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8067"/>
  <workbookPr defaultThemeVersion="166925"/>
  <mc:AlternateContent xmlns:mc="http://schemas.openxmlformats.org/markup-compatibility/2006">
    <mc:Choice Requires="x15">
      <x15ac:absPath xmlns:x15ac="http://schemas.microsoft.com/office/spreadsheetml/2010/11/ac" url="C:\Users\Joe\Documents\GitHub\pathfinderAPI\src\main\resources\"/>
    </mc:Choice>
  </mc:AlternateContent>
  <bookViews>
    <workbookView xWindow="0" yWindow="0" windowWidth="18945" windowHeight="6810"/>
  </bookViews>
  <sheets>
    <sheet name="Updated 27Jul2015" sheetId="1" r:id="rId1"/>
    <sheet name="Notes" sheetId="2" r:id="rId2"/>
  </sheets>
  <definedNames>
    <definedName name="_xlnm._FilterDatabase" localSheetId="0" hidden="1">'Updated 27Jul2015'!$A$1:$CT$2071</definedName>
  </definedNames>
  <calcPr calcId="171027"/>
</workbook>
</file>

<file path=xl/calcChain.xml><?xml version="1.0" encoding="utf-8"?>
<calcChain xmlns="http://schemas.openxmlformats.org/spreadsheetml/2006/main">
  <c r="CO3" i="1" l="1"/>
  <c r="A2" i="2"/>
  <c r="CO884" i="1"/>
  <c r="CO2059" i="1"/>
  <c r="CO2008" i="1"/>
  <c r="CO2000" i="1"/>
  <c r="CO1977" i="1"/>
  <c r="CO1966" i="1"/>
  <c r="CO1965" i="1"/>
  <c r="CO1963" i="1"/>
  <c r="CO770" i="1"/>
  <c r="CO1950" i="1"/>
  <c r="CO1933" i="1"/>
  <c r="CO1923" i="1"/>
  <c r="CO1896" i="1"/>
  <c r="CO1860" i="1"/>
  <c r="CO1850" i="1"/>
  <c r="CO1845" i="1"/>
  <c r="CO1838" i="1"/>
  <c r="CO1821" i="1"/>
  <c r="CO710" i="1"/>
  <c r="CO1638" i="1"/>
  <c r="CO1477" i="1"/>
  <c r="CO901" i="1"/>
  <c r="CO1807" i="1"/>
  <c r="CO1796" i="1"/>
  <c r="CO734" i="1"/>
  <c r="CO718" i="1"/>
  <c r="CO1747" i="1"/>
  <c r="CO535" i="1"/>
  <c r="CO1777" i="1"/>
  <c r="CO717" i="1"/>
  <c r="CO1773" i="1"/>
  <c r="CO1764" i="1"/>
  <c r="CO1760" i="1"/>
  <c r="CO1739" i="1"/>
  <c r="CO1737" i="1"/>
  <c r="CO1736" i="1"/>
  <c r="CO1717" i="1"/>
  <c r="CO1039" i="1"/>
  <c r="CO1667" i="1"/>
  <c r="CO716" i="1"/>
  <c r="CO668" i="1"/>
  <c r="CO1646" i="1"/>
  <c r="CO1645" i="1"/>
  <c r="CO60" i="1"/>
  <c r="CO711" i="1"/>
  <c r="CO662" i="1"/>
  <c r="CO540" i="1"/>
  <c r="CO1626" i="1"/>
  <c r="CO1624" i="1"/>
  <c r="CO1622" i="1"/>
  <c r="CO1612" i="1"/>
  <c r="CO1602" i="1"/>
  <c r="CO1601" i="1"/>
  <c r="CO1579" i="1"/>
  <c r="CO1567" i="1"/>
  <c r="CO1547" i="1"/>
  <c r="CO1543" i="1"/>
  <c r="CO1525" i="1"/>
  <c r="CO298" i="1"/>
  <c r="CO206" i="1"/>
  <c r="CO1521" i="1"/>
  <c r="CO1518" i="1"/>
  <c r="CO1508" i="1"/>
  <c r="CO1501" i="1"/>
  <c r="CO1463" i="1"/>
  <c r="CO1460" i="1"/>
  <c r="CO1459" i="1"/>
  <c r="CO1685" i="1"/>
  <c r="CO1109" i="1"/>
  <c r="CO1458" i="1"/>
  <c r="CO1448" i="1"/>
  <c r="CO1439" i="1"/>
  <c r="CO1438" i="1"/>
  <c r="CO1771" i="1"/>
  <c r="CO1589" i="1"/>
  <c r="CO1308" i="1"/>
  <c r="CO897" i="1"/>
  <c r="CO393" i="1"/>
  <c r="CO327" i="1"/>
  <c r="CO145" i="1"/>
  <c r="CO1902" i="1"/>
  <c r="CO1261" i="1"/>
  <c r="CO987" i="1"/>
  <c r="CO909" i="1"/>
  <c r="CO1180" i="1"/>
  <c r="CO156" i="1"/>
  <c r="CO1413" i="1"/>
  <c r="CO1391" i="1"/>
  <c r="CO1380" i="1"/>
  <c r="CO1379" i="1"/>
  <c r="CO1372" i="1"/>
  <c r="CO1343" i="1"/>
  <c r="CO1321" i="1"/>
  <c r="CO1285" i="1"/>
  <c r="CO1284" i="1"/>
  <c r="CO1283" i="1"/>
  <c r="CO1277" i="1"/>
  <c r="CO1270" i="1"/>
  <c r="CO1264" i="1"/>
  <c r="CO1263" i="1"/>
  <c r="CO1194" i="1"/>
  <c r="CO1190" i="1"/>
  <c r="CO1187" i="1"/>
  <c r="CO697" i="1"/>
  <c r="CO1183" i="1"/>
  <c r="CO1176" i="1"/>
  <c r="CO1156" i="1"/>
  <c r="CO1499" i="1"/>
  <c r="CO612" i="1"/>
  <c r="CO1152" i="1"/>
  <c r="CO1146" i="1"/>
  <c r="CO1143" i="1"/>
  <c r="CO822" i="1"/>
  <c r="CO129" i="1"/>
  <c r="CO1105" i="1"/>
  <c r="CO1097" i="1"/>
  <c r="CO1947" i="1"/>
  <c r="CO1946" i="1"/>
  <c r="CO1939" i="1"/>
  <c r="CO1938" i="1"/>
  <c r="CO1937" i="1"/>
  <c r="CO1936" i="1"/>
  <c r="CO1091" i="1"/>
  <c r="CO1081" i="1"/>
  <c r="CO1062" i="1"/>
  <c r="CO1059" i="1"/>
  <c r="CO1055" i="1"/>
  <c r="CO1024" i="1"/>
  <c r="CO1011" i="1"/>
  <c r="CO1008" i="1"/>
  <c r="CO988" i="1"/>
  <c r="CO973" i="1"/>
  <c r="CO943" i="1"/>
  <c r="CO691" i="1"/>
  <c r="CO937" i="1"/>
  <c r="CO2062" i="1"/>
  <c r="CO1119" i="1"/>
  <c r="CO1064" i="1"/>
  <c r="CO1004" i="1"/>
  <c r="CO119" i="1"/>
  <c r="CO904" i="1"/>
  <c r="CO872" i="1"/>
  <c r="CO870" i="1"/>
  <c r="CO184" i="1"/>
  <c r="CO860" i="1"/>
  <c r="CO859" i="1"/>
  <c r="CO858" i="1"/>
  <c r="CO1447" i="1"/>
  <c r="CO273" i="1"/>
  <c r="CO849" i="1"/>
  <c r="CO836" i="1"/>
  <c r="CO819" i="1"/>
  <c r="CO811" i="1"/>
  <c r="CO805" i="1"/>
  <c r="CO803" i="1"/>
  <c r="CO799" i="1"/>
  <c r="CO797" i="1"/>
  <c r="CO1889" i="1"/>
  <c r="CO1428" i="1"/>
  <c r="CO1302" i="1"/>
  <c r="CO946" i="1"/>
  <c r="CO764" i="1"/>
  <c r="CO1165" i="1"/>
  <c r="CO735" i="1"/>
  <c r="CO349" i="1"/>
  <c r="CO283" i="1"/>
  <c r="CO61" i="1"/>
  <c r="CO17" i="1"/>
  <c r="CO738" i="1"/>
  <c r="CO1972" i="1"/>
  <c r="CO1719" i="1"/>
  <c r="CO1484" i="1"/>
  <c r="CO1118" i="1"/>
  <c r="CO686" i="1"/>
  <c r="CO633" i="1"/>
  <c r="CO623" i="1"/>
  <c r="CO619" i="1"/>
  <c r="CO600" i="1"/>
  <c r="CO694" i="1"/>
  <c r="CO682" i="1"/>
  <c r="CO525" i="1"/>
  <c r="CO789" i="1"/>
  <c r="CO880" i="1"/>
  <c r="CO1037" i="1"/>
  <c r="CO1138" i="1"/>
  <c r="CO1633" i="1"/>
  <c r="CO524" i="1"/>
  <c r="CO788" i="1"/>
  <c r="CO879" i="1"/>
  <c r="CO1036" i="1"/>
  <c r="CO1137" i="1"/>
  <c r="CO1632" i="1"/>
  <c r="CO523" i="1"/>
  <c r="CO787" i="1"/>
  <c r="CO878" i="1"/>
  <c r="CO1035" i="1"/>
  <c r="CO1136" i="1"/>
  <c r="CO1631" i="1"/>
  <c r="CO522" i="1"/>
  <c r="CO786" i="1"/>
  <c r="CO877" i="1"/>
  <c r="CO1034" i="1"/>
  <c r="CO1135" i="1"/>
  <c r="CO1630" i="1"/>
  <c r="CO510" i="1"/>
  <c r="CO502" i="1"/>
  <c r="CO498" i="1"/>
  <c r="CO487" i="1"/>
  <c r="CO1529" i="1"/>
  <c r="CO615" i="1"/>
  <c r="CO598" i="1"/>
  <c r="CO584" i="1"/>
  <c r="CO678" i="1"/>
  <c r="CO677" i="1"/>
  <c r="CO482" i="1"/>
  <c r="CO92" i="1"/>
  <c r="CO2053" i="1"/>
  <c r="CO84" i="1"/>
  <c r="CO35" i="1"/>
  <c r="CO2045" i="1"/>
  <c r="CO79" i="1"/>
  <c r="CO30" i="1"/>
  <c r="CO2040" i="1"/>
  <c r="CO77" i="1"/>
  <c r="CO28" i="1"/>
  <c r="CO2038" i="1"/>
  <c r="CO75" i="1"/>
  <c r="CO26" i="1"/>
  <c r="CO2036" i="1"/>
  <c r="CO1822" i="1"/>
  <c r="CO1367" i="1"/>
  <c r="CO367" i="1"/>
  <c r="CO63" i="1"/>
  <c r="CO447" i="1"/>
  <c r="CO445" i="1"/>
  <c r="CO911" i="1"/>
  <c r="CO835" i="1"/>
  <c r="CO187" i="1"/>
  <c r="CO14" i="1"/>
  <c r="CO440" i="1"/>
  <c r="CO431" i="1"/>
  <c r="CO1907" i="1"/>
  <c r="CO1573" i="1"/>
  <c r="CO1336" i="1"/>
  <c r="CO975" i="1"/>
  <c r="CO420" i="1"/>
  <c r="CO415" i="1"/>
  <c r="CO404" i="1"/>
  <c r="CO1746" i="1"/>
  <c r="CO1431" i="1"/>
  <c r="CO1399" i="1"/>
  <c r="CO1334" i="1"/>
  <c r="CO1147" i="1"/>
  <c r="CO1063" i="1"/>
  <c r="CO894" i="1"/>
  <c r="CO433" i="1"/>
  <c r="CO313" i="1"/>
  <c r="CO264" i="1"/>
  <c r="CO136" i="1"/>
  <c r="CO388" i="1"/>
  <c r="CO387" i="1"/>
  <c r="CO676" i="1"/>
  <c r="CO381" i="1"/>
  <c r="CO360" i="1"/>
  <c r="CO673" i="1"/>
  <c r="CO339" i="1"/>
  <c r="CO323" i="1"/>
  <c r="CO321" i="1"/>
  <c r="CO319" i="1"/>
  <c r="CO1785" i="1"/>
  <c r="CO725" i="1"/>
  <c r="CO291" i="1"/>
  <c r="CO281" i="1"/>
  <c r="CO260" i="1"/>
  <c r="CO253" i="1"/>
  <c r="CO225" i="1"/>
  <c r="CO214" i="1"/>
  <c r="CO213" i="1"/>
  <c r="CO188" i="1"/>
  <c r="CO1621" i="1"/>
  <c r="CO749" i="1"/>
  <c r="CO702" i="1"/>
  <c r="CO666" i="1"/>
  <c r="CO1605" i="1"/>
  <c r="CO1166" i="1"/>
  <c r="CO166" i="1"/>
  <c r="CO158" i="1"/>
  <c r="CO157" i="1"/>
  <c r="CO152" i="1"/>
  <c r="CO248" i="1"/>
  <c r="CO1093" i="1"/>
  <c r="CO151" i="1"/>
  <c r="CO148" i="1"/>
  <c r="CO144" i="1"/>
  <c r="CO142" i="1"/>
  <c r="CO1679" i="1"/>
  <c r="CO1575" i="1"/>
  <c r="CO118" i="1"/>
  <c r="CO103" i="1"/>
  <c r="CO1192" i="1"/>
  <c r="CO1174" i="1"/>
  <c r="CO286" i="1"/>
  <c r="CO71" i="1"/>
  <c r="CO69" i="1"/>
  <c r="CO70" i="1"/>
  <c r="CO56" i="1"/>
  <c r="CO1910" i="1"/>
  <c r="CO1596" i="1"/>
  <c r="CO1056" i="1"/>
  <c r="CO481" i="1"/>
  <c r="CO312" i="1"/>
  <c r="CO149" i="1"/>
  <c r="CO1757" i="1"/>
  <c r="CO1408" i="1"/>
  <c r="CO1366" i="1"/>
  <c r="CO263" i="1"/>
  <c r="CO57" i="1"/>
  <c r="CO15" i="1"/>
  <c r="CO427" i="1"/>
  <c r="CO1396" i="1"/>
  <c r="CO506" i="1"/>
  <c r="CO507" i="1"/>
  <c r="CO16" i="1"/>
  <c r="CO1788" i="1"/>
  <c r="CO240" i="1"/>
  <c r="CO670" i="1"/>
  <c r="CO856" i="1"/>
  <c r="CO792" i="1"/>
  <c r="CO1658" i="1"/>
  <c r="CO1555" i="1"/>
  <c r="CO462" i="1"/>
  <c r="CO177" i="1"/>
  <c r="CO1067" i="1"/>
  <c r="CO648" i="1"/>
  <c r="CO244" i="1"/>
  <c r="CO1480" i="1"/>
  <c r="CO1748" i="1"/>
  <c r="CO489" i="1"/>
  <c r="CO1917" i="1"/>
  <c r="CO785" i="1"/>
  <c r="CO851" i="1"/>
  <c r="CO116" i="1"/>
  <c r="CO886" i="1"/>
  <c r="CO2021" i="1"/>
  <c r="CO2019" i="1"/>
  <c r="CO2018" i="1"/>
  <c r="CO2006" i="1"/>
  <c r="CO2003" i="1"/>
  <c r="CO1999" i="1"/>
  <c r="CO1979" i="1"/>
  <c r="CO1962" i="1"/>
  <c r="CO1976" i="1"/>
  <c r="CO465" i="1"/>
  <c r="CO1971" i="1"/>
  <c r="CO464" i="1"/>
  <c r="CO1967" i="1"/>
  <c r="CO1958" i="1"/>
  <c r="CO1955" i="1"/>
  <c r="CO1921" i="1"/>
  <c r="CO722" i="1"/>
  <c r="CO1894" i="1"/>
  <c r="CO1857" i="1"/>
  <c r="CO1853" i="1"/>
  <c r="CO1848" i="1"/>
  <c r="CO1840" i="1"/>
  <c r="CO1810" i="1"/>
  <c r="CO1809" i="1"/>
  <c r="CO1799" i="1"/>
  <c r="CO1780" i="1"/>
  <c r="CO1779" i="1"/>
  <c r="CO1738" i="1"/>
  <c r="CO1727" i="1"/>
  <c r="CO1712" i="1"/>
  <c r="CO1686" i="1"/>
  <c r="CO713" i="1"/>
  <c r="CO1672" i="1"/>
  <c r="CO712" i="1"/>
  <c r="CO1654" i="1"/>
  <c r="CO1863" i="1"/>
  <c r="CO368" i="1"/>
  <c r="CO709" i="1"/>
  <c r="CO1615" i="1"/>
  <c r="CO1606" i="1"/>
  <c r="CO885" i="1"/>
  <c r="CO1588" i="1"/>
  <c r="CO1587" i="1"/>
  <c r="CO461" i="1"/>
  <c r="CO1569" i="1"/>
  <c r="CO1565" i="1"/>
  <c r="CO790" i="1"/>
  <c r="CO1554" i="1"/>
  <c r="CO1532" i="1"/>
  <c r="CO1530" i="1"/>
  <c r="CO704" i="1"/>
  <c r="CO1511" i="1"/>
  <c r="CO1496" i="1"/>
  <c r="CO1494" i="1"/>
  <c r="CO1488" i="1"/>
  <c r="CO1479" i="1"/>
  <c r="CO1476" i="1"/>
  <c r="CO1975" i="1"/>
  <c r="CO1465" i="1"/>
  <c r="CO1462" i="1"/>
  <c r="CO1461" i="1"/>
  <c r="CO1451" i="1"/>
  <c r="CO460" i="1"/>
  <c r="CO1445" i="1"/>
  <c r="CO1430" i="1"/>
  <c r="CO1422" i="1"/>
  <c r="CO1401" i="1"/>
  <c r="CO1390" i="1"/>
  <c r="CO1387" i="1"/>
  <c r="CO1373" i="1"/>
  <c r="CO1359" i="1"/>
  <c r="CO1354" i="1"/>
  <c r="CO1341" i="1"/>
  <c r="CO1319" i="1"/>
  <c r="CO1318" i="1"/>
  <c r="CO698" i="1"/>
  <c r="CO1317" i="1"/>
  <c r="CO1316" i="1"/>
  <c r="CO1306" i="1"/>
  <c r="CO293" i="1"/>
  <c r="CO1279" i="1"/>
  <c r="CO1274" i="1"/>
  <c r="CO1267" i="1"/>
  <c r="CO1663" i="1"/>
  <c r="CO814" i="1"/>
  <c r="CO403" i="1"/>
  <c r="CO1201" i="1"/>
  <c r="CO1185" i="1"/>
  <c r="CO1170" i="1"/>
  <c r="CO1164" i="1"/>
  <c r="CO1161" i="1"/>
  <c r="CO1157" i="1"/>
  <c r="CO1153" i="1"/>
  <c r="CO1151" i="1"/>
  <c r="CO1140" i="1"/>
  <c r="CO695" i="1"/>
  <c r="CO1110" i="1"/>
  <c r="CO1949" i="1"/>
  <c r="CO1948" i="1"/>
  <c r="CO1943" i="1"/>
  <c r="CO1942" i="1"/>
  <c r="CO1079" i="1"/>
  <c r="CO684" i="1"/>
  <c r="CO1177" i="1"/>
  <c r="CO1068" i="1"/>
  <c r="CO1726" i="1"/>
  <c r="CO900" i="1"/>
  <c r="CO380" i="1"/>
  <c r="CO1065" i="1"/>
  <c r="CO1050" i="1"/>
  <c r="CO692" i="1"/>
  <c r="CO1023" i="1"/>
  <c r="CO1018" i="1"/>
  <c r="CO1010" i="1"/>
  <c r="CO1001" i="1"/>
  <c r="CO930" i="1"/>
  <c r="CO924" i="1"/>
  <c r="CO921" i="1"/>
  <c r="CO458" i="1"/>
  <c r="CO895" i="1"/>
  <c r="CO893" i="1"/>
  <c r="CO1415" i="1"/>
  <c r="CO867" i="1"/>
  <c r="CO865" i="1"/>
  <c r="CO861" i="1"/>
  <c r="CO201" i="1"/>
  <c r="CO147" i="1"/>
  <c r="CO1272" i="1"/>
  <c r="CO848" i="1"/>
  <c r="CO841" i="1"/>
  <c r="CO828" i="1"/>
  <c r="CO480" i="1"/>
  <c r="CO826" i="1"/>
  <c r="CO798" i="1"/>
  <c r="CO794" i="1"/>
  <c r="CO763" i="1"/>
  <c r="CO751" i="1"/>
  <c r="CO1973" i="1"/>
  <c r="CO1689" i="1"/>
  <c r="CO932" i="1"/>
  <c r="CO899" i="1"/>
  <c r="CO587" i="1"/>
  <c r="CO344" i="1"/>
  <c r="CO745" i="1"/>
  <c r="CO744" i="1"/>
  <c r="CO739" i="1"/>
  <c r="CO731" i="1"/>
  <c r="CO726" i="1"/>
  <c r="CO1692" i="1"/>
  <c r="CO1688" i="1"/>
  <c r="CO857" i="1"/>
  <c r="CO617" i="1"/>
  <c r="CO579" i="1"/>
  <c r="CO358" i="1"/>
  <c r="CO658" i="1"/>
  <c r="CO656" i="1"/>
  <c r="CO1563" i="1"/>
  <c r="CO1114" i="1"/>
  <c r="CO942" i="1"/>
  <c r="CO516" i="1"/>
  <c r="CO469" i="1"/>
  <c r="CO646" i="1"/>
  <c r="CO637" i="1"/>
  <c r="CO614" i="1"/>
  <c r="CO1410" i="1"/>
  <c r="CO685" i="1"/>
  <c r="CO683" i="1"/>
  <c r="CO1930" i="1"/>
  <c r="CO1895" i="1"/>
  <c r="CO1787" i="1"/>
  <c r="CO1454" i="1"/>
  <c r="CO1449" i="1"/>
  <c r="CO1358" i="1"/>
  <c r="CO1178" i="1"/>
  <c r="CO1077" i="1"/>
  <c r="CO843" i="1"/>
  <c r="CO287" i="1"/>
  <c r="CO176" i="1"/>
  <c r="CO556" i="1"/>
  <c r="CO555" i="1"/>
  <c r="CO1121" i="1"/>
  <c r="CO531" i="1"/>
  <c r="CO529" i="1"/>
  <c r="CO881" i="1"/>
  <c r="CO1040" i="1"/>
  <c r="CO1139" i="1"/>
  <c r="CO1634" i="1"/>
  <c r="CO521" i="1"/>
  <c r="CO784" i="1"/>
  <c r="CO876" i="1"/>
  <c r="CO1033" i="1"/>
  <c r="CO1134" i="1"/>
  <c r="CO1629" i="1"/>
  <c r="CO520" i="1"/>
  <c r="CO783" i="1"/>
  <c r="CO875" i="1"/>
  <c r="CO1032" i="1"/>
  <c r="CO1133" i="1"/>
  <c r="CO1628" i="1"/>
  <c r="CO519" i="1"/>
  <c r="CO781" i="1"/>
  <c r="CO874" i="1"/>
  <c r="CO1031" i="1"/>
  <c r="CO1132" i="1"/>
  <c r="CO1627" i="1"/>
  <c r="CO696" i="1"/>
  <c r="CO530" i="1"/>
  <c r="CO679" i="1"/>
  <c r="CO511" i="1"/>
  <c r="CO497" i="1"/>
  <c r="CO496" i="1"/>
  <c r="CO493" i="1"/>
  <c r="CO494" i="1"/>
  <c r="CO491" i="1"/>
  <c r="CO483" i="1"/>
  <c r="CO87" i="1"/>
  <c r="CO38" i="1"/>
  <c r="CO2048" i="1"/>
  <c r="CO81" i="1"/>
  <c r="CO32" i="1"/>
  <c r="CO2042" i="1"/>
  <c r="CO78" i="1"/>
  <c r="CO29" i="1"/>
  <c r="CO2039" i="1"/>
  <c r="CO76" i="1"/>
  <c r="CO27" i="1"/>
  <c r="CO2037" i="1"/>
  <c r="CO74" i="1"/>
  <c r="CO25" i="1"/>
  <c r="CO2035" i="1"/>
  <c r="CO96" i="1"/>
  <c r="CO47" i="1"/>
  <c r="CO2057" i="1"/>
  <c r="CO85" i="1"/>
  <c r="CO36" i="1"/>
  <c r="CO2046" i="1"/>
  <c r="CO82" i="1"/>
  <c r="CO33" i="1"/>
  <c r="CO2043" i="1"/>
  <c r="CO24" i="1"/>
  <c r="CO2034" i="1"/>
  <c r="CO73" i="1"/>
  <c r="CO72" i="1"/>
  <c r="CO23" i="1"/>
  <c r="CO2033" i="1"/>
  <c r="CO475" i="1"/>
  <c r="CO1342" i="1"/>
  <c r="CO472" i="1"/>
  <c r="CO1467" i="1"/>
  <c r="CO471" i="1"/>
  <c r="CO1823" i="1"/>
  <c r="CO1805" i="1"/>
  <c r="CO1683" i="1"/>
  <c r="CO1425" i="1"/>
  <c r="CO518" i="1"/>
  <c r="CO423" i="1"/>
  <c r="CO242" i="1"/>
  <c r="CO109" i="1"/>
  <c r="CO446" i="1"/>
  <c r="CO1400" i="1"/>
  <c r="CO1054" i="1"/>
  <c r="CO914" i="1"/>
  <c r="CO898" i="1"/>
  <c r="CO866" i="1"/>
  <c r="CO548" i="1"/>
  <c r="CO234" i="1"/>
  <c r="CO179" i="1"/>
  <c r="CO168" i="1"/>
  <c r="CO435" i="1"/>
  <c r="CO1906" i="1"/>
  <c r="CO1702" i="1"/>
  <c r="CO1436" i="1"/>
  <c r="CO1259" i="1"/>
  <c r="CO1257" i="1"/>
  <c r="CO1115" i="1"/>
  <c r="CO854" i="1"/>
  <c r="CO733" i="1"/>
  <c r="CO490" i="1"/>
  <c r="CO162" i="1"/>
  <c r="CO155" i="1"/>
  <c r="CO408" i="1"/>
  <c r="CO406" i="1"/>
  <c r="CO401" i="1"/>
  <c r="CO391" i="1"/>
  <c r="CO457" i="1"/>
  <c r="CO384" i="1"/>
  <c r="CO379" i="1"/>
  <c r="CO674" i="1"/>
  <c r="CO376" i="1"/>
  <c r="CO359" i="1"/>
  <c r="CO346" i="1"/>
  <c r="CO340" i="1"/>
  <c r="CO332" i="1"/>
  <c r="CO330" i="1"/>
  <c r="CO303" i="1"/>
  <c r="CO671" i="1"/>
  <c r="CO302" i="1"/>
  <c r="CO296" i="1"/>
  <c r="CO1057" i="1"/>
  <c r="CO324" i="1"/>
  <c r="CO257" i="1"/>
  <c r="CO255" i="1"/>
  <c r="CO229" i="1"/>
  <c r="CO455" i="1"/>
  <c r="CO224" i="1"/>
  <c r="CO204" i="1"/>
  <c r="CO186" i="1"/>
  <c r="CO714" i="1"/>
  <c r="CO578" i="1"/>
  <c r="CO180" i="1"/>
  <c r="CO454" i="1"/>
  <c r="CO806" i="1"/>
  <c r="CO453" i="1"/>
  <c r="CO174" i="1"/>
  <c r="CO172" i="1"/>
  <c r="CO782" i="1"/>
  <c r="CO170" i="1"/>
  <c r="CO135" i="1"/>
  <c r="CO1813" i="1"/>
  <c r="CO1028" i="1"/>
  <c r="CO869" i="1"/>
  <c r="CO452" i="1"/>
  <c r="CO752" i="1"/>
  <c r="CO128" i="1"/>
  <c r="CO663" i="1"/>
  <c r="CO106" i="1"/>
  <c r="CO104" i="1"/>
  <c r="CO1640" i="1"/>
  <c r="CO1405" i="1"/>
  <c r="CO137" i="1"/>
  <c r="CO8" i="1"/>
</calcChain>
</file>

<file path=xl/sharedStrings.xml><?xml version="1.0" encoding="utf-8"?>
<sst xmlns="http://schemas.openxmlformats.org/spreadsheetml/2006/main" count="73993" uniqueCount="32360">
  <si>
    <t>Name</t>
  </si>
  <si>
    <t>CR</t>
  </si>
  <si>
    <t>XP</t>
  </si>
  <si>
    <t>Race</t>
  </si>
  <si>
    <t>Class</t>
  </si>
  <si>
    <t>MonsterSource</t>
  </si>
  <si>
    <t>Alignment</t>
  </si>
  <si>
    <t>Size</t>
  </si>
  <si>
    <t>Type</t>
  </si>
  <si>
    <t>SubType</t>
  </si>
  <si>
    <t>Init</t>
  </si>
  <si>
    <t>Senses</t>
  </si>
  <si>
    <t>Aura</t>
  </si>
  <si>
    <t>AC</t>
  </si>
  <si>
    <t>AC_Mods</t>
  </si>
  <si>
    <t>HP</t>
  </si>
  <si>
    <t>HD</t>
  </si>
  <si>
    <t>HP_Mods</t>
  </si>
  <si>
    <t>Saves</t>
  </si>
  <si>
    <t>Fort</t>
  </si>
  <si>
    <t>Ref</t>
  </si>
  <si>
    <t>Will</t>
  </si>
  <si>
    <t>Save_Mods</t>
  </si>
  <si>
    <t>DefensiveAbilities</t>
  </si>
  <si>
    <t>DR</t>
  </si>
  <si>
    <t>Immune</t>
  </si>
  <si>
    <t>Resist</t>
  </si>
  <si>
    <t>SR</t>
  </si>
  <si>
    <t>Weaknesses</t>
  </si>
  <si>
    <t>Speed</t>
  </si>
  <si>
    <t>Speed_Mod</t>
  </si>
  <si>
    <t>Melee</t>
  </si>
  <si>
    <t>Ranged</t>
  </si>
  <si>
    <t>Space</t>
  </si>
  <si>
    <t>Reach</t>
  </si>
  <si>
    <t>SpecialAttacks</t>
  </si>
  <si>
    <t>SpellLikeAbilities</t>
  </si>
  <si>
    <t>SpellsKnown</t>
  </si>
  <si>
    <t>SpellsPrepared</t>
  </si>
  <si>
    <t>SpellDomains</t>
  </si>
  <si>
    <t>AbilityScores</t>
  </si>
  <si>
    <t>AbilityScore_Mods</t>
  </si>
  <si>
    <t>BaseAtk</t>
  </si>
  <si>
    <t>CMB</t>
  </si>
  <si>
    <t>CMD</t>
  </si>
  <si>
    <t>Feats</t>
  </si>
  <si>
    <t>Skills</t>
  </si>
  <si>
    <t>RacialMods</t>
  </si>
  <si>
    <t>Languages</t>
  </si>
  <si>
    <t>SQ</t>
  </si>
  <si>
    <t>Environment</t>
  </si>
  <si>
    <t>Organization</t>
  </si>
  <si>
    <t>Treasure</t>
  </si>
  <si>
    <t>Description_Visual</t>
  </si>
  <si>
    <t>Group</t>
  </si>
  <si>
    <t>Source</t>
  </si>
  <si>
    <t>IsTemplate</t>
  </si>
  <si>
    <t>SpecialAbilities</t>
  </si>
  <si>
    <t>Description</t>
  </si>
  <si>
    <t>FullText</t>
  </si>
  <si>
    <t>Gender</t>
  </si>
  <si>
    <t>Bloodline</t>
  </si>
  <si>
    <t>ProhibitedSchools</t>
  </si>
  <si>
    <t>BeforeCombat</t>
  </si>
  <si>
    <t>DuringCombat</t>
  </si>
  <si>
    <t>Morale</t>
  </si>
  <si>
    <t>Gear</t>
  </si>
  <si>
    <t>OtherGear</t>
  </si>
  <si>
    <t>Vulnerability</t>
  </si>
  <si>
    <t>Note</t>
  </si>
  <si>
    <t>CharacterFlag</t>
  </si>
  <si>
    <t>CompanionFlag</t>
  </si>
  <si>
    <t>Fly</t>
  </si>
  <si>
    <t>Climb</t>
  </si>
  <si>
    <t>Burrow</t>
  </si>
  <si>
    <t>Swim</t>
  </si>
  <si>
    <t>Land</t>
  </si>
  <si>
    <t>TemplatesApplied</t>
  </si>
  <si>
    <t>OffenseNote</t>
  </si>
  <si>
    <t>BaseStatistics</t>
  </si>
  <si>
    <t>ExtractsPrepared</t>
  </si>
  <si>
    <t>AgeCategory</t>
  </si>
  <si>
    <t>DontUseRacialHD</t>
  </si>
  <si>
    <t>VariantParent</t>
  </si>
  <si>
    <t>Mystery</t>
  </si>
  <si>
    <t>ClassArchetypes</t>
  </si>
  <si>
    <t>Patron</t>
  </si>
  <si>
    <t>CompanionFamiliarLink</t>
  </si>
  <si>
    <t>FocusedSchool</t>
  </si>
  <si>
    <t>Traits</t>
  </si>
  <si>
    <t>AlternateNameForm</t>
  </si>
  <si>
    <t>StatisticsNote</t>
  </si>
  <si>
    <t>LinkText</t>
  </si>
  <si>
    <t>id</t>
  </si>
  <si>
    <t>UniqueMonster</t>
  </si>
  <si>
    <t>MR</t>
  </si>
  <si>
    <t>Mythic</t>
  </si>
  <si>
    <t>MT</t>
  </si>
  <si>
    <t>Aasimar</t>
  </si>
  <si>
    <t>1/2</t>
  </si>
  <si>
    <t>cleric 1</t>
  </si>
  <si>
    <t>NG</t>
  </si>
  <si>
    <t>Medium</t>
  </si>
  <si>
    <t>outsider</t>
  </si>
  <si>
    <t>(native)</t>
  </si>
  <si>
    <t>darkvision 60 ft.; Perception +5</t>
  </si>
  <si>
    <t>15, touch 10, flat-footed 15</t>
  </si>
  <si>
    <t>(+5 armor)</t>
  </si>
  <si>
    <t>(1d8+3)</t>
  </si>
  <si>
    <t>Fort +4, Ref +0, Will +5</t>
  </si>
  <si>
    <t>acid 5, cold 5, electricity 5</t>
  </si>
  <si>
    <t>30 ft. (20 ft. in armor)</t>
  </si>
  <si>
    <t>heavy mace -1 (1d8-1)</t>
  </si>
  <si>
    <t>light crossbow +0 (1d8/19-20)</t>
  </si>
  <si>
    <t>5 ft.</t>
  </si>
  <si>
    <t>channel positive energy (5/day, 1d6, DC 12); rebuke death (1d4+1, 6/day); touch of good (6/day)</t>
  </si>
  <si>
    <t>Spell-Like Abilities (CL 1st) 1/day-daylight</t>
  </si>
  <si>
    <t>Spells Prepared (CL 1st) 1st-bless, command (DC 14), protection from evilD 0 (at will)-detect magic, guidance, stabilize</t>
  </si>
  <si>
    <t>Good, Healing</t>
  </si>
  <si>
    <t>Str 8, Dex 10, Con 14, Int 13, Wis 17, Cha 14</t>
  </si>
  <si>
    <t>Turn Undead</t>
  </si>
  <si>
    <t>Diplomacy +8, Heal +7, Knowledge (religion) +5</t>
  </si>
  <si>
    <t>+2 Diplomacy, +2 Perception</t>
  </si>
  <si>
    <t>Celestial, Common, Draconic</t>
  </si>
  <si>
    <t>any land</t>
  </si>
  <si>
    <t>solitary, pair, or team (3-6)</t>
  </si>
  <si>
    <t>NPC gear (scale mail, heavy mace, light crossbow with 10 bolts, other treasure)</t>
  </si>
  <si>
    <t>This supernaturally beautiful woman looks human, yet emanates a strange sense of calm and benevolence.</t>
  </si>
  <si>
    <t>PFRPG Bestiary</t>
  </si>
  <si>
    <t>Aasimars are humans with a signif icant amount of celestial or other good outsider blood in their ancestry. Aasimars are not always good, but it is a natural tendency for them, and they gravitate to good faiths or organizations associated with celestials. Aasimar heritage can hide for generations, only to appear suddenly in the child of two apparently human parents. Most societies interpret aasimar births as good omens. Aasimars look mostly human except for some minor physical trait that reveals their unusual heritage. Typical aasimar features are hair that shines like metal, unusual eye or skin color, or even glowing golden halos. Aasimar Characters Aasimars are defined by class levels-they do not possess racial Hit Dice. Aasimars have the following racial traits. +2 Charisma, +2 Wisdom: Aasimars are insightful, confident, and personable. Normal Speed: Aasimars have a base speed of 30 feet. Darkvision: Aasimars can see in the dark up to 60 feet. Skilled: Aasimars have a +2 racial bonus on Diplomacy and Perception checks. Spell-Like Ability: Aasimars can use daylight once per day as a spell-like ability (caster level equals the aasimar's class level). Celestial Resistance: Aasimars have acid resistance 5, cold resistance 5, and electricity resistance 5. Languages: Aasimars begin play speaking Common and Celestial. Aasimars with high Intelligence scores can choose any of the following bonus languages: Draconic, Dwarven, Elven, Gnome, Half ling, and Sylvan.</t>
  </si>
  <si>
    <t>&lt;link rel="stylesheet"href="PF.css"&gt;&lt;div&gt;&lt;h2&gt;Aasimar&lt;/h2&gt;&lt;h3&gt;&lt;i&gt;This supernaturally beautiful woman looks human,    yet emanates a strange sense of calm and benevolence.&lt;/i&gt;&lt;/h3&gt;&lt;br&gt;&lt;/br&gt;&lt;/div&gt;&lt;div class="heading"&gt;&lt;p    class="alignleft"&gt;Aasimar&lt;/p&gt;&lt;p class="alignright"&gt;CR 1/2&lt;/p&gt;&lt;div style="clear:    both;"&gt;&lt;/div&gt;&lt;/div&gt;&lt;div&gt;&lt;h5&gt;&lt;b&gt;XP &lt;/b&gt;200&lt;/h5&gt;&lt;h5&gt;Aasimar cleric 1&lt;/h5&gt;&lt;h5&gt;NG Medium outsider (native)   &lt;/h5&gt;&lt;h5&gt;&lt;b&gt;Init &lt;/b&gt;+0; &lt;b&gt;Senses &lt;/b&gt;darkvision 60 ft.; Perception    +5&lt;/h5&gt;&lt;/div&gt;&lt;hr/&gt;&lt;div&gt;&lt;h5&gt;&lt;b&gt;DEFENSE&lt;/b&gt;&lt;/h5&gt;&lt;/div&gt;&lt;hr/&gt;&lt;div&gt;&lt;h5&gt;&lt;b&gt;AC &lt;/b&gt;15, touch 10, flat-footed 15 (+5    armor)&lt;/h5&gt;&lt;h5&gt;&lt;b&gt;hp &lt;/b&gt;11 (1d8+3)&lt;/h5&gt;&lt;h5&gt;&lt;b&gt;Fort &lt;/b&gt;+4, &lt;b&gt;Ref &lt;/b&gt;+0, &lt;b&gt;Will &lt;/b&gt;+5&lt;/h5&gt;&lt;h5&gt;&lt;b&gt;Resist    &lt;/b&gt;acid 5, cold 5, electricity 5&lt;/h5&gt;&lt;/div&gt;&lt;hr/&gt;&lt;div&gt;&lt;h5&gt;&lt;b&gt;OFFENSE&lt;/b&gt;&lt;/h5&gt;&lt;/div&gt;&lt;hr/&gt;&lt;div&gt;&lt;h5&gt;&lt;b&gt;Spd &lt;/b&gt;30    ft. (20 ft. in armor)&lt;/h5&gt;&lt;h5&gt;&lt;b&gt;Melee &lt;/b&gt;heavy mace -1 (1d8-1)&lt;/h5&gt;&lt;h5&gt;&lt;b&gt;Ranged &lt;/b&gt;light crossbow +0    (1d8/19-20)&lt;/h5&gt;&lt;h5&gt;&lt;b&gt;Special Attacks &lt;/b&gt;channel positive energy (5/day, 1d6, DC 12); rebuke death (1d4+1,    6/day); touch of good (6/day)&lt;/h5&gt;&lt;h5&gt;&lt;b&gt;Spell-Like Abilities&lt;/b&gt; (CL 1st)   &lt;/br&gt;1/day&amp;mdash;&lt;i&gt;daylight&lt;/i&gt;&lt;/h5&gt;&lt;/h5&gt;&lt;h5&gt;&lt;b&gt;Spells Prepared&lt;/b&gt; (CL 1st)&lt;/br&gt;1st&amp;mdash;&lt;i&gt;bless&lt;/i&gt;,    &lt;i&gt;command&lt;/i&gt; (DC 14), &lt;i&gt;protection from evil&lt;/i&gt;&lt;sup&gt;D&lt;/sup&gt;&lt;/br&gt;0 (at will)&amp;mdash;&lt;i&gt;detect magic&lt;/i&gt;,&lt;i&gt;    guidance&lt;/i&gt;, &lt;i&gt;stabilize&lt;/i&gt;&lt;/h5&gt;&lt;/h5&gt;&lt;h5&gt;&lt;b&gt;D&lt;/b&gt; domain spell; &lt;b&gt;Domains &lt;/b&gt;Good,    Healing&lt;/h5&gt;&lt;/div&gt;&lt;hr/&gt;&lt;div&gt;&lt;h5&gt;&lt;b&gt;STATISTICS&lt;/b&gt;&lt;/h5&gt;&lt;/div&gt;&lt;hr/&gt;&lt;div&gt;&lt;h5&gt;&lt;b&gt;Str&lt;/b&gt; 8, &lt;b&gt;Dex&lt;/b&gt; 10,    &lt;b&gt;Con&lt;/b&gt; 14, &lt;b&gt;Int&lt;/b&gt; 13, &lt;b&gt;Wis&lt;/b&gt; 17, &lt;b&gt;Cha&lt;/b&gt; 14&lt;/h5&gt;&lt;h5&gt;&lt;b&gt;Base Atk &lt;/b&gt;+0; &lt;b&gt;CMB &lt;/b&gt;-1; &lt;b&gt;CMD    &lt;/b&gt;9&lt;/h5&gt;&lt;h5&gt;&lt;b&gt;Feats &lt;/b&gt;Turn Undead&lt;/h5&gt;&lt;h5&gt;&lt;b&gt;Skills &lt;/b&gt;Diplomacy +8, Heal +7, Knowledge (religion) +5;    &lt;b&gt;Racial Modifiers &lt;/b&gt;+2 Diplomacy, +2 Perception&lt;/h5&gt;&lt;h5&gt;&lt;b&gt;Languages &lt;/b&gt;Celestial, Common,    Draconic&lt;/h5&gt;&lt;/div&gt;&lt;hr/&gt;&lt;div&gt;&lt;h5&gt;&lt;b&gt;ECOLOGY&lt;/b&gt;&lt;/h5&gt;&lt;/div&gt;&lt;hr/&gt;&lt;div&gt;&lt;h5&gt;&lt;b&gt;Environment &lt;/b&gt;Environment any    land&lt;/h5&gt;&lt;h5&gt;&lt;b&gt;Organization &lt;/b&gt;solitary, pair, or team (3-6)&lt;/h5&gt;&lt;h5&gt;&lt;b&gt;Treasure &lt;/b&gt;NPC gear (scale mail,    heavy mace, light crossbow with 10 bolts, other treasure)&lt;/h5&gt;&lt;/div&gt;&lt;br&gt;&lt;/br&gt;&lt;div&gt;&lt;h4&gt;&lt;p&gt;Aasimars are humans    with a signif icant amount of celestial or other good outsider blood in their ancestry.&lt;/p&gt;&lt;p&gt;Aasimars are not    always good, but it is a natural tendency for them, and they gravitate to good faiths or organizations    associated with celestials. Aasimar heritage can hide for generations, only to appear suddenly in the child of    two apparently human parents. Most societies interpret aasimar births as good omens. Aasimars look mostly human    except for some minor physical trait that reveals their unusual heritage. Typical aasimar features are hair that    shines like metal, unusual eye or skin color, or even glowing golden halos.&lt;/p&gt;&lt;p&gt;&lt;b&gt;Aasimar Characters&lt;/b&gt;&lt;/br&gt;    Aasimars are defined by class levels-they do not possess racial Hit Dice. Aasimars have the following racial    traits.&lt;/p&gt;&lt;p&gt;&lt;b&gt;+2 Charisma, +2 Wisdom:&lt;/b&gt; Aasimars are insightful, confident, and personable.&lt;/p&gt;&lt;p&gt;&lt;b&gt;Normal    Speed:&lt;/b&gt; Aasimars have a base speed of 30 feet.&lt;/p&gt;&lt;p&gt;&lt;b&gt;Darkvision:&lt;/b&gt; Aasimars can see in the dark up to 60    feet.&lt;/p&gt;&lt;p&gt;&lt;b&gt;Skilled:&lt;/b&gt; Aasimars have a +2 racial bonus on Diplomacy and Perception checks.&lt;/p&gt;&lt;p&gt;&lt;b&gt;Spell-   Like Ability:&lt;/b&gt; Aasimars can use daylight once per day as a spell-like ability (caster level equals the    aasimar's class level).&lt;/p&gt;&lt;p&gt;&lt;b&gt;Celestial Resistance:&lt;/b&gt; Aasimars have acid resistance 5, cold resistance 5,    and electricity resistance 5.&lt;/p&gt;&lt;p&gt;&lt;b&gt;Languages:&lt;/b&gt; Aasimars begin play speaking Common and Celestial.    Aasimars with high Intelligence scores can choose any of the following bonus languages: Draconic, Dwarven,    Elven, Gnome, Half ling, and Sylvan.&lt;/p&gt;&lt;/h4&gt;&lt;/div&gt;</t>
  </si>
  <si>
    <t>adult</t>
  </si>
  <si>
    <t>NULL</t>
  </si>
  <si>
    <t>Aboleth</t>
  </si>
  <si>
    <t>7</t>
  </si>
  <si>
    <t>LE</t>
  </si>
  <si>
    <t>Huge</t>
  </si>
  <si>
    <t>aberration</t>
  </si>
  <si>
    <t>(aquatic)</t>
  </si>
  <si>
    <t>darkvision 60 ft.; Perception +14</t>
  </si>
  <si>
    <t>mucus cloud (5 feet)</t>
  </si>
  <si>
    <t>20, touch 9, flat-footed 19</t>
  </si>
  <si>
    <t>(+1 Dex, +11 natural, -2 size)</t>
  </si>
  <si>
    <t>(8d8+48)</t>
  </si>
  <si>
    <t>Fort +8, Ref +5, Will +11</t>
  </si>
  <si>
    <t>10 ft., swim 60 ft.</t>
  </si>
  <si>
    <t>4 tentacles +10 (1d6+5 plus slime)</t>
  </si>
  <si>
    <t>15 ft.</t>
  </si>
  <si>
    <t>Spell-Like Abilities (CL 16th)  At will-hypnotic pattern (DC 15), illusory wall (DC 17), mirage arcana (DC 18), persistent image (DC 18), programmed image (DC 19), project image (DC 20), veil (DC 19)  3/day-dominate monster (DC 22)</t>
  </si>
  <si>
    <t>Str 20, Dex 12, Con 22, Int 15, Wis 17, Cha 17</t>
  </si>
  <si>
    <t>24 (can't be tripped)</t>
  </si>
  <si>
    <t>Improved Initiative, Iron Will, Lightning Reflexes, Weapon Focus (tentacle)</t>
  </si>
  <si>
    <t>Bluff +11, Intimidate +14, Knowledge (any one) +13, Perception +14, Spellcraft +13, Swim +24</t>
  </si>
  <si>
    <t>Aboleth, Aklo, Aquan, Undercommon</t>
  </si>
  <si>
    <t>any aquatic</t>
  </si>
  <si>
    <t>solitary, pair, brood (3-6), or shoal (7-19)</t>
  </si>
  <si>
    <t>double</t>
  </si>
  <si>
    <t>Four long tentacles writhe from this three-eyed fish-like creature's f lanks, and its green body glistens with thick, clear slime.</t>
  </si>
  <si>
    <t>Mucus Cloud (Ex) While underwater, an aboleth exudes a cloud of transparent slime. All creatures adjacent to an aboleth must succeed on a DC 20 Fortitude save each round or lose the ability to breathe air (but gain the ability to breathe water) for 3 hours. Renewed contact with an aboleth's mucus cloud and failing another save extends the effect for another 3 hours.  The save DC is Constitution-based.  Slime (Ex) A creature hit by an aboleth's tentacle must succeed on a DC 20 Fortitude save or his skin and flesh transform into a clear, slimy membrane over the course of 1d4 rounds. The creature's new "flesh" is soft and tender, reducing its Constitution score by 4 as long as it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t>
  </si>
  <si>
    <t>As befits their hideous primeval appearance, the hermaphroditic aboleths are among the world's oldest forms of life. Ancient even when the gods first turned their eyes to the Material Plane, the aboleths have always existed apart from other mortal life, alien and cold and endlessly plotting. They once ruled the world with vast empires, and today view most other forms of life as either food or slaves-and sometimes both. They disdain the gods and see themselves as the true masters of creation.  An aboleth is 25 feet long and weighs 6,500 pounds.  In the darkest reaches of the sea, aboleths still dwell in grotesque cities built in nauseating and cyclopean styles.  There they are served by countless slaves culled from every nation, air-breathing and aquatic alike, although the air-breathing slaves are doubly bound by magic and the need to constantly replenish their water-breathing ability via the excretions of their aboleth masters. Lone aboleths are often advance scouts for these hidden cities, seeking out new slaves.</t>
  </si>
  <si>
    <t>&lt;link rel="stylesheet"href="PF.css"&gt;&lt;div&gt;&lt;h2&gt;Aboleth&lt;/h2&gt;&lt;h3&gt;&lt;i&gt;Four long tentacles writhe from this three-eyed fish-like creature's f lanks, and its green body glistens with thick, clear slime.&lt;/i&gt;&lt;/h3&gt;&lt;br&gt;&lt;/br&gt;&lt;/div&gt;&lt;div class="heading"&gt;&lt;p class="alignleft"&gt;Aboleth&lt;/p&gt;&lt;p class="alignright"&gt;CR 7&lt;/p&gt;&lt;div style="clear: both;"&gt;&lt;/div&gt;&lt;/div&gt;&lt;div&gt;&lt;h5&gt;&lt;b&gt;XP &lt;/b&gt;3,200&lt;/h5&gt;&lt;h5&gt;LE Huge aberration (aquatic)&lt;/h5&gt;&lt;h5&gt;&lt;b&gt;Init &lt;/b&gt;+5; &lt;b&gt;Senses &lt;/b&gt;darkvision 60 ft.; Perception +14&lt;/h5&gt;&lt;h5&gt;&lt;b&gt;Aura &lt;/b&gt;mucus cloud (5 feet)&lt;/h5&gt;&lt;/div&gt;&lt;hr/&gt;&lt;div&gt;&lt;h5&gt;&lt;b&gt;DEFENSE&lt;/b&gt;&lt;/h5&gt;&lt;/div&gt;&lt;hr/&gt;&lt;div&gt;&lt;h5&gt;&lt;b&gt;AC &lt;/b&gt;20, touch 9, flat-footed 19 (+1 Dex, +11 natural, -2 size)&lt;/h5&gt;&lt;h5&gt;&lt;b&gt;hp &lt;/b&gt;84 (8d8+48)&lt;/h5&gt;&lt;h5&gt;&lt;b&gt;Fort &lt;/b&gt;+8, &lt;b&gt;Ref &lt;/b&gt;+5, &lt;b&gt;Will &lt;/b&gt;+11&lt;/h5&gt;&lt;/div&gt;&lt;hr/&gt;&lt;div&gt;&lt;h5&gt;&lt;b&gt;OFFENSE&lt;/b&gt;&lt;/h5&gt;&lt;/div&gt;&lt;hr/&gt;&lt;div&gt;&lt;h5&gt;&lt;b&gt;Spd &lt;/b&gt;10 ft., swim 60 ft.&lt;/h5&gt;&lt;h5&gt;&lt;b&gt;Melee &lt;/b&gt;4 tentacles +10 (1d6+5 plus slime)&lt;/h5&gt;&lt;h5&gt;&lt;b&gt;Space &lt;/b&gt;15 ft.; &lt;b&gt;Reach &lt;/b&gt;15 ft.&lt;/h5&gt;&lt;h5&gt;&lt;b&gt;Spell-Like Abilities&lt;/b&gt; (CL 16th)&lt;/br&gt;At will&amp;mdash;&lt;i&gt;hypnotic pattern&lt;/i&gt; (DC 15), &lt;i&gt;illusory wall&lt;/i&gt; (DC 17), &lt;i&gt;mirage arcana&lt;/i&gt; (DC 18), &lt;i&gt;persistent image&lt;/i&gt; (DC 18), &lt;i&gt;programmed image&lt;/i&gt; (DC 19), &lt;i&gt;project image&lt;/i&gt; (DC 20), &lt;i&gt;veil&lt;/i&gt; (DC 19)&lt;/br&gt;3/day&amp;mdash;&lt;i&gt;dominate monster&lt;/i&gt; (DC 22)&lt;/h5&gt;&lt;/h5&gt;&lt;/div&gt;&lt;hr/&gt;&lt;div&gt;&lt;h5&gt;&lt;b&gt;STATISTICS&lt;/b&gt;&lt;/h5&gt;&lt;/div&gt;&lt;hr/&gt;&lt;div&gt;&lt;h5&gt;&lt;b&gt;Str&lt;/b&gt; 20, &lt;b&gt;Dex&lt;/b&gt; 12, &lt;b&gt;Con&lt;/b&gt; 22, &lt;b&gt;Int&lt;/b&gt; 15, &lt;b&gt;Wis&lt;/b&gt; 17, &lt;b&gt;Cha&lt;/b&gt; 17&lt;/h5&gt;&lt;h5&gt;&lt;b&gt;Base Atk &lt;/b&gt;+6; &lt;b&gt;CMB &lt;/b&gt;+13; &lt;b&gt;CMD &lt;/b&gt;24 (can't be tripped)&lt;/h5&gt;&lt;h5&gt;&lt;b&gt;Feats &lt;/b&gt;Improved Initiative, Iron Will, Lightning Reflexes, Weapon Focus (tentacle)&lt;/h5&gt;&lt;h5&gt;&lt;b&gt;Skills &lt;/b&gt;Bluff +11, Intimidate +14, Knowledge (any one) +13, Perception +14, Spellcraft +13, Swim +24&lt;/h5&gt;&lt;h5&gt;&lt;b&gt;Languages &lt;/b&gt;Aboleth, Aklo, Aquan, Undercommon&lt;/h5&gt;&lt;/div&gt;&lt;hr/&gt;&lt;div&gt;&lt;h5&gt;&lt;b&gt;ECOLOGY&lt;/b&gt;&lt;/h5&gt;&lt;/div&gt;&lt;hr/&gt;&lt;div&gt;&lt;h5&gt;&lt;b&gt;Environment &lt;/b&gt;Environment any aquatic&lt;/h5&gt;&lt;h5&gt;&lt;b&gt;Organization &lt;/b&gt;solitary, pair, brood (3-6), or shoal (7-19)&lt;/h5&gt;&lt;h5&gt;&lt;b&gt;Treasure &lt;/b&gt;double&lt;/h5&gt;&lt;/div&gt;&lt;hr/&gt;&lt;div&gt;&lt;h5&gt;&lt;b&gt;SPECIAL ABILITIES&lt;/b&gt;&lt;/h5&gt;&lt;/div&gt;&lt;hr/&gt;&lt;div&gt;&lt;h5&gt;&lt;b&gt;Mucus Cloud (Ex)&lt;/b&gt; While underwater, an aboleth exudes a cloud of transparent slime. All creatures adjacent to an aboleth must succeed on a DC 20 Fortitude save each round or lose the ability to breathe air (but gain the ability to breathe water) for 3 hours. Renewed contact with an aboleth's mucus cloud and failing another save extends the effect for another 3 hours.  The save DC is Constitution-based.&lt;/h5&gt;&lt;h5&gt;&lt;b&gt;  Slime (Ex)&lt;/b&gt; A creature hit by an aboleth's tentacle must succeed on a DC 20 Fortitude save or his skin and flesh transform into a clear, slimy membrane over the course of 1d4 rounds. The creature's new "flesh" is soft and tender, reducing its Constitution score by 4 as long as it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Constitution-based.&lt;/h5&gt;&lt;/div&gt;&lt;br&gt;&lt;/br&gt;&lt;div&gt;&lt;h4&gt;&lt;p&gt;As befits their hideous primeval appearance, the hermaphroditic aboleths are among the world's oldest forms of life. Ancient even when the gods first turned their eyes to the Material Plane, the aboleths have always existed apart from other mortal life, alien and cold and endlessly plotting. They once ruled the world with vast empires, and today view most other forms of life as either food or slaves-and sometimes both. They disdain the gods and see themselves as the true masters of creation.&lt;/p&gt;&lt;p&gt;An aboleth is 25 feet long and weighs 6,500 pounds.&lt;/p&gt;&lt;p&gt;In the darkest reaches of the sea, aboleths still dwell in grotesque cities built in nauseating and cyclopean styles.&lt;/p&gt;&lt;p&gt;There they are served by countless slaves culled from every nation, air-breathing and aquatic alike, although the air-breathing slaves are doubly bound by magic and the need to constantly replenish their water-breathing ability via the excretions of their aboleth masters. Lone aboleths are often advance scouts for these hidden cities, seeking out new slaves.&lt;/p&gt;&lt;/h4&gt;&lt;/div&gt;</t>
  </si>
  <si>
    <t>Astral Deva</t>
  </si>
  <si>
    <t>14</t>
  </si>
  <si>
    <t>(angel, extraplanar, good)</t>
  </si>
  <si>
    <t>darkvision 60 ft., low-light vision; Perception +26</t>
  </si>
  <si>
    <t>protective aura</t>
  </si>
  <si>
    <t>29, touch 14, flat-footed 25</t>
  </si>
  <si>
    <t>(+4 Dex, +15 natural +4 deflection vs. evil)</t>
  </si>
  <si>
    <t>(15d10+90)</t>
  </si>
  <si>
    <t>Fort +16, Ref +13, Will +11; +4 vs. poison, +4 resistance vs. evil</t>
  </si>
  <si>
    <t>+4 vs. poison, +4 resistance vs. evil</t>
  </si>
  <si>
    <t>uncanny dodge</t>
  </si>
  <si>
    <t>10/evil</t>
  </si>
  <si>
    <t>acid, cold, petrification</t>
  </si>
  <si>
    <t>electricity 10, fire 10</t>
  </si>
  <si>
    <t>50 ft., fly 100 ft. (good)</t>
  </si>
  <si>
    <t>+2 disrupting warhammer +26/+21/+16 (1d8+14/x3 plus stun) or slam +23 (1d8+12)</t>
  </si>
  <si>
    <t>Spell-Like Abilities (CL 13th) At Will-aid, continual flame, detect evil, discern lies (DC 20), dispel evil (DC 21), dispel magic, holy aura (DC 24), holy smite (DC 20), holy word (DC 23), invisibility (self only), plane shift (DC 23), remove curse, remove disease, remove fear 7/day-cure light wounds, see invisibility 1/day-blade barrier (DC 22), heal</t>
  </si>
  <si>
    <t>Str 26, Dex 19, Con 21, Int 18, Wis 18, Cha 23</t>
  </si>
  <si>
    <t>Alertness, Cleave, Great Fortitude, Improved Initiative, Iron Will, Power Attack, Toughness, Weapon Focus (warhammer)</t>
  </si>
  <si>
    <t>Acrobatics +22, Craft (any one) +22, Diplomacy +24, Fly +26, Intimidate +24, Knowledge (planes) +22, Knowledge (religion) +19, Perception +26, Sense Motive +26, Stealth +22</t>
  </si>
  <si>
    <t>Celestial, Draconic, Infernal; truespeech</t>
  </si>
  <si>
    <t>change shape (alter self )</t>
  </si>
  <si>
    <t xml:space="preserve"> any good-aligned plane</t>
  </si>
  <si>
    <t>solitary, pair, or squad (3-6)</t>
  </si>
  <si>
    <t>double (+2 disrupting warhammer)</t>
  </si>
  <si>
    <t>This tall, human-like creature has long, feathery wings and a gentle inner radiance that makes it difficult to look directly at.</t>
  </si>
  <si>
    <t>Astral Deva Angel</t>
  </si>
  <si>
    <t>Stun (Su) If an astral deva strikes an opponent twice in one round with its warhammer, that creature must succeed on a DC 25 Fortitude save or be stunned for 1d6 rounds. The save DC is Strength-based. Uncanny Dodge (Ex) This ability functions identically to the rogue ability. If a deva gains uncanny dodge from a class level, he instead gains improved uncanny dodge.</t>
  </si>
  <si>
    <t>Astral devas are messengers of the gods of good. They watch over planar travelers and sponsor powerful mortals, pushing them to take on good causes. A typical astral deva looks human except for its wings, though some look like other humanoid races and a rare few have even more unusual forms. An astral deva is 7-1/2 feet tall and weighs 250 pounds. Astral devas are usually created by deities from the souls of good mortals, though some souls spontaneously transform into astral devas without the intervention of a deity. Their skills and abilities make them excellent scouts and elite agents for celestial armies. They often carry long, flowing scrolls upon which are writ messages and judgments from the gods. An astral deva's scrolls frequently contain hints of prophecies and major events yet to come, and as such the devas are fiercely protective of the contents of these scrolls and let none, not even other astral devas, peruse them.</t>
  </si>
  <si>
    <t>&lt;link rel="stylesheet"href="PF.css"&gt;&lt;div&gt;&lt;h2&gt;Astral Deva Angel, Astral Deva&lt;/h2&gt;&lt;h3&gt;&lt;i&gt;&lt;i&gt;This tall&lt;/i&gt;, &lt;i&gt;human-like creature has long&lt;/i&gt;, &lt;i&gt;feathery wings and a gentle inner radiance that makes it difficult to look directly at.&lt;/i&gt;&lt;/i&gt;&lt;/h3&gt;&lt;br&gt;&lt;/br&gt;&lt;/div&gt;&lt;div class="heading"&gt;&lt;p class="alignleft"&gt;Astral Deva&lt;/p&gt;&lt;p class="alignright"&gt;CR 14&lt;/p&gt;&lt;div style="clear: both;"&gt;&lt;/div&gt;&lt;/div&gt;&lt;div&gt;&lt;h5&gt;&lt;b&gt;XP &lt;/b&gt;38,400&lt;/h5&gt;&lt;h5&gt;NG Medium outsider (angel, extraplanar, good)&lt;/h5&gt;&lt;h5&gt;&lt;b&gt;Init &lt;/b&gt;+8; &lt;b&gt;Senses &lt;/b&gt;darkvision 60 ft., low-light vision; Perception &lt;i&gt;+2&lt;/i&gt;6&lt;/h5&gt;&lt;h5&gt;&lt;b&gt;Aura &lt;/b&gt;protective aura&lt;/h5&gt;&lt;/div&gt;&lt;hr/&gt;&lt;div&gt;&lt;h5&gt;&lt;b&gt;DEFENSE&lt;/b&gt;&lt;/h5&gt;&lt;/div&gt;&lt;hr/&gt;&lt;div&gt;&lt;h5&gt;&lt;b&gt;AC &lt;/b&gt;29, touch 14, flat-footed 25 (+4 Dex, +15 natural +4 deflection vs. evil)&lt;/h5&gt;&lt;h5&gt;&lt;b&gt;hp &lt;/b&gt;172 (15d10+90)&lt;/h5&gt;&lt;h5&gt;&lt;b&gt;Fort &lt;/b&gt;+16, &lt;b&gt;Ref &lt;/b&gt;+13, &lt;b&gt;Will &lt;/b&gt;+11; +4 vs. poison, +4 resistance vs. evil&lt;/h5&gt;&lt;h5&gt;&lt;b&gt;Defensive Abilities &lt;/b&gt;uncanny dodge; &lt;b&gt;DR &lt;/b&gt;10/evil; &lt;b&gt;Immune &lt;/b&gt;acid, cold, petrification; &lt;b&gt;Resist &lt;/b&gt;electricity 10, fire 10; &lt;b&gt;SR &lt;/b&gt;25&lt;/h5&gt;&lt;/div&gt;&lt;hr/&gt;&lt;div&gt;&lt;h5&gt;&lt;b&gt;OFFENSE&lt;/b&gt;&lt;/h5&gt;&lt;/div&gt;&lt;hr/&gt;&lt;div&gt;&lt;h5&gt;&lt;b&gt;Spd &lt;/b&gt;50 ft., fly 100 ft. (good)&lt;/h5&gt;&lt;h5&gt;&lt;b&gt;Melee &lt;/b&gt;&lt;i&gt;&lt;i&gt;&lt;i&gt;+2&lt;/i&gt; &lt;i&gt;disrupting warhammer&lt;/i&gt;&lt;/i&gt;&lt;/i&gt; &lt;i&gt;+2&lt;/i&gt;6/&lt;i&gt;+2&lt;/i&gt;1/+16 (1d8+14/x3 plus stun) or &lt;/br&gt;slam &lt;i&gt;+2&lt;/i&gt;3 (1d8+12)&lt;/h5&gt;&lt;h5&gt;&lt;b&gt;Space &lt;/b&gt;5 ft.; &lt;b&gt;Reach &lt;/b&gt;5 ft.&lt;/h5&gt;&lt;h5&gt;&lt;b&gt;Spell-Like Abilities&lt;/b&gt; (CL 13th)&lt;/br&gt;At Will&amp;mdash;&lt;i&gt;&lt;i&gt;aid&lt;/i&gt;&lt;/i&gt;,&lt;i&gt; &lt;i&gt;continual flame&lt;/i&gt;&lt;/i&gt;,&lt;i&gt; &lt;i&gt;detect evil&lt;/i&gt;&lt;/i&gt;, &lt;i&gt;&lt;i&gt;discern lies&lt;/i&gt;&lt;/i&gt; (DC 20), &lt;i&gt;&lt;i&gt;dispel evil&lt;/i&gt;&lt;/i&gt; (DC 21),&lt;i&gt; &lt;i&gt;dispel magic&lt;/i&gt;&lt;/i&gt;, &lt;i&gt;&lt;i&gt;holy aura&lt;/i&gt;&lt;/i&gt; (DC 24), &lt;i&gt;&lt;i&gt;holy smite&lt;/i&gt;&lt;/i&gt; (DC 20), &lt;i&gt;&lt;i&gt;holy word&lt;/i&gt;&lt;/i&gt; (DC 23), &lt;i&gt;&lt;i&gt;invisibility&lt;/i&gt;&lt;/i&gt; (&lt;i&gt;self&lt;/i&gt; only), &lt;i&gt;&lt;i&gt;plane shift&lt;/i&gt;&lt;/i&gt; (DC 23),&lt;i&gt; &lt;i&gt;remove curse&lt;/i&gt;&lt;/i&gt;,&lt;i&gt; &lt;i&gt;remove disease&lt;/i&gt;&lt;/i&gt;,&lt;i&gt; &lt;i&gt;remove fear&lt;/i&gt;&lt;/i&gt;&lt;/br&gt;7/day&amp;mdash;&lt;i&gt;&lt;i&gt;cure light wounds&lt;/i&gt;&lt;/i&gt;, see &lt;i&gt;&lt;i&gt;invisibility&lt;/i&gt;&lt;/i&gt;&lt;/br&gt;1/day&amp;mdash;&lt;i&gt;&lt;i&gt;blade barrier&lt;/i&gt;&lt;/i&gt; (DC 22),&lt;i&gt; &lt;i&gt;heal&lt;/i&gt;&lt;/i&gt;&lt;/h5&gt;&lt;/h5&gt;&lt;/div&gt;&lt;hr/&gt;&lt;div&gt;&lt;h5&gt;&lt;b&gt;STATISTICS&lt;/b&gt;&lt;/h5&gt;&lt;/div&gt;&lt;hr/&gt;&lt;div&gt;&lt;h5&gt;&lt;b&gt;Str &lt;/b&gt;26, &lt;b&gt;Dex &lt;/b&gt;19, &lt;b&gt;Con &lt;/b&gt;21, &lt;b&gt;Int &lt;/b&gt; 18, &lt;b&gt;Wis &lt;/b&gt;18, &lt;b&gt;Cha &lt;/b&gt;23&lt;/h5&gt;&lt;h5&gt;&lt;b&gt;Base Atk &lt;/b&gt;+15; &lt;b&gt;CMB &lt;/b&gt;&lt;i&gt;+2&lt;/i&gt;3; &lt;b&gt;CMD &lt;/b&gt;37&lt;/h5&gt;&lt;h5&gt;&lt;b&gt;Feats &lt;/b&gt;Alertness, Cleave, Great Fortitude, Improved Initiative, Iron Will, Power Attack, Toughness, Weapon Focus (warhammer)&lt;/h5&gt;&lt;h5&gt;&lt;b&gt;Skills &lt;/b&gt;Acrobatics &lt;i&gt;+2&lt;/i&gt;2, Craft (any one) &lt;i&gt;+2&lt;/i&gt;2, Diplomacy &lt;i&gt;+2&lt;/i&gt;4, Fly &lt;i&gt;+2&lt;/i&gt;6, Intimidate &lt;i&gt;+2&lt;/i&gt;4, Knowledge (planes) &lt;i&gt;+2&lt;/i&gt;2, Knowledge (religion) +19, Perception &lt;i&gt;+2&lt;/i&gt;6, Sense Motive &lt;i&gt;+2&lt;/i&gt;6, Stealth &lt;i&gt;+2&lt;/i&gt;2&lt;/h5&gt;&lt;h5&gt;&lt;b&gt;Languages &lt;/b&gt;Celestial, Draconic, Infernal; truespeech&lt;/h5&gt;&lt;h5&gt;&lt;b&gt;SQ &lt;/b&gt;change shape (&lt;i&gt;alter&lt;/i&gt; &lt;i&gt;self&lt;/i&gt; )&lt;/h5&gt;&lt;/div&gt;&lt;hr/&gt;&lt;div&gt;&lt;h5&gt;&lt;b&gt;ECOLOGY&lt;/b&gt;&lt;/h5&gt;&lt;/div&gt;&lt;hr/&gt;&lt;div&gt;&lt;h5&gt;&lt;b&gt;Environment &lt;/b&gt; any good-aligned plane&lt;/h5&gt;&lt;h5&gt;&lt;b&gt;Organization &lt;/b&gt;solitary, pair, or squad (3-6)&lt;/h5&gt;&lt;h5&gt;&lt;b&gt;Treasure &lt;/b&gt;double (&lt;i&gt;&lt;i&gt;+2&lt;/i&gt; &lt;i&gt;disrupting warhammer&lt;/i&gt;&lt;/i&gt;)&lt;/h5&gt;&lt;/div&gt;&lt;hr/&gt;&lt;div&gt;&lt;h5&gt;&lt;b&gt;SPECIAL ABILITIES&lt;/b&gt;&lt;/h5&gt;&lt;/div&gt;&lt;hr/&gt;&lt;div&gt;&lt;h5&gt;&lt;b&gt;Stun (Su)&lt;/b&gt; If an astral deva strikes an opponent twice in one round with its warhammer, that creature must succeed on a DC 25 Fortitude save or be stunned for 1d6 rounds. The save DC is Strength-based. &lt;/h5&gt;&lt;h5&gt;&lt;b&gt;Uncanny Dodge (Ex)&lt;/b&gt; This ability functions identically to the rogue ability. If a deva gains uncanny dodge from a class level, he instead gains improved uncanny dodge.&lt;/h5&gt;&lt;/div&gt;&lt;br&gt;&lt;/br&gt;&lt;div&gt;&lt;h4&gt;&lt;p&gt;&lt;p&gt;Astral devas are messengers of the gods of good. They watch over planar travelers and sponsor powerful mortals, pushing them to take on good causes. A typical astral deva looks human except for its wings, though some look like other humanoid races and a rare few have even more unusual forms. An astral deva is 7-1/2 feet tall and weighs 250 pounds. Astral devas are usually created by deities from the souls of good mortals, though some souls spontaneously transform into astral devas without the intervention of a deity. Their skills and abilities make them excellent scouts and elite agents for celestial armies. They often carry long, flowing scrolls upon which are writ messages and judgments from the gods. An astral deva's scrolls frequently contain hints of prophecies and major events yet to come, and as such the devas are fiercely protective of the contents of these scrolls and let none, not even other astral devas, peruse them.&lt;/p&gt;&lt;/h4&gt;&lt;/div&gt;</t>
  </si>
  <si>
    <t>Planetar</t>
  </si>
  <si>
    <t>16</t>
  </si>
  <si>
    <t>Large</t>
  </si>
  <si>
    <t>darkvision 60 ft., detect evil, detect snares and pits, low-light vision, true seeing; Perception +27</t>
  </si>
  <si>
    <t>32, touch 13, flat-footed 28</t>
  </si>
  <si>
    <t>(+4 Dex, +19 natural, -1 size +4 deflection vs. evil)</t>
  </si>
  <si>
    <t>(17d10+136)</t>
  </si>
  <si>
    <t>regeneration 10 (evil weapons and effects)</t>
  </si>
  <si>
    <t>Fort +19, Ref +11, Will +19; +4 vs. poison, +4 resistance vs. evil</t>
  </si>
  <si>
    <t>30 ft., fly 90 ft. (good)</t>
  </si>
  <si>
    <t>+3 holy greatsword +27/+22/+17 (3d6+15/19-20) or slam +24 (2d8+12)</t>
  </si>
  <si>
    <t>10 ft.</t>
  </si>
  <si>
    <t>Spell-Like Abilities (CL 16th) Constant-detect evil, detect snares and pits, discern lies (DC 20), true seeing At will-continual flame, dispel magic, holy smite (DC 21), invisibility (self only), lesser restoration, remove curse, remove disease, remove fear (DC 18), speak with dead (DC 20) 3/day-blade barrier (DC 21), flame strike (DC 22), power word stun, raise dead, waves of fatigue 1/day-earthquake (DC 25), greater restoration, mass charm monster (DC 25), waves of exhaustion</t>
  </si>
  <si>
    <t>Spells Prepared (CL 16th) 8th-earthquake (DC 25), fire storm (DC 25) 7th-holy word (DC 24), regenerate (2) 6th-banishment (DC 23), greater dispel magic, heal, mass cure moderate wounds (DC 23) 5th-break enchantment, dispel evil (2, DC 22), plane shift (DC 22), righteous might 4th-death ward, dismissal (DC 21), neutralize poison (DC 21), summon monster IV 3rd-cure serious wounds (2), daylight, invisibility purge, summon monster III, wind wall 2nd-align weapon (2), bear's endurance (2), cure moderate wounds (2), eagle's splendor 1st-bless (2), cure light wounds (4), shield of faith 0 (at will)-detect magic, purify food and drink, stabilize, virtue</t>
  </si>
  <si>
    <t>Str 27, Dex 19, Con 24, Int 22, Wis 25, Cha 24</t>
  </si>
  <si>
    <t>Blind-Fight, Cleave, Great Fortitude, Improved Initiative, Improved Sunder, Iron Will, Lightning Reflexes, Power Attack, Toughness</t>
  </si>
  <si>
    <t>Acrobatics +24, Craft (any one) +26, Diplomacy +27, Fly +26, Heal +24, Intimidate +27, Knowledge (history) +23, Knowledge (planes) +26, Knowledge (religion) +26, Perception +27, Sense Motive +27, Stealth +20</t>
  </si>
  <si>
    <t>solitary or pair</t>
  </si>
  <si>
    <t>double (+3 holy greatsword)</t>
  </si>
  <si>
    <t>Muscular, bald, and tall, this humanoid creature has emerald skin and two pairs of shining, white-feathered wings.</t>
  </si>
  <si>
    <t>Angel</t>
  </si>
  <si>
    <t>Spells Planetars cast divine spells as 16th-level clerics. They do not gain access to domains or other cleric abilities.</t>
  </si>
  <si>
    <t>Planetars are the generals of celestial armies. A typical planetar stands 9 feet tall and weighs 500 pounds. They focus on combat and the destruction of evil; though they understand diplomacy, a planetar would rather lead the charge against an army of fiends than negotiate peace.</t>
  </si>
  <si>
    <t>&lt;link rel="stylesheet"href="PF.css"&gt;&lt;div&gt;&lt;h2&gt;Angel, Planetar&lt;/h2&gt;&lt;h3&gt;&lt;i&gt;&lt;i&gt;Muscular&lt;/i&gt;,    &lt;i&gt;bald&lt;/i&gt;, &lt;i&gt;and tall&lt;/i&gt;, &lt;i&gt;this humanoid creature has emerald skin and two pairs of shining&lt;/i&gt;,    &lt;i&gt;white-feathered wings.&lt;/i&gt;&lt;/i&gt;&lt;/h3&gt;&lt;br&gt;&lt;/br&gt;&lt;/div&gt;&lt;div class="heading"&gt;&lt;p    class="alignleft"&gt;Planetar&lt;/p&gt;&lt;p class="alignright"&gt;CR 16&lt;/p&gt;&lt;div style="clear:    both;"&gt;&lt;/div&gt;&lt;/div&gt;&lt;div&gt;&lt;h5&gt;&lt;b&gt;XP &lt;/b&gt;76,800&lt;/h5&gt;&lt;h5&gt;NG Large outsider (angel, extraplanar, good)   &lt;/h5&gt;&lt;h5&gt;&lt;b&gt;Init &lt;/b&gt;+8; &lt;b&gt;Senses &lt;/b&gt;darkvision 60 ft., &lt;i&gt;detect evil&lt;/i&gt;, detect snares and pits,    low-light vision, &lt;i&gt;true seeing&lt;/i&gt;; Perception +27&lt;/h5&gt;&lt;h5&gt;&lt;b&gt;Aura &lt;/b&gt;protective    aura&lt;/h5&gt;&lt;/div&gt;&lt;hr/&gt;&lt;div&gt;&lt;h5&gt;&lt;b&gt;DEFENSE&lt;/b&gt;&lt;/h5&gt;&lt;/div&gt;&lt;hr/&gt;&lt;div&gt;&lt;h5&gt;&lt;b&gt;AC &lt;/b&gt;32, touch 13, flat-footed    28 (+4 Dex, +19 natural, -1 size +4 deflection vs. evil)&lt;/h5&gt;&lt;h5&gt;&lt;b&gt;hp &lt;/b&gt;229 (17d10+136); regeneration 10 (evil weapons and effects)   &lt;/h5&gt;&lt;h5&gt;&lt;b&gt;Fort &lt;/b&gt;+19, &lt;b&gt;Ref &lt;/b&gt;+11, &lt;b&gt;Will &lt;/b&gt;+19; +4 vs. poison, +4 resistance vs.    evil&lt;/h5&gt;&lt;h5&gt;&lt;b&gt;DR &lt;/b&gt;10/evil; &lt;b&gt;Immune &lt;/b&gt;acid, cold, petrification; &lt;b&gt;Resist &lt;/b&gt;electricity 10,    fire 10; &lt;b&gt;SR &lt;/b&gt;27&lt;/h5&gt;&lt;/div&gt;&lt;hr/&gt;&lt;div&gt;&lt;h5&gt;&lt;b&gt;OFFENSE&lt;/b&gt;&lt;/h5&gt;&lt;/div&gt;&lt;hr/&gt;&lt;div&gt;&lt;h5&gt;&lt;b&gt;Spd &lt;/b&gt;30 ft.,    fly 90 ft. (good)&lt;/h5&gt;&lt;h5&gt;&lt;b&gt;Melee &lt;/b&gt;&lt;i&gt;&lt;i&gt;&lt;i&gt;+3&lt;/i&gt; &lt;i&gt;holy greatsword&lt;/i&gt;&lt;/i&gt;&lt;/i&gt; +27/+22/+17    (3d6+15/19-20) or slam +24 (2d8+12)&lt;/h5&gt;&lt;h5&gt;&lt;b&gt;Space &lt;/b&gt;10 ft.; &lt;b&gt;Reach &lt;/b&gt;10 ft.&lt;/h5&gt;&lt;h5&gt;&lt;b&gt;Spell-   Like Abilities&lt;/b&gt; (CL 16th)&lt;/br&gt;Constant&amp;mdash;&lt;i&gt;&lt;i&gt;detect evil&lt;/i&gt;&lt;/i&gt;,&lt;i&gt; &lt;i&gt;detect snares and    pits&lt;/i&gt;&lt;/i&gt;, &lt;i&gt;&lt;i&gt;discern lies&lt;/i&gt;&lt;/i&gt; (DC 20),&lt;i&gt; &lt;i&gt;true seeing&lt;/i&gt;&lt;/i&gt; &lt;/br&gt;At    will&amp;mdash;&lt;i&gt;&lt;i&gt;continual flame&lt;/i&gt;&lt;/i&gt;,&lt;i&gt; &lt;i&gt;dispel magic&lt;/i&gt;&lt;/i&gt;, &lt;i&gt;&lt;i&gt;holy smite&lt;/i&gt;&lt;/i&gt; (DC 21),    &lt;i&gt;&lt;i&gt;invisibility&lt;/i&gt;&lt;/i&gt; (&lt;i&gt;self&lt;/i&gt; only),&lt;i&gt; &lt;i&gt;lesser restoration&lt;/i&gt;&lt;/i&gt;,&lt;i&gt; &lt;i&gt;remove    curse&lt;/i&gt;&lt;/i&gt;,&lt;i&gt; &lt;i&gt;remove disease&lt;/i&gt;&lt;/i&gt;, &lt;i&gt;&lt;i&gt;remove fear&lt;/i&gt;&lt;/i&gt; (DC 18), &lt;i&gt;&lt;i&gt;speak with    dead&lt;/i&gt;&lt;/i&gt; (DC 20)&lt;/br&gt;3/day&amp;mdash;&lt;i&gt;&lt;i&gt;blade barrier&lt;/i&gt;&lt;/i&gt; (DC 21), &lt;i&gt;&lt;i&gt;flame strike&lt;/i&gt;&lt;/i&gt; (DC    22),&lt;i&gt; &lt;i&gt;power word stun&lt;/i&gt;&lt;/i&gt;,&lt;i&gt; &lt;i&gt;raise dead&lt;/i&gt;&lt;/i&gt;,&lt;i&gt; &lt;i&gt;waves of    fatigue&lt;/i&gt;&lt;/i&gt;&lt;/br&gt;1/day&amp;mdash;&lt;i&gt;&lt;i&gt;earthquake&lt;/i&gt;&lt;/i&gt; (DC 25),&lt;i&gt; &lt;i&gt;greater restoration&lt;/i&gt;&lt;/i&gt;,    &lt;i&gt;&lt;i&gt;mass charm monster&lt;/i&gt;&lt;/i&gt; (DC 25),&lt;i&gt; &lt;i&gt;waves of exhaustion&lt;/i&gt;&lt;/i&gt;&lt;/h5&gt;&lt;/h5&gt;&lt;h5&gt;&lt;b&gt;Spells    Prepared&lt;/b&gt; (CL 16th)&lt;/br&gt;8th&amp;mdash;&lt;i&gt;&lt;i&gt;earthquake&lt;/i&gt;&lt;/i&gt; (DC 25), &lt;i&gt;&lt;i&gt;fire storm&lt;/i&gt;&lt;/i&gt; (DC 25)   &lt;/br&gt;7th&amp;mdash;&lt;i&gt;&lt;i&gt;holy word&lt;/i&gt;&lt;/i&gt; (DC 24), &lt;i&gt;&lt;i&gt;regenerate&lt;/i&gt;&lt;/i&gt; (2)   &lt;/br&gt;6th&amp;mdash;&lt;i&gt;&lt;i&gt;banishment&lt;/i&gt;&lt;/i&gt; (DC 23),&lt;i&gt; greater &lt;i&gt;dispel magic&lt;/i&gt;&lt;/i&gt;,&lt;i&gt; &lt;i&gt;heal&lt;/i&gt;&lt;/i&gt;,    &lt;i&gt;mass &lt;i&gt;cure moderate wounds&lt;/i&gt;&lt;/i&gt; (DC 23)&lt;/br&gt;5th&amp;mdash;&lt;i&gt;&lt;i&gt;break enchantment&lt;/i&gt;&lt;/i&gt;,    &lt;i&gt;&lt;i&gt;dispel evil&lt;/i&gt;&lt;/i&gt; (2, DC 22), &lt;i&gt;&lt;i&gt;plane shift&lt;/i&gt;&lt;/i&gt; (DC 22),&lt;i&gt; &lt;i&gt;righteous    might&lt;/i&gt;&lt;/i&gt;&lt;/br&gt;4th&amp;mdash;&lt;i&gt;&lt;i&gt;death ward&lt;/i&gt;&lt;/i&gt;, &lt;i&gt;&lt;i&gt;dismissal&lt;/i&gt;&lt;/i&gt; (DC 21), &lt;i&gt;&lt;i&gt;neutralize    poison&lt;/i&gt;&lt;/i&gt; (DC 21),&lt;i&gt; &lt;i&gt;summon monster IV&lt;/i&gt;&lt;/i&gt;&lt;/br&gt;3rd&amp;mdash;&lt;i&gt;&lt;i&gt;cure serious wounds&lt;/i&gt;&lt;/i&gt;    (2),&lt;i&gt; &lt;i&gt;daylight&lt;/i&gt;&lt;/i&gt;,&lt;i&gt; &lt;i&gt;invisibility&lt;/i&gt; purge&lt;/i&gt;,&lt;i&gt; &lt;i&gt;summon monster III&lt;/i&gt;&lt;/i&gt;,&lt;i&gt;    &lt;i&gt;wind wall&lt;/i&gt;&lt;/i&gt;&lt;/br&gt;2nd&amp;mdash;&lt;i&gt;&lt;i&gt;align weapon&lt;/i&gt;&lt;/i&gt; (2), &lt;i&gt;bear's endurance&lt;/i&gt; (2), &lt;i&gt;cure    moderate wounds&lt;/i&gt; (2),&lt;i&gt; &lt;i&gt;eagle's splendor&lt;/i&gt;&lt;/i&gt;&lt;/br&gt;1st&amp;mdash;&lt;i&gt;&lt;i&gt;bless&lt;/i&gt;&lt;/i&gt; (2), &lt;i&gt;&lt;i&gt;cure    light wounds&lt;/i&gt;&lt;/i&gt; (4),&lt;i&gt;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&lt;/b&gt;27,    &lt;b&gt;Dex &lt;/b&gt;19, &lt;b&gt;Con &lt;/b&gt;24, &lt;b&gt;Int &lt;/b&gt; 22, &lt;b&gt;Wis &lt;/b&gt;25, &lt;b&gt;Cha &lt;/b&gt;24&lt;/h5&gt;&lt;h5&gt;&lt;b&gt;Base Atk &lt;/b&gt;+17;    &lt;b&gt;CMB &lt;/b&gt;+26; &lt;b&gt;CMD &lt;/b&gt;40&lt;/h5&gt;&lt;h5&gt;&lt;b&gt;Feats &lt;/b&gt;Blind-Fight, Cleave, Great Fortitude, Improved    Initiative, Improved Sunder, Iron Will, Lightning Reflexes, Power Attack, Toughness&lt;/h5&gt;&lt;h5&gt;&lt;b&gt;Skills    &lt;/b&gt;Acrobatics +24, Craft (any one) +26, Diplomacy +27, Fly +26, Heal +24, Intimidate +27, Knowledge    (history) +23, Knowledge (planes) +26, Knowledge (religion) +26, Perception +27, Sense Motive +27,    Stealth +20&lt;/h5&gt;&lt;h5&gt;&lt;b&gt;Languages &lt;/b&gt;Celestial, Draconic, Infernal; truespeech&lt;/h5&gt;&lt;h5&gt;&lt;b&gt;SQ &lt;/b&gt;change    shape (&lt;i&gt;alter&lt;/i&gt; &lt;i&gt;self&lt;/i&gt; )   &lt;/h5&gt;&lt;/div&gt;&lt;hr/&gt;&lt;div&gt;&lt;h5&gt;&lt;b&gt;ECOLOGY&lt;/b&gt;&lt;/h5&gt;&lt;/div&gt;&lt;hr/&gt;&lt;div&gt;&lt;h5&gt;&lt;b&gt;Environment &lt;/b&gt; any good-aligned    plane&lt;/h5&gt;&lt;h5&gt;&lt;b&gt;Organization &lt;/b&gt;solitary or pair&lt;/h5&gt;&lt;h5&gt;&lt;b&gt;Treasure &lt;/b&gt;double (&lt;i&gt;&lt;i&gt;+3&lt;/i&gt; &lt;i&gt;holy    greatsword&lt;/i&gt;&lt;/i&gt;)&lt;/h5&gt;&lt;/div&gt;&lt;hr/&gt;&lt;div&gt;&lt;h5&gt;&lt;b&gt;SPECIAL    ABILITIES&lt;/b&gt;&lt;/h5&gt;&lt;/div&gt;&lt;hr/&gt;&lt;div&gt;&lt;h5&gt;&lt;b&gt;Spells&lt;/b&gt; Planetars cast divine spells as 16th-level clerics.    They do not gain access to domains or other cleric abilities.&lt;/h5&gt;&lt;/div&gt;&lt;br&gt;&lt;/br&gt;&lt;div&gt;&lt;h4&gt;&lt;p&gt;&lt;p&gt;Planetars    are the generals of celestial armies. A typical planetar stands 9 feet tall and weighs 500 pounds. They    focus on combat and the destruction of evil; though they understand diplomacy, a planetar would rather    lead the charge against an army of fiends than negotiate peace.&lt;/p&gt;&lt;/h4&gt;&lt;/div&gt;</t>
  </si>
  <si>
    <t>Solar</t>
  </si>
  <si>
    <t>23</t>
  </si>
  <si>
    <t>darkvision 60 ft., low-light vision, detect evil, detect snares and pits, true seeing; Perception +33</t>
  </si>
  <si>
    <t>44, touch 11, flat-footed 42</t>
  </si>
  <si>
    <t>(+14 armor, +1 Dex, +1 dodge, +19 natural, -1 size +4 deflection vs. evil)</t>
  </si>
  <si>
    <t>(22d10+242)</t>
  </si>
  <si>
    <t>regeneration 15 (evil artifacts, effects, and spells)</t>
  </si>
  <si>
    <t>Fort +25, Ref +14, Will +23; +4 vs. poison, +4 resistance vs. evil</t>
  </si>
  <si>
    <t>15/epic and evil</t>
  </si>
  <si>
    <t>50 ft., fly 150 ft. (good)</t>
  </si>
  <si>
    <t xml:space="preserve"> 35 ft., fly 100 ft. (perfect) in armor</t>
  </si>
  <si>
    <t>+5 dancing greatsword +35/+30/+25/+20 (3d6+18) or slam +30 (2d8+13)</t>
  </si>
  <si>
    <t>+5 composite longbow (+9 Str bonus) +31/+26/+21/+16 (2d6+14 plus slaying arrow)</t>
  </si>
  <si>
    <t>Spell-Like Abilities (CL 20th) Constant-detect evil, detect snares and pits, discern lies (DC 21), true seeing At Will-aid, animate objects, commune, continual flame, dimensional anchor, greater dispel magic, holy smite (DC 21), imprisonment (DC 26), invisibility (self only), lesser restoration, remove curse, remove disease, remove fear, resist energy, summon monster VII, speak with dead (DC 20), waves of fatigue 3/day-blade barrier (DC 23), earthquake (DC 25), heal, mass charm monster (DC 25), permanency, resurrection, waves of exhaustion 1/day-greater restoration, power word blind, power word kill, power word stun, prismatic spray (DC 24), wish</t>
  </si>
  <si>
    <t>Spells Prepared (CL 20th) 9th-etherealness, mass heal, miracle, storm of vengeance (DC 27) 8th-fire storm (DC 26), holy aura (2) (DC 26), mass cure critical wounds (2) 7th-destruction (DC 25), dictum (DC 25), ethereal jaunt, holy word (DC 25), regenerate 6th-banishment (DC 24), heroes' feast, mass cure moderate wounds, undeath to death (DC 24), word of recall 5th-break enchantment, breath of life, dispel evil (DC 23), plane shift (DC 23), righteous might, symbol of sleep (DC 23) 4th-cure critical wounds (3), death ward, dismissal (DC 22), neutralize poison (2) (DC 22) 3rd-cure serious wounds, daylight, invisibility purge, magic circle against evil, prayer, protection from energy, wind wall 2nd-align weapon, bear's endurance, bull's strength, consecrate, cure moderate wounds (2), eagle's splendor 1st-bless, cure light wounds (3), divine favor, entropic shield, shield of faith 0 (at will)-detect magic, purify food and drink, stabilize, virtue</t>
  </si>
  <si>
    <t>Str 28, Dex 20, Con 30, Int 23, Wis 27, Cha 25</t>
  </si>
  <si>
    <t>Cleave, Deadly Aim, Dodge, Great Fortitude, Improved Initiative, Improved Sunder, Iron Will, Lightning Reflexes, Mobility, Power Attack, Toughness</t>
  </si>
  <si>
    <t>Craft (any one) +31, Diplomacy +32, Fly +32, Knowledge (history) +31, Knowledge (nature) +31, Knowledge (planes) +31, Knowledge (religion) +31, Perception +33, Sense Motive +33, Spellcraft +31, Stealth +21, Survival +31</t>
  </si>
  <si>
    <t>double (+5 full plate, +5 dancing greatsword, +5 composite longbow [+9 Str bonus])</t>
  </si>
  <si>
    <t>This towering humanoid creature has shining topaz eyes, metallic skin, and three pairs of white wings.</t>
  </si>
  <si>
    <t>Spells Solars can cast divine spells as 20th-level clerics. They do not gain access to domains or other cleric abilities. Slaying Arrow (Su) A solar's bow needs no ammunition, and automatically creates a slaying arrow of the solar's choice when drawn.</t>
  </si>
  <si>
    <t>Solars are the greatest type of angel, usually serving at the right hand of a deity or championing a cause that benefits an entire world or plane. A typical solar looks roughly human, though some physically resemble other humanoid races and a rare few have even more unusual forms. A solar stands about 9 feet tall and weighs about 500 pounds, with a strong, commanding voice that is impossible to ignore. Most have silvery or golden skin. Blessed with an array of magical powers and the spellcasting abilities of the most powerful clerics, solars are powerful opponents capable of single-handedly slaying mighty evils. They are the greatest trackers among the celestials, the most masterful of which are said to be able to track the days-old wake of a pit fiend flying through the Astral Plane. Some take on the mantle of monster-slayers and hunt powerful fiends and undead such as devourers, night hags, night shades, and pit fiends, even making forays into the evil planes and the Negative Energy Plane to destroy these creatures at their source before they can bring harm to mortals. A few very old solars have succeeded at this task and bear slayer-names of dread creatures that are now extinct by the solar's hand. Solars accept roles as guardians, usually of fundamental supernatural concepts, or objects or creatures of great importance. On one world, a group of solars patrols the energy conduits of the sun, alert for any attempts by evil races such as drow to snuff out the light and bring eternal darkness. On another, seven solars stand watch over seven mystical chains keeping evil gods bound within a prison demiplane. On yet another, a solar with a flaming sword stands watch over the original mortal paradise so that no creature may enter. In worlds where the gods cannot take physical form, they send solars to be their prophets and gurus (often pretending to be mortals), laying the foundation for cults that grow to become great religions. Likewise, in worlds oppressed by evil, solars are the secret priests who bring hope to the downtrodden, or in some cases allow themselves to be martyred so that their holy essence can explode outward to land and grow in the hearts of great heroes-to-be. Though they are not gods, the solars' power approaches that of demigods, and they often have an advisory role for younger or weaker deities. In some polytheistic faiths, mortals worship one or more solars as aspects or near-equal servants of the true deities-never without the deity's approval-or consider notable solars to be offspring, consorts, lovers, or spouses of true deities (which they may be, depending on the deity). Unlike other angels, most solars are created from an amalgam of good souls and raw divine energy to directly serve the gods, but an increasing number of these powerful angels have been "promoted" to their existence as solars from lesser creatures like planetars or devas. A few rare and powerful good souls ascend directly to the status of solar. The oldest solars predate mortality and are among the gods' first creations. These strange solars are paragons of their kind and have little direct interaction with mortals, focusing on the protection or destruction of abstract concepts such as gravity, dark matter, entropy, and primordial evil. Solars who spend a long time in the Material Plane, especially those in the guise of mortals, are sometimes the source of halfcelestial or aasimar bloodlines in mortal families, due either to romantic dalliances or simply the mortals' proximity to celestial energy. Actual offspring are rare, and when they occur, it is always a mortal mother that bears the child-while solars can appear as either sex, the gods have not granted them the capacity for pregnancy or motherhood. Indeed, this fundamental truth is often what drives a solar to seek out a mortal lover. Since begetting a child upon a mortal is generally frowned upon by other solars, a solar father rarely interacts directly with the fate of his lover or child, so as to avoid bringing shame upon himself or his responsibilities. Yet such solars still watch over their progeny from afar, and in times of peril, they might even be moved to intercede to aid one of their endangered children, albiet in subtle and mysterious ways. All angels respect the power and wisdom of solars, and though these mightiest of angels usually work alone, they sometimes command multiple armies led by planetars, acting as great field marshals for massive incursions against the legions of Hell or the hordes of the Abyss.</t>
  </si>
  <si>
    <t>&lt;link rel="stylesheet"href="PF.css"&gt;&lt;div&gt;&lt;h2&gt;Angel, Solar&lt;/h2&gt;&lt;h3&gt;&lt;i&gt;&lt;i&gt;This towering humanoid creature    has shining topaz eyes&lt;/i&gt;, &lt;i&gt;metallic skin&lt;/i&gt;, &lt;i&gt;and three pairs of white    wings.&lt;/i&gt;&lt;/i&gt;&lt;/h3&gt;&lt;br&gt;&lt;/br&gt;&lt;/div&gt;&lt;div class="heading"&gt;&lt;p class="alignleft"&gt;Solar&lt;/p&gt;&lt;p    class="alignright"&gt;CR 23&lt;/p&gt;&lt;div style="clear: both;"&gt;&lt;/div&gt;&lt;/div&gt;&lt;div&gt;&lt;h5&gt;&lt;b&gt;XP &lt;/b&gt;819,200&lt;/h5&gt;&lt;h5&gt;NG    Large outsider (angel, extraplanar, good)&lt;/h5&gt;&lt;h5&gt;&lt;b&gt;Init &lt;/b&gt;+9; &lt;b&gt;Senses &lt;/b&gt;darkvision 60 ft., low-   light vision, &lt;i&gt;detect evil&lt;/i&gt;, &lt;i&gt;detect snares and pits&lt;/i&gt;, &lt;i&gt;true seeing&lt;/i&gt;; Perception    +33&lt;/h5&gt;&lt;h5&gt;&lt;b&gt;Aura &lt;/b&gt;protective    aura&lt;/h5&gt;&lt;/div&gt;&lt;hr/&gt;&lt;div&gt;&lt;h5&gt;&lt;b&gt;DEFENSE&lt;/b&gt;&lt;/h5&gt;&lt;/div&gt;&lt;hr/&gt;&lt;div&gt;&lt;h5&gt;&lt;b&gt;AC &lt;/b&gt;44, touch 11, flat-footed    42 (+14 armor, +1 Dex, +1 dodge, +19 natural, -1 size +4 deflection vs. evil)&lt;/h5&gt;&lt;h5&gt;&lt;b&gt;hp &lt;/b&gt;363    (22d10+242); regeneration 15 (evil artifacts, effects, and spells)&lt;/h5&gt;&lt;h5&gt;&lt;b&gt;Fort &lt;/b&gt;+25, &lt;b&gt;Ref &lt;/b&gt;+14, &lt;b&gt;Will &lt;/b&gt;+23; +4 vs. poison, +4 resistance vs.    evil&lt;/h5&gt;&lt;h5&gt;&lt;b&gt;DR &lt;/b&gt;15/epic and evil; &lt;b&gt;Immune &lt;/b&gt;acid, cold, petrification; &lt;b&gt;Resist    &lt;/b&gt;electricity 10, fire 10; &lt;b&gt;SR    &lt;/b&gt;34&lt;/h5&gt;&lt;/div&gt;&lt;hr/&gt;&lt;div&gt;&lt;h5&gt;&lt;b&gt;OFFENSE&lt;/b&gt;&lt;/h5&gt;&lt;/div&gt;&lt;hr/&gt;&lt;div&gt;&lt;h5&gt;&lt;b&gt;Spd &lt;/b&gt;50 ft., fly 150 ft.    (good);  35 ft., fly 100 ft. (perfect) in armor&lt;/h5&gt;&lt;h5&gt;&lt;b&gt;Melee &lt;/b&gt;&lt;i&gt;&lt;i&gt;&lt;i&gt;+5&lt;/i&gt; dancing    greatsword&lt;/i&gt;&lt;/i&gt; +35/+30/+25/+20 (3d6+18) or &lt;/br&gt;slam +30 (2d8+13)&lt;/h5&gt;&lt;h5&gt;&lt;b&gt;Ranged &lt;/b&gt;&lt;i&gt;&lt;i&gt;&lt;i&gt;   +5&lt;/i&gt; composite longbow&lt;/i&gt; &lt;/i&gt;(+9 Str bonus) +31/+26/+21/+16 (2d6+14 plus &lt;i&gt;slaying&lt;/i&gt; arrow)   &lt;/h5&gt;&lt;h5&gt;&lt;b&gt;Space &lt;/b&gt;10 ft.; &lt;b&gt;Reach &lt;/b&gt;10 ft.&lt;/h5&gt;&lt;h5&gt;&lt;b&gt;Spell-Like Abilities&lt;/b&gt; (CL 20th)   &lt;/br&gt;Constant&amp;mdash;&lt;i&gt;&lt;i&gt;detect evil&lt;/i&gt;&lt;/i&gt;,&lt;i&gt; &lt;i&gt;detect snares and pits&lt;/i&gt;&lt;/i&gt;, &lt;i&gt;&lt;i&gt;discern    lies&lt;/i&gt;&lt;/i&gt; (DC 21),&lt;i&gt; &lt;i&gt;true seeing&lt;/i&gt;&lt;/i&gt;&lt;/br&gt;At Will&amp;mdash;&lt;i&gt;&lt;i&gt;aid&lt;/i&gt;&lt;/i&gt;,&lt;i&gt; &lt;i&gt;animate    objects&lt;/i&gt;&lt;/i&gt;,&lt;i&gt; &lt;i&gt;commune&lt;/i&gt;&lt;/i&gt;,&lt;i&gt; &lt;i&gt;continual flame&lt;/i&gt;&lt;/i&gt;,&lt;i&gt; &lt;i&gt;dimensional    anchor&lt;/i&gt;&lt;/i&gt;,&lt;i&gt; &lt;i&gt;greater dispel magic&lt;/i&gt;&lt;/i&gt;, &lt;i&gt;&lt;i&gt;holy smite&lt;/i&gt;&lt;/i&gt; (DC 21),    &lt;i&gt;&lt;i&gt;imprisonment&lt;/i&gt;&lt;/i&gt; (DC 26), &lt;i&gt;&lt;i&gt;invisibility&lt;/i&gt;&lt;/i&gt; (&lt;i&gt;self&lt;/i&gt; only),&lt;i&gt; &lt;i&gt;lesser    restoration&lt;/i&gt;&lt;/i&gt;,&lt;i&gt; &lt;i&gt;remove curse&lt;/i&gt;&lt;/i&gt;,&lt;i&gt; &lt;i&gt;remove disease&lt;/i&gt;&lt;/i&gt;,&lt;i&gt; &lt;i&gt;remove    fear&lt;/i&gt;&lt;/i&gt;,&lt;i&gt; &lt;i&gt;resist energy&lt;/i&gt;&lt;/i&gt;,&lt;i&gt; &lt;i&gt;summon monster VII&lt;/i&gt;&lt;/i&gt;, &lt;i&gt;&lt;i&gt;speak with    dead&lt;/i&gt;&lt;/i&gt; (DC 20),&lt;i&gt; &lt;i&gt;waves of fatigue&lt;/i&gt;&lt;/i&gt;&lt;/br&gt;3/day&amp;mdash;&lt;i&gt;&lt;i&gt;blade barrier&lt;/i&gt;&lt;/i&gt; (DC 23),    &lt;i&gt;&lt;i&gt;earthquake&lt;/i&gt;&lt;/i&gt; (DC 25),&lt;i&gt; &lt;i&gt;heal&lt;/i&gt;&lt;/i&gt;, &lt;i&gt;&lt;i&gt;mass charm monster&lt;/i&gt;&lt;/i&gt; (DC 25),&lt;i&gt;    &lt;i&gt;permanency&lt;/i&gt;&lt;/i&gt;,&lt;i&gt; &lt;i&gt;resurrection&lt;/i&gt;&lt;/i&gt;,&lt;i&gt; &lt;i&gt;waves of    exhaustion&lt;/i&gt;&lt;/i&gt;&lt;/br&gt;1/day&amp;mdash;&lt;i&gt;&lt;i&gt;greater restoration&lt;/i&gt;&lt;/i&gt;,&lt;i&gt; &lt;i&gt;power word blind&lt;/i&gt;&lt;/i&gt;,&lt;i&gt;    &lt;i&gt;power word kill&lt;/i&gt;&lt;/i&gt;,&lt;i&gt; &lt;i&gt;power word stun&lt;/i&gt;&lt;/i&gt;, &lt;i&gt;&lt;i&gt;prismatic spray&lt;/i&gt;&lt;/i&gt; (DC 24),&lt;i&gt;    &lt;i&gt;wish&lt;/i&gt;&lt;/i&gt;&lt;/h5&gt;&lt;/h5&gt;&lt;h5&gt;&lt;b&gt;Spells Prepared&lt;/b&gt; (CL 20th)   &lt;/br&gt;9th&amp;mdash;&lt;i&gt;&lt;i&gt;etherealness&lt;/i&gt;&lt;/i&gt;,&lt;i&gt; mass &lt;i&gt;heal&lt;/i&gt;&lt;/i&gt;,&lt;i&gt; &lt;i&gt;miracle&lt;/i&gt;&lt;/i&gt;, &lt;i&gt;&lt;i&gt;storm of    vengeance&lt;/i&gt;&lt;/i&gt; (DC 27)&lt;/br&gt;8th&amp;mdash;&lt;i&gt;&lt;i&gt;fire storm&lt;/i&gt;&lt;/i&gt; (DC 26), &lt;i&gt;&lt;i&gt;holy aura&lt;/i&gt;&lt;/i&gt; (2) (DC    26), &lt;i&gt;mass &lt;i&gt;&lt;i&gt;cure critical wounds&lt;/i&gt;&lt;/i&gt;&lt;/i&gt; (2)&lt;/br&gt;7th&amp;mdash;&lt;i&gt;&lt;i&gt;destruction&lt;/i&gt;&lt;/i&gt; (DC 25),    &lt;i&gt;&lt;i&gt;dictum&lt;/i&gt;&lt;/i&gt; (DC 25),&lt;i&gt; &lt;i&gt;ethereal jaunt&lt;/i&gt;&lt;/i&gt;, &lt;i&gt;&lt;i&gt;holy word&lt;/i&gt;&lt;/i&gt; (DC 25),&lt;i&gt;    &lt;i&gt;regenerate&lt;/i&gt;&lt;/i&gt;&lt;/br&gt;6th&amp;mdash;&lt;i&gt;&lt;i&gt;banishment&lt;/i&gt;&lt;/i&gt; (DC 24),&lt;i&gt; &lt;i&gt;heroes' feast&lt;/i&gt;&lt;/i&gt;,&lt;i&gt;    mass &lt;i&gt;&lt;i&gt;cure moderate wounds&lt;/i&gt;&lt;/i&gt;&lt;/i&gt;, &lt;i&gt;&lt;i&gt;undeath to death&lt;/i&gt;&lt;/i&gt; (DC 24),&lt;i&gt; &lt;i&gt;word of    recall&lt;/i&gt;&lt;/i&gt;&lt;/br&gt;5th&amp;mdash;&lt;i&gt;&lt;i&gt;break enchantment&lt;/i&gt;&lt;/i&gt;,&lt;i&gt; &lt;i&gt;breath of life&lt;/i&gt;&lt;/i&gt;, &lt;i&gt;&lt;i&gt;dispel    evil&lt;/i&gt;&lt;/i&gt; (DC 23), &lt;i&gt;&lt;i&gt;plane shift&lt;/i&gt;&lt;/i&gt; (DC 23),&lt;i&gt; &lt;i&gt;righteous might&lt;/i&gt;&lt;/i&gt;, &lt;i&gt;&lt;i&gt;symbol of    sleep&lt;/i&gt;&lt;/i&gt; (DC 23)&lt;/br&gt;4th&amp;mdash;&lt;i&gt;&lt;i&gt;cure critical wounds&lt;/i&gt;&lt;/i&gt; (3),&lt;i&gt; &lt;i&gt;death ward&lt;/i&gt;&lt;/i&gt;,    &lt;i&gt;&lt;i&gt;dismissal&lt;/i&gt;&lt;/i&gt; (DC 22), &lt;i&gt;&lt;i&gt;neutralize poison&lt;/i&gt;&lt;/i&gt; (2) (DC 22)&lt;/br&gt;3rd&amp;mdash;&lt;i&gt;&lt;i&gt;cure    serious wounds&lt;/i&gt;&lt;/i&gt;,&lt;i&gt; &lt;i&gt;daylight&lt;/i&gt;&lt;/i&gt;,&lt;i&gt; &lt;i&gt;invisibility&lt;/i&gt; purge&lt;/i&gt;,&lt;i&gt; &lt;i&gt;magic circle    against evil&lt;/i&gt;&lt;/i&gt;,&lt;i&gt; &lt;i&gt;prayer&lt;/i&gt;&lt;/i&gt;,&lt;i&gt; &lt;i&gt;protection from energy&lt;/i&gt;&lt;/i&gt;,&lt;i&gt; &lt;i&gt;wind    wall&lt;/i&gt;&lt;/i&gt;&lt;/br&gt;2nd&amp;mdash;&lt;i&gt;&lt;i&gt;align weapon&lt;/i&gt;&lt;/i&gt;,&lt;i&gt; &lt;i&gt;bear's endurance&lt;/i&gt;&lt;/i&gt;,&lt;i&gt; &lt;i&gt;bull's    strength&lt;/i&gt;&lt;/i&gt;,&lt;i&gt; &lt;i&gt;consecrate&lt;/i&gt;&lt;/i&gt;, &lt;i&gt;&lt;i&gt;cure moderate wounds&lt;/i&gt;&lt;/i&gt; (2),&lt;i&gt; &lt;i&gt;eagle's    splendor&lt;/i&gt;&lt;/i&gt;&lt;/br&gt;1st&amp;mdash;&lt;i&gt;bless&lt;/i&gt;, &lt;i&gt;cure light wounds&lt;/i&gt; (3),&lt;i&gt; &lt;i&gt;divine favor&lt;/i&gt;&lt;/i&gt;,&lt;i&gt;    &lt;i&gt;entropic shield&lt;/i&gt;&lt;/i&gt;,&lt;i&gt;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&lt;/b&gt;28,    &lt;b&gt;Dex &lt;/b&gt;20, &lt;b&gt;Con &lt;/b&gt;30, &lt;b&gt;Int &lt;/b&gt; 23, &lt;b&gt;Wis &lt;/b&gt;27, &lt;b&gt;Cha &lt;/b&gt;25&lt;/h5&gt;&lt;h5&gt;&lt;b&gt;Base Atk &lt;/b&gt;+22;    &lt;b&gt;CMB &lt;/b&gt;+32; &lt;b&gt;CMD &lt;/b&gt;47&lt;/h5&gt;&lt;h5&gt;&lt;b&gt;Feats &lt;/b&gt;Cleave, Deadly Aim, Dodge, Great Fortitude, Improved    Initiative, Improved Sunder, Iron Will, Lightning Reflexes, Mobility, Power Attack,    Toughness&lt;/h5&gt;&lt;h5&gt;&lt;b&gt;Skills &lt;/b&gt;Craft (any one) +31, Diplomacy +32, Fly +32, Knowledge (history) +31,    Knowledge (nature) +31, Knowledge (planes) +31, Knowledge (religion) +31, Perception +33, Sense Motive    +33, Spellcraft +31, Stealth +21, Survival +31&lt;/h5&gt;&lt;h5&gt;&lt;b&gt;Languages &lt;/b&gt;Celestial, Draconic, Infernal;    truespeech&lt;/h5&gt;&lt;h5&gt;&lt;b&gt;SQ &lt;/b&gt;change shape (&lt;i&gt;alter&lt;/i&gt; &lt;i&gt;self&lt;/i&gt; )   &lt;/h5&gt;&lt;/div&gt;&lt;hr/&gt;&lt;div&gt;&lt;h5&gt;&lt;b&gt;ECOLOGY&lt;/b&gt;&lt;/h5&gt;&lt;/div&gt;&lt;hr/&gt;&lt;div&gt;&lt;h5&gt;&lt;b&gt;Environment &lt;/b&gt; any good-aligned    plane&lt;/h5&gt;&lt;h5&gt;&lt;b&gt;Organization &lt;/b&gt;solitary or pair&lt;/h5&gt;&lt;h5&gt;&lt;b&gt;Treasure &lt;/b&gt;double (&lt;i&gt;+5&lt;/i&gt; &lt;i&gt;full    plate&lt;/i&gt;, &lt;i&gt;&lt;i&gt;+5&lt;/i&gt; dancing greatsword&lt;/i&gt;, &lt;i&gt;+5&lt;/i&gt; composite longbow [+9 Str bonus])   &lt;/h5&gt;&lt;/div&gt;&lt;hr/&gt;&lt;div&gt;&lt;h5&gt;&lt;b&gt;SPECIAL ABILITIES&lt;/b&gt;&lt;/h5&gt;&lt;/div&gt;&lt;hr/&gt;&lt;div&gt;&lt;h5&gt;&lt;b&gt;Spells&lt;/b&gt; Solars can cast    divine spells as 20th-level clerics. They do not gain access to domains or other cleric abilities.    &lt;/h5&gt;&lt;h5&gt;&lt;b&gt;Slaying Arrow (Su)&lt;/b&gt; A solar's bow needs no ammunition, and automatically creates a    &lt;i&gt;slaying&lt;/i&gt; arrow of the solar's choice when drawn.&lt;/h5&gt;&lt;/div&gt;&lt;br&gt;&lt;/br&gt;&lt;div&gt;&lt;h4&gt;&lt;p&gt;&lt;p&gt;Solars are the    greatest type of angel, usually serving at the right hand of a deity or championing a cause that benefits    an entire world or plane. A typical solar looks roughly human, though some physically resemble other    humanoid races and a rare few have even more unusual forms. A solar stands about 9 feet tall and weighs    about 500 pounds, with a strong, commanding voice that is impossible to ignore. Most have silvery or    golden skin. Blessed with an array of magical powers and the spellcasting abilities of the most powerful    clerics, solars are powerful opponents capable of single-handedly &lt;i&gt;slaying&lt;/i&gt; mighty evils. They are    the greatest trackers among the celestials, the most masterful of which are s&lt;i&gt;aid&lt;/i&gt; to be able to    track the days-old wake of a pit fiend flying through the Astral Plane. Some take on the mantle of    monster-slayers and hunt powerful fiends and undead such as devourers, night hags, night shades, and pit    fiends, even making forays into the evil planes and the Negative Energy Plane to destroy these creatures    at their source before they can bring harm to mortals. A few very old solars have succeeded at this task    and bear slayer-names of dread creatures that are now extinct by the solar's hand. Solars accept roles as    guardians, usually of fundamental supernatural concepts, or objects or creatures of great importance. On    one world, a group of solars patrols the energy conduits of the sun, alert for any attempts by evil races    such as drow to snuff out the light and bring eternal darkness. On another, seven solars stand watch over    seven mystical chains keeping evil gods bound within a prison demiplane. On yet another, a solar with a    flaming sword stands watch over the original mortal paradise so that no creature may enter. In worlds    where the gods cannot take physical form, they send solars to be their prophets and gurus (often    pretending to be mortals), laying the foundation for cults that grow to become great religions. Likewise,    in worlds oppressed by evil, solars are the secret priests who bring hope to the downtrodden, or in some    cases allow themselves to be martyred so that their holy essence can explode outward to land and grow in    the hearts of great heroes-to-be. Though they are not gods, the solars' power approaches that of    demigods, and they often have an advisory role for younger or weaker deities. In some polytheistic    faiths, mortals worship one or more solars as aspects or near-equal servants of the true deities-never    without the deity's approval-or consider notable solars to be offspring, consorts, lovers, or spouses of    true deities (which they may be, depending on the deity). Unlike other angels, most solars are created    from an amalgam of good souls and raw divine energy to directly serve the gods, but an increasing number    of these powerful angels have been "promoted" to their existence as solars from lesser creatures like    planetars or devas. A few rare and powerful good souls ascend directly to the status of solar. The oldest    solars predate mortality and are among the gods' first creations. These strange solars are paragons of    their kind and have little direct interaction with mortals, focusing on the protection or    &lt;i&gt;destruction&lt;/i&gt; of abstract concepts such as gravity, dark matter, entropy, and primordial evil.    Solars who spend a long time in the Material Plane, especially those in the guise of mortals, are    sometimes the source of halfcelestial or aasimar bloodlines in mortal families, due either to romantic    dalliances or simply the mortals' proximity to celestial energy. Actual offspring are rare, and when they    occur, it is always a mortal mother that bears the child-while solars can appear as either sex, the gods    have not granted them the capacity for pregnancy or motherhood. Indeed, this fundamental truth is often    what drives a solar to seek out a mortal lover. Since begetting a child upon a mortal is generally    frowned upon by other solars, a solar father rarely interacts directly with the fate of his lover or    child, so as to avoid bringing shame upon him&lt;i&gt;self&lt;/i&gt; or his responsibilities. Yet such solars still    watch over their progeny from afar, and in times of peril, they might even be moved to intercede to    &lt;i&gt;aid&lt;/i&gt; one of their endangered children, albiet in subtle and mysterious ways. All angels respect the    power and wisdom of solars, and though these mightiest of angels usually work alone, they sometimes    command multiple armies led by planetars, acting as great field marshals for massive incursions against    the legions of Hell or the hordes of the Abyss.&lt;/p&gt;&lt;/h4&gt;&lt;/div&gt;</t>
  </si>
  <si>
    <t>Animated Object</t>
  </si>
  <si>
    <t>3</t>
  </si>
  <si>
    <t>N</t>
  </si>
  <si>
    <t>construct</t>
  </si>
  <si>
    <t>darkvision 60 ft., low-light vision; Perception -5</t>
  </si>
  <si>
    <t>14, touch 10, flat-footed 12</t>
  </si>
  <si>
    <t>(+4 natural)</t>
  </si>
  <si>
    <t>(3d10+20)</t>
  </si>
  <si>
    <t>Fort +1, Ref +1, Will -4</t>
  </si>
  <si>
    <t>hardness 5 (or more)</t>
  </si>
  <si>
    <t>construct traits</t>
  </si>
  <si>
    <t>30 ft.</t>
  </si>
  <si>
    <t>slam +5 (1d6+3)</t>
  </si>
  <si>
    <t>Str 14, Dex 10, Con -, Int -, Wis 1, Cha 1</t>
  </si>
  <si>
    <t>construction points</t>
  </si>
  <si>
    <t>any</t>
  </si>
  <si>
    <t>solitary, pair, or group (3-12)</t>
  </si>
  <si>
    <t>none</t>
  </si>
  <si>
    <t>The skeleton locked within rattles as this animated cage lurches forward on chain legs in search of new prisoners.</t>
  </si>
  <si>
    <t>Construction Points Animated objects have a number of Construction Points (CP) used to purchase abilities and defenses in addition to those presented above. A medium animated object has 2 CP; differently sized objects have CP totals as detailed on the size chart on this page. If an animated object spends more CP than its size category would allow, its CR increases by 1 (minimum of +1) for every 2 additional CP spent. Additional Attack (Ex, 1 CP): Gains an additional slam attack. Additional Movement (Ex, 1 CP): Gains a new mode of movement (burrow, climb, fly [clumsy], or swim) at a speed equal to its base speed. Constrict (Ex, 1 CP): Gains constrict with its slam attacks (the object must have grab before it can take this ability). Faster (Ex, 1 CP): One of the object's movement modes increases by +10 ft. Grab (Ex, 1 CP): Gains grab special attack with slam attacks. Metal (Ex, 2 CP): The object is made of common metal. Its hardness increases to 10, and it gains a +2 increase to its natural armor bonus. Mithral objects cost 4 CP, and gain hardness 15 plus a +4 increase to natural armor. Adamantine objects cost 6 CP, gain hardness 20, and receive a +6 increase to natural armor. Stone (Ex, 1 CP): The object is made of stone or crystal. Its hardness increases to 8 and it gains a +1 increase to its natural armor bonus. Trample (Ex, 2 CP): The object gains the trample special attack (see page 305 for damage and save DC).</t>
  </si>
  <si>
    <t>An animated object is not simply one monster, but a whole category. The stats presented here are for a Medium animated object (with 2 CP that have not been spent to gain additional abilities), but any object can become animated, most commonly via the spell animate objects. Permanent animated objects can be built using the Craft Construct feat (see page 314). Unless an animated object uses a Construction Point to be made of another material, all animated objects are made of wood or material of equivalent hardness. Creating an animated object of a different size than Medium can be done simply by adjusting the object's size (and thus adjusting its Strength, Dexterity, natural armor bonus, and size modifier to attack and AC as detailed on page 296) and Hit Dice. Size Sample Object H D CP CR Tiny Candelabra 1d10 1 1/2 Small Chair 2d10+10 1 2 Medium Cage 3d10+20 2 3 Large Statue 4d10+30 3 5 Huge Wagon 7d10+40 4 7 Gargantuan Catapult 10d10+60 5 9 Colossal Ship 13d10+80 6 11</t>
  </si>
  <si>
    <t>&lt;link rel="stylesheet"href="PF.css"&gt;&lt;div&gt;&lt;h2&gt;Animated Object&lt;/h2&gt;&lt;h3&gt;&lt;i&gt;The skeleton locked within rattles as this animated cage lurches forward on chain legs in search of new prisoners.&lt;/i&gt;&lt;/h3&gt;&lt;br&gt;&lt;/br&gt;&lt;/div&gt;&lt;div class="heading"&gt;&lt;p class="alignleft"&gt;Animated Object&lt;/p&gt;&lt;p class="alignright"&gt;CR 3&lt;/p&gt;&lt;div style="clear: both;"&gt;&lt;/div&gt;&lt;/div&gt;&lt;div&gt;&lt;h5&gt;&lt;b&gt;XP &lt;/b&gt;800&lt;/h5&gt;&lt;h5&gt;N Medium construct &lt;/h5&gt;&lt;h5&gt;&lt;b&gt;Init &lt;/b&gt;+0; &lt;b&gt;Senses &lt;/b&gt;darkvision 60 ft., low-light vision; Perception -5&lt;/h5&gt;&lt;/div&gt;&lt;hr/&gt;&lt;div&gt;&lt;h5&gt;&lt;b&gt;DEFENSE&lt;/b&gt;&lt;/h5&gt;&lt;/div&gt;&lt;hr/&gt;&lt;div&gt;&lt;h5&gt;&lt;b&gt;AC &lt;/b&gt;14, touch 10, flat-footed 12 (+4 natural)&lt;/h5&gt;&lt;h5&gt;&lt;b&gt;hp &lt;/b&gt;36 (3d10+20)&lt;/h5&gt;&lt;h5&gt;&lt;b&gt;Fort &lt;/b&gt;+1, &lt;b&gt;Ref &lt;/b&gt;+1, &lt;b&gt;Will &lt;/b&gt;-4&lt;/h5&gt;&lt;h5&gt;&lt;b&gt;Defensive Abilities &lt;/b&gt;hardness 5 (or more); &lt;b&gt;Immune &lt;/b&gt;construct traits&lt;/h5&gt;&lt;/div&gt;&lt;hr/&gt;&lt;div&gt;&lt;h5&gt;&lt;b&gt;OFFENSE&lt;/b&gt;&lt;/h5&gt;&lt;/div&gt;&lt;hr/&gt;&lt;div&gt;&lt;h5&gt;&lt;b&gt;Spd &lt;/b&gt;30 ft.&lt;/h5&gt;&lt;h5&gt;&lt;b&gt;Melee &lt;/b&gt;slam +5 (1d6+3)&lt;/h5&gt;&lt;/div&gt;&lt;hr/&gt;&lt;div&gt;&lt;h5&gt;&lt;b&gt;STATISTICS&lt;/b&gt;&lt;/h5&gt;&lt;/div&gt;&lt;hr/&gt;&lt;div&gt;&lt;h5&gt;&lt;b&gt;Str&lt;/b&gt; 14, &lt;b&gt;Dex&lt;/b&gt; 10, &lt;b&gt;Con&lt;/b&gt; -, &lt;b&gt;Int&lt;/b&gt; -, &lt;b&gt;Wis&lt;/b&gt; 1, &lt;b&gt;Cha&lt;/b&gt; 1&lt;/h5&gt;&lt;h5&gt;&lt;b&gt;Base Atk &lt;/b&gt;+3; &lt;b&gt;CMB &lt;/b&gt;+5; &lt;b&gt;CMD &lt;/b&gt;15&lt;/h5&gt;&lt;h5&gt;&lt;b&gt;SQ &lt;/b&gt;construction points&lt;/h5&gt;&lt;/div&gt;&lt;hr/&gt;&lt;div&gt;&lt;h5&gt;&lt;b&gt;ECOLOGY&lt;/b&gt;&lt;/h5&gt;&lt;/div&gt;&lt;hr/&gt;&lt;div&gt;&lt;h5&gt;&lt;b&gt;Environment &lt;/b&gt;Environment any&lt;/h5&gt;&lt;h5&gt;&lt;b&gt;Organization &lt;/b&gt;solitary, pair, or group (3-12)&lt;/h5&gt;&lt;h5&gt;&lt;b&gt;Treasure &lt;/b&gt;none&lt;/h5&gt;&lt;/div&gt;&lt;hr/&gt;&lt;div&gt;&lt;h5&gt;&lt;b&gt;SPECIAL ABILITIES&lt;/b&gt;&lt;/h5&gt;&lt;/div&gt;&lt;hr/&gt;&lt;div&gt;&lt;h5&gt;&lt;b&gt;Construction Points&lt;/b&gt; Animated objects have a number of Construction Points (CP) used to purchase abilities and defenses in addition to those presented above. A medium animated object has 2 CP; differently sized objects have CP totals as detailed on the size chart on this page. If an animated object spends more CP than its size category would allow, its CR increases by 1 (minimum of +1) for every 2 additional CP spent. &lt;br&gt;&lt;i&gt;Additional Attack (Ex, 1 CP):&lt;/i&gt; Gains an additional slam attack. &lt;br&gt;&lt;i&gt;Additional Movement (Ex, 1 CP):&lt;/i&gt; Gains a new mode of movement (burrow, climb, fly [clumsy], or swim) at a speed equal to its base speed. &lt;br&gt;&lt;i&gt;Constrict (Ex, 1 CP):&lt;/i&gt; Gains constrict with its slam attacks (the object must have grab before it can take this ability). &lt;br&gt;&lt;i&gt;Faster (Ex, 1 CP):&lt;/i&gt; One of the object's movement modes increases by +10 ft. &lt;br&gt;&lt;i&gt;Grab (Ex, 1 CP):&lt;/i&gt; Gains grab special attack with slam attacks. &lt;br&gt;&lt;i&gt;Metal (Ex, 2 CP):&lt;/i&gt; The object is made of common metal. Its hardness increases to 10, and it gains a +2 increase to its natural armor bonus. Mithral objects cost 4 CP, and gain hardness 15 plus a +4 increase to natural armor. Adamantine objects cost 6 CP, gain hardness 20, and receive a +6 increase to natural armor. &lt;br&gt;&lt;i&gt;Stone (Ex, 1 CP):&lt;/i&gt; The object is made of stone or crystal. Its hardness increases to 8 and it gains a +1 increase to its natural armor bonus. &lt;br&gt;&lt;i&gt;Trample (Ex, 2 CP):&lt;/i&gt; The object gains the trample special attack (see page 305 for damage and save DC).&lt;/h5&gt;&lt;/div&gt;&lt;br&gt;&lt;/br&gt;&lt;div&gt;&lt;h4&gt;&lt;p&gt;An animated object is not simply one monster, but a whole category. The stats presented here are for a Medium animated object (with 2 CP that have not been spent to gain additional abilities), but any object can become animated, most commonly via the spell animate objects. Permanent animated objects can be built using the Craft Construct feat (see page 314). Unless an animated object uses a Construction Point to be made of another material, all animated objects are made of wood or material of equivalent hardness. Creating an animated object of a different size than Medium can be done simply by adjusting the object's size (and thus adjusting its Strength, Dexterity, natural armor bonus, and size modifier to attack and AC as detailed on page 296) and Hit Dice.&lt;/p&gt;&lt;p&gt;&lt;table&gt; &lt;tr&gt;&lt;th&gt;Size&lt;/th&gt;&lt;th&gt;Sample Object&lt;/th&gt;&lt;th&gt;HD&lt;/th&gt;&lt;th&gt;CP&lt;/th&gt;&lt;th&gt;CR&lt;/th&gt;&lt;/tr&gt; &lt;tr&gt;&lt;td&gt;Tiny&lt;/td&gt;&lt;td&gt;Candelabra&lt;/td&gt;&lt;td&gt;1d10&lt;/td&gt;&lt;td&gt;1&lt;/td&gt;&lt;td&gt;1/2&lt;/td&gt;&lt;/tr&gt; &lt;tr&gt;&lt;td&gt;Small&lt;/td&gt;&lt;td&gt;Chair&lt;/td&gt;&lt;td&gt;2d10+10&lt;/td&gt;&lt;td&gt;1&lt;/td&gt;&lt;td&gt;2&lt;/td&gt;&lt;/tr&gt; &lt;tr&gt;&lt;td&gt;Medium&lt;/td&gt;&lt;td&gt;Cage&lt;/td&gt;&lt;td&gt;3d10+20&lt;/td&gt;&lt;td&gt;2&lt;/td&gt;&lt;td&gt;3&lt;/td&gt;&lt;/tr&gt; &lt;tr&gt;&lt;td&gt;Large&lt;/td&gt;&lt;td&gt;Statue&lt;/td&gt;&lt;td&gt;4d10+30&lt;/td&gt;&lt;td&gt;3&lt;/td&gt;&lt;td&gt;5&lt;/td&gt;&lt;/tr&gt; &lt;tr&gt;&lt;td&gt;Huge&lt;/td&gt;&lt;td&gt;Wagon&lt;/td&gt;&lt;td&gt;7d10+40&lt;/td&gt;&lt;td&gt;4&lt;/td&gt;&lt;td&gt;7&lt;/td&gt;&lt;/tr&gt; &lt;tr&gt;&lt;td&gt;Gargantuan&lt;/td&gt;&lt;td&gt;Catapult&lt;/td&gt;&lt;td&gt;10d10+60&lt;/td&gt;&lt;td&gt;5&lt;/td&gt;&lt;td&gt;9&lt;/td&gt;&lt;/tr&gt; &lt;tr&gt;&lt;td&gt;Colossal&lt;/td&gt;&lt;td&gt;Ship&lt;/td&gt;&lt;td&gt;13d10+80&lt;/td&gt;&lt;td&gt;6&lt;/td&gt;&lt;td&gt;11&lt;/td&gt;&lt;/tr&gt; &lt;/table&gt;&lt;/p&gt;&lt;/h4&gt;&lt;/div&gt;</t>
  </si>
  <si>
    <t>Ankheg</t>
  </si>
  <si>
    <t>magical beast</t>
  </si>
  <si>
    <t>darkvision 60 ft., low-light vision, tremorsense  60 ft.; Perception +8</t>
  </si>
  <si>
    <t>16, touch 9, flat-footed 16</t>
  </si>
  <si>
    <t>(+7 natural, -1 size)</t>
  </si>
  <si>
    <t>(3d10+12)</t>
  </si>
  <si>
    <t>Fort +6, Ref +3, Will +2</t>
  </si>
  <si>
    <t>30 ft., burrow 20 ft.</t>
  </si>
  <si>
    <t>bite +5 (2d6+4 plus 1d4 acid and grab)</t>
  </si>
  <si>
    <t>spit acid</t>
  </si>
  <si>
    <t>Str 16, Dex 10, Con 17, Int 1, Wis 13, Cha 6</t>
  </si>
  <si>
    <t>+7 (+11 grapple)</t>
  </si>
  <si>
    <t>17 (25 vs. trip)</t>
  </si>
  <si>
    <t>Skill Focus (Perception), Toughness</t>
  </si>
  <si>
    <t>Climb +8, Perception +8</t>
  </si>
  <si>
    <t>temperate or warm plains</t>
  </si>
  <si>
    <t>solitary, pair, or nest (3-6)</t>
  </si>
  <si>
    <t>incidental</t>
  </si>
  <si>
    <t>This burrowing, bug-like monster scuttles about on six legs, drooling noxious green ichor from its clacking mandibles.</t>
  </si>
  <si>
    <t>Spit Acid (Ex) Once every 6 hours, an ankheg can spit a 30-foot line of acid. Creatures struck by this acid take 4d4 points of acid damage (Reflex DC 14 halves). Once an ankheg uses this attack, it must wait 6 hours before using it again. Additionally, during this time period, its bite attack does not inflict any additional acid damage.  As a result, an ankheg does not use this ability unless it is desperate or frustrated, most often spitting acid when reduced to fewer than half its full normal hit points or when it cannot not successfully grab an opponent. The save DC is Constitution-based.</t>
  </si>
  <si>
    <t>Ankhegs are an all-too-common plague upon the rural areas of the world. These horse-sized burrowing monsters generally avoid heavily settled areas like cities, but their predilection for livestock and humanoid f lesh ensures that they do not keep to the deep wilderness either. Their preferred habitat is rural farmlands, as the loose soil of such regions makes it easy for the creatures to burrow. Tales speak of larger ankhegs that dwell in remote deserts- such creatures likely feed primarily on giant scorpions and camels, and rarely come in contact with civilization due to their remote locations. (A desert ankheg is a Huge advanced ankheg.) In combat, an ankheg prefers to attack with its bite.  Against multiple foes, an ankheg often grabs one of the available targets and then attempts to retreat to safety, burrowing into the ground. A creature carried underground can still breathe with diff iculty (the ankheg needs to breathe as well, so its tunnels are relatively porous), but is often eaten alive before its allies can rescue it.  Ankhegs burrow with their legs and mandibles, moving with unsettling speed through loose soil, sand, gravel, and the like-they cannot burrow through solid stone. Burrowing ankhegs can construct tunnels by pausing frequently to shore up the walls with a thicker, less caustic secretion from their mouths. If an ankheg chooses to make a permanent tunnel when burrowing, it moves at half speed. A typical ankheg tunnel is 10 feet tall and wide, roughly circular in cross-section, and from 60 to 150 feet long ([1d10 + 5] x 10). Clusters of ankhegs often share the same territory and create intricate winding networks of tunnels under farmlands, sometimes resulting in sinkholes where too many burrow at once.  Although ankhegs resemble immense vermin, they are in fact much more intelligent than the typical arachnid and, given time and a talented trainer, can even be trained to serve as mounts or beasts of burden. The fact that even "domesticated" ankhegs are prone to squirting acid when frightened or startled makes them unsafe at best in most heavily populated regions, but for more savage races like hobgoblins, troglodytes, and particularly orcs, ankhegs make popular guardians or even pets.</t>
  </si>
  <si>
    <t>&lt;link rel="stylesheet"href="PF.css"&gt;&lt;div&gt;&lt;h2&gt;Ankheg&lt;/h2&gt;&lt;h3&gt;&lt;i&gt;This burrowing, bug-like monster scuttles about on six legs, drooling noxious green ichor from its clacking mandibles.&lt;/i&gt;&lt;/h3&gt;&lt;br&gt;&lt;/br&gt;&lt;/div&gt;&lt;div class="heading"&gt;&lt;p class="alignleft"&gt;Ankheg&lt;/p&gt;&lt;p class="alignright"&gt;CR 3&lt;/p&gt;&lt;div style="clear: both;"&gt;&lt;/div&gt;&lt;/div&gt;&lt;div&gt;&lt;h5&gt;&lt;b&gt;XP &lt;/b&gt;800&lt;/h5&gt;&lt;h5&gt;N Large magical beast &lt;/h5&gt;&lt;h5&gt;&lt;b&gt;Init &lt;/b&gt;+0; &lt;b&gt;Senses &lt;/b&gt;darkvision 60 ft., low-light vision, tremorsense  60 ft.; Perception +8&lt;/h5&gt;&lt;/div&gt;&lt;hr/&gt;&lt;div&gt;&lt;h5&gt;&lt;b&gt;DEFENSE&lt;/b&gt;&lt;/h5&gt;&lt;/div&gt;&lt;hr/&gt;&lt;div&gt;&lt;h5&gt;&lt;b&gt;AC &lt;/b&gt;16, touch 9, flat-footed 16 (+7 natural, -1 size)&lt;/h5&gt;&lt;h5&gt;&lt;b&gt;hp &lt;/b&gt;28 (3d10+12)&lt;/h5&gt;&lt;h5&gt;&lt;b&gt;Fort &lt;/b&gt;+6, &lt;b&gt;Ref &lt;/b&gt;+3, &lt;b&gt;Will &lt;/b&gt;+2&lt;/h5&gt;&lt;/div&gt;&lt;hr/&gt;&lt;div&gt;&lt;h5&gt;&lt;b&gt;OFFENSE&lt;/b&gt;&lt;/h5&gt;&lt;/div&gt;&lt;hr/&gt;&lt;div&gt;&lt;h5&gt;&lt;b&gt;Spd &lt;/b&gt;30 ft., burrow 20 ft.&lt;/h5&gt;&lt;h5&gt;&lt;b&gt;Melee &lt;/b&gt;bite +5 (2d6+4 plus 1d4 acid and grab)&lt;/h5&gt;&lt;h5&gt;&lt;b&gt;Space &lt;/b&gt;10 ft.; &lt;b&gt;Reach &lt;/b&gt;5 ft.&lt;/h5&gt;&lt;h5&gt;&lt;b&gt;Special Attacks &lt;/b&gt;spit acid&lt;/h5&gt;&lt;/div&gt;&lt;hr/&gt;&lt;div&gt;&lt;h5&gt;&lt;b&gt;STATISTICS&lt;/b&gt;&lt;/h5&gt;&lt;/div&gt;&lt;hr/&gt;&lt;div&gt;&lt;h5&gt;&lt;b&gt;Str&lt;/b&gt; 16, &lt;b&gt;Dex&lt;/b&gt; 10, &lt;b&gt;Con&lt;/b&gt; 17, &lt;b&gt;Int&lt;/b&gt; 1, &lt;b&gt;Wis&lt;/b&gt; 13, &lt;b&gt;Cha&lt;/b&gt; 6&lt;/h5&gt;&lt;h5&gt;&lt;b&gt;Base Atk &lt;/b&gt;+3; &lt;b&gt;CMB &lt;/b&gt;+7 (+11 grapple); &lt;b&gt;CMD &lt;/b&gt;17 (25 vs. trip)&lt;/h5&gt;&lt;h5&gt;&lt;b&gt;Feats &lt;/b&gt;Skill Focus (Perception), Toughness&lt;/h5&gt;&lt;h5&gt;&lt;b&gt;Skills &lt;/b&gt;Climb +8, Perception +8&lt;/h5&gt;&lt;/div&gt;&lt;hr/&gt;&lt;div&gt;&lt;h5&gt;&lt;b&gt;ECOLOGY&lt;/b&gt;&lt;/h5&gt;&lt;/div&gt;&lt;hr/&gt;&lt;div&gt;&lt;h5&gt;&lt;b&gt;Environment &lt;/b&gt;Environment temperate or warm plains&lt;/h5&gt;&lt;h5&gt;&lt;b&gt;Organization &lt;/b&gt;solitary, pair, or nest (3-6)&lt;/h5&gt;&lt;h5&gt;&lt;b&gt;Treasure &lt;/b&gt;incidental&lt;/h5&gt;&lt;/div&gt;&lt;hr/&gt;&lt;div&gt;&lt;h5&gt;&lt;b&gt;SPECIAL ABILITIES&lt;/b&gt;&lt;/h5&gt;&lt;/div&gt;&lt;hr/&gt;&lt;div&gt;&lt;h5&gt;&lt;b&gt;Spit Acid (Ex)&lt;/b&gt; Once every 6 hours, an ankheg can spit a 30-foot line of acid. Creatures struck by this acid take 4d4 points of acid damage (Reflex DC 14 halves). Once an ankheg uses this attack, it must wait 6 hours before using it again. Additionally, during this time period, its bite attack does not inflict any additional acid damage.  As a result, an ankheg does not use this ability unless it is desperate or frustrated, most often spitting acid when reduced to fewer than half its full normal hit points or when it cannot not successfully grab an opponent. The save DC is Constitution-based.&lt;/h5&gt;&lt;/div&gt;&lt;br&gt;&lt;/br&gt;&lt;div&gt;&lt;h4&gt;&lt;p&gt;Ankhegs are an all-too-common plague upon the rural areas of the world. These horse-sized burrowing monsters generally avoid heavily settled areas like cities, but their predilection for livestock and humanoid f lesh ensures that they do not keep to the deep wilderness either. Their preferred habitat is rural farmlands, as the loose soil of such regions makes it easy for the creatures to burrow. Tales speak of larger ankhegs that dwell in remote deserts- such creatures likely feed primarily on giant scorpions and camels, and rarely come in contact with civilization due to their remote locations. (A desert ankheg is a Huge advanced ankheg.) In combat, an ankheg prefers to attack with its bite.&lt;/p&gt;&lt;p&gt;Against multiple foes, an ankheg often grabs one of the available targets and then attempts to retreat to safety, burrowing into the ground. A creature carried underground can still breathe with diff iculty (the ankheg needs to breathe as well, so its tunnels are relatively porous), but is often eaten alive before its allies can rescue it.&lt;/p&gt;&lt;p&gt;Ankhegs burrow with their legs and mandibles, moving with unsettling speed through loose soil, sand, gravel, and the like-they cannot burrow through solid stone. Burrowing ankhegs can construct tunnels by pausing frequently to shore up the walls with a thicker, less caustic secretion from their mouths. If an ankheg chooses to make a permanent tunnel when burrowing, it moves at half speed. A typical ankheg tunnel is 10 feet tall and wide, roughly circular in cross-section, and from 60 to 150 feet long ([1d10 + 5] x 10). Clusters of ankhegs often share the same territory and create intricate winding networks of tunnels under farmlands, sometimes resulting in sinkholes where too many burrow at once.&lt;/p&gt;&lt;p&gt;Although ankhegs resemble immense vermin, they are in fact much more intelligent than the typical arachnid and, given time and a talented trainer, can even be trained to serve as mounts or beasts of burden. The fact that even "domesticated" ankhegs are prone to squirting acid when frightened or startled makes them unsafe at best in most heavily populated regions, but for more savage races like hobgoblins, troglodytes, and particularly orcs, ankhegs make popular guardians or even pets.&lt;/p&gt;&lt;/h4&gt;&lt;/div&gt;</t>
  </si>
  <si>
    <t>Giant Ant</t>
  </si>
  <si>
    <t>2</t>
  </si>
  <si>
    <t>vermin</t>
  </si>
  <si>
    <t>darkvision 60 ft., scent; Perception +5</t>
  </si>
  <si>
    <t>(+5 natural)</t>
  </si>
  <si>
    <t>(2d8+9)</t>
  </si>
  <si>
    <t>Fort +6, Ref +0, Will +1</t>
  </si>
  <si>
    <t>mind-affecting effects</t>
  </si>
  <si>
    <t>50 ft., climb 20 ft.</t>
  </si>
  <si>
    <t>bite +3 (1d6+2 plus grab), sting +3 (1d4+2 plus poison)</t>
  </si>
  <si>
    <t>Str 14, Dex 10, Con 17, Int -, Wis 13, Cha 11</t>
  </si>
  <si>
    <t>+3 (+7 grapple)</t>
  </si>
  <si>
    <t>13 (21 vs. trip)</t>
  </si>
  <si>
    <t>ToughnessB</t>
  </si>
  <si>
    <t>Climb +10, Perception +5, Survival +5</t>
  </si>
  <si>
    <t>+4 Perception, +4 Survival</t>
  </si>
  <si>
    <t xml:space="preserve"> any</t>
  </si>
  <si>
    <t>solitary, pair, gang (3-6), or hive (7-18 plus 10-100 workers, 2-8 drones, and 1 queen)</t>
  </si>
  <si>
    <t>A thin, six-legged ant the size of a pony stands at the ready, its mandibles chittering and its stinger dripping with venom.</t>
  </si>
  <si>
    <t>Ant</t>
  </si>
  <si>
    <t>Poison (Ex) Sting-injury; save Fort DC 14; frequency 1/round for 4 rounds; effect 1d2 Str; cure 1 save</t>
  </si>
  <si>
    <t>Giant ants are as industrious as their normal-sized kin. While their nests generally don't consist of thousands, their greatly increased size more than compensates. The statistics given above are for soldier ants-the variety most commonly encountered. The following simple templates can be used to create variants of the standard soldier ant. Worker (-1 CR) Worker ants do not have a poison sting attack or a grab special attack. Drone (+1 CR) Drones have the advanced simple template and a fly speed of 30 feet (average). Queen (+2 CR) The queen of a nest is an immense, bloated creature. She gains the advanced and the giant simple templates, but drops her speed to 10 feet and loses her climb speed entirely.</t>
  </si>
  <si>
    <t>&lt;link rel="stylesheet"href="PF.css"&gt;&lt;div&gt;&lt;h2&gt;Ant, Giant &lt;/h2&gt;&lt;h3&gt;&lt;i&gt;A &lt;i&gt;thin&lt;/i&gt;, &lt;i&gt;six-legged ant the size of a pony stands at the ready&lt;/i&gt;, &lt;i&gt;its mandibles chittering and its stinger dripping with venom.&lt;/i&gt;&lt;/i&gt;&lt;/h3&gt;&lt;br&gt;&lt;/br&gt;&lt;/div&gt;&lt;div class="heading"&gt;&lt;p class="alignleft"&gt;Giant Ant&lt;/p&gt;&lt;p class="alignright"&gt;CR 2&lt;/p&gt;&lt;div style="clear: both;"&gt;&lt;/div&gt;&lt;/div&gt;&lt;div&gt;&lt;h5&gt;&lt;b&gt;XP &lt;/b&gt;600&lt;/h5&gt;&lt;h5&gt;N Medium vermin &lt;/h5&gt;&lt;h5&gt;&lt;b&gt;Init &lt;/b&gt;+0; &lt;b&gt;Senses &lt;/b&gt;darkvision 60 ft., scent; Perception +5&lt;/h5&gt;&lt;/div&gt;&lt;hr/&gt;&lt;div&gt;&lt;h5&gt;&lt;b&gt;DEFENSE&lt;/b&gt;&lt;/h5&gt;&lt;/div&gt;&lt;hr/&gt;&lt;div&gt;&lt;h5&gt;&lt;b&gt;AC &lt;/b&gt;15, touch 10, flat-footed 15 (+5 natural)&lt;/h5&gt;&lt;h5&gt;&lt;b&gt;hp &lt;/b&gt;18 (2d8+9)&lt;/h5&gt;&lt;h5&gt;&lt;b&gt;Fort &lt;/b&gt;+6, &lt;b&gt;Ref &lt;/b&gt;+0, &lt;b&gt;Will &lt;/b&gt;+1&lt;/h5&gt;&lt;h5&gt;&lt;b&gt;Immune &lt;/b&gt;mind-affecting &lt;i&gt;effect&lt;/i&gt;s&lt;/h5&gt;&lt;/div&gt;&lt;hr/&gt;&lt;div&gt;&lt;h5&gt;&lt;b&gt;OFFENSE&lt;/b&gt;&lt;/h5&gt;&lt;/div&gt;&lt;hr/&gt;&lt;div&gt;&lt;h5&gt;&lt;b&gt;Spd &lt;/b&gt;50 ft., climb 20 ft.&lt;/h5&gt;&lt;h5&gt;&lt;b&gt;Melee &lt;/b&gt;bite +3 (1d6+2 plus grab), sting +3 (1d4+2 plus poison)&lt;/h5&gt;&lt;h5&gt;&lt;b&gt;Space &lt;/b&gt;5 ft.; &lt;b&gt;Reach &lt;/b&gt;5 ft.&lt;/h5&gt;&lt;/div&gt;&lt;hr/&gt;&lt;div&gt;&lt;h5&gt;&lt;b&gt;STATISTICS&lt;/b&gt;&lt;/h5&gt;&lt;/div&gt;&lt;hr/&gt;&lt;div&gt;&lt;h5&gt;&lt;b&gt;Str &lt;/b&gt;14, &lt;b&gt;Dex &lt;/b&gt;10, &lt;b&gt;Con &lt;/b&gt;17, &lt;b&gt;Int &lt;/b&gt; -, &lt;b&gt;Wis &lt;/b&gt;13, &lt;b&gt;Cha &lt;/b&gt;11&lt;/h5&gt;&lt;h5&gt;&lt;b&gt;Base Atk &lt;/b&gt;+1; &lt;b&gt;CMB &lt;/b&gt;+3 (+7 grapple); &lt;b&gt;CMD &lt;/b&gt;13 (21 vs. trip)&lt;/h5&gt;&lt;h5&gt;&lt;b&gt;Feats &lt;/b&gt;Toughness&lt;sup&gt;B&lt;/sup&gt;&lt;/h5&gt;&lt;h5&gt;&lt;b&gt;Skills &lt;/b&gt;Climb +10, Perception +5, Survival +5; &lt;b&gt;Racial Modifiers &lt;/b&gt;+4 Perception, +4 Survival&lt;/h5&gt;&lt;/div&gt;&lt;hr/&gt;&lt;div&gt;&lt;h5&gt;&lt;b&gt;ECOLOGY&lt;/b&gt;&lt;/h5&gt;&lt;/div&gt;&lt;hr/&gt;&lt;div&gt;&lt;h5&gt;&lt;b&gt;Environment &lt;/b&gt; any&lt;/h5&gt;&lt;h5&gt;&lt;b&gt;Organization &lt;/b&gt;solitary, pair, gang (3-6), or hive (7-18 plus 10-100 workers, 2-8 drones, and 1 queen)&lt;/h5&gt;&lt;h5&gt;&lt;b&gt;Treasure &lt;/b&gt;none&lt;/h5&gt;&lt;/div&gt;&lt;hr/&gt;&lt;div&gt;&lt;h5&gt;&lt;b&gt;SPECIAL ABILITIES&lt;/b&gt;&lt;/h5&gt;&lt;/div&gt;&lt;hr/&gt;&lt;div&gt;&lt;h5&gt;&lt;b&gt;Poison (Ex)&lt;/b&gt; Sting-injury; &lt;i&gt;save&lt;/i&gt; Fort DC 14; &lt;i&gt;frequency&lt;/i&gt; 1/round for 4 rounds; &lt;i&gt;effect&lt;/i&gt; 1d2 Str; &lt;i&gt;cure&lt;/i&gt; 1 &lt;i&gt;save&lt;/i&gt;&lt;/h5&gt;&lt;/div&gt;&lt;br&gt;&lt;/br&gt;&lt;div&gt;&lt;h4&gt;&lt;p&gt;&lt;p&gt;Giant ants are as industrious as their normal-sized kin. While their nests generally don't consist of thousands, their greatly increased size more than compensates. The statistics given above are for soldier ants-the variety most commonly encountered. The following simple templates can be used to create variants of the standard soldier ant. &lt;/h5&gt;&lt;h5&gt;&lt;b&gt;Worker (-1 CR)&lt;/b&gt; Worker ants do not have a poison sting attack or a grab special attack. &lt;/h5&gt;&lt;h5&gt;&lt;b&gt;Drone (+1 CR)&lt;/b&gt; Drones have the advanced simple template and a fly speed of 30 feet (average). &lt;/h5&gt;&lt;h5&gt;&lt;b&gt;Queen (+2 CR)&lt;/b&gt; The queen of a nest is an immense, bloated creature. She gains the advanced and the giant simple templates, but drops her speed to 10 feet and loses her climb speed entirely.&lt;/p&gt;&lt;/h4&gt;&lt;/div&gt;</t>
  </si>
  <si>
    <t>Army Ant Swarm</t>
  </si>
  <si>
    <t>5</t>
  </si>
  <si>
    <t>Fine</t>
  </si>
  <si>
    <t>(swarm)</t>
  </si>
  <si>
    <t>darkvision 60 ft., scent; Perception +4</t>
  </si>
  <si>
    <t>20, touch 20, flat-footed 18</t>
  </si>
  <si>
    <t>(+8 size, +2 Dex)</t>
  </si>
  <si>
    <t>(11d8)</t>
  </si>
  <si>
    <t>Fort +7, Ref +5, Will +3</t>
  </si>
  <si>
    <t>swarm traits</t>
  </si>
  <si>
    <t>weapon damage</t>
  </si>
  <si>
    <t>30 ft., climb 30 ft.</t>
  </si>
  <si>
    <t>swarm (3d6)</t>
  </si>
  <si>
    <t>0 ft.</t>
  </si>
  <si>
    <t>cling, consume, distraction (DC 15)</t>
  </si>
  <si>
    <t>Str 1, Dex 15, Con 10, Int -, Wis 10, Cha 2</t>
  </si>
  <si>
    <t>-</t>
  </si>
  <si>
    <t>Climb +10, Perception +4</t>
  </si>
  <si>
    <t>+4 Perception</t>
  </si>
  <si>
    <t>any tropical</t>
  </si>
  <si>
    <t>solitary, pair, patrol (3-6 swarms), or legion (7-16 swarms)</t>
  </si>
  <si>
    <t>A writhing carpet of ants seethes over the ground, consuming everything in its path.</t>
  </si>
  <si>
    <t>Army Ant</t>
  </si>
  <si>
    <t>Cling (Ex) If a creature leaves an army ant swarm's square, the swarm suffers 1d6 points of damage to reflect the loss of its numbers as several of the crawling pests continue to cling tenaciously to the victim. A creature with army ants clinging to him takes 3d6 points of damage at the end of his turn each round. As a full-round action, he can remove the ants with a DC 17 Reflex save. High wind or any amount of damage from an area effect destroys all clinging ants. The save DC is Dexterity-based.  Consume (Ex) An army ant swarm can rapidly consume any creature it swarms over. Against helpless or nauseated targets, an army ant swarm attack deals 6d6 points of damage.</t>
  </si>
  <si>
    <t>The notoriety of the army ant swarm is well earned. Constantly on the march, a hive of army ants is capable of eating anything that gets in the way of its unabating swath of destruction and ruin.</t>
  </si>
  <si>
    <t>&lt;link rel="stylesheet"href="PF.css"&gt;&lt;div&gt;&lt;h2&gt;Army Ant Swarm&lt;/h2&gt;&lt;h3&gt;&lt;i&gt;A writhing carpet of ants seethes over the ground, consuming everything in its path.&lt;/i&gt;&lt;/h3&gt;&lt;br&gt;&lt;/br&gt;&lt;/div&gt;&lt;div class="heading"&gt;&lt;p class="alignleft"&gt;Army Ant Swarm&lt;/p&gt;&lt;p class="alignright"&gt;CR 5&lt;/p&gt;&lt;div style="clear: both;"&gt;&lt;/div&gt;&lt;/div&gt;&lt;div&gt;&lt;h5&gt;&lt;b&gt;XP &lt;/b&gt;1,600&lt;/h5&gt;&lt;h5&gt;N Fine vermin (swarm)&lt;/h5&gt;&lt;h5&gt;&lt;b&gt;Init &lt;/b&gt;+2; &lt;b&gt;Senses &lt;/b&gt;darkvision 60 ft., scent; Perception +4&lt;/h5&gt;&lt;/div&gt;&lt;hr/&gt;&lt;div&gt;&lt;h5&gt;&lt;b&gt;DEFENSE&lt;/b&gt;&lt;/h5&gt;&lt;/div&gt;&lt;hr/&gt;&lt;div&gt;&lt;h5&gt;&lt;b&gt;AC &lt;/b&gt;20, touch 20, flat-footed 18 (+8 size, +2 Dex)&lt;/h5&gt;&lt;h5&gt;&lt;b&gt;hp &lt;/b&gt;49 (11d8)&lt;/h5&gt;&lt;h5&gt;&lt;b&gt;Fort &lt;/b&gt;+7, &lt;b&gt;Ref &lt;/b&gt;+5, &lt;b&gt;Will &lt;/b&gt;+3&lt;/h5&gt;&lt;h5&gt;&lt;b&gt;Defensive Abilities &lt;/b&gt;swarm traits; &lt;b&gt;Immune &lt;/b&gt;weapon damage&lt;/h5&gt;&lt;/div&gt;&lt;hr/&gt;&lt;div&gt;&lt;h5&gt;&lt;b&gt;OFFENSE&lt;/b&gt;&lt;/h5&gt;&lt;/div&gt;&lt;hr/&gt;&lt;div&gt;&lt;h5&gt;&lt;b&gt;Spd &lt;/b&gt;30 ft., climb 30 ft.&lt;/h5&gt;&lt;h5&gt;&lt;b&gt;Melee &lt;/b&gt;swarm (3d6)&lt;/h5&gt;&lt;h5&gt;&lt;b&gt;Space &lt;/b&gt;10 ft.; &lt;b&gt;Reach &lt;/b&gt;0 ft.&lt;/h5&gt;&lt;h5&gt;&lt;b&gt;Special Attacks &lt;/b&gt;cling, consume, distraction (DC 15)&lt;/h5&gt;&lt;/div&gt;&lt;hr/&gt;&lt;div&gt;&lt;h5&gt;&lt;b&gt;STATISTICS&lt;/b&gt;&lt;/h5&gt;&lt;/div&gt;&lt;hr/&gt;&lt;div&gt;&lt;h5&gt;&lt;b&gt;Str&lt;/b&gt; 1, &lt;b&gt;Dex&lt;/b&gt; 15, &lt;b&gt;Con&lt;/b&gt; 10, &lt;b&gt;Int&lt;/b&gt; -, &lt;b&gt;Wis&lt;/b&gt; 10, &lt;b&gt;Cha&lt;/b&gt; 2&lt;/h5&gt;&lt;h5&gt;&lt;b&gt;Base Atk &lt;/b&gt;+8; &lt;b&gt;CMB &lt;/b&gt;-; &lt;b&gt;CMD &lt;/b&gt;-&lt;/h5&gt;&lt;h5&gt;&lt;b&gt;Skills &lt;/b&gt;Climb +10, Perception +4; &lt;b&gt;Racial Modifiers &lt;/b&gt;+4 Perception&lt;/h5&gt;&lt;/div&gt;&lt;hr/&gt;&lt;div&gt;&lt;h5&gt;&lt;b&gt;ECOLOGY&lt;/b&gt;&lt;/h5&gt;&lt;/div&gt;&lt;hr/&gt;&lt;div&gt;&lt;h5&gt;&lt;b&gt;Environment &lt;/b&gt;Environment any tropical&lt;/h5&gt;&lt;h5&gt;&lt;b&gt;Organization &lt;/b&gt;solitary, pair, patrol (3-6 swarms), or legion (7-16 swarms)&lt;/h5&gt;&lt;h5&gt;&lt;b&gt;Treasure &lt;/b&gt;none&lt;/h5&gt;&lt;/div&gt;&lt;hr/&gt;&lt;div&gt;&lt;h5&gt;&lt;b&gt;SPECIAL ABILITIES&lt;/b&gt;&lt;/h5&gt;&lt;/div&gt;&lt;hr/&gt;&lt;div&gt;&lt;h5&gt;&lt;b&gt;Cling (Ex)&lt;/b&gt; If a creature leaves an army ant swarm's square, the swarm suffers 1d6 points of damage to reflect the loss of its numbers as several of the crawling pests continue to cling tenaciously to the victim. A creature with army ants clinging to him takes 3d6 points of damage at the end of his turn each round. As a full-round action, he can remove the ants with a DC 17 Reflex save. High wind or any amount of damage from an area effect destroys all clinging ants. The save DC is Dexterity-based.&lt;/h5&gt;&lt;h5&gt;&lt;b&gt;  Consume (Ex)&lt;/b&gt; An army ant swarm can rapidly consume any creature it swarms over. Against helpless or nauseated targets, an army ant swarm attack deals 6d6 points of damage.&lt;/h5&gt;&lt;/div&gt;&lt;br&gt;&lt;/br&gt;&lt;div&gt;&lt;h4&gt;&lt;p&gt;The notoriety of the army ant swarm is well earned. Constantly on the march, a hive of army ants is capable of eating anything that gets in the way of its unabating swath of destruction and ruin.&lt;/p&gt;&lt;/h4&gt;&lt;/div&gt;</t>
  </si>
  <si>
    <t>Gorilla</t>
  </si>
  <si>
    <t>animal</t>
  </si>
  <si>
    <t>low-light vision, scent; Perception +8</t>
  </si>
  <si>
    <t>14, touch 11, flat-footed 12</t>
  </si>
  <si>
    <t>(+2 Dex, +3 natural, -1 size)</t>
  </si>
  <si>
    <t>(3d8+6)</t>
  </si>
  <si>
    <t>Fort +7, Ref +5, Will +2</t>
  </si>
  <si>
    <t>2 slams +3 (1d6+2)</t>
  </si>
  <si>
    <t>Str 15, Dex 15, Con 14, Int 2, Wis 12, Cha 7</t>
  </si>
  <si>
    <t>Great Fortitude, Skill Focus (Perception)</t>
  </si>
  <si>
    <t>Acrobatics +6, Climb +14, Perception +8</t>
  </si>
  <si>
    <t xml:space="preserve"> warm forests</t>
  </si>
  <si>
    <t>solitary, pair, or troop (3-12)</t>
  </si>
  <si>
    <t>Large, deep-set eyes peer from beneath this great ape's thick brow as it lumbers forward on its legs and knuckles.</t>
  </si>
  <si>
    <t>Gorilla Ape</t>
  </si>
  <si>
    <t>An adult male ape is 8 feet tall and can weigh as much as 400 pounds. While generally shy and peaceful creatures when left to their own business, gorillas are territorial and become highly aggressive when provoked. This stat block can generally be used for any of the larger types of primates, such as gorillas-for smaller apes like orangutans and chimpanzees, apply the young simple template. Even smaller primates should use the stats for monkeys found on page 132. Gorillas typically make a large show of force before actually attacking, thumping their chests with their palms, stamping their feet, and roaring loudly. Any opponents who refuse to flee after this display are attacked. Troops of apes fight together in a frenzy, tearing opponents to pieces with their hands and teeth.</t>
  </si>
  <si>
    <t>&lt;link rel="stylesheet"href="PF.css"&gt;&lt;div&gt;&lt;h2&gt;Gorilla Ape, Gorilla&lt;/h2&gt;&lt;h3&gt;&lt;i&gt;&lt;i&gt;Large&lt;/i&gt;, &lt;i&gt;deep-set eyes peer from beneath this great ape's thick brow as it lumbers forward on its legs and knuckles.&lt;/i&gt;&lt;/i&gt;&lt;/h3&gt;&lt;br&gt;&lt;/br&gt;&lt;/div&gt;&lt;div class="heading"&gt;&lt;p class="alignleft"&gt;Gorilla&lt;/p&gt;&lt;p class="alignright"&gt;CR 2&lt;/p&gt;&lt;div style="clear: both;"&gt;&lt;/div&gt;&lt;/div&gt;&lt;div&gt;&lt;h5&gt;&lt;b&gt;XP &lt;/b&gt;600&lt;/h5&gt;&lt;h5&gt;N Large animal &lt;/h5&gt;&lt;h5&gt;&lt;b&gt;Init &lt;/b&gt;+2; &lt;b&gt;Senses &lt;/b&gt;low-light vision, scent; Perception +8&lt;/h5&gt;&lt;/div&gt;&lt;hr/&gt;&lt;div&gt;&lt;h5&gt;&lt;b&gt;DEFENSE&lt;/b&gt;&lt;/h5&gt;&lt;/div&gt;&lt;hr/&gt;&lt;div&gt;&lt;h5&gt;&lt;b&gt;AC &lt;/b&gt;14, touch 11, flat-footed 12 (+2 Dex, +3 natural, -1 size)&lt;/h5&gt;&lt;h5&gt;&lt;b&gt;hp &lt;/b&gt;19 (3d8+6)&lt;/h5&gt;&lt;h5&gt;&lt;b&gt;Fort &lt;/b&gt;+7, &lt;b&gt;Ref &lt;/b&gt;+5, &lt;b&gt;Will &lt;/b&gt;+2&lt;/h5&gt;&lt;/div&gt;&lt;hr/&gt;&lt;div&gt;&lt;h5&gt;&lt;b&gt;OFFENSE&lt;/b&gt;&lt;/h5&gt;&lt;/div&gt;&lt;hr/&gt;&lt;div&gt;&lt;h5&gt;&lt;b&gt;Spd &lt;/b&gt;30 ft., climb 30 ft.&lt;/h5&gt;&lt;h5&gt;&lt;b&gt;Melee &lt;/b&gt;2 slams +3 (1d6+2)&lt;/h5&gt;&lt;h5&gt;&lt;b&gt;Space &lt;/b&gt;10 ft.; &lt;b&gt;Reach &lt;/b&gt;10 ft.&lt;/h5&gt;&lt;/div&gt;&lt;hr/&gt;&lt;div&gt;&lt;h5&gt;&lt;b&gt;STATISTICS&lt;/b&gt;&lt;/h5&gt;&lt;/div&gt;&lt;hr/&gt;&lt;div&gt;&lt;h5&gt;&lt;b&gt;Str &lt;/b&gt;15, &lt;b&gt;Dex &lt;/b&gt;15, &lt;b&gt;Con &lt;/b&gt;14, &lt;b&gt;Int &lt;/b&gt; 2, &lt;b&gt;Wis &lt;/b&gt;12, &lt;b&gt;Cha &lt;/b&gt;7&lt;/h5&gt;&lt;h5&gt;&lt;b&gt;Base Atk &lt;/b&gt;+2; &lt;b&gt;CMB &lt;/b&gt;+5; &lt;b&gt;CMD &lt;/b&gt;17&lt;/h5&gt;&lt;h5&gt;&lt;b&gt;Feats &lt;/b&gt;Great Fortitude, Skill Focus (Perception)&lt;/h5&gt;&lt;h5&gt;&lt;b&gt;Skills &lt;/b&gt;Acrobatics +6, Climb +14, Perception +8&lt;/h5&gt;&lt;/div&gt;&lt;hr/&gt;&lt;div&gt;&lt;h5&gt;&lt;b&gt;ECOLOGY&lt;/b&gt;&lt;/h5&gt;&lt;/div&gt;&lt;hr/&gt;&lt;div&gt;&lt;h5&gt;&lt;b&gt;Environment &lt;/b&gt; warm forests&lt;/h5&gt;&lt;h5&gt;&lt;b&gt;Organization &lt;/b&gt;solitary, pair, or troop (3-12)&lt;/h5&gt;&lt;h5&gt;&lt;b&gt;Treasure &lt;/b&gt;none&lt;/h5&gt;&lt;/div&gt;&lt;br&gt;&lt;/br&gt;&lt;div&gt;&lt;h4&gt;&lt;p&gt;&lt;p&gt;An adult male ape is 8 feet tall and can weigh as much as 400 pounds. While generally shy and peaceful creatures when left to their own business, gorillas are territorial and become highly aggressive when provoked. This stat block can generally be used for any of the larger types of primates, such as gorillas-for smaller apes like orangutans and chimpanzees, apply the young simple template. Even smaller primates should use the stats for monkeys found on page 132. Gorillas typically make a large show of force before actually attacking, thumping their chests with their palms, stamping their feet, and roaring loudly. Any opponents who refuse to flee after this display are attacked. Troops of apes fight together in a frenzy, tearing opponents to pieces with their hands and teeth.&lt;/p&gt;&lt;/h4&gt;&lt;/div&gt;</t>
  </si>
  <si>
    <t>Dire Ape</t>
  </si>
  <si>
    <t>15, touch 11, flat-footed 13</t>
  </si>
  <si>
    <t>(+2 Dex, +4 natural, -1 size)</t>
  </si>
  <si>
    <t>(4d8+12)</t>
  </si>
  <si>
    <t>Fort +7, Ref +6, Will +4</t>
  </si>
  <si>
    <t>bite +6 (1d6+4), 2 claws +6 (1d4+4)</t>
  </si>
  <si>
    <t>rend (2 claws, 1d4+6)</t>
  </si>
  <si>
    <t>Str 19, Dex 15, Con 16, Int 2, Wis 12, Cha 7</t>
  </si>
  <si>
    <t>Iron Will, Skill Focus (Perception)</t>
  </si>
  <si>
    <t>Acrobatics +6, Climb +16, Perception +8, Stealth +2</t>
  </si>
  <si>
    <t>warm forests</t>
  </si>
  <si>
    <t>solitary, pair, or troop (3-6)</t>
  </si>
  <si>
    <t>Sharp teeth fill this large, feral ape's mouth, and its long, muscular arms stretch to the ground, ending in wickedly curved claws.</t>
  </si>
  <si>
    <t>Ape</t>
  </si>
  <si>
    <t>Known to many scholars as the gigantopithecus, the dire ape is a much more dangerous and bestial creature than the relatively peaceful gorilla. An adult male dire ape stands 9 feet tall and weighs 1,200 pounds.  The dire ape attacks anything that intrudes on its territory, including other dire apes not of its troop, and does not break off the attack until the trespasser is dead or runs off.  A dire ape makes no displays of toughness or warnings before it attacks- it simply leaps into action with little or no provocation, tearing at its opponents with claws and teeth. If a dire ape is stymied by a heavily armored foe, it attempts to grapple its foe, pin it to the ground, and rend it.</t>
  </si>
  <si>
    <t>&lt;link rel="stylesheet"href="PF.css"&gt;&lt;div&gt;&lt;h2&gt;Ape, Dire &lt;/h2&gt;&lt;h3&gt;&lt;i&gt;Sharp teeth fill this large, feral ape's mouth, and its long, muscular arms stretch to the ground, ending in wickedly curved claws.&lt;/i&gt;&lt;/h3&gt;&lt;br&gt;&lt;/br&gt;&lt;/div&gt;&lt;div class="heading"&gt;&lt;p class="alignleft"&gt;Dire Ape&lt;/p&gt;&lt;p class="alignright"&gt;CR 3&lt;/p&gt;&lt;div style="clear: both;"&gt;&lt;/div&gt;&lt;/div&gt;&lt;div&gt;&lt;h5&gt;&lt;b&gt;XP &lt;/b&gt;800&lt;/h5&gt;&lt;h5&gt;N Large animal &lt;/h5&gt;&lt;h5&gt;&lt;b&gt;Init &lt;/b&gt;+2; &lt;b&gt;Senses &lt;/b&gt;low-light vision, scent; Perception +8&lt;/h5&gt;&lt;/div&gt;&lt;hr/&gt;&lt;div&gt;&lt;h5&gt;&lt;b&gt;DEFENSE&lt;/b&gt;&lt;/h5&gt;&lt;/div&gt;&lt;hr/&gt;&lt;div&gt;&lt;h5&gt;&lt;b&gt;AC &lt;/b&gt;15, touch 11, flat-footed 13 (+2 Dex, +4 natural, -1 size)&lt;/h5&gt;&lt;h5&gt;&lt;b&gt;hp &lt;/b&gt;30 (4d8+12)&lt;/h5&gt;&lt;h5&gt;&lt;b&gt;Fort &lt;/b&gt;+7, &lt;b&gt;Ref &lt;/b&gt;+6, &lt;b&gt;Will &lt;/b&gt;+4&lt;/h5&gt;&lt;/div&gt;&lt;hr/&gt;&lt;div&gt;&lt;h5&gt;&lt;b&gt;OFFENSE&lt;/b&gt;&lt;/h5&gt;&lt;/div&gt;&lt;hr/&gt;&lt;div&gt;&lt;h5&gt;&lt;b&gt;Spd &lt;/b&gt;30 ft., climb 30 ft.&lt;/h5&gt;&lt;h5&gt;&lt;b&gt;Melee &lt;/b&gt;bite +6 (1d6+4), 2 claws +6 (1d4+4)&lt;/h5&gt;&lt;h5&gt;&lt;b&gt;Space &lt;/b&gt;10 ft.; &lt;b&gt;Reach &lt;/b&gt;10 ft.&lt;/h5&gt;&lt;h5&gt;&lt;b&gt;Special Attacks &lt;/b&gt;rend (2 claws, 1d4+6)&lt;/h5&gt;&lt;/div&gt;&lt;hr/&gt;&lt;div&gt;&lt;h5&gt;&lt;b&gt;STATISTICS&lt;/b&gt;&lt;/h5&gt;&lt;/div&gt;&lt;hr/&gt;&lt;div&gt;&lt;h5&gt;&lt;b&gt;Str&lt;/b&gt; 19, &lt;b&gt;Dex&lt;/b&gt; 15, &lt;b&gt;Con&lt;/b&gt; 16, &lt;b&gt;Int&lt;/b&gt; 2, &lt;b&gt;Wis&lt;/b&gt; 12, &lt;b&gt;Cha&lt;/b&gt; 7&lt;/h5&gt;&lt;h5&gt;&lt;b&gt;Base Atk &lt;/b&gt;+3; &lt;b&gt;CMB &lt;/b&gt;+8; &lt;b&gt;CMD &lt;/b&gt;20&lt;/h5&gt;&lt;h5&gt;&lt;b&gt;Feats &lt;/b&gt;Iron Will, Skill Focus (Perception)&lt;/h5&gt;&lt;h5&gt;&lt;b&gt;Skills &lt;/b&gt;Acrobatics +6, Climb +16, Perception +8, Stealth +2&lt;/h5&gt;&lt;/div&gt;&lt;hr/&gt;&lt;div&gt;&lt;h5&gt;&lt;b&gt;ECOLOGY&lt;/b&gt;&lt;/h5&gt;&lt;/div&gt;&lt;hr/&gt;&lt;div&gt;&lt;h5&gt;&lt;b&gt;Environment &lt;/b&gt; warm forests&lt;/h5&gt;&lt;h5&gt;&lt;b&gt;Organization &lt;/b&gt;solitary, pair, or troop (3-6)&lt;/h5&gt;&lt;h5&gt;&lt;b&gt;Treasure &lt;/b&gt;incidental&lt;/h5&gt;&lt;/div&gt;&lt;br&gt;&lt;/br&gt;&lt;div&gt;&lt;h4&gt;&lt;p&gt;Known to many scholars as the gigantopithecus, the dire ape is a much more dangerous and bestial creature than the relatively peaceful gorilla. An adult male dire ape stands 9 feet tall and weighs 1,200 pounds.&lt;/p&gt;&lt;p&gt;The dire ape attacks anything that intrudes on its territory, including other dire apes not of its troop, and does not break off the attack until the trespasser is dead or runs off.&lt;/p&gt;&lt;p&gt;A dire ape makes no displays of toughness or warnings before it attacks- it simply leaps into action with little or no provocation, tearing at its opponents with claws and teeth. If a dire ape is stymied by a heavily armored foe, it attempts to grapple its foe, pin it to the ground, and rend it.&lt;/p&gt;&lt;/h4&gt;&lt;/div&gt;</t>
  </si>
  <si>
    <t>Hound Archon</t>
  </si>
  <si>
    <t>4</t>
  </si>
  <si>
    <t>LG</t>
  </si>
  <si>
    <t>(archon, extraplanar, good, lawful)</t>
  </si>
  <si>
    <t>darkvision 60 ft., detect evil, low-light vision, scent; Perception +10</t>
  </si>
  <si>
    <t>aura of menace (DC 16), magic circle against evil</t>
  </si>
  <si>
    <t>19, touch 10, flat-footed 19</t>
  </si>
  <si>
    <t>(+9 natural)(+2 deflection vs. evil)</t>
  </si>
  <si>
    <t>(6d10+6)</t>
  </si>
  <si>
    <t>Fort +6, Ref +5, Will +5; +4 vs. poison, +2 resistance vs. evil</t>
  </si>
  <si>
    <t>+4 vs. poison, +2 resistance vs. evil</t>
  </si>
  <si>
    <t>electricity, petrification</t>
  </si>
  <si>
    <t>40 ft.</t>
  </si>
  <si>
    <t>bite +8 (1d8+3), slam +8 (1d4+1) or mwk greatsword +9/+4 (2d6+3), bite +3 (1d8+2)</t>
  </si>
  <si>
    <t>Spell-Like Abilities (CL 6th) Constant-detect evil, magic circle against evil At Will-aid, continual flame, greater teleport (self plus 50 lbs. of objects only), message</t>
  </si>
  <si>
    <t>Str 15, Dex 10, Con 13, Int 10, Wis 13, Cha 12</t>
  </si>
  <si>
    <t>Improved Initiative, Iron Will, Power Attack</t>
  </si>
  <si>
    <t>Acrobatics +9, Intimidate +10, Perception +10, Sense Motive +10, Stealth +13, Survival +14</t>
  </si>
  <si>
    <t>+4 Stealth, +4 Survival</t>
  </si>
  <si>
    <t>change shape (beast shape II)</t>
  </si>
  <si>
    <t xml:space="preserve"> any (Heaven)</t>
  </si>
  <si>
    <t>solitary, pair, or squad (3-5)</t>
  </si>
  <si>
    <t>standard (masterwork greatsword, other treasure)</t>
  </si>
  <si>
    <t>This canine-headed humanoid's well-groomed appearance and polished greatsword show it to be more than a common beast.</t>
  </si>
  <si>
    <t>Archon</t>
  </si>
  <si>
    <t>Change Shape (Su) A hound archon can assume any canine form of Small to Large size, as if using beast shape II. While in canine form, the hound archon loses its bite, slam, and greatsword attacks, but gains the bite attack of the form it chooses. For the purposes of this ability, canines include any dog-like or wolf-like creature of the animal type.</t>
  </si>
  <si>
    <t>Hound archons look like well-muscled humans with canine heads typically resembling those of noble-looking wolves or dogs. Well trained, they prefer to make use of their greatswords in battle, though they are equally adept with their natural weapons. Hound archons loathe killing mortals and prefer to disarm or incapacitate even evil individuals when they can. Against fiends and the irredeemably corrupt, though, they show no mercy. Hound archons are disciplined soldiers and sentinels. Occasionally good-aligned deities send them to watch over specific places and individuals they take a particular interest in. Under the guise of unassuming but friendly strays, such secret defenders might follow their ward or guard their post subtly for years. In Heaven's armies, exceptional hound archon paladins lead their fellows into combat, taking on roles as captains and knights. They lead incursions against fiendish holdings, whether that entails strikes against daemonic fortresses or liberating the captives of night hag soul collectors. Such missions make hound archons perhaps the most likely celestials one might encounter upon the Lower Planes, and packs of swift-moving wolves occasionally reveal themselves to be welcome saviors to those lost within such realms. Regardless of their orders, hound archons universally exhibit a particular hatred of canine fiends, abandoning all mercy and going out of their way to put an end to the evils of barghests, glabrezus, yeth hounds, and similar depraved outsiders.</t>
  </si>
  <si>
    <t>&lt;link rel="stylesheet"href="PF.css"&gt;&lt;div&gt;&lt;h2&gt;Archon, Hound &lt;/h2&gt;&lt;h3&gt;&lt;i&gt;&lt;i&gt;This canine-headed humanoid's well-groomed appearance and polished greatsword show it to be more than a common &lt;i&gt;beast&lt;/i&gt;.&lt;/i&gt;&lt;/i&gt;&lt;/h3&gt;&lt;br&gt;&lt;/br&gt;&lt;/div&gt;&lt;div class="heading"&gt;&lt;p class="alignleft"&gt;Hound Archon&lt;/p&gt;&lt;p class="alignright"&gt;CR 4&lt;/p&gt;&lt;div style="clear: both;"&gt;&lt;/div&gt;&lt;/div&gt;&lt;div&gt;&lt;h5&gt;&lt;b&gt;XP &lt;/b&gt;1,200&lt;/h5&gt;&lt;h5&gt;LG Medium outsider (archon, extraplanar, good, lawful)&lt;/h5&gt;&lt;h5&gt;&lt;b&gt;Init &lt;/b&gt;+4; &lt;b&gt;Senses &lt;/b&gt;darkvision 60 ft., &lt;i&gt;detect evil&lt;/i&gt;, low-light vision, scent; Perception +10&lt;/h5&gt;&lt;h5&gt;&lt;b&gt;Aura &lt;/b&gt;aura of menace (DC 16), &lt;i&gt;magic circle against evil&lt;/i&gt;&lt;/h5&gt;&lt;/div&gt;&lt;hr/&gt;&lt;div&gt;&lt;h5&gt;&lt;b&gt;DEFENSE&lt;/b&gt;&lt;/h5&gt;&lt;/div&gt;&lt;hr/&gt;&lt;div&gt;&lt;h5&gt;&lt;b&gt;AC &lt;/b&gt;19, touch 10, flat-footed 19 (+9 natural +2 deflection vs. evil)&lt;/h5&gt;&lt;h5&gt;&lt;b&gt;hp &lt;/b&gt;39 (6d10+6)&lt;/h5&gt;&lt;h5&gt;&lt;b&gt;Fort &lt;/b&gt;+6, &lt;b&gt;Ref &lt;/b&gt;+5, &lt;b&gt;Will &lt;/b&gt;+5; +4 vs. poison, +2 resistance vs. evil&lt;/h5&gt;&lt;h5&gt;&lt;b&gt;DR &lt;/b&gt;10/evil; &lt;b&gt;Immune &lt;/b&gt;electricity, petrification; &lt;b&gt;SR &lt;/b&gt;15&lt;/h5&gt;&lt;/div&gt;&lt;hr/&gt;&lt;div&gt;&lt;h5&gt;&lt;b&gt;OFFENSE&lt;/b&gt;&lt;/h5&gt;&lt;/div&gt;&lt;hr/&gt;&lt;div&gt;&lt;h5&gt;&lt;b&gt;Spd &lt;/b&gt;40 ft.&lt;/h5&gt;&lt;h5&gt;&lt;b&gt;Melee &lt;/b&gt;bite +8 (1d8+3), slam +8 (1d4+1) or &lt;/br&gt;mwk greatsword +9/+4 (2d6+3), bite +3 (1d8+2)&lt;/h5&gt;&lt;h5&gt;&lt;b&gt;Space &lt;/b&gt;5 ft.; &lt;b&gt;Reach &lt;/b&gt;5 ft.&lt;/h5&gt;&lt;h5&gt;&lt;b&gt;Spell-Like Abilities&lt;/b&gt; (CL 6th)&lt;/br&gt;Constant&amp;mdash;&lt;i&gt;&lt;i&gt;detect evil&lt;/i&gt;&lt;/i&gt;,&lt;i&gt; &lt;i&gt;magic circle against evil&lt;/i&gt;&lt;/i&gt;&lt;/br&gt;At Will&amp;mdash;&lt;i&gt;&lt;i&gt;aid&lt;/i&gt;&lt;/i&gt;,&lt;i&gt; &lt;i&gt;continual flame&lt;/i&gt;&lt;/i&gt;, &lt;i&gt;&lt;i&gt;greater teleport&lt;/i&gt;&lt;/i&gt; (self plus 50 lbs. of objects only),&lt;i&gt; &lt;i&gt;message&lt;/i&gt;&lt;/i&gt;&lt;/h5&gt;&lt;/h5&gt;&lt;/div&gt;&lt;hr/&gt;&lt;div&gt;&lt;h5&gt;&lt;b&gt;STATISTICS&lt;/b&gt;&lt;/h5&gt;&lt;/div&gt;&lt;hr/&gt;&lt;div&gt;&lt;h5&gt;&lt;b&gt;Str &lt;/b&gt;15, &lt;b&gt;Dex &lt;/b&gt;10, &lt;b&gt;Con &lt;/b&gt;13, &lt;b&gt;Int &lt;/b&gt; 10, Wis 13, &lt;b&gt;Cha &lt;/b&gt;12&lt;/h5&gt;&lt;h5&gt;&lt;b&gt;Base Atk &lt;/b&gt;+6; &lt;b&gt;CMB &lt;/b&gt;+8; &lt;b&gt;CMD &lt;/b&gt;18&lt;/h5&gt;&lt;h5&gt;&lt;b&gt;Feats &lt;/b&gt;Improved Initiative, Iron Will, Power Attack&lt;/h5&gt;&lt;h5&gt;&lt;b&gt;Skills &lt;/b&gt;Acrobatics +9, Intimidate +10, Perception +10, Sense Motive +10, Stealth +13, Survival +14; &lt;b&gt;Racial Modifiers &lt;/b&gt;+4 Stealth, +4 Survival&lt;/h5&gt;&lt;h5&gt;&lt;b&gt;Languages &lt;/b&gt;Celestial, Draconic, Infernal; truespeech&lt;/h5&gt;&lt;h5&gt;&lt;b&gt;SQ &lt;/b&gt;change shape (&lt;i&gt;beast&lt;/i&gt; &lt;i&gt;shape II&lt;/i&gt;)&lt;/h5&gt;&lt;/div&gt;&lt;hr/&gt;&lt;div&gt;&lt;h5&gt;&lt;b&gt;ECOLOGY&lt;/b&gt;&lt;/h5&gt;&lt;/div&gt;&lt;hr/&gt;&lt;div&gt;&lt;h5&gt;&lt;b&gt;Environment &lt;/b&gt; any (Heaven)&lt;/h5&gt;&lt;h5&gt;&lt;b&gt;Organization &lt;/b&gt;solitary, pair, or squad (3-5)&lt;/h5&gt;&lt;h5&gt;&lt;b&gt;Treasure &lt;/b&gt;standard (masterwork greatsword, other treasure)&lt;/h5&gt;&lt;/div&gt;&lt;hr/&gt;&lt;div&gt;&lt;h5&gt;&lt;b&gt;SPECIAL ABILITIES&lt;/b&gt;&lt;/h5&gt;&lt;/div&gt;&lt;hr/&gt;&lt;div&gt;&lt;h5&gt;&lt;b&gt;Change Shape (Su)&lt;/b&gt; A hound archon can assume any canine form of Small to Large size, as if using &lt;i&gt;beast&lt;/i&gt; &lt;i&gt;shape II&lt;/i&gt;. While in canine form, the hound archon loses its bite, slam, and greatsword attacks, but gains the bite attack of the form it chooses. For the purposes of this ability, canines include any dog-like or wolf-like creature of the animal type.&lt;/h5&gt;&lt;/div&gt;&lt;br&gt;&lt;/br&gt;&lt;div&gt;&lt;h4&gt;&lt;p&gt;&lt;p&gt;Hound archons look like well-muscled humans with canine heads typically resembling those of noble-looking wolves or dogs. Well trained, they prefer to make use of their greatswords in battle, though they are equally adept with their natural weapons. Hound archons loathe killing mortals and prefer to disarm or incapacitate even evil individuals when they can. Against fiends and the irredeemably corrupt, though, they show no mercy. Hound archons are disciplined soldiers and sentinels. Occasionally good-aligned deities send them to watch over specific places and individuals they take a particular interest in. Under the guise of unassuming but friendly strays, such secret defenders might follow their ward or guard their post subtly for years. In Heaven's armies, exceptional hound archon paladins lead their fellows into combat, taking on roles as captains and knights. They lead incursions against fiendish holdings, whether that entails strikes against daemonic fortresses or liberating the captives of night hag soul collectors. Such missions make hound archons perhaps the most likely celestials one might encounter upon the Lower Planes, and packs of swift-moving wolves occasionally reveal themselves to be welcome saviors to those lost within such realms. Regardless of their orders, hound archons universally exhibit a particular hatred of canine fiends, abandoning all mercy and going out of their way to put an end to the evils of barghests, glabrezus, yeth hounds, and similar depraved outsiders.&lt;/p&gt;&lt;/h4&gt;&lt;/div&gt;</t>
  </si>
  <si>
    <t>Lantern Archon</t>
  </si>
  <si>
    <t>Small</t>
  </si>
  <si>
    <t>darkvision 60 ft., low-light vision; Perception +4</t>
  </si>
  <si>
    <t>aura of menace (DC 13)</t>
  </si>
  <si>
    <t>15, touch 11, flat-footed 15</t>
  </si>
  <si>
    <t>(+4 natural, +1 size +2 deflect vs. evil)</t>
  </si>
  <si>
    <t>(2d10+2)</t>
  </si>
  <si>
    <t>Fort +4, Ref +3, Will +0; +4 vs. poison, +2 resistance vs. evil</t>
  </si>
  <si>
    <t>fly 60 ft. (perfect)</t>
  </si>
  <si>
    <t>2 light rays +3 ranged touch (1d6)</t>
  </si>
  <si>
    <t>Spell-Like Abilities (CL 3rd): At Will-aid, continual flame, detect evil, greater teleport (self plus 50 lbs. of objects only)</t>
  </si>
  <si>
    <t>Str 1, Dex 11, Con 12, Int 6, Wis 11, Cha 10</t>
  </si>
  <si>
    <t>Improved Initiative</t>
  </si>
  <si>
    <t>Diplomacy +5, Fly +14, Knowledge (planes) +3, Perception +4, Sense Motive +5</t>
  </si>
  <si>
    <t>gestalt</t>
  </si>
  <si>
    <t>Shedding a warm and calming radiance, this orb of light moves with a preternatural silence and otherworldly grace.</t>
  </si>
  <si>
    <t>Gestalt (Su) Nine lantern archons can fuse together as a full-round action, becoming a single Large entity that is more powerful than the individual archons that make up its parts. Looking like a whirlwind of dancing firefly lights, the gestalt has all the powers and abilities of a Large air elemental plus the following: archon, good, and lawful subtypes; archon traits (aura of menace DC 16); 2 light rays (2d6); DR 5/evil and magic. The archons can remain in this form for 2d4 rounds. When the gestalt separates back into individual lantern archons, its remaining hit points are divided evenly among them; if it had less than 9 hit points, some of the component archons die when the gestalt ends. Light Ray (Ex) A lantern archon can fire beams of light to damage foes. These light rays have a maximum range of 30 feet. This attack overcomes damage reduction of any type.</t>
  </si>
  <si>
    <t>Friendly and curious beings, lantern archons eagerly converse with and assist other creatures. Their bodies, however, are merely globes of spiritual purity and pale light, and though they might interact with their surroundings through pure force of will, such interaction proves too weak to help with most physical tasks. Their evasive natures make them exceptional at scouting-at least in areas where strange lights aren't unusual-relaying messages, and overwhelming enemies with surprise and group tactics. Although they appear fragile, their forms guard them against all but the most profane attacks. A lantern archon always glows, usually as bright as a torch. They have total control over the color of light they shed, and take great pleasure in modulating their colors and brightness in time to music or to entertain other creatures. Most lantern archons speak in airy, echoing voices, with tones that range from somber whispers to hurried chirping. Often, their light fluctuates along with their words or tones, punctuating their speech with sparks of light or gentle pulses. As a swift action, a lantern archon can dampen its light to that of a candle for 1 round. Only death can extinguish this light. As lantern archons never sleep or eat, they make excellent watchers and guardians. Lantern archons light many settlements in the celestial realms in lieu of mundane or magical illumination, serving as disguised sentinels always watchful for approaching evil. Small but fast and zealous, lantern archons make excellent support troops in celestial armies, swarming over weak opponents or teleporting en masse to flanking positions to cut off reinforcements or escape routes. These miniature archons work well together and know that there is great strength in numbers, uniting in times of need and desperation to form gestalts with greater control over their surroundings. Especially brave lantern archons might eventually be promoted into a more powerful kind of archon, but most are content with their status.</t>
  </si>
  <si>
    <t>&lt;link rel="stylesheet"href="PF.css"&gt;&lt;div&gt;&lt;h2&gt;Archon, Lantern &lt;/h2&gt;&lt;h3&gt;&lt;i&gt;&lt;i&gt;Shedding a warm and calming radiance&lt;/i&gt;, &lt;i&gt;this orb of light moves with a preternatural silence and otherworldly grace.&lt;/i&gt;&lt;/i&gt;&lt;/h3&gt;&lt;br&gt;&lt;/br&gt;&lt;/div&gt;&lt;div class="heading"&gt;&lt;p class="alignleft"&gt;Lantern Archon&lt;/p&gt;&lt;p class="alignright"&gt;CR 2&lt;/p&gt;&lt;div style="clear: both;"&gt;&lt;/div&gt;&lt;/div&gt;&lt;div&gt;&lt;h5&gt;&lt;b&gt;XP &lt;/b&gt;600&lt;/h5&gt;&lt;h5&gt;LG Small outsider (archon, extraplanar, good, lawful)&lt;/h5&gt;&lt;h5&gt;&lt;b&gt;Init &lt;/b&gt;+4; &lt;b&gt;Senses &lt;/b&gt;darkvision 60 ft., low-light vision; Perception +4&lt;/h5&gt;&lt;h5&gt;&lt;b&gt;Aura &lt;/b&gt;aura of menace (DC 13)&lt;/h5&gt;&lt;/div&gt;&lt;hr/&gt;&lt;div&gt;&lt;h5&gt;&lt;b&gt;DEFENSE&lt;/b&gt;&lt;/h5&gt;&lt;/div&gt;&lt;hr/&gt;&lt;div&gt;&lt;h5&gt;&lt;b&gt;AC &lt;/b&gt;15, touch 11, flat-footed 15 (+4 natural, +1 size +2 deflect vs. evil)&lt;/h5&gt;&lt;h5&gt;&lt;b&gt;hp &lt;/b&gt;13 (2d10+2)&lt;/h5&gt;&lt;h5&gt;&lt;b&gt;Fort &lt;/b&gt;+4, &lt;b&gt;Ref &lt;/b&gt;+3, &lt;b&gt;Will &lt;/b&gt;+0; +4 vs. poison, +2 resistance vs. evil&lt;/h5&gt;&lt;h5&gt;&lt;b&gt;DR &lt;/b&gt;10/evil; &lt;b&gt;Immune &lt;/b&gt;electricity, petrification&lt;/h5&gt;&lt;/div&gt;&lt;hr/&gt;&lt;div&gt;&lt;h5&gt;&lt;b&gt;OFFENSE&lt;/b&gt;&lt;/h5&gt;&lt;/div&gt;&lt;hr/&gt;&lt;div&gt;&lt;h5&gt;&lt;b&gt;Spd &lt;/b&gt;fly 60 ft. (perfect)&lt;/h5&gt;&lt;h5&gt;&lt;b&gt;Ranged &lt;/b&gt;2 light rays +3 ranged touch (1d6)&lt;/h5&gt;&lt;h5&gt;&lt;b&gt;Space &lt;/b&gt;5 ft.; &lt;b&gt;Reach &lt;/b&gt;5 ft.&lt;/h5&gt;&lt;h5&gt;&lt;b&gt;Spell-Like Abilities&lt;/b&gt; (CL 3rd):&lt;/br&gt;At Will&amp;mdash;&lt;i&gt;&lt;i&gt;aid&lt;/i&gt;&lt;/i&gt;,&lt;i&gt; &lt;i&gt;continual flame&lt;/i&gt;&lt;/i&gt;,&lt;i&gt; &lt;i&gt;detect evil&lt;/i&gt;&lt;/i&gt;, &lt;i&gt;&lt;i&gt;greater teleport&lt;/i&gt;&lt;/i&gt; (self plus 50 lbs. of objects only)&lt;/h5&gt;&lt;/h5&gt;&lt;/div&gt;&lt;hr/&gt;&lt;div&gt;&lt;h5&gt;&lt;b&gt;STATISTICS&lt;/b&gt;&lt;/h5&gt;&lt;/div&gt;&lt;hr/&gt;&lt;div&gt;&lt;h5&gt;&lt;b&gt;Str &lt;/b&gt;1, &lt;b&gt;Dex &lt;/b&gt;11, &lt;b&gt;Con &lt;/b&gt;12, &lt;b&gt;Int &lt;/b&gt; 6, &lt;b&gt;Wis &lt;/b&gt;11, &lt;b&gt;Cha &lt;/b&gt;10&lt;/h5&gt;&lt;h5&gt;&lt;b&gt;Base Atk &lt;/b&gt;+2; &lt;b&gt;CMB &lt;/b&gt;-4; &lt;b&gt;CMD &lt;/b&gt;6&lt;/h5&gt;&lt;h5&gt;&lt;b&gt;Feats &lt;/b&gt;Improved Initiative&lt;/h5&gt;&lt;h5&gt;&lt;b&gt;Skills &lt;/b&gt;Diplomacy +5, Fly +14, Knowledge (planes) +3, Perception +4, Sense Motive +5&lt;/h5&gt;&lt;h5&gt;&lt;b&gt;Languages &lt;/b&gt;Celestial, Draconic, Infernal; truespeech&lt;/h5&gt;&lt;h5&gt;&lt;b&gt;SQ &lt;/b&gt;gestalt&lt;/h5&gt;&lt;/div&gt;&lt;hr/&gt;&lt;div&gt;&lt;h5&gt;&lt;b&gt;ECOLOGY&lt;/b&gt;&lt;/h5&gt;&lt;/div&gt;&lt;hr/&gt;&lt;div&gt;&lt;h5&gt;&lt;b&gt;Environment &lt;/b&gt; any (Heaven)&lt;/h5&gt;&lt;h5&gt;&lt;b&gt;Organization &lt;/b&gt;solitary, pair, or squad (3-6)&lt;/h5&gt;&lt;h5&gt;&lt;b&gt;Treasure &lt;/b&gt;none&lt;/h5&gt;&lt;/div&gt;&lt;hr/&gt;&lt;div&gt;&lt;h5&gt;&lt;b&gt;SPECIAL ABILITIES&lt;/b&gt;&lt;/h5&gt;&lt;/div&gt;&lt;hr/&gt;&lt;div&gt;&lt;h5&gt;&lt;b&gt;Gestalt (Su)&lt;/b&gt; Nine lantern archons can fuse together as a full-round action, becoming a single Large entity that is more powerful than the individual archons that make up its parts. Looking like a whirlwind of dancing firefly lights, the gestalt has all the powers and abilities of a Large air elemental plus the following: archon, good, and lawful subtypes; archon traits (aura of menace DC 16); 2 light rays (2d6); DR 5/evil and magic. The archons can remain in this form for 2d4 rounds. When the gestalt separates back into individual lantern archons, its remaining hit points are divided evenly among them; if it had less than 9 hit points, some of the component archons die when the gestalt ends. &lt;/h5&gt;&lt;h5&gt;&lt;b&gt;Light Ray (Ex)&lt;/b&gt; A lantern archon can fire beams of light to damage foes. These light rays have a maximum range of 30 feet. This attack overcomes damage reduction of any type.&lt;/h5&gt;&lt;/div&gt;&lt;br&gt;&lt;/br&gt;&lt;div&gt;&lt;h4&gt;&lt;p&gt;&lt;p&gt;Friendly and curious beings, lantern archons eagerly converse with and assist other creatures. Their bodies, however, are merely globes of spiritual purity and pale light, and though they might interact with their surroundings through pure force of will, such interaction proves too weak to help with most physical tasks. Their evasive natures make them exceptional at scouting-at least in areas where strange lights aren't unusual-relaying messages, and overwhelming enemies with surprise and group tactics. Although they appear fragile, their forms guard them against all but the most profane attacks. A lantern archon always glows, usually as bright as a torch. They have total control over the color of light they shed, and take great pleasure in modulating their colors and brightness in time to music or to entertain other creatures. Most lantern archons speak in airy, echoing voices, with tones that range from somber whispers to hurried chirping. Often, their light fluctuates along with their words or tones, punctuating their speech with sparks of light or gentle pulses. As a swift action, a lantern archon can dampen its light to that of a candle for 1 round. Only death can extinguish this light. As lantern archons never sleep or eat, they make excellent watchers and guardians. Lantern archons light many settlements in the celestial realms in lieu of mundane or magical illumination, serving as disguised sentinels always watchful for approaching evil. Small but fast and zealous, lantern archons make excellent support troops in celestial armies, swarming over weak opponents or teleporting en masse to flanking positions to cut off reinforcements or escape routes. These miniature archons work well together and know that there is great strength in numbers, uniting in times of need and desperation to form gestalts with greater control over their surroundings. Especially brave lantern archons might eventually be promoted into a more powerful kind of archon, but most are content with their status.&lt;/p&gt;&lt;/h4&gt;&lt;/div&gt;</t>
  </si>
  <si>
    <t>Trumpet Archon</t>
  </si>
  <si>
    <t>darkvision 60 ft., low-light vision; Perception +22</t>
  </si>
  <si>
    <t>aura of menace (DC 22), magic circle against evil</t>
  </si>
  <si>
    <t>27, touch 13, flat-footed 24</t>
  </si>
  <si>
    <t>(+3 Dex, +14 natural +2 deflection vs. evil)</t>
  </si>
  <si>
    <t>(14d10+98)</t>
  </si>
  <si>
    <t>Fort +16, Ref +9, Will +14; +4 vs. poison, +2 resistance vs. evil</t>
  </si>
  <si>
    <t>40 ft., fly 90 ft. (good)</t>
  </si>
  <si>
    <t>+4 greatsword +23/+18/+13 (2d6+11/19-20)</t>
  </si>
  <si>
    <t>trumpet</t>
  </si>
  <si>
    <t>Spell-Like Abilities (CL 14th) Constant-magic circle against evil At will-aid, continual flame, detect evil, greater teleport (self plus 50 lbs. of objects only), message</t>
  </si>
  <si>
    <t>Spells Prepared (CL 14th) 7th-mass cure serious wounds (2) 6th-banishment (DC 21), heal (2) 5th-dispel evil (DC 20), mass cure light wounds, plane shift (DC 20), raise dead 4th-dismissal (DC 19), divine power, neutralize poison (DC 19), spell immunity 3rd-cure serious wounds, daylight, invisibility purge, magic vestment, protection from energy 2nd-bull's strength, consecrate, cure moderate wounds (2), lesser restoration (2), owl's wisdom 1st-bless, cure light wounds (3), divine favor, sanctuary (DC 16), shield of faith 0 (at will)-detect magic, purify food and drink, stabilize, virtue</t>
  </si>
  <si>
    <t>Str 20, Dex 17, Con 25, Int 16, Wis 20, Cha 17</t>
  </si>
  <si>
    <t>Blind-Fight, Cleave, Combat Reflexes, Improved Initiative, Lightning Reflexes, Persuasive, Power Attack</t>
  </si>
  <si>
    <t>Diplomacy +24, Escape Artist +17, Fly +24, Handle Animal +20, Knowledge (religion) +20, Perception +22, Perform (wind instruments) +20, Sense Motive +24, Stealth +20</t>
  </si>
  <si>
    <t>standard</t>
  </si>
  <si>
    <t>Lithe and beautiful, with skin the color of marble, this being hovers upon powerful, white wings and radiates a sense of serenity.</t>
  </si>
  <si>
    <t>Spells Trumpet archons can cast divine spells as 14th-level clerics. They do not gain access to domains or other cleric abilities. Trumpet (Su) All creatures except archons within 100 feet of the trumpet's blast must succeed on a DC 19 Fortitude save or be paralyzed for 1d4 rounds. The save DC is Charismabased. The archon can also command its trumpet to become a +4 greatsword as a free action. Out of the archon's hands, it is a chunk of useless metal.</t>
  </si>
  <si>
    <t>Messengers of good deities and mighty celestials, trumpet archons serve as the vanguard of divine armies and rally the legions of heaven to war. When lawful good deities have the need to communicate directly with a group of mortals, they often send trumpet archons to act as their intermediaries. Trumpet archons speak with clear, musical voices. Their otherworldly eyes are white and pupilless. All trumpet archons carry a gleaming magical trumpet or horn with which they create wondrous music, sound calls to other archons, paralyze enemies, or defend the virtuous. They typically adorn their trumpet with the standard of their liege.</t>
  </si>
  <si>
    <t>&lt;link rel="stylesheet"href="PF.css"&gt;&lt;div&gt;&lt;h2&gt;Archon, Trumpet &lt;/h2&gt;&lt;h3&gt;&lt;i&gt;&lt;i&gt;Lithe and beautiful&lt;/i&gt;, &lt;i&gt;with skin the color of marble&lt;/i&gt;, &lt;i&gt;this being hovers upon powerful&lt;/i&gt;, &lt;i&gt;white wings and radiates a sense of serenity.&lt;/i&gt;&lt;/i&gt;&lt;/h3&gt;&lt;br&gt;&lt;/br&gt;&lt;/div&gt;&lt;div class="heading"&gt;&lt;p class="alignleft"&gt;Trumpet Archon&lt;/p&gt;&lt;p class="alignright"&gt;CR 14&lt;/p&gt;&lt;div style="clear: both;"&gt;&lt;/div&gt;&lt;/div&gt;&lt;div&gt;&lt;h5&gt;&lt;b&gt;XP &lt;/b&gt;38,400&lt;/h5&gt;&lt;h5&gt;LG Medium outsider (archon, extraplanar, good, lawful)&lt;/h5&gt;&lt;h5&gt;&lt;b&gt;Init &lt;/b&gt;+7; &lt;b&gt;Senses &lt;/b&gt;darkvision 60 ft., low-light vision; Perception +22&lt;/h5&gt;&lt;h5&gt;&lt;b&gt;Aura &lt;/b&gt;aura of menace (DC 22), &lt;i&gt;magic circle against evil&lt;/i&gt;&lt;/h5&gt;&lt;/div&gt;&lt;hr/&gt;&lt;div&gt;&lt;h5&gt;&lt;b&gt;DEFENSE&lt;/b&gt;&lt;/h5&gt;&lt;/div&gt;&lt;hr/&gt;&lt;div&gt;&lt;h5&gt;&lt;b&gt;AC &lt;/b&gt;27, touch 13, flat-footed 24 (+3 Dex, +14 natural +2 deflection vs. evil)&lt;/h5&gt;&lt;h5&gt;&lt;b&gt;hp &lt;/b&gt;175 (14d10+98)&lt;/h5&gt;&lt;h5&gt;&lt;b&gt;Fort &lt;/b&gt;+16, &lt;b&gt;Ref &lt;/b&gt;+9, &lt;b&gt;Will &lt;/b&gt;+14; +4 vs. poison, +2 resistance vs. evil&lt;/h5&gt;&lt;h5&gt;&lt;b&gt;DR &lt;/b&gt;10/evil; &lt;b&gt;Immune &lt;/b&gt;electricity, petrification; &lt;b&gt;SR &lt;/b&gt;25&lt;/h5&gt;&lt;/div&gt;&lt;hr/&gt;&lt;div&gt;&lt;h5&gt;&lt;b&gt;OFFENSE&lt;/b&gt;&lt;/h5&gt;&lt;/div&gt;&lt;hr/&gt;&lt;div&gt;&lt;h5&gt;&lt;b&gt;Spd &lt;/b&gt;40 ft., fly 90 ft. (good)&lt;/h5&gt;&lt;h5&gt;&lt;b&gt;Melee &lt;/b&gt;&lt;i&gt;&lt;i&gt;+4 greatsword&lt;/i&gt;&lt;/i&gt; +23/+18/+13 (2d6+11/19-20)&lt;/h5&gt;&lt;h5&gt;&lt;b&gt;Space &lt;/b&gt;5 ft.; &lt;b&gt;Reach &lt;/b&gt;5 ft.&lt;/h5&gt;&lt;h5&gt;&lt;b&gt;Special Attacks &lt;/b&gt;trumpet&lt;/h5&gt;&lt;h5&gt;&lt;b&gt;Spell-Like Abilities&lt;/b&gt; (CL 14th)&lt;/br&gt;Constant&amp;mdash;&lt;i&gt;&lt;i&gt;magic circle against evil&lt;/i&gt;&lt;/i&gt; &lt;/br&gt;At will&amp;mdash;&lt;i&gt;&lt;i&gt;aid&lt;/i&gt;&lt;/i&gt;,&lt;i&gt; &lt;i&gt;continual flame&lt;/i&gt;&lt;/i&gt;,&lt;i&gt; &lt;i&gt;detect evil&lt;/i&gt;&lt;/i&gt;, &lt;i&gt;&lt;i&gt;greater teleport&lt;/i&gt;&lt;/i&gt; (self plus 50 lbs. of objects only),&lt;i&gt; &lt;i&gt;message&lt;/i&gt;&lt;/i&gt;&lt;/h5&gt;&lt;/h5&gt;&lt;h5&gt;&lt;b&gt;Spells Prepared&lt;/b&gt; (CL 14th)&lt;/br&gt;7th&amp;mdash;&lt;i&gt;mass &lt;i&gt;&lt;i&gt;cure serious wounds&lt;/i&gt;&lt;/i&gt;&lt;/i&gt; (2)&lt;/br&gt;6th&amp;mdash;&lt;i&gt;&lt;i&gt;banishment&lt;/i&gt;&lt;/i&gt; (DC 21), &lt;i&gt;&lt;i&gt;heal&lt;/i&gt;&lt;/i&gt; (2)&lt;/br&gt;5th&amp;mdash;&lt;i&gt;&lt;i&gt;dispel evil&lt;/i&gt;&lt;/i&gt; (DC 20),&lt;i&gt; mass &lt;i&gt;cure light wounds&lt;/i&gt;&lt;/i&gt;, &lt;i&gt;&lt;i&gt;plane shift&lt;/i&gt;&lt;/i&gt; (DC 20),&lt;i&gt; &lt;i&gt;raise dead&lt;/i&gt;&lt;/i&gt;&lt;/br&gt;4th&amp;mdash;&lt;i&gt;&lt;i&gt;dismissal&lt;/i&gt;&lt;/i&gt; (DC 19),&lt;i&gt; &lt;i&gt;divine power&lt;/i&gt;&lt;/i&gt;, &lt;i&gt;&lt;i&gt;neutralize poison&lt;/i&gt;&lt;/i&gt; (DC 19),&lt;i&gt; &lt;i&gt;spell immunity&lt;/i&gt;&lt;/i&gt;&lt;/br&gt;3rd&amp;mdash;&lt;i&gt;&lt;i&gt;cure serious wounds&lt;/i&gt;&lt;/i&gt;,&lt;i&gt; &lt;i&gt;daylight&lt;/i&gt;&lt;/i&gt;,&lt;i&gt; &lt;i&gt;invisibility purge&lt;/i&gt;&lt;/i&gt;,&lt;i&gt; &lt;i&gt;magic vestment&lt;/i&gt;&lt;/i&gt;,&lt;i&gt; &lt;i&gt;protection from energy&lt;/i&gt;&lt;/i&gt;&lt;/br&gt;2nd&amp;mdash;&lt;i&gt;&lt;i&gt;bull's strength&lt;/i&gt;&lt;/i&gt;,&lt;i&gt; &lt;i&gt;consecrate&lt;/i&gt;&lt;/i&gt;, &lt;i&gt;&lt;i&gt;cure moderate wounds&lt;/i&gt;&lt;/i&gt; (2), &lt;i&gt;&lt;i&gt;lesser restoration&lt;/i&gt;&lt;/i&gt; (2),&lt;i&gt; &lt;i&gt;owl's wisdom&lt;/i&gt;&lt;/i&gt;&lt;/br&gt;1st&amp;mdash;&lt;i&gt;bless&lt;/i&gt;, &lt;i&gt;cure light wounds&lt;/i&gt; (3),&lt;i&gt; &lt;i&gt;divine favor&lt;/i&gt;&lt;/i&gt;, &lt;i&gt;&lt;i&gt;sanctuary&lt;/i&gt;&lt;/i&gt; (DC 16),&lt;i&gt;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&lt;/b&gt;20, &lt;b&gt;Dex &lt;/b&gt;17, &lt;b&gt;Con &lt;/b&gt;25, &lt;b&gt;Int &lt;/b&gt; 16, &lt;b&gt;Wis &lt;/b&gt;20, &lt;b&gt;Cha &lt;/b&gt;17&lt;/h5&gt;&lt;h5&gt;&lt;b&gt;Base Atk &lt;/b&gt;+14; &lt;b&gt;CMB &lt;/b&gt;+19; &lt;b&gt;CMD &lt;/b&gt;32&lt;/h5&gt;&lt;h5&gt;&lt;b&gt;Feats &lt;/b&gt;Blind-Fight, Cleave, Combat Reflexes, Improved Initiative, Lightning Reflexes, Persuasive, Power Attack&lt;/h5&gt;&lt;h5&gt;&lt;b&gt;Skills &lt;/b&gt;Diplomacy +24, Escape Artist +17, Fly +24, Handle Animal +20, Knowledge (religion) +20, Perception +22, Perform (wind instruments) +20, Sense Motive +24, Stealth +20&lt;/h5&gt;&lt;h5&gt;&lt;b&gt;Languages &lt;/b&gt;Celestial, Draconic, Infernal; truespeech&lt;/h5&gt;&lt;/div&gt;&lt;hr/&gt;&lt;div&gt;&lt;h5&gt;&lt;b&gt;ECOLOGY&lt;/b&gt;&lt;/h5&gt;&lt;/div&gt;&lt;hr/&gt;&lt;div&gt;&lt;h5&gt;&lt;b&gt;Environment &lt;/b&gt; any (Heaven)&lt;/h5&gt;&lt;h5&gt;&lt;b&gt;Organization &lt;/b&gt;solitary, pair, or squad (3-5)&lt;/h5&gt;&lt;h5&gt;&lt;b&gt;Treasure &lt;/b&gt;standard&lt;/h5&gt;&lt;/div&gt;&lt;hr/&gt;&lt;div&gt;&lt;h5&gt;&lt;b&gt;SPECIAL ABILITIES&lt;/b&gt;&lt;/h5&gt;&lt;/div&gt;&lt;hr/&gt;&lt;div&gt;&lt;h5&gt;&lt;b&gt;Spells&lt;/b&gt; Trumpet archons can cast divine spells as 14th-level clerics. They do not gain access to domains or other cleric abilities. &lt;/h5&gt;&lt;h5&gt;&lt;b&gt;Trumpet (Su)&lt;/b&gt; All creatures except archons within 100 feet of the trumpet's blast must succeed on a DC 19 Fortitude save or be paralyzed for 1d4 rounds. The save DC is Charismabased. The archon can also command its trumpet to become a &lt;i&gt;+4 greatsword&lt;/i&gt; as a free action. Out of the archon's hands, it is a chunk of useless metal.&lt;/h5&gt;&lt;/div&gt;&lt;br&gt;&lt;/br&gt;&lt;div&gt;&lt;h4&gt;&lt;p&gt;&lt;p&gt;Messengers of good deities and mighty celestials, trumpet archons serve as the vanguard of divine armies and rally the legions of heaven to war. When lawful good deities have the need to communicate directly with a group of mortals, they often send trumpet archons to act as their intermediaries. Trumpet archons speak with clear, musical voices. Their otherworldly eyes are white and pupilless. All trumpet archons carry a gleaming magical trumpet or horn with which they create wondrous music, sound calls to other archons, paralyze enemies, or defend the virtuous. They typically adorn their trumpet with the standard of their liege.&lt;/p&gt;&lt;/h4&gt;&lt;/div&gt;</t>
  </si>
  <si>
    <t>Assassin Vine</t>
  </si>
  <si>
    <t>plant</t>
  </si>
  <si>
    <t>blindsight 30 ft., low-light vision; Perception +1</t>
  </si>
  <si>
    <t>15, touch 9, flat-footed 15</t>
  </si>
  <si>
    <t>(+6 natural, -1 size)</t>
  </si>
  <si>
    <t>Fort +7, Ref +1, Will +2</t>
  </si>
  <si>
    <t>electricity, plant traits</t>
  </si>
  <si>
    <t>cold 10 and fire 10</t>
  </si>
  <si>
    <t>slam +7 (1d8+7 plus grab)</t>
  </si>
  <si>
    <t>constrict (1d8+7), entangle</t>
  </si>
  <si>
    <t>Str 20, Dex 10, Con 16, Int -, Wis 13, Cha 9</t>
  </si>
  <si>
    <t>+9 (+13 grapple)</t>
  </si>
  <si>
    <t>19 (can't be tripped)</t>
  </si>
  <si>
    <t>camouflage</t>
  </si>
  <si>
    <t xml:space="preserve"> temperate forests</t>
  </si>
  <si>
    <t>solitary, pair, or patch (3-6)</t>
  </si>
  <si>
    <t>This gnarled vine, as thick as a man's arm and bearing handshaped leaves, convulses across the ground in an unnatural slither.</t>
  </si>
  <si>
    <t>Camouflage (Ex) Since an assassin vine looks like a normal plant when at rest, a DC 20 Perception check is required to notice it before it attacks for the first time. Anyone with ranks in Survival or Knowledge (nature) can use either of those skills instead of Perception to notice the plant.  Entangle (Su) An assassin vine can, as a free action, cause plants within 30 feet of it to animate and grasp at foes. This ability is otherwise similar to entangle (CL 4th, DC 13). The save DC is Wisdom-based.</t>
  </si>
  <si>
    <t>The assassin vine is a carnivorous plant that collects its own grisly fertilizer by grabbing and crushing animals and depositing the carcasses near its roots. These remarkable plants can see minute movements in the earth and air and detect changes in light and heat through their broad leaves, giving them exceptional awareness of the area around them. Possessing no intelligence or agenda, they lash out at whatever living things pass nearby, regardless of the target's size, sentience, or potential deadliness. A mature plant consists of a main vine, about 20 feet long; smaller vines up to 5 feet long branch off from the main vine about every 6 inches. These small vines bear clusters of leaves, and in late summer they produce bunches of small fruits that resemble wild blackberries. The fruit is tough and has a hearty and typically bitter flavor, although some say the berries change in taste depending on what victims composted a given plant's roots. The most murderous assassin vines supposedly produce the sweetest berries.  An assassin vine can move about, but usually stays put unless it needs to seek prey in a new vicinity. The plants use simple tactics, lying still until prey comes within reach and then attacking. Once an assassin vine is engaged, it pursues prey (albeit slowly) in order to catch and compost the creature. The plants prove tenacious, as long as their quarry remains within sight. Once a creature moves beyond the plant's ability to perceive it, the unthinking vine falls still and lies in wait for the next passerby.  Assassin vines lurk within dense forests and swamps, but some might encroach upon poorly tended fields and vineyards. The vine's seeds might be spread far by birds swift enough to pluck them and escape. Tales often tell of assassin vines appearing in flower beds or infiltrating greenhouses, murderous surprises planted by rivals and enemies or arbitrary doom dropped by unsuspecting wing.</t>
  </si>
  <si>
    <t>&lt;link rel="stylesheet"href="PF.css"&gt;&lt;div&gt;&lt;h2&gt;Assassin Vine&lt;/h2&gt;&lt;h3&gt;&lt;i&gt;This gnarled vine, as thick as a man's arm and bearing handshaped leaves, convulses across the ground in an unnatural slither.&lt;/i&gt;&lt;/h3&gt;&lt;br&gt;&lt;/br&gt;&lt;/div&gt;&lt;div class="heading"&gt;&lt;p class="alignleft"&gt;Assassin Vine&lt;/p&gt;&lt;p class="alignright"&gt;CR 3&lt;/p&gt;&lt;div style="clear: both;"&gt;&lt;/div&gt;&lt;/div&gt;&lt;div&gt;&lt;h5&gt;&lt;b&gt;XP &lt;/b&gt;800&lt;/h5&gt;&lt;h5&gt;N Large plant &lt;/h5&gt;&lt;h5&gt;&lt;b&gt;Init &lt;/b&gt;+0; &lt;b&gt;Senses &lt;/b&gt;blindsight 30 ft., low-light vision; Perception +1&lt;/h5&gt;&lt;/div&gt;&lt;hr/&gt;&lt;div&gt;&lt;h5&gt;&lt;b&gt;DEFENSE&lt;/b&gt;&lt;/h5&gt;&lt;/div&gt;&lt;hr/&gt;&lt;div&gt;&lt;h5&gt;&lt;b&gt;AC &lt;/b&gt;15, touch 9, flat-footed 15 (+6 natural, -1 size)&lt;/h5&gt;&lt;h5&gt;&lt;b&gt;hp &lt;/b&gt;30 (4d8+12)&lt;/h5&gt;&lt;h5&gt;&lt;b&gt;Fort &lt;/b&gt;+7, &lt;b&gt;Ref &lt;/b&gt;+1, &lt;b&gt;Will &lt;/b&gt;+2&lt;/h5&gt;&lt;h5&gt;&lt;b&gt;Immune &lt;/b&gt;electricity, plant traits; &lt;b&gt;Resist &lt;/b&gt;cold 10 and fire 10&lt;/h5&gt;&lt;/div&gt;&lt;hr/&gt;&lt;div&gt;&lt;h5&gt;&lt;b&gt;OFFENSE&lt;/b&gt;&lt;/h5&gt;&lt;/div&gt;&lt;hr/&gt;&lt;div&gt;&lt;h5&gt;&lt;b&gt;Spd &lt;/b&gt;5 ft.&lt;/h5&gt;&lt;h5&gt;&lt;b&gt;Melee &lt;/b&gt;slam +7 (1d8+7 plus grab)&lt;/h5&gt;&lt;h5&gt;&lt;b&gt;Space &lt;/b&gt;10 ft.; &lt;b&gt;Reach &lt;/b&gt;10 ft.&lt;/h5&gt;&lt;h5&gt;&lt;b&gt;Special Attacks &lt;/b&gt;constrict (1d8+7), entangle&lt;/h5&gt;&lt;/div&gt;&lt;hr/&gt;&lt;div&gt;&lt;h5&gt;&lt;b&gt;STATISTICS&lt;/b&gt;&lt;/h5&gt;&lt;/div&gt;&lt;hr/&gt;&lt;div&gt;&lt;h5&gt;&lt;b&gt;Str&lt;/b&gt; 20, &lt;b&gt;Dex&lt;/b&gt; 10, &lt;b&gt;Con&lt;/b&gt; 16, &lt;b&gt;Int&lt;/b&gt; -, &lt;b&gt;Wis&lt;/b&gt; 13, &lt;b&gt;Cha&lt;/b&gt; 9&lt;/h5&gt;&lt;h5&gt;&lt;b&gt;Base Atk &lt;/b&gt;+3; &lt;b&gt;CMB &lt;/b&gt;+9 (+13 grapple); &lt;b&gt;CMD &lt;/b&gt;19 (can't be tripped)&lt;/h5&gt;&lt;h5&gt;&lt;b&gt;SQ &lt;/b&gt;camouflage&lt;/h5&gt;&lt;/div&gt;&lt;hr/&gt;&lt;div&gt;&lt;h5&gt;&lt;b&gt;ECOLOGY&lt;/b&gt;&lt;/h5&gt;&lt;/div&gt;&lt;hr/&gt;&lt;div&gt;&lt;h5&gt;&lt;b&gt;Environment &lt;/b&gt; temperate forests&lt;/h5&gt;&lt;h5&gt;&lt;b&gt;Organization &lt;/b&gt;solitary, pair, or patch (3-6)&lt;/h5&gt;&lt;h5&gt;&lt;b&gt;Treasure &lt;/b&gt;incidental&lt;/h5&gt;&lt;/div&gt;&lt;hr/&gt;&lt;div&gt;&lt;h5&gt;&lt;b&gt;SPECIAL ABILITIES&lt;/b&gt;&lt;/h5&gt;&lt;/div&gt;&lt;hr/&gt;&lt;div&gt;&lt;h5&gt;&lt;b&gt;Camouflage (Ex)&lt;/b&gt; Since an assassin vine looks like a normal plant when at rest, a DC 20 Perception check is required to notice it before it attacks for the first time. Anyone with ranks in Survival or Knowledge (nature) can use either of those skills instead of Perception to notice the plant.  &lt;/h5&gt;&lt;h5&gt;&lt;b&gt;Entangle (Su)&lt;/b&gt; An assassin vine can, as a free action, cause plants within 30 feet of it to animate and grasp at foes. This ability is otherwise similar to entangle (CL 4th, DC 13). The save DC is Wisdom-based.&lt;/h5&gt;&lt;/div&gt;&lt;br&gt;&lt;/br&gt;&lt;div&gt;&lt;h4&gt;&lt;p&gt;The assassin vine is a carnivorous plant that collects its own grisly fertilizer by grabbing and crushing animals and depositing the carcasses near its roots. These remarkable plants can see minute movements in the earth and air and detect changes in light and heat through their broad leaves, giving them exceptional awareness of the area around them. Possessing no intelligence or agenda, they lash out at whatever living things pass nearby, regardless of the target's size, sentience, or potential deadliness. A mature plant consists of a main vine, about 20 feet long; smaller vines up to 5 feet long branch off from the main vine about every 6 inches. These small vines bear clusters of leaves, and in late summer they produce bunches of small fruits that resemble wild blackberries. The fruit is tough and has a hearty and typically bitter flavor, although some say the berries change in taste depending on what victims composted a given plant's roots. The most murderous assassin vines supposedly produce the sweetest berries.&lt;/p&gt;&lt;p&gt;An assassin vine can move about, but usually stays put unless it needs to seek prey in a new vicinity. The plants use simple tactics, lying still until prey comes within reach and then attacking. Once an assassin vine is engaged, it pursues prey (albeit slowly) in order to catch and compost the creature. The plants prove tenacious, as long as their quarry remains within sight. Once a creature moves beyond the plant's ability to perceive it, the unthinking vine falls still and lies in wait for the next passerby.&lt;/p&gt;&lt;p&gt;Assassin vines lurk within dense forests and swamps, but some might encroach upon poorly tended fields and vineyards. The vine's seeds might be spread far by birds swift enough to pluck them and escape. Tales often tell of assassin vines appearing in flower beds or infiltrating greenhouses, murderous surprises planted by rivals and enemies or arbitrary doom dropped by unsuspecting wing.&lt;/p&gt;&lt;/h4&gt;&lt;/div&gt;</t>
  </si>
  <si>
    <t>Barghest</t>
  </si>
  <si>
    <t>(evil, extraplanar, lawful, shapechanger)</t>
  </si>
  <si>
    <t>darkvision 60 ft., scent; Perception +11</t>
  </si>
  <si>
    <t>17, touch 12, flat-footed 15</t>
  </si>
  <si>
    <t>(+2 Dex, +5 natural)</t>
  </si>
  <si>
    <t>(6d10+12)</t>
  </si>
  <si>
    <t>Fort +6, Ref +7, Will +7</t>
  </si>
  <si>
    <t>5/magic</t>
  </si>
  <si>
    <t>bite +10 (1d6+4), 2 claws +10 (1d4+4)</t>
  </si>
  <si>
    <t>feed</t>
  </si>
  <si>
    <t>Spell-Like Abilities (CL 6th) At will-blink, levitate, misdirection 1/day-charm monster (DC 16), crushing despair (DC 16), dimension door</t>
  </si>
  <si>
    <t>Str 19, Dex 15, Con 15, Int 14, Wis 14, Cha 14</t>
  </si>
  <si>
    <t>22 (24 vs. trip)</t>
  </si>
  <si>
    <t>Combat Reflexes, Improved Initiative, Great Fortitude</t>
  </si>
  <si>
    <t>Acrobatics +11, Bluff +11, Diplomacy +11, Intimidate +11, Perception +11, Sense Motive +11, Stealth +11, Survival +11</t>
  </si>
  <si>
    <t>Infernal, Goblin, Worg</t>
  </si>
  <si>
    <t>change shape (goblin or wolf, polymorph)</t>
  </si>
  <si>
    <t>solitary or cult (1 plus goblin tribe)</t>
  </si>
  <si>
    <t>This snarling, canine beast pads forward on all fours, its slender front limbs looking more like hands than a wolf 's paws.</t>
  </si>
  <si>
    <t>Feed (Su) Once per month, a barghest can devour a nonevil humanoid's corpse as a full-round action to gain a growth point. It gains a bonus equal to its growth point total on attack rolls, CMB rolls, saving throws, and skill checks. Its maximum hit points increase by 5 for each growth point it gains. For every 2 growth points, a barghest's caster level for its spell-like abilities and its CR increase by +1. When a barghest reaches 4 growth points, it sheds its skin and becomes a greater barghest, losing all of its growth points (and bonuses) but gaining the stats presented on this page for a greater barghest.</t>
  </si>
  <si>
    <t>Said to be fiendish relations of all goblinoid races, the hateful barghests come to the Material Plane to feed. As they consume the bodies of innocents, they grow increasingly powerful. A barghest eventually sheds its skin to transform into a greater barghest, at which point it often seeks out a tribe of goblins or other creatures to rule.</t>
  </si>
  <si>
    <t>&lt;link rel="stylesheet"href="PF.css"&gt;&lt;div&gt;&lt;h2&gt;Barghest&lt;/h2&gt;&lt;h3&gt;&lt;i&gt;This snarling, canine beast pads forward on all fours, its slender front limbs looking more like hands than a wolf 's paws.&lt;/i&gt;&lt;/h3&gt;&lt;br&gt;&lt;/br&gt;&lt;/div&gt;&lt;div class="heading"&gt;&lt;p class="alignleft"&gt;Barghest&lt;/p&gt;&lt;p class="alignright"&gt;CR 4&lt;/p&gt;&lt;div style="clear: both;"&gt;&lt;/div&gt;&lt;/div&gt;&lt;div&gt;&lt;h5&gt;&lt;b&gt;XP &lt;/b&gt;1,200&lt;/h5&gt;&lt;h5&gt;LE Medium outsider (evil, extraplanar, lawful, shapechanger)&lt;/h5&gt;&lt;h5&gt;&lt;b&gt;Init &lt;/b&gt;+6; &lt;b&gt;Senses &lt;/b&gt;darkvision 60 ft., scent; Perception +11&lt;/h5&gt;&lt;/div&gt;&lt;hr/&gt;&lt;div&gt;&lt;h5&gt;&lt;b&gt;DEFENSE&lt;/b&gt;&lt;/h5&gt;&lt;/div&gt;&lt;hr/&gt;&lt;div&gt;&lt;h5&gt;&lt;b&gt;AC &lt;/b&gt;17, touch 12, flat-footed 15 (+2 Dex, +5 natural)&lt;/h5&gt;&lt;h5&gt;&lt;b&gt;hp &lt;/b&gt;45 (6d10+12)&lt;/h5&gt;&lt;h5&gt;&lt;b&gt;Fort &lt;/b&gt;+6, &lt;b&gt;Ref &lt;/b&gt;+7, &lt;b&gt;Will &lt;/b&gt;+7&lt;/h5&gt;&lt;h5&gt;&lt;b&gt;DR &lt;/b&gt;5/magic&lt;/h5&gt;&lt;/div&gt;&lt;hr/&gt;&lt;div&gt;&lt;h5&gt;&lt;b&gt;OFFENSE&lt;/b&gt;&lt;/h5&gt;&lt;/div&gt;&lt;hr/&gt;&lt;div&gt;&lt;h5&gt;&lt;b&gt;Spd &lt;/b&gt;30 ft.&lt;/h5&gt;&lt;h5&gt;&lt;b&gt;Melee &lt;/b&gt;bite +10 (1d6+4), 2 claws +10 (1d4+4)&lt;/h5&gt;&lt;h5&gt;&lt;b&gt;Special Attacks &lt;/b&gt;feed&lt;/h5&gt;&lt;h5&gt;&lt;b&gt;Spell-Like Abilities&lt;/b&gt; (CL 6th)&lt;/br&gt;At will&amp;mdash;&lt;i&gt;blink&lt;/i&gt;,&lt;i&gt; levitate&lt;/i&gt;,&lt;i&gt; misdirection&lt;/i&gt;&lt;/br&gt;1/day&amp;mdash;&lt;i&gt;charm monster&lt;/i&gt; (DC 16), &lt;i&gt;crushing despair&lt;/i&gt; (DC 16), &lt;i&gt;dimension door&lt;/i&gt;&lt;/h5&gt;&lt;/h5&gt;&lt;/div&gt;&lt;hr/&gt;&lt;div&gt;&lt;h5&gt;&lt;b&gt;STATISTICS&lt;/b&gt;&lt;/h5&gt;&lt;/div&gt;&lt;hr/&gt;&lt;div&gt;&lt;h5&gt;&lt;b&gt;Str&lt;/b&gt; 19, &lt;b&gt;Dex&lt;/b&gt; 15, &lt;b&gt;Con&lt;/b&gt; 15, &lt;b&gt;Int&lt;/b&gt; 14, &lt;b&gt;Wis&lt;/b&gt; 14, &lt;b&gt;Cha&lt;/b&gt; 14&lt;/h5&gt;&lt;h5&gt;&lt;b&gt;Base Atk &lt;/b&gt;+6; &lt;b&gt;CMB &lt;/b&gt;+10; &lt;b&gt;CMD &lt;/b&gt;22 (24 vs. trip)&lt;/h5&gt;&lt;h5&gt;&lt;b&gt;Feats &lt;/b&gt;Combat Reflexes, Improved Initiative, Great Fortitude&lt;/h5&gt;&lt;h5&gt;&lt;b&gt;Skills &lt;/b&gt;Acrobatics +11, Bluff +11, Diplomacy +11, Intimidate +11, Perception +11, Sense Motive +11, Stealth +11, Survival +11&lt;/h5&gt;&lt;h5&gt;&lt;b&gt;Languages &lt;/b&gt;Infernal, Goblin, Worg&lt;/h5&gt;&lt;h5&gt;&lt;b&gt;SQ &lt;/b&gt;change shape (goblin or wolf, polymorph)&lt;/h5&gt;&lt;/div&gt;&lt;hr/&gt;&lt;div&gt;&lt;h5&gt;&lt;b&gt;ECOLOGY&lt;/b&gt;&lt;/h5&gt;&lt;/div&gt;&lt;hr/&gt;&lt;div&gt;&lt;h5&gt;&lt;b&gt;Environment &lt;/b&gt; any&lt;/h5&gt;&lt;h5&gt;&lt;b&gt;Organization &lt;/b&gt;solitary or cult (1 plus goblin tribe)&lt;/h5&gt;&lt;h5&gt;&lt;b&gt;Treasure &lt;/b&gt;standard&lt;/h5&gt;&lt;/div&gt;&lt;hr/&gt;&lt;div&gt;&lt;h5&gt;&lt;b&gt;SPECIAL ABILITIES&lt;/b&gt;&lt;/h5&gt;&lt;/div&gt;&lt;hr/&gt;&lt;div&gt;&lt;h5&gt;&lt;b&gt;Feed (Su)&lt;/b&gt; Once per month, a barghest can devour a nonevil humanoid's corpse as a full-round action to gain a growth point. It gains a bonus equal to its growth point total on attack rolls, CMB rolls, saving throws, and skill checks. Its maximum hit points increase by 5 for each growth point it gains. For every 2 growth points, a barghest's caster level for its spell-like abilities and its CR increase by +1. When a barghest reaches 4 growth points, it sheds its skin and becomes a greater barghest, losing all of its growth points (and bonuses) but gaining the stats presented on this page for a greater barghest.&lt;/h5&gt;&lt;/div&gt;&lt;br&gt;&lt;/br&gt;&lt;div&gt;&lt;h4&gt;&lt;p&gt;Said to be fiendish relations of all goblinoid races, the hateful barghests come to the Material Plane to feed.&lt;/p&gt;&lt;p&gt;As they consume the bodies of innocents, they grow increasingly powerful. A barghest eventually sheds its skin to transform into a greater barghest, at which point it often seeks out a tribe of goblins or other creatures to rule.&lt;/p&gt;&lt;/h4&gt;&lt;/div&gt;</t>
  </si>
  <si>
    <t>Greater Barghest</t>
  </si>
  <si>
    <t>darkvision 60 ft., scent; Perception +16</t>
  </si>
  <si>
    <t>20, touch 11, flat-footed 18</t>
  </si>
  <si>
    <t>(+2 Dex, +9 natural, -1 size)</t>
  </si>
  <si>
    <t>(9d10+36)</t>
  </si>
  <si>
    <t>Fort +9, Ref +10, Will +10</t>
  </si>
  <si>
    <t>10/magic</t>
  </si>
  <si>
    <t>bite +14 (1d8+6), 2 claws +14 (1d6+6)</t>
  </si>
  <si>
    <t>Spell-Like Abilities (CL 9th) At will-blink, invisibility sphere, levitate, misdirection 1/day-charm monster (DC 18), crushing despair (DC 18), dimension door, mass bull's strength, mass enlarge</t>
  </si>
  <si>
    <t>Str 23, Dex 15, Con 19, Int 18, Wis 18, Cha 18</t>
  </si>
  <si>
    <t>28 (32 vs. trip)</t>
  </si>
  <si>
    <t>Combat Casting, Combat Reflexes, Improved Initiative, Great Fortitude, Lightning Reflexes</t>
  </si>
  <si>
    <t>Acrobatics +14, Bluff +16, Climb +15, Diplomacy +16, Intimidate +16, Perception +16, Sense Motive +16, Stealth +10, Survival +16, Swim +15</t>
  </si>
  <si>
    <t>Common, Goblin, Infernal</t>
  </si>
  <si>
    <t>&lt;link rel="stylesheet"href="PF.css"&gt;&lt;div&gt;&lt;h2&gt;Barghest, Greater &lt;/h2&gt;&lt;h3&gt;&lt;i&gt;&lt;i&gt;This snarling&lt;/i&gt;, &lt;i&gt;canine beast pads forward on all fours&lt;/i&gt;, &lt;i&gt;its slender front limbs looking more like hands than a wolf's paws.&lt;/i&gt;&lt;/i&gt;&lt;/h3&gt;&lt;br&gt;&lt;/br&gt;&lt;/div&gt;&lt;div class="heading"&gt;&lt;p class="alignleft"&gt;Greater Barghest&lt;/p&gt;&lt;p class="alignright"&gt;CR 7&lt;/p&gt;&lt;div style="clear: both;"&gt;&lt;/div&gt;&lt;/div&gt;&lt;div&gt;&lt;h5&gt;&lt;b&gt;XP &lt;/b&gt;3,200&lt;/h5&gt;&lt;h5&gt;LE Large outsider (evil, extraplanar, lawful, shapechanger)&lt;/h5&gt;&lt;h5&gt;&lt;b&gt;Init &lt;/b&gt;+6; &lt;b&gt;Senses &lt;/b&gt;darkvision 60 ft., scent; Perception +16&lt;/h5&gt;&lt;/div&gt;&lt;hr/&gt;&lt;div&gt;&lt;h5&gt;&lt;b&gt;DEFENSE&lt;/b&gt;&lt;/h5&gt;&lt;/div&gt;&lt;hr/&gt;&lt;div&gt;&lt;h5&gt;&lt;b&gt;AC &lt;/b&gt;20, touch 11, flat-footed 18 (+2 Dex, +9 natural, -1 size)&lt;/h5&gt;&lt;h5&gt;&lt;b&gt;hp &lt;/b&gt;85 (9d10+36)&lt;/h5&gt;&lt;h5&gt;&lt;b&gt;Fort &lt;/b&gt;+9, &lt;b&gt;Ref &lt;/b&gt;+10, &lt;b&gt;Will &lt;/b&gt;+10&lt;/h5&gt;&lt;h5&gt;&lt;b&gt;DR &lt;/b&gt;10/magic&lt;/h5&gt;&lt;/div&gt;&lt;hr/&gt;&lt;div&gt;&lt;h5&gt;&lt;b&gt;OFFENSE&lt;/b&gt;&lt;/h5&gt;&lt;/div&gt;&lt;hr/&gt;&lt;div&gt;&lt;h5&gt;&lt;b&gt;Spd &lt;/b&gt;40 ft.&lt;/h5&gt;&lt;h5&gt;&lt;b&gt;Melee &lt;/b&gt;bite +14 (1d8+6), 2 claws +14 (1d6+6)&lt;/h5&gt;&lt;h5&gt;&lt;b&gt;Space &lt;/b&gt;5 ft.; &lt;b&gt;Reach &lt;/b&gt;5 ft.&lt;/h5&gt;&lt;h5&gt;&lt;b&gt;Spell-Like Abilities&lt;/b&gt; (CL 9th)&lt;/br&gt;At will&amp;mdash;&lt;i&gt;&lt;i&gt;blink&lt;/i&gt;&lt;/i&gt;,&lt;i&gt; &lt;i&gt;invisibility sphere&lt;/i&gt;&lt;/i&gt;,&lt;i&gt; &lt;i&gt;levitate&lt;/i&gt;&lt;/i&gt;,&lt;i&gt; &lt;i&gt;misdirection&lt;/i&gt;&lt;/i&gt;&lt;/br&gt;1/day&amp;mdash;&lt;i&gt;&lt;i&gt;charm monster&lt;/i&gt;&lt;/i&gt; (DC 18), &lt;i&gt;&lt;i&gt;crushing despair&lt;/i&gt;&lt;/i&gt; (DC 18),&lt;i&gt; &lt;i&gt;dimension door&lt;/i&gt;&lt;/i&gt;,&lt;i&gt; &lt;i&gt;mass bull's strength&lt;/i&gt;&lt;/i&gt;,&lt;i&gt; &lt;i&gt;mass enlarge&lt;/i&gt;&lt;/i&gt;&lt;/h5&gt;&lt;/h5&gt;&lt;/div&gt;&lt;hr/&gt;&lt;div&gt;&lt;h5&gt;&lt;b&gt;STATISTICS&lt;/b&gt;&lt;/h5&gt;&lt;/div&gt;&lt;hr/&gt;&lt;div&gt;&lt;h5&gt;&lt;b&gt;Str &lt;/b&gt;23, &lt;b&gt;Dex &lt;/b&gt;15, &lt;b&gt;Con &lt;/b&gt;19, &lt;b&gt;Int &lt;/b&gt; 18, &lt;b&gt;Wis &lt;/b&gt;18, &lt;b&gt;Cha &lt;/b&gt;18&lt;/h5&gt;&lt;h5&gt;&lt;b&gt;Base Atk &lt;/b&gt;+9; &lt;b&gt;CMB &lt;/b&gt;+16; &lt;b&gt;CMD &lt;/b&gt;28 (32 vs. trip)&lt;/h5&gt;&lt;h5&gt;&lt;b&gt;Feats &lt;/b&gt;Combat Casting, Combat Reflexes, Improved Initiative, Great Fortitude, Lightning Reflexes&lt;/h5&gt;&lt;h5&gt;&lt;b&gt;Skills &lt;/b&gt;Acrobatics +14, Bluff +16, Climb +15, Diplomacy +16, Intimidate +16, Perception +16, Sense Motive +16, Stealth +10, Survival +16, Swim +15&lt;/h5&gt;&lt;h5&gt;&lt;b&gt;Languages &lt;/b&gt;Common, Goblin, Infernal&lt;/h5&gt;&lt;h5&gt;&lt;b&gt;SQ &lt;/b&gt;change shape (goblin or wolf, &lt;i&gt;polymorph&lt;/i&gt;)&lt;/h5&gt;&lt;/div&gt;&lt;hr/&gt;&lt;div&gt;&lt;h5&gt;&lt;b&gt;ECOLOGY&lt;/b&gt;&lt;/h5&gt;&lt;/div&gt;&lt;hr/&gt;&lt;div&gt;&lt;h5&gt;&lt;b&gt;Environment &lt;/b&gt; any&lt;/h5&gt;&lt;h5&gt;&lt;b&gt;Organization &lt;/b&gt;solitary or cult (1 plus goblin tribe)&lt;/h5&gt;&lt;h5&gt;&lt;b&gt;Treasure &lt;/b&gt;standard&lt;/h5&gt;&lt;/div&gt;&lt;hr/&gt;&lt;div&gt;&lt;h5&gt;&lt;b&gt;SPECIAL ABILITIES&lt;/b&gt;&lt;/h5&gt;&lt;/div&gt;&lt;hr/&gt;&lt;div&gt;&lt;h5&gt;&lt;b&gt;Feed (Su)&lt;/b&gt; Once per month, a barghest can devour a nonevil humanoid's corpse as a full-round action to gain a growth point. It gains a bonus equal to its growth point total on attack rolls, CMB rolls, saving throws, and skill checks. Its maximum hit points increase by 5 for each growth point it gains. For every 2 growth points, a barghest's caster level for its spell-like abilities and its CR increase by +1. When a barghest reaches 4 growth points, it sheds its skin and becomes a greater barghest, losing all of its growth points (and bonuses) but gaining the stats presented on this page for a greater barghest.&lt;/h5&gt;&lt;/div&gt;&lt;br&gt;&lt;/br&gt;&lt;div&gt;&lt;h4&gt;&lt;p&gt;&lt;p&gt;Said to be fiendish relations of all goblinoid races, the hateful barghests come to the Material Plane to feed. As they consume the bodies of innocents, they grow increasingly powerful. A barghest eventually sheds its skin to transform into a greater barghest, at which point it often seeks out a tribe of goblins or other creatures to rule.&lt;/p&gt;&lt;/h4&gt;&lt;/div&gt;</t>
  </si>
  <si>
    <t>Basidirond</t>
  </si>
  <si>
    <t>low-light vision, tremorsense; Perception +0</t>
  </si>
  <si>
    <t>18, touch 11, flat-footed 17</t>
  </si>
  <si>
    <t>(+1 Dex, +7 natural)</t>
  </si>
  <si>
    <t>(7d8+21)</t>
  </si>
  <si>
    <t>Fort +8, Ref +3, Will +2</t>
  </si>
  <si>
    <t>cold, plant traits</t>
  </si>
  <si>
    <t>cold lethargy</t>
  </si>
  <si>
    <t>20 ft.</t>
  </si>
  <si>
    <t>slam +10 (1d8+7 plus spores)</t>
  </si>
  <si>
    <t>hallucination cloud, spores</t>
  </si>
  <si>
    <t>Str 20, Dex 13, Con 16, Int -, Wis 11, Cha 1</t>
  </si>
  <si>
    <t>21 (25 vs. trip)</t>
  </si>
  <si>
    <t xml:space="preserve"> any non-cold underground</t>
  </si>
  <si>
    <t>solitary, pair, or grove (3-8)</t>
  </si>
  <si>
    <t>This strange plant consists of four spidery stalks, long green tendrils, and an inverted bell-shaped cap filled with spores.</t>
  </si>
  <si>
    <t>Hallucination Cloud (Ex) As a standard action once per minute, a basidirond can release a cloud of invisible spores in a 20-foot radius. All creatures within the area must succeed on a DC 16 Fortitude save or be affected by powerful hallucinations as long as they remain in the cloud plus 1d4 rounds after leaving the area. A new save must be made each round a creature remains within the affected area. A hallucination cloud persists for 5 rounds before dispersing-a strong wind causes it to disperse immediately. The save DC is Constitution-based. To determine what hallucination is suffered each round, roll 1d6 and consult the following table.  d6 Hallucination 1 You're sinking in quicksand! Fall prone and spend 1 round flailing your arms and legs as if trying to swim.  2 Attacked by a swarm of spiders! Spend a full round action to attack the floor near you with your weapon.  3 An item you hold has turned into a viper! Drop it and flee from the item at top speed for 1 round.  4 You're suffocating! Stand in place, hold your breath, and clutch at your throat for 1 round.  5 You've shrunk to 1/10th your normal size! Take no actions for 1 round and monsters won't see you.  6 You're melting! Grasp hold of yourself in an attempt to hold yourself together, and take no actions for 1 round.  Spores (Ex) Any creature struck by a basidirond's slam attack is coated with spores. The creature struck must make a DC 16 Fortitude save or these spores take root in his flesh, and particularly in his lungs. The save DC is Constititonbased.  Basidirond Spores: Disease-inhaled; save Fort DC 16; frequency 1/round for 6 rounds; effect 1d2 Con damage; cure 1 save.  Cold Lethargy (Ex) Although a basidirond is immune to cold damage, any cold effect it is exposed to slows it for 1d4 rounds. During this time, the basidirond cannot use its hallucination cloud or spores.</t>
  </si>
  <si>
    <t>The strange fungal basidirond is a deadly plant monster that feeds on mineral-rich moisture, be it runoff from cave walls or fresh blood. By ensuring a constant flow of nutritious moisture, canny cave dwellers can use basidironds as guardians for their lairs, although they must take care to avoid the plant's hunting routes lest they become its latest victims.</t>
  </si>
  <si>
    <t>&lt;link rel="stylesheet"href="PF.css"&gt;&lt;div&gt;&lt;h2&gt;Basidirond&lt;/h2&gt;&lt;h3&gt;&lt;i&gt;This strange plant consists of four spidery stalks, long green tendrils, and an inverted bell-shaped cap filled with spores.&lt;/i&gt;&lt;/h3&gt;&lt;br&gt;&lt;/br&gt;&lt;/div&gt;&lt;div class="heading"&gt;&lt;p class="alignleft"&gt;Basidirond&lt;/p&gt;&lt;p class="alignright"&gt;CR 5&lt;/p&gt;&lt;div style="clear: both;"&gt;&lt;/div&gt;&lt;/div&gt;&lt;div&gt;&lt;h5&gt;&lt;b&gt;XP &lt;/b&gt;1,600&lt;/h5&gt;&lt;h5&gt;N Medium plant &lt;/h5&gt;&lt;h5&gt;&lt;b&gt;Init &lt;/b&gt;+1; &lt;b&gt;Senses &lt;/b&gt;low-light vision, tremorsense; Perception +0&lt;/h5&gt;&lt;/div&gt;&lt;hr/&gt;&lt;div&gt;&lt;h5&gt;&lt;b&gt;DEFENSE&lt;/b&gt;&lt;/h5&gt;&lt;/div&gt;&lt;hr/&gt;&lt;div&gt;&lt;h5&gt;&lt;b&gt;AC &lt;/b&gt;18, touch 11, flat-footed 17 (+1 Dex, +7 natural)&lt;/h5&gt;&lt;h5&gt;&lt;b&gt;hp &lt;/b&gt;52 (7d8+21)&lt;/h5&gt;&lt;h5&gt;&lt;b&gt;Fort &lt;/b&gt;+8, &lt;b&gt;Ref &lt;/b&gt;+3, &lt;b&gt;Will &lt;/b&gt;+2&lt;/h5&gt;&lt;h5&gt;&lt;b&gt;Immune &lt;/b&gt;cold, plant traits Weaknesses cold lethargy&lt;/h5&gt;&lt;/div&gt;&lt;hr/&gt;&lt;div&gt;&lt;h5&gt;&lt;b&gt;OFFENSE&lt;/b&gt;&lt;/h5&gt;&lt;/div&gt;&lt;hr/&gt;&lt;div&gt;&lt;h5&gt;&lt;b&gt;Spd &lt;/b&gt;20 ft.&lt;/h5&gt;&lt;h5&gt;&lt;b&gt;Melee &lt;/b&gt;slam +10 (1d8+7 plus spores)&lt;/h5&gt;&lt;h5&gt;&lt;b&gt;Special Attacks &lt;/b&gt;hallucination cloud, spores&lt;/h5&gt;&lt;/div&gt;&lt;hr/&gt;&lt;div&gt;&lt;h5&gt;&lt;b&gt;STATISTICS&lt;/b&gt;&lt;/h5&gt;&lt;/div&gt;&lt;hr/&gt;&lt;div&gt;&lt;h5&gt;&lt;b&gt;Str&lt;/b&gt; 20, &lt;b&gt;Dex&lt;/b&gt; 13, &lt;b&gt;Con&lt;/b&gt; 16, &lt;b&gt;Int&lt;/b&gt; -, &lt;b&gt;Wis&lt;/b&gt; 11, &lt;b&gt;Cha&lt;/b&gt; 1&lt;/h5&gt;&lt;h5&gt;&lt;b&gt;Base Atk &lt;/b&gt;+5; &lt;b&gt;CMB &lt;/b&gt;+10; &lt;b&gt;CMD &lt;/b&gt;21 (25 vs. trip)&lt;/h5&gt;&lt;/div&gt;&lt;hr/&gt;&lt;div&gt;&lt;h5&gt;&lt;b&gt;ECOLOGY&lt;/b&gt;&lt;/h5&gt;&lt;/div&gt;&lt;hr/&gt;&lt;div&gt;&lt;h5&gt;&lt;b&gt;Environment &lt;/b&gt; any non-cold underground&lt;/h5&gt;&lt;h5&gt;&lt;b&gt;Organization &lt;/b&gt;solitary, pair, or grove (3-8)&lt;/h5&gt;&lt;h5&gt;&lt;b&gt;Treasure &lt;/b&gt;incidental&lt;/h5&gt;&lt;/div&gt;&lt;hr/&gt;&lt;div&gt;&lt;h5&gt;&lt;b&gt;SPECIAL ABILITIES&lt;/b&gt;&lt;/h5&gt;&lt;/div&gt;&lt;hr/&gt;&lt;div&gt;&lt;h5&gt;&lt;b&gt;Hallucination Cloud (Ex)&lt;/b&gt; As a standard action once per minute, a basidirond can release a cloud of invisible spores in a 20-foot radius. All creatures within the area must succeed on a DC 16 Fortitude save or be affected by powerful hallucinations as long as they remain in the cloud plus 1d4 rounds after leaving the area. A new save must be made each round a creature remains within the affected area. A hallucination cloud persists for 5 rounds before dispersing-a strong wind causes it to disperse immediately. The save DC is Constitution-based. To determine what hallucination is suffered each round, roll 1d6 and consult the following table.  d6 Hallucination 1 You're sinking in quicksand! Fall prone and spend 1 round flailing your arms and legs as if trying to swim.  2 Attacked by a swarm of spiders! Spend a full round action to attack the floor near you with your weapon.  3 An item you hold has turned into a viper! Drop it and flee from the item at top speed for 1 round.  4 You're suffocating! Stand in place, hold your breath, and clutch at your throat for 1 round.  5 You've shrunk to 1/10th your normal size! Take no actions for 1 round and monsters won't see you.  6 You're melting! Grasp hold of yourself in an attempt to hold yourself together, and take no actions for 1 round.&lt;/h5&gt;&lt;h5&gt;&lt;b&gt;  Spores (Ex)&lt;/b&gt; Any creature struck by a basidirond's slam attack is coated with spores. The creature struck must make a DC 16 Fortitude save or these spores take root in his flesh, and particularly in his lungs. The save DC is Constititonbased.  Basidirond Spores: Disease-inhaled; save Fort DC 16; frequency 1/round for 6 rounds; effect 1d2 Con damage; cure 1 save.&lt;/h5&gt;&lt;h5&gt;&lt;b&gt;  Cold Lethargy (Ex)&lt;/b&gt; Although a basidirond is immune to cold damage, any cold effect it is exposed to slows it for 1d4 rounds. During this time, the basidirond cannot use its hallucination cloud or spores.&lt;/h5&gt;&lt;/div&gt;&lt;br&gt;&lt;/br&gt;&lt;div&gt;&lt;h4&gt;&lt;p&gt;The strange fungal basidirond is a deadly plant monster that feeds on mineral-rich moisture, be it runoff from cave walls or fresh blood. By ensuring a constant flow of nutritious moisture, canny cave dwellers can use basidironds as guardians for their lairs, although they must take care to avoid the plant's hunting routes lest they become its latest victims.&lt;/p&gt;&lt;/h4&gt;&lt;/div&gt;</t>
  </si>
  <si>
    <t>Basilisk</t>
  </si>
  <si>
    <t>darkvision 60 ft., low-light vision; Perception +10</t>
  </si>
  <si>
    <t>17, touch 9, flat-footed 17</t>
  </si>
  <si>
    <t>(-1 Dex, +8 natural)</t>
  </si>
  <si>
    <t>(7d10+14)</t>
  </si>
  <si>
    <t>Fort +9, Ref +4, Will +5</t>
  </si>
  <si>
    <t>bite +10 (1d8+4)</t>
  </si>
  <si>
    <t>gaze</t>
  </si>
  <si>
    <t>Str 16, Dex 8, Con 15, Int 2, Wis 13, Cha 11</t>
  </si>
  <si>
    <t>19 (31 vs. trip)</t>
  </si>
  <si>
    <t>Blind-Fight, Great Fortitude, Iron Will, Skill Focus (Perception)</t>
  </si>
  <si>
    <t>Perception +10, Stealth +10</t>
  </si>
  <si>
    <t>+4 Stealth</t>
  </si>
  <si>
    <t>solitary, pair, or colony (3-6)</t>
  </si>
  <si>
    <t>This squat, reptilian monster has eight legs, bony spurs jutting from its back, and eyes that glow with pale green fire.</t>
  </si>
  <si>
    <t>Gaze (Ex) Turn to stone permanently (as flesh to stone), range 30 feet, Fortitude DC 15 negates. A creature petrified in this matter that is then coated (not just splashed) with fresh basilisk blood (taken from a basilisk no more than 1 hour dead) is instantly restored to flesh. A single basilisk contains enough blood to coat 1d3 Medium creatures in this manner.  The save DC is Constitution-based.</t>
  </si>
  <si>
    <t>The basilisk, often called the "King of Serpents," is in fact not a serpent at all, but rather an eight-legged reptile with a nasty disposition and the ability to turn creatures to stone with its gaze. Folklore holds that, much like the cockatrice, the first basilisks hatched from eggs laid by snakes and incubated by roosters, but little in the basilisk's physiology lends any credence to this claim.  Basilisks live in nearly any terrestrial environment, from forest to desert, and their hides tend to match and ref lect their surroundings-a desert-dwelling basilisk might be tan or brown, while one that lives in a forest could be bright green. They tend to make their lairs in caves, burrows, or other sheltered areas, and these dens are often marked by statues of people and animals in lifelike poses-the petrified remains of those unfortunate enough to stumble across the basilisk.  Basilisks have the ability to consume the creatures they petrify, their churning stomach acid dissolving and extracting nutrients from the stone, but the process is slow and inefficient, making them lazy and sluggish. As a result, basilisks rarely stalk prey or chase those who avoid their gaze, counting on their stealth and the element of surprise to keep them safe and fed. When not lying in wait for the small mammals, birds, and reptiles that normally make up their diet, basilisks spend their time sleeping in their lairs, and those brave enough to capture basilisks or hide treasure near them find that they make natural guardians and watchdogs.  An adult basilisk is 13 feet long, with fully half of that made up by its long tail, and weighs 300 pounds. Some breeds have short, curved horns on their noses or small crests of bony growths topping their heads like crowns.  Though normally solitary creatures, coming together only to mate and lay eggs, in particularly dangerous areas small groups may band together for protection and attack intruders en masse.  For unknown reasons, weasels and ferrets are immune to the basilisk's stare, and sometimes sneak into basilisk lairs while a parent is hunting in order to consume its young.  Some legends suggest that a basilisk's blood can transmute common stones into other material, but this is likely a case of witnesses misinterpreting the magical restoration of previously petrified creatures or body parts.</t>
  </si>
  <si>
    <t>&lt;link rel="stylesheet"href="PF.css"&gt;&lt;div&gt;&lt;h2&gt;Basilisk&lt;/h2&gt;&lt;h3&gt;&lt;i&gt;This squat, reptilian monster has eight legs, bony spurs jutting from its back, and eyes that glow with pale green fire.&lt;/i&gt;&lt;/h3&gt;&lt;br&gt;&lt;/br&gt;&lt;/div&gt;&lt;div class="heading"&gt;&lt;p class="alignleft"&gt;Basilisk&lt;/p&gt;&lt;p class="alignright"&gt;CR 5&lt;/p&gt;&lt;div style="clear: both;"&gt;&lt;/div&gt;&lt;/div&gt;&lt;div&gt;&lt;h5&gt;&lt;b&gt;XP &lt;/b&gt;1,600&lt;/h5&gt;&lt;h5&gt;N Medium magical beast &lt;/h5&gt;&lt;h5&gt;&lt;b&gt;Init &lt;/b&gt;-1; &lt;b&gt;Senses &lt;/b&gt;darkvision 60 ft., low-light vision; Perception +10&lt;/h5&gt;&lt;/div&gt;&lt;hr/&gt;&lt;div&gt;&lt;h5&gt;&lt;b&gt;DEFENSE&lt;/b&gt;&lt;/h5&gt;&lt;/div&gt;&lt;hr/&gt;&lt;div&gt;&lt;h5&gt;&lt;b&gt;AC &lt;/b&gt;17, touch 9, flat-footed 17 (-1 Dex, +8 natural)&lt;/h5&gt;&lt;h5&gt;&lt;b&gt;hp &lt;/b&gt;52 (7d10+14)&lt;/h5&gt;&lt;h5&gt;&lt;b&gt;Fort &lt;/b&gt;+9, &lt;b&gt;Ref &lt;/b&gt;+4, &lt;b&gt;Will &lt;/b&gt;+5&lt;/h5&gt;&lt;/div&gt;&lt;hr/&gt;&lt;div&gt;&lt;h5&gt;&lt;b&gt;OFFENSE&lt;/b&gt;&lt;/h5&gt;&lt;/div&gt;&lt;hr/&gt;&lt;div&gt;&lt;h5&gt;&lt;b&gt;Spd &lt;/b&gt;20 ft.&lt;/h5&gt;&lt;h5&gt;&lt;b&gt;Melee &lt;/b&gt;bite +10 (1d8+4)&lt;/h5&gt;&lt;h5&gt;&lt;b&gt;Special Attacks &lt;/b&gt;gaze&lt;/h5&gt;&lt;/div&gt;&lt;hr/&gt;&lt;div&gt;&lt;h5&gt;&lt;b&gt;STATISTICS&lt;/b&gt;&lt;/h5&gt;&lt;/div&gt;&lt;hr/&gt;&lt;div&gt;&lt;h5&gt;&lt;b&gt;Str&lt;/b&gt; 16, &lt;b&gt;Dex&lt;/b&gt; 8, &lt;b&gt;Con&lt;/b&gt; 15, &lt;b&gt;Int&lt;/b&gt; 2, &lt;b&gt;Wis&lt;/b&gt; 13, &lt;b&gt;Cha&lt;/b&gt; 11&lt;/h5&gt;&lt;h5&gt;&lt;b&gt;Base Atk &lt;/b&gt;+7; &lt;b&gt;CMB &lt;/b&gt;+10; &lt;b&gt;CMD &lt;/b&gt;19 (31 vs. trip)&lt;/h5&gt;&lt;h5&gt;&lt;b&gt;Feats &lt;/b&gt;Blind-Fight, Great Fortitude, Iron Will, Skill Focus (Perception)&lt;/h5&gt;&lt;h5&gt;&lt;b&gt;Skills &lt;/b&gt;Perception +10, Stealth +10; &lt;b&gt;Racial Modifiers &lt;/b&gt;+4 Stealth&lt;/h5&gt;&lt;/div&gt;&lt;hr/&gt;&lt;div&gt;&lt;h5&gt;&lt;b&gt;ECOLOGY&lt;/b&gt;&lt;/h5&gt;&lt;/div&gt;&lt;hr/&gt;&lt;div&gt;&lt;h5&gt;&lt;b&gt;Environment &lt;/b&gt; any&lt;/h5&gt;&lt;h5&gt;&lt;b&gt;Organization &lt;/b&gt;solitary, pair, or colony (3-6)&lt;/h5&gt;&lt;h5&gt;&lt;b&gt;Treasure &lt;/b&gt;incidental&lt;/h5&gt;&lt;/div&gt;&lt;hr/&gt;&lt;div&gt;&lt;h5&gt;&lt;b&gt;SPECIAL ABILITIES&lt;/b&gt;&lt;/h5&gt;&lt;/div&gt;&lt;hr/&gt;&lt;div&gt;&lt;h5&gt;&lt;b&gt;Gaze (Ex)&lt;/b&gt; Turn to stone permanently (as flesh to stone), range 30 feet, Fortitude DC 15 negates. A creature petrified in this matter that is then coated (not just splashed) with fresh basilisk blood (taken from a basilisk no more than 1 hour dead) is instantly restored to flesh. A single basilisk contains enough blood to coat 1d3 Medium creatures in this manner.  The save DC is Constitution-based.&lt;/h5&gt;&lt;/div&gt;&lt;br&gt;&lt;/br&gt;&lt;div&gt;&lt;h4&gt;&lt;p&gt;The basilisk, often called the "King of Serpents," is in fact not a serpent at all, but rather an eight-legged reptile with a nasty disposition and the ability to turn creatures to stone with its gaze. Folklore holds that, much like the cockatrice, the first basilisks hatched from eggs laid by snakes and incubated by roosters, but little in the basilisk's physiology lends any credence to this claim.&lt;/p&gt;&lt;p&gt;Basilisks live in nearly any terrestrial environment, from forest to desert, and their hides tend to match and ref lect their surroundings-a desert-dwelling basilisk might be tan or brown, while one that lives in a forest could be bright green. They tend to make their lairs in caves, burrows, or other sheltered areas, and these dens are often marked by statues of people and animals in lifelike poses-the petrified remains of those unfortunate enough to stumble across the basilisk.&lt;/p&gt;&lt;p&gt;Basilisks have the ability to consume the creatures they petrify, their churning stomach acid dissolving and extracting nutrients from the stone, but the process is slow and inefficient, making them lazy and sluggish. As a result, basilisks rarely stalk prey or chase those who avoid their gaze, counting on their stealth and the element of surprise to keep them safe and fed. When not lying in wait for the small mammals, birds, and reptiles that normally make up their diet, basilisks spend their time sleeping in their lairs, and those brave enough to capture basilisks or hide treasure near them find that they make natural guardians and watchdogs.&lt;/p&gt;&lt;p&gt;An adult basilisk is 13 feet long, with fully half of that made up by its long tail, and weighs 300 pounds. Some breeds have short, curved horns on their noses or small crests of bony growths topping their heads like crowns.&lt;/p&gt;&lt;p&gt;Though normally solitary creatures, coming together only to mate and lay eggs, in particularly dangerous areas small groups may band together for protection and attack intruders en masse.&lt;/p&gt;&lt;p&gt;For unknown reasons, weasels and ferrets are immune to the basilisk's stare, and sometimes sneak into basilisk lairs while a parent is hunting in order to consume its young.&lt;/p&gt;&lt;p&gt;Some legends suggest that a basilisk's blood can transmute common stones into other material, but this is likely a case of witnesses misinterpreting the magical restoration of previously petrified creatures or body parts.&lt;/p&gt;&lt;/h4&gt;&lt;/div&gt;</t>
  </si>
  <si>
    <t>Dire Bat</t>
  </si>
  <si>
    <t>blindsense 40 ft.; Perception +12</t>
  </si>
  <si>
    <t>(4d8+4)</t>
  </si>
  <si>
    <t>Fort +5, Ref +6, Will +3</t>
  </si>
  <si>
    <t>20 ft., fly 40 ft. (good)</t>
  </si>
  <si>
    <t>bite +5 (1d8+4)</t>
  </si>
  <si>
    <t>Str 17, Dex 15, Con 13, Int 2, Wis 14, Cha 6</t>
  </si>
  <si>
    <t>Alertness, Stealthy</t>
  </si>
  <si>
    <t>Fly +9, Perception +12, Stealth +4</t>
  </si>
  <si>
    <t>+4 Perception when using blindsense</t>
  </si>
  <si>
    <t xml:space="preserve"> any temperate or tropical</t>
  </si>
  <si>
    <t>solitary, pair, or colony (3-8)</t>
  </si>
  <si>
    <t>This giant, furry bat is nearly the size of an ox, with dark leathery wings that open wider than two men with arms outstretched.</t>
  </si>
  <si>
    <t>Bat</t>
  </si>
  <si>
    <t>The dire bat is usually found lairing in desolate areas, resting in caves or other secluded areas during the day and taking to the skies in search of prey at night. This immense creature has an average wingspan of 15 feet and weighs roughly 200 pounds. The dire bat generally doesn't shelter in groups larger than eight, often living a solitary life. A dire bat prefers feeding on livestock and herd animals. Dire Bat Animal Companion Starting Statistics: Size Medium; Speed 20 ft., fly 40 ft. (good); AC +0 natural armor; Attack bite (1d6); Ability Scores Str 9, Dex 17, Con 9, Int 2, Wis 14, Cha 6; Special Qualities blindsense 40 ft. 7th-Level Advancement: Size Large; AC +3 natural armor; Attack bite (1d8); Ability Scores Str +8, Dex -2, Con +4.</t>
  </si>
  <si>
    <t>&lt;link rel="stylesheet"href="PF.css"&gt;&lt;div&gt;&lt;h2&gt;Bat, Dire &lt;/h2&gt;&lt;h3&gt;&lt;i&gt;This giant, furry bat is nearly the size of an ox, with dark leathery wings that open wider than two men with arms outstretched.&lt;/i&gt;&lt;/h3&gt;&lt;br&gt;&lt;/br&gt;&lt;/div&gt;&lt;div class="heading"&gt;&lt;p class="alignleft"&gt;Dire Bat&lt;/p&gt;&lt;p class="alignright"&gt;CR 2&lt;/p&gt;&lt;div style="clear: both;"&gt;&lt;/div&gt;&lt;/div&gt;&lt;div&gt;&lt;h5&gt;&lt;b&gt;XP &lt;/b&gt;600&lt;/h5&gt;&lt;h5&gt;N Large animal &lt;/h5&gt;&lt;h5&gt;&lt;b&gt;Init &lt;/b&gt;+2; &lt;b&gt;Senses &lt;/b&gt;blindsense 40 ft.; Perception +12&lt;/h5&gt;&lt;/div&gt;&lt;hr/&gt;&lt;div&gt;&lt;h5&gt;&lt;b&gt;DEFENSE&lt;/b&gt;&lt;/h5&gt;&lt;/div&gt;&lt;hr/&gt;&lt;div&gt;&lt;h5&gt;&lt;b&gt;AC &lt;/b&gt;14, touch 11, flat-footed 12 (+2 Dex, +3 natural, -1 size)&lt;/h5&gt;&lt;h5&gt;&lt;b&gt;hp &lt;/b&gt;22 (4d8+4)&lt;/h5&gt;&lt;h5&gt;&lt;b&gt;Fort &lt;/b&gt;+5, &lt;b&gt;Ref &lt;/b&gt;+6, &lt;b&gt;Will &lt;/b&gt;+3&lt;/h5&gt;&lt;/div&gt;&lt;hr/&gt;&lt;div&gt;&lt;h5&gt;&lt;b&gt;OFFENSE&lt;/b&gt;&lt;/h5&gt;&lt;/div&gt;&lt;hr/&gt;&lt;div&gt;&lt;h5&gt;&lt;b&gt;Spd &lt;/b&gt;20 ft., fly 40 ft. (good)&lt;/h5&gt;&lt;h5&gt;&lt;b&gt;Melee &lt;/b&gt;bite +5 (1d8+4)&lt;/h5&gt;&lt;h5&gt;&lt;b&gt;Space &lt;/b&gt;10 ft.; &lt;b&gt;Reach &lt;/b&gt;5 ft.&lt;/h5&gt;&lt;/div&gt;&lt;hr/&gt;&lt;div&gt;&lt;h5&gt;&lt;b&gt;STATISTICS&lt;/b&gt;&lt;/h5&gt;&lt;/div&gt;&lt;hr/&gt;&lt;div&gt;&lt;h5&gt;&lt;b&gt;Str&lt;/b&gt; 17, &lt;b&gt;Dex&lt;/b&gt; 15, &lt;b&gt;Con&lt;/b&gt; 13, &lt;b&gt;Int&lt;/b&gt; 2, &lt;b&gt;Wis&lt;/b&gt; 14, &lt;b&gt;Cha&lt;/b&gt; 6&lt;/h5&gt;&lt;h5&gt;&lt;b&gt;Base Atk &lt;/b&gt;+3; &lt;b&gt;CMB &lt;/b&gt;+7; &lt;b&gt;CMD &lt;/b&gt;19&lt;/h5&gt;&lt;h5&gt;&lt;b&gt;Feats &lt;/b&gt;Alertness, Stealthy&lt;/h5&gt;&lt;h5&gt;&lt;b&gt;Skills &lt;/b&gt;Fly +9, Perception +12, Stealth +4; &lt;b&gt;Racial Modifiers &lt;/b&gt;+4 Perception when using blindsense&lt;/h5&gt;&lt;/div&gt;&lt;hr/&gt;&lt;div&gt;&lt;h5&gt;&lt;b&gt;ECOLOGY&lt;/b&gt;&lt;/h5&gt;&lt;/div&gt;&lt;hr/&gt;&lt;div&gt;&lt;h5&gt;&lt;b&gt;Environment &lt;/b&gt; any temperate or tropical&lt;/h5&gt;&lt;h5&gt;&lt;b&gt;Organization &lt;/b&gt;solitary, pair, or colony (3-8)&lt;/h5&gt;&lt;h5&gt;&lt;b&gt;Treasure &lt;/b&gt;incidental&lt;/h5&gt;&lt;/div&gt;&lt;br&gt;&lt;/br&gt;&lt;div&gt;&lt;h4&gt;&lt;p&gt;The dire bat is usually found lairing in desolate areas, resting in caves or other secluded areas during the day and taking to the skies in search of prey at night. This immense creature has an average wingspan of 15 feet and weighs roughly 200 pounds.&lt;/p&gt;&lt;p&gt;The dire bat generally doesn't shelter in groups larger than eight, often living a solitary life. A dire bat prefers feeding on livestock and herd animals.&lt;/p&gt;&lt;p&gt;&lt;b&gt;Dire Bat Animal Companion&lt;/b&gt;&lt;br&gt; &lt;b&gt;Starting Statistics: Size&lt;/b&gt; Medium; &lt;b&gt;Speed&lt;/b&gt; 20 ft., fly 40 ft. (good); &lt;b&gt;AC&lt;/b&gt; +0 natural armor; &lt;b&gt;Attack&lt;/b&gt; bite (1d6); &lt;b&gt;Ability Scores&lt;/b&gt; Str 9, Dex 17, Con 9, Int 2, Wis 14, Cha 6; &lt;b&gt;Special Qualities&lt;/b&gt; blindsense 40 ft.&lt;/p&gt;&lt;p&gt;&lt;b&gt;7th-Level Advancement: Size&lt;/b&gt; Large; &lt;b&gt;AC&lt;/b&gt; +3 natural armor; &lt;b&gt;Attack&lt;/b&gt; bite (1d8); &lt;b&gt;Ability Scores&lt;/b&gt; Str +8, Dex -2, Con +4.&lt;/p&gt;&lt;/h4&gt;&lt;/div&gt;</t>
  </si>
  <si>
    <t>Grizzly Bear</t>
  </si>
  <si>
    <t>low-light vision, scent ; Perception +6</t>
  </si>
  <si>
    <t>16, touch 10, flat-footed 15</t>
  </si>
  <si>
    <t>(+1 Dex, +6 natural, -1 size)</t>
  </si>
  <si>
    <t>(5d8+20)</t>
  </si>
  <si>
    <t>Fort +8, Ref +5, Will +2</t>
  </si>
  <si>
    <t>2 claws +7 (1d6+5 plus grab), bite +7 (1d6+5)</t>
  </si>
  <si>
    <t>Str 21, Dex 13, Con 19, Int 2, Wis 12, Cha 6</t>
  </si>
  <si>
    <t>20 (24 vs. trip)</t>
  </si>
  <si>
    <t>Endurance, Run, Skill Focus (Survival)</t>
  </si>
  <si>
    <t>Perception +6, Survival +5, Swim +14</t>
  </si>
  <si>
    <t>+4 Swim</t>
  </si>
  <si>
    <t xml:space="preserve"> cold forests</t>
  </si>
  <si>
    <t>Broad, powerful muscles move beneath this massive bear's brown fur, promising both speed and lethal force.</t>
  </si>
  <si>
    <t>Bear</t>
  </si>
  <si>
    <t>A large, powerful omnivore, the grizzly bear inhabits many of the world's forested hills. Equally happy consuming nuts, berries, fish, or small mammals, the grizzly is nonetheless fiercely territorial, and will chase off-or, failing that, kill and eat-any intruders it views as competition.  When faced with a foe or small group of threats, the grizzly attempts to subdue or kill with its claws.  When it can, the bear tries to grab a single target to deal continual damage until that target is dead, unconscious, or escapes.  To generate stats for a smaller bear (like a black bear), you can apply the young simple template to the grizzly bear's stat block. To generate stats for a larger grizzly or a polar bear, apply the advanced simple template to the grizzly's stats.</t>
  </si>
  <si>
    <t>&lt;link rel="stylesheet"href="PF.css"&gt;&lt;div&gt;&lt;h2&gt;Bear, Grizzly &lt;/h2&gt;&lt;h3&gt;&lt;i&gt;Broad, powerful muscles move beneath this massive bear's brown fur, promising both speed and lethal force.&lt;/i&gt;&lt;/h3&gt;&lt;br&gt;&lt;/br&gt;&lt;/div&gt;&lt;div class="heading"&gt;&lt;p class="alignleft"&gt;Grizzly Bear&lt;/p&gt;&lt;p class="alignright"&gt;CR 4&lt;/p&gt;&lt;div style="clear: both;"&gt;&lt;/div&gt;&lt;/div&gt;&lt;div&gt;&lt;h5&gt;&lt;b&gt;XP &lt;/b&gt;1,200&lt;/h5&gt;&lt;h5&gt;N Large animal &lt;/h5&gt;&lt;h5&gt;&lt;b&gt;Init &lt;/b&gt;+1; &lt;b&gt;Senses &lt;/b&gt;low-light vision, scent ; Perception +6&lt;/h5&gt;&lt;/div&gt;&lt;hr/&gt;&lt;div&gt;&lt;h5&gt;&lt;b&gt;DEFENSE&lt;/b&gt;&lt;/h5&gt;&lt;/div&gt;&lt;hr/&gt;&lt;div&gt;&lt;h5&gt;&lt;b&gt;AC &lt;/b&gt;16, touch 10, flat-footed 15 (+1 Dex, +6 natural, -1 size)&lt;/h5&gt;&lt;h5&gt;&lt;b&gt;hp &lt;/b&gt;42 (5d8+20)&lt;/h5&gt;&lt;h5&gt;&lt;b&gt;Fort &lt;/b&gt;+8, &lt;b&gt;Ref &lt;/b&gt;+5, &lt;b&gt;Will &lt;/b&gt;+2&lt;/h5&gt;&lt;/div&gt;&lt;hr/&gt;&lt;div&gt;&lt;h5&gt;&lt;b&gt;OFFENSE&lt;/b&gt;&lt;/h5&gt;&lt;/div&gt;&lt;hr/&gt;&lt;div&gt;&lt;h5&gt;&lt;b&gt;Spd &lt;/b&gt;40 ft.&lt;/h5&gt;&lt;h5&gt;&lt;b&gt;Melee &lt;/b&gt;2 claws +7 (1d6+5 plus grab), bite +7 (1d6+5)&lt;/h5&gt;&lt;h5&gt;&lt;b&gt;Space &lt;/b&gt;10 ft.; &lt;b&gt;Reach &lt;/b&gt;5 ft.&lt;/h5&gt;&lt;/div&gt;&lt;hr/&gt;&lt;div&gt;&lt;h5&gt;&lt;b&gt;STATISTICS&lt;/b&gt;&lt;/h5&gt;&lt;/div&gt;&lt;hr/&gt;&lt;div&gt;&lt;h5&gt;&lt;b&gt;Str&lt;/b&gt; 21, &lt;b&gt;Dex&lt;/b&gt; 13, &lt;b&gt;Con&lt;/b&gt; 19, &lt;b&gt;Int&lt;/b&gt; 2, &lt;b&gt;Wis&lt;/b&gt; 12, &lt;b&gt;Cha&lt;/b&gt; 6&lt;/h5&gt;&lt;h5&gt;&lt;b&gt;Base Atk &lt;/b&gt;+3; &lt;b&gt;CMB &lt;/b&gt;+9 (+13 grapple); &lt;b&gt;CMD &lt;/b&gt;20 (24 vs. trip)&lt;/h5&gt;&lt;h5&gt;&lt;b&gt;Feats &lt;/b&gt;Endurance, Run, Skill Focus (Survival)&lt;/h5&gt;&lt;h5&gt;&lt;b&gt;Skills &lt;/b&gt;Perception +6, Survival +5, Swim +14; &lt;b&gt;Racial Modifiers &lt;/b&gt;+4 Swim&lt;/h5&gt;&lt;/div&gt;&lt;hr/&gt;&lt;div&gt;&lt;h5&gt;&lt;b&gt;ECOLOGY&lt;/b&gt;&lt;/h5&gt;&lt;/div&gt;&lt;hr/&gt;&lt;div&gt;&lt;h5&gt;&lt;b&gt;Environment &lt;/b&gt; cold forests&lt;/h5&gt;&lt;h5&gt;&lt;b&gt;Organization &lt;/b&gt;solitary or pair&lt;/h5&gt;&lt;h5&gt;&lt;b&gt;Treasure &lt;/b&gt;none&lt;/h5&gt;&lt;/div&gt;&lt;br&gt;&lt;/br&gt;&lt;div&gt;&lt;h4&gt;&lt;p&gt;A large, powerful omnivore, the grizzly bear inhabits many of the world's forested hills. Equally happy consuming nuts, berries, fish, or small mammals, the grizzly is nonetheless fiercely territorial, and will chase off-or, failing that, kill and eat-any intruders it views as competition.&lt;/p&gt;&lt;p&gt;When faced with a foe or small group of threats, the grizzly attempts to subdue or kill with its claws.&lt;/p&gt;&lt;p&gt;When it can, the bear tries to grab a single target to deal continual damage until that target is dead, unconscious, or escapes.&lt;/p&gt;&lt;p&gt;To generate stats for a smaller bear (like a black bear), you can apply the young simple template to the grizzly bear's stat block. To generate stats for a larger grizzly or a polar bear, apply the advanced simple template to the grizzly's stats.&lt;/p&gt;&lt;/h4&gt;&lt;/div&gt;</t>
  </si>
  <si>
    <t>Dire Bear</t>
  </si>
  <si>
    <t>low-light vision, scent; Perception +12</t>
  </si>
  <si>
    <t>18, touch 10, flat-footed 17</t>
  </si>
  <si>
    <t>(+1 Dex, +8 natural, -1 size)</t>
  </si>
  <si>
    <t>(10d8+50)</t>
  </si>
  <si>
    <t>Fort +12, Ref +8, Will +4</t>
  </si>
  <si>
    <t>2 claws +13 (1d6+7 plus grab), bite +13 (1d8+7)</t>
  </si>
  <si>
    <t>Str 25, Dex 13, Con 21, Int 2, Wis 12, Cha 10</t>
  </si>
  <si>
    <t>+15 (+19 grapple)</t>
  </si>
  <si>
    <t>26 (30 vs. trip)</t>
  </si>
  <si>
    <t>Endurance, Improved Initiative, Iron Will, Run, Skill Focus (Perception)</t>
  </si>
  <si>
    <t>Perception +12, Swim +19</t>
  </si>
  <si>
    <t>Spittle drips from this feral bear's roaring maw, and its matted fur is broken in places by wicked, bony growths.</t>
  </si>
  <si>
    <t>Larger, more aggressive, and far more deadly than its lesser cousins, the dire bear (known to barbarian tribes variously as the cave bear or the short-faced bear) is a primeval menace indeed.  This behemoth avoids more civilized reaches of the world, preferring to dwell in remote wilderness locations.  A dire bear is a rare and terrifying sight- especially to those not used to normal bears.  Unlike most bears, a dire bear is short-tempered and swift to anger when confronted with intruders in its territory.  Like a grizzly, a dire bear attempts to subdue or kill with its claws.  However, a dire bear is far more likely (and willing) to begin biting a grabbed foe.</t>
  </si>
  <si>
    <t>&lt;link rel="stylesheet"href="PF.css"&gt;&lt;div&gt;&lt;h2&gt;Bear, Dire &lt;/h2&gt;&lt;h3&gt;&lt;i&gt;Spittle drips from this feral bear's roaring maw, and its matted fur is broken in places by wicked, bony growths.&lt;/i&gt;&lt;/h3&gt;&lt;br&gt;&lt;/br&gt;&lt;/div&gt;&lt;div class="heading"&gt;&lt;p class="alignleft"&gt;Dire Bear&lt;/p&gt;&lt;p class="alignright"&gt;CR 7&lt;/p&gt;&lt;div style="clear: both;"&gt;&lt;/div&gt;&lt;/div&gt;&lt;div&gt;&lt;h5&gt;&lt;b&gt;XP &lt;/b&gt;3,200&lt;/h5&gt;&lt;h5&gt;N Large animal &lt;/h5&gt;&lt;h5&gt;&lt;b&gt;Init &lt;/b&gt;+5; &lt;b&gt;Senses &lt;/b&gt;low-light vision, scent; Perception +12&lt;/h5&gt;&lt;/div&gt;&lt;hr/&gt;&lt;div&gt;&lt;h5&gt;&lt;b&gt;DEFENSE&lt;/b&gt;&lt;/h5&gt;&lt;/div&gt;&lt;hr/&gt;&lt;div&gt;&lt;h5&gt;&lt;b&gt;AC &lt;/b&gt;18, touch 10, flat-footed 17 (+1 Dex, +8 natural, -1 size)&lt;/h5&gt;&lt;h5&gt;&lt;b&gt;hp &lt;/b&gt;95 (10d8+50)&lt;/h5&gt;&lt;h5&gt;&lt;b&gt;Fort &lt;/b&gt;+12, &lt;b&gt;Ref &lt;/b&gt;+8, &lt;b&gt;Will &lt;/b&gt;+4&lt;/h5&gt;&lt;/div&gt;&lt;hr/&gt;&lt;div&gt;&lt;h5&gt;&lt;b&gt;OFFENSE&lt;/b&gt;&lt;/h5&gt;&lt;/div&gt;&lt;hr/&gt;&lt;div&gt;&lt;h5&gt;&lt;b&gt;Spd &lt;/b&gt;40 ft.&lt;/h5&gt;&lt;h5&gt;&lt;b&gt;Melee &lt;/b&gt;2 claws +13 (1d6+7 plus grab), bite +13 (1d8+7)&lt;/h5&gt;&lt;h5&gt;&lt;b&gt;Space &lt;/b&gt;10 ft.; &lt;b&gt;Reach &lt;/b&gt;5 ft.&lt;/h5&gt;&lt;/div&gt;&lt;hr/&gt;&lt;div&gt;&lt;h5&gt;&lt;b&gt;STATISTICS&lt;/b&gt;&lt;/h5&gt;&lt;/div&gt;&lt;hr/&gt;&lt;div&gt;&lt;h5&gt;&lt;b&gt;Str&lt;/b&gt; 25, &lt;b&gt;Dex&lt;/b&gt; 13, &lt;b&gt;Con&lt;/b&gt; 21, &lt;b&gt;Int&lt;/b&gt; 2, &lt;b&gt;Wis&lt;/b&gt; 12, &lt;b&gt;Cha&lt;/b&gt; 10&lt;/h5&gt;&lt;h5&gt;&lt;b&gt;Base Atk &lt;/b&gt;+7; &lt;b&gt;CMB &lt;/b&gt;+15 (+19 grapple); &lt;b&gt;CMD &lt;/b&gt;26 (30 vs. trip)&lt;/h5&gt;&lt;h5&gt;&lt;b&gt;Feats &lt;/b&gt;Endurance, Improved Initiative, Iron Will, Run, Skill Focus (Perception)&lt;/h5&gt;&lt;h5&gt;&lt;b&gt;Skills &lt;/b&gt;Perception +12, Swim +19; &lt;b&gt;Racial Modifiers &lt;/b&gt;+4 Swim&lt;/h5&gt;&lt;/div&gt;&lt;hr/&gt;&lt;div&gt;&lt;h5&gt;&lt;b&gt;ECOLOGY&lt;/b&gt;&lt;/h5&gt;&lt;/div&gt;&lt;hr/&gt;&lt;div&gt;&lt;h5&gt;&lt;b&gt;Environment &lt;/b&gt; cold forests&lt;/h5&gt;&lt;h5&gt;&lt;b&gt;Organization &lt;/b&gt;solitary or pair&lt;/h5&gt;&lt;h5&gt;&lt;b&gt;Treasure &lt;/b&gt;incidental&lt;/h5&gt;&lt;/div&gt;&lt;br&gt;&lt;/br&gt;&lt;div&gt;&lt;h4&gt;&lt;p&gt;Larger, more aggressive, and far more deadly than its lesser cousins, the dire bear (known to barbarian tribes variously as the cave bear or the short-faced bear) is a primeval menace indeed.&lt;/p&gt;&lt;p&gt;This behemoth avoids more civilized reaches of the world, preferring to dwell in remote wilderness locations.&lt;/p&gt;&lt;p&gt;A dire bear is a rare and terrifying sight- especially to those not used to normal bears.&lt;/p&gt;&lt;p&gt;Unlike most bears, a dire bear is short-tempered and swift to anger when confronted with intruders in its territory.&lt;/p&gt;&lt;p&gt;Like a grizzly, a dire bear attempts to subdue or kill with its claws.&lt;/p&gt;&lt;p&gt;However, a dire bear is far more likely (and willing) to begin biting a grabbed foe.&lt;/p&gt;&lt;/h4&gt;&lt;/div&gt;</t>
  </si>
  <si>
    <t>Bebilith</t>
  </si>
  <si>
    <t>10</t>
  </si>
  <si>
    <t>CE</t>
  </si>
  <si>
    <t>(chaotic, evil, extraplanar)</t>
  </si>
  <si>
    <t>22, touch 9, flat-footed 21</t>
  </si>
  <si>
    <t>(+1 Dex, +13 natural, -2 size)</t>
  </si>
  <si>
    <t>(12d10+84)</t>
  </si>
  <si>
    <t>Fort +15, Ref +11, Will +7</t>
  </si>
  <si>
    <t>10/good</t>
  </si>
  <si>
    <t>40 ft., climb 20 ft.</t>
  </si>
  <si>
    <t>bite +19 (2d6+9 plus rot) and 2 claws +19 (2d4+9/19-20)</t>
  </si>
  <si>
    <t>dismantle armor, penetrating strike, web (+11  ranged, DC 23, 12 hp)</t>
  </si>
  <si>
    <t>Spell-Like Abilities (CL 12th)  At will-plane shift (bebilith only)</t>
  </si>
  <si>
    <t>Str 28, Dex 12, Con 24, Int 11, Wis 13, Cha 13</t>
  </si>
  <si>
    <t>34 (46 vs. trip)</t>
  </si>
  <si>
    <t>Cleave, Improved Critical (claws), Improved Initiative, Iron Will, Lightning Reflexes, Power Attack</t>
  </si>
  <si>
    <t>Acrobatics +16, Climb +32, Perception +16, Sense Motive +16, Stealth +16, Survival +16</t>
  </si>
  <si>
    <t>+8 Stealth</t>
  </si>
  <si>
    <t>Abyssal (cannot speak); telepathy 100 ft.</t>
  </si>
  <si>
    <t xml:space="preserve"> any (the Abyss)</t>
  </si>
  <si>
    <t>solitary or band (2-6)</t>
  </si>
  <si>
    <t>A spider the size of an elephant, this dark blue arachnid rears up on its six hind legs to raise its barbed and razor-edged front claws.</t>
  </si>
  <si>
    <t>Dismantle Armor (Ex) If a bebilith hits a foe with both claw attacks, it can attempt to peel away the target's armor and shield as a free action by making a CMB check.  If the bebilith is successful, the target's armor and shield are torn from his body and dismantled, falling to the ground. Armor subjected to this attack loses half its hit points and gains the broken condition if the target fails a DC 25 Reflex save. The save DC is Strength-based.  Penetrating Strike (Su) A bebilith's natural weapons are treated as chaotic and magical for the purposes of penetrating damage reduction. Against creatures with the demon type, its natural weapons are also treated as cold iron and good.  Rot (Su) A bebilith's bite causes a horrible withering and weakening of the flesh, resulting in a hideous melting and foul rotting effect. This catastrophic withering begins on the round the creature is bitten and continues for another 4 rounds thereafter, for 5 rounds of withering in all. Each round the rot persists, the target must succeed on a DC 23 Fortitude save or take 2 points of Constitution damage. If the target makes two consecutive saving throws in a row, the effect is cured. Heal can also halt the rot effect. The save DC is Constitution-based.</t>
  </si>
  <si>
    <t>The Abyss is a terrible place, yet even in this horrific realm there exist predators and wild beasts that prey upon the demonic horde-the bebilith being the most notorious, a creature evolved to hunt and slay demons.  Far more intelligent than its verminous shape would suggest, it is perhaps a blessing that the bebilith is such a focused and devoted hunter of demons, for had these dangerous outsiders more of a mind to conquer and expand empires, their ability to plane shift would make them a menace indeed. Although, as an outsider, the bebilith has no biological need to eat, it does enjoy the sensation of chewing on demonic flesh.</t>
  </si>
  <si>
    <t>&lt;link rel="stylesheet"href="PF.css"&gt;&lt;div&gt;&lt;h2&gt;Bebilith&lt;/h2&gt;&lt;h3&gt;&lt;i&gt;A spider the size of an elephant, this dark blue arachnid rears up on its six hind legs to raise its barbed and razor-edged front claws.&lt;/i&gt;&lt;/h3&gt;&lt;br&gt;&lt;/br&gt;&lt;/div&gt;&lt;div class="heading"&gt;&lt;p class="alignleft"&gt;Bebilith&lt;/p&gt;&lt;p class="alignright"&gt;CR 10&lt;/p&gt;&lt;div style="clear: both;"&gt;&lt;/div&gt;&lt;/div&gt;&lt;div&gt;&lt;h5&gt;&lt;b&gt;XP &lt;/b&gt;9,600&lt;/h5&gt;&lt;h5&gt;CE Huge outsider (chaotic, evil, extraplanar)&lt;/h5&gt;&lt;h5&gt;&lt;b&gt;Init &lt;/b&gt;+5; &lt;b&gt;Senses &lt;/b&gt;darkvision 60 ft., scent; Perception +16&lt;/h5&gt;&lt;/div&gt;&lt;hr/&gt;&lt;div&gt;&lt;h5&gt;&lt;b&gt;DEFENSE&lt;/b&gt;&lt;/h5&gt;&lt;/div&gt;&lt;hr/&gt;&lt;div&gt;&lt;h5&gt;&lt;b&gt;AC &lt;/b&gt;22, touch 9, flat-footed 21 (+1 Dex, +13 natural, -2 size)&lt;/h5&gt;&lt;h5&gt;&lt;b&gt;hp &lt;/b&gt;150 (12d10+84)&lt;/h5&gt;&lt;h5&gt;&lt;b&gt;Fort &lt;/b&gt;+15, &lt;b&gt;Ref &lt;/b&gt;+11, &lt;b&gt;Will &lt;/b&gt;+7&lt;/h5&gt;&lt;h5&gt;&lt;b&gt;DR &lt;/b&gt;10/good&lt;/h5&gt;&lt;/div&gt;&lt;hr/&gt;&lt;div&gt;&lt;h5&gt;&lt;b&gt;OFFENSE&lt;/b&gt;&lt;/h5&gt;&lt;/div&gt;&lt;hr/&gt;&lt;div&gt;&lt;h5&gt;&lt;b&gt;Spd &lt;/b&gt;40 ft., climb 20 ft.&lt;/h5&gt;&lt;h5&gt;&lt;b&gt;Melee &lt;/b&gt;bite +19 (2d6+9 plus rot) and&lt;/br&gt; 2 claws +19 (2d4+9/19-20)&lt;/h5&gt;&lt;h5&gt;&lt;b&gt;Space &lt;/b&gt;15 ft.; &lt;b&gt;Reach &lt;/b&gt;15 ft.&lt;/h5&gt;&lt;h5&gt;&lt;b&gt;Special Attacks &lt;/b&gt;dismantle armor, penetrating strike, web (+11  ranged, DC 23, 12 hp)&lt;/h5&gt;&lt;h5&gt;&lt;b&gt;Spell-Like Abilities&lt;/b&gt; (CL 12th)&lt;/br&gt;At will&amp;mdash;&lt;i&gt;plane shift&lt;/i&gt; (bebilith only)&lt;/h5&gt;&lt;/h5&gt;&lt;/div&gt;&lt;hr/&gt;&lt;div&gt;&lt;h5&gt;&lt;b&gt;STATISTICS&lt;/b&gt;&lt;/h5&gt;&lt;/div&gt;&lt;hr/&gt;&lt;div&gt;&lt;h5&gt;&lt;b&gt;Str&lt;/b&gt; 28, &lt;b&gt;Dex&lt;/b&gt; 12, &lt;b&gt;Con&lt;/b&gt; 24, &lt;b&gt;Int&lt;/b&gt; 11, &lt;b&gt;Wis&lt;/b&gt; 13, &lt;b&gt;Cha&lt;/b&gt; 13&lt;/h5&gt;&lt;h5&gt;&lt;b&gt;Base Atk &lt;/b&gt;+12; &lt;b&gt;CMB &lt;/b&gt;+23; &lt;b&gt;CMD &lt;/b&gt;34 (46 vs. trip)&lt;/h5&gt;&lt;h5&gt;&lt;b&gt;Feats &lt;/b&gt;Cleave, Improved Critical (claws), Improved Initiative, Iron Will, Lightning Reflexes, Power Attack&lt;/h5&gt;&lt;h5&gt;&lt;b&gt;Skills &lt;/b&gt;Acrobatics +16, Climb +32, Perception +16, Sense Motive +16, Stealth +16, Survival +16; &lt;b&gt;Racial Modifiers &lt;/b&gt;+8 Stealth&lt;/h5&gt;&lt;h5&gt;&lt;b&gt;Languages &lt;/b&gt;Abyssal (cannot speak); telepathy 100 ft.&lt;/h5&gt;&lt;/div&gt;&lt;hr/&gt;&lt;div&gt;&lt;h5&gt;&lt;b&gt;ECOLOGY&lt;/b&gt;&lt;/h5&gt;&lt;/div&gt;&lt;hr/&gt;&lt;div&gt;&lt;h5&gt;&lt;b&gt;Environment &lt;/b&gt; any (the Abyss)&lt;/h5&gt;&lt;h5&gt;&lt;b&gt;Organization &lt;/b&gt;solitary or band (2-6)&lt;/h5&gt;&lt;h5&gt;&lt;b&gt;Treasure &lt;/b&gt;standard&lt;/h5&gt;&lt;/div&gt;&lt;hr/&gt;&lt;div&gt;&lt;h5&gt;&lt;b&gt;SPECIAL ABILITIES&lt;/b&gt;&lt;/h5&gt;&lt;/div&gt;&lt;hr/&gt;&lt;div&gt;&lt;h5&gt;&lt;b&gt;Dismantle Armor (Ex)&lt;/b&gt; If a bebilith hits a foe with both claw attacks, it can attempt to peel away the target's armor and shield as a free action by making a CMB check.  If the bebilith is successful, the target's armor and shield are torn from his body and dismantled, falling to the ground. Armor subjected to this attack loses half its hit points and gains the broken condition if the target fails a DC 25 Reflex save. The save DC is Strength-based.  &lt;/h5&gt;&lt;h5&gt;&lt;b&gt;Penetrating Strike (Su)&lt;/b&gt; A bebilith's natural weapons are treated as chaotic and magical for the purposes of penetrating damage reduction. Against creatures with the demon type, its natural weapons are also treated as cold iron and good.  &lt;/h5&gt;&lt;h5&gt;&lt;b&gt;Rot (Su)&lt;/b&gt; A bebilith's bite causes a horrible withering and weakening of the flesh, resulting in a hideous melting and foul rotting effect. This catastrophic withering begins on the round the creature is bitten and continues for another 4 rounds thereafter, for 5 rounds of withering in all. Each round the rot persists, the target must succeed on a DC 23 Fortitude save or take 2 points of Constitution damage. If the target makes two consecutive saving throws in a row, the effect is cured. Heal can also halt the rot effect. The save DC is Constitution-based.&lt;/h5&gt;&lt;/div&gt;&lt;br&gt;&lt;/br&gt;&lt;div&gt;&lt;h4&gt;&lt;p&gt;The Abyss is a terrible place, yet even in this horrific realm there exist predators and wild beasts that prey upon the demonic horde-the bebilith being the most notorious, a creature evolved to hunt and slay demons.&lt;/p&gt;&lt;p&gt;Far more intelligent than its verminous shape would suggest, it is perhaps a blessing that the bebilith is such a focused and devoted hunter of demons, for had these dangerous outsiders more of a mind to conquer and expand empires, their ability to plane shift would make them a menace indeed. Although, as an outsider, the bebilith has no biological need to eat, it does enjoy the sensation of chewing on demonic flesh.&lt;/p&gt;&lt;/h4&gt;&lt;/div&gt;</t>
  </si>
  <si>
    <t>Fire Beetle</t>
  </si>
  <si>
    <t>1/3</t>
  </si>
  <si>
    <t>low-light vision; Perception +0</t>
  </si>
  <si>
    <t>12, touch 11, flat-footed 12</t>
  </si>
  <si>
    <t>(+1 natural, +1 size)</t>
  </si>
  <si>
    <t>(1d8)</t>
  </si>
  <si>
    <t>Fort +2, Ref +0, Will +0</t>
  </si>
  <si>
    <t>30 ft., fly 30 ft. (poor)</t>
  </si>
  <si>
    <t>bite +1 (1d4)</t>
  </si>
  <si>
    <t>Str 10, Dex 11, Con 11, Int -, Wis 10, Cha 7</t>
  </si>
  <si>
    <t>9 (17 vs. trip)</t>
  </si>
  <si>
    <t>Fly -2</t>
  </si>
  <si>
    <t>luminescence</t>
  </si>
  <si>
    <t>solitary, cluster (2-6) or colony (7-12)</t>
  </si>
  <si>
    <t>This housecat-sized beetle is a dull brown color brightened by two glowing green-yellow spots on its carapace.</t>
  </si>
  <si>
    <t>Beetle</t>
  </si>
  <si>
    <t>Luminescence (Ex) A fire beetle's glowing glands provide light in a 10-foot radius. A dead fire beetle's luminescent glands continue to glow for 1d6 days after its death.</t>
  </si>
  <si>
    <t>Although nocturnal, the fire beetle lacks darkvision- it relies on its own glowing glands for illumination. Caged fire beetles are a popular source of long-lasting illumination among eccentrics and miners. Other variations on the common fire beetle exist. The two most common variants are detailed below. Mining Beetle (CR 1/2): A mining beetle is an advanced fire beetle with the advanced simple template and a burrowing speed of 20 feet. Flash Beetle (CR 1/2): A flash beetle is an advanced fire beetle that can create a bright flash of light once an hour. When a flash beetle does so, all creatures in a 10- foot burst must make a DC 12 Fortitude save or be dazzled for 1d3 rounds. The save DC is Constitution-based.</t>
  </si>
  <si>
    <t>&lt;link rel="stylesheet"href="PF.css"&gt;&lt;div&gt;&lt;h2&gt;Beetle, Fire &lt;/h2&gt;&lt;h3&gt;&lt;i&gt;This housecat-sized beetle is a dull brown color brightened by two glowing green-yellow spots on its carapace.&lt;/i&gt;&lt;/h3&gt;&lt;br&gt;&lt;/br&gt;&lt;/div&gt;&lt;div class="heading"&gt;&lt;p class="alignleft"&gt;Fire Beetle&lt;/p&gt;&lt;p class="alignright"&gt;CR 1/3&lt;/p&gt;&lt;div style="clear: both;"&gt;&lt;/div&gt;&lt;/div&gt;&lt;div&gt;&lt;h5&gt;&lt;b&gt;XP &lt;/b&gt;135&lt;/h5&gt;&lt;h5&gt;N Small vermin &lt;/h5&gt;&lt;h5&gt;&lt;b&gt;Init &lt;/b&gt;+0; &lt;b&gt;Senses &lt;/b&gt;low-light vision; Perception +0&lt;/h5&gt;&lt;/div&gt;&lt;hr/&gt;&lt;div&gt;&lt;h5&gt;&lt;b&gt;DEFENSE&lt;/b&gt;&lt;/h5&gt;&lt;/div&gt;&lt;hr/&gt;&lt;div&gt;&lt;h5&gt;&lt;b&gt;AC &lt;/b&gt;12, touch 11, flat-footed 12 (+1 natural, +1 size)&lt;/h5&gt;&lt;h5&gt;&lt;b&gt;hp &lt;/b&gt;4 (1d8)&lt;/h5&gt;&lt;h5&gt;&lt;b&gt;Fort &lt;/b&gt;+2, &lt;b&gt;Ref &lt;/b&gt;+0, &lt;b&gt;Will &lt;/b&gt;+0&lt;/h5&gt;&lt;h5&gt;&lt;b&gt;Immune &lt;/b&gt;mind-affecting effects&lt;/h5&gt;&lt;/div&gt;&lt;hr/&gt;&lt;div&gt;&lt;h5&gt;&lt;b&gt;OFFENSE&lt;/b&gt;&lt;/h5&gt;&lt;/div&gt;&lt;hr/&gt;&lt;div&gt;&lt;h5&gt;&lt;b&gt;Spd &lt;/b&gt;30 ft., fly 30 ft. (poor)&lt;/h5&gt;&lt;h5&gt;&lt;b&gt;Melee &lt;/b&gt;bite +1 (1d4)&lt;/h5&gt;&lt;/div&gt;&lt;hr/&gt;&lt;div&gt;&lt;h5&gt;&lt;b&gt;STATISTICS&lt;/b&gt;&lt;/h5&gt;&lt;/div&gt;&lt;hr/&gt;&lt;div&gt;&lt;h5&gt;&lt;b&gt;Str&lt;/b&gt; 10, &lt;b&gt;Dex&lt;/b&gt; 11, &lt;b&gt;Con&lt;/b&gt; 11, &lt;b&gt;Int&lt;/b&gt; -, &lt;b&gt;Wis&lt;/b&gt; 10, &lt;b&gt;Cha&lt;/b&gt; 7&lt;/h5&gt;&lt;h5&gt;&lt;b&gt;Base Atk &lt;/b&gt;+0; &lt;b&gt;CMB &lt;/b&gt;-1; &lt;b&gt;CMD &lt;/b&gt;9 (17 vs. trip)&lt;/h5&gt;&lt;h5&gt;&lt;b&gt;Skills &lt;/b&gt;Fly -2&lt;/h5&gt;&lt;h5&gt;&lt;b&gt;SQ &lt;/b&gt;luminescence&lt;/h5&gt;&lt;/div&gt;&lt;hr/&gt;&lt;div&gt;&lt;h5&gt;&lt;b&gt;ECOLOGY&lt;/b&gt;&lt;/h5&gt;&lt;/div&gt;&lt;hr/&gt;&lt;div&gt;&lt;h5&gt;&lt;b&gt;Environment &lt;/b&gt; any&lt;/h5&gt;&lt;h5&gt;&lt;b&gt;Organization &lt;/b&gt;solitary, cluster (2-6) or colony (7-12)&lt;/h5&gt;&lt;h5&gt;&lt;b&gt;Treasure &lt;/b&gt;none&lt;/h5&gt;&lt;/div&gt;&lt;hr/&gt;&lt;div&gt;&lt;h5&gt;&lt;b&gt;SPECIAL ABILITIES&lt;/b&gt;&lt;/h5&gt;&lt;/div&gt;&lt;hr/&gt;&lt;div&gt;&lt;h5&gt;&lt;b&gt;Luminescence (Ex)&lt;/b&gt; A fire beetle's glowing glands provide light in a 10-foot radius. A dead fire beetle's luminescent glands continue to glow for 1d6 days after its death.&lt;/h5&gt;&lt;/div&gt;&lt;br&gt;&lt;/br&gt;&lt;div&gt;&lt;h4&gt;&lt;p&gt;Although nocturnal, the fire beetle lacks darkvision- it relies on its own glowing glands for illumination.&lt;/p&gt;&lt;p&gt;Caged fire beetles are a popular source of long-lasting illumination among eccentrics and miners.&lt;/p&gt;&lt;p&gt;Other variations on the common fire beetle exist. The two most common variants are detailed below.&lt;/p&gt;&lt;p&gt;&lt;b&gt;Mining Beetle (CR 1/2):&lt;/b&gt; A mining beetle is an advanced fire beetle with the advanced simple template and a burrowing speed of 20 feet.&lt;/p&gt;&lt;p&gt;&lt;b&gt;Flash Beetle (CR 1/2):&lt;/b&gt; A flash beetle is an advanced fire beetle that can create a bright flash of light once an hour. When a flash beetle does so, all creatures in a 10- foot burst must make a DC 12 Fortitude save or be dazzled for 1d3 rounds.&lt;/p&gt;&lt;p&gt;The save DC is Constitution-based.&lt;/p&gt;&lt;/h4&gt;&lt;/div&gt;</t>
  </si>
  <si>
    <t>Giant Stag Beetle</t>
  </si>
  <si>
    <t>darkvision 60 ft.; Perception +0</t>
  </si>
  <si>
    <t>(+8 natural, -1 size)</t>
  </si>
  <si>
    <t>(7d8+14)</t>
  </si>
  <si>
    <t>Fort +7, Ref +2, Will +2</t>
  </si>
  <si>
    <t>20 ft., fly 20 ft. (poor)</t>
  </si>
  <si>
    <t>bite +8 (2d8+6)</t>
  </si>
  <si>
    <t>trample (1d6+6, DC 17)</t>
  </si>
  <si>
    <t>Str 19, Dex 10, Con 15, Int -, Wis 10, Cha 9</t>
  </si>
  <si>
    <t>20 (28 vs. trip)</t>
  </si>
  <si>
    <t>Fly -6</t>
  </si>
  <si>
    <t>solitary, pair, or cluster (3-6)</t>
  </si>
  <si>
    <t>With a sleek body and huge mandibles raised in a threatening pose, this large beetle stands firm in defense of its territory.</t>
  </si>
  <si>
    <t>Nearly 10 feet long, giant stag beetles become serious dangers when they wander into logging camps due to their appetite for decaying wood. Called stag beetles because of their large, antler-like mandibles, they use these appendages to wrestle competing suitors and quickly put down enemy threats. Variant species of these giant beetles exist as well. The two detailed below are the ones most commonly encountered. Bombardier Beetle (CR 2): This giant stag beetle has only 2 Hit Dice and is Medium sized, but can spray acid once per round in a 10-foot cone. Those in the cone must make a DC 11 Fortitude save or take 1d4+2 points of acid damage. The save DC is Constitution-based. Goliath Beetle (CR 8): The immense goliath beetle is a Huge stag beetle with 12 HD and the trample special ability.</t>
  </si>
  <si>
    <t>&lt;link rel="stylesheet"href="PF.css"&gt;&lt;div&gt;&lt;h2&gt;Beetle, Giant Stag &lt;/h2&gt;&lt;h3&gt;&lt;i&gt;With a sleek body and huge mandibles raised in a threatening pose, this large beetle stands firm in defense of its territory.&lt;/i&gt;&lt;/h3&gt;&lt;br&gt;&lt;/br&gt;&lt;/div&gt;&lt;div class="heading"&gt;&lt;p class="alignleft"&gt;Giant Stag Beetle&lt;/p&gt;&lt;p class="alignright"&gt;CR 4&lt;/p&gt;&lt;div style="clear: both;"&gt;&lt;/div&gt;&lt;/div&gt;&lt;div&gt;&lt;h5&gt;&lt;b&gt;XP &lt;/b&gt;1,200&lt;/h5&gt;&lt;h5&gt;N Large vermin &lt;/h5&gt;&lt;h5&gt;&lt;b&gt;Init &lt;/b&gt;+0; &lt;b&gt;Senses &lt;/b&gt;darkvision 60 ft.; Perception +0&lt;/h5&gt;&lt;/div&gt;&lt;hr/&gt;&lt;div&gt;&lt;h5&gt;&lt;b&gt;DEFENSE&lt;/b&gt;&lt;/h5&gt;&lt;/div&gt;&lt;hr/&gt;&lt;div&gt;&lt;h5&gt;&lt;b&gt;AC &lt;/b&gt;17, touch 9, flat-footed 17 (+8 natural, -1 size)&lt;/h5&gt;&lt;h5&gt;&lt;b&gt;hp &lt;/b&gt;45 (7d8+14)&lt;/h5&gt;&lt;h5&gt;&lt;b&gt;Fort &lt;/b&gt;+7, &lt;b&gt;Ref &lt;/b&gt;+2, &lt;b&gt;Will &lt;/b&gt;+2&lt;/h5&gt;&lt;h5&gt;&lt;b&gt;Immune &lt;/b&gt;mind-affecting effects&lt;/h5&gt;&lt;/div&gt;&lt;hr/&gt;&lt;div&gt;&lt;h5&gt;&lt;b&gt;OFFENSE&lt;/b&gt;&lt;/h5&gt;&lt;/div&gt;&lt;hr/&gt;&lt;div&gt;&lt;h5&gt;&lt;b&gt;Spd &lt;/b&gt;20 ft., fly 20 ft. (poor)&lt;/h5&gt;&lt;h5&gt;&lt;b&gt;Melee &lt;/b&gt;bite +8 (2d8+6)&lt;/h5&gt;&lt;h5&gt;&lt;b&gt;Space &lt;/b&gt;10 ft.; &lt;b&gt;Reach &lt;/b&gt;5 ft.&lt;/h5&gt;&lt;h5&gt;&lt;b&gt;Special Attacks &lt;/b&gt;trample (1d6+6, DC 17)&lt;/h5&gt;&lt;/div&gt;&lt;hr/&gt;&lt;div&gt;&lt;h5&gt;&lt;b&gt;STATISTICS&lt;/b&gt;&lt;/h5&gt;&lt;/div&gt;&lt;hr/&gt;&lt;div&gt;&lt;h5&gt;&lt;b&gt;Str&lt;/b&gt; 19, &lt;b&gt;Dex&lt;/b&gt; 10, &lt;b&gt;Con&lt;/b&gt; 15, &lt;b&gt;Int&lt;/b&gt; -, &lt;b&gt;Wis&lt;/b&gt; 10, &lt;b&gt;Cha&lt;/b&gt; 9&lt;/h5&gt;&lt;h5&gt;&lt;b&gt;Base Atk &lt;/b&gt;+5; &lt;b&gt;CMB &lt;/b&gt;+10; &lt;b&gt;CMD &lt;/b&gt;20 (28 vs. trip)&lt;/h5&gt;&lt;h5&gt;&lt;b&gt;Skills &lt;/b&gt;Fly -6&lt;/h5&gt;&lt;/div&gt;&lt;hr/&gt;&lt;div&gt;&lt;h5&gt;&lt;b&gt;ECOLOGY&lt;/b&gt;&lt;/h5&gt;&lt;/div&gt;&lt;hr/&gt;&lt;div&gt;&lt;h5&gt;&lt;b&gt;Environment &lt;/b&gt; temperate forests&lt;/h5&gt;&lt;h5&gt;&lt;b&gt;Organization &lt;/b&gt;solitary, pair, or cluster (3-6)&lt;/h5&gt;&lt;h5&gt;&lt;b&gt;Treasure &lt;/b&gt;none&lt;/h5&gt;&lt;/div&gt;&lt;br&gt;&lt;/br&gt;&lt;div&gt;&lt;h4&gt;&lt;p&gt;Nearly 10 feet long, giant stag beetles become serious dangers when they wander into logging camps due to their appetite for decaying wood. Called stag beetles because of their large, antler-like mandibles, they use these appendages to wrestle competing suitors and quickly put down enemy threats.&lt;/p&gt;&lt;p&gt;Variant species of these giant beetles exist as well. The two detailed below are the ones most commonly encountered.&lt;/p&gt;&lt;p&gt;&lt;b&gt;Bombardier Beetle (CR 2):&lt;/b&gt; This giant stag beetle has only 2 Hit Dice and is Medium sized, but can spray acid once per round in a 10-foot cone. Those in the cone must make a DC 11 Fortitude save or take 1d4+2 points of acid damage. The save DC is Constitution-based.&lt;/p&gt;&lt;p&gt;&lt;b&gt;Goliath Beetle (CR 8):&lt;/b&gt; The immense goliath beetle is a Huge stag beetle with 12 HD and the trample special ability.&lt;/p&gt;&lt;/h4&gt;&lt;/div&gt;</t>
  </si>
  <si>
    <t>Behir</t>
  </si>
  <si>
    <t>8</t>
  </si>
  <si>
    <t>darkvision 60 ft., low-light vision; Perception +8</t>
  </si>
  <si>
    <t>21, touch 9, flat-footed 20</t>
  </si>
  <si>
    <t>(+1 Dex, +12 natural, -2 size)</t>
  </si>
  <si>
    <t>(10d10+50)</t>
  </si>
  <si>
    <t>Fort +12, Ref +8, Will +5</t>
  </si>
  <si>
    <t>electricity</t>
  </si>
  <si>
    <t>bite +15 (2d6+9 plus grab)</t>
  </si>
  <si>
    <t>breath weapon (20-foot line, 7d6 electricity damage, Reflex DC 20 for half, usable every 1d4 rounds), constrict (2d6+9), rake (6 claws +14, 1d4+6), swallow whole (2d8+9 bludgeoning damage, AC 16, 10 hp)</t>
  </si>
  <si>
    <t>Str 23, Dex 12, Con 21, Int 7, Wis 14, Cha 12</t>
  </si>
  <si>
    <t>+18 (+22 grapple)</t>
  </si>
  <si>
    <t>29 (can't be tripped)</t>
  </si>
  <si>
    <t>Alertness, Cleave, Great Cleave, Power Attack, Weapon Focus (bite)</t>
  </si>
  <si>
    <t>Climb +14, Perception +8, Stealth +5</t>
  </si>
  <si>
    <t>Common</t>
  </si>
  <si>
    <t xml:space="preserve"> warm hills and deserts</t>
  </si>
  <si>
    <t>This slithering, multilegged blue reptile has a fearsome head crowned with two large, curling horns.</t>
  </si>
  <si>
    <t>Grab (Ex) A behir's grab attack works against creatures of any size category. It can constrict the same round it establishes a hold. On any round thereafter that it maintains its hold, the behir can choose to rake the grappled target or swallow it whole.</t>
  </si>
  <si>
    <t>Temperamental and avaricious, the behir spends most of its time slithering through the sandy hills and desert cliffs that make up its territory, preying upon all creatures who dare to enter its hunting grounds. The creature's six pairs of powerful, clawed legs remain folded against its sides most of the time, only extending in combat to grapple foes or carry the behir forward in a terrifying, low-slung gallop, or else when climbing the sheer cliff faces common to behir lairs. The average behir is 40 feet long and weighs 4,000 pounds. In addition to the two prominent horns on its head, many have additional decorative spines at regular intervals along the central ridges of their backs. While territorial and bestial in its fury, the behir is neither stupid nor necessarily evil, though its selfcenteredness and tendency to lay claim to everything visible from its high lairs frequently bring it into conf lict with other races. As such, a behir can often be bought off or reasoned with by those brave negotiators willing to get close enough to make their pitch. In these cases, a behir's tendency to attack first and ask questions later (or not at all) means that anyone seeking to strike a deal must bring powerful incentives and impress the behir immediately with his offer. It's often been speculated that behirs are somehow related to blue dragons, but the exact nature of this link remains unknown. Most dragons deny any such association and look down on the behir for its relative lack of intelligence-a snubbing that infuriates the already short-tempered behir. Thanks to this casual disparagement, many behirs carry deep grudges against dragons, and attack without pause any who cross into their territories.</t>
  </si>
  <si>
    <t>&lt;link rel="stylesheet"href="PF.css"&gt;&lt;div&gt;&lt;h2&gt;Behir&lt;/h2&gt;&lt;h3&gt;&lt;i&gt;&lt;i&gt;This slithering&lt;/i&gt;, &lt;i&gt;multilegged blue reptile has a fearsome head crowned with two large&lt;/i&gt;, &lt;i&gt;curling horns.&lt;/i&gt;&lt;/i&gt;&lt;/h3&gt;&lt;br&gt;&lt;/br&gt;&lt;/div&gt;&lt;div class="heading"&gt;&lt;p class="alignleft"&gt;Behir&lt;/p&gt;&lt;p class="alignright"&gt;CR 8&lt;/p&gt;&lt;div style="clear: both;"&gt;&lt;/div&gt;&lt;/div&gt;&lt;div&gt;&lt;h5&gt;&lt;b&gt;XP &lt;/b&gt;4,800&lt;/h5&gt;&lt;h5&gt;N Huge magical beast &lt;/h5&gt;&lt;h5&gt;&lt;b&gt;Init &lt;/b&gt;+1; &lt;b&gt;Senses &lt;/b&gt;darkvision 60 ft., low-light vision; Perception +8&lt;/h5&gt;&lt;/div&gt;&lt;hr/&gt;&lt;div&gt;&lt;h5&gt;&lt;b&gt;DEFENSE&lt;/b&gt;&lt;/h5&gt;&lt;/div&gt;&lt;hr/&gt;&lt;div&gt;&lt;h5&gt;&lt;b&gt;AC &lt;/b&gt;21, touch 9, flat-footed 20 (+1 Dex, +12 natural, -2 size)&lt;/h5&gt;&lt;h5&gt;&lt;b&gt;hp &lt;/b&gt;105 (10d10+50)&lt;/h5&gt;&lt;h5&gt;&lt;b&gt;Fort &lt;/b&gt;+12, &lt;b&gt;Ref &lt;/b&gt;+8, &lt;b&gt;Will &lt;/b&gt;+5&lt;/h5&gt;&lt;h5&gt;&lt;b&gt;Immune &lt;/b&gt;electricity&lt;/h5&gt;&lt;/div&gt;&lt;hr/&gt;&lt;div&gt;&lt;h5&gt;&lt;b&gt;OFFENSE&lt;/b&gt;&lt;/h5&gt;&lt;/div&gt;&lt;hr/&gt;&lt;div&gt;&lt;h5&gt;&lt;b&gt;Spd &lt;/b&gt;40 ft., climb 20 ft.&lt;/h5&gt;&lt;h5&gt;&lt;b&gt;Melee &lt;/b&gt;bite +15 (2d6+9 plus grab)&lt;/h5&gt;&lt;h5&gt;&lt;b&gt;Space &lt;/b&gt;15 ft.; &lt;b&gt;Reach &lt;/b&gt;10 ft.&lt;/h5&gt;&lt;h5&gt;&lt;b&gt;Special Attacks &lt;/b&gt;breath weapon (20-foot line, 7d6 electricity damage, Reflex DC 20 for half, usable every 1d4 rounds), constrict (2d6+9), rake (6 claws +14, 1d4+6), swallow whole (2d8+9 bludgeoning damage, AC 16, 10 hp)&lt;/h5&gt;&lt;/div&gt;&lt;hr/&gt;&lt;div&gt;&lt;h5&gt;&lt;b&gt;STATISTICS&lt;/b&gt;&lt;/h5&gt;&lt;/div&gt;&lt;hr/&gt;&lt;div&gt;&lt;h5&gt;&lt;b&gt;Str &lt;/b&gt;23, &lt;b&gt;Dex &lt;/b&gt;12, &lt;b&gt;Con &lt;/b&gt;21, &lt;b&gt;Int &lt;/b&gt; 7, &lt;b&gt;Wis &lt;/b&gt;14, &lt;b&gt;Cha &lt;/b&gt;12&lt;/h5&gt;&lt;h5&gt;&lt;b&gt;Base Atk &lt;/b&gt;+10; &lt;b&gt;CMB &lt;/b&gt;+18 (+22 grapple); &lt;b&gt;CMD &lt;/b&gt;29 (can't be tripped)&lt;/h5&gt;&lt;h5&gt;&lt;b&gt;Feats &lt;/b&gt;Alertness, Cleave, Great Cleave, Power Attack, Weapon Focus (bite)&lt;/h5&gt;&lt;h5&gt;&lt;b&gt;Skills &lt;/b&gt;Climb +14, Perception +8, Stealth +5&lt;/h5&gt;&lt;h5&gt;&lt;b&gt;Languages &lt;/b&gt;Common&lt;/h5&gt;&lt;/div&gt;&lt;hr/&gt;&lt;div&gt;&lt;h5&gt;&lt;b&gt;ECOLOGY&lt;/b&gt;&lt;/h5&gt;&lt;/div&gt;&lt;hr/&gt;&lt;div&gt;&lt;h5&gt;&lt;b&gt;Environment &lt;/b&gt; warm hills and deserts&lt;/h5&gt;&lt;h5&gt;&lt;b&gt;Organization &lt;/b&gt;solitary or pair&lt;/h5&gt;&lt;h5&gt;&lt;b&gt;Treasure &lt;/b&gt;double&lt;/h5&gt;&lt;/div&gt;&lt;hr/&gt;&lt;div&gt;&lt;h5&gt;&lt;b&gt;SPECIAL ABILITIES&lt;/b&gt;&lt;/h5&gt;&lt;/div&gt;&lt;hr/&gt;&lt;div&gt;&lt;h5&gt;&lt;b&gt;Grab (Ex)&lt;/b&gt; A behir's grab attack works against creatures of any size category. It can constrict the same round it establishes a hold. On any round thereafter that it maintains its hold, the behir can choose to rake the grappled target or swallow it whole.&lt;/h5&gt;&lt;/div&gt;&lt;br&gt;&lt;/br&gt;&lt;div&gt;&lt;h4&gt;&lt;p&gt;&lt;p&gt;Temperamental and avaricious, the behir spends most of its time slithering through the sandy hills and desert cliffs that make up its territory, preying upon all creatures who dare to enter its hunting grounds. The creature's six pairs of powerful, clawed legs remain folded against its sides most of the time, only extending in combat to grapple foes or carry the behir forward in a terrifying, low-slung gallop, or else when climbing the sheer cliff faces common to behir lairs. The average behir is 40 feet long and weighs 4,000 pounds. In addition to the two prominent horns on its head, many have additional decorative spines at regular intervals along the central ridges of their backs. While territorial and bestial in its fury, the behir is neither stupid nor necessarily evil, though its selfcenteredness and tendency to lay claim to everything visible from its high lairs frequently bring it into conf lict with other races. As such, a behir can often be bought off or reasoned with by those brave negotiators willing to get close enough to make their pitch. In these cases, a behir's tendency to attack first and ask questions later (or not at all) means that anyone seeking to strike a deal must bring powerful incentives and impress the behir immediately with his offer. It's often been speculated that behirs are somehow related to blue dragons, but the exact nature of this link remains unknown. Most dragons deny any such association and look down on the behir for its relative lack of intelligence-a snubbing that infuriates the already short-tempered behir. Thanks to this casual disparagement, many behirs carry deep grudges against dragons, and attack without pause any who cross into their territories.&lt;/p&gt;&lt;/h4&gt;&lt;/div&gt;</t>
  </si>
  <si>
    <t>Black Pudding</t>
  </si>
  <si>
    <t>ooze</t>
  </si>
  <si>
    <t>blindsight 60 ft.; Perception -5</t>
  </si>
  <si>
    <t>3, touch 3, flat-footed 3</t>
  </si>
  <si>
    <t>(-2 size, -5 Dex)</t>
  </si>
  <si>
    <t>(10d8+60)</t>
  </si>
  <si>
    <t>Fort +9, Ref -2, Will -2</t>
  </si>
  <si>
    <t>split, ooze traits</t>
  </si>
  <si>
    <t>20 ft., climb 20 ft.</t>
  </si>
  <si>
    <t>slam +8 (2d6+4 plus 2d6 acid plus grab)</t>
  </si>
  <si>
    <t>constrict (2d6+4 plus 2d6 acid), corrosion</t>
  </si>
  <si>
    <t>Str 16, Dex 1, Con 22, Int -, Wis 1, Cha 1</t>
  </si>
  <si>
    <t>+12 (+16 grapple)</t>
  </si>
  <si>
    <t>17 (27 vs. bull rush, can't be tripped)</t>
  </si>
  <si>
    <t>Climb +11</t>
  </si>
  <si>
    <t>ooze traits, suction</t>
  </si>
  <si>
    <t xml:space="preserve"> any underground</t>
  </si>
  <si>
    <t>solitary</t>
  </si>
  <si>
    <t>This black, amorphous blob piles up on itself, a quivering mound of midnight sludge that glistens darkly before surging forward.</t>
  </si>
  <si>
    <t>Pudding</t>
  </si>
  <si>
    <t>Acid (Ex) A black pudding secretes a digestive acid that dissolves organic material and metal quickly, but does not affect stone.  Each time a creature suffers damage from a black pudding's acid, its clothing and armor take the same amount of damage from the acid. A DC 21 Reflex save prevents damage to clothing and armor. A metal or wooden weapon that strikes a black pudding takes 2d6 acid damage unless the weapon's wielder succeeds on a DC 21 Reflex save. If a black pudding remains in contact with a wooden or metal object for 1 full round, it inflicts 21 points of acid damage (no save) to the object. The save DCs are Constitution-based.  Corrosion (Ex) An opponent that is being constricted by a black pudding suffers a -4 penalty on Reflex saves made to resist acid damage applying to clothing and armor.  Split (Ex) Slashing and piercing weapons deal no damage to a black pudding. Instead, the creature splits into two identical puddings, each with half of the original's current hit points (round down). A pudding with 10 hit points or less cannot be further split and dies if reduced to 0 hit points.  Suction (Ex) The black pudding can create powerful suction against any surface as it climbs, allowing it to cling to inverted surfaces with ease. A black pudding can establish or release suction as a swift action, and as long as it is using suction, it moves at half speed. Because of the suction, a black pudding's CMD score gets a +10 circumstance bonus to resist bull rush, awesome blows, and other attacks and effects that attempt to physically move it from its location.</t>
  </si>
  <si>
    <t>Black puddings are the scavengers of the underworld, constantly on the lookout for a meal. They can sense organic or metallic objects within 60 feet and mindlessly attack such items or beings until they are dissolved or the ooze is killed. A black pudding reproduces by breaking off a piece of its body and forming a new, smaller black pudding, which grows to full size in 1 month's time. Some of the more intelligent creatures in the underworld use black puddings as natural garbage disposals, creating stone pits to house the pudding and throwing organic refuse or foes in as needed.  Larger specimens of black puddings have been encountered in the deepest parts of the world, with Gargantuan individuals having up to 30 HD. Other colored puddings are rumored to exist, with white ones living in the arctic, brown ones living in swamps, and tan ones living in deserts.</t>
  </si>
  <si>
    <t>&lt;link rel="stylesheet"href="PF.css"&gt;&lt;div&gt;&lt;h2&gt;Black Pudding&lt;/h2&gt;&lt;h3&gt;&lt;i&gt;This black, amorphous blob piles up on itself, a quivering mound of midnight sludge that glistens darkly before surging forward.&lt;/i&gt;&lt;/h3&gt;&lt;br&gt;&lt;/br&gt;&lt;/div&gt;&lt;div class="heading"&gt;&lt;p class="alignleft"&gt;Black Pudding&lt;/p&gt;&lt;p class="alignright"&gt;CR 7&lt;/p&gt;&lt;div style="clear: both;"&gt;&lt;/div&gt;&lt;/div&gt;&lt;div&gt;&lt;h5&gt;&lt;b&gt;XP &lt;/b&gt;3,200&lt;/h5&gt;&lt;h5&gt;N Huge ooze &lt;/h5&gt;&lt;h5&gt;&lt;b&gt;Init &lt;/b&gt;-5; &lt;b&gt;Senses &lt;/b&gt;blindsight 60 ft.; Perception -5&lt;/h5&gt;&lt;/div&gt;&lt;hr/&gt;&lt;div&gt;&lt;h5&gt;&lt;b&gt;DEFENSE&lt;/b&gt;&lt;/h5&gt;&lt;/div&gt;&lt;hr/&gt;&lt;div&gt;&lt;h5&gt;&lt;b&gt;AC &lt;/b&gt;3, touch 3, flat-footed 3 (-2 size, -5 Dex)&lt;/h5&gt;&lt;h5&gt;&lt;b&gt;hp &lt;/b&gt;105 (10d8+60)&lt;/h5&gt;&lt;h5&gt;&lt;b&gt;Fort &lt;/b&gt;+9, &lt;b&gt;Ref &lt;/b&gt;-2, &lt;b&gt;Will &lt;/b&gt;-2&lt;/h5&gt;&lt;h5&gt;&lt;b&gt;Defensive Abilities &lt;/b&gt;split, ooze traits&lt;/h5&gt;&lt;/div&gt;&lt;hr/&gt;&lt;div&gt;&lt;h5&gt;&lt;b&gt;OFFENSE&lt;/b&gt;&lt;/h5&gt;&lt;/div&gt;&lt;hr/&gt;&lt;div&gt;&lt;h5&gt;&lt;b&gt;Spd &lt;/b&gt;20 ft., climb 20 ft.&lt;/h5&gt;&lt;h5&gt;&lt;b&gt;Melee &lt;/b&gt;slam +8 (2d6+4 plus 2d6 acid plus grab)&lt;/h5&gt;&lt;h5&gt;&lt;b&gt;Space &lt;/b&gt;15 ft.; &lt;b&gt;Reach &lt;/b&gt;10 ft.&lt;/h5&gt;&lt;h5&gt;&lt;b&gt;Special Attacks &lt;/b&gt;constrict (2d6+4 plus 2d6 acid), corrosion&lt;/h5&gt;&lt;/div&gt;&lt;hr/&gt;&lt;div&gt;&lt;h5&gt;&lt;b&gt;STATISTICS&lt;/b&gt;&lt;/h5&gt;&lt;/div&gt;&lt;hr/&gt;&lt;div&gt;&lt;h5&gt;&lt;b&gt;Str&lt;/b&gt; 16, &lt;b&gt;Dex&lt;/b&gt; 1, &lt;b&gt;Con&lt;/b&gt; 22, &lt;b&gt;Int&lt;/b&gt; -, &lt;b&gt;Wis&lt;/b&gt; 1, &lt;b&gt;Cha&lt;/b&gt; 1&lt;/h5&gt;&lt;h5&gt;&lt;b&gt;Base Atk &lt;/b&gt;+7; &lt;b&gt;CMB &lt;/b&gt;+12 (+16 grapple); &lt;b&gt;CMD &lt;/b&gt;17 (27 vs. bull rush, can't be tripped)&lt;/h5&gt;&lt;h5&gt;&lt;b&gt;Skills &lt;/b&gt;Climb +11&lt;/h5&gt;&lt;h5&gt;&lt;b&gt;SQ &lt;/b&gt;ooze traits, suction&lt;/h5&gt;&lt;/div&gt;&lt;hr/&gt;&lt;div&gt;&lt;h5&gt;&lt;b&gt;ECOLOGY&lt;/b&gt;&lt;/h5&gt;&lt;/div&gt;&lt;hr/&gt;&lt;div&gt;&lt;h5&gt;&lt;b&gt;Environment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ABILITIES&lt;/b&gt;&lt;/h5&gt;&lt;/div&gt;&lt;hr/&gt;&lt;div&gt;&lt;h5&gt;&lt;b&gt;Acid (Ex)&lt;/b&gt; A black pudding secretes a digestive acid that dissolves organic material and metal quickly, but does not affect stone.  Each time a creature suffers damage from a black pudding's acid, its clothing and armor take the same amount of damage from the acid. A DC 21 Reflex save prevents damage to clothing and armor. A metal or wooden weapon that strikes a black pudding takes 2d6 acid damage unless the weapon's wielder succeeds on a DC 21 Reflex save. If a black pudding remains in contact with a wooden or metal object for 1 full round, it inflicts 21 points of acid damage (no save) to the object. The save DCs are Constitution-based.&lt;/h5&gt;&lt;h5&gt;&lt;b&gt;  Corrosion (Ex)&lt;/b&gt; An opponent that is being constricted by a black pudding suffers a -4 penalty on Reflex saves made to resist acid damage applying to clothing and armor.&lt;/h5&gt;&lt;h5&gt;&lt;b&gt;  Split (Ex)&lt;/b&gt; Slashing and piercing weapons deal no damage to a black pudding. Instead, the creature splits into two identical puddings, each with half of the original's current hit points (round down). A pudding with 10 hit points or less cannot be further split and dies if reduced to 0 hit points.&lt;/h5&gt;&lt;h5&gt;&lt;b&gt;  Suction (Ex)&lt;/b&gt; The black pudding can create powerful suction against any surface as it climbs, allowing it to cling to inverted surfaces with ease. A black pudding can establish or release suction as a swift action, and as long as it is using suction, it moves at half speed. Because of the suction, a black pudding's CMD score gets a +10 circumstance bonus to resist bull rush, awesome blows, and other attacks and effects that attempt to physically move it from its location.&lt;/h5&gt;&lt;/div&gt;&lt;br&gt;&lt;/br&gt;&lt;div&gt;&lt;h4&gt;&lt;p&gt;Black puddings are the scavengers of the underworld, constantly on the lookout for a meal. They can sense organic or metallic objects within 60 feet and mindlessly attack such items or beings until they are dissolved or the ooze is killed. A black pudding reproduces by breaking off a piece of its body and forming a new, smaller black pudding, which grows to full size in 1 month's time. Some of the more intelligent creatures in the underworld use black puddings as natural garbage disposals, creating stone pits to house the pudding and throwing organic refuse or foes in as needed.&lt;/p&gt;&lt;p&gt;Larger specimens of black puddings have been encountered in the deepest parts of the world, with Gargantuan individuals having up to 30 HD. Other colored puddings are rumored to exist, with white ones living in the arctic, brown ones living in swamps, and tan ones living in deserts.&lt;/p&gt;&lt;/h4&gt;&lt;/div&gt;</t>
  </si>
  <si>
    <t>Boar</t>
  </si>
  <si>
    <t>low-light vision, scent; Perception +6</t>
  </si>
  <si>
    <t>14, touch 10, flat-footed 14</t>
  </si>
  <si>
    <t>Fort +6, Ref +3, Will +1</t>
  </si>
  <si>
    <t>ferocity</t>
  </si>
  <si>
    <t>gore +4 melee (1d8+4)</t>
  </si>
  <si>
    <t>Str 17, Dex 10, Con 17, Int 2, Wis 13, Cha 4</t>
  </si>
  <si>
    <t>Toughness</t>
  </si>
  <si>
    <t>Perception +6</t>
  </si>
  <si>
    <t xml:space="preserve"> temperate or tropical forests</t>
  </si>
  <si>
    <t>solitary, pair, or group (3-8)</t>
  </si>
  <si>
    <t>This ill-tempered beast's tiny, bloodshot eyes glare angrily above a mouth filled with sharp tusks.</t>
  </si>
  <si>
    <t>Much more ill-tempered and dangerous than their domesticated kin, boars are omnivorous creatures common to temperate forests, although they are not unknown in tropical climes. Other variants exist as well, such as the particularly ugly warthogs that dwell in tropical plains and savannahs. Boars are often hunted for their flesh, which is considered delicious by most humanoids. Those who hunt boars often do so with a special spear fitted with a cross beam to prevent an impaled boar from pushing forward along the spear shaft to gore its tormentor.  The boar's stubborn nature and habit of eating even bones makes it well suited as a pet for certain folk. Many thieves' guilds keep boars for the disposal of bodies, while orc tribes let them run loose in their lairs, where they do a relatively good job at keeping these warrens clean of refuse.  A boar is four feet long and weighs 200 pounds.</t>
  </si>
  <si>
    <t>&lt;link rel="stylesheet"href="PF.css"&gt;&lt;div&gt;&lt;h2&gt;Boar&lt;/h2&gt;&lt;h3&gt;&lt;i&gt;This ill-tempered beast's tiny, bloodshot eyes glare angrily above a mouth filled with sharp tusks.&lt;/i&gt;&lt;/h3&gt;&lt;br&gt;&lt;/br&gt;&lt;/div&gt;&lt;div class="heading"&gt;&lt;p class="alignleft"&gt;Boar&lt;/p&gt;&lt;p class="alignright"&gt;CR 2&lt;/p&gt;&lt;div style="clear: both;"&gt;&lt;/div&gt;&lt;/div&gt;&lt;div&gt;&lt;h5&gt;&lt;b&gt;XP &lt;/b&gt;600&lt;/h5&gt;&lt;h5&gt;N Medium animal &lt;/h5&gt;&lt;h5&gt;&lt;b&gt;Init &lt;/b&gt;+0; &lt;b&gt;Senses &lt;/b&gt;low-light vision, scent; Perception +6&lt;/h5&gt;&lt;/div&gt;&lt;hr/&gt;&lt;div&gt;&lt;h5&gt;&lt;b&gt;DEFENSE&lt;/b&gt;&lt;/h5&gt;&lt;/div&gt;&lt;hr/&gt;&lt;div&gt;&lt;h5&gt;&lt;b&gt;AC &lt;/b&gt;14, touch 10, flat-footed 14 (+4 natural)&lt;/h5&gt;&lt;h5&gt;&lt;b&gt;hp &lt;/b&gt;18 (2d8+9)&lt;/h5&gt;&lt;h5&gt;&lt;b&gt;Fort &lt;/b&gt;+6, &lt;b&gt;Ref &lt;/b&gt;+3, &lt;b&gt;Will &lt;/b&gt;+1&lt;/h5&gt;&lt;h5&gt;&lt;b&gt;Defensive Abilities &lt;/b&gt;ferocity&lt;/h5&gt;&lt;/div&gt;&lt;hr/&gt;&lt;div&gt;&lt;h5&gt;&lt;b&gt;OFFENSE&lt;/b&gt;&lt;/h5&gt;&lt;/div&gt;&lt;hr/&gt;&lt;div&gt;&lt;h5&gt;&lt;b&gt;Spd &lt;/b&gt;40 ft.&lt;/h5&gt;&lt;h5&gt;&lt;b&gt;Melee &lt;/b&gt;gore +4 melee (1d8+4)&lt;/h5&gt;&lt;/div&gt;&lt;hr/&gt;&lt;div&gt;&lt;h5&gt;&lt;b&gt;STATISTICS&lt;/b&gt;&lt;/h5&gt;&lt;/div&gt;&lt;hr/&gt;&lt;div&gt;&lt;h5&gt;&lt;b&gt;Str&lt;/b&gt; 17, &lt;b&gt;Dex&lt;/b&gt; 10, &lt;b&gt;Con&lt;/b&gt; 17, &lt;b&gt;Int&lt;/b&gt; 2, &lt;b&gt;Wis&lt;/b&gt; 13, &lt;b&gt;Cha&lt;/b&gt; 4&lt;/h5&gt;&lt;h5&gt;&lt;b&gt;Base Atk &lt;/b&gt;+1; &lt;b&gt;CMB &lt;/b&gt;+4; &lt;b&gt;CMD &lt;/b&gt;14&lt;/h5&gt;&lt;h5&gt;&lt;b&gt;Feats &lt;/b&gt;Toughness&lt;/h5&gt;&lt;h5&gt;&lt;b&gt;Skills &lt;/b&gt;Perception +6&lt;/h5&gt;&lt;/div&gt;&lt;hr/&gt;&lt;div&gt;&lt;h5&gt;&lt;b&gt;ECOLOGY&lt;/b&gt;&lt;/h5&gt;&lt;/div&gt;&lt;hr/&gt;&lt;div&gt;&lt;h5&gt;&lt;b&gt;Environment &lt;/b&gt; temperate or tropical forests&lt;/h5&gt;&lt;h5&gt;&lt;b&gt;Organization &lt;/b&gt;solitary, pair, or group (3-8)&lt;/h5&gt;&lt;h5&gt;&lt;b&gt;Treasure &lt;/b&gt;none&lt;/h5&gt;&lt;/div&gt;&lt;br&gt;&lt;/br&gt;&lt;div&gt;&lt;h4&gt;&lt;p&gt;Much more ill-tempered and dangerous than their domesticated kin, boars are omnivorous creatures common to temperate forests, although they are not unknown in tropical climes. Other variants exist as well, such as the particularly ugly warthogs that dwell in tropical plains and savannahs. Boars are often hunted for their flesh, which is considered delicious by most humanoids. Those who hunt boars often do so with a special spear fitted with a cross beam to prevent an impaled boar from pushing forward along the spear shaft to gore its tormentor.&lt;/p&gt;&lt;p&gt;The boar's stubborn nature and habit of eating even bones makes it well suited as a pet for certain folk. Many thieves' guilds keep boars for the disposal of bodies, while orc tribes let them run loose in their lairs, where they do a relatively good job at keeping these warrens clean of refuse.&lt;/p&gt;&lt;p&gt;A boar is four feet long and weighs 200 pounds.&lt;/p&gt;&lt;/h4&gt;&lt;/div&gt;</t>
  </si>
  <si>
    <t>Dire Boar</t>
  </si>
  <si>
    <t>Fort +7, Ref +4, Will +2</t>
  </si>
  <si>
    <t>gore +8 melee (2d6+9)</t>
  </si>
  <si>
    <t>Str 23, Dex 10, Con 17, Int 2, Wis 13, Cha 8</t>
  </si>
  <si>
    <t>Improved Initiative, Skill Focus (Perception), Toughness</t>
  </si>
  <si>
    <t>Perception +12</t>
  </si>
  <si>
    <t>solitary, pair, or herd (3-8)</t>
  </si>
  <si>
    <t>The back of this horse-sized boar rises in a steep slope. Its tiny red eyes are crusted with filth and its bristly f lank crawls with f lies.</t>
  </si>
  <si>
    <t>Whereas the boar is ill-tempered and generally unfriendly, the towering daeodon (known as the dire boar to most commoners and hunters) is legitimately hateful and violent. Although omnivorous like its smaller kin, the daeodon prefers to feed on flesh, and its razor-sharp tusks and keen eyesight make it particularly well suited as a predator. While the daeodon is primarily a scavenger, it isn't averse to attacking smaller creatures it encounters while searching for easier meals, or those who stumble unwittingly into its territory. Particularly brave or skilled orcs are fond of using daeodons as mounts, and orc cavalry mounted on dire boars make for a fearsome force indeed. A typical adult daeodon is 10 feet long and 7 feet tall at the shoulder. It weighs approximately 2,000 pounds.</t>
  </si>
  <si>
    <t>&lt;link rel="stylesheet"href="PF.css"&gt;&lt;div&gt;&lt;h2&gt;Boar, Dire &lt;/h2&gt;&lt;h3&gt;&lt;i&gt;The back of this horse-sized boar rises in a steep slope. Its tiny red eyes are crusted with filth and its bristly f lank crawls with f lies.&lt;/i&gt;&lt;/h3&gt;&lt;br&gt;&lt;/br&gt;&lt;/div&gt;&lt;div class="heading"&gt;&lt;p class="alignleft"&gt;Dire Boar&lt;/p&gt;&lt;p class="alignright"&gt;CR 4&lt;/p&gt;&lt;div style="clear: both;"&gt;&lt;/div&gt;&lt;/div&gt;&lt;div&gt;&lt;h5&gt;&lt;b&gt;XP &lt;/b&gt;1,200&lt;/h5&gt;&lt;h5&gt;N Large animal &lt;/h5&gt;&lt;h5&gt;&lt;b&gt;Init &lt;/b&gt;+4; &lt;b&gt;Senses &lt;/b&gt;low-light vision, scent; Perception +12&lt;/h5&gt;&lt;/div&gt;&lt;hr/&gt;&lt;div&gt;&lt;h5&gt;&lt;b&gt;DEFENSE&lt;/b&gt;&lt;/h5&gt;&lt;/div&gt;&lt;hr/&gt;&lt;div&gt;&lt;h5&gt;&lt;b&gt;AC &lt;/b&gt;15, touch 9, flat-footed 15 (+6 natural, -1 size)&lt;/h5&gt;&lt;h5&gt;&lt;b&gt;hp &lt;/b&gt;42 (5d8+20)&lt;/h5&gt;&lt;h5&gt;&lt;b&gt;Fort &lt;/b&gt;+7, &lt;b&gt;Ref &lt;/b&gt;+4, &lt;b&gt;Will &lt;/b&gt;+2&lt;/h5&gt;&lt;h5&gt;&lt;b&gt;Defensive Abilities &lt;/b&gt;ferocity&lt;/h5&gt;&lt;/div&gt;&lt;hr/&gt;&lt;div&gt;&lt;h5&gt;&lt;b&gt;OFFENSE&lt;/b&gt;&lt;/h5&gt;&lt;/div&gt;&lt;hr/&gt;&lt;div&gt;&lt;h5&gt;&lt;b&gt;Spd &lt;/b&gt;40 ft.&lt;/h5&gt;&lt;h5&gt;&lt;b&gt;Melee &lt;/b&gt;gore +8 melee (2d6+9)&lt;/h5&gt;&lt;/div&gt;&lt;hr/&gt;&lt;div&gt;&lt;h5&gt;&lt;b&gt;STATISTICS&lt;/b&gt;&lt;/h5&gt;&lt;/div&gt;&lt;hr/&gt;&lt;div&gt;&lt;h5&gt;&lt;b&gt;Str&lt;/b&gt; 23, &lt;b&gt;Dex&lt;/b&gt; 10, &lt;b&gt;Con&lt;/b&gt; 17, &lt;b&gt;Int&lt;/b&gt; 2, &lt;b&gt;Wis&lt;/b&gt; 13, &lt;b&gt;Cha&lt;/b&gt; 8&lt;/h5&gt;&lt;h5&gt;&lt;b&gt;Base Atk &lt;/b&gt;+3; &lt;b&gt;CMB &lt;/b&gt;+10; &lt;b&gt;CMD &lt;/b&gt;20&lt;/h5&gt;&lt;h5&gt;&lt;b&gt;Feats &lt;/b&gt;Improved Initiative, Skill Focus (Perception), Toughness&lt;/h5&gt;&lt;h5&gt;&lt;b&gt;Skills &lt;/b&gt;Perception +12&lt;/h5&gt;&lt;/div&gt;&lt;hr/&gt;&lt;div&gt;&lt;h5&gt;&lt;b&gt;ECOLOGY&lt;/b&gt;&lt;/h5&gt;&lt;/div&gt;&lt;hr/&gt;&lt;div&gt;&lt;h5&gt;&lt;b&gt;Environment &lt;/b&gt; temperate or tropical forests&lt;/h5&gt;&lt;h5&gt;&lt;b&gt;Organization &lt;/b&gt;solitary, pair, or herd (3-8)&lt;/h5&gt;&lt;h5&gt;&lt;b&gt;Treasure &lt;/b&gt;none&lt;/h5&gt;&lt;/div&gt;&lt;br&gt;&lt;/br&gt;&lt;div&gt;&lt;h4&gt;&lt;p&gt;Whereas the boar is ill-tempered and generally unfriendly, the towering daeodon (known as the dire boar to most commoners and hunters) is legitimately hateful and violent. Although omnivorous like its smaller kin, the daeodon prefers to feed on flesh, and its razor-sharp tusks and keen eyesight make it particularly well suited as a predator. While the daeodon is primarily a scavenger, it isn't averse to attacking smaller creatures it encounters while searching for easier meals, or those who stumble unwittingly into its territory. Particularly brave or skilled orcs are fond of using daeodons as mounts, and orc cavalry mounted on dire boars make for a fearsome force indeed. A typical adult daeodon is 10 feet long and 7 feet tall at the shoulder. It weighs approximately 2,000 pounds.&lt;/p&gt;&lt;/h4&gt;&lt;/div&gt;</t>
  </si>
  <si>
    <t>Boggard</t>
  </si>
  <si>
    <t>humanoid</t>
  </si>
  <si>
    <t>(boggard)</t>
  </si>
  <si>
    <t>14, touch 9, flat-footed 14</t>
  </si>
  <si>
    <t>(+2 armor, -1 Dex, +3 natural)</t>
  </si>
  <si>
    <t>(3d8+9)</t>
  </si>
  <si>
    <t>Fort +5, Ref +0, Will +1</t>
  </si>
  <si>
    <t>20 ft., swim 30 ft.</t>
  </si>
  <si>
    <t>morningstar +5 (1d8+3), tongue -1 touch (sticky tongue)</t>
  </si>
  <si>
    <t>terrifying croak</t>
  </si>
  <si>
    <t>Str 15, Dex 9, Con 14, Int 8, Wis 11, Cha 10</t>
  </si>
  <si>
    <t>Toughness, Weapon Focus (morningstar)</t>
  </si>
  <si>
    <t>Acrobatics +2 (+14 jumping), Stealth -1 (+7 in swamps), Swim +10</t>
  </si>
  <si>
    <t>+16 Acrobatics when jumping, +4 Perception, +8 Stealth in swamps</t>
  </si>
  <si>
    <t>hold breath, swamp stride</t>
  </si>
  <si>
    <t xml:space="preserve"> temperate marshes</t>
  </si>
  <si>
    <t>solitary, pair, or army (3-12)</t>
  </si>
  <si>
    <t>NPC gear (leather armor, morningstar, other treasure)</t>
  </si>
  <si>
    <t>Bulbous eyes glare atop this creature's decidedly toad-like head. A multitude of warts and bumps decorate its greenish skin.</t>
  </si>
  <si>
    <t>Hold Breath (Ex) A boggard can hold its breath for a number of rounds equal to four times its Constitution score before it risks drowning or suffocating. Sticky Tongue (Ex) A creature hit by a boggard's tongue attack cannot move more than 10 feet away from the boggard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boggard's actual hit points). The boggard cannot move more than 10 feet away from the target, but the boggard can release its tongue as a free action. Unlike a giant frog, a boggard cannot pull targets toward it with its tongue. Swamp Stride (Ex) A boggard can move through any sort of natural difficult terrain at its normal speed while within a swamp. Magically altered terrain affects a boggard normally. Terrifying Croak (Su) Once per hour, a boggard can, as a standard action, emit a loud and horrifying croak. Any nonboggard creature within 30 feet of the boggard must make a DC 13 Will save or become shaken for 1d4 rounds. Creatures that succeed at this save cannot be affected again by the same boggard's croak for 24 hours. Creatures that are already shaken become frightened for 1d4 rounds instead. The save DC is Charisma-based and includes a +2 racial bonus.</t>
  </si>
  <si>
    <t>Boggards resemble anthropomorphic frogs or toads, complete with webbed hands and feet, large eyes, and overly wide mouths. These creatures make their homes near large rivers or deep in marshes. There they make small villages composed of mud mounds on the banks. Boggards start out life as tadpoles in breeding ponds, eventually growing to a length of 3 feet before sprouting arms and legs and becoming capable of terrestrial living. Acceptance into the clan then depends on the young boggard's successful hunt to kill a sentient humanoid. Those who fail are exiled from the clan. As boggards age, they continue to grow and lose their coloration. Exceptionally old boggards bear completely white skin covering massive corpulent bodies. Some of these boggards rank among the caste of priest-kings and enjoy a life of grotesque pleasures ruling their clans. Though often hunched over, boggards stand 5 feet tall and weigh close to 200 pounds. These creatures live for 50 years, though the harsh swamps and infighting usually cut these years short.</t>
  </si>
  <si>
    <t>&lt;link rel="stylesheet"href="PF.css"&gt;&lt;div&gt;&lt;h2&gt;Boggard&lt;/h2&gt;&lt;h3&gt;&lt;i&gt;&lt;i&gt;Bulbous eyes glare atop this creature's decidedly toad-like head. A multitude of warts and bumps decorate its greenish skin.&lt;/i&gt;&lt;/i&gt;&lt;/h3&gt;&lt;br&gt;&lt;/br&gt;&lt;/div&gt;&lt;div class="heading"&gt;&lt;p class="alignleft"&gt;Boggard&lt;/p&gt;&lt;p class="alignright"&gt;CR 2&lt;/p&gt;&lt;div style="clear: both;"&gt;&lt;/div&gt;&lt;/div&gt;&lt;div&gt;&lt;h5&gt;&lt;b&gt;XP &lt;/b&gt;600&lt;/h5&gt;&lt;h5&gt;CE Medium humanoid (boggard)&lt;/h5&gt;&lt;h5&gt;&lt;b&gt;Init &lt;/b&gt;-1; &lt;b&gt;Senses &lt;/b&gt;darkvision 60 ft., low-light vision; Perception +4&lt;/h5&gt;&lt;/div&gt;&lt;hr/&gt;&lt;div&gt;&lt;h5&gt;&lt;b&gt;DEFENSE&lt;/b&gt;&lt;/h5&gt;&lt;/div&gt;&lt;hr/&gt;&lt;div&gt;&lt;h5&gt;&lt;b&gt;AC &lt;/b&gt;14, touch 9, flat-footed 14 (+2 armor, -1 Dex, +3 natural)&lt;/h5&gt;&lt;h5&gt;&lt;b&gt;hp &lt;/b&gt;22 (3d8+9)&lt;/h5&gt;&lt;h5&gt;&lt;b&gt;Fort &lt;/b&gt;+5, &lt;b&gt;Ref &lt;/b&gt;+0, &lt;b&gt;Will &lt;/b&gt;+1&lt;/h5&gt;&lt;/div&gt;&lt;hr/&gt;&lt;div&gt;&lt;h5&gt;&lt;b&gt;OFFENSE&lt;/b&gt;&lt;/h5&gt;&lt;/div&gt;&lt;hr/&gt;&lt;div&gt;&lt;h5&gt;&lt;b&gt;Spd &lt;/b&gt;20 ft., swim 30 ft.&lt;/h5&gt;&lt;h5&gt;&lt;b&gt;Melee &lt;/b&gt;morningstar +5 (1d8+3), tongue -1 touch (sticky tongue)&lt;/h5&gt;&lt;h5&gt;&lt;b&gt;Space &lt;/b&gt;5 ft.; &lt;b&gt;Reach &lt;/b&gt;5 ft.&lt;/h5&gt;&lt;h5&gt;&lt;b&gt;Special Attacks &lt;/b&gt;terrifying croak&lt;/h5&gt;&lt;/div&gt;&lt;hr/&gt;&lt;div&gt;&lt;h5&gt;&lt;b&gt;STATISTICS&lt;/b&gt;&lt;/h5&gt;&lt;/div&gt;&lt;hr/&gt;&lt;div&gt;&lt;h5&gt;&lt;b&gt;Str &lt;/b&gt;15, &lt;b&gt;Dex &lt;/b&gt;9, &lt;b&gt;Con &lt;/b&gt;14, &lt;b&gt;Int &lt;/b&gt; 8, &lt;b&gt;Wis &lt;/b&gt;11, &lt;b&gt;Cha &lt;/b&gt;10&lt;/h5&gt;&lt;h5&gt;&lt;b&gt;Base Atk &lt;/b&gt;+2; &lt;b&gt;CMB &lt;/b&gt;+4; &lt;b&gt;CMD &lt;/b&gt;13&lt;/h5&gt;&lt;h5&gt;&lt;b&gt;Feats &lt;/b&gt;Toughness, Weapon Focus (morningstar)&lt;/h5&gt;&lt;h5&gt;&lt;b&gt;Skills &lt;/b&gt;Acrobatics +2 (+14 jumping), Stealth -1 (+7 in swamps), Swim +10; &lt;b&gt;Racial Modifiers &lt;/b&gt;+16 Acrobatics when jumping, +4 Perception, +8 Stealth in swamps&lt;/h5&gt;&lt;h5&gt;&lt;b&gt;Languages &lt;/b&gt;Boggard&lt;/h5&gt;&lt;h5&gt;&lt;b&gt;SQ &lt;/b&gt;hold breath, swamp stride&lt;/h5&gt;&lt;/div&gt;&lt;hr/&gt;&lt;div&gt;&lt;h5&gt;&lt;b&gt;ECOLOGY&lt;/b&gt;&lt;/h5&gt;&lt;/div&gt;&lt;hr/&gt;&lt;div&gt;&lt;h5&gt;&lt;b&gt;Environment &lt;/b&gt; temperate marshes&lt;/h5&gt;&lt;h5&gt;&lt;b&gt;Organization &lt;/b&gt;solitary, pair, or army (3-12)&lt;/h5&gt;&lt;h5&gt;&lt;b&gt;Treasure &lt;/b&gt;NPC gear (leather armor, morningstar, other treasure)&lt;/h5&gt;&lt;/div&gt;&lt;hr/&gt;&lt;div&gt;&lt;h5&gt;&lt;b&gt;SPECIAL ABILITIES&lt;/b&gt;&lt;/h5&gt;&lt;/div&gt;&lt;hr/&gt;&lt;div&gt;&lt;h5&gt;&lt;b&gt;Hold Breath (Ex)&lt;/b&gt; A boggard can hold its breath for a number of rounds equal to four times its Constitution score before it risks drowning or suffocating. &lt;/h5&gt;&lt;h5&gt;&lt;b&gt;Sticky Tongue (Ex)&lt;/b&gt; A creature hit by a boggard's tongue attack cannot move more than 10 feet away from the boggard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boggard's actual hit points). The boggard cannot move more than 10 feet away from the target, but the boggard can release its tongue as a free action. Unlike a giant frog, a boggard cannot pull targets toward it with its tongue. &lt;/h5&gt;&lt;h5&gt;&lt;b&gt;Swamp Stride (Ex)&lt;/b&gt; A boggard can move through any sort of natural difficult terrain at its normal speed while within a swamp. Magically altered terrain affects a boggard normally. &lt;/h5&gt;&lt;h5&gt;&lt;b&gt;Terrifying Croak (Su)&lt;/b&gt; Once per hour, a boggard can, as a standard action, emit a loud and horrifying croak. Any nonboggard creature within 30 feet of the boggard must make a DC 13 Will save or become shaken for 1d4 rounds. Creatures that succeed at this save cannot be affected again by the same boggard's croak for 24 hours. Creatures that are already shaken become frightened for 1d4 rounds instead. The save DC is Charisma-based and includes a +2 racial bonus.&lt;/h5&gt;&lt;/div&gt;&lt;br&gt;&lt;/br&gt;&lt;div&gt;&lt;h4&gt;&lt;p&gt;&lt;p&gt;Boggards resemble anthropomorphic frogs or toads, complete with webbed hands and feet, large eyes, and overly wide mouths. These creatures make their homes near large rivers or deep in marshes. There they make small villages composed of mud mounds on the banks. Boggards start out life as tadpoles in breeding ponds, eventually growing to a length of 3 feet before sprouting arms and legs and becoming capable of terrestrial living. Acceptance into the clan then depends on the young boggard's successful hunt to kill a sentient humanoid. Those who fail are exiled from the clan. As boggards age, they continue to grow and lose their coloration. Exceptionally old boggards bear completely white skin covering massive corpulent bodies. Some of these boggards rank among the caste of priest-kings and enjoy a life of grotesque pleasures ruling their clans. Though often hunched over, boggards stand 5 feet tall and weigh close to 200 pounds. These creatures live for 50 years, though the harsh swamps and infighting usually cut these years short.&lt;/p&gt;&lt;/h4&gt;&lt;/div&gt;</t>
  </si>
  <si>
    <t>Bugbear</t>
  </si>
  <si>
    <t>(goblinoid)</t>
  </si>
  <si>
    <t>darkvision 60 ft., scent; Perception +8</t>
  </si>
  <si>
    <t>17, touch 11, flat-footed 16</t>
  </si>
  <si>
    <t>(+2 armor, +1 Dex, +3 natural, +1 shield)</t>
  </si>
  <si>
    <t>(3d8+3)</t>
  </si>
  <si>
    <t>Fort +2, Ref +4, Will +1</t>
  </si>
  <si>
    <t>morningstar +5 (1d8+3)</t>
  </si>
  <si>
    <t>javelin +3 (1d6+3)</t>
  </si>
  <si>
    <t>Str 16, Dex 13, Con 13, Int 10, Wis 10, Cha 9</t>
  </si>
  <si>
    <t>Intimidating Prowess, Skill Focus (Perception)</t>
  </si>
  <si>
    <t>Intimidate +7, Perception +8, Stealth +10</t>
  </si>
  <si>
    <t>+4 Intimidate, +4 Stealth</t>
  </si>
  <si>
    <t>stalker Languages Common, Goblin</t>
  </si>
  <si>
    <t xml:space="preserve"> temperate mountains</t>
  </si>
  <si>
    <t>solitary, pair, gang (3-6), or warband (7-12 plus 2 warriors of 1st level and 1 chieftain of 3rd-5th level)</t>
  </si>
  <si>
    <t>NPC Gear (leather armor, light wooden shield, morningstar, 3 javelins, other treasure)</t>
  </si>
  <si>
    <t>This dark-furred creature raises a spiked morningstar, its tiny, milk-white eyes glittering with the thrill of the coming kill.</t>
  </si>
  <si>
    <t>Stalker (Ex) Perception and Stealth are always class skills for bugbears.</t>
  </si>
  <si>
    <t>The bugbear is the largest of the goblinoid races, a lumbering brute that stands at least a head taller than most humans. They are loners, preferring to live and kill on their own rather than form tribes of their own kind, yet it isn't uncommon to find small bands of bugbears working together, or dwelling in goblin or hobgoblin tribes where they function as elite guards or executioners. Bugbears do not form large warrens like goblins or nations like hobgoblins; they prefer smaller-scale mayhem that lets them keep their favorite acts (murder and torture) on a more personal level. Humans are a bugbear's favored prey, and most count the flesh of humanity as a dietary staple. Grisly trophies of ears or fingers are common bugbear decorations. Bugbears, when they turn to religion, favor gods of murder and violence, with various demon lords being favorites. A typical bugbear stands 7 feet in height and weighs 400 pounds. The Nature of Goblinoid Evil Goblins, hobgoblins, and bugbears, despite having superficial similarities, each represent a different face of evil. Hobgoblins are ordered and methodical in their evil, forming vast armies, warbands, and despotic nations. Goblins are the primal evil, seeking only cruelty and petty victimization as they can find it, be that among their own kind or against their neighbors. Yet the evil personified by the bugbear may be the most terrifying, for they actively seek to inf lict pain and suffering in the most destructive ways possible. When a hobgoblin kills, it's because of tradition and order. When a goblin kills, it's for fun. But when a bugbear holds its blade, it kills only when it can be assured that the murder will cause maximum pain and suffering to those its weapon does not touch; to a bugbear, the true goal of murder is to strike not at the victim, but at those who held the victim dear.</t>
  </si>
  <si>
    <t>&lt;link rel="stylesheet"href="PF.css"&gt;&lt;div&gt;&lt;h2&gt;Bugbear&lt;/h2&gt;&lt;h3&gt;&lt;i&gt;&lt;i&gt;This dark-furred creature raises a spiked morningstar&lt;/i&gt;, &lt;i&gt;its tiny&lt;/i&gt;, &lt;i&gt;milk-white eyes glittering with the thrill of the coming kill.&lt;/i&gt;&lt;/i&gt;&lt;/h3&gt;&lt;br&gt;&lt;/br&gt;&lt;/div&gt;&lt;div class="heading"&gt;&lt;p class="alignleft"&gt;Bugbear&lt;/p&gt;&lt;p class="alignright"&gt;CR 2&lt;/p&gt;&lt;div style="clear: both;"&gt;&lt;/div&gt;&lt;/div&gt;&lt;div&gt;&lt;h5&gt;&lt;b&gt;XP &lt;/b&gt;600&lt;/h5&gt;&lt;h5&gt;CE Medium humanoid (goblinoid)&lt;/h5&gt;&lt;h5&gt;&lt;b&gt;Init &lt;/b&gt;+1; &lt;b&gt;Senses &lt;/b&gt;darkvision 60 ft., scent; Perception +8&lt;/h5&gt;&lt;/div&gt;&lt;hr/&gt;&lt;div&gt;&lt;h5&gt;&lt;b&gt;DEFENSE&lt;/b&gt;&lt;/h5&gt;&lt;/div&gt;&lt;hr/&gt;&lt;div&gt;&lt;h5&gt;&lt;b&gt;AC &lt;/b&gt;17, touch 11, flat-footed 16 (+2 armor, +1 Dex, +3 natural, +1 shield)&lt;/h5&gt;&lt;h5&gt;&lt;b&gt;hp &lt;/b&gt;16 (3d8+3)&lt;/h5&gt;&lt;h5&gt;&lt;b&gt;Fort &lt;/b&gt;+2, &lt;b&gt;Ref &lt;/b&gt;+4, &lt;b&gt;Will &lt;/b&gt;+1&lt;/h5&gt;&lt;/div&gt;&lt;hr/&gt;&lt;div&gt;&lt;h5&gt;&lt;b&gt;OFFENSE&lt;/b&gt;&lt;/h5&gt;&lt;/div&gt;&lt;hr/&gt;&lt;div&gt;&lt;h5&gt;&lt;b&gt;Spd &lt;/b&gt;30 ft.&lt;/h5&gt;&lt;h5&gt;&lt;b&gt;Melee &lt;/b&gt;morningstar +5 (1d8+3)&lt;/h5&gt;&lt;h5&gt;&lt;b&gt;Ranged &lt;/b&gt;javelin +3 (1d6+3)&lt;/h5&gt;&lt;h5&gt;&lt;b&gt;Space &lt;/b&gt;5 ft.; &lt;b&gt;Reach &lt;/b&gt;5 ft.&lt;/h5&gt;&lt;/div&gt;&lt;hr/&gt;&lt;div&gt;&lt;h5&gt;&lt;b&gt;STATISTICS&lt;/b&gt;&lt;/h5&gt;&lt;/div&gt;&lt;hr/&gt;&lt;div&gt;&lt;h5&gt;&lt;b&gt;Str &lt;/b&gt;16, &lt;b&gt;Dex &lt;/b&gt;13, &lt;b&gt;Con &lt;/b&gt;13, &lt;b&gt;Int &lt;/b&gt; 10, &lt;b&gt;Wis &lt;/b&gt;10, &lt;b&gt;Cha &lt;/b&gt;9&lt;/h5&gt;&lt;h5&gt;&lt;b&gt;Base Atk &lt;/b&gt;+2; &lt;b&gt;CMB &lt;/b&gt;+5; &lt;b&gt;CMD &lt;/b&gt;16&lt;/h5&gt;&lt;h5&gt;&lt;b&gt;Feats &lt;/b&gt;Intimidating Prowess, Skill Focus (Perception)&lt;/h5&gt;&lt;h5&gt;&lt;b&gt;Skills &lt;/b&gt;Intimidate +7, Perception +8, Stealth +10; &lt;b&gt;Racial Modifiers &lt;/b&gt;+4 Intimidate, +4 Stealth&lt;/h5&gt;&lt;h5&gt;&lt;b&gt;SQ &lt;/b&gt;stalker Languages Common, Goblin&lt;/h5&gt;&lt;/div&gt;&lt;hr/&gt;&lt;div&gt;&lt;h5&gt;&lt;b&gt;ECOLOGY&lt;/b&gt;&lt;/h5&gt;&lt;/div&gt;&lt;hr/&gt;&lt;div&gt;&lt;h5&gt;&lt;b&gt;Environment &lt;/b&gt; temperate mountains&lt;/h5&gt;&lt;h5&gt;&lt;b&gt;Organization &lt;/b&gt;solitary, pair, gang (3-6), or warband (7-12 plus 2 warriors of 1st level and 1 chieftain of 3rd-5th level)&lt;/h5&gt;&lt;h5&gt;&lt;b&gt;Treasure &lt;/b&gt;NPC Gear (leather armor, light wooden shield, morningstar, 3 javelins, other treasure)&lt;/h5&gt;&lt;/div&gt;&lt;hr/&gt;&lt;div&gt;&lt;h5&gt;&lt;b&gt;SPECIAL ABILITIES&lt;/b&gt;&lt;/h5&gt;&lt;/div&gt;&lt;hr/&gt;&lt;div&gt;&lt;h5&gt;&lt;b&gt;Stalker (Ex)&lt;/b&gt; Perception and Stealth are always class skills for bugbears.&lt;/h5&gt;&lt;/div&gt;&lt;br&gt;&lt;/br&gt;&lt;div&gt;&lt;h4&gt;&lt;p&gt;&lt;p&gt;The bugbear is the largest of the goblinoid races, a lumbering brute that stands at least a head taller than most humans. They are loners, preferring to live and kill on their own rather than form tribes of their own kind, yet it isn't uncommon to find small bands of bugbears working together, or dwelling in goblin or hobgoblin tribes where they function as elite guards or executioners. Bugbears do not form large warrens like goblins or nations like hobgoblins; they prefer smaller-scale mayhem that lets them keep their favorite acts (murder and torture) on a more personal level. Humans are a bugbear's favored prey, and most count the flesh of humanity as a dietary staple. Grisly trophies of ears or fingers are common bugbear decorations. Bugbears, when they turn to religion, favor gods of murder and violence, with various demon lords being favorites. A typical bugbear stands 7 feet in height and weighs 400 pounds.&lt;br&gt;&lt;b&gt; The Nature of Goblinoid Evil&lt;/b&gt;&lt;br&gt; Goblins, hobgoblins, and bugbears, despite having superficial similarities, each represent a different face of evil. Hobgoblins are ordered and methodical in their evil, forming vast armies, warbands, and despotic nations. Goblins are the primal evil, seeking only cruelty and petty victimization as they can find it, be that among their own kind or against their neighbors. Yet the evil personified by the bugbear may be the most terrifying, for they actively seek to inf lict pain and suffering in the most destructive ways possible. When a hobgoblin kills, it's because of tradition and order. When a goblin kills, it's for fun. But when a bugbear holds its blade, it kills only when it can be assured that the murder will cause maximum pain and suffering to those its weapon does not touch; to a bugbear, the true goal of murder is to strike not at the victim, but at those who held the victim dear.&lt;/p&gt;&lt;/h4&gt;&lt;/div&gt;</t>
  </si>
  <si>
    <t>Bulette</t>
  </si>
  <si>
    <t>darkvision 60 ft., low-light vision, scent,  tremorsense 60 ft.; Perception +11</t>
  </si>
  <si>
    <t>22, touch 10, flat-footed 20</t>
  </si>
  <si>
    <t>(+2 Dex, +12 natural, -2 size)</t>
  </si>
  <si>
    <t>(8d10+40)</t>
  </si>
  <si>
    <t>Fort +11, Ref +8, Will +5</t>
  </si>
  <si>
    <t>40 ft., burrow 20 ft.</t>
  </si>
  <si>
    <t>bite +13 (2d8+9/19-20) and 2 claws +12 (2d6+6)</t>
  </si>
  <si>
    <t>leap, savage bite</t>
  </si>
  <si>
    <t>Str 23, Dex 15, Con 20, Int 2, Wis 13, Cha 6</t>
  </si>
  <si>
    <t>Improved Initiative, Iron Will, Skill Focus (Perception), Weapon Focus (bite)</t>
  </si>
  <si>
    <t>Acrobatics +9 (+17 jumping), Perception +11</t>
  </si>
  <si>
    <t>+4 on Acrobatics checks made to jump</t>
  </si>
  <si>
    <t xml:space="preserve"> temperate hills</t>
  </si>
  <si>
    <t>This armor-plated creature's toothy maw gapes wide as a fin-like dorsal plate rises between its shoulders.</t>
  </si>
  <si>
    <t>Leap (Ex) A bulette can perform a special kind of pounce attack by jumping into combat. When a bulette charges, it can make a DC 20 Acrobatics check to jump into the air and land next to its enemies. If it makes the Acrobatics check, it can follow up with four claw attacks against foes in reach, but cannot make a bite attack.  Savage Bite (Ex) A bulette's bite is particularly dangerous. It applies 1-1/2 times its Strength modifier to damage inflicted with its bite attack, and threatens a critical hit on a 19-20.</t>
  </si>
  <si>
    <t>The creation of some unknown arcanist in millennia past, the bulette has bred true to become one of the fiercest predators of the hills. Burrowing rapidly through the earth just beneath the surface, sometimes with its armored fin cutting a distinctive wake behind it, the bulette launches itself free of stone and soil to tear into its prey without remorse, giving rise to the common appellation "landshark." Bulettes are notoriously foul-tempered, attacking far larger creatures with no regard for personal safety.  Solitary beasts except for the occasional mated pair, they spend most of their time patrolling the perimeters of territories that can stretch up to 30 square miles, hunting game and punishing interlopers with a fury that shakes the hillsides.  Bulettes are perfect eating machines, consuming bones, armor, and even magical items with their powerful jaws and churning stomach acid. Lacking other food, the bulette might gnaw on inanimate objects, yet for unknown reasons no bulette voluntarily consumes elf flesh-a peccadillo many point to as evidence that elven wizardry was involved in its creation. Dwarves are also rarely eaten by the beasts, though the bulette still slaughters members of either race on sight. Half lings, on the other hand, are among the beast's favorite meals, and no half ling with any sense ventures into bulette country casually.  The bulette is a cunning fighter, surprising foes with its impressive agility. One of its favorite tactics is to charge forward and launch itself into the air in order to drop on its prey with all four razor-sharp claws extended.  Folklore claims that the flesh behind the beast's dorsal crest is particularly tender, and that those willing and able to wait until the fin is raised in the excitement of combat or mating can target it for a killing blow-yet most who have faced the landshark agree that the best way to win a fight with a bulette is to avoid it entirely.</t>
  </si>
  <si>
    <t>&lt;link rel="stylesheet"href="PF.css"&gt;&lt;div&gt;&lt;h2&gt;Bulette&lt;/h2&gt;&lt;h3&gt;&lt;i&gt;This armor-plated creature's toothy maw gapes wide as a fin-like dorsal plate rises between its shoulders.&lt;/i&gt;&lt;/h3&gt;&lt;br&gt;&lt;/br&gt;&lt;/div&gt;&lt;div class="heading"&gt;&lt;p class="alignleft"&gt;Bulette&lt;/p&gt;&lt;p class="alignright"&gt;CR 7&lt;/p&gt;&lt;div style="clear: both;"&gt;&lt;/div&gt;&lt;/div&gt;&lt;div&gt;&lt;h5&gt;&lt;b&gt;XP &lt;/b&gt;3,200&lt;/h5&gt;&lt;h5&gt;N Huge magical beast &lt;/h5&gt;&lt;h5&gt;&lt;b&gt;Init &lt;/b&gt;+6; &lt;b&gt;Senses &lt;/b&gt;darkvision 60 ft., low-light vision, scent,  tremorsense 60 ft.; Perception +11&lt;/h5&gt;&lt;/div&gt;&lt;hr/&gt;&lt;div&gt;&lt;h5&gt;&lt;b&gt;DEFENSE&lt;/b&gt;&lt;/h5&gt;&lt;/div&gt;&lt;hr/&gt;&lt;div&gt;&lt;h5&gt;&lt;b&gt;AC &lt;/b&gt;22, touch 10, flat-footed 20 (+2 Dex, +12 natural, -2 size)&lt;/h5&gt;&lt;h5&gt;&lt;b&gt;hp &lt;/b&gt;84 (8d10+40)&lt;/h5&gt;&lt;h5&gt;&lt;b&gt;Fort &lt;/b&gt;+11, &lt;b&gt;Ref &lt;/b&gt;+8, &lt;b&gt;Will &lt;/b&gt;+5&lt;/h5&gt;&lt;/div&gt;&lt;hr/&gt;&lt;div&gt;&lt;h5&gt;&lt;b&gt;OFFENSE&lt;/b&gt;&lt;/h5&gt;&lt;/div&gt;&lt;hr/&gt;&lt;div&gt;&lt;h5&gt;&lt;b&gt;Spd &lt;/b&gt;40 ft., burrow 20 ft.&lt;/h5&gt;&lt;h5&gt;&lt;b&gt;Melee &lt;/b&gt;bite +13 (2d8+9/19-20) and&lt;/br&gt; 2 claws +12 (2d6+6)&lt;/h5&gt;&lt;h5&gt;&lt;b&gt;Space &lt;/b&gt;15 ft.; &lt;b&gt;Reach &lt;/b&gt;10 ft.&lt;/h5&gt;&lt;h5&gt;&lt;b&gt;Special Attacks &lt;/b&gt;leap, savage bite&lt;/h5&gt;&lt;/div&gt;&lt;hr/&gt;&lt;div&gt;&lt;h5&gt;&lt;b&gt;STATISTICS&lt;/b&gt;&lt;/h5&gt;&lt;/div&gt;&lt;hr/&gt;&lt;div&gt;&lt;h5&gt;&lt;b&gt;Str&lt;/b&gt; 23, &lt;b&gt;Dex&lt;/b&gt; 15, &lt;b&gt;Con&lt;/b&gt; 20, &lt;b&gt;Int&lt;/b&gt; 2, &lt;b&gt;Wis&lt;/b&gt; 13, &lt;b&gt;Cha&lt;/b&gt; 6&lt;/h5&gt;&lt;h5&gt;&lt;b&gt;Base Atk &lt;/b&gt;+8; &lt;b&gt;CMB &lt;/b&gt;+16; &lt;b&gt;CMD &lt;/b&gt;28 (32 vs. trip)&lt;/h5&gt;&lt;h5&gt;&lt;b&gt;Feats &lt;/b&gt;Improved Initiative, Iron Will, Skill Focus (Perception), Weapon Focus (bite)&lt;/h5&gt;&lt;h5&gt;&lt;b&gt;Skills &lt;/b&gt;Acrobatics +9 (+17 jumping), Perception +11; &lt;b&gt;Racial Modifiers &lt;/b&gt;+4 on Acrobatics checks made to jump&lt;/h5&gt;&lt;/div&gt;&lt;hr/&gt;&lt;div&gt;&lt;h5&gt;&lt;b&gt;ECOLOGY&lt;/b&gt;&lt;/h5&gt;&lt;/div&gt;&lt;hr/&gt;&lt;div&gt;&lt;h5&gt;&lt;b&gt;Environment &lt;/b&gt; temperate hills&lt;/h5&gt;&lt;h5&gt;&lt;b&gt;Organization &lt;/b&gt;solitary or pair&lt;/h5&gt;&lt;h5&gt;&lt;b&gt;Treasure &lt;/b&gt;none&lt;/h5&gt;&lt;/div&gt;&lt;hr/&gt;&lt;div&gt;&lt;h5&gt;&lt;b&gt;SPECIAL ABILITIES&lt;/b&gt;&lt;/h5&gt;&lt;/div&gt;&lt;hr/&gt;&lt;div&gt;&lt;h5&gt;&lt;b&gt;Leap (Ex)&lt;/b&gt; A bulette can perform a special kind of pounce attack by jumping into combat. When a bulette charges, it can make a DC 20 Acrobatics check to jump into the air and land next to its enemies. If it makes the Acrobatics check, it can follow up with four claw attacks against foes in reach, but cannot make a bite attack.&lt;/h5&gt;&lt;h5&gt;&lt;b&gt;  Savage Bite (Ex)&lt;/b&gt; A bulette's bite is particularly dangerous. It applies 1-1/2 times its Strength modifier to damage inflicted with its bite attack, and threatens a critical hit on a 19-20.&lt;/h5&gt;&lt;/div&gt;&lt;br&gt;&lt;/br&gt;&lt;div&gt;&lt;h4&gt;&lt;p&gt;The creation of some unknown arcanist in millennia past, the bulette has bred true to become one of the fiercest predators of the hills. Burrowing rapidly through the earth just beneath the surface, sometimes with its armored fin cutting a distinctive wake behind it, the bulette launches itself free of stone and soil to tear into its prey without remorse, giving rise to the common appellation "landshark." Bulettes are notoriously foul-tempered, attacking far larger creatures with no regard for personal safety.&lt;/p&gt;&lt;p&gt;Solitary beasts except for the occasional mated pair, they spend most of their time patrolling the perimeters of territories that can stretch up to 30 square miles, hunting game and punishing interlopers with a fury that shakes the hillsides.&lt;/p&gt;&lt;p&gt;Bulettes are perfect eating machines, consuming bones, armor, and even magical items with their powerful jaws and churning stomach acid. Lacking other food, the bulette might gnaw on inanimate objects, yet for unknown reasons no bulette voluntarily consumes elf flesh-a peccadillo many point to as evidence that elven wizardry was involved in its creation. Dwarves are also rarely eaten by the beasts, though the bulette still slaughters members of either race on sight. Half lings, on the other hand, are among the beast's favorite meals, and no half ling with any sense ventures into bulette country casually.&lt;/p&gt;&lt;p&gt;The bulette is a cunning fighter, surprising foes with its impressive agility. One of its favorite tactics is to charge forward and launch itself into the air in order to drop on its prey with all four razor-sharp claws extended.&lt;/p&gt;&lt;p&gt;Folklore claims that the flesh behind the beast's dorsal crest is particularly tender, and that those willing and able to wait until the fin is raised in the excitement of combat or mating can target it for a killing blow-yet most who have faced the landshark agree that the best way to win a fight with a bulette is to avoid it entirely.&lt;/p&gt;&lt;/h4&gt;&lt;/div&gt;</t>
  </si>
  <si>
    <t>Cheetah</t>
  </si>
  <si>
    <t>low-light vision, scent; Perception +5</t>
  </si>
  <si>
    <t>15, touch 14, flat-footed 11</t>
  </si>
  <si>
    <t>(+4 Dex, +1 natural)</t>
  </si>
  <si>
    <t>Fort +5, Ref +7, Will +2</t>
  </si>
  <si>
    <t>50 ft.</t>
  </si>
  <si>
    <t>sprint</t>
  </si>
  <si>
    <t>bite +6 (1d6+3 plus trip), 2 claws +6 (1d3+3)</t>
  </si>
  <si>
    <t>Str 17, Dex 19, Con 15, Int 2, Wis 12, Cha 6</t>
  </si>
  <si>
    <t>19 (23 vs. trip)</t>
  </si>
  <si>
    <t>Improved Initiative, Weapon Finesse</t>
  </si>
  <si>
    <t>Acrobatics +8, Perception +5, Stealth +8 (+12 in tall grass)</t>
  </si>
  <si>
    <t>+4 Stealth in tall grass</t>
  </si>
  <si>
    <t xml:space="preserve"> warm plains</t>
  </si>
  <si>
    <t>This large, sleek feline has a golden coat spotted with black. Its long and powerful legs are obviously capable of great speed.</t>
  </si>
  <si>
    <t>Cat</t>
  </si>
  <si>
    <t>Sprint (Ex) Once per hour, a cheetah can move at 10 times its normal speed (500 feet) when it makes a charge.</t>
  </si>
  <si>
    <t>The cheetah is a swift and deadly predator capable of moving with incredible speed, allowing it to run down unsuspecting foes hundreds of feet away.  The hunting cat avoids areas of dense and tangled undergrowth, but has great skill at lying in wait in tall grass.  An adult cheetah is 4-1/2 feet long and weighs 140 pounds.</t>
  </si>
  <si>
    <t>&lt;link rel="stylesheet"href="PF.css"&gt;&lt;div&gt;&lt;h2&gt;Cat, Cheetah &lt;/h2&gt;&lt;h3&gt;&lt;i&gt;This large, sleek feline has a golden coat spotted with black. Its long and powerful legs are obviously capable of great speed.&lt;/i&gt;&lt;/h3&gt;&lt;br&gt;&lt;/br&gt;&lt;/div&gt;&lt;div class="heading"&gt;&lt;p class="alignleft"&gt;Cheetah&lt;/p&gt;&lt;p class="alignright"&gt;CR 2&lt;/p&gt;&lt;div style="clear: both;"&gt;&lt;/div&gt;&lt;/div&gt;&lt;div&gt;&lt;h5&gt;&lt;b&gt;XP &lt;/b&gt;600&lt;/h5&gt;&lt;h5&gt;N Medium animal &lt;/h5&gt;&lt;h5&gt;&lt;b&gt;Init &lt;/b&gt;+8; &lt;b&gt;Senses &lt;/b&gt;low-light vision, scent; Perception +5&lt;/h5&gt;&lt;/div&gt;&lt;hr/&gt;&lt;div&gt;&lt;h5&gt;&lt;b&gt;DEFENSE&lt;/b&gt;&lt;/h5&gt;&lt;/div&gt;&lt;hr/&gt;&lt;div&gt;&lt;h5&gt;&lt;b&gt;AC &lt;/b&gt;15, touch 14, flat-footed 11 (+4 Dex, +1 natural)&lt;/h5&gt;&lt;h5&gt;&lt;b&gt;hp &lt;/b&gt;19 (3d8+6)&lt;/h5&gt;&lt;h5&gt;&lt;b&gt;Fort &lt;/b&gt;+5, &lt;b&gt;Ref &lt;/b&gt;+7, &lt;b&gt;Will &lt;/b&gt;+2&lt;/h5&gt;&lt;/div&gt;&lt;hr/&gt;&lt;div&gt;&lt;h5&gt;&lt;b&gt;OFFENSE&lt;/b&gt;&lt;/h5&gt;&lt;/div&gt;&lt;hr/&gt;&lt;div&gt;&lt;h5&gt;&lt;b&gt;Spd &lt;/b&gt;50 ft.; sprint&lt;/h5&gt;&lt;h5&gt;&lt;b&gt;Melee &lt;/b&gt;bite +6 (1d6+3 plus trip), 2 claws +6 (1d3+3)&lt;/h5&gt;&lt;/div&gt;&lt;hr/&gt;&lt;div&gt;&lt;h5&gt;&lt;b&gt;STATISTICS&lt;/b&gt;&lt;/h5&gt;&lt;/div&gt;&lt;hr/&gt;&lt;div&gt;&lt;h5&gt;&lt;b&gt;Str&lt;/b&gt; 17, &lt;b&gt;Dex&lt;/b&gt; 19, &lt;b&gt;Con&lt;/b&gt; 15, &lt;b&gt;Int&lt;/b&gt; 2, &lt;b&gt;Wis&lt;/b&gt; 12, &lt;b&gt;Cha&lt;/b&gt; 6&lt;/h5&gt;&lt;h5&gt;&lt;b&gt;Base Atk &lt;/b&gt;+2; &lt;b&gt;CMB &lt;/b&gt;+5; &lt;b&gt;CMD &lt;/b&gt;19 (23 vs. trip)&lt;/h5&gt;&lt;h5&gt;&lt;b&gt;Feats &lt;/b&gt;Improved Initiative, Weapon Finesse&lt;/h5&gt;&lt;h5&gt;&lt;b&gt;Skills &lt;/b&gt;Acrobatics +8, Perception +5, Stealth +8 (+12 in tall grass); &lt;b&gt;Racial Modifiers &lt;/b&gt;+4 Stealth in tall grass&lt;/h5&gt;&lt;/div&gt;&lt;hr/&gt;&lt;div&gt;&lt;h5&gt;&lt;b&gt;ECOLOGY&lt;/b&gt;&lt;/h5&gt;&lt;/div&gt;&lt;hr/&gt;&lt;div&gt;&lt;h5&gt;&lt;b&gt;Environment &lt;/b&gt; warm plains&lt;/h5&gt;&lt;h5&gt;&lt;b&gt;Organization &lt;/b&gt;solitary or pair&lt;/h5&gt;&lt;h5&gt;&lt;b&gt;Treasure &lt;/b&gt;none&lt;/h5&gt;&lt;/div&gt;&lt;hr/&gt;&lt;div&gt;&lt;h5&gt;&lt;b&gt;SPECIAL ABILITIES&lt;/b&gt;&lt;/h5&gt;&lt;/div&gt;&lt;hr/&gt;&lt;div&gt;&lt;h5&gt;&lt;b&gt;Sprint (Ex)&lt;/b&gt; Once per hour, a cheetah can move at 10 times its normal speed (500 feet) when it makes a charge.&lt;/h5&gt;&lt;/div&gt;&lt;br&gt;&lt;/br&gt;&lt;div&gt;&lt;h4&gt;&lt;p&gt;The cheetah is a swift and deadly predator capable of moving with incredible speed, allowing it to run down unsuspecting foes hundreds of feet away.&lt;/p&gt;&lt;p&gt;The hunting cat avoids areas of dense and tangled undergrowth, but has great skill at lying in wait in tall grass.&lt;/p&gt;&lt;p&gt;An adult cheetah is 4-1/2 feet long and weighs 140 pounds.&lt;/p&gt;&lt;/h4&gt;&lt;/div&gt;</t>
  </si>
  <si>
    <t>Leopard</t>
  </si>
  <si>
    <t>30 ft., climb 20 ft.</t>
  </si>
  <si>
    <t>bite +6 (1d6+3 plus grab), 2 claws +6 (1d3+3)</t>
  </si>
  <si>
    <t>pounce, rake (2 claws +6, 1d3+3)</t>
  </si>
  <si>
    <t>Str 16, Dex 19, Con 15, Int 2, Wis 13, Cha 6</t>
  </si>
  <si>
    <t>+5 (+9 grapple)</t>
  </si>
  <si>
    <t>Skill Focus (Stealth), Weapon Finesse</t>
  </si>
  <si>
    <t>Acrobatics +8, Climb +11, Perception +5, Stealth +11 (+15 in undergrowth)</t>
  </si>
  <si>
    <t>+4 on Stealth in undergrowth</t>
  </si>
  <si>
    <t xml:space="preserve"> any forest</t>
  </si>
  <si>
    <t>With each graceful step, this leopard's steely muscles ripple beneath its spotted fur.</t>
  </si>
  <si>
    <t>Leopards are 4 feet long and weigh 120 pounds. The statistics presented here can describe any feline of similar size, such as jaguars, panthers, and mountain lions-what differentiates these big cats from the similarly sized cheetah is primarily their habitats-leopards and their kin prefer to hunt at night and ambush their prey from above, pouncing down from trees or high rocks. Leopards eat almost any animal they can run down and catch, preferring Small prey but capable of downing Large herbivores or surviving on rodents, birds, and insects. Healthy leopards are generally not aggressive toward humanoids, and if they aren't hungry and don't feel threatened, it is possible to approach closely without a hostile reaction. Yet a leopard that settles in an area bordered by humanoid civilization can easily and swiftly become a dangerous predator.</t>
  </si>
  <si>
    <t>&lt;link rel="stylesheet"href="PF.css"&gt;&lt;div&gt;&lt;h2&gt;Cat, Leopard &lt;/h2&gt;&lt;h3&gt;&lt;i&gt;With each graceful step, this leopard's steely muscles ripple beneath its spotted fur.&lt;/i&gt;&lt;/h3&gt;&lt;br&gt;&lt;/br&gt;&lt;/div&gt;&lt;div class="heading"&gt;&lt;p class="alignleft"&gt;Leopard&lt;/p&gt;&lt;p class="alignright"&gt;CR 2&lt;/p&gt;&lt;div style="clear: both;"&gt;&lt;/div&gt;&lt;/div&gt;&lt;div&gt;&lt;h5&gt;&lt;b&gt;XP &lt;/b&gt;600&lt;/h5&gt;&lt;h5&gt;N Medium animal &lt;/h5&gt;&lt;h5&gt;&lt;b&gt;Init &lt;/b&gt;+4; &lt;b&gt;Senses &lt;/b&gt;low-light vision, scent; Perception +5&lt;/h5&gt;&lt;/div&gt;&lt;hr/&gt;&lt;div&gt;&lt;h5&gt;&lt;b&gt;DEFENSE&lt;/b&gt;&lt;/h5&gt;&lt;/div&gt;&lt;hr/&gt;&lt;div&gt;&lt;h5&gt;&lt;b&gt;AC &lt;/b&gt;15, touch 14, flat-footed 11 (+4 Dex, +1 natural)&lt;/h5&gt;&lt;h5&gt;&lt;b&gt;hp &lt;/b&gt;19 (3d8+6)&lt;/h5&gt;&lt;h5&gt;&lt;b&gt;Fort &lt;/b&gt;+5, &lt;b&gt;Ref &lt;/b&gt;+7, &lt;b&gt;Will &lt;/b&gt;+2&lt;/h5&gt;&lt;/div&gt;&lt;hr/&gt;&lt;div&gt;&lt;h5&gt;&lt;b&gt;OFFENSE&lt;/b&gt;&lt;/h5&gt;&lt;/div&gt;&lt;hr/&gt;&lt;div&gt;&lt;h5&gt;&lt;b&gt;Spd &lt;/b&gt;30 ft., climb 20 ft.&lt;/h5&gt;&lt;h5&gt;&lt;b&gt;Melee &lt;/b&gt;bite +6 (1d6+3 plus grab), 2 claws +6 (1d3+3)&lt;/h5&gt;&lt;h5&gt;&lt;b&gt;Special Attacks &lt;/b&gt;pounce, rake (2 claws +6, 1d3+3)&lt;/h5&gt;&lt;/div&gt;&lt;hr/&gt;&lt;div&gt;&lt;h5&gt;&lt;b&gt;STATISTICS&lt;/b&gt;&lt;/h5&gt;&lt;/div&gt;&lt;hr/&gt;&lt;div&gt;&lt;h5&gt;&lt;b&gt;Str&lt;/b&gt; 16, &lt;b&gt;Dex&lt;/b&gt; 19, &lt;b&gt;Con&lt;/b&gt; 15, &lt;b&gt;Int&lt;/b&gt; 2, &lt;b&gt;Wis&lt;/b&gt; 13, &lt;b&gt;Cha&lt;/b&gt; 6&lt;/h5&gt;&lt;h5&gt;&lt;b&gt;Base Atk &lt;/b&gt;+2; &lt;b&gt;CMB &lt;/b&gt;+5 (+9 grapple); &lt;b&gt;CMD &lt;/b&gt;19 (23 vs. trip)&lt;/h5&gt;&lt;h5&gt;&lt;b&gt;Feats &lt;/b&gt;Skill Focus (Stealth), Weapon Finesse&lt;/h5&gt;&lt;h5&gt;&lt;b&gt;Skills &lt;/b&gt;Acrobatics +8, Climb +11, Perception +5, Stealth +11 (+15 in undergrowth); &lt;b&gt;Racial Modifiers &lt;/b&gt;+4 on Stealth in undergrowth&lt;/h5&gt;&lt;/div&gt;&lt;hr/&gt;&lt;div&gt;&lt;h5&gt;&lt;b&gt;ECOLOGY&lt;/b&gt;&lt;/h5&gt;&lt;/div&gt;&lt;hr/&gt;&lt;div&gt;&lt;h5&gt;&lt;b&gt;Environment &lt;/b&gt; any forest&lt;/h5&gt;&lt;h5&gt;&lt;b&gt;Organization &lt;/b&gt;solitary or pair&lt;/h5&gt;&lt;h5&gt;&lt;b&gt;Treasure &lt;/b&gt;none&lt;/h5&gt;&lt;/div&gt;&lt;br&gt;&lt;/br&gt;&lt;div&gt;&lt;h4&gt;&lt;p&gt;Leopards are 4 feet long and weigh 120 pounds. The statistics presented here can describe any feline of similar size, such as jaguars, panthers, and mountain lions-what differentiates these big cats from the similarly sized cheetah is primarily their habitats-leopards and their kin prefer to hunt at night and ambush their prey from above, pouncing down from trees or high rocks.&lt;/p&gt;&lt;p&gt;Leopards eat almost any animal they can run down and catch, preferring Small prey but capable of downing Large herbivores or surviving on rodents, birds, and insects. Healthy leopards are generally not aggressive toward humanoids, and if they aren't hungry and don't feel threatened, it is possible to approach closely without a hostile reaction. Yet a leopard that settles in an area bordered by humanoid civilization can easily and swiftly become a dangerous predator.&lt;/p&gt;&lt;/h4&gt;&lt;/div&gt;</t>
  </si>
  <si>
    <t>Cave Fisher</t>
  </si>
  <si>
    <t>15, touch 11, flat-footed 14</t>
  </si>
  <si>
    <t>(+1 Dex, +4 natural)</t>
  </si>
  <si>
    <t>Fort +6, Ref +2, Will +1</t>
  </si>
  <si>
    <t>2 claws +5 (1d4+3)</t>
  </si>
  <si>
    <t>filament +3 (drag)</t>
  </si>
  <si>
    <t>pull (filament, 10 feet)</t>
  </si>
  <si>
    <t>Str 17, Dex 12, Con 17, Int -, Wis 10, Cha 4</t>
  </si>
  <si>
    <t>+5 (+9 with pull)</t>
  </si>
  <si>
    <t>16 (28 vs. trip)</t>
  </si>
  <si>
    <t>solitary, pair, or tangle (3-6)</t>
  </si>
  <si>
    <t>This man-sized, crab-like monstrosity clings tenaciously to the rough stone, its enormous pincers held out menacingly before it.</t>
  </si>
  <si>
    <t>Filament (Ex) A cave fisher can fire a thin filament of sticky silk as a standard action. This touch attack has a range of 60 feet and no range increment. A creature struck by a cave fisher's filament becomes attached to the sticky thread. As a standard action, a creature can rip the filament free with a DC 20 Strength check. A caught creature can also attempt to escape a filament by making a DC 25 Escape Artist check. A filament is AC 14 (touch 12), has 5 hit points, and has DR 15/slashing. An application of liquid with high alcohol content (or a dose of universal solvent) dissolves the adhesive and releases the creature caught by the filament. A cave fisher can have only one filament active at a time.  Pull (Ex) A cave fisher has a +4 racial bonus on CMB checks made using its pull special attack.</t>
  </si>
  <si>
    <t>The cave fisher is a highly specialized predator that dwells in caves. The creature's mode of hunting is unique-it clambers up a cave wall to settle on a ledge or in a crack, typically at a height of at least 30 feet. Ledges overlooking bridges and lower ledges overlooking chasms are favored hunting grounds for the cave fisher. The creature lies in wait until prey approaches within 60 feet, at which point it extrudes a thin cord of silk at blinding speed, lashing at the target as with a whip. The filament is incredibly sticky, and once the fisher strikes food with it, it reels in its meal to feed, trusting its position on a higher ledge to prevent any allies the meal may have from molesting it as it eats.  Collections of bones and lengths of discarded filaments are sure signs of cave fisher habitation.  A cave fisher produces its filament from glands in its body; when it reels in a victim, it generally eats the filament along with its meal. It's impossible to harvest new filaments from a dead cave fisher, but filaments harvested from living ones are incredibly light and strong, functioning as silk rope once the sticky adhesive on a length decomposes (which generally takes 3d6 minutes).  A cave fisher's filament glands are useful in constructing sovereign glue and similar sticky magical items. A single cave fisher's glands count as 100 gp worth of raw materials, offsetting the total cost of the item's final creation.  Although cave fishers have many superficial similarities to crabs, they do not fare well in water and aren't very good swimmers. Nevertheless, many cave fishers lair upon ledges overlooking swift-f lowing subterranean rivers, giving them a relatively steady stream of food, especially in cases where such rivers are used as trade routes. Those who ply these rivers frequently travel with a few spare slaves or some unwanted livestock, and when they approach a known cave fisher haunt, they send down the unfortunate animal or slave on a raft to distract the monster's hunger.  A cave fisher is 7 feet long and weighs 400 pounds.</t>
  </si>
  <si>
    <t>&lt;link rel="stylesheet"href="PF.css"&gt;&lt;div&gt;&lt;h2&gt;Cave Fisher&lt;/h2&gt;&lt;h3&gt;&lt;i&gt;This man-sized, crab-like monstrosity clings tenaciously to the rough stone, its enormous pincers held out menacingly before it.&lt;/i&gt;&lt;/h3&gt;&lt;br&gt;&lt;/br&gt;&lt;/div&gt;&lt;div class="heading"&gt;&lt;p class="alignleft"&gt;Cave Fisher&lt;/p&gt;&lt;p class="alignright"&gt;CR 2&lt;/p&gt;&lt;div style="clear: both;"&gt;&lt;/div&gt;&lt;/div&gt;&lt;div&gt;&lt;h5&gt;&lt;b&gt;XP &lt;/b&gt;600&lt;/h5&gt;&lt;h5&gt;N Medium vermin &lt;/h5&gt;&lt;h5&gt;&lt;b&gt;Init &lt;/b&gt;+1; &lt;b&gt;Senses &lt;/b&gt;darkvision 60 ft.; Perception +0&lt;/h5&gt;&lt;/div&gt;&lt;hr/&gt;&lt;div&gt;&lt;h5&gt;&lt;b&gt;DEFENSE&lt;/b&gt;&lt;/h5&gt;&lt;/div&gt;&lt;hr/&gt;&lt;div&gt;&lt;h5&gt;&lt;b&gt;AC &lt;/b&gt;15, touch 11, flat-footed 14 (+1 Dex, +4 natural)&lt;/h5&gt;&lt;h5&gt;&lt;b&gt;hp &lt;/b&gt;22 (3d8+9)&lt;/h5&gt;&lt;h5&gt;&lt;b&gt;Fort &lt;/b&gt;+6, &lt;b&gt;Ref &lt;/b&gt;+2, &lt;b&gt;Will &lt;/b&gt;+1&lt;/h5&gt;&lt;h5&gt;&lt;b&gt;Immune &lt;/b&gt;mind-affecting effects&lt;/h5&gt;&lt;/div&gt;&lt;hr/&gt;&lt;div&gt;&lt;h5&gt;&lt;b&gt;OFFENSE&lt;/b&gt;&lt;/h5&gt;&lt;/div&gt;&lt;hr/&gt;&lt;div&gt;&lt;h5&gt;&lt;b&gt;Spd &lt;/b&gt;20 ft., climb 20 ft.&lt;/h5&gt;&lt;h5&gt;&lt;b&gt;Melee &lt;/b&gt;2 claws +5 (1d4+3)&lt;/h5&gt;&lt;h5&gt;&lt;b&gt;Ranged &lt;/b&gt;filament +3 (drag)&lt;/h5&gt;&lt;h5&gt;&lt;b&gt;Special Attacks &lt;/b&gt;pull (filament, 10 feet)&lt;/h5&gt;&lt;/div&gt;&lt;hr/&gt;&lt;div&gt;&lt;h5&gt;&lt;b&gt;STATISTICS&lt;/b&gt;&lt;/h5&gt;&lt;/div&gt;&lt;hr/&gt;&lt;div&gt;&lt;h5&gt;&lt;b&gt;Str&lt;/b&gt; 17, &lt;b&gt;Dex&lt;/b&gt; 12, &lt;b&gt;Con&lt;/b&gt; 17, &lt;b&gt;Int&lt;/b&gt; -, &lt;b&gt;Wis&lt;/b&gt; 10, &lt;b&gt;Cha&lt;/b&gt; 4&lt;/h5&gt;&lt;h5&gt;&lt;b&gt;Base Atk &lt;/b&gt;+2; &lt;b&gt;CMB &lt;/b&gt;+5 (+9 with pull); &lt;b&gt;CMD &lt;/b&gt;16 (28 vs. trip)&lt;/h5&gt;&lt;h5&gt;&lt;b&gt;Skills &lt;/b&gt;Climb +11&lt;/h5&gt;&lt;/div&gt;&lt;hr/&gt;&lt;div&gt;&lt;h5&gt;&lt;b&gt;ECOLOGY&lt;/b&gt;&lt;/h5&gt;&lt;/div&gt;&lt;hr/&gt;&lt;div&gt;&lt;h5&gt;&lt;b&gt;Environment &lt;/b&gt; any underground&lt;/h5&gt;&lt;h5&gt;&lt;b&gt;Organization &lt;/b&gt;solitary, pair, or tangle (3-6)&lt;/h5&gt;&lt;h5&gt;&lt;b&gt;Treasure &lt;/b&gt;none&lt;/h5&gt;&lt;/div&gt;&lt;hr/&gt;&lt;div&gt;&lt;h5&gt;&lt;b&gt;SPECIAL ABILITIES&lt;/b&gt;&lt;/h5&gt;&lt;/div&gt;&lt;hr/&gt;&lt;div&gt;&lt;h5&gt;&lt;b&gt;Filament (Ex)&lt;/b&gt; A cave fisher can fire a thin filament of sticky silk as a standard action. This touch attack has a range of 60 feet and no range increment. A creature struck by a cave fisher's filament becomes attached to the sticky thread. As a standard action, a creature can rip the filament free with a DC 20 Strength check. A caught creature can also attempt to escape a filament by making a DC 25 Escape Artist check. A filament is AC 14 (touch 12), has 5 hit points, and has DR 15/slashing. An application of liquid with high alcohol content (or a dose of universal solvent) dissolves the adhesive and releases the creature caught by the filament. A cave fisher can have only one filament active at a time.&lt;/h5&gt;&lt;h5&gt;&lt;b&gt;  Pull (Ex)&lt;/b&gt; A cave fisher has a +4 racial bonus on CMB checks made using its pull special attack.&lt;/h5&gt;&lt;/div&gt;&lt;br&gt;&lt;/br&gt;&lt;div&gt;&lt;h4&gt;&lt;p&gt;The cave fisher is a highly specialized predator that dwells in caves. The creature's mode of hunting is unique-it clambers up a cave wall to settle on a ledge or in a crack, typically at a height of at least 30 feet. Ledges overlooking bridges and lower ledges overlooking chasms are favored hunting grounds for the cave fisher. The creature lies in wait until prey approaches within 60 feet, at which point it extrudes a thin cord of silk at blinding speed, lashing at the target as with a whip. The filament is incredibly sticky, and once the fisher strikes food with it, it reels in its meal to feed, trusting its position on a higher ledge to prevent any allies the meal may have from molesting it as it eats.&lt;/p&gt;&lt;p&gt;Collections of bones and lengths of discarded filaments are sure signs of cave fisher habitation.&lt;/p&gt;&lt;p&gt;A cave fisher produces its filament from glands in its body; when it reels in a victim, it generally eats the filament along with its meal. It's impossible to harvest new filaments from a dead cave fisher, but filaments harvested from living ones are incredibly light and strong, functioning as silk rope once the sticky adhesive on a length decomposes (which generally takes 3d6 minutes).&lt;/p&gt;&lt;p&gt;A cave fisher's filament glands are useful in constructing sovereign glue and similar sticky magical items. A single cave fisher's glands count as 100 gp worth of raw materials, offsetting the total cost of the item's final creation.&lt;/p&gt;&lt;p&gt;Although cave fishers have many superficial similarities to crabs, they do not fare well in water and aren't very good swimmers. Nevertheless, many cave fishers lair upon ledges overlooking swift-f lowing subterranean rivers, giving them a relatively steady stream of food, especially in cases where such rivers are used as trade routes. Those who ply these rivers frequently travel with a few spare slaves or some unwanted livestock, and when they approach a known cave fisher haunt, they send down the unfortunate animal or slave on a raft to distract the monster's hunger.&lt;/p&gt;&lt;p&gt;A cave fisher is 7 feet long and weighs 400 pounds.&lt;/p&gt;&lt;/h4&gt;&lt;/div&gt;</t>
  </si>
  <si>
    <t>Centaur</t>
  </si>
  <si>
    <t>monstrous humanoid</t>
  </si>
  <si>
    <t>darkvision 60 ft.; Perception +7</t>
  </si>
  <si>
    <t>(+6 armor, +2 Dex, +1 natural, +2 shield, -1 size)</t>
  </si>
  <si>
    <t>(4d10+8)</t>
  </si>
  <si>
    <t>Fort +3, Ref +6, Will +6</t>
  </si>
  <si>
    <t>longsword +5 (1d8+2/19-20), 2 hooves +0 (1d6+1)</t>
  </si>
  <si>
    <t>spear +5 (1d8+2/x3)</t>
  </si>
  <si>
    <t>10 ft.,</t>
  </si>
  <si>
    <t>Str 15, Dex 14, Con 15, Int 11, Wis 14, Cha 12</t>
  </si>
  <si>
    <t>Improved Initiative, Run</t>
  </si>
  <si>
    <t>Diplomacy +5, Intimidate +6, Knowledge (nature) +4, Perception +7, Survival +9</t>
  </si>
  <si>
    <t>Common, Elven, Sylvan</t>
  </si>
  <si>
    <t>undersized weapons</t>
  </si>
  <si>
    <t xml:space="preserve"> temperate forests and plains</t>
  </si>
  <si>
    <t>solitary, pair, band (3-10), tribe (11-30 plus 3 hunters of 3rd level and 1 leader of 6th level)</t>
  </si>
  <si>
    <t>standard (breastplate, heavy steel shield, longsword, spear, other treasure)</t>
  </si>
  <si>
    <t>This creature has the sun-bronzed upper body of a seasoned warrior and the lower body of a sleek warhorse.</t>
  </si>
  <si>
    <t>Undersized Weapons (Ex) Although a centaur is Large, its upper torso is the same size as that of a Medium humanoid. As a result, they wield weapons as if they were one size category smaller than their actual size (Medium for most centaurs).</t>
  </si>
  <si>
    <t>Legendary hunters and skilled warriors, centaurs are part man and part horse. Typically found on the fringes of civilization, these stoic people vary widely in appearance, their skin tones typically appearing deeply tanned but similar to the humans who occupy nearby regions, while their lower bodies borrow the colorations of local equines. Centaur hair and eyes trend toward darker colors and their features tend to be broad, while the overall bulk of their bodies is inf luenced by the size of the horses their lower quarters resemble. Thus, while an average centaur stands over 7 feet tall and weights upward of 2,000 pounds, there are vast regional variations-from lean plains-runners to burly mountain hunters. Centaurs typically live to be about 60 years old. Aloof with other races and at odds even with their own kind, the centaurs are an old race only slowly coming to accept the modern world. While the majority of centaurs still live in tribes roaming vast plains or the fringes of eldritch forests, many have abandoned the isolationist ways of their ancestors to walk among the more cosmopolitan cities of the world. Often such free-spirited centaurs are considered outcasts and are shunned by their own tribes, making the decision to leave a heavy one. In some rare cases, however, whole tribes under progressive leaders have come to trade or make alliances with other humanoid communities-typically elves, but sometimes gnomes, and rarely humans or dwarves. Many races remain wary of centaurs, though, largely due to legends of territorial beastmen and the regular, violent encounters the centaurs have with stubborn settlers and expansionist countries.</t>
  </si>
  <si>
    <t>&lt;link rel="stylesheet"href="PF.css"&gt;&lt;div&gt;&lt;h2&gt;Centaur&lt;/h2&gt;&lt;h3&gt;&lt;i&gt;&lt;i&gt;This creature has the sun-bronzed upper body of a seasoned warrior and the lower body of a sleek warhorse.&lt;/i&gt;&lt;/i&gt;&lt;/h3&gt;&lt;br&gt;&lt;/br&gt;&lt;/div&gt;&lt;div class="heading"&gt;&lt;p class="alignleft"&gt;Centaur&lt;/p&gt;&lt;p class="alignright"&gt;CR 3&lt;/p&gt;&lt;div style="clear: both;"&gt;&lt;/div&gt;&lt;/div&gt;&lt;div&gt;&lt;h5&gt;&lt;b&gt;XP &lt;/b&gt;800&lt;/h5&gt;&lt;h5&gt;N Large monstrous humanoid &lt;/h5&gt;&lt;h5&gt;&lt;b&gt;Init &lt;/b&gt;+6; &lt;b&gt;Senses &lt;/b&gt;darkvision 60 ft.; Perception +7&lt;/h5&gt;&lt;/div&gt;&lt;hr/&gt;&lt;div&gt;&lt;h5&gt;&lt;b&gt;DEFENSE&lt;/b&gt;&lt;/h5&gt;&lt;/div&gt;&lt;hr/&gt;&lt;div&gt;&lt;h5&gt;&lt;b&gt;AC &lt;/b&gt;20, touch 11, flat-footed 18 (+6 armor, +2 Dex, +1 natural, +2 shield, -1 size)&lt;/h5&gt;&lt;h5&gt;&lt;b&gt;hp &lt;/b&gt;30 (4d10+8)&lt;/h5&gt;&lt;h5&gt;&lt;b&gt;Fort &lt;/b&gt;+3, &lt;b&gt;Ref &lt;/b&gt;+6, &lt;b&gt;Will &lt;/b&gt;+6&lt;/h5&gt;&lt;/div&gt;&lt;hr/&gt;&lt;div&gt;&lt;h5&gt;&lt;b&gt;OFFENSE&lt;/b&gt;&lt;/h5&gt;&lt;/div&gt;&lt;hr/&gt;&lt;div&gt;&lt;h5&gt;&lt;b&gt;Spd &lt;/b&gt;50 ft. (35 ft. in armor)&lt;/h5&gt;&lt;h5&gt;&lt;b&gt;Melee &lt;/b&gt;longsword +5 (1d8+2/19-20), 2 hooves +0 (1d6+1)&lt;/h5&gt;&lt;h5&gt;&lt;b&gt;Ranged &lt;/b&gt;spear +5 (1d8+2/x3)&lt;/h5&gt;&lt;h5&gt;&lt;b&gt;Space &lt;/b&gt;10 ft.,; &lt;b&gt;Reach &lt;/b&gt;5 ft.&lt;/h5&gt;&lt;/div&gt;&lt;hr/&gt;&lt;div&gt;&lt;h5&gt;&lt;b&gt;STATISTICS&lt;/b&gt;&lt;/h5&gt;&lt;/div&gt;&lt;hr/&gt;&lt;div&gt;&lt;h5&gt;&lt;b&gt;Str &lt;/b&gt;15, &lt;b&gt;Dex &lt;/b&gt;14, &lt;b&gt;Con &lt;/b&gt;15, &lt;b&gt;Int &lt;/b&gt; 11, &lt;b&gt;Wis &lt;/b&gt;14, &lt;b&gt;Cha &lt;/b&gt;12&lt;/h5&gt;&lt;h5&gt;&lt;b&gt;Base Atk &lt;/b&gt;+4; &lt;b&gt;CMB &lt;/b&gt;+7; &lt;b&gt;CMD &lt;/b&gt;19 (23 vs. trip)&lt;/h5&gt;&lt;h5&gt;&lt;b&gt;Feats &lt;/b&gt;Improved Initiative, Run&lt;/h5&gt;&lt;h5&gt;&lt;b&gt;Skills &lt;/b&gt;Diplomacy +5, Intimidate +6, Knowledge (nature) +4, Perception +7, Survival +9&lt;/h5&gt;&lt;h5&gt;&lt;b&gt;Languages &lt;/b&gt;Common, Elven, Sylvan&lt;/h5&gt;&lt;h5&gt;&lt;b&gt;SQ &lt;/b&gt;undersized weapons&lt;/h5&gt;&lt;/div&gt;&lt;hr/&gt;&lt;div&gt;&lt;h5&gt;&lt;b&gt;ECOLOGY&lt;/b&gt;&lt;/h5&gt;&lt;/div&gt;&lt;hr/&gt;&lt;div&gt;&lt;h5&gt;&lt;b&gt;Environment &lt;/b&gt; temperate forests and plains&lt;/h5&gt;&lt;h5&gt;&lt;b&gt;Organization &lt;/b&gt;solitary, pair, band (3-10), tribe (11-30 plus 3 hunters of 3rd level and 1 leader of 6th level)&lt;/h5&gt;&lt;h5&gt;&lt;b&gt;Treasure &lt;/b&gt;standard (breastplate, heavy steel shield, longsword, spear, other treasure)&lt;/h5&gt;&lt;/div&gt;&lt;hr/&gt;&lt;div&gt;&lt;h5&gt;&lt;b&gt;SPECIAL ABILITIES&lt;/b&gt;&lt;/h5&gt;&lt;/div&gt;&lt;hr/&gt;&lt;div&gt;&lt;h5&gt;&lt;b&gt;Undersized Weapons (Ex)&lt;/b&gt; Although a centaur is Large, its upper torso is the same size as that of a Medium humanoid. As a result, they wield weapons as if they were one size category smaller than their actual size (Medium for most centaurs).&lt;/h5&gt;&lt;/div&gt;&lt;br&gt;&lt;/br&gt;&lt;div&gt;&lt;h4&gt;&lt;p&gt;&lt;p&gt;Legendary hunters and skilled warriors, centaurs are part man and part horse. Typically found on the fringes of civilization, these stoic people vary widely in appearance, their skin tones typically appearing deeply tanned but similar to the humans who occupy nearby regions, while their lower bodies borrow the colorations of local equines. Centaur hair and eyes trend toward darker colors and their features tend to be broad, while the overall bulk of their bodies is inf luenced by the size of the horses their lower quarters resemble. Thus, while an average centaur stands over 7 feet tall and weights upward of 2,000 pounds, there are vast regional variations-from lean plains-runners to burly mountain hunters. Centaurs typically live to be about 60 years old. Aloof with other races and at odds even with their own kind, the centaurs are an old race only slowly coming to accept the modern world. While the majority of centaurs still live in tribes roaming vast plains or the fringes of eldritch forests, many have abandoned the isolationist ways of their ancestors to walk among the more cosmopolitan cities of the world. Often such free-spirited centaurs are considered outcasts and are shunned by their own tribes, making the decision to leave a heavy one. In some rare cases, however, whole tribes under progressive leaders have come to trade or make alliances with other humanoid communities-typically elves, but sometimes gnomes, and rarely humans or dwarves. Many races remain wary of centaurs, though, largely due to legends of territorial beastmen and the regular, violent encounters the centaurs have with stubborn settlers and expansionist countries.&lt;/p&gt;&lt;/h4&gt;&lt;/div&gt;</t>
  </si>
  <si>
    <t>Giant Centipede</t>
  </si>
  <si>
    <t>darkvision 60 ft.; Perception +4</t>
  </si>
  <si>
    <t>14, touch 12, flat-footed 12</t>
  </si>
  <si>
    <t>(+2 Dex, +2 natural)</t>
  </si>
  <si>
    <t>(1d8+1)</t>
  </si>
  <si>
    <t>Fort +3, Ref +2, Will +0</t>
  </si>
  <si>
    <t>40 ft., climb 40 ft.</t>
  </si>
  <si>
    <t>bite +2 (1d6-1 plus poison)</t>
  </si>
  <si>
    <t>poison</t>
  </si>
  <si>
    <t>Str 9, Dex 15, Con 12, Int -, Wis 10, Cha 2</t>
  </si>
  <si>
    <t>11 (can't be tripped)</t>
  </si>
  <si>
    <t>Weapon FinesseB</t>
  </si>
  <si>
    <t>Climb +10, Perception +4, Stealth +10</t>
  </si>
  <si>
    <t>+4 Perception, +8 Stealth</t>
  </si>
  <si>
    <t xml:space="preserve"> temperate or warm forest or underground</t>
  </si>
  <si>
    <t>This lengthy, segmented horror writhes and twists, pulsing its venomous mandibles in search of prey.</t>
  </si>
  <si>
    <t>Centipede</t>
  </si>
  <si>
    <t>Poison (Ex) Bite-injury; save Fort DC 13; frequency 1/round for 6 rounds; effect 1d3 Dex damage; cure 1 save. The save DC is Constitution-based and includes a +2 racial bonus.</t>
  </si>
  <si>
    <t>Giant centipedes attack nearly any living creatures with their poisonous jaws. These creatures adapt to many environments and feed voraciously on the local fauna, including humanoids. The coloration of giant centipedes mirrors that of normal centipedes and spans the spectrum, ranging from dull hues to bright reds and fiery oranges. Other species of giant centipedes exist as well, some smaller but most quite a bit larger. You can adjust the stats given here by changing Hit Dice and size (changing Strength, Dexterity, and Constitution as appropriate) to represent a wide range of giant centipede species. The following table lists the most common variants. Species CR Size H D House centipede 1/8 Tiny 1d8 Sewer centipede 1/4 Small 1d8 Hissing centipede 1 Large 2d8 Giant whiptail centipede 2 Huge 4d8 Great forest centipede 6 Gargantuan 7d8 Titan centipede 9 Colossal 10d8</t>
  </si>
  <si>
    <t>&lt;link rel="stylesheet"href="PF.css"&gt;&lt;div&gt;&lt;h2&gt;Centipede, Giant &lt;/h2&gt;&lt;h3&gt;&lt;i&gt;This lengthy, segmented horror writhes and twists, pulsing its venomous mandibles in search of prey.&lt;/i&gt;&lt;/h3&gt;&lt;br&gt;&lt;/br&gt;&lt;/div&gt;&lt;div class="heading"&gt;&lt;p class="alignleft"&gt;Giant Centipede&lt;/p&gt;&lt;p class="alignright"&gt;CR 1/2&lt;/p&gt;&lt;div style="clear: both;"&gt;&lt;/div&gt;&lt;/div&gt;&lt;div&gt;&lt;h5&gt;&lt;b&gt;XP &lt;/b&gt;200&lt;/h5&gt;&lt;h5&gt;N Medium vermin &lt;/h5&gt;&lt;h5&gt;&lt;b&gt;Init &lt;/b&gt;+2; &lt;b&gt;Senses &lt;/b&gt;darkvision 60 ft.; Perception +4&lt;/h5&gt;&lt;/div&gt;&lt;hr/&gt;&lt;div&gt;&lt;h5&gt;&lt;b&gt;DEFENSE&lt;/b&gt;&lt;/h5&gt;&lt;/div&gt;&lt;hr/&gt;&lt;div&gt;&lt;h5&gt;&lt;b&gt;AC &lt;/b&gt;14, touch 12, flat-footed 12 (+2 Dex, +2 natural)&lt;/h5&gt;&lt;h5&gt;&lt;b&gt;hp &lt;/b&gt;5 (1d8+1)&lt;/h5&gt;&lt;h5&gt;&lt;b&gt;Fort &lt;/b&gt;+3, &lt;b&gt;Ref &lt;/b&gt;+2, &lt;b&gt;Will &lt;/b&gt;+0&lt;/h5&gt;&lt;h5&gt;&lt;b&gt;Immune &lt;/b&gt;mind-affecting effects&lt;/h5&gt;&lt;/div&gt;&lt;hr/&gt;&lt;div&gt;&lt;h5&gt;&lt;b&gt;OFFENSE&lt;/b&gt;&lt;/h5&gt;&lt;/div&gt;&lt;hr/&gt;&lt;div&gt;&lt;h5&gt;&lt;b&gt;Spd &lt;/b&gt;40 ft., climb 40 ft.&lt;/h5&gt;&lt;h5&gt;&lt;b&gt;Melee &lt;/b&gt;bite +2 (1d6-1 plus poison)&lt;/h5&gt;&lt;h5&gt;&lt;b&gt;Special Attacks &lt;/b&gt;poison&lt;/h5&gt;&lt;/div&gt;&lt;hr/&gt;&lt;div&gt;&lt;h5&gt;&lt;b&gt;STATISTICS&lt;/b&gt;&lt;/h5&gt;&lt;/div&gt;&lt;hr/&gt;&lt;div&gt;&lt;h5&gt;&lt;b&gt;Str&lt;/b&gt; 9, &lt;b&gt;Dex&lt;/b&gt; 15, &lt;b&gt;Con&lt;/b&gt; 12, &lt;b&gt;Int&lt;/b&gt; -, &lt;b&gt;Wis&lt;/b&gt; 10, &lt;b&gt;Cha&lt;/b&gt; 2&lt;/h5&gt;&lt;h5&gt;&lt;b&gt;Base Atk &lt;/b&gt;+0; &lt;b&gt;CMB &lt;/b&gt;-1; &lt;b&gt;CMD &lt;/b&gt;11 (can't be tripped)&lt;/h5&gt;&lt;h5&gt;&lt;b&gt;Feats &lt;/b&gt;Weapon FinesseWeapon Finesse&lt;sup&gt;B&lt;/sup&gt;&lt;/h5&gt;&lt;h5&gt;&lt;b&gt;Skills &lt;/b&gt;Climb +10, Perception +4, Stealth +10; &lt;b&gt;Racial Modifiers &lt;/b&gt;+4 Perception, +8 Stealth&lt;/h5&gt;&lt;/div&gt;&lt;hr/&gt;&lt;div&gt;&lt;h5&gt;&lt;b&gt;ECOLOGY&lt;/b&gt;&lt;/h5&gt;&lt;/div&gt;&lt;hr/&gt;&lt;div&gt;&lt;h5&gt;&lt;b&gt;Environment &lt;/b&gt; temperate or warm forest or underground&lt;/h5&gt;&lt;h5&gt;&lt;b&gt;Organization &lt;/b&gt;solitary, pair, or colony (3-6)&lt;/h5&gt;&lt;h5&gt;&lt;b&gt;Treasure &lt;/b&gt;none&lt;/h5&gt;&lt;/div&gt;&lt;hr/&gt;&lt;div&gt;&lt;h5&gt;&lt;b&gt;SPECIAL ABILITIES&lt;/b&gt;&lt;/h5&gt;&lt;/div&gt;&lt;hr/&gt;&lt;div&gt;&lt;h5&gt;&lt;b&gt;Poison (Ex)&lt;/b&gt; Bite-injury; save Fort DC 13; frequency 1/round for 6 rounds; effect 1d3 Dex damage; cure 1 save. The save DC is Constitution-based and includes a +2 racial bonus.&lt;/h5&gt;&lt;/div&gt;&lt;br&gt;&lt;/br&gt;&lt;div&gt;&lt;h4&gt;&lt;p&gt;Giant centipedes attack nearly any living creatures with their poisonous jaws. These creatures adapt to many environments and feed voraciously on the local fauna, including humanoids. The coloration of giant centipedes mirrors that of normal centipedes and spans the spectrum, ranging from dull hues to bright reds and fiery oranges.&lt;/p&gt;&lt;p&gt;Other species of giant centipedes exist as well, some smaller but most quite a bit larger. You can adjust the stats given here by changing Hit Dice and size (changing Strength, Dexterity, and Constitution as appropriate) to represent a wide range of giant centipede species. The following table lists the most common variants.&lt;/p&gt;&lt;p&gt;&lt;table&gt; &lt;tr&gt;&lt;th&gt;Species&lt;/th&gt;&lt;th&gt;CR&lt;/th&gt;&lt;th&gt;Size&lt;/th&gt;&lt;th&gt;HD&lt;/th&gt;&lt;/tr&gt;    &lt;tr&gt;&lt;td&gt;House centipede&lt;/td&gt;&lt;td&gt;1/8&lt;/td&gt;&lt;td&gt;Tiny&lt;/td&gt;&lt;td&gt;1d8&lt;/td&gt;&lt;/tr&gt;   &lt;tr&gt;&lt;td&gt;Sewer centipede&lt;/td&gt;&lt;td&gt;1/4&lt;/td&gt;&lt;td&gt;Small&lt;/td&gt;&lt;td&gt;1d8&lt;/td&gt;&lt;/tr&gt;  &lt;tr&gt;&lt;td&gt;Hissing centipede&lt;/td&gt;&lt;td&gt;1&lt;/td&gt;&lt;td&gt;Large&lt;/td&gt;&lt;td&gt;2d8&lt;/td&gt;&lt;/tr&gt;   &lt;tr&gt;&lt;td&gt;Giant whiptail centipede&lt;/td&gt;&lt;td&gt;2&lt;/td&gt;&lt;td&gt;Huge&lt;/td&gt;&lt;td&gt;4d8&lt;/td&gt;&lt;/tr&gt;    &lt;tr&gt;&lt;td&gt;Great forest centipede&lt;/td&gt;&lt;td&gt;6&lt;/td&gt;&lt;td&gt;Gargantuan&lt;/td&gt;&lt;td&gt;7d8&lt;/td&gt;&lt;/tr&gt;  &lt;tr&gt;&lt;td&gt;Titan centipede&lt;/td&gt;&lt;td&gt;9&lt;/td&gt;&lt;td&gt;Colossal&lt;/td&gt;&lt;td&gt;10d8&lt;/td&gt;&lt;/tr&gt; &lt;/table&gt; &lt;/p&gt;&lt;/h4&gt;&lt;/div&gt;</t>
  </si>
  <si>
    <t>Centipede Swarm</t>
  </si>
  <si>
    <t>Diminutive</t>
  </si>
  <si>
    <t>darkvision 60 ft., tremorsense 30 ft.;  Perception +4</t>
  </si>
  <si>
    <t>18, touch 18, flat-footed 14</t>
  </si>
  <si>
    <t>(+4 Dex, +4 size)</t>
  </si>
  <si>
    <t>(9d8-9)</t>
  </si>
  <si>
    <t>Fort +5, Ref +7, Will +3</t>
  </si>
  <si>
    <t>swarm (2d6 plus poison)</t>
  </si>
  <si>
    <t>distraction (DC 13), poison</t>
  </si>
  <si>
    <t>Str 1, Dex 19, Con 8, Int -, Wis 10, Cha 2</t>
  </si>
  <si>
    <t>Climb +12, Perception +4</t>
  </si>
  <si>
    <t>solitary, pair, or tangle (3-6 swarms)</t>
  </si>
  <si>
    <t>A writhing mass of legs and poisonous pincers swarms across the ground in a deadly, undulating wave.</t>
  </si>
  <si>
    <t>Poison (Ex) Bite-injury; save Fort DC 13; frequency 1/round for 6 rounds; effect 1d4 Dex damage; cure 1 save. The save DC is Constitution-based and includes a +2 racial bonus.</t>
  </si>
  <si>
    <t>A centipede swarm seeks to surround and attack any living prey it encounters.</t>
  </si>
  <si>
    <t>&lt;link rel="stylesheet"href="PF.css"&gt;&lt;div&gt;&lt;h2&gt;Centipede Swarm&lt;/h2&gt;&lt;h3&gt;&lt;i&gt;A writhing mass of legs and poisonous pincers swarms across the ground in a deadly, undulating wave.&lt;/i&gt;&lt;/h3&gt;&lt;br&gt;&lt;/br&gt;&lt;/div&gt;&lt;div class="heading"&gt;&lt;p class="alignleft"&gt;Centipede Swarm&lt;/p&gt;&lt;p class="alignright"&gt;CR 4&lt;/p&gt;&lt;div style="clear: both;"&gt;&lt;/div&gt;&lt;/div&gt;&lt;div&gt;&lt;h5&gt;&lt;b&gt;XP &lt;/b&gt;1,200&lt;/h5&gt;&lt;h5&gt;N Diminutive vermin (swarm)&lt;/h5&gt;&lt;h5&gt;&lt;b&gt;Init &lt;/b&gt;+4; &lt;b&gt;Senses &lt;/b&gt;darkvision 60 ft., tremorsense 30 ft.;  Perception +4&lt;/h5&gt;&lt;/div&gt;&lt;hr/&gt;&lt;div&gt;&lt;h5&gt;&lt;b&gt;DEFENSE&lt;/b&gt;&lt;/h5&gt;&lt;/div&gt;&lt;hr/&gt;&lt;div&gt;&lt;h5&gt;&lt;b&gt;AC &lt;/b&gt;18, touch 18, flat-footed 14 (+4 Dex, +4 size)&lt;/h5&gt;&lt;h5&gt;&lt;b&gt;hp &lt;/b&gt;31 (9d8-9)&lt;/h5&gt;&lt;h5&gt;&lt;b&gt;Fort &lt;/b&gt;+5, &lt;b&gt;Ref &lt;/b&gt;+7, &lt;b&gt;Will &lt;/b&gt;+3&lt;/h5&gt;&lt;h5&gt;&lt;b&gt;Defensive Abilities &lt;/b&gt;swarm traits; &lt;b&gt;Immune &lt;/b&gt;weapon damage&lt;/h5&gt;&lt;/div&gt;&lt;hr/&gt;&lt;div&gt;&lt;h5&gt;&lt;b&gt;OFFENSE&lt;/b&gt;&lt;/h5&gt;&lt;/div&gt;&lt;hr/&gt;&lt;div&gt;&lt;h5&gt;&lt;b&gt;Spd &lt;/b&gt;30 ft., climb 30 ft.&lt;/h5&gt;&lt;h5&gt;&lt;b&gt;Melee &lt;/b&gt;swarm (2d6 plus poison)&lt;/h5&gt;&lt;h5&gt;&lt;b&gt;Space &lt;/b&gt;10 ft.; &lt;b&gt;Reach &lt;/b&gt;0 ft.&lt;/h5&gt;&lt;h5&gt;&lt;b&gt;Special Attacks &lt;/b&gt;distraction (DC 13), poison&lt;/h5&gt;&lt;/div&gt;&lt;hr/&gt;&lt;div&gt;&lt;h5&gt;&lt;b&gt;STATISTICS&lt;/b&gt;&lt;/h5&gt;&lt;/div&gt;&lt;hr/&gt;&lt;div&gt;&lt;h5&gt;&lt;b&gt;Str&lt;/b&gt; 1, &lt;b&gt;Dex&lt;/b&gt; 19, &lt;b&gt;Con&lt;/b&gt; 8, &lt;b&gt;Int&lt;/b&gt; -, &lt;b&gt;Wis&lt;/b&gt; 10, &lt;b&gt;Cha&lt;/b&gt; 2&lt;/h5&gt;&lt;h5&gt;&lt;b&gt;Base Atk &lt;/b&gt;+6; &lt;b&gt;CMB &lt;/b&gt;-; &lt;b&gt;CMD &lt;/b&gt;-&lt;/h5&gt;&lt;h5&gt;&lt;b&gt;Feats &lt;/b&gt;Weapon FinesseWeapon Finesse&lt;sup&gt;B&lt;/sup&gt;&lt;/h5&gt;&lt;h5&gt;&lt;b&gt;Skills &lt;/b&gt;Climb +12, Perception +4; &lt;b&gt;Racial Modifiers &lt;/b&gt;+4 Perception&lt;/h5&gt;&lt;/div&gt;&lt;hr/&gt;&lt;div&gt;&lt;h5&gt;&lt;b&gt;ECOLOGY&lt;/b&gt;&lt;/h5&gt;&lt;/div&gt;&lt;hr/&gt;&lt;div&gt;&lt;h5&gt;&lt;b&gt;Environment &lt;/b&gt; temperate or warm forest or underground&lt;/h5&gt;&lt;h5&gt;&lt;b&gt;Organization &lt;/b&gt;solitary, pair, or tangle (3-6 swarms)&lt;/h5&gt;&lt;h5&gt;&lt;b&gt;Treasure &lt;/b&gt;none&lt;/h5&gt;&lt;/div&gt;&lt;hr/&gt;&lt;div&gt;&lt;h5&gt;&lt;b&gt;SPECIAL ABILITIES&lt;/b&gt;&lt;/h5&gt;&lt;/div&gt;&lt;hr/&gt;&lt;div&gt;&lt;h5&gt;&lt;b&gt;Poison (Ex)&lt;/b&gt; Bite-injury; save Fort DC 13; frequency 1/round for 6 rounds; effect 1d4 Dex damage; cure 1 save. The save DC is Constitution-based and includes a +2 racial bonus.&lt;/h5&gt;&lt;/div&gt;&lt;br&gt;&lt;/br&gt;&lt;div&gt;&lt;h4&gt;&lt;p&gt;A centipede swarm seeks to surround and attack any living prey it encounters.&lt;/p&gt;&lt;/h4&gt;&lt;/div&gt;</t>
  </si>
  <si>
    <t>Chimera</t>
  </si>
  <si>
    <t>darkvision 60 ft., low-light vision, scent; Perception +10</t>
  </si>
  <si>
    <t>19, touch 10, flat-footed 18</t>
  </si>
  <si>
    <t>(+1 Dex, +9 natural, -1 size)</t>
  </si>
  <si>
    <t>Fort +9, Ref +7, Will +6</t>
  </si>
  <si>
    <t>30 ft., fly 50 ft. (poor)</t>
  </si>
  <si>
    <t>bite +12 (2d6+4), bite +12 (1d8+4), gore +12 (1d8+4), 2 claws +12 (1d6+4)</t>
  </si>
  <si>
    <t>breath weapon</t>
  </si>
  <si>
    <t>Str 19, Dex 12, Con 17, Int 4, Wis 13, Cha 10</t>
  </si>
  <si>
    <t>25 (29 vs. trip)</t>
  </si>
  <si>
    <t>Hover, Improved Initiative, Iron Will, Skill Focus (Perception), Toughness</t>
  </si>
  <si>
    <t>Fly +2, Perception +10, Stealth +4 (+8 in scrubland or brush)</t>
  </si>
  <si>
    <t>+2 Perception, +4 Stealth in scrubland or brush</t>
  </si>
  <si>
    <t>Draconic</t>
  </si>
  <si>
    <t>solitary, pair, pride (3-6), or flight (7-12)</t>
  </si>
  <si>
    <t>This winged monster has the body of a lion, though two more heads flank its central feline one-a dragon and a horned goat.</t>
  </si>
  <si>
    <t>Breath Weapon (Su) A chimera's breath weapon depends on the color of its dragon head, as summarized on the table below. Regardless of its type, a chimera's breath weapon is usable once every 1d4 rounds, deals 6d8 points of damage, and allows a DC 17 Reflex save for half damage. The save DC is Constitution-based. To determine a chimera's head color and breath weapon randomly, roll 1d10 and consult the table below. d10 Head Color Breath Weapon 1-2 Black 40-foot line of acid 3-4 Blue 40-foot line of lightning 5-6 Green 20-foot cone of acid 7-8 Red 20-foot cone of fire 9-10 White 20-foot cone of cold</t>
  </si>
  <si>
    <t>Chimeras are monstrous creatures born of primordial evil. Hateful and hungry, they hunt on the ground or in the air. A chimera's dragon head may be of any evil dragon type, with the corresponding breath weapon, and its wings usually match the scales on its head. Chimeras speak with three overlapping voices, but rarely do so, typically only when playing toady to a more powerful creature. A chimera is 5 feet tall at the shoulder, nearly 10 feet long, and weighs 700 pounds. Chimeras prefer meat but can subsist on vegetable matter if necessary (although being forced to do so generally leaves the beasts more ill-tempered than usual). Their flight means they can pick and choose their prey, and they usually hunt a large area in search of easy food. They are too stupid and belligerent to acquire followers, though sometimes a tribe of kobolds might give them offerings. Conversely, they are just intelligent and stubborn enough that they make poor pets, and only a significantly more powerful creature can keep them submissive. They may form equal partnerships with a respectful humanoid or similar creature, and even consent to be used as a mount. A pride of chimeras is very leonine in its hierarchy, with a dominant male leading the group and most of the hunting done by the females. A solitary chimera may be a young male or a female with cubs nearby.</t>
  </si>
  <si>
    <t>&lt;link rel="stylesheet"href="PF.css"&gt;&lt;div&gt;&lt;h2&gt;Chimera&lt;/h2&gt;&lt;h3&gt;&lt;i&gt;&lt;i&gt;This winged monster has the body of a lion&lt;/i&gt;, though two more heads flank its central feline one-&lt;i&gt;a dragon and a horned goat.&lt;/i&gt;&lt;/i&gt;&lt;/h3&gt;&lt;br&gt;&lt;/br&gt;&lt;/div&gt;&lt;div class="heading"&gt;&lt;p class="alignleft"&gt;Chimera&lt;/p&gt;&lt;p class="alignright"&gt;CR 7&lt;/p&gt;&lt;div style="clear: both;"&gt;&lt;/div&gt;&lt;/div&gt;&lt;div&gt;&lt;h5&gt;&lt;b&gt;XP &lt;/b&gt;3,200&lt;/h5&gt;&lt;h5&gt;CE Large magical beast &lt;/h5&gt;&lt;h5&gt;&lt;b&gt;Init &lt;/b&gt;+5; &lt;b&gt;Senses &lt;/b&gt;darkvision 60 ft., low-light vision, scent; Perception +10&lt;/h5&gt;&lt;/div&gt;&lt;hr/&gt;&lt;div&gt;&lt;h5&gt;&lt;b&gt;DEFENSE&lt;/b&gt;&lt;/h5&gt;&lt;/div&gt;&lt;hr/&gt;&lt;div&gt;&lt;h5&gt;&lt;b&gt;AC &lt;/b&gt;19, touch 10, flat-footed 18 (+1 Dex, +9 natural, -1 size)&lt;/h5&gt;&lt;h5&gt;&lt;b&gt;hp &lt;/b&gt;85 (9d10+36)&lt;/h5&gt;&lt;h5&gt;&lt;b&gt;Fort &lt;/b&gt;+9, &lt;b&gt;Ref &lt;/b&gt;+7, &lt;b&gt;Will &lt;/b&gt;+6&lt;/h5&gt;&lt;/div&gt;&lt;hr/&gt;&lt;div&gt;&lt;h5&gt;&lt;b&gt;OFFENSE&lt;/b&gt;&lt;/h5&gt;&lt;/div&gt;&lt;hr/&gt;&lt;div&gt;&lt;h5&gt;&lt;b&gt;Spd &lt;/b&gt;30 ft., fly 50 ft. (poor)&lt;/h5&gt;&lt;h5&gt;&lt;b&gt;Melee &lt;/b&gt;bite +12 (2d6+4), bite +12 (1d8+4), gore +12 (1d8+4), 2 claws +12 (1d6+4)&lt;/h5&gt;&lt;h5&gt;&lt;b&gt;Space &lt;/b&gt;10 ft.; &lt;b&gt;Reach &lt;/b&gt;5 ft.&lt;/h5&gt;&lt;h5&gt;&lt;b&gt;Special Attacks &lt;/b&gt;breath weapon&lt;/h5&gt;&lt;/div&gt;&lt;hr/&gt;&lt;div&gt;&lt;h5&gt;&lt;b&gt;STATISTICS&lt;/b&gt;&lt;/h5&gt;&lt;/div&gt;&lt;hr/&gt;&lt;div&gt;&lt;h5&gt;&lt;b&gt;Str &lt;/b&gt;19, &lt;b&gt;Dex &lt;/b&gt;12, &lt;b&gt;Con &lt;/b&gt;17, &lt;b&gt;Int &lt;/b&gt; 4, &lt;b&gt;Wis &lt;/b&gt;13, &lt;b&gt;Cha &lt;/b&gt;10&lt;/h5&gt;&lt;h5&gt;&lt;b&gt;Base Atk &lt;/b&gt;+9; &lt;b&gt;CMB &lt;/b&gt;+14; &lt;b&gt;CMD &lt;/b&gt;25 (29 vs. trip)&lt;/h5&gt;&lt;h5&gt;&lt;b&gt;Feats &lt;/b&gt;Hover, Improved Initiative, Iron Will, Skill Focus (Perception), Toughness&lt;/h5&gt;&lt;h5&gt;&lt;b&gt;Skills &lt;/b&gt;Fly +2, Perception +10, Stealth +4 (+8 in scrubland or brush); &lt;b&gt;Racial Modifiers &lt;/b&gt;+2 Perception, +4 Stealth in scrubland or brush&lt;/h5&gt;&lt;h5&gt;&lt;b&gt;Languages &lt;/b&gt;Draconic&lt;/h5&gt;&lt;/div&gt;&lt;hr/&gt;&lt;div&gt;&lt;h5&gt;&lt;b&gt;ECOLOGY&lt;/b&gt;&lt;/h5&gt;&lt;/div&gt;&lt;hr/&gt;&lt;div&gt;&lt;h5&gt;&lt;b&gt;Environment &lt;/b&gt; temperate hills&lt;/h5&gt;&lt;h5&gt;&lt;b&gt;Organization &lt;/b&gt;solitary, pair, pride (3-6), or flight (7-12)&lt;/h5&gt;&lt;h5&gt;&lt;b&gt;Treasure &lt;/b&gt;standard&lt;/h5&gt;&lt;/div&gt;&lt;hr/&gt;&lt;div&gt;&lt;h5&gt;&lt;b&gt;SPECIAL ABILITIES&lt;/b&gt;&lt;/h5&gt;&lt;/div&gt;&lt;hr/&gt;&lt;div&gt;&lt;h5&gt;&lt;b&gt;Breath Weapon (Su)&lt;/b&gt; A chimera's breath weapon depends on the color of its dragon head, as summarized on the table below. Regardless of its type, a chimera's breath weapon is usable once every 1d4 rounds, deals 6d8 points of damage, and allows a DC 17 Reflex save for half damage. The save DC is Constitution-based. To determine a chimera's head color and breath weapon randomly, roll 1d10 and consult the table below. &lt;/h5&gt;&lt;h5&gt;&lt;b&gt;&lt;table&gt; &lt;tr&gt;&lt;th&gt;d10&lt;/th&gt;&lt;th&gt;Head Color&lt;/th&gt;&lt;th&gt;Breath Weapon&lt;/th&gt;&lt;/tr&gt; &lt;tr&gt;&lt;td&gt;1-2&lt;/td&gt;&lt;td&gt;Black&lt;/td&gt;&lt;td&gt;40-foot line of acid&lt;/td&gt;&lt;/tr&gt; &lt;tr&gt;&lt;td&gt;3-4&lt;/td&gt;&lt;td&gt;Blue&lt;/td&gt;&lt;td&gt;40-foot line of lightning&lt;/td&gt;&lt;/tr&gt; &lt;tr&gt;&lt;td&gt;5-6&lt;/td&gt;&lt;td&gt;Green&lt;/td&gt;&lt;td&gt;20-foot cone of acid&lt;/td&gt;&lt;/tr&gt; &lt;tr&gt;&lt;td&gt;7-8&lt;/td&gt;&lt;td&gt;Red&lt;/td&gt;&lt;td&gt;20-foot cone of fire&lt;/td&gt;&lt;/tr&gt; &lt;tr&gt;&lt;td&gt;9-10&lt;/td&gt;&lt;td&gt;White&lt;/td&gt;&lt;td&gt;20-foot cone of cold&lt;/td&gt;&lt;/tr&gt; &lt;/table&gt;&lt;/h5&gt;&lt;/div&gt;&lt;br&gt;&lt;/br&gt;&lt;div&gt;&lt;h4&gt;&lt;p&gt;&lt;p&gt;Chimeras are monstrous creatures born of primordial evil. Hateful and hungry, they hunt on the ground or in the air. A chimera's dragon head may be of any evil dragon type, with the corresponding breath weapon, and its wings usually match the scales on its head. Chimeras speak with three overlapping voices, but rarely do so, typically only when playing toady to a more powerful creature. A chimera is 5 feet tall at the shoulder, nearly 10 feet long, and weighs 700 pounds. Chimeras prefer meat but can subsist on vegetable matter if necessary (although being forced to do so generally leaves the beasts more ill-tempered than usual). Their flight means they can pick and choose their prey, and they usually hunt a large area in search of easy food. They are too stupid and belligerent to acquire followers, though sometimes a tribe of kobolds might give them offerings. Conversely, they are just intelligent and stubborn enough that they make poor pets, and only a significantly more powerful creature can keep them submissive. They may form equal partnerships with a respectful humanoid or similar creature, and even consent to be used as a mount. A pride of chimeras is very leonine in its hierarchy, with a dominant male leading the group and most of the hunting done by the females. A solitary chimera may be a young male or a female with cubs nearby.&lt;/p&gt;&lt;/h4&gt;&lt;/div&gt;</t>
  </si>
  <si>
    <t>Choker</t>
  </si>
  <si>
    <t>darkvision 60 ft.; Perception +1</t>
  </si>
  <si>
    <t>17, touch 13, flat-footed 15</t>
  </si>
  <si>
    <t>(+2 Dex, +4 natural, +1 size)</t>
  </si>
  <si>
    <t>Fort +2, Ref +3, Will +4</t>
  </si>
  <si>
    <t>20 ft., climb 10 ft.</t>
  </si>
  <si>
    <t>2 tentacles +6 (1d4+3 plus grab)</t>
  </si>
  <si>
    <t>constrict (1d4+3), grab (Large), strangle</t>
  </si>
  <si>
    <t>Str 16, Dex 14, Con 13, Int 4, Wis 13, Cha 7</t>
  </si>
  <si>
    <t>Improved Initiative, Skill Focus (Stealth)</t>
  </si>
  <si>
    <t>Climb +16, Stealth +13</t>
  </si>
  <si>
    <t>Undercommon</t>
  </si>
  <si>
    <t>quickness</t>
  </si>
  <si>
    <t>solitary, pair, or clutch (3-8)</t>
  </si>
  <si>
    <t>This hunched-over wretch has long, pliable arms like tentacles capped with five wide, spiny claws.</t>
  </si>
  <si>
    <t>Grab (Ex) A choker can use its grab attack against a foe of up to Large size. Strangle (Ex) Chokers have an unerring talent for seizing their victims by the neck. A creature that is grappled by a choker cannot speak or cast spells with verbal components. Quickness (Su) A choker is supernaturally quick. It can take an extra move action during its turn each round.</t>
  </si>
  <si>
    <t>Underground predators that often dwell on the outskirts of subterranean ruins or in the deep shadows of nameless cavern outposts, chokers lurk in the darkness and lash out with their long, rubbery arms to grasp prey as it passes by. They seldom attack multiple enemies at once, stalking their quarry until they can isolate a weaker victim from its pack. Chokers walk with a disturbing, almost comical gait due to their extremely limber legs. Weighing only 35 pounds and standing no taller than a half ling, chokers have no problem skittering across walls and ceilings, often lodging themselves into shadowy corners, tunnel intersections, walls, or staircases. A choker will attempt to grasp creatures of almost any size, but prefers lone prey of its size or smaller. Chokers appear to have little culture of their own, gathering only brief ly to mate before their wanderlust and hunger spurs them again to a solitary existence. Their just-better-than-animalistic intelligence grants them a fascination with the trappings of society even if they do not truly understand it. Accordingly, the grubby lair of a choker (often situated in a diff icult-toreach nook or cranny) usually contains valuable objects such as rings, brooches, cloak clasps, and loose coins gathered from devoured victims. This fascination occasionally compels a choker to abandon its subterranean home for a closer study of the sunlit world's many civilizations. These chokers feel most at home in the darkened narrow alleyways of human cities, squeezing themselves into sewers, forgotten alcoves, barrels, and similar cramped, overlooked spaces. Chokers prefer to keep hidden during the light of day, emerging from their hidey-holes under cover of darkness to hunt for food and cruel pleasure. Favorite tactics include using their long arms to scoop prey off the street from the safety of a nearby rooftop, attacking sleeping families by squeezing through an open chimney, or tapping on a window to bring their curious food within grasping distance.</t>
  </si>
  <si>
    <t>&lt;link rel="stylesheet"href="PF.css"&gt;&lt;div&gt;&lt;h2&gt;Choker&lt;/h2&gt;&lt;h3&gt;&lt;i&gt;&lt;i&gt;This hunched-over wretch has long&lt;/i&gt;, &lt;i&gt;pliable arms like tentacles capped with five wide&lt;/i&gt;, &lt;i&gt;spiny claws.&lt;/i&gt;&lt;/i&gt;&lt;/h3&gt;&lt;br&gt;&lt;/br&gt;&lt;/div&gt;&lt;div class="heading"&gt;&lt;p class="alignleft"&gt;Choker&lt;/p&gt;&lt;p class="alignright"&gt;CR 2&lt;/p&gt;&lt;div style="clear: both;"&gt;&lt;/div&gt;&lt;/div&gt;&lt;div&gt;&lt;h5&gt;&lt;b&gt;XP &lt;/b&gt;600&lt;/h5&gt;&lt;h5&gt;CE Small aberration &lt;/h5&gt;&lt;h5&gt;&lt;b&gt;Init &lt;/b&gt;+6; &lt;b&gt;Senses &lt;/b&gt;darkvision 60 ft.; Perception +1&lt;/h5&gt;&lt;/div&gt;&lt;hr/&gt;&lt;div&gt;&lt;h5&gt;&lt;b&gt;DEFENSE&lt;/b&gt;&lt;/h5&gt;&lt;/div&gt;&lt;hr/&gt;&lt;div&gt;&lt;h5&gt;&lt;b&gt;AC &lt;/b&gt;17, touch 13, flat-footed 15 (+2 Dex, +4 natural, +1 size)&lt;/h5&gt;&lt;h5&gt;&lt;b&gt;hp &lt;/b&gt;16 (3d8+3)&lt;/h5&gt;&lt;h5&gt;&lt;b&gt;Fort &lt;/b&gt;+2, &lt;b&gt;Ref &lt;/b&gt;+3, &lt;b&gt;Will &lt;/b&gt;+4&lt;/h5&gt;&lt;/div&gt;&lt;hr/&gt;&lt;div&gt;&lt;h5&gt;&lt;b&gt;OFFENSE&lt;/b&gt;&lt;/h5&gt;&lt;/div&gt;&lt;hr/&gt;&lt;div&gt;&lt;h5&gt;&lt;b&gt;Spd &lt;/b&gt;20 ft., climb 10 ft.&lt;/h5&gt;&lt;h5&gt;&lt;b&gt;Melee &lt;/b&gt;2 tentacles +6 (1d4+3 plus grab)&lt;/h5&gt;&lt;h5&gt;&lt;b&gt;Space &lt;/b&gt;5 ft.; &lt;b&gt;Reach &lt;/b&gt;10 ft.&lt;/h5&gt;&lt;h5&gt;&lt;b&gt;Special Attacks &lt;/b&gt;constrict (1d4+3), grab (Large), strangle&lt;/h5&gt;&lt;/div&gt;&lt;hr/&gt;&lt;div&gt;&lt;h5&gt;&lt;b&gt;STATISTICS&lt;/b&gt;&lt;/h5&gt;&lt;/div&gt;&lt;hr/&gt;&lt;div&gt;&lt;h5&gt;&lt;b&gt;Str &lt;/b&gt;16, &lt;b&gt;Dex &lt;/b&gt;14, &lt;b&gt;Con &lt;/b&gt;13, &lt;b&gt;Int &lt;/b&gt; 4, &lt;b&gt;Wis &lt;/b&gt;13, &lt;b&gt;Cha &lt;/b&gt;7&lt;/h5&gt;&lt;h5&gt;&lt;b&gt;Base Atk &lt;/b&gt;+2; &lt;b&gt;CMB &lt;/b&gt;+4 (+8 grappling); &lt;b&gt;CMD &lt;/b&gt;16&lt;/h5&gt;&lt;h5&gt;&lt;b&gt;Feats &lt;/b&gt;Improved Initiative, Skill Focus (Stealth)&lt;/h5&gt;&lt;h5&gt;&lt;b&gt;Skills &lt;/b&gt;Climb +16, Stealth +13&lt;/h5&gt;&lt;h5&gt;&lt;b&gt;Languages &lt;/b&gt;Undercommon&lt;/h5&gt;&lt;h5&gt;&lt;b&gt;SQ &lt;/b&gt;quickness&lt;/h5&gt;&lt;/div&gt;&lt;hr/&gt;&lt;div&gt;&lt;h5&gt;&lt;b&gt;ECOLOGY&lt;/b&gt;&lt;/h5&gt;&lt;/div&gt;&lt;hr/&gt;&lt;div&gt;&lt;h5&gt;&lt;b&gt;Environment &lt;/b&gt; any underground&lt;/h5&gt;&lt;h5&gt;&lt;b&gt;Organization &lt;/b&gt;solitary, pair, or clutch (3-8)&lt;/h5&gt;&lt;h5&gt;&lt;b&gt;Treasure &lt;/b&gt;standard&lt;/h5&gt;&lt;/div&gt;&lt;hr/&gt;&lt;div&gt;&lt;h5&gt;&lt;b&gt;SPECIAL ABILITIES&lt;/b&gt;&lt;/h5&gt;&lt;/div&gt;&lt;hr/&gt;&lt;div&gt;&lt;h5&gt;&lt;b&gt;Grab (Ex)&lt;/b&gt; A choker can use its grab attack against a foe of up to Large size. &lt;/h5&gt;&lt;h5&gt;&lt;b&gt;Strangle (Ex)&lt;/b&gt; Chokers have an unerring talent for seizing their victims by the neck. A creature that is grappled by a choker cannot speak or cast spells with verbal components. &lt;/h5&gt;&lt;h5&gt;&lt;b&gt;Quickness (Su)&lt;/b&gt; A choker is supernaturally quick. It can take an extra move action during its turn each round.&lt;/h5&gt;&lt;/div&gt;&lt;br&gt;&lt;/br&gt;&lt;div&gt;&lt;h4&gt;&lt;p&gt;&lt;p&gt;Underground predators that often dwell on the outskirts of subterranean ruins or in the deep shadows of nameless cavern outposts, chokers lurk in the darkness and lash out with their long, rubbery arms to grasp prey as it passes by. They seldom attack multiple enemies at once, stalking their quarry until they can isolate a weaker victim from its pack. Chokers walk with a disturbing, almost comical gait due to their extremely limber legs. Weighing only 35 pounds and standing no taller than a half ling, chokers have no problem skittering across walls and ceilings, often lodging themselves into shadowy corners, tunnel intersections, walls, or staircases. A choker will attempt to grasp creatures of almost any size, but prefers lone prey of its size or smaller. Chokers appear to have little culture of their own, gathering only brief ly to mate before their wanderlust and hunger spurs them again to a solitary existence. Their just-better-than-animalistic intelligence grants them a fascination with the trappings of society even if they do not truly understand it. Accordingly, the grubby lair of a choker (often situated in a diff icult-toreach nook or cranny) usually contains valuable objects such as rings, brooches, cloak clasps, and loose coins gathered from devoured victims. This fascination occasionally compels a choker to abandon its subterranean home for a closer study of the sunlit world's many civilizations. These chokers feel most at home in the darkened narrow alleyways of human cities, squeezing themselves into sewers, forgotten alcoves, barrels, and similar cramped, overlooked spaces. Chokers prefer to keep hidden during the light of day, emerging from their hidey-holes under cover of darkness to hunt for food and cruel pleasure. Favorite tactics include using their long arms to scoop prey off the street from the safety of a nearby rooftop, attacking sleeping families by squeezing through an open chimney, or tapping on a window to bring their curious food within grasping distance.&lt;/p&gt;&lt;/h4&gt;&lt;/div&gt;</t>
  </si>
  <si>
    <t>Chuul</t>
  </si>
  <si>
    <t>darkvision 60 ft.; Perception +19</t>
  </si>
  <si>
    <t>22, touch 12, flat-footed 19</t>
  </si>
  <si>
    <t>(+3 Dex, +10 natural, -1 size)</t>
  </si>
  <si>
    <t>(10d8+40)</t>
  </si>
  <si>
    <t>Fort +7, Ref +6, Will +9</t>
  </si>
  <si>
    <t>30 ft., swim 20 ft.</t>
  </si>
  <si>
    <t>2 claws +14 (2d6+7 plus grab)</t>
  </si>
  <si>
    <t>constrict (2d6+7), paralytic tentacles</t>
  </si>
  <si>
    <t>Str 25, Dex 16, Con 18, Int 10, Wis 14, Cha 5</t>
  </si>
  <si>
    <t>Alertness, Blind-Fight, Combat Reflexes, Improved Initiative, Weapon Focus (claw)</t>
  </si>
  <si>
    <t>Knowledge (nature) +8, Perception +19, Sense Motive +9, Stealth +9, Swim +28</t>
  </si>
  <si>
    <t>Common (sometimes Undercommon for  subterranean variants)</t>
  </si>
  <si>
    <t>amphibious</t>
  </si>
  <si>
    <t xml:space="preserve"> temperate swamps</t>
  </si>
  <si>
    <t>solitary, pair, or pack (3-6)</t>
  </si>
  <si>
    <t>This lobster-like creature has a thick armored shell. A pair of tiny eyes gleams above a mouth full of writhing tentacles.</t>
  </si>
  <si>
    <t>Paralytic Tentacles (Ex) A chuul can transfer a grappled victim from a claw to its tentacles as a move action. The tentacles grapple with the same strength as the claw but deal no damage, instead exuding a paralytic secretion. Anyone held in the tentacles must succeed on a DC 19 Fortitude save each round on the chuul's turn or be paralyzed for 6 rounds. The save DC is Constitution-based. While held in the tentacles, paralyzed or not, a victim automatically takes 1d8+7 points of damage each round from the creature's mandibles.</t>
  </si>
  <si>
    <t>Chuuls are armored, crustacean-like predators that lurk beneath the surfaces of shallow ponds and mires, bursting from concealment to snatch up prey in their chitinous pincers and then paralyzing them with their mouth tentacles before eating them alive.  Chuuls are excellent swimmers but prefer to attack land-bound creatures or those wallowing in shallow water. Once they seize their victims, chuuls often drag grappled foes back into deep water to drown them.  Lizardfolk are by far the chuul's favorite prey, though those pale chuul breeds that live underground prefer morlocks, duergar, unwary drow, and other unfortunates who get too close to their subterranean waterways-with the exception of troglodytes, whose flavor chuuls find particularly offensive.  Chuuls are surprisingly intelligent, leading many to speculate fruitlessly on their origins and motivations.  They speak a chittering, burbling dialect of Common, but few are inclined to speak to those outside their race, and if chuul society exists beyond their frenzied mating season, humanoids have yet to record it. Instead, chuul intellects seem entirely devoted to seeking out the perfect ambush sites to attack other intelligent creatures and decorating their elaborate lairs with trophies from their kills. Though the chuuls themselves seem uninterested in using tools of any kind, they have an almost compulsive need to collect keepsakes from their victims.  A typical chuul is 8 feet tall and weighs 650 pounds.</t>
  </si>
  <si>
    <t>&lt;link rel="stylesheet"href="PF.css"&gt;&lt;div&gt;&lt;h2&gt;Chuul&lt;/h2&gt;&lt;h3&gt;&lt;i&gt;This lobster-like creature has a thick armored shell. A pair of tiny eyes gleams above a mouth full of writhing tentacles.&lt;/i&gt;&lt;/h3&gt;&lt;br&gt;&lt;/br&gt;&lt;/div&gt;&lt;div class="heading"&gt;&lt;p class="alignleft"&gt;Chuul&lt;/p&gt;&lt;p class="alignright"&gt;CR 7&lt;/p&gt;&lt;div style="clear: both;"&gt;&lt;/div&gt;&lt;/div&gt;&lt;div&gt;&lt;h5&gt;&lt;b&gt;XP &lt;/b&gt;3,200&lt;/h5&gt;&lt;h5&gt;CE Large aberration (aquatic)&lt;/h5&gt;&lt;h5&gt;&lt;b&gt;Init &lt;/b&gt;+7; &lt;b&gt;Senses &lt;/b&gt;darkvision 60 ft.; Perception +19&lt;/h5&gt;&lt;/div&gt;&lt;hr/&gt;&lt;div&gt;&lt;h5&gt;&lt;b&gt;DEFENSE&lt;/b&gt;&lt;/h5&gt;&lt;/div&gt;&lt;hr/&gt;&lt;div&gt;&lt;h5&gt;&lt;b&gt;AC &lt;/b&gt;22, touch 12, flat-footed 19 (+3 Dex, +10 natural, -1 size)&lt;/h5&gt;&lt;h5&gt;&lt;b&gt;hp &lt;/b&gt;85 (10d8+40)&lt;/h5&gt;&lt;h5&gt;&lt;b&gt;Fort &lt;/b&gt;+7, &lt;b&gt;Ref &lt;/b&gt;+6, &lt;b&gt;Will &lt;/b&gt;+9&lt;/h5&gt;&lt;h5&gt;&lt;b&gt;Immune &lt;/b&gt;poison&lt;/h5&gt;&lt;/div&gt;&lt;hr/&gt;&lt;div&gt;&lt;h5&gt;&lt;b&gt;OFFENSE&lt;/b&gt;&lt;/h5&gt;&lt;/div&gt;&lt;hr/&gt;&lt;div&gt;&lt;h5&gt;&lt;b&gt;Spd &lt;/b&gt;30 ft., swim 20 ft.&lt;/h5&gt;&lt;h5&gt;&lt;b&gt;Melee &lt;/b&gt;2 claws +14 (2d6+7 plus grab)&lt;/h5&gt;&lt;h5&gt;&lt;b&gt;Space &lt;/b&gt;10 ft.; &lt;b&gt;Reach &lt;/b&gt;5 ft.&lt;/h5&gt;&lt;h5&gt;&lt;b&gt;Special Attacks &lt;/b&gt;constrict (2d6+7), paralytic tentacles&lt;/h5&gt;&lt;/div&gt;&lt;hr/&gt;&lt;div&gt;&lt;h5&gt;&lt;b&gt;STATISTICS&lt;/b&gt;&lt;/h5&gt;&lt;/div&gt;&lt;hr/&gt;&lt;div&gt;&lt;h5&gt;&lt;b&gt;Str&lt;/b&gt; 25, &lt;b&gt;Dex&lt;/b&gt; 16, &lt;b&gt;Con&lt;/b&gt; 18, &lt;b&gt;Int&lt;/b&gt; 10, &lt;b&gt;Wis&lt;/b&gt; 14, &lt;b&gt;Cha&lt;/b&gt; 5&lt;/h5&gt;&lt;h5&gt;&lt;b&gt;Base Atk &lt;/b&gt;+7; &lt;b&gt;CMB &lt;/b&gt;+15 (+19 grapple); &lt;b&gt;CMD &lt;/b&gt;28 (32 vs. trip)&lt;/h5&gt;&lt;h5&gt;&lt;b&gt;Feats &lt;/b&gt;Alertness, Blind-Fight, Combat Reflexes, Improved Initiative, Weapon Focus (claw)&lt;/h5&gt;&lt;h5&gt;&lt;b&gt;Skills &lt;/b&gt;Knowledge (nature) +8, Perception +19, Sense Motive +9, Stealth +9, Swim +28&lt;/h5&gt;&lt;h5&gt;&lt;b&gt;Languages &lt;/b&gt;Common (sometimes Undercommon for  subterranean variants)&lt;/h5&gt;&lt;h5&gt;&lt;b&gt;SQ &lt;/b&gt;amphibious&lt;/h5&gt;&lt;/div&gt;&lt;hr/&gt;&lt;div&gt;&lt;h5&gt;&lt;b&gt;ECOLOGY&lt;/b&gt;&lt;/h5&gt;&lt;/div&gt;&lt;hr/&gt;&lt;div&gt;&lt;h5&gt;&lt;b&gt;Environment &lt;/b&gt; temperate swamps&lt;/h5&gt;&lt;h5&gt;&lt;b&gt;Organization &lt;/b&gt;solitary, pair, or pack (3-6)&lt;/h5&gt;&lt;h5&gt;&lt;b&gt;Treasure &lt;/b&gt;standard&lt;/h5&gt;&lt;/div&gt;&lt;hr/&gt;&lt;div&gt;&lt;h5&gt;&lt;b&gt;SPECIAL ABILITIES&lt;/b&gt;&lt;/h5&gt;&lt;/div&gt;&lt;hr/&gt;&lt;div&gt;&lt;h5&gt;&lt;b&gt;Paralytic Tentacles (Ex)&lt;/b&gt; A chuul can transfer a grappled victim from a claw to its tentacles as a move action. The tentacles grapple with the same strength as the claw but deal no damage, instead exuding a paralytic secretion. Anyone held in the tentacles must succeed on a DC 19 Fortitude save each round on the chuul's turn or be paralyzed for 6 rounds. The save DC is Constitution-based. While held in the tentacles, paralyzed or not, a victim automatically takes 1d8+7 points of damage each round from the creature's mandibles.&lt;/h5&gt;&lt;/div&gt;&lt;br&gt;&lt;/br&gt;&lt;div&gt;&lt;h4&gt;&lt;p&gt;Chuuls are armored, crustacean-like predators that lurk beneath the surfaces of shallow ponds and mires, bursting from concealment to snatch up prey in their chitinous pincers and then paralyzing them with their mouth tentacles before eating them alive.&lt;/p&gt;&lt;p&gt;Chuuls are excellent swimmers but prefer to attack land-bound creatures or those wallowing in shallow water. Once they seize their victims, chuuls often drag grappled foes back into deep water to drown them.&lt;/p&gt;&lt;p&gt;Lizardfolk are by far the chuul's favorite prey, though those pale chuul breeds that live underground prefer morlocks, duergar, unwary drow, and other unfortunates who get too close to their subterranean waterways-with the exception of troglodytes, whose flavor chuuls find particularly offensive.&lt;/p&gt;&lt;p&gt;Chuuls are surprisingly intelligent, leading many to speculate fruitlessly on their origins and motivations.&lt;/p&gt;&lt;p&gt;They speak a chittering, burbling dialect of Common, but few are inclined to speak to those outside their race, and if chuul society exists beyond their frenzied mating season, humanoids have yet to record it. Instead, chuul intellects seem entirely devoted to seeking out the perfect ambush sites to attack other intelligent creatures and decorating their elaborate lairs with trophies from their kills. Though the chuuls themselves seem uninterested in using tools of any kind, they have an almost compulsive need to collect keepsakes from their victims.&lt;/p&gt;&lt;p&gt;A typical chuul is 8 feet tall and weighs 650 pounds.&lt;/p&gt;&lt;/h4&gt;&lt;/div&gt;</t>
  </si>
  <si>
    <t>Cloaker</t>
  </si>
  <si>
    <t>CN</t>
  </si>
  <si>
    <t>19, touch 12, flat-footed 16</t>
  </si>
  <si>
    <t>(+3 Dex, +7 natural, -1 size)</t>
  </si>
  <si>
    <t>(6d8+24)</t>
  </si>
  <si>
    <t>Fort +6, Ref +5, Will +7</t>
  </si>
  <si>
    <t>shadow shift</t>
  </si>
  <si>
    <t>10 ft., fly 40 ft. (average)</t>
  </si>
  <si>
    <t>bite +8 (1d6+5), tail slap +3 (1d8+2)</t>
  </si>
  <si>
    <t>10 ft. (5 ft. with bite)</t>
  </si>
  <si>
    <t>engulf, moan</t>
  </si>
  <si>
    <t>Str 21, Dex 16, Con 19, Int 14, Wis 15, Cha 14</t>
  </si>
  <si>
    <t>23 (can't be tripped)</t>
  </si>
  <si>
    <t>Combat Reflexes, Improved Initiative, Skill Focus (Perception)</t>
  </si>
  <si>
    <t>Disguise +8 (+16 as cloak), Fly +10, Knowledge (religion) +11, Perception +14, Sense Motive +8, Stealth +8</t>
  </si>
  <si>
    <t>+8 Disguise to appear as a cloak, sheet, manta ray, or similarly shaped object or creature</t>
  </si>
  <si>
    <t xml:space="preserve"> underground</t>
  </si>
  <si>
    <t>solitary, pair, mob (3-6), or flock (7-12)</t>
  </si>
  <si>
    <t>This ray-like creature opens a toothy maw and leers with glaring red eyes. Behind it whips a menacing tail of segmented bone.</t>
  </si>
  <si>
    <t>Engulf (Ex) A cloaker can try to wrap a Medium or smaller creature in its body as a standard action. The cloaker attempts a grapple that does not provoke an attack of opportunity. If it wins the grapple check, it establishes a hold and bites the engulfed victim with a +4 bonus on its attack roll. It can still use its whip-like tail to strike at other targets. Attacks that hit an engulfing cloaker deal half their damage to the monster and half to the trapped victim. Moan (Ex) A cloaker can emit an infrasonic moan as a standard action, with one of four effects. Fear: All creatures in a 30-foot spread must save (Will negates) or become panicked for 2 rounds. Nausea: All creatures in a 30-foot cone must save (Fortitude negates) or fall prone and be nauseated for 1d4+1 rounds. Stupor: A single creature within 30 feet is affected by hold monster for 5 rounds (Will negates). Unnerve: Anyone within a 60-foot spread automatically takes a -2 penalty on attack and damage rolls. Those in the area for more than 6 consecutive rounds must save (Will negates) or enter a trance, helpless until the moaning stops. Cloakers are immune to these sonic, mind-affecting attacks. A creature that successfully saves against the cloaker's fear, nausea, or unnerve moans cannot be affected by that same moan effect from that cloaker for 24 hours. All of the save DCs against a cloaker's moan are DC 15. Save DCs are Charisma-based. Shadow Shift (Su) When in dim illumination, a cloaker can manipulate shadows as a free action to create one of three effects: blur (lasts 1d4 rounds, self only), mirror image (CL 6th), or silent image (DC 15, CL 6th, save DC is Charisma-based).</t>
  </si>
  <si>
    <t>Resembling hideously evil flying manta rays, cloakers are mysterious and paranoid creatures. A typical specimen has an 8-foot wingspan and weighs 100 pounds. A cloaker's motives are hidden and confusing, and they distrust even their own kind. Their strange shape allows them to disguise themselves as a variety of cloaks, tapestries, and other mundane objects, and stories linger of cloakers that ally with other creatures, hitching a ride on their backs and aiding in their ally's protection for their own inscrutable reasons. A rare few are priests of ancient gods, leading cults of cloakers and skum to undertake all manner of hideous rites and working toward singularly sinister goals.</t>
  </si>
  <si>
    <t>&lt;link rel="stylesheet"href="PF.css"&gt;&lt;div&gt;&lt;h2&gt;Cloaker&lt;/h2&gt;&lt;h3&gt;&lt;i&gt;&lt;i&gt;This ray-like creature opens a toothy maw and leers with glaring red eyes. Behind it whips a menacing tail of segmented bone.&lt;/i&gt;&lt;/i&gt;&lt;/h3&gt;&lt;br&gt;&lt;/br&gt;&lt;/div&gt;&lt;div class="heading"&gt;&lt;p class="alignleft"&gt;Cloaker&lt;/p&gt;&lt;p class="alignright"&gt;CR 5&lt;/p&gt;&lt;div style="clear: both;"&gt;&lt;/div&gt;&lt;/div&gt;&lt;div&gt;&lt;h5&gt;&lt;b&gt;XP &lt;/b&gt;1,600&lt;/h5&gt;&lt;h5&gt;CN Large aberration &lt;/h5&gt;&lt;h5&gt;&lt;b&gt;Init &lt;/b&gt;+7; &lt;b&gt;Senses &lt;/b&gt;darkvision 60 ft.; Perception +14&lt;/h5&gt;&lt;/div&gt;&lt;hr/&gt;&lt;div&gt;&lt;h5&gt;&lt;b&gt;DEFENSE&lt;/b&gt;&lt;/h5&gt;&lt;/div&gt;&lt;hr/&gt;&lt;div&gt;&lt;h5&gt;&lt;b&gt;AC &lt;/b&gt;19, touch 12, flat-footed 16 (+3 Dex, +7 natural, -1 size)&lt;/h5&gt;&lt;h5&gt;&lt;b&gt;hp &lt;/b&gt;51 (6d8+24)&lt;/h5&gt;&lt;h5&gt;&lt;b&gt;Fort &lt;/b&gt;+6, &lt;b&gt;Ref &lt;/b&gt;+5, &lt;b&gt;Will &lt;/b&gt;+7&lt;/h5&gt;&lt;h5&gt;&lt;b&gt;Defensive Abilities &lt;/b&gt;shadow shift&lt;/h5&gt;&lt;/div&gt;&lt;hr/&gt;&lt;div&gt;&lt;h5&gt;&lt;b&gt;OFFENSE&lt;/b&gt;&lt;/h5&gt;&lt;/div&gt;&lt;hr/&gt;&lt;div&gt;&lt;h5&gt;&lt;b&gt;Spd &lt;/b&gt;10 ft., fly 40 ft. (average)&lt;/h5&gt;&lt;h5&gt;&lt;b&gt;Melee &lt;/b&gt;bite +8 (1d6+5), tail slap +3 (1d8+2)&lt;/h5&gt;&lt;h5&gt;&lt;b&gt;Space &lt;/b&gt;10 ft.; &lt;b&gt;Reach &lt;/b&gt;10 ft. (5 ft. with bite)&lt;/h5&gt;&lt;h5&gt;&lt;b&gt;Special Attacks &lt;/b&gt;engulf, moan&lt;/h5&gt;&lt;/div&gt;&lt;hr/&gt;&lt;div&gt;&lt;h5&gt;&lt;b&gt;STATISTICS&lt;/b&gt;&lt;/h5&gt;&lt;/div&gt;&lt;hr/&gt;&lt;div&gt;&lt;h5&gt;&lt;b&gt;Str &lt;/b&gt;21, &lt;b&gt;Dex &lt;/b&gt;16, &lt;b&gt;Con &lt;/b&gt;19, &lt;b&gt;Int &lt;/b&gt; 14, &lt;b&gt;Wis &lt;/b&gt;15, &lt;b&gt;Cha &lt;/b&gt;14&lt;/h5&gt;&lt;h5&gt;&lt;b&gt;Base Atk &lt;/b&gt;+4; &lt;b&gt;CMB &lt;/b&gt;+10; &lt;b&gt;CMD &lt;/b&gt;23 (can't be tripped)&lt;/h5&gt;&lt;h5&gt;&lt;b&gt;Feats &lt;/b&gt;Combat Reflexes, Improved Initiative, Skill Focus (Perception)&lt;/h5&gt;&lt;h5&gt;&lt;b&gt;Skills &lt;/b&gt;Disguise +8 (+16 as cloak), Fly +10, Knowledge (religion) +11, Perception +14, Sense Motive +8, Stealth +8; &lt;b&gt;Racial Modifiers &lt;/b&gt;+8 Disguise to appear as a cloak, sheet, manta ray, or similarly shaped object or creature&lt;/h5&gt;&lt;h5&gt;&lt;b&gt;Languages &lt;/b&gt;Undercommon&lt;/h5&gt;&lt;/div&gt;&lt;hr/&gt;&lt;div&gt;&lt;h5&gt;&lt;b&gt;ECOLOGY&lt;/b&gt;&lt;/h5&gt;&lt;/div&gt;&lt;hr/&gt;&lt;div&gt;&lt;h5&gt;&lt;b&gt;Environment &lt;/b&gt; underground&lt;/h5&gt;&lt;h5&gt;&lt;b&gt;Organization &lt;/b&gt;solitary, pair, mob (3-6), or flock (7-12)&lt;/h5&gt;&lt;h5&gt;&lt;b&gt;Treasure &lt;/b&gt;standard&lt;/h5&gt;&lt;/div&gt;&lt;hr/&gt;&lt;div&gt;&lt;h5&gt;&lt;b&gt;SPECIAL ABILITIES&lt;/b&gt;&lt;/h5&gt;&lt;/div&gt;&lt;hr/&gt;&lt;div&gt;&lt;h5&gt;&lt;b&gt;Engulf (Ex)&lt;/b&gt; A cloaker can try to wrap a Medium or smaller creature in its body as a standard action. The cloaker attempts a grapple that does not provoke an attack of opportunity. If it wins the grapple check, it establishes a hold and bites the engulfed victim with a +4 bonus on its attack roll. It can still use its whip-like tail to strike at other targets. Attacks that hit an engulfing cloaker deal half their damage to the monster and half to the trapped victim. &lt;/h5&gt;&lt;h5&gt;&lt;b&gt;Moan (Ex)&lt;/b&gt; A cloaker can emit an infrasonic moan as a standard action, with one of four effects. &lt;i&gt;Fear:&lt;/i&gt; All creatures in a 30-foot spread must save (Will negates) or become panicked for 2 rounds. &lt;i&gt;Nausea:&lt;/i&gt; All creatures in a 30-foot cone must save (Fortitude negates) or fall prone and be nauseated for 1d4+1 rounds. &lt;i&gt;Stupor:&lt;/i&gt; A single creature within 30 feet is affected by &lt;i&gt;hold monster&lt;/i&gt; for 5 rounds (Will negates). &lt;i&gt;Unnerve:&lt;/i&gt; Anyone within a 60-foot spread automatically takes a -2 penalty on attack and damage rolls. Those in the area for more than 6 consecutive rounds must save (Will negates) or enter a trance, helpless until the moaning stops. Cloakers are immune to these sonic, mind-affecting attacks. A creature that successfully saves against the cloaker's fear, nausea, or unnerve moans cannot be affected by that same moan effect from that cloaker for 24 hours. All of the save DCs against a cloaker's moan are DC 15. Save DCs are Charisma-based. &lt;/h5&gt;&lt;h5&gt;&lt;b&gt;Shadow Shift (Su)&lt;/b&gt; When in dim illumination, a cloaker can manipulate shadows as a free action to create one of three effects: &lt;i&gt;blur&lt;/i&gt; (lasts 1d4 rounds, self only), &lt;i&gt;mirror image&lt;/i&gt; (CL 6th), or &lt;i&gt;silent image&lt;/i&gt; (DC 15, CL 6th, save DC is Charisma-based).&lt;/h5&gt;&lt;/div&gt;&lt;br&gt;&lt;/br&gt;&lt;div&gt;&lt;h4&gt;&lt;p&gt;&lt;p&gt;Resembling hideously evil flying manta rays, cloakers are mysterious and paranoid creatures. A typical specimen has an 8-foot wingspan and weighs 100 pounds. A cloaker's motives are hidden and confusing, and they distrust even their own kind. Their strange shape allows them to disguise themselves as a variety of cloaks, tapestries, and other mundane objects, and stories linger of cloakers that ally with other creatures, hitching a ride on their backs and aiding in their ally's protection for their own inscrutable reasons. A rare few are priests of ancient gods, leading cults of cloakers and skum to undertake all manner of hideous rites and working toward singularly sinister goals.&lt;/p&gt;&lt;/h4&gt;&lt;/div&gt;</t>
  </si>
  <si>
    <t>Cockatrice</t>
  </si>
  <si>
    <t>15, touch 15, flat-footed 11</t>
  </si>
  <si>
    <t>(+3 Dex, +1 dodge, +1 size)</t>
  </si>
  <si>
    <t>(5d10)</t>
  </si>
  <si>
    <t>Fort +4, Ref +7, Will +2</t>
  </si>
  <si>
    <t>20 ft., fly 60 ft. (poor)</t>
  </si>
  <si>
    <t>bite +9 (1d4-2 plus petrification)</t>
  </si>
  <si>
    <t>Str 6, Dex 17, Con 11, Int 2, Wis 13, Cha 8</t>
  </si>
  <si>
    <t>Dodge, Skill Focus (Perception), Weapon Finesse</t>
  </si>
  <si>
    <t>Fly +6, Perception +10</t>
  </si>
  <si>
    <t xml:space="preserve"> temperate plains</t>
  </si>
  <si>
    <t>solitary, pair, flight (3-5), or flock (6-12)</t>
  </si>
  <si>
    <t>This hideous avian creature has the body of an emaciated rooster, the wings of a bat, and a long, scaly tail.</t>
  </si>
  <si>
    <t>Petrification (Su) A cockatrice's bite causes flesh to calcify and harden-multiple bites can cause a living creature to fossilize into stone. Each time a creature is damaged by a cockatrice's bite attack, it must succeed on a DC 12 Fortitude save or take 1d4 points of Dexterity damage as its flesh and bones stiffen and harden. (This slow petrification does not alter a bitten creature's natural armor.) A creature that is reduced to 0 Dexterity by a cockatrice's bites immediately turns completely to stone, as if petrified by a flesh to stone spell. Every day, a creature petrified by a cockatrice in this manner can attempt a new DC 12 Fortitude save to recover from the petrification, at which point the victim returns to flesh with 1 Dexterity (and thereafter can be restored to full Dexterity by natural healing or magic as normal)-but after a petrified creature fails three of these Fortitude saves in a row, the petrified state becomes permanent. A creature restored to flesh via magic has its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t>
  </si>
  <si>
    <t>Stupid, vicious, and repulsive, cockatrices are avoided by other creatures due to their magical ability to turn flesh to stone. Legends say that the first cockatrice emerged from an egg laid by a cockerel and incubated by a toad.  Whether or not the story is true, today's cockatrices breed true in terrifying and filthy dens haphazardly excavated by as many as a dozen of the squawking creatures. Males greatly outnumber females in these flocks, and are distinguished only by their wattles and combs. The typical cockatrice stands just over 2 feet high and weighs 5 pounds.  While their diet consists primarily of seeds and petrified insects (which conveniently double in the creature's gizzard as both gastroliths and nutrition as they grind away), cockatrices fiercely defend their territories from anything they deem a threat, and the wanderings of rogue males seeking new spots to build dens sometimes bring them into unintentional contact with humanoids, with devastating results.  The cockatrice's strange ability to turn other creatures to stone is the creature's greatest defense, and a cockatrice lair is invariably littered with petrified remnants of foes.  In an ironic twist of fate, however, weasels and ferrets- the creatures most likely to slip into cockatrices' nests and consume their eggs-appear to be completely immune to the effect. For unknown reasons, cockatrices are both terrified of and enraged by conventional roosters, and are equally likely to flee or attack when confronted by one.</t>
  </si>
  <si>
    <t>&lt;link rel="stylesheet"href="PF.css"&gt;&lt;div&gt;&lt;h2&gt;Cockatrice&lt;/h2&gt;&lt;h3&gt;&lt;i&gt;This hideous avian creature has the body of an emaciated rooster, the wings of a bat, and a long, scaly tail.&lt;/i&gt;&lt;/h3&gt;&lt;br&gt;&lt;/br&gt;&lt;/div&gt;&lt;div class="heading"&gt;&lt;p class="alignleft"&gt;Cockatrice&lt;/p&gt;&lt;p class="alignright"&gt;CR 3&lt;/p&gt;&lt;div style="clear: both;"&gt;&lt;/div&gt;&lt;/div&gt;&lt;div&gt;&lt;h5&gt;&lt;b&gt;XP &lt;/b&gt;800&lt;/h5&gt;&lt;h5&gt;N Small magical beast &lt;/h5&gt;&lt;h5&gt;&lt;b&gt;Init &lt;/b&gt;+3; &lt;b&gt;Senses &lt;/b&gt;darkvision 60 ft., low-light vision; Perception +10&lt;/h5&gt;&lt;/div&gt;&lt;hr/&gt;&lt;div&gt;&lt;h5&gt;&lt;b&gt;DEFENSE&lt;/b&gt;&lt;/h5&gt;&lt;/div&gt;&lt;hr/&gt;&lt;div&gt;&lt;h5&gt;&lt;b&gt;AC &lt;/b&gt;15, touch 15, flat-footed 11 (+3 Dex, +1 dodge, +1 size)&lt;/h5&gt;&lt;h5&gt;&lt;b&gt;hp &lt;/b&gt;27 (5d10)&lt;/h5&gt;&lt;h5&gt;&lt;b&gt;Fort &lt;/b&gt;+4, &lt;b&gt;Ref &lt;/b&gt;+7, &lt;b&gt;Will &lt;/b&gt;+2&lt;/h5&gt;&lt;/div&gt;&lt;hr/&gt;&lt;div&gt;&lt;h5&gt;&lt;b&gt;OFFENSE&lt;/b&gt;&lt;/h5&gt;&lt;/div&gt;&lt;hr/&gt;&lt;div&gt;&lt;h5&gt;&lt;b&gt;Spd &lt;/b&gt;20 ft., fly 60 ft. (poor)&lt;/h5&gt;&lt;h5&gt;&lt;b&gt;Melee &lt;/b&gt;bite +9 (1d4-2 plus petrification)&lt;/h5&gt;&lt;/div&gt;&lt;hr/&gt;&lt;div&gt;&lt;h5&gt;&lt;b&gt;STATISTICS&lt;/b&gt;&lt;/h5&gt;&lt;/div&gt;&lt;hr/&gt;&lt;div&gt;&lt;h5&gt;&lt;b&gt;Str&lt;/b&gt; 6, &lt;b&gt;Dex&lt;/b&gt; 17, &lt;b&gt;Con&lt;/b&gt; 11, &lt;b&gt;Int&lt;/b&gt; 2, &lt;b&gt;Wis&lt;/b&gt; 13, &lt;b&gt;Cha&lt;/b&gt; 8&lt;/h5&gt;&lt;h5&gt;&lt;b&gt;Base Atk &lt;/b&gt;+5; &lt;b&gt;CMB &lt;/b&gt;+2; &lt;b&gt;CMD &lt;/b&gt;16&lt;/h5&gt;&lt;h5&gt;&lt;b&gt;Feats &lt;/b&gt;Dodge, Skill Focus (Perception), Weapon Finesse&lt;/h5&gt;&lt;h5&gt;&lt;b&gt;Skills &lt;/b&gt;Fly +6, Perception +10&lt;/h5&gt;&lt;/div&gt;&lt;hr/&gt;&lt;div&gt;&lt;h5&gt;&lt;b&gt;ECOLOGY&lt;/b&gt;&lt;/h5&gt;&lt;/div&gt;&lt;hr/&gt;&lt;div&gt;&lt;h5&gt;&lt;b&gt;Environment &lt;/b&gt; temperate plains&lt;/h5&gt;&lt;h5&gt;&lt;b&gt;Organization &lt;/b&gt;solitary, pair, flight (3-5), or flock (6-12)&lt;/h5&gt;&lt;h5&gt;&lt;b&gt;Treasure &lt;/b&gt;none&lt;/h5&gt;&lt;/div&gt;&lt;hr/&gt;&lt;div&gt;&lt;h5&gt;&lt;b&gt;SPECIAL ABILITIES&lt;/b&gt;&lt;/h5&gt;&lt;/div&gt;&lt;hr/&gt;&lt;div&gt;&lt;h5&gt;&lt;b&gt;Petrification (Su)&lt;/b&gt; A cockatrice's bite causes flesh to calcify and harden-multiple bites can cause a living creature to fossilize into stone. Each time a creature is damaged by a cockatrice's bite attack, it must succeed on a DC 12 Fortitude save or take 1d4 points of Dexterity damage as its flesh and bones stiffen and harden. (This slow petrification does not alter a bitten creature's natural armor.) A creature that is reduced to 0 Dexterity by a cockatrice's bites immediately turns completely to stone, as if petrified by a flesh to stone spell. Every day, a creature petrified by a cockatrice in this manner can attempt a new DC 12 Fortitude save to recover from the petrification, at which point the victim returns to flesh with 1 Dexterity (and thereafter can be restored to full Dexterity by natural healing or magic as normal)-but after a petrified creature fails three of these Fortitude saves in a row, the petrified state becomes permanent. A creature restored to flesh via magic has its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Constitution-based.&lt;/h5&gt;&lt;/div&gt;&lt;br&gt;&lt;/br&gt;&lt;div&gt;&lt;h4&gt;&lt;p&gt;Stupid, vicious, and repulsive, cockatrices are avoided by other creatures due to their magical ability to turn flesh to stone. Legends say that the first cockatrice emerged from an egg laid by a cockerel and incubated by a toad.&lt;/p&gt;&lt;p&gt;Whether or not the story is true, today's cockatrices breed true in terrifying and filthy dens haphazardly excavated by as many as a dozen of the squawking creatures. Males greatly outnumber females in these flocks, and are distinguished only by their wattles and combs. The typical cockatrice stands just over 2 feet high and weighs 5 pounds.&lt;/p&gt;&lt;p&gt;While their diet consists primarily of seeds and petrified insects (which conveniently double in the creature's gizzard as both gastroliths and nutrition as they grind away), cockatrices fiercely defend their territories from anything they deem a threat, and the wanderings of rogue males seeking new spots to build dens sometimes bring them into unintentional contact with humanoids, with devastating results.&lt;/p&gt;&lt;p&gt;The cockatrice's strange ability to turn other creatures to stone is the creature's greatest defense, and a cockatrice lair is invariably littered with petrified remnants of foes.&lt;/p&gt;&lt;p&gt;In an ironic twist of fate, however, weasels and ferrets- the creatures most likely to slip into cockatrices' nests and consume their eggs-appear to be completely immune to the effect. For unknown reasons, cockatrices are both terrified of and enraged by conventional roosters, and are equally likely to flee or attack when confronted by one.&lt;/p&gt;&lt;/h4&gt;&lt;/div&gt;</t>
  </si>
  <si>
    <t>Couatl</t>
  </si>
  <si>
    <t>darkvision 60 ft., detect chaos/evil/good/law;  Perception +23</t>
  </si>
  <si>
    <t>22, touch 13, flat-footed 18</t>
  </si>
  <si>
    <t>(+3 Dex, +1 dodge, +9 natural, -1 size)</t>
  </si>
  <si>
    <t>(12d10+60)</t>
  </si>
  <si>
    <t>Fort +9, Ref +13, Will +14</t>
  </si>
  <si>
    <t>20 ft., fly 60 ft. (good)</t>
  </si>
  <si>
    <t>bite +16 (1d8+7 plus grab and poison)</t>
  </si>
  <si>
    <t>constrict (1d8+7)</t>
  </si>
  <si>
    <t>Spell-Like Abilities (CL 9th)  Constant-detect chaos, detect evil, detect good, detect law At will-detect thoughts (DC 15), ethereal jaunt (CL 16th), invisibility, plane shift (DC 20)</t>
  </si>
  <si>
    <t>Spells Known (CL 9th)  4th (4/day)-charm monster (DC 17), freedom of movement  3rd (7/day)-gaseous form, magic circle against evil, summon monster III  2nd (7/day)-cure moderate wounds, eagle's splendor, scorching ray, silence (DC 15)  1st (7/day)-endure elements, mage armor, obscuring mist, protection from chaos, true strike  0 (at will)-daze, disrupt undead, light, obscuring mist, ray of frost, read magic, resistance, stabilize</t>
  </si>
  <si>
    <t>Str 20, Dex 16, Con 20, Int 17, Wis 19, Cha 17</t>
  </si>
  <si>
    <t>32 (can't be tripped)</t>
  </si>
  <si>
    <t>Alertness, Dodge, Empower Spell, Eschew MaterialsB, Improved Initiative, Iron Will, Lightning Reflexes</t>
  </si>
  <si>
    <t>Acrobatics +18, Bluff +9, Diplomacy +18, Fly +20, Knowledge (arcana) +9, Knowledge (religion) +12, Perception +23, Sense Motive +15, Spellcraft +15, Survival +16, Use Magic Device +18</t>
  </si>
  <si>
    <t>Celestial, Common, Draconic;  telepathy 100 ft.</t>
  </si>
  <si>
    <t>solitary, pair, or flight (3-6)</t>
  </si>
  <si>
    <t>This great serpent has multicolored wings and eyes that glimmer with intense awareness.</t>
  </si>
  <si>
    <t>Spells A couatl casts spells as a 9th-level sorcerer, and can cast spells from the cleric list as well as those normally available to a sorcerer. Cleric spells are considered arcane spells for a couatl, meaning that the creature does not need a divine focus to cast them.  Poison (Ex) Injury-bite; save Fortitude DC 16; frequency 1/ minute for 10 minutes; effect 1d4 Str; cure 2 consecutive saves. The DC is Constitution-based.</t>
  </si>
  <si>
    <t>Couatls are servants of lawful and good deities, though some operate independently of any greater being. Respected and admired for their wisdom and beauty, they try to steer mortals onto the right path and use their powers to fight evil, particularly those known to shift between the planes.  Some couatls are viewed as benevolent gods by isolated societies, and while most couatls cringe at the thought of pretending to be a god, they allow such misconceptions to continue since they allow the couatls to guide and coax these societies onto paths of peace and cooperation with their neighbors. A couatl is about 12 feet long, with a wingspan of about 15 feet. It weighs 1,800 pounds.  As native outsiders, couatls must eat. They prefer the same foods as true snakes, such as mammals and birds, though they have been known to eat evil humanoids.</t>
  </si>
  <si>
    <t>&lt;link rel="stylesheet"href="PF.css"&gt;&lt;div&gt;&lt;h2&gt;Couatl&lt;/h2&gt;&lt;h3&gt;&lt;i&gt;This great serpent has multicolored wings and eyes that glimmer with intense awareness.&lt;/i&gt;&lt;/h3&gt;&lt;br&gt;&lt;/br&gt;&lt;/div&gt;&lt;div class="heading"&gt;&lt;p class="alignleft"&gt;Couatl&lt;/p&gt;&lt;p class="alignright"&gt;CR 10&lt;/p&gt;&lt;div style="clear: both;"&gt;&lt;/div&gt;&lt;/div&gt;&lt;div&gt;&lt;h5&gt;&lt;b&gt;XP &lt;/b&gt;9,600&lt;/h5&gt;&lt;h5&gt;LG Large outsider (native)&lt;/h5&gt;&lt;h5&gt;&lt;b&gt;Init &lt;/b&gt;+7; &lt;b&gt;Senses &lt;/b&gt;darkvision 60 ft., detect chaos/evil/good/law;  Perception +23&lt;/h5&gt;&lt;/div&gt;&lt;hr/&gt;&lt;div&gt;&lt;h5&gt;&lt;b&gt;DEFENSE&lt;/b&gt;&lt;/h5&gt;&lt;/div&gt;&lt;hr/&gt;&lt;div&gt;&lt;h5&gt;&lt;b&gt;AC &lt;/b&gt;22, touch 13, flat-footed 18 (+3 Dex, +1 dodge, +9 natural, -1 size)&lt;/h5&gt;&lt;h5&gt;&lt;b&gt;hp &lt;/b&gt;126 (12d10+60)&lt;/h5&gt;&lt;h5&gt;&lt;b&gt;Fort &lt;/b&gt;+9, &lt;b&gt;Ref &lt;/b&gt;+13, &lt;b&gt;Will &lt;/b&gt;+14&lt;/h5&gt;&lt;/div&gt;&lt;hr/&gt;&lt;div&gt;&lt;h5&gt;&lt;b&gt;OFFENSE&lt;/b&gt;&lt;/h5&gt;&lt;/div&gt;&lt;hr/&gt;&lt;div&gt;&lt;h5&gt;&lt;b&gt;Spd &lt;/b&gt;20 ft., fly 60 ft. (good)&lt;/h5&gt;&lt;h5&gt;&lt;b&gt;Melee &lt;/b&gt;bite +16 (1d8+7 plus grab and poison)&lt;/h5&gt;&lt;h5&gt;&lt;b&gt;Space &lt;/b&gt;10 ft.; &lt;b&gt;Reach &lt;/b&gt;5 ft.&lt;/h5&gt;&lt;h5&gt;&lt;b&gt;Special Attacks &lt;/b&gt;constrict (1d8+7)&lt;/h5&gt;&lt;h5&gt;&lt;b&gt;Spell-Like Abilities&lt;/b&gt; (CL 9th)&lt;/br&gt;Constant&amp;mdash;&lt;i&gt;detect chaos&lt;/i&gt;,&lt;i&gt; detect evil&lt;/i&gt;,&lt;i&gt; detect good&lt;/i&gt;,&lt;i&gt; detect law&lt;/i&gt; &lt;/br&gt;At will&amp;mdash;&lt;i&gt;detect thoughts&lt;/i&gt; (DC 15), &lt;i&gt;ethereal jaunt&lt;/i&gt; (CL 16th),&lt;i&gt; invisibility&lt;/i&gt;, &lt;i&gt;plane shift&lt;/i&gt; (DC 20)&lt;/h5&gt;&lt;/h5&gt;&lt;h5&gt;&lt;b&gt;Spells Known&lt;/b&gt; (CL 9th)&lt;/br&gt;4th (4/day)&amp;mdash;&lt;i&gt;charm monster&lt;/i&gt; (DC 17),&lt;i&gt; freedom of movement&lt;/i&gt;&lt;/br&gt;3rd (7/day)&amp;mdash;&lt;i&gt;gaseous form&lt;/i&gt;,&lt;i&gt; magic circle against evil&lt;/i&gt;,&lt;i&gt; summon monster III&lt;/i&gt;&lt;/br&gt;2nd (7/day)&amp;mdash;&lt;i&gt;cure moderate wounds&lt;/i&gt;,&lt;i&gt; eagle's splendor&lt;/i&gt;,&lt;i&gt; scorching ray&lt;/i&gt;, &lt;i&gt;silence&lt;/i&gt; (DC 15)&lt;/br&gt;1st (7/day)&amp;mdash;&lt;i&gt;endure elements&lt;/i&gt;,&lt;i&gt; mage armor&lt;/i&gt;,&lt;i&gt;&lt;i&gt; obscuring mist&lt;/i&gt;&lt;/i&gt;,&lt;i&gt; protection from chaos&lt;/i&gt;,&lt;i&gt; true strike&lt;/i&gt;&lt;/br&gt;0 (at will)&amp;mdash;&lt;i&gt;daze&lt;/i&gt;,&lt;i&gt; disrupt undead&lt;/i&gt;,&lt;i&gt; light&lt;/i&gt;,&lt;i&gt;&lt;i&gt; obscuring mist&lt;/i&gt;&lt;/i&gt;,&lt;i&gt; ray of frost&lt;/i&gt;,&lt;i&gt; read magic&lt;/i&gt;,&lt;i&gt; resistance&lt;/i&gt;, &lt;i&gt;stabilize&lt;/i&gt;&lt;/h5&gt;&lt;/h5&gt;&lt;/div&gt;&lt;hr/&gt;&lt;div&gt;&lt;h5&gt;&lt;b&gt;STATISTICS&lt;/b&gt;&lt;/h5&gt;&lt;/div&gt;&lt;hr/&gt;&lt;div&gt;&lt;h5&gt;&lt;b&gt;Str&lt;/b&gt; 20, &lt;b&gt;Dex&lt;/b&gt; 16, &lt;b&gt;Con&lt;/b&gt; 20, &lt;b&gt;Int&lt;/b&gt; 17, &lt;b&gt;Wis&lt;/b&gt; 19, &lt;b&gt;Cha&lt;/b&gt; 17&lt;/h5&gt;&lt;h5&gt;&lt;b&gt;Base Atk &lt;/b&gt;+12; &lt;b&gt;CMB &lt;/b&gt;+18 (+22 grapple); &lt;b&gt;CMD &lt;/b&gt;32 (can't be tripped)&lt;/h5&gt;&lt;h5&gt;&lt;b&gt;Feats &lt;/b&gt;Alertness, Dodge, Empower Spell, Eschew Materials&lt;sup&gt;B&lt;/sup&gt;, Improved Initiative, Iron Will, Lightning Reflexes&lt;/h5&gt;&lt;h5&gt;&lt;b&gt;Skills &lt;/b&gt;Acrobatics +18, Bluff +9, Diplomacy +18, Fly +20, Knowledge (arcana) +9, Knowledge (religion) +12, Perception +23, Sense Motive +15, Spellcraft +15, Survival +16, Use Magic Device +18&lt;/h5&gt;&lt;h5&gt;&lt;b&gt;Languages &lt;/b&gt;Celestial, Common, Draconic;  telepathy 100 ft.&lt;/h5&gt;&lt;/div&gt;&lt;hr/&gt;&lt;div&gt;&lt;h5&gt;&lt;b&gt;ECOLOGY&lt;/b&gt;&lt;/h5&gt;&lt;/div&gt;&lt;hr/&gt;&lt;div&gt;&lt;h5&gt;&lt;b&gt;Environment &lt;/b&gt; warm forests&lt;/h5&gt;&lt;h5&gt;&lt;b&gt;Organization &lt;/b&gt;solitary, pair, or flight (3-6)&lt;/h5&gt;&lt;h5&gt;&lt;b&gt;Treasure &lt;/b&gt;standard&lt;/h5&gt;&lt;/div&gt;&lt;hr/&gt;&lt;div&gt;&lt;h5&gt;&lt;b&gt;SPECIAL ABILITIES&lt;/b&gt;&lt;/h5&gt;&lt;/div&gt;&lt;hr/&gt;&lt;div&gt;&lt;/h5&gt;&lt;h5&gt;&lt;b&gt;Spells&lt;/b&gt; A couatl casts spells as a 9th-level sorcerer, and can cast spells from the cleric list as well as those normally available to a sorcerer. Cleric spells are considered arcane spells for a couatl, meaning that the creature does not need a divine focus to cast them.  &lt;h5&gt;&lt;b&gt;Poison (Ex)&lt;/b&gt; Injury-bite; save Fortitude DC 16; frequency 1/ minute for 10 minutes; effect 1d4 Str; cure 2 consecutive saves. The DC is Constitution-based.&lt;/h5&gt;&lt;/div&gt;&lt;br&gt;&lt;/br&gt;&lt;div&gt;&lt;h4&gt;&lt;p&gt;Couatls are servants of lawful and good deities, though some operate independently of any greater being. Respected and admired for their wisdom and beauty, they try to steer mortals onto the right path and use their powers to fight evil, particularly those known to shift between the planes.&lt;/p&gt;&lt;p&gt;Some couatls are viewed as benevolent gods by isolated societies, and while most couatls cringe at the thought of pretending to be a god, they allow such misconceptions to continue since they allow the couatls to guide and coax these societies onto paths of peace and cooperation with their neighbors. A couatl is about 12 feet long, with a wingspan of about 15 feet. It weighs 1,800 pounds.&lt;/p&gt;&lt;p&gt;As native outsiders, couatls must eat. They prefer the same foods as true snakes, such as mammals and birds, though they have been known to eat evil humanoids.&lt;/p&gt;&lt;/h4&gt;&lt;/div&gt;</t>
  </si>
  <si>
    <t>Giant Crab</t>
  </si>
  <si>
    <t>16, touch 11, flat-footed 15</t>
  </si>
  <si>
    <t>(+1 Dex, +5 natural)</t>
  </si>
  <si>
    <t>Fort +5, Ref +2, Will +1</t>
  </si>
  <si>
    <t>2 claws +4 (1d4+2 plus grab)</t>
  </si>
  <si>
    <t>constrict (1d4+2)</t>
  </si>
  <si>
    <t>Str 15, Dex 13, Con 14, Int -, Wis 10, Cha 2</t>
  </si>
  <si>
    <t>+4 (+8 grapple)</t>
  </si>
  <si>
    <t>15 (27 vs. trip)</t>
  </si>
  <si>
    <t>Perception +4, Swim +10</t>
  </si>
  <si>
    <t>water dependency</t>
  </si>
  <si>
    <t xml:space="preserve"> any aquatic</t>
  </si>
  <si>
    <t>solitary or cast (2-12)</t>
  </si>
  <si>
    <t>This lumbering hard-shelled crab stands as tall as a dwarf, its massive pincers waving menacingly.</t>
  </si>
  <si>
    <t>Crab</t>
  </si>
  <si>
    <t>Water Dependency (Ex) Giant crabs can survive out of the water for 1 hour per point of Constitution. Beyond this limit, a giant crab runs the risk of suffocation, as if it were drowning.</t>
  </si>
  <si>
    <t>Giant crabs behave much like their smaller cousins, feeding on both plant material like algae and fungus and animal matter such as fish, seabirds, and even unwary humanoids. The coloration of a giant crab's hard exoskeleton varies widely depending on species, and over time even shifts in response to its diet. Other species of giant crab exist as well, some smaller but most quite a bit larger. You can adjust the stats given here by changing Hit Dice and size (changing Strength, Dexterity, and Constitution as appropriate) to represent a wide range of different species of giant crab. The following table lists the most common variants. Species CR Size H D King crab 1/4 Tiny 1d8 Coconut crab 1/2 Small 1d8 Rock crab 4 Large 5d8 Shark-eating crab 7 Huge 8d8 Great reef crab 10 Gargantuan 11d8 Shipwrecker crab 13 Colossal 14d8</t>
  </si>
  <si>
    <t>&lt;link rel="stylesheet"href="PF.css"&gt;&lt;div&gt;&lt;h2&gt;Crab, Giant &lt;/h2&gt;&lt;h3&gt;&lt;i&gt;This lumbering hard-shelled crab stands as tall as a dwarf, its massive pincers waving menacingly.&lt;/i&gt;&lt;/h3&gt;&lt;br&gt;&lt;/br&gt;&lt;/div&gt;&lt;div class="heading"&gt;&lt;p class="alignleft"&gt;Giant Crab&lt;/p&gt;&lt;p class="alignright"&gt;CR 2&lt;/p&gt;&lt;div style="clear: both;"&gt;&lt;/div&gt;&lt;/div&gt;&lt;div&gt;&lt;h5&gt;&lt;b&gt;XP &lt;/b&gt;600&lt;/h5&gt;&lt;h5&gt;N Medium vermin (aquatic)&lt;/h5&gt;&lt;h5&gt;&lt;b&gt;Init &lt;/b&gt;+1; &lt;b&gt;Senses &lt;/b&gt;darkvision 60 ft.; Perception +4&lt;/h5&gt;&lt;/div&gt;&lt;hr/&gt;&lt;div&gt;&lt;h5&gt;&lt;b&gt;DEFENSE&lt;/b&gt;&lt;/h5&gt;&lt;/div&gt;&lt;hr/&gt;&lt;div&gt;&lt;h5&gt;&lt;b&gt;AC &lt;/b&gt;16, touch 11, flat-footed 15 (+1 Dex, +5 natural)&lt;/h5&gt;&lt;h5&gt;&lt;b&gt;hp &lt;/b&gt;19 (3d8+6)&lt;/h5&gt;&lt;h5&gt;&lt;b&gt;Fort &lt;/b&gt;+5, &lt;b&gt;Ref &lt;/b&gt;+2, &lt;b&gt;Will &lt;/b&gt;+1&lt;/h5&gt;&lt;h5&gt;&lt;b&gt;Immune &lt;/b&gt;mind-affecting effects&lt;/h5&gt;&lt;/div&gt;&lt;hr/&gt;&lt;div&gt;&lt;h5&gt;&lt;b&gt;OFFENSE&lt;/b&gt;&lt;/h5&gt;&lt;/div&gt;&lt;hr/&gt;&lt;div&gt;&lt;h5&gt;&lt;b&gt;Spd &lt;/b&gt;30 ft., swim 20 ft.&lt;/h5&gt;&lt;h5&gt;&lt;b&gt;Melee &lt;/b&gt;2 claws +4 (1d4+2 plus grab)&lt;/h5&gt;&lt;h5&gt;&lt;b&gt;Special Attacks &lt;/b&gt;constrict (1d4+2)&lt;/h5&gt;&lt;/div&gt;&lt;hr/&gt;&lt;div&gt;&lt;h5&gt;&lt;b&gt;STATISTICS&lt;/b&gt;&lt;/h5&gt;&lt;/div&gt;&lt;hr/&gt;&lt;div&gt;&lt;h5&gt;&lt;b&gt;Str&lt;/b&gt; 15, &lt;b&gt;Dex&lt;/b&gt; 13, &lt;b&gt;Con&lt;/b&gt; 14, &lt;b&gt;Int&lt;/b&gt; -, &lt;b&gt;Wis&lt;/b&gt; 10, &lt;b&gt;Cha&lt;/b&gt; 2&lt;/h5&gt;&lt;h5&gt;&lt;b&gt;Base Atk &lt;/b&gt;+2; &lt;b&gt;CMB &lt;/b&gt;+4 (+8 grapple); &lt;b&gt;CMD &lt;/b&gt;15 (27 vs. trip)&lt;/h5&gt;&lt;h5&gt;&lt;b&gt;Skills &lt;/b&gt;Perception +4, Swim +10; &lt;b&gt;Racial Modifiers &lt;/b&gt;+4 Perception&lt;/h5&gt;&lt;h5&gt;&lt;b&gt;SQ &lt;/b&gt;water dependency&lt;/h5&gt;&lt;/div&gt;&lt;hr/&gt;&lt;div&gt;&lt;h5&gt;&lt;b&gt;ECOLOGY&lt;/b&gt;&lt;/h5&gt;&lt;/div&gt;&lt;hr/&gt;&lt;div&gt;&lt;h5&gt;&lt;b&gt;Environment &lt;/b&gt; any aquatic&lt;/h5&gt;&lt;h5&gt;&lt;b&gt;Organization &lt;/b&gt;solitary or cast (2-12)&lt;/h5&gt;&lt;h5&gt;&lt;b&gt;Treasure &lt;/b&gt;none&lt;/h5&gt;&lt;/div&gt;&lt;hr/&gt;&lt;div&gt;&lt;h5&gt;&lt;b&gt;SPECIAL ABILITIES&lt;/b&gt;&lt;/h5&gt;&lt;/div&gt;&lt;hr/&gt;&lt;div&gt;&lt;h5&gt;&lt;b&gt;Water Dependency (Ex)&lt;/b&gt; Giant crabs can survive out of the water for 1 hour per point of Constitution. Beyond this limit, a giant crab runs the risk of suffocation, as if it were drowning.&lt;/h5&gt;&lt;/div&gt;&lt;br&gt;&lt;/br&gt;&lt;div&gt;&lt;h4&gt;&lt;p&gt;Giant crabs behave much like their smaller cousins, feeding on both plant material like algae and fungus and animal matter such as fish, seabirds, and even unwary humanoids.&lt;/p&gt;&lt;p&gt;The coloration of a giant crab's hard exoskeleton varies widely depending on species, and over time even shifts in response to its diet.&lt;/p&gt;&lt;p&gt;Other species of giant crab exist as well, some smaller but most quite a bit larger. You can adjust the stats given here by changing Hit Dice and size (changing Strength, Dexterity, and Constitution as appropriate) to represent a wide range of different species of giant crab. The following table lists the most common variants.&lt;/p&gt;&lt;p&gt;&lt;table&gt; &lt;tr&gt;&lt;th&gt;Species&lt;/th&gt;&lt;th&gt;CR&lt;/th&gt;&lt;th&gt;Size&lt;/th&gt;&lt;th&gt;HD&lt;/th&gt;&lt;/tr&gt; &lt;tr&gt;&lt;td&gt;King crab&lt;/td&gt;&lt;td&gt;1/4&lt;/td&gt;&lt;td&gt;Tiny&lt;/td&gt;&lt;td&gt;1d8&lt;/td&gt;&lt;/tr&gt; &lt;tr&gt;&lt;td&gt;Coconut crab&lt;/td&gt;&lt;td&gt;1/2&lt;/td&gt;&lt;td&gt;Small&lt;/td&gt;&lt;td&gt;1d8&lt;/td&gt;&lt;/tr&gt; &lt;tr&gt;&lt;td&gt;Rock crab&lt;/td&gt;&lt;td&gt;4&lt;/td&gt;&lt;td&gt;Large&lt;/td&gt;&lt;td&gt;5d8&lt;/td&gt;&lt;/tr&gt; &lt;tr&gt;&lt;td&gt;Shark-eating crab&lt;/td&gt;&lt;td&gt;7&lt;/td&gt;&lt;td&gt;Huge&lt;/td&gt;&lt;td&gt;8d8&lt;/td&gt;&lt;/tr&gt; &lt;tr&gt;&lt;td&gt;Great reef crab&lt;/td&gt;&lt;td&gt;10&lt;/td&gt;&lt;td&gt;Gargantuan&lt;/td&gt;&lt;td&gt;11d8&lt;/td&gt;&lt;/tr&gt; &lt;tr&gt;&lt;td&gt;Shipwrecker crab&lt;/td&gt;&lt;td&gt;13&lt;/td&gt;&lt;td&gt;Colossal&lt;/td&gt;&lt;td&gt;14d8&lt;/td&gt;&lt;/tr&gt; &lt;/table&gt;&lt;/p&gt;&lt;/h4&gt;&lt;/div&gt;</t>
  </si>
  <si>
    <t>Crab Swarm</t>
  </si>
  <si>
    <t>(aquatic, swarm)</t>
  </si>
  <si>
    <t>18, touch 16, flat-footed 16</t>
  </si>
  <si>
    <t>(+2 Dex, +2 natural, +4 size)</t>
  </si>
  <si>
    <t>(7d8+7)</t>
  </si>
  <si>
    <t>Fort +6, Ref +4, Will +2</t>
  </si>
  <si>
    <t>mind-affecting effects, swarm traits, weapon damage</t>
  </si>
  <si>
    <t>swarm (2d6)</t>
  </si>
  <si>
    <t>distraction (DC 14)</t>
  </si>
  <si>
    <t>Str 1, Dex 14, Con 13, Int -, Wis 10, Cha 2</t>
  </si>
  <si>
    <t>Swim +10</t>
  </si>
  <si>
    <t>uses Dex to modify Swim</t>
  </si>
  <si>
    <t>solitary, pair, or wave (3-8 swarms)</t>
  </si>
  <si>
    <t>A writhing mass of clacking shells and snapping pincers rushes from the surf, their spider-like legs twitching across the sand.</t>
  </si>
  <si>
    <t>Crab swarms contain over a thousand normal-sized crabs that rush over their victims, plucking flesh with thousands of pinching claws. Some fishermen claim tides and phases of the moon cause these creatures to swarm as they do.</t>
  </si>
  <si>
    <t>&lt;link rel="stylesheet"href="PF.css"&gt;&lt;div&gt;&lt;h2&gt;Crab Swarm&lt;/h2&gt;&lt;h3&gt;&lt;i&gt;A writhing mass of clacking shells and snapping pincers rushes from the surf, their spider-like legs twitching across the sand.&lt;/i&gt;&lt;/h3&gt;&lt;br&gt;&lt;/br&gt;&lt;/div&gt;&lt;div class="heading"&gt;&lt;p class="alignleft"&gt;Crab Swarm&lt;/p&gt;&lt;p class="alignright"&gt;CR 4&lt;/p&gt;&lt;div style="clear: both;"&gt;&lt;/div&gt;&lt;/div&gt;&lt;div&gt;&lt;h5&gt;&lt;b&gt;XP &lt;/b&gt;1,200&lt;/h5&gt;&lt;h5&gt;N Diminutive vermin (aquatic, swarm)&lt;/h5&gt;&lt;h5&gt;&lt;b&gt;Init &lt;/b&gt;+2; &lt;b&gt;Senses &lt;/b&gt;darkvision 60 ft.; Perception +0&lt;/h5&gt;&lt;/div&gt;&lt;hr/&gt;&lt;div&gt;&lt;h5&gt;&lt;b&gt;DEFENSE&lt;/b&gt;&lt;/h5&gt;&lt;/div&gt;&lt;hr/&gt;&lt;div&gt;&lt;h5&gt;&lt;b&gt;AC &lt;/b&gt;18, touch 16, flat-footed 16 (+2 Dex, +2 natural, +4 size)&lt;/h5&gt;&lt;h5&gt;&lt;b&gt;hp &lt;/b&gt;38 (7d8+7)&lt;/h5&gt;&lt;h5&gt;&lt;b&gt;Fort &lt;/b&gt;+6, &lt;b&gt;Ref &lt;/b&gt;+4, &lt;b&gt;Will &lt;/b&gt;+2&lt;/h5&gt;&lt;h5&gt;&lt;b&gt;Immune &lt;/b&gt;mind-affecting effects, swarm traits, weapon damage&lt;/h5&gt;&lt;/div&gt;&lt;hr/&gt;&lt;div&gt;&lt;h5&gt;&lt;b&gt;OFFENSE&lt;/b&gt;&lt;/h5&gt;&lt;/div&gt;&lt;hr/&gt;&lt;div&gt;&lt;h5&gt;&lt;b&gt;Spd &lt;/b&gt;30 ft., swim 20 ft.&lt;/h5&gt;&lt;h5&gt;&lt;b&gt;Melee &lt;/b&gt;swarm (2d6)&lt;/h5&gt;&lt;h5&gt;&lt;b&gt;Space &lt;/b&gt;10 ft.; &lt;b&gt;Reach &lt;/b&gt;0 ft.&lt;/h5&gt;&lt;h5&gt;&lt;b&gt;Special Attacks &lt;/b&gt;distraction (DC 14)&lt;/h5&gt;&lt;/div&gt;&lt;hr/&gt;&lt;div&gt;&lt;h5&gt;&lt;b&gt;STATISTICS&lt;/b&gt;&lt;/h5&gt;&lt;/div&gt;&lt;hr/&gt;&lt;div&gt;&lt;h5&gt;&lt;b&gt;Str&lt;/b&gt; 1, &lt;b&gt;Dex&lt;/b&gt; 14, &lt;b&gt;Con&lt;/b&gt; 13, &lt;b&gt;Int&lt;/b&gt; -, &lt;b&gt;Wis&lt;/b&gt; 10, &lt;b&gt;Cha&lt;/b&gt; 2&lt;/h5&gt;&lt;h5&gt;&lt;b&gt;Base Atk &lt;/b&gt;+5; &lt;b&gt;CMB &lt;/b&gt;-; &lt;b&gt;CMD &lt;/b&gt;-&lt;/h5&gt;&lt;h5&gt;&lt;b&gt;Skills &lt;/b&gt;Swim +10; &lt;b&gt;Racial Modifiers &lt;/b&gt;uses Dex to modify Swim&lt;/h5&gt;&lt;/div&gt;&lt;hr/&gt;&lt;div&gt;&lt;h5&gt;&lt;b&gt;ECOLOGY&lt;/b&gt;&lt;/h5&gt;&lt;/div&gt;&lt;hr/&gt;&lt;div&gt;&lt;h5&gt;&lt;b&gt;Environment &lt;/b&gt; any aquatic&lt;/h5&gt;&lt;h5&gt;&lt;b&gt;Organization &lt;/b&gt;solitary, pair, or wave (3-8 swarms)&lt;/h5&gt;&lt;h5&gt;&lt;b&gt;Treasure &lt;/b&gt;none&lt;/h5&gt;&lt;/div&gt;&lt;br&gt;&lt;/br&gt;&lt;div&gt;&lt;h4&gt;&lt;p&gt;Crab swarms contain over a thousand normal-sized crabs that rush over their victims, plucking flesh with thousands of pinching claws. Some fishermen claim tides and phases of the moon cause these creatures to swarm as they do.&lt;/p&gt;&lt;/h4&gt;&lt;/div&gt;</t>
  </si>
  <si>
    <t>Crocodile</t>
  </si>
  <si>
    <t>low-light vision; Perception +8</t>
  </si>
  <si>
    <t>14, touch 10, flat-footed 13</t>
  </si>
  <si>
    <t>(+1 Dex, +4 natural, -1 size)</t>
  </si>
  <si>
    <t>bite +5 (1d8+4 plus grab) and tail slap +0 (1d12+2)</t>
  </si>
  <si>
    <t>death roll (1d8+6 plus trip)</t>
  </si>
  <si>
    <t>Str 19, Dex 12, Con 17, Int 1, Wis 12, Cha 2</t>
  </si>
  <si>
    <t>18 (22 vs. trip)</t>
  </si>
  <si>
    <t>Skill Focus (Perception, Stealth)</t>
  </si>
  <si>
    <t>Perception +8, Stealth +5 (+13 in water), Swim +12</t>
  </si>
  <si>
    <t>+8 on Stealth in water</t>
  </si>
  <si>
    <t>hold breath</t>
  </si>
  <si>
    <t xml:space="preserve"> warm rivers and marshes</t>
  </si>
  <si>
    <t>solitary, pair, or colony (3-12)</t>
  </si>
  <si>
    <t>This reptile lunges out of the placid water with shocking speed. Its jaw gapes open in a roar, its powerful tail lashing behind.</t>
  </si>
  <si>
    <t>Death Roll (Ex) When grappling a foe of its size or smaller, a crocodile can perform a death roll upon making a successful grapple check. As it clings to its foe, it tucks in its legs and rolls rapidly, twisting and wrenching its victim. The crocodile inflicts its bite damage and knocks the creature prone. If successful, the crocodile maintains its grapple.  Hold Breath (Ex) A crocodile can hold its breath for a number of rounds equal to 4 times its Constitution score before it risks drowning.  Sprint (Ex) Once per minute a crocodile may sprint, increasing its land speed to 40 feet for 1 round.</t>
  </si>
  <si>
    <t>A crocodile is a primeval reptile that dwells in swamps or along the banks of rivers, a habitat that often puts it in violent contact with unsuspecting prey that come to the water's edge to drink.  The typical crocodile is 14 feet long and weighs 1,400 pounds, but larger species exist. You can use these statistics for similar creatures, such as alligators.</t>
  </si>
  <si>
    <t>&lt;link rel="stylesheet"href="PF.css"&gt;&lt;div&gt;&lt;h2&gt;Crocodile&lt;/h2&gt;&lt;h3&gt;&lt;i&gt;This reptile lunges out of the placid water with shocking speed. Its jaw gapes open in a roar, its powerful tail lashing behind.&lt;/i&gt;&lt;/h3&gt;&lt;br&gt;&lt;/br&gt;&lt;/div&gt;&lt;div class="heading"&gt;&lt;p class="alignleft"&gt;Crocodile&lt;/p&gt;&lt;p class="alignright"&gt;CR 2&lt;/p&gt;&lt;div style="clear: both;"&gt;&lt;/div&gt;&lt;/div&gt;&lt;div&gt;&lt;h5&gt;&lt;b&gt;XP &lt;/b&gt;600&lt;/h5&gt;&lt;h5&gt;N Large animal &lt;/h5&gt;&lt;h5&gt;&lt;b&gt;Init &lt;/b&gt;+1; &lt;b&gt;Senses &lt;/b&gt;low-light vision; Perception +8&lt;/h5&gt;&lt;/div&gt;&lt;hr/&gt;&lt;div&gt;&lt;h5&gt;&lt;b&gt;DEFENSE&lt;/b&gt;&lt;/h5&gt;&lt;/div&gt;&lt;hr/&gt;&lt;div&gt;&lt;h5&gt;&lt;b&gt;AC &lt;/b&gt;14, touch 10, flat-footed 13 (+1 Dex, +4 natural, -1 size)&lt;/h5&gt;&lt;h5&gt;&lt;b&gt;hp &lt;/b&gt;22 (3d8+9)&lt;/h5&gt;&lt;h5&gt;&lt;b&gt;Fort &lt;/b&gt;+6, &lt;b&gt;Ref &lt;/b&gt;+4, &lt;b&gt;Will &lt;/b&gt;+2&lt;/h5&gt;&lt;/div&gt;&lt;hr/&gt;&lt;div&gt;&lt;h5&gt;&lt;b&gt;OFFENSE&lt;/b&gt;&lt;/h5&gt;&lt;/div&gt;&lt;hr/&gt;&lt;div&gt;&lt;h5&gt;&lt;b&gt;Spd &lt;/b&gt;20 ft., swim 30 ft.; sprint&lt;/h5&gt;&lt;h5&gt;&lt;b&gt;Melee &lt;/b&gt;bite +5 (1d8+4 plus grab) and&lt;/br&gt; tail slap +0 (1d12+2)&lt;/h5&gt;&lt;h5&gt;&lt;b&gt;Space &lt;/b&gt;10 ft.; &lt;b&gt;Reach &lt;/b&gt;5 ft.&lt;/h5&gt;&lt;h5&gt;&lt;b&gt;Special Attacks &lt;/b&gt;death roll (1d8+6 plus trip)&lt;/h5&gt;&lt;/div&gt;&lt;hr/&gt;&lt;div&gt;&lt;h5&gt;&lt;b&gt;STATISTICS&lt;/b&gt;&lt;/h5&gt;&lt;/div&gt;&lt;hr/&gt;&lt;div&gt;&lt;h5&gt;&lt;b&gt;Str&lt;/b&gt; 19, &lt;b&gt;Dex&lt;/b&gt; 12, &lt;b&gt;Con&lt;/b&gt; 17, &lt;b&gt;Int&lt;/b&gt; 1, &lt;b&gt;Wis&lt;/b&gt; 12, &lt;b&gt;Cha&lt;/b&gt; 2&lt;/h5&gt;&lt;h5&gt;&lt;b&gt;Base Atk &lt;/b&gt;+2; &lt;b&gt;CMB &lt;/b&gt;+7 (+11 grapple); &lt;b&gt;CMD &lt;/b&gt;18 (22 vs. trip)&lt;/h5&gt;&lt;h5&gt;&lt;b&gt;Feats &lt;/b&gt;Skill Focus (Perception, Stealth)&lt;/h5&gt;&lt;h5&gt;&lt;b&gt;Skills &lt;/b&gt;Perception +8, Stealth +5 (+13 in water), Swim +12; &lt;b&gt;Racial Modifiers &lt;/b&gt;+8 on Stealth in water&lt;/h5&gt;&lt;h5&gt;&lt;b&gt;SQ &lt;/b&gt;hold breath&lt;/h5&gt;&lt;/div&gt;&lt;hr/&gt;&lt;div&gt;&lt;h5&gt;&lt;b&gt;ECOLOGY&lt;/b&gt;&lt;/h5&gt;&lt;/div&gt;&lt;hr/&gt;&lt;div&gt;&lt;h5&gt;&lt;b&gt;Environment &lt;/b&gt; warm rivers and marshes&lt;/h5&gt;&lt;h5&gt;&lt;b&gt;Organization &lt;/b&gt;solitary, pair, or colony (3-12)&lt;/h5&gt;&lt;h5&gt;&lt;b&gt;Treasure &lt;/b&gt;none&lt;/h5&gt;&lt;/div&gt;&lt;hr/&gt;&lt;div&gt;&lt;h5&gt;&lt;b&gt;SPECIAL ABILITIES&lt;/b&gt;&lt;/h5&gt;&lt;/div&gt;&lt;hr/&gt;&lt;div&gt;&lt;h5&gt;&lt;b&gt;Death Roll (Ex)&lt;/b&gt; When grappling a foe of its size or smaller, a crocodile can perform a death roll upon making a successful grapple check. As it clings to its foe, it tucks in its legs and rolls rapidly, twisting and wrenching its victim. The crocodile inflicts its bite damage and knocks the creature prone. If successful, the crocodile maintains its grapple.&lt;/h5&gt;&lt;h5&gt;&lt;b&gt;  Hold Breath (Ex)&lt;/b&gt; A crocodile can hold its breath for a number of rounds equal to 4 times its Constitution score before it risks drowning.&lt;/h5&gt;&lt;h5&gt;&lt;b&gt;  Sprint (Ex)&lt;/b&gt; Once per minute a crocodile may sprint, increasing its land speed to 40 feet for 1 round.&lt;/h5&gt;&lt;/div&gt;&lt;br&gt;&lt;/br&gt;&lt;div&gt;&lt;h4&gt;&lt;p&gt;A crocodile is a primeval reptile that dwells in swamps or along the banks of rivers, a habitat that often puts it in violent contact with unsuspecting prey that come to the water's edge to drink.&lt;/p&gt;&lt;p&gt;The typical crocodile is 14 feet long and weighs 1,400 pounds, but larger species exist. You can use these statistics for similar creatures, such as alligators.&lt;/p&gt;&lt;/h4&gt;&lt;/div&gt;</t>
  </si>
  <si>
    <t>Dire Crocodile</t>
  </si>
  <si>
    <t>9</t>
  </si>
  <si>
    <t>Gargantuan</t>
  </si>
  <si>
    <t>low-light vision; Perception +14</t>
  </si>
  <si>
    <t>21, touch 6, flat-footed 21</t>
  </si>
  <si>
    <t>(+15 natural, -4 size)</t>
  </si>
  <si>
    <t>(12d8+84)</t>
  </si>
  <si>
    <t>Fort +15, Ref +8, Will +8</t>
  </si>
  <si>
    <t>bite +18 (3d6+13/19-20 plus grab) and tail slap +13 (4d8+6)</t>
  </si>
  <si>
    <t>death roll (3d6+19 plus trip), swallow whole  (3d6+13, AC 16, 13 hp)</t>
  </si>
  <si>
    <t>Str 37, Dex 10, Con 25, Int 1, Wis 14, Cha 2</t>
  </si>
  <si>
    <t>+26 (+30 grapple)</t>
  </si>
  <si>
    <t>36 (40 vs. trip)</t>
  </si>
  <si>
    <t>Improved Critical (bite), Improved Initiative, Iron Will, Run, Skill Focus (Perception, Stealth)</t>
  </si>
  <si>
    <t>Perception +14, Stealth +0 (+8 in water), Swim +21</t>
  </si>
  <si>
    <t>+8 Stealth in water</t>
  </si>
  <si>
    <t>This reptilian behemoth, a crocodile of monstrous proportions, is large enough to swallow a horse in one tremendous bite.</t>
  </si>
  <si>
    <t>The immense sarcosuchus, or dire crocodile, is an enormous predator capable of catching and eating prey as large as the largest dinosaurs.</t>
  </si>
  <si>
    <t>&lt;link rel="stylesheet"href="PF.css"&gt;&lt;div&gt;&lt;h2&gt;Crocodile, Dire &lt;/h2&gt;&lt;h3&gt;&lt;i&gt;This reptilian behemoth, a crocodile of monstrous proportions, is large enough to swallow a horse in one tremendous bite.&lt;/i&gt;&lt;/h3&gt;&lt;br&gt;&lt;/br&gt;&lt;/div&gt;&lt;div class="heading"&gt;&lt;p class="alignleft"&gt;Dire Crocodile&lt;/p&gt;&lt;p class="alignright"&gt;CR 9&lt;/p&gt;&lt;div style="clear: both;"&gt;&lt;/div&gt;&lt;/div&gt;&lt;div&gt;&lt;h5&gt;&lt;b&gt;XP &lt;/b&gt;6,400&lt;/h5&gt;&lt;h5&gt;N Gargantuan animal &lt;/h5&gt;&lt;h5&gt;&lt;b&gt;Init &lt;/b&gt;+4; &lt;b&gt;Senses &lt;/b&gt;low-light vision; Perception +14&lt;/h5&gt;&lt;/div&gt;&lt;hr/&gt;&lt;div&gt;&lt;h5&gt;&lt;b&gt;DEFENSE&lt;/b&gt;&lt;/h5&gt;&lt;/div&gt;&lt;hr/&gt;&lt;div&gt;&lt;h5&gt;&lt;b&gt;AC &lt;/b&gt;21, touch 6, flat-footed 21 (+15 natural, -4 size)&lt;/h5&gt;&lt;h5&gt;&lt;b&gt;hp &lt;/b&gt;138 (12d8+84)&lt;/h5&gt;&lt;h5&gt;&lt;b&gt;Fort &lt;/b&gt;+15, &lt;b&gt;Ref &lt;/b&gt;+8, &lt;b&gt;Will &lt;/b&gt;+8&lt;/h5&gt;&lt;/div&gt;&lt;hr/&gt;&lt;div&gt;&lt;h5&gt;&lt;b&gt;OFFENSE&lt;/b&gt;&lt;/h5&gt;&lt;/div&gt;&lt;hr/&gt;&lt;div&gt;&lt;h5&gt;&lt;b&gt;Spd &lt;/b&gt;20 ft., swim 30 ft.; sprint&lt;/h5&gt;&lt;h5&gt;&lt;b&gt;Melee &lt;/b&gt;bite +18 (3d6+13/19-20 plus grab) and&lt;/br&gt; tail slap +13 (4d8+6)&lt;/h5&gt;&lt;h5&gt;&lt;b&gt;Space &lt;/b&gt;20 ft.; &lt;b&gt;Reach &lt;/b&gt;15 ft.&lt;/h5&gt;&lt;h5&gt;&lt;b&gt;Special Attacks &lt;/b&gt;death roll (3d6+19 plus trip), swallow whole  (3d6+13, AC 16, 13 hp)&lt;/h5&gt;&lt;/div&gt;&lt;hr/&gt;&lt;div&gt;&lt;h5&gt;&lt;b&gt;STATISTICS&lt;/b&gt;&lt;/h5&gt;&lt;/div&gt;&lt;hr/&gt;&lt;div&gt;&lt;h5&gt;&lt;b&gt;Str&lt;/b&gt; 37, &lt;b&gt;Dex&lt;/b&gt; 10, &lt;b&gt;Con&lt;/b&gt; 25, &lt;b&gt;Int&lt;/b&gt; 1, &lt;b&gt;Wis&lt;/b&gt; 14, &lt;b&gt;Cha&lt;/b&gt; 2&lt;/h5&gt;&lt;h5&gt;&lt;b&gt;Base Atk &lt;/b&gt;+9; &lt;b&gt;CMB &lt;/b&gt;+26 (+30 grapple); &lt;b&gt;CMD &lt;/b&gt;36 (40 vs. trip)&lt;/h5&gt;&lt;h5&gt;&lt;b&gt;Feats &lt;/b&gt;Improved Critical (bite), Improved Initiative, Iron Will, Run, Skill Focus (Perception, Stealth)&lt;/h5&gt;&lt;h5&gt;&lt;b&gt;Skills &lt;/b&gt;Perception +14, Stealth +0 (+8 in water), Swim +21; &lt;b&gt;Racial Modifiers &lt;/b&gt;+8 Stealth in water&lt;/h5&gt;&lt;h5&gt;&lt;b&gt;SQ &lt;/b&gt;hold breath&lt;/h5&gt;&lt;/div&gt;&lt;hr/&gt;&lt;div&gt;&lt;h5&gt;&lt;b&gt;ECOLOGY&lt;/b&gt;&lt;/h5&gt;&lt;/div&gt;&lt;hr/&gt;&lt;div&gt;&lt;h5&gt;&lt;b&gt;Environment &lt;/b&gt; warm rivers and marshes&lt;/h5&gt;&lt;h5&gt;&lt;b&gt;Organization &lt;/b&gt;solitary, pair, or colony (3-6)&lt;/h5&gt;&lt;h5&gt;&lt;b&gt;Treasure &lt;/b&gt;none&lt;/h5&gt;&lt;/div&gt;&lt;br&gt;&lt;/br&gt;&lt;div&gt;&lt;h4&gt;&lt;p&gt;The immense sarcosuchus, or dire crocodile, is an enormous predator capable of catching and eating prey as large as the largest dinosaurs.&lt;/p&gt;&lt;/h4&gt;&lt;/div&gt;</t>
  </si>
  <si>
    <t>Cyclops</t>
  </si>
  <si>
    <t>NE</t>
  </si>
  <si>
    <t>(giant)</t>
  </si>
  <si>
    <t>low-light vision; Perception +11</t>
  </si>
  <si>
    <t>19, touch 8, flat-footed 19</t>
  </si>
  <si>
    <t>(+4 armor, -1 Dex, +7 natural, -1 size)</t>
  </si>
  <si>
    <t>(10d8+20)</t>
  </si>
  <si>
    <t>Fort +9, Ref +2, Will +4</t>
  </si>
  <si>
    <t>greataxe +11/+6 (3d6+7/x3)</t>
  </si>
  <si>
    <t>heavy crossbow +5 (2d8/19-20)</t>
  </si>
  <si>
    <t>Str 21, Dex 8, Con 15, Int 10, Wis 13, Cha 8</t>
  </si>
  <si>
    <t>Alertness, Cleave, Great Cleave, Improved Bull Rush, Power Attack</t>
  </si>
  <si>
    <t>Intimidate +9, Perception +11, Profession (soothsayer) +10 Sense Motive +5, Survival +6</t>
  </si>
  <si>
    <t>+8 Perception</t>
  </si>
  <si>
    <t>Common, Cyclops, Giant</t>
  </si>
  <si>
    <t>flash of insight</t>
  </si>
  <si>
    <t>solitary or conclave (2-6) or tribe (7-18)</t>
  </si>
  <si>
    <t>standard (hide armor, Large greataxe, Large heavy crossbow, other treasure)</t>
  </si>
  <si>
    <t>A single huge eye stares from the forehead of this nine-foot-tall giant. Below this sole orb, an even larger mouth gapes like a cave.</t>
  </si>
  <si>
    <t>Flash of Insight (Su) Once per day as an immediate action, a cyclops can peer into an occluded visual spectrum of possible futures, gaining insight that allows it to select the exact result of one die roll before the roll is made. This effect can alter an action taken by the cyclops only, and cannot be applied to the rolls of others.</t>
  </si>
  <si>
    <t>Many thousands of years ago, the solemn cyclopes ruled vast kingdoms, yet today their glories are long forgotten. What few cyclopes survive seldom aspire higher than protecting their lairs and seeking out their next meals. This latter task occupies a great deal of their focus, for the monstrous appetites and vacuous hunger of the cyclopes control the race's destiny and may have led to their original downfall so long ago. The average cyclops stands 9 feet tall and weighs 600 pounds. Both males and females are almost completely bald, with stringy patches of dark hair occasionally hanging down from above the ears. A bushy, expressive brow couples with a cyclops's massive eye to make the creature's attitude easily known. Cyclopean history is a vanishing thing inscribed on the crumbling walls of vine-choked lost cities that fell long before even the rise of the elves, when dragons and giants ruled a landscape unspoiled by the petty ephemeral races that rule today. Because things have fallen so far, a given cyclops is less likely to know the near-mythic triumphs of lost ages than even a semi-educated human. Ancient records, the oral traditions of other giantish races, and the scattered accounts of tribal natives of the southern jungles speak of much larger, more primal "great cyclopes," imposing titans with shaggy legs and a massive horn above an inquisitive eye. These creatures are thought to have been either the leaders or the war beasts of the ancient race, and modern cyclopes honor them as elusive, destructive living gods.</t>
  </si>
  <si>
    <t>&lt;link rel="stylesheet"href="PF.css"&gt;&lt;div&gt;&lt;h2&gt;Cyclops&lt;/h2&gt;&lt;h3&gt;&lt;i&gt;&lt;i&gt;A single huge eye stares from the forehead of this nine-foot-tall giant. Below this sole orb&lt;/i&gt;, &lt;i&gt;an even larger mouth gapes like a cave.&lt;/i&gt;&lt;/i&gt;&lt;/h3&gt;&lt;br&gt;&lt;/br&gt;&lt;/div&gt;&lt;div class="heading"&gt;&lt;p class="alignleft"&gt;Cyclops&lt;/p&gt;&lt;p class="alignright"&gt;CR 5&lt;/p&gt;&lt;div style="clear: both;"&gt;&lt;/div&gt;&lt;/div&gt;&lt;div&gt;&lt;h5&gt;&lt;b&gt;XP &lt;/b&gt;1,600&lt;/h5&gt;&lt;h5&gt;NE Large humanoid (giant)&lt;/h5&gt;&lt;h5&gt;&lt;b&gt;Init &lt;/b&gt;-1; &lt;b&gt;Senses &lt;/b&gt;low-light vision; Perception +11&lt;/h5&gt;&lt;/div&gt;&lt;hr/&gt;&lt;div&gt;&lt;h5&gt;&lt;b&gt;DEFENSE&lt;/b&gt;&lt;/h5&gt;&lt;/div&gt;&lt;hr/&gt;&lt;div&gt;&lt;h5&gt;&lt;b&gt;AC &lt;/b&gt;19, touch 8, flat-footed 19 (+4 armor, -1 Dex, +7 natural, -1 size)&lt;/h5&gt;&lt;h5&gt;&lt;b&gt;hp &lt;/b&gt;65 (10d8+20)&lt;/h5&gt;&lt;h5&gt;&lt;b&gt;Fort &lt;/b&gt;+9, &lt;b&gt;Ref &lt;/b&gt;+2, &lt;b&gt;Will &lt;/b&gt;+4&lt;/h5&gt;&lt;h5&gt;&lt;b&gt;Defensive Abilities &lt;/b&gt;ferocity&lt;/h5&gt;&lt;/div&gt;&lt;hr/&gt;&lt;div&gt;&lt;h5&gt;&lt;b&gt;OFFENSE&lt;/b&gt;&lt;/h5&gt;&lt;/div&gt;&lt;hr/&gt;&lt;div&gt;&lt;h5&gt;&lt;b&gt;Spd &lt;/b&gt;30 ft.&lt;/h5&gt;&lt;h5&gt;&lt;b&gt;Melee &lt;/b&gt;greataxe +11/+6 (3d6+7/x3)&lt;/h5&gt;&lt;h5&gt;&lt;b&gt;Ranged &lt;/b&gt;heavy crossbow +5 (2d8/19-20)&lt;/h5&gt;&lt;h5&gt;&lt;b&gt;Space &lt;/b&gt;10 ft.; &lt;b&gt;Reach &lt;/b&gt;10 ft.&lt;/h5&gt;&lt;/div&gt;&lt;hr/&gt;&lt;div&gt;&lt;h5&gt;&lt;b&gt;STATISTICS&lt;/b&gt;&lt;/h5&gt;&lt;/div&gt;&lt;hr/&gt;&lt;div&gt;&lt;h5&gt;&lt;b&gt;Str &lt;/b&gt;21, &lt;b&gt;Dex &lt;/b&gt;8, &lt;b&gt;Con &lt;/b&gt;15, &lt;b&gt;Int &lt;/b&gt; 10, &lt;b&gt;Wis &lt;/b&gt;13, &lt;b&gt;Cha &lt;/b&gt;8&lt;/h5&gt;&lt;h5&gt;&lt;b&gt;Base Atk &lt;/b&gt;+7; &lt;b&gt;CMB &lt;/b&gt;+13; &lt;b&gt;CMD &lt;/b&gt;22&lt;/h5&gt;&lt;h5&gt;&lt;b&gt;Feats &lt;/b&gt;Alertness, Cleave, Great Cleave, Improved Bull Rush, Power Attack&lt;/h5&gt;&lt;h5&gt;&lt;b&gt;Skills &lt;/b&gt;Intimidate +9, Perception +11, Profession (soothsayer) +10 Sense Motive +5, Survival +6; &lt;b&gt;Racial Modifiers &lt;/b&gt;+8 Perception&lt;/h5&gt;&lt;h5&gt;&lt;b&gt;Languages &lt;/b&gt;Common, Cyclops, Giant&lt;/h5&gt;&lt;h5&gt;&lt;b&gt;SQ &lt;/b&gt;flash of insight&lt;/h5&gt;&lt;/div&gt;&lt;hr/&gt;&lt;div&gt;&lt;h5&gt;&lt;b&gt;ECOLOGY&lt;/b&gt;&lt;/h5&gt;&lt;/div&gt;&lt;hr/&gt;&lt;div&gt;&lt;h5&gt;&lt;b&gt;Environment &lt;/b&gt; any temperate or tropical&lt;/h5&gt;&lt;h5&gt;&lt;b&gt;Organization &lt;/b&gt;solitary or conclave (2-6) or tribe (7-18)&lt;/h5&gt;&lt;h5&gt;&lt;b&gt;Treasure &lt;/b&gt;standard (hide armor, Large greataxe, Large heavy crossbow, other treasure)&lt;/h5&gt;&lt;/div&gt;&lt;hr/&gt;&lt;div&gt;&lt;h5&gt;&lt;b&gt;SPECIAL ABILITIES&lt;/b&gt;&lt;/h5&gt;&lt;/div&gt;&lt;hr/&gt;&lt;div&gt;&lt;h5&gt;&lt;b&gt;Flash of Insight (Su)&lt;/b&gt; Once per day as an immediate action, a cyclops can peer into an occluded visual spectrum of possible futures, gaining insight that allows it to select the exact result of one die roll before the roll is made. This effect can alter an action taken by the cyclops only, and cannot be applied to the rolls of others.&lt;/h5&gt;&lt;/div&gt;&lt;br&gt;&lt;/br&gt;&lt;div&gt;&lt;h4&gt;&lt;p&gt;&lt;p&gt;Many thousands of years ago, the solemn cyclopes ruled vast kingdoms, yet today their glories are long forgotten. What few cyclopes survive seldom aspire higher than protecting their lairs and seeking out their next meals. This latter task occupies a great deal of their focus, for the monstrous appetites and vacuous hunger of the cyclopes control the race's destiny and may have led to their original downfall so long ago. The average cyclops stands 9 feet tall and weighs 600 pounds. Both males and females are almost completely bald, with stringy patches of dark hair occasionally hanging down from above the ears. A bushy, expressive brow couples with a cyclops's massive eye to make the creature's attitude easily known. Cyclopean history is a vanishing thing inscribed on the crumbling walls of vine-choked lost cities that fell long before even the rise of the elves, when dragons and giants ruled a landscape unspoiled by the petty ephemeral races that rule today. Because things have fallen so far, a given cyclops is less likely to know the near-mythic triumphs of lost ages than even a semi-educated human. Ancient records, the oral traditions of other giantish races, and the scattered accounts of tribal natives of the southern jungles speak of much larger, more primal "great cyclopes," imposing titans with shaggy legs and a massive horn above an inquisitive eye. These creatures are thought to have been either the leaders or the war beasts of the ancient race, and modern cyclopes honor them as elusive, destructive living gods.&lt;/p&gt;&lt;/h4&gt;&lt;/div&gt;</t>
  </si>
  <si>
    <t>Dark Creeper</t>
  </si>
  <si>
    <t>(dark folk)</t>
  </si>
  <si>
    <t>see in darkness; Perception +4</t>
  </si>
  <si>
    <t>16, touch 14, flat-footed 13</t>
  </si>
  <si>
    <t>(+2 armor, +3 Dex, +1 size)</t>
  </si>
  <si>
    <t>Fort +3, Ref +6, Will +1</t>
  </si>
  <si>
    <t>light blindness</t>
  </si>
  <si>
    <t>dagger +6 (1d3/19-20 plus poison)</t>
  </si>
  <si>
    <t>death throes, sneak attack (+1d6)</t>
  </si>
  <si>
    <t>Spell-Like Abilities (CL 3rd) At will-darkness, detect magic</t>
  </si>
  <si>
    <t>Str 11, Dex 17, Con 14, Int 9, Wis 10, Cha 8</t>
  </si>
  <si>
    <t>Skill Focus (Sleight of Hand), Weapon Finesse</t>
  </si>
  <si>
    <t>Climb +8, Perception +4, Sleight of Hand +7, Stealth +12</t>
  </si>
  <si>
    <t>+4 Climb, +4 Perception, +4 Stealth</t>
  </si>
  <si>
    <t>Dark Folk</t>
  </si>
  <si>
    <t>poison use, rag armor</t>
  </si>
  <si>
    <t>solitary, pair, gang (3-6), or clan (20-80 plus 1 dark stalker per 20 dark creepers)</t>
  </si>
  <si>
    <t>standard (dagger, black smear poison [3 doses], other gear)</t>
  </si>
  <si>
    <t>Filthy, reeking black rags wrap this small humanoid from head to toe, leaving only its hands and pale white nose visible.</t>
  </si>
  <si>
    <t>Death Throes (Su) When a dark creeper is slain, its body combusts in a flash of bright white light, leaving its gear in a heap on the ground. All creatures within a 10-foot burst must make a DC 13 Fortitude save or be blinded for 1d6 rounds. Other dark creepers within 10 feet are automatically blinded for at least 1 round, due to their light blindness. The save is Constitution-based. Poison Use (Ex) Dark creepers are skilled in the use of poison and never risk accidentally poisoning themselves. Dark creepers favor a foul-smelling black paste distilled from certain deep-underground fungi known as black smear- injury; save Fort DC 15; frequency 1/round for 6 rounds; effect 1d2 Str; cure 1 save. Rag Armor (Ex) A dark creeper's multiple layers of filthy rags function as leather armor when worn by one of their kind. See in Darkness (Su) A dark creeper can see perfectly in darkness of any kind, including that created by deeper darkness.</t>
  </si>
  <si>
    <t>Dark creepers lurk in the black places deep below the surface of the world, venturing forth at night or into neighboring societies when the urge to steal and cause mayhem grows too great to resist. Endless layers of filthy, moldering black cloth shroud these small creatures, leading some to believe that the creature inside is smaller still. Usually encountered in groups, dark creepers flee from bright light, but are quite brave in the dark. Dark creepers stand just under 4 feet tall and weigh 80 pounds. Their flesh is pale and moist, and their eyes are milky white. Dark creepers exude a foul stench of sweat and spoiled food, owing primarily to the fact that they never take off their clothing-instead piling on new layers when the outermost one grows too ragged. For all the mayhem and trouble a pack of dark creepers can cause, this is nothing compared to the dangers a tribe led by the taller, even more sinister dark stalkers represents. Dark creepers treat their tall, lithe masters almost like gods, presenting them with offerings and obeying their every whim. Invariably, several dark stalkers serve as leaders to dark creeper tribes, with all of the tribe's heavy work and labor falling on the diminutive shoulders of the creepers, freeing the dark stalkers for their own decadent pleasures. Yet the dark creepers themselves see no inherent imbalance in this arrangement-to a dark creeper, a life in the servitude of a dark stalker is a life fulfilled.</t>
  </si>
  <si>
    <t>&lt;link rel="stylesheet"href="PF.css"&gt;&lt;div&gt;&lt;h2&gt;Dark Creeper&lt;/h2&gt;&lt;h3&gt;&lt;i&gt;&lt;i&gt;Filthy&lt;/i&gt;, &lt;i&gt;reeking black rags wrap this small humanoid from head to toe&lt;/i&gt;, &lt;i&gt;leaving only its hands and pale white nose visible.&lt;/i&gt;&lt;/i&gt;&lt;/h3&gt;&lt;br&gt;&lt;/br&gt;&lt;/div&gt;&lt;div class="heading"&gt;&lt;p class="alignleft"&gt;Dark Creeper&lt;/p&gt;&lt;p class="alignright"&gt;CR 2&lt;/p&gt;&lt;div style="clear: both;"&gt;&lt;/div&gt;&lt;/div&gt;&lt;div&gt;&lt;h5&gt;&lt;b&gt;XP &lt;/b&gt;600&lt;/h5&gt;&lt;h5&gt;CN Small humanoid (dark folk)&lt;/h5&gt;&lt;h5&gt;&lt;b&gt;Init &lt;/b&gt;+3; &lt;b&gt;Senses &lt;/b&gt;see in darkness; Perception +4&lt;/h5&gt;&lt;/div&gt;&lt;hr/&gt;&lt;div&gt;&lt;h5&gt;&lt;b&gt;DEFENSE&lt;/b&gt;&lt;/h5&gt;&lt;/div&gt;&lt;hr/&gt;&lt;div&gt;&lt;h5&gt;&lt;b&gt;AC &lt;/b&gt;16, touch 14, flat-footed 13 (+2 armor, +3 Dex, +1 size)&lt;/h5&gt;&lt;h5&gt;&lt;b&gt;hp &lt;/b&gt;19 (3d8+6)&lt;/h5&gt;&lt;h5&gt;&lt;b&gt;Fort &lt;/b&gt;+3, &lt;b&gt;Ref &lt;/b&gt;+6, &lt;b&gt;Will &lt;/b&gt;+1&lt;/h5&gt;&lt;h5&gt;&lt;b&gt;Weaknesses &lt;/b&gt;light blindness&lt;/h5&gt;&lt;/div&gt;&lt;hr/&gt;&lt;div&gt;&lt;h5&gt;&lt;b&gt;OFFENSE&lt;/b&gt;&lt;/h5&gt;&lt;/div&gt;&lt;hr/&gt;&lt;div&gt;&lt;h5&gt;&lt;b&gt;Spd &lt;/b&gt;30 ft.&lt;/h5&gt;&lt;h5&gt;&lt;b&gt;Melee &lt;/b&gt;dagger +6 (1d3/19-20 plus poison)&lt;/h5&gt;&lt;h5&gt;&lt;b&gt;Space &lt;/b&gt;5 ft.; &lt;b&gt;Reach &lt;/b&gt;5 ft.&lt;/h5&gt;&lt;h5&gt;&lt;b&gt;Special Attacks &lt;/b&gt;death throes, sneak attack (+1d6)&lt;/h5&gt;&lt;h5&gt;&lt;b&gt;Spell-Like Abilities&lt;/b&gt; (CL 3rd)&lt;/br&gt;At will&amp;mdash;&lt;i&gt;&lt;i&gt;darkness&lt;/i&gt;&lt;/i&gt;,&lt;i&gt; &lt;i&gt;detect magic&lt;/i&gt;&lt;/i&gt;&lt;/h5&gt;&lt;/h5&gt;&lt;/div&gt;&lt;hr/&gt;&lt;div&gt;&lt;h5&gt;&lt;b&gt;STATISTICS&lt;/b&gt;&lt;/h5&gt;&lt;/div&gt;&lt;hr/&gt;&lt;div&gt;&lt;h5&gt;&lt;b&gt;Str &lt;/b&gt;11, &lt;b&gt;Dex &lt;/b&gt;17, &lt;b&gt;Con &lt;/b&gt;14, &lt;b&gt;Int &lt;/b&gt; 9, &lt;b&gt;Wis &lt;/b&gt;10, &lt;b&gt;Cha &lt;/b&gt;8&lt;/h5&gt;&lt;h5&gt;&lt;b&gt;Base Atk &lt;/b&gt;+2; &lt;b&gt;CMB &lt;/b&gt;+1; &lt;b&gt;CMD &lt;/b&gt;14&lt;/h5&gt;&lt;h5&gt;&lt;b&gt;Feats &lt;/b&gt;Skill Focus (Sleight of Hand), Weapon Finesse&lt;/h5&gt;&lt;h5&gt;&lt;b&gt;Skills &lt;/b&gt;Climb +8, Perception +4, Sleight of Hand +7, Stealth +12; &lt;b&gt;Racial Modifiers &lt;/b&gt;+4 Climb, +4 Perception, +4 Stealth&lt;/h5&gt;&lt;h5&gt;&lt;b&gt;Languages &lt;/b&gt;Dark Folk&lt;/h5&gt;&lt;h5&gt;&lt;b&gt;SQ &lt;/b&gt;poison use, rag armor&lt;/h5&gt;&lt;/div&gt;&lt;hr/&gt;&lt;div&gt;&lt;h5&gt;&lt;b&gt;ECOLOGY&lt;/b&gt;&lt;/h5&gt;&lt;/div&gt;&lt;hr/&gt;&lt;div&gt;&lt;h5&gt;&lt;b&gt;Environment &lt;/b&gt; any underground&lt;/h5&gt;&lt;h5&gt;&lt;b&gt;Organization &lt;/b&gt;solitary, pair, gang (3-6), or clan (20-80 plus 1 dark stalker per 20 dark creepers)&lt;/h5&gt;&lt;h5&gt;&lt;b&gt;Treasure &lt;/b&gt;standard (dagger, black smear poison [3 doses], other gear)&lt;/h5&gt;&lt;/div&gt;&lt;hr/&gt;&lt;div&gt;&lt;h5&gt;&lt;b&gt;SPECIAL ABILITIES&lt;/b&gt;&lt;/h5&gt;&lt;/div&gt;&lt;hr/&gt;&lt;div&gt;&lt;h5&gt;&lt;b&gt;Death Throes (Su)&lt;/b&gt; When a dark creeper is slain, its body combusts in a flash of bright white light, leaving its gear in a heap on the ground. All creatures within a 10-foot burst must make a DC 13 Fortitude &lt;i&gt;save&lt;/i&gt; or be blinded for 1d6 rounds. Other dark creepers within 10 feet are automatically blinded for at least 1 round, due to their light blindness. The &lt;i&gt;save&lt;/i&gt; is Constitution-based. &lt;/h5&gt;&lt;h5&gt;&lt;b&gt;Poison Use (Ex)&lt;/b&gt; Dark creepers are skilled in the use of poison and never risk accidentally poisoning themselves. Dark creepers favor a foul-smelling black paste distilled from certain deep-underground fungi known as black smear- injury; &lt;i&gt;save&lt;/i&gt; Fort DC 15; &lt;i&gt;frequency&lt;/i&gt; 1/round for 6 rounds; &lt;i&gt;effect&lt;/i&gt; 1d2 Str; &lt;i&gt;cure&lt;/i&gt; 1 &lt;i&gt;save&lt;/i&gt;. &lt;/h5&gt;&lt;h5&gt;&lt;b&gt;Rag Armor (Ex)&lt;/b&gt; A dark creeper's multiple layers of filthy rags function as leather armor when worn by one of their kind. &lt;/h5&gt;&lt;h5&gt;&lt;b&gt;See in Darkness (Su)&lt;/b&gt; A dark creeper can see perfectly in darkness of any kind, including that created by &lt;i&gt;deeper darkness&lt;/i&gt;.&lt;/h5&gt;&lt;/div&gt;&lt;br&gt;&lt;/br&gt;&lt;div&gt;&lt;h4&gt;&lt;p&gt;&lt;p&gt;Dark creepers lurk in the black places deep below the surface of the world, venturing forth at night or into neighboring societies when the urge to steal and cause mayhem grows too great to resist. Endless layers of filthy, moldering black cloth shroud these small creatures, leading some to believe that the creature inside is smaller still. Usually encountered in groups, dark creepers flee from bright light, but are quite brave in the dark. Dark creepers stand just under 4 feet tall and weigh 80 pounds. Their flesh is pale and moist, and their eyes are milky white. Dark creepers exude a foul stench of sweat and spoiled food, owing primarily to the fact that they never take off their clothing-instead piling on new layers when the outermost one grows too ragged. For all the mayhem and trouble a pack of dark creepers can cause, this is nothing compared to the dangers a tribe led by the taller, even more sinister dark stalkers represents. Dark creepers treat their tall, lithe masters almost like gods, presenting them with offerings and obeying their every whim. Invariably, several dark stalkers serve as leaders to dark creeper tribes, with all of the tribe's heavy work and labor falling on the diminutive shoulders of the creepers, freeing the dark stalkers for their own decadent pleasures. Yet the dark creepers themselves see no inherent imbalance in this arrangement-to a dark creeper, a life in the servitude of a dark stalker is a life fulfilled.&lt;/p&gt;&lt;/h4&gt;&lt;/div&gt;</t>
  </si>
  <si>
    <t>Dark Stalker</t>
  </si>
  <si>
    <t>see in darkness; Perception +8</t>
  </si>
  <si>
    <t>18, touch 14, flat-footed 14</t>
  </si>
  <si>
    <t>(+2 armor, +4 Dex, +2 natural)</t>
  </si>
  <si>
    <t>(6d8+12)</t>
  </si>
  <si>
    <t>Fort +4, Ref +9, Will +2</t>
  </si>
  <si>
    <t>2 short swords +6/+6 (1d6+2 plus poison/19-20)</t>
  </si>
  <si>
    <t>death throes, sneak attack (+3d6)</t>
  </si>
  <si>
    <t>Spell-Like Abilities (CL 6th)  At will-deeper darkness, detect magic, fog cloud</t>
  </si>
  <si>
    <t>Str 14, Dex 18, Con 14, Int 9, Wis 11, Cha 13</t>
  </si>
  <si>
    <t>Double Slice, Two-Weapon Fighting, Weapon Finesse</t>
  </si>
  <si>
    <t>Climb +10, Perception +8, Sleight of Hand +5, Stealth +8</t>
  </si>
  <si>
    <t>Dark Folk,  Undercommon</t>
  </si>
  <si>
    <t>poison use</t>
  </si>
  <si>
    <t>solitary, gang (1 dark stalker and 2-5 dark creepers), or clan (20-80 dark creepers plus 1 dark stalker per 20 dark creepers)</t>
  </si>
  <si>
    <t>NPC gear (leather  armor, short swords [2], black  smear [6], other treasure)</t>
  </si>
  <si>
    <t>This tall humanoid's pale brow and black, soulless eyes are all that can be seen above a black scarf wrapped around its face.</t>
  </si>
  <si>
    <t>Death Throes (Su) When a dark stalker is slain, its body combusts in a flash of white-hot flame. This acts like a fireball that deals 3d6 points of fire damage to all creatures within a 20-foot-radius burst. A DC 15 Reflex save halves this damage.  A dark stalker's gear and treasure are unaffected by this explosion. This save is Constitution-based.  Poison Use (Ex) Dark stalkers are skilled in the use of poison and never risk accidentally poisoning themselves. Like their diminutive kin, the dark creepers, dark stalkers use black poison on their weapons and generally carry six doses on them.  Black Smear-injury; save Fort DC 15; frequency 1/round for 6 rounds; effect 1d2 Str; cure 1 save. The poison DC is Constitution-based.  See in Darkness (Su) A dark stalker can see perfectly in darkness of any kind, including that created by deeper darkness.</t>
  </si>
  <si>
    <t>The strange and mysterious dark stalkers are the undisputed leaders of dark folk society. Deep underground, these creatures dwell in strange villages (some rumors suggest entire cities) built of stone and fungus in remote caverns where they are served and worshiped by their coarser, diminutive kin, the dark creepers. Dark stalkers come to the surface rarely, but when they do it is on a mission, and with a force of creatures such that it never ends well for those they seek to rob or torment.  Dark stalkers are tall, frail humanoids with incredibly pale skin. They constantly wear multiple layers of dark cloth and black leather armor, yet unlike their lesser kin, a dark stalker's garb is always clean and spotless. Each dark stalker carries a pair of short swords- they prefer these weapons to all others. Dark stalkers are 6 feet tall and weigh 100 pounds.  In a fight, dark stalkers are not above sacrif icing lesser creatures, including dark creepers, to win the day or cover their retreat if things go poorly. They hate well-lit areas and always prefer to fight under the cover of deeper darkness. Dark stalkers rarely fight to the death if it can be avoided, preferring to slip away if things begin to look grim.  The origins of the dark stalkers and the dark creepers are shrouded in mystery, made more difficult to decipher by the fact that the dark stalkers do not keep records of their history. Many scholars believe that, just as the drow descended from elves, so too must the dark folk have descended from humanity, their eerie powers and spell-like abilities the result of generation upon generation of devotion to profane and sinister magic.  Alas, the truth of the race's history may never be known.</t>
  </si>
  <si>
    <t>&lt;link rel="stylesheet"href="PF.css"&gt;&lt;div&gt;&lt;h2&gt;Dark Stalker&lt;/h2&gt;&lt;h3&gt;&lt;i&gt;This tall humanoid's pale brow and black, soulless eyes are all that can be seen above a black scarf wrapped around its face.&lt;/i&gt;&lt;/h3&gt;&lt;br&gt;&lt;/br&gt;&lt;/div&gt;&lt;div class="heading"&gt;&lt;p class="alignleft"&gt;Dark Stalker&lt;/p&gt;&lt;p class="alignright"&gt;CR 4&lt;/p&gt;&lt;div style="clear: both;"&gt;&lt;/div&gt;&lt;/div&gt;&lt;div&gt;&lt;h5&gt;&lt;b&gt;XP &lt;/b&gt;1,200&lt;/h5&gt;&lt;h5&gt;CN Medium humanoid (dark folk)&lt;/h5&gt;&lt;h5&gt;&lt;b&gt;Init &lt;/b&gt;+4; &lt;b&gt;Senses &lt;/b&gt;see in darkness; Perception +8&lt;/h5&gt;&lt;/div&gt;&lt;hr/&gt;&lt;div&gt;&lt;h5&gt;&lt;b&gt;DEFENSE&lt;/b&gt;&lt;/h5&gt;&lt;/div&gt;&lt;hr/&gt;&lt;div&gt;&lt;h5&gt;&lt;b&gt;AC &lt;/b&gt;18, touch 14, flat-footed 14 (+2 armor, +4 Dex, +2 natural)&lt;/h5&gt;&lt;h5&gt;&lt;b&gt;hp &lt;/b&gt;39 (6d8+12)&lt;/h5&gt;&lt;h5&gt;&lt;b&gt;Fort &lt;/b&gt;+4, &lt;b&gt;Ref &lt;/b&gt;+9, &lt;b&gt;Will &lt;/b&gt;+2&lt;/h5&gt;&lt;h5&gt;&lt;b&gt;Weaknesses &lt;/b&gt;light blindness&lt;/h5&gt;&lt;/div&gt;&lt;hr/&gt;&lt;div&gt;&lt;h5&gt;&lt;b&gt;OFFENSE&lt;/b&gt;&lt;/h5&gt;&lt;/div&gt;&lt;hr/&gt;&lt;div&gt;&lt;h5&gt;&lt;b&gt;Spd &lt;/b&gt;30 ft.&lt;/h5&gt;&lt;h5&gt;&lt;b&gt;Melee &lt;/b&gt;2 short swords +6/+6 (1d6+2 plus poison/19-20)&lt;/h5&gt;&lt;h5&gt;&lt;b&gt;Special Attacks &lt;/b&gt;death throes, sneak attack (+3d6)&lt;/h5&gt;&lt;h5&gt;&lt;b&gt;Spell-Like Abilities&lt;/b&gt; (CL 6th)&lt;/br&gt;At will&amp;mdash;&lt;i&gt;deeper darkness&lt;/i&gt;,&lt;i&gt; detect magic&lt;/i&gt;, &lt;i&gt;fog cloud&lt;/i&gt;&lt;/h5&gt;&lt;/h5&gt;&lt;/div&gt;&lt;hr/&gt;&lt;div&gt;&lt;h5&gt;&lt;b&gt;STATISTICS&lt;/b&gt;&lt;/h5&gt;&lt;/div&gt;&lt;hr/&gt;&lt;div&gt;&lt;h5&gt;&lt;b&gt;Str&lt;/b&gt; 14, &lt;b&gt;Dex&lt;/b&gt; 18, &lt;b&gt;Con&lt;/b&gt; 14, &lt;b&gt;Int&lt;/b&gt; 9, &lt;b&gt;Wis&lt;/b&gt; 11, &lt;b&gt;Cha&lt;/b&gt; 13&lt;/h5&gt;&lt;h5&gt;&lt;b&gt;Base Atk &lt;/b&gt;+4; &lt;b&gt;CMB &lt;/b&gt;+6; &lt;b&gt;CMD &lt;/b&gt;20&lt;/h5&gt;&lt;h5&gt;&lt;b&gt;Feats &lt;/b&gt;Double Slice, Two-Weapon Fighting, Weapon Finesse&lt;/h5&gt;&lt;h5&gt;&lt;b&gt;Skills &lt;/b&gt;Climb +10, Perception +8, Sleight of Hand +5, Stealth +8; &lt;b&gt;Racial Modifiers &lt;/b&gt;+4 Climb, +4 Perception, +4 Stealth&lt;/h5&gt;&lt;h5&gt;&lt;b&gt;Languages &lt;/b&gt;Dark Folk,  Undercommon&lt;/h5&gt;&lt;h5&gt;&lt;b&gt;SQ &lt;/b&gt;poison use&lt;/h5&gt;&lt;/div&gt;&lt;hr/&gt;&lt;div&gt;&lt;h5&gt;&lt;b&gt;ECOLOGY&lt;/b&gt;&lt;/h5&gt;&lt;/div&gt;&lt;hr/&gt;&lt;div&gt;&lt;h5&gt;&lt;b&gt;Environment &lt;/b&gt; any underground&lt;/h5&gt;&lt;h5&gt;&lt;b&gt;Organization &lt;/b&gt;solitary, gang (1 dark stalker and 2-5 dark creepers), or clan (20-80 dark creepers plus 1 dark stalker per 20 dark creepers)&lt;/h5&gt;&lt;h5&gt;&lt;b&gt;Treasure &lt;/b&gt;NPC gear (leather  armor, short swords [2], black  smear [6], other treasure)&lt;/h5&gt;&lt;/div&gt;&lt;hr/&gt;&lt;div&gt;&lt;h5&gt;&lt;b&gt;SPECIAL ABILITIES&lt;/b&gt;&lt;/h5&gt;&lt;/div&gt;&lt;hr/&gt;&lt;div&gt;&lt;h5&gt;&lt;b&gt;Death Throes (Su)&lt;/b&gt; When a dark stalker is slain, its body combusts in a flash of white-hot flame. This acts like a fireball that deals 3d6 points of fire damage to all creatures within a 20-foot-radius burst. A DC 15 Reflex save halves this damage.  A dark stalker's gear and treasure are unaffected by this explosion. This save is Constitution-based.&lt;/h5&gt;&lt;h5&gt;&lt;b&gt;  Poison Use (Ex)&lt;/b&gt; Dark stalkers are skilled in the use of poison and never risk accidentally poisoning themselves. Like their diminutive kin, the dark creepers, dark stalkers use black poison on their weapons and generally carry six doses on them.  Black Smear-injury; save Fort DC 15; frequency 1/round for 6 rounds; effect 1d2 Str; cure 1 save. The poison DC is Constitution-based.  &lt;/h5&gt;&lt;h5&gt;&lt;b&gt;See in Darkness (Su)&lt;/b&gt; A dark stalker can see perfectly in darkness of any kind, including that created by deeper darkness.&lt;/h5&gt;&lt;/div&gt;&lt;br&gt;&lt;/br&gt;&lt;div&gt;&lt;h4&gt;&lt;p&gt;The strange and mysterious dark stalkers are the undisputed leaders of dark folk society. Deep underground, these creatures dwell in strange villages (some rumors suggest entire cities) built of stone and fungus in remote caverns where they are served and worshiped by their coarser, diminutive kin, the dark creepers. Dark stalkers come to the surface rarely, but when they do it is on a mission, and with a force of creatures such that it never ends well for those they seek to rob or torment.&lt;/p&gt;&lt;p&gt;Dark stalkers are tall, frail humanoids with incredibly pale skin. They constantly wear multiple layers of dark cloth and black leather armor, yet unlike their lesser kin, a dark stalker's garb is always clean and spotless. Each dark stalker carries a pair of short swords- they prefer these weapons to all others. Dark stalkers are 6 feet tall and weigh 100 pounds.&lt;/p&gt;&lt;p&gt;In a fight, dark stalkers are not above sacrif icing lesser creatures, including dark creepers, to win the day or cover their retreat if things go poorly. They hate well-lit areas and always prefer to fight under the cover of deeper darkness. Dark stalkers rarely fight to the death if it can be avoided, preferring to slip away if things begin to look grim.&lt;/p&gt;&lt;p&gt;The origins of the dark stalkers and the dark creepers are shrouded in mystery, made more difficult to decipher by the fact that the dark stalkers do not keep records of their history. Many scholars believe that, just as the drow descended from elves, so too must the dark folk have descended from humanity, their eerie powers and spell-like abilities the result of generation upon generation of devotion to profane and sinister magic.&lt;/p&gt;&lt;p&gt;Alas, the truth of the race's history may never be known.&lt;/p&gt;&lt;/h4&gt;&lt;/div&gt;</t>
  </si>
  <si>
    <t>Darkmantle</t>
  </si>
  <si>
    <t>1</t>
  </si>
  <si>
    <t>blindsight 90 ft., darkvision 60 ft., low-light vision; Perception +4</t>
  </si>
  <si>
    <t>15, touch 13, flat-footed 13</t>
  </si>
  <si>
    <t>(+2 Dex, +2 natural, +1 size)</t>
  </si>
  <si>
    <t>(2d10+4)</t>
  </si>
  <si>
    <t>Fort +5, Ref +5, Will +0</t>
  </si>
  <si>
    <t>20 ft., fly 30 ft. (poor)</t>
  </si>
  <si>
    <t>slam +3 (1d4+4 plus grab)</t>
  </si>
  <si>
    <t>constrict (1d4+4), grab (any size)</t>
  </si>
  <si>
    <t>Spell-Like Abilities (CL 5th) 1/day-darkness</t>
  </si>
  <si>
    <t>Str 11, Dex 15, Con 14, Int 2, Wis 11, Cha 10</t>
  </si>
  <si>
    <t>+1 (+5 grapple)</t>
  </si>
  <si>
    <t>13 (can't be tripped)</t>
  </si>
  <si>
    <t>Fly +5, Perception +4, Stealth +10</t>
  </si>
  <si>
    <t>+4 Perception, +4 Stealth</t>
  </si>
  <si>
    <t>solitary, pair, or clutch (3-12)</t>
  </si>
  <si>
    <t>As this creature falls from the cavern roof, it opens like a hideous octopus, its thin, hook-lined tentacles connected by a fleshy web.</t>
  </si>
  <si>
    <t>A darkmantle's tentacle-span measures just under 5 feet- when attached to a cave roof and disguised as a stalactite, its length varies from 2 to 3 feet. A typical darkmantle weighs 40 pounds. The creatures' heads and bodies are usually the color of basalt or dark granite, but their webbed tentacles can change color to match their surroundings. The darkmantle isn't a particularly good climber, but it can cling to a cave roof like a bat, hanging by the hooks at the ends of its tentacles so that its dangling body looks nearly indistinguishable from a stalactite. In this hidden position, the darkmantle waits for prey to pass beneath, at which point it drops and swoops down to attack its victim, slamming its body against the foe and attempting to wrap its webbed tentacles around the target. If the darkmantle misses its prey, it swoops back up and drops again until its prey is vanquished or the darkmantle is grievously injured (in which case the creature flutters back up to the roof to hide and hope its "prey" leaves it alone). The darkmantle's inborn ability to cloak the area around it in magical darkness gives it an additional advantage over foes that rely upon light to see. Darkmantles prefer to dwell and hunt in the caves and passageways that are closest to the surface, as these tend to possess more traffic for the monsters to feed upon. Yet they do not confine themselves to these dark caverns, and can sometimes be found dwelling in ruined fortresses or even in the sewers of bustling cities. Anywhere food is plentiful and there's a ceiling to cling to is a possible den for a darkmantle. A darkmantle's life cycle is swift-young grow to maturity in a matter of months, and most die of old age after only a few years. As a result, generations of darkmantles quickly accrue, and over the years the evolution of these creatures is similarly swift. In this manner, a cavern's ecosystem can have a signif icant effect on a group of darkmantles' appearance, abilities, and tactics. Aquatic caverns might develop darkmantles that can swim, while those beset with volcanism might generate darkmantles with a resistance to fire. Other darkmantle variants might develop much stonier hides, and instead of swooping down to crush prey might simply drop and pierce them through with their stalactite-like lengths. The deepest, darkest caverns are rumored to host darkmantles of incredible size, capable of smothering multiple human-sized foes at once in their leathery folds.</t>
  </si>
  <si>
    <t>&lt;link rel="stylesheet"href="PF.css"&gt;&lt;div&gt;&lt;h2&gt;Darkmantle&lt;/h2&gt;&lt;h3&gt;&lt;i&gt;&lt;i&gt;As this creature falls from the cavern roof&lt;/i&gt;, &lt;i&gt;it opens like a hideous octopus&lt;/i&gt;, &lt;i&gt;its thin&lt;/i&gt;, hook-lined tentacles connected by a fleshy web.&lt;/i&gt;&lt;/h3&gt;&lt;br&gt;&lt;/br&gt;&lt;/div&gt;&lt;div class="heading"&gt;&lt;p class="alignleft"&gt;Darkmantle&lt;/p&gt;&lt;p class="alignright"&gt;CR 1&lt;/p&gt;&lt;div style="clear: both;"&gt;&lt;/div&gt;&lt;/div&gt;&lt;div&gt;&lt;h5&gt;&lt;b&gt;XP &lt;/b&gt;400&lt;/h5&gt;&lt;h5&gt;N Small magical beast &lt;/h5&gt;&lt;h5&gt;&lt;b&gt;Init &lt;/b&gt;+6; &lt;b&gt;Senses &lt;/b&gt;blindsight 90 ft., darkvision 60 ft., low-light vision; Perception +4&lt;/h5&gt;&lt;/div&gt;&lt;hr/&gt;&lt;div&gt;&lt;h5&gt;&lt;b&gt;DEFENSE&lt;/b&gt;&lt;/h5&gt;&lt;/div&gt;&lt;hr/&gt;&lt;div&gt;&lt;h5&gt;&lt;b&gt;AC &lt;/b&gt;15, touch 13, flat-footed 13 (+2 Dex, +2 natural, +1 size)&lt;/h5&gt;&lt;h5&gt;&lt;b&gt;hp &lt;/b&gt;15 (2d10+4)&lt;/h5&gt;&lt;h5&gt;&lt;b&gt;Fort &lt;/b&gt;+5, &lt;b&gt;Ref &lt;/b&gt;+5, &lt;b&gt;Will &lt;/b&gt;+0&lt;/h5&gt;&lt;/div&gt;&lt;hr/&gt;&lt;div&gt;&lt;h5&gt;&lt;b&gt;OFFENSE&lt;/b&gt;&lt;/h5&gt;&lt;/div&gt;&lt;hr/&gt;&lt;div&gt;&lt;h5&gt;&lt;b&gt;Spd &lt;/b&gt;20 ft., fly 30 ft. (poor)&lt;/h5&gt;&lt;h5&gt;&lt;b&gt;Melee &lt;/b&gt;slam +3 (1d4+4 plus grab)&lt;/h5&gt;&lt;h5&gt;&lt;b&gt;Space &lt;/b&gt;5 ft.; &lt;b&gt;Reach &lt;/b&gt;5 ft.&lt;/h5&gt;&lt;h5&gt;&lt;b&gt;Special Attacks &lt;/b&gt;constrict (1d4+4), grab (any size)&lt;/h5&gt;&lt;h5&gt;&lt;b&gt;Spell-Like Abilities&lt;/b&gt; (CL 5th)&lt;/br&gt;1/day&amp;mdash;&lt;i&gt;&lt;i&gt;darkness&lt;/i&gt;&lt;/i&gt;&lt;/h5&gt;&lt;/h5&gt;&lt;/div&gt;&lt;hr/&gt;&lt;div&gt;&lt;h5&gt;&lt;b&gt;STATISTICS&lt;/b&gt;&lt;/h5&gt;&lt;/div&gt;&lt;hr/&gt;&lt;div&gt;&lt;h5&gt;&lt;b&gt;Str &lt;/b&gt;11, &lt;b&gt;Dex &lt;/b&gt;15, &lt;b&gt;Con &lt;/b&gt;14, &lt;b&gt;Int &lt;/b&gt; 2, &lt;b&gt;Wis &lt;/b&gt;11, &lt;b&gt;Cha &lt;/b&gt;10&lt;/h5&gt;&lt;h5&gt;&lt;b&gt;Base Atk &lt;/b&gt;+2; &lt;b&gt;CMB &lt;/b&gt;+1 (+5 grapple); &lt;b&gt;CMD &lt;/b&gt;13 (can't be tripped)&lt;/h5&gt;&lt;h5&gt;&lt;b&gt;Feats &lt;/b&gt;Improved Initiative&lt;/h5&gt;&lt;h5&gt;&lt;b&gt;Skills &lt;/b&gt;Fly +5, Perception +4, Stealth +10; &lt;b&gt;Racial Modifiers &lt;/b&gt;+4 Perception, +4 Stealth&lt;/h5&gt;&lt;/div&gt;&lt;hr/&gt;&lt;div&gt;&lt;h5&gt;&lt;b&gt;ECOLOGY&lt;/b&gt;&lt;/h5&gt;&lt;/div&gt;&lt;hr/&gt;&lt;div&gt;&lt;h5&gt;&lt;b&gt;Environment &lt;/b&gt; any underground&lt;/h5&gt;&lt;h5&gt;&lt;b&gt;Organization &lt;/b&gt;solitary, pair, or clutch (3-12)&lt;/h5&gt;&lt;h5&gt;&lt;b&gt;Treasure &lt;/b&gt;none&lt;/h5&gt;&lt;/div&gt;&lt;br&gt;&lt;div&gt;&lt;h4&gt;&lt;p&gt;&lt;p&gt;A darkmantle's tentacle-span measures just under 5 feet- when attached to a cave roof and disguised as a stalactite, its length varies from 2 to 3 feet. A typical darkmantle weighs 40 pounds. The creatures' heads and bodies are usually the color of basalt or dark granite, but their webbed tentacles can change color to match their surroundings. The darkmantle isn't a particularly good climber, but it can cling to a cave roof like a bat, hanging by the hooks at the ends of its tentacles so that its dangling body looks nearly indistinguishable from a stalactite. In this hidden position, the darkmantle waits for prey to pass beneath, at which point it drops and swoops down to attack its victim, slamming its body against the foe and attempting to wrap its webbed tentacles around the target. If the darkmantle misses its prey, it swoops back up and drops again until its prey is vanquished or the darkmantle is grievously injured (in which case the creature flutters back up to the roof to hide and hope its "prey" leaves it alone). The darkmantle's inborn ability to cloak the area around it in magical &lt;i&gt;darkness&lt;/i&gt; gives it an additional advantage over foes that rely upon light to see. Darkmantles prefer to dwell and hunt in the caves and passageways that are closest to the surface, as these tend to possess more traffic for the monsters to feed upon. Yet they do not confine themselves to these dark caverns, and can sometimes be found dwelling in ruined fortresses or even in the sewers of bustling cities. Anywhere food is plentiful and there's a ceiling to cling to is a possible den for a darkmantle. A darkmantle's life cycle is swift-young grow to maturity in a matter of months, and most die of old age after only a few years. As a result, generations of darkmantles quickly accrue, and over the years the evolution of these creatures is similarly swift. In this manner, a cavern's ecosystem can have a signif icant effect on a group of darkmantles' appearance, abilities, and tactics. Aquatic caverns might develop darkmantles that can swim, while those beset with volcanism might generate darkmantles with a resistance to fire. Other darkmantle variants might develop much stonier hides, and instead of swooping down to crush prey might simply drop and pierce them through with their stalactite-like lengths. The deepest, darkest caverns are rumored to host darkmantles of incredible size, capable of smothering multiple human-sized foes at once in their leathery folds.&lt;/p&gt;&lt;/h4&gt;&lt;/div&gt;</t>
  </si>
  <si>
    <t>Babau</t>
  </si>
  <si>
    <t>6</t>
  </si>
  <si>
    <t>(chaotic, demon, evil, extraplanar)</t>
  </si>
  <si>
    <t>darkvision 60 ft., see invisibility; Perception +19</t>
  </si>
  <si>
    <t>19, touch 11, flat-footed 18</t>
  </si>
  <si>
    <t>(+1 Dex, +8 natural)</t>
  </si>
  <si>
    <t>(7d10+35)</t>
  </si>
  <si>
    <t>Fort +10, Ref +6, Will +5</t>
  </si>
  <si>
    <t>protective slime</t>
  </si>
  <si>
    <t>10/cold iron or good</t>
  </si>
  <si>
    <t>electricity, poison</t>
  </si>
  <si>
    <t>acid 10, cold 10, fire 10</t>
  </si>
  <si>
    <t>2 claws +12 (1d6+5), bite +12 (1d6+5) or longspear +12/+7 (1d8+7/×3), bite +7 (1d6+2)</t>
  </si>
  <si>
    <t>5 ft. (10 ft. with longspear)</t>
  </si>
  <si>
    <t>sneak attack +2d6</t>
  </si>
  <si>
    <t>Spell-Like Abilities (CL 7th) Constant-see invisibility At will-darkness, dispel magic, greater teleport (self plus 50 lbs. of objects only) 1/day-summon (level 3, 1 babau at 40%)</t>
  </si>
  <si>
    <t>Str 21, Dex 13, Con 20, Int 14, Wis 13, Cha 16</t>
  </si>
  <si>
    <t>Combat Reflexes, Improved Initiative, Iron Will, Skill Focus (Stealth)</t>
  </si>
  <si>
    <t>Acrobatics +11, Climb +12, Disable Device +11, Escape Artist +11, Perception +19, Sense Motive +11, Sleight of Hand +11, Stealth +22</t>
  </si>
  <si>
    <t>+8 Perception, +8 Stealth</t>
  </si>
  <si>
    <t>Abyssal, Celestial, Draconic; telepathy 100 ft.</t>
  </si>
  <si>
    <t xml:space="preserve"> any (Abyss)</t>
  </si>
  <si>
    <t>solitary, pair, or gang (3-8)</t>
  </si>
  <si>
    <t>standard (longspear, other treasure)</t>
  </si>
  <si>
    <t>This emaciated figure looks like a horned human skeleton smothered within a bone-tight hide of slimy leather.</t>
  </si>
  <si>
    <t>Demon</t>
  </si>
  <si>
    <t>Protective Slime (Su) A layer of acidic slime coats a babau's skin. Any creature that strikes a babau with a natural attack or unarmed strike takes 1d8 points of acid damage from this slime if it fails a DC 18 Reflex save. A creature that strikes a babau with a melee weapon must make a DC 18 Reflex save or the weapon takes 1d8 points of acid damage; if this damage penetrates the weapon's hardness, the weapon gains the broken condition. Ammunition that strikes a babau is automatically destroyed after it inflicts its damage.</t>
  </si>
  <si>
    <t>The babau is an assassin, a murderer, and a sadist- certainly not traits unusual in the demons, yet the babau's penchant for stealth and surprise sets it apart from its generally less-subtle kin. With no need to eat (although most babaus relish the flavor of mortal meat on their thin, raspy tongues), a babau can wait in ambush for years or decades-their inhuman patience in anticipating a well-conceived murder also setting them apart from the other denizens of the Abyss. Babaus obsess over the act of killing and take great pride in their grisly art, often leaving behind some form of grim marker or obscure signature, whether it be a distinctive modus operandi, an unnerving token, or other profane evidence. A babau typically carries a longspear or other weapon with which it can strike at foes beyond its normal reach, but given the opportunity, a babau prefers to fight with its teeth or claws. The foul, caustic sludge that constantly seeps from their flesh prevents them from wearing armor unless it is specially treated or resistant to acid. A babau is 6 feet tall but weighs only 140 pounds. They form from mortal souls of lone killers-those who, in life, took pleasure in more personal and intimate murders. Loosed upon the Material Plane, a babau often finds itself in the same role, haunting the shadowy corners of the world as remorseless assassins.</t>
  </si>
  <si>
    <t>&lt;link rel="stylesheet"href="PF.css"&gt;&lt;div&gt;&lt;h2&gt;Demon, Babau &lt;/h2&gt;&lt;h3&gt;&lt;i&gt;This emaciated figure looks like a horned human skeleton smothered within a bone-tight hide of slimy leather.&lt;/i&gt;&lt;/h3&gt;&lt;br&gt;&lt;/br&gt;&lt;/div&gt;&lt;div class="heading"&gt;&lt;p class="alignleft"&gt;Babau&lt;/p&gt;&lt;p class="alignright"&gt;CR 6&lt;/p&gt;&lt;div style="clear: both;"&gt;&lt;/div&gt;&lt;/div&gt;&lt;div&gt;&lt;h5&gt;&lt;b&gt;XP &lt;/b&gt;2,400&lt;/h5&gt;&lt;h5&gt;CE Medium outsider (chaotic, demon, evil, extraplanar)&lt;/h5&gt;&lt;h5&gt;&lt;b&gt;Init &lt;/b&gt;+5; &lt;b&gt;Senses &lt;/b&gt;darkvision 60 ft., see invisibility; Perception +19&lt;/h5&gt;&lt;/div&gt;&lt;hr/&gt;&lt;div&gt;&lt;h5&gt;&lt;b&gt;DEFENSE&lt;/b&gt;&lt;/h5&gt;&lt;/div&gt;&lt;hr/&gt;&lt;div&gt;&lt;h5&gt;&lt;b&gt;AC &lt;/b&gt;19, touch 11, flat-footed 18 (+1 Dex, +8 natural)&lt;/h5&gt;&lt;h5&gt;&lt;b&gt;hp &lt;/b&gt;73 (7d10+35)&lt;/h5&gt;&lt;h5&gt;&lt;b&gt;Fort &lt;/b&gt;+10, &lt;b&gt;Ref &lt;/b&gt;+6, &lt;b&gt;Will &lt;/b&gt;+5&lt;/h5&gt;&lt;h5&gt;&lt;b&gt;Defensive Abilities &lt;/b&gt;protective slime; &lt;b&gt;DR &lt;/b&gt;10/cold iron or good; &lt;b&gt;Immune &lt;/b&gt;electricity, poison; &lt;b&gt;Resist &lt;/b&gt;acid 10, cold 10, fire 10; &lt;b&gt;SR &lt;/b&gt;17&lt;/h5&gt;&lt;/div&gt;&lt;hr/&gt;&lt;div&gt;&lt;h5&gt;&lt;b&gt;OFFENSE&lt;/b&gt;&lt;/h5&gt;&lt;/div&gt;&lt;hr/&gt;&lt;div&gt;&lt;h5&gt;&lt;b&gt;Spd &lt;/b&gt;30 ft.&lt;/h5&gt;&lt;h5&gt;&lt;b&gt;Melee &lt;/b&gt;2 claws +12 (1d6+5), bite +12 (1d6+5) or &lt;/br&gt;longspear +12/+7 (1d8+7/x3), bite +7 (1d6+2)&lt;/h5&gt;&lt;h5&gt;&lt;b&gt;Space &lt;/b&gt;5 ft.; &lt;b&gt;Reach &lt;/b&gt;5 ft. (10 ft. with longspear)&lt;/h5&gt;&lt;h5&gt;&lt;b&gt;Special Attacks &lt;/b&gt;sneak attack +2d6&lt;/h5&gt;&lt;h5&gt;&lt;b&gt;Spell-Like Abilities&lt;/b&gt; (CL 7th)&lt;/br&gt;Constant&amp;mdash;&lt;i&gt;see invisibility&lt;/i&gt; &lt;/br&gt;At will&amp;mdash;&lt;i&gt;darkness&lt;/i&gt;,&lt;i&gt; dispel magic&lt;/i&gt;, &lt;i&gt;greater teleport&lt;/i&gt; (self plus 50 lbs. of objects only)&lt;/br&gt;1/day&amp;mdash;&lt;i&gt;summon&lt;/i&gt; (level 3, 1 babau at 40%)&lt;/h5&gt;&lt;/h5&gt;&lt;/div&gt;&lt;hr/&gt;&lt;div&gt;&lt;h5&gt;&lt;b&gt;STATISTICS&lt;/b&gt;&lt;/h5&gt;&lt;/div&gt;&lt;hr/&gt;&lt;div&gt;&lt;h5&gt;&lt;b&gt;Str&lt;/b&gt; 21, &lt;b&gt;Dex&lt;/b&gt; 13, &lt;b&gt;Con&lt;/b&gt; 20, &lt;b&gt;Int&lt;/b&gt; 14, &lt;b&gt;Wis&lt;/b&gt; 13, &lt;b&gt;Cha&lt;/b&gt; 16&lt;/h5&gt;&lt;h5&gt;&lt;b&gt;Base Atk &lt;/b&gt;+7; &lt;b&gt;CMB &lt;/b&gt;+12; &lt;b&gt;CMD &lt;/b&gt;23&lt;/h5&gt;&lt;h5&gt;&lt;b&gt;Feats &lt;/b&gt;Combat Reflexes, Improved Initiative, Iron Will, Skill Focus (Stealth)&lt;/h5&gt;&lt;h5&gt;&lt;b&gt;Skills &lt;/b&gt;Acrobatics +11, Climb +12, Disable Device +11, Escape Artist +11, Perception +19, Sense Motive +11, Sleight of Hand +11, Stealth +22; &lt;b&gt;Racial Modifiers &lt;/b&gt;+8 Perception, +8 Stealth&lt;/h5&gt;&lt;h5&gt;&lt;b&gt;Languages &lt;/b&gt;Abyssal, Celestial, Draconic; telepathy 100 ft.&lt;/h5&gt;&lt;/div&gt;&lt;hr/&gt;&lt;div&gt;&lt;h5&gt;&lt;b&gt;ECOLOGY&lt;/b&gt;&lt;/h5&gt;&lt;/div&gt;&lt;hr/&gt;&lt;div&gt;&lt;h5&gt;&lt;b&gt;Environment &lt;/b&gt; any (Abyss)&lt;/h5&gt;&lt;h5&gt;&lt;b&gt;Organization &lt;/b&gt;solitary, pair, or gang (3-8)&lt;/h5&gt;&lt;h5&gt;&lt;b&gt;Treasure &lt;/b&gt;standard (longspear, other treasure)&lt;/h5&gt;&lt;/div&gt;&lt;hr/&gt;&lt;div&gt;&lt;h5&gt;&lt;b&gt;SPECIAL ABILITIES&lt;/b&gt;&lt;/h5&gt;&lt;/div&gt;&lt;hr/&gt;&lt;div&gt;&lt;h5&gt;&lt;b&gt;Protective Slime (Su)&lt;/b&gt; A layer of acidic slime coats a babau's skin. Any creature that strikes a babau with a natural attack or unarmed strike takes 1d8 points of acid damage from this slime if it fails a DC 18 Reflex save. A creature that strikes a babau with a melee weapon must make a DC 18 Reflex save or the weapon takes 1d8 points of acid damage; if this damage penetrates the weapon's hardness, the weapon gains the broken condition. Ammunition that strikes a babau is automatically destroyed after it inflicts its damage.&lt;/h5&gt;&lt;/div&gt;&lt;br&gt;&lt;/br&gt;&lt;div&gt;&lt;h4&gt;&lt;p&gt;The babau is an assassin, a murderer, and a sadist- certainly not traits unusual in the demons, yet the babau's penchant for stealth and surprise sets it apart from its generally less-subtle kin. With no need to eat (although most babaus relish the flavor of mortal meat on their thin, raspy tongues), a babau can wait in ambush for years or decades-their inhuman patience in anticipating a well-conceived murder also setting them apart from the other denizens of the Abyss. Babaus obsess over the act of killing and take great pride in their grisly art, often leaving behind some form of grim marker or obscure signature, whether it be a distinctive modus operandi, an unnerving token, or other profane evidence.&lt;/p&gt;&lt;p&gt;A babau typically carries a longspear or other weapon with which it can strike at foes beyond its normal reach, but given the opportunity, a babau prefers to fight with its teeth or claws. The foul, caustic sludge that constantly seeps from their flesh prevents them from wearing armor unless it is specially treated or resistant to acid.&lt;/p&gt;&lt;p&gt;A babau is 6 feet tall but weighs only 140 pounds. They form from mortal souls of lone killers-those who, in life, took pleasure in more personal and intimate murders.&lt;/p&gt;&lt;p&gt;Loosed upon the Material Plane, a babau often finds itself in the same role, haunting the shadowy corners of the world as remorseless assassins.&lt;/p&gt;&lt;/h4&gt;&lt;/div&gt;</t>
  </si>
  <si>
    <t>Balor</t>
  </si>
  <si>
    <t>20</t>
  </si>
  <si>
    <t>darkvision 60 ft., low-light vision, true seeing; Perception +38</t>
  </si>
  <si>
    <t>flaming body, unholy aura (DC 26)</t>
  </si>
  <si>
    <t>36, touch 20, flat-footed 29</t>
  </si>
  <si>
    <t>(+4 deflection, +7 Dex, +16 natural, -1 size)</t>
  </si>
  <si>
    <t>(20d10+260)</t>
  </si>
  <si>
    <t>Fort +29, Ref +17, Will +25</t>
  </si>
  <si>
    <t>15/cold iron and good</t>
  </si>
  <si>
    <t>electricity, fire, poison</t>
  </si>
  <si>
    <t>acid 10, cold 10</t>
  </si>
  <si>
    <t>+1 vorpal unholy longsword +31/+26/+21/+16 (2d6+13), +1 vorpal flaming whip +30/+25/+20 (1d4+7 plus 1d6 fire and entangle) or 2 slams +31 (1d10+12)</t>
  </si>
  <si>
    <t>10 ft. (20 ft. with whip)</t>
  </si>
  <si>
    <t>Spell-Like Abilities (CL 20th) Constant-true seeing, unholy aura (DC 26) At will-dominate monster (DC 27), greater dispel magic, greater teleport (self plus 50 lbs. of objects only), power word stun, telekinesis (DC 23) 3/day-quickened telekinesis (DC 23) 1/day-blasphemy (DC 25), fire storm (DC 26), implosion (DC 27), summon (level 9, any 1 CR 19 or lower demon 100%)</t>
  </si>
  <si>
    <t>Str 35, Dex 25, Con 36, Int 24, Wis 24, Cha 27</t>
  </si>
  <si>
    <t>Cleave, Combat Reflexes, Greater Two-Weapon Fighting, Improved Initiative, Improved Two-Weapon Fighting, Iron Will, Power Attack, Quicken Spell-Like Ability (telekinesis), Two-Weapon Fighting, Weapon Focus (longsword)</t>
  </si>
  <si>
    <t>Acrobatics +27, Bluff +31, Diplomacy +31, Fly +32, Intimidate +31, Knowledge (history) +27, Knowledge (nobility) +27, Knowledge (planes) +30, Knowledge (religion) +27, Perception +38, Sense Motive +30, Stealth +26, Use Magic Device +31</t>
  </si>
  <si>
    <t>death throes, vorpal strike, whip mastery</t>
  </si>
  <si>
    <t>solitary or warband (1 balor and 2-5 glabrezus)</t>
  </si>
  <si>
    <t>standard (+1 unholy longsword, +1 flaming whip, other treasure)</t>
  </si>
  <si>
    <t>This winged fiend's horned head and fanged visage present the perfection of the demonic form, fire spurting from its flesh.</t>
  </si>
  <si>
    <t>Death Throes (Su) When killed, a balor explodes in a blinding flash of fire that deals 100 points of damage (half fire, half unholy damage) to anything within 100 feet (Reflex DC 33 halves). The save DC is Constitution-based. Entangle (Ex) If a balor strikes a Medium or smaller foe with its whip, the balor can immediately attempt a grapple check without provoking an attack of opportunity. If the balor wins the check, it draws the foe into an adjacent square. The foe gains the grappled condition, but the balor does not. Flaming Body (Su) A balor's body is covered in dancing flames. Anyone striking a balor with a natural weapon or unarmed strike takes 1d6 points of fire damage. A creature that grapples a balor or is grappled by one takes 6d6 points of fire damage each round the grapple persists. Vorpal Strike (Su) Any slashing weapon a balor wields (including its standard longsword and whip) gains the vorpal weapon quality. Weapons retain this quality for one hour after the balor releases the weapon, but after this the weapon reverts to its standard magical qualities, if any. Whip Mastery (Ex) A balor treats a whip as a light weapon for the purposes of two-weapon fighting, and can inflict lethal damage on a foe regardless of the foe's armor.</t>
  </si>
  <si>
    <t>When folk whisper frightened tales of the demonic, what most envision is a towering figure of fire and flesh, a horned nightmare armed with flaming whip and sword flying through the night in search of its latest victim. The demon these folk fear is the balor, and that fear is justly placed, for few demons can match the mighty balor in strength or brutality. On the Abyss, most balors serve demon lords as generals or captains (those balors who don't are even more potent, and are known as balor lords-see below). A balor typically commands vast legions of demons, and while it often lets these slavering and eager minions fight its battles, the balor is far from a coward. If presented with an opportunity to join a fight, few balors choose to resist. In combat, a balor relies upon its spell-like abilities to fight foes wise enough to avoid melee range, favoring destructive powers like fire storm or implosion and saving dominate monster for use against the rare foe it would prefer to capture alive. A balor usually uses telekinesis to disarm ranged weapons or pull foes into melee-with the use of a quickened telekinesis, a balor can use the latter tactic and still inf lict a full-round attack on a hapless foe. A balor reduced to fewer than 50 hit points almost always seeks to flee via teleportation, but if that and flight prove impossible it seeks to position itself such that, if it is slain, its death throes are as devastating as possible to the enemy host. A balor stands 14 feet in height and weighs 4,500 pounds. Only the cruelest mortal souls can fuel the creation of a balor-unlike in the cases of most other demons, it often takes multiple souls of powerful villains to trigger the birthing of a new balor. Balor Lords 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 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 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 Lifedrinker (Su) Whenever the balor lord slays a living foe, it receives the benefits of a heal spell (CL 20th). This ability can activate up to once per round. Master of Magic (Su) The balor lord has additional spell-like abilities (20 spell levels' worth of 1st-4th level spells usable at will and 20 spell levels' worth of 5th-8th level spells usable 3 times a day). Soul Swallow (Su) As a standard action, the balor lord can inhale the soul of a living creature within 30 feet. The target must make a Fortitude save (DC 10 + 1/2 balor lord's racial HD + the balor lord's Charisma modifier) or die. The body of a humanoid creature killed in this manner immediately transforms into a demon under the balor lord's command (a babau, succubus, or shadow demon, according to the balor lord's whim).</t>
  </si>
  <si>
    <t>&lt;link rel="stylesheet"href="PF.css"&gt;&lt;div&gt;&lt;h2&gt;Demon, Balor &lt;/h2&gt;&lt;h3&gt;&lt;i&gt;This winged fiend's horned head and fanged visage present the perfection of the demonic form, fire spurting from its flesh.&lt;/i&gt;&lt;/h3&gt;&lt;br&gt;&lt;/br&gt;&lt;/div&gt;&lt;div class="heading"&gt;&lt;p class="alignleft"&gt;Balor&lt;/p&gt;&lt;p class="alignright"&gt;CR 20&lt;/p&gt;&lt;div style="clear: both;"&gt;&lt;/div&gt;&lt;/div&gt;&lt;div&gt;&lt;h5&gt;&lt;b&gt;XP &lt;/b&gt;307,200&lt;/h5&gt;&lt;h5&gt;CE Large outsider (chaotic, demon, evil, extraplanar)&lt;/h5&gt;&lt;h5&gt;&lt;b&gt;Init &lt;/b&gt;+11; &lt;b&gt;Senses &lt;/b&gt;darkvision 60 ft., low-light vision, true seeing; Perception +38&lt;/h5&gt;&lt;h5&gt;&lt;b&gt;Aura &lt;/b&gt;flaming body, unholy aura (DC 26)&lt;/h5&gt;&lt;/div&gt;&lt;hr/&gt;&lt;div&gt;&lt;h5&gt;&lt;b&gt;DEFENSE&lt;/b&gt;&lt;/h5&gt;&lt;/div&gt;&lt;hr/&gt;&lt;div&gt;&lt;h5&gt;&lt;b&gt;AC &lt;/b&gt;36, touch 20, flat-footed 29 (+4 deflection, +7 Dex, +16 natural, -1 size)&lt;/h5&gt;&lt;h5&gt;&lt;b&gt;hp &lt;/b&gt;370 (20d10+260)&lt;/h5&gt;&lt;h5&gt;&lt;b&gt;Fort &lt;/b&gt;+29, &lt;b&gt;Ref &lt;/b&gt;+17, &lt;b&gt;Will &lt;/b&gt;+25&lt;/h5&gt;&lt;h5&gt;&lt;b&gt;DR &lt;/b&gt;15/cold iron and good; &lt;b&gt;Immune &lt;/b&gt;electricity, fire, poison; &lt;b&gt;Resist &lt;/b&gt;acid 10, cold 10; &lt;b&gt;SR &lt;/b&gt;31&lt;/h5&gt;&lt;/div&gt;&lt;hr/&gt;&lt;div&gt;&lt;h5&gt;&lt;b&gt;OFFENSE&lt;/b&gt;&lt;/h5&gt;&lt;/div&gt;&lt;hr/&gt;&lt;div&gt;&lt;h5&gt;&lt;b&gt;Spd &lt;/b&gt;40 ft., fly 90 ft. (good)&lt;/h5&gt;&lt;h5&gt;&lt;b&gt;Melee &lt;/b&gt;&lt;i&gt;+1 vorpal unholy longsword&lt;/i&gt; +31/+26/+21/+16 (2d6+13), +1 vorpal flaming whip +30/+25/+20 (1d4+7 plus 1d6 fire and entangle) or &lt;/br&gt;2 slams +31 (1d10+12)&lt;/h5&gt;&lt;h5&gt;&lt;b&gt;Space &lt;/b&gt;10 ft.; &lt;b&gt;Reach &lt;/b&gt;10 ft. (20 ft. with whip)&lt;/h5&gt;&lt;h5&gt;&lt;b&gt;Spell-Like Abilities&lt;/b&gt; (CL 20th)&lt;/br&gt;Constant&amp;mdash;&lt;i&gt;true seeing&lt;/i&gt;, &lt;i&gt;unholy aura&lt;/i&gt; (DC 26)&lt;/br&gt;At will&amp;mdash;&lt;i&gt;dominate monster&lt;/i&gt; (DC 27),&lt;i&gt; greater dispel magic&lt;/i&gt;, &lt;i&gt;greater teleport&lt;/i&gt; (self plus 50 lbs. of objects only),&lt;i&gt; power word stun&lt;/i&gt;, &lt;i&gt;&lt;i&gt;telekinesis&lt;/i&gt;&lt;/i&gt; (DC 23)&lt;/br&gt;3/day&amp;mdash;quickened &lt;i&gt;&lt;i&gt;telekinesis&lt;/i&gt;&lt;/i&gt; (DC 23)&lt;/br&gt;1/day&amp;mdash;&lt;i&gt;blasphemy&lt;/i&gt; (DC 25), &lt;i&gt;fire storm&lt;/i&gt; (DC 26), &lt;i&gt;implosion&lt;/i&gt; (DC 27), &lt;i&gt;summon&lt;/i&gt; (level 9, any 1 CR 19 or lower demon 100%)&lt;/h5&gt;&lt;/h5&gt;&lt;/div&gt;&lt;hr/&gt;&lt;div&gt;&lt;h5&gt;&lt;b&gt;STATISTICS&lt;/b&gt;&lt;/h5&gt;&lt;/div&gt;&lt;hr/&gt;&lt;div&gt;&lt;h5&gt;&lt;b&gt;Str&lt;/b&gt; 35, &lt;b&gt;Dex&lt;/b&gt; 25, &lt;b&gt;Con&lt;/b&gt; 36, &lt;b&gt;Int&lt;/b&gt; 24, &lt;b&gt;Wis&lt;/b&gt; 24, &lt;b&gt;Cha&lt;/b&gt; 27&lt;/h5&gt;&lt;h5&gt;&lt;b&gt;Base Atk &lt;/b&gt;+20; &lt;b&gt;CMB &lt;/b&gt;+33; &lt;b&gt;CMD &lt;/b&gt;54&lt;/h5&gt;&lt;h5&gt;&lt;b&gt;Feats &lt;/b&gt;Cleave, Combat Reflexes, Greater Two-Weapon Fighting, Improved Initiative, Improved Two-Weapon Fighting, Iron Will, Power Attack, Quicken Spell-Like Ability (telekinesis), Two-Weapon Fighting, Weapon Focus (longsword)&lt;/h5&gt;&lt;h5&gt;&lt;b&gt;Skills &lt;/b&gt;Acrobatics +27, Bluff +31, Diplomacy +31, Fly +32, Intimidate +31, Knowledge (history) +27, Knowledge (nobility) +27, Knowledge (planes) +30, Knowledge (religion) +27, Perception +38, Sense Motive +30, Stealth +26, Use Magic Device +31; &lt;b&gt;Racial Modifiers &lt;/b&gt;+8 Perception&lt;/h5&gt;&lt;h5&gt;&lt;b&gt;Languages &lt;/b&gt;Abyssal, Celestial, Draconic; telepathy 100 ft.&lt;/h5&gt;&lt;h5&gt;&lt;b&gt;SQ &lt;/b&gt;death throes, vorpal strike, whip mastery&lt;/h5&gt;&lt;/div&gt;&lt;hr/&gt;&lt;div&gt;&lt;h5&gt;&lt;b&gt;ECOLOGY&lt;/b&gt;&lt;/h5&gt;&lt;/div&gt;&lt;hr/&gt;&lt;div&gt;&lt;h5&gt;&lt;b&gt;Environment &lt;/b&gt; any (Abyss)&lt;/h5&gt;&lt;h5&gt;&lt;b&gt;Organization &lt;/b&gt;solitary or warband (1 balor and 2-5 glabrezus)&lt;/h5&gt;&lt;h5&gt;&lt;b&gt;Treasure &lt;/b&gt;standard (+1 unholy longsword, +1 flaming whip, other treasure)&lt;/h5&gt;&lt;/div&gt;&lt;hr/&gt;&lt;div&gt;&lt;h5&gt;&lt;b&gt;SPECIAL ABILITIES&lt;/b&gt;&lt;/h5&gt;&lt;/div&gt;&lt;hr/&gt;&lt;div&gt;&lt;h5&gt;&lt;b&gt;Death Throes (Su)&lt;/b&gt; When killed, a balor explodes in a blinding flash of fire that deals 100 points of damage (half fire, half unholy damage) to anything within 100 feet (Reflex DC 33 halves). The save DC is Constitution-based.&lt;/h5&gt;&lt;h5&gt;&lt;b&gt; Entangle (Ex)&lt;/b&gt; If a balor strikes a Medium or smaller foe with its whip, the balor can immediately attempt a grapple check without provoking an attack of opportunity. If the balor wins the check, it draws the foe into an adjacent square. The foe gains the grappled condition, but the balor does not. &lt;/h5&gt;&lt;h5&gt;&lt;b&gt;Flaming Body (Su)&lt;/b&gt; A balor's body is covered in dancing flames. Anyone striking a balor with a natural weapon or unarmed strike takes 1d6 points of fire damage. A creature that grapples a balor or is grappled by one takes 6d6 points of fire damage each round the grapple persists. &lt;/h5&gt;&lt;h5&gt;&lt;b&gt;Vorpal Strike (Su)&lt;/b&gt; Any slashing weapon a balor wields (including its standard longsword and whip) gains the vorpal weapon quality. Weapons retain this quality for one hour after the balor releases the weapon, but after this the weapon reverts to its standard magical qualities, if any.&lt;/h5&gt;&lt;h5&gt;&lt;b&gt; Whip Mastery (Ex)&lt;/b&gt; A balor treats a whip as a light weapon for the purposes of two-weapon fighting, and can inflict lethal damage on a foe regardless of the foe's armor.&lt;/h5&gt;&lt;/div&gt;&lt;br&gt;&lt;/br&gt;&lt;div&gt;&lt;h4&gt;&lt;p&gt;When folk whisper frightened tales of the demonic, what most envision is a towering figure of fire and flesh, a horned nightmare armed with flaming whip and sword flying through the night in search of its latest victim. The demon these folk fear is the balor, and that fear is justly placed, for few demons can match the mighty balor in strength or brutality.&lt;/p&gt;&lt;p&gt;On the Abyss, most balors serve demon lords as generals or captains (those balors who don't are even more potent, and are known as balor lords-see below). A balor typically commands vast legions of demons, and while it often lets these slavering and eager minions fight its battles, the balor is far from a coward. If presented with an opportunity to join a fight, few balors choose to resist.&lt;/p&gt;&lt;p&gt;In combat, a balor relies upon its spell-like abilities to fight foes wise enough to avoid melee range, favoring destructive powers like fire storm or implosion and saving dominate monster for use against the rare foe it would prefer to capture alive. A balor usually uses telekinesis to disarm ranged weapons or pull foes into melee-with the use of a quickened telekinesis, a balor can use the latter tactic and still inf lict a full-round attack on a hapless foe.&lt;/p&gt;&lt;p&gt;A balor reduced to fewer than 50 hit points almost always seeks to flee via teleportation, but if that and flight prove impossible it seeks to position itself such that, if it is slain, its death throes are as devastating as possible to the enemy host.&lt;/p&gt;&lt;p&gt;A balor stands 14 feet in height and weighs 4,500 pounds.&lt;/p&gt;&lt;p&gt;Only the cruelest mortal souls can fuel the creation of a balor-unlike in the cases of most other demons, it often takes multiple souls of powerful villains to trigger the birthing of a new balor.&lt;/p&gt;&lt;p&gt;&lt;b&gt;Balor Lords&lt;/b&gt;&lt;br&gt; 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indeed.&lt;/p&gt;&lt;p&gt;A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gods.&lt;/p&gt;&lt;p&gt;In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wield.&lt;/p&gt;&lt;p&gt;&lt;b&gt;Lifedrinker (Su)&lt;/b&gt; Whenever the balor lord slays a living foe, it receives the benefits of a heal spell (CL 20th). This ability can activate up to once per round.&lt;/p&gt;&lt;p&gt;&lt;b&gt;Master of Magic (Su)&lt;/b&gt; The balor lord has additional spell-like abilities (20 spell levels' worth of 1st-4th level spells usable at will and 20 spell levels' worth of 5th-8th level spells usable 3 times a day).&lt;/p&gt;&lt;p&gt;&lt;b&gt;Soul Swallow (Su)&lt;/b&gt; As a standard action, the balor lord can inhale the soul of a living creature within 30 feet. The target must make a Fortitude save (DC 10 + 1/2 balor lord's racial HD + the balor lord's Charisma modifier) or die.&lt;/p&gt;&lt;p&gt;The body of a humanoid creature killed in this manner immediately transforms into a demon under the balor lord's command (a babau, succubus, or shadow demon, according to the balor lord's whim).&lt;/p&gt;&lt;/h4&gt;&lt;/div&gt;</t>
  </si>
  <si>
    <t>Dretch</t>
  </si>
  <si>
    <t>14, touch 11, flat-footed 14</t>
  </si>
  <si>
    <t>(+3 natural, +1 size)</t>
  </si>
  <si>
    <t>(2d10+7)</t>
  </si>
  <si>
    <t>Fort +5, Ref +0, Will +3</t>
  </si>
  <si>
    <t>5/cold iron or good</t>
  </si>
  <si>
    <t>2 claws +4 (1d4+1), bite +4 (1d4+1)</t>
  </si>
  <si>
    <t>Spell-Like Abilities (CL 2nd) 1/day-cause fear (DC 11), stinking cloud (DC 13), summon (level 1, 1 dretch 35%)</t>
  </si>
  <si>
    <t>Str 12, Dex 10, Con 14, Int 5, Wis 11, Cha 11</t>
  </si>
  <si>
    <t>Escape Artist +5, Perception +5, Stealth +9</t>
  </si>
  <si>
    <t>Abyssal (cannot speak); telepathy 100 ft. (limited to Abyssal-speaking targets)</t>
  </si>
  <si>
    <t>solitary, pair, gang (3-5), crowd (6-12), or mob (13+)</t>
  </si>
  <si>
    <t>This creature's bloated frame shudders with each heaving step, yet despite its shape, the thing moves with surprising quickness.</t>
  </si>
  <si>
    <t>Even the lowest demons of the Abyss are dangerous and filled with a driving need to spread ruin and dismay. The lowly dretch is as hideous and foul as it is cruel, even if it lacks the strength and power to realize its need to brutalize others in its native realm. The lot of the dretch's existence is to serve more powerful demons as victims, and only the lucky few survive long enough to evolve. The dretch is a favorite target for dabblers in Abyssal summonings to call forth. Relatively weak and easy to bully, dretches can often be pressured into long periods of servitude with only vague promises of the opportunity to vent their frustrations and anger on softer foes. Yet the prospective dretch-summoner would do well to remember that these demons are as craven and untrustworthy as they come. A dretch faced with a more powerful foe is only too eager to trade what it knows for its pitiful excuse for a life. Unlike most demons, a dretch's slovenly personality and disdain for prolonged physical labor rarely result in success. Advanced dretches are rare, but those who do find it within themselves to be more than they were at creation often become the pauper-kings of the Abyss, cruel and bitter in their rule over vermin, broken souls, mindless undead, and other dretches. Their empires are confined to abandoned stretches of sewers under backwater cities, unstable reaches of swampland avoided by more sensible minds, and other undesirable corners of the Abyss that even demons find uncomfortable or foul. Yet to the dretch lords, these realms are their empires, and they defend them with a pitiful tenacity. A dretch stands 4 feet tall and weighs 180 pounds. Dretches typically form from the souls of slothful, evil mortals-yet it only takes a small fragment of a soul to trigger such a hideous birth. A single soul can often trigger the manifestation of a small army of dretches, and the sight of a horde of fresh-birthed dretches pulling free from the heaving protomatter of the Abyss is a nauseating and terrifying one indeed.</t>
  </si>
  <si>
    <t>&lt;link rel="stylesheet"href="PF.css"&gt;&lt;div&gt;&lt;h2&gt;Demon, Dretch &lt;/h2&gt;&lt;h3&gt;&lt;i&gt;This creature's bloated frame shudders with each heaving step, yet despite its shape, the thing moves with surprising quickness.&lt;/i&gt;&lt;/h3&gt;&lt;br&gt;&lt;/br&gt;&lt;/div&gt;&lt;div class="heading"&gt;&lt;p class="alignleft"&gt;Dretch&lt;/p&gt;&lt;p class="alignright"&gt;CR 2&lt;/p&gt;&lt;div style="clear: both;"&gt;&lt;/div&gt;&lt;/div&gt;&lt;div&gt;&lt;h5&gt;&lt;b&gt;XP &lt;/b&gt;600&lt;/h5&gt;&lt;h5&gt;CE Small outsider (chaotic, demon, evil, extraplanar)&lt;/h5&gt;&lt;h5&gt;&lt;b&gt;Init &lt;/b&gt;+0; &lt;b&gt;Senses &lt;/b&gt;darkvision 60 ft.; Perception +5&lt;/h5&gt;&lt;/div&gt;&lt;hr/&gt;&lt;div&gt;&lt;h5&gt;&lt;b&gt;DEFENSE&lt;/b&gt;&lt;/h5&gt;&lt;/div&gt;&lt;hr/&gt;&lt;div&gt;&lt;h5&gt;&lt;b&gt;AC &lt;/b&gt;14, touch 11, flat-footed 14 (+3 natural, +1 size)&lt;/h5&gt;&lt;h5&gt;&lt;b&gt;hp &lt;/b&gt;18 (2d10+7)&lt;/h5&gt;&lt;h5&gt;&lt;b&gt;Fort &lt;/b&gt;+5, &lt;b&gt;Ref &lt;/b&gt;+0, &lt;b&gt;Will &lt;/b&gt;+3&lt;/h5&gt;&lt;h5&gt;&lt;b&gt;DR &lt;/b&gt;5/cold iron or good; &lt;b&gt;Immune &lt;/b&gt;electricity, poison; &lt;b&gt;Resist &lt;/b&gt;acid 10, cold 10, fire 10&lt;/h5&gt;&lt;/div&gt;&lt;hr/&gt;&lt;div&gt;&lt;h5&gt;&lt;b&gt;OFFENSE&lt;/b&gt;&lt;/h5&gt;&lt;/div&gt;&lt;hr/&gt;&lt;div&gt;&lt;h5&gt;&lt;b&gt;Spd &lt;/b&gt;20 ft.&lt;/h5&gt;&lt;h5&gt;&lt;b&gt;Melee &lt;/b&gt;2 claws +4 (1d4+1), bite +4 (1d4+1)&lt;/h5&gt;&lt;h5&gt;&lt;b&gt;Spell-Like Abilities&lt;/b&gt; (CL 2nd)&lt;/br&gt;1/day&amp;mdash;&lt;i&gt;cause fear&lt;/i&gt; (DC 11), &lt;i&gt;stinking cloud&lt;/i&gt; (DC 13), &lt;i&gt;summon&lt;/i&gt; (level 1, 1 dretch 35%)&lt;/h5&gt;&lt;/h5&gt;&lt;/div&gt;&lt;hr/&gt;&lt;div&gt;&lt;h5&gt;&lt;b&gt;STATISTICS&lt;/b&gt;&lt;/h5&gt;&lt;/div&gt;&lt;hr/&gt;&lt;div&gt;&lt;h5&gt;&lt;b&gt;Str&lt;/b&gt; 12, &lt;b&gt;Dex&lt;/b&gt; 10, &lt;b&gt;Con&lt;/b&gt; 14, &lt;b&gt;Int&lt;/b&gt; 5, &lt;b&gt;Wis&lt;/b&gt; 11, &lt;b&gt;Cha&lt;/b&gt; 11&lt;/h5&gt;&lt;h5&gt;&lt;b&gt;Base Atk &lt;/b&gt;+2; &lt;b&gt;CMB &lt;/b&gt;+2; &lt;b&gt;CMD &lt;/b&gt;12&lt;/h5&gt;&lt;h5&gt;&lt;b&gt;Feats &lt;/b&gt;Toughness&lt;/h5&gt;&lt;h5&gt;&lt;b&gt;Skills &lt;/b&gt;Escape Artist +5, Perception +5, Stealth +9&lt;/h5&gt;&lt;h5&gt;&lt;b&gt;Languages &lt;/b&gt;Abyssal (cannot speak); telepathy 100 ft. (limited to Abyssal-speaking targets)&lt;/h5&gt;&lt;/div&gt;&lt;hr/&gt;&lt;div&gt;&lt;h5&gt;&lt;b&gt;ECOLOGY&lt;/b&gt;&lt;/h5&gt;&lt;/div&gt;&lt;hr/&gt;&lt;div&gt;&lt;h5&gt;&lt;b&gt;Environment &lt;/b&gt; any (Abyss)&lt;/h5&gt;&lt;h5&gt;&lt;b&gt;Organization &lt;/b&gt;solitary, pair, gang (3-5), crowd (6-12), or mob (13+)&lt;/h5&gt;&lt;h5&gt;&lt;b&gt;Treasure &lt;/b&gt;none&lt;/h5&gt;&lt;/div&gt;&lt;br&gt;&lt;/br&gt;&lt;div&gt;&lt;h4&gt;&lt;p&gt;Even the lowest demons of the Abyss are dangerous and filled with a driving need to spread ruin and dismay. The lowly dretch is as hideous and foul as it is cruel, even if it lacks the strength and power to realize its need to brutalize others in its native realm.&lt;/p&gt;&lt;p&gt;The lot of the dretch's existence is to serve more powerful demons as victims, and only the lucky few survive long enough to evolve.&lt;/p&gt;&lt;p&gt;The dretch is a favorite target for dabblers in Abyssal summonings to call forth. Relatively weak and easy to bully, dretches can often be pressured into long periods of servitude with only vague promises of the opportunity to vent their frustrations and anger on softer foes. Yet the prospective dretch-summoner would do well to remember that these demons are as craven and untrustworthy as they come. A dretch faced with a more powerful foe is only too eager to trade what it knows for its pitiful excuse for a life.&lt;/p&gt;&lt;p&gt;Unlike most demons, a dretch's slovenly personality and disdain for prolonged physical labor rarely result in success. Advanced dretches are rare, but those who do find it within themselves to be more than they were at creation often become the pauper-kings of the Abyss, cruel and bitter in their rule over vermin, broken souls, mindless undead, and other dretches. Their empires are confined to abandoned stretches of sewers under backwater cities, unstable reaches of swampland avoided by more sensible minds, and other undesirable corners of the Abyss that even demons find uncomfortable or foul.&lt;/p&gt;&lt;p&gt;Yet to the dretch lords, these realms are their empires, and they defend them with a pitiful tenacity.&lt;/p&gt;&lt;p&gt;A dretch stands 4 feet tall and weighs 180 pounds.&lt;/p&gt;&lt;p&gt;Dretches typically form from the souls of slothful, evil mortals-yet it only takes a small fragment of a soul to trigger such a hideous birth. A single soul can often trigger the manifestation of a small army of dretches, and the sight of a horde of fresh-birthed dretches pulling free from the heaving protomatter of the Abyss is a nauseating and terrifying one indeed.&lt;/p&gt;&lt;/h4&gt;&lt;/div&gt;</t>
  </si>
  <si>
    <t>Glabrezu</t>
  </si>
  <si>
    <t>13</t>
  </si>
  <si>
    <t>darkvision 60 ft., true seeing; Perception +26</t>
  </si>
  <si>
    <t>28, touch 8, flat-footed 28</t>
  </si>
  <si>
    <t>(+20 natural, -2 size)</t>
  </si>
  <si>
    <t>(12d10+120)</t>
  </si>
  <si>
    <t>Fort +18, Ref +4, Will +11</t>
  </si>
  <si>
    <t>2 pincers +20 (2d8+10/19-20), 2 claws +20 (1d6+10), bite +20 (1d8+10)</t>
  </si>
  <si>
    <t>rend (2 pincers, 2d8+15)</t>
  </si>
  <si>
    <t>Spell-Like Abilities (CL 14th) Constant-true seeing At will-chaos hammer (DC 19), confusion (DC 19), dispel magic, mirror image, reverse gravity (DC 22), greater teleport (self plus 50 lbs. of objects only), veil (self only), unholy blight 1/day-power word stun, summon (level 4, 1 glabrezu 20% or 1d2 vrocks 50%) 1/month-wish (granted to a mortal humanoid only)</t>
  </si>
  <si>
    <t>Str 31, Dex 11, Con 31, Int 16, Wis 16, Cha 20</t>
  </si>
  <si>
    <t>Cleave, Great Cleave, Improved Critical (pincer), Persuasive, Power Attack, Vital Strike</t>
  </si>
  <si>
    <t>Bluff +28, Diplomacy +22, Intimidate +22, Knowledge (history) +18, Knowledge (local) +18, Perception +26, Sense Motive +18, Stealth +7, Use Magic Device +17</t>
  </si>
  <si>
    <t>+8 Bluff, +8 Perception</t>
  </si>
  <si>
    <t>solitary or troop (1 glabrezu, 1 succubus, and 2-5 vrocks)</t>
  </si>
  <si>
    <t>Four arms grace the torso of this towering monstrosity. The monster's eyes shine with a mix of intelligence and cruelty.</t>
  </si>
  <si>
    <t>Whereas the succubus is a demon that works her wiles by exploiting the physical lusts and needs of her prey, the glabrezu is a tempter of a different sort. Ferocious and bestial in form, the glabrezu is in fact a master of trickery and lies. With its ability to cloak its true form in pleasant illusions, the glabrezu uses its magic to grant wishes to mortal humanoids as a method of rewarding those who succumb to its guile and deceit. A wish granted by a glabrezu always fulfills the wisher's need in the most destructive way possible-although such methods might not be immediately apparent. A struggling weaponsmith might wish for fame and skill at his craft, only to find that his best patron is a cruel and sadistic murderer who uses the weapons to further his destructive desires. A lonely man who wishes for a companion might have his wish granted in the form of a lost love returned to "life" as a vampire, and so on-the glabrezu is nothing if not creative in addressing a mortal's desires. A glabrezu stands 18 feet tall and weighs just over 6,000 pounds. These treacherous demons form from the souls of the treasonous, the false, and the subversive-souls of mortals who, in life, bore false witness or used treachery and deceit to ruin the lives of others.</t>
  </si>
  <si>
    <t>&lt;link rel="stylesheet"href="PF.css"&gt;&lt;div&gt;&lt;h2&gt;Demon, Glabrezu &lt;/h2&gt;&lt;h3&gt;&lt;i&gt;Four arms grace the torso of this towering monstrosity. The monster's eyes shine with a mix of intelligence and cruelty.&lt;/i&gt;&lt;/h3&gt;&lt;br&gt;&lt;/br&gt;&lt;/div&gt;&lt;div class="heading"&gt;&lt;p class="alignleft"&gt;Glabrezu&lt;/p&gt;&lt;p class="alignright"&gt;CR 13&lt;/p&gt;&lt;div style="clear: both;"&gt;&lt;/div&gt;&lt;/div&gt;&lt;div&gt;&lt;h5&gt;&lt;b&gt;XP &lt;/b&gt;25,600&lt;/h5&gt;&lt;h5&gt;CE Huge outsider (chaotic, demon, evil, extraplanar)&lt;/h5&gt;&lt;h5&gt;&lt;b&gt;Init &lt;/b&gt;+0; &lt;b&gt;Senses &lt;/b&gt;darkvision 60 ft., true seeing; Perception +26&lt;/h5&gt;&lt;/div&gt;&lt;hr/&gt;&lt;div&gt;&lt;h5&gt;&lt;b&gt;DEFENSE&lt;/b&gt;&lt;/h5&gt;&lt;/div&gt;&lt;hr/&gt;&lt;div&gt;&lt;h5&gt;&lt;b&gt;AC &lt;/b&gt;28, touch 8, flat-footed 28 (+20 natural, -2 size)&lt;/h5&gt;&lt;h5&gt;&lt;b&gt;hp &lt;/b&gt;186 (12d10+120)&lt;/h5&gt;&lt;h5&gt;&lt;b&gt;Fort &lt;/b&gt;+18, &lt;b&gt;Ref &lt;/b&gt;+4, &lt;b&gt;Will &lt;/b&gt;+11&lt;/h5&gt;&lt;h5&gt;&lt;b&gt;DR &lt;/b&gt;10/good; &lt;b&gt;Immune &lt;/b&gt;electricity, poison; &lt;b&gt;Resist &lt;/b&gt;acid 10, cold 10, fire 10; &lt;b&gt;SR &lt;/b&gt;24&lt;/h5&gt;&lt;/div&gt;&lt;hr/&gt;&lt;div&gt;&lt;h5&gt;&lt;b&gt;OFFENSE&lt;/b&gt;&lt;/h5&gt;&lt;/div&gt;&lt;hr/&gt;&lt;div&gt;&lt;h5&gt;&lt;b&gt;Spd &lt;/b&gt;40 ft.&lt;/h5&gt;&lt;h5&gt;&lt;b&gt;Melee &lt;/b&gt;2 pincers +20 (2d8+10/19-20), 2 claws +20 (1d6+10), bite +20 (1d8+10)&lt;/h5&gt;&lt;h5&gt;&lt;b&gt;Space &lt;/b&gt;15 ft.; &lt;b&gt;Reach &lt;/b&gt;15 ft.&lt;/h5&gt;&lt;h5&gt;&lt;b&gt;Special Attacks &lt;/b&gt;rend (2 pincers, 2d8+15)&lt;/h5&gt;&lt;h5&gt;&lt;b&gt;Spell-Like Abilities&lt;/b&gt; (CL 14th)&lt;/br&gt;Constant&amp;mdash;&lt;i&gt;true seeing&lt;/i&gt; &lt;/br&gt;At will&amp;mdash;&lt;i&gt;chaos hammer&lt;/i&gt; (DC 19), &lt;i&gt;confusion&lt;/i&gt; (DC 19),&lt;i&gt; dispel magic&lt;/i&gt;,&lt;i&gt; mirror image&lt;/i&gt;, &lt;i&gt;reverse gravity&lt;/i&gt; (DC 22), &lt;i&gt;greater teleport&lt;/i&gt; (self plus 50 lbs. of objects only), &lt;i&gt;veil&lt;/i&gt; (self only),&lt;i&gt; unholy blight&lt;/i&gt;&lt;/br&gt;1/day&amp;mdash;&lt;i&gt;power word stun&lt;/i&gt;, &lt;i&gt;summon&lt;/i&gt; (level 4, 1 glabrezu 20% or 1d2 vrocks 50%)&lt;/br&gt;1/month&amp;mdash;&lt;i&gt;wish&lt;/i&gt; (granted to a mortal humanoid only)&lt;/h5&gt;&lt;/h5&gt;&lt;/div&gt;&lt;hr/&gt;&lt;div&gt;&lt;h5&gt;&lt;b&gt;STATISTICS&lt;/b&gt;&lt;/h5&gt;&lt;/div&gt;&lt;hr/&gt;&lt;div&gt;&lt;h5&gt;&lt;b&gt;Str&lt;/b&gt; 31, &lt;b&gt;Dex&lt;/b&gt; 11, &lt;b&gt;Con&lt;/b&gt; 31, &lt;b&gt;Int&lt;/b&gt; 16, &lt;b&gt;Wis&lt;/b&gt; 16, &lt;b&gt;Cha&lt;/b&gt; 20&lt;/h5&gt;&lt;h5&gt;&lt;b&gt;Base Atk &lt;/b&gt;+12; &lt;b&gt;CMB &lt;/b&gt;+24; &lt;b&gt;CMD &lt;/b&gt;34&lt;/h5&gt;&lt;h5&gt;&lt;b&gt;Feats &lt;/b&gt;Cleave, Great Cleave, Improved Critical (pincer), Persuasive, Power Attack, Vital Strike&lt;/h5&gt;&lt;h5&gt;&lt;b&gt;Skills &lt;/b&gt;Bluff +28, Diplomacy +22, Intimidate +22, Knowledge (history) +18, Knowledge (local) +18, Perception +26, Sense Motive +18, Stealth +7, Use Magic Device +17; &lt;b&gt;Racial Modifiers &lt;/b&gt;+8 Bluff, +8 Perception&lt;/h5&gt;&lt;h5&gt;&lt;b&gt;Languages &lt;/b&gt;Abyssal, Celestial, Draconic; telepathy 100 ft.&lt;/h5&gt;&lt;/div&gt;&lt;hr/&gt;&lt;div&gt;&lt;h5&gt;&lt;b&gt;ECOLOGY&lt;/b&gt;&lt;/h5&gt;&lt;/div&gt;&lt;hr/&gt;&lt;div&gt;&lt;h5&gt;&lt;b&gt;Environment &lt;/b&gt; any (Abyss)&lt;/h5&gt;&lt;h5&gt;&lt;b&gt;Organization &lt;/b&gt;solitary or troop (1 glabrezu, 1 succubus, and 2-5 vrocks)&lt;/h5&gt;&lt;h5&gt;&lt;b&gt;Treasure &lt;/b&gt;standard&lt;/h5&gt;&lt;/div&gt;&lt;br&gt;&lt;/br&gt;&lt;div&gt;&lt;h4&gt;&lt;p&gt;Whereas the succubus is a demon that works her wiles by exploiting the physical lusts and needs of her prey, the glabrezu is a tempter of a different sort. Ferocious and bestial in form, the glabrezu is in fact a master of trickery and lies. With its ability to cloak its true form in pleasant illusions, the glabrezu uses its magic to grant wishes to mortal humanoids as a method of rewarding those who succumb to its guile and deceit. A wish granted by a glabrezu always fulfills the wisher's need in the most destructive way possible-although such methods might not be immediately apparent. A struggling weaponsmith might wish for fame and skill at his craft, only to find that his best patron is a cruel and sadistic murderer who uses the weapons to further his destructive desires. A lonely man who wishes for a companion might have his wish granted in the form of a lost love returned to "life" as a vampire, and so on-the glabrezu is nothing if not creative in addressing a mortal's desires.&lt;/p&gt;&lt;p&gt;A glabrezu stands 18 feet tall and weighs just over 6,000 pounds. These treacherous demons form from the souls of the treasonous, the false, and the subversive-souls of mortals who, in life, bore false witness or used treachery and deceit to ruin the lives of others.&lt;/p&gt;&lt;/h4&gt;&lt;/div&gt;</t>
  </si>
  <si>
    <t>Hezrou</t>
  </si>
  <si>
    <t>11</t>
  </si>
  <si>
    <t>(aquatic, chaotic, demon, evil, extraplanar)</t>
  </si>
  <si>
    <t>darkvision 60 ft.; Perception +23</t>
  </si>
  <si>
    <t>stench (DC 24, 10 rounds)</t>
  </si>
  <si>
    <t>25, touch 9, flat-footed 25</t>
  </si>
  <si>
    <t>(+16 natural, -1 size)</t>
  </si>
  <si>
    <t>(10d10+90)</t>
  </si>
  <si>
    <t>Fort +16, Ref +3, Will +9</t>
  </si>
  <si>
    <t>30 ft., swim 30 ft.</t>
  </si>
  <si>
    <t>bite +17 (4d4+8 plus grab), 2 claws +17 (1d8+8 plus grab)</t>
  </si>
  <si>
    <t>nausea</t>
  </si>
  <si>
    <t>Spell-Like Abilities (CL 13th) At will-chaos hammer (DC 18), greater teleport (self plus 50 lbs. of objects only), unholy blight (DC 18) 3/day-gaseous form 1/day-blasphemy (DC 21), summon (level 4, 1 hezrou 35%)</t>
  </si>
  <si>
    <t>Str 27, Dex 11, Con 29, Int 14, Wis 14, Cha 18</t>
  </si>
  <si>
    <t>+19 (+23 grapple)</t>
  </si>
  <si>
    <t>Blind-Fight, Cleave, Great Cleave, Improved Initiative, Power Attack</t>
  </si>
  <si>
    <t>Climb +21, Escape Artist +10, Intimidate +14, Knowledge (arcana) +15, Perception +23, Spellcraft +15, Stealth +9, Swim +29</t>
  </si>
  <si>
    <t xml:space="preserve"> any swamp (Abyss)</t>
  </si>
  <si>
    <t>solitary or gang (2-4)</t>
  </si>
  <si>
    <t>This fiend's armored f lesh is scaly and moist. Its large, toothy mouth gapes below a pair of hungry, reptilian eyes.</t>
  </si>
  <si>
    <t>Nausea (Ex) The noxious vapors and foul fluids that constantly weep and seethe from a hezrou's body are particularly heinous to those the creature grapples. Each round a creature is grappled by a hezrou, the grappled foe must make a DC 24 Fortitude save to avoid becoming nauseated. A creature nauseated in this manner remains nauseated until he succeeds on a DC 24 Fortitude save, or until a minute has passed during which he is not grappled by the hezrou, whichever condition comes first. The save DC is Constitution-based.</t>
  </si>
  <si>
    <t>The hezrou dwells in the vast Abyssal swamps, mires, and waterways, equally at home on land and in the water. The presence of a hezrou has an obvious effect on the nearby flora and water, causing plant life to twist and knurl and infusing water with a foul odor and brackish taste- signs much easier to spot on the Material Plane than the Abyss. Long exposure to this corruption can cause vile transformations and hideous deformities. Often, entire backwater communities of deformed mutants owe their twisted countenances not as much to incest and poor breeding as they do to a hezrou's proximity. Although quite intelligent, a hezrou can fairly be said to waste its intellect. They prefer the simple pleasures-slumber, the thrill of torture, the bliss of feasting on a living meal, or the joy of feeling something beautiful breaking and crumbling in a clenched fist. They do not often seek to build empires or lead cults-although few hezrous would turn away prospective minions who came to serve the demon on their own. These monstrous and bestial creatures form from the souls of evil mortals who poisoned themselves, their kin, or their surroundings, such as drug addicts, assassins, and alchemists who cared not how their experiments polluted the environment.</t>
  </si>
  <si>
    <t>&lt;link rel="stylesheet"href="PF.css"&gt;&lt;div&gt;&lt;h2&gt;Demon, Hezrou &lt;/h2&gt;&lt;h3&gt;&lt;i&gt;This fiend's armored f lesh is scaly and moist. Its large, toothy mouth gapes below a pair of hungry, reptilian eyes.&lt;/i&gt;&lt;/h3&gt;&lt;br&gt;&lt;/br&gt;&lt;/div&gt;&lt;div class="heading"&gt;&lt;p class="alignleft"&gt;Hezrou&lt;/p&gt;&lt;p class="alignright"&gt;CR 11&lt;/p&gt;&lt;div style="clear: both;"&gt;&lt;/div&gt;&lt;/div&gt;&lt;div&gt;&lt;h5&gt;&lt;b&gt;XP &lt;/b&gt;12,800&lt;/h5&gt;&lt;h5&gt;CE Large outsider (aquatic, chaotic, demon, evil, extraplanar)&lt;/h5&gt;&lt;h5&gt;&lt;b&gt;Init &lt;/b&gt;+4; &lt;b&gt;Senses &lt;/b&gt;darkvision 60 ft.; Perception +23&lt;/h5&gt;&lt;h5&gt;&lt;b&gt;Aura &lt;/b&gt;stench (DC 24, 10 rounds)&lt;/h5&gt;&lt;/div&gt;&lt;hr/&gt;&lt;div&gt;&lt;h5&gt;&lt;b&gt;DEFENSE&lt;/b&gt;&lt;/h5&gt;&lt;/div&gt;&lt;hr/&gt;&lt;div&gt;&lt;h5&gt;&lt;b&gt;AC &lt;/b&gt;25, touch 9, flat-footed 25 (+16 natural, -1 size)&lt;/h5&gt;&lt;h5&gt;&lt;b&gt;hp &lt;/b&gt;145 (10d10+90)&lt;/h5&gt;&lt;h5&gt;&lt;b&gt;Fort &lt;/b&gt;+16, &lt;b&gt;Ref &lt;/b&gt;+3, &lt;b&gt;Will &lt;/b&gt;+9&lt;/h5&gt;&lt;h5&gt;&lt;b&gt;DR &lt;/b&gt;10/good; &lt;b&gt;Immune &lt;/b&gt;electricity, poison; &lt;b&gt;Resist &lt;/b&gt;acid 10, cold 10, fire 10; &lt;b&gt;SR &lt;/b&gt;22&lt;/h5&gt;&lt;/div&gt;&lt;hr/&gt;&lt;div&gt;&lt;h5&gt;&lt;b&gt;OFFENSE&lt;/b&gt;&lt;/h5&gt;&lt;/div&gt;&lt;hr/&gt;&lt;div&gt;&lt;h5&gt;&lt;b&gt;Spd &lt;/b&gt;30 ft., swim 30 ft.&lt;/h5&gt;&lt;h5&gt;&lt;b&gt;Melee &lt;/b&gt;bite +17 (4d4+8 plus grab), 2 claws +17 (1d8+8 plus grab)&lt;/h5&gt;&lt;h5&gt;&lt;b&gt;Space &lt;/b&gt;10 ft.; &lt;b&gt;Reach &lt;/b&gt;10 ft.&lt;/h5&gt;&lt;h5&gt;&lt;b&gt;Special Attacks &lt;/b&gt;nausea&lt;/h5&gt;&lt;h5&gt;&lt;b&gt;Spell-Like Abilities&lt;/b&gt; (CL 13th)&lt;/br&gt;At will&amp;mdash;&lt;i&gt;chaos hammer&lt;/i&gt; (DC 18), &lt;i&gt;greater teleport&lt;/i&gt; (self plus 50 lbs. of objects only), &lt;i&gt;unholy blight&lt;/i&gt; (DC 18)&lt;/br&gt;3/day&amp;mdash;&lt;i&gt;gaseous form&lt;/i&gt;&lt;/br&gt;1/day&amp;mdash;&lt;i&gt;blasphemy&lt;/i&gt; (DC 21), &lt;i&gt;summon&lt;/i&gt; (level 4, 1 hezrou 35%)&lt;/h5&gt;&lt;/h5&gt;&lt;/div&gt;&lt;hr/&gt;&lt;div&gt;&lt;h5&gt;&lt;b&gt;STATISTICS&lt;/b&gt;&lt;/h5&gt;&lt;/div&gt;&lt;hr/&gt;&lt;div&gt;&lt;h5&gt;&lt;b&gt;Str&lt;/b&gt; 27, &lt;b&gt;Dex&lt;/b&gt; 11, &lt;b&gt;Con&lt;/b&gt; 29, &lt;b&gt;Int&lt;/b&gt; 14, &lt;b&gt;Wis&lt;/b&gt; 14, &lt;b&gt;Cha&lt;/b&gt; 18&lt;/h5&gt;&lt;h5&gt;&lt;b&gt;Base Atk &lt;/b&gt;+10; &lt;b&gt;CMB &lt;/b&gt;+19 (+23 grapple); &lt;b&gt;CMD &lt;/b&gt;29&lt;/h5&gt;&lt;h5&gt;&lt;b&gt;Feats &lt;/b&gt;Blind-Fight, Cleave, Great Cleave, Improved Initiative, Power Attack&lt;/h5&gt;&lt;h5&gt;&lt;b&gt;Skills &lt;/b&gt;Climb +21, Escape Artist +10, Intimidate +14, Knowledge (arcana) +15, Perception +23, Spellcraft +15, Stealth +9, Swim +29; &lt;b&gt;Racial Modifiers &lt;/b&gt;+8 Perception&lt;/h5&gt;&lt;h5&gt;&lt;b&gt;Languages &lt;/b&gt;Abyssal, Celestial, Draconic; telepathy 100 ft.&lt;/h5&gt;&lt;h5&gt;&lt;b&gt;SQ &lt;/b&gt;amphibious&lt;/h5&gt;&lt;/div&gt;&lt;hr/&gt;&lt;div&gt;&lt;h5&gt;&lt;b&gt;ECOLOGY&lt;/b&gt;&lt;/h5&gt;&lt;/div&gt;&lt;hr/&gt;&lt;div&gt;&lt;h5&gt;&lt;b&gt;Environment &lt;/b&gt; any swamp (Abyss)&lt;/h5&gt;&lt;h5&gt;&lt;b&gt;Organization &lt;/b&gt;solitary or gang (2-4)&lt;/h5&gt;&lt;h5&gt;&lt;b&gt;Treasure &lt;/b&gt;standard&lt;/h5&gt;&lt;/div&gt;&lt;hr/&gt;&lt;div&gt;&lt;h5&gt;&lt;b&gt;SPECIAL ABILITIES&lt;/b&gt;&lt;/h5&gt;&lt;/div&gt;&lt;hr/&gt;&lt;div&gt;&lt;h5&gt;&lt;b&gt;Nausea (Ex)&lt;/b&gt; The noxious vapors and foul fluids that constantly weep and seethe from a hezrou's body are particularly heinous to those the creature grapples. Each round a creature is grappled by a hezrou, the grappled foe must make a DC 24 Fortitude save to avoid becoming nauseated. A creature nauseated in this manner remains nauseated until he succeeds on a DC 24 Fortitude save, or until a minute has passed during which he is not grappled by the hezrou, whichever condition comes first. The save DC is Constitution-based.&lt;/h5&gt;&lt;/div&gt;&lt;br&gt;&lt;/br&gt;&lt;div&gt;&lt;h4&gt;&lt;p&gt;The hezrou dwells in the vast Abyssal swamps, mires, and waterways, equally at home on land and in the water. The presence of a hezrou has an obvious effect on the nearby flora and water, causing plant life to twist and knurl and infusing water with a foul odor and brackish taste- signs much easier to spot on the Material Plane than the Abyss. Long exposure to this corruption can cause vile transformations and hideous deformities. Often, entire backwater communities of deformed mutants owe their twisted countenances not as much to incest and poor breeding as they do to a hezrou's proximity.&lt;/p&gt;&lt;p&gt;Although quite intelligent, a hezrou can fairly be said to waste its intellect. They prefer the simple pleasures-slumber, the thrill of torture, the bliss of feasting on a living meal, or the joy of feeling something beautiful breaking and crumbling in a clenched fist. They do not often seek to build empires or lead cults-although few hezrous would turn away prospective minions who came to serve the demon on their own.&lt;/p&gt;&lt;p&gt;These monstrous and bestial creatures form from the souls of evil mortals who poisoned themselves, their kin, or their surroundings, such as drug addicts, assassins, and alchemists who cared not how their experiments polluted the environment.&lt;/p&gt;&lt;/h4&gt;&lt;/div&gt;</t>
  </si>
  <si>
    <t>Marilith</t>
  </si>
  <si>
    <t>17</t>
  </si>
  <si>
    <t>darkvision 60 ft., true seeing; Perception +31</t>
  </si>
  <si>
    <t>unholy aura (DC 25)</t>
  </si>
  <si>
    <t>32, touch 17, flat-footed 28</t>
  </si>
  <si>
    <t>(+4 deflection, +4 Dex, +15 natural, -1 size)</t>
  </si>
  <si>
    <t>(16d10+176)</t>
  </si>
  <si>
    <t>Fort +25, Ref +18, Will +13</t>
  </si>
  <si>
    <t>10/cold iron and good</t>
  </si>
  <si>
    <t>electricity and poison</t>
  </si>
  <si>
    <t>+1 longsword +24/+19/+14/+9 (2d6+8/17-20), 5 +1 longswords +24 (2d6+4/17-20), tail slap +17 (2d6+3 plus grab) or 6 slams +22 (1d8+7), tail slap +17 (2d6+3 plus grab)</t>
  </si>
  <si>
    <t>constrict (tail slap, 2d6+10 plus crushing coils), infuse weapon, multiweapon mastery</t>
  </si>
  <si>
    <t>Spell-Like Abilities (CL 16th) Constant-true seeing, unholy aura (DC 25) At will-greater teleport (self plus 50 lbs. of objects only), project image (DC 24), telekinesis (DC 22) 3/day-blade barrier (DC 23), fly 1/day-summon (level 5, 1 marilith 20%, 1 nalfeshnee at 35%, or 1d4 hezrous at 60%)</t>
  </si>
  <si>
    <t>Str 25, Dex 19, Con 32, Int 18, Wis 18, Cha 25</t>
  </si>
  <si>
    <t>+24 (+28 grapple)</t>
  </si>
  <si>
    <t>42 (can't be tripped)</t>
  </si>
  <si>
    <t>Bleeding Critical, Combat Expertise, Combat Reflexes, Critical Focus, Improved Critical (longsword), Improved Disarm, Power Attack, Weapon Focus (longsword)</t>
  </si>
  <si>
    <t>Acrobatics +23, Bluff +26, Diplomacy +26, Fly +18, Intimidate +26, Knowledge (engineering) +20, Perception +31, Sense Motive +23, Stealth +19, Use Magic Device +26</t>
  </si>
  <si>
    <t>solitary, pair, or platoon (1 marilith, 1-3 glabrezus, and 3-14 babaus)</t>
  </si>
  <si>
    <t>double (6 mwk longswords, other treasure)</t>
  </si>
  <si>
    <t>This snake-bodied fiend has a six-armed woman's torso, pointed ears, and glittering, otherworldly eyes.</t>
  </si>
  <si>
    <t>Crushing Coils (Ex) A creature that takes damage from a marilith's constrict attack must succeed on a DC 25 Fortitude save or lose consciousness for 1d8 rounds. The save DC is Strength-based. Infuse Weapon (Su) Any weapon a marilith wields gains a +1 enhancement bonus to attack and damage, and strikes as if it were a chaotic and evil cold iron weapon (in addition to retaining the qualities of its actual composition). Multiweapon Mastery (Ex) A marilith never takes penalties to her attack roll when fighting with multiple weapons.</t>
  </si>
  <si>
    <t>The leaders of Abyssal hordes and queens of Abyssal nations, the dreaded mariliths serve demon lords as governesses, advisors, and even lovers, yet their brilliance as tacticians makes them most sought after as generals and commanders of armies. The most powerful mariliths serve no one, and instead command ravenous fiendish legions. A marilith is 6 to 9 feet tall and measures 20 feet from head to tail tip. It weighs 4,000 pounds. Only the most arrogant and proud evil souls, typically those of cruel kings, sadistic generals, and exceptionally violent warlords, can trigger the manifestation of a marilith.</t>
  </si>
  <si>
    <t>&lt;link rel="stylesheet"href="PF.css"&gt;&lt;div&gt;&lt;h2&gt;Demon, Marilith &lt;/h2&gt;&lt;h3&gt;&lt;i&gt;This snake-bodied fiend has a six-armed woman's torso, pointed ears, and glittering, otherworldly eyes.&lt;/i&gt;&lt;/h3&gt;&lt;br&gt;&lt;/br&gt;&lt;/div&gt;&lt;div class="heading"&gt;&lt;p class="alignleft"&gt;Marilith&lt;/p&gt;&lt;p class="alignright"&gt;CR 17&lt;/p&gt;&lt;div style="clear: both;"&gt;&lt;/div&gt;&lt;/div&gt;&lt;div&gt;&lt;h5&gt;&lt;b&gt;XP &lt;/b&gt;102,400&lt;/h5&gt;&lt;h5&gt;CE Large outsider (chaotic, demon, evil, extraplanar)&lt;/h5&gt;&lt;h5&gt;&lt;b&gt;Init &lt;/b&gt;+4; &lt;b&gt;Senses &lt;/b&gt;darkvision 60 ft., true seeing; Perception +31&lt;/h5&gt;&lt;h5&gt;&lt;b&gt;Aura &lt;/b&gt;unholy aura (DC 25)&lt;/h5&gt;&lt;/div&gt;&lt;hr/&gt;&lt;div&gt;&lt;h5&gt;&lt;b&gt;DEFENSE&lt;/b&gt;&lt;/h5&gt;&lt;/div&gt;&lt;hr/&gt;&lt;div&gt;&lt;h5&gt;&lt;b&gt;AC &lt;/b&gt;32, touch 17, flat-footed 28 (+4 deflection, +4 Dex, +15 natural, -1 size)&lt;/h5&gt;&lt;h5&gt;&lt;b&gt;hp &lt;/b&gt;264 (16d10+176)&lt;/h5&gt;&lt;h5&gt;&lt;b&gt;Fort &lt;/b&gt;+25, &lt;b&gt;Ref &lt;/b&gt;+18, &lt;b&gt;Will &lt;/b&gt;+13&lt;/h5&gt;&lt;h5&gt;&lt;b&gt;DR &lt;/b&gt;10/cold iron and good; &lt;b&gt;Immune &lt;/b&gt;electricity and poison; &lt;b&gt;Resist &lt;/b&gt;acid 10, cold 10, fire 10; &lt;b&gt;SR &lt;/b&gt;28&lt;/h5&gt;&lt;/div&gt;&lt;hr/&gt;&lt;div&gt;&lt;h5&gt;&lt;b&gt;OFFENSE&lt;/b&gt;&lt;/h5&gt;&lt;/div&gt;&lt;hr/&gt;&lt;div&gt;&lt;h5&gt;&lt;b&gt;Spd &lt;/b&gt;40 ft.&lt;/h5&gt;&lt;h5&gt;&lt;b&gt;Melee &lt;/b&gt;&lt;i&gt;+1 longsword&lt;/i&gt; +24/+19/+14/+9 (2d6+8/17-20), 5 +1 longswords +24 (2d6+4/17-20), tail slap +17 (2d6+3 plus grab) or 6 slams +22 (1d8+7), tail slap +17 (2d6+3 plus grab)&lt;/h5&gt;&lt;h5&gt;&lt;b&gt;Space &lt;/b&gt;10 ft.; &lt;b&gt;Reach &lt;/b&gt;10 ft.&lt;/h5&gt;&lt;h5&gt;&lt;b&gt;Special Attacks &lt;/b&gt;constrict (tail slap, 2d6+10 plus crushing coils), infuse weapon, multiweapon mastery&lt;/h5&gt;&lt;h5&gt;&lt;b&gt;Spell-Like Abilities&lt;/b&gt; (CL 16th)&lt;/br&gt;Constant&amp;mdash;&lt;i&gt;true seeing&lt;/i&gt;, &lt;i&gt;unholy aura&lt;/i&gt; (DC 25)&lt;/br&gt;At will&amp;mdash;&lt;i&gt;greater teleport&lt;/i&gt; (self plus 50 lbs. of objects only), &lt;i&gt;project image&lt;/i&gt; (DC 24), &lt;i&gt;telekinesis&lt;/i&gt; (DC 22)&lt;/br&gt;3/day&amp;mdash;&lt;i&gt;blade barrier&lt;/i&gt; (DC 23),&lt;i&gt; fly&lt;/i&gt;&lt;/br&gt;1/day&amp;mdash;&lt;i&gt;summon&lt;/i&gt; (level 5,&lt;i&gt; 1 marilith 20%&lt;/i&gt;,&lt;i&gt; 1 nalfeshnee at 35%&lt;/i&gt;, or 1d4 hezrous at 60%)&lt;/h5&gt;&lt;/h5&gt;&lt;/div&gt;&lt;hr/&gt;&lt;div&gt;&lt;h5&gt;&lt;b&gt;STATISTICS&lt;/b&gt;&lt;/h5&gt;&lt;/div&gt;&lt;hr/&gt;&lt;div&gt;&lt;h5&gt;&lt;b&gt;Str&lt;/b&gt; 25, &lt;b&gt;Dex&lt;/b&gt; 19, &lt;b&gt;Con&lt;/b&gt; 32, &lt;b&gt;Int&lt;/b&gt; 18, &lt;b&gt;Wis&lt;/b&gt; 18, &lt;b&gt;Cha&lt;/b&gt; 25&lt;/h5&gt;&lt;h5&gt;&lt;b&gt;Base Atk &lt;/b&gt;+16; &lt;b&gt;CMB &lt;/b&gt;+24 (+28 grapple); &lt;b&gt;CMD &lt;/b&gt;42 (can't be tripped)&lt;/h5&gt;&lt;h5&gt;&lt;b&gt;Feats &lt;/b&gt;Bleeding Critical, Combat Expertise, Combat Reflexes, Critical Focus, Improved Critical (longsword), Improved Disarm, Power Attack, Weapon Focus (longsword)&lt;/h5&gt;&lt;h5&gt;&lt;b&gt;Skills &lt;/b&gt;Acrobatics +23, Bluff +26, Diplomacy +26, Fly +18, Intimidate +26, Knowledge (engineering) +20, Perception +31, Sense Motive +23, Stealth +19, Use Magic Device +26; &lt;b&gt;Racial Modifiers &lt;/b&gt;+8 Perception&lt;/h5&gt;&lt;h5&gt;&lt;b&gt;Languages &lt;/b&gt;Abyssal, Celestial, Draconic; telepathy 100 ft.&lt;/h5&gt;&lt;/div&gt;&lt;hr/&gt;&lt;div&gt;&lt;h5&gt;&lt;b&gt;ECOLOGY&lt;/b&gt;&lt;/h5&gt;&lt;/div&gt;&lt;hr/&gt;&lt;div&gt;&lt;h5&gt;&lt;b&gt;Environment &lt;/b&gt; any (Abyss)&lt;/h5&gt;&lt;h5&gt;&lt;b&gt;Organization &lt;/b&gt;solitary, pair, or platoon (1 marilith, 1-3 glabrezus, and 3-14 babaus)&lt;/h5&gt;&lt;h5&gt;&lt;b&gt;Treasure &lt;/b&gt;double (6 mwk longswords, other treasure)&lt;/h5&gt;&lt;/div&gt;&lt;hr/&gt;&lt;div&gt;&lt;h5&gt;&lt;b&gt;SPECIAL ABILITIES&lt;/b&gt;&lt;/h5&gt;&lt;/div&gt;&lt;hr/&gt;&lt;div&gt;&lt;h5&gt;&lt;b&gt;Crushing Coils (Ex)&lt;/b&gt; A creature that takes damage from a marilith's constrict attack must succeed on a DC 25 Fortitude save or lose consciousness for 1d8 rounds. The save DC is Strength-based. &lt;/h5&gt;&lt;h5&gt;&lt;b&gt;Infuse Weapon (Su)&lt;/b&gt; Any weapon a marilith wields gains a +1 enhancement bonus to attack and damage, and strikes as if it were a chaotic and evil cold iron weapon (in addition to retaining the qualities of its actual composition).&lt;/h5&gt;&lt;h5&gt;&lt;b&gt; Multiweapon Mastery (Ex)&lt;/b&gt; A marilith never takes penalties to her attack roll when fighting with multiple weapons.&lt;/h5&gt;&lt;/div&gt;&lt;br&gt;&lt;/br&gt;&lt;div&gt;&lt;h4&gt;&lt;p&gt;The leaders of Abyssal hordes and queens of Abyssal nations, the dreaded mariliths serve demon lords as governesses, advisors, and even lovers, yet their brilliance as tacticians makes them most sought after as generals and commanders of armies. The most powerful mariliths serve no one, and instead command ravenous fiendish legions.&lt;/p&gt;&lt;p&gt;A marilith is 6 to 9 feet tall and measures 20 feet from head to tail tip. It weighs 4,000 pounds. Only the most arrogant and proud evil souls, typically those of cruel kings, sadistic generals, and exceptionally violent warlords, can trigger the manifestation of a marilith.&lt;/p&gt;&lt;/h4&gt;&lt;/div&gt;</t>
  </si>
  <si>
    <t>Nabasu</t>
  </si>
  <si>
    <t>(chaotic, demon, evil, native)</t>
  </si>
  <si>
    <t>22, touch 14, flat-footed 18</t>
  </si>
  <si>
    <t>(+3 Dex, +1 dodge, +8 natural)</t>
  </si>
  <si>
    <t>(9d10+54)</t>
  </si>
  <si>
    <t>Fort +9, Ref +9, Will +9</t>
  </si>
  <si>
    <t>death effects, electricity, paralysis, poison</t>
  </si>
  <si>
    <t>30 ft., fly 60 ft. (average)</t>
  </si>
  <si>
    <t>2 claws +15 (1d6+6), bite +15 (1d8+6)</t>
  </si>
  <si>
    <t>consume life, death-stealing gaze, sneak attack +2d6</t>
  </si>
  <si>
    <t>Spell-Like Abilities (CL 8th) At will-deeper darkness, greater teleport (self plus 50 lbs. of objects only), telekinesis (DC 19) 3/day-enervation, silence (DC 16), vampiric touch 1/day-mass hold person (DC 21), regenerate, summon (level 4, 1 nabasu 30% or 1d4 babaus 30%)</t>
  </si>
  <si>
    <t>Str 22, Dex 17, Con 22, Int 15, Wis 16, Cha 19</t>
  </si>
  <si>
    <t>Cleave, Combat Expertise, Dodge, Improved Initiative, Power Attack</t>
  </si>
  <si>
    <t>Acrobatics +15, Fly +15, Knowledge (arcana) +14, Knowledge (planes) +14, Perception +23, Sense Motive +15, Stealth +15 (+23 in shadowy conditions), Survival +15</t>
  </si>
  <si>
    <t>+8 Perception, +8 Stealth in shadowy areas</t>
  </si>
  <si>
    <t>This lanky fiend's mouth is filled with sharp fangs, while great bat-like wings stretch from its scaly hide.</t>
  </si>
  <si>
    <t>Consume Life (Su) When a nabasu creates a ghoul with its gaze attack, it gains a growth point. It gains a bonus equal to its growth point total on attack rolls, CMB rolls, saving throws, caster level checks, and skill checks. Its maximum hit points increase by 10 for each growth point, and its caster level for spell-like abilities increases by 1. For every 2 growth points, its natural armor bonus, SR, and CR increase by 1. Every time it gains a growth point it makes a DC 30 caster level check-success indicates it matures (gaining both the advanced and the giant simple templates) and plane shifts to the Abyss in a burst of smoke. A nabasu can have a maximum of 20 growth points-it automatically matures if it has not done so already when it reaches 20 growth points. Death-Stealing Gaze (Su) As a free action once per day per growth point (minimum of 1/day), a nabasu can activate its deathstealing gaze for a full round. All living creatures within 30 feet must succeed on a DC 18 Fortitude save or gain a negative level. A humanoid slain in this manner immediately transforms into a ghoul under the nabasu's control. A nabasu's gaze can only create one ghoul per round-if multiple humans perish from the gaze in a round, the nabasu picks which human becomes a ghoul. The save DC is Charisma-based.</t>
  </si>
  <si>
    <t>Nabasus are birthed directly into the Material Plane from the Abyss, where they feed on innocent souls to mature. Only when finally sated can a nabasu return to the Abyss. Rumor holds that even then the nabasu's lifecycle does not change, and that further developments await them as they continue to grow. These vile demons form from the souls of evil gluttons, particularly from cannibals, blood-drinkers, and those who prefer the tang of undead flesh.</t>
  </si>
  <si>
    <t>&lt;link rel="stylesheet"href="PF.css"&gt;&lt;div&gt;&lt;h2&gt;Demon, Nabasu&lt;/h2&gt;&lt;h3&gt;&lt;i&gt;&lt;i&gt;This lanky fiend's mouth is filled with sharp fangs&lt;/i&gt;, &lt;i&gt;while great bat-like wings stretch from its scaly hide.&lt;/i&gt;&lt;/i&gt;&lt;/h3&gt;&lt;br&gt;&lt;/br&gt;&lt;/div&gt;&lt;div class="heading"&gt;&lt;p class="alignleft"&gt;Nabasu&lt;/p&gt;&lt;p class="alignright"&gt;CR 8&lt;/p&gt;&lt;div style="clear: both;"&gt;&lt;/div&gt;&lt;/div&gt;&lt;div&gt;&lt;h5&gt;&lt;b&gt;XP &lt;/b&gt;4,800&lt;/h5&gt;&lt;h5&gt;CE Medium outsider (chaotic, demon, evil, native)&lt;/h5&gt;&lt;h5&gt;&lt;b&gt;Init &lt;/b&gt;+7; &lt;b&gt;Senses &lt;/b&gt;darkvision 60 ft.; Perception +23&lt;/h5&gt;&lt;/div&gt;&lt;hr/&gt;&lt;div&gt;&lt;h5&gt;&lt;b&gt;DEFENSE&lt;/b&gt;&lt;/h5&gt;&lt;/div&gt;&lt;hr/&gt;&lt;div&gt;&lt;h5&gt;&lt;b&gt;AC &lt;/b&gt;22, touch 14, flat-footed 18 (+3 Dex, +1 dodge, +8 natural)&lt;/h5&gt;&lt;h5&gt;&lt;b&gt;hp &lt;/b&gt;103 (9d10+54)&lt;/h5&gt;&lt;h5&gt;&lt;b&gt;Fort &lt;/b&gt;+9, &lt;b&gt;Ref &lt;/b&gt;+9, &lt;b&gt;Will &lt;/b&gt;+9&lt;/h5&gt;&lt;h5&gt;&lt;b&gt;DR &lt;/b&gt;10/cold iron or good; &lt;b&gt;Immune &lt;/b&gt;death effects, electricity, paralysis, poison; &lt;b&gt;Resist &lt;/b&gt;acid 10, cold 10, fire 10; &lt;b&gt;SR &lt;/b&gt;19&lt;/h5&gt;&lt;/div&gt;&lt;hr/&gt;&lt;div&gt;&lt;h5&gt;&lt;b&gt;OFFENSE&lt;/b&gt;&lt;/h5&gt;&lt;/div&gt;&lt;hr/&gt;&lt;div&gt;&lt;h5&gt;&lt;b&gt;Spd &lt;/b&gt;30 ft., fly 60 ft. (average)&lt;/h5&gt;&lt;h5&gt;&lt;b&gt;Melee &lt;/b&gt;2 claws +15 (1d6+6), bite +15 (1d8+6)&lt;/h5&gt;&lt;h5&gt;&lt;b&gt;Space &lt;/b&gt;5 ft.; &lt;b&gt;Reach &lt;/b&gt;5 ft.&lt;/h5&gt;&lt;h5&gt;&lt;b&gt;Special Attacks &lt;/b&gt;consume life, death-stealing gaze, sneak attack +2d6&lt;/h5&gt;&lt;h5&gt;&lt;b&gt;Spell-Like Abilities&lt;/b&gt; (CL 8th)&lt;/br&gt;At will&amp;mdash;&lt;i&gt;&lt;i&gt;deeper darkness&lt;/i&gt;&lt;/i&gt;, &lt;i&gt;&lt;i&gt;greater teleport&lt;/i&gt;&lt;/i&gt; (self plus 50 lbs. of objects only), &lt;i&gt;&lt;i&gt;telekinesis&lt;/i&gt;&lt;/i&gt; (DC 19)&lt;/br&gt;3/day&amp;mdash;&lt;i&gt;&lt;i&gt;enervation&lt;/i&gt;&lt;/i&gt;, &lt;i&gt;&lt;i&gt;silence&lt;/i&gt;&lt;/i&gt; (DC 16),&lt;i&gt; &lt;i&gt;vampiric touch&lt;/i&gt;&lt;/i&gt;&lt;/br&gt;1/day&amp;mdash;&lt;i&gt;&lt;i&gt;mass hold person&lt;/i&gt;&lt;/i&gt; (DC 21),&lt;i&gt; &lt;i&gt;regenerate&lt;/i&gt;&lt;/i&gt;, &lt;i&gt;summon&lt;/i&gt; (level&lt;/br&gt;4, 1 nabasu 30% or 1d4 babaus 30%)&lt;/h5&gt;&lt;/h5&gt;&lt;/div&gt;&lt;hr/&gt;&lt;div&gt;&lt;h5&gt;&lt;b&gt;STATISTICS&lt;/b&gt;&lt;/h5&gt;&lt;/div&gt;&lt;hr/&gt;&lt;div&gt;&lt;h5&gt;&lt;b&gt;Str &lt;/b&gt;22, &lt;b&gt;Dex &lt;/b&gt;17, &lt;b&gt;Con &lt;/b&gt;22, &lt;b&gt;Int &lt;/b&gt; 15, &lt;b&gt;Wis &lt;/b&gt;16, &lt;b&gt;Cha &lt;/b&gt;19&lt;/h5&gt;&lt;h5&gt;&lt;b&gt;Base Atk &lt;/b&gt;+9; &lt;b&gt;CMB &lt;/b&gt;+15; &lt;b&gt;CMD &lt;/b&gt;29&lt;/h5&gt;&lt;h5&gt;&lt;b&gt;Feats &lt;/b&gt;Cleave, Combat Expertise, Dodge, Improved Initiative, Power Attack&lt;/h5&gt;&lt;h5&gt;&lt;b&gt;Skills &lt;/b&gt;Acrobatics +15, Fly +15, Knowledge (arcana) +14, Knowledge (planes) +14, Perception +23, Sense Motive +15, Stealth +15 (+23 in shadowy conditions), Survival +15; &lt;b&gt;Racial Modifiers &lt;/b&gt;+8 Perception, +8 Stealth in shadowy areas&lt;/h5&gt;&lt;h5&gt;&lt;b&gt;Languages &lt;/b&gt;Abyssal, Celestial, Draconic; telepathy 100 ft.&lt;/h5&gt;&lt;/div&gt;&lt;hr/&gt;&lt;div&gt;&lt;h5&gt;&lt;b&gt;ECOLOGY&lt;/b&gt;&lt;/h5&gt;&lt;/div&gt;&lt;hr/&gt;&lt;div&gt;&lt;h5&gt;&lt;b&gt;Environment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ABILITIES&lt;/b&gt;&lt;/h5&gt;&lt;/div&gt;&lt;hr/&gt;&lt;div&gt;&lt;h5&gt;&lt;b&gt;Consume Life (Su)&lt;/b&gt; When a nabasu creates a ghoul with its gaze attack, it gains a growth point. It gains a bonus equal to its growth point total on attack rolls, CMB rolls, saving throws, caster level checks, and skill checks. Its maximum hit points increase by 10 for each growth point, and its caster level for spell-like abilities increases by 1. For every 2 growth points, its natural armor bonus, SR, and CR increase by 1. Every time it gains a growth point it makes a DC 30 caster level check-success indicates it matures (gaining both the advanced and the giant simple templates) and &lt;i&gt;plane shifts&lt;/i&gt; to the Abyss in a burst of smoke. A nabasu can have a maximum of 20 growth points-it automatically matures if it has not done so already when it reaches 20 growth points. &lt;/h5&gt;&lt;h5&gt;&lt;b&gt;Death-Stealing Gaze (Su)&lt;/b&gt; As a free action once per day per growth point (minimum of 1/day), a nabasu can activate its deathstealing gaze for a full round. All living creatures within 30 feet must succeed on a DC 18 Fortitude save or gain a negative level. A humanoid slain in this manner immediately transforms into a ghoul under the nabasu's control. A nabasu's gaze can only create one ghoul per round-if multiple humans perish from the gaze in a round, the nabasu picks which human becomes a ghoul. The save DC is Charisma-based.&lt;/h5&gt;&lt;/div&gt;&lt;br&gt;&lt;/br&gt;&lt;div&gt;&lt;h4&gt;&lt;p&gt;&lt;p&gt;Nabasus are birthed directly into the Material Plane from the Abyss, where they feed on innocent souls to mature. Only when finally sated can a nabasu return to the Abyss. Rumor holds that even then the nabasu's lifecycle does not change, and that further developments await them as they continue to grow. These vile demons form from the souls of evil gluttons, particularly from cannibals, blood-drinkers, and those who prefer the tang of undead flesh.&lt;/p&gt;&lt;/h4&gt;&lt;/div&gt;</t>
  </si>
  <si>
    <t>Nalfeshnee</t>
  </si>
  <si>
    <t>unholy aura (DC 23)</t>
  </si>
  <si>
    <t>29, touch 13, flat-footed 28</t>
  </si>
  <si>
    <t>(+4 deflection, +1 Dex, +16 natural, -2 size)</t>
  </si>
  <si>
    <t>(14d10+126)</t>
  </si>
  <si>
    <t>Fort +22, Ref +9, Will +21</t>
  </si>
  <si>
    <t>30 ft., fly 40 ft. (poor)</t>
  </si>
  <si>
    <t>bite +23 (3d8+11/19-20), 2 claws +23 (2d6+11)</t>
  </si>
  <si>
    <t>unholy nimbus</t>
  </si>
  <si>
    <t>Spell-Like Abilities (CL 12th) Constant-true seeing, unholy aura (DC 23) At will-call lightning (DC 18), feeblemind (DC 20), greater dispel magic, slow (DC 18), greater teleport (self plus 50 lbs. of objects only) 1/day-summon (level 5, 1 nalfeshnee 20%, 1d4 hezrous 40%, or 1d4 vrocks 50%)</t>
  </si>
  <si>
    <t>Str 32, Dex 13, Con 29, Int 23, Wis 22, Cha 20</t>
  </si>
  <si>
    <t>Awesome Blow, Cleave, Improved Bull Rush, Improved Critical (bite), Improved Initiative, Iron Will, Power Attack</t>
  </si>
  <si>
    <t>Bluff +22, Diplomacy +22, Fly +10, Intimidate +19, Knowledge (arcana) +23, Knowledge (planes) +23, Knowledge (any one other) +20, Perception +31, Sense Motive +23, Spellcraft +23, Stealth +10, Use Magic Device +22</t>
  </si>
  <si>
    <t>+8 on Perception</t>
  </si>
  <si>
    <t>solitary or warband (1 nalfeshnee, 1 hezrou, and 2-5 vrocks)</t>
  </si>
  <si>
    <t>A towering, corpulent beast, this fiend has the hideous head of a boar and arms ending in fatty, four-fingered hands.</t>
  </si>
  <si>
    <t>Unholy Nimbus (Su) Three times per day as a free action a nalfeshnee can create a nimbus of unholy light, causing nauseating beams of writhing color to play around its body. One round later, the light bursts in a 60-foot radius. Any non-demon creature caught within this area must succeed on a DC 22 Will save or be dazed for 1d10 rounds as visions of madness hound it. The save DC is Charisma-based.</t>
  </si>
  <si>
    <t>Few demons understand the inner workings of the Abyss like the nalfeshnee, and it is not unusual to see a nalfeshnee seeming to serve the Abyss itself rather than a demon lord. Some claim stewardship over the fleshy realms that birth new demons, while others guard sites of particular significance deep in the plane's secret reaches. Often, a nalfeshnee's realm in the Abyss surpasses the strength and size of the largest of mortal kingdoms, for nalfeshnees display a singular gift for managing and ordering the chaos of the Abyss. Mortal summoners often seek them out for their unparalleled yet mad intellects, ever taking care to comb through bargains with such demons for hidden and unwanted consequences, for there is little a nalfeshnee will agree to do that does not, in some sinister way, advance the needs and desires of the Abyss. Nalfeshnees stand 20 feet tall and weigh 8,000 pounds. They form from the souls of greedy or avaricious evil mortals, particularly those who ruled over empires of slavery, theft, banditry, and more violent vices.</t>
  </si>
  <si>
    <t>&lt;link rel="stylesheet"href="PF.css"&gt;&lt;div&gt;&lt;h2&gt;Demon, Nalfeshnee &lt;/h2&gt;&lt;h3&gt;&lt;i&gt;A towering, corpulent beast, this fiend has the hideous head of a boar and arms ending in fatty, four-fingered hands.&lt;/i&gt;&lt;/h3&gt;&lt;br&gt;&lt;/br&gt;&lt;/div&gt;&lt;div class="heading"&gt;&lt;p class="alignleft"&gt;Nalfeshnee&lt;/p&gt;&lt;p class="alignright"&gt;CR 14&lt;/p&gt;&lt;div style="clear: both;"&gt;&lt;/div&gt;&lt;/div&gt;&lt;div&gt;&lt;h5&gt;&lt;b&gt;XP &lt;/b&gt;38,400&lt;/h5&gt;&lt;h5&gt;CE Huge outsider (chaotic, demon, evil, extraplanar)&lt;/h5&gt;&lt;h5&gt;&lt;b&gt;Init &lt;/b&gt;+5; &lt;b&gt;Senses &lt;/b&gt;darkvision 60 ft., true seeing; Perception +31&lt;/h5&gt;&lt;h5&gt;&lt;b&gt;Aura &lt;/b&gt;unholy aura (DC 23)&lt;/h5&gt;&lt;/div&gt;&lt;hr/&gt;&lt;div&gt;&lt;h5&gt;&lt;b&gt;DEFENSE&lt;/b&gt;&lt;/h5&gt;&lt;/div&gt;&lt;hr/&gt;&lt;div&gt;&lt;h5&gt;&lt;b&gt;AC &lt;/b&gt;29, touch 13, flat-footed 28 (+4 deflection, +1 Dex, +16 natural, -2 size)&lt;/h5&gt;&lt;h5&gt;&lt;b&gt;hp &lt;/b&gt;203 (14d10+126)&lt;/h5&gt;&lt;h5&gt;&lt;b&gt;Fort &lt;/b&gt;+22, &lt;b&gt;Ref &lt;/b&gt;+9, &lt;b&gt;Will &lt;/b&gt;+21&lt;/h5&gt;&lt;h5&gt;&lt;b&gt;DR &lt;/b&gt;10/good; &lt;b&gt;Immune &lt;/b&gt;electricity, poison; &lt;b&gt;Resist &lt;/b&gt;acid 10, cold 10, fire 10; &lt;b&gt;SR &lt;/b&gt;25&lt;/h5&gt;&lt;/div&gt;&lt;hr/&gt;&lt;div&gt;&lt;h5&gt;&lt;b&gt;OFFENSE&lt;/b&gt;&lt;/h5&gt;&lt;/div&gt;&lt;hr/&gt;&lt;div&gt;&lt;h5&gt;&lt;b&gt;Spd &lt;/b&gt;30 ft., fly 40 ft. (poor)&lt;/h5&gt;&lt;h5&gt;&lt;b&gt;Melee &lt;/b&gt;bite +23 (3d8+11/19-20), 2 claws +23 (2d6+11)&lt;/h5&gt;&lt;h5&gt;&lt;b&gt;Space &lt;/b&gt;15 ft.; &lt;b&gt;Reach &lt;/b&gt;15 ft.&lt;/h5&gt;&lt;h5&gt;&lt;b&gt;Special Attacks &lt;/b&gt;unholy nimbus&lt;/h5&gt;&lt;h5&gt;&lt;b&gt;Spell-Like Abilities&lt;/b&gt; (CL 12th)&lt;/br&gt;Constant&amp;mdash;&lt;i&gt;true seeing&lt;/i&gt;, &lt;i&gt;unholy aura&lt;/i&gt; (DC 23)&lt;/br&gt;At will&amp;mdash;&lt;i&gt;call lightning&lt;/i&gt; (DC 18), &lt;i&gt;feeblemind&lt;/i&gt; (DC 20),&lt;i&gt; greater dispel magic&lt;/i&gt;, &lt;i&gt;slow&lt;/i&gt; (DC 18), &lt;i&gt;greater teleport&lt;/i&gt; (self plus 50 lbs. of objects only)&lt;/br&gt;1/day&amp;mdash;&lt;i&gt;summon&lt;/i&gt; (level 5, 1 nalfeshnee 20, 1d4 hezrous 40%, or 1d4 vrocks 50%)&lt;/h5&gt;&lt;/h5&gt;&lt;/div&gt;&lt;hr/&gt;&lt;div&gt;&lt;h5&gt;&lt;b&gt;STATISTICS&lt;/b&gt;&lt;/h5&gt;&lt;/div&gt;&lt;hr/&gt;&lt;div&gt;&lt;h5&gt;&lt;b&gt;Str&lt;/b&gt; 32, &lt;b&gt;Dex&lt;/b&gt; 13, &lt;b&gt;Con&lt;/b&gt; 29, &lt;b&gt;Int&lt;/b&gt; 23, &lt;b&gt;Wis&lt;/b&gt; 22, &lt;b&gt;Cha&lt;/b&gt; 20&lt;/h5&gt;&lt;h5&gt;&lt;b&gt;Base Atk &lt;/b&gt;+14; &lt;b&gt;CMB &lt;/b&gt;+27; &lt;b&gt;CMD &lt;/b&gt;42&lt;/h5&gt;&lt;h5&gt;&lt;b&gt;Feats &lt;/b&gt;Awesome Blow, Cleave, Improved Bull Rush, Improved Critical (bite), Improved Initiative, Iron Will, Power Attack&lt;/h5&gt;&lt;h5&gt;&lt;b&gt;Skills &lt;/b&gt;Bluff +22, Diplomacy +22, Fly +10, Intimidate +19, Knowledge (arcana) +23, Knowledge (planes) +23, Knowledge (any one other) +20, Perception +31, Sense Motive +23, Spellcraft +23, Stealth +10, Use Magic Device +22; &lt;b&gt;Racial Modifiers &lt;/b&gt;+8 on Perception&lt;/h5&gt;&lt;h5&gt;&lt;b&gt;Languages &lt;/b&gt;Abyssal, Celestial, Draconic; telepathy 100 ft.&lt;/h5&gt;&lt;/div&gt;&lt;hr/&gt;&lt;div&gt;&lt;h5&gt;&lt;b&gt;ECOLOGY&lt;/b&gt;&lt;/h5&gt;&lt;/div&gt;&lt;hr/&gt;&lt;div&gt;&lt;h5&gt;&lt;b&gt;Environment &lt;/b&gt; any (Abyss)&lt;/h5&gt;&lt;h5&gt;&lt;b&gt;Organization &lt;/b&gt;solitary or warband (1 nalfeshnee, 1 hezrou, and 2-5 vrocks)&lt;/h5&gt;&lt;h5&gt;&lt;b&gt;Treasure &lt;/b&gt;standard&lt;/h5&gt;&lt;/div&gt;&lt;hr/&gt;&lt;div&gt;&lt;h5&gt;&lt;b&gt;SPECIAL ABILITIES&lt;/b&gt;&lt;/h5&gt;&lt;/div&gt;&lt;hr/&gt;&lt;div&gt;&lt;h5&gt;&lt;b&gt;Unholy Nimbus (Su)&lt;/b&gt; Three times per day as a free action a nalfeshnee can create a nimbus of unholy light, causing nauseating beams of writhing color to play around its body. One round later, the light bursts in a 60-foot radius. Any non-demon creature caught within this area must succeed on a DC 22 Will save or be dazed for 1d10 rounds as visions of madness hound it. The save DC is Charisma-based.&lt;/h5&gt;&lt;/div&gt;&lt;br&gt;&lt;/br&gt;&lt;div&gt;&lt;h4&gt;&lt;p&gt;Few demons understand the inner workings of the Abyss like the nalfeshnee, and it is not unusual to see a nalfeshnee seeming to serve the Abyss itself rather than a demon lord. Some claim stewardship over the fleshy realms that birth new demons, while others guard sites of particular significance deep in the plane's secret reaches. Often, a nalfeshnee's realm in the Abyss surpasses the strength and size of the largest of mortal kingdoms, for nalfeshnees display a singular gift for managing and ordering the chaos of the Abyss. Mortal summoners often seek them out for their unparalleled yet mad intellects, ever taking care to comb through bargains with such demons for hidden and unwanted consequences, for there is little a nalfeshnee will agree to do that does not, in some sinister way, advance the needs and desires of the Abyss.&lt;/p&gt;&lt;p&gt;Nalfeshnees stand 20 feet tall and weigh 8,000 pounds.&lt;/p&gt;&lt;p&gt;They form from the souls of greedy or avaricious evil mortals, particularly those who ruled over empires of slavery, theft, banditry, and more violent vices.&lt;/p&gt;&lt;/h4&gt;&lt;/div&gt;</t>
  </si>
  <si>
    <t>Quasit</t>
  </si>
  <si>
    <t>Tiny</t>
  </si>
  <si>
    <t>16, touch 14, flat-footed 14</t>
  </si>
  <si>
    <t>(+2 Dex, +2 natural, +2 size)</t>
  </si>
  <si>
    <t>(3d10)</t>
  </si>
  <si>
    <t>fast healing 2</t>
  </si>
  <si>
    <t>Fort +1, Ref +5, Will +4</t>
  </si>
  <si>
    <t>20 ft., fly 50 ft. (perfect)</t>
  </si>
  <si>
    <t>2 claws +7 (1d3-1 plus poison), bite +7 (1d4-1)</t>
  </si>
  <si>
    <t>2-1/2 ft.</t>
  </si>
  <si>
    <t>Spell-Like Abilities (CL 6th) At will-detect good, detect magic, invisibility (self only) 1/day-cause fear (30 foot radius, DC 11) 1/week-commune (six questions)</t>
  </si>
  <si>
    <t>Str 8, Dex 14, Con 11, Int 11, Wis 12, Cha 11</t>
  </si>
  <si>
    <t>Bluff +6, Fly +20, Intimidate +6, Knowledge (planes) +6, Perception +7, Stealth +16</t>
  </si>
  <si>
    <t>Abyssal, Common; telepathy (touch)</t>
  </si>
  <si>
    <t>change shape (2 of the following forms: bat, Small centipede, toad, or wolf; polmorph)</t>
  </si>
  <si>
    <t>solitary or flock (2-12)</t>
  </si>
  <si>
    <t>Ram horns curl back from the twisted head of this tiny winged demon, and its body is thin and wiry.</t>
  </si>
  <si>
    <t>Poison (Ex) Claw-injury; save Fortitude DC 13; frequency 1/round for 6 rounds; effect 1d2 Dexterity; cure 2 consecutive saves.</t>
  </si>
  <si>
    <t>The quasit is perhaps the least powerful demon, yet it is not the least respected-even quasits hold themselves above the dretch horde, and true to their natures, dretches lack the courage or drive to prove the quaits wrong. A quasit's first role in life is that of a familiar to a spellcasting master, but those quasits who escape from this humiliating servitude become free-willed and much more dangerous. A typical quasit stands a foot and a half tall, and weighs only 8 pounds. Alone among the demonic horde, quasits do not form from the dead souls of evil mortals. Instead, they form from living souls-when a spellcaster seeks out a quasit to serve him as a familiar, his soul brushes against the Abyss and it reacts, carving from itself a quasit linked to that spellcaster's soul and forming a powerful bond between the two. Newly created quasits are birthed directly into the Material Plane, where they become familiars, and while bonded to their masters' wills, all quasits hate and loathe their lieges, as they can feel the pulse of their lords' souls and know that they could have been more. A quasit serves, yet it watches and waits for mistakes that might cost its master's life, or even better, an error that might let the quasit turn against its master. When a quasit's master dies, the quasit can attempt to follow the master's soul into the Great Beyond by making a DC 15 Will save. This functions as plane shift, but affects only the quasit and transports it into the Abyss and places its master's soul in the quasit's possession as a writhing larvae rather than using the evil master's soul to create new demonic life. In this manner, a quasit can use its newly captured soul to bargain with more powerful denizens of the lower planes, and perhaps secure a vile transformative "promotion" to a more powerful form of life in the process. Rarely, a quasit elects to ignore its master's death and instead remains on the Material Plane to seek other ways to entertain itself-usually settling in an urban area where there are plenty of folk to torment.</t>
  </si>
  <si>
    <t>&lt;link rel="stylesheet"href="PF.css"&gt;&lt;div&gt;&lt;h2&gt;Demon, Quasit &lt;/h2&gt;&lt;h3&gt;&lt;i&gt;Ram horns curl back from the twisted head of this tiny winged demon, and its body is thin and wiry.&lt;/i&gt;&lt;/h3&gt;&lt;br&gt;&lt;/br&gt;&lt;/div&gt;&lt;div class="heading"&gt;&lt;p class="alignleft"&gt;Quasit&lt;/p&gt;&lt;p class="alignright"&gt;CR 2&lt;/p&gt;&lt;div style="clear: both;"&gt;&lt;/div&gt;&lt;/div&gt;&lt;div&gt;&lt;h5&gt;&lt;b&gt;XP &lt;/b&gt;600&lt;/h5&gt;&lt;h5&gt;CE Tiny outsider (chaotic, demon, evil, extraplanar)&lt;/h5&gt;&lt;h5&gt;&lt;b&gt;Init &lt;/b&gt;+6; &lt;b&gt;Senses &lt;/b&gt;darkvision 60 ft.; Perception +7&lt;/h5&gt;&lt;/div&gt;&lt;hr/&gt;&lt;div&gt;&lt;h5&gt;&lt;b&gt;DEFENSE&lt;/b&gt;&lt;/h5&gt;&lt;/div&gt;&lt;hr/&gt;&lt;div&gt;&lt;h5&gt;&lt;b&gt;AC &lt;/b&gt;16, touch 14, flat-footed 14 (+2 Dex, +2 natural, +2 size)&lt;/h5&gt;&lt;h5&gt;&lt;b&gt;hp &lt;/b&gt;16 (3d10); fast healing 2&lt;/h5&gt;&lt;h5&gt;&lt;b&gt;Fort &lt;/b&gt;+1, &lt;b&gt;Ref &lt;/b&gt;+5, &lt;b&gt;Will &lt;/b&gt;+4&lt;/h5&gt;&lt;h5&gt;&lt;b&gt;DR &lt;/b&gt;5/cold iron or good; &lt;b&gt;Immune &lt;/b&gt;electricity, poison; &lt;b&gt;Resist &lt;/b&gt;acid 10, cold 10, fire 10&lt;/h5&gt;&lt;/div&gt;&lt;hr/&gt;&lt;div&gt;&lt;h5&gt;&lt;b&gt;OFFENSE&lt;/b&gt;&lt;/h5&gt;&lt;/div&gt;&lt;hr/&gt;&lt;div&gt;&lt;h5&gt;&lt;b&gt;Spd &lt;/b&gt;20 ft., fly 50 ft. (perfect)&lt;/h5&gt;&lt;h5&gt;&lt;b&gt;Melee &lt;/b&gt;2 claws +7 (1d3-1 plus poison), bite +7 (1d4-1)&lt;/h5&gt;&lt;h5&gt;&lt;b&gt;Space &lt;/b&gt;2-1/2 ft.; &lt;b&gt;Reach &lt;/b&gt;0 ft.&lt;/h5&gt;&lt;h5&gt;&lt;b&gt;Spell-Like Abilities&lt;/b&gt; (CL 6th)&lt;/br&gt;At will&amp;mdash;&lt;i&gt;detect good&lt;/i&gt;,&lt;i&gt; detect magic&lt;/i&gt;, &lt;i&gt;invisibility&lt;/i&gt; (self only)&lt;/br&gt;1/day&amp;mdash;&lt;i&gt;cause fear&lt;/i&gt; (30 foot radius, DC 11)&lt;/br&gt;1/week&amp;mdash;&lt;i&gt;commune&lt;/i&gt; (six questions)&lt;/h5&gt;&lt;/h5&gt;&lt;/div&gt;&lt;hr/&gt;&lt;div&gt;&lt;h5&gt;&lt;b&gt;STATISTICS&lt;/b&gt;&lt;/h5&gt;&lt;/div&gt;&lt;hr/&gt;&lt;div&gt;&lt;h5&gt;&lt;b&gt;Str&lt;/b&gt; 8, &lt;b&gt;Dex&lt;/b&gt; 14, &lt;b&gt;Con&lt;/b&gt; 11, &lt;b&gt;Int&lt;/b&gt; 11, &lt;b&gt;Wis&lt;/b&gt; 12, &lt;b&gt;Cha&lt;/b&gt; 11&lt;/h5&gt;&lt;h5&gt;&lt;b&gt;Base Atk &lt;/b&gt;+3; &lt;b&gt;CMB &lt;/b&gt;+0; &lt;b&gt;CMD &lt;/b&gt;12&lt;/h5&gt;&lt;h5&gt;&lt;b&gt;Feats &lt;/b&gt;Improved Initiative, Weapon Finesse&lt;/h5&gt;&lt;h5&gt;&lt;b&gt;Skills &lt;/b&gt;Bluff +6, Fly +20, Intimidate +6, Knowledge (planes) +6, Perception +7, Stealth +16&lt;/h5&gt;&lt;h5&gt;&lt;b&gt;Languages &lt;/b&gt;Abyssal, Common; telepathy (touch)&lt;/h5&gt;&lt;h5&gt;&lt;b&gt;SQ &lt;/b&gt;change shape (2 of the following forms: bat, Small centipede, toad, or wolf; polmorph)&lt;/h5&gt;&lt;/div&gt;&lt;hr/&gt;&lt;div&gt;&lt;h5&gt;&lt;b&gt;ECOLOGY&lt;/b&gt;&lt;/h5&gt;&lt;/div&gt;&lt;hr/&gt;&lt;div&gt;&lt;h5&gt;&lt;b&gt;Environment &lt;/b&gt; any (Abyss)&lt;/h5&gt;&lt;h5&gt;&lt;b&gt;Organization &lt;/b&gt;solitary or flock (2-12)&lt;/h5&gt;&lt;h5&gt;&lt;b&gt;Treasure &lt;/b&gt;standard&lt;/h5&gt;&lt;/div&gt;&lt;hr/&gt;&lt;div&gt;&lt;h5&gt;&lt;b&gt;SPECIAL ABILITIES&lt;/b&gt;&lt;/h5&gt;&lt;/div&gt;&lt;hr/&gt;&lt;div&gt;&lt;h5&gt;&lt;b&gt;Poison (Ex)&lt;/b&gt; Claw-injury; save Fortitude DC 13; frequency 1/round for 6 rounds; effect 1d2 Dexterity; cure 2 consecutive saves.&lt;/h5&gt;&lt;/div&gt;&lt;br&gt;&lt;/br&gt;&lt;div&gt;&lt;h4&gt;&lt;p&gt;The quasit is perhaps the least powerful demon, yet it is not the least respected-even quasits hold themselves above the dretch horde, and true to their natures, dretches lack the courage or drive to prove the quaits wrong. A quasit's first role in life is that of a familiar to a spellcasting master, but those quasits who escape from this humiliating servitude become free-willed and much more dangerous.&lt;/p&gt;&lt;p&gt;A typical quasit stands a foot and a half tall, and weighs only 8 pounds. Alone among the demonic horde, quasits do not form from the dead souls of evil mortals. Instead, they form from living souls-when a spellcaster seeks out a quasit to serve him as a familiar, his soul brushes against the Abyss and it reacts, carving from itself a quasit linked to that spellcaster's soul and forming a powerful bond between the two.&lt;/p&gt;&lt;p&gt;Newly created quasits are birthed directly into the Material Plane, where they become familiars, and while bonded to their masters' wills, all quasits hate and loathe their lieges, as they can feel the pulse of their lords' souls and know that they could have been more. A quasit serves, yet it watches and waits for mistakes that might cost its master's life, or even better, an error that might let the quasit turn against its master.&lt;/p&gt;&lt;p&gt;When a quasit's master dies, the quasit can attempt to follow the master's soul into the Great Beyond by making a DC 15 Will save.&lt;/p&gt;&lt;p&gt;This functions as plane shift, but affects only the quasit and transports it into the Abyss and places its master's soul in the quasit's possession as a writhing larvae rather than using the evil master's soul to create new demonic life. In this manner, a quasit can use its newly captured soul to bargain with more powerful denizens of the lower planes, and perhaps secure a vile transformative "promotion" to a more powerful form of life in the process.&lt;/p&gt;&lt;p&gt;Rarely, a quasit elects to ignore its master's death and instead remains on the Material Plane to seek other ways to entertain itself-usually settling in an urban area where there are plenty of folk to torment.&lt;/p&gt;&lt;/h4&gt;&lt;/div&gt;</t>
  </si>
  <si>
    <t>Succubus</t>
  </si>
  <si>
    <t>darkvision 60 ft., detect good; Perception +21</t>
  </si>
  <si>
    <t>20, touch 13, flat-footed 17</t>
  </si>
  <si>
    <t>(+3 Dex, +7 natural)</t>
  </si>
  <si>
    <t>Fort +7, Ref +9, Will +10</t>
  </si>
  <si>
    <t>30 ft., fly 50 ft. (average)</t>
  </si>
  <si>
    <t>2 claws +11 (1d6+1)</t>
  </si>
  <si>
    <t>energy drain, profane gift</t>
  </si>
  <si>
    <t>Spell-Like Abilities (CL 12th) Constant-detect good, tongues At will-charm monster (DC 22), detect thoughts (DC 20), ethereal jaunt (self plus 50 lbs. of objects only), suggestion (DC 21), greater teleport (self plus 50 lbs. of objects only), vampiric touch 1/day-dominate person (DC 23), summon (level 3, 1 babau 50%)</t>
  </si>
  <si>
    <t>Str 13, Dex 17, Con 20, Int 18, Wis 14, Cha 27</t>
  </si>
  <si>
    <t>Agile Maneuvers, Combat Reflexes, Iron Will, Weapon Finesse</t>
  </si>
  <si>
    <t>Bluff +27, Diplomacy +19, Disguise +19, Escape Artist +11, Fly +14, Intimidate +16, Knowledge (local) +15, Perception +21, Sense Motive +13, Stealth +14</t>
  </si>
  <si>
    <t>Abyssal, Celestial, Common, Draconic; tongues, telepathy 100 ft.</t>
  </si>
  <si>
    <t>change shape (alter self, Small or Medium humanoid)</t>
  </si>
  <si>
    <t>solitary, pair, or harem (3-12)</t>
  </si>
  <si>
    <t>Tiny horns, bat-like wings, and a sinuous tail betray the demonic nature of this alluring woman.</t>
  </si>
  <si>
    <t>Energy Drain (Su) A succubus drains energy from a mortal she lures into an act of passion, such as a kiss. An unwilling victim must be grappled before the succubus can use this ability. The succubus's kiss bestows one negative level. The kiss also has the effect of a suggestion spell, asking the victim to accept another act of passion from the succubus. The victim must succeed on a DC 22 Will save to negate the suggestion. The DC is 22 for the Fortitude save to remove a negative level. These save DCs are Charisma-based. Profane Gift (Su) Once per day as a full-round action, a succubus may grant a profane gift to a willing humanoid creature by touching it for 1 full round. The target gains a +2 profane bonus to an ability score of his choice. A single creature may have no more than one profane gift from a succubus at a time. As long as the profane gift persists, the succubus can communicate telepathically with the target across any distance (and may use her suggestion spell-like ability through it). A profane gift is removed by dispel evil or dispel chaos. The succubus can remove it as well as a free action (causing 2d6 Charisma drain to the victim, no save).</t>
  </si>
  <si>
    <t>Among the demon hordes, a succubus can often rise to incredible heights of power through her manipulations and sensual charms, and many a demonic war has raged due to the subtle machinations of such creatures. A succubus is formed from the souls of particularly lustful and rapacious evil mortals.</t>
  </si>
  <si>
    <t>&lt;link rel="stylesheet"href="PF.css"&gt;&lt;div&gt;&lt;h2&gt;Demon, Succubus &lt;/h2&gt;&lt;h3&gt;&lt;i&gt;Tiny horns, bat-like wings, and a sinuous tail betray the demonic nature of this alluring woman.&lt;/i&gt;&lt;/h3&gt;&lt;br&gt;&lt;/br&gt;&lt;/div&gt;&lt;div class="heading"&gt;&lt;p class="alignleft"&gt;Succubus&lt;/p&gt;&lt;p class="alignright"&gt;CR 7&lt;/p&gt;&lt;div style="clear: both;"&gt;&lt;/div&gt;&lt;/div&gt;&lt;div&gt;&lt;h5&gt;&lt;b&gt;XP &lt;/b&gt;3,200&lt;/h5&gt;&lt;h5&gt;CE Medium outsider (chaotic, demon, evil, extraplanar)&lt;/h5&gt;&lt;h5&gt;&lt;b&gt;Init &lt;/b&gt;+3; &lt;b&gt;Senses &lt;/b&gt;darkvision 60 ft., detect good; Perception +21&lt;/h5&gt;&lt;/div&gt;&lt;hr/&gt;&lt;div&gt;&lt;h5&gt;&lt;b&gt;DEFENSE&lt;/b&gt;&lt;/h5&gt;&lt;/div&gt;&lt;hr/&gt;&lt;div&gt;&lt;h5&gt;&lt;b&gt;AC &lt;/b&gt;20, touch 13, flat-footed 17 (+3 Dex, +7 natural)&lt;/h5&gt;&lt;h5&gt;&lt;b&gt;hp &lt;/b&gt;84 (8d10+40)&lt;/h5&gt;&lt;h5&gt;&lt;b&gt;Fort &lt;/b&gt;+7, &lt;b&gt;Ref &lt;/b&gt;+9, &lt;b&gt;Will &lt;/b&gt;+10&lt;/h5&gt;&lt;h5&gt;&lt;b&gt;DR &lt;/b&gt;10/cold iron or good; &lt;b&gt;Immune &lt;/b&gt;electricity, fire, poison; &lt;b&gt;Resist &lt;/b&gt;acid 10, cold 10; &lt;b&gt;SR &lt;/b&gt;18&lt;/h5&gt;&lt;/div&gt;&lt;hr/&gt;&lt;div&gt;&lt;h5&gt;&lt;b&gt;OFFENSE&lt;/b&gt;&lt;/h5&gt;&lt;/div&gt;&lt;hr/&gt;&lt;div&gt;&lt;h5&gt;&lt;b&gt;Spd &lt;/b&gt;30 ft., fly 50 ft. (average)&lt;/h5&gt;&lt;h5&gt;&lt;b&gt;Melee &lt;/b&gt;2 claws +11 (1d6+1)&lt;/h5&gt;&lt;h5&gt;&lt;b&gt;Special Attacks &lt;/b&gt;energy drain, profane gift&lt;/h5&gt;&lt;h5&gt;&lt;b&gt;Spell-Like Abilities&lt;/b&gt; (CL 12th)&lt;/br&gt;Constant&amp;mdash;&lt;i&gt;detect good&lt;/i&gt;,&lt;i&gt; tongues&lt;/i&gt; &lt;/br&gt;At will&amp;mdash;&lt;i&gt;charm monster&lt;/i&gt; (DC 22), &lt;i&gt;detect thoughts&lt;/i&gt; (DC 20), &lt;i&gt;ethereal jaunt&lt;/i&gt; (self plus 50 lbs. of objects only), &lt;i&gt;suggestion&lt;/i&gt; (DC 21), &lt;i&gt;greater teleport&lt;/i&gt; (self plus 50 lbs. of objects only),&lt;i&gt; vampiric touch&lt;/i&gt;&lt;/br&gt;1/day&amp;mdash;&lt;i&gt;dominate person&lt;/i&gt; (DC 23), &lt;i&gt;summon&lt;/i&gt; (level 3, 1 babau 50%)&lt;/h5&gt;&lt;/h5&gt;&lt;/div&gt;&lt;hr/&gt;&lt;div&gt;&lt;h5&gt;&lt;b&gt;STATISTICS&lt;/b&gt;&lt;/h5&gt;&lt;/div&gt;&lt;hr/&gt;&lt;div&gt;&lt;h5&gt;&lt;b&gt;Str&lt;/b&gt; 13, &lt;b&gt;Dex&lt;/b&gt; 17, &lt;b&gt;Con&lt;/b&gt; 20, &lt;b&gt;Int&lt;/b&gt; 18, &lt;b&gt;Wis&lt;/b&gt; 14, &lt;b&gt;Cha&lt;/b&gt; 27&lt;/h5&gt;&lt;h5&gt;&lt;b&gt;Base Atk &lt;/b&gt;+8; &lt;b&gt;CMB &lt;/b&gt;+11; &lt;b&gt;CMD &lt;/b&gt;22&lt;/h5&gt;&lt;h5&gt;&lt;b&gt;Feats &lt;/b&gt;Agile Maneuvers, Combat Reflexes, Iron Will, Weapon Finesse&lt;/h5&gt;&lt;h5&gt;&lt;b&gt;Skills &lt;/b&gt;Bluff +27, Diplomacy +19, Disguise +19, Escape Artist +11, Fly +14, Intimidate +16, Knowledge (local) +15, Perception +21, Sense Motive +13, Stealth +14; &lt;b&gt;Racial Modifiers &lt;/b&gt;+8 Bluff, +8 Perception&lt;/h5&gt;&lt;h5&gt;&lt;b&gt;Languages &lt;/b&gt;Abyssal, Celestial, Common, Draconic; tongues, telepathy 100 ft.&lt;/h5&gt;&lt;h5&gt;&lt;b&gt;SQ &lt;/b&gt;change shape (alter self, Small or Medium humanoid)&lt;/h5&gt;&lt;/div&gt;&lt;hr/&gt;&lt;div&gt;&lt;h5&gt;&lt;b&gt;ECOLOGY&lt;/b&gt;&lt;/h5&gt;&lt;/div&gt;&lt;hr/&gt;&lt;div&gt;&lt;h5&gt;&lt;b&gt;Environment &lt;/b&gt; any (Abyss)&lt;/h5&gt;&lt;h5&gt;&lt;b&gt;Organization &lt;/b&gt;solitary, pair, or harem (3-12)&lt;/h5&gt;&lt;h5&gt;&lt;b&gt;Treasure &lt;/b&gt;double&lt;/h5&gt;&lt;/div&gt;&lt;hr/&gt;&lt;div&gt;&lt;h5&gt;&lt;b&gt;SPECIAL ABILITIES&lt;/b&gt;&lt;/h5&gt;&lt;/div&gt;&lt;hr/&gt;&lt;div&gt;&lt;h5&gt;&lt;b&gt;Energy Drain (Su)&lt;/b&gt; A succubus drains energy from a mortal she lures into an act of passion, such as a kiss. An unwilling victim must be grappled before the succubus can use this ability. The succubus's kiss bestows one negative level. The kiss also has the effect of a suggestion spell, asking the victim to accept another act of passion from the succubus. The victim must succeed on a DC 22 Will save to negate the suggestion. The DC is 22 for the Fortitude save to remove a negative level. These save DCs are Charisma-based. &lt;/h5&gt;&lt;h5&gt;&lt;b&gt;Profane Gift (Su)&lt;/b&gt; Once per day as a full-round action, a succubus may grant a profane gift to a willing humanoid creature by touching it for 1 full round. The target gains a +2 profane bonus to an ability score of his choice. A single creature may have no more than one profane gift from a succubus at a time. As long as the profane gift persists, the succubus can communicate telepathically with the target across any distance (and may use her suggestion spell-like ability through it). A profane gift is removed by dispel evil or dispel chaos. The succubus can remove it as well as a free action (causing 2d6 Charisma drain to the victim, no save).&lt;/h5&gt;&lt;/div&gt;&lt;br&gt;&lt;/br&gt;&lt;div&gt;&lt;h4&gt;&lt;p&gt;Among the demon hordes, a succubus can often rise to incredible heights of power through her manipulations and sensual charms, and many a demonic war has raged due to the subtle machinations of such creatures. A succubus is formed from the souls of particularly lustful and rapacious evil mortals.&lt;/p&gt;&lt;/h4&gt;&lt;/div&gt;</t>
  </si>
  <si>
    <t>Vrock</t>
  </si>
  <si>
    <t>22, touch 11, flat-footed 20</t>
  </si>
  <si>
    <t>(+2 Dex, +11 natural, -1 size)</t>
  </si>
  <si>
    <t>(9d10+63)</t>
  </si>
  <si>
    <t>Fort +13, Ref +10, Will +6</t>
  </si>
  <si>
    <t>2 claws +13 (2d6+5), bite +13 (1d8+5), 2 talons +13 (1d6+5)</t>
  </si>
  <si>
    <t>dance of ruin, spores, stunning screech</t>
  </si>
  <si>
    <t>Spell-Like Abilities (CL 12th) At will-greater teleport (self plus 50 lbs. of objects only), telekinesis (DC 18) 1/day-heroism, mirror image, summon (level 3, 1 vrock 35%)</t>
  </si>
  <si>
    <t>Str 21, Dex 15, Con 25, Int 14, Wis 16, Cha 16</t>
  </si>
  <si>
    <t>Cleave, Combat Reflexes, Improved Initiative, Lightning Reflexes, Power Attack</t>
  </si>
  <si>
    <t>Fly +12, Intimidate +15, Knowledge (planes) +14, Perception +23, Sense Motive +15, Spellcraft +14, Stealth +10, Survival +15</t>
  </si>
  <si>
    <t>Abyssal, Celestial, Common; telepathy 100 ft.</t>
  </si>
  <si>
    <t>solitary, pair, or gang (3-10)</t>
  </si>
  <si>
    <t>A cloud of spores and a trail of feathers surrounds this twisted cross between a man and a gigantic vulture.</t>
  </si>
  <si>
    <t>Dance of Ruin (Su) A vrock can dance and chant as a full-round action-at the end of 3 rounds, a crackling wave of energy explodes from the vrock, dealing 5d6 points of electricity damage to all creatures within 100 feet. A DC 17 Reflex save halves this damage. For each additional vrock that joins in the dance, the damage increases by 5d6 and the DC to avoid the effect increases by +1, to a maximum of 20d6 when four or more vrocks are dancing (the DC continues to increase with additional vrocks, but the damage does not). The dance immediately ends and must be started anew if any of the participating vrocks is slain, stunned, or otherwise prevented from dancing. The save DC is Charisma-based. Spores (Ex) A vrock can release a cloud of spores from its body once every 3 rounds as a free action. Adjacent creatures take 1d8 points of damage from the spores, plus 1d4 points of damage per round for 10 rounds as the spores grow into thick green vines. Although ugly, the vines are harmless and wither away in 1d4 days if not shaved off before then. The spores can be destroyed by casting bless on the affected creatures or by sprinkling them with holy water. This attack can also be halted by effects that remove or provide immunity to disease. Stunning Screech (Su) Once per hour, a vrock can emit a shrill screech. All creatures except demons within a 30-foot-radius spread must succeed on a DC 21 Fortitude save or be stunned for 1 round. The save DC is Constitution-based.</t>
  </si>
  <si>
    <t>Profane champions of the Abyss, vrocks embody all the rage, hatred, and violence of that despicable realm. As ravenous and grotesquely opportunistic as the scavengers they resemble, vrocks delight in bloodshed, relishing the sounds and sensations of ripping the still-pulsing entrails from a living husk. A typical vrock stands 8 feet tall and weighs 400 pounds. Vrocks generally form from the evil souls of hateful and wrathful mortals, particularly those who were career criminals, mercenaries, or assassins.</t>
  </si>
  <si>
    <t>&lt;link rel="stylesheet"href="PF.css"&gt;&lt;div&gt;&lt;h2&gt;Demon, Vrock &lt;/h2&gt;&lt;h3&gt;&lt;i&gt;A cloud of spores and a trail of feathers surrounds this twisted cross between a man and a gigantic vulture.&lt;/i&gt;&lt;/h3&gt;&lt;br&gt;&lt;/br&gt;&lt;/div&gt;&lt;div class="heading"&gt;&lt;p class="alignleft"&gt;Vrock&lt;/p&gt;&lt;p class="alignright"&gt;CR 9&lt;/p&gt;&lt;div style="clear: both;"&gt;&lt;/div&gt;&lt;/div&gt;&lt;div&gt;&lt;h5&gt;&lt;b&gt;XP &lt;/b&gt;6,400&lt;/h5&gt;&lt;h5&gt;CE Large outsider (chaotic, demon, evil, extraplanar)&lt;/h5&gt;&lt;h5&gt;&lt;b&gt;Init &lt;/b&gt;+6; &lt;b&gt;Senses &lt;/b&gt;darkvision 60 ft.; Perception +23&lt;/h5&gt;&lt;/div&gt;&lt;hr/&gt;&lt;div&gt;&lt;h5&gt;&lt;b&gt;DEFENSE&lt;/b&gt;&lt;/h5&gt;&lt;/div&gt;&lt;hr/&gt;&lt;div&gt;&lt;h5&gt;&lt;b&gt;AC &lt;/b&gt;22, touch 11, flat-footed 20 (+2 Dex, +11 natural, -1 size)&lt;/h5&gt;&lt;h5&gt;&lt;b&gt;hp &lt;/b&gt;112 (9d10+63)&lt;/h5&gt;&lt;h5&gt;&lt;b&gt;Fort &lt;/b&gt;+13, &lt;b&gt;Ref &lt;/b&gt;+10, &lt;b&gt;Will &lt;/b&gt;+6&lt;/h5&gt;&lt;h5&gt;&lt;b&gt;DR &lt;/b&gt;10/good; &lt;b&gt;Immune &lt;/b&gt;electricity, poison; &lt;b&gt;Resist &lt;/b&gt;acid 10, cold 10, fire 10; &lt;b&gt;SR &lt;/b&gt;20&lt;/h5&gt;&lt;/div&gt;&lt;hr/&gt;&lt;div&gt;&lt;h5&gt;&lt;b&gt;OFFENSE&lt;/b&gt;&lt;/h5&gt;&lt;/div&gt;&lt;hr/&gt;&lt;div&gt;&lt;h5&gt;&lt;b&gt;Spd &lt;/b&gt;30 ft., fly 50 ft. (average)&lt;/h5&gt;&lt;h5&gt;&lt;b&gt;Melee &lt;/b&gt;2 claws +13 (2d6+5), bite +13 (1d8+5), 2 talons +13 (1d6+5)&lt;/h5&gt;&lt;h5&gt;&lt;b&gt;Space &lt;/b&gt;10 ft.; &lt;b&gt;Reach &lt;/b&gt;10 ft.&lt;/h5&gt;&lt;h5&gt;&lt;b&gt;Special Attacks &lt;/b&gt;dance of ruin, spores, stunning screech&lt;/h5&gt;&lt;h5&gt;&lt;b&gt;Spell-Like Abilities&lt;/b&gt; (CL 12th)&lt;/br&gt;At will&amp;mdash;&lt;i&gt;greater teleport&lt;/i&gt; (self plus 50 lbs. of objects only), &lt;i&gt;telekinesis&lt;/i&gt; (DC 18)&lt;/br&gt;1/day&amp;mdash;&lt;i&gt;heroism&lt;/i&gt;,&lt;i&gt; mirror image&lt;/i&gt;, &lt;i&gt;summon&lt;/i&gt; (level 3, 1 vrock 35%)&lt;/h5&gt;&lt;/h5&gt;&lt;/div&gt;&lt;hr/&gt;&lt;div&gt;&lt;h5&gt;&lt;b&gt;STATISTICS&lt;/b&gt;&lt;/h5&gt;&lt;/div&gt;&lt;hr/&gt;&lt;div&gt;&lt;h5&gt;&lt;b&gt;Str&lt;/b&gt; 21, &lt;b&gt;Dex&lt;/b&gt; 15, &lt;b&gt;Con&lt;/b&gt; 25, &lt;b&gt;Int&lt;/b&gt; 14, &lt;b&gt;Wis&lt;/b&gt; 16, &lt;b&gt;Cha&lt;/b&gt; 16&lt;/h5&gt;&lt;h5&gt;&lt;b&gt;Base Atk &lt;/b&gt;+9; &lt;b&gt;CMB &lt;/b&gt;+15; &lt;b&gt;CMD &lt;/b&gt;27&lt;/h5&gt;&lt;h5&gt;&lt;b&gt;Feats &lt;/b&gt;Cleave, Combat Reflexes, Improved Initiative, Lightning Reflexes, Power Attack&lt;/h5&gt;&lt;h5&gt;&lt;b&gt;Skills &lt;/b&gt;Fly +12, Intimidate +15, Knowledge (planes) +14, Perception +23, Sense Motive +15, Spellcraft +14, Stealth +10, Survival +15; &lt;b&gt;Racial Modifiers &lt;/b&gt;+8 Perception&lt;/h5&gt;&lt;h5&gt;&lt;b&gt;Languages &lt;/b&gt;Abyssal, Celestial, Common; telepathy 100 ft.&lt;/h5&gt;&lt;/div&gt;&lt;hr/&gt;&lt;div&gt;&lt;h5&gt;&lt;b&gt;ECOLOGY&lt;/b&gt;&lt;/h5&gt;&lt;/div&gt;&lt;hr/&gt;&lt;div&gt;&lt;h5&gt;&lt;b&gt;Environment &lt;/b&gt; any (Abyss)&lt;/h5&gt;&lt;h5&gt;&lt;b&gt;Organization &lt;/b&gt;solitary, pair, or gang (3-10)&lt;/h5&gt;&lt;h5&gt;&lt;b&gt;Treasure &lt;/b&gt;standard&lt;/h5&gt;&lt;/div&gt;&lt;hr/&gt;&lt;div&gt;&lt;h5&gt;&lt;b&gt;SPECIAL ABILITIES&lt;/b&gt;&lt;/h5&gt;&lt;/div&gt;&lt;hr/&gt;&lt;div&gt;&lt;h5&gt;&lt;b&gt;Dance of Ruin (Su)&lt;/b&gt; A vrock can dance and chant as a full-round action-at the end of 3 rounds, a crackling wave of energy explodes from the vrock, dealing 5d6 points of electricity damage to all creatures within 100 feet. A DC 17 Reflex save halves this damage. For each additional vrock that joins in the dance, the damage increases by 5d6 and the DC to avoid the effect increases by +1, to a maximum of 20d6 when four or more vrocks are dancing (the DC continues to increase with additional vrocks, but the damage does not). The dance immediately ends and must be started anew if any of the participating vrocks is slain, stunned, or otherwise prevented from dancing. The save DC is Charisma-based.&lt;/h5&gt;&lt;h5&gt;&lt;b&gt; Spores (Ex)&lt;/b&gt; A vrock can release a cloud of spores from its body once every 3 rounds as a free action. Adjacent creatures take 1d8 points of damage from the spores, plus 1d4 points of damage per round for 10 rounds as the spores grow into thick green vines. Although ugly, the vines are harmless and wither away in 1d4 days if not shaved off before then. The spores can be destroyed by casting bless on the affected creatures or by sprinkling them with holy water. This attack can also be halted by effects that remove or provide immunity to disease. &lt;/h5&gt;&lt;h5&gt;&lt;b&gt;Stunning Screech (Su)&lt;/b&gt; Once per hour, a vrock can emit a shrill screech. All creatures except demons within a 30-foot-radius spread must succeed on a DC 21 Fortitude save or be stunned for 1 round. The save DC is Constitution-based.&lt;/h5&gt;&lt;/div&gt;&lt;br&gt;&lt;/br&gt;&lt;div&gt;&lt;h4&gt;&lt;p&gt;Profane champions of the Abyss, vrocks embody all the rage, hatred, and violence of that despicable realm. As ravenous and grotesquely opportunistic as the scavengers they resemble, vrocks delight in bloodshed, relishing the sounds and sensations of ripping the still-pulsing entrails from a living husk.&lt;/p&gt;&lt;p&gt;A typical vrock stands 8 feet tall and weighs 400 pounds. Vrocks generally form from the evil souls of hateful and wrathful mortals, particularly those who were career criminals, mercenaries, or assassins.&lt;/p&gt;&lt;/h4&gt;&lt;/div&gt;</t>
  </si>
  <si>
    <t>Derro</t>
  </si>
  <si>
    <t>(derro)</t>
  </si>
  <si>
    <t>(+2 armor, +2 Dex, +2 natural, +1 size)</t>
  </si>
  <si>
    <t>(3d8+12)</t>
  </si>
  <si>
    <t>Fort +5, Ref +3, Will +6</t>
  </si>
  <si>
    <t>vulnerability to sunlight</t>
  </si>
  <si>
    <t>short sword +5 (1d4) or aklys +5 (1d6)</t>
  </si>
  <si>
    <t>repeating light crossbow +5 (1d6/19-20 plus poison) or aklys +5 (1d6)</t>
  </si>
  <si>
    <t>sneak attack +1d6</t>
  </si>
  <si>
    <t>Spell-Like Abilities (CL 3rd) At will-darkness, ghost sound (DC 13) 1/day-daze (DC 13), sound burst (DC 15)</t>
  </si>
  <si>
    <t>Str 11, Dex 15, Con 18, Int 10, Wis 5, Cha 16</t>
  </si>
  <si>
    <t>Perception +0, Stealth +9</t>
  </si>
  <si>
    <t>Aklo, Undercommon</t>
  </si>
  <si>
    <t>madness, poison use</t>
  </si>
  <si>
    <t>solitary, team (2-4), squad (5-8 plus 1 sorcerer of 3rd-5th level), or band (11-20 plus 30% noncombatants plus 3 sorcerers of 3rd-8th level)</t>
  </si>
  <si>
    <t>NPC Gear (leather armor, short sword or aklys, repeating light crossbow with 10 poisoned bolts, other treasure)</t>
  </si>
  <si>
    <t>This pale blue humanoid has bulging white eyes, wild hair, fourfingered hands, and a large hooked club.</t>
  </si>
  <si>
    <t>Madness (Ex) Derros use their Charisma modifier on Will saves instead of their Wisdom modifier, and are immune to insanity and confusion effects. Only a miracle or wish can remove a derro's madness. If this occurs, the derro gains 6 points of Wisdom and loses 6 points of Charisma. Poison Use (Ex) Derros are not at risk of poisoning themselves when handling poison. They use Medium spider venom to poison their crossbow bolts, and generally carry 10 prepoisoned bolts at all times. Vulnerability to Sunlight (Ex) A derro takes 1 point of Con damage after every hour it is exposed to sunlight.</t>
  </si>
  <si>
    <t>Though derros dwell deep under most of the surface world's cities, very few know of the sadistic creatures' existence. Descended from mysterious fey that once dwelt deep underground, the derros lust for the comforts of the surface, yet the light of the sun causes them to blister, burn, and die. Derros often abduct surface dwellers to perform hideous experiments on them in their neverending quest to divine what protects those who dwell above from the burning death, yet the intrinsic madness that plagues all derros dooms these experiments to failure every time. In the end, traumatized victims are returned to their homes, memories not quite completely wiped of their ordeal, to live the rest of their lives in vague fear of a nightmare they can't quite recall. A typical derro fights with a short sword or a repeating light crossbow with plenty of poison bolts. Some derros also carry an aklys-a hooked throwing club attached to a 20-footlong cord. This cord limits the club's range, but allows the derro to retrieve it as a moveequivalent action after it has been thrown. Derro leaders are typically sorcerers of at least 3rd level, although they also make excellent rogues. Many derros wield strange and unusual weapons like hooked polearms, eerie whistling aklyses, long hollow spears that can be filled with toxins, or crystalline throwing wedges that shatter on impact to create horrif ic bleeding wounds. A derro stands 3 feet tall and weighs 70 pounds.</t>
  </si>
  <si>
    <t>&lt;link rel="stylesheet"href="PF.css"&gt;&lt;div&gt;&lt;h2&gt;Derro&lt;/h2&gt;&lt;h3&gt;&lt;i&gt;&lt;i&gt;This pale blue humanoid has bulging white eyes&lt;/i&gt;, &lt;i&gt;wild hair&lt;/i&gt;, &lt;i&gt;fourfingered hands&lt;/i&gt;, &lt;i&gt;and a large hooked club.&lt;/i&gt;&lt;/i&gt;&lt;/h3&gt;&lt;br&gt;&lt;/br&gt;&lt;/div&gt;&lt;div class="heading"&gt;&lt;p class="alignleft"&gt;Derro&lt;/p&gt;&lt;p class="alignright"&gt;CR 3&lt;/p&gt;&lt;div style="clear: both;"&gt;&lt;/div&gt;&lt;/div&gt;&lt;div&gt;&lt;h5&gt;&lt;b&gt;XP &lt;/b&gt;800&lt;/h5&gt;&lt;h5&gt;CE Small humanoid (derro)&lt;/h5&gt;&lt;h5&gt;&lt;b&gt;Init &lt;/b&gt;+6; &lt;b&gt;Senses &lt;/b&gt;darkvision 60 ft.; Perception +0&lt;/h5&gt;&lt;/div&gt;&lt;hr/&gt;&lt;div&gt;&lt;h5&gt;&lt;b&gt;DEFENSE&lt;/b&gt;&lt;/h5&gt;&lt;/div&gt;&lt;hr/&gt;&lt;div&gt;&lt;h5&gt;&lt;b&gt;AC &lt;/b&gt;17, touch 13, flat-footed 15 (+2 armor, +2 Dex, +2 natural, +1 size)&lt;/h5&gt;&lt;h5&gt;&lt;b&gt;hp &lt;/b&gt;25 (3d8+12)&lt;/h5&gt;&lt;h5&gt;&lt;b&gt;Fort &lt;/b&gt;+5, &lt;b&gt;Ref &lt;/b&gt;+3, &lt;b&gt;Will &lt;/b&gt;+6&lt;/h5&gt;&lt;h5&gt;&lt;b&gt;SR &lt;/b&gt;14&lt;/h5&gt;&lt;h5&gt;&lt;b&gt;Weaknesses &lt;/b&gt;vulnerability to sunlight&lt;/h5&gt;&lt;/div&gt;&lt;hr/&gt;&lt;div&gt;&lt;h5&gt;&lt;b&gt;OFFENSE&lt;/b&gt;&lt;/h5&gt;&lt;/div&gt;&lt;hr/&gt;&lt;div&gt;&lt;h5&gt;&lt;b&gt;Spd &lt;/b&gt;20 ft.&lt;/h5&gt;&lt;h5&gt;&lt;b&gt;Melee &lt;/b&gt;short sword +5 (1d4) or &lt;/br&gt;aklys +5 (1d6)&lt;/h5&gt;&lt;h5&gt;&lt;b&gt;Ranged &lt;/b&gt;repeating light crossbow +5 (1d6/19-20 plus poison) or aklys +5 (1d6)&lt;/h5&gt;&lt;h5&gt;&lt;b&gt;Space &lt;/b&gt;5 ft.; &lt;b&gt;Reach &lt;/b&gt;5 ft.&lt;/h5&gt;&lt;h5&gt;&lt;b&gt;Special Attacks &lt;/b&gt;sneak attack +1d6&lt;/h5&gt;&lt;h5&gt;&lt;b&gt;Spell-Like Abilities&lt;/b&gt; (CL 3rd)&lt;/br&gt;At will&amp;mdash;&lt;i&gt;&lt;i&gt;darkness&lt;/i&gt;&lt;/i&gt;, &lt;i&gt;&lt;i&gt;ghost sound&lt;/i&gt;&lt;/i&gt; (DC 13)&lt;/br&gt;1/day&amp;mdash;&lt;i&gt;&lt;i&gt;daze&lt;/i&gt;&lt;/i&gt; (DC 13), &lt;i&gt;&lt;i&gt;sound burst&lt;/i&gt;&lt;/i&gt; (DC 15)&lt;/h5&gt;&lt;/h5&gt;&lt;/div&gt;&lt;hr/&gt;&lt;div&gt;&lt;h5&gt;&lt;b&gt;STATISTICS&lt;/b&gt;&lt;/h5&gt;&lt;/div&gt;&lt;hr/&gt;&lt;div&gt;&lt;h5&gt;&lt;b&gt;Str &lt;/b&gt;11, &lt;b&gt;Dex &lt;/b&gt;15, &lt;b&gt;Con &lt;/b&gt;18, &lt;b&gt;Int &lt;/b&gt; 10, &lt;b&gt;Wis &lt;/b&gt;5, &lt;b&gt;Cha &lt;/b&gt;16&lt;/h5&gt;&lt;h5&gt;&lt;b&gt;Base Atk &lt;/b&gt;+2; &lt;b&gt;CMB &lt;/b&gt;+1; &lt;b&gt;CMD &lt;/b&gt;13&lt;/h5&gt;&lt;h5&gt;&lt;b&gt;Feats &lt;/b&gt;Improved Initiative, Weapon Finesse&lt;/h5&gt;&lt;h5&gt;&lt;b&gt;Skills &lt;/b&gt;Perception +0, Stealth +9&lt;/h5&gt;&lt;h5&gt;&lt;b&gt;Languages &lt;/b&gt;Aklo, Undercommon&lt;/h5&gt;&lt;h5&gt;&lt;b&gt;SQ &lt;/b&gt;madness, poison use&lt;/h5&gt;&lt;/div&gt;&lt;hr/&gt;&lt;div&gt;&lt;h5&gt;&lt;b&gt;ECOLOGY&lt;/b&gt;&lt;/h5&gt;&lt;/div&gt;&lt;hr/&gt;&lt;div&gt;&lt;h5&gt;&lt;b&gt;Environment &lt;/b&gt; any underground&lt;/h5&gt;&lt;h5&gt;&lt;b&gt;Organization &lt;/b&gt;solitary, team (2-4), squad (5-8 plus 1 sorcerer of 3rd-5th level), or band (11-20 plus 30% noncombatants plus 3 sorcerers of 3rd-8th level)&lt;/h5&gt;&lt;h5&gt;&lt;b&gt;Treasure &lt;/b&gt;NPC Gear (leather armor, short sword or aklys, repeating light crossbow with 10 poisoned bolts, other treasure)&lt;/h5&gt;&lt;/div&gt;&lt;hr/&gt;&lt;div&gt;&lt;h5&gt;&lt;b&gt;SPECIAL ABILITIES&lt;/b&gt;&lt;/h5&gt;&lt;/div&gt;&lt;hr/&gt;&lt;div&gt;&lt;h5&gt;&lt;b&gt;Madness (Ex)&lt;/b&gt; Derros use their Charisma modifier on Will saves instead of their Wisdom modifier, and are immune to insanity and confusion effects. Only a &lt;i&gt;miracle&lt;/i&gt; or &lt;i&gt;wish&lt;/i&gt; can remove a derro's madness. If this occurs, the derro gains 6 points of Wisdom and loses 6 points of Charisma. &lt;/h5&gt;&lt;h5&gt;&lt;b&gt;Poison Use (Ex)&lt;/b&gt; Derros are not at risk of poisoning themselves when handling poison. They use Medium spider venom to poison their crossbow bolts, and generally carry 10 prepoisoned bolts at all times. &lt;/h5&gt;&lt;h5&gt;&lt;b&gt;Vulnerability to Sunlight (Ex)&lt;/b&gt; A derro takes 1 point of Con damage after every hour it is exposed to sunlight.&lt;/h5&gt;&lt;/div&gt;&lt;br&gt;&lt;/br&gt;&lt;div&gt;&lt;h4&gt;&lt;p&gt;&lt;p&gt;Though derros dwell deep under most of the surface world's cities, very few know of the sadistic creatures' existence. Descended from mysterious fey that once dwelt deep underground, the derros lust for the comforts of the surface, yet the light of the sun causes them to blister, burn, and die. Derros often abduct surface dwellers to perform hideous experiments on them in their neverending quest to divine what protects those who dwell above from the burning death, yet the intrinsic madness that plagues all derros dooms these experiments to failure every time. In the end, traumatized victims are returned to their homes, memories not quite completely wiped of their ordeal, to live the rest of their lives in vague fear of a nightmare they can't quite recall. A typical derro fights with a short sword or a repeating light crossbow with plenty of poison bolts. Some derros also carry an aklys-a hooked throwing club attached to a 20-footlong cord. This cord limits the club's range, but allows the derro to retrieve it as a moveequivalent action after it has been thrown. Derro leaders are typically sorcerers of at least 3rd level, although they also make excellent rogues. Many derros wield strange and unusual weapons like hooked polearms, eerie whistling aklyses, long hollow spears that can be filled with toxins, or crystalline throwing wedges that shatter on impact to create horrif ic bleeding wounds. A derro stands 3 feet tall and weighs 70 pounds.&lt;/p&gt;&lt;/h4&gt;&lt;/div&gt;</t>
  </si>
  <si>
    <t>Barbed Devil</t>
  </si>
  <si>
    <t>(devil, evil, extraplanar, lawful)</t>
  </si>
  <si>
    <t>darkvision 60 ft., see in darkness; Perception +21</t>
  </si>
  <si>
    <t>26, touch 16, flat-footed 20</t>
  </si>
  <si>
    <t>(+6 Dex, +10 natural)</t>
  </si>
  <si>
    <t>(12d10+72)</t>
  </si>
  <si>
    <t>Fort +14, Ref +14, Will +8</t>
  </si>
  <si>
    <t>barbed defense</t>
  </si>
  <si>
    <t>2 claws +18 (2d8+6/19-20 plus fear and grab)</t>
  </si>
  <si>
    <t>fear, impale 3d8+9</t>
  </si>
  <si>
    <t>Spell-Like Abilities (CL 12th) At will-greater teleport (self plus 50 lbs. of objects only), hold person (DC 17), major image (DC 17), produce flame, pyrotechnics (DC 16), scorching ray (2 rays only) 1/day-order's wrath (DC 18), summon (level 4, 1 barbed devil 35%), unholy blight (DC 18)</t>
  </si>
  <si>
    <t>Str 23, Dex 23, Con 22, Int 12, Wis 15, Cha 18</t>
  </si>
  <si>
    <t>Alertness, Cleave, Combat Reflexes, Improved Critical (claws), Iron Will, Power Attack</t>
  </si>
  <si>
    <t>Acrobatics +15, Diplomacy +13, Intimidate +19, Knowledge (planes) +16, Perception +21, Sense Motive +21, Spellcraft +12, Stealth +13, Survival +14</t>
  </si>
  <si>
    <t>Celestial, Common, Draconic, Infernal; telepathy 100 ft.</t>
  </si>
  <si>
    <t xml:space="preserve"> any (Hell)</t>
  </si>
  <si>
    <t>solitary, pair, team (3-5), or squad (6-11)</t>
  </si>
  <si>
    <t>From the tip of its lashing tail to the serrated features of its fangfilled visage, this fiery-eyed sentinel bristles with barbs.</t>
  </si>
  <si>
    <t>Devil</t>
  </si>
  <si>
    <t>Barbed Defense (Su) A creature that strikes a hamatula with a melee weapon, an unarmed strike, or a natural weapon takes 1d8+6 points of piercing damage from the devil's barbs. Melee weapons with reach do not endanger a user in this way. Fear (Su) A barbed devil's fear attack affects any creature it damages with its claws. A DC 20 Will save resists this effect, otherwise the victim becomes frightened for 1d4 rounds. This is a mind-affecting fear effect. The save DC is Charisma-based. Grab (Ex) A barbed devil can use its grab attack against a foe of up to Medium size. Impale (Ex) A barbed devil deals 3d8+9 points of piercing damage to a grabbed opponent with a successful grapple check.</t>
  </si>
  <si>
    <t>Sentinels of the vaults of Hell, jailers of the darkest souls, and living weapons of the infernal forges, barbed devils-known as hamatulas to diabolists-enforce the strictures of the damned and safeguard the nefarious works of greater devils. A hamatula enjoys the feel of warm blood on its spines, and prefers to leap into melee when presented with an opportunity for battle. Hamatulas are collectors and organizers, and are favorite allies of greedy summoners as they often bring with them tempting treasures from Hell's vaults or know the paths to deadly riches. Left to their own devices, the lairs of these devils often bear the pierced trophies of their past victims, hung like perverse bug collections on bloodied walls. Most barbed devils stand upward of 7 feet tall and weigh 300 pounds, though their leanly muscled bodies appear much larger due to the constantly growing and adjusting spines that protrude from their razor-sharp bodies.</t>
  </si>
  <si>
    <t>&lt;link rel="stylesheet"href="PF.css"&gt;&lt;div&gt;&lt;h2&gt;Devil, Barbed &lt;/h2&gt;&lt;h3&gt;&lt;i&gt;&lt;i&gt;From the tip of its lashing tail to the serrated features of its fangfilled visage&lt;/i&gt;, &lt;i&gt;this fiery-eyed sentinel bristles with barbs.&lt;/i&gt;&lt;/i&gt;&lt;/h3&gt;&lt;br&gt;&lt;/br&gt;&lt;/div&gt;&lt;div class="heading"&gt;&lt;p class="alignleft"&gt;Barbed Devil&lt;/p&gt;&lt;p class="alignright"&gt;CR 11&lt;/p&gt;&lt;div style="clear: both;"&gt;&lt;/div&gt;&lt;/div&gt;&lt;div&gt;&lt;h5&gt;&lt;b&gt;XP &lt;/b&gt;12,800&lt;/h5&gt;&lt;h5&gt;LE Medium outsider (devil, evil, extraplanar, lawful)&lt;/h5&gt;&lt;h5&gt;&lt;b&gt;Init &lt;/b&gt;+6; &lt;b&gt;Senses &lt;/b&gt;darkvision 60 ft., see in darkness; Perception +21&lt;/h5&gt;&lt;/div&gt;&lt;hr/&gt;&lt;div&gt;&lt;h5&gt;&lt;b&gt;DEFENSE&lt;/b&gt;&lt;/h5&gt;&lt;/div&gt;&lt;hr/&gt;&lt;div&gt;&lt;h5&gt;&lt;b&gt;AC &lt;/b&gt;26, touch 16, flat-footed 20 (+6 Dex, +10 natural)&lt;/h5&gt;&lt;h5&gt;&lt;b&gt;hp &lt;/b&gt;138 (12d10+72)&lt;/h5&gt;&lt;h5&gt;&lt;b&gt;Fort &lt;/b&gt;+14, &lt;b&gt;Ref &lt;/b&gt;+14, &lt;b&gt;Will &lt;/b&gt;+8&lt;/h5&gt;&lt;h5&gt;&lt;b&gt;Defensive Abilities &lt;/b&gt;barbed defense; &lt;b&gt;DR &lt;/b&gt;10/good Immune fire, poison; &lt;b&gt;Resist &lt;/b&gt;acid 10, cold 10; &lt;b&gt;SR &lt;/b&gt;22&lt;/h5&gt;&lt;/div&gt;&lt;hr/&gt;&lt;div&gt;&lt;h5&gt;&lt;b&gt;OFFENSE&lt;/b&gt;&lt;/h5&gt;&lt;/div&gt;&lt;hr/&gt;&lt;div&gt;&lt;h5&gt;&lt;b&gt;Spd &lt;/b&gt;30 ft.&lt;/h5&gt;&lt;h5&gt;&lt;b&gt;Melee &lt;/b&gt;2 claws +18 (2d8+6/19-20 plus fear and grab)&lt;/h5&gt;&lt;h5&gt;&lt;b&gt;Space &lt;/b&gt;5 ft.; &lt;b&gt;Reach &lt;/b&gt;5 ft.&lt;/h5&gt;&lt;h5&gt;&lt;b&gt;Special Attacks &lt;/b&gt;fear, impale 3d8+9&lt;/h5&gt;&lt;h5&gt;&lt;b&gt;Spell-Like Abilities&lt;/b&gt; (CL 12th)&lt;/br&gt;At will&amp;mdash;&lt;i&gt;&lt;i&gt;greater teleport&lt;/i&gt;&lt;/i&gt; (self plus 50 lbs. of objects only), &lt;i&gt;&lt;i&gt;hold person&lt;/i&gt;&lt;/i&gt; (DC 17), &lt;i&gt;&lt;i&gt;major image&lt;/i&gt;&lt;/i&gt; (DC 17),&lt;i&gt; &lt;i&gt;produce flame&lt;/i&gt;&lt;/i&gt;, &lt;i&gt;&lt;i&gt;pyrotechnics&lt;/i&gt;&lt;/i&gt; (DC 16), &lt;i&gt;&lt;i&gt;scorching ray&lt;/i&gt;&lt;/i&gt; (2 rays only)&lt;/br&gt;1/day&amp;mdash;&lt;i&gt;&lt;i&gt;order's wrath&lt;/i&gt;&lt;/i&gt; (DC 18), &lt;i&gt;summon&lt;/i&gt; (level 4, 1 barbed devil 35%), &lt;i&gt;&lt;i&gt;unholy blight&lt;/i&gt;&lt;/i&gt; (DC 18)&lt;/h5&gt;&lt;/h5&gt;&lt;/div&gt;&lt;hr/&gt;&lt;div&gt;&lt;h5&gt;&lt;b&gt;STATISTICS&lt;/b&gt;&lt;/h5&gt;&lt;/div&gt;&lt;hr/&gt;&lt;div&gt;&lt;h5&gt;&lt;b&gt;Str &lt;/b&gt;23, &lt;b&gt;Dex &lt;/b&gt;23, &lt;b&gt;Con &lt;/b&gt;22, &lt;b&gt;Int &lt;/b&gt; 12, &lt;b&gt;Wis &lt;/b&gt;15, &lt;b&gt;Cha &lt;/b&gt;18&lt;/h5&gt;&lt;h5&gt;&lt;b&gt;Base Atk &lt;/b&gt;+12; &lt;b&gt;CMB &lt;/b&gt;+18 (+22 grapple); &lt;b&gt;CMD &lt;/b&gt;34&lt;/h5&gt;&lt;h5&gt;&lt;b&gt;Feats &lt;/b&gt;Alertness, Cleave, Combat Reflexes, Improved Critical (claws), Iron Will, Power Attack&lt;/h5&gt;&lt;h5&gt;&lt;b&gt;Skills &lt;/b&gt;Acrobatics +15, Diplomacy +13, Intimidate +19, Knowledge (planes) +16, Perception +21, Sense Motive +21, Spellcraft +12, Stealth +13, Survival +14&lt;/h5&gt;&lt;h5&gt;&lt;b&gt;Languages &lt;/b&gt;Celestial, Common, Draconic, Infernal; telepathy 100 ft.&lt;/h5&gt;&lt;/div&gt;&lt;hr/&gt;&lt;div&gt;&lt;h5&gt;&lt;b&gt;ECOLOGY&lt;/b&gt;&lt;/h5&gt;&lt;/div&gt;&lt;hr/&gt;&lt;div&gt;&lt;h5&gt;&lt;b&gt;Environment &lt;/b&gt; any (Hell)&lt;/h5&gt;&lt;h5&gt;&lt;b&gt;Organization &lt;/b&gt;solitary, pair, team (3-5), or squad (6-11)&lt;/h5&gt;&lt;h5&gt;&lt;b&gt;Treasure &lt;/b&gt;standard&lt;/h5&gt;&lt;/div&gt;&lt;hr/&gt;&lt;div&gt;&lt;h5&gt;&lt;b&gt;SPECIAL ABILITIES&lt;/b&gt;&lt;/h5&gt;&lt;/div&gt;&lt;hr/&gt;&lt;div&gt;&lt;h5&gt;&lt;b&gt;Barbed Defense (Su)&lt;/b&gt; A creature that strikes a hamatula with a melee weapon, an unarmed strike, or a natural weapon takes 1d8+6 points of piercing damage from the devil's barbs. Melee weapons with reach do not endanger a user in this way. &lt;/h5&gt;&lt;h5&gt;&lt;b&gt;Fear (Su)&lt;/b&gt; A barbed devil's fear attack affects any creature it damages with its claws. A DC 20 Will save resists this effect, otherwise the victim becomes frightened for 1d4 rounds. This is a mind-affecting fear effect. The save DC is Charisma-based.&lt;/h5&gt;&lt;h5&gt;&lt;b&gt; Grab (Ex)&lt;/b&gt; A barbed devil can use its grab attack against a foe of up to Medium size.&lt;/h5&gt;&lt;h5&gt;&lt;b&gt; Impale (Ex)&lt;/b&gt; A barbed devil deals 3d8+9 points of piercing damage to a grabbed opponent with a successful grapple check.&lt;/h5&gt;&lt;/div&gt;&lt;br&gt;&lt;/br&gt;&lt;div&gt;&lt;h4&gt;&lt;p&gt;&lt;p&gt;Sentinels of the vaults of Hell, jailers of the darkest souls, and living weapons of the infernal forges, barbed devils-known as hamatulas to diabolists-enforce the strictures of the damned and safeguard the nefarious works of greater devils. A hamatula enjoys the feel of warm blood on its spines, and prefers to leap into melee when presented with an opportunity for battle. Hamatulas are collectors and organizers, and are favorite allies of greedy summoners as they often bring with them tempting treasures from Hell's vaults or know the paths to deadly riches. Left to their own devices, the lairs of these devils often bear the pierced trophies of their past victims, hung like perverse bug collections on bloodied walls. Most barbed devils stand upward of 7 feet tall and weigh 300 pounds, though their leanly muscled bodies appear much larger due to the constantly growing and adjusting spines that protrude from their razor-sharp bodies.&lt;/p&gt;&lt;/h4&gt;&lt;/div&gt;</t>
  </si>
  <si>
    <t>Bearded Devil</t>
  </si>
  <si>
    <t>darkvision 60 ft., see in darkness;  Perception +10</t>
  </si>
  <si>
    <t>19, touch 12, flat-footed 17</t>
  </si>
  <si>
    <t>(+2 Dex, +7 natural)</t>
  </si>
  <si>
    <t>(6d10+24)</t>
  </si>
  <si>
    <t>Fort +9, Ref +7, Will +3</t>
  </si>
  <si>
    <t>5/good or silver</t>
  </si>
  <si>
    <t>fire, poison</t>
  </si>
  <si>
    <t>glaive +11/+6 melee (1d10+6 plus infernal wound) or 2  claws +10 melee (1d6+4)</t>
  </si>
  <si>
    <t>5 ft. (10 ft. with glaive)</t>
  </si>
  <si>
    <t>beard</t>
  </si>
  <si>
    <t>Spell-Like Abilities (CL 12th)  At will-greater teleport (self plus 50 lbs. of objects only)  1/day-summon (level 3, 1 bearded devil or 6 lemures, 50%)</t>
  </si>
  <si>
    <t>Str 19, Dex 15, Con 19, Int 6, Wis 12, Cha 10</t>
  </si>
  <si>
    <t>Improved Initiative, Power Attack, Weapon Focus (glaive)</t>
  </si>
  <si>
    <t>Climb +13, Intimidate +7, Perception +10, Sense Motive +6, Stealth +11</t>
  </si>
  <si>
    <t>Celestial, Common, Draconic, Infernal; telepathy  100 ft.</t>
  </si>
  <si>
    <t>solitary, pair, squad (3-10), or troop (10-40)</t>
  </si>
  <si>
    <t>standard (glaive, other treasure)</t>
  </si>
  <si>
    <t>This seething devil deftly wields a vicious, saw-toothed glaive, while below its toothy maw writhes a hideous, twitching beard.</t>
  </si>
  <si>
    <t>AP 36</t>
  </si>
  <si>
    <t>Beard (Ex) If a bearded devil hits a single opponent with both claw attacks, it also lashes at the same target with its spiky, filthy beard. The victim takes 1d8+2 points of damage and must succeed on a DC 17 Fortitude save or contract devil chills. The save DC is Constitution-based.  Devil Chills: Disease-injury; save Fort DC 17; onset 1d4 days; frequency 1/day; effect 1d4 Str damage; cure 3 consecutive saves.  Infernal Wound (Su) The damage a bearded devil deals with its glaive inflicts persistent wounds that cause 2 points of bleed damage. Bleed caused from an infernal wound is particularly difficult to stanch-a DC 17 Heal check stops the damage, and any attempt to heal a creature suffering from an infernal wound must succeed on a DC 16 caster level check or the spell does not function. Success indicates the healing works normally and stops all bleed effects on the victim. The infernal wounds caused by a bearded devil are a supernatural ability of the devil, not of the weapon.</t>
  </si>
  <si>
    <t>Elite warriors in Hell's legions, bearded devils-or barbazus-fight savagely in the name of their infernal lords and command mindless hordes of the damned into battle. They collect and train with their infernally forged glaives among the vaults of Hell's third layer, Erebus, but inevitably return to the first layer, Avernus, to serve at the side of the dread lord Barbatos.  Barbazus are fond of making charge attacks with their glaives, and try to maintain a 10-foot gap between themselves and their foes so they can use their signature polearms to great effect. Against a foe that has greater reach (or one able to otherwise avoid the devil's favored tactic), they drop their glaives and resort to their claws and hideous beards.  At attention, bearded devils stand over 6 feet tall (though their squatting battle stances often make them appear shorter) and weigh upward of 200 pounds.</t>
  </si>
  <si>
    <t>&lt;link rel="stylesheet"href="PF.css"&gt;&lt;div&gt;&lt;h2&gt;Devil, Bearded &lt;/h2&gt;&lt;h3&gt;&lt;i&gt;This seething devil deftly wields a vicious, saw-toothed glaive, while below its toothy maw writhes a hideous, twitching beard.&lt;/i&gt;&lt;/h3&gt;&lt;br&gt;&lt;/br&gt;&lt;/div&gt;&lt;div class="heading"&gt;&lt;p class="alignleft"&gt;Bearded Devil&lt;/p&gt;&lt;p class="alignright"&gt;CR 5&lt;/p&gt;&lt;div style="clear: both;"&gt;&lt;/div&gt;&lt;/div&gt;&lt;div&gt;&lt;h5&gt;&lt;b&gt;XP &lt;/b&gt;1,600&lt;/h5&gt;&lt;h5&gt;LE Medium outsider (devil, evil, extraplanar, lawful)&lt;/h5&gt;&lt;h5&gt;&lt;b&gt;Init &lt;/b&gt;+6; &lt;b&gt;Senses &lt;/b&gt;darkvision 60 ft., see in darkness;  Perception +10&lt;/h5&gt;&lt;/div&gt;&lt;hr/&gt;&lt;div&gt;&lt;h5&gt;&lt;b&gt;DEFENSE&lt;/b&gt;&lt;/h5&gt;&lt;/div&gt;&lt;hr/&gt;&lt;div&gt;&lt;h5&gt;&lt;b&gt;AC &lt;/b&gt;19, touch 12, flat-footed 17 (+2 Dex, +7 natural)&lt;/h5&gt;&lt;h5&gt;&lt;b&gt;hp &lt;/b&gt;57 (6d10+24)&lt;/h5&gt;&lt;h5&gt;&lt;b&gt;Fort &lt;/b&gt;+9, &lt;b&gt;Ref &lt;/b&gt;+7, &lt;b&gt;Will &lt;/b&gt;+3&lt;/h5&gt;&lt;h5&gt;&lt;b&gt;DR &lt;/b&gt;5/good or silver; &lt;b&gt;Immune &lt;/b&gt;fire, poison; &lt;b&gt;Resist &lt;/b&gt;acid 10, cold 10; &lt;b&gt;SR &lt;/b&gt;16&lt;/h5&gt;&lt;/div&gt;&lt;hr/&gt;&lt;div&gt;&lt;h5&gt;&lt;b&gt;OFFENSE&lt;/b&gt;&lt;/h5&gt;&lt;/div&gt;&lt;hr/&gt;&lt;div&gt;&lt;h5&gt;&lt;b&gt;Spd &lt;/b&gt;40 ft.&lt;/h5&gt;&lt;h5&gt;&lt;b&gt;Melee &lt;/b&gt;glaive +11/+6 melee (1d10+6 plus infernal wound) or &lt;/br&gt;2  claws +10 melee (1d6+4)&lt;/h5&gt;&lt;h5&gt;&lt;b&gt;Space &lt;/b&gt;5 ft.; &lt;b&gt;Reach &lt;/b&gt;5 ft. (10 ft. with glaive)&lt;/h5&gt;&lt;h5&gt;&lt;b&gt;Special Attacks &lt;/b&gt;beard&lt;/h5&gt;&lt;h5&gt;&lt;b&gt;Spell-Like Abilities&lt;/b&gt; (CL 12th)&lt;/br&gt;At will&amp;mdash;&lt;i&gt;greater teleport&lt;/i&gt; (self plus 50 lbs. of objects only)&lt;/br&gt;1/day&amp;mdash;&lt;i&gt;summon&lt;/i&gt; (level 3,&lt;i&gt; 1 bearded devil or 6 lemures&lt;/i&gt;, 50%)&lt;/h5&gt;&lt;/h5&gt;&lt;/div&gt;&lt;hr/&gt;&lt;div&gt;&lt;h5&gt;&lt;b&gt;STATISTICS&lt;/b&gt;&lt;/h5&gt;&lt;/div&gt;&lt;hr/&gt;&lt;div&gt;&lt;h5&gt;&lt;b&gt;Str&lt;/b&gt; 19, &lt;b&gt;Dex&lt;/b&gt; 15, &lt;b&gt;Con&lt;/b&gt; 19, &lt;b&gt;Int&lt;/b&gt; 6, &lt;b&gt;Wis&lt;/b&gt; 12, &lt;b&gt;Cha&lt;/b&gt; 10&lt;/h5&gt;&lt;h5&gt;&lt;b&gt;Base Atk &lt;/b&gt;+6; &lt;b&gt;CMB &lt;/b&gt;+10; &lt;b&gt;CMD &lt;/b&gt;22&lt;/h5&gt;&lt;h5&gt;&lt;b&gt;Feats &lt;/b&gt;Improved Initiative, Power Attack, Weapon Focus (glaive)&lt;/h5&gt;&lt;h5&gt;&lt;b&gt;Skills &lt;/b&gt;Climb +13, Intimidate +7, Perception +10, Sense Motive +6, Stealth +11&lt;/h5&gt;&lt;h5&gt;&lt;b&gt;Languages &lt;/b&gt;Celestial, Common, Draconic, Infernal; telepathy  100 ft.&lt;/h5&gt;&lt;/div&gt;&lt;hr/&gt;&lt;div&gt;&lt;h5&gt;&lt;b&gt;ECOLOGY&lt;/b&gt;&lt;/h5&gt;&lt;/div&gt;&lt;hr/&gt;&lt;div&gt;&lt;h5&gt;&lt;b&gt;Environment &lt;/b&gt; any (Hell)&lt;/h5&gt;&lt;h5&gt;&lt;b&gt;Organization &lt;/b&gt;solitary, pair, squad (3-10), or troop (10-40)&lt;/h5&gt;&lt;h5&gt;&lt;b&gt;Treasure &lt;/b&gt;standard (glaive, other treasure)&lt;/h5&gt;&lt;/div&gt;&lt;hr/&gt;&lt;div&gt;&lt;h5&gt;&lt;b&gt;SPECIAL ABILITIES&lt;/b&gt;&lt;/h5&gt;&lt;/div&gt;&lt;hr/&gt;&lt;div&gt;&lt;h5&gt;&lt;b&gt;Beard (Ex)&lt;/b&gt; If a bearded devil hits a single opponent with both claw attacks, it also lashes at the same target with its spiky, filthy beard. The victim takes 1d8+2 points of damage and must succeed on a DC 17 Fortitude save or contract devil chills. The save DC is Constitution-based.  Devil Chills: Disease-injury; save Fort DC 17; onset 1d4 days; frequency 1/day; effect 1d4 Str damage; cure 3 consecutive saves.  &lt;/h5&gt;&lt;h5&gt;&lt;b&gt;Infernal Wound (Su)&lt;/b&gt; The damage a bearded devil deals with its glaive inflicts persistent wounds that cause 2 points of bleed damage. Bleed caused from an infernal wound is particularly difficult to stanch-a DC 17 Heal check stops the damage, and any attempt to heal a creature suffering from an infernal wound must succeed on a DC 16 caster level check or the spell does not function. Success indicates the healing works normally and stops all bleed effects on the victim. The infernal wounds caused by a bearded devil are a supernatural ability of the devil, not of the weapon.&lt;/h5&gt;&lt;/div&gt;&lt;br&gt;&lt;/br&gt;&lt;div&gt;&lt;h4&gt;&lt;p&gt;Elite warriors in Hell's legions, bearded devils-or barbazus-fight savagely in the name of their infernal lords and command mindless hordes of the damned into battle. They collect and train with their infernally forged glaives among the vaults of Hell's third layer, Erebus, but inevitably return to the first layer, Avernus, to serve at the side of the dread lord Barbatos.&lt;/p&gt;&lt;p&gt;Barbazus are fond of making charge attacks with their glaives, and try to maintain a 10-foot gap between themselves and their foes so they can use their signature polearms to great effect. Against a foe that has greater reach (or one able to otherwise avoid the devil's favored tactic), they drop their glaives and resort to their claws and hideous beards.&lt;/p&gt;&lt;p&gt;At attention, bearded devils stand over 6 feet tall (though their squatting battle stances often make them appear shorter) and weigh upward of 200 pounds.&lt;/p&gt;&lt;/h4&gt;&lt;/div&gt;</t>
  </si>
  <si>
    <t>Bone Devil</t>
  </si>
  <si>
    <t>darkvision 60 ft., see in darkness; Perception +19</t>
  </si>
  <si>
    <t>fear aura (5 ft., DC 19, 1d6 rounds)</t>
  </si>
  <si>
    <t>25, touch 14, flat-footed 20</t>
  </si>
  <si>
    <t>(+5 Dex, +11 natural, -1 size)</t>
  </si>
  <si>
    <t>Fort +12, Ref +12, Will +7</t>
  </si>
  <si>
    <t>40 ft., fly 60 ft. (good)</t>
  </si>
  <si>
    <t>bite +14 melee (1d8+5), 2 claws +14 melee (1d6+5), sting  +14 melee (3d4+5 plus poison)</t>
  </si>
  <si>
    <t>Spell-Like Abilities (CL 12th)  Constant-fly At will-dimensional anchor, greater teleport (self plus 50 lbs. of objects only), invisibility (self only), major image (DC 17), wall of ice  3/day-quickened invisibility (self only)  1/day-summon (level 4, 1 bone devil, 35%)</t>
  </si>
  <si>
    <t>Str 21, Dex 21, Con 20, Int 16, Wis 15, Cha 18</t>
  </si>
  <si>
    <t>Alertness, Combat Reflexes, Improved Initiative, Iron Will, Quicken Spell-Like Ability (invisibility)</t>
  </si>
  <si>
    <t>Bluff +17, Diplomacy +17, Fly +21, Intimidate +17, Knowledge (planes) +16, Perception +19, Sense Motive +19, Spellcraft +16, Stealth +14</t>
  </si>
  <si>
    <t>Celestial, Common, Draconic, Infernal;  telepathy 100 ft.</t>
  </si>
  <si>
    <t>solitary, pair, or inquisition (3-10)</t>
  </si>
  <si>
    <t>Merging the most horrifying features of carrion-fed insect and withered cadaver, this bony devil moves in unsettling lurches.</t>
  </si>
  <si>
    <t>Poison (Ex) Sting-injury; save Fort DC 20; frequency 1/ round for 6 rounds; effect 1d3 Str damage; cure 2 consecutive saves. The save DC is Constitution-based.</t>
  </si>
  <si>
    <t>The interrogators and inquisitors of devilkind, bone devils delight in torturing those weaker than themselves-mortals, souls, and other devils alike. Born of ancient heresies mired amid the Styx-fed swamps of Stygia, Hell's fifth layer, bone devils-also known as osyluths-enforce infernal order and the will of the archdevils.  Powerful fiends favor these terrifying sadists for their unwavering devotion to Hell's laws and the commands of their masters, as osyluths eagerly report the disobedience of other devils-regardless of standing-and take to the craft of torture like morbid artists. Diabolists risk much to bargain with them, as bone devils glean many infernal secrets amid their nightmarish calcified torture hives.  These devils especially delight in journeying to the mortal plane, as their cruel talents and service to evil spellcasters often mean gaining much valuable information, which they might hold in their perfect memories for centuries before reporting back to their diabolical masters.  In battle, an osyluth uses quickened invisibility after each attack to confuse foes. Many osyluths carry twisted and eerie bone weapons, but these tools are more for torture and intimidation than actual combat.  Osyluths tower over lesser devils at 9 feet tall-though their tails and fearsome but useless wings make them appear much larger-and weigh upward of 400 pounds.</t>
  </si>
  <si>
    <t>&lt;link rel="stylesheet"href="PF.css"&gt;&lt;div&gt;&lt;h2&gt;Devil, Bone &lt;/h2&gt;&lt;h3&gt;&lt;i&gt;Merging the most horrifying features of carrion-fed insect and withered cadaver, this bony devil moves in unsettling lurches.&lt;/i&gt;&lt;/h3&gt;&lt;br&gt;&lt;/br&gt;&lt;/div&gt;&lt;div class="heading"&gt;&lt;p class="alignleft"&gt;Bone Devil&lt;/p&gt;&lt;p class="alignright"&gt;CR 9&lt;/p&gt;&lt;div style="clear: both;"&gt;&lt;/div&gt;&lt;/div&gt;&lt;div&gt;&lt;h5&gt;&lt;b&gt;XP &lt;/b&gt;6,400&lt;/h5&gt;&lt;h5&gt;LE Large outsider (devil, evil, extraplanar, lawful)&lt;/h5&gt;&lt;h5&gt;&lt;b&gt;Init &lt;/b&gt;+9; &lt;b&gt;Senses &lt;/b&gt;darkvision 60 ft., see in darkness; Perception +19&lt;/h5&gt;&lt;h5&gt;&lt;b&gt;Aura &lt;/b&gt;fear aura (5 ft., DC 19, 1d6 rounds)&lt;/h5&gt;&lt;/div&gt;&lt;hr/&gt;&lt;div&gt;&lt;h5&gt;&lt;b&gt;DEFENSE&lt;/b&gt;&lt;/h5&gt;&lt;/div&gt;&lt;hr/&gt;&lt;div&gt;&lt;h5&gt;&lt;b&gt;AC &lt;/b&gt;25, touch 14, flat-footed 20 (+5 Dex, +11 natural, -1 size)&lt;/h5&gt;&lt;h5&gt;&lt;b&gt;hp &lt;/b&gt;105 (10d10+50)&lt;/h5&gt;&lt;h5&gt;&lt;b&gt;Fort &lt;/b&gt;+12, &lt;b&gt;Ref &lt;/b&gt;+12, &lt;b&gt;Will &lt;/b&gt;+7&lt;/h5&gt;&lt;h5&gt;&lt;b&gt;DR &lt;/b&gt;10/good; &lt;b&gt;Immune &lt;/b&gt;fire, poison; &lt;b&gt;Resist &lt;/b&gt;acid 10, cold 10; &lt;b&gt;SR &lt;/b&gt;20&lt;/h5&gt;&lt;/div&gt;&lt;hr/&gt;&lt;div&gt;&lt;h5&gt;&lt;b&gt;OFFENSE&lt;/b&gt;&lt;/h5&gt;&lt;/div&gt;&lt;hr/&gt;&lt;div&gt;&lt;h5&gt;&lt;b&gt;Spd &lt;/b&gt;40 ft., fly 60 ft. (good)&lt;/h5&gt;&lt;h5&gt;&lt;b&gt;Melee &lt;/b&gt;bite +14 melee (1d8+5), 2 claws +14 melee (1d6+5), sting  +14 melee (3d4+5 plus poison)&lt;/h5&gt;&lt;h5&gt;&lt;b&gt;Space &lt;/b&gt;10 ft.; &lt;b&gt;Reach &lt;/b&gt;10 ft.&lt;/h5&gt;&lt;h5&gt;&lt;b&gt;Spell-Like Abilities&lt;/b&gt; (CL 12th)&lt;/br&gt;Constant&amp;mdash;&lt;i&gt;fly&lt;/i&gt; &lt;/br&gt;At will&amp;mdash;&lt;i&gt;dimensional anchor&lt;/i&gt;, &lt;i&gt;greater teleport&lt;/i&gt; (self plus 50 lbs. of objects only), &lt;i&gt;&lt;i&gt;invisibility&lt;/i&gt;&lt;/i&gt; (self only), &lt;i&gt;major image&lt;/i&gt; (DC 17),&lt;i&gt; wall of ice&lt;/i&gt;&lt;/br&gt;3/day&amp;mdash;quickened &lt;i&gt;&lt;i&gt;invisibility&lt;/i&gt;&lt;/i&gt; (self only)&lt;/br&gt;1/day&amp;mdash;&lt;i&gt;summon&lt;/i&gt; (level 4,&lt;i&gt; 1 bone devil&lt;/i&gt;, 35%)&lt;/h5&gt;&lt;/h5&gt;&lt;/div&gt;&lt;hr/&gt;&lt;div&gt;&lt;h5&gt;&lt;b&gt;STATISTICS&lt;/b&gt;&lt;/h5&gt;&lt;/div&gt;&lt;hr/&gt;&lt;div&gt;&lt;h5&gt;&lt;b&gt;Str&lt;/b&gt; 21, &lt;b&gt;Dex&lt;/b&gt; 21, &lt;b&gt;Con&lt;/b&gt; 20, &lt;b&gt;Int&lt;/b&gt; 16, &lt;b&gt;Wis&lt;/b&gt; 15, &lt;b&gt;Cha&lt;/b&gt; 18&lt;/h5&gt;&lt;h5&gt;&lt;b&gt;Base Atk &lt;/b&gt;+10; &lt;b&gt;CMB &lt;/b&gt;+16; &lt;b&gt;CMD &lt;/b&gt;31&lt;/h5&gt;&lt;h5&gt;&lt;b&gt;Feats &lt;/b&gt;Alertness, Combat Reflexes, Improved Initiative, Iron Will, Quicken Spell-Like Ability (invisibility)&lt;/h5&gt;&lt;h5&gt;&lt;b&gt;Skills &lt;/b&gt;Bluff +17, Diplomacy +17, Fly +21, Intimidate +17, Knowledge (planes) +16, Perception +19, Sense Motive +19, Spellcraft +16, Stealth +14&lt;/h5&gt;&lt;h5&gt;&lt;b&gt;Languages &lt;/b&gt;Celestial, Common, Draconic, Infernal;  telepathy 100 ft.&lt;/h5&gt;&lt;/div&gt;&lt;hr/&gt;&lt;div&gt;&lt;h5&gt;&lt;b&gt;ECOLOGY&lt;/b&gt;&lt;/h5&gt;&lt;/div&gt;&lt;hr/&gt;&lt;div&gt;&lt;h5&gt;&lt;b&gt;Environment &lt;/b&gt; any (Hell)&lt;/h5&gt;&lt;h5&gt;&lt;b&gt;Organization &lt;/b&gt;solitary, pair, or inquisition (3-10)&lt;/h5&gt;&lt;h5&gt;&lt;b&gt;Treasure &lt;/b&gt;standard&lt;/h5&gt;&lt;/div&gt;&lt;hr/&gt;&lt;div&gt;&lt;h5&gt;&lt;b&gt;SPECIAL ABILITIES&lt;/b&gt;&lt;/h5&gt;&lt;/div&gt;&lt;hr/&gt;&lt;div&gt;&lt;h5&gt;&lt;b&gt;Poison (Ex)&lt;/b&gt; Sting-injury; save Fort DC 20; frequency 1/ round for 6 rounds; effect 1d3 Str damage; cure 2 consecutive saves. The save DC is Constitution-based.&lt;/h5&gt;&lt;/div&gt;&lt;br&gt;&lt;/br&gt;&lt;div&gt;&lt;h4&gt;&lt;p&gt;The interrogators and inquisitors of devilkind, bone devils delight in torturing those weaker than themselves-mortals, souls, and other devils alike. Born of ancient heresies mired amid the Styx-fed swamps of Stygia, Hell's fifth layer, bone devils-also known as osyluths-enforce infernal order and the will of the archdevils.&lt;/p&gt;&lt;p&gt;Powerful fiends favor these terrifying sadists for their unwavering devotion to Hell's laws and the commands of their masters, as osyluths eagerly report the disobedience of other devils-regardless of standing-and take to the craft of torture like morbid artists. Diabolists risk much to bargain with them, as bone devils glean many infernal secrets amid their nightmarish calcified torture hives.&lt;/p&gt;&lt;p&gt;These devils especially delight in journeying to the mortal plane, as their cruel talents and service to evil spellcasters often mean gaining much valuable information, which they might hold in their perfect memories for centuries before reporting back to their diabolical masters.&lt;/p&gt;&lt;p&gt;In battle, an osyluth uses quickened invisibility after each attack to confuse foes. Many osyluths carry twisted and eerie bone weapons, but these tools are more for torture and intimidation than actual combat.&lt;/p&gt;&lt;p&gt;Osyluths tower over lesser devils at 9 feet tall-though their tails and fearsome but useless wings make them appear much larger-and weigh upward of 400 pounds.&lt;/p&gt;&lt;/h4&gt;&lt;/div&gt;</t>
  </si>
  <si>
    <t>Erinyes Devil</t>
  </si>
  <si>
    <t>darkvision 60 ft., see in darkness, true seeing;  Perception +16</t>
  </si>
  <si>
    <t>23, touch 17, flat-footed 16</t>
  </si>
  <si>
    <t>(+6 Dex, +1 dodge, +6 natural)</t>
  </si>
  <si>
    <t>(9d10+45)</t>
  </si>
  <si>
    <t>Fort +11, Ref +12, Will +7</t>
  </si>
  <si>
    <t>5/good</t>
  </si>
  <si>
    <t>30 ft., fly 50 ft. (good)</t>
  </si>
  <si>
    <t>+1 longsword +15/+10  (1d8+8/19-20)</t>
  </si>
  <si>
    <t>+1 flaming composite  longbow +14/+14/+9  (1d8+6/x3 plus 1d6 fire) or  rope +15 touch (entangle)</t>
  </si>
  <si>
    <t>Spell-Like Abilities (CL 12th)  Constant-true seeing At will-fear (single target, DC 19), greater teleport (self plus 50 lbs. of objects only), minor image (DC 17), unholy blight (DC 19)  1/day-summon (level 3, 2 bearded devils, 50%)</t>
  </si>
  <si>
    <t>Str 20, Dex 23, Con 21, Int 14,  Wis 18, Cha 21</t>
  </si>
  <si>
    <t>Combat Reflexes, DodgeB, MobilityB, Point-Blank Shot, Precise Shot, Rapid Shot, Shot on the Run</t>
  </si>
  <si>
    <t>Acrobatics +18, Bluff +17, Diplomacy +14, Escape Artist +12, Fly +19, Intimidate +17, Knowledge (planes) +8, Knowledge (religion) +8, Perception +16, Sense Motive +10, Stealth +15</t>
  </si>
  <si>
    <t>solitary or trio</t>
  </si>
  <si>
    <t>triple (+1 longsword, +1 flaming composite longbow [+5  Str bonus], rope)</t>
  </si>
  <si>
    <t>Some calamity has befallen this angelic warrior. Wings stained black shear the air as her merciless eyes search for a target.</t>
  </si>
  <si>
    <t>Entangle (Su) Each erinyes carries a 50-foot-long rope that entangles opponents of any size as an animate rope spell (CL 16th, DC 20). An erinyes can hurl its rope 30 feet with no range penalty. An erinyes's rope functions only for the erinyes who made it and no other. The save DC is Dexterity-based.</t>
  </si>
  <si>
    <t>Known by many names-the Fallen, the Ash Wings, and the Furies-the devils called erinyes mock the form of the angelic hosts in their exaction of vengeance and bloody justice. Executioners, not judges, erinyes alight upon the bladed eaves of Dis, Hell's cosmopolitan second layer, ever attentive for chances to soar into battle, whether in defense of Hell, on the whims of diabolical masters, or at the impassioned summons of jilted mortal summoners. All erinyes weave deadly living ropes from their own hair, which they use in battle to lift their foes into the air, mocking and condemning their victims for their transgressions before dropping them from great heights.  Erinyes appear as darkly beautiful angels, augmenting their sensuality with deliberate bruises and scars. Yet despite their beauty, erinyes are not seducers-they lack the subtlety and patience required for such fine emotional manipulations, and instead vastly prefer to solve their problems with swift and excruciating violence. Often, an erinyes will stay her hand before attempting to slay a foe simply so she can draw out the victim's suffering. Death is usually the only way to escape an erinyes's not-so-tender attentions, and the most powerful of these devils excel at keeping their enemies alive but helpless so as to extend their torment-many going as far as to keep their victims alive with magic. Rumors hold that the most powerful erinyes torturers have skills that allow their torment to continue even after their subject has died from their attentions.  Most erinyes stand just under 6 feet tall and weigh approximately 140 pounds, even with their blackfeathered wings that stretch over 10 feet wide.</t>
  </si>
  <si>
    <t>&lt;link rel="stylesheet"href="PF.css"&gt;&lt;div&gt;&lt;h2&gt;Devil, Erinyes &lt;/h2&gt;&lt;h3&gt;&lt;i&gt;Some calamity has befallen this angelic warrior. Wings stained black shear the air as her merciless eyes search for a target.&lt;/i&gt;&lt;/h3&gt;&lt;br&gt;&lt;/br&gt;&lt;/div&gt;&lt;div class="heading"&gt;&lt;p class="alignleft"&gt;Erinyes Devil&lt;/p&gt;&lt;p class="alignright"&gt;CR 8&lt;/p&gt;&lt;div style="clear: both;"&gt;&lt;/div&gt;&lt;/div&gt;&lt;div&gt;&lt;h5&gt;&lt;b&gt;XP &lt;/b&gt;4,800&lt;/h5&gt;&lt;h5&gt;LE Medium outsider (devil, evil, extraplanar, lawful)&lt;/h5&gt;&lt;h5&gt;&lt;b&gt;Init &lt;/b&gt;+6; &lt;b&gt;Senses &lt;/b&gt;darkvision 60 ft., see in darkness, true seeing;  Perception +16&lt;/h5&gt;&lt;/div&gt;&lt;hr/&gt;&lt;div&gt;&lt;h5&gt;&lt;b&gt;DEFENSE&lt;/b&gt;&lt;/h5&gt;&lt;/div&gt;&lt;hr/&gt;&lt;div&gt;&lt;h5&gt;&lt;b&gt;AC &lt;/b&gt;23, touch 17, flat-footed 16 (+6 Dex, +1 dodge, +6 natural)&lt;/h5&gt;&lt;h5&gt;&lt;b&gt;hp &lt;/b&gt;94 (9d10+45)&lt;/h5&gt;&lt;h5&gt;&lt;b&gt;Fort &lt;/b&gt;+11, &lt;b&gt;Ref &lt;/b&gt;+12, &lt;b&gt;Will &lt;/b&gt;+7&lt;/h5&gt;&lt;h5&gt;&lt;b&gt;DR &lt;/b&gt;5/good; &lt;b&gt;Immune &lt;/b&gt;fire, poison; &lt;b&gt;Resist &lt;/b&gt;acid 10, cold 10; &lt;b&gt;SR &lt;/b&gt;19&lt;/h5&gt;&lt;/div&gt;&lt;hr/&gt;&lt;div&gt;&lt;h5&gt;&lt;b&gt;OFFENSE&lt;/b&gt;&lt;/h5&gt;&lt;/div&gt;&lt;hr/&gt;&lt;div&gt;&lt;h5&gt;&lt;b&gt;Spd &lt;/b&gt;30 ft., fly 50 ft. (good)&lt;/h5&gt;&lt;h5&gt;&lt;b&gt;Melee &lt;/b&gt;&lt;i&gt;+1 longsword&lt;/i&gt; +15/+10  (1d8+8/19-20)&lt;/h5&gt;&lt;h5&gt;&lt;b&gt;Ranged &lt;/b&gt;&lt;i&gt;+1 flaming composite  longbow&lt;/i&gt; +14/+14/+9  (1d8+6/x3 plus 1d6 fire) or  rope +15 touch (entangle)&lt;/h5&gt;&lt;h5&gt;&lt;b&gt;Spell-Like Abilities&lt;/b&gt; (CL 12th)&lt;/br&gt;Constant&amp;mdash;&lt;i&gt;true seeing&lt;/i&gt; &lt;/br&gt;At will&amp;mdash;&lt;i&gt;fear&lt;/i&gt; (single target, DC 19), &lt;i&gt;greater teleport&lt;/i&gt; (self plus 50 lbs. of objects only), &lt;i&gt;minor image&lt;/i&gt; (DC 17), &lt;i&gt;unholy blight&lt;/i&gt; (DC 19)&lt;/br&gt;1/day&amp;mdash;&lt;i&gt;summon&lt;/i&gt; (level 3,&lt;i&gt; 2 bearded devils&lt;/i&gt;, 50%)&lt;/h5&gt;&lt;/h5&gt;&lt;/div&gt;&lt;hr/&gt;&lt;div&gt;&lt;h5&gt;&lt;b&gt;STATISTICS&lt;/b&gt;&lt;/h5&gt;&lt;/div&gt;&lt;hr/&gt;&lt;div&gt;&lt;h5&gt;&lt;b&gt;Str&lt;/b&gt; 20, &lt;b&gt;Dex&lt;/b&gt; 23, &lt;b&gt;Con&lt;/b&gt; 21, &lt;b&gt;Int&lt;/b&gt; 14,  &lt;b&gt;Wis&lt;/b&gt; 18, &lt;b&gt;Cha&lt;/b&gt; 21&lt;/h5&gt;&lt;h5&gt;&lt;b&gt;Base Atk &lt;/b&gt;+9; &lt;b&gt;CMB &lt;/b&gt;+14; &lt;b&gt;CMD &lt;/b&gt;31&lt;/h5&gt;&lt;h5&gt;&lt;b&gt;Feats &lt;/b&gt;Combat Reflexes, Dodge&lt;sup&gt;B&lt;/sup&gt;, Mobility&lt;sup&gt;B&lt;/sup&gt;, Point-Blank Shot, Precise Shot, Rapid Shot, Shot on the Run&lt;/h5&gt;&lt;h5&gt;&lt;b&gt;Skills &lt;/b&gt;Acrobatics +18, Bluff +17, Diplomacy +14, Escape Artist +12, Fly +19, Intimidate +17, Knowledge (planes) +8, Knowledge (religion) +8, Perception +16, Sense Motive +10, Stealth +15&lt;/h5&gt;&lt;h5&gt;&lt;b&gt;Languages &lt;/b&gt;Celestial, Common, Draconic, Infernal;  telepathy 100 ft.&lt;/h5&gt;&lt;/div&gt;&lt;hr/&gt;&lt;div&gt;&lt;h5&gt;&lt;b&gt;ECOLOGY&lt;/b&gt;&lt;/h5&gt;&lt;/div&gt;&lt;hr/&gt;&lt;div&gt;&lt;h5&gt;&lt;b&gt;Environment &lt;/b&gt; any (Hell)&lt;/h5&gt;&lt;h5&gt;&lt;b&gt;Organization &lt;/b&gt;solitary or trio&lt;/h5&gt;&lt;h5&gt;&lt;b&gt;Treasure &lt;/b&gt;triple (+1 longsword, +1 flaming composite longbow [+5  Str bonus], rope)&lt;/h5&gt;&lt;/div&gt;&lt;hr/&gt;&lt;div&gt;&lt;h5&gt;&lt;b&gt;SPECIAL ABILITIES&lt;/b&gt;&lt;/h5&gt;&lt;/div&gt;&lt;hr/&gt;&lt;div&gt;&lt;h5&gt;&lt;b&gt;Entangle (Su)&lt;/b&gt; Each erinyes carries a 50-foot-long rope that entangles opponents of any size as an animate rope spell (CL 16th, DC 20). An erinyes can hurl its rope 30 feet with no range penalty. An erinyes's rope functions only for the erinyes who made it and no other. The save DC is Dexterity-based.&lt;/h5&gt;&lt;/div&gt;&lt;br&gt;&lt;/br&gt;&lt;div&gt;&lt;h4&gt;&lt;p&gt;Known by many names-the Fallen, the Ash Wings, and the Furies-the devils called erinyes mock the form of the angelic hosts in their exaction of vengeance and bloody justice. Executioners, not judges, erinyes alight upon the bladed eaves of Dis, Hell's cosmopolitan second layer, ever attentive for chances to soar into battle, whether in defense of Hell, on the whims of diabolical masters, or at the impassioned summons of jilted mortal summoners. All erinyes weave deadly living ropes from their own hair, which they use in battle to lift their foes into the air, mocking and condemning their victims for their transgressions before dropping them from great heights.&lt;/p&gt;&lt;p&gt;Erinyes appear as darkly beautiful angels, augmenting their sensuality with deliberate bruises and scars. Yet despite their beauty, erinyes are not seducers-they lack the subtlety and patience required for such fine emotional manipulations, and instead vastly prefer to solve their problems with swift and excruciating violence. Often, an erinyes will stay her hand before attempting to slay a foe simply so she can draw out the victim's suffering. Death is usually the only way to escape an erinyes's not-so-tender attentions, and the most powerful of these devils excel at keeping their enemies alive but helpless so as to extend their torment-many going as far as to keep their victims alive with magic. Rumors hold that the most powerful erinyes torturers have skills that allow their torment to continue even after their subject has died from their attentions.&lt;/p&gt;&lt;p&gt;Most erinyes stand just under 6 feet tall and weigh approximately 140 pounds, even with their blackfeathered wings that stretch over 10 feet wide.&lt;/p&gt;&lt;/h4&gt;&lt;/div&gt;</t>
  </si>
  <si>
    <t>Horned Devil</t>
  </si>
  <si>
    <t>darkvision 60 ft., see in darkness; Perception +24</t>
  </si>
  <si>
    <t>fear aura (5 ft., DC 23)</t>
  </si>
  <si>
    <t>35, touch 17, flat-footed 27</t>
  </si>
  <si>
    <t>(+8 Dex, +18 natural, -1 size)</t>
  </si>
  <si>
    <t>(15d10+135)</t>
  </si>
  <si>
    <t>regeneration 5 (good weapons, good spells)</t>
  </si>
  <si>
    <t>Fort +18, Ref +17, Will +13</t>
  </si>
  <si>
    <t>10/good and silver</t>
  </si>
  <si>
    <t>+1 unholy spiked chain +26/+21/+16 (2d6+11  plus stun), bite +22 (2d8+5), tail +22 (2d6+5 plus  infernal wound) or 2 claws +24 (2d6+10), bite +24  (2d8+10), tail +22 (2d6+5 plus infernal wound)</t>
  </si>
  <si>
    <t>Spell-Like Abilities (CL 16th)  At will-dispel chaos (DC 21), dispel good (DC 21), magic circle against good, greater teleport (self plus 50 lbs. of objects only), persistent image (DC 21)  3/day-fireball (DC 19), lightning bolt (DC 19)  1/day-summon (level 6, 3 barbed devils, 35%)</t>
  </si>
  <si>
    <t>Str 31, Dex 27, Con 28, Int 14, Wis 22, Cha 23</t>
  </si>
  <si>
    <t>Improved Bull Rush, Improved Sunder, Improved Vital Strike, Iron Will, Multiattack, Power Attack, Vital Strike, Weapon Focus (spiked chain)</t>
  </si>
  <si>
    <t>Bluff +24, Diplomacy +21, Fly +15, Intimidate +24, Knowledge (planes) +20, Perception +24, Sense Motive +21, Spellcraft +20, Stealth +22</t>
  </si>
  <si>
    <t>solitary, pair, or wing (3-10)</t>
  </si>
  <si>
    <t>standard (+1 unholy spiked chain, other treasure)</t>
  </si>
  <si>
    <t>Bristling with terrible spines and a crown of deadly horns, this leering winged terror wields a whirling barbed chain.</t>
  </si>
  <si>
    <t>Infernal Wound (Su) The damage a horned devil deals with its tail causes persistent wounds that deal 2d6 points of bleed damage. Bleeding caused in this way is difficult to staunch-a DC 26 Heal check stops the damage, and any attempt to heal a creature suffering from an infernal wound must succeed on a DC 26 caster level check or the spell does not function. Success indicates the healing works normally and stops all bleed effects.  Stun (Su) Whenever a horned devil hits with a spiked chain attack, the opponent must succeed on a DC 27 Fortitude save or be stunned for 1d4 rounds. This ability is a function of the horned devil, not of the spiked chain. The save DC is Strength-based.</t>
  </si>
  <si>
    <t>Among the deadliest of the archdevils' warriors and able commanders of lesser fiends, horned devils spread the rule of Hell wherever they tread. These greater devils are trained, forged, and reforged to be among the most lethal, merciless, and obedient warriors in the multiverse. While rank-and-file horned devils are called cornugons, the greatest of their kind are known as malebranche.  A typical horned devil rises to a hulking 9 feet tall, bears 14-foot-wide wings, and weighs 700 pounds.</t>
  </si>
  <si>
    <t>&lt;link rel="stylesheet"href="PF.css"&gt;&lt;div&gt;&lt;h2&gt;Devil, Horned &lt;/h2&gt;&lt;h3&gt;&lt;i&gt;Bristling with terrible spines and a crown of deadly horns, this leering winged terror wields a whirling barbed chain.&lt;/i&gt;&lt;/h3&gt;&lt;br&gt;&lt;/br&gt;&lt;/div&gt;&lt;div class="heading"&gt;&lt;p class="alignleft"&gt;Horned Devil&lt;/p&gt;&lt;p class="alignright"&gt;CR 16&lt;/p&gt;&lt;div style="clear: both;"&gt;&lt;/div&gt;&lt;/div&gt;&lt;div&gt;&lt;h5&gt;&lt;b&gt;XP &lt;/b&gt;76,800&lt;/h5&gt;&lt;h5&gt;LE Large outsider (devil, evil, extraplanar, lawful)&lt;/h5&gt;&lt;h5&gt;&lt;b&gt;Init &lt;/b&gt;+8; &lt;b&gt;Senses &lt;/b&gt;darkvision 60 ft., see in darkness; Perception +24&lt;/h5&gt;&lt;h5&gt;&lt;b&gt;Aura &lt;/b&gt;fear aura (5 ft., DC 23)&lt;/h5&gt;&lt;/div&gt;&lt;hr/&gt;&lt;div&gt;&lt;h5&gt;&lt;b&gt;DEFENSE&lt;/b&gt;&lt;/h5&gt;&lt;/div&gt;&lt;hr/&gt;&lt;div&gt;&lt;h5&gt;&lt;b&gt;AC &lt;/b&gt;35, touch 17, flat-footed 27 (+8 Dex, +18 natural, -1 size)&lt;/h5&gt;&lt;h5&gt;&lt;b&gt;hp &lt;/b&gt;217 (15d10+135); regeneration 5 (good weapons, good spells)&lt;/h5&gt;&lt;h5&gt;&lt;b&gt;Fort &lt;/b&gt;+18, &lt;b&gt;Ref &lt;/b&gt;+17, &lt;b&gt;Will &lt;/b&gt;+13&lt;/h5&gt;&lt;h5&gt;&lt;b&gt;DR &lt;/b&gt;10/good and silver; &lt;b&gt;Immune &lt;/b&gt;fire, poison; &lt;b&gt;Resist &lt;/b&gt;acid 10, cold 10; &lt;b&gt;SR &lt;/b&gt;27&lt;/h5&gt;&lt;/div&gt;&lt;hr/&gt;&lt;div&gt;&lt;h5&gt;&lt;b&gt;OFFENSE&lt;/b&gt;&lt;/h5&gt;&lt;/div&gt;&lt;hr/&gt;&lt;div&gt;&lt;h5&gt;&lt;b&gt;Spd &lt;/b&gt;30 ft., fly 50 ft. (average)&lt;/h5&gt;&lt;h5&gt;&lt;b&gt;Melee &lt;/b&gt;&lt;i&gt;+1 unholy spiked chain&lt;/i&gt; +26/+21/+16 (2d6+11  plus stun), bite +22 (2d8+5), tail +22 (2d6+5 plus  infernal wound) or &lt;/br&gt;2 claws +24 (2d6+10), bite +24  (2d8+10), tail +22 (2d6+5 plus infernal wound)&lt;/h5&gt;&lt;h5&gt;&lt;b&gt;Space &lt;/b&gt;10 ft.; &lt;b&gt;Reach &lt;/b&gt;10 ft.&lt;/h5&gt;&lt;h5&gt;&lt;b&gt;Spell-Like Abilities&lt;/b&gt; (CL 16th)&lt;/br&gt;At will&amp;mdash;&lt;i&gt;dispel chaos&lt;/i&gt; (DC 21), &lt;i&gt;dispel good&lt;/i&gt; (DC 21),&lt;i&gt; magic circle against good&lt;/i&gt;, &lt;i&gt;greater teleport&lt;/i&gt; (self plus 50 lbs. of objects only), &lt;i&gt;persistent image&lt;/i&gt; (DC 21)&lt;/br&gt;3/day&amp;mdash;&lt;i&gt;fireball&lt;/i&gt; (DC 19), &lt;i&gt;lightning bolt&lt;/i&gt; (DC 19)&lt;/br&gt;1/day&amp;mdash;&lt;i&gt;summon&lt;/i&gt; (level 6,&lt;i&gt; 3 barbed devils&lt;/i&gt;, 35%)&lt;/h5&gt;&lt;/h5&gt;&lt;/div&gt;&lt;hr/&gt;&lt;div&gt;&lt;h5&gt;&lt;b&gt;STATISTICS&lt;/b&gt;&lt;/h5&gt;&lt;/div&gt;&lt;hr/&gt;&lt;div&gt;&lt;h5&gt;&lt;b&gt;Str&lt;/b&gt; 31, &lt;b&gt;Dex&lt;/b&gt; 27, &lt;b&gt;Con&lt;/b&gt; 28, &lt;b&gt;Int&lt;/b&gt; 14, &lt;b&gt;Wis&lt;/b&gt; 22, &lt;b&gt;Cha&lt;/b&gt; 23&lt;/h5&gt;&lt;h5&gt;&lt;b&gt;Base Atk &lt;/b&gt;+15; &lt;b&gt;CMB &lt;/b&gt;+26; &lt;b&gt;CMD &lt;/b&gt;44&lt;/h5&gt;&lt;h5&gt;&lt;b&gt;Feats &lt;/b&gt;Improved Bull Rush, Improved Sunder, Improved Vital Strike, Iron Will, Multiattack, Power Attack, Vital Strike, Weapon Focus (spiked chain)&lt;/h5&gt;&lt;h5&gt;&lt;b&gt;Skills &lt;/b&gt;Bluff +24, Diplomacy +21, Fly +15, Intimidate +24, Knowledge (planes) +20, Perception +24, Sense Motive +21, Spellcraft +20, Stealth +22&lt;/h5&gt;&lt;h5&gt;&lt;b&gt;Languages &lt;/b&gt;Celestial, Common, Draconic, Infernal; telepathy  100 ft.&lt;/h5&gt;&lt;/div&gt;&lt;hr/&gt;&lt;div&gt;&lt;h5&gt;&lt;b&gt;ECOLOGY&lt;/b&gt;&lt;/h5&gt;&lt;/div&gt;&lt;hr/&gt;&lt;div&gt;&lt;h5&gt;&lt;b&gt;Environment &lt;/b&gt; any (Hell)&lt;/h5&gt;&lt;h5&gt;&lt;b&gt;Organization &lt;/b&gt;solitary, pair, or wing (3-10)&lt;/h5&gt;&lt;h5&gt;&lt;b&gt;Treasure &lt;/b&gt;standard (+1 unholy spiked chain, other treasure)&lt;/h5&gt;&lt;/div&gt;&lt;hr/&gt;&lt;div&gt;&lt;h5&gt;&lt;b&gt;SPECIAL ABILITIES&lt;/b&gt;&lt;/h5&gt;&lt;/div&gt;&lt;hr/&gt;&lt;div&gt;&lt;h5&gt;&lt;b&gt;Infernal Wound (Su)&lt;/b&gt; The damage a horned devil deals with its tail causes persistent wounds that deal 2d6 points of bleed damage. Bleeding caused in this way is difficult to staunch-a DC 26 Heal check stops the damage, and any attempt to heal a creature suffering from an infernal wound must succeed on a DC 26 caster level check or the spell does not function. Success indicates the healing works normally and stops all bleed effects.  &lt;/h5&gt;&lt;h5&gt;&lt;b&gt;Stun (Su)&lt;/b&gt; Whenever a horned devil hits with a spiked chain attack, the opponent must succeed on a DC 27 Fortitude save or be stunned for 1d4 rounds. This ability is a function of the horned devil, not of the spiked chain. The save DC is Strength-based.&lt;/h5&gt;&lt;/div&gt;&lt;br&gt;&lt;/br&gt;&lt;div&gt;&lt;h4&gt;&lt;p&gt;Among the deadliest of the archdevils' warriors and able commanders of lesser fiends, horned devils spread the rule of Hell wherever they tread. These greater devils are trained, forged, and reforged to be among the most lethal, merciless, and obedient warriors in the multiverse. While rank-and-file horned devils are called cornugons, the greatest of their kind are known as malebranche.&lt;/p&gt;&lt;p&gt;A typical horned devil rises to a hulking 9 feet tall, bears 14-foot-wide wings, and weighs 700 pounds.&lt;/p&gt;&lt;/h4&gt;&lt;/div&gt;</t>
  </si>
  <si>
    <t>Ice Devil</t>
  </si>
  <si>
    <t>darkvision 60 ft., see in darkness; Perception +27</t>
  </si>
  <si>
    <t>fear (10 ft., DC 22)</t>
  </si>
  <si>
    <t>32, touch 14, flat-footed 27</t>
  </si>
  <si>
    <t>(+5 Dex, +18 natural, -1 size)</t>
  </si>
  <si>
    <t>(14d10+84)</t>
  </si>
  <si>
    <t>Fort +15, Ref +14, Will +12</t>
  </si>
  <si>
    <t>fire, cold, poison</t>
  </si>
  <si>
    <t>acid 10</t>
  </si>
  <si>
    <t>+1 frost spear +21/+16/+11 (2d6+10/x3 plus 1d6 cold  plus slow), bite +14 (2d6+6), tail +14 (3d6+3 plus slow)</t>
  </si>
  <si>
    <t>Spell-Like Abilities (CL 13th)  Constant-fly At will-cone of cold (DC 20), ice storm, greater teleport (self plus 50 lbs. of objects only), persistent image (DC 20), wall of ice (DC 19)  1/day-summon (level 4, 2 bone devils, 50%)</t>
  </si>
  <si>
    <t>Str 23, Dex 21, Con 22, Int 25, Wis 22, Cha 20</t>
  </si>
  <si>
    <t>Alertness, Cleave, Combat Reflexes, Improved Initiative, Iron Will, Power Attack, Weapon Focus (spear)</t>
  </si>
  <si>
    <t>Acrobatics +22, Bluff +22, Diplomacy +22, Fly +13, Intimidate +19, Knowledge (planes) +24, Knowledge (any three others) +21, Perception +27, Sense Motive +27, Spellcraft +21, Stealth +18, Survival +23</t>
  </si>
  <si>
    <t>solitary, team (2-3), council (4-10), or contingent (1-3 ice devils, 2-6 horned devils, and 1-4 bone devils)</t>
  </si>
  <si>
    <t>standard (+1 frost spear, other treasure)</t>
  </si>
  <si>
    <t>A pair of frozen, multifaceted eyes coldly judge all before this towering, insectile monstrosity.</t>
  </si>
  <si>
    <t>Slow (Su) A hit from an ice devil's tail or spear induces numbing cold. The opponent must succeed on a DC 23 Fortitude save or be affected as though by a slow spell for 1d6 rounds. This effect comes from the devil in the case of its weapon; it is not a quality possessed by the spear itself.  The save DC is Constitution-based.</t>
  </si>
  <si>
    <t>Strategists and masterminds of Hell's armies, the insectile ice devils possess some of the most cruelly ingenious minds in Asmodeus's legions. It is said that each ice devil-known as gelugons among the ranks of devilkind-bears within its chest a stolen, frozen mortal heart, which allows it to make decisions free of all emotion. Born on the icy layer of Cocytus, Hell's seventh layer, most ice devils migrate to Caina, the eighth layer, where they plot world-damning machinations from courts of freezing steel. Although they are perhaps the most alien and monstrous in appearance of all devils, few breeds are accorded greater respect.  In combat, a gelugon prefers to let its minions engage foes in melee so that it can hang back and appraise the foe's tactics, strengths, and weaknesses. The ice devil supports its minions with its spell-like abilities, always taking care to avoid impacting its minions in the area of effect of its spells-this not from any sense of camaraderie, only a cold and logical truth that its allies can survive longer in a fight if they are not exposed to friendly fire.  Gelugons stand at 12 feet tall, and weigh approximately 700 pounds.</t>
  </si>
  <si>
    <t>&lt;link rel="stylesheet"href="PF.css"&gt;&lt;div&gt;&lt;h2&gt;Devil, Ice &lt;/h2&gt;&lt;h3&gt;&lt;i&gt;A pair of frozen, multifaceted eyes coldly judge all before this towering, insectile monstrosity.&lt;/i&gt;&lt;/h3&gt;&lt;br&gt;&lt;/br&gt;&lt;/div&gt;&lt;div class="heading"&gt;&lt;p class="alignleft"&gt;Ice Devil&lt;/p&gt;&lt;p class="alignright"&gt;CR 13&lt;/p&gt;&lt;div style="clear: both;"&gt;&lt;/div&gt;&lt;/div&gt;&lt;div&gt;&lt;h5&gt;&lt;b&gt;XP &lt;/b&gt;25,600&lt;/h5&gt;&lt;h5&gt;LE Large outsider (devil, evil, extraplanar, lawful)&lt;/h5&gt;&lt;h5&gt;&lt;b&gt;Init &lt;/b&gt;+9; &lt;b&gt;Senses &lt;/b&gt;darkvision 60 ft., see in darkness; Perception +27&lt;/h5&gt;&lt;h5&gt;&lt;b&gt;Aura &lt;/b&gt;fear (10 ft., DC 22)&lt;/h5&gt;&lt;/div&gt;&lt;hr/&gt;&lt;div&gt;&lt;h5&gt;&lt;b&gt;DEFENSE&lt;/b&gt;&lt;/h5&gt;&lt;/div&gt;&lt;hr/&gt;&lt;div&gt;&lt;h5&gt;&lt;b&gt;AC &lt;/b&gt;32, touch 14, flat-footed 27 (+5 Dex, +18 natural, -1 size)&lt;/h5&gt;&lt;h5&gt;&lt;b&gt;hp &lt;/b&gt;161 (14d10+84); regeneration 5 (good weapons, good spells)&lt;/h5&gt;&lt;h5&gt;&lt;b&gt;Fort &lt;/b&gt;+15, &lt;b&gt;Ref &lt;/b&gt;+14, &lt;b&gt;Will &lt;/b&gt;+12&lt;/h5&gt;&lt;h5&gt;&lt;b&gt;DR &lt;/b&gt;10/good; &lt;b&gt;Immune &lt;/b&gt;fire, cold, poison; &lt;b&gt;Resist &lt;/b&gt;acid 10; &lt;b&gt;SR &lt;/b&gt;24&lt;/h5&gt;&lt;/div&gt;&lt;hr/&gt;&lt;div&gt;&lt;h5&gt;&lt;b&gt;OFFENSE&lt;/b&gt;&lt;/h5&gt;&lt;/div&gt;&lt;hr/&gt;&lt;div&gt;&lt;h5&gt;&lt;b&gt;Spd &lt;/b&gt;40 ft., fly 60 ft. (good)&lt;/h5&gt;&lt;h5&gt;&lt;b&gt;Melee &lt;/b&gt;&lt;i&gt;+1 frost spear&lt;/i&gt; +21/+16/+11 (2d6+10/x3 plus 1d6 cold  plus slow), bite +14 (2d6+6), tail +14 (3d6+3 plus slow)&lt;/h5&gt;&lt;h5&gt;&lt;b&gt;Space &lt;/b&gt;10 ft.; &lt;b&gt;Reach &lt;/b&gt;10 ft.&lt;/h5&gt;&lt;h5&gt;&lt;b&gt;Spell-Like Abilities&lt;/b&gt; (CL 13th)&lt;/br&gt;Constant&amp;mdash;&lt;i&gt;fly&lt;/i&gt; &lt;/br&gt;At will&amp;mdash;&lt;i&gt;cone of cold&lt;/i&gt; (DC 20),&lt;i&gt; ice storm&lt;/i&gt;, &lt;i&gt;greater teleport&lt;/i&gt; (self plus 50 lbs. of objects only), &lt;i&gt;persistent image&lt;/i&gt; (DC 20), &lt;i&gt;wall of ice&lt;/i&gt; (DC 19)&lt;/br&gt;1/day&amp;mdash;&lt;i&gt;summon&lt;/i&gt; (level 4,&lt;i&gt; 2 bone devils&lt;/i&gt;, 50%)&lt;/h5&gt;&lt;/h5&gt;&lt;/div&gt;&lt;hr/&gt;&lt;div&gt;&lt;h5&gt;&lt;b&gt;STATISTICS&lt;/b&gt;&lt;/h5&gt;&lt;/div&gt;&lt;hr/&gt;&lt;div&gt;&lt;h5&gt;&lt;b&gt;Str&lt;/b&gt; 23, &lt;b&gt;Dex&lt;/b&gt; 21, &lt;b&gt;Con&lt;/b&gt; 22, &lt;b&gt;Int&lt;/b&gt; 25, &lt;b&gt;Wis&lt;/b&gt; 22, &lt;b&gt;Cha&lt;/b&gt; 20&lt;/h5&gt;&lt;h5&gt;&lt;b&gt;Base Atk &lt;/b&gt;+14; &lt;b&gt;CMB &lt;/b&gt;+21; &lt;b&gt;CMD &lt;/b&gt;36&lt;/h5&gt;&lt;h5&gt;&lt;b&gt;Feats &lt;/b&gt;Alertness, Cleave, Combat Reflexes, Improved Initiative, Iron Will, Power Attack, Weapon Focus (spear)&lt;/h5&gt;&lt;h5&gt;&lt;b&gt;Skills &lt;/b&gt;Acrobatics +22, Bluff +22, Diplomacy +22, Fly +13, Intimidate +19, Knowledge (planes) +24, Knowledge (any three others) +21, Perception +27, Sense Motive +27, Spellcraft +21, Stealth +18, Survival +23&lt;/h5&gt;&lt;h5&gt;&lt;b&gt;Languages &lt;/b&gt;Celestial, Common, Draconic, Infernal; telepathy  100 ft.&lt;/h5&gt;&lt;/div&gt;&lt;hr/&gt;&lt;div&gt;&lt;h5&gt;&lt;b&gt;ECOLOGY&lt;/b&gt;&lt;/h5&gt;&lt;/div&gt;&lt;hr/&gt;&lt;div&gt;&lt;h5&gt;&lt;b&gt;Environment &lt;/b&gt; any (Hell)&lt;/h5&gt;&lt;h5&gt;&lt;b&gt;Organization &lt;/b&gt;solitary, team (2-3), council (4-10), or contingent (1-3 ice devils, 2-6 horned devils, and 1-4 bone devils)&lt;/h5&gt;&lt;h5&gt;&lt;b&gt;Treasure &lt;/b&gt;standard (+1 frost spear, other treasure)&lt;/h5&gt;&lt;/div&gt;&lt;hr/&gt;&lt;div&gt;&lt;h5&gt;&lt;b&gt;SPECIAL ABILITIES&lt;/b&gt;&lt;/h5&gt;&lt;/div&gt;&lt;hr/&gt;&lt;div&gt;&lt;h5&gt;&lt;b&gt;Slow (Su)&lt;/b&gt; A hit from an ice devil's tail or spear induces numbing cold. The opponent must succeed on a DC 23 Fortitude save or be affected as though by a slow spell for 1d6 rounds. This effect comes from the devil in the case of its weapon; it is not a quality possessed by the spear itself.  The save DC is Constitution-based.&lt;/h5&gt;&lt;/div&gt;&lt;br&gt;&lt;/br&gt;&lt;div&gt;&lt;h4&gt;&lt;p&gt;Strategists and masterminds of Hell's armies, the insectile ice devils possess some of the most cruelly ingenious minds in Asmodeus's legions. It is said that each ice devil-known as gelugons among the ranks of devilkind-bears within its chest a stolen, frozen mortal heart, which allows it to make decisions free of all emotion. Born on the icy layer of Cocytus, Hell's seventh layer, most ice devils migrate to Caina, the eighth layer, where they plot world-damning machinations from courts of freezing steel. Although they are perhaps the most alien and monstrous in appearance of all devils, few breeds are accorded greater respect.&lt;/p&gt;&lt;p&gt;In combat, a gelugon prefers to let its minions engage foes in melee so that it can hang back and appraise the foe's tactics, strengths, and weaknesses. The ice devil supports its minions with its spell-like abilities, always taking care to avoid impacting its minions in the area of effect of its spells-this not from any sense of camaraderie, only a cold and logical truth that its allies can survive longer in a fight if they are not exposed to friendly fire.&lt;/p&gt;&lt;p&gt;Gelugons stand at 12 feet tall, and weigh approximately 700 pounds.&lt;/p&gt;&lt;/h4&gt;&lt;/div&gt;</t>
  </si>
  <si>
    <t>Imp</t>
  </si>
  <si>
    <t>darkvision 60 ft., detect good, detect magic, see in darkness; Perception +7</t>
  </si>
  <si>
    <t>17, touch 16, flat-footed 13</t>
  </si>
  <si>
    <t>(+3 Dex, +1 dodge, +1 natural, +2 size)</t>
  </si>
  <si>
    <t>Fort +1, Ref +6, Will +4</t>
  </si>
  <si>
    <t>sting +8 (1d4 plus poison)</t>
  </si>
  <si>
    <t>Spell-Like Abilities (CL 6th) Constant-detect good, detect magic At will-invisibility (self only) 1/day-augury, suggestion (DC 15) 1/week-commune (6 questions, CL 12th)</t>
  </si>
  <si>
    <t>Str 10, Dex 17, Con 10, Int 13, Wis 12, Cha 14</t>
  </si>
  <si>
    <t>Dodge, Weapon Finesse</t>
  </si>
  <si>
    <t>Acrobatics +9, Bluff +8, Fly +21, Knowledge (arcana) +7, Knowledge (planes) +7, Perception +7, Spellcraft +7</t>
  </si>
  <si>
    <t>Common, Infernal</t>
  </si>
  <si>
    <t>change shape (boar, giant spider, rat, or raven, beast shape I)</t>
  </si>
  <si>
    <t>solitary, pair, or flock (3-10)</t>
  </si>
  <si>
    <t>Fiendish wings and a whipping scorpion-like tail lash behind this diminutive, red-skinned nuisance.</t>
  </si>
  <si>
    <t>Poison (Ex) Sting-injury; save Fort DC 13; frequency 1/ round for 6 rounds; effect 1d2 Dex; cure 1 save. The save DC is Constitution-based, and includes a +2 racial bonus.</t>
  </si>
  <si>
    <t>Born directly from the pits of Hell, imps are among the least of the true devils; these vicious, manipulative fiends, however, hold an important role in the corruption of mortal souls. Unfettered from the ranks and duties of diabolical armies, imps delight in any opportunity to travel to the Material Plane and subtly tempt mortals toward acts of ever-greater depravity. Willingly serving spellcasters as familiars, imps play the role of dutiful servants, often granting their masters cunning advice and infernal insights. In truth, though, an imp works to deliver souls to Hell, assuring that its master's soul-and as many collateral souls as possible- faces damnation upon death. Imps vary widely in appearance, ranging through a spectrum of bestial traits and grotesque body shapes, though most take the forms of red-skinned, winged humanoids with bulbous features. Such a typical imp stands a mere 2 feet tall, has a 3-foot wingspan, and weighs 10 pounds. One in every thousand imps possesses the ability to communicate telepathically with creatures within 50 feet and the power to change its form into that of any Small or Tiny animal, as per the spell beast shape II. These imp consulars are highly prized by powerful devils, who send them to serve their favored minions or to corrupt mortals with great destinies. An imp consular can be summoned via the Improved Familiar feat, but only by a spellcaster of 8th level or higher. Diabolists tell of other breeds of imps with similarly specialized abilities, but if such creatures truly exist they are an especially rare lot. Unlike most devils, imps often find themselves free and alone on the Material Plane, particularly after they've been summoned to serve as familiars and their masters have perished (often indirectly due to the machinations of the imp itself ). With no way to return home, these imps, freed of their bonds to arcane masters, can become dangerous pests or even leaders of small tribes of savage humanoids like goblins or kobolds.</t>
  </si>
  <si>
    <t>&lt;link rel="stylesheet"href="PF.css"&gt;&lt;div&gt;&lt;h2&gt;Devil, Imp &lt;/h2&gt;&lt;h3&gt;&lt;i&gt;Fiendish wings and a whipping scorpion-like tail lash behind this diminutive, red-skinned nuisance.&lt;/i&gt;&lt;/h3&gt;&lt;br&gt;&lt;/br&gt;&lt;/div&gt;&lt;div class="heading"&gt;&lt;p class="alignleft"&gt;Imp&lt;/p&gt;&lt;p class="alignright"&gt;CR 2&lt;/p&gt;&lt;div style="clear: both;"&gt;&lt;/div&gt;&lt;/div&gt;&lt;div&gt;&lt;h5&gt;&lt;b&gt;XP &lt;/b&gt;600&lt;/h5&gt;&lt;h5&gt;LE Tiny outsider (devil, evil, extraplanar, lawful)&lt;/h5&gt;&lt;h5&gt;&lt;b&gt;Init &lt;/b&gt;+3; &lt;b&gt;Senses &lt;/b&gt;darkvision 60 ft., detect good, detect magic, see in darkness; Perception +7&lt;/h5&gt;&lt;/div&gt;&lt;hr/&gt;&lt;div&gt;&lt;h5&gt;&lt;b&gt;DEFENSE&lt;/b&gt;&lt;/h5&gt;&lt;/div&gt;&lt;hr/&gt;&lt;div&gt;&lt;h5&gt;&lt;b&gt;AC &lt;/b&gt;17, touch 16, flat-footed 13 (+3 Dex, +1 dodge, +1 natural, +2 size)&lt;/h5&gt;&lt;h5&gt;&lt;b&gt;hp &lt;/b&gt;16 (3d10); fast healing 2&lt;/h5&gt;&lt;h5&gt;&lt;b&gt;Fort &lt;/b&gt;+1, &lt;b&gt;Ref &lt;/b&gt;+6, &lt;b&gt;Will &lt;/b&gt;+4&lt;/h5&gt;&lt;h5&gt;&lt;b&gt;DR &lt;/b&gt;5/good or silver; &lt;b&gt;Immune &lt;/b&gt;fire, poison; &lt;b&gt;Resist &lt;/b&gt;acid 10, cold 10&lt;/h5&gt;&lt;/div&gt;&lt;hr/&gt;&lt;div&gt;&lt;h5&gt;&lt;b&gt;OFFENSE&lt;/b&gt;&lt;/h5&gt;&lt;/div&gt;&lt;hr/&gt;&lt;div&gt;&lt;h5&gt;&lt;b&gt;Spd &lt;/b&gt;20 ft., fly 50 ft. (perfect)&lt;/h5&gt;&lt;h5&gt;&lt;b&gt;Melee &lt;/b&gt;sting +8 (1d4 plus poison)&lt;/h5&gt;&lt;h5&gt;&lt;b&gt;Space &lt;/b&gt;2-1/2 ft.; &lt;b&gt;Reach &lt;/b&gt;0 ft.&lt;/h5&gt;&lt;h5&gt;&lt;b&gt;Spell-Like Abilities&lt;/b&gt; (CL 6th)&lt;/br&gt;Constant&amp;mdash;&lt;i&gt;detect good&lt;/i&gt;,&lt;i&gt; detect magic&lt;/i&gt; &lt;/br&gt;At will&amp;mdash;&lt;i&gt;invisibility&lt;/i&gt; (self only)&lt;/br&gt;1/day&amp;mdash;&lt;i&gt;augury&lt;/i&gt;, &lt;i&gt;suggestion&lt;/i&gt; (DC 15)&lt;/br&gt;1/week&amp;mdash;&lt;i&gt;commune&lt;/i&gt; (6 questions, CL 12th)&lt;/h5&gt;&lt;/h5&gt;&lt;/div&gt;&lt;hr/&gt;&lt;div&gt;&lt;h5&gt;&lt;b&gt;STATISTICS&lt;/b&gt;&lt;/h5&gt;&lt;/div&gt;&lt;hr/&gt;&lt;div&gt;&lt;h5&gt;&lt;b&gt;Str&lt;/b&gt; 10, &lt;b&gt;Dex&lt;/b&gt; 17, &lt;b&gt;Con&lt;/b&gt; 10, &lt;b&gt;Int&lt;/b&gt; 13, &lt;b&gt;Wis&lt;/b&gt; 12, &lt;b&gt;Cha&lt;/b&gt; 14&lt;/h5&gt;&lt;h5&gt;&lt;b&gt;Base Atk &lt;/b&gt;+3; &lt;b&gt;CMB &lt;/b&gt;+1; &lt;b&gt;CMD &lt;/b&gt;15&lt;/h5&gt;&lt;h5&gt;&lt;b&gt;Feats &lt;/b&gt;Dodge, Weapon Finesse&lt;/h5&gt;&lt;h5&gt;&lt;b&gt;Skills &lt;/b&gt;Acrobatics +9, Bluff +8, Fly +21, Knowledge (arcana) +7, Knowledge (planes) +7, Perception +7, Spellcraft +7&lt;/h5&gt;&lt;h5&gt;&lt;b&gt;Languages &lt;/b&gt;Common, Infernal&lt;/h5&gt;&lt;h5&gt;&lt;b&gt;SQ &lt;/b&gt;change shape (boar, giant spider, rat, or raven, beast shape I)&lt;/h5&gt;&lt;/div&gt;&lt;hr/&gt;&lt;div&gt;&lt;h5&gt;&lt;b&gt;ECOLOGY&lt;/b&gt;&lt;/h5&gt;&lt;/div&gt;&lt;hr/&gt;&lt;div&gt;&lt;h5&gt;&lt;b&gt;Environment &lt;/b&gt; any (Hell)&lt;/h5&gt;&lt;h5&gt;&lt;b&gt;Organization &lt;/b&gt;solitary, pair, or flock (3-10)&lt;/h5&gt;&lt;h5&gt;&lt;b&gt;Treasure &lt;/b&gt;standard&lt;/h5&gt;&lt;/div&gt;&lt;hr/&gt;&lt;div&gt;&lt;h5&gt;&lt;b&gt;SPECIAL ABILITIES&lt;/b&gt;&lt;/h5&gt;&lt;/div&gt;&lt;hr/&gt;&lt;div&gt;&lt;h5&gt;&lt;b&gt;Poison (Ex)&lt;/b&gt; Sting-injury; save Fort DC 13; frequency 1/ round for 6 rounds; effect 1d2 Dex; cure 1 save. The save DC is Constitution-based, and includes a +2 racial bonus.&lt;/h5&gt;&lt;/div&gt;&lt;br&gt;&lt;/br&gt;&lt;div&gt;&lt;h4&gt;&lt;p&gt;Born directly from the pits of Hell, imps are among the least of the true devils; these vicious, manipulative fiends, however, hold an important role in the corruption of mortal souls. Unfettered from the ranks and duties of diabolical armies, imps delight in any opportunity to travel to the Material Plane and subtly tempt mortals toward acts of ever-greater depravity.&lt;/p&gt;&lt;p&gt;Willingly serving spellcasters as familiars, imps play the role of dutiful servants, often granting their masters cunning advice and infernal insights. In truth, though, an imp works to deliver souls to Hell, assuring that its master's soul-and as many collateral souls as possible- faces damnation upon death.&lt;/p&gt;&lt;p&gt;Imps vary widely in appearance, ranging through a spectrum of bestial traits and grotesque body shapes, though most take the forms of red-skinned, winged humanoids with bulbous features. Such a typical imp stands a mere 2 feet tall, has a 3-foot wingspan, and weighs 10 pounds.&lt;/p&gt;&lt;p&gt;One in every thousand imps possesses the ability to communicate telepathically with creatures within 50 feet and the power to change its form into that of any Small or Tiny animal, as per the spell beast shape II. These imp consulars are highly prized by powerful devils, who send them to serve their favored minions or to corrupt mortals with great destinies. An imp consular can be summoned via the Improved Familiar feat, but only by a spellcaster of 8th level or higher. Diabolists tell of other breeds of imps with similarly specialized abilities, but if such creatures truly exist they are an especially rare lot.&lt;/p&gt;&lt;p&gt;Unlike most devils, imps often find themselves free and alone on the Material Plane, particularly after they've been summoned to serve as familiars and their masters have perished (often indirectly due to the machinations of the imp itself ). With no way to return home, these imps, freed of their bonds to arcane masters, can become dangerous pests or even leaders of small tribes of savage humanoids like goblins or kobolds.&lt;/p&gt;&lt;/h4&gt;&lt;/div&gt;</t>
  </si>
  <si>
    <t>Lemure</t>
  </si>
  <si>
    <t>darkvision 60 ft., see in darkness; Perception +0</t>
  </si>
  <si>
    <t>Fort +4, Ref +3, Will +0</t>
  </si>
  <si>
    <t>fire, mind-affecting effects, poison</t>
  </si>
  <si>
    <t>2 claws +2 (1d4)</t>
  </si>
  <si>
    <t>Str 11, Dex 10, Con 12, Int -, Wis 11, Cha 5</t>
  </si>
  <si>
    <t>solitary, pair, gang (3-5), swarm (6-17), or mob (10-40 or more)</t>
  </si>
  <si>
    <t>A roiling wave of f lesh gushes forward. Amid the fatty surge wriggle half-formed limbs and a dripping tumorous face.</t>
  </si>
  <si>
    <t>The least of devilkind, lemures roil forth from the ranks of souls damned to Hell, shapeless masses of quivering flesh. What spark of instinct or memory lingers on within a lemure's semi-consciousness regularly shapes its features to mimic those of its tormentors or the tortured souls around it. Grotesque and useless, a lemure's features speak nothing of what it once was. Many exhibit multiple terrible visages or are nothing more than churning pillars of cancerous flesh. Only their knobby, flailing limbs work as they should, and those they merely use to destroy any non-infernal life that draws too near. Moving lemures typically congeal in forms over 4 feet tall and weigh upward of 200 pounds, though when at rest these disgusting fiends often appear to be little more than lumps of melted flesh and malformed features. Although among the most loathsome creatures in existence, lemures serve a vital role in Hell's perverse ecology. When at the end of a mortal life a creature's soul is damned-whether because it revered diabolical forces or failed in the worship of another deity-it joins the masses of suffering souls filling the plains of Avernus, Hell's first layer. Here a soul's torments begin as lesser devils marshal it along with similar spirits in preparation for a long, perilous journey to one of Hell's deeper layers-typically one suited to the punishments appropriate to the soul's crimes, or merely the domain of a devil who has need for slaves. Upon reaching the realm of their damnation, souls face untold lifetimes of torment at the hands of devils, other fiendish beings, and the deadly machinations of Hell itself. As the formerly mortal essences slowly go mad, they forget their lives, grow bestial, and eventually become little more than automatons of fear and hatred. After ages of such existence, the cruel processes of Hell either utterly annihilate the soul or-in the cases of the most profane spirits-reconsecrate such forsaken beings into lemures, the building blocks of devils, unthinking waves of filth and diabolical flesh. Such repulsive beings assemble in vast mobs, waves of putrescence thousands upon thousands strong. Greater devils can spot the most corrupt of these fiends and, either through mysterious tortures or the powers of Hell itself, reshape them into true devils, newly born and ready to obediently serve in the legions of the damned.</t>
  </si>
  <si>
    <t>&lt;link rel="stylesheet"href="PF.css"&gt;&lt;div&gt;&lt;h2&gt;Devil, Lemure &lt;/h2&gt;&lt;h3&gt;&lt;i&gt;A roiling wave of f lesh gushes forward. Amid the fatty surge wriggle half-formed limbs and a dripping tumorous face.&lt;/i&gt;&lt;/h3&gt;&lt;br&gt;&lt;/br&gt;&lt;/div&gt;&lt;div class="heading"&gt;&lt;p class="alignleft"&gt;Lemure&lt;/p&gt;&lt;p class="alignright"&gt;CR 1&lt;/p&gt;&lt;div style="clear: both;"&gt;&lt;/div&gt;&lt;/div&gt;&lt;div&gt;&lt;h5&gt;&lt;b&gt;XP &lt;/b&gt;400&lt;/h5&gt;&lt;h5&gt;LE Medium outsider (devil, evil, extraplanar, lawful)&lt;/h5&gt;&lt;h5&gt;&lt;b&gt;Init &lt;/b&gt;+0; &lt;b&gt;Senses &lt;/b&gt;darkvision 60 ft., see in darkness; Perception +0&lt;/h5&gt;&lt;/div&gt;&lt;hr/&gt;&lt;div&gt;&lt;h5&gt;&lt;b&gt;DEFENSE&lt;/b&gt;&lt;/h5&gt;&lt;/div&gt;&lt;hr/&gt;&lt;div&gt;&lt;h5&gt;&lt;b&gt;AC &lt;/b&gt;14, touch 10, flat-footed 14 (+4 natural)&lt;/h5&gt;&lt;h5&gt;&lt;b&gt;hp &lt;/b&gt;13 (2d10+2)&lt;/h5&gt;&lt;h5&gt;&lt;b&gt;Fort &lt;/b&gt;+4, &lt;b&gt;Ref &lt;/b&gt;+3, &lt;b&gt;Will &lt;/b&gt;+0&lt;/h5&gt;&lt;h5&gt;&lt;b&gt;DR &lt;/b&gt;5/good or silver; &lt;b&gt;Immune &lt;/b&gt;fire, mind-affecting effects, poison; &lt;b&gt;Resist &lt;/b&gt;acid 10, cold 10&lt;/h5&gt;&lt;/div&gt;&lt;hr/&gt;&lt;div&gt;&lt;h5&gt;&lt;b&gt;OFFENSE&lt;/b&gt;&lt;/h5&gt;&lt;/div&gt;&lt;hr/&gt;&lt;div&gt;&lt;h5&gt;&lt;b&gt;Spd &lt;/b&gt;20 ft.&lt;/h5&gt;&lt;h5&gt;&lt;b&gt;Melee &lt;/b&gt;2 claws +2 (1d4)&lt;/h5&gt;&lt;/div&gt;&lt;hr/&gt;&lt;div&gt;&lt;h5&gt;&lt;b&gt;STATISTICS&lt;/b&gt;&lt;/h5&gt;&lt;/div&gt;&lt;hr/&gt;&lt;div&gt;&lt;h5&gt;&lt;b&gt;Str&lt;/b&gt; 11, &lt;b&gt;Dex&lt;/b&gt; 10, &lt;b&gt;Con&lt;/b&gt; 12, &lt;b&gt;Int&lt;/b&gt; -, &lt;b&gt;Wis&lt;/b&gt; 11, &lt;b&gt;Cha&lt;/b&gt; 5&lt;/h5&gt;&lt;h5&gt;&lt;b&gt;Base Atk &lt;/b&gt;+2; &lt;b&gt;CMB &lt;/b&gt;+2; &lt;b&gt;CMD &lt;/b&gt;12&lt;/h5&gt;&lt;/div&gt;&lt;hr/&gt;&lt;div&gt;&lt;h5&gt;&lt;b&gt;ECOLOGY&lt;/b&gt;&lt;/h5&gt;&lt;/div&gt;&lt;hr/&gt;&lt;div&gt;&lt;h5&gt;&lt;b&gt;Environment &lt;/b&gt; any (Hell)&lt;/h5&gt;&lt;h5&gt;&lt;b&gt;Organization &lt;/b&gt;solitary, pair, gang (3-5), swarm (6-17), or mob (10-40 or more)&lt;/h5&gt;&lt;h5&gt;&lt;b&gt;Treasure &lt;/b&gt;none&lt;/h5&gt;&lt;/div&gt;&lt;br&gt;&lt;/br&gt;&lt;div&gt;&lt;h4&gt;&lt;p&gt;The least of devilkind, lemures roil forth from the ranks of souls damned to Hell, shapeless masses of quivering flesh. What spark of instinct or memory lingers on within a lemure's semi-consciousness regularly shapes its features to mimic those of its tormentors or the tortured souls around it. Grotesque and useless, a lemure's features speak nothing of what it once was. Many exhibit multiple terrible visages or are nothing more than churning pillars of cancerous flesh. Only their knobby, flailing limbs work as they should, and those they merely use to destroy any non-infernal life that draws too near. Moving lemures typically congeal in forms over 4 feet tall and weigh upward of 200 pounds, though when at rest these disgusting fiends often appear to be little more than lumps of melted flesh and malformed features.&lt;/p&gt;&lt;p&gt;Although among the most loathsome creatures in existence, lemures serve a vital role in Hell's perverse ecology. When at the end of a mortal life a creature's soul is damned-whether because it revered diabolical forces or failed in the worship of another deity-it joins the masses of suffering souls filling the plains of Avernus, Hell's first layer. Here a soul's torments begin as lesser devils marshal it along with similar spirits in preparation for a long, perilous journey to one of Hell's deeper layers-typically one suited to the punishments appropriate to the soul's crimes, or merely the domain of a devil who has need for slaves. Upon reaching the realm of their damnation, souls face untold lifetimes of torment at the hands of devils, other fiendish beings, and the deadly machinations of Hell itself. As the formerly mortal essences slowly go mad, they forget their lives, grow bestial, and eventually become little more than automatons of fear and hatred.&lt;/p&gt;&lt;p&gt;After ages of such existence, the cruel processes of Hell either utterly annihilate the soul or-in the cases of the most profane spirits-reconsecrate such forsaken beings into lemures, the building blocks of devils, unthinking waves of filth and diabolical flesh. Such repulsive beings assemble in vast mobs, waves of putrescence thousands upon thousands strong. Greater devils can spot the most corrupt of these fiends and, either through mysterious tortures or the powers of Hell itself, reshape them into true devils, newly born and ready to obediently serve in the legions of the damned.&lt;/p&gt;&lt;/h4&gt;&lt;/div&gt;</t>
  </si>
  <si>
    <t>Pit Fiend</t>
  </si>
  <si>
    <t>darkvision 60 ft., see in darkness; Perception +33</t>
  </si>
  <si>
    <t>fear (20 ft., DC 23)</t>
  </si>
  <si>
    <t>38, touch 18, flat-footed 29</t>
  </si>
  <si>
    <t>(+9 Dex, +20 natural, -1 size)</t>
  </si>
  <si>
    <t>(20d10+240)</t>
  </si>
  <si>
    <t>Fort +24, Ref +21, Will +18</t>
  </si>
  <si>
    <t>15/good and silver</t>
  </si>
  <si>
    <t>40 ft., fly 60 ft. (average)</t>
  </si>
  <si>
    <t>2 claws +32 (2d8+13), 2 wings +30 (2d6+6), bite +32 (4d6+13 plus poison and disease), tail slap +30 (2d8+6 plus grab)</t>
  </si>
  <si>
    <t>constrict 2d8+19, devil shaping</t>
  </si>
  <si>
    <t>Spell-Like Abilities (CL 18th) At will-blasphemy (DC 25), create undead, fireball (DC 21), greater dispel magic, greater teleport (self plus 50 lbs. of objects only), greater scrying (DC 25), invisibility, magic circle against good, mass hold monster (DC 27), persistent image (DC 23), power word stun, scorching ray, trap the soul (DC 26), unholy aura (DC 26), wall of fire 3/day-quickened fireball (DC 21) 1/day-meteor swarm, summon (level 9, any 1 CR 19 or lower devil, 100%) 1/year-wish</t>
  </si>
  <si>
    <t>Str 37, Dex 29, Con 35, Int 26, Wis 30, Cha 26</t>
  </si>
  <si>
    <t>+34 (+38 grapple)</t>
  </si>
  <si>
    <t>Cleave, Great Cleave, Improved Initiative, Improved Iron Will, Improved Vital Strike, Iron Will, Multiattack, Power Attack, Quicken Spell-Like Ability ( fireball), Vital Strike</t>
  </si>
  <si>
    <t>Appraise +17, Bluff +31, Diplomacy +31, Disguise +27, Fly +30, Intimidate +31, Knowledge (arcana) +28, Knowledge (planes) +31, Knowledge (religion) +31, Perception +33, Sense Motive +33, Spellcraft +31, Stealth +28, Survival +22, Use Magic Device +28</t>
  </si>
  <si>
    <t>solitary, pair, or council (3-9)</t>
  </si>
  <si>
    <t>A pair of gigantic, flame-seared wings and eyes smoldering like embers give this towering devil a truly horrific appearance.</t>
  </si>
  <si>
    <t>Devil Shaping (Su) Three times per day, a pit fiend can spend a minute to transform nearby lemures into other lesser devils. A pit fiend can transform one lemure for every Hit Die the pit fiend possesses. It can then reshape these lemures into a number of Hit Dice's worth of lesser devils (see page 71) equal to the number of lemures affected. For example, a typical 20 Hit Dice pit fiend could transform 20 lemures into two bone devils (10 HD each), or three bearded devils (6 HD each, leaving two lemures unchanged), or any other combination of lesser devils. Lemures to be reshaped must be within 50 feet of the pit fiend, becoming stationary and unable to move once the shaping begins. After a minute passes, the lemures reform into the shape of a new lesser devil ready to follow the orders of the pit fiend. Although pit fiends can, technically, elevate a mass of 20 lemures into a new pit fiend, most are hesitant to do so since they have no special control over a devil created in this manner. Disease (Su) Devil Chills: Bite-injury; save Fort DC 32; onset immediate; frequency 1/day; effect 1d4 Str damage; cure 3 consecutive saves. The save DC is Constitution-based. Poison (Ex) Bite-injury; save Fort DC 32; frequency 1/round for 10 rounds; effect 1d6 Con damage; cure 3 consecutive saves. The save DC is Constitution-based.</t>
  </si>
  <si>
    <t>Rulers of infernal realms, generals of Hell's armies, and advisors to the archf iends, pit fiends embody the awesome and terrible pinnacle of devilkind. Massive, physically indomitable, and possessed of ingenious evil intellects, these diabolical tyrants hold great autonomy whether in their service to the archf iends, in their rule of vast infernal fiefdoms, or in subjugation of mortal worlds. Thick muscles cling to their gigantic frames, armored over by dense, bladed scales capable of def lecting all but the most potent assaults. Fangs as thick as daggers fill their maws, bestial visages disguising some of the most insidious minds in Hell. Born within the depths of Nessus, the ninth and deepest layer of Hell, pit fiends are raised from the ranks of cornugons and gelugons by the archdevils and their dukes alone. While many travel to higher layers and far from Hell to command infernal legions, most remain in Nessus serving in the courts of Hell's elite or in dark councils with unknowable purposes. Pit fiends always stand over 14 feet tall, with wingspans in excess of 20 feet and weights over 1,000 pounds. Pit fiends are masters of fire and prefer lands bathed in flame. In Hell, this predisposes them to Avernus, Dis, Malebolge, Nessus, and Phlegethon the layers most likely to harbor their burning temple-citadels. Fanatics obsessed with diabolical superiority and ironclad obedience, pit fiends left to their own devices raise massive armies, scouring the pits of Hell for the most depraved lemures to transform into true fiends. When convinced they've formed the perfect legions, they turn their attentions to vulnerable demiplanes and mortal worlds, eyeing them for infernal domination and the glory of conquest. In the service of the archfiends or other unique infernal warlords, pit fiends hold themselves to a greater cause, obeying the wills of Asmodeus's chosen nobles in the hopes of one day garnering the favor of either the Prince of Darkness or Hell itself. While obedient to the hierarchies of their kind, they are also strict in their enforcement, and should a pit fiend find itself subservient to a master unfit to rule, it holds itself duty bound to cast down such an incompetent lord. Thus, whether as masters or servants, pit fiends embody the will of Hell's merciless law and assure that only the strongest of devilkind flourish (or dare to). Only the most powerful of mortal spellcasters can or dare summon a pit fiend. These devils' reactions to summoning are deliberate and swift, usually typified by overwhelming rage that such insignificant beings would waste their immortal time. Those that cannot weather the devils' burning rage are slain-their souls typically racing the pit fiends back to Hell. Those who manage to keep control of the greater devils, though, intrigue them. A pit fiend might dutifully serve a mortal master for centuries, but its goal is always the same: to further corrupt the mortal soul, assure its absolute damnation, and when the mortal inevitably dies, claim its soul and begin the process of creating a perfectly corrupt lemure servant. Pit fiends know they are immortal and are intelligent enough to indulge in impossibly disciplined patience. As such, the eldest pit fiends see in their legions the faces of countless fools who once presumed themselves the devils' masters. Infernal Dukes The most powerful of pit fiends are lords in their own right-members of the elite caste of infernal politics and leadership known as the Dukes of Hell. While not all of the Dukes of Hell are pit fiends, the majority of them are. As a general rule, a pit fiend Duke of Hell has several levels of a particular character class, the advanced simple template, or in some cases unusual spell-like abilities or unique powers over and above those of most pit fiends. Listed here are three sample unique pit fiend duke abilities, but these examples are by no means the entirety of what strange powers an infernal duke might wield. Deathmastery (Su): The pit fiend duke's ability to manipulate the souls of the damned extends beyond the standard devil shaping power. Whenever a pit fiend slays a humanoid, it can attempt to transform the slain creature's soul into a ghost under the pit fiend's control. The pit fiend may control a number of ghosts in this manner equal to its Charisma modifier. Master of Magic (Su): The pit fiend duke has additional spell-like abilities (20 spell levels' worth of 1st-4th level spells usable at will and 20 spell levels' worth of 5th-8th level spells usable 3 times a day). Hellfire Breath (Su): The pit fiend gains a devastating breath weapon that it can use once every 1d4 rounds. This breath weapon is a 60-foot cone of fire (10d10 fire damage and 10d10 unholy damage as per flame strike, successful Ref lex save [DC 10 + 1/2 the pit fiend's racial HD + the pit fiend's Constitution modifier] half ).</t>
  </si>
  <si>
    <t>&lt;link rel="stylesheet"href="PF.css"&gt;&lt;div&gt;&lt;h2&gt;Devil, Pit Fiend &lt;/h2&gt;&lt;h3&gt;&lt;i&gt;A pair of gigantic, flame-seared wings and eyes smoldering like embers give this towering devil a truly horrific appearance.&lt;/i&gt;&lt;/h3&gt;&lt;br&gt;&lt;/br&gt;&lt;/div&gt;&lt;div class="heading"&gt;&lt;p class="alignleft"&gt;Pit Fiend&lt;/p&gt;&lt;p class="alignright"&gt;CR 20&lt;/p&gt;&lt;div style="clear: both;"&gt;&lt;/div&gt;&lt;/div&gt;&lt;div&gt;&lt;h5&gt;&lt;b&gt;XP &lt;/b&gt;307,200&lt;/h5&gt;&lt;h5&gt;LE Large outsider (devil, evil, extraplanar, lawful)&lt;/h5&gt;&lt;h5&gt;&lt;b&gt;Init &lt;/b&gt;+13; &lt;b&gt;Senses &lt;/b&gt;darkvision 60 ft., see in darkness; Perception +33&lt;/h5&gt;&lt;h5&gt;&lt;b&gt;Aura &lt;/b&gt;fear (20 ft., DC 23)&lt;/h5&gt;&lt;/div&gt;&lt;hr/&gt;&lt;div&gt;&lt;h5&gt;&lt;b&gt;DEFENSE&lt;/b&gt;&lt;/h5&gt;&lt;/div&gt;&lt;hr/&gt;&lt;div&gt;&lt;h5&gt;&lt;b&gt;AC &lt;/b&gt;38, touch 18, flat-footed 29 (+9 Dex, +20 natural, -1 size)&lt;/h5&gt;&lt;h5&gt;&lt;b&gt;hp &lt;/b&gt;350 (20d10+240); regeneration 5 (good weapons, good spells)&lt;/h5&gt;&lt;h5&gt;&lt;b&gt;Fort &lt;/b&gt;+24, &lt;b&gt;Ref &lt;/b&gt;+21, &lt;b&gt;Will &lt;/b&gt;+18&lt;/h5&gt;&lt;h5&gt;&lt;b&gt;DR &lt;/b&gt;15/good and silver; &lt;b&gt;Immune &lt;/b&gt;fire, poison; &lt;b&gt;Resist &lt;/b&gt;acid 10, cold 10; &lt;b&gt;SR &lt;/b&gt;31&lt;/h5&gt;&lt;/div&gt;&lt;hr/&gt;&lt;div&gt;&lt;h5&gt;&lt;b&gt;OFFENSE&lt;/b&gt;&lt;/h5&gt;&lt;/div&gt;&lt;hr/&gt;&lt;div&gt;&lt;h5&gt;&lt;b&gt;Spd &lt;/b&gt;40 ft., fly 60 ft. (average)&lt;/h5&gt;&lt;h5&gt;&lt;b&gt;Melee &lt;/b&gt;2 claws +32 (2d8+13), 2 wings +30 (2d6+6), bite +32 (4d6+13 plus poison and disease), tail slap +30 (2d8+6 plus grab)&lt;/h5&gt;&lt;h5&gt;&lt;b&gt;Space &lt;/b&gt;10 ft.; &lt;b&gt;Reach &lt;/b&gt;10 ft.&lt;/h5&gt;&lt;h5&gt;&lt;b&gt;Special Attacks &lt;/b&gt;constrict 2d8+19, devil shaping&lt;/h5&gt;&lt;h5&gt;&lt;b&gt;Spell-Like Abilities&lt;/b&gt; (CL 18th)&lt;/br&gt;At will&amp;mdash;&lt;i&gt;blasphemy&lt;/i&gt; (DC 25),&lt;i&gt; create undead&lt;/i&gt;, &lt;i&gt;&lt;i&gt;fireball&lt;/i&gt;&lt;/i&gt; (DC 21),&lt;i&gt; greater dispel magic&lt;/i&gt;, &lt;i&gt;greater teleport&lt;/i&gt; (self plus 50 lbs. of objects only), &lt;i&gt;greater scrying&lt;/i&gt; (DC 25),&lt;i&gt; invisibility&lt;/i&gt;,&lt;i&gt; magic circle against good&lt;/i&gt;, &lt;i&gt;mass hold monster&lt;/i&gt; (DC 27), &lt;i&gt;persistent image&lt;/i&gt; (DC 23),&lt;i&gt; power word stun&lt;/i&gt;,&lt;i&gt; scorching ray&lt;/i&gt;, &lt;i&gt;trap the soul&lt;/i&gt; (DC 26), &lt;i&gt;unholy aura&lt;/i&gt; (DC 26),&lt;i&gt; wall of fire&lt;/i&gt;&lt;/br&gt;3/day&amp;mdash;quickened &lt;i&gt;&lt;i&gt;fireball&lt;/i&gt;&lt;/i&gt; (DC 21)&lt;/br&gt;1/day&amp;mdash;&lt;i&gt;meteor swarm&lt;/i&gt;, &lt;i&gt;summon&lt;/i&gt; (level 9, any 1 CR 19 or lower devil, 100%)&lt;/br&gt;1/year&amp;mdash;&lt;i&gt;wish&lt;/i&gt;&lt;/h5&gt;&lt;/h5&gt;&lt;/div&gt;&lt;hr/&gt;&lt;div&gt;&lt;h5&gt;&lt;b&gt;STATISTICS&lt;/b&gt;&lt;/h5&gt;&lt;/div&gt;&lt;hr/&gt;&lt;div&gt;&lt;h5&gt;&lt;b&gt;Str&lt;/b&gt; 37, &lt;b&gt;Dex&lt;/b&gt; 29, &lt;b&gt;Con&lt;/b&gt; 35, &lt;b&gt;Int&lt;/b&gt; 26, &lt;b&gt;Wis&lt;/b&gt; 30, &lt;b&gt;Cha&lt;/b&gt; 26&lt;/h5&gt;&lt;h5&gt;&lt;b&gt;Base Atk &lt;/b&gt;+20; &lt;b&gt;CMB &lt;/b&gt;+34 (+38 grapple); &lt;b&gt;CMD &lt;/b&gt;53&lt;/h5&gt;&lt;h5&gt;&lt;b&gt;Feats &lt;/b&gt;Cleave, Great Cleave, Improved Initiative, Improved Iron Will, Improved Vital Strike, Iron Will, Multiattack, Power Attack, Quicken Spell-Like Ability ( fireball), Vital Strike&lt;/h5&gt;&lt;h5&gt;&lt;b&gt;Skills &lt;/b&gt;Appraise +17, Bluff +31, Diplomacy +31, Disguise +27, Fly +30, Intimidate +31, Knowledge (arcana) +28, Knowledge (planes) +31, Knowledge (religion) +31, Perception +33, Sense Motive +33, Spellcraft +31, Stealth +28, Survival +22, Use Magic Device +28&lt;/h5&gt;&lt;h5&gt;&lt;b&gt;Languages &lt;/b&gt;Celestial, Common, Draconic, Infernal; telepathy 100 ft.&lt;/h5&gt;&lt;/div&gt;&lt;hr/&gt;&lt;div&gt;&lt;h5&gt;&lt;b&gt;ECOLOGY&lt;/b&gt;&lt;/h5&gt;&lt;/div&gt;&lt;hr/&gt;&lt;div&gt;&lt;h5&gt;&lt;b&gt;Environment &lt;/b&gt; any (Hell)&lt;/h5&gt;&lt;h5&gt;&lt;b&gt;Organization &lt;/b&gt;solitary, pair, or council (3-9)&lt;/h5&gt;&lt;h5&gt;&lt;b&gt;Treasure &lt;/b&gt;double&lt;/h5&gt;&lt;/div&gt;&lt;hr/&gt;&lt;div&gt;&lt;h5&gt;&lt;b&gt;SPECIAL ABILITIES&lt;/b&gt;&lt;/h5&gt;&lt;/div&gt;&lt;hr/&gt;&lt;div&gt;&lt;h5&gt;&lt;b&gt;Devil Shaping (Su)&lt;/b&gt; Three times per day, a pit fiend can spend a minute to transform nearby lemures into other lesser devils. A pit fiend can transform one lemure for every Hit Die the pit fiend possesses. It can then reshape these lemures into a number of Hit Dice's worth of lesser devils (see page 71) equal to the number of lemures affected. For example, a typical 20 Hit Dice pit fiend could transform 20 lemures into two bone devils (10 HD each), or three bearded devils (6 HD each, leaving two lemures unchanged), or any other combination of lesser devils. Lemures to be reshaped must be within 50 feet of the pit fiend, becoming stationary and unable to move once the shaping begins. After a minute passes, the lemures reform into the shape of a new lesser devil ready to follow the orders of the pit fiend. Although pit fiends can, technically, elevate a mass of 20 lemures into a new pit fiend, most are hesitant to do so since they have no special control over a devil created in this manner. &lt;/h5&gt;&lt;h5&gt;&lt;b&gt;Disease (Su)&lt;/b&gt; Devil Chills: Bite-injury; save Fort DC 32; onset immediate; frequency 1/day; effect 1d4 Str damage; cure 3 consecutive saves. The save DC is Constitution-based.&lt;/h5&gt;&lt;h5&gt;&lt;b&gt; Poison (Ex)&lt;/b&gt; Bite-injury; save Fort DC 32; frequency 1/round for 10 rounds; effect 1d6 Con damage; cure 3 consecutive saves. The save DC is Constitution-based.&lt;/h5&gt;&lt;/div&gt;&lt;br&gt;&lt;/br&gt;&lt;div&gt;&lt;h4&gt;&lt;p&gt;Rulers of infernal realms, generals of Hell's armies, and advisors to the archf iends, pit fiends embody the awesome and terrible pinnacle of devilkind. Massive, physically indomitable, and possessed of ingenious evil intellects, these diabolical tyrants hold great autonomy whether in their service to the archf iends, in their rule of vast infernal fiefdoms, or in subjugation of mortal worlds. Thick muscles cling to their gigantic frames, armored over by dense, bladed scales capable of def lecting all but the most potent assaults. Fangs as thick as daggers fill their maws, bestial visages disguising some of the most insidious minds in Hell.&lt;/p&gt;&lt;p&gt;Born within the depths of Nessus, the ninth and deepest layer of Hell, pit fiends are raised from the ranks of cornugons and gelugons by the archdevils and their dukes alone. While many travel to higher layers and far from Hell to command infernal legions, most remain in Nessus serving in the courts of Hell's elite or in dark councils with unknowable purposes. Pit fiends always stand over 14 feet tall, with wingspans in excess of 20 feet and weights over 1,000 pounds.&lt;/p&gt;&lt;p&gt;Pit fiends are masters of fire and prefer lands bathed in flame. In Hell, this predisposes them to Avernus, Dis, Malebolge, Nessus, and Phlegethon the layers most likely to harbor their burning temple-citadels. Fanatics obsessed with diabolical superiority and ironclad obedience, pit fiends left to their own devices raise massive armies, scouring the pits of Hell for the most depraved lemures to transform into true fiends. When convinced they've formed the perfect legions, they turn their attentions to vulnerable demiplanes and mortal worlds, eyeing them for infernal domination and the glory of conquest. In the service of the archfiends or other unique infernal warlords, pit fiends hold themselves to a greater cause, obeying the wills of Asmodeus's chosen nobles in the hopes of one day garnering the favor of either the Prince of Darkness or Hell itself. While obedient to the hierarchies of their kind, they are also strict in their enforcement, and should a pit fiend find itself subservient to a master unfit to rule, it holds itself duty bound to cast down such an incompetent lord. Thus, whether as masters or servants, pit fiends embody the will of Hell's merciless law and assure that only the strongest of devilkind flourish (or dare to).&lt;/p&gt;&lt;p&gt;Only the most powerful of mortal spellcasters can or dare summon a pit fiend. These devils' reactions to summoning are deliberate and swift, usually typified by overwhelming rage that such insignificant beings would waste their immortal time. Those that cannot weather the devils' burning rage are slain-their souls typically racing the pit fiends back to Hell. Those who manage to keep control of the greater devils, though, intrigue them. A pit fiend might dutifully serve a mortal master for centuries, but its goal is always the same: to further corrupt the mortal soul, assure its absolute damnation, and when the mortal inevitably dies, claim its soul and begin the process of creating a perfectly corrupt lemure servant.&lt;/p&gt;&lt;p&gt;Pit fiends know they are immortal and are intelligent enough to indulge in impossibly disciplined patience.&lt;/p&gt;&lt;p&gt;As such, the eldest pit fiends see in their legions the faces of countless fools who once presumed themselves the devils' masters.&lt;/p&gt;&lt;p&gt;&lt;b&gt;Infernal Dukes&lt;/b&gt;&lt;br&gt; The most powerful of pit fiends are lords in their own right-members of the elite caste of infernal politics and leadership known as the Dukes of Hell. While not all of the Dukes of Hell are pit fiends, the majority of them are. As a general rule, a pit fiend Duke of Hell has several levels of a particular character class, the advanced simple template, or in some cases unusual spell-like abilities or unique powers over and above those of most pit fiends.&lt;/p&gt;&lt;p&gt;Listed here are three sample unique pit fiend duke abilities, but these examples are by no means the entirety of what strange powers an infernal duke might wield.&lt;/p&gt;&lt;p&gt;&lt;b&gt;Deathmastery (Su):&lt;/b&gt; The pit fiend duke's ability to manipulate the souls of the damned extends beyond the standard devil shaping power. Whenever a pit fiend slays a humanoid, it can attempt to transform the slain creature's soul into a ghost under the pit fiend's control.&lt;/p&gt;&lt;p&gt;The pit fiend may control a number of ghosts in this manner equal to its Charisma modifier.&lt;/p&gt;&lt;p&gt;&lt;b&gt;Master of Magic (Su):&lt;/b&gt; The pit fiend duke has additional spell-like abilities (20 spell levels' worth of 1st-4th level spells usable at will and 20 spell levels' worth of 5th-8th level spells usable 3 times a day).&lt;/p&gt;&lt;p&gt;&lt;b&gt;Hellfire Breath (Su):&lt;/b&gt; The pit fiend gains a devastating breath weapon that it can use once every 1d4 rounds. This breath weapon is a 60-foot cone of fire (10d10 fire damage and 10d10 unholy damage as per flame strike, successful Ref lex save [DC 10 + 1/2 the pit fiend's racial HD + the pit fiend's Constitution modifier] half ).&lt;/p&gt;&lt;/h4&gt;&lt;/div&gt;</t>
  </si>
  <si>
    <t>Devourer</t>
  </si>
  <si>
    <t>undead</t>
  </si>
  <si>
    <t>(extraplanar)</t>
  </si>
  <si>
    <t>darkvision 60 ft.; Perception +20</t>
  </si>
  <si>
    <t>25, touch 12, flat-footed 22</t>
  </si>
  <si>
    <t>(+3 Dex, +13 natural, -1 size)</t>
  </si>
  <si>
    <t>(14d8+70)</t>
  </si>
  <si>
    <t>Fort +9, Ref +7, Will +12</t>
  </si>
  <si>
    <t>spell deflection, undead traits</t>
  </si>
  <si>
    <t>30 ft., fly 20 ft. (perfect)</t>
  </si>
  <si>
    <t>2 claws +18 (1d8+9 plus energy drain)</t>
  </si>
  <si>
    <t>devour soul, energy drain (1 level, DC 20)</t>
  </si>
  <si>
    <t>Spell-Like Abilities (CL 18th) At will-animate dead, bestow curse (DC 19), confusion (DC 19), control undead (DC 22), death knell (DC 17), ghoul touch (DC 17), inflict serious wounds (DC 18), lesser planar ally, ray of enfeeblement, spectral hand, suggestion (DC 18), true seeing, vampiric touch (DC 18)</t>
  </si>
  <si>
    <t>Str 28, Dex 16, Con -, Int 19, Wis 16, Cha 21</t>
  </si>
  <si>
    <t>Blind-Fight, Cleave, Combat Casting, Combat Expertise, Improved Initiative, Improved Sunder, Power Attack</t>
  </si>
  <si>
    <t>Bluff +19, Diplomacy +14, Fly +19, Intimidate +19, Knowledge (arcana) +21, Knowledge (planes) +18, Perception +20, Sense Motive +17, Spellcraft +21, Stealth +6</t>
  </si>
  <si>
    <t>Abyssal, Celestial, Common, Infernal; telepathy 100 ft.</t>
  </si>
  <si>
    <t>This dry, hovering corpse's chest is a prison of jagged ribs, within which is trapped a small tormented ghostly form.</t>
  </si>
  <si>
    <t>Devour Soul (Su) By making a touch attack as a standard action, a devourer can deal 12d6+18 points of damage as if using a slay living spell. A DC 22 Fortitude save reduces this damage to 3d6+18. The soul of a creature slain by this attack becomes trapped within the devourer's chest. The creature cannot be brought back to life until the devourer's destruction (or a spell deflection-see below) releases its soul. A devourer can hold only one soul at a time. The trapped essence provides a devourer with 5 essence points for each Hit Die possessed by the soul. A devourer must expend essence points when it uses a spell-like ability equal to the spell's level (for sake of ease, spell levels for its spell-like abilities are included in its stats to the left in superscript). At the start of an encounter, a devourer generally has 3d4+3 essence points available. The trapped essence gains one permanent negative level for every 5 points of essence drained-these negative levels remain if the creature is brought back to life (but they do not stack with any negative levels imparted by being brought back to life). A soul that is completely consumed may only be restored to life by a miracle or wish. The save DC is Charisma-based. Spell Deflection (Su) If any of the following spells are cast at the devourer and overcome its spell resistance, they instead affect a devoured soul: banishment, chaos hammer, confusion, crushing despair, detect thoughts, dispel evil, dominate person, fear, geas/quest, holy word, hypnotism, imprisonment, magic jar, maze, suggestion, trap the soul,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t>
  </si>
  <si>
    <t>Devourers are the undead remnants of fiends and evil spellcasters who became lost beyond the farthest reaches of the multiverse. Returning with warped bodies, alien sentience, and a hunger for life, devourers threaten all souls with a terrifying, tormented annihilation. These withered corpses stand 10 feet tall but weigh a mere 200 pounds.</t>
  </si>
  <si>
    <t>&lt;link rel="stylesheet"href="PF.css"&gt;&lt;div&gt;&lt;h2&gt;Devourer&lt;/h2&gt;&lt;h3&gt;&lt;i&gt;&lt;i&gt;This dry&lt;/i&gt;, &lt;i&gt;hovering corpse's chest is a prison of jagged ribs&lt;/i&gt;, &lt;i&gt;within which is trapped a small tormented ghostly form.&lt;/i&gt;&lt;/i&gt;&lt;/h3&gt;&lt;br&gt;&lt;/br&gt;&lt;/div&gt;&lt;div class="heading"&gt;&lt;p class="alignleft"&gt;Devourer&lt;/p&gt;&lt;p class="alignright"&gt;CR 11&lt;/p&gt;&lt;div style="clear: both;"&gt;&lt;/div&gt;&lt;/div&gt;&lt;div&gt;&lt;h5&gt;&lt;b&gt;XP &lt;/b&gt;12,800&lt;/h5&gt;&lt;h5&gt;NE Large undead (extraplanar)&lt;/h5&gt;&lt;h5&gt;&lt;b&gt;Init &lt;/b&gt;+7; &lt;b&gt;Senses &lt;/b&gt;darkvision 60 ft.; Perception +20&lt;/h5&gt;&lt;/div&gt;&lt;hr/&gt;&lt;div&gt;&lt;h5&gt;&lt;b&gt;DEFENSE&lt;/b&gt;&lt;/h5&gt;&lt;/div&gt;&lt;hr/&gt;&lt;div&gt;&lt;h5&gt;&lt;b&gt;AC &lt;/b&gt;25, touch 12, flat-footed 22 (+3 Dex, +13 natural, -1 size)&lt;/h5&gt;&lt;h5&gt;&lt;b&gt;hp &lt;/b&gt;133 (14d8+70)&lt;/h5&gt;&lt;h5&gt;&lt;b&gt;Fort &lt;/b&gt;+9, &lt;b&gt;Ref &lt;/b&gt;+7, &lt;b&gt;Will &lt;/b&gt;+12&lt;/h5&gt;&lt;h5&gt;&lt;b&gt;Defensive Abilities &lt;/b&gt;spell deflection, undead traits; &lt;b&gt;SR &lt;/b&gt;22&lt;/h5&gt;&lt;/div&gt;&lt;hr/&gt;&lt;div&gt;&lt;h5&gt;&lt;b&gt;OFFENSE&lt;/b&gt;&lt;/h5&gt;&lt;/div&gt;&lt;hr/&gt;&lt;div&gt;&lt;h5&gt;&lt;b&gt;Spd &lt;/b&gt;30 ft., fly 20 ft. (perfect)&lt;/h5&gt;&lt;h5&gt;&lt;b&gt;Melee &lt;/b&gt;2 claws +18 (1d8+9 plus energy drain)&lt;/h5&gt;&lt;h5&gt;&lt;b&gt;Space &lt;/b&gt;10 ft.; &lt;b&gt;Reach &lt;/b&gt;10 ft.&lt;/h5&gt;&lt;h5&gt;&lt;b&gt;Special Attacks &lt;/b&gt;devour soul, energy drain (1 level, DC 20)&lt;/h5&gt;&lt;h5&gt;&lt;b&gt;Spell-Like Abilities&lt;/b&gt; (CL 18th)&lt;/br&gt;At will&amp;mdash;&lt;i&gt;&lt;i&gt;animate dead&lt;/i&gt;&lt;/i&gt;&lt;sup&gt;4th&lt;/sup&gt;, &lt;i&gt;&lt;i&gt;bestow curse&lt;/i&gt;&lt;/i&gt;&lt;sup&gt;4th&lt;/sup&gt; (DC 19), &lt;i&gt;&lt;i&gt;confusion&lt;/i&gt;&lt;/i&gt;&lt;sup&gt;4th&lt;/sup&gt; (DC 19), &lt;i&gt;&lt;i&gt;control undead&lt;/i&gt;&lt;/i&gt;&lt;sup&gt;7th&lt;/sup&gt; (DC 22), &lt;i&gt;&lt;i&gt;death knell&lt;/i&gt;&lt;/i&gt;&lt;sup&gt;2nd&lt;/sup&gt; (DC 17), &lt;i&gt;&lt;i&gt;ghoul touch&lt;/i&gt;&lt;/i&gt;&lt;sup&gt;2nd&lt;/sup&gt; (DC 17), &lt;i&gt;&lt;i&gt;inflict serious wounds&lt;/i&gt;&lt;/i&gt;&lt;sup&gt;3rd&lt;/sup&gt; (DC 18), &lt;i&gt;&lt;i&gt;lesser planar ally&lt;/i&gt;&lt;/i&gt;&lt;sup&gt;4th&lt;/sup&gt;, &lt;i&gt;&lt;i&gt;ray of enfeeblement&lt;/i&gt;&lt;/i&gt;&lt;sup&gt;1st&lt;/sup&gt;, &lt;i&gt;&lt;i&gt;spectral hand&lt;/i&gt;&lt;/i&gt;&lt;sup&gt;2nd&lt;/sup&gt;, &lt;i&gt;&lt;i&gt;suggestion&lt;/i&gt;&lt;/i&gt;&lt;sup&gt;3rd&lt;/sup&gt; (DC 18), &lt;i&gt;&lt;i&gt;true seeing&lt;/i&gt;&lt;/i&gt;&lt;sup&gt;6th&lt;/sup&gt;, &lt;i&gt;&lt;i&gt;vampiric touch&lt;/i&gt;&lt;/i&gt;&lt;sup&gt;3rd&lt;/sup&gt; (DC 18)&lt;/h5&gt;&lt;/h5&gt;&lt;/div&gt;&lt;hr/&gt;&lt;div&gt;&lt;h5&gt;&lt;b&gt;STATISTICS&lt;/b&gt;&lt;/h5&gt;&lt;/div&gt;&lt;hr/&gt;&lt;div&gt;&lt;h5&gt;&lt;b&gt;Str &lt;/b&gt;28, &lt;b&gt;Dex &lt;/b&gt;16, &lt;b&gt;Con &lt;/b&gt;-, &lt;b&gt;Int &lt;/b&gt; 19, &lt;b&gt;Wis &lt;/b&gt;16, &lt;b&gt;Cha &lt;/b&gt;21&lt;/h5&gt;&lt;h5&gt;&lt;b&gt;Base Atk &lt;/b&gt;+10; &lt;b&gt;CMB &lt;/b&gt;+20; &lt;b&gt;CMD &lt;/b&gt;33&lt;/h5&gt;&lt;h5&gt;&lt;b&gt;Feats &lt;/b&gt;Blind-Fight, Cleave, Combat Casting, Combat Expertise, Improved Initiative, Improved Sunder, Power Attack&lt;/h5&gt;&lt;h5&gt;&lt;b&gt;Skills &lt;/b&gt;Bluff +19, Diplomacy +14, Fly +19, Intimidate +19, Knowledge (arcana) +21, Knowledge (planes) +18, Perception +20, Sense Motive +17, Spellcraft +21, Stealth +6&lt;/h5&gt;&lt;h5&gt;&lt;b&gt;Languages &lt;/b&gt;Abyssal, Celestial, Common, Infernal; telepathy 100 ft.&lt;/h5&gt;&lt;/div&gt;&lt;hr/&gt;&lt;div&gt;&lt;h5&gt;&lt;b&gt;ECOLOGY&lt;/b&gt;&lt;/h5&gt;&lt;/div&gt;&lt;hr/&gt;&lt;div&gt;&lt;h5&gt;&lt;b&gt;Environment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ABILITIES&lt;/b&gt;&lt;/h5&gt;&lt;/div&gt;&lt;hr/&gt;&lt;div&gt;&lt;h5&gt;&lt;b&gt;Devour Soul (Su)&lt;/b&gt; By making a touch attack as a standard action, a devourer can deal 12d6+18 points of damage as if using a &lt;i&gt;slay living&lt;/i&gt; spell. A DC 22 Fortitude save reduces this damage to 3d6+18. The soul of a creature slain by this attack becomes trapped within the devourer's chest. The creature cannot be brought back to life until the devourer's destruction (or a spell deflection-see below) releases its soul. A devourer can hold only one soul at a time. The trapped essence provides a devourer with 5 essence points for each Hit Die possessed by the soul. A devourer must expend essence points when it uses a spell-like ability equal to the spell's level (for sake of ease, spell levels for its spell-like abilities are included in its stats to the left in superscript). At the start of an encounter, a devourer generally has 3d4+3 essence points available. The trapped essence gains one permanent negative level for every 5 points of essence drained-these negative levels remain if the creature is brought back to life (but they do not stack with any negative levels imparted by being brought back to life). A soul that is completely consumed may only be restored to life by a &lt;i&gt;miracle&lt;/i&gt; or &lt;i&gt;wish.&lt;/i&gt; The save DC is Charisma-based. &lt;/h5&gt;&lt;h5&gt;&lt;b&gt;Spell Deflection (Su)&lt;/b&gt; If any of the following spells are cast at the devourer and overcome its spell resistance, they instead affect a devoured soul: &lt;i&gt;banishment&lt;/i&gt;, &lt;i&gt;chaos hammer&lt;/i&gt;, &lt;i&gt;confusion&lt;/i&gt;, &lt;i&gt;crushing despair&lt;/i&gt;, &lt;i&gt;detect thoughts&lt;/i&gt;, &lt;i&gt;dispel evil&lt;/i&gt;, &lt;i&gt;dominate person&lt;/i&gt;, &lt;i&gt;fear&lt;/i&gt;, &lt;i&gt;geas/quest&lt;/i&gt;, &lt;i&gt;holy word&lt;/i&gt;, &lt;i&gt;hypnotism&lt;/i&gt;, &lt;i&gt;imprisonment&lt;/i&gt;, &lt;i&gt;magic jar&lt;/i&gt;, &lt;i&gt;maze&lt;/i&gt;, &lt;i&gt;suggestion&lt;/i&gt;, &lt;i&gt;trap the soul&lt;/i&gt;,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normal.&lt;/h5&gt;&lt;/div&gt;&lt;br&gt;&lt;/br&gt;&lt;div&gt;&lt;h4&gt;&lt;p&gt;&lt;p&gt;Devourers are the undead remnants of fiends and evil spellcasters who became lost beyond the farthest reaches of the multiverse. Returning with warped bodies, alien sentience, and a hunger for life, devourers threaten all souls with a terrifying, tormented annihilation. These withered corpses stand 10 feet tall but weigh a mere 200 pounds.&lt;/p&gt;&lt;/h4&gt;&lt;/div&gt;</t>
  </si>
  <si>
    <t>Ankylosaurus</t>
  </si>
  <si>
    <t>low-light vision, scent; Perception +14</t>
  </si>
  <si>
    <t>22, touch 8, flat-footed 22</t>
  </si>
  <si>
    <t>(+14 natural, -2 size)</t>
  </si>
  <si>
    <t>(10d8+30)</t>
  </si>
  <si>
    <t>Fort +12, Ref +7, Will +4</t>
  </si>
  <si>
    <t>tail +14 (3d6+12 plus stun)</t>
  </si>
  <si>
    <t>Str 27, Dex 10, Con 17, Int 2, Wis 13, Cha 8</t>
  </si>
  <si>
    <t>27 (31 vs. trip)</t>
  </si>
  <si>
    <t>Great Fortitude, Improved Bull Rush, Improved Overrun, Power Attack, Weapon Focus (tail)</t>
  </si>
  <si>
    <t>Perception +14</t>
  </si>
  <si>
    <t xml:space="preserve"> warm forests and plains</t>
  </si>
  <si>
    <t>solitary, pair, or herd (3-12)</t>
  </si>
  <si>
    <t>Thick bony plates armor the domelike back of this quadrupedal dinosaur, its powerfully muscled tail ending in a bony club.</t>
  </si>
  <si>
    <t>Dinosaur</t>
  </si>
  <si>
    <t>Stun (Ex) The ankylosaurus's tail can deliver a powerful, stunning blow. A creature struck by this attack must make a DC 23 save or be dazed for 1 round. If the strike is a critical hit and the target fails its save, it is instead stunned for 1d4 rounds. The save DC is Strength-based.</t>
  </si>
  <si>
    <t>The ankylosaurus is a powerful, squat dinosaur more than capable of defending itself against enemies. Its back is heavily armored with thick bony plates and spikes. A solid blow from an ankylosaurus's tail can leave most creatures stunned long enough for the armored dinosaur to make good an escape, although once confronted, most ankylosauruses are too ill-tempered and stubborn to flee. Instead, they stand their ground and use their tails to great effect in battle. An ankylosaurus is 30 feet long and weighs 6,000 pounds. Ankylosaurus Companions Starting Statistics: Size Medium; Speed 30 ft.; AC +9 natural armor; Attack tail (1d6); Ability Scores Str 10, Dex 14, Con 9, Int 2, Wis 12, Cha 8; Special Qualities low-light vision, scent. 7th-Level Advancement: Size Large; AC +2 natural armor; Attack tail (2d6); Ability Scores Str +8, Dex -2, Con +4; Special Qualities stun.</t>
  </si>
  <si>
    <t>&lt;link rel="stylesheet"href="PF.css"&gt;&lt;div&gt;&lt;h2&gt;Dinosaur, Ankylosaurus &lt;/h2&gt;&lt;h3&gt;&lt;i&gt;Thick bony plates armor the domelike back of this quadrupedal dinosaur, its powerfully muscled tail ending in a bony club.&lt;/i&gt;&lt;/h3&gt;&lt;br&gt;&lt;/br&gt;&lt;/div&gt;&lt;div class="heading"&gt;&lt;p class="alignleft"&gt;Ankylosaurus&lt;/p&gt;&lt;p class="alignright"&gt;CR 6&lt;/p&gt;&lt;div style="clear: both;"&gt;&lt;/div&gt;&lt;/div&gt;&lt;div&gt;&lt;h5&gt;&lt;b&gt;XP &lt;/b&gt;2,400&lt;/h5&gt;&lt;h5&gt;N Huge animal &lt;/h5&gt;&lt;h5&gt;&lt;b&gt;Init &lt;/b&gt;+0; &lt;b&gt;Senses &lt;/b&gt;low-light vision, scent; Perception +14&lt;/h5&gt;&lt;/div&gt;&lt;hr/&gt;&lt;div&gt;&lt;h5&gt;&lt;b&gt;DEFENSE&lt;/b&gt;&lt;/h5&gt;&lt;/div&gt;&lt;hr/&gt;&lt;div&gt;&lt;h5&gt;&lt;b&gt;AC &lt;/b&gt;22, touch 8, flat-footed 22 (+14 natural, -2 size)&lt;/h5&gt;&lt;h5&gt;&lt;b&gt;hp &lt;/b&gt;75 (10d8+30)&lt;/h5&gt;&lt;h5&gt;&lt;b&gt;Fort &lt;/b&gt;+12, &lt;b&gt;Ref &lt;/b&gt;+7, &lt;b&gt;Will &lt;/b&gt;+4&lt;/h5&gt;&lt;/div&gt;&lt;hr/&gt;&lt;div&gt;&lt;h5&gt;&lt;b&gt;OFFENSE&lt;/b&gt;&lt;/h5&gt;&lt;/div&gt;&lt;hr/&gt;&lt;div&gt;&lt;h5&gt;&lt;b&gt;Spd &lt;/b&gt;30 ft.&lt;/h5&gt;&lt;h5&gt;&lt;b&gt;Melee &lt;/b&gt;tail +14 (3d6+12 plus stun)&lt;/h5&gt;&lt;h5&gt;&lt;b&gt;Space &lt;/b&gt;15 ft.; &lt;b&gt;Reach &lt;/b&gt;15 ft.&lt;/h5&gt;&lt;/div&gt;&lt;hr/&gt;&lt;div&gt;&lt;h5&gt;&lt;b&gt;STATISTICS&lt;/b&gt;&lt;/h5&gt;&lt;/div&gt;&lt;hr/&gt;&lt;div&gt;&lt;h5&gt;&lt;b&gt;Str&lt;/b&gt; 27, &lt;b&gt;Dex&lt;/b&gt; 10, &lt;b&gt;Con&lt;/b&gt; 17, &lt;b&gt;Int&lt;/b&gt; 2, &lt;b&gt;Wis&lt;/b&gt; 13, &lt;b&gt;Cha&lt;/b&gt; 8&lt;/h5&gt;&lt;h5&gt;&lt;b&gt;Base Atk &lt;/b&gt;+7; &lt;b&gt;CMB &lt;/b&gt;+17; &lt;b&gt;CMD &lt;/b&gt;27 (31 vs. trip)&lt;/h5&gt;&lt;h5&gt;&lt;b&gt;Feats &lt;/b&gt;Great Fortitude, Improved Bull Rush, Improved Overrun, Power Attack, Weapon Focus (tail)&lt;/h5&gt;&lt;h5&gt;&lt;b&gt;Skills &lt;/b&gt;Perception +14&lt;/h5&gt;&lt;/div&gt;&lt;hr/&gt;&lt;div&gt;&lt;h5&gt;&lt;b&gt;ECOLOGY&lt;/b&gt;&lt;/h5&gt;&lt;/div&gt;&lt;hr/&gt;&lt;div&gt;&lt;h5&gt;&lt;b&gt;Environment &lt;/b&gt; warm forests and plains&lt;/h5&gt;&lt;h5&gt;&lt;b&gt;Organization &lt;/b&gt;solitary, pair, or herd (3-12)&lt;/h5&gt;&lt;h5&gt;&lt;b&gt;Treasure &lt;/b&gt;none&lt;/h5&gt;&lt;/div&gt;&lt;hr/&gt;&lt;div&gt;&lt;h5&gt;&lt;b&gt;SPECIAL ABILITIES&lt;/b&gt;&lt;/h5&gt;&lt;/div&gt;&lt;hr/&gt;&lt;div&gt;&lt;h5&gt;&lt;b&gt;Stun (Ex)&lt;/b&gt; The ankylosaurus's tail can deliver a powerful, stunning blow. A creature struck by this attack must make a DC 23 save or be dazed for 1 round. If the strike is a critical hit and the target fails its save, it is instead stunned for 1d4 rounds. The save DC is Strength-based.&lt;/h5&gt;&lt;/div&gt;&lt;br&gt;&lt;/br&gt;&lt;div&gt;&lt;h4&gt;&lt;p&gt;The ankylosaurus is a powerful, squat dinosaur more than capable of defending itself against enemies. Its back is heavily armored with thick bony plates and spikes. A solid blow from an ankylosaurus's tail can leave most creatures stunned long enough for the armored dinosaur to make good an escape, although once confronted, most ankylosauruses are too ill-tempered and stubborn to flee.&lt;/p&gt;&lt;p&gt;Instead, they stand their ground and use their tails to great effect in battle. An ankylosaurus is 30 feet long and weighs 6,000 pounds.&lt;/p&gt;&lt;p&gt;&lt;b&gt;Ankylosaurus Companions&lt;/b&gt;&lt;br&gt; &lt;b&gt;Starting Statistics: Size&lt;/b&gt; Medium; &lt;b&gt;Speed&lt;/b&gt; 30 ft.; &lt;b&gt;AC&lt;/b&gt; +9 natural armor; &lt;b&gt;Attack&lt;/b&gt; tail (1d6); &lt;b&gt;Ability Scores&lt;/b&gt; Str 10, Dex 14, Con 9, Int 2, Wis 12, Cha 8; &lt;b&gt;Special Qualities&lt;/b&gt; low-light vision, scent.&lt;/p&gt;&lt;p&gt;&lt;b&gt;7th-Level Advancement: Size&lt;/b&gt; Large; &lt;b&gt;AC&lt;/b&gt; +2 natural armor; &lt;b&gt;Attack&lt;/b&gt; tail (2d6); &lt;b&gt;Ability Scores&lt;/b&gt; Str +8, Dex -2, Con +4; &lt;b&gt;Special Qualities&lt;/b&gt; stun.&lt;/p&gt;&lt;/h4&gt;&lt;/div&gt;</t>
  </si>
  <si>
    <t>Brachiosaurus</t>
  </si>
  <si>
    <t>low-light vision, scent; Perception +28</t>
  </si>
  <si>
    <t>18, touch 6, flat-footed 18</t>
  </si>
  <si>
    <t>(+12 natural, -4 size)</t>
  </si>
  <si>
    <t>(18d8+90)</t>
  </si>
  <si>
    <t>Fort +18, Ref +11, Will +9</t>
  </si>
  <si>
    <t>tail +22 (4d6+19)</t>
  </si>
  <si>
    <t>trample (2d6+19, DC 32)</t>
  </si>
  <si>
    <t>Str 37, Dex 10, Con 21, Int 2, Wis 13, Cha 10</t>
  </si>
  <si>
    <t>40 (44 vs. trip)</t>
  </si>
  <si>
    <t>Cleave, Great Cleave, Great Fortitude, Greater Overrun, Improved Bull Rush, Iron Will, Power Attack, Skill Focus (Perception), Weapon Focus (tail)</t>
  </si>
  <si>
    <t>Perception +28</t>
  </si>
  <si>
    <t xml:space="preserve"> warm forests or plains</t>
  </si>
  <si>
    <t>A long tail counterbalances this reptile's equally long neck, at the end of which a relatively small head pulls food from the treetop.</t>
  </si>
  <si>
    <t>A brachiosaurus is 80 feet long and weighs 32 tons. Brachiosaurus Companions Starting Statistics: Size Medium; Speed 30 ft.; AC +3 natural armor; Attack tail (2d4); Ability Scores Str 13, Dex 14, Con 11, Int 2, Wis 13, Cha 10; Special Qualities lowlight vision, scent. 7th-Level Adv.: Size Large; AC +2 natural armor; Attack tail (2d6); Ability Scores Str +8, Dex -2, Con +4; Special Qualities trample (1d8).</t>
  </si>
  <si>
    <t>&lt;link rel="stylesheet"href="PF.css"&gt;&lt;div&gt;&lt;h2&gt;Dinosaur, Brachiosaurus&lt;/h2&gt;&lt;h3&gt;&lt;i&gt;A &lt;i&gt;long tail counterbalances this reptile's equally long neck&lt;/i&gt;, &lt;i&gt;at the end of which a relatively small head pulls food from the treetop.&lt;/i&gt;&lt;/i&gt;&lt;/h3&gt;&lt;br&gt;&lt;/br&gt;&lt;/div&gt;&lt;div class="heading"&gt;&lt;p class="alignleft"&gt;Brachiosaurus&lt;/p&gt;&lt;p class="alignright"&gt;CR 10&lt;/p&gt;&lt;div style="clear: both;"&gt;&lt;/div&gt;&lt;/div&gt;&lt;div&gt;&lt;h5&gt;&lt;b&gt;XP &lt;/b&gt;9,600&lt;/h5&gt;&lt;h5&gt;N Gargantuan animal &lt;/h5&gt;&lt;h5&gt;&lt;b&gt;Init &lt;/b&gt;+0; &lt;b&gt;Senses &lt;/b&gt;low-light vision, scent; Perception +28&lt;/h5&gt;&lt;/div&gt;&lt;hr/&gt;&lt;div&gt;&lt;h5&gt;&lt;b&gt;DEFENSE&lt;/b&gt;&lt;/h5&gt;&lt;/div&gt;&lt;hr/&gt;&lt;div&gt;&lt;h5&gt;&lt;b&gt;AC &lt;/b&gt;18, touch 6, flat-footed 18 (+12 natural, -4 size)&lt;/h5&gt;&lt;h5&gt;&lt;b&gt;hp &lt;/b&gt;171 (18d8+90)&lt;/h5&gt;&lt;h5&gt;&lt;b&gt;Fort &lt;/b&gt;+18, &lt;b&gt;Ref &lt;/b&gt;+11, &lt;b&gt;Will &lt;/b&gt;+9&lt;/h5&gt;&lt;/div&gt;&lt;hr/&gt;&lt;div&gt;&lt;h5&gt;&lt;b&gt;OFFENSE&lt;/b&gt;&lt;/h5&gt;&lt;/div&gt;&lt;hr/&gt;&lt;div&gt;&lt;h5&gt;&lt;b&gt;Spd &lt;/b&gt;30 ft.&lt;/h5&gt;&lt;h5&gt;&lt;b&gt;Melee &lt;/b&gt;tail +22 (4d6+19)&lt;/h5&gt;&lt;h5&gt;&lt;b&gt;Space &lt;/b&gt;20 ft.; &lt;b&gt;Reach &lt;/b&gt;20 ft.&lt;/h5&gt;&lt;h5&gt;&lt;b&gt;Special Attacks &lt;/b&gt;trample (2d6+19, DC 32)&lt;/h5&gt;&lt;/div&gt;&lt;hr/&gt;&lt;div&gt;&lt;h5&gt;&lt;b&gt;STATISTICS&lt;/b&gt;&lt;/h5&gt;&lt;/div&gt;&lt;hr/&gt;&lt;div&gt;&lt;h5&gt;&lt;b&gt;Str &lt;/b&gt;37, &lt;b&gt;Dex &lt;/b&gt;10, &lt;b&gt;Con &lt;/b&gt;21, &lt;b&gt;Int &lt;/b&gt; 2, &lt;b&gt;Wis &lt;/b&gt;13, &lt;b&gt;Cha &lt;/b&gt;10&lt;/h5&gt;&lt;h5&gt;&lt;b&gt;Base Atk &lt;/b&gt;+13; &lt;b&gt;CMB &lt;/b&gt;+30; &lt;b&gt;CMD &lt;/b&gt;40 (44 vs. trip)&lt;/h5&gt;&lt;h5&gt;&lt;b&gt;Feats &lt;/b&gt;Cleave, Great Cleave, Great Fortitude, Greater Overrun, Improved Bull Rush, Iron Will, Power Attack, Skill Focus (Perception), Weapon Focus (tail)&lt;/h5&gt;&lt;h5&gt;&lt;b&gt;Skills &lt;/b&gt;Perception +28&lt;/h5&gt;&lt;/div&gt;&lt;hr/&gt;&lt;div&gt;&lt;h5&gt;&lt;b&gt;ECOLOGY&lt;/b&gt;&lt;/h5&gt;&lt;/div&gt;&lt;hr/&gt;&lt;div&gt;&lt;h5&gt;&lt;b&gt;Environment &lt;/b&gt; warm forests or plains&lt;/h5&gt;&lt;h5&gt;&lt;b&gt;Organization &lt;/b&gt;solitary, pair, or herd (3-12)&lt;/h5&gt;&lt;h5&gt;&lt;b&gt;Treasure &lt;/b&gt;none&lt;/h5&gt;&lt;/div&gt;&lt;br&gt;&lt;/br&gt;&lt;div&gt;&lt;h4&gt;&lt;p&gt;&lt;p&gt;A brachiosaurus is 80 feet long and weighs 32 tons.&lt;br&gt; &lt;b&gt;Brachiosaurus Companions&lt;/b&gt; &lt;br&gt;&lt;b&gt;Starting Statistics: Size&lt;/b&gt; Medium; &lt;b&gt;Speed&lt;/b&gt; 30 ft.; &lt;b&gt;AC&lt;/b&gt; +3 natural armor; &lt;b&gt;Attack&lt;/b&gt; tail (2d4); &lt;b&gt;Ability Scores&lt;/b&gt; Str 13, Dex 14, Con 11, Int 2, Wis 13, Cha 10; &lt;b&gt;Special Qualities&lt;/b&gt; lowlight vision, scent.&lt;br&gt;&lt;b&gt; 7th-Level Adv.: Size&lt;/b&gt; Large; &lt;b&gt;AC&lt;/b&gt; +2 natural armor; &lt;b&gt;Attack&lt;/b&gt; tail (2d6); &lt;b&gt;Ability Scores&lt;/b&gt; Str +8, Dex -2, Con +4; &lt;b&gt;Special Qualities&lt;/b&gt; trample (1d8).&lt;/p&gt;&lt;/h4&gt;&lt;/div&gt;</t>
  </si>
  <si>
    <t>Deinonychus</t>
  </si>
  <si>
    <t>15, touch 12, flat-footed 13</t>
  </si>
  <si>
    <t>(+2 Dex, +3 natural)</t>
  </si>
  <si>
    <t>(4d8+16)</t>
  </si>
  <si>
    <t>Fort +8, Ref +6, Will +2</t>
  </si>
  <si>
    <t>60 ft.</t>
  </si>
  <si>
    <t>2 talons +5 (1d8+2),bite +5 (1d6+2), foreclaws +0 (1d4+1)</t>
  </si>
  <si>
    <t>pounce</t>
  </si>
  <si>
    <t>Str 15, Dex 15, Con 19, Int 2, Wis 12, Cha 14</t>
  </si>
  <si>
    <t>Acrobatics +10 (+22 jump), Perception +14, Stealth +15</t>
  </si>
  <si>
    <t>+8 Acrobatics, +8 Perception, +8 Stealth</t>
  </si>
  <si>
    <t>solitary, pair, or pack (3-12)</t>
  </si>
  <si>
    <t>This brightly colored dinosaur exudes a dangerous ferocity. Each foot is armed with a large, sickle-shaped claw.</t>
  </si>
  <si>
    <t>As swift and agile as it is deadly, the deinonychus is a pack hunter, running with several of its kind to take down prey and rip it apart with their gutting talons. You can apply the young simple template to create statistics for smaller, more agile velociraptors. Conversely, you can either increase the deinonychus to Large size and its Hit Dice to 8 or simply apply the giant and advanced simple templates to create a formidable megaraptor. Elasmosaurus Companions Starting Statistics: Size Medium; Speed 20 ft., swim 50 ft.; AC +2 natural armor; Attack bite (1d8); Ability Scores Str 10, Dex 18, Con 12, Int 2, Wis 13, Cha 9; Special Qualities low-light vision, scent. 4th-Level Advancement: Size Large; AC +3 natural armor; Attack bite (2d6); Ability Scores Str +8, Dex -2, Con +4.</t>
  </si>
  <si>
    <t>&lt;link rel="stylesheet"href="PF.css"&gt;&lt;div&gt;&lt;h2&gt;Dinosaur, Deinonychus &lt;/h2&gt;&lt;h3&gt;&lt;i&gt;This brightly colored dinosaur exudes a dangerous ferocity. Each foot is armed with a large, sickle-shaped claw.&lt;/i&gt;&lt;/h3&gt;&lt;br&gt;&lt;/br&gt;&lt;/div&gt;&lt;div class="heading"&gt;&lt;p class="alignleft"&gt;Deinonychus&lt;/p&gt;&lt;p class="alignright"&gt;CR 3&lt;/p&gt;&lt;div style="clear: both;"&gt;&lt;/div&gt;&lt;/div&gt;&lt;div&gt;&lt;h5&gt;&lt;b&gt;XP &lt;/b&gt;800&lt;/h5&gt;&lt;h5&gt;N Medium animal &lt;/h5&gt;&lt;h5&gt;&lt;b&gt;Init &lt;/b&gt;+6; &lt;b&gt;Senses &lt;/b&gt;low-light vision, scent; Perception +14&lt;/h5&gt;&lt;/div&gt;&lt;hr/&gt;&lt;div&gt;&lt;h5&gt;&lt;b&gt;DEFENSE&lt;/b&gt;&lt;/h5&gt;&lt;/div&gt;&lt;hr/&gt;&lt;div&gt;&lt;h5&gt;&lt;b&gt;AC &lt;/b&gt;15, touch 12, flat-footed 13 (+2 Dex, +3 natural)&lt;/h5&gt;&lt;h5&gt;&lt;b&gt;hp &lt;/b&gt;34 (4d8+16)&lt;/h5&gt;&lt;h5&gt;&lt;b&gt;Fort &lt;/b&gt;+8, &lt;b&gt;Ref &lt;/b&gt;+6, &lt;b&gt;Will &lt;/b&gt;+2&lt;/h5&gt;&lt;/div&gt;&lt;hr/&gt;&lt;div&gt;&lt;h5&gt;&lt;b&gt;OFFENSE&lt;/b&gt;&lt;/h5&gt;&lt;/div&gt;&lt;hr/&gt;&lt;div&gt;&lt;h5&gt;&lt;b&gt;Spd &lt;/b&gt;60 ft.&lt;/h5&gt;&lt;h5&gt;&lt;b&gt;Melee &lt;/b&gt;2 talons +5 (1d8+2),bite +5 (1d6+2), foreclaws +0 (1d4+1)&lt;/h5&gt;&lt;h5&gt;&lt;b&gt;Special Attacks &lt;/b&gt;pounce&lt;/h5&gt;&lt;/div&gt;&lt;hr/&gt;&lt;div&gt;&lt;h5&gt;&lt;b&gt;STATISTICS&lt;/b&gt;&lt;/h5&gt;&lt;/div&gt;&lt;hr/&gt;&lt;div&gt;&lt;h5&gt;&lt;b&gt;Str&lt;/b&gt; 15, &lt;b&gt;Dex&lt;/b&gt; 15, &lt;b&gt;Con&lt;/b&gt; 19, &lt;b&gt;Int&lt;/b&gt; 2, &lt;b&gt;Wis&lt;/b&gt; 12, &lt;b&gt;Cha&lt;/b&gt; 14&lt;/h5&gt;&lt;h5&gt;&lt;b&gt;Base Atk &lt;/b&gt;+3; &lt;b&gt;CMB &lt;/b&gt;+5; &lt;b&gt;CMD &lt;/b&gt;17&lt;/h5&gt;&lt;h5&gt;&lt;b&gt;Feats &lt;/b&gt;Improved Initiative, Run&lt;/h5&gt;&lt;h5&gt;&lt;b&gt;Skills &lt;/b&gt;Acrobatics +10 (+22 jump), Perception +14, Stealth +15; &lt;b&gt;Racial Modifiers &lt;/b&gt;+8 Acrobatics, +8 Perception, +8 Stealth&lt;/h5&gt;&lt;/div&gt;&lt;hr/&gt;&lt;div&gt;&lt;h5&gt;&lt;b&gt;ECOLOGY&lt;/b&gt;&lt;/h5&gt;&lt;/div&gt;&lt;hr/&gt;&lt;div&gt;&lt;h5&gt;&lt;b&gt;Environment &lt;/b&gt; warm forests&lt;/h5&gt;&lt;h5&gt;&lt;b&gt;Organization &lt;/b&gt;solitary, pair, or pack (3-12)&lt;/h5&gt;&lt;h5&gt;&lt;b&gt;Treasure &lt;/b&gt;none&lt;/h5&gt;&lt;/div&gt;&lt;br&gt;&lt;/br&gt;&lt;div&gt;&lt;h4&gt;&lt;p&gt;As swift and agile as it is deadly, the deinonychus is a pack hunter, running with several of its kind to take down prey and rip it apart with their gutting talons.&lt;/p&gt;&lt;p&gt;You can apply the young simple template to create statistics for smaller, more agile velociraptors.&lt;/p&gt;&lt;p&gt;Conversely, you can either increase the deinonychus to Large size and its Hit Dice to 8 or simply apply the giant and advanced simple templates to create a formidable megaraptor.&lt;/p&gt;&lt;p&gt;&lt;b&gt;Elasmosaurus Companions&lt;/b&gt;&lt;br&gt; &lt;b&gt;Starting Statistics: Size&lt;/b&gt; Medium; &lt;b&gt;Speed&lt;/b&gt; 20 ft., swim 50 ft.; &lt;b&gt;AC&lt;/b&gt; +2 natural armor; &lt;b&gt;Attack&lt;/b&gt; bite (1d8); &lt;b&gt;Ability Scores&lt;/b&gt; Str 10, Dex 18, Con 12, Int 2, Wis 13, Cha 9; &lt;b&gt;Special Qualities&lt;/b&gt; low-light vision, scent.&lt;/p&gt;&lt;p&gt;&lt;b&gt;4th-Level Advancement: Size&lt;/b&gt; Large; &lt;b&gt;AC&lt;/b&gt; +3 natural armor; &lt;b&gt;Attack&lt;/b&gt; bite (2d6); &lt;b&gt;Ability Scores&lt;/b&gt; Str +8, Dex -2, Con +4.&lt;/p&gt;&lt;/h4&gt;&lt;/div&gt;</t>
  </si>
  <si>
    <t>Elasmosaurus</t>
  </si>
  <si>
    <t>20, touch 11, flat-footed 17</t>
  </si>
  <si>
    <t>(+2 Dex, +1 dodge, +9 natural, -2 size)</t>
  </si>
  <si>
    <t>Fort +14, Ref +9, Will +6</t>
  </si>
  <si>
    <t>20 ft., swim 50 ft.</t>
  </si>
  <si>
    <t>bite +13 (2d8+12)</t>
  </si>
  <si>
    <t>Str 26, Dex 15, Con 20, Int 2, Wis 13, Cha 9</t>
  </si>
  <si>
    <t>30 (34 vs. trip)</t>
  </si>
  <si>
    <t>Dodge, Great Fortitude, Iron Will, Mobility, Toughness</t>
  </si>
  <si>
    <t>Perception +14, Swim +16</t>
  </si>
  <si>
    <t xml:space="preserve"> warm aquatic</t>
  </si>
  <si>
    <t>solitary, pair, or school (3-6)</t>
  </si>
  <si>
    <t>Long-necked and long-tailed, this large, predatory reptile glides through the water on four powerful flippers.</t>
  </si>
  <si>
    <t>The sleek elasmosaurus is a long-necked, aquatic reptile. Although not technically a dinosaur, they and their kind are often found hunting in oceans and lakes in areas where dinosaurs are more common. You can create statistics for smaller, similar aquatic reptiles (such as the pleisosaurus) by applying the young simple template to the statistics presented above. An elasmosaurus is 45 feet long and weighs 4,000 pounds.</t>
  </si>
  <si>
    <t>&lt;link rel="stylesheet"href="PF.css"&gt;&lt;div&gt;&lt;h2&gt;Dinosaur, Elasmosaurus &lt;/h2&gt;&lt;h3&gt;&lt;i&gt;Long-necked and long-tailed, this large, predatory reptile glides through the water on four powerful flippers.&lt;/i&gt;&lt;/h3&gt;&lt;br&gt;&lt;/br&gt;&lt;/div&gt;&lt;div class="heading"&gt;&lt;p class="alignleft"&gt;Elasmosaurus&lt;/p&gt;&lt;p class="alignright"&gt;CR 7&lt;/p&gt;&lt;div style="clear: both;"&gt;&lt;/div&gt;&lt;/div&gt;&lt;div&gt;&lt;h5&gt;&lt;b&gt;XP &lt;/b&gt;3,200&lt;/h5&gt;&lt;h5&gt;N Huge animal &lt;/h5&gt;&lt;h5&gt;&lt;b&gt;Init &lt;/b&gt;+2; &lt;b&gt;Senses &lt;/b&gt;low-light vision, scent; Perception +14&lt;/h5&gt;&lt;/div&gt;&lt;hr/&gt;&lt;div&gt;&lt;h5&gt;&lt;b&gt;DEFENSE&lt;/b&gt;&lt;/h5&gt;&lt;/div&gt;&lt;hr/&gt;&lt;div&gt;&lt;h5&gt;&lt;b&gt;AC &lt;/b&gt;20, touch 11, flat-footed 17 (+2 Dex, +1 dodge, +9 natural, -2 size)&lt;/h5&gt;&lt;h5&gt;&lt;b&gt;hp &lt;/b&gt;105 (10d8+60)&lt;/h5&gt;&lt;h5&gt;&lt;b&gt;Fort &lt;/b&gt;+14, &lt;b&gt;Ref &lt;/b&gt;+9, &lt;b&gt;Will &lt;/b&gt;+6&lt;/h5&gt;&lt;/div&gt;&lt;hr/&gt;&lt;div&gt;&lt;h5&gt;&lt;b&gt;OFFENSE&lt;/b&gt;&lt;/h5&gt;&lt;/div&gt;&lt;hr/&gt;&lt;div&gt;&lt;h5&gt;&lt;b&gt;Spd &lt;/b&gt;20 ft., swim 50 ft.&lt;/h5&gt;&lt;h5&gt;&lt;b&gt;Melee &lt;/b&gt;bite +13 (2d8+12)&lt;/h5&gt;&lt;h5&gt;&lt;b&gt;Space &lt;/b&gt;15 ft.; &lt;b&gt;Reach &lt;/b&gt;20 ft.&lt;/h5&gt;&lt;/div&gt;&lt;hr/&gt;&lt;div&gt;&lt;h5&gt;&lt;b&gt;STATISTICS&lt;/b&gt;&lt;/h5&gt;&lt;/div&gt;&lt;hr/&gt;&lt;div&gt;&lt;h5&gt;&lt;b&gt;Str&lt;/b&gt; 26, &lt;b&gt;Dex&lt;/b&gt; 15, &lt;b&gt;Con&lt;/b&gt; 20, &lt;b&gt;Int&lt;/b&gt; 2, &lt;b&gt;Wis&lt;/b&gt; 13, &lt;b&gt;Cha&lt;/b&gt; 9&lt;/h5&gt;&lt;h5&gt;&lt;b&gt;Base Atk &lt;/b&gt;+7; &lt;b&gt;CMB &lt;/b&gt;+17; &lt;b&gt;CMD &lt;/b&gt;30 (34 vs. trip)&lt;/h5&gt;&lt;h5&gt;&lt;b&gt;Feats &lt;/b&gt;Dodge, Great Fortitude, Iron Will, Mobility, Toughness&lt;/h5&gt;&lt;h5&gt;&lt;b&gt;Skills &lt;/b&gt;Perception +14, Swim +16&lt;/h5&gt;&lt;/div&gt;&lt;hr/&gt;&lt;div&gt;&lt;h5&gt;&lt;b&gt;ECOLOGY&lt;/b&gt;&lt;/h5&gt;&lt;/div&gt;&lt;hr/&gt;&lt;div&gt;&lt;h5&gt;&lt;b&gt;Environment &lt;/b&gt; warm aquatic&lt;/h5&gt;&lt;h5&gt;&lt;b&gt;Organization &lt;/b&gt;solitary, pair, or school (3-6)&lt;/h5&gt;&lt;h5&gt;&lt;b&gt;Treasure &lt;/b&gt;none&lt;/h5&gt;&lt;/div&gt;&lt;br&gt;&lt;/br&gt;&lt;div&gt;&lt;h4&gt;&lt;p&gt;The sleek elasmosaurus is a long-necked, aquatic reptile.&lt;/p&gt;&lt;p&gt;Although not technically a dinosaur, they and their kind are often found hunting in oceans and lakes in areas where dinosaurs are more common. You can create statistics for smaller, similar aquatic reptiles (such as the pleisosaurus) by applying the young simple template to the statistics presented above. An elasmosaurus is 45 feet long and weighs 4,000 pounds.&lt;/p&gt;&lt;/h4&gt;&lt;/div&gt;</t>
  </si>
  <si>
    <t>Pteranodon</t>
  </si>
  <si>
    <t>low-light vision, scent; Perception +11</t>
  </si>
  <si>
    <t>16, touch 14, flat-footed 11</t>
  </si>
  <si>
    <t>(+4 Dex, +1 dodge, +2 natural, -1 size)</t>
  </si>
  <si>
    <t>(5d8+10)</t>
  </si>
  <si>
    <t>Fort +6, Ref +8, Will +3</t>
  </si>
  <si>
    <t>10 ft., fly 50 ft. (clumsy)</t>
  </si>
  <si>
    <t>bite +5 (2d6+4)</t>
  </si>
  <si>
    <t>Str 16, Dex 19, Con 15, Int 2, Wis 15, Cha 12</t>
  </si>
  <si>
    <t>Dodge, Improved Initiative, Skill Focus (Perception)</t>
  </si>
  <si>
    <t>Fly -1, Perception +11</t>
  </si>
  <si>
    <t xml:space="preserve"> warm coastline</t>
  </si>
  <si>
    <t>solitary, pair, or flock (3-12)</t>
  </si>
  <si>
    <t>This flying reptile has two huge wings and a distinctive backwardsweeping crest decorating its head.</t>
  </si>
  <si>
    <t>The pteranodon is not itself a dinosaur but rather a large flying reptile that is often found in areas dinosaurs are common. Its flight lacks grace, so it lands on the ground to fight foes it can't carry away. A pteranodon has a wingspan of 30 feet but only weighs 40 pounds. Pteranodon Companions Starting Statistics: Size Medium; Speed 10 ft., fly 50 ft. (clumsy); AC +0 natural armor; Attack bite (1d8); Ability Scores Str 8, Dex 21, Con 10, Int 2, Wis 14, Cha 12; Special Qualities low-light vision, scent. 7th-Level Advancement: Size Large; AC +2 natural armor; Attack bite (2d6); Ability Scores Str +8, Dex -2, Con +4.</t>
  </si>
  <si>
    <t>&lt;link rel="stylesheet"href="PF.css"&gt;&lt;div&gt;&lt;h2&gt;Dinosaur, Pteranodon &lt;/h2&gt;&lt;h3&gt;&lt;i&gt;This flying reptile has two huge wings and a distinctive backwardsweeping crest decorating its head.&lt;/i&gt;&lt;/h3&gt;&lt;br&gt;&lt;/br&gt;&lt;/div&gt;&lt;div class="heading"&gt;&lt;p class="alignleft"&gt;Pteranodon&lt;/p&gt;&lt;p class="alignright"&gt;CR 3&lt;/p&gt;&lt;div style="clear: both;"&gt;&lt;/div&gt;&lt;/div&gt;&lt;div&gt;&lt;h5&gt;&lt;b&gt;XP &lt;/b&gt;800&lt;/h5&gt;&lt;h5&gt;N Large animal &lt;/h5&gt;&lt;h5&gt;&lt;b&gt;Init &lt;/b&gt;+8; &lt;b&gt;Senses &lt;/b&gt;low-light vision, scent; Perception +11&lt;/h5&gt;&lt;/div&gt;&lt;hr/&gt;&lt;div&gt;&lt;h5&gt;&lt;b&gt;DEFENSE&lt;/b&gt;&lt;/h5&gt;&lt;/div&gt;&lt;hr/&gt;&lt;div&gt;&lt;h5&gt;&lt;b&gt;AC &lt;/b&gt;16, touch 14, flat-footed 11 (+4 Dex, +1 dodge, +2 natural, -1 size)&lt;/h5&gt;&lt;h5&gt;&lt;b&gt;hp &lt;/b&gt;32 (5d8+10)&lt;/h5&gt;&lt;h5&gt;&lt;b&gt;Fort &lt;/b&gt;+6, &lt;b&gt;Ref &lt;/b&gt;+8, &lt;b&gt;Will &lt;/b&gt;+3&lt;/h5&gt;&lt;/div&gt;&lt;hr/&gt;&lt;div&gt;&lt;h5&gt;&lt;b&gt;OFFENSE&lt;/b&gt;&lt;/h5&gt;&lt;/div&gt;&lt;hr/&gt;&lt;div&gt;&lt;h5&gt;&lt;b&gt;Spd &lt;/b&gt;10 ft., fly 50 ft. (clumsy)&lt;/h5&gt;&lt;h5&gt;&lt;b&gt;Melee &lt;/b&gt;bite +5 (2d6+4)&lt;/h5&gt;&lt;h5&gt;&lt;b&gt;Space &lt;/b&gt;10 ft.; &lt;b&gt;Reach &lt;/b&gt;10 ft.&lt;/h5&gt;&lt;/div&gt;&lt;hr/&gt;&lt;div&gt;&lt;h5&gt;&lt;b&gt;STATISTICS&lt;/b&gt;&lt;/h5&gt;&lt;/div&gt;&lt;hr/&gt;&lt;div&gt;&lt;h5&gt;&lt;b&gt;Str&lt;/b&gt; 16, &lt;b&gt;Dex&lt;/b&gt; 19, &lt;b&gt;Con&lt;/b&gt; 15, &lt;b&gt;Int&lt;/b&gt; 2, &lt;b&gt;Wis&lt;/b&gt; 15, &lt;b&gt;Cha&lt;/b&gt; 12&lt;/h5&gt;&lt;h5&gt;&lt;b&gt;Base Atk &lt;/b&gt;+3; &lt;b&gt;CMB &lt;/b&gt;+7; &lt;b&gt;CMD &lt;/b&gt;21&lt;/h5&gt;&lt;h5&gt;&lt;b&gt;Feats &lt;/b&gt;Dodge, Improved Initiative, Skill Focus (Perception)&lt;/h5&gt;&lt;h5&gt;&lt;b&gt;Skills &lt;/b&gt;Fly -1, Perception +11&lt;/h5&gt;&lt;/div&gt;&lt;hr/&gt;&lt;div&gt;&lt;h5&gt;&lt;b&gt;ECOLOGY&lt;/b&gt;&lt;/h5&gt;&lt;/div&gt;&lt;hr/&gt;&lt;div&gt;&lt;h5&gt;&lt;b&gt;Environment &lt;/b&gt; warm coastline&lt;/h5&gt;&lt;h5&gt;&lt;b&gt;Organization &lt;/b&gt;solitary, pair, or flock (3-12)&lt;/h5&gt;&lt;h5&gt;&lt;b&gt;Treasure &lt;/b&gt;none&lt;/h5&gt;&lt;/div&gt;&lt;br&gt;&lt;/br&gt;&lt;div&gt;&lt;h4&gt;&lt;p&gt;The pteranodon is not itself a dinosaur but rather a large flying reptile that is often found in areas dinosaurs are common. Its flight lacks grace, so it lands on the ground to fight foes it can't carry away.&lt;/p&gt;&lt;p&gt;A pteranodon has a wingspan of 30 feet but only weighs 40 pounds.&lt;/p&gt;&lt;p&gt;&lt;b&gt;Pteranodon Companions&lt;/b&gt;&lt;br&gt; &lt;b&gt;Starting Statistics: Size &lt;/b&gt; Medium; &lt;b&gt;Speed&lt;/b&gt; 10 ft., fly 50 ft. (clumsy); &lt;b&gt;AC&lt;/b&gt; +0 natural armor; &lt;b&gt;Attack&lt;/b&gt; bite (1d8); &lt;b&gt;Ability Scores&lt;/b&gt; Str 8, Dex 21, Con 10, Int 2, Wis 14, Cha 12; &lt;b&gt;Special Qualities&lt;/b&gt; low-light vision, scent.&lt;/p&gt;&lt;p&gt;&lt;b&gt;7th-Level Advancement: Size&lt;/b&gt; Large; &lt;b&gt;AC&lt;/b&gt; +2 natural armor; &lt;b&gt;Attack&lt;/b&gt; bite (2d6); &lt;b&gt;Ability Scores&lt;/b&gt; Str +8, Dex -2, Con +4.&lt;/p&gt;&lt;/h4&gt;&lt;/div&gt;</t>
  </si>
  <si>
    <t>Stegosaurus</t>
  </si>
  <si>
    <t>low-light vision, scent; Perception +16</t>
  </si>
  <si>
    <t>(12d8+36)</t>
  </si>
  <si>
    <t>Fort +13, Ref +10, Will +5</t>
  </si>
  <si>
    <t>tail +16 (4d6+12 plus trip)</t>
  </si>
  <si>
    <t>Str 27, Dex 14, Con 17, Int 2, Wis 13, Cha 10</t>
  </si>
  <si>
    <t>31 (35 vs. trip)</t>
  </si>
  <si>
    <t>Cleave, Great Fortitude, Improved Initiative, Improved Overrun, Power Attack, Weapon Focus (tail)</t>
  </si>
  <si>
    <t>Perception +16</t>
  </si>
  <si>
    <t>This huge dinosaur has a small head, twin rows of sharp dorsal plates, and a muscular tail terminating in a set of bony spikes.</t>
  </si>
  <si>
    <t>The stegosaurus is one of the most distinctive-looking dinosaurs-its twin rows of dorsal plates and spiked tail are enough to give most predators second thoughts before attacking. It is 30 feet long, 14 feet tall, and weighs 5,000 pounds. Stegosaurus Companions Starting Stats: Size Med.; Speed 30 ft.; AC +6 natural armor; Attack tail (2d6); Ability Scores Str 10, Dex 18, Con 10, Int 2, Wis 12, Cha 10; Special Qualities lowlight vision, scent. 7th-Level Adv: Size Large; AC +3 natural armor; Attack tail (2d8 plus trip); Ability Scores Str +8, Dex -2, Con +4.</t>
  </si>
  <si>
    <t>&lt;link rel="stylesheet"href="PF.css"&gt;&lt;div&gt;&lt;h2&gt;Dinosaur, Stegosaurus &lt;/h2&gt;&lt;h3&gt;&lt;i&gt;This huge dinosaur has a small head, twin rows of sharp dorsal plates, and a muscular tail terminating in a set of bony spikes.&lt;/i&gt;&lt;/h3&gt;&lt;br&gt;&lt;/br&gt;&lt;/div&gt;&lt;div class="heading"&gt;&lt;p class="alignleft"&gt;Stegosaurus&lt;/p&gt;&lt;p class="alignright"&gt;CR 7&lt;/p&gt;&lt;div style="clear: both;"&gt;&lt;/div&gt;&lt;/div&gt;&lt;div&gt;&lt;h5&gt;&lt;b&gt;XP &lt;/b&gt;3,200&lt;/h5&gt;&lt;h5&gt;N Huge animal &lt;/h5&gt;&lt;h5&gt;&lt;b&gt;Init &lt;/b&gt;+6; &lt;b&gt;Senses &lt;/b&gt;low-light vision, scent; Perception +16&lt;/h5&gt;&lt;/div&gt;&lt;hr/&gt;&lt;div&gt;&lt;h5&gt;&lt;b&gt;DEFENSE&lt;/b&gt;&lt;/h5&gt;&lt;/div&gt;&lt;hr/&gt;&lt;div&gt;&lt;h5&gt;&lt;b&gt;AC &lt;/b&gt;22, touch 10, flat-footed 20 (+2 Dex, +12 natural, -2 size)&lt;/h5&gt;&lt;h5&gt;&lt;b&gt;hp &lt;/b&gt;90 (12d8+36)&lt;/h5&gt;&lt;h5&gt;&lt;b&gt;Fort &lt;/b&gt;+13, &lt;b&gt;Ref &lt;/b&gt;+10, &lt;b&gt;Will &lt;/b&gt;+5&lt;/h5&gt;&lt;/div&gt;&lt;hr/&gt;&lt;div&gt;&lt;h5&gt;&lt;b&gt;OFFENSE&lt;/b&gt;&lt;/h5&gt;&lt;/div&gt;&lt;hr/&gt;&lt;div&gt;&lt;h5&gt;&lt;b&gt;Spd &lt;/b&gt;30 ft.&lt;/h5&gt;&lt;h5&gt;&lt;b&gt;Melee &lt;/b&gt;tail +16 (4d6+12 plus trip)&lt;/h5&gt;&lt;h5&gt;&lt;b&gt;Space &lt;/b&gt;15 ft.; &lt;b&gt;Reach &lt;/b&gt;15 ft.&lt;/h5&gt;&lt;/div&gt;&lt;hr/&gt;&lt;div&gt;&lt;h5&gt;&lt;b&gt;STATISTICS&lt;/b&gt;&lt;/h5&gt;&lt;/div&gt;&lt;hr/&gt;&lt;div&gt;&lt;h5&gt;&lt;b&gt;Str&lt;/b&gt; 27, &lt;b&gt;Dex&lt;/b&gt; 14, &lt;b&gt;Con&lt;/b&gt; 17, &lt;b&gt;Int&lt;/b&gt; 2, &lt;b&gt;Wis&lt;/b&gt; 13, &lt;b&gt;Cha&lt;/b&gt; 10&lt;/h5&gt;&lt;h5&gt;&lt;b&gt;Base Atk &lt;/b&gt;+9; &lt;b&gt;CMB &lt;/b&gt;+19; &lt;b&gt;CMD &lt;/b&gt;31 (35 vs. trip)&lt;/h5&gt;&lt;h5&gt;&lt;b&gt;Feats &lt;/b&gt;Cleave, Great Fortitude, Improved Initiative, Improved Overrun, Power Attack, Weapon Focus (tail)&lt;/h5&gt;&lt;h5&gt;&lt;b&gt;Skills &lt;/b&gt;Perception +16&lt;/h5&gt;&lt;/div&gt;&lt;hr/&gt;&lt;div&gt;&lt;h5&gt;&lt;b&gt;ECOLOGY&lt;/b&gt;&lt;/h5&gt;&lt;/div&gt;&lt;hr/&gt;&lt;div&gt;&lt;h5&gt;&lt;b&gt;Environment &lt;/b&gt; warm plains&lt;/h5&gt;&lt;h5&gt;&lt;b&gt;Organization &lt;/b&gt;solitary, pair, or herd (3-12)&lt;/h5&gt;&lt;h5&gt;&lt;b&gt;Treasure &lt;/b&gt;none&lt;/h5&gt;&lt;/div&gt;&lt;br&gt;&lt;/br&gt;&lt;div&gt;&lt;h4&gt;&lt;p&gt;The stegosaurus is one of the most distinctive-looking dinosaurs-its twin rows of dorsal plates and spiked tail are enough to give most predators second thoughts before attacking. It is 30 feet long, 14 feet tall, and weighs 5,000 pounds.&lt;/p&gt;&lt;p&gt;&lt;b&gt;Stegosaurus Companions&lt;/b&gt;&lt;br&gt; &lt;b&gt;Starting Stats: Size&lt;/b&gt; Med.; &lt;b&gt;Speed&lt;/b&gt; 30 ft.; &lt;b&gt;AC&lt;/b&gt; +6 natural armor; &lt;b&gt;Attack&lt;/b&gt; tail (2d6); &lt;b&gt;Ability Scores&lt;/b&gt; Str 10, Dex 18, Con 10, Int 2, Wis 12, Cha 10; &lt;b&gt;Special Qualities&lt;/b&gt; lowlight vision, scent.&lt;/p&gt;&lt;p&gt;&lt;b&gt;7th-Level Adv: Size&lt;/b&gt; Large; &lt;b&gt;AC&lt;/b&gt; +3 natural armor; &lt;b&gt;Attack&lt;/b&gt; tail (2d8 plus trip); &lt;b&gt;Ability Scores&lt;/b&gt; Str +8, Dex -2, Con +4.&lt;/p&gt;&lt;/h4&gt;&lt;/div&gt;</t>
  </si>
  <si>
    <t>Triceratops</t>
  </si>
  <si>
    <t>low-light vision, scent; Perception +24</t>
  </si>
  <si>
    <t>21, touch 7, flat-footed 21</t>
  </si>
  <si>
    <t>(-1 Dex, +14 natural, -2 size)</t>
  </si>
  <si>
    <t>(14d8+56)</t>
  </si>
  <si>
    <t>Fort +15, Ref +8, Will +5</t>
  </si>
  <si>
    <t>gore +17 (2d10+12)</t>
  </si>
  <si>
    <t>powerful charge (gore, 4d10+16), trample (1d8+12, DC 25)</t>
  </si>
  <si>
    <t>Str 26, Dex 9, Con 19, Int 2, Wis 12, Cha 7</t>
  </si>
  <si>
    <t>29 (33 vs. trip)</t>
  </si>
  <si>
    <t>Great Fortitude, Improved Bull Rush, Improved Critical, Power Attack, Run, Skill Focus (Perception), Weapon Focus (gore)</t>
  </si>
  <si>
    <t>Perception +24</t>
  </si>
  <si>
    <t>solitary, pair, or herd (5-8)</t>
  </si>
  <si>
    <t>This beast's armored head has three sharp horns decorating its face and a large round crest angling back over its neck from its skull.</t>
  </si>
  <si>
    <t>The triceratops is a stubborn and shorttempered herbivore. A typical triceratops is 30 feet long and weighs 20,000 pounds. Triceratops Companions Starting Statistics: Size Medium; Speed 30 ft.; AC +6 natural armor; Attack gore (1d8); Ability Scores Str 10, Dex 13, Con 11, Int 2, Wis 12, Cha 7. 7th-Level Advancement: Size Large, AC +3 natural armor; Attack gore (2d6); Ability Scores Str +8, Dex -2, Con +4; Special Qualities powerful charge.</t>
  </si>
  <si>
    <t>&lt;link rel="stylesheet"href="PF.css"&gt;&lt;div&gt;&lt;h2&gt;Dinosaur, Triceratops&lt;/h2&gt;&lt;h3&gt;&lt;i&gt;&lt;i&gt;This beast's armored head has three sharp horns decorating its face and a large round crest angling back over its neck from its skull.&lt;/i&gt;&lt;/i&gt;&lt;/h3&gt;&lt;br&gt;&lt;/br&gt;&lt;/div&gt;&lt;div class="heading"&gt;&lt;p class="alignleft"&gt;Triceratops&lt;/p&gt;&lt;p class="alignright"&gt;CR 8&lt;/p&gt;&lt;div style="clear: both;"&gt;&lt;/div&gt;&lt;/div&gt;&lt;div&gt;&lt;h5&gt;&lt;b&gt;XP &lt;/b&gt;4,800&lt;/h5&gt;&lt;h5&gt;N Huge animal &lt;/h5&gt;&lt;h5&gt;&lt;b&gt;Init &lt;/b&gt;-1; &lt;b&gt;Senses &lt;/b&gt;low-light vision, scent; Perception +24&lt;/h5&gt;&lt;/div&gt;&lt;hr/&gt;&lt;div&gt;&lt;h5&gt;&lt;b&gt;DEFENSE&lt;/b&gt;&lt;/h5&gt;&lt;/div&gt;&lt;hr/&gt;&lt;div&gt;&lt;h5&gt;&lt;b&gt;AC &lt;/b&gt;21, touch 7, flat-footed 21 (-1 Dex, +14 natural, -2 size)&lt;/h5&gt;&lt;h5&gt;&lt;b&gt;hp &lt;/b&gt;119 (14d8+56)&lt;/h5&gt;&lt;h5&gt;&lt;b&gt;Fort &lt;/b&gt;+15, &lt;b&gt;Ref &lt;/b&gt;+8, &lt;b&gt;Will &lt;/b&gt;+5&lt;/h5&gt;&lt;/div&gt;&lt;hr/&gt;&lt;div&gt;&lt;h5&gt;&lt;b&gt;OFFENSE&lt;/b&gt;&lt;/h5&gt;&lt;/div&gt;&lt;hr/&gt;&lt;div&gt;&lt;h5&gt;&lt;b&gt;Spd &lt;/b&gt;30 ft.&lt;/h5&gt;&lt;h5&gt;&lt;b&gt;Melee &lt;/b&gt;gore +17 (2d10+12)&lt;/h5&gt;&lt;h5&gt;&lt;b&gt;Space &lt;/b&gt;15 ft.; &lt;b&gt;Reach &lt;/b&gt;15 ft.&lt;/h5&gt;&lt;h5&gt;&lt;b&gt;Special Attacks &lt;/b&gt;powerful charge (gore, 4d10+16), trample (1d8+12, DC 25)&lt;/h5&gt;&lt;/div&gt;&lt;hr/&gt;&lt;div&gt;&lt;h5&gt;&lt;b&gt;STATISTICS&lt;/b&gt;&lt;/h5&gt;&lt;/div&gt;&lt;hr/&gt;&lt;div&gt;&lt;h5&gt;&lt;b&gt;Str &lt;/b&gt;26, &lt;b&gt;Dex &lt;/b&gt;9, &lt;b&gt;Con &lt;/b&gt;19, &lt;b&gt;Int &lt;/b&gt; 2, &lt;b&gt;Wis &lt;/b&gt;12, &lt;b&gt;Cha &lt;/b&gt;7&lt;/h5&gt;&lt;h5&gt;&lt;b&gt;Base Atk &lt;/b&gt;+10; &lt;b&gt;CMB &lt;/b&gt;+20; &lt;b&gt;CMD &lt;/b&gt;29 (33 vs. trip)&lt;/h5&gt;&lt;h5&gt;&lt;b&gt;Feats &lt;/b&gt;Great Fortitude, Improved Bull Rush, Improved Critical, Power Attack, Run, Skill Focus (Perception), Weapon Focus (gore)&lt;/h5&gt;&lt;h5&gt;&lt;b&gt;Skills &lt;/b&gt;Perception +24&lt;/h5&gt;&lt;/div&gt;&lt;hr/&gt;&lt;div&gt;&lt;h5&gt;&lt;b&gt;ECOLOGY&lt;/b&gt;&lt;/h5&gt;&lt;/div&gt;&lt;hr/&gt;&lt;div&gt;&lt;h5&gt;&lt;b&gt;Environment &lt;/b&gt; warm plains&lt;/h5&gt;&lt;h5&gt;&lt;b&gt;Organization &lt;/b&gt;solitary, pair, or herd (5-8)&lt;/h5&gt;&lt;h5&gt;&lt;b&gt;Treasure &lt;/b&gt;none&lt;/h5&gt;&lt;/div&gt;&lt;br&gt;&lt;/br&gt;&lt;div&gt;&lt;h4&gt;&lt;p&gt;&lt;p&gt;The triceratops is a stubborn and shorttempered herbivore. A typical triceratops is 30 feet long and weighs 20,000 pounds. &lt;br&gt;&lt;/br&gt;&lt;b&gt;Triceratops Companions&lt;/b&gt; &lt;br&gt;&lt;b&gt;Starting Statistics: Size&lt;/b&gt; Medium; &lt;b&gt;Speed&lt;/b&gt; 30 ft.; &lt;b&gt;AC&lt;/b&gt; +6 natural armor; &lt;b&gt;Attack&lt;/b&gt; gore (1d8); &lt;b&gt;Ability Scores&lt;/b&gt; Str 10, Dex 13, Con 11, Int 2, Wis 12, Cha 7. &lt;br&gt;&lt;b&gt;7th-Level Advancement: Size&lt;/b&gt; Large, &lt;b&gt;AC&lt;/b&gt; +3 natural armor; &lt;b&gt;Attack&lt;/b&gt; gore (2d6); &lt;b&gt;Ability Scores&lt;/b&gt; Str +8, Dex -2, Con +4; &lt;b&gt;Special Qualities&lt;/b&gt; powerful charge.&lt;/p&gt;&lt;/h4&gt;&lt;/div&gt;</t>
  </si>
  <si>
    <t>Tyrannosaurus</t>
  </si>
  <si>
    <t>low-light vision, scent; Perception +37</t>
  </si>
  <si>
    <t>21, touch 7, flat-footed 20</t>
  </si>
  <si>
    <t>(+1 Dex, +14 natural, -4 size)</t>
  </si>
  <si>
    <t>(18d8+72)</t>
  </si>
  <si>
    <t>Fort +15, Ref +12, Will +10</t>
  </si>
  <si>
    <t>bite +20 (4d6+22/19-20 plus grab)</t>
  </si>
  <si>
    <t>swallow whole (2d8+11, AC 17, hp 15)</t>
  </si>
  <si>
    <t>Str 32, Dex 13, Con 19, Int 2, Wis 15, Cha 10</t>
  </si>
  <si>
    <t>+28 (+32 grapple)</t>
  </si>
  <si>
    <t>Bleeding Critical, Critical Focus, Diehard, Endurance, Improved Critical (bite), Improved Initiative, Iron Will, Run, Skill Focus (Perception)</t>
  </si>
  <si>
    <t>Perception +37</t>
  </si>
  <si>
    <t>powerful bite</t>
  </si>
  <si>
    <t xml:space="preserve"> warm forest and plains</t>
  </si>
  <si>
    <t>This bipedal dinosaur's front arms seem small compared to the rest of its bulk, but its enormous head is all teeth.</t>
  </si>
  <si>
    <t>Powerful Bite (Ex) A tyrannosaurus applies twice its Strength modifier to bite damage.</t>
  </si>
  <si>
    <t>The tyrannosaurus is an apex predator that measures 40 feet long and weighs 14,000 pounds. Tyrannosaurus Companions Starting Statistics: Size Medium, Speed 30 ft.; AC +4 natural armor; Attack bite (1d8); Ability Scores Str 14, Dex 16, Con 10, Int 2, Wis 15, Cha 10; Special Qualities low-light vision, scent. 7th-Level Adv.: Size Large; AC +3 natural armor; Attack bite (2d6); Ability Scores Str +8, Dex -2, Con +4; Special Qualities grab, powerful bite.</t>
  </si>
  <si>
    <t>&lt;link rel="stylesheet"href="PF.css"&gt;&lt;div&gt;&lt;h2&gt;Dinosaur, Tyrannosaurus &lt;/h2&gt;&lt;h3&gt;&lt;i&gt;This bipedal dinosaur's front arms seem small compared to the rest of its bulk, but its enormous head is all teeth.&lt;/i&gt;&lt;/h3&gt;&lt;br&gt;&lt;/br&gt;&lt;/div&gt;&lt;div class="heading"&gt;&lt;p class="alignleft"&gt;Tyrannosaurus&lt;/p&gt;&lt;p class="alignright"&gt;CR 9&lt;/p&gt;&lt;div style="clear: both;"&gt;&lt;/div&gt;&lt;/div&gt;&lt;div&gt;&lt;h5&gt;&lt;b&gt;XP &lt;/b&gt;6,400&lt;/h5&gt;&lt;h5&gt;N Gargantuan animal &lt;/h5&gt;&lt;h5&gt;&lt;b&gt;Init &lt;/b&gt;+5; &lt;b&gt;Senses &lt;/b&gt;low-light vision, scent; Perception +37&lt;/h5&gt;&lt;/div&gt;&lt;hr/&gt;&lt;div&gt;&lt;h5&gt;&lt;b&gt;DEFENSE&lt;/b&gt;&lt;/h5&gt;&lt;/div&gt;&lt;hr/&gt;&lt;div&gt;&lt;h5&gt;&lt;b&gt;AC &lt;/b&gt;21, touch 7, flat-footed 20 (+1 Dex, +14 natural, -4 size)&lt;/h5&gt;&lt;h5&gt;&lt;b&gt;hp &lt;/b&gt;153 (18d8+72)&lt;/h5&gt;&lt;h5&gt;&lt;b&gt;Fort &lt;/b&gt;+15, &lt;b&gt;Ref &lt;/b&gt;+12, &lt;b&gt;Will &lt;/b&gt;+10&lt;/h5&gt;&lt;/div&gt;&lt;hr/&gt;&lt;div&gt;&lt;h5&gt;&lt;b&gt;OFFENSE&lt;/b&gt;&lt;/h5&gt;&lt;/div&gt;&lt;hr/&gt;&lt;div&gt;&lt;h5&gt;&lt;b&gt;Spd &lt;/b&gt;40 ft.&lt;/h5&gt;&lt;h5&gt;&lt;b&gt;Melee &lt;/b&gt;bite +20 (4d6+22/19-20 plus grab)&lt;/h5&gt;&lt;h5&gt;&lt;b&gt;Space &lt;/b&gt;20 ft.; &lt;b&gt;Reach &lt;/b&gt;20 ft.&lt;/h5&gt;&lt;h5&gt;&lt;b&gt;Special Attacks &lt;/b&gt;swallow whole (2d8+11, AC 17, hp 15)&lt;/h5&gt;&lt;/div&gt;&lt;hr/&gt;&lt;div&gt;&lt;h5&gt;&lt;b&gt;STATISTICS&lt;/b&gt;&lt;/h5&gt;&lt;/div&gt;&lt;hr/&gt;&lt;div&gt;&lt;h5&gt;&lt;b&gt;Str&lt;/b&gt; 32, &lt;b&gt;Dex&lt;/b&gt; 13, &lt;b&gt;Con&lt;/b&gt; 19, &lt;b&gt;Int&lt;/b&gt; 2, &lt;b&gt;Wis&lt;/b&gt; 15, &lt;b&gt;Cha&lt;/b&gt; 10&lt;/h5&gt;&lt;h5&gt;&lt;b&gt;Base Atk &lt;/b&gt;+13; &lt;b&gt;CMB &lt;/b&gt;+28 (+32 grapple); &lt;b&gt;CMD &lt;/b&gt;39&lt;/h5&gt;&lt;h5&gt;&lt;b&gt;Feats &lt;/b&gt;Bleeding Critical, Critical Focus, Diehard, Endurance, Improved Critical (bite), Improved Initiative, Iron Will, Run, Skill Focus (Perception)&lt;/h5&gt;&lt;h5&gt;&lt;b&gt;Skills &lt;/b&gt;Perception +37; &lt;b&gt;Racial Modifiers &lt;/b&gt;+8 Perception&lt;/h5&gt;&lt;h5&gt;&lt;b&gt;SQ &lt;/b&gt;powerful bite&lt;/h5&gt;&lt;/div&gt;&lt;hr/&gt;&lt;div&gt;&lt;h5&gt;&lt;b&gt;ECOLOGY&lt;/b&gt;&lt;/h5&gt;&lt;/div&gt;&lt;hr/&gt;&lt;div&gt;&lt;h5&gt;&lt;b&gt;Environment &lt;/b&gt; warm forest and plains&lt;/h5&gt;&lt;h5&gt;&lt;b&gt;Organization &lt;/b&gt;solitary, pair, or pack (3-6)&lt;/h5&gt;&lt;h5&gt;&lt;b&gt;Treasure &lt;/b&gt;none&lt;/h5&gt;&lt;/div&gt;&lt;hr/&gt;&lt;div&gt;&lt;h5&gt;&lt;b&gt;SPECIAL ABILITIES&lt;/b&gt;&lt;/h5&gt;&lt;/div&gt;&lt;hr/&gt;&lt;div&gt;&lt;h5&gt;&lt;b&gt;Powerful Bite (Ex)&lt;/b&gt; A tyrannosaurus applies twice its Strength modifier to bite damage.&lt;/h5&gt;&lt;/div&gt;&lt;br&gt;&lt;/br&gt;&lt;div&gt;&lt;h4&gt;&lt;p&gt;The tyrannosaurus is an apex predator that measures 40 feet long and weighs 14,000 pounds.&lt;/p&gt;&lt;p&gt;&lt;b&gt;Tyrannosaurus Companions&lt;/b&gt;&lt;br&gt; &lt;b&gt;Starting Statistics: Size&lt;/b&gt; Medium, &lt;b&gt;Speed&lt;/b&gt; 30 ft.; &lt;b&gt;AC&lt;/b&gt; +4 natural armor; &lt;b&gt;Attack&lt;/b&gt; bite (1d8); &lt;b&gt;Ability Scores&lt;/b&gt; Str 14, Dex 16, Con 10, Int 2, Wis 15, Cha 10; &lt;b&gt;Special Qualities&lt;/b&gt; low-light vision, scent.&lt;/p&gt;&lt;p&gt;&lt;b&gt;7th-Level Adv.: Size&lt;/b&gt; Large; &lt;b&gt;AC&lt;/b&gt; +3 natural armor; &lt;b&gt;Attack&lt;/b&gt; bite (2d6); &lt;b&gt;Ability Scores&lt;/b&gt; Str +8, Dex -2, Con +4; &lt;b&gt;Special Qualities&lt;/b&gt; grab, powerful bite.&lt;/p&gt;&lt;/h4&gt;&lt;/div&gt;</t>
  </si>
  <si>
    <t>Dog</t>
  </si>
  <si>
    <t>13, touch 12, flat-footed 12</t>
  </si>
  <si>
    <t>(+1 Dex, +1 natural, +1 size)</t>
  </si>
  <si>
    <t>(1d8+2)</t>
  </si>
  <si>
    <t>Fort +4, Ref +3, Will +1</t>
  </si>
  <si>
    <t>bite +2 (1d4+1)</t>
  </si>
  <si>
    <t>Str 13, Dex 13, Con 15, Int 2, Wis 12, Cha 6</t>
  </si>
  <si>
    <t>11 (15 vs. trip)</t>
  </si>
  <si>
    <t>Skill Focus (Perception)</t>
  </si>
  <si>
    <t>Acrobatics +1 (+9 jumping), Perception +8, Survival +1 (+5 scent tracking)</t>
  </si>
  <si>
    <t>+4 Acrobatics when jumping, +4 Survival when tracking by scent</t>
  </si>
  <si>
    <t>This small dog has a rough coat and a hungry look in its dark brown eyes.</t>
  </si>
  <si>
    <t>The normal dog statistics presented here describe any small dog of about 20-50 pounds in weight. They can also be used for small wild canines such as coyotes, jackals, and feral dogs. In the wild, dogs are vicious and territorial creatures. Yet even more harrowing than a pack of wild dogs is the rabid dog. Rabies often affects animals like bats, wolverines, and rats, but the transformation of a normally friendly family pet goes through when it becomes rabid makes the dog perhaps the most notorious of the disease's classic carriers. A rabid creature can transmit rabies to a victim with a bite. Its CR increases by 1 (or up one step, in the case of a creature whose CR is less than 1). Rabies Type disease, injury; Save Fortitude DC 14 Onset 2d6 weeks; Frequency 1/day Effect 1 Con damage plus 1d3 Wis damage (minimum reduction to 1 Wis); Cure 2 consecutive saves</t>
  </si>
  <si>
    <t>&lt;link rel="stylesheet"href="PF.css"&gt;&lt;div&gt;&lt;h2&gt;Dog&lt;/h2&gt;&lt;h3&gt;&lt;i&gt;This small dog has a rough coat and a hungry look in its dark brown eyes.&lt;/i&gt;&lt;/h3&gt;&lt;br&gt;&lt;/br&gt;&lt;/div&gt;&lt;div class="heading"&gt;&lt;p class="alignleft"&gt;Dog&lt;/p&gt;&lt;p class="alignright"&gt;CR 1/3&lt;/p&gt;&lt;div style="clear: both;"&gt;&lt;/div&gt;&lt;/div&gt;&lt;div&gt;&lt;h5&gt;&lt;b&gt;XP &lt;/b&gt;135&lt;/h5&gt;&lt;h5&gt;N Small animal &lt;/h5&gt;&lt;h5&gt;&lt;b&gt;Init &lt;/b&gt;+1; &lt;b&gt;Senses &lt;/b&gt;low-light vision, scent; Perception +8&lt;/h5&gt;&lt;/div&gt;&lt;hr/&gt;&lt;div&gt;&lt;h5&gt;&lt;b&gt;DEFENSE&lt;/b&gt;&lt;/h5&gt;&lt;/div&gt;&lt;hr/&gt;&lt;div&gt;&lt;h5&gt;&lt;b&gt;AC &lt;/b&gt;13, touch 12, flat-footed 12 (+1 Dex, +1 natural, +1 size)&lt;/h5&gt;&lt;h5&gt;&lt;b&gt;hp &lt;/b&gt;6 (1d8+2)&lt;/h5&gt;&lt;h5&gt;&lt;b&gt;Fort &lt;/b&gt;+4, &lt;b&gt;Ref &lt;/b&gt;+3, &lt;b&gt;Will &lt;/b&gt;+1&lt;/h5&gt;&lt;/div&gt;&lt;hr/&gt;&lt;div&gt;&lt;h5&gt;&lt;b&gt;OFFENSE&lt;/b&gt;&lt;/h5&gt;&lt;/div&gt;&lt;hr/&gt;&lt;div&gt;&lt;h5&gt;&lt;b&gt;Spd &lt;/b&gt;40 ft.&lt;/h5&gt;&lt;h5&gt;&lt;b&gt;Melee &lt;/b&gt;bite +2 (1d4+1)&lt;/h5&gt;&lt;/div&gt;&lt;hr/&gt;&lt;div&gt;&lt;h5&gt;&lt;b&gt;STATISTICS&lt;/b&gt;&lt;/h5&gt;&lt;/div&gt;&lt;hr/&gt;&lt;div&gt;&lt;h5&gt;&lt;b&gt;Str&lt;/b&gt; 13, &lt;b&gt;Dex&lt;/b&gt; 13, &lt;b&gt;Con&lt;/b&gt; 15, &lt;b&gt;Int&lt;/b&gt; 2, &lt;b&gt;Wis&lt;/b&gt; 12, &lt;b&gt;Cha&lt;/b&gt; 6&lt;/h5&gt;&lt;h5&gt;&lt;b&gt;Base Atk &lt;/b&gt;+0; &lt;b&gt;CMB &lt;/b&gt;+0; &lt;b&gt;CMD &lt;/b&gt;11 (15 vs. trip)&lt;/h5&gt;&lt;h5&gt;&lt;b&gt;Feats &lt;/b&gt;Skill Focus (Perception)&lt;/h5&gt;&lt;h5&gt;&lt;b&gt;Skills &lt;/b&gt;Acrobatics +1 (+9 jumping), Perception +8, Survival +1 (+5 scent tracking); &lt;b&gt;Racial Modifiers &lt;/b&gt;+4 Acrobatics when jumping, +4 Survival when tracking by scent&lt;/h5&gt;&lt;/div&gt;&lt;hr/&gt;&lt;div&gt;&lt;h5&gt;&lt;b&gt;ECOLOGY&lt;/b&gt;&lt;/h5&gt;&lt;/div&gt;&lt;hr/&gt;&lt;div&gt;&lt;h5&gt;&lt;b&gt;Environment &lt;/b&gt; any&lt;/h5&gt;&lt;h5&gt;&lt;b&gt;Organization &lt;/b&gt;solitary, pair, or pack (3-12)&lt;/h5&gt;&lt;h5&gt;&lt;b&gt;Treasure &lt;/b&gt;none&lt;/h5&gt;&lt;/div&gt;&lt;br&gt;&lt;/br&gt;&lt;div&gt;&lt;h4&gt;&lt;p&gt;The normal dog statistics presented here describe any small dog of about 20-50 pounds in weight. They can also be used for small wild canines such as coyotes, jackals, and feral dogs.&lt;/p&gt;&lt;p&gt;In the wild, dogs are vicious and territorial creatures. Yet even more harrowing than a pack of wild dogs is the rabid dog. Rabies often affects animals like bats, wolverines, and rats, but the transformation of a normally friendly family pet goes through when it becomes rabid makes the dog perhaps the most notorious of the disease's classic carriers.&lt;/p&gt;&lt;p&gt;A rabid creature can transmit rabies to a victim with a bite. Its CR increases by 1 (or up one step, in the case of a creature whose CR is less than 1).&lt;/p&gt;&lt;p&gt;&lt;b&gt;Rabies&lt;/b&gt;&lt;br&gt; &lt;b&gt;Type&lt;/b&gt; disease, injury; &lt;b&gt;Save&lt;/b&gt; Fortitude DC 14&lt;br&gt; &lt;b&gt;Onset&lt;/b&gt; 2d6 weeks; &lt;b&gt;Frequency&lt;/b&gt; 1/day&lt;br&gt; &lt;b&gt;Effect&lt;/b&gt; 1 Con damage plus 1d3 Wis damage (minimum reduction to 1 Wis); &lt;b&gt;Cure&lt;/b&gt; 2 consecutive saves&lt;/p&gt;&lt;/h4&gt;&lt;/div&gt;</t>
  </si>
  <si>
    <t>Riding Dog</t>
  </si>
  <si>
    <t>13, touch 12, flat-footed 11</t>
  </si>
  <si>
    <t>(+2 Dex, +1 natural)</t>
  </si>
  <si>
    <t>(2d8+4)</t>
  </si>
  <si>
    <t>Fort +5, Ref +5, Will +1</t>
  </si>
  <si>
    <t>bite +3 (1d6+3 plus trip)</t>
  </si>
  <si>
    <t>Str 15, Dex 15, Con 15, Int 2, Wis 12, Cha 6</t>
  </si>
  <si>
    <t>15 (19 vs. trip)</t>
  </si>
  <si>
    <t>Acrobatics +6 (+14 jumping), Perception +8, Survival +1 (+5 scent tracking)</t>
  </si>
  <si>
    <t>This burly dog is fitted with a small saddle. A low, menacing growl rumbles up from its chest.</t>
  </si>
  <si>
    <t>Larger dogs (known to Small races like half lings and gnomes as riding dogs) include hardier breeds such as huskies, mastiffs, and wolfhounds. A riding dog can fight while carrying a rider, but the rider cannot also attack unless he or she succeeds on a DC 10 Ride check.</t>
  </si>
  <si>
    <t>&lt;link rel="stylesheet"href="PF.css"&gt;&lt;div&gt;&lt;h2&gt;Dog, Riding &lt;/h2&gt;&lt;h3&gt;&lt;i&gt;&lt;i&gt;This burly dog is fitted with a small saddle. A low&lt;/i&gt;, &lt;i&gt;menacing growl rumbles up from its chest.&lt;/i&gt;&lt;/i&gt;&lt;/h3&gt;&lt;br&gt;&lt;/br&gt;&lt;/div&gt;&lt;div class="heading"&gt;&lt;p class="alignleft"&gt;Riding Dog&lt;/p&gt;&lt;p class="alignright"&gt;CR 1&lt;/p&gt;&lt;div style="clear: both;"&gt;&lt;/div&gt;&lt;/div&gt;&lt;div&gt;&lt;h5&gt;&lt;b&gt;XP &lt;/b&gt;400&lt;/h5&gt;&lt;h5&gt;N Medium Animal &lt;/h5&gt;&lt;h5&gt;&lt;b&gt;Init &lt;/b&gt;+2; &lt;b&gt;Senses &lt;/b&gt;low-light vision, scent; Perception +8&lt;/h5&gt;&lt;/div&gt;&lt;hr/&gt;&lt;div&gt;&lt;h5&gt;&lt;b&gt;DEFENSE&lt;/b&gt;&lt;/h5&gt;&lt;/div&gt;&lt;hr/&gt;&lt;div&gt;&lt;h5&gt;&lt;b&gt;AC &lt;/b&gt;13, touch 12, flat-footed 11 (+2 Dex, +1 natural)&lt;/h5&gt;&lt;h5&gt;&lt;b&gt;hp &lt;/b&gt;13 (2d8+4)&lt;/h5&gt;&lt;h5&gt;&lt;b&gt;Fort &lt;/b&gt;+5, &lt;b&gt;Ref &lt;/b&gt;+5, &lt;b&gt;Will &lt;/b&gt;+1&lt;/h5&gt;&lt;/div&gt;&lt;hr/&gt;&lt;div&gt;&lt;h5&gt;&lt;b&gt;OFFENSE&lt;/b&gt;&lt;/h5&gt;&lt;/div&gt;&lt;hr/&gt;&lt;div&gt;&lt;h5&gt;&lt;b&gt;Spd &lt;/b&gt;40 ft.&lt;/h5&gt;&lt;h5&gt;&lt;b&gt;Melee &lt;/b&gt;bite +3 (1d6+3 plus trip)&lt;/h5&gt;&lt;h5&gt;&lt;b&gt;Space &lt;/b&gt;5 ft.; &lt;b&gt;Reach &lt;/b&gt;5 ft.&lt;/h5&gt;&lt;/div&gt;&lt;hr/&gt;&lt;div&gt;&lt;h5&gt;&lt;b&gt;STATISTICS&lt;/b&gt;&lt;/h5&gt;&lt;/div&gt;&lt;hr/&gt;&lt;div&gt;&lt;h5&gt;&lt;b&gt;Str &lt;/b&gt;15, &lt;b&gt;Dex &lt;/b&gt;15, &lt;b&gt;Con &lt;/b&gt;15, &lt;b&gt;Int &lt;/b&gt; 2, &lt;b&gt;Wis &lt;/b&gt;12, &lt;b&gt;Cha &lt;/b&gt;6&lt;/h5&gt;&lt;h5&gt;&lt;b&gt;Base Atk &lt;/b&gt;+1; &lt;b&gt;CMB &lt;/b&gt;+3; &lt;b&gt;CMD &lt;/b&gt;15 (19 vs. trip)&lt;/h5&gt;&lt;h5&gt;&lt;b&gt;Feats &lt;/b&gt;Skill Focus (Perception)&lt;/h5&gt;&lt;h5&gt;&lt;b&gt;Skills &lt;/b&gt;Acrobatics +6 (+14 jumping), Perception +8, Survival +1 (+5 scent tracking); &lt;b&gt;Racial Modifiers &lt;/b&gt;+4 Acrobatics when jumping, +4 Survival when tracking by scent&lt;/h5&gt;&lt;/div&gt;&lt;hr/&gt;&lt;div&gt;&lt;h5&gt;&lt;b&gt;ECOLOGY&lt;/b&gt;&lt;/h5&gt;&lt;/div&gt;&lt;hr/&gt;&lt;div&gt;&lt;h5&gt;&lt;b&gt;Environment &lt;/b&gt; any&lt;/h5&gt;&lt;h5&gt;&lt;b&gt;Organization &lt;/b&gt;solitary, pair, or pack (3-12)&lt;/h5&gt;&lt;h5&gt;&lt;b&gt;Treasure &lt;/b&gt;none&lt;/h5&gt;&lt;/div&gt;&lt;br&gt;&lt;/br&gt;&lt;div&gt;&lt;h4&gt;&lt;p&gt;&lt;p&gt;Larger dogs (known to Small races like half lings and gnomes as riding dogs) include hardier breeds such as huskies, mastiffs, and wolfhounds. A riding dog can fight while carrying a rider, but the rider cannot also attack unless he or she succeeds on a DC 10 Ride check.&lt;/p&gt;&lt;/h4&gt;&lt;/div&gt;</t>
  </si>
  <si>
    <t>Dolphin</t>
  </si>
  <si>
    <t>blindsight 120 ft., low-light vision; Perception +9</t>
  </si>
  <si>
    <t>(2d8+2)</t>
  </si>
  <si>
    <t>Fort +4, Ref +5, Will +1</t>
  </si>
  <si>
    <t>swim 80 ft.</t>
  </si>
  <si>
    <t>slam +3 (1d4+1)</t>
  </si>
  <si>
    <t>Str 12, Dex 15, Con 13, Int 2, Wis 13, Cha 6</t>
  </si>
  <si>
    <t>Weapon Finesse</t>
  </si>
  <si>
    <t>Perception +9, Swim +13</t>
  </si>
  <si>
    <t xml:space="preserve"> any ocean</t>
  </si>
  <si>
    <t>solitary, pair, or pod (3-18)</t>
  </si>
  <si>
    <t>This streamlined, fish-like mammal has sparkling eyes over a smiling mouth filled with hundreds of teeth.</t>
  </si>
  <si>
    <t>Hold Breath (Ex) A dolphin can hold its breath for a number of minutes equal to 6 times its Constitution score before it risks drowning.</t>
  </si>
  <si>
    <t>Dolphins are social predators that hunt shallow seas and rivers in large family groups called pods. Sailors are fond of dolphins and frequently tell tales of dolphins saving drowning fishermen or killing sharks with blows from their powerful snouts. Dolphin Companions Starting Statistics: Size Medium; Speed swim 80 ft.; AC +1 natural armor; Attack slam (1d4); Ability Scores Str 12, Dex 15, Con 13, Int 2, Wis 12, Cha 6; Special Qualities low-light vision, hold breath. 4th-Level Advancement: Ability Scores Str +2, Dex +2, Con +2; Special Qualities blindsight 120 ft.</t>
  </si>
  <si>
    <t>&lt;link rel="stylesheet"href="PF.css"&gt;&lt;div&gt;&lt;h2&gt;Dolphin&lt;/h2&gt;&lt;h3&gt;&lt;i&gt;This streamlined, fish-like mammal has sparkling eyes over a smiling mouth filled with hundreds of teeth.&lt;/i&gt;&lt;/h3&gt;&lt;br&gt;&lt;/br&gt;&lt;/div&gt;&lt;div class="heading"&gt;&lt;p class="alignleft"&gt;Dolphin&lt;/p&gt;&lt;p class="alignright"&gt;CR 1/2&lt;/p&gt;&lt;div style="clear: both;"&gt;&lt;/div&gt;&lt;/div&gt;&lt;div&gt;&lt;h5&gt;&lt;b&gt;XP &lt;/b&gt;200&lt;/h5&gt;&lt;h5&gt;N Medium animal &lt;/h5&gt;&lt;h5&gt;&lt;b&gt;Init &lt;/b&gt;+2; &lt;b&gt;Senses &lt;/b&gt;blindsight 120 ft., low-light vision; Perception +9&lt;/h5&gt;&lt;/div&gt;&lt;hr/&gt;&lt;div&gt;&lt;h5&gt;&lt;b&gt;DEFENSE&lt;/b&gt;&lt;/h5&gt;&lt;/div&gt;&lt;hr/&gt;&lt;div&gt;&lt;h5&gt;&lt;b&gt;AC &lt;/b&gt;13, touch 12, flat-footed 11 (+2 Dex, +1 natural)&lt;/h5&gt;&lt;h5&gt;&lt;b&gt;hp &lt;/b&gt;11 (2d8+2)&lt;/h5&gt;&lt;h5&gt;&lt;b&gt;Fort &lt;/b&gt;+4, &lt;b&gt;Ref &lt;/b&gt;+5, &lt;b&gt;Will &lt;/b&gt;+1&lt;/h5&gt;&lt;/div&gt;&lt;hr/&gt;&lt;div&gt;&lt;h5&gt;&lt;b&gt;OFFENSE&lt;/b&gt;&lt;/h5&gt;&lt;/div&gt;&lt;hr/&gt;&lt;div&gt;&lt;h5&gt;&lt;b&gt;Spd &lt;/b&gt;swim 80 ft.&lt;/h5&gt;&lt;h5&gt;&lt;b&gt;Melee &lt;/b&gt;slam +3 (1d4+1)&lt;/h5&gt;&lt;/div&gt;&lt;hr/&gt;&lt;div&gt;&lt;h5&gt;&lt;b&gt;STATISTICS&lt;/b&gt;&lt;/h5&gt;&lt;/div&gt;&lt;hr/&gt;&lt;div&gt;&lt;h5&gt;&lt;b&gt;Str&lt;/b&gt; 12, &lt;b&gt;Dex&lt;/b&gt; 15, &lt;b&gt;Con&lt;/b&gt; 13, &lt;b&gt;Int&lt;/b&gt; 2, &lt;b&gt;Wis&lt;/b&gt; 13, &lt;b&gt;Cha&lt;/b&gt; 6&lt;/h5&gt;&lt;h5&gt;&lt;b&gt;Base Atk &lt;/b&gt;+1; &lt;b&gt;CMB &lt;/b&gt;+2; &lt;b&gt;CMD &lt;/b&gt;14&lt;/h5&gt;&lt;h5&gt;&lt;b&gt;Feats &lt;/b&gt;Weapon Finesse&lt;/h5&gt;&lt;h5&gt;&lt;b&gt;Skills &lt;/b&gt;Perception +9, Swim +13; &lt;b&gt;Racial Modifiers &lt;/b&gt;+4 Perception&lt;/h5&gt;&lt;h5&gt;&lt;b&gt;SQ &lt;/b&gt;hold breath&lt;/h5&gt;&lt;/div&gt;&lt;hr/&gt;&lt;div&gt;&lt;h5&gt;&lt;b&gt;ECOLOGY&lt;/b&gt;&lt;/h5&gt;&lt;/div&gt;&lt;hr/&gt;&lt;div&gt;&lt;h5&gt;&lt;b&gt;Environment &lt;/b&gt; any ocean&lt;/h5&gt;&lt;h5&gt;&lt;b&gt;Organization &lt;/b&gt;solitary, pair, or pod (3-18)&lt;/h5&gt;&lt;h5&gt;&lt;b&gt;Treasure &lt;/b&gt;none&lt;/h5&gt;&lt;/div&gt;&lt;hr/&gt;&lt;div&gt;&lt;h5&gt;&lt;b&gt;SPECIAL ABILITIES&lt;/b&gt;&lt;/h5&gt;&lt;/div&gt;&lt;hr/&gt;&lt;div&gt;&lt;h5&gt;&lt;b&gt;Hold Breath (Ex)&lt;/b&gt; A dolphin can hold its breath for a number of minutes equal to 6 times its Constitution score before it risks drowning.&lt;/h5&gt;&lt;/div&gt;&lt;br&gt;&lt;/br&gt;&lt;div&gt;&lt;h4&gt;&lt;p&gt;Dolphins are social predators that hunt shallow seas and rivers in large family groups called pods. Sailors are fond of dolphins and frequently tell tales of dolphins saving drowning fishermen or killing sharks with blows from their powerful snouts.&lt;/p&gt;&lt;p&gt;&lt;b&gt;Dolphin Companions&lt;/b&gt;&lt;br&gt; &lt;b&gt;Starting Statistics: Size&lt;/b&gt; Medium; &lt;b&gt;Speed&lt;/b&gt; swim 80 ft.; &lt;b&gt;AC&lt;/b&gt; +1 natural armor; &lt;b&gt;Attack&lt;/b&gt; slam (1d4); &lt;b&gt;Ability Scores&lt;/b&gt; Str 12, Dex 15, Con 13, Int 2, Wis 12, Cha 6; &lt;b&gt;Special Qualities&lt;/b&gt; low-light vision, hold breath.&lt;/p&gt;&lt;p&gt;&lt;b&gt;4th-Level Advancement: Ability Scores&lt;/b&gt; Str +2, Dex +2, Con +2; &lt;b&gt;Special Qualities&lt;/b&gt; blindsight 120 ft.&lt;/p&gt;&lt;/h4&gt;&lt;/div&gt;</t>
  </si>
  <si>
    <t>Orca</t>
  </si>
  <si>
    <t>blindsight 120 ft., low-light vision; Perception +19</t>
  </si>
  <si>
    <t>16, touch 10, flat-footed 14</t>
  </si>
  <si>
    <t>(+2 Dex, +6 natural, -2 size)</t>
  </si>
  <si>
    <t>(9d8+27)</t>
  </si>
  <si>
    <t>Fort +9, Ref +8, Will +5</t>
  </si>
  <si>
    <t>bite +13 (2d6+12)</t>
  </si>
  <si>
    <t>Str 27, Dex 15, Con 16, Int 2, Wis 15, Cha 6</t>
  </si>
  <si>
    <t>Endurance, Improved Initiative, Skill Focus (Perception, Swim), Weapon Focus (bite)</t>
  </si>
  <si>
    <t>Perception +19, Swim +28</t>
  </si>
  <si>
    <t>hold breath (as dolphin)</t>
  </si>
  <si>
    <t xml:space="preserve"> cold oceans</t>
  </si>
  <si>
    <t>solitary, pair, or pod (3-20)</t>
  </si>
  <si>
    <t>This sleek black whale has a distinctive white patch near each eye and a mouth filled with sharp teeth.</t>
  </si>
  <si>
    <t>The orca, or "killer whale," is actually the largest species of dolphin. Adult orcas are typically 15-25 feet long and weigh 8,000-12,000 pounds Orca Companions Starting Statistics: Size Medium; Speed swim 80 ft.; AC +1 natural armor; Attack bite (1d6); Ability Scores Str 11, Dex 19, Con 10, Int 2, Wis 14, Cha 6; Special Qualities low-light vision, hold breath. 7th-Level Advancement: Size Large; AC +2 natural armor; Attack bite (1d8); Ability Scores Str +8, Dex -2, Con +4; Special Qualities blindsight 120 ft.</t>
  </si>
  <si>
    <t>&lt;link rel="stylesheet"href="PF.css"&gt;&lt;div&gt;&lt;h2&gt;Dolphin, Orca &lt;/h2&gt;&lt;h3&gt;&lt;i&gt;This sleek black whale has a distinctive white patch near each eye and a mouth filled with sharp teeth.&lt;/i&gt;&lt;/h3&gt;&lt;br&gt;&lt;/br&gt;&lt;/div&gt;&lt;div class="heading"&gt;&lt;p class="alignleft"&gt;Orca&lt;/p&gt;&lt;p class="alignright"&gt;CR 5&lt;/p&gt;&lt;div style="clear: both;"&gt;&lt;/div&gt;&lt;/div&gt;&lt;div&gt;&lt;h5&gt;&lt;b&gt;XP &lt;/b&gt;1,600&lt;/h5&gt;&lt;h5&gt;N Huge animal &lt;/h5&gt;&lt;h5&gt;&lt;b&gt;Init &lt;/b&gt;+6; &lt;b&gt;Senses &lt;/b&gt;blindsight 120 ft., low-light vision; Perception +19&lt;/h5&gt;&lt;/div&gt;&lt;hr/&gt;&lt;div&gt;&lt;h5&gt;&lt;b&gt;DEFENSE&lt;/b&gt;&lt;/h5&gt;&lt;/div&gt;&lt;hr/&gt;&lt;div&gt;&lt;h5&gt;&lt;b&gt;AC &lt;/b&gt;16, touch 10, flat-footed 14 (+2 Dex, +6 natural, -2 size)&lt;/h5&gt;&lt;h5&gt;&lt;b&gt;hp &lt;/b&gt;67 (9d8+27)&lt;/h5&gt;&lt;h5&gt;&lt;b&gt;Fort &lt;/b&gt;+9, &lt;b&gt;Ref &lt;/b&gt;+8, &lt;b&gt;Will &lt;/b&gt;+5&lt;/h5&gt;&lt;/div&gt;&lt;hr/&gt;&lt;div&gt;&lt;h5&gt;&lt;b&gt;OFFENSE&lt;/b&gt;&lt;/h5&gt;&lt;/div&gt;&lt;hr/&gt;&lt;div&gt;&lt;h5&gt;&lt;b&gt;Spd &lt;/b&gt;swim 80 ft.&lt;/h5&gt;&lt;h5&gt;&lt;b&gt;Melee &lt;/b&gt;bite +13 (2d6+12)&lt;/h5&gt;&lt;h5&gt;&lt;b&gt;Space &lt;/b&gt;15 ft.; &lt;b&gt;Reach &lt;/b&gt;10 ft.&lt;/h5&gt;&lt;/div&gt;&lt;hr/&gt;&lt;div&gt;&lt;h5&gt;&lt;b&gt;STATISTICS&lt;/b&gt;&lt;/h5&gt;&lt;/div&gt;&lt;hr/&gt;&lt;div&gt;&lt;h5&gt;&lt;b&gt;Str&lt;/b&gt; 27, &lt;b&gt;Dex&lt;/b&gt; 15, &lt;b&gt;Con&lt;/b&gt; 16, &lt;b&gt;Int&lt;/b&gt; 2, &lt;b&gt;Wis&lt;/b&gt; 15, &lt;b&gt;Cha&lt;/b&gt; 6&lt;/h5&gt;&lt;h5&gt;&lt;b&gt;Base Atk &lt;/b&gt;+6; &lt;b&gt;CMB &lt;/b&gt;+16; &lt;b&gt;CMD &lt;/b&gt;28&lt;/h5&gt;&lt;h5&gt;&lt;b&gt;Feats &lt;/b&gt;Endurance, Improved Initiative, Skill Focus (Perception, Swim), Weapon Focus (bite)&lt;/h5&gt;&lt;h5&gt;&lt;b&gt;Skills &lt;/b&gt;Perception +19, Swim +28; &lt;b&gt;Racial Modifiers &lt;/b&gt;+8 Perception&lt;/h5&gt;&lt;h5&gt;&lt;b&gt;SQ &lt;/b&gt;hold breath (as dolphin)&lt;/h5&gt;&lt;/div&gt;&lt;hr/&gt;&lt;div&gt;&lt;h5&gt;&lt;b&gt;ECOLOGY&lt;/b&gt;&lt;/h5&gt;&lt;/div&gt;&lt;hr/&gt;&lt;div&gt;&lt;h5&gt;&lt;b&gt;Environment &lt;/b&gt; cold oceans&lt;/h5&gt;&lt;h5&gt;&lt;b&gt;Organization &lt;/b&gt;solitary, pair, or pod (3-20)&lt;/h5&gt;&lt;h5&gt;&lt;b&gt;Treasure &lt;/b&gt;none&lt;/h5&gt;&lt;/div&gt;&lt;br&gt;&lt;/br&gt;&lt;div&gt;&lt;h4&gt;&lt;p&gt;The orca, or "killer whale," is actually the largest species of dolphin. Adult orcas are typically 15-25 feet long and weigh 8,000-12,000 pounds&lt;br&gt; &lt;b&gt;Orca Companions&lt;/b&gt;&lt;br&gt; &lt;b&gt;Starting Statistics: Size&lt;/b&gt; Medium; &lt;b&gt;Speed&lt;/b&gt; swim 80 ft.; &lt;b&gt;AC&lt;/b&gt; +1 natural armor; &lt;b&gt;Attack&lt;/b&gt; bite (1d6); &lt;b&gt;Ability Scores&lt;/b&gt; Str 11, Dex 19, Con 10, Int 2, Wis 14, Cha 6; &lt;b&gt;Special Qualities&lt;/b&gt; low-light vision, hold breath.&lt;/p&gt;&lt;p&gt;&lt;b&gt;7th-Level Advancement: Size&lt;/b&gt; Large; &lt;b&gt;AC&lt;/b&gt; +2 natural armor; &lt;b&gt;Attack&lt;/b&gt; bite (1d8); &lt;b&gt;Ability Scores&lt;/b&gt; Str +8, Dex -2, Con +4; &lt;b&gt;Special Qualities&lt;/b&gt; blindsight 120 ft.&lt;/p&gt;&lt;/h4&gt;&lt;/div&gt;</t>
  </si>
  <si>
    <t>Doppelganger</t>
  </si>
  <si>
    <t>(shapechanger)</t>
  </si>
  <si>
    <t>darkvision 60 ft.; Perception +9</t>
  </si>
  <si>
    <t>16, touch 12, flat-footed 14</t>
  </si>
  <si>
    <t>(+1 Dex, +1 dodge, +4 natural)</t>
  </si>
  <si>
    <t>(4d10+4)</t>
  </si>
  <si>
    <t>Fort +4, Ref +5, Will +6</t>
  </si>
  <si>
    <t>charm, sleep</t>
  </si>
  <si>
    <t>2 claws +8 (1d8+4)</t>
  </si>
  <si>
    <t>Spell-Like Abilities (CL 18th)  At will-detect thoughts (DC 13)</t>
  </si>
  <si>
    <t>Str 18, Dex 13, Con 12, Int 13, Wis 14, Cha 13</t>
  </si>
  <si>
    <t>Dodge, Great Fortitude</t>
  </si>
  <si>
    <t>Bluff +9 (+13 while using change shape ability), Diplomacy +4, Disguise +9 (+29 while using change shape ability), Perception +9, Sense Motive +6, Stealth +5</t>
  </si>
  <si>
    <t>+4 Bluff, +4 Disguise</t>
  </si>
  <si>
    <t>change shape (alter self ), perfect copy,  mimicry</t>
  </si>
  <si>
    <t>solitary, pair, or gang (3-6)</t>
  </si>
  <si>
    <t>NPC Gear</t>
  </si>
  <si>
    <t>This grayish humanoid creature seems almost unfinished, with a narrow head, gaunt limbs, and a sinister, noseless face.</t>
  </si>
  <si>
    <t>Mimicry (Ex) A doppelganger is proficient in all weapons, armor, and shields. In addition, a doppelganger can use any spell trigger or spell completion item as if the spells were on its spell list.  Its caster level is equal to its racial Hit Dice.  Perfect Copy (Su) When a doppelganger uses change shape, it can assume the appearance of specific individuals.</t>
  </si>
  <si>
    <t>Doppelgangers are strange beings that can take on the shapes of those they encounter. In its natural form, the creature looks more or less humanoid, but slender and frail, with gangly limbs and half-formed facial features. Its flesh is pale and hairless, and its eyes are vacant and white.  Doppelgangers prefer infiltrating societies where they can gather wealth and inf luence, and see little point in forming cities of their own kind. Younger doppelgangers practice their skills by taking over small orc or goblin tribes, then move to more complicated societies like dwarven, elven, and human communities. Rather than making themselves targets by taking positions of leadership, they prefer to be the power behind the throne, or use multiple identities to manipulate inf luential citizens or entire guilds.  Doppelgangers make excellent use of their natural mimicry to stage ambushes, bait traps, and infiltrate humanoid society. Although not usually evil, they are interested only in themselves and regard all others as playthings to be manipulated and deceived. They are particularly fond of invading human societies in order to indulge in their desires-some enjoy the complex dance of politics while others seek constant change in the race and gender of both themselves and their romantic companions.  While not standard, it is those doppelgangers use their gifts for cruel and sadistic purposes that are most notorious, and these shapeshifters are the primary cause of the race's sinister reputation. Certainly, a creature capable of changing its shape has a handy way to avoid capture for its crimes, and some particularly malicious doppelgangers enjoy disrupting relationships by posing as unfaithful lovers.  Rumors persist of even more powerful doppelgangers capable of not only shifting their appearance, but also skills, memories, and even the extraordinary and supernatural abilities of creatures whose forms they choose to mimic.  These doppelgangers' change shape ability functions like the spell polymorph rather than alter self.</t>
  </si>
  <si>
    <t>&lt;link rel="stylesheet"href="PF.css"&gt;&lt;div&gt;&lt;h2&gt;Doppelganger&lt;/h2&gt;&lt;h3&gt;&lt;i&gt;This grayish humanoid creature seems almost unfinished, with a narrow head, gaunt limbs, and a sinister, noseless face.&lt;/i&gt;&lt;/h3&gt;&lt;br&gt;&lt;/br&gt;&lt;/div&gt;&lt;div class="heading"&gt;&lt;p class="alignleft"&gt;Doppelganger&lt;/p&gt;&lt;p class="alignright"&gt;CR 3&lt;/p&gt;&lt;div style="clear: both;"&gt;&lt;/div&gt;&lt;/div&gt;&lt;div&gt;&lt;h5&gt;&lt;b&gt;XP &lt;/b&gt;800&lt;/h5&gt;&lt;h5&gt;N Medium monstrous humanoid (shapechanger)&lt;/h5&gt;&lt;h5&gt;&lt;b&gt;Init &lt;/b&gt;+1; &lt;b&gt;Senses &lt;/b&gt;darkvision 60 ft.; Perception +9&lt;/h5&gt;&lt;/div&gt;&lt;hr/&gt;&lt;div&gt;&lt;h5&gt;&lt;b&gt;DEFENSE&lt;/b&gt;&lt;/h5&gt;&lt;/div&gt;&lt;hr/&gt;&lt;div&gt;&lt;h5&gt;&lt;b&gt;AC &lt;/b&gt;16, touch 12, flat-footed 14 (+1 Dex, +1 dodge, +4 natural)&lt;/h5&gt;&lt;h5&gt;&lt;b&gt;hp &lt;/b&gt;26 (4d10+4)&lt;/h5&gt;&lt;h5&gt;&lt;b&gt;Fort &lt;/b&gt;+4, &lt;b&gt;Ref &lt;/b&gt;+5, &lt;b&gt;Will &lt;/b&gt;+6&lt;/h5&gt;&lt;h5&gt;&lt;b&gt;Immune &lt;/b&gt;charm, sleep&lt;/h5&gt;&lt;/div&gt;&lt;hr/&gt;&lt;div&gt;&lt;h5&gt;&lt;b&gt;OFFENSE&lt;/b&gt;&lt;/h5&gt;&lt;/div&gt;&lt;hr/&gt;&lt;div&gt;&lt;h5&gt;&lt;b&gt;Spd &lt;/b&gt;30 ft.&lt;/h5&gt;&lt;h5&gt;&lt;b&gt;Melee &lt;/b&gt;2 claws +8 (1d8+4)&lt;/h5&gt;&lt;h5&gt;&lt;b&gt;Spell-Like Abilities&lt;/b&gt; (CL 18th)&lt;/br&gt;At will&amp;mdash;&lt;i&gt;detect thoughts&lt;/i&gt; (DC 13)&lt;/h5&gt;&lt;/h5&gt;&lt;/div&gt;&lt;hr/&gt;&lt;div&gt;&lt;h5&gt;&lt;b&gt;STATISTICS&lt;/b&gt;&lt;/h5&gt;&lt;/div&gt;&lt;hr/&gt;&lt;div&gt;&lt;h5&gt;&lt;b&gt;Str&lt;/b&gt; 18, &lt;b&gt;Dex&lt;/b&gt; 13, &lt;b&gt;Con&lt;/b&gt; 12, &lt;b&gt;Int&lt;/b&gt; 13, &lt;b&gt;Wis&lt;/b&gt; 14, &lt;b&gt;Cha&lt;/b&gt; 13&lt;/h5&gt;&lt;h5&gt;&lt;b&gt;Base Atk &lt;/b&gt;+4; &lt;b&gt;CMB &lt;/b&gt;+8; &lt;b&gt;CMD &lt;/b&gt;20&lt;/h5&gt;&lt;h5&gt;&lt;b&gt;Feats &lt;/b&gt;Dodge, Great Fortitude&lt;/h5&gt;&lt;h5&gt;&lt;b&gt;Skills &lt;/b&gt;Bluff +9 (+13 while using change shape ability), Diplomacy +4, Disguise +9 (+29 while using change shape ability), Perception +9, Sense Motive +6, Stealth +5; &lt;b&gt;Racial Modifiers &lt;/b&gt;+4 Bluff, +4 Disguise&lt;/h5&gt;&lt;h5&gt;&lt;b&gt;Languages &lt;/b&gt;Common&lt;/h5&gt;&lt;h5&gt;&lt;b&gt;SQ &lt;/b&gt;change shape (alter self ), perfect copy,  mimicry&lt;/h5&gt;&lt;/div&gt;&lt;hr/&gt;&lt;div&gt;&lt;h5&gt;&lt;b&gt;ECOLOGY&lt;/b&gt;&lt;/h5&gt;&lt;/div&gt;&lt;hr/&gt;&lt;div&gt;&lt;h5&gt;&lt;b&gt;Environment &lt;/b&gt; any&lt;/h5&gt;&lt;h5&gt;&lt;b&gt;Organization &lt;/b&gt;solitary, pair, or gang (3-6)&lt;/h5&gt;&lt;h5&gt;&lt;b&gt;Treasure &lt;/b&gt;NPC Gear&lt;/h5&gt;&lt;/div&gt;&lt;hr/&gt;&lt;div&gt;&lt;h5&gt;&lt;b&gt;SPECIAL ABILITIES&lt;/b&gt;&lt;/h5&gt;&lt;/div&gt;&lt;hr/&gt;&lt;div&gt;&lt;h5&gt;&lt;b&gt;Mimicry (Ex)&lt;/b&gt; A doppelganger is proficient in all weapons, armor, and shields. In addition, a doppelganger can use any spell trigger or spell completion item as if the spells were on its spell list.  Its caster level is equal to its racial Hit Dice.  &lt;/h5&gt;&lt;h5&gt;&lt;b&gt;Perfect Copy (Su)&lt;/b&gt; When a doppelganger uses change shape, it can assume the appearance of specific individuals.&lt;/h5&gt;&lt;/div&gt;&lt;br&gt;&lt;/br&gt;&lt;div&gt;&lt;h4&gt;&lt;p&gt;Doppelgangers are strange beings that can take on the shapes of those they encounter. In its natural form, the creature looks more or less humanoid, but slender and frail, with gangly limbs and half-formed facial features. Its flesh is pale and hairless, and its eyes are vacant and white.&lt;/p&gt;&lt;p&gt;Doppelgangers prefer infiltrating societies where they can gather wealth and inf luence, and see little point in forming cities of their own kind. Younger doppelgangers practice their skills by taking over small orc or goblin tribes, then move to more complicated societies like dwarven, elven, and human communities. Rather than making themselves targets by taking positions of leadership, they prefer to be the power behind the throne, or use multiple identities to manipulate inf luential citizens or entire guilds.&lt;/p&gt;&lt;p&gt;Doppelgangers make excellent use of their natural mimicry to stage ambushes, bait traps, and infiltrate humanoid society. Although not usually evil, they are interested only in themselves and regard all others as playthings to be manipulated and deceived. They are particularly fond of invading human societies in order to indulge in their desires-some enjoy the complex dance of politics while others seek constant change in the race and gender of both themselves and their romantic companions.&lt;/p&gt;&lt;p&gt;While not standard, it is those doppelgangers use their gifts for cruel and sadistic purposes that are most notorious, and these shapeshifters are the primary cause of the race's sinister reputation. Certainly, a creature capable of changing its shape has a handy way to avoid capture for its crimes, and some particularly malicious doppelgangers enjoy disrupting relationships by posing as unfaithful lovers.&lt;/p&gt;&lt;p&gt;Rumors persist of even more powerful doppelgangers capable of not only shifting their appearance, but also skills, memories, and even the extraordinary and supernatural abilities of creatures whose forms they choose to mimic.&lt;/p&gt;&lt;p&gt;These doppelgangers' change shape ability functions like the spell polymorph rather than alter self.&lt;/p&gt;&lt;/h4&gt;&lt;/div&gt;</t>
  </si>
  <si>
    <t>Young Black Dragon</t>
  </si>
  <si>
    <t>dragon</t>
  </si>
  <si>
    <t>(water)</t>
  </si>
  <si>
    <t>dragon senses; Perception +14</t>
  </si>
  <si>
    <t>21, touch 12, flat-footed 19</t>
  </si>
  <si>
    <t>(+2 Dex, +9 natural)</t>
  </si>
  <si>
    <t>(8d12+24)</t>
  </si>
  <si>
    <t>Fort +9, Ref +8, Will +7</t>
  </si>
  <si>
    <t>acid, paralysis, sleep</t>
  </si>
  <si>
    <t>60 ft., fly 150 ft. (average), swim 60 ft.</t>
  </si>
  <si>
    <t>bite +13 (1d8+6), 2 claws +12 (1d6+4), 2 wings +7 (1d4+2)</t>
  </si>
  <si>
    <t>breath weapon (60-ft. line, DC 17, 6d6 acid)</t>
  </si>
  <si>
    <t>Str 19, Dex 14, Con 17, Int 10, Wis 13, Cha 10</t>
  </si>
  <si>
    <t>24 (28 vs. trip)</t>
  </si>
  <si>
    <t>Alertness, Improved Initiative, Skill Focus (Stealth), Weapon Focus (bite)</t>
  </si>
  <si>
    <t>Fly +13, Handle Animal +8, Intimidate +11, Perception +14, Stealth +16, Swim +23</t>
  </si>
  <si>
    <t>speak with reptiles, swamp stride, water breathing</t>
  </si>
  <si>
    <t xml:space="preserve"> warm marshes</t>
  </si>
  <si>
    <t>triple</t>
  </si>
  <si>
    <t>Hissing green acid drips from the fanged maw of this blackscaled, horned dragon.</t>
  </si>
  <si>
    <t>Chromatic Dragon</t>
  </si>
  <si>
    <t>Acid Pool (Su)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Acidic Bite (Su) At old age, a black dragon's bite deals an additional 2d6 points of acid damage. An ancient dragon's damage increases to 4d6, and a great wrym's to 6d6. Charm Reptiles (Sp) A great wyrm black dragon can use this ability three times per day. It works as a mass charm monster spell that affects only reptilian animals. This ability is the equivalent of an 8th-level spell.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Speak with Reptiles (Sp) A young or older black dragon gains the constant spell-like ability to speak with reptiles. This functions as speak with animals, but only with reptilian animals. Spell-Like Abilities (Sp) A black dragon gains the following spell-like abilities, usable at will upon reaching the listed age category. Juvenile-darkness (radius 10 feet per age category); Old-plant growth; Ancient-insect plague. Swamp Stride (Ex) A very young or older black dragon can move through bogs and quicksand without penalty at its normal speed. Hissing green acid drips from the fanged maw of this blackscaled, horned dragon. Water Breathing (Ex) A black dragon can breathe underwater indefinitely and can freely use its breath weapon, spells, and other abilities while submerged. Age Category S pecial Abilities Caster Level Wyrmling Immunity to acid, water breathing - Very young Swamp stride - Young Speak with reptiles - Juvenile Darkness - Young adult DR 5/magic, spell resistance 1st Adult Corrupt water, frightful presence 3rd Mature adult DR 10/magic 5th Old Acidic bite, plant growth 7th Very old DR 15/magic 9th Ancient Acid pool, insect plague 11th Wyrm DR 20/magic 13th Great wyrm Charm reptiles 15th</t>
  </si>
  <si>
    <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t>
  </si>
  <si>
    <t>&lt;link rel="stylesheet"href="PF.css"&gt;&lt;div&gt;&lt;h2&gt;Chromatic Dragon, Black &lt;/h2&gt;&lt;h3&gt;&lt;i&gt;Hissing green acid drips from the fanged maw of this blackscaled, horned dragon.&lt;/i&gt;&lt;/h3&gt;&lt;br&gt;&lt;/br&gt;&lt;/div&gt;&lt;div class="heading"&gt;&lt;p class="alignleft"&gt;Young Black Dragon&lt;/p&gt;&lt;p class="alignright"&gt;CR 7&lt;/p&gt;&lt;div style="clear: both;"&gt;&lt;/div&gt;&lt;/div&gt;&lt;div&gt;&lt;h5&gt;&lt;b&gt;XP &lt;/b&gt;3,200&lt;/h5&gt;&lt;h5&gt;CE Medium dragon (water)&lt;/h5&gt;&lt;h5&gt;&lt;b&gt;Init &lt;/b&gt;+6; &lt;b&gt;Senses &lt;/b&gt;dragon senses; Perception +14&lt;/h5&gt;&lt;/div&gt;&lt;hr/&gt;&lt;div&gt;&lt;h5&gt;&lt;b&gt;DEFENSE&lt;/b&gt;&lt;/h5&gt;&lt;/div&gt;&lt;hr/&gt;&lt;div&gt;&lt;h5&gt;&lt;b&gt;AC &lt;/b&gt;21, touch 12, flat-footed 19 (+2 Dex, +9 natural)&lt;/h5&gt;&lt;h5&gt;&lt;b&gt;hp &lt;/b&gt;76 (8d12+24)&lt;/h5&gt;&lt;h5&gt;&lt;b&gt;Fort &lt;/b&gt;+9, &lt;b&gt;Ref &lt;/b&gt;+8, &lt;b&gt;Will &lt;/b&gt;+7&lt;/h5&gt;&lt;h5&gt;&lt;b&gt;Immune &lt;/b&gt;acid, paralysis, sleep&lt;/h5&gt;&lt;/div&gt;&lt;hr/&gt;&lt;div&gt;&lt;h5&gt;&lt;b&gt;OFFENSE&lt;/b&gt;&lt;/h5&gt;&lt;/div&gt;&lt;hr/&gt;&lt;div&gt;&lt;h5&gt;&lt;b&gt;Spd &lt;/b&gt;60 ft., fly 150 ft. (average), swim 60 ft.&lt;/h5&gt;&lt;h5&gt;&lt;b&gt;Melee &lt;/b&gt;bite +13 (1d8+6), 2 claws +12 (1d6+4), 2 wings +7 (1d4+2)&lt;/h5&gt;&lt;h5&gt;&lt;b&gt;Special Attacks &lt;/b&gt;breath weapon (60-ft. line, DC 17, 6d6 acid)&lt;/h5&gt;&lt;/div&gt;&lt;hr/&gt;&lt;div&gt;&lt;h5&gt;&lt;b&gt;STATISTICS&lt;/b&gt;&lt;/h5&gt;&lt;/div&gt;&lt;hr/&gt;&lt;div&gt;&lt;h5&gt;&lt;b&gt;Str&lt;/b&gt; 19, &lt;b&gt;Dex&lt;/b&gt; 14, &lt;b&gt;Con&lt;/b&gt; 17, &lt;b&gt;Int&lt;/b&gt; 10, &lt;b&gt;Wis&lt;/b&gt; 13, &lt;b&gt;Cha&lt;/b&gt; 10&lt;/h5&gt;&lt;h5&gt;&lt;b&gt;Base Atk &lt;/b&gt;+8; &lt;b&gt;CMB &lt;/b&gt;+12; &lt;b&gt;CMD &lt;/b&gt;24 (28 vs. trip)&lt;/h5&gt;&lt;h5&gt;&lt;b&gt;Feats &lt;/b&gt;Alertness, Improved Initiative, Skill Focus (Stealth), Weapon Focus (bite)&lt;/h5&gt;&lt;h5&gt;&lt;b&gt;Skills &lt;/b&gt;Fly +13, Handle Animal +8, Intimidate +11, Perception +14, Stealth +16, Swim +23&lt;/h5&gt;&lt;h5&gt;&lt;b&gt;Languages &lt;/b&gt;Draconic&lt;/h5&gt;&lt;h5&gt;&lt;b&gt;SQ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Charm Reptiles (Sp)&lt;/b&gt; A great wyrm black dragon can use this ability three times per day. It works as a mass charm monster spell that affects only reptilian animals. This ability is the equivalent of an 8th-level spell.&lt;/h5&gt;&lt;h5&gt;&lt;b&gt;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Speak with Reptiles (Sp)&lt;/b&gt; A young or older black dragon gains the constant spell-like ability to speak with reptiles. This functions as speak with animals, but only with reptilian animals.&lt;/h5&gt;&lt;h5&gt;&lt;b&gt; Spell-Like Abilities (Sp)&lt;/b&gt; A black dragon gains the following spell-like abilities, usable at will upon reaching the listed age category. Juvenile-darkness (radius 10 feet per age category); Old-plant growth; Ancient-insect plague.&lt;/h5&gt;&lt;h5&gt;&lt;b&gt; Swamp Stride (Ex)&lt;/b&gt; A very young or older black dragon can move through bogs and quicksand without penalty at its normal speed. Hissing green acid drips from the fanged maw of this blackscaled, horned dragon.&lt;/h5&gt;&lt;h5&gt;&lt;b&gt; Water Breathing (Ex)&lt;/b&gt; A black dragon can breathe underwater indefinitely and can freely use its breath weapon, spells, and other abilities while submerged. &lt;table&gt; &lt;tr&gt;&lt;th&gt;Age Category&lt;/th&gt;&lt;th&gt;Special Abilities&lt;/th&gt;&lt;th&gt;Caster Level&lt;/th&gt;&lt;/tr&gt; &lt;tr&gt;&lt;td&gt;Wyrmling&lt;/td&gt;&lt;td&gt;Immunity to acid, water breathing&lt;/td&gt;&lt;td&gt;-&lt;/td&gt;&lt;/tr&gt; &lt;tr&gt;&lt;td&gt;Very young&lt;/td&gt;&lt;td&gt;Swamp stride&lt;/td&gt;&lt;td&gt;-&lt;/td&gt;&lt;/tr&gt; &lt;tr&gt;&lt;td&gt;Young&lt;/td&gt;&lt;td&gt;Speak with reptiles&lt;/td&gt;&lt;td&gt;-&lt;/td&gt;&lt;/tr&gt; &lt;tr&gt;&lt;td&gt;Juvenile&lt;/td&gt;&lt;td&gt;Darkness&lt;/td&gt;&lt;td&gt;-&lt;/td&gt;&lt;/tr&gt; &lt;tr&gt;&lt;td&gt;Young adult&lt;/td&gt;&lt;td&gt;DR 5/magic, spell resistance&lt;/td&gt;&lt;td&gt;1st&lt;/td&gt;&lt;/tr&gt; &lt;tr&gt;&lt;td&gt;Adult&lt;/td&gt;&lt;td&gt;Corrupt water, frightful presence&lt;/td&gt;&lt;td&gt;3rd&lt;/td&gt;&lt;/tr&gt; &lt;tr&gt;&lt;td&gt;Mature adult&lt;/td&gt;&lt;td&gt;DR 10/magic&lt;/td&gt;&lt;td&gt;5th&lt;/td&gt;&lt;/tr&gt; &lt;tr&gt;&lt;td&gt;Old&lt;/td&gt;&lt;td&gt;Acidic bite, plant growth&lt;/td&gt;&lt;td&gt;7th&lt;/td&gt;&lt;/tr&gt; &lt;tr&gt;&lt;td&gt;Very old&lt;/td&gt;&lt;td&gt;DR 15/magic&lt;/td&gt;&lt;td&gt;9th&lt;/td&gt;&lt;/tr&gt; &lt;tr&gt;&lt;td&gt;Ancient&lt;/td&gt;&lt;td&gt;Acid pool, insect plague&lt;/td&gt;&lt;td&gt;11th&lt;/td&gt;&lt;/tr&gt; &lt;tr&gt;&lt;td&gt;Wyrm&lt;/td&gt;&lt;td&gt;DR 20/magic&lt;/td&gt;&lt;td&gt;13th&lt;/td&gt;&lt;/tr&gt; &lt;tr&gt;&lt;td&gt;Great wyrm&lt;/td&gt;&lt;td&gt;Charm reptiles&lt;/td&gt;&lt;td&gt;15th&lt;/td&gt;&lt;/tr&gt; &lt;/table&gt; &lt;/h5&gt;&lt;/div&gt;&lt;br&gt;&lt;/br&gt;&lt;div&gt;&lt;h4&gt;&lt;p&gt;Lording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muck.&lt;/p&gt;&lt;p&gt;Black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</si>
  <si>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young</t>
  </si>
  <si>
    <t>Adult Black Dragon</t>
  </si>
  <si>
    <t>dragon senses; Perception +24</t>
  </si>
  <si>
    <t>frightful presence (180 ft., DC 19)</t>
  </si>
  <si>
    <t>28, touch 10, flat-footed 27</t>
  </si>
  <si>
    <t>(+1 Dex, +18 natural, -1 size)</t>
  </si>
  <si>
    <t>(14d12+70)</t>
  </si>
  <si>
    <t>Fort +14, Ref +10, Will +12</t>
  </si>
  <si>
    <t>60 ft., fly 200 ft. (poor), swim 60 ft.</t>
  </si>
  <si>
    <t>bite +21 (2d6+10), 2 claws +20 (1d8+7), 2 wings +15 (1d6+3), tail +15 (1d8+10)</t>
  </si>
  <si>
    <t>5 ft. (10 ft. with bite)</t>
  </si>
  <si>
    <t>breath weapon (80-ft. line, DC 22, 12d6 acid), corrupt water</t>
  </si>
  <si>
    <t>Spell-Like Abilities (CL 14th) At will-darkness (60-ft. radius)</t>
  </si>
  <si>
    <t>Spells Known (CL 3rd) 1st (6/day)-alarm, mage armor, obscuring mist 0 (at will)-dancing lights, detect magic, mending, message, read magic</t>
  </si>
  <si>
    <t>Str 25, Dex 12, Con 21, Int 14, Wis 17, Cha 14</t>
  </si>
  <si>
    <t>33 (37 vs. trip)</t>
  </si>
  <si>
    <t>Alertness, Improved Initiative, Improved Vital Strike, Power Attack, Skill Focus (Stealth), Vital Strike, Weapon Focus (bite)</t>
  </si>
  <si>
    <t>Fly +12, Handle Animal +16, Intimidate +19, Knowledge (arcana) +19, Perception +24, Spellcraft +19, Stealth +20, Swim +32</t>
  </si>
  <si>
    <t>Common, Draconic, Giant</t>
  </si>
  <si>
    <t>Acid Pool (Su)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Acidic Bite (Su) At old age, a black dragon's bite deals an additional 2d6 points of acid damage. An ancient dragon's damage increases to 4d6, and a great wrym's to 6d6. Charm Reptiles (Sp) A great wyrm black dragon can use this ability three times per day. It works as a mass charm monster spell that affects only reptilian animals. This ability is the equivalent of an 8th-level spell.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Speak with Reptiles (Sp) A young or older black dragon gains the constant spell-like ability to speak with reptiles. This functions as speak with animals, but only with reptilian animals. Spell-Like Abilities (Sp) A black dragon gains the following spell-like abilities, usable at will upon reaching the listed age category. Juvenile-darkness (radius 10 feet per age category); Old-plant growth; Ancient-insect plague.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</si>
  <si>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rel="stylesheet"href="PF.css"&gt;&lt;div&gt;&lt;h2&gt;Chromatic Dragon, Black&lt;/h2&gt;&lt;h3&gt;&lt;i&gt;&lt;i&gt;Hissing green acid drips from the fanged maw of this blackscaled&lt;/i&gt;, &lt;i&gt;horned dragon.&lt;/i&gt;&lt;/i&gt;&lt;/h3&gt;&lt;br&gt;&lt;/br&gt;&lt;/div&gt;&lt;div class="heading"&gt;&lt;p class="alignleft"&gt;Adult Black Dragon&lt;/p&gt;&lt;p class="alignright"&gt;CR 11&lt;/p&gt;&lt;div style="clear: both;"&gt;&lt;/div&gt;&lt;/div&gt;&lt;div&gt;&lt;h5&gt;&lt;b&gt;XP &lt;/b&gt;12,800&lt;/h5&gt;&lt;h5&gt;CE Large dragon (water)&lt;/h5&gt;&lt;h5&gt;&lt;b&gt;Init &lt;/b&gt;+5; &lt;b&gt;Senses &lt;/b&gt;dragon senses; Perception +24&lt;/h5&gt;&lt;h5&gt;&lt;b&gt;Aura &lt;/b&gt;frightful presence (180 ft., DC 19)&lt;/h5&gt;&lt;/div&gt;&lt;hr/&gt;&lt;div&gt;&lt;h5&gt;&lt;b&gt;DEFENSE&lt;/b&gt;&lt;/h5&gt;&lt;/div&gt;&lt;hr/&gt;&lt;div&gt;&lt;h5&gt;&lt;b&gt;AC &lt;/b&gt;28, touch 10, flat-footed 27 (+1 Dex, +18 natural, -1 size)&lt;/h5&gt;&lt;h5&gt;&lt;b&gt;hp &lt;/b&gt;161 (14d12+70)&lt;/h5&gt;&lt;h5&gt;&lt;b&gt;Fort &lt;/b&gt;+14, &lt;b&gt;Ref &lt;/b&gt;+10, &lt;b&gt;Will &lt;/b&gt;+12&lt;/h5&gt;&lt;h5&gt;&lt;b&gt;DR &lt;/b&gt;5/magic; &lt;b&gt;Immune &lt;/b&gt;acid, paralysis, sleep; &lt;b&gt;SR &lt;/b&gt;22&lt;/h5&gt;&lt;/div&gt;&lt;hr/&gt;&lt;div&gt;&lt;h5&gt;&lt;b&gt;OFFENSE&lt;/b&gt;&lt;/h5&gt;&lt;/div&gt;&lt;hr/&gt;&lt;div&gt;&lt;h5&gt;&lt;b&gt;Spd &lt;/b&gt;60 ft., fly 200 ft. (poor), swim 60 ft.&lt;/h5&gt;&lt;h5&gt;&lt;b&gt;Melee &lt;/b&gt;bite +21 (2d6+10), 2 claws +20 (1d8+7), 2 wings +15 (1d6+3), tail +15 (1d8+10)&lt;/h5&gt;&lt;h5&gt;&lt;b&gt;Space &lt;/b&gt;10 ft.; &lt;b&gt;Reach &lt;/b&gt;5 ft. (10 ft. with bite)&lt;/h5&gt;&lt;h5&gt;&lt;b&gt;Special Attacks &lt;/b&gt;breath weapon (80-ft. line, DC 22, 12d6 acid), corrupt water&lt;/h5&gt;&lt;h5&gt;&lt;b&gt;Spell-Like Abilities&lt;/b&gt; (CL 14th)&lt;/br&gt;At will&amp;mdash;&lt;i&gt;&lt;i&gt;darkness&lt;/i&gt;&lt;/i&gt; (6&lt;/br&gt;0&amp;mdash;ft. radius)&lt;/h5&gt;&lt;/h5&gt;&lt;h5&gt;&lt;b&gt;Spells Known&lt;/b&gt; (CL 3rd)&lt;/br&gt;1st (6/day)&amp;mdash;&lt;i&gt;&lt;i&gt;alarm&lt;/i&gt;&lt;/i&gt;,&lt;i&gt; &lt;i&gt;mage armor&lt;/i&gt;&lt;/i&gt;,&lt;i&gt; &lt;i&gt;obscuring mist&lt;/i&gt;&lt;/i&gt;&lt;/br&gt;0 (at will)&amp;mdash;&lt;i&gt;&lt;i&gt;dancing lights&lt;/i&gt;&lt;/i&gt;,&lt;i&gt; &lt;i&gt;detect magic&lt;/i&gt;&lt;/i&gt;,&lt;i&gt; &lt;i&gt;mending&lt;/i&gt;&lt;/i&gt;,&lt;i&gt; &lt;i&gt;message&lt;/i&gt;&lt;/i&gt;,&lt;i&gt; &lt;i&gt;read magic&lt;/i&gt;&lt;/i&gt;&lt;/h5&gt;&lt;/h5&gt;&lt;/div&gt;&lt;hr/&gt;&lt;div&gt;&lt;h5&gt;&lt;b&gt;STATISTICS&lt;/b&gt;&lt;/h5&gt;&lt;/div&gt;&lt;hr/&gt;&lt;div&gt;&lt;h5&gt;&lt;b&gt;Str &lt;/b&gt;25, &lt;b&gt;Dex &lt;/b&gt;12, &lt;b&gt;Con &lt;/b&gt;21, &lt;b&gt;Int &lt;/b&gt; 14, &lt;b&gt;Wis &lt;/b&gt;17, &lt;b&gt;Cha &lt;/b&gt;14&lt;/h5&gt;&lt;h5&gt;&lt;b&gt;Base Atk &lt;/b&gt;+14; &lt;b&gt;CMB &lt;/b&gt;+22; &lt;b&gt;CMD &lt;/b&gt;33 (37 vs. trip)&lt;/h5&gt;&lt;h5&gt;&lt;b&gt;Feats &lt;/b&gt;Alertness, Improved Initiative, Improved Vital Strike, Power Attack, Skill Focus (Stealth), Vital Strike, Weapon Focus (bite)&lt;/h5&gt;&lt;h5&gt;&lt;b&gt;Skills &lt;/b&gt;Fly +12, Handle Animal +16, Intimidate +19, Knowledge (arcana) +19, Perception +24, Spellcraft +19, Stealth +20, Swim +32&lt;/h5&gt;&lt;h5&gt;&lt;b&gt;Languages &lt;/b&gt;Common, Draconic, Giant&lt;/h5&gt;&lt;h5&gt;&lt;b&gt;SQ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 &lt;/h5&gt;&lt;h5&gt;&lt;b&gt;Charm Reptiles (Sp)&lt;/b&gt; A great wyrm black dragon can use this ability three times per day. It works as a mass charm monster spell that affects only reptilian animals. This ability is the equivalent of an 8th-level spell. &lt;/h5&gt;&lt;h5&gt;&lt;b&gt;Corrupt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&lt;/h5&gt;&lt;h5&gt;&lt;b&gt;Speak with Reptiles (Sp)&lt;/b&gt; A young or older black dragon gains the constant spell-like ability to speak with reptiles. This functions as speak with animals, but only with reptilian animals. &lt;/h5&gt;&lt;h5&gt;&lt;b&gt;Spell-Like Abilities (Sp)&lt;/b&gt; A black dragon gains the following spell-like abilities, usable at will upon reaching the listed age category. Juvenile-&lt;i&gt;darkness&lt;/i&gt; (radius 10 feet per age category); Old-plant growth; Ancient-insect plague. &lt;/h5&gt;&lt;h5&gt;&lt;b&gt;Swamp Stride (Ex)&lt;/b&gt; A very young or older black dragon can move through bogs and quicksand without penalty at its normal speed. &lt;/h5&gt;&lt;h5&gt;&lt;b&gt;Water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</si>
  <si>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Ancient Black Dragon</t>
  </si>
  <si>
    <t>dragon senses; Perception +34</t>
  </si>
  <si>
    <t>frightful presence (300 ft., DC 25)</t>
  </si>
  <si>
    <t>38, touch 8, flat-footed 38</t>
  </si>
  <si>
    <t>(+30 natural, -2 size)</t>
  </si>
  <si>
    <t>(22d12+154)</t>
  </si>
  <si>
    <t>Fort +20, Ref +13, Will +18</t>
  </si>
  <si>
    <t>15/magic</t>
  </si>
  <si>
    <t>bite +32 (2d8+16 plus 4d6 acid), 2 claws +31 (2d6+11), 2 wings +29 (1d8+5), tail +29 (2d6+16)</t>
  </si>
  <si>
    <t>10 ft. (15 ft. with bite)</t>
  </si>
  <si>
    <t>acid pool (50-ft. radius), acidic bite, breath weapon (100-ft. line, DC 28, 20d6 acid), corrupt water, crush</t>
  </si>
  <si>
    <t>Spell-Like Abilities (CL 22nd) At will-darkness (100 ft. radius), insect plague, plant growth</t>
  </si>
  <si>
    <t>Spells Known (CL 11th) 5th (4/day)-cone of cold (DC 19), wall of force 4th (7/day)-arcane eye, black tentacles, dimension door 3rd (7/day)-dispel magic, heroism, hold person (DC 17), slow (DC 17) 2nd (7/day)-blur, glitterdust (DC 16), invisibility, summon swarm, whispering wind 1st (7/day)-alarm, mage armor, magic missile, obscuring mist, true strike 0 (at will)-dancing lights, detect magic, light, mage hand, mending, message, prestidigitation, read magic, resistance</t>
  </si>
  <si>
    <t>Str 33, Dex 10, Con 25, Int 18, Wis 21, Cha 18</t>
  </si>
  <si>
    <t>45 (49 vs. trip)</t>
  </si>
  <si>
    <t>Alertness, Combat Expertise, Flyby Attack, Greater Vital Strike, Improved Initiative, Improved Vital Strike, Multiattack, Power Attack, Skill Focus (Stealth), Vital Strike, Weapon Focus (bite)</t>
  </si>
  <si>
    <t>Fly +17, Handle Animal +26, Intimidate +29, Knowledge (arcana) +29, Knowledge (history) +29, Knowledge (geography) +29, Perception +34, Spellcraft +29, Stealth +23, Swim +44</t>
  </si>
  <si>
    <t>Common, Draconic, Giant, Goblin, Orc</t>
  </si>
  <si>
    <t>&lt;link rel="stylesheet"href="PF.css"&gt;&lt;div&gt;&lt;h2&gt;Chromatic Dragon, Black &lt;/h2&gt;&lt;h3&gt;&lt;i&gt;Hissing green acid drips from the fanged maw of this blackscaled, horned dragon.&lt;/i&gt;&lt;/h3&gt;&lt;br&gt;&lt;/br&gt;&lt;/div&gt;&lt;div class="heading"&gt;&lt;p class="alignleft"&gt;Ancient Black Dragon&lt;/p&gt;&lt;p class="alignright"&gt;CR 16&lt;/p&gt;&lt;div style="clear: both;"&gt;&lt;/div&gt;&lt;/div&gt;&lt;div&gt;&lt;h5&gt;&lt;b&gt;XP &lt;/b&gt;76,800&lt;/h5&gt;&lt;h5&gt;CE Huge dragon (water)&lt;/h5&gt;&lt;h5&gt;&lt;b&gt;Init &lt;/b&gt;+4; &lt;b&gt;Senses &lt;/b&gt;dragon senses; Perception +34&lt;/h5&gt;&lt;h5&gt;&lt;b&gt;Aura &lt;/b&gt;frightful presence (300 ft., DC 25)&lt;/h5&gt;&lt;/div&gt;&lt;hr/&gt;&lt;div&gt;&lt;h5&gt;&lt;b&gt;DEFENSE&lt;/b&gt;&lt;/h5&gt;&lt;/div&gt;&lt;hr/&gt;&lt;div&gt;&lt;h5&gt;&lt;b&gt;AC &lt;/b&gt;38, touch 8, flat-footed 38 (+30 natural, -2 size)&lt;/h5&gt;&lt;h5&gt;&lt;b&gt;hp &lt;/b&gt;297 (22d12+154)&lt;/h5&gt;&lt;h5&gt;&lt;b&gt;Fort &lt;/b&gt;+20, &lt;b&gt;Ref &lt;/b&gt;+13, &lt;b&gt;Will &lt;/b&gt;+18&lt;/h5&gt;&lt;h5&gt;&lt;b&gt;DR &lt;/b&gt;15/magic; &lt;b&gt;Immune &lt;/b&gt;acid, paralysis, sleep; &lt;b&gt;SR &lt;/b&gt;27&lt;/h5&gt;&lt;/div&gt;&lt;hr/&gt;&lt;div&gt;&lt;h5&gt;&lt;b&gt;OFFENSE&lt;/b&gt;&lt;/h5&gt;&lt;/div&gt;&lt;hr/&gt;&lt;div&gt;&lt;h5&gt;&lt;b&gt;Spd &lt;/b&gt;60 ft., fly 200 ft. (poor), swim 60 ft.&lt;/h5&gt;&lt;h5&gt;&lt;b&gt;Melee &lt;/b&gt;bite +32 (2d8+16 plus 4d6 acid), 2 claws +31 (2d6+11), 2 wings +29 (1d8+5), tail +29 (2d6+16)&lt;/h5&gt;&lt;h5&gt;&lt;b&gt;Space &lt;/b&gt;15 ft.; &lt;b&gt;Reach &lt;/b&gt;10 ft. (15 ft. with bite)&lt;/h5&gt;&lt;h5&gt;&lt;b&gt;Special Attacks &lt;/b&gt;acid pool (50-ft. radius), acidic bite, breath weapon (100-ft. line, DC 28, 20d6 acid), corrupt water, crush&lt;/h5&gt;&lt;h5&gt;&lt;b&gt;Spell-Like Abilities&lt;/b&gt; (CL 22nd)&lt;/br&gt;At will&amp;mdash;&lt;i&gt;darkness&lt;/i&gt; (100 ft. radius),&lt;i&gt; insect plague&lt;/i&gt;, &lt;i&gt;plant growth&lt;/i&gt;&lt;/h5&gt;&lt;/h5&gt;&lt;h5&gt;&lt;b&gt;Spells Known&lt;/b&gt; (CL 11th)&lt;/br&gt;5th (4/day)&amp;mdash;&lt;i&gt;cone of cold&lt;/i&gt; (DC 19),&lt;i&gt; wall of force&lt;/i&gt;&lt;/br&gt;4th (7/day)&amp;mdash;&lt;i&gt;arcane eye&lt;/i&gt;,&lt;i&gt; black tentacles&lt;/i&gt;,&lt;i&gt; dimension door&lt;/i&gt;&lt;/br&gt;3rd (7/day)&amp;mdash;&lt;i&gt;dispel magic&lt;/i&gt;,&lt;i&gt; heroism&lt;/i&gt;, &lt;i&gt;hold person&lt;/i&gt; (DC 17), &lt;i&gt;slow&lt;/i&gt; (DC 17)&lt;/br&gt;2nd (7/day)&amp;mdash;&lt;i&gt;blur&lt;/i&gt;, &lt;i&gt;glitterdust&lt;/i&gt; (DC 16),&lt;i&gt; invisibility&lt;/i&gt;,&lt;i&gt; summon swarm&lt;/i&gt;,&lt;i&gt; whispering wind&lt;/i&gt;&lt;/br&gt;1st (7/day)&amp;mdash;&lt;i&gt;alarm&lt;/i&gt;,&lt;i&gt; mage armor&lt;/i&gt;,&lt;i&gt; magic missile&lt;/i&gt;,&lt;i&gt; obscuring mist&lt;/i&gt;,&lt;i&gt; true strike&lt;/i&gt;&lt;/br&gt;0 (at will)&amp;mdash;&lt;i&gt;dancing&lt;i&gt; light&lt;/i&gt;s&lt;/i&gt;,&lt;i&gt; detect magic&lt;/i&gt;,&lt;i&gt; light&lt;/i&gt;,&lt;i&gt; mage hand&lt;/i&gt;,&lt;i&gt; mending&lt;/i&gt;,&lt;i&gt; message&lt;/i&gt;,&lt;i&gt; prestidigitation&lt;/i&gt;,&lt;i&gt; read magic&lt;/i&gt;, &lt;i&gt;resistance&lt;/i&gt;&lt;/h5&gt;&lt;/h5&gt;&lt;/div&gt;&lt;hr/&gt;&lt;div&gt;&lt;h5&gt;&lt;b&gt;STATISTICS&lt;/b&gt;&lt;/h5&gt;&lt;/div&gt;&lt;hr/&gt;&lt;div&gt;&lt;h5&gt;&lt;b&gt;Str&lt;/b&gt; 33, &lt;b&gt;Dex&lt;/b&gt; 10, &lt;b&gt;Con&lt;/b&gt; 25, &lt;b&gt;Int&lt;/b&gt; 18, &lt;b&gt;Wis&lt;/b&gt; 21, &lt;b&gt;Cha&lt;/b&gt; 18&lt;/h5&gt;&lt;h5&gt;&lt;b&gt;Base Atk &lt;/b&gt;+22; &lt;b&gt;CMB &lt;/b&gt;+35; &lt;b&gt;CMD &lt;/b&gt;45 (49 vs. trip)&lt;/h5&gt;&lt;h5&gt;&lt;b&gt;Feats &lt;/b&gt;Alertness, Combat Expertise, Flyby Attack, Greater Vital Strike, Improved Initiative, Improved Vital Strike, Multiattack, Power Attack, Skill Focus (Stealth), Vital Strike, Weapon Focus (bite)&lt;/h5&gt;&lt;h5&gt;&lt;b&gt;Skills &lt;/b&gt;Fly +17, Handle Animal +26, Intimidate +29, Knowledge (arcana) +29, Knowledge (history) +29, Knowledge (geography) +29, Perception +34, Spellcraft +29, Stealth +23, Swim +44&lt;/h5&gt;&lt;h5&gt;&lt;b&gt;Languages &lt;/b&gt;Common, Draconic, Giant, Goblin, Orc&lt;/h5&gt;&lt;h5&gt;&lt;b&gt;SQ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Charm Reptiles (Sp)&lt;/b&gt; A great wyrm black dragon can use this ability three times per day. It works as a mass charm monster spell that affects only reptilian animals. This ability is the equivalent of an 8th-level spell.&lt;/h5&gt;&lt;h5&gt;&lt;b&gt;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Speak with Reptiles (Sp)&lt;/b&gt; A young or older black dragon gains the constant spell-like ability to speak with reptiles. This functions as speak with animals, but only with reptilian animals.&lt;/h5&gt;&lt;h5&gt;&lt;b&gt; Spell-Like Abilities (Sp)&lt;/b&gt; A black dragon gains the following spell-like abilities, usable at will upon reaching the listed age category. Juvenile-darkness (radius 10 feet per age category); Old-plant growth; Ancient-insect plague.&lt;/h5&gt;&lt;h5&gt;&lt;b&gt; Swamp Stride (Ex)&lt;/b&gt; A very young or older black dragon can move through bogs and quicksand without penalty at its normal speed. Hissing green acid drips from the fanged maw of this blackscaled, horned dragon.&lt;/h5&gt;&lt;h5&gt;&lt;b&gt; Water Breathing (Ex)&lt;/b&gt; A black dragon can breathe underwater indefinitely and can freely use its breath weapon, spells, and other abilities while submerged. &lt;table&gt; &lt;tr&gt;&lt;th&gt;Age Category&lt;/th&gt;&lt;th&gt;Special Abilities&lt;/th&gt;&lt;th&gt;Caster Level&lt;/th&gt;&lt;/tr&gt; &lt;tr&gt;&lt;td&gt;Wyrmling&lt;/td&gt;&lt;td&gt;Immunity to acid, water breathing&lt;/td&gt;&lt;td&gt;-&lt;/td&gt;&lt;/tr&gt; &lt;tr&gt;&lt;td&gt;Very young&lt;/td&gt;&lt;td&gt;Swamp stride&lt;/td&gt;&lt;td&gt;-&lt;/td&gt;&lt;/tr&gt; &lt;tr&gt;&lt;td&gt;Young&lt;/td&gt;&lt;td&gt;Speak with reptiles&lt;/td&gt;&lt;td&gt;-&lt;/td&gt;&lt;/tr&gt; &lt;tr&gt;&lt;td&gt;Juvenile&lt;/td&gt;&lt;td&gt;Darkness&lt;/td&gt;&lt;td&gt;-&lt;/td&gt;&lt;/tr&gt; &lt;tr&gt;&lt;td&gt;Young adult&lt;/td&gt;&lt;td&gt;DR 5/magic, spell resistance&lt;/td&gt;&lt;td&gt;1st&lt;/td&gt;&lt;/tr&gt; &lt;tr&gt;&lt;td&gt;Adult&lt;/td&gt;&lt;td&gt;Corrupt water, frightful presence&lt;/td&gt;&lt;td&gt;3rd&lt;/td&gt;&lt;/tr&gt; &lt;tr&gt;&lt;td&gt;Mature adult&lt;/td&gt;&lt;td&gt;DR 10/magic&lt;/td&gt;&lt;td&gt;5th&lt;/td&gt;&lt;/tr&gt; &lt;tr&gt;&lt;td&gt;Old&lt;/td&gt;&lt;td&gt;Acidic bite, plant growth&lt;/td&gt;&lt;td&gt;7th&lt;/td&gt;&lt;/tr&gt; &lt;tr&gt;&lt;td&gt;Very old&lt;/td&gt;&lt;td&gt;DR 15/magic&lt;/td&gt;&lt;td&gt;9th&lt;/td&gt;&lt;/tr&gt; &lt;tr&gt;&lt;td&gt;Ancient&lt;/td&gt;&lt;td&gt;Acid pool, insect plague&lt;/td&gt;&lt;td&gt;11th&lt;/td&gt;&lt;/tr&gt; &lt;tr&gt;&lt;td&gt;Wyrm&lt;/td&gt;&lt;td&gt;DR 20/magic&lt;/td&gt;&lt;td&gt;13th&lt;/td&gt;&lt;/tr&gt; &lt;tr&gt;&lt;td&gt;Great wyrm&lt;/td&gt;&lt;td&gt;Charm reptiles&lt;/td&gt;&lt;td&gt;15th&lt;/td&gt;&lt;/tr&gt; &lt;/table&gt; &lt;/h5&gt;&lt;/div&gt;&lt;br&gt;&lt;/br&gt;&lt;div&gt;&lt;h4&gt;&lt;p&gt;Lording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muck.&lt;/p&gt;&lt;p&gt;Black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</si>
  <si>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ancient</t>
  </si>
  <si>
    <t>Ancient Blue Dragon</t>
  </si>
  <si>
    <t>18</t>
  </si>
  <si>
    <t>(earth)</t>
  </si>
  <si>
    <t>dragon senses; Perception +32</t>
  </si>
  <si>
    <t>electricity (10 ft., 2d6 electricity), frightful presence (300 ft., DC 27)</t>
  </si>
  <si>
    <t>37, touch 5, flat-footed 37</t>
  </si>
  <si>
    <t>(-1 Dex, +32 natural, -4 size)</t>
  </si>
  <si>
    <t>(24d12+168)</t>
  </si>
  <si>
    <t>Fort +21, Ref +13, Will +19</t>
  </si>
  <si>
    <t>electricity, paralysis, sleep</t>
  </si>
  <si>
    <t>40 ft., burrow 20 ft., fly 250 ft. (clumsy)</t>
  </si>
  <si>
    <t>bite +33 (4d6+18/19-20), 2 claws +32 (2d8+12), 2 wings +30 (2d6+6), tail slap +30 (2d8+18)</t>
  </si>
  <si>
    <t>15 ft. (20 ft. with bite)</t>
  </si>
  <si>
    <t>breath weapon (120-ft. line, DC 29, 20d8 electricity), crush, desert thirst (DC 27), mirage, storm breath (DC 29, 20d8 electricity), tail sweep</t>
  </si>
  <si>
    <t>Spell-Like Abilities (CL 24th) At will-ghost sound (DC 15), hallucinatory terrain (DC 19), minor image (DC 17), veil, ventriloquism (DC 16)</t>
  </si>
  <si>
    <t>Spells Known (CL 13th) 6th (4/day)-forceful hand, mislead 5th (7/day)-dream, persistent image, hold monster (DC 20) 4th (7/day)-dimension door, enervation, fire shield, stoneskin 3rd (7/day)-dispel magic, displacement, haste, vampiric touch 2nd (7/day)-darkness, false life, invisibility, resist energy, shatter 1st (7/day)-alarm, mage armor, shield, true strike, unseen servant 0 (at will)-arcane mark, bleed (DC 15), detect magic, light, mage hand, mending, message, read magic, resistance</t>
  </si>
  <si>
    <t>Str 35, Dex 8, Con 25, Int 20, Wis 21, Cha 20</t>
  </si>
  <si>
    <t>49 (53 vs. trip)</t>
  </si>
  <si>
    <t>Combat Casting, Dazzling Display, Deadly Stroke, Extend Spell, Hover, Improved Critical (bite), Improved Initiative, Multiattack, Quicken Spell, Silent Spell, Shatter Defenses, Weapon Focus (bite)</t>
  </si>
  <si>
    <t>Bluff +32, Fly +10, Intimidate +32, Knowledge (arcana) +32, Knowledge (history) +32, Knowledge (local) +32, Knowledge (geography) +32, Perception +32, Spellcraft +32, Stealth +14, Survival +32</t>
  </si>
  <si>
    <t>Auran, Common, Draconic, Giant, Ignan, Infernal</t>
  </si>
  <si>
    <t>sound imitation</t>
  </si>
  <si>
    <t xml:space="preserve"> warm deserts</t>
  </si>
  <si>
    <t>With scales the color of the desert sky, this large, serpentine dragon moves with an unsettling grace.</t>
  </si>
  <si>
    <t>Desert Thirst (Su)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 Electricity Aura (Su) An adult blue dragon is surrounded by an aura of electricity. Creatures within 5 feet take 1d6 points of electricity damage at the beginning of the dragon's turn. An old dragon's aura extends to 10 feet. An ancient dragon's damage increases to 2d6. Mirage (Su) An old or older blue dragon can make itself appear to be in two places at once as a free action for a number of rounds per day equal to its Hit Dice. This ability functions as project image but the dragon can use its breath weapon through the mirage. Sandstorm (Su)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 Sound Imitation (Ex) A very young or older blue dragon can mimic any voice or sound it has heard by making a successful Bluff check against a listener's Sense Motive check. Spell-Like Abilities (Sp) A blue dragon gains the following spell-like abilities, usable at will upon reaching the listed age category. Young-ghost sound; Juvenile-minor image; Adult-ventriloquism; Old-hallucinatory terrain; Ancient- veil; Great wyrm-mirage arcana. Storm Breath (Su)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Age Category S pecial Abilities Caster Level Wyrmling Desert thirst, immune to electricity - Very young Sound imitation - Young Ghost sound - Juvenile Frightful presence, minor image 1st Young adult DR 5/magic, spell resistance 3rd Adult Electricity aura, ventriloquism 5th Mature adult DR 10/magic 7th Old Mirage, hallucinatory terrain 9th Very old DR 15/magic 11th Ancient Storm breath, veil 13th Wyrm DR 20/magic 15th Great wyrm Sandstorm, mirage arcana 17th</t>
  </si>
  <si>
    <t>Blue dragons are consummate schemers and obsessively orderly. In combat, blue dragons prefer to surprise foes if possible, and are not above retreating if the odds turn against them. They prefer to lair near those that they control, sometimes even within the confines of a city.</t>
  </si>
  <si>
    <t>&lt;link rel="stylesheet"href="PF.css"&gt;&lt;div&gt;&lt;h2&gt;Chromatic Dragon, Blue &lt;/h2&gt;&lt;h3&gt;&lt;i&gt;With scales the color of the desert sky, this large, serpentine dragon moves with an unsettling grace.&lt;/i&gt;&lt;/h3&gt;&lt;br&gt;&lt;/br&gt;&lt;/div&gt;&lt;div class="heading"&gt;&lt;p class="alignleft"&gt;Ancient Blue Dragon&lt;/p&gt;&lt;p class="alignright"&gt;CR 18&lt;/p&gt;&lt;div style="clear: both;"&gt;&lt;/div&gt;&lt;/div&gt;&lt;div&gt;&lt;h5&gt;&lt;b&gt;XP &lt;/b&gt;153,600&lt;/h5&gt;&lt;h5&gt;LE Gargantuan dragon (earth)&lt;/h5&gt;&lt;h5&gt;&lt;b&gt;Init &lt;/b&gt;+3; &lt;b&gt;Senses &lt;/b&gt;dragon senses; Perception +32&lt;/h5&gt;&lt;h5&gt;&lt;b&gt;Aura &lt;/b&gt;electricity (10 ft., 2d6 electricity), frightful presence (300 ft., DC 27)&lt;/h5&gt;&lt;/div&gt;&lt;hr/&gt;&lt;div&gt;&lt;h5&gt;&lt;b&gt;DEFENSE&lt;/b&gt;&lt;/h5&gt;&lt;/div&gt;&lt;hr/&gt;&lt;div&gt;&lt;h5&gt;&lt;b&gt;AC &lt;/b&gt;37, touch 5, flat-footed 37 (-1 Dex, +32 natural, -4 size)&lt;/h5&gt;&lt;h5&gt;&lt;b&gt;hp &lt;/b&gt;324 (24d12+168)&lt;/h5&gt;&lt;h5&gt;&lt;b&gt;Fort &lt;/b&gt;+21, &lt;b&gt;Ref &lt;/b&gt;+13, &lt;b&gt;Will &lt;/b&gt;+19&lt;/h5&gt;&lt;h5&gt;&lt;b&gt;DR &lt;/b&gt;15/magic; &lt;b&gt;Immune &lt;/b&gt;electricity, paralysis, sleep; &lt;b&gt;SR &lt;/b&gt;29&lt;/h5&gt;&lt;/div&gt;&lt;hr/&gt;&lt;div&gt;&lt;h5&gt;&lt;b&gt;OFFENSE&lt;/b&gt;&lt;/h5&gt;&lt;/div&gt;&lt;hr/&gt;&lt;div&gt;&lt;h5&gt;&lt;b&gt;Spd &lt;/b&gt;40 ft., burrow 20 ft., fly 250 ft. (clumsy)&lt;/h5&gt;&lt;h5&gt;&lt;b&gt;Melee &lt;/b&gt;bite +33 (4d6+18/19-20), 2 claws +32 (2d8+12), 2 wings +30 (2d6+6), tail slap +30 (2d8+18)&lt;/h5&gt;&lt;h5&gt;&lt;b&gt;Space &lt;/b&gt;20 ft.; &lt;b&gt;Reach &lt;/b&gt;15 ft. (20 ft. with bite)&lt;/h5&gt;&lt;h5&gt;&lt;b&gt;Special Attacks &lt;/b&gt;breath weapon (120-ft. line, DC 29, 20d8 electricity), crush, desert thirst (DC 27), mirage, storm breath (DC 29, 20d8 electricity), tail sweep&lt;/h5&gt;&lt;h5&gt;&lt;b&gt;Spell-Like Abilities&lt;/b&gt; (CL 24th)&lt;/br&gt;At will&amp;mdash;&lt;i&gt;ghost sound&lt;/i&gt; (DC 15), &lt;i&gt;hallucinatory terrain&lt;/i&gt; (DC 19), &lt;i&gt;minor image&lt;/i&gt; (DC 17),&lt;i&gt; veil&lt;/i&gt;, &lt;i&gt;ventriloquism&lt;/i&gt; (DC 16)&lt;/h5&gt;&lt;/h5&gt;&lt;h5&gt;&lt;b&gt;Spells Known&lt;/b&gt; (CL 13th)&lt;/br&gt;6th (4/day)&amp;mdash;&lt;i&gt;forceful hand&lt;/i&gt;,&lt;i&gt; mislead&lt;/i&gt;&lt;/br&gt;5th (7/day)&amp;mdash;&lt;i&gt;dream&lt;/i&gt;,&lt;i&gt; persistent image&lt;/i&gt;, &lt;i&gt;hold monster&lt;/i&gt; (DC 20)&lt;/br&gt;4th (7/day)&amp;mdash;&lt;i&gt;dimension door&lt;/i&gt;,&lt;i&gt; enervation&lt;/i&gt;,&lt;i&gt; fire&lt;i&gt; shield&lt;/i&gt;&lt;/i&gt;,&lt;i&gt; stoneskin&lt;/i&gt;&lt;/br&gt;3rd (7/day)&amp;mdash;&lt;i&gt;dispel magic&lt;/i&gt;,&lt;i&gt; displacement&lt;/i&gt;,&lt;i&gt; haste&lt;/i&gt;,&lt;i&gt; vampiric touch&lt;/i&gt;&lt;/br&gt;2nd (7/day)&amp;mdash;&lt;i&gt;darkness&lt;/i&gt;,&lt;i&gt; false life&lt;/i&gt;,&lt;i&gt; invisibility&lt;/i&gt;,&lt;i&gt; resist energy&lt;/i&gt;,&lt;i&gt; shatter&lt;/i&gt;&lt;/br&gt;1st (7/day)&amp;mdash;&lt;i&gt;alarm&lt;/i&gt;,&lt;i&gt; mage armor&lt;/i&gt;,&lt;i&gt; shield&lt;/i&gt;,&lt;i&gt; true strike&lt;/i&gt;,&lt;i&gt; unseen servant&lt;/i&gt;&lt;/br&gt;0 (at will)&amp;mdash;&lt;i&gt;arcane mark&lt;/i&gt;, &lt;i&gt;bleed&lt;/i&gt; (DC 15),&lt;i&gt; detect magic&lt;/i&gt;,&lt;i&gt; light&lt;/i&gt;,&lt;i&gt; mage hand&lt;/i&gt;,&lt;i&gt; mending&lt;/i&gt;,&lt;i&gt; message&lt;/i&gt;,&lt;i&gt; read magic&lt;/i&gt;, &lt;i&gt;resistance&lt;/i&gt;&lt;/h5&gt;&lt;/h5&gt;&lt;/div&gt;&lt;hr/&gt;&lt;div&gt;&lt;h5&gt;&lt;b&gt;STATISTICS&lt;/b&gt;&lt;/h5&gt;&lt;/div&gt;&lt;hr/&gt;&lt;div&gt;&lt;h5&gt;&lt;b&gt;Str&lt;/b&gt; 35, &lt;b&gt;Dex&lt;/b&gt; 8, &lt;b&gt;Con&lt;/b&gt; 25, &lt;b&gt;Int&lt;/b&gt; 20, &lt;b&gt;Wis&lt;/b&gt; 21, &lt;b&gt;Cha&lt;/b&gt; 20&lt;/h5&gt;&lt;h5&gt;&lt;b&gt;Base Atk &lt;/b&gt;+24; &lt;b&gt;CMB &lt;/b&gt;+40; &lt;b&gt;CMD &lt;/b&gt;49 (53 vs. trip)&lt;/h5&gt;&lt;h5&gt;&lt;b&gt;Feats &lt;/b&gt;Combat Casting, Dazzling Display, Deadly Stroke, Extend Spell, Hover, Improved Critical (bite), Improved Initiative, Multiattack, Quicken Spell, Silent Spell, Shatter Defenses, Weapon Focus (bite)&lt;/h5&gt;&lt;h5&gt;&lt;b&gt;Skills &lt;/b&gt;Bluff +32, Fly +10, Intimidate +32, Knowledge (arcana) +32, Knowledge (history) +32, Knowledge (local) +32, Knowledge (geography) +32, Perception +32, Spellcraft +32, Stealth +14, Survival +32&lt;/h5&gt;&lt;h5&gt;&lt;b&gt;Languages &lt;/b&gt;Auran, Common, Draconic, Giant, Ignan, Infernal&lt;/h5&gt;&lt;h5&gt;&lt;b&gt;SQ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Charisma-based.&lt;/h5&gt;&lt;h5&gt;&lt;b&gt;Electricity Aura (Su)&lt;/b&gt; An adult blue dragon is surrounded by an aura of electricity. Creatures within 5 feet take 1d6 points of electricity damage at the beginning of the dragon's turn. An old dragon's aura extends to 10 feet. An ancient dragon's damage increases to 2d6. &lt;/h5&gt;&lt;h5&gt;&lt;b&gt;Mirage (Su)&lt;/b&gt; An old or older blue dragon can make itself appear to be in two places at once as a free action for a number of rounds per day equal to its Hit Dice.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check.&lt;/h5&gt;&lt;h5&gt;&lt;b&gt; Spell-Like Abilities (Sp)&lt;/b&gt; A blue dragon gains the following spell-like abilities, usable at will upon reaching the listed age category. Young-ghost sound; Juvenile-minor image; Adult-ventriloquism; Old-hallucinatory terrain; Ancient- veil; Great wyrm-mirage arcana. &lt;/h5&gt;&lt;h5&gt;&lt;b&gt;Storm Breath (Su)&lt;/b&gt;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&lt;table&gt;  &lt;tr&gt;&lt;th&gt;Age Category&lt;/th&gt;&lt;th&gt;Special Abilities&lt;/th&gt;&lt;th&gt;Caster Level&lt;/th&gt;&lt;/tr&gt; &lt;tr&gt;&lt;td&gt;Wyrmling&lt;/td&gt;&lt;td&gt;Desert thirst, immune to electricity&lt;/td&gt;&lt;td&gt;-&lt;/td&gt;&lt;/tr&gt; &lt;tr&gt;&lt;td&gt;Very young&lt;/td&gt;&lt;td&gt;Sound imitation&lt;/td&gt;&lt;td&gt;-&lt;/td&gt;&lt;/tr&gt; &lt;tr&gt;&lt;td&gt;Young&lt;/td&gt;&lt;td&gt;Ghost sound&lt;/td&gt;&lt;td&gt;-&lt;/td&gt;&lt;/tr&gt; &lt;tr&gt;&lt;td&gt;Juvenile&lt;/td&gt;&lt;td&gt;Frightful presence, minor image&lt;/td&gt;&lt;td&gt;1st&lt;/td&gt;&lt;/tr&gt; &lt;tr&gt;&lt;td&gt;Young adult&lt;/td&gt;&lt;td&gt;DR 5/magic, spell resistance&lt;/td&gt;&lt;td&gt;3rd&lt;/td&gt;&lt;/td&gt;&lt;/tr&gt; &lt;tr&gt;&lt;td&gt;Adult&lt;/td&gt;&lt;td&gt;Electricity aura, ventriloquism&lt;/td&gt;&lt;td&gt;5th&lt;/td&gt;&lt;/tr&gt; &lt;tr&gt;&lt;td&gt;Mature adult&lt;/td&gt;&lt;td&gt;DR 10/magic&lt;/td&gt;&lt;td&gt;7th&lt;/td&gt;&lt;/tr&gt; &lt;tr&gt;&lt;td&gt;Old&lt;/td&gt;&lt;td&gt;Mirage, hallucinatory terrain&lt;/td&gt;&lt;td&gt;9th&lt;/td&gt;&lt;/tr&gt; &lt;tr&gt;&lt;td&gt;Very old&lt;/td&gt;&lt;td&gt;DR 15/magic&lt;/td&gt;&lt;td&gt;11th&lt;/td&gt;&lt;/tr&gt; &lt;tr&gt;&lt;td&gt;Ancient&lt;/td&gt;&lt;td&gt;Storm breath, veil&lt;/td&gt;&lt;td&gt;13th&lt;/td&gt;&lt;/tr&gt; &lt;tr&gt;&lt;td&gt;Wyrm&lt;/td&gt;&lt;td&gt;DR 20/magic&lt;/td&gt;&lt;td&gt;15th&lt;/td&gt;&lt;/tr&gt; &lt;tr&gt;&lt;td&gt;Great wyrm&lt;/td&gt;&lt;td&gt;Sandstorm, mirage arcana&lt;/td&gt;&lt;td&gt;17th&lt;/td&gt;&lt;/tr&gt; &lt;/table&gt; &lt;/h5&gt;&lt;/div&gt;&lt;br&gt;&lt;/br&gt;&lt;div&gt;&lt;h4&gt;&lt;p&gt;Blue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</si>
  <si>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Young Blue Dragon</t>
  </si>
  <si>
    <t>21, touch 10, flat-footed 20</t>
  </si>
  <si>
    <t>(+1 Dex, +11 natural, -1 size)</t>
  </si>
  <si>
    <t>(10d12+30)</t>
  </si>
  <si>
    <t>Fort +10, Ref +8, Will +8</t>
  </si>
  <si>
    <t>40 ft., burrow 20 ft., fly 200 ft. (poor)</t>
  </si>
  <si>
    <t>bite +15 (2d6+7), 2 claws +14 (1d8+5), 2 wings +12 (1d6+2), tail slap +12 (1d8+7)</t>
  </si>
  <si>
    <t>breath weapon (80-ft. line, DC 18, 6d8 electricity), desert thirst (DC 16)</t>
  </si>
  <si>
    <t>Spell-Like Abilities (CL 10th) At will-ghost sound (DC 11)</t>
  </si>
  <si>
    <t>Str 21, Dex 12, Con 17, Int 12, Wis 13, Cha 12</t>
  </si>
  <si>
    <t>Dazzling Display, Improved Initiative, Multiattack, Shatter Defenses, Weapon Focus (bite)</t>
  </si>
  <si>
    <t>Bluff +14, Fly +8, Intimidate +14, Knowledge (local) +14, Perception +14, Stealth +10, Survival +14</t>
  </si>
  <si>
    <t>Common, Draconic</t>
  </si>
  <si>
    <t>&lt;link rel="stylesheet"href="PF.css"&gt;&lt;div&gt;&lt;h2&gt;Chromatic Dragon, Blue &lt;/h2&gt;&lt;h3&gt;&lt;i&gt;With scales the color of the desert sky, this large, serpentine dragon moves with an unsettling grace.&lt;/i&gt;&lt;/h3&gt;&lt;br&gt;&lt;/br&gt;&lt;/div&gt;&lt;div class="heading"&gt;&lt;p class="alignleft"&gt;Young Blue Dragon&lt;/p&gt;&lt;p class="alignright"&gt;CR 9&lt;/p&gt;&lt;div style="clear: both;"&gt;&lt;/div&gt;&lt;/div&gt;&lt;div&gt;&lt;h5&gt;&lt;b&gt;XP &lt;/b&gt;6,400&lt;/h5&gt;&lt;h5&gt;LE Large dragon (earth)&lt;/h5&gt;&lt;h5&gt;&lt;b&gt;Init &lt;/b&gt;+5; &lt;b&gt;Senses &lt;/b&gt;dragon senses; Perception +14&lt;/h5&gt;&lt;/div&gt;&lt;hr/&gt;&lt;div&gt;&lt;h5&gt;&lt;b&gt;DEFENSE&lt;/b&gt;&lt;/h5&gt;&lt;/div&gt;&lt;hr/&gt;&lt;div&gt;&lt;h5&gt;&lt;b&gt;AC &lt;/b&gt;21, touch 10, flat-footed 20 (+1 Dex, +11 natural, -1 size)&lt;/h5&gt;&lt;h5&gt;&lt;b&gt;hp &lt;/b&gt;95 (10d12+30)&lt;/h5&gt;&lt;h5&gt;&lt;b&gt;Fort &lt;/b&gt;+10, &lt;b&gt;Ref &lt;/b&gt;+8, &lt;b&gt;Will &lt;/b&gt;+8&lt;/h5&gt;&lt;h5&gt;&lt;b&gt;Immune &lt;/b&gt;electricity, paralysis, sleep&lt;/h5&gt;&lt;/div&gt;&lt;hr/&gt;&lt;div&gt;&lt;h5&gt;&lt;b&gt;OFFENSE&lt;/b&gt;&lt;/h5&gt;&lt;/div&gt;&lt;hr/&gt;&lt;div&gt;&lt;h5&gt;&lt;b&gt;Spd &lt;/b&gt;40 ft., burrow 20 ft., fly 200 ft. (poor)&lt;/h5&gt;&lt;h5&gt;&lt;b&gt;Melee &lt;/b&gt;bite +15 (2d6+7), 2 claws +14 (1d8+5), 2 wings +12 (1d6+2), tail slap +12 (1d8+7)&lt;/h5&gt;&lt;h5&gt;&lt;b&gt;Space &lt;/b&gt;10 ft.; &lt;b&gt;Reach &lt;/b&gt;5 ft. (10 ft. with bite)&lt;/h5&gt;&lt;h5&gt;&lt;b&gt;Special Attacks &lt;/b&gt;breath weapon (80-ft. line, DC 18, 6d8 electricity), desert thirst (DC 16)&lt;/h5&gt;&lt;h5&gt;&lt;b&gt;Spell-Like Abilities&lt;/b&gt; (CL 10th)&lt;/br&gt;At will&amp;mdash;&lt;i&gt;ghost sound&lt;/i&gt; (DC 11)&lt;/h5&gt;&lt;/h5&gt;&lt;/div&gt;&lt;hr/&gt;&lt;div&gt;&lt;h5&gt;&lt;b&gt;STATISTICS&lt;/b&gt;&lt;/h5&gt;&lt;/div&gt;&lt;hr/&gt;&lt;div&gt;&lt;h5&gt;&lt;b&gt;Str&lt;/b&gt; 21, &lt;b&gt;Dex&lt;/b&gt; 12, &lt;b&gt;Con&lt;/b&gt; 17, &lt;b&gt;Int&lt;/b&gt; 12, &lt;b&gt;Wis&lt;/b&gt; 13, &lt;b&gt;Cha&lt;/b&gt; 12&lt;/h5&gt;&lt;h5&gt;&lt;b&gt;Base Atk &lt;/b&gt;+10; &lt;b&gt;CMB &lt;/b&gt;+16; &lt;b&gt;CMD &lt;/b&gt;27 (31 vs. trip)&lt;/h5&gt;&lt;h5&gt;&lt;b&gt;Feats &lt;/b&gt;Dazzling Display, Improved Initiative, Multiattack, Shatter Defenses, Weapon Focus (bite)&lt;/h5&gt;&lt;h5&gt;&lt;b&gt;Skills &lt;/b&gt;Bluff +14, Fly +8, Intimidate +14, Knowledge (local) +14, Perception +14, Stealth +10, Survival +14&lt;/h5&gt;&lt;h5&gt;&lt;b&gt;Languages &lt;/b&gt;Common, Draconic&lt;/h5&gt;&lt;h5&gt;&lt;b&gt;SQ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Charisma-based.&lt;/h5&gt;&lt;h5&gt;&lt;b&gt;Electricity Aura (Su)&lt;/b&gt; An adult blue dragon is surrounded by an aura of electricity. Creatures within 5 feet take 1d6 points of electricity damage at the beginning of the dragon's turn. An old dragon's aura extends to 10 feet. An ancient dragon's damage increases to 2d6. &lt;/h5&gt;&lt;h5&gt;&lt;b&gt;Mirage (Su)&lt;/b&gt; An old or older blue dragon can make itself appear to be in two places at once as a free action for a number of rounds per day equal to its Hit Dice.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check.&lt;/h5&gt;&lt;h5&gt;&lt;b&gt; Spell-Like Abilities (Sp)&lt;/b&gt; A blue dragon gains the following spell-like abilities, usable at will upon reaching the listed age category. Young-ghost sound; Juvenile-minor image; Adult-ventriloquism; Old-hallucinatory terrain; Ancient- veil; Great wyrm-mirage arcana. &lt;/h5&gt;&lt;h5&gt;&lt;b&gt;Storm Breath (Su)&lt;/b&gt;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&lt;table&gt;  &lt;tr&gt;&lt;th&gt;Age Category&lt;/th&gt;&lt;th&gt;Special Abilities&lt;/th&gt;&lt;th&gt;Caster Level&lt;/th&gt;&lt;/tr&gt; &lt;tr&gt;&lt;td&gt;Wyrmling&lt;/td&gt;&lt;td&gt;Desert thirst, immune to electricity&lt;/td&gt;&lt;td&gt;-&lt;/td&gt;&lt;/tr&gt; &lt;tr&gt;&lt;td&gt;Very young&lt;/td&gt;&lt;td&gt;Sound imitation&lt;/td&gt;&lt;td&gt;-&lt;/td&gt;&lt;/tr&gt; &lt;tr&gt;&lt;td&gt;Young&lt;/td&gt;&lt;td&gt;Ghost sound&lt;/td&gt;&lt;td&gt;-&lt;/td&gt;&lt;/tr&gt; &lt;tr&gt;&lt;td&gt;Juvenile&lt;/td&gt;&lt;td&gt;Frightful presence, minor image&lt;/td&gt;&lt;td&gt;1st&lt;/td&gt;&lt;/tr&gt; &lt;tr&gt;&lt;td&gt;Young adult&lt;/td&gt;&lt;td&gt;DR 5/magic, spell resistance&lt;/td&gt;&lt;td&gt;3rd&lt;/td&gt;&lt;/td&gt;&lt;/tr&gt; &lt;tr&gt;&lt;td&gt;Adult&lt;/td&gt;&lt;td&gt;Electricity aura, ventriloquism&lt;/td&gt;&lt;td&gt;5th&lt;/td&gt;&lt;/tr&gt; &lt;tr&gt;&lt;td&gt;Mature adult&lt;/td&gt;&lt;td&gt;DR 10/magic&lt;/td&gt;&lt;td&gt;7th&lt;/td&gt;&lt;/tr&gt; &lt;tr&gt;&lt;td&gt;Old&lt;/td&gt;&lt;td&gt;Mirage, hallucinatory terrain&lt;/td&gt;&lt;td&gt;9th&lt;/td&gt;&lt;/tr&gt; &lt;tr&gt;&lt;td&gt;Very old&lt;/td&gt;&lt;td&gt;DR 15/magic&lt;/td&gt;&lt;td&gt;11th&lt;/td&gt;&lt;/tr&gt; &lt;tr&gt;&lt;td&gt;Ancient&lt;/td&gt;&lt;td&gt;Storm breath, veil&lt;/td&gt;&lt;td&gt;13th&lt;/td&gt;&lt;/tr&gt; &lt;tr&gt;&lt;td&gt;Wyrm&lt;/td&gt;&lt;td&gt;DR 20/magic&lt;/td&gt;&lt;td&gt;15th&lt;/td&gt;&lt;/tr&gt; &lt;tr&gt;&lt;td&gt;Great wyrm&lt;/td&gt;&lt;td&gt;Sandstorm, mirage arcana&lt;/td&gt;&lt;td&gt;17th&lt;/td&gt;&lt;/tr&gt; &lt;/table&gt; &lt;/h5&gt;&lt;/div&gt;&lt;br&gt;&lt;/br&gt;&lt;div&gt;&lt;h4&gt;&lt;p&gt;Blue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</si>
  <si>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Adult Blue Dragon</t>
  </si>
  <si>
    <t>dragon senses; Perception +22</t>
  </si>
  <si>
    <t>electricity (5 ft., 1d6 elect.), frightful presence (180 ft., DC 21)</t>
  </si>
  <si>
    <t>(16d12+80)</t>
  </si>
  <si>
    <t>Fort +15, Ref +10, Will +13</t>
  </si>
  <si>
    <t>bite +23 (2d8+12), 2 claws +22 (2d6+8), 2 wings +20 (1d8+4), tail slap +20 (2d6+12)</t>
  </si>
  <si>
    <t>breath weapon (100-ft. line, DC 23, 12d8 electricity), crush, desert thirst (DC 21)</t>
  </si>
  <si>
    <t>Spell-Like Abilities (CL 16th) At will-ghost sound (DC 13), minor image (DC 15), ventriloquism (DC 14)</t>
  </si>
  <si>
    <t>Spells Known (CL 5th) 2nd (5/day)-invisibility, resist energy 1st (7/day)-alarm, mage armor, shield, true strike 0 (at will)-arcane mark, detect magic, mage hand, mending, read magic, resistance</t>
  </si>
  <si>
    <t>Str 27, Dex 10, Con 21, Int 16, Wis 17, Cha 16</t>
  </si>
  <si>
    <t>Combat Casting, Dazzling Display, Deadly Stroke, Hover, Improved Initiative, Multiattack, Shatter Defenses, Weapon Focus (bite)</t>
  </si>
  <si>
    <t>Appraise +22, Fly +11, Intimidate +22, Knowledge (local) +22, Knowledge (geography) +22, Perception +22, Spellcraft +22, Stealth +11, Survival +22</t>
  </si>
  <si>
    <t>Auran, Common, Draconic, Giant</t>
  </si>
  <si>
    <t>&lt;link rel="stylesheet"href="PF.css"&gt;&lt;div&gt;&lt;h2&gt;Chromatic Dragon, Blue &lt;/h2&gt;&lt;h3&gt;&lt;i&gt;With scales the color of the desert sky, this large, serpentine dragon moves with an unsettling grace.&lt;/i&gt;&lt;/h3&gt;&lt;br&gt;&lt;/br&gt;&lt;/div&gt;&lt;div class="heading"&gt;&lt;p class="alignleft"&gt;Adult Blue Dragon&lt;/p&gt;&lt;p class="alignright"&gt;CR 13&lt;/p&gt;&lt;div style="clear: both;"&gt;&lt;/div&gt;&lt;/div&gt;&lt;div&gt;&lt;h5&gt;&lt;b&gt;XP &lt;/b&gt;25,600&lt;/h5&gt;&lt;h5&gt;LE Huge dragon (earth)&lt;/h5&gt;&lt;h5&gt;&lt;b&gt;Init &lt;/b&gt;+4; &lt;b&gt;Senses &lt;/b&gt;dragon senses; Perception +22&lt;/h5&gt;&lt;h5&gt;&lt;b&gt;Aura &lt;/b&gt;electricity (5 ft., 1d6 elect.), frightful presence (180 ft., DC 21)&lt;/h5&gt;&lt;/div&gt;&lt;hr/&gt;&lt;div&gt;&lt;h5&gt;&lt;b&gt;DEFENSE&lt;/b&gt;&lt;/h5&gt;&lt;/div&gt;&lt;hr/&gt;&lt;div&gt;&lt;h5&gt;&lt;b&gt;AC &lt;/b&gt;28, touch 8, flat-footed 28 (+20 natural, -2 size)&lt;/h5&gt;&lt;h5&gt;&lt;b&gt;hp &lt;/b&gt;184 (16d12+80)&lt;/h5&gt;&lt;h5&gt;&lt;b&gt;Fort &lt;/b&gt;+15, &lt;b&gt;Ref &lt;/b&gt;+10, &lt;b&gt;Will &lt;/b&gt;+13&lt;/h5&gt;&lt;h5&gt;&lt;b&gt;DR &lt;/b&gt;5/magic; &lt;b&gt;Immune &lt;/b&gt;electricity, paralysis, sleep; &lt;b&gt;SR &lt;/b&gt;24&lt;/h5&gt;&lt;/div&gt;&lt;hr/&gt;&lt;div&gt;&lt;h5&gt;&lt;b&gt;OFFENSE&lt;/b&gt;&lt;/h5&gt;&lt;/div&gt;&lt;hr/&gt;&lt;div&gt;&lt;h5&gt;&lt;b&gt;Spd &lt;/b&gt;40 ft., burrow 20 ft., fly 200 ft. (poor)&lt;/h5&gt;&lt;h5&gt;&lt;b&gt;Melee &lt;/b&gt;bite +23 (2d8+12), 2 claws +22 (2d6+8), 2 wings +20 (1d8+4), tail slap +20 (2d6+12)&lt;/h5&gt;&lt;h5&gt;&lt;b&gt;Space &lt;/b&gt;15 ft.; &lt;b&gt;Reach &lt;/b&gt;10 ft. (15 ft. with bite)&lt;/h5&gt;&lt;h5&gt;&lt;b&gt;Special Attacks &lt;/b&gt;breath weapon (100-ft. line, DC 23, 12d8 electricity), crush, desert thirst (DC 21)&lt;/h5&gt;&lt;h5&gt;&lt;b&gt;Spell-Like Abilities&lt;/b&gt; (CL 16th)&lt;/br&gt;At will&amp;mdash;&lt;i&gt;ghost sound&lt;/i&gt; (DC 13), &lt;i&gt;minor image&lt;/i&gt; (DC 15), &lt;i&gt;ventriloquism&lt;/i&gt; (DC 14)&lt;/h5&gt;&lt;/h5&gt;&lt;h5&gt;&lt;b&gt;Spells Known&lt;/b&gt; (CL 5th)&lt;/br&gt;2nd (5/day)&amp;mdash;&lt;i&gt;invisibility&lt;/i&gt;,&lt;i&gt; resist energy&lt;/i&gt;&lt;/br&gt;1st (7/day)&amp;mdash;&lt;i&gt;alarm&lt;/i&gt;,&lt;i&gt; mage armor&lt;/i&gt;,&lt;i&gt; shield&lt;/i&gt;,&lt;i&gt; true strike&lt;/i&gt;&lt;/br&gt;0 (at will)&amp;mdash;&lt;i&gt;arcane mark&lt;/i&gt;,&lt;i&gt; detect magic&lt;/i&gt;,&lt;i&gt; mage hand&lt;/i&gt;,&lt;i&gt; mending&lt;/i&gt;,&lt;i&gt; read magic&lt;/i&gt;, &lt;i&gt;resistance&lt;/i&gt;&lt;/h5&gt;&lt;/h5&gt;&lt;/div&gt;&lt;hr/&gt;&lt;div&gt;&lt;h5&gt;&lt;b&gt;STATISTICS&lt;/b&gt;&lt;/h5&gt;&lt;/div&gt;&lt;hr/&gt;&lt;div&gt;&lt;h5&gt;&lt;b&gt;Str&lt;/b&gt; 27, &lt;b&gt;Dex&lt;/b&gt; 10, &lt;b&gt;Con&lt;/b&gt; 21, &lt;b&gt;Int&lt;/b&gt; 16, &lt;b&gt;Wis&lt;/b&gt; 17, &lt;b&gt;Cha&lt;/b&gt; 16&lt;/h5&gt;&lt;h5&gt;&lt;b&gt;Base Atk &lt;/b&gt;+16; &lt;b&gt;CMB &lt;/b&gt;+26; &lt;b&gt;CMD &lt;/b&gt;36 (40 vs. trip)&lt;/h5&gt;&lt;h5&gt;&lt;b&gt;Feats &lt;/b&gt;Combat Casting, Dazzling Display, Deadly Stroke, Hover, Improved Initiative, Multiattack, Shatter Defenses, Weapon Focus (bite)&lt;/h5&gt;&lt;h5&gt;&lt;b&gt;Skills &lt;/b&gt;Bluff +22, Fly +11, Intimidate +22, Knowledge (local) +22, Knowledge (geography) +22, Perception +22, Spellcraft +22, Stealth +11, Survival +22&lt;/h5&gt;&lt;h5&gt;&lt;b&gt;Languages &lt;/b&gt;Auran, Common, Draconic, Giant&lt;/h5&gt;&lt;h5&gt;&lt;b&gt;SQ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Charisma-based.&lt;/h5&gt;&lt;h5&gt;&lt;b&gt;Electricity Aura (Su)&lt;/b&gt; An adult blue dragon is surrounded by an aura of electricity. Creatures within 5 feet take 1d6 points of electricity damage at the beginning of the dragon's turn. An old dragon's aura extends to 10 feet. An ancient dragon's damage increases to 2d6. &lt;/h5&gt;&lt;h5&gt;&lt;b&gt;Mirage (Su)&lt;/b&gt; An old or older blue dragon can make itself appear to be in two places at once as a free action for a number of rounds per day equal to its Hit Dice.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check.&lt;/h5&gt;&lt;h5&gt;&lt;b&gt; Spell-Like Abilities (Sp)&lt;/b&gt; A blue dragon gains the following spell-like abilities, usable at will upon reaching the listed age category. Young-ghost sound; Juvenile-minor image; Adult-ventriloquism; Old-hallucinatory terrain; Ancient- veil; Great wyrm-mirage arcana. &lt;/h5&gt;&lt;h5&gt;&lt;b&gt;Storm Breath (Su)&lt;/b&gt;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&lt;table&gt;  &lt;tr&gt;&lt;th&gt;Age Category&lt;/th&gt;&lt;th&gt;Special Abilities&lt;/th&gt;&lt;th&gt;Caster Level&lt;/th&gt;&lt;/tr&gt; &lt;tr&gt;&lt;td&gt;Wyrmling&lt;/td&gt;&lt;td&gt;Desert thirst, immune to electricity&lt;/td&gt;&lt;td&gt;-&lt;/td&gt;&lt;/tr&gt; &lt;tr&gt;&lt;td&gt;Very young&lt;/td&gt;&lt;td&gt;Sound imitation&lt;/td&gt;&lt;td&gt;-&lt;/td&gt;&lt;/tr&gt; &lt;tr&gt;&lt;td&gt;Young&lt;/td&gt;&lt;td&gt;Ghost sound&lt;/td&gt;&lt;td&gt;-&lt;/td&gt;&lt;/tr&gt; &lt;tr&gt;&lt;td&gt;Juvenile&lt;/td&gt;&lt;td&gt;Frightful presence, minor image&lt;/td&gt;&lt;td&gt;1st&lt;/td&gt;&lt;/tr&gt; &lt;tr&gt;&lt;td&gt;Young adult&lt;/td&gt;&lt;td&gt;DR 5/magic, spell resistance&lt;/td&gt;&lt;td&gt;3rd&lt;/td&gt;&lt;/td&gt;&lt;/tr&gt; &lt;tr&gt;&lt;td&gt;Adult&lt;/td&gt;&lt;td&gt;Electricity aura, ventriloquism&lt;/td&gt;&lt;td&gt;5th&lt;/td&gt;&lt;/tr&gt; &lt;tr&gt;&lt;td&gt;Mature adult&lt;/td&gt;&lt;td&gt;DR 10/magic&lt;/td&gt;&lt;td&gt;7th&lt;/td&gt;&lt;/tr&gt; &lt;tr&gt;&lt;td&gt;Old&lt;/td&gt;&lt;td&gt;Mirage, hallucinatory terrain&lt;/td&gt;&lt;td&gt;9th&lt;/td&gt;&lt;/tr&gt; &lt;tr&gt;&lt;td&gt;Very old&lt;/td&gt;&lt;td&gt;DR 15/magic&lt;/td&gt;&lt;td&gt;11th&lt;/td&gt;&lt;/tr&gt; &lt;tr&gt;&lt;td&gt;Ancient&lt;/td&gt;&lt;td&gt;Storm breath, veil&lt;/td&gt;&lt;td&gt;13th&lt;/td&gt;&lt;/tr&gt; &lt;tr&gt;&lt;td&gt;Wyrm&lt;/td&gt;&lt;td&gt;DR 20/magic&lt;/td&gt;&lt;td&gt;15th&lt;/td&gt;&lt;/tr&gt; &lt;tr&gt;&lt;td&gt;Great wyrm&lt;/td&gt;&lt;td&gt;Sandstorm, mirage arcana&lt;/td&gt;&lt;td&gt;17th&lt;/td&gt;&lt;/tr&gt; &lt;/table&gt; &lt;/h5&gt;&lt;/div&gt;&lt;br&gt;&lt;/br&gt;&lt;div&gt;&lt;h4&gt;&lt;p&gt;Blue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</si>
  <si>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Young Green Dragon</t>
  </si>
  <si>
    <t>(air)</t>
  </si>
  <si>
    <t>dragon senses; Perception +15</t>
  </si>
  <si>
    <t>20, touch 10, flat-footed 19</t>
  </si>
  <si>
    <t>(+1 Dex, +10 natural, -1 size)</t>
  </si>
  <si>
    <t>(9d12+27)</t>
  </si>
  <si>
    <t>Fort +9, Ref +7, Will +9</t>
  </si>
  <si>
    <t>40 ft., fly 200 ft. (poor), swim 40 ft.</t>
  </si>
  <si>
    <t>bite +13 (2d6+7), 2 claws +13 (1d8+5), 2 wings +8 (1d6+2), tail slap +8 (1d8+7)</t>
  </si>
  <si>
    <t>breath weapon (40-ft. cone, DC 17, 6d6 acid)</t>
  </si>
  <si>
    <t>Spell-Like Abilities (CL 9th) At will-entangle (DC 12)</t>
  </si>
  <si>
    <t>Alertness, Cleave, Great Cleave, Iron Will, Power Attack</t>
  </si>
  <si>
    <t>Fly +7, Knowledge (nature) +13, Perception +15, Spellcraft +13, Stealth +9, Survival +13, Swim +25</t>
  </si>
  <si>
    <t>water breathing, woodland stride</t>
  </si>
  <si>
    <t>Scales the color of emeralds armor this ferocious dragon. A single sharp horn protrudes from the end of its toothy snout.</t>
  </si>
  <si>
    <t>Awaken Treants (Su)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 Camouflage (Ex) An old or older green dragon can use Stealth to hide in any sort of natural terrain, even if the terrain does not grant cover or concealment. Miasma (Su)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 Spell-Like Abilities (Sp) A green dragon gains the following spell-like abilities, usable at will upon reaching the listed age category. Young-entangle; Juvenile-charm person; Adult-suggestion; Old-plant growth; Ancient-dominate person; Great wyrm-command plants.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 Age Category S pecial Abilities Caster Level Wyrmling Immunity to acid, water breathing - Very young Woodland stride - Young Entangle - Juvenile Frightful presence, charm person 1st Young adult DR 5/magic, spell resistance 3rd Adult Trackless step, suggestion 5th Mature adult DR 10/magic 7th Old Camouflage, plant growth 9th Very old DR 15/magic 11th Ancient Miasma, dominate person 13th Wyrm DR 20/magic 15th Great wyrm Awaken treants, command plants 17th</t>
  </si>
  <si>
    <t>Green dragons dwell in the ancient forests of the world, prowling under towering canopies in search of prey. Of all the chromatic dragons, green dragons are perhaps the easiest to deal with diplomatically.</t>
  </si>
  <si>
    <t>&lt;link rel="stylesheet"href="PF.css"&gt;&lt;div&gt;&lt;h2&gt;Chromatic Dragon, Green &lt;/h2&gt;&lt;h3&gt;&lt;i&gt;Scales the color of emeralds armor this ferocious dragon. A single sharp horn protrudes from the end of its toothy snout.&lt;/i&gt;&lt;/h3&gt;&lt;br&gt;&lt;/br&gt;&lt;/div&gt;&lt;div class="heading"&gt;&lt;p class="alignleft"&gt;Young Green Dragon&lt;/p&gt;&lt;p class="alignright"&gt;CR 8&lt;/p&gt;&lt;div style="clear: both;"&gt;&lt;/div&gt;&lt;/div&gt;&lt;div&gt;&lt;h5&gt;&lt;b&gt;XP &lt;/b&gt;4,800&lt;/h5&gt;&lt;h5&gt;LE Large dragon (air)&lt;/h5&gt;&lt;h5&gt;&lt;b&gt;Init &lt;/b&gt;+1; &lt;b&gt;Senses &lt;/b&gt;dragon senses; Perception +15&lt;/h5&gt;&lt;/div&gt;&lt;hr/&gt;&lt;div&gt;&lt;h5&gt;&lt;b&gt;DEFENSE&lt;/b&gt;&lt;/h5&gt;&lt;/div&gt;&lt;hr/&gt;&lt;div&gt;&lt;h5&gt;&lt;b&gt;AC &lt;/b&gt;20, touch 10, flat-footed 19 (+1 Dex, +10 natural, -1 size)&lt;/h5&gt;&lt;h5&gt;&lt;b&gt;hp &lt;/b&gt;85 (9d12+27)&lt;/h5&gt;&lt;h5&gt;&lt;b&gt;Fort &lt;/b&gt;+9, &lt;b&gt;Ref &lt;/b&gt;+7, &lt;b&gt;Will &lt;/b&gt;+9&lt;/h5&gt;&lt;h5&gt;&lt;b&gt;Immune &lt;/b&gt;acid, paralysis, sleep&lt;/h5&gt;&lt;/div&gt;&lt;hr/&gt;&lt;div&gt;&lt;h5&gt;&lt;b&gt;OFFENSE&lt;/b&gt;&lt;/h5&gt;&lt;/div&gt;&lt;hr/&gt;&lt;div&gt;&lt;h5&gt;&lt;b&gt;Spd &lt;/b&gt;40 ft., fly 200 ft. (poor), swim 40 ft.&lt;/h5&gt;&lt;h5&gt;&lt;b&gt;Melee &lt;/b&gt;bite +13 (2d6+7), 2 claws +13 (1d8+5), 2 wings +8 (1d6+2), tail slap +8 (1d8+7)&lt;/h5&gt;&lt;h5&gt;&lt;b&gt;Space &lt;/b&gt;10 ft.; &lt;b&gt;Reach &lt;/b&gt;5 ft. (10 ft. with bite)&lt;/h5&gt;&lt;h5&gt;&lt;b&gt;Special Attacks &lt;/b&gt;breath weapon (40-ft. cone, DC 17, 6d6 acid)&lt;/h5&gt;&lt;h5&gt;&lt;b&gt;Spell-Like Abilities&lt;/b&gt; (CL 9th)&lt;/br&gt;At will&amp;mdash;&lt;i&gt;entangle&lt;/i&gt; (DC 12)&lt;/h5&gt;&lt;/h5&gt;&lt;/div&gt;&lt;hr/&gt;&lt;div&gt;&lt;h5&gt;&lt;b&gt;STATISTICS&lt;/b&gt;&lt;/h5&gt;&lt;/div&gt;&lt;hr/&gt;&lt;div&gt;&lt;h5&gt;&lt;b&gt;Str&lt;/b&gt; 21, &lt;b&gt;Dex&lt;/b&gt; 12, &lt;b&gt;Con&lt;/b&gt; 17, &lt;b&gt;Int&lt;/b&gt; 12, &lt;b&gt;Wis&lt;/b&gt; 13, &lt;b&gt;Cha&lt;/b&gt; 12&lt;/h5&gt;&lt;h5&gt;&lt;b&gt;Base Atk &lt;/b&gt;+9; &lt;b&gt;CMB &lt;/b&gt;+15; &lt;b&gt;CMD &lt;/b&gt;26 (30 vs. trip)&lt;/h5&gt;&lt;h5&gt;&lt;b&gt;Feats &lt;/b&gt;Alertness, Cleave, Great Cleave, Iron Will, Power Attack&lt;/h5&gt;&lt;h5&gt;&lt;b&gt;Skills &lt;/b&gt;Fly +7, Knowledge (nature) +13, Perception +15, Spellcraft +13, Stealth +9, Survival +13, Swim +25&lt;/h5&gt;&lt;h5&gt;&lt;b&gt;Languages &lt;/b&gt;Common, Draconic&lt;/h5&gt;&lt;h5&gt;&lt;b&gt;SQ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Spell-Like Abilities (Sp)&lt;/b&gt; A green dragon gains the following spell-like abilities, usable at will upon reaching the listed age category. Young-entangle; Juvenile-charm person; Adult-suggestion; Old-plant growth; Ancient-dominate person; Great wyrm-command plants.&lt;/h5&gt;&lt;h5&gt;&lt;b&gt;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 &lt;table&gt;  &lt;tr&gt;&lt;th&gt;Age Category&lt;/th&gt;&lt;th&gt;Special Abilities&lt;/th&gt;&lt;th&gt;Caster Level&lt;/th&gt;&lt;/tr&gt; &lt;tr&gt;&lt;td&gt;Wyrmling&lt;/td&gt;&lt;td&gt;Immunity to acid, water breathing&lt;/td&gt;&lt;td&gt;-&lt;/td&gt;&lt;/tr&gt; &lt;tr&gt;&lt;td&gt;Very young&lt;/td&gt;&lt;td&gt;Woodland stride&lt;/td&gt;&lt;td&gt;-&lt;/td&gt;&lt;/tr&gt; &lt;tr&gt;&lt;td&gt;Young&lt;/td&gt;&lt;td&gt;Entangle&lt;/td&gt;&lt;td&gt;-&lt;/td&gt;&lt;/tr&gt; &lt;tr&gt;&lt;td&gt;Juvenile&lt;/td&gt;&lt;td&gt;Frightful presence, charm person&lt;/td&gt;&lt;td&gt;1st&lt;/td&gt;&lt;/tr&gt; &lt;tr&gt;&lt;td&gt;Young adult&lt;/td&gt;&lt;td&gt;DR 5/magic, spell resistance&lt;/td&gt;&lt;td&gt;3rd&lt;/td&gt;&lt;/tr&gt; &lt;tr&gt;&lt;td&gt;Adult&lt;/td&gt;&lt;td&gt;Trackless step, suggestion&lt;/td&gt;&lt;td&gt;5th&lt;/td&gt;&lt;/tr&gt; &lt;tr&gt;&lt;td&gt;Mature adult&lt;/td&gt;&lt;td&gt;DR 10/magic&lt;/td&gt;&lt;td&gt;7th&lt;/td&gt;&lt;/tr&gt; &lt;tr&gt;&lt;td&gt;Old&lt;/td&gt;&lt;td&gt;Camouflage, plant growth&lt;/td&gt;&lt;td&gt;9th&lt;/td&gt;&lt;/tr&gt; &lt;tr&gt;&lt;td&gt;Very old&lt;/td&gt;&lt;td&gt;DR 15/magic&lt;/td&gt;&lt;td&gt;11th&lt;/td&gt;&lt;/tr&gt; &lt;tr&gt;&lt;td&gt;Ancient&lt;/td&gt;&lt;td&gt;Miasma, dominate person&lt;/td&gt;&lt;td&gt;13th&lt;/td&gt;&lt;/tr&gt; &lt;tr&gt;&lt;td&gt;Wyrm&lt;/td&gt;&lt;td&gt;DR 20/magic&lt;/td&gt;&lt;td&gt;15th&lt;/td&gt;&lt;/tr&gt; &lt;tr&gt;&lt;td&gt;Great wyrm&lt;/td&gt;&lt;td&gt;Awaken treants, command plants&lt;/td&gt;&lt;td&gt;17th&lt;/td&gt;&lt;/tr&gt; &lt;/table&gt; &lt;/h5&gt;&lt;/div&gt;&lt;br&gt;&lt;/br&gt;&lt;div&gt;&lt;h4&gt;&lt;p&gt;Green dragons dwell in the ancient forests of the world, prowling under towering canopies in search of prey. Of all the chromatic dragons, green dragons are perhaps the easiest to deal with diplomatically.&lt;/p&gt;&lt;/h4&gt;&lt;/div&gt;</t>
  </si>
  <si>
    <t>Adult Green Dragon</t>
  </si>
  <si>
    <t>12</t>
  </si>
  <si>
    <t>dragon senses; Perception +25</t>
  </si>
  <si>
    <t>frightful presence (180 ft., DC 20)</t>
  </si>
  <si>
    <t>27, touch 8, flat-footed 27</t>
  </si>
  <si>
    <t>(+19 natural, -2 size)</t>
  </si>
  <si>
    <t>(15d12+75)</t>
  </si>
  <si>
    <t>Fort +14, Ref +9, Will +14</t>
  </si>
  <si>
    <t>bite +21 (2d8+12/19-20), 2 claws +21 (2d6+8/19-20), 2 wings +16 (1d8+4), tail slap +16 (2d6+12)</t>
  </si>
  <si>
    <t>breath weapon (50-ft. cone, DC 22, 12d6 acid), crush (Small creatures, DC 22, 2d8+12)</t>
  </si>
  <si>
    <t>Spell-Like Abilities (CL 15th) At will-charm person (DC 14), entangle (DC 14), suggestion (DC 16)</t>
  </si>
  <si>
    <t>Spells Known (CL 5th) 2nd (5/day)-alter self, mirror image 1st (7/day)-shield, silent image (DC 14), summon monster I, ventriloquism (DC 14) 0 (at will)-dancing lights, detect magic, ghost sound, mage hand, message, prestidigitation</t>
  </si>
  <si>
    <t>35 (39 vs. trip)</t>
  </si>
  <si>
    <t>Alertness, Cleave, Flyby Attack, Great Cleave, Improved Critical (bite, claws), Iron Will, Power Attack</t>
  </si>
  <si>
    <t>Fly +10, Knowledge (arcane) +21, Knowledge (nature) +21, Perception +25, Spellcraft +21, Stealth +10, Survival +21, Swim +34, Use Magic Device +21</t>
  </si>
  <si>
    <t>Common, Draconic, Elven, Sylvan</t>
  </si>
  <si>
    <t>trackless step, water breathing, woodland stride</t>
  </si>
  <si>
    <t>&lt;link rel="stylesheet"href="PF.css"&gt;&lt;div&gt;&lt;h2&gt;Chromatic Dragon, Green &lt;/h2&gt;&lt;h3&gt;&lt;i&gt;Scales the color of emeralds armor this ferocious dragon. A single sharp horn protrudes from the end of its toothy snout.&lt;/i&gt;&lt;/h3&gt;&lt;br&gt;&lt;/br&gt;&lt;/div&gt;&lt;div class="heading"&gt;&lt;p class="alignleft"&gt;Adult Green Dragon&lt;/p&gt;&lt;p class="alignright"&gt;CR 12&lt;/p&gt;&lt;div style="clear: both;"&gt;&lt;/div&gt;&lt;/div&gt;&lt;div&gt;&lt;h5&gt;&lt;b&gt;XP &lt;/b&gt;19,200&lt;/h5&gt;&lt;h5&gt;LE Huge dragon (air)&lt;/h5&gt;&lt;h5&gt;&lt;b&gt;Init &lt;/b&gt;+0; &lt;b&gt;Senses &lt;/b&gt;dragon senses; Perception +25&lt;/h5&gt;&lt;h5&gt;&lt;b&gt;Aura &lt;/b&gt;frightful presence (180 ft., DC 20)&lt;/h5&gt;&lt;/div&gt;&lt;hr/&gt;&lt;div&gt;&lt;h5&gt;&lt;b&gt;DEFENSE&lt;/b&gt;&lt;/h5&gt;&lt;/div&gt;&lt;hr/&gt;&lt;div&gt;&lt;h5&gt;&lt;b&gt;AC &lt;/b&gt;27, touch 8, flat-footed 27 (+19 natural, -2 size)&lt;/h5&gt;&lt;h5&gt;&lt;b&gt;hp &lt;/b&gt;172 (15d12+75)&lt;/h5&gt;&lt;h5&gt;&lt;b&gt;Fort &lt;/b&gt;+14, &lt;b&gt;Ref &lt;/b&gt;+9, &lt;b&gt;Will &lt;/b&gt;+14&lt;/h5&gt;&lt;h5&gt;&lt;b&gt;DR &lt;/b&gt;5/magic; &lt;b&gt;Immune &lt;/b&gt;acid, paralysis, sleep; &lt;b&gt;SR &lt;/b&gt;23&lt;/h5&gt;&lt;/div&gt;&lt;hr/&gt;&lt;div&gt;&lt;h5&gt;&lt;b&gt;OFFENSE&lt;/b&gt;&lt;/h5&gt;&lt;/div&gt;&lt;hr/&gt;&lt;div&gt;&lt;h5&gt;&lt;b&gt;Spd &lt;/b&gt;40 ft., fly 200 ft. (poor), swim 40 ft.&lt;/h5&gt;&lt;h5&gt;&lt;b&gt;Melee &lt;/b&gt;bite +21 (2d8+12/19-20), 2 claws +21 (2d6+8/19-20), 2 wings +16 (1d8+4), tail slap +16 (2d6+12)&lt;/h5&gt;&lt;h5&gt;&lt;b&gt;Space &lt;/b&gt;15 ft.; &lt;b&gt;Reach &lt;/b&gt;10 ft. (15 ft. with bite)&lt;/h5&gt;&lt;h5&gt;&lt;b&gt;Special Attacks &lt;/b&gt;breath weapon (50-ft. cone, DC 22, 12d6 acid), crush (Small creatures, DC 22, 2d8+12)&lt;/h5&gt;&lt;h5&gt;&lt;b&gt;Spell-Like Abilities&lt;/b&gt; (CL 15th)&lt;/br&gt;At will&amp;mdash;&lt;i&gt;charm person&lt;/i&gt; (DC 14), &lt;i&gt;entangle&lt;/i&gt; (DC 14), &lt;i&gt;suggestion&lt;/i&gt; (DC 16)&lt;/h5&gt;&lt;/h5&gt;&lt;h5&gt;&lt;b&gt;Spells Known&lt;/b&gt; (CL 5th)&lt;/br&gt;2nd (5/day)&amp;mdash;&lt;i&gt;alter self&lt;/i&gt;,&lt;i&gt; mirror &lt;i&gt;image&lt;/i&gt;&lt;/i&gt;&lt;/br&gt;1st (7/day)&amp;mdash;&lt;i&gt;shield&lt;/i&gt;, silent &lt;i&gt;image&lt;/i&gt; (DC 14),&lt;i&gt; summon monster I&lt;/i&gt;, &lt;i&gt;ventriloquism&lt;/i&gt; (DC 14)&lt;/br&gt;0 (at will)&amp;mdash;&lt;i&gt;dancing lights&lt;/i&gt;,&lt;i&gt; detect magic&lt;/i&gt;,&lt;i&gt; ghost sound&lt;/i&gt;,&lt;i&gt; mage hand&lt;/i&gt;,&lt;i&gt; message&lt;/i&gt;, &lt;i&gt;prestidigitation&lt;/i&gt;&lt;/h5&gt;&lt;/h5&gt;&lt;/div&gt;&lt;hr/&gt;&lt;div&gt;&lt;h5&gt;&lt;b&gt;STATISTICS&lt;/b&gt;&lt;/h5&gt;&lt;/div&gt;&lt;hr/&gt;&lt;div&gt;&lt;h5&gt;&lt;b&gt;Str&lt;/b&gt; 27, &lt;b&gt;Dex&lt;/b&gt; 10, &lt;b&gt;Con&lt;/b&gt; 21, &lt;b&gt;Int&lt;/b&gt; 16, &lt;b&gt;Wis&lt;/b&gt; 17, &lt;b&gt;Cha&lt;/b&gt; 16&lt;/h5&gt;&lt;h5&gt;&lt;b&gt;Base Atk &lt;/b&gt;+15; &lt;b&gt;CMB &lt;/b&gt;+25; &lt;b&gt;CMD &lt;/b&gt;35 (39 vs. trip)&lt;/h5&gt;&lt;h5&gt;&lt;b&gt;Feats &lt;/b&gt;Alertness, Cleave, Flyby Attack, Great Cleave, Improved Critical (bite, claws), Iron Will, Power Attack&lt;/h5&gt;&lt;h5&gt;&lt;b&gt;Skills &lt;/b&gt;Fly +10, Knowledge (arcane) +21, Knowledge (nature) +21, Perception +25, Spellcraft +21, Stealth +10, Survival +21, Swim +34, Use Magic Device +21&lt;/h5&gt;&lt;h5&gt;&lt;b&gt;Languages &lt;/b&gt;Common, Draconic, Elven, Sylvan&lt;/h5&gt;&lt;h5&gt;&lt;b&gt;SQ &lt;/b&gt;trackless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Spell-Like Abilities (Sp)&lt;/b&gt; A green dragon gains the following spell-like abilities, usable at will upon reaching the listed age category. Young-entangle; Juvenile-charm person; Adult-suggestion; Old-plant growth; Ancient-dominate person; Great wyrm-command plants.&lt;/h5&gt;&lt;h5&gt;&lt;b&gt;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 &lt;table&gt;  &lt;tr&gt;&lt;th&gt;Age Category&lt;/th&gt;&lt;th&gt;Special Abilities&lt;/th&gt;&lt;th&gt;Caster Level&lt;/th&gt;&lt;/tr&gt; &lt;tr&gt;&lt;td&gt;Wyrmling&lt;/td&gt;&lt;td&gt;Immunity to acid, water breathing&lt;/td&gt;&lt;td&gt;-&lt;/td&gt;&lt;/tr&gt; &lt;tr&gt;&lt;td&gt;Very young&lt;/td&gt;&lt;td&gt;Woodland stride&lt;/td&gt;&lt;td&gt;-&lt;/td&gt;&lt;/tr&gt; &lt;tr&gt;&lt;td&gt;Young&lt;/td&gt;&lt;td&gt;Entangle&lt;/td&gt;&lt;td&gt;-&lt;/td&gt;&lt;/tr&gt; &lt;tr&gt;&lt;td&gt;Juvenile&lt;/td&gt;&lt;td&gt;Frightful presence, charm person&lt;/td&gt;&lt;td&gt;1st&lt;/td&gt;&lt;/tr&gt; &lt;tr&gt;&lt;td&gt;Young adult&lt;/td&gt;&lt;td&gt;DR 5/magic, spell resistance&lt;/td&gt;&lt;td&gt;3rd&lt;/td&gt;&lt;/tr&gt; &lt;tr&gt;&lt;td&gt;Adult&lt;/td&gt;&lt;td&gt;Trackless step, suggestion&lt;/td&gt;&lt;td&gt;5th&lt;/td&gt;&lt;/tr&gt; &lt;tr&gt;&lt;td&gt;Mature adult&lt;/td&gt;&lt;td&gt;DR 10/magic&lt;/td&gt;&lt;td&gt;7th&lt;/td&gt;&lt;/tr&gt; &lt;tr&gt;&lt;td&gt;Old&lt;/td&gt;&lt;td&gt;Camouflage, plant growth&lt;/td&gt;&lt;td&gt;9th&lt;/td&gt;&lt;/tr&gt; &lt;tr&gt;&lt;td&gt;Very old&lt;/td&gt;&lt;td&gt;DR 15/magic&lt;/td&gt;&lt;td&gt;11th&lt;/td&gt;&lt;/tr&gt; &lt;tr&gt;&lt;td&gt;Ancient&lt;/td&gt;&lt;td&gt;Miasma, dominate person&lt;/td&gt;&lt;td&gt;13th&lt;/td&gt;&lt;/tr&gt; &lt;tr&gt;&lt;td&gt;Wyrm&lt;/td&gt;&lt;td&gt;DR 20/magic&lt;/td&gt;&lt;td&gt;15th&lt;/td&gt;&lt;/tr&gt; &lt;tr&gt;&lt;td&gt;Great wyrm&lt;/td&gt;&lt;td&gt;Awaken treants, command plants&lt;/td&gt;&lt;td&gt;17th&lt;/td&gt;&lt;/tr&gt; &lt;/table&gt; &lt;/h5&gt;&lt;/div&gt;&lt;br&gt;&lt;/br&gt;&lt;div&gt;&lt;h4&gt;&lt;p&gt;Green dragons dwell in the ancient forests of the world, prowling under towering canopies in search of prey. Of all the chromatic dragons, green dragons are perhaps the easiest to deal with diplomatically.&lt;/p&gt;&lt;/h4&gt;&lt;/div&gt;</t>
  </si>
  <si>
    <t>Ancient Green Dragon</t>
  </si>
  <si>
    <t>dragon senses; Perception +35</t>
  </si>
  <si>
    <t>frightful presence (300 ft., DC 26)</t>
  </si>
  <si>
    <t>36, touch 5, flat-footed 36</t>
  </si>
  <si>
    <t>(-1 Dex, +31 natural, -4 size)</t>
  </si>
  <si>
    <t>(23d12+161)</t>
  </si>
  <si>
    <t>Fort +20, Ref +12, Will +20</t>
  </si>
  <si>
    <t>40 ft., fly 250 ft. (clumsy), swim 40 ft.</t>
  </si>
  <si>
    <t>bite +31 (4d6+18/19-20), 2 claws +31 (2d8+12/19-20), 2 wings +29 (2d6+6), tail slap +29 (2d8+18)</t>
  </si>
  <si>
    <t>breath weapon (60- ft. cone, DC 28, 20d6 acid), crush (Medium creatures, DC 28, 4d6+18), miasma, tail sweep</t>
  </si>
  <si>
    <t>Spell-Like Abilities (CL 23rd) At will-charm person (DC 16), dominate person (DC 20), entangle (DC 16), plant growth, suggestion (DC 18)</t>
  </si>
  <si>
    <t>Spells Known (CL 13th) 6th (4/day)-disintegrate (DC 21), true seeing 5th (7/day)-polymorph, summon monster V, teleport 4th (7/day)-dimension door, ice storm, scrying (DC 19), stoneskin 3rd (7/day)-dispel magic, displacement, fireball (DC 18), haste 2nd (7/day)-alter self, detect thoughts (DC 17), locate object, mirror image, see invisibility 1st (7/day)-magic missile, shield, silent image (DC 16), summon monster I, ventriloquism (DC 16) 0 (at will)-dancing lights, detect magic, ghost sound, mage hand, message, prestidigitation</t>
  </si>
  <si>
    <t>48 (52 vs. trip)</t>
  </si>
  <si>
    <t>Alertness, Bleeding Critical, Cleave, Critical Focus, Flyby Attack, Great Cleave, Greater Sunder, Improved Critical (bite, claws), Improved Sunder, Iron Will, Multiattack, Power Attack</t>
  </si>
  <si>
    <t>Fly +9, Knowledge (arcane) +31, Knowledge (local) +31, Knowledge (nature) +31, Knowledge (planes) +31, Perception +35, Spellcraft +31, Stealth +13, Survival +31, Swim +46, Use Magic Device +31</t>
  </si>
  <si>
    <t>Abyssal, Common, Draconic, Elven, Giant, Sylvan</t>
  </si>
  <si>
    <t>camouflage, trackless step, water breathing, woodland stride</t>
  </si>
  <si>
    <t>&lt;link rel="stylesheet"href="PF.css"&gt;&lt;div&gt;&lt;h2&gt;Chromatic Dragon, Green &lt;/h2&gt;&lt;h3&gt;&lt;i&gt;Scales the color of emeralds armor this ferocious dragon. A single sharp horn protrudes from the end of its toothy snout.&lt;/i&gt;&lt;/h3&gt;&lt;br&gt;&lt;/br&gt;&lt;/div&gt;&lt;div class="heading"&gt;&lt;p class="alignleft"&gt;Ancient Green Dragon&lt;/p&gt;&lt;p class="alignright"&gt;CR 17&lt;/p&gt;&lt;div style="clear: both;"&gt;&lt;/div&gt;&lt;/div&gt;&lt;div&gt;&lt;h5&gt;&lt;b&gt;XP &lt;/b&gt;102,400&lt;/h5&gt;&lt;h5&gt;LE Gargantuan dragon (air)&lt;/h5&gt;&lt;h5&gt;&lt;b&gt;Init &lt;/b&gt;-1; &lt;b&gt;Senses &lt;/b&gt;dragon senses; Perception +35&lt;/h5&gt;&lt;h5&gt;&lt;b&gt;Aura &lt;/b&gt;frightful presence (300 ft., DC 26)&lt;/h5&gt;&lt;/div&gt;&lt;hr/&gt;&lt;div&gt;&lt;h5&gt;&lt;b&gt;DEFENSE&lt;/b&gt;&lt;/h5&gt;&lt;/div&gt;&lt;hr/&gt;&lt;div&gt;&lt;h5&gt;&lt;b&gt;AC &lt;/b&gt;36, touch 5, flat-footed 36 (-1 Dex, +31 natural, -4 size)&lt;/h5&gt;&lt;h5&gt;&lt;b&gt;hp &lt;/b&gt;310 (23d12+161)&lt;/h5&gt;&lt;h5&gt;&lt;b&gt;Fort &lt;/b&gt;+20, &lt;b&gt;Ref &lt;/b&gt;+12, &lt;b&gt;Will &lt;/b&gt;+20&lt;/h5&gt;&lt;h5&gt;&lt;b&gt;DR &lt;/b&gt;15/magic; &lt;b&gt;Immune &lt;/b&gt;acid, paralysis, sleep; &lt;b&gt;SR &lt;/b&gt;28&lt;/h5&gt;&lt;/div&gt;&lt;hr/&gt;&lt;div&gt;&lt;h5&gt;&lt;b&gt;OFFENSE&lt;/b&gt;&lt;/h5&gt;&lt;/div&gt;&lt;hr/&gt;&lt;div&gt;&lt;h5&gt;&lt;b&gt;Spd &lt;/b&gt;40 ft., fly 250 ft. (clumsy), swim 40 ft.&lt;/h5&gt;&lt;h5&gt;&lt;b&gt;Melee &lt;/b&gt;bite +31 (4d6+18/19-20), 2 claws +31 (2d8+12/19-20), 2 wings +29 (2d6+6), tail slap +29 (2d8+18)&lt;/h5&gt;&lt;h5&gt;&lt;b&gt;Space &lt;/b&gt;20 ft.; &lt;b&gt;Reach &lt;/b&gt;15 ft. (20 ft. with bite)&lt;/h5&gt;&lt;h5&gt;&lt;b&gt;Special Attacks &lt;/b&gt;breath weapon (60- ft. cone, DC 28, 20d6 acid), crush (Medium creatures, DC 28, 4d6+18), miasma, tail sweep&lt;/h5&gt;&lt;h5&gt;&lt;b&gt;Spell-Like Abilities&lt;/b&gt; (CL 23rd)&lt;/br&gt;At will&amp;mdash;&lt;i&gt;charm person&lt;/i&gt; (DC 16), &lt;i&gt;dominate person&lt;/i&gt; (DC 20), &lt;i&gt;entangle&lt;/i&gt; (DC 16),&lt;i&gt; plant growth&lt;/i&gt;, &lt;i&gt;suggestion&lt;/i&gt; (DC 18)&lt;/h5&gt;&lt;/h5&gt;&lt;h5&gt;&lt;b&gt;Spells Known&lt;/b&gt; (CL 13th)&lt;/br&gt;6th (4/day)&amp;mdash;&lt;i&gt;disintegrate&lt;/i&gt; (DC 21),&lt;i&gt; true seeing&lt;/i&gt;&lt;/br&gt;5th (7/day)&amp;mdash;&lt;i&gt;polymorph&lt;/i&gt;,&lt;i&gt; summon monster V&lt;/i&gt;,&lt;i&gt; teleport&lt;/i&gt;&lt;/br&gt;4th (7/day)&amp;mdash;&lt;i&gt;dimension door&lt;/i&gt;,&lt;i&gt; ice storm&lt;/i&gt;, &lt;i&gt;scrying&lt;/i&gt; (DC 19),&lt;i&gt; stoneskin&lt;/i&gt;&lt;/br&gt;3rd (7/day)&amp;mdash;&lt;i&gt;dispel magic&lt;/i&gt;,&lt;i&gt; displacement&lt;/i&gt;, &lt;i&gt;fireball&lt;/i&gt; (DC 18),&lt;i&gt; haste&lt;/i&gt;&lt;/br&gt;2nd (7/day)&amp;mdash;&lt;i&gt;alter self&lt;/i&gt;, &lt;i&gt;detect thoughts&lt;/i&gt; (DC 17),&lt;i&gt; locate object&lt;/i&gt;,&lt;i&gt; mirror &lt;i&gt;image&lt;/i&gt;&lt;/i&gt;,&lt;i&gt; see invisibility&lt;/i&gt;&lt;/br&gt;1st (7/day)&amp;mdash;&lt;i&gt;magic missile&lt;/i&gt;,&lt;i&gt; shield&lt;/i&gt;, silent &lt;i&gt;image&lt;/i&gt; (DC 16),&lt;i&gt; summon monster I&lt;/i&gt;, &lt;i&gt;ventriloquism&lt;/i&gt; (DC 16)&lt;/br&gt;0 (at will)&amp;mdash;&lt;i&gt;dancing lights&lt;/i&gt;,&lt;i&gt; detect magic&lt;/i&gt;,&lt;i&gt; ghost sound&lt;/i&gt;,&lt;i&gt; mage hand&lt;/i&gt;,&lt;i&gt; message&lt;/i&gt;, &lt;i&gt;prestidigitation&lt;/i&gt;&lt;/h5&gt;&lt;/h5&gt;&lt;/div&gt;&lt;hr/&gt;&lt;div&gt;&lt;h5&gt;&lt;b&gt;STATISTICS&lt;/b&gt;&lt;/h5&gt;&lt;/div&gt;&lt;hr/&gt;&lt;div&gt;&lt;h5&gt;&lt;b&gt;Str&lt;/b&gt; 35, &lt;b&gt;Dex&lt;/b&gt; 8, &lt;b&gt;Con&lt;/b&gt; 25, &lt;b&gt;Int&lt;/b&gt; 20, &lt;b&gt;Wis&lt;/b&gt; 21, &lt;b&gt;Cha&lt;/b&gt; 20&lt;/h5&gt;&lt;h5&gt;&lt;b&gt;Base Atk &lt;/b&gt;+23; &lt;b&gt;CMB &lt;/b&gt;+39; &lt;b&gt;CMD &lt;/b&gt;48 (52 vs. trip)&lt;/h5&gt;&lt;h5&gt;&lt;b&gt;Feats &lt;/b&gt;Alertness, Bleeding Critical, Cleave, Critical Focus, Flyby Attack, Great Cleave, Greater Sunder, Improved Critical (bite, claws), Improved Sunder, Iron Will, Multiattack, Power Attack&lt;/h5&gt;&lt;h5&gt;&lt;b&gt;Skills &lt;/b&gt;Fly +9, Knowledge (arcane) +31, Knowledge (local) +31, Knowledge (nature) +31, Knowledge (planes) +31, Perception +35, Spellcraft +31, Stealth +13, Survival +31, Swim +46, Use Magic Device +31&lt;/h5&gt;&lt;h5&gt;&lt;b&gt;Languages &lt;/b&gt;Abyssal, 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Spell-Like Abilities (Sp)&lt;/b&gt; A green dragon gains the following spell-like abilities, usable at will upon reaching the listed age category. Young-entangle; Juvenile-charm person; Adult-suggestion; Old-plant growth; Ancient-dominate person; Great wyrm-command plants.&lt;/h5&gt;&lt;h5&gt;&lt;b&gt;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 &lt;table&gt;  &lt;tr&gt;&lt;th&gt;Age Category&lt;/th&gt;&lt;th&gt;Special Abilities&lt;/th&gt;&lt;th&gt;Caster Level&lt;/th&gt;&lt;/tr&gt; &lt;tr&gt;&lt;td&gt;Wyrmling&lt;/td&gt;&lt;td&gt;Immunity to acid, water breathing&lt;/td&gt;&lt;td&gt;-&lt;/td&gt;&lt;/tr&gt; &lt;tr&gt;&lt;td&gt;Very young&lt;/td&gt;&lt;td&gt;Woodland stride&lt;/td&gt;&lt;td&gt;-&lt;/td&gt;&lt;/tr&gt; &lt;tr&gt;&lt;td&gt;Young&lt;/td&gt;&lt;td&gt;Entangle&lt;/td&gt;&lt;td&gt;-&lt;/td&gt;&lt;/tr&gt; &lt;tr&gt;&lt;td&gt;Juvenile&lt;/td&gt;&lt;td&gt;Frightful presence, charm person&lt;/td&gt;&lt;td&gt;1st&lt;/td&gt;&lt;/tr&gt; &lt;tr&gt;&lt;td&gt;Young adult&lt;/td&gt;&lt;td&gt;DR 5/magic, spell resistance&lt;/td&gt;&lt;td&gt;3rd&lt;/td&gt;&lt;/tr&gt; &lt;tr&gt;&lt;td&gt;Adult&lt;/td&gt;&lt;td&gt;Trackless step, suggestion&lt;/td&gt;&lt;td&gt;5th&lt;/td&gt;&lt;/tr&gt; &lt;tr&gt;&lt;td&gt;Mature adult&lt;/td&gt;&lt;td&gt;DR 10/magic&lt;/td&gt;&lt;td&gt;7th&lt;/td&gt;&lt;/tr&gt; &lt;tr&gt;&lt;td&gt;Old&lt;/td&gt;&lt;td&gt;Camouflage, plant growth&lt;/td&gt;&lt;td&gt;9th&lt;/td&gt;&lt;/tr&gt; &lt;tr&gt;&lt;td&gt;Very old&lt;/td&gt;&lt;td&gt;DR 15/magic&lt;/td&gt;&lt;td&gt;11th&lt;/td&gt;&lt;/tr&gt; &lt;tr&gt;&lt;td&gt;Ancient&lt;/td&gt;&lt;td&gt;Miasma, dominate person&lt;/td&gt;&lt;td&gt;13th&lt;/td&gt;&lt;/tr&gt; &lt;tr&gt;&lt;td&gt;Wyrm&lt;/td&gt;&lt;td&gt;DR 20/magic&lt;/td&gt;&lt;td&gt;15th&lt;/td&gt;&lt;/tr&gt; &lt;tr&gt;&lt;td&gt;Great wyrm&lt;/td&gt;&lt;td&gt;Awaken treants, command plants&lt;/td&gt;&lt;td&gt;17th&lt;/td&gt;&lt;/tr&gt; &lt;/table&gt; &lt;/h5&gt;&lt;/div&gt;&lt;br&gt;&lt;/br&gt;&lt;div&gt;&lt;h4&gt;&lt;p&gt;Green dragons dwell in the ancient forests of the world, prowling under towering canopies in search of prey. Of all the chromatic dragons, green dragons are perhaps the easiest to deal with diplomatically.&lt;/p&gt;&lt;/h4&gt;&lt;/div&gt;</t>
  </si>
  <si>
    <t>Young Red Dragon</t>
  </si>
  <si>
    <t>(fire)</t>
  </si>
  <si>
    <t>dragon senses, smoke vision; Perception +15</t>
  </si>
  <si>
    <t>22, touch 10, flat-footed 21</t>
  </si>
  <si>
    <t>(+1 Dex, +12 natural, -1 size)</t>
  </si>
  <si>
    <t>(11d12+44)</t>
  </si>
  <si>
    <t>Fort +11, Ref +8, Will +10</t>
  </si>
  <si>
    <t>fire, paralysis, sleep</t>
  </si>
  <si>
    <t>vulnerability to cold</t>
  </si>
  <si>
    <t>40 ft., fly 200 ft. (poor)</t>
  </si>
  <si>
    <t>bite +17 (2d6+10), 2 claws +17 (1d8+7), 2 wings +12 (1d6+3), tail slap +12 (1d8+10)</t>
  </si>
  <si>
    <t>breath weapon (40-ft. cone, DC 19, 6d10 fire)</t>
  </si>
  <si>
    <t>Spell-Like Abilities (CL 11th) At will-detect magic</t>
  </si>
  <si>
    <t>Spells Known (CL 1st) 1st (3/day)-shield, true strike 0 (at will)-mage hand, message, prestidigitation, read magic</t>
  </si>
  <si>
    <t>Str 25, Dex 12, Con 19, Int 12, Wis 13, Cha 12</t>
  </si>
  <si>
    <t>Cleave, Improved Initiative, Improved Vital Strike, Iron Will, Power Attack, Vital Strike</t>
  </si>
  <si>
    <t>Appraise +15, Bluff +15, Fly +9, Intimidate +15, Perception +15, Sense Motive +15, Stealth +11</t>
  </si>
  <si>
    <t xml:space="preserve"> warm mountains</t>
  </si>
  <si>
    <t>A crown of cruel horns surrounds the head of this mighty dragon. Thick scales the color of molten rock cover its long body.</t>
  </si>
  <si>
    <t>Fire Aura (Su) An adult red dragon is surrounded by an aura of intense heat. All creatures within 5 feet take 1d6 points of fire damage at the beginning of the dragon's turn. An old dragon's aura extends to 10 feet. An ancient dragon's damage increases to 2d6. Incinerate (Su)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 Smoke Vision (Ex) A very young red dragon can see perfectly in smoky conditions (such as those created by pyrotechnics). Spell-Like Abilities (Sp) A red dragon gains the following spell-like abilities, usable at will upon reaching the listed age category. Young-detect magic; Juvenile-pyrotechnics; Adult-suggestion; Old-wall of fire; Ancient-find the path; Great wyrm-discern location. Age Category S pecial Abilities Caster Level Wyrmling Fire subtype - Very young Smoke vision - Young Detect magic 1st Juvenile Frightful presence, pyrotechnics 3rd Young adult DR 5/magic, spell resistance 5th Adult Fire aura, suggestion 7th Mature adult DR 10/magic 9th Old Manipulate flames, wall of fire 11th Very old DR 15/magic 13th Ancient Melt stone, find the path 15th Wyrm DR 20/magic 17th Great wyrm Incinerate, discern location 19th</t>
  </si>
  <si>
    <t>Few creatures are more cruel and fearsome than the mighty red dragon. King of the chromatics, this terrible beast brings ruin and death to the lands that fall under its shadow.</t>
  </si>
  <si>
    <t>&lt;link rel="stylesheet"href="PF.css"&gt;&lt;div&gt;&lt;h2&gt;Chromatic Dragon, Red &lt;/h2&gt;&lt;h3&gt;&lt;i&gt;A crown of cruel horns surrounds the head of this mighty dragon. Thick scales the color of molten rock cover its long body.&lt;/i&gt;&lt;/h3&gt;&lt;br&gt;&lt;/br&gt;&lt;/div&gt;&lt;div class="heading"&gt;&lt;p class="alignleft"&gt;Young Red Dragon&lt;/p&gt;&lt;p class="alignright"&gt;CR 10&lt;/p&gt;&lt;div style="clear: both;"&gt;&lt;/div&gt;&lt;/div&gt;&lt;div&gt;&lt;h5&gt;&lt;b&gt;XP &lt;/b&gt;9,600&lt;/h5&gt;&lt;h5&gt;CE Large dragon (fire)&lt;/h5&gt;&lt;h5&gt;&lt;b&gt;Init &lt;/b&gt;+5; &lt;b&gt;Senses &lt;/b&gt;dragon senses, smoke vision; Perception +15&lt;/h5&gt;&lt;/div&gt;&lt;hr/&gt;&lt;div&gt;&lt;h5&gt;&lt;b&gt;DEFENSE&lt;/b&gt;&lt;/h5&gt;&lt;/div&gt;&lt;hr/&gt;&lt;div&gt;&lt;h5&gt;&lt;b&gt;AC &lt;/b&gt;22, touch 10, flat-footed 21 (+1 Dex, +12 natural, -1 size)&lt;/h5&gt;&lt;h5&gt;&lt;b&gt;hp &lt;/b&gt;115 (11d12+44)&lt;/h5&gt;&lt;h5&gt;&lt;b&gt;Fort &lt;/b&gt;+11, &lt;b&gt;Ref &lt;/b&gt;+8, &lt;b&gt;Will &lt;/b&gt;+10&lt;/h5&gt;&lt;h5&gt;&lt;b&gt;Immune &lt;/b&gt;fire, paralysis, sleep&lt;/h5&gt;&lt;h5&gt;&lt;b&gt;Weaknesses &lt;/b&gt;vulnerability to cold&lt;/h5&gt;&lt;/div&gt;&lt;hr/&gt;&lt;div&gt;&lt;h5&gt;&lt;b&gt;OFFENSE&lt;/b&gt;&lt;/h5&gt;&lt;/div&gt;&lt;hr/&gt;&lt;div&gt;&lt;h5&gt;&lt;b&gt;Spd &lt;/b&gt;40 ft., fly 200 ft. (poor)&lt;/h5&gt;&lt;h5&gt;&lt;b&gt;Melee &lt;/b&gt;bite +17 (2d6+10), 2 claws +17 (1d8+7), 2 wings +12 (1d6+3), tail slap +12 (1d8+10)&lt;/h5&gt;&lt;h5&gt;&lt;b&gt;Space &lt;/b&gt;10 ft.; &lt;b&gt;Reach &lt;/b&gt;5 ft. (10 ft. with bite)&lt;/h5&gt;&lt;h5&gt;&lt;b&gt;Special Attacks &lt;/b&gt;breath weapon (40-ft. cone, DC 19, 6d10 fire)&lt;/h5&gt;&lt;h5&gt;&lt;b&gt;Spell-Like Abilities&lt;/b&gt; (CL 11th)&lt;/br&gt;At will&amp;mdash;&lt;i&gt;detect magic&lt;/i&gt;&lt;/h5&gt;&lt;/h5&gt;&lt;h5&gt;&lt;b&gt;Spells Known&lt;/b&gt; (CL 1st)&lt;/br&gt;1st (3/day)&amp;mdash;&lt;i&gt;shield&lt;/i&gt;,&lt;i&gt; true strike&lt;/i&gt;&lt;/br&gt;0 (at will)&amp;mdash;&lt;i&gt;mage hand&lt;/i&gt;,&lt;i&gt; message&lt;/i&gt;,&lt;i&gt; prestidigitation&lt;/i&gt;, &lt;i&gt;read magic&lt;/i&gt;&lt;/h5&gt;&lt;/h5&gt;&lt;/div&gt;&lt;hr/&gt;&lt;div&gt;&lt;h5&gt;&lt;b&gt;STATISTICS&lt;/b&gt;&lt;/h5&gt;&lt;/div&gt;&lt;hr/&gt;&lt;div&gt;&lt;h5&gt;&lt;b&gt;Str&lt;/b&gt; 25, &lt;b&gt;Dex&lt;/b&gt; 12, &lt;b&gt;Con&lt;/b&gt; 19, &lt;b&gt;Int&lt;/b&gt; 12, &lt;b&gt;Wis&lt;/b&gt; 13, &lt;b&gt;Cha&lt;/b&gt; 12&lt;/h5&gt;&lt;h5&gt;&lt;b&gt;Base Atk &lt;/b&gt;+11; &lt;b&gt;CMB &lt;/b&gt;+19; &lt;b&gt;CMD &lt;/b&gt;30 (34 vs. trip)&lt;/h5&gt;&lt;h5&gt;&lt;b&gt;Feats &lt;/b&gt;Cleave, Improved Initiative, Improved Vital Strike, Iron Will, Power Attack, Vital Strike&lt;/h5&gt;&lt;h5&gt;&lt;b&gt;Skills &lt;/b&gt;Appraise +15, Bluff +15, Fly +9, Intimidate +15, Perception +15, Sense Motive +15, Stealth +11&lt;/h5&gt;&lt;h5&gt;&lt;b&gt;Languages &lt;/b&gt;Common, Draconic&lt;/h5&gt;&lt;/div&gt;&lt;hr/&gt;&lt;div&gt;&lt;h5&gt;&lt;b&gt;ECOLOGY&lt;/b&gt;&lt;/h5&gt;&lt;/div&gt;&lt;hr/&gt;&lt;div&gt;&lt;h5&gt;&lt;b&gt;Environment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pyrotechnics).&lt;/h5&gt;&lt;h5&gt;&lt;b&gt; Spell-Like Abilities (Sp)&lt;/b&gt; A red dragon gains the following spell-like abilities, usable at will upon reaching the listed age category. Young-detect magic; Juvenile-pyrotechnics; Adult-suggestion; Old-wall of fire; Ancient-find the path; Great wyrm-discern location. &lt;table&gt;  &lt;tr&gt;&lt;th&gt;Age Category&lt;/th&gt;&lt;th&gt;Special Abilities&lt;/th&gt;&lt;th&gt;Caster Level&lt;/th&gt;&lt;/tr&gt; &lt;tr&gt;&lt;td&gt;Wyrmling&lt;/td&gt;&lt;td&gt;Fire subtype&lt;/td&gt;&lt;td&gt;-&lt;/td&gt;&lt;/tr&gt; &lt;tr&gt;&lt;td&gt;Very young&lt;/td&gt;&lt;td&gt;Smoke vision&lt;/td&gt;&lt;td&gt;-&lt;/td&gt;&lt;/tr&gt; &lt;tr&gt;&lt;td&gt;Young&lt;/td&gt;&lt;td&gt;Detect magic&lt;/td&gt;&lt;td&gt;1st&lt;/td&gt;&lt;/tr&gt; &lt;tr&gt;&lt;td&gt;Juvenile&lt;/td&gt;&lt;td&gt;Frightful presence, pyrotechnics&lt;/td&gt;&lt;td&gt;3rd&lt;/td&gt;&lt;/tr&gt; &lt;tr&gt;&lt;td&gt;Young adult&lt;/td&gt;&lt;td&gt;DR 5/magic, spell resistance&lt;/td&gt;&lt;td&gt;5th&lt;/td&gt;&lt;/tr&gt; &lt;tr&gt;&lt;td&gt;Adult&lt;/td&gt;&lt;td&gt;Fire aura, suggestion&lt;/td&gt;&lt;td&gt;7th&lt;/td&gt;&lt;/tr&gt; &lt;tr&gt;&lt;td&gt;Mature adult&lt;/td&gt;&lt;td&gt;DR 10/magic&lt;/td&gt;&lt;td&gt;9th&lt;/td&gt;&lt;/tr&gt; &lt;tr&gt;&lt;td&gt;Old&lt;/td&gt;&lt;td&gt;Manipulate flames, wall of fire&lt;/td&gt;&lt;td&gt;11th&lt;/td&gt;&lt;/tr&gt; &lt;tr&gt;&lt;td&gt;Very old&lt;/td&gt;&lt;td&gt;DR 15/magic&lt;/td&gt;&lt;td&gt;13th&lt;/td&gt;&lt;/tr&gt; &lt;tr&gt;&lt;td&gt;Ancient&lt;/td&gt;&lt;td&gt;Melt stone, find the path&lt;/td&gt;&lt;td&gt;15th&lt;/td&gt;&lt;/tr&gt; &lt;tr&gt;&lt;td&gt;Wyrm&lt;/td&gt;&lt;td&gt;DR 20/magic&lt;/td&gt;&lt;td&gt;17th&lt;/td&gt;&lt;/tr&gt; &lt;tr&gt;&lt;td&gt;Great wyrm&lt;/td&gt;&lt;td&gt;Incinerate, discern location&lt;/td&gt;&lt;td&gt;19th&lt;/td&gt;&lt;/tr&gt; &lt;/table&gt; &lt;/h5&gt;&lt;/div&gt;&lt;br&gt;&lt;/br&gt;&lt;div&gt;&lt;h4&gt;&lt;p&gt;Few creatures are more cruel and fearsome than the mighty red dragon. King of the chromatics, this terrible beast brings ruin and death to the lands that fall under its shadow.&lt;/p&gt;&lt;/h4&gt;&lt;/div&gt;</t>
  </si>
  <si>
    <t>Adult Red Dragon</t>
  </si>
  <si>
    <t>dragon senses, smoke vision; Perception +23</t>
  </si>
  <si>
    <t>fire (5 ft., 1d6 fire), frightful presence (180 ft., DC 21)</t>
  </si>
  <si>
    <t>29, touch 8, flat-footed 29</t>
  </si>
  <si>
    <t>(+21 natural, -2 size)</t>
  </si>
  <si>
    <t>(17d12+102)</t>
  </si>
  <si>
    <t>Fort +16, Ref +10, Will +15</t>
  </si>
  <si>
    <t>bite +25 (2d8+15), 2 claws +25 (2d6+10), 2 wings +23 (1d8+5), tail slap +23 (2d6+15)</t>
  </si>
  <si>
    <t>breath weapon (50-ft. cone, DC 24, 12d10 fire), crush</t>
  </si>
  <si>
    <t>Spell-Like Abilities (CL 17th) At will-detect magic, pyrotechnics (DC 15), suggestion (DC 16)</t>
  </si>
  <si>
    <t>Spells Known (CL 7th) 3rd (5/day)-dispel magic, haste 2nd (7/day)-invisibility, resist energy, see invisibility 1st (7/day)-alarm, grease (DC 14), magic missile, shield, true strike 0 (at will)-arcane mark, light, mage hand, mending, message, prestidigitation, read magic</t>
  </si>
  <si>
    <t>Str 31, Dex 10, Con 23, Int 16, Wis 17, Cha 16</t>
  </si>
  <si>
    <t>39 (43 vs. trip)</t>
  </si>
  <si>
    <t>Cleave, Greater Vital Strike, Improved Initiative, Improved Iron Will, Improved Vital Strike, Iron Will, Multiattack, Power Attack, Vital Strike</t>
  </si>
  <si>
    <t>Appraise +23, Bluff +23, Fly +12, Intimidate +23, Knowl. (arcana) +23, Perception +23, Sense Motive +23, Spellcraft +23, Stealth +12</t>
  </si>
  <si>
    <t>Common, Draconic, Dwarven, Orc</t>
  </si>
  <si>
    <t>&lt;link rel="stylesheet"href="PF.css"&gt;&lt;div&gt;&lt;h2&gt;Chromatic Dragon, Red &lt;/h2&gt;&lt;h3&gt;&lt;i&gt;A crown of cruel horns surrounds the head of this mighty dragon. Thick scales the color of molten rock cover its long body.&lt;/i&gt;&lt;/h3&gt;&lt;br&gt;&lt;/br&gt;&lt;/div&gt;&lt;div class="heading"&gt;&lt;p class="alignleft"&gt;Adult Red Dragon&lt;/p&gt;&lt;p class="alignright"&gt;CR 14&lt;/p&gt;&lt;div style="clear: both;"&gt;&lt;/div&gt;&lt;/div&gt;&lt;div&gt;&lt;h5&gt;&lt;b&gt;XP &lt;/b&gt;38,400&lt;/h5&gt;&lt;h5&gt;CE Huge dragon (fire)&lt;/h5&gt;&lt;h5&gt;&lt;b&gt;Init &lt;/b&gt;+4; &lt;b&gt;Senses &lt;/b&gt;dragon senses, smoke vision; Perception +23&lt;/h5&gt;&lt;h5&gt;&lt;b&gt;Aura &lt;/b&gt;fire (5 ft., 1d6 fire), frightful presence (180 ft., DC 21)&lt;/h5&gt;&lt;/div&gt;&lt;hr/&gt;&lt;div&gt;&lt;h5&gt;&lt;b&gt;DEFENSE&lt;/b&gt;&lt;/h5&gt;&lt;/div&gt;&lt;hr/&gt;&lt;div&gt;&lt;h5&gt;&lt;b&gt;AC &lt;/b&gt;29, touch 8, flat-footed 29 (+21 natural, -2 size)&lt;/h5&gt;&lt;h5&gt;&lt;b&gt;hp &lt;/b&gt;212 (17d12+102)&lt;/h5&gt;&lt;h5&gt;&lt;b&gt;Fort &lt;/b&gt;+16, &lt;b&gt;Ref &lt;/b&gt;+10, &lt;b&gt;Will &lt;/b&gt;+15&lt;/h5&gt;&lt;h5&gt;&lt;b&gt;DR &lt;/b&gt;5/magic; &lt;b&gt;Immune &lt;/b&gt;fire, paralysis, sleep; &lt;b&gt;SR &lt;/b&gt;25&lt;/h5&gt;&lt;h5&gt;&lt;b&gt;Weaknesses &lt;/b&gt;vulnerability to cold&lt;/h5&gt;&lt;/div&gt;&lt;hr/&gt;&lt;div&gt;&lt;h5&gt;&lt;b&gt;OFFENSE&lt;/b&gt;&lt;/h5&gt;&lt;/div&gt;&lt;hr/&gt;&lt;div&gt;&lt;h5&gt;&lt;b&gt;Spd &lt;/b&gt;40 ft., fly 200 ft. (poor)&lt;/h5&gt;&lt;h5&gt;&lt;b&gt;Melee &lt;/b&gt;bite +25 (2d8+15), 2 claws +25 (2d6+10), 2 wings +23 (1d8+5), tail slap +23 (2d6+15)&lt;/h5&gt;&lt;h5&gt;&lt;b&gt;Space &lt;/b&gt;15 ft.; &lt;b&gt;Reach &lt;/b&gt;10 ft. (15 ft. with bite)&lt;/h5&gt;&lt;h5&gt;&lt;b&gt;Special Attacks &lt;/b&gt;breath weapon (50-ft. cone, DC 24, 12d10 fire), crush&lt;/h5&gt;&lt;h5&gt;&lt;b&gt;Spell-Like Abilities&lt;/b&gt; (CL 17th)&lt;/br&gt;At will&amp;mdash;&lt;i&gt;detect magic&lt;/i&gt;, &lt;i&gt;pyrotechnics&lt;/i&gt; (DC 15), &lt;i&gt;suggestion&lt;/i&gt; (DC 16)&lt;/h5&gt;&lt;/h5&gt;&lt;h5&gt;&lt;b&gt;Spells Known&lt;/b&gt; (CL 7th)&lt;/br&gt;3rd (5/day)&amp;mdash;&lt;i&gt;dispel magic&lt;/i&gt;,&lt;i&gt; haste&lt;/i&gt;&lt;/br&gt;2nd (7/day)&amp;mdash;&lt;i&gt;invisibility&lt;/i&gt;,&lt;i&gt; resist energy&lt;/i&gt;, see &lt;i&gt;invisibility&lt;/i&gt;&lt;/br&gt;1st (7/day)&amp;mdash;&lt;i&gt;alarm&lt;/i&gt;, &lt;i&gt;grease&lt;/i&gt; (DC 14),&lt;i&gt; magic missile&lt;/i&gt;,&lt;i&gt; shield&lt;/i&gt;,&lt;i&gt; true strike&lt;/i&gt;&lt;/br&gt;0 (at will)&amp;mdash;&lt;i&gt;arcane mark&lt;/i&gt;,&lt;i&gt; light&lt;/i&gt;,&lt;i&gt; mage hand&lt;/i&gt;,&lt;i&gt; mending&lt;/i&gt;,&lt;i&gt; message&lt;/i&gt;,&lt;i&gt; prestidigitation&lt;/i&gt;, &lt;i&gt;read magic&lt;/i&gt;&lt;/h5&gt;&lt;/h5&gt;&lt;/div&gt;&lt;hr/&gt;&lt;div&gt;&lt;h5&gt;&lt;b&gt;STATISTICS&lt;/b&gt;&lt;/h5&gt;&lt;/div&gt;&lt;hr/&gt;&lt;div&gt;&lt;h5&gt;&lt;b&gt;Str&lt;/b&gt; 31, &lt;b&gt;Dex&lt;/b&gt; 10, &lt;b&gt;Con&lt;/b&gt; 23, &lt;b&gt;Int&lt;/b&gt; 16, &lt;b&gt;Wis&lt;/b&gt; 17, &lt;b&gt;Cha&lt;/b&gt; 16&lt;/h5&gt;&lt;h5&gt;&lt;b&gt;Base Atk &lt;/b&gt;+17; &lt;b&gt;CMB &lt;/b&gt;+29; &lt;b&gt;CMD &lt;/b&gt;39 (43 vs. trip)&lt;/h5&gt;&lt;h5&gt;&lt;b&gt;Feats &lt;/b&gt;Cleave, Greater Vital Strike, Improved Initiative, Improved Iron Will, Improved Vital Strike, Iron Will, Multiattack, Power Attack, Vital Strike&lt;/h5&gt;&lt;h5&gt;&lt;b&gt;Skills &lt;/b&gt;Appraise +23, Bluff +23, Fly +12, Intimidate +23, Knowl. (arcana) +23, Perception +23, Sense Motive +23, Spellcraft +23, Stealth +12&lt;/h5&gt;&lt;h5&gt;&lt;b&gt;Languages &lt;/b&gt;Common, Draconic, Dwarven,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pyrotechnics).&lt;/h5&gt;&lt;h5&gt;&lt;b&gt; Spell-Like Abilities (Sp)&lt;/b&gt; A red dragon gains the following spell-like abilities, usable at will upon reaching the listed age category. Young-detect magic; Juvenile-pyrotechnics; Adult-suggestion; Old-wall of fire; Ancient-find the path; Great wyrm-discern location. &lt;table&gt;  &lt;tr&gt;&lt;th&gt;Age Category&lt;/th&gt;&lt;th&gt;Special Abilities&lt;/th&gt;&lt;th&gt;Caster Level&lt;/th&gt;&lt;/tr&gt; &lt;tr&gt;&lt;td&gt;Wyrmling&lt;/td&gt;&lt;td&gt;Fire subtype&lt;/td&gt;&lt;td&gt;-&lt;/td&gt;&lt;/tr&gt; &lt;tr&gt;&lt;td&gt;Very young&lt;/td&gt;&lt;td&gt;Smoke vision&lt;/td&gt;&lt;td&gt;-&lt;/td&gt;&lt;/tr&gt; &lt;tr&gt;&lt;td&gt;Young&lt;/td&gt;&lt;td&gt;Detect magic&lt;/td&gt;&lt;td&gt;1st&lt;/td&gt;&lt;/tr&gt; &lt;tr&gt;&lt;td&gt;Juvenile&lt;/td&gt;&lt;td&gt;Frightful presence, pyrotechnics&lt;/td&gt;&lt;td&gt;3rd&lt;/td&gt;&lt;/tr&gt; &lt;tr&gt;&lt;td&gt;Young adult&lt;/td&gt;&lt;td&gt;DR 5/magic, spell resistance&lt;/td&gt;&lt;td&gt;5th&lt;/td&gt;&lt;/tr&gt; &lt;tr&gt;&lt;td&gt;Adult&lt;/td&gt;&lt;td&gt;Fire aura, suggestion&lt;/td&gt;&lt;td&gt;7th&lt;/td&gt;&lt;/tr&gt; &lt;tr&gt;&lt;td&gt;Mature adult&lt;/td&gt;&lt;td&gt;DR 10/magic&lt;/td&gt;&lt;td&gt;9th&lt;/td&gt;&lt;/tr&gt; &lt;tr&gt;&lt;td&gt;Old&lt;/td&gt;&lt;td&gt;Manipulate flames, wall of fire&lt;/td&gt;&lt;td&gt;11th&lt;/td&gt;&lt;/tr&gt; &lt;tr&gt;&lt;td&gt;Very old&lt;/td&gt;&lt;td&gt;DR 15/magic&lt;/td&gt;&lt;td&gt;13th&lt;/td&gt;&lt;/tr&gt; &lt;tr&gt;&lt;td&gt;Ancient&lt;/td&gt;&lt;td&gt;Melt stone, find the path&lt;/td&gt;&lt;td&gt;15th&lt;/td&gt;&lt;/tr&gt; &lt;tr&gt;&lt;td&gt;Wyrm&lt;/td&gt;&lt;td&gt;DR 20/magic&lt;/td&gt;&lt;td&gt;17th&lt;/td&gt;&lt;/tr&gt; &lt;tr&gt;&lt;td&gt;Great wyrm&lt;/td&gt;&lt;td&gt;Incinerate, discern location&lt;/td&gt;&lt;td&gt;19th&lt;/td&gt;&lt;/tr&gt; &lt;/table&gt; &lt;/h5&gt;&lt;/div&gt;&lt;br&gt;&lt;/br&gt;&lt;div&gt;&lt;h4&gt;&lt;p&gt;Few creatures are more cruel and fearsome than the mighty red dragon. King of the chromatics, this terrible beast brings ruin and death to the lands that fall under its shadow.&lt;/p&gt;&lt;/h4&gt;&lt;/div&gt;</t>
  </si>
  <si>
    <t>Ancient Red Dragon</t>
  </si>
  <si>
    <t>19</t>
  </si>
  <si>
    <t>dragon senses, smoke vision; Perception +33</t>
  </si>
  <si>
    <t>fire, frightful presence (300 ft., DC 27)</t>
  </si>
  <si>
    <t>38, touch 5, flat-footed</t>
  </si>
  <si>
    <t>38 (-1 Dex, +33 natural, -4 size)</t>
  </si>
  <si>
    <t>(25d12+200)</t>
  </si>
  <si>
    <t>Fort +22, Ref +13, Will +21</t>
  </si>
  <si>
    <t>40 ft., fly 250 ft. (clumsy)</t>
  </si>
  <si>
    <t>bite +35 (4d6+21/19-20), 2 claws +35 (2d8+14), 2 wings +33 (2d6+7), tail slap +33 (2d8+21)</t>
  </si>
  <si>
    <t>breath weapon (60-ft. cone, DC 30, 20d10 fire), crush, manipulate flames, melt stone, tail sweep</t>
  </si>
  <si>
    <t>Spell-Like Abilities (CL 25th) At will-detect magic, find the path, pyrotechnics (DC 17), suggestion (DC 18), wall of fire</t>
  </si>
  <si>
    <t>Spells Known (CL 15th) 7th (4/day)-limited wish, spell turning 6th (6/day)-antimagic field, contingency, greater dispel magic 5th (7/day)-polymorph, telekinesis (DC 20), teleport, wall of force 4th (7/day)-fear (DC 19), fire shield, greater invisibility, stoneskin 3rd (7/day)-dispel magic, displacement, haste, tongues 2nd (7/day)-alter self, detect thoughts (DC 17), misdirection (DC 17), resist energy, see invisibility 1st (8/day)-alarm, grease (DC 16), magic missile, shield, true strike 0 (at will)-arcane mark, bleed, light, mage hand, mending, message, open/close, prestidigitation, read magic</t>
  </si>
  <si>
    <t>Str 39, Dex 8, Con 27, Int 20, Wis 21, Cha 20</t>
  </si>
  <si>
    <t>52 (56 vs. trip)</t>
  </si>
  <si>
    <t>Cleave, Critical Focus, Greater Vital Strike, Improved Critical (bite), Improved Initiative, Improved Iron Will, Improved Vital Strike, Iron Will, Multiattack, Power Attack, Quicken Spell, Staggering Critical, Vital Strike</t>
  </si>
  <si>
    <t>Appraise +33, Bluff +33, Diplomacy +33, Fly +11, Intimidate +33, Knowledge (arcana) +33, Knowledge (history) +33, Perception +33, Sense Motive +33, Spellcraft +33, Stealth +15</t>
  </si>
  <si>
    <t>Abyssal, Common, Draconic, Dwarven, Giant, Orc</t>
  </si>
  <si>
    <t>&lt;link rel="stylesheet"href="PF.css"&gt;&lt;div&gt;&lt;h2&gt;Chromatic Dragon, Red &lt;/h2&gt;&lt;h3&gt;&lt;i&gt;A crown of cruel horns surrounds the head of this mighty dragon. Thick scales the color of molten rock cover its long body.&lt;/i&gt;&lt;/h3&gt;&lt;br&gt;&lt;/br&gt;&lt;/div&gt;&lt;div class="heading"&gt;&lt;p class="alignleft"&gt;Ancient Red Dragon&lt;/p&gt;&lt;p class="alignright"&gt;CR 19&lt;/p&gt;&lt;div style="clear: both;"&gt;&lt;/div&gt;&lt;/div&gt;&lt;div&gt;&lt;h5&gt;&lt;b&gt;XP &lt;/b&gt;204,800&lt;/h5&gt;&lt;h5&gt;CE Gargantuan dragon (fire)&lt;/h5&gt;&lt;h5&gt;&lt;b&gt;Init &lt;/b&gt;+3; &lt;b&gt;Senses &lt;/b&gt;dragon senses, smoke vision; Perception +33&lt;/h5&gt;&lt;h5&gt;&lt;b&gt;Aura &lt;/b&gt;fire, frightful presence (300 ft., DC 27)&lt;/h5&gt;&lt;/div&gt;&lt;hr/&gt;&lt;div&gt;&lt;h5&gt;&lt;b&gt;DEFENSE&lt;/b&gt;&lt;/h5&gt;&lt;/div&gt;&lt;hr/&gt;&lt;div&gt;&lt;h5&gt;&lt;b&gt;AC &lt;/b&gt;38, touch 5, flat-footed 38 (-1 Dex, +33 natural, -4 size)&lt;/h5&gt;&lt;h5&gt;&lt;b&gt;hp &lt;/b&gt;362 (25d12+200)&lt;/h5&gt;&lt;h5&gt;&lt;b&gt;Fort &lt;/b&gt;+22, &lt;b&gt;Ref &lt;/b&gt;+13, &lt;b&gt;Will &lt;/b&gt;+21&lt;/h5&gt;&lt;h5&gt;&lt;b&gt;DR &lt;/b&gt;15/magic; &lt;b&gt;Immune &lt;/b&gt;fire, paralysis, sleep; &lt;b&gt;SR &lt;/b&gt;30&lt;/h5&gt;&lt;h5&gt;&lt;b&gt;Weaknesses &lt;/b&gt;vulnerability to cold&lt;/h5&gt;&lt;/div&gt;&lt;hr/&gt;&lt;div&gt;&lt;h5&gt;&lt;b&gt;OFFENSE&lt;/b&gt;&lt;/h5&gt;&lt;/div&gt;&lt;hr/&gt;&lt;div&gt;&lt;h5&gt;&lt;b&gt;Spd &lt;/b&gt;40 ft., fly 250 ft. (clumsy)&lt;/h5&gt;&lt;h5&gt;&lt;b&gt;Melee &lt;/b&gt;bite +35 (4d6+21/19-20), 2 claws +35 (2d8+14), 2 wings +33 (2d6+7), tail slap +33 (2d8+21)&lt;/h5&gt;&lt;h5&gt;&lt;b&gt;Space &lt;/b&gt;20 ft.; &lt;b&gt;Reach &lt;/b&gt;15 ft. (20 ft. with bite)&lt;/h5&gt;&lt;h5&gt;&lt;b&gt;Special Attacks &lt;/b&gt;breath weapon (60-ft. cone, DC 30, 20d10 fire), crush, manipulate flames, melt stone, tail sweep&lt;/h5&gt;&lt;h5&gt;&lt;b&gt;Spell-Like Abilities&lt;/b&gt; (CL 25th)&lt;/br&gt;At will&amp;mdash;&lt;i&gt;detect magic&lt;/i&gt;,&lt;i&gt; find the path&lt;/i&gt;, &lt;i&gt;pyrotechnics&lt;/i&gt; (DC 17), &lt;i&gt;suggestion&lt;/i&gt; (DC 18), &lt;i&gt;wall of fire&lt;/i&gt;&lt;/h5&gt;&lt;/h5&gt;&lt;h5&gt;&lt;b&gt;Spells Known&lt;/b&gt; (CL 15th)&lt;/br&gt;7th (4/day)&amp;mdash;&lt;i&gt;limited wish&lt;/i&gt;,&lt;i&gt; spell turning&lt;/i&gt;&lt;/br&gt;6th (6/day)&amp;mdash;&lt;i&gt;antimagic field&lt;/i&gt;,&lt;i&gt; contingency&lt;/i&gt;,&lt;i&gt; greater &lt;i&gt;dispel magic&lt;/i&gt;&lt;/i&gt;&lt;/br&gt;5th (7/day)&amp;mdash;&lt;i&gt;polymorph&lt;/i&gt;, &lt;i&gt;telekinesis&lt;/i&gt; (DC 20),&lt;i&gt; teleport&lt;/i&gt;,&lt;i&gt; wall of force&lt;/i&gt;&lt;/br&gt;4th (7/day)&amp;mdash;&lt;i&gt;fear&lt;/i&gt; (DC 19),&lt;i&gt; fire&lt;i&gt; shield&lt;/i&gt;&lt;/i&gt;,&lt;i&gt; greater invisibility&lt;/i&gt;,&lt;i&gt; stoneskin&lt;/i&gt;&lt;/br&gt;3rd (7/day)&amp;mdash;&lt;i&gt;dispel magic&lt;/i&gt;,&lt;i&gt; displacement&lt;/i&gt;,&lt;i&gt; haste&lt;/i&gt;,&lt;i&gt; tongues&lt;/i&gt;&lt;/br&gt;2nd (7/day)&amp;mdash;&lt;i&gt;alter self&lt;/i&gt;,&lt;i&gt; detect thoughts&lt;/i&gt; (DC 17),&lt;i&gt; misdirection&lt;/i&gt; (DC 17),&lt;i&gt; resist energy&lt;/i&gt;,&lt;i&gt; see invisibility&lt;/i&gt;&lt;/br&gt;1st (8/day)&amp;mdash;&lt;i&gt;alarm&lt;/i&gt;, &lt;i&gt;grease&lt;/i&gt; (DC 16),&lt;i&gt; magic missile&lt;/i&gt;,&lt;i&gt; shield&lt;/i&gt;,&lt;i&gt; true strike&lt;/i&gt;&lt;/br&gt;0 (at will)&amp;mdash;&lt;i&gt;arcane mark&lt;/i&gt;,&lt;i&gt; bleed&lt;/i&gt;,&lt;i&gt; light&lt;/i&gt;,&lt;i&gt; mage hand&lt;/i&gt;,&lt;i&gt; mending&lt;/i&gt;,&lt;i&gt; message&lt;/i&gt;,&lt;i&gt; open/close&lt;/i&gt;,&lt;i&gt; prestidigitation&lt;/i&gt;, &lt;i&gt;read magic&lt;/i&gt;&lt;/h5&gt;&lt;/h5&gt;&lt;/div&gt;&lt;hr/&gt;&lt;div&gt;&lt;h5&gt;&lt;b&gt;STATISTICS&lt;/b&gt;&lt;/h5&gt;&lt;/div&gt;&lt;hr/&gt;&lt;div&gt;&lt;h5&gt;&lt;b&gt;Str&lt;/b&gt; 39, &lt;b&gt;Dex&lt;/b&gt; 8, &lt;b&gt;Con&lt;/b&gt; 27, &lt;b&gt;Int&lt;/b&gt; 20, &lt;b&gt;Wis&lt;/b&gt; 21, &lt;b&gt;Cha&lt;/b&gt; 20&lt;/h5&gt;&lt;h5&gt;&lt;b&gt;Base Atk &lt;/b&gt;+25; &lt;b&gt;CMB &lt;/b&gt;+43; &lt;b&gt;CMD &lt;/b&gt;52 (56 vs. trip)&lt;/h5&gt;&lt;h5&gt;&lt;b&gt;Feats &lt;/b&gt;Cleave, Critical Focus, Greater Vital Strike, Improved Critical (bite), Improved Initiative, Improved Iron Will, Improved Vital Strike, Iron Will, Multiattack, Power Attack, Quicken Spell, Staggering Critical, Vital Strike&lt;/h5&gt;&lt;h5&gt;&lt;b&gt;Skills &lt;/b&gt;Appraise +33, Bluff +33, Diplomacy +33, Fly +11, Intimidate +33, Knowledge (arcana) +33, Knowledge (history) +33, Perception +33, Sense Motive +33, Spellcraft +33, Stealth +15&lt;/h5&gt;&lt;h5&gt;&lt;b&gt;Languages &lt;/b&gt;Abyssal, 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pyrotechnics).&lt;/h5&gt;&lt;h5&gt;&lt;b&gt; Spell-Like Abilities (Sp)&lt;/b&gt; A red dragon gains the following spell-like abilities, usable at will upon reaching the listed age category. Young-detect magic; Juvenile-pyrotechnics; Adult-suggestion; Old-wall of fire; Ancient-find the path; Great wyrm-discern location. &lt;table&gt;  &lt;tr&gt;&lt;th&gt;Age Category&lt;/th&gt;&lt;th&gt;Special Abilities&lt;/th&gt;&lt;th&gt;Caster Level&lt;/th&gt;&lt;/tr&gt; &lt;tr&gt;&lt;td&gt;Wyrmling&lt;/td&gt;&lt;td&gt;Fire subtype&lt;/td&gt;&lt;td&gt;-&lt;/td&gt;&lt;/tr&gt; &lt;tr&gt;&lt;td&gt;Very young&lt;/td&gt;&lt;td&gt;Smoke vision&lt;/td&gt;&lt;td&gt;-&lt;/td&gt;&lt;/tr&gt; &lt;tr&gt;&lt;td&gt;Young&lt;/td&gt;&lt;td&gt;Detect magic&lt;/td&gt;&lt;td&gt;1st&lt;/td&gt;&lt;/tr&gt; &lt;tr&gt;&lt;td&gt;Juvenile&lt;/td&gt;&lt;td&gt;Frightful presence, pyrotechnics&lt;/td&gt;&lt;td&gt;3rd&lt;/td&gt;&lt;/tr&gt; &lt;tr&gt;&lt;td&gt;Young adult&lt;/td&gt;&lt;td&gt;DR 5/magic, spell resistance&lt;/td&gt;&lt;td&gt;5th&lt;/td&gt;&lt;/tr&gt; &lt;tr&gt;&lt;td&gt;Adult&lt;/td&gt;&lt;td&gt;Fire aura, suggestion&lt;/td&gt;&lt;td&gt;7th&lt;/td&gt;&lt;/tr&gt; &lt;tr&gt;&lt;td&gt;Mature adult&lt;/td&gt;&lt;td&gt;DR 10/magic&lt;/td&gt;&lt;td&gt;9th&lt;/td&gt;&lt;/tr&gt; &lt;tr&gt;&lt;td&gt;Old&lt;/td&gt;&lt;td&gt;Manipulate flames, wall of fire&lt;/td&gt;&lt;td&gt;11th&lt;/td&gt;&lt;/tr&gt; &lt;tr&gt;&lt;td&gt;Very old&lt;/td&gt;&lt;td&gt;DR 15/magic&lt;/td&gt;&lt;td&gt;13th&lt;/td&gt;&lt;/tr&gt; &lt;tr&gt;&lt;td&gt;Ancient&lt;/td&gt;&lt;td&gt;Melt stone, find the path&lt;/td&gt;&lt;td&gt;15th&lt;/td&gt;&lt;/tr&gt; &lt;tr&gt;&lt;td&gt;Wyrm&lt;/td&gt;&lt;td&gt;DR 20/magic&lt;/td&gt;&lt;td&gt;17th&lt;/td&gt;&lt;/tr&gt; &lt;tr&gt;&lt;td&gt;Great wyrm&lt;/td&gt;&lt;td&gt;Incinerate, discern location&lt;/td&gt;&lt;td&gt;19th&lt;/td&gt;&lt;/tr&gt; &lt;/table&gt; &lt;/h5&gt;&lt;/div&gt;&lt;br&gt;&lt;/br&gt;&lt;div&gt;&lt;h4&gt;&lt;p&gt;Few creatures are more cruel and fearsome than the mighty red dragon. King of the chromatics, this terrible beast brings ruin and death to the lands that fall under its shadow.&lt;/p&gt;&lt;/h4&gt;&lt;/div&gt;</t>
  </si>
  <si>
    <t>Young White Dragon</t>
  </si>
  <si>
    <t>(cold)</t>
  </si>
  <si>
    <t>dragon senses, snow vision; Perception +12</t>
  </si>
  <si>
    <t>20, touch 12, flat-footed 18</t>
  </si>
  <si>
    <t>(+2 Dex, +8 natural)</t>
  </si>
  <si>
    <t>(7d12+21)</t>
  </si>
  <si>
    <t>Fort +8, Ref +7, Will +5</t>
  </si>
  <si>
    <t>cold, paralysis, sleep</t>
  </si>
  <si>
    <t>vulnerability to fire</t>
  </si>
  <si>
    <t>30 ft., burrow 30 ft., fly 150 ft. (average), swim 60 ft.</t>
  </si>
  <si>
    <t>bite +11 (1d8+6), 2 claws +11 (1d6+4), 2 wings +6 (1d4+2)</t>
  </si>
  <si>
    <t>breath weapon (30-ft. cone, DC 16, 6d4 cold)</t>
  </si>
  <si>
    <t>Str 19, Dex 14, Con 17, Int 8, Wis 11, Cha 8</t>
  </si>
  <si>
    <t>23 (27 vs. trip)</t>
  </si>
  <si>
    <t>Alertness, Flyby Attack, Improved Initiative, Power Attack</t>
  </si>
  <si>
    <t>Fly +12, Intimidate +9, Perception +12, Stealth +12, Swim +22</t>
  </si>
  <si>
    <t>icewalking, ice shape</t>
  </si>
  <si>
    <t xml:space="preserve"> cold mountains</t>
  </si>
  <si>
    <t>This dragon's scales are a frosty white. Its head is crowned with slender horns, with a thin membrane stretched between them.</t>
  </si>
  <si>
    <t>Blizzard (Su)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Cold Aura (Su) An adult white dragon radiates an aura of cold. All creatures within 5 feet of the dragon take 1d6 points of cold damage at the beginning of the dragon's turn. An old dragon's aura extends to 10 feet. An ancient dragon's damage increases to 2d6. 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 Tomb (Sp)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 Spell-Like Abilities (Sp) A white dragon gains the following spell-like abilities usable at will upon reaching the listed age category. Juvenile-fog cloud; Young adult-gust of wind; Ancient-wall of ice; Great wyrm-control weather. Age Category S pecial Abilities Caster Level Wyrmling Icewalking, cold subtype - Very young Snow vision - Young Ice shape - Juvenile Fog cloud - Young adult DR 5/magic, spell resistance, - gust of wind Adult Cold aura, frightful presence 1st Mature adult DR 10/magic 3rd Old Freezing fog 5th Very old DR 15/magic 7th Ancient Blizzard, wall of ice 9th Wyrm DR 20/magic 11th Great wyrm Ice tomb, control weather 13th</t>
  </si>
  <si>
    <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t>
  </si>
  <si>
    <t>&lt;link rel="stylesheet"href="PF.css"&gt;&lt;div&gt;&lt;h2&gt;Chromatic Dragon, White &lt;/h2&gt;&lt;h3&gt;&lt;i&gt;This dragon's scales are a frosty white. Its head is crowned with slender horns, with a thin membrane stretched between them.&lt;/i&gt;&lt;/h3&gt;&lt;br&gt;&lt;/br&gt;&lt;/div&gt;&lt;div class="heading"&gt;&lt;p class="alignleft"&gt;Young White Dragon&lt;/p&gt;&lt;p class="alignright"&gt;CR 6&lt;/p&gt;&lt;div style="clear: both;"&gt;&lt;/div&gt;&lt;/div&gt;&lt;div&gt;&lt;h5&gt;&lt;b&gt;XP &lt;/b&gt;2,400&lt;/h5&gt;&lt;h5&gt;CE Medium dragon (cold)&lt;/h5&gt;&lt;h5&gt;&lt;b&gt;Init &lt;/b&gt;+6; &lt;b&gt;Senses &lt;/b&gt;dragon senses, snow vision; Perception +12&lt;/h5&gt;&lt;/div&gt;&lt;hr/&gt;&lt;div&gt;&lt;h5&gt;&lt;b&gt;DEFENSE&lt;/b&gt;&lt;/h5&gt;&lt;/div&gt;&lt;hr/&gt;&lt;div&gt;&lt;h5&gt;&lt;b&gt;AC &lt;/b&gt;20, touch 12, flat-footed 18 (+2 Dex, +8 natural)&lt;/h5&gt;&lt;h5&gt;&lt;b&gt;hp &lt;/b&gt;66 (7d12+21)&lt;/h5&gt;&lt;h5&gt;&lt;b&gt;Fort &lt;/b&gt;+8, &lt;b&gt;Ref &lt;/b&gt;+7, &lt;b&gt;Will &lt;/b&gt;+5&lt;/h5&gt;&lt;h5&gt;&lt;b&gt;Immune &lt;/b&gt;cold, paralysis, sleep&lt;/h5&gt;&lt;h5&gt;&lt;b&gt;Weaknesses &lt;/b&gt;vulnerability to fire&lt;/h5&gt;&lt;/div&gt;&lt;hr/&gt;&lt;div&gt;&lt;h5&gt;&lt;b&gt;OFFENSE&lt;/b&gt;&lt;/h5&gt;&lt;/div&gt;&lt;hr/&gt;&lt;div&gt;&lt;h5&gt;&lt;b&gt;Spd &lt;/b&gt;30 ft., burrow 30 ft., fly 150 ft. (average), swim 60 ft.&lt;/h5&gt;&lt;h5&gt;&lt;b&gt;Melee &lt;/b&gt;bite +11 (1d8+6), 2 claws +11 (1d6+4), 2 wings +6 (1d4+2)&lt;/h5&gt;&lt;h5&gt;&lt;b&gt;Space &lt;/b&gt;5 ft.; &lt;b&gt;Reach &lt;/b&gt;5 ft. (10 ft. with bite)&lt;/h5&gt;&lt;h5&gt;&lt;b&gt;Special Attacks &lt;/b&gt;breath weapon (30-ft. cone, DC 16, 6d4 cold)&lt;/h5&gt;&lt;/div&gt;&lt;hr/&gt;&lt;div&gt;&lt;h5&gt;&lt;b&gt;STATISTICS&lt;/b&gt;&lt;/h5&gt;&lt;/div&gt;&lt;hr/&gt;&lt;div&gt;&lt;h5&gt;&lt;b&gt;Str&lt;/b&gt; 19, &lt;b&gt;Dex&lt;/b&gt; 14, &lt;b&gt;Con&lt;/b&gt; 17, &lt;b&gt;Int&lt;/b&gt; 8, &lt;b&gt;Wis&lt;/b&gt; 11, &lt;b&gt;Cha&lt;/b&gt; 8&lt;/h5&gt;&lt;h5&gt;&lt;b&gt;Base Atk &lt;/b&gt;+7; &lt;b&gt;CMB &lt;/b&gt;+11; &lt;b&gt;CMD &lt;/b&gt;23 (27 vs. trip)&lt;/h5&gt;&lt;h5&gt;&lt;b&gt;Feats &lt;/b&gt;Alertness, Flyby Attack, Improved Initiative, Power Attack&lt;/h5&gt;&lt;h5&gt;&lt;b&gt;Skills &lt;/b&gt;Fly +12, Intimidate +9, Perception +12, Stealth +12, Swim +22&lt;/h5&gt;&lt;h5&gt;&lt;b&gt;Languages &lt;/b&gt;Draconic&lt;/h5&gt;&lt;h5&gt;&lt;b&gt;SQ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&lt;/h5&gt;&lt;h5&gt;&lt;b&gt;Cold Aura (Su)&lt;/b&gt; An adult white dragon radiates an aura of cold. All creatures within 5 feet of the dragon take 1d6 points of cold damage at the beginning of the dragon's turn. An old dragon's aura extends to 10 feet. An ancient dragon's damage increases to 2d6.&lt;/h5&gt;&lt;h5&gt;&lt;b&gt;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snow.&lt;/h5&gt;&lt;h5&gt;&lt;b&gt; Spell-Like Abilities (Sp)&lt;/b&gt; A white dragon gains the following spell-like abilities usable at will upon reaching the listed age category. Juvenile-fog cloud; Young adult-gust of wind; Ancient-wall of ice; Great wyrm-control weather. &lt;table&gt;  &lt;tr&gt;&lt;th&gt;Age Category&lt;/th&gt;&lt;th&gt;Special Abilities&lt;/th&gt;&lt;th&gt;Caster Level&lt;/th&gt;&lt;/tr&gt; &lt;tr&gt;&lt;td&gt;Wyrmling&lt;/td&gt;&lt;td&gt;Icewalking, cold subtype&lt;/td&gt;&lt;td&gt;-&lt;/td&gt;&lt;/tr&gt; &lt;tr&gt;&lt;td&gt;Very young&lt;/td&gt;&lt;td&gt;Snow vision&lt;/td&gt;&lt;td&gt;-&lt;/td&gt;&lt;/tr&gt; &lt;tr&gt;&lt;td&gt;Young&lt;/td&gt;&lt;td&gt;Ice shape&lt;/td&gt;&lt;td&gt;-&lt;/td&gt;&lt;/tr&gt; &lt;tr&gt;&lt;td&gt;Juvenile&lt;/td&gt;&lt;td&gt;Fog cloud&lt;/td&gt;&lt;td&gt;-&lt;/td&gt;&lt;/tr&gt; &lt;tr&gt;&lt;td&gt;Young adult&lt;/td&gt;&lt;td&gt;DR 5/magic, spell resistance, gust of wind&lt;/td&gt;&lt;td&gt;-&lt;/td&gt;&lt;/tr&gt; &lt;tr&gt;&lt;td&gt;Adult&lt;/td&gt;&lt;td&gt;Cold aura, frightful presence&lt;/td&gt;&lt;td&gt;1st&lt;/td&gt;&lt;/tr&gt; &lt;tr&gt;&lt;td&gt;Mature adult&lt;/td&gt;&lt;td&gt;DR 10/magic&lt;/td&gt;&lt;td&gt;3rd&lt;/td&gt;&lt;/tr&gt; &lt;tr&gt;&lt;td&gt;Old&lt;/td&gt;&lt;td&gt;Freezing fog&lt;/td&gt;&lt;td&gt;5th&lt;/td&gt;&lt;/tr&gt; &lt;tr&gt;&lt;td&gt;Very old&lt;/td&gt;&lt;td&gt;DR 15/magic&lt;/td&gt;&lt;td&gt;7th&lt;/td&gt;&lt;/tr&gt; &lt;tr&gt;&lt;td&gt;Ancient&lt;/td&gt;&lt;td&gt;Blizzard, wall of ice&lt;/td&gt;&lt;td&gt;9th&lt;/td&gt;&lt;/tr&gt; &lt;tr&gt;&lt;td&gt;Wyrm&lt;/td&gt;&lt;td&gt;DR 20/magic&lt;/td&gt;&lt;td&gt;11th&lt;/td&gt;&lt;/tr&gt; &lt;tr&gt;&lt;td&gt;Great wyrm&lt;/td&gt;&lt;td&gt;Ice tomb, control weather&lt;/td&gt;&lt;td&gt;13th&lt;/td&gt;&lt;/tr&gt; &lt;/table&gt; &lt;/h5&gt;&lt;/div&gt;&lt;br&gt;&lt;/br&gt;&lt;div&gt;&lt;h4&gt;&lt;p&gt;Although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</si>
  <si>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Adult White Dragon</t>
  </si>
  <si>
    <t>dragon senses, snow vision; Perception +22</t>
  </si>
  <si>
    <t>cold (5 ft., 1d6 cold damage), frightful presence (180 ft., DC 17)</t>
  </si>
  <si>
    <t>27, touch 10, flat-footed 26</t>
  </si>
  <si>
    <t>(+1 Dex, +17 natural, -1 size)</t>
  </si>
  <si>
    <t>(13d12+65)</t>
  </si>
  <si>
    <t>Fort +13, Ref +9, Will +10</t>
  </si>
  <si>
    <t>30 ft., burrow 30 ft., fly 200 ft. (poor), swim 60 ft.</t>
  </si>
  <si>
    <t>bite +20 (2d6+10/19-20), 2 claws +19 (1d8+7), 2 wings +14 (1d6+3), tail slap +14 (1d8+10)</t>
  </si>
  <si>
    <t>breath weapon (40-ft. cone, DC 21, 12d4 cold)</t>
  </si>
  <si>
    <t>Spell-Like Abilities (CL 13th) At will-fog cloud, gust of wind</t>
  </si>
  <si>
    <t>Spells Known (CL 1st) 1st (4/day)-shield, true strike 0 (at will)-dancing lights, detect magic, ray of frost, mending</t>
  </si>
  <si>
    <t>Str 25, Dex 12, Con 21, Int 12, Wis 15, Cha 12</t>
  </si>
  <si>
    <t>32 (36 vs. trip)</t>
  </si>
  <si>
    <t>Alertness, Flyby Attack, Improved Critical (bite), Improved Initiative, Power Attack, Vital Strike, Weapon Focus (bite)</t>
  </si>
  <si>
    <t>Fly +11, Intimidate +17, Knowledge (arcane) +17, Perception +22, Spellcraft +17, Stealth +13, Swim +31</t>
  </si>
  <si>
    <t>&lt;link rel="stylesheet"href="PF.css"&gt;&lt;div&gt;&lt;h2&gt;Chromatic Dragon, White &lt;/h2&gt;&lt;h3&gt;&lt;i&gt;This dragon's scales are a frosty white. Its head is crowned with slender horns, with a thin membrane stretched between them.&lt;/i&gt;&lt;/h3&gt;&lt;br&gt;&lt;/br&gt;&lt;/div&gt;&lt;div class="heading"&gt;&lt;p class="alignleft"&gt;Adult White Dragon&lt;/p&gt;&lt;p class="alignright"&gt;CR 10&lt;/p&gt;&lt;div style="clear: both;"&gt;&lt;/div&gt;&lt;/div&gt;&lt;div&gt;&lt;h5&gt;&lt;b&gt;XP &lt;/b&gt;9,600&lt;/h5&gt;&lt;h5&gt;CE Large dragon (cold)&lt;/h5&gt;&lt;h5&gt;&lt;b&gt;Init &lt;/b&gt;+5; &lt;b&gt;Senses &lt;/b&gt;dragon senses, snow vision; Perception +22&lt;/h5&gt;&lt;h5&gt;&lt;b&gt;Aura &lt;/b&gt;cold (5 ft., 1d6 cold damage), frightful presence (180 ft., DC 17)&lt;/h5&gt;&lt;/div&gt;&lt;hr/&gt;&lt;div&gt;&lt;h5&gt;&lt;b&gt;DEFENSE&lt;/b&gt;&lt;/h5&gt;&lt;/div&gt;&lt;hr/&gt;&lt;div&gt;&lt;h5&gt;&lt;b&gt;AC &lt;/b&gt;27, touch 10, flat-footed 26 (+1 Dex, +17 natural, -1 size)&lt;/h5&gt;&lt;h5&gt;&lt;b&gt;hp &lt;/b&gt;149 (13d12+65)&lt;/h5&gt;&lt;h5&gt;&lt;b&gt;Fort &lt;/b&gt;+13, &lt;b&gt;Ref &lt;/b&gt;+9, &lt;b&gt;Will &lt;/b&gt;+10&lt;/h5&gt;&lt;h5&gt;&lt;b&gt;DR &lt;/b&gt;5/magic; &lt;b&gt;Immune &lt;/b&gt;cold, paralysis, sleep; &lt;b&gt;SR &lt;/b&gt;21&lt;/h5&gt;&lt;h5&gt;&lt;b&gt;Weaknesses &lt;/b&gt;vulnerability to fire&lt;/h5&gt;&lt;/div&gt;&lt;hr/&gt;&lt;div&gt;&lt;h5&gt;&lt;b&gt;OFFENSE&lt;/b&gt;&lt;/h5&gt;&lt;/div&gt;&lt;hr/&gt;&lt;div&gt;&lt;h5&gt;&lt;b&gt;Spd &lt;/b&gt;30 ft., burrow 30 ft., fly 200 ft. (poor), swim 60 ft.&lt;/h5&gt;&lt;h5&gt;&lt;b&gt;Melee &lt;/b&gt;bite +20 (2d6+10/19-20), 2 claws +19 (1d8+7), 2 wings +14 (1d6+3), tail slap +14 (1d8+10)&lt;/h5&gt;&lt;h5&gt;&lt;b&gt;Space &lt;/b&gt;10 ft.; &lt;b&gt;Reach &lt;/b&gt;5 ft. (10 ft. with bite)&lt;/h5&gt;&lt;h5&gt;&lt;b&gt;Special Attacks &lt;/b&gt;breath weapon (40-ft. cone, DC 21, 12d4 cold)&lt;/h5&gt;&lt;h5&gt;&lt;b&gt;Spell-Like Abilities&lt;/b&gt; (CL 13th)&lt;/br&gt;At will&amp;mdash;&lt;i&gt;fog cloud&lt;/i&gt;, &lt;i&gt;gust of wind&lt;/i&gt;&lt;/h5&gt;&lt;/h5&gt;&lt;h5&gt;&lt;b&gt;Spells Known&lt;/b&gt; (CL 1st)&lt;/br&gt;1st (4/day)&amp;mdash;&lt;i&gt;shield&lt;/i&gt;,&lt;i&gt; true strike&lt;/i&gt;&lt;/br&gt;0 (at will)&amp;mdash;&lt;i&gt;dancing lights&lt;/i&gt;,&lt;i&gt; detect magic&lt;/i&gt;,&lt;i&gt; ray of frost&lt;/i&gt;, &lt;i&gt;mending&lt;/i&gt;&lt;/h5&gt;&lt;/h5&gt;&lt;/div&gt;&lt;hr/&gt;&lt;div&gt;&lt;h5&gt;&lt;b&gt;STATISTICS&lt;/b&gt;&lt;/h5&gt;&lt;/div&gt;&lt;hr/&gt;&lt;div&gt;&lt;h5&gt;&lt;b&gt;Str&lt;/b&gt; 25, &lt;b&gt;Dex&lt;/b&gt; 12, &lt;b&gt;Con&lt;/b&gt; 21, &lt;b&gt;Int&lt;/b&gt; 12, &lt;b&gt;Wis&lt;/b&gt; 15, &lt;b&gt;Cha&lt;/b&gt; 12&lt;/h5&gt;&lt;h5&gt;&lt;b&gt;Base Atk &lt;/b&gt;+13; &lt;b&gt;CMB &lt;/b&gt;+21; &lt;b&gt;CMD &lt;/b&gt;32 (36 vs. trip)&lt;/h5&gt;&lt;h5&gt;&lt;b&gt;Feats &lt;/b&gt;Alertness, Flyby Attack, Improved Critical (bite), Improved Initiative, Power Attack, Vital Strike, Weapon Focus (bite)&lt;/h5&gt;&lt;h5&gt;&lt;b&gt;Skills &lt;/b&gt;Fly +11, Intimidate +17, Knowledge (arcane) +17, Perception +22, Spellcraft +17, Stealth +13, Swim +31&lt;/h5&gt;&lt;h5&gt;&lt;b&gt;Languages &lt;/b&gt;Common, 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&lt;/h5&gt;&lt;h5&gt;&lt;b&gt;Cold Aura (Su)&lt;/b&gt; An adult white dragon radiates an aura of cold. All creatures within 5 feet of the dragon take 1d6 points of cold damage at the beginning of the dragon's turn. An old dragon's aura extends to 10 feet. An ancient dragon's damage increases to 2d6.&lt;/h5&gt;&lt;h5&gt;&lt;b&gt;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snow.&lt;/h5&gt;&lt;h5&gt;&lt;b&gt; Spell-Like Abilities (Sp)&lt;/b&gt; A white dragon gains the following spell-like abilities usable at will upon reaching the listed age category. Juvenile-fog cloud; Young adult-gust of wind; Ancient-wall of ice; Great wyrm-control weather. &lt;table&gt;  &lt;tr&gt;&lt;th&gt;Age Category&lt;/th&gt;&lt;th&gt;Special Abilities&lt;/th&gt;&lt;th&gt;Caster Level&lt;/th&gt;&lt;/tr&gt; &lt;tr&gt;&lt;td&gt;Wyrmling&lt;/td&gt;&lt;td&gt;Icewalking, cold subtype&lt;/td&gt;&lt;td&gt;-&lt;/td&gt;&lt;/tr&gt; &lt;tr&gt;&lt;td&gt;Very young&lt;/td&gt;&lt;td&gt;Snow vision&lt;/td&gt;&lt;td&gt;-&lt;/td&gt;&lt;/tr&gt; &lt;tr&gt;&lt;td&gt;Young&lt;/td&gt;&lt;td&gt;Ice shape&lt;/td&gt;&lt;td&gt;-&lt;/td&gt;&lt;/tr&gt; &lt;tr&gt;&lt;td&gt;Juvenile&lt;/td&gt;&lt;td&gt;Fog cloud&lt;/td&gt;&lt;td&gt;-&lt;/td&gt;&lt;/tr&gt; &lt;tr&gt;&lt;td&gt;Young adult&lt;/td&gt;&lt;td&gt;DR 5/magic, spell resistance, gust of wind&lt;/td&gt;&lt;td&gt;-&lt;/td&gt;&lt;/tr&gt; &lt;tr&gt;&lt;td&gt;Adult&lt;/td&gt;&lt;td&gt;Cold aura, frightful presence&lt;/td&gt;&lt;td&gt;1st&lt;/td&gt;&lt;/tr&gt; &lt;tr&gt;&lt;td&gt;Mature adult&lt;/td&gt;&lt;td&gt;DR 10/magic&lt;/td&gt;&lt;td&gt;3rd&lt;/td&gt;&lt;/tr&gt; &lt;tr&gt;&lt;td&gt;Old&lt;/td&gt;&lt;td&gt;Freezing fog&lt;/td&gt;&lt;td&gt;5th&lt;/td&gt;&lt;/tr&gt; &lt;tr&gt;&lt;td&gt;Very old&lt;/td&gt;&lt;td&gt;DR 15/magic&lt;/td&gt;&lt;td&gt;7th&lt;/td&gt;&lt;/tr&gt; &lt;tr&gt;&lt;td&gt;Ancient&lt;/td&gt;&lt;td&gt;Blizzard, wall of ice&lt;/td&gt;&lt;td&gt;9th&lt;/td&gt;&lt;/tr&gt; &lt;tr&gt;&lt;td&gt;Wyrm&lt;/td&gt;&lt;td&gt;DR 20/magic&lt;/td&gt;&lt;td&gt;11th&lt;/td&gt;&lt;/tr&gt; &lt;tr&gt;&lt;td&gt;Great wyrm&lt;/td&gt;&lt;td&gt;Ice tomb, control weather&lt;/td&gt;&lt;td&gt;13th&lt;/td&gt;&lt;/tr&gt; &lt;/table&gt; &lt;/h5&gt;&lt;/div&gt;&lt;br&gt;&lt;/br&gt;&lt;div&gt;&lt;h4&gt;&lt;p&gt;Although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</si>
  <si>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Ancient White Dragon</t>
  </si>
  <si>
    <t>15</t>
  </si>
  <si>
    <t>dragon senses, snow vision; Perception +32</t>
  </si>
  <si>
    <t>cold (10 ft., 2d6 cold damage), frightful presence (300 ft., DC 23)</t>
  </si>
  <si>
    <t>37, touch 8, flat-footed 37</t>
  </si>
  <si>
    <t>(+29 natural, -2 size)</t>
  </si>
  <si>
    <t>(21d12+147)</t>
  </si>
  <si>
    <t>Fort +19, Ref +14, Will +16</t>
  </si>
  <si>
    <t>bite +31 (2d8+16/19-20), 2 claws +30 (2d6+11), 2 wings +25 (1d8+5), tail slap +25 (2d6+16)</t>
  </si>
  <si>
    <t>blizzard, breath weapon (50-ft. cone, DC 27, 20d4 cold), crush, freezing fog (3/day, DC 19)</t>
  </si>
  <si>
    <t>Spell-Like Abilities (CL 21st) At will-fog cloud, gust of wind, wall of ice (DC 17)</t>
  </si>
  <si>
    <t>Spells Known (CL 9th) 4th (4/day)-charm monster (DC 17), dimension door 3rd (7/day)-dispel magic, displacement, lightning bolt (DC 16) 2nd (7/day)-invisibility, fog cloud, resist energy, see invisibility 1st (7/day)-alarm, grease (DC 14), magic aura, shield, true strike 0 (at will)-acid splash, dancing lights, detect magic, ghost sound, mage hand, message, ray of frost, mending</t>
  </si>
  <si>
    <t>Str 33, Dex 10, Con 25, Int 16, Wis 19, Cha 16</t>
  </si>
  <si>
    <t>44 (48 vs. trip)</t>
  </si>
  <si>
    <t>Alertness, Flyby Attack, Greater Vital Strike, Improved Critical (bite), Improved Initiative, Improved Sunder, Improved Vital Strike, Lightning Reflexes, Power Attack, Vital Strike, Weapon Focus (bite)</t>
  </si>
  <si>
    <t>Fly +16, Intimidate +27, Knowledge (arcane) +27, Knowledge (history) +27, Perception +32, Sense Motive +32, Spellcraft +27, Stealth +16, Swim +43</t>
  </si>
  <si>
    <t>&lt;link rel="stylesheet"href="PF.css"&gt;&lt;div&gt;&lt;h2&gt;Chromatic Dragon, White &lt;/h2&gt;&lt;h3&gt;&lt;i&gt;This dragon's scales are a frosty white. Its head is crowned with slender horns, with a thin membrane stretched between them.&lt;/i&gt;&lt;/h3&gt;&lt;br&gt;&lt;/br&gt;&lt;/div&gt;&lt;div class="heading"&gt;&lt;p class="alignleft"&gt;Ancient White Dragon&lt;/p&gt;&lt;p class="alignright"&gt;CR 15&lt;/p&gt;&lt;div style="clear: both;"&gt;&lt;/div&gt;&lt;/div&gt;&lt;div&gt;&lt;h5&gt;&lt;b&gt;XP &lt;/b&gt;51,200&lt;/h5&gt;&lt;h5&gt;CE Huge dragon (cold)&lt;/h5&gt;&lt;h5&gt;&lt;b&gt;Init &lt;/b&gt;+4; &lt;b&gt;Senses &lt;/b&gt;dragon senses, snow vision; Perception +32&lt;/h5&gt;&lt;h5&gt;&lt;b&gt;Aura &lt;/b&gt;cold (10 ft., 2d6 cold damage), frightful presence (300 ft., DC 23)&lt;/h5&gt;&lt;/div&gt;&lt;hr/&gt;&lt;div&gt;&lt;h5&gt;&lt;b&gt;DEFENSE&lt;/b&gt;&lt;/h5&gt;&lt;/div&gt;&lt;hr/&gt;&lt;div&gt;&lt;h5&gt;&lt;b&gt;AC &lt;/b&gt;37, touch 8, flat-footed 37 (+29 natural, -2 size)&lt;/h5&gt;&lt;h5&gt;&lt;b&gt;hp &lt;/b&gt;283 (21d12+147)&lt;/h5&gt;&lt;h5&gt;&lt;b&gt;Fort &lt;/b&gt;+19, &lt;b&gt;Ref &lt;/b&gt;+14, &lt;b&gt;Will &lt;/b&gt;+16&lt;/h5&gt;&lt;h5&gt;&lt;b&gt;DR &lt;/b&gt;15/magic; &lt;b&gt;Immune &lt;/b&gt;cold, paralysis, sleep; &lt;b&gt;SR &lt;/b&gt;26&lt;/h5&gt;&lt;h5&gt;&lt;b&gt;Weaknesses &lt;/b&gt;vulnerability to fire&lt;/h5&gt;&lt;/div&gt;&lt;hr/&gt;&lt;div&gt;&lt;h5&gt;&lt;b&gt;OFFENSE&lt;/b&gt;&lt;/h5&gt;&lt;/div&gt;&lt;hr/&gt;&lt;div&gt;&lt;h5&gt;&lt;b&gt;Spd &lt;/b&gt;30 ft., burrow 30 ft., fly 200 ft. (poor), swim 60 ft.&lt;/h5&gt;&lt;h5&gt;&lt;b&gt;Melee &lt;/b&gt;bite +31 (2d8+16/19-20), 2 claws +30 (2d6+11), 2 wings +25 (1d8+5), tail slap +25 (2d6+16)&lt;/h5&gt;&lt;h5&gt;&lt;b&gt;Space &lt;/b&gt;15 ft.; &lt;b&gt;Reach &lt;/b&gt;10 ft. (15 ft. with bite)&lt;/h5&gt;&lt;h5&gt;&lt;b&gt;Special Attacks &lt;/b&gt;blizzard, breath weapon (50-ft. cone, DC 27, 20d4 cold), crush, freezing fog (3/day, DC 19)&lt;/h5&gt;&lt;h5&gt;&lt;b&gt;Spell-Like Abilities&lt;/b&gt; (CL 21st)&lt;/br&gt;At will&amp;mdash;&lt;i&gt;fog cloud&lt;/i&gt;,&lt;i&gt; gust of wind&lt;/i&gt;, &lt;i&gt;wall of ice&lt;/i&gt; (DC 17)&lt;/h5&gt;&lt;/h5&gt;&lt;h5&gt;&lt;b&gt;Spells Known&lt;/b&gt; (CL 9th)&lt;/br&gt;4th (4/day)&amp;mdash;&lt;i&gt;charm monster&lt;/i&gt; (DC 17), &lt;i&gt;dimension door&lt;/i&gt;&lt;/br&gt;3rd (7/day)&amp;mdash;&lt;i&gt;dispel magic&lt;/i&gt;,&lt;i&gt; displacement&lt;/i&gt;, &lt;i&gt;lightning bolt&lt;/i&gt; (DC 16)&lt;/br&gt;2nd (7/day)&amp;mdash;&lt;i&gt;invisibility&lt;/i&gt;,&lt;i&gt; fog cloud&lt;/i&gt;,&lt;i&gt; resist energy&lt;/i&gt;, see &lt;i&gt;invisibility&lt;/i&gt;&lt;/br&gt;1st (7/day)&amp;mdash;&lt;i&gt;alarm&lt;/i&gt;, &lt;i&gt;grease&lt;/i&gt; (DC 14),&lt;i&gt; magic aura&lt;/i&gt;,&lt;i&gt; shield&lt;/i&gt;,&lt;i&gt; true strike&lt;/i&gt;&lt;/br&gt;0 (at will)&amp;mdash;&lt;i&gt;acid splash&lt;/i&gt;, &lt;i&gt;dancing lights&lt;/i&gt;,&lt;i&gt; detect magic&lt;/i&gt;, &lt;i&gt;ghost sound&lt;/i&gt;, &lt;i&gt;mage hand&lt;/i&gt;, &lt;i&gt;message&lt;/i&gt;, &lt;i&gt;ray of frost&lt;/i&gt;, &lt;i&gt;mending&lt;/i&gt;&lt;/h5&gt;&lt;/h5&gt;&lt;/div&gt;&lt;hr/&gt;&lt;div&gt;&lt;h5&gt;&lt;b&gt;STATISTICS&lt;/b&gt;&lt;/h5&gt;&lt;/div&gt;&lt;hr/&gt;&lt;div&gt;&lt;h5&gt;&lt;b&gt;Str&lt;/b&gt; 33, &lt;b&gt;Dex&lt;/b&gt; 10, &lt;b&gt;Con&lt;/b&gt; 25, &lt;b&gt;Int&lt;/b&gt; 16, &lt;b&gt;Wis&lt;/b&gt; 19, &lt;b&gt;Cha&lt;/b&gt; 16&lt;/h5&gt;&lt;h5&gt;&lt;b&gt;Base Atk &lt;/b&gt;+21; &lt;b&gt;CMB &lt;/b&gt;+34; &lt;b&gt;CMD &lt;/b&gt;44 (48 vs. trip)&lt;/h5&gt;&lt;h5&gt;&lt;b&gt;Feats &lt;/b&gt;Alertness, Flyby Attack, Greater Vital Strike, Improved Critical (bite), Improved Initiative, Improved Sunder, Improved Vital Strike, Lightning Reflexes, Power Attack, Vital Strike, Weapon Focus (bite)&lt;/h5&gt;&lt;h5&gt;&lt;b&gt;Skills &lt;/b&gt;Fly +16, Intimidate +27, Knowledge (arcane) +27, Knowledge (history) +27, Perception +32, Sense Motive +32, Spellcraft +27, Stealth +16, Swim +43&lt;/h5&gt;&lt;h5&gt;&lt;b&gt;Languages &lt;/b&gt;Common, 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&lt;/h5&gt;&lt;h5&gt;&lt;b&gt;Cold Aura (Su)&lt;/b&gt; An adult white dragon radiates an aura of cold. All creatures within 5 feet of the dragon take 1d6 points of cold damage at the beginning of the dragon's turn. An old dragon's aura extends to 10 feet. An ancient dragon's damage increases to 2d6.&lt;/h5&gt;&lt;h5&gt;&lt;b&gt;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snow.&lt;/h5&gt;&lt;h5&gt;&lt;b&gt; Spell-Like Abilities (Sp)&lt;/b&gt; A white dragon gains the following spell-like abilities usable at will upon reaching the listed age category. Juvenile-fog cloud; Young adult-gust of wind; Ancient-wall of ice; Great wyrm-control weather. &lt;table&gt;  &lt;tr&gt;&lt;th&gt;Age Category&lt;/th&gt;&lt;th&gt;Special Abilities&lt;/th&gt;&lt;th&gt;Caster Level&lt;/th&gt;&lt;/tr&gt; &lt;tr&gt;&lt;td&gt;Wyrmling&lt;/td&gt;&lt;td&gt;Icewalking, cold subtype&lt;/td&gt;&lt;td&gt;-&lt;/td&gt;&lt;/tr&gt; &lt;tr&gt;&lt;td&gt;Very young&lt;/td&gt;&lt;td&gt;Snow vision&lt;/td&gt;&lt;td&gt;-&lt;/td&gt;&lt;/tr&gt; &lt;tr&gt;&lt;td&gt;Young&lt;/td&gt;&lt;td&gt;Ice shape&lt;/td&gt;&lt;td&gt;-&lt;/td&gt;&lt;/tr&gt; &lt;tr&gt;&lt;td&gt;Juvenile&lt;/td&gt;&lt;td&gt;Fog cloud&lt;/td&gt;&lt;td&gt;-&lt;/td&gt;&lt;/tr&gt; &lt;tr&gt;&lt;td&gt;Young adult&lt;/td&gt;&lt;td&gt;DR 5/magic, spell resistance, gust of wind&lt;/td&gt;&lt;td&gt;-&lt;/td&gt;&lt;/tr&gt; &lt;tr&gt;&lt;td&gt;Adult&lt;/td&gt;&lt;td&gt;Cold aura, frightful presence&lt;/td&gt;&lt;td&gt;1st&lt;/td&gt;&lt;/tr&gt; &lt;tr&gt;&lt;td&gt;Mature adult&lt;/td&gt;&lt;td&gt;DR 10/magic&lt;/td&gt;&lt;td&gt;3rd&lt;/td&gt;&lt;/tr&gt; &lt;tr&gt;&lt;td&gt;Old&lt;/td&gt;&lt;td&gt;Freezing fog&lt;/td&gt;&lt;td&gt;5th&lt;/td&gt;&lt;/tr&gt; &lt;tr&gt;&lt;td&gt;Very old&lt;/td&gt;&lt;td&gt;DR 15/magic&lt;/td&gt;&lt;td&gt;7th&lt;/td&gt;&lt;/tr&gt; &lt;tr&gt;&lt;td&gt;Ancient&lt;/td&gt;&lt;td&gt;Blizzard, wall of ice&lt;/td&gt;&lt;td&gt;9th&lt;/td&gt;&lt;/tr&gt; &lt;tr&gt;&lt;td&gt;Wyrm&lt;/td&gt;&lt;td&gt;DR 20/magic&lt;/td&gt;&lt;td&gt;11th&lt;/td&gt;&lt;/tr&gt; &lt;tr&gt;&lt;td&gt;Great wyrm&lt;/td&gt;&lt;td&gt;Ice tomb, control weather&lt;/td&gt;&lt;td&gt;13th&lt;/td&gt;&lt;/tr&gt; &lt;/table&gt; &lt;/h5&gt;&lt;/div&gt;&lt;br&gt;&lt;/br&gt;&lt;div&gt;&lt;h4&gt;&lt;p&gt;Although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</si>
  <si>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Young Brass Dragon</t>
  </si>
  <si>
    <t>CG</t>
  </si>
  <si>
    <t>blindsense 60 ft., dragon senses; Perception +14</t>
  </si>
  <si>
    <t>60 ft., burrow 30 ft., fly 150 ft. (average)</t>
  </si>
  <si>
    <t>bite +12 (1d8+6), 2 claws +12 (1d6+4), 2 wings +7 (1d4+2)</t>
  </si>
  <si>
    <t>breath weapon (60-ft. line, DC 17, 6d4 fire), sleep breath</t>
  </si>
  <si>
    <t>Spell-Like Abilities (CL 8th) At will-speak with animals</t>
  </si>
  <si>
    <t>Spells Known (CL 1st) 1st (4/day)-charm person (DC 13), comprehend languages 0 (at will)-dancing lights, detect magic, mage hand, message</t>
  </si>
  <si>
    <t>Str 19, Dex 14, Con 17, Int 12, Wis 13, Cha 12</t>
  </si>
  <si>
    <t>Alertness, Hover, Improved Initiative, Spell Focus (enchant)</t>
  </si>
  <si>
    <t>Bluff +12, Diplomacy +12, Fly +13, Heal +12, Linguistics +12, Perception +14, Sense Motive +14</t>
  </si>
  <si>
    <t>Common, Draconic, plus any 8 others</t>
  </si>
  <si>
    <t>move sand</t>
  </si>
  <si>
    <t>A crest of horns sweeps back from the head of this dragon, leading to a long neck and serpentine brass body.</t>
  </si>
  <si>
    <t>Metallic Dragon</t>
  </si>
  <si>
    <t>Desert Wind (Su) A juvenile or older brass dragon can call up the desert wind to serve him. This functions as gust of wind, but any creature in its path must make a Fortitude save or be blinded for 1d4 rounds by the sand. The save DC for this effect is equal to the dragon's breath weapon DC.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(Sp) A young or older brass dragon can move sand to excavate ruins or hide treasures. This functions as move earth, but it only affects sand. The dragon uses his HD in place of his caster level for this effect. This is equivalent to a 5th-level spell. Sandstorm (Su)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Sleep Breath (Su) Instead of a line of fire, a brass dragon can breathe a cone of sleep gas. Creatures within the cone must succeed on a Will save or fall asleep for 1d6 rounds plus 1 round per age category of the dragon. Spell-Like Abilities (Sp) A brass dragon gains the following spell-like abilities, usable at will upon reaching the listed age category. Very young-speak with animals; Juvenile- endure elements; Adult-suggestion; Old-control winds; Ancient-control weather; Great wyrm-whirlwind. Summon Djinni (Sp) This ability, usable by a great wyrm brass dragon once per day, works like a summon monster spell, except that it summons one noble djinni. This ability is the equivalent of a 9th-level spell. Age Category S pecial Abilities C aster Level Wyrmling Fire subtype, sleep breath - Very young speak with animals - Young Move sand 1st Juvenile Desert wind, endure elements 3rd Young adult DR 5/magic, spell resistance 5th Adult frightful presence, suggestion 7th Mature adult DR 10/magic 9th Old Fire aura, control winds 11th Very old DR 15/magic 13th Ancient Sandstorm, control weather 15th Wyrm DR 20/magic 17th Great wyrm Summon djinni, whirlwind 19th</t>
  </si>
  <si>
    <t>Consummate conversationalists, brass dragons prefer to talk instead of fight. Brass dragons lair near humanoid settlements, where they can hear the most recent news and gossip.</t>
  </si>
  <si>
    <t>&lt;link rel="stylesheet"href="PF.css"&gt;&lt;div&gt;&lt;h2&gt;Metallic Dragon, Brass &lt;/h2&gt;&lt;h3&gt;&lt;i&gt;A crest of horns sweeps back from the head of this dragon, leading to a long neck and serpentine brass body.&lt;/i&gt;&lt;/h3&gt;&lt;br&gt;&lt;/br&gt;&lt;/div&gt;&lt;div class="heading"&gt;&lt;p class="alignleft"&gt;Young Brass Dragon&lt;/p&gt;&lt;p class="alignright"&gt;CR 7&lt;/p&gt;&lt;div style="clear: both;"&gt;&lt;/div&gt;&lt;/div&gt;&lt;div&gt;&lt;h5&gt;&lt;b&gt;XP &lt;/b&gt;3,200&lt;/h5&gt;&lt;h5&gt;CG Medium dragon (fire)&lt;/h5&gt;&lt;h5&gt;&lt;b&gt;Init &lt;/b&gt;+6; &lt;b&gt;Senses &lt;/b&gt;blindsense 60 ft., dragon senses; Perception +14&lt;/h5&gt;&lt;/div&gt;&lt;hr/&gt;&lt;div&gt;&lt;h5&gt;&lt;b&gt;DEFENSE&lt;/b&gt;&lt;/h5&gt;&lt;/div&gt;&lt;hr/&gt;&lt;div&gt;&lt;h5&gt;&lt;b&gt;AC &lt;/b&gt;21, touch 12, flat-footed 19 (+2 Dex, +9 natural)&lt;/h5&gt;&lt;h5&gt;&lt;b&gt;hp &lt;/b&gt;76 (8d12+24)&lt;/h5&gt;&lt;h5&gt;&lt;b&gt;Fort &lt;/b&gt;+9, &lt;b&gt;Ref &lt;/b&gt;+8, &lt;b&gt;Will &lt;/b&gt;+7&lt;/h5&gt;&lt;h5&gt;&lt;b&gt;Immune &lt;/b&gt;fire, paralysis, sleep&lt;/h5&gt;&lt;h5&gt;&lt;b&gt;Weaknesses &lt;/b&gt;vulnerability to cold&lt;/h5&gt;&lt;/div&gt;&lt;hr/&gt;&lt;div&gt;&lt;h5&gt;&lt;b&gt;OFFENSE&lt;/b&gt;&lt;/h5&gt;&lt;/div&gt;&lt;hr/&gt;&lt;div&gt;&lt;h5&gt;&lt;b&gt;Spd &lt;/b&gt;60 ft., burrow 30 ft., fly 150 ft. (average)&lt;/h5&gt;&lt;h5&gt;&lt;b&gt;Melee &lt;/b&gt;bite +12 (1d8+6), 2 claws +12 (1d6+4), 2 wings +7 (1d4+2)&lt;/h5&gt;&lt;h5&gt;&lt;b&gt;Space &lt;/b&gt;5 ft.; &lt;b&gt;Reach &lt;/b&gt;5 ft. (10 ft. with bite)&lt;/h5&gt;&lt;h5&gt;&lt;b&gt;Special Attacks &lt;/b&gt;breath weapon (60-ft. line, DC 17, 6d4 fire), sleep breath&lt;/h5&gt;&lt;h5&gt;&lt;b&gt;Spell-Like Abilities&lt;/b&gt; (CL 8th)&lt;/br&gt;At will&amp;mdash;&lt;i&gt;speak with animals&lt;/i&gt;&lt;/h5&gt;&lt;/h5&gt;&lt;h5&gt;&lt;b&gt;Spells Known&lt;/b&gt; (CL 1st)&lt;/br&gt;1st (4/day)&amp;mdash;&lt;i&gt;charm person&lt;/i&gt; (DC 13),&lt;i&gt; comprehend languages&lt;/i&gt;&lt;/br&gt;0 (at will)&amp;mdash;&lt;i&gt;dancing lights&lt;/i&gt;,&lt;i&gt; detect magic&lt;/i&gt;,&lt;i&gt; mage hand&lt;/i&gt;, &lt;i&gt;message&lt;/i&gt;&lt;/h5&gt;&lt;/h5&gt;&lt;/div&gt;&lt;hr/&gt;&lt;div&gt;&lt;h5&gt;&lt;b&gt;STATISTICS&lt;/b&gt;&lt;/h5&gt;&lt;/div&gt;&lt;hr/&gt;&lt;div&gt;&lt;h5&gt;&lt;b&gt;Str&lt;/b&gt; 19, &lt;b&gt;Dex&lt;/b&gt; 14, &lt;b&gt;Con&lt;/b&gt; 17, &lt;b&gt;Int&lt;/b&gt; 12, &lt;b&gt;Wis&lt;/b&gt; 13, &lt;b&gt;Cha&lt;/b&gt; 12&lt;/h5&gt;&lt;h5&gt;&lt;b&gt;Base Atk &lt;/b&gt;+8; &lt;b&gt;CMB &lt;/b&gt;+12; &lt;b&gt;CMD &lt;/b&gt;24 (28 vs. trip)&lt;/h5&gt;&lt;h5&gt;&lt;b&gt;Feats &lt;/b&gt;Alertness, Hover, Improved Initiative, Spell Focus (enchant)&lt;/h5&gt;&lt;h5&gt;&lt;b&gt;Skills &lt;/b&gt;Bluff +12, Diplomacy +12, Fly +13, Heal +12, Linguistics +12, Perception +14, Sense Motive +14&lt;/h5&gt;&lt;h5&gt;&lt;b&gt;Languages &lt;/b&gt;Common, Draconic, plus any 8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or be blinded for 1d4 rounds by the sand. The save DC for this effect is equal to the dragon's breath weapon DC.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action.&lt;/h5&gt;&lt;h5&gt;&lt;b&gt; Move Sand (Sp)&lt;/b&gt;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cone of sleep gas. Creatures within the cone must succeed on a Will save or fall asleep for 1d6 rounds plus 1 round per age category of the dragon.&lt;/h5&gt;&lt;h5&gt;&lt;b&gt; Spell-Like Abilities (Sp)&lt;/b&gt; A brass dragon gains the following spell-like abilities, usable at will upon reaching the listed age category. Very young-speak with animals; Juvenile- endure elements; Adult-suggestion; Old-control winds; Ancient-control weather; Great wyrm-whirlwind.&lt;/h5&gt;&lt;h5&gt;&lt;b&gt; Summon Djinni (Sp)&lt;/b&gt; This ability, usable by a great wyrm brass dragon once per day, works like a summon monster spell, except that it summons one noble djinni. This ability is the equivalent of a 9th-level spell. &lt;table&gt;  &lt;tr&gt;&lt;th&gt;Age Category&lt;/th&gt;&lt;th&gt;Special Abilities&lt;/th&gt;&lt;th&gt;Caster Level&lt;/th&gt;&lt;/tr&gt; &lt;tr&gt;&lt;td&gt;Wyrmling&lt;/td&gt;&lt;td&gt;Fire subtype, sleep breath&lt;/td&gt;&lt;td&gt;-&lt;/td&gt;&lt;/tr&gt; &lt;tr&gt;&lt;td&gt;Very young&lt;/td&gt;&lt;td&gt;speak with animals&lt;/td&gt;&lt;td&gt;-&lt;/td&gt;&lt;/tr&gt; &lt;tr&gt;&lt;td&gt;Young&lt;/td&gt;&lt;td&gt;Move sand&lt;/td&gt;&lt;td&gt;1st&lt;/td&gt;&lt;/tr&gt; &lt;tr&gt;&lt;td&gt;Juvenile&lt;/td&gt;&lt;td&gt;Desert wind, endure elements&lt;/td&gt;&lt;td&gt;3rd&lt;/td&gt;&lt;/tr&gt; &lt;tr&gt;&lt;td&gt;Young adult&lt;/td&gt;&lt;td&gt;DR 5/magic, spell resistance&lt;/td&gt;&lt;td&gt;5th&lt;/td&gt;&lt;/tr&gt; &lt;tr&gt;&lt;td&gt;Adult&lt;/td&gt;&lt;td&gt;frightful presence, suggestion&lt;/td&gt;&lt;td&gt;7th&lt;/td&gt;&lt;/tr&gt; &lt;tr&gt;&lt;td&gt;Mature adult&lt;/td&gt;&lt;td&gt;DR 10/magic&lt;/td&gt;&lt;td&gt;9th&lt;/td&gt;&lt;/tr&gt; &lt;tr&gt;&lt;td&gt;Old&lt;/td&gt;&lt;td&gt;Fire aura, control winds&lt;/td&gt;&lt;td&gt;11th&lt;/td&gt;&lt;/tr&gt; &lt;tr&gt;&lt;td&gt;Very old&lt;/td&gt;&lt;td&gt;DR 15/magic&lt;/td&gt;&lt;td&gt;13th&lt;/td&gt;&lt;/tr&gt; &lt;tr&gt;&lt;td&gt;Ancient&lt;/td&gt;&lt;td&gt;Sandstorm, control weather&lt;/td&gt;&lt;td&gt;15th&lt;/td&gt;&lt;/tr&gt; &lt;tr&gt;&lt;td&gt;Wyrm &lt;td&gt;DR 20/magic &lt;td&gt;17th&lt;/tr&gt; &lt;tr&gt;&lt;td&gt;Great wyrm&lt;/td&gt;&lt;td&gt;Summon djinni, whirlwind&lt;/td&gt;&lt;td&gt;19th&lt;/td&gt;&lt;/tr&gt; &lt;/table&gt; &lt;/h5&gt;&lt;/div&gt;&lt;br&gt;&lt;/br&gt;&lt;div&gt;&lt;h4&gt;&lt;p&gt;Consummate conversationalists, brass dragons prefer to talk instead of fight. Brass dragons lair near humanoid settlements, where they can hear the most recent news and gossip.&lt;/p&gt;&lt;/h4&gt;&lt;/div&gt;</t>
  </si>
  <si>
    <t>Adult Brass Dragon</t>
  </si>
  <si>
    <t>blindsense 60 ft., dragon senses; Perception +24</t>
  </si>
  <si>
    <t>60 ft., burrow 30 ft., fly 200 ft. (poor)</t>
  </si>
  <si>
    <t>bite +20 (2d6+10), 2 claws +20 (1d8+7), 2 wings +15 (1d6+3), tail slap +15 (1d8+10)</t>
  </si>
  <si>
    <t>breath weapon (80-ft. line, DC 22, 12d4 fire), desert wind, sleep breath</t>
  </si>
  <si>
    <t>Spell-Like Abilities (CL 14th) At will-endure elements, speak with animals, suggestion (DC 18)</t>
  </si>
  <si>
    <t>Spells Known (CL 7th) 3rd (5/day)-hold person (DC 18), tongues 2nd (7/day)-alter self, detect thoughts (DC 15), see invisibility 1st (7/day)-alarm, charm person (DC 16), protection from evil, shield, ventriloquism 0 (at will)-arcane mark, dancing lights, detect magic, ghost sound (DC 13), mage hand, message, prestidigitation</t>
  </si>
  <si>
    <t>Str 25, Dex 12, Con 21, Int 16, Wis 17, Cha 16</t>
  </si>
  <si>
    <t>Alertness, Flyby Attack, Hover, Greater Spell Focus (enchant), Improved Initiative, Power Attack, Spell Focus (enchant)</t>
  </si>
  <si>
    <t>Bluff +20, Diplomacy +20, Fly +12, Heal +20, Linguistics +20, Perception +24, Sense Motive +24, Spellcraft +20, Survival +20</t>
  </si>
  <si>
    <t>Common, Draconic, plus any 14 others</t>
  </si>
  <si>
    <t>&lt;link rel="stylesheet"href="PF.css"&gt;&lt;div&gt;&lt;h2&gt;Metallic Dragon, Brass &lt;/h2&gt;&lt;h3&gt;&lt;i&gt;A crest of horns sweeps back from the head of this dragon, leading to a long neck and serpentine brass body.&lt;/i&gt;&lt;/h3&gt;&lt;br&gt;&lt;/br&gt;&lt;/div&gt;&lt;div class="heading"&gt;&lt;p class="alignleft"&gt;Adult Brass Dragon&lt;/p&gt;&lt;p class="alignright"&gt;CR 11&lt;/p&gt;&lt;div style="clear: both;"&gt;&lt;/div&gt;&lt;/div&gt;&lt;div&gt;&lt;h5&gt;&lt;b&gt;XP &lt;/b&gt;12,800&lt;/h5&gt;&lt;h5&gt;CG Large dragon (fire)&lt;/h5&gt;&lt;h5&gt;&lt;b&gt;Init &lt;/b&gt;+5; &lt;b&gt;Senses &lt;/b&gt;blindsense 60 ft., dragon senses; Perception +24&lt;/h5&gt;&lt;h5&gt;&lt;b&gt;Aura &lt;/b&gt;frightful presence (180 ft., DC 20)&lt;/h5&gt;&lt;/div&gt;&lt;hr/&gt;&lt;div&gt;&lt;h5&gt;&lt;b&gt;DEFENSE&lt;/b&gt;&lt;/h5&gt;&lt;/div&gt;&lt;hr/&gt;&lt;div&gt;&lt;h5&gt;&lt;b&gt;AC &lt;/b&gt;28, touch 10, flat-footed 27 (+1 Dex, +18 natural, -1 size)&lt;/h5&gt;&lt;h5&gt;&lt;b&gt;hp &lt;/b&gt;161 (14d12+70)&lt;/h5&gt;&lt;h5&gt;&lt;b&gt;Fort &lt;/b&gt;+14, &lt;b&gt;Ref &lt;/b&gt;+10, &lt;b&gt;Will &lt;/b&gt;+12&lt;/h5&gt;&lt;h5&gt;&lt;b&gt;DR &lt;/b&gt;5/magic; &lt;b&gt;Immune &lt;/b&gt;fire, paralysis, sleep; &lt;b&gt;SR &lt;/b&gt;22&lt;/h5&gt;&lt;h5&gt;&lt;b&gt;Weaknesses &lt;/b&gt;vulnerability to cold&lt;/h5&gt;&lt;/div&gt;&lt;hr/&gt;&lt;div&gt;&lt;h5&gt;&lt;b&gt;OFFENSE&lt;/b&gt;&lt;/h5&gt;&lt;/div&gt;&lt;hr/&gt;&lt;div&gt;&lt;h5&gt;&lt;b&gt;Spd &lt;/b&gt;60 ft., burrow 30 ft., fly 200 ft. (poor)&lt;/h5&gt;&lt;h5&gt;&lt;b&gt;Melee &lt;/b&gt;bite +20 (2d6+10), 2 claws +20 (1d8+7), 2 wings +15 (1d6+3), tail slap +15 (1d8+10)&lt;/h5&gt;&lt;h5&gt;&lt;b&gt;Special Attacks &lt;/b&gt;breath weapon (80-ft. line, DC 22, 12d4 fire), desert wind, sleep breath&lt;/h5&gt;&lt;h5&gt;&lt;b&gt;Spell-Like Abilities&lt;/b&gt; (CL 14th)&lt;/br&gt;At will&amp;mdash;&lt;i&gt;endure elements&lt;/i&gt;,&lt;i&gt; speak with animals&lt;/i&gt;, &lt;i&gt;suggestion&lt;/i&gt; (DC 18)&lt;/h5&gt;&lt;/h5&gt;&lt;h5&gt;&lt;b&gt;Spells Known&lt;/b&gt; (CL 7th)&lt;/br&gt;3rd (5/day)&amp;mdash;&lt;i&gt;hold person&lt;/i&gt; (DC 18),&lt;i&gt; tongues&lt;/i&gt;&lt;/br&gt;2nd (7/day)&amp;mdash;&lt;i&gt;alter self&lt;/i&gt;, &lt;i&gt;detect thoughts&lt;/i&gt; (DC 15),&lt;i&gt; see invisibility&lt;/i&gt;&lt;/br&gt;1st (7/day)&amp;mdash;&lt;i&gt;alarm&lt;/i&gt;, &lt;i&gt;charm person&lt;/i&gt; (DC 16),&lt;i&gt; protection from evil&lt;/i&gt;,&lt;i&gt; shield&lt;/i&gt;,&lt;i&gt; ventriloquism&lt;/i&gt;&lt;/br&gt;0 (at will)&amp;mdash;&lt;i&gt;arcane mark&lt;/i&gt;,&lt;i&gt; dancing lights&lt;/i&gt;,&lt;i&gt; detect magic&lt;/i&gt;, &lt;i&gt;ghost sound&lt;/i&gt; (DC 13),&lt;i&gt; mage hand&lt;/i&gt;,&lt;i&gt; message&lt;/i&gt;, &lt;i&gt;prestidigitation&lt;/i&gt;&lt;/h5&gt;&lt;/h5&gt;&lt;/div&gt;&lt;hr/&gt;&lt;div&gt;&lt;h5&gt;&lt;b&gt;STATISTICS&lt;/b&gt;&lt;/h5&gt;&lt;/div&gt;&lt;hr/&gt;&lt;div&gt;&lt;h5&gt;&lt;b&gt;Str&lt;/b&gt; 25, &lt;b&gt;Dex&lt;/b&gt; 12, &lt;b&gt;Con&lt;/b&gt; 21, &lt;b&gt;Int&lt;/b&gt; 16, &lt;b&gt;Wis&lt;/b&gt; 17, &lt;b&gt;Cha&lt;/b&gt; 16&lt;/h5&gt;&lt;h5&gt;&lt;b&gt;Base Atk &lt;/b&gt;+14; &lt;b&gt;CMB &lt;/b&gt;+22; &lt;b&gt;CMD &lt;/b&gt;33 (37 vs. trip)&lt;/h5&gt;&lt;h5&gt;&lt;b&gt;Feats &lt;/b&gt;Alertness, Flyby Attack, Hover, Greater Spell Focus (enchant), Improved Initiative, Power Attack, Spell Focus (enchant)&lt;/h5&gt;&lt;h5&gt;&lt;b&gt;Skills &lt;/b&gt;'Bluff +20, Diplomacy +20, Fly +12, Heal +20, Linguistics +20, Perception +24, Sense Motive +24, Spellcraft +20, Survival +20&lt;/h5&gt;&lt;h5&gt;&lt;b&gt;Languages &lt;/b&gt;Common, Draconic, plus any 14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or be blinded for 1d4 rounds by the sand. The save DC for this effect is equal to the dragon's breath weapon DC.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action.&lt;/h5&gt;&lt;h5&gt;&lt;b&gt; Move Sand (Sp)&lt;/b&gt;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cone of sleep gas. Creatures within the cone must succeed on a Will save or fall asleep for 1d6 rounds plus 1 round per age category of the dragon.&lt;/h5&gt;&lt;h5&gt;&lt;b&gt; Spell-Like Abilities (Sp)&lt;/b&gt; A brass dragon gains the following spell-like abilities, usable at will upon reaching the listed age category. Very young-speak with animals; Juvenile- endure elements; Adult-suggestion; Old-control winds; Ancient-control weather; Great wyrm-whirlwind.&lt;/h5&gt;&lt;h5&gt;&lt;b&gt; Summon Djinni (Sp)&lt;/b&gt; This ability, usable by a great wyrm brass dragon once per day, works like a summon monster spell, except that it summons one noble djinni. This ability is the equivalent of a 9th-level spell. &lt;table&gt;  &lt;tr&gt;&lt;th&gt;Age Category&lt;/th&gt;&lt;th&gt;Special Abilities&lt;/th&gt;&lt;th&gt;Caster Level&lt;/th&gt;&lt;/tr&gt; &lt;tr&gt;&lt;td&gt;Wyrmling&lt;/td&gt;&lt;td&gt;Fire subtype, sleep breath&lt;/td&gt;&lt;td&gt;-&lt;/td&gt;&lt;/tr&gt; &lt;tr&gt;&lt;td&gt;Very young&lt;/td&gt;&lt;td&gt;speak with animals&lt;/td&gt;&lt;td&gt;-&lt;/td&gt;&lt;/tr&gt; &lt;tr&gt;&lt;td&gt;Young&lt;/td&gt;&lt;td&gt;Move sand&lt;/td&gt;&lt;td&gt;1st&lt;/td&gt;&lt;/tr&gt; &lt;tr&gt;&lt;td&gt;Juvenile&lt;/td&gt;&lt;td&gt;Desert wind, endure elements&lt;/td&gt;&lt;td&gt;3rd&lt;/td&gt;&lt;/tr&gt; &lt;tr&gt;&lt;td&gt;Young adult&lt;/td&gt;&lt;td&gt;DR 5/magic, spell resistance&lt;/td&gt;&lt;td&gt;5th&lt;/td&gt;&lt;/tr&gt; &lt;tr&gt;&lt;td&gt;Adult&lt;/td&gt;&lt;td&gt;frightful presence, suggestion&lt;/td&gt;&lt;td&gt;7th&lt;/td&gt;&lt;/tr&gt; &lt;tr&gt;&lt;td&gt;Mature adult&lt;/td&gt;&lt;td&gt;DR 10/magic&lt;/td&gt;&lt;td&gt;9th&lt;/td&gt;&lt;/tr&gt; &lt;tr&gt;&lt;td&gt;Old&lt;/td&gt;&lt;td&gt;Fire aura, control winds&lt;/td&gt;&lt;td&gt;11th&lt;/td&gt;&lt;/tr&gt; &lt;tr&gt;&lt;td&gt;Very old&lt;/td&gt;&lt;td&gt;DR 15/magic&lt;/td&gt;&lt;td&gt;13th&lt;/td&gt;&lt;/tr&gt; &lt;tr&gt;&lt;td&gt;Ancient&lt;/td&gt;&lt;td&gt;Sandstorm, control weather&lt;/td&gt;&lt;td&gt;15th&lt;/td&gt;&lt;/tr&gt; &lt;tr&gt;&lt;td&gt;Wyrm &lt;td&gt;DR 20/magic &lt;td&gt;17th&lt;/tr&gt; &lt;tr&gt;&lt;td&gt;Great wyrm&lt;/td&gt;&lt;td&gt;Summon djinni, whirlwind&lt;/td&gt;&lt;td&gt;19th&lt;/td&gt;&lt;/tr&gt; &lt;/table&gt; &lt;/h5&gt;&lt;/div&gt;&lt;br&gt;&lt;/br&gt;&lt;div&gt;&lt;h4&gt;&lt;p&gt;Consummate conversationalists, brass dragons prefer to talk instead of fight. Brass dragons lair near humanoid settlements, where they can hear the most recent news and gossip.&lt;/p&gt;&lt;/h4&gt;&lt;/div&gt;</t>
  </si>
  <si>
    <t>Ancient Brass Dragon</t>
  </si>
  <si>
    <t>fire (10 ft., 1d6 fire), frightful presence (300 ft., DC 26)</t>
  </si>
  <si>
    <t>bite +31 (2d8+16), 2 claws +31 (2d6+11), 2 wings +29 (1d8+5), tail slap +29 (2d6+16)</t>
  </si>
  <si>
    <t>breath weapon (100-ft. line, DC 28, 20d4 fire), crush, desert wind, sandstorm, sleep breath</t>
  </si>
  <si>
    <t>Spell-Like Abilities (CL 22th) At will-control weather, control winds, endure elements, speak with animals, suggestion (DC 18)</t>
  </si>
  <si>
    <t>Spells Known (CL 15th) 7th (4/day)-greater teleport, power word blind 6th (6/day)-forceful hand, geas, greater dispel magic 5th (7/day)-contact other plane, dominate person (DC 22), mirage arcana, prying eyes 4th (7/day)-charm monster (DC 21), confusion (DC 21), dimensional anchor, locate creature 3rd (7/day)-displacement, heroism, hold person (DC 20), tongues 2nd (7/day)-alter self, detect thoughts (DC 17), locate object, resist energy, see invisibility 1st (8/day)-alarm, charm person (DC 18), protection from evil, shield, ventriloquism 0 (at will)-arcane mark, dancing lights, dispell magic, detect poison, ghost sound (DC 15), mage hand, message, prestidigitation, read magic</t>
  </si>
  <si>
    <t>Str 33, Dex 10, Con 25, Int 20, Wis 21, Cha 20</t>
  </si>
  <si>
    <t>Alertness, Flyby Attack, Greater Spell Focus (enchant), Hover, Improved Initiative, Improved Vital Strike, Multiattack, Power Attack, Quicken Spell, Spell Focus (enchant), Vital Strike</t>
  </si>
  <si>
    <t>Bluff +30, Diplomacy +30, Fly +17, Heal +30, Knowledge (local, history) +30, Linguistics +30, Perception +34, Sense Motive +34, Spellcraft +30, Survival +30</t>
  </si>
  <si>
    <t>Common, Draconic, plus any 22 others</t>
  </si>
  <si>
    <t>&lt;link rel="stylesheet"href="PF.css"&gt;&lt;div&gt;&lt;h2&gt;Metallic Dragon, Brass &lt;/h2&gt;&lt;h3&gt;&lt;i&gt;A crest of horns sweeps back from the head of this dragon, leading to a long neck and serpentine brass body.&lt;/i&gt;&lt;/h3&gt;&lt;br&gt;&lt;/br&gt;&lt;/div&gt;&lt;div class="heading"&gt;&lt;p class="alignleft"&gt;Ancient Brass Dragon&lt;/p&gt;&lt;p class="alignright"&gt;CR 16&lt;/p&gt;&lt;div style="clear: both;"&gt;&lt;/div&gt;&lt;/div&gt;&lt;div&gt;&lt;h5&gt;&lt;b&gt;XP &lt;/b&gt;76,800&lt;/h5&gt;&lt;h5&gt;CG Huge dragon (fire)&lt;/h5&gt;&lt;h5&gt;&lt;b&gt;Init &lt;/b&gt;+4; &lt;b&gt;Senses &lt;/b&gt;dragon senses; Perception +34&lt;/h5&gt;&lt;h5&gt;&lt;b&gt;Aura &lt;/b&gt;fire (10 ft., 1d6 fire), frightful presence (300 ft., DC 26)&lt;/h5&gt;&lt;/div&gt;&lt;hr/&gt;&lt;div&gt;&lt;h5&gt;&lt;b&gt;DEFENSE&lt;/b&gt;&lt;/h5&gt;&lt;/div&gt;&lt;hr/&gt;&lt;div&gt;&lt;h5&gt;&lt;b&gt;AC &lt;/b&gt;38, touch 8, flat-footed 38 (+30 natural, -2 size)&lt;/h5&gt;&lt;h5&gt;&lt;b&gt;hp &lt;/b&gt;297 (22d12+154)&lt;/h5&gt;&lt;h5&gt;&lt;b&gt;Fort &lt;/b&gt;+20, &lt;b&gt;Ref &lt;/b&gt;+13, &lt;b&gt;Will &lt;/b&gt;+18&lt;/h5&gt;&lt;h5&gt;&lt;b&gt;DR &lt;/b&gt;15/magic; &lt;b&gt;Immune &lt;/b&gt;fire, paralysis, sleep; &lt;b&gt;SR &lt;/b&gt;27&lt;/h5&gt;&lt;h5&gt;&lt;b&gt;Weaknesses &lt;/b&gt;vulnerability to cold&lt;/h5&gt;&lt;/div&gt;&lt;hr/&gt;&lt;div&gt;&lt;h5&gt;&lt;b&gt;OFFENSE&lt;/b&gt;&lt;/h5&gt;&lt;/div&gt;&lt;hr/&gt;&lt;div&gt;&lt;h5&gt;&lt;b&gt;Spd &lt;/b&gt;60 ft., burrow 30 ft., fly 200 ft. (poor)&lt;/h5&gt;&lt;h5&gt;&lt;b&gt;Melee &lt;/b&gt;bite +31 (2d8+16), 2 claws +31 (2d6+11), 2 wings +29 (1d8+5), tail slap +29 (2d6+16)&lt;/h5&gt;&lt;h5&gt;&lt;b&gt;Special Attacks &lt;/b&gt;breath weapon (100-ft. line, DC 28, 20d4 fire), crush, desert wind, sandstorm, sleep breath&lt;/h5&gt;&lt;h5&gt;&lt;b&gt;Spell-Like Abilities&lt;/b&gt; (CL 22th)&lt;/br&gt;At will&amp;mdash;&lt;i&gt;control weather&lt;/i&gt;,&lt;i&gt; control winds&lt;/i&gt;,&lt;i&gt; endure elements&lt;/i&gt;,&lt;i&gt; speak with animals&lt;/i&gt;, &lt;i&gt;suggestion&lt;/i&gt; (DC 18)&lt;/h5&gt;&lt;/h5&gt;&lt;h5&gt;&lt;b&gt;Spells Known&lt;/b&gt; (CL 15th)&lt;/br&gt;7th (4/day)&amp;mdash;&lt;i&gt;greater teleport&lt;/i&gt;,&lt;i&gt; power word blind&lt;/i&gt;&lt;/br&gt;6th (6/day)&amp;mdash;&lt;i&gt;forceful hand&lt;/i&gt;,&lt;i&gt; geas&lt;/i&gt;,&lt;i&gt; greater dispel magic&lt;/i&gt;&lt;/br&gt;5th (7/day)&amp;mdash;&lt;i&gt;contact other plane&lt;/i&gt;, &lt;i&gt;dominate person&lt;/i&gt; (DC 22),&lt;i&gt; mirage arcana&lt;/i&gt;, &lt;i&gt;prying eyes&lt;/i&gt;&lt;/br&gt;4th (7/day)&amp;mdash;&lt;i&gt;charm monster&lt;/i&gt; (DC 21), &lt;i&gt;confusion&lt;/i&gt; (DC 21),&lt;i&gt; dimensional anchor&lt;/i&gt;,&lt;i&gt; locate creature&lt;/i&gt;&lt;/br&gt;3rd (7/day)&amp;mdash;&lt;i&gt;displacement&lt;/i&gt;,&lt;i&gt; heroism&lt;/i&gt;, &lt;i&gt;hold person&lt;/i&gt; (DC 20),&lt;i&gt; tongues&lt;/i&gt;&lt;/br&gt;2nd (7/day)&amp;mdash;&lt;i&gt;alter self&lt;/i&gt;, &lt;i&gt;detect thoughts&lt;/i&gt; (DC 17),&lt;i&gt; locate object&lt;/i&gt;,&lt;i&gt; resist energy&lt;/i&gt;,&lt;i&gt; see invisibility&lt;/i&gt;&lt;/br&gt;1st (8/day)&amp;mdash;&lt;i&gt;alarm&lt;/i&gt;, &lt;i&gt;charm person&lt;/i&gt; (DC 18),&lt;i&gt; protection from evil&lt;/i&gt;,&lt;i&gt; shield&lt;/i&gt;,&lt;i&gt; ventriloquism&lt;/i&gt;&lt;/br&gt;0 (at will)&amp;mdash;&lt;i&gt;arcane mark&lt;/i&gt;,&lt;i&gt; dancing lights&lt;/i&gt;,&lt;i&gt; dispell magic&lt;/i&gt;,&lt;i&gt; detect poison&lt;/i&gt;, &lt;i&gt;ghost sound&lt;/i&gt; (DC 15),&lt;i&gt; mage hand&lt;/i&gt;,&lt;i&gt; message&lt;/i&gt;,&lt;i&gt; prestidigitation&lt;/i&gt;, &lt;i&gt;read magic&lt;/i&gt;&lt;/h5&gt;&lt;/h5&gt;&lt;/div&gt;&lt;hr/&gt;&lt;div&gt;&lt;h5&gt;&lt;b&gt;STATISTICS&lt;/b&gt;&lt;/h5&gt;&lt;/div&gt;&lt;hr/&gt;&lt;div&gt;&lt;h5&gt;&lt;b&gt;Str&lt;/b&gt; 33, &lt;b&gt;Dex&lt;/b&gt; 10, &lt;b&gt;Con&lt;/b&gt; 25, &lt;b&gt;Int&lt;/b&gt; 20, &lt;b&gt;Wis&lt;/b&gt; 21, &lt;b&gt;Cha&lt;/b&gt; 20&lt;/h5&gt;&lt;h5&gt;&lt;b&gt;Base Atk &lt;/b&gt;+22; &lt;b&gt;CMB &lt;/b&gt;+35; &lt;b&gt;CMD &lt;/b&gt;45 (49 vs. trip)&lt;/h5&gt;&lt;h5&gt;&lt;b&gt;Feats &lt;/b&gt;Alertness, Flyby Attack, Greater Spell Focus (enchant), Hover, Improved Initiative, Improved Vital Strike, Multiattack, Power Attack, Quicken Spell, Spell Focus (enchant), Vital Strike&lt;/h5&gt;&lt;h5&gt;&lt;b&gt;Skills &lt;/b&gt;Bluff +30, Diplomacy +30, Fly +17, Heal +30, Knowledge (local, history) +30, Linguistics +30, Perception +34, Sense Motive +34, Spellcraft +30, Survival +30&lt;/h5&gt;&lt;h5&gt;&lt;b&gt;Languages &lt;/b&gt;Common, Draconic, plus any 22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or be blinded for 1d4 rounds by the sand. The save DC for this effect is equal to the dragon's breath weapon DC.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action.&lt;/h5&gt;&lt;h5&gt;&lt;b&gt; Move Sand (Sp)&lt;/b&gt;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cone of sleep gas. Creatures within the cone must succeed on a Will save or fall asleep for 1d6 rounds plus 1 round per age category of the dragon.&lt;/h5&gt;&lt;h5&gt;&lt;b&gt; Spell-Like Abilities (Sp)&lt;/b&gt; A brass dragon gains the following spell-like abilities, usable at will upon reaching the listed age category. Very young-speak with animals; Juvenile- endure elements; Adult-suggestion; Old-control winds; Ancient-control weather; Great wyrm-whirlwind.&lt;/h5&gt;&lt;h5&gt;&lt;b&gt; Summon Djinni (Sp)&lt;/b&gt; This ability, usable by a great wyrm brass dragon once per day, works like a summon monster spell, except that it summons one noble djinni. This ability is the equivalent of a 9th-level spell. &lt;table&gt;  &lt;tr&gt;&lt;th&gt;Age Category&lt;/th&gt;&lt;th&gt;Special Abilities&lt;/th&gt;&lt;th&gt;Caster Level&lt;/th&gt;&lt;/tr&gt; &lt;tr&gt;&lt;td&gt;Wyrmling&lt;/td&gt;&lt;td&gt;Fire subtype, sleep breath&lt;/td&gt;&lt;td&gt;-&lt;/td&gt;&lt;/tr&gt; &lt;tr&gt;&lt;td&gt;Very young&lt;/td&gt;&lt;td&gt;speak with animals&lt;/td&gt;&lt;td&gt;-&lt;/td&gt;&lt;/tr&gt; &lt;tr&gt;&lt;td&gt;Young&lt;/td&gt;&lt;td&gt;Move sand&lt;/td&gt;&lt;td&gt;1st&lt;/td&gt;&lt;/tr&gt; &lt;tr&gt;&lt;td&gt;Juvenile&lt;/td&gt;&lt;td&gt;Desert wind, endure elements&lt;/td&gt;&lt;td&gt;3rd&lt;/td&gt;&lt;/tr&gt; &lt;tr&gt;&lt;td&gt;Young adult&lt;/td&gt;&lt;td&gt;DR 5/magic, spell resistance&lt;/td&gt;&lt;td&gt;5th&lt;/td&gt;&lt;/tr&gt; &lt;tr&gt;&lt;td&gt;Adult&lt;/td&gt;&lt;td&gt;frightful presence, suggestion&lt;/td&gt;&lt;td&gt;7th&lt;/td&gt;&lt;/tr&gt; &lt;tr&gt;&lt;td&gt;Mature adult&lt;/td&gt;&lt;td&gt;DR 10/magic&lt;/td&gt;&lt;td&gt;9th&lt;/td&gt;&lt;/tr&gt; &lt;tr&gt;&lt;td&gt;Old&lt;/td&gt;&lt;td&gt;Fire aura, control winds&lt;/td&gt;&lt;td&gt;11th&lt;/td&gt;&lt;/tr&gt; &lt;tr&gt;&lt;td&gt;Very old&lt;/td&gt;&lt;td&gt;DR 15/magic&lt;/td&gt;&lt;td&gt;13th&lt;/td&gt;&lt;/tr&gt; &lt;tr&gt;&lt;td&gt;Ancient&lt;/td&gt;&lt;td&gt;Sandstorm, control weather&lt;/td&gt;&lt;td&gt;15th&lt;/td&gt;&lt;/tr&gt; &lt;tr&gt;&lt;td&gt;Wyrm &lt;td&gt;DR 20/magic &lt;td&gt;17th&lt;/tr&gt; &lt;tr&gt;&lt;td&gt;Great wyrm&lt;/td&gt;&lt;td&gt;Summon djinni, whirlwind&lt;/td&gt;&lt;td&gt;19th&lt;/td&gt;&lt;/tr&gt; &lt;/table&gt; &lt;/h5&gt;&lt;/div&gt;&lt;br&gt;&lt;/br&gt;&lt;div&gt;&lt;h4&gt;&lt;p&gt;Consummate conversationalists, brass dragons prefer to talk instead of fight. Brass dragons lair near humanoid settlements, where they can hear the most recent news and gossip.&lt;/p&gt;&lt;/h4&gt;&lt;/div&gt;</t>
  </si>
  <si>
    <t>Young Bronze Dragon</t>
  </si>
  <si>
    <t>dragon senses; Perception +20</t>
  </si>
  <si>
    <t>Fort +10, Ref +8, Will +10</t>
  </si>
  <si>
    <t>40 ft., fly 200 ft. (poor), swim 60 ft.</t>
  </si>
  <si>
    <t>bite +14 (2d6+7), 2 claws +14 (1d8+5), 2 wings +12 (1d6+2), tail +12 (1d8+7)</t>
  </si>
  <si>
    <t>breath weapon (80-ft. line, DC 18, 6d6 electricity), repulsion breath</t>
  </si>
  <si>
    <t>Spell-Like Abilities (CL 10th) At will-speak with animals</t>
  </si>
  <si>
    <t>Spells Known (CL 1st) 1st (4/day)-alarm, obscuring mist 0 (at will)-detect magic, light, message, resistance</t>
  </si>
  <si>
    <t>Str 21, Dex 12, Con 17, Int 16, Wis 17, Cha 16</t>
  </si>
  <si>
    <t>Alertness, Flyby Attack, Multiattack, Power Attack, Vital Strike</t>
  </si>
  <si>
    <t>Diplomacy +16, Fly +8, Intimidate +16, Knowledge (arcana) +16, Perception +20, Sense Motive +20, Spellcraft +16, Stealth +10, Swim +26</t>
  </si>
  <si>
    <t>Aquan, Common, Draconic, Elven</t>
  </si>
  <si>
    <t>change shape, water breathing</t>
  </si>
  <si>
    <t xml:space="preserve"> temperate coastlines</t>
  </si>
  <si>
    <t>This sleek dragon is covered in dull metallic scales that range in color from shining bronze to mottled blue.</t>
  </si>
  <si>
    <t>Change Shape (Su) A young or older bronze dragon can take any animal or humanoid form 3/day as if using polymorph. 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Spell-Like Abilities (Sp) A bronze dragon gains the following spell-like abilities, usable at will upon reaching the listed age category. Very young-speak with animals; Juvenile-create food and water; Adult-fog cloud; Old-detect thoughts; Ancient-control water; Great wyrm-control weather. Tidal Wave (Su)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 Vortex (Ex) Once per day, an ancient or older bronze dragon can create a vortex as a standard action, just like an elder water elemental (see page 127). A bronze dragon can maintain this vortex for 1 round per age category.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 Age Category S pecial Abilities C aster Level Wyrmling Immunity to electricity, - repulsion breath, water breathing Very young Speak with animals - Young Change shape 1st Juvenile Wave mastery, create food and water 3rd Young adult DR 5/magic, spell resistance 5th Adult frightful presence, fog cloud 7th Mature adult DR 10/magic 9th Old Electricity aura, detect thoughts 11th Very old DR 15/magic 13th Ancient Vortex, control water 15th Wyrm DR 20/magic 17th Great wyrm Tidal wave, control weather 19th</t>
  </si>
  <si>
    <t>Bronze dragons have been known to ally with travelers and adventurers if the cause and reward is right and just.</t>
  </si>
  <si>
    <t>&lt;link rel="stylesheet"href="PF.css"&gt;&lt;div&gt;&lt;h2&gt;Metallic Dragon, Bronze &lt;/h2&gt;&lt;h3&gt;&lt;i&gt;This sleek dragon is covered in dull metallic scales that range in color from shining bronze to mottled blue.&lt;/i&gt;&lt;/h3&gt;&lt;br&gt;&lt;/br&gt;&lt;/div&gt;&lt;div class="heading"&gt;&lt;p class="alignleft"&gt;Young Bronze Dragon&lt;/p&gt;&lt;p class="alignright"&gt;CR 9&lt;/p&gt;&lt;div style="clear: both;"&gt;&lt;/div&gt;&lt;/div&gt;&lt;div&gt;&lt;h5&gt;&lt;b&gt;XP &lt;/b&gt;6,400&lt;/h5&gt;&lt;h5&gt;LG Large dragon (water)&lt;/h5&gt;&lt;h5&gt;&lt;b&gt;Init &lt;/b&gt;+1; &lt;b&gt;Senses &lt;/b&gt;dragon senses; Perception +20&lt;/h5&gt;&lt;/div&gt;&lt;hr/&gt;&lt;div&gt;&lt;h5&gt;&lt;b&gt;DEFENSE&lt;/b&gt;&lt;/h5&gt;&lt;/div&gt;&lt;hr/&gt;&lt;div&gt;&lt;h5&gt;&lt;b&gt;AC &lt;/b&gt;21, touch 10, flat-footed 20 (+1 Dex, +11 natural, -1 size)&lt;/h5&gt;&lt;h5&gt;&lt;b&gt;hp &lt;/b&gt;95 (10d12+30)&lt;/h5&gt;&lt;h5&gt;&lt;b&gt;Fort &lt;/b&gt;+10, &lt;b&gt;Ref &lt;/b&gt;+8, &lt;b&gt;Will &lt;/b&gt;+10&lt;/h5&gt;&lt;h5&gt;&lt;b&gt;Immune &lt;/b&gt;electricity, paralysis, sleep&lt;/h5&gt;&lt;/div&gt;&lt;hr/&gt;&lt;div&gt;&lt;h5&gt;&lt;b&gt;OFFENSE&lt;/b&gt;&lt;/h5&gt;&lt;/div&gt;&lt;hr/&gt;&lt;div&gt;&lt;h5&gt;&lt;b&gt;Spd &lt;/b&gt;40 ft., fly 200 ft. (poor), swim 60 ft.&lt;/h5&gt;&lt;h5&gt;&lt;b&gt;Melee &lt;/b&gt;bite +14 (2d6+7), 2 claws +14 (1d8+5), 2 wings +12 (1d6+2), tail +12 (1d8+7)&lt;/h5&gt;&lt;h5&gt;&lt;b&gt;Special Attacks &lt;/b&gt;breath weapon (80-ft. line, DC 18, 6d6 electricity), repulsion breath&lt;/h5&gt;&lt;h5&gt;&lt;b&gt;Spell-Like Abilities&lt;/b&gt; (CL 10th)&lt;/br&gt;At will&amp;mdash;&lt;i&gt;speak with animals&lt;/i&gt;&lt;/h5&gt;&lt;/h5&gt;&lt;h5&gt;&lt;b&gt;Spells Known&lt;/b&gt; (CL 1st)&lt;/br&gt;1st (4/day)&amp;mdash;&lt;i&gt;alarm&lt;/i&gt;,&lt;i&gt; obscuring mist&lt;/i&gt;&lt;/br&gt;0 (at will)&amp;mdash;&lt;i&gt;detect magic&lt;/i&gt;,&lt;i&gt; light&lt;/i&gt;,&lt;i&gt; message&lt;/i&gt;, &lt;i&gt;resistance&lt;/i&gt;&lt;/h5&gt;&lt;/h5&gt;&lt;/div&gt;&lt;hr/&gt;&lt;div&gt;&lt;h5&gt;&lt;b&gt;STATISTICS&lt;/b&gt;&lt;/h5&gt;&lt;/div&gt;&lt;hr/&gt;&lt;div&gt;&lt;h5&gt;&lt;b&gt;Str&lt;/b&gt; 21, &lt;b&gt;Dex&lt;/b&gt; 12, &lt;b&gt;Con&lt;/b&gt; 17, &lt;b&gt;Int&lt;/b&gt; 16, &lt;b&gt;Wis&lt;/b&gt; 17, &lt;b&gt;Cha&lt;/b&gt; 16&lt;/h5&gt;&lt;h5&gt;&lt;b&gt;Base Atk &lt;/b&gt;+10; &lt;b&gt;CMB &lt;/b&gt;+16; &lt;b&gt;CMD &lt;/b&gt;27 (31 vs. trip)&lt;/h5&gt;&lt;h5&gt;&lt;b&gt;Feats &lt;/b&gt;Alertness, Flyby Attack, Multiattack, Power Attack, Vital Strike&lt;/h5&gt;&lt;h5&gt;&lt;b&gt;Skills &lt;/b&gt;Diplomacy +16, Fly +8, Intimidate +16, Knowledge (arcana) +16, Perception +20, Sense Motive +20, Spellcraft +16, Stealth +10, Swim +26&lt;/h5&gt;&lt;h5&gt;&lt;b&gt;Languages &lt;/b&gt;Aquan, Common, Draconic, Elven&lt;/h5&gt;&lt;h5&gt;&lt;b&gt;SQ &lt;/b&gt;change shape, water breathing&lt;/h5&gt;&lt;/div&gt;&lt;hr/&gt;&lt;div&gt;&lt;h5&gt;&lt;b&gt;ECOLOGY&lt;/b&gt;&lt;/h5&gt;&lt;/div&gt;&lt;hr/&gt;&lt;div&gt;&lt;h5&gt;&lt;b&gt;Environment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ABILITIES&lt;/b&gt;&lt;/h5&gt;&lt;/div&gt;&lt;hr/&gt;&lt;div&gt;&lt;h5&gt;&lt;b&gt;Change Shape (Su)&lt;/b&gt; A young or older bronze dragon can take any animal or humanoid form 3/day as if using polymorph. &lt;/h5&gt;&lt;h5&gt;&lt;b&gt;Electricity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Spell-Like Abilities (Sp)&lt;/b&gt; A bronze dragon gains the following spell-like abilities, usable at will upon reaching the listed age category. Very young-speak with animals; Juvenile-create food and water; Adult-fog cloud; Old-detect thoughts; Ancient-control water; Great wyrm-control weather.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(see page 127).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 &lt;table&gt;  &lt;tr&gt;&lt;th&gt;Age Category&lt;/th&gt;&lt;th&gt;Special Abilities&lt;/th&gt;&lt;th&gt;Caster Level&lt;/th&gt;&lt;/tr&gt; &lt;tr&gt;&lt;td&gt;Wyrmling&lt;/td&gt;&lt;td&gt;Immunity to electricity, repulsion breath, water breathing&lt;/td&gt;&lt;td&gt;-&lt;/td&gt;&lt;/tr&gt; &lt;tr&gt;&lt;td&gt;Very young&lt;/td&gt;&lt;td&gt;Speak with animals&lt;/td&gt;&lt;td&gt;-&lt;/td&gt;&lt;/tr&gt; &lt;tr&gt;&lt;td&gt;Young&lt;/td&gt;&lt;td&gt;Change shape&lt;/td&gt;&lt;td&gt;1st&lt;/td&gt;&lt;/tr&gt; &lt;tr&gt;&lt;td&gt;Juvenile&lt;/td&gt;&lt;td&gt;Wave mastery, create food and water&lt;/td&gt;&lt;td&gt;3rd&lt;/td&gt;&lt;/tr&gt;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&lt;tr&gt;&lt;td&gt;Old&lt;/td&gt;&lt;td&gt;Electricity aura, detect thoughts&lt;/td&gt;&lt;td&gt;11th&lt;/td&gt;&lt;/tr&gt; &lt;tr&gt;&lt;td&gt;Very old&lt;/td&gt;&lt;td&gt;DR 15/magic&lt;/td&gt;&lt;td&gt;13th&lt;/td&gt;&lt;/tr&gt; &lt;tr&gt;&lt;td&gt;Ancient&lt;/td&gt;&lt;td&gt;Vortex, control water&lt;/td&gt;&lt;td&gt;15th&lt;/td&gt;&lt;/tr&gt; &lt;tr&gt;&lt;td&gt;Wyrm&lt;/td&gt;&lt;td&gt;DR 20/magic&lt;/td&gt;&lt;td&gt;17th&lt;/td&gt;&lt;/tr&gt; &lt;tr&gt;&lt;td&gt;Great wyrm&lt;/td&gt;&lt;td&gt;Tidal wave, control weather&lt;/td&gt;&lt;td&gt;19th&lt;/td&gt;&lt;/tr&gt; &lt;/table&gt; &lt;/h5&gt;&lt;/div&gt;&lt;br&gt;&lt;/br&gt;&lt;div&gt;&lt;h4&gt;&lt;p&gt;Bronze dragons have been known to ally with travelers and adventurers if the cause and reward is right and just.&lt;/p&gt;&lt;/h4&gt;&lt;/div&gt;</t>
  </si>
  <si>
    <t>Adult Bronze Dragon</t>
  </si>
  <si>
    <t>dragon senses; Perception +28</t>
  </si>
  <si>
    <t>frightful presence (180 ft., DC 23)</t>
  </si>
  <si>
    <t>Fort +15, Ref +10, Will +15</t>
  </si>
  <si>
    <t>bite +22 (2d8+12), 2 claws +22 (2d6+8), 2 wings +20 (1d8+4), tail slap +20 (2d6+12)</t>
  </si>
  <si>
    <t>breath weapon (100-ft. line, DC 23, 12d6 electricity), crush, repulsion breath</t>
  </si>
  <si>
    <t>Spell-Like Abilities (CL 16th) At will-create food and water, fog cloud, speak with animals</t>
  </si>
  <si>
    <t>Spells Known (CL 7th) 3rd (5/day)-dispel magic, slow (DC 18) 2nd (7/day)-blur, gust of wind, mirror image 1st (8/day)-alarm, mage armor, obscuring mist, shield, true strike 0 (at will)-detect magic, light, message, resistance, 2 more</t>
  </si>
  <si>
    <t>Str 27, Dex 10, Con 21, Int 20, Wis 21, Cha 20</t>
  </si>
  <si>
    <t>Alertness, Cleave, Flyby Attack, Hover, Improved Vital Strike, Multiattack, Power Attack, Vital Strike</t>
  </si>
  <si>
    <t>Diplomacy +24, Fly +11, Handle Animals +21, Intimidate +24, Knowledge (arcana, geography) +24, Perception +28, Sense Motive +28, Spellcraft +24, Stealth +11, Swim +35</t>
  </si>
  <si>
    <t>Aquan, Common, Draconic, Elven, Gnome, 2 more</t>
  </si>
  <si>
    <t>change shape, water breathing, wave mastery</t>
  </si>
  <si>
    <t>&lt;link rel="stylesheet"href="PF.css"&gt;&lt;div&gt;&lt;h2&gt;Metallic Dragon, Bronze &lt;/h2&gt;&lt;h3&gt;&lt;i&gt;This sleek dragon is covered in dull metallic scales that range in color from shining bronze to mottled blue.&lt;/i&gt;&lt;/h3&gt;&lt;br&gt;&lt;/br&gt;&lt;/div&gt;&lt;div class="heading"&gt;&lt;p class="alignleft"&gt;Adult Bronze Dragon&lt;/p&gt;&lt;p class="alignright"&gt;CR 13&lt;/p&gt;&lt;div style="clear: both;"&gt;&lt;/div&gt;&lt;/div&gt;&lt;div&gt;&lt;h5&gt;&lt;b&gt;XP &lt;/b&gt;25,600&lt;/h5&gt;&lt;h5&gt;LG Huge dragon (water)&lt;/h5&gt;&lt;h5&gt;&lt;b&gt;Init &lt;/b&gt;+0; &lt;b&gt;Senses &lt;/b&gt;dragon senses; Perception +28&lt;/h5&gt;&lt;h5&gt;&lt;b&gt;Aura &lt;/b&gt;frightful presence (180 ft., DC 23)&lt;/h5&gt;&lt;/div&gt;&lt;hr/&gt;&lt;div&gt;&lt;h5&gt;&lt;b&gt;DEFENSE&lt;/b&gt;&lt;/h5&gt;&lt;/div&gt;&lt;hr/&gt;&lt;div&gt;&lt;h5&gt;&lt;b&gt;AC &lt;/b&gt;28, touch 8, flat-footed 28 (+20 natural, -2 size)&lt;/h5&gt;&lt;h5&gt;&lt;b&gt;hp &lt;/b&gt;184 (16d12+80)&lt;/h5&gt;&lt;h5&gt;&lt;b&gt;Fort &lt;/b&gt;+15, &lt;b&gt;Ref &lt;/b&gt;+10, &lt;b&gt;Will &lt;/b&gt;+15&lt;/h5&gt;&lt;h5&gt;&lt;b&gt;DR &lt;/b&gt;5/magic; &lt;b&gt;Immune &lt;/b&gt;electricity, paralysis, sleep; &lt;b&gt;SR &lt;/b&gt;24&lt;/h5&gt;&lt;/div&gt;&lt;hr/&gt;&lt;div&gt;&lt;h5&gt;&lt;b&gt;OFFENSE&lt;/b&gt;&lt;/h5&gt;&lt;/div&gt;&lt;hr/&gt;&lt;div&gt;&lt;h5&gt;&lt;b&gt;Spd &lt;/b&gt;40 ft., fly 200 ft. (poor), swim 60 ft.&lt;/h5&gt;&lt;h5&gt;&lt;b&gt;Melee &lt;/b&gt;bite +22 (2d8+12), 2 claws +22 (2d6+8), 2 wings +20 (1d8+4), tail slap +20 (2d6+12)&lt;/h5&gt;&lt;h5&gt;&lt;b&gt;Space &lt;/b&gt;15 ft.; &lt;b&gt;Reach &lt;/b&gt;10 ft. (15 ft. with bite)&lt;/h5&gt;&lt;h5&gt;&lt;b&gt;Special Attacks &lt;/b&gt;breath weapon (100-ft. line, DC 23, 12d6 electricity), crush, repulsion breath&lt;/h5&gt;&lt;h5&gt;&lt;b&gt;Spell-Like Abilities&lt;/b&gt; (CL 16th)&lt;/br&gt;At will&amp;mdash;&lt;i&gt;create food and water&lt;/i&gt;,&lt;i&gt; fog cloud&lt;/i&gt;, &lt;i&gt;speak with animals&lt;/i&gt;&lt;/h5&gt;&lt;/h5&gt;&lt;h5&gt;&lt;b&gt;Spells Known&lt;/b&gt; (CL 7th)&lt;/br&gt;3rd (5/day)&amp;mdash;&lt;i&gt;dispel magic&lt;/i&gt;, &lt;i&gt;slow&lt;/i&gt; (DC 18)&lt;/br&gt;2nd (7/day)&amp;mdash;&lt;i&gt;blur&lt;/i&gt;,&lt;i&gt; gust of wind&lt;/i&gt;,&lt;i&gt; mirror image&lt;/i&gt;&lt;/br&gt;1st (8/day)&amp;mdash;&lt;i&gt;alarm&lt;/i&gt;,&lt;i&gt; mage armor&lt;/i&gt;,&lt;i&gt; obscuring mist&lt;/i&gt;,&lt;i&gt; shield&lt;/i&gt;,&lt;i&gt; true strike&lt;/i&gt;&lt;/br&gt;0 (at will)&amp;mdash;&lt;i&gt;detect magic&lt;/i&gt;,&lt;i&gt; light&lt;/i&gt;,&lt;i&gt; message&lt;/i&gt;,&lt;i&gt; resistance&lt;/i&gt;, &lt;i&gt;2 more&lt;/i&gt;&lt;/h5&gt;&lt;/h5&gt;&lt;/div&gt;&lt;hr/&gt;&lt;div&gt;&lt;h5&gt;&lt;b&gt;STATISTICS&lt;/b&gt;&lt;/h5&gt;&lt;/div&gt;&lt;hr/&gt;&lt;div&gt;&lt;h5&gt;&lt;b&gt;Str&lt;/b&gt; 27, &lt;b&gt;Dex&lt;/b&gt; 10, &lt;b&gt;Con&lt;/b&gt; 21, &lt;b&gt;Int&lt;/b&gt; 20, &lt;b&gt;Wis&lt;/b&gt; 21, &lt;b&gt;Cha&lt;/b&gt; 20&lt;/h5&gt;&lt;h5&gt;&lt;b&gt;Base Atk &lt;/b&gt;+16; &lt;b&gt;CMB &lt;/b&gt;+26; &lt;b&gt;CMD &lt;/b&gt;36 (40 vs. trip)&lt;/h5&gt;&lt;h5&gt;&lt;b&gt;Feats &lt;/b&gt;Alertness, Cleave, Flyby Attack, Hover, Improved Vital Strike, Multiattack, Power Attack, Vital Strike&lt;/h5&gt;&lt;h5&gt;&lt;b&gt;Skills &lt;/b&gt;Diplomacy +24, Fly +11, Handle Animals +21, Intimidate +24, Knowledge (arcana, geography) +24, Perception +28, Sense Motive +28, Spellcraft +24, Stealth +11, Swim +35&lt;/h5&gt;&lt;h5&gt;&lt;b&gt;Languages &lt;/b&gt;Aquan, Common, Draconic, Elven, Gnome, 2 more&lt;/h5&gt;&lt;h5&gt;&lt;b&gt;SQ &lt;/b&gt;change shape, water breathing, wave mastery&lt;/h5&gt;&lt;/div&gt;&lt;hr/&gt;&lt;div&gt;&lt;h5&gt;&lt;b&gt;ECOLOGY&lt;/b&gt;&lt;/h5&gt;&lt;/div&gt;&lt;hr/&gt;&lt;div&gt;&lt;h5&gt;&lt;b&gt;Environment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ABILITIES&lt;/b&gt;&lt;/h5&gt;&lt;/div&gt;&lt;hr/&gt;&lt;div&gt;&lt;h5&gt;&lt;b&gt;Change Shape (Su)&lt;/b&gt; A young or older bronze dragon can take any animal or humanoid form 3/day as if using polymorph. &lt;/h5&gt;&lt;h5&gt;&lt;b&gt;Electricity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Spell-Like Abilities (Sp)&lt;/b&gt; A bronze dragon gains the following spell-like abilities, usable at will upon reaching the listed age category. Very young-speak with animals; Juvenile-create food and water; Adult-fog cloud; Old-detect thoughts; Ancient-control water; Great wyrm-control weather.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(see page 127).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 &lt;table&gt;  &lt;tr&gt;&lt;th&gt;Age Category&lt;/th&gt;&lt;th&gt;Special Abilities&lt;/th&gt;&lt;th&gt;Caster Level&lt;/th&gt;&lt;/tr&gt; &lt;tr&gt;&lt;td&gt;Wyrmling&lt;/td&gt;&lt;td&gt;Immunity to electricity, repulsion breath, water breathing&lt;/td&gt;&lt;td&gt;-&lt;/td&gt;&lt;/tr&gt; &lt;tr&gt;&lt;td&gt;Very young&lt;/td&gt;&lt;td&gt;Speak with animals&lt;/td&gt;&lt;td&gt;-&lt;/td&gt;&lt;/tr&gt; &lt;tr&gt;&lt;td&gt;Young&lt;/td&gt;&lt;td&gt;Change shape&lt;/td&gt;&lt;td&gt;1st&lt;/td&gt;&lt;/tr&gt; &lt;tr&gt;&lt;td&gt;Juvenile&lt;/td&gt;&lt;td&gt;Wave mastery, create food and water&lt;/td&gt;&lt;td&gt;3rd&lt;/td&gt;&lt;/tr&gt;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&lt;tr&gt;&lt;td&gt;Old&lt;/td&gt;&lt;td&gt;Electricity aura, detect thoughts&lt;/td&gt;&lt;td&gt;11th&lt;/td&gt;&lt;/tr&gt; &lt;tr&gt;&lt;td&gt;Very old&lt;/td&gt;&lt;td&gt;DR 15/magic&lt;/td&gt;&lt;td&gt;13th&lt;/td&gt;&lt;/tr&gt; &lt;tr&gt;&lt;td&gt;Ancient&lt;/td&gt;&lt;td&gt;Vortex, control water&lt;/td&gt;&lt;td&gt;15th&lt;/td&gt;&lt;/tr&gt; &lt;tr&gt;&lt;td&gt;Wyrm&lt;/td&gt;&lt;td&gt;DR 20/magic&lt;/td&gt;&lt;td&gt;17th&lt;/td&gt;&lt;/tr&gt; &lt;tr&gt;&lt;td&gt;Great wyrm&lt;/td&gt;&lt;td&gt;Tidal wave, control weather&lt;/td&gt;&lt;td&gt;19th&lt;/td&gt;&lt;/tr&gt; &lt;/table&gt; &lt;/h5&gt;&lt;/div&gt;&lt;br&gt;&lt;/br&gt;&lt;div&gt;&lt;h4&gt;&lt;p&gt;Bronze dragons have been known to ally with travelers and adventurers if the cause and reward is right and just.&lt;/p&gt;&lt;/h4&gt;&lt;/div&gt;</t>
  </si>
  <si>
    <t>Ancient Bronze Dragon</t>
  </si>
  <si>
    <t>dragon senses; Perception +38</t>
  </si>
  <si>
    <t>electricity aura, frightful presence (300 ft., DC 29)</t>
  </si>
  <si>
    <t>Fort +21, Ref +13, Will +21</t>
  </si>
  <si>
    <t>bite +32 (4d6+18/19-20), 2 claws +32 (2d8+12/19-20), 2 wings +30 (2d6+6), tail slap +30 (2d8+18)</t>
  </si>
  <si>
    <t>br. weapon (120-ft. line, DC 29, 20d6 elect.), crush, repul. breath, tail sweep, vortex</t>
  </si>
  <si>
    <t>Spell-Like Abilities (CL 24th) At will-control water, create food and water, detect thoughts (DC 19), fog cloud, speak with animals</t>
  </si>
  <si>
    <t>Spells Known (CL 15th) 7th (5/day)-spell turning, statue 6th (7/day)-greater dispel magic, mass suggestion (DC 23), mislead 5th (7/day)-dismissal, interposing hand, mind fog, teleport 4th (7/day)-dimension door, ice storm, solid fog, stoneskin 3rd (7/day)-dispel magic, heroism, slow (DC 20), suggestion 2nd (8/day)-blur, gust of wind, invisibility, mirror image, web 1st (8/day)-alarm, mage armor, obscuring mist, shield, true strike 0 (at will)-detect magic, light, message, resistance, 2 more</t>
  </si>
  <si>
    <t>Str 35, Dex 8, Con 25, Int 24, Wis 25, Cha 24</t>
  </si>
  <si>
    <t>Alertness, Cleave, Flyby Attack, Great Cleave, Hover, Improved Critical (bite, claw), Improved Initiative, Improved Vital Strike, Multiattack, Power Attack, Vital Strike</t>
  </si>
  <si>
    <t>Diplomacy +34, Fly +10, Handle Animals +31, Heal +34, Intimidate +34, Knowledge (arcana, geography, history) +34, Perception +38, Sense Motive +38, Spellcraft +34, Stealth +14, Swim +47</t>
  </si>
  <si>
    <t>Aquan, Common, Draconic, Elven, Gnome, 3 more</t>
  </si>
  <si>
    <t>&lt;link rel="stylesheet"href="PF.css"&gt;&lt;div&gt;&lt;h2&gt;Metallic Dragon, Bronze &lt;/h2&gt;&lt;h3&gt;&lt;i&gt;This sleek dragon is covered in dull metallic scales that range in color from shining bronze to mottled blue.&lt;/i&gt;&lt;/h3&gt;&lt;br&gt;&lt;/br&gt;&lt;/div&gt;&lt;div class="heading"&gt;&lt;p class="alignleft"&gt;Ancient Bronze Dragon&lt;/p&gt;&lt;p class="alignright"&gt;CR 18&lt;/p&gt;&lt;div style="clear: both;"&gt;&lt;/div&gt;&lt;/div&gt;&lt;div&gt;&lt;h5&gt;&lt;b&gt;XP &lt;/b&gt;153,600&lt;/h5&gt;&lt;h5&gt;LG Gargantuan dragon (water)&lt;/h5&gt;&lt;h5&gt;&lt;b&gt;Init &lt;/b&gt;+3; &lt;b&gt;Senses &lt;/b&gt;dragon senses; Perception +38&lt;/h5&gt;&lt;h5&gt;&lt;b&gt;Aura &lt;/b&gt;electricity aura, frightful presence (300 ft., DC 29)&lt;/h5&gt;&lt;/div&gt;&lt;hr/&gt;&lt;div&gt;&lt;h5&gt;&lt;b&gt;DEFENSE&lt;/b&gt;&lt;/h5&gt;&lt;/div&gt;&lt;hr/&gt;&lt;div&gt;&lt;h5&gt;&lt;b&gt;AC &lt;/b&gt;37, touch 5, flat-footed 37 (-1 Dex, +32 natural, -4 size)&lt;/h5&gt;&lt;h5&gt;&lt;b&gt;hp &lt;/b&gt;324 (24d12+168)&lt;/h5&gt;&lt;h5&gt;&lt;b&gt;Fort &lt;/b&gt;+21, &lt;b&gt;Ref &lt;/b&gt;+13, &lt;b&gt;Will &lt;/b&gt;+21&lt;/h5&gt;&lt;h5&gt;&lt;b&gt;DR &lt;/b&gt;15/magic; &lt;b&gt;Immune &lt;/b&gt;electricity, paralysis, sleep; &lt;b&gt;SR &lt;/b&gt;29&lt;/h5&gt;&lt;/div&gt;&lt;hr/&gt;&lt;div&gt;&lt;h5&gt;&lt;b&gt;OFFENSE&lt;/b&gt;&lt;/h5&gt;&lt;/div&gt;&lt;hr/&gt;&lt;div&gt;&lt;h5&gt;&lt;b&gt;Spd &lt;/b&gt;40 ft., fly 250 ft. (clum.), sw. 60 ft.&lt;/h5&gt;&lt;h5&gt;&lt;b&gt;Melee &lt;/b&gt;bite +32 (4d6+18/19-20), 2 claws +32 (2d8+12/19-20), 2 wings +30 (2d6+6), tail slap +30 (2d8+18)&lt;/h5&gt;&lt;h5&gt;&lt;b&gt;Space &lt;/b&gt;20 ft.; &lt;b&gt;Reach &lt;/b&gt;15 ft. (20 ft. with bite)&lt;/h5&gt;&lt;h5&gt;&lt;b&gt;Special Attacks &lt;/b&gt;br. weapon (120-ft. line, DC 29, 20d6 elect.), crush, repul. breath, tail sweep, vortex&lt;/h5&gt;&lt;h5&gt;&lt;b&gt;Spell-Like Abilities&lt;/b&gt; (CL 24th)&lt;/br&gt;At will&amp;mdash;&lt;i&gt;control water&lt;/i&gt;,&lt;i&gt; create food and water&lt;/i&gt;, &lt;i&gt;detect thoughts&lt;/i&gt; (DC 19),&lt;i&gt; fog cloud&lt;/i&gt;, &lt;i&gt;speak with animals&lt;/i&gt;&lt;/h5&gt;&lt;/h5&gt;&lt;h5&gt;&lt;b&gt;Spells Known&lt;/b&gt; (CL 15th)&lt;/br&gt;7th (5/day)&amp;mdash;&lt;i&gt;spell turning&lt;/i&gt;,&lt;i&gt; statue&lt;/i&gt;&lt;/br&gt;6th (7/day)&amp;mdash;&lt;i&gt;greater &lt;i&gt;dispel magic&lt;/i&gt;&lt;/i&gt;, &lt;i&gt;mass&lt;i&gt; suggestion&lt;/i&gt;&lt;/i&gt; (DC 23),&lt;i&gt; mislead&lt;/i&gt;&lt;/br&gt;5th (7/day)&amp;mdash;&lt;i&gt;dismissal&lt;/i&gt;,&lt;i&gt; interposing hand&lt;/i&gt;,&lt;i&gt; mind fog&lt;/i&gt;,&lt;i&gt; teleport&lt;/i&gt;&lt;/br&gt;4th (7/day)&amp;mdash;&lt;i&gt;dimension door&lt;/i&gt;,&lt;i&gt; ice storm&lt;/i&gt;,&lt;i&gt; solid fog&lt;/i&gt;,&lt;i&gt; stoneskin&lt;/i&gt;&lt;/br&gt;3rd (7/day)&amp;mdash;&lt;i&gt;dispel magic&lt;/i&gt;,&lt;i&gt; heroism&lt;/i&gt;, &lt;i&gt;slow&lt;/i&gt; (DC 20),&lt;i&gt; suggestion&lt;/i&gt;&lt;/br&gt;2nd (8/day)&amp;mdash;&lt;i&gt;blur&lt;/i&gt;,&lt;i&gt; gust of wind&lt;/i&gt;,&lt;i&gt; invisibility&lt;/i&gt;,&lt;i&gt; mirror image&lt;/i&gt;,&lt;i&gt; web&lt;/i&gt;&lt;/br&gt;1st (8/day)&amp;mdash;&lt;i&gt;alarm&lt;/i&gt;,&lt;i&gt; mage armor&lt;/i&gt;,&lt;i&gt; obscuring mist&lt;/i&gt;,&lt;i&gt; shield&lt;/i&gt;,&lt;i&gt; true strike&lt;/i&gt;&lt;/br&gt;0 (at will)&amp;mdash;&lt;i&gt;detect magic&lt;/i&gt;,&lt;i&gt; light&lt;/i&gt;,&lt;i&gt; message&lt;/i&gt;,&lt;i&gt; resistance&lt;/i&gt;, &lt;i&gt;2 more&lt;/i&gt;&lt;/h5&gt;&lt;/h5&gt;&lt;/div&gt;&lt;hr/&gt;&lt;div&gt;&lt;h5&gt;&lt;b&gt;STATISTICS&lt;/b&gt;&lt;/h5&gt;&lt;/div&gt;&lt;hr/&gt;&lt;div&gt;&lt;h5&gt;&lt;b&gt;Str&lt;/b&gt; 35, &lt;b&gt;Dex&lt;/b&gt; 8, &lt;b&gt;Con&lt;/b&gt; 25, &lt;b&gt;Int&lt;/b&gt; 24, &lt;b&gt;Wis&lt;/b&gt; 25, &lt;b&gt;Cha&lt;/b&gt; 24&lt;/h5&gt;&lt;h5&gt;&lt;b&gt;Base Atk &lt;/b&gt;+24; &lt;b&gt;CMB &lt;/b&gt;+40; &lt;b&gt;CMD &lt;/b&gt;49 (53 vs. trip)&lt;/h5&gt;&lt;h5&gt;&lt;b&gt;Feats &lt;/b&gt;Alertness, Cleave, Flyby Attack, Great Cleave, Hover, Improved Critical (bite, claw), Improved Initiative, Improved Vital Strike, Multiattack, Power Attack, Vital Strike&lt;/h5&gt;&lt;h5&gt;&lt;b&gt;Skills &lt;/b&gt;Diplomacy +34, Fly +10, Handle Animals +31, Heal +34, Intimidate +34, Knowledge (arcana, geography, history) +34, Perception +38, Sense Motive +38, Spellcraft +34, Stealth +14, Swim +47&lt;/h5&gt;&lt;h5&gt;&lt;b&gt;Languages &lt;/b&gt;Aquan, Common, Draconic, Elven, Gnome, 3 more&lt;/h5&gt;&lt;h5&gt;&lt;b&gt;SQ &lt;/b&gt;change shape, water breathing, wave mastery&lt;/h5&gt;&lt;/div&gt;&lt;hr/&gt;&lt;div&gt;&lt;h5&gt;&lt;b&gt;ECOLOGY&lt;/b&gt;&lt;/h5&gt;&lt;/div&gt;&lt;hr/&gt;&lt;div&gt;&lt;h5&gt;&lt;b&gt;Environment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ABILITIES&lt;/b&gt;&lt;/h5&gt;&lt;/div&gt;&lt;hr/&gt;&lt;div&gt;&lt;h5&gt;&lt;b&gt;Change Shape (Su)&lt;/b&gt; A young or older bronze dragon can take any animal or humanoid form 3/day as if using polymorph. &lt;/h5&gt;&lt;h5&gt;&lt;b&gt;Electricity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Spell-Like Abilities (Sp)&lt;/b&gt; A bronze dragon gains the following spell-like abilities, usable at will upon reaching the listed age category. Very young-speak with animals; Juvenile-create food and water; Adult-fog cloud; Old-detect thoughts; Ancient-control water; Great wyrm-control weather.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(see page 127).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 &lt;table&gt;  &lt;tr&gt;&lt;th&gt;Age Category&lt;/th&gt;&lt;th&gt;Special Abilities&lt;/th&gt;&lt;th&gt;Caster Level&lt;/th&gt;&lt;/tr&gt; &lt;tr&gt;&lt;td&gt;Wyrmling&lt;/td&gt;&lt;td&gt;Immunity to electricity, repulsion breath, water breathing&lt;/td&gt;&lt;td&gt;-&lt;/td&gt;&lt;/tr&gt; &lt;tr&gt;&lt;td&gt;Very young&lt;/td&gt;&lt;td&gt;Speak with animals&lt;/td&gt;&lt;td&gt;-&lt;/td&gt;&lt;/tr&gt; &lt;tr&gt;&lt;td&gt;Young&lt;/td&gt;&lt;td&gt;Change shape&lt;/td&gt;&lt;td&gt;1st&lt;/td&gt;&lt;/tr&gt; &lt;tr&gt;&lt;td&gt;Juvenile&lt;/td&gt;&lt;td&gt;Wave mastery, create food and water&lt;/td&gt;&lt;td&gt;3rd&lt;/td&gt;&lt;/tr&gt;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&lt;tr&gt;&lt;td&gt;Old&lt;/td&gt;&lt;td&gt;Electricity aura, detect thoughts&lt;/td&gt;&lt;td&gt;11th&lt;/td&gt;&lt;/tr&gt; &lt;tr&gt;&lt;td&gt;Very old&lt;/td&gt;&lt;td&gt;DR 15/magic&lt;/td&gt;&lt;td&gt;13th&lt;/td&gt;&lt;/tr&gt; &lt;tr&gt;&lt;td&gt;Ancient&lt;/td&gt;&lt;td&gt;Vortex, control water&lt;/td&gt;&lt;td&gt;15th&lt;/td&gt;&lt;/tr&gt; &lt;tr&gt;&lt;td&gt;Wyrm&lt;/td&gt;&lt;td&gt;DR 20/magic&lt;/td&gt;&lt;td&gt;17th&lt;/td&gt;&lt;/tr&gt; &lt;tr&gt;&lt;td&gt;Great wyrm&lt;/td&gt;&lt;td&gt;Tidal wave, control weather&lt;/td&gt;&lt;td&gt;19th&lt;/td&gt;&lt;/tr&gt; &lt;/table&gt; &lt;/h5&gt;&lt;/div&gt;&lt;br&gt;&lt;/br&gt;&lt;div&gt;&lt;h4&gt;&lt;p&gt;Bronze dragons have been known to ally with travelers and adventurers if the cause and reward is right and just.&lt;/p&gt;&lt;/h4&gt;&lt;/div&gt;</t>
  </si>
  <si>
    <t>Young Copper Dragon</t>
  </si>
  <si>
    <t>22, touch 12, flat-footed 20</t>
  </si>
  <si>
    <t>(+2 Dex, +10 natural)</t>
  </si>
  <si>
    <t>Fort +9, Ref +8, Will +8</t>
  </si>
  <si>
    <t>40 ft., fly 150 ft. (average)</t>
  </si>
  <si>
    <t>climb stone</t>
  </si>
  <si>
    <t>bite +13 (1d8+6/19-20), 2 claws +13 (1d6+4), 2 wings +8 (1d4+2)</t>
  </si>
  <si>
    <t>breath weapon (60-ft. line, DC 17, 6d6 acid), slow breath (30-ft. cone, DC 17, slowed for 1d6+3 rounds)</t>
  </si>
  <si>
    <t>Spell-Like Abilities (CL 9th) At will-grease (DC 13)</t>
  </si>
  <si>
    <t>Spells Known (CL 1st) 1st (4/day)-alarm, silent image (DC 13) 0 (at will)-detect magic, ghost sound (DC 12), light, message</t>
  </si>
  <si>
    <t>Str 19, Dex 14, Con 17, Int 14, Wis 15, Cha 14</t>
  </si>
  <si>
    <t>Combat Expertise, Improved Critical (bite), Improved Initiative, Improved Trip, Power Attack</t>
  </si>
  <si>
    <t>Bluff +14, Craft (trap) +14, Fly +14, Perception +14, Perform (comedy) +11, Sense Motive +14, Stealth +14, Use Magic Device +14</t>
  </si>
  <si>
    <t>Common, Draconic, Gnome</t>
  </si>
  <si>
    <t xml:space="preserve"> warm hills</t>
  </si>
  <si>
    <t>Bright, shining copper scales run from the horn-crowned head to the ridged tail of this long-winged dragon.</t>
  </si>
  <si>
    <t>Climb Stone (Ex) A copper dragon can climb on stone surfaces as though using the spider climb spell. Deadly Joke (Sp) Once per day, as a standard action, a great wyrm copper dragon can tell a joke that kills. This affects one target, and functions as power word kill. This is a language-dependent sonic effect. Mass Laughter (Sp)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Spell-Like Abilities (Sp) A copper dragon gains the following spell-like abilities, usable at will upon reaching the listed age category. Very young-grease; Juvenile-hideous laughter; Adult-stone shape; Old-transmute rock to mud/mud to rock; Ancient-wall of stone; Great wyrm-move earth. Trap Master (Ex) A juvenile or older copper dragon receives a +1 bonus per age categroy on Craft (traps) and Perception checks made to locate a trap. Upon becoming a mature adult, he can also use Disable Device to disarm magic traps as if he had the rogue's Trapfinding class feature. Uncanny Dodge (Ex) A young or older copper dragon is always looking out for an ambush. He can never be caught flat-footed. This ability functions like the rogue ability of the same name. Age Category S pecial Abilities C aster Level Wyrmling Immunity to acid, climb stone, - slow breath Very young Grease - Young Uncanny dodge 1st Juvenile Trap master, hideous laughter 3rd Young adult DR 5/magic, spell resistance 5th Adult Frightful presence, stone shape 7th Mature adult DR 10/magic 9th Old Slow aura, transmute rock/mud 11th Very old DR 15/magic 13th Ancient Mass laughter, wall of stone 15th Wyrm DR 20/magic 17th Great wyrm Deadly joke, move earth 19th</t>
  </si>
  <si>
    <t>This whimsical dragon spends most of its time in combat trying to annoy and frustrate its enemies.</t>
  </si>
  <si>
    <t>&lt;link rel="stylesheet"href="PF.css"&gt;&lt;div&gt;&lt;h2&gt;Metallic Dragon, Copper &lt;/h2&gt;&lt;h3&gt;&lt;i&gt;Bright, shining copper scales run from the horn-crowned head to the ridged tail of this long-winged dragon.&lt;/i&gt;&lt;/h3&gt;&lt;br&gt;&lt;/br&gt;&lt;/div&gt;&lt;div class="heading"&gt;&lt;p class="alignleft"&gt;Young Copper Dragon&lt;/p&gt;&lt;p class="alignright"&gt;CR 8&lt;/p&gt;&lt;div style="clear: both;"&gt;&lt;/div&gt;&lt;/div&gt;&lt;div&gt;&lt;h5&gt;&lt;b&gt;XP &lt;/b&gt;4,800&lt;/h5&gt;&lt;h5&gt;CG Medium dragon (earth)&lt;/h5&gt;&lt;h5&gt;&lt;b&gt;Init &lt;/b&gt;+6; &lt;b&gt;Senses &lt;/b&gt;Perception +14&lt;/h5&gt;&lt;/div&gt;&lt;hr/&gt;&lt;div&gt;&lt;h5&gt;&lt;b&gt;DEFENSE&lt;/b&gt;&lt;/h5&gt;&lt;/div&gt;&lt;hr/&gt;&lt;div&gt;&lt;h5&gt;&lt;b&gt;AC &lt;/b&gt;22, touch 12, flat-footed 20 (+2 Dex, +10 natural)&lt;/h5&gt;&lt;h5&gt;&lt;b&gt;hp &lt;/b&gt;85 (9d12+27)&lt;/h5&gt;&lt;h5&gt;&lt;b&gt;Fort &lt;/b&gt;+9, &lt;b&gt;Ref &lt;/b&gt;+8, &lt;b&gt;Will &lt;/b&gt;+8&lt;/h5&gt;&lt;h5&gt;&lt;b&gt;Defensive Abilities &lt;/b&gt;uncanny dodge; &lt;b&gt;Immune &lt;/b&gt;acid, paralysis, sleep&lt;/h5&gt;&lt;/div&gt;&lt;hr/&gt;&lt;div&gt;&lt;h5&gt;&lt;b&gt;OFFENSE&lt;/b&gt;&lt;/h5&gt;&lt;/div&gt;&lt;hr/&gt;&lt;div&gt;&lt;h5&gt;&lt;b&gt;Spd &lt;/b&gt;40 ft., fly 150 ft. (average); climb stone&lt;/h5&gt;&lt;h5&gt;&lt;b&gt;Melee &lt;/b&gt;bite +13 (1d8+6/19-20), 2 claws +13 (1d6+4), 2 wings +8 (1d4+2)&lt;/h5&gt;&lt;h5&gt;&lt;b&gt;Space &lt;/b&gt;5 ft.; &lt;b&gt;Reach &lt;/b&gt;5 ft. (10 ft. with bite)&lt;/h5&gt;&lt;h5&gt;&lt;b&gt;Special Attacks &lt;/b&gt;breath weapon (60-ft. line, DC 17, 6d6 acid), slow breath (30-ft. cone, DC 17, slowed for 1d6+3 rounds)&lt;/h5&gt;&lt;h5&gt;&lt;b&gt;Spell-Like Abilities&lt;/b&gt; (CL 9th)&lt;/br&gt;At will&amp;mdash;&lt;i&gt;grease&lt;/i&gt; (DC 13)&lt;/h5&gt;&lt;/h5&gt;&lt;h5&gt;&lt;b&gt;Spells Known&lt;/b&gt; (CL 1st)&lt;/br&gt;1st (4/day)&amp;mdash;&lt;i&gt;alarm&lt;/i&gt;, silent &lt;i&gt;image&lt;/i&gt; (DC 13)&lt;/br&gt;0 (at will)&amp;mdash;&lt;i&gt;detect magic&lt;/i&gt;, &lt;i&gt;ghost sound&lt;/i&gt; (DC 12),&lt;i&gt; light&lt;/i&gt;, &lt;i&gt;message&lt;/i&gt;&lt;/h5&gt;&lt;/h5&gt;&lt;/div&gt;&lt;hr/&gt;&lt;div&gt;&lt;h5&gt;&lt;b&gt;STATISTICS&lt;/b&gt;&lt;/h5&gt;&lt;/div&gt;&lt;hr/&gt;&lt;div&gt;&lt;h5&gt;&lt;b&gt;Str&lt;/b&gt; 19, &lt;b&gt;Dex&lt;/b&gt; 14, &lt;b&gt;Con&lt;/b&gt; 17, &lt;b&gt;Int&lt;/b&gt; 14, &lt;b&gt;Wis&lt;/b&gt; 15, &lt;b&gt;Cha&lt;/b&gt; 14&lt;/h5&gt;&lt;h5&gt;&lt;b&gt;Base Atk &lt;/b&gt;+9; &lt;b&gt;CMB &lt;/b&gt;+13; &lt;b&gt;CMD &lt;/b&gt;25 (29 vs. trip)&lt;/h5&gt;&lt;h5&gt;&lt;b&gt;Feats &lt;/b&gt;Combat Expertise, Improved Critical (bite), Improved Initiative, Improved Trip, Power Attack&lt;/h5&gt;&lt;h5&gt;&lt;b&gt;Skills &lt;/b&gt;Bluff +14, Craft (trap) +14, Fly +14, Perception +14, Perform (comedy) +11, Sense Motive +14, Stealth +14, Use Magic Device +14&lt;/h5&gt;&lt;h5&gt;&lt;b&gt;Languages &lt;/b&gt;Common, Draconic, Gnome&lt;/h5&gt;&lt;/div&gt;&lt;hr/&gt;&lt;div&gt;&lt;h5&gt;&lt;b&gt;ECOLOGY&lt;/b&gt;&lt;/h5&gt;&lt;/div&gt;&lt;hr/&gt;&lt;div&gt;&lt;h5&gt;&lt;b&gt;Environment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Spell-Like Abilities (Sp)&lt;/b&gt; A copper dragon gains the following spell-like abilities, usable at will upon reaching the listed age category. Very young-grease; Juvenile-hideous laughter; Adult-stone shape; Old-transmute rock to mud/mud to rock; Ancient-wall of stone; Great wyrm-move earth.&lt;/h5&gt;&lt;h5&gt;&lt;b&gt;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feature.&lt;/h5&gt;&lt;h5&gt;&lt;b&gt; Uncanny Dodge (Ex)&lt;/b&gt; A young or older copper dragon is always looking out for an ambush. He can never be caught flat-footed. This ability functions like the rogue ability of the same name. &lt;table&gt;  &lt;tr&gt;&lt;th&gt;Age Category&lt;/th&gt;&lt;th&gt;Special Abilities&lt;/th&gt;&lt;th&gt;Caster Level&lt;/th&gt;&lt;/tr&gt; &lt;tr&gt;&lt;td&gt;Wyrmling&lt;/td&gt;&lt;td&gt;Immunity to acid, climb stone, slow breath&lt;/td&gt;&lt;td&gt;-&lt;/td&gt;&lt;/tr&gt; &lt;tr&gt;&lt;td&gt;Very young&lt;/td&gt;&lt;td&gt;Grease&lt;/td&gt;&lt;td&gt;-&lt;/td&gt;&lt;/tr&gt; &lt;tr&gt;&lt;td&gt;Young&lt;/td&gt;&lt;td&gt;Uncanny dodge&lt;/td&gt;&lt;td&gt;1st&lt;/td&gt;&lt;/tr&gt; &lt;tr&gt;&lt;td&gt;Juvenile&lt;/td&gt;&lt;td&gt;Trap master, hideous laughter&lt;/td&gt;&lt;td&gt;3rd&lt;/td&gt;&lt;/tr&gt; &lt;tr&gt;&lt;td&gt;Young adult&lt;/td&gt;&lt;td&gt;DR 5/magic, spell resistance&lt;/td&gt;&lt;td&gt;5th&lt;/td&gt;&lt;/tr&gt; &lt;tr&gt;&lt;td&gt;Adult&lt;/td&gt;&lt;td&gt;Frightful presence, stone shape&lt;/td&gt;&lt;td&gt;7th&lt;/td&gt;&lt;/tr&gt; &lt;tr&gt;&lt;td&gt;Mature adult&lt;/td&gt;&lt;td&gt;DR 10/magic&lt;/td&gt;&lt;td&gt;9th&lt;/td&gt;&lt;/tr&gt; &lt;tr&gt;&lt;td&gt;Old &lt;td&gt;Slow aura, transmute rock/mud&lt;/td&gt;&lt;td&gt;11th&lt;/td&gt;&lt;/tr&gt; &lt;tr&gt;&lt;td&gt;Very old&lt;/td&gt;&lt;td&gt;DR 15/magic&lt;/td&gt;&lt;td&gt;13th&lt;/td&gt;&lt;/tr&gt; &lt;tr&gt;&lt;td&gt;Ancient&lt;/td&gt;&lt;td&gt;Mass laughter, wall of stone&lt;/td&gt;&lt;td&gt;15th&lt;/td&gt;&lt;/tr&gt; &lt;tr&gt;&lt;td&gt;Wyrm &lt;td&gt;DR 20/magic &lt;td&gt;17th&lt;/tr&gt; &lt;tr&gt;&lt;td&gt;Great wyrm&lt;/td&gt;&lt;td&gt;Deadly joke, move earth&lt;/td&gt;&lt;td&gt;19th&lt;/td&gt;&lt;/tr&gt; &lt;/table&gt; &lt;/h5&gt;&lt;/div&gt;&lt;br&gt;&lt;/br&gt;&lt;div&gt;&lt;h4&gt;&lt;p&gt;This whimsical dragon spends most of its time in combat trying to annoy and frustrate its enemies.&lt;/p&gt;&lt;/h4&gt;&lt;/div&gt;</t>
  </si>
  <si>
    <t>Adult Copper Dragon</t>
  </si>
  <si>
    <t>Perception +22</t>
  </si>
  <si>
    <t>frightful presence (180 ft., DC 21)</t>
  </si>
  <si>
    <t>29, touch 10, flat-footed 28</t>
  </si>
  <si>
    <t>(+1 Dex, +19 natural, -1 size)</t>
  </si>
  <si>
    <t>Fort +14, Ref +10, Will +13</t>
  </si>
  <si>
    <t>bite +21 (2d6+10/19-20), 2 claws +21 (1d8+7/19-20), 2 wings +16 (1d6+3), tail +16 (1d8+10)</t>
  </si>
  <si>
    <t>b. weapon (80-ft. line, DC 22, 12d6 acid), slow breath</t>
  </si>
  <si>
    <t>Spell-Like Abilities (CL 15th) At will-grease (DC 15), hideous laughter (DC 16), stone shape</t>
  </si>
  <si>
    <t>Spells Known (CL 7th) 3rd (5/day)-dispel magic, major image (DC 17) 2nd (7/day)-glitterdust (DC 16), invisibility, phantom trap 1st (7/day)-alarm, identify, magic missile, shield, silent image (DC 15) 0 (at will)-detect magic, ghost sound (DC 14), light, message, open/close, prestidigitation, read magic</t>
  </si>
  <si>
    <t>Str 25, Dex 12, Con 21, Int 18, Wis 19, Cha 18</t>
  </si>
  <si>
    <t>34 (38 vs. trip)</t>
  </si>
  <si>
    <t>Combat Expertise, Greater Trip, Improved Critcal (bite, claw), Improved Initiative, Improved Trip, Power Attack, Vital Strike</t>
  </si>
  <si>
    <t>Bluff +22, Craft (traps) +28, Diplomacy +22, Fly +13, Perception +22, Perform (comedy) +19, Sense Motive +22, Spellcraft +22, Stealth +15, Use Magic Device +22</t>
  </si>
  <si>
    <t>Common, Draconic, Elven, Gnome, Halfling</t>
  </si>
  <si>
    <t>trap master</t>
  </si>
  <si>
    <t>&lt;link rel="stylesheet"href="PF.css"&gt;&lt;div&gt;&lt;h2&gt;Metallic Dragon, Copper &lt;/h2&gt;&lt;h3&gt;&lt;i&gt;Bright, shining copper scales run from the horn-crowned head to the ridged tail of this long-winged dragon.&lt;/i&gt;&lt;/h3&gt;&lt;br&gt;&lt;/br&gt;&lt;/div&gt;&lt;div class="heading"&gt;&lt;p class="alignleft"&gt;Adult Copper Dragon&lt;/p&gt;&lt;p class="alignright"&gt;CR 12&lt;/p&gt;&lt;div style="clear: both;"&gt;&lt;/div&gt;&lt;/div&gt;&lt;div&gt;&lt;h5&gt;&lt;b&gt;XP &lt;/b&gt;19,200&lt;/h5&gt;&lt;h5&gt;CG Large dragon (earth)&lt;/h5&gt;&lt;h5&gt;&lt;b&gt;Init &lt;/b&gt;+5; &lt;b&gt;Senses &lt;/b&gt;Perception +22&lt;/h5&gt;&lt;h5&gt;&lt;b&gt;Aura &lt;/b&gt;frightful presence (180 ft., DC 21)&lt;/h5&gt;&lt;/div&gt;&lt;hr/&gt;&lt;div&gt;&lt;h5&gt;&lt;b&gt;DEFENSE&lt;/b&gt;&lt;/h5&gt;&lt;/div&gt;&lt;hr/&gt;&lt;div&gt;&lt;h5&gt;&lt;b&gt;AC &lt;/b&gt;29, touch 10, flat-footed 28 (+1 Dex, +19 natural, -1 size)&lt;/h5&gt;&lt;h5&gt;&lt;b&gt;hp &lt;/b&gt;172 (15d12+75)&lt;/h5&gt;&lt;h5&gt;&lt;b&gt;Fort &lt;/b&gt;+14, &lt;b&gt;Ref &lt;/b&gt;+10, &lt;b&gt;Will &lt;/b&gt;+13&lt;/h5&gt;&lt;h5&gt;&lt;b&gt;Defensive Abilities &lt;/b&gt;uncanny dodge; &lt;b&gt;DR &lt;/b&gt;5/magic Immune acid, paralysis, sleep; &lt;b&gt;SR &lt;/b&gt;23&lt;/h5&gt;&lt;/div&gt;&lt;hr/&gt;&lt;div&gt;&lt;h5&gt;&lt;b&gt;OFFENSE&lt;/b&gt;&lt;/h5&gt;&lt;/div&gt;&lt;hr/&gt;&lt;div&gt;&lt;h5&gt;&lt;b&gt;Spd &lt;/b&gt;40 ft., fly 200 ft. (poor); climb stone&lt;/h5&gt;&lt;h5&gt;&lt;b&gt;Melee &lt;/b&gt;bite +21 (2d6+10/19-20), 2 claws +21 (1d8+7/19-20), 2 wings +16 (1d6+3), tail +16 (1d8+10)&lt;/h5&gt;&lt;h5&gt;&lt;b&gt;Space &lt;/b&gt;10 ft.; &lt;b&gt;Reach &lt;/b&gt;5 ft. (10 ft. with bite)&lt;/h5&gt;&lt;h5&gt;&lt;b&gt;Special Attacks &lt;/b&gt;b. weapon (80-ft. line, DC 22, 12d6 acid), slow breath&lt;/h5&gt;&lt;h5&gt;&lt;b&gt;Spell-Like Abilities&lt;/b&gt; (CL 15th)&lt;/br&gt;At will&amp;mdash;&lt;i&gt;grease&lt;/i&gt; (DC 15), &lt;i&gt;hideous laughter&lt;/i&gt; (DC 16), &lt;i&gt;stone shape&lt;/i&gt;&lt;/h5&gt;&lt;/h5&gt;&lt;h5&gt;&lt;b&gt;Spells Known&lt;/b&gt; (CL 7th)&lt;/br&gt;3rd (5/day)&amp;mdash;&lt;i&gt;dispel magic&lt;/i&gt;, &lt;i&gt;major &lt;i&gt;image&lt;/i&gt;&lt;/i&gt; (DC 17)&lt;/br&gt;2nd (7/day)&amp;mdash;&lt;i&gt;glitterdust&lt;/i&gt; (DC 16),&lt;i&gt; invisibility&lt;/i&gt;,&lt;i&gt; phantom trap&lt;/i&gt;&lt;/br&gt;1st (7/day)&amp;mdash;&lt;i&gt;alarm&lt;/i&gt;,&lt;i&gt; identify&lt;/i&gt;,&lt;i&gt; magic missile&lt;/i&gt;,&lt;i&gt; shield&lt;/i&gt;, silent &lt;i&gt;image&lt;/i&gt; (DC 15)&lt;/br&gt;0 (at will)&amp;mdash;&lt;i&gt;detect magic&lt;/i&gt;, &lt;i&gt;ghost sound&lt;/i&gt; (DC 14),&lt;i&gt; light&lt;/i&gt;,&lt;i&gt; message&lt;/i&gt;,&lt;i&gt; open/close&lt;/i&gt;,&lt;i&gt; prestidigitation&lt;/i&gt;, &lt;i&gt;read magic&lt;/i&gt;&lt;/h5&gt;&lt;/h5&gt;&lt;/div&gt;&lt;hr/&gt;&lt;div&gt;&lt;h5&gt;&lt;b&gt;STATISTICS&lt;/b&gt;&lt;/h5&gt;&lt;/div&gt;&lt;hr/&gt;&lt;div&gt;&lt;h5&gt;&lt;b&gt;Str&lt;/b&gt; 25, &lt;b&gt;Dex&lt;/b&gt; 12, &lt;b&gt;Con&lt;/b&gt; 21, &lt;b&gt;Int&lt;/b&gt; 18, &lt;b&gt;Wis&lt;/b&gt; 19, &lt;b&gt;Cha&lt;/b&gt; 18&lt;/h5&gt;&lt;h5&gt;&lt;b&gt;Base Atk &lt;/b&gt;+15; &lt;b&gt;CMB &lt;/b&gt;+23; &lt;b&gt;CMD &lt;/b&gt;34 (38 vs. trip)&lt;/h5&gt;&lt;h5&gt;&lt;b&gt;Feats &lt;/b&gt;Combat Expertise, Greater Trip, Improved Critcal (bite, claw), Improved Initiative, Improved Trip, Power Attack, Vital Strike&lt;/h5&gt;&lt;h5&gt;&lt;b&gt;Skills &lt;/b&gt;Bluff +22, Craft (traps) +28, Diplomacy +22, Fly +13, Perception +22, Perform (comedy) +19, Sense Motive +22, Spellcraft +22, Stealth +15, Use Magic Device +22&lt;/h5&gt;&lt;h5&gt;&lt;b&gt;Languages &lt;/b&gt;Common, Draconic,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Spell-Like Abilities (Sp)&lt;/b&gt; A copper dragon gains the following spell-like abilities, usable at will upon reaching the listed age category. Very young-grease; Juvenile-hideous laughter; Adult-stone shape; Old-transmute rock to mud/mud to rock; Ancient-wall of stone; Great wyrm-move earth.&lt;/h5&gt;&lt;h5&gt;&lt;b&gt;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feature.&lt;/h5&gt;&lt;h5&gt;&lt;b&gt; Uncanny Dodge (Ex)&lt;/b&gt; A young or older copper dragon is always looking out for an ambush. He can never be caught flat-footed. This ability functions like the rogue ability of the same name. &lt;table&gt;  &lt;tr&gt;&lt;th&gt;Age Category&lt;/th&gt;&lt;th&gt;Special Abilities&lt;/th&gt;&lt;th&gt;Caster Level&lt;/th&gt;&lt;/tr&gt; &lt;tr&gt;&lt;td&gt;Wyrmling&lt;/td&gt;&lt;td&gt;Immunity to acid, climb stone, slow breath&lt;/td&gt;&lt;td&gt;-&lt;/td&gt;&lt;/tr&gt; &lt;tr&gt;&lt;td&gt;Very young&lt;/td&gt;&lt;td&gt;Grease&lt;/td&gt;&lt;td&gt;-&lt;/td&gt;&lt;/tr&gt; &lt;tr&gt;&lt;td&gt;Young&lt;/td&gt;&lt;td&gt;Uncanny dodge&lt;/td&gt;&lt;td&gt;1st&lt;/td&gt;&lt;/tr&gt; &lt;tr&gt;&lt;td&gt;Juvenile&lt;/td&gt;&lt;td&gt;Trap master, hideous laughter&lt;/td&gt;&lt;td&gt;3rd&lt;/td&gt;&lt;/tr&gt; &lt;tr&gt;&lt;td&gt;Young adult&lt;/td&gt;&lt;td&gt;DR 5/magic, spell resistance&lt;/td&gt;&lt;td&gt;5th&lt;/td&gt;&lt;/tr&gt; &lt;tr&gt;&lt;td&gt;Adult&lt;/td&gt;&lt;td&gt;Frightful presence, stone shape&lt;/td&gt;&lt;td&gt;7th&lt;/td&gt;&lt;/tr&gt; &lt;tr&gt;&lt;td&gt;Mature adult&lt;/td&gt;&lt;td&gt;DR 10/magic&lt;/td&gt;&lt;td&gt;9th&lt;/td&gt;&lt;/tr&gt; &lt;tr&gt;&lt;td&gt;Old &lt;td&gt;Slow aura, transmute rock/mud&lt;/td&gt;&lt;td&gt;11th&lt;/td&gt;&lt;/tr&gt; &lt;tr&gt;&lt;td&gt;Very old&lt;/td&gt;&lt;td&gt;DR 15/magic&lt;/td&gt;&lt;td&gt;13th&lt;/td&gt;&lt;/tr&gt; &lt;tr&gt;&lt;td&gt;Ancient&lt;/td&gt;&lt;td&gt;Mass laughter, wall of stone&lt;/td&gt;&lt;td&gt;15th&lt;/td&gt;&lt;/tr&gt; &lt;tr&gt;&lt;td&gt;Wyrm &lt;td&gt;DR 20/magic &lt;td&gt;17th&lt;/tr&gt; &lt;tr&gt;&lt;td&gt;Great wyrm&lt;/td&gt;&lt;td&gt;Deadly joke, move earth&lt;/td&gt;&lt;td&gt;19th&lt;/td&gt;&lt;/tr&gt; &lt;/table&gt; &lt;/h5&gt;&lt;/div&gt;&lt;br&gt;&lt;/br&gt;&lt;div&gt;&lt;h4&gt;&lt;p&gt;This whimsical dragon spends most of its time in combat trying to annoy and frustrate its enemies.&lt;/p&gt;&lt;/h4&gt;&lt;/div&gt;</t>
  </si>
  <si>
    <t>Ancient Copper Dragon</t>
  </si>
  <si>
    <t>frightful presence (300 ft., DC 27), slow</t>
  </si>
  <si>
    <t>39, touch 8, flat-footed 39</t>
  </si>
  <si>
    <t>(+31 natural, -2 size)</t>
  </si>
  <si>
    <t>Fort +20, Ref +13, Will +19</t>
  </si>
  <si>
    <t>bite +32 (2d8+16/19-20), 2 claws +32 (2d6+11/19-20), 2 wings +27 (1d8+5), tail slap +27 (2d6+16)</t>
  </si>
  <si>
    <t>breath weapon (100-ft. line, DC 28, 20d6 acid), crush, mass laughter, slow breath</t>
  </si>
  <si>
    <t>Spell-Like Abilities (CL 23rd) At will-grease (DC 17), hideous laughter (DC 18), stone shape, transmute mud to rock, transmute rock to mud, wall of stone</t>
  </si>
  <si>
    <t>Spells Known (CL 15th) 7th (4/day)-reverse gravity, teleport object (DC 23) 6th (7/day)-antimagic field, mislead, programmed image (DC 23) 5th (7/day)-mind fog (DC 21), polymorph, sending, teleport 4th (7/day)-confusion, rainbow pattern, stone shape, stoneskin 3rd (7/day)-dispel magic, haste, suggestion (DC 19), tongues 2nd (7/day)-glitterdust (DC 18), invisibility, phantom trap, pyrotechnics, see invisibility 1st (8/day)-expeditious retreat, magic aura, obscuring mist, shield, silent image (DC 18) 0 (at will)-dancing lights, detect magic, ghost sound (DC 17), light, mage hand, message, open/close, prestidigitation, read magic</t>
  </si>
  <si>
    <t>Str 33, Dex 10, Con 25, Int 22, Wis 23, Cha 22</t>
  </si>
  <si>
    <t>46 (50 vs. trip)</t>
  </si>
  <si>
    <t>Combat Expertise, Greater Trip, Improved Critical (bite, claw), Improved, Impproved Initiative, Improved Trip, Improved Vital Strike, Power Attack, Quicken Spell, Spell Focus (illusion), Vital Strike</t>
  </si>
  <si>
    <t>Bluff +32, Craft (traps) +42, Diplomacy +32, Fly +18, Knowledge (geography) +32, Knowledge (history) +32, Perception +32, Perform (comedy) +29, Sense Motive +32, Spellcraft +32, Stealth +18, Use Magic Device +32</t>
  </si>
  <si>
    <t>Common, Draconic, Dwarven, Elven, Giant, Gnome, Halfling</t>
  </si>
  <si>
    <t>&lt;link rel="stylesheet"href="PF.css"&gt;&lt;div&gt;&lt;h2&gt;Metallic Dragon, Copper &lt;/h2&gt;&lt;h3&gt;&lt;i&gt;Bright, shining copper scales run from the horn-crowned head to the ridged tail of this long-winged dragon.&lt;/i&gt;&lt;/h3&gt;&lt;br&gt;&lt;/br&gt;&lt;/div&gt;&lt;div class="heading"&gt;&lt;p class="alignleft"&gt;Ancient Copper Dragon&lt;/p&gt;&lt;p class="alignright"&gt;CR 17&lt;/p&gt;&lt;div style="clear: both;"&gt;&lt;/div&gt;&lt;/div&gt;&lt;div&gt;&lt;h5&gt;&lt;b&gt;XP &lt;/b&gt;102,400&lt;/h5&gt;&lt;h5&gt;CG Huge dragon (earth)&lt;/h5&gt;&lt;h5&gt;&lt;b&gt;Init &lt;/b&gt;+4; &lt;b&gt;Senses &lt;/b&gt;dragon senses; Perception +32&lt;/h5&gt;&lt;h5&gt;&lt;b&gt;Aura &lt;/b&gt;frightful presence (300 ft., DC 27), slow&lt;/h5&gt;&lt;/div&gt;&lt;hr/&gt;&lt;div&gt;&lt;h5&gt;&lt;b&gt;DEFENSE&lt;/b&gt;&lt;/h5&gt;&lt;/div&gt;&lt;hr/&gt;&lt;div&gt;&lt;h5&gt;&lt;b&gt;AC &lt;/b&gt;39, touch 8, flat-footed 39 (+31 natural, -2 size)&lt;/h5&gt;&lt;h5&gt;&lt;b&gt;hp &lt;/b&gt;310 (23d12+161)&lt;/h5&gt;&lt;h5&gt;&lt;b&gt;Fort &lt;/b&gt;+20, &lt;b&gt;Ref &lt;/b&gt;+13, &lt;b&gt;Will &lt;/b&gt;+19&lt;/h5&gt;&lt;h5&gt;&lt;b&gt;Defensive Abilities &lt;/b&gt;uncanny dodge; &lt;b&gt;DR &lt;/b&gt;15/magic; &lt;b&gt;Immune &lt;/b&gt;acid, paralysis, sleep; &lt;b&gt;SR &lt;/b&gt;28&lt;/h5&gt;&lt;/div&gt;&lt;hr/&gt;&lt;div&gt;&lt;h5&gt;&lt;b&gt;OFFENSE&lt;/b&gt;&lt;/h5&gt;&lt;/div&gt;&lt;hr/&gt;&lt;div&gt;&lt;h5&gt;&lt;b&gt;Spd &lt;/b&gt;40 ft., fly 200 ft. (poor); climb stone&lt;/h5&gt;&lt;h5&gt;&lt;b&gt;Melee &lt;/b&gt;bite +32 (2d8+16/19-20), 2 claws +32 (2d6+11/19-20), 2 wings +27 (1d8+5), tail slap +27 (2d6+16)&lt;/h5&gt;&lt;h5&gt;&lt;b&gt;Space &lt;/b&gt;15 ft.; &lt;b&gt;Reach &lt;/b&gt;10 ft. (15 ft. with bite)&lt;/h5&gt;&lt;h5&gt;&lt;b&gt;Special Attacks &lt;/b&gt;breath weapon (100-ft. line, DC 28, 20d6 acid), crush, mass laughter, slow breath&lt;/h5&gt;&lt;h5&gt;&lt;b&gt;Spell-Like Abilities&lt;/b&gt; (CL 23rd)&lt;/br&gt;At will&amp;mdash;&lt;i&gt;grease&lt;/i&gt; (DC 17), &lt;i&gt;hideous laughter&lt;/i&gt; (DC 18),&lt;i&gt; stone shape&lt;/i&gt;,&lt;i&gt; transmute mud to rock&lt;/i&gt;,&lt;i&gt; transmute rock to mud&lt;/i&gt;, &lt;i&gt;wall of stone&lt;/i&gt;&lt;/h5&gt;&lt;/h5&gt;&lt;h5&gt;&lt;b&gt;Spells Known&lt;/b&gt; (CL 15th)&lt;/br&gt;7th (4/day)&amp;mdash;&lt;i&gt;reverse gravity&lt;/i&gt;, &lt;i&gt;teleport object&lt;/i&gt; (DC 23)&lt;/br&gt;6th (7/day)&amp;mdash;&lt;i&gt;antimagic field&lt;/i&gt;,&lt;i&gt; mislead&lt;/i&gt;, &lt;i&gt;programmed &lt;i&gt;image&lt;/i&gt;&lt;/i&gt; (DC 23)&lt;/br&gt;5th (7/day)&amp;mdash;&lt;i&gt;mind fog&lt;/i&gt; (DC 21),&lt;i&gt; polymorph&lt;/i&gt;,&lt;i&gt; sending&lt;/i&gt;,&lt;i&gt; teleport&lt;/i&gt;&lt;/br&gt;4th (7/day)&amp;mdash;&lt;i&gt;confusion&lt;/i&gt;,&lt;i&gt; rainbow pattern&lt;/i&gt;,&lt;i&gt; stone shape&lt;/i&gt;,&lt;i&gt; stoneskin&lt;/i&gt;&lt;/br&gt;3rd (7/day)&amp;mdash;&lt;i&gt;dispel magic&lt;/i&gt;,&lt;i&gt; haste&lt;/i&gt;, &lt;i&gt;suggestion&lt;/i&gt; (DC 19),&lt;i&gt; tongues&lt;/i&gt;&lt;/br&gt;2nd (7/day)&amp;mdash;&lt;i&gt;glitterdust&lt;/i&gt; (DC 18),&lt;i&gt; invisibility&lt;/i&gt;,&lt;i&gt; phantom trap&lt;/i&gt;,&lt;i&gt; pyrotechnics&lt;/i&gt;, see&lt;i&gt; invisibility&lt;/i&gt;&lt;/br&gt;1st (8/day)&amp;mdash;&lt;i&gt;expeditious retreat&lt;/i&gt;,&lt;i&gt; magic aura&lt;/i&gt;,&lt;i&gt; obscuring mist&lt;/i&gt;,&lt;i&gt; shield&lt;/i&gt;, silent &lt;i&gt;image&lt;/i&gt; (DC 18)&lt;/br&gt;0 (at will)&amp;mdash;&lt;i&gt;dancing&lt;i&gt; light&lt;/i&gt;s&lt;/i&gt;,&lt;i&gt; detect magic&lt;/i&gt;, &lt;i&gt;ghost sound&lt;/i&gt; (DC 17),&lt;i&gt; light&lt;/i&gt;,&lt;i&gt; mage hand&lt;/i&gt;,&lt;i&gt; message&lt;/i&gt;,&lt;i&gt; open/close&lt;/i&gt;,&lt;i&gt; prestidigitation&lt;/i&gt;, &lt;i&gt;read magic&lt;/i&gt;&lt;/h5&gt;&lt;/h5&gt;&lt;/div&gt;&lt;hr/&gt;&lt;div&gt;&lt;h5&gt;&lt;b&gt;STATISTICS&lt;/b&gt;&lt;/h5&gt;&lt;/div&gt;&lt;hr/&gt;&lt;div&gt;&lt;h5&gt;&lt;b&gt;Str&lt;/b&gt; 33, &lt;b&gt;Dex&lt;/b&gt; 10, &lt;b&gt;Con&lt;/b&gt; 25, &lt;b&gt;Int&lt;/b&gt; 22, &lt;b&gt;Wis&lt;/b&gt; 23, &lt;b&gt;Cha&lt;/b&gt; 22&lt;/h5&gt;&lt;h5&gt;&lt;b&gt;Base Atk &lt;/b&gt;+23; &lt;b&gt;CMB &lt;/b&gt;+36; &lt;b&gt;CMD &lt;/b&gt;46 (50 vs. trip)&lt;/h5&gt;&lt;h5&gt;&lt;b&gt;Feats &lt;/b&gt;Combat Expertise, Greater Disarm, Greater Trip, Impproved Critical (bite, claw), Impproved Disarm, Impproved Initiative, Impproved Trip, Improved Vital Strike, Power Attack, Quicken Spell, Spell Focus (illusion), Vital Strike&lt;/h5&gt;&lt;h5&gt;&lt;b&gt;Skills &lt;/b&gt;Bluff +32, Craft (traps) +42, Diplomacy +32, Fly +18, Knowledge (geography) +32, Knowledge (history) +32, Perception +32, Perform (comedy) +29, Sense Motive +32, Spellcraft +32, Stealth +18, Use Magic Device +32&lt;/h5&gt;&lt;h5&gt;&lt;b&gt;Languages &lt;/b&gt;Common, Draconic, Dwarven, Elven, Giant,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Spell-Like Abilities (Sp)&lt;/b&gt; A copper dragon gains the following spell-like abilities, usable at will upon reaching the listed age category. Very young-grease; Juvenile-hideous laughter; Adult-stone shape; Old-transmute rock to mud/mud to rock; Ancient-wall of stone; Great wyrm-move earth.&lt;/h5&gt;&lt;h5&gt;&lt;b&gt;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feature.&lt;/h5&gt;&lt;h5&gt;&lt;b&gt; Uncanny Dodge (Ex)&lt;/b&gt; A young or older copper dragon is always looking out for an ambush. He can never be caught flat-footed. This ability functions like the rogue ability of the same name. &lt;table&gt;  &lt;tr&gt;&lt;th&gt;Age Category&lt;/th&gt;&lt;th&gt;Special Abilities&lt;/th&gt;&lt;th&gt;Caster Level&lt;/th&gt;&lt;/tr&gt; &lt;tr&gt;&lt;td&gt;Wyrmling&lt;/td&gt;&lt;td&gt;Immunity to acid, climb stone, slow breath&lt;/td&gt;&lt;td&gt;-&lt;/td&gt;&lt;/tr&gt; &lt;tr&gt;&lt;td&gt;Very young&lt;/td&gt;&lt;td&gt;Grease&lt;/td&gt;&lt;td&gt;-&lt;/td&gt;&lt;/tr&gt; &lt;tr&gt;&lt;td&gt;Young&lt;/td&gt;&lt;td&gt;Uncanny dodge&lt;/td&gt;&lt;td&gt;1st&lt;/td&gt;&lt;/tr&gt; &lt;tr&gt;&lt;td&gt;Juvenile&lt;/td&gt;&lt;td&gt;Trap master, hideous laughter&lt;/td&gt;&lt;td&gt;3rd&lt;/td&gt;&lt;/tr&gt; &lt;tr&gt;&lt;td&gt;Young adult&lt;/td&gt;&lt;td&gt;DR 5/magic, spell resistance&lt;/td&gt;&lt;td&gt;5th&lt;/td&gt;&lt;/tr&gt; &lt;tr&gt;&lt;td&gt;Adult&lt;/td&gt;&lt;td&gt;Frightful presence, stone shape&lt;/td&gt;&lt;td&gt;7th&lt;/td&gt;&lt;/tr&gt; &lt;tr&gt;&lt;td&gt;Mature adult&lt;/td&gt;&lt;td&gt;DR 10/magic&lt;/td&gt;&lt;td&gt;9th&lt;/td&gt;&lt;/tr&gt; &lt;tr&gt;&lt;td&gt;Old &lt;td&gt;Slow aura, transmute rock/mud&lt;/td&gt;&lt;td&gt;11th&lt;/td&gt;&lt;/tr&gt; &lt;tr&gt;&lt;td&gt;Very old&lt;/td&gt;&lt;td&gt;DR 15/magic&lt;/td&gt;&lt;td&gt;13th&lt;/td&gt;&lt;/tr&gt; &lt;tr&gt;&lt;td&gt;Ancient&lt;/td&gt;&lt;td&gt;Mass laughter, wall of stone&lt;/td&gt;&lt;td&gt;15th&lt;/td&gt;&lt;/tr&gt; &lt;tr&gt;&lt;td&gt;Wyrm &lt;td&gt;DR 20/magic &lt;td&gt;17th&lt;/tr&gt; &lt;tr&gt;&lt;td&gt;Great wyrm&lt;/td&gt;&lt;td&gt;Deadly joke, move earth&lt;/td&gt;&lt;td&gt;19th&lt;/td&gt;&lt;/tr&gt; &lt;/table&gt; &lt;/h5&gt;&lt;/div&gt;&lt;br&gt;&lt;/br&gt;&lt;div&gt;&lt;h4&gt;&lt;p&gt;This whimsical dragon spends most of its time in combat trying to annoy and frustrate its enemies.&lt;/p&gt;&lt;/h4&gt;&lt;/div&gt;</t>
  </si>
  <si>
    <t>Young Gold Dragon</t>
  </si>
  <si>
    <t>dragon senses Perception +22</t>
  </si>
  <si>
    <t>23, touch 10, flat-footed 22</t>
  </si>
  <si>
    <t>(+1 Dex, +13 natural, -1 size)</t>
  </si>
  <si>
    <t>(12d12+48)</t>
  </si>
  <si>
    <t>Fort +12, Ref +9, Will +13</t>
  </si>
  <si>
    <t>bite +18 (2d6+10), 2 claws +18 (1d8+7/19-20), 2 wings +16 (1d6+3), tail +16 (1d8+10)</t>
  </si>
  <si>
    <t>breath weapon (40-ft. cone, DC 20, 6d10 fire), weakening breath</t>
  </si>
  <si>
    <t>Spell-Like Abilities (CL 12th) At will-detect evil</t>
  </si>
  <si>
    <t>Spells Known (CL 1st) 1st (4/day)-mage armor, shield 0 (at will)-detect magic, light, mending, stabilize</t>
  </si>
  <si>
    <t>Str 25, Dex 12, Con 19, Int 16, Wis 17, Cha 16</t>
  </si>
  <si>
    <t>Alertness, Improved Critical (claw), Iron Will, Multiattack, Power Attack, Vital Strike</t>
  </si>
  <si>
    <t>Diplomacy +18, Fly +10, Heal +18, Knowledge (local, religion) +18, Perception +22, Sense Motive +22, Spellcraft +18, Swim +30</t>
  </si>
  <si>
    <t>Common, Draconic, Elven, Halfling</t>
  </si>
  <si>
    <t>change shape, detect gems, fast flight</t>
  </si>
  <si>
    <t>Golden scales cover the body of this majestic dragon, and a regal crest of horns arches backward above wise and piercing eyes.</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</si>
  <si>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Divine Aid (Sp) Once a week, a great wyrm gold dragon can call upon celestial powers for aid. This functions as a miracle. Fast Flight (Ex) A young or older gold dragon is treated as one size category larger when determining his fly speed. Fire Aura (Su)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Luck (Sp)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Spell-Like Abilities (Sp)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Weakening Breath (Su) Instead of a cone of fire, a gold dragon can breathe a cone of weakening gas. Creatures within the cone must succeed on a Fortitude save or take 1 point of Strength damage per age category (Will save half ). Age Category S pecial Abilities C aster Level* Wyrmling Fire subtype, weakening breath - Very young Change shape, detect evil - Young Fast flight, detect gems 1st Juvenile Bless 3rd Young adult DR 5/magic, spell resistance 5th Adult Frightful presence, luck, daylight 7th Mature adult DR 10/magic 9th Old Fire aura, geas/quest 11th Very old DR 15/magic 13th Ancient Sunburst 15th Wyrm DR 20/magic 17th Great wyrm Divine aid, foresight 19th * A gold dragon can cast cleric spells as arcane spells.</t>
  </si>
  <si>
    <t>Gold dragons are the epitome of virtue. Other metallic dragons revere their gold cousins as the agents of divine forces and the paragons of dragonkind, and often seek them for advice or aid.</t>
  </si>
  <si>
    <t>&lt;link rel="stylesheet"href="PF.css"&gt;&lt;div&gt;&lt;h2&gt;Metallic Dragon, Gold &lt;/h2&gt;&lt;h3&gt;&lt;i&gt;Golden scales cover the body of this majestic dragon, and a regal crest of horns arches backward above wise and piercing eyes.&lt;/i&gt;&lt;/h3&gt;&lt;br&gt;&lt;/br&gt;&lt;/div&gt;&lt;div class="heading"&gt;&lt;p class="alignleft"&gt;Young Gold Dragon&lt;/p&gt;&lt;p class="alignright"&gt;CR 11&lt;/p&gt;&lt;div style="clear: both;"&gt;&lt;/div&gt;&lt;/div&gt;&lt;div&gt;&lt;h5&gt;&lt;b&gt;XP &lt;/b&gt;12,800&lt;/h5&gt;&lt;h5&gt;LG Large dragon (fire)&lt;/h5&gt;&lt;h5&gt;&lt;b&gt;Init &lt;/b&gt;+1; &lt;b&gt;Senses &lt;/b&gt;dragon senses Perception +22&lt;/h5&gt;&lt;/div&gt;&lt;hr/&gt;&lt;div&gt;&lt;h5&gt;&lt;b&gt;DEFENSE&lt;/b&gt;&lt;/h5&gt;&lt;/div&gt;&lt;hr/&gt;&lt;div&gt;&lt;h5&gt;&lt;b&gt;AC &lt;/b&gt;23, touch 10, flat-footed 22 (+1 Dex, +13 natural, -1 size)&lt;/h5&gt;&lt;h5&gt;&lt;b&gt;hp &lt;/b&gt;126 (12d12+48)&lt;/h5&gt;&lt;h5&gt;&lt;b&gt;Fort &lt;/b&gt;+12, &lt;b&gt;Ref &lt;/b&gt;+9, &lt;b&gt;Will &lt;/b&gt;+13&lt;/h5&gt;&lt;h5&gt;&lt;b&gt;Immune &lt;/b&gt;fire, paralysis, sleep&lt;/h5&gt;&lt;h5&gt;&lt;b&gt;Weaknesses &lt;/b&gt;vulnerability to cold&lt;/h5&gt;&lt;/div&gt;&lt;hr/&gt;&lt;div&gt;&lt;h5&gt;&lt;b&gt;OFFENSE&lt;/b&gt;&lt;/h5&gt;&lt;/div&gt;&lt;hr/&gt;&lt;div&gt;&lt;h5&gt;&lt;b&gt;Spd &lt;/b&gt;60 ft., fly 200 ft. (poor), swim 60 ft.&lt;/h5&gt;&lt;h5&gt;&lt;b&gt;Melee &lt;/b&gt;bite +18 (2d6+10), 2 claws +18 (1d8+7/19-20), 2 wings +16 (1d6+3), tail +16 (1d8+10)&lt;/h5&gt;&lt;h5&gt;&lt;b&gt;Space &lt;/b&gt;10 ft.; &lt;b&gt;Reach &lt;/b&gt;5 ft. (10 ft. with bite)&lt;/h5&gt;&lt;h5&gt;&lt;b&gt;Special Attacks &lt;/b&gt;breath weapon (40-ft. cone, DC 20, 6d10 fire), weakening breath&lt;/h5&gt;&lt;h5&gt;&lt;b&gt;Spell-Like Abilities&lt;/b&gt; (CL 12th)&lt;/br&gt;At will&amp;mdash;&lt;i&gt;detect evil&lt;/i&gt;&lt;/h5&gt;&lt;/h5&gt;&lt;h5&gt;&lt;b&gt;Spells Known&lt;/b&gt; (CL 1st)&lt;/br&gt;1st (4/day)&amp;mdash;&lt;i&gt;mage armor&lt;/i&gt;,&lt;i&gt; shield&lt;/i&gt;&lt;/br&gt;0 (at will)&amp;mdash;&lt;i&gt;detect magic&lt;/i&gt;,&lt;i&gt; light&lt;/i&gt;,&lt;i&gt; mending&lt;/i&gt;, &lt;i&gt;stabilize&lt;/i&gt;&lt;/h5&gt;&lt;/h5&gt;&lt;/div&gt;&lt;hr/&gt;&lt;div&gt;&lt;h5&gt;&lt;b&gt;STATISTICS&lt;/b&gt;&lt;/h5&gt;&lt;/div&gt;&lt;hr/&gt;&lt;div&gt;&lt;h5&gt;&lt;b&gt;Str&lt;/b&gt; 25, &lt;b&gt;Dex&lt;/b&gt; 12, &lt;b&gt;Con&lt;/b&gt; 19, &lt;b&gt;Int&lt;/b&gt; 16, &lt;b&gt;Wis&lt;/b&gt; 17, &lt;b&gt;Cha&lt;/b&gt; 16&lt;/h5&gt;&lt;h5&gt;&lt;b&gt;Base Atk &lt;/b&gt;+12; &lt;b&gt;CMB &lt;/b&gt;+20; &lt;b&gt;CMD &lt;/b&gt;31 (35 vs. trip)&lt;/h5&gt;&lt;h5&gt;&lt;b&gt;Feats &lt;/b&gt;Alertness, Improved Critical (claw), Iron Will, Multiattack, Power Attack, Vital Strike&lt;/h5&gt;&lt;h5&gt;&lt;b&gt;Skills &lt;/b&gt;Diplomacy +18, Fly +10, Heal +18, Knowledge (local, religion) +18, Perception +22, Sense Motive +22, Spellcraft +18, Swim +30&lt;/h5&gt;&lt;h5&gt;&lt;b&gt;Languages &lt;/b&gt;Common, Draconic, Elven, Halfling&lt;/h5&gt;&lt;h5&gt;&lt;b&gt;SQ &lt;/b&gt;change shape, detect gems, fast flight&lt;/h5&gt;&lt;/div&gt;&lt;hr/&gt;&lt;div&gt;&lt;h5&gt;&lt;b&gt;ECOLOGY&lt;/b&gt;&lt;/h5&gt;&lt;/div&gt;&lt;hr/&gt;&lt;div&gt;&lt;h5&gt;&lt;b&gt;Environment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Divine Aid (Sp)&lt;/b&gt; Once a week, a great wyrm gold dragon can call upon celestial powers for aid. This functions as a miracle.&lt;/h5&gt;&lt;h5&gt;&lt;b&gt;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spell.&lt;/h5&gt;&lt;h5&gt;&lt;b&gt; Spell-Like Abilities (Sp)&lt;/b&gt;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&lt;/h5&gt;&lt;h5&gt;&lt;b&gt;Weakening Breath (Su)&lt;/b&gt; Instead of a cone of fire, a gold dragon can breathe a cone of weakening gas. Creatures within the cone must succeed on a Fortitude save or take 1 point of Strength damage per age category (Will save half ). &lt;table&gt;  &lt;tr&gt;&lt;th&gt;Age Category&lt;/th&gt;&lt;th&gt;Special Abilities&lt;/th&gt;&lt;th&gt;Caster Level*&lt;/th&gt;&lt;/tr&gt; &lt;tr&gt;&lt;td&gt;Wyrmling&lt;/td&gt;&lt;td&gt;Fire subtype, weakening breath&lt;/td&gt;&lt;td&gt;-&lt;/td&gt;&lt;/tr&gt; &lt;tr&gt;&lt;td&gt;Very young&lt;/td&gt;&lt;td&gt;Change shape, detect evil&lt;/td&gt;&lt;td&gt;-&lt;/td&gt;&lt;/tr&gt; &lt;tr&gt;&lt;td&gt;Young&lt;/td&gt;&lt;td&gt;Fast flight, detect gems&lt;/td&gt;&lt;td&gt;1st&lt;/td&gt;&lt;/tr&gt; &lt;tr&gt;&lt;td&gt;Juvenile&lt;/td&gt;&lt;td&gt;Bless&lt;/td&gt;&lt;td&gt;3rd&lt;/td&gt;&lt;/tr&gt; &lt;tr&gt;&lt;td&gt;Young adult&lt;/td&gt;&lt;td&gt;DR 5/magic, spell resistance&lt;/td&gt;&lt;td&gt;5th&lt;/td&gt;&lt;/tr&gt; &lt;tr&gt;&lt;td&gt;Adult&lt;/td&gt;&lt;td&gt;Frightful presence, luck, daylight&lt;/td&gt;&lt;td&gt;7th&lt;/td&gt;&lt;/tr&gt; &lt;tr&gt;&lt;td&gt;Mature adult&lt;/td&gt;&lt;td&gt;DR 10/magic&lt;/td&gt;&lt;td&gt;9th&lt;/td&gt;&lt;/tr&gt; &lt;tr&gt;&lt;td&gt;Old&lt;/td&gt;&lt;td&gt;Fire aura, geas/quest&lt;/td&gt;&lt;td&gt;11th&lt;/td&gt;&lt;/tr&gt; &lt;tr&gt;&lt;td&gt;Very old&lt;/td&gt;&lt;td&gt;DR 15/magic&lt;/td&gt;&lt;td&gt;13th&lt;/td&gt;&lt;/tr&gt; &lt;tr&gt;&lt;td&gt;Ancient&lt;/td&gt;&lt;td&gt;Sunburst&lt;/td&gt;&lt;td&gt;15th&lt;/td&gt;&lt;/tr&gt; &lt;tr&gt;&lt;td&gt;Wyrm&lt;/td&gt;&lt;td&gt;DR 20/magic&lt;/td&gt;&lt;td&gt;17th&lt;/td&gt;&lt;/tr&gt; &lt;tr&gt;&lt;td&gt;Great wyrm&lt;/td&gt;&lt;td&gt;Divine aid, foresight&lt;/td&gt;&lt;td&gt;19th&lt;/td&gt;&lt;/tr&gt; &lt;tr&gt;&lt;td&gt;* A gold dragon can cast cleric spells as arcane spells.&lt;/td&gt;&lt;/tr&gt; &lt;/table&gt; &lt;/h5&gt;&lt;/div&gt;&lt;br&gt;&lt;/br&gt;&lt;div&gt;&lt;h4&gt;&lt;p&gt;Gold dragons are the epitome of virtue. Other metallic dragons revere their gold cousins as the agents of divine forces and the paragons of dragonkind, and often seek them for advice or aid.&lt;/p&gt;&lt;/h4&gt;&lt;/div&gt;</t>
  </si>
  <si>
    <t>Adult Gold Dragon</t>
  </si>
  <si>
    <t>dragon senses; Perception +30</t>
  </si>
  <si>
    <t>frightful presence (180 ft., DC 24)</t>
  </si>
  <si>
    <t>30, touch 8, flat-footed 30</t>
  </si>
  <si>
    <t>(+22 natural, -2 size)</t>
  </si>
  <si>
    <t>(18d12+108)</t>
  </si>
  <si>
    <t>Fort +17, Ref +11, Will +18</t>
  </si>
  <si>
    <t>60 ft., fly 250 ft. (poor), swim 60 ft.</t>
  </si>
  <si>
    <t>bite +26 (2d8+15/19-20), 2 claws +26 (2d6+10/19-20), 2 wings +24 (1d8+5), tail +24 (2d6+15)</t>
  </si>
  <si>
    <t>breath weapon (50-ft. cone, DC 25, 12d10 fire), crush, weakening breath</t>
  </si>
  <si>
    <t>Spell-Like Abilities (CL 18th) At will-bless, daylight, detect evil</t>
  </si>
  <si>
    <t>Spells Known (CL 7th) 3rd (5/day)-dispel magic, prayer 2nd (7/day)-aid, cure moderate wounds (DC 17), resist energy 1st (7/day)-alarm, divine favor, mage armor, shield, shield of faith 0 (at will)-detect magic, light, mending, stabilize, 3 more</t>
  </si>
  <si>
    <t>Str 31, Dex 10, Con 23, Int 20, Wis 21, Cha 20</t>
  </si>
  <si>
    <t>Alertness, Critical Focus, Extend Spell, Improved Critical (bite, claw), Iron Will, Multiattack, Power Attack, Vital Strike</t>
  </si>
  <si>
    <t>Diplomacy +26, Fly +13, Heal +26, Knowledge (arcana, local, nobility, religion) +26, Perception +30, Sense Motive +30, Spellcraft +26, Swim +39</t>
  </si>
  <si>
    <t>Celestial, Common, Draconic, 3 more</t>
  </si>
  <si>
    <t>change shape, detect gems, fast flight, luck</t>
  </si>
  <si>
    <t>&lt;link rel="stylesheet"href="PF.css"&gt;&lt;div&gt;&lt;h2&gt;Metallic Dragon, Gold &lt;/h2&gt;&lt;h3&gt;&lt;i&gt;Golden scales cover the body of this majestic dragon, and a regal crest of horns arches backward above wise and piercing eyes.&lt;/i&gt;&lt;/h3&gt;&lt;br&gt;&lt;/br&gt;&lt;/div&gt;&lt;div class="heading"&gt;&lt;p class="alignleft"&gt;Adult Gold Dragon&lt;/p&gt;&lt;p class="alignright"&gt;CR 15&lt;/p&gt;&lt;div style="clear: both;"&gt;&lt;/div&gt;&lt;/div&gt;&lt;div&gt;&lt;h5&gt;&lt;b&gt;XP &lt;/b&gt;51,200&lt;/h5&gt;&lt;h5&gt;LG Huge dragon (fire)&lt;/h5&gt;&lt;h5&gt;&lt;b&gt;Init &lt;/b&gt;+0; &lt;b&gt;Senses &lt;/b&gt;dragon senses; Perception +30&lt;/h5&gt;&lt;h5&gt;&lt;b&gt;Aura &lt;/b&gt;frightful presence (180 ft., DC 24)&lt;/h5&gt;&lt;/div&gt;&lt;hr/&gt;&lt;div&gt;&lt;h5&gt;&lt;b&gt;DEFENSE&lt;/b&gt;&lt;/h5&gt;&lt;/div&gt;&lt;hr/&gt;&lt;div&gt;&lt;h5&gt;&lt;b&gt;AC &lt;/b&gt;30, touch 8, flat-footed 30 (+22 natural, -2 size)&lt;/h5&gt;&lt;h5&gt;&lt;b&gt;hp &lt;/b&gt;225 (18d12+108)&lt;/h5&gt;&lt;h5&gt;&lt;b&gt;Fort &lt;/b&gt;+17, &lt;b&gt;Ref &lt;/b&gt;+11, &lt;b&gt;Will &lt;/b&gt;+18&lt;/h5&gt;&lt;h5&gt;&lt;b&gt;DR &lt;/b&gt;5/magic; &lt;b&gt;Immune &lt;/b&gt;fire, paralysis, sleep; &lt;b&gt;SR &lt;/b&gt;26&lt;/h5&gt;&lt;h5&gt;&lt;b&gt;Weaknesses &lt;/b&gt;vulnerability to cold&lt;/h5&gt;&lt;/div&gt;&lt;hr/&gt;&lt;div&gt;&lt;h5&gt;&lt;b&gt;OFFENSE&lt;/b&gt;&lt;/h5&gt;&lt;/div&gt;&lt;hr/&gt;&lt;div&gt;&lt;h5&gt;&lt;b&gt;Spd &lt;/b&gt;60 ft., fly 250 ft. (poor), swim 60 ft.&lt;/h5&gt;&lt;h5&gt;&lt;b&gt;Melee &lt;/b&gt;bite +26 (2d8+15/19-20), 2 claws +26 (2d6+10/19-20), 2 wings +24 (1d8+5), tail +24 (2d6+15)&lt;/h5&gt;&lt;h5&gt;&lt;b&gt;Space &lt;/b&gt;15 ft.; &lt;b&gt;Reach &lt;/b&gt;10 ft. (15 ft. with bite)&lt;/h5&gt;&lt;h5&gt;&lt;b&gt;Special Attacks &lt;/b&gt;breath weapon (50-ft. cone, DC 25, 12d10 fire), crush, weakening breath&lt;/h5&gt;&lt;h5&gt;&lt;b&gt;Spell-Like Abilities&lt;/b&gt; (CL 18th)&lt;/br&gt;At will&amp;mdash;&lt;i&gt;bless&lt;/i&gt;,&lt;i&gt; daylight&lt;/i&gt;, &lt;i&gt;detect evil&lt;/i&gt;&lt;/h5&gt;&lt;/h5&gt;&lt;h5&gt;&lt;b&gt;Spells Known&lt;/b&gt; (CL 7th)&lt;/br&gt;3rd (5/day)&amp;mdash;&lt;i&gt;dispel magic&lt;/i&gt;,&lt;i&gt; prayer&lt;/i&gt;&lt;/br&gt;2nd (7/day)&amp;mdash;&lt;i&gt;aid&lt;/i&gt;, &lt;i&gt;cure moderate wounds&lt;/i&gt; (DC 17),&lt;i&gt; resist energy&lt;/i&gt;&lt;/br&gt;1st (7/day)&amp;mdash;&lt;i&gt;alarm&lt;/i&gt;,&lt;i&gt; divine favor&lt;/i&gt;,&lt;i&gt; mage armor&lt;/i&gt;,&lt;i&gt; shield&lt;/i&gt;,&lt;i&gt; shield&lt;/i&gt; of faith&lt;/br&gt;0 (at will)&amp;mdash;&lt;i&gt;detect magic&lt;/i&gt;,&lt;i&gt; light&lt;/i&gt;,&lt;i&gt; mending&lt;/i&gt;,&lt;i&gt; stabilize&lt;/i&gt;, &lt;i&gt;3 more&lt;/i&gt;&lt;/h5&gt;&lt;/h5&gt;&lt;/div&gt;&lt;hr/&gt;&lt;div&gt;&lt;h5&gt;&lt;b&gt;STATISTICS&lt;/b&gt;&lt;/h5&gt;&lt;/div&gt;&lt;hr/&gt;&lt;div&gt;&lt;h5&gt;&lt;b&gt;Str&lt;/b&gt; 31, &lt;b&gt;Dex&lt;/b&gt; 10, &lt;b&gt;Con&lt;/b&gt; 23, &lt;b&gt;Int&lt;/b&gt; 20, &lt;b&gt;Wis&lt;/b&gt; 21, &lt;b&gt;Cha&lt;/b&gt; 20&lt;/h5&gt;&lt;h5&gt;&lt;b&gt;Base Atk &lt;/b&gt;+18; &lt;b&gt;CMB &lt;/b&gt;+30; &lt;b&gt;CMD &lt;/b&gt;40 (44 vs. trip)&lt;/h5&gt;&lt;h5&gt;&lt;b&gt;Feats &lt;/b&gt;Alertness, Critical Focus, Extend Spell, Improved Critical (bite, claw), Iron Will, Multiattack, Power Attack, Vital Strike&lt;/h5&gt;&lt;h5&gt;&lt;b&gt;Skills &lt;/b&gt;Diplomacy +26, Fly +13, Heal +26, Knowledge (arcana, local, nobility, religion) +26, Perception +30, Sense Motive +30, Spellcraft +26, Swim +39&lt;/h5&gt;&lt;h5&gt;&lt;b&gt;Languages &lt;/b&gt;Celestial, Common, Draconic, 3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Divine Aid (Sp)&lt;/b&gt; Once a week, a great wyrm gold dragon can call upon celestial powers for aid. This functions as a miracle.&lt;/h5&gt;&lt;h5&gt;&lt;b&gt;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spell.&lt;/h5&gt;&lt;h5&gt;&lt;b&gt; Spell-Like Abilities (Sp)&lt;/b&gt;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&lt;/h5&gt;&lt;h5&gt;&lt;b&gt;Weakening Breath (Su)&lt;/b&gt; Instead of a cone of fire, a gold dragon can breathe a cone of weakening gas. Creatures within the cone must succeed on a Fortitude save or take 1 point of Strength damage per age category (Will save half ). &lt;table&gt;  &lt;tr&gt;&lt;th&gt;Age Category&lt;/th&gt;&lt;th&gt;Special Abilities&lt;/th&gt;&lt;th&gt;Caster Level*&lt;/th&gt;&lt;/tr&gt; &lt;tr&gt;&lt;td&gt;Wyrmling&lt;/td&gt;&lt;td&gt;Fire subtype, weakening breath&lt;/td&gt;&lt;td&gt;-&lt;/td&gt;&lt;/tr&gt; &lt;tr&gt;&lt;td&gt;Very young&lt;/td&gt;&lt;td&gt;Change shape, detect evil&lt;/td&gt;&lt;td&gt;-&lt;/td&gt;&lt;/tr&gt; &lt;tr&gt;&lt;td&gt;Young&lt;/td&gt;&lt;td&gt;Fast flight, detect gems&lt;/td&gt;&lt;td&gt;1st&lt;/td&gt;&lt;/tr&gt; &lt;tr&gt;&lt;td&gt;Juvenile&lt;/td&gt;&lt;td&gt;Bless&lt;/td&gt;&lt;td&gt;3rd&lt;/td&gt;&lt;/tr&gt; &lt;tr&gt;&lt;td&gt;Young adult&lt;/td&gt;&lt;td&gt;DR 5/magic, spell resistance&lt;/td&gt;&lt;td&gt;5th&lt;/td&gt;&lt;/tr&gt; &lt;tr&gt;&lt;td&gt;Adult&lt;/td&gt;&lt;td&gt;Frightful presence, luck, daylight&lt;/td&gt;&lt;td&gt;7th&lt;/td&gt;&lt;/tr&gt; &lt;tr&gt;&lt;td&gt;Mature adult&lt;/td&gt;&lt;td&gt;DR 10/magic&lt;/td&gt;&lt;td&gt;9th&lt;/td&gt;&lt;/tr&gt; &lt;tr&gt;&lt;td&gt;Old&lt;/td&gt;&lt;td&gt;Fire aura, geas/quest&lt;/td&gt;&lt;td&gt;11th&lt;/td&gt;&lt;/tr&gt; &lt;tr&gt;&lt;td&gt;Very old&lt;/td&gt;&lt;td&gt;DR 15/magic&lt;/td&gt;&lt;td&gt;13th&lt;/td&gt;&lt;/tr&gt; &lt;tr&gt;&lt;td&gt;Ancient&lt;/td&gt;&lt;td&gt;Sunburst&lt;/td&gt;&lt;td&gt;15th&lt;/td&gt;&lt;/tr&gt; &lt;tr&gt;&lt;td&gt;Wyrm&lt;/td&gt;&lt;td&gt;DR 20/magic&lt;/td&gt;&lt;td&gt;17th&lt;/td&gt;&lt;/tr&gt; &lt;tr&gt;&lt;td&gt;Great wyrm&lt;/td&gt;&lt;td&gt;Divine aid, foresight&lt;/td&gt;&lt;td&gt;19th&lt;/td&gt;&lt;/tr&gt; &lt;tr&gt;&lt;td&gt;* A gold dragon can cast cleric spells as arcane spells.&lt;/td&gt;&lt;/tr&gt; &lt;/table&gt; &lt;/h5&gt;&lt;/div&gt;&lt;br&gt;&lt;/br&gt;&lt;div&gt;&lt;h4&gt;&lt;p&gt;Gold dragons are the epitome of virtue. Other metallic dragons revere their gold cousins as the agents of divine forces and the paragons of dragonkind, and often seek them for advice or aid.&lt;/p&gt;&lt;/h4&gt;&lt;/div&gt;</t>
  </si>
  <si>
    <t>Ancient Gold Dragon</t>
  </si>
  <si>
    <t>dragon senses; Perception +40</t>
  </si>
  <si>
    <t>fire, frightful presence (300 ft., DC 30)</t>
  </si>
  <si>
    <t>39, touch 5, flat-footed 39</t>
  </si>
  <si>
    <t>(-1 Dex, +34 natural, -4 size)</t>
  </si>
  <si>
    <t>(26d12+208)</t>
  </si>
  <si>
    <t>Fort +23, Ref +14, Will +24</t>
  </si>
  <si>
    <t>60 ft., fly 250 ft. (clumsy), swim 60 ft.</t>
  </si>
  <si>
    <t>bite +36 (4d6+21/19-20), 2 claws +36 (2d8+14/19-20), 2 wings +34 (2d6+7/19- 20), tail +34 (2d8+21/19-20)</t>
  </si>
  <si>
    <t>breath weapon (60-ft. cone, DC 31, 20d10 fire), crush, tail sweep, weaken breath</t>
  </si>
  <si>
    <t>Spell-Like Abilities (CL 26th) At will-bless, daylight, detect evil, geas/quest, sunburst (DC 25)</t>
  </si>
  <si>
    <t>Spells Known (CL 15th) 7th (5/day)-greater teleport, resurrection 6th (7/day)-antimagic field, greater dispel magic, heal 5th (7/day)-dispel evil, plane shift, teleport, true seeing 4th (7/day)-divination, restoration, spell immunity, stoneskin 3rd (7/day)-dispel magic, haste, invisibility purge, prayer 2nd (8/day)-aid, cure moderate wounds, lesser restoration, resist energy, silence 1st (8/day)-alarm, divine favor, mage armor, shield, shield of faith 0 (at will)-detect magic, light, mending, stabilize, 6 more</t>
  </si>
  <si>
    <t>Str 39, Dex 8, Con 27, Int 24, Wis 25, Cha 24</t>
  </si>
  <si>
    <t>53 (57 vs. trip)</t>
  </si>
  <si>
    <t>Alertness, Critical Focus, Extend Spell, Improved Critical (bite, claw, wing, tail), Iron Will, Multiattack, Power Attack, Quicken Spell, Staggering Critical, Vital Strike</t>
  </si>
  <si>
    <t>Diplomacy +36, Fly +13, Heal +36, Knowledge (arcana, history, local, nobility, planes, religion) +36, Perception +40, Sense Motive +40, Spellcraft +36, Swim +51</t>
  </si>
  <si>
    <t>Celestial, Common, Draconic, 5 more</t>
  </si>
  <si>
    <t>&lt;link rel="stylesheet"href="PF.css"&gt;&lt;div&gt;&lt;h2&gt;Metallic Dragon, Gold &lt;/h2&gt;&lt;h3&gt;&lt;i&gt;Golden scales cover the body of this majestic dragon, and a regal crest of horns arches backward above wise and piercing eyes.&lt;/i&gt;&lt;/h3&gt;&lt;br&gt;&lt;/br&gt;&lt;/div&gt;&lt;div class="heading"&gt;&lt;p class="alignleft"&gt;Ancient Gold Dragon&lt;/p&gt;&lt;p class="alignright"&gt;CR 20&lt;/p&gt;&lt;div style="clear: both;"&gt;&lt;/div&gt;&lt;/div&gt;&lt;div&gt;&lt;h5&gt;&lt;b&gt;XP &lt;/b&gt;307,200&lt;/h5&gt;&lt;h5&gt;LG Gargantuan dragon (fire)&lt;/h5&gt;&lt;h5&gt;&lt;b&gt;Init &lt;/b&gt;-1; &lt;b&gt;Senses &lt;/b&gt;dragon senses; Perception +40&lt;/h5&gt;&lt;h5&gt;&lt;b&gt;Aura &lt;/b&gt;fire, frightful presence (300 ft., DC 30)&lt;/h5&gt;&lt;/div&gt;&lt;hr/&gt;&lt;div&gt;&lt;h5&gt;&lt;b&gt;DEFENSE&lt;/b&gt;&lt;/h5&gt;&lt;/div&gt;&lt;hr/&gt;&lt;div&gt;&lt;h5&gt;&lt;b&gt;AC &lt;/b&gt;39, touch 5, flat-footed 39 (-1 Dex, +34 natural, -4 size)&lt;/h5&gt;&lt;h5&gt;&lt;b&gt;hp &lt;/b&gt;377 (26d12+208)&lt;/h5&gt;&lt;h5&gt;&lt;b&gt;Fort &lt;/b&gt;+23, &lt;b&gt;Ref &lt;/b&gt;+14, &lt;b&gt;Will &lt;/b&gt;+24&lt;/h5&gt;&lt;h5&gt;&lt;b&gt;DR &lt;/b&gt;15/magic; &lt;b&gt;Immune &lt;/b&gt;fire, paralysis, sleep; &lt;b&gt;SR &lt;/b&gt;31&lt;/h5&gt;&lt;h5&gt;&lt;b&gt;Weaknesses &lt;/b&gt;vulnerability to cold&lt;/h5&gt;&lt;/div&gt;&lt;hr/&gt;&lt;div&gt;&lt;h5&gt;&lt;b&gt;OFFENSE&lt;/b&gt;&lt;/h5&gt;&lt;/div&gt;&lt;hr/&gt;&lt;div&gt;&lt;h5&gt;&lt;b&gt;Spd &lt;/b&gt;60 ft., fly 250 ft. (clumsy), swim 60 ft.&lt;/h5&gt;&lt;h5&gt;&lt;b&gt;Melee &lt;/b&gt;bite +36 (4d6+21/19-20), 2 claws +36 (2d8+14/19-20), 2 wings +34 (2d6+7/19- 20), tail +34 (2d8+21/19-20)&lt;/h5&gt;&lt;h5&gt;&lt;b&gt;Space &lt;/b&gt;20 ft.; &lt;b&gt;Reach &lt;/b&gt;15 ft. (20 ft. with bite)&lt;/h5&gt;&lt;h5&gt;&lt;b&gt;Special Attacks &lt;/b&gt;breath weapon (60-ft. cone, DC 31, 20d10 fire), crush, tail sweep, weaken breath&lt;/h5&gt;&lt;h5&gt;&lt;b&gt;Spell-Like Abilities&lt;/b&gt; (CL 26th)&lt;/br&gt;At will&amp;mdash;&lt;i&gt;bless&lt;/i&gt;,&lt;i&gt; daylight&lt;/i&gt;,&lt;i&gt; detect evil&lt;/i&gt;,&lt;i&gt; geas/quest&lt;/i&gt;, &lt;i&gt;sunburst&lt;/i&gt; (DC 25)&lt;/h5&gt;&lt;/h5&gt;&lt;h5&gt;&lt;b&gt;Spells Known&lt;/b&gt; (CL 15th)&lt;/br&gt;7th (5/day)&amp;mdash;&lt;i&gt;greater&lt;i&gt; teleport&lt;/i&gt;&lt;/i&gt;,&lt;i&gt; resurrection&lt;/i&gt;&lt;/br&gt;6th (7/day)&amp;mdash;&lt;i&gt;antimagic field&lt;/i&gt;,&lt;i&gt; greater &lt;i&gt;dispel magic&lt;/i&gt;&lt;/i&gt;,&lt;i&gt; heal&lt;/i&gt;&lt;/br&gt;5th (7/day)&amp;mdash;&lt;i&gt;dispel evil&lt;/i&gt;,&lt;i&gt; plane shift&lt;/i&gt;,&lt;i&gt; teleport&lt;/i&gt;,&lt;i&gt; true seeing&lt;/i&gt;&lt;/br&gt;4th (7/day)&amp;mdash;&lt;i&gt;divination&lt;/i&gt;,&lt;i&gt; restoration&lt;/i&gt;,&lt;i&gt; spell immunity&lt;/i&gt;,&lt;i&gt; stoneskin&lt;/i&gt;&lt;/br&gt;3rd (7/day)&amp;mdash;&lt;i&gt;dispel magic&lt;/i&gt;,&lt;i&gt; haste&lt;/i&gt;,&lt;i&gt; invisibility purge&lt;/i&gt;,&lt;i&gt; prayer&lt;/i&gt;&lt;/br&gt;2nd (8/day)&amp;mdash;&lt;i&gt;aid&lt;/i&gt;,&lt;i&gt; cure moderate wounds&lt;/i&gt;, lesser&lt;i&gt; restoration&lt;/i&gt;,&lt;i&gt; resist energy&lt;/i&gt;,&lt;i&gt; silence&lt;/i&gt;&lt;/br&gt;1st (8/day)&amp;mdash;&lt;i&gt;alarm&lt;/i&gt;,&lt;i&gt; divine favor&lt;/i&gt;,&lt;i&gt; mage armor&lt;/i&gt;,&lt;i&gt; shield&lt;/i&gt;,&lt;i&gt; shield&lt;/i&gt; of faith&lt;/br&gt;0 (at will)&amp;mdash;&lt;i&gt;detect magic&lt;/i&gt;,&lt;i&gt; light&lt;/i&gt;,&lt;i&gt; mending&lt;/i&gt;,&lt;i&gt; stabilize&lt;/i&gt;, &lt;i&gt;6 more&lt;/i&gt;&lt;/h5&gt;&lt;/h5&gt;&lt;/div&gt;&lt;hr/&gt;&lt;div&gt;&lt;h5&gt;&lt;b&gt;STATISTICS&lt;/b&gt;&lt;/h5&gt;&lt;/div&gt;&lt;hr/&gt;&lt;div&gt;&lt;h5&gt;&lt;b&gt;Str&lt;/b&gt; 39, &lt;b&gt;Dex&lt;/b&gt; 8, &lt;b&gt;Con&lt;/b&gt; 27, &lt;b&gt;Int&lt;/b&gt; 24, &lt;b&gt;Wis&lt;/b&gt; 25, &lt;b&gt;Cha&lt;/b&gt; 24&lt;/h5&gt;&lt;h5&gt;&lt;b&gt;Base Atk &lt;/b&gt;+26; &lt;b&gt;CMB &lt;/b&gt;+44; &lt;b&gt;CMD &lt;/b&gt;53 (57 vs. trip)&lt;/h5&gt;&lt;h5&gt;&lt;b&gt;Feats &lt;/b&gt;Alertness, Critical Focus, Extend Spell, Improved Critical (bite, claw, wing, tail), Iron Will, Multiattack, Power Attack, Quicken Spell, Staggering Critical, Vital Strike&lt;/h5&gt;&lt;h5&gt;&lt;b&gt;Skills &lt;/b&gt;Diplomacy +36, Fly +13, Heal +36, Knowledge (arcana, history, local, nobility, planes, religion) +36, Perception +40, Sense Motive +40, Spellcraft +36, Swim +51&lt;/h5&gt;&lt;h5&gt;&lt;b&gt;Languages &lt;/b&gt;Celestial, Common, Draconic, 5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Divine Aid (Sp)&lt;/b&gt; Once a week, a great wyrm gold dragon can call upon celestial powers for aid. This functions as a miracle.&lt;/h5&gt;&lt;h5&gt;&lt;b&gt;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spell.&lt;/h5&gt;&lt;h5&gt;&lt;b&gt; Spell-Like Abilities (Sp)&lt;/b&gt;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&lt;/h5&gt;&lt;h5&gt;&lt;b&gt;Weakening Breath (Su)&lt;/b&gt; Instead of a cone of fire, a gold dragon can breathe a cone of weakening gas. Creatures within the cone must succeed on a Fortitude save or take 1 point of Strength damage per age category (Will save half ). &lt;table&gt;  &lt;tr&gt;&lt;th&gt;Age Category&lt;/th&gt;&lt;th&gt;Special Abilities&lt;/th&gt;&lt;th&gt;Caster Level*&lt;/th&gt;&lt;/tr&gt; &lt;tr&gt;&lt;td&gt;Wyrmling&lt;/td&gt;&lt;td&gt;Fire subtype, weakening breath&lt;/td&gt;&lt;td&gt;-&lt;/td&gt;&lt;/tr&gt; &lt;tr&gt;&lt;td&gt;Very young&lt;/td&gt;&lt;td&gt;Change shape, detect evil&lt;/td&gt;&lt;td&gt;-&lt;/td&gt;&lt;/tr&gt; &lt;tr&gt;&lt;td&gt;Young&lt;/td&gt;&lt;td&gt;Fast flight, detect gems&lt;/td&gt;&lt;td&gt;1st&lt;/td&gt;&lt;/tr&gt; &lt;tr&gt;&lt;td&gt;Juvenile&lt;/td&gt;&lt;td&gt;Bless&lt;/td&gt;&lt;td&gt;3rd&lt;/td&gt;&lt;/tr&gt; &lt;tr&gt;&lt;td&gt;Young adult&lt;/td&gt;&lt;td&gt;DR 5/magic, spell resistance&lt;/td&gt;&lt;td&gt;5th&lt;/td&gt;&lt;/tr&gt; &lt;tr&gt;&lt;td&gt;Adult&lt;/td&gt;&lt;td&gt;Frightful presence, luck, daylight&lt;/td&gt;&lt;td&gt;7th&lt;/td&gt;&lt;/tr&gt; &lt;tr&gt;&lt;td&gt;Mature adult&lt;/td&gt;&lt;td&gt;DR 10/magic&lt;/td&gt;&lt;td&gt;9th&lt;/td&gt;&lt;/tr&gt; &lt;tr&gt;&lt;td&gt;Old&lt;/td&gt;&lt;td&gt;Fire aura, geas/quest&lt;/td&gt;&lt;td&gt;11th&lt;/td&gt;&lt;/tr&gt; &lt;tr&gt;&lt;td&gt;Very old&lt;/td&gt;&lt;td&gt;DR 15/magic&lt;/td&gt;&lt;td&gt;13th&lt;/td&gt;&lt;/tr&gt; &lt;tr&gt;&lt;td&gt;Ancient&lt;/td&gt;&lt;td&gt;Sunburst&lt;/td&gt;&lt;td&gt;15th&lt;/td&gt;&lt;/tr&gt; &lt;tr&gt;&lt;td&gt;Wyrm&lt;/td&gt;&lt;td&gt;DR 20/magic&lt;/td&gt;&lt;td&gt;17th&lt;/td&gt;&lt;/tr&gt; &lt;tr&gt;&lt;td&gt;Great wyrm&lt;/td&gt;&lt;td&gt;Divine aid, foresight&lt;/td&gt;&lt;td&gt;19th&lt;/td&gt;&lt;/tr&gt; &lt;tr&gt;&lt;td&gt;* A gold dragon can cast cleric spells as arcane spells.&lt;/td&gt;&lt;/tr&gt; &lt;/table&gt; &lt;/h5&gt;&lt;/div&gt;&lt;br&gt;&lt;/br&gt;&lt;div&gt;&lt;h4&gt;&lt;p&gt;Gold dragons are the epitome of virtue. Other metallic dragons revere their gold cousins as the agents of divine forces and the paragons of dragonkind, and often seek them for advice or aid.&lt;/p&gt;&lt;/h4&gt;&lt;/div&gt;</t>
  </si>
  <si>
    <t>Young Silver Dragon</t>
  </si>
  <si>
    <t>dragon senses; Perception +17</t>
  </si>
  <si>
    <t>(11d12+33)</t>
  </si>
  <si>
    <t>Fort +10, Ref +8, Will +12</t>
  </si>
  <si>
    <t>acid, cold, paralysis, sleep</t>
  </si>
  <si>
    <t>40 ft., fly 200 ft. (average)</t>
  </si>
  <si>
    <t>cloudwalking, graceful flight</t>
  </si>
  <si>
    <t>bite +16 (2d6+7), 2 claws +15 (1d8+5), 2 wings +13 (1d6+2), tail +13 (1d8+7)</t>
  </si>
  <si>
    <t>breath weapon (40-ft. cone, DC 18, 6d8 cold), paralyzing breath</t>
  </si>
  <si>
    <t>Spell-Like Abilities (CL 11th) At will-detect evil</t>
  </si>
  <si>
    <t>Spells Known (CL 1st) 1st (4/day)-alarm, true strike 0 (at will)-detect magic, light, message, read magic</t>
  </si>
  <si>
    <t>Hover, Improved Initiative, Iron Will, Multiattack, Power Attack, Weapon Focus (bite)</t>
  </si>
  <si>
    <t>Acrobatics +12, Diplomacy +17, Fly +13, Heal +17, Intimidate +17, Knowledge (local) +17, Perception +17, Sense Motive +17, Spellcraft +17</t>
  </si>
  <si>
    <t>change shape</t>
  </si>
  <si>
    <t>The scales of this tall, elegant dragon shine like polished silver, and its tail has a feathered appearance.</t>
  </si>
  <si>
    <t>Change Shape (Su) A silver dragon can assume any animal or humanoid form three times per day as if using polymorph. Cloudwalking (Su) A very young or older silver dragon can tread on clouds or fog as though on solid ground. Cold Aura (Su)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 Fog Vision (Ex) A juvenile or older silver dragon can see perfectly well in fog and clouds. Graceful Flight (Ex) A young or older silver dragon's aerial maneuverability is one step better than normal. Paralyzing Breath (Su) Instead of a cone of cold, a silver dragon can breathe a cone of paralyzing gas. Creatures within the cone must succeed on a Fortitude save or be paralyzed for 1d6 rounds plus 1 round per age category of the dragon. Reflective Scales (Su)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 Spell-Like Abilities (Sp) A silver dragon gains the following spell-like abilities, usable at will upon reaching the listed age category. Very young-detect evil; Juvenile-feather fall; Adult-fog cloud; Old-control winds; Ancient-control weather; Great wyrm-reverse gravity. True Courage (Ex)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Age Category S pecial Abilities L evel* Wyrmling Change shape, cold subtype, - immune to acid, paralyzing breath Very young Cloudwalking, detect evil - Young Graceful flight 1st Juvenile Fog vision, feather fall 3rd Young adult DR 5/magic, spell resistance 5th Adult Frightful presence, fog cloud 7th Mature adult DR 10/magic 9th Old Cold aura, control winds 11th Very old DR 15/magic 13th Ancient Reflective scales, control weather 15th Wyrm DR 20/magic 17th Great wyrm True courage, reverse gravity 19th * A silver dragon can cast cleric spells as arcane spells.</t>
  </si>
  <si>
    <t>Of all the dragons, silvers are the most courageous, holding themselves to a chivalrous code to help the weak, defeat evil, and behave in an honorable manner.</t>
  </si>
  <si>
    <t>&lt;link rel="stylesheet"href="PF.css"&gt;&lt;div&gt;&lt;h2&gt;Metallic Dragon, Silver &lt;/h2&gt;&lt;h3&gt;&lt;i&gt;The scales of this tall, elegant dragon shine like polished silver, and its tail has a feathered appearance.&lt;/i&gt;&lt;/h3&gt;&lt;br&gt;&lt;/br&gt;&lt;/div&gt;&lt;div class="heading"&gt;&lt;p class="alignleft"&gt;Young Silver Dragon&lt;/p&gt;&lt;p class="alignright"&gt;CR 10&lt;/p&gt;&lt;div style="clear: both;"&gt;&lt;/div&gt;&lt;/div&gt;&lt;div&gt;&lt;h5&gt;&lt;b&gt;XP &lt;/b&gt;9,600&lt;/h5&gt;&lt;h5&gt;LG Large dragon (cold)&lt;/h5&gt;&lt;h5&gt;&lt;b&gt;Init &lt;/b&gt;+5; &lt;b&gt;Senses &lt;/b&gt;dragon senses; Perception +17&lt;/h5&gt;&lt;/div&gt;&lt;hr/&gt;&lt;div&gt;&lt;h5&gt;&lt;b&gt;DEFENSE&lt;/b&gt;&lt;/h5&gt;&lt;/div&gt;&lt;hr/&gt;&lt;div&gt;&lt;h5&gt;&lt;b&gt;AC &lt;/b&gt;22, touch 10, flat-footed 21 (+1 Dex, +12 natural, -1 size)&lt;/h5&gt;&lt;h5&gt;&lt;b&gt;hp &lt;/b&gt;104 (11d12+33)&lt;/h5&gt;&lt;h5&gt;&lt;b&gt;Fort &lt;/b&gt;+10, &lt;b&gt;Ref &lt;/b&gt;+8, &lt;b&gt;Will &lt;/b&gt;+12&lt;/h5&gt;&lt;h5&gt;&lt;b&gt;Immune &lt;/b&gt;acid, cold, paralysis, sleep&lt;/h5&gt;&lt;h5&gt;&lt;b&gt;Weaknesses &lt;/b&gt;vulnerability to fire&lt;/h5&gt;&lt;/div&gt;&lt;hr/&gt;&lt;div&gt;&lt;h5&gt;&lt;b&gt;OFFENSE&lt;/b&gt;&lt;/h5&gt;&lt;/div&gt;&lt;hr/&gt;&lt;div&gt;&lt;h5&gt;&lt;b&gt;Spd &lt;/b&gt;40 ft., fly 200 ft. (average); cloudwalking, graceful flight&lt;/h5&gt;&lt;h5&gt;&lt;b&gt;Melee &lt;/b&gt;bite +16 (2d6+7), 2 claws +15 (1d8+5), 2 wings +13 (1d6+2), tail +13 (1d8+7)&lt;/h5&gt;&lt;h5&gt;&lt;b&gt;Space &lt;/b&gt;10 ft.; &lt;b&gt;Reach &lt;/b&gt;5 ft. (10 ft. with bite)&lt;/h5&gt;&lt;h5&gt;&lt;b&gt;Special Attacks &lt;/b&gt;breath weapon (40-ft. cone, DC 18, 6d8 cold), paralyzing breath&lt;/h5&gt;&lt;h5&gt;&lt;b&gt;Spell-Like Abilities&lt;/b&gt; (CL 11th)&lt;/br&gt;At will&amp;mdash;&lt;i&gt;detect evil&lt;/i&gt;&lt;/h5&gt;&lt;/h5&gt;&lt;h5&gt;&lt;b&gt;Spells Known&lt;/b&gt; (CL 1st)&lt;/br&gt;1st (4/day)&amp;mdash;&lt;i&gt;alarm&lt;/i&gt;,&lt;i&gt; true strike&lt;/i&gt;&lt;/br&gt;0 (at will)&amp;mdash;&lt;i&gt;detect magic&lt;/i&gt;,&lt;i&gt; light&lt;/i&gt;,&lt;i&gt; message&lt;/i&gt;, &lt;i&gt;read magic&lt;/i&gt;&lt;/h5&gt;&lt;/h5&gt;&lt;/div&gt;&lt;hr/&gt;&lt;div&gt;&lt;h5&gt;&lt;b&gt;STATISTICS&lt;/b&gt;&lt;/h5&gt;&lt;/div&gt;&lt;hr/&gt;&lt;div&gt;&lt;h5&gt;&lt;b&gt;Str&lt;/b&gt; 21, &lt;b&gt;Dex&lt;/b&gt; 12, &lt;b&gt;Con&lt;/b&gt; 17, &lt;b&gt;Int&lt;/b&gt; 16, &lt;b&gt;Wis&lt;/b&gt; 17, &lt;b&gt;Cha&lt;/b&gt; 16&lt;/h5&gt;&lt;h5&gt;&lt;b&gt;Base Atk &lt;/b&gt;+11; &lt;b&gt;CMB &lt;/b&gt;+17; &lt;b&gt;CMD &lt;/b&gt;28 (32 vs. trip)&lt;/h5&gt;&lt;h5&gt;&lt;b&gt;Feats &lt;/b&gt;Hover, Improved Initiative, Iron Will, Multiattack, Power Attack, Weapon Focus (bite)&lt;/h5&gt;&lt;h5&gt;&lt;b&gt;Skills &lt;/b&gt;Acrobatics +12, Diplomacy +17, Fly +13, Heal +17, Intimidate +17, Knowledge (local) +17, Perception +17, Sense Motive +17, Spellcraft +17&lt;/h5&gt;&lt;h5&gt;&lt;b&gt;Languages &lt;/b&gt;Auran, Common, Draconic, Giant&lt;/h5&gt;&lt;h5&gt;&lt;b&gt;SQ &lt;/b&gt;change shape&lt;/h5&gt;&lt;/div&gt;&lt;hr/&gt;&lt;div&gt;&lt;h5&gt;&lt;b&gt;ECOLOGY&lt;/b&gt;&lt;/h5&gt;&lt;/div&gt;&lt;hr/&gt;&lt;div&gt;&lt;h5&gt;&lt;b&gt;Environment &lt;/b&gt; temperate mountains&lt;/h5&gt;&lt;h5&gt;&lt;b&gt;Organization &lt;/b&gt;solitary&lt;/h5&gt;&lt;h5&gt;&lt;b&gt;Treasure &lt;/b&gt;triple&lt;/h5&gt;&lt;/div&gt;&lt;hr/&gt;&lt;div&gt;&lt;h5&gt;&lt;b&gt;SPECIAL ABILITIES&lt;/b&gt;&lt;/h5&gt;&lt;/div&gt;&lt;hr/&gt;&lt;div&gt;&lt;h5&gt;&lt;b&gt;Change Shape (Su)&lt;/b&gt; A silver dragon can assume any animal or humanoid form three times per day as if using polymorph. &lt;/h5&gt;&lt;h5&gt;&lt;b&gt;Cloudwalking (Su)&lt;/b&gt; A very young or older silver dragon can tread on clouds or fog as though on solid ground. &lt;/h5&gt;&lt;h5&gt;&lt;b&gt;Cold Aura (Su)&lt;/b&gt;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action.&lt;/h5&gt;&lt;h5&gt;&lt;b&gt; Fog Vision (Ex)&lt;/b&gt; A juvenile or older silver dragon can see perfectly well in fog and clouds.&lt;/h5&gt;&lt;h5&gt;&lt;b&gt; Graceful Flight (Ex)&lt;/b&gt; A young or older silver dragon's aerial maneuverability is one step better than normal. &lt;/h5&gt;&lt;h5&gt;&lt;b&gt;Paralyzing Breath (Su)&lt;/b&gt; Instead of a cone of cold, a silver dragon can breathe a cone of paralyzing gas. Creatures within the cone must succeed on a Fortitude save or be paralyzed for 1d6 rounds plus 1 round per age category of the dragon. &lt;/h5&gt;&lt;h5&gt;&lt;b&gt;Reflective Scales (Su)&lt;/b&gt;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turning.&lt;/h5&gt;&lt;h5&gt;&lt;b&gt; Spell-Like Abilities (Sp)&lt;/b&gt; A silver dragon gains the following spell-like abilities, usable at will upon reaching the listed age category. Very young-detect evil; Juvenile-feather fall; Adult-fog cloud; Old-control winds; Ancient-control weather; Great wyrm-reverse gravity.&lt;/h5&gt;&lt;h5&gt;&lt;b&gt; True Courage (Ex)&lt;/b&gt;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&lt;table&gt;  &lt;tr&gt;&lt;th&gt;Age Category&lt;/th&gt;&lt;th&gt;Special Abilities&lt;/th&gt;&lt;th&gt;Caster Level*&lt;/th&gt;&lt;/tr&gt; &lt;tr&gt;&lt;td&gt;Wyrmling&lt;/td&gt;&lt;td&gt;Change shape, cold subtype, immune to acid, paralyzing breath&lt;/td&gt;&lt;td&gt;-&lt;/td&gt;&lt;/tr&gt; &lt;tr&gt;&lt;td&gt;Very young&lt;/td&gt;&lt;td&gt;Cloudwalking, detect evil&lt;/td&gt;&lt;td&gt;-&lt;/td&gt;&lt;/tr&gt; &lt;tr&gt;&lt;td&gt;Young&lt;/td&gt;&lt;td&gt;Graceful flight&lt;/td&gt;&lt;td&gt;1st&lt;/td&gt;&lt;/tr&gt; &lt;tr&gt;&lt;td&gt;Juvenile&lt;/td&gt;&lt;td&gt;Fog vision, feather fall&lt;/td&gt;&lt;td&gt;3rd&lt;/td&gt;&lt;/tr&gt;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&lt;tr&gt;&lt;td&gt;Old&lt;/td&gt;&lt;td&gt;Cold aura, control winds&lt;/td&gt;&lt;td&gt;11th&lt;/td&gt;&lt;/tr&gt; &lt;tr&gt;&lt;td&gt;Very old&lt;/td&gt;&lt;td&gt;DR 15/magic&lt;/td&gt;&lt;td&gt;13th&lt;/td&gt;&lt;/tr&gt; &lt;tr&gt;&lt;td&gt;Ancient&lt;/td&gt;&lt;td&gt;Reflective scales, control weather&lt;/td&gt;&lt;td&gt;15th&lt;/td&gt;&lt;/tr&gt; &lt;tr&gt;&lt;td&gt;Wyrm&lt;/td&gt;&lt;td&gt;DR 20/magic&lt;/td&gt;&lt;td&gt;17th&lt;/td&gt;&lt;/tr&gt; &lt;tr&gt;&lt;td&gt;Great wyrm&lt;/td&gt;&lt;td&gt;True courage, reverse gravity&lt;/td&gt;&lt;td&gt;19th&lt;/td&gt;&lt;/tr&gt; &lt;tr&gt;&lt;td&gt;* A silver dragon can cast cleric spells as arcane spells.&lt;/td&gt;&lt;/tr&gt; &lt;/table&gt; &lt;/h5&gt;&lt;/div&gt;&lt;br&gt;&lt;/br&gt;&lt;div&gt;&lt;h4&gt;&lt;p&gt;Of all the dragons, silvers are the most courageous, holding themselves to a chivalrous code to help the weak, defeat evil, and behave in an honorable manner.&lt;/p&gt;&lt;/h4&gt;&lt;/div&gt;</t>
  </si>
  <si>
    <t>Adult Silver Dragon</t>
  </si>
  <si>
    <t>dragon senses, fog vision; Perception +25</t>
  </si>
  <si>
    <t>(17d12+85)</t>
  </si>
  <si>
    <t>Fort +15, Ref +12, Will +17</t>
  </si>
  <si>
    <t>bite +24 (2d8+12), 2 claws +23 (2d6+8), 2 wings +21 (1d8+4), tail slap +21 (2d6+12)</t>
  </si>
  <si>
    <t>breath weapon (50-ft. cone, DC 23, 12d8 cold), crush, paralyzing breath</t>
  </si>
  <si>
    <t>Spell-Like Abilities (CL 17th) At will-detect evil, feather fall, fog cloud</t>
  </si>
  <si>
    <t>Spells Known (CL 7th) 3rd (5/day)-dispel magic, wind wall 2nd (7/day)-augury, cure moderate wounds, web (DC 17) 1st (7/day)-alarm, bless, divine favor, shield, true strike 0 (at will)-detect magic, flare, light, message, prestidigitation, read magic, stabilize</t>
  </si>
  <si>
    <t>37 (41 vs. trip)</t>
  </si>
  <si>
    <t>Flyby Attack, Hover, Improved Initiative, Iron Will, Lighting Reflexes, Multiattack, Power Attack, Vital Strike, Weapon Focus (bite)</t>
  </si>
  <si>
    <t>Acrobatics +17, Diplomacy +25, Fly +16, Heal +25, Intimidate +25, Knowledge (arcana, local, nobility) +25, Perception +25, Sense Motive +25, Spellcraft +25</t>
  </si>
  <si>
    <t>Auran, Common, Draconic, Dwarven, Giant, Terran</t>
  </si>
  <si>
    <t>&lt;link rel="stylesheet"href="PF.css"&gt;&lt;div&gt;&lt;h2&gt;Metallic Dragon, Silver &lt;/h2&gt;&lt;h3&gt;&lt;i&gt;The scales of this tall, elegant dragon shine like polished silver, and its tail has a feathered appearance.&lt;/i&gt;&lt;/h3&gt;&lt;br&gt;&lt;/br&gt;&lt;/div&gt;&lt;div class="heading"&gt;&lt;p class="alignleft"&gt;Adult Silver Dragon&lt;/p&gt;&lt;p class="alignright"&gt;CR 14&lt;/p&gt;&lt;div style="clear: both;"&gt;&lt;/div&gt;&lt;/div&gt;&lt;div&gt;&lt;h5&gt;&lt;b&gt;XP &lt;/b&gt;38,400&lt;/h5&gt;&lt;h5&gt;LG Huge dragon (cold)&lt;/h5&gt;&lt;h5&gt;&lt;b&gt;Init &lt;/b&gt;+4; &lt;b&gt;Senses &lt;/b&gt;dragon senses, fog vision; Perception +25&lt;/h5&gt;&lt;h5&gt;&lt;b&gt;Aura &lt;/b&gt;frightful presence (180 ft., DC 23)&lt;/h5&gt;&lt;/div&gt;&lt;hr/&gt;&lt;div&gt;&lt;h5&gt;&lt;b&gt;DEFENSE&lt;/b&gt;&lt;/h5&gt;&lt;/div&gt;&lt;hr/&gt;&lt;div&gt;&lt;h5&gt;&lt;b&gt;AC &lt;/b&gt;29, touch 8, flat-footed 29 (+21 natural, -2 size)&lt;/h5&gt;&lt;h5&gt;&lt;b&gt;hp &lt;/b&gt;195 (17d12+85)&lt;/h5&gt;&lt;h5&gt;&lt;b&gt;Fort &lt;/b&gt;+15, &lt;b&gt;Ref &lt;/b&gt;+12, &lt;b&gt;Will &lt;/b&gt;+17&lt;/h5&gt;&lt;h5&gt;&lt;b&gt;DR &lt;/b&gt;5/magic; &lt;b&gt;Immune &lt;/b&gt;acid, cold, paralysis, sleep; &lt;b&gt;SR &lt;/b&gt;25&lt;/h5&gt;&lt;h5&gt;&lt;b&gt;Weaknesses &lt;/b&gt;vulnerability to fire&lt;/h5&gt;&lt;/div&gt;&lt;hr/&gt;&lt;div&gt;&lt;h5&gt;&lt;b&gt;OFFENSE&lt;/b&gt;&lt;/h5&gt;&lt;/div&gt;&lt;hr/&gt;&lt;div&gt;&lt;h5&gt;&lt;b&gt;Spd &lt;/b&gt;40 ft., fly 200 ft. (average); cloudwalking, graceful flight&lt;/h5&gt;&lt;h5&gt;&lt;b&gt;Melee &lt;/b&gt;bite +24 (2d8+12), 2 claws +23 (2d6+8), 2 wings +21 (1d8+4), tail slap +21 (2d6+12)&lt;/h5&gt;&lt;h5&gt;&lt;b&gt;Space &lt;/b&gt;15 ft.; &lt;b&gt;Reach &lt;/b&gt;10 ft. (15 ft. with bite)&lt;/h5&gt;&lt;h5&gt;&lt;b&gt;Special Attacks &lt;/b&gt;breath weapon (50-ft. cone, DC 23, 12d8 cold), crush, paralyzing breath&lt;/h5&gt;&lt;h5&gt;&lt;b&gt;Spell-Like Abilities&lt;/b&gt; (CL 17th)&lt;/br&gt;At will&amp;mdash;&lt;i&gt;detect evil&lt;/i&gt;,&lt;i&gt; feather fall&lt;/i&gt;, &lt;i&gt;fog cloud&lt;/i&gt;&lt;/h5&gt;&lt;/h5&gt;&lt;h5&gt;&lt;b&gt;Spells Known&lt;/b&gt; (CL 7th)&lt;/br&gt;3rd (5/day)&amp;mdash;&lt;i&gt;dispel magic&lt;/i&gt;,&lt;i&gt; wind wall&lt;/i&gt;&lt;/br&gt;2nd (7/day)&amp;mdash;&lt;i&gt;augury&lt;/i&gt;,&lt;i&gt; cure moderate wounds&lt;/i&gt;, &lt;i&gt;web&lt;/i&gt; (DC 17)&lt;/br&gt;1st (7/day)&amp;mdash;&lt;i&gt;alarm&lt;/i&gt;,&lt;i&gt; bless&lt;/i&gt;,&lt;i&gt; divine favor&lt;/i&gt;,&lt;i&gt; shield&lt;/i&gt;,&lt;i&gt; true strike&lt;/i&gt;&lt;/br&gt;0 (at will)&amp;mdash;&lt;i&gt;detect magic&lt;/i&gt;,&lt;i&gt; flare&lt;/i&gt;,&lt;i&gt; light&lt;/i&gt;,&lt;i&gt; message&lt;/i&gt;,&lt;i&gt; prestidigitation&lt;/i&gt;,&lt;i&gt; read magic&lt;/i&gt;, &lt;i&gt;stabilize&lt;/i&gt;&lt;/h5&gt;&lt;/h5&gt;&lt;/div&gt;&lt;hr/&gt;&lt;div&gt;&lt;h5&gt;&lt;b&gt;STATISTICS&lt;/b&gt;&lt;/h5&gt;&lt;/div&gt;&lt;hr/&gt;&lt;div&gt;&lt;h5&gt;&lt;b&gt;Str&lt;/b&gt; 27, &lt;b&gt;Dex&lt;/b&gt; 10, &lt;b&gt;Con&lt;/b&gt; 21, &lt;b&gt;Int&lt;/b&gt; 20, &lt;b&gt;Wis&lt;/b&gt; 21, &lt;b&gt;Cha&lt;/b&gt; 20&lt;/h5&gt;&lt;h5&gt;&lt;b&gt;Base Atk &lt;/b&gt;+17; &lt;b&gt;CMB &lt;/b&gt;+27; &lt;b&gt;CMD &lt;/b&gt;37 (41 vs. trip)&lt;/h5&gt;&lt;h5&gt;&lt;b&gt;Feats &lt;/b&gt;Flyby Attack, Hover, Improved Initiative, Iron Will, Lighting Reflexes, Multiattack, Power Attack, Vital Strike, Weapon Focus (bite)&lt;/h5&gt;&lt;h5&gt;&lt;b&gt;Skills &lt;/b&gt;Acrobatics +17, Diplomacy +25, Fly +16, Heal +25, Intimidate +25, Knowledge (arcana, local, nobility) +25, Perception +25, Sense Motive +25, Spellcraft +25&lt;/h5&gt;&lt;h5&gt;&lt;b&gt;Languages &lt;/b&gt;Auran, Common, Draconic, Dwarven, Giant, Terran&lt;/h5&gt;&lt;h5&gt;&lt;b&gt;SQ &lt;/b&gt;change shape&lt;/h5&gt;&lt;/div&gt;&lt;hr/&gt;&lt;div&gt;&lt;h5&gt;&lt;b&gt;ECOLOGY&lt;/b&gt;&lt;/h5&gt;&lt;/div&gt;&lt;hr/&gt;&lt;div&gt;&lt;h5&gt;&lt;b&gt;Environment &lt;/b&gt; temperate mountains&lt;/h5&gt;&lt;h5&gt;&lt;b&gt;Organization &lt;/b&gt;solitary&lt;/h5&gt;&lt;h5&gt;&lt;b&gt;Treasure &lt;/b&gt;triple&lt;/h5&gt;&lt;/div&gt;&lt;hr/&gt;&lt;div&gt;&lt;h5&gt;&lt;b&gt;SPECIAL ABILITIES&lt;/b&gt;&lt;/h5&gt;&lt;/div&gt;&lt;hr/&gt;&lt;div&gt;&lt;h5&gt;&lt;b&gt;Change Shape (Su)&lt;/b&gt; A silver dragon can assume any animal or humanoid form three times per day as if using polymorph. &lt;/h5&gt;&lt;h5&gt;&lt;b&gt;Cloudwalking (Su)&lt;/b&gt; A very young or older silver dragon can tread on clouds or fog as though on solid ground. &lt;/h5&gt;&lt;h5&gt;&lt;b&gt;Cold Aura (Su)&lt;/b&gt;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action.&lt;/h5&gt;&lt;h5&gt;&lt;b&gt; Fog Vision (Ex)&lt;/b&gt; A juvenile or older silver dragon can see perfectly well in fog and clouds.&lt;/h5&gt;&lt;h5&gt;&lt;b&gt; Graceful Flight (Ex)&lt;/b&gt; A young or older silver dragon's aerial maneuverability is one step better than normal. &lt;/h5&gt;&lt;h5&gt;&lt;b&gt;Paralyzing Breath (Su)&lt;/b&gt; Instead of a cone of cold, a silver dragon can breathe a cone of paralyzing gas. Creatures within the cone must succeed on a Fortitude save or be paralyzed for 1d6 rounds plus 1 round per age category of the dragon. &lt;/h5&gt;&lt;h5&gt;&lt;b&gt;Reflective Scales (Su)&lt;/b&gt;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turning.&lt;/h5&gt;&lt;h5&gt;&lt;b&gt; Spell-Like Abilities (Sp)&lt;/b&gt; A silver dragon gains the following spell-like abilities, usable at will upon reaching the listed age category. Very young-detect evil; Juvenile-feather fall; Adult-fog cloud; Old-control winds; Ancient-control weather; Great wyrm-reverse gravity.&lt;/h5&gt;&lt;h5&gt;&lt;b&gt; True Courage (Ex)&lt;/b&gt;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&lt;table&gt;  &lt;tr&gt;&lt;th&gt;Age Category&lt;/th&gt;&lt;th&gt;Special Abilities&lt;/th&gt;&lt;th&gt;Caster Level*&lt;/th&gt;&lt;/tr&gt; &lt;tr&gt;&lt;td&gt;Wyrmling&lt;/td&gt;&lt;td&gt;Change shape, cold subtype, immune to acid, paralyzing breath&lt;/td&gt;&lt;td&gt;-&lt;/td&gt;&lt;/tr&gt; &lt;tr&gt;&lt;td&gt;Very young&lt;/td&gt;&lt;td&gt;Cloudwalking, detect evil&lt;/td&gt;&lt;td&gt;-&lt;/td&gt;&lt;/tr&gt; &lt;tr&gt;&lt;td&gt;Young&lt;/td&gt;&lt;td&gt;Graceful flight&lt;/td&gt;&lt;td&gt;1st&lt;/td&gt;&lt;/tr&gt; &lt;tr&gt;&lt;td&gt;Juvenile&lt;/td&gt;&lt;td&gt;Fog vision, feather fall&lt;/td&gt;&lt;td&gt;3rd&lt;/td&gt;&lt;/tr&gt;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&lt;tr&gt;&lt;td&gt;Old&lt;/td&gt;&lt;td&gt;Cold aura, control winds&lt;/td&gt;&lt;td&gt;11th&lt;/td&gt;&lt;/tr&gt; &lt;tr&gt;&lt;td&gt;Very old&lt;/td&gt;&lt;td&gt;DR 15/magic&lt;/td&gt;&lt;td&gt;13th&lt;/td&gt;&lt;/tr&gt; &lt;tr&gt;&lt;td&gt;Ancient&lt;/td&gt;&lt;td&gt;Reflective scales, control weather&lt;/td&gt;&lt;td&gt;15th&lt;/td&gt;&lt;/tr&gt; &lt;tr&gt;&lt;td&gt;Wyrm&lt;/td&gt;&lt;td&gt;DR 20/magic&lt;/td&gt;&lt;td&gt;17th&lt;/td&gt;&lt;/tr&gt; &lt;tr&gt;&lt;td&gt;Great wyrm&lt;/td&gt;&lt;td&gt;True courage, reverse gravity&lt;/td&gt;&lt;td&gt;19th&lt;/td&gt;&lt;/tr&gt; &lt;tr&gt;&lt;td&gt;* A silver dragon can cast cleric spells as arcane spells.&lt;/td&gt;&lt;/tr&gt; &lt;/table&gt; &lt;/h5&gt;&lt;/div&gt;&lt;br&gt;&lt;/br&gt;&lt;div&gt;&lt;h4&gt;&lt;p&gt;Of all the dragons, silvers are the most courageous, holding themselves to a chivalrous code to help the weak, defeat evil, and behave in an honorable manner.&lt;/p&gt;&lt;/h4&gt;&lt;/div&gt;</t>
  </si>
  <si>
    <t>Ancient Silver Dragon</t>
  </si>
  <si>
    <t>dragon senses, fog vision; Perception +35</t>
  </si>
  <si>
    <t>cold, frightful presence (300 ft., DC 29)</t>
  </si>
  <si>
    <t>38, touch 5, flat-footed 38</t>
  </si>
  <si>
    <t>(-1 Dex, +33 natural, -4 size)</t>
  </si>
  <si>
    <t>(25d12+175)</t>
  </si>
  <si>
    <t>Fort +21, Ref +15, Will +23</t>
  </si>
  <si>
    <t>reflective scales</t>
  </si>
  <si>
    <t>40 ft., fly 250 ft. (poor)</t>
  </si>
  <si>
    <t>bite +34 (4d6+18/19-20), 2 claws +33 (2d8+12), 2 wings +31 (2d6+6), tail slap +31 (2d8+18)</t>
  </si>
  <si>
    <t>breath weapon (60-ft. cone, DC 29, 20d8 cold), crush, paralyzing breath, tail sweep</t>
  </si>
  <si>
    <t>Spell-Like Abilities (CL 25th) At will-control weather, control winds, detect evil, feather fall, fog cloud</t>
  </si>
  <si>
    <t>Spells Known (CL 15th) 7th (5/day)-holy word (DC 24), repulsion (DC 24) 6th (7/day)-banishment (DC 23), greater dispel magic, heal 5th (7/day)-break enchantment, flame strike (DC 22), plane shift, wall of force 4th (7/day)-dimension door, freedom of movement, restoration, solid fog 3rd (7/day)-cure serious wounds, dispel magic, hold person (DC 20), wind wall 2nd (8/day)-augury, calm emotions (DC 19), cure moderate wounds, invisibility, web 1st (8/day)-bless, divine favor, protection from evil, shield, true strike 0 (at will)-detect magic, flare (DC 17), light, message, prestidigitation, read magic, stabilize, resistance, virtue</t>
  </si>
  <si>
    <t>50 (54 vs. trip)</t>
  </si>
  <si>
    <t>Critical Focus, Flyby Attack, Hover, Improved Critical (bite), Improved Initiative, Iron Will, Lighting Reflexes, Multiattack, Power Attack, Quicken Spell, Skill Focus (Fly), Vital Strike, Weapon Focus (bite)</t>
  </si>
  <si>
    <t>Acrobatics +24, Diplomacy +35, Fly +21, Heal +35, Intimidate +35, Knowledge (arcana, history, local, nobility, planes) +35, Perception +35, Sense Motive +35, Spellcraft +35</t>
  </si>
  <si>
    <t>Auran, Common, Draconic, Dwarven, Elven, Halfling, Giant, Terran</t>
  </si>
  <si>
    <t>&lt;link rel="stylesheet"href="PF.css"&gt;&lt;div&gt;&lt;h2&gt;Metallic Dragon, Silver &lt;/h2&gt;&lt;h3&gt;&lt;i&gt;The scales of this tall, elegant dragon shine like polished silver, and its tail has a feathered appearance.&lt;/i&gt;&lt;/h3&gt;&lt;br&gt;&lt;/br&gt;&lt;/div&gt;&lt;div class="heading"&gt;&lt;p class="alignleft"&gt;Ancient Silver Dragon&lt;/p&gt;&lt;p class="alignright"&gt;CR 19&lt;/p&gt;&lt;div style="clear: both;"&gt;&lt;/div&gt;&lt;/div&gt;&lt;div&gt;&lt;h5&gt;&lt;b&gt;XP &lt;/b&gt;204,800&lt;/h5&gt;&lt;h5&gt;LG Gargantuan dragon (cold)&lt;/h5&gt;&lt;h5&gt;&lt;b&gt;Init &lt;/b&gt;+3; &lt;b&gt;Senses &lt;/b&gt;dragon senses, fog vision; Perception +35&lt;/h5&gt;&lt;h5&gt;&lt;b&gt;Aura &lt;/b&gt;cold, frightful presence (300 ft., DC 29)&lt;/h5&gt;&lt;/div&gt;&lt;hr/&gt;&lt;div&gt;&lt;h5&gt;&lt;b&gt;DEFENSE&lt;/b&gt;&lt;/h5&gt;&lt;/div&gt;&lt;hr/&gt;&lt;div&gt;&lt;h5&gt;&lt;b&gt;AC &lt;/b&gt;38, touch 5, flat-footed 38 (-1 Dex, +33 natural, -4 size)&lt;/h5&gt;&lt;h5&gt;&lt;b&gt;hp &lt;/b&gt;337 (25d12+175)&lt;/h5&gt;&lt;h5&gt;&lt;b&gt;Fort &lt;/b&gt;+21, &lt;b&gt;Ref &lt;/b&gt;+15, &lt;b&gt;Will &lt;/b&gt;+23&lt;/h5&gt;&lt;h5&gt;&lt;b&gt;Defensive Abilities &lt;/b&gt;reflective scales; &lt;b&gt;DR &lt;/b&gt;15/magic Immune acid, cold, paralysis, sleep; &lt;b&gt;SR &lt;/b&gt;30&lt;/h5&gt;&lt;h5&gt;&lt;b&gt;Weaknesses &lt;/b&gt;vulnerability to fire&lt;/h5&gt;&lt;/div&gt;&lt;hr/&gt;&lt;div&gt;&lt;h5&gt;&lt;b&gt;OFFENSE&lt;/b&gt;&lt;/h5&gt;&lt;/div&gt;&lt;hr/&gt;&lt;div&gt;&lt;h5&gt;&lt;b&gt;Spd &lt;/b&gt;40 ft., fly 250 ft. (poor); cloudwalking, graceful flight&lt;/h5&gt;&lt;h5&gt;&lt;b&gt;Melee &lt;/b&gt;bite +34 (4d6+18/19-20), 2 claws +33 (2d8+12), 2 wings +31 (2d6+6), tail slap +31 (2d8+18)&lt;/h5&gt;&lt;h5&gt;&lt;b&gt;Space &lt;/b&gt;20 ft.; &lt;b&gt;Reach &lt;/b&gt;15 ft. (20 ft. with bite)&lt;/h5&gt;&lt;h5&gt;&lt;b&gt;Special Attacks &lt;/b&gt;breath weapon (60-ft. cone, DC 29, 20d8 cold), crush, paralyzing breath, tail sweep&lt;/h5&gt;&lt;h5&gt;&lt;b&gt;Spell-Like Abilities&lt;/b&gt; (CL 25th)&lt;/br&gt;At will&amp;mdash;&lt;i&gt;control weather&lt;/i&gt;,&lt;i&gt; control winds&lt;/i&gt;,&lt;i&gt; detect evil&lt;/i&gt;,&lt;i&gt; feather fall&lt;/i&gt;, &lt;i&gt;fog cloud&lt;/i&gt;&lt;/h5&gt;&lt;/h5&gt;&lt;h5&gt;&lt;b&gt;Spells Known&lt;/b&gt; (CL 15th)&lt;/br&gt;7th (5/day)&amp;mdash;&lt;i&gt;holy word&lt;/i&gt; (DC 24), &lt;i&gt;repulsion&lt;/i&gt; (DC 24)&lt;/br&gt;6th (7/day)&amp;mdash;&lt;i&gt;banishment&lt;/i&gt; (DC 23),&lt;i&gt; greater&lt;i&gt; dispel magic&lt;/i&gt;&lt;/i&gt;,&lt;i&gt; heal&lt;/i&gt;&lt;/br&gt;5th (7/day)&amp;mdash;&lt;i&gt;break enchantment&lt;/i&gt;, &lt;i&gt;flame strike&lt;/i&gt; (DC 22),&lt;i&gt; plane shift&lt;/i&gt;,&lt;i&gt; wall of force&lt;/i&gt;&lt;/br&gt;4th (7/day)&amp;mdash;&lt;i&gt;dimension door&lt;/i&gt;,&lt;i&gt; freedom of movement&lt;/i&gt;,&lt;i&gt; restoration&lt;/i&gt;,&lt;i&gt; solid fog&lt;/i&gt;&lt;/br&gt;3rd (7/day)&amp;mdash;&lt;i&gt;cure serious wounds&lt;/i&gt;,&lt;i&gt; dispel magic&lt;/i&gt;, &lt;i&gt;hold person&lt;/i&gt; (DC 20),&lt;i&gt; wind wall&lt;/i&gt;&lt;/br&gt;2nd (8/day)&amp;mdash;&lt;i&gt;augury&lt;/i&gt;, &lt;i&gt;calm emotions&lt;/i&gt; (DC 19),&lt;i&gt; cure moderate wounds&lt;/i&gt;,&lt;i&gt; invisibility&lt;/i&gt;,&lt;i&gt; web&lt;/i&gt;&lt;/br&gt;1st (8/day)&amp;mdash;&lt;i&gt;bless&lt;/i&gt;,&lt;i&gt; divine favor&lt;/i&gt;,&lt;i&gt; protection from evil&lt;/i&gt;,&lt;i&gt; shield&lt;/i&gt;,&lt;i&gt; true strike&lt;/i&gt;&lt;/br&gt;0 (at will)&amp;mdash;&lt;i&gt;detect magic&lt;/i&gt;, &lt;i&gt;flare&lt;/i&gt; (DC 17),&lt;i&gt; light&lt;/i&gt;,&lt;i&gt; message&lt;/i&gt;,&lt;i&gt; prestidigitation&lt;/i&gt;,&lt;i&gt; read magic&lt;/i&gt;,&lt;i&gt; stabilize&lt;/i&gt;,&lt;i&gt; resistance&lt;/i&gt;, &lt;i&gt;virtue&lt;/i&gt;&lt;/h5&gt;&lt;/h5&gt;&lt;/div&gt;&lt;hr/&gt;&lt;div&gt;&lt;h5&gt;&lt;b&gt;STATISTICS&lt;/b&gt;&lt;/h5&gt;&lt;/div&gt;&lt;hr/&gt;&lt;div&gt;&lt;h5&gt;&lt;b&gt;Str&lt;/b&gt; 35, &lt;b&gt;Dex&lt;/b&gt; 8, &lt;b&gt;Con&lt;/b&gt; 25, &lt;b&gt;Int&lt;/b&gt; 24, &lt;b&gt;Wis&lt;/b&gt; 25, &lt;b&gt;Cha&lt;/b&gt; 24&lt;/h5&gt;&lt;h5&gt;&lt;b&gt;Base Atk &lt;/b&gt;+25; &lt;b&gt;CMB &lt;/b&gt;+41; &lt;b&gt;CMD &lt;/b&gt;50 (54 vs. trip)&lt;/h5&gt;&lt;h5&gt;&lt;b&gt;Feats &lt;/b&gt;Critical Focus, Flyby Attack, Hover, Improved Critical (bite), Improved Initiative, Iron Will, Lighting Reflexes, Multiattack, Power Attack, Quicken Spell, Skill Focus (Fly), Vital Strike, Weapon Focus (bite)&lt;/h5&gt;&lt;h5&gt;&lt;b&gt;Skills &lt;/b&gt;Acrobatics +24, Diplomacy +35, Fly +21, Heal +35, Intimidate +35, Knowledge (arcana, history, local, nobility, planes) +35, Perception +35, Sense Motive +35, Spellcraft +35&lt;/h5&gt;&lt;h5&gt;&lt;b&gt;Languages &lt;/b&gt;Auran, Common, Draconic, Dwarven, Elven, Halfling, Giant, Terran&lt;/h5&gt;&lt;h5&gt;&lt;b&gt;SQ &lt;/b&gt;change shape&lt;/h5&gt;&lt;/div&gt;&lt;hr/&gt;&lt;div&gt;&lt;h5&gt;&lt;b&gt;ECOLOGY&lt;/b&gt;&lt;/h5&gt;&lt;/div&gt;&lt;hr/&gt;&lt;div&gt;&lt;h5&gt;&lt;b&gt;Environment &lt;/b&gt; temperate mountains&lt;/h5&gt;&lt;h5&gt;&lt;b&gt;Organization &lt;/b&gt;solitary&lt;/h5&gt;&lt;h5&gt;&lt;b&gt;Treasure &lt;/b&gt;triple&lt;/h5&gt;&lt;/div&gt;&lt;hr/&gt;&lt;div&gt;&lt;h5&gt;&lt;b&gt;SPECIAL ABILITIES&lt;/b&gt;&lt;/h5&gt;&lt;/div&gt;&lt;hr/&gt;&lt;div&gt;&lt;h5&gt;&lt;b&gt;Change Shape (Su)&lt;/b&gt; A silver dragon can assume any animal or humanoid form three times per day as if using polymorph. &lt;/h5&gt;&lt;h5&gt;&lt;b&gt;Cloudwalking (Su)&lt;/b&gt; A very young or older silver dragon can tread on clouds or fog as though on solid ground. &lt;/h5&gt;&lt;h5&gt;&lt;b&gt;Cold Aura (Su)&lt;/b&gt;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action.&lt;/h5&gt;&lt;h5&gt;&lt;b&gt; Fog Vision (Ex)&lt;/b&gt; A juvenile or older silver dragon can see perfectly well in fog and clouds.&lt;/h5&gt;&lt;h5&gt;&lt;b&gt; Graceful Flight (Ex)&lt;/b&gt; A young or older silver dragon's aerial maneuverability is one step better than normal. &lt;/h5&gt;&lt;h5&gt;&lt;b&gt;Paralyzing Breath (Su)&lt;/b&gt; Instead of a cone of cold, a silver dragon can breathe a cone of paralyzing gas. Creatures within the cone must succeed on a Fortitude save or be paralyzed for 1d6 rounds plus 1 round per age category of the dragon. &lt;/h5&gt;&lt;h5&gt;&lt;b&gt;Reflective Scales (Su)&lt;/b&gt;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turning.&lt;/h5&gt;&lt;h5&gt;&lt;b&gt; Spell-Like Abilities (Sp)&lt;/b&gt; A silver dragon gains the following spell-like abilities, usable at will upon reaching the listed age category. Very young-detect evil; Juvenile-feather fall; Adult-fog cloud; Old-control winds; Ancient-control weather; Great wyrm-reverse gravity.&lt;/h5&gt;&lt;h5&gt;&lt;b&gt; True Courage (Ex)&lt;/b&gt;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&lt;table&gt;  &lt;tr&gt;&lt;th&gt;Age Category&lt;/th&gt;&lt;th&gt;Special Abilities&lt;/th&gt;&lt;th&gt;Caster Level*&lt;/th&gt;&lt;/tr&gt; &lt;tr&gt;&lt;td&gt;Wyrmling&lt;/td&gt;&lt;td&gt;Change shape, cold subtype, immune to acid, paralyzing breath&lt;/td&gt;&lt;td&gt;-&lt;/td&gt;&lt;/tr&gt; &lt;tr&gt;&lt;td&gt;Very young&lt;/td&gt;&lt;td&gt;Cloudwalking, detect evil&lt;/td&gt;&lt;td&gt;-&lt;/td&gt;&lt;/tr&gt; &lt;tr&gt;&lt;td&gt;Young&lt;/td&gt;&lt;td&gt;Graceful flight&lt;/td&gt;&lt;td&gt;1st&lt;/td&gt;&lt;/tr&gt; &lt;tr&gt;&lt;td&gt;Juvenile&lt;/td&gt;&lt;td&gt;Fog vision, feather fall&lt;/td&gt;&lt;td&gt;3rd&lt;/td&gt;&lt;/tr&gt;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&lt;tr&gt;&lt;td&gt;Old&lt;/td&gt;&lt;td&gt;Cold aura, control winds&lt;/td&gt;&lt;td&gt;11th&lt;/td&gt;&lt;/tr&gt; &lt;tr&gt;&lt;td&gt;Very old&lt;/td&gt;&lt;td&gt;DR 15/magic&lt;/td&gt;&lt;td&gt;13th&lt;/td&gt;&lt;/tr&gt; &lt;tr&gt;&lt;td&gt;Ancient&lt;/td&gt;&lt;td&gt;Reflective scales, control weather&lt;/td&gt;&lt;td&gt;15th&lt;/td&gt;&lt;/tr&gt; &lt;tr&gt;&lt;td&gt;Wyrm&lt;/td&gt;&lt;td&gt;DR 20/magic&lt;/td&gt;&lt;td&gt;17th&lt;/td&gt;&lt;/tr&gt; &lt;tr&gt;&lt;td&gt;Great wyrm&lt;/td&gt;&lt;td&gt;True courage, reverse gravity&lt;/td&gt;&lt;td&gt;19th&lt;/td&gt;&lt;/tr&gt; &lt;tr&gt;&lt;td&gt;* A silver dragon can cast cleric spells as arcane spells.&lt;/td&gt;&lt;/tr&gt; &lt;/table&gt; &lt;/h5&gt;&lt;/div&gt;&lt;br&gt;&lt;/br&gt;&lt;div&gt;&lt;h4&gt;&lt;p&gt;Of all the dragons, silvers are the most courageous, holding themselves to a chivalrous code to help the weak, defeat evil, and behave in an honorable manner.&lt;/p&gt;&lt;/h4&gt;&lt;/div&gt;</t>
  </si>
  <si>
    <t>Dragon Turtle</t>
  </si>
  <si>
    <t>low-light vision, darkvision 60 ft., scent;  Perception +16</t>
  </si>
  <si>
    <t>23, touch 8, flat-footed 23</t>
  </si>
  <si>
    <t>(+15 natural, -2 size)</t>
  </si>
  <si>
    <t>Fort +12, Ref +8, Will +9</t>
  </si>
  <si>
    <t>fire, sleep, paralysis</t>
  </si>
  <si>
    <t>bite +18 (3d6+8), 2 claws +18 (2d6+8)</t>
  </si>
  <si>
    <t>breath weapon, capsize</t>
  </si>
  <si>
    <t>Str 27, Dex 10, Con 19, Int 12, Wis 13, Cha 12</t>
  </si>
  <si>
    <t>Awesome Blow, Blind-Fight, Cleave, Improved Bull Rush, Improved Initiative, Power Attack</t>
  </si>
  <si>
    <t>Diplomacy +16, Intimidate +16, Perception +16, Sense Motive +16, Stealth +7 (+15 in water), Survival +16, Swim +31</t>
  </si>
  <si>
    <t>Aquan, Common, Draconic</t>
  </si>
  <si>
    <t xml:space="preserve"> temperate aquatic</t>
  </si>
  <si>
    <t>This long-tailed aquatic beast resembles a massive snapping turtle with draconic features.</t>
  </si>
  <si>
    <t>Breath Weapon (Su) Cloud of steam 20 feet high, 25 feet wide, and 50 feet long, once every 1d4 rounds, damage 12d6 fire, Reflex DC 20 half; effective both on the surface and underwater. The save DC is Constitution-based.  Capsize (Ex) A dragon turtle can attempt to capsize a boat or ship by ramming it as a charge attack and making a CMB check. The DC of this check is 25, or the result of the boat captain's Profession (sailor) check, whichever is higher. For each size category larger than the dragon turtle's size, it takes a cumulative -10 penalty on this CMB check.</t>
  </si>
  <si>
    <t>Dragon turtles make their homes in both salt and fresh water, where they rank among the biggest threats to sailors and those who travel by ship through the waterways of the world. Skilled mariners know the territory dragon turtles claim and frequently make offerings of gold and magic for safe passage or avoid the area entirely. For its part, a dragon turtle quickly grows to appreciate and even expect such tithes and gifts, and a dragon turtle that expects gifts but is ignored is a dangerous foe indeed.  A dragon turtle's shell varies in color between individuals. Some have dull shells of brown and rust red, while others have carapaces of a deep green-blue color with silver highlights across the rocky ridges. The coloration of the head, tail, and legs is slightly paler than the shell and contains golden streaks along the crest and spines.  Dragon turtles claim vast territories in the open seas, encompassing regions often in excess of 50 square miles.  Here, these dangerous beasts capsize ships that fail to respect their territories, adding the sunken wrecks and their valuable cargoes to their lairs. Dragon turtles generally make their homes in deep caves only accessible through the water, and often decorate their lairs not only with the wealth seized from ships they've sunk, but the wrecks of these unfortunate ships themselves. Their territorial natures and fondness for these types of lairs put them in direct conf lict with other undersea races such as merfolk and sahuagin.  Large fish, such as tuna, sturgeons, and even sharks, rank among dragon turtles' favorite foods, but being omnivores, they also sometimes feed on large undersea fields of seaweed. They certainly aren't above supplementing their diets with the passengers of ships they sink, although such feeding is not borne of any intrinsic evil or cruelty. Dragon turtles possess shells 15 feet in diameter, with their appendages stretching a few feet further, and measure over 25 feet long from the tip of their noses to the ends of their powerful tails.</t>
  </si>
  <si>
    <t>&lt;link rel="stylesheet"href="PF.css"&gt;&lt;div&gt;&lt;h2&gt;Dragon Turtle&lt;/h2&gt;&lt;h3&gt;&lt;i&gt;This long-tailed aquatic beast resembles a massive snapping turtle with draconic features.&lt;/i&gt;&lt;/h3&gt;&lt;br&gt;&lt;/br&gt;&lt;/div&gt;&lt;div class="heading"&gt;&lt;p class="alignleft"&gt;Dragon Turtle&lt;/p&gt;&lt;p class="alignright"&gt;CR 9&lt;/p&gt;&lt;div style="clear: both;"&gt;&lt;/div&gt;&lt;/div&gt;&lt;div&gt;&lt;h5&gt;&lt;b&gt;XP &lt;/b&gt;6,400&lt;/h5&gt;&lt;h5&gt;N Huge dragon (aquatic)&lt;/h5&gt;&lt;h5&gt;&lt;b&gt;Init &lt;/b&gt;+4; &lt;b&gt;Senses &lt;/b&gt;low-light vision, darkvision 60 ft., scent;  Perception +16&lt;/h5&gt;&lt;/div&gt;&lt;hr/&gt;&lt;div&gt;&lt;h5&gt;&lt;b&gt;DEFENSE&lt;/b&gt;&lt;/h5&gt;&lt;/div&gt;&lt;hr/&gt;&lt;div&gt;&lt;h5&gt;&lt;b&gt;AC &lt;/b&gt;23, touch 8, flat-footed 23 (+15 natural, -2 size)&lt;/h5&gt;&lt;h5&gt;&lt;b&gt;hp &lt;/b&gt;126 (12d12+48)&lt;/h5&gt;&lt;h5&gt;&lt;b&gt;Fort &lt;/b&gt;+12, &lt;b&gt;Ref &lt;/b&gt;+8, &lt;b&gt;Will &lt;/b&gt;+9&lt;/h5&gt;&lt;h5&gt;&lt;b&gt;Immune &lt;/b&gt;fire, sleep, paralysis&lt;/h5&gt;&lt;/div&gt;&lt;hr/&gt;&lt;div&gt;&lt;h5&gt;&lt;b&gt;OFFENSE&lt;/b&gt;&lt;/h5&gt;&lt;/div&gt;&lt;hr/&gt;&lt;div&gt;&lt;h5&gt;&lt;b&gt;Spd &lt;/b&gt;20 ft., swim 30 ft.&lt;/h5&gt;&lt;h5&gt;&lt;b&gt;Melee &lt;/b&gt;bite +18 (3d6+8), 2 claws +18 (2d6+8)&lt;/h5&gt;&lt;h5&gt;&lt;b&gt;Space &lt;/b&gt;15 ft.; &lt;b&gt;Reach &lt;/b&gt;10 ft.&lt;/h5&gt;&lt;h5&gt;&lt;b&gt;Special Attacks &lt;/b&gt;breath weapon, capsize&lt;/h5&gt;&lt;/div&gt;&lt;hr/&gt;&lt;div&gt;&lt;h5&gt;&lt;b&gt;STATISTICS&lt;/b&gt;&lt;/h5&gt;&lt;/div&gt;&lt;hr/&gt;&lt;div&gt;&lt;h5&gt;&lt;b&gt;Str&lt;/b&gt; 27, &lt;b&gt;Dex&lt;/b&gt; 10, &lt;b&gt;Con&lt;/b&gt; 19, &lt;b&gt;Int&lt;/b&gt; 12, &lt;b&gt;Wis&lt;/b&gt; 13, &lt;b&gt;Cha&lt;/b&gt; 12&lt;/h5&gt;&lt;h5&gt;&lt;b&gt;Base Atk &lt;/b&gt;+12; &lt;b&gt;CMB &lt;/b&gt;+22; &lt;b&gt;CMD &lt;/b&gt;32 (36 vs. trip)&lt;/h5&gt;&lt;h5&gt;&lt;b&gt;Feats &lt;/b&gt;Awesome Blow, Blind-Fight, Cleave, Improved Bull Rush, Improved Initiative, Power Attack&lt;/h5&gt;&lt;h5&gt;&lt;b&gt;Skills &lt;/b&gt;Diplomacy +16, Intimidate +16, Perception +16, Sense Motive +16, Stealth +7 (+15 in water), Survival +16, Swim +31; &lt;b&gt;Racial Modifiers &lt;/b&gt;+8 Stealth in water&lt;/h5&gt;&lt;h5&gt;&lt;b&gt;Languages &lt;/b&gt;Aquan, Common, Draconic&lt;/h5&gt;&lt;/div&gt;&lt;hr/&gt;&lt;div&gt;&lt;h5&gt;&lt;b&gt;ECOLOGY&lt;/b&gt;&lt;/h5&gt;&lt;/div&gt;&lt;hr/&gt;&lt;div&gt;&lt;h5&gt;&lt;b&gt;Environment &lt;/b&gt; temperate aquatic&lt;/h5&gt;&lt;h5&gt;&lt;b&gt;Organization &lt;/b&gt;solitary&lt;/h5&gt;&lt;h5&gt;&lt;b&gt;Treasure &lt;/b&gt;double&lt;/h5&gt;&lt;/div&gt;&lt;hr/&gt;&lt;div&gt;&lt;h5&gt;&lt;b&gt;SPECIAL ABILITIES&lt;/b&gt;&lt;/h5&gt;&lt;/div&gt;&lt;hr/&gt;&lt;div&gt;&lt;h5&gt;&lt;b&gt;Breath Weapon (Su)&lt;/b&gt; Cloud of steam 20 feet high, 25 feet wide, and 50 feet long, once every 1d4 rounds, damage 12d6 fire, Reflex DC 20 half; effective both on the surface and underwater. The save DC is Constitution-based.&lt;/h5&gt;&lt;h5&gt;&lt;b&gt;  Capsize (Ex)&lt;/b&gt; A dragon turtle can attempt to capsize a boat or ship by ramming it as a charge attack and making a CMB check. The DC of this check is 25, or the result of the boat captain's Profession (sailor) check, whichever is higher. For each size category larger than the dragon turtle's size, it takes a cumulative -10 penalty on this CMB check.&lt;/h5&gt;&lt;/div&gt;&lt;br&gt;&lt;/br&gt;&lt;div&gt;&lt;h4&gt;&lt;p&gt;Dragon turtles make their homes in both salt and fresh water, where they rank among the biggest threats to sailors and those who travel by ship through the waterways of the world. Skilled mariners know the territory dragon turtles claim and frequently make offerings of gold and magic for safe passage or avoid the area entirely. For its part, a dragon turtle quickly grows to appreciate and even expect such tithes and gifts, and a dragon turtle that expects gifts but is ignored is a dangerous foe indeed.&lt;/p&gt;&lt;p&gt;A dragon turtle's shell varies in color between individuals. Some have dull shells of brown and rust red, while others have carapaces of a deep green-blue color with silver highlights across the rocky ridges. The coloration of the head, tail, and legs is slightly paler than the shell and contains golden streaks along the crest and spines.&lt;/p&gt;&lt;p&gt;Dragon turtles claim vast territories in the open seas, encompassing regions often in excess of 50 square miles.&lt;/p&gt;&lt;p&gt;Here, these dangerous beasts capsize ships that fail to respect their territories, adding the sunken wrecks and their valuable cargoes to their lairs. Dragon turtles generally make their homes in deep caves only accessible through the water, and often decorate their lairs not only with the wealth seized from ships they've sunk, but the wrecks of these unfortunate ships themselves. Their territorial natures and fondness for these types of lairs put them in direct conf lict with other undersea races such as merfolk and sahuagin.&lt;/p&gt;&lt;p&gt;Large fish, such as tuna, sturgeons, and even sharks, rank among dragon turtles' favorite foods, but being omnivores, they also sometimes feed on large undersea fields of seaweed. They certainly aren't above supplementing their diets with the passengers of ships they sink, although such feeding is not borne of any intrinsic evil or cruelty. Dragon turtles possess shells 15 feet in diameter, with their appendages stretching a few feet further, and measure over 25 feet long from the tip of their noses to the ends of their powerful tails.&lt;/p&gt;&lt;/h4&gt;&lt;/div&gt;</t>
  </si>
  <si>
    <t>Drider</t>
  </si>
  <si>
    <t>darkvision 120 ft., detect good, detect law, detect  magic; Perception +15</t>
  </si>
  <si>
    <t>20, touch 12, flat-footed 17</t>
  </si>
  <si>
    <t>(+2 Dex, +1 dodge, +8 natural, -1 size)</t>
  </si>
  <si>
    <t>(9d8+36)</t>
  </si>
  <si>
    <t>Fort +7, Ref +5, Will +9</t>
  </si>
  <si>
    <t>sleep</t>
  </si>
  <si>
    <t>mwk heavy mace +9/+4 (1d8+3), bite +3 (1d4+1 plus poison)</t>
  </si>
  <si>
    <t>mwk composite longbow +8/+3 (1d8+2/x3)</t>
  </si>
  <si>
    <t>web (+7 ranged, DC 18, hp 9)</t>
  </si>
  <si>
    <t>Spell-Like Abilities (CL 9th)  Constant-detect good, detect law, detect magic At will-dancing lights, darkness, faerie fire  1/day-clairaudience/clairvoyance, deeper darkness, dispel magic, levitate, suggestion (DC 16)</t>
  </si>
  <si>
    <t>Spells Known (CL 6th)  3rd (4/day)-lightning bolt (DC 16)  2nd (6/day)-invisibility, web (DC 15)  1st (7/day)-mage armor, magic missile, ray of enfeeblement (DC 14), silent image (DC 14)  0 (at will)-bleed (DC 13), daze (DC 13), ghost sound, mage hand, ray of frost, read magic, resistance</t>
  </si>
  <si>
    <t>Str 15, Dex 15, Con 18, Int 15, Wis 16, Cha 16</t>
  </si>
  <si>
    <t>21 (33 vs. trip)</t>
  </si>
  <si>
    <t>Blind-Fight, Dodge, Combat Casting, Weapon Focus (bite, mace)</t>
  </si>
  <si>
    <t>Climb +22, Intimidate +15, Knowledge (arcana) +14, Perception +15, Spellcraft +14, Stealth +14</t>
  </si>
  <si>
    <t>Common, Elven, Undercommon</t>
  </si>
  <si>
    <t>double (masterwork heavy mace, masterwork  composite longbow [+2 Str] with 20 arrows, additional treasure)</t>
  </si>
  <si>
    <t>The dry rasping of spidery legs brings this hideous monstrosity into view-a nightmarish, centaurian fusion of drow and spider.</t>
  </si>
  <si>
    <t>Poison (Ex) Bite-injury; save Fort DC 18; frequency 1/round for 6 rounds; effect 1d2 Str; cure 1 save. The save DC is Constitution-based.  Spells A drider casts spells as a 6th-level cleric, sorcerer, or wizard, but does not gain any other class abilities.  Undersized Weapons (Ex) Although a drider is Large, its upper torso is the same size as that of a Medium humanoid's upper torso. As a result, it wields weapons as if it were one size category smaller than its actual size (Medium for most driders).</t>
  </si>
  <si>
    <t>Created from the body of a drow, warped and mutated through special poisons and elixirs to take on the characteristics of a giant spider, the drider is a dangerous creature.  Driders are sexually dimorphic. A female drider's lower spider body is sleek and graceful, often similar to a black widow's body, while its upper drow torso retains its alluring curves and beautiful face (with the exception of sharp, poisonous fangs). A male drider's lower body is bulky like a tarantula, while its upper body is wiry and bears a hideous face more spider than drow, complete with fanged mandibles.</t>
  </si>
  <si>
    <t>&lt;link rel="stylesheet"href="PF.css"&gt;&lt;div&gt;&lt;h2&gt;Drider&lt;/h2&gt;&lt;h3&gt;&lt;i&gt;The dry rasping of spidery legs brings this hideous monstrosity into view-a nightmarish, centaurian fusion of drow and spider.&lt;/i&gt;&lt;/h3&gt;&lt;br&gt;&lt;/br&gt;&lt;/div&gt;&lt;div class="heading"&gt;&lt;p class="alignleft"&gt;Drider&lt;/p&gt;&lt;p class="alignright"&gt;CR 7&lt;/p&gt;&lt;div style="clear: both;"&gt;&lt;/div&gt;&lt;/div&gt;&lt;div&gt;&lt;h5&gt;&lt;b&gt;XP &lt;/b&gt;3,200&lt;/h5&gt;&lt;h5&gt;CE Large aberration &lt;/h5&gt;&lt;h5&gt;&lt;b&gt;Init &lt;/b&gt;+2; &lt;b&gt;Senses &lt;/b&gt;darkvision 120 ft., detect good, detect law, detect  magic; Perception +15&lt;/h5&gt;&lt;/div&gt;&lt;hr/&gt;&lt;div&gt;&lt;h5&gt;&lt;b&gt;DEFENSE&lt;/b&gt;&lt;/h5&gt;&lt;/div&gt;&lt;hr/&gt;&lt;div&gt;&lt;h5&gt;&lt;b&gt;AC &lt;/b&gt;20, touch 12, flat-footed 17 (+2 Dex, +1 dodge, +8 natural, -1 size)&lt;/h5&gt;&lt;h5&gt;&lt;b&gt;hp &lt;/b&gt;76 (9d8+36)&lt;/h5&gt;&lt;h5&gt;&lt;b&gt;Fort &lt;/b&gt;+7, &lt;b&gt;Ref &lt;/b&gt;+5, &lt;b&gt;Will &lt;/b&gt;+9&lt;/h5&gt;&lt;h5&gt;&lt;b&gt;Immune &lt;/b&gt;sleep; &lt;b&gt;SR &lt;/b&gt;18&lt;/h5&gt;&lt;/div&gt;&lt;hr/&gt;&lt;div&gt;&lt;h5&gt;&lt;b&gt;OFFENSE&lt;/b&gt;&lt;/h5&gt;&lt;/div&gt;&lt;hr/&gt;&lt;div&gt;&lt;h5&gt;&lt;b&gt;Spd &lt;/b&gt;30 ft., climb 20 ft.&lt;/h5&gt;&lt;h5&gt;&lt;b&gt;Melee &lt;/b&gt;mwk heavy mace +9/+4 (1d8+3), bite +3 (1d4+1 plus poison)&lt;/h5&gt;&lt;h5&gt;&lt;b&gt;Ranged &lt;/b&gt;mwk composite longbow +8/+3 (1d8+2/x3)&lt;/h5&gt;&lt;h5&gt;&lt;b&gt;Space &lt;/b&gt;10 ft.; &lt;b&gt;Reach &lt;/b&gt;5 ft.&lt;/h5&gt;&lt;h5&gt;&lt;b&gt;Special Attacks &lt;/b&gt;web (+7 ranged, DC 18, hp 9)&lt;/h5&gt;&lt;h5&gt;&lt;b&gt;Spell-Like Abilities&lt;/b&gt; (CL 9th)&lt;/br&gt;Constant&amp;mdash;&lt;i&gt;detect good&lt;/i&gt;,&lt;i&gt; detect law&lt;/i&gt;,&lt;i&gt; detect magic&lt;/i&gt; &lt;/br&gt;At will&amp;mdash;&lt;i&gt;dancing lights&lt;/i&gt;,&lt;i&gt; darkness&lt;/i&gt;,&lt;i&gt; faerie fire&lt;/i&gt;&lt;/br&gt;1/day&amp;mdash;&lt;i&gt;clairaudience/clairvoyance&lt;/i&gt;, deeper&lt;i&gt; darkness&lt;/i&gt;,&lt;i&gt; dispel magic&lt;/i&gt;,&lt;i&gt; levitate&lt;/i&gt;, &lt;i&gt;suggestion&lt;/i&gt; (DC 16)&lt;/h5&gt;&lt;/h5&gt;&lt;h5&gt;&lt;b&gt;Spells Known&lt;/b&gt; (CL 6th)&lt;/br&gt;3rd (4/day)&amp;mdash;&lt;i&gt;lightning bolt&lt;/i&gt; (DC 16)&lt;/br&gt;2nd (6/day)&amp;mdash;&lt;i&gt;invisibility&lt;/i&gt;, &lt;i&gt;web&lt;/i&gt; (DC 15)&lt;/br&gt;1st (7/day)&amp;mdash;&lt;i&gt;mage armor&lt;/i&gt;,&lt;i&gt; magic missile&lt;/i&gt;, &lt;i&gt;ray of enfeeblement&lt;/i&gt; (DC 14), silent &lt;i&gt;image&lt;/i&gt; (DC 14)&lt;/br&gt;0 (at will)&amp;mdash;&lt;i&gt;bleed&lt;/i&gt; (DC 13), &lt;i&gt;daze&lt;/i&gt; (DC 13),&lt;i&gt; ghost sound&lt;/i&gt;,&lt;i&gt; mage hand&lt;/i&gt;,&lt;i&gt; ray of frost&lt;/i&gt;,&lt;i&gt; read magic&lt;/i&gt;, &lt;i&gt;resistance&lt;/i&gt;&lt;/h5&gt;&lt;/h5&gt;&lt;/div&gt;&lt;hr/&gt;&lt;div&gt;&lt;h5&gt;&lt;b&gt;STATISTICS&lt;/b&gt;&lt;/h5&gt;&lt;/div&gt;&lt;hr/&gt;&lt;div&gt;&lt;h5&gt;&lt;b&gt;Str&lt;/b&gt; 15, &lt;b&gt;Dex&lt;/b&gt; 15, &lt;b&gt;Con&lt;/b&gt; 18, &lt;b&gt;Int&lt;/b&gt; 15, &lt;b&gt;Wis&lt;/b&gt; 16, &lt;b&gt;Cha&lt;/b&gt; 16&lt;/h5&gt;&lt;h5&gt;&lt;b&gt;Base Atk &lt;/b&gt;+6; &lt;b&gt;CMB &lt;/b&gt;+9; &lt;b&gt;CMD &lt;/b&gt;21 (33 vs. trip)&lt;/h5&gt;&lt;h5&gt;&lt;b&gt;Feats &lt;/b&gt;Blind-Fight, Dodge, Combat Casting, Weapon Focus (bite, mace)&lt;/h5&gt;&lt;h5&gt;&lt;b&gt;Skills &lt;/b&gt;Climb +22, Intimidate +15, Knowledge (arcana) +14, Perception +15, Spellcraft +14, Stealth +14; &lt;b&gt;Racial Modifiers &lt;/b&gt;+4 Stealth&lt;/h5&gt;&lt;h5&gt;&lt;b&gt;Languages &lt;/b&gt;Common, Elven, Undercommon&lt;/h5&gt;&lt;h5&gt;&lt;b&gt;SQ &lt;/b&gt;undersized weapons&lt;/h5&gt;&lt;/div&gt;&lt;hr/&gt;&lt;div&gt;&lt;h5&gt;&lt;b&gt;ECOLOGY&lt;/b&gt;&lt;/h5&gt;&lt;/div&gt;&lt;hr/&gt;&lt;div&gt;&lt;h5&gt;&lt;b&gt;Environment &lt;/b&gt; any underground&lt;/h5&gt;&lt;h5&gt;&lt;b&gt;Organization &lt;/b&gt;solitary, pair, or group (3-8)&lt;/h5&gt;&lt;h5&gt;&lt;b&gt;Treasure &lt;/b&gt;double (masterwork heavy mace, masterwork  composite longbow [+2 Str] with 20 arrows, additional treasure)&lt;/h5&gt;&lt;/div&gt;&lt;hr/&gt;&lt;div&gt;&lt;h5&gt;&lt;b&gt;SPECIAL ABILITIES&lt;/b&gt;&lt;/h5&gt;&lt;/div&gt;&lt;hr/&gt;&lt;div&gt;&lt;h5&gt;&lt;b&gt;Poison (Ex)&lt;/b&gt; Bite-injury; save Fort DC 18; frequency 1/round for 6 rounds; effect 1d2 Str; cure 1 save. The save DC is Constitution-based.  &lt;/h5&gt;&lt;h5&gt;&lt;b&gt;Spells&lt;/b&gt; A drider casts spells as a 6th-level cleric, sorcerer, or wizard, but does not gain any other class abilities.&lt;/h5&gt;&lt;h5&gt;&lt;b&gt;  Undersized Weapons (Ex)&lt;/b&gt; Although a drider is Large, its upper torso is the same size as that of a Medium humanoid's upper torso. As a result, it wields weapons as if it were one size category smaller than its actual size (Medium for most driders).&lt;/h5&gt;&lt;/div&gt;&lt;br&gt;&lt;/br&gt;&lt;div&gt;&lt;h4&gt;&lt;p&gt;Created from the body of a drow, warped and mutated through special poisons and elixirs to take on the characteristics of a giant spider, the drider is a dangerous creature.&lt;/p&gt;&lt;p&gt;Driders are sexually dimorphic. A female drider's lower spider body is sleek and graceful, often similar to a black widow's body, while its upper drow torso retains its alluring curves and beautiful face (with the exception of sharp, poisonous fangs). A male drider's lower body is bulky like a tarantula, while its upper body is wiry and bears a hideous face more spider than drow, complete with fanged mandibles.&lt;/p&gt;&lt;/h4&gt;&lt;/div&gt;</t>
  </si>
  <si>
    <t>Drow Noble</t>
  </si>
  <si>
    <t>Female drow noble</t>
  </si>
  <si>
    <t>cleric 3</t>
  </si>
  <si>
    <t>(elf )</t>
  </si>
  <si>
    <t>darkvision 120 ft.; Perception +5</t>
  </si>
  <si>
    <t>21, touch 13, flat-footed 18</t>
  </si>
  <si>
    <t>(+6 armor, +3 Dex, +2 shield)</t>
  </si>
  <si>
    <t>Fort +4, Ref +4, Will +6; +2 vs. enchantment</t>
  </si>
  <si>
    <t>+2 vs. enchantment</t>
  </si>
  <si>
    <t>mwk rapier +4 (1d6+1/18-20)</t>
  </si>
  <si>
    <t>hand crossbow +5 (1d4/19-20 plus poison)</t>
  </si>
  <si>
    <t>bleeding touch (6/day), channel negative energy (4/day, 2d6, DC 12), touch of chaos (6/day)</t>
  </si>
  <si>
    <t>Spell-Like Abilities (CL 3rd) Constant-detect magic At Will-dancing lights, deeper darkness, faerie fire, feather fall, levitate 1/day-divine favor, dispel magic, suggestion (DC 14)</t>
  </si>
  <si>
    <t>Spells Prepared (CL 3rd) 2nd-death knellD (DC 15), hold person (DC 15), silence (DC 15) 1st-bless, cause fear (DC 14), cure light wounds, protection from lawD 0-bleed (DC 13), detect poison, read magic, resistance</t>
  </si>
  <si>
    <t>Chaos, Death</t>
  </si>
  <si>
    <t>Str 12, Dex 17, Con 12, Int 10, Wis 17, Cha 12</t>
  </si>
  <si>
    <t>Channel Smite, Weapon Finesse</t>
  </si>
  <si>
    <t>Knowledge (religion) +6, Sense Motive +9, Spellcraft +6</t>
  </si>
  <si>
    <t>+2 Perception</t>
  </si>
  <si>
    <t>Elven, Undercommon</t>
  </si>
  <si>
    <t>?</t>
  </si>
  <si>
    <t>NPC Gear (masterwork breastplate, heavy steel shield, masterwork rapier, drow poison (4), potion of invisibility, scroll of dispel magic, wand of cure light wounds (CL 1st, 20 charges), 400 gp, other treasure)</t>
  </si>
  <si>
    <t>This dark-skinned elf stands in a battle-ready pose, her hair silver and eyes white and pupilless.</t>
  </si>
  <si>
    <t>Drow</t>
  </si>
  <si>
    <t>Poison Use (Ex) Drow are skilled in the use of poison and never risk accidentally poisoning themselves. Drow favor an insidious toxin that causes its victims to lapse into unconsciousness- this poison allows drow to capture slaves with great ease. Drow Poison-injury; save Fort DC 13; frequency 1/minute for 2 minutes; initial effect unconsciousness for 1 minute; secondary effect unconsciousness for 2d4 hours; cure 1 save.</t>
  </si>
  <si>
    <t>About one out of every 20 drow is gifted with special powers from birth-the overwhelming majority of these exceptional drow are female, and as a result, drow society tends to be matriarchal in nature. These special births are engineered and encouraged among the ruling caste, and are far more likely to occur when the mother is of noble heritage. Strangely, the status of the father seems not to increase or decrease the chances of a child being born a drow noble. 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 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 Drow Noble Characters Drow nobles are defined by their class levels-they do not possess racial Hit Dice. A drow noble's challenge rating is equal to her class level. Drow nobles possess all of the racial traits listed above for drow characters, plus the following. +4 Dexterity, +2 Intelligence, +2 Wisdom, +2 Charisma, -2 Constitution. Noble drow are very agile, observant, and regal. These ability score modif iers replace the standard drow ability score modif iers. Spell Resistance: Drow nobles have spell resistance equal to 11 + their character level. Spell-Like Abilities: Drow nobles can cast dancing lights, deeper darkness, faerie fire, feather fall, and levitate each at will, and have detect magic as a constant spell-like ability. A drow noble can also cast divine favor, dispel magic, and suggestion once per day each. In some cases, a drow noble's spell-like abilities might vary, although the level of a particular spelllike ability does not. A drow noble's caster level for her spell-like abilities is equal to her character level.</t>
  </si>
  <si>
    <t>&lt;link rel="stylesheet"href="PF.css"&gt;&lt;div&gt;&lt;h2&gt;Drow, Noble&lt;/h2&gt;&lt;h3&gt;&lt;i&gt;This dark-skinned elf stands in a battle-ready pose, her hair silver and eyes white and pupilless.&lt;/i&gt;&lt;/h3&gt;&lt;br&gt;&lt;/div&gt;&lt;div class="heading"&gt;&lt;p class="alignleft"&gt;Drow Noble&lt;/p&gt;&lt;p class="alignright"&gt;CR 3&lt;/p&gt;&lt;div style="clear: both;"&gt;&lt;/div&gt;&lt;/div&gt;&lt;div&gt;&lt;h5&gt;&lt;b&gt;XP &lt;/b&gt;800&lt;/h5&gt;&lt;h5&gt;Female drow noble cleric 3&lt;/h5&gt;&lt;h5&gt;CE Medium humanoid (elf )&lt;/h5&gt;&lt;h5&gt;&lt;b&gt;Init &lt;/b&gt;+3; &lt;b&gt;Senses &lt;/b&gt;darkvision 120 ft.; Perception +5&lt;/h5&gt;&lt;/div&gt;&lt;hr/&gt;&lt;div&gt;&lt;h5&gt;&lt;b&gt;DEFENSE&lt;/b&gt;&lt;/h5&gt;&lt;/div&gt;&lt;hr/&gt;&lt;div&gt;&lt;h5&gt;&lt;b&gt;AC &lt;/b&gt;21, touch 13, flat-footed 18 (+6 armor, +3 Dex, +2 shield)&lt;/h5&gt;&lt;h5&gt;&lt;b&gt;hp &lt;/b&gt;16 (3d8+3)&lt;/h5&gt;&lt;h5&gt;&lt;b&gt;Fort &lt;/b&gt;+4, &lt;b&gt;Ref &lt;/b&gt;+4, &lt;b&gt;Will &lt;/b&gt;+6; +2 vs. enchantment&lt;/h5&gt;&lt;h5&gt;&lt;b&gt;Immune &lt;/b&gt;sleep; &lt;b&gt;SR &lt;/b&gt;14&lt;/h5&gt;&lt;h5&gt;&lt;b&gt;Weaknesses &lt;/b&gt;light blindness&lt;/h5&gt;&lt;/div&gt;&lt;hr/&gt;&lt;div&gt;&lt;h5&gt;&lt;b&gt;OFFENSE&lt;/b&gt;&lt;/h5&gt;&lt;/div&gt;&lt;hr/&gt;&lt;div&gt;&lt;h5&gt;&lt;b&gt;Spd &lt;/b&gt;20 ft.&lt;/h5&gt;&lt;h5&gt;&lt;b&gt;Melee &lt;/b&gt;mwk rapier +4 (1d6+1/18-20)&lt;/h5&gt;&lt;h5&gt;&lt;b&gt;Ranged &lt;/b&gt;hand crossbow +5 (1d4/19-20 plus poison)&lt;/h5&gt;&lt;h5&gt;&lt;b&gt;Space &lt;/b&gt;5 ft.; &lt;b&gt;Reach &lt;/b&gt;5 ft.&lt;/h5&gt;&lt;h5&gt;&lt;b&gt;Special Attacks &lt;/b&gt;bleeding touch (6/day), channel negative energy (4/day, 2d6, DC 12), touch of chaos (6/day)&lt;/h5&gt;&lt;h5&gt;&lt;b&gt;Spell-Like Abilities&lt;/b&gt; (CL 3rd)&lt;/br&gt;Constant&amp;mdash;&lt;i&gt;detect magic&lt;/i&gt;&lt;/br&gt;At Will&amp;mdash;&lt;i&gt;dancing lights&lt;/i&gt;, &lt;i&gt;deeper darkness&lt;/i&gt;, &lt;i&gt;faerie fire&lt;/i&gt;, &lt;i&gt;feather fall&lt;/i&gt;, &lt;i&gt;levitate&lt;/i&gt;&lt;/br&gt;1/day&amp;mdash;&lt;i&gt;divine favor&lt;/i&gt;, &lt;i&gt;dispel magic&lt;/i&gt;, &lt;i&gt;suggestion&lt;/i&gt; (DC 14)&lt;/h5&gt;&lt;/h5&gt;&lt;h5&gt;&lt;b&gt;Spells Prepared&lt;/b&gt; (CL 3rd)&lt;/br&gt;2nd&amp;mdash;&lt;i&gt;death knell&lt;/i&gt;&lt;sup&gt;D&lt;/sup&gt; (DC 15), &lt;i&gt;hold person&lt;/i&gt; (DC 15), &lt;i&gt;silence&lt;/i&gt; (DC 15)&lt;/br&gt;1st&amp;mdash;&lt;i&gt;bless&lt;/i&gt;, &lt;i&gt;cause fear&lt;/i&gt; (DC 14), &lt;i&gt;cure light wounds&lt;/i&gt;, &lt;i&gt;protection from law&lt;/i&gt;&lt;sup&gt;D&lt;/sup&gt;&lt;/br&gt;0&amp;mdash;&lt;i&gt;bleed&lt;/i&gt; (DC 13), &lt;i&gt;detect poison&lt;/i&gt;, &lt;i&gt;read magic&lt;/i&gt;, &lt;i&gt;resistance&lt;/i&gt;&lt;/h5&gt;&lt;/h5&gt;&lt;h5&gt;&lt;b&gt;D&lt;/b&gt; domain spell; &lt;b&gt;Domains &lt;/b&gt;Chaos, Death&lt;/h5&gt;&lt;/div&gt;&lt;hr/&gt;&lt;div&gt;&lt;h5&gt;&lt;b&gt;STATISTICS&lt;/b&gt;&lt;/h5&gt;&lt;/div&gt;&lt;hr/&gt;&lt;div&gt;&lt;h5&gt;&lt;b&gt;Str &lt;/b&gt;12, &lt;b&gt;Dex &lt;/b&gt;17, &lt;b&gt;Con &lt;/b&gt;12, &lt;b&gt;Int &lt;/b&gt; 10, &lt;b&gt;Wis &lt;/b&gt;17, &lt;b&gt;Cha &lt;/b&gt;12&lt;/h5&gt;&lt;h5&gt;&lt;b&gt;Base Atk &lt;/b&gt;+2; &lt;b&gt;CMB &lt;/b&gt;+3; &lt;b&gt;CMD &lt;/b&gt;16&lt;/h5&gt;&lt;h5&gt;&lt;b&gt;Feats &lt;/b&gt;Channel Smite, Weapon Finesse&lt;/h5&gt;&lt;h5&gt;&lt;b&gt;Skills &lt;/b&gt;Knowledge (religion) +6, Sense Motive +9, Spellcraft +6; &lt;b&gt;Racial Modifiers &lt;/b&gt;+2 Perception&lt;/h5&gt;&lt;h5&gt;&lt;b&gt;Languages &lt;/b&gt;Elven, Undercommon&lt;/h5&gt;&lt;h5&gt;&lt;b&gt;SQ &lt;/b&gt;poison use&lt;/h5&gt;&lt;/div&gt;&lt;hr/&gt;&lt;div&gt;&lt;h5&gt;&lt;b&gt;ECOLOGY&lt;/b&gt;&lt;/h5&gt;&lt;/div&gt;&lt;hr/&gt;&lt;div&gt;&lt;h5&gt;&lt;b&gt;Environment &lt;/b&gt; underground&lt;/h5&gt;&lt;h5&gt;&lt;b&gt;Organization &lt;/b&gt;?&lt;/h5&gt;&lt;h5&gt;&lt;b&gt;Treasure &lt;/b&gt;NPC Gear (masterwork breastplate, heavy steel shield, masterwork rapier, drow poison (4), &lt;i&gt;potion of invisibility&lt;/i&gt;, scroll of &lt;i&gt;dispel magic&lt;/i&gt;, wand of &lt;i&gt;cure light wounds&lt;/i&gt; (CL 1st, 20 charges), 400 gp, other treasure)&lt;/h5&gt;&lt;/div&gt;&lt;hr/&gt;&lt;div&gt;&lt;h5&gt;&lt;b&gt;SPECIAL ABILITIES&lt;/b&gt;&lt;/h5&gt;&lt;/div&gt;&lt;hr/&gt;&lt;div&gt;&lt;h5&gt;&lt;b&gt;Poison Use (Ex)&lt;/b&gt; Drow are skilled in the use of poison and never risk accidentally poisoning themselves. Drow favor an insidious toxin that causes its victims to lapse into unconsciousness- this poison allows drow to capture slaves with great ease. &lt;i&gt;Drow Poison&lt;/i&gt;-injury; save Fort DC 13; frequency 1/minute for 2 minutes; &lt;i&gt;initial effect&lt;/i&gt; unconsciousness for 1 minute; &lt;i&gt;secondary effect&lt;/i&gt; unconsciousness for 2d4 hours; cure 1 save.&lt;/h5&gt;&lt;/div&gt;&lt;br&gt;&lt;div&gt;&lt;h4&gt;&lt;p&gt;&lt;p&gt;&lt;i&gt;About one out of every 20 drow is gifted with special&lt;/i&gt; powers from birth-the overwhelming majority of these exceptional drow are female, and as a result, drow society tends to be matriarchal in nature. These special births are engineered and encouraged among the ruling caste, and are &lt;i&gt;far more likely to occur when the mother is of noble heritage&lt;/i&gt;.&lt;/p&gt;&lt;p&gt;Strangely, the status of the father seems not to increase or decrease the chances of a child being born a drow noble.&lt;/p&gt;&lt;p&gt;Common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houses.&lt;/p&gt;&lt;p&gt;Drow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paranoid.&lt;/p&gt;&lt;p&gt;&lt;br&gt;&lt;b&gt;Drow Noble Characters&lt;/b&gt;&lt;br&gt; Drow nobles are defined by their class levels-they do not possess racial Hit Dice. A drow noble's challenge rating is equal to her class level. Drow nobles possess all of the racial traits listed above for drow characters, plus the following.&lt;br&gt;&lt;b&gt;+4 Dexterity, +2 Intelligence, +2 Wisdom, +2 Charisma, -2 Constitution.&lt;/b&gt; Noble drow are very agile, observant, and regal. These ability score modif iers replace the standard drow ability score modif iers.&lt;br&gt;&lt;b&gt;Spell Resistance&lt;/b&gt;: Drow nobles have spell &lt;i&gt;resistance&lt;/i&gt; equal to 11 + their character level.&lt;br&gt;&lt;b&gt;Spell-Like Abilities&lt;/b&gt;: Drow nobles can cast &lt;i&gt;dancing lights&lt;/i&gt;, &lt;i&gt;deeper darkness&lt;/i&gt;, &lt;i&gt;faerie fire&lt;/i&gt;, &lt;i&gt;feather fall&lt;/i&gt;, and &lt;i&gt;levitate&lt;/i&gt; each at will, and have &lt;i&gt;detect magic&lt;/i&gt; as a constant spell-like ability. A drow noble can also cast &lt;i&gt;divine favor&lt;/i&gt;, &lt;i&gt;dispel magic&lt;/i&gt;, and &lt;i&gt;suggestion&lt;/i&gt; once per day each. In some cases, a drow noble's spell-like abilities might vary, although the level of a particular spelllike ability does not. A drow noble's &lt;i&gt;caster level for her spell-like abilities is equal to her&lt;/i&gt; character level.&lt;/p&gt;&lt;/h4&gt;&lt;/div&gt;</t>
  </si>
  <si>
    <t>warrior 1</t>
  </si>
  <si>
    <t>darkvision 120 ft.; Perception +2</t>
  </si>
  <si>
    <t>(+2 armor, +2 Dex, +1 shield)</t>
  </si>
  <si>
    <t>(1d10)</t>
  </si>
  <si>
    <t>Fort +2, Ref +2, Will -1; +2 vs. enchantment</t>
  </si>
  <si>
    <t>rapier +2 (1d6/18-20)</t>
  </si>
  <si>
    <t>hand crossbow +3 (1d4/19-20 plus poison)</t>
  </si>
  <si>
    <t>Spell-Like Abilities (CL 1st) 1/day-dancing lights, darkness, faerie fire</t>
  </si>
  <si>
    <t>Str 11, Dex 15, Con 10, Int 10, Wis 9, Cha 10</t>
  </si>
  <si>
    <t>Perception +2, Stealth +2</t>
  </si>
  <si>
    <t>pair, squad (3-4), patrol (5-8), or war party (10-40)</t>
  </si>
  <si>
    <t>NPC Gear (leather armor, light steel shield, rapier, hand crossbow with 20 bolts, drow poison [2 doses], 3d6 gp, other treasure)</t>
  </si>
  <si>
    <t>Poison Use (Ex) Drow are skilled in the use of poison and never risk accidentally poisoning themselves. Drow favor an insidious toxin that causes its victims to lapse into unconsciousness- this poison allows drow to capture slaves with great ease. Drow Poison-injury; save Fort DC 13; frequency 1/minute for 2 minutes; initial effect unconsciousness for 1 minute; secondary effect unconsciousness for 2d4 hours; cure 1 save. Although related to the elves, the drow are a vile and evil cousin at best. Sometimes called dark elves, these cunning creatures prowl the caves and tunnels of the world below, ruling vast subterranean cities through fear and might. Worshiping demons and enslaving most races they encounter, the drow are among the underworld's most feared and hated denizens.</t>
  </si>
  <si>
    <t>Drow are shorter and a bit more slender than their surface-dwelling kin, but they are otherwise physically similar. Drow have dark skin, ranging from black to a hazy purple hue. Most drow have white or silver hair and white or red eyes, but other colors are not unheard of. Drow society is ruled over by powerful nobility, themselves governed by sadistic and dangerous matriarchs who constantly plot and scheme against rival houses and lesser kin within their own families. The majority of drow are the common soldiers and decadent citizenry, with base stats as presented here-drow nobles are more powerful and dangerous, and are detailed on the facing page. In combat, drow are thoroughly ruthless, with little regard for fairness or mercy. They prefer to attack from ambush or to lure enemies into situations where they clearly have the upper hand. If things turn against them, drow are quick to flee, leaving slaves and minions to cover their escape. Drow Characters Drow are defined by their class levels-they do not possess racial Hit Dice. All drow have the following racial traits. +2 Dexterity, +2 Charisma, -2 Constitution: Drow are nimble and manipulative. Medium: Drow are Medium creatures, and have no bonuses or penalties due to their size. Normal Speed: Drow have a base speed of 30 feet. Darkvision: Drow can see in the dark up to 120 feet. Drow Immunities: Drow are immune to magic sleep effects and get a +2 racial bonus to saves against enchantment spells. Keen Senses: Drow receive a +2 racial bonus on Perception checks. Spell Resistance: Drow possess spell resistance equal to 6 plus their class levels. Spell-Like Abilities: A drow can cast dancing lights, darkness, and faerie fire each once per day, using his total character level as his caster level. Light Blindness: Abrupt exposure to bright light blinds drow for 1 round; on subsequent rounds, they are dazzled as long as they remain in the affected area. Poison Use: See Special Abilities, above. Weapon Familiarity: Drow are proficient with the hand crossbow, rapier, and short sword. Languages: Drow begin play speaking Elven and Undercommon. Drow with high Intelligence can choose bonus languages from the following: Abyssal, Aklo, Aquan, Common, Draconic, Drow Sign Language, Gnome, or Goblin. Drow Nobility About one out of every 20 drow is gifted with special powers from birth-the overwhelming majority of these exceptional drow are female, and as a result, drow society tends to be matriarchal in nature. These special births are engineered and encouraged among the ruling caste, and are far more likely to occur when the mother is of noble heritage. Strangely, the status of the father seems not to increase or decrease the chances of a child being born a drow noble. 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 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 Drow Noble Characters Drow nobles are defined by their class levels-they do not possess racial Hit Dice. A drow noble's challenge rating is equal to her class level. Drow nobles possess all of the racial traits listed above for drow characters, plus the following. +4 Dexterity, +2 Intelligence, +2 Wisdom, +2 Charisma, -2 Constitution. Noble drow are very agile, observant, and regal. These ability score modif iers replace the standard drow ability score modif iers. Spell Resistance: Drow nobles have spell resistance equal to 11 + their character level. Spell-Like Abilities: Drow nobles can cast dancing lights, deeper darkness, faerie fire, feather fall, and levitate each at will, and have detect magic as a constant spell-like ability. A drow noble can also cast divine favor, dispel magic, and suggestion once per day each. In some cases, a drow noble's spell-like abilities might vary, although the level of a particular spelllike ability does not. A drow noble's caster level for her spell-like abilities is equal to her character level.</t>
  </si>
  <si>
    <t>&lt;link rel="stylesheet"href="PF.css"&gt;&lt;div&gt;&lt;h2&gt;Drow&lt;/h2&gt;&lt;h3&gt;&lt;i&gt;This dark-skinned elf stands in a battle-ready pose, her hair silver and eyes white and pupilless.&lt;/i&gt;&lt;/h3&gt;&lt;br&gt;&lt;/br&gt;&lt;/div&gt;&lt;div class="heading"&gt;&lt;p class="alignleft"&gt;Drow&lt;/p&gt;&lt;p class="alignright"&gt;CR 1/3&lt;/p&gt;&lt;div style="clear: both;"&gt;&lt;/div&gt;&lt;/div&gt;&lt;div&gt;&lt;h5&gt;&lt;b&gt;XP &lt;/b&gt;135&lt;/h5&gt;&lt;h5&gt;Drow warrior 1&lt;/h5&gt;&lt;h5&gt;CE Medium humanoid (elf )&lt;/h5&gt;&lt;h5&gt;&lt;b&gt;Init &lt;/b&gt;+2; &lt;b&gt;Senses &lt;/b&gt;darkvision 120 ft.; Perception +2&lt;/h5&gt;&lt;/div&gt;&lt;hr/&gt;&lt;div&gt;&lt;h5&gt;&lt;b&gt;DEFENSE&lt;/b&gt;&lt;/h5&gt;&lt;/div&gt;&lt;hr/&gt;&lt;div&gt;&lt;h5&gt;&lt;b&gt;AC &lt;/b&gt;15, touch 12, flat-footed 13 (+2 armor, +2 Dex, +1 shield)&lt;/h5&gt;&lt;h5&gt;&lt;b&gt;hp &lt;/b&gt;5 (1d10)&lt;/h5&gt;&lt;h5&gt;&lt;b&gt;Fort &lt;/b&gt;+2, &lt;b&gt;Ref &lt;/b&gt;+2, &lt;b&gt;Will &lt;/b&gt;-1; +2 vs. enchantment&lt;/h5&gt;&lt;h5&gt;&lt;b&gt;Immune &lt;/b&gt;sleep; &lt;b&gt;SR &lt;/b&gt;7&lt;/h5&gt;&lt;h5&gt;&lt;b&gt;Weaknesses &lt;/b&gt;light blindness&lt;/h5&gt;&lt;/div&gt;&lt;hr/&gt;&lt;div&gt;&lt;h5&gt;&lt;b&gt;OFFENSE&lt;/b&gt;&lt;/h5&gt;&lt;/div&gt;&lt;hr/&gt;&lt;div&gt;&lt;h5&gt;&lt;b&gt;Spd &lt;/b&gt;30 ft.&lt;/h5&gt;&lt;h5&gt;&lt;b&gt;Melee &lt;/b&gt;rapier +2 (1d6/18-20)&lt;/h5&gt;&lt;h5&gt;&lt;b&gt;Ranged &lt;/b&gt;hand crossbow +3 (1d4/19-20 plus poison)&lt;/h5&gt;&lt;h5&gt;&lt;b&gt;Spell-Like Abilities&lt;/b&gt; (CL 1st)&lt;/br&gt;1/day&amp;mdash;&lt;i&gt;dancing lights&lt;/i&gt;,&lt;i&gt; darkness&lt;/i&gt;, &lt;i&gt;faerie fire&lt;/i&gt;&lt;/h5&gt;&lt;/h5&gt;&lt;/div&gt;&lt;hr/&gt;&lt;div&gt;&lt;h5&gt;&lt;b&gt;STATISTICS&lt;/b&gt;&lt;/h5&gt;&lt;/div&gt;&lt;hr/&gt;&lt;div&gt;&lt;h5&gt;&lt;b&gt;Str&lt;/b&gt; 11, &lt;b&gt;Dex&lt;/b&gt; 15, &lt;b&gt;Con&lt;/b&gt; 10, &lt;b&gt;Int&lt;/b&gt; 10, &lt;b&gt;Wis&lt;/b&gt; 9, &lt;b&gt;Cha&lt;/b&gt; 10&lt;/h5&gt;&lt;h5&gt;&lt;b&gt;Base Atk &lt;/b&gt;+1; &lt;b&gt;CMB &lt;/b&gt;+1; &lt;b&gt;CMD &lt;/b&gt;13&lt;/h5&gt;&lt;h5&gt;&lt;b&gt;Feats &lt;/b&gt;Weapon Finesse&lt;/h5&gt;&lt;h5&gt;&lt;b&gt;Skills &lt;/b&gt;Perception +2, Stealth +2; &lt;b&gt;Racial Modifiers &lt;/b&gt;+2 Perception&lt;/h5&gt;&lt;h5&gt;&lt;b&gt;Languages &lt;/b&gt;Elven, Undercommon&lt;/h5&gt;&lt;h5&gt;&lt;b&gt;SQ &lt;/b&gt;poison use&lt;/h5&gt;&lt;/div&gt;&lt;hr/&gt;&lt;div&gt;&lt;h5&gt;&lt;b&gt;ECOLOGY&lt;/b&gt;&lt;/h5&gt;&lt;/div&gt;&lt;hr/&gt;&lt;div&gt;&lt;h5&gt;&lt;b&gt;Environment &lt;/b&gt; underground&lt;/h5&gt;&lt;h5&gt;&lt;b&gt;Organization &lt;/b&gt;pair, squad (3-4), patrol (5-8), or war party (10-40)&lt;/h5&gt;&lt;h5&gt;&lt;b&gt;Treasure &lt;/b&gt;NPC Gear (leather armor, light steel shield, rapier, hand crossbow with 20 bolts, drow poison [2 doses], 3d6 gp, other treasure)&lt;/h5&gt;&lt;/div&gt;&lt;hr/&gt;&lt;div&gt;&lt;h5&gt;&lt;b&gt;SPECIAL ABILITIES&lt;/b&gt;&lt;/h5&gt;&lt;/div&gt;&lt;hr/&gt;&lt;div&gt;&lt;h5&gt;&lt;b&gt;Poison Use (Ex)&lt;/b&gt; Drow are skilled in the use of poison and never risk accidentally poisoning themselves. Drow favor an insidious toxin that causes its victims to lapse into unconsciousness- this poison allows drow to capture slaves with great ease. Drow Poison-injury; save Fort DC 13; frequency 1/minute for 2 minutes; initial effect unconsciousness for 1 minute; secondary effect unconsciousness for 2d4 hours; cure 1 save. Although related to the elves, the drow are a vile and evil cousin at best. Sometimes called dark elves, these cunning creatures prowl the caves and tunnels of the world below, ruling vast subterranean cities through fear and might. Worshiping demons and enslaving most races they encounter, the drow are among the underworld's most feared and hated denizens.&lt;/h5&gt;&lt;/div&gt;&lt;br&gt;&lt;/br&gt;&lt;div&gt;&lt;h4&gt;&lt;p&gt;Drow are shorter and a bit more slender than their surface-dwelling kin, but they are otherwise physically similar. Drow have dark skin, ranging from black to a hazy purple hue. Most drow have white or silver hair and white or red eyes, but other colors are not unheard of.&lt;/p&gt;&lt;p&gt;Drow society is ruled over by powerful nobility, themselves governed by sadistic and dangerous matriarchs who constantly plot and scheme against rival houses and lesser kin within their own families. The majority of drow are the common soldiers and decadent citizenry, with base stats as presented here-drow nobles are more powerful and dangerous, and are detailed on the facing page.&lt;/p&gt;&lt;p&gt;In combat, drow are thoroughly ruthless, with little regard for fairness or mercy. They prefer to attack from ambush or to lure enemies into situations where they clearly have the upper hand. If things turn against them, drow are quick to flee, leaving slaves and minions to cover their escape.&lt;/p&gt;&lt;p&gt;&lt;b&gt;Drow Characters&lt;/b&gt;&lt;br&gt; Drow are defined by their class levels-they do not possess racial Hit Dice. All drow have the following racial traits.&lt;/p&gt;&lt;p&gt;&lt;b&gt;+2 Dexterity, +2 Charisma, -2 Constitution:&lt;/b&gt; Drow are nimble and manipulative.&lt;/p&gt;&lt;p&gt;&lt;b&gt;Medium:&lt;/b&gt; Drow are Medium creatures, and have no bonuses or penalties due to their size.&lt;/p&gt;&lt;p&gt;&lt;b&gt;Normal Speed:&lt;/b&gt; Drow have a base speed of 30 feet.&lt;/p&gt;&lt;p&gt;&lt;b&gt;Darkvision:&lt;/b&gt; Drow can see in the dark up to 120 feet.&lt;/p&gt;&lt;p&gt;&lt;b&gt;Drow Immunities:&lt;/b&gt; Drow are immune to magic sleep effects and get a +2 racial bonus to saves against enchantment spells.&lt;/p&gt;&lt;p&gt;&lt;b&gt;Keen Senses:&lt;/b&gt; Drow receive a +2 racial bonus on Perception checks.&lt;/p&gt;&lt;p&gt;&lt;b&gt;&lt;b&gt;Spell Resistance:&lt;/b&gt;&lt;/b&gt; Drow possess spell resistance equal to 6 plus their class levels.&lt;/p&gt;&lt;p&gt;&lt;b&gt;Spell-Like Abilities:&lt;/b&gt; A drow can cast dancing lights, darkness, and faerie fire each once per day, using his total character level as his caster level.&lt;/p&gt;&lt;p&gt;&lt;b&gt;Light Blindness:&lt;/b&gt; Abrupt exposure to bright light blinds drow for 1 round; on subsequent rounds, they are dazzled as long as they remain in the affected area.&lt;/p&gt;&lt;p&gt;&lt;b&gt;Poison Use:&lt;/b&gt; See Special Abilities, above.&lt;/p&gt;&lt;p&gt;&lt;b&gt;Weapon Familiarity:&lt;/b&gt; Drow are proficient with the hand crossbow, rapier, and short sword.&lt;/p&gt;&lt;p&gt;&lt;b&gt;Languages:&lt;/b&gt; Drow begin play speaking Elven and Undercommon. Drow with high Intelligence can choose bonus languages from the following: Abyssal, Aklo, Aquan, Common, Draconic, Drow Sign Language, Gnome, or Goblin.&lt;/p&gt;&lt;p&gt;&lt;b&gt;Drow Nobility&lt;/b&gt;&lt;br&gt; About one out of every 20 drow is gifted with special powers from birth-the overwhelming majority of these exceptional drow are female, and as a result, drow society tends to be matriarchal in nature. These special births are engineered and encouraged among the ruling caste, and are far more likely to occur when the mother is of noble heritage.&lt;/p&gt;&lt;p&gt;Strangely, the status of the father seems not to increase or decrease the chances of a child being born a drow noble.&lt;/p&gt;&lt;p&gt;Common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houses.&lt;/p&gt;&lt;p&gt;Drow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paranoid.&lt;/p&gt;&lt;p&gt;Drow Noble Characters Drow nobles are defined by their class levels-they do not possess racial Hit Dice. A drow noble's challenge rating is equal to her class level. Drow nobles possess all of the racial traits listed above for drow characters, plus the following.&lt;/p&gt;&lt;p&gt;&lt;b&gt;+4 Dexterity, +2 Intelligence, +2 Wisdom, +2 Charisma, -2 Constitution.&lt;/b&gt; Noble drow are very agile, observant, and regal. These ability score modif iers replace the standard drow ability score modif iers.&lt;/p&gt;&lt;p&gt;&lt;b&gt;Spell Resistance:&lt;/b&gt; Drow nobles have spell resistance equal to 11 + their character level.&lt;/p&gt;&lt;p&gt;&lt;b&gt;Spell-Like Abilities:&lt;/b&gt; Drow nobles can cast dancing lights, deeper darkness, faerie fire, feather fall, and levitate each at will, and have detect magic as a constant spell-like ability. A drow noble can also cast divine favor, dispel magic, and suggestion once per day each. In some cases, a drow noble's spell-like abilities might vary, although the level of a particular spelllike ability does not. A drow noble's caster level for her spell-like abilities is equal to her character level.&lt;/p&gt;&lt;/h4&gt;&lt;/div&gt;</t>
  </si>
  <si>
    <t>Dryad</t>
  </si>
  <si>
    <t>fey</t>
  </si>
  <si>
    <t>17, touch 14, flat-footed 13</t>
  </si>
  <si>
    <t>(+4 Dex, +3 natural)</t>
  </si>
  <si>
    <t>(6d6+6)</t>
  </si>
  <si>
    <t>Fort +5, Ref +9, Will +7</t>
  </si>
  <si>
    <t>5/cold iron</t>
  </si>
  <si>
    <t>tree dependent</t>
  </si>
  <si>
    <t>dagger +7 (1d4)</t>
  </si>
  <si>
    <t>masterwork longbow +8 (1d8)</t>
  </si>
  <si>
    <t>Spell-Like Abilities (CL 6th)  Constant-speak with plants At will-entangle (DC 15), tree shape, wood shape (1 lb. only)  3/day-charm person (DC 15), deep slumber (DC 17), tree stride  1/day-suggestion (DC 17)</t>
  </si>
  <si>
    <t>Str 10, Dex 19, Con 13, Int 14, Wis 15, Cha 18</t>
  </si>
  <si>
    <t>Great Fortitude, Stealthy, Weapon Finesse</t>
  </si>
  <si>
    <t>Climb +9, Craft (sculpture) +11, Escape Artist +15, Handle Animal +10, Knowledge (nature) +11, Perception +11, Stealth +15, Survival +8</t>
  </si>
  <si>
    <t>+6 Craft (wood)</t>
  </si>
  <si>
    <t>Common, Elven, Sylvan; speak with plants</t>
  </si>
  <si>
    <t>tree meld, wild empathy, woodcraft</t>
  </si>
  <si>
    <t>standard (dagger, masterwork longbow with 20  arrows, other treasure)</t>
  </si>
  <si>
    <t>This strange, beautiful woman has flesh that seems made of wood and vibrant hair that resembles leaves and blossoms.</t>
  </si>
  <si>
    <t>Tree Meld (Su) A dryad can meld with any tree, similar to how the spell meld into stone functions. She can remain melded with a tree as long as she wishes.  Tree Dependent (Su) A dryad is mystically bonded to a single, enormous tree and must never stray more than 300 yards from it. Most dryad trees are oak trees, but other trees function as well (often having subtle influences on a specific dryad's personality and appearance). A dryad who moves 300 yards beyond her bonded tree immediately becomes sickened. Every hour thereafter, she must make a DC 15 Fortitude save to resist becoming nauseated for an hour. A dryad that is out of range of her bonded tree for 24 hours takes 1d6 points of Constitution damage, and another 1d6 points of Constitution damage every day that follows- eventually, this separation kills the dryad. A dryad can forge a new bond with a new tree by performing a 24-hour ritual and making a successful DC 20 Will save.  Wild Empathy (Su) This works like the druid's wild empathy class feature, except the dryad has a +6 racial bonus on the check. Dryads with druid levels add this racial modifier to their wild empathy checks.  Woodcraft (Ex) A dryad has a +6 racial bonus to Craft checks involving wood, and is always treated as if she had masterwork artisan's woodworking tools when making such checks.</t>
  </si>
  <si>
    <t>Dryads are tree-fey who prefer secluded woodlands far from humanoids in need of lumber. Dryads' main interests are their own survival and that of their beloved forests, and they have been known to magically coerce passersby into aiding them in tasks they cannot complete. They are more likely to be friendly to non-evil druids and rangers, as they recognize a mutual respect for or empathy with nature.  Dryads are benign guardians of trees, and though they can do little in the way of direct violence, they can trap and disable threats to their homes or turn enemies into allies.  Some keep one or more charmed humanoids in their territory to fend off or lead away attackers. Incapacitated foes are typically dragged to the edge of the forest by the dryad's allies and left there, but evil or overtly hostile ones are killed once combat is over.</t>
  </si>
  <si>
    <t>&lt;link rel="stylesheet"href="PF.css"&gt;&lt;div&gt;&lt;h2&gt;Dryad&lt;/h2&gt;&lt;h3&gt;&lt;i&gt;This strange, beautiful woman has flesh that seems made of wood and vibrant hair that resembles leaves and blossoms.&lt;/i&gt;&lt;/h3&gt;&lt;br&gt;&lt;/br&gt;&lt;/div&gt;&lt;div class="heading"&gt;&lt;p class="alignleft"&gt;Dryad&lt;/p&gt;&lt;p class="alignright"&gt;CR 3&lt;/p&gt;&lt;div style="clear: both;"&gt;&lt;/div&gt;&lt;/div&gt;&lt;div&gt;&lt;h5&gt;&lt;b&gt;XP &lt;/b&gt;800&lt;/h5&gt;&lt;h5&gt;CG Medium fey &lt;/h5&gt;&lt;h5&gt;&lt;b&gt;Init &lt;/b&gt;+4; &lt;b&gt;Senses &lt;/b&gt;low-light vision; Perception +11&lt;/h5&gt;&lt;/div&gt;&lt;hr/&gt;&lt;div&gt;&lt;h5&gt;&lt;b&gt;DEFENSE&lt;/b&gt;&lt;/h5&gt;&lt;/div&gt;&lt;hr/&gt;&lt;div&gt;&lt;h5&gt;&lt;b&gt;AC &lt;/b&gt;17, touch 14, flat-footed 13 (+4 Dex, +3 natural)&lt;/h5&gt;&lt;h5&gt;&lt;b&gt;hp &lt;/b&gt;27 (6d6+6)&lt;/h5&gt;&lt;h5&gt;&lt;b&gt;Fort &lt;/b&gt;+5, &lt;b&gt;Ref &lt;/b&gt;+9, &lt;b&gt;Will &lt;/b&gt;+7&lt;/h5&gt;&lt;h5&gt;&lt;b&gt;DR &lt;/b&gt;5/cold iron&lt;/h5&gt;&lt;h5&gt;&lt;b&gt;Weaknesses &lt;/b&gt;tree dependent&lt;/h5&gt;&lt;/div&gt;&lt;hr/&gt;&lt;div&gt;&lt;h5&gt;&lt;b&gt;OFFENSE&lt;/b&gt;&lt;/h5&gt;&lt;/div&gt;&lt;hr/&gt;&lt;div&gt;&lt;h5&gt;&lt;b&gt;Spd &lt;/b&gt;30 ft.&lt;/h5&gt;&lt;h5&gt;&lt;b&gt;Melee &lt;/b&gt;dagger +7 (1d4)&lt;/h5&gt;&lt;h5&gt;&lt;b&gt;Ranged &lt;/b&gt;masterwork longbow +8 (1d8)&lt;/h5&gt;&lt;h5&gt;&lt;b&gt;Spell-Like Abilities&lt;/b&gt; (CL 6th)&lt;/br&gt;Constant&amp;mdash;&lt;i&gt;speak with plants&lt;/i&gt; &lt;/br&gt;At will&amp;mdash;&lt;i&gt;entangle&lt;/i&gt; (DC 15),&lt;i&gt; tree shape&lt;/i&gt;, &lt;i&gt;wood shape&lt;/i&gt; (1 lb. only)&lt;/br&gt;3/day&amp;mdash;&lt;i&gt;charm person&lt;/i&gt; (DC 15), &lt;i&gt;deep slumber&lt;/i&gt; (DC 17),&lt;i&gt; tree stride&lt;/i&gt;&lt;/br&gt;1/day&amp;mdash;&lt;i&gt;suggestion&lt;/i&gt; (DC 17)&lt;/h5&gt;&lt;/h5&gt;&lt;/div&gt;&lt;hr/&gt;&lt;div&gt;&lt;h5&gt;&lt;b&gt;STATISTICS&lt;/b&gt;&lt;/h5&gt;&lt;/div&gt;&lt;hr/&gt;&lt;div&gt;&lt;h5&gt;&lt;b&gt;Str&lt;/b&gt; 10, &lt;b&gt;Dex&lt;/b&gt; 19, &lt;b&gt;Con&lt;/b&gt; 13, &lt;b&gt;Int&lt;/b&gt; 14, &lt;b&gt;Wis&lt;/b&gt; 15, &lt;b&gt;Cha&lt;/b&gt; 18&lt;/h5&gt;&lt;h5&gt;&lt;b&gt;Base Atk &lt;/b&gt;+3; &lt;b&gt;CMB &lt;/b&gt;+3; &lt;b&gt;CMD &lt;/b&gt;17&lt;/h5&gt;&lt;h5&gt;&lt;b&gt;Feats &lt;/b&gt;Great Fortitude, Stealthy, Weapon Finesse&lt;/h5&gt;&lt;h5&gt;&lt;b&gt;Skills &lt;/b&gt;Climb +9, Craft (sculpture) +11, Escape Artist +15, Handle Animal +10, Knowledge (nature) +11, Perception +11, Stealth +15, Survival +8; &lt;b&gt;Racial Modifiers &lt;/b&gt;+6 Craft (wood)&lt;/h5&gt;&lt;h5&gt;&lt;b&gt;Languages &lt;/b&gt;Common, Elven, Sylvan; speak with plants&lt;/h5&gt;&lt;h5&gt;&lt;b&gt;SQ &lt;/b&gt;tree meld, wild empathy, woodcraft&lt;/h5&gt;&lt;/div&gt;&lt;hr/&gt;&lt;div&gt;&lt;h5&gt;&lt;b&gt;ECOLOGY&lt;/b&gt;&lt;/h5&gt;&lt;/div&gt;&lt;hr/&gt;&lt;div&gt;&lt;h5&gt;&lt;b&gt;Environment &lt;/b&gt; temperate forests&lt;/h5&gt;&lt;h5&gt;&lt;b&gt;Organization &lt;/b&gt;solitary, pair, or grove (3-8)&lt;/h5&gt;&lt;h5&gt;&lt;b&gt;Treasure &lt;/b&gt;standard (dagger, masterwork longbow with 20  arrows, other treasure)&lt;/h5&gt;&lt;/div&gt;&lt;hr/&gt;&lt;div&gt;&lt;h5&gt;&lt;b&gt;SPECIAL ABILITIES&lt;/b&gt;&lt;/h5&gt;&lt;/div&gt;&lt;hr/&gt;&lt;div&gt;&lt;h5&gt;&lt;b&gt;Tree Meld (Su)&lt;/b&gt; A dryad can meld with any tree, similar to how the spell meld into stone functions. She can remain melded with a tree as long as she wishes.  &lt;/h5&gt;&lt;h5&gt;&lt;b&gt;Tree Dependent (Su)&lt;/b&gt; A dryad is mystically bonded to a single, enormous tree and must never stray more than 300 yards from it. Most dryad trees are oak trees, but other trees function as well (often having subtle influences on a specific dryad's personality and appearance). A dryad who moves 300 yards beyond her bonded tree immediately becomes sickened. Every hour thereafter, she must make a DC 15 Fortitude save to resist becoming nauseated for an hour. A dryad that is out of range of her bonded tree for 24 hours takes 1d6 points of Constitution damage, and another 1d6 points of Constitution damage every day that follows- eventually, this separation kills the dryad. A dryad can forge a new bond with a new tree by performing a 24-hour ritual and making a successful DC 20 Will save.  &lt;/h5&gt;&lt;h5&gt;&lt;b&gt;Wild Empathy (Su)&lt;/b&gt; This works like the druid's wild empathy class feature, except the dryad has a +6 racial bonus on the check. Dryads with druid levels add this racial modifier to their wild empathy checks.&lt;/h5&gt;&lt;h5&gt;&lt;b&gt;  Woodcraft (Ex)&lt;/b&gt; A dryad has a +6 racial bonus to Craft checks involving wood, and is always treated as if she had masterwork artisan's woodworking tools when making such checks.&lt;/h5&gt;&lt;/div&gt;&lt;br&gt;&lt;/br&gt;&lt;div&gt;&lt;h4&gt;&lt;p&gt;Dryads are tree-fey who prefer secluded woodlands far from humanoids in need of lumber. Dryads' main interests are their own survival and that of their beloved forests, and they have been known to magically coerce passersby into aiding them in tasks they cannot complete. They are more likely to be friendly to non-evil druids and rangers, as they recognize a mutual respect for or empathy with nature.&lt;/p&gt;&lt;p&gt;Dryads are benign guardians of trees, and though they can do little in the way of direct violence, they can trap and disable threats to their homes or turn enemies into allies.&lt;/p&gt;&lt;p&gt;Some keep one or more charmed humanoids in their territory to fend off or lead away attackers. Incapacitated foes are typically dragged to the edge of the forest by the dryad's allies and left there, but evil or overtly hostile ones are killed once combat is over.&lt;/p&gt;&lt;/h4&gt;&lt;/div&gt;</t>
  </si>
  <si>
    <t>Duergar</t>
  </si>
  <si>
    <t>(dwarf )</t>
  </si>
  <si>
    <t>darkvision 120 ft; Perception +1</t>
  </si>
  <si>
    <t>(+6 armor, -1 Dex, +2 shield)</t>
  </si>
  <si>
    <t>(1d10+2)</t>
  </si>
  <si>
    <t>Fort +4, Ref -1, Will +1; +2 vs. spells</t>
  </si>
  <si>
    <t>+2 vs. spells</t>
  </si>
  <si>
    <t>paralysis, phantasms, poison</t>
  </si>
  <si>
    <t>light sensitivity</t>
  </si>
  <si>
    <t>warhammer +3 (1d8+1/x3)</t>
  </si>
  <si>
    <t>Spell-Like Abilities (CL 3rd) 1/day-enlarge person (self only), invisibility (self only)</t>
  </si>
  <si>
    <t>Str 12, Dex 9, Con 15, Int 10, Wis 13, Cha 4</t>
  </si>
  <si>
    <t>Weapon Focus (warhammer)</t>
  </si>
  <si>
    <t>Intimidate +1, Stealth -3</t>
  </si>
  <si>
    <t>+2 Perception relating to stonework, +4 Stealth</t>
  </si>
  <si>
    <t>Common, Dwarven, Undercommon</t>
  </si>
  <si>
    <t>slow and steady, stability</t>
  </si>
  <si>
    <t>solitary, team (2-5), squad (6-12 plus 3 sergeants of 3rd level and 1 leader of 3rd-8th level), or clan (13-80 plus 25% noncombatant children plus 1 sergeant of 3rd level per 5 adults, 3-6 lieutenants of 3rd-6th level, and 1-4 captains of 9th level)</t>
  </si>
  <si>
    <t>NPC Gear (chainmail, heavy steel shield, warhammer, light crossbow [20 bolts], 3d6 gp, other treasure)</t>
  </si>
  <si>
    <t>This bald, long-bearded dwarf has dull gray skin, low arching brows, and eyes that seem to absorb rather than reflect the light.</t>
  </si>
  <si>
    <t>Cousins to dwarves, duergar are foul-tempered creatures that loathe intruders to their underground realms-but not nearly as much as they do their kinfolk closer to the surface. Duergar dwell in communities deep underground, and appear as darker, more twisted versions of their kinder kin. Their skin is a dull gray, as though rubbed with dust or ash, but this is a natural coloration that better allows them to blend with their underground surroundings. They are a race of slavers, but while non-dwarven prisoners are usually put to backbreaking work, dwarven prisoners are generally slain on the spot. In combat, duergar fire crossbows from a distance, then shift to the warhammer after a few rounds. If outnumbered, or given sufficient threat (and space), a duergar will use its enlarge person ability and begin lashing out at its enemies. Duergar Characters Duergar are defined by their class levels-they do not possess racial Hit Dice. All duergar have the following racial traits. +2 Constitution, +2 Wisdom, -4 Charisma: Duergar are hearty and observant, but also stubborn and belligerent. Slow and Steady: Duergar have a base speed of 20 feet, but their speed is never modified by armor or encumbrance. Darkvision: Duergar can see in the dark up to 120 feet. Duergar Immunities: Duergar are immune to paralysis, phantasms, and poison. They also gain a +2 racial bonus on saving throws against spells and spell-like abilities. Stability: Duergar receive a +4 racial bonus to their CMD against bull rush or trip attempts while on solid ground. Spell-Like Abilities: Duergar can cast enlarge person and invisibility each once per day, using their character level as their caster level. Both of these spell-like abilities affect the duergar only. Light Sensitivity: Duergar are dazzled as long as they remain in an area of bright light. Languages: Duergar begin play speaking Common, Dwarven, and Undercommon. Duergar with high Intelligence can choose bonus languages from the following: Aklo, Draconic, Giant, Goblin, Orc, Terran.</t>
  </si>
  <si>
    <t>&lt;link rel="stylesheet"href="PF.css"&gt;&lt;div&gt;&lt;h2&gt;Duergar&lt;/h2&gt;&lt;h3&gt;&lt;i&gt;&lt;i&gt;This bald&lt;/i&gt;, &lt;i&gt;long-bearded dwarf has dull gray skin&lt;/i&gt;, &lt;i&gt;low arching brows&lt;/i&gt;, &lt;i&gt;and eyes that seem to absorb rather than reflect the light.&lt;/i&gt;&lt;/i&gt;&lt;/h3&gt;&lt;br&gt;&lt;/br&gt;&lt;/div&gt;&lt;div class="heading"&gt;&lt;p class="alignleft"&gt;Duergar&lt;/p&gt;&lt;p class="alignright"&gt;CR 1/3&lt;/p&gt;&lt;div style="clear: both;"&gt;&lt;/div&gt;&lt;/div&gt;&lt;div&gt;&lt;h5&gt;&lt;b&gt;XP &lt;/b&gt;135&lt;/h5&gt;&lt;h5&gt;Duergar warrior 1&lt;/h5&gt;&lt;h5&gt;LE Medium humanoid (dwarf )&lt;/h5&gt;&lt;h5&gt;&lt;b&gt;Init &lt;/b&gt;-1; &lt;b&gt;Senses &lt;/b&gt;darkvision 120 ft; Perception +1&lt;/h5&gt;&lt;/div&gt;&lt;hr/&gt;&lt;div&gt;&lt;h5&gt;&lt;b&gt;DEFENSE&lt;/b&gt;&lt;/h5&gt;&lt;/div&gt;&lt;hr/&gt;&lt;div&gt;&lt;h5&gt;&lt;b&gt;AC &lt;/b&gt;17, touch 9, flat-footed 17 (+6 armor, -1 Dex, +2 shield)&lt;/h5&gt;&lt;h5&gt;&lt;b&gt;hp &lt;/b&gt;8 (1d10+2)&lt;/h5&gt;&lt;h5&gt;&lt;b&gt;Fort &lt;/b&gt;+4, &lt;b&gt;Ref &lt;/b&gt;-1, &lt;b&gt;Will &lt;/b&gt;+1; +2 vs. spells&lt;/h5&gt;&lt;h5&gt;&lt;b&gt;Immune &lt;/b&gt;paralysis, phantasms, poison&lt;/h5&gt;&lt;h5&gt;&lt;b&gt;Weaknesses &lt;/b&gt;light sensitivity&lt;/h5&gt;&lt;/div&gt;&lt;hr/&gt;&lt;div&gt;&lt;h5&gt;&lt;b&gt;OFFENSE&lt;/b&gt;&lt;/h5&gt;&lt;/div&gt;&lt;hr/&gt;&lt;div&gt;&lt;h5&gt;&lt;b&gt;Spd &lt;/b&gt;20 ft.&lt;/h5&gt;&lt;h5&gt;&lt;b&gt;Melee &lt;/b&gt;warhammer +3 (1d8+1/x3)&lt;/h5&gt;&lt;h5&gt;&lt;b&gt;Ranged &lt;/b&gt;light crossbow +0 (1d8/19-20)&lt;/h5&gt;&lt;h5&gt;&lt;b&gt;Space &lt;/b&gt;5 ft.; &lt;b&gt;Reach &lt;/b&gt;5 ft.&lt;/h5&gt;&lt;h5&gt;&lt;b&gt;Spell-Like Abilities&lt;/b&gt; (CL 3rd)&lt;/br&gt;1/day&amp;mdash;&lt;i&gt;&lt;i&gt;enlarge person&lt;/i&gt;&lt;/i&gt; (self only), &lt;i&gt;&lt;i&gt;invisibility&lt;/i&gt;&lt;/i&gt; (self only)&lt;/h5&gt;&lt;/h5&gt;&lt;/div&gt;&lt;hr/&gt;&lt;div&gt;&lt;h5&gt;&lt;b&gt;STATISTICS&lt;/b&gt;&lt;/h5&gt;&lt;/div&gt;&lt;hr/&gt;&lt;div&gt;&lt;h5&gt;&lt;b&gt;Str &lt;/b&gt;12, &lt;b&gt;Dex &lt;/b&gt;9, &lt;b&gt;Con &lt;/b&gt;15, &lt;b&gt;Int &lt;/b&gt; 10, &lt;b&gt;Wis &lt;/b&gt;13, &lt;b&gt;Cha &lt;/b&gt;4&lt;/h5&gt;&lt;h5&gt;&lt;b&gt;Base Atk &lt;/b&gt;+1; &lt;b&gt;CMB &lt;/b&gt;+2; &lt;b&gt;CMD &lt;/b&gt;11&lt;/h5&gt;&lt;h5&gt;&lt;b&gt;Feats &lt;/b&gt;Weapon Focus (warhammer)&lt;/h5&gt;&lt;h5&gt;&lt;b&gt;Skills &lt;/b&gt;Intimidate +1, Stealth -3; &lt;b&gt;Racial Modifiers &lt;/b&gt;+2 Perception relating to stonework, +4 Stealth&lt;/h5&gt;&lt;h5&gt;&lt;b&gt;Languages &lt;/b&gt;Common, Dwarven, Undercommon&lt;/h5&gt;&lt;h5&gt;&lt;b&gt;SQ &lt;/b&gt;slow and steady, stability&lt;/h5&gt;&lt;/div&gt;&lt;hr/&gt;&lt;div&gt;&lt;h5&gt;&lt;b&gt;ECOLOGY&lt;/b&gt;&lt;/h5&gt;&lt;/div&gt;&lt;hr/&gt;&lt;div&gt;&lt;h5&gt;&lt;b&gt;Environment &lt;/b&gt; any underground&lt;/h5&gt;&lt;h5&gt;&lt;b&gt;Organization &lt;/b&gt;solitary, team (2-5), squad (6-12 plus 3 sergeants of 3rd level and 1 leader of 3rd-8th level), or clan (13-80 plus 25% noncombatant children plus 1 sergeant of 3rd level per 5 adults, 3-6 lieutenants of 3rd-6th level, and 1-4 captains of 9th level)&lt;/h5&gt;&lt;h5&gt;&lt;b&gt;Treasure &lt;/b&gt;NPC Gear (chainmail, heavy steel shield, warhammer, light crossbow [20 bolts], 3d6 gp, other treasure)&lt;/h5&gt;&lt;/div&gt;&lt;br&gt;&lt;/br&gt;&lt;div&gt;&lt;h4&gt;&lt;p&gt;&lt;p&gt;Cousins to dwarves, duergar are foul-tempered creatures that loathe intruders to their underground realms-but not nearly as much as they do their kinfolk closer to the surface. Duergar dwell in communities deep underground, and appear as darker, more twisted versions of their kinder kin. Their skin is a dull gray, as though rubbed with dust or ash, but this is a natural coloration that better allows them to blend with their underground surroundings. They are a race of slavers, but while non-dwarven prisoners are usually put to backbreaking work, dwarven prisoners are generally slain on the spot. In combat, duergar fire crossbows from a distance, then shift to the warhammer after a few rounds. If outnumbered, or given sufficient threat (and space), a duergar will use its &lt;i&gt;enlarge person&lt;/i&gt; ability and begin lashing out at its enemies.&lt;br&gt;&lt;b&gt; Duergar Characters&lt;/b&gt;&lt;br&gt; Duergar are defined by their class levels-they do not possess racial Hit Dice. All duergar have the following racial traits.&lt;br&gt;&lt;b&gt; +2 Constitution, +2 Wisdom, -4 Charisma:&lt;/b&gt; Duergar are hearty and observant, but also stubborn and belligerent. &lt;/h5&gt;&lt;h5&gt;&lt;b&gt;Slow and Steady&lt;/b&gt;: Duergar have a base speed of 20 feet, but their speed is never modified by armor or encumbrance. &lt;/h5&gt;&lt;h5&gt;&lt;b&gt;Darkvision:&lt;/b&gt; Duergar can see in the dark up to 120 feet. &lt;/h5&gt;&lt;h5&gt;&lt;b&gt;Duergar Immunities&lt;/b&gt;: Duergar are immune to paralysis, phantasms, and poison. They also gain a +2 racial bonus on saving throws against spells and spell-like abilities. &lt;/h5&gt;&lt;h5&gt;&lt;b&gt;Stability:&lt;/b&gt; Duergar receive a +4 racial bonus to their CMD against bull rush or trip attempts while on solid ground. &lt;/h5&gt;&lt;h5&gt;&lt;b&gt;Spell-Like Abilities&lt;/b&gt;: Duergar can cast &lt;i&gt;enlarge person&lt;/i&gt; and &lt;i&gt;invisibility&lt;/i&gt; each once per day, using their character level as their caster level. Both of these spell-like abilities affect the duergar only. &lt;/h5&gt;&lt;h5&gt;&lt;b&gt;Light Sensitivity&lt;/b&gt;: Duergar are dazzled as long as they remain in an area of bright light. &lt;/h5&gt;&lt;h5&gt;&lt;b&gt;Languages:&lt;/b&gt; Duergar begin play speaking Common, Dwarven, and Undercommon. Duergar with high Intelligence can choose bonus languages from the following: Aklo, Draconic, Giant, Goblin, Orc, Terran.&lt;/p&gt;&lt;/h4&gt;&lt;/div&gt;</t>
  </si>
  <si>
    <t>Eagle</t>
  </si>
  <si>
    <t>low-light vision; Perception +10</t>
  </si>
  <si>
    <t>14, touch 13, flat-footed 12</t>
  </si>
  <si>
    <t>(+2 Dex, +1 natural, +1 size)</t>
  </si>
  <si>
    <t>Fort +3, Ref +4, Will +2</t>
  </si>
  <si>
    <t>10 ft., fly 80 ft. (average)</t>
  </si>
  <si>
    <t>2 talons +3 (1d4), bite +3 (1d4)</t>
  </si>
  <si>
    <t>Str 10, Dex 15, Con 12, Int 2, Wis 15, Cha 7</t>
  </si>
  <si>
    <t>Fly +8, Perception +10</t>
  </si>
  <si>
    <t>This magnificent bird of prey has dark feathers save for those on its head, which are pure white.</t>
  </si>
  <si>
    <t>Among the most majestic of raptors, these predatory birds pluck fish from streams and lakes, drop down on rodents and small mammals in alpine meadows, and have even been known to pull young mountain goats from the assumed safety of their cliffs.  These creatures, like all birds of prey, have powerful clawed talons and sharp, hooked beaks perfect for tearing flesh. Their enhanced eyesight allows them to spot prey from great distances, and they typically hunt in wide circling patterns high above the ground.  Eagles typically build their massive nests in the tops of tall trees or among the rocky crags of steep cliffs. During breeding season, an eagle lays two eggs, but only one chick normally survives, as the stronger of the two usually kills and eats the weaker.  Eagles generally weigh between 8 and 15 pounds, with a wingspan of up to 7 feet, depending on the species.</t>
  </si>
  <si>
    <t>&lt;link rel="stylesheet"href="PF.css"&gt;&lt;div&gt;&lt;h2&gt;Eagle&lt;/h2&gt;&lt;h3&gt;&lt;i&gt;This magnificent bird of prey has dark feathers save for those on its head, which are pure white.&lt;/i&gt;&lt;/h3&gt;&lt;br&gt;&lt;/div&gt;&lt;div class="heading"&gt;&lt;p class="alignleft"&gt;Eagle&lt;/p&gt;&lt;p class="alignright"&gt;CR 1/2&lt;/p&gt;&lt;div style="clear: both;"&gt;&lt;/div&gt;&lt;/div&gt;&lt;div&gt;&lt;h5&gt;&lt;b&gt;XP &lt;/b&gt;200&lt;/h5&gt;&lt;h5&gt;N Small animal &lt;/h5&gt;&lt;h5&gt;&lt;b&gt;Init &lt;/b&gt;+2; &lt;b&gt;Senses &lt;/b&gt;low-light vision; Perception +10&lt;/h5&gt;&lt;/div&gt;&lt;hr/&gt;&lt;div&gt;&lt;h5&gt;&lt;b&gt;DEFENSE&lt;/b&gt;&lt;/h5&gt;&lt;/div&gt;&lt;hr/&gt;&lt;div&gt;&lt;h5&gt;&lt;b&gt;AC &lt;/b&gt;14, touch 13, flat-footed 12 (+2 Dex, +1 natural, +1 size)&lt;/h5&gt;&lt;h5&gt;&lt;b&gt;hp &lt;/b&gt;5 (1d8+1)&lt;/h5&gt;&lt;h5&gt;&lt;b&gt;Fort &lt;/b&gt;+3, &lt;b&gt;Ref &lt;/b&gt;+4, &lt;b&gt;Will &lt;/b&gt;+2&lt;/h5&gt;&lt;/div&gt;&lt;hr/&gt;&lt;div&gt;&lt;h5&gt;&lt;b&gt;OFFENSE&lt;/b&gt;&lt;/h5&gt;&lt;/div&gt;&lt;hr/&gt;&lt;div&gt;&lt;h5&gt;&lt;b&gt;Spd &lt;/b&gt;10 ft., fly 80 ft. (average)&lt;/h5&gt;&lt;h5&gt;&lt;b&gt;Melee &lt;/b&gt;2 talons +3 (1d4), bite +3 (1d4)&lt;/h5&gt;&lt;h5&gt;&lt;b&gt;Space &lt;/b&gt;5 ft.; &lt;b&gt;Reach &lt;/b&gt;5 ft.&lt;/h5&gt;&lt;/div&gt;&lt;hr/&gt;&lt;div&gt;&lt;h5&gt;&lt;b&gt;STATISTICS&lt;/b&gt;&lt;/h5&gt;&lt;/div&gt;&lt;hr/&gt;&lt;div&gt;&lt;h5&gt;&lt;b&gt;Str &lt;/b&gt;10, &lt;b&gt;Dex &lt;/b&gt;15, &lt;b&gt;Con &lt;/b&gt;12, &lt;b&gt;Int &lt;/b&gt; 2, &lt;b&gt;Wis &lt;/b&gt;15, &lt;b&gt;Cha &lt;/b&gt;7&lt;/h5&gt;&lt;h5&gt;&lt;b&gt;Base Atk &lt;/b&gt;+0; &lt;b&gt;CMB &lt;/b&gt;-1; &lt;b&gt;CMD &lt;/b&gt;11&lt;/h5&gt;&lt;h5&gt;&lt;b&gt;Feats &lt;/b&gt;Weapon Finesse&lt;/h5&gt;&lt;h5&gt;&lt;b&gt;Skills &lt;/b&gt;Fly +8, Perception +10; &lt;b&gt;Racial Modifiers &lt;/b&gt;+8 Perception&lt;/h5&gt;&lt;/div&gt;&lt;hr/&gt;&lt;div&gt;&lt;h5&gt;&lt;b&gt;ECOLOGY&lt;/b&gt;&lt;/h5&gt;&lt;/div&gt;&lt;hr/&gt;&lt;div&gt;&lt;h5&gt;&lt;b&gt;Environment &lt;/b&gt; temperate mountains&lt;/h5&gt;&lt;h5&gt;&lt;b&gt;Organization &lt;/b&gt;solitary or pair&lt;/h5&gt;&lt;h5&gt;&lt;b&gt;Treasure &lt;/b&gt;none&lt;/h5&gt;&lt;/div&gt;&lt;br&gt;&lt;div&gt;&lt;h4&gt;&lt;p&gt;&lt;p&gt;Among the most majestic of raptors, these predatory birds pluck fish from streams and lakes, drop down on rodents and small mammals in alpine meadows, and have even been known to pull young mountain goats from the assumed safety of their cliffs.&lt;/p&gt;&lt;p&gt;These creatures, like all birds of prey, have powerful clawed talons and sharp, hooked beaks perfect for tearing flesh. Their enhanced eyesight allows them to spot prey from great distances, and they typically hunt in wide circling patterns high above the ground.&lt;/p&gt;&lt;p&gt;Eagles typically build their massive nests in the tops of tall trees or among the rocky crags of steep cliffs. During breeding season, an eagle lays two eggs, but only one chick normally survives, as the stronger of the two usually kills and eats the weaker.&lt;/p&gt;&lt;p&gt;Eagles generally weigh between 8 and 15 pounds, with a wingspan of up to 7 feet, depending on the species.&lt;/p&gt;&lt;/h4&gt;&lt;/div&gt;</t>
  </si>
  <si>
    <t>Giant Eagle</t>
  </si>
  <si>
    <t>low-light vision; Perception +15</t>
  </si>
  <si>
    <t>15, touch 12, flat-footed 12</t>
  </si>
  <si>
    <t>(+3 Dex, +3 natural, -1 size)</t>
  </si>
  <si>
    <t>evasion</t>
  </si>
  <si>
    <t>2 claws +7 (1d8+4), bite +7 (1d6+4)</t>
  </si>
  <si>
    <t>Str 18, Dex 17, Con 12, Int 10, Wis 15, Cha 11</t>
  </si>
  <si>
    <t>Alertness, Flyby Attack</t>
  </si>
  <si>
    <t>Fly +8, Perception +15, Sense Motive +4</t>
  </si>
  <si>
    <t>Auran (cannot speak)</t>
  </si>
  <si>
    <t>solitary, pair, or eyrie (3-12)</t>
  </si>
  <si>
    <t>This immense eagle's feathers are golden brown and shimmer in the light. Its sharp beak and curved talons are dark yellow.</t>
  </si>
  <si>
    <t>A typical giant eagle stands about 15 feet tall, has a wingspan of up to 30 feet, and resembles its smaller cousins in nearly every way except size. It weighs 500 pounds.</t>
  </si>
  <si>
    <t>&lt;link rel="stylesheet"href="PF.css"&gt;&lt;div&gt;&lt;h2&gt;Eagle, Giant &lt;/h2&gt;&lt;h3&gt;&lt;i&gt;This immense eagle's feathers are golden brown and shimmer in the light. Its sharp beak and curved talons are dark yellow.&lt;/i&gt;&lt;/h3&gt;&lt;br&gt;&lt;/br&gt;&lt;/div&gt;&lt;div class="heading"&gt;&lt;p class="alignleft"&gt;Giant Eagle&lt;/p&gt;&lt;p class="alignright"&gt;CR 3&lt;/p&gt;&lt;div style="clear: both;"&gt;&lt;/div&gt;&lt;/div&gt;&lt;div&gt;&lt;h5&gt;&lt;b&gt;XP &lt;/b&gt;800&lt;/h5&gt;&lt;h5&gt;NG Large magical beast &lt;/h5&gt;&lt;h5&gt;&lt;b&gt;Init &lt;/b&gt;+3; &lt;b&gt;Senses &lt;/b&gt;low-light vision; Perception +15&lt;/h5&gt;&lt;/div&gt;&lt;hr/&gt;&lt;div&gt;&lt;h5&gt;&lt;b&gt;DEFENSE&lt;/b&gt;&lt;/h5&gt;&lt;/div&gt;&lt;hr/&gt;&lt;div&gt;&lt;h5&gt;&lt;b&gt;AC &lt;/b&gt;15, touch 12, flat-footed 12 (+3 Dex, +3 natural, -1 size)&lt;/h5&gt;&lt;h5&gt;&lt;b&gt;hp &lt;/b&gt;26 (4d10+4)&lt;/h5&gt;&lt;h5&gt;&lt;b&gt;Fort &lt;/b&gt;+5, &lt;b&gt;Ref &lt;/b&gt;+7, &lt;b&gt;Will &lt;/b&gt;+3&lt;/h5&gt;&lt;h5&gt;&lt;b&gt;Defensive Abilities &lt;/b&gt;evasion&lt;/h5&gt;&lt;/div&gt;&lt;hr/&gt;&lt;div&gt;&lt;h5&gt;&lt;b&gt;OFFENSE&lt;/b&gt;&lt;/h5&gt;&lt;/div&gt;&lt;hr/&gt;&lt;div&gt;&lt;h5&gt;&lt;b&gt;Spd &lt;/b&gt;10 ft., fly 80 ft. (average)&lt;/h5&gt;&lt;h5&gt;&lt;b&gt;Melee &lt;/b&gt;2 claws +7 (1d8+4), bite +7 (1d6+4)&lt;/h5&gt;&lt;h5&gt;&lt;b&gt;Space &lt;/b&gt;10 ft.; &lt;b&gt;Reach &lt;/b&gt;5 ft.&lt;/h5&gt;&lt;/div&gt;&lt;hr/&gt;&lt;div&gt;&lt;h5&gt;&lt;b&gt;STATISTICS&lt;/b&gt;&lt;/h5&gt;&lt;/div&gt;&lt;hr/&gt;&lt;div&gt;&lt;h5&gt;&lt;b&gt;Str&lt;/b&gt; 18, &lt;b&gt;Dex&lt;/b&gt; 17, &lt;b&gt;Con&lt;/b&gt; 12, &lt;b&gt;Int&lt;/b&gt; 10, &lt;b&gt;Wis&lt;/b&gt; 15, &lt;b&gt;Cha&lt;/b&gt; 11&lt;/h5&gt;&lt;h5&gt;&lt;b&gt;Base Atk &lt;/b&gt;+4; &lt;b&gt;CMB &lt;/b&gt;+9; &lt;b&gt;CMD &lt;/b&gt;22&lt;/h5&gt;&lt;h5&gt;&lt;b&gt;Feats &lt;/b&gt;Alertness, Flyby Attack&lt;/h5&gt;&lt;h5&gt;&lt;b&gt;Skills &lt;/b&gt;Fly +8, Perception +15, Sense Motive +4; &lt;b&gt;Racial Modifiers &lt;/b&gt;+4 Perception&lt;/h5&gt;&lt;h5&gt;&lt;b&gt;Languages &lt;/b&gt;Auran (cannot speak)&lt;/h5&gt;&lt;/div&gt;&lt;hr/&gt;&lt;div&gt;&lt;h5&gt;&lt;b&gt;ECOLOGY&lt;/b&gt;&lt;/h5&gt;&lt;/div&gt;&lt;hr/&gt;&lt;div&gt;&lt;h5&gt;&lt;b&gt;Environment &lt;/b&gt; temperate mountains&lt;/h5&gt;&lt;h5&gt;&lt;b&gt;Organization &lt;/b&gt;solitary, pair, or eyrie (3-12)&lt;/h5&gt;&lt;h5&gt;&lt;b&gt;Treasure &lt;/b&gt;none&lt;/h5&gt;&lt;/div&gt;&lt;br&gt;&lt;/br&gt;&lt;div&gt;&lt;h4&gt;&lt;p&gt;A typical giant eagle stands about 15 feet tall, has a wingspan of up to 30 feet, and resembles its smaller cousins in nearly every way except size. It weighs 500 pounds.&lt;/p&gt;&lt;/h4&gt;&lt;/div&gt;</t>
  </si>
  <si>
    <t>Electric Eel</t>
  </si>
  <si>
    <t>low-light vision; Perception +4</t>
  </si>
  <si>
    <t>(2d8+8)</t>
  </si>
  <si>
    <t>Fort +7, Ref +5, Will +0</t>
  </si>
  <si>
    <t>electricity 10</t>
  </si>
  <si>
    <t>5 ft., swim 30 ft.</t>
  </si>
  <si>
    <t>bite +3 (1d6+1) and tail -2 touch (1d6 electricity)</t>
  </si>
  <si>
    <t>Str 13, Dex 14, Con 19, Int 1, Wis 10, Cha 6</t>
  </si>
  <si>
    <t>Escape Artist +10, Perception +4, Stealth +10, Swim +9</t>
  </si>
  <si>
    <t>+8 Escape Artist</t>
  </si>
  <si>
    <t xml:space="preserve"> warm fresh water</t>
  </si>
  <si>
    <t>This six-foot-long, snake-like fish moves slowly. A strange popping and snapping sound occasionally emits from the creature's body.</t>
  </si>
  <si>
    <t>Eel</t>
  </si>
  <si>
    <t>Electricity (Ex) An electric eel can produce a powerful jolt of electricity from its tail, delivering the jolt with a successful touch attack. On a critical hit, the creature struck must make a DC 15 Fortitude save or be stunned for 1d4 rounds. The save DC is Constitution-based.</t>
  </si>
  <si>
    <t>The electric eel is a curious fish that breathes air instead of water, yet certainly its most unusual characteristic is its ability to generate powerful jolts of electricity. An electric eel is 6 feet long and weighs 45 pounds. Electric Eel Animal Companion Starting Statistics: Size Small; Speed 5 ft., swim 30 ft.; Attack bite (1d6); Ability Scores Str 12, Dex 14, Con 18, Int 1, Wis 10, Cha 6; Special Qualities amphibious, low-light vision, electricity resistance 5. 4th-Level Advancement: AC +2 natural armor; Ability Scores Dex +2, Con +2; Special Qualities electricity (1d6), electricity resistance 10.</t>
  </si>
  <si>
    <t>&lt;link rel="stylesheet"href="PF.css"&gt;&lt;div&gt;&lt;h2&gt;Eel, Electric &lt;/h2&gt;&lt;h3&gt;&lt;i&gt;This six-foot-long, snake-like fish moves slowly. A strange popping and snapping sound occasionally emits from the creature's body.&lt;/i&gt;&lt;/h3&gt;&lt;br&gt;&lt;/br&gt;&lt;/div&gt;&lt;div class="heading"&gt;&lt;p class="alignleft"&gt;Electric Eel&lt;/p&gt;&lt;p class="alignright"&gt;CR 2&lt;/p&gt;&lt;div style="clear: both;"&gt;&lt;/div&gt;&lt;/div&gt;&lt;div&gt;&lt;h5&gt;&lt;b&gt;XP &lt;/b&gt;600&lt;/h5&gt;&lt;h5&gt;N Small animal &lt;/h5&gt;&lt;h5&gt;&lt;b&gt;Init &lt;/b&gt;+6; &lt;b&gt;Senses &lt;/b&gt;low-light vision; Perception +4&lt;/h5&gt;&lt;/div&gt;&lt;hr/&gt;&lt;div&gt;&lt;h5&gt;&lt;b&gt;DEFENSE&lt;/b&gt;&lt;/h5&gt;&lt;/div&gt;&lt;hr/&gt;&lt;div&gt;&lt;h5&gt;&lt;b&gt;AC &lt;/b&gt;15, touch 13, flat-footed 13 (+2 Dex, +2 natural, +1 size)&lt;/h5&gt;&lt;h5&gt;&lt;b&gt;hp &lt;/b&gt;17 (2d8+8)&lt;/h5&gt;&lt;h5&gt;&lt;b&gt;Fort &lt;/b&gt;+7, &lt;b&gt;Ref &lt;/b&gt;+5, &lt;b&gt;Will &lt;/b&gt;+0&lt;/h5&gt;&lt;h5&gt;&lt;b&gt;Resist &lt;/b&gt;electricity 10&lt;/h5&gt;&lt;/div&gt;&lt;hr/&gt;&lt;div&gt;&lt;h5&gt;&lt;b&gt;OFFENSE&lt;/b&gt;&lt;/h5&gt;&lt;/div&gt;&lt;hr/&gt;&lt;div&gt;&lt;h5&gt;&lt;b&gt;Spd &lt;/b&gt;5 ft., swim 30 ft.&lt;/h5&gt;&lt;h5&gt;&lt;b&gt;Melee &lt;/b&gt;bite +3 (1d6+1) and&lt;/br&gt; tail -2 touch (1d6 electricity)&lt;/h5&gt;&lt;/div&gt;&lt;hr/&gt;&lt;div&gt;&lt;h5&gt;&lt;b&gt;STATISTICS&lt;/b&gt;&lt;/h5&gt;&lt;/div&gt;&lt;hr/&gt;&lt;div&gt;&lt;h5&gt;&lt;b&gt;Str&lt;/b&gt; 13, &lt;b&gt;Dex&lt;/b&gt; 14, &lt;b&gt;Con&lt;/b&gt; 19, &lt;b&gt;Int&lt;/b&gt; 1, &lt;b&gt;Wis&lt;/b&gt; 10, &lt;b&gt;Cha&lt;/b&gt; 6&lt;/h5&gt;&lt;h5&gt;&lt;b&gt;Base Atk &lt;/b&gt;+1; &lt;b&gt;CMB &lt;/b&gt;+1; &lt;b&gt;CMD &lt;/b&gt;13 (can't be tripped)&lt;/h5&gt;&lt;h5&gt;&lt;b&gt;Feats &lt;/b&gt;Improved Initiative&lt;/h5&gt;&lt;h5&gt;&lt;b&gt;Skills &lt;/b&gt;Escape Artist +10, Perception +4, Stealth +10, Swim +9; &lt;b&gt;Racial Modifiers &lt;/b&gt;+8 Escape Artist&lt;/h5&gt;&lt;/div&gt;&lt;hr/&gt;&lt;div&gt;&lt;h5&gt;&lt;b&gt;ECOLOGY&lt;/b&gt;&lt;/h5&gt;&lt;/div&gt;&lt;hr/&gt;&lt;div&gt;&lt;h5&gt;&lt;b&gt;Environment &lt;/b&gt; warm fresh water&lt;/h5&gt;&lt;h5&gt;&lt;b&gt;Organization &lt;/b&gt;solitary&lt;/h5&gt;&lt;h5&gt;&lt;b&gt;Treasure &lt;/b&gt;none&lt;/h5&gt;&lt;/div&gt;&lt;hr/&gt;&lt;div&gt;&lt;h5&gt;&lt;b&gt;SPECIAL ABILITIES&lt;/b&gt;&lt;/h5&gt;&lt;/div&gt;&lt;hr/&gt;&lt;div&gt;&lt;h5&gt;&lt;b&gt;Electricity (Ex)&lt;/b&gt; An electric eel can produce a powerful jolt of electricity from its tail, delivering the jolt with a successful touch attack. On a critical hit, the creature struck must make a DC 15 Fortitude save or be stunned for 1d4 rounds. The save DC is Constitution-based.&lt;/h5&gt;&lt;/div&gt;&lt;br&gt;&lt;/br&gt;&lt;div&gt;&lt;h4&gt;&lt;p&gt;The electric eel is a curious fish that breathes air instead of water, yet certainly its most unusual characteristic is its ability to generate powerful jolts of electricity. An electric eel is 6 feet long and weighs 45 pounds.&lt;/p&gt;&lt;p&gt;&lt;b&gt;Electric Eel Animal Companion&lt;/b&gt;&lt;br&gt; &lt;b&gt;Starting Statistics: Size&lt;/b&gt; Small; &lt;b&gt;Speed&lt;/b&gt; 5 ft., swim 30 ft.; &lt;b&gt;Attack&lt;/b&gt; bite (1d6); &lt;b&gt;Ability Scores&lt;/b&gt; Str 12, Dex 14, Con 18, Int 1, Wis 10, Cha 6; &lt;b&gt;Special Qualities&lt;/b&gt; amphibious, low-light vision, electricity resistance 5.&lt;/p&gt;&lt;p&gt;&lt;b&gt;4th-Level Advancement:&lt;/b&gt; &lt;b&gt;AC&lt;/b&gt; +2 natural armor; &lt;b&gt;Ability Scores&lt;/b&gt; Dex +2, Con +2; &lt;b&gt;Special Qualities&lt;/b&gt; electricity (1d6), electricity resistance 10.&lt;/p&gt;&lt;/h4&gt;&lt;/div&gt;</t>
  </si>
  <si>
    <t>Giant Moray Eel</t>
  </si>
  <si>
    <t>low-light vision, scent; Perception +7</t>
  </si>
  <si>
    <t>19, touch 11, flat-footed 17</t>
  </si>
  <si>
    <t>(+2 Dex, +8 natural, -1 size)</t>
  </si>
  <si>
    <t>Fort +8, Ref +9, Will +3</t>
  </si>
  <si>
    <t>swim 30 ft.</t>
  </si>
  <si>
    <t>bite +11 (2d6+9 plus grab)</t>
  </si>
  <si>
    <t>gnaw</t>
  </si>
  <si>
    <t>Str 22, Dex 14, Con 16, Int 1, Wis 12, Cha 8</t>
  </si>
  <si>
    <t>Improved Initiative, Lightning Reflexes, Skill Focus (Stealth), Weapon Focus (bite)</t>
  </si>
  <si>
    <t>Escape Artist +10, Perception +7, Stealth +8, Swim +14</t>
  </si>
  <si>
    <t xml:space="preserve"> warm oceans</t>
  </si>
  <si>
    <t>This sixteen-foot-long eel slithers through the water with uncanny grace, mouth open to display large teeth and a second set of jaws.</t>
  </si>
  <si>
    <t>Gnaw (Ex) If a giant moray begins a round with a grabbed foe, it inflicts automatic bite damage (2d6+9 points of damage). A giant moray eel possesses a second set of jaws in its throat that aid in swallowing-it can make a second bite attack (+11 attack, 1d6+3) against a foe it has already grabbed.</t>
  </si>
  <si>
    <t>The moray eel is a ferocious predator, capable of holding prey in its primary jaws while a smaller set of jaws inside its throat chews away bite-sized portions. Moray Eel Animal Companion Starting Statistics: Size Medium; AC +5 natural armor; Speed swim 30 ft.; Attack bite (1d8); Ability Scores Str 14, Dex 16, Con 12, Int 1, Wis 12, Cha 8; Special Qualities low-light vision, grab. 7th-Level Advancement: Size Large; AC +3 natural armor; Attack bite (2d6); Ability Scores Str +8, Dex -2, Con +4; Special Qualities gnaw.</t>
  </si>
  <si>
    <t>&lt;link rel="stylesheet"href="PF.css"&gt;&lt;div&gt;&lt;h2&gt;Eel, Giant Moray &lt;/h2&gt;&lt;h3&gt;&lt;i&gt;This sixteen-foot-long eel slithers through the water with uncanny grace, mouth open to display large teeth and a second set of jaws.&lt;/i&gt;&lt;/h3&gt;&lt;br&gt;&lt;/br&gt;&lt;/div&gt;&lt;div class="heading"&gt;&lt;p class="alignleft"&gt;Giant Moray Eel&lt;/p&gt;&lt;p class="alignright"&gt;CR 5&lt;/p&gt;&lt;div style="clear: both;"&gt;&lt;/div&gt;&lt;/div&gt;&lt;div&gt;&lt;h5&gt;&lt;b&gt;XP &lt;/b&gt;1,600&lt;/h5&gt;&lt;h5&gt;N Large animal (aquatic)&lt;/h5&gt;&lt;h5&gt;&lt;b&gt;Init &lt;/b&gt;+6; &lt;b&gt;Senses &lt;/b&gt;low-light vision, scent; Perception +7&lt;/h5&gt;&lt;/div&gt;&lt;hr/&gt;&lt;div&gt;&lt;h5&gt;&lt;b&gt;DEFENSE&lt;/b&gt;&lt;/h5&gt;&lt;/div&gt;&lt;hr/&gt;&lt;div&gt;&lt;h5&gt;&lt;b&gt;AC &lt;/b&gt;19, touch 11, flat-footed 17 (+2 Dex, +8 natural, -1 size)&lt;/h5&gt;&lt;h5&gt;&lt;b&gt;hp &lt;/b&gt;52 (7d8+21)&lt;/h5&gt;&lt;h5&gt;&lt;b&gt;Fort &lt;/b&gt;+8, &lt;b&gt;Ref &lt;/b&gt;+9, &lt;b&gt;Will &lt;/b&gt;+3&lt;/h5&gt;&lt;/div&gt;&lt;hr/&gt;&lt;div&gt;&lt;h5&gt;&lt;b&gt;OFFENSE&lt;/b&gt;&lt;/h5&gt;&lt;/div&gt;&lt;hr/&gt;&lt;div&gt;&lt;h5&gt;&lt;b&gt;Spd &lt;/b&gt;swim 30 ft.&lt;/h5&gt;&lt;h5&gt;&lt;b&gt;Melee &lt;/b&gt;bite +11 (2d6+9 plus grab)&lt;/h5&gt;&lt;h5&gt;&lt;b&gt;Space &lt;/b&gt;10 ft.; &lt;b&gt;Reach &lt;/b&gt;10 ft.&lt;/h5&gt;&lt;h5&gt;&lt;b&gt;Special Attacks &lt;/b&gt;gnaw&lt;/h5&gt;&lt;/div&gt;&lt;hr/&gt;&lt;div&gt;&lt;h5&gt;&lt;b&gt;STATISTICS&lt;/b&gt;&lt;/h5&gt;&lt;/div&gt;&lt;hr/&gt;&lt;div&gt;&lt;h5&gt;&lt;b&gt;Str&lt;/b&gt; 22, &lt;b&gt;Dex&lt;/b&gt; 14, &lt;b&gt;Con&lt;/b&gt; 16, &lt;b&gt;Int&lt;/b&gt; 1, &lt;b&gt;Wis&lt;/b&gt; 12, &lt;b&gt;Cha&lt;/b&gt; 8&lt;/h5&gt;&lt;h5&gt;&lt;b&gt;Base Atk &lt;/b&gt;+5; &lt;b&gt;CMB &lt;/b&gt;+12 (+16 grapple); &lt;b&gt;CMD &lt;/b&gt;24 (can't be tripped)&lt;/h5&gt;&lt;h5&gt;&lt;b&gt;Feats &lt;/b&gt;Improved Initiative, Lightning Reflexes, Skill Focus (Stealth), Weapon Focus (bite)&lt;/h5&gt;&lt;h5&gt;&lt;b&gt;Skills &lt;/b&gt;Escape Artist +10, Perception +7, Stealth +8, Swim +14; &lt;b&gt;Racial Modifiers &lt;/b&gt;+8 Escape Artist&lt;/h5&gt;&lt;/div&gt;&lt;hr/&gt;&lt;div&gt;&lt;h5&gt;&lt;b&gt;ECOLOGY&lt;/b&gt;&lt;/h5&gt;&lt;/div&gt;&lt;hr/&gt;&lt;div&gt;&lt;h5&gt;&lt;b&gt;Environment &lt;/b&gt; warm oceans&lt;/h5&gt;&lt;h5&gt;&lt;b&gt;Organization &lt;/b&gt;solitary, pair, or nest (3-6)&lt;/h5&gt;&lt;h5&gt;&lt;b&gt;Treasure &lt;/b&gt;none&lt;/h5&gt;&lt;/div&gt;&lt;hr/&gt;&lt;div&gt;&lt;h5&gt;&lt;b&gt;SPECIAL ABILITIES&lt;/b&gt;&lt;/h5&gt;&lt;/div&gt;&lt;hr/&gt;&lt;div&gt;&lt;h5&gt;&lt;b&gt;Gnaw (Ex)&lt;/b&gt; If a giant moray begins a round with a grabbed foe, it inflicts automatic bite damage (2d6+9 points of damage). A giant moray eel possesses a second set of jaws in its throat that aid in swallowing-it can make a second bite attack (+11 attack, 1d6+3) against a foe it has already grabbed.&lt;/h5&gt;&lt;/div&gt;&lt;br&gt;&lt;/br&gt;&lt;div&gt;&lt;h4&gt;&lt;p&gt;The moray eel is a ferocious predator, capable of holding prey in its primary jaws while a smaller set of jaws inside its throat chews away bite-sized portions.&lt;/p&gt;&lt;p&gt;&lt;b&gt;Moray Eel Animal Companion&lt;/b&gt;&lt;br&gt; &lt;b&gt;Starting Statistics: Size&lt;/b&gt; Medium; &lt;b&gt;AC&lt;/b&gt; +5 natural armor; &lt;b&gt;Speed&lt;/b&gt; swim 30 ft.; &lt;b&gt;Attack&lt;/b&gt; bite (1d8); &lt;b&gt;Ability Scores&lt;/b&gt; Str 14, Dex 16, Con 12, Int 1, Wis 12, Cha 8; &lt;b&gt;Special Qualities&lt;/b&gt; low-light vision, grab.&lt;/p&gt;&lt;p&gt;&lt;b&gt;7th-Level Advancement: Size&lt;/b&gt; Large; &lt;b&gt;AC&lt;/b&gt; +3 natural armor; &lt;b&gt;Attack&lt;/b&gt; bite (2d6); &lt;b&gt;Ability Scores&lt;/b&gt; Str +8, Dex -2, Con +4; &lt;b&gt;Special Qualities&lt;/b&gt; gnaw.&lt;/p&gt;&lt;/h4&gt;&lt;/div&gt;</t>
  </si>
  <si>
    <t>Small Air Elemental</t>
  </si>
  <si>
    <t>(air, elemental, extraplanar)</t>
  </si>
  <si>
    <t>17, touch 14, flat-footed 14</t>
  </si>
  <si>
    <t>(+3 Dex, +3 natural, +1 size)</t>
  </si>
  <si>
    <t>Fort +4, Ref +6, Will +0</t>
  </si>
  <si>
    <t>air mastery</t>
  </si>
  <si>
    <t>elemental traits</t>
  </si>
  <si>
    <t>fly 100 ft. (perfect)</t>
  </si>
  <si>
    <t>slam +6 (1d4+1)</t>
  </si>
  <si>
    <t>whirlwind (DC 12)</t>
  </si>
  <si>
    <t>Str 12, Dex 17, Con 12, Int 4, Wis 11, Cha 11</t>
  </si>
  <si>
    <t>Flyby Attack, Improved InitiativeB, Weapon FinesseB</t>
  </si>
  <si>
    <t>Acrobatics +7, Escape Artist +7, Fly +17, Knowledge (planes) +1, Perception +4, Stealth +11</t>
  </si>
  <si>
    <t>Auran</t>
  </si>
  <si>
    <t xml:space="preserve"> Plane of Air</t>
  </si>
  <si>
    <t>This cloud-like creature has dark hollows reminiscent of eyes and a mouth, and a howling wind whips it into ominous shapes.</t>
  </si>
  <si>
    <t>Elemental</t>
  </si>
  <si>
    <t>Air Mastery (Ex) Airborne creatures take a -1 penalty on attack and damage rolls against an air elemental.</t>
  </si>
  <si>
    <t>Air elementals are fast, flying creatures made of living air. Primitive and territorial, they resent being summoned or doing the bidding of mortals, and much prefer to spend their time on the Plane of Air, swooping and racing through the endless skies. 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 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 Whirlwind Whirlwind Elemental Height Weight Save DC Height Small 4 ft. 1 lb. 12 10-20 ft. Medium 8 ft. 2 lbs. 14 10-30 ft. Large 16 ft. 4 lbs. 18 10-40 ft. Huge 32 ft. 8 lbs. 22 10-50 ft. Greater 36 ft. 10 lbs. 23 10-60 ft. Elder 40 ft. 12 lbs. 27 10-60 ft.</t>
  </si>
  <si>
    <t>&lt;link rel="stylesheet"href="PF.css"&gt;&lt;div&gt;&lt;h2&gt;Elemental, Air &lt;/h2&gt;&lt;h3&gt;&lt;i&gt;This cloud-like creature has dark hollows reminiscent of eyes and a mouth, and a howling wind whips it into ominous shapes.&lt;/i&gt;&lt;/h3&gt;&lt;br&gt;&lt;/br&gt;&lt;/div&gt;&lt;div class="heading"&gt;&lt;p class="alignleft"&gt;Small Air Elemental&lt;/p&gt;&lt;p class="alignright"&gt;CR 1&lt;/p&gt;&lt;div style="clear: both;"&gt;&lt;/div&gt;&lt;/div&gt;&lt;div&gt;&lt;h5&gt;&lt;b&gt;XP &lt;/b&gt;400&lt;/h5&gt;&lt;h5&gt;N Small outsider (air, elemental, extraplanar)&lt;/h5&gt;&lt;h5&gt;&lt;b&gt;Init &lt;/b&gt;+7; &lt;b&gt;Senses &lt;/b&gt;darkvision 60 ft.; Perception +4&lt;/h5&gt;&lt;/div&gt;&lt;hr/&gt;&lt;div&gt;&lt;h5&gt;&lt;b&gt;DEFENSE&lt;/b&gt;&lt;/h5&gt;&lt;/div&gt;&lt;hr/&gt;&lt;div&gt;&lt;h5&gt;&lt;b&gt;AC &lt;/b&gt;17, touch 14, flat-footed 14 (+3 Dex, +3 natural, +1 size)&lt;/h5&gt;&lt;h5&gt;&lt;b&gt;hp &lt;/b&gt;13 (2d10+2)&lt;/h5&gt;&lt;h5&gt;&lt;b&gt;Fort &lt;/b&gt;+4, &lt;b&gt;Ref &lt;/b&gt;+6, &lt;b&gt;Will &lt;/b&gt;+0&lt;/h5&gt;&lt;h5&gt;&lt;b&gt;Defensive Abilities &lt;/b&gt;air mastery; &lt;b&gt;Immune &lt;/b&gt;elemental traits&lt;/h5&gt;&lt;/div&gt;&lt;hr/&gt;&lt;div&gt;&lt;h5&gt;&lt;b&gt;OFFENSE&lt;/b&gt;&lt;/h5&gt;&lt;/div&gt;&lt;hr/&gt;&lt;div&gt;&lt;h5&gt;&lt;b&gt;Spd &lt;/b&gt;fly 100 ft. (perfect)&lt;/h5&gt;&lt;h5&gt;&lt;b&gt;Melee &lt;/b&gt;slam +6 (1d4+1)&lt;/h5&gt;&lt;h5&gt;&lt;b&gt;Special Attacks &lt;/b&gt;whirlwind (DC 12)&lt;/h5&gt;&lt;/div&gt;&lt;hr/&gt;&lt;div&gt;&lt;h5&gt;&lt;b&gt;STATISTICS&lt;/b&gt;&lt;/h5&gt;&lt;/div&gt;&lt;hr/&gt;&lt;div&gt;&lt;h5&gt;&lt;b&gt;Str&lt;/b&gt; 12, &lt;b&gt;Dex&lt;/b&gt; 17, &lt;b&gt;Con&lt;/b&gt; 12, &lt;b&gt;Int&lt;/b&gt; 4, &lt;b&gt;Wis&lt;/b&gt; 11, &lt;b&gt;Cha&lt;/b&gt; 11&lt;/h5&gt;&lt;h5&gt;&lt;b&gt;Base Atk &lt;/b&gt;+2; &lt;b&gt;CMB &lt;/b&gt;+2; &lt;b&gt;CMD &lt;/b&gt;15&lt;/h5&gt;&lt;h5&gt;&lt;b&gt;Feats &lt;/b&gt;Flyby Attack, Improved Initiative&lt;sup&gt;B&lt;/sup&gt;, Weapon Finesse&lt;sup&gt;B&lt;/sup&gt;&lt;/h5&gt;&lt;h5&gt;&lt;b&gt;Skills &lt;/b&gt;Acrobatics +7, Escape Artist +7, Fly +17, Knowledge (planes) +1, Perception +4, Stealth +11&lt;/h5&gt;&lt;h5&gt;&lt;b&gt;Languages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</si>
  <si>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Medium Air Elemental</t>
  </si>
  <si>
    <t>19, touch 16, flat-footed 13</t>
  </si>
  <si>
    <t>(+5 Dex, +1 dodge, +3 natural)</t>
  </si>
  <si>
    <t>Fort +6, Ref +9, Will +1</t>
  </si>
  <si>
    <t>slam +9 (1d6+3)</t>
  </si>
  <si>
    <t>whirlwind (DC 14)</t>
  </si>
  <si>
    <t>Str 14, Dex 21, Con 14, Int 4, Wis 11, Cha 11</t>
  </si>
  <si>
    <t>Dodge, Flyby Attack, Improved InitiativeB, Weapon FinesseB</t>
  </si>
  <si>
    <t>Acrobatics +11, Escape Artist +9, Fly +17, Knowledge (planes) +1, Perception +7, Stealth +10</t>
  </si>
  <si>
    <t>&lt;link rel="stylesheet"href="PF.css"&gt;&lt;div&gt;&lt;h2&gt;Elemental, Air &lt;/h2&gt;&lt;h3&gt;&lt;i&gt;This cloud-like creature has dark hollows reminiscent of eyes and a mouth, and a howling wind whips it into ominous shapes.&lt;/i&gt;&lt;/h3&gt;&lt;br&gt;&lt;/br&gt;&lt;/div&gt;&lt;div class="heading"&gt;&lt;p class="alignleft"&gt;Medium Air Elemental&lt;/p&gt;&lt;p class="alignright"&gt;CR 3&lt;/p&gt;&lt;div style="clear: both;"&gt;&lt;/div&gt;&lt;/div&gt;&lt;div&gt;&lt;h5&gt;&lt;b&gt;XP &lt;/b&gt;800&lt;/h5&gt;&lt;h5&gt;N Medium outsider (air, elemental, extraplanar)&lt;/h5&gt;&lt;h5&gt;&lt;b&gt;Init &lt;/b&gt;+9; &lt;b&gt;Senses &lt;/b&gt;darkvision 60 ft.; Perception +7&lt;/h5&gt;&lt;/div&gt;&lt;hr/&gt;&lt;div&gt;&lt;h5&gt;&lt;b&gt;DEFENSE&lt;/b&gt;&lt;/h5&gt;&lt;/div&gt;&lt;hr/&gt;&lt;div&gt;&lt;h5&gt;&lt;b&gt;AC &lt;/b&gt;19, touch 16, flat-footed 13 (+5 Dex, +1 dodge, +3 natural)&lt;/h5&gt;&lt;h5&gt;&lt;b&gt;hp &lt;/b&gt;30 (4d10+8)&lt;/h5&gt;&lt;h5&gt;&lt;b&gt;Fort &lt;/b&gt;+6, &lt;b&gt;Ref &lt;/b&gt;+9, &lt;b&gt;Will &lt;/b&gt;+1&lt;/h5&gt;&lt;h5&gt;&lt;b&gt;Defensive Abilities &lt;/b&gt;air mastery; &lt;b&gt;Immune &lt;/b&gt;elemental traits&lt;/h5&gt;&lt;/div&gt;&lt;hr/&gt;&lt;div&gt;&lt;h5&gt;&lt;b&gt;OFFENSE&lt;/b&gt;&lt;/h5&gt;&lt;/div&gt;&lt;hr/&gt;&lt;div&gt;&lt;h5&gt;&lt;b&gt;Spd &lt;/b&gt;fly 100 ft. (perfect)&lt;/h5&gt;&lt;h5&gt;&lt;b&gt;Melee &lt;/b&gt;slam +9 (1d6+3)&lt;/h5&gt;&lt;h5&gt;&lt;b&gt;Special Attacks &lt;/b&gt;whirlwind (DC 14)&lt;/h5&gt;&lt;/div&gt;&lt;hr/&gt;&lt;div&gt;&lt;h5&gt;&lt;b&gt;STATISTICS&lt;/b&gt;&lt;/h5&gt;&lt;/div&gt;&lt;hr/&gt;&lt;div&gt;&lt;h5&gt;&lt;b&gt;Str&lt;/b&gt; 14, &lt;b&gt;Dex&lt;/b&gt; 21, &lt;b&gt;Con&lt;/b&gt; 14, &lt;b&gt;Int&lt;/b&gt; 4, &lt;b&gt;Wis&lt;/b&gt; 11, &lt;b&gt;Cha&lt;/b&gt; 11&lt;/h5&gt;&lt;h5&gt;&lt;b&gt;Base Atk &lt;/b&gt;+4; &lt;b&gt;CMB &lt;/b&gt;+6; &lt;b&gt;CMD &lt;/b&gt;22&lt;/h5&gt;&lt;h5&gt;&lt;b&gt;Feats &lt;/b&gt;Dodge, Flyby Attack, Improved Initiative&lt;sup&gt;B&lt;/sup&gt;, Weapon Finesse&lt;sup&gt;B&lt;/sup&gt;&lt;/h5&gt;&lt;h5&gt;&lt;b&gt;Skills &lt;/b&gt;Acrobatics +11, Escape Artist +9, Fly +17, Knowledge (planes) +1, Perception +7, Stealth +10&lt;/h5&gt;&lt;h5&gt;&lt;b&gt;Languages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</si>
  <si>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Large Air Elemental</t>
  </si>
  <si>
    <t>darkvision 60 ft.; Perception +11</t>
  </si>
  <si>
    <t>21, touch 17, flat-footed 13</t>
  </si>
  <si>
    <t>(+7 Dex, +1 dodge, +4 natural, -1 size)</t>
  </si>
  <si>
    <t>(8d10+24)</t>
  </si>
  <si>
    <t>Fort +9, Ref +13, Will +2</t>
  </si>
  <si>
    <t>5/-</t>
  </si>
  <si>
    <t>2 slams +14 (1d8+4)</t>
  </si>
  <si>
    <t>whirlwind (DC 18)</t>
  </si>
  <si>
    <t>Str 18, Dex 25, Con 16, Int 6, Wis 11, Cha 11</t>
  </si>
  <si>
    <t>Combat Reflexes, Dodge, Flyby Attack, Improved InitiativeB, Mobility, Weapon FinesseB</t>
  </si>
  <si>
    <t>Acrobatics +15, Escape Artist +15, Fly +21, Knowledge (planes) +5, Perception +11, Stealth +11</t>
  </si>
  <si>
    <t>&lt;link rel="stylesheet"href="PF.css"&gt;&lt;div&gt;&lt;h2&gt;Elemental, Air &lt;/h2&gt;&lt;h3&gt;&lt;i&gt;This cloud-like creature has dark hollows reminiscent of eyes and a mouth, and a howling wind whips it into ominous shapes.&lt;/i&gt;&lt;/h3&gt;&lt;br&gt;&lt;/br&gt;&lt;/div&gt;&lt;div class="heading"&gt;&lt;p class="alignleft"&gt;Large Air Elemental&lt;/p&gt;&lt;p class="alignright"&gt;CR 5&lt;/p&gt;&lt;div style="clear: both;"&gt;&lt;/div&gt;&lt;/div&gt;&lt;div&gt;&lt;h5&gt;&lt;b&gt;XP &lt;/b&gt;1,600&lt;/h5&gt;&lt;h5&gt;N Large outsider (air, elemental, extraplanar)&lt;/h5&gt;&lt;h5&gt;&lt;b&gt;Init &lt;/b&gt;+11; &lt;b&gt;Senses &lt;/b&gt;darkvision 60 ft.; Perception +11&lt;/h5&gt;&lt;/div&gt;&lt;hr/&gt;&lt;div&gt;&lt;h5&gt;&lt;b&gt;DEFENSE&lt;/b&gt;&lt;/h5&gt;&lt;/div&gt;&lt;hr/&gt;&lt;div&gt;&lt;h5&gt;&lt;b&gt;AC &lt;/b&gt;21, touch 17, flat-footed 13 (+7 Dex, +1 dodge, +4 natural, -1 size)&lt;/h5&gt;&lt;h5&gt;&lt;b&gt;hp &lt;/b&gt;68 (8d10+24)&lt;/h5&gt;&lt;h5&gt;&lt;b&gt;Fort &lt;/b&gt;+9, &lt;b&gt;Ref &lt;/b&gt;+13, &lt;b&gt;Will &lt;/b&gt;+2&lt;/h5&gt;&lt;h5&gt;&lt;b&gt;Defensive Abilities &lt;/b&gt;air mastery; &lt;b&gt;DR &lt;/b&gt;5/-; &lt;b&gt;Immune &lt;/b&gt;elemental traits&lt;/h5&gt;&lt;/div&gt;&lt;hr/&gt;&lt;div&gt;&lt;h5&gt;&lt;b&gt;OFFENSE&lt;/b&gt;&lt;/h5&gt;&lt;/div&gt;&lt;hr/&gt;&lt;div&gt;&lt;h5&gt;&lt;b&gt;Spd &lt;/b&gt;fly 100 ft. (perfect)&lt;/h5&gt;&lt;h5&gt;&lt;b&gt;Melee &lt;/b&gt;2 slams +14 (1d8+4)&lt;/h5&gt;&lt;h5&gt;&lt;b&gt;Space &lt;/b&gt;10 ft.; &lt;b&gt;Reach &lt;/b&gt;10 ft.&lt;/h5&gt;&lt;h5&gt;&lt;b&gt;Special Attacks &lt;/b&gt;whirlwind (DC 18)&lt;/h5&gt;&lt;/div&gt;&lt;hr/&gt;&lt;div&gt;&lt;h5&gt;&lt;b&gt;STATISTICS&lt;/b&gt;&lt;/h5&gt;&lt;/div&gt;&lt;hr/&gt;&lt;div&gt;&lt;h5&gt;&lt;b&gt;Str&lt;/b&gt; 18, &lt;b&gt;Dex&lt;/b&gt; 25, &lt;b&gt;Con&lt;/b&gt; 16, &lt;b&gt;Int&lt;/b&gt; 6, &lt;b&gt;Wis&lt;/b&gt; 11, &lt;b&gt;Cha&lt;/b&gt; 11&lt;/h5&gt;&lt;h5&gt;&lt;b&gt;Base Atk &lt;/b&gt;+8; &lt;b&gt;CMB &lt;/b&gt;+13; &lt;b&gt;CMD &lt;/b&gt;31&lt;/h5&gt;&lt;h5&gt;&lt;b&gt;Feats &lt;/b&gt;Combat Reflexes, Dodge, Flyby Attack, Improved Initiative&lt;sup&gt;B&lt;/sup&gt;, Mobility, Weapon Finesse&lt;sup&gt;B&lt;/sup&gt;&lt;/h5&gt;&lt;h5&gt;&lt;b&gt;Skills &lt;/b&gt;Acrobatics +15, Escape Artist +15, Fly +21, Knowledge (planes) +5, Perception +11, Stealth +11&lt;/h5&gt;&lt;h5&gt;&lt;b&gt;Languages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</si>
  <si>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Huge Air Elemental</t>
  </si>
  <si>
    <t>darkvision 60 ft.; Perception +13</t>
  </si>
  <si>
    <t>22, touch 18, flat-footed 12</t>
  </si>
  <si>
    <t>(+9 Dex, +1 dodge, +4 natural, -2 size)</t>
  </si>
  <si>
    <t>(10d10+40)</t>
  </si>
  <si>
    <t>Fort +11, Ref +16, Will +5</t>
  </si>
  <si>
    <t>2 slams +17 (2d6+6)</t>
  </si>
  <si>
    <t>whirlwind (DC 21)</t>
  </si>
  <si>
    <t>Str 22, Dex 29, Con 18, Int 6, Wis 11, Cha 11</t>
  </si>
  <si>
    <t>Combat Reflexes, Dodge, Flyby Attack, Improved InitiativeB, Iron Will, Mobility, Weapon FinesseB</t>
  </si>
  <si>
    <t>Acrobatics +18, Escape Artist +18, Fly +23, Knowledge (planes) +7, Perception +13, Stealth +9</t>
  </si>
  <si>
    <t>&lt;link rel="stylesheet"href="PF.css"&gt;&lt;div&gt;&lt;h2&gt;Elemental, Air &lt;/h2&gt;&lt;h3&gt;&lt;i&gt;This cloud-like creature has dark hollows reminiscent of eyes and a mouth, and a howling wind whips it into ominous shapes.&lt;/i&gt;&lt;/h3&gt;&lt;br&gt;&lt;/br&gt;&lt;/div&gt;&lt;div class="heading"&gt;&lt;p class="alignleft"&gt;Huge Air Elemental&lt;/p&gt;&lt;p class="alignright"&gt;CR 7&lt;/p&gt;&lt;div style="clear: both;"&gt;&lt;/div&gt;&lt;/div&gt;&lt;div&gt;&lt;h5&gt;&lt;b&gt;XP &lt;/b&gt;3,200&lt;/h5&gt;&lt;h5&gt;N Huge outsider (air, elemental, extraplanar)&lt;/h5&gt;&lt;h5&gt;&lt;b&gt;Init &lt;/b&gt;+13; &lt;b&gt;Senses &lt;/b&gt;darkvision 60 ft.; Perception +13&lt;/h5&gt;&lt;/div&gt;&lt;hr/&gt;&lt;div&gt;&lt;h5&gt;&lt;b&gt;DEFENSE&lt;/b&gt;&lt;/h5&gt;&lt;/div&gt;&lt;hr/&gt;&lt;div&gt;&lt;h5&gt;&lt;b&gt;AC &lt;/b&gt;22, touch 18, flat-footed 12 (+9 Dex, +1 dodge, +4 natural, -2 size)&lt;/h5&gt;&lt;h5&gt;&lt;b&gt;hp &lt;/b&gt;95 (10d10+40)&lt;/h5&gt;&lt;h5&gt;&lt;b&gt;Fort &lt;/b&gt;+11, &lt;b&gt;Ref &lt;/b&gt;+16, &lt;b&gt;Will &lt;/b&gt;+5&lt;/h5&gt;&lt;h5&gt;&lt;b&gt;Defensive Abilities &lt;/b&gt;air mastery; &lt;b&gt;DR &lt;/b&gt;5/-; &lt;b&gt;Immune &lt;/b&gt;elemental traits&lt;/h5&gt;&lt;/div&gt;&lt;hr/&gt;&lt;div&gt;&lt;h5&gt;&lt;b&gt;OFFENSE&lt;/b&gt;&lt;/h5&gt;&lt;/div&gt;&lt;hr/&gt;&lt;div&gt;&lt;h5&gt;&lt;b&gt;Spd &lt;/b&gt;fly 100 ft. (perfect)&lt;/h5&gt;&lt;h5&gt;&lt;b&gt;Melee &lt;/b&gt;2 slams +17 (2d6+6)&lt;/h5&gt;&lt;h5&gt;&lt;b&gt;Space &lt;/b&gt;15 ft.; &lt;b&gt;Reach &lt;/b&gt;15 ft.&lt;/h5&gt;&lt;h5&gt;&lt;b&gt;Special Attacks &lt;/b&gt;whirlwind (DC 21)&lt;/h5&gt;&lt;/div&gt;&lt;hr/&gt;&lt;div&gt;&lt;h5&gt;&lt;b&gt;STATISTICS&lt;/b&gt;&lt;/h5&gt;&lt;/div&gt;&lt;hr/&gt;&lt;div&gt;&lt;h5&gt;&lt;b&gt;Str&lt;/b&gt; 22, &lt;b&gt;Dex&lt;/b&gt; 29, &lt;b&gt;Con&lt;/b&gt; 18, &lt;b&gt;Int&lt;/b&gt; 6, &lt;b&gt;Wis&lt;/b&gt; 11, &lt;b&gt;Cha&lt;/b&gt; 11&lt;/h5&gt;&lt;h5&gt;&lt;b&gt;Base Atk &lt;/b&gt;+10; &lt;b&gt;CMB &lt;/b&gt;+18; &lt;b&gt;CMD &lt;/b&gt;38&lt;/h5&gt;&lt;h5&gt;&lt;b&gt;Feats &lt;/b&gt;Combat Reflexes, Dodge, Flyby Attack, Improved Initiative&lt;sup&gt;B&lt;/sup&gt;, Iron Will, Mobility, Weapon Finesse&lt;sup&gt;B&lt;/sup&gt;&lt;/h5&gt;&lt;h5&gt;&lt;b&gt;Skills &lt;/b&gt;Acrobatics +18, Escape Artist +18, Fly +23, Knowledge (planes) +7, Perception +13, Stealth +9&lt;/h5&gt;&lt;h5&gt;&lt;b&gt;Languages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</si>
  <si>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Greater Air Elemental</t>
  </si>
  <si>
    <t>darkvision 60 ft.; Perception +16</t>
  </si>
  <si>
    <t>25, touch 19, flat-footed 14</t>
  </si>
  <si>
    <t>(+10 Dex, +1 dodge, +6 natural, -2 size)</t>
  </si>
  <si>
    <t>(13d10+52)</t>
  </si>
  <si>
    <t>Fort +12, Ref +18, Will +6</t>
  </si>
  <si>
    <t>2 slams +21 (2d8+7)</t>
  </si>
  <si>
    <t>whirlwind (DC 23)</t>
  </si>
  <si>
    <t>Str 24, Dex 31, Con 18, Int 8, Wis 11, Cha 11</t>
  </si>
  <si>
    <t>Blind-Fight, Combat Reflexes, Dodge, Flyby Attack, Improved InitiativeB, Iron Will, Mobility, Power Attack, Weapon FinesseB</t>
  </si>
  <si>
    <t>Acrobatics +25, Escape Artist +23, Fly +27, Knowledge (planes) +12, Perception +16, Stealth +15</t>
  </si>
  <si>
    <t>&lt;link rel="stylesheet"href="PF.css"&gt;&lt;div&gt;&lt;h2&gt;Elemental, Air &lt;/h2&gt;&lt;h3&gt;&lt;i&gt;This cloud-like creature has dark hollows reminiscent of eyes and a mouth, and a howling wind whips it into ominous shapes.&lt;/i&gt;&lt;/h3&gt;&lt;br&gt;&lt;/br&gt;&lt;/div&gt;&lt;div class="heading"&gt;&lt;p class="alignleft"&gt;Greater Air Elemental&lt;/p&gt;&lt;p class="alignright"&gt;CR 9&lt;/p&gt;&lt;div style="clear: both;"&gt;&lt;/div&gt;&lt;/div&gt;&lt;div&gt;&lt;h5&gt;&lt;b&gt;XP &lt;/b&gt;6,400&lt;/h5&gt;&lt;h5&gt;N Huge outsider (air, elemental, extraplanar)&lt;/h5&gt;&lt;h5&gt;&lt;b&gt;Init &lt;/b&gt;+14; &lt;b&gt;Senses &lt;/b&gt;darkvision 60 ft.; Perception +16&lt;/h5&gt;&lt;/div&gt;&lt;hr/&gt;&lt;div&gt;&lt;h5&gt;&lt;b&gt;DEFENSE&lt;/b&gt;&lt;/h5&gt;&lt;/div&gt;&lt;hr/&gt;&lt;div&gt;&lt;h5&gt;&lt;b&gt;AC &lt;/b&gt;25, touch 19, flat-footed 14 (+10 Dex, +1 dodge, +6 natural, -2 size)&lt;/h5&gt;&lt;h5&gt;&lt;b&gt;hp &lt;/b&gt;123 (13d10+52)&lt;/h5&gt;&lt;h5&gt;&lt;b&gt;Fort &lt;/b&gt;+12, &lt;b&gt;Ref &lt;/b&gt;+18, &lt;b&gt;Will &lt;/b&gt;+6&lt;/h5&gt;&lt;h5&gt;&lt;b&gt;Defensive Abilities &lt;/b&gt;air mastery; &lt;b&gt;DR &lt;/b&gt;10/- Immune elemental traits&lt;/h5&gt;&lt;/div&gt;&lt;hr/&gt;&lt;div&gt;&lt;h5&gt;&lt;b&gt;OFFENSE&lt;/b&gt;&lt;/h5&gt;&lt;/div&gt;&lt;hr/&gt;&lt;div&gt;&lt;h5&gt;&lt;b&gt;Spd &lt;/b&gt;fly 100 ft. (perfect)&lt;/h5&gt;&lt;h5&gt;&lt;b&gt;Melee &lt;/b&gt;2 slams +21 (2d8+7)&lt;/h5&gt;&lt;h5&gt;&lt;b&gt;Space &lt;/b&gt;15 ft.; &lt;b&gt;Reach &lt;/b&gt;15 ft.&lt;/h5&gt;&lt;h5&gt;&lt;b&gt;Special Attacks &lt;/b&gt;whirlwind (DC 23)&lt;/h5&gt;&lt;/div&gt;&lt;hr/&gt;&lt;div&gt;&lt;h5&gt;&lt;b&gt;STATISTICS&lt;/b&gt;&lt;/h5&gt;&lt;/div&gt;&lt;hr/&gt;&lt;div&gt;&lt;h5&gt;&lt;b&gt;Str&lt;/b&gt; 24, &lt;b&gt;Dex&lt;/b&gt; 31, &lt;b&gt;Con&lt;/b&gt; 18, &lt;b&gt;Int&lt;/b&gt; 8, &lt;b&gt;Wis&lt;/b&gt; 11, &lt;b&gt;Cha&lt;/b&gt; 11&lt;/h5&gt;&lt;h5&gt;&lt;b&gt;Base Atk &lt;/b&gt;+13; &lt;b&gt;CMB &lt;/b&gt;+22; &lt;b&gt;CMD &lt;/b&gt;43&lt;/h5&gt;&lt;h5&gt;&lt;b&gt;Feats &lt;/b&gt;Blind-Fight, Combat Reflexes, Dodge, Flyby Attack, Improved Initiative&lt;sup&gt;B&lt;/sup&gt;, Iron Will, Mobility, Power Attack, Weapon Finesse&lt;sup&gt;B&lt;/sup&gt;&lt;/h5&gt;&lt;h5&gt;&lt;b&gt;Skills &lt;/b&gt;Acrobatics +25, Escape Artist +23, Fly +27, Knowledge (planes) +12, Perception +16, Stealth +15&lt;/h5&gt;&lt;h5&gt;&lt;b&gt;Languages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</si>
  <si>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Elder Air Elemental</t>
  </si>
  <si>
    <t>28, touch 20, flat-footed 16</t>
  </si>
  <si>
    <t>(+11 Dex, +1 dodge, +8 natural, -2 size)</t>
  </si>
  <si>
    <t>(16d10+64)</t>
  </si>
  <si>
    <t>Fort +14, Ref +21, Will +7</t>
  </si>
  <si>
    <t>10/-</t>
  </si>
  <si>
    <t>2 slams +25 (2d8+9)</t>
  </si>
  <si>
    <t>whirlwind (DC 27)</t>
  </si>
  <si>
    <t>Str 28, Dex 33, Con 18, Int 10, Wis 11, Cha 11</t>
  </si>
  <si>
    <t>Blind-Fight, Cleave, Combat Reflexes, Dodge, Flyby Attack, Improved InitiativeB, Iron Will, Mobility, Power Attack, Weapon FinesseB</t>
  </si>
  <si>
    <t>Acrobatics +30, Escape Artist +30, Fly +34, Knowledge (planes) +19, Perception +19, Stealth +22</t>
  </si>
  <si>
    <t>&lt;link rel="stylesheet"href="PF.css"&gt;&lt;div&gt;&lt;h2&gt;Elemental, Air &lt;/h2&gt;&lt;h3&gt;&lt;i&gt;This cloud-like creature has dark hollows reminiscent of eyes and a mouth, and a howling wind whips it into ominous shapes.&lt;/i&gt;&lt;/h3&gt;&lt;br&gt;&lt;/br&gt;&lt;/div&gt;&lt;div class="heading"&gt;&lt;p class="alignleft"&gt;Elder Air Elemental&lt;/p&gt;&lt;p class="alignright"&gt;CR 11&lt;/p&gt;&lt;div style="clear: both;"&gt;&lt;/div&gt;&lt;/div&gt;&lt;div&gt;&lt;h5&gt;&lt;b&gt;XP &lt;/b&gt;12,800&lt;/h5&gt;&lt;h5&gt;N Huge outsider (air, elemental, extraplanar)&lt;/h5&gt;&lt;h5&gt;&lt;b&gt;Init &lt;/b&gt;+15; &lt;b&gt;Senses &lt;/b&gt;darkvision 60 ft.; Perception +19&lt;/h5&gt;&lt;/div&gt;&lt;hr/&gt;&lt;div&gt;&lt;h5&gt;&lt;b&gt;DEFENSE&lt;/b&gt;&lt;/h5&gt;&lt;/div&gt;&lt;hr/&gt;&lt;div&gt;&lt;h5&gt;&lt;b&gt;AC &lt;/b&gt;28, touch 20, flat-footed 16 (+11 Dex, +1 dodge, +8 natural, -2 size)&lt;/h5&gt;&lt;h5&gt;&lt;b&gt;hp &lt;/b&gt;152 (16d10+64)&lt;/h5&gt;&lt;h5&gt;&lt;b&gt;Fort &lt;/b&gt;+14, &lt;b&gt;Ref &lt;/b&gt;+21, &lt;b&gt;Will &lt;/b&gt;+7&lt;/h5&gt;&lt;h5&gt;&lt;b&gt;Defensive Abilities &lt;/b&gt;air mastery; &lt;b&gt;DR &lt;/b&gt;10/-; &lt;b&gt;Immune &lt;/b&gt;elemental traits&lt;/h5&gt;&lt;/div&gt;&lt;hr/&gt;&lt;div&gt;&lt;h5&gt;&lt;b&gt;OFFENSE&lt;/b&gt;&lt;/h5&gt;&lt;/div&gt;&lt;hr/&gt;&lt;div&gt;&lt;h5&gt;&lt;b&gt;Spd &lt;/b&gt;fly 100 ft. (perfect)&lt;/h5&gt;&lt;h5&gt;&lt;b&gt;Melee &lt;/b&gt;2 slams +25 (2d8+9)&lt;/h5&gt;&lt;h5&gt;&lt;b&gt;Space &lt;/b&gt;15 ft.; &lt;b&gt;Reach &lt;/b&gt;15 ft.&lt;/h5&gt;&lt;h5&gt;&lt;b&gt;Special Attacks &lt;/b&gt;whirlwind (DC 27)&lt;/h5&gt;&lt;/div&gt;&lt;hr/&gt;&lt;div&gt;&lt;h5&gt;&lt;b&gt;STATISTICS&lt;/b&gt;&lt;/h5&gt;&lt;/div&gt;&lt;hr/&gt;&lt;div&gt;&lt;h5&gt;&lt;b&gt;Str&lt;/b&gt; 28, &lt;b&gt;Dex&lt;/b&gt; 33, &lt;b&gt;Con&lt;/b&gt; 18, &lt;b&gt;Int&lt;/b&gt; 10, &lt;b&gt;Wis&lt;/b&gt; 11, &lt;b&gt;Cha&lt;/b&gt; 11&lt;/h5&gt;&lt;h5&gt;&lt;b&gt;Base Atk &lt;/b&gt;+16; &lt;b&gt;CMB &lt;/b&gt;+27; &lt;b&gt;CMD &lt;/b&gt;49&lt;/h5&gt;&lt;h5&gt;&lt;b&gt;Feats &lt;/b&gt;Blind-Fight, Cleave, Combat Reflexes, Dodge, Flyby Attack, Improved Initiative&lt;sup&gt;B&lt;/sup&gt;, Iron Will, Mobility, Power Attack, Weapon Finesse&lt;sup&gt;B&lt;/sup&gt;&lt;/h5&gt;&lt;h5&gt;&lt;b&gt;Skills &lt;/b&gt;Acrobatics +30, Escape Artist +30, Fly +34, Knowledge (planes) +19, Perception +19, Stealth +22&lt;/h5&gt;&lt;h5&gt;&lt;b&gt;Languages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</si>
  <si>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Small Earth Elemental</t>
  </si>
  <si>
    <t>(earth, elemental, extraplanar)</t>
  </si>
  <si>
    <t>darkvision 60 ft., tremorsense 60 ft.; Perception +4</t>
  </si>
  <si>
    <t>17, touch 10, flat-footed 17</t>
  </si>
  <si>
    <t>(-1 Dex, +7 natural, +1 size)</t>
  </si>
  <si>
    <t>Fort +4, Ref -1, Will +3</t>
  </si>
  <si>
    <t>slam +6 (1d6+4)</t>
  </si>
  <si>
    <t>earth mastery</t>
  </si>
  <si>
    <t>Str 16, Dex 8, Con 13, Int 4, Wis 11, Cha 11</t>
  </si>
  <si>
    <t>Improved Bull RushB, Power Attack</t>
  </si>
  <si>
    <t>Appraise +1, Climb +7, Knowledge (dungeoneering) +1, Knowledge (planes) +1, Perception +4, Stealth +7</t>
  </si>
  <si>
    <t>Terran</t>
  </si>
  <si>
    <t xml:space="preserve"> any (Plane of Earth)</t>
  </si>
  <si>
    <t>This hulking, roughly humanoid creature of dirt and stone explodes up from the earth, faceless save for two glowing gemstone eyes.</t>
  </si>
  <si>
    <t>Earth Glide (Ex)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 Earth Mastery (Ex)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t>
  </si>
  <si>
    <t>Earth elementals are plodding, stubborn creatures made of living stone or earth. When utterly still, they resemble a heap of stone or a small hill. When an earth elemental lumbers into action, its actual appearance can vary, although its statistics remain identical to other elementals of its size. Most earth elementals look like terrestrial animals made out of rock, earth, or even crystal, with glowing gemstones for eyes. Larger earth elementals often have a stony humanoid appearance. Bits of vegetation frequently grow in the soil that makes up parts of an earth elemental's body. Elemental Height Weight Small 4 ft. 80 lbs. Medium 8 ft. 750 lbs. Large 16 ft. 6,000 lbs. Huge 32 ft. 48,000 lbs. Greater 36 ft. 54,000 lbs. Elder 40 ft. 60,000 lbs.</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</si>
  <si>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class="alignleft"&gt;Small Earth Elemental&lt;/p&gt;&lt;p class="alignright"&gt;CR 1&lt;/p&gt;&lt;div style="clear: both;"&gt;&lt;/div&gt;&lt;/div&gt;&lt;div&gt;&lt;h5&gt;&lt;b&gt;XP &lt;/b&gt;400&lt;/h5&gt;&lt;h5&gt;N Small outsider (earth, elemental, extraplanar)&lt;/h5&gt;&lt;h5&gt;&lt;b&gt;Init &lt;/b&gt;-1; &lt;b&gt;Senses &lt;/b&gt;darkvision 60 ft., tremorsense 60 ft.; Perception +4&lt;/h5&gt;&lt;/div&gt;&lt;hr/&gt;&lt;div&gt;&lt;h5&gt;&lt;b&gt;DEFENSE&lt;/b&gt;&lt;/h5&gt;&lt;/div&gt;&lt;hr/&gt;&lt;div&gt;&lt;h5&gt;&lt;b&gt;AC &lt;/b&gt;17, touch 10, flat-footed 17 (-1 Dex, +7 natural, +1 size)&lt;/h5&gt;&lt;h5&gt;&lt;b&gt;hp &lt;/b&gt;13 (2d10+2)&lt;/h5&gt;&lt;h5&gt;&lt;b&gt;Fort &lt;/b&gt;+4, &lt;b&gt;Ref &lt;/b&gt;-1, &lt;b&gt;Will &lt;/b&gt;+3&lt;/h5&gt;&lt;h5&gt;&lt;b&gt;Immune &lt;/b&gt;elemental traits&lt;/h5&gt;&lt;/div&gt;&lt;hr/&gt;&lt;div&gt;&lt;h5&gt;&lt;b&gt;OFFENSE&lt;/b&gt;&lt;/h5&gt;&lt;/div&gt;&lt;hr/&gt;&lt;div&gt;&lt;h5&gt;&lt;b&gt;Spd &lt;/b&gt;20 ft., burrow 20 ft., earth glide&lt;/h5&gt;&lt;h5&gt;&lt;b&gt;Melee &lt;/b&gt;slam +6 (1d6+4)&lt;/h5&gt;&lt;h5&gt;&lt;b&gt;Special Attacks &lt;/b&gt;earth mastery&lt;/h5&gt;&lt;/div&gt;&lt;hr/&gt;&lt;div&gt;&lt;h5&gt;&lt;b&gt;STATISTICS&lt;/b&gt;&lt;/h5&gt;&lt;/div&gt;&lt;hr/&gt;&lt;div&gt;&lt;h5&gt;&lt;b&gt;Str&lt;/b&gt; 16, &lt;b&gt;Dex&lt;/b&gt; 8, &lt;b&gt;Con&lt;/b&gt; 13, &lt;b&gt;Int&lt;/b&gt; 4, &lt;b&gt;Wis&lt;/b&gt; 11, &lt;b&gt;Cha&lt;/b&gt; 11&lt;/h5&gt;&lt;h5&gt;&lt;b&gt;Base Atk &lt;/b&gt;+2; &lt;b&gt;CMB &lt;/b&gt;+4; &lt;b&gt;CMD &lt;/b&gt;13&lt;/h5&gt;&lt;h5&gt;&lt;b&gt;Feats &lt;/b&gt;Improved Bull Rush&lt;sup&gt;B&lt;/sup&gt;, Power Attack&lt;/h5&gt;&lt;h5&gt;&lt;b&gt;Skills &lt;/b&gt;Appraise +1, Climb +7, Knowledge (dungeoneering) +1, Knowledge (planes) +1, Perception +4, Stealth +7&lt;/h5&gt;&lt;h5&gt;&lt;b&gt;Languages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</si>
  <si>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Medium Earth Elemental</t>
  </si>
  <si>
    <t>darkvision 60 ft., tremorsense 60 ft.; Perception +7</t>
  </si>
  <si>
    <t>18, touch 9, flat-footed 18</t>
  </si>
  <si>
    <t>(-1 Dex, +9 natural)</t>
  </si>
  <si>
    <t>(4d10+12)</t>
  </si>
  <si>
    <t>Fort +7, Ref +0, Will +4</t>
  </si>
  <si>
    <t>slam +9 (1d8+7)</t>
  </si>
  <si>
    <t>Str 20, Dex 8, Con 17, Int 4, Wis 11, Cha 11</t>
  </si>
  <si>
    <t>Cleave, Improved Bull RushB, Power Attack</t>
  </si>
  <si>
    <t>Appraise +1, Climb +10, Knowledge (dungeoneering) +2, Knowledge (planes) +2, Perception +7, Stealth +3</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</si>
  <si>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class="alignleft"&gt;Medium Earth Elemental&lt;/p&gt;&lt;p class="alignright"&gt;CR 3&lt;/p&gt;&lt;div style="clear: both;"&gt;&lt;/div&gt;&lt;/div&gt;&lt;div&gt;&lt;h5&gt;&lt;b&gt;XP &lt;/b&gt;800&lt;/h5&gt;&lt;h5&gt;N Medium outsider (earth, elemental, extraplanar)&lt;/h5&gt;&lt;h5&gt;&lt;b&gt;Init &lt;/b&gt;-1; &lt;b&gt;Senses &lt;/b&gt;darkvision 60 ft., tremorsense 60 ft.; Perception +7&lt;/h5&gt;&lt;/div&gt;&lt;hr/&gt;&lt;div&gt;&lt;h5&gt;&lt;b&gt;DEFENSE&lt;/b&gt;&lt;/h5&gt;&lt;/div&gt;&lt;hr/&gt;&lt;div&gt;&lt;h5&gt;&lt;b&gt;AC &lt;/b&gt;18, touch 9, flat-footed 18 (-1 Dex, +9 natural)&lt;/h5&gt;&lt;h5&gt;&lt;b&gt;hp &lt;/b&gt;34 (4d10+12)&lt;/h5&gt;&lt;h5&gt;&lt;b&gt;Fort &lt;/b&gt;+7, &lt;b&gt;Ref &lt;/b&gt;+0, &lt;b&gt;Will &lt;/b&gt;+4&lt;/h5&gt;&lt;h5&gt;&lt;b&gt;Immune &lt;/b&gt;elemental traits&lt;/h5&gt;&lt;/div&gt;&lt;hr/&gt;&lt;div&gt;&lt;h5&gt;&lt;b&gt;OFFENSE&lt;/b&gt;&lt;/h5&gt;&lt;/div&gt;&lt;hr/&gt;&lt;div&gt;&lt;h5&gt;&lt;b&gt;Spd &lt;/b&gt;20 ft., burrow 20 ft., earth glide&lt;/h5&gt;&lt;h5&gt;&lt;b&gt;Melee &lt;/b&gt;slam +9 (1d8+7)&lt;/h5&gt;&lt;h5&gt;&lt;b&gt;Special Attacks &lt;/b&gt;earth mastery&lt;/h5&gt;&lt;/div&gt;&lt;hr/&gt;&lt;div&gt;&lt;h5&gt;&lt;b&gt;STATISTICS&lt;/b&gt;&lt;/h5&gt;&lt;/div&gt;&lt;hr/&gt;&lt;div&gt;&lt;h5&gt;&lt;b&gt;Str&lt;/b&gt; 20, &lt;b&gt;Dex&lt;/b&gt; 8, &lt;b&gt;Con&lt;/b&gt; 17, &lt;b&gt;Int&lt;/b&gt; 4, &lt;b&gt;Wis&lt;/b&gt; 11, &lt;b&gt;Cha&lt;/b&gt; 11&lt;/h5&gt;&lt;h5&gt;&lt;b&gt;Base Atk &lt;/b&gt;+4; &lt;b&gt;CMB &lt;/b&gt;+9; &lt;b&gt;CMD &lt;/b&gt;18&lt;/h5&gt;&lt;h5&gt;&lt;b&gt;Feats &lt;/b&gt;Cleave, Improved Bull Rush&lt;sup&gt;B&lt;/sup&gt;, Power Attack&lt;/h5&gt;&lt;h5&gt;&lt;b&gt;Skills &lt;/b&gt;Appraise +1, Climb +10, Knowledge (dungeoneering) +2, Knowledge (planes) +2, Perception +7, Stealth +3&lt;/h5&gt;&lt;h5&gt;&lt;b&gt;Languages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</si>
  <si>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Large Earth Elemental</t>
  </si>
  <si>
    <t>darkvision 60 ft., tremorsense 60 ft.; Perception +11</t>
  </si>
  <si>
    <t>18, touch 8, flat-footed 18</t>
  </si>
  <si>
    <t>(-1 Dex, +10 natural, -1 size)</t>
  </si>
  <si>
    <t>Fort +9, Ref +1, Will +6</t>
  </si>
  <si>
    <t>2 slams +14 (2d6+7)</t>
  </si>
  <si>
    <t>Str 24, Dex 8, Con 17, Int 6, Wis 11, Cha 11</t>
  </si>
  <si>
    <t>Cleave, Greater Bull Rush, Improved Bull RushB, Improved Overrun, Power Attack</t>
  </si>
  <si>
    <t>Appraise +6, Climb +15, Knowledge (dungeoneering) +3, Knowledge (planes) +6, Perception +11, Stealth +5</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</si>
  <si>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class="alignleft"&gt;Large Earth Elemental&lt;/p&gt;&lt;p class="alignright"&gt;CR 5&lt;/p&gt;&lt;div style="clear: both;"&gt;&lt;/div&gt;&lt;/div&gt;&lt;div&gt;&lt;h5&gt;&lt;b&gt;XP &lt;/b&gt;1,600&lt;/h5&gt;&lt;h5&gt;N Large outsider (earth, elemental, extraplanar)&lt;/h5&gt;&lt;h5&gt;&lt;b&gt;Init &lt;/b&gt;-1; &lt;b&gt;Senses &lt;/b&gt;darkvision 60 ft., tremorsense 60 ft.; Perception +11&lt;/h5&gt;&lt;/div&gt;&lt;hr/&gt;&lt;div&gt;&lt;h5&gt;&lt;b&gt;DEFENSE&lt;/b&gt;&lt;/h5&gt;&lt;/div&gt;&lt;hr/&gt;&lt;div&gt;&lt;h5&gt;&lt;b&gt;AC &lt;/b&gt;18, touch 8, flat-footed 18 (-1 Dex, +10 natural, -1 size)&lt;/h5&gt;&lt;h5&gt;&lt;b&gt;hp &lt;/b&gt;68 (8d10+24)&lt;/h5&gt;&lt;h5&gt;&lt;b&gt;Fort &lt;/b&gt;+9, &lt;b&gt;Ref &lt;/b&gt;+1, &lt;b&gt;Will &lt;/b&gt;+6&lt;/h5&gt;&lt;h5&gt;&lt;b&gt;DR &lt;/b&gt;5/-; &lt;b&gt;Immune &lt;/b&gt;elemental traits&lt;/h5&gt;&lt;/div&gt;&lt;hr/&gt;&lt;div&gt;&lt;h5&gt;&lt;b&gt;OFFENSE&lt;/b&gt;&lt;/h5&gt;&lt;/div&gt;&lt;hr/&gt;&lt;div&gt;&lt;h5&gt;&lt;b&gt;Spd &lt;/b&gt;20 ft., burrow 20 ft., earth glide&lt;/h5&gt;&lt;h5&gt;&lt;b&gt;Melee &lt;/b&gt;2 slams +14 (2d6+7)&lt;/h5&gt;&lt;h5&gt;&lt;b&gt;Space &lt;/b&gt;10 ft.; &lt;b&gt;Reach &lt;/b&gt;10 ft.&lt;/h5&gt;&lt;h5&gt;&lt;b&gt;Special Attacks &lt;/b&gt;earth mastery&lt;/h5&gt;&lt;/div&gt;&lt;hr/&gt;&lt;div&gt;&lt;h5&gt;&lt;b&gt;STATISTICS&lt;/b&gt;&lt;/h5&gt;&lt;/div&gt;&lt;hr/&gt;&lt;div&gt;&lt;h5&gt;&lt;b&gt;Str&lt;/b&gt; 24, &lt;b&gt;Dex&lt;/b&gt; 8, &lt;b&gt;Con&lt;/b&gt; 17, &lt;b&gt;Int&lt;/b&gt; 6, &lt;b&gt;Wis&lt;/b&gt; 11, &lt;b&gt;Cha&lt;/b&gt; 11&lt;/h5&gt;&lt;h5&gt;&lt;b&gt;Base Atk &lt;/b&gt;+8; &lt;b&gt;CMB &lt;/b&gt;+16; &lt;b&gt;CMD &lt;/b&gt;25&lt;/h5&gt;&lt;h5&gt;&lt;b&gt;Feats &lt;/b&gt;Cleave, Greater Bull Rush, Improved Bull Rush&lt;sup&gt;B&lt;/sup&gt;, Improved Overrun, Power Attack&lt;/h5&gt;&lt;h5&gt;&lt;b&gt;Skills &lt;/b&gt;Appraise +6, Climb +15, Knowledge (dungeoneering) +3, Knowledge (planes) +6, Perception +11, Stealth +5&lt;/h5&gt;&lt;h5&gt;&lt;b&gt;Languages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</si>
  <si>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Huge Earth Elemental</t>
  </si>
  <si>
    <t>darkvision 60 ft., tremorsense 60 ft.; Perception +13</t>
  </si>
  <si>
    <t>19, touch 7, flat-footed 19</t>
  </si>
  <si>
    <t>(-1 Dex, +12 natural, -2 size)</t>
  </si>
  <si>
    <t>Fort +11, Ref +2, Will +7</t>
  </si>
  <si>
    <t>2 slams +17 (2d8+9)</t>
  </si>
  <si>
    <t>Str 28, Dex 8, Con 19, Int 6, Wis 11, Cha 11</t>
  </si>
  <si>
    <t>Awesome Blow, Cleave, Greater Bull Rush, Improved Bull RushB, Improved Overrun, Power Attack</t>
  </si>
  <si>
    <t>Appraise +6, Climb +18, Knowledge (dungeoneering) +4, Knowledge (planes) +7, Perception +13, Stealth +4</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</si>
  <si>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class="alignleft"&gt;Huge Earth Elemental&lt;/p&gt;&lt;p class="alignright"&gt;CR 7&lt;/p&gt;&lt;div style="clear: both;"&gt;&lt;/div&gt;&lt;/div&gt;&lt;div&gt;&lt;h5&gt;&lt;b&gt;XP &lt;/b&gt;3,200&lt;/h5&gt;&lt;h5&gt;N Huge outsider (earth, elemental, extraplanar)&lt;/h5&gt;&lt;h5&gt;&lt;b&gt;Init &lt;/b&gt;-1; &lt;b&gt;Senses &lt;/b&gt;darkvision 60 ft., tremorsense 60 ft.; Perception +13&lt;/h5&gt;&lt;/div&gt;&lt;hr/&gt;&lt;div&gt;&lt;h5&gt;&lt;b&gt;DEFENSE&lt;/b&gt;&lt;/h5&gt;&lt;/div&gt;&lt;hr/&gt;&lt;div&gt;&lt;h5&gt;&lt;b&gt;AC &lt;/b&gt;19, touch 7, flat-footed 19 (-1 Dex, +12 natural, -2 size)&lt;/h5&gt;&lt;h5&gt;&lt;b&gt;hp &lt;/b&gt;95 (10d10+40)&lt;/h5&gt;&lt;h5&gt;&lt;b&gt;Fort &lt;/b&gt;+11, &lt;b&gt;Ref &lt;/b&gt;+2, &lt;b&gt;Will &lt;/b&gt;+7&lt;/h5&gt;&lt;h5&gt;&lt;b&gt;DR &lt;/b&gt;5/-; &lt;b&gt;Immune &lt;/b&gt;elemental traits&lt;/h5&gt;&lt;/div&gt;&lt;hr/&gt;&lt;div&gt;&lt;h5&gt;&lt;b&gt;OFFENSE&lt;/b&gt;&lt;/h5&gt;&lt;/div&gt;&lt;hr/&gt;&lt;div&gt;&lt;h5&gt;&lt;b&gt;Spd &lt;/b&gt;20 ft., burrow 20 ft., earth glide&lt;/h5&gt;&lt;h5&gt;&lt;b&gt;Melee &lt;/b&gt;2 slams +17 (2d8+9)&lt;/h5&gt;&lt;h5&gt;&lt;b&gt;Space &lt;/b&gt;15 ft.; &lt;b&gt;Reach &lt;/b&gt;15 ft.&lt;/h5&gt;&lt;h5&gt;&lt;b&gt;Special Attacks &lt;/b&gt;earth mastery&lt;/h5&gt;&lt;/div&gt;&lt;hr/&gt;&lt;div&gt;&lt;h5&gt;&lt;b&gt;STATISTICS&lt;/b&gt;&lt;/h5&gt;&lt;/div&gt;&lt;hr/&gt;&lt;div&gt;&lt;h5&gt;&lt;b&gt;Str&lt;/b&gt; 28, &lt;b&gt;Dex&lt;/b&gt; 8, &lt;b&gt;Con&lt;/b&gt; 19, &lt;b&gt;Int&lt;/b&gt; 6, &lt;b&gt;Wis&lt;/b&gt; 11, &lt;b&gt;Cha&lt;/b&gt; 11&lt;/h5&gt;&lt;h5&gt;&lt;b&gt;Base Atk &lt;/b&gt;+10; &lt;b&gt;CMB &lt;/b&gt;+21; &lt;b&gt;CMD &lt;/b&gt;30&lt;/h5&gt;&lt;h5&gt;&lt;b&gt;Feats &lt;/b&gt;Awesome Blow, Cleave, Greater Bull Rush, Improved Bull Rush&lt;sup&gt;B&lt;/sup&gt;, Improved Overrun, Power Attack&lt;/h5&gt;&lt;h5&gt;&lt;b&gt;Skills &lt;/b&gt;Appraise +6, Climb +18, Knowledge (dungeoneering) +4, Knowledge (planes) +7, Perception +13, Stealth +4&lt;/h5&gt;&lt;h5&gt;&lt;b&gt;Languages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</si>
  <si>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Greater Earth Elemental</t>
  </si>
  <si>
    <t>darkvision 60 ft., tremorsense 60 ft.; Perception +16</t>
  </si>
  <si>
    <t>21, touch 7, flat-footed 21,</t>
  </si>
  <si>
    <t>(13d10+65)</t>
  </si>
  <si>
    <t>Fort +13, Ref +3, Will +8</t>
  </si>
  <si>
    <t>2 slams +21 (2d10+10)</t>
  </si>
  <si>
    <t>Str 30, Dex 8, Con 21, Int 8, Wis 11, Cha 11</t>
  </si>
  <si>
    <t>Awesome Blow, Cleave, Greater Bull Rush, Greater Overrun, Improved Bull RushB, Improved Overrun, Improved Sunder, Power Attack</t>
  </si>
  <si>
    <t>Appraise +10, Climb +25, Knowledge (dungeoneering) +10, Knowledge (planes) +13, Perception +16, Stealth +7</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</si>
  <si>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class="alignleft"&gt;Greater Earth Elemental&lt;/p&gt;&lt;p class="alignright"&gt;CR 9&lt;/p&gt;&lt;div style="clear: both;"&gt;&lt;/div&gt;&lt;/div&gt;&lt;div&gt;&lt;h5&gt;&lt;b&gt;XP &lt;/b&gt;6,400&lt;/h5&gt;&lt;h5&gt;N Huge outsider (earth, elemental, extraplanar)&lt;/h5&gt;&lt;h5&gt;&lt;b&gt;Init &lt;/b&gt;-1; &lt;b&gt;Senses &lt;/b&gt;darkvision 60 ft., tremorsense 60 ft.; Perception +16&lt;/h5&gt;&lt;/div&gt;&lt;hr/&gt;&lt;div&gt;&lt;h5&gt;&lt;b&gt;DEFENSE&lt;/b&gt;&lt;/h5&gt;&lt;/div&gt;&lt;hr/&gt;&lt;div&gt;&lt;h5&gt;&lt;b&gt;AC &lt;/b&gt;21, touch 7, flat-footed 21, (-1 Dex, +14 natural, -2 size)&lt;/h5&gt;&lt;h5&gt;&lt;b&gt;hp &lt;/b&gt;136 (13d10+65)&lt;/h5&gt;&lt;h5&gt;&lt;b&gt;Fort &lt;/b&gt;+13, &lt;b&gt;Ref &lt;/b&gt;+3, &lt;b&gt;Will &lt;/b&gt;+8&lt;/h5&gt;&lt;h5&gt;&lt;b&gt;DR &lt;/b&gt;10/-; &lt;b&gt;Immune &lt;/b&gt;elemental traits&lt;/h5&gt;&lt;/div&gt;&lt;hr/&gt;&lt;div&gt;&lt;h5&gt;&lt;b&gt;OFFENSE&lt;/b&gt;&lt;/h5&gt;&lt;/div&gt;&lt;hr/&gt;&lt;div&gt;&lt;h5&gt;&lt;b&gt;Spd &lt;/b&gt;20 ft., burrow 20 ft., earth glide&lt;/h5&gt;&lt;h5&gt;&lt;b&gt;Melee &lt;/b&gt;2 slams +21 (2d10+10)&lt;/h5&gt;&lt;h5&gt;&lt;b&gt;Space &lt;/b&gt;15 ft.; &lt;b&gt;Reach &lt;/b&gt;15 ft.&lt;/h5&gt;&lt;h5&gt;&lt;b&gt;Special Attacks &lt;/b&gt;earth mastery&lt;/h5&gt;&lt;/div&gt;&lt;hr/&gt;&lt;div&gt;&lt;h5&gt;&lt;b&gt;STATISTICS&lt;/b&gt;&lt;/h5&gt;&lt;/div&gt;&lt;hr/&gt;&lt;div&gt;&lt;h5&gt;&lt;b&gt;Str&lt;/b&gt; 30, &lt;b&gt;Dex&lt;/b&gt; 8, &lt;b&gt;Con&lt;/b&gt; 21, &lt;b&gt;Int&lt;/b&gt; 8, &lt;b&gt;Wis&lt;/b&gt; 11, &lt;b&gt;Cha&lt;/b&gt; 11&lt;/h5&gt;&lt;h5&gt;&lt;b&gt;Base Atk &lt;/b&gt;+13; &lt;b&gt;CMB &lt;/b&gt;+25; &lt;b&gt;CMD &lt;/b&gt;34&lt;/h5&gt;&lt;h5&gt;&lt;b&gt;Feats &lt;/b&gt;Awesome Blow, Cleave, Greater Bull Rush, Greater Overrun, Improved Bull Rush&lt;sup&gt;B&lt;/sup&gt;, Improved Overrun, Improved Sunder, Power Attack&lt;/h5&gt;&lt;h5&gt;&lt;b&gt;Skills &lt;/b&gt;Appraise +10, Climb +25, Knowledge (dungeoneering) +10, Knowledge (planes) +13, Perception +16, Stealth +7&lt;/h5&gt;&lt;h5&gt;&lt;b&gt;Languages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</si>
  <si>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Elder Earth Elemental</t>
  </si>
  <si>
    <t>darkvision 60 ft., tremorsense 60 ft.; Perception +19</t>
  </si>
  <si>
    <t>23, touch 7, flat-footed 23</t>
  </si>
  <si>
    <t>(-1 Dex, +16 natural, -2 size)</t>
  </si>
  <si>
    <t>(16d10+80)</t>
  </si>
  <si>
    <t>Fort +15, Ref +4, Will +10</t>
  </si>
  <si>
    <t>2 slams +26 (2d10+12/19-20)</t>
  </si>
  <si>
    <t>Str 34, Dex 8, Con 21, Int 10, Wis 11, Cha 11</t>
  </si>
  <si>
    <t>Awesome Blow, Cleave, Greater Bull Rush, Greater Overrun, Improved Bull RushB, Improved Critical (slam), Improved Overrun, Improved Sunder, Power Attack</t>
  </si>
  <si>
    <t>Appraise +19, Climb +31, Knowledge (dungeoneering) +19, Knowledge (planes) +19, Perception +19, Stealth +10</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</si>
  <si>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class="alignleft"&gt;Elder Earth Elemental&lt;/p&gt;&lt;p class="alignright"&gt;CR 11&lt;/p&gt;&lt;div style="clear: both;"&gt;&lt;/div&gt;&lt;/div&gt;&lt;div&gt;&lt;h5&gt;&lt;b&gt;XP &lt;/b&gt;12,800&lt;/h5&gt;&lt;h5&gt;N Huge outsider (earth, elemental, extraplanar)&lt;/h5&gt;&lt;h5&gt;&lt;b&gt;Init &lt;/b&gt;-1; &lt;b&gt;Senses &lt;/b&gt;darkvision 60 ft., tremorsense 60 ft.; Perception +19&lt;/h5&gt;&lt;/div&gt;&lt;hr/&gt;&lt;div&gt;&lt;h5&gt;&lt;b&gt;DEFENSE&lt;/b&gt;&lt;/h5&gt;&lt;/div&gt;&lt;hr/&gt;&lt;div&gt;&lt;h5&gt;&lt;b&gt;AC &lt;/b&gt;23, touch 7, flat-footed 23 (-1 Dex, +16 natural, -2 size)&lt;/h5&gt;&lt;h5&gt;&lt;b&gt;hp &lt;/b&gt;168 (16d10+80)&lt;/h5&gt;&lt;h5&gt;&lt;b&gt;Fort &lt;/b&gt;+15, &lt;b&gt;Ref &lt;/b&gt;+4, &lt;b&gt;Will &lt;/b&gt;+10&lt;/h5&gt;&lt;h5&gt;&lt;b&gt;DR &lt;/b&gt;10/-; &lt;b&gt;Immune &lt;/b&gt;elemental traits&lt;/h5&gt;&lt;/div&gt;&lt;hr/&gt;&lt;div&gt;&lt;h5&gt;&lt;b&gt;OFFENSE&lt;/b&gt;&lt;/h5&gt;&lt;/div&gt;&lt;hr/&gt;&lt;div&gt;&lt;h5&gt;&lt;b&gt;Spd &lt;/b&gt;20 ft., burrow 20 ft., earth glide&lt;/h5&gt;&lt;h5&gt;&lt;b&gt;Melee &lt;/b&gt;2 slams +26 (2d10+12/19-20)&lt;/h5&gt;&lt;h5&gt;&lt;b&gt;Space &lt;/b&gt;15 ft.; &lt;b&gt;Reach &lt;/b&gt;15 ft.&lt;/h5&gt;&lt;h5&gt;&lt;b&gt;Special Attacks &lt;/b&gt;earth mastery&lt;/h5&gt;&lt;/div&gt;&lt;hr/&gt;&lt;div&gt;&lt;h5&gt;&lt;b&gt;STATISTICS&lt;/b&gt;&lt;/h5&gt;&lt;/div&gt;&lt;hr/&gt;&lt;div&gt;&lt;h5&gt;&lt;b&gt;Str&lt;/b&gt; 34, &lt;b&gt;Dex&lt;/b&gt; 8, &lt;b&gt;Con&lt;/b&gt; 21, &lt;b&gt;Int&lt;/b&gt; 10, &lt;b&gt;Wis&lt;/b&gt; 11, &lt;b&gt;Cha&lt;/b&gt; 11&lt;/h5&gt;&lt;h5&gt;&lt;b&gt;Base Atk &lt;/b&gt;+16; &lt;b&gt;CMB &lt;/b&gt;+30; &lt;b&gt;CMD &lt;/b&gt;39&lt;/h5&gt;&lt;h5&gt;&lt;b&gt;Feats &lt;/b&gt;Awesome Blow, Cleave, Greater Bull Rush, Greater Overrun, Improved Bull Rush&lt;sup&gt;B&lt;/sup&gt;, Improved Critical (slam), Improved Overrun, Improved Sunder, Power Attack&lt;/h5&gt;&lt;h5&gt;&lt;b&gt;Skills &lt;/b&gt;Appraise +19, Climb +31, Knowledge (dungeoneering) +19, Knowledge (planes) +19, Perception +19, Stealth +10&lt;/h5&gt;&lt;h5&gt;&lt;b&gt;Languages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</si>
  <si>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Small Fire Elemental</t>
  </si>
  <si>
    <t>(elemental, extraplanar, fire)</t>
  </si>
  <si>
    <t>16, touch 13, flat-footed 14</t>
  </si>
  <si>
    <t>(+1 Dex, +1 dodge, +3 natural, +1 size)</t>
  </si>
  <si>
    <t>(2d10)</t>
  </si>
  <si>
    <t>Fort +3, Ref +4, Will +0</t>
  </si>
  <si>
    <t>elemental traits, fire</t>
  </si>
  <si>
    <t>slam +4 (1d4 plus burn)</t>
  </si>
  <si>
    <t>burn (1d4, DC 11)</t>
  </si>
  <si>
    <t>Str 10, Dex 13, Con 10, Int 4, Wis 11, Cha 11</t>
  </si>
  <si>
    <t>Dodge, Improved InitiativeB, Weapon FinesseB</t>
  </si>
  <si>
    <t>Acrobatics +5, Climb +4, Escape Artist +5, Intimidate +4, Knowledge (planes) +1, Perception +4</t>
  </si>
  <si>
    <t>Ignan</t>
  </si>
  <si>
    <t xml:space="preserve"> any (Plane of Fire)</t>
  </si>
  <si>
    <t>This creature looks like a living, mobile bonfire, tongues of flame reaching out in search of things to burn.</t>
  </si>
  <si>
    <t>Fire elementals are quick, cruel creatures of living flame. They enjoy frightening beings weaker than themselves, and terrorizing any creature they can set on fire. A fire elemental cannot enter water or any other nonf lammable liquid. A body of water is an impassible barrier unless the fire elemental can step or jump over it or the water is covered with a flammable material (such as a layer of oil). 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 Elemental Height Weight Small 4 ft. 1 lb. Medium 8 ft. 2 lbs. Large 16 ft. 4 lbs. Huge 32 ft. 8 lbs. Greater 36 ft. 10 lbs. Elder 40 ft. 12 lbs.</t>
  </si>
  <si>
    <t>&lt;link rel="stylesheet"href="PF.css"&gt;&lt;div&gt;&lt;h2&gt;Elemental, Fire &lt;/h2&gt;&lt;h3&gt;&lt;i&gt;This creature looks like a living, mobile bonfire, tongues of flame reaching out in search of things to burn.&lt;/i&gt;&lt;/h3&gt;&lt;br&gt;&lt;/br&gt;&lt;/div&gt;&lt;div class="heading"&gt;&lt;p class="alignleft"&gt;Small Fire Elemental&lt;/p&gt;&lt;p class="alignright"&gt;CR 1&lt;/p&gt;&lt;div style="clear: both;"&gt;&lt;/div&gt;&lt;/div&gt;&lt;div&gt;&lt;h5&gt;&lt;b&gt;XP &lt;/b&gt;400&lt;/h5&gt;&lt;h5&gt;N Small outsider (elemental, extraplanar, fire)&lt;/h5&gt;&lt;h5&gt;&lt;b&gt;Init &lt;/b&gt;+5; &lt;b&gt;Senses &lt;/b&gt;darkvision 60 ft.; Perception +4&lt;/h5&gt;&lt;/div&gt;&lt;hr/&gt;&lt;div&gt;&lt;h5&gt;&lt;b&gt;DEFENSE&lt;/b&gt;&lt;/h5&gt;&lt;/div&gt;&lt;hr/&gt;&lt;div&gt;&lt;h5&gt;&lt;b&gt;AC &lt;/b&gt;16, touch 13, flat-footed 14 (+1 Dex, +1 dodge, +3 natural, +1 size)&lt;/h5&gt;&lt;h5&gt;&lt;b&gt;hp &lt;/b&gt;11 (2d10)&lt;/h5&gt;&lt;h5&gt;&lt;b&gt;Fort &lt;/b&gt;+3, &lt;b&gt;Ref &lt;/b&gt;+4, &lt;b&gt;Will &lt;/b&gt;+0&lt;/h5&gt;&lt;h5&gt;&lt;b&gt;Immune &lt;/b&gt;elemental traits, fire&lt;/h5&gt;&lt;h5&gt;&lt;b&gt;Weaknesses &lt;/b&gt;vulnerability to cold&lt;/h5&gt;&lt;/div&gt;&lt;hr/&gt;&lt;div&gt;&lt;h5&gt;&lt;b&gt;OFFENSE&lt;/b&gt;&lt;/h5&gt;&lt;/div&gt;&lt;hr/&gt;&lt;div&gt;&lt;h5&gt;&lt;b&gt;Spd &lt;/b&gt;50 ft.&lt;/h5&gt;&lt;h5&gt;&lt;b&gt;Melee &lt;/b&gt;slam +4 (1d4 plus burn)&lt;/h5&gt;&lt;h5&gt;&lt;b&gt;Special Attacks &lt;/b&gt;burn (1d4, DC 11)&lt;/h5&gt;&lt;/div&gt;&lt;hr/&gt;&lt;div&gt;&lt;h5&gt;&lt;b&gt;STATISTICS&lt;/b&gt;&lt;/h5&gt;&lt;/div&gt;&lt;hr/&gt;&lt;div&gt;&lt;h5&gt;&lt;b&gt;Str&lt;/b&gt; 10, &lt;b&gt;Dex&lt;/b&gt; 13, &lt;b&gt;Con&lt;/b&gt; 10, &lt;b&gt;Int&lt;/b&gt; 4, &lt;b&gt;Wis&lt;/b&gt; 11, &lt;b&gt;Cha&lt;/b&gt; 11&lt;/h5&gt;&lt;h5&gt;&lt;b&gt;Base Atk &lt;/b&gt;+2; &lt;b&gt;CMB &lt;/b&gt;+1; &lt;b&gt;CMD &lt;/b&gt;13&lt;/h5&gt;&lt;h5&gt;&lt;b&gt;Feats &lt;/b&gt;Dodge, Improved Initiative&lt;sup&gt;B&lt;/sup&gt;, Weapon Finesse&lt;sup&gt;B&lt;/sup&gt;&lt;/h5&gt;&lt;h5&gt;&lt;b&gt;Skills &lt;/b&gt;Acrobatics +5, Climb +4, Escape Artist +5, Intimidate +4, Knowledge (planes) +1, Perception +4&lt;/h5&gt;&lt;h5&gt;&lt;b&gt;Languages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</si>
  <si>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Medium Fire Elemental</t>
  </si>
  <si>
    <t>(+3 Dex, +1 dodge, +3 natural)</t>
  </si>
  <si>
    <t>Fort +6, Ref +7, Will +1</t>
  </si>
  <si>
    <t>slam +7 (1d6+1 plus burn)</t>
  </si>
  <si>
    <t>burn (1d6, DC 14)</t>
  </si>
  <si>
    <t>Str 12, Dex 17, Con 14, Int 4, Wis 11, Cha 11</t>
  </si>
  <si>
    <t>Dodge, Improved InitiativeB, Mobility, Weapon FinesseB</t>
  </si>
  <si>
    <t>Acrobatics +8, Climb +5, Escape Artist +8, Intimidate +5, Knowledge (planes) +1, Perception +7</t>
  </si>
  <si>
    <t>&lt;link rel="stylesheet"href="PF.css"&gt;&lt;div&gt;&lt;h2&gt;Elemental, Fire &lt;/h2&gt;&lt;h3&gt;&lt;i&gt;This creature looks like a living, mobile bonfire, tongues of flame reaching out in search of things to burn.&lt;/i&gt;&lt;/h3&gt;&lt;br&gt;&lt;/br&gt;&lt;/div&gt;&lt;div class="heading"&gt;&lt;p class="alignleft"&gt;Medium Fire Elemental&lt;/p&gt;&lt;p class="alignright"&gt;CR 3&lt;/p&gt;&lt;div style="clear: both;"&gt;&lt;/div&gt;&lt;/div&gt;&lt;div&gt;&lt;h5&gt;&lt;b&gt;XP &lt;/b&gt;800&lt;/h5&gt;&lt;h5&gt;N Medium outsider (elemental, extraplanar, fire)&lt;/h5&gt;&lt;h5&gt;&lt;b&gt;Init &lt;/b&gt;+7; &lt;b&gt;Senses &lt;/b&gt;darkvision 60 ft.; Perception +7&lt;/h5&gt;&lt;/div&gt;&lt;hr/&gt;&lt;div&gt;&lt;h5&gt;&lt;b&gt;DEFENSE&lt;/b&gt;&lt;/h5&gt;&lt;/div&gt;&lt;hr/&gt;&lt;div&gt;&lt;h5&gt;&lt;b&gt;AC &lt;/b&gt;17, touch 14, flat-footed 13 (+3 Dex, +1 dodge, +3 natural)&lt;/h5&gt;&lt;h5&gt;&lt;b&gt;hp &lt;/b&gt;30 (4d10+8)&lt;/h5&gt;&lt;h5&gt;&lt;b&gt;Fort &lt;/b&gt;+6, &lt;b&gt;Ref &lt;/b&gt;+7, &lt;b&gt;Will &lt;/b&gt;+1&lt;/h5&gt;&lt;h5&gt;&lt;b&gt;Immune &lt;/b&gt;elemental traits, fire&lt;/h5&gt;&lt;h5&gt;&lt;b&gt;Weaknesses &lt;/b&gt;vulnerability to cold&lt;/h5&gt;&lt;/div&gt;&lt;hr/&gt;&lt;div&gt;&lt;h5&gt;&lt;b&gt;OFFENSE&lt;/b&gt;&lt;/h5&gt;&lt;/div&gt;&lt;hr/&gt;&lt;div&gt;&lt;h5&gt;&lt;b&gt;Spd &lt;/b&gt;50 ft.&lt;/h5&gt;&lt;h5&gt;&lt;b&gt;Melee &lt;/b&gt;slam +7 (1d6+1 plus burn)&lt;/h5&gt;&lt;h5&gt;&lt;b&gt;Special Attacks &lt;/b&gt;burn (1d6, DC 14)&lt;/h5&gt;&lt;/div&gt;&lt;hr/&gt;&lt;div&gt;&lt;h5&gt;&lt;b&gt;STATISTICS&lt;/b&gt;&lt;/h5&gt;&lt;/div&gt;&lt;hr/&gt;&lt;div&gt;&lt;h5&gt;&lt;b&gt;Str&lt;/b&gt; 12, &lt;b&gt;Dex&lt;/b&gt; 17, &lt;b&gt;Con&lt;/b&gt; 14, &lt;b&gt;Int&lt;/b&gt; 4, &lt;b&gt;Wis&lt;/b&gt; 11, &lt;b&gt;Cha&lt;/b&gt; 11&lt;/h5&gt;&lt;h5&gt;&lt;b&gt;Base Atk &lt;/b&gt;+4; &lt;b&gt;CMB &lt;/b&gt;+5; &lt;b&gt;CMD &lt;/b&gt;19&lt;/h5&gt;&lt;h5&gt;&lt;b&gt;Feats &lt;/b&gt;Dodge, Improved Initiative&lt;sup&gt;B&lt;/sup&gt;, Mobility, Weapon Finesse&lt;sup&gt;B&lt;/sup&gt;&lt;/h5&gt;&lt;h5&gt;&lt;b&gt;Skills &lt;/b&gt;Acrobatics +8, Climb +5, Escape Artist +8, Intimidate +5, Knowledge (planes) +1, Perception +7&lt;/h5&gt;&lt;h5&gt;&lt;b&gt;Languages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</si>
  <si>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Large Fire Elemental</t>
  </si>
  <si>
    <t>19, touch 15, flat-footed 13</t>
  </si>
  <si>
    <t>(+5 Dex, +1 dodge, +4 natural, -1 size)</t>
  </si>
  <si>
    <t>(8d10+16)</t>
  </si>
  <si>
    <t>Fort +8, Ref +11, Will +4</t>
  </si>
  <si>
    <t>2 slams +12 (1d8+2 plus burn)</t>
  </si>
  <si>
    <t>burn (1d8, DC 16)</t>
  </si>
  <si>
    <t>Str 14, Dex 21, Con 14, Int 6, Wis 11, Cha 11</t>
  </si>
  <si>
    <t>Dodge, Improved InitiativeB, Iron Will, Mobility, Spring Attack, Weapon FinesseB</t>
  </si>
  <si>
    <t>Acrobatics +14, Climb +9, Escape Artist +12, Intimidate +9, Knowledge (planes) +5, Perception +11</t>
  </si>
  <si>
    <t>&lt;link rel="stylesheet"href="PF.css"&gt;&lt;div&gt;&lt;h2&gt;Elemental, Fire &lt;/h2&gt;&lt;h3&gt;&lt;i&gt;This creature looks like a living, mobile bonfire, tongues of flame reaching out in search of things to burn.&lt;/i&gt;&lt;/h3&gt;&lt;br&gt;&lt;/br&gt;&lt;/div&gt;&lt;div class="heading"&gt;&lt;p class="alignleft"&gt;Large Fire Elemental&lt;/p&gt;&lt;p class="alignright"&gt;CR 5&lt;/p&gt;&lt;div style="clear: both;"&gt;&lt;/div&gt;&lt;/div&gt;&lt;div&gt;&lt;h5&gt;&lt;b&gt;XP &lt;/b&gt;1,600&lt;/h5&gt;&lt;h5&gt;N Large outsider (elemental, extraplanar, fire)&lt;/h5&gt;&lt;h5&gt;&lt;b&gt;Init &lt;/b&gt;+9; &lt;b&gt;Senses &lt;/b&gt;darkvision 60 ft.; Perception +11&lt;/h5&gt;&lt;/div&gt;&lt;hr/&gt;&lt;div&gt;&lt;h5&gt;&lt;b&gt;DEFENSE&lt;/b&gt;&lt;/h5&gt;&lt;/div&gt;&lt;hr/&gt;&lt;div&gt;&lt;h5&gt;&lt;b&gt;AC &lt;/b&gt;19, touch 15, flat-footed 13 (+5 Dex, +1 dodge, +4 natural, -1 size)&lt;/h5&gt;&lt;h5&gt;&lt;b&gt;hp &lt;/b&gt;60 (8d10+16)&lt;/h5&gt;&lt;h5&gt;&lt;b&gt;Fort &lt;/b&gt;+8, &lt;b&gt;Ref &lt;/b&gt;+11, &lt;b&gt;Will &lt;/b&gt;+4&lt;/h5&gt;&lt;h5&gt;&lt;b&gt;DR &lt;/b&gt;5/-; &lt;b&gt;Immune &lt;/b&gt;elemental traits, fire&lt;/h5&gt;&lt;h5&gt;&lt;b&gt;Weaknesses &lt;/b&gt;vulnerability to cold&lt;/h5&gt;&lt;/div&gt;&lt;hr/&gt;&lt;div&gt;&lt;h5&gt;&lt;b&gt;OFFENSE&lt;/b&gt;&lt;/h5&gt;&lt;/div&gt;&lt;hr/&gt;&lt;div&gt;&lt;h5&gt;&lt;b&gt;Spd &lt;/b&gt;50 ft.&lt;/h5&gt;&lt;h5&gt;&lt;b&gt;Melee &lt;/b&gt;2 slams +12 (1d8+2 plus burn)&lt;/h5&gt;&lt;h5&gt;&lt;b&gt;Space &lt;/b&gt;10 ft.; &lt;b&gt;Reach &lt;/b&gt;10 ft.&lt;/h5&gt;&lt;h5&gt;&lt;b&gt;Special Attacks &lt;/b&gt;burn (1d8, DC 16)&lt;/h5&gt;&lt;/div&gt;&lt;hr/&gt;&lt;div&gt;&lt;h5&gt;&lt;b&gt;STATISTICS&lt;/b&gt;&lt;/h5&gt;&lt;/div&gt;&lt;hr/&gt;&lt;div&gt;&lt;h5&gt;&lt;b&gt;Str&lt;/b&gt; 14, &lt;b&gt;Dex&lt;/b&gt; 21, &lt;b&gt;Con&lt;/b&gt; 14, &lt;b&gt;Int&lt;/b&gt; 6, &lt;b&gt;Wis&lt;/b&gt; 11, &lt;b&gt;Cha&lt;/b&gt; 11&lt;/h5&gt;&lt;h5&gt;&lt;b&gt;Base Atk &lt;/b&gt;+8; &lt;b&gt;CMB &lt;/b&gt;+11; &lt;b&gt;CMD &lt;/b&gt;27&lt;/h5&gt;&lt;h5&gt;&lt;b&gt;Feats &lt;/b&gt;Dodge, Improved Initiative&lt;sup&gt;B&lt;/sup&gt;, Iron Will, Mobility, Spring Attack, Weapon Finesse&lt;sup&gt;B&lt;/sup&gt;&lt;/h5&gt;&lt;h5&gt;&lt;b&gt;Skills &lt;/b&gt;Acrobatics +14, Climb +9, Escape Artist +12, Intimidate +9, Knowledge (planes) +5, Perception +11&lt;/h5&gt;&lt;h5&gt;&lt;b&gt;Languages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</si>
  <si>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Huge Fire Elemental</t>
  </si>
  <si>
    <t>21, touch 16, flat-footed 13</t>
  </si>
  <si>
    <t>(+7 Dex, +1 dodge, +5 natural, -2 size)</t>
  </si>
  <si>
    <t>(10d10+30)</t>
  </si>
  <si>
    <t>Fort +10, Ref +14, Will +5</t>
  </si>
  <si>
    <t>5/-,</t>
  </si>
  <si>
    <t>2 slams +15 (2d6+4 plus burn)</t>
  </si>
  <si>
    <t>burn (2d6, DC 18)</t>
  </si>
  <si>
    <t>Combat Reflexes, Dodge, Improved InitiativeB, Iron Will, Mobility, Spring Attack, Weapon FinesseB</t>
  </si>
  <si>
    <t>Acrobatics +16, Climb +13, Escape Artist +16, Intimidate +9, Knowledge (planes) +7, Perception +13</t>
  </si>
  <si>
    <t>&lt;link rel="stylesheet"href="PF.css"&gt;&lt;div&gt;&lt;h2&gt;Elemental, Fire &lt;/h2&gt;&lt;h3&gt;&lt;i&gt;This creature looks like a living, mobile bonfire, tongues of flame reaching out in search of things to burn.&lt;/i&gt;&lt;/h3&gt;&lt;br&gt;&lt;/br&gt;&lt;/div&gt;&lt;div class="heading"&gt;&lt;p class="alignleft"&gt;Huge Fire Elemental&lt;/p&gt;&lt;p class="alignright"&gt;CR 7&lt;/p&gt;&lt;div style="clear: both;"&gt;&lt;/div&gt;&lt;/div&gt;&lt;div&gt;&lt;h5&gt;&lt;b&gt;XP &lt;/b&gt;3,200&lt;/h5&gt;&lt;h5&gt;N Huge outsider (elemental, extraplanar, fire)&lt;/h5&gt;&lt;h5&gt;&lt;b&gt;Init &lt;/b&gt;+11; &lt;b&gt;Senses &lt;/b&gt;darkvision 60 ft.; Perception +13&lt;/h5&gt;&lt;/div&gt;&lt;hr/&gt;&lt;div&gt;&lt;h5&gt;&lt;b&gt;DEFENSE&lt;/b&gt;&lt;/h5&gt;&lt;/div&gt;&lt;hr/&gt;&lt;div&gt;&lt;h5&gt;&lt;b&gt;AC &lt;/b&gt;21, touch 16, flat-footed 13 (+7 Dex, +1 dodge, +5 natural, -2 size)&lt;/h5&gt;&lt;h5&gt;&lt;b&gt;hp &lt;/b&gt;85 (10d10+30)&lt;/h5&gt;&lt;h5&gt;&lt;b&gt;Fort &lt;/b&gt;+10, &lt;b&gt;Ref &lt;/b&gt;+14, &lt;b&gt;Will &lt;/b&gt;+5&lt;/h5&gt;&lt;h5&gt;&lt;b&gt;DR &lt;/b&gt;5/-,; &lt;b&gt;Immune &lt;/b&gt;elemental traits, fire&lt;/h5&gt;&lt;h5&gt;&lt;b&gt;Weaknesses &lt;/b&gt;vulnerability to cold&lt;/h5&gt;&lt;/div&gt;&lt;hr/&gt;&lt;div&gt;&lt;h5&gt;&lt;b&gt;OFFENSE&lt;/b&gt;&lt;/h5&gt;&lt;/div&gt;&lt;hr/&gt;&lt;div&gt;&lt;h5&gt;&lt;b&gt;Spd &lt;/b&gt;60 ft.&lt;/h5&gt;&lt;h5&gt;&lt;b&gt;Melee &lt;/b&gt;2 slams +15 (2d6+4 plus burn)&lt;/h5&gt;&lt;h5&gt;&lt;b&gt;Space &lt;/b&gt;15 ft.; &lt;b&gt;Reach &lt;/b&gt;15 ft.&lt;/h5&gt;&lt;h5&gt;&lt;b&gt;Special Attacks &lt;/b&gt;burn (2d6, DC 18)&lt;/h5&gt;&lt;/div&gt;&lt;hr/&gt;&lt;div&gt;&lt;h5&gt;&lt;b&gt;STATISTICS&lt;/b&gt;&lt;/h5&gt;&lt;/div&gt;&lt;hr/&gt;&lt;div&gt;&lt;h5&gt;&lt;b&gt;Str&lt;/b&gt; 18, &lt;b&gt;Dex&lt;/b&gt; 25, &lt;b&gt;Con&lt;/b&gt; 16, &lt;b&gt;Int&lt;/b&gt; 6, &lt;b&gt;Wis&lt;/b&gt; 11, &lt;b&gt;Cha&lt;/b&gt; 11&lt;/h5&gt;&lt;h5&gt;&lt;b&gt;Base Atk &lt;/b&gt;+10; &lt;b&gt;CMB &lt;/b&gt;+16; &lt;b&gt;CMD &lt;/b&gt;34&lt;/h5&gt;&lt;h5&gt;&lt;b&gt;Feats &lt;/b&gt;Combat Reflexes, Dodge, Improved Initiative&lt;sup&gt;B&lt;/sup&gt;, Iron Will, Mobility, Spring Attack, Weapon Finesse&lt;sup&gt;B&lt;/sup&gt;&lt;/h5&gt;&lt;h5&gt;&lt;b&gt;Skills &lt;/b&gt;Acrobatics +16, Climb +13, Escape Artist +16, Intimidate +9, Knowledge (planes) +7, Perception +13&lt;/h5&gt;&lt;h5&gt;&lt;b&gt;Languages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</si>
  <si>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Greater Fire Elemental</t>
  </si>
  <si>
    <t>23, touch 17, flat-footed 14</t>
  </si>
  <si>
    <t>(+8 Dex, +1 dodge, +6 natural, -2 size)</t>
  </si>
  <si>
    <t>Fort +12, Ref +16, Will +6</t>
  </si>
  <si>
    <t>2 slams +19 (2d8+7 plus burn)</t>
  </si>
  <si>
    <t>burn (2d8, DC 20)</t>
  </si>
  <si>
    <t>Str 24, Dex 27, Con 18, Int 8, Wis 11, Cha 11</t>
  </si>
  <si>
    <t>Blind-Fight, Combat Reflexes, Dodge, Improved InitiativeB, Iron Will, Mobility, Spring Attack, Weapon FinesseB, Wind Stance</t>
  </si>
  <si>
    <t>Acrobatics +23, Climb +20, Escape Artist +21, Intimidate +15, Knowledge (planes) +10, Perception +16</t>
  </si>
  <si>
    <t>&lt;link rel="stylesheet"href="PF.css"&gt;&lt;div&gt;&lt;h2&gt;Elemental, Fire &lt;/h2&gt;&lt;h3&gt;&lt;i&gt;This creature looks like a living, mobile bonfire, tongues of flame reaching out in search of things to burn.&lt;/i&gt;&lt;/h3&gt;&lt;br&gt;&lt;/br&gt;&lt;/div&gt;&lt;div class="heading"&gt;&lt;p class="alignleft"&gt;Greater Fire Elemental&lt;/p&gt;&lt;p class="alignright"&gt;CR 9&lt;/p&gt;&lt;div style="clear: both;"&gt;&lt;/div&gt;&lt;/div&gt;&lt;div&gt;&lt;h5&gt;&lt;b&gt;XP &lt;/b&gt;6,400&lt;/h5&gt;&lt;h5&gt;N Huge outsider (elemental, extraplanar, fire)&lt;/h5&gt;&lt;h5&gt;&lt;b&gt;Init &lt;/b&gt;+12; &lt;b&gt;Senses &lt;/b&gt;darkvision 60 ft.; Perception +16&lt;/h5&gt;&lt;/div&gt;&lt;hr/&gt;&lt;div&gt;&lt;h5&gt;&lt;b&gt;DEFENSE&lt;/b&gt;&lt;/h5&gt;&lt;/div&gt;&lt;hr/&gt;&lt;div&gt;&lt;h5&gt;&lt;b&gt;AC &lt;/b&gt;23, touch 17, flat-footed 14 (+8 Dex, +1 dodge, +6 natural, -2 size)&lt;/h5&gt;&lt;h5&gt;&lt;b&gt;hp &lt;/b&gt;123 (13d10+52)&lt;/h5&gt;&lt;h5&gt;&lt;b&gt;Fort &lt;/b&gt;+12, &lt;b&gt;Ref &lt;/b&gt;+16, &lt;b&gt;Will &lt;/b&gt;+6&lt;/h5&gt;&lt;h5&gt;&lt;b&gt;DR &lt;/b&gt;10/-,; &lt;b&gt;Immune &lt;/b&gt;elemental traits, fire&lt;/h5&gt;&lt;h5&gt;&lt;b&gt;Weaknesses &lt;/b&gt;vulnerability to cold&lt;/h5&gt;&lt;/div&gt;&lt;hr/&gt;&lt;div&gt;&lt;h5&gt;&lt;b&gt;OFFENSE&lt;/b&gt;&lt;/h5&gt;&lt;/div&gt;&lt;hr/&gt;&lt;div&gt;&lt;h5&gt;&lt;b&gt;Spd &lt;/b&gt;60 ft.&lt;/h5&gt;&lt;h5&gt;&lt;b&gt;Melee &lt;/b&gt;2 slams +19 (2d8+7 plus burn)&lt;/h5&gt;&lt;h5&gt;&lt;b&gt;Space &lt;/b&gt;15 ft.; &lt;b&gt;Reach &lt;/b&gt;15 ft.&lt;/h5&gt;&lt;h5&gt;&lt;b&gt;Special Attacks &lt;/b&gt;burn (2d8, DC 20)&lt;/h5&gt;&lt;/div&gt;&lt;hr/&gt;&lt;div&gt;&lt;h5&gt;&lt;b&gt;STATISTICS&lt;/b&gt;&lt;/h5&gt;&lt;/div&gt;&lt;hr/&gt;&lt;div&gt;&lt;h5&gt;&lt;b&gt;Str&lt;/b&gt; 24, &lt;b&gt;Dex&lt;/b&gt; 27, &lt;b&gt;Con&lt;/b&gt; 18, &lt;b&gt;Int&lt;/b&gt; 8, &lt;b&gt;Wis&lt;/b&gt; 11, &lt;b&gt;Cha&lt;/b&gt; 11&lt;/h5&gt;&lt;h5&gt;&lt;b&gt;Base Atk &lt;/b&gt;+13; &lt;b&gt;CMB &lt;/b&gt;+22; &lt;b&gt;CMD &lt;/b&gt;41&lt;/h5&gt;&lt;h5&gt;&lt;b&gt;Feats &lt;/b&gt;Blind-Fight, Combat Reflexes, Dodge, Improved Initiative&lt;sup&gt;B&lt;/sup&gt;, Iron Will, Mobility, Spring Attack, Weapon Finesse&lt;sup&gt;B&lt;/sup&gt;, Wind Stance&lt;/h5&gt;&lt;h5&gt;&lt;b&gt;Skills &lt;/b&gt;Acrobatics +23, Climb +20, Escape Artist +21, Intimidate +15, Knowledge (planes) +10, Perception +16&lt;/h5&gt;&lt;h5&gt;&lt;b&gt;Languages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</si>
  <si>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Elder Fire Elemental</t>
  </si>
  <si>
    <t>26, touch 18, flat-footed 16</t>
  </si>
  <si>
    <t>(+9 Dex, +1 dodge, +8 natural, -2 size)</t>
  </si>
  <si>
    <t>Fort +14, Ref +19, Will +7</t>
  </si>
  <si>
    <t>2 slams +23 (2d8+8 plus burn)</t>
  </si>
  <si>
    <t>burn (2d10, DC 22)</t>
  </si>
  <si>
    <t>Str 26, Dex 29, Con 18, Int 10, Wis 11, Cha 11</t>
  </si>
  <si>
    <t>Blind-Fight, Combat Reflexes, Dodge, Improved InitiativeB, Iron Will, Lightning Stance, Mobility, Spring Attack, Weapon FinesseB, Wind Stance</t>
  </si>
  <si>
    <t>Acrobatics +28, Climb +27, Escape Artist +28, Intimidate +19, Knowledge (planes) +19, Perception +19</t>
  </si>
  <si>
    <t>&lt;link rel="stylesheet"href="PF.css"&gt;&lt;div&gt;&lt;h2&gt;Elemental, Fire &lt;/h2&gt;&lt;h3&gt;&lt;i&gt;This creature looks like a living, mobile bonfire, tongues of flame reaching out in search of things to burn.&lt;/i&gt;&lt;/h3&gt;&lt;br&gt;&lt;/br&gt;&lt;/div&gt;&lt;div class="heading"&gt;&lt;p class="alignleft"&gt;Elder Fire Elemental&lt;/p&gt;&lt;p class="alignright"&gt;CR 11&lt;/p&gt;&lt;div style="clear: both;"&gt;&lt;/div&gt;&lt;/div&gt;&lt;div&gt;&lt;h5&gt;&lt;b&gt;XP &lt;/b&gt;12,800&lt;/h5&gt;&lt;h5&gt;N Huge outsider (elemental, extraplanar, fire)&lt;/h5&gt;&lt;h5&gt;&lt;b&gt;Init &lt;/b&gt;+13; &lt;b&gt;Senses &lt;/b&gt;darkvision 60 ft.; Perception +19&lt;/h5&gt;&lt;/div&gt;&lt;hr/&gt;&lt;div&gt;&lt;h5&gt;&lt;b&gt;DEFENSE&lt;/b&gt;&lt;/h5&gt;&lt;/div&gt;&lt;hr/&gt;&lt;div&gt;&lt;h5&gt;&lt;b&gt;AC &lt;/b&gt;26, touch 18, flat-footed 16 (+9 Dex, +1 dodge, +8 natural, -2 size)&lt;/h5&gt;&lt;h5&gt;&lt;b&gt;hp &lt;/b&gt;152 (16d10+64)&lt;/h5&gt;&lt;h5&gt;&lt;b&gt;Fort &lt;/b&gt;+14, &lt;b&gt;Ref &lt;/b&gt;+19, &lt;b&gt;Will &lt;/b&gt;+7&lt;/h5&gt;&lt;h5&gt;&lt;b&gt;DR &lt;/b&gt;10/-,; &lt;b&gt;Immune &lt;/b&gt;elemental traits, fire&lt;/h5&gt;&lt;h5&gt;&lt;b&gt;Weaknesses &lt;/b&gt;vulnerability to cold&lt;/h5&gt;&lt;/div&gt;&lt;hr/&gt;&lt;div&gt;&lt;h5&gt;&lt;b&gt;OFFENSE&lt;/b&gt;&lt;/h5&gt;&lt;/div&gt;&lt;hr/&gt;&lt;div&gt;&lt;h5&gt;&lt;b&gt;Spd &lt;/b&gt;60 ft.&lt;/h5&gt;&lt;h5&gt;&lt;b&gt;Melee &lt;/b&gt;2 slams +23 (2d8+8 plus burn)&lt;/h5&gt;&lt;h5&gt;&lt;b&gt;Space &lt;/b&gt;15 ft.; &lt;b&gt;Reach &lt;/b&gt;15 ft.&lt;/h5&gt;&lt;h5&gt;&lt;b&gt;Special Attacks &lt;/b&gt;burn (2d10, DC 22)&lt;/h5&gt;&lt;/div&gt;&lt;hr/&gt;&lt;div&gt;&lt;h5&gt;&lt;b&gt;STATISTICS&lt;/b&gt;&lt;/h5&gt;&lt;/div&gt;&lt;hr/&gt;&lt;div&gt;&lt;h5&gt;&lt;b&gt;Str&lt;/b&gt; 26, &lt;b&gt;Dex&lt;/b&gt; 29, &lt;b&gt;Con&lt;/b&gt; 18, &lt;b&gt;Int&lt;/b&gt; 10, &lt;b&gt;Wis&lt;/b&gt; 11, &lt;b&gt;Cha&lt;/b&gt; 11&lt;/h5&gt;&lt;h5&gt;&lt;b&gt;Base Atk &lt;/b&gt;+16; &lt;b&gt;CMB &lt;/b&gt;+26; &lt;b&gt;CMD &lt;/b&gt;46&lt;/h5&gt;&lt;h5&gt;&lt;b&gt;Feats &lt;/b&gt;Blind-Fight, Combat Reflexes, Dodge, Improved Initiative&lt;sup&gt;B&lt;/sup&gt;, Iron Will, Lightning Stance, Mobility, Spring Attack, Weapon Finesse&lt;sup&gt;B&lt;/sup&gt;, Wind Stance&lt;/h5&gt;&lt;h5&gt;&lt;b&gt;Skills &lt;/b&gt;Acrobatics +28, Climb +27, Escape Artist +28, Intimidate +19, Knowledge (planes) +19, Perception +19&lt;/h5&gt;&lt;h5&gt;&lt;b&gt;Languages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</si>
  <si>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Small Water Elemental</t>
  </si>
  <si>
    <t>(elemental, extraplanar, water)</t>
  </si>
  <si>
    <t>17, touch 11, flat-footed 17</t>
  </si>
  <si>
    <t>(+6 natural, +1 size)</t>
  </si>
  <si>
    <t>20 ft., swim 90 ft.</t>
  </si>
  <si>
    <t>drench, vortex (DC 13), water mastery</t>
  </si>
  <si>
    <t>Str 14, Dex 10, Con 13, Int 4, Wis 11, Cha 11</t>
  </si>
  <si>
    <t>Power Attack</t>
  </si>
  <si>
    <t>Acrobatics +4, Escape Artist +4, Knowledge (planes) +1, Perception +4, Stealth +8, Swim +14</t>
  </si>
  <si>
    <t>Aquan</t>
  </si>
  <si>
    <t xml:space="preserve"> any (Plane of Water)</t>
  </si>
  <si>
    <t>This translucent creature's shape shifts between a spinning column of water and a crashing wave.</t>
  </si>
  <si>
    <t>Drench (Ex) The elemental's touch puts out nonmagical flames of Large size or smaller. The creature can dispel magical fire it touches as dispel magic (caster level equals elemental's HD). Vortex (Su) A water elemental can create a whirlpool as a standard action, at will. This ability functions identically to the whirlwind special attack (see page 306), but can only form underwater and cannot leave the water. Water Mastery (Ex)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t>
  </si>
  <si>
    <t>Water elementals are patient, relentless creatures made of living fresh or salt water. They prefer to hide or drag their opponents into the water to gain an advantage. 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 Elemental Height Weight Vortex Save DC Vortex Height Small 4 ft. 34 lbs. 13 10-20 ft. Medium 8 ft. 280 lbs. 15 10-30 ft. Large 16 ft. 2,250 lbs. 19 10-40 ft. Huge 32 ft. 18,000 lbs. 22 10-50 ft. Greater 36 ft. 21,000 lbs. 25 10-60 ft. Elder 40 ft. 24,000 lbs. 28 10-60 ft.</t>
  </si>
  <si>
    <t>&lt;link rel="stylesheet"href="PF.css"&gt;&lt;div&gt;&lt;h2&gt;Elemental, Water &lt;/h2&gt;&lt;h3&gt;&lt;i&gt;This translucent creature's shape shifts between a spinning column of water and a crashing wave.&lt;/i&gt;&lt;/h3&gt;&lt;br&gt;&lt;/br&gt;&lt;/div&gt;&lt;div class="heading"&gt;&lt;p class="alignleft"&gt;Small Water Elemental&lt;/p&gt;&lt;p class="alignright"&gt;CR 1&lt;/p&gt;&lt;div style="clear: both;"&gt;&lt;/div&gt;&lt;/div&gt;&lt;div&gt;&lt;h5&gt;&lt;b&gt;XP &lt;/b&gt;400&lt;/h5&gt;&lt;h5&gt;N Small outsider (elemental, extraplanar, water)&lt;/h5&gt;&lt;h5&gt;&lt;b&gt;Init &lt;/b&gt;+0; &lt;b&gt;Senses &lt;/b&gt;darkvision 60 ft.; Perception +4&lt;/h5&gt;&lt;/div&gt;&lt;hr/&gt;&lt;div&gt;&lt;h5&gt;&lt;b&gt;DEFENSE&lt;/b&gt;&lt;/h5&gt;&lt;/div&gt;&lt;hr/&gt;&lt;div&gt;&lt;h5&gt;&lt;b&gt;AC &lt;/b&gt;17, touch 11, flat-footed 17 (+6 natural, +1 size)&lt;/h5&gt;&lt;h5&gt;&lt;b&gt;hp &lt;/b&gt;13 (2d10+2)&lt;/h5&gt;&lt;h5&gt;&lt;b&gt;Fort &lt;/b&gt;+4, &lt;b&gt;Ref &lt;/b&gt;+3, &lt;b&gt;Will &lt;/b&gt;+0&lt;/h5&gt;&lt;h5&gt;&lt;b&gt;Immune &lt;/b&gt;elemental traits&lt;/h5&gt;&lt;/div&gt;&lt;hr/&gt;&lt;div&gt;&lt;h5&gt;&lt;b&gt;OFFENSE&lt;/b&gt;&lt;/h5&gt;&lt;/div&gt;&lt;hr/&gt;&lt;div&gt;&lt;h5&gt;&lt;b&gt;Spd &lt;/b&gt;20 ft., swim 90 ft.&lt;/h5&gt;&lt;h5&gt;&lt;b&gt;Melee &lt;/b&gt;slam +5 (1d6+3)&lt;/h5&gt;&lt;h5&gt;&lt;b&gt;Special Attacks &lt;/b&gt;drench, vortex (DC 13), water mastery&lt;/h5&gt;&lt;/div&gt;&lt;hr/&gt;&lt;div&gt;&lt;h5&gt;&lt;b&gt;STATISTICS&lt;/b&gt;&lt;/h5&gt;&lt;/div&gt;&lt;hr/&gt;&lt;div&gt;&lt;h5&gt;&lt;b&gt;Str&lt;/b&gt; 14, &lt;b&gt;Dex&lt;/b&gt; 10, &lt;b&gt;Con&lt;/b&gt; 13, &lt;b&gt;Int&lt;/b&gt; 4, &lt;b&gt;Wis&lt;/b&gt; 11, &lt;b&gt;Cha&lt;/b&gt; 11&lt;/h5&gt;&lt;h5&gt;&lt;b&gt;Base Atk &lt;/b&gt;+2; &lt;b&gt;CMB &lt;/b&gt;+3; &lt;b&gt;CMD &lt;/b&gt;13&lt;/h5&gt;&lt;h5&gt;&lt;b&gt;Feats &lt;/b&gt;Power Attack&lt;/h5&gt;&lt;h5&gt;&lt;b&gt;Skills &lt;/b&gt;Acrobatics +4, Escape Artist +4, Knowledge (planes) +1, Perception +4, Stealth +8, Swim +14&lt;/h5&gt;&lt;h5&gt;&lt;b&gt;Languages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</si>
  <si>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Medium Water Elemental</t>
  </si>
  <si>
    <t>(+1 Dex, +6 natural)</t>
  </si>
  <si>
    <t>Fort +6, Ref +5, Will +1</t>
  </si>
  <si>
    <t>slam +7 (1d8+4)</t>
  </si>
  <si>
    <t>drench, vortex (DC 15), water mastery</t>
  </si>
  <si>
    <t>Str 16, Dex 12, Con 15, Int 4, Wis 11, Cha 11</t>
  </si>
  <si>
    <t>Cleave, Power Attack</t>
  </si>
  <si>
    <t>Acrobatics +6, Escape Artist +6, Knowledge (planes) +2, Perception +5, Stealth +6, Swim +16</t>
  </si>
  <si>
    <t>&lt;link rel="stylesheet"href="PF.css"&gt;&lt;div&gt;&lt;h2&gt;Elemental, Water &lt;/h2&gt;&lt;h3&gt;&lt;i&gt;This translucent creature's shape shifts between a spinning column of water and a crashing wave.&lt;/i&gt;&lt;/h3&gt;&lt;br&gt;&lt;/br&gt;&lt;/div&gt;&lt;div class="heading"&gt;&lt;p class="alignleft"&gt;Medium Water Elemental&lt;/p&gt;&lt;p class="alignright"&gt;CR 3&lt;/p&gt;&lt;div style="clear: both;"&gt;&lt;/div&gt;&lt;/div&gt;&lt;div&gt;&lt;h5&gt;&lt;b&gt;XP &lt;/b&gt;800&lt;/h5&gt;&lt;h5&gt;N Medium outsider (elemental, extraplanar, water)&lt;/h5&gt;&lt;h5&gt;&lt;b&gt;Init &lt;/b&gt;+1; &lt;b&gt;Senses &lt;/b&gt;darkvision 60 ft.; Perception +5&lt;/h5&gt;&lt;/div&gt;&lt;hr/&gt;&lt;div&gt;&lt;h5&gt;&lt;b&gt;DEFENSE&lt;/b&gt;&lt;/h5&gt;&lt;/div&gt;&lt;hr/&gt;&lt;div&gt;&lt;h5&gt;&lt;b&gt;AC &lt;/b&gt;17, touch 11, flat-footed 16 (+1 Dex, +6 natural)&lt;/h5&gt;&lt;h5&gt;&lt;b&gt;hp &lt;/b&gt;30 (4d10+8)&lt;/h5&gt;&lt;h5&gt;&lt;b&gt;Fort &lt;/b&gt;+6, &lt;b&gt;Ref &lt;/b&gt;+5, &lt;b&gt;Will &lt;/b&gt;+1&lt;/h5&gt;&lt;h5&gt;&lt;b&gt;Immune &lt;/b&gt;elemental traits&lt;/h5&gt;&lt;/div&gt;&lt;hr/&gt;&lt;div&gt;&lt;h5&gt;&lt;b&gt;OFFENSE&lt;/b&gt;&lt;/h5&gt;&lt;/div&gt;&lt;hr/&gt;&lt;div&gt;&lt;h5&gt;&lt;b&gt;Spd &lt;/b&gt;20 ft., swim 90 ft.&lt;/h5&gt;&lt;h5&gt;&lt;b&gt;Melee &lt;/b&gt;slam +7 (1d8+4)&lt;/h5&gt;&lt;h5&gt;&lt;b&gt;Special Attacks &lt;/b&gt;drench, vortex (DC 15), water mastery&lt;/h5&gt;&lt;/div&gt;&lt;hr/&gt;&lt;div&gt;&lt;h5&gt;&lt;b&gt;STATISTICS&lt;/b&gt;&lt;/h5&gt;&lt;/div&gt;&lt;hr/&gt;&lt;div&gt;&lt;h5&gt;&lt;b&gt;Str&lt;/b&gt; 16, &lt;b&gt;Dex&lt;/b&gt; 12, &lt;b&gt;Con&lt;/b&gt; 15, &lt;b&gt;Int&lt;/b&gt; 4, &lt;b&gt;Wis&lt;/b&gt; 11, &lt;b&gt;Cha&lt;/b&gt; 11&lt;/h5&gt;&lt;h5&gt;&lt;b&gt;Base Atk &lt;/b&gt;+4; &lt;b&gt;CMB &lt;/b&gt;+7; &lt;b&gt;CMD &lt;/b&gt;18&lt;/h5&gt;&lt;h5&gt;&lt;b&gt;Feats &lt;/b&gt;Cleave, Power Attack&lt;/h5&gt;&lt;h5&gt;&lt;b&gt;Skills &lt;/b&gt;Acrobatics +6, Escape Artist +6, Knowledge (planes) +2, Perception +5, Stealth +6, Swim +16&lt;/h5&gt;&lt;h5&gt;&lt;b&gt;Languages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</si>
  <si>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Large Water Elemental</t>
  </si>
  <si>
    <t>18, touch 12, flat-footed 15</t>
  </si>
  <si>
    <t>(+2 Dex, +1 dodge, +6 natural, -1 size)</t>
  </si>
  <si>
    <t>Fort +9, Ref +8, Will +2</t>
  </si>
  <si>
    <t>2 slams +12 (1d8+5)</t>
  </si>
  <si>
    <t>drench, vortex (DC 19), water mastery</t>
  </si>
  <si>
    <t>Str 20, Dex 14, Con 17, Int 6, Wis 11, Cha 11</t>
  </si>
  <si>
    <t>Cleave, Dodge, Great Cleave, Power Attack</t>
  </si>
  <si>
    <t>Acrobatics +9, Escape Artist +11, Knowledge (planes) +5, Perception +9, Stealth +5, Swim +24</t>
  </si>
  <si>
    <t>&lt;link rel="stylesheet"href="PF.css"&gt;&lt;div&gt;&lt;h2&gt;Elemental, Water &lt;/h2&gt;&lt;h3&gt;&lt;i&gt;This translucent creature's shape shifts between a spinning column of water and a crashing wave.&lt;/i&gt;&lt;/h3&gt;&lt;br&gt;&lt;/br&gt;&lt;/div&gt;&lt;div class="heading"&gt;&lt;p class="alignleft"&gt;Large Water Elemental&lt;/p&gt;&lt;p class="alignright"&gt;CR 5&lt;/p&gt;&lt;div style="clear: both;"&gt;&lt;/div&gt;&lt;/div&gt;&lt;div&gt;&lt;h5&gt;&lt;b&gt;XP &lt;/b&gt;1,600&lt;/h5&gt;&lt;h5&gt;N Large outsider (elemental, extraplanar, water)&lt;/h5&gt;&lt;h5&gt;&lt;b&gt;Init &lt;/b&gt;+2; &lt;b&gt;Senses &lt;/b&gt;darkvision 60 ft.; Perception +9&lt;/h5&gt;&lt;/div&gt;&lt;hr/&gt;&lt;div&gt;&lt;h5&gt;&lt;b&gt;DEFENSE&lt;/b&gt;&lt;/h5&gt;&lt;/div&gt;&lt;hr/&gt;&lt;div&gt;&lt;h5&gt;&lt;b&gt;AC &lt;/b&gt;18, touch 12, flat-footed 15 (+2 Dex, +1 dodge, +6 natural, -1 size)&lt;/h5&gt;&lt;h5&gt;&lt;b&gt;hp &lt;/b&gt;68 (8d10+24)&lt;/h5&gt;&lt;h5&gt;&lt;b&gt;Fort &lt;/b&gt;+9, &lt;b&gt;Ref &lt;/b&gt;+8, &lt;b&gt;Will &lt;/b&gt;+2&lt;/h5&gt;&lt;h5&gt;&lt;b&gt;DR &lt;/b&gt;5/-; &lt;b&gt;Immune &lt;/b&gt;elemental traits&lt;/h5&gt;&lt;/div&gt;&lt;hr/&gt;&lt;div&gt;&lt;h5&gt;&lt;b&gt;OFFENSE&lt;/b&gt;&lt;/h5&gt;&lt;/div&gt;&lt;hr/&gt;&lt;div&gt;&lt;h5&gt;&lt;b&gt;Spd &lt;/b&gt;20 ft., swim 90 ft.&lt;/h5&gt;&lt;h5&gt;&lt;b&gt;Melee &lt;/b&gt;2 slams +12 (1d8+5)&lt;/h5&gt;&lt;h5&gt;&lt;b&gt;Space &lt;/b&gt;10 ft.; &lt;b&gt;Reach &lt;/b&gt;10 ft.&lt;/h5&gt;&lt;h5&gt;&lt;b&gt;Special Attacks &lt;/b&gt;drench, vortex (DC 19), water mastery&lt;/h5&gt;&lt;/div&gt;&lt;hr/&gt;&lt;div&gt;&lt;h5&gt;&lt;b&gt;STATISTICS&lt;/b&gt;&lt;/h5&gt;&lt;/div&gt;&lt;hr/&gt;&lt;div&gt;&lt;h5&gt;&lt;b&gt;Str&lt;/b&gt; 20, &lt;b&gt;Dex&lt;/b&gt; 14, &lt;b&gt;Con&lt;/b&gt; 17, &lt;b&gt;Int&lt;/b&gt; 6, &lt;b&gt;Wis&lt;/b&gt; 11, &lt;b&gt;Cha&lt;/b&gt; 11&lt;/h5&gt;&lt;h5&gt;&lt;b&gt;Base Atk &lt;/b&gt;+8; &lt;b&gt;CMB &lt;/b&gt;+14; &lt;b&gt;CMD &lt;/b&gt;27&lt;/h5&gt;&lt;h5&gt;&lt;b&gt;Feats &lt;/b&gt;Cleave, Dodge, Great Cleave, Power Attack&lt;/h5&gt;&lt;h5&gt;&lt;b&gt;Skills &lt;/b&gt;Acrobatics +9, Escape Artist +11, Knowledge (planes) +5, Perception +9, Stealth +5, Swim +24&lt;/h5&gt;&lt;h5&gt;&lt;b&gt;Languages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</si>
  <si>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Huge Water Elemental</t>
  </si>
  <si>
    <t>21, touch 13, flat-footed 16</t>
  </si>
  <si>
    <t>(+4 Dex, +1 dodge, +8 natural, -2 size)</t>
  </si>
  <si>
    <t>Fort +11, Ref +11, Will +3</t>
  </si>
  <si>
    <t>2 slams +15 (2d6+7)</t>
  </si>
  <si>
    <t>drench, vortex (DC 22), water mastery</t>
  </si>
  <si>
    <t>Str 24, Dex 18, Con 19, Int 6, Wis 11, Cha 11</t>
  </si>
  <si>
    <t>Cleave, Dodge, Great Cleave, Improved Bull Rush, Power Attack</t>
  </si>
  <si>
    <t>Acrobatics +11, Escape Artist +15, Knowledge (planes) +7, Perception +13, Stealth +3, Swim +26</t>
  </si>
  <si>
    <t>&lt;link rel="stylesheet"href="PF.css"&gt;&lt;div&gt;&lt;h2&gt;Elemental, Water &lt;/h2&gt;&lt;h3&gt;&lt;i&gt;This translucent creature's shape shifts between a spinning column of water and a crashing wave.&lt;/i&gt;&lt;/h3&gt;&lt;br&gt;&lt;/br&gt;&lt;/div&gt;&lt;div class="heading"&gt;&lt;p class="alignleft"&gt;Huge Water Elemental&lt;/p&gt;&lt;p class="alignright"&gt;CR 7&lt;/p&gt;&lt;div style="clear: both;"&gt;&lt;/div&gt;&lt;/div&gt;&lt;div&gt;&lt;h5&gt;&lt;b&gt;XP &lt;/b&gt;3,200&lt;/h5&gt;&lt;h5&gt;N Huge outsider (elemental, extraplanar, water)&lt;/h5&gt;&lt;h5&gt;&lt;b&gt;Init &lt;/b&gt;+4; &lt;b&gt;Senses &lt;/b&gt;darkvision 60 ft.; Perception +13&lt;/h5&gt;&lt;/div&gt;&lt;hr/&gt;&lt;div&gt;&lt;h5&gt;&lt;b&gt;DEFENSE&lt;/b&gt;&lt;/h5&gt;&lt;/div&gt;&lt;hr/&gt;&lt;div&gt;&lt;h5&gt;&lt;b&gt;AC &lt;/b&gt;21, touch 13, flat-footed 16 (+4 Dex, +1 dodge, +8 natural, -2 size)&lt;/h5&gt;&lt;h5&gt;&lt;b&gt;hp &lt;/b&gt;95 (10d10+40)&lt;/h5&gt;&lt;h5&gt;&lt;b&gt;Fort &lt;/b&gt;+11, &lt;b&gt;Ref &lt;/b&gt;+11, &lt;b&gt;Will &lt;/b&gt;+3&lt;/h5&gt;&lt;h5&gt;&lt;b&gt;DR &lt;/b&gt;5/-; &lt;b&gt;Immune &lt;/b&gt;elemental traits&lt;/h5&gt;&lt;/div&gt;&lt;hr/&gt;&lt;div&gt;&lt;h5&gt;&lt;b&gt;OFFENSE&lt;/b&gt;&lt;/h5&gt;&lt;/div&gt;&lt;hr/&gt;&lt;div&gt;&lt;h5&gt;&lt;b&gt;Spd &lt;/b&gt;20 ft., swim 90 ft.&lt;/h5&gt;&lt;h5&gt;&lt;b&gt;Melee &lt;/b&gt;2 slams +15 (2d6+7)&lt;/h5&gt;&lt;h5&gt;&lt;b&gt;Space &lt;/b&gt;15 ft.; &lt;b&gt;Reach &lt;/b&gt;15 ft.&lt;/h5&gt;&lt;h5&gt;&lt;b&gt;Special Attacks &lt;/b&gt;drench, vortex (DC 22), water mastery&lt;/h5&gt;&lt;/div&gt;&lt;hr/&gt;&lt;div&gt;&lt;h5&gt;&lt;b&gt;STATISTICS&lt;/b&gt;&lt;/h5&gt;&lt;/div&gt;&lt;hr/&gt;&lt;div&gt;&lt;h5&gt;&lt;b&gt;Str&lt;/b&gt; 24, &lt;b&gt;Dex&lt;/b&gt; 18, &lt;b&gt;Con&lt;/b&gt; 19, &lt;b&gt;Int&lt;/b&gt; 6, &lt;b&gt;Wis&lt;/b&gt; 11, &lt;b&gt;Cha&lt;/b&gt; 11&lt;/h5&gt;&lt;h5&gt;&lt;b&gt;Base Atk &lt;/b&gt;+10; &lt;b&gt;CMB &lt;/b&gt;+19; &lt;b&gt;CMD &lt;/b&gt;34&lt;/h5&gt;&lt;h5&gt;&lt;b&gt;Feats &lt;/b&gt;Cleave, Dodge, Great Cleave, Improved Bull Rush, Power Attack&lt;/h5&gt;&lt;h5&gt;&lt;b&gt;Skills &lt;/b&gt;Acrobatics +11, Escape Artist +15, Knowledge (planes) +7, Perception +13, Stealth +3, Swim +26&lt;/h5&gt;&lt;h5&gt;&lt;b&gt;Languages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</si>
  <si>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Elder Water Elemental</t>
  </si>
  <si>
    <t>24, touch 15, flat-footed 17</t>
  </si>
  <si>
    <t>(+6 Dex, +1 dodge, +9 natural, -2 size)</t>
  </si>
  <si>
    <t>Fort +14, Ref +18, Will +5</t>
  </si>
  <si>
    <t>2 slams +24 (2d10+10/19-20)</t>
  </si>
  <si>
    <t>drench, vortex (DC 28), water mastery</t>
  </si>
  <si>
    <t>Str 30, Dex 22, Con 19, Int 10, Wis 11, Cha 11</t>
  </si>
  <si>
    <t>Cleave, Dodge, Great Cleave, Improved Bull Rush, Improved Critical (slam), Improved Sunder, Lightning Reflexes, Power Attack</t>
  </si>
  <si>
    <t>Acrobatics +25, Escape Artist +25, Knowledge (planes) +19, Perception +19, Stealth +17, Swim +37</t>
  </si>
  <si>
    <t>&lt;link rel="stylesheet"href="PF.css"&gt;&lt;div&gt;&lt;h2&gt;Elemental, Water &lt;/h2&gt;&lt;h3&gt;&lt;i&gt;This translucent creature's shape shifts between a spinning column of water and a crashing wave.&lt;/i&gt;&lt;/h3&gt;&lt;br&gt;&lt;/br&gt;&lt;/div&gt;&lt;div class="heading"&gt;&lt;p class="alignleft"&gt;Elder Water Elemental&lt;/p&gt;&lt;p class="alignright"&gt;CR 11&lt;/p&gt;&lt;div style="clear: both;"&gt;&lt;/div&gt;&lt;/div&gt;&lt;div&gt;&lt;h5&gt;&lt;b&gt;XP &lt;/b&gt;12,800&lt;/h5&gt;&lt;h5&gt;N Huge outsider (elemental, extraplanar, water)&lt;/h5&gt;&lt;h5&gt;&lt;b&gt;Init &lt;/b&gt;+6; &lt;b&gt;Senses &lt;/b&gt;darkvision 60 ft.; Perception +19&lt;/h5&gt;&lt;/div&gt;&lt;hr/&gt;&lt;div&gt;&lt;h5&gt;&lt;b&gt;DEFENSE&lt;/b&gt;&lt;/h5&gt;&lt;/div&gt;&lt;hr/&gt;&lt;div&gt;&lt;h5&gt;&lt;b&gt;AC &lt;/b&gt;24, touch 15, flat-footed 17 (+6 Dex, +1 dodge, +9 natural, -2 size)&lt;/h5&gt;&lt;h5&gt;&lt;b&gt;hp &lt;/b&gt;152 (16d10+64)&lt;/h5&gt;&lt;h5&gt;&lt;b&gt;Fort &lt;/b&gt;+14, &lt;b&gt;Ref &lt;/b&gt;+18, &lt;b&gt;Will &lt;/b&gt;+5&lt;/h5&gt;&lt;h5&gt;&lt;b&gt;DR &lt;/b&gt;10/-; &lt;b&gt;Immune &lt;/b&gt;elemental traits&lt;/h5&gt;&lt;/div&gt;&lt;hr/&gt;&lt;div&gt;&lt;h5&gt;&lt;b&gt;OFFENSE&lt;/b&gt;&lt;/h5&gt;&lt;/div&gt;&lt;hr/&gt;&lt;div&gt;&lt;h5&gt;&lt;b&gt;Spd &lt;/b&gt;20 ft., swim 90 ft.&lt;/h5&gt;&lt;h5&gt;&lt;b&gt;Melee &lt;/b&gt;2 slams +24 (2d10+10/19-20)&lt;/h5&gt;&lt;h5&gt;&lt;b&gt;Space &lt;/b&gt;15 ft.; &lt;b&gt;Reach &lt;/b&gt;15 ft.&lt;/h5&gt;&lt;h5&gt;&lt;b&gt;Special Attacks &lt;/b&gt;drench, vortex (DC 28), water mastery&lt;/h5&gt;&lt;/div&gt;&lt;hr/&gt;&lt;div&gt;&lt;h5&gt;&lt;b&gt;STATISTICS&lt;/b&gt;&lt;/h5&gt;&lt;/div&gt;&lt;hr/&gt;&lt;div&gt;&lt;h5&gt;&lt;b&gt;Str&lt;/b&gt; 30, &lt;b&gt;Dex&lt;/b&gt; 22, &lt;b&gt;Con&lt;/b&gt; 19, &lt;b&gt;Int&lt;/b&gt; 10, &lt;b&gt;Wis&lt;/b&gt; 11, &lt;b&gt;Cha&lt;/b&gt; 11&lt;/h5&gt;&lt;h5&gt;&lt;b&gt;Base Atk &lt;/b&gt;+16; &lt;b&gt;CMB &lt;/b&gt;+28; &lt;b&gt;CMD &lt;/b&gt;45&lt;/h5&gt;&lt;h5&gt;&lt;b&gt;Feats &lt;/b&gt;Cleave, Dodge, Great Cleave, Improved Bull Rush, Improved Critical (slam), Improved Sunder, Lightning Reflexes, Power Attack&lt;/h5&gt;&lt;h5&gt;&lt;b&gt;Skills &lt;/b&gt;Acrobatics +25, Escape Artist +25, Knowledge (planes) +19, Perception +19, Stealth +17, Swim +37&lt;/h5&gt;&lt;h5&gt;&lt;b&gt;Languages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</si>
  <si>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Elephant</t>
  </si>
  <si>
    <t>low-light vision, scent; Perception +21</t>
  </si>
  <si>
    <t>17, touch 8, flat-footed 17</t>
  </si>
  <si>
    <t>(+9 natural, -2 size)</t>
  </si>
  <si>
    <t>(11d8+44)</t>
  </si>
  <si>
    <t>Fort +13, Ref +7, Will +6</t>
  </si>
  <si>
    <t>gore +16 (2d8+10), slam +16 (2d6+10)</t>
  </si>
  <si>
    <t>trample (2d8+15; DC 25)</t>
  </si>
  <si>
    <t>Str 30, Dex 10, Con 19, Int 2, Wis 13, Cha 7</t>
  </si>
  <si>
    <t>Endurance, Great Fortitude, Improved Bull Rush, Iron Will, Power Attack, Skill Focus (Perception)</t>
  </si>
  <si>
    <t>Perception +21</t>
  </si>
  <si>
    <t>solitary or herd (6-30)</t>
  </si>
  <si>
    <t>These thick-skinned animals bear large ivory tusks flanking a long, prehensile snout.</t>
  </si>
  <si>
    <t>These large land animals, majestically wandering the plains in tightly knit family herds, are symbols of wisdom and strength. Having few natural predators, elephants are sometimes hunted for their ivory tusks. These tusks often become jewelry, statuettes, and trinkets for the wealthy.</t>
  </si>
  <si>
    <t>&lt;link rel="stylesheet"href="PF.css"&gt;&lt;div&gt;&lt;h2&gt;Elephant&lt;/h2&gt;&lt;h3&gt;&lt;i&gt;These thick-skinned animals bear large ivory tusks flanking a long, prehensile snout.&lt;/i&gt;&lt;/h3&gt;&lt;br&gt;&lt;/br&gt;&lt;/div&gt;&lt;div class="heading"&gt;&lt;p class="alignleft"&gt;Elephant&lt;/p&gt;&lt;p class="alignright"&gt;CR 7&lt;/p&gt;&lt;div style="clear: both;"&gt;&lt;/div&gt;&lt;/div&gt;&lt;div&gt;&lt;h5&gt;&lt;b&gt;XP &lt;/b&gt;3,200&lt;/h5&gt;&lt;h5&gt;N Huge animal &lt;/h5&gt;&lt;h5&gt;&lt;b&gt;Init &lt;/b&gt;+0; &lt;b&gt;Senses &lt;/b&gt;low-light vision, scent; Perception +21&lt;/h5&gt;&lt;/div&gt;&lt;hr/&gt;&lt;div&gt;&lt;h5&gt;&lt;b&gt;DEFENSE&lt;/b&gt;&lt;/h5&gt;&lt;/div&gt;&lt;hr/&gt;&lt;div&gt;&lt;h5&gt;&lt;b&gt;AC &lt;/b&gt;17, touch 8, flat-footed 17 (+9 natural, -2 size)&lt;/h5&gt;&lt;h5&gt;&lt;b&gt;hp &lt;/b&gt;93 (11d8+44)&lt;/h5&gt;&lt;h5&gt;&lt;b&gt;Fort &lt;/b&gt;+13, &lt;b&gt;Ref &lt;/b&gt;+7, &lt;b&gt;Will &lt;/b&gt;+6&lt;/h5&gt;&lt;/div&gt;&lt;hr/&gt;&lt;div&gt;&lt;h5&gt;&lt;b&gt;OFFENSE&lt;/b&gt;&lt;/h5&gt;&lt;/div&gt;&lt;hr/&gt;&lt;div&gt;&lt;h5&gt;&lt;b&gt;Spd &lt;/b&gt;40 ft.&lt;/h5&gt;&lt;h5&gt;&lt;b&gt;Melee &lt;/b&gt;gore +16 (2d8+10), slam +16 (2d6+10)&lt;/h5&gt;&lt;h5&gt;&lt;b&gt;Space &lt;/b&gt;15 ft.; &lt;b&gt;Reach &lt;/b&gt;10 ft.&lt;/h5&gt;&lt;h5&gt;&lt;b&gt;Special Attacks &lt;/b&gt;trample (2d8+15; DC 25)&lt;/h5&gt;&lt;/div&gt;&lt;hr/&gt;&lt;div&gt;&lt;h5&gt;&lt;b&gt;STATISTICS&lt;/b&gt;&lt;/h5&gt;&lt;/div&gt;&lt;hr/&gt;&lt;div&gt;&lt;h5&gt;&lt;b&gt;Str&lt;/b&gt; 30, &lt;b&gt;Dex&lt;/b&gt; 10, &lt;b&gt;Con&lt;/b&gt; 19, &lt;b&gt;Int&lt;/b&gt; 2, &lt;b&gt;Wis&lt;/b&gt; 13, &lt;b&gt;Cha&lt;/b&gt; 7&lt;/h5&gt;&lt;h5&gt;&lt;b&gt;Base Atk &lt;/b&gt;+8; &lt;b&gt;CMB &lt;/b&gt;+20; &lt;b&gt;CMD &lt;/b&gt;30 (34 vs. trip)&lt;/h5&gt;&lt;h5&gt;&lt;b&gt;Feats &lt;/b&gt;Endurance, Great Fortitude, Improved Bull Rush, Iron Will, Power Attack, Skill Focus (Perception)&lt;/h5&gt;&lt;h5&gt;&lt;b&gt;Skills &lt;/b&gt;Perception +21&lt;/h5&gt;&lt;/div&gt;&lt;hr/&gt;&lt;div&gt;&lt;h5&gt;&lt;b&gt;ECOLOGY&lt;/b&gt;&lt;/h5&gt;&lt;/div&gt;&lt;hr/&gt;&lt;div&gt;&lt;h5&gt;&lt;b&gt;Environment &lt;/b&gt; warm plains&lt;/h5&gt;&lt;h5&gt;&lt;b&gt;Organization &lt;/b&gt;solitary or herd (6-30)&lt;/h5&gt;&lt;h5&gt;&lt;b&gt;Treasure &lt;/b&gt;none&lt;/h5&gt;&lt;/div&gt;&lt;br&gt;&lt;/br&gt;&lt;div&gt;&lt;h4&gt;&lt;p&gt;These large land animals, majestically wandering the plains in tightly knit family herds, are symbols of wisdom and strength. Having few natural predators, elephants are sometimes hunted for their ivory tusks. These tusks often become jewelry, statuettes, and trinkets for the wealthy.&lt;/p&gt;&lt;/h4&gt;&lt;/div&gt;</t>
  </si>
  <si>
    <t>Mastodon Elephant</t>
  </si>
  <si>
    <t>Fort +14, Ref +10, Will +7</t>
  </si>
  <si>
    <t>gore +21 (2d8+12), slam +20 (2d6+12)</t>
  </si>
  <si>
    <t>trample (2d8+18, DC 29)</t>
  </si>
  <si>
    <t>Str 34, Dex 12, Con 21, Int 2, Wis 13, Cha 7</t>
  </si>
  <si>
    <t>Endurance, Improved Bull Rush, Improved Iron Will, Iron Will, Power Attack, Skill Focus (Perception), Weapon Focus (gore)</t>
  </si>
  <si>
    <t xml:space="preserve"> cold or temperate forests and plains</t>
  </si>
  <si>
    <t>This creature is larger than a normal elephant, with enormous sweeping tusks and shaggy brown fur on its body.</t>
  </si>
  <si>
    <t>The great mastodons are primeval cousins of elephants. Their large tusks dwarf those of regular elephants, jutting outward and then curving back toward one another at the tips. Shaggy woolly mammoths are a mastodon variant adapted to cold environments, but have the same statistics. Elephant/Mastodon Companions Starting Statistics: Size Medium; Speed 40 ft.; AC +4 natural armor; Attack gore (1d8), slam (1d6); Ability Scores Str 14, Dex 14, Con 13, Int 2, Wis 13, Cha 7; Special Abilities low-light vision, scent. 7th-Level Advancement: Size Large; AC +3 natural armor; Attack gore (2d6), slam (1d8); Ability Scores +8 Str, -2 Dex, +4 Con; Special Abilities trample (2d6).</t>
  </si>
  <si>
    <t>&lt;link rel="stylesheet"href="PF.css"&gt;&lt;div&gt;&lt;h2&gt;Elephant, Mastodon &lt;/h2&gt;&lt;h3&gt;&lt;i&gt;This creature is larger than a normal elephant, with enormous sweeping tusks and shaggy brown fur on its body.&lt;/i&gt;&lt;/h3&gt;&lt;br&gt;&lt;/br&gt;&lt;/div&gt;&lt;div class="heading"&gt;&lt;p class="alignleft"&gt;Mastodon Elephant&lt;/p&gt;&lt;p class="alignright"&gt;CR 9&lt;/p&gt;&lt;div style="clear: both;"&gt;&lt;/div&gt;&lt;/div&gt;&lt;div&gt;&lt;h5&gt;&lt;b&gt;XP &lt;/b&gt;6,400&lt;/h5&gt;&lt;h5&gt;N Huge animal &lt;/h5&gt;&lt;h5&gt;&lt;b&gt;Init &lt;/b&gt;+1; &lt;b&gt;Senses &lt;/b&gt;low-light vision, scent; Perception +24&lt;/h5&gt;&lt;/div&gt;&lt;hr/&gt;&lt;div&gt;&lt;h5&gt;&lt;b&gt;DEFENSE&lt;/b&gt;&lt;/h5&gt;&lt;/div&gt;&lt;hr/&gt;&lt;div&gt;&lt;h5&gt;&lt;b&gt;AC &lt;/b&gt;21, touch 9, flat-footed 20 (+1 Dex, +12 natural, -2 size)&lt;/h5&gt;&lt;h5&gt;&lt;b&gt;hp &lt;/b&gt;133 (14d8+70)&lt;/h5&gt;&lt;h5&gt;&lt;b&gt;Fort &lt;/b&gt;+14, &lt;b&gt;Ref &lt;/b&gt;+10, &lt;b&gt;Will &lt;/b&gt;+7&lt;/h5&gt;&lt;/div&gt;&lt;hr/&gt;&lt;div&gt;&lt;h5&gt;&lt;b&gt;OFFENSE&lt;/b&gt;&lt;/h5&gt;&lt;/div&gt;&lt;hr/&gt;&lt;div&gt;&lt;h5&gt;&lt;b&gt;Spd &lt;/b&gt;40 ft.&lt;/h5&gt;&lt;h5&gt;&lt;b&gt;Melee &lt;/b&gt;gore +21 (2d8+12), slam +20 (2d6+12)&lt;/h5&gt;&lt;h5&gt;&lt;b&gt;Space &lt;/b&gt;15 ft.; &lt;b&gt;Reach &lt;/b&gt;15 ft.&lt;/h5&gt;&lt;h5&gt;&lt;b&gt;Special Attacks &lt;/b&gt;trample (2d8+18, DC 29)&lt;/h5&gt;&lt;/div&gt;&lt;hr/&gt;&lt;div&gt;&lt;h5&gt;&lt;b&gt;STATISTICS&lt;/b&gt;&lt;/h5&gt;&lt;/div&gt;&lt;hr/&gt;&lt;div&gt;&lt;h5&gt;&lt;b&gt;Str&lt;/b&gt; 34, &lt;b&gt;Dex&lt;/b&gt; 12, &lt;b&gt;Con&lt;/b&gt; 21, &lt;b&gt;Int&lt;/b&gt; 2, &lt;b&gt;Wis&lt;/b&gt; 13, &lt;b&gt;Cha&lt;/b&gt; 7&lt;/h5&gt;&lt;h5&gt;&lt;b&gt;Base Atk &lt;/b&gt;+10; &lt;b&gt;CMB &lt;/b&gt;+24; &lt;b&gt;CMD &lt;/b&gt;35 (39 vs. trip)&lt;/h5&gt;&lt;h5&gt;&lt;b&gt;Feats &lt;/b&gt;Endurance, Improved Bull Rush, Improved Iron Will, Iron Will, Power Attack, Skill Focus (Perception), Weapon Focus (gore)&lt;/h5&gt;&lt;h5&gt;&lt;b&gt;Skills &lt;/b&gt;Perception +24&lt;/h5&gt;&lt;/div&gt;&lt;hr/&gt;&lt;div&gt;&lt;h5&gt;&lt;b&gt;ECOLOGY&lt;/b&gt;&lt;/h5&gt;&lt;/div&gt;&lt;hr/&gt;&lt;div&gt;&lt;h5&gt;&lt;b&gt;Environment &lt;/b&gt; cold or temperate forests and plains&lt;/h5&gt;&lt;h5&gt;&lt;b&gt;Organization &lt;/b&gt;solitary or herd (6-30)&lt;/h5&gt;&lt;h5&gt;&lt;b&gt;Treasure &lt;/b&gt;none&lt;/h5&gt;&lt;/div&gt;&lt;br&gt;&lt;/br&gt;&lt;div&gt;&lt;h4&gt;&lt;p&gt;The great mastodons are primeval cousins of elephants. Their large tusks dwarf those of regular elephants, jutting outward and then curving back toward one another at the tips. Shaggy woolly mammoths are a mastodon variant adapted to cold environments, but have the same statistics.&lt;/p&gt;&lt;p&gt;&lt;b&gt;Elephant/Mastodon Companions&lt;/b&gt;&lt;br&gt; &lt;b&gt;Starting Statistics: Size&lt;/b&gt; Medium; &lt;b&gt;Speed&lt;/b&gt; 40 ft.; &lt;b&gt;AC&lt;/b&gt; +4 natural armor; &lt;b&gt;Attack&lt;/b&gt; gore (1d8), slam (1d6); &lt;b&gt;Ability Scores&lt;/b&gt; Str 14, Dex 14, Con 13, Int 2, Wis 13, Cha 7; &lt;b&gt;Special Abilities&lt;/b&gt; low-light vision, scent.&lt;/p&gt;&lt;p&gt;&lt;b&gt;7th-Level Advancement: Size&lt;/b&gt; Large; &lt;b&gt;AC&lt;/b&gt; +3 natural armor; &lt;b&gt;Attack&lt;/b&gt; gore (2d6), slam (1d8); &lt;b&gt;Ability Scores&lt;/b&gt; +8 Str, -2 Dex, +4 Con; &lt;b&gt;Special Abilities&lt;/b&gt; trample (2d6).&lt;/p&gt;&lt;/h4&gt;&lt;/div&gt;</t>
  </si>
  <si>
    <t>Ettercap</t>
  </si>
  <si>
    <t>darkvision 60 ft., low-light vision; Perception +9</t>
  </si>
  <si>
    <t>15, touch 13, flat-footed 12</t>
  </si>
  <si>
    <t>(+3 Dex, +2 natural)</t>
  </si>
  <si>
    <t>Fort +6, Ref +4, Will +6</t>
  </si>
  <si>
    <t>bite +5 (1d6+2 plus poison) and 2 claws +5 (1d4+2)</t>
  </si>
  <si>
    <t>traps, web (+6 ranged, DC 15, hp 4)</t>
  </si>
  <si>
    <t>Str 14, Dex 17, Con 17, Int 6, Wis 15, Cha 8</t>
  </si>
  <si>
    <t>Great Fortitude, Improved Initiative</t>
  </si>
  <si>
    <t>Climb +14, Craft (trapmaking) +8, Perception +9, Stealth +7</t>
  </si>
  <si>
    <t>+8 on Craft (trapmaking)</t>
  </si>
  <si>
    <t>spider empathy +7</t>
  </si>
  <si>
    <t>solitary, pair, or nest (3-6 plus 2-8 giant spiders)</t>
  </si>
  <si>
    <t>This hideous purple creature walks upright like a man, but its face is that of a spider, and its hands are sickle-shaped claws.</t>
  </si>
  <si>
    <t>Poison (Ex) Bite-injury; save Fort DC 15; frequency 1/round for 10 rounds; effect 1d2 Dex; cure 2 consecutive saves. The save DC is Constitution based. Spider Empathy (Ex) This ability functions as the druid's wild empathy, save that an ettercap can only use this ability on spiders. An ettercap gains a +4 racial bonus on this check. Spiders are mindless, but this empathic communication imparts on them a modicum of implanted intelligence, allowing ettercaps to train giant spiders and use them as guardians. Traps (Ex) The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Pathfinder RPG Core Rulebook. Ettercap Deadfall: CR 3; Type mechanical; Perception DC 20; Disable Device DC 20; Trigger location; Reset repair; Effect +10 melee (4d6), multiple targets (all targets in a 10-ft. square). Ettercap Noose: CR 1; Type mechanical; Perception DC 20; Disable Device DC 20; Trigger location; Reset repair; Effect +15 CMB check (grapple). Ettercap Spear Trap: CR 2; Type mechanical; Perception DC 20; Disable Device DC 20; Trigger location; Reset repair; Effect +15 melee (1d6+6).</t>
  </si>
  <si>
    <t>Ettercaps are typically 6 feet tall and weigh about 200 pounds. They are solitary creatures and rarely group with others of their kind, even to mate. When they do group, they tend to attract a variety of different spiders, forming a strange collective of ettercaps and arachnids. Ettercaps are known for building cunning traps out of webs and other natural materials, using them to trap prey. They build shelters out of webbing, often high up in the trees away from other ground-based predators, and use monstrous spiders as lookouts and guardians. Ettercaps are not brave creatures, but their traps often ensure that the enemy never draws a weapon. When an ettercap does engage its enemies, it attacks with its claws and venomous bite. It usually refuses to come within melee reach of any foe that is still able to move, and flees if an opponent gets free.</t>
  </si>
  <si>
    <t>&lt;link rel="stylesheet"href="PF.css"&gt;&lt;div&gt;&lt;h2&gt;Ettercap&lt;/h2&gt;&lt;h3&gt;&lt;i&gt;This hideous purple creature walks upright like a man, but its face is that of a spider, and its hands are sickle-shaped claws.&lt;/i&gt;&lt;/h3&gt;&lt;br&gt;&lt;/br&gt;&lt;/div&gt;&lt;div class="heading"&gt;&lt;p class="alignleft"&gt;Ettercap&lt;/p&gt;&lt;p class="alignright"&gt;CR 3&lt;/p&gt;&lt;div style="clear: both;"&gt;&lt;/div&gt;&lt;/div&gt;&lt;div&gt;&lt;h5&gt;&lt;b&gt;XP &lt;/b&gt;800&lt;/h5&gt;&lt;h5&gt;NE Medium aberration &lt;/h5&gt;&lt;h5&gt;&lt;b&gt;Init &lt;/b&gt;+7; &lt;b&gt;Senses &lt;/b&gt;darkvision 60 ft., low-light vision; Perception +9&lt;/h5&gt;&lt;/div&gt;&lt;hr/&gt;&lt;div&gt;&lt;h5&gt;&lt;b&gt;DEFENSE&lt;/b&gt;&lt;/h5&gt;&lt;/div&gt;&lt;hr/&gt;&lt;div&gt;&lt;h5&gt;&lt;b&gt;AC &lt;/b&gt;15, touch 13, flat-footed 12 (+3 Dex, +2 natural)&lt;/h5&gt;&lt;h5&gt;&lt;b&gt;hp &lt;/b&gt;30 (4d8+12)&lt;/h5&gt;&lt;h5&gt;&lt;b&gt;Fort &lt;/b&gt;+6, &lt;b&gt;Ref &lt;/b&gt;+4, &lt;b&gt;Will &lt;/b&gt;+6&lt;/h5&gt;&lt;/div&gt;&lt;hr/&gt;&lt;div&gt;&lt;h5&gt;&lt;b&gt;OFFENSE&lt;/b&gt;&lt;/h5&gt;&lt;/div&gt;&lt;hr/&gt;&lt;div&gt;&lt;h5&gt;&lt;b&gt;Spd &lt;/b&gt;30 ft., climb 30 ft.&lt;/h5&gt;&lt;h5&gt;&lt;b&gt;Melee &lt;/b&gt;bite +5 (1d6+2 plus poison) and&lt;/br&gt; 2 claws +5 (1d4+2)&lt;/h5&gt;&lt;h5&gt;&lt;b&gt;Special Attacks &lt;/b&gt;traps, web (+6 ranged, DC 15, hp 4)&lt;/h5&gt;&lt;/div&gt;&lt;hr/&gt;&lt;div&gt;&lt;h5&gt;&lt;b&gt;STATISTICS&lt;/b&gt;&lt;/h5&gt;&lt;/div&gt;&lt;hr/&gt;&lt;div&gt;&lt;h5&gt;&lt;b&gt;Str&lt;/b&gt; 14, &lt;b&gt;Dex&lt;/b&gt; 17, &lt;b&gt;Con&lt;/b&gt; 17, &lt;b&gt;Int&lt;/b&gt; 6, &lt;b&gt;Wis&lt;/b&gt; 15, &lt;b&gt;Cha&lt;/b&gt; 8&lt;/h5&gt;&lt;h5&gt;&lt;b&gt;Base Atk &lt;/b&gt;+3; &lt;b&gt;CMB &lt;/b&gt;+5; &lt;b&gt;CMD &lt;/b&gt;18&lt;/h5&gt;&lt;h5&gt;&lt;b&gt;Feats &lt;/b&gt;Great Fortitude, Improved Initiative&lt;/h5&gt;&lt;h5&gt;&lt;b&gt;Skills &lt;/b&gt;Climb +14, Craft (trapmaking) +8, Perception +9, Stealth +7; &lt;b&gt;Racial Modifiers &lt;/b&gt;+8 on Craft (trapmaking)&lt;/h5&gt;&lt;h5&gt;&lt;b&gt;Languages &lt;/b&gt;Common&lt;/h5&gt;&lt;h5&gt;&lt;b&gt;SQ &lt;/b&gt;spider empathy +7&lt;/h5&gt;&lt;/div&gt;&lt;hr/&gt;&lt;div&gt;&lt;h5&gt;&lt;b&gt;ECOLOGY&lt;/b&gt;&lt;/h5&gt;&lt;/div&gt;&lt;hr/&gt;&lt;div&gt;&lt;h5&gt;&lt;b&gt;Environment &lt;/b&gt; temperate forests&lt;/h5&gt;&lt;h5&gt;&lt;b&gt;Organization &lt;/b&gt;solitary, pair, or nest (3-6 plus 2-8 giant spiders)&lt;/h5&gt;&lt;h5&gt;&lt;b&gt;Treasure &lt;/b&gt;standard&lt;/h5&gt;&lt;/div&gt;&lt;hr/&gt;&lt;div&gt;&lt;h5&gt;&lt;b&gt;SPECIAL ABILITIES&lt;/b&gt;&lt;/h5&gt;&lt;/div&gt;&lt;hr/&gt;&lt;div&gt;&lt;h5&gt;&lt;b&gt;Poison (Ex)&lt;/b&gt; Bite-injury; save Fort DC 15; frequency 1/round for 10 rounds; effect 1d2 Dex; cure 2 consecutive saves. The save DC is Constitution based.&lt;/h5&gt;&lt;h5&gt;&lt;b&gt; Spider Empathy (Ex)&lt;/b&gt; This ability functions as the druid's wild empathy, save that an ettercap can only use this ability on spiders. An ettercap gains a +4 racial bonus on this check. Spiders are mindless, but this empathic communication imparts on them a modicum of implanted intelligence, allowing ettercaps to train giant spiders and use them as guardians.&lt;/h5&gt;&lt;h5&gt;&lt;b&gt; Traps (Ex)&lt;/b&gt; The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Pathfinder RPG Core Rulebook.&lt;br&gt; &lt;b&gt;Ettercap Deadfall:&lt;/b&gt; CR 3; Type mechanical; Perception DC 20; Disable Device DC 20; Trigger location; Reset repair; Effect +10 melee (4d6), multiple targets (all targets in a 10-ft. square).&lt;br&gt; &lt;b&gt;Ettercap Noose:&lt;/b&gt; CR 1; Type mechanical; Perception DC 20; Disable Device DC 20; Trigger location; Reset repair; Effect +15 CMB check (grapple).&lt;br&gt; &lt;b&gt;Ettercap Spear Trap:&lt;/b&gt; CR 2; Type mechanical; Perception DC 20; Disable Device DC 20; Trigger location; Reset repair; Effect +15 melee (1d6+6).&lt;/h5&gt;&lt;/div&gt;&lt;br&gt;&lt;/br&gt;&lt;div&gt;&lt;h4&gt;&lt;p&gt;Ettercaps are typically 6 feet tall and weigh about 200 pounds. They are solitary creatures and rarely group with others of their kind, even to mate. When they do group, they tend to attract a variety of different spiders, forming a strange collective of ettercaps and arachnids.&lt;/p&gt;&lt;p&gt;Ettercaps are known for building cunning traps out of webs and other natural materials, using them to trap prey.&lt;/p&gt;&lt;p&gt;They build shelters out of webbing, often high up in the trees away from other ground-based predators, and use monstrous spiders as lookouts and guardians.&lt;/p&gt;&lt;p&gt;Ettercaps are not brave creatures, but their traps often ensure that the enemy never draws a weapon. When an ettercap does engage its enemies, it attacks with its claws and venomous bite. It usually refuses to come within melee reach of any foe that is still able to move, and flees if an opponent gets free.&lt;/p&gt;&lt;/h4&gt;&lt;/div&gt;</t>
  </si>
  <si>
    <t>Ettin</t>
  </si>
  <si>
    <t>low-light vision; Perception +12</t>
  </si>
  <si>
    <t>(+2 armor, -1 Dex, +8 natural, -1 size)</t>
  </si>
  <si>
    <t>Fort +9, Ref +2, Will +5</t>
  </si>
  <si>
    <t>2 flails +12/+7 (2d6+6)</t>
  </si>
  <si>
    <t>2 javelins +5 (1d8+6)</t>
  </si>
  <si>
    <t>superior two-weapon fighting</t>
  </si>
  <si>
    <t>Str 23, Dex 8, Con 15, Int 6, Wis 10, Cha 11</t>
  </si>
  <si>
    <t>Cleave, Improved Initiative, Improved Overrun, Iron Will, Power Attack</t>
  </si>
  <si>
    <t>Handle Animal +8, Perception +12</t>
  </si>
  <si>
    <t>+4 on Perception</t>
  </si>
  <si>
    <t>pidgin of Giant, Goblin, and Orc</t>
  </si>
  <si>
    <t xml:space="preserve"> cold hills</t>
  </si>
  <si>
    <t>solitary, pair, gang (3-6), troupe (1-2 plus 1-2 brown bears), band (3-6 plus 1-2 brown bears), or colony (3-6 plus 1-2 brown bears and 7-12 orcs or 9-16 goblins)</t>
  </si>
  <si>
    <t>standard (leather armor, 2 flails, 4 javelins, other treasure)</t>
  </si>
  <si>
    <t>This lumbering, filthy, two-headed giant wears tattered remnants of leather armor and clutches a large flail in each fist.</t>
  </si>
  <si>
    <t>Superior Two-Weapon Fighting (Ex) An ettin fights with a flail or javelin in each hand. Because each of its two heads controls an arm, the ettin does not take a penalty on attack or damage rolls for attacking with two weapons. Ettins, or two-headed giants, are vicious and unpredictable hunters that stalk the night. Their two heads provide them with unparalleled powers of perception, making them excellent guards.</t>
  </si>
  <si>
    <t>Ettins superficially resemble hill or stone giants, although their tusked facial features betray orc blood in their lineage. They have pinkish-brown skin, but ettins never bathe if they can help it, which usually leaves them so grimy and dirty their skin resembles thick, gray hide. Adult ettins are about 13 feet tall and weigh 5,200 pounds. They live about 75 years. Ettins have no language of their own but speak a pidgin of Giant, Goblin, and Orc. Creatures that can speak any of these languages must succeed on a DC 15 Intelligence check to communicate with an ettin. Check once for each bit of information: if the other creature speaks two of these languages, the DC is 10, and for someone who speaks all three, the DC is 5. Though ettins aren't very intelligent, they are cunning fighters. They prefer to ambush their victims rather than charge into a fight, but once the battle has started, an ettin fights furiously until all enemies are dead. Ettins lead solitary lives, establishing lairs in secluded rocky caves and hollows, often surrounded by pits and trenches. Ettins sometimes keep cave bears as pets and guardians for their lairs. A particularly powerful ettin may attract a gang of a few followers, possibly with several goblin or orc allies. Such gatherings are the exception rather than the rule, however, and seldom last long, with individual ettins going their separate ways when opportunities for pillage and plunder decrease or if the leader is killed. Mated couples usually come together to breed for only a short time before going off on their own again. Young ettins mature quickly, reaching adult size within a year, when they are kicked out to fend for themselves.</t>
  </si>
  <si>
    <t>&lt;link rel="stylesheet"href="PF.css"&gt;&lt;div&gt;&lt;h2&gt;Ettin&lt;/h2&gt;&lt;h3&gt;&lt;i&gt;&lt;i&gt;This lumbering&lt;/i&gt;, &lt;i&gt;filthy&lt;/i&gt;, two-headed giant wears tattered remnants of leather armor and clutches a large flail in each fist.&lt;/i&gt;&lt;/h3&gt;&lt;br&gt;&lt;/br&gt;&lt;/div&gt;&lt;div class="heading"&gt;&lt;p class="alignleft"&gt;Ettin&lt;/p&gt;&lt;p class="alignright"&gt;CR 6&lt;/p&gt;&lt;div style="clear: both;"&gt;&lt;/div&gt;&lt;/div&gt;&lt;div&gt;&lt;h5&gt;&lt;b&gt;XP &lt;/b&gt;2,400&lt;/h5&gt;&lt;h5&gt;CE Large humanoid (giant)&lt;/h5&gt;&lt;h5&gt;&lt;b&gt;Init &lt;/b&gt;+3; &lt;b&gt;Senses &lt;/b&gt;low-light vision; Perception +12&lt;/h5&gt;&lt;/div&gt;&lt;hr/&gt;&lt;div&gt;&lt;h5&gt;&lt;b&gt;DEFENSE&lt;/b&gt;&lt;/h5&gt;&lt;/div&gt;&lt;hr/&gt;&lt;div&gt;&lt;h5&gt;&lt;b&gt;AC &lt;/b&gt;18, touch 8, flat-footed 18 (+2 armor, -1 Dex, +8 natural, -1 size)&lt;/h5&gt;&lt;h5&gt;&lt;b&gt;hp &lt;/b&gt;65 (10d8+20)&lt;/h5&gt;&lt;h5&gt;&lt;b&gt;Fort &lt;/b&gt;+9, &lt;b&gt;Ref &lt;/b&gt;+2, &lt;b&gt;Will &lt;/b&gt;+5&lt;/h5&gt;&lt;/div&gt;&lt;hr/&gt;&lt;div&gt;&lt;h5&gt;&lt;b&gt;OFFENSE&lt;/b&gt;&lt;/h5&gt;&lt;/div&gt;&lt;hr/&gt;&lt;div&gt;&lt;h5&gt;&lt;b&gt;Spd &lt;/b&gt;40 ft.&lt;/h5&gt;&lt;h5&gt;&lt;b&gt;Melee &lt;/b&gt;2 flails +12/+7 (2d6+6)&lt;/h5&gt;&lt;h5&gt;&lt;b&gt;Ranged &lt;/b&gt;2 javelins +5 (1d8+6)&lt;/h5&gt;&lt;h5&gt;&lt;b&gt;Space &lt;/b&gt;10 ft.; &lt;b&gt;Reach &lt;/b&gt;10 ft.&lt;/h5&gt;&lt;h5&gt;&lt;b&gt;Special Attacks &lt;/b&gt;superior two-weapon fighting&lt;/h5&gt;&lt;/div&gt;&lt;hr/&gt;&lt;div&gt;&lt;h5&gt;&lt;b&gt;STATISTICS&lt;/b&gt;&lt;/h5&gt;&lt;/div&gt;&lt;hr/&gt;&lt;div&gt;&lt;h5&gt;&lt;b&gt;Str &lt;/b&gt;23, &lt;b&gt;Dex &lt;/b&gt;8, &lt;b&gt;Con &lt;/b&gt;15, &lt;b&gt;Int &lt;/b&gt; 6, &lt;b&gt;Wis &lt;/b&gt;10, &lt;b&gt;Cha &lt;/b&gt;11&lt;/h5&gt;&lt;h5&gt;&lt;b&gt;Base Atk &lt;/b&gt;+7; &lt;b&gt;CMB &lt;/b&gt;+14; &lt;b&gt;CMD &lt;/b&gt;23&lt;/h5&gt;&lt;h5&gt;&lt;b&gt;Feats &lt;/b&gt;Cleave, Improved Initiative, Improved Overrun, Iron Will, Power Attack&lt;/h5&gt;&lt;h5&gt;&lt;b&gt;Skills &lt;/b&gt;Handle Animal +8, Perception +12; &lt;b&gt;Racial Modifiers &lt;/b&gt;+4 on Perception&lt;/h5&gt;&lt;h5&gt;&lt;b&gt;Languages &lt;/b&gt;pidgin of Giant, Goblin, and Orc&lt;/h5&gt;&lt;/div&gt;&lt;hr/&gt;&lt;div&gt;&lt;h5&gt;&lt;b&gt;ECOLOGY&lt;/b&gt;&lt;/h5&gt;&lt;/div&gt;&lt;hr/&gt;&lt;div&gt;&lt;h5&gt;&lt;b&gt;Environment &lt;/b&gt; cold hills&lt;/h5&gt;&lt;h5&gt;&lt;b&gt;Organization &lt;/b&gt;solitary, pair, gang (3-6), troupe (1-2 plus 1-2 brown bears), band (3-6 plus 1-2 brown bears), or colony (3-6 plus 1-2 brown bears and 7-12 orcs or 9-16 goblins)&lt;/h5&gt;&lt;h5&gt;&lt;b&gt;Treasure &lt;/b&gt;standard (leather armor, 2 flails, 4 javelins, other treasure)&lt;/h5&gt;&lt;/div&gt;&lt;hr/&gt;&lt;div&gt;&lt;h5&gt;&lt;b&gt;SPECIAL ABILITIES&lt;/b&gt;&lt;/h5&gt;&lt;/div&gt;&lt;hr/&gt;&lt;div&gt;&lt;h5&gt;&lt;b&gt;Superior Two-Weapon Fighting (Ex)&lt;/b&gt; An ettin fights with a flail or javelin in each hand. Because each of its two heads controls an arm, the ettin does not take a penalty on attack or damage rolls for attacking with two weapons. Ettins, or two-headed giants, are vicious and unpredictable hunters that stalk the night. Their two heads provide them with unparalleled powers of perception, making them excellent guards.&lt;/h5&gt;&lt;/div&gt;&lt;br&gt;&lt;/br&gt;&lt;div&gt;&lt;h4&gt;&lt;p&gt;&lt;p&gt;Ettins superficially resemble hill or stone giants, although their tusked facial features betray orc blood in their lineage. They have pinkish-brown skin, but ettins never bathe if they can help it, which usually leaves them so grimy and dirty their skin resembles thick, gray hide. Adult ettins are about 13 feet tall and weigh 5,200 pounds. They live about 75 years. Ettins have no language of their own but speak a pidgin of Giant, Goblin, and Orc. Creatures that can speak any of these languages must succeed on a DC 15 Intelligence check to communicate with an ettin. Check once for each bit of information: if the other creature speaks two of these languages, the DC is 10, and for someone who speaks all three, the DC is 5. Though ettins aren't very intelligent, they are cunning fighters. They prefer to ambush their victims rather than charge into a fight, but once the battle has started, an ettin fights furiously until all enemies are dead. Ettins lead solitary lives, establishing lairs in secluded rocky caves and hollows, often surrounded by pits and trenches. Ettins sometimes keep cave bears as pets and guardians for their lairs. A particularly powerful ettin may attract a gang of a few followers, possibly with several goblin or orc allies. Such gatherings are the exception rather than the rule, however, and seldom last long, with individual ettins going their separate ways when opportunities for pillage and plunder decrease or if the leader is killed. Mated couples usually come together to breed for only a short time before going off on their own again. Young ettins mature quickly, reaching adult size within a year, when they are kicked out to fend for themselves.&lt;/p&gt;&lt;/h4&gt;&lt;/div&gt;</t>
  </si>
  <si>
    <t>1/8</t>
  </si>
  <si>
    <t>blindsense 20 ft., low-light vision; Perception +6</t>
  </si>
  <si>
    <t>16, touch 16, flat-footed 14</t>
  </si>
  <si>
    <t>(+2 Dex, +4 size)</t>
  </si>
  <si>
    <t>(1d8-2)</t>
  </si>
  <si>
    <t>Fort +0, Ref +4, Will +2</t>
  </si>
  <si>
    <t>5 ft., fly 40 ft. (good)</t>
  </si>
  <si>
    <t>bite +6 (1d3-4)</t>
  </si>
  <si>
    <t>1 ft.</t>
  </si>
  <si>
    <t>Str 1, Dex 15, Con 6, Int 2, Wis 14, Cha 5</t>
  </si>
  <si>
    <t>Fly +16, Perception +6</t>
  </si>
  <si>
    <t xml:space="preserve"> temperate and hot forests and deserts</t>
  </si>
  <si>
    <t>colony (10-400)</t>
  </si>
  <si>
    <t>Presented here are the base animal statistics for all of the most commonly used familiars-of course, these statistics can also be used for normal animals as well. Small animals like these use Dexterity to modify Climb and Swim checks.</t>
  </si>
  <si>
    <t>Familiar</t>
  </si>
  <si>
    <t>Most bats are insectivores or fruit-eaters, but at least one species drinks blood.</t>
  </si>
  <si>
    <t>&lt;link rel="stylesheet"href="PF.css"&gt;&lt;div&gt;&lt;h2&gt;Familiar, Bat&lt;/h2&gt;&lt;h3&gt;&lt;i&gt;Presented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class="alignleft"&gt;Bat&lt;/p&gt;&lt;p class="alignright"&gt;CR 1/8&lt;/p&gt;&lt;div style="clear: both;"&gt;&lt;/div&gt;&lt;/div&gt;&lt;div&gt;&lt;h5&gt;&lt;b&gt;XP &lt;/b&gt;50&lt;/h5&gt;&lt;h5&gt;N Diminutive animal &lt;/h5&gt;&lt;h5&gt;&lt;b&gt;Init &lt;/b&gt;+2; &lt;b&gt;Senses &lt;/b&gt;blindsense 20 ft., low-light vision; Perception +6&lt;/h5&gt;&lt;/div&gt;&lt;hr/&gt;&lt;div&gt;&lt;h5&gt;&lt;b&gt;DEFENSE&lt;/b&gt;&lt;/h5&gt;&lt;/div&gt;&lt;hr/&gt;&lt;div&gt;&lt;h5&gt;&lt;b&gt;AC &lt;/b&gt;16, touch 16, flat-footed 14 (+2 Dex, +4 size)&lt;/h5&gt;&lt;h5&gt;&lt;b&gt;hp &lt;/b&gt;2 (1d8-2)&lt;/h5&gt;&lt;h5&gt;&lt;b&gt;Fort &lt;/b&gt;+0, &lt;b&gt;Ref &lt;/b&gt;+4, &lt;b&gt;Will &lt;/b&gt;+2&lt;/h5&gt;&lt;/div&gt;&lt;hr/&gt;&lt;div&gt;&lt;h5&gt;&lt;b&gt;OFFENSE&lt;/b&gt;&lt;/h5&gt;&lt;/div&gt;&lt;hr/&gt;&lt;div&gt;&lt;h5&gt;&lt;b&gt;Spd &lt;/b&gt;5 ft., fly 40 ft. (good)&lt;/h5&gt;&lt;h5&gt;&lt;b&gt;Melee &lt;/b&gt;bite +6 (1d3-4)&lt;/h5&gt;&lt;h5&gt;&lt;b&gt;Space &lt;/b&gt;1 ft.; &lt;b&gt;Reach &lt;/b&gt;0 ft.&lt;/h5&gt;&lt;/div&gt;&lt;hr/&gt;&lt;div&gt;&lt;h5&gt;&lt;b&gt;STATISTICS&lt;/b&gt;&lt;/h5&gt;&lt;/div&gt;&lt;hr/&gt;&lt;div&gt;&lt;h5&gt;&lt;b&gt;Str &lt;/b&gt;1, &lt;b&gt;Dex &lt;/b&gt;15, &lt;b&gt;Con &lt;/b&gt;6, &lt;b&gt;Int &lt;/b&gt; 2, &lt;b&gt;Wis &lt;/b&gt;14, &lt;b&gt;Cha &lt;/b&gt;5&lt;/h5&gt;&lt;h5&gt;&lt;b&gt;Base Atk &lt;/b&gt;+0; &lt;b&gt;CMB &lt;/b&gt;-2; &lt;b&gt;CMD &lt;/b&gt;3&lt;/h5&gt;&lt;h5&gt;&lt;b&gt;Feats &lt;/b&gt;Weapon Finesse&lt;/h5&gt;&lt;h5&gt;&lt;b&gt;Skills &lt;/b&gt;Fly +16, Perception +6; &lt;b&gt;Racial Modifiers &lt;/b&gt;+4 Perception&lt;/h5&gt;&lt;/div&gt;&lt;hr/&gt;&lt;div&gt;&lt;h5&gt;&lt;b&gt;ECOLOGY&lt;/b&gt;&lt;/h5&gt;&lt;/div&gt;&lt;hr/&gt;&lt;div&gt;&lt;h5&gt;&lt;b&gt;Environment &lt;/b&gt; temperate and hot forests and deserts&lt;/h5&gt;&lt;h5&gt;&lt;b&gt;Organization &lt;/b&gt;colony (10-400)&lt;/h5&gt;&lt;h5&gt;&lt;b&gt;Treasure &lt;/b&gt;none&lt;/h5&gt;&lt;/div&gt;&lt;br&gt;&lt;div&gt;&lt;h4&gt;&lt;p&gt;&lt;p&gt;Most bats are insectivores or fruit-eaters, but at least one species drinks blood.&lt;/p&gt;&lt;/h4&gt;&lt;/div&gt;</t>
  </si>
  <si>
    <t>1/4</t>
  </si>
  <si>
    <t>14, touch 14, flat-footed 12</t>
  </si>
  <si>
    <t>(+2 Dex, +2 size)</t>
  </si>
  <si>
    <t>(1d8-1)</t>
  </si>
  <si>
    <t>Fort +1, Ref +4, Will +1</t>
  </si>
  <si>
    <t>2 claws +4 (1d2-4), bite +4 (1d3-4)</t>
  </si>
  <si>
    <t>Str 3, Dex 15, Con 8, Int 2, Wis 12, Cha 7</t>
  </si>
  <si>
    <t>6 (10 vs. trip)</t>
  </si>
  <si>
    <t>Climb +6, Perception +5, Stealth +14</t>
  </si>
  <si>
    <t>+4 Climb, +4 Stealth</t>
  </si>
  <si>
    <t xml:space="preserve"> temperate and hot plains or urban</t>
  </si>
  <si>
    <t>Cats typically weigh 5-15 pounds when fully grown.</t>
  </si>
  <si>
    <t>&lt;link rel="stylesheet"href="PF.css"&gt;&lt;div&gt;&lt;h2&gt;Familiar, Cat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class="alignleft"&gt;Cat &lt;/p&gt;&lt;p class="alignright"&gt;CR 1/4&lt;/p&gt;&lt;div style="clear: both;"&gt;&lt;/div&gt;&lt;/div&gt;&lt;div&gt;&lt;h5&gt;&lt;b&gt;XP &lt;/b&gt;100&lt;/h5&gt;&lt;h5&gt;N Tiny animal &lt;/h5&gt;&lt;h5&gt;&lt;b&gt;Init &lt;/b&gt;+2; &lt;b&gt;Senses &lt;/b&gt;low-light vision, scent; Perception +5&lt;/h5&gt;&lt;/div&gt;&lt;hr/&gt;&lt;div&gt;&lt;h5&gt;&lt;b&gt;DEFENSE&lt;/b&gt;&lt;/h5&gt;&lt;/div&gt;&lt;hr/&gt;&lt;div&gt;&lt;h5&gt;&lt;b&gt;AC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&lt;/b&gt;30 ft.&lt;/h5&gt;&lt;h5&gt;&lt;b&gt;Melee &lt;/b&gt;2 claws +4 (1d2-4), bite +4 (1d3-4)&lt;/h5&gt;&lt;h5&gt;&lt;b&gt;Space &lt;/b&gt;2-1/2 ft.; &lt;b&gt;Reach &lt;/b&gt;0 ft.&lt;/h5&gt;&lt;/div&gt;&lt;hr/&gt;&lt;div&gt;&lt;h5&gt;&lt;b&gt;STATISTICS&lt;/b&gt;&lt;/h5&gt;&lt;/div&gt;&lt;hr/&gt;&lt;div&gt;&lt;h5&gt;&lt;b&gt;Str&lt;/b&gt; 3, &lt;b&gt;Dex&lt;/b&gt; 15, &lt;b&gt;Con&lt;/b&gt; 8, &lt;b&gt;Int&lt;/b&gt; 2, &lt;b&gt;Wis&lt;/b&gt; 12, &lt;b&gt;Cha&lt;/b&gt; 7&lt;/h5&gt;&lt;h5&gt;&lt;b&gt;Base Atk &lt;/b&gt;+0; &lt;b&gt;CMB &lt;/b&gt;+0; &lt;b&gt;CMD &lt;/b&gt;6 (10 vs. trip)&lt;/h5&gt;&lt;h5&gt;&lt;b&gt;Feats &lt;/b&gt;Weapon Finesse&lt;/h5&gt;&lt;h5&gt;&lt;b&gt;Skills &lt;/b&gt;Climb +6, Perception +5, Stealth +14; &lt;b&gt;Racial Modifiers &lt;/b&gt;+4 Climb, +4 Stealth&lt;/h5&gt;&lt;/div&gt;&lt;hr/&gt;&lt;div&gt;&lt;h5&gt;&lt;b&gt;ECOLOGY&lt;/b&gt;&lt;/h5&gt;&lt;/div&gt;&lt;hr/&gt;&lt;div&gt;&lt;h5&gt;&lt;b&gt;Environment &lt;/b&gt; temperate and hot plains or urban&lt;/h5&gt;&lt;h5&gt;&lt;b&gt;Organization &lt;/b&gt;solitary, pair, or pack (3-12)&lt;/h5&gt;&lt;h5&gt;&lt;b&gt;Treasure &lt;/b&gt;none&lt;/h5&gt;&lt;/div&gt;&lt;br&gt;&lt;/br&gt;&lt;div&gt;&lt;h4&gt;&lt;p&gt;Cats typically weigh 5-15 pounds when fully grown.&lt;/p&gt;&lt;/h4&gt;&lt;/div&gt;</t>
  </si>
  <si>
    <t>Hawk</t>
  </si>
  <si>
    <t>15, touch 15, flat-footed 12</t>
  </si>
  <si>
    <t>(+3 Dex, +2 size)</t>
  </si>
  <si>
    <t>Fort +2, Ref +5, Will +2</t>
  </si>
  <si>
    <t>10 ft., fly 60 ft. (average)</t>
  </si>
  <si>
    <t>2 talons +5 (1d4-2)</t>
  </si>
  <si>
    <t>Str 6, Dex 17, Con 11, Int 2, Wis 14, Cha 7</t>
  </si>
  <si>
    <t>Fly +7, Perception +14</t>
  </si>
  <si>
    <t>Falconers prize these majestic birds as trained hunting companions if raised from chicks and properly instructed.</t>
  </si>
  <si>
    <t>&lt;link rel="stylesheet"href="PF.css"&gt;&lt;div&gt;&lt;h2&gt;Familiar, Hawk&lt;/h2&gt;&lt;h3&gt;&lt;i&gt;Presented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class="alignleft"&gt;Hawk&lt;/p&gt;&lt;p class="alignright"&gt;CR 1/3&lt;/p&gt;&lt;div style="clear: both;"&gt;&lt;/div&gt;&lt;/div&gt;&lt;div&gt;&lt;h5&gt;&lt;b&gt;XP &lt;/b&gt;135&lt;/h5&gt;&lt;h5&gt;N Tiny animal &lt;/h5&gt;&lt;h5&gt;&lt;b&gt;Init &lt;/b&gt;+3; &lt;b&gt;Senses &lt;/b&gt;low-light vision; Perception +14&lt;/h5&gt;&lt;/div&gt;&lt;hr/&gt;&lt;div&gt;&lt;h5&gt;&lt;b&gt;DEFENSE&lt;/b&gt;&lt;/h5&gt;&lt;/div&gt;&lt;hr/&gt;&lt;div&gt;&lt;h5&gt;&lt;b&gt;AC &lt;/b&gt;15, touch 15, flat-footed 12 (+3 Dex, +2 size)&lt;/h5&gt;&lt;h5&gt;&lt;b&gt;hp &lt;/b&gt;4 (1d8)&lt;/h5&gt;&lt;h5&gt;&lt;b&gt;Fort &lt;/b&gt;+2, &lt;b&gt;Ref &lt;/b&gt;+5, &lt;b&gt;Will &lt;/b&gt;+2&lt;/h5&gt;&lt;/div&gt;&lt;hr/&gt;&lt;div&gt;&lt;h5&gt;&lt;b&gt;OFFENSE&lt;/b&gt;&lt;/h5&gt;&lt;/div&gt;&lt;hr/&gt;&lt;div&gt;&lt;h5&gt;&lt;b&gt;Spd &lt;/b&gt;10 ft., fly 60 ft. (average)&lt;/h5&gt;&lt;h5&gt;&lt;b&gt;Melee &lt;/b&gt;2 talons +5 (1d4-2)&lt;/h5&gt;&lt;h5&gt;&lt;b&gt;Space &lt;/b&gt;2-1/2 ft.; &lt;b&gt;Reach &lt;/b&gt;0 ft.&lt;/h5&gt;&lt;/div&gt;&lt;hr/&gt;&lt;div&gt;&lt;h5&gt;&lt;b&gt;STATISTICS&lt;/b&gt;&lt;/h5&gt;&lt;/div&gt;&lt;hr/&gt;&lt;div&gt;&lt;h5&gt;&lt;b&gt;Str &lt;/b&gt;6, &lt;b&gt;Dex &lt;/b&gt;17, &lt;b&gt;Con &lt;/b&gt;11, &lt;b&gt;Int &lt;/b&gt; 2, &lt;b&gt;Wis &lt;/b&gt;14, &lt;b&gt;Cha &lt;/b&gt;7&lt;/h5&gt;&lt;h5&gt;&lt;b&gt;Base Atk &lt;/b&gt;+0; &lt;b&gt;CMB &lt;/b&gt;+1; &lt;b&gt;CMD &lt;/b&gt;9&lt;/h5&gt;&lt;h5&gt;&lt;b&gt;Feats &lt;/b&gt;Weapon Finesse&lt;/h5&gt;&lt;h5&gt;&lt;b&gt;Skills &lt;/b&gt;Fly +7, Perception +14; &lt;b&gt;Racial Modifiers &lt;/b&gt;+8 Perception&lt;/h5&gt;&lt;/div&gt;&lt;hr/&gt;&lt;div&gt;&lt;h5&gt;&lt;b&gt;ECOLOGY&lt;/b&gt;&lt;/h5&gt;&lt;/div&gt;&lt;hr/&gt;&lt;div&gt;&lt;h5&gt;&lt;b&gt;Environment &lt;/b&gt; temperate forests&lt;/h5&gt;&lt;h5&gt;&lt;b&gt;Organization &lt;/b&gt;solitary or pair&lt;/h5&gt;&lt;h5&gt;&lt;b&gt;Treasure &lt;/b&gt;none&lt;/h5&gt;&lt;/div&gt;&lt;br&gt;&lt;div&gt;&lt;h4&gt;&lt;p&gt;&lt;p&gt;Falconers prize these majestic birds as trained hunting companions if raised from chicks and properly instructed.&lt;/p&gt;&lt;/h4&gt;&lt;/div&gt;</t>
  </si>
  <si>
    <t>Lizard</t>
  </si>
  <si>
    <t>1/6</t>
  </si>
  <si>
    <t>low-light vision; Perception +1</t>
  </si>
  <si>
    <t>bite +4 (1d4-4)</t>
  </si>
  <si>
    <t>Str 3, Dex 15, Con 8, Int 1, Wis 12, Cha 2</t>
  </si>
  <si>
    <t>Acrobatics +10, Climb +10, Stealth +14</t>
  </si>
  <si>
    <t>+8 Acrobatics</t>
  </si>
  <si>
    <t xml:space="preserve"> any temperate or warm</t>
  </si>
  <si>
    <t>solitary, pair, or nest (3-8)</t>
  </si>
  <si>
    <t>Lizards can be found in any temperate or tropical climate.  When confronted with predators, a lizard flees and hides.</t>
  </si>
  <si>
    <t>&lt;link rel="stylesheet"href="PF.css"&gt;&lt;div&gt;&lt;h2&gt;Familiar, Lizard&lt;/h2&gt;&lt;h3&gt;&lt;i&gt;Presented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class="alignleft"&gt;Lizard&lt;/p&gt;&lt;p class="alignright"&gt;CR 1/6&lt;/p&gt;&lt;div style="clear: both;"&gt;&lt;/div&gt;&lt;/div&gt;&lt;div&gt;&lt;h5&gt;&lt;b&gt;XP &lt;/b&gt;65&lt;/h5&gt;&lt;h5&gt;N Tiny animal &lt;/h5&gt;&lt;h5&gt;&lt;b&gt;Init &lt;/b&gt;+2; &lt;b&gt;Senses &lt;/b&gt;low-light vision; Perception +1&lt;/h5&gt;&lt;/div&gt;&lt;hr/&gt;&lt;div&gt;&lt;h5&gt;&lt;b&gt;DEFENSE&lt;/b&gt;&lt;/h5&gt;&lt;/div&gt;&lt;hr/&gt;&lt;div&gt;&lt;h5&gt;&lt;b&gt;AC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&lt;/b&gt;20 ft., climb 20 ft.&lt;/h5&gt;&lt;h5&gt;&lt;b&gt;Melee &lt;/b&gt;bite +4 (1d4-4)&lt;/h5&gt;&lt;h5&gt;&lt;b&gt;Space &lt;/b&gt;2-1/2 ft.; &lt;b&gt;Reach &lt;/b&gt;0 ft.&lt;/h5&gt;&lt;/div&gt;&lt;hr/&gt;&lt;div&gt;&lt;h5&gt;&lt;b&gt;STATISTICS&lt;/b&gt;&lt;/h5&gt;&lt;/div&gt;&lt;hr/&gt;&lt;div&gt;&lt;h5&gt;&lt;b&gt;Str&lt;/b&gt; 3, &lt;b&gt;Dex&lt;/b&gt; 15, &lt;b&gt;Con&lt;/b&gt; 8, &lt;b&gt;Int&lt;/b&gt; 1, &lt;b&gt;Wis&lt;/b&gt; 12, &lt;b&gt;Cha&lt;/b&gt; 2&lt;/h5&gt;&lt;h5&gt;&lt;b&gt;Base Atk &lt;/b&gt;+0; &lt;b&gt;CMB &lt;/b&gt;+0; &lt;b&gt;CMD &lt;/b&gt;6 (10 vs. trip)&lt;/h5&gt;&lt;h5&gt;&lt;b&gt;Feats &lt;/b&gt;Weapon Finesse&lt;/h5&gt;&lt;h5&gt;&lt;b&gt;Skills &lt;/b&gt;Acrobatics +10, Climb +10, Stealth +14; &lt;b&gt;Racial Modifiers &lt;/b&gt;+8 Acrobatics&lt;/h5&gt;&lt;/div&gt;&lt;hr/&gt;&lt;div&gt;&lt;h5&gt;&lt;b&gt;ECOLOGY&lt;/b&gt;&lt;/h5&gt;&lt;/div&gt;&lt;hr/&gt;&lt;div&gt;&lt;h5&gt;&lt;b&gt;Environment &lt;/b&gt; any temperate or warm&lt;/h5&gt;&lt;h5&gt;&lt;b&gt;Organization &lt;/b&gt;solitary, pair, or nest (3-8)&lt;/h5&gt;&lt;h5&gt;&lt;b&gt;Treasure &lt;/b&gt;none&lt;/h5&gt;&lt;/div&gt;&lt;br&gt;&lt;/br&gt;&lt;div&gt;&lt;h4&gt;&lt;p&gt;Lizards can be found in any temperate or tropical climate.&lt;/p&gt;&lt;p&gt;When confronted with predators, a lizard flees and hides.&lt;/p&gt;&lt;/h4&gt;&lt;/div&gt;</t>
  </si>
  <si>
    <t>Monkey</t>
  </si>
  <si>
    <t>low-light vision; Perception +5</t>
  </si>
  <si>
    <t>bite +4 melee (1d3-4)</t>
  </si>
  <si>
    <t>Str 3, Dex 15, Con 10, Int 2, Wis 12, Cha 5</t>
  </si>
  <si>
    <t>Acrobatics +10, Climb +10, Perception +5</t>
  </si>
  <si>
    <t>solitary, pair, band (3-9), or troop (10-40)</t>
  </si>
  <si>
    <t>Monkeys are highly social creatures. They spend the majority of their day searching for food.</t>
  </si>
  <si>
    <t>&lt;link rel="stylesheet"href="PF.css"&gt;&lt;div&gt;&lt;h2&gt;Familiar, Monkey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class="alignleft"&gt;Monkey &lt;/p&gt;&lt;p class="alignright"&gt;CR 1/4&lt;/p&gt;&lt;div style="clear: both;"&gt;&lt;/div&gt;&lt;/div&gt;&lt;div&gt;&lt;h5&gt;&lt;b&gt;XP &lt;/b&gt;100&lt;/h5&gt;&lt;h5&gt;N Tiny animal &lt;/h5&gt;&lt;h5&gt;&lt;b&gt;Init &lt;/b&gt;+2; &lt;b&gt;Senses &lt;/b&gt;low-light vision; Perception +5&lt;/h5&gt;&lt;/div&gt;&lt;hr/&gt;&lt;div&gt;&lt;h5&gt;&lt;b&gt;DEFENSE&lt;/b&gt;&lt;/h5&gt;&lt;/div&gt;&lt;hr/&gt;&lt;div&gt;&lt;h5&gt;&lt;b&gt;AC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&lt;/b&gt;30 ft., climb 30 ft.&lt;/h5&gt;&lt;h5&gt;&lt;b&gt;Melee &lt;/b&gt;bite +4 melee (1d3-4)&lt;/h5&gt;&lt;h5&gt;&lt;b&gt;Space &lt;/b&gt;2-1/2 ft.; &lt;b&gt;Reach &lt;/b&gt;0 ft.&lt;/h5&gt;&lt;/div&gt;&lt;hr/&gt;&lt;div&gt;&lt;h5&gt;&lt;b&gt;STATISTICS&lt;/b&gt;&lt;/h5&gt;&lt;/div&gt;&lt;hr/&gt;&lt;div&gt;&lt;h5&gt;&lt;b&gt;Str&lt;/b&gt; 3, &lt;b&gt;Dex&lt;/b&gt; 15, &lt;b&gt;Con&lt;/b&gt; 10, &lt;b&gt;Int&lt;/b&gt; 2, &lt;b&gt;Wis&lt;/b&gt; 12, &lt;b&gt;Cha&lt;/b&gt; 5&lt;/h5&gt;&lt;h5&gt;&lt;b&gt;Base Atk &lt;/b&gt;+0; &lt;b&gt;CMB &lt;/b&gt;+0; &lt;b&gt;CMD &lt;/b&gt;6&lt;/h5&gt;&lt;h5&gt;&lt;b&gt;Feats &lt;/b&gt;Weapon Finesse&lt;/h5&gt;&lt;h5&gt;&lt;b&gt;Skills &lt;/b&gt;Acrobatics +10, Climb +10, Perception +5; &lt;b&gt;Racial Modifiers &lt;/b&gt;+8 Acrobatics&lt;/h5&gt;&lt;/div&gt;&lt;hr/&gt;&lt;div&gt;&lt;h5&gt;&lt;b&gt;ECOLOGY&lt;/b&gt;&lt;/h5&gt;&lt;/div&gt;&lt;hr/&gt;&lt;div&gt;&lt;h5&gt;&lt;b&gt;Environment &lt;/b&gt; warm forests&lt;/h5&gt;&lt;h5&gt;&lt;b&gt;Organization &lt;/b&gt;solitary, pair, band (3-9), or troop (10-40)&lt;/h5&gt;&lt;h5&gt;&lt;b&gt;Treasure &lt;/b&gt;none&lt;/h5&gt;&lt;/div&gt;&lt;br&gt;&lt;/br&gt;&lt;div&gt;&lt;h4&gt;&lt;p&gt;Monkeys are highly social creatures. They spend the majority of their day searching for food.&lt;/p&gt;&lt;/h4&gt;&lt;/div&gt;</t>
  </si>
  <si>
    <t>Owl</t>
  </si>
  <si>
    <t>Str 6, Dex 17, Con 11, Int 2, Wis 15, Cha 6</t>
  </si>
  <si>
    <t>Fly +7, Perception +10, Stealth +15</t>
  </si>
  <si>
    <t>Owls are nocturnal, rodent-eating birds that make very little noise in flight.</t>
  </si>
  <si>
    <t>&lt;link rel="stylesheet"href="PF.css"&gt;&lt;div&gt;&lt;h2&gt;Familiar, Owl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class="alignleft"&gt;Owl &lt;/p&gt;&lt;p class="alignright"&gt;CR 1/3&lt;/p&gt;&lt;div style="clear: both;"&gt;&lt;/div&gt;&lt;/div&gt;&lt;div&gt;&lt;h5&gt;&lt;b&gt;XP &lt;/b&gt;135&lt;/h5&gt;&lt;h5&gt;N Tiny animal &lt;/h5&gt;&lt;h5&gt;&lt;b&gt;Init &lt;/b&gt;+3; &lt;b&gt;Senses &lt;/b&gt;low-light vision; Perception +10&lt;/h5&gt;&lt;/div&gt;&lt;hr/&gt;&lt;div&gt;&lt;h5&gt;&lt;b&gt;DEFENSE&lt;/b&gt;&lt;/h5&gt;&lt;/div&gt;&lt;hr/&gt;&lt;div&gt;&lt;h5&gt;&lt;b&gt;AC &lt;/b&gt;15, touch 15, flat-footed 12 (+3 Dex, +2 size)&lt;/h5&gt;&lt;h5&gt;&lt;b&gt;hp &lt;/b&gt;4 (1d8)&lt;/h5&gt;&lt;h5&gt;&lt;b&gt;Fort &lt;/b&gt;+2, &lt;b&gt;Ref &lt;/b&gt;+5, &lt;b&gt;Will &lt;/b&gt;+2&lt;/h5&gt;&lt;/div&gt;&lt;hr/&gt;&lt;div&gt;&lt;h5&gt;&lt;b&gt;OFFENSE&lt;/b&gt;&lt;/h5&gt;&lt;/div&gt;&lt;hr/&gt;&lt;div&gt;&lt;h5&gt;&lt;b&gt;Spd &lt;/b&gt;10 ft., fly 60 ft. (average)&lt;/h5&gt;&lt;h5&gt;&lt;b&gt;Melee &lt;/b&gt;2 talons +5 (1d4-2)&lt;/h5&gt;&lt;h5&gt;&lt;b&gt;Space &lt;/b&gt;2-1/2 ft.; &lt;b&gt;Reach &lt;/b&gt;0 ft.&lt;/h5&gt;&lt;/div&gt;&lt;hr/&gt;&lt;div&gt;&lt;h5&gt;&lt;b&gt;STATISTICS&lt;/b&gt;&lt;/h5&gt;&lt;/div&gt;&lt;hr/&gt;&lt;div&gt;&lt;h5&gt;&lt;b&gt;Str&lt;/b&gt; 6, &lt;b&gt;Dex&lt;/b&gt; 17, &lt;b&gt;Con&lt;/b&gt; 11, &lt;b&gt;Int&lt;/b&gt; 2, &lt;b&gt;Wis&lt;/b&gt; 15, &lt;b&gt;Cha&lt;/b&gt; 6&lt;/h5&gt;&lt;h5&gt;&lt;b&gt;Base Atk &lt;/b&gt;+0; &lt;b&gt;CMB &lt;/b&gt;+1; &lt;b&gt;CMD &lt;/b&gt;9&lt;/h5&gt;&lt;h5&gt;&lt;b&gt;Feats &lt;/b&gt;Weapon Finesse&lt;/h5&gt;&lt;h5&gt;&lt;b&gt;Skills &lt;/b&gt;Fly +7, Perception +10, Stealth +15; &lt;b&gt;Racial Modifiers &lt;/b&gt;+4 Perception, +4 Stealth&lt;/h5&gt;&lt;/div&gt;&lt;hr/&gt;&lt;div&gt;&lt;h5&gt;&lt;b&gt;ECOLOGY&lt;/b&gt;&lt;/h5&gt;&lt;/div&gt;&lt;hr/&gt;&lt;div&gt;&lt;h5&gt;&lt;b&gt;Environment &lt;/b&gt; temperate forests&lt;/h5&gt;&lt;h5&gt;&lt;b&gt;Organization &lt;/b&gt;solitary or pair&lt;/h5&gt;&lt;h5&gt;&lt;b&gt;Treasure &lt;/b&gt;none&lt;/h5&gt;&lt;/div&gt;&lt;br&gt;&lt;/br&gt;&lt;div&gt;&lt;h4&gt;&lt;p&gt;Owls are nocturnal, rodent-eating birds that make very little noise in flight.&lt;/p&gt;&lt;/h4&gt;&lt;/div&gt;</t>
  </si>
  <si>
    <t>Rat</t>
  </si>
  <si>
    <t>low-light vision, scent; Perception +1</t>
  </si>
  <si>
    <t>15 ft., climb 15 ft., swim 15 ft.</t>
  </si>
  <si>
    <t>bite +4 (1d3-4)</t>
  </si>
  <si>
    <t>Str 2, Dex 15, Con 11, Int 2, Wis 13, Cha 2</t>
  </si>
  <si>
    <t>Climb +10, Stealth +18, Swim +10</t>
  </si>
  <si>
    <t xml:space="preserve"> any temperate</t>
  </si>
  <si>
    <t>solitary, pair, nest (3-12), or plague (13-100)</t>
  </si>
  <si>
    <t>Fecund and secretive, rats are omnivorous rodents that particularly thrive in urban areas.</t>
  </si>
  <si>
    <t>&lt;link rel="stylesheet"href="PF.css"&gt;&lt;div&gt;&lt;h2&gt;Familiar, Rat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class="alignleft"&gt;Rat &lt;/p&gt;&lt;p class="alignright"&gt;CR 1/4&lt;/p&gt;&lt;div style="clear: both;"&gt;&lt;/div&gt;&lt;/div&gt;&lt;div&gt;&lt;h5&gt;&lt;b&gt;XP &lt;/b&gt;100&lt;/h5&gt;&lt;h5&gt;N Tiny animal &lt;/h5&gt;&lt;h5&gt;&lt;b&gt;Init &lt;/b&gt;+2; &lt;b&gt;Senses &lt;/b&gt;low-light vision, scent; Perception +1&lt;/h5&gt;&lt;/div&gt;&lt;hr/&gt;&lt;div&gt;&lt;h5&gt;&lt;b&gt;DEFENSE&lt;/b&gt;&lt;/h5&gt;&lt;/div&gt;&lt;hr/&gt;&lt;div&gt;&lt;h5&gt;&lt;b&gt;AC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&lt;/b&gt;15 ft., climb 15 ft., swim 15 ft.&lt;/h5&gt;&lt;h5&gt;&lt;b&gt;Melee &lt;/b&gt;bite +4 (1d3-4)&lt;/h5&gt;&lt;h5&gt;&lt;b&gt;Space &lt;/b&gt;2-1/2 ft.; &lt;b&gt;Reach &lt;/b&gt;0 ft.&lt;/h5&gt;&lt;/div&gt;&lt;hr/&gt;&lt;div&gt;&lt;h5&gt;&lt;b&gt;STATISTICS&lt;/b&gt;&lt;/h5&gt;&lt;/div&gt;&lt;hr/&gt;&lt;div&gt;&lt;h5&gt;&lt;b&gt;Str&lt;/b&gt; 2, &lt;b&gt;Dex&lt;/b&gt; 15, &lt;b&gt;Con&lt;/b&gt; 11, &lt;b&gt;Int&lt;/b&gt; 2, &lt;b&gt;Wis&lt;/b&gt; 13, &lt;b&gt;Cha&lt;/b&gt; 2&lt;/h5&gt;&lt;h5&gt;&lt;b&gt;Base Atk &lt;/b&gt;+0; &lt;b&gt;CMB &lt;/b&gt;+0; &lt;b&gt;CMD &lt;/b&gt;6 (10 vs. trip)&lt;/h5&gt;&lt;h5&gt;&lt;b&gt;Feats &lt;/b&gt;Weapon Finesse&lt;/h5&gt;&lt;h5&gt;&lt;b&gt;Skills &lt;/b&gt;Climb +10, Stealth +18, Swim +10; &lt;b&gt;Racial Modifiers &lt;/b&gt;+4 Stealth&lt;/h5&gt;&lt;/div&gt;&lt;hr/&gt;&lt;div&gt;&lt;h5&gt;&lt;b&gt;ECOLOGY&lt;/b&gt;&lt;/h5&gt;&lt;/div&gt;&lt;hr/&gt;&lt;div&gt;&lt;h5&gt;&lt;b&gt;Environment &lt;/b&gt; any temperate&lt;/h5&gt;&lt;h5&gt;&lt;b&gt;Organization &lt;/b&gt;solitary, pair, nest (3-12), or plague (13-100)&lt;/h5&gt;&lt;h5&gt;&lt;b&gt;Treasure &lt;/b&gt;none&lt;/h5&gt;&lt;/div&gt;&lt;br&gt;&lt;/br&gt;&lt;div&gt;&lt;h4&gt;&lt;p&gt;Fecund and secretive, rats are omnivorous rodents that particularly thrive in urban areas.&lt;/p&gt;&lt;/h4&gt;&lt;/div&gt;</t>
  </si>
  <si>
    <t>Raven</t>
  </si>
  <si>
    <t>low-light vision; Perception +6</t>
  </si>
  <si>
    <t>Fort +1, Ref +4, Will +2</t>
  </si>
  <si>
    <t>Str 2, Dex 15, Con 8, Int 2, Wis 15, Cha 7</t>
  </si>
  <si>
    <t>Skill Focus (Perception), Weapon Finesse</t>
  </si>
  <si>
    <t>Fly +6, Perception +6</t>
  </si>
  <si>
    <t>solitary, pair, flock (3-12), or unkindness (13-100)</t>
  </si>
  <si>
    <t>The raven is an omnivorous scavenger that eats carrion, insects, food waste, berries, and even small animals.</t>
  </si>
  <si>
    <t>&lt;link rel="stylesheet"href="PF.css"&gt;&lt;div&gt;&lt;h2&gt;Familiar, Raven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class="alignleft"&gt;Raven &lt;/p&gt;&lt;p class="alignright"&gt;CR 1/6&lt;/p&gt;&lt;div style="clear: both;"&gt;&lt;/div&gt;&lt;/div&gt;&lt;div&gt;&lt;h5&gt;&lt;b&gt;XP &lt;/b&gt;65&lt;/h5&gt;&lt;h5&gt;N Tiny animal &lt;/h5&gt;&lt;h5&gt;&lt;b&gt;Init &lt;/b&gt;+2; &lt;b&gt;Senses &lt;/b&gt;low-light vision; Perception +6&lt;/h5&gt;&lt;/div&gt;&lt;hr/&gt;&lt;div&gt;&lt;h5&gt;&lt;b&gt;DEFENSE&lt;/b&gt;&lt;/h5&gt;&lt;/div&gt;&lt;hr/&gt;&lt;div&gt;&lt;h5&gt;&lt;b&gt;AC &lt;/b&gt;14, touch 14, flat-footed 12 (+2 Dex, +2 size)&lt;/h5&gt;&lt;h5&gt;&lt;b&gt;hp &lt;/b&gt;3 (1d8-1)&lt;/h5&gt;&lt;h5&gt;&lt;b&gt;Fort &lt;/b&gt;+1, &lt;b&gt;Ref &lt;/b&gt;+4, &lt;b&gt;Will &lt;/b&gt;+2&lt;/h5&gt;&lt;/div&gt;&lt;hr/&gt;&lt;div&gt;&lt;h5&gt;&lt;b&gt;OFFENSE&lt;/b&gt;&lt;/h5&gt;&lt;/div&gt;&lt;hr/&gt;&lt;div&gt;&lt;h5&gt;&lt;b&gt;Spd &lt;/b&gt;10 ft., fly 40 ft. (average)&lt;/h5&gt;&lt;h5&gt;&lt;b&gt;Melee &lt;/b&gt;bite +4 (1d3-4)&lt;/h5&gt;&lt;h5&gt;&lt;b&gt;Space &lt;/b&gt;2-1/2 ft.; &lt;b&gt;Reach &lt;/b&gt;0 ft.&lt;/h5&gt;&lt;/div&gt;&lt;hr/&gt;&lt;div&gt;&lt;h5&gt;&lt;b&gt;STATISTICS&lt;/b&gt;&lt;/h5&gt;&lt;/div&gt;&lt;hr/&gt;&lt;div&gt;&lt;h5&gt;&lt;b&gt;Str&lt;/b&gt; 2, &lt;b&gt;Dex&lt;/b&gt; 15, &lt;b&gt;Con&lt;/b&gt; 8, &lt;b&gt;Int&lt;/b&gt; 2, &lt;b&gt;Wis&lt;/b&gt; 15, &lt;b&gt;Cha&lt;/b&gt; 7&lt;/h5&gt;&lt;h5&gt;&lt;b&gt;Base Atk &lt;/b&gt;+0; &lt;b&gt;CMB &lt;/b&gt;+0; &lt;b&gt;CMD &lt;/b&gt;6&lt;/h5&gt;&lt;h5&gt;&lt;b&gt;Feats &lt;/b&gt;Skill Focus (Perception), Weapon Finesse&lt;/h5&gt;&lt;h5&gt;&lt;b&gt;Skills &lt;/b&gt;Fly +6, Perception +6&lt;/h5&gt;&lt;/div&gt;&lt;hr/&gt;&lt;div&gt;&lt;h5&gt;&lt;b&gt;ECOLOGY&lt;/b&gt;&lt;/h5&gt;&lt;/div&gt;&lt;hr/&gt;&lt;div&gt;&lt;h5&gt;&lt;b&gt;Environment &lt;/b&gt; any temperate&lt;/h5&gt;&lt;h5&gt;&lt;b&gt;Organization &lt;/b&gt;solitary, pair, flock (3-12), or unkindness (13-100)&lt;/h5&gt;&lt;h5&gt;&lt;b&gt;Treasure &lt;/b&gt;none&lt;/h5&gt;&lt;/div&gt;&lt;br&gt;&lt;/br&gt;&lt;div&gt;&lt;h4&gt;&lt;p&gt;The raven is an omnivorous scavenger that eats carrion, insects, food waste, berries, and even small animals.&lt;/p&gt;&lt;/h4&gt;&lt;/div&gt;</t>
  </si>
  <si>
    <t>Toad</t>
  </si>
  <si>
    <t>15, touch 15, flat-footed 14</t>
  </si>
  <si>
    <t>(+1 Dex, +4 size)</t>
  </si>
  <si>
    <t>Fort +0, Ref +3, Will +2</t>
  </si>
  <si>
    <t>Str 1, Dex 12, Con 6, Int 1, Wis 15, Cha 4</t>
  </si>
  <si>
    <t>2 (6 vs, trip)</t>
  </si>
  <si>
    <t>Perception +5, Stealth +21</t>
  </si>
  <si>
    <t xml:space="preserve"> temperate and warm forests</t>
  </si>
  <si>
    <t>solitary, pair, or knot (3-100)</t>
  </si>
  <si>
    <t>Toads are harmless, rough-skinned amphibians.</t>
  </si>
  <si>
    <t>&lt;link rel="stylesheet"href="PF.css"&gt;&lt;div&gt;&lt;h2&gt;Familiar, Toad&lt;/h2&gt;&lt;h3&gt;&lt;i&gt;Presented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class="alignleft"&gt;Toad&lt;/p&gt;&lt;p class="alignright"&gt;CR 1/8&lt;/p&gt;&lt;div style="clear: both;"&gt;&lt;/div&gt;&lt;/div&gt;&lt;div&gt;&lt;h5&gt;&lt;b&gt;XP &lt;/b&gt;50&lt;/h5&gt;&lt;h5&gt;N Diminutive animal &lt;/h5&gt;&lt;h5&gt;&lt;b&gt;Init &lt;/b&gt;+1; &lt;b&gt;Senses &lt;/b&gt;low-light vision, scent; Perception +5&lt;/h5&gt;&lt;/div&gt;&lt;hr/&gt;&lt;div&gt;&lt;h5&gt;&lt;b&gt;DEFENSE&lt;/b&gt;&lt;/h5&gt;&lt;/div&gt;&lt;hr/&gt;&lt;div&gt;&lt;h5&gt;&lt;b&gt;AC &lt;/b&gt;15, touch 15, flat-footed 14 (+1 Dex, +4 size)&lt;/h5&gt;&lt;h5&gt;&lt;b&gt;hp &lt;/b&gt;2 (1d8-2)&lt;/h5&gt;&lt;h5&gt;&lt;b&gt;Fort &lt;/b&gt;+0, &lt;b&gt;Ref &lt;/b&gt;+3, &lt;b&gt;Will &lt;/b&gt;+2&lt;/h5&gt;&lt;/div&gt;&lt;hr/&gt;&lt;div&gt;&lt;h5&gt;&lt;b&gt;OFFENSE&lt;/b&gt;&lt;/h5&gt;&lt;/div&gt;&lt;hr/&gt;&lt;div&gt;&lt;h5&gt;&lt;b&gt;Spd &lt;/b&gt;5 ft.&lt;/h5&gt;&lt;h5&gt;&lt;b&gt;Space &lt;/b&gt;1 ft.; &lt;b&gt;Reach &lt;/b&gt;0 ft.&lt;/h5&gt;&lt;/div&gt;&lt;hr/&gt;&lt;div&gt;&lt;h5&gt;&lt;b&gt;STATISTICS&lt;/b&gt;&lt;/h5&gt;&lt;/div&gt;&lt;hr/&gt;&lt;div&gt;&lt;h5&gt;&lt;b&gt;Str&lt;/b&gt; 1, &lt;b&gt;Dex&lt;/b&gt; 12, &lt;b&gt;Con&lt;/b&gt; 6, &lt;b&gt;Int&lt;/b&gt; 1, &lt;b&gt;Wis&lt;/b&gt; 15, &lt;b&gt;Cha&lt;/b&gt; 4&lt;/h5&gt;&lt;h5&gt;&lt;b&gt;Base Atk &lt;/b&gt;+0; &lt;b&gt;CMB &lt;/b&gt;-3; &lt;b&gt;CMD &lt;/b&gt;2 (6 vs, trip)&lt;/h5&gt;&lt;h5&gt;&lt;b&gt;Feats &lt;/b&gt;Skill Focus (Perception)&lt;/h5&gt;&lt;h5&gt;&lt;b&gt;Skills &lt;/b&gt;Perception +5, Stealth +21; &lt;b&gt;Racial Modifiers &lt;/b&gt;+4 Stealth&lt;/h5&gt;&lt;/div&gt;&lt;hr/&gt;&lt;div&gt;&lt;h5&gt;&lt;b&gt;ECOLOGY&lt;/b&gt;&lt;/h5&gt;&lt;/div&gt;&lt;hr/&gt;&lt;div&gt;&lt;h5&gt;&lt;b&gt;Environment &lt;/b&gt; temperate and warm forests&lt;/h5&gt;&lt;h5&gt;&lt;b&gt;Organization &lt;/b&gt;solitary, pair, or knot (3-100)&lt;/h5&gt;&lt;h5&gt;&lt;b&gt;Treasure &lt;/b&gt;none&lt;/h5&gt;&lt;/div&gt;&lt;br&gt;&lt;/br&gt;&lt;div&gt;&lt;h4&gt;&lt;p&gt;Toads are harmless, rough-skinned amphibians.&lt;/p&gt;&lt;/h4&gt;&lt;/div&gt;</t>
  </si>
  <si>
    <t>Viper</t>
  </si>
  <si>
    <t>low-light vision, scent; Perception +9</t>
  </si>
  <si>
    <t>16, touch 15, flat-footed 13</t>
  </si>
  <si>
    <t>(+3 Dex, +1 natural, +2 size)</t>
  </si>
  <si>
    <t>Fort +1, Ref +5, Will +1</t>
  </si>
  <si>
    <t>20 ft., climb 20 ft., swim 20 ft.</t>
  </si>
  <si>
    <t>bite +5 (1d2-2 plus poison)</t>
  </si>
  <si>
    <t>Str 4, Dex 17, Con 8, Int 1, Wis 13, Cha 2</t>
  </si>
  <si>
    <t>8 (can't be tripped)</t>
  </si>
  <si>
    <t>Climb +11, Perception +9, Stealth +15, Swim +11</t>
  </si>
  <si>
    <t xml:space="preserve"> any temperate and warm</t>
  </si>
  <si>
    <t>Poison (Ex) Bite-injury; save Fort DC 9; frequency 1/round for 6 rounds; effect 1d2 Con; cure 1 save.</t>
  </si>
  <si>
    <t>Vipers are not particularly aggressive snakes, but their poisonous bite can be deadly.</t>
  </si>
  <si>
    <t>&lt;link rel="stylesheet"href="PF.css"&gt;&lt;div&gt;&lt;h2&gt;Familiar, Viper&lt;/h2&gt;&lt;h3&gt;&lt;i&gt;Presented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class="alignleft"&gt;Viper&lt;/p&gt;&lt;p class="alignright"&gt;CR 1/2&lt;/p&gt;&lt;div style="clear: both;"&gt;&lt;/div&gt;&lt;/div&gt;&lt;div&gt;&lt;h5&gt;&lt;b&gt;XP &lt;/b&gt;200&lt;/h5&gt;&lt;h5&gt;N Tiny animal &lt;/h5&gt;&lt;h5&gt;&lt;b&gt;Init &lt;/b&gt;+3; &lt;b&gt;Senses &lt;/b&gt;low-light vision, scent; Perception +9&lt;/h5&gt;&lt;/div&gt;&lt;hr/&gt;&lt;div&gt;&lt;h5&gt;&lt;b&gt;DEFENSE&lt;/b&gt;&lt;/h5&gt;&lt;/div&gt;&lt;hr/&gt;&lt;div&gt;&lt;h5&gt;&lt;b&gt;AC &lt;/b&gt;16, touch 15, flat-footed 13 (+3 Dex, +1 natural, +2 size)&lt;/h5&gt;&lt;h5&gt;&lt;b&gt;hp &lt;/b&gt;3 (1d8-1)&lt;/h5&gt;&lt;h5&gt;&lt;b&gt;Fort &lt;/b&gt;+1, &lt;b&gt;Ref &lt;/b&gt;+5, &lt;b&gt;Will &lt;/b&gt;+1&lt;/h5&gt;&lt;/div&gt;&lt;hr/&gt;&lt;div&gt;&lt;h5&gt;&lt;b&gt;OFFENSE&lt;/b&gt;&lt;/h5&gt;&lt;/div&gt;&lt;hr/&gt;&lt;div&gt;&lt;h5&gt;&lt;b&gt;Spd &lt;/b&gt;20 ft., climb 20 ft., swim 20 ft.&lt;/h5&gt;&lt;h5&gt;&lt;b&gt;Melee &lt;/b&gt;bite +5 (1d2-2 plus poison)&lt;/h5&gt;&lt;h5&gt;&lt;b&gt;Space &lt;/b&gt;2-1/2 ft.; &lt;b&gt;Reach &lt;/b&gt;0 ft.&lt;/h5&gt;&lt;/div&gt;&lt;hr/&gt;&lt;div&gt;&lt;h5&gt;&lt;b&gt;STATISTICS&lt;/b&gt;&lt;/h5&gt;&lt;/div&gt;&lt;hr/&gt;&lt;div&gt;&lt;h5&gt;&lt;b&gt;Str&lt;/b&gt; 4, &lt;b&gt;Dex&lt;/b&gt; 17, &lt;b&gt;Con&lt;/b&gt; 8, &lt;b&gt;Int&lt;/b&gt; 1, &lt;b&gt;Wis&lt;/b&gt; 13, &lt;b&gt;Cha&lt;/b&gt; 2&lt;/h5&gt;&lt;h5&gt;&lt;b&gt;Base Atk &lt;/b&gt;+0; &lt;b&gt;CMB &lt;/b&gt;+1; &lt;b&gt;CMD &lt;/b&gt;8 (can't be tripped)&lt;/h5&gt;&lt;h5&gt;&lt;b&gt;Feats &lt;/b&gt;Weapon Finesse&lt;/h5&gt;&lt;h5&gt;&lt;b&gt;Skills &lt;/b&gt;Climb +11, Perception +9, Stealth +15, Swim +11; &lt;b&gt;Racial Modifiers &lt;/b&gt;+4 Perception, +4 Stealth&lt;/h5&gt;&lt;/div&gt;&lt;hr/&gt;&lt;div&gt;&lt;h5&gt;&lt;b&gt;ECOLOGY&lt;/b&gt;&lt;/h5&gt;&lt;/div&gt;&lt;hr/&gt;&lt;div&gt;&lt;h5&gt;&lt;b&gt;Environment &lt;/b&gt; any temperate and warm&lt;/h5&gt;&lt;h5&gt;&lt;b&gt;Organization &lt;/b&gt;solitary&lt;/h5&gt;&lt;h5&gt;&lt;b&gt;Treasure &lt;/b&gt;none&lt;/h5&gt;&lt;/div&gt;&lt;hr/&gt;&lt;div&gt;&lt;h5&gt;&lt;b&gt;SPECIAL ABILITIES&lt;/b&gt;&lt;/h5&gt;&lt;/div&gt;&lt;hr/&gt;&lt;div&gt;&lt;h5&gt;&lt;b&gt;Poison (Ex)&lt;/b&gt; Bite-injury; save Fort DC 9; frequency 1/round for 6 rounds; effect 1d2 Con; cure 1 save.&lt;/h5&gt;&lt;/div&gt;&lt;br&gt;&lt;/br&gt;&lt;div&gt;&lt;h4&gt;&lt;p&gt;Vipers are not particularly aggressive snakes, but their poisonous bite can be deadly.&lt;/p&gt;&lt;/h4&gt;&lt;/div&gt;</t>
  </si>
  <si>
    <t>Weasel</t>
  </si>
  <si>
    <t>15, touch 14, flat-footed 13</t>
  </si>
  <si>
    <t>(+2 Dex, +1 natural, +2 size)</t>
  </si>
  <si>
    <t>bite +4 (1d3-4 plus attach)</t>
  </si>
  <si>
    <t>Acrobatics +10, Climb +10, Escape Artist +3, Stealth +14</t>
  </si>
  <si>
    <t>+4 Stealth, +8 Acrobatics</t>
  </si>
  <si>
    <t>Attach (Ex) When a weasel hits with a bite attack, it automatically grapples its foe, inflicting automatic bite damage each round.</t>
  </si>
  <si>
    <t>Weasels are predators content with raiding chicken coops or attacking pets when they encounter civilization.</t>
  </si>
  <si>
    <t>&lt;link rel="stylesheet"href="PF.css"&gt;&lt;div&gt;&lt;h2&gt;Familiar, Weasel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class="alignleft"&gt;Weasel &lt;/p&gt;&lt;p class="alignright"&gt;CR 1/2&lt;/p&gt;&lt;div style="clear: both;"&gt;&lt;/div&gt;&lt;/div&gt;&lt;div&gt;&lt;h5&gt;&lt;b&gt;XP &lt;/b&gt;200&lt;/h5&gt;&lt;h5&gt;N Tiny animal &lt;/h5&gt;&lt;h5&gt;&lt;b&gt;Init &lt;/b&gt;+2; &lt;b&gt;Senses &lt;/b&gt;low-light vision, scent; Perception +1&lt;/h5&gt;&lt;/div&gt;&lt;hr/&gt;&lt;div&gt;&lt;h5&gt;&lt;b&gt;DEFENSE&lt;/b&gt;&lt;/h5&gt;&lt;/div&gt;&lt;hr/&gt;&lt;div&gt;&lt;h5&gt;&lt;b&gt;AC &lt;/b&gt;15, touch 14, flat-footed 13 (+2 Dex, +1 natural, +2 size)&lt;/h5&gt;&lt;h5&gt;&lt;b&gt;hp &lt;/b&gt;4 (1d8)&lt;/h5&gt;&lt;h5&gt;&lt;b&gt;Fort &lt;/b&gt;+2, &lt;b&gt;Ref &lt;/b&gt;+4, &lt;b&gt;Will &lt;/b&gt;+1&lt;/h5&gt;&lt;/div&gt;&lt;hr/&gt;&lt;div&gt;&lt;h5&gt;&lt;b&gt;OFFENSE&lt;/b&gt;&lt;/h5&gt;&lt;/div&gt;&lt;hr/&gt;&lt;div&gt;&lt;h5&gt;&lt;b&gt;Spd &lt;/b&gt;20 ft., climb 20 ft.&lt;/h5&gt;&lt;h5&gt;&lt;b&gt;Melee &lt;/b&gt;bite +4 (1d3-4 plus attach)&lt;/h5&gt;&lt;h5&gt;&lt;b&gt;Space &lt;/b&gt;2-1/2 ft.; &lt;b&gt;Reach &lt;/b&gt;0 ft.&lt;/h5&gt;&lt;/div&gt;&lt;hr/&gt;&lt;div&gt;&lt;h5&gt;&lt;b&gt;STATISTICS&lt;/b&gt;&lt;/h5&gt;&lt;/div&gt;&lt;hr/&gt;&lt;div&gt;&lt;h5&gt;&lt;b&gt;Str&lt;/b&gt; 3, &lt;b&gt;Dex&lt;/b&gt; 15, &lt;b&gt;Con&lt;/b&gt; 10, &lt;b&gt;Int&lt;/b&gt; 2, &lt;b&gt;Wis&lt;/b&gt; 12, &lt;b&gt;Cha&lt;/b&gt; 5&lt;/h5&gt;&lt;h5&gt;&lt;b&gt;Base Atk &lt;/b&gt;+0; &lt;b&gt;CMB &lt;/b&gt;+0; &lt;b&gt;CMD &lt;/b&gt;6 (10 vs. trip)&lt;/h5&gt;&lt;h5&gt;&lt;b&gt;Feats &lt;/b&gt;Weapon Finesse&lt;/h5&gt;&lt;h5&gt;&lt;b&gt;Skills &lt;/b&gt;Acrobatics +10, Climb +10, Escape Artist +3, Stealth +14; &lt;b&gt;Racial Modifiers &lt;/b&gt;+4 Stealth, +8 Acrobatics&lt;/h5&gt;&lt;/div&gt;&lt;hr/&gt;&lt;div&gt;&lt;h5&gt;&lt;b&gt;ECOLOGY&lt;/b&gt;&lt;/h5&gt;&lt;/div&gt;&lt;hr/&gt;&lt;div&gt;&lt;h5&gt;&lt;b&gt;Environment &lt;/b&gt; temperate hills&lt;/h5&gt;&lt;h5&gt;&lt;b&gt;Organization &lt;/b&gt;solitary&lt;/h5&gt;&lt;h5&gt;&lt;b&gt;Treasure &lt;/b&gt;none&lt;/h5&gt;&lt;/div&gt;&lt;hr/&gt;&lt;div&gt;&lt;h5&gt;&lt;b&gt;SPECIAL ABILITIES&lt;/b&gt;&lt;/h5&gt;&lt;/div&gt;&lt;hr/&gt;&lt;div&gt;&lt;h5&gt;&lt;b&gt;Attach (Ex)&lt;/b&gt; When a weasel hits with a bite attack, it automatically grapples its foe, inflicting automatic bite damage each round.&lt;/h5&gt;&lt;/div&gt;&lt;br&gt;&lt;/br&gt;&lt;div&gt;&lt;h4&gt;&lt;p&gt;Weasels are predators content with raiding chicken coops or attacking pets when they encounter civilization.&lt;/p&gt;&lt;/h4&gt;&lt;/div&gt;</t>
  </si>
  <si>
    <t>Giant Flytrap</t>
  </si>
  <si>
    <t>low-light vision, tremorsense 60 ft.;  Perception +10</t>
  </si>
  <si>
    <t>22, touch 12, flat-footed 18</t>
  </si>
  <si>
    <t>(+4 Dex, +10 natural, -2 size)</t>
  </si>
  <si>
    <t>(13d8+91)</t>
  </si>
  <si>
    <t>Fort +17, Ref +8, Will +5</t>
  </si>
  <si>
    <t>mind-affecting effects, paralysis, poison, polymorph, sleep, stun</t>
  </si>
  <si>
    <t>acid 20</t>
  </si>
  <si>
    <t>4 bites +15 (1d8+7 plus grab)</t>
  </si>
  <si>
    <t>engulf</t>
  </si>
  <si>
    <t>Str 25, Dex 18, Con 25, Int 1, Wis 12, Cha 6</t>
  </si>
  <si>
    <t>Cleave, Great Fortitude, Improved Initiative, Power Attack, Skill Focus (Stealth), Vital Strike, Weapon Focus (bite)</t>
  </si>
  <si>
    <t>Perception +10, Stealth +9 (+17 in undergrowth)</t>
  </si>
  <si>
    <t>+8 Stealth in undergrowth</t>
  </si>
  <si>
    <t>solitary, pair, or grove (3-6)</t>
  </si>
  <si>
    <t>This towering plant is a mass of vines and barbs. Several stalks are horribly mobile, each ending in a set of green, toothy jaws.</t>
  </si>
  <si>
    <t>Flytrap</t>
  </si>
  <si>
    <t>Engulf (Ex) If a giant flytrap begins its turn with an opponent at least two size categories smaller than itself grappled in one of its mouths, it can close its jaws completely around the foe by making a new combat maneuver check (as though attempting to pin the foe). If it succeeds, it engulfs the prey and inflicts 1d8+7 points of damage and 2d6 acid damage as the cavity floods with digestive enzymes.  The seal formed is airtight, so an engulfed creature risks suffocation. Engulf is a special form of pinning, and an engulfed creature can escape in the same way as he can from being pinned, but since an engulfed creature is contained wholly inside the plant's jaws, the flytrap's victim cannot be targeted by effects or attacks that require line of sight or line of effect. A giant flytrap that is grappling or pinning a foe cannot attack other targets with that bite, but is not otherwise hindered.</t>
  </si>
  <si>
    <t>A hardy plant that grows in areas with poor soil but abundant animal life, this dangerous predator is an immense version of its more common (and much smaller) kin. Whereas the smaller flytraps supplement their growth by catching insects, the giant flytrap does the same with animals, humanoids, and anything else foolish enough to draw too near. Local legends call this plant names like "mancatcher," "snapperjaw plant," "dragonleaf plant," "cowbiter," and "green gulper," but adventurers know it simply as the giant flytrap.  As the giant flytrap's prey are generally much smarter than insects, this huge plant has evolved into a much more aggressive hunter than its smaller brethren. It can lumber slowly along the ground, using its writhing roots like tentacles to relocate to more populous hunting grounds, and is quite canny at blending in with the surrounding foliage. A giant flytrap's jaws and stalks are swift-moving-it reaches out and snaps at passersby with lightning speed. The plant itself even has a modicum of intelligence, and is capable of limited tactical choices, such as knowing when to break off an attack against a powerful foe.  While most giant flytraps have four sets of jaws, some can have as few as one, and others eight or more.  As a general rule, you should increase a giant flytrap's HD by 2 and its natural armor bonus by +1 for each additional bite attack you give it, increasing its CR by +1 for each time you increase its attacks and HD in this manner. If you increase the plant by more than 3 or 4 bites (and thus by more than 6 or 8 Hit Dice), consult Table 1-1 on page 291 to make sure that the plant's CR remains appropriate.  A giant flytrap's stalks are 20 feet long, but generally sprawl relatively close to the central mass-a set of full-grown flytrap jaws is 7 feet across. A giant flytrap weighs 9,000 pounds.</t>
  </si>
  <si>
    <t>&lt;link rel="stylesheet"href="PF.css"&gt;&lt;div&gt;&lt;h2&gt;Flytrap, Giant &lt;/h2&gt;&lt;h3&gt;&lt;i&gt;This towering plant is a mass of vines and barbs. Several stalks are horribly mobile, each ending in a set of green, toothy jaws.&lt;/i&gt;&lt;/h3&gt;&lt;br&gt;&lt;/br&gt;&lt;/div&gt;&lt;div class="heading"&gt;&lt;p class="alignleft"&gt;Giant Flytrap&lt;/p&gt;&lt;p class="alignright"&gt;CR 10&lt;/p&gt;&lt;div style="clear: both;"&gt;&lt;/div&gt;&lt;/div&gt;&lt;div&gt;&lt;h5&gt;&lt;b&gt;XP &lt;/b&gt;9,600&lt;/h5&gt;&lt;h5&gt;N Huge plant &lt;/h5&gt;&lt;h5&gt;&lt;b&gt;Init &lt;/b&gt;+8; &lt;b&gt;Senses &lt;/b&gt;low-light vision, tremorsense 60 ft.;  Perception +10&lt;/h5&gt;&lt;/div&gt;&lt;hr/&gt;&lt;div&gt;&lt;h5&gt;&lt;b&gt;DEFENSE&lt;/b&gt;&lt;/h5&gt;&lt;/div&gt;&lt;hr/&gt;&lt;div&gt;&lt;h5&gt;&lt;b&gt;AC &lt;/b&gt;22, touch 12, flat-footed 18 (+4 Dex, +10 natural, -2 size)&lt;/h5&gt;&lt;h5&gt;&lt;b&gt;hp &lt;/b&gt;149 (13d8+91)&lt;/h5&gt;&lt;h5&gt;&lt;b&gt;Fort &lt;/b&gt;+17, &lt;b&gt;Ref &lt;/b&gt;+8, &lt;b&gt;Will &lt;/b&gt;+5&lt;/h5&gt;&lt;h5&gt;&lt;b&gt;Immune &lt;/b&gt;mind-affecting effects, paralysis, poison, polymorph, sleep, stun; &lt;b&gt;Resist &lt;/b&gt;acid 20&lt;/h5&gt;&lt;/div&gt;&lt;hr/&gt;&lt;div&gt;&lt;h5&gt;&lt;b&gt;OFFENSE&lt;/b&gt;&lt;/h5&gt;&lt;/div&gt;&lt;hr/&gt;&lt;div&gt;&lt;h5&gt;&lt;b&gt;Spd &lt;/b&gt;10 ft.&lt;/h5&gt;&lt;h5&gt;&lt;b&gt;Melee &lt;/b&gt;4 bites +15 (1d8+7 plus grab)&lt;/h5&gt;&lt;h5&gt;&lt;b&gt;Space &lt;/b&gt;15 ft.; &lt;b&gt;Reach &lt;/b&gt;15 ft.&lt;/h5&gt;&lt;h5&gt;&lt;b&gt;Special Attacks &lt;/b&gt;engulf&lt;/h5&gt;&lt;/div&gt;&lt;hr/&gt;&lt;div&gt;&lt;h5&gt;&lt;b&gt;STATISTICS&lt;/b&gt;&lt;/h5&gt;&lt;/div&gt;&lt;hr/&gt;&lt;div&gt;&lt;h5&gt;&lt;b&gt;Str&lt;/b&gt; 25, &lt;b&gt;Dex&lt;/b&gt; 18, &lt;b&gt;Con&lt;/b&gt; 25, &lt;b&gt;Int&lt;/b&gt; 1, &lt;b&gt;Wis&lt;/b&gt; 12, &lt;b&gt;Cha&lt;/b&gt; 6&lt;/h5&gt;&lt;h5&gt;&lt;b&gt;Base Atk &lt;/b&gt;+9; &lt;b&gt;CMB &lt;/b&gt;+18 (+22 grapple); &lt;b&gt;CMD &lt;/b&gt;32 (can't be tripped)&lt;/h5&gt;&lt;h5&gt;&lt;b&gt;Feats &lt;/b&gt;Cleave, Great Fortitude, Improved Initiative, Power Attack, Skill Focus (Stealth), Vital Strike, Weapon Focus (bite)&lt;/h5&gt;&lt;h5&gt;&lt;b&gt;Skills &lt;/b&gt;Perception +10, Stealth +9 (+17 in undergrowth); &lt;b&gt;Racial Modifiers &lt;/b&gt;+8 Stealth in undergrowth&lt;/h5&gt;&lt;/div&gt;&lt;hr/&gt;&lt;div&gt;&lt;h5&gt;&lt;b&gt;ECOLOGY&lt;/b&gt;&lt;/h5&gt;&lt;/div&gt;&lt;hr/&gt;&lt;div&gt;&lt;h5&gt;&lt;b&gt;Environment &lt;/b&gt; temperate swamps&lt;/h5&gt;&lt;h5&gt;&lt;b&gt;Organization &lt;/b&gt;solitary, pair, or grove (3-6)&lt;/h5&gt;&lt;h5&gt;&lt;b&gt;Treasure &lt;/b&gt;incidental&lt;/h5&gt;&lt;/div&gt;&lt;hr/&gt;&lt;div&gt;&lt;h5&gt;&lt;b&gt;SPECIAL ABILITIES&lt;/b&gt;&lt;/h5&gt;&lt;/div&gt;&lt;hr/&gt;&lt;div&gt;&lt;h5&gt;&lt;b&gt;Engulf (Ex)&lt;/b&gt; If a giant flytrap begins its turn with an opponent at least two size categories smaller than itself grappled in one of its mouths, it can close its jaws completely around the foe by making a new combat maneuver check (as though attempting to pin the foe). If it succeeds, it engulfs the prey and inflicts 1d8+7 points of damage and 2d6 acid damage as the cavity floods with digestive enzymes.  The seal formed is airtight, so an engulfed creature risks suffocation. Engulf is a special form of pinning, and an engulfed creature can escape in the same way as he can from being pinned, but since an engulfed creature is contained wholly inside the plant's jaws, the flytrap's victim cannot be targeted by effects or attacks that require line of sight or line of effect. A giant flytrap that is grappling or pinning a foe cannot attack other targets with that bite, but is not otherwise hindered.&lt;/h5&gt;&lt;/div&gt;&lt;br&gt;&lt;/br&gt;&lt;div&gt;&lt;h4&gt;&lt;p&gt;A hardy plant that grows in areas with poor soil but abundant animal life, this dangerous predator is an immense version of its more common (and much smaller) kin. Whereas the smaller flytraps supplement their growth by catching insects, the giant flytrap does the same with animals, humanoids, and anything else foolish enough to draw too near. Local legends call this plant names like "mancatcher," "snapperjaw plant," "dragonleaf plant," "cowbiter," and "green gulper," but adventurers know it simply as the giant flytrap.&lt;/p&gt;&lt;p&gt;As the giant flytrap's prey are generally much smarter than insects, this huge plant has evolved into a much more aggressive hunter than its smaller brethren. It can lumber slowly along the ground, using its writhing roots like tentacles to relocate to more populous hunting grounds, and is quite canny at blending in with the surrounding foliage. A giant flytrap's jaws and stalks are swift-moving-it reaches out and snaps at passersby with lightning speed. The plant itself even has a modicum of intelligence, and is capable of limited tactical choices, such as knowing when to break off an attack against a powerful foe.&lt;/p&gt;&lt;p&gt;While most giant flytraps have four sets of jaws, some can have as few as one, and others eight or more.&lt;/p&gt;&lt;p&gt;As a general rule, you should increase a giant flytrap's HD by 2 and its natural armor bonus by +1 for each additional bite attack you give it, increasing its CR by +1 for each time you increase its attacks and HD in this manner. If you increase the plant by more than 3 or 4 bites (and thus by more than 6 or 8 Hit Dice), consult Table 1-1 on page 291 to make sure that the plant's CR remains appropriate.&lt;/p&gt;&lt;p&gt;A giant flytrap's stalks are 20 feet long, but generally sprawl relatively close to the central mass-a set of full-grown flytrap jaws is 7 feet across. A giant flytrap weighs 9,000 pounds.&lt;/p&gt;&lt;/h4&gt;&lt;/div&gt;</t>
  </si>
  <si>
    <t>Giant Frog</t>
  </si>
  <si>
    <t>low-light vision, scent; Perception +3</t>
  </si>
  <si>
    <t>12, touch 11, flat-footed 11</t>
  </si>
  <si>
    <t>(+1 Dex, +1 natural)</t>
  </si>
  <si>
    <t>(2d8+6)</t>
  </si>
  <si>
    <t>Fort +6, Ref +6, Will -1</t>
  </si>
  <si>
    <t>bite +3 (1d6+2 plus grab) or tongue +3 touch (grab)</t>
  </si>
  <si>
    <t>5 ft. (15 ft. with tongue)</t>
  </si>
  <si>
    <t>pull (tongue, 5 feet), swallow whole (1d4 bludgeoning damage, AC 10, 1 hp), tongue</t>
  </si>
  <si>
    <t>Str 15, Dex 13, Con 16, Int 1, Wis 8, Cha 6</t>
  </si>
  <si>
    <t>14 (18 vs. trip)</t>
  </si>
  <si>
    <t>Lightning Reflexes</t>
  </si>
  <si>
    <t>Acrobatics +9 (+13 jumping), Perception +3, Stealth +5, Swim +10</t>
  </si>
  <si>
    <t>+4 Acrobatics (+8 jumping), +4 Stealth</t>
  </si>
  <si>
    <t xml:space="preserve"> temperate or warm marshes and aquatic</t>
  </si>
  <si>
    <t>solitary, pair, or army (3-8)</t>
  </si>
  <si>
    <t>This creature looks like a normal frog, with moist, mottled, blackish-green skin, but grown to truly monstrous size.</t>
  </si>
  <si>
    <t>Frog</t>
  </si>
  <si>
    <t>Tongue (Ex) A giant frog's tongue is a primary attack with reach equal to three times the frog's normal reach (15 feet for a Medium giant frog). A giant frog's tongue deals no damage on a hit, but can be used to grab. A giant frog does not gain the grappled condition while using its tongue in this manner.</t>
  </si>
  <si>
    <t>Giant frogs have razor-sharp teeth lining their mouths. They are 6 feet long and weigh 200 pounds. Frog Companions Starting Statistics: Size Medium; Speed 30 ft., swim 30 ft.; AC +1 natural armor; Attack bite (1d6); Ability Scores Str 15, Dex 13, Con 16, Int 1, Wis 9, Cha 6; Special Qualities low-light vision, scent, tongue, pull. 4th-Level Adv.: Ability Scores Str +2, Dex +2; Special Qualities swallow whole.</t>
  </si>
  <si>
    <t>&lt;link rel="stylesheet"href="PF.css"&gt;&lt;div&gt;&lt;h2&gt;Frog, Giant &lt;/h2&gt;&lt;h3&gt;&lt;i&gt;This creature looks like a normal frog, with moist, mottled, blackish-green skin, but grown to truly monstrous size.&lt;/i&gt;&lt;/h3&gt;&lt;br&gt;&lt;/br&gt;&lt;/div&gt;&lt;div class="heading"&gt;&lt;p class="alignleft"&gt;Giant Frog&lt;/p&gt;&lt;p class="alignright"&gt;CR 1&lt;/p&gt;&lt;div style="clear: both;"&gt;&lt;/div&gt;&lt;/div&gt;&lt;div&gt;&lt;h5&gt;&lt;b&gt;XP &lt;/b&gt;400&lt;/h5&gt;&lt;h5&gt;N Medium Animal &lt;/h5&gt;&lt;h5&gt;&lt;b&gt;Init &lt;/b&gt;+1; &lt;b&gt;Senses &lt;/b&gt;low-light vision, scent; Perception +3&lt;/h5&gt;&lt;/div&gt;&lt;hr/&gt;&lt;div&gt;&lt;h5&gt;&lt;b&gt;DEFENSE&lt;/b&gt;&lt;/h5&gt;&lt;/div&gt;&lt;hr/&gt;&lt;div&gt;&lt;h5&gt;&lt;b&gt;AC &lt;/b&gt;12, touch 11, flat-footed 11 (+1 Dex, +1 natural)&lt;/h5&gt;&lt;h5&gt;&lt;b&gt;hp &lt;/b&gt;15 (2d8+6)&lt;/h5&gt;&lt;h5&gt;&lt;b&gt;Fort &lt;/b&gt;+6, &lt;b&gt;Ref &lt;/b&gt;+6, &lt;b&gt;Will &lt;/b&gt;-1&lt;/h5&gt;&lt;/div&gt;&lt;hr/&gt;&lt;div&gt;&lt;h5&gt;&lt;b&gt;OFFENSE&lt;/b&gt;&lt;/h5&gt;&lt;/div&gt;&lt;hr/&gt;&lt;div&gt;&lt;h5&gt;&lt;b&gt;Spd &lt;/b&gt;30 ft., swim 30 ft.&lt;/h5&gt;&lt;h5&gt;&lt;b&gt;Melee &lt;/b&gt;bite +3 (1d6+2 plus grab) or &lt;/br&gt;tongue +3 touch (grab)&lt;/h5&gt;&lt;h5&gt;&lt;b&gt;Space &lt;/b&gt;5 ft.; &lt;b&gt;Reach &lt;/b&gt;5 ft. (15 ft. with tongue)&lt;/h5&gt;&lt;h5&gt;&lt;b&gt;Special Attacks &lt;/b&gt;pull (tongue, 5 feet), swallow whole (1d4 bludgeoning damage, AC 10, 1 hp), tongue&lt;/h5&gt;&lt;/div&gt;&lt;hr/&gt;&lt;div&gt;&lt;h5&gt;&lt;b&gt;STATISTICS&lt;/b&gt;&lt;/h5&gt;&lt;/div&gt;&lt;hr/&gt;&lt;div&gt;&lt;h5&gt;&lt;b&gt;Str&lt;/b&gt; 15, &lt;b&gt;Dex&lt;/b&gt; 13, &lt;b&gt;Con&lt;/b&gt; 16, &lt;b&gt;Int&lt;/b&gt; 1, &lt;b&gt;Wis&lt;/b&gt; 8, &lt;b&gt;Cha&lt;/b&gt; 6&lt;/h5&gt;&lt;h5&gt;&lt;b&gt;Base Atk &lt;/b&gt;+1; &lt;b&gt;CMB &lt;/b&gt;+3 (+7 grapple); &lt;b&gt;CMD &lt;/b&gt;14 (18 vs. trip)&lt;/h5&gt;&lt;h5&gt;&lt;b&gt;Feats &lt;/b&gt;Lightning Reflexes&lt;/h5&gt;&lt;h5&gt;&lt;b&gt;Skills &lt;/b&gt;Acrobatics +9 (+13 jumping), Perception +3, Stealth +5, Swim +10; &lt;b&gt;Racial Modifiers &lt;/b&gt;+4 Acrobatics (+8 jumping), +4 Stealth&lt;/h5&gt;&lt;/div&gt;&lt;hr/&gt;&lt;div&gt;&lt;h5&gt;&lt;b&gt;ECOLOGY&lt;/b&gt;&lt;/h5&gt;&lt;/div&gt;&lt;hr/&gt;&lt;div&gt;&lt;h5&gt;&lt;b&gt;Environment &lt;/b&gt; temperate or warm marshes and aquatic&lt;/h5&gt;&lt;h5&gt;&lt;b&gt;Organization &lt;/b&gt;solitary, pair, or army (3-8)&lt;/h5&gt;&lt;h5&gt;&lt;b&gt;Treasure &lt;/b&gt;none&lt;/h5&gt;&lt;/div&gt;&lt;hr/&gt;&lt;div&gt;&lt;h5&gt;&lt;b&gt;SPECIAL ABILITIES&lt;/b&gt;&lt;/h5&gt;&lt;/div&gt;&lt;hr/&gt;&lt;div&gt;&lt;h5&gt;&lt;b&gt;Tongue (Ex)&lt;/b&gt; A giant frog's tongue is a primary attack with reach equal to three times the frog's normal reach (15 feet for a Medium giant frog). A giant frog's tongue deals no damage on a hit, but can be used to grab. A giant frog does not gain the grappled condition while using its tongue in this manner.&lt;/h5&gt;&lt;/div&gt;&lt;br&gt;&lt;/br&gt;&lt;div&gt;&lt;h4&gt;&lt;p&gt;Giant frogs have razor-sharp teeth lining their mouths. They are 6 feet long and weigh 200 pounds.&lt;/p&gt;&lt;p&gt;&lt;b&gt;Frog Companions&lt;/b&gt;&lt;br&gt; &lt;b&gt;Starting Statistics: Size&lt;/b&gt; Medium; &lt;b&gt;Speed&lt;/b&gt; 30 ft., swim 30 ft.; &lt;b&gt;AC&lt;/b&gt; +1 natural armor; &lt;b&gt;Attack&lt;/b&gt; bite (1d6); &lt;b&gt;Ability Scores&lt;/b&gt; Str 15, Dex 13, Con 16, Int 1, Wis 9, Cha 6; &lt;b&gt;Special Qualities&lt;/b&gt; low-light vision, scent, tongue, pull.&lt;/p&gt;&lt;p&gt;&lt;b&gt;4th-Level Advancement: Ability Scores&lt;/b&gt; Str +2, Dex +2; &lt;b&gt;Special Qualities&lt;/b&gt; swallow whole.&lt;/p&gt;&lt;/h4&gt;&lt;/div&gt;</t>
  </si>
  <si>
    <t>Poison Frog</t>
  </si>
  <si>
    <t>low-light vision; Perception +3</t>
  </si>
  <si>
    <t>13, touch 13, flat-footed 12</t>
  </si>
  <si>
    <t>(+1 Dex, +2 size)</t>
  </si>
  <si>
    <t>Fort +2, Ref +3, Will -1</t>
  </si>
  <si>
    <t>10 ft., swim 20 ft.</t>
  </si>
  <si>
    <t>bite +3 (1 plus poison)</t>
  </si>
  <si>
    <t>Str 2, Dex 12, Con 11, Int 1, Wis 9, Cha 10</t>
  </si>
  <si>
    <t>5 (9 vs. trip)</t>
  </si>
  <si>
    <t>Acrobatics +5 (+1 jumping), Perception +3, Stealth +13, Swim + 9</t>
  </si>
  <si>
    <t>+4 Acrobatics (+8 jumping), +4 Stealth; uses Dex to swim</t>
  </si>
  <si>
    <t xml:space="preserve"> warm marshes and aquatic</t>
  </si>
  <si>
    <t>This small frog is bright green and red, with electric-blue stripes on its hind legs.</t>
  </si>
  <si>
    <t>Poison (Ex) Injury; save Fort DC 10; frequency 1/round for 6 rounds; effect 1d2 Con damage; cure 1 save</t>
  </si>
  <si>
    <t>Poisonous frogs are a bright green color, with additional bright yellow, red, or blue markings. They are just over a foot long and weigh 10 pounds. The poison of poisonous frogs is often gathered by primitive tribes and used to coat darts and arrows for hunting. You can make a larger poison frog either by applying the giant simple template or by giving a normal giant frog a poison frog's venomous bite.</t>
  </si>
  <si>
    <t>&lt;link rel="stylesheet"href="PF.css"&gt;&lt;div&gt;&lt;h2&gt;Frog, Poison &lt;/h2&gt;&lt;h3&gt;&lt;i&gt;&lt;i&gt;This small frog is bright green and red&lt;/i&gt;, &lt;i&gt;with electric-blue stripes on its hind legs.&lt;/i&gt;&lt;/i&gt;&lt;/h3&gt;&lt;br&gt;&lt;/br&gt;&lt;/div&gt;&lt;div class="heading"&gt;&lt;p class="alignleft"&gt;Poison Frog&lt;/p&gt;&lt;p class="alignright"&gt;CR 1/2&lt;/p&gt;&lt;div style="clear: both;"&gt;&lt;/div&gt;&lt;/div&gt;&lt;div&gt;&lt;h5&gt;&lt;b&gt;XP &lt;/b&gt;200&lt;/h5&gt;&lt;h5&gt;N Tiny animal &lt;/h5&gt;&lt;h5&gt;&lt;b&gt;Init &lt;/b&gt;+1; &lt;b&gt;Senses &lt;/b&gt;low-light vision; Perception +3&lt;/h5&gt;&lt;/div&gt;&lt;hr/&gt;&lt;div&gt;&lt;h5&gt;&lt;b&gt;DEFENSE&lt;/b&gt;&lt;/h5&gt;&lt;/div&gt;&lt;hr/&gt;&lt;div&gt;&lt;h5&gt;&lt;b&gt;AC &lt;/b&gt;13, touch 13, flat-footed 12 (+1 Dex, +2 size)&lt;/h5&gt;&lt;h5&gt;&lt;b&gt;hp &lt;/b&gt;4 (1d8)&lt;/h5&gt;&lt;h5&gt;&lt;b&gt;Fort &lt;/b&gt;+2, &lt;b&gt;Ref &lt;/b&gt;+3, &lt;b&gt;Will &lt;/b&gt;-1&lt;/h5&gt;&lt;/div&gt;&lt;hr/&gt;&lt;div&gt;&lt;h5&gt;&lt;b&gt;OFFENSE&lt;/b&gt;&lt;/h5&gt;&lt;/div&gt;&lt;hr/&gt;&lt;div&gt;&lt;h5&gt;&lt;b&gt;Spd &lt;/b&gt;10 ft., swim 20 ft.&lt;/h5&gt;&lt;h5&gt;&lt;b&gt;Melee &lt;/b&gt;bite +3 (1 plus poison)&lt;/h5&gt;&lt;h5&gt;&lt;b&gt;Space &lt;/b&gt;2-1/2 ft.; &lt;b&gt;Reach &lt;/b&gt;0 ft.&lt;/h5&gt;&lt;/div&gt;&lt;hr/&gt;&lt;div&gt;&lt;h5&gt;&lt;b&gt;STATISTICS&lt;/b&gt;&lt;/h5&gt;&lt;/div&gt;&lt;hr/&gt;&lt;div&gt;&lt;h5&gt;&lt;b&gt;Str &lt;/b&gt;2, &lt;b&gt;Dex &lt;/b&gt;12, &lt;b&gt;Con &lt;/b&gt;11, &lt;b&gt;Int &lt;/b&gt; 1, &lt;b&gt;Wis &lt;/b&gt;9, &lt;b&gt;Cha &lt;/b&gt;10&lt;/h5&gt;&lt;h5&gt;&lt;b&gt;Base Atk &lt;/b&gt;+0; &lt;b&gt;CMB &lt;/b&gt;-1; &lt;b&gt;CMD &lt;/b&gt;5 (9 vs. trip)&lt;/h5&gt;&lt;h5&gt;&lt;b&gt;Feats &lt;/b&gt;Weapon Finesse&lt;/h5&gt;&lt;h5&gt;&lt;b&gt;Skills &lt;/b&gt;Acrobatics +5 (+1 jumping), Perception +3, Stealth +13, Swim + 9; &lt;b&gt;Racial Modifiers &lt;/b&gt;+4 Acrobatics (+8 jumping), +4 Stealth; uses Dex to swim&lt;/h5&gt;&lt;/div&gt;&lt;hr/&gt;&lt;div&gt;&lt;h5&gt;&lt;b&gt;ECOLOGY&lt;/b&gt;&lt;/h5&gt;&lt;/div&gt;&lt;hr/&gt;&lt;div&gt;&lt;h5&gt;&lt;b&gt;Environment &lt;/b&gt; warm marshes and aquatic&lt;/h5&gt;&lt;h5&gt;&lt;b&gt;Organization &lt;/b&gt;solitary, pair, or army (3-12)&lt;/h5&gt;&lt;h5&gt;&lt;b&gt;Treasure &lt;/b&gt;none&lt;/h5&gt;&lt;/div&gt;&lt;hr/&gt;&lt;div&gt;&lt;h5&gt;&lt;b&gt;SPECIAL ABILITIES&lt;/b&gt;&lt;/h5&gt;&lt;/div&gt;&lt;hr/&gt;&lt;div&gt;&lt;h5&gt;&lt;b&gt;Poison (Ex)&lt;/b&gt; Injury; &lt;i&gt;save&lt;/i&gt; Fort DC 10; &lt;i&gt;frequency&lt;/i&gt; 1/round for 6 rounds; &lt;i&gt;effect&lt;/i&gt; 1d2 Con damage; &lt;i&gt;cure&lt;/i&gt; 1 &lt;i&gt;save&lt;/i&gt;&lt;/h5&gt;&lt;/div&gt;&lt;br&gt;&lt;/br&gt;&lt;div&gt;&lt;h4&gt;&lt;p&gt;&lt;p&gt;Poisonous frogs are a bright green color, with additional bright yellow, red, or blue markings. They are just over a foot long and weigh 10 pounds. The poison of poisonous frogs is often gathered by primitive tribes and used to coat darts and arrows for hunting. You can make a larger poison frog either by applying the giant simple template or by giving a normal giant frog a poison frog's venomous bite.&lt;/p&gt;&lt;/h4&gt;&lt;/div&gt;</t>
  </si>
  <si>
    <t>Froghemoth</t>
  </si>
  <si>
    <t>all-around vision, blindsight 30 ft., darkvision 60 ft.; Perception +16</t>
  </si>
  <si>
    <t>28, touch 9, flat-footed 27</t>
  </si>
  <si>
    <t>(+1 Dex, +19 natural, -2 size)</t>
  </si>
  <si>
    <t>(16d8+112)</t>
  </si>
  <si>
    <t>Fort +12, Ref +8, Will +11</t>
  </si>
  <si>
    <t>electricity (partial)</t>
  </si>
  <si>
    <t>fire 10</t>
  </si>
  <si>
    <t>slowed by electricity</t>
  </si>
  <si>
    <t>bite +20 (2d6+10/19-20 plus grab), 4 tentacles +18 (1d8+5 plus grab), tongue +18 (1d4+5 plus grab)</t>
  </si>
  <si>
    <t>15 ft. (30 ft. with tongue)</t>
  </si>
  <si>
    <t>constrict (tentacle, 1d6+10), swallow whole (3d6+10 damage, AC 19, hp 18)</t>
  </si>
  <si>
    <t>Str 30, Dex 13, Con 24, Int 2, Wis 13, Cha 11</t>
  </si>
  <si>
    <t>Cleave, Improved Critical (bite), Improved Initiative, Lightning Reflexes, Lunge, Multiattack, Power Attack, Skill Focus (Stealth)</t>
  </si>
  <si>
    <t>Perception +16, Stealth +14 (+22 in marshes), Swim +18</t>
  </si>
  <si>
    <t>+8 Perception, +8 Stealth in marshes</t>
  </si>
  <si>
    <t xml:space="preserve"> temperate marsh</t>
  </si>
  <si>
    <t>This immense, three-eyed frog-like creature rears up on powerful hind legs. In place of arms, four huge tentacles thrash and writhe.</t>
  </si>
  <si>
    <t>All-Around Vision (Ex) A froghemoth's stalked eyes allow it to see in all directions at once. It cannot be flanked. Slowed by Electricity (Ex) Although a froghemoth is immune to damage from electricity, whenever it would otherwise take such damage it is instead slowed for 1 round.</t>
  </si>
  <si>
    <t>Thankfully rare, the froghemoth is one of the deep swampland's most ferocious and monstrous predators. Capable of catching and eating dinosaurs and even dragons, the froghemoth is a frighteningly effective ambush hunter. When lying in wait for prey, the immense creature secrets itself in deep marsh pools and mud so that only the top of its eyestalk emerges from the surface. The froghemoth's eyes are incredibly keen, but even more impressive is the monster's tongue. Like a snake, a froghemoth can "taste" its surroundings with extraordinary accuracy. Scholars have long debated the origin of this strangely immense predator, arguing that its unusual senses, physiology, and resistances make it something more than an animal. Druids and other servants of the natural world agree-the froghemoth may act like an animal, but it never seems fully "comfortable" in its environs. Perpetually illtempered, a froghemoth often seems to kill simply for the sake of killing-vomiting up partially digested meals in favor of new prey when it encounters such. It's not unheard of to find these strange creatures far from their normal habitations, as if the marsh didn't agree with them and sent them wandering in search of a new home. Some sages argue that the froghemoth isn't from this world at all, and that these wanderings are instinctual urges to seek out its true home-a home not represented by the strange world in which the beast finds itself trapped. A froghemoth is 22 feet tall at the shoulder and weighs 16,000 pounds.</t>
  </si>
  <si>
    <t>&lt;link rel="stylesheet"href="PF.css"&gt;&lt;div&gt;&lt;h2&gt;Froghemoth&lt;/h2&gt;&lt;h3&gt;&lt;i&gt;&lt;i&gt;This immense&lt;/i&gt;, &lt;i&gt;three-eyed frog-like creature rears up on powerful hind legs. In place of arms&lt;/i&gt;, &lt;i&gt;four huge tentacles thrash and writhe.&lt;/i&gt;&lt;/i&gt;&lt;/h3&gt;&lt;br&gt;&lt;/br&gt;&lt;/div&gt;&lt;div class="heading"&gt;&lt;p class="alignleft"&gt;Froghemoth&lt;/p&gt;&lt;p class="alignright"&gt;CR 13&lt;/p&gt;&lt;div style="clear: both;"&gt;&lt;/div&gt;&lt;/div&gt;&lt;div&gt;&lt;h5&gt;&lt;b&gt;XP &lt;/b&gt;25,600&lt;/h5&gt;&lt;h5&gt;N Huge aberration &lt;/h5&gt;&lt;h5&gt;&lt;b&gt;Init &lt;/b&gt;+5; &lt;b&gt;Senses &lt;/b&gt;all-around vision, blindsight 30 ft., darkvision 60 ft.; Perception +16&lt;/h5&gt;&lt;/div&gt;&lt;hr/&gt;&lt;div&gt;&lt;h5&gt;&lt;b&gt;DEFENSE&lt;/b&gt;&lt;/h5&gt;&lt;/div&gt;&lt;hr/&gt;&lt;div&gt;&lt;h5&gt;&lt;b&gt;AC &lt;/b&gt;28, touch 9, flat-footed 27 (+1 Dex, +19 natural, -2 size)&lt;/h5&gt;&lt;h5&gt;&lt;b&gt;hp &lt;/b&gt;184 (16d8+112)&lt;/h5&gt;&lt;h5&gt;&lt;b&gt;Fort &lt;/b&gt;+12, &lt;b&gt;Ref &lt;/b&gt;+8, &lt;b&gt;Will &lt;/b&gt;+11&lt;/h5&gt;&lt;h5&gt;&lt;b&gt;Immune &lt;/b&gt;electricity (partial); &lt;b&gt;Resist &lt;/b&gt;fire 10&lt;/h5&gt;&lt;h5&gt;&lt;b&gt;Weaknesses &lt;/b&gt;slowed by electricity&lt;/h5&gt;&lt;/div&gt;&lt;hr/&gt;&lt;div&gt;&lt;h5&gt;&lt;b&gt;OFFENSE&lt;/b&gt;&lt;/h5&gt;&lt;/div&gt;&lt;hr/&gt;&lt;div&gt;&lt;h5&gt;&lt;b&gt;Spd &lt;/b&gt;20 ft., swim 30 ft.&lt;/h5&gt;&lt;h5&gt;&lt;b&gt;Melee &lt;/b&gt;bite +20 (2d6+10/19-20 plus grab), 4 tentacles +18 (1d8+5 plus grab), tongue +18 (1d4+5 plus grab)&lt;/h5&gt;&lt;h5&gt;&lt;b&gt;Space &lt;/b&gt;15 ft.; &lt;b&gt;Reach &lt;/b&gt;15 ft. (30 ft. with tongue)&lt;/h5&gt;&lt;h5&gt;&lt;b&gt;Special Attacks &lt;/b&gt;constrict (tentacle, 1d6+10), swallow whole (3d6+10 damage, AC 19, hp 18)&lt;/h5&gt;&lt;/div&gt;&lt;hr/&gt;&lt;div&gt;&lt;h5&gt;&lt;b&gt;STATISTICS&lt;/b&gt;&lt;/h5&gt;&lt;/div&gt;&lt;hr/&gt;&lt;div&gt;&lt;h5&gt;&lt;b&gt;Str &lt;/b&gt;30, &lt;b&gt;Dex &lt;/b&gt;13, &lt;b&gt;Con &lt;/b&gt;24, &lt;b&gt;Int &lt;/b&gt; 2, &lt;b&gt;Wis &lt;/b&gt;13, &lt;b&gt;Cha &lt;/b&gt;11&lt;/h5&gt;&lt;h5&gt;&lt;b&gt;Base Atk &lt;/b&gt;+12; &lt;b&gt;CMB &lt;/b&gt;+24 (+28 grapple); &lt;b&gt;CMD &lt;/b&gt;35&lt;/h5&gt;&lt;h5&gt;&lt;b&gt;Feats &lt;/b&gt;Cleave, Improved Critical (bite), Improved Initiative, Lightning Reflexes, Lunge, Multiattack, Power Attack, Skill Focus (Stealth)&lt;/h5&gt;&lt;h5&gt;&lt;b&gt;Skills &lt;/b&gt;Perception +16, Stealth +14 (+22 in marshes), Swim +18; &lt;b&gt;Racial Modifiers &lt;/b&gt;+8 Perception, +8 Stealth in marshes&lt;/h5&gt;&lt;/div&gt;&lt;hr/&gt;&lt;div&gt;&lt;h5&gt;&lt;b&gt;ECOLOGY&lt;/b&gt;&lt;/h5&gt;&lt;/div&gt;&lt;hr/&gt;&lt;div&gt;&lt;h5&gt;&lt;b&gt;Environment &lt;/b&gt; temperate marsh&lt;/h5&gt;&lt;h5&gt;&lt;b&gt;Organization &lt;/b&gt;solitary&lt;/h5&gt;&lt;h5&gt;&lt;b&gt;Treasure &lt;/b&gt;standard&lt;/h5&gt;&lt;/div&gt;&lt;hr/&gt;&lt;div&gt;&lt;h5&gt;&lt;b&gt;SPECIAL ABILITIES&lt;/b&gt;&lt;/h5&gt;&lt;/div&gt;&lt;hr/&gt;&lt;div&gt;&lt;h5&gt;&lt;b&gt;All-Around Vision (Ex)&lt;/b&gt; A froghemoth's stalked eyes allow it to see in all directions at once. It cannot be flanked. &lt;/h5&gt;&lt;h5&gt;&lt;b&gt;Slowed by Electricity (Ex)&lt;/b&gt; Although a froghemoth is immune to damage from electricity, whenever it would otherwise take such damage it is instead slowed for 1 round.&lt;/h5&gt;&lt;/div&gt;&lt;br&gt;&lt;/br&gt;&lt;div&gt;&lt;h4&gt;&lt;p&gt;&lt;p&gt;Thankfully rare, the froghemoth is one of the deep swampland's most ferocious and monstrous predators. Capable of catching and eating dinosaurs and even dragons, the froghemoth is a frighteningly effective ambush hunter. When lying in wait for prey, the immense creature secrets itself in deep marsh pools and mud so that only the top of its eyestalk emerges from the surface. The froghemoth's eyes are incredibly keen, but even more impressive is the monster's tongue. Like a snake, a froghemoth can "taste" its surroundings with extraordinary accuracy. Scholars have long debated the origin of this strangely immense predator, arguing that its unusual senses, physiology, and resistances make it something more than an animal. Druids and other servants of the natural world agree-the froghemoth may act like an animal, but it never seems fully "comfortable" in its environs. Perpetually illtempered, a froghemoth often seems to kill simply for the sake of killing-vomiting up partially digested meals in favor of new prey when it encounters such. It's not unheard of to find these strange creatures far from their normal habitations, as if the marsh didn't agree with them and sent them wandering in search of a new home. Some sages argue that the froghemoth isn't from this world at all, and that these wanderings are instinctual urges to seek out its true home-a home not represented by the strange world in which the beast finds itself trapped. A froghemoth is 22 feet tall at the shoulder and weighs 16,000 pounds.&lt;/p&gt;&lt;/h4&gt;&lt;/div&gt;</t>
  </si>
  <si>
    <t>Gargoyle</t>
  </si>
  <si>
    <t>(+2 Dex, +4 natural)</t>
  </si>
  <si>
    <t>(5d10+15)</t>
  </si>
  <si>
    <t>Fort +4, Ref +6, Will +4</t>
  </si>
  <si>
    <t>2 claws +7 (1d6+2), bite +7 (1d4+2), gore +7 (1d4+2)</t>
  </si>
  <si>
    <t>Str 15, Dex 14, Con 16, Int 6, Wis 11, Cha 7</t>
  </si>
  <si>
    <t>Hover, Improved Initiative, Skill Focus (Fly)</t>
  </si>
  <si>
    <t>Fly +12, Perception +5, Stealth +11 (+17 in stony areas)</t>
  </si>
  <si>
    <t>+2 Stealth (+6 in stony environs)</t>
  </si>
  <si>
    <t>Common, Terran</t>
  </si>
  <si>
    <t>freeze</t>
  </si>
  <si>
    <t>solitary, pair, or wing (3-12)</t>
  </si>
  <si>
    <t>Seemingly carved from a dark gray stone, this sinister crouching humanoid resembles a horned, winged demon.</t>
  </si>
  <si>
    <t>Freeze (Ex) A gargoyle can hold itself so still it appears to be a statue. A gargoyle that uses freeze can take 20 on its Stealth check to hide in plain sight as a stone statue.</t>
  </si>
  <si>
    <t>Gargoyles often appear to be winged stone statues, for they can perch indefinitely without moving, allowing them to surprise their foes.  Gargoyles tend toward obsessive-compulsive behaviors that are as varied as their kind is plentiful.  Books, stolen trinkets, weapons, and grisly trophies harvested from fallen foes are just a few examples of the types of things a gargoyle might collect to decorate its lair and territory. Gargoyles tend toward a solitary lifestyle, though they sometimes form fearsome groups called "wings" for protection and sport. In certain conditions, a tribe of gargoyles might even ally with other creatures, but even the most stable alliances with a gargoyle tribe can collapse for the smallest of reasons-gargoyles are nothing if not treacherous, petty, and vindictive.  Gargoyles have been known to dwell in the heart of the largest of cities, crouching amid the decorations of stone cathedrals and buildings where they hide in plain sight by day and swoop down to feed on vagabonds, beggars, and other unfortunates at night.  The longer a tribe of gargoyles abides in a region of ruins or buildings, the more its members come to resemble that region's architectural styles. The changes a gargoyle's appearance undergoes are slow and subtle, but over the course of years, it can shift radically.  One unusual variant of gargoyle dwells not amid buildings and ruins but under the waves of the sea. These creatures are known as kapoacinths-they have the same basic statistics as normal gargoyles, save that they have the aquatic subtype and their wings grant them a swim speed of 60 feet (but are useless for actual flight). Kapoacinths dwell in shallow, coastal regions where they can shamble up from the surf to prey on those that reside there. They are more likely to form wings, as kapoacinths prefer group living to a solitary lifestyle.</t>
  </si>
  <si>
    <t>&lt;link rel="stylesheet"href="PF.css"&gt;&lt;div&gt;&lt;h2&gt;Gargoyle&lt;/h2&gt;&lt;h3&gt;&lt;i&gt;Seemingly carved from a dark gray stone, this sinister crouching humanoid resembles a horned, winged demon.&lt;/i&gt;&lt;/h3&gt;&lt;br&gt;&lt;/br&gt;&lt;/div&gt;&lt;div class="heading"&gt;&lt;p class="alignleft"&gt;Gargoyle&lt;/p&gt;&lt;p class="alignright"&gt;CR 4&lt;/p&gt;&lt;div style="clear: both;"&gt;&lt;/div&gt;&lt;/div&gt;&lt;div&gt;&lt;h5&gt;&lt;b&gt;XP &lt;/b&gt;1,200&lt;/h5&gt;&lt;h5&gt;CE Medium monstrous humanoid (earth)&lt;/h5&gt;&lt;h5&gt;&lt;b&gt;Init &lt;/b&gt;+6; &lt;b&gt;Senses &lt;/b&gt;darkvision 60 ft.; Perception +5&lt;/h5&gt;&lt;/div&gt;&lt;hr/&gt;&lt;div&gt;&lt;h5&gt;&lt;b&gt;DEFENSE&lt;/b&gt;&lt;/h5&gt;&lt;/div&gt;&lt;hr/&gt;&lt;div&gt;&lt;h5&gt;&lt;b&gt;AC &lt;/b&gt;16, touch 12, flat-footed 14 (+2 Dex, +4 natural)&lt;/h5&gt;&lt;h5&gt;&lt;b&gt;hp &lt;/b&gt;42 (5d10+15)&lt;/h5&gt;&lt;h5&gt;&lt;b&gt;Fort &lt;/b&gt;+4, &lt;b&gt;Ref &lt;/b&gt;+6, &lt;b&gt;Will &lt;/b&gt;+4&lt;/h5&gt;&lt;h5&gt;&lt;b&gt;DR &lt;/b&gt;10/magic&lt;/h5&gt;&lt;/div&gt;&lt;hr/&gt;&lt;div&gt;&lt;h5&gt;&lt;b&gt;OFFENSE&lt;/b&gt;&lt;/h5&gt;&lt;/div&gt;&lt;hr/&gt;&lt;div&gt;&lt;h5&gt;&lt;b&gt;Spd &lt;/b&gt;40 ft., fly 60 ft. (average)&lt;/h5&gt;&lt;h5&gt;&lt;b&gt;Melee &lt;/b&gt;2 claws +7 (1d6+2), bite +7 (1d4+2), gore +7 (1d4+2)&lt;/h5&gt;&lt;/div&gt;&lt;hr/&gt;&lt;div&gt;&lt;h5&gt;&lt;b&gt;STATISTICS&lt;/b&gt;&lt;/h5&gt;&lt;/div&gt;&lt;hr/&gt;&lt;div&gt;&lt;h5&gt;&lt;b&gt;Str&lt;/b&gt; 15, &lt;b&gt;Dex&lt;/b&gt; 14, &lt;b&gt;Con&lt;/b&gt; 16, &lt;b&gt;Int&lt;/b&gt; 6, &lt;b&gt;Wis&lt;/b&gt; 11, &lt;b&gt;Cha&lt;/b&gt; 7&lt;/h5&gt;&lt;h5&gt;&lt;b&gt;Base Atk &lt;/b&gt;+5; &lt;b&gt;CMB &lt;/b&gt;+7; &lt;b&gt;CMD &lt;/b&gt;19&lt;/h5&gt;&lt;h5&gt;&lt;b&gt;Feats &lt;/b&gt;Hover, Improved Initiative, Skill Focus (Fly)&lt;/h5&gt;&lt;h5&gt;&lt;b&gt;Skills &lt;/b&gt;Fly +12, Perception +5, Stealth +11 (+17 in stony areas); &lt;b&gt;Racial Modifiers &lt;/b&gt;+2 Stealth (+6 in stony environs)&lt;/h5&gt;&lt;h5&gt;&lt;b&gt;Languages &lt;/b&gt;Common, Terran&lt;/h5&gt;&lt;h5&gt;&lt;b&gt;SQ &lt;/b&gt;freeze&lt;/h5&gt;&lt;/div&gt;&lt;hr/&gt;&lt;div&gt;&lt;h5&gt;&lt;b&gt;ECOLOGY&lt;/b&gt;&lt;/h5&gt;&lt;/div&gt;&lt;hr/&gt;&lt;div&gt;&lt;h5&gt;&lt;b&gt;Environment &lt;/b&gt; any&lt;/h5&gt;&lt;h5&gt;&lt;b&gt;Organization &lt;/b&gt;solitary, pair, or wing (3-12)&lt;/h5&gt;&lt;h5&gt;&lt;b&gt;Treasure &lt;/b&gt;standard&lt;/h5&gt;&lt;/div&gt;&lt;hr/&gt;&lt;div&gt;&lt;h5&gt;&lt;b&gt;SPECIAL ABILITIES&lt;/b&gt;&lt;/h5&gt;&lt;/div&gt;&lt;hr/&gt;&lt;div&gt;&lt;h5&gt;&lt;b&gt;Freeze (Ex)&lt;/b&gt; A gargoyle can hold itself so still it appears to be a statue. A gargoyle that uses freeze can take 20 on its Stealth check to hide in plain sight as a stone statue.&lt;/h5&gt;&lt;/div&gt;&lt;br&gt;&lt;/br&gt;&lt;div&gt;&lt;h4&gt;&lt;p&gt;Gargoyles often appear to be winged stone statues, for they can perch indefinitely without moving, allowing them to surprise their foes.&lt;/p&gt;&lt;p&gt;Gargoyles tend toward obsessive-compulsive behaviors that are as varied as their kind is plentiful.&lt;/p&gt;&lt;p&gt;Books, stolen trinkets, weapons, and grisly trophies harvested from fallen foes are just a few examples of the types of things a gargoyle might collect to decorate its lair and territory. Gargoyles tend toward a solitary lifestyle, though they sometimes form fearsome groups called "wings" for protection and sport. In certain conditions, a tribe of gargoyles might even ally with other creatures, but even the most stable alliances with a gargoyle tribe can collapse for the smallest of reasons-gargoyles are nothing if not treacherous, petty, and vindictive.&lt;/p&gt;&lt;p&gt;Gargoyles have been known to dwell in the heart of the largest of cities, crouching amid the decorations of stone cathedrals and buildings where they hide in plain sight by day and swoop down to feed on vagabonds, beggars, and other unfortunates at night.&lt;/p&gt;&lt;p&gt;The longer a tribe of gargoyles abides in a region of ruins or buildings, the more its members come to resemble that region's architectural styles. The changes a gargoyle's appearance undergoes are slow and subtle, but over the course of years, it can shift radically.&lt;/p&gt;&lt;p&gt;One unusual variant of gargoyle dwells not amid buildings and ruins but under the waves of the sea. These creatures are known as kapoacinths-they have the same basic statistics as normal gargoyles, save that they have the aquatic subtype and their wings grant them a swim speed of 60 feet (but are useless for actual flight). Kapoacinths dwell in shallow, coastal regions where they can shamble up from the surf to prey on those that reside there. They are more likely to form wings, as kapoacinths prefer group living to a solitary lifestyle.&lt;/p&gt;&lt;/h4&gt;&lt;/div&gt;</t>
  </si>
  <si>
    <t>Gelatinous Cube</t>
  </si>
  <si>
    <t>4, touch 4, flat-footed 4</t>
  </si>
  <si>
    <t>(-5 Dex, -1 size)</t>
  </si>
  <si>
    <t>(4d8+32)</t>
  </si>
  <si>
    <t>Fort +9, Ref -4, Will -4</t>
  </si>
  <si>
    <t>electricity, ooze traits</t>
  </si>
  <si>
    <t>slam +2 (1d6 plus 1d6 acid)</t>
  </si>
  <si>
    <t>engulf, paralysis</t>
  </si>
  <si>
    <t>Str 10, Dex 1, Con 26, Int -, Wis 1, Cha 1</t>
  </si>
  <si>
    <t>9 (can't be tripped)</t>
  </si>
  <si>
    <t>transparent</t>
  </si>
  <si>
    <t>Bits of broken weapons, coins, and a partially digested skeleton are visible inside this quivering cube of slime.</t>
  </si>
  <si>
    <t>Acid (Ex) A gelatinous cube's acid does not harm metal or stone. Engulf (Ex) Although it moves slowly, a gelatinous cube can simply engulf Large or smaller creatures in its path as a standard action. It cannot make a slam attack during a round in which it engulfs. The gelatinous cube merely has to move over the opponents, affecting as many as it can cover. Opponents can make attacks of opportunity against the cube, but if they do so they are not entitled to a saving throw. Those who do not attempt attacks of opportunity can attempt a DC 12 Reflex save to avoid being engulfed-on a success, they are pushed back or aside (opponent's choice) as the cube moves forward. Engulfed creatures are subject to the cube's paralysis and acid, gain the pinned condition, are in danger of suffocating, and are trapped within its body until they are no longer pinned. The save DC is Strength-based. Paralysis (Ex) A gelatinous cube secretes an anesthetizing slime. A target hit by a cube's melee or engulf attack must succeed on a DC 20 Fortitude save or be paralyzed for 3d6 rounds. The cube can automatically engulf a paralyzed opponent. The save DC is Constitution-based. Transparent (Ex) Due to its lack of coloration, a gelatinous cube is difficult to discern. A DC 15 Perception check is required to notice a motionless gelatinous cube. Any creature that fails to notice a gelatinous cube and walks into it is automatically engulfed.</t>
  </si>
  <si>
    <t>One of the dungeon's most unusual and specialized predators, gelatinous cubes spend their existence mindlessly roaming dungeon halls and dark caverns, swallowing up organic material such as plants, refuse, carrion, and even living creatures. Materials the cube cannot digest, such as metal and stone, can eventually fill up the creature's mass with such detritus, and at times the creature may excrete some of this material out of its body. Often the treasure and possessions of past victims remain inside the gelatinous cube, leaving a ghostly impression of their material remains. Sages believe these creatures evolved as a specialized advancement of gray oozes. Some beings use gelatinous cubes as protectors of dungeons and underground fortifications, trapping the immense creatures in massive metal crates and transporting them through either slave power or magic to their final guard posts. They make particularly efficient waste disposal mechanisims as well-a tribe that can trap a gelatinous cube in a pit or other area that it cannot climb out of can use it as a midden or even a deadly trap, depending only on the ingenuity of the creatures who caught it. Gelatinous cubes are generally 10 feet to a side and weigh upward of 15,000 pounds, though subterranean explorers report larger specimens trawling the deepest caves and corridors. In locations with plentiful sources of food, gelatinous cubes can exist for hundreds of years, if not thousands. However, if denied organic material for more than 6 months, a gelatinous cube begins shrinking. Eventually this stresses its walls and the creature leaks rapidly evaporating slimy liquid until its body collapses and disappears completely.</t>
  </si>
  <si>
    <t>&lt;link rel="stylesheet"href="PF.css"&gt;&lt;div&gt;&lt;h2&gt;Gelatinous Cube&lt;/h2&gt;&lt;h3&gt;&lt;i&gt;&lt;i&gt;Bits of broken weapons&lt;/i&gt;, &lt;i&gt;coins&lt;/i&gt;, &lt;i&gt;and a partially digested skeleton are visible inside this quivering cube of slime.&lt;/i&gt;&lt;/i&gt;&lt;/h3&gt;&lt;br&gt;&lt;/br&gt;&lt;/div&gt;&lt;div class="heading"&gt;&lt;p class="alignleft"&gt;Gelatinous Cube&lt;/p&gt;&lt;p class="alignright"&gt;CR 3&lt;/p&gt;&lt;div style="clear: both;"&gt;&lt;/div&gt;&lt;/div&gt;&lt;div&gt;&lt;h5&gt;&lt;b&gt;XP &lt;/b&gt;800&lt;/h5&gt;&lt;h5&gt;N Large ooze &lt;/h5&gt;&lt;h5&gt;&lt;b&gt;Init &lt;/b&gt;-5; &lt;b&gt;Senses &lt;/b&gt;blindsight 60 ft.; Perception -5&lt;/h5&gt;&lt;/div&gt;&lt;hr/&gt;&lt;div&gt;&lt;h5&gt;&lt;b&gt;DEFENSE&lt;/b&gt;&lt;/h5&gt;&lt;/div&gt;&lt;hr/&gt;&lt;div&gt;&lt;h5&gt;&lt;b&gt;AC &lt;/b&gt;4, touch 4, flat-footed 4 (-5 Dex, -1 size)&lt;/h5&gt;&lt;h5&gt;&lt;b&gt;hp &lt;/b&gt;50 (4d8+32)&lt;/h5&gt;&lt;h5&gt;&lt;b&gt;Fort &lt;/b&gt;+9, &lt;b&gt;Ref &lt;/b&gt;-4, &lt;b&gt;Will &lt;/b&gt;-4&lt;/h5&gt;&lt;h5&gt;&lt;b&gt;Immune &lt;/b&gt;electricity, ooze traits&lt;/h5&gt;&lt;/div&gt;&lt;hr/&gt;&lt;div&gt;&lt;h5&gt;&lt;b&gt;OFFENSE&lt;/b&gt;&lt;/h5&gt;&lt;/div&gt;&lt;hr/&gt;&lt;div&gt;&lt;h5&gt;&lt;b&gt;Spd &lt;/b&gt;15 ft.&lt;/h5&gt;&lt;h5&gt;&lt;b&gt;Melee &lt;/b&gt;slam +2 (1d6 plus 1d6 acid)&lt;/h5&gt;&lt;h5&gt;&lt;b&gt;Space &lt;/b&gt;10 ft.; &lt;b&gt;Reach &lt;/b&gt;5 ft.&lt;/h5&gt;&lt;h5&gt;&lt;b&gt;Special Attacks &lt;/b&gt;engulf, paralysis&lt;/h5&gt;&lt;/div&gt;&lt;hr/&gt;&lt;div&gt;&lt;h5&gt;&lt;b&gt;STATISTICS&lt;/b&gt;&lt;/h5&gt;&lt;/div&gt;&lt;hr/&gt;&lt;div&gt;&lt;h5&gt;&lt;b&gt;Str &lt;/b&gt;10, &lt;b&gt;Dex &lt;/b&gt;1, &lt;b&gt;Con &lt;/b&gt;26, &lt;b&gt;Int &lt;/b&gt; -, &lt;b&gt;Wis &lt;/b&gt;1, &lt;b&gt;Cha &lt;/b&gt;1&lt;/h5&gt;&lt;h5&gt;&lt;b&gt;Base Atk &lt;/b&gt;+3; &lt;b&gt;CMB &lt;/b&gt;+4; &lt;b&gt;CMD &lt;/b&gt;9 (can't be tripped)&lt;/h5&gt;&lt;h5&gt;&lt;b&gt;SQ &lt;/b&gt;transparent&lt;/h5&gt;&lt;/div&gt;&lt;hr/&gt;&lt;div&gt;&lt;h5&gt;&lt;b&gt;ECOLOGY&lt;/b&gt;&lt;/h5&gt;&lt;/div&gt;&lt;hr/&gt;&lt;div&gt;&lt;h5&gt;&lt;b&gt;Environment &lt;/b&gt; any underground&lt;/h5&gt;&lt;h5&gt;&lt;b&gt;Organization &lt;/b&gt;solitary&lt;/h5&gt;&lt;h5&gt;&lt;b&gt;Treasure &lt;/b&gt;incidental&lt;/h5&gt;&lt;/div&gt;&lt;hr/&gt;&lt;div&gt;&lt;h5&gt;&lt;b&gt;SPECIAL ABILITIES&lt;/b&gt;&lt;/h5&gt;&lt;/div&gt;&lt;hr/&gt;&lt;div&gt;&lt;h5&gt;&lt;b&gt;Acid (Ex)&lt;/b&gt; A gelatinous cube's acid does not harm metal or stone. &lt;/h5&gt;&lt;h5&gt;&lt;b&gt;Engulf (Ex)&lt;/b&gt; Although it moves slowly, a gelatinous cube can simply engulf Large or smaller creatures in its path as a standard action. It cannot make a slam attack during a round in which it engulfs. The gelatinous cube merely has to move over the opponents, affecting as many as it can cover. Opponents can make attacks of opportunity against the cube, but if they do so they are not entitled to a saving throw. Those who do not attempt attacks of opportunity can attempt a DC 12 Reflex save to avoid being engulfed-on a success, they are pushed back or aside (opponent's choice) as the cube moves forward. Engulfed creatures are subject to the cube's paralysis and acid, gain the pinned condition, are in danger of suffocating, and are trapped within its body until they are no longer pinned. The save DC is Strength-based. &lt;/h5&gt;&lt;h5&gt;&lt;b&gt;Paralysis (Ex)&lt;/b&gt; A gelatinous cube secretes an anesthetizing slime. A target hit by a cube's melee or engulf attack must succeed on a DC 20 Fortitude save or be paralyzed for 3d6 rounds. The cube can automatically engulf a paralyzed opponent. The save DC is Constitution-based. &lt;/h5&gt;&lt;h5&gt;&lt;b&gt;Transparent (Ex)&lt;/b&gt; Due to its lack of coloration, a gelatinous cube is difficult to discern. A DC 15 Perception check is required to notice a motionless gelatinous cube. Any creature that fails to notice a gelatinous cube and walks into it is automatically engulfed.&lt;/h5&gt;&lt;/div&gt;&lt;br&gt;&lt;/br&gt;&lt;div&gt;&lt;h4&gt;&lt;p&gt;&lt;p&gt;One of the dungeon's most unusual and specialized predators, gelatinous cubes spend their existence mindlessly roaming dungeon halls and dark caverns, swallowing up organic material such as plants, refuse, carrion, and even living creatures. Materials the cube cannot digest, such as metal and stone, can eventually fill up the creature's mass with such detritus, and at times the creature may excrete some of this material out of its body. Often the treasure and possessions of past victims remain inside the gelatinous cube, leaving a ghostly impression of their material remains. Sages believe these creatures evolved as a specialized advancement of gray oozes. Some beings use gelatinous cubes as protectors of dungeons and underground fortifications, trapping the immense creatures in massive metal crates and transporting them through either slave power or magic to their final guard posts. They make particularly efficient waste disposal mechanisims as well-a tribe that can trap a gelatinous cube in a pit or other area that it cannot climb out of can use it as a midden or even a deadly trap, depending only on the ingenuity of the creatures who caught it. Gelatinous cubes are generally 10 feet to a side and weigh upward of 15,000 pounds, though subterranean explorers report larger specimens trawling the deepest caves and corridors. In locations with plentiful sources of food, gelatinous cubes can exist for hundreds of years, if not thousands. However, if denied organic material for more than 6 months, a gelatinous cube begins shrinking. Eventually this stresses its walls and the creature leaks rapidly evaporating slimy liquid until its body collapses and disappears completely.&lt;/p&gt;&lt;/h4&gt;&lt;/div&gt;</t>
  </si>
  <si>
    <t>Djinni</t>
  </si>
  <si>
    <t>(air, extraplanar)</t>
  </si>
  <si>
    <t>darkvision 60 ft.; Perception +12</t>
  </si>
  <si>
    <t>19, touch 14, flat-footed 14</t>
  </si>
  <si>
    <t>(+4 Dex, +1 dodge, +5 natural, -1 size)</t>
  </si>
  <si>
    <t>Fort +4, Ref +9, Will +7</t>
  </si>
  <si>
    <t>acid</t>
  </si>
  <si>
    <t>20 ft., fly 60 ft. (perfect)</t>
  </si>
  <si>
    <t>2 slams +10 (1d8+4) or mwk scimitar +11/+6 (1d8+4/18-20)</t>
  </si>
  <si>
    <t>air mastery, whirlwind (1/10 minutes, 10-50 ft. tall, 1d8+4 damage, DC 17)</t>
  </si>
  <si>
    <t>Spell-Like Abilities (CL 9th) At will-invisibility (self only), plane shift (willing targets to elemental planes, Astral Plane, or Material Plane only) 1/day-create food and water, create wine (as create water, but wine instead), gaseous form (for up to 1 hour), major creation (created vegetable matter is permanent), persistent image (DC 17), wind walk</t>
  </si>
  <si>
    <t>Str 18, Dex 19, Con 14, Int 14, Wis 15, Cha 15</t>
  </si>
  <si>
    <t>Combat Casting, Combat Reflexes, Dodge, Improved InitiativeB, Wind Stance</t>
  </si>
  <si>
    <t>Appraise +12, Craft (any one) +12, Fly +20, Knowledge (planes) +12, Perception +12, Sense Motive +12, Spellcraft +12, Stealth +10</t>
  </si>
  <si>
    <t>Aquan, Auran, Common, Ignan, Terran; telepathy 100 ft.</t>
  </si>
  <si>
    <t xml:space="preserve"> any (Plane of Air)</t>
  </si>
  <si>
    <t>solitary, pair, company (3-6), or band (7-10)</t>
  </si>
  <si>
    <t>standard (masterwork scimitar, other gear)</t>
  </si>
  <si>
    <t>This creature stands nearly twice as tall as a human, although its lower torso trails away into a vortex of mist and wind.</t>
  </si>
  <si>
    <t>Genie</t>
  </si>
  <si>
    <t>Air Mastery (Ex) Airborne creatures take a -1 penalty on attack and damage rolls against a djinni. The djinn (singular djinni) are genies from the Plane of Air. They are said to be made of the stuff of clouds, with the strength of the mightiest storms. A djinni is about 10 feet tall and weighs about 1,000 pounds.</t>
  </si>
  <si>
    <t>Djinn disdain physical combat, preferring to use their magical powers and aerial abilities against foes. A djinni overmatched in combat usually takes flight and becomes a whirlwind to harass those who follow. When faced with Gelatinous C Gelatinous Cube-Genie, Djinni no other option than melee combat, most djinn prefer to wield masterwork scimitars two-handed. Among other genies, djinn get along well with jann and marids. They are frequently at odds with the shaitans, and are sworn enemies of the efreet, despising these fiery genies more than any other genie race. So legendary is the conf lict between the efreet and the djinn that many spellcasters attempt (to varying degrees of success) to secure a djinni's servitude by promising to aid the cause against their hated enemies. A small percentage of djinn are noble. Noble djinn, often called viziers, have 10 Hit Dice, Strength 23, and Charisma 17, and can grant three wishes to any being (nongenies only) who captures them. Djinn nobles are CR 8.</t>
  </si>
  <si>
    <t>&lt;link rel="stylesheet"href="PF.css"&gt;&lt;div&gt;&lt;h2&gt;Genie, Djinni&lt;/h2&gt;&lt;h3&gt;&lt;i&gt;This creature stands nearly twice as tall as a human, although its lower torso trails away into a vortex of mist and wind.&lt;/i&gt;&lt;/h3&gt;&lt;br&gt;&lt;/br&gt;&lt;/div&gt;&lt;div class="heading"&gt;&lt;p class="alignleft"&gt;Djinni&lt;/p&gt;&lt;p class="alignright"&gt;CR 5&lt;/p&gt;&lt;div style="clear: both;"&gt;&lt;/div&gt;&lt;/div&gt;&lt;div&gt;&lt;h5&gt;&lt;b&gt;XP &lt;/b&gt;1,600&lt;/h5&gt;&lt;h5&gt;CG Large outsider (air, extraplanar)&lt;/h5&gt;&lt;h5&gt;&lt;b&gt;Init &lt;/b&gt;+8; &lt;b&gt;Senses &lt;/b&gt;darkvision 60 ft.; Perception +12&lt;/h5&gt;&lt;/div&gt;&lt;hr/&gt;&lt;div&gt;&lt;h5&gt;&lt;b&gt;DEFENSE&lt;/b&gt;&lt;/h5&gt;&lt;/div&gt;&lt;hr/&gt;&lt;div&gt;&lt;h5&gt;&lt;b&gt;AC &lt;/b&gt;19, touch 14, flat-footed 14 (+4 Dex, +1 dodge, +5 natural, -1 size)&lt;/h5&gt;&lt;h5&gt;&lt;b&gt;hp &lt;/b&gt;52 (7d10+14)&lt;/h5&gt;&lt;h5&gt;&lt;b&gt;Fort &lt;/b&gt;+4, &lt;b&gt;Ref &lt;/b&gt;+9, &lt;b&gt;Will &lt;/b&gt;+7&lt;/h5&gt;&lt;h5&gt;&lt;b&gt;Immune &lt;/b&gt;acid&lt;/h5&gt;&lt;/div&gt;&lt;hr/&gt;&lt;div&gt;&lt;h5&gt;&lt;b&gt;OFFENSE&lt;/b&gt;&lt;/h5&gt;&lt;/div&gt;&lt;hr/&gt;&lt;div&gt;&lt;h5&gt;&lt;b&gt;Spd &lt;/b&gt;20 ft., fly 60 ft. (perfect)&lt;/h5&gt;&lt;h5&gt;&lt;b&gt;Melee &lt;/b&gt;2 slams +10 (1d8+4) or &lt;/br&gt;mwk scimitar +11/+6 (1d8+4/18-20)&lt;/h5&gt;&lt;h5&gt;&lt;b&gt;Space &lt;/b&gt;10 ft.; &lt;b&gt;Reach &lt;/b&gt;10 ft.&lt;/h5&gt;&lt;h5&gt;&lt;b&gt;Special Attacks &lt;/b&gt;air mastery, whirlwind (1/10 minutes, 10-50 ft. tall, 1d8+4 damage, DC 17)&lt;/h5&gt;&lt;h5&gt;&lt;b&gt;Spell-Like Abilities&lt;/b&gt; (CL 9th)&lt;/br&gt;At will&amp;mdash;&lt;i&gt;invisibility&lt;/i&gt; (self only), &lt;i&gt;plane shift&lt;/i&gt; (willing targets to elemental planes,&lt;i&gt; Astral Plane&lt;/i&gt;, or Material Plane only)&lt;/br&gt;1/day&amp;mdash;&lt;i&gt;create food and water&lt;/i&gt;, &lt;i&gt;create wine&lt;/i&gt; (as create water, but wine instead), &lt;i&gt;gaseous form&lt;/i&gt; (for up to 1 hour), &lt;i&gt;major creation&lt;/i&gt; (created vegetable matter is permanent), &lt;i&gt;persistent image&lt;/i&gt; (DC 17), &lt;i&gt;wind walk&lt;/i&gt;&lt;/h5&gt;&lt;/h5&gt;&lt;/div&gt;&lt;hr/&gt;&lt;div&gt;&lt;h5&gt;&lt;b&gt;STATISTICS&lt;/b&gt;&lt;/h5&gt;&lt;/div&gt;&lt;hr/&gt;&lt;div&gt;&lt;h5&gt;&lt;b&gt;Str&lt;/b&gt; 18, &lt;b&gt;Dex&lt;/b&gt; 19, &lt;b&gt;Con&lt;/b&gt; 14, &lt;b&gt;Int&lt;/b&gt; 14, &lt;b&gt;Wis&lt;/b&gt; 15, &lt;b&gt;Cha&lt;/b&gt; 15&lt;/h5&gt;&lt;h5&gt;&lt;b&gt;Base Atk &lt;/b&gt;+7; &lt;b&gt;CMB &lt;/b&gt;+12; &lt;b&gt;CMD &lt;/b&gt;27&lt;/h5&gt;&lt;h5&gt;&lt;b&gt;Feats &lt;/b&gt;Combat Casting, Combat Reflexes, Dodge, Improved Initiative&lt;sup&gt;B&lt;/sup&gt;, Wind Stance&lt;/h5&gt;&lt;h5&gt;&lt;b&gt;Skills &lt;/b&gt;Appraise +12, Craft (any one) +12, Fly +20, Knowledge (planes) +12, Perception +12, Sense Motive +12, Spellcraft +12, Stealth +10&lt;/h5&gt;&lt;h5&gt;&lt;b&gt;Languages &lt;/b&gt;Aquan, Auran, Common, Ignan, Terran; telepathy 100 ft.&lt;/h5&gt;&lt;/div&gt;&lt;hr/&gt;&lt;div&gt;&lt;h5&gt;&lt;b&gt;ECOLOGY&lt;/b&gt;&lt;/h5&gt;&lt;/div&gt;&lt;hr/&gt;&lt;div&gt;&lt;h5&gt;&lt;b&gt;Environment &lt;/b&gt; any (Plane of Air)&lt;/h5&gt;&lt;h5&gt;&lt;b&gt;Organization &lt;/b&gt;solitary, pair, company (3-6), or band (7-10)&lt;/h5&gt;&lt;h5&gt;&lt;b&gt;Treasure &lt;/b&gt;standard (masterwork scimitar, other gear)&lt;/h5&gt;&lt;/div&gt;&lt;hr/&gt;&lt;div&gt;&lt;h5&gt;&lt;b&gt;SPECIAL ABILITIES&lt;/b&gt;&lt;/h5&gt;&lt;/div&gt;&lt;hr/&gt;&lt;div&gt;&lt;h5&gt;&lt;b&gt;Air Mastery (Ex)&lt;/b&gt; Airborne creatures take a -1 penalty on attack and damage rolls against a djinni. The djinn (singular djinni) are genies from the Plane of Air. They are said to be made of the stuff of clouds, with the strength of the mightiest storms. A djinni is about 10 feet tall and weighs about 1,000 pounds.&lt;/h5&gt;&lt;/div&gt;&lt;br&gt;&lt;/br&gt;&lt;div&gt;&lt;h4&gt;&lt;p&gt;Djinn disdain physical combat, preferring to use their magical powers and aerial abilities against foes. A djinni overmatched in combat usually takes flight and becomes a whirlwind to harass those who follow. When faced with Gelatinous C Gelatinous Cube-Genie, Djinni no other option than melee combat, most djinn prefer to wield masterwork scimitars two-handed.&lt;/p&gt;&lt;p&gt;Among other genies, djinn get along well with jann and marids. They are frequently at odds with the shaitans, and are sworn enemies of the efreet, despising these fiery genies more than any other genie race. So legendary is the conf lict between the efreet and the djinn that many spellcasters attempt (to varying degrees of success) to secure a djinni's servitude by promising to aid the cause against their hated enemies.&lt;/p&gt;&lt;p&gt;A small percentage of djinn are noble. Noble djinn, often called viziers, have 10 Hit Dice, Strength 23, and Charisma 17, and can grant three wishes to any being (nongenies only) who captures them. Djinn nobles are CR 8.&lt;/p&gt;&lt;/h4&gt;&lt;/div&gt;</t>
  </si>
  <si>
    <t>Efreeti</t>
  </si>
  <si>
    <t>(extraplanar, fire)</t>
  </si>
  <si>
    <t>darkvision 60 ft., detect magic; Perception +15</t>
  </si>
  <si>
    <t>21, touch 13, flat-footed 17</t>
  </si>
  <si>
    <t>(+3 Dex, +1 dodge, +8 natural, -1 size)</t>
  </si>
  <si>
    <t>Fort +7, Ref +10, Will +9</t>
  </si>
  <si>
    <t>fire</t>
  </si>
  <si>
    <t>20 ft., fly 40 ft. (perfect)</t>
  </si>
  <si>
    <t>2 slams +15 (1d8+6 plus 1d6 fire) or mwk falchion +16/+11 (2d6+9/18-20)</t>
  </si>
  <si>
    <t>change size, heat</t>
  </si>
  <si>
    <t>Spell-Like Abilities (CL 11th) Constant-detect magic At Will-plane shift (willing targets to elemental planes, Astral Plane, or Material Plane only), produce flame, pyrotechnics (DC 14), scorching ray 3/day-invisibility, quickened scorching ray, wall of fire (DC 16) 1/day-grant up to 3 wishes (to nongenies only), gaseous form, permanent image (DC 18)</t>
  </si>
  <si>
    <t>Str 23, Dex 17, Con 18, Int 12, Wis 14, Cha 15</t>
  </si>
  <si>
    <t>Combat Casting, Combat Reflexes, Deceitful, Dodge, Improved InitiativeB, Quicken Spell-Like Ability (scorching ray)</t>
  </si>
  <si>
    <t>Bluff +19, Craft (any one) +14, Disguise +10, Fly +13, Intimidate +15, Perception +15, Sense Motive +15, Spellcraft +14, Stealth +8</t>
  </si>
  <si>
    <t>Auran, Aquan, Common, Ignan, Terran; telepathy 100 ft.</t>
  </si>
  <si>
    <t>change shape (humanoid or giant, alter self or giant form I)</t>
  </si>
  <si>
    <t>solitary, pair, company (3-6), or band (7-12)</t>
  </si>
  <si>
    <t>standard (mwk falchion, other gear)</t>
  </si>
  <si>
    <t>This muscular giant has crimson skin, smoldering eyes, and small black horns. Smoke rises in curls from its flesh.</t>
  </si>
  <si>
    <t>Change Size (Sp) Twice per day, an efreeti can magically change a creature's size. This works just like an enlarge person or reduce person spell (the efreeti chooses when using the ability), except that the ability can work on the efreeti. A DC 13 Fortitude save negates the effect. The save DC is Charisma-based. This is the equivalent of a 2nd-level spell. Heat (Ex) An efreeti's body deals 1d6 points of fire damage whenever it hits in melee, or in each round it grapples.</t>
  </si>
  <si>
    <t>The efreet (singular efreeti) are genies from the Plane of Fire. An efreeti stands about 12 feet tall and weighs about 2,000 pounds. Efreet have few allies among geniekind. They certainly hate djinn, and attack them on sight. They hold an equally strong enmity for marids, and view the jann as frail and weak. Efreet often work closely with shaitans, yet even then alliances are temporary at best. A small percentage of efreet are noble. Noble efreet, often called maliks, have 13 Hit Dice and gain the following spell-like abilities: 3/day-fireball, heat metal; 1/day-greater invisibility, pyroclastic storm (as ice storm, with fire instead of cold damage). A noble efreeti's caster level for its spell-like abilities is 15th. Noble efreet are CR 10.</t>
  </si>
  <si>
    <t>&lt;link rel="stylesheet"href="PF.css"&gt;&lt;div&gt;&lt;h2&gt;Genie, Efreeti&lt;/h2&gt;&lt;h3&gt;&lt;i&gt;&lt;i&gt;This muscular giant has crimson skin&lt;/i&gt;, &lt;i&gt;smoldering eyes&lt;/i&gt;, and small black horns. Smoke rises in curls from its flesh.&lt;/i&gt;&lt;/h3&gt;&lt;br&gt;&lt;/br&gt;&lt;/div&gt;&lt;div class="heading"&gt;&lt;p class="alignleft"&gt;Efreeti&lt;/p&gt;&lt;p class="alignright"&gt;CR 8&lt;/p&gt;&lt;div style="clear: both;"&gt;&lt;/div&gt;&lt;/div&gt;&lt;div&gt;&lt;h5&gt;&lt;b&gt;XP &lt;/b&gt;4,800&lt;/h5&gt;&lt;h5&gt;LE Large outsider (extraplanar, fire)&lt;/h5&gt;&lt;h5&gt;&lt;b&gt;Init &lt;/b&gt;+7; &lt;b&gt;Senses &lt;/b&gt;darkvision 60 ft., &lt;i&gt;detect magic&lt;/i&gt;; Perception +15&lt;/h5&gt;&lt;/div&gt;&lt;hr/&gt;&lt;div&gt;&lt;h5&gt;&lt;b&gt;DEFENSE&lt;/b&gt;&lt;/h5&gt;&lt;/div&gt;&lt;hr/&gt;&lt;div&gt;&lt;h5&gt;&lt;b&gt;AC &lt;/b&gt;21, touch 13, flat-footed 17 (+3 Dex, +1 dodge, +8 natural, -1 size)&lt;/h5&gt;&lt;h5&gt;&lt;b&gt;hp &lt;/b&gt;95 (10d10+40)&lt;/h5&gt;&lt;h5&gt;&lt;b&gt;Fort &lt;/b&gt;+7, &lt;b&gt;Ref &lt;/b&gt;+10, &lt;b&gt;Will &lt;/b&gt;+9&lt;/h5&gt;&lt;h5&gt;&lt;b&gt;Immune &lt;/b&gt;fire; &lt;b&gt;Vulnerability &lt;/b&gt;cold&lt;/h5&gt;&lt;/div&gt;&lt;hr/&gt;&lt;div&gt;&lt;h5&gt;&lt;b&gt;OFFENSE&lt;/b&gt;&lt;/h5&gt;&lt;/div&gt;&lt;hr/&gt;&lt;div&gt;&lt;h5&gt;&lt;b&gt;Spd &lt;/b&gt;20 ft., fly 40 ft. (perfect)&lt;/h5&gt;&lt;h5&gt;&lt;b&gt;Melee &lt;/b&gt;2 slams +15 (1d8+6 plus 1d6 fire) or &lt;/br&gt;mwk falchion +16/+11 (2d6+9/18-20)&lt;/h5&gt;&lt;h5&gt;&lt;b&gt;Space &lt;/b&gt;10 ft.; &lt;b&gt;Reach &lt;/b&gt;10 ft.&lt;/h5&gt;&lt;h5&gt;&lt;b&gt;Special Attacks &lt;/b&gt;change size, heat&lt;/h5&gt;&lt;h5&gt;&lt;b&gt;Spell-Like Abilities&lt;/b&gt; (CL 11th)&lt;/br&gt;Constant&amp;mdash;&lt;i&gt;&lt;i&gt;detect magic&lt;/i&gt;&lt;/i&gt;&lt;/br&gt;At Will&amp;mdash;&lt;i&gt;&lt;i&gt;plane shift&lt;/i&gt;&lt;/i&gt; (willing targets to elemental planes,&lt;i&gt; Astral Plane&lt;/i&gt;, or Material Plane only),&lt;i&gt; &lt;i&gt;produce flame&lt;/i&gt;&lt;/i&gt;, &lt;i&gt;&lt;i&gt;pyrotechnics&lt;/i&gt;&lt;/i&gt; (DC 14),&lt;i&gt; &lt;i&gt;&lt;i&gt;scorching&lt;/i&gt; &lt;i&gt;ray&lt;/i&gt;&lt;/i&gt;&lt;/i&gt;&lt;/br&gt;3/day&amp;mdash;&lt;i&gt;&lt;i&gt;invisibility&lt;/i&gt;&lt;/i&gt;, quickened&lt;i&gt; &lt;i&gt;&lt;i&gt;scorching&lt;/i&gt; &lt;i&gt;ray&lt;/i&gt;&lt;/i&gt;&lt;/i&gt;, &lt;i&gt;&lt;i&gt;wall of fire&lt;/i&gt;&lt;/i&gt; (DC 16)&lt;/br&gt;1/day&amp;mdash;&lt;i&gt;grant up to 3 &lt;i&gt;wishes&lt;/i&gt;&lt;/i&gt; (to nongenies only),&lt;i&gt; &lt;i&gt;gaseous form&lt;/i&gt;&lt;/i&gt;, &lt;i&gt;&lt;i&gt;permanent image&lt;/i&gt;&lt;/i&gt; (DC 18)&lt;/h5&gt;&lt;/h5&gt;&lt;/div&gt;&lt;hr/&gt;&lt;div&gt;&lt;h5&gt;&lt;b&gt;STATISTICS&lt;/b&gt;&lt;/h5&gt;&lt;/div&gt;&lt;hr/&gt;&lt;div&gt;&lt;h5&gt;&lt;b&gt;Str &lt;/b&gt;23, &lt;b&gt;Dex &lt;/b&gt;17, &lt;b&gt;Con &lt;/b&gt;18, &lt;b&gt;Int &lt;/b&gt; 12, &lt;b&gt;Wis &lt;/b&gt;14, &lt;b&gt;Cha &lt;/b&gt;15&lt;/h5&gt;&lt;h5&gt;&lt;b&gt;Base Atk &lt;/b&gt;+10; &lt;b&gt;CMB &lt;/b&gt;+17; &lt;b&gt;CMD &lt;/b&gt;31&lt;/h5&gt;&lt;h5&gt;&lt;b&gt;Feats &lt;/b&gt;Combat Casting, Combat Reflexes, Deceitful, Dodge, Improved Initiative&lt;sup&gt;B&lt;/sup&gt;, Quicken Spell-Like Ability (&lt;i&gt;&lt;i&gt;scorching&lt;/i&gt; &lt;i&gt;ray&lt;/i&gt;&lt;/i&gt;)&lt;/h5&gt;&lt;h5&gt;&lt;b&gt;Skills &lt;/b&gt;Bluff +19, Craft (any one) +14, Disguise +10, Fly +13, Intimidate +15, Perception +15, Sense Motive +15, Spellcraft +14, Stealth +8&lt;/h5&gt;&lt;h5&gt;&lt;b&gt;Languages &lt;/b&gt;Auran, Aquan, Common, Ignan, Terran; telepathy 100 ft.&lt;/h5&gt;&lt;h5&gt;&lt;b&gt;SQ &lt;/b&gt;change shape (humanoid or giant, &lt;i&gt;alter self&lt;/i&gt; or &lt;i&gt;giant form I&lt;/i&gt;)&lt;/h5&gt;&lt;/div&gt;&lt;hr/&gt;&lt;div&gt;&lt;h5&gt;&lt;b&gt;ECOLOGY&lt;/b&gt;&lt;/h5&gt;&lt;/div&gt;&lt;hr/&gt;&lt;div&gt;&lt;h5&gt;&lt;b&gt;Environment &lt;/b&gt; any (Plane of Fire)&lt;/h5&gt;&lt;h5&gt;&lt;b&gt;Organization &lt;/b&gt;solitary, pair, company (3-6), or band (7-12)&lt;/h5&gt;&lt;h5&gt;&lt;b&gt;Treasure &lt;/b&gt;standard (mwk falchion, other gear)&lt;/h5&gt;&lt;/div&gt;&lt;hr/&gt;&lt;div&gt;&lt;h5&gt;&lt;b&gt;SPECIAL ABILITIES&lt;/b&gt;&lt;/h5&gt;&lt;/div&gt;&lt;hr/&gt;&lt;div&gt;&lt;h5&gt;&lt;b&gt;Change Size (Sp)&lt;/b&gt; Twice per day, an efreeti can magically change a creature's size. This works just like an &lt;i&gt;enlarge person&lt;/i&gt; or &lt;i&gt;reduce person&lt;/i&gt; spell (the efreeti chooses when using the ability), except that the ability can work on the efreeti. A DC 13 Fortitude save negates the effect. The save DC is Charisma-based. This is the equivalent of a 2nd-level spell. &lt;/h5&gt;&lt;h5&gt;&lt;b&gt;Heat (Ex)&lt;/b&gt; An efreeti's body deals 1d6 points of fire damage whenever it hits in melee, or in each round it grapples.&lt;/h5&gt;&lt;/div&gt;&lt;br&gt;&lt;/br&gt;&lt;div&gt;&lt;h4&gt;&lt;p&gt;&lt;p&gt;The efreet (singular efreeti) are genies from the Plane of Fire. An efreeti stands about 12 feet tall and weighs about 2,000 pounds. Efreet have few allies among geniekind. They certainly hate djinn, and attack them on sight. They hold an equally strong enmity for marids, and view the jann as frail and weak. Efreet often work closely with shaitans, yet even then alliances are temporary at best. A small percentage of efreet are noble. Noble efreet, often called maliks, have 13 Hit Dice and gain the following spell-like abilities: 3/day-&lt;i&gt;fireball&lt;/i&gt;, &lt;i&gt;heat metal&lt;/i&gt;; 1/day-greater &lt;i&gt;invisibility&lt;/i&gt;, &lt;i&gt;pyroclastic storm&lt;/i&gt; (as &lt;i&gt;ice storm&lt;/i&gt;, with fire instead of cold damage). A noble efreeti's caster level for its spell-like abilities is 15th. Noble efreet are CR 10.&lt;/p&gt;&lt;/h4&gt;&lt;/div&gt;</t>
  </si>
  <si>
    <t>cold</t>
  </si>
  <si>
    <t>Janni</t>
  </si>
  <si>
    <t>(+6 armor, +2 Dex, +1 dodge, +1 natural)</t>
  </si>
  <si>
    <t>Fort +6, Ref +7, Will +4</t>
  </si>
  <si>
    <t xml:space="preserve"> 20 ft., fly 15 ft. (perfect) in chainmail</t>
  </si>
  <si>
    <t>scimitar +9/+4 (1d6+4/18-20)</t>
  </si>
  <si>
    <t>composite longbow +8/+3 (1d8+3/x3)</t>
  </si>
  <si>
    <t>change size</t>
  </si>
  <si>
    <t>Spell-Like Abilities (CL 8th) 3/day-invisibility (self only), plane shift (willing targets to elemental planes, Astral Plane, or Material Plane only), speak with animals 1/day-create food and water, ethereal jaunt (for 1 hour)</t>
  </si>
  <si>
    <t>Str 16, Dex 15, Con 12, Int 14, Wis 15, Cha 13</t>
  </si>
  <si>
    <t>Combat Reflexes, Dodge, Improved InitiativeB, Mobility</t>
  </si>
  <si>
    <t>Appraise +11, Craft (any one-usually weaponsmith) +11, Fly +14, Perception +11, Ride +6, Sense Motive +11, Spellcraft +11, Stealth +6</t>
  </si>
  <si>
    <t>Common, one elemental language (Aquan, Auran, Ignan, or Terran), one planar language (Abyssal, Celestial, or Infernal); telepathy 100 ft.</t>
  </si>
  <si>
    <t>elemental endurance</t>
  </si>
  <si>
    <t>standard (chainmail, composite longbow [+3 Str], scimitar, other gear)</t>
  </si>
  <si>
    <t>This regal figure looks like a tall, well-proportioned human, save that its eyes sparkle with strange light.</t>
  </si>
  <si>
    <t>Change Size (Sp) Twice per day, a janni can magically change a creature's size. This works just like an enlarge person This regal figure looks like a tall, well-proportioned human, save that its eyes sparkle with strange light. or reduce person spell (the janni chooses when using the ability), except that the ability can work on the janni. A DC 13 Fortitude save negates the effect. The save DC is Charisma-based. This is the equivalent of a 2nd-level spell. Elemental Endurance (Ex) Jann can remain on the Planes of Air, Earth, Fire, or Water for up to 48 hours at a time. Failure to return to the Material Plane before that time expires causes a janni to take 1 point of damage per additional hour spent on the elemental plane, until it dies or returns to the Material Plane.</t>
  </si>
  <si>
    <t>The jann (singular janni) are the weakest of the genies. Jann are formed out of all four elements and must therefore spend most of their time on the Material Plane. Some lore even casts the janni as the most "human" of the genie races, although most jann are quick to correct this insult, usually with the edge of a sword. A janni is human-sized, standing about 6 feet tall and weighing about 180 pounds. Jann are physically strong and courageous, and do not take kindly to insult or injury. Most are quite prone to seeing insult even when none is intended by the speaker. If overwhelmed in battle, they escape using flight and invisibility, returning later with reinforcements. Jann enjoy their privacy, preferring the solitude of the deep desert and isolated oases. They are usually suspicious of humans, but are often willing to give them the benefit of the doubt. Jann have a strong cultural tradition of hospitality, and will never turn away someone in need of food, water, or shelter, though they might expect payment in the form of a favor at some later date. Among the other genie races, jann generally have good relations with both djinn and shaitans. While not actively enemies, jann dislike the proud and aloof marids. Jann have a distinct aversion to the efreet, who often try to enslave them or conscript them into their armies. A small percentage of jann are noble. Noble jann, often called sheikhs or amirs, have 9 Hit Dice, Strength 19, and Intelligence 18, and gain the following spell-like abilities: 3/day-augury, detect magic, and divination. A noble janni's caster level for its spell-like abilities is 12th. Noble jann are CR 7.</t>
  </si>
  <si>
    <t>&lt;link rel="stylesheet"href="PF.css"&gt;&lt;div&gt;&lt;h2&gt;Genie, Janni&lt;/h2&gt;&lt;h3&gt;&lt;i&gt;&lt;i&gt;This regal figure looks like a tall&lt;/i&gt;, &lt;i&gt;well-proportioned human&lt;/i&gt;, &lt;i&gt;save that its eyes sparkle with strange light.&lt;/i&gt;&lt;/i&gt;&lt;/h3&gt;&lt;br&gt;&lt;/br&gt;&lt;/div&gt;&lt;div class="heading"&gt;&lt;p class="alignleft"&gt;Janni&lt;/p&gt;&lt;p class="alignright"&gt;CR 4&lt;/p&gt;&lt;div style="clear: both;"&gt;&lt;/div&gt;&lt;/div&gt;&lt;div&gt;&lt;h5&gt;&lt;b&gt;XP &lt;/b&gt;1,200&lt;/h5&gt;&lt;h5&gt;N Medium outsider (native)&lt;/h5&gt;&lt;h5&gt;&lt;b&gt;Init &lt;/b&gt;+6; &lt;b&gt;Senses &lt;/b&gt;darkvision 60 ft.; Perception +11&lt;/h5&gt;&lt;/div&gt;&lt;hr/&gt;&lt;div&gt;&lt;h5&gt;&lt;b&gt;DEFENSE&lt;/b&gt;&lt;/h5&gt;&lt;/div&gt;&lt;hr/&gt;&lt;div&gt;&lt;h5&gt;&lt;b&gt;AC &lt;/b&gt;20, touch 13, flat-footed 17 (+6 armor, +2 Dex, +1 dodge, +1 natural)&lt;/h5&gt;&lt;h5&gt;&lt;b&gt;hp &lt;/b&gt;39 (6d10+6)&lt;/h5&gt;&lt;h5&gt;&lt;b&gt;Fort &lt;/b&gt;+6, &lt;b&gt;Ref &lt;/b&gt;+7, &lt;b&gt;Will &lt;/b&gt;+4&lt;/h5&gt;&lt;h5&gt;&lt;b&gt;Resist &lt;/b&gt;fire 10&lt;/h5&gt;&lt;/div&gt;&lt;hr/&gt;&lt;div&gt;&lt;h5&gt;&lt;b&gt;OFFENSE&lt;/b&gt;&lt;/h5&gt;&lt;/div&gt;&lt;hr/&gt;&lt;div&gt;&lt;h5&gt;&lt;b&gt;Spd &lt;/b&gt;30 ft., fly 20 ft. (perfect);  20 ft., fly 15 ft. (perfect) in chainmail&lt;/h5&gt;&lt;h5&gt;&lt;b&gt;Melee &lt;/b&gt;scimitar +9/+4 (1d6+4/18-20)&lt;/h5&gt;&lt;h5&gt;&lt;b&gt;Ranged &lt;/b&gt;composite longbow +8/+3 (1d8+3/x3)&lt;/h5&gt;&lt;h5&gt;&lt;b&gt;Space &lt;/b&gt;5 ft.; &lt;b&gt;Reach &lt;/b&gt;5 ft.&lt;/h5&gt;&lt;h5&gt;&lt;b&gt;Special Attacks &lt;/b&gt;change size&lt;/h5&gt;&lt;h5&gt;&lt;b&gt;Spell-Like Abilities&lt;/b&gt; (CL 8th)&lt;/br&gt;3/day&amp;mdash;&lt;i&gt;&lt;i&gt;invisibility&lt;/i&gt;&lt;/i&gt; (self only), &lt;i&gt;&lt;i&gt;plane shift&lt;/i&gt;&lt;/i&gt; (willing targets to elemental planes,&lt;i&gt; Astral Plane&lt;/i&gt;, or Material Plane only),&lt;i&gt; &lt;i&gt;speak with animals&lt;/i&gt;&lt;/i&gt;&lt;/br&gt;1/day&amp;mdash;&lt;i&gt;&lt;i&gt;create food and water&lt;/i&gt;&lt;/i&gt;, &lt;i&gt;&lt;i&gt;ethereal jaunt&lt;/i&gt;&lt;/i&gt; (for 1 hour)&lt;/h5&gt;&lt;/h5&gt;&lt;/div&gt;&lt;hr/&gt;&lt;div&gt;&lt;h5&gt;&lt;b&gt;STATISTICS&lt;/b&gt;&lt;/h5&gt;&lt;/div&gt;&lt;hr/&gt;&lt;div&gt;&lt;h5&gt;&lt;b&gt;Str &lt;/b&gt;16, &lt;b&gt;Dex &lt;/b&gt;15, &lt;b&gt;Con &lt;/b&gt;12, &lt;b&gt;Int &lt;/b&gt; 14, &lt;b&gt;Wis &lt;/b&gt;15, &lt;b&gt;Cha &lt;/b&gt;13&lt;/h5&gt;&lt;h5&gt;&lt;b&gt;Base Atk &lt;/b&gt;+6; &lt;b&gt;CMB &lt;/b&gt;+9; &lt;b&gt;CMD &lt;/b&gt;22&lt;/h5&gt;&lt;h5&gt;&lt;b&gt;Feats &lt;/b&gt;Combat Reflexes, Dodge, Improved Initiative&lt;sup&gt;B&lt;/sup&gt;, Mobility&lt;/h5&gt;&lt;h5&gt;&lt;b&gt;Skills &lt;/b&gt;Appraise +11, Craft (any one-usually weaponsmith) +11, Fly +14, Perception +11, Ride +6, Sense Motive +11, Spellcraft +11, Stealth +6&lt;/h5&gt;&lt;h5&gt;&lt;b&gt;Languages &lt;/b&gt;Common, one elemental language (Aquan, Auran, Ignan, or Terran), one planar language (Abyssal, Celestial, or Infernal); telepathy 100 ft.&lt;/h5&gt;&lt;h5&gt;&lt;b&gt;SQ &lt;/b&gt;elemental endurance&lt;/h5&gt;&lt;/div&gt;&lt;hr/&gt;&lt;div&gt;&lt;h5&gt;&lt;b&gt;ECOLOGY&lt;/b&gt;&lt;/h5&gt;&lt;/div&gt;&lt;hr/&gt;&lt;div&gt;&lt;h5&gt;&lt;b&gt;Environment &lt;/b&gt; warm deserts&lt;/h5&gt;&lt;h5&gt;&lt;b&gt;Organization &lt;/b&gt;solitary, pair, company (3-6), or band (7-12)&lt;/h5&gt;&lt;h5&gt;&lt;b&gt;Treasure &lt;/b&gt;standard (chainmail, composite longbow [+3 Str], scimitar, other gear)&lt;/h5&gt;&lt;/div&gt;&lt;hr/&gt;&lt;div&gt;&lt;h5&gt;&lt;b&gt;SPECIAL ABILITIES&lt;/b&gt;&lt;/h5&gt;&lt;/div&gt;&lt;hr/&gt;&lt;div&gt;&lt;h5&gt;&lt;b&gt;Change Size (Sp)&lt;/b&gt; Twice per day, a janni can magically change a creature's size. This works just like an enlarge person &lt;i&gt;This regal figure looks like a tall&lt;/i&gt;, &lt;i&gt;well-proportioned human&lt;/i&gt;, &lt;i&gt;save that its eyes sparkle with strange light.&lt;/i&gt; or &lt;i&gt;reduce person&lt;/i&gt; spell (the janni chooses when using the ability), except that the ability can work on the janni. A DC 13 Fortitude save negates the effect. The save DC is Charisma-based. This is the equivalent of a 2nd-level spell. &lt;/h5&gt;&lt;h5&gt;&lt;b&gt;Elemental Endurance (Ex)&lt;/b&gt; Jann can remain on the Planes of Air, Earth, Fire, or Water for up to 48 hours at a time. Failure to return to the Material Plane before that time expires causes a janni to take 1 point of damage per additional hour spent on the elemental plane, until it dies or returns to the Material Plane.&lt;/h5&gt;&lt;/div&gt;&lt;br&gt;&lt;/br&gt;&lt;div&gt;&lt;h4&gt;&lt;p&gt;&lt;p&gt;The jann (singular janni) are the weakest of the genies. Jann are formed out of all four elements and must therefore spend most of their time on the Material Plane. Some lore even casts the janni as the most "human" of the genie races, although most jann are quick to correct this insult, usually with the edge of a sword. A janni is human-sized, standing about 6 feet tall and weighing about 180 pounds. Jann are physically strong and courageous, and do not take kindly to insult or injury. Most are quite prone to seeing insult even when none is intended by the speaker. If overwhelmed in battle, they escape using flight and &lt;i&gt;invisibility&lt;/i&gt;, returning later with reinforcements. Jann enjoy their privacy, preferring the solitude of the deep desert and isolated oases. They are usually suspicious of humans, but are often willing to give them the benefit of the doubt. Jann have a strong cultural tradition of hospitality, and will never turn away someone in need of food, water, or shelter, though they might expect payment in the form of a favor at some later date. Among the other genie races, jann generally have good relations with both djinn and shaitans. While not actively enemies, jann dislike the proud and aloof marids. Jann have a distinct aversion to the efreet, who often try to enslave them or conscript them into their armies. A small percentage of jann are noble. Noble jann, often called sheikhs or amirs, have 9 Hit Dice, Strength 19, and Intelligence 18, and gain the following spell-like abilities: 3/day-&lt;i&gt;augury&lt;/i&gt;, &lt;i&gt;detect magic&lt;/i&gt;, and &lt;i&gt;divination. A&lt;/i&gt; noble janni's caster level for its spell-like abilities is 12th. Noble jann are CR 7.&lt;/p&gt;&lt;/h4&gt;&lt;/div&gt;</t>
  </si>
  <si>
    <t>Marid</t>
  </si>
  <si>
    <t>(extraplanar, water)</t>
  </si>
  <si>
    <t>darkvision 60 ft.; Perception +17</t>
  </si>
  <si>
    <t>23, touch 14, flat-footed 18</t>
  </si>
  <si>
    <t>(+4 Dex, +1 dodge, +9 natural, -1 size)</t>
  </si>
  <si>
    <t>(12d10+48)</t>
  </si>
  <si>
    <t>Fort +10, Ref +12, Will +10</t>
  </si>
  <si>
    <t>20 ft., swim 60 ft.</t>
  </si>
  <si>
    <t>2 slams +17 (2d6+6) or mwk trident +18/+13/+8 (2d6+9)</t>
  </si>
  <si>
    <t>vortex (1/10 minutes, 10-50 ft. tall, 1d8+4 damage, DC 22), water mastery, water's fury</t>
  </si>
  <si>
    <t>Spell-Like Abilities (CL 12th) Constant-detect evil, detect good, detect magic, water walk At will-create water, invisibility, plane shift (willing targets to elemental planes, Astral Plane, or Material Plane only), purify food and drink (liquids only), quench 5/day-control water, gaseous form, obscuring mist, water breathing 3/day-see invisibility 1/day-persistent image (DC 18) 1/year-grant 1 wish (to nongenies only)</t>
  </si>
  <si>
    <t>Str 23, Dex 19, Con 18, Int 14, Wis 15, Cha 16</t>
  </si>
  <si>
    <t>Combat Casting, Combat Reflexes, Dodge, Great Fortitude, Improved InitiativeB, Improved Natural Attack, Power Attack</t>
  </si>
  <si>
    <t>Craft (any one) +17, Diplomacy +18, Knowledge (planes) +17, Perception +17, Sense Motive +17, Spellcraft +17, Stealth +15, Swim +29</t>
  </si>
  <si>
    <t>change shape (water elemental, humanoid or giant, alter self, elemental body III, or giant form I)</t>
  </si>
  <si>
    <t>standard (masterwork trident, other gear)</t>
  </si>
  <si>
    <t>This being resembles a powerful giant with hairless blue-green skin, deep blue eyes, flamboyant eyebrows, and pearlescent teeth.</t>
  </si>
  <si>
    <t>Water Mastery (Ex) A marid gains a +1 bonus on attack and damage rolls if both it and its opponent are touching water. If the opponent or the marid is touching the ground, the marid takes a -4 penalty on attack and damage rolls. Water's Fury (Su) As a standard action, a marid can release a jet of water in a 60-foot line that deals 1d6 points of damage and blinds the target struck for 1d6 rounds. A DC 20 Reflex save reduces the damage by half and negates the blinding effect. The save DC is Constitution-based. Vortex (Su) A marid can transform into a vortex of swirling, churning water once every 10 mintues. This ability functions identically to the whirlwind ability (see page 306 for full details on this special attack), save that it can only be used while the marid is underwater; a marid cannot leave a body of water while in vortex form.</t>
  </si>
  <si>
    <t>Marids are genies from the Plane of Water. The most powerful of all the genie races, they are said to possess the strength of the ocean's currents and teeth made of pearl. A marid stands about 16 feet tall and weighs nearly 2,500 pounds. 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 A small percentage of marids can lay claim to nobility. Noble marids, often called shahzadas, have 14 Hit Dice and gain the following spell-like abilities: 3/day-cone of cold, ice storm; 1/day-elemental swarm (water elementals only), permanent image. A noble marid's caster level for its spell-like abilities is 20th. Noble marids are CR 11.</t>
  </si>
  <si>
    <t>&lt;link rel="stylesheet"href="PF.css"&gt;&lt;div&gt;&lt;h2&gt;Genie, Marid&lt;/h2&gt;&lt;h3&gt;&lt;i&gt;&lt;i&gt;This being resembles a powerful giant with hairless blue-green skin&lt;/i&gt;, &lt;i&gt;deep blue eyes&lt;/i&gt;, flamboyant eyebrows, &lt;i&gt;and pearlescent teeth.&lt;/i&gt;&lt;/i&gt;&lt;/h3&gt;&lt;br&gt;&lt;/br&gt;&lt;/div&gt;&lt;div class="heading"&gt;&lt;p class="alignleft"&gt;Marid&lt;/p&gt;&lt;p class="alignright"&gt;CR 9&lt;/p&gt;&lt;div style="clear: both;"&gt;&lt;/div&gt;&lt;/div&gt;&lt;div&gt;&lt;h5&gt;&lt;b&gt;XP &lt;/b&gt;6,400&lt;/h5&gt;&lt;h5&gt;CN Large outsider (extraplanar, water)&lt;/h5&gt;&lt;h5&gt;&lt;b&gt;Init &lt;/b&gt;+8; &lt;b&gt;Senses &lt;/b&gt;darkvision 60 ft.; Perception +17&lt;/h5&gt;&lt;/div&gt;&lt;hr/&gt;&lt;div&gt;&lt;h5&gt;&lt;b&gt;DEFENSE&lt;/b&gt;&lt;/h5&gt;&lt;/div&gt;&lt;hr/&gt;&lt;div&gt;&lt;h5&gt;&lt;b&gt;AC &lt;/b&gt;23, touch 14, flat-footed 18 (+4 Dex, +1 dodge, +9 natural, -1 size)&lt;/h5&gt;&lt;h5&gt;&lt;b&gt;hp &lt;/b&gt;114 (12d10+48)&lt;/h5&gt;&lt;h5&gt;&lt;b&gt;Fort &lt;/b&gt;+10, &lt;b&gt;Ref &lt;/b&gt;+12, &lt;b&gt;Will &lt;/b&gt;+10&lt;/h5&gt;&lt;/div&gt;&lt;hr/&gt;&lt;div&gt;&lt;h5&gt;&lt;b&gt;OFFENSE&lt;/b&gt;&lt;/h5&gt;&lt;/div&gt;&lt;hr/&gt;&lt;div&gt;&lt;h5&gt;&lt;b&gt;Spd &lt;/b&gt;20 ft., swim 60 ft.&lt;/h5&gt;&lt;h5&gt;&lt;b&gt;Melee &lt;/b&gt;2 slams +17 (2d6+6) or &lt;/br&gt;mwk trident +18/+13/+8 (2d6+9)&lt;/h5&gt;&lt;h5&gt;&lt;b&gt;Space &lt;/b&gt;10 ft.; &lt;b&gt;Reach &lt;/b&gt;10 ft.&lt;/h5&gt;&lt;h5&gt;&lt;b&gt;Special Attacks &lt;/b&gt;vortex (1/10 minutes, 10-50 ft. tall, 1d8+4 damage, DC 22), water mastery, water's fury&lt;/h5&gt;&lt;h5&gt;&lt;b&gt;Spell-Like Abilities&lt;/b&gt; (CL 12th)&lt;/br&gt;Constant&amp;mdash;&lt;i&gt;&lt;i&gt;detect evil&lt;/i&gt;&lt;/i&gt;,&lt;i&gt; &lt;i&gt;detect good&lt;/i&gt;&lt;/i&gt;,&lt;i&gt; &lt;i&gt;detect magic&lt;/i&gt;&lt;/i&gt;,&lt;i&gt; &lt;i&gt;water walk&lt;/i&gt;&lt;/i&gt; &lt;/br&gt;At will&amp;mdash;&lt;i&gt;&lt;i&gt;create water&lt;/i&gt;&lt;/i&gt;,&lt;i&gt; &lt;i&gt;invisibility&lt;/i&gt;&lt;/i&gt;, &lt;i&gt;&lt;i&gt;plane shift&lt;/i&gt;&lt;/i&gt; (willing targets to elemental planes,&lt;i&gt; Astral Plane&lt;/i&gt;, or Material Plane only), &lt;i&gt;&lt;i&gt;purify food and drink&lt;/i&gt;&lt;/i&gt; (liquids only),&lt;i&gt; &lt;i&gt;quench&lt;/i&gt;&lt;/i&gt;&lt;/br&gt;5/day&amp;mdash;&lt;i&gt;&lt;i&gt;control water&lt;/i&gt;&lt;/i&gt;,&lt;i&gt; &lt;i&gt;gaseous form&lt;/i&gt;&lt;/i&gt;,&lt;i&gt; &lt;i&gt;obscuring mist&lt;/i&gt;&lt;/i&gt;,&lt;i&gt; &lt;i&gt;water breathing&lt;/i&gt;&lt;/i&gt;&lt;/br&gt;3/day&amp;mdash;see&lt;i&gt; &lt;i&gt;invisibility&lt;/i&gt;&lt;/i&gt;&lt;/br&gt;1/day&amp;mdash;&lt;i&gt;&lt;i&gt;persistent image&lt;/i&gt;&lt;/i&gt; (DC 18)&lt;/br&gt;1/year&amp;mdash;&lt;i&gt;grant 1 &lt;i&gt;wish&lt;/i&gt;&lt;/i&gt; (to nongenies only)&lt;/h5&gt;&lt;/h5&gt;&lt;/div&gt;&lt;hr/&gt;&lt;div&gt;&lt;h5&gt;&lt;b&gt;STATISTICS&lt;/b&gt;&lt;/h5&gt;&lt;/div&gt;&lt;hr/&gt;&lt;div&gt;&lt;h5&gt;&lt;b&gt;Str &lt;/b&gt;23, &lt;b&gt;Dex &lt;/b&gt;19, &lt;b&gt;Con &lt;/b&gt;18, &lt;b&gt;Int &lt;/b&gt; 14, Wis 15, &lt;b&gt;Cha &lt;/b&gt;16&lt;/h5&gt;&lt;h5&gt;&lt;b&gt;Base Atk &lt;/b&gt;+12; &lt;b&gt;CMB &lt;/b&gt;+19; &lt;b&gt;CMD &lt;/b&gt;34&lt;/h5&gt;&lt;h5&gt;&lt;b&gt;Feats &lt;/b&gt;Combat Casting, Combat Reflexes, Dodge, Great Fortitude, Improved Initiative&lt;sup&gt;B&lt;/sup&gt;, Improved Natural Attack, Power Attack&lt;/h5&gt;&lt;h5&gt;&lt;b&gt;Skills &lt;/b&gt;Craft (any one) +17, Diplomacy +18, Knowledge (planes) +17, Perception +17, Sense Motive +17, Spellcraft +17, Stealth +15, Swim +29&lt;/h5&gt;&lt;h5&gt;&lt;b&gt;Languages &lt;/b&gt;Aquan, Auran, Common, Ignan, Terran; telepathy 100 ft.&lt;/h5&gt;&lt;h5&gt;&lt;b&gt;SQ &lt;/b&gt;change shape (water elemental, humanoid or giant, &lt;i&gt;alter self&lt;/i&gt;, &lt;i&gt;elemental body III&lt;/i&gt;, or &lt;i&gt;giant form I&lt;/i&gt;)&lt;/h5&gt;&lt;/div&gt;&lt;hr/&gt;&lt;div&gt;&lt;h5&gt;&lt;b&gt;ECOLOGY&lt;/b&gt;&lt;/h5&gt;&lt;/div&gt;&lt;hr/&gt;&lt;div&gt;&lt;h5&gt;&lt;b&gt;Environment &lt;/b&gt; any (Plane of Water)&lt;/h5&gt;&lt;h5&gt;&lt;b&gt;Organization &lt;/b&gt;solitary, pair, company (3-6), or band (7-12)&lt;/h5&gt;&lt;h5&gt;&lt;b&gt;Treasure &lt;/b&gt;standard (masterwork trident, other gear)&lt;/h5&gt;&lt;/div&gt;&lt;hr/&gt;&lt;div&gt;&lt;h5&gt;&lt;b&gt;SPECIAL ABILITIES&lt;/b&gt;&lt;/h5&gt;&lt;/div&gt;&lt;hr/&gt;&lt;div&gt;&lt;h5&gt;&lt;b&gt;Water Mastery (Ex)&lt;/b&gt; A marid gains a +1 bonus on attack and damage rolls if both it and its opponent are touching water. If the opponent or the marid is touching the ground, the marid takes a -4 penalty on attack and damage rolls. &lt;/h5&gt;&lt;h5&gt;&lt;b&gt;Water's Fury (Su)&lt;/b&gt; As a standard action, a marid can release a jet of water in a 60-foot line that deals 1d6 points of damage and blinds the target struck for 1d6 rounds. A DC 20 Reflex save reduces the damage by half and negates the blinding effect. The save DC is Constitution-based. &lt;/h5&gt;&lt;h5&gt;&lt;b&gt;Vortex (Su)&lt;/b&gt; A marid can transform into a vortex of swirling, churning water once every 10 mintues. This ability functions identically to the whirlwind ability (see page 306 for full details on this special attack), save that it can only be used while the marid is underwater; a marid cannot leave a body of water while in vortex form.&lt;/h5&gt;&lt;/div&gt;&lt;br&gt;&lt;/br&gt;&lt;div&gt;&lt;h4&gt;&lt;p&gt;&lt;p&gt;Marids are genies from the Plane of Water. The most powerful of all the genie races, they are said to possess the strength of the ocean's currents and teeth made of pearl. A marid stands about 16 feet tall and weighs nearly 2,500 pounds. 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 A small percentage of marids can lay claim to nobility. Noble marids, often called shahzadas, have 14 Hit Dice and gain the following spell-like abilities: 3/day-&lt;i&gt;cone of cold&lt;/i&gt;, &lt;i&gt;ice storm&lt;/i&gt;; 1/day-&lt;i&gt;elemental swarm&lt;/i&gt; (water elementals only), permanent image. A noble marid's caster level for its spell-like abilities is 20th. Noble marids are CR 11.&lt;/p&gt;&lt;/h4&gt;&lt;/div&gt;</t>
  </si>
  <si>
    <t>Shaitan</t>
  </si>
  <si>
    <t>LN</t>
  </si>
  <si>
    <t>(earth, extraplanar)</t>
  </si>
  <si>
    <t>darkvision 60 ft., tremorsense 60 ft.; Perception +14</t>
  </si>
  <si>
    <t>Fort +10, Ref +4, Will +8</t>
  </si>
  <si>
    <t>20 ft., burrow 60 ft., climb 20 ft.</t>
  </si>
  <si>
    <t>2 slams +13 (2d6+5) or mwk scimitar +14/+9 (1d8+7/18-20)</t>
  </si>
  <si>
    <t>earth mastery, metalmorph, stone curse</t>
  </si>
  <si>
    <t>Spell-Like Abilities (CL 9th) At will-meld into stone, plane shift (willing targets to elemental planes, Astral Plane, or Material Plane only), soften earth and stone, stone shape, veil (self only) 3/day-quickened glitterdust (DC 14), stoneskin, rusting grasp, stone tell, wall of stone 1/day-trans. mud to rock, trans. rock to mud</t>
  </si>
  <si>
    <t>Str 20, Dex 13, Con 19, Int 14, Wis 14, Cha 15</t>
  </si>
  <si>
    <t>Combat Casting, Greater Bull Rush, Improved Bull Rush, Improved InitiativeB, Power Attack, Quicken Spell-Like Ability (glitterdust)</t>
  </si>
  <si>
    <t>Appraise +14, Bluff +14, Climb +25, Craft (gemcutting) +14, Knowledge (engineering) +14, Perception +14, Sense Motive +14, Spellcraft +14</t>
  </si>
  <si>
    <t>stone glide</t>
  </si>
  <si>
    <t>standard (masterwork scimitar, other treasure)</t>
  </si>
  <si>
    <t>This being resembles a towering human with skin of polished stone and glittering agate eyes.</t>
  </si>
  <si>
    <t>Earth Mastery (Ex) A shaitan gains a +1 bonus on attack and damage rolls and a +2 bonus on opposed Strengthbased checks if both it and its foe are touching the ground. It takes a -4 penalty on attack and damage rolls against airborne or waterborne opponents. Metalmorph (Su) As a standard action, a shaitan may touch a single metal object of no more than 10 pounds and transform it into any other metal for 1 day. Stone Curse (Su) If a shaitan wins a bull rush check by 5 or more and pushes its target into a stone barrier, the target must make a DC 19 Reflex save or be forced into the barrier as if the target had cast meld into stone until the victim makes a successful DC 19 Fortitude save as a full-round action to exit the stone. The save DCs are Strength-based. Stone Glide (Su) This functions as the earth elemental's earth glide ability, except the shaitan can move through stone, dirt, crystal, or metal.</t>
  </si>
  <si>
    <t>Shaitans are boastful and proud genies from the Plane of Earth with flesh of metal, gems, or stone. A shaitan stands about 11 feet tall and weighs roughly 5,000 pounds. Some shaitans are noble. Often called pashas, they have 18 Hit Dice and gain the spell-like ability earthquake, usable once per day, as well as the ability to grant up to three wishes per day (nongenies only). A noble shaitan's caster level for its spell-like abilities is 18th. Noble shaitans are CR 13.</t>
  </si>
  <si>
    <t>&lt;link rel="stylesheet"href="PF.css"&gt;&lt;div&gt;&lt;h2&gt;Genie, Shaitan&lt;/h2&gt;&lt;h3&gt;&lt;i&gt;&lt;i&gt;This being resembles a towering human with skin of polished stone and glittering agate eyes.&lt;/i&gt;&lt;/i&gt;&lt;/h3&gt;&lt;br&gt;&lt;/br&gt;&lt;/div&gt;&lt;div class="heading"&gt;&lt;p class="alignleft"&gt;Shaitan&lt;/p&gt;&lt;p class="alignright"&gt;CR 7&lt;/p&gt;&lt;div style="clear: both;"&gt;&lt;/div&gt;&lt;/div&gt;&lt;div&gt;&lt;h5&gt;&lt;b&gt;XP &lt;/b&gt;3,200&lt;/h5&gt;&lt;h5&gt;LN Large outsider (earth, extraplanar)&lt;/h5&gt;&lt;h5&gt;&lt;b&gt;Init &lt;/b&gt;+5; &lt;b&gt;Senses &lt;/b&gt;darkvision 60 ft., tremorsense 60 ft.; Perception +14&lt;/h5&gt;&lt;/div&gt;&lt;hr/&gt;&lt;div&gt;&lt;h5&gt;&lt;b&gt;DEFENSE&lt;/b&gt;&lt;/h5&gt;&lt;/div&gt;&lt;hr/&gt;&lt;div&gt;&lt;h5&gt;&lt;b&gt;AC &lt;/b&gt;20, touch 10, flat-footed 19 (+1 Dex, +10 natural, -1 size)&lt;/h5&gt;&lt;h5&gt;&lt;b&gt;hp &lt;/b&gt;85 (9d10+36)&lt;/h5&gt;&lt;h5&gt;&lt;b&gt;Fort &lt;/b&gt;+10, &lt;b&gt;Ref &lt;/b&gt;+4, &lt;b&gt;Will &lt;/b&gt;+8&lt;/h5&gt;&lt;h5&gt;&lt;b&gt;Immune &lt;/b&gt;electricity&lt;/h5&gt;&lt;/div&gt;&lt;hr/&gt;&lt;div&gt;&lt;h5&gt;&lt;b&gt;OFFENSE&lt;/b&gt;&lt;/h5&gt;&lt;/div&gt;&lt;hr/&gt;&lt;div&gt;&lt;h5&gt;&lt;b&gt;Spd &lt;/b&gt;20 ft., burrow 60 ft., climb 20 ft.&lt;/h5&gt;&lt;h5&gt;&lt;b&gt;Melee &lt;/b&gt;2 slams +13 (2d6+5) or &lt;/br&gt;mwk scimitar +14/+9 (1d8+7/18-20)&lt;/h5&gt;&lt;h5&gt;&lt;b&gt;Space &lt;/b&gt;10 ft.; &lt;b&gt;Reach &lt;/b&gt;10 ft.&lt;/h5&gt;&lt;h5&gt;&lt;b&gt;Special Attacks &lt;/b&gt;earth mastery, metalmorph, stone curse&lt;/h5&gt;&lt;h5&gt;&lt;b&gt;Spell-Like Abilities&lt;/b&gt; (CL 9th)&lt;/br&gt;At will&amp;mdash;&lt;i&gt;&lt;i&gt;meld into stone&lt;/i&gt;&lt;/i&gt;, &lt;i&gt;&lt;i&gt;plane shift&lt;/i&gt;&lt;/i&gt; (willing targets to elemental planes,&lt;i&gt; Astral Plane&lt;/i&gt;, or Material Plane only),&lt;i&gt; &lt;i&gt;soften earth and stone&lt;/i&gt;&lt;/i&gt;,&lt;i&gt; &lt;i&gt;stone shape&lt;/i&gt;&lt;/i&gt;, &lt;i&gt;&lt;i&gt;veil&lt;/i&gt;&lt;/i&gt; (self only)&lt;/br&gt;3/day&amp;mdash;quickened&lt;i&gt; &lt;i&gt;glitterdust&lt;/i&gt;&lt;/i&gt; (DC 14),&lt;i&gt; &lt;i&gt;stoneskin&lt;/i&gt;&lt;/i&gt;,&lt;i&gt; &lt;i&gt;rusting grasp&lt;/i&gt;&lt;/i&gt;,&lt;i&gt; &lt;i&gt;stone tell&lt;/i&gt;&lt;/i&gt;,&lt;i&gt; &lt;i&gt;wall of stone&lt;/i&gt;&lt;/i&gt;&lt;/br&gt;1/day&amp;mdash;&lt;i&gt;&lt;i&gt;trans. mud to rock&lt;/i&gt;&lt;/i&gt;,&lt;i&gt; &lt;i&gt;trans. rock to mud&lt;/i&gt;&lt;/i&gt;&lt;/h5&gt;&lt;/h5&gt;&lt;/div&gt;&lt;hr/&gt;&lt;div&gt;&lt;h5&gt;&lt;b&gt;STATISTICS&lt;/b&gt;&lt;/h5&gt;&lt;/div&gt;&lt;hr/&gt;&lt;div&gt;&lt;h5&gt;&lt;b&gt;Str &lt;/b&gt;20, &lt;b&gt;Dex &lt;/b&gt;13, &lt;b&gt;Con &lt;/b&gt;19, &lt;b&gt;Int &lt;/b&gt; 14, &lt;b&gt;Wis &lt;/b&gt;14, &lt;b&gt;Cha &lt;/b&gt;15&lt;/h5&gt;&lt;h5&gt;&lt;b&gt;Base Atk &lt;/b&gt;+9; &lt;b&gt;CMB &lt;/b&gt;+15; &lt;b&gt;CMD &lt;/b&gt;26&lt;/h5&gt;&lt;h5&gt;&lt;b&gt;Feats &lt;/b&gt;Combat Casting, Greater Bull Rush, Improved Bull Rush, Improved Initiative&lt;sup&gt;B&lt;/sup&gt;, Power Attack, Quicken Spell-Like Ability (&lt;i&gt;glitterdust&lt;/i&gt;)&lt;/h5&gt;&lt;h5&gt;&lt;b&gt;Skills &lt;/b&gt;Appraise +14, Bluff +14, Climb +25, Craft (gemcutting) +14, Knowledge (engineering) +14, Perception +14, Sense Motive +14, Spellcraft +14&lt;/h5&gt;&lt;h5&gt;&lt;b&gt;Languages &lt;/b&gt;Aquan, Auran, Common, Ignan, Terran; telepathy 100 ft.&lt;/h5&gt;&lt;h5&gt;&lt;b&gt;SQ &lt;/b&gt;stone glide&lt;/h5&gt;&lt;/div&gt;&lt;hr/&gt;&lt;div&gt;&lt;h5&gt;&lt;b&gt;ECOLOGY&lt;/b&gt;&lt;/h5&gt;&lt;/div&gt;&lt;hr/&gt;&lt;div&gt;&lt;h5&gt;&lt;b&gt;Environment &lt;/b&gt; any (Plane of Earth)&lt;/h5&gt;&lt;h5&gt;&lt;b&gt;Organization &lt;/b&gt;solitary, pair, company (3-6), or band (7-12)&lt;/h5&gt;&lt;h5&gt;&lt;b&gt;Treasure &lt;/b&gt;standard (masterwork scimitar, other treasure)&lt;/h5&gt;&lt;/div&gt;&lt;hr/&gt;&lt;div&gt;&lt;h5&gt;&lt;b&gt;SPECIAL ABILITIES&lt;/b&gt;&lt;/h5&gt;&lt;/div&gt;&lt;hr/&gt;&lt;div&gt;&lt;h5&gt;&lt;b&gt;Earth Mastery (Ex)&lt;/b&gt; A shaitan gains a +1 bonus on attack and damage rolls and a +2 bonus on opposed Strengthbased checks if both it and its foe are touching the ground. It takes a -4 penalty on attack and damage rolls against airborne or waterborne opponents. &lt;/h5&gt;&lt;h5&gt;&lt;b&gt;Metalmorph (Su)&lt;/b&gt; As a standard action, a shaitan may touch a single metal object of no more than 10 pounds and transform it into any other metal for 1 day. &lt;/h5&gt;&lt;h5&gt;&lt;b&gt;Stone Curse (Su)&lt;/b&gt; If a shaitan wins a bull rush check by 5 or more and pushes its target into a stone barrier, the target must make a DC 19 Reflex save or be forced into the barrier as if the target had cast &lt;i&gt;meld into stone&lt;/i&gt; until the victim makes a successful DC 19 Fortitude save as a full-round action to exit the stone. The save DCs are Strength-based. &lt;/h5&gt;&lt;h5&gt;&lt;b&gt;Stone Glide (Su)&lt;/b&gt; This functions as the earth elemental's earth glide ability, except the shaitan can move through stone, dirt, crystal, or metal.&lt;/h5&gt;&lt;/div&gt;&lt;br&gt;&lt;/br&gt;&lt;div&gt;&lt;h4&gt;&lt;p&gt;&lt;p&gt;Shaitans are boastful and proud genies from the Plane of Earth with flesh of metal, gems, or stone. A shaitan stands about 11 feet tall and weighs roughly 5,000 pounds. Some shaitans are noble. Often called pashas, they have 18 Hit Dice and gain the spell-like ability &lt;i&gt;earthquake&lt;/i&gt;, usable once per day, as well as the ability to grant up to three &lt;i&gt;wishes&lt;/i&gt; per day (nongenies only). A noble shaitan's caster level for its spell-like abilities is 18th. Noble shaitans are CR 13.&lt;/p&gt;&lt;/h4&gt;&lt;/div&gt;</t>
  </si>
  <si>
    <t>Ghost</t>
  </si>
  <si>
    <t>Human ghost</t>
  </si>
  <si>
    <t>aristocrat 7</t>
  </si>
  <si>
    <t>(augmented humanoid, incorporeal)</t>
  </si>
  <si>
    <t>darkvision 60 ft.; Perception +18</t>
  </si>
  <si>
    <t>17, touch 17, flat-footed 15</t>
  </si>
  <si>
    <t>(+1 Dex, +1 dodge, +5 deflection)</t>
  </si>
  <si>
    <t>(7d8+42)</t>
  </si>
  <si>
    <t>Fort +7, Ref +5, Will +7</t>
  </si>
  <si>
    <t>channel resistance +4, incorporeal, rejuvenation</t>
  </si>
  <si>
    <t>undead traits</t>
  </si>
  <si>
    <t>fly 30 ft. (perfect)</t>
  </si>
  <si>
    <t>corrupting touch +6 (7d6, Fort. DC 18 half )</t>
  </si>
  <si>
    <t>frightful moan (DC 18)</t>
  </si>
  <si>
    <t>Str -, Dex 12, Con -, Int 10, Wis 11, Cha 20</t>
  </si>
  <si>
    <t>Dodge, Improved Initiative, Iron Will, Lightning Reflexes, Toughness</t>
  </si>
  <si>
    <t>Fly +9, Knowledge (history) +10, Knowledge (nobility) +10, Perception +18, Sense Motive +10, Stealth +9</t>
  </si>
  <si>
    <t>NPC gear</t>
  </si>
  <si>
    <t>This spectral, horrifying figure glides silently through the air, passing through solid objects as if they didn't exist.</t>
  </si>
  <si>
    <t>When a soul is not allowed to rest due to some great injustice, either real or perceived, it sometimes comes back as a ghost. Such beings are in eternal anguish, lacking in substance and unable to set things right. Although ghosts can be any alignment, the majority cling to the living world out of a powerful sense of rage and hatred, and as a result are chaotic evil-even the ghost of a good or lawful creature can become hateful and cruel in its afterlife. More than most of the monsters in this book, a ghost benefits from a strong and detailed backstory. Why did this character become a ghost? What are the legends surrounding the ghost? An encounter with a ghost should never happen completely out of the blue-there are plenty of other incorporeal undead like wraiths and spectres to fill that role. A proper encounter with a ghost should be a climactic scene after a lengthy period of tension building with lesser minions or manifestations of the undead spirit. The sample ghost above is that of a human princess who was murdered by an unfaithful lover-after she confronted him, he murdered her by wrapping her in chains and throwing her into the castle well, where she drowned. The ghost's abilities were selected to fit this backstory, and it shows how potent a villain you can create with a simple NPC class. Applying the template to creatures with class levels or creatures with significant racial abilities can create even more powerful ghosts. When a ghost is created, it retains incorporeal "copies" of any items that it particularly valued in life (provided the originals are not in another creature's possession). The equipment works normally for the ghost but passes harmlessly through material objects or creatures. A weapon of +1 or better magical enhancement, however, can harm material creatures, but any such attack deals only half as much damage (50%) unless it is a ghost touch weapon. A ghost can use shields or armor only if they have the ghost touch quality. The original items remain behind, just as the ghost's physical remains do. If another creature seizes the original, the incorporeal copy fades away. This loss invariably angers the ghost, who stops at nothing to return the item to its original resting place (and thus regain the item's use). Creating a Ghost "Ghost" is an acquired template that can be added to any living creature that has a Charisma score of at least 6. A ghost retains all the base creature's statistics and special abilities except as noted here. Challenge Rating: Same as the base creature +2. Type: The creature's type changes to undead. Do not recalculate the creature's base attack bonus, saves, or skill points. It gains the incorporeal subtype. Armor Class: A ghost gains a def lection bonus equal to its Charisma modifier. It loses the base creature's natural armor bonus, as well as all armor and shield bonuses not from force effects or ghost touch items. Hit Dice: Change all of the creature's racial Hit Dice to d8s. All Hit Dice derived from class levels remain unchanged. Ghosts use their Charisma modifiers to determine bonus hit points (instead of Constitution). Defensive Abilities: A ghost retains all of the defensive abilities of the base creature save those that rely on a corporeal form to function. Ghosts gain channel resistance +4, darkvision 60 ft., the incorporeal ability, and all of the immunities granted by its undead traits. Ghosts also gain the rejuvenation ability. Rejuvenation (Su): In most cases, it's difficult to destroy a ghost through simple combat: the "destroyed" spirit restores itself in 2d4 days. Even the most powerful spells are usually only temporary solutions. The only way to permanently destroy a ghost is to determine the reason for its existence and set right whatever prevents it from resting in peace. The exact means varies with each spirit and may require a good deal of research, and should be created specifically for each different ghost by the GM. Speed: Ghosts lose their previous speeds and gain a fly speed of 30 feet (perfect), unless the base creature has a higher fly speed. Melee and Ranged Attacks: A ghost loses all of the base creature's attacks. If it could wield weapons in life, it can wield ghost touch weapons as a ghost. Special Attacks: A ghost retains all the special attacks of the base creature, but any relying on physical contact do not function. In addition, a ghost gains one ghost special attack from the list below for every 3 points of CR (minimum 1-the first ability chosen must always be corrupting touch). The save DC against a ghost's special attack is equal to 10 + 1/2 ghost's HD + ghost's Charisma modifier unless otherwise noted. Additional ghost abilities beyond these can be designed at the GM's discretion. Corrupting Gaze (Su): The ghost is disfigured through age or violence, and has a gaze attack with a range of 30 feet that causes 2d10 damage and 1d4 Charisma damage (Fortitude save negates Charisma damage but not physical damage). Corrupting Touch (Su): All ghosts gain this incorporeal touch attack. By passing part of its incorporeal body through a foe's body as a standard action, the ghost inf licts a number of d6s equal to its CR in damage. This damage is not negative energy-it manifests in the form of physical wounds and aches from supernatural aging. Creatures immune to magical aging are immune to this damage, but otherwise the damage bypasses all forms of damage reduction. A Fortitude save halves the damage inf licted. Draining Touch (Su): The ghost died while insane or diseased. It gains a touch attack that drains 1d4 points from any one ability score it selects on a hit. On each such successful attack, the ghost heals 5 points of damage to itself. When a ghost makes a draining touch attack, it cannot use its standard ghostly touch attack. Frightful Moan (Su): The ghost died in the throes of crippling terror. It can emit a frightful moan as a standard action. All living creatures within a 30-foot spread must succeed on a Will save or become panicked for 2d4 rounds. This is a sonic mind-affecting fear effect. A creature that successfully saves against the moan cannot be affected by the same ghost's moan for 24 hours. Malevolence (Su): The ghost's jealousy of the living is particularly potent. Once per round, the ghost can merge its body with a creature on the Material Plane. This ability is similar to a magic jar spell (caster level 10th or the ghost's Hit Dice, whichever is higher), except that it does not require a receptacle. To use this ability, the ghost must be adjacent to the target. The target can resist the attack with a successful Will save. A creature that successfully saves is immune to that same ghost's malevolence for 24 hours. Telekinesis (Su): The ghost's death involved great physical trauma. The ghost can use telekinesis as a standard action once every 1d4 rounds (caster level 12th or equal to the ghost's HD, whichever is higher). Abilities: Cha +4; as an incorporeal undead creature, a ghost has no Strength or Constitution score. Skills: Ghosts have a +8 racial bonus on Perception and Stealth skill checks. A ghost always treats Climb, Disguise, Fly, Intimidate, Knowledge (arcana), Knowledge (religion), Perception, Sense Motive, Spellcraft, and Stealth as class skills. Otherwise, skills are the same as the base creature.</t>
  </si>
  <si>
    <t>&lt;link rel="stylesheet"href="PF.css"&gt;&lt;div&gt;&lt;h2&gt;Ghost&lt;/h2&gt;&lt;h3&gt;&lt;i&gt;This spectral, horrifying figure glides silently through the air, passing through solid objects as if they didn't exist.&lt;/i&gt;&lt;/h3&gt;&lt;br&gt;&lt;/br&gt;&lt;/div&gt;&lt;div class="heading"&gt;&lt;p class="alignleft"&gt;Ghost&lt;/p&gt;&lt;p class="alignright"&gt;CR 7&lt;/p&gt;&lt;div style="clear: both;"&gt;&lt;/div&gt;&lt;/div&gt;&lt;div&gt;&lt;h5&gt;&lt;b&gt;XP &lt;/b&gt;3,200&lt;/h5&gt;&lt;h5&gt;Human ghost aristocrat 7&lt;/h5&gt;&lt;h5&gt;CE Medium undead (augmented humanoid, incorporeal)&lt;/h5&gt;&lt;h5&gt;&lt;b&gt;Init &lt;/b&gt;+5; &lt;b&gt;Senses &lt;/b&gt;darkvision 60 ft.; Perception +18&lt;/h5&gt;&lt;/div&gt;&lt;hr/&gt;&lt;div&gt;&lt;h5&gt;&lt;b&gt;DEFENSE&lt;/b&gt;&lt;/h5&gt;&lt;/div&gt;&lt;hr/&gt;&lt;div&gt;&lt;h5&gt;&lt;b&gt;AC &lt;/b&gt;17, touch 17, flat-footed 15 (+1 Dex, +1 dodge, +5 deflection)&lt;/h5&gt;&lt;h5&gt;&lt;b&gt;hp &lt;/b&gt;73 (7d8+42)&lt;/h5&gt;&lt;h5&gt;&lt;b&gt;Fort &lt;/b&gt;+7, &lt;b&gt;Ref &lt;/b&gt;+5, &lt;b&gt;Will &lt;/b&gt;+7&lt;/h5&gt;&lt;h5&gt;&lt;b&gt;Defensive Abilities &lt;/b&gt;channel resistance +4, incorporeal, rejuvenation; &lt;b&gt;Immune &lt;/b&gt;undead traits&lt;/h5&gt;&lt;/div&gt;&lt;hr/&gt;&lt;div&gt;&lt;h5&gt;&lt;b&gt;OFFENSE&lt;/b&gt;&lt;/h5&gt;&lt;/div&gt;&lt;hr/&gt;&lt;div&gt;&lt;h5&gt;&lt;b&gt;Spd &lt;/b&gt;fly 30 ft. (perfect)&lt;/h5&gt;&lt;h5&gt;&lt;b&gt;Melee &lt;/b&gt;corrupting touch +6 (7d6, Fort. DC 18 half )&lt;/h5&gt;&lt;h5&gt;&lt;b&gt;Special Attacks &lt;/b&gt;frightful moan (DC 18)&lt;/h5&gt;&lt;/div&gt;&lt;hr/&gt;&lt;div&gt;&lt;h5&gt;&lt;b&gt;STATISTICS&lt;/b&gt;&lt;/h5&gt;&lt;/div&gt;&lt;hr/&gt;&lt;div&gt;&lt;h5&gt;&lt;b&gt;Str&lt;/b&gt; -, &lt;b&gt;Dex&lt;/b&gt; 12, &lt;b&gt;Con&lt;/b&gt; -, &lt;b&gt;Int&lt;/b&gt; 10, &lt;b&gt;Wis&lt;/b&gt; 11, &lt;b&gt;Cha&lt;/b&gt; 20&lt;/h5&gt;&lt;h5&gt;&lt;b&gt;Base Atk &lt;/b&gt;+5; &lt;b&gt;CMB &lt;/b&gt;+5; &lt;b&gt;CMD &lt;/b&gt;22&lt;/h5&gt;&lt;h5&gt;&lt;b&gt;Feats &lt;/b&gt;Dodge, Improved Initiative, Iron Will, Lightning Reflexes, Toughness&lt;/h5&gt;&lt;h5&gt;&lt;b&gt;Skills &lt;/b&gt;Fly +9, Knowledge (history) +10, Knowledge (nobility) +10, Perception +18, Sense Motive +10, Stealth +9; &lt;b&gt;Racial Modifiers &lt;/b&gt;+8 Perception, +8 Stealth&lt;/h5&gt;&lt;h5&gt;&lt;b&gt;Languages &lt;/b&gt;Common&lt;/h5&gt;&lt;/div&gt;&lt;hr/&gt;&lt;div&gt;&lt;h5&gt;&lt;b&gt;ECOLOGY&lt;/b&gt;&lt;/h5&gt;&lt;/div&gt;&lt;hr/&gt;&lt;div&gt;&lt;h5&gt;&lt;b&gt;Environment &lt;/b&gt; any&lt;/h5&gt;&lt;h5&gt;&lt;b&gt;Organization &lt;/b&gt;solitary&lt;/h5&gt;&lt;h5&gt;&lt;b&gt;Treasure &lt;/b&gt;NPC gear&lt;/h5&gt;&lt;/div&gt;&lt;br&gt;&lt;/br&gt;&lt;div&gt;&lt;h4&gt;&lt;p&gt;When a soul is not allowed to rest due to some great injustice, either real or perceived, it sometimes comes back as a ghost. Such beings are in eternal anguish, lacking in substance and unable to set things right. Although ghosts can be any alignment, the majority cling to the living world out of a powerful sense of rage and hatred, and as a result are chaotic evil-even the ghost of a good or lawful creature can become hateful and cruel in its afterlife.&lt;/p&gt;&lt;p&gt;More than most of the monsters in this book, a ghost benefits from a strong and detailed backstory. Why did this character become a ghost? What are the legends surrounding the ghost? An encounter with a ghost should never happen completely out of the blue-there are plenty of other incorporeal undead like wraiths and spectres to fill that role. A proper encounter with a ghost should be a climactic scene after a lengthy period of tension building with lesser minions or manifestations of the undead spirit.&lt;/p&gt;&lt;p&gt;The sample ghost above is that of a human princess who was murdered by an unfaithful lover-after she confronted him, he murdered her by wrapping her in chains and throwing her into the castle well, where she drowned. The ghost's abilities were selected to fit this backstory, and it shows how potent a villain you can create with a simple NPC class. Applying the template to creatures with class levels or creatures with significant racial abilities can create even more powerful ghosts.&lt;/p&gt;&lt;p&gt;When a ghost is created, it retains incorporeal "copies" of any items that it particularly valued in life (provided the originals are not in another creature's possession).&lt;/p&gt;&lt;p&gt;The equipment works normally for the ghost but passes harmlessly through material objects or creatures. A weapon of +1 or better magical enhancement, however, can harm material creatures, but any such attack deals only half as much damage (50%) unless it is a ghost touch weapon.&lt;/p&gt;&lt;p&gt;A ghost can use shields or armor only if they have the ghost touch quality.&lt;/p&gt;&lt;p&gt;The original items remain behind, just as the ghost's physical remains do. If another creature seizes the original, the incorporeal copy fades away. This loss invariably angers the ghost, who stops at nothing to return the item to its original resting place (and thus regain the item's use).&lt;/p&gt;&lt;p&gt;&lt;b&gt;Creating a Ghost&lt;/b&gt;&lt;br&gt; "Ghost" is an acquired template that can be added to any living creature that has a Charisma score of at least 6. A ghost retains all the base creature's statistics and special abilities except as noted here.&lt;/p&gt;&lt;p&gt;&lt;b&gt;Challenge Rating:&lt;/b&gt; Same as the base creature +2.&lt;/p&gt;&lt;p&gt;&lt;b&gt;Type:&lt;/b&gt; The creature's type changes to undead. Do not recalculate the creature's base attack bonus, saves, or skill points. It gains the incorporeal subtype.&lt;/p&gt;&lt;p&gt;&lt;b&gt;Armor Class:&lt;/b&gt; A ghost gains a def lection bonus equal to its Charisma modifier. It loses the base creature's natural armor bonus, as well as all armor and shield bonuses not from force effects or ghost touch items.&lt;/p&gt;&lt;p&gt;&lt;b&gt;Hit Dice:&lt;/b&gt; Change all of the creature's racial Hit Dice to d8s. All Hit Dice derived from class levels remain unchanged. Ghosts use their Charisma modifiers to determine bonus hit points (instead of Constitution).&lt;/p&gt;&lt;p&gt;&lt;b&gt;Defensive Abilities:&lt;/b&gt; A ghost retains all of the defensive abilities of the base creature save those that rely on a corporeal form to function. Ghosts gain channel resistance +4, darkvision 60 ft., the incorporeal ability, and all of the immunities granted by its undead traits. Ghosts also gain the rejuvenation ability.&lt;/p&gt;&lt;p&gt;&lt;b&gt;&lt;i&gt;Rejuvenation (Su):&lt;/i&gt;&lt;/b&gt; In most cases, it's difficult to destroy a ghost through simple combat: the "destroyed" spirit restores itself in 2d4 days. Even the most powerful spells are usually only temporary solutions. The only way to permanently destroy a ghost is to determine the reason for its existence and set right whatever prevents it from resting in peace. The exact means varies with each spirit and may require a good deal of research, and should be created specifically for each different ghost by the GM.&lt;/p&gt;&lt;p&gt;&lt;b&gt;Speed:&lt;/b&gt; Ghosts lose their previous speeds and gain a fly speed of 30 feet (perfect), unless the base creature has a higher fly speed.&lt;/p&gt;&lt;p&gt;&lt;b&gt;Melee and Ranged Attacks:&lt;/b&gt; A ghost loses all of the base creature's attacks. If it could wield weapons in life, it can wield ghost touch weapons as a ghost.&lt;/p&gt;&lt;p&gt;&lt;b&gt;Special Attacks:&lt;/b&gt; A ghost retains all the special attacks of the base creature, but any relying on physical contact do not function. In addition, a ghost gains one ghost special attack from the list below for every 3 points of CR (minimum 1-the first ability chosen must always be corrupting touch). The save DC against a ghost's special attack is equal to 10 + 1/2 ghost's HD + ghost's Charisma modifier unless otherwise noted. Additional ghost abilities beyond these can be designed at the GM's discretion.&lt;/p&gt;&lt;p&gt;&lt;i&gt;Corrupting Gaze (Su):&lt;/i&gt; The ghost is disfigured through age or violence, and has a gaze attack with a range of 30 feet that causes 2d10 damage and 1d4 Charisma damage (Fortitude save negates Charisma damage but not physical damage).&lt;/p&gt;&lt;p&gt;&lt;i&gt;Corrupting Touch (Su):&lt;/i&gt; All ghosts gain this incorporeal touch attack. By passing part of its incorporeal body through a foe's body as a standard action, the ghost inf licts a number of d6s equal to its CR in damage. This damage is not negative energy-it manifests in the form of physical wounds and aches from supernatural aging. Creatures immune to magical aging are immune to this damage, but otherwise the damage bypasses all forms of damage reduction.&lt;/p&gt;&lt;p&gt;A Fortitude save halves the damage inflicted.&lt;/p&gt;&lt;p&gt;&lt;i&gt;Draining Touch (Su):&lt;/i&gt; The ghost died while insane or diseased. It gains a touch attack that drains 1d4 points from any one ability score it selects on a hit.&lt;/p&gt;&lt;p&gt;On each such successful attack, the ghost heals 5 points of damage to itself. When a ghost makes a draining touch attack, it cannot use its standard ghostly touch attack.&lt;/p&gt;&lt;p&gt;&lt;i&gt;Frightful Moan (Su):&lt;/i&gt; The ghost died in the throes of crippling terror. It can emit a frightful moan as a standard action. All living creatures within a 30-foot spread must succeed on a Will save or become panicked for 2d4 rounds.&lt;/p&gt;&lt;p&gt;This is a sonic mind-affecting fear effect. A creature that successfully saves against the moan cannot be affected by the same ghost's moan for 24 hours.&lt;/p&gt;&lt;p&gt;&lt;i&gt;Malevolence (Su):&lt;/i&gt; The ghost's jealousy of the living is particularly potent. Once per round, the ghost can merge its body with a creature on the Material Plane.&lt;/p&gt;&lt;p&gt;This ability is similar to a magic jar spell (caster level 10th or the ghost's Hit Dice, whichever is higher), except that it does not require a receptacle. To use this ability, the ghost must be adjacent to the target. The target can resist the attack with a successful Will save. A creature that successfully saves is immune to that same ghost's malevolence for 24 hours.&lt;/p&gt;&lt;p&gt;&lt;i&gt;Telekinesis (Su):&lt;/i&gt; The ghost's death involved great physical trauma. The ghost can use telekinesis as a standard action once every 1d4 rounds (caster level 12th or equal to the ghost's HD, whichever is higher).&lt;/p&gt;&lt;p&gt;&lt;b&gt;Abilities:&lt;/b&gt; Cha +4; as an incorporeal undead creature, a ghost has no Strength or Constitution score.&lt;/p&gt;&lt;p&gt;&lt;b&gt;Skills:&lt;/b&gt; Ghosts have a +8 racial bonus on Perception and Stealth skill checks. A ghost always treats Climb, Disguise, Fly, Intimidate, Knowledge (arcana), Knowledge (religion), Perception, Sense Motive, Spellcraft, and Stealth as class skills. Otherwise, skills are the same as the base creature.&lt;/p&gt;&lt;/h4&gt;&lt;/div&gt;</t>
  </si>
  <si>
    <t>Ghoul</t>
  </si>
  <si>
    <t>Fort +2, Ref +2, Will +5</t>
  </si>
  <si>
    <t>channel resistance +2</t>
  </si>
  <si>
    <t>bite +3 (1d6+1 plus disease and paralysis) and 2 claws +3 (1d6+1 plus paralysis)</t>
  </si>
  <si>
    <t>paralysis (1d4+1 rounds, DC 13, elves are immune to this effect)</t>
  </si>
  <si>
    <t>Str 13, Dex 15, Con -, Int 13, Wis 14, Cha 14</t>
  </si>
  <si>
    <t>Acrobatics +4, Climb +6, Perception +7, Stealth +7, Swim +3</t>
  </si>
  <si>
    <t xml:space="preserve"> any land</t>
  </si>
  <si>
    <t>solitary, gang (2-4), or pack (7-12)</t>
  </si>
  <si>
    <t>This humanoid creature has long, sharp teeth, and its pallid flesh is stretched tightly over its starved frame.</t>
  </si>
  <si>
    <t>Disease (Su) Ghoul Fever: Bite-injury; save Fort DC 13; onset 1/day;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t>
  </si>
  <si>
    <t>Ghouls are undead that haunt graveyards and eat corpses. Legends hold that the first ghouls were either cannibalistic humans whose unnatural hunger dragged them back from death or humans who in life fed on the rotting remains of their kin and died (and were reborn) from the foul disease-the true source of these undead scavengers is unclear. Ghouls lurk on the edges of civilization (in or near cemeteries or in city sewers) where they can find ample supplies of their favorite food. Though they prefer rotting bodies and often bury their victims for a while to improve their taste, they eat fresh kills if they are hungry enough. Though most surface ghouls live primitively, rumors speak of ghoul cities deep underground led by priests who worship ancient cruel gods or strange demon lords of hunger. These "civilized" ghouls are no less horrific in their eating habits, and in fact the concept of a welllaid ghoul banquet table is perhaps even more horrifying than the concept of taking a meal fresh from the coffin. Ghast Ghasts are ghouls with the advanced monster template. A ghast's paralysis even affects elves. Ghasts roam in packs of their own kind or lead groups of common ghouls. The stink of death and corruption surrounding these creatures is overwhelming, granting them the stench extraordinary ability (10-foot radius, Fort DC 15 negates, sickened for 1d6+4 minutes). Lacedon These aquatic cousins of the ghoul lurk near hidden reefs or other places where ships are likely to meet their ends. Lacedons have a base land speed of 30 feet and a swim speed of 30 feet.</t>
  </si>
  <si>
    <t>&lt;link rel="stylesheet"href="PF.css"&gt;&lt;div&gt;&lt;h2&gt;Ghoul&lt;/h2&gt;&lt;h3&gt;&lt;i&gt;This humanoid creature has long, sharp teeth, and its pallid flesh is stretched tightly over its starved frame.&lt;/i&gt;&lt;/h3&gt;&lt;br&gt;&lt;/br&gt;&lt;/div&gt;&lt;div class="heading"&gt;&lt;p class="alignleft"&gt;Ghoul&lt;/p&gt;&lt;p class="alignright"&gt;CR 1&lt;/p&gt;&lt;div style="clear: both;"&gt;&lt;/div&gt;&lt;/div&gt;&lt;div&gt;&lt;h5&gt;&lt;b&gt;XP &lt;/b&gt;400&lt;/h5&gt;&lt;h5&gt;CE Medium undead &lt;/h5&gt;&lt;h5&gt;&lt;b&gt;Init &lt;/b&gt;+2; &lt;b&gt;Senses &lt;/b&gt;darkvision 60 ft.; Perception +7&lt;/h5&gt;&lt;/div&gt;&lt;hr/&gt;&lt;div&gt;&lt;h5&gt;&lt;b&gt;DEFENSE&lt;/b&gt;&lt;/h5&gt;&lt;/div&gt;&lt;hr/&gt;&lt;div&gt;&lt;h5&gt;&lt;b&gt;AC &lt;/b&gt;14, touch 12, flat-footed 12 (+2 Dex, +2 natural)&lt;/h5&gt;&lt;h5&gt;&lt;b&gt;hp &lt;/b&gt;13 (2d8+4)&lt;/h5&gt;&lt;h5&gt;&lt;b&gt;Fort &lt;/b&gt;+2, &lt;b&gt;Ref &lt;/b&gt;+2, &lt;b&gt;Will &lt;/b&gt;+5&lt;/h5&gt;&lt;h5&gt;&lt;b&gt;Defensive Abilities &lt;/b&gt;channel resistance +2&lt;/h5&gt;&lt;/div&gt;&lt;hr/&gt;&lt;div&gt;&lt;h5&gt;&lt;b&gt;OFFENSE&lt;/b&gt;&lt;/h5&gt;&lt;/div&gt;&lt;hr/&gt;&lt;div&gt;&lt;h5&gt;&lt;b&gt;Spd &lt;/b&gt;30 ft.&lt;/h5&gt;&lt;h5&gt;&lt;b&gt;Melee &lt;/b&gt;bite +3 (1d6+1 plus disease and paralysis) and&lt;/br&gt; 2 claws +3 (1d6+1 plus paralysis)&lt;/h5&gt;&lt;h5&gt;&lt;b&gt;Special Attacks &lt;/b&gt;paralysis (1d4+1 rounds, DC 13, elves are immune to this effect)&lt;/h5&gt;&lt;/div&gt;&lt;hr/&gt;&lt;div&gt;&lt;h5&gt;&lt;b&gt;STATISTICS&lt;/b&gt;&lt;/h5&gt;&lt;/div&gt;&lt;hr/&gt;&lt;div&gt;&lt;h5&gt;&lt;b&gt;Str&lt;/b&gt; 13, &lt;b&gt;Dex&lt;/b&gt; 15, &lt;b&gt;Con&lt;/b&gt; -, &lt;b&gt;Int&lt;/b&gt; 13, &lt;b&gt;Wis&lt;/b&gt; 14, &lt;b&gt;Cha&lt;/b&gt; 14&lt;/h5&gt;&lt;h5&gt;&lt;b&gt;Base Atk &lt;/b&gt;+1; &lt;b&gt;CMB &lt;/b&gt;+2; &lt;b&gt;CMD &lt;/b&gt;14&lt;/h5&gt;&lt;h5&gt;&lt;b&gt;Feats &lt;/b&gt;Weapon Finesse&lt;/h5&gt;&lt;h5&gt;&lt;b&gt;Skills &lt;/b&gt;Acrobatics +4, Climb +6, Perception +7, Stealth +7, Swim +3&lt;/h5&gt;&lt;h5&gt;&lt;b&gt;Languages &lt;/b&gt;Common&lt;/h5&gt;&lt;/div&gt;&lt;hr/&gt;&lt;div&gt;&lt;h5&gt;&lt;b&gt;ECOLOGY&lt;/b&gt;&lt;/h5&gt;&lt;/div&gt;&lt;hr/&gt;&lt;div&gt;&lt;h5&gt;&lt;b&gt;Environment &lt;/b&gt; any land&lt;/h5&gt;&lt;h5&gt;&lt;b&gt;Organization &lt;/b&gt;solitary, gang (2-4), or pack (7-12)&lt;/h5&gt;&lt;h5&gt;&lt;b&gt;Treasure &lt;/b&gt;standard&lt;/h5&gt;&lt;/div&gt;&lt;hr/&gt;&lt;div&gt;&lt;h5&gt;&lt;b&gt;SPECIAL ABILITIES&lt;/b&gt;&lt;/h5&gt;&lt;/div&gt;&lt;hr/&gt;&lt;div&gt;&lt;h5&gt;&lt;b&gt;Disease (Su)&lt;/b&gt; Ghoul Fever: Bite-injury; save Fort DC 12; onset 1 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ghast.&lt;/h5&gt;&lt;/div&gt;&lt;br&gt;&lt;/br&gt;&lt;div&gt;&lt;h4&gt;&lt;p&gt;Ghouls are undead that haunt graveyards and eat corpses.&lt;/p&gt;&lt;p&gt;Legends hold that the first ghouls were either cannibalistic humans whose unnatural hunger dragged them back from death or humans who in life fed on the rotting remains of their kin and died (and were reborn) from the foul disease-the true source of these undead scavengers is unclear.&lt;/p&gt;&lt;p&gt;Ghouls lurk on the edges of civilization (in or near cemeteries or in city sewers) where they can find ample supplies of their favorite food. Though they prefer rotting bodies and often bury their victims for a while to improve their taste, they eat fresh kills if they are hungry enough.&lt;/p&gt;&lt;p&gt;Though most surface ghouls live primitively, rumors speak of ghoul cities deep underground led by priests who worship ancient cruel gods or strange demon lords of hunger. These "civilized" ghouls are no less horrific in their eating habits, and in fact the concept of a welllaid ghoul banquet table is perhaps even more horrifying than the concept of taking a meal fresh from the coffin.&lt;/p&gt;&lt;p&gt;&lt;b&gt;Ghast&lt;/b&gt;&lt;br&gt; Ghasts are ghouls with the advanced monster template. A ghast's paralysis even affects elves. Ghasts roam in packs of their own kind or lead groups of common ghouls. The stink of death and corruption surrounding these creatures is overwhelming, granting them the stench extraordinary ability (10-foot radius, Fort DC 15 negates, sickened for 1d6+4 minutes).&lt;/p&gt;&lt;p&gt;&lt;b&gt;Lacedon&lt;/b&gt;&lt;br&gt; These aquatic cousins of the ghoul lurk near hidden reefs or other places where ships are likely to meet their ends.&lt;/p&gt;&lt;p&gt;Lacedons have a base land speed of 30 feet and a swim speed of 30 feet.&lt;/p&gt;&lt;/h4&gt;&lt;/div&gt;</t>
  </si>
  <si>
    <t>Cloud Giant</t>
  </si>
  <si>
    <t>NG or NE</t>
  </si>
  <si>
    <t>low-light vision, scent; Perception +17</t>
  </si>
  <si>
    <t>25, touch 9, flat-footed 24</t>
  </si>
  <si>
    <t>(+4 armor, +1 Dex, +12 natural, -2 size)</t>
  </si>
  <si>
    <t>(16d8+96)</t>
  </si>
  <si>
    <t>Fort +16, Ref +6, Will +10</t>
  </si>
  <si>
    <t>rock catching</t>
  </si>
  <si>
    <t>morningstar +22/+17/+12 (4d6+18) or 2 slams +22 (2d6+12)</t>
  </si>
  <si>
    <t>rock +12 (2d6+18)</t>
  </si>
  <si>
    <t>rock throwing (140 ft.)</t>
  </si>
  <si>
    <t>Spell-Like Abilities (CL 16th) At will-levitate (self plus 2,000 lbs.), obscuring mist 1/day-fog cloud</t>
  </si>
  <si>
    <t>Str 35, Dex 13, Con 23, Int 12, Wis 16, Cha 12</t>
  </si>
  <si>
    <t>Awesome Blow, Cleave, Great Cleave, Improved Bull Rush, Improved Overrun, Intimidating Prowess, Iron Will, Power Attack</t>
  </si>
  <si>
    <t>Climb +19, Craft (any one) +10, Diplomacy +9, Intimidate +26, Perception +17, Perform (string instruments) +8</t>
  </si>
  <si>
    <t>Common, Giant</t>
  </si>
  <si>
    <t>oversized weapon</t>
  </si>
  <si>
    <t>solitary, gang (2-5), family (2-5 plus 35% noncombatants plus 1 sorcerer or cleric of 4th-7th level and 2-5 griffons), or tribe (6-20 plus 1 sorcerer or cleric oracle of 7th-12th level and 2-5 griffons)</t>
  </si>
  <si>
    <t>standard (chain shirt, morningstar, other treasure)</t>
  </si>
  <si>
    <t>This towering giant has finely chiseled features. Her skin is pale and smooth, and her long wispy hair flutters as if in a breeze.</t>
  </si>
  <si>
    <t>Giant</t>
  </si>
  <si>
    <t>Oversized Weapon (Ex) A cloud giant can wield Gargantuan weapons without penalty. Most favor the use of immense morningstars.</t>
  </si>
  <si>
    <t>Cloud giants' skin ranges in color from milky white to powder blue. Adult males are about 18 feet tall and weigh around 5,000 pounds. Females are slightly shorter and lighter. Cloud giants can live to be 400 years old, and dress in the finest clothing and jewelry available. To many, appearance indicates station. The better the clothes and the finer the jewelry, the more important the wearer. They also appreciate music, and most can play one or more instruments (the harp is a favorite). Cloud giants have an unusually wide alignment spread- approximately half are good and half are evil. Good cloud giants build roads from their settlements to connect with other humanoid roads in order to foster trade. It's not uncommon to see a good cloud giant walking among humans, for example, in a human city near a tall mountain range. Evil cloud giants tend not to bother with permanent settlements and instead live on high peaks in crude shelters, only coming down to raid villages for whatever they might need. These two philosophies often see violent and long-lasting wars erupt between neighboring tribes. Legends abound of magical cloud giant cities nestled in the very clouds themselves that float with the winds and circumnavigate the world. While most cloud giants recognize this as a fantasy, there are some who not only claim to have seen them but have dedicated the entirety of their long lives to finding them again.</t>
  </si>
  <si>
    <t>&lt;link rel="stylesheet"href="PF.css"&gt;&lt;div&gt;&lt;h2&gt;Giant, Cloud &lt;/h2&gt;&lt;h3&gt;&lt;i&gt;This towering giant has finely chiseled features. Her skin is pale and smooth, and her long wispy hair flutters as if in a breeze.&lt;/i&gt;&lt;/h3&gt;&lt;br&gt;&lt;/br&gt;&lt;/div&gt;&lt;div class="heading"&gt;&lt;p class="alignleft"&gt;Cloud Giant&lt;/p&gt;&lt;p class="alignright"&gt;CR 11&lt;/p&gt;&lt;div style="clear: both;"&gt;&lt;/div&gt;&lt;/div&gt;&lt;div&gt;&lt;h5&gt;&lt;b&gt;XP &lt;/b&gt;12,800&lt;/h5&gt;&lt;h5&gt;NG or NE Huge humanoid (giant)&lt;/h5&gt;&lt;h5&gt;&lt;b&gt;Init &lt;/b&gt;+1; &lt;b&gt;Senses &lt;/b&gt;low-light vision, scent; Perception +17&lt;/h5&gt;&lt;/div&gt;&lt;hr/&gt;&lt;div&gt;&lt;h5&gt;&lt;b&gt;DEFENSE&lt;/b&gt;&lt;/h5&gt;&lt;/div&gt;&lt;hr/&gt;&lt;div&gt;&lt;h5&gt;&lt;b&gt;AC &lt;/b&gt;25, touch 9, flat-footed 24 (+4 armor, +1 Dex, +12 natural, -2 size)&lt;/h5&gt;&lt;h5&gt;&lt;b&gt;hp &lt;/b&gt;168 (16d8+96)&lt;/h5&gt;&lt;h5&gt;&lt;b&gt;Fort &lt;/b&gt;+16, &lt;b&gt;Ref &lt;/b&gt;+6, &lt;b&gt;Will &lt;/b&gt;+10&lt;/h5&gt;&lt;h5&gt;&lt;b&gt;Defensive Abilities &lt;/b&gt;rock catching&lt;/h5&gt;&lt;/div&gt;&lt;hr/&gt;&lt;div&gt;&lt;h5&gt;&lt;b&gt;OFFENSE&lt;/b&gt;&lt;/h5&gt;&lt;/div&gt;&lt;hr/&gt;&lt;div&gt;&lt;h5&gt;&lt;b&gt;Spd &lt;/b&gt;50 ft.&lt;/h5&gt;&lt;h5&gt;&lt;b&gt;Melee &lt;/b&gt;morningstar +22/+17/+12 (4d6+18) or &lt;/br&gt;2 slams +22 (2d6+12)&lt;/h5&gt;&lt;h5&gt;&lt;b&gt;Ranged &lt;/b&gt;rock +12 (2d6+18)&lt;/h5&gt;&lt;h5&gt;&lt;b&gt;Space &lt;/b&gt;15 ft.; &lt;b&gt;Reach &lt;/b&gt;15 ft.&lt;/h5&gt;&lt;h5&gt;&lt;b&gt;Special Attacks &lt;/b&gt;rock throwing (140 ft.)&lt;/h5&gt;&lt;h5&gt;&lt;b&gt;Spell-Like Abilities&lt;/b&gt; (CL 16th)&lt;/br&gt;At will&amp;mdash;&lt;i&gt;levitate&lt;/i&gt; (self plus 2,000 lbs.),&lt;i&gt; obscuring mist&lt;/i&gt;&lt;/br&gt;1/day&amp;mdash;&lt;i&gt;fog cloud&lt;/i&gt;&lt;/h5&gt;&lt;/h5&gt;&lt;/div&gt;&lt;hr/&gt;&lt;div&gt;&lt;h5&gt;&lt;b&gt;STATISTICS&lt;/b&gt;&lt;/h5&gt;&lt;/div&gt;&lt;hr/&gt;&lt;div&gt;&lt;h5&gt;&lt;b&gt;Str&lt;/b&gt; 35, &lt;b&gt;Dex&lt;/b&gt; 13, &lt;b&gt;Con&lt;/b&gt; 23, &lt;b&gt;Int&lt;/b&gt; 12, &lt;b&gt;Wis&lt;/b&gt; 16, &lt;b&gt;Cha&lt;/b&gt; 12&lt;/h5&gt;&lt;h5&gt;&lt;b&gt;Base Atk &lt;/b&gt;+12; &lt;b&gt;CMB &lt;/b&gt;+26; &lt;b&gt;CMD &lt;/b&gt;37&lt;/h5&gt;&lt;h5&gt;&lt;b&gt;Feats &lt;/b&gt;Awesome Blow, Cleave, Great Cleave, Improved Bull Rush, Improved Overrun, Intimidating Prowess, Iron Will, Power Attack&lt;/h5&gt;&lt;h5&gt;&lt;b&gt;Skills &lt;/b&gt;Climb +19, Craft (any one) +10, Diplomacy +9, Intimidate +26, Perception +17, Perform (string instruments) +8&lt;/h5&gt;&lt;h5&gt;&lt;b&gt;Languages &lt;/b&gt;Common, Giant&lt;/h5&gt;&lt;h5&gt;&lt;b&gt;SQ &lt;/b&gt;oversized weapon&lt;/h5&gt;&lt;/div&gt;&lt;hr/&gt;&lt;div&gt;&lt;h5&gt;&lt;b&gt;ECOLOGY&lt;/b&gt;&lt;/h5&gt;&lt;/div&gt;&lt;hr/&gt;&lt;div&gt;&lt;h5&gt;&lt;b&gt;Environment &lt;/b&gt; temperate mountains&lt;/h5&gt;&lt;h5&gt;&lt;b&gt;Organization &lt;/b&gt;solitary, gang (2-5), family (2-5 plus 35% noncombatants plus 1 sorcerer or cleric of 4th-7th level and 2-5 griffons), or tribe (6-20 plus 1 sorcerer or cleric oracle of 7th-12th level and 2-5 griffons)&lt;/h5&gt;&lt;h5&gt;&lt;b&gt;Treasure &lt;/b&gt;standard (chain shirt, morningstar, other treasure)&lt;/h5&gt;&lt;/div&gt;&lt;hr/&gt;&lt;div&gt;&lt;h5&gt;&lt;b&gt;SPECIAL ABILITIES&lt;/b&gt;&lt;/h5&gt;&lt;/div&gt;&lt;hr/&gt;&lt;div&gt;&lt;h5&gt;&lt;b&gt;Oversized Weapon (Ex)&lt;/b&gt; A cloud giant can wield Gargantuan weapons without penalty. Most favor the use of immense morningstars.&lt;/h5&gt;&lt;/div&gt;&lt;br&gt;&lt;/br&gt;&lt;div&gt;&lt;h4&gt;&lt;p&gt;Cloud giants' skin ranges in color from milky white to powder blue. Adult males are about 18 feet tall and weigh around 5,000 pounds. Females are slightly shorter and lighter. Cloud giants can live to be 400 years old, and dress in the finest clothing and jewelry available. To many, appearance indicates station. The better the clothes and the finer the jewelry, the more important the wearer. They also appreciate music, and most can play one or more instruments (the harp is a favorite).&lt;/p&gt;&lt;p&gt;Cloud giants have an unusually wide alignment spread- approximately half are good and half are evil. Good cloud giants build roads from their settlements to connect with other humanoid roads in order to foster trade. It's not uncommon to see a good cloud giant walking among humans, for example, in a human city near a tall mountain range. Evil cloud giants tend not to bother with permanent settlements and instead live on high peaks in crude shelters, only coming down to raid villages for whatever they might need. These two philosophies often see violent and long-lasting wars erupt between neighboring tribes.&lt;/p&gt;&lt;p&gt;Legends abound of magical cloud giant cities nestled in the very clouds themselves that float with the winds and circumnavigate the world. While most cloud giants recognize this as a fantasy, there are some who not only claim to have seen them but have dedicated the entirety of their long lives to finding them again.&lt;/p&gt;&lt;/h4&gt;&lt;/div&gt;</t>
  </si>
  <si>
    <t>Fire Giant</t>
  </si>
  <si>
    <t>(fire, giant)</t>
  </si>
  <si>
    <t>24, touch 8, f lat-footed 24</t>
  </si>
  <si>
    <t>((+8 armor, –1 Dex, +8 natural, –1 size)</t>
  </si>
  <si>
    <t>(15d8+75)</t>
  </si>
  <si>
    <t>Fort +14, Ref +4, Will +9</t>
  </si>
  <si>
    <t>greatsword +21/+16/+11 (3d6+15) or 2 slams +20 (1d8+10)</t>
  </si>
  <si>
    <t>rock +10 (1d8+15 plus 1d6 fire)</t>
  </si>
  <si>
    <t>heated rock, rock throwing (120 ft.)</t>
  </si>
  <si>
    <t>Str 31, Dex 9, Con 21, Int 10, Wis 14, Cha 10</t>
  </si>
  <si>
    <t>Cleave, Great Cleave, Improved Overrun, Improved Sunder, Iron Will, Martial Weapon Proficiency (greatsword), Power Attack, Weapon Focus (greatsword)</t>
  </si>
  <si>
    <t>Climb +14, Craft (any one) +8, Intimidate +11, Perception +14</t>
  </si>
  <si>
    <t>solitary, gang (2-5), band (6-12 plus 35% noncombatants and 1 adept or cleric of 1st-2nd level), raiding party (6-12 plus 1 adept or sorcerer of 3rd-5th level, 2-5 hell hounds, and 2-3 trolls or ettins), or tribe (20-30 plus 1 adept, cleric, or sorcerer of 6th-7th level; 1 fighter or ranger of 8th-9th level as king; and 17-38 hell hounds, 12-22 trolls, 7-12 ettins, and 1-2 young red dragons)</t>
  </si>
  <si>
    <t>standard (half-plate, greatsword, other treasure)</t>
  </si>
  <si>
    <t>This lumbering giant has short stumpy legs and powerful, muscular arms. Its hair and beard seem to be made of fire.</t>
  </si>
  <si>
    <t>Heated Rock (Su) Fire giants transfer the heat of their bodies to rocks as part of an attack action when they throw rocks. A heated rock deals 1d6 points of additional fire damage on a hit.</t>
  </si>
  <si>
    <t>Fire giants are the most rigid and militaristic of all the giant races. They constantly train for war and practice brutal tactics on anyone and everyone that gets in their way. Their rigid command structure is complete with soldiers, officers, and even generals, and they obey orders from their kings unquestioningly.  Fire giants have bright orange hair that flickers and glows almost as if it were af lame. An adult male is 12 to 16 feet tall, has a chest that measures 9 feet around, and weighs about 7,000 pounds. Females are slightly shorter and lighter. Fire giants can live to be 350 years old.  Fire giants wear sturdy cloth or leather garments colored red, orange, yellow, or black. Warriors wear helmets and half-plate armor of blackened steel and wield large greatswords that they use to cut swaths across the battlefield. In large groups, fire giants fight with brutal and efficient group tactics, and aren't afraid to sacrifice one or two of their members to draw an enemy into an ambush.  Fire giants prefer hot locations-the hotter, the better.  They've been found in deserts, volcanoes, hot springs, and deep beneath the earth near lava vents. They live in castles, walled settlements, or large caverns, and the design of these locations reflects their rigid, militaristic lifestyle, with officers living in better quarters than the rank-and-file.</t>
  </si>
  <si>
    <t>&lt;link rel="stylesheet"href="PF.css"&gt;&lt;div&gt;&lt;h2&gt;Giant, Fire &lt;/h2&gt;&lt;h3&gt;&lt;i&gt;This lumbering giant has short stumpy legs and powerful, muscular arms. Its hair and beard seem to be made of fire.&lt;/i&gt;&lt;/h3&gt;&lt;br&gt;&lt;/br&gt;&lt;/div&gt;&lt;div class="heading"&gt;&lt;p class="alignleft"&gt;Fire Giant&lt;/p&gt;&lt;p class="alignright"&gt;CR 10&lt;/p&gt;&lt;div style="clear: both;"&gt;&lt;/div&gt;&lt;/div&gt;&lt;div&gt;&lt;h5&gt;&lt;b&gt;XP &lt;/b&gt;9,600&lt;/h5&gt;&lt;h5&gt;LE Large humanoid (fire, giant)&lt;/h5&gt;&lt;h5&gt;&lt;b&gt;Init &lt;/b&gt;-1; &lt;b&gt;Senses &lt;/b&gt;low-light vision; Perception +14&lt;/h5&gt;&lt;/div&gt;&lt;hr/&gt;&lt;div&gt;&lt;h5&gt;&lt;b&gt;DEFENSE&lt;/b&gt;&lt;/h5&gt;&lt;/div&gt;&lt;hr/&gt;&lt;div&gt;&lt;h5&gt;&lt;b&gt;AC &lt;/b&gt;24, touch 8, f lat-footed 24 (+8 armor, –1 Dex, +8 natural, –1 size)&lt;/h5&gt;&lt;h5&gt;&lt;b&gt;hp &lt;/b&gt;142 (15d8+75)&lt;/h5&gt;&lt;h5&gt;&lt;b&gt;Fort &lt;/b&gt;+14, &lt;b&gt;Ref &lt;/b&gt;+4, &lt;b&gt;Will &lt;/b&gt;+9&lt;/h5&gt;&lt;h5&gt;&lt;b&gt;Defensive Abilities &lt;/b&gt;rock catching; &lt;b&gt;Immune &lt;/b&gt;fire&lt;/h5&gt;&lt;h5&gt;&lt;b&gt;Weaknesses &lt;/b&gt;vulnerability to cold&lt;/h5&gt;&lt;/div&gt;&lt;hr/&gt;&lt;div&gt;&lt;h5&gt;&lt;b&gt;OFFENSE&lt;/b&gt;&lt;/h5&gt;&lt;/div&gt;&lt;hr/&gt;&lt;div&gt;&lt;h5&gt;&lt;b&gt;Spd &lt;/b&gt;40 ft. (30 ft. in armor)&lt;/h5&gt;&lt;h5&gt;&lt;b&gt;Melee &lt;/b&gt;greatsword +21/+16/+11 (3d6+15) or &lt;/br&gt;2 slams +20 (1d8+10)&lt;/h5&gt;&lt;h5&gt;&lt;b&gt;Ranged &lt;/b&gt;rock +10 (1d8+15 plus 1d6 fire)&lt;/h5&gt;&lt;h5&gt;&lt;b&gt;Space &lt;/b&gt;10 ft.; &lt;b&gt;Reach &lt;/b&gt;10 ft.&lt;/h5&gt;&lt;h5&gt;&lt;b&gt;Special Attacks &lt;/b&gt;heated rock, rock throwing (120 ft.)&lt;/h5&gt;&lt;/div&gt;&lt;hr/&gt;&lt;div&gt;&lt;h5&gt;&lt;b&gt;STATISTICS&lt;/b&gt;&lt;/h5&gt;&lt;/div&gt;&lt;hr/&gt;&lt;div&gt;&lt;h5&gt;&lt;b&gt;Str&lt;/b&gt; 31, &lt;b&gt;Dex&lt;/b&gt; 9, &lt;b&gt;Con&lt;/b&gt; 21, &lt;b&gt;Int&lt;/b&gt; 10, &lt;b&gt;Wis&lt;/b&gt; 14, &lt;b&gt;Cha&lt;/b&gt; 10&lt;/h5&gt;&lt;h5&gt;&lt;b&gt;Base Atk &lt;/b&gt;+11; &lt;b&gt;CMB &lt;/b&gt;+22; &lt;b&gt;CMD &lt;/b&gt;31&lt;/h5&gt;&lt;h5&gt;&lt;b&gt;Feats &lt;/b&gt;Cleave, Great Cleave, Improved Overrun, Improved Sunder, Iron Will, Martial Weapon Proficiency (greatsword), Power Attack, Weapon Focus (greatsword)&lt;/h5&gt;&lt;h5&gt;&lt;b&gt;Skills &lt;/b&gt;Climb +14, Craft (any one) +8, Intimidate +11, Perception +14&lt;/h5&gt;&lt;h5&gt;&lt;b&gt;Languages &lt;/b&gt;Common, Giant&lt;/h5&gt;&lt;/div&gt;&lt;hr/&gt;&lt;div&gt;&lt;h5&gt;&lt;b&gt;ECOLOGY&lt;/b&gt;&lt;/h5&gt;&lt;/div&gt;&lt;hr/&gt;&lt;div&gt;&lt;h5&gt;&lt;b&gt;Environment &lt;/b&gt; warm mountains&lt;/h5&gt;&lt;h5&gt;&lt;b&gt;Organization &lt;/b&gt;solitary, gang (2-5), band (6-12 plus 35% noncombatants and 1 adept or cleric of 1st-2nd level), raiding party (6-12 plus 1 adept or sorcerer of 3rd-5th level, 2-5 hell hounds, and 2-3 trolls or ettins), or tribe (20-30 plus 1 adept, cleric, or sorcerer of 6th-7th level; 1 fighter or ranger of 8th-9th level as king; and 17-38 hell hounds, 12-22 trolls, 7-12 ettins, and 1-2 young red dragons)&lt;/h5&gt;&lt;h5&gt;&lt;b&gt;Treasure &lt;/b&gt;standard (half-plate, greatsword, other treasure)&lt;/h5&gt;&lt;/div&gt;&lt;hr/&gt;&lt;div&gt;&lt;h5&gt;&lt;b&gt;SPECIAL ABILITIES&lt;/b&gt;&lt;/h5&gt;&lt;/div&gt;&lt;hr/&gt;&lt;div&gt;&lt;h5&gt;&lt;b&gt;Heated Rock (Su)&lt;/b&gt; Fire giants transfer the heat of their bodies to rocks as part of an attack action when they throw rocks. A heated rock deals 1d6 points of additional fire damage on a hit.&lt;/h5&gt;&lt;/div&gt;&lt;br&gt;&lt;/br&gt;&lt;div&gt;&lt;h4&gt;&lt;p&gt;Fire giants are the most rigid and militaristic of all the giant races. They constantly train for war and practice brutal tactics on anyone and everyone that gets in their way. Their rigid command structure is complete with soldiers, officers, and even generals, and they obey orders from their kings unquestioningly.&lt;/p&gt;&lt;p&gt;Fire giants have bright orange hair that flickers and glows almost as if it were af lame. An adult male is 12 to 16 feet tall, has a chest that measures 9 feet around, and weighs about 7,000 pounds. Females are slightly shorter and lighter. Fire giants can live to be 350 years old.&lt;/p&gt;&lt;p&gt;Fire giants wear sturdy cloth or leather garments colored red, orange, yellow, or black. Warriors wear helmets and half-plate armor of blackened steel and wield large greatswords that they use to cut swaths across the battlefield. In large groups, fire giants fight with brutal and efficient group tactics, and aren't afraid to sacrifice one or two of their members to draw an enemy into an ambush.&lt;/p&gt;&lt;p&gt;Fire giants prefer hot locations-the hotter, the better.&lt;/p&gt;&lt;p&gt;They've been found in deserts, volcanoes, hot springs, and deep beneath the earth near lava vents. They live in castles, walled settlements, or large caverns, and the design of these locations reflects their rigid, militaristic lifestyle, with officers living in better quarters than the rank-and-file.&lt;/p&gt;&lt;/h4&gt;&lt;/div&gt;</t>
  </si>
  <si>
    <t>Frost Giant</t>
  </si>
  <si>
    <t>(cold, giant)</t>
  </si>
  <si>
    <t>21, touch 8, flat-footed 21</t>
  </si>
  <si>
    <t>(+4 armor, -1 Dex, +9 natural, -1 size)</t>
  </si>
  <si>
    <t>Fort +14, Ref +3, Will +6</t>
  </si>
  <si>
    <t>greataxe +18/+13 (3d6+13) or 2 slams  +18 (1d8+9)</t>
  </si>
  <si>
    <t>rock +9 (1d8+13)</t>
  </si>
  <si>
    <t>rock throwing (120 ft.)</t>
  </si>
  <si>
    <t>Str 29, Dex 9, Con 21, Int 10, Wis 14, Cha 11</t>
  </si>
  <si>
    <t>Cleave, Great Cleave, Improved Overrun, Improved Sunder, Martial Weapon Proficiency (greataxe), Power Attack, Skill Focus (Stealth)</t>
  </si>
  <si>
    <t>Climb +13, Craft (any one) +7, Intimidate +7, Perception +10, Stealth +2 (+6 in snow)</t>
  </si>
  <si>
    <t>+4 Stealth in snow</t>
  </si>
  <si>
    <t>solitary, gang (3-5), band (6-12 plus 35% noncombatants and 1 adept or cleric of 1st-2nd level), raiding party (6-12 plus 35% noncombatants, 1 adept or sorcerer of 3rd-5th level, 1-4 winter wolves, and 2-3 ogres), or tribe (21-30 plus 1 adept, cleric, or sorcerer of 6th-7th level; 1 barbarian or ranger jarl of 7th-9th level; and 15-36 winter wolves, 13-22 ogres, and 1-2 young white dragons)</t>
  </si>
  <si>
    <t>standard (chain shirt, greataxe, other treasure)</t>
  </si>
  <si>
    <t>This giant looks like a thick, muscular human. It has frost-white skin and long, light blue hair that it wears braided.</t>
  </si>
  <si>
    <t>A frost giant's hair can be light blue or dirty yellow, and its eyes usually match its hair color. Frost giants dress in skins and pelts, along with any jewelry they own.  Frost giant warriors also don chain shirts and metal helmets decorated with horns or feathers. An adult male stands about 15 feet tall and weighs approximately 2,800 pounds. Females are slightly shorter and lighter, but otherwise identical to males. Frost giants can live to be 250 years old.  Frost giants are among the most feared giants, as their wanton destruction, battle lust, and fearless demeanor push them to ever-increasing displays of brutality. Frost giants usually start combat at a distance, throwing rocks until they run out of ammunition or the opponent closes, then wading in with their enormous greataxes. A favorite tactic is to lay an ambush by hiding buried in the snow at the top of an icy or snowy slope, where opponents will have difficulty reaching them, and then starting an avalanche before leaping into battle. Frost giants can hide well in snowy environments and are masters of stealth in their domain.  Frost giants survive on hunting and raiding alone, as they live in desolate, frigid environments. Frost giant groups are split almost evenly between those that live in makeshift settlements or abandoned castles and those that roam the frozen north as nomads in search of spoils and provisions. Frost giant leaders call themselves jarls and demand absolute obedience from their followers. At any time a jarl may be challenged by combat for leadership of the tribe. These challenges typically result in the death of one of the combatants. A single jarl can often count a dozen or more smaller frost giant tribes as part of his extended tribe. In such a situation, the leaders of the lesser tribes are known simply as chieftains or warlords.  Frost giants love to take captives, and use them for food as well as slaves and commodities.  Every group of frost giants typically has 1-2 humanoid slaves shackled to a slave handler- usually the meanest and cruelest non-jarl in the group. They are also quite fond of monstrous pets- white dragons and winter wolves are popular choices, but remorhazes, yetis, and even linnorms can be found dwelling in a frost giant lair.</t>
  </si>
  <si>
    <t>&lt;link rel="stylesheet"href="PF.css"&gt;&lt;div&gt;&lt;h2&gt;Giant, Frost &lt;/h2&gt;&lt;h3&gt;&lt;i&gt;This giant looks like a thick, muscular human. It has frost-white skin and long, light blue hair that it wears braided.&lt;/i&gt;&lt;/h3&gt;&lt;br&gt;&lt;/br&gt;&lt;/div&gt;&lt;div class="heading"&gt;&lt;p class="alignleft"&gt;Frost Giant&lt;/p&gt;&lt;p class="alignright"&gt;CR 9&lt;/p&gt;&lt;div style="clear: both;"&gt;&lt;/div&gt;&lt;/div&gt;&lt;div&gt;&lt;h5&gt;&lt;b&gt;XP &lt;/b&gt;6,400&lt;/h5&gt;&lt;h5&gt;CE Large humanoid (cold, giant)&lt;/h5&gt;&lt;h5&gt;&lt;b&gt;Init &lt;/b&gt;-1; &lt;b&gt;Senses &lt;/b&gt;low-light vision; Perception +10&lt;/h5&gt;&lt;/div&gt;&lt;hr/&gt;&lt;div&gt;&lt;h5&gt;&lt;b&gt;DEFENSE&lt;/b&gt;&lt;/h5&gt;&lt;/div&gt;&lt;hr/&gt;&lt;div&gt;&lt;h5&gt;&lt;b&gt;AC &lt;/b&gt;21, touch 8, flat-footed 21 (+4 armor, -1 Dex, +9 natural, -1 size)&lt;/h5&gt;&lt;h5&gt;&lt;b&gt;hp &lt;/b&gt;133 (14d8+70)&lt;/h5&gt;&lt;h5&gt;&lt;b&gt;Fort &lt;/b&gt;+14, &lt;b&gt;Ref &lt;/b&gt;+3, &lt;b&gt;Will &lt;/b&gt;+6&lt;/h5&gt;&lt;h5&gt;&lt;b&gt;Defensive Abilities &lt;/b&gt;rock catching; &lt;b&gt;Immune &lt;/b&gt;cold&lt;/h5&gt;&lt;h5&gt;&lt;b&gt;Weaknesses &lt;/b&gt;vulnerability to fire&lt;/h5&gt;&lt;/div&gt;&lt;hr/&gt;&lt;div&gt;&lt;h5&gt;&lt;b&gt;OFFENSE&lt;/b&gt;&lt;/h5&gt;&lt;/div&gt;&lt;hr/&gt;&lt;div&gt;&lt;h5&gt;&lt;b&gt;Spd &lt;/b&gt;40 ft.&lt;/h5&gt;&lt;h5&gt;&lt;b&gt;Melee &lt;/b&gt;greataxe +18/+13 (3d6+13) or &lt;/br&gt;2 slams  +18 (1d8+9)&lt;/h5&gt;&lt;h5&gt;&lt;b&gt;Ranged &lt;/b&gt;rock +9 (1d8+13)&lt;/h5&gt;&lt;h5&gt;&lt;b&gt;Space &lt;/b&gt;10 ft.; &lt;b&gt;Reach &lt;/b&gt;10 ft.&lt;/h5&gt;&lt;h5&gt;&lt;b&gt;Special Attacks &lt;/b&gt;rock throwing (120 ft.)&lt;/h5&gt;&lt;/div&gt;&lt;hr/&gt;&lt;div&gt;&lt;h5&gt;&lt;b&gt;STATISTICS&lt;/b&gt;&lt;/h5&gt;&lt;/div&gt;&lt;hr/&gt;&lt;div&gt;&lt;h5&gt;&lt;b&gt;Str&lt;/b&gt; 29, &lt;b&gt;Dex&lt;/b&gt; 9, &lt;b&gt;Con&lt;/b&gt; 21, &lt;b&gt;Int&lt;/b&gt; 10, &lt;b&gt;Wis&lt;/b&gt; 14, &lt;b&gt;Cha&lt;/b&gt; 11&lt;/h5&gt;&lt;h5&gt;&lt;b&gt;Base Atk &lt;/b&gt;+10; &lt;b&gt;CMB &lt;/b&gt;+20; &lt;b&gt;CMD &lt;/b&gt;29&lt;/h5&gt;&lt;h5&gt;&lt;b&gt;Feats &lt;/b&gt;Cleave, Great Cleave, Improved Overrun, Improved Sunder, Martial Weapon Proficiency (greataxe), Power Attack, Skill Focus (Stealth)&lt;/h5&gt;&lt;h5&gt;&lt;b&gt;Skills &lt;/b&gt;Climb +13, Craft (any one) +7, Intimidate +7, Perception +10, Stealth +2 (+6 in snow); &lt;b&gt;Racial Modifiers &lt;/b&gt;+4 Stealth in snow&lt;/h5&gt;&lt;h5&gt;&lt;b&gt;Languages &lt;/b&gt;Common, Giant&lt;/h5&gt;&lt;/div&gt;&lt;hr/&gt;&lt;div&gt;&lt;h5&gt;&lt;b&gt;ECOLOGY&lt;/b&gt;&lt;/h5&gt;&lt;/div&gt;&lt;hr/&gt;&lt;div&gt;&lt;h5&gt;&lt;b&gt;Environment &lt;/b&gt; cold mountains&lt;/h5&gt;&lt;h5&gt;&lt;b&gt;Organization &lt;/b&gt;solitary, gang (3-5), band (6-12 plus 35% noncombatants and 1 adept or cleric of 1st-2nd level), raiding party (6-12 plus 35% noncombatants, 1 adept or sorcerer of 3rd-5th level, 1-4 winter wolves, and 2-3 ogres), or tribe (21-30 plus 1 adept, cleric, or sorcerer of 6th-7th level; 1 barbarian or ranger jarl of 7th-9th level; and 15-36 winter wolves, 13-22 ogres, and 1-2 young white dragons)&lt;/h5&gt;&lt;h5&gt;&lt;b&gt;Treasure &lt;/b&gt;standard (chain shirt, greataxe, other treasure)&lt;/h5&gt;&lt;/div&gt;&lt;br&gt;&lt;/br&gt;&lt;div&gt;&lt;h4&gt;&lt;p&gt;A frost giant's hair can be light blue or dirty yellow, and its eyes usually match its hair color. Frost giants dress in skins and pelts, along with any jewelry they own.&lt;/p&gt;&lt;p&gt;Frost giant warriors also don chain shirts and metal helmets decorated with horns or feathers. An adult male stands about 15 feet tall and weighs approximately 2,800 pounds. Females are slightly shorter and lighter, but otherwise identical to males. Frost giants can live to be 250 years old.&lt;/p&gt;&lt;p&gt;Frost giants are among the most feared giants, as their wanton destruction, battle lust, and fearless demeanor push them to ever-increasing displays of brutality. Frost giants usually start combat at a distance, throwing rocks until they run out of ammunition or the opponent closes, then wading in with their enormous greataxes. A favorite tactic is to lay an ambush by hiding buried in the snow at the top of an icy or snowy slope, where opponents will have difficulty reaching them, and then starting an avalanche before leaping into battle. Frost giants can hide well in snowy environments and are masters of stealth in their domain.&lt;/p&gt;&lt;p&gt;Frost giants survive on hunting and raiding alone, as they live in desolate, frigid environments. Frost giant groups are split almost evenly between those that live in makeshift settlements or abandoned castles and those that roam the frozen north as nomads in search of spoils and provisions. Frost giant leaders call themselves jarls and demand absolute obedience from their followers. At any time a jarl may be challenged by combat for leadership of the tribe. These challenges typically result in the death of one of the combatants. A single jarl can often count a dozen or more smaller frost giant tribes as part of his extended tribe. In such a situation, the leaders of the lesser tribes are known simply as chieftains or warlords.&lt;/p&gt;&lt;p&gt;Frost giants love to take captives, and use them for food as well as slaves and commodities.&lt;/p&gt;&lt;p&gt;Every group of frost giants typically has 1-2 humanoid slaves shackled to a slave handler- usually the meanest and cruelest non-jarl in the group. They are also quite fond of monstrous pets- white dragons and winter wolves are popular choices, but remorhazes, yetis, and even linnorms can be found dwelling in a frost giant lair.&lt;/p&gt;&lt;/h4&gt;&lt;/div&gt;</t>
  </si>
  <si>
    <t>Hill Giant</t>
  </si>
  <si>
    <t>Fort +11, Ref +2, Will +3</t>
  </si>
  <si>
    <t>greatclub +14/+9 (2d8+10) or 2 slams +13 (1d8+7)</t>
  </si>
  <si>
    <t>rock +6 (1d8+10)</t>
  </si>
  <si>
    <t>Str 25, Dex 8, Con 19, Int 6, Wis 10, Cha 7</t>
  </si>
  <si>
    <t>Cleave, Intimidating Prowess, Martial Weapon Proficiency (greatclub), Power Attack, Weapon Focus (greatclub)</t>
  </si>
  <si>
    <t>Climb +10, Intimidate +12, Perception +6</t>
  </si>
  <si>
    <t>solitary, gang (2-5), band (6-8), raiding party (9-12 plus 1d4 dire wolves), or tribe (13-30 plus 35% noncombatants plus 1 barbarian or fighter chief of 4th-6th level, 11-16 dire wolves, 1-4 ogres, and 13-20 orc slaves)</t>
  </si>
  <si>
    <t>standard (hide armor, greatclub, other treasure)</t>
  </si>
  <si>
    <t>This hunched giant exudes power and a crude, stupid anger, its filthy fur clothing bespeaking a brutish and backwoods lifestyle.</t>
  </si>
  <si>
    <t>Skin color among hill giants ranges from light tan to deep, ruddy brown. Their hair is brown or black, with eyes the same color. Hill giants wear layers of crudely prepared hides with the fur left on. They seldom wash or repair their garments, preferring simply to add more hides as their old ones wear out. Adults are around 10 feet tall and weigh about 1,100 pounds. Hill giants can live to be 200 years old, but almost never do.  Hill giants prefer to fight from high, rocky outcroppings, where they can pelt opponents with rocks and boulders while limiting the risk to themselves. Hill giants love to make overrun attacks against smaller creatures when they first join battle. Thereafter, they stand fast and swing away with their massive clubs.  Hill giants are the most nomadic of all the humanoid giant species, preferring to travel from one settlement to the next in order to raid and pillage. While they prefer temperate climates, they'll travel far from their preferred environment so long as the raiding is plentiful and successful. They are, as a whole, incredibly selfish creatures and rarely engage in battles they don't automatically know they'll win. Hill giants are known for shoving one another at terrifying foes and won't hesitate to sacrifice a clanmate to save their own skins. Roving bands of hill giants are common in temperate hills, and their constant aggression makes them one of the more feared dangers in this climate.  Solitary, non-evil hill giants are very rare but can sometimes be found in other humanoid societies, though they are almost never accepted in central cities or population centers. They do best as laborers and soldiers in outlying frontier towns, and often serve as rudimentary diplomats to negotiate with marauding hill giant bands. Unfortunately, hill giants who shed their racial lifestyle for civilization are mocked and often killed on sight by their nomadic brethren. Still, these "civilized" hill giants can find their place within society and many have managed to live peaceful, uneventful lives.</t>
  </si>
  <si>
    <t>&lt;link rel="stylesheet"href="PF.css"&gt;&lt;div&gt;&lt;h2&gt;Giant, Hill &lt;/h2&gt;&lt;h3&gt;&lt;i&gt;This hunched giant exudes power and a crude, stupid anger, its filthy fur clothing bespeaking a brutish and backwoods lifestyle.&lt;/i&gt;&lt;/h3&gt;&lt;br&gt;&lt;/br&gt;&lt;/div&gt;&lt;div class="heading"&gt;&lt;p class="alignleft"&gt;Hill Giant&lt;/p&gt;&lt;p class="alignright"&gt;CR 7&lt;/p&gt;&lt;div style="clear: both;"&gt;&lt;/div&gt;&lt;/div&gt;&lt;div&gt;&lt;h5&gt;&lt;b&gt;XP &lt;/b&gt;3,200&lt;/h5&gt;&lt;h5&gt;CE Large humanoid (giant)&lt;/h5&gt;&lt;h5&gt;&lt;b&gt;Init &lt;/b&gt;-1; &lt;b&gt;Senses &lt;/b&gt;low-light vision; Perception +6&lt;/h5&gt;&lt;/div&gt;&lt;hr/&gt;&lt;div&gt;&lt;h5&gt;&lt;b&gt;DEFENSE&lt;/b&gt;&lt;/h5&gt;&lt;/div&gt;&lt;hr/&gt;&lt;div&gt;&lt;h5&gt;&lt;b&gt;AC &lt;/b&gt;21, touch 8, flat-footed 21 (+4 armor, -1 Dex, +9 natural, -1 size)&lt;/h5&gt;&lt;h5&gt;&lt;b&gt;hp &lt;/b&gt;85 (10d8+40)&lt;/h5&gt;&lt;h5&gt;&lt;b&gt;Fort &lt;/b&gt;+11, &lt;b&gt;Ref &lt;/b&gt;+2, &lt;b&gt;Will &lt;/b&gt;+3&lt;/h5&gt;&lt;h5&gt;&lt;b&gt;Defensive Abilities &lt;/b&gt;rock catching&lt;/h5&gt;&lt;/div&gt;&lt;hr/&gt;&lt;div&gt;&lt;h5&gt;&lt;b&gt;OFFENSE&lt;/b&gt;&lt;/h5&gt;&lt;/div&gt;&lt;hr/&gt;&lt;div&gt;&lt;h5&gt;&lt;b&gt;Spd &lt;/b&gt;40 ft. (30 ft. in armor)&lt;/h5&gt;&lt;h5&gt;&lt;b&gt;Melee &lt;/b&gt;greatclub +14/+9 (2d8+10) or &lt;/br&gt;2 slams +13 (1d8+7)&lt;/h5&gt;&lt;h5&gt;&lt;b&gt;Ranged &lt;/b&gt;rock +6 (1d8+10)&lt;/h5&gt;&lt;h5&gt;&lt;b&gt;Space &lt;/b&gt;10 ft.; &lt;b&gt;Reach &lt;/b&gt;10 ft.&lt;/h5&gt;&lt;h5&gt;&lt;b&gt;Special Attacks &lt;/b&gt;rock throwing (120 ft.)&lt;/h5&gt;&lt;/div&gt;&lt;hr/&gt;&lt;div&gt;&lt;h5&gt;&lt;b&gt;STATISTICS&lt;/b&gt;&lt;/h5&gt;&lt;/div&gt;&lt;hr/&gt;&lt;div&gt;&lt;h5&gt;&lt;b&gt;Str&lt;/b&gt; 25, &lt;b&gt;Dex&lt;/b&gt; 8, &lt;b&gt;Con&lt;/b&gt; 19, &lt;b&gt;Int&lt;/b&gt; 6, &lt;b&gt;Wis&lt;/b&gt; 10, &lt;b&gt;Cha&lt;/b&gt; 7&lt;/h5&gt;&lt;h5&gt;&lt;b&gt;Base Atk &lt;/b&gt;+7; &lt;b&gt;CMB &lt;/b&gt;+15; &lt;b&gt;CMD &lt;/b&gt;24&lt;/h5&gt;&lt;h5&gt;&lt;b&gt;Feats &lt;/b&gt;Cleave, Intimidating Prowess, Martial Weapon Proficiency (greatclub), Power Attack, Weapon Focus (greatclub)&lt;/h5&gt;&lt;h5&gt;&lt;b&gt;Skills &lt;/b&gt;Climb +10, Intimidate +12, Perception +6&lt;/h5&gt;&lt;h5&gt;&lt;b&gt;Languages &lt;/b&gt;Giant&lt;/h5&gt;&lt;/div&gt;&lt;hr/&gt;&lt;div&gt;&lt;h5&gt;&lt;b&gt;ECOLOGY&lt;/b&gt;&lt;/h5&gt;&lt;/div&gt;&lt;hr/&gt;&lt;div&gt;&lt;h5&gt;&lt;b&gt;Environment &lt;/b&gt; temperate hills&lt;/h5&gt;&lt;h5&gt;&lt;b&gt;Organization &lt;/b&gt;solitary, gang (2-5), band (6-8), raiding party (9-12 plus 1d4 dire wolves), or tribe (13-30 plus 35% noncombatants plus 1 barbarian or fighter chief of 4th-6th level, 11-16 dire wolves, 1-4 ogres, and 13-20 orc slaves)&lt;/h5&gt;&lt;h5&gt;&lt;b&gt;Treasure &lt;/b&gt;standard (hide armor, greatclub, other treasure)&lt;/h5&gt;&lt;/div&gt;&lt;br&gt;&lt;/br&gt;&lt;div&gt;&lt;h4&gt;&lt;p&gt;Skin color among hill giants ranges from light tan to deep, ruddy brown. Their hair is brown or black, with eyes the same color. Hill giants wear layers of crudely prepared hides with the fur left on. They seldom wash or repair their garments, preferring simply to add more hides as their old ones wear out. Adults are around 10 feet tall and weigh about 1,100 pounds. Hill giants can live to be 200 years old, but almost never do.&lt;/p&gt;&lt;p&gt;Hill giants prefer to fight from high, rocky outcroppings, where they can pelt opponents with rocks and boulders while limiting the risk to themselves. Hill giants love to make overrun attacks against smaller creatures when they first join battle. Thereafter, they stand fast and swing away with their massive clubs.&lt;/p&gt;&lt;p&gt;Hill giants are the most nomadic of all the humanoid giant species, preferring to travel from one settlement to the next in order to raid and pillage. While they prefer temperate climates, they'll travel far from their preferred environment so long as the raiding is plentiful and successful. They are, as a whole, incredibly selfish creatures and rarely engage in battles they don't automatically know they'll win. Hill giants are known for shoving one another at terrifying foes and won't hesitate to sacrifice a clanmate to save their own skins. Roving bands of hill giants are common in temperate hills, and their constant aggression makes them one of the more feared dangers in this climate.&lt;/p&gt;&lt;p&gt;Solitary, non-evil hill giants are very rare but can sometimes be found in other humanoid societies, though they are almost never accepted in central cities or population centers. They do best as laborers and soldiers in outlying frontier towns, and often serve as rudimentary diplomats to negotiate with marauding hill giant bands. Unfortunately, hill giants who shed their racial lifestyle for civilization are mocked and often killed on sight by their nomadic brethren. Still, these "civilized" hill giants can find their place within society and many have managed to live peaceful, uneventful lives.&lt;/p&gt;&lt;/h4&gt;&lt;/div&gt;</t>
  </si>
  <si>
    <t>Stone Giant</t>
  </si>
  <si>
    <t>darkvision 60 ft., low-light vision; Perception +12</t>
  </si>
  <si>
    <t>(12d8+48)</t>
  </si>
  <si>
    <t>Fort +12, Ref +6, Will +7</t>
  </si>
  <si>
    <t>improved rock catching</t>
  </si>
  <si>
    <t>greatclub +16/+11 (2d8+12) or 2 slams +16 (1d8+8)</t>
  </si>
  <si>
    <t>rock +11/+6 (1d8+12)</t>
  </si>
  <si>
    <t>rock throwing (180 ft.)</t>
  </si>
  <si>
    <t>Str 27, Dex 15, Con 19, Int 10, Wis 12, Cha 10</t>
  </si>
  <si>
    <t>Iron Will, Martial Weapon Proficiency (greatclub), Point Blank Shot, Power Attack, Precise Shot, Quick Draw</t>
  </si>
  <si>
    <t>Climb +12, Intimidate +12, Perception +12, Stealth +4 (+12 in rocky terrain)</t>
  </si>
  <si>
    <t>+8 Stealth in rocky terrain</t>
  </si>
  <si>
    <t>solitary, gang (2-5), band (4-8), hunting party (9-12 plus 1 elder), or tribe (13-30 plus 35% noncombatants, 1-3 elders, and 4-6 dire bears)</t>
  </si>
  <si>
    <t>standard (greatclub, other treasure)</t>
  </si>
  <si>
    <t>This giant has chiseled, muscular features and a flat, forwardsloping head, looking almost as if it were carved of stone.</t>
  </si>
  <si>
    <t>Improved Rock Catching (Ex) A stone giant gains a +4 racial bonus on its Reflex save when attempting to catch a thrown rock with rock catching. This ability otherwise works like the rock catching ability (see page 303).</t>
  </si>
  <si>
    <t>Stone giants prefer thick leather garments, dyed in shades of brown and gray to match the stone around them. Adults are about 12 feet tall, weigh about 1,500 pounds, and can live to be 800 years old. Stone giants fight from a distance whenever possible, but if they can't avoid melee, they favor gigantic clubs chiseled out of stone. A favorite tactic of stone giants is to stand nearly motionless, blending in with the background, then move forward to throw rocks and surprise their foes. Stone giants prefer living in enormous caves in highaltitude, rocky peaks. They rarely live more than a few days' travel from other bands of stone giants, and even raise shared herds of goats and other livestock between tribes. Older stone giants tend to wander away from the tribe for a signif icant period of time in their later years, either living in seclusion somewhere or attempting to merge into other humanoid civilizations. After decades of this self-imposed exile, those who return do so as stone giant elders. Stone Giant Elders Some stone giants develop special abilities related to their environment. Called elders, these stone giants have Charisma scores of at least 15 and three spell-like abilities (CL 10th). Once per day they can use stone shape, stone tell, and either transmute rock to mud or transmute mud to rock (DC 17). The save DC is Charisma-based. One in 10 elders is a sorcerer, usually of 3rd to 6th level. Stone giant elders add +1 to their CR.</t>
  </si>
  <si>
    <t>&lt;link rel="stylesheet"href="PF.css"&gt;&lt;div&gt;&lt;h2&gt;Giant, Stone &lt;/h2&gt;&lt;h3&gt;&lt;i&gt;This giant has chiseled, muscular features and a flat, forwardsloping head, looking almost as if it were carved of stone.&lt;/i&gt;&lt;/h3&gt;&lt;br&gt;&lt;/br&gt;&lt;/div&gt;&lt;div class="heading"&gt;&lt;p class="alignleft"&gt;Stone Giant&lt;/p&gt;&lt;p class="alignright"&gt;CR 8&lt;/p&gt;&lt;div style="clear: both;"&gt;&lt;/div&gt;&lt;/div&gt;&lt;div&gt;&lt;h5&gt;&lt;b&gt;XP &lt;/b&gt;4,800&lt;/h5&gt;&lt;h5&gt;N Large humanoid (giant)&lt;/h5&gt;&lt;h5&gt;&lt;b&gt;Init &lt;/b&gt;+2; &lt;b&gt;Senses &lt;/b&gt;darkvision 60 ft., low-light vision; Perception +12&lt;/h5&gt;&lt;/div&gt;&lt;hr/&gt;&lt;div&gt;&lt;h5&gt;&lt;b&gt;DEFENSE&lt;/b&gt;&lt;/h5&gt;&lt;/div&gt;&lt;hr/&gt;&lt;div&gt;&lt;h5&gt;&lt;b&gt;AC &lt;/b&gt;22, touch 11, flat-footed 20 (+2 Dex, +11 natural, -1 size)&lt;/h5&gt;&lt;h5&gt;&lt;b&gt;hp &lt;/b&gt;102 (12d8+48)&lt;/h5&gt;&lt;h5&gt;&lt;b&gt;Fort &lt;/b&gt;+12, &lt;b&gt;Ref &lt;/b&gt;+6, &lt;b&gt;Will &lt;/b&gt;+7&lt;/h5&gt;&lt;h5&gt;&lt;b&gt;Defensive Abilities &lt;/b&gt;improved rock catching&lt;/h5&gt;&lt;/div&gt;&lt;hr/&gt;&lt;div&gt;&lt;h5&gt;&lt;b&gt;OFFENSE&lt;/b&gt;&lt;/h5&gt;&lt;/div&gt;&lt;hr/&gt;&lt;div&gt;&lt;h5&gt;&lt;b&gt;Spd &lt;/b&gt;40 ft.&lt;/h5&gt;&lt;h5&gt;&lt;b&gt;Melee &lt;/b&gt;greatclub +16/+11 (2d8+12) or &lt;/br&gt;2 slams +16 (1d8+8)&lt;/h5&gt;&lt;h5&gt;&lt;b&gt;Ranged &lt;/b&gt;rock +11/+6 (1d8+12)&lt;/h5&gt;&lt;h5&gt;&lt;b&gt;Space &lt;/b&gt;10 ft.; &lt;b&gt;Reach &lt;/b&gt;10 ft.&lt;/h5&gt;&lt;h5&gt;&lt;b&gt;Special Attacks &lt;/b&gt;rock throwing (180 ft.)&lt;/h5&gt;&lt;/div&gt;&lt;hr/&gt;&lt;div&gt;&lt;h5&gt;&lt;b&gt;STATISTICS&lt;/b&gt;&lt;/h5&gt;&lt;/div&gt;&lt;hr/&gt;&lt;div&gt;&lt;h5&gt;&lt;b&gt;Str&lt;/b&gt; 27, &lt;b&gt;Dex&lt;/b&gt; 15, &lt;b&gt;Con&lt;/b&gt; 19, &lt;b&gt;Int&lt;/b&gt; 10, &lt;b&gt;Wis&lt;/b&gt; 12, &lt;b&gt;Cha&lt;/b&gt; 10&lt;/h5&gt;&lt;h5&gt;&lt;b&gt;Base Atk &lt;/b&gt;+9; &lt;b&gt;CMB &lt;/b&gt;+18; &lt;b&gt;CMD &lt;/b&gt;30&lt;/h5&gt;&lt;h5&gt;&lt;b&gt;Feats &lt;/b&gt;Iron Will, Martial Weapon Proficiency (greatclub), Point Blank Shot, Power Attack, Precise Shot, Quick Draw&lt;/h5&gt;&lt;h5&gt;&lt;b&gt;Skills &lt;/b&gt;Climb +12, Intimidate +12, Perception +12, Stealth +4 (+12 in rocky terrain); &lt;b&gt;Racial Modifiers &lt;/b&gt;+8 Stealth in rocky terrain&lt;/h5&gt;&lt;h5&gt;&lt;b&gt;Languages &lt;/b&gt;Common, Giant&lt;/h5&gt;&lt;/div&gt;&lt;hr/&gt;&lt;div&gt;&lt;h5&gt;&lt;b&gt;ECOLOGY&lt;/b&gt;&lt;/h5&gt;&lt;/div&gt;&lt;hr/&gt;&lt;div&gt;&lt;h5&gt;&lt;b&gt;Environment &lt;/b&gt; temperate mountains&lt;/h5&gt;&lt;h5&gt;&lt;b&gt;Organization &lt;/b&gt;solitary, gang (2-5), band (4-8), hunting party (9-12 plus 1 elder), or tribe (13-30 plus 35% noncombatants, 1-3 elders, and 4-6 dire bears)&lt;/h5&gt;&lt;h5&gt;&lt;b&gt;Treasure &lt;/b&gt;standard (greatclub, other treasure)&lt;/h5&gt;&lt;/div&gt;&lt;hr/&gt;&lt;div&gt;&lt;h5&gt;&lt;b&gt;SPECIAL ABILITIES&lt;/b&gt;&lt;/h5&gt;&lt;/div&gt;&lt;hr/&gt;&lt;div&gt;&lt;h5&gt;&lt;b&gt;Improved Rock Catching (Ex)&lt;/b&gt; A stone giant gains a +4 racial bonus on its Reflex save when attempting to catch a thrown rock with rock catching. This ability otherwise works like the rock catching ability (see page 303).&lt;/h5&gt;&lt;/div&gt;&lt;br&gt;&lt;/br&gt;&lt;div&gt;&lt;h4&gt;&lt;p&gt;Stone giants prefer thick leather garments, dyed in shades of brown and gray to match the stone around them. Adults are about 12 feet tall, weigh about 1,500 pounds, and can live to be 800 years old.&lt;/p&gt;&lt;p&gt;Stone giants fight from a distance whenever possible, but if they can't avoid melee, they favor gigantic clubs chiseled out of stone. A favorite tactic of stone giants is to stand nearly motionless, blending in with the background, then move forward to throw rocks and surprise their foes.&lt;/p&gt;&lt;p&gt;Stone giants prefer living in enormous caves in highaltitude, rocky peaks. They rarely live more than a few days' travel from other bands of stone giants, and even raise shared herds of goats and other livestock between tribes. Older stone giants tend to wander away from the tribe for a signif icant period of time in their later years, either living in seclusion somewhere or attempting to merge into other humanoid civilizations. After decades of this self-imposed exile, those who return do so as stone giant elders.&lt;/p&gt;&lt;p&gt;&lt;b&gt;Stone Giant Elders&lt;/b&gt;&lt;br&gt; Some stone giants develop special abilities related to their environment. Called elders, these stone giants have Charisma scores of at least 15 and three spell-like abilities (CL 10th). Once per day they can use &lt;i&gt;stone shape&lt;/i&gt;, &lt;i&gt;stone tell&lt;/i&gt;, and either &lt;i&gt;transmute rock to mud&lt;/i&gt; or &lt;i&gt;transmute mud to rock&lt;/i&gt; (DC 17). The save DC is Charisma-based. One in 10 elders is a sorcerer, usually of 3rd to 6th level. Stone giant elders add +1 to their CR.&lt;/p&gt;&lt;/h4&gt;&lt;/div&gt;</t>
  </si>
  <si>
    <t>Storm Giant</t>
  </si>
  <si>
    <t>low-light vision; Perception +27</t>
  </si>
  <si>
    <t>28, touch 10, flat-footed 26</t>
  </si>
  <si>
    <t>(+6 armor, +2 Dex, +12 natural, -2 size)</t>
  </si>
  <si>
    <t>(19d8+114)</t>
  </si>
  <si>
    <t>Fort +17, Ref +8, Will +13</t>
  </si>
  <si>
    <t>mwk greatsword +27/+22/+17 (4d6+21/17-20) or  2 slams +26 (2d6+14)</t>
  </si>
  <si>
    <t>mwk composite longbow +15/+10/+5  (3d6+14/x3)</t>
  </si>
  <si>
    <t>Spell-Like Abilities (CL 15th)  Constant-freedom of movement  2/day-control weather, levitate  1/day-call lightning (DC 15), chain lightning (DC 18)</t>
  </si>
  <si>
    <t>Str 39, Dex 14, Con 23, Int 16, Wis 20,  Cha 15</t>
  </si>
  <si>
    <t>Awesome Blow, Cleave, Combat Reflexes, Improved Bull Rush, Improved Critical (greatsword), Improved Sunder, Improved Vital Strike, Iron Will, Power Attack, Vital Strike</t>
  </si>
  <si>
    <t>Acrobatics +18, Climb +17, Craft (any one) +13, Intimidate +20, Perception +27, Perform (sing) +12, Sense Motive +24, Swim +22</t>
  </si>
  <si>
    <t>Auran, Common, Draconic,  Giant</t>
  </si>
  <si>
    <t>militant, water breathing</t>
  </si>
  <si>
    <t xml:space="preserve"> any warm</t>
  </si>
  <si>
    <t>solitary or family (2-5 plus 1 sorcerer or cleric of 7th-10th level, 1-2 rocs, 2-6 griffons, and 2-8 sharks)</t>
  </si>
  <si>
    <t>standard (mwk breastplate,  mwk composite longbow [+14  Str bonus] with 20 arrows, mwk  greatsword, other treasure)</t>
  </si>
  <si>
    <t>This giant is a towering, muscular human of heroic proportions, with bronze skin, dark hair, and sparkling green eyes.</t>
  </si>
  <si>
    <t>Militant (Ex) Storm giants are proficient with all simple and all martial weapons.  Water Breathing (Ex) Storm giants can breathe water as well as air.</t>
  </si>
  <si>
    <t>Storm giants tend toward tanned complexions, though some rare specimens have violet skin, deep violet or blue-black hair, and silvery gray or purple eyes. Such violet coloration is considered to be good luck among storm giants, and those possessing it tend to become leaders among their kind. Adults are typically 21 feet tall and weigh 12,000 pounds. Storm giants can live to be 600 years old. When at rest, they prefer to wear short, loose tunics belted at the waist, sandals or bare feet, and headbands. They wear a few pieces of simple but finely crafted jewelry, with anklets (favored by barefoot giants), rings, or circlets being most common. Yet when they outfit themselves for battle, they don shimmering breastplates and wield enormous greatswords and bows.  Storm giants tend to be reclusive, prefering to dwell along remote coastlines or on tropical islands. Yet like their namesakes, they are prone to violent mood swings. Storm giants are quick to anger in the face of evil and can be brutal, dangerous foes when insulted. In battle, they prefer to send a hail of arrows to rain down on their foes, only drawing their greatswords after opponents get inside their bow range.  Storm giants live in well-constructed towers, castles, or walled settlements, and prefer to live off the land.  They maintain enormous, well-tended gardens and manage hundreds of acres of farmland per group. They often hire other humanoids, such as elves or humans, to help them run their massive farms. A storm giant enclave often takes responsibility for the safety of an entire island or stretch of coastline.</t>
  </si>
  <si>
    <t>&lt;link rel="stylesheet"href="PF.css"&gt;&lt;div&gt;&lt;h2&gt;Giant, Storm &lt;/h2&gt;&lt;h3&gt;&lt;i&gt;This giant is a towering, muscular human of heroic proportions, with bronze skin, dark hair, and sparkling green eyes.&lt;/i&gt;&lt;/h3&gt;&lt;br&gt;&lt;/br&gt;&lt;/div&gt;&lt;div class="heading"&gt;&lt;p class="alignleft"&gt;Storm Giant&lt;/p&gt;&lt;p class="alignright"&gt;CR 13&lt;/p&gt;&lt;div style="clear: both;"&gt;&lt;/div&gt;&lt;/div&gt;&lt;div&gt;&lt;h5&gt;&lt;b&gt;XP &lt;/b&gt;25,600&lt;/h5&gt;&lt;h5&gt;CG Huge humanoid (giant)&lt;/h5&gt;&lt;h5&gt;&lt;b&gt;Init &lt;/b&gt;+2; &lt;b&gt;Senses &lt;/b&gt;low-light vision; Perception +27&lt;/h5&gt;&lt;/div&gt;&lt;hr/&gt;&lt;div&gt;&lt;h5&gt;&lt;b&gt;DEFENSE&lt;/b&gt;&lt;/h5&gt;&lt;/div&gt;&lt;hr/&gt;&lt;div&gt;&lt;h5&gt;&lt;b&gt;AC &lt;/b&gt;28, touch 10, flat-footed 26 (+6 armor, +2 Dex, +12 natural, -2 size)&lt;/h5&gt;&lt;h5&gt;&lt;b&gt;hp &lt;/b&gt;199 (19d8+114)&lt;/h5&gt;&lt;h5&gt;&lt;b&gt;Fort &lt;/b&gt;+17, &lt;b&gt;Ref &lt;/b&gt;+8, &lt;b&gt;Will &lt;/b&gt;+13&lt;/h5&gt;&lt;h5&gt;&lt;b&gt;Defensive Abilities &lt;/b&gt;rock catching; &lt;b&gt;Immune &lt;/b&gt;electricity&lt;/h5&gt;&lt;/div&gt;&lt;hr/&gt;&lt;div&gt;&lt;h5&gt;&lt;b&gt;OFFENSE&lt;/b&gt;&lt;/h5&gt;&lt;/div&gt;&lt;hr/&gt;&lt;div&gt;&lt;h5&gt;&lt;b&gt;Spd &lt;/b&gt;50 ft., swim 40 ft. (35 ft., swim 30 ft. in armor)&lt;/h5&gt;&lt;h5&gt;&lt;b&gt;Melee &lt;/b&gt;mwk greatsword +27/+22/+17 (4d6+21/17-20) or  2 slams +26 (2d6+14)&lt;/h5&gt;&lt;h5&gt;&lt;b&gt;Ranged &lt;/b&gt;mwk composite longbow +15/+10/+5  (3d6+14/x3)&lt;/h5&gt;&lt;h5&gt;&lt;b&gt;Space &lt;/b&gt;15 ft.; &lt;b&gt;Reach &lt;/b&gt;15 ft.&lt;/h5&gt;&lt;h5&gt;&lt;b&gt;Spell-Like Abilities&lt;/b&gt; (CL 15th)&lt;/br&gt;Constant&amp;mdash;&lt;i&gt;freedom of movement&lt;/i&gt;&lt;/br&gt;2/day&amp;mdash;&lt;i&gt;control weather&lt;/i&gt;,&lt;i&gt; levitate&lt;/i&gt;&lt;/br&gt;1/day&amp;mdash;&lt;i&gt;call lightning&lt;/i&gt; (DC 15), &lt;i&gt;chain lightning&lt;/i&gt; (DC 18)&lt;/h5&gt;&lt;/h5&gt;&lt;/div&gt;&lt;hr/&gt;&lt;div&gt;&lt;h5&gt;&lt;b&gt;STATISTICS&lt;/b&gt;&lt;/h5&gt;&lt;/div&gt;&lt;hr/&gt;&lt;div&gt;&lt;h5&gt;&lt;b&gt;Str&lt;/b&gt; 39, &lt;b&gt;Dex&lt;/b&gt; 14, &lt;b&gt;Con&lt;/b&gt; 23, &lt;b&gt;Int&lt;/b&gt; 16, &lt;b&gt;Wis&lt;/b&gt; 20,  &lt;b&gt;Cha&lt;/b&gt; 15&lt;/h5&gt;&lt;h5&gt;&lt;b&gt;Base Atk &lt;/b&gt;+14; &lt;b&gt;CMB &lt;/b&gt;+30; &lt;b&gt;CMD &lt;/b&gt;42&lt;/h5&gt;&lt;h5&gt;&lt;b&gt;Feats &lt;/b&gt;Awesome Blow, Cleave, Combat Reflexes, Improved Bull Rush, Improved Critical (greatsword), Improved Sunder, Improved Vital Strike, Iron Will, Power Attack, Vital Strike&lt;/h5&gt;&lt;h5&gt;&lt;b&gt;Skills &lt;/b&gt;Acrobatics +18, Climb +17, Craft (any one) +13, Intimidate +20, Perception +27, Perform (sing) +12, Sense Motive +24, Swim +22&lt;/h5&gt;&lt;h5&gt;&lt;b&gt;Languages &lt;/b&gt;Auran, Common, Draconic,  Giant&lt;/h5&gt;&lt;h5&gt;&lt;b&gt;SQ &lt;/b&gt;militant, water breathing&lt;/h5&gt;&lt;/div&gt;&lt;hr/&gt;&lt;div&gt;&lt;h5&gt;&lt;b&gt;ECOLOGY&lt;/b&gt;&lt;/h5&gt;&lt;/div&gt;&lt;hr/&gt;&lt;div&gt;&lt;h5&gt;&lt;b&gt;Environment &lt;/b&gt; any warm&lt;/h5&gt;&lt;h5&gt;&lt;b&gt;Organization &lt;/b&gt;solitary or family (2-5 plus 1 sorcerer or cleric of 7th-10th level, 1-2 rocs, 2-6 griffons, and 2-8 sharks)&lt;/h5&gt;&lt;h5&gt;&lt;b&gt;Treasure &lt;/b&gt;standard (mwk breastplate,  mwk composite longbow [+14  Str bonus] with 20 arrows, mwk  greatsword, other treasure)&lt;/h5&gt;&lt;/div&gt;&lt;hr/&gt;&lt;div&gt;&lt;h5&gt;&lt;b&gt;SPECIAL ABILITIES&lt;/b&gt;&lt;/h5&gt;&lt;/div&gt;&lt;hr/&gt;&lt;div&gt;&lt;h5&gt;&lt;b&gt;Militant (Ex)&lt;/b&gt; Storm giants are proficient with all simple and all martial weapons.&lt;/h5&gt;&lt;h5&gt;&lt;b&gt;  Water Breathing (Ex)&lt;/b&gt; Storm giants can breathe water as well as air.&lt;/h5&gt;&lt;/div&gt;&lt;br&gt;&lt;/br&gt;&lt;div&gt;&lt;h4&gt;&lt;p&gt;Storm giants tend toward tanned complexions, though some rare specimens have violet skin, deep violet or blue-black hair, and silvery gray or purple eyes. Such violet coloration is considered to be good luck among storm giants, and those possessing it tend to become leaders among their kind. Adults are typically 21 feet tall and weigh 12,000 pounds. Storm giants can live to be 600 years old. When at rest, they prefer to wear short, loose tunics belted at the waist, sandals or bare feet, and headbands. They wear a few pieces of simple but finely crafted jewelry, with anklets (favored by barefoot giants), rings, or circlets being most common. Yet when they outfit themselves for battle, they don shimmering breastplates and wield enormous greatswords and bows.&lt;/p&gt;&lt;p&gt;Storm giants tend to be reclusive, prefering to dwell along remote coastlines or on tropical islands. Yet like their namesakes, they are prone to violent mood swings. Storm giants are quick to anger in the face of evil and can be brutal, dangerous foes when insulted. In battle, they prefer to send a hail of arrows to rain down on their foes, only drawing their greatswords after opponents get inside their bow range.&lt;/p&gt;&lt;p&gt;Storm giants live in well-constructed towers, castles, or walled settlements, and prefer to live off the land.&lt;/p&gt;&lt;p&gt;They maintain enormous, well-tended gardens and manage hundreds of acres of farmland per group. They often hire other humanoids, such as elves or humans, to help them run their massive farms. A storm giant enclave often takes responsibility for the safety of an entire island or stretch of coastline.&lt;/p&gt;&lt;/h4&gt;&lt;/div&gt;</t>
  </si>
  <si>
    <t>Gibbering Mouther</t>
  </si>
  <si>
    <t>all-around vision, darkvision 60 ft.; Perception +12</t>
  </si>
  <si>
    <t>19, touch 13, flat-footed 16</t>
  </si>
  <si>
    <t>(+3 Dex, +6 natural)</t>
  </si>
  <si>
    <t>(4d8+28)</t>
  </si>
  <si>
    <t>Fort +8, Ref +4, Will +5</t>
  </si>
  <si>
    <t>amorphous</t>
  </si>
  <si>
    <t>5/bludgeoning</t>
  </si>
  <si>
    <t>critical hits, precision damage</t>
  </si>
  <si>
    <t>6 bites +7 (1d4 plus grab)</t>
  </si>
  <si>
    <t>blood drain, engulf (6d4 damage plus 2 Con damage, AC 13, hp 4), gibbering, ground manipulation, spittle (+6 ranged touch)</t>
  </si>
  <si>
    <t>Str 10, Dex 17, Con 24, Int 4, Wis 13, Cha 12</t>
  </si>
  <si>
    <t>16 (can't be tripped)</t>
  </si>
  <si>
    <t>Weapon Finesse, Weapon Focus (bite)</t>
  </si>
  <si>
    <t>Perception +12, Swim +8</t>
  </si>
  <si>
    <t>Aklo</t>
  </si>
  <si>
    <t>This horrid mass of eyes, mouths, and formless flesh stares in all directions, its countless maws yammering ceaselessly.</t>
  </si>
  <si>
    <t>All-Around Vision (Ex) A gibbering mouther sees in all directions at once. It cannot be flanked. Amorphous (Ex) A gibbering mouther's body is malleable and shapeless. It is immune to precision damage (like sneak attacks) and critical hits, and can move through an area as small as one-quarter its space without squeezing or oneeighth its space when squeezing. Blood Drain (Ex) On a successful grapple check after grabbing, several of the creature's mouths attach to its target. Each round it maintains its grapple, its mouths automatically deal 1d4 points of bite damage and 1 point of Constitution damage as it drains its victim's blood. Engulf (Ex) This ability functions as swallow whole, except for the following changes. An engulfed creature is trapped in the gibbering mouther's body, where several of its mouths continue to feed and drain blood. A gibbering mouther can engulf only one foe of its size or smaller at a time. If an engulfed creature cuts its way free (the mouther's damage reduction still applies to those inside), the mouther simply flows together again and can still use its engulf attack. Gibbering (Su) As a free action, a gibbering mouther can emit a cacophony of maddening sound. All creatures other than gibbering mouthers within 60 feet must succeed on a DC 13 Will save or be confused for 1 round. This is a mindaffecting compulsion insanity effect. A creature that saves cannot be affected by the same mouther's gibbering for 24 hours. The save DC is Constitution-based. Ground Manipulation (Su) At will as a standard action, a gibbering mouther can cause stone and earth under its body to grow soft and muddy. The ground remains muddy for 1 minute after the mouther moves off of the location. A gibbering mouther can move through these areas with ease, but other creatures treat them as difficult terrain. Spittle (Ex) Each round as a free action, a gibbering mouther can emit a stream of acidic spittle at one target within 30 feet. On a successful attack, the target is blinded for 1d4 rounds unless he succeeds on a DC 18 Fortitude save. The save DC is Constitution-based.</t>
  </si>
  <si>
    <t>Disgusting, loathsome, and hungry-these are the only words that properly describe the gibbering mouther. A foul beast that lurks in underground caves, sewers, and nightmares, mouthers have no societal, ecological or religious significance other than their ability to drive those that listen to them mad. Some scholars believe that gibbering mouthers are a lesser variant of the much more dangerous shoggoth, while others theorize they are a punishment by some powerful being or deity inf licted on those who have offended it.</t>
  </si>
  <si>
    <t>&lt;link rel="stylesheet"href="PF.css"&gt;&lt;div&gt;&lt;h2&gt;Gibbering Mouther&lt;/h2&gt;&lt;h3&gt;&lt;i&gt;&lt;i&gt;This horrid mass of eyes&lt;/i&gt;, &lt;i&gt;mouths&lt;/i&gt;, and formless flesh stares in all directions, &lt;i&gt;its countless maws yammering ceaselessly.&lt;/i&gt;&lt;/i&gt;&lt;/h3&gt;&lt;br&gt;&lt;/br&gt;&lt;/div&gt;&lt;div class="heading"&gt;&lt;p class="alignleft"&gt;Gibbering Mouther&lt;/p&gt;&lt;p class="alignright"&gt;CR 5&lt;/p&gt;&lt;div style="clear: both;"&gt;&lt;/div&gt;&lt;/div&gt;&lt;div&gt;&lt;h5&gt;&lt;b&gt;XP &lt;/b&gt;1,600&lt;/h5&gt;&lt;h5&gt;N Medium aberration &lt;/h5&gt;&lt;h5&gt;&lt;b&gt;Init &lt;/b&gt;+3; &lt;b&gt;Senses &lt;/b&gt;all-around vision, darkvision 60 ft.; Perception +12&lt;/h5&gt;&lt;/div&gt;&lt;hr/&gt;&lt;div&gt;&lt;h5&gt;&lt;b&gt;DEFENSE&lt;/b&gt;&lt;/h5&gt;&lt;/div&gt;&lt;hr/&gt;&lt;div&gt;&lt;h5&gt;&lt;b&gt;AC &lt;/b&gt;19, touch 13, flat-footed 16 (+3 Dex, +6 natural)&lt;/h5&gt;&lt;h5&gt;&lt;b&gt;hp &lt;/b&gt;46 (4d8+28)&lt;/h5&gt;&lt;h5&gt;&lt;b&gt;Fort &lt;/b&gt;+8, &lt;b&gt;Ref &lt;/b&gt;+4, &lt;b&gt;Will &lt;/b&gt;+5&lt;/h5&gt;&lt;h5&gt;&lt;b&gt;Defensive Abilities &lt;/b&gt;amorphous; &lt;b&gt;DR &lt;/b&gt;5/bludgeoning; &lt;b&gt;Immune &lt;/b&gt;critical hits, precision damage&lt;/h5&gt;&lt;/div&gt;&lt;hr/&gt;&lt;div&gt;&lt;h5&gt;&lt;b&gt;OFFENSE&lt;/b&gt;&lt;/h5&gt;&lt;/div&gt;&lt;hr/&gt;&lt;div&gt;&lt;h5&gt;&lt;b&gt;Spd &lt;/b&gt;10 ft., swim 20 ft.&lt;/h5&gt;&lt;h5&gt;&lt;b&gt;Melee &lt;/b&gt;6 bites +7 (1d4 plus grab)&lt;/h5&gt;&lt;h5&gt;&lt;b&gt;Space &lt;/b&gt;5 ft.; &lt;b&gt;Reach &lt;/b&gt;5 ft.&lt;/h5&gt;&lt;h5&gt;&lt;b&gt;Special Attacks &lt;/b&gt;blood drain, engulf (6d4 damage plus 2 Con damage, AC 13, hp 4), gibbering, ground manipulation, spittle (+6 ranged touch)&lt;/h5&gt;&lt;/div&gt;&lt;hr/&gt;&lt;div&gt;&lt;h5&gt;&lt;b&gt;STATISTICS&lt;/b&gt;&lt;/h5&gt;&lt;/div&gt;&lt;hr/&gt;&lt;div&gt;&lt;h5&gt;&lt;b&gt;Str &lt;/b&gt;10, &lt;b&gt;Dex &lt;/b&gt;17, &lt;b&gt;Con &lt;/b&gt;24, &lt;b&gt;Int &lt;/b&gt; 4, &lt;b&gt;Wis &lt;/b&gt;13, &lt;b&gt;Cha &lt;/b&gt;12&lt;/h5&gt;&lt;h5&gt;&lt;b&gt;Base Atk &lt;/b&gt;+3; &lt;b&gt;CMB &lt;/b&gt;+3 (+7 grapple); &lt;b&gt;CMD &lt;/b&gt;16 (can't be tripped)&lt;/h5&gt;&lt;h5&gt;&lt;b&gt;Feats &lt;/b&gt;Weapon Finesse, Weapon Focus (bite)&lt;/h5&gt;&lt;h5&gt;&lt;b&gt;Skills &lt;/b&gt;Perception +12, Swim +8; &lt;b&gt;Racial Modifiers &lt;/b&gt;+4 Perception&lt;/h5&gt;&lt;h5&gt;&lt;b&gt;Languages &lt;/b&gt;Aklo&lt;/h5&gt;&lt;/div&gt;&lt;hr/&gt;&lt;div&gt;&lt;h5&gt;&lt;b&gt;ECOLOGY&lt;/b&gt;&lt;/h5&gt;&lt;/div&gt;&lt;hr/&gt;&lt;div&gt;&lt;h5&gt;&lt;b&gt;Environment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ABILITIES&lt;/b&gt;&lt;/h5&gt;&lt;/div&gt;&lt;hr/&gt;&lt;div&gt;&lt;h5&gt;&lt;b&gt;All-Around Vision (Ex)&lt;/b&gt; A gibbering mouther sees in all directions at once. It cannot be flanked. &lt;/h5&gt;&lt;h5&gt;&lt;b&gt;Amorphous (Ex)&lt;/b&gt; A gibbering mouther's body is malleable and shapeless. It is immune to precision damage (like sneak attacks) and critical hits, and can move through an area as small as one-quarter its space without squeezing or oneeighth its space when squeezing. &lt;/h5&gt;&lt;h5&gt;&lt;b&gt;Blood Drain (Ex)&lt;/b&gt; On a successful grapple check after grabbing, several of the creature's &lt;i&gt;mouths&lt;/i&gt; attach to its target. Each round it maintains its grapple, its &lt;i&gt;mouths&lt;/i&gt; automatically deal 1d4 points of bite damage and 1 point of Constitution damage as it drains its victim's blood. &lt;/h5&gt;&lt;h5&gt;&lt;b&gt;Engulf (Ex)&lt;/b&gt; This ability functions as swallow whole, except for the following changes. An engulfed creature is trapped in the gibbering mouther's body, where several of its &lt;i&gt;mouths&lt;/i&gt; continue to feed and drain blood. A gibbering mouther can engulf only one foe of its size or smaller at a time. If an engulfed creature cuts its way free (the mouther's damage reduction still applies to those inside), the mouther simply flows together again and can still use its engulf attack. &lt;/h5&gt;&lt;h5&gt;&lt;b&gt;Gibbering (Su)&lt;/b&gt; As a free action, a gibbering mouther can emit a cacophony of maddening sound. All creatures other than gibbering mouthers within 60 feet must succeed on a DC 13 Will save or be confused for 1 round. This is a mindaffecting compulsion insanity effect. A creature that saves cannot be affected by the same mouther's gibbering for 24 hours. The save DC is Constitution-based. &lt;/h5&gt;&lt;h5&gt;&lt;b&gt;Ground Manipulation (Su)&lt;/b&gt; At will as a standard action, a gibbering mouther can cause stone and earth under its body to grow soft and muddy. The ground remains muddy for 1 minute after the mouther moves off of the location. A gibbering mouther can move through these areas with ease, but other creatures treat them as difficult terrain. &lt;/h5&gt;&lt;h5&gt;&lt;b&gt;Spittle (Ex)&lt;/b&gt; Each round as a free action, a gibbering mouther can emit a stream of acidic spittle at one target within 30 feet. On a successful attack, the target is blinded for 1d4 rounds unless he succeeds on a DC 18 Fortitude save. The save DC is Constitution-based.&lt;/h5&gt;&lt;/div&gt;&lt;br&gt;&lt;/br&gt;&lt;div&gt;&lt;h4&gt;&lt;p&gt;&lt;p&gt;Disgusting, loathsome, and hungry-these are the only words that properly describe the gibbering mouther. A foul beast that lurks in underground caves, sewers, and nightmares, mouthers have no societal, ecological or religious significance other than their ability to drive those that listen to them mad. Some scholars believe that gibbering mouthers are a lesser variant of the much more dangerous shoggoth, while others theorize they are a punishment by some powerful being or deity inf licted on those who have offended it.&lt;/p&gt;&lt;/h4&gt;&lt;/div&gt;</t>
  </si>
  <si>
    <t>Girallon</t>
  </si>
  <si>
    <t>darkvision 60 ft., low-light vision, scent; Perception +11</t>
  </si>
  <si>
    <t>(+3 Dex, +6 natural, -1 size)</t>
  </si>
  <si>
    <t>bite +10 (1d6+4), 4 claws +10 (1d4+4 plus rend)</t>
  </si>
  <si>
    <t>rend (4 claws, 1d4+6)</t>
  </si>
  <si>
    <t>Str 19, Dex 17, Con 18, Int 2, Wis 12, Cha 7</t>
  </si>
  <si>
    <t>Improved Initiative, Iron Will, Skill Focus (Perception), Toughness</t>
  </si>
  <si>
    <t>Climb +12, Perception +11, Stealth +5</t>
  </si>
  <si>
    <t>solitary or company (5-8)</t>
  </si>
  <si>
    <t>This four-armed, gorilla-like creature, covered with matted white fur, roars in rage as it rears up to its full, towering height.</t>
  </si>
  <si>
    <t>Girallons are among the jungle's most dangerous predators. They are aggressive, carnivorous, highly territorial, and incredibly strong. Worse, their four muscular arms are capable of inf licting incredible damage on anything that falls into their clutches. Their exotic appearance makes them popular creatures in certain cities as attractions in gladiatorial combats, either starved and pitted against each other, or set against gladiators eager to increase their fame and notoriety. One who kills a girallon is all but assured of fame, yet most battles against these ferocious beasts end poorly for those foolish enough to attempt to single-handedly defeat one. An adult girallon is 8 feet tall, broad-chested, and covered in thick, pure white fur. It weighs roughly 800 pounds. Girallons live in troops led by a dominant male. Solitary girallons are usually young males looking to start their own troop. Girallons are very territorial and tend to attack intruders without warning, including strangers of their own kind. Groups of girallons may attack in a line to drive prey toward a cliff or other hazard, or quietly form a ring around their target and suddenly close in. While most girallons are little more than beasts, ancient carvings and the oral traditions of some tribes hint that the girallon wasn't always the stupid creature it is today. According to these legends, the first girallons were men who called upon savage demon gods to gain great strength, yet in so doing abandoned their humanity. With each generation, these first girallons grew more and more savage and feral, and the same legends maintain that these intelligent girallons still dwell in the darkest part of the jungle. In addition to their intellects, these girallons retain a vast appetite for cruelty. Called "high girallons," these creatures are almost always chaotic evil, and have Intelligence scores of 6 or higher. An intelligent girallon generally speaks whatever language the local humans speak. Often, they become leaders of unusually large troops of their less-intelligent kin, inhabit strange ruined cities in the jungle or mountains, and conduct raids on villages for food and treasure. Some primitive tribes worship these girallons as the agents of evil gods or demons, and a few high girallons have been known to work for or even breed with tribal orcs, inspiring legends of four-armed "white orcs."</t>
  </si>
  <si>
    <t>&lt;link rel="stylesheet"href="PF.css"&gt;&lt;div&gt;&lt;h2&gt;Girallon&lt;/h2&gt;&lt;h3&gt;&lt;i&gt;&lt;i&gt;This four-armed&lt;/i&gt;, &lt;i&gt;gorilla-like creature&lt;/i&gt;, &lt;i&gt;covered with matted white fur&lt;/i&gt;, &lt;i&gt;roars in rage as it rears up to its full&lt;/i&gt;, &lt;i&gt;towering height.&lt;/i&gt;&lt;/i&gt;&lt;/h3&gt;&lt;br&gt;&lt;/br&gt;&lt;/div&gt;&lt;div class="heading"&gt;&lt;p class="alignleft"&gt;Girallon&lt;/p&gt;&lt;p class="alignright"&gt;CR 6&lt;/p&gt;&lt;div style="clear: both;"&gt;&lt;/div&gt;&lt;/div&gt;&lt;div&gt;&lt;h5&gt;&lt;b&gt;XP &lt;/b&gt;2,400&lt;/h5&gt;&lt;h5&gt;N Large magical beast &lt;/h5&gt;&lt;h5&gt;&lt;b&gt;Init &lt;/b&gt;+7; &lt;b&gt;Senses &lt;/b&gt;darkvision 60 ft., low-light vision, scent; Perception +11&lt;/h5&gt;&lt;/div&gt;&lt;hr/&gt;&lt;div&gt;&lt;h5&gt;&lt;b&gt;DEFENSE&lt;/b&gt;&lt;/h5&gt;&lt;/div&gt;&lt;hr/&gt;&lt;div&gt;&lt;h5&gt;&lt;b&gt;AC &lt;/b&gt;18, touch 12, flat-footed 15 (+3 Dex, +6 natural, -1 size)&lt;/h5&gt;&lt;h5&gt;&lt;b&gt;hp &lt;/b&gt;73 (7d10+35)&lt;/h5&gt;&lt;h5&gt;&lt;b&gt;Fort &lt;/b&gt;+9, &lt;b&gt;Ref &lt;/b&gt;+8, &lt;b&gt;Will &lt;/b&gt;+5&lt;/h5&gt;&lt;/div&gt;&lt;hr/&gt;&lt;div&gt;&lt;h5&gt;&lt;b&gt;OFFENSE&lt;/b&gt;&lt;/h5&gt;&lt;/div&gt;&lt;hr/&gt;&lt;div&gt;&lt;h5&gt;&lt;b&gt;Spd &lt;/b&gt;40 ft., climb 40 ft.&lt;/h5&gt;&lt;h5&gt;&lt;b&gt;Melee &lt;/b&gt;bite +10 (1d6+4), 4 claws +10 (1d4+4 plus rend)&lt;/h5&gt;&lt;h5&gt;&lt;b&gt;Space &lt;/b&gt;10 ft.; &lt;b&gt;Reach &lt;/b&gt;10 ft.&lt;/h5&gt;&lt;h5&gt;&lt;b&gt;Special Attacks &lt;/b&gt;rend (4 claws, 1d4+6)&lt;/h5&gt;&lt;/div&gt;&lt;hr/&gt;&lt;div&gt;&lt;h5&gt;&lt;b&gt;STATISTICS&lt;/b&gt;&lt;/h5&gt;&lt;/div&gt;&lt;hr/&gt;&lt;div&gt;&lt;h5&gt;&lt;b&gt;Str &lt;/b&gt;19, &lt;b&gt;Dex &lt;/b&gt;17, &lt;b&gt;Con &lt;/b&gt;18, &lt;b&gt;Int &lt;/b&gt; 2, &lt;b&gt;Wis &lt;/b&gt;12, &lt;b&gt;Cha &lt;/b&gt;7&lt;/h5&gt;&lt;h5&gt;&lt;b&gt;Base Atk &lt;/b&gt;+7; &lt;b&gt;CMB &lt;/b&gt;+12; &lt;b&gt;CMD &lt;/b&gt;25&lt;/h5&gt;&lt;h5&gt;&lt;b&gt;Feats &lt;/b&gt;Improved Initiative, Iron Will, Skill Focus (Perception), Toughness&lt;/h5&gt;&lt;h5&gt;&lt;b&gt;Skills &lt;/b&gt;Climb +12, Perception +11, Stealth +5&lt;/h5&gt;&lt;/div&gt;&lt;hr/&gt;&lt;div&gt;&lt;h5&gt;&lt;b&gt;ECOLOGY&lt;/b&gt;&lt;/h5&gt;&lt;/div&gt;&lt;hr/&gt;&lt;div&gt;&lt;h5&gt;&lt;b&gt;Environment &lt;/b&gt; warm forests&lt;/h5&gt;&lt;h5&gt;&lt;b&gt;Organization &lt;/b&gt;solitary or company (5-8)&lt;/h5&gt;&lt;h5&gt;&lt;b&gt;Treasure &lt;/b&gt;none&lt;/h5&gt;&lt;/div&gt;&lt;br&gt;&lt;/br&gt;&lt;div&gt;&lt;h4&gt;&lt;p&gt;&lt;p&gt;Girallons are among the jungle's most dangerous predators. They are aggressive, carnivorous, highly territorial, and incredibly strong. Worse, their four muscular arms are capable of inf licting incredible damage on anything that falls into their clutches. Their exotic appearance makes them popular creatures in certain cities as attractions in gladiatorial combats, either starved and pitted against each other, or set against gladiators eager to increase their fame and notoriety. One who kills a girallon is all but assured of fame, yet most battles against these ferocious beasts end poorly for those foolish enough to attempt to single-handedly defeat one. An adult girallon is 8 feet tall, broad-chested, and covered in thick, pure white fur. It weighs roughly 800 pounds. Girallons live in troops led by a dominant male. Solitary girallons are usually young males looking to start their own troop. Girallons are very territorial and tend to attack intruders without warning, including strangers of their own kind. Groups of girallons may attack in a line to drive prey toward a cliff or other hazard, or quietly form a ring around their target and suddenly close in. While most girallons are little more than beasts, ancient carvings and the oral traditions of some tribes hint that the girallon wasn't always the stupid creature it is today. According to these legends, the first girallons were men who called upon savage demon gods to gain great strength, yet in so doing abandoned their humanity. With each generation, these first girallons grew more and more savage and feral, and the same legends maintain that these intelligent girallons still dwell in the darkest part of the jungle. In addition to their intellects, these girallons retain a vast appetite for cruelty. Called "high girallons," these creatures are almost always chaotic evil, and have Intelligence scores of 6 or higher. An intelligent girallon generally speaks whatever language the local humans speak. Often, they become leaders of unusually large troops of their less-intelligent kin, inhabit strange ruined cities in the jungle or mountains, and conduct raids on villages for food and treasure. Some primitive tribes worship these girallons as the agents of evil gods or demons, and a few high girallons have been known to work for or even breed with tribal orcs, inspiring legends of four-armed "white orcs."&lt;/p&gt;&lt;/h4&gt;&lt;/div&gt;</t>
  </si>
  <si>
    <t>Gnoll</t>
  </si>
  <si>
    <t>(gnoll)</t>
  </si>
  <si>
    <t>darkvision 60 ft.; Perception +2</t>
  </si>
  <si>
    <t>(+2 armor, +1 natural, +2 shield)</t>
  </si>
  <si>
    <t>Fort +4, Ref +0, Will +0</t>
  </si>
  <si>
    <t>spear +3 (1d8+3/x3)</t>
  </si>
  <si>
    <t>spear +1 (1d8+2/x3)</t>
  </si>
  <si>
    <t>Str 15, Dex 10, Con 13, Int 8, Wis 11, Cha 8</t>
  </si>
  <si>
    <t>Perception +2</t>
  </si>
  <si>
    <t xml:space="preserve"> warm plains or desert</t>
  </si>
  <si>
    <t>solitary, pair, hunting party (2-5 gnolls and 1-2 hyenas), band (10-100 adults plus 50% noncombatant children, 1 sergeant of 3rd level per 20 adults, 1 leader of 4th-6th level, and 5-8 hyenas), or tribe (20-200 plus 1 sergeant of 3rd level per 20 adults, 1 or 2 lieutenants of 4th or 5th level, 1 leader of 6th-8th level, 7-12 hyenas, and 4-7 hyaenodons)</t>
  </si>
  <si>
    <t>NPC Gear (leather armor, heavy wooden shield,  battleaxe, longbow with 20 arrows, other treasure)</t>
  </si>
  <si>
    <t>Hunched and feral, this furred, hyena-headed humanoid stands slightly taller than the average human.</t>
  </si>
  <si>
    <t>Gnolls are a race of hulking, humanoids that resemble hyenas in more than mere appearance; they show a striking affinity with the scavenging animals, to the point of keeping them as pets, and ref lect many of the lesser creatures' behaviors.  Gnolls are capable hunters, but are far happier to scavenge or steal a kill than to go out and track down prey. This laziness impels them to acquire slaves of whatever type is available, whom they force to dig warrens, gather supplies and water, and even hunt for their gnoll masters.  Creatures other than hyenas and other gnolls are either meat or slaves, depending upon the temperament of the tribe. Even a dead or fallen comrade is a fresh meal for a gnoll, who might honor a distinguished tribe member with a brief prayer, or thoroughly cook one that has died of a wasting disease, but otherwise view a dead gnoll as little different from any other creature. The more "civilized" gnolls do not eat their prisoners, but instead keep them as slaves, either to defend or improve their lair or to trade with other tribes or slaver bands.  Gnolls relish combat, but only when they have the obvious advantage of numbers. In other situations, they prefer to avoid combat except as a means of winning a kill from another hunter, or as a clever ambush to bring down a large meal. These hyena-men see no value in courage or valor, instead preferring to flee once it becomes clear that victory is not possible, noting that it is better to run with tail tucked away than to lose one's tail entirely.  During combat, gnolls use a strange mixture of pack tactics and individual standoffs. If a gnoll feels that it is winning, it attempts to take down a weaker being rather than aiding its fellows. If the gnolls are struggling, they gang up on a powerful leader and try to take that creature down, in the hopes of forcing its allies to flee.  Gnoll leaders are typically rangers, although clerics are highly regarded as well. Most gnolls find arcane magic difficult to master, and as a result it is relatively rare to see a gnoll bard, sorcerer, or wizard.</t>
  </si>
  <si>
    <t>&lt;link rel="stylesheet"href="PF.css"&gt;&lt;div&gt;&lt;h2&gt;Gnoll&lt;/h2&gt;&lt;h3&gt;&lt;i&gt;Hunched and feral, this furred, hyena-headed humanoid stands slightly taller than the average human.&lt;/i&gt;&lt;/h3&gt;&lt;br&gt;&lt;/br&gt;&lt;/div&gt;&lt;div class="heading"&gt;&lt;p class="alignleft"&gt;Gnoll&lt;/p&gt;&lt;p class="alignright"&gt;CR 1&lt;/p&gt;&lt;div style="clear: both;"&gt;&lt;/div&gt;&lt;/div&gt;&lt;div&gt;&lt;h5&gt;&lt;b&gt;XP &lt;/b&gt;400&lt;/h5&gt;&lt;h5&gt;CE Medium humanoid (gnoll)&lt;/h5&gt;&lt;h5&gt;&lt;b&gt;Init &lt;/b&gt;+0; &lt;b&gt;Senses &lt;/b&gt;darkvision 60 ft.; Perception +2&lt;/h5&gt;&lt;/div&gt;&lt;hr/&gt;&lt;div&gt;&lt;h5&gt;&lt;b&gt;DEFENSE&lt;/b&gt;&lt;/h5&gt;&lt;/div&gt;&lt;hr/&gt;&lt;div&gt;&lt;h5&gt;&lt;b&gt;AC &lt;/b&gt;15, touch 10, flat-footed 15 (+2 armor, +1 natural, +2 shield)&lt;/h5&gt;&lt;h5&gt;&lt;b&gt;hp &lt;/b&gt;11 (2d8+2)&lt;/h5&gt;&lt;h5&gt;&lt;b&gt;Fort &lt;/b&gt;+4, &lt;b&gt;Ref &lt;/b&gt;+0, &lt;b&gt;Will &lt;/b&gt;+0&lt;/h5&gt;&lt;/div&gt;&lt;hr/&gt;&lt;div&gt;&lt;h5&gt;&lt;b&gt;OFFENSE&lt;/b&gt;&lt;/h5&gt;&lt;/div&gt;&lt;hr/&gt;&lt;div&gt;&lt;h5&gt;&lt;b&gt;Spd &lt;/b&gt;30 ft.&lt;/h5&gt;&lt;h5&gt;&lt;b&gt;Melee &lt;/b&gt;spear +3 (1d8+3/x3)&lt;/h5&gt;&lt;h5&gt;&lt;b&gt;Ranged &lt;/b&gt;spear +1 (1d8+2/x3)&lt;/h5&gt;&lt;/div&gt;&lt;hr/&gt;&lt;div&gt;&lt;h5&gt;&lt;b&gt;STATISTICS&lt;/b&gt;&lt;/h5&gt;&lt;/div&gt;&lt;hr/&gt;&lt;div&gt;&lt;h5&gt;&lt;b&gt;Str&lt;/b&gt; 15, &lt;b&gt;Dex&lt;/b&gt; 10, &lt;b&gt;Con&lt;/b&gt; 13, &lt;b&gt;Int&lt;/b&gt; 8, &lt;b&gt;Wis&lt;/b&gt; 11, &lt;b&gt;Cha&lt;/b&gt; 8&lt;/h5&gt;&lt;h5&gt;&lt;b&gt;Base Atk &lt;/b&gt;+1; &lt;b&gt;CMB &lt;/b&gt;+3; &lt;b&gt;CMD &lt;/b&gt;13&lt;/h5&gt;&lt;h5&gt;&lt;b&gt;Feats &lt;/b&gt;Power Attack&lt;/h5&gt;&lt;h5&gt;&lt;b&gt;Skills &lt;/b&gt;Perception +2&lt;/h5&gt;&lt;h5&gt;&lt;b&gt;Languages &lt;/b&gt;Gnoll&lt;/h5&gt;&lt;/div&gt;&lt;hr/&gt;&lt;div&gt;&lt;h5&gt;&lt;b&gt;ECOLOGY&lt;/b&gt;&lt;/h5&gt;&lt;/div&gt;&lt;hr/&gt;&lt;div&gt;&lt;h5&gt;&lt;b&gt;Environment &lt;/b&gt; warm plains or desert&lt;/h5&gt;&lt;h5&gt;&lt;b&gt;Organization &lt;/b&gt;solitary, pair, hunting party (2-5 gnolls and 1-2 hyenas), band (10-100 adults plus 50% noncombatant children, 1 sergeant of 3rd level per 20 adults, 1 leader of 4th-6th level, and 5-8 hyenas), or tribe (20-200 plus 1 sergeant of 3rd level per 20 adults, 1 or 2 lieutenants of 4th or 5th level, 1 leader of 6th-8th level, 7-12 hyenas, and 4-7 hyaenodons)&lt;/h5&gt;&lt;h5&gt;&lt;b&gt;Treasure &lt;/b&gt;NPC Gear (leather armor, heavy wooden shield,  battleaxe, longbow with 20 arrows, other treasure)&lt;/h5&gt;&lt;/div&gt;&lt;br&gt;&lt;/br&gt;&lt;div&gt;&lt;h4&gt;&lt;p&gt;Gnolls are a race of hulking, humanoids that resemble hyenas in more than mere appearance; they show a striking affinity with the scavenging animals, to the point of keeping them as pets, and ref lect many of the lesser creatures' behaviors.&lt;/p&gt;&lt;p&gt;Gnolls are capable hunters, but are far happier to scavenge or steal a kill than to go out and track down prey. This laziness impels them to acquire slaves of whatever type is available, whom they force to dig warrens, gather supplies and water, and even hunt for their gnoll masters.&lt;/p&gt;&lt;p&gt;Creatures other than hyenas and other gnolls are either meat or slaves, depending upon the temperament of the tribe. Even a dead or fallen comrade is a fresh meal for a gnoll, who might honor a distinguished tribe member with a brief prayer, or thoroughly cook one that has died of a wasting disease, but otherwise view a dead gnoll as little different from any other creature. The more "civilized" gnolls do not eat their prisoners, but instead keep them as slaves, either to defend or improve their lair or to trade with other tribes or slaver bands.&lt;/p&gt;&lt;p&gt;Gnolls relish combat, but only when they have the obvious advantage of numbers. In other situations, they prefer to avoid combat except as a means of winning a kill from another hunter, or as a clever ambush to bring down a large meal. These hyena-men see no value in courage or valor, instead preferring to flee once it becomes clear that victory is not possible, noting that it is better to run with tail tucked away than to lose one's tail entirely.&lt;/p&gt;&lt;p&gt;During combat, gnolls use a strange mixture of pack tactics and individual standoffs. If a gnoll feels that it is winning, it attempts to take down a weaker being rather than aiding its fellows. If the gnolls are struggling, they gang up on a powerful leader and try to take that creature down, in the hopes of forcing its allies to flee.&lt;/p&gt;&lt;p&gt;Gnoll leaders are typically rangers, although clerics are highly regarded as well. Most gnolls find arcane magic difficult to master, and as a result it is relatively rare to see a gnoll bard, sorcerer, or wizard.&lt;/p&gt;&lt;/h4&gt;&lt;/div&gt;</t>
  </si>
  <si>
    <t>Goblin</t>
  </si>
  <si>
    <t>darkvision 60 ft.; Perception -1</t>
  </si>
  <si>
    <t>(+2 armor, +2 Dex, +1 shield, +1 size)</t>
  </si>
  <si>
    <t>(1d10+1)</t>
  </si>
  <si>
    <t>Fort +3, Ref +2, Will -1</t>
  </si>
  <si>
    <t>short sword +2 (1d4/19-20)</t>
  </si>
  <si>
    <t>short bow +4 (1d4/x3)</t>
  </si>
  <si>
    <t>Str 11, Dex 15, Con 12, Int 10, Wis 9, Cha 6</t>
  </si>
  <si>
    <t>Ride +10, Stealth +10, Swim +4</t>
  </si>
  <si>
    <t>+4 Ride, +4 Stealth</t>
  </si>
  <si>
    <t xml:space="preserve"> temperate forest and plains (usually coastal regions)</t>
  </si>
  <si>
    <t>gang (4-9), warband (10-16 with goblin dog mounts), or tribe (17+ plus 100% noncombatants; 1 sergeant of 3rd level per 20 adults; 1 or 2 lieutenants of 4th or 5th level; 1 leader of 6th-8th level; and 10-40 goblin dogs, wolves, or worgs)</t>
  </si>
  <si>
    <t>NPC gear (leather armor, light wooden shield, short sword, short bow with 20 arrows, other treasure)</t>
  </si>
  <si>
    <t>This creature stands barely three feet tall, its scrawny, humanoid body dwarfed by its wide, ungainly head.</t>
  </si>
  <si>
    <t>Goblins prefer to dwell in caves, amid large and dense thickets of thistles and brambles, or in structures built and then abandoned by others. Very few goblins have the drive to build structures of their own. Coastlines are favored, as goblins are quite fond of sifting through junk and flotsam in an unending quest to find treasures among the refuse of more civilized races. Goblin hatred runs deep, and few things inspire their wrath more than gnomes (who have long fought against goblins), horses (who frighten goblins tremendously), and regular dogs (whom goblins regard as pale imitations of goblin dogs). Goblins are also quite superstitious, and treat magic with a fawning mixture of awe and fear. They have the habit of ascribing magic to the mundane as well, with fire and writing both taking on mystical power in goblin society. Fire is much loved by goblins for its capacity to wreak great destruction and because it doesn't require size or strength to wield, but written words are hated. Goblins believe that writing steals words out of your head, and as a result of this belief, goblins are universally illiterate. Goblins are voracious and can eat their body weight in food daily without growing fat. Goblin lairs always have numerous storerooms and larders. While they prefer human and gnome flesh, a goblin won't turn down any food-except, perhaps, vegetables. Goblin Characters Goblins are defined by their class levels-they do not possess racial Hit Dice. All goblins have the following racial traits. -2 Strength, +4 Dexterity, -2 Charisma: Goblins are fast, but weak and unpleasant to be around. Small: Goblins are Small creatures and gain a +1 size bonus to their AC, a +1 size bonus on attack rolls, a -1 penalty to their CMB and CMD, and a +4 size bonus on Stealth checks. Fast: Goblins are fast for their size, and have a base speed of 30 feet. Darkvision: Goblins can see in the dark up to 60 feet. Skilled: +4 racial bonus on Ride and Stealth checks. Languages: Goblins begin play speaking Goblin. Goblins with high Intelligence scores can choose any of these bonus languages: Common, Draconic, Dwarven, Gnoll, Gnome, Halfling, Orc.</t>
  </si>
  <si>
    <t>&lt;link rel="stylesheet"href="PF.css"&gt;&lt;div&gt;&lt;h2&gt;Goblin&lt;/h2&gt;&lt;h3&gt;&lt;i&gt;This creature stands barely three feet tall, its scrawny, humanoid body dwarfed by its wide, ungainly head.&lt;/i&gt;&lt;/h3&gt;&lt;br&gt;&lt;/br&gt;&lt;/div&gt;&lt;div class="heading"&gt;&lt;p class="alignleft"&gt;Goblin&lt;/p&gt;&lt;p class="alignright"&gt;CR 1/3&lt;/p&gt;&lt;div style="clear: both;"&gt;&lt;/div&gt;&lt;/div&gt;&lt;div&gt;&lt;h5&gt;&lt;b&gt;XP &lt;/b&gt;135&lt;/h5&gt;&lt;h5&gt;Goblin warrior 1&lt;/h5&gt;&lt;h5&gt;NE Small humanoid (goblinoid)&lt;/h5&gt;&lt;h5&gt;&lt;b&gt;Init &lt;/b&gt;+6; &lt;b&gt;Senses &lt;/b&gt;darkvision 60 ft.; Perception -1&lt;/h5&gt;&lt;/div&gt;&lt;hr/&gt;&lt;div&gt;&lt;h5&gt;&lt;b&gt;DEFENSE&lt;/b&gt;&lt;/h5&gt;&lt;/div&gt;&lt;hr/&gt;&lt;div&gt;&lt;h5&gt;&lt;b&gt;AC &lt;/b&gt;16, touch 13, flat-footed 14 (+2 armor, +2 Dex, +1 shield, +1 size)&lt;/h5&gt;&lt;h5&gt;&lt;b&gt;hp &lt;/b&gt;6 (1d10+1)&lt;/h5&gt;&lt;h5&gt;&lt;b&gt;Fort &lt;/b&gt;+3, &lt;b&gt;Ref &lt;/b&gt;+2, &lt;b&gt;Will &lt;/b&gt;-1&lt;/h5&gt;&lt;/div&gt;&lt;hr/&gt;&lt;div&gt;&lt;h5&gt;&lt;b&gt;OFFENSE&lt;/b&gt;&lt;/h5&gt;&lt;/div&gt;&lt;hr/&gt;&lt;div&gt;&lt;h5&gt;&lt;b&gt;Spd &lt;/b&gt;30 ft.&lt;/h5&gt;&lt;h5&gt;&lt;b&gt;Melee &lt;/b&gt;short sword +2 (1d4/19-20)&lt;/h5&gt;&lt;h5&gt;&lt;b&gt;Ranged &lt;/b&gt;short bow +4 (1d4/x3)&lt;/h5&gt;&lt;/div&gt;&lt;hr/&gt;&lt;div&gt;&lt;h5&gt;&lt;b&gt;STATISTICS&lt;/b&gt;&lt;/h5&gt;&lt;/div&gt;&lt;hr/&gt;&lt;div&gt;&lt;h5&gt;&lt;b&gt;Str&lt;/b&gt; 11, &lt;b&gt;Dex&lt;/b&gt; 15, &lt;b&gt;Con&lt;/b&gt; 12, &lt;b&gt;Int&lt;/b&gt; 10, &lt;b&gt;Wis&lt;/b&gt; 9, &lt;b&gt;Cha&lt;/b&gt; 6&lt;/h5&gt;&lt;h5&gt;&lt;b&gt;Base Atk &lt;/b&gt;+1; &lt;b&gt;CMB &lt;/b&gt;+0; &lt;b&gt;CMD &lt;/b&gt;12&lt;/h5&gt;&lt;h5&gt;&lt;b&gt;Feats &lt;/b&gt;Improved Initiative&lt;/h5&gt;&lt;h5&gt;&lt;b&gt;Skills &lt;/b&gt;Ride +10, Stealth +10, Swim +4; &lt;b&gt;Racial Modifiers &lt;/b&gt;+4 Ride, +4 Stealth&lt;/h5&gt;&lt;h5&gt;&lt;b&gt;Languages &lt;/b&gt;Goblin&lt;/h5&gt;&lt;/div&gt;&lt;hr/&gt;&lt;div&gt;&lt;h5&gt;&lt;b&gt;ECOLOGY&lt;/b&gt;&lt;/h5&gt;&lt;/div&gt;&lt;hr/&gt;&lt;div&gt;&lt;h5&gt;&lt;b&gt;Environment &lt;/b&gt; temperate forest and plains (usually coastal regions)&lt;/h5&gt;&lt;h5&gt;&lt;b&gt;Organization &lt;/b&gt;gang (4-9), warband (10-16 with goblin dog mounts), or tribe (17+ plus 100% noncombatants; 1 sergeant of 3rd level per 20 adults; 1 or 2 lieutenants of 4th or 5th level; 1 leader of 6th-8th level; and 10-40 goblin dogs, wolves, or worgs)&lt;/h5&gt;&lt;h5&gt;&lt;b&gt;Treasure &lt;/b&gt;NPC gear (leather armor, light wooden shield, short sword, short bow with 20 arrows, other treasure)&lt;/h5&gt;&lt;/div&gt;&lt;br&gt;&lt;/br&gt;&lt;div&gt;&lt;h4&gt;&lt;p&gt;Goblins prefer to dwell in caves, amid large and dense thickets of thistles and brambles, or in structures built and then abandoned by others. Very few goblins have the drive to build structures of their own. Coastlines are favored, as goblins are quite fond of sifting through junk and flotsam in an unending quest to find treasures among the refuse of more civilized races.&lt;/p&gt;&lt;p&gt;Goblin hatred runs deep, and few things inspire their wrath more than gnomes (who have long fought against goblins), horses (who frighten goblins tremendously), and regular dogs (whom goblins regard as pale imitations of goblin dogs).&lt;/p&gt;&lt;p&gt;Goblins are also quite superstitious, and treat magic with a fawning mixture of awe and fear. They have the habit of ascribing magic to the mundane as well, with fire and writing both taking on mystical power in goblin society. Fire is much loved by goblins for its capacity to wreak great destruction and because it doesn't require size or strength to wield, but written words are hated. Goblins believe that writing steals words out of your head, and as a result of this belief, goblins are universally illiterate.&lt;/p&gt;&lt;p&gt;Goblins are voracious and can eat their body weight in food daily without growing fat. Goblin lairs always have numerous storerooms and larders. While they prefer human and gnome flesh, a goblin won't turn down any food-except, perhaps, vegetables.&lt;/p&gt;&lt;p&gt;&lt;b&gt;Goblin Characters&lt;/b&gt;&lt;br&gt; Goblins are defined by their class levels-they do not possess racial Hit Dice. All goblins have the following racial traits.&lt;/p&gt;&lt;p&gt;&lt;b&gt;-2 Strength, +4 Dexterity, -2 Charisma:&lt;/b&gt; Goblins are fast, but weak and unpleasant to be around.&lt;/p&gt;&lt;p&gt;&lt;b&gt;Small:&lt;/b&gt; Goblins are Small creatures and gain a +1 size bonus to their AC, a +1 size bonus on attack rolls, a -1 penalty to their CMB and CMD, and a +4 size bonus on Stealth checks.&lt;/p&gt;&lt;p&gt;&lt;b&gt;Fast:&lt;/b&gt; Goblins are fast for their size, and have a base speed of 30 feet.&lt;/p&gt;&lt;p&gt;&lt;b&gt;Darkvision:&lt;/b&gt; Goblins can see in the dark up to 60 feet.&lt;/p&gt;&lt;p&gt;&lt;b&gt;Skilled:&lt;/b&gt; +4 racial bonus on Ride and Stealth checks.&lt;/p&gt;&lt;p&gt;&lt;b&gt;Languages:&lt;/b&gt; Goblins begin play speaking Goblin. Goblins with high Intelligence scores can choose any of these bonus languages: Common, Draconic, Dwarven, Gnoll, Gnome, Halfling, Orc.&lt;/p&gt;&lt;/h4&gt;&lt;/div&gt;</t>
  </si>
  <si>
    <t>Goblin Dog</t>
  </si>
  <si>
    <t>(1d8+5)</t>
  </si>
  <si>
    <t>Fort +4, Ref +4, Will +1</t>
  </si>
  <si>
    <t>disease</t>
  </si>
  <si>
    <t>bite +2 (1d6+3 plus allergic reaction)</t>
  </si>
  <si>
    <t>Str 15, Dex 14, Con 15, Int 2, Wis 12, Cha 8</t>
  </si>
  <si>
    <t>Stealth +6</t>
  </si>
  <si>
    <t xml:space="preserve"> temperate forest, swamp, or underground</t>
  </si>
  <si>
    <t>solitary or pack (2-12)</t>
  </si>
  <si>
    <t>This mangy canine's face has the same flat nose, beady eyes, and protruding teeth as a rat grown grotesquely large.</t>
  </si>
  <si>
    <t>Allergic Reaction (Ex) A goblin dog's dander is highly irritating to all creatures save those with the goblinoid subtype. A non-goblinoid creature damaged by a goblin dog's bite, who deals damage to a goblin dog with a natural weapon or unarmed attack, or who otherwise comes into contact with a goblin dog (including attempts to grapple or ride the creature) must make a DC 12 Fortitude save or break out in an itching rash. A creature affected by this rash takes a -2 penalty to Dexterity and Charisma for 1 day (multiple allergic reactions do not stack). Remove disease or any magical healing removes the rash instantly. This is a disease effect. The save DC is Constitution-based.</t>
  </si>
  <si>
    <t>Loathed by men and beasts alike, goblin dogs are ugly, stinking, craven, and foul-tempered. It's no surprise that goblins find kindred spirits in these shunned, disgusting beasts. Constantly itching, aff licted with a species-wide mange exacerbated by prolific dander, even the healthiest goblin dog looks sickly and starved. Despite its name, the goblin dog is in fact a species of rodent grown monstrously large. Their long-legged shape and proclivity to hunt and run in packs earned them their popular name, a name that many goblins take issue with, as it galls the average goblin to consider these, their favored mounts, having anything at all to do with actual dogs. Of course, being goblins, they haven't bothered to come up with alternate names for goblin dogs. Perhaps they don't realize they can. Contact with a goblin dog's infested, mangy hide causes most other creatures to break out into hives, a condition known as "goblin rash." Goblinoids seem to be immune to this affliction, and are fond of keeping goblin dogs as guardians and mounts. Despite their skin conditions and disorders, goblin dogs are highly resistant to disease. Their favored food is carrion-the riper, the better. That many goblin tribes let their goblin dogs run free in their lairs is the single reason most goblin dens aren't filthier than they actually are; constantly hungry, a goblin dog eats anything it can chew that it finds left behind by other, more discerning palates. A goblin dog is 5 feet long but weighs only 75 pounds. Goblin Dog Companions Starting Statistics: Size Small; Speed 50 ft.; Attack bite (1d4); Ability Scores Str 11, Dex 16, Con 11, Int 2, Wis 12, Cha 8; Special Qualities allergic reaction, low-light vision, scent. 4th-Level Advancement: Size Medium; AC +1 natural armor; Attack bite (1d6); Ability Scores Str +4, Dex -2, Con +4.</t>
  </si>
  <si>
    <t>&lt;link rel="stylesheet"href="PF.css"&gt;&lt;div&gt;&lt;h2&gt;Goblin Dog&lt;/h2&gt;&lt;h3&gt;&lt;i&gt;This mangy canine's face has the same flat nose, beady eyes, and protruding teeth as a rat grown grotesquely large.&lt;/i&gt;&lt;/h3&gt;&lt;br&gt;&lt;/br&gt;&lt;/div&gt;&lt;div class="heading"&gt;&lt;p class="alignleft"&gt;Goblin Dog&lt;/p&gt;&lt;p class="alignright"&gt;CR 1&lt;/p&gt;&lt;div style="clear: both;"&gt;&lt;/div&gt;&lt;/div&gt;&lt;div&gt;&lt;h5&gt;&lt;b&gt;XP &lt;/b&gt;400&lt;/h5&gt;&lt;h5&gt;N Medium animal &lt;/h5&gt;&lt;h5&gt;&lt;b&gt;Init &lt;/b&gt;+2; &lt;b&gt;Senses &lt;/b&gt;low-light vision, scent; Perception +1&lt;/h5&gt;&lt;/div&gt;&lt;hr/&gt;&lt;div&gt;&lt;h5&gt;&lt;b&gt;DEFENSE&lt;/b&gt;&lt;/h5&gt;&lt;/div&gt;&lt;hr/&gt;&lt;div&gt;&lt;h5&gt;&lt;b&gt;AC &lt;/b&gt;13, touch 12, flat-footed 11 (+2 Dex, +1 natural)&lt;/h5&gt;&lt;h5&gt;&lt;b&gt;hp &lt;/b&gt;9 (1d8+5)&lt;/h5&gt;&lt;h5&gt;&lt;b&gt;Fort &lt;/b&gt;+4, &lt;b&gt;Ref &lt;/b&gt;+4, &lt;b&gt;Will &lt;/b&gt;+1&lt;/h5&gt;&lt;h5&gt;&lt;b&gt;Immune &lt;/b&gt;disease&lt;/h5&gt;&lt;/div&gt;&lt;hr/&gt;&lt;div&gt;&lt;h5&gt;&lt;b&gt;OFFENSE&lt;/b&gt;&lt;/h5&gt;&lt;/div&gt;&lt;hr/&gt;&lt;div&gt;&lt;h5&gt;&lt;b&gt;Spd &lt;/b&gt;50 ft.&lt;/h5&gt;&lt;h5&gt;&lt;b&gt;Melee &lt;/b&gt;bite +2 (1d6+3 plus allergic reaction)&lt;/h5&gt;&lt;/div&gt;&lt;hr/&gt;&lt;div&gt;&lt;h5&gt;&lt;b&gt;STATISTICS&lt;/b&gt;&lt;/h5&gt;&lt;/div&gt;&lt;hr/&gt;&lt;div&gt;&lt;h5&gt;&lt;b&gt;Str&lt;/b&gt; 15, &lt;b&gt;Dex&lt;/b&gt; 14, &lt;b&gt;Con&lt;/b&gt; 15, &lt;b&gt;Int&lt;/b&gt; 2, &lt;b&gt;Wis&lt;/b&gt; 12, &lt;b&gt;Cha&lt;/b&gt; 8&lt;/h5&gt;&lt;h5&gt;&lt;b&gt;Base Atk &lt;/b&gt;+0; &lt;b&gt;CMB &lt;/b&gt;+2; &lt;b&gt;CMD &lt;/b&gt;14&lt;/h5&gt;&lt;h5&gt;&lt;b&gt;Feats &lt;/b&gt;Toughness&lt;/h5&gt;&lt;h5&gt;&lt;b&gt;Skills &lt;/b&gt;Stealth +6&lt;/h5&gt;&lt;/div&gt;&lt;hr/&gt;&lt;div&gt;&lt;h5&gt;&lt;b&gt;ECOLOGY&lt;/b&gt;&lt;/h5&gt;&lt;/div&gt;&lt;hr/&gt;&lt;div&gt;&lt;h5&gt;&lt;b&gt;Environment &lt;/b&gt; temperate forest, swamp, or underground&lt;/h5&gt;&lt;h5&gt;&lt;b&gt;Organization &lt;/b&gt;solitary or pack (2-12)&lt;/h5&gt;&lt;h5&gt;&lt;b&gt;Treasure &lt;/b&gt;none&lt;/h5&gt;&lt;/div&gt;&lt;hr/&gt;&lt;div&gt;&lt;h5&gt;&lt;b&gt;SPECIAL ABILITIES&lt;/b&gt;&lt;/h5&gt;&lt;/div&gt;&lt;hr/&gt;&lt;div&gt;&lt;h5&gt;&lt;b&gt;Allergic Reaction (Ex)&lt;/b&gt; A goblin dog's dander is highly irritating to all creatures save those with the goblinoid subtype. A non-goblinoid creature damaged by a goblin dog's bite, who deals damage to a goblin dog with a natural weapon or unarmed attack, or who otherwise comes into contact with a goblin dog (including attempts to grapple or ride the creature) must make a DC 12 Fortitude save or break out in an itching rash. A creature affected by this rash takes a -2 penalty to Dexterity and Charisma for 1 day (multiple allergic reactions do not stack). Remove disease or any magical healing removes the rash instantly. This is a disease effect. The save DC is Constitution-based.&lt;/h5&gt;&lt;/div&gt;&lt;br&gt;&lt;/br&gt;&lt;div&gt;&lt;h4&gt;&lt;p&gt;Loathed by men and beasts alike, goblin dogs are ugly, stinking, craven, and foul-tempered. It's no surprise that goblins find kindred spirits in these shunned, disgusting beasts. Constantly itching, aff licted with a species-wide mange exacerbated by prolific dander, even the healthiest goblin dog looks sickly and starved.&lt;/p&gt;&lt;p&gt;Despite its name, the goblin dog is in fact a species of rodent grown monstrously large. Their long-legged shape and proclivity to hunt and run in packs earned them their popular name, a name that many goblins take issue with, as it galls the average goblin to consider these, their favored mounts, having anything at all to do with actual dogs. Of course, being goblins, they haven't bothered to come up with alternate names for goblin dogs. Perhaps they don't realize they can.&lt;/p&gt;&lt;p&gt;Contact with a goblin dog's infested, mangy hide causes most other creatures to break out into hives, a condition known as "goblin rash." Goblinoids seem to be immune to this affliction, and are fond of keeping goblin dogs as guardians and mounts.&lt;/p&gt;&lt;p&gt;Despite their skin conditions and disorders, goblin dogs are highly resistant to disease. Their favored food is carrion-the riper, the better. That many goblin tribes let their goblin dogs run free in their lairs is the single reason most goblin dens aren't filthier than they actually are; constantly hungry, a goblin dog eats anything it can chew that it finds left behind by other, more discerning palates.&lt;/p&gt;&lt;p&gt;A goblin dog is 5 feet long but weighs only 75 pounds.&lt;/p&gt;&lt;p&gt;&lt;b&gt;Goblin Dog Companions&lt;/b&gt;&lt;br&gt; &lt;b&gt;Starting Statistics: Size&lt;/b&gt; Small; &lt;b&gt;Speed&lt;/b&gt; 50 ft.; &lt;b&gt;Attack&lt;/b&gt; bite (1d4); &lt;b&gt;Ability Scores&lt;/b&gt; Str 11, Dex 16, Con 11, Int 2, Wis 12, Cha 8; &lt;b&gt;Special Qualities&lt;/b&gt; allergic reaction, low-light vision, scent.&lt;/p&gt;&lt;p&gt;&lt;b&gt;4th-Level Advancement: Size&lt;/b&gt; Medium; &lt;b&gt;AC&lt;/b&gt; +1 natural armor; &lt;b&gt;Attack&lt;/b&gt; bite (1d6); &lt;b&gt;Ability Scores&lt;/b&gt; Str +4, Dex -2, Con +4.&lt;/p&gt;&lt;/h4&gt;&lt;/div&gt;</t>
  </si>
  <si>
    <t>Clay Golem</t>
  </si>
  <si>
    <t>darkvision 60 ft., low-light vision; Perception +0</t>
  </si>
  <si>
    <t>24, touch 8, flat-footed 24</t>
  </si>
  <si>
    <t>(-1 Dex, +16 natural, -1 size)</t>
  </si>
  <si>
    <t>(13d10+30)</t>
  </si>
  <si>
    <t>Fort +4, Ref +3, Will +4</t>
  </si>
  <si>
    <t>10/adamantine and bludgeoning</t>
  </si>
  <si>
    <t>construct traits, magic</t>
  </si>
  <si>
    <t>2 slams +19 (2d10+7 plus cursed wound)</t>
  </si>
  <si>
    <t>berserk, haste</t>
  </si>
  <si>
    <t>Str 24, Dex 9, Con -, Int -, Wis 11, Cha 1</t>
  </si>
  <si>
    <t>This lumbering figure is sculpted from soft clay. It wears filthy rags and crude jewelry, and its face is only vaguely humanoid.</t>
  </si>
  <si>
    <t>Golem</t>
  </si>
  <si>
    <t>Berserk (Ex) When a clay golem enters combat, there is a cumulative 1% chance each round that its elemental spirit breaks free and the golem goes berserk. This chance resets to 0% after one minute of inactivity. A berserk golem attacks the nearest living creature or smashes some object smaller than itself if no creature is within reach. Once it goes berserk, no known method can reestablish control.  Cursed Wound (Ex) The damage a clay golem deals doesn't heal naturally and resists magical healing. A character attempting to use magical healing on a creature damaged by a clay golem must succeed on a DC 26 caster level check, or the healing has no effect on the injured creature.  Haste (Su) After it has engaged in at least 1 round of combat, a clay golem can haste itself once per day as a free action. The effect lasts 3 rounds and is otherwise the same as the spell.  Immunity to Magic (Ex) A clay golem is immune to any spell or spell-like ability that allows spell resistance. In addition, certain spells and effects function differently against the creature, as noted below.  • A move earth spell drives the golem back 120 feet and deals 3d12 points of damage to it (no save).  • A disintegrate spell slows the golem (as the slow spell) for 1d6 rounds and deals 1d12 points of damage (no save).  • An earthquake spell cast directly at a clay golem stops it from moving on its next turn and deals 5d10 points of damage (no save).  • Any magical attack against a clay golem that deals acid damage heals 1 point of damage for every 3 points of damage it would otherwise deal. If the amount of healing would cause the golem to exceed its full normal hit points, it gains any excess as temporary hit points. A clay golem gets no saving throw against magical attacks that deal acid damage.</t>
  </si>
  <si>
    <t>A clay golem wears no clothing except for a metal or stiff leather garment around its hips. It stands over 8 feet tall and weighs 600 pounds.  Construction A clay golem's body must be sculpted from a single block of clay weighing at least 1,000 pounds, treated with rare oils and powders worth 1,500 gp.  Clay Golem CL 11th; Price 41,500 gp Construction Requirements Craft Construct, animate objects, bless, commune, prayer, resurrection, creator must be caster level 11th; Skill Craft (sculptures) or Craft (pottery) DC 16; Cost 21,500 gp</t>
  </si>
  <si>
    <t>&lt;link rel="stylesheet"href="PF.css"&gt;&lt;div&gt;&lt;h2&gt;Golem, Clay&lt;/h2&gt;&lt;h3&gt;&lt;i&gt;This lumbering figure is sculpted from soft clay. It wears filthy rags and crude jewelry, and its face is only vaguely humanoid.&lt;/i&gt;&lt;/h3&gt;&lt;br&gt;&lt;/div&gt;&lt;div class="heading"&gt;&lt;p class="alignleft"&gt;Clay Golem&lt;/p&gt;&lt;p class="alignright"&gt;CR 10&lt;/p&gt;&lt;div style="clear: both;"&gt;&lt;/div&gt;&lt;/div&gt;&lt;div&gt;&lt;h5&gt;&lt;b&gt;XP &lt;/b&gt;9,600&lt;/h5&gt;&lt;h5&gt;N Large construct &lt;/h5&gt;&lt;h5&gt;&lt;b&gt;Init &lt;/b&gt;-1; &lt;b&gt;Senses &lt;/b&gt;darkvision 60 ft., low-light vision; Perception +0&lt;/h5&gt;&lt;/div&gt;&lt;hr/&gt;&lt;div&gt;&lt;h5&gt;&lt;b&gt;DEFENSE&lt;/b&gt;&lt;/h5&gt;&lt;/div&gt;&lt;hr/&gt;&lt;div&gt;&lt;h5&gt;&lt;b&gt;AC &lt;/b&gt;24, touch 8, flat-footed 24 (-1 Dex, +16 natural, -1 size)&lt;/h5&gt;&lt;h5&gt;&lt;b&gt;hp &lt;/b&gt;101 (13d10+30)&lt;/h5&gt;&lt;h5&gt;&lt;b&gt;Fort &lt;/b&gt;+4, &lt;b&gt;Ref &lt;/b&gt;+3, &lt;b&gt;Will &lt;/b&gt;+4&lt;/h5&gt;&lt;h5&gt;&lt;b&gt;DR &lt;/b&gt;10/adamantine and bludgeoning; &lt;b&gt;Immune &lt;/b&gt;construct traits, magic&lt;/h5&gt;&lt;/div&gt;&lt;hr/&gt;&lt;div&gt;&lt;h5&gt;&lt;b&gt;OFFENSE&lt;/b&gt;&lt;/h5&gt;&lt;/div&gt;&lt;hr/&gt;&lt;div&gt;&lt;h5&gt;&lt;b&gt;Spd &lt;/b&gt;20 ft.&lt;/h5&gt;&lt;h5&gt;&lt;b&gt;Melee &lt;/b&gt;2 slams +19 (2d10+7 plus cursed wound)&lt;/h5&gt;&lt;h5&gt;&lt;b&gt;Space &lt;/b&gt;10 ft.; &lt;b&gt;Reach &lt;/b&gt;10 ft.&lt;/h5&gt;&lt;h5&gt;&lt;b&gt;Special Attacks &lt;/b&gt;berserk, haste&lt;/h5&gt;&lt;/div&gt;&lt;hr/&gt;&lt;div&gt;&lt;h5&gt;&lt;b&gt;STATISTICS&lt;/b&gt;&lt;/h5&gt;&lt;/div&gt;&lt;hr/&gt;&lt;div&gt;&lt;h5&gt;&lt;b&gt;Str &lt;/b&gt;24, &lt;b&gt;Dex &lt;/b&gt;9, &lt;b&gt;Con &lt;/b&gt;-, &lt;b&gt;Int &lt;/b&gt; -, &lt;b&gt;Wis &lt;/b&gt;11, &lt;b&gt;Cha &lt;/b&gt;1&lt;/h5&gt;&lt;h5&gt;&lt;b&gt;Base Atk &lt;/b&gt;+13; &lt;b&gt;CMB &lt;/b&gt;+21; &lt;b&gt;CMD &lt;/b&gt;30&lt;/h5&gt;&lt;/div&gt;&lt;hr/&gt;&lt;div&gt;&lt;h5&gt;&lt;b&gt;ECOLOGY&lt;/b&gt;&lt;/h5&gt;&lt;/div&gt;&lt;hr/&gt;&lt;div&gt;&lt;h5&gt;&lt;b&gt;Environment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ABILITIES&lt;/b&gt;&lt;/h5&gt;&lt;/div&gt;&lt;hr/&gt;&lt;div&gt;&lt;h5&gt;&lt;b&gt;Berserk (Ex)&lt;/b&gt; When a clay golem enters combat, there is a cumulative 1% chance each round that its elemental spirit breaks free and the golem goes berserk. This chance resets to 0% after one minute of inactivity. A berserk golem attacks the nearest living creature or smashes some object smaller than itself if no creature is within reach. Once it goes berserk, no known method can reestablish control.  &lt;/h5&gt;&lt;h5&gt;&lt;b&gt;Cursed Wound (Ex)&lt;/b&gt; The damage a clay golem deals doesn't heal naturally and resists magical healing. A character attempting to use magical healing on a creature damaged by a clay golem must succeed on a DC 26 caster level check, or the healing has no effect on the injured creature.  &lt;/h5&gt;&lt;h5&gt;&lt;b&gt;Haste (Su)&lt;/b&gt; After it has engaged in at least 1 round of combat, a clay golem can haste itself once per day as a free action. The effect lasts 3 rounds and is otherwise the same as the spell.  &lt;/h5&gt;&lt;h5&gt;&lt;b&gt;Immunity to Magic (Ex)&lt;/b&gt; A clay golem is immune to any spell or spell-like ability that allows spell resistance. In addition, certain spells and effects function differently against the creature, as noted below.  &lt;ul&gt;&lt;li&gt; A &lt;i&gt;move earth&lt;/i&gt; spell drives the golem back 120 feet and deals 3d12 points of damage to it (no save).  &lt;li&gt; A &lt;i&gt;disintegrate&lt;/i&gt; spell &lt;i&gt;slow&lt;/i&gt;s the golem (as the &lt;i&gt;slow&lt;/i&gt; spell) for 1d6 rounds and deals 1d12 points of damage (no save).  &lt;li&gt; An &lt;i&gt;earthquake&lt;/i&gt; spell cast directly at a clay golem stops it from moving on its next turn and deals 5d10 points of damage (no save).  &lt;li&gt; Any magical attack against a clay golem that deals acid damage heals 1 point of damage for every 3 points of damage it would otherwise deal. If the amount of healing would cause the golem to exceed its full normal hit points, it gains any excess as temporary hit points. A clay golem gets no saving throw against magical attacks that deal acid damage.&lt;/ul&gt;&lt;/h5&gt;&lt;/div&gt;&lt;br&gt;&lt;div&gt;&lt;h4&gt;&lt;p&gt;&lt;p&gt;A clay golem wears no clothing except for a metal or stiff leather garment around its hips. It stands over 8 feet tall and weighs 600 pounds.&lt;/p&gt;&lt;p&gt;&lt;br&gt;&lt;b&gt;Construction&lt;/b&gt;&lt;br&gt; A clay golem's body must be sculpted from a single block of clay weighing at least 1,000 pounds, treated with rare oils and powders worth 1,500 gp.&lt;/p&gt;&lt;p&gt;&lt;br&gt;&lt;div class="heading"&gt;&lt;p class="alignleft"&gt;Clay Golem&lt;div style="clear: both;"&gt;&lt;/div&gt; &lt;b&gt;CL&lt;/b&gt; 11th; &lt;b&gt;Price&lt;/b&gt; 41,500 gp &lt;br&gt;&lt;hr/&gt;&lt;b&gt;Construction&lt;/b&gt;&lt;hr/&gt; &lt;b&gt;Requirements&lt;/b&gt; Craft Construct, &lt;i&gt;animate objects&lt;/i&gt;, &lt;i&gt;bless&lt;/i&gt;, &lt;i&gt;commune&lt;/i&gt;, &lt;i&gt;prayer&lt;/i&gt;, &lt;i&gt;resurrection&lt;/i&gt;, creator must be caster level 11th; &lt;b&gt;Skill&lt;/b&gt; Craft (sculptures) or Craft (pottery) DC 16; &lt;b&gt;Cost&lt;/b&gt; 21,500 gp&lt;/p&gt;&lt;/h4&gt;&lt;/div&gt;</t>
  </si>
  <si>
    <t>Flesh Golem</t>
  </si>
  <si>
    <t>20, touch 8, flat-footed 20</t>
  </si>
  <si>
    <t>(-1 Dex, +12 natural, -1 size)</t>
  </si>
  <si>
    <t>(9d10+30)</t>
  </si>
  <si>
    <t>Fort +3, Ref +2, Will +3</t>
  </si>
  <si>
    <t>5/adamantine</t>
  </si>
  <si>
    <t>2 slams +13 (2d8+5)</t>
  </si>
  <si>
    <t>berserk</t>
  </si>
  <si>
    <t>Str 20, Dex 9, Con -, Int -, Wis 11, Cha 1</t>
  </si>
  <si>
    <t>A hideous monstrosity crafted from body parts stitched together with thick string, wire, and metal staples lurches to horrific life.</t>
  </si>
  <si>
    <t>Berserk (Ex) When a flesh golem enters combat, there is a cumulative 1% chance each round that its elemental spirit breaks free and the golem goes berserk. The uncontrolled golem goes on a rampage, attacking the nearest living creature or smashing some object smaller than itself if no creature is within reach, then moving on to spread more destruction. The golem's creator, if within 60 feet, can try to regain control by speaking firmly and persuasively to the golem, which requires a DC 19 Charisma check. It takes 1 minute of inactivity by the golem to reset the golem's berserk chance to 0%.  Immunity to Magic (Ex) A flesh golem is immune to any spell or spell-like ability that allows spell resistance. In addition, certain spells and effects function differently against the creature, as noted below.  • A magical attack that deals cold or fire damage slows a flesh golem (as the slow spell) for 2d6 rounds (no save).  • A magical attack that deals electricity damage breaks any slow effect on the golem and heals 1 point of damage for every 3 points of damage the attack would otherwise deal. If the amount of healing would cause the golem to exceed its full normal hit points, it gains any excess as temporary hit points.  A flesh golem gets no saving throw against attacks that deal electricity damage.</t>
  </si>
  <si>
    <t>A flesh golem is a ghoulish collection of stolen humanoid body parts, stitched together into a single composite form. Its cadaverous flesh has a sickly green or yellowish tint. A flesh golem wears whatever clothing its creator desires, usually just a ragged pair of trousers. It has no possessions and no weapons. A flesh golem stands 8 feet tall and weighs 500 pounds.  A flesh golem cannot speak, although it can emit a hoarse roar of sorts. It walks and moves with a stiffjointed gait, as if not in complete control of its body.  Although most flesh golems are mindless, there are persistent rumors of unusual golems who somehow retain the memories of a previous life. The head (and thus brain) of such flesh golems must be just the right combination of fresh and (in its previous life) strong-willed, and even then luck and chance during the golem's creation seem just as important in retaining the creature's mind.  Certainly most who construct flesh golems prefer mindless slaves over free-willed creations, and as a result intelligent flesh golems are rare indeed.  Construction The pieces of a flesh golem must come from normal humanoid corpses that have not decayed significantly. Assembly requires a minimum of six different bodies-one for each limb, the torso (including head), and the brain. In some cases, more bodies may be necessary. Special unguents and bindings worth 500 gp are also required.  Note that creating a flesh golem requires casting a spell with the evil descriptor.  Flesh Golem CL 8th; Price 20,500 gp Construction Requirements Craft Construct, animate dead, bull's strength, geas/quest, limited wish, creator must be caster level 8th; Skill Craft (leather) or Heal DC 13; Cost 10,500 gp</t>
  </si>
  <si>
    <t>&lt;link rel="stylesheet"href="PF.css"&gt;&lt;div&gt;&lt;h2&gt;Golem, Flesh&lt;/h2&gt;&lt;h3&gt;&lt;i&gt;A hideous monstrosity crafted from body parts stitched together with thick string, wire, and metal staples lurches to horrific life.&lt;/i&gt;&lt;/h3&gt;&lt;br&gt;&lt;/div&gt;&lt;div class="heading"&gt;&lt;p class="alignleft"&gt;Flesh Golem&lt;/p&gt;&lt;p class="alignright"&gt;CR 7&lt;/p&gt;&lt;div style="clear: both;"&gt;&lt;/div&gt;&lt;/div&gt;&lt;div&gt;&lt;h5&gt;&lt;b&gt;XP &lt;/b&gt;3,200&lt;/h5&gt;&lt;h5&gt;N Large construct &lt;/h5&gt;&lt;h5&gt;&lt;b&gt;Init &lt;/b&gt;-1; &lt;b&gt;Senses &lt;/b&gt;darkvision 60 ft., low-light vision; Perception +0&lt;/h5&gt;&lt;/div&gt;&lt;hr/&gt;&lt;div&gt;&lt;h5&gt;&lt;b&gt;DEFENSE&lt;/b&gt;&lt;/h5&gt;&lt;/div&gt;&lt;hr/&gt;&lt;div&gt;&lt;h5&gt;&lt;b&gt;AC &lt;/b&gt;20, touch 8, flat-footed 20 (-1 Dex, +12 natural, -1 size)&lt;/h5&gt;&lt;h5&gt;&lt;b&gt;hp &lt;/b&gt;79 (9d10+30)&lt;/h5&gt;&lt;h5&gt;&lt;b&gt;Fort &lt;/b&gt;+3, &lt;b&gt;Ref &lt;/b&gt;+2, &lt;b&gt;Will &lt;/b&gt;+3&lt;/h5&gt;&lt;h5&gt;&lt;b&gt;DR &lt;/b&gt;5/adamantine; &lt;b&gt;Immune &lt;/b&gt;construct traits, magic&lt;/h5&gt;&lt;/div&gt;&lt;hr/&gt;&lt;div&gt;&lt;h5&gt;&lt;b&gt;OFFENSE&lt;/b&gt;&lt;/h5&gt;&lt;/div&gt;&lt;hr/&gt;&lt;div&gt;&lt;h5&gt;&lt;b&gt;Spd &lt;/b&gt;30 ft.&lt;/h5&gt;&lt;h5&gt;&lt;b&gt;Melee &lt;/b&gt;2 slams +13 (2d8+5)&lt;/h5&gt;&lt;h5&gt;&lt;b&gt;Space &lt;/b&gt;10 ft.; &lt;b&gt;Reach &lt;/b&gt;10 ft.&lt;/h5&gt;&lt;h5&gt;&lt;b&gt;Special Attacks &lt;/b&gt;berserk&lt;/h5&gt;&lt;/div&gt;&lt;hr/&gt;&lt;div&gt;&lt;h5&gt;&lt;b&gt;STATISTICS&lt;/b&gt;&lt;/h5&gt;&lt;/div&gt;&lt;hr/&gt;&lt;div&gt;&lt;h5&gt;&lt;b&gt;Str &lt;/b&gt;20, &lt;b&gt;Dex &lt;/b&gt;9, &lt;b&gt;Con &lt;/b&gt;-, &lt;b&gt;Int &lt;/b&gt; -, &lt;b&gt;Wis &lt;/b&gt;11, &lt;b&gt;Cha &lt;/b&gt;1&lt;/h5&gt;&lt;h5&gt;&lt;b&gt;Base Atk &lt;/b&gt;+9; &lt;b&gt;CMB &lt;/b&gt;+15; &lt;b&gt;CMD &lt;/b&gt;24&lt;/h5&gt;&lt;h5&gt;&lt;b&gt;Languages &lt;/b&gt;none&lt;/h5&gt;&lt;/div&gt;&lt;hr/&gt;&lt;div&gt;&lt;h5&gt;&lt;b&gt;ECOLOGY&lt;/b&gt;&lt;/h5&gt;&lt;/div&gt;&lt;hr/&gt;&lt;div&gt;&lt;h5&gt;&lt;b&gt;Environment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ABILITIES&lt;/b&gt;&lt;/h5&gt;&lt;/div&gt;&lt;hr/&gt;&lt;div&gt;&lt;h5&gt;&lt;b&gt;Berserk (Ex)&lt;/b&gt; When a flesh golem enters combat, there is a cumulative 1% chance each round that its elemental spirit breaks free and the golem goes berserk. The uncontrolled golem goes on a rampage, attacking the nearest living creature or smashing some object smaller than itself if no creature is within reach, then moving on to spread more destruction. The golem's creator, if within 60 feet, can try to regain control by speaking firmly and persuasively to the golem, which requires a DC 19 Charisma check. It takes 1 minute of inactivity by the golem to reset the golem's berserk chance to 0%.  &lt;/h5&gt;&lt;h5&gt;&lt;b&gt;Immunity to Magic (Ex)&lt;/b&gt; A flesh golem is immune to any spell or spell-like ability that allows spell resistance. In addition, certain spells and effects function differently against the creature, as noted below.  &lt;ul&gt;&lt;li&gt; A magical attack that deals cold or fire damage &lt;i&gt;slow&lt;/i&gt;s a flesh golem (as the &lt;i&gt;slow&lt;/i&gt; spell) for 2d6 rounds (no save).  &lt;li&gt; A magical attack that deals electricity damage breaks any &lt;i&gt;slow&lt;/i&gt; effect on the golem and heals 1 point of damage for every 3 points of damage the attack would otherwise deal. If the amount of healing would cause the golem to exceed its full normal hit points, it gains any excess as temporary hit points.  A flesh golem gets no saving throw against attacks that deal electricity damage.&lt;/ul&gt;&lt;/h5&gt;&lt;/div&gt;&lt;br&gt;&lt;div&gt;&lt;h4&gt;&lt;p&gt;&lt;p&gt;A flesh golem is a ghoulish collection of stolen humanoid body parts, stitched together into a single composite form. Its cadaverous flesh has a sickly green or yellowish tint. A flesh golem wears whatever clothing its creator desires, usually just a ragged pair of trousers. It has no possessions and no weapons. A flesh golem stands 8 feet tall and weighs 500 pounds.&lt;/p&gt;&lt;p&gt;A flesh golem cannot speak, although it can emit a hoarse roar of sorts. It walks and moves with a stiffjointed gait, as if not in complete control of its body.&lt;/p&gt;&lt;p&gt;Although most flesh golems are mindless, there are persistent rumors of unusual golems who somehow retain the memories of a previous life. The head (and thus brain) of such flesh golems must be just the right combination of fresh and (in its previous life) strong-willed, and even then luck and chance during the golem's creation seem just as important in retaining the creature's mind.&lt;/p&gt;&lt;p&gt;Certainly most who construct flesh golems prefer mindless slaves over free-willed creations, and as a result intelligent flesh golems are rare indeed.&lt;/p&gt;&lt;p&gt;&lt;br&gt;&lt;b&gt;Construction&lt;/b&gt;&lt;br&gt; The pieces of a flesh golem must come from normal humanoid corpses that have not decayed significantly. Assembly requires a minimum of six different bodies-one for each limb, the torso (including head), and the brain. In some cases, more bodies may be necessary. Special unguents and bindings worth 500 gp are also required.&lt;/p&gt;&lt;p&gt;Note that creating a flesh golem requires casting a spell with the evil descriptor.&lt;/p&gt;&lt;p&gt;&lt;br&gt;&lt;div class="heading"&gt;&lt;p class="alignleft"&gt;Flesh Golem&lt;div style="clear: both;"&gt;&lt;/div&gt; &lt;b&gt;CL&lt;/b&gt; 8th; &lt;b&gt;Price&lt;/b&gt; 20,500 gp &lt;br&gt;&lt;hr/&gt;&lt;b&gt;Construction&lt;/b&gt;&lt;hr/&gt; &lt;b&gt;Requirements&lt;/b&gt; Craft Construct, &lt;i&gt;animate dead&lt;/i&gt;, &lt;i&gt;bull's strength&lt;/i&gt;, &lt;i&gt;geas/quest&lt;/i&gt;, &lt;i&gt;limited wish&lt;/i&gt;, creator must be caster level 8th; &lt;b&gt;Skill&lt;/b&gt; Craft (leather) or Heal DC 13; &lt;b&gt;Cost&lt;/b&gt; 10,500 gp&lt;/p&gt;&lt;/h4&gt;&lt;/div&gt;</t>
  </si>
  <si>
    <t>Ice Golem</t>
  </si>
  <si>
    <t>(6d10+20)</t>
  </si>
  <si>
    <t>Fort +2, Ref +1, Will +2</t>
  </si>
  <si>
    <t>construct traits, cold, magic</t>
  </si>
  <si>
    <t>2 slams +9 (1d6+3 plus 1d6 cold)</t>
  </si>
  <si>
    <t>breath weapon (20-ft. cone, 3d6 cold damage, Reflex DC 13 half, usable once every 1d4 rounds), cold (1d6), icy destruction</t>
  </si>
  <si>
    <t>Str 16, Dex 9, Con -, Int -, Wis 11, Cha 1</t>
  </si>
  <si>
    <t xml:space="preserve"> any cold</t>
  </si>
  <si>
    <t>This icy statue stands a head taller than a normal human. A rime of frost coats it, and razor-sharp shards of ice adorn its limbs.</t>
  </si>
  <si>
    <t>Cold (Ex) An ice golem's body generates intense cold, dealing 1d6 points of damage with its touch. Creatures attacking an ice golem with unarmed strikes or natural weapons take this same cold damage each time one of their attacks hits. Icy Destruction (Ex) When reduced to 0 hit points, an ice golem shatters in an explosion of jagged shards of ice. All creatures within a 10-foot burst take 3d6 points of slashing damage and 2d6 points of cold damage; a DC 13 Reflex save halves the damage. The save DC is Constitution-based. Immunity to Magic (Ex) An ice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 A magical attack that deals electricity damage slows an ice golem (as the slow spell) for 2d6 rounds, with no saving throw. • A magical attack that deals cold damage breaks any slow effect on the golem and heals 1 point of damage for every 3 points of damage the attack would otherwise deal. If the amount of healing would cause the golem to exceed its full normal hit points, it gains any excess as temporary hit points. An ice golem gets no saving throw against cold effects.</t>
  </si>
  <si>
    <t>Ice golems are humanoid automatons formed of carved ice. Their appearance can range from roughly chiseled figures of ice and snow to elaborately detailed ice sculptures and beautiful crystalline statues. Ice golems cannot speak, and move with the sound of cracking and popping ice. An ice golem stands 7 feet tall and weighs 500 pounds. Construction An ice golem's body must be constructed from a single block of ice weighing at least 1,000 pounds. The ice is treated with magical powders and unguents worth at least 500 gp. Ice Golem CL 12th; Price 18,500 gp Construction Requirements Craft Construct, chill touch, cone of cold, geas/ quest, ice storm, resist energy (cold), creator must be caster level 12th; Skill Craft (sculptures) DC 17; Cost 9,500 gp</t>
  </si>
  <si>
    <t>&lt;link rel="stylesheet"href="PF.css"&gt;&lt;div&gt;&lt;h2&gt;Golem, Ice&lt;/h2&gt;&lt;h3&gt;&lt;i&gt;This icy statue stands a head taller than a normal human. A rime of frost coats it, and razor-sharp shards of ice adorn its limbs.&lt;/i&gt;&lt;/h3&gt;&lt;br&gt;&lt;/div&gt;&lt;div class="heading"&gt;&lt;p class="alignleft"&gt;Ice Golem&lt;/p&gt;&lt;p class="alignright"&gt;CR 5&lt;/p&gt;&lt;div style="clear: both;"&gt;&lt;/div&gt;&lt;/div&gt;&lt;div&gt;&lt;h5&gt;&lt;b&gt;XP &lt;/b&gt;1,600&lt;/h5&gt;&lt;h5&gt;N Medium construct (cold)&lt;/h5&gt;&lt;h5&gt;&lt;b&gt;Init &lt;/b&gt;-1; &lt;b&gt;Senses &lt;/b&gt;darkvision 60 ft., low-light vision; Perception +0&lt;/h5&gt;&lt;/div&gt;&lt;hr/&gt;&lt;div&gt;&lt;h5&gt;&lt;b&gt;DEFENSE&lt;/b&gt;&lt;/h5&gt;&lt;/div&gt;&lt;hr/&gt;&lt;div&gt;&lt;h5&gt;&lt;b&gt;AC &lt;/b&gt;17, touch 9, flat-footed 17 (-1 Dex, +8 natural)&lt;/h5&gt;&lt;h5&gt;&lt;b&gt;hp &lt;/b&gt;53 (6d10+20)&lt;/h5&gt;&lt;h5&gt;&lt;b&gt;Fort &lt;/b&gt;+2, &lt;b&gt;Ref &lt;/b&gt;+1, &lt;b&gt;Will &lt;/b&gt;+2&lt;/h5&gt;&lt;h5&gt;&lt;b&gt;DR &lt;/b&gt;5/adamantine; &lt;b&gt;Immune &lt;/b&gt;construct traits, cold, magic&lt;/h5&gt;&lt;h5&gt;&lt;b&gt;Weaknesses &lt;/b&gt;vulnerability to fire&lt;/h5&gt;&lt;/div&gt;&lt;hr/&gt;&lt;div&gt;&lt;h5&gt;&lt;b&gt;OFFENSE&lt;/b&gt;&lt;/h5&gt;&lt;/div&gt;&lt;hr/&gt;&lt;div&gt;&lt;h5&gt;&lt;b&gt;Spd &lt;/b&gt;30 ft.&lt;/h5&gt;&lt;h5&gt;&lt;b&gt;Melee &lt;/b&gt;2 slams +9 (1d6+3 plus 1d6 cold)&lt;/h5&gt;&lt;h5&gt;&lt;b&gt;Space &lt;/b&gt;5 ft.; &lt;b&gt;Reach &lt;/b&gt;5 ft.&lt;/h5&gt;&lt;h5&gt;&lt;b&gt;Special Attacks &lt;/b&gt;breath weapon (20-ft. cone, 3d6 cold damage, Reflex DC 13 half, usable once every 1d4 rounds), cold (1d6), icy destruction&lt;/h5&gt;&lt;/div&gt;&lt;hr/&gt;&lt;div&gt;&lt;h5&gt;&lt;b&gt;STATISTICS&lt;/b&gt;&lt;/h5&gt;&lt;/div&gt;&lt;hr/&gt;&lt;div&gt;&lt;h5&gt;&lt;b&gt;Str &lt;/b&gt;16, &lt;b&gt;Dex &lt;/b&gt;9, &lt;b&gt;Con &lt;/b&gt;-, &lt;b&gt;Int &lt;/b&gt; -, &lt;b&gt;Wis &lt;/b&gt;11, &lt;b&gt;Cha &lt;/b&gt;1&lt;/h5&gt;&lt;h5&gt;&lt;b&gt;Base Atk &lt;/b&gt;+6; &lt;b&gt;CMB &lt;/b&gt;+9; &lt;b&gt;CMD &lt;/b&gt;18&lt;/h5&gt;&lt;/div&gt;&lt;hr/&gt;&lt;div&gt;&lt;h5&gt;&lt;b&gt;ECOLOGY&lt;/b&gt;&lt;/h5&gt;&lt;/div&gt;&lt;hr/&gt;&lt;div&gt;&lt;h5&gt;&lt;b&gt;Environment &lt;/b&gt; any cold&lt;/h5&gt;&lt;h5&gt;&lt;b&gt;Organization &lt;/b&gt;solitary or gang (2-4)&lt;/h5&gt;&lt;h5&gt;&lt;b&gt;Treasure &lt;/b&gt;none&lt;/h5&gt;&lt;/div&gt;&lt;hr/&gt;&lt;div&gt;&lt;h5&gt;&lt;b&gt;SPECIAL ABILITIES&lt;/b&gt;&lt;/h5&gt;&lt;/div&gt;&lt;hr/&gt;&lt;div&gt;&lt;h5&gt;&lt;b&gt;Cold (Ex)&lt;/b&gt; An ice golem's body generates intense cold, dealing 1d6 points of damage with its touch. Creatures attacking an ice golem with unarmed strikes or natural weapons take this same cold damage each time one of their attacks hits. &lt;/h5&gt;&lt;h5&gt;&lt;b&gt;Icy Destruction (Ex)&lt;/b&gt; When reduced to 0 hit points, an ice golem shatters in an explosion of jagged shards of ice. All creatures within a 10-foot burst take 3d6 points of slashing damage and 2d6 points of cold damage; a DC 13 Reflex save halves the damage. The save DC is Constitution-based. &lt;/h5&gt;&lt;h5&gt;&lt;b&gt;Immunity to Magic (Ex)&lt;/b&gt; An ice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&lt;ul&gt;&lt;li&gt; A magical attack that deals electricity damage &lt;i&gt;slow&lt;/i&gt;s an ice golem (as the &lt;i&gt;slow&lt;/i&gt; spell) for 2d6 rounds, with no saving throw. &lt;li&gt; A magical attack that deals cold damage breaks any &lt;i&gt;slow&lt;/i&gt; effect on the golem and heals 1 point of damage for every 3 points of damage the attack would otherwise deal. If the amount of healing would cause the golem to exceed its full normal hit points, it gains any excess as temporary hit points. An ice golem gets no saving throw against cold effects.&lt;/ul&gt;&lt;/h5&gt;&lt;/div&gt;&lt;br&gt;&lt;div&gt;&lt;h4&gt;&lt;p&gt;&lt;p&gt;Ice golems are humanoid automatons formed of carved ice. Their appearance can range from roughly chiseled figures of ice and snow to elaborately detailed ice sculptures and beautiful crystalline statues.&lt;/p&gt;&lt;p&gt;Ice golems cannot speak, and move with the sound of cracking and popping ice. An ice golem stands 7 feet tall and weighs 500 pounds.&lt;/p&gt;&lt;p&gt;&lt;br&gt;&lt;b&gt;Construction&lt;/b&gt;&lt;br&gt; An ice golem's body must be constructed from a single block of ice weighing at least 1,000 pounds. The ice is treated with magical powders and unguents worth at least 500 gp.&lt;/p&gt;&lt;p&gt;&lt;br&gt;&lt;div class="heading"&gt;&lt;p class="alignleft"&gt;Ice Golem&lt;div style="clear: both;"&gt;&lt;/div&gt; &lt;b&gt;CL&lt;/b&gt; 12th; &lt;b&gt;Price&lt;/b&gt; 18,500 gp &lt;br&gt;&lt;hr/&gt;&lt;b&gt;Construction&lt;/b&gt;&lt;hr/&gt; &lt;b&gt;Requirements&lt;/b&gt; Craft Construct, &lt;i&gt;chill touch&lt;/i&gt;, &lt;i&gt;cone of cold&lt;/i&gt;, &lt;i&gt;geas/ quest&lt;/i&gt;, &lt;i&gt;ice storm&lt;/i&gt;, &lt;i&gt;resist energy (cold)&lt;/i&gt;, creator must be caster level 12th; &lt;b&gt;Skill&lt;/b&gt; Craft (sculptures) DC 17; &lt;b&gt;Cost&lt;/b&gt; 9,500 gp&lt;/p&gt;&lt;/h4&gt;&lt;/div&gt;</t>
  </si>
  <si>
    <t>Iron Golem</t>
  </si>
  <si>
    <t>(-1 Dex, +20 natural, -1 size)</t>
  </si>
  <si>
    <t>(18d10+30)</t>
  </si>
  <si>
    <t>Fort +6, Ref +5, Will +6</t>
  </si>
  <si>
    <t>15/adamantine</t>
  </si>
  <si>
    <t>2 slams +28 (2d10+16/19-20)</t>
  </si>
  <si>
    <t>breath weapon, powerful blows</t>
  </si>
  <si>
    <t>Str 32, Dex 9, Con -, Int -, Wis 11, Cha 1</t>
  </si>
  <si>
    <t>This iron automaton stands twice as tall as a normal human. Its heavy footfalls shake the ground with bone-jarring force.</t>
  </si>
  <si>
    <t>Breath Weapon (Su) As a free action once every 1d4+1 rounds, an iron golem can exhale a 10-foot cube of poisonous gas. This gas cloud persists for 1 round; any creature within the area when the golem creates it (as well as any creature that passes through the cloud during the remainder of that round) is exposed to the cloud's poisonous effects. This poison is magically created each time the golem uses this power.  Breath weapon-inhaled; save Fort 19; frequency 1/round for 4 rounds; effect 1d4 Constitution damage; cure 2 saves. The save DC is Constitution-based.  Immunity to Magic (Ex) An iron golem is immune to spells or spell-like abilities that allow spell resistance. Certain spells and effects function differently against it, as noted below.  • A magical attack that deals electricity damage slows an iron golem (as the slow spell) for 3 rounds, with no saving throw.  • A magical attack that deals fire damage breaks any slow effect on the golem and heals 1 point of damage for each 3 points of damage the attack would otherwise deal. If the amount of healing would cause the golem to exceed its full normal hit points, it gains any excess as temporary hit points. An iron golem gets no saving throw against fire effects.  • An iron golem is affected normally by rust attacks, such as those of a rust monster or a rusting grasp spell.  Powerful Blows (Ex) An iron golem inflicts one and a half times its Strength modifier and threatens a critical hit on a 19-20 with its slam attacks.</t>
  </si>
  <si>
    <t>An iron golem has a humanoid body made from iron. It can be sculpted into any shape its creator desires, but it almost always displays armor of some sort, from simple and utilitarian to ceremonial and ornate. Its features are much smoother than those of a stone golem.  Iron golems sometimes carry a weapon in one hand, though they rarely use these, relying instead on their slam attacks.  An iron golem is 12 feet tall and weighs about 5,000 pounds. An iron golem cannot speak or make any vocal noise, nor does it have any distinguishable odor.  Although the practice has fallen out of favor in modern times, the ancients of certain powerful civilizations once took great pride in crafting iron golems of tremendous size and strength. These golems, which are never smaller than Huge, still exist in remote parts of the world, mindlessly following the orders of a long-dead empire.  Construction An iron golem's body is sculpted from 5,000 pounds of iron, smelted with rare tinctures costing at least 10,000 gp.  Iron Golem CL 16th; Price 150,000 gp Construction Requirements Craft Construct, cloudkill, geas/quest, limited wish, polymorph any object, creator must be caster level 16th; Skill Craft (armor) or Craft (weapons) DC 21; Cost 80,000 gp</t>
  </si>
  <si>
    <t>&lt;link rel="stylesheet"href="PF.css"&gt;&lt;div&gt;&lt;h2&gt;Golem, Iron&lt;/h2&gt;&lt;h3&gt;&lt;i&gt;This iron automaton stands twice as tall as a normal human. Its heavy footfalls shake the ground with bone-jarring force.&lt;/i&gt;&lt;/h3&gt;&lt;br&gt;&lt;/div&gt;&lt;div class="heading"&gt;&lt;p class="alignleft"&gt;Iron Golem&lt;/p&gt;&lt;p class="alignright"&gt;CR 13&lt;/p&gt;&lt;div style="clear: both;"&gt;&lt;/div&gt;&lt;/div&gt;&lt;div&gt;&lt;h5&gt;&lt;b&gt;XP &lt;/b&gt;25,600&lt;/h5&gt;&lt;h5&gt;N Large construct &lt;/h5&gt;&lt;h5&gt;&lt;b&gt;Init &lt;/b&gt;-1; &lt;b&gt;Senses &lt;/b&gt;darkvision 60 ft., low-light vision; Perception +0&lt;/h5&gt;&lt;/div&gt;&lt;hr/&gt;&lt;div&gt;&lt;h5&gt;&lt;b&gt;DEFENSE&lt;/b&gt;&lt;/h5&gt;&lt;/div&gt;&lt;hr/&gt;&lt;div&gt;&lt;h5&gt;&lt;b&gt;AC &lt;/b&gt;28, touch 8, flat-footed 28 (-1 Dex, +20 natural, -1 size)&lt;/h5&gt;&lt;h5&gt;&lt;b&gt;hp &lt;/b&gt;129 (18d10+30)&lt;/h5&gt;&lt;h5&gt;&lt;b&gt;Fort &lt;/b&gt;+6, &lt;b&gt;Ref &lt;/b&gt;+5, &lt;b&gt;Will &lt;/b&gt;+6&lt;/h5&gt;&lt;h5&gt;&lt;b&gt;DR &lt;/b&gt;15/adamantine; &lt;b&gt;Immune &lt;/b&gt;construct traits, magic&lt;/h5&gt;&lt;/div&gt;&lt;hr/&gt;&lt;div&gt;&lt;h5&gt;&lt;b&gt;OFFENSE&lt;/b&gt;&lt;/h5&gt;&lt;/div&gt;&lt;hr/&gt;&lt;div&gt;&lt;h5&gt;&lt;b&gt;Spd &lt;/b&gt;20 ft.&lt;/h5&gt;&lt;h5&gt;&lt;b&gt;Melee &lt;/b&gt;2 slams +28 (2d10+16/19-20)&lt;/h5&gt;&lt;h5&gt;&lt;b&gt;Space &lt;/b&gt;10 ft.; &lt;b&gt;Reach &lt;/b&gt;10 ft.&lt;/h5&gt;&lt;h5&gt;&lt;b&gt;Special Attacks &lt;/b&gt;breath weapon, powerful blows&lt;/h5&gt;&lt;/div&gt;&lt;hr/&gt;&lt;div&gt;&lt;h5&gt;&lt;b&gt;STATISTICS&lt;/b&gt;&lt;/h5&gt;&lt;/div&gt;&lt;hr/&gt;&lt;div&gt;&lt;h5&gt;&lt;b&gt;Str &lt;/b&gt;32, &lt;b&gt;Dex &lt;/b&gt;9, &lt;b&gt;Con &lt;/b&gt;-, &lt;b&gt;Int &lt;/b&gt; -, &lt;b&gt;Wis &lt;/b&gt;11, &lt;b&gt;Cha &lt;/b&gt;1&lt;/h5&gt;&lt;h5&gt;&lt;b&gt;Base Atk &lt;/b&gt;+18; &lt;b&gt;CMB &lt;/b&gt;+30; &lt;b&gt;CMD &lt;/b&gt;39&lt;/h5&gt;&lt;/div&gt;&lt;hr/&gt;&lt;div&gt;&lt;h5&gt;&lt;b&gt;ECOLOGY&lt;/b&gt;&lt;/h5&gt;&lt;/div&gt;&lt;hr/&gt;&lt;div&gt;&lt;h5&gt;&lt;b&gt;Environment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ABILITIES&lt;/b&gt;&lt;/h5&gt;&lt;/div&gt;&lt;hr/&gt;&lt;div&gt;&lt;h5&gt;&lt;b&gt;Breath Weapon (Su)&lt;/b&gt; As a free action once every 1d4+1 rounds, an iron golem can exhale a 10-foot cube of poisonous gas. This gas cloud persists for 1 round; any creature within the area when the golem creates it (as well as any creature that passes through the cloud during the remainder of that round) is exposed to the cloud's poisonous effects. This poison is magically created each time the golem uses this power.  &lt;i&gt;Breath weapon&lt;/i&gt;-inhaled; save Fort 19; frequency 1/round for 4 rounds; effect 1d4 Constitution damage; cure 2 saves. The save DC is Constitution-based.  &lt;/h5&gt;&lt;h5&gt;&lt;b&gt;Immunity to Magic (Ex)&lt;/b&gt; An iron golem is immune to spells or spell-like abilities that allow spell resistance. Certain spells and effects function differently against it, as noted below.  &lt;ul&gt;&lt;li&gt; A magical attack that deals electricity damage slows an iron golem (as the &lt;i&gt;slow&lt;/i&gt; spell) for 3 rounds, with no saving throw.  &lt;li&gt; A magical attack that deals fire damage breaks any &lt;i&gt;slow&lt;/i&gt; effect on the golem and heals 1 point of damage for each 3 points of damage the attack would otherwise deal. If the amount of healing would cause the golem to exceed its full normal hit points, it gains any excess as temporary hit points. An iron golem gets no saving throw against fire effects.  &lt;li&gt; An iron golem is affected normally by rust attacks, such as those of a rust monster or a &lt;i&gt;rusting grasp&lt;/i&gt; spell.  &lt;/h5&gt;&lt;h5&gt;&lt;b&gt;Powerful Blows (Ex)&lt;/b&gt; An iron golem inflicts one and a half times its Strength modifier and threatens a critical hit on a 19-20 with its slam attacks.&lt;/ul&gt;&lt;/h5&gt;&lt;/div&gt;&lt;br&gt;&lt;div&gt;&lt;h4&gt;&lt;p&gt;&lt;p&gt;An iron golem has a humanoid body made from iron. It can be sculpted into any shape its creator desires, but it almost always displays armor of some sort, from simple and utilitarian to ceremonial and ornate. Its features are much smoother than those of a stone golem.&lt;/p&gt;&lt;p&gt;Iron golems sometimes carry a weapon in one hand, though they rarely use these, relying instead on their slam attacks.&lt;/p&gt;&lt;p&gt;An iron golem is 12 feet tall and weighs about 5,000 pounds. An iron golem cannot speak or make any vocal noise, nor does it have any distinguishable odor.&lt;/p&gt;&lt;p&gt;Although the practice has fallen out of favor in modern times, the ancients of certain powerful civilizations once took great pride in crafting iron golems of tremendous size and strength. These golems, which are never smaller than Huge, still exist in remote parts of the world, mindlessly following the orders of a long-dead empire.&lt;/p&gt;&lt;p&gt;&lt;br&gt;&lt;b&gt;Construction&lt;/b&gt;&lt;br&gt; An iron golem's body is sculpted from 5,000 pounds of iron, smelted with rare tinctures costing at least 10,000 gp.&lt;/p&gt;&lt;p&gt;&lt;br&gt;&lt;div class="heading"&gt;&lt;p class="alignleft"&gt;Iron Golem&lt;div style="clear: both;"&gt;&lt;/div&gt; &lt;b&gt;CL&lt;/b&gt; 16th; &lt;b&gt;Price&lt;/b&gt; 150,000 gp &lt;br&gt;&lt;hr/&gt;&lt;b&gt;Construction&lt;/b&gt;&lt;hr/&gt; &lt;b&gt;Requirements&lt;/b&gt; Craft Construct, &lt;i&gt;cloudkill&lt;/i&gt;, &lt;i&gt;geas/quest&lt;/i&gt;, &lt;i&gt;limited wish&lt;/i&gt;, &lt;i&gt;polymorph any object&lt;/i&gt;, creator must be caster level 16th; &lt;b&gt;Skill&lt;/b&gt; Craft (armor) or Craft (weapons) DC 21; &lt;b&gt;Cost&lt;/b&gt; 80,000 gp&lt;/p&gt;&lt;/h4&gt;&lt;/div&gt;</t>
  </si>
  <si>
    <t>Stone Golem</t>
  </si>
  <si>
    <t>26, touch 8, flat-footed 26</t>
  </si>
  <si>
    <t>(-1 Dex, +18 natural, -1 size)</t>
  </si>
  <si>
    <t>(14d10+30)</t>
  </si>
  <si>
    <t>10/adamantine</t>
  </si>
  <si>
    <t>2 slams +22 (2d10+9)</t>
  </si>
  <si>
    <t>slow</t>
  </si>
  <si>
    <t>Str 28, Dex 9, Con -, Int -, Wis 11, Cha 1</t>
  </si>
  <si>
    <t>This towering stone automaton bears the likeness of an archaic, armored warrior. It moves with ponderous but inexorable steps.</t>
  </si>
  <si>
    <t>Immunity to Magic (Ex) A stone golem is immune to any spell or spell-like ability that allows spell resistance. In addition, certain spells and effects function differently against the creature, as noted below.  • A transmute rock to mud spell slows a stone golem (as the slow spell) for 2d6 rounds, with no saving throw, while transmute mud to rock heals all of its lost hit points.  • A stone to flesh spell does not actually change the golem's structure but negates its damage reduction and immunity to magic for 1 full round.  Slow (Su) A stone golem can use a slow effect, as the spell, as a free action once every 2 rounds. The effect has a range of 10 feet in a burst centered on the golem and a duration of 7 rounds, requiring a DC 17 Will save to negate. The save DC is Constitution-based.</t>
  </si>
  <si>
    <t>A stone golem has a humanoid body made from stone, frequently stylized to suit its creator. For example, it might look like it is wearing armor, with a particular symbol carved on the breastplate, or have designs worked into the stone of its limbs. Its head is often carved to resemble a helmet or the head of some beast. While it may be sculpted to carry a stone shield or stone weapon such as a sword, these aesthetic choices do not affect its combat abilities.  Like most golems, a stone golem cannot speak and makes no sound other than the grinding of stone against stone when it moves. A stone golem is 9 feet tall and weighs around 2,000 pounds.  Construction A stone golem's body is chiseled from a single block of hard stone, such as granite, weighing at least 3,000 pounds. The stone must be of exceptional quality, and costs 5,000 gp.  Stone Golem CL 14th; Price 105,000 gp Construction Requirements Craft Construct, antimagic field, geas/quest, limited wish, symbol of stunning, creator must be caster level 14th; Skill Craft (sculpture) or Craft (stonemasonry) DC 19; Cost 55,000 gp</t>
  </si>
  <si>
    <t>&lt;link rel="stylesheet"href="PF.css"&gt;&lt;div&gt;&lt;h2&gt;Golem, Stone&lt;/h2&gt;&lt;h3&gt;&lt;i&gt;This towering stone automaton bears the likeness of an archaic, armored warrior. It moves with ponderous but inexorable steps.&lt;/i&gt;&lt;/h3&gt;&lt;br&gt;&lt;/div&gt;&lt;div class="heading"&gt;&lt;p class="alignleft"&gt;Stone Golem&lt;/p&gt;&lt;p class="alignright"&gt;CR 11&lt;/p&gt;&lt;div style="clear: both;"&gt;&lt;/div&gt;&lt;/div&gt;&lt;div&gt;&lt;h5&gt;&lt;b&gt;XP &lt;/b&gt;12,800&lt;/h5&gt;&lt;h5&gt;N Large construct &lt;/h5&gt;&lt;h5&gt;&lt;b&gt;Init &lt;/b&gt;-1; &lt;b&gt;Senses &lt;/b&gt;darkvision 60 ft., low-light vision; Perception +0&lt;/h5&gt;&lt;/div&gt;&lt;hr/&gt;&lt;div&gt;&lt;h5&gt;&lt;b&gt;DEFENSE&lt;/b&gt;&lt;/h5&gt;&lt;/div&gt;&lt;hr/&gt;&lt;div&gt;&lt;h5&gt;&lt;b&gt;AC &lt;/b&gt;26, touch 8, flat-footed 26 (-1 Dex, +18 natural, -1 size)&lt;/h5&gt;&lt;h5&gt;&lt;b&gt;hp &lt;/b&gt;107 (14d10+30)&lt;/h5&gt;&lt;h5&gt;&lt;b&gt;Fort &lt;/b&gt;+4, &lt;b&gt;Ref &lt;/b&gt;+3, &lt;b&gt;Will &lt;/b&gt;+4&lt;/h5&gt;&lt;h5&gt;&lt;b&gt;DR &lt;/b&gt;10/adamantine; &lt;b&gt;Immune &lt;/b&gt;construct traits, magic&lt;/h5&gt;&lt;/div&gt;&lt;hr/&gt;&lt;div&gt;&lt;h5&gt;&lt;b&gt;OFFENSE&lt;/b&gt;&lt;/h5&gt;&lt;/div&gt;&lt;hr/&gt;&lt;div&gt;&lt;h5&gt;&lt;b&gt;Spd &lt;/b&gt;20 ft.&lt;/h5&gt;&lt;h5&gt;&lt;b&gt;Melee &lt;/b&gt;2 slams +22 (2d10+9)&lt;/h5&gt;&lt;h5&gt;&lt;b&gt;Space &lt;/b&gt;10 ft.; &lt;b&gt;Reach &lt;/b&gt;10 ft.&lt;/h5&gt;&lt;h5&gt;&lt;b&gt;Special Attacks &lt;/b&gt;&lt;i&gt;slow&lt;/i&gt;&lt;/h5&gt;&lt;/div&gt;&lt;hr/&gt;&lt;div&gt;&lt;h5&gt;&lt;b&gt;STATISTICS&lt;/b&gt;&lt;/h5&gt;&lt;/div&gt;&lt;hr/&gt;&lt;div&gt;&lt;h5&gt;&lt;b&gt;Str &lt;/b&gt;28, &lt;b&gt;Dex &lt;/b&gt;9, &lt;b&gt;Con &lt;/b&gt;-, &lt;b&gt;Int &lt;/b&gt; -, &lt;b&gt;Wis &lt;/b&gt;11, &lt;b&gt;Cha &lt;/b&gt;1&lt;/h5&gt;&lt;h5&gt;&lt;b&gt;Base Atk &lt;/b&gt;+14; &lt;b&gt;CMB &lt;/b&gt;+24; &lt;b&gt;CMD &lt;/b&gt;33&lt;/h5&gt;&lt;/div&gt;&lt;hr/&gt;&lt;div&gt;&lt;h5&gt;&lt;b&gt;ECOLOGY&lt;/b&gt;&lt;/h5&gt;&lt;/div&gt;&lt;hr/&gt;&lt;div&gt;&lt;h5&gt;&lt;b&gt;Environment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ABILITIES&lt;/b&gt;&lt;/h5&gt;&lt;/div&gt;&lt;hr/&gt;&lt;div&gt;&lt;h5&gt;&lt;b&gt;Immunity to Magic (Ex)&lt;/b&gt; A stone golem is immune to any spell or spell-like ability that allows spell resistance. In addition, certain spells and effects function differently against the creature, as noted below.  &lt;ul&gt;&lt;li&gt; A &lt;i&gt;transmute rock to mud&lt;/i&gt; spell slows a stone golem (as the &lt;i&gt;slow&lt;/i&gt; spell) for 2d6 rounds, with no saving throw, while &lt;i&gt;transmute mud to rock&lt;/i&gt; heals all of its lost hit points.  &lt;li&gt; A &lt;i&gt;stone to flesh&lt;/i&gt; spell does not actually change the golem's structure but negates its damage reduction and immunity to magic for 1 full round.  &lt;/h5&gt;&lt;h5&gt;&lt;b&gt;Slow (Su)&lt;/b&gt; A stone golem can use a &lt;i&gt;slow&lt;/i&gt; effect, as the spell, as a free action once every 2 rounds. The effect has a range of 10 feet in a burst centered on the golem and a duration of 7 rounds, requiring a DC 17 Will save to negate. The save DC is Constitution-based.&lt;/ul&gt;&lt;/h5&gt;&lt;/div&gt;&lt;br&gt;&lt;div&gt;&lt;h4&gt;&lt;p&gt;&lt;p&gt;A stone golem has a humanoid body made from stone, frequently stylized to suit its creator. For example, it might look like it is wearing armor, with a particular symbol carved on the breastplate, or have designs worked into the stone of its limbs. Its head is often carved to resemble a helmet or the head of some beast. While it may be sculpted to carry a stone shield or stone weapon such as a sword, these aesthetic choices do not affect its combat abilities.&lt;/p&gt;&lt;p&gt;Like most golems, a stone golem cannot speak and makes no sound other than the grinding of stone against stone when it moves. A stone golem is 9 feet tall and weighs around 2,000 pounds.&lt;/p&gt;&lt;p&gt;&lt;br&gt;&lt;b&gt;Construction&lt;/b&gt;&lt;br&gt; A stone golem's body is chiseled from a single block of hard stone, such as granite, weighing at least 3,000 pounds. The stone must be of exceptional quality, and costs 5,000 gp.&lt;/p&gt;&lt;p&gt;&lt;br&gt;&lt;div class="heading"&gt;&lt;p class="alignleft"&gt;Stone Golem&lt;div style="clear: both;"&gt;&lt;/div&gt; &lt;b&gt;CL&lt;/b&gt; 14th; &lt;b&gt;Price&lt;/b&gt; 105,000 gp &lt;br&gt;&lt;hr/&gt;&lt;b&gt;Construction&lt;/b&gt;&lt;hr/&gt; &lt;b&gt;Requirements&lt;/b&gt; Craft Construct, &lt;i&gt;antimagic field&lt;/i&gt;, &lt;i&gt;geas/quest&lt;/i&gt;, &lt;i&gt;limited wish&lt;/i&gt;, &lt;i&gt;symbol of stunning&lt;/i&gt;, creator must be caster level 14th; &lt;b&gt;Skill&lt;/b&gt; Craft (sculpture) or Craft (stonemasonry) DC 19; &lt;b&gt;Cost&lt;/b&gt; 55,000 gp&lt;/p&gt;&lt;/h4&gt;&lt;/div&gt;</t>
  </si>
  <si>
    <t>Wood Golem</t>
  </si>
  <si>
    <t>(8d10+20)</t>
  </si>
  <si>
    <t>Fort +2, Ref +5, Will +5</t>
  </si>
  <si>
    <t>vulnerable to fire</t>
  </si>
  <si>
    <t>2 slams +12 (2d6+4)</t>
  </si>
  <si>
    <t>splintering</t>
  </si>
  <si>
    <t>Str 18, Dex 17, Con -, Int -, Wis 17, Cha 1</t>
  </si>
  <si>
    <t>This human-sized automaton resembles a crude humanoid figure made of cast-off pieces of wood.</t>
  </si>
  <si>
    <t>Immunity to Magic (Ex) A wood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 Warp wood or wood shape slows a wood golem (as the slow spell) for 2d6 rounds (no save).  • Repel wood drives the golem back 60 feet and deals 2d12 points of damage to it (no save).  • A magical attack that deals cold damage breaks any slow effect on the golem and heals 1 point of damage for every 3 points of damage the attack would otherwise deal.  If the amount of healing would cause the golem to exceed its full normal hit points, it gains any excess as temporary hit points. A wood golem gets no saving throw against attacks that deal cold damage.  Splintering (Su) As a free action once every 1d4+1 rounds, a wood golem can launch a barrage of razor-sharp wooden splinters from its body in a 20-foot-radius burst.  All creatures caught within this area take 6d6 points of slashing damage (Reflex DC 14 halves). The save DC is Constitution-based.</t>
  </si>
  <si>
    <t>A wood golem is carved from rare woods, assembled into a roughly humanoid body with articulated limbs. Their creators usually leave their bodies almost unfinished, with individual pieces of lumber and unworked wood apparent and obvious as part of their construction. A wood golem stands 6-1/2 feet tall and weighs 400 pounds.  Construction The pieces of a wood golem are assembled from blocks of fine wood and sprinkled with rare powders and crushed herbs worth at least 300 gp.  Wood Golem CL 7th; Price 19,300 gp Construction Requirements Craft Construct, alarm, animate objects, cat's grace, geas/quest, limited wish, creator must be caster level 12th; Skill Craft (carpentry) DC 17; Cost 8,800 gp</t>
  </si>
  <si>
    <t>&lt;link rel="stylesheet"href="PF.css"&gt;&lt;div&gt;&lt;h2&gt;Golem, Wood&lt;/h2&gt;&lt;h3&gt;&lt;i&gt;This human-sized automaton resembles a crude humanoid figure made of cast-off pieces of wood.&lt;/i&gt;&lt;/h3&gt;&lt;br&gt;&lt;/div&gt;&lt;div class="heading"&gt;&lt;p class="alignleft"&gt;Wood Golem&lt;/p&gt;&lt;p class="alignright"&gt;CR 6&lt;/p&gt;&lt;div style="clear: both;"&gt;&lt;/div&gt;&lt;/div&gt;&lt;div&gt;&lt;h5&gt;&lt;b&gt;XP &lt;/b&gt;2,400&lt;/h5&gt;&lt;h5&gt;N Medium construct &lt;/h5&gt;&lt;h5&gt;&lt;b&gt;Init &lt;/b&gt;+3; &lt;b&gt;Senses &lt;/b&gt;darkvision 60 ft., low-light vision; Perception +0&lt;/h5&gt;&lt;/div&gt;&lt;hr/&gt;&lt;div&gt;&lt;h5&gt;&lt;b&gt;DEFENSE&lt;/b&gt;&lt;/h5&gt;&lt;/div&gt;&lt;hr/&gt;&lt;div&gt;&lt;h5&gt;&lt;b&gt;AC &lt;/b&gt;19, touch 13, flat-footed 16 (+3 Dex, +6 natural)&lt;/h5&gt;&lt;h5&gt;&lt;b&gt;hp &lt;/b&gt;64 (8d10+20)&lt;/h5&gt;&lt;h5&gt;&lt;b&gt;Fort &lt;/b&gt;+2, &lt;b&gt;Ref &lt;/b&gt;+5, &lt;b&gt;Will &lt;/b&gt;+5&lt;/h5&gt;&lt;h5&gt;&lt;b&gt;DR &lt;/b&gt;5/adamantine; &lt;b&gt;Immune &lt;/b&gt;construct traits, magic&lt;/h5&gt;&lt;h5&gt;&lt;b&gt;Weaknesses &lt;/b&gt;vulnerable to fire&lt;/h5&gt;&lt;/div&gt;&lt;hr/&gt;&lt;div&gt;&lt;h5&gt;&lt;b&gt;OFFENSE&lt;/b&gt;&lt;/h5&gt;&lt;/div&gt;&lt;hr/&gt;&lt;div&gt;&lt;h5&gt;&lt;b&gt;Spd &lt;/b&gt;30 ft.&lt;/h5&gt;&lt;h5&gt;&lt;b&gt;Melee &lt;/b&gt;2 slams +12 (2d6+4)&lt;/h5&gt;&lt;h5&gt;&lt;b&gt;Space &lt;/b&gt;5 ft.; &lt;b&gt;Reach &lt;/b&gt;5 ft.&lt;/h5&gt;&lt;h5&gt;&lt;b&gt;Special Attacks &lt;/b&gt;splintering&lt;/h5&gt;&lt;/div&gt;&lt;hr/&gt;&lt;div&gt;&lt;h5&gt;&lt;b&gt;STATISTICS&lt;/b&gt;&lt;/h5&gt;&lt;/div&gt;&lt;hr/&gt;&lt;div&gt;&lt;h5&gt;&lt;b&gt;Str &lt;/b&gt;18, &lt;b&gt;Dex &lt;/b&gt;17, &lt;b&gt;Con &lt;/b&gt;-, &lt;b&gt;Int &lt;/b&gt; -, &lt;b&gt;Wis &lt;/b&gt;17, &lt;b&gt;Cha &lt;/b&gt;1&lt;/h5&gt;&lt;h5&gt;&lt;b&gt;Base Atk &lt;/b&gt;+8; &lt;b&gt;CMB &lt;/b&gt;+12; &lt;b&gt;CMD &lt;/b&gt;25&lt;/h5&gt;&lt;/div&gt;&lt;hr/&gt;&lt;div&gt;&lt;h5&gt;&lt;b&gt;ECOLOGY&lt;/b&gt;&lt;/h5&gt;&lt;/div&gt;&lt;hr/&gt;&lt;div&gt;&lt;h5&gt;&lt;b&gt;Environment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ABILITIES&lt;/b&gt;&lt;/h5&gt;&lt;/div&gt;&lt;hr/&gt;&lt;div&gt;&lt;h5&gt;&lt;b&gt;Immunity to Magic (Ex)&lt;/b&gt; A wood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&lt;ul&gt;&lt;li&gt; &lt;i&gt;Warp wood&lt;/i&gt; or &lt;i&gt;wood shape&lt;/i&gt; slows a wood golem (as the &lt;i&gt;slow&lt;/i&gt; spell) for 2d6 rounds (no save).  &lt;li&gt; &lt;i&gt;Repel wood&lt;/i&gt; drives the golem back 60 feet and deals 2d12 points of damage to it (no save).  &lt;li&gt; A magical attack that deals cold damage breaks any &lt;i&gt;slow&lt;/i&gt; effect on the golem and heals 1 point of damage for every 3 points of damage the attack would otherwise deal.  If the amount of healing would cause the golem to exceed its full normal hit points, it gains any excess as temporary hit points. A wood golem gets no saving throw against attacks that deal cold damage.  &lt;/h5&gt;&lt;h5&gt;&lt;b&gt;Splintering (Su)&lt;/b&gt; As a free action once every 1d4+1 rounds, a wood golem can launch a barrage of razor-sharp wooden splinters from its body in a 20-foot-radius burst.  All creatures caught within this area take 6d6 points of slashing damage (Reflex DC 14 halves). The save DC is Constitution-based.&lt;/ul&gt;&lt;/h5&gt;&lt;/div&gt;&lt;br&gt;&lt;div&gt;&lt;h4&gt;&lt;p&gt;&lt;p&gt;A wood golem is carved from rare woods, assembled into a roughly humanoid body with articulated limbs. Their creators usually leave their bodies almost unfinished, with individual pieces of lumber and unworked wood apparent and obvious as part of their construction. A wood golem stands 6-1/2 feet tall and weighs 400 pounds.&lt;/p&gt;&lt;p&gt;&lt;br&gt;&lt;b&gt;Construction&lt;/b&gt;&lt;br&gt; The pieces of a wood golem are assembled from blocks of fine wood and sprinkled with rare powders and crushed herbs worth at least 300 gp.&lt;/p&gt;&lt;p&gt;&lt;br&gt;&lt;div class="heading"&gt;&lt;p class="alignleft"&gt;Wood Golem&lt;div style="clear: both;"&gt;&lt;/div&gt; &lt;b&gt;CL&lt;/b&gt; 7th; &lt;b&gt;Price&lt;/b&gt; 19,300 gp &lt;br&gt;&lt;hr/&gt;&lt;b&gt;Construction&lt;/b&gt;&lt;hr/&gt; &lt;b&gt;Requirements&lt;/b&gt; Craft Construct, &lt;i&gt;alarm&lt;/i&gt;, &lt;i&gt;animate objects&lt;/i&gt;, &lt;i&gt;cat's grace&lt;/i&gt;, &lt;i&gt;geas/quest&lt;/i&gt;, &lt;i&gt;limited wish&lt;/i&gt;, creator must be caster level 12th; &lt;b&gt;Skill&lt;/b&gt; Craft (carpentry) DC 17; &lt;b&gt;Cost&lt;/b&gt; 8,800 gp&lt;/p&gt;&lt;/h4&gt;&lt;/div&gt;</t>
  </si>
  <si>
    <t>Gorgon</t>
  </si>
  <si>
    <t>darkvision 60 ft., low-light vision, scent; Perception +17</t>
  </si>
  <si>
    <t>20, touch 9, flat-footed 20</t>
  </si>
  <si>
    <t>(+11 natural, -1 size)</t>
  </si>
  <si>
    <t>(8d10+56)</t>
  </si>
  <si>
    <t>Fort +13, Ref +6, Will +7</t>
  </si>
  <si>
    <t>gore +14 (2d8+7), 2 hooves +9 (1d6+3)</t>
  </si>
  <si>
    <t>breath weapon (60-foot cone, turn to stone, Fortitude DC 21 negates), trample (2d8+10, DC 21)</t>
  </si>
  <si>
    <t>Str 24, Dex 10, Con 24, Int 2, Wis 16, Cha 9</t>
  </si>
  <si>
    <t>Improved Initiative, Iron Will, Power Attack, Skill Focus (Perception)</t>
  </si>
  <si>
    <t>Perception +17</t>
  </si>
  <si>
    <t xml:space="preserve"> temperate plains, rocky hills, and underground</t>
  </si>
  <si>
    <t>solitary, pair, pack (3-4), or herd (5-12)</t>
  </si>
  <si>
    <t>This bull-like creature seems to be made of interlocking metallic plates. Faint plumes of green smoke puff from its mouth.</t>
  </si>
  <si>
    <t>Breath Weapon A gorgon can use its breath weapon once every 1d4+1 rounds to create a 60-foot cone of green gas. Those caught in the area of the gas can attempt a DC 21 Fortitude save to resist the effects, but those who fail the save are immediately petrified. This petrification is temporary-each round, a petrified creature can attempt a new DC 21 Fortitude save to recover from the petrification as long as it is not caught within the area of effect of the gorgon's breath weapon a second time while petrified. A creature exposed to the gorgon's breath a second time while already petrified becomes permanently petrified, and can no longer attempt to make additional Fortitude saves to recover naturally. The save DC is Constitution-based.</t>
  </si>
  <si>
    <t>Gorgons are magical, foul-tempered creatures-while they might appear to be constructs at first glance, beneath their artificallooking armor plates they are made of flesh and bone. Like aggressive bulls, they challenge any unfamiliar creature they encounter, often trampling their opponent's corpse or shattering its stony remnants until the creature is unrecognizable. The females are just as dangerous as the males, and the two sexes appear identical. A typical gorgon stands 6 feet tall and 8 feet long. It weighs 4,000 pounds. Gorgons derive nutrients from the consumption of minerals, particularly the stone of their petrified victims, and any statues they create are likely to be gnawed thoroughly. They cannot digest metal or gems, so their dung (which resembles bitter-smelling gray powder) often contains small, raw crystals and nuggets of ore. Their aggression toward all other creatures means that there are few to no predators or other prey animals in their grazing grounds. Each herd is led by a dominant bull; solitary gorgons are usually adolescent bulls driven out of their herd by the lead bull. Their flesh is tough but beefy (once the armored hide is removed), and to those who acquire the taste, quite filling. Many stone giant tribes believe eating gorgon meat enhances their own natural armor. Powdered gorgon horn is worth 250 gp as an alternate material component for magic items using bull's strength, stoneskin, flesh to stone, statue, and similar magic.</t>
  </si>
  <si>
    <t>&lt;link rel="stylesheet"href="PF.css"&gt;&lt;div&gt;&lt;h2&gt;Gorgon&lt;/h2&gt;&lt;h3&gt;&lt;i&gt;This bull-like creature seems to be made of interlocking metallic plates. Faint plumes of green smoke puff from its mouth.&lt;/i&gt;&lt;/h3&gt;&lt;br&gt;&lt;/br&gt;&lt;/div&gt;&lt;div class="heading"&gt;&lt;p class="alignleft"&gt;Gorgon&lt;/p&gt;&lt;p class="alignright"&gt;CR 8&lt;/p&gt;&lt;div style="clear: both;"&gt;&lt;/div&gt;&lt;/div&gt;&lt;div&gt;&lt;h5&gt;&lt;b&gt;XP &lt;/b&gt;4,800&lt;/h5&gt;&lt;h5&gt;N Large magical beast &lt;/h5&gt;&lt;h5&gt;&lt;b&gt;Init &lt;/b&gt;+4; &lt;b&gt;Senses &lt;/b&gt;darkvision 60 ft., low-light vision, scent; Perception +17&lt;/h5&gt;&lt;/div&gt;&lt;hr/&gt;&lt;div&gt;&lt;h5&gt;&lt;b&gt;DEFENSE&lt;/b&gt;&lt;/h5&gt;&lt;/div&gt;&lt;hr/&gt;&lt;div&gt;&lt;h5&gt;&lt;b&gt;AC &lt;/b&gt;20, touch 9, flat-footed 20 (+11 natural, -1 size)&lt;/h5&gt;&lt;h5&gt;&lt;b&gt;hp &lt;/b&gt;100 (8d10+56)&lt;/h5&gt;&lt;h5&gt;&lt;b&gt;Fort &lt;/b&gt;+13, &lt;b&gt;Ref &lt;/b&gt;+6, &lt;b&gt;Will &lt;/b&gt;+7&lt;/h5&gt;&lt;/div&gt;&lt;hr/&gt;&lt;div&gt;&lt;h5&gt;&lt;b&gt;OFFENSE&lt;/b&gt;&lt;/h5&gt;&lt;/div&gt;&lt;hr/&gt;&lt;div&gt;&lt;h5&gt;&lt;b&gt;Spd &lt;/b&gt;30 ft.&lt;/h5&gt;&lt;h5&gt;&lt;b&gt;Melee &lt;/b&gt;gore +14 (2d8+7), 2 hooves +9 (1d6+3)&lt;/h5&gt;&lt;h5&gt;&lt;b&gt;Space &lt;/b&gt;10 ft.; &lt;b&gt;Reach &lt;/b&gt;5 ft.&lt;/h5&gt;&lt;h5&gt;&lt;b&gt;Special Attacks &lt;/b&gt;breath weapon (60-foot cone, turn to stone, Fortitude DC 21 negates), trample (2d8+10, DC 21)&lt;/h5&gt;&lt;/div&gt;&lt;hr/&gt;&lt;div&gt;&lt;h5&gt;&lt;b&gt;STATISTICS&lt;/b&gt;&lt;/h5&gt;&lt;/div&gt;&lt;hr/&gt;&lt;div&gt;&lt;h5&gt;&lt;b&gt;Str&lt;/b&gt; 24, &lt;b&gt;Dex&lt;/b&gt; 10, &lt;b&gt;Con&lt;/b&gt; 24, &lt;b&gt;Int&lt;/b&gt; 2, &lt;b&gt;Wis&lt;/b&gt; 16, &lt;b&gt;Cha&lt;/b&gt; 9&lt;/h5&gt;&lt;h5&gt;&lt;b&gt;Base Atk &lt;/b&gt;+8; &lt;b&gt;CMB &lt;/b&gt;+16; &lt;b&gt;CMD &lt;/b&gt;26&lt;/h5&gt;&lt;h5&gt;&lt;b&gt;Feats &lt;/b&gt;Improved Initiative, Iron Will, Power Attack, Skill Focus (Perception)&lt;/h5&gt;&lt;h5&gt;&lt;b&gt;Skills &lt;/b&gt;Perception +17&lt;/h5&gt;&lt;/div&gt;&lt;hr/&gt;&lt;div&gt;&lt;h5&gt;&lt;b&gt;ECOLOGY&lt;/b&gt;&lt;/h5&gt;&lt;/div&gt;&lt;hr/&gt;&lt;div&gt;&lt;h5&gt;&lt;b&gt;Environment &lt;/b&gt; temperate plains, rocky hills, and underground&lt;/h5&gt;&lt;h5&gt;&lt;b&gt;Organization &lt;/b&gt;solitary, pair, pack (3-4), or herd (5-12)&lt;/h5&gt;&lt;h5&gt;&lt;b&gt;Treasure &lt;/b&gt;none&lt;/h5&gt;&lt;/div&gt;&lt;hr/&gt;&lt;div&gt;&lt;h5&gt;&lt;b&gt;SPECIAL ABILITIES&lt;/b&gt;&lt;/h5&gt;&lt;/div&gt;&lt;hr/&gt;&lt;div&gt;&lt;h5&gt;&lt;b&gt;Breath Weapon&lt;/b&gt; A gorgon can use its breath weapon once every 1d4+1 rounds to create a 60-foot cone of green gas. Those caught in the area of the gas can attempt a DC 21 Fortitude save to resist the effects, but those who fail the save are immediately petrified. This petrification is temporary-each round, a petrified creature can attempt a new DC 21 Fortitude save to recover from the petrification as long as it is not caught within the area of effect of the gorgon's breath weapon a second time while petrified. A creature exposed to the gorgon's breath a second time while already petrified becomes permanently petrified, and can no longer attempt to make additional Fortitude saves to recover naturally. The save DC is Constitution-based.&lt;/h5&gt;&lt;/div&gt;&lt;br&gt;&lt;/br&gt;&lt;div&gt;&lt;h4&gt;&lt;p&gt;Gorgons are magical, foul-tempered creatures-while they might appear to be constructs at first glance, beneath their artificallooking armor plates they are made of flesh and bone. Like aggressive bulls, they challenge any unfamiliar creature they encounter, often trampling their opponent's corpse or shattering its stony remnants until the creature is unrecognizable. The females are just as dangerous as the males, and the two sexes appear identical. A typical gorgon stands 6 feet tall and 8 feet long. It weighs 4,000 pounds.&lt;/p&gt;&lt;p&gt;Gorgons derive nutrients from the consumption of minerals, particularly the stone of their petrified victims, and any statues they create are likely to be gnawed thoroughly. They cannot digest metal or gems, so their dung (which resembles bitter-smelling gray powder) often contains small, raw crystals and nuggets of ore. Their aggression toward all other creatures means that there are few to no predators or other prey animals in their grazing grounds. Each herd is led by a dominant bull; solitary gorgons are usually adolescent bulls driven out of their herd by the lead bull.&lt;/p&gt;&lt;p&gt;Their flesh is tough but beefy (once the armored hide is removed), and to those who acquire the taste, quite filling. Many stone giant tribes believe eating gorgon meat enhances their own natural armor. Powdered gorgon horn is worth 250 gp as an alternate material component for magic items using &lt;i&gt;bull's strength&lt;/i&gt;, &lt;i&gt;stoneskin&lt;/i&gt;, &lt;i&gt;flesh to stone&lt;/i&gt;, &lt;i&gt;statue&lt;/i&gt;, and similar magic.&lt;/p&gt;&lt;/h4&gt;&lt;/div&gt;</t>
  </si>
  <si>
    <t>Gray Ooze</t>
  </si>
  <si>
    <t>5, touch 5, flat-footed 5</t>
  </si>
  <si>
    <t>(-5 Dex)</t>
  </si>
  <si>
    <t>ooze traits</t>
  </si>
  <si>
    <t>cold, fire</t>
  </si>
  <si>
    <t>slam +6 (1d6+4 plus 1d6 acid and grab)</t>
  </si>
  <si>
    <t>acid, constrict (1d6+1 plus 1d6 acid)</t>
  </si>
  <si>
    <t>Str 16, Dex 1, Con 26, Int -, Wis 1, Cha 1</t>
  </si>
  <si>
    <t>+6 (+10 grapple)</t>
  </si>
  <si>
    <t xml:space="preserve"> cold marshes and underground</t>
  </si>
  <si>
    <t>A seemingly mundane puddle, patch of moist stone, or glistening rock is suddenly revealed to be more as a terrible pseudopod lashes out.</t>
  </si>
  <si>
    <t>Acid (Ex) The digestive acid that covers a gray ooze dissolves metals and organic material, but not stone. Each slam and constrict attack deals 1d6 additional acid damage. Armor or clothing worn by a creature grappled by a gray ooze takes the same amount of acid damage unless the wearer succeeds on a DC 20 Reflex saving throw. A wooden or metal weapon that strikes a gray ooze takes 1d6 acid damage unless the weapon's wielder succeeds on a DC 20 Reflex save. The ooze's touch deals 12 points of acid damage per round to wooden or metal objects, but the ooze must remain in contact with the material for 1 full round in order to deal this damage. The save DCs are Constitution-based. Transparent (Ex) Due to its lack of vivid coloration, a gray ooze is difficult to discern from its surroundings in most environments. A DC 15 Perception check is required to notice the gray ooze. Any creature that fails to notice a gray ooze and walks into it automatically suffers damage as if struck by the ooze's slam attack and is immediately subject to a grab attempt by the ooze.</t>
  </si>
  <si>
    <t>Slinking their way through cold swamps and bleary marshlands, or sometimes even dungeons and caverns, gray oozes consume any organic materials they encounter. Despite its lack of intelligence, the gray ooze is a most problematic creature due to its transparency. While the ooze cannot easily climb walls or swim, its habit of lurking in the thick mud that lines the banks of marsh pools or lying in harmless-looking pools on dull-colored dungeon floors makes it dangerously easy to overlook and step on. Some sages believe that the gray ooze is the result of a failed alchemical experiment, while others postulate that the first gray oozes spontaneously arose from a cesspit of magical detritus. Of course, these theories that gray oozes are not living organisms, but rather the alchemical result of an unfortunate mixture of rare caustic fluids and magical waste, are derided by many who dwell in areas plagued by the creatures but which do not have a long history of magical pollution. Variant Gray Oozes The gray ooze adapts readily and swiftly to changes in environments, the simple structure of its primeval form and its method of using fission to reproduce all but ensuring that such changes occur. Listed below are two such variants that adventurers have encountered. Crystal Ooze (CR 4): The crystal ooze is an aquatic variant that dwells in deeper waters than most commonly found in the gray ooze's beloved swamps. A crystal ooze has the aquatic subtype and a swim speed of 30 ft. The crystal ooze lacks the gray ooze's constrict ability, but it does secrete a paralytic toxin that causes those whom it strikes to become paralyzed for 3d6 rounds if they fail a Fortitude saving throw (the save DC is Constitution-based). Id Ooze (CR 6): Perhaps the strangest variant gray oozes are those that have developed a rudimentary intelligence, including the ability to communicate telepathically with other oozes, or even the ability to blast enemies with pulses of raw mental power. Id oozes are advanced gray oozes with an Intelligence score of 2 (and thus gain skill ranks and feats-typically 4 ranks in Stealth, Improved Initiative, and Toughness), can communicate basic empathic information with other id oozes within 100 feet via telepathy, and can use lesser confusion at will as a spell-like ability (CL equals the id ooze's HD).</t>
  </si>
  <si>
    <t>&lt;link rel="stylesheet"href="PF.css"&gt;&lt;div&gt;&lt;h2&gt;Gray Ooze&lt;/h2&gt;&lt;h3&gt;&lt;i&gt;A seemingly mundane puddle, patch of moist stone, or glistening rock is suddenly revealed to be more as a terrible pseudopod lashes out.&lt;/i&gt;&lt;/h3&gt;&lt;br&gt;&lt;/br&gt;&lt;/div&gt;&lt;div class="heading"&gt;&lt;p class="alignleft"&gt;Gray Ooze&lt;/p&gt;&lt;p class="alignright"&gt;CR 4&lt;/p&gt;&lt;div style="clear: both;"&gt;&lt;/div&gt;&lt;/div&gt;&lt;div&gt;&lt;h5&gt;&lt;b&gt;XP &lt;/b&gt;1,200&lt;/h5&gt;&lt;h5&gt;N Medium ooze &lt;/h5&gt;&lt;h5&gt;&lt;b&gt;Init &lt;/b&gt;-5; &lt;b&gt;Senses &lt;/b&gt;blindsight 60 ft.; Perception -5&lt;/h5&gt;&lt;/div&gt;&lt;hr/&gt;&lt;div&gt;&lt;h5&gt;&lt;b&gt;DEFENSE&lt;/b&gt;&lt;/h5&gt;&lt;/div&gt;&lt;hr/&gt;&lt;div&gt;&lt;h5&gt;&lt;b&gt;AC &lt;/b&gt;5, touch 5, flat-footed 5 (-5 Dex)&lt;/h5&gt;&lt;h5&gt;&lt;b&gt;hp &lt;/b&gt;50 (4d8+32)&lt;/h5&gt;&lt;h5&gt;&lt;b&gt;Fort &lt;/b&gt;+9, &lt;b&gt;Ref &lt;/b&gt;-4, &lt;b&gt;Will &lt;/b&gt;-4&lt;/h5&gt;&lt;h5&gt;&lt;b&gt;Defensive Abilities &lt;/b&gt;ooze traits; &lt;b&gt;Immune &lt;/b&gt;cold, fire&lt;/h5&gt;&lt;/div&gt;&lt;hr/&gt;&lt;div&gt;&lt;h5&gt;&lt;b&gt;OFFENSE&lt;/b&gt;&lt;/h5&gt;&lt;/div&gt;&lt;hr/&gt;&lt;div&gt;&lt;h5&gt;&lt;b&gt;Spd &lt;/b&gt;10 ft.&lt;/h5&gt;&lt;h5&gt;&lt;b&gt;Melee &lt;/b&gt;slam +6 (1d6+4 plus 1d6 acid and grab)&lt;/h5&gt;&lt;h5&gt;&lt;b&gt;Special Attacks &lt;/b&gt;acid, constrict (1d6+1 plus 1d6 acid)&lt;/h5&gt;&lt;/div&gt;&lt;hr/&gt;&lt;div&gt;&lt;h5&gt;&lt;b&gt;STATISTICS&lt;/b&gt;&lt;/h5&gt;&lt;/div&gt;&lt;hr/&gt;&lt;div&gt;&lt;h5&gt;&lt;b&gt;Str&lt;/b&gt; 16, &lt;b&gt;Dex&lt;/b&gt; 1, &lt;b&gt;Con&lt;/b&gt; 26, &lt;b&gt;Int&lt;/b&gt; -, &lt;b&gt;Wis&lt;/b&gt; 1, &lt;b&gt;Cha&lt;/b&gt; 1&lt;/h5&gt;&lt;h5&gt;&lt;b&gt;Base Atk &lt;/b&gt;+3; &lt;b&gt;CMB &lt;/b&gt;+6 (+10 grapple); &lt;b&gt;CMD &lt;/b&gt;11 (can't be tripped)&lt;/h5&gt;&lt;h5&gt;&lt;b&gt;SQ &lt;/b&gt;transparent&lt;/h5&gt;&lt;/div&gt;&lt;hr/&gt;&lt;div&gt;&lt;h5&gt;&lt;b&gt;ECOLOGY&lt;/b&gt;&lt;/h5&gt;&lt;/div&gt;&lt;hr/&gt;&lt;div&gt;&lt;h5&gt;&lt;b&gt;Environment &lt;/b&gt; cold marshes and underground&lt;/h5&gt;&lt;h5&gt;&lt;b&gt;Organization &lt;/b&gt;solitary&lt;/h5&gt;&lt;h5&gt;&lt;b&gt;Treasure &lt;/b&gt;none&lt;/h5&gt;&lt;/div&gt;&lt;hr/&gt;&lt;div&gt;&lt;h5&gt;&lt;b&gt;SPECIAL ABILITIES&lt;/b&gt;&lt;/h5&gt;&lt;/div&gt;&lt;hr/&gt;&lt;div&gt;&lt;h5&gt;&lt;b&gt;Acid (Ex)&lt;/b&gt; The digestive acid that covers a gray ooze dissolves metals and organic material, but not stone. Each slam and constrict attack deals 1d6 additional acid damage. Armor or clothing worn by a creature grappled by a gray ooze takes the same amount of acid damage unless the wearer succeeds on a DC 20 Reflex saving throw. A wooden or metal weapon that strikes a gray ooze takes 1d6 acid damage unless the weapon's wielder succeeds on a DC 20 Reflex save. The ooze's touch deals 12 points of acid damage per round to wooden or metal objects, but the ooze must remain in contact with the material for 1 full round in order to deal this damage. The save DCs are Constitution-based.&lt;/h5&gt;&lt;h5&gt;&lt;b&gt; Transparent (Ex)&lt;/b&gt; Due to its lack of vivid coloration, a gray ooze is difficult to discern from its surroundings in most environments. A DC 15 Perception check is required to notice the gray ooze. Any creature that fails to notice a gray ooze and walks into it automatically suffers damage as if struck by the ooze's slam attack and is immediately subject to a grab attempt by the ooze.&lt;/h5&gt;&lt;/div&gt;&lt;br&gt;&lt;/br&gt;&lt;div&gt;&lt;h4&gt;&lt;p&gt;Slinking their way through cold swamps and bleary marshlands, or sometimes even dungeons and caverns, gray oozes consume any organic materials they encounter.&lt;/p&gt;&lt;p&gt;Despite its lack of intelligence, the gray ooze is a most problematic creature due to its transparency. While the ooze cannot easily climb walls or swim, its habit of lurking in the thick mud that lines the banks of marsh pools or lying in harmless-looking pools on dull-colored dungeon floors makes it dangerously easy to overlook and step on.&lt;/p&gt;&lt;p&gt;Some sages believe that the gray ooze is the result of a failed alchemical experiment, while others postulate that the first gray oozes spontaneously arose from a cesspit of magical detritus. Of course, these theories that gray oozes are not living organisms, but rather the alchemical result of an unfortunate mixture of rare caustic fluids and magical waste, are derided by many who dwell in areas plagued by the creatures but which do not have a long history of magical pollution.&lt;/p&gt;&lt;p&gt;&lt;b&gt;Variant Gray Oozes&lt;/b&gt;&lt;br&gt; The gray ooze adapts readily and swiftly to changes in environments, the simple structure of its primeval form and its method of using fission to reproduce all but ensuring that such changes occur. Listed below are two such variants that adventurers have encountered.&lt;/p&gt;&lt;p&gt;&lt;b&gt;Crystal Ooze (CR 4):&lt;/b&gt; The crystal ooze is an aquatic variant that dwells in deeper waters than most commonly found in the gray ooze's beloved swamps. A crystal ooze has the aquatic subtype and a swim speed of 30 ft. The crystal ooze lacks the gray ooze's constrict ability, but it does secrete a paralytic toxin that causes those whom it strikes to become paralyzed for 3d6 rounds if they fail a Fortitude saving throw (the save DC is Constitution-based).&lt;/p&gt;&lt;p&gt;&lt;b&gt;Id Ooze (CR 6):&lt;/b&gt; Perhaps the strangest variant gray oozes are those that have developed a rudimentary intelligence, including the ability to communicate telepathically with other oozes, or even the ability to blast enemies with pulses of raw mental power. Id oozes are advanced gray oozes with an Intelligence score of 2 (and thus gain skill ranks and feats-typically 4 ranks in Stealth, Improved Initiative, and Toughness), can communicate basic empathic information with other id oozes within 100 feet via telepathy, and can use lesser confusion at will as a spell-like ability (CL equals the id ooze's HD).&lt;/p&gt;&lt;/h4&gt;&lt;/div&gt;</t>
  </si>
  <si>
    <t>Green Hag</t>
  </si>
  <si>
    <t>darkvision 90 ft.; Perception +15</t>
  </si>
  <si>
    <t>(9d10+9)</t>
  </si>
  <si>
    <t>2 claws +13 (1d4+4 plus weakness)</t>
  </si>
  <si>
    <t>Spell-Like Abilities (CL 9th) Constant-pass without trace, tongues, water breathing At will-alter self, dancing lights, ghost sound (DC 12), invisibility, pyrotechnics (DC 14), tree shape, whispering wind</t>
  </si>
  <si>
    <t>Str 19, Dex 12, Con 12, Int 15, Wis 13, Cha 14</t>
  </si>
  <si>
    <t>Alertness, Blind-Fight, Combat Casting, Deceitful, Great Fortitude</t>
  </si>
  <si>
    <t>Bluff +13, Disguise +13, Knowledge (arcana) +11, Perception +15, Sense Motive +9, Stealth +13, Swim +18</t>
  </si>
  <si>
    <t>Aklo, Common, Giant</t>
  </si>
  <si>
    <t>mimicry</t>
  </si>
  <si>
    <t>solitary or coven (3 hags of any kind)</t>
  </si>
  <si>
    <t>Knots of dark, moldering hair spill over the features of this sickly, thin, green-skinned crone.</t>
  </si>
  <si>
    <t>hag</t>
  </si>
  <si>
    <t>Weakness (Su) A green hag's claws sap strength from those she strikes. Each time a green hag hits a foe with her claw attack, the victim takes 2 points of Strength damage unless he resists the weakness with a DC 16 Fortitude save. Alternatively, a green hag can attempt to inflict even greater weakness on a foe by making a touch attack-this variant requires a standard action, and cannot be attempted in the same round the hag makes claw attacks. The opponent touched must succeed on a DC 16 Fortitude save or take 2d4 points of Strength damage. The save DC is Charisma-based. Mimicry (Ex) A green hag can imitate the sounds of almost any animal found near its lair.</t>
  </si>
  <si>
    <t>Terrifying crones known to haunt foul swamps and tangled forests, green hags harbor an intense hatred for all beauty and purity. Making use of their varied deceptive abilities, these crones delight in murdering innocents, unhinging noble minds, and debasing the pure of heart. They are particularly fond of using disguise self to assume the forms of alluring young maidens and then seducing young men away from their lovers or families. In this form, they can infect such noble and upstanding citizens with all manner of debauchery and scandal. Some green hags prefer to reveal their true natures to their lovers at a moment precisely engineered to drive the man mad with horror and shame. Others drag out their dalliances and do what they can to utterly ruin the lives of the men they seduce before showing the broken shell that remains the truth. In the end, the luckiest of these unfortunate lovers end up being eaten by their green hag companions-for the unlucky, their final doom can be much worse, for the cruel imagination of the green hag is vast. A typical green hag stands between 5 and 6 feet tall and weighs just under 160 pounds. Hag Covens When three hags of any type gather, they can form a coven to gain increased magical ability. Any combination of hags can form a coven, but green hags are the most common members of such foul gatherings. Whenever all three hags of a particular coven are within 10 feet of one another, all three of them can work together to use any of the following spell-like abilities: animate dead, baleful polymorph (DC 18), blight (DC 17), bestow curse (DC 17), clairaudience/clairvoyance, charm monster (DC 17), commune, control weather, dream, forcecage, mind blank, mirage arcana (DC 18), reincarnate, speak with dead, veil (DC 19), vision. All three hags must take a fullround action to take part in this form of cooperative magic. All coven spell-like abilities function at CL 9th (or at the highest CL available to the most powerful hag in the coven). The save DCs are Charisma-based, and function as if with a Charisma score of 16 unless one of the hags has a higher Charisma score, in which case the spell-like ability DCs are adjusted by that hag's Charisma modif ier. At the GM's discretion, certain more powerful hag covens might have additional spell-like abilities.</t>
  </si>
  <si>
    <t>&lt;link rel="stylesheet"href="PF.css"&gt;&lt;div&gt;&lt;h2&gt;Green Hag&lt;/h2&gt;&lt;h3&gt;&lt;i&gt;&lt;i&gt;Knots of dark&lt;/i&gt;, &lt;i&gt;moldering hair spill over the features of this sickly&lt;/i&gt;, &lt;i&gt;thin&lt;/i&gt;, &lt;i&gt;green-skinned crone.&lt;/i&gt;&lt;/i&gt;&lt;/h3&gt;&lt;br&gt;&lt;/br&gt;&lt;/div&gt;&lt;div class="heading"&gt;&lt;p class="alignleft"&gt;Green Hag&lt;/p&gt;&lt;p class="alignright"&gt;CR 5&lt;/p&gt;&lt;div style="clear: both;"&gt;&lt;/div&gt;&lt;/div&gt;&lt;div&gt;&lt;h5&gt;&lt;b&gt;XP &lt;/b&gt;1,600&lt;/h5&gt;&lt;h5&gt;CE Medium monstrous humanoid &lt;/h5&gt;&lt;h5&gt;&lt;b&gt;Init &lt;/b&gt;+1; &lt;b&gt;Senses &lt;/b&gt;darkvision 90 ft.; Perception +15&lt;/h5&gt;&lt;/div&gt;&lt;hr/&gt;&lt;div&gt;&lt;h5&gt;&lt;b&gt;DEFENSE&lt;/b&gt;&lt;/h5&gt;&lt;/div&gt;&lt;hr/&gt;&lt;div&gt;&lt;h5&gt;&lt;b&gt;AC &lt;/b&gt;19, touch 11, flat-footed 18 (+1 Dex, +8 natural)&lt;/h5&gt;&lt;h5&gt;&lt;b&gt;hp &lt;/b&gt;58 (9d10+9)&lt;/h5&gt;&lt;h5&gt;&lt;b&gt;Fort &lt;/b&gt;+6, &lt;b&gt;Ref &lt;/b&gt;+7, &lt;b&gt;Will &lt;/b&gt;+7&lt;/h5&gt;&lt;h5&gt;&lt;b&gt;SR &lt;/b&gt;16&lt;/h5&gt;&lt;/div&gt;&lt;hr/&gt;&lt;div&gt;&lt;h5&gt;&lt;b&gt;OFFENSE&lt;/b&gt;&lt;/h5&gt;&lt;/div&gt;&lt;hr/&gt;&lt;div&gt;&lt;h5&gt;&lt;b&gt;Spd &lt;/b&gt;30 ft., swim 30 ft.&lt;/h5&gt;&lt;h5&gt;&lt;b&gt;Melee &lt;/b&gt;2 claws +13 (1d4+4 plus weakness)&lt;/h5&gt;&lt;h5&gt;&lt;b&gt;Space &lt;/b&gt;5 ft.; &lt;b&gt;Reach &lt;/b&gt;5 ft.&lt;/h5&gt;&lt;h5&gt;&lt;b&gt;Spell-Like Abilities&lt;/b&gt; (CL 9th)&lt;/br&gt;Constant&amp;mdash;&lt;i&gt;&lt;i&gt;pass without trace&lt;/i&gt;&lt;/i&gt;,&lt;i&gt; &lt;i&gt;tongues&lt;/i&gt;&lt;/i&gt;,&lt;i&gt; water brea&lt;i&gt;thin&lt;/i&gt;g&lt;/i&gt; &lt;/br&gt;At will&amp;mdash;&lt;i&gt;&lt;i&gt;alter self&lt;/i&gt;&lt;/i&gt;,&lt;i&gt; &lt;i&gt;dancing lights&lt;/i&gt;&lt;/i&gt;, &lt;i&gt;&lt;i&gt;ghost sound&lt;/i&gt;&lt;/i&gt; (DC 12),&lt;i&gt; &lt;i&gt;invisibility&lt;/i&gt;&lt;/i&gt;, &lt;i&gt;&lt;i&gt;pyrotechnics&lt;/i&gt;&lt;/i&gt; (DC 14),&lt;i&gt; &lt;i&gt;tree shape&lt;/i&gt;&lt;/i&gt;,&lt;i&gt; &lt;i&gt;whispering wind&lt;/i&gt;&lt;/i&gt;&lt;/h5&gt;&lt;/h5&gt;&lt;/div&gt;&lt;hr/&gt;&lt;div&gt;&lt;h5&gt;&lt;b&gt;STATISTICS&lt;/b&gt;&lt;/h5&gt;&lt;/div&gt;&lt;hr/&gt;&lt;div&gt;&lt;h5&gt;&lt;b&gt;Str &lt;/b&gt;19, &lt;b&gt;Dex &lt;/b&gt;12, &lt;b&gt;Con &lt;/b&gt;12, &lt;b&gt;Int &lt;/b&gt; 15, &lt;b&gt;Wis &lt;/b&gt;13, &lt;b&gt;Cha &lt;/b&gt;14&lt;/h5&gt;&lt;h5&gt;&lt;b&gt;Base Atk &lt;/b&gt;+9; &lt;b&gt;CMB &lt;/b&gt;+13; &lt;b&gt;CMD &lt;/b&gt;24&lt;/h5&gt;&lt;h5&gt;&lt;b&gt;Feats &lt;/b&gt;Alertness, Blind-Fight, Combat Casting, Deceitful, Great Fortitude&lt;/h5&gt;&lt;h5&gt;&lt;b&gt;Skills &lt;/b&gt;Bluff +13, Disguise +13, Knowledge (arcana) +11, Perception +15, Sense Motive +9, Stealth +13, Swim +18&lt;/h5&gt;&lt;h5&gt;&lt;b&gt;Languages &lt;/b&gt;Aklo, Common, Giant&lt;/h5&gt;&lt;h5&gt;&lt;b&gt;SQ &lt;/b&gt;mimicry&lt;/h5&gt;&lt;/div&gt;&lt;hr/&gt;&lt;div&gt;&lt;h5&gt;&lt;b&gt;ECOLOGY&lt;/b&gt;&lt;/h5&gt;&lt;/div&gt;&lt;hr/&gt;&lt;div&gt;&lt;h5&gt;&lt;b&gt;Environment &lt;/b&gt; temperate marshes&lt;/h5&gt;&lt;h5&gt;&lt;b&gt;Organization &lt;/b&gt;solitary or coven (3 hags of any kind)&lt;/h5&gt;&lt;h5&gt;&lt;b&gt;Treasure &lt;/b&gt;standard&lt;/h5&gt;&lt;/div&gt;&lt;hr/&gt;&lt;div&gt;&lt;h5&gt;&lt;b&gt;SPECIAL ABILITIES&lt;/b&gt;&lt;/h5&gt;&lt;/div&gt;&lt;hr/&gt;&lt;div&gt;&lt;h5&gt;&lt;b&gt;Weakness (Su)&lt;/b&gt; A green hag's claws sap strength from those she strikes. Each time a green hag hits a foe with her claw attack, the victim takes 2 points of Strength damage unless he resists the weakness with a DC 16 Fortitude save. Alternatively, a green hag can attempt to inflict even greater weakness on a foe by making a touch attack-this variant requires a standard action, and cannot be attempted in the same round the hag makes claw attacks. The opponent touched must succeed on a DC 16 Fortitude save or take 2d4 points of Strength damage. The save DC is Charisma-based. &lt;/h5&gt;&lt;h5&gt;&lt;b&gt;Mimicry (Ex)&lt;/b&gt; A green hag can imitate the sounds of almost any animal found near its lair.&lt;/h5&gt;&lt;/div&gt;&lt;br&gt;&lt;/br&gt;&lt;div&gt;&lt;h4&gt;&lt;p&gt;&lt;p&gt;Terrifying crones known to haunt foul swamps and tangled forests, green hags harbor an intense hatred for all beauty and purity. Making use of their varied deceptive abilities, these crones delight in murdering innocents, unhinging noble minds, and debasing the pure of heart. They are particularly fond of using &lt;i&gt;disguise self&lt;/i&gt; to assume the forms of alluring young maidens and then seducing young men away from their lovers or families. In this form, they can infect such noble and upstanding citizens with all manner of debauchery and scandal. Some green hags prefer to reveal their true natures to their lovers at a moment precisely engineered to drive the man mad with horror and shame. Others drag out their dalliances and do what they can to utterly ruin the lives of the men they seduce before showing the broken shell that remains the truth. In the end, the luckiest of these unfortunate lovers end up being eaten by their green hag companions-for the unlucky, their final doom can be much worse, for the cruel imagination of the green hag is vast. A typical green hag stands between 5 and 6 feet tall and weighs just under 160 pounds. &lt;/h5&gt;&lt;h5&gt;&lt;b&gt;Hag Covens&lt;/b&gt; When three hags of any type gather, they can form a coven to gain increased magical ability. Any combination of hags can form a coven, but green hags are the most common members of such foul gatherings. Whenever all three hags of a particular coven are wi&lt;i&gt;thin&lt;/i&gt; 10 feet of one another, all three of them can work together to use any of the following spell-like abilities: &lt;i&gt;animate dead&lt;/i&gt;, &lt;i&gt;baleful polymorph&lt;/i&gt; (DC 18), &lt;i&gt;blight&lt;/i&gt; (DC 17), &lt;i&gt;bestow curse&lt;/i&gt; (DC 17), &lt;i&gt;clairaudience/clairvoyance&lt;/i&gt;, &lt;i&gt;charm monster&lt;/i&gt; (DC 17), &lt;i&gt;commune&lt;/i&gt;, &lt;i&gt;control weather&lt;/i&gt;, &lt;i&gt;dream&lt;/i&gt;, &lt;i&gt;forcecage&lt;/i&gt;, &lt;i&gt;mind blank&lt;/i&gt;, &lt;i&gt;mirage arcana&lt;/i&gt; (DC 18), &lt;i&gt;reincarnate&lt;/i&gt;, &lt;i&gt;speak with dead&lt;/i&gt;, &lt;i&gt;veil&lt;/i&gt; (DC 19), &lt;i&gt;vision.&lt;/i&gt; All three hags must take a fullround action to take part in this form of cooperative magic. All coven spell-like abilities function at CL 9th (or at the highest CL available to the most powerful hag in the coven). The save DCs are Charisma-based, and function as if with a Charisma score of 16 unless one of the hags has a higher Charisma score, in which case the spell-like ability DCs are adjusted by that hag's Charisma modif ier. At the GM's discretion, certain more powerful hag covens might have additional spell-like abilities.&lt;/p&gt;&lt;/h4&gt;&lt;/div&gt;</t>
  </si>
  <si>
    <t>Griffon</t>
  </si>
  <si>
    <t>darkvision 60 ft., low-light vision, scent; Perception +12</t>
  </si>
  <si>
    <t>17, touch 11, flat-footed 15</t>
  </si>
  <si>
    <t>(+2 Dex, +6 natural, -1 size)</t>
  </si>
  <si>
    <t>30 ft., fly 80 ft. (average)</t>
  </si>
  <si>
    <t>bite +8 (1d6+3), 2 talons +7 (1d6+3)</t>
  </si>
  <si>
    <t>pounce, rake (2 claws +7, 1d4+3)</t>
  </si>
  <si>
    <t>Str 16, Dex 15, Con 16, Int 5, Wis 13, Cha 8</t>
  </si>
  <si>
    <t>Iron Will, Skill Focus (Perception), Weapon Focus (bite)</t>
  </si>
  <si>
    <t>Acrobatics +10, Fly +6, Perception +12</t>
  </si>
  <si>
    <t>+4 Acrobatics, +4 Perception</t>
  </si>
  <si>
    <t>Common (cannot speak)</t>
  </si>
  <si>
    <t>solitary, pair, or pride (6-10)</t>
  </si>
  <si>
    <t>This majestic beast has the body of a lion, the head and forelegs of a great eagle, and a massive pair of feathered wings.</t>
  </si>
  <si>
    <t>Griffons are powerful aerial predators, swooping down from their high aeries to take their prey with beak and talon. Aggressive and territorial, they are no mere beasts, but rather calculating combatants and loyal companions to those who earn their respect, fighting to the death to protect their friends and kin. Weighing in at over 500 pounds and measuring 8 feet long from hooked beak to tufted tail, the griffon strikes an imposing silhouette that has long been used in heraldry and other iconography as a symbol of power, authority, and justice. In reality, the griffon is less concerned with abstract concepts than with hunting food and protecting its own. While they can sometimes be trained or befriended to serve as mounts, griffons have no inherent affinity for humanoids, and frequently come into bloody conf lict with civilized races over their attempts to secure their favorite food-horse flesh. City folk may marvel at the trained griffon's stately manner and 25-foot wingspan, but those farmers forced to share territory with its wild kin know to hurry home and secure their barns when the beasts' hunting shrieks split the sky. Griffons mate for life, and will often search for years to take vengeance over a slain mate or child. It was likely this innate stubbornness and fierce loyalty that first brought them into domestic use as mounts and guardians of treasure hoards. Despite the inherent danger, trade in captured griffons and stolen eggs is brisk, with their eggs worth up to 3,500 gp apiece and live young twice that. Characters eager for griffon mounts, however, should note that buying or forcibly domesticating intelligent creatures like griffons is still recognized as slavery by most good deities, and winning a griffon's allegiance of its own free will is no easy task. Reaching a mutually agreeable accord (or even a friendship) is a much more elegant and safe route to securing a griffon mount. Before it can be ridden in combat, a griffon requires practice bearing the weight of its rider. In order to be trained successfully, a griffon must first be helpful toward its trainer (possibly requiring a Diplomacy, Intimidate, or Handle Animal check). After that, 6 weeks of practice and a successful DC 20 Handle Animal check is sufficient for the beast to be comfortable with its burden, and due to their intelligence, trained griffons can be treated as knowing every trick listed in the Handle Animal skill description, possibly even responding to new, simple requests made in Common. Griffons can carry up to 300 pounds as a light load, 600 pounds as a medium load, and 900 pounds as a heavy load. Riding a griffon requires an exotic saddle.</t>
  </si>
  <si>
    <t>&lt;link rel="stylesheet"href="PF.css"&gt;&lt;div&gt;&lt;h2&gt;Griffon&lt;/h2&gt;&lt;h3&gt;&lt;i&gt;&lt;i&gt;This majestic beast has the body of a lion&lt;/i&gt;, &lt;i&gt;the head and forelegs of a great eagle&lt;/i&gt;, &lt;i&gt;and a massive pair of feathered wings.&lt;/i&gt;&lt;/i&gt;&lt;/h3&gt;&lt;br&gt;&lt;/br&gt;&lt;/div&gt;&lt;div class="heading"&gt;&lt;p class="alignleft"&gt;Griffon&lt;/p&gt;&lt;p class="alignright"&gt;CR 4&lt;/p&gt;&lt;div style="clear: both;"&gt;&lt;/div&gt;&lt;/div&gt;&lt;div&gt;&lt;h5&gt;&lt;b&gt;XP &lt;/b&gt;1,200&lt;/h5&gt;&lt;h5&gt;N Large magical beast &lt;/h5&gt;&lt;h5&gt;&lt;b&gt;Init &lt;/b&gt;+2; &lt;b&gt;Senses &lt;/b&gt;darkvision 60 ft., low-light vision, scent; Perception +12&lt;/h5&gt;&lt;/div&gt;&lt;hr/&gt;&lt;div&gt;&lt;h5&gt;&lt;b&gt;DEFENSE&lt;/b&gt;&lt;/h5&gt;&lt;/div&gt;&lt;hr/&gt;&lt;div&gt;&lt;h5&gt;&lt;b&gt;AC &lt;/b&gt;17, touch 11, flat-footed 15 (+2 Dex, +6 natural, -1 size)&lt;/h5&gt;&lt;h5&gt;&lt;b&gt;hp &lt;/b&gt;42 (5d10+15)&lt;/h5&gt;&lt;h5&gt;&lt;b&gt;Fort &lt;/b&gt;+7, &lt;b&gt;Ref &lt;/b&gt;+6, &lt;b&gt;Will &lt;/b&gt;+4&lt;/h5&gt;&lt;/div&gt;&lt;hr/&gt;&lt;div&gt;&lt;h5&gt;&lt;b&gt;OFFENSE&lt;/b&gt;&lt;/h5&gt;&lt;/div&gt;&lt;hr/&gt;&lt;div&gt;&lt;h5&gt;&lt;b&gt;Spd &lt;/b&gt;30 ft., fly 80 ft. (average)&lt;/h5&gt;&lt;h5&gt;&lt;b&gt;Melee &lt;/b&gt;bite +8 (1d6+3), 2 talons +7 (1d6+3)&lt;/h5&gt;&lt;h5&gt;&lt;b&gt;Space &lt;/b&gt;10 ft.; &lt;b&gt;Reach &lt;/b&gt;5 ft.&lt;/h5&gt;&lt;h5&gt;&lt;b&gt;Special Attacks &lt;/b&gt;pounce, rake (2 claws +7, 1d4+3)&lt;/h5&gt;&lt;/div&gt;&lt;hr/&gt;&lt;div&gt;&lt;h5&gt;&lt;b&gt;STATISTICS&lt;/b&gt;&lt;/h5&gt;&lt;/div&gt;&lt;hr/&gt;&lt;div&gt;&lt;h5&gt;&lt;b&gt;Str &lt;/b&gt;16, &lt;b&gt;Dex &lt;/b&gt;15, &lt;b&gt;Con &lt;/b&gt;16, &lt;b&gt;Int &lt;/b&gt; 5, &lt;b&gt;Wis &lt;/b&gt;13, &lt;b&gt;Cha &lt;/b&gt;8&lt;/h5&gt;&lt;h5&gt;&lt;b&gt;Base Atk &lt;/b&gt;+5; &lt;b&gt;CMB &lt;/b&gt;+9; &lt;b&gt;CMD &lt;/b&gt;21 (25 vs. trip)&lt;/h5&gt;&lt;h5&gt;&lt;b&gt;Feats &lt;/b&gt;Iron Will, Skill Focus (Perception), Weapon Focus (bite)&lt;/h5&gt;&lt;h5&gt;&lt;b&gt;Skills &lt;/b&gt;Acrobatics +10, Fly +6, Perception +12; &lt;b&gt;Racial Modifiers &lt;/b&gt;+4 Acrobatics, +4 Perception&lt;/h5&gt;&lt;h5&gt;&lt;b&gt;Languages &lt;/b&gt;Common (cannot speak)&lt;/h5&gt;&lt;/div&gt;&lt;hr/&gt;&lt;div&gt;&lt;h5&gt;&lt;b&gt;ECOLOGY&lt;/b&gt;&lt;/h5&gt;&lt;/div&gt;&lt;hr/&gt;&lt;div&gt;&lt;h5&gt;&lt;b&gt;Environment &lt;/b&gt; temperate hills&lt;/h5&gt;&lt;h5&gt;&lt;b&gt;Organization &lt;/b&gt;solitary, pair, or pride (6-10)&lt;/h5&gt;&lt;h5&gt;&lt;b&gt;Treasure &lt;/b&gt;incidental&lt;/h5&gt;&lt;/div&gt;&lt;br&gt;&lt;/br&gt;&lt;div&gt;&lt;h4&gt;&lt;p&gt;&lt;p&gt;Griffons are powerful aerial predators, swooping down from their high aeries to take their prey with beak and talon. Aggressive and territorial, they are no mere beasts, but rather calculating combatants and loyal companions to those who earn their respect, fighting to the death to protect their friends and kin. Weighing in at over 500 pounds and measuring 8 feet long from hooked beak to tufted tail, the griffon strikes an imposing silhouette that has long been used in heraldry and other iconography as a symbol of power, authority, and justice. In reality, the griffon is less concerned with abstract concepts than with hunting food and protecting its own. While they can sometimes be trained or befriended to serve as mounts, griffons have no inherent affinity for humanoids, and frequently come into bloody conf lict with civilized races over their attempts to secure their favorite food-horse flesh. City folk may marvel at the trained griffon's stately manner and 25-foot wingspan, but those farmers forced to share territory with its wild kin know to hurry home and secure their barns when the beasts' hunting shrieks split the sky. Griffons mate for life, and will often search for years to take vengeance over a slain mate or child. It was likely this innate stubbornness and fierce loyalty that first brought them into domestic use as mounts and guardians of treasure hoards. Despite the inherent danger, trade in captured griffons and stolen eggs is brisk, with their eggs worth up to 3,500 gp apiece and live young twice that. Characters eager for griffon mounts, however, should note that buying or forcibly domesticating intelligent creatures like griffons is still recognized as slavery by most good deities, and winning a griffon's allegiance of its own free will is no easy task. Reaching a mutually agreeable accord (or even a friendship) is a much more elegant and safe route to securing a griffon mount. Before it can be ridden in combat, a griffon requires practice bearing the weight of its rider. In order to be trained successfully, a griffon must first be helpful toward its trainer (possibly requiring a Diplomacy, Intimidate, or Handle Animal check). After that, 6 weeks of practice and a successful DC 20 Handle Animal check is sufficient for the beast to be comfortable with its burden, and due to their intelligence, trained griffons can be treated as knowing every trick listed in the Handle Animal skill description, possibly even responding to new, simple requests made in Common. Griffons can carry up to 300 pounds as a light load, 600 pounds as a medium load, and 900 pounds as a heavy load. Riding a griffon requires an exotic saddle.&lt;/p&gt;&lt;/h4&gt;&lt;/div&gt;</t>
  </si>
  <si>
    <t>Half-Celestial Unicorn</t>
  </si>
  <si>
    <t>darkvison 60 ft., low-light vision, scent; Perception +14</t>
  </si>
  <si>
    <t>magic circle against evil*</t>
  </si>
  <si>
    <t>17, touch 13, flat-footed 13</t>
  </si>
  <si>
    <t>(+4 Dex, +4 natural, -1 size +2 deflection vs. evil)</t>
  </si>
  <si>
    <t>(4d10+20)</t>
  </si>
  <si>
    <t>Fort +9, Ref +8, Will +8; +4 vs. poison</t>
  </si>
  <si>
    <t>+4 vs. poison</t>
  </si>
  <si>
    <t>charm, compulsion, disease, poison</t>
  </si>
  <si>
    <t>acid 10, cold 10, electricity 10</t>
  </si>
  <si>
    <t>60 ft., fly 120 ft. (good)</t>
  </si>
  <si>
    <t>gore +10 (1d8+6), 2 hooves +7 (1d3+3)</t>
  </si>
  <si>
    <t>smite evil 1/ day (+7 attack, +4 damage), powerful charge (gore, 2d8+12)</t>
  </si>
  <si>
    <t>Spell-Like Abilities (CL 9th) At will-detect evil, light 3/day-cure light wounds, protection from evil 1/day-aid, bless, cure moderate wounds, greater teleport (within its territory*), neutralize poison</t>
  </si>
  <si>
    <t>Str 22, Dex 19, Con 20, Int 13, Wis 25, Cha 26</t>
  </si>
  <si>
    <t>Multiattack, Weapon Focus (horn)</t>
  </si>
  <si>
    <t>Acrobatics +11, Fly +13, Knowledge (planes) +5, Perception +14, Sense Motive +14, Stealth +11, Survival +14 (+17 forests)</t>
  </si>
  <si>
    <t>+3 Survival in forests, +4 Stealth</t>
  </si>
  <si>
    <t>Common, Sylvan</t>
  </si>
  <si>
    <t>magical strike*, wild empathy +18*</t>
  </si>
  <si>
    <t>solitary, mated pair, or blessing (3-6)</t>
  </si>
  <si>
    <t>A winged unicorn rises into the air on ivory pinions, a paragon of grace and beauty.</t>
  </si>
  <si>
    <t>Half-Celestial</t>
  </si>
  <si>
    <t>*Unicorn ability; see page 269 for details. Most half-celestials are born of a mortal who loved a good outsider, but powerful holy magic can also create one. Creating a Half-Celestial "Half-celestial" is an inherited or acquired template that can be added to any living, corporeal creature with an Intelligence score of 4 or more. A half-celestial creature retains the base creature's statistics and special abilities except as noted here. CR: HD 5 or less, as base creature + 1; HD 6-10, as base creature + 2; HD 11 or more, as base creature + 3. Alignment: Any good. Type: The creature's type changes to outsider (native). Do not recalculate HD, BAB, or saves. Armor Class: Natural armor improves by +1. Defenses/Qualities: It gains darkvision 60 feet; immunity to disease; +4 racial bonus on saves vs. poison; acid, cold, and electricity resist 10; DR 5/magic (if HD 11 or less) or 10/magic (if HD 12 or more); and SR equal to CR + 11 (maximum 35). Speed: Unless the base creature flies better, the half-celestial flies at twice the base creature's land speed (good maneuverability). Special Abilities: A half-celestial gains the following. Smite Evil (Su): Once per day, as a swift action, the halfcelestial can smite evil as a paladin of the same level as its Hit Dice. The smite persists until target is dead or the half-celestial rests. Spell-Like Abilities: A half-celestial with an Int or Wis score of 8 or higher has a cumulative number of spell-like abilities depending on its Hit Dice. Unless otherwise noted, an ability is usable once per day. Caster level equals the creature's HD (or the caster evel of the base creature's spell-like abilities, whichever is higher). HD Abilities HD Abilities 1-2 Pro. evil 3/day, bless 11-12 Holy word 3-4 Aid, detect evil 13-14 Holy aura 3/day, hallow 5-6 Cure ser. wounds, neut. poison 15-16 Mass charm monster 7-8 Holy smite, remove disease 17-18 Summon monster IX (celestials only) 9-10 Dispel evil 19-20 Resurrection Abilities: A half-celestial gains a +4 bonus on three ability scores of its choice and a +2 bonus on the other three. Skills: A half-celestial with racial Hit Dice has skill points per racial Hit Die equal to 6 + its Intelligence modifier.</t>
  </si>
  <si>
    <t>&lt;link rel="stylesheet"href="PF.css"&gt;&lt;div&gt;&lt;h2&gt;Half-Celestial&lt;/h2&gt;&lt;h3&gt;&lt;i&gt;A winged unicorn rises into the air on ivory pinions, a paragon of grace and beauty.&lt;/i&gt;&lt;/h3&gt;&lt;br&gt;&lt;/br&gt;&lt;/div&gt;&lt;div class="heading"&gt;&lt;p class="alignleft"&gt;Half-Celestial Unicorn&lt;/p&gt;&lt;p class="alignright"&gt;CR 4&lt;/p&gt;&lt;div style="clear: both;"&gt;&lt;/div&gt;&lt;/div&gt;&lt;div&gt;&lt;h5&gt;&lt;b&gt;XP &lt;/b&gt;1,200&lt;/h5&gt;&lt;h5&gt;CG Large outsider (native)&lt;/h5&gt;&lt;h5&gt;&lt;b&gt;Init &lt;/b&gt;+4; &lt;b&gt;Senses &lt;/b&gt;darkvison 60 ft., low-light vision, scent; Perception +14&lt;/h5&gt;&lt;h5&gt;&lt;b&gt;Aura &lt;/b&gt;magic circle against evil*&lt;/h5&gt;&lt;/div&gt;&lt;hr/&gt;&lt;div&gt;&lt;h5&gt;&lt;b&gt;DEFENSE&lt;/b&gt;&lt;/h5&gt;&lt;/div&gt;&lt;hr/&gt;&lt;div&gt;&lt;h5&gt;&lt;b&gt;AC &lt;/b&gt;17, touch 13, flat-footed 13 (+4 Dex, +4 natural, -1 size +2 deflection vs. evil)&lt;/h5&gt;&lt;h5&gt;&lt;b&gt;hp &lt;/b&gt;42 (4d10+20)&lt;/h5&gt;&lt;h5&gt;&lt;b&gt;Fort &lt;/b&gt;+9, &lt;b&gt;Ref &lt;/b&gt;+8, &lt;b&gt;Will &lt;/b&gt;+8; +4 vs. poison&lt;/h5&gt;&lt;h5&gt;&lt;b&gt;DR &lt;/b&gt;5/magic; &lt;b&gt;Immune &lt;/b&gt;charm, compulsion, disease, poison; &lt;b&gt;Resist &lt;/b&gt;acid 10, cold 10, electricity 10; &lt;b&gt;SR &lt;/b&gt;15&lt;/h5&gt;&lt;/div&gt;&lt;hr/&gt;&lt;div&gt;&lt;h5&gt;&lt;b&gt;OFFENSE&lt;/b&gt;&lt;/h5&gt;&lt;/div&gt;&lt;hr/&gt;&lt;div&gt;&lt;h5&gt;&lt;b&gt;Spd &lt;/b&gt;60 ft., fly 120 ft. (good)&lt;/h5&gt;&lt;h5&gt;&lt;b&gt;Melee &lt;/b&gt;gore +10 (1d8+6), 2 hooves +7 (1d3+3)&lt;/h5&gt;&lt;h5&gt;&lt;b&gt;Space &lt;/b&gt;10 ft.; &lt;b&gt;Reach &lt;/b&gt;5 ft.&lt;/h5&gt;&lt;h5&gt;&lt;b&gt;Special Attacks &lt;/b&gt;smite evil 1/ day (+7 attack, +4 damage), powerful charge (gore, 2d8+12)&lt;/h5&gt;&lt;h5&gt;&lt;b&gt;Spell-Like Abilities&lt;/b&gt; (CL 9th)&lt;/br&gt;At will&amp;mdash;&lt;i&gt;detect evil&lt;/i&gt;,&lt;i&gt; light&lt;/i&gt;&lt;/br&gt;3/day&amp;mdash;cure&lt;i&gt; light&lt;/i&gt; wounds,&lt;i&gt; protection from evil&lt;/i&gt;&lt;/br&gt;1/day&amp;mdash;&lt;i&gt;aid&lt;/i&gt;,&lt;i&gt; bless&lt;/i&gt;,&lt;i&gt; cure moderate wounds&lt;/i&gt;, &lt;i&gt;greater teleport&lt;/i&gt; (within its territory*), &lt;i&gt;neutralize poison&lt;/i&gt;&lt;/h5&gt;&lt;/h5&gt;&lt;/div&gt;&lt;hr/&gt;&lt;div&gt;&lt;h5&gt;&lt;b&gt;STATISTICS&lt;/b&gt;&lt;/h5&gt;&lt;/div&gt;&lt;hr/&gt;&lt;div&gt;&lt;h5&gt;&lt;b&gt;Str&lt;/b&gt; 22, &lt;b&gt;Dex&lt;/b&gt; 19, &lt;b&gt;Con&lt;/b&gt; 20, &lt;b&gt;Int&lt;/b&gt; 13, &lt;b&gt;Wis&lt;/b&gt; 25, &lt;b&gt;Cha&lt;/b&gt; 26&lt;/h5&gt;&lt;h5&gt;&lt;b&gt;Base Atk &lt;/b&gt;+4; &lt;b&gt;CMB &lt;/b&gt;+11; &lt;b&gt;CMD &lt;/b&gt;25 (29 vs. trip)&lt;/h5&gt;&lt;h5&gt;&lt;b&gt;Feats &lt;/b&gt;Multiattack, Weapon Focus (horn)&lt;/h5&gt;&lt;h5&gt;&lt;b&gt;Skills &lt;/b&gt;Acrobatics +11, Fly +13, Knowledge (planes) +5, Perception +14, Sense Motive +14, Stealth +11, Survival +14 (+17 forests); &lt;b&gt;Racial Modifiers &lt;/b&gt;+3 Survival in forests, +4 Stealth&lt;/h5&gt;&lt;h5&gt;&lt;b&gt;Languages &lt;/b&gt;Common, Sylvan&lt;/h5&gt;&lt;h5&gt;&lt;b&gt;SQ &lt;/b&gt;magical strike*, wild empathy +18*&lt;/h5&gt;&lt;/div&gt;&lt;hr/&gt;&lt;div&gt;&lt;h5&gt;&lt;b&gt;ECOLOGY&lt;/b&gt;&lt;/h5&gt;&lt;/div&gt;&lt;hr/&gt;&lt;div&gt;&lt;h5&gt;&lt;b&gt;Environment &lt;/b&gt; temperate forests&lt;/h5&gt;&lt;h5&gt;&lt;b&gt;Organization &lt;/b&gt;solitary, mated pair, or blessing (3-6)&lt;/h5&gt;&lt;h5&gt;&lt;b&gt;Treasure &lt;/b&gt;none&lt;/h5&gt;&lt;/div&gt;&lt;br&gt;&lt;/br&gt;&lt;div&gt;&lt;h4&gt;&lt;p&gt;*Unicorn ability; see page 269 for details.&lt;/p&gt;&lt;p&gt;Most half-celestials are born of a mortal who loved a good outsider, but powerful holy magic can also create one.&lt;/p&gt;&lt;p&gt;&lt;b&gt;Creating a Half-Celestial&lt;/b&gt;&lt;br&gt; "Half-celestial" is an inherited or acquired template that can be added to any living, corporeal creature with an Intelligence score of 4 or more. A half-celestial creature retains the base creature's statistics and special abilities except as noted here.&lt;/p&gt;&lt;p&gt;&lt;b&gt;CR:&lt;/b&gt; HD 5 or less, as base creature + 1; HD 6-10, as base creature + 2; HD 11 or more, as base creature + 3.&lt;/p&gt;&lt;p&gt;&lt;b&gt;Alignment:&lt;/b&gt; Any good.&lt;/p&gt;&lt;p&gt;&lt;b&gt;Type:&lt;/b&gt; The creature's type changes to outsider (native).&lt;/p&gt;&lt;p&gt;Do not recalculate HD, BAB, or saves.&lt;/p&gt;&lt;p&gt;&lt;b&gt;Armor Class:&lt;/b&gt; Natural armor improves by +1.&lt;/p&gt;&lt;p&gt;&lt;b&gt;Defenses/Qualities:&lt;/b&gt; It gains darkvision 60 feet; immunity to disease; +4 racial bonus on saves vs. poison; acid, cold, and electricity resist 10; DR 5/magic (if HD 11 or less) or 10/magic (if HD 12 or more); and SR equal to CR + 11 (maximum 35).&lt;/p&gt;&lt;p&gt;&lt;b&gt;Speed:&lt;/b&gt; Unless the base creature flies better, the half-celestial flies at twice the base creature's land speed (good maneuverability).&lt;/p&gt;&lt;p&gt;&lt;b&gt;Special Abilities:&lt;/b&gt; A half-celestial gains the following.&lt;/p&gt;&lt;p&gt;&lt;i&gt;Smite Evil (Su):&lt;/i&gt; Once per day, as a swift action, the halfcelestial can smite evil as a paladin of the same level as its Hit Dice. The smite persists until target is dead or the half-celestial rests.&lt;/p&gt;&lt;p&gt;&lt;i&gt;Spell-Like Abilities:&lt;/i&gt; A half-celestial with an Int or Wis score of 8 or higher has a cumulative number of spell-like abilities depending on its Hit Dice. Unless otherwise noted, an ability is usable once per day.&lt;/p&gt;&lt;p&gt;Caster level equals the creature's HD (or the caster evel of the base creature's spell-like abilities, whichever is higher).&lt;/p&gt;&lt;p&gt; &lt;table&gt;  &lt;tr&gt;&lt;th&gt;HD&lt;/th&gt;&lt;th&gt;Abilities&lt;/th&gt;&lt;th&gt;HD&lt;/th&gt;&lt;th&gt;Abilities&lt;/th&gt;&lt;/tr&gt; &lt;tr&gt;&lt;td&gt;1-2&lt;/td&gt;&lt;td&gt;Pro. evil 3/day, bless&lt;/td&gt;&lt;td&gt;11-12&lt;/td&gt;&lt;td&gt;Holy word&lt;/td&gt;&lt;/tr&gt; &lt;tr&gt;&lt;td&gt;3-4&lt;/td&gt;&lt;td&gt;Aid, detect evil&lt;/td&gt;&lt;td&gt;13-14&lt;/td&gt;&lt;td&gt;Holy aura 3/day, hallow&lt;/td&gt;&lt;/tr&gt; &lt;tr&gt;&lt;td&gt;5-6&lt;/td&gt;&lt;td&gt;Cure ser. wounds, neut. poison&lt;/td&gt;&lt;td&gt;15-16&lt;/td&gt;&lt;td&gt;Mass charm monster&lt;/td&gt;&lt;/tr&gt; &lt;tr&gt;&lt;td&gt;7-8&lt;/td&gt;&lt;td&gt;Holy smite, remove disease&lt;/td&gt;&lt;td&gt;17-18&lt;/td&gt;&lt;td&gt;Summon monster IX (celestials only)&lt;/td&gt;&lt;/tr&gt; &lt;tr&gt;&lt;td&gt;9-10&lt;/td&gt;&lt;td&gt;Dispel evil&lt;/td&gt;&lt;td&gt;19-20&lt;/td&gt;&lt;td&gt;Resurrection&lt;/td&gt;&lt;/tr&gt; &lt;/table&gt; &lt;b&gt;Abilities:&lt;/b&gt; A half-celestial gains a +4 bonus on three ability scores of its choice and a +2 bonus on the other three.&lt;/p&gt;&lt;p&gt;&lt;b&gt;Skills:&lt;/b&gt; A half-celestial with racial Hit Dice has skill points per racial Hit Die equal to 6 + its Intelligence modifier.&lt;/p&gt;&lt;/h4&gt;&lt;/div&gt;</t>
  </si>
  <si>
    <t>Dracolisk</t>
  </si>
  <si>
    <t>Half-black dragon basilisk</t>
  </si>
  <si>
    <t>darkvision 60 ft., low-light vision; Perception +14</t>
  </si>
  <si>
    <t>21, touch 9, flat-footed 21</t>
  </si>
  <si>
    <t>(-1 Dex, +12 natural)</t>
  </si>
  <si>
    <t>Fort +12, Ref +4, Will +5</t>
  </si>
  <si>
    <t>acid, sleep, paralysis</t>
  </si>
  <si>
    <t>20 ft., fly 40 ft. (average)</t>
  </si>
  <si>
    <t>bite +14 (1d8+7), 2 claws +14 (1d4+7)</t>
  </si>
  <si>
    <t>breath weapon (60-foot line of acid, 7d6 acid damage, Reflex DC 18 half ), gaze (DC 18, see page 29)</t>
  </si>
  <si>
    <t>Str 24, Dex 8, Con 21, Int 4, Wis 13, Cha 13</t>
  </si>
  <si>
    <t>23 (31 vs. trip)</t>
  </si>
  <si>
    <t>Fly +9, Perception +14, Stealth +13</t>
  </si>
  <si>
    <t xml:space="preserve"> temperate swamp or underground</t>
  </si>
  <si>
    <t>This six-legged dragon flaps its massive wings as it lowers its head to glare with hideous glowing eyes.</t>
  </si>
  <si>
    <t>Half-Dragon</t>
  </si>
  <si>
    <t>Half-dragons are only rarely the result of dragons mating with other creatures-most are the result of strange magical experiments. In most cases, a successful creation breeds true with others of its kind, as with the dreaded dracolisk. Creating a Half-Dragon "Half-dragon" is an inherited or acquired template that can be added to any living, corporeal creature (referred to hereafter as the base creature). A half-dragon retains all the base creature's statistics and special abilities except as noted here. CR: Same as the base creature + 2 (minimum 3). Type: Creature type changes to dragon. Do not recalculate HD, BAB, or saves. Armor Class: Nat. armor improves by +4. Special Qualities and Defenses: A half-dragon gains darkvision 60 feet; low-light vision; and immunity to sleep, paralysis, and energy of the same type as its breath weapon. Speed: A half-dragon has wings. Unless the base creature has a better fly speed, the half-dragon can fly at twice the creature's base land speed (average maneuverability). Melee: A half-dragon has two claw attacks and a bite attack. If the base creature can use manufactured weapons, the half-dragon can as well. A new claw or bite attack deals damage as appropriate for the half-dragon's size (see "Natural Attacks" on pages 301-302). Special Abilities: A half-dragon retains all the special attacks of the base creature and gains a breath weapon usable once per day based on the dragon variety (see below). The breath weapon deals 1d6 hit points of damage per racial HD possessed by the half-dragon (Ref lex half; DC 10 + 1/2 creature's racial HD + creature's Con modifier). Dragon Variety Breath Weapon Black or copper 60-foot line of acid Brass 60-foot line of fire Blue or bronze 60-foot line of electricity Gold or red 30-foot cone of fire Green 30-foot cone of acid Silver or white 30-foot cone of cold Abilities: Increase from the base creature as follows: Str +8, Con +6, Int +2, Cha +2. Skills: A half-dragon with racial Hit Dice has skill points per racial Hit Die equal to 6 + its Intelligence modifier. Racial class skills are unchanged from the base creature's.</t>
  </si>
  <si>
    <t>&lt;link rel="stylesheet"href="PF.css"&gt;&lt;div&gt;&lt;h2&gt;Half-Dragon, Dracolisk&lt;/h2&gt;&lt;h3&gt;&lt;i&gt;This six-legged dragon flaps its massive wings as it lowers its head to glare with hideous glowing eyes.&lt;/i&gt;&lt;/h3&gt;&lt;br&gt;&lt;/br&gt;&lt;/div&gt;&lt;div class="heading"&gt;&lt;p class="alignleft"&gt;Dracolisk&lt;/p&gt;&lt;p class="alignright"&gt;CR 7&lt;/p&gt;&lt;div style="clear: both;"&gt;&lt;/div&gt;&lt;/div&gt;&lt;div&gt;&lt;h5&gt;&lt;b&gt;XP &lt;/b&gt;3,200&lt;/h5&gt;&lt;h5&gt;Half-black dragon basilisk&lt;/h5&gt;&lt;h5&gt;N Medium dragon &lt;/h5&gt;&lt;h5&gt;&lt;b&gt;Init &lt;/b&gt;-1; &lt;b&gt;Senses &lt;/b&gt;darkvision 60 ft., low-light vision; Perception +14&lt;/h5&gt;&lt;/div&gt;&lt;hr/&gt;&lt;div&gt;&lt;h5&gt;&lt;b&gt;DEFENSE&lt;/b&gt;&lt;/h5&gt;&lt;/div&gt;&lt;hr/&gt;&lt;div&gt;&lt;h5&gt;&lt;b&gt;AC &lt;/b&gt;21, touch 9, flat-footed 21 (-1 Dex, +12 natural)&lt;/h5&gt;&lt;h5&gt;&lt;b&gt;hp &lt;/b&gt;73 (7d10+35)&lt;/h5&gt;&lt;h5&gt;&lt;b&gt;Fort &lt;/b&gt;+12, &lt;b&gt;Ref &lt;/b&gt;+4, &lt;b&gt;Will &lt;/b&gt;+5&lt;/h5&gt;&lt;h5&gt;&lt;b&gt;Immune &lt;/b&gt;acid, sleep, paralysis&lt;/h5&gt;&lt;/div&gt;&lt;hr/&gt;&lt;div&gt;&lt;h5&gt;&lt;b&gt;OFFENSE&lt;/b&gt;&lt;/h5&gt;&lt;/div&gt;&lt;hr/&gt;&lt;div&gt;&lt;h5&gt;&lt;b&gt;Spd &lt;/b&gt;20 ft., fly 40 ft. (average)&lt;/h5&gt;&lt;h5&gt;&lt;b&gt;Melee &lt;/b&gt;bite +14 (1d8+7), 2 claws +14 (1d4+7)&lt;/h5&gt;&lt;h5&gt;&lt;b&gt;Special Attacks &lt;/b&gt;breath weapon (60-foot line of acid, 7d6 acid damage, Reflex DC 18 half ), gaze (DC 18, see page 29)&lt;/h5&gt;&lt;/div&gt;&lt;hr/&gt;&lt;div&gt;&lt;h5&gt;&lt;b&gt;STATISTICS&lt;/b&gt;&lt;/h5&gt;&lt;/div&gt;&lt;hr/&gt;&lt;div&gt;&lt;h5&gt;&lt;b&gt;Str&lt;/b&gt; 24, &lt;b&gt;Dex&lt;/b&gt; 8, &lt;b&gt;Con&lt;/b&gt; 21, &lt;b&gt;Int&lt;/b&gt; 4, &lt;b&gt;Wis&lt;/b&gt; 13, &lt;b&gt;Cha&lt;/b&gt; 13&lt;/h5&gt;&lt;h5&gt;&lt;b&gt;Base Atk &lt;/b&gt;+7; &lt;b&gt;CMB &lt;/b&gt;+14; &lt;b&gt;CMD &lt;/b&gt;23 (31 vs. trip)&lt;/h5&gt;&lt;h5&gt;&lt;b&gt;Feats &lt;/b&gt;Blind-Fight, Great Fortitude, Iron Will, Skill Focus (Perception)&lt;/h5&gt;&lt;h5&gt;&lt;b&gt;Skills &lt;/b&gt;Fly +9, Perception +14, Stealth +13; &lt;b&gt;Racial Modifiers &lt;/b&gt;+4 Stealth&lt;/h5&gt;&lt;/div&gt;&lt;hr/&gt;&lt;div&gt;&lt;h5&gt;&lt;b&gt;ECOLOGY&lt;/b&gt;&lt;/h5&gt;&lt;/div&gt;&lt;hr/&gt;&lt;div&gt;&lt;h5&gt;&lt;b&gt;Environment &lt;/b&gt; temperate swamp or underground&lt;/h5&gt;&lt;h5&gt;&lt;b&gt;Organization &lt;/b&gt;solitary or pair&lt;/h5&gt;&lt;h5&gt;&lt;b&gt;Treasure &lt;/b&gt;standard&lt;/h5&gt;&lt;/div&gt;&lt;br&gt;&lt;/br&gt;&lt;div&gt;&lt;h4&gt;&lt;p&gt;Half-dragons are only rarely the result of dragons mating with other creatures-most are the result of strange magical experiments. In most cases, a successful creation breeds true with others of its kind, as with the dreaded dracolisk.&lt;/p&gt;&lt;p&gt;&lt;b&gt;Creating a Half-Dragon&lt;/b&gt;&lt;br&gt; "Half-dragon" is an inherited or acquired template that can be added to any living, corporeal creature (referred to hereafter as the base creature). A half-dragon retains all the base creature's statistics and special abilities except as noted here.&lt;/p&gt;&lt;p&gt;&lt;b&gt;CR:&lt;/b&gt; Same as the base creature + 2 (minimum 3).&lt;/p&gt;&lt;p&gt;&lt;b&gt;Type:&lt;/b&gt; Creature type changes to dragon. Do not recalculate HD, BAB, or saves.&lt;/p&gt;&lt;p&gt;&lt;b&gt;Armor Class:&lt;/b&gt; Nat. armor improves by +4.&lt;/p&gt;&lt;p&gt;&lt;b&gt;Special Qualities and Defenses:&lt;/b&gt; A half-dragon gains darkvision 60 feet; low-light vision; and immunity to sleep, paralysis, and energy of the same type as its breath weapon.&lt;/p&gt;&lt;p&gt;&lt;b&gt;Speed:&lt;/b&gt; A half-dragon has wings.&lt;/p&gt;&lt;p&gt;Unless the base creature has a better fly speed, the half-dragon can fly at twice the creature's base land speed (average maneuverability).&lt;/p&gt;&lt;p&gt;&lt;b&gt;Melee:&lt;/b&gt; A half-dragon has two claw attacks and a bite attack. If the base creature can use manufactured weapons, the half-dragon can as well. A new claw or bite attack deals damage as appropriate for the half-dragon's size (see "Natural Attacks" on pages 301-302).&lt;/p&gt;&lt;p&gt;&lt;b&gt;Special Abilities:&lt;/b&gt; A half-dragon retains all the special attacks of the base creature and gains a breath weapon usable once per day based on the dragon variety (see below).&lt;/p&gt;&lt;p&gt;The breath weapon deals 1d6 hit points of damage per racial HD possessed by the half-dragon (Ref lex half; DC 10 + 1/2 creature's racial HD + creature's Con modifier).&lt;/p&gt;&lt;p&gt; &lt;table&gt;  &lt;tr&gt;&lt;th&gt;Dragon Variety&lt;/th&gt;&lt;th&gt;Breath Weapon&lt;/th&gt;&lt;/tr&gt; &lt;tr&gt;&lt;td&gt;Black or copper&lt;/td&gt;&lt;td&gt;60-foot line of acid&lt;/td&gt;&lt;/tr&gt; &lt;tr&gt;&lt;td&gt;Brass&lt;/td&gt;&lt;td&gt;60-foot line of fire&lt;/td&gt;&lt;/tr&gt; &lt;tr&gt;&lt;td&gt;Blue or bronze&lt;/td&gt;&lt;td&gt;60-foot line of electricity&lt;/td&gt;&lt;/tr&gt; &lt;tr&gt;&lt;td&gt;Gold or red&lt;/td&gt;&lt;td&gt;30-foot cone of fire&lt;/td&gt;&lt;/tr&gt; &lt;tr&gt;&lt;td&gt;Green&lt;/td&gt;&lt;td&gt;30-foot cone of acid&lt;/td&gt;&lt;/tr&gt; &lt;tr&gt;&lt;td&gt;Silver or white&lt;/td&gt;&lt;td&gt;30-foot cone of cold&lt;/td&gt;&lt;/tr&gt; &lt;/table&gt;   &lt;b&gt;Abilities:&lt;/b&gt; Increase from the base creature as follows: Str +8, Con +6, Int +2, Cha +2.&lt;/p&gt;&lt;p&gt;&lt;b&gt;Skills:&lt;/b&gt; A half-dragon with racial Hit Dice has skill points per racial Hit Die equal to 6 + its Intelligence modifier.&lt;/p&gt;&lt;p&gt;Racial class skills are unchanged from the base creature's.&lt;/p&gt;&lt;/h4&gt;&lt;/div&gt;</t>
  </si>
  <si>
    <t>Half-Fiend Minotaur</t>
  </si>
  <si>
    <t>Fort +8, Ref +7, Will +6</t>
  </si>
  <si>
    <t>natural cunning*</t>
  </si>
  <si>
    <t>acid 10, cold 10, electricity 10, fire 10</t>
  </si>
  <si>
    <t>greataxe +11/+6 (3d6+9/x3), bite +6 (1d8+3), gore +6 (1d6+3)</t>
  </si>
  <si>
    <t>smite good 1/day, powerful charge (gore +13, 2d6+9)</t>
  </si>
  <si>
    <t>Spell-Like Abilities (CL 6th) 3/day-darkness 1/day-desecrate, unholy blight (DC 14)</t>
  </si>
  <si>
    <t>Str 23, Dex 14, Con 19, Int 9, Wis 12, Cha 10</t>
  </si>
  <si>
    <t>Great Fortitude, Improved Bull Rush, Power Attack</t>
  </si>
  <si>
    <t>Fly +0, Intimidate +9, Knowledge (religion) +5, Perception +14, Stealth +7, Survival +14</t>
  </si>
  <si>
    <t xml:space="preserve"> temperate ruins or underground</t>
  </si>
  <si>
    <t>solitary, pair, or gang (3-4)</t>
  </si>
  <si>
    <t>standard (greataxe, other treasure)</t>
  </si>
  <si>
    <t>This fiendish figure, complete with bat wings, claws, a fanged bull's head, and cloven feet, bellows a roar of challenge.</t>
  </si>
  <si>
    <t>Half-Fiend</t>
  </si>
  <si>
    <t>*Minotaur ability; see page 206 for details. Half-fiends are creatures heavily tainted with demonic, infernal, or other evil power. Creating a Half-Fiend "Half-fiend" is an inherited or acquired template that can be added to a living, corporeal creature with an Int score of 4 or more. A half-fiend uses all the base creature's statistics and special abilities except as noted here. CR: HD 4 or less, as base creature + 1; HD 5 to 10, as base creature + 2; HD 11 or more, as base creature + 3. Alignment: Any evil. Type: The creature's type changes to outsider (native). Do not recalculate HD, BAB, or saves. Armor Class: Natural armor improves by +1. Defenses/Qualities: Gains darkvision 60 feet; immunity to poison; acid, cold, electricity, and fire resistance 10; DR 5/magic (if HD 11 or less) or 10/magic (if HD 12 or more); and SR equal to creature's CR + 11 (maximum 35). Speed: Unless the base creature flies better, the half-fiend flies at twice the base creature's land speed (good). Melee: A half-fiend gains two claw attacks and a bite attack. Damage depends on its size (see pages 301-302). Special Attacks: A half-fiend gains the following. Smite Good (Su): Once per day, as a swift action, the half-fiend can smite good as the smite evil ability of a paladin of the same level as the half-fiend’s Hit Dice, except affecting a good target. The smite persists until target is dead or the half-fiend rests. Spell-Like Abilities: A half-fiend with an Int or Wis score of 8 or higher has a cumulative number of spell-like abilities set by its HD. Unless otherwise noted, an ability is usable 1/day. CL equals the creature's HD (or the CL of the base creature's spell-like abilities, whichever is higher). HD A bilities HD Abilities 1-2 Darkness 3/day 11-12 Blasphemy 3-4 Desecrate 13-14 Unholy aura 3/day, unhallow 5-6 Unholy blight 15-16 Horrid wilting 7-8 Poison 3/day 17-18 Summon monster IX (fiends only) 9-10 Contagion 19-20 Destruction Abilities: A half-fiend gains a +4 bonus on three ability scores of its choice and a +2 bonus on the other three. Skills: A half-fiend with racial HD has skill points per racial HD equal to 6 + Int mod. Racial class skills are unchanged, and class level skill ranks are unaffected.</t>
  </si>
  <si>
    <t>&lt;link rel="stylesheet"href="PF.css"&gt;&lt;div&gt;&lt;h2&gt;Half-Fiend,  Minotaur&lt;/h2&gt;&lt;h3&gt;&lt;i&gt;This fiendish figure, complete with bat wings, claws, a fanged bull's head, and cloven feet, bellows a roar of challenge.&lt;/i&gt;&lt;/h3&gt;&lt;br&gt;&lt;/br&gt;&lt;/div&gt;&lt;div class="heading"&gt;&lt;p class="alignleft"&gt;Half-Fiend Minotaur&lt;/p&gt;&lt;p class="alignright"&gt;CR 6&lt;/p&gt;&lt;div style="clear: both;"&gt;&lt;/div&gt;&lt;/div&gt;&lt;div&gt;&lt;h5&gt;&lt;b&gt;XP &lt;/b&gt;2,400&lt;/h5&gt;&lt;h5&gt;CE Large outsider (native)&lt;/h5&gt;&lt;h5&gt;&lt;b&gt;Init &lt;/b&gt;+2; &lt;b&gt;Senses &lt;/b&gt;darkvision 60 ft.; Perception +14&lt;/h5&gt;&lt;/div&gt;&lt;hr/&gt;&lt;div&gt;&lt;h5&gt;&lt;b&gt;DEFENSE&lt;/b&gt;&lt;/h5&gt;&lt;/div&gt;&lt;hr/&gt;&lt;div&gt;&lt;h5&gt;&lt;b&gt;AC &lt;/b&gt;17, touch 11, flat-footed 15 (+2 Dex, +6 natural, -1 size)&lt;/h5&gt;&lt;h5&gt;&lt;b&gt;hp &lt;/b&gt;57 (6d10+24)&lt;/h5&gt;&lt;h5&gt;&lt;b&gt;Fort &lt;/b&gt;+8, &lt;b&gt;Ref &lt;/b&gt;+7, &lt;b&gt;Will &lt;/b&gt;+6&lt;/h5&gt;&lt;h5&gt;&lt;b&gt;Defensive Abilities &lt;/b&gt;natural cunning*; &lt;b&gt;DR &lt;/b&gt;5/magic Immune poison; &lt;b&gt;Resist &lt;/b&gt;acid 10, cold 10, electricity 10, fire 10; &lt;b&gt;SR &lt;/b&gt;17&lt;/h5&gt;&lt;/div&gt;&lt;hr/&gt;&lt;div&gt;&lt;h5&gt;&lt;b&gt;OFFENSE&lt;/b&gt;&lt;/h5&gt;&lt;/div&gt;&lt;hr/&gt;&lt;div&gt;&lt;h5&gt;&lt;b&gt;Spd &lt;/b&gt;30 ft., fly 60 ft. (average)&lt;/h5&gt;&lt;h5&gt;&lt;b&gt;Melee &lt;/b&gt;greataxe +11/+6 (3d6+9/x3), bite +6 (1d8+3), gore +6 (1d6+3)&lt;/h5&gt;&lt;h5&gt;&lt;b&gt;Space &lt;/b&gt;10 ft.; &lt;b&gt;Reach &lt;/b&gt;10 ft.&lt;/h5&gt;&lt;h5&gt;&lt;b&gt;Special Attacks &lt;/b&gt;smite good 1/day, powerful charge (gore +13, 2d6+9)&lt;/h5&gt;&lt;h5&gt;&lt;b&gt;Spell-Like Abilities&lt;/b&gt; (CL 6th)&lt;/br&gt;3/day&amp;mdash;&lt;i&gt;darkness&lt;/i&gt;&lt;/br&gt;1/day&amp;mdash;&lt;i&gt;desecrate&lt;/i&gt;, &lt;i&gt;unholy blight&lt;/i&gt; (DC 14)&lt;/h5&gt;&lt;/h5&gt;&lt;/div&gt;&lt;hr/&gt;&lt;div&gt;&lt;h5&gt;&lt;b&gt;STATISTICS&lt;/b&gt;&lt;/h5&gt;&lt;/div&gt;&lt;hr/&gt;&lt;div&gt;&lt;h5&gt;&lt;b&gt;Str&lt;/b&gt; 23, &lt;b&gt;Dex&lt;/b&gt; 14, &lt;b&gt;Con&lt;/b&gt; 19, &lt;b&gt;Int&lt;/b&gt; 9, &lt;b&gt;Wis&lt;/b&gt; 12, &lt;b&gt;Cha&lt;/b&gt; 10&lt;/h5&gt;&lt;h5&gt;&lt;b&gt;Base Atk &lt;/b&gt;+6; &lt;b&gt;CMB &lt;/b&gt;+13; &lt;b&gt;CMD &lt;/b&gt;25&lt;/h5&gt;&lt;h5&gt;&lt;b&gt;Feats &lt;/b&gt;Great Fortitude, Improved Bull Rush, Power Attack&lt;/h5&gt;&lt;h5&gt;&lt;b&gt;Skills &lt;/b&gt;Fly +0, Intimidate +9, Knowledge (religion) +5, Perception +14, Stealth +7, Survival +14; &lt;b&gt;Racial Modifiers &lt;/b&gt;+4 Perception, +4 Survival&lt;/h5&gt;&lt;h5&gt;&lt;b&gt;Languages &lt;/b&gt;Giant&lt;/h5&gt;&lt;/div&gt;&lt;hr/&gt;&lt;div&gt;&lt;h5&gt;&lt;b&gt;ECOLOGY&lt;/b&gt;&lt;/h5&gt;&lt;/div&gt;&lt;hr/&gt;&lt;div&gt;&lt;h5&gt;&lt;b&gt;Environment &lt;/b&gt; temperate ruins or underground&lt;/h5&gt;&lt;h5&gt;&lt;b&gt;Organization &lt;/b&gt;solitary, pair, or gang (3-4)&lt;/h5&gt;&lt;h5&gt;&lt;b&gt;Treasure &lt;/b&gt;standard (greataxe, other treasure)&lt;/h5&gt;&lt;/div&gt;&lt;br&gt;&lt;/br&gt;&lt;div&gt;&lt;h4&gt;&lt;p&gt;*Minotaur ability; see page 206 for details.&lt;/p&gt;&lt;p&gt;Half-fiends are creatures heavily tainted with demonic, infernal, or other evil power.&lt;/p&gt;&lt;p&gt;&lt;b&gt;Creating a Half-Fiend&lt;/b&gt;&lt;br&gt; "Half-fiend" is an inherited or acquired template that can be added to a living, corporeal creature with an Int score of 4 or more. A half-fiend uses all the base creature's statistics and special abilities except as noted here.&lt;/p&gt;&lt;p&gt;&lt;b&gt;CR:&lt;/b&gt; HD 4 or less, as base creature + 1; HD 5 to 10, as base creature + 2; HD 11 or more, as base creature + 3.&lt;/p&gt;&lt;p&gt;&lt;b&gt;Alignment:&lt;/b&gt; Any evil.&lt;/p&gt;&lt;p&gt;&lt;b&gt;Type:&lt;/b&gt; The creature's type changes to outsider (native).&lt;/p&gt;&lt;p&gt;Do not recalculate HD, BAB, or saves.&lt;/p&gt;&lt;p&gt;&lt;b&gt;Armor Class:&lt;/b&gt; Natural armor improves by +1.&lt;/p&gt;&lt;p&gt;&lt;b&gt;Defenses/Qualities:&lt;/b&gt; Gains darkvision 60 feet; immunity to poison; acid, cold, electricity, and fire resistance 10; DR 5/magic (if HD 11 or less) or 10/magic (if HD 12 or more); and SR equal to creature's CR + 11 (maximum 35).&lt;/p&gt;&lt;p&gt;&lt;b&gt;Speed:&lt;/b&gt; Unless the base creature flies better, the half-fiend flies at twice the base creature's land speed (good).&lt;/p&gt;&lt;p&gt;&lt;b&gt;Melee:&lt;/b&gt; A half-fiend gains two claw attacks and a bite attack. Damage depends on its size (see pages 301-302).&lt;/p&gt;&lt;p&gt;&lt;b&gt;Special Attacks:&lt;/b&gt; A half-fiend gains the following.&lt;/p&gt;&lt;p&gt;&lt;i&gt;Smite Good (Su):&lt;/i&gt; Once per day, as a swift action, the half-fiend can smite good as the smite evil ability of a paladin of the same level as the half-fiend’s Hit Dice, except affecting a good target. The smite persists until target is dead or the half-fiend rests.&lt;/p&gt;&lt;p&gt;&lt;i&gt;Spell-Like Abilities:&lt;/i&gt; A half-fiend with an Int or Wis score of 8 or higher has a cumulative number of spell-like abilities set by its HD. Unless otherwise noted, an ability is usable 1/day. CL equals the creature's HD (or the CL of the base creature's spell-like abilities, whichever is higher).&lt;/p&gt;&lt;p&gt; &lt;table&gt;  &lt;tr&gt;&lt;th&gt;HD&lt;/th&gt;&lt;th&gt;Abilities&lt;/th&gt;&lt;th&gt;HD&lt;/th&gt;&lt;th&gt;Abilities&lt;/th&gt;&lt;/tr&gt; &lt;tr&gt;&lt;td&gt;1-2&lt;/td&gt;&lt;td&gt;Darkness 3/day&lt;/td&gt;&lt;td&gt;11-12&lt;/td&gt;&lt;td&gt;Blasphemy&lt;/td&gt;&lt;/tr&gt; &lt;tr&gt;&lt;td&gt;3-4&lt;/td&gt;&lt;td&gt;Desecrate&lt;/td&gt;&lt;td&gt;13-14&lt;/td&gt;&lt;td&gt;Unholy aura 3/day, unhallow&lt;/td&gt;&lt;/tr&gt; &lt;tr&gt;&lt;td&gt;5-6&lt;/td&gt;&lt;td&gt;Unholy blight&lt;/td&gt;&lt;td&gt;15-16&lt;/td&gt;&lt;td&gt;Horrid wilting&lt;/td&gt;&lt;/tr&gt; &lt;tr&gt;&lt;td&gt;7-8&lt;/td&gt;&lt;td&gt;Poison 3/day&lt;/td&gt;&lt;td&gt;17-18&lt;/td&gt;&lt;td&gt;Summon monster IX (fiends only)&lt;/td&gt;&lt;/tr&gt; &lt;tr&gt;&lt;td&gt;9-10&lt;/td&gt;&lt;td&gt;Contagion&lt;/td&gt;&lt;td&gt;19-20&lt;/td&gt;&lt;td&gt;Destruction&lt;/td&gt;&lt;/tr&gt; &lt;/table&gt; &lt;b&gt;Abilities:&lt;/b&gt; A half-fiend gains a +4 bonus on three ability scores of its choice and a +2 bonus on the other three.&lt;/p&gt;&lt;p&gt;&lt;b&gt;Skills:&lt;/b&gt; A half-fiend with racial HD has skill points per racial HD equal to 6 + Int mod. Racial class skills are unchanged, and class level skill ranks are unaffected.&lt;/p&gt;&lt;/h4&gt;&lt;/div&gt;</t>
  </si>
  <si>
    <t>Harpy</t>
  </si>
  <si>
    <t>16, touch 13, flat-footed 13</t>
  </si>
  <si>
    <t>(+2 armor, +2 Dex, +1 dodge, +1 natural)</t>
  </si>
  <si>
    <t>(7d10)</t>
  </si>
  <si>
    <t>Fort +4, Ref +7, Will +6</t>
  </si>
  <si>
    <t>20 ft., fly 80 ft. (average)</t>
  </si>
  <si>
    <t>morningstar +8/+3 (1d8+1), 2 talons +3 (1d6)</t>
  </si>
  <si>
    <t>captivating song</t>
  </si>
  <si>
    <t>Str 12, Dex 15, Con 10, Int 7, Wis 12, Cha 17</t>
  </si>
  <si>
    <t>Dodge, Flyby Attack, Great Fortitude, Skill Focus (Bluff)</t>
  </si>
  <si>
    <t>Bluff +7, Fly +12, Intimidate +7, Perception +7, Perform (song) +5</t>
  </si>
  <si>
    <t>solitary, pair, or flight (3-12)</t>
  </si>
  <si>
    <t>standard (leather armor, morningstar, and other treasure)</t>
  </si>
  <si>
    <t>Save for the tattered wings and taloned feet, this creature resembles a feral woman with a wild look about her.</t>
  </si>
  <si>
    <t>Captivating Song (Su) A harpy's song has the power to infect the minds of those that hear it, calling them to the harpy's side. When a harpy sings, all creatures aside from other harpies within a 300-foot spread must succeed on a DC 16 Will saving throw or become captivated. A creature that successfully saves is not subject to the same harpy's song for 24 hours. A victim under the effects of the captivating song moves toward the harpy using the most direct means available. If the path leads them into a dangerous area such as through fire or off a cliff, that creature receives a second saving throw to end the effect before moving into peril.  Captivated creatures can take no actions other than to defend themselves. A victim within 5 feet of the harpy simply stands and offers no resistance to the harpy's attacks. This effect continues for as long as the harpy sings and for 1 round thereafter. This is a sonic mind-affecting charm effect. The save DC is Charisma-based.</t>
  </si>
  <si>
    <t>Often viewed as vicious and corrupted creatures, harpies know how creatures think and act. This understanding gives them an advantage when it comes to finding their favorite meals. While creatures of the wild easily fall victim to their captivating songs, these vile bird-women prefer their meals spiced with complex sentient thoughts.  Easy prey makes for a boring meal.  While ultimately savage and without remorse for their actions, a number of harpies live close to humanoid societies and enjoy parlaying with creatures that they see as potential meals.  Harpies tend to wear baubles and trinkets stolen from their victims, as they like to indulge in the shiny ornaments of mankind. Up close, these creatures reek with the stench of consumed victims, and they rarely let creatures not yet captivated too near, lest they smell the gore and decay upon their feathers. For this reason, many harpies wear perfumes and scented oils.  Harpies appear wildly different in different lands. Some seem like an amalgam of vultures and women, while others bear the regal markings of hawks or falcons in their feathers. Rare clutches of harpies in isolated and tropical parts of the world even have colorful feathers akin to parrots.</t>
  </si>
  <si>
    <t>&lt;link rel="stylesheet"href="PF.css"&gt;&lt;div&gt;&lt;h2&gt;Harpy&lt;/h2&gt;&lt;h3&gt;&lt;i&gt;Save for the tattered wings and taloned feet, this creature resembles a feral woman with a wild look about her.&lt;/i&gt;&lt;/h3&gt;&lt;br&gt;&lt;/br&gt;&lt;/div&gt;&lt;div class="heading"&gt;&lt;p class="alignleft"&gt;Harpy&lt;/p&gt;&lt;p class="alignright"&gt;CR 4&lt;/p&gt;&lt;div style="clear: both;"&gt;&lt;/div&gt;&lt;/div&gt;&lt;div&gt;&lt;h5&gt;&lt;b&gt;XP &lt;/b&gt;1,200&lt;/h5&gt;&lt;h5&gt;CE Medium monstrous humanoid &lt;/h5&gt;&lt;h5&gt;&lt;b&gt;Init &lt;/b&gt;+2; &lt;b&gt;Senses &lt;/b&gt;darkvision 60 ft.; Perception +7&lt;/h5&gt;&lt;/div&gt;&lt;hr/&gt;&lt;div&gt;&lt;h5&gt;&lt;b&gt;DEFENSE&lt;/b&gt;&lt;/h5&gt;&lt;/div&gt;&lt;hr/&gt;&lt;div&gt;&lt;h5&gt;&lt;b&gt;AC &lt;/b&gt;16, touch 13, flat-footed 13 (+2 armor, +2 Dex, +1 dodge, +1 natural)&lt;/h5&gt;&lt;h5&gt;&lt;b&gt;hp &lt;/b&gt;38 (7d10)&lt;/h5&gt;&lt;h5&gt;&lt;b&gt;Fort &lt;/b&gt;+4, &lt;b&gt;Ref &lt;/b&gt;+7, &lt;b&gt;Will &lt;/b&gt;+6&lt;/h5&gt;&lt;/div&gt;&lt;hr/&gt;&lt;div&gt;&lt;h5&gt;&lt;b&gt;OFFENSE&lt;/b&gt;&lt;/h5&gt;&lt;/div&gt;&lt;hr/&gt;&lt;div&gt;&lt;h5&gt;&lt;b&gt;Spd &lt;/b&gt;20 ft., fly 80 ft. (average)&lt;/h5&gt;&lt;h5&gt;&lt;b&gt;Melee &lt;/b&gt;morningstar +8/+3 (1d8+1), 2 talons +3 (1d6)&lt;/h5&gt;&lt;h5&gt;&lt;b&gt;Special Attacks &lt;/b&gt;captivating song&lt;/h5&gt;&lt;/div&gt;&lt;hr/&gt;&lt;div&gt;&lt;h5&gt;&lt;b&gt;STATISTICS&lt;/b&gt;&lt;/h5&gt;&lt;/div&gt;&lt;hr/&gt;&lt;div&gt;&lt;h5&gt;&lt;b&gt;Str&lt;/b&gt; 12, &lt;b&gt;Dex&lt;/b&gt; 15, &lt;b&gt;Con&lt;/b&gt; 10, &lt;b&gt;Int&lt;/b&gt; 7, &lt;b&gt;Wis&lt;/b&gt; 12, &lt;b&gt;Cha&lt;/b&gt; 17&lt;/h5&gt;&lt;h5&gt;&lt;b&gt;Base Atk &lt;/b&gt;+7; &lt;b&gt;CMB &lt;/b&gt;+8; &lt;b&gt;CMD &lt;/b&gt;21&lt;/h5&gt;&lt;h5&gt;&lt;b&gt;Feats &lt;/b&gt;Dodge, Flyby Attack, Great Fortitude, Skill Focus (Bluff)&lt;/h5&gt;&lt;h5&gt;&lt;b&gt;Skills &lt;/b&gt;Bluff +7, Fly +12, Intimidate +7, Perception +7, Perform (song) +5&lt;/h5&gt;&lt;h5&gt;&lt;b&gt;Languages &lt;/b&gt;Common&lt;/h5&gt;&lt;/div&gt;&lt;hr/&gt;&lt;div&gt;&lt;h5&gt;&lt;b&gt;ECOLOGY&lt;/b&gt;&lt;/h5&gt;&lt;/div&gt;&lt;hr/&gt;&lt;div&gt;&lt;h5&gt;&lt;b&gt;Environment &lt;/b&gt; temperate marshes&lt;/h5&gt;&lt;h5&gt;&lt;b&gt;Organization &lt;/b&gt;solitary, pair, or flight (3-12)&lt;/h5&gt;&lt;h5&gt;&lt;b&gt;Treasure &lt;/b&gt;standard (leather armor, morningstar, and other treasure)&lt;/h5&gt;&lt;/div&gt;&lt;hr/&gt;&lt;div&gt;&lt;h5&gt;&lt;b&gt;SPECIAL ABILITIES&lt;/b&gt;&lt;/h5&gt;&lt;/div&gt;&lt;hr/&gt;&lt;div&gt;&lt;h5&gt;&lt;b&gt;Captivating Song (Su)&lt;/b&gt; A harpy's song has the power to infect the minds of those that hear it, calling them to the harpy's side. When a harpy sings, all creatures aside from other harpies within a 300-foot spread must succeed on a DC 16 Will saving throw or become captivated. A creature that successfully saves is not subject to the same harpy's song for 24 hours. A victim under the effects of the captivating song moves toward the harpy using the most direct means available. If the path leads them into a dangerous area such as through fire or off a cliff, that creature receives a second saving throw to end the effect before moving into peril.  Captivated creatures can take no actions other than to defend themselves. A victim within 5 feet of the harpy simply stands and offers no resistance to the harpy's attacks. This effect continues for as long as the harpy sings and for 1 round thereafter. This is a sonic mind-affecting charm effect. The save DC is Charisma-based.&lt;/h5&gt;&lt;/div&gt;&lt;br&gt;&lt;/br&gt;&lt;div&gt;&lt;h4&gt;&lt;p&gt;Often viewed as vicious and corrupted creatures, harpies know how creatures think and act. This understanding gives them an advantage when it comes to finding their favorite meals. While creatures of the wild easily fall victim to their captivating songs, these vile bird-women prefer their meals spiced with complex sentient thoughts.&lt;/p&gt;&lt;p&gt;Easy prey makes for a boring meal.&lt;/p&gt;&lt;p&gt;While ultimately savage and without remorse for their actions, a number of harpies live close to humanoid societies and enjoy parlaying with creatures that they see as potential meals.&lt;/p&gt;&lt;p&gt;Harpies tend to wear baubles and trinkets stolen from their victims, as they like to indulge in the shiny ornaments of mankind. Up close, these creatures reek with the stench of consumed victims, and they rarely let creatures not yet captivated too near, lest they smell the gore and decay upon their feathers. For this reason, many harpies wear perfumes and scented oils.&lt;/p&gt;&lt;p&gt;Harpies appear wildly different in different lands. Some seem like an amalgam of vultures and women, while others bear the regal markings of hawks or falcons in their feathers. Rare clutches of harpies in isolated and tropical parts of the world even have colorful feathers akin to parrots.&lt;/p&gt;&lt;/h4&gt;&lt;/div&gt;</t>
  </si>
  <si>
    <t>Hell Hound</t>
  </si>
  <si>
    <t>(evil, extraplanar, fire, lawful)</t>
  </si>
  <si>
    <t>darkvision 60 ft., scent; Perception +7</t>
  </si>
  <si>
    <t>bite +5 (1d8+1 plus 1d6 fire)</t>
  </si>
  <si>
    <t>breath weapon (10-ft. cone, once every 2d4  rounds, 2d6 fire damage, Reflex DC 14 for half )</t>
  </si>
  <si>
    <t>Str 13, Dex 13, Con 15, Int 6, Wis 10, Cha 6</t>
  </si>
  <si>
    <t>16 (20 vs. trip)</t>
  </si>
  <si>
    <t>Acrobatics +8, Perception +7, Stealth +13, Survival +7</t>
  </si>
  <si>
    <t>+5 Stealth</t>
  </si>
  <si>
    <t>Infernal (cannot speak)</t>
  </si>
  <si>
    <t>This creature resembles a thin, lanky wolf with reddish-brown fur, white claws, and burning, fiery red eyes.</t>
  </si>
  <si>
    <t>A typical hell hound stands 4-5 feet tall at the shoulder and weighs 120 pounds. Efficient hunters, a favorite pack tactic is to surround prey quietly, then attack with one or two hounds, driving prey toward the rest of the pack with their fiery breath.  If the prey doesn't run, the pack closes in. Hell hounds track fleeing creatures relentlessly.  Hell hounds are particularly favored by fire giants, as the creatures are immune to fire and share the fire giant's sense of cruelty when it comes to handling intruders. Only when a fire giant goes too far toward treating a relatively intelligent hell hound like a pet do such alliances begin to falter.</t>
  </si>
  <si>
    <t>&lt;link rel="stylesheet"href="PF.css"&gt;&lt;div&gt;&lt;h2&gt;Hell Hound&lt;/h2&gt;&lt;h3&gt;&lt;i&gt;This creature resembles a thin, lanky wolf with reddish-brown fur, white claws, and burning, fiery red eyes.&lt;/i&gt;&lt;/h3&gt;&lt;br&gt;&lt;/br&gt;&lt;/div&gt;&lt;div class="heading"&gt;&lt;p class="alignleft"&gt;Hell Hound&lt;/p&gt;&lt;p class="alignright"&gt;CR 3&lt;/p&gt;&lt;div style="clear: both;"&gt;&lt;/div&gt;&lt;/div&gt;&lt;div&gt;&lt;h5&gt;&lt;b&gt;XP &lt;/b&gt;800&lt;/h5&gt;&lt;h5&gt;LE Medium outsider (evil, extraplanar, fire, lawful)&lt;/h5&gt;&lt;h5&gt;&lt;b&gt;Init &lt;/b&gt;+5; &lt;b&gt;Senses &lt;/b&gt;darkvision 60 ft., scent; Perception +7&lt;/h5&gt;&lt;/div&gt;&lt;hr/&gt;&lt;div&gt;&lt;h5&gt;&lt;b&gt;DEFENSE&lt;/b&gt;&lt;/h5&gt;&lt;/div&gt;&lt;hr/&gt;&lt;div&gt;&lt;h5&gt;&lt;b&gt;AC &lt;/b&gt;16, touch 11, flat-footed 15 (+1 Dex, +5 natural)&lt;/h5&gt;&lt;h5&gt;&lt;b&gt;hp &lt;/b&gt;30 (4d10+8)&lt;/h5&gt;&lt;h5&gt;&lt;b&gt;Fort &lt;/b&gt;+6, &lt;b&gt;Ref &lt;/b&gt;+5, &lt;b&gt;Will &lt;/b&gt;+1&lt;/h5&gt;&lt;h5&gt;&lt;b&gt;Immune &lt;/b&gt;fire&lt;/h5&gt;&lt;h5&gt;&lt;b&gt;Weaknesses &lt;/b&gt;vulnerability to cold&lt;/h5&gt;&lt;/div&gt;&lt;hr/&gt;&lt;div&gt;&lt;h5&gt;&lt;b&gt;OFFENSE&lt;/b&gt;&lt;/h5&gt;&lt;/div&gt;&lt;hr/&gt;&lt;div&gt;&lt;h5&gt;&lt;b&gt;Spd &lt;/b&gt;40 ft.&lt;/h5&gt;&lt;h5&gt;&lt;b&gt;Melee &lt;/b&gt;bite +5 (1d8+1 plus 1d6 fire)&lt;/h5&gt;&lt;h5&gt;&lt;b&gt;Special Attacks &lt;/b&gt;breath weapon (10-ft. cone, once every 2d4  rounds, 2d6 fire damage, Reflex DC 14 for half )&lt;/h5&gt;&lt;/div&gt;&lt;hr/&gt;&lt;div&gt;&lt;h5&gt;&lt;b&gt;STATISTICS&lt;/b&gt;&lt;/h5&gt;&lt;/div&gt;&lt;hr/&gt;&lt;div&gt;&lt;h5&gt;&lt;b&gt;Str&lt;/b&gt; 13, &lt;b&gt;Dex&lt;/b&gt; 13, &lt;b&gt;Con&lt;/b&gt; 15, &lt;b&gt;Int&lt;/b&gt; 6, &lt;b&gt;Wis&lt;/b&gt; 10, &lt;b&gt;Cha&lt;/b&gt; 6&lt;/h5&gt;&lt;h5&gt;&lt;b&gt;Base Atk &lt;/b&gt;+4; &lt;b&gt;CMB &lt;/b&gt;+5; &lt;b&gt;CMD &lt;/b&gt;16 (20 vs. trip)&lt;/h5&gt;&lt;h5&gt;&lt;b&gt;Feats &lt;/b&gt;Improved Initiative, Run&lt;/h5&gt;&lt;h5&gt;&lt;b&gt;Skills &lt;/b&gt;Acrobatics +8, Perception +7, Stealth +13, Survival +7; &lt;b&gt;Racial Modifiers &lt;/b&gt;+5 Stealth&lt;/h5&gt;&lt;h5&gt;&lt;b&gt;Languages &lt;/b&gt;Infernal (cannot speak)&lt;/h5&gt;&lt;/div&gt;&lt;hr/&gt;&lt;div&gt;&lt;h5&gt;&lt;b&gt;ECOLOGY&lt;/b&gt;&lt;/h5&gt;&lt;/div&gt;&lt;hr/&gt;&lt;div&gt;&lt;h5&gt;&lt;b&gt;Environment &lt;/b&gt; any (Hell)&lt;/h5&gt;&lt;h5&gt;&lt;b&gt;Organization &lt;/b&gt;solitary, pair, or pack (3-12)&lt;/h5&gt;&lt;h5&gt;&lt;b&gt;Treasure &lt;/b&gt;incidental&lt;/h5&gt;&lt;/div&gt;&lt;br&gt;&lt;/br&gt;&lt;div&gt;&lt;h4&gt;&lt;p&gt;A typical hell hound stands 4-5 feet tall at the shoulder and weighs 120 pounds. Efficient hunters, a favorite pack tactic is to surround prey quietly, then attack with one or two hounds, driving prey toward the rest of the pack with their fiery breath.&lt;/p&gt;&lt;p&gt;If the prey doesn't run, the pack closes in. Hell hounds track fleeing creatures relentlessly.&lt;/p&gt;&lt;p&gt;Hell hounds are particularly favored by fire giants, as the creatures are immune to fire and share the fire giant's sense of cruelty when it comes to handling intruders. Only when a fire giant goes too far toward treating a relatively intelligent hell hound like a pet do such alliances begin to falter.&lt;/p&gt;&lt;/h4&gt;&lt;/div&gt;</t>
  </si>
  <si>
    <t>Nessian Warhound</t>
  </si>
  <si>
    <t>darkvision 60 ft., scent; Perception +12</t>
  </si>
  <si>
    <t>24, touch 11, flat-footed 22</t>
  </si>
  <si>
    <t>(+6 armor, +2 Dex, +7 natural, -1 size)</t>
  </si>
  <si>
    <t>bite +20 (2d6+12/19-20 plus 2d6 fire)</t>
  </si>
  <si>
    <t>breath weapon (30-ft. cone, once every 1d4 rounds, 10d6 fire damage, Reflex DC 21 half )</t>
  </si>
  <si>
    <t>Str 27, Dex 15, Con 21, Int 4, Wis 12, Cha 6</t>
  </si>
  <si>
    <t>Alertness, Improved Critical (bite), Improved Initiative, Skill Focus (Stealth, Survival), Weapon Focus (bite)</t>
  </si>
  <si>
    <t>Acrobatics +16, Perception +12, Stealth +21, Survival +18</t>
  </si>
  <si>
    <t>Infernal</t>
  </si>
  <si>
    <t>standard (+2 chain shirt barding)</t>
  </si>
  <si>
    <t>This creature resembles a powerfully built wolf the size of a large draft horse, with ebony fur and burning, fiery red eyes.</t>
  </si>
  <si>
    <t>Asmodeus, the Prince of Darkness, keeps vast kennels of these brutal warhounds beneath his palace in Nessus. All are fitted with shirts of fire-scorched barding, and the loyal beasts obey their master perfectly. Nessian warhounds are tireless and relentless trackers, pursuing enemies of Asmodeus to the far corners of Hell and beyond. Once Asmodeus sets them to a task, they do not quit until either the task is complete or they are dead. They are fearsome, snarling horrors in combat.</t>
  </si>
  <si>
    <t>&lt;link rel="stylesheet"href="PF.css"&gt;&lt;div&gt;&lt;h2&gt;Hell Hound, Nessian&lt;/h2&gt;&lt;h3&gt;&lt;i&gt;&lt;i&gt;This creature resembles a powerfully built wolf the size of a large draft horse&lt;/i&gt;, &lt;i&gt;with ebony fur and burning&lt;/i&gt;, &lt;i&gt;fiery red eyes.&lt;/i&gt;&lt;/i&gt;&lt;/h3&gt;&lt;br&gt;&lt;/br&gt;&lt;/div&gt;&lt;div class="heading"&gt;&lt;p class="alignleft"&gt;Nessian Warhound&lt;/p&gt;&lt;p class="alignright"&gt;CR 9&lt;/p&gt;&lt;div style="clear: both;"&gt;&lt;/div&gt;&lt;/div&gt;&lt;div&gt;&lt;h5&gt;&lt;b&gt;XP &lt;/b&gt;6,400&lt;/h5&gt;&lt;h5&gt;LE Large outsider (evil, extraplanar, fire, lawful)&lt;/h5&gt;&lt;h5&gt;&lt;b&gt;Init &lt;/b&gt;+6; &lt;b&gt;Senses &lt;/b&gt;darkvision 60 ft., scent; Perception +12&lt;/h5&gt;&lt;/div&gt;&lt;hr/&gt;&lt;div&gt;&lt;h5&gt;&lt;b&gt;DEFENSE&lt;/b&gt;&lt;/h5&gt;&lt;/div&gt;&lt;hr/&gt;&lt;div&gt;&lt;h5&gt;&lt;b&gt;AC &lt;/b&gt;24, touch 11, flat-footed 22 (+6 armor, &lt;i&gt;+2&lt;/i&gt; Dex, +7 natural, -1 size)&lt;/h5&gt;&lt;h5&gt;&lt;b&gt;hp &lt;/b&gt;126 (12d10+60)&lt;/h5&gt;&lt;h5&gt;&lt;b&gt;Fort &lt;/b&gt;+13, &lt;b&gt;Ref &lt;/b&gt;+10, &lt;b&gt;Will &lt;/b&gt;+5&lt;/h5&gt;&lt;h5&gt;&lt;b&gt;Immune &lt;/b&gt;fire&lt;/h5&gt;&lt;h5&gt;&lt;b&gt;Weaknesses &lt;/b&gt;vulnerability to cold&lt;/h5&gt;&lt;/div&gt;&lt;hr/&gt;&lt;div&gt;&lt;h5&gt;&lt;b&gt;OFFENSE&lt;/b&gt;&lt;/h5&gt;&lt;/div&gt;&lt;hr/&gt;&lt;div&gt;&lt;h5&gt;&lt;b&gt;Spd &lt;/b&gt;40 ft.&lt;/h5&gt;&lt;h5&gt;&lt;b&gt;Melee &lt;/b&gt;bite &lt;i&gt;+2&lt;/i&gt;0 (2d6+12/19-20 plus 2d6 fire)&lt;/h5&gt;&lt;h5&gt;&lt;b&gt;Space &lt;/b&gt;10 ft.; &lt;b&gt;Reach &lt;/b&gt;10 ft.&lt;/h5&gt;&lt;h5&gt;&lt;b&gt;Special Attacks &lt;/b&gt;breath weapon (30-ft. cone, once every 1d4 rounds, 10d6 fire damage, Reflex DC 21 half )&lt;/h5&gt;&lt;/div&gt;&lt;hr/&gt;&lt;div&gt;&lt;h5&gt;&lt;b&gt;STATISTICS&lt;/b&gt;&lt;/h5&gt;&lt;/div&gt;&lt;hr/&gt;&lt;div&gt;&lt;h5&gt;&lt;b&gt;Str &lt;/b&gt;27, &lt;b&gt;Dex &lt;/b&gt;15, &lt;b&gt;Con &lt;/b&gt;21, &lt;b&gt;Int &lt;/b&gt; 4, &lt;b&gt;Wis &lt;/b&gt;12, &lt;b&gt;Cha &lt;/b&gt;6&lt;/h5&gt;&lt;h5&gt;&lt;b&gt;Base Atk &lt;/b&gt;+12; &lt;b&gt;CMB &lt;/b&gt;&lt;i&gt;+2&lt;/i&gt;1; &lt;b&gt;CMD &lt;/b&gt;33 (37 vs. trip)&lt;/h5&gt;&lt;h5&gt;&lt;b&gt;Feats &lt;/b&gt;Alertness, Improved Critical (bite), Improved Initiative, Skill Focus (Stealth, Survival), Weapon Focus (bite)&lt;/h5&gt;&lt;h5&gt;&lt;b&gt;Skills &lt;/b&gt;Acrobatics +16, Perception +12, Stealth &lt;i&gt;+2&lt;/i&gt;1, Survival +18; &lt;b&gt;Racial Modifiers &lt;/b&gt;+5 Stealth&lt;/h5&gt;&lt;h5&gt;&lt;b&gt;Languages &lt;/b&gt;Infernal&lt;/h5&gt;&lt;/div&gt;&lt;hr/&gt;&lt;div&gt;&lt;h5&gt;&lt;b&gt;ECOLOGY&lt;/b&gt;&lt;/h5&gt;&lt;/div&gt;&lt;hr/&gt;&lt;div&gt;&lt;h5&gt;&lt;b&gt;Environment &lt;/b&gt; any (Hell)&lt;/h5&gt;&lt;h5&gt;&lt;b&gt;Organization &lt;/b&gt;solitary, pair, or pack (3-6)&lt;/h5&gt;&lt;h5&gt;&lt;b&gt;Treasure &lt;/b&gt;standard (&lt;i&gt;+2&lt;/i&gt; chain shirt barding)&lt;/h5&gt;&lt;/div&gt;&lt;br&gt;&lt;/br&gt;&lt;div&gt;&lt;h4&gt;&lt;p&gt;&lt;p&gt;Asmodeus, the Prince of Darkness, keeps vast kennels of these brutal warhounds beneath his palace in Nessus. All are fitted with shirts of fire-scorched barding, and the loyal beasts obey their master perfectly. Nessian warhounds are tireless and relentless trackers, pursuing enemies of Asmodeus to the far corners of Hell and beyond. Once Asmodeus sets them to a task, they do not quit until either the task is complete or they are dead. They are fearsome, snarling horrors in combat.&lt;/p&gt;&lt;/h4&gt;&lt;/div&gt;</t>
  </si>
  <si>
    <t>Aurochs</t>
  </si>
  <si>
    <t>13, touch 9, flat-footed 13</t>
  </si>
  <si>
    <t>(+4 natural, -1 size)</t>
  </si>
  <si>
    <t>gore +7 (1d8+9)</t>
  </si>
  <si>
    <t>stampede, trample (2d6+9, DC 17)</t>
  </si>
  <si>
    <t>Str 23, Dex 10, Con 17, Int 2, Wis 11, Cha 4</t>
  </si>
  <si>
    <t>Endurance, Skill Focus (Perception)</t>
  </si>
  <si>
    <t>Perception +9</t>
  </si>
  <si>
    <t>solitary, pair, or herd (3-30)</t>
  </si>
  <si>
    <t>This large, horned bull has a dirty black hide and an aggressive temper. Its horns are wide and sharp.</t>
  </si>
  <si>
    <t>Herd Animal</t>
  </si>
  <si>
    <t>Stampede (Ex) A stampede occurs if three or more creatures with stampede make a trample attack while remaining adjacent to each other. While stampeding, the creatures can trample foes of their size or smaller, and the trample's save DC increases by +2.</t>
  </si>
  <si>
    <t>Aurochs (both singular and plural) are large herd animals similar to domesticated cattle. Aurochs Companions Starting Statistics: Size Medium; Speed 40 ft.; AC +1 natural armor, Attack gore (1d6); Ability Scores Str 14, Dex 12, Con 12, Int 2, Wis 11, Cha 4; Special Qualities low-light vision, scent. 7th-Level Adv.: Size Large; AC +3 natural armor; Attack gore (1d8); Ability Scores Str +8, Dex -2, Con +4; Special Qualities stampede, trample.</t>
  </si>
  <si>
    <t>&lt;link rel="stylesheet"href="PF.css"&gt;&lt;div&gt;&lt;h2&gt;Herd Animal, Aurochs&lt;/h2&gt;&lt;h3&gt;&lt;i&gt;This large, horned bull has a dirty black hide and an aggressive temper. Its horns are wide and sharp.&lt;/i&gt;&lt;/h3&gt;&lt;br&gt;&lt;/br&gt;&lt;/div&gt;&lt;div class="heading"&gt;&lt;p class="alignleft"&gt;Aurochs&lt;/p&gt;&lt;p class="alignright"&gt;CR 2&lt;/p&gt;&lt;div style="clear: both;"&gt;&lt;/div&gt;&lt;/div&gt;&lt;div&gt;&lt;h5&gt;&lt;b&gt;XP &lt;/b&gt;600&lt;/h5&gt;&lt;h5&gt;N Large animal &lt;/h5&gt;&lt;h5&gt;&lt;b&gt;Init &lt;/b&gt;+0; &lt;b&gt;Senses &lt;/b&gt;low-light vision, scent; Perception +9&lt;/h5&gt;&lt;/div&gt;&lt;hr/&gt;&lt;div&gt;&lt;h5&gt;&lt;b&gt;DEFENSE&lt;/b&gt;&lt;/h5&gt;&lt;/div&gt;&lt;hr/&gt;&lt;div&gt;&lt;h5&gt;&lt;b&gt;AC &lt;/b&gt;13, touch 9, flat-footed 13 (+4 natural, -1 size)&lt;/h5&gt;&lt;h5&gt;&lt;b&gt;hp &lt;/b&gt;22 (3d8+9)&lt;/h5&gt;&lt;h5&gt;&lt;b&gt;Fort &lt;/b&gt;+6, &lt;b&gt;Ref &lt;/b&gt;+3, &lt;b&gt;Will &lt;/b&gt;+1&lt;/h5&gt;&lt;/div&gt;&lt;hr/&gt;&lt;div&gt;&lt;h5&gt;&lt;b&gt;OFFENSE&lt;/b&gt;&lt;/h5&gt;&lt;/div&gt;&lt;hr/&gt;&lt;div&gt;&lt;h5&gt;&lt;b&gt;Spd &lt;/b&gt;40 ft.&lt;/h5&gt;&lt;h5&gt;&lt;b&gt;Melee &lt;/b&gt;gore +7 (1d8+9)&lt;/h5&gt;&lt;h5&gt;&lt;b&gt;Space &lt;/b&gt;10 ft.; &lt;b&gt;Reach &lt;/b&gt;5 ft.&lt;/h5&gt;&lt;h5&gt;&lt;b&gt;Special Attacks &lt;/b&gt;stampede, trample (2d6+9, DC 17)&lt;/h5&gt;&lt;/div&gt;&lt;hr/&gt;&lt;div&gt;&lt;h5&gt;&lt;b&gt;STATISTICS&lt;/b&gt;&lt;/h5&gt;&lt;/div&gt;&lt;hr/&gt;&lt;div&gt;&lt;h5&gt;&lt;b&gt;Str&lt;/b&gt; 23, &lt;b&gt;Dex&lt;/b&gt; 10, &lt;b&gt;Con&lt;/b&gt; 17, &lt;b&gt;Int&lt;/b&gt; 2, &lt;b&gt;Wis&lt;/b&gt; 11, &lt;b&gt;Cha&lt;/b&gt; 4&lt;/h5&gt;&lt;h5&gt;&lt;b&gt;Base Atk &lt;/b&gt;+2; &lt;b&gt;CMB &lt;/b&gt;+9; &lt;b&gt;CMD &lt;/b&gt;19 (23 vs. trip)&lt;/h5&gt;&lt;h5&gt;&lt;b&gt;Feats &lt;/b&gt;Endurance, Skill Focus (Perception)&lt;/h5&gt;&lt;h5&gt;&lt;b&gt;Skills &lt;/b&gt;Perception +9&lt;/h5&gt;&lt;/div&gt;&lt;hr/&gt;&lt;div&gt;&lt;h5&gt;&lt;b&gt;ECOLOGY&lt;/b&gt;&lt;/h5&gt;&lt;/div&gt;&lt;hr/&gt;&lt;div&gt;&lt;h5&gt;&lt;b&gt;Environment &lt;/b&gt; temperate plains&lt;/h5&gt;&lt;h5&gt;&lt;b&gt;Organization &lt;/b&gt;solitary, pair, or herd (3-30)&lt;/h5&gt;&lt;h5&gt;&lt;b&gt;Treasure &lt;/b&gt;none&lt;/h5&gt;&lt;/div&gt;&lt;hr/&gt;&lt;div&gt;&lt;h5&gt;&lt;b&gt;SPECIAL ABILITIES&lt;/b&gt;&lt;/h5&gt;&lt;/div&gt;&lt;hr/&gt;&lt;div&gt;&lt;h5&gt;&lt;b&gt;Stampede (Ex)&lt;/b&gt; A stampede occurs if three or more creatures with stampede make a trample attack while remaining adjacent to each other. While stampeding, the creatures can trample foes of their size or smaller, and the trample's save DC increases by +2.&lt;/h5&gt;&lt;/div&gt;&lt;br&gt;&lt;/br&gt;&lt;div&gt;&lt;h4&gt;&lt;p&gt;Aurochs (both singular and plural) are large herd animals similar to domesticated cattle.&lt;/p&gt;&lt;p&gt;&lt;b&gt;Aurochs Companions&lt;/b&gt;&lt;br&gt; &lt;b&gt;Starting Statistics: Size&lt;/b&gt; Medium; &lt;b&gt;Speed&lt;/b&gt; 40 ft.; &lt;b&gt;AC&lt;/b&gt; +1 natural armor, &lt;b&gt;Attack&lt;/b&gt; gore (1d6); &lt;b&gt;Ability Scores&lt;/b&gt; Str 14, Dex 12, Con 12, Int 2, Wis 11, Cha 4; &lt;b&gt;Special Qualities&lt;/b&gt; low-light vision, scent.&lt;/p&gt;&lt;p&gt;&lt;b&gt;7th-Level Adv.: Size&lt;/b&gt; Large; &lt;b&gt;AC&lt;/b&gt; +3 natural armor; &lt;b&gt;Attack&lt;/b&gt; gore (1d8); &lt;b&gt;Ability Scores&lt;/b&gt; Str +8, Dex -2, Con +4; &lt;b&gt;Special Qualities&lt;/b&gt; stampede, trample.&lt;/p&gt;&lt;/h4&gt;&lt;/div&gt;</t>
  </si>
  <si>
    <t>Bison</t>
  </si>
  <si>
    <t>Fort +8, Ref +4, Will +1</t>
  </si>
  <si>
    <t>gore +10 (2d6+12)</t>
  </si>
  <si>
    <t>stampede (see aurochs), trample (2d6+12, DC 20)</t>
  </si>
  <si>
    <t>Str 27, Dex 10, Con 19, Int 2, Wis 11, Cha 4</t>
  </si>
  <si>
    <t>22 (26 vs. trip)</t>
  </si>
  <si>
    <t>Endurance, Improved Bull Rush, Power Attack</t>
  </si>
  <si>
    <t>Perception +8</t>
  </si>
  <si>
    <t xml:space="preserve"> cold or temperate plains</t>
  </si>
  <si>
    <t>This creature has small, upward-pointing horns, a shaggy coat of fur, and a large hump on its shoulders.</t>
  </si>
  <si>
    <t>Bison are large herd animals. They can grow as long as 12 feet and as tall as 7 feet at the shoulder. Average bison weigh 2,200 pounds. The bison's statistics can be used for almost any larger herd animal, such as the buffalo. Bison frighten far less easily than their domesticated cousins and are much more aggressive when protecting the herd or their young. Adult bulls are extremely confontational in mating season, and even kill one another in pursuit of particular females. After mating season, herds of bison tend to separate into smaller herds in preparation for the arrival of new calves. Bison companions are identical to aurochs animal companions.</t>
  </si>
  <si>
    <t>&lt;link rel="stylesheet"href="PF.css"&gt;&lt;div&gt;&lt;h2&gt;Herd Animal, Bison&lt;/h2&gt;&lt;h3&gt;&lt;i&gt;This creature has small, upward-pointing horns, a shaggy coat of fur, and a large hump on its shoulders.&lt;/i&gt;&lt;/h3&gt;&lt;br&gt;&lt;/br&gt;&lt;/div&gt;&lt;div class="heading"&gt;&lt;p class="alignleft"&gt;Bison&lt;/p&gt;&lt;p class="alignright"&gt;CR 4&lt;/p&gt;&lt;div style="clear: both;"&gt;&lt;/div&gt;&lt;/div&gt;&lt;div&gt;&lt;h5&gt;&lt;b&gt;XP &lt;/b&gt;1,200&lt;/h5&gt;&lt;h5&gt;N Large animal &lt;/h5&gt;&lt;h5&gt;&lt;b&gt;Init &lt;/b&gt;+0; &lt;b&gt;Senses &lt;/b&gt;low-light vision, scent; Perception +8&lt;/h5&gt;&lt;/div&gt;&lt;hr/&gt;&lt;div&gt;&lt;h5&gt;&lt;b&gt;DEFENSE&lt;/b&gt;&lt;/h5&gt;&lt;/div&gt;&lt;hr/&gt;&lt;div&gt;&lt;h5&gt;&lt;b&gt;AC &lt;/b&gt;17, touch 9, flat-footed 17 (+8 natural, -1 size)&lt;/h5&gt;&lt;h5&gt;&lt;b&gt;hp &lt;/b&gt;42 (5d8+20)&lt;/h5&gt;&lt;h5&gt;&lt;b&gt;Fort &lt;/b&gt;+8, &lt;b&gt;Ref &lt;/b&gt;+4, &lt;b&gt;Will &lt;/b&gt;+1&lt;/h5&gt;&lt;/div&gt;&lt;hr/&gt;&lt;div&gt;&lt;h5&gt;&lt;b&gt;OFFENSE&lt;/b&gt;&lt;/h5&gt;&lt;/div&gt;&lt;hr/&gt;&lt;div&gt;&lt;h5&gt;&lt;b&gt;Spd &lt;/b&gt;40 ft.&lt;/h5&gt;&lt;h5&gt;&lt;b&gt;Melee &lt;/b&gt;gore +10 (2d6+12)&lt;/h5&gt;&lt;h5&gt;&lt;b&gt;Space &lt;/b&gt;10 ft.; &lt;b&gt;Reach &lt;/b&gt;5 ft.&lt;/h5&gt;&lt;h5&gt;&lt;b&gt;Special Attacks &lt;/b&gt;stampede (see aurochs), trample (2d6+12, DC 20)&lt;/h5&gt;&lt;/div&gt;&lt;hr/&gt;&lt;div&gt;&lt;h5&gt;&lt;b&gt;STATISTICS&lt;/b&gt;&lt;/h5&gt;&lt;/div&gt;&lt;hr/&gt;&lt;div&gt;&lt;h5&gt;&lt;b&gt;Str&lt;/b&gt; 27, &lt;b&gt;Dex&lt;/b&gt; 10, &lt;b&gt;Con&lt;/b&gt; 19, &lt;b&gt;Int&lt;/b&gt; 2, &lt;b&gt;Wis&lt;/b&gt; 11, &lt;b&gt;Cha&lt;/b&gt; 4&lt;/h5&gt;&lt;h5&gt;&lt;b&gt;Base Atk &lt;/b&gt;+3; &lt;b&gt;CMB &lt;/b&gt;+12; &lt;b&gt;CMD &lt;/b&gt;22 (26 vs. trip)&lt;/h5&gt;&lt;h5&gt;&lt;b&gt;Feats &lt;/b&gt;Endurance, Improved Bull Rush, Power Attack&lt;/h5&gt;&lt;h5&gt;&lt;b&gt;Skills &lt;/b&gt;Perception +8&lt;/h5&gt;&lt;/div&gt;&lt;hr/&gt;&lt;div&gt;&lt;h5&gt;&lt;b&gt;ECOLOGY&lt;/b&gt;&lt;/h5&gt;&lt;/div&gt;&lt;hr/&gt;&lt;div&gt;&lt;h5&gt;&lt;b&gt;Environment &lt;/b&gt; cold or temperate plains&lt;/h5&gt;&lt;h5&gt;&lt;b&gt;Organization &lt;/b&gt;solitary, pair, or herd (3-30)&lt;/h5&gt;&lt;h5&gt;&lt;b&gt;Treasure &lt;/b&gt;none&lt;/h5&gt;&lt;/div&gt;&lt;br&gt;&lt;/br&gt;&lt;div&gt;&lt;h4&gt;&lt;p&gt;Bison are large herd animals. They can grow as long as 12 feet and as tall as 7 feet at the shoulder. Average bison weigh 2,200 pounds. The bison's statistics can be used for almost any larger herd animal, such as the buffalo.&lt;/p&gt;&lt;p&gt;Bison frighten far less easily than their domesticated cousins and are much more aggressive when protecting the herd or their young. Adult bulls are extremely confontational in mating season, and even kill one another in pursuit of particular females. After mating season, herds of bison tend to separate into smaller herds in preparation for the arrival of new calves.&lt;/p&gt;&lt;p&gt;Bison companions are identical to aurochs animal companions.&lt;/p&gt;&lt;/h4&gt;&lt;/div&gt;</t>
  </si>
  <si>
    <t>Hobgoblin</t>
  </si>
  <si>
    <t>fighter 1</t>
  </si>
  <si>
    <t>(+3 armor, +2 Dex, +1 shield)</t>
  </si>
  <si>
    <t>(1d10+7)</t>
  </si>
  <si>
    <t>longsword +4 (1d8+2/19-20)</t>
  </si>
  <si>
    <t>longbow +3 (1d8/x3)</t>
  </si>
  <si>
    <t>Str 15, Dex 15, Con 16, Int 10, Wis 12, Cha 8</t>
  </si>
  <si>
    <t>Toughness, Weapon Focus (longsword)</t>
  </si>
  <si>
    <t>Perception +2, Stealth +5</t>
  </si>
  <si>
    <t>Common, Goblin</t>
  </si>
  <si>
    <t>gang (4-9), warband (10-24), or tribe (25+ plus 50% noncombatants, 1 sergeant of 3rd level per 20 adults, 1 or 2 lieutenants of 4th or 5th level, 1 leader of 6th-8th level, 6-12 leopards, and 1-4 ogres or 1-2 trolls)</t>
  </si>
  <si>
    <t>NPC Gear (studded leather armor, light steel shield, longsword, longbow with 20 arrows, other treasure)</t>
  </si>
  <si>
    <t>Standing as tall as a human, this muscular, gray-skinned creature peers about with tiny, observant eyes.</t>
  </si>
  <si>
    <t>Hobgoblins are militaristic and fecund, a combination that makes them quite dangerous in some regions. They breed quickly, replacing fallen members with new soldiers and keeping up their numbers despite the fortunes of war. They generally need little reason to declare war, but more often than not that reason is to capture new slaves- life as a slave in a hobgoblin lair is brutal and short, and new slaves are always needed to replace those who fall or are eaten. Of all the goblinoid races, the hobgoblin is by far the most civilized. They see the larger and more solitary bugbears as tools to be hired and used where appropriate, usually for specif ic missions involving assassination and stealth, and look upon their smaller goblin kin with a mix of shame and frustration. Hobgoblins admire goblin tenacity, yet their miniscule kindred's unpredictable nature and fondness for fire make them unwelcome additions to hobgoblin tribes or settlements. Nonetheless, most hobgoblin tribes include a small group of goblins, typically squatting in the most undesirable corners of the settlement. Many hobgoblin tribes combine their love of warfare with keen intellects. The science of siege engines, alchemy, and complex feats of engineering fascinate most hobgoblins, and those who are particularly skilled are treated as heroes and invariably secure high-ranking positions in the tribe. Slaves with analytical minds are quite valued, and as such raids on dwarven cities are commonplace. It is well known that hobgoblins mistrust and even despise magic, particularly arcane magic. Their shamans are treated with a mix of fear and respect, and are usually forced to live alone on the fringes of the tribe's lair. It is all but unheard of to find a hobgoblin practicing arcane magic, or as hobgoblins call it, "elf magic." This is the root of their hatred of magic-the hobgoblins' hatred of elves. A hobgoblin stands 5 feet tall and weighs 160 pounds. Hobgoblin Characters Hobgoblins are defined by their class levels-they do not possess racial Hit Dice. All hobgoblins have the following racial traits. +2 Dexterity, +2 Constitution: Hobgoblins are fast and hearty. Darkvision: Hobgoblins can see in the dark up to 60 feet. Sneaky: Hobgoblins gain a +4 racial bonus on Stealth checks. Languages: All hobgoblins begin play speaking Common and Goblin. Hobgoblins with high Intelligence scores can choose any of the following bonus languages: Draconic, Dwarven, Infernal, Giant, Orc.</t>
  </si>
  <si>
    <t>&lt;link rel="stylesheet"href="PF.css"&gt;&lt;div&gt;&lt;h2&gt;Hobgoblin&lt;/h2&gt;&lt;h3&gt;&lt;i&gt;Standing as tall as a human, this muscular, gray-skinned creature peers about with tiny, observant eyes.&lt;/i&gt;&lt;/h3&gt;&lt;br&gt;&lt;/br&gt;&lt;/div&gt;&lt;div class="heading"&gt;&lt;p class="alignleft"&gt;Hobgoblin&lt;/p&gt;&lt;p class="alignright"&gt;CR 1/2&lt;/p&gt;&lt;div style="clear: both;"&gt;&lt;/div&gt;&lt;/div&gt;&lt;div&gt;&lt;h5&gt;&lt;b&gt;XP &lt;/b&gt;200&lt;/h5&gt;&lt;h5&gt;Hobgoblin fighter 1&lt;/h5&gt;&lt;h5&gt;LE Medium humanoid (goblinoid)&lt;/h5&gt;&lt;h5&gt;&lt;b&gt;Init &lt;/b&gt;+2; &lt;b&gt;Senses &lt;/b&gt;darkvision 60 ft.; Perception +2&lt;/h5&gt;&lt;/div&gt;&lt;hr/&gt;&lt;div&gt;&lt;h5&gt;&lt;b&gt;DEFENSE&lt;/b&gt;&lt;/h5&gt;&lt;/div&gt;&lt;hr/&gt;&lt;div&gt;&lt;h5&gt;&lt;b&gt;AC &lt;/b&gt;16, touch 12, flat-footed 14 (+3 armor, +2 Dex, +1 shield)&lt;/h5&gt;&lt;h5&gt;&lt;b&gt;hp &lt;/b&gt;17 (1d10+7)&lt;/h5&gt;&lt;h5&gt;&lt;b&gt;Fort &lt;/b&gt;+5, &lt;b&gt;Ref &lt;/b&gt;+2, &lt;b&gt;Will &lt;/b&gt;+1&lt;/h5&gt;&lt;/div&gt;&lt;hr/&gt;&lt;div&gt;&lt;h5&gt;&lt;b&gt;OFFENSE&lt;/b&gt;&lt;/h5&gt;&lt;/div&gt;&lt;hr/&gt;&lt;div&gt;&lt;h5&gt;&lt;b&gt;Spd &lt;/b&gt;30 ft.&lt;/h5&gt;&lt;h5&gt;&lt;b&gt;Melee &lt;/b&gt;longsword +4 (1d8+2/19-20)&lt;/h5&gt;&lt;h5&gt;&lt;b&gt;Ranged &lt;/b&gt;longbow +3 (1d8/x3)&lt;/h5&gt;&lt;/div&gt;&lt;hr/&gt;&lt;div&gt;&lt;h5&gt;&lt;b&gt;STATISTICS&lt;/b&gt;&lt;/h5&gt;&lt;/div&gt;&lt;hr/&gt;&lt;div&gt;&lt;h5&gt;&lt;b&gt;Str&lt;/b&gt; 15, &lt;b&gt;Dex&lt;/b&gt; 15, &lt;b&gt;Con&lt;/b&gt; 16, &lt;b&gt;Int&lt;/b&gt; 10, &lt;b&gt;Wis&lt;/b&gt; 12, &lt;b&gt;Cha&lt;/b&gt; 8&lt;/h5&gt;&lt;h5&gt;&lt;b&gt;Base Atk &lt;/b&gt;+1; &lt;b&gt;CMB &lt;/b&gt;+3; &lt;b&gt;CMD &lt;/b&gt;15&lt;/h5&gt;&lt;h5&gt;&lt;b&gt;Feats &lt;/b&gt;Toughness, Weapon Focus (longsword)&lt;/h5&gt;&lt;h5&gt;&lt;b&gt;Skills &lt;/b&gt;Perception +2, Stealth +5; &lt;b&gt;Racial Modifiers &lt;/b&gt;+4 Stealth&lt;/h5&gt;&lt;h5&gt;&lt;b&gt;Languages &lt;/b&gt;Common, Goblin&lt;/h5&gt;&lt;/div&gt;&lt;hr/&gt;&lt;div&gt;&lt;h5&gt;&lt;b&gt;ECOLOGY&lt;/b&gt;&lt;/h5&gt;&lt;/div&gt;&lt;hr/&gt;&lt;div&gt;&lt;h5&gt;&lt;b&gt;Environment &lt;/b&gt; temperate hills&lt;/h5&gt;&lt;h5&gt;&lt;b&gt;Organization &lt;/b&gt;gang (4-9), warband (10-24), or tribe (25+ plus 50% noncombatants, 1 sergeant of 3rd level per 20 adults, 1 or 2 lieutenants of 4th or 5th level, 1 leader of 6th-8th level, 6-12 leopards, and 1-4 ogres or 1-2 trolls)&lt;/h5&gt;&lt;h5&gt;&lt;b&gt;Treasure &lt;/b&gt;NPC Gear (studded leather armor, light steel shield, longsword, longbow with 20 arrows, other treasure)&lt;/h5&gt;&lt;/div&gt;&lt;br&gt;&lt;/br&gt;&lt;div&gt;&lt;h4&gt;&lt;p&gt;Hobgoblins are militaristic and fecund, a combination that makes them quite dangerous in some regions. They breed quickly, replacing fallen members with new soldiers and keeping up their numbers despite the fortunes of war. They generally need little reason to declare war, but more often than not that reason is to capture new slaves- life as a slave in a hobgoblin lair is brutal and short, and new slaves are always needed to replace those who fall or are eaten.&lt;/p&gt;&lt;p&gt;Of all the goblinoid races, the hobgoblin is by far the most civilized.&lt;/p&gt;&lt;p&gt;They see the larger and more solitary bugbears as tools to be hired and used where appropriate, usually for specif ic missions involving assassination and stealth, and look upon their smaller goblin kin with a mix of shame and frustration. Hobgoblins admire goblin tenacity, yet their miniscule kindred's unpredictable nature and fondness for fire make them unwelcome additions to hobgoblin tribes or settlements. Nonetheless, most hobgoblin tribes include a small group of goblins, typically squatting in the most undesirable corners of the settlement.&lt;/p&gt;&lt;p&gt;Many hobgoblin tribes combine their love of warfare with keen intellects. The science of siege engines, alchemy, and complex feats of engineering fascinate most hobgoblins, and those who are particularly skilled are treated as heroes and invariably secure high-ranking positions in the tribe. Slaves with analytical minds are quite valued, and as such raids on dwarven cities are commonplace.&lt;/p&gt;&lt;p&gt;It is well known that hobgoblins mistrust and even despise magic, particularly arcane magic. Their shamans are treated with a mix of fear and respect, and are usually forced to live alone on the fringes of the tribe's lair. It is all but unheard of to find a hobgoblin practicing arcane magic, or as hobgoblins call it, "elf magic." This is the root of their hatred of magic-the hobgoblins' hatred of elves.&lt;/p&gt;&lt;p&gt;A hobgoblin stands 5 feet tall and weighs 160 pounds.&lt;/p&gt;&lt;p&gt;&lt;b&gt;Hobgoblin Characters&lt;/b&gt;&lt;br&gt; Hobgoblins are defined by their class levels-they do not possess racial Hit Dice. All hobgoblins have the following racial traits.&lt;/p&gt;&lt;p&gt;&lt;b&gt;+2 Dexterity, +2 Constitution:&lt;/b&gt; Hobgoblins are fast and hearty.&lt;/p&gt;&lt;p&gt;&lt;b&gt;Darkvision:&lt;/b&gt; Hobgoblins can see in the dark up to 60 feet.&lt;/p&gt;&lt;p&gt;&lt;b&gt;Sneaky:&lt;/b&gt; Hobgoblins gain a +4 racial bonus on Stealth checks.&lt;/p&gt;&lt;p&gt;&lt;b&gt;Languages:&lt;/b&gt; All hobgoblins begin play speaking Common and Goblin.&lt;/p&gt;&lt;p&gt;Hobgoblins with high Intelligence scores can choose any of the following bonus languages: Draconic, Dwarven, Infernal, Giant, Orc.&lt;/p&gt;&lt;/h4&gt;&lt;/div&gt;</t>
  </si>
  <si>
    <t>Homunculus</t>
  </si>
  <si>
    <t>Any alignment (same as creator)</t>
  </si>
  <si>
    <t>darkvision 60 ft., low-light vision; Perception +3</t>
  </si>
  <si>
    <t>Fort +0, Ref +4, Will +1</t>
  </si>
  <si>
    <t>20 ft., fly 50 ft.  (good)</t>
  </si>
  <si>
    <t>1 bite +3 (1d4-1  plus poison)</t>
  </si>
  <si>
    <t>Str 8, Dex 15, Con -, Int 10, Wis 12, Cha 7</t>
  </si>
  <si>
    <t>Fly +10, Perception +3, Stealth +12</t>
  </si>
  <si>
    <t>Common (cannot speak);  telepathic link</t>
  </si>
  <si>
    <t>This vaguely humanoid creature is about the size of a cat but looks more like a toothy, winged devil.</t>
  </si>
  <si>
    <t>Poison (Ex) Bite-injury; save Fort DC 13; frequency 1/minute for 60 minutes; effect sleep for 1 minute; cure 1 save. The save DC is Constitution-based and includes a +2 racial bonus.  Telepathic Link (Su) A homunculus cannot speak, but the process of creating one links it telepathically with its creator. A homunculus knows what its master knows and can convey to him or her everything it sees and hears, out to a distance of 1,500 feet.</t>
  </si>
  <si>
    <t>A homunculus is a miniature servant created by a spellcaster from his own blood. They are weak combatants but make effective spies, messengers, and scouts. A homunculus's creator determines its precise features; some are more refined looking, but most creators don't bother to improve the creature's appearance beyond the minimum necessary for functioning.  Homunculi are little more than tools designed to carry out assigned tasks. They are extensions of their creators, sharing the same alignment and basic nature.  A homunculus never willingly travels more than a mile from its master, though it can be removed forcibly. If this occurs, the creature does everything in its power to return to this range, as it cannot communicate with its master beyond this distance. An attack that destroys a homunculus deals 2d10 points of damage to its master. If the creature's master is slain, the homunculus goes insane-it loses its Intelligence score, all feats, and all skill ranks, and generally claims the immediate surroundings as its domain, mindlessly attacking any who intrude upon its lair.  On rare occasions, a homunculus freed from its servitude rises above its master's original intent and becomes more than a half-insane construct guardian of a long-forgotten lair. In some cases, a homunculus might even come to see itself as the rightful heir to its master's legacy, or even the reincarnated spirit of the master himself.  Construction A homunculus is shaped from a mixture of clay, ash, mandrake root, spring water, and one pint of the creator's own blood. These materials cost 50 gp. After the body is sculpted, it is animated through an extended magical ritual that requires a specially prepared laboratory or workroom, similar to an alchemist's laboratory, and costing an additional 1,000 gp to supply. If the creator is personally constructing the creature's body, the building and ritual can be performed together. A homunculus with more than 2 Hit Dice can be created, but each additional Hit Die adds +2,000 gp to the cost to create.  The person whose blood is used to form a homunculus's body becomes its master; it is possible for one person to give blood for the creation, another to sculpt the base material, and another to magically animate it as a minion for the one who provided the blood.  Homunculus CL 7th; Price 2,050 gp Construction Requirements Craft Construct, arcane eye, mirror image, mending; Skill Craft (leather) or Craft (sculptures) DC 12; Cost 1,050 gp.</t>
  </si>
  <si>
    <t>&lt;link rel="stylesheet"href="PF.css"&gt;&lt;div&gt;&lt;h2&gt;Homunculus&lt;/h2&gt;&lt;h3&gt;&lt;i&gt;This vaguely humanoid creature is about the size of a cat but looks more like a toothy, winged devil.&lt;/i&gt;&lt;/h3&gt;&lt;br&gt;&lt;/div&gt;&lt;div class="heading"&gt;&lt;p class="alignleft"&gt;Homunculus&lt;/p&gt;&lt;p class="alignright"&gt;CR 1&lt;/p&gt;&lt;div style="clear: both;"&gt;&lt;/div&gt;&lt;/div&gt;&lt;div&gt;&lt;h5&gt;&lt;b&gt;XP &lt;/b&gt;400&lt;/h5&gt;&lt;h5&gt;Any alignment (same as creator) Tiny construct &lt;/h5&gt;&lt;h5&gt;&lt;b&gt;Init &lt;/b&gt;+2; &lt;b&gt;Senses &lt;/b&gt;darkvision 60 ft., low-light vision; Perception +3&lt;/h5&gt;&lt;/div&gt;&lt;hr/&gt;&lt;div&gt;&lt;h5&gt;&lt;b&gt;DEFENSE&lt;/b&gt;&lt;/h5&gt;&lt;/div&gt;&lt;hr/&gt;&lt;div&gt;&lt;h5&gt;&lt;b&gt;AC &lt;/b&gt;14, touch 14, flat-footed 12 (+2 Dex, +2 size)&lt;/h5&gt;&lt;h5&gt;&lt;b&gt;hp &lt;/b&gt;11 (2d10)&lt;/h5&gt;&lt;h5&gt;&lt;b&gt;Fort &lt;/b&gt;+0, &lt;b&gt;Ref &lt;/b&gt;+4, &lt;b&gt;Will &lt;/b&gt;+1&lt;/h5&gt;&lt;h5&gt;&lt;b&gt;Defensive Abilities &lt;/b&gt;construct traits&lt;/h5&gt;&lt;/div&gt;&lt;hr/&gt;&lt;div&gt;&lt;h5&gt;&lt;b&gt;OFFENSE&lt;/b&gt;&lt;/h5&gt;&lt;/div&gt;&lt;hr/&gt;&lt;div&gt;&lt;h5&gt;&lt;b&gt;Spd &lt;/b&gt;20 ft., fly 50 ft.  (good)&lt;/h5&gt;&lt;h5&gt;&lt;b&gt;Melee &lt;/b&gt;1 bite +3 (1d4-1  plus poison)&lt;/h5&gt;&lt;h5&gt;&lt;b&gt;Space &lt;/b&gt;2-1/2 ft.; &lt;b&gt;Reach &lt;/b&gt;0 ft.&lt;/h5&gt;&lt;/div&gt;&lt;hr/&gt;&lt;div&gt;&lt;h5&gt;&lt;b&gt;STATISTICS&lt;/b&gt;&lt;/h5&gt;&lt;/div&gt;&lt;hr/&gt;&lt;div&gt;&lt;h5&gt;&lt;b&gt;Str &lt;/b&gt;8, &lt;b&gt;Dex &lt;/b&gt;15, &lt;b&gt;Con &lt;/b&gt;-, &lt;b&gt;Int &lt;/b&gt; 10, &lt;b&gt;Wis &lt;/b&gt;12, &lt;b&gt;Cha &lt;/b&gt;7&lt;/h5&gt;&lt;h5&gt;&lt;b&gt;Base Atk &lt;/b&gt;+2; &lt;b&gt;CMB &lt;/b&gt;+2; &lt;b&gt;CMD &lt;/b&gt;11&lt;/h5&gt;&lt;h5&gt;&lt;b&gt;Feats &lt;/b&gt;Lightning Reflexes&lt;/h5&gt;&lt;h5&gt;&lt;b&gt;Skills &lt;/b&gt;Fly +10, Perception +3, Stealth +12&lt;/h5&gt;&lt;h5&gt;&lt;b&gt;Languages &lt;/b&gt;Common (cannot speak);  telepathic link&lt;/h5&gt;&lt;/div&gt;&lt;hr/&gt;&lt;div&gt;&lt;h5&gt;&lt;b&gt;ECOLOGY&lt;/b&gt;&lt;/h5&gt;&lt;/div&gt;&lt;hr/&gt;&lt;div&gt;&lt;h5&gt;&lt;b&gt;Environment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ABILITIES&lt;/b&gt;&lt;/h5&gt;&lt;/div&gt;&lt;hr/&gt;&lt;div&gt;&lt;h5&gt;&lt;b&gt;Poison (Ex)&lt;/b&gt; Bite-injury; &lt;i&gt;save&lt;/i&gt; Fort DC 13; &lt;i&gt;frequency&lt;/i&gt; 1/minute for 60 minutes; &lt;i&gt;effect&lt;/i&gt; sleep for 1 minute; &lt;i&gt;cure&lt;/i&gt; 1 &lt;i&gt;save&lt;/i&gt;. The save DC is Constitution-based and includes a +2 racial bonus.  &lt;/h5&gt;&lt;h5&gt;&lt;b&gt;Telepathic Link (Su)&lt;/b&gt; A homunculus cannot speak, but the process of creating one links it telepathically with its creator. A homunculus knows what its master knows and can convey to him or her everything it sees and hears, out to a distance of 1,500 feet.&lt;/h5&gt;&lt;/div&gt;&lt;br&gt;&lt;div&gt;&lt;h4&gt;&lt;p&gt;&lt;p&gt;A homunculus is a miniature servant created by a spellcaster from his own blood. They are weak combatants but make effective spies, messengers, and scouts. A homunculus's creator determines its precise features; some are more refined looking, but most creators don't bother to improve the creature's appearance beyond the minimum necessary for functioning.&lt;/p&gt;&lt;p&gt;Homunculi are little more than tools designed to carry out assigned tasks. They are extensions of their creators, sharing the same alignment and basic nature.&lt;/p&gt;&lt;p&gt;A homunculus never willingly travels more than a mile from its master, though it can be removed forcibly. If this occurs, the creature does everything in its power to return to this range, as it cannot communicate with its master beyond this distance. An attack that destroys a homunculus deals 2d10 points of damage to its master. If the creature's master is slain, the homunculus goes insane-it loses its Intelligence score, all feats, and all skill ranks, and generally claims the immediate surroundings as its domain, mindlessly attacking any who intrude upon its lair.&lt;/p&gt;&lt;p&gt;On rare occasions, a homunculus freed from its servitude rises above its master's original intent and becomes more than a half-insane construct guardian of a long-forgotten lair. In some cases, a homunculus might even come to see itself as the rightful heir to its master's legacy, or even the reincarnated spirit of the master himself.&lt;/p&gt;&lt;p&gt;&lt;br&gt;&lt;b&gt;Construction&lt;/b&gt;&lt;br&gt; A homunculus is shaped from a mixture of clay, ash, mandrake root, spring water, and one pint of the creator's own blood. These materials cost 50 gp. After the body is sculpted, it is animated through an extended magical ritual that requires a specially prepared laboratory or workroom, similar to an alchemist's laboratory, and costing an additional 1,000 gp to supply. If the creator is personally constructing the creature's body, the building and ritual can be performed together. A homunculus with more than 2 Hit Dice can be created, but each additional Hit Die adds +2,000 gp to the cost to create.&lt;/p&gt;&lt;p&gt;The person whose blood is used to form a homunculus's body becomes its master; it is possible for one person to give blood for the creation, another to sculpt the base material, and another to magically animate it as a minion for the one who provided the blood.&lt;/p&gt;&lt;p&gt;&lt;br&gt;&lt;div class="heading"&gt;&lt;p class="alignleft"&gt;Homunculus&lt;div style="clear: both;"&gt;&lt;/div&gt; &lt;b&gt;CL&lt;/b&gt; 7th; &lt;b&gt;Price&lt;/b&gt; 2,050 gp &lt;br&gt;&lt;hr/&gt;&lt;b&gt;Construction&lt;/b&gt;&lt;hr/&gt; &lt;b&gt;Requirements&lt;/b&gt; Craft Construct, &lt;i&gt;arcane eye&lt;/i&gt;, &lt;i&gt;mirror image&lt;/i&gt;, &lt;i&gt;mending&lt;/i&gt;; &lt;b&gt;Skill&lt;/b&gt; Craft (leather) or Craft (sculptures) DC 12; &lt;b&gt;Cost&lt;/b&gt; 1,050 gp.&lt;/p&gt;&lt;/h4&gt;&lt;/div&gt;</t>
  </si>
  <si>
    <t>Horse</t>
  </si>
  <si>
    <t>11, touch 11, flat-footed 9</t>
  </si>
  <si>
    <t>(+2 Dex, -1 size)</t>
  </si>
  <si>
    <t>2 hooves -2 (1d4+1)</t>
  </si>
  <si>
    <t>Str 16, Dex 14, Con 17, Int 2, Wis 13, Cha 7</t>
  </si>
  <si>
    <t>17 (21 vs. trip)</t>
  </si>
  <si>
    <t>Endurance, RunB</t>
  </si>
  <si>
    <t>docile</t>
  </si>
  <si>
    <t>This proud horse thunders across the grassy plain with fluid grace, wind tugging at its loose-fitting barding.</t>
  </si>
  <si>
    <t>Docile (Ex) Unless specifically trained for combat (see the Handle Animal skill on page 97 of the Pathfinder RPG Core Rulebook), a horse's hooves are treated as secondary attacks.  Horses stand 5 to 6 feet tall at the shoulder and weigh between 1,000 and 1,500 pounds.</t>
  </si>
  <si>
    <t>The statistics above are for a typical riding horse, called by some a "light horse." Some horses are larger and heartier, bred for labor such as pulling plows or carriages. These horses are called "heavy horses" and gain the following adjustments to the base statistics detailed above.  Heavy Horse: A heavy horse gains the advanced simple template. In addition, it also gains a bite attack that inf licts 1d4 damage, and its hoof damage increases to 1d6. As with a light horse, a heavy horse can be specifically trained for combat with the Handle Animal skill.</t>
  </si>
  <si>
    <t>&lt;link rel="stylesheet"href="PF.css"&gt;&lt;div&gt;&lt;h2&gt;Horse&lt;/h2&gt;&lt;h3&gt;&lt;i&gt;This proud horse thunders across the grassy plain with fluid grace, wind tugging at its loose-fitting barding.&lt;/i&gt;&lt;/h3&gt;&lt;br&gt;&lt;/br&gt;&lt;/div&gt;&lt;div class="heading"&gt;&lt;p class="alignleft"&gt;Horse&lt;/p&gt;&lt;p class="alignright"&gt;CR 1&lt;/p&gt;&lt;div style="clear: both;"&gt;&lt;/div&gt;&lt;/div&gt;&lt;div&gt;&lt;h5&gt;&lt;b&gt;XP &lt;/b&gt;400&lt;/h5&gt;&lt;h5&gt;N Large animal &lt;/h5&gt;&lt;h5&gt;&lt;b&gt;Init &lt;/b&gt;+2; &lt;b&gt;Senses &lt;/b&gt;low-light vision, scent; Perception +6&lt;/h5&gt;&lt;/div&gt;&lt;hr/&gt;&lt;div&gt;&lt;h5&gt;&lt;b&gt;DEFENSE&lt;/b&gt;&lt;/h5&gt;&lt;/div&gt;&lt;hr/&gt;&lt;div&gt;&lt;h5&gt;&lt;b&gt;AC &lt;/b&gt;11, touch 11, flat-footed 9 (+2 Dex, -1 size)&lt;/h5&gt;&lt;h5&gt;&lt;b&gt;hp &lt;/b&gt;15 (2d8+6)&lt;/h5&gt;&lt;h5&gt;&lt;b&gt;Fort &lt;/b&gt;+6, &lt;b&gt;Ref &lt;/b&gt;+5, &lt;b&gt;Will &lt;/b&gt;+1&lt;/h5&gt;&lt;/div&gt;&lt;hr/&gt;&lt;div&gt;&lt;h5&gt;&lt;b&gt;OFFENSE&lt;/b&gt;&lt;/h5&gt;&lt;/div&gt;&lt;hr/&gt;&lt;div&gt;&lt;h5&gt;&lt;b&gt;Spd &lt;/b&gt;50 ft.&lt;/h5&gt;&lt;h5&gt;&lt;b&gt;Melee &lt;/b&gt;2 hooves -2 (1d4+1)&lt;/h5&gt;&lt;h5&gt;&lt;b&gt;Space &lt;/b&gt;10 ft.; &lt;b&gt;Reach &lt;/b&gt;5 ft.&lt;/h5&gt;&lt;/div&gt;&lt;hr/&gt;&lt;div&gt;&lt;h5&gt;&lt;b&gt;STATISTICS&lt;/b&gt;&lt;/h5&gt;&lt;/div&gt;&lt;hr/&gt;&lt;div&gt;&lt;h5&gt;&lt;b&gt;Str&lt;/b&gt; 16, &lt;b&gt;Dex&lt;/b&gt; 14, &lt;b&gt;Con&lt;/b&gt; 17, &lt;b&gt;Int&lt;/b&gt; 2, &lt;b&gt;Wis&lt;/b&gt; 13, &lt;b&gt;Cha&lt;/b&gt; 7&lt;/h5&gt;&lt;h5&gt;&lt;b&gt;Base Atk &lt;/b&gt;+1; &lt;b&gt;CMB &lt;/b&gt;+5; &lt;b&gt;CMD &lt;/b&gt;17 (21 vs. trip)&lt;/h5&gt;&lt;h5&gt;&lt;b&gt;Feats &lt;/b&gt;Endurance, Run&lt;sup&gt;B&lt;/sup&gt;&lt;/h5&gt;&lt;h5&gt;&lt;b&gt;Skills &lt;/b&gt;Perception +6&lt;/h5&gt;&lt;h5&gt;&lt;b&gt;SQ &lt;/b&gt;docile&lt;/h5&gt;&lt;/div&gt;&lt;hr/&gt;&lt;div&gt;&lt;h5&gt;&lt;b&gt;ECOLOGY&lt;/b&gt;&lt;/h5&gt;&lt;/div&gt;&lt;hr/&gt;&lt;div&gt;&lt;h5&gt;&lt;b&gt;Environment &lt;/b&gt; temperate plains&lt;/h5&gt;&lt;h5&gt;&lt;b&gt;Organization &lt;/b&gt;solitary, pair, or herd (3-30)&lt;/h5&gt;&lt;h5&gt;&lt;b&gt;Treasure &lt;/b&gt;none&lt;/h5&gt;&lt;/div&gt;&lt;hr/&gt;&lt;div&gt;&lt;h5&gt;&lt;b&gt;SPECIAL ABILITIES&lt;/b&gt;&lt;/h5&gt;&lt;/div&gt;&lt;hr/&gt;&lt;div&gt;&lt;h5&gt;&lt;b&gt;Docile (Ex)&lt;/b&gt; Unless specifically trained for combat (see the Handle Animal skill on page 97 of the Pathfinder RPG Core Rulebook), a horse's hooves are treated as secondary attacks.  Horses stand 5 to 6 feet tall at the shoulder and weigh between 1,000 and 1,500 pounds.&lt;/h5&gt;&lt;/div&gt;&lt;br&gt;&lt;/br&gt;&lt;div&gt;&lt;h4&gt;&lt;p&gt;The statistics above are for a typical riding horse, called by some a "light horse." Some horses are larger and heartier, bred for labor such as pulling plows or carriages. These horses are called "heavy horses" and gain the following adjustments to the base statistics detailed above.&lt;/p&gt;&lt;p&gt;Heavy Horse: A heavy horse gains the advanced simple template. In addition, it also gains a bite attack that inf licts 1d4 damage, and its hoof damage increases to 1d6. As with a light horse, a heavy horse can be specifically trained for combat with the Handle Animal skill.&lt;/p&gt;&lt;/h4&gt;&lt;/div&gt;</t>
  </si>
  <si>
    <t>Pony</t>
  </si>
  <si>
    <t>11, touch 11, flat-footed 10</t>
  </si>
  <si>
    <t>(+1 Dex)</t>
  </si>
  <si>
    <t>Fort +5, Ref +4, Will +0</t>
  </si>
  <si>
    <t>2 hooves -3 (1d3)</t>
  </si>
  <si>
    <t>Str 13, Dex 13, Con 14, Int 2, Wis 11, Cha 4</t>
  </si>
  <si>
    <t>13 (17 vs. trip)</t>
  </si>
  <si>
    <t>Perception +5</t>
  </si>
  <si>
    <t>docile (see horse)</t>
  </si>
  <si>
    <t>This squat equine plods forward with large, curious eyes. As it nears, it extends its muzzle, clearly expecting a treat.</t>
  </si>
  <si>
    <t>Ponies are smaller breeds of horses better suited to half lings, gnomes, and dwarves, but they also make fond pets for humans as well. They stand 3 to 4 feet tall and weigh about 600 pounds. A light load for a pony is up to 100 pounds, a medium load is 101-200 pounds, and a heavy load is 201-300 pounds. A pony can drag 1,500 pounds. The statistics presented above are for a typical pony. Tougher ponies with the advanced simple template exist, but are relatively uncommon and, unlike horses, these creatures are not generally called "heavy ponies." Like horses, ponies can be trained for combat with the Handle Animal skill, and such mounts often serve half lings, gnomes, and other small races as steeds in combat.</t>
  </si>
  <si>
    <t>&lt;link rel="stylesheet"href="PF.css"&gt;&lt;div&gt;&lt;h2&gt;Horse, Pony&lt;/h2&gt;&lt;h3&gt;&lt;i&gt;This squat equine plods forward with large, curious eyes. As it nears, it extends its muzzle, clearly expecting a treat.&lt;/i&gt;&lt;/h3&gt;&lt;br&gt;&lt;/br&gt;&lt;/div&gt;&lt;div class="heading"&gt;&lt;p class="alignleft"&gt;Pony&lt;/p&gt;&lt;p class="alignright"&gt;CR 1/2&lt;/p&gt;&lt;div style="clear: both;"&gt;&lt;/div&gt;&lt;/div&gt;&lt;div&gt;&lt;h5&gt;&lt;b&gt;XP &lt;/b&gt;200&lt;/h5&gt;&lt;h5&gt;N Medium animal &lt;/h5&gt;&lt;h5&gt;&lt;b&gt;Init &lt;/b&gt;+1; &lt;b&gt;Senses &lt;/b&gt;low-light vision, scent; Perception +5&lt;/h5&gt;&lt;/div&gt;&lt;hr/&gt;&lt;div&gt;&lt;h5&gt;&lt;b&gt;DEFENSE&lt;/b&gt;&lt;/h5&gt;&lt;/div&gt;&lt;hr/&gt;&lt;div&gt;&lt;h5&gt;&lt;b&gt;AC &lt;/b&gt;11, touch 11, flat-footed 10 (+1 Dex)&lt;/h5&gt;&lt;h5&gt;&lt;b&gt;hp &lt;/b&gt;13 (2d8+4)&lt;/h5&gt;&lt;h5&gt;&lt;b&gt;Fort &lt;/b&gt;+5, &lt;b&gt;Ref &lt;/b&gt;+4, &lt;b&gt;Will &lt;/b&gt;+0&lt;/h5&gt;&lt;/div&gt;&lt;hr/&gt;&lt;div&gt;&lt;h5&gt;&lt;b&gt;OFFENSE&lt;/b&gt;&lt;/h5&gt;&lt;/div&gt;&lt;hr/&gt;&lt;div&gt;&lt;h5&gt;&lt;b&gt;Spd &lt;/b&gt;40 ft.&lt;/h5&gt;&lt;h5&gt;&lt;b&gt;Melee &lt;/b&gt;2 hooves -3 (1d3)&lt;/h5&gt;&lt;/div&gt;&lt;hr/&gt;&lt;div&gt;&lt;h5&gt;&lt;b&gt;STATISTICS&lt;/b&gt;&lt;/h5&gt;&lt;/div&gt;&lt;hr/&gt;&lt;div&gt;&lt;h5&gt;&lt;b&gt;Str&lt;/b&gt; 13, &lt;b&gt;Dex&lt;/b&gt; 13, &lt;b&gt;Con&lt;/b&gt; 14, &lt;b&gt;Int&lt;/b&gt; 2, &lt;b&gt;Wis&lt;/b&gt; 11, &lt;b&gt;Cha&lt;/b&gt; 4&lt;/h5&gt;&lt;h5&gt;&lt;b&gt;Base Atk &lt;/b&gt;+1; &lt;b&gt;CMB &lt;/b&gt;+2; &lt;b&gt;CMD &lt;/b&gt;13 (17 vs. trip)&lt;/h5&gt;&lt;h5&gt;&lt;b&gt;Feats &lt;/b&gt;Endurance, Run&lt;sup&gt;B&lt;/sup&gt;&lt;/h5&gt;&lt;h5&gt;&lt;b&gt;Skills &lt;/b&gt;Perception +5&lt;/h5&gt;&lt;h5&gt;&lt;b&gt;SQ &lt;/b&gt;docile (see horse)&lt;/h5&gt;&lt;/div&gt;&lt;hr/&gt;&lt;div&gt;&lt;h5&gt;&lt;b&gt;ECOLOGY&lt;/b&gt;&lt;/h5&gt;&lt;/div&gt;&lt;hr/&gt;&lt;div&gt;&lt;h5&gt;&lt;b&gt;Environment &lt;/b&gt; temperate plains&lt;/h5&gt;&lt;h5&gt;&lt;b&gt;Organization &lt;/b&gt;solitary, pair, or herd (3-30)&lt;/h5&gt;&lt;h5&gt;&lt;b&gt;Treasure &lt;/b&gt;none&lt;/h5&gt;&lt;/div&gt;&lt;br&gt;&lt;/br&gt;&lt;div&gt;&lt;h4&gt;&lt;p&gt;Ponies are smaller breeds of horses better suited to half lings, gnomes, and dwarves, but they also make fond pets for humans as well. They stand 3 to 4 feet tall and weigh about 600 pounds.&lt;/p&gt;&lt;p&gt;A light load for a pony is up to 100 pounds, a medium load is 101-200 pounds, and a heavy load is 201-300 pounds. A pony can drag 1,500 pounds.&lt;/p&gt;&lt;p&gt;The statistics presented above are for a typical pony. Tougher ponies with the advanced simple template exist, but are relatively uncommon and, unlike horses, these creatures are not generally called "heavy ponies." Like horses, ponies can be trained for combat with the Handle Animal skill, and such mounts often serve half lings, gnomes, and other small races as steeds in combat.&lt;/p&gt;&lt;/h4&gt;&lt;/div&gt;</t>
  </si>
  <si>
    <t>Hydra</t>
  </si>
  <si>
    <t>15, touch 9, flat-footed 14</t>
  </si>
  <si>
    <t>(+1 Dex, +6 natural, -2 size)</t>
  </si>
  <si>
    <t>(5d10+20)</t>
  </si>
  <si>
    <t>fast healing 5</t>
  </si>
  <si>
    <t>Fort +8, Ref +7, Will +3</t>
  </si>
  <si>
    <t>20 ft., swim 20 ft.</t>
  </si>
  <si>
    <t>5 bites +6 (1d8+3)</t>
  </si>
  <si>
    <t>Str 17, Dex 12, Con 18, Int 2, Wis 11, Cha 9</t>
  </si>
  <si>
    <t>21 (can't be tripped)</t>
  </si>
  <si>
    <t>Combat Reflexes, Iron Will, Lightning Reflexes</t>
  </si>
  <si>
    <t>Perception +10, Swim +11</t>
  </si>
  <si>
    <t>hydra traits, regenerate head</t>
  </si>
  <si>
    <t>Multiple angry snake-like heads rise from the sleek, serpentine body of this terrifying monster.</t>
  </si>
  <si>
    <t>Fast Healing (Ex) A hydra's fast healing ability is equal to its current number of heads (minimum fast healing 5). This fast healing applies only to damage inflicted on the hydra's body. Hydra Traits (Ex) A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HD. To sever a head, an opponent must inflict enough damage to reduce the head's hit points to 0 or less. Severing a head deals damage to the hydra's body equal to the hydra's current HD. A hydra can't attack with a severed head, but takes no other penalties. Regenerate Head (Ex) When a hydra's head is destroyed, two heads regrow in 1d4 rounds. A hydra cannot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its heads until all are cut off and the stumps seared by acid or fire.</t>
  </si>
  <si>
    <t>You can make more powerful hydras by increasing their Hit Dice-each added HD increases the hydra's statistics as appropriate, but also gives it one additional head and a +1 increase to its natural armor. A hydra's CR increases by +1 for each Hit Die it gains. Cryohydra/Pyrohydra (+2 CR): Variants of the standard hydra, the cryohydra lives in cold marshes or on glaciers, while the pyrohydra prefers deserts or volcanic mountains. A cryohydra gains the Cold subtype, while a pyrohydra gains the Fire subtype. Each of its heads has a breath weapon (15- ft. cone, 3d6 cold damage [cryohydra] or 3d6 fire damage [pyrohydra], Ref lex half ) useable every 1d4 rounds. The save DC is 10 + 1/2 the hydra's HD + the hydra's Con modifier. Although fire attacks cannot prevent a pyrohydra's neck stump from growing new heads (since it is immune to fire), 5 points of cold damage does. Acid works normally on both hydra variants.</t>
  </si>
  <si>
    <t>&lt;link rel="stylesheet"href="PF.css"&gt;&lt;div&gt;&lt;h2&gt;Hydra&lt;/h2&gt;&lt;h3&gt;&lt;i&gt;&lt;i&gt;Multiple angry snake-like heads rise from the sleek&lt;/i&gt;, &lt;i&gt;serpentine body of this terrifying monster.&lt;/i&gt;&lt;/i&gt;&lt;/h3&gt;&lt;br&gt;&lt;/br&gt;&lt;/div&gt;&lt;div class="heading"&gt;&lt;p class="alignleft"&gt;Hydra&lt;/p&gt;&lt;p class="alignright"&gt;CR 4&lt;/p&gt;&lt;div style="clear: both;"&gt;&lt;/div&gt;&lt;/div&gt;&lt;div&gt;&lt;h5&gt;&lt;b&gt;XP &lt;/b&gt;1,200&lt;/h5&gt;&lt;h5&gt;N Huge magical beast &lt;/h5&gt;&lt;h5&gt;&lt;b&gt;Init &lt;/b&gt;+1; &lt;b&gt;Senses &lt;/b&gt;darkvision 60 ft., low-light vision, scent; Perception +10&lt;/h5&gt;&lt;/div&gt;&lt;hr/&gt;&lt;div&gt;&lt;h5&gt;&lt;b&gt;DEFENSE&lt;/b&gt;&lt;/h5&gt;&lt;/div&gt;&lt;hr/&gt;&lt;div&gt;&lt;h5&gt;&lt;b&gt;AC &lt;/b&gt;15, touch 9, flat-footed 14 (+1 Dex, +6 natural, -2 size)&lt;/h5&gt;&lt;h5&gt;&lt;b&gt;hp &lt;/b&gt;47 (5d10+20); fast healing 5&lt;/h5&gt;&lt;h5&gt;&lt;b&gt;Fort &lt;/b&gt;+8, &lt;b&gt;Ref &lt;/b&gt;+7, &lt;b&gt;Will &lt;/b&gt;+3&lt;/h5&gt;&lt;/div&gt;&lt;hr/&gt;&lt;div&gt;&lt;h5&gt;&lt;b&gt;OFFENSE&lt;/b&gt;&lt;/h5&gt;&lt;/div&gt;&lt;hr/&gt;&lt;div&gt;&lt;h5&gt;&lt;b&gt;Spd &lt;/b&gt;20 ft., swim 20 ft.&lt;/h5&gt;&lt;h5&gt;&lt;b&gt;Melee &lt;/b&gt;5 bites +6 (1d8+3)&lt;/h5&gt;&lt;h5&gt;&lt;b&gt;Space &lt;/b&gt;15 ft.; &lt;b&gt;Reach &lt;/b&gt;10 ft.&lt;/h5&gt;&lt;h5&gt;&lt;b&gt;Special Attacks &lt;/b&gt;pounce&lt;/h5&gt;&lt;/div&gt;&lt;hr/&gt;&lt;div&gt;&lt;h5&gt;&lt;b&gt;STATISTICS&lt;/b&gt;&lt;/h5&gt;&lt;/div&gt;&lt;hr/&gt;&lt;div&gt;&lt;h5&gt;&lt;b&gt;Str &lt;/b&gt;17, &lt;b&gt;Dex &lt;/b&gt;12, &lt;b&gt;Con &lt;/b&gt;18, &lt;b&gt;Int &lt;/b&gt; 2, &lt;b&gt;Wis &lt;/b&gt;11, &lt;b&gt;Cha &lt;/b&gt;9&lt;/h5&gt;&lt;h5&gt;&lt;b&gt;Base Atk &lt;/b&gt;+5; &lt;b&gt;CMB &lt;/b&gt;+10; &lt;b&gt;CMD &lt;/b&gt;21 (can't be tripped)&lt;/h5&gt;&lt;h5&gt;&lt;b&gt;Feats &lt;/b&gt;Combat Reflexes, Iron Will, Lightning Reflexes&lt;/h5&gt;&lt;h5&gt;&lt;b&gt;Skills &lt;/b&gt;Perception +10, Swim +11; &lt;b&gt;Racial Modifiers &lt;/b&gt;+2 Perception&lt;/h5&gt;&lt;h5&gt;&lt;b&gt;SQ &lt;/b&gt;hydra traits, regenerate head&lt;/h5&gt;&lt;/div&gt;&lt;hr/&gt;&lt;div&gt;&lt;h5&gt;&lt;b&gt;ECOLOGY&lt;/b&gt;&lt;/h5&gt;&lt;/div&gt;&lt;hr/&gt;&lt;div&gt;&lt;h5&gt;&lt;b&gt;Environment &lt;/b&gt; temperate marshes&lt;/h5&gt;&lt;h5&gt;&lt;b&gt;Organization &lt;/b&gt;solitary&lt;/h5&gt;&lt;h5&gt;&lt;b&gt;Treasure &lt;/b&gt;standard&lt;/h5&gt;&lt;/div&gt;&lt;hr/&gt;&lt;div&gt;&lt;h5&gt;&lt;b&gt;SPECIAL ABILITIES&lt;/b&gt;&lt;/h5&gt;&lt;/div&gt;&lt;hr/&gt;&lt;div&gt;&lt;h5&gt;&lt;b&gt;Fast Healing (Ex)&lt;/b&gt; A hydra's fast healing ability is equal to its current number of heads (minimum fast healing 5). This fast healing applies only to damage inflicted on the hydra's body. &lt;/h5&gt;&lt;h5&gt;&lt;b&gt;Hydra Traits (Ex)&lt;/b&gt; A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HD. To sever a head, an opponent must inflict enough damage to reduce the head's hit points to 0 or less. Severing a head deals damage to the hydra's body equal to the hydra's current HD. A hydra can't attack with a severed head, but takes no other penalties. &lt;/h5&gt;&lt;h5&gt;&lt;b&gt;Regenerate Head (Ex)&lt;/b&gt; When a hydra's head is destroyed, two heads regrow in 1d4 rounds. A hydra cannot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its heads until all are cut off and the stumps seared by acid or fire.&lt;/h5&gt;&lt;/div&gt;&lt;br&gt;&lt;/br&gt;&lt;div&gt;&lt;h4&gt;&lt;p&gt;&lt;p&gt;You can make more powerful hydras by increasing their Hit Dice-each added HD increases the hydra's statistics as appropriate, but also gives it one additional head and a +1 increase to its natural armor. A hydra's CR increases by +1 for each Hit Die it gains.&lt;br&gt;&lt;b&gt;Cryohydra/Pyrohydra (+2 CR)&lt;/b&gt;: Variants of the standard hydra, the cryohydra lives in cold marshes or on glaciers, while the pyrohydra prefers deserts or volcanic mountains. A cryohydra gains the Cold subtype, while a pyrohydra gains the Fire subtype. Each of its heads has a breath weapon (15- ft. cone, 3d6 cold damage [cryohydra] or 3d6 fire damage [pyrohydra], Ref lex half ) useable every 1d4 rounds. The save DC is 10 + 1/2 the hydra's HD + the hydra's Con modifier. Although fire attacks cannot prevent a pyrohydra's neck stump from growing new heads (since it is immune to fire), 5 points of cold damage does. Acid works normally on both hydra variants.&lt;/p&gt;&lt;/h4&gt;&lt;/div&gt;</t>
  </si>
  <si>
    <t>Hyena</t>
  </si>
  <si>
    <t>Str 14, Dex 15, Con 15, Int 2, Wis 13, Cha 6</t>
  </si>
  <si>
    <t>Perception +8, Stealth +6 (+10 in tall grass)</t>
  </si>
  <si>
    <t>This hyena is covered in shaggy, tan-colored fur with black and brown stripes.</t>
  </si>
  <si>
    <t>Hyenas are pack hunters infamous for their cunning and their unnerving, laughter-like vocalizations. They are largely scavengers, but aren't above supplementing their diet of carrion with fresh prey. Hyenas tend to hunt alone, but when hunting as a pack they typically send one or two members against a foe's front while the rest of the pack circles and attacks from behind. Many of the savage humanoid races, particularly gnolls, use hyenas as guard dogs. Such hyenas typically wear leather barding and are trained from birth to be vicious and savage-many such creatures are advanced hyenas. Hyena Companions Starting Statistics: Size Small; Speed 50 ft.; AC +2 natural armor; Attack bite (1d4 plus trip); Ability Scores Str 10, Dex 17, Con 13, Int 2, Wis 13, Cha 6; Special Qualities lowlight vision, scent. 4th-Level Advancement: Size Medium; Attack bite (1d6 plus trip); Ability Scores Str +4, Dex -2, Con +2.</t>
  </si>
  <si>
    <t>&lt;link rel="stylesheet"href="PF.css"&gt;&lt;div&gt;&lt;h2&gt;Hyena&lt;/h2&gt;&lt;h3&gt;&lt;i&gt;&lt;i&gt;This hyena is covered in shaggy&lt;/i&gt;, &lt;i&gt;tan-colored fur with black and brown stripes.&lt;/i&gt;&lt;/i&gt;&lt;/h3&gt;&lt;br&gt;&lt;/br&gt;&lt;/div&gt;&lt;div class="heading"&gt;&lt;p class="alignleft"&gt;Hyena&lt;/p&gt;&lt;p class="alignright"&gt;CR 1&lt;/p&gt;&lt;div style="clear: both;"&gt;&lt;/div&gt;&lt;/div&gt;&lt;div&gt;&lt;h5&gt;&lt;b&gt;XP &lt;/b&gt;400&lt;/h5&gt;&lt;h5&gt;N Medium animal &lt;/h5&gt;&lt;h5&gt;&lt;b&gt;Init &lt;/b&gt;+2; &lt;b&gt;Senses &lt;/b&gt;low-light vision, scent; Perception +8&lt;/h5&gt;&lt;/div&gt;&lt;hr/&gt;&lt;div&gt;&lt;h5&gt;&lt;b&gt;DEFENSE&lt;/b&gt;&lt;/h5&gt;&lt;/div&gt;&lt;hr/&gt;&lt;div&gt;&lt;h5&gt;&lt;b&gt;AC &lt;/b&gt;14, touch 12, flat-footed 12 (+2 Dex, +2 natural)&lt;/h5&gt;&lt;h5&gt;&lt;b&gt;hp &lt;/b&gt;13 (2d8+4)&lt;/h5&gt;&lt;h5&gt;&lt;b&gt;Fort &lt;/b&gt;+5, &lt;b&gt;Ref &lt;/b&gt;+5, &lt;b&gt;Will &lt;/b&gt;+1&lt;/h5&gt;&lt;/div&gt;&lt;hr/&gt;&lt;div&gt;&lt;h5&gt;&lt;b&gt;OFFENSE&lt;/b&gt;&lt;/h5&gt;&lt;/div&gt;&lt;hr/&gt;&lt;div&gt;&lt;h5&gt;&lt;b&gt;Spd &lt;/b&gt;50 ft.&lt;/h5&gt;&lt;h5&gt;&lt;b&gt;Melee &lt;/b&gt;bite +3 (1d6+3 plus trip)&lt;/h5&gt;&lt;h5&gt;&lt;b&gt;Space &lt;/b&gt;5 ft.; &lt;b&gt;Reach &lt;/b&gt;5 ft.&lt;/h5&gt;&lt;/div&gt;&lt;hr/&gt;&lt;div&gt;&lt;h5&gt;&lt;b&gt;STATISTICS&lt;/b&gt;&lt;/h5&gt;&lt;/div&gt;&lt;hr/&gt;&lt;div&gt;&lt;h5&gt;&lt;b&gt;Str &lt;/b&gt;14, &lt;b&gt;Dex &lt;/b&gt;15, &lt;b&gt;Con &lt;/b&gt;15, &lt;b&gt;Int &lt;/b&gt; 2, &lt;b&gt;Wis &lt;/b&gt;13, &lt;b&gt;Cha &lt;/b&gt;6&lt;/h5&gt;&lt;h5&gt;&lt;b&gt;Base Atk &lt;/b&gt;+1; &lt;b&gt;CMB &lt;/b&gt;+3; &lt;b&gt;CMD &lt;/b&gt;15 (19 vs. trip)&lt;/h5&gt;&lt;h5&gt;&lt;b&gt;Feats &lt;/b&gt;Skill Focus (Perception)&lt;/h5&gt;&lt;h5&gt;&lt;b&gt;Skills &lt;/b&gt;Perception +8, Stealth +6 (+10 in tall grass); &lt;b&gt;Racial Modifiers &lt;/b&gt;+4 Stealth in tall grass&lt;/h5&gt;&lt;/div&gt;&lt;hr/&gt;&lt;div&gt;&lt;h5&gt;&lt;b&gt;ECOLOGY&lt;/b&gt;&lt;/h5&gt;&lt;/div&gt;&lt;hr/&gt;&lt;div&gt;&lt;h5&gt;&lt;b&gt;Environment &lt;/b&gt; warm plains&lt;/h5&gt;&lt;h5&gt;&lt;b&gt;Organization &lt;/b&gt;solitary, pair, or pack (3-12)&lt;/h5&gt;&lt;h5&gt;&lt;b&gt;Treasure &lt;/b&gt;none&lt;/h5&gt;&lt;/div&gt;&lt;br&gt;&lt;/br&gt;&lt;div&gt;&lt;h4&gt;&lt;p&gt;&lt;p&gt;Hyenas are pack hunters infamous for their cunning and their unnerving, laughter-like vocalizations. They are largely scavengers, but aren't above supplementing their diet of carrion with fresh prey. Hyenas tend to hunt alone, but when hunting as a pack they typically send one or two members against a foe's front while the rest of the pack circles and attacks from behind. Many of the savage humanoid races, particularly gnolls, use hyenas as guard dogs. Such hyenas typically wear leather barding and are trained from birth to be vicious and savage-many such creatures are advanced hyenas. &lt;br&gt;&lt;/br&gt;&lt;b&gt;Hyena Companions&lt;/b&gt;&lt;br&gt; &lt;b&gt;Starting Statistics: Size&lt;/b&gt; Small; &lt;b&gt;Speed&lt;/b&gt; 50 ft.; &lt;b&gt;AC&lt;/b&gt; +2 natural armor; &lt;b&gt;Attack&lt;/b&gt; bite (1d4 plus trip); &lt;b&gt;Ability Scores&lt;/b&gt; Str 10, Dex 17, Con 13, Int 2, Wis 13, Cha 6; &lt;b&gt;Special Qualities&lt;/b&gt; lowlight vision, scent.&lt;br&gt; &lt;b&gt;4th-Level Advancement: Size&lt;/b&gt; Medium; &lt;b&gt;Attack&lt;/b&gt; bite (1d6 plus trip); &lt;b&gt;Ability Scores&lt;/b&gt; Str +4, Dex -2, Con +2.&lt;/p&gt;&lt;/h4&gt;&lt;/div&gt;</t>
  </si>
  <si>
    <t>Dire Hyena</t>
  </si>
  <si>
    <t>(4d8+8)</t>
  </si>
  <si>
    <t>Fort +6, Ref +6, Will +2</t>
  </si>
  <si>
    <t>bite +6 (2d6+6 plus trip)</t>
  </si>
  <si>
    <t>Str 18, Dex 15, Con 15, Int 2, Wis 13, Cha 6</t>
  </si>
  <si>
    <t>Perception +8, Stealth +7 (+11 in tall grass or heavy undergrowth)</t>
  </si>
  <si>
    <t>solitary, pair, or pack (3-8)</t>
  </si>
  <si>
    <t>This large hyena has a thick head, rheumy red eyes, and a mouth filled with sharp, powerful teeth.</t>
  </si>
  <si>
    <t>Dire hyenas (known to many as hyaenodons) are more fearsome than their smaller cousins. While hyaenodons won't turn down carrion as a handy meal, they much prefer to hunt for prey. A pack of dire hyenas rarely stops moving and hunting for anything other than sleep, mating, or food. Hyaenodons are 6 feet tall at the shoulder and often over 12 feet long. They weigh 900 pounds. Gnolls have been known to train hyaenodons to serve in their lairs as guardians, or more commonly as fearsome mounts.</t>
  </si>
  <si>
    <t>&lt;link rel="stylesheet"href="PF.css"&gt;&lt;div&gt;&lt;h2&gt;Hyena, Dire&lt;/h2&gt;&lt;h3&gt;&lt;i&gt;This large hyena has a thick head, rheumy red eyes, and a mouth filled with sharp, powerful teeth.&lt;/i&gt;&lt;/h3&gt;&lt;br&gt;&lt;/br&gt;&lt;/div&gt;&lt;div class="heading"&gt;&lt;p class="alignleft"&gt;Dire Hyena&lt;/p&gt;&lt;p class="alignright"&gt;CR 3&lt;/p&gt;&lt;div style="clear: both;"&gt;&lt;/div&gt;&lt;/div&gt;&lt;div&gt;&lt;h5&gt;&lt;b&gt;XP &lt;/b&gt;800&lt;/h5&gt;&lt;h5&gt;N Large animal &lt;/h5&gt;&lt;h5&gt;&lt;b&gt;Init &lt;/b&gt;+2; &lt;b&gt;Senses &lt;/b&gt;low-light vision, scent; Perception +8&lt;/h5&gt;&lt;/div&gt;&lt;hr/&gt;&lt;div&gt;&lt;h5&gt;&lt;b&gt;DEFENSE&lt;/b&gt;&lt;/h5&gt;&lt;/div&gt;&lt;hr/&gt;&lt;div&gt;&lt;h5&gt;&lt;b&gt;AC &lt;/b&gt;15, touch 11, flat-footed 13 (+2 Dex, +4 natural, -1 size)&lt;/h5&gt;&lt;h5&gt;&lt;b&gt;hp &lt;/b&gt;26 (4d8+8)&lt;/h5&gt;&lt;h5&gt;&lt;b&gt;Fort &lt;/b&gt;+6, &lt;b&gt;Ref &lt;/b&gt;+6, &lt;b&gt;Will &lt;/b&gt;+2&lt;/h5&gt;&lt;/div&gt;&lt;hr/&gt;&lt;div&gt;&lt;h5&gt;&lt;b&gt;OFFENSE&lt;/b&gt;&lt;/h5&gt;&lt;/div&gt;&lt;hr/&gt;&lt;div&gt;&lt;h5&gt;&lt;b&gt;Spd &lt;/b&gt;50 ft.&lt;/h5&gt;&lt;h5&gt;&lt;b&gt;Melee &lt;/b&gt;bite +6 (2d6+6 plus trip)&lt;/h5&gt;&lt;h5&gt;&lt;b&gt;Space &lt;/b&gt;10 ft.; &lt;b&gt;Reach &lt;/b&gt;10 ft.&lt;/h5&gt;&lt;/div&gt;&lt;hr/&gt;&lt;div&gt;&lt;h5&gt;&lt;b&gt;STATISTICS&lt;/b&gt;&lt;/h5&gt;&lt;/div&gt;&lt;hr/&gt;&lt;div&gt;&lt;h5&gt;&lt;b&gt;Str&lt;/b&gt; 18, &lt;b&gt;Dex&lt;/b&gt; 15, &lt;b&gt;Con&lt;/b&gt; 15, &lt;b&gt;Int&lt;/b&gt; 2, &lt;b&gt;Wis&lt;/b&gt; 13, &lt;b&gt;Cha&lt;/b&gt; 6&lt;/h5&gt;&lt;h5&gt;&lt;b&gt;Base Atk &lt;/b&gt;+3; &lt;b&gt;CMB &lt;/b&gt;+8; &lt;b&gt;CMD &lt;/b&gt;20 (24 vs. trip)&lt;/h5&gt;&lt;h5&gt;&lt;b&gt;Feats &lt;/b&gt;Skill Focus (Perception, Stealth)&lt;/h5&gt;&lt;h5&gt;&lt;b&gt;Skills &lt;/b&gt;Perception +8, Stealth +7 (+11 in tall grass or heavy undergrowth); &lt;b&gt;Racial Modifiers &lt;/b&gt;+4 Stealth in tall grass&lt;/h5&gt;&lt;/div&gt;&lt;hr/&gt;&lt;div&gt;&lt;h5&gt;&lt;b&gt;ECOLOGY&lt;/b&gt;&lt;/h5&gt;&lt;/div&gt;&lt;hr/&gt;&lt;div&gt;&lt;h5&gt;&lt;b&gt;Environment &lt;/b&gt; warm plains&lt;/h5&gt;&lt;h5&gt;&lt;b&gt;Organization &lt;/b&gt;solitary, pair, or pack (3-8)&lt;/h5&gt;&lt;h5&gt;&lt;b&gt;Treasure &lt;/b&gt;incidental&lt;/h5&gt;&lt;/div&gt;&lt;br&gt;&lt;/br&gt;&lt;div&gt;&lt;h4&gt;&lt;p&gt;Dire hyenas (known to many as hyaenodons) are more fearsome than their smaller cousins. While hyaenodons won't turn down carrion as a handy meal, they much prefer to hunt for prey. A pack of dire hyenas rarely stops moving and hunting for anything other than sleep, mating, or food. Hyaenodons are 6 feet tall at the shoulder and often over 12 feet long.&lt;/p&gt;&lt;p&gt;They weigh 900 pounds.&lt;/p&gt;&lt;p&gt;Gnolls have been known to train hyaenodons to serve in their lairs as guardians, or more commonly as fearsome mounts.&lt;/p&gt;&lt;/h4&gt;&lt;/div&gt;</t>
  </si>
  <si>
    <t>Intellect Devourer</t>
  </si>
  <si>
    <t>blindsight 60 ft., detect magic; Perception +19</t>
  </si>
  <si>
    <t>22, touch 17, flat-footed 16</t>
  </si>
  <si>
    <t>(+6 Dex, +5 natural, +1 size)</t>
  </si>
  <si>
    <t>Fort +7, Ref +8, Will +8</t>
  </si>
  <si>
    <t>10/adamantine and magic</t>
  </si>
  <si>
    <t>fire, mind-affecting effects</t>
  </si>
  <si>
    <t>cold 20, electricity 20, sonic 20</t>
  </si>
  <si>
    <t>vulnerability to protection from evil</t>
  </si>
  <si>
    <t>4 claws +13 (1d4+1)</t>
  </si>
  <si>
    <t>body thief, sneak attack +3d6</t>
  </si>
  <si>
    <t>Spell-Like Abilities (CL 8th)  Constant-detect magic At will-confusion (DC 17, single target only), daze monster (DC 15, no HD limit), inflict serious wounds (DC 16), invisibility, reduce size (as reduce person but self only)  3/day-cure moderate wounds, globe of invulnerability</t>
  </si>
  <si>
    <t>Str 12, Dex 23, Con 21, Int 16, Wis 10, Cha 17</t>
  </si>
  <si>
    <t>Improved Initiative, Iron Will, Toughness, Weapon Finesse</t>
  </si>
  <si>
    <t>Bluff +19, Disguise +11, Knowledge (local) +14, Perception +19, Sense Motive +8, Stealth +29, Use Magic Device +11</t>
  </si>
  <si>
    <t>+8 Bluff, +8 Perception, +8 Stealth</t>
  </si>
  <si>
    <t>Undercommon (cannot speak); telepathy 100 ft.</t>
  </si>
  <si>
    <t>solitary, brood (2-6), or tribe (7-16)</t>
  </si>
  <si>
    <t>Devoid of a head, or any features at all save for four short, clawed legs, this creature's body looks like a large, glistening brain.</t>
  </si>
  <si>
    <t>Body Thief (Su) As a full-round action that provokes an attack of opportunity, an intellect devourer can reduce its size, crawl into the mouth of a helpless or dead creature, and burrow into the victim's skull to devour its brain. This is a coup de grace attempt that inflicts 8d4+3d6+8 points of damage.  If the victim is slain (or already dead), the intellect devourer usurps control of the body and may use it as its own, as if it controlled the target via a dominate monster spell. The intellect devourer has full access to all of the host's defensive and offensive abilities save for spellcasting and spell-like abilities (although the intellect devourer can still use its own spell-like abilities). A host body may not have been dead for longer than 1 day for this ability to function, and even successfully inhabited bodies decay to uselessness in 7 days (unless this time is extended via gentle repose). As long as the intellect devourer occupies the body, it knows (and can speak) the languages known by the victim and basic information about the victim's identity and personality, yet has none of the victim's specific memories or knowledge. Damage done to a host body does not harm the intellect devourer, and if the host body is slain, the intellect devourer emerges and is dazed for 1 round. Raise dead cannot restore a victim of body theft, but resurrection or more powerful magic can.  Vulnerable to Protection from Evil (Ex) An intellect devourer is treated as a summoned creature for the purpose of determining how it is affected by a protection from evil spell.</t>
  </si>
  <si>
    <t>Thought by some to be invaders from another dimension or planet, the sinister intellect devourers are certainly one of the world's cruelest races. Incapable of experiencing emotions or wallowing in the sins of physical pleasure on their own, intellect devourers are forced to steal bodies in order to indulge their gluttony, lust, and cruelty. Stories tell of entire cities of these creatures deep underground, where host bodies are worn like clothes to hideous orgies and vile feasts. Lone intellect devourers often dwell in ruins or caves on the edge of a civilized region so they can make periodic forays into town to "shop" for an attractive new body.  An intellect devourer is 3 feet long and weighs about 60 pounds.</t>
  </si>
  <si>
    <t>&lt;link rel="stylesheet"href="PF.css"&gt;&lt;div&gt;&lt;h2&gt;Intellect Devourer&lt;/h2&gt;&lt;h3&gt;&lt;i&gt;Devoid of a head, or any features at all save for four short, clawed legs, this creature's body looks like a large, glistening brain.&lt;/i&gt;&lt;/h3&gt;&lt;br&gt;&lt;/br&gt;&lt;/div&gt;&lt;div class="heading"&gt;&lt;p class="alignleft"&gt;Intellect Devourer&lt;/p&gt;&lt;p class="alignright"&gt;CR 8&lt;/p&gt;&lt;div style="clear: both;"&gt;&lt;/div&gt;&lt;/div&gt;&lt;div&gt;&lt;h5&gt;&lt;b&gt;XP &lt;/b&gt;4,800&lt;/h5&gt;&lt;h5&gt;CE Small aberration &lt;/h5&gt;&lt;h5&gt;&lt;b&gt;Init &lt;/b&gt;+10; &lt;b&gt;Senses &lt;/b&gt;blindsight 60 ft., detect magic; Perception +19&lt;/h5&gt;&lt;/div&gt;&lt;hr/&gt;&lt;div&gt;&lt;h5&gt;&lt;b&gt;DEFENSE&lt;/b&gt;&lt;/h5&gt;&lt;/div&gt;&lt;hr/&gt;&lt;div&gt;&lt;h5&gt;&lt;b&gt;AC &lt;/b&gt;22, touch 17, flat-footed 16 (+6 Dex, +5 natural, +1 size)&lt;/h5&gt;&lt;h5&gt;&lt;b&gt;hp &lt;/b&gt;84 (8d8+48)&lt;/h5&gt;&lt;h5&gt;&lt;b&gt;Fort &lt;/b&gt;+7, &lt;b&gt;Ref &lt;/b&gt;+8, &lt;b&gt;Will &lt;/b&gt;+8&lt;/h5&gt;&lt;h5&gt;&lt;b&gt;DR &lt;/b&gt;10/adamantine and magic; &lt;b&gt;Immune &lt;/b&gt;fire, mind-affecting effects; &lt;b&gt;Resist &lt;/b&gt;cold 20, electricity 20, sonic 20; &lt;b&gt;SR &lt;/b&gt;23&lt;/h5&gt;&lt;h5&gt;&lt;b&gt;Weaknesses &lt;/b&gt;vulnerability to protection from evil&lt;/h5&gt;&lt;/div&gt;&lt;hr/&gt;&lt;div&gt;&lt;h5&gt;&lt;b&gt;OFFENSE&lt;/b&gt;&lt;/h5&gt;&lt;/div&gt;&lt;hr/&gt;&lt;div&gt;&lt;h5&gt;&lt;b&gt;Spd &lt;/b&gt;40 ft.&lt;/h5&gt;&lt;h5&gt;&lt;b&gt;Melee &lt;/b&gt;4 claws +13 (1d4+1)&lt;/h5&gt;&lt;h5&gt;&lt;b&gt;Special Attacks &lt;/b&gt;body thief, sneak attack +3d6&lt;/h5&gt;&lt;h5&gt;&lt;b&gt;Spell-Like Abilities&lt;/b&gt; (CL 8th)&lt;/br&gt;Constant&amp;mdash;&lt;i&gt;detect magic&lt;/i&gt; &lt;/br&gt;At will&amp;mdash;&lt;i&gt;confusion&lt;/i&gt; (DC 17, single target only), &lt;i&gt;daze monster&lt;/i&gt; (DC 15, no HD limit), &lt;i&gt;inflict serious wounds&lt;/i&gt; (DC 16),&lt;i&gt; invisibility&lt;/i&gt;, &lt;i&gt;reduce size&lt;/i&gt; (as reduce person but self only)&lt;/br&gt;3/day&amp;mdash;&lt;i&gt;cure moderate wounds&lt;/i&gt;, &lt;i&gt;globe of invulnerability&lt;/i&gt;&lt;/h5&gt;&lt;/h5&gt;&lt;/div&gt;&lt;hr/&gt;&lt;div&gt;&lt;h5&gt;&lt;b&gt;STATISTICS&lt;/b&gt;&lt;/h5&gt;&lt;/div&gt;&lt;hr/&gt;&lt;div&gt;&lt;h5&gt;&lt;b&gt;Str&lt;/b&gt; 12, &lt;b&gt;Dex&lt;/b&gt; 23, &lt;b&gt;Con&lt;/b&gt; 21, &lt;b&gt;Int&lt;/b&gt; 16, &lt;b&gt;Wis&lt;/b&gt; 10, &lt;b&gt;Cha&lt;/b&gt; 17&lt;/h5&gt;&lt;h5&gt;&lt;b&gt;Base Atk &lt;/b&gt;+6; &lt;b&gt;CMB &lt;/b&gt;+6; &lt;b&gt;CMD &lt;/b&gt;22 (26 vs. trip)&lt;/h5&gt;&lt;h5&gt;&lt;b&gt;Feats &lt;/b&gt;Improved Initiative, Iron Will, Toughness, Weapon Finesse&lt;/h5&gt;&lt;h5&gt;&lt;b&gt;Skills &lt;/b&gt;Bluff +19, Disguise +11, Knowledge (local) +14, Perception +19, Sense Motive +8, Stealth +29, Use Magic Device +11; &lt;b&gt;Racial Modifiers &lt;/b&gt;+8 Bluff, +8 Perception, +8 Stealth&lt;/h5&gt;&lt;h5&gt;&lt;b&gt;Languages &lt;/b&gt;Undercommon (cannot speak); telepathy 100 ft.&lt;/h5&gt;&lt;/div&gt;&lt;hr/&gt;&lt;div&gt;&lt;h5&gt;&lt;b&gt;ECOLOGY&lt;/b&gt;&lt;/h5&gt;&lt;/div&gt;&lt;hr/&gt;&lt;div&gt;&lt;h5&gt;&lt;b&gt;Environment &lt;/b&gt; any underground&lt;/h5&gt;&lt;h5&gt;&lt;b&gt;Organization &lt;/b&gt;solitary, brood (2-6), or tribe (7-16)&lt;/h5&gt;&lt;h5&gt;&lt;b&gt;Treasure &lt;/b&gt;double&lt;/h5&gt;&lt;/div&gt;&lt;hr/&gt;&lt;div&gt;&lt;h5&gt;&lt;b&gt;SPECIAL ABILITIES&lt;/b&gt;&lt;/h5&gt;&lt;/div&gt;&lt;hr/&gt;&lt;div&gt;&lt;h5&gt;&lt;b&gt;Body Thief (Su)&lt;/b&gt; As a full-round action that provokes an attack of opportunity, an intellect devourer can reduce its size, crawl into the mouth of a helpless or dead creature, and burrow into the victim's skull to devour its brain. This is a coup de grace attempt that inflicts 8d4+3d6+8 points of damage.  If the victim is slain (or already dead), the intellect devourer usurps control of the body and may use it as its own, as if it controlled the target via a dominate monster spell. The intellect devourer has full access to all of the host's defensive and offensive abilities save for spellcasting and spell-like abilities (although the intellect devourer can still use its own spell-like abilities). A host body may not have been dead for longer than 1 day for this ability to function, and even successfully inhabited bodies decay to uselessness in 7 days (unless this time is extended via gentle repose). As long as the intellect devourer occupies the body, it knows (and can speak) the languages known by the victim and basic information about the victim's identity and personality, yet has none of the victim's specific memories or knowledge. Damage done to a host body does not harm the intellect devourer, and if the host body is slain, the intellect devourer emerges and is dazed for 1 round. Raise dead cannot restore a victim of body theft, but resurrection or more powerful magic can.&lt;/h5&gt;&lt;h5&gt;&lt;b&gt;  Vulnerable to Protection from Evil (Ex)&lt;/b&gt; An intellect devourer is treated as a summoned creature for the purpose of determining how it is affected by a protection from evil spell.&lt;/h5&gt;&lt;/div&gt;&lt;br&gt;&lt;/br&gt;&lt;div&gt;&lt;h4&gt;&lt;p&gt;Thought by some to be invaders from another dimension or planet, the sinister intellect devourers are certainly one of the world's cruelest races. Incapable of experiencing emotions or wallowing in the sins of physical pleasure on their own, intellect devourers are forced to steal bodies in order to indulge their gluttony, lust, and cruelty. Stories tell of entire cities of these creatures deep underground, where host bodies are worn like clothes to hideous orgies and vile feasts. Lone intellect devourers often dwell in ruins or caves on the edge of a civilized region so they can make periodic forays into town to "shop" for an attractive new body.&lt;/p&gt;&lt;p&gt;An intellect devourer is 3 feet long and weighs about 60 pounds.&lt;/p&gt;&lt;/h4&gt;&lt;/div&gt;</t>
  </si>
  <si>
    <t>Invisible Stalker</t>
  </si>
  <si>
    <t>20, touch 14, flat-footed 16</t>
  </si>
  <si>
    <t>(+4 Dex, +6 natural)</t>
  </si>
  <si>
    <t>(7d10+42)</t>
  </si>
  <si>
    <t>Fort +11, Ref +11, Will +4</t>
  </si>
  <si>
    <t>natural invisibility</t>
  </si>
  <si>
    <t>30 ft., fly 30 (perfect)</t>
  </si>
  <si>
    <t>Str 18, Dex 19, Con 22, Int 14, Wis 15, Cha 11</t>
  </si>
  <si>
    <t>Combat Reflexes, Improved Initiative, Lightning Reflexes, Weapon Focus (slam)</t>
  </si>
  <si>
    <t>Acrobatics +14, Bluff +10, Fly +22, Knowledge (planes) +12, Perception +12, Sense Motive +12, Stealth +14, Survival +12</t>
  </si>
  <si>
    <t>Auran, Common</t>
  </si>
  <si>
    <t>improved tracking</t>
  </si>
  <si>
    <t>No true form can be detected, yet a sense of force and hulking malevolence is undeniable in this creature's presence.</t>
  </si>
  <si>
    <t>Improved Tracking (Ex) An invisible stalker takes no penalty to Survival checks when tracking and moving at any speed. Natural Invisibility (Ex) This ability is constant-an invisible stalker remains invisible at all times, even when attacking. As this ability is inherent, it is not subject to the invisibility purge spell. Against foes that cannot pinpoint it, the invisible stalker gains a +20 bonus on Stealth checks when moving, or +40 when standing still-these bonuses are not included in the statistics above.</t>
  </si>
  <si>
    <t>Very little is known about these enigmatic and mysterious creatures, as their very nature makes details of their true form difficult to discern. Brought to this world from the Plane of Air, these creatures fulfill tasks for those who conjure them. Invisible stalkers act as guardians, assassins, and trackers, occupations in which they excel. Their natural invisibility and skill at stealth allow them to follow their quarry without detection and give them the upper hand when it comes to exterminating a mark. Many invisible stalkers resent this and see these petty tasks as nothing more than chores dictated by mortals. When given a particularly complex or bothersome task, an invisible stalker seeks to find a loophole in a poorly worded instruction. For instance, wizards calling an invisible stalker into service with the instructions "protect me from danger" might find themselves escorted to a faraway hidden location, or even brought to the Plane of Air. Due to their constant summoning, many invisible stalkers harbor hostility for those dwelling on the Material Plane. Those invisible stalkers new to the mortal world only know the stories of their kind and tend to keep an open mind about the intentions of those who call them. Over time, or in the service of a particularly vile master, invisible stalkers form negative opinions of these creatures of flesh and bone, leading to their tendency to pervert their instructions and cause harm to their masters. For older and more experienced invisible stalkers, the only thing protecting those who summon them is the magic that binds them. These creatures automatically try to use inconsistencies in the wording of their tasks and literal twists on the intention to find a way to inconvenience, injure, or even kill the priest or arcanist that brought them to the plane.</t>
  </si>
  <si>
    <t>&lt;link rel="stylesheet"href="PF.css"&gt;&lt;div&gt;&lt;h2&gt;Invisible Stalker&lt;/h2&gt;&lt;h3&gt;&lt;i&gt;&lt;i&gt;No true form can be detected&lt;/i&gt;, &lt;i&gt;yet a sense of force and hulking malevolence is undeniable in this creature's presence.&lt;/i&gt;&lt;/i&gt;&lt;/h3&gt;&lt;br&gt;&lt;/br&gt;&lt;/div&gt;&lt;div class="heading"&gt;&lt;p class="alignleft"&gt;Invisible Stalker&lt;/p&gt;&lt;p class="alignright"&gt;CR 7&lt;/p&gt;&lt;div style="clear: both;"&gt;&lt;/div&gt;&lt;/div&gt;&lt;div&gt;&lt;h5&gt;&lt;b&gt;XP &lt;/b&gt;3,200&lt;/h5&gt;&lt;h5&gt;N Medium outsider (air, elemental, extraplanar)&lt;/h5&gt;&lt;h5&gt;&lt;b&gt;Init &lt;/b&gt;+8; &lt;b&gt;Senses &lt;/b&gt;darkvision 60 ft.; Perception +12&lt;/h5&gt;&lt;/div&gt;&lt;hr/&gt;&lt;div&gt;&lt;h5&gt;&lt;b&gt;DEFENSE&lt;/b&gt;&lt;/h5&gt;&lt;/div&gt;&lt;hr/&gt;&lt;div&gt;&lt;h5&gt;&lt;b&gt;AC &lt;/b&gt;20, touch 14, flat-footed 16 (+4 Dex, +6 natural)&lt;/h5&gt;&lt;h5&gt;&lt;b&gt;hp &lt;/b&gt;80 (7d10+42)&lt;/h5&gt;&lt;h5&gt;&lt;b&gt;Fort &lt;/b&gt;+11, &lt;b&gt;Ref &lt;/b&gt;+11, &lt;b&gt;Will &lt;/b&gt;+4&lt;/h5&gt;&lt;h5&gt;&lt;b&gt;Defensive Abilities &lt;/b&gt;natural invisibility; &lt;b&gt;Immune &lt;/b&gt;elemental traits&lt;/h5&gt;&lt;/div&gt;&lt;hr/&gt;&lt;div&gt;&lt;h5&gt;&lt;b&gt;OFFENSE&lt;/b&gt;&lt;/h5&gt;&lt;/div&gt;&lt;hr/&gt;&lt;div&gt;&lt;h5&gt;&lt;b&gt;Spd &lt;/b&gt;30 ft., fly 30 (perfect)&lt;/h5&gt;&lt;h5&gt;&lt;b&gt;Melee &lt;/b&gt;2 slams +12 (2d6+4)&lt;/h5&gt;&lt;h5&gt;&lt;b&gt;Space &lt;/b&gt;5 ft.; &lt;b&gt;Reach &lt;/b&gt;5 ft.&lt;/h5&gt;&lt;/div&gt;&lt;hr/&gt;&lt;div&gt;&lt;h5&gt;&lt;b&gt;STATISTICS&lt;/b&gt;&lt;/h5&gt;&lt;/div&gt;&lt;hr/&gt;&lt;div&gt;&lt;h5&gt;&lt;b&gt;Str &lt;/b&gt;18, &lt;b&gt;Dex &lt;/b&gt;19, &lt;b&gt;Con &lt;/b&gt;22, &lt;b&gt;Int &lt;/b&gt; 14, &lt;b&gt;Wis &lt;/b&gt;15, &lt;b&gt;Cha &lt;/b&gt;11&lt;/h5&gt;&lt;h5&gt;&lt;b&gt;Base Atk &lt;/b&gt;+7; &lt;b&gt;CMB &lt;/b&gt;+11; &lt;b&gt;CMD &lt;/b&gt;25&lt;/h5&gt;&lt;h5&gt;&lt;b&gt;Feats &lt;/b&gt;Combat Reflexes, Improved Initiative, Lightning Reflexes, Weapon Focus (slam)&lt;/h5&gt;&lt;h5&gt;&lt;b&gt;Skills &lt;/b&gt;Acrobatics +14, Bluff +10, Fly +22, Knowledge (planes) +12, Perception +12, Sense Motive +12, Stealth +14, Survival +12&lt;/h5&gt;&lt;h5&gt;&lt;b&gt;Languages &lt;/b&gt;Auran, Common&lt;/h5&gt;&lt;h5&gt;&lt;b&gt;SQ &lt;/b&gt;improved tracking&lt;/h5&gt;&lt;/div&gt;&lt;hr/&gt;&lt;div&gt;&lt;h5&gt;&lt;b&gt;ECOLOGY&lt;/b&gt;&lt;/h5&gt;&lt;/div&gt;&lt;hr/&gt;&lt;div&gt;&lt;h5&gt;&lt;b&gt;Environment &lt;/b&gt; any (Plane of Air)&lt;/h5&gt;&lt;h5&gt;&lt;b&gt;Organization &lt;/b&gt;solitary&lt;/h5&gt;&lt;h5&gt;&lt;b&gt;Treasure &lt;/b&gt;standard&lt;/h5&gt;&lt;/div&gt;&lt;hr/&gt;&lt;div&gt;&lt;h5&gt;&lt;b&gt;SPECIAL ABILITIES&lt;/b&gt;&lt;/h5&gt;&lt;/div&gt;&lt;hr/&gt;&lt;div&gt;&lt;h5&gt;&lt;b&gt;Improved Tracking (Ex)&lt;/b&gt; An invisible stalker takes no penalty to Survival checks when tracking and moving at any speed. &lt;/h5&gt;&lt;h5&gt;&lt;b&gt;Natural Invisibility (Ex)&lt;/b&gt; This ability is constant-an invisible stalker remains invisible at all times, even when attacking. As this ability is inherent, it is not subject to the &lt;i&gt;invisibility purge&lt;/i&gt; spell. Against foes that cannot pinpoint it, the invisible stalker gains a +20 bonus on Stealth checks when moving, or +40 when standing still-these bonuses are not included in the statistics above.&lt;/h5&gt;&lt;/div&gt;&lt;br&gt;&lt;/br&gt;&lt;div&gt;&lt;h4&gt;&lt;p&gt;&lt;p&gt;Very little is known about these enigmatic and mysterious creatures, as their very nature makes details of their true form difficult to discern. Brought to this world from the Plane of Air, these creatures fulfill tasks for those who conjure them. Invisible stalkers act as guardians, assassins, and trackers, occupations in which they excel. Their natural invisibility and skill at stealth allow them to follow their quarry without detection and give them the upper hand when it comes to exterminating a mark. Many invisible stalkers resent this and see these petty tasks as nothing more than chores dictated by mortals. When given a particularly complex or bothersome task, an invisible stalker seeks to find a loophole in a poorly worded instruction. For instance, wizards calling an invisible stalker into service with the instructions "protect me from danger" might find themselves escorted to a faraway hidden location, or even brought to the Plane of Air. Due to their constant summoning, many invisible stalkers harbor hostility for those dwelling on the Material Plane. Those invisible stalkers new to the mortal world only know the stories of their kind and tend to keep an open mind about the intentions of those who call them. Over time, or in the service of a particularly vile master, invisible stalkers form negative opinions of these creatures of flesh and bone, leading to their tendency to pervert their instructions and cause harm to their masters. For older and more experienced invisible stalkers, the only thing protecting those who summon them is the magic that binds them. These creatures automatically try to use inconsistencies in the wording of their tasks and literal twists on the intention to find a way to inconvenience, injure, or even kill the priest or arcanist that brought them to the plane.&lt;/p&gt;&lt;/h4&gt;&lt;/div&gt;</t>
  </si>
  <si>
    <t>Iron Cobra</t>
  </si>
  <si>
    <t>20, touch 13, flat-footed 18</t>
  </si>
  <si>
    <t>(+2 Dex, +7 natural, +1 size)</t>
  </si>
  <si>
    <t>(1d10+10)</t>
  </si>
  <si>
    <t>Fort +0, Ref +2, Will +0</t>
  </si>
  <si>
    <t>bite +3 (1d6+1 plus poison)</t>
  </si>
  <si>
    <t>Str 12, Dex 15, Con -, Int -, Wis 11, Cha 1</t>
  </si>
  <si>
    <t>Stealth +12</t>
  </si>
  <si>
    <t>+6 Stealth</t>
  </si>
  <si>
    <t>find target</t>
  </si>
  <si>
    <t>solitary, pair, or nest (3-10)</t>
  </si>
  <si>
    <t>This creature resembles a small, metallic cobra. Its body is made of overlapping iron plates, and its eyes are pinpoints of red light.</t>
  </si>
  <si>
    <t>Find Target (Su) Once per day, an iron cobra's creator can order it to find and kill a specific creature within 1 mile, which it does as if guided by discern location. The creator must have seen or be holding an item from the specified creature for this order to function. Poison (Ex) An iron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Black Adder Venom: Bite-injury; save Fort DC 11; frequency 1/round for 6 rounds; effect 1d2 Con damage; cure 1 save.</t>
  </si>
  <si>
    <t>The iron cobra is a simple construct that resembles a hooded cobra made out of metal. The iron cobra is typically used as a bodyguard or guardian of treasure, though its magical ability to unerringly locate creatures means it is also used as an assassin. Since an iron cobra's poison reservoir can contain multiple types of venom, the construct's specific use can be further tailored by varying the poison used. Some spellcasters even fill these reservoirs with potions, so that when the cobra bites, it injects the potion into its target. This is a somewhat dangerous method for gaining the effects of a potion, but it does free up the cobra's master to do other things in a combat round apart from quaffing potions. Iron is the most common material for these creations, but some crafters prefer more exotic materials when creating the serpentine constructs. Adamantine Cobra (+1 CR): This cobra is more solidly built than others. Its natural armor bonus increases to +12, it gains +5 hp per HD, and it gains DR 10/-. Cold Iron Cobra (+0 CR): This cobra's natural attacks count as cold iron for the purpose of bypassing DR. Darkwood Cobra (+0 CR): This cobra is more mobile; it gains a swim speed of 30 ft. and a climb speed of 20 ft. Mithral Cobra (+1 CR): This cobra is much swifter. Its Dexterity increases by +4 and its speed to 70 ft., and it can make 2 bite attacks per round as a full attack action. Construction An iron cobra's body is built from 100 pounds of magically treated materials (typically iron). Iron Cobra CL 7th; Price 4,000 gp (iron); 20,000 gp (adamantine), 8,000 (cold iron), 5,000 (darkwood), or 10,000 gp (mithral) CONSTRUCTION Requirements Craft Construct, animate object, discern location, geas/quest; Skill Craft (armor), Craft (blacksmithing), Craft (carpentry [for darkwood cobras only]), or Craft (weapons) DC 15; Cost 2,000 gp (iron); 4,000 gp (cold iron); 10,000 gp (adamantine); 2,500 gp (darkwood); 5,000 gp (mithral)</t>
  </si>
  <si>
    <t>&lt;link rel="stylesheet"href="PF.css"&gt;&lt;div&gt;&lt;h2&gt;Iron Cobra&lt;/h2&gt;&lt;h3&gt;&lt;i&gt;This creature resembles a small, metallic cobra. Its body is made of overlapping iron plates, and its eyes are pinpoints of red light.&lt;/i&gt;&lt;/h3&gt;&lt;br&gt;&lt;/div&gt;&lt;div class="heading"&gt;&lt;p class="alignleft"&gt;Iron Cobra&lt;/p&gt;&lt;p class="alignright"&gt;CR 2&lt;/p&gt;&lt;div style="clear: both;"&gt;&lt;/div&gt;&lt;/div&gt;&lt;div&gt;&lt;h5&gt;&lt;b&gt;XP &lt;/b&gt;600&lt;/h5&gt;&lt;h5&gt;N Small construct &lt;/h5&gt;&lt;h5&gt;&lt;b&gt;Init &lt;/b&gt;+2; &lt;b&gt;Senses &lt;/b&gt;darkvision 60 ft., low-light vision; Perception +0&lt;/h5&gt;&lt;/div&gt;&lt;hr/&gt;&lt;div&gt;&lt;h5&gt;&lt;b&gt;DEFENSE&lt;/b&gt;&lt;/h5&gt;&lt;/div&gt;&lt;hr/&gt;&lt;div&gt;&lt;h5&gt;&lt;b&gt;AC &lt;/b&gt;20, touch 13, flat-footed 18 (+2 Dex, +7 natural, +1 size)&lt;/h5&gt;&lt;h5&gt;&lt;b&gt;hp &lt;/b&gt;15 (1d10+10)&lt;/h5&gt;&lt;h5&gt;&lt;b&gt;Fort &lt;/b&gt;+0, &lt;b&gt;Ref &lt;/b&gt;+2, &lt;b&gt;Will &lt;/b&gt;+0&lt;/h5&gt;&lt;h5&gt;&lt;b&gt;DR &lt;/b&gt;5/-; &lt;b&gt;Immune &lt;/b&gt;construct traits; &lt;b&gt;SR &lt;/b&gt;13&lt;/h5&gt;&lt;/div&gt;&lt;hr/&gt;&lt;div&gt;&lt;h5&gt;&lt;b&gt;OFFENSE&lt;/b&gt;&lt;/h5&gt;&lt;/div&gt;&lt;hr/&gt;&lt;div&gt;&lt;h5&gt;&lt;b&gt;Spd &lt;/b&gt;40 ft.&lt;/h5&gt;&lt;h5&gt;&lt;b&gt;Melee &lt;/b&gt;bite +3 (1d6+1 plus poison)&lt;/h5&gt;&lt;h5&gt;&lt;b&gt;Space &lt;/b&gt;5 ft.; &lt;b&gt;Reach &lt;/b&gt;5 ft.&lt;/h5&gt;&lt;/div&gt;&lt;hr/&gt;&lt;div&gt;&lt;h5&gt;&lt;b&gt;STATISTICS&lt;/b&gt;&lt;/h5&gt;&lt;/div&gt;&lt;hr/&gt;&lt;div&gt;&lt;h5&gt;&lt;b&gt;Str &lt;/b&gt;12, &lt;b&gt;Dex &lt;/b&gt;15, &lt;b&gt;Con &lt;/b&gt;-, &lt;b&gt;Int &lt;/b&gt; -, &lt;b&gt;Wis &lt;/b&gt;11, &lt;b&gt;Cha &lt;/b&gt;1&lt;/h5&gt;&lt;h5&gt;&lt;b&gt;Base Atk &lt;/b&gt;+1; &lt;b&gt;CMB &lt;/b&gt;+1; &lt;b&gt;CMD &lt;/b&gt;13 (can't be tripped)&lt;/h5&gt;&lt;h5&gt;&lt;b&gt;Skills &lt;/b&gt;Stealth +12; &lt;b&gt;Racial Modifiers &lt;/b&gt;+6 Stealth&lt;/h5&gt;&lt;h5&gt;&lt;b&gt;SQ &lt;/b&gt;find target&lt;/h5&gt;&lt;/div&gt;&lt;hr/&gt;&lt;div&gt;&lt;h5&gt;&lt;b&gt;ECOLOGY&lt;/b&gt;&lt;/h5&gt;&lt;/div&gt;&lt;hr/&gt;&lt;div&gt;&lt;h5&gt;&lt;b&gt;Environment &lt;/b&gt; any&lt;/h5&gt;&lt;h5&gt;&lt;b&gt;Organization &lt;/b&gt;solitary, pair, or nest (3-10)&lt;/h5&gt;&lt;h5&gt;&lt;b&gt;Treasure &lt;/b&gt;none&lt;/h5&gt;&lt;/div&gt;&lt;hr/&gt;&lt;div&gt;&lt;h5&gt;&lt;b&gt;SPECIAL ABILITIES&lt;/b&gt;&lt;/h5&gt;&lt;/div&gt;&lt;hr/&gt;&lt;div&gt;&lt;h5&gt;&lt;b&gt;Find Target (Su)&lt;/b&gt;&lt;/b&gt; Once per day, an iron cobra's creator can order it to find and kill a specific creature within 1 mile, which it does as if guided by &lt;i&gt;discern location&lt;/i&gt;. The creator must have seen or be holding an item from the specified creature for this order to function. &lt;/h5&gt;&lt;h5&gt;&lt;b&gt;Poison (Ex)&lt;/b&gt; An iron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&lt;i&gt;Black Adder Venom&lt;/i&gt;: Bite-injury; save Fort DC 11; frequency 1/round for 6 rounds; effect 1d2 Con damage; cure 1 save.&lt;/h5&gt;&lt;/div&gt;&lt;br&gt;&lt;div&gt;&lt;h4&gt;&lt;p&gt;&lt;p&gt;The iron cobra is a simple construct that resembles a hooded cobra made out of metal. The iron cobra is typically used as a bodyguard or guardian of treasure, though its magical ability to unerringly locate creatures means it is also used as an assassin. Since an iron cobra's poison reservoir can contain multiple types of venom, the construct's specific use can be further tailored by varying the poison used. Some spellcasters even fill these reservoirs with potions, so that when the cobra bites, it injects the potion into its target. This is a somewhat dangerous method for gaining the effects of a potion, but it does free up the cobra's master to do other things in a combat round apart from quaffing potions.&lt;/p&gt;&lt;p&gt;Iron is the most common material for these creations, but some crafters prefer more exotic materials when creating the serpentine constructs.&lt;br&gt;&lt;b&gt;Adamantine Cobra (+1 CR):&lt;/b&gt; This cobra is more solidly built than others. Its natural armor bonus increases to +12, it gains +5 hp per HD, and it gains DR 10/-.&lt;br&gt;&lt;b&gt;Cold Iron Cobra (+0 CR):&lt;/b&gt; This cobra's natural attacks count as cold iron for the purpose of bypassing DR.&lt;br&gt;&lt;b&gt;Darkwood Cobra (+0 CR):&lt;/b&gt; This cobra is more mobile; it gains a swim speed of 30 ft. and a climb speed of 20 ft.&lt;br&gt;&lt;b&gt;Mithral Cobra (+1 CR):&lt;/b&gt; This cobra is much swifter. Its Dexterity increases by +4 and its speed to 70 ft., and it can make 2 bite attacks per round as a full attack action.&lt;/p&gt;&lt;p&gt;&lt;br&gt;&lt;b&gt;Construction&lt;/b&gt;&lt;br&gt; An iron cobra's body is built from 100 pounds of magically treated materials (typically iron).&lt;/p&gt;&lt;p&gt;&lt;br&gt;&lt;div class="heading"&gt;&lt;p class="alignleft"&gt;Iron Cobra&lt;div style="clear: both;"&gt;&lt;/div&gt; &lt;b&gt;CL&lt;/b&gt; 7th; &lt;b&gt;Price&lt;/b&gt; 4,000 gp (iron); 20,000 gp (adamantine), 8,000 (cold iron), 5,000 (darkwood), or 10,000 gp (mithral) &lt;br&gt;&lt;hr/&gt;&lt;b&gt;Construction&lt;/b&gt;&lt;hr/&gt; &lt;b&gt;Requirements&lt;/b&gt; Craft Construct, &lt;i&gt;animate object&lt;/i&gt;, &lt;i&gt;discern location&lt;/i&gt;, &lt;i&gt;geas/quest&lt;/i&gt;; &lt;b&gt;Skill&lt;/b&gt; Craft (armor), Craft (blacksmithing), Craft (carpentry [for darkwood cobras only]), or Craft (weapons) DC 15; &lt;b&gt;Cost&lt;/b&gt; 2,000 gp (iron); 4,000 gp (cold iron); 10,000 gp (adamantine); 2,500 gp (darkwood); 5,000 gp (mithral)&lt;/p&gt;&lt;/h4&gt;&lt;/div&gt;</t>
  </si>
  <si>
    <t>Kobold</t>
  </si>
  <si>
    <t>(reptilian)</t>
  </si>
  <si>
    <t>15, touch 12, flat-footed 14</t>
  </si>
  <si>
    <t>(+2 armor, +1 Dex, +1 natural, +1 size)</t>
  </si>
  <si>
    <t>Fort +2, Ref +1, Will -1</t>
  </si>
  <si>
    <t>spear +1 (1d6-1)</t>
  </si>
  <si>
    <t>sling +3 (1d3-1)</t>
  </si>
  <si>
    <t>Str 9, Dex 13, Con 10, Int 10, Wis 9, Cha 8</t>
  </si>
  <si>
    <t>Craft (trapmaking) +6, Perception +5, Stealth +5</t>
  </si>
  <si>
    <t>+2 Craft (trapmaking), +2 Perception, +2 Profession (miner)</t>
  </si>
  <si>
    <t>crafty</t>
  </si>
  <si>
    <t xml:space="preserve"> temperate underground or deep forest</t>
  </si>
  <si>
    <t>solitary, gang (2-4), nest (5-30 plus equal number of noncombatants, 1 sergeant of 3rd level per 20 adults, and 1 leader of 4th-6th level), or tribe (31-300 plus 35% noncombatants, 1 sergeant of 3rd level per 20 adults, 2 lieutenants of 4th level, 1 leader of 6th-8th level, and 5-16 dire rats)</t>
  </si>
  <si>
    <t>NPC gear (leather armor, spear, sling, other treasure)</t>
  </si>
  <si>
    <t>This short, reptilian humanoid has scaled skin, a snout filled with tiny teeth, and a long tail.</t>
  </si>
  <si>
    <t>Crafty (Ex) Craft (trapmaking) and Stealth are always class skills for a kobold.</t>
  </si>
  <si>
    <t>Kobolds are creatures of the dark, found most commonly in enormous underground warrens or the dark corners of the forest where the sun is unable to reach. Due to their physical similarities, kobolds loudly proclaim themselves the scions of dragonkind, destined to rule the earth beneath the wings of their great god-cousins, but most dragons have little use for the obnoxious pests. While they may speak loudly of divine right and manifest destiny, kobolds are keenly aware of their own weakness. Cowards and schemers, they never fight fair if they can help it, instead setting up ambushes and doublecrosses, holing up in their warrens behind countless crude but ingenious traps, or rolling over the enemy in vast, yipping hordes. Kobold coloration varies even among siblings from the same egg clutch, ranging through the colors of the chromatic dragons, with red being the most common but white, green, blue, and black kobolds not unheard of. Kobold Characters Kobolds are defined by their class levels-they do not possess racial Hit Dice. A kobold with NPC class levels takes a -3 penalty to its CR (rather than the normal -2 penalty). All kobolds have the following racial traits. -4 Strength, +2 Dexterity, -2 Constitution: Kobolds are fast but weak. Small: Kobolds are Small and gain a +1 size bonus to their AC, a +1 size bonus on attack rolls, a -1 penalty to their CMB and CMD, and a +4 size bonus on Stealth checks. Normal Speed: Kobolds have a base speed of 30 feet. Darkvision: Kobolds can see in the dark up to 60 feet. Armor: Kobolds have a +1 natural armor bonus. Crafty: Kobolds gain a +2 racial bonus on Craft (trapmaking), Perception, and Profession (miner) checks. Craft (trapmaking) and Stealth are always class skills for a kobold. Weakness: Light sensitivity (see page 301). Languages: Kobolds begin play speaking only Draconic. Kobolds who have high Intelligence scores can choose any of the following bonus languages: Common, Dwarven, Gnome, and Undercommon.</t>
  </si>
  <si>
    <t>&lt;link rel="stylesheet"href="PF.css"&gt;&lt;div&gt;&lt;h2&gt;Kobold&lt;/h2&gt;&lt;h3&gt;&lt;i&gt;&lt;i&gt;This short&lt;/i&gt;, &lt;i&gt;reptilian humanoid has scaled skin&lt;/i&gt;, &lt;i&gt;a snout filled with tiny teeth&lt;/i&gt;, &lt;i&gt;and a long tail.&lt;/i&gt;&lt;/i&gt;&lt;/h3&gt;&lt;br&gt;&lt;/br&gt;&lt;/div&gt;&lt;div class="heading"&gt;&lt;p class="alignleft"&gt;Kobold&lt;/p&gt;&lt;p class="alignright"&gt;CR 1/4&lt;/p&gt;&lt;div style="clear: both;"&gt;&lt;/div&gt;&lt;/div&gt;&lt;div&gt;&lt;h5&gt;&lt;b&gt;XP &lt;/b&gt;100&lt;/h5&gt;&lt;h5&gt;Kobold warrior 1&lt;/h5&gt;&lt;h5&gt;LE Small humanoid (reptilian)&lt;/h5&gt;&lt;h5&gt;&lt;b&gt;Init &lt;/b&gt;+1; &lt;b&gt;Senses &lt;/b&gt;darkvision 60 ft.; Perception +5&lt;/h5&gt;&lt;/div&gt;&lt;hr/&gt;&lt;div&gt;&lt;h5&gt;&lt;b&gt;DEFENSE&lt;/b&gt;&lt;/h5&gt;&lt;/div&gt;&lt;hr/&gt;&lt;div&gt;&lt;h5&gt;&lt;b&gt;AC &lt;/b&gt;15, touch 12, flat-footed 14 (+2 armor, +1 Dex, +1 natural, +1 size)&lt;/h5&gt;&lt;h5&gt;&lt;b&gt;hp &lt;/b&gt;5 (1d10)&lt;/h5&gt;&lt;h5&gt;&lt;b&gt;Fort &lt;/b&gt;+2, &lt;b&gt;Ref &lt;/b&gt;+1, &lt;b&gt;Will &lt;/b&gt;-1&lt;/h5&gt;&lt;h5&gt;&lt;b&gt;Weaknesses &lt;/b&gt;light sensitivity&lt;/h5&gt;&lt;/div&gt;&lt;hr/&gt;&lt;div&gt;&lt;h5&gt;&lt;b&gt;OFFENSE&lt;/b&gt;&lt;/h5&gt;&lt;/div&gt;&lt;hr/&gt;&lt;div&gt;&lt;h5&gt;&lt;b&gt;Spd &lt;/b&gt;30 ft.&lt;/h5&gt;&lt;h5&gt;&lt;b&gt;Melee &lt;/b&gt;spear +1 (1d6-1)&lt;/h5&gt;&lt;h5&gt;&lt;b&gt;Ranged &lt;/b&gt;sling +3 (1d3-1)&lt;/h5&gt;&lt;h5&gt;&lt;b&gt;Space &lt;/b&gt;5 ft.; &lt;b&gt;Reach &lt;/b&gt;5 ft.&lt;/h5&gt;&lt;/div&gt;&lt;hr/&gt;&lt;div&gt;&lt;h5&gt;&lt;b&gt;STATISTICS&lt;/b&gt;&lt;/h5&gt;&lt;/div&gt;&lt;hr/&gt;&lt;div&gt;&lt;h5&gt;&lt;b&gt;Str &lt;/b&gt;9, &lt;b&gt;Dex &lt;/b&gt;13, &lt;b&gt;Con &lt;/b&gt;10, &lt;b&gt;Int &lt;/b&gt; 10, &lt;b&gt;Wis &lt;/b&gt;9, &lt;b&gt;Cha &lt;/b&gt;8&lt;/h5&gt;&lt;h5&gt;&lt;b&gt;Base Atk &lt;/b&gt;+1; &lt;b&gt;CMB &lt;/b&gt;-1; &lt;b&gt;CMD &lt;/b&gt;10&lt;/h5&gt;&lt;h5&gt;&lt;b&gt;Feats &lt;/b&gt;Skill Focus (Perception)&lt;/h5&gt;&lt;h5&gt;&lt;b&gt;Skills &lt;/b&gt;Craft (trapmaking) +6, Perception +5, Stealth +5; &lt;b&gt;Racial Modifiers &lt;/b&gt;+2 Craft (trapmaking), +2 Perception, +2 Profession (miner)&lt;/h5&gt;&lt;h5&gt;&lt;b&gt;Languages &lt;/b&gt;Draconic&lt;/h5&gt;&lt;h5&gt;&lt;b&gt;SQ &lt;/b&gt;crafty&lt;/h5&gt;&lt;/div&gt;&lt;hr/&gt;&lt;div&gt;&lt;h5&gt;&lt;b&gt;ECOLOGY&lt;/b&gt;&lt;/h5&gt;&lt;/div&gt;&lt;hr/&gt;&lt;div&gt;&lt;h5&gt;&lt;b&gt;Environment &lt;/b&gt; temperate underground or deep forest&lt;/h5&gt;&lt;h5&gt;&lt;b&gt;Organization &lt;/b&gt;solitary, gang (2-4), nest (5-30 plus equal number of noncombatants, 1 sergeant of 3rd level per 20 adults, and 1 leader of 4th-6th level), or tribe (31-300 plus 35% noncombatants, 1 sergeant of 3rd level per 20 adults, 2 lieutenants of 4th level, 1 leader of 6th-8th level, and 5-16 dire rats)&lt;/h5&gt;&lt;h5&gt;&lt;b&gt;Treasure &lt;/b&gt;NPC gear (leather armor, spear, sling, other treasure)&lt;/h5&gt;&lt;/div&gt;&lt;hr/&gt;&lt;div&gt;&lt;h5&gt;&lt;b&gt;SPECIAL ABILITIES&lt;/b&gt;&lt;/h5&gt;&lt;/div&gt;&lt;hr/&gt;&lt;div&gt;&lt;h5&gt;&lt;b&gt;Crafty (Ex)&lt;/b&gt; Craft (trapmaking) and Stealth are always class skills for a kobold.&lt;/h5&gt;&lt;/div&gt;&lt;br&gt;&lt;/br&gt;&lt;div&gt;&lt;h4&gt;&lt;p&gt;&lt;p&gt;Kobolds are creatures of the dark, found most commonly in enormous underground warrens or the dark corners of the forest where the sun is unable to reach. Due to their physical similarities, kobolds loudly proclaim themselves the scions of dragonkind, destined to rule the earth beneath the wings of their great god-cousins, but most dragons have little use for the obnoxious pests. While they may speak loudly of divine right and manifest destiny, kobolds are keenly aware of their own weakness. Cowards and schemers, they never fight fair if they can help it, instead setting up ambushes and doublecrosses, holing up in their warrens behind countless crude but ingenious traps, or rolling over the enemy in vast, yipping hordes. Kobold coloration varies even among siblings from the same egg clutch, ranging through the colors of the chromatic dragons, with red being the most common but white, green, blue, and black kobolds not unheard of. &lt;/h5&gt;&lt;h5&gt;&lt;b&gt;Kobold Characters&lt;/b&gt;&lt;br&gt; Kobolds are defined by their class levels-they do not possess racial Hit Dice. A kobold with NPC class levels takes a -3 penalty to its CR (rather than the normal -2 penalty). All kobolds have the following racial traits. -4 Strength, +2 Dexterity, -2 Constitution: Kobolds are fast but weak. &lt;/h5&gt;&lt;h5&gt;&lt;b&gt;Small:&lt;/b&gt; Kobolds are Small and gain a +1 size bonus to their AC, a +1 size bonus on attack rolls, a -1 penalty to their CMB and CMD, and a +4 size bonus on Stealth checks. &lt;/h5&gt;&lt;h5&gt;&lt;b&gt;Normal Speed&lt;/b&gt;: Kobolds have a base speed of 30 feet. &lt;/h5&gt;&lt;h5&gt;&lt;b&gt;Darkvision:&lt;/b&gt; Kobolds can see in the dark up to 60 feet. &lt;/h5&gt;&lt;h5&gt;&lt;b&gt;Armor:&lt;/b&gt; Kobolds have a +1 natural armor bonus. &lt;/h5&gt;&lt;h5&gt;&lt;b&gt;Crafty:&lt;/b&gt; Kobolds gain a +2 racial bonus on Craft (trapmaking), Perception, and Profession (miner) checks. Craft (trapmaking) and Stealth are always class skills for a kobold. &lt;/h5&gt;&lt;h5&gt;&lt;b&gt;Weakness:&lt;/b&gt; Light sensitivity (see page 301). &lt;/h5&gt;&lt;h5&gt;&lt;b&gt;Languages:&lt;/b&gt; Kobolds begin play speaking only Draconic. Kobolds who have high Intelligence scores can choose any of the following bonus languages: Common, Dwarven, Gnome, and Undercommon.&lt;/p&gt;&lt;/h4&gt;&lt;/div&gt;</t>
  </si>
  <si>
    <t>Kraken</t>
  </si>
  <si>
    <t>darkvision 120 ft., low-light vision; Perception +28</t>
  </si>
  <si>
    <t>32, touch 6, flat-footed 32</t>
  </si>
  <si>
    <t>(+26 natural, -4 size)</t>
  </si>
  <si>
    <t>(20d10+180)</t>
  </si>
  <si>
    <t>Fort +21, Ref +12, Will +11</t>
  </si>
  <si>
    <t>cold, mind-affecting effects, poison</t>
  </si>
  <si>
    <t>10 ft., swim 40 ft., jet 280 ft.</t>
  </si>
  <si>
    <t>2 arms +26 (2d6+10/19-20 plus grab), 8 tentacles +24  (1d8+5 plus grab), bite +26 (2d8+10)</t>
  </si>
  <si>
    <t>20 ft. (60 ft. with arm, 40 ft. with tentacle)</t>
  </si>
  <si>
    <t>constrict (tentacles, 1d8+10), ink cloud, rend ship</t>
  </si>
  <si>
    <t>Spell-Like Abilities (CL 15th)  1/day-control weather, control winds, dominate monster (DC 24, animal only), resist energy</t>
  </si>
  <si>
    <t>Str 30, Dex 10, Con 29, Int 21, Wis 20, Cha 21</t>
  </si>
  <si>
    <t>44 (can't be tripped)</t>
  </si>
  <si>
    <t>Bleeding Critical, Blind-Fight, Cleave, Combat Expertise, Critical Focus, Improved Critical (arm), Improved Initiative, Improved Trip, Multiattack, Power Attack</t>
  </si>
  <si>
    <t>Intimidate +25, Knowledge (geography) +25, Knowledge (nature) +25, Perception +28, Stealth +11, Swim +41, Use Magic Device +25</t>
  </si>
  <si>
    <t>Aquan, Common</t>
  </si>
  <si>
    <t>tenacious grapple</t>
  </si>
  <si>
    <t>This tremendous leviathan resembles a vast squid, yet the markings on its body are strangely unsettling to look upon.</t>
  </si>
  <si>
    <t>Ink Cloud (Ex) A kraken can emit a cloud of black, venomous ink in an 80-foot spread once per minute as a free action while underwater. This cloud provides total concealment, which the kraken can use to escape a fight that is going badly. Creatures within the cloud are considered to be in darkness. In addition, the ink is toxic, functioning as contact poison against all creatures caught within it.  The ink cloud persists for 1 minute before dispersing. The save DC against the poison effect is Constitution-based.  Kraken Ink: Ink cloud-contact; save Fort DC 29; frequency 1/round for 10 rounds; effect 1 Str damage plus nausea; cure 2 consecutive saves.  Jet (Ex) A kraken can jet backward as a full-round action, at a speed of 280 feet. It must move in a straight line, but does not provoke attacks of opportunity while jetting.  Rend Ship (Ex) As a full-round action, a kraken can attempt to use four of its tentacles to grapple a ship of its size or smaller. It makes a CMB check opposed by the ship's captain's Profession (sailor) check, but the kraken gets a cumulative +4 bonus on the check for each size category smaller than Gargantuan the ship is. If the kraken grapples the ship, it holds the ship motionless; it can attack targets anywhere on or within the ship with its tentacles, but can only attack foes on deck with its free arms and can't attack foes at all with its beak. Each round it maintains its hold on the ship, it automatically inflicts bite damage on the ship's hull.  Tenacious Grapple (Ex) A kraken does not gain the grappled condition if it grapples a foe with its arms or tentacles.</t>
  </si>
  <si>
    <t>The legendary kraken is one of the greatest of sailors' fears, for here is a creature the size of a whale, one that can strike from the unseen depths below, can command the winds and weather that a ship needs to move, and possesses the cruel intellect of the world's most creative and spiteful criminals. Some believe krakens to be a punishment of the gods, while others hold them to be the true lords of the deep, with the air-breathing races naught but their cattle.  A kraken measures nearly 100 feet in length and weighs 4,000 pounds.</t>
  </si>
  <si>
    <t>&lt;link rel="stylesheet"href="PF.css"&gt;&lt;div&gt;&lt;h2&gt;Kraken&lt;/h2&gt;&lt;h3&gt;&lt;i&gt;This tremendous leviathan resembles a vast squid, yet the markings on its body are strangely unsettling to look upon.&lt;/i&gt;&lt;/h3&gt;&lt;br&gt;&lt;/br&gt;&lt;/div&gt;&lt;div class="heading"&gt;&lt;p class="alignleft"&gt;Kraken&lt;/p&gt;&lt;p class="alignright"&gt;CR 18&lt;/p&gt;&lt;div style="clear: both;"&gt;&lt;/div&gt;&lt;/div&gt;&lt;div&gt;&lt;h5&gt;&lt;b&gt;XP &lt;/b&gt;153,600&lt;/h5&gt;&lt;h5&gt;NE Gargantuan magical beast (aquatic)&lt;/h5&gt;&lt;h5&gt;&lt;b&gt;Init &lt;/b&gt;+4; &lt;b&gt;Senses &lt;/b&gt;darkvision 120 ft., low-light vision; Perception +28&lt;/h5&gt;&lt;/div&gt;&lt;hr/&gt;&lt;div&gt;&lt;h5&gt;&lt;b&gt;DEFENSE&lt;/b&gt;&lt;/h5&gt;&lt;/div&gt;&lt;hr/&gt;&lt;div&gt;&lt;h5&gt;&lt;b&gt;AC &lt;/b&gt;32, touch 6, flat-footed 32 (+26 natural, -4 size)&lt;/h5&gt;&lt;h5&gt;&lt;b&gt;hp &lt;/b&gt;290 (20d10+180)&lt;/h5&gt;&lt;h5&gt;&lt;b&gt;Fort &lt;/b&gt;+21, &lt;b&gt;Ref &lt;/b&gt;+12, &lt;b&gt;Will &lt;/b&gt;+11&lt;/h5&gt;&lt;h5&gt;&lt;b&gt;Immune &lt;/b&gt;cold, mind-affecting effects, poison&lt;/h5&gt;&lt;/div&gt;&lt;hr/&gt;&lt;div&gt;&lt;h5&gt;&lt;b&gt;OFFENSE&lt;/b&gt;&lt;/h5&gt;&lt;/div&gt;&lt;hr/&gt;&lt;div&gt;&lt;h5&gt;&lt;b&gt;Spd &lt;/b&gt;10 ft., swim 40 ft., jet 280 ft.&lt;/h5&gt;&lt;h5&gt;&lt;b&gt;Melee &lt;/b&gt;2 arms +26 (2d6+10/19-20 plus grab), 8 tentacles +24  (1d8+5 plus grab), bite +26 (2d8+10)&lt;/h5&gt;&lt;h5&gt;&lt;b&gt;Space &lt;/b&gt;20 ft.; &lt;b&gt;Reach &lt;/b&gt;20 ft. (60 ft. with arm, 40 ft. with tentacle)&lt;/h5&gt;&lt;h5&gt;&lt;b&gt;Special Attacks &lt;/b&gt;constrict (tentacles, 1d8+10), ink cloud, rend ship&lt;/h5&gt;&lt;h5&gt;&lt;b&gt;Spell-Like Abilities&lt;/b&gt; (CL 15th)&lt;/br&gt;1/day&amp;mdash;&lt;i&gt;control weather&lt;/i&gt;,&lt;i&gt; control winds&lt;/i&gt;, &lt;i&gt;dominate monster&lt;/i&gt; (DC 24, animal only), &lt;i&gt;resist energy&lt;/i&gt;&lt;/h5&gt;&lt;/h5&gt;&lt;/div&gt;&lt;hr/&gt;&lt;div&gt;&lt;h5&gt;&lt;b&gt;STATISTICS&lt;/b&gt;&lt;/h5&gt;&lt;/div&gt;&lt;hr/&gt;&lt;div&gt;&lt;h5&gt;&lt;b&gt;Str&lt;/b&gt; 30, &lt;b&gt;Dex&lt;/b&gt; 10, &lt;b&gt;Con&lt;/b&gt; 29, &lt;b&gt;Int&lt;/b&gt; 21, &lt;b&gt;Wis&lt;/b&gt; 20, &lt;b&gt;Cha&lt;/b&gt; 21&lt;/h5&gt;&lt;h5&gt;&lt;b&gt;Base Atk &lt;/b&gt;+20; &lt;b&gt;CMB &lt;/b&gt;+34 (+38 grapple); &lt;b&gt;CMD &lt;/b&gt;44 (can't be tripped)&lt;/h5&gt;&lt;h5&gt;&lt;b&gt;Feats &lt;/b&gt;Bleeding Critical, Blind-Fight, Cleave, Combat Expertise, Critical Focus, Improved Critical (arm), Improved Initiative, Improved Trip, Multiattack, Power Attack&lt;/h5&gt;&lt;h5&gt;&lt;b&gt;Skills &lt;/b&gt;Intimidate +25, Knowledge (geography) +25, Knowledge (nature) +25, Perception +28, Stealth +11, Swim +41, Use Magic Device +25&lt;/h5&gt;&lt;h5&gt;&lt;b&gt;Languages &lt;/b&gt;Aquan, Common&lt;/h5&gt;&lt;h5&gt;&lt;b&gt;SQ &lt;/b&gt;tenacious grapple&lt;/h5&gt;&lt;/div&gt;&lt;hr/&gt;&lt;div&gt;&lt;h5&gt;&lt;b&gt;ECOLOGY&lt;/b&gt;&lt;/h5&gt;&lt;/div&gt;&lt;hr/&gt;&lt;div&gt;&lt;h5&gt;&lt;b&gt;Environment &lt;/b&gt; any ocean&lt;/h5&gt;&lt;h5&gt;&lt;b&gt;Organization &lt;/b&gt;solitary&lt;/h5&gt;&lt;h5&gt;&lt;b&gt;Treasure &lt;/b&gt;triple&lt;/h5&gt;&lt;/div&gt;&lt;hr/&gt;&lt;div&gt;&lt;h5&gt;&lt;b&gt;SPECIAL ABILITIES&lt;/b&gt;&lt;/h5&gt;&lt;/div&gt;&lt;hr/&gt;&lt;div&gt;&lt;h5&gt;&lt;b&gt;Ink Cloud (Ex)&lt;/b&gt; A kraken can emit a cloud of black, venomous ink in an 80-foot spread once per minute as a free action while underwater. This cloud provides total concealment, which the kraken can use to escape a fight that is going badly. Creatures within the cloud are considered to be in darkness. In addition, the ink is toxic, functioning as contact poison against all creatures caught within it.  The ink cloud persists for 1 minute before dispersing. The save DC against the poison effect is Constitution-based.  Kraken Ink: Ink cloud-contact; save Fort DC 29; frequency 1/round for 10 rounds; effect 1 Str damage plus nausea; cure 2 consecutive saves.&lt;/h5&gt;&lt;h5&gt;&lt;b&gt;  Jet (Ex)&lt;/b&gt; A kraken can jet backward as a full-round action, at a speed of 280 feet. It must move in a straight line, but does not provoke attacks of opportunity while jetting.&lt;/h5&gt;&lt;h5&gt;&lt;b&gt;  Rend Ship (Ex)&lt;/b&gt; As a full-round action, a kraken can attempt to use four of its tentacles to grapple a ship of its size or smaller. It makes a CMB check opposed by the ship's captain's Profession (sailor) check, but the kraken gets a cumulative +4 bonus on the check for each size category smaller than Gargantuan the ship is. If the kraken grapples the ship, it holds the ship motionless; it can attack targets anywhere on or within the ship with its tentacles, but can only attack foes on deck with its free arms and can't attack foes at all with its beak. Each round it maintains its hold on the ship, it automatically inflicts bite damage on the ship's hull.&lt;/h5&gt;&lt;h5&gt;&lt;b&gt;  Tenacious Grapple (Ex)&lt;/b&gt; A kraken does not gain the grappled condition if it grapples a foe with its arms or tentacles.&lt;/h5&gt;&lt;/div&gt;&lt;br&gt;&lt;/br&gt;&lt;div&gt;&lt;h4&gt;&lt;p&gt;The legendary kraken is one of the greatest of sailors' fears, for here is a creature the size of a whale, one that can strike from the unseen depths below, can command the winds and weather that a ship needs to move, and possesses the cruel intellect of the world's most creative and spiteful criminals. Some believe krakens to be a punishment of the gods, while others hold them to be the true lords of the deep, with the air-breathing races naught but their cattle.&lt;/p&gt;&lt;p&gt;A kraken measures nearly 100 feet in length and weighs 4,000 pounds.&lt;/p&gt;&lt;/h4&gt;&lt;/div&gt;</t>
  </si>
  <si>
    <t>Kyton</t>
  </si>
  <si>
    <t>(evil, extraplanar, kyton, lawful)</t>
  </si>
  <si>
    <t>(+4 armor, +3 Dex, +4 natural)</t>
  </si>
  <si>
    <t>regeneration 2 (good weapons and spells,  silver weapons)</t>
  </si>
  <si>
    <t>5/silver or good</t>
  </si>
  <si>
    <t>4 chains +11 (2d4+2)</t>
  </si>
  <si>
    <t>5 ft. (10 ft. with chains)</t>
  </si>
  <si>
    <t>dancing chains,  unnerving gaze</t>
  </si>
  <si>
    <t>Str 15, Dex 17, Con 14, Int 11, Wis 12,  Cha 12</t>
  </si>
  <si>
    <t>Alertness, Blind-Fight, Improved Initiative, Weapon Focus (chain)</t>
  </si>
  <si>
    <t>Acrobatics +14, Climb +13, Craft (blacksmithing) +11, Escape Artist +14, Intimidate +12, Perception +14</t>
  </si>
  <si>
    <t>chain armor</t>
  </si>
  <si>
    <t>solitary, pair, link (3-6), or chain (7-20)</t>
  </si>
  <si>
    <t>Wickedly barbed chains adorn this lean figure, and gaps in the bindings reveal deathly pale flesh etched with jagged scars.</t>
  </si>
  <si>
    <t>Chain Armor (Ex) The chains that adorn a kyton grant it a +4 armor bonus, but are not treated as armor for the purpose of arcane spell failure, armor check penalties, maximum Dexterity, weight, or proficiency.  Dancing Chains (Su) A kyton can control up to four chains within 20 feet as a standard action, making the chains dance or move as it wishes. In addition, a kyton can increase these chains' length by up to 15 feet and cause them to sprout razor-edged barbs. These chains attack as effectively as the kyton itself. If a chain is in another creature's possession, the creature can attempt a DC 15 Will save to break the kyton's power over that chain. If the save is successful, the kyton cannot attempt to control that particular chain again for 24 hours or until the chain leaves the creature's possession. A kyton can climb chains it controls at its normal speed without making Climb checks. The save DC is Charisma-based.  Unnerving Gaze (Su) Range 30 ft., Will DC 15 negates. A kyton can make its face resemble one of an opponent's departed loved ones or bitter enemies. Those who fail their saves become shaken for 1d3 rounds. This is a mind-affecting fear effect. The save DC is Charisma-based.</t>
  </si>
  <si>
    <t>Often classified among the ranks of the infernal and called chain devils by the uninitiated, the sadomasochistic kytons are not true devils. Although some are known to live in Hell, kytons exist outside of the hierarchies established by Asmodeus and his archdevils and can often be found on other planes, particularly on the Plane of Shadow. Many suggest that kytons were natives of Hell who existed there before the advent of devilkind, while others hypothesize they were later brought to the plane by some sadistic power. Regardless of their origins, kytons roam the planes in their lust to cause and receive suffering, seeking pain through violent abductions and sadistic debauches.  The kyton presented here is a typical member of this fiendish race of outsiders, but is by no means the only type of its kind. Just as there are numerous different species of demon and devil, rumor holds that different kinds of kytons dwell in their jangling cities in Hell and on the Plane of Shadow. These kytons are invariably more powerful than the one presented here, often having spell-like abilities or hideous and unsettling special attacks along the themes of torture and pain.  Rumor holds that the most powerful kytons are completely inhuman, and that these monsters are the true progenators of the kyton race-the kyton presented here but the result of unholy dalliances with their unfortunate victims.</t>
  </si>
  <si>
    <t>&lt;link rel="stylesheet"href="PF.css"&gt;&lt;div&gt;&lt;h2&gt;Kyton&lt;/h2&gt;&lt;h3&gt;&lt;i&gt;Wickedly barbed chains adorn this lean figure, and gaps in the bindings reveal deathly pale flesh etched with jagged scars.&lt;/i&gt;&lt;/h3&gt;&lt;br&gt;&lt;/br&gt;&lt;/div&gt;&lt;div class="heading"&gt;&lt;p class="alignleft"&gt;Kyton&lt;/p&gt;&lt;p class="alignright"&gt;CR 6&lt;/p&gt;&lt;div style="clear: both;"&gt;&lt;/div&gt;&lt;/div&gt;&lt;div&gt;&lt;h5&gt;&lt;b&gt;XP &lt;/b&gt;2,400&lt;/h5&gt;&lt;h5&gt;LE Medium outsider (evil, extraplanar, kyton, lawful)&lt;/h5&gt;&lt;h5&gt;&lt;b&gt;Init &lt;/b&gt;+7; &lt;b&gt;Senses &lt;/b&gt;darkvision 60 ft.; Perception +14&lt;/h5&gt;&lt;/div&gt;&lt;hr/&gt;&lt;div&gt;&lt;h5&gt;&lt;b&gt;DEFENSE&lt;/b&gt;&lt;/h5&gt;&lt;/div&gt;&lt;hr/&gt;&lt;div&gt;&lt;h5&gt;&lt;b&gt;AC &lt;/b&gt;21, touch 13, flat-footed 18 (+4 armor, +3 Dex, +4 natural)&lt;/h5&gt;&lt;h5&gt;&lt;b&gt;hp &lt;/b&gt;60 (8d10+16); regeneration 2 (good weapons and spells,  silver weapons)&lt;/h5&gt;&lt;h5&gt;&lt;b&gt;Fort &lt;/b&gt;+8, &lt;b&gt;Ref &lt;/b&gt;+9, &lt;b&gt;Will &lt;/b&gt;+3&lt;/h5&gt;&lt;h5&gt;&lt;b&gt;DR &lt;/b&gt;5/silver or good; &lt;b&gt;Immune &lt;/b&gt;cold; &lt;b&gt;SR &lt;/b&gt;17&lt;/h5&gt;&lt;/div&gt;&lt;hr/&gt;&lt;div&gt;&lt;h5&gt;&lt;b&gt;OFFENSE&lt;/b&gt;&lt;/h5&gt;&lt;/div&gt;&lt;hr/&gt;&lt;div&gt;&lt;h5&gt;&lt;b&gt;Spd &lt;/b&gt;30 ft.&lt;/h5&gt;&lt;h5&gt;&lt;b&gt;Melee &lt;/b&gt;4 chains +11 (2d4+2)&lt;/h5&gt;&lt;h5&gt;&lt;b&gt;Space &lt;/b&gt;5 ft.; &lt;b&gt;Reach &lt;/b&gt;5 ft. (10 ft. with chains)&lt;/h5&gt;&lt;h5&gt;&lt;b&gt;Special Attacks &lt;/b&gt;dancing chains,  unnerving gaze&lt;/h5&gt;&lt;/div&gt;&lt;hr/&gt;&lt;div&gt;&lt;h5&gt;&lt;b&gt;STATISTICS&lt;/b&gt;&lt;/h5&gt;&lt;/div&gt;&lt;hr/&gt;&lt;div&gt;&lt;h5&gt;&lt;b&gt;Str&lt;/b&gt; 15, &lt;b&gt;Dex&lt;/b&gt; 17, &lt;b&gt;Con&lt;/b&gt; 14, &lt;b&gt;Int&lt;/b&gt; 11, &lt;b&gt;Wis&lt;/b&gt; 12,  &lt;b&gt;Cha&lt;/b&gt; 12&lt;/h5&gt;&lt;h5&gt;&lt;b&gt;Base Atk &lt;/b&gt;+8; &lt;b&gt;CMB &lt;/b&gt;+10; &lt;b&gt;CMD &lt;/b&gt;23&lt;/h5&gt;&lt;h5&gt;&lt;b&gt;Feats &lt;/b&gt;Alertness, Blind-Fight, Improved Initiative, Weapon Focus (chain)&lt;/h5&gt;&lt;h5&gt;&lt;b&gt;Skills &lt;/b&gt;Acrobatics +14, Climb +13, Craft (blacksmithing) +11, Escape Artist +14, Intimidate +12, Perception +14&lt;/h5&gt;&lt;h5&gt;&lt;b&gt;Languages &lt;/b&gt;Common, Infernal&lt;/h5&gt;&lt;h5&gt;&lt;b&gt;SQ &lt;/b&gt;chain armor&lt;/h5&gt;&lt;/div&gt;&lt;hr/&gt;&lt;div&gt;&lt;h5&gt;&lt;b&gt;ECOLOGY&lt;/b&gt;&lt;/h5&gt;&lt;/div&gt;&lt;hr/&gt;&lt;div&gt;&lt;h5&gt;&lt;b&gt;Environment &lt;/b&gt; any&lt;/h5&gt;&lt;h5&gt;&lt;b&gt;Organization &lt;/b&gt;solitary, pair, link (3-6), or chain (7-20)&lt;/h5&gt;&lt;h5&gt;&lt;b&gt;Treasure &lt;/b&gt;standard&lt;/h5&gt;&lt;/div&gt;&lt;hr/&gt;&lt;div&gt;&lt;h5&gt;&lt;b&gt;SPECIAL ABILITIES&lt;/b&gt;&lt;/h5&gt;&lt;/div&gt;&lt;hr/&gt;&lt;div&gt;&lt;h5&gt;&lt;b&gt;Chain Armor (Ex)&lt;/b&gt; The chains that adorn a kyton grant it a +4 armor bonus, but are not treated as armor for the purpose of arcane spell failure, armor check penalties, maximum Dexterity, weight, or proficiency.  &lt;/h5&gt;&lt;h5&gt;&lt;b&gt;Dancing Chains (Su)&lt;/b&gt; A kyton can control up to four chains within 20 feet as a standard action, making the chains dance or move as it wishes. In addition, a kyton can increase these chains' length by up to 15 feet and cause them to sprout razor-edged barbs. These chains attack as effectively as the kyton itself. If a chain is in another creature's possession, the creature can attempt a DC 15 Will save to break the kyton's power over that chain. If the save is successful, the kyton cannot attempt to control that particular chain again for 24 hours or until the chain leaves the creature's possession. A kyton can climb chains it controls at its normal speed without making Climb checks. The save DC is Charisma-based.  &lt;/h5&gt;&lt;h5&gt;&lt;b&gt;Unnerving Gaze (Su)&lt;/b&gt; Range 30 ft., Will DC 15 negates. A kyton can make its face resemble one of an opponent's departed loved ones or bitter enemies. Those who fail their saves become shaken for 1d3 rounds. This is a mind-affecting fear effect. The save DC is Charisma-based.&lt;/h5&gt;&lt;/div&gt;&lt;br&gt;&lt;/br&gt;&lt;div&gt;&lt;h4&gt;&lt;p&gt;Often classified among the ranks of the infernal and called chain devils by the uninitiated, the sadomasochistic kytons are not true devils. Although some are known to live in Hell, kytons exist outside of the hierarchies established by Asmodeus and his archdevils and can often be found on other planes, particularly on the Plane of Shadow. Many suggest that kytons were natives of Hell who existed there before the advent of devilkind, while others hypothesize they were later brought to the plane by some sadistic power. Regardless of their origins, kytons roam the planes in their lust to cause and receive suffering, seeking pain through violent abductions and sadistic debauches.&lt;/p&gt;&lt;p&gt;The kyton presented here is a typical member of this fiendish race of outsiders, but is by no means the only type of its kind. Just as there are numerous different species of demon and devil, rumor holds that different kinds of kytons dwell in their jangling cities in Hell and on the Plane of Shadow. These kytons are invariably more powerful than the one presented here, often having spell-like abilities or hideous and unsettling special attacks along the themes of torture and pain.&lt;/p&gt;&lt;p&gt;Rumor holds that the most powerful kytons are completely inhuman, and that these monsters are the true progenators of the kyton race-the kyton presented here but the result of unholy dalliances with their unfortunate victims.&lt;/p&gt;&lt;/h4&gt;&lt;/div&gt;</t>
  </si>
  <si>
    <t>Lamia</t>
  </si>
  <si>
    <t>darkvision 60 ft., low-light vision; Perception +15</t>
  </si>
  <si>
    <t>20, touch 13, flat-footed 16</t>
  </si>
  <si>
    <t>(+3 Dex, +1 dodge, +7 natural, -1 size)</t>
  </si>
  <si>
    <t>(9d10+18)</t>
  </si>
  <si>
    <t>Fort +7, Ref +9, Will +11</t>
  </si>
  <si>
    <t>+1 dagger +13/+8 (1d4+4/19-20), touch +7 (1d4 Wisdom drain), 2 claws +7 (1d4+2)</t>
  </si>
  <si>
    <t>Wisdom drain</t>
  </si>
  <si>
    <t>Spell-Like Abilities (CL 9th) At will-disguise self, ventriloquism 3/day-charm monster (DC 15), major image (DC 14), mirror image, suggestion (DC 14) 1/day-deep slumber (DC 14)</t>
  </si>
  <si>
    <t>Str 18, Dex 16, Con 14, Int 13, Wis 17, Cha 13</t>
  </si>
  <si>
    <t>Dodge, Great Fortitude, Iron Will, Mobility, Spring Attack</t>
  </si>
  <si>
    <t>Bluff +9, Diplomacy +4, Disguise +6, Intimidate +10, Knowledge (religion) +4, Perception +15, Stealth +15, Survival +12</t>
  </si>
  <si>
    <t>+4 Bluff, +4 Stealth</t>
  </si>
  <si>
    <t>Abyssal, Common</t>
  </si>
  <si>
    <t xml:space="preserve"> temperate deserts</t>
  </si>
  <si>
    <t>solitary, pair, or cult (3-12)</t>
  </si>
  <si>
    <t>double (+1 dagger, other treasure)</t>
  </si>
  <si>
    <t>This creature's upper torso is that of a comely woman with cat's eyes and sharp fangs, while her lower body is that of a lion.</t>
  </si>
  <si>
    <t>Undersized Weapons (Ex) Although a lamia is Large, its upper torso is the same size as that of a Medium humanoid. As a result, lamias wield weapons as if they were one size category smaller than their actual size (Medium for most lamias). Wisdom Drain (Su) A lamia drains 1d4 points of Wisdom each time it hits with its melee touch attack. (Unlike with other kinds of ability drain attacks, a lamia does not heal any damage when it uses its Wisdom drain.) Lamias try to use this power early in an encounter to make foes more susceptible to charm monster and suggestion.</t>
  </si>
  <si>
    <t>The hate-filled inheritors of an ancient curse, lamias appear as lean and attractive women from the waist up, while below they possess the bodies of powerful lions. Even their humanoid features bear distinctly feline traits, their eyes slitted and feral and their teeth like predatory fangs. A typical lamia stands over 6 feet tall, measures more than 8 feet long, and weighs upward of 650 pounds. Lamias are attracted to the ruined and forsaken parts of the world. Crumbling keeps, abandoned cities, and forgotten monuments all satisfy these deadly hunters' cruel aesthetic- particularly those in arid or otherwise lifeless environs. Foremost, though, lamias favor decrepit temples. They delight in seeing the shrines of good deities in ruins and go out of their way to bring hardship to thriving holy places. Lamias look to the eldest female of the group as their leader, mother, and shaman, cleaving to her with fanatical reverence. While lamias shun most religious followings- viewing such as the source of the curse that blighted them with bestial forms-lamia elders claim to hear the whispers of the scouring desert winds and know the cold whims of the stars, drawing upon such mystical sources to lead their people. The lamias presented here are but the most common and least powerful members of this cursed race, with others bearing serpentine, avian, and even more perverse forms.</t>
  </si>
  <si>
    <t>&lt;link rel="stylesheet"href="PF.css"&gt;&lt;div&gt;&lt;h2&gt;Lamia&lt;/h2&gt;&lt;h3&gt;&lt;i&gt;&lt;i&gt;This creature's upper torso is that of a comely woman with cat's eyes and sharp fangs&lt;/i&gt;, &lt;i&gt;while her lower body is that of a lion.&lt;/i&gt;&lt;/i&gt;&lt;/h3&gt;&lt;br&gt;&lt;/br&gt;&lt;/div&gt;&lt;div class="heading"&gt;&lt;p class="alignleft"&gt;Lamia&lt;/p&gt;&lt;p class="alignright"&gt;CR 6&lt;/p&gt;&lt;div style="clear: both;"&gt;&lt;/div&gt;&lt;/div&gt;&lt;div&gt;&lt;h5&gt;&lt;b&gt;XP &lt;/b&gt;2,400&lt;/h5&gt;&lt;h5&gt;CE Large monstrous humanoid &lt;/h5&gt;&lt;h5&gt;&lt;b&gt;Init &lt;/b&gt;+3; &lt;b&gt;Senses &lt;/b&gt;darkvision 60 ft., low-light vision; Perception +15&lt;/h5&gt;&lt;/div&gt;&lt;hr/&gt;&lt;div&gt;&lt;h5&gt;&lt;b&gt;DEFENSE&lt;/b&gt;&lt;/h5&gt;&lt;/div&gt;&lt;hr/&gt;&lt;div&gt;&lt;h5&gt;&lt;b&gt;AC &lt;/b&gt;20, touch 13, flat-footed 16 (+3 Dex, +1 dodge, +7 natural, -1 size)&lt;/h5&gt;&lt;h5&gt;&lt;b&gt;hp &lt;/b&gt;67 (9d10+18)&lt;/h5&gt;&lt;h5&gt;&lt;b&gt;Fort &lt;/b&gt;+7, &lt;b&gt;Ref &lt;/b&gt;+9, &lt;b&gt;Will &lt;/b&gt;+11&lt;/h5&gt;&lt;/div&gt;&lt;hr/&gt;&lt;div&gt;&lt;h5&gt;&lt;b&gt;OFFENSE&lt;/b&gt;&lt;/h5&gt;&lt;/div&gt;&lt;hr/&gt;&lt;div&gt;&lt;h5&gt;&lt;b&gt;Spd &lt;/b&gt;60 ft.&lt;/h5&gt;&lt;h5&gt;&lt;b&gt;Melee &lt;/b&gt;&lt;i&gt;&lt;i&gt;+1 dagger&lt;/i&gt;&lt;/i&gt; +13/+8 (1d4+4/19-20), touch +7 (1d4 Wisdom drain), 2 claws +7 (1d4+2)&lt;/h5&gt;&lt;h5&gt;&lt;b&gt;Space &lt;/b&gt;10 ft.; &lt;b&gt;Reach &lt;/b&gt;5 ft.&lt;/h5&gt;&lt;h5&gt;&lt;b&gt;Special Attacks &lt;/b&gt;Wisdom drain&lt;/h5&gt;&lt;h5&gt;&lt;b&gt;Spell-Like Abilities&lt;/b&gt; (CL 9th)&lt;/br&gt;At will&amp;mdash;&lt;i&gt;&lt;i&gt;disguise self&lt;/i&gt;&lt;/i&gt;,&lt;i&gt; &lt;i&gt;ventriloquism&lt;/i&gt;&lt;/i&gt;&lt;/br&gt;3/day&amp;mdash;&lt;i&gt;&lt;i&gt;charm monster&lt;/i&gt;&lt;/i&gt; (DC 15), &lt;i&gt;&lt;i&gt;major image&lt;/i&gt;&lt;/i&gt; (DC 14),&lt;i&gt; &lt;i&gt;mirror image&lt;/i&gt;&lt;/i&gt;, &lt;i&gt;&lt;i&gt;suggestion&lt;/i&gt;&lt;/i&gt; (DC 14)&lt;/br&gt;1/day&amp;mdash;&lt;i&gt;&lt;i&gt;deep slumber&lt;/i&gt;&lt;/i&gt; (DC 14)&lt;/h5&gt;&lt;/h5&gt;&lt;/div&gt;&lt;hr/&gt;&lt;div&gt;&lt;h5&gt;&lt;b&gt;STATISTICS&lt;/b&gt;&lt;/h5&gt;&lt;/div&gt;&lt;hr/&gt;&lt;div&gt;&lt;h5&gt;&lt;b&gt;Str &lt;/b&gt;18, &lt;b&gt;Dex &lt;/b&gt;16, &lt;b&gt;Con &lt;/b&gt;14, &lt;b&gt;Int &lt;/b&gt; 13, &lt;b&gt;Wis &lt;/b&gt;17, &lt;b&gt;Cha &lt;/b&gt;13&lt;/h5&gt;&lt;h5&gt;&lt;b&gt;Base Atk &lt;/b&gt;+9; &lt;b&gt;CMB &lt;/b&gt;+14; &lt;b&gt;CMD &lt;/b&gt;28 (32 vs. trip)&lt;/h5&gt;&lt;h5&gt;&lt;b&gt;Feats &lt;/b&gt;Dodge, Great Fortitude, Iron Will, Mobility, Spring Attack&lt;/h5&gt;&lt;h5&gt;&lt;b&gt;Skills &lt;/b&gt;Bluff +9, Diplomacy +4, Disguise +6, Intimidate +10, Knowledge (religion) +4, Perception +15, Stealth +15, Survival +12; &lt;b&gt;Racial Modifiers &lt;/b&gt;+4 Bluff, +4 Stealth&lt;/h5&gt;&lt;h5&gt;&lt;b&gt;Languages &lt;/b&gt;Abyssal, Common&lt;/h5&gt;&lt;h5&gt;&lt;b&gt;SQ &lt;/b&gt;undersized weapons&lt;/h5&gt;&lt;/div&gt;&lt;hr/&gt;&lt;div&gt;&lt;h5&gt;&lt;b&gt;ECOLOGY&lt;/b&gt;&lt;/h5&gt;&lt;/div&gt;&lt;hr/&gt;&lt;div&gt;&lt;h5&gt;&lt;b&gt;Environment &lt;/b&gt; temperate deserts&lt;/h5&gt;&lt;h5&gt;&lt;b&gt;Organization &lt;/b&gt;solitary, pair, or cult (3-12)&lt;/h5&gt;&lt;h5&gt;&lt;b&gt;Treasure &lt;/b&gt;double (&lt;i&gt;+1 dagger&lt;/i&gt;, other treasure)&lt;/h5&gt;&lt;/div&gt;&lt;hr/&gt;&lt;div&gt;&lt;h5&gt;&lt;b&gt;SPECIAL ABILITIES&lt;/b&gt;&lt;/h5&gt;&lt;/div&gt;&lt;hr/&gt;&lt;div&gt;&lt;h5&gt;&lt;b&gt;Undersized Weapons (Ex)&lt;/b&gt; Although a lamia is Large, its upper torso is the same size as that of a Medium humanoid. As a result, lamias wield weapons as if they were one size category smaller than their actual size (Medium for most lamias). &lt;/h5&gt;&lt;h5&gt;&lt;b&gt;Wisdom Drain (Su)&lt;/b&gt; A lamia drains 1d4 points of Wisdom each time it hits with its melee touch attack. (Unlike with other kinds of ability drain attacks, a lamia does not heal any damage when it uses its Wisdom drain.) Lamias try to use this power early in an encounter to make foes more susceptible to &lt;i&gt;charm monster&lt;/i&gt; and &lt;i&gt;suggestion&lt;/i&gt;.&lt;/h5&gt;&lt;/div&gt;&lt;br&gt;&lt;/br&gt;&lt;div&gt;&lt;h4&gt;&lt;p&gt;&lt;p&gt;The hate-filled inheritors of an ancient curse, lamias appear as lean and attractive women from the waist up, while below they possess the bodies of powerful lions. Even their humanoid features bear distinctly feline traits, their eyes slitted and feral and their teeth like predatory fangs. A typical lamia stands over 6 feet tall, measures more than 8 feet long, and weighs upward of 650 pounds. Lamias are attracted to the ruined and forsaken parts of the world. Crumbling keeps, abandoned cities, and forgotten monuments all satisfy these deadly hunters' cruel aesthetic- particularly those in arid or otherwise lifeless environs. Foremost, though, lamias favor decrepit temples. They delight in seeing the shrines of good deities in ruins and go out of their way to bring hardship to thriving holy places. Lamias look to the eldest female of the group as their leader, mother, and shaman, cleaving to her with fanatical reverence. While lamias shun most religious followings- viewing such as the source of the curse that blighted them with bestial forms-lamia elders claim to hear the whispers of the scouring desert winds and know the cold whims of the stars, drawing upon such mystical sources to lead their people. The lamias presented here are but the most common and least powerful members of this cursed race, with others bearing serpentine, avian, and even more perverse forms.&lt;/p&gt;&lt;/h4&gt;&lt;/div&gt;</t>
  </si>
  <si>
    <t>Giant Leech</t>
  </si>
  <si>
    <t>blindsight 30 ft., scent; Perception +0</t>
  </si>
  <si>
    <t>susceptible to salt</t>
  </si>
  <si>
    <t>5 ft., swim 20 ft.</t>
  </si>
  <si>
    <t>bite +2 (1d6 plus attach)</t>
  </si>
  <si>
    <t>blood drain</t>
  </si>
  <si>
    <t>Str 11, Dex 12, Con 14, Int -, Wis 10, Cha 1</t>
  </si>
  <si>
    <t>Stealth +1 (+9 in swamps), Swim +8</t>
  </si>
  <si>
    <t>+8 Stealth in swamps</t>
  </si>
  <si>
    <t xml:space="preserve"> temperate or warm marshes</t>
  </si>
  <si>
    <t>cluster, pair, or brood (3-6)</t>
  </si>
  <si>
    <t>A parasite ballooned to monstrous proportions undulates in the muck, its circular maw a spiral of teeth.</t>
  </si>
  <si>
    <t>Leech</t>
  </si>
  <si>
    <t>Attach (Ex) When a giant leech hits with a bite attack, it latches onto its target and automatically grapples. The giant leech loses its Dexterity bonus to AC and has an AC of 10, but holds on with great tenacity and automatically inflicts bite damage each round. A giant leech has a +8 racial bonus to maintain its grapple on a foe once it is attached. An attached giant leech can be struck with a weapon or grappled itself-if its prey manages to win a grapple check or Escape Artist check against it, the giant leech is removed. Blood Drain (Ex) A giant leech drains blood at the end of each turn it is attached, inflicting 1 point of Strength and Constitution damage. Susceptible to Salt (Ex) A handful of salt burns a giant leech as if it were a flask of acid, causing 1d6 points of damage per use.</t>
  </si>
  <si>
    <t>These invertebrate parasitic relatives of the worm lurk in stagnant or slow-moving water, waiting for a suitable host.</t>
  </si>
  <si>
    <t>&lt;link rel="stylesheet"href="PF.css"&gt;&lt;div&gt;&lt;h2&gt;Giant,  Leech&lt;/h2&gt;&lt;h3&gt;&lt;i&gt;A &lt;i&gt;parasite ballooned to monstrous proportions undulates in the muck&lt;/i&gt;, &lt;i&gt;its circular maw a spiral of teeth.&lt;/i&gt;&lt;/i&gt;&lt;/h3&gt;&lt;br&gt;&lt;/br&gt;&lt;/div&gt;&lt;div class="heading"&gt;&lt;p class="alignleft"&gt;Giant Leech&lt;/p&gt;&lt;p class="alignright"&gt;CR 2&lt;/p&gt;&lt;div style="clear: both;"&gt;&lt;/div&gt;&lt;/div&gt;&lt;div&gt;&lt;h5&gt;&lt;b&gt;XP &lt;/b&gt;600&lt;/h5&gt;&lt;h5&gt;N Medium vermin (aquatic)&lt;/h5&gt;&lt;h5&gt;&lt;b&gt;Init &lt;/b&gt;+1; &lt;b&gt;Senses &lt;/b&gt;blindsight 30 ft., scent; Perception +0&lt;/h5&gt;&lt;/div&gt;&lt;hr/&gt;&lt;div&gt;&lt;h5&gt;&lt;b&gt;DEFENSE&lt;/b&gt;&lt;/h5&gt;&lt;/div&gt;&lt;hr/&gt;&lt;div&gt;&lt;h5&gt;&lt;b&gt;AC &lt;/b&gt;11, touch 11, flat-footed 10 (+1 Dex)&lt;/h5&gt;&lt;h5&gt;&lt;b&gt;hp &lt;/b&gt;19 (3d8+6)&lt;/h5&gt;&lt;h5&gt;&lt;b&gt;Fort &lt;/b&gt;+5, &lt;b&gt;Ref &lt;/b&gt;+2, &lt;b&gt;Will &lt;/b&gt;+1&lt;/h5&gt;&lt;h5&gt;&lt;b&gt;Immune &lt;/b&gt;mind-affecting effects&lt;/h5&gt;&lt;h5&gt;&lt;b&gt;Weaknesses &lt;/b&gt;susceptible to salt&lt;/h5&gt;&lt;/div&gt;&lt;hr/&gt;&lt;div&gt;&lt;h5&gt;&lt;b&gt;OFFENSE&lt;/b&gt;&lt;/h5&gt;&lt;/div&gt;&lt;hr/&gt;&lt;div&gt;&lt;h5&gt;&lt;b&gt;Spd &lt;/b&gt;5 ft., swim 20 ft.&lt;/h5&gt;&lt;h5&gt;&lt;b&gt;Melee &lt;/b&gt;bite +2 (1d6 plus attach)&lt;/h5&gt;&lt;h5&gt;&lt;b&gt;Space &lt;/b&gt;5 ft.; &lt;b&gt;Reach &lt;/b&gt;5 ft.&lt;/h5&gt;&lt;h5&gt;&lt;b&gt;Special Attacks &lt;/b&gt;blood drain&lt;/h5&gt;&lt;/div&gt;&lt;hr/&gt;&lt;div&gt;&lt;h5&gt;&lt;b&gt;STATISTICS&lt;/b&gt;&lt;/h5&gt;&lt;/div&gt;&lt;hr/&gt;&lt;div&gt;&lt;h5&gt;&lt;b&gt;Str &lt;/b&gt;11, &lt;b&gt;Dex &lt;/b&gt;12, &lt;b&gt;Con &lt;/b&gt;14, &lt;b&gt;Int &lt;/b&gt; -, &lt;b&gt;Wis &lt;/b&gt;10, &lt;b&gt;Cha &lt;/b&gt;1&lt;/h5&gt;&lt;h5&gt;&lt;b&gt;Base Atk &lt;/b&gt;+2; &lt;b&gt;CMB &lt;/b&gt;+2 (+10 when attached); &lt;b&gt;CMD &lt;/b&gt;13 (can't be tripped)&lt;/h5&gt;&lt;h5&gt;&lt;b&gt;Skills &lt;/b&gt;Stealth +1 (+9 in swamps), Swim +8; &lt;b&gt;Racial Modifiers &lt;/b&gt;+8 Stealth in swamps&lt;/h5&gt;&lt;h5&gt;&lt;b&gt;SQ &lt;/b&gt;amphibious&lt;/h5&gt;&lt;/div&gt;&lt;hr/&gt;&lt;div&gt;&lt;h5&gt;&lt;b&gt;ECOLOGY&lt;/b&gt;&lt;/h5&gt;&lt;/div&gt;&lt;hr/&gt;&lt;div&gt;&lt;h5&gt;&lt;b&gt;Environment &lt;/b&gt; temperate or warm marshes&lt;/h5&gt;&lt;h5&gt;&lt;b&gt;Organization &lt;/b&gt;cluster, pair, or brood (3-6)&lt;/h5&gt;&lt;h5&gt;&lt;b&gt;Treasure &lt;/b&gt;none&lt;/h5&gt;&lt;/div&gt;&lt;hr/&gt;&lt;div&gt;&lt;h5&gt;&lt;b&gt;SPECIAL ABILITIES&lt;/b&gt;&lt;/h5&gt;&lt;/div&gt;&lt;hr/&gt;&lt;div&gt;&lt;h5&gt;&lt;b&gt;Attach (Ex)&lt;/b&gt; When a giant leech hits with a bite attack, it latches onto its target and automatically grapples. The giant leech loses its Dexterity bonus to AC and has an AC of 10, but holds on with great tenacity and automatically inflicts bite damage each round. A giant leech has a +8 racial bonus to maintain its grapple on a foe once it is attached. An attached giant leech can be struck with a weapon or grappled itself-if its prey manages to win a grapple check or Escape Artist check against it, the giant leech is removed. &lt;/h5&gt;&lt;h5&gt;&lt;b&gt;Blood Drain (Ex)&lt;/b&gt; A giant leech drains blood at the end of each turn it is attached, inflicting 1 point of Strength and Constitution damage. &lt;/h5&gt;&lt;h5&gt;&lt;b&gt;Susceptible to Salt (Ex)&lt;/b&gt; A handful of salt burns a giant leech as if it were a flask of acid, causing 1d6 points of damage per use.&lt;/h5&gt;&lt;/div&gt;&lt;br&gt;&lt;/br&gt;&lt;div&gt;&lt;h4&gt;&lt;p&gt;&lt;p&gt;These invertebrate parasitic relatives of the worm lurk in stagnant or slow-moving water, waiting for a suitable host.&lt;/p&gt;&lt;/h4&gt;&lt;/div&gt;</t>
  </si>
  <si>
    <t>Leech Swarm</t>
  </si>
  <si>
    <t>blindsight 30 ft.; Perception +0</t>
  </si>
  <si>
    <t>Fort +7, Ref +6, Will +2</t>
  </si>
  <si>
    <t>blood drain, distraction (DC 15)</t>
  </si>
  <si>
    <t>Str 1, Dex 18, Con 15, Int -, Wis 10, Cha 2</t>
  </si>
  <si>
    <t>Stealth +16 (+24 in swamps), Swim +12</t>
  </si>
  <si>
    <t>+8 Stealth in swamps, uses Dexterity to modify Swim checks</t>
  </si>
  <si>
    <t>solitary, pair, or infestation (3-6 swarms)</t>
  </si>
  <si>
    <t>A mass of wriggling black creatures each the size of a man's finger stirs the stagnant water before enveloping its victim.</t>
  </si>
  <si>
    <t>This horrifying cloud of ravenous, blood-draining parasites eschews the stealth of a lone leech's methods in favor of swift and merciless feeding.</t>
  </si>
  <si>
    <t>&lt;link rel="stylesheet"href="PF.css"&gt;&lt;div&gt;&lt;h2&gt;Leech Swarm&lt;/h2&gt;&lt;h3&gt;&lt;i&gt;A mass of wriggling black creatures each the size of a man's finger stirs the stagnant water before enveloping its victim.&lt;/i&gt;&lt;/h3&gt;&lt;br&gt;&lt;/br&gt;&lt;/div&gt;&lt;div class="heading"&gt;&lt;p class="alignleft"&gt;Leech Swarm&lt;/p&gt;&lt;p class="alignright"&gt;CR 4&lt;/p&gt;&lt;div style="clear: both;"&gt;&lt;/div&gt;&lt;/div&gt;&lt;div&gt;&lt;h5&gt;&lt;b&gt;XP &lt;/b&gt;1,200&lt;/h5&gt;&lt;h5&gt;N Diminutive vermin (aquatic, swarm)&lt;/h5&gt;&lt;h5&gt;&lt;b&gt;Init &lt;/b&gt;+4; &lt;b&gt;Senses &lt;/b&gt;blindsight 30 ft.; Perception +0&lt;/h5&gt;&lt;/div&gt;&lt;hr/&gt;&lt;div&gt;&lt;h5&gt;&lt;b&gt;DEFENSE&lt;/b&gt;&lt;/h5&gt;&lt;/div&gt;&lt;hr/&gt;&lt;div&gt;&lt;h5&gt;&lt;b&gt;AC &lt;/b&gt;18, touch 18, flat-footed 14 (+4 Dex, +4 size)&lt;/h5&gt;&lt;h5&gt;&lt;b&gt;hp &lt;/b&gt;39 (6d8+12)&lt;/h5&gt;&lt;h5&gt;&lt;b&gt;Fort &lt;/b&gt;+7, &lt;b&gt;Ref &lt;/b&gt;+6, &lt;b&gt;Will &lt;/b&gt;+2&lt;/h5&gt;&lt;h5&gt;&lt;b&gt;Immune &lt;/b&gt;mind-affecting effects, swarm traits, weapon damage&lt;/h5&gt;&lt;h5&gt;&lt;b&gt;Weaknesses &lt;/b&gt;susceptible to salt (see giant leech)&lt;/h5&gt;&lt;/div&gt;&lt;hr/&gt;&lt;div&gt;&lt;h5&gt;&lt;b&gt;OFFENSE&lt;/b&gt;&lt;/h5&gt;&lt;/div&gt;&lt;hr/&gt;&lt;div&gt;&lt;h5&gt;&lt;b&gt;Spd &lt;/b&gt;5 ft., swim 30 ft.&lt;/h5&gt;&lt;h5&gt;&lt;b&gt;Melee &lt;/b&gt;swarm (2d6 plus poison)&lt;/h5&gt;&lt;h5&gt;&lt;b&gt;Space &lt;/b&gt;10 ft.; &lt;b&gt;Reach &lt;/b&gt;0 ft.&lt;/h5&gt;&lt;h5&gt;&lt;b&gt;Special Attacks &lt;/b&gt;blood drain, distraction (DC 15)&lt;/h5&gt;&lt;/div&gt;&lt;hr/&gt;&lt;div&gt;&lt;h5&gt;&lt;b&gt;STATISTICS&lt;/b&gt;&lt;/h5&gt;&lt;/div&gt;&lt;hr/&gt;&lt;div&gt;&lt;h5&gt;&lt;b&gt;Str&lt;/b&gt; 1, &lt;b&gt;Dex&lt;/b&gt; 18, &lt;b&gt;Con&lt;/b&gt; 15, &lt;b&gt;Int&lt;/b&gt; -, &lt;b&gt;Wis&lt;/b&gt; 10, &lt;b&gt;Cha&lt;/b&gt; 2&lt;/h5&gt;&lt;h5&gt;&lt;b&gt;Base Atk &lt;/b&gt;+4; &lt;b&gt;CMB &lt;/b&gt;-; &lt;b&gt;CMD &lt;/b&gt;-&lt;/h5&gt;&lt;h5&gt;&lt;b&gt;Skills &lt;/b&gt;Stealth +16 (+24 in swamps), Swim +12; &lt;b&gt;Racial Modifiers &lt;/b&gt;+8 Stealth in swamps, uses Dexterity to modify Swim checks&lt;/h5&gt;&lt;/div&gt;&lt;hr/&gt;&lt;div&gt;&lt;h5&gt;&lt;b&gt;ECOLOGY&lt;/b&gt;&lt;/h5&gt;&lt;/div&gt;&lt;hr/&gt;&lt;div&gt;&lt;h5&gt;&lt;b&gt;Environment &lt;/b&gt; temperate or warm marshes&lt;/h5&gt;&lt;h5&gt;&lt;b&gt;Organization &lt;/b&gt;solitary, pair, or infestation (3-6 swarms)&lt;/h5&gt;&lt;h5&gt;&lt;b&gt;Treasure &lt;/b&gt;none&lt;/h5&gt;&lt;/div&gt;&lt;hr/&gt;&lt;div&gt;&lt;h5&gt;&lt;b&gt;SPECIAL ABILITIES&lt;/b&gt;&lt;/h5&gt;&lt;/div&gt;&lt;hr/&gt;&lt;div&gt;&lt;h5&gt;&lt;b&gt;Blood Drain (Ex)&lt;/b&gt; Any living creature that begins its turn with a leech swarm in its space is drained of its blood and takes 1d3 points of Str and Con damage.&lt;/h5&gt;&lt;h5&gt;&lt;b&gt;  Poison (Ex)&lt;/b&gt; Swarm-injury; save Fort DC 15; frequency 1/round for 2 rounds; effect 1d4 Dexterity drain; cure 1 save.&lt;/h5&gt;&lt;/div&gt;&lt;br&gt;&lt;/br&gt;&lt;div&gt;&lt;h4&gt;&lt;p&gt;This horrifying cloud of ravenous, blood-draining parasites eschews the stealth of a lone leech's methods in favor of swift and merciless feeding.&lt;/p&gt;&lt;/h4&gt;&lt;/div&gt;</t>
  </si>
  <si>
    <t>Lich</t>
  </si>
  <si>
    <t>Human lich</t>
  </si>
  <si>
    <t>necromancer 11</t>
  </si>
  <si>
    <t>(augmented humanoid)</t>
  </si>
  <si>
    <t>darkvision 60 ft., life sight*; Perception +24</t>
  </si>
  <si>
    <t>fear (60-ft. radius, DC 18)</t>
  </si>
  <si>
    <t>23, touch 14, flat-footed 21</t>
  </si>
  <si>
    <t>(+4 armor, +2 deflection, +2 Dex, +5 natural)</t>
  </si>
  <si>
    <t>Fort +6, Ref +7, Will +11</t>
  </si>
  <si>
    <t>channel resistance +4</t>
  </si>
  <si>
    <t>15/bludgeoning and magic</t>
  </si>
  <si>
    <t>cold, electricity, undead traits</t>
  </si>
  <si>
    <t>touch +5 (1d8+5 plus paralyzing touch)</t>
  </si>
  <si>
    <t>grave touch* (9/day), paralyzing touch (DC 18), power over undead* (9/day, DC 18)</t>
  </si>
  <si>
    <t>Spells Prepared (CL 11th) 6th-circle of death (DC 22), globe of invulnerability, maximized fireball (DC 19) 5th-cloudkill (DC 21), cone of cold (DC 21), quickened magic missile, waves of fatigue 4th-dimension door, enervation, fire shield, wall of ice (2) 3rd-dispel magic (2), fireball (DC 19), suggestion (DC 19), vampiric touch (2) 2nd-darkness, extended mage armor (already cast), false life (already cast), scorching ray (2), see invisibility, spectral hand 1st-magic missile (3), ray of enfeeblement (2), shield (2) 0-bleed (DC 16), detect magic, ray of frost, read magic Prohibited Schools illusion, transmutation</t>
  </si>
  <si>
    <t>Str 10, Dex 14, Con -, Int 22, Wis 14, Cha 16</t>
  </si>
  <si>
    <t>Craft Wondrous Item, Defensive Combat Training, Extend Spell, Improved Lightning Reflexes, Iron Will, Lightning Reflexes, Maximize Spell, Quicken Spell, Scribe Scroll, Toughness</t>
  </si>
  <si>
    <t>Craft (alchemy) +20, Intimidate +17, Knowledge (arcana) +20, Knowledge (planes) +20, Linguistics +20, Perception +24, Sense Motive +24, Spellcraft +20, Stealth +24</t>
  </si>
  <si>
    <t>+8 Perception, +8 Sense Motive, +8 Stealth</t>
  </si>
  <si>
    <t>Abyssal, Aklo, Aquan, Celestial, Common, Draconic, Dwarven, Elven, Giant, Gnome, Goblin, Ignan, Infernal, Orc, Undercommon</t>
  </si>
  <si>
    <t>NPC gear (boots of levitation, headband of vast intelligence +2 [Perception], ring of protection +2, potion of invisibility, scroll of dominate person, scroll of teleport)</t>
  </si>
  <si>
    <t>Once fine robes hang in tatters from this withered corpse's frame. A pale blue light shines from where its eyes should be.</t>
  </si>
  <si>
    <t>Few creatures are more feared than the lich. The pinnacle of necromantic art, the lich is a spellcaster who has chosen to shed his life as a method to cheat death by becoming undead. While many who reach such heights of power stop at nothing to achieve immortality, the idea of becoming a lich is abhorrent to most creatures. The process involves the extraction of the spellcaster's life-force and its imprisonment in a specially prepared phylactery-the spellcaster gives up life, but in trapping life he also traps his death, and as long as his phylactery remains intact he can continue on in his research and work without fear of the passage of time. The quest to become a lich is a lengthy one. While construction of the magical phylactery to contain the spellcaster's soul is a critical component, a prospective lich must also learn the secrets of transferring his soul into the receptacle and of preparing his body for the transformation into undeath, neither of which are simple tasks. Further complicating the ritual is the fact that no two bodies or souls are exactly alike-a ritual that works for one spellcaster might simply kill another or drive him insane. The exact methods for each spellcaster's transformation are left to the GM's discretion, but should involve expenditures of hundreds of thousands of gold pieces, numerous deadly adventures, and a large number of difficult skill checks over the course of months, years, or decades. The Lich's Phylactery An integral part of becoming a lich is the creation of the phylactery in which the character stores his soul. The only way to get rid of a lich for sure is to destroy its phylactery. Unless its phylactery is located and destroyed, a lich can rejuvenate after it is killed (see Creating a Lich, below). Each lich must create its own phylactery by using the Craft Wondrous Item feat. The character must be able to cast spells and have a caster level of 11th or higher. The phylactery costs 120,000 gp to create and has a caster level equal to that of its creator at the time of creation. The most common form of phylactery is a sealed metal box containing strips of parchment on which magical phrases have been transcribed. The box is Tiny and has 40 hit points, hardness 20, and a break DC of 40. Other forms of phylacteries can exist, such as rings, amulets, or similar items. Creating a Lich "Lich" is an acquired template that can be added to any living creature (referred to hereafter as the base creature), provided it can create the required phylactery. A lich retains all the base creature's statistics and special abilities except as noted here. CR: Same as the base creature + 2. Alignment: Any evil. Type: The creature's type changes to undead. Do not recalculate BAB, saves, or skill ranks. Senses: A lich gains darkvision 60 ft. Armor Class: A lich has a +5 natural armor bonus or the base creature's natural armor bonus, whichever is better. Hit Dice: Change all of the creature's racial Hit Dice to d8s. All Hit Dice derived from class levels remain unchanged. As undead, liches use their Charisma modifiers to determine bonus hit points (instead of Constitution). Defensive Abilities: A lich gains channel resistance +4, DR 15/bludgeoning and magic, and immunity to cold and electricity (in addition to those granted by its undead traits). The lich also gains the following defensive ability. Rejuvenation (Su): When a lich is destroyed, its phylactery (which is generally hidden by the lich in a safe place far from where it chooses to dwell) immediately begins to rebuild the undead spellcaster's body nearby. This process takes 1d10 days-if the body is destroyed before that time passes, the phylactery merely starts the process anew. After this time passes, the lich wakens fully healed (albeit without any gear it left behind on its old body), usually with a burning need for revenge against those who previously destroyed it. Melee Attack: A lich has a touch attack that it can use once per round as a natural weapon. A lich fighting without weapons uses its natural weapons (if it has any) in addition to its touch attack (which is treated as a primary natural weapon that replaces one claw or slam attack, if the creature has any). A lich armed with a weapon uses its weapons normally, and can use its touch attack as a secondary natural weapon. Damage: A lich's touch attack uses negative energy to deal 1d8 points of damage to living creatures + 1 point of damage per 2 Hit Dice possessed by the lich. As negative energy, this damage can be used to heal undead creatures. A lich can take a full-round action to infuse itself with this energy, healing damage as if it had used its touch attack against itself. Special Attacks: A lich gains the two special attacks described below. Save DCs are equal to 10 + 1/2 lich's HD + lich's Cha modifier unless otherwise noted. Fear Aura (Su): Creatures of less than 5 HD in a 60- foot radius that look at the lich must succeed on a Will save or become frightened. Creatures with 5 HD or more must succeed at a Will save or be shaken for a number of rounds equal to the lich's Hit Dice. A creature that successfully saves cannot be affected again by the same lich's aura for 24 hours. This is a mind-affecting fear effect. Paralyzing Touch (Su): Any living creature a lich hits with its touch attack must succeed on a Fortitude save or be permanently paralyzed. Remove paralysis or any spell that can remove a curse can free the victim (see the bestow curse spell description, with a DC equal to the lich's save DC). The effect cannot be dispelled. Anyone paralyzed by a lich seems dead, though a DC 20 Perception check or a DC 15 Heal check reveals that the victim is still alive. Abilities: Int +2, Wis +2, Cha +2. Being undead, a lich has no Constitution score. Skills: Liches have a +8 racial bonus on Perception, Sense Motive, and Stealth checks. A lich always treats Climb, Disguise, Fly, Intimidate, Knowledge (arcana), Knowledge (religion), Perception, Sense Motive, Spellcraft, and Stealth as class skills. Otherwise, skills are the same as the base creature.</t>
  </si>
  <si>
    <t>&lt;link rel="stylesheet"href="PF.css"&gt;&lt;div&gt;&lt;h2&gt;Lich&lt;/h2&gt;&lt;h3&gt;&lt;i&gt;Once fine robes hang in tatters from this withered corpse's frame. A pale blue light shines from where its eyes should be.&lt;/i&gt;&lt;/h3&gt;&lt;br&gt;&lt;/br&gt;&lt;/div&gt;&lt;div class="heading"&gt;&lt;p class="alignleft"&gt;Lich&lt;/p&gt;&lt;p class="alignright"&gt;CR 12&lt;/p&gt;&lt;div style="clear: both;"&gt;&lt;/div&gt;&lt;/div&gt;&lt;div&gt;&lt;h5&gt;&lt;b&gt;XP &lt;/b&gt;19,200&lt;/h5&gt;&lt;h5&gt;Human lich necromancer 11&lt;/h5&gt;&lt;h5&gt;NE Medium undead (augmented humanoid)&lt;/h5&gt;&lt;h5&gt;&lt;b&gt;Init &lt;/b&gt;+2; &lt;b&gt;Senses &lt;/b&gt;darkvision 60 ft., life sight*; Perception +24&lt;/h5&gt;&lt;h5&gt;&lt;b&gt;Aura &lt;/b&gt;fear (60-ft. radius, DC 18)&lt;/h5&gt;&lt;/div&gt;&lt;hr/&gt;&lt;div&gt;&lt;h5&gt;&lt;b&gt;DEFENSE&lt;/b&gt;&lt;/h5&gt;&lt;/div&gt;&lt;hr/&gt;&lt;div&gt;&lt;h5&gt;&lt;b&gt;AC &lt;/b&gt;23, touch 14, flat-footed 21 (+4 armor, +2 deflection, +2 Dex, +5 natural)&lt;/h5&gt;&lt;h5&gt;&lt;b&gt;hp &lt;/b&gt;111 (11d6+55 plus 15 false life)&lt;/h5&gt;&lt;h5&gt;&lt;b&gt;Fort &lt;/b&gt;+6, &lt;b&gt;Ref &lt;/b&gt;+7, &lt;b&gt;Will &lt;/b&gt;+11&lt;/h5&gt;&lt;h5&gt;&lt;b&gt;Defensive Abilities &lt;/b&gt;channel resistance +4; &lt;b&gt;DR &lt;/b&gt;15/bludgeoning and magic; &lt;b&gt;Immune &lt;/b&gt;cold, electricity, undead traits&lt;/h5&gt;&lt;/div&gt;&lt;hr/&gt;&lt;div&gt;&lt;h5&gt;&lt;b&gt;OFFENSE&lt;/b&gt;&lt;/h5&gt;&lt;/div&gt;&lt;hr/&gt;&lt;div&gt;&lt;h5&gt;&lt;b&gt;Spd &lt;/b&gt;30 ft.&lt;/h5&gt;&lt;h5&gt;&lt;b&gt;Melee &lt;/b&gt;touch +5 (1d8+5 plus paralyzing touch)&lt;/h5&gt;&lt;h5&gt;&lt;b&gt;Special Attacks &lt;/b&gt;grave touch* (9/day), paralyzing touch (DC 18), power over undead* (9/day, DC 18)&lt;/h5&gt;&lt;h5&gt;&lt;b&gt;Spells Prepared&lt;/b&gt; (CL 11th)&lt;/br&gt;6th&amp;mdash;&lt;i&gt;circle of death&lt;/i&gt; (DC 22),&lt;i&gt; globe of invulnerability&lt;/i&gt;, maximized &lt;i&gt;&lt;i&gt;fireball&lt;/i&gt;&lt;/i&gt; (DC 19)&lt;/br&gt;5th&amp;mdash;&lt;i&gt;cloudkill&lt;/i&gt; (DC 21), &lt;i&gt;cone of cold&lt;/i&gt; (DC 21), quickened&lt;i&gt; &lt;i&gt;magic missile&lt;/i&gt;&lt;/i&gt;,&lt;i&gt; waves of fatigue&lt;/i&gt;&lt;/br&gt;4th&amp;mdash;&lt;i&gt;dimension door&lt;/i&gt;,&lt;i&gt; enervation&lt;/i&gt;,&lt;i&gt; fire &lt;i&gt;shield&lt;/i&gt;&lt;/i&gt;, &lt;i&gt;wall of ice&lt;/i&gt; (2)&lt;/br&gt;3rd&amp;mdash;&lt;i&gt;dispel magic&lt;/i&gt; (2), &lt;i&gt;&lt;i&gt;fireball&lt;/i&gt;&lt;/i&gt; (DC 19), &lt;i&gt;suggestion&lt;/i&gt; (DC 19), &lt;i&gt;vampiric touch&lt;/i&gt; (2)&lt;/br&gt;2nd&amp;mdash;&lt;i&gt;darkness&lt;/i&gt;, extended &lt;i&gt;mage armor&lt;/i&gt; (already cast), &lt;i&gt;false life&lt;/i&gt; (already cast), &lt;i&gt;scorching ray&lt;/i&gt; (2),&lt;i&gt; see invisibility&lt;/i&gt;,&lt;i&gt; spectral hand&lt;/i&gt;&lt;/br&gt;1st&amp;mdash;&lt;i&gt;magic missile&lt;/i&gt; (3), &lt;i&gt;ray of enfeeblement&lt;/i&gt; (2), &lt;i&gt;shield&lt;/i&gt; (2)&lt;/br&gt;0&amp;mdash;&lt;i&gt;bleed&lt;/i&gt; (DC 16),&lt;i&gt; detect magic&lt;/i&gt;,&lt;i&gt; ray of frost&lt;/i&gt;,&lt;i&gt; read magic Prohibited Schools illusion&lt;/i&gt;, &lt;i&gt;transmutation&lt;/i&gt;&lt;/h5&gt;&lt;/h5&gt;&lt;/div&gt;&lt;hr/&gt;&lt;div&gt;&lt;h5&gt;&lt;b&gt;STATISTICS&lt;/b&gt;&lt;/h5&gt;&lt;/div&gt;&lt;hr/&gt;&lt;div&gt;&lt;h5&gt;&lt;b&gt;Str&lt;/b&gt; 10, &lt;b&gt;Dex&lt;/b&gt; 14, &lt;b&gt;Con&lt;/b&gt; -, &lt;b&gt;Int&lt;/b&gt; 22, &lt;b&gt;Wis&lt;/b&gt; 14, &lt;b&gt;Cha&lt;/b&gt; 16&lt;/h5&gt;&lt;h5&gt;&lt;b&gt;Base Atk &lt;/b&gt;+5; &lt;b&gt;CMB &lt;/b&gt;+5; &lt;b&gt;CMD &lt;/b&gt;25&lt;/h5&gt;&lt;h5&gt;&lt;b&gt;Feats &lt;/b&gt;Craft Wondrous Item, Defensive Combat Training, Extend Spell, Improved Lightning Reflexes, Iron Will, Lightning Reflexes, Maximize Spell, Quicken Spell, Scribe Scroll, Toughness&lt;/h5&gt;&lt;h5&gt;&lt;b&gt;Skills &lt;/b&gt;Craft (alchemy) +20, Intimidate +17, Knowledge (arcana) +20, Knowledge (planes) +20, Linguistics +20, Perception +24, Sense Motive +24, Spellcraft +20, Stealth +24; &lt;b&gt;Racial Modifiers &lt;/b&gt;+8 Perception, +8 Sense Motive, +8 Stealth&lt;/h5&gt;&lt;h5&gt;&lt;b&gt;Languages &lt;/b&gt;Abyssal, Aklo, Aquan, Celestial, Common, Draconic, Dwarven, Elven, Giant, Gnome, Goblin, Ignan, Infernal, Orc, Undercommon&lt;/h5&gt;&lt;/div&gt;&lt;hr/&gt;&lt;div&gt;&lt;h5&gt;&lt;b&gt;ECOLOGY&lt;/b&gt;&lt;/h5&gt;&lt;/div&gt;&lt;hr/&gt;&lt;div&gt;&lt;h5&gt;&lt;b&gt;Environment &lt;/b&gt; any&lt;/h5&gt;&lt;h5&gt;&lt;b&gt;Organization &lt;/b&gt;solitary&lt;/h5&gt;&lt;h5&gt;&lt;b&gt;Treasure &lt;/b&gt;NPC gear (boots of levitation, headband of vast intelligence +2 [Perception], ring of protection +2, potion of invisibility, scroll of dominate person, scroll of teleport)&lt;/h5&gt;&lt;h5&gt;*Necromancer power (Pathfinder RPG Core Rulebook, pages 81-82)&lt;/h5&gt;&lt;/div&gt;&lt;br&gt;&lt;/br&gt;&lt;div&gt;&lt;h4&gt;&lt;p&gt;Few creatures are more feared than the lich. The pinnacle of necromantic art, the lich is a spellcaster who has chosen to shed his life as a method to cheat death by becoming undead. While many who reach such heights of power stop at nothing to achieve immortality, the idea of becoming a lich is abhorrent to most creatures. The process involves the extraction of the spellcaster's life-force and its imprisonment in a specially prepared phylactery-the spellcaster gives up life, but in trapping life he also traps his death, and as long as his phylactery remains intact he can continue on in his research and work without fear of the passage of time.&lt;/p&gt;&lt;p&gt;The quest to become a lich is a lengthy one. While construction of the magical phylactery to contain the spellcaster's soul is a critical component, a prospective lich must also learn the secrets of transferring his soul into the receptacle and of preparing his body for the transformation into undeath, neither of which are simple tasks. Further complicating the ritual is the fact that no two bodies or souls are exactly alike-a ritual that works for one spellcaster might simply kill another or drive him insane. The exact methods for each spellcaster's transformation are left to the GM's discretion, but should involve expenditures of hundreds of thousands of gold pieces, numerous deadly adventures, and a large number of difficult skill checks over the course of months, years, or decades.&lt;/p&gt;&lt;p&gt;&lt;b&gt;The Lich's Phylactery&lt;/b&gt;&lt;br&gt; An integral part of becoming a lich is the creation of the phylactery in which the character stores his soul. The only way to get rid of a lich for sure is to destroy its phylactery.&lt;/p&gt;&lt;p&gt;Unless its phylactery is located and destroyed, a lich can rejuvenate after it is killed (see Creating a Lich, below).&lt;/p&gt;&lt;p&gt;Each lich must create its own phylactery by using the Craft Wondrous Item feat. The character must be able to cast spells and have a caster level of 11th or higher. The phylactery costs 120,000 gp to create and has a caster level equal to that of its creator at the time of creation.&lt;/p&gt;&lt;p&gt;The most common form of phylactery is a sealed metal box containing strips of parchment on which magical phrases have been transcribed. The box is Tiny and has 40 hit points, hardness 20, and a break DC of 40.&lt;/p&gt;&lt;p&gt;Other forms of phylacteries can exist, such as rings, amulets, or similar items.&lt;/p&gt;&lt;p&gt;&lt;b&gt;Creating a Lich&lt;/b&gt;&lt;br&gt; "Lich" is an acquired template that can be added to any living creature (referred to hereafter as the base creature), provided it can create the required phylactery. A lich retains all the base creature's statistics and special abilities except as noted here.&lt;/p&gt;&lt;p&gt;&lt;b&gt;CR:&lt;/b&gt; Same as the base creature + 2.&lt;/p&gt;&lt;p&gt;Alignment: Any evil.&lt;/p&gt;&lt;p&gt;&lt;b&gt;Type:&lt;/b&gt; The creature's type changes to undead. Do not recalculate BAB, saves, or skill ranks.&lt;/p&gt;&lt;p&gt;&lt;b&gt;Senses:&lt;/b&gt; A lich gains darkvision 60 ft.&lt;/p&gt;&lt;p&gt;&lt;b&gt;Armor Class:&lt;/b&gt; A lich has a +5 natural armor bonus or the base creature's natural armor bonus, whichever is better.&lt;/p&gt;&lt;p&gt;&lt;b&gt;Hit Dice:&lt;/b&gt; Change all of the creature's racial Hit Dice to d8s. All Hit Dice derived from class levels remain unchanged. As undead, liches use their Charisma modifiers to determine bonus hit points (instead of Constitution).&lt;/p&gt;&lt;p&gt;&lt;b&gt;Defensive Abilities:&lt;/b&gt; A lich gains channel resistance +4, DR 15/bludgeoning and magic, and immunity to cold and electricity (in addition to those granted by its undead traits). The lich also gains the following defensive ability.&lt;/p&gt;&lt;p&gt;&lt;i&gt;Rejuvenation (Su):&lt;/i&gt; When a lich is destroyed, its phylactery (which is generally hidden by the lich in a safe place far from where it chooses to dwell) immediately begins to rebuild the undead spellcaster's body nearby. This process takes 1d10 days-if the body is destroyed before that time passes, the phylactery merely starts the process anew. After this time passes, the lich wakens fully healed (albeit without any gear it left behind on its old body), usually with a burning need for revenge against those who previously destroyed it.&lt;/p&gt;&lt;p&gt;&lt;b&gt;Melee Attack:&lt;/b&gt; A lich has a touch attack that it can use once per round as a natural weapon. A lich fighting without weapons uses its natural weapons (if it has any) in addition to its touch attack (which is treated as a primary natural weapon that replaces one claw or slam attack, if the creature has any). A lich armed with a weapon uses its weapons normally, and can use its touch attack as a secondary natural weapon.&lt;/p&gt;&lt;p&gt;&lt;b&gt;Damage:&lt;/b&gt; A lich's touch attack uses negative energy to deal 1d8 points of damage to living creatures + 1 point of damage per 2 Hit Dice possessed by the lich.&lt;/p&gt;&lt;p&gt;As negative energy, this damage can be used to heal undead creatures. A lich can take a full-round action to infuse itself with this energy, healing damage as if it had used its touch attack against itself.&lt;/p&gt;&lt;p&gt;&lt;b&gt;Special Attacks:&lt;/b&gt; A lich gains the two special attacks described below. Save DCs are equal to 10 + 1/2 lich's HD + lich's Cha modifier unless otherwise noted.&lt;/p&gt;&lt;p&gt;&lt;i&gt;Fear Aura (Su):&lt;/i&gt; Creatures of less than 5 HD in a 60- foot radius that look at the lich must succeed on a Will save or become frightened. Creatures with 5 HD or more must succeed at a Will save or be shaken for a number of rounds equal to the lich's Hit Dice. A creature that successfully saves cannot be affected again by the same lich's aura for 24 hours.&lt;/p&gt;&lt;p&gt;This is a mind-affecting fear effect.&lt;/p&gt;&lt;p&gt;&lt;i&gt;Paralyzing Touch (Su):&lt;/i&gt; Any living creature a lich hits with its touch attack must succeed on a Fortitude save or be permanently paralyzed. Remove paralysis or any spell that can remove a curse can free the victim (see the bestow curse spell description, with a DC equal to the lich's save DC).&lt;/p&gt;&lt;p&gt;The effect cannot be dispelled. Anyone paralyzed by a lich seems dead, though a DC 20 Perception check or a DC 15 Heal check reveals that the victim is still alive.&lt;/p&gt;&lt;p&gt;&lt;b&gt;Abilities:&lt;/b&gt; Int +2, Wis +2, Cha +2. Being undead, a lich has no Constitution score.&lt;/p&gt;&lt;p&gt;&lt;b&gt;Skills:&lt;/b&gt; Liches have a +8 racial bonus on Perception, Sense Motive, and Stealth checks. A lich always treats Climb, Disguise, Fly, Intimidate, Knowledge (arcana), Knowledge (religion), Perception, Sense Motive, Spellcraft, and Stealth as class skills.&lt;/p&gt;&lt;p&gt;Otherwise, skills are the same as the base creature.&lt;/p&gt;&lt;/h4&gt;&lt;/div&gt;</t>
  </si>
  <si>
    <t>*Necromancer power (Pathfinder RPG Core Rulebook, pages 81-82)</t>
  </si>
  <si>
    <t>Crag Linnorm</t>
  </si>
  <si>
    <t>darkvision 120 ft., low-light vision, scent, true  seeing; Perception +22</t>
  </si>
  <si>
    <t>29, touch 10, flat-footed 25</t>
  </si>
  <si>
    <t>(+4 Dex, +19 natural, -4 size)</t>
  </si>
  <si>
    <t>(15d12+105)</t>
  </si>
  <si>
    <t>regeneration 10 (cold iron)</t>
  </si>
  <si>
    <t>Fort +16, Ref +15, Will +13</t>
  </si>
  <si>
    <t>freedom of movement</t>
  </si>
  <si>
    <t>15/cold iron</t>
  </si>
  <si>
    <t>curse effects, fire, mind-affecting effects, paralysis, poison, sleep</t>
  </si>
  <si>
    <t>40 ft., fly 100 ft. (average), swim 60 ft.</t>
  </si>
  <si>
    <t>bite +23 (2d8+12/19-20 plus poison), 2 claws +23  (1d8+12), tail +18 (2d6+6 plus grab)</t>
  </si>
  <si>
    <t>breath weapon, constrict (tail, 2d6+18),  death curse</t>
  </si>
  <si>
    <t>Str 34, Dex 18, Con 25, Int 5, Wis 18, Cha 21</t>
  </si>
  <si>
    <t>+31 (+35 grapple)</t>
  </si>
  <si>
    <t>45 (can't be tripped)</t>
  </si>
  <si>
    <t>Blind-Fight, Cleave, Combat Reflexes, Improved Bull Rush, Improved Critical (bite), Improved Initiative, Lightning Reflexes, Power Attack</t>
  </si>
  <si>
    <t>Fly +16, Perception +22, Swim +38</t>
  </si>
  <si>
    <t>Aklo, Draconic, Sylvan</t>
  </si>
  <si>
    <t>This immense, wingless dragon rears up on a serpentine body. Its triple tail and powerful talons swipe at the air.</t>
  </si>
  <si>
    <t>Linnorm</t>
  </si>
  <si>
    <t>Breath Weapon (Su) Once every 1d4 rounds as a standard action, a crag linnorm can expel a 120-foot line of magma, dealing 15d8 points of fire damage to all creatures struck (Reflex DC 24 halves). This line of magma remains red-hot for 1 round after the linnorm creates it. Creatures that took damage on the first round take 6d6 fire damage the second round (Reflex DC 24 negates), as does any creature that walks across the line of magma. If the magma was expelled while the linnorm was airborne, it instead rains downward during the second round as a sheet of fire no more than 60 feet high that does 6d6 damage (Reflex DC 24 negates) to any creature that passes through it. On the third round, the line of magma cools to a thin layer of brittle stone that quickly degrades to powder and sand over the course of several hours; magma that's turned to a sheet of fire is consumed entirely during the second round, leaving behind only a stain of smoke in the air that swiftly disperses. The save DC is Constitution-based.  Death Curse (Su) When a creature slays a crag linnorm, the slayer is affected by the curse of fire.  Curse of Fire: save Will DC 22; effect creature gains vulnerability to fire. The save DC is Charisma-based.  Freedom of Movement (Ex) A crag linnorm is under the constant effect of freedom of movement, as per the spell of the same name. This effect cannot be dispelled.  Poison (Su) Bite-injury; save Fort DC 24; frequency 1/round for 10 rounds; effect 2d6 fire damage and 1d4 Con drain; cure 2 consecutive saves. The save DC is Constitution-based.  True Seeing (Ex) A crag linnorm has constant true seeing, as per the spell of the same name.</t>
  </si>
  <si>
    <t>Like all linnorms, the deadly crag linnorm is a powerful, primeval dragon, a denizen of the wild regions far north of where most civilizations dare to tread. The crag linnorm is among the weakest of its kind, yet still a devastating predator in its own right. Favored, if not by the gods, then by some primal intelligence of the mysterious world of the fey, the linnorm bestows a powerful curse on any who manage to slay it. A crag linnorm is 60 feet long and weighs 12,000 pounds.</t>
  </si>
  <si>
    <t>&lt;link rel="stylesheet"href="PF.css"&gt;&lt;div&gt;&lt;h2&gt;Linnorm, Crag &lt;/h2&gt;&lt;h3&gt;&lt;i&gt;This immense, wingless dragon rears up on a serpentine body. Its triple tail and powerful talons swipe at the air.&lt;/i&gt;&lt;/h3&gt;&lt;br&gt;&lt;/br&gt;&lt;/div&gt;&lt;div class="heading"&gt;&lt;p class="alignleft"&gt;Crag Linnorm&lt;/p&gt;&lt;p class="alignright"&gt;CR 14&lt;/p&gt;&lt;div style="clear: both;"&gt;&lt;/div&gt;&lt;/div&gt;&lt;div&gt;&lt;h5&gt;&lt;b&gt;XP &lt;/b&gt;38,400&lt;/h5&gt;&lt;h5&gt;CE Gargantuan dragon &lt;/h5&gt;&lt;h5&gt;&lt;b&gt;Init &lt;/b&gt;+8; &lt;b&gt;Senses &lt;/b&gt;darkvision 120 ft., low-light vision, scent, true  seeing; Perception +22&lt;/h5&gt;&lt;/div&gt;&lt;hr/&gt;&lt;div&gt;&lt;h5&gt;&lt;b&gt;DEFENSE&lt;/b&gt;&lt;/h5&gt;&lt;/div&gt;&lt;hr/&gt;&lt;div&gt;&lt;h5&gt;&lt;b&gt;AC &lt;/b&gt;29, touch 10, flat-footed 25 (+4 Dex, +19 natural, -4 size)&lt;/h5&gt;&lt;h5&gt;&lt;b&gt;hp &lt;/b&gt;202 (15d12+105); regeneration 10 (cold iron)&lt;/h5&gt;&lt;h5&gt;&lt;b&gt;Fort &lt;/b&gt;+16, &lt;b&gt;Ref &lt;/b&gt;+15, &lt;b&gt;Will &lt;/b&gt;+13&lt;/h5&gt;&lt;h5&gt;&lt;b&gt;Defensive Abilities &lt;/b&gt;freedom of movement; &lt;b&gt;DR &lt;/b&gt;15/cold iron; &lt;b&gt;Immune &lt;/b&gt;curse effects, fire, mind-affecting effects, paralysis, poison, sleep; &lt;b&gt;SR &lt;/b&gt;25&lt;/h5&gt;&lt;/div&gt;&lt;hr/&gt;&lt;div&gt;&lt;h5&gt;&lt;b&gt;OFFENSE&lt;/b&gt;&lt;/h5&gt;&lt;/div&gt;&lt;hr/&gt;&lt;div&gt;&lt;h5&gt;&lt;b&gt;Spd &lt;/b&gt;40 ft., fly 100 ft. (average), swim 60 ft.&lt;/h5&gt;&lt;h5&gt;&lt;b&gt;Melee &lt;/b&gt;bite +23 (2d8+12/19-20 plus poison), 2 claws +23  (1d8+12), tail +18 (2d6+6 plus grab)&lt;/h5&gt;&lt;h5&gt;&lt;b&gt;Space &lt;/b&gt;20 ft.; &lt;b&gt;Reach &lt;/b&gt;20 ft.&lt;/h5&gt;&lt;h5&gt;&lt;b&gt;Special Attacks &lt;/b&gt;breath weapon, constrict (tail, 2d6+18),  death curse&lt;/h5&gt;&lt;/div&gt;&lt;hr/&gt;&lt;div&gt;&lt;h5&gt;&lt;b&gt;STATISTICS&lt;/b&gt;&lt;/h5&gt;&lt;/div&gt;&lt;hr/&gt;&lt;div&gt;&lt;h5&gt;&lt;b&gt;Str&lt;/b&gt; 34, &lt;b&gt;Dex&lt;/b&gt; 18, &lt;b&gt;Con&lt;/b&gt; 25, &lt;b&gt;Int&lt;/b&gt; 5, &lt;b&gt;Wis&lt;/b&gt; 18, &lt;b&gt;Cha&lt;/b&gt; 21&lt;/h5&gt;&lt;h5&gt;&lt;b&gt;Base Atk &lt;/b&gt;+15; &lt;b&gt;CMB &lt;/b&gt;+31 (+35 grapple); &lt;b&gt;CMD &lt;/b&gt;45 (can't be tripped)&lt;/h5&gt;&lt;h5&gt;&lt;b&gt;Feats &lt;/b&gt;Blind-Fight, Cleave, Combat Reflexes, Improved Bull Rush, Improved Critical (bite), Improved Initiative, Lightning Reflexes, Power Attack&lt;/h5&gt;&lt;h5&gt;&lt;b&gt;Skills &lt;/b&gt;Fly +16, Perception +22, Swim +38&lt;/h5&gt;&lt;h5&gt;&lt;b&gt;Languages &lt;/b&gt;Aklo, Draconic, Sylvan&lt;/h5&gt;&lt;/div&gt;&lt;hr/&gt;&lt;div&gt;&lt;h5&gt;&lt;b&gt;ECOLOGY&lt;/b&gt;&lt;/h5&gt;&lt;/div&gt;&lt;hr/&gt;&lt;div&gt;&lt;h5&gt;&lt;b&gt;Environment &lt;/b&gt; cold hills&lt;/h5&gt;&lt;h5&gt;&lt;b&gt;Organization &lt;/b&gt;solitary&lt;/h5&gt;&lt;h5&gt;&lt;b&gt;Treasure &lt;/b&gt;triple&lt;/h5&gt;&lt;/div&gt;&lt;hr/&gt;&lt;div&gt;&lt;h5&gt;&lt;b&gt;SPECIAL ABILITIES&lt;/b&gt;&lt;/h5&gt;&lt;/div&gt;&lt;hr/&gt;&lt;div&gt;&lt;h5&gt;&lt;b&gt;Breath Weapon (Su)&lt;/b&gt; Once every 1d4 rounds as a standard action, a crag linnorm can expel a 120-foot line of magma, dealing 15d8 points of fire damage to all creatures struck (Reflex DC 24 halves). This line of magma remains red-hot for 1 round after the linnorm creates it. Creatures that took damage on the first round take 6d6 fire damage the second round (Reflex DC 24 negates), as does any creature that walks across the line of magma. If the magma was expelled while the linnorm was airborne, it instead rains downward during the second round as a sheet of fire no more than 60 feet high that does 6d6 damage (Reflex DC 24 negates) to any creature that passes through it. On the third round, the line of magma cools to a thin layer of brittle stone that quickly degrades to powder and sand over the course of several hours; magma that's turned to a sheet of fire is consumed entirely during the second round, leaving behind only a stain of smoke in the air that swiftly disperses. The save DC is Constitution-based.  &lt;/h5&gt;&lt;h5&gt;&lt;b&gt;Death Curse (Su)&lt;/b&gt; When a creature slays a crag linnorm, the slayer is affected by the curse of fire.  Curse of Fire: save Will DC 22; effect creature gains vulnerability to fire. The save DC is Charisma-based.&lt;/h5&gt;&lt;h5&gt;&lt;b&gt;  Freedom of Movement (Ex)&lt;/b&gt; A crag linnorm is under the constant effect of freedom of movement, as per the spell of the same name. This effect cannot be dispelled.  &lt;/h5&gt;&lt;h5&gt;&lt;b&gt;Poison (Su)&lt;/b&gt; Bite-injury; save Fort DC 24; frequency 1/round for 10 rounds; effect 2d6 fire damage and 1d4 Con drain; cure 2 consecutive saves. The save DC is Constitution-based.&lt;/h5&gt;&lt;h5&gt;&lt;b&gt;  True Seeing (Ex)&lt;/b&gt; A crag linnorm has constant true seeing, as per the spell of the same name.&lt;/h5&gt;&lt;/div&gt;&lt;br&gt;&lt;/br&gt;&lt;div&gt;&lt;h4&gt;&lt;p&gt;Like all linnorms, the deadly crag linnorm is a powerful, primeval dragon, a denizen of the wild regions far north of where most civilizations dare to tread. The crag linnorm is among the weakest of its kind, yet still a devastating predator in its own right. Favored, if not by the gods, then by some primal intelligence of the mysterious world of the fey, the linnorm bestows a powerful curse on any who manage to slay it. A crag linnorm is 60 feet long and weighs 12,000 pounds.&lt;/p&gt;&lt;/h4&gt;&lt;/div&gt;</t>
  </si>
  <si>
    <t>Ice Linnorm</t>
  </si>
  <si>
    <t>Colossal</t>
  </si>
  <si>
    <t>darkvision 120 ft., low-light vision, scent, true  seeing; Perception +26</t>
  </si>
  <si>
    <t>32, touch 8, flat-footed 26</t>
  </si>
  <si>
    <t>(+6 Dex, +24 natural, -8 size)</t>
  </si>
  <si>
    <t>(18d12+162)</t>
  </si>
  <si>
    <t>Fort +20, Ref +19, Will +16</t>
  </si>
  <si>
    <t>cold, curse effects, mind-affecting effects, paralysis, poison, sleep</t>
  </si>
  <si>
    <t>40 ft., climb 40 ft., fly 100 ft. (average), swim 40 ft.</t>
  </si>
  <si>
    <t>bite +24 (3d8+14/19-20 plus poison), 2 claws +24  (2d6+14), tail +19 (3d6+7 plus grab)</t>
  </si>
  <si>
    <t>breath weapon, constrict (tail, 3d6+21), death curse</t>
  </si>
  <si>
    <t>Str 38, Dex 22, Con 29, Int 5, Wis 20, Cha 23</t>
  </si>
  <si>
    <t>+40 (+44 grapple)</t>
  </si>
  <si>
    <t>56 (can't be tripped)</t>
  </si>
  <si>
    <t>Blind-Fight, Combat Reflexes, Improved Bull Rush, Improved Critical (bite), Improved Initiative, Improved Vital Strike, Lightning Reflexes, Power Attack, Vital Strike</t>
  </si>
  <si>
    <t>Climb +43, Fly +19, Perception +26, Swim +22</t>
  </si>
  <si>
    <t xml:space="preserve"> cold hills and mountains</t>
  </si>
  <si>
    <t>A snake-like, dragon-headed monster of tremendous size rises up, drifts of snow and ice tumbling from its coiling flanks.</t>
  </si>
  <si>
    <t>Breath Weapon (Su) Once every 1d4 rounds as a standard action, an ice linnorm can expel a 60-foot cone of freezing, viscous ooze, dealing 18d8 points of cold damage to all creatures struck (Reflex DC 28 halves). The freezing ooze clings to those struck, and 1 round later the ooze hardens into thick sheets of ice. Creatures that were damaged are frozen motionless unless they can break free with a DC 25 Strength, Escape Artist, or combat maneuver check. Each round a creature remains frozen it takes 1d6 points of cold damage.  Another creature can free a frozen target by tearing away the ice (this takes 1d4 rounds) or dealing at least 20 points of fire damage to the frozen target. Left unattended, the ice crumbles away in 2d4 rounds on its own. Creatures with the fire subtype cannot be frozen in place by this breath weapon. Flying creatures that don't have supernatural flight fall if frozen, and swimming creatures that are frozen rise toward the surface of the water at a speed of 60 feetper round. The save DC is Constitution-based.  Death Curse (Su) When a creature slays an ice linnorm, the slayer is affected by the curse of frost.  Curse of Frost: save Will DC 25; effect creature gains vulnerability to cold. The save DC is Charisma-based.  Freedom of Movement (Ex) An ice linnorm is under the constant effect of freedom of movement, as per the spell of the same name. This effect cannot be dispelled.  Poison (Su) Bite-injury; save Fort DC 28; frequency 1/round for 10 rounds; effect 4d6 cold damage and 1d6 Con drain; cure 3 consecutive saves. The save DC is Constitution-based.  True Seeing (Ex) An ice linnorm has true seeing, as the spell of the same name. This effect cannot be dispelled.</t>
  </si>
  <si>
    <t>The ice linnorm dwells amid glacial crevasses and atop wind-blasted mountain peaks-tales speak of climbers unwittingly clambering over the flanks of a particularly immense ice linnorm coiled around a mountain, only to find death at its furious fangs and claws at the summit of their goal. During the fiercest winters, ice linnorms are said to slither down to the lowlands to eat entire villages.  An ice linnorm is 90 feet long and weighs 18,000 pounds.</t>
  </si>
  <si>
    <t>&lt;link rel="stylesheet"href="PF.css"&gt;&lt;div&gt;&lt;h2&gt;Linnorm, Ice &lt;/h2&gt;&lt;h3&gt;&lt;i&gt;A snake-like, dragon-headed monster of tremendous size rises up, drifts of snow and ice tumbling from its coiling flanks.&lt;/i&gt;&lt;/h3&gt;&lt;br&gt;&lt;/br&gt;&lt;/div&gt;&lt;div class="heading"&gt;&lt;p class="alignleft"&gt;Ice Linnorm&lt;/p&gt;&lt;p class="alignright"&gt;CR 17&lt;/p&gt;&lt;div style="clear: both;"&gt;&lt;/div&gt;&lt;/div&gt;&lt;div&gt;&lt;h5&gt;&lt;b&gt;XP &lt;/b&gt;102,400&lt;/h5&gt;&lt;h5&gt;CE Colossal dragon &lt;/h5&gt;&lt;h5&gt;&lt;b&gt;Init &lt;/b&gt;+10; &lt;b&gt;Senses &lt;/b&gt;darkvision 120 ft., low-light vision, scent, true  seeing; Perception +26&lt;/h5&gt;&lt;/div&gt;&lt;hr/&gt;&lt;div&gt;&lt;h5&gt;&lt;b&gt;DEFENSE&lt;/b&gt;&lt;/h5&gt;&lt;/div&gt;&lt;hr/&gt;&lt;div&gt;&lt;h5&gt;&lt;b&gt;AC &lt;/b&gt;32, touch 8, flat-footed 26 (+6 Dex, +24 natural, -8 size)&lt;/h5&gt;&lt;h5&gt;&lt;b&gt;hp &lt;/b&gt;279 (18d12+162); regeneration 10 (cold iron)&lt;/h5&gt;&lt;h5&gt;&lt;b&gt;Fort &lt;/b&gt;+20, &lt;b&gt;Ref &lt;/b&gt;+19, &lt;b&gt;Will &lt;/b&gt;+16&lt;/h5&gt;&lt;h5&gt;&lt;b&gt;Defensive Abilities &lt;/b&gt;freedom of movement; &lt;b&gt;DR &lt;/b&gt;15/cold iron; &lt;b&gt;Immune &lt;/b&gt;cold, curse effects, mind-affecting effects, paralysis, poison, sleep; &lt;b&gt;SR &lt;/b&gt;28&lt;/h5&gt;&lt;/div&gt;&lt;hr/&gt;&lt;div&gt;&lt;h5&gt;&lt;b&gt;OFFENSE&lt;/b&gt;&lt;/h5&gt;&lt;/div&gt;&lt;hr/&gt;&lt;div&gt;&lt;h5&gt;&lt;b&gt;Spd &lt;/b&gt;40 ft., climb 40 ft., fly 100 ft. (average), swim 40 ft.&lt;/h5&gt;&lt;h5&gt;&lt;b&gt;Melee &lt;/b&gt;bite +24 (3d8+14/19-20 plus poison), 2 claws +24  (2d6+14), tail +19 (3d6+7 plus grab)&lt;/h5&gt;&lt;h5&gt;&lt;b&gt;Space &lt;/b&gt;30 ft.; &lt;b&gt;Reach &lt;/b&gt;30 ft.&lt;/h5&gt;&lt;h5&gt;&lt;b&gt;Special Attacks &lt;/b&gt;breath weapon, constrict (tail, 3d6+21), death curse&lt;/h5&gt;&lt;/div&gt;&lt;hr/&gt;&lt;div&gt;&lt;h5&gt;&lt;b&gt;STATISTICS&lt;/b&gt;&lt;/h5&gt;&lt;/div&gt;&lt;hr/&gt;&lt;div&gt;&lt;h5&gt;&lt;b&gt;Str&lt;/b&gt; 38, &lt;b&gt;Dex&lt;/b&gt; 22, &lt;b&gt;Con&lt;/b&gt; 29, &lt;b&gt;Int&lt;/b&gt; 5, &lt;b&gt;Wis&lt;/b&gt; 20, &lt;b&gt;Cha&lt;/b&gt; 23&lt;/h5&gt;&lt;h5&gt;&lt;b&gt;Base Atk &lt;/b&gt;+18; &lt;b&gt;CMB &lt;/b&gt;+40 (+44 grapple); &lt;b&gt;CMD &lt;/b&gt;56 (can't be tripped)&lt;/h5&gt;&lt;h5&gt;&lt;b&gt;Feats &lt;/b&gt;Blind-Fight, Combat Reflexes, Improved Bull Rush, Improved Critical (bite), Improved Initiative, Improved Vital Strike, Lightning Reflexes, Power Attack, Vital Strike&lt;/h5&gt;&lt;h5&gt;&lt;b&gt;Skills &lt;/b&gt;Climb +43, Fly +19, Perception +26, Swim +22&lt;/h5&gt;&lt;h5&gt;&lt;b&gt;Languages &lt;/b&gt;Aklo, Draconic, Sylvan&lt;/h5&gt;&lt;/div&gt;&lt;hr/&gt;&lt;div&gt;&lt;h5&gt;&lt;b&gt;ECOLOGY&lt;/b&gt;&lt;/h5&gt;&lt;/div&gt;&lt;hr/&gt;&lt;div&gt;&lt;h5&gt;&lt;b&gt;Environment &lt;/b&gt; cold hills and mountains&lt;/h5&gt;&lt;h5&gt;&lt;b&gt;Organization &lt;/b&gt;solitary&lt;/h5&gt;&lt;h5&gt;&lt;b&gt;Treasure &lt;/b&gt;triple&lt;/h5&gt;&lt;/div&gt;&lt;hr/&gt;&lt;div&gt;&lt;h5&gt;&lt;b&gt;SPECIAL ABILITIES&lt;/b&gt;&lt;/h5&gt;&lt;/div&gt;&lt;hr/&gt;&lt;div&gt;&lt;h5&gt;&lt;b&gt;Breath Weapon (Su)&lt;/b&gt; Once every 1d4 rounds as a standard action, an ice linnorm can expel a 60-foot cone of freezing, viscous ooze, dealing 18d8 points of cold damage to all creatures struck (Reflex DC 28 halves). The freezing ooze clings to those struck, and 1 round later the ooze hardens into thick sheets of ice. Creatures that were damaged are frozen motionless unless they can break free with a DC 25 Strength, Escape Artist, or combat maneuver check. Each round a creature remains frozen it takes 1d6 points of cold damage.  Another creature can free a frozen target by tearing away the ice (this takes 1d4 rounds) or dealing at least 20 points of fire damage to the frozen target. Left unattended, the ice crumbles away in 2d4 rounds on its own. Creatures with the fire subtype cannot be frozen in place by this breath weapon. Flying creatures that don't have supernatural flight fall if frozen, and swimming creatures that are frozen rise toward the surface of the water at a speed of 60 feetper round. The save DC is Constitution-based.  &lt;/h5&gt;&lt;h5&gt;&lt;b&gt;Death Curse (Su)&lt;/b&gt; When a creature slays an ice linnorm, the slayer is affected by the curse of frost.  Curse of Frost: save Will DC 25; effect creature gains vulnerability to cold. The save DC is Charisma-based.&lt;/h5&gt;&lt;h5&gt;&lt;b&gt;  Freedom of Movement (Ex)&lt;/b&gt; An ice linnorm is under the constant effect of freedom of movement, as per the spell of the same name. This effect cannot be dispelled.  &lt;/h5&gt;&lt;h5&gt;&lt;b&gt;Poison (Su)&lt;/b&gt; Bite-injury; save Fort DC 28; frequency 1/round for 10 rounds; effect 4d6 cold damage and 1d6 Con drain; cure 3 consecutive saves. The save DC is Constitution-based.&lt;/h5&gt;&lt;h5&gt;&lt;b&gt;  True Seeing (Ex)&lt;/b&gt; An ice linnorm has true seeing, as the spell of the same name. This effect cannot be dispelled.&lt;/h5&gt;&lt;/div&gt;&lt;br&gt;&lt;/br&gt;&lt;div&gt;&lt;h4&gt;&lt;p&gt;The ice linnorm dwells amid glacial crevasses and atop wind-blasted mountain peaks-tales speak of climbers unwittingly clambering over the flanks of a particularly immense ice linnorm coiled around a mountain, only to find death at its furious fangs and claws at the summit of their goal. During the fiercest winters, ice linnorms are said to slither down to the lowlands to eat entire villages.&lt;/p&gt;&lt;p&gt;An ice linnorm is 90 feet long and weighs 18,000 pounds.&lt;/p&gt;&lt;/h4&gt;&lt;/div&gt;</t>
  </si>
  <si>
    <t>Tarn Linnorm</t>
  </si>
  <si>
    <t>all-around vision, darkvision 120 ft., low-light vision, scent, true seeing; Perception +40</t>
  </si>
  <si>
    <t>36, touch 10, flat-footed 28</t>
  </si>
  <si>
    <t>(+8 Dex, +26 natural, -8 size)</t>
  </si>
  <si>
    <t>(22d12+242)</t>
  </si>
  <si>
    <t>regeneration 15 (cold iron)</t>
  </si>
  <si>
    <t>Fort +24, Ref +23, Will +20</t>
  </si>
  <si>
    <t>20/cold iron</t>
  </si>
  <si>
    <t>acid, curse effects, flanking mind-affecting effects, paralysis, poison, sleep</t>
  </si>
  <si>
    <t>40 ft., fly 100 ft. (average), swim 80 ft.</t>
  </si>
  <si>
    <t>2 bites +30 (3d8+16/19-20 plus poison), 2 claws +30  (2d6+16), tail +25 (3d6+8 plus grab)</t>
  </si>
  <si>
    <t>breath weapon, constrict (tail, 3d6+24), death curse</t>
  </si>
  <si>
    <t>Str 42, Dex 26, Con 32, Int 7, Wis 25, Cha 27</t>
  </si>
  <si>
    <t>+46 (+50 grapple)</t>
  </si>
  <si>
    <t>64 (can't be tripped)</t>
  </si>
  <si>
    <t>Awesome Blow, Blind-Fight, Combat Reflexes, Improved Bull Rush, Improved Critical (bite), Improved Initiative, Improved Overrun, Improved Vital Strike, Lightning Reflexes, Power Attack, Vital Strike</t>
  </si>
  <si>
    <t>Fly +25, Perception +40, Stealth +17, Swim +49</t>
  </si>
  <si>
    <t xml:space="preserve"> cold lakes and swamps</t>
  </si>
  <si>
    <t>This nightmarishly huge, snake-like dragon possesses two equally fearsome heads. Its twin jaws seethe with acid and poison.</t>
  </si>
  <si>
    <t>All-Around Vision (Ex) A tarn linnorm's two heads grant it a +8 racial bonus on Perception checks. It cannot be flanked.  Breath Weapon (Su) Once every 1d4 rounds as a standard action, a tarn linnorm can expel a 120-foot line or a 60-foot cone of acid, dealing 22d8 points of acid damage to all creatures struck (Reflex DC 32 halves). This acid creates toxic fumes when it consumes organic material-on the round after a creature takes acid damage from this attack, it must make a DC 32 Fortitude save or take 2d6 points of Strength damage from the poisonous fumes (this secondary effect is a poison effect). As a full-round action, the linnorm may breathe acid with one head and bite with the other (but not use its other weapons). Alternatively, as a full-round action, it can breathe acid from both heads to create two adjacent 60-foot-long cones or two separate 120-foot-long lines. In this case it cannot use its breath weapon again for 2d4 rounds. The save DC is Constitution-based.  Death Curse (Su) When a creature slays a tarn linnorm, the slayer is affected by the curse of death.  Curse of Death: save Will DC 29; effect creature can no longer be affected by healing spells and does not heal damage naturally from rest. The save DC is Charisma-based.  Freedom of Movement (Ex) A tarn linnorm is under the constant effect of freedom of movement, as the spell of the same name. This effect cannot be dispelled.  Poison (Su) Bite-injury; save Fort DC 32; frequency 1/round for 10 rounds; effect 6d6 acid damage and 1d8 Con drain; cure 3 consecutive saves. The save DC is Constitutuion-based.  True Seeing (Ex) A tarn linnorm has true seeing, as the spell of the same name. This effect cannot be dispelled.</t>
  </si>
  <si>
    <t>Although legends speak of even more powerful linnorms, it's hard to believe after witnessing the devastation a two-headed tarn linnorm can wreak. Content to slumber away the centuries at the bottom of dark mountain lakes, the tarn linnorms are true horrors that even the mightiest of heroes fear.  A tarn linnorm is 120 feet long and weighs 24,000 pounds.</t>
  </si>
  <si>
    <t>&lt;link rel="stylesheet"href="PF.css"&gt;&lt;div&gt;&lt;h2&gt;Linnorm, Tarn&lt;/h2&gt;&lt;h3&gt;&lt;i&gt;This nightmarishly huge, snake-like dragon possesses two equally fearsome heads. Its twin jaws seethe with acid and poison.&lt;/i&gt;&lt;/h3&gt;&lt;br&gt;&lt;/div&gt;&lt;div class="heading"&gt;&lt;p class="alignleft"&gt;Tarn Linnorm&lt;/p&gt;&lt;p class="alignright"&gt;CR 20&lt;/p&gt;&lt;div style="clear: both;"&gt;&lt;/div&gt;&lt;/div&gt;&lt;div&gt;&lt;h5&gt;&lt;b&gt;XP &lt;/b&gt;307,200&lt;/h5&gt;&lt;h5&gt;CE Colossal dragon (aquatic)&lt;/h5&gt;&lt;h5&gt;&lt;b&gt;Init &lt;/b&gt;+12; &lt;b&gt;Senses &lt;/b&gt;all-around vision, darkvision 120 ft., low-light vision, scent, &lt;i&gt;true seeing&lt;/i&gt;; Perception +40&lt;/h5&gt;&lt;/div&gt;&lt;hr/&gt;&lt;div&gt;&lt;h5&gt;&lt;b&gt;DEFENSE&lt;/b&gt;&lt;/h5&gt;&lt;/div&gt;&lt;hr/&gt;&lt;div&gt;&lt;h5&gt;&lt;b&gt;AC &lt;/b&gt;36, touch 10, flat-footed 28 (+8 Dex, +26 natural, -8 size)&lt;/h5&gt;&lt;h5&gt;&lt;b&gt;hp &lt;/b&gt;385 (22d12+242); regeneration 15 (cold iron)&lt;/h5&gt;&lt;h5&gt;&lt;b&gt;Fort &lt;/b&gt;+24, &lt;b&gt;Ref &lt;/b&gt;+23, &lt;b&gt;Will &lt;/b&gt;+20&lt;/h5&gt;&lt;h5&gt;&lt;b&gt;Defensive Abilities &lt;/b&gt;freedom of movement; &lt;b&gt;DR &lt;/b&gt;20/cold iron; &lt;b&gt;Immune &lt;/b&gt;acid, curse effects, flanking mind-affecting effects, paralysis, poison, sleep; &lt;b&gt;SR &lt;/b&gt;31&lt;/h5&gt;&lt;/div&gt;&lt;hr/&gt;&lt;div&gt;&lt;h5&gt;&lt;b&gt;OFFENSE&lt;/b&gt;&lt;/h5&gt;&lt;/div&gt;&lt;hr/&gt;&lt;div&gt;&lt;h5&gt;&lt;b&gt;Spd &lt;/b&gt;40 ft., fly 100 ft. (average), swim 80 ft.&lt;/h5&gt;&lt;h5&gt;&lt;b&gt;Melee &lt;/b&gt;2 bites +30 (3d8+16/19-20 plus poison), 2 claws +30  (2d6+16), tail +25 (3d6+8 plus grab)&lt;/h5&gt;&lt;h5&gt;&lt;b&gt;Space &lt;/b&gt;30 ft.; &lt;b&gt;Reach &lt;/b&gt;30 ft.&lt;/h5&gt;&lt;h5&gt;&lt;b&gt;Special Attacks &lt;/b&gt;breath weapon, constrict (tail, 3d6+24), death curse&lt;/h5&gt;&lt;/div&gt;&lt;hr/&gt;&lt;div&gt;&lt;h5&gt;&lt;b&gt;STATISTICS&lt;/b&gt;&lt;/h5&gt;&lt;/div&gt;&lt;hr/&gt;&lt;div&gt;&lt;h5&gt;&lt;b&gt;Str &lt;/b&gt;42, &lt;b&gt;Dex &lt;/b&gt;26, &lt;b&gt;Con &lt;/b&gt;32, &lt;b&gt;Int &lt;/b&gt; 7, &lt;b&gt;Wis &lt;/b&gt;25, &lt;b&gt;Cha &lt;/b&gt;27&lt;/h5&gt;&lt;h5&gt;&lt;b&gt;Base Atk &lt;/b&gt;+22; &lt;b&gt;CMB &lt;/b&gt;+46 (+50 grapple); &lt;b&gt;CMD &lt;/b&gt;64 (can't be tripped)&lt;/h5&gt;&lt;h5&gt;&lt;b&gt;Feats &lt;/b&gt;Awesome Blow, Blind-Fight, Combat Reflexes, Improved Bull Rush, Improved Critical (bite), Improved Initiative, Improved Overrun, Improved Vital Strike, Lightning Reflexes, Power Attack, Vital Strike&lt;/h5&gt;&lt;h5&gt;&lt;b&gt;Skills &lt;/b&gt;Fly +25, Perception +40, Stealth +17, Swim +49; &lt;b&gt;Racial Modifiers &lt;/b&gt;+8 Perception&lt;/h5&gt;&lt;h5&gt;&lt;b&gt;Languages &lt;/b&gt;Aklo, Draconic, Sylvan&lt;/h5&gt;&lt;h5&gt;&lt;b&gt;SQ &lt;/b&gt;amphibious&lt;/h5&gt;&lt;/div&gt;&lt;hr/&gt;&lt;div&gt;&lt;h5&gt;&lt;b&gt;ECOLOGY&lt;/b&gt;&lt;/h5&gt;&lt;/div&gt;&lt;hr/&gt;&lt;div&gt;&lt;h5&gt;&lt;b&gt;Environment &lt;/b&gt; cold lakes and swamps&lt;/h5&gt;&lt;h5&gt;&lt;b&gt;Organization &lt;/b&gt;solitary&lt;/h5&gt;&lt;h5&gt;&lt;b&gt;Treasure &lt;/b&gt;triple&lt;/h5&gt;&lt;/div&gt;&lt;hr/&gt;&lt;div&gt;&lt;h5&gt;&lt;b&gt;SPECIAL ABILITIES&lt;/b&gt;&lt;/h5&gt;&lt;/div&gt;&lt;hr/&gt;&lt;div&gt;&lt;h5&gt;&lt;b&gt;All-Around Vision (Ex)&lt;/b&gt; A tarn linnorm's two heads grant it a +8 racial bonus on Perception checks. It cannot be flanked.  &lt;/h5&gt;&lt;h5&gt;&lt;b&gt;Breath Weapon (Su)&lt;/b&gt; Once every 1d4 rounds as a standard action, a tarn linnorm can expel a 120-foot line or a 60-foot cone of acid, dealing 22d8 points of acid damage to all creatures struck (Reflex DC 32 halves). This acid creates toxic fumes when it consumes organic material-on the round after a creature takes acid damage from this attack, it must make a DC 32 Fortitude save or take 2d6 points of Strength damage from the poisonous fumes (this secondary effect is a poison effect). As a full-round action, the linnorm may breathe acid with one head and bite with the other (but not use its other weapons). Alternatively, as a full-round action, it can breathe acid from both heads to create two adjacent 60-foot-long cones or two separate 120-foot-long lines. In this case it cannot use its breath weapon again for 2d4 rounds. The save DC is Constitution-based.  &lt;/h5&gt;&lt;h5&gt;&lt;b&gt;&lt;i&gt;Death&lt;/i&gt; Curse (Su)&lt;/b&gt; When a creature slays a tarn linnorm, the slayer is affected by the curse of death.  &lt;i&gt;Curse of&lt;/i&gt; &lt;i&gt;Death&lt;/i&gt;: save Will DC 29; effect creature can no longer be affected by healing spells and does not heal damage naturally from rest. The save DC is Charisma-based.  &lt;/h5&gt;&lt;h5&gt;&lt;b&gt;Freedom of Movement (Ex)&lt;/b&gt; A tarn linnorm is under the constant effect of &lt;i&gt;freedom of movement&lt;/i&gt;, as the spell of the same name. This effect cannot be dispelled.  &lt;/h5&gt;&lt;h5&gt;&lt;b&gt;Poison (Su)&lt;/b&gt; Bite-injury; &lt;i&gt;save&lt;/i&gt; Fort DC 32; &lt;i&gt;frequency&lt;/i&gt; 1/round for 10 rounds; &lt;i&gt;effect&lt;/i&gt; 6d6 acid damage and 1d8 Con drain; &lt;i&gt;cure&lt;/i&gt; 3 consecutive &lt;i&gt;save&lt;/i&gt;s. The save DC is Constitutuion-based.  &lt;/h5&gt;&lt;h5&gt;&lt;b&gt;True Seeing (Ex)&lt;/b&gt; A tarn linnorm has &lt;i&gt;true seeing&lt;/i&gt;, as the spell of the same name. This effect cannot be dispelled.&lt;/h5&gt;&lt;/div&gt;&lt;br&gt;&lt;div&gt;&lt;h4&gt;&lt;p&gt;&lt;p&gt;Although legends speak of even more powerful linnorms, it's hard to believe after witnessing the devastation a two-headed tarn linnorm can wreak. Content to slumber away the centuries at the bottom of dark mountain lakes, the tarn linnorms are true horrors that even the mightiest of heroes fear.&lt;/p&gt;&lt;p&gt;A tarn linnorm is 120 feet long and weighs 24,000 pounds.&lt;/p&gt;&lt;/h4&gt;&lt;/div&gt;</t>
  </si>
  <si>
    <t>Lion</t>
  </si>
  <si>
    <t>Fort +6, Ref +7, Will +2</t>
  </si>
  <si>
    <t>bite +7 (1d8+5 plus grab), 2 claws +7 (1d4+5)</t>
  </si>
  <si>
    <t>pounce, rake (2 claws +7, 1d4+5)</t>
  </si>
  <si>
    <t>Str 21, Dex 17, Con 15, Int 2, Wis 12, Cha 6</t>
  </si>
  <si>
    <t>Improved Initiative, Run, Skill Focus (Perception)</t>
  </si>
  <si>
    <t>Acrobatics +11, Perception +9, Stealth +8 (+12 in undergrowth)</t>
  </si>
  <si>
    <t>+4 Acrobatics, +4 Stealth (+8 in undergrowth)</t>
  </si>
  <si>
    <t>solitary, pair, or pride (3-10)</t>
  </si>
  <si>
    <t>This great cat's muscles flex visibly under its skin as it bares its fangs and shakes its thick mane of hair.</t>
  </si>
  <si>
    <t>Male lions are 5 to 8 feet long and weigh 330 to 550 pounds. Females are slightly smaller but use the same statistics. Lions are usually the top animal predators in their territories, though they resort to scavenging if convenient or necessary. They may kill other predators (such as leopards and hyenas) that encroach upon their haunts, but rarely eat these kills unless game is scarce. Most lions do not selectively hunt humanoids, but occasionally one learns what easy kills they are and becomes a man-eater. Lions prefer plains but can adapt to living in shallow caves as long as there's a large and stable supply of prey to keep them fed.</t>
  </si>
  <si>
    <t>&lt;link rel="stylesheet"href="PF.css"&gt;&lt;div&gt;&lt;h2&gt;Lion&lt;/h2&gt;&lt;h3&gt;&lt;i&gt;This great cat's muscles flex visibly under its skin as it bares its fangs and shakes its thick mane of hair.&lt;/i&gt;&lt;/h3&gt;&lt;br&gt;&lt;/br&gt;&lt;/div&gt;&lt;div class="heading"&gt;&lt;p class="alignleft"&gt;Lion&lt;/p&gt;&lt;p class="alignright"&gt;CR 3&lt;/p&gt;&lt;div style="clear: both;"&gt;&lt;/div&gt;&lt;/div&gt;&lt;div&gt;&lt;h5&gt;&lt;b&gt;XP &lt;/b&gt;800&lt;/h5&gt;&lt;h5&gt;N Large Animal &lt;/h5&gt;&lt;h5&gt;&lt;b&gt;Init &lt;/b&gt;+7; &lt;b&gt;Senses &lt;/b&gt;low-light vision, scent; Perception +9&lt;/h5&gt;&lt;/div&gt;&lt;hr/&gt;&lt;div&gt;&lt;h5&gt;&lt;b&gt;DEFENSE&lt;/b&gt;&lt;/h5&gt;&lt;/div&gt;&lt;hr/&gt;&lt;div&gt;&lt;h5&gt;&lt;b&gt;AC &lt;/b&gt;15, touch 12, flat-footed 12 (+3 Dex, +3 natural, -1 size)&lt;/h5&gt;&lt;h5&gt;&lt;b&gt;hp &lt;/b&gt;32 (5d8+10)&lt;/h5&gt;&lt;h5&gt;&lt;b&gt;Fort &lt;/b&gt;+6, &lt;b&gt;Ref &lt;/b&gt;+7, &lt;b&gt;Will &lt;/b&gt;+2&lt;/h5&gt;&lt;/div&gt;&lt;hr/&gt;&lt;div&gt;&lt;h5&gt;&lt;b&gt;OFFENSE&lt;/b&gt;&lt;/h5&gt;&lt;/div&gt;&lt;hr/&gt;&lt;div&gt;&lt;h5&gt;&lt;b&gt;Spd &lt;/b&gt;40 ft.&lt;/h5&gt;&lt;h5&gt;&lt;b&gt;Melee &lt;/b&gt;bite +7 (1d8+5 plus grab), 2 claws +7 (1d4+5)&lt;/h5&gt;&lt;h5&gt;&lt;b&gt;Space &lt;/b&gt;10 ft.; &lt;b&gt;Reach &lt;/b&gt;5 ft.&lt;/h5&gt;&lt;h5&gt;&lt;b&gt;Special Attacks &lt;/b&gt;pounce, rake (2 claws +7, 1d4+5)&lt;/h5&gt;&lt;/div&gt;&lt;hr/&gt;&lt;div&gt;&lt;h5&gt;&lt;b&gt;STATISTICS&lt;/b&gt;&lt;/h5&gt;&lt;/div&gt;&lt;hr/&gt;&lt;div&gt;&lt;h5&gt;&lt;b&gt;Str &lt;/b&gt;21, &lt;b&gt;Dex &lt;/b&gt;17, &lt;b&gt;Con &lt;/b&gt;15, &lt;b&gt;Int &lt;/b&gt; 2, &lt;b&gt;Wis &lt;/b&gt;12, &lt;b&gt;Cha &lt;/b&gt;6&lt;/h5&gt;&lt;h5&gt;&lt;b&gt;Base Atk &lt;/b&gt;+3; &lt;b&gt;CMB &lt;/b&gt;+9 (+13 grapple); &lt;b&gt;CMD &lt;/b&gt;22 (26 vs. trip)&lt;/h5&gt;&lt;h5&gt;&lt;b&gt;Feats &lt;/b&gt;Improved Initiative, Run, Skill Focus (Perception)&lt;/h5&gt;&lt;h5&gt;&lt;b&gt;Skills &lt;/b&gt;Acrobatics +11, Perception +9, Stealth +8 (+12 in undergrowth); &lt;b&gt;Racial Modifiers &lt;/b&gt;+4 Acrobatics, +4 Stealth (+8 in undergrowth)&lt;/h5&gt;&lt;/div&gt;&lt;hr/&gt;&lt;div&gt;&lt;h5&gt;&lt;b&gt;ECOLOGY&lt;/b&gt;&lt;/h5&gt;&lt;/div&gt;&lt;hr/&gt;&lt;div&gt;&lt;h5&gt;&lt;b&gt;Environment &lt;/b&gt; warm plains&lt;/h5&gt;&lt;h5&gt;&lt;b&gt;Organization &lt;/b&gt;solitary, pair, or pride (3-10)&lt;/h5&gt;&lt;h5&gt;&lt;b&gt;Treasure &lt;/b&gt;none&lt;/h5&gt;&lt;/div&gt;&lt;br&gt;&lt;/br&gt;&lt;div&gt;&lt;h4&gt;&lt;p&gt;&lt;p&gt;Male lions are 5 to 8 feet long and weigh 330 to 550 pounds. Females are slightly smaller but use the same statistics. Lions are usually the top animal predators in their territories, though they resort to scavenging if convenient or necessary. They may kill other predators (such as leopards and hyenas) that encroach upon their haunts, but rarely eat these kills unless game is scarce. Most lions do not selectively hunt humanoids, but occasionally one learns what easy kills they are and becomes a man-eater. Lions prefer plains but can adapt to living in shallow caves as long as there's a large and stable supply of prey to keep them fed.&lt;/p&gt;&lt;/h4&gt;&lt;/div&gt;</t>
  </si>
  <si>
    <t>Monitor Lizard</t>
  </si>
  <si>
    <t>bite +5 (1d8+4 plus grab and poison)</t>
  </si>
  <si>
    <t>Str 17, Dex 15, Con 17, Int 2, Wis 12, Cha 6</t>
  </si>
  <si>
    <t>Climb +7, Perception +8, Stealth +10 (+14 in undergrowth), Swim +11</t>
  </si>
  <si>
    <t>+4 Stealth (+8 in undergrowth)</t>
  </si>
  <si>
    <t>This immense lizard moves with a slow but relentless gait. Its feet end in large talons, and ropes of drool hang from its toothy maw.</t>
  </si>
  <si>
    <t>Poison (Ex) Bite-injury; save Fort DC 14; onset 1 minute; frequency 1/hour for 6 hours; effect 1d2 Dexterity damage; cure 1 save. The save DC is Constitution-based.</t>
  </si>
  <si>
    <t>Monitor lizards are large enough to pose a threat to humans, and in some societies are often mistaken for dragons. Some can reach lengths of 10 feet or more and weights of 350 pounds. Monitor Lizard Companions Starting Statistics: Size Small; Speed 30 ft., swim 30 ft.; AC +1 natural armor; Attack bite (1d6 plus grab); Ability Scores Str 13, Dex 17, Con 12, Int 2, Wis 12, Cha 6; Special Qualities lowlight vision, scent. 7th-Level Advancement: Size Medium; AC +2 natural armor; Attack bite (1d8 plus grab and poison); Ability Scores Str +4, Dex -2, Con +4.</t>
  </si>
  <si>
    <t>&lt;link rel="stylesheet"href="PF.css"&gt;&lt;div&gt;&lt;h2&gt;Lizard, Monitor &lt;/h2&gt;&lt;h3&gt;&lt;i&gt;This immense lizard moves with a slow but relentless gait. Its feet end in large talons, and ropes of drool hang from its toothy maw.&lt;/i&gt;&lt;/h3&gt;&lt;br&gt;&lt;/br&gt;&lt;/div&gt;&lt;div class="heading"&gt;&lt;p class="alignleft"&gt;Monitor Lizard&lt;/p&gt;&lt;p class="alignright"&gt;CR 2&lt;/p&gt;&lt;div style="clear: both;"&gt;&lt;/div&gt;&lt;/div&gt;&lt;div&gt;&lt;h5&gt;&lt;b&gt;XP &lt;/b&gt;600&lt;/h5&gt;&lt;h5&gt;N Medium animal &lt;/h5&gt;&lt;h5&gt;&lt;b&gt;Init &lt;/b&gt;+2; &lt;b&gt;Senses &lt;/b&gt;low-light vision, scent; Perception +8&lt;/h5&gt;&lt;/div&gt;&lt;hr/&gt;&lt;div&gt;&lt;h5&gt;&lt;b&gt;DEFENSE&lt;/b&gt;&lt;/h5&gt;&lt;/div&gt;&lt;hr/&gt;&lt;div&gt;&lt;h5&gt;&lt;b&gt;AC &lt;/b&gt;15, touch 12, flat-footed 13 (+2 Dex, +3 natural)&lt;/h5&gt;&lt;h5&gt;&lt;b&gt;hp &lt;/b&gt;22 (3d8+9)&lt;/h5&gt;&lt;h5&gt;&lt;b&gt;Fort &lt;/b&gt;+8, &lt;b&gt;Ref &lt;/b&gt;+5, &lt;b&gt;Will &lt;/b&gt;+2&lt;/h5&gt;&lt;/div&gt;&lt;hr/&gt;&lt;div&gt;&lt;h5&gt;&lt;b&gt;OFFENSE&lt;/b&gt;&lt;/h5&gt;&lt;/div&gt;&lt;hr/&gt;&lt;div&gt;&lt;h5&gt;&lt;b&gt;Spd &lt;/b&gt;30 ft., swim 30 ft.&lt;/h5&gt;&lt;h5&gt;&lt;b&gt;Melee &lt;/b&gt;bite +5 (1d8+4 plus grab and poison)&lt;/h5&gt;&lt;/div&gt;&lt;hr/&gt;&lt;div&gt;&lt;h5&gt;&lt;b&gt;STATISTICS&lt;/b&gt;&lt;/h5&gt;&lt;/div&gt;&lt;hr/&gt;&lt;div&gt;&lt;h5&gt;&lt;b&gt;Str&lt;/b&gt; 17, &lt;b&gt;Dex&lt;/b&gt; 15, &lt;b&gt;Con&lt;/b&gt; 17, &lt;b&gt;Int&lt;/b&gt; 2, &lt;b&gt;Wis&lt;/b&gt; 12, &lt;b&gt;Cha&lt;/b&gt; 6&lt;/h5&gt;&lt;h5&gt;&lt;b&gt;Base Atk &lt;/b&gt;+2; &lt;b&gt;CMB &lt;/b&gt;+5 (+9 grapple); &lt;b&gt;CMD &lt;/b&gt;17 (21 vs. trip)&lt;/h5&gt;&lt;h5&gt;&lt;b&gt;Feats &lt;/b&gt;Great Fortitude, Skill Focus (Perception)&lt;/h5&gt;&lt;h5&gt;&lt;b&gt;Skills &lt;/b&gt;Climb +7, Perception +8, Stealth +10 (+14 in undergrowth), Swim +11; &lt;b&gt;Racial Modifiers &lt;/b&gt;+4 Stealth (+8 in undergrowth)&lt;/h5&gt;&lt;/div&gt;&lt;hr/&gt;&lt;div&gt;&lt;h5&gt;&lt;b&gt;ECOLOGY&lt;/b&gt;&lt;/h5&gt;&lt;/div&gt;&lt;hr/&gt;&lt;div&gt;&lt;h5&gt;&lt;b&gt;Environment &lt;/b&gt; warm forests or plains&lt;/h5&gt;&lt;h5&gt;&lt;b&gt;Organization &lt;/b&gt;solitary, pair, or pack (3-8)&lt;/h5&gt;&lt;h5&gt;&lt;b&gt;Treasure &lt;/b&gt;none&lt;/h5&gt;&lt;/div&gt;&lt;hr/&gt;&lt;div&gt;&lt;h5&gt;&lt;b&gt;SPECIAL ABILITIES&lt;/b&gt;&lt;/h5&gt;&lt;/div&gt;&lt;hr/&gt;&lt;div&gt;&lt;h5&gt;&lt;b&gt;Poison (Ex)&lt;/b&gt; Bite-injury; save Fort DC 14; onset 1 minute; frequency 1/hour for 6 hours; effect 1d2 Dexterity damage; cure 1 save. The save DC is Constitution-based.&lt;/h5&gt;&lt;/div&gt;&lt;br&gt;&lt;/br&gt;&lt;div&gt;&lt;h4&gt;&lt;p&gt;Monitor lizards are large enough to pose a threat to humans, and in some societies are often mistaken for dragons.&lt;/p&gt;&lt;p&gt;Some can reach lengths of 10 feet or more and weights of 350 pounds.&lt;/p&gt;&lt;p&gt;&lt;b&gt;Monitor Lizard Companions&lt;/b&gt;&lt;br&gt; &lt;b&gt;Starting Statistics: Size&lt;/b&gt; Small; &lt;b&gt;Speed&lt;/b&gt; 30 ft., swim 30 ft.; &lt;b&gt;AC&lt;/b&gt; +1 natural armor; &lt;b&gt;Attack&lt;/b&gt; bite (1d6 plus grab); &lt;b&gt;Ability Scores&lt;/b&gt; Str 13, Dex 17, Con 12, Int 2, Wis 12, Cha 6; &lt;b&gt;Special Qualities&lt;/b&gt; lowlight vision, scent.&lt;/p&gt;&lt;p&gt;&lt;b&gt;7th-Level Advancement: Size&lt;/b&gt; Medium; &lt;b&gt;AC&lt;/b&gt; +2 natural armor; &lt;b&gt;Attack&lt;/b&gt; bite (1d8 plus grab and poison); &lt;b&gt;Ability Scores&lt;/b&gt; Str +4, Dex -2, Con +4.&lt;/p&gt;&lt;/h4&gt;&lt;/div&gt;</t>
  </si>
  <si>
    <t>Giant Frilled Lizard</t>
  </si>
  <si>
    <t>(7d8+28)</t>
  </si>
  <si>
    <t>Fort +11, Ref +8, Will +4</t>
  </si>
  <si>
    <t>bite +9 (2d6+5), tail +4 (1d8+2)</t>
  </si>
  <si>
    <t>intimidating charge</t>
  </si>
  <si>
    <t>Str 21, Dex 13, Con 19, Int 2, Wis 14, Cha 10</t>
  </si>
  <si>
    <t>Great Fortitude, Improved Initiative, Lightning Reflexes, Skill Focus (Perception)</t>
  </si>
  <si>
    <t>Climb +13, Perception +11, Stealth +8</t>
  </si>
  <si>
    <t xml:space="preserve"> warm forest, plains, or hills</t>
  </si>
  <si>
    <t>This bright-eyed lizard is larger than a horse. As it hisses in anger, a brightly colored frill extends around its neck.</t>
  </si>
  <si>
    <t>Intimidating Charge (Ex) When a giant frilled lizard charges, it hisses ferociously, extends its neck frills, and darts forward on its hind legs, increasing its base speed to 50 feet for that round. In addition to the normal effects of a charge, the creature charged must make a DC 13 Will save or be shaken for 1d6 rounds. This is a fear effect. The save DC is Charisma-based.</t>
  </si>
  <si>
    <t>This lizard is a true behemoth- an apex predator found in tropical regions. Many species of giant lizard exist-other species lack this lizard's intimidating charge special ability but might have other special attacks like grab, trip, constrict (with a bite), or pounce.</t>
  </si>
  <si>
    <t>&lt;link rel="stylesheet"href="PF.css"&gt;&lt;div&gt;&lt;h2&gt;Lizard, Giant Frilled &lt;/h2&gt;&lt;h3&gt;&lt;i&gt;&lt;i&gt;This bright-eyed lizard is larger than a horse. As it hisses in anger&lt;/i&gt;, &lt;i&gt;a brightly colored frill extends around its neck.&lt;/i&gt;&lt;/i&gt;&lt;/h3&gt;&lt;br&gt;&lt;/br&gt;&lt;/div&gt;&lt;div class="heading"&gt;&lt;p class="alignleft"&gt;Giant Frilled Lizard&lt;/p&gt;&lt;p class="alignright"&gt;CR 5&lt;/p&gt;&lt;div style="clear: both;"&gt;&lt;/div&gt;&lt;/div&gt;&lt;div&gt;&lt;h5&gt;&lt;b&gt;XP &lt;/b&gt;1,600&lt;/h5&gt;&lt;h5&gt;N Large animal &lt;/h5&gt;&lt;h5&gt;&lt;b&gt;Init &lt;/b&gt;+5; &lt;b&gt;Senses &lt;/b&gt;low-light vision, scent; Perception +11&lt;/h5&gt;&lt;/div&gt;&lt;hr/&gt;&lt;div&gt;&lt;h5&gt;&lt;b&gt;DEFENSE&lt;/b&gt;&lt;/h5&gt;&lt;/div&gt;&lt;hr/&gt;&lt;div&gt;&lt;h5&gt;&lt;b&gt;AC &lt;/b&gt;18, touch 10, flat-footed 17 (+1 Dex, +8 natural, -1 size)&lt;/h5&gt;&lt;h5&gt;&lt;b&gt;hp &lt;/b&gt;59 (7d8+28)&lt;/h5&gt;&lt;h5&gt;&lt;b&gt;Fort &lt;/b&gt;+11, &lt;b&gt;Ref &lt;/b&gt;+8, &lt;b&gt;Will &lt;/b&gt;+4&lt;/h5&gt;&lt;/div&gt;&lt;hr/&gt;&lt;div&gt;&lt;h5&gt;&lt;b&gt;OFFENSE&lt;/b&gt;&lt;/h5&gt;&lt;/div&gt;&lt;hr/&gt;&lt;div&gt;&lt;h5&gt;&lt;b&gt;Spd &lt;/b&gt;30 ft., climb 30 ft.&lt;/h5&gt;&lt;h5&gt;&lt;b&gt;Melee &lt;/b&gt;bite +9 (2d6+5), tail +4 (1d8+2)&lt;/h5&gt;&lt;h5&gt;&lt;b&gt;Space &lt;/b&gt;10 ft.; &lt;b&gt;Reach &lt;/b&gt;5 ft.&lt;/h5&gt;&lt;h5&gt;&lt;b&gt;Special Attacks &lt;/b&gt;intimidating charge&lt;/h5&gt;&lt;/div&gt;&lt;hr/&gt;&lt;div&gt;&lt;h5&gt;&lt;b&gt;STATISTICS&lt;/b&gt;&lt;/h5&gt;&lt;/div&gt;&lt;hr/&gt;&lt;div&gt;&lt;h5&gt;&lt;b&gt;Str &lt;/b&gt;21, &lt;b&gt;Dex &lt;/b&gt;13, &lt;b&gt;Con &lt;/b&gt;19, &lt;b&gt;Int &lt;/b&gt; 2, &lt;b&gt;Wis &lt;/b&gt;14, &lt;b&gt;Cha &lt;/b&gt;10&lt;/h5&gt;&lt;h5&gt;&lt;b&gt;Base Atk &lt;/b&gt;+5; &lt;b&gt;CMB &lt;/b&gt;+11; &lt;b&gt;CMD &lt;/b&gt;22 (26 vs. trip)&lt;/h5&gt;&lt;h5&gt;&lt;b&gt;Feats &lt;/b&gt;Great Fortitude, Improved Initiative, Lightning Reflexes, Skill Focus (Perception)&lt;/h5&gt;&lt;h5&gt;&lt;b&gt;Skills &lt;/b&gt;Climb +13, Perception +11, Stealth +8; &lt;b&gt;Racial Modifiers &lt;/b&gt;+4 Stealth&lt;/h5&gt;&lt;/div&gt;&lt;hr/&gt;&lt;div&gt;&lt;h5&gt;&lt;b&gt;ECOLOGY&lt;/b&gt;&lt;/h5&gt;&lt;/div&gt;&lt;hr/&gt;&lt;div&gt;&lt;h5&gt;&lt;b&gt;Environment &lt;/b&gt; warm forest, plains, or hills&lt;/h5&gt;&lt;h5&gt;&lt;b&gt;Organization &lt;/b&gt;solitary, pair, or pack (3-8)&lt;/h5&gt;&lt;h5&gt;&lt;b&gt;Treasure &lt;/b&gt;none&lt;/h5&gt;&lt;/div&gt;&lt;hr/&gt;&lt;div&gt;&lt;h5&gt;&lt;b&gt;SPECIAL ABILITIES&lt;/b&gt;&lt;/h5&gt;&lt;/div&gt;&lt;hr/&gt;&lt;div&gt;&lt;h5&gt;&lt;b&gt;Intimidating Charge (Ex)&lt;/b&gt; When a giant frilled lizard charges, it hisses ferociously, extends its neck frills, and darts forward on its hind legs, increasing its base speed to 50 feet for that round. In addition to the normal effects of a charge, the creature charged must make a DC 13 Will save or be shaken for 1d6 rounds. This is a fear effect. The save DC is Charisma-based.&lt;/h5&gt;&lt;/div&gt;&lt;br&gt;&lt;/br&gt;&lt;div&gt;&lt;h4&gt;&lt;p&gt;&lt;p&gt;This lizard is a true behemoth- an apex predator found in tropical regions. Many species of giant lizard exist-other species lack this lizard's intimidating charge special ability but might have other special attacks like grab, trip, constrict (with a bite), or pounce.&lt;/p&gt;&lt;/h4&gt;&lt;/div&gt;</t>
  </si>
  <si>
    <t>Lizardfolk</t>
  </si>
  <si>
    <t>Perception +1</t>
  </si>
  <si>
    <t>(+5 natural, +2 shield)</t>
  </si>
  <si>
    <t>30 ft., swim 15 ft.</t>
  </si>
  <si>
    <t>morningstar +2 (1d8+1), claw  +0 (1d4), bite +0 (1d4)</t>
  </si>
  <si>
    <t>javelin +1 (1d6+1)</t>
  </si>
  <si>
    <t>Str 13, Dex 10, Con 13, Int 9, Wis  10, Cha 10</t>
  </si>
  <si>
    <t>Multiattack</t>
  </si>
  <si>
    <t>Acrobatics +2, Perception +1, Swim +10</t>
  </si>
  <si>
    <t>+4 Acrobatics</t>
  </si>
  <si>
    <t>solitary, pair, band (3-12), or tribe (13-60)</t>
  </si>
  <si>
    <t>NPC gear (heavy wooden shield, morningstar, 3  javelins)</t>
  </si>
  <si>
    <t>This reptilian humanoid has green scales, a short and toothy snout, and a thick alligator-like tail.</t>
  </si>
  <si>
    <t>Hold Breath (Ex) A lizardfolk can hold its breath for a number of rounds equal to 4 times its Constitution score before it risks drowning.</t>
  </si>
  <si>
    <t>Lizardfolk are proud and powerful reptilian predators that make their communal homes in scattered villages deep within swamps and marshes. Uninterested in colonization of the dry lands and content with the simple weapons and rituals that have served them well for millennia, lizardfolk are viewed by many other races as backwater savages, but within their isolated communities lizardfolk are actually a vibrant people filled with tradition and an oral history stretching back to before humans walked upright.  Most lizardfolk stand 6 to 7 feet tall and weigh 200 to 250 pounds, their powerful muscles covered in scales of gray, green, or brown. Some breeds have short dorsal spikes or brightly colored frills, and all swim well by moving with flicks of their powerful 4-foot-long tails. While completely at home in the water, they breathe air and return to their clustered mound-dwellings to breed and sleep. As their reptilian blood makes them sluggish in the cold, most lizardfolk hunt and work during the day and retreat to their homes at night to curl up with other tribesmen in the shared warmth of large peat fires.  Though generally neutral, lizardfolks' standoffish demeanor, staunch rejection of civilization's "gifts," and legendary ferocity in battle cause them to be viewed negatively by most humanoids. These traits stem from good reasons, however, as their own slow rate of reproduction is no match for warm-blooded humanoids, and those tribes who don't defend their wetland territories to the last breath quickly find themselves overwhelmed by the mammalian hordes. As for their tendency to consume the bodies of dead friends and enemies alike, the practical lizardfolk are quick to point out that life is hard in the swamp, and nothing should go to waste.  The lizardfolk presented here dwell in a swampy environment. Lizardfolk tribes can exist in other environments as well, but they lose their swim speed and instead gain a climb speed of 15 feet.</t>
  </si>
  <si>
    <t>&lt;link rel="stylesheet"href="PF.css"&gt;&lt;div&gt;&lt;h2&gt;Lizardfolk&lt;/h2&gt;&lt;h3&gt;&lt;i&gt;This reptilian humanoid has green scales, a short and toothy snout, and a thick alligator-like tail.&lt;/i&gt;&lt;/h3&gt;&lt;br&gt;&lt;/br&gt;&lt;/div&gt;&lt;div class="heading"&gt;&lt;p class="alignleft"&gt;Lizardfolk&lt;/p&gt;&lt;p class="alignright"&gt;CR 1&lt;/p&gt;&lt;div style="clear: both;"&gt;&lt;/div&gt;&lt;/div&gt;&lt;div&gt;&lt;h5&gt;&lt;b&gt;XP &lt;/b&gt;400&lt;/h5&gt;&lt;h5&gt;N Medium humanoid (reptilian)&lt;/h5&gt;&lt;h5&gt;&lt;b&gt;Init &lt;/b&gt;+0; &lt;b&gt;Senses &lt;/b&gt;Perception +1&lt;/h5&gt;&lt;/div&gt;&lt;hr/&gt;&lt;div&gt;&lt;h5&gt;&lt;b&gt;DEFENSE&lt;/b&gt;&lt;/h5&gt;&lt;/div&gt;&lt;hr/&gt;&lt;div&gt;&lt;h5&gt;&lt;b&gt;AC &lt;/b&gt;17, touch 10, flat-footed 17 (+5 natural, +2 shield)&lt;/h5&gt;&lt;h5&gt;&lt;b&gt;hp &lt;/b&gt;11 (2d8+2)&lt;/h5&gt;&lt;h5&gt;&lt;b&gt;Fort &lt;/b&gt;+4, &lt;b&gt;Ref &lt;/b&gt;+0, &lt;b&gt;Will &lt;/b&gt;+0&lt;/h5&gt;&lt;/div&gt;&lt;hr/&gt;&lt;div&gt;&lt;h5&gt;&lt;b&gt;OFFENSE&lt;/b&gt;&lt;/h5&gt;&lt;/div&gt;&lt;hr/&gt;&lt;div&gt;&lt;h5&gt;&lt;b&gt;Spd &lt;/b&gt;30 ft., swim 15 ft.&lt;/h5&gt;&lt;h5&gt;&lt;b&gt;Melee &lt;/b&gt;morningstar +2 (1d8+1), claw  +0 (1d4), bite +0 (1d4)&lt;/h5&gt;&lt;h5&gt;&lt;b&gt;Ranged &lt;/b&gt;javelin +1 (1d6+1)&lt;/h5&gt;&lt;/div&gt;&lt;hr/&gt;&lt;div&gt;&lt;h5&gt;&lt;b&gt;STATISTICS&lt;/b&gt;&lt;/h5&gt;&lt;/div&gt;&lt;hr/&gt;&lt;div&gt;&lt;h5&gt;&lt;b&gt;Str&lt;/b&gt; 13, &lt;b&gt;Dex&lt;/b&gt; 10, &lt;b&gt;Con&lt;/b&gt; 13, &lt;b&gt;Int&lt;/b&gt; 9, &lt;b&gt;Wis&lt;/b&gt;  10, &lt;b&gt;Cha&lt;/b&gt; 10&lt;/h5&gt;&lt;h5&gt;&lt;b&gt;Base Atk &lt;/b&gt;+1; &lt;b&gt;CMB &lt;/b&gt;+2; &lt;b&gt;CMD &lt;/b&gt;12&lt;/h5&gt;&lt;h5&gt;&lt;b&gt;Feats &lt;/b&gt;Multiattack&lt;/h5&gt;&lt;h5&gt;&lt;b&gt;Skills &lt;/b&gt;Acrobatics +2, Perception +1, Swim +10; &lt;b&gt;Racial Modifiers &lt;/b&gt;+4 Acrobatics&lt;/h5&gt;&lt;h5&gt;&lt;b&gt;Languages &lt;/b&gt;Draconic&lt;/h5&gt;&lt;h5&gt;&lt;b&gt;SQ &lt;/b&gt;hold breath&lt;/h5&gt;&lt;/div&gt;&lt;hr/&gt;&lt;div&gt;&lt;h5&gt;&lt;b&gt;ECOLOGY&lt;/b&gt;&lt;/h5&gt;&lt;/div&gt;&lt;hr/&gt;&lt;div&gt;&lt;h5&gt;&lt;b&gt;Environment &lt;/b&gt; temperate swamps&lt;/h5&gt;&lt;h5&gt;&lt;b&gt;Organization &lt;/b&gt;solitary, pair, band (3-12), or tribe (13-60)&lt;/h5&gt;&lt;h5&gt;&lt;b&gt;Treasure &lt;/b&gt;NPC gear (heavy wooden shield, morningstar, 3  javelins)&lt;/h5&gt;&lt;/div&gt;&lt;hr/&gt;&lt;div&gt;&lt;h5&gt;&lt;b&gt;SPECIAL ABILITIES&lt;/b&gt;&lt;/h5&gt;&lt;/div&gt;&lt;hr/&gt;&lt;div&gt;&lt;h5&gt;&lt;b&gt;Hold Breath (Ex)&lt;/b&gt; A lizardfolk can hold its breath for a number of rounds equal to 4 times its Constitution score before it risks drowning.&lt;/h5&gt;&lt;/div&gt;&lt;br&gt;&lt;/br&gt;&lt;div&gt;&lt;h4&gt;&lt;p&gt;Lizardfolk are proud and powerful reptilian predators that make their communal homes in scattered villages deep within swamps and marshes. Uninterested in colonization of the dry lands and content with the simple weapons and rituals that have served them well for millennia, lizardfolk are viewed by many other races as backwater savages, but within their isolated communities lizardfolk are actually a vibrant people filled with tradition and an oral history stretching back to before humans walked upright.&lt;/p&gt;&lt;p&gt;Most lizardfolk stand 6 to 7 feet tall and weigh 200 to 250 pounds, their powerful muscles covered in scales of gray, green, or brown. Some breeds have short dorsal spikes or brightly colored frills, and all swim well by moving with flicks of their powerful 4-foot-long tails. While completely at home in the water, they breathe air and return to their clustered mound-dwellings to breed and sleep. As their reptilian blood makes them sluggish in the cold, most lizardfolk hunt and work during the day and retreat to their homes at night to curl up with other tribesmen in the shared warmth of large peat fires.&lt;/p&gt;&lt;p&gt;Though generally neutral, lizardfolks' standoffish demeanor, staunch rejection of civilization's "gifts," and legendary ferocity in battle cause them to be viewed negatively by most humanoids. These traits stem from good reasons, however, as their own slow rate of reproduction is no match for warm-blooded humanoids, and those tribes who don't defend their wetland territories to the last breath quickly find themselves overwhelmed by the mammalian hordes. As for their tendency to consume the bodies of dead friends and enemies alike, the practical lizardfolk are quick to point out that life is hard in the swamp, and nothing should go to waste.&lt;/p&gt;&lt;p&gt;The lizardfolk presented here dwell in a swampy environment. Lizardfolk tribes can exist in other environments as well, but they lose their swim speed and instead gain a climb speed of 15 feet.&lt;/p&gt;&lt;/h4&gt;&lt;/div&gt;</t>
  </si>
  <si>
    <t>Human</t>
  </si>
  <si>
    <t>rogue 2</t>
  </si>
  <si>
    <t>(human, shapechanger)</t>
  </si>
  <si>
    <t>(+3 armor, +2 Dex, +1 dodge)</t>
  </si>
  <si>
    <t>Fort +2, Ref +5, Will +3</t>
  </si>
  <si>
    <t>short sword +3 (1d6+1/19-20)</t>
  </si>
  <si>
    <t>light crossbow +3 (1d8/19-20)</t>
  </si>
  <si>
    <t>Str 13, Dex 15, Con 14, Int 10, Wis 16, Cha 6</t>
  </si>
  <si>
    <t>Acrobatics +7, Bluff +3, Climb +6, Intimidate +3, Knowledge (local) +5, Perception +8, Sense Motive +8, Stealth +7, Swim +6</t>
  </si>
  <si>
    <t>change shape (human, hybrid, and dire rat; polymorph), rogue talents (fast stealth), lycanthropic empathy (rats and dire rats), trapfinding</t>
  </si>
  <si>
    <t xml:space="preserve"> any urban</t>
  </si>
  <si>
    <t>solitary, pair, pack (5-10), or guild (11-30 plus 5-12 dire rats)</t>
  </si>
  <si>
    <t>NPC gear (masterwork studded leather, short sword, light crossbow with 20 bolts, other treasure)</t>
  </si>
  <si>
    <t>This hunched creature looks like a human in studded leather, but fur covers its body. Its face is rat-like, and it has a long, naked tail.</t>
  </si>
  <si>
    <t>Lycanthrope</t>
  </si>
  <si>
    <t>Natural wererats tend to be short and wiry, with constantly darting eyes and frequent nervous twitches. Males often have thin, ragged moustaches. Wererats prefer cities where they can blend in with the humanoid and rat population. Their abilities make them especially good at thieving and spying, and in many cities the thieves' guild employs numerous wererat members.</t>
  </si>
  <si>
    <t>&lt;link rel="stylesheet"href="PF.css"&gt;&lt;div&gt;&lt;h2&gt;Lycanthrope, Wererat&lt;/h2&gt;&lt;h3&gt;&lt;i&gt;This hunched creature looks like a human in studded leather, but fur covers its body. Its face is rat-like, and it has a long, naked tail.&lt;/i&gt;&lt;/h3&gt;&lt;br&gt;&lt;/br&gt;&lt;/div&gt;&lt;div class="heading"&gt;&lt;p class="alignleft"&gt;Wererat (Human Form)&lt;/p&gt;&lt;p class="alignright"&gt;CR 2&lt;/p&gt;&lt;div style="clear: both;"&gt;&lt;/div&gt;&lt;/div&gt;&lt;div&gt;&lt;h5&gt;&lt;b&gt;XP &lt;/b&gt;600&lt;/h5&gt;&lt;h5&gt;Human natural wererat rogue 2 (augmented humanoid)&lt;/h5&gt;&lt;h5&gt;LE Medium humanoid (human, shapechanger)&lt;/h5&gt;&lt;h5&gt;&lt;b&gt;Init &lt;/b&gt;+2; &lt;b&gt;Senses &lt;/b&gt;low-light vision, scent; Perception +8&lt;/h5&gt;&lt;/div&gt;&lt;hr/&gt;&lt;div&gt;&lt;h5&gt;&lt;b&gt;DEFENSE&lt;/b&gt;&lt;/h5&gt;&lt;/div&gt;&lt;hr/&gt;&lt;div&gt;&lt;h5&gt;&lt;b&gt;AC &lt;/b&gt;16, touch 13, flat-footed 13 (+3 armor, +2 Dex, +1 dodge)&lt;/h5&gt;&lt;h5&gt;&lt;b&gt;hp &lt;/b&gt;18 (2d8+6)&lt;/h5&gt;&lt;h5&gt;&lt;b&gt;Fort &lt;/b&gt;+2, &lt;b&gt;Ref &lt;/b&gt;+5, &lt;b&gt;Will &lt;/b&gt;+3&lt;/h5&gt;&lt;h5&gt;&lt;b&gt;Defensive Abilities &lt;/b&gt;evasion&lt;/h5&gt;&lt;/div&gt;&lt;hr/&gt;&lt;div&gt;&lt;h5&gt;&lt;b&gt;OFFENSE&lt;/b&gt;&lt;/h5&gt;&lt;/div&gt;&lt;hr/&gt;&lt;div&gt;&lt;h5&gt;&lt;b&gt;Spd &lt;/b&gt;30 ft.&lt;/h5&gt;&lt;h5&gt;&lt;b&gt;Melee &lt;/b&gt;short sword +3 (1d6+1/19-20)&lt;/h5&gt;&lt;h5&gt;&lt;b&gt;Ranged &lt;/b&gt;light crossbow +3 (1d8/19-20)&lt;/h5&gt;&lt;h5&gt;&lt;b&gt;Special Attacks &lt;/b&gt;sneak attack +1d6&lt;/h5&gt;&lt;/div&gt;&lt;hr/&gt;&lt;div&gt;&lt;h5&gt;&lt;b&gt;STATISTICS&lt;/b&gt;&lt;/h5&gt;&lt;/div&gt;&lt;hr/&gt;&lt;div&gt;&lt;h5&gt;&lt;b&gt;Str&lt;/b&gt; 13, &lt;b&gt;Dex&lt;/b&gt; 15, &lt;b&gt;Con&lt;/b&gt; 14, &lt;b&gt;Int&lt;/b&gt; 10, &lt;b&gt;Wis&lt;/b&gt; 16, &lt;b&gt;Cha&lt;/b&gt; 6&lt;/h5&gt;&lt;h5&gt;&lt;b&gt;Base Atk &lt;/b&gt;+1; &lt;b&gt;CMB &lt;/b&gt;+2; &lt;b&gt;CMD &lt;/b&gt;15&lt;/h5&gt;&lt;h5&gt;&lt;b&gt;Feats &lt;/b&gt;Dodge, Weapon Finesse&lt;/h5&gt;&lt;h5&gt;&lt;b&gt;Skills &lt;/b&gt;Acrobatics +7, Bluff +3, Climb +6, Intimidate +3, Knowledge (local) +5, Perception +8, Sense Motive +8, Stealth +7, Swim +6&lt;/h5&gt;&lt;h5&gt;&lt;b&gt;Languages &lt;/b&gt;Common&lt;/h5&gt;&lt;h5&gt;&lt;b&gt;SQ &lt;/b&gt;change shape (human, hybrid, and dire rat; polymorph), rogue talents (fast stealth), lycanthropic empathy (rats and dire rats), trapfinding&lt;/h5&gt;&lt;/div&gt;&lt;hr/&gt;&lt;div&gt;&lt;h5&gt;&lt;b&gt;ECOLOGY&lt;/b&gt;&lt;/h5&gt;&lt;/div&gt;&lt;hr/&gt;&lt;div&gt;&lt;h5&gt;&lt;b&gt;Environment &lt;/b&gt; any urban&lt;/h5&gt;&lt;h5&gt;&lt;b&gt;Organization &lt;/b&gt;solitary, pair, pack (5-10), or guild (11-30 plus 5-12 dire rats)&lt;/h5&gt;&lt;h5&gt;&lt;b&gt;Treasure &lt;/b&gt;NPC gear (masterwork studded leather, short sword, light crossbow with 20 bolts, other treasure)&lt;/h5&gt;&lt;/div&gt;&lt;br&gt;&lt;/br&gt;&lt;div&gt;&lt;h4&gt;&lt;p&gt;Natural wererats tend to be short and wiry, with constantly darting eyes and frequent nervous twitches. Males often have thin, ragged moustaches.&lt;/p&gt;&lt;p&gt;Wererats prefer cities where they can blend in with the humanoid and rat population. Their abilities make them especially good at thieving and spying, and in many cities the thieves' guild employs numerous wererat members.&lt;/p&gt;&lt;/h4&gt;&lt;/div&gt;</t>
  </si>
  <si>
    <t>natural wererat|</t>
  </si>
  <si>
    <t>Human Form</t>
  </si>
  <si>
    <t>19, touch 14, flat-footed 15</t>
  </si>
  <si>
    <t>(+3 armor, +3 Dex, +1 dodge, +2 natural)</t>
  </si>
  <si>
    <t>Fort +3, Ref +6, Will +3</t>
  </si>
  <si>
    <t>10/silver</t>
  </si>
  <si>
    <t>short sword +4 (1d6+2/19-20), bite -1 (1d4+1 plus disease and curse of lycanthropy; DC 15)</t>
  </si>
  <si>
    <t>light crossbow +4 (1d8/19-20)</t>
  </si>
  <si>
    <t>Str 15, Dex 17, Con 16, Int 10, Wis 16, Cha 6</t>
  </si>
  <si>
    <t>Acrobatics +8, Bluff +3, Climb +7, Intimidate +3, Knowledge (local) +5, Perception +8, Sense Motive +8, Stealth +8, Swim +7</t>
  </si>
  <si>
    <t>Disease (Ex) Filth fever: Bite-injury; save Fort DC 14; onset 1d3 days; frequency 1/day; effect 1d3 Dex damage and 1d3 Con damage; cure 2 consecutive saves. The save DC is Constitution-based.</t>
  </si>
  <si>
    <t>&lt;link rel="stylesheet"href="PF.css"&gt;&lt;div&gt;&lt;h2&gt;Lycanthrope, Wererat&lt;/h2&gt;&lt;h3&gt;&lt;i&gt;This hunched creature looks like a human in studded leather, but fur covers its body. Its face is rat-like, and it has a long, naked tail.&lt;/i&gt;&lt;/h3&gt;&lt;br&gt;&lt;/br&gt;&lt;/div&gt;&lt;div class="heading"&gt;&lt;p class="alignleft"&gt;Wererat (Hybrid Form)&lt;/p&gt;&lt;p class="alignright"&gt;CR 2&lt;/p&gt;&lt;div style="clear: both;"&gt;&lt;/div&gt;&lt;/div&gt;&lt;div&gt;&lt;h5&gt;&lt;b&gt;XP &lt;/b&gt;600&lt;/h5&gt;&lt;h5&gt;LE Medium humanoid (human, shapechanger)&lt;/h5&gt;&lt;h5&gt;&lt;b&gt;Init &lt;/b&gt;+3; &lt;b&gt;Senses &lt;/b&gt;low-light vision, scent; Perception +8&lt;/h5&gt;&lt;/div&gt;&lt;hr/&gt;&lt;div&gt;&lt;h5&gt;&lt;b&gt;DEFENSE&lt;/b&gt;&lt;/h5&gt;&lt;/div&gt;&lt;hr/&gt;&lt;div&gt;&lt;h5&gt;&lt;b&gt;AC &lt;/b&gt;19, touch 14, flat-footed 15 (+3 armor, +3 Dex, +1 dodge, +2 natural)&lt;/h5&gt;&lt;h5&gt;&lt;b&gt;hp &lt;/b&gt;20 (2d8+8)&lt;/h5&gt;&lt;h5&gt;&lt;b&gt;Fort &lt;/b&gt;+3, &lt;b&gt;Ref &lt;/b&gt;+6, &lt;b&gt;Will &lt;/b&gt;+3&lt;/h5&gt;&lt;h5&gt;&lt;b&gt;Defensive Abilities &lt;/b&gt;evasion; &lt;b&gt;DR &lt;/b&gt;10/silver&lt;/h5&gt;&lt;/div&gt;&lt;hr/&gt;&lt;div&gt;&lt;h5&gt;&lt;b&gt;OFFENSE&lt;/b&gt;&lt;/h5&gt;&lt;/div&gt;&lt;hr/&gt;&lt;div&gt;&lt;h5&gt;&lt;b&gt;Spd &lt;/b&gt;30 ft.&lt;/h5&gt;&lt;h5&gt;&lt;b&gt;Melee &lt;/b&gt;short sword +4 (1d6+2/19-20), bite -1 (1d4+1 plus disease and curse of lycanthropy; DC 15)&lt;/h5&gt;&lt;h5&gt;&lt;b&gt;Ranged &lt;/b&gt;light crossbow +4 (1d8/19-20)&lt;/h5&gt;&lt;h5&gt;&lt;b&gt;Special Attacks &lt;/b&gt;sneak attack +1d6&lt;/h5&gt;&lt;/div&gt;&lt;hr/&gt;&lt;div&gt;&lt;h5&gt;&lt;b&gt;STATISTICS&lt;/b&gt;&lt;/h5&gt;&lt;/div&gt;&lt;hr/&gt;&lt;div&gt;&lt;h5&gt;&lt;b&gt;Str&lt;/b&gt; 15, &lt;b&gt;Dex&lt;/b&gt; 17, &lt;b&gt;Con&lt;/b&gt; 16, &lt;b&gt;Int&lt;/b&gt; 10, &lt;b&gt;Wis&lt;/b&gt; 16, &lt;b&gt;Cha&lt;/b&gt; 6&lt;/h5&gt;&lt;h5&gt;&lt;b&gt;Base Atk &lt;/b&gt;+1; &lt;b&gt;CMB &lt;/b&gt;+3; &lt;b&gt;CMD &lt;/b&gt;17&lt;/h5&gt;&lt;h5&gt;&lt;b&gt;Feats &lt;/b&gt;Dodge, Weapon Finesse&lt;/h5&gt;&lt;h5&gt;&lt;b&gt;Skills &lt;/b&gt;Acrobatics +8, Bluff +3, Climb +7, Intimidate +3, Knowledge (local) +5, Perception +8, Sense Motive +8, Stealth +8, Swim +7&lt;/h5&gt;&lt;h5&gt;&lt;b&gt;Languages &lt;/b&gt;Common&lt;/h5&gt;&lt;h5&gt;&lt;b&gt;SQ &lt;/b&gt;change shape (human, hybrid, and dire rat; polymorph), rogue talents (fast stealth), lycanthropic empathy (rats and dire rats), trapfinding&lt;/h5&gt;&lt;/div&gt;&lt;hr/&gt;&lt;div&gt;&lt;h5&gt;&lt;b&gt;ECOLOGY&lt;/b&gt;&lt;/h5&gt;&lt;/div&gt;&lt;hr/&gt;&lt;div&gt;&lt;h5&gt;&lt;b&gt;Environment &lt;/b&gt; any urban&lt;/h5&gt;&lt;h5&gt;&lt;b&gt;Organization &lt;/b&gt;solitary, pair, pack (5-10), or guild (11-30 plus 5-12 dire rats)&lt;/h5&gt;&lt;h5&gt;&lt;b&gt;Treasure &lt;/b&gt;NPC gear (masterwork studded leather, short sword, light crossbow with 20 bolts, other treasure)&lt;/h5&gt;&lt;/div&gt;&lt;hr/&gt;&lt;div&gt;&lt;h5&gt;&lt;b&gt;SPECIAL ABILITIES&lt;/b&gt;&lt;/h5&gt;&lt;/div&gt;&lt;hr/&gt;&lt;div&gt;&lt;h5&gt;&lt;b&gt;Disease (Ex)&lt;/b&gt; Filth fever: Bite-injury; save Fort DC 14; onset 1d3 days; frequency 1/day; effect 1d3 Dex damage and 1d3 Con damage; cure 2 consecutive saves. The save DC is Constitution-based.&lt;/h5&gt;&lt;/div&gt;&lt;br&gt;&lt;/br&gt;&lt;div&gt;&lt;h4&gt;&lt;p&gt;Natural wererats tend to be short and wiry, with constantly darting eyes and frequent nervous twitches. Males often have thin, ragged moustaches.&lt;/p&gt;&lt;p&gt;Wererats prefer cities where they can blend in with the humanoid and rat population. Their abilities make them especially good at thieving and spying, and in many cities the thieves' guild employs numerous wererat members.&lt;/p&gt;&lt;/h4&gt;&lt;/div&gt;</t>
  </si>
  <si>
    <t>Hybrid Form</t>
  </si>
  <si>
    <t>fighter 2</t>
  </si>
  <si>
    <t>low-light vision, scent; Perception +4</t>
  </si>
  <si>
    <t>(+6 armor, +1 Dex)</t>
  </si>
  <si>
    <t>Fort +5, Ref +1, Will +2; +3 vs. fear</t>
  </si>
  <si>
    <t>+3 vs. fear</t>
  </si>
  <si>
    <t>bravery +1</t>
  </si>
  <si>
    <t>longsword +5 (1d8+4/19-20)</t>
  </si>
  <si>
    <t>Str 17, Dex 13, Con 14, Int 8, Wis 14, Cha 8</t>
  </si>
  <si>
    <t>Cleave, Combat Reflexes, Improved Initiative, Power Attack</t>
  </si>
  <si>
    <t>Climb +3, Intimidate +4, Perception +4</t>
  </si>
  <si>
    <t>change shape (human, hybrid, and wolf; polymorph), lycanthropic empathy (wolves and dire wolves)</t>
  </si>
  <si>
    <t>NPC gear (chainmail, longsword, light crossbow with 20 bolts, other treasure)</t>
  </si>
  <si>
    <t>This muscular creature has a man's body but the snarling head and fur coat of a wolf.</t>
  </si>
  <si>
    <t>In their humanoid form, werewolves look like normal people, though some tend to look a bit feral and have wild hair. Eyebrows that grow together, index fingers longer than the middle fingers, and strange birthmarks on the palm of the hand are all commonly accepted indications that a person is in fact a werewolf. Of course, such telltale signs are not always accurate, for such physical traits exist in normal people as well, but in areas where werewolves are a common problem, the traits can be damning regardless. Of all the various types of lycanthropes, it is the werewolf that is the most widespread and the most feared. Stories of werewolves haunting lonely forest roads, prowling misty moors on the outskirts of rural societies, or dwelling in the shadows of the largest cities are widespread as well. In most societies, werewolves are feared and despised-and with good reason, as the typical werewolf personif ies all that is savage and bestial in a lycanthrope. This isn't to say that good-aligned werewolves are unknown, but they're certainly a minority among their kind, and most werewolves are evil murderers who delight in the hunt and the succulent taste of raw meat. Just as wolves are pack animals, werewolves have been known to gather in colonies and live among their own kind, humanoid by day and beast at night. Visitors to werewolf villages are generally rushed out of town before nightfall so as not to discover the citizenry's dark secret-unless, of course, the pack decides that the unlucky visitor won't be missed by friends back home.</t>
  </si>
  <si>
    <t>&lt;link rel="stylesheet"href="PF.css"&gt;&lt;div&gt;&lt;h2&gt;Lycanthrope, Werewolf&lt;/h2&gt;&lt;h3&gt;&lt;i&gt;This muscular creature has a man's body but the snarling head and fur coat of a wolf.&lt;/i&gt;&lt;/h3&gt;&lt;br&gt;&lt;/br&gt;&lt;/div&gt;&lt;div class="heading"&gt;&lt;p class="alignleft"&gt;Werewolf&lt;/p&gt;&lt;p class="alignright"&gt;CR 2&lt;/p&gt;&lt;div style="clear: both;"&gt;&lt;/div&gt;&lt;/div&gt;&lt;div&gt;&lt;h5&gt;&lt;b&gt;XP &lt;/b&gt;600&lt;/h5&gt;&lt;h5&gt;Human natural werewolf fighter 2&lt;/h5&gt;&lt;h5&gt;CE Medium humanoid (human, shapechanger)&lt;/h5&gt;&lt;h5&gt;&lt;b&gt;Init &lt;/b&gt;+5; &lt;b&gt;Senses &lt;/b&gt;low-light vision, scent; Perception +4&lt;/h5&gt;&lt;/div&gt;&lt;hr/&gt;&lt;div&gt;&lt;h5&gt;&lt;b&gt;DEFENSE&lt;/b&gt;&lt;/h5&gt;&lt;/div&gt;&lt;hr/&gt;&lt;div&gt;&lt;h5&gt;&lt;b&gt;AC &lt;/b&gt;17, touch 11, flat-footed 16 (+6 armor, +1 Dex)&lt;/h5&gt;&lt;h5&gt;&lt;b&gt;hp &lt;/b&gt;19 (2d10+4)&lt;/h5&gt;&lt;h5&gt;&lt;b&gt;Fort &lt;/b&gt;+5, &lt;b&gt;Ref &lt;/b&gt;+1, &lt;b&gt;Will &lt;/b&gt;+2; +3 vs. fear&lt;/h5&gt;&lt;h5&gt;&lt;b&gt;Defensive Abilities &lt;/b&gt;bravery +1&lt;/h5&gt;&lt;/div&gt;&lt;hr/&gt;&lt;div&gt;&lt;h5&gt;&lt;b&gt;OFFENSE&lt;/b&gt;&lt;/h5&gt;&lt;/div&gt;&lt;hr/&gt;&lt;div&gt;&lt;h5&gt;&lt;b&gt;Spd &lt;/b&gt;30 ft. (20 ft. in armor)&lt;/h5&gt;&lt;h5&gt;&lt;b&gt;Melee &lt;/b&gt;longsword +5 (1d8+4/19-20)&lt;/h5&gt;&lt;h5&gt;&lt;b&gt;Ranged &lt;/b&gt;light crossbow +3 (1d8/19-20)&lt;/h5&gt;&lt;/div&gt;&lt;hr/&gt;&lt;div&gt;&lt;h5&gt;&lt;b&gt;STATISTICS&lt;/b&gt;&lt;/h5&gt;&lt;/div&gt;&lt;hr/&gt;&lt;div&gt;&lt;h5&gt;&lt;b&gt;Str&lt;/b&gt; 17, &lt;b&gt;Dex&lt;/b&gt; 13, &lt;b&gt;Con&lt;/b&gt; 14, &lt;b&gt;Int&lt;/b&gt; 8, &lt;b&gt;Wis&lt;/b&gt; 14, &lt;b&gt;Cha&lt;/b&gt; 8&lt;/h5&gt;&lt;h5&gt;&lt;b&gt;Base Atk &lt;/b&gt;+2; &lt;b&gt;CMB &lt;/b&gt;+5; &lt;b&gt;CMD &lt;/b&gt;16&lt;/h5&gt;&lt;h5&gt;&lt;b&gt;Feats &lt;/b&gt;Cleave, Combat Reflexes, Improved Initiative, Power Attack&lt;/h5&gt;&lt;h5&gt;&lt;b&gt;Skills &lt;/b&gt;Climb +3, Intimidate +4, Perception +4&lt;/h5&gt;&lt;h5&gt;&lt;b&gt;Languages &lt;/b&gt;Common&lt;/h5&gt;&lt;h5&gt;&lt;b&gt;SQ &lt;/b&gt;change shape (human, hybrid, and wolf; polymorph), lycanthropic empathy (wolves and dire wolves)&lt;/h5&gt;&lt;/div&gt;&lt;hr/&gt;&lt;div&gt;&lt;h5&gt;&lt;b&gt;ECOLOGY&lt;/b&gt;&lt;/h5&gt;&lt;/div&gt;&lt;hr/&gt;&lt;div&gt;&lt;h5&gt;&lt;b&gt;Environment &lt;/b&gt; any land&lt;/h5&gt;&lt;h5&gt;&lt;b&gt;Organization &lt;/b&gt;solitary, pair, or pack (3-6)&lt;/h5&gt;&lt;h5&gt;&lt;b&gt;Treasure &lt;/b&gt;NPC gear (chainmail, longsword, light crossbow with 20 bolts, other treasure)&lt;/h5&gt;&lt;/div&gt;&lt;br&gt;&lt;/br&gt;&lt;div&gt;&lt;h4&gt;&lt;p&gt;In their humanoid form, werewolves look like normal people, though some tend to look a bit feral and have wild hair. Eyebrows that grow together, index fingers longer than the middle fingers, and strange birthmarks on the palm of the hand are all commonly accepted indications that a person is in fact a werewolf. Of course, such telltale signs are not always accurate, for such physical traits exist in normal people as well, but in areas where werewolves are a common problem, the traits can be damning regardless.&lt;/p&gt;&lt;p&gt;Of all the various types of lycanthropes, it is the werewolf that is the most widespread and the most feared. Stories of werewolves haunting lonely forest roads, prowling misty moors on the outskirts of rural societies, or dwelling in the shadows of the largest cities are widespread as well. In most societies, werewolves are feared and despised-and with good reason, as the typical werewolf personif ies all that is savage and bestial in a lycanthrope. This isn't to say that good-aligned werewolves are unknown, but they're certainly a minority among their kind, and most werewolves are evil murderers who delight in the hunt and the succulent taste of raw meat.&lt;/p&gt;&lt;p&gt;Just as wolves are pack animals, werewolves have been known to gather in colonies and live among their own kind, humanoid by day and beast at night. Visitors to werewolf villages are generally rushed out of town before nightfall so as not to discover the citizenry's dark secret-unless, of course, the pack decides that the unlucky visitor won't be missed by friends back home.&lt;/p&gt;&lt;/h4&gt;&lt;/div&gt;</t>
  </si>
  <si>
    <t>natural werewolf|</t>
  </si>
  <si>
    <t>(+6 armor, +2 Dex, +4 natural)</t>
  </si>
  <si>
    <t>(2d10+6)</t>
  </si>
  <si>
    <t>Fort +6, Ref +2, Will +2; +3 vs. fear</t>
  </si>
  <si>
    <t>longsword +6 (1d8+6/19-20), bite +1 (1d6+1 plus trip and curse of lycanthropy)</t>
  </si>
  <si>
    <t>Str 19, Dex 15, Con 17, Int 8, Wis 14, Cha 8</t>
  </si>
  <si>
    <t>Climb +4, Intimidate +4, Perception +4</t>
  </si>
  <si>
    <t>This muscular creature has a man's body but the snarling head and fur coat of a wolf. XP 600</t>
  </si>
  <si>
    <t>&lt;link rel="stylesheet"href="PF.css"&gt;&lt;div&gt;&lt;h2&gt;Lycanthrope, Werewolf&lt;/h2&gt;&lt;h3&gt;&lt;i&gt;This muscular creature has a man's body but the snarling head and fur coat of a wolf. XP 600&lt;/i&gt;&lt;/h3&gt;&lt;br&gt;&lt;/br&gt;&lt;/div&gt;&lt;div class="heading"&gt;&lt;p class="alignleft"&gt;Werewolf (Hybrid Form)&lt;/p&gt;&lt;p class="alignright"&gt;CR 2&lt;/p&gt;&lt;div style="clear: both;"&gt;&lt;/div&gt;&lt;/div&gt;&lt;div&gt;&lt;h5&gt;&lt;b&gt;XP &lt;/b&gt;600&lt;/h5&gt;&lt;h5&gt;CE Medium humanoid (human, shapechanger)&lt;/h5&gt;&lt;h5&gt;&lt;b&gt;Init &lt;/b&gt;+5; &lt;b&gt;Senses &lt;/b&gt;low-light vision, scent; Perception +4&lt;/h5&gt;&lt;/div&gt;&lt;hr/&gt;&lt;div&gt;&lt;h5&gt;&lt;b&gt;DEFENSE&lt;/b&gt;&lt;/h5&gt;&lt;/div&gt;&lt;hr/&gt;&lt;div&gt;&lt;h5&gt;&lt;b&gt;AC &lt;/b&gt;22, touch 12, flat-footed 20 (+6 armor, +2 Dex, +4 natural)&lt;/h5&gt;&lt;h5&gt;&lt;b&gt;hp &lt;/b&gt;21 (2d10+6)&lt;/h5&gt;&lt;h5&gt;&lt;b&gt;Fort &lt;/b&gt;+6, &lt;b&gt;Ref &lt;/b&gt;+2, &lt;b&gt;Will &lt;/b&gt;+2; +3 vs. fear&lt;/h5&gt;&lt;h5&gt;&lt;b&gt;Defensive Abilities &lt;/b&gt;bravery +1; &lt;b&gt;DR &lt;/b&gt;10/silver&lt;/h5&gt;&lt;/div&gt;&lt;hr/&gt;&lt;div&gt;&lt;h5&gt;&lt;b&gt;OFFENSE&lt;/b&gt;&lt;/h5&gt;&lt;/div&gt;&lt;hr/&gt;&lt;div&gt;&lt;h5&gt;&lt;b&gt;Spd &lt;/b&gt;30 ft. (20 ft. in armor)&lt;/h5&gt;&lt;h5&gt;&lt;b&gt;Melee &lt;/b&gt;longsword +6 (1d8+6/19-20), bite +1 (1d6+1 plus trip and curse of lycanthropy)&lt;/h5&gt;&lt;h5&gt;&lt;b&gt;Ranged &lt;/b&gt;light crossbow +4 (1d8/19-20)&lt;/h5&gt;&lt;/div&gt;&lt;hr/&gt;&lt;div&gt;&lt;h5&gt;&lt;b&gt;STATISTICS&lt;/b&gt;&lt;/h5&gt;&lt;/div&gt;&lt;hr/&gt;&lt;div&gt;&lt;h5&gt;&lt;b&gt;Str&lt;/b&gt; 19, &lt;b&gt;Dex&lt;/b&gt; 15, &lt;b&gt;Con&lt;/b&gt; 17, &lt;b&gt;Int&lt;/b&gt; 8, &lt;b&gt;Wis&lt;/b&gt; 14, &lt;b&gt;Cha&lt;/b&gt; 8&lt;/h5&gt;&lt;h5&gt;&lt;b&gt;Base Atk &lt;/b&gt;+2; &lt;b&gt;CMB &lt;/b&gt;+6; &lt;b&gt;CMD &lt;/b&gt;18&lt;/h5&gt;&lt;h5&gt;&lt;b&gt;Feats &lt;/b&gt;Cleave, Combat Reflexes, Improved Initiative, Power Attack&lt;/h5&gt;&lt;h5&gt;&lt;b&gt;Skills &lt;/b&gt;Climb +4, Intimidate +4, Perception +4&lt;/h5&gt;&lt;h5&gt;&lt;b&gt;Languages &lt;/b&gt;Common&lt;/h5&gt;&lt;h5&gt;&lt;b&gt;SQ &lt;/b&gt;change shape (human, hybrid, and wolf; polymorph), lycanthropic empathy (wolves and dire wolves)&lt;/h5&gt;&lt;/div&gt;&lt;hr/&gt;&lt;div&gt;&lt;h5&gt;&lt;b&gt;ECOLOGY&lt;/b&gt;&lt;/h5&gt;&lt;/div&gt;&lt;hr/&gt;&lt;div&gt;&lt;h5&gt;&lt;b&gt;Environment &lt;/b&gt; any land&lt;/h5&gt;&lt;h5&gt;&lt;b&gt;Organization &lt;/b&gt;solitary, pair, or pack (3-6)&lt;/h5&gt;&lt;h5&gt;&lt;b&gt;Treasure &lt;/b&gt;NPC gear (chainmail, longsword, light crossbow with 20 bolts, other treasure)&lt;/h5&gt;&lt;/div&gt;&lt;br&gt;&lt;/br&gt;&lt;div&gt;&lt;h4&gt;&lt;p&gt;In their humanoid form, werewolves look like normal people, though some tend to look a bit feral and have wild hair. Eyebrows that grow together, index fingers longer than the middle fingers, and strange birthmarks on the palm of the hand are all commonly accepted indications that a person is in fact a werewolf. Of course, such telltale signs are not always accurate, for such physical traits exist in normal people as well, but in areas where werewolves are a common problem, the traits can be damning regardless.&lt;/p&gt;&lt;p&gt;Of all the various types of lycanthropes, it is the werewolf that is the most widespread and the most feared. Stories of werewolves haunting lonely forest roads, prowling misty moors on the outskirts of rural societies, or dwelling in the shadows of the largest cities are widespread as well. In most societies, werewolves are feared and despised-and with good reason, as the typical werewolf personif ies all that is savage and bestial in a lycanthrope. This isn't to say that good-aligned werewolves are unknown, but they're certainly a minority among their kind, and most werewolves are evil murderers who delight in the hunt and the succulent taste of raw meat.&lt;/p&gt;&lt;p&gt;Just as wolves are pack animals, werewolves have been known to gather in colonies and live among their own kind, humanoid by day and beast at night. Visitors to werewolf villages are generally rushed out of town before nightfall so as not to discover the citizenry's dark secret-unless, of course, the pack decides that the unlucky visitor won't be missed by friends back home.&lt;/p&gt;&lt;/h4&gt;&lt;/div&gt;</t>
  </si>
  <si>
    <t>Manticore</t>
  </si>
  <si>
    <t>darkvision 60 ft., low-light vision, scent; Perception +9</t>
  </si>
  <si>
    <t>30 ft., fly 50 ft. (clumsy)</t>
  </si>
  <si>
    <t>bite +10 (1d8+5), 2 claws +10 (2d4+5)</t>
  </si>
  <si>
    <t>4 spikes +8 (1d6+5)</t>
  </si>
  <si>
    <t>Str 20, Dex 15, Con 18, Int 7, Wis 12, Cha 9</t>
  </si>
  <si>
    <t>Flyby Attack, Hover, Weapon Focus (spikes)</t>
  </si>
  <si>
    <t>Fly -3, Perception +9, Survival +4 (+8 tracking)</t>
  </si>
  <si>
    <t>+4 Perception, +4 Survival when tracking</t>
  </si>
  <si>
    <t xml:space="preserve"> warm hills and marshes</t>
  </si>
  <si>
    <t>solitary, pair, or pride (3-6)</t>
  </si>
  <si>
    <t>This creature has a vaguely humanoid head, the body of a lion, and the wings of a dragon. Its tail ends in long, sharp spikes.</t>
  </si>
  <si>
    <t>Spikes (Ex) With a snap of its tail, a manticore can loose a volley of four spikes as a standard action (make an attack roll for each spike). This attack has a range of 180 feet with no range increment. All targets must be within 30 feet of each other. The creature can launch only 24 spikes in any 24-hour period.</t>
  </si>
  <si>
    <t>Manticores are fierce predators that patrol a wide area in search of fresh meat. A typical manticore is about 10 feet long and weighs about 1,000 pounds. Some have more human-like heads, usually with beards. Males and females look much alike. Manticores eat any meat, even carrion, though they prefer human flesh and rarely pass up an opportunity for such a delicacy. They are smart and social enough to bargain with or bully evil humanoids into alliances or offering tribute, and more powerful creatures may hire or bribe them to guard or patrol a place or area. They like lairs in high places, such as hilltops and caves in cliffs. Although manticores were likely a magical creation, they have long since established themselves as a naturally occurring species. Curiously, manticores seem strangely fecund, and can interbreed with a number of other similarly shaped creatures, including lions, dire lions, lamias, sphinxes, and even chimeras. The progeny of a manticore and an unusual mate is summarized on the table below. Manticore's Mate Offspring Lion Standard manticore Dire lion Advanced manticore Lamia Lamia with spiked tail and spikes special attack Sphinx Sphinx with spiked tail and spikes special attack Chimera Chimera with spiked tail and spikes special attack</t>
  </si>
  <si>
    <t>&lt;link rel="stylesheet"href="PF.css"&gt;&lt;div&gt;&lt;h2&gt;Manticore&lt;/h2&gt;&lt;h3&gt;&lt;i&gt;This creature has a vaguely humanoid head, the body of a lion, and the wings of a dragon. Its tail ends in long, sharp spikes.&lt;/i&gt;&lt;/h3&gt;&lt;br&gt;&lt;/br&gt;&lt;/div&gt;&lt;div class="heading"&gt;&lt;p class="alignleft"&gt;Manticore&lt;/p&gt;&lt;p class="alignright"&gt;CR 5&lt;/p&gt;&lt;div style="clear: both;"&gt;&lt;/div&gt;&lt;/div&gt;&lt;div&gt;&lt;h5&gt;&lt;b&gt;XP &lt;/b&gt;1,600&lt;/h5&gt;&lt;h5&gt;LE Large magical beast &lt;/h5&gt;&lt;h5&gt;&lt;b&gt;Init &lt;/b&gt;+2; &lt;b&gt;Senses &lt;/b&gt;darkvision 60 ft., low-light vision, scent; Perception +9&lt;/h5&gt;&lt;/div&gt;&lt;hr/&gt;&lt;div&gt;&lt;h5&gt;&lt;b&gt;DEFENSE&lt;/b&gt;&lt;/h5&gt;&lt;/div&gt;&lt;hr/&gt;&lt;div&gt;&lt;h5&gt;&lt;b&gt;AC &lt;/b&gt;17, touch 11, flat-footed 15 (+2 Dex, +6 natural, -1 size)&lt;/h5&gt;&lt;h5&gt;&lt;b&gt;hp &lt;/b&gt;57 (6d10+24)&lt;/h5&gt;&lt;h5&gt;&lt;b&gt;Fort &lt;/b&gt;+9, &lt;b&gt;Ref &lt;/b&gt;+7, &lt;b&gt;Will &lt;/b&gt;+3&lt;/h5&gt;&lt;/div&gt;&lt;hr/&gt;&lt;div&gt;&lt;h5&gt;&lt;b&gt;OFFENSE&lt;/b&gt;&lt;/h5&gt;&lt;/div&gt;&lt;hr/&gt;&lt;div&gt;&lt;h5&gt;&lt;b&gt;Spd &lt;/b&gt;30 ft., fly 50 ft. (clumsy)&lt;/h5&gt;&lt;h5&gt;&lt;b&gt;Melee &lt;/b&gt;bite +10 (1d8+5), 2 claws +10 (2d4+5)&lt;/h5&gt;&lt;h5&gt;&lt;b&gt;Ranged &lt;/b&gt;4 spikes +8 (1d6+5)&lt;/h5&gt;&lt;h5&gt;&lt;b&gt;Space &lt;/b&gt;10 ft.; &lt;b&gt;Reach &lt;/b&gt;5 ft.&lt;/h5&gt;&lt;/div&gt;&lt;hr/&gt;&lt;div&gt;&lt;h5&gt;&lt;b&gt;STATISTICS&lt;/b&gt;&lt;/h5&gt;&lt;/div&gt;&lt;hr/&gt;&lt;div&gt;&lt;h5&gt;&lt;b&gt;Str&lt;/b&gt; 20, &lt;b&gt;Dex&lt;/b&gt; 15, &lt;b&gt;Con&lt;/b&gt; 18, &lt;b&gt;Int&lt;/b&gt; 7, &lt;b&gt;Wis&lt;/b&gt; 12, &lt;b&gt;Cha&lt;/b&gt; 9&lt;/h5&gt;&lt;h5&gt;&lt;b&gt;Base Atk &lt;/b&gt;+6; &lt;b&gt;CMB &lt;/b&gt;+12; &lt;b&gt;CMD &lt;/b&gt;24 (28 vs. trip)&lt;/h5&gt;&lt;h5&gt;&lt;b&gt;Feats &lt;/b&gt;Flyby Attack, Hover, Weapon Focus (spikes)&lt;/h5&gt;&lt;h5&gt;&lt;b&gt;Skills &lt;/b&gt;Fly -3, Perception +9, Survival +4 (+8 tracking); &lt;b&gt;Racial Modifiers &lt;/b&gt;+4 Perception, +4 Survival when tracking&lt;/h5&gt;&lt;h5&gt;&lt;b&gt;Languages &lt;/b&gt;Common&lt;/h5&gt;&lt;/div&gt;&lt;hr/&gt;&lt;div&gt;&lt;h5&gt;&lt;b&gt;ECOLOGY&lt;/b&gt;&lt;/h5&gt;&lt;/div&gt;&lt;hr/&gt;&lt;div&gt;&lt;h5&gt;&lt;b&gt;Environment &lt;/b&gt; warm hills and marshes&lt;/h5&gt;&lt;h5&gt;&lt;b&gt;Organization &lt;/b&gt;solitary, pair, or pride (3-6)&lt;/h5&gt;&lt;h5&gt;&lt;b&gt;Treasure &lt;/b&gt;standard&lt;/h5&gt;&lt;/div&gt;&lt;hr/&gt;&lt;div&gt;&lt;h5&gt;&lt;b&gt;SPECIAL ABILITIES&lt;/b&gt;&lt;/h5&gt;&lt;/div&gt;&lt;hr/&gt;&lt;div&gt;&lt;h5&gt;&lt;b&gt;Spikes (Ex)&lt;/b&gt; With a snap of its tail, a manticore can loose a volley of four spikes as a standard action (make an attack roll for each spike). This attack has a range of 180 feet with no range increment. All targets must be within 30 feet of each other. The creature can launch only 24 spikes in any 24-hour period.&lt;/h5&gt;&lt;/div&gt;&lt;br&gt;&lt;/br&gt;&lt;div&gt;&lt;h4&gt;&lt;p&gt;Manticores are fierce predators that patrol a wide area in search of fresh meat. A typical manticore is about 10 feet long and weighs about 1,000 pounds. Some have more human-like heads, usually with beards. Males and females look much alike.&lt;/p&gt;&lt;p&gt;Manticores eat any meat, even carrion, though they prefer human flesh and rarely pass up an opportunity for such a delicacy. They are smart and social enough to bargain with or bully evil humanoids into alliances or offering tribute, and more powerful creatures may hire or bribe them to guard or patrol a place or area. They like lairs in high places, such as hilltops and caves in cliffs.&lt;/p&gt;&lt;p&gt;Although manticores were likely a magical creation, they have long since established themselves as a naturally occurring species. Curiously, manticores seem strangely fecund, and can interbreed with a number of other similarly shaped creatures, including lions, dire lions, lamias, sphinxes, and even chimeras. The progeny of a manticore and an unusual mate is summarized on the table below.&lt;/p&gt;&lt;p&gt; &lt;table&gt;  &lt;tr&gt;&lt;th&gt;Manticore's Mate&lt;/th&gt;&lt;th&gt;Offspring&lt;/th&gt;&lt;/tr&gt; &lt;tr&gt;&lt;td&gt;Lion&lt;/td&gt;&lt;td&gt;Standard manticore&lt;/td&gt;&lt;/tr&gt; &lt;tr&gt;&lt;td&gt;Dire lion&lt;/td&gt;&lt;td&gt;Advanced manticore&lt;/td&gt;&lt;/tr&gt; &lt;tr&gt;&lt;td&gt;Lamia&lt;/td&gt;&lt;td&gt;Lamia with spiked tail and spikes special attack&lt;/td&gt;&lt;/tr&gt; &lt;tr&gt;&lt;td&gt;Sphinx&lt;/td&gt;&lt;td&gt;Sphinx with spiked tail and spikes special attack&lt;/td&gt;&lt;/tr&gt; &lt;tr&gt;&lt;td&gt;Chimera&lt;/td&gt;&lt;td&gt;Chimera with spiked tail and spikes special attack&lt;/td&gt;&lt;/tr&gt; &lt;/table&gt; &lt;/p&gt;&lt;/h4&gt;&lt;/div&gt;</t>
  </si>
  <si>
    <t>Giant Mantis</t>
  </si>
  <si>
    <t>darkvision 60 ft.; Perception +6</t>
  </si>
  <si>
    <t>15, touch 10, flat-footed 14</t>
  </si>
  <si>
    <t>(+1 Dex, +5 natural, -1 size)</t>
  </si>
  <si>
    <t>Fort +7, Ref +2, Will +3</t>
  </si>
  <si>
    <t>30 ft., climb 30 ft. fly 40 ft. (poor)</t>
  </si>
  <si>
    <t>2 claws +5 (1d6+3 plus grab)</t>
  </si>
  <si>
    <t>lunge, mandibles, sudden strike</t>
  </si>
  <si>
    <t>Str 16, Dex 13, Con 16, Int -, Wis 14, Cha 11</t>
  </si>
  <si>
    <t>Climb +11, Fly -5, Perception +6, Stealth +1 (+13 in forests)</t>
  </si>
  <si>
    <t>+4 Perception, +4 Stealth (+12 in forests)</t>
  </si>
  <si>
    <t>This towering insect walks on its back four legs. Its head is triangular and its front legs sport razor-sharp edges and claws.</t>
  </si>
  <si>
    <t>Mantis</t>
  </si>
  <si>
    <t>Lunge (Ex) A giant mantis's limbs are capable of reaching much farther than normal for a creature of its size. As a fullattack action, it can make a single attack with its claws at double its normal reach. When a giant mantis attacks with a claw in this manner, it gains a +4 bonus on its attack roll. A giant mantis cannot make attacks of opportunity with its lunge.  Mandibles (Ex) A giant mantis that grabs a foe can make a bite attack against that foe as a secondary attack. The mantis's bite is a +0 attack that inflicts 1d6+1 points of damage on a hit.  Sudden Strike (Ex) A giant mantis is particularly adept at moving quickly when its foes are surprised. During a surprise round, a giant mantis may act as if it had a full round to act, rather than just one standard action.</t>
  </si>
  <si>
    <t>Known to many as the giant praying mantis for the way the creature's deadly front limbs fold under its head as it lies in wait for food, this creature is well feared along caravan tracks that pass through dense woodlands. The giant mantis, a master of hiding in dense undergrowth, is almost unnaturally patient as it lies in wait, striking with unsettling speed as unsuspecting meals wander by.  In many savage societies, the giant mantis is particularly feared-in regions where these vermin are common, they are often regarded as messengers of death sent to the world by angry gods. Their swift speed, alien appearance, and near-invisibility in forests give rise to many legends- that the giant mantis can become invisible, that it can smell fear, and that the souls of those who it slays and eats are digested and kept from moving on to the afterlife.  While the giant mantis is nothing more than an efficient and deadly vermin, the numerous legends and whispers regarding its supposed powers and alien intellect have inspired some spellcasters to work such features into their constructs as a way to make them even more fearsome. There are even stories of entire societies of assassins who worship an immense mantis as a god, and who have taken to heart the mantis's style of murderous ambush, fighting with twin serrated rapiers.  The giant mantis presented here stands 7 feet tall and 15 feet long, and weighs 650 pounds. Larger giant mantises exist in the deepest, darkest forests of the world, where they might prey upon things as mighty as giants or dragons. Known by various names, such as the drakeeating mantis, the treebender mantis, or simply the deadly mantis, these immense behemoths average more than 60 feet in height and have a terrifying habit of destroying entire villages or towns in order to satiate their ravenous appetites. A deadly mantis is a giant mantis advanced to Colossal size, 16 Hit Dice, and CR 14.</t>
  </si>
  <si>
    <t>&lt;link rel="stylesheet"href="PF.css"&gt;&lt;div&gt;&lt;h2&gt;Mantis, Giant &lt;/h2&gt;&lt;h3&gt;&lt;i&gt;This towering insect walks on its back four legs. Its head is triangular and its front legs sport razor-sharp edges and claws.&lt;/i&gt;&lt;/h3&gt;&lt;br&gt;&lt;/br&gt;&lt;/div&gt;&lt;div class="heading"&gt;&lt;p class="alignleft"&gt;Giant Mantis&lt;/p&gt;&lt;p class="alignright"&gt;CR 3&lt;/p&gt;&lt;div style="clear: both;"&gt;&lt;/div&gt;&lt;/div&gt;&lt;div&gt;&lt;h5&gt;&lt;b&gt;XP &lt;/b&gt;800&lt;/h5&gt;&lt;h5&gt;N Large vermin &lt;/h5&gt;&lt;h5&gt;&lt;b&gt;Init &lt;/b&gt;+1; &lt;b&gt;Senses &lt;/b&gt;darkvision 60 ft.; Perception +6&lt;/h5&gt;&lt;/div&gt;&lt;hr/&gt;&lt;div&gt;&lt;h5&gt;&lt;b&gt;DEFENSE&lt;/b&gt;&lt;/h5&gt;&lt;/div&gt;&lt;hr/&gt;&lt;div&gt;&lt;h5&gt;&lt;b&gt;AC &lt;/b&gt;15, touch 10, flat-footed 14 (+1 Dex, +5 natural, -1 size)&lt;/h5&gt;&lt;h5&gt;&lt;b&gt;hp &lt;/b&gt;30 (4d8+12)&lt;/h5&gt;&lt;h5&gt;&lt;b&gt;Fort &lt;/b&gt;+7, &lt;b&gt;Ref &lt;/b&gt;+2, &lt;b&gt;Will &lt;/b&gt;+3&lt;/h5&gt;&lt;h5&gt;&lt;b&gt;Immune &lt;/b&gt;mind-affecting effects&lt;/h5&gt;&lt;/div&gt;&lt;hr/&gt;&lt;div&gt;&lt;h5&gt;&lt;b&gt;OFFENSE&lt;/b&gt;&lt;/h5&gt;&lt;/div&gt;&lt;hr/&gt;&lt;div&gt;&lt;h5&gt;&lt;b&gt;Spd &lt;/b&gt;30 ft., climb 30 ft. fly 40 ft. (poor)&lt;/h5&gt;&lt;h5&gt;&lt;b&gt;Melee &lt;/b&gt;2 claws +5 (1d6+3 plus grab)&lt;/h5&gt;&lt;h5&gt;&lt;b&gt;Space &lt;/b&gt;10 ft.; &lt;b&gt;Reach &lt;/b&gt;10 ft.&lt;/h5&gt;&lt;h5&gt;&lt;b&gt;Special Attacks &lt;/b&gt;lunge, mandibles, sudden strike&lt;/h5&gt;&lt;/div&gt;&lt;hr/&gt;&lt;div&gt;&lt;h5&gt;&lt;b&gt;STATISTICS&lt;/b&gt;&lt;/h5&gt;&lt;/div&gt;&lt;hr/&gt;&lt;div&gt;&lt;h5&gt;&lt;b&gt;Str&lt;/b&gt; 16, &lt;b&gt;Dex&lt;/b&gt; 13, &lt;b&gt;Con&lt;/b&gt; 16, &lt;b&gt;Int&lt;/b&gt; -, &lt;b&gt;Wis&lt;/b&gt; 14, &lt;b&gt;Cha&lt;/b&gt; 11&lt;/h5&gt;&lt;h5&gt;&lt;b&gt;Base Atk &lt;/b&gt;+3; &lt;b&gt;CMB &lt;/b&gt;+7 (+11 grapple); &lt;b&gt;CMD &lt;/b&gt;18 (22 vs. trip)&lt;/h5&gt;&lt;h5&gt;&lt;b&gt;Skills &lt;/b&gt;Climb +11, Fly -5, Perception +6, Stealth +1 (+13 in forests); &lt;b&gt;Racial Modifiers &lt;/b&gt;+4 Perception, +4 Stealth (+12 in forests)&lt;/h5&gt;&lt;/div&gt;&lt;hr/&gt;&lt;div&gt;&lt;h5&gt;&lt;b&gt;ECOLOGY&lt;/b&gt;&lt;/h5&gt;&lt;/div&gt;&lt;hr/&gt;&lt;div&gt;&lt;h5&gt;&lt;b&gt;Environment &lt;/b&gt; temperate forests&lt;/h5&gt;&lt;h5&gt;&lt;b&gt;Organization &lt;/b&gt;solitary&lt;/h5&gt;&lt;h5&gt;&lt;b&gt;Treasure &lt;/b&gt;none&lt;/h5&gt;&lt;/div&gt;&lt;hr/&gt;&lt;div&gt;&lt;h5&gt;&lt;b&gt;SPECIAL ABILITIES&lt;/b&gt;&lt;/h5&gt;&lt;/div&gt;&lt;hr/&gt;&lt;div&gt;&lt;h5&gt;&lt;b&gt;Lunge (Ex)&lt;/b&gt; A giant mantis's limbs are capable of reaching much farther than normal for a creature of its size. As a fullattack action, it can make a single attack with its claws at double its normal reach. When a giant mantis attacks with a claw in this manner, it gains a +4 bonus on its attack roll. A giant mantis cannot make attacks of opportunity with its lunge.&lt;/h5&gt;&lt;h5&gt;&lt;b&gt;  Mandibles (Ex)&lt;/b&gt; A giant mantis that grabs a foe can make a bite attack against that foe as a secondary attack. The mantis's bite is a +0 attack that inflicts 1d6+1 points of damage on a hit.&lt;/h5&gt;&lt;h5&gt;&lt;b&gt;  Sudden Strike (Ex)&lt;/b&gt; A giant mantis is particularly adept at moving quickly when its foes are surprised. During a surprise round, a giant mantis may act as if it had a full round to act, rather than just one standard action.&lt;/h5&gt;&lt;/div&gt;&lt;br&gt;&lt;/br&gt;&lt;div&gt;&lt;h4&gt;&lt;p&gt;Known to many as the giant praying mantis for the way the creature's deadly front limbs fold under its head as it lies in wait for food, this creature is well feared along caravan tracks that pass through dense woodlands. The giant mantis, a master of hiding in dense undergrowth, is almost unnaturally patient as it lies in wait, striking with unsettling speed as unsuspecting meals wander by.&lt;/p&gt;&lt;p&gt;In many savage societies, the giant mantis is particularly feared-in regions where these vermin are common, they are often regarded as messengers of death sent to the world by angry gods. Their swift speed, alien appearance, and near-invisibility in forests give rise to many legends- that the giant mantis can become invisible, that it can smell fear, and that the souls of those who it slays and eats are digested and kept from moving on to the afterlife.&lt;/p&gt;&lt;p&gt;While the giant mantis is nothing more than an efficient and deadly vermin, the numerous legends and whispers regarding its supposed powers and alien intellect have inspired some spellcasters to work such features into their constructs as a way to make them even more fearsome. There are even stories of entire societies of assassins who worship an immense mantis as a god, and who have taken to heart the mantis's style of murderous ambush, fighting with twin serrated rapiers.&lt;/p&gt;&lt;p&gt;The giant mantis presented here stands 7 feet tall and 15 feet long, and weighs 650 pounds. Larger giant mantises exist in the deepest, darkest forests of the world, where they might prey upon things as mighty as giants or dragons. Known by various names, such as the drakeeating mantis, the treebender mantis, or simply the deadly mantis, these immense behemoths average more than 60 feet in height and have a terrifying habit of destroying entire villages or towns in order to satiate their ravenous appetites. A deadly mantis is a giant mantis advanced to Colossal size, 16 Hit Dice, and CR 14.&lt;/p&gt;&lt;/h4&gt;&lt;/div&gt;</t>
  </si>
  <si>
    <t>Medusa</t>
  </si>
  <si>
    <t>all-around vision, darkvision 60 ft.; Perception +16</t>
  </si>
  <si>
    <t>( +2 Dex, +3 natural)</t>
  </si>
  <si>
    <t>(8d10+32)</t>
  </si>
  <si>
    <t>Fort +6, Ref +8, Will +7</t>
  </si>
  <si>
    <t>dagger +10/+5 (1d4/19-20), snake bite +5 (1d4 plus poison)</t>
  </si>
  <si>
    <t>mwk longbow +11/+6 (1d8/x3)</t>
  </si>
  <si>
    <t>petrifying gaze</t>
  </si>
  <si>
    <t>Str 10, Dex 15, Con 18, Int 12, Wis 13, Cha 15</t>
  </si>
  <si>
    <t>Improved Initiative, Point-Blank Shot, Precise Shot, Weapon Finesse</t>
  </si>
  <si>
    <t>Bluff +10, Disguise +10, Intimidate +13, Perception +16, Stealth +13</t>
  </si>
  <si>
    <t xml:space="preserve"> temperate marshes and underground</t>
  </si>
  <si>
    <t>double (dagger, masterwork  longbow with 20 arrows, other treasure)</t>
  </si>
  <si>
    <t>This slender, attractive woman has strangely glowing eyes and a full head of hissing snakes for hair.</t>
  </si>
  <si>
    <t>All-Around Vision (Ex) A medusa's snake-hair allows her to see in all directions. Medusas gain a +4 racial bonus to Perception checks and cannot be flanked.  Petrifying Gaze (Su) Turn to stone permanently, 30 feet, Fortitude DC 16 negates. The save DC is Charisma-based.  Poison (Ex) Bite-injury; save Fort DC 18; frequency 1/round for 6 rounds; effect 1d3 Str; cure 2 consecutive saves. The save DC is Constitution-based.</t>
  </si>
  <si>
    <t>Medusas are human-like creatures with snakes instead of hair. At distances of 30 feet or more, a medusa can easily pass for a beautiful woman if she wears something to cover her serpentine locks-when wearing clothing that conceals her head and face, she can be mistaken for a human at even closer distances. Medusas use lies and disguises that conceal their faces to get close enough to opponents to use their petrifying gaze, though they like playing with their prey and may fire arrows from a distance to lead enemies into traps. Some enjoy creating intricate decorations out of their victims, using their petrified remains as accents to their swampy lairs, but most medusas take care to hide the evidence of their previous conf licts so that new foes won't have advance warning of their presence.  Used to concealing themselves, medusas in cities are usually rogues, while those in the wilderness often pass themselves off as rangers or trackers. The most notorious and legendary medusas, though, are those who take levels as bards or clerics. Charismatic and intelligent, urban medusas are often involved with thieves' guilds or other aspects of the criminal underworld. Medusas may form alliances with blind creatures or intelligent undead, both of which are immune to their stony gaze. Spellcasting medusas often serve as oracles or prophets, usually dwelling in remote locations of legendary power or infamous history. Such oracle medusas take great delight in their roles, and if presented with the proper gifts and flattery, the secrets they offer can be quite helpful. Of course, the lairs of such potent creatures are liberally decorated with statues of those who have offended them, so the seeker of knowledge is well advised to tred carefully during such meetings.  All known medusas are female. Rarely, a medusa may decide to keep a male humanoid as a mate, usually with the help of elixirs of love or similar magic, and is always careful to not petrify her prisoner-at least until she grows tired of his company.</t>
  </si>
  <si>
    <t>&lt;link rel="stylesheet"href="PF.css"&gt;&lt;div&gt;&lt;h2&gt;Medusa&lt;/h2&gt;&lt;h3&gt;&lt;i&gt;This slender, attractive woman has strangely glowing eyes and a full head of hissing snakes for hair.&lt;/i&gt;&lt;/h3&gt;&lt;br&gt;&lt;/br&gt;&lt;/div&gt;&lt;div class="heading"&gt;&lt;p class="alignleft"&gt;Medusa&lt;/p&gt;&lt;p class="alignright"&gt;CR 7&lt;/p&gt;&lt;div style="clear: both;"&gt;&lt;/div&gt;&lt;/div&gt;&lt;div&gt;&lt;h5&gt;&lt;b&gt;XP &lt;/b&gt;3,200&lt;/h5&gt;&lt;h5&gt;LE Medium monstrous humanoid &lt;/h5&gt;&lt;h5&gt;&lt;b&gt;Init &lt;/b&gt;+6; &lt;b&gt;Senses &lt;/b&gt;all-around vision, darkvision 60 ft.; Perception +16&lt;/h5&gt;&lt;/div&gt;&lt;hr/&gt;&lt;div&gt;&lt;h5&gt;&lt;b&gt;DEFENSE&lt;/b&gt;&lt;/h5&gt;&lt;/div&gt;&lt;hr/&gt;&lt;div&gt;&lt;h5&gt;&lt;b&gt;AC &lt;/b&gt;15, touch 12, flat-footed 13 ( +2 Dex, +3 natural)&lt;/h5&gt;&lt;h5&gt;&lt;b&gt;hp &lt;/b&gt;76 (8d10+32)&lt;/h5&gt;&lt;h5&gt;&lt;b&gt;Fort &lt;/b&gt;+6, &lt;b&gt;Ref &lt;/b&gt;+8, &lt;b&gt;Will &lt;/b&gt;+7&lt;/h5&gt;&lt;/div&gt;&lt;hr/&gt;&lt;div&gt;&lt;h5&gt;&lt;b&gt;OFFENSE&lt;/b&gt;&lt;/h5&gt;&lt;/div&gt;&lt;hr/&gt;&lt;div&gt;&lt;h5&gt;&lt;b&gt;Spd &lt;/b&gt;30 ft.&lt;/h5&gt;&lt;h5&gt;&lt;b&gt;Melee &lt;/b&gt;dagger +10/+5 (1d4/19-20), snake bite +5 (1d4 plus poison)&lt;/h5&gt;&lt;h5&gt;&lt;b&gt;Ranged &lt;/b&gt;mwk longbow +11/+6 (1d8/x3)&lt;/h5&gt;&lt;h5&gt;&lt;b&gt;Special Attacks &lt;/b&gt;petrifying gaze&lt;/h5&gt;&lt;/div&gt;&lt;hr/&gt;&lt;div&gt;&lt;h5&gt;&lt;b&gt;STATISTICS&lt;/b&gt;&lt;/h5&gt;&lt;/div&gt;&lt;hr/&gt;&lt;div&gt;&lt;h5&gt;&lt;b&gt;Str&lt;/b&gt; 10, &lt;b&gt;Dex&lt;/b&gt; 15, &lt;b&gt;Con&lt;/b&gt; 18, &lt;b&gt;Int&lt;/b&gt; 12, &lt;b&gt;Wis&lt;/b&gt; 13, &lt;b&gt;Cha&lt;/b&gt; 15&lt;/h5&gt;&lt;h5&gt;&lt;b&gt;Base Atk &lt;/b&gt;+8; &lt;b&gt;CMB &lt;/b&gt;+8; &lt;b&gt;CMD &lt;/b&gt;20&lt;/h5&gt;&lt;h5&gt;&lt;b&gt;Feats &lt;/b&gt;Improved Initiative, Point-Blank Shot, Precise Shot, Weapon Finesse&lt;/h5&gt;&lt;h5&gt;&lt;b&gt;Skills &lt;/b&gt;Bluff +10, Disguise +10, Intimidate +13, Perception +16, Stealth +13; &lt;b&gt;Racial Modifiers &lt;/b&gt;+4 Perception&lt;/h5&gt;&lt;h5&gt;&lt;b&gt;Languages &lt;/b&gt;Common&lt;/h5&gt;&lt;/div&gt;&lt;hr/&gt;&lt;div&gt;&lt;h5&gt;&lt;b&gt;ECOLOGY&lt;/b&gt;&lt;/h5&gt;&lt;/div&gt;&lt;hr/&gt;&lt;div&gt;&lt;h5&gt;&lt;b&gt;Environment &lt;/b&gt; temperate marshes and underground&lt;/h5&gt;&lt;h5&gt;&lt;b&gt;Organization &lt;/b&gt;solitary&lt;/h5&gt;&lt;h5&gt;&lt;b&gt;Treasure &lt;/b&gt;double (dagger, masterwork  longbow with 20 arrows, other treasure)&lt;/h5&gt;&lt;/div&gt;&lt;hr/&gt;&lt;div&gt;&lt;h5&gt;&lt;b&gt;SPECIAL ABILITIES&lt;/b&gt;&lt;/h5&gt;&lt;/div&gt;&lt;hr/&gt;&lt;div&gt;&lt;h5&gt;&lt;b&gt;All-Around Vision (Ex)&lt;/b&gt; A medusa's snake-hair allows her to see in all directions. Medusas gain a +4 racial bonus to Perception checks and cannot be flanked.  &lt;/h5&gt;&lt;h5&gt;&lt;b&gt;Petrifying Gaze (Su)&lt;/b&gt; Turn to stone permanently, 30 feet, Fortitude DC 16 negates. The save DC is Charisma-based.&lt;/h5&gt;&lt;h5&gt;&lt;b&gt;  Poison (Ex)&lt;/b&gt; Bite-injury; save Fort DC 18; frequency 1/round for 6 rounds; effect 1d3 Str; cure 2 consecutive saves. The save DC is Constitution-based.&lt;/h5&gt;&lt;/div&gt;&lt;br&gt;&lt;/br&gt;&lt;div&gt;&lt;h4&gt;&lt;p&gt;Medusas are human-like creatures with snakes instead of hair. At distances of 30 feet or more, a medusa can easily pass for a beautiful woman if she wears something to cover her serpentine locks-when wearing clothing that conceals her head and face, she can be mistaken for a human at even closer distances. Medusas use lies and disguises that conceal their faces to get close enough to opponents to use their petrifying gaze, though they like playing with their prey and may fire arrows from a distance to lead enemies into traps. Some enjoy creating intricate decorations out of their victims, using their petrified remains as accents to their swampy lairs, but most medusas take care to hide the evidence of their previous conf licts so that new foes won't have advance warning of their presence.&lt;/p&gt;&lt;p&gt;Used to concealing themselves, medusas in cities are usually rogues, while those in the wilderness often pass themselves off as rangers or trackers. The most notorious and legendary medusas, though, are those who take levels as bards or clerics. Charismatic and intelligent, urban medusas are often involved with thieves' guilds or other aspects of the criminal underworld. Medusas may form alliances with blind creatures or intelligent undead, both of which are immune to their stony gaze. Spellcasting medusas often serve as oracles or prophets, usually dwelling in remote locations of legendary power or infamous history. Such oracle medusas take great delight in their roles, and if presented with the proper gifts and flattery, the secrets they offer can be quite helpful. Of course, the lairs of such potent creatures are liberally decorated with statues of those who have offended them, so the seeker of knowledge is well advised to tred carefully during such meetings.&lt;/p&gt;&lt;p&gt;All known medusas are female. Rarely, a medusa may decide to keep a male humanoid as a mate, usually with the help of elixirs of love or similar magic, and is always careful to not petrify her prisoner-at least until she grows tired of his company.&lt;/p&gt;&lt;/h4&gt;&lt;/div&gt;</t>
  </si>
  <si>
    <t>Mephit</t>
  </si>
  <si>
    <t>(varies)</t>
  </si>
  <si>
    <t>17, touch 14, f lat-footed 14</t>
  </si>
  <si>
    <t>((+2 Dex, +1 dodge, +3 natural, +1 size)</t>
  </si>
  <si>
    <t>(3d10+3)</t>
  </si>
  <si>
    <t>30 ft., fly 40 ft. (average)</t>
  </si>
  <si>
    <t>2 claws +5 (1d3+1)</t>
  </si>
  <si>
    <t>breath weapon (15-foot cone, effect based on type, Reflex DC 13 for half )</t>
  </si>
  <si>
    <t>Spell-Like Abilities (CL 6th) 1/day- summon (level 2, 1 mephit of the same type 25%), additional abilities based on mephit type</t>
  </si>
  <si>
    <t>Str 13, Dex 15, Con 12, Int 6, Wis 11, Cha 14</t>
  </si>
  <si>
    <t>Dodge, Improved Initiative</t>
  </si>
  <si>
    <t>Bluff +8, Fly +10, Perception +6, Stealth +12</t>
  </si>
  <si>
    <t>Common, one appropriate elemental language (Aquan, Auran, Ignan, or Terran)</t>
  </si>
  <si>
    <t xml:space="preserve"> any (elemental planes)</t>
  </si>
  <si>
    <t>solitary, pair, gang (3-6), mob (7-12)</t>
  </si>
  <si>
    <t>This small humanoid creature has thin, leathery wings, small horns, and a mischievous smile.</t>
  </si>
  <si>
    <t>Breath Weapon (Su) Each type of mephit can unleash a particular breath weapon every 4 rounds as a standard action. The DC is Constitution-based and includes a +1 racial bonus.</t>
  </si>
  <si>
    <t>Mephits are the servants of powerful elemental creatures. Key sites and locations on the elemental planes are full of mephits scurrying about on important errands or duties. Each mephit is associated with one element that defines its spells and abilities. The mephit types are listed below. Air Mephit (Air) Air mephits are commonly found on the Plane of Air. These mephits are whimsical and prone to distraction. • Fast Healing: Works only in gusty and windy areas. • Speed: Fly 60 ft. (perfect) • Breath Weapon: A cone of sand and grit that deals 1d8 slashing damage. • Spell-Like Abilities: blur 1/hour, gust of wind 1/day. Dust Mephit (Air) Dust mephits are commonly found on the Plane of Air. These mephits are irritating and persistent. • Fast Healing: Works only in dusty environments. • Speed: Fly 50 ft. (perfect) • Breath Weapon: A cone of dust that deals 1d4 slashing damage. The dust also causes living creatures to be sickened for 3 rounds. A Reflex save halves the damage and negates the sickened effect. • Spell-Like Abilities: blur 1/hour, wind wall 1/day Earth Mephit (Earth) Earth mephits are commonly found on the Plane of Earth. These mephits are plodding and humorless. • Fast Healing: Works only while underground. • Breath Weapon: A cone of rocks that deals 1d8 bludgeoning damage. • Change Size: Once per day, an earth mephit can enlarge one size category, as enlarge person, except that it only works on the earth mephit. This power acts as a 2ndlevel spell. • Spell-Like Abilities: soften earth and stone 1/day Fire Mephit (Fire) Fire mephits are commonly found on the Plane of Fire. Fire mephits are vengeful and quick to anger. • Fast Healing: Works only while in contact with fire. • Immune: Fire • Weaknesses: Vulnerability to cold • Breath Weapon: A cone of flames that deals 1d8 fire damage. • Spell-Like Abilities: scorching ray 1/hour, heat metal 1/day (DC 14) Ice Mephit (Cold) Ice mephits are commonly found on the Plane of Air. These mephits are cruel and aloof. • Fast Healing: Works only in areas below freezing. • Immune: Cold • Weaknesses: Vulnerability to fire • Breath Weapon: A cone of ice that deals 1d4 cold damage. The cold also causes living creatures to be sickened for 3 rounds. A Reflex save halves the damage and negates the sickened effect. • Spell-Like Abilities: magic missile 1/hour, chill metal 1/day (DC 14) Magma Mephit (Fire) Magma mephits are commonly found on the Plane of Fire. These mephits are dim-witted brutes. • Fast Healing: Works only in contact with magma or lava. • Immune: Fire • Weaknesses: Vulnerability to cold • Breath Weapon: A cone of fire that deals 1d8 fire damage. • Magma Form (Su): Once per hour, a magma mephit can assume the form of a pool of lava, 3 feet in diameter and 6 inches deep. While in this form, its DR increases to 20/ magic and it cannot attack. It can move at a speed of 10 feet per round and can pass through small openings and cracks. Anything touching this pool takes 1d6 fire damage. A magma mephit may remain in this form for up to 10 minutes. • Spell-Like Abilities: pyrotechnics 1/day Ooze Mephit (Water) Ooze mephits are commonly found on the Plane of Water. These mephits are disgusting and slow to act. • Fast Healing: Works only in wet or muddy environments. • Speed: Swim 30 ft. • Breath Weapon: A cone of slime that deals 1d4 acid damage. The slime also causes living creatures to be sickened for 3 rounds. A Reflex save halves the damage and negates the sickened effect. • Spell-Like Abilities: acid arrow 1/hour, stinking cloud 1/day (DC 15) Salt Mephit (Earth) Salt mephits are commonly found on the Plane of Earth. These mephits are cruel and aloof. • Fast Healing: Works only in arid environments. • Breath Weapon: A cone of salt crystals that deals 1d4 slashing damage. The salt also causes living creatures to be sickened for 3 rounds. A Reflex save halves the damage and negates the sickened effect. • Dehydrate (Su): Once per day a salt mephit can draw the moisture from an area in a 20-foot radius centered on itself. Living creatures within range take 2d8 points of damage (Fortitude DC 14 half; caster level 6th). This effect is especially devastating to plant and aquatic creatures, which take a -2 penalty on their saving throws. This ability is the equivalent of a 2nd-level spell. • Spell-Like Abilities: glitterdust 1/hour. Steam Mephit (Fire) Steam mephits are commonly found on the Plane of Fire. These mephits are overconfident and brash. • Fast Healing: Works only in boiling water or steam. • Immune: Fire • Weaknesses: Vulnerability to cold • Breath weapon: A cone of steam that deals 1d4 fire damage. The scalding water also causes living creatures to be sickened for 3 rounds. A Reflex save halves the damage and negates the sickened effect. • Boiling Rain (Su): Once per day a steam mephit can create a rainstorm of boiling water in a 20-foot-square area. Living creatures within the area take 2d6 points of fire damage (Fortitude DC 14 half; caster level 6th). This ability is the equivalent of a 2nd-level spell. • Spell-Like Abilities: blur 1/hour Water Mephit (Water) Water mephits are commonly found on the Plane of Water. These mephits are constant jokesters. • Fast Healing: Works only while the mephit is underwater. • Speed: Swim 30 ft. • Breath Weapon: A cone of acid that deals 1d8 acid damage. • Spell-Like Abilities: acid arrow 1/hour, stinking cloud 1/day (DC 15)</t>
  </si>
  <si>
    <t>&lt;link rel="stylesheet"href="PF.css"&gt;&lt;div&gt;&lt;h2&gt;Mephit&lt;/h2&gt;&lt;h3&gt;&lt;i&gt;This small humanoid creature has thin, leathery wings, small horns, and a mischievous smile.&lt;/i&gt;&lt;/h3&gt;&lt;br&gt;&lt;/br&gt;&lt;/div&gt;&lt;div class="heading"&gt;&lt;p class="alignleft"&gt;Mephit&lt;/p&gt;&lt;p class="alignright"&gt;CR 3&lt;/p&gt;&lt;div style="clear: both;"&gt;&lt;/div&gt;&lt;/div&gt;&lt;div&gt;&lt;h5&gt;&lt;b&gt;XP &lt;/b&gt;800&lt;/h5&gt;&lt;h5&gt;N Small outsider (varies)&lt;/h5&gt;&lt;h5&gt;&lt;b&gt;Init &lt;/b&gt;+6; &lt;b&gt;Senses &lt;/b&gt;darkvision 60 ft.; Perception +6&lt;/h5&gt;&lt;/div&gt;&lt;hr/&gt;&lt;div&gt;&lt;h5&gt;&lt;b&gt;DEFENSE&lt;/b&gt;&lt;/h5&gt;&lt;/div&gt;&lt;hr/&gt;&lt;div&gt;&lt;h5&gt;&lt;b&gt;AC &lt;/b&gt;17, touch 14, f lat-footed 14 (+2 Dex, +1 dodge, +3 natural, +1 size)&lt;/h5&gt;&lt;h5&gt;&lt;b&gt;hp &lt;/b&gt;19 (3d10+3); fast healing 2&lt;/h5&gt;&lt;h5&gt;&lt;b&gt;Fort &lt;/b&gt;+2, &lt;b&gt;Ref &lt;/b&gt;+5, &lt;b&gt;Will &lt;/b&gt;+3&lt;/h5&gt;&lt;h5&gt;&lt;b&gt;DR &lt;/b&gt;5/magic&lt;/h5&gt;&lt;/div&gt;&lt;hr/&gt;&lt;div&gt;&lt;h5&gt;&lt;b&gt;OFFENSE&lt;/b&gt;&lt;/h5&gt;&lt;/div&gt;&lt;hr/&gt;&lt;div&gt;&lt;h5&gt;&lt;b&gt;Spd &lt;/b&gt;30 ft., fly 40 ft. (average)&lt;/h5&gt;&lt;h5&gt;&lt;b&gt;Melee &lt;/b&gt;2 claws +5 (1d3+1)&lt;/h5&gt;&lt;h5&gt;&lt;b&gt;Special Attacks &lt;/b&gt;breath weapon (15-foot cone, effect based on type, Reflex DC 13 for half )&lt;/h5&gt;&lt;h5&gt;&lt;b&gt;Spell-Like Abilities&lt;/b&gt; (CL 6th)&lt;/br&gt;1/day&amp;mdash; &lt;i&gt;summon&lt;/i&gt; (level 2, 1 mephit of the same type 25%), &lt;i&gt;additional abilities based on mephit type&lt;/i&gt;&lt;/h5&gt;&lt;/h5&gt;&lt;/div&gt;&lt;hr/&gt;&lt;div&gt;&lt;h5&gt;&lt;b&gt;STATISTICS&lt;/b&gt;&lt;/h5&gt;&lt;/div&gt;&lt;hr/&gt;&lt;div&gt;&lt;h5&gt;&lt;b&gt;Str&lt;/b&gt; 13, &lt;b&gt;Dex&lt;/b&gt; 15, &lt;b&gt;Con&lt;/b&gt; 12, &lt;b&gt;Int&lt;/b&gt; 6, &lt;b&gt;Wis&lt;/b&gt; 11, &lt;b&gt;Cha&lt;/b&gt; 14&lt;/h5&gt;&lt;h5&gt;&lt;b&gt;Base Atk &lt;/b&gt;+3; &lt;b&gt;CMB &lt;/b&gt;+3; &lt;b&gt;CMD &lt;/b&gt;15&lt;/h5&gt;&lt;h5&gt;&lt;b&gt;Feats &lt;/b&gt;Dodge, Improved Initiative&lt;/h5&gt;&lt;h5&gt;&lt;b&gt;Skills &lt;/b&gt;Bluff +8, Fly +10, Perception +6, Stealth +12&lt;/h5&gt;&lt;h5&gt;&lt;b&gt;Languages &lt;/b&gt;Common, one appropriate elemental language (Aquan, Auran, Ignan, or Terran)&lt;/h5&gt;&lt;/div&gt;&lt;hr/&gt;&lt;div&gt;&lt;h5&gt;&lt;b&gt;ECOLOGY&lt;/b&gt;&lt;/h5&gt;&lt;/div&gt;&lt;hr/&gt;&lt;div&gt;&lt;h5&gt;&lt;b&gt;Environment &lt;/b&gt; any (elemental planes)&lt;/h5&gt;&lt;h5&gt;&lt;b&gt;Organization &lt;/b&gt;solitary, pair, gang (3-6), mob (7-12)&lt;/h5&gt;&lt;h5&gt;&lt;b&gt;Treasure &lt;/b&gt;standard&lt;/h5&gt;&lt;/div&gt;&lt;hr/&gt;&lt;div&gt;&lt;h5&gt;&lt;b&gt;SPECIAL ABILITIES&lt;/b&gt;&lt;/h5&gt;&lt;/div&gt;&lt;hr/&gt;&lt;div&gt;&lt;h5&gt;&lt;b&gt;Breath Weapon (Su)&lt;/b&gt; Each type of mephit can unleash a particular breath weapon every 4 rounds as a standard action. The DC is Constitution-based and includes a +1 racial bonus.&lt;/h5&gt;&lt;/div&gt;&lt;br&gt;&lt;/br&gt;&lt;div&gt;&lt;h4&gt;&lt;p&gt;Mephits are the servants of powerful elemental creatures.&lt;/p&gt;&lt;p&gt;Key sites and locations on the elemental planes are full of mephits scurrying about on important errands or duties.&lt;/p&gt;&lt;p&gt;Each mephit is associated with one element that defines its spells and abilities. The mephit types are listed below.&lt;/p&gt;&lt;p&gt;&lt;b&gt;Air Mephit (Air)&lt;/b&gt;&lt;br&gt; Air mephits are commonly found on the Plane of Air.&lt;/p&gt;&lt;p&gt;These mephits are whimsical and prone to distraction.&lt;/p&gt;&lt;p&gt; &lt;ul&gt; &lt;li&gt; &lt;b&gt;Fast Healing:&lt;/b&gt; Works only in gusty and windy areas.&lt;/p&gt;&lt;p&gt;&lt;li&gt; &lt;b&gt;Speed:&lt;/b&gt; Fly 60 ft. (perfect) &lt;li&gt; &lt;b&gt;Breath Weapon:&lt;/b&gt; A cone of sand and grit that deals 1d8 slashing damage.&lt;/p&gt;&lt;p&gt;&lt;li&gt; &lt;b&gt;Spell-Like Abilities:&lt;/b&gt; blur 1/hour, gust of wind 1/day. &lt;/ul&gt; &lt;/p&gt;&lt;p&gt;&lt;b&gt;Dust Mephit (Air)&lt;/b&gt;&lt;br&gt; Dust mephits are commonly found on the Plane of Air.&lt;/p&gt;&lt;p&gt;These mephits are irritating and persistent.&lt;/p&gt;&lt;p&gt; &lt;ul&gt; &lt;li&gt; &lt;b&gt;Fast Healing:&lt;/b&gt; Works only in dusty environments.&lt;/p&gt;&lt;p&gt;&lt;li&gt; &lt;b&gt;Speed:&lt;/b&gt; Fly 50 ft. (perfect) &lt;li&gt; &lt;b&gt;Breath Weapon:&lt;/b&gt; A cone of dust that deals 1d4 slashing damage. The dust also causes living creatures to be sickened for 3 rounds. A Reflex save halves the damage and negates the sickened effect.&lt;/p&gt;&lt;p&gt;&lt;li&gt; &lt;b&gt;Spell-Like Abilities:&lt;/b&gt; blur 1/hour, wind wall 1/day  &lt;/ul&gt; &lt;b&gt;Earth Mephit (Earth)&lt;/b&gt;&lt;br&gt; Earth mephits are commonly found on the Plane of Earth.&lt;/p&gt;&lt;p&gt;These mephits are plodding and humorless.&lt;/p&gt;&lt;p&gt; &lt;ul&gt; &lt;li&gt; &lt;b&gt;Fast Healing:&lt;/b&gt; Works only while underground.&lt;/p&gt;&lt;p&gt;&lt;li&gt; &lt;b&gt;Breath Weapon:&lt;/b&gt; A cone of rocks that deals 1d8 bludgeoning damage.&lt;/p&gt;&lt;p&gt;&lt;li&gt; &lt;b&gt;Change Size:&lt;/b&gt; Once per day, an earth mephit can enlarge one size category, as enlarge person, except that it only works on the earth mephit. This power acts as a 2ndlevel spell.&lt;/p&gt;&lt;p&gt;&lt;li&gt; &lt;b&gt;Spell-Like Abilities:&lt;/b&gt; soften earth and stone 1/day  &lt;/ul&gt; &lt;b&gt;Fire Mephit (Fire)&lt;/b&gt;&lt;br&gt; Fire mephits are commonly found on the Plane of Fire.&lt;/p&gt;&lt;p&gt;Fire mephits are vengeful and quick to anger.&lt;/p&gt;&lt;p&gt; &lt;ul&gt; &lt;li&gt; &lt;b&gt;Fast Healing:&lt;/b&gt; Works only while in contact with fire.&lt;/p&gt;&lt;p&gt;&lt;li&gt; &lt;b&gt;Immune:&lt;/b&gt; Fire &lt;li&gt; &lt;b&gt;Weaknesses:&lt;/b&gt; Vulnerability to cold &lt;li&gt; &lt;b&gt;Breath Weapon:&lt;/b&gt; A cone of flames that deals 1d8 fire damage.&lt;/p&gt;&lt;p&gt;&lt;li&gt; &lt;b&gt;Spell-Like Abilities:&lt;/b&gt; scorching ray 1/hour, heat metal 1/day (DC 14) &lt;/ul&gt; &lt;b&gt;Ice Mephit (Cold)&lt;/b&gt;&lt;br&gt; Ice mephits are commonly found on the Plane of Air. These mephits are cruel and aloof.&lt;/p&gt;&lt;p&gt; &lt;ul&gt; &lt;li&gt;  &lt;b&gt;Fast Healing:&lt;/b&gt; Works only in areas below freezing.&lt;/p&gt;&lt;p&gt;&lt;li&gt; &lt;b&gt;Immune:&lt;/b&gt; Cold &lt;li&gt; &lt;b&gt;Weaknesses:&lt;/b&gt; Vulnerability to fire &lt;li&gt; &lt;b&gt;Breath Weapon:&lt;/b&gt; A cone of ice that deals 1d4 cold damage.&lt;/p&gt;&lt;p&gt;The cold also causes living creatures to be sickened for 3 rounds. A Reflex save halves the damage and negates the sickened effect.&lt;/p&gt;&lt;p&gt;&lt;li&gt; &lt;b&gt;Spell-Like Abilities:&lt;/b&gt; magic missile 1/hour, chill metal 1/day (DC 14) &lt;/ul&gt; &lt;b&gt;Magma Mephit (Fire)&lt;/b&gt;&lt;br&gt; Magma mephits are commonly found on the Plane of Fire.&lt;/p&gt;&lt;p&gt;These mephits are dim-witted brutes.&lt;/p&gt;&lt;p&gt; &lt;ul&gt; &lt;li&gt;&lt;b&gt;Fast Healing:&lt;/b&gt; Works only in contact with magma or lava.&lt;/p&gt;&lt;p&gt;&lt;li&gt; &lt;b&gt;Immune:&lt;/b&gt; Fire &lt;li&gt; &lt;b&gt;Weaknesses:&lt;/b&gt; Vulnerability to cold &lt;li&gt; &lt;b&gt;Breath Weapon:&lt;/b&gt; A cone of fire that deals 1d8 fire damage.&lt;/p&gt;&lt;p&gt;&lt;li&gt; &lt;b&gt;Magma Form (Su):&lt;/b&gt; Once per hour, a magma mephit can assume the form of a pool of lava, 3 feet in diameter and 6 inches deep. While in this form, its DR increases to 20/ magic and it cannot attack. It can move at a speed of 10 feet per round and can pass through small openings and cracks. Anything touching this pool takes 1d6 fire damage. A magma mephit may remain in this form for up to 10 minutes.&lt;/p&gt;&lt;p&gt;&lt;li&gt; &lt;b&gt;Spell-Like Abilities:&lt;/b&gt; pyrotechnics 1/day &lt;/ul&gt; &lt;b&gt;Ooze Mephit (Water)&lt;/b&gt;&lt;br&gt; Ooze mephits are commonly found on the Plane of Water.&lt;/p&gt;&lt;p&gt;These mephits are disgusting and slow to act.&lt;/p&gt;&lt;p&gt; &lt;ul&gt; &lt;li&gt; &lt;b&gt;Fast Healing:&lt;/b&gt; Works only in wet or muddy environments.&lt;/p&gt;&lt;p&gt;&lt;li&gt; &lt;b&gt;Speed:&lt;/b&gt; Swim 30 ft.&lt;/p&gt;&lt;p&gt;&lt;li&gt; &lt;b&gt;Breath Weapon:&lt;/b&gt; A cone of slime that deals 1d4 acid damage. The slime also causes living creatures to be sickened for 3 rounds. A Reflex save halves the damage and negates the sickened effect.&lt;/p&gt;&lt;p&gt;&lt;li&gt; &lt;b&gt;Spell-Like Abilities:&lt;/b&gt; acid arrow 1/hour, stinking cloud 1/day (DC 15) &lt;/ul&gt; &lt;b&gt;Salt Mephit (Earth)&lt;/b&gt;&lt;br&gt; Salt mephits are commonly found on the Plane of Earth.&lt;/p&gt;&lt;p&gt;These mephits are cruel and aloof.&lt;/p&gt;&lt;p&gt; &lt;ul&gt; &lt;li&gt; &lt;b&gt;Fast Healing:&lt;/b&gt; Works only in arid environments.&lt;/p&gt;&lt;p&gt;&lt;li&gt; &lt;b&gt;Breath Weapon:&lt;/b&gt; A cone of salt crystals that deals 1d4 slashing damage. The salt also causes living creatures to be sickened for 3 rounds. A Reflex save halves the damage and negates the sickened effect.&lt;/p&gt;&lt;p&gt;&lt;li&gt; &lt;b&gt;Dehydrate (Su):&lt;/b&gt; Once per day a salt mephit can draw the moisture from an area in a 20-foot radius centered on itself. Living creatures within range take 2d8 points of damage (Fortitude DC 14 half; caster level 6th). This effect is especially devastating to plant and aquatic creatures, which take a -2 penalty on their saving throws. This ability is the equivalent of a 2nd-level spell.&lt;/p&gt;&lt;p&gt;&lt;li&gt; &lt;b&gt;Spell-Like Abilities:&lt;/b&gt; glitterdust 1/hour.&lt;/p&gt;&lt;p&gt; &lt;/ul&gt; &lt;b&gt;Steam Mephit (Fire)&lt;/b&gt;&lt;br&gt; Steam mephits are commonly found on the Plane of Fire.&lt;/p&gt;&lt;p&gt;These mephits are overconfident and brash.&lt;/p&gt;&lt;p&gt; &lt;ul&gt; &lt;li&gt; &lt;b&gt;Fast Healing:&lt;/b&gt; Works only in boiling water or steam.&lt;/p&gt;&lt;p&gt;&lt;li&gt; &lt;b&gt;Immune:&lt;/b&gt; Fire &lt;li&gt; &lt;b&gt;Weaknesses:&lt;/b&gt; Vulnerability to cold &lt;li&gt; &lt;b&gt;Breath weapon:&lt;/b&gt; A cone of steam that deals 1d4 fire damage.&lt;/p&gt;&lt;p&gt;The scalding water also causes living creatures to be sickened for 3 rounds. A Reflex save halves the damage and negates the sickened effect.&lt;/p&gt;&lt;p&gt;&lt;li&gt; &lt;b&gt;Boiling Rain (Su):&lt;/b&gt; Once per day a steam mephit can create a rainstorm of boiling water in a 20-foot-square area. Living creatures within the area take 2d6 points of fire damage (Fortitude DC 14 half; caster level 6th). This ability is the equivalent of a 2nd-level spell.&lt;/p&gt;&lt;p&gt;&lt;li&gt; &lt;b&gt;Spell-Like Abilities:&lt;/b&gt; blur 1/hour Water Mephit (Water) Water mephits are commonly found on the Plane of Water.&lt;/p&gt;&lt;p&gt;These mephits are constant jokesters.&lt;/p&gt;&lt;p&gt;&lt;li&gt; &lt;b&gt;Fast Healing:&lt;/b&gt; Works only while the mephit is underwater.&lt;/p&gt;&lt;p&gt;&lt;li&gt; &lt;b&gt;Speed:&lt;/b&gt; Swim 30 ft.&lt;/p&gt;&lt;p&gt;&lt;li&gt; &lt;b&gt;Breath Weapon:&lt;/b&gt; A cone of acid that deals 1d8 acid damage.&lt;/p&gt;&lt;p&gt;&lt;li&gt; &lt;b&gt;Spell-Like Abilities:&lt;/b&gt; acid arrow 1/hour, stinking cloud 1/day (DC 15) &lt;/ul&gt; &lt;/p&gt;&lt;/h4&gt;&lt;/div&gt;</t>
  </si>
  <si>
    <t>Merfolk</t>
  </si>
  <si>
    <t>13, touch 11, flat-footed 12</t>
  </si>
  <si>
    <t>(+1 Dex, +2 natural)</t>
  </si>
  <si>
    <t>Fort +4, Ref +1, Will -1</t>
  </si>
  <si>
    <t>5 ft., swim 50 ft.</t>
  </si>
  <si>
    <t>trident +2 (1d8+1)</t>
  </si>
  <si>
    <t>heavy crossbow +2 (1d10 (19–20)</t>
  </si>
  <si>
    <t>Str 13, Dex 13, Con 14, Int 10, Wis 9, Cha 10</t>
  </si>
  <si>
    <t>Perception +3, Swim +13</t>
  </si>
  <si>
    <t xml:space="preserve"> temperate ocean</t>
  </si>
  <si>
    <t>solitary, company (2-4), patrol (3-10 plus 2 lieutenants of 3rd level and 1 leader of 3rd-6th level), or shoal (11-60 plus 1 sergeant of 3rd level per 20 adults, 5 lieutenants of 5th level, 3 captains of 7th level, and 8-12 dolphins)</t>
  </si>
  <si>
    <t>NPC gear (trident, heavy crossbow with 10 bolts, other treasure)</t>
  </si>
  <si>
    <t>Slipping in and out of the crashing waves, this beautiful woman has the lower torso of a long, slender fish.</t>
  </si>
  <si>
    <t>From the waist up, merfolk bear the torsos of well-built humans and delicate features reminiscent of elves and other humanoids tied to the natural world. A merfolk's lower body consists of the fins and tail of a great fish. Depending on the region, the scales of merfolk vary in hue, including gleaming silver, pale green, or even blue with stripes of yellow and crimson. Merfolk typically measure 6 to 8 feet in length and weigh over 200 pounds, with females being slightly smaller than males. Although amphibious, merfolk move only with difficulty on land and rarely wander more than a mile from sea. It is quite rare for a merfolk to make contact with a creature not of its kind. In fact, many go to great lengths to steer sailors away from their lands, even resorting to violence if necessary. Ancient accounts hint at merfolk protecting a terrible secret bound to the depths, and though no reports mention what this secret is, the lengths merfolk go to remain isolated from other races highlight the importance of this safeguard. While merfolk outwardly appear to be a beautiful and powerful race, some sages and seafarers whisper that degenerate and mutated merfolk roam the deepest, most isolated regions of the seas and oceans. Some evidence states that this offshoot fell to the worship of twisted and sinister powers lurking in the darkness below, while other theories include all merfolk in this sinister agenda, holding that even those merfolk who believe they control their own destinies are, in fact, merely unknowing puppets of a sinister and unknown master race deep under the sea. Merfolk Characters Merfolk are defined by their class levels-they do not possess racial Hit Dice. All merfolk have the following racial traits. +2 Dexterity, +2 Constitution, +2 Charisma: Merfolk are graceful, hale, and beautiful. +2 Natural Armor: Merfolk have tough skin. Aquatic: Merfolk are aquatic and can breathe water. Their land speed is 5 feet, but their swim speed is 50 feet. They are amphibious, but prefer not to spend long periods out of the water. Low-Light Vision: All merfolk have low-light vision. Languages: Merfolk begin play speaking Common and Aquan. Merfolk with high Intelligence scores can choose any of the following bonus Languages: Aboleth, Aklo, Draconic, Elven, Sahuagin, and Sylvan.</t>
  </si>
  <si>
    <t>&lt;link rel="stylesheet"href="PF.css"&gt;&lt;div&gt;&lt;h2&gt;Merfolk&lt;/h2&gt;&lt;h3&gt;&lt;i&gt;Slipping in and out of the crashing waves, this beautiful woman has the lower torso of a long, slender fish.&lt;/i&gt;&lt;/h3&gt;&lt;br&gt;&lt;/br&gt;&lt;/div&gt;&lt;div class="heading"&gt;&lt;p class="alignleft"&gt;Merfolk&lt;/p&gt;&lt;p class="alignright"&gt;CR 1/3&lt;/p&gt;&lt;div style="clear: both;"&gt;&lt;/div&gt;&lt;/div&gt;&lt;div&gt;&lt;h5&gt;&lt;b&gt;XP &lt;/b&gt;135&lt;/h5&gt;&lt;h5&gt;Merfolk warrior 1&lt;/h5&gt;&lt;h5&gt;N Medium humanoid (aquatic)&lt;/h5&gt;&lt;h5&gt;&lt;b&gt;Init &lt;/b&gt;+1; &lt;b&gt;Senses &lt;/b&gt;low-light vision; Perception +3&lt;/h5&gt;&lt;/div&gt;&lt;hr/&gt;&lt;div&gt;&lt;h5&gt;&lt;b&gt;DEFENSE&lt;/b&gt;&lt;/h5&gt;&lt;/div&gt;&lt;hr/&gt;&lt;div&gt;&lt;h5&gt;&lt;b&gt;AC &lt;/b&gt;13, touch 11, flat-footed 12 (+1 Dex, +2 natural)&lt;/h5&gt;&lt;h5&gt;&lt;b&gt;hp &lt;/b&gt;7 (1d10+2)&lt;/h5&gt;&lt;h5&gt;&lt;b&gt;Fort &lt;/b&gt;+4, &lt;b&gt;Ref &lt;/b&gt;+1, &lt;b&gt;Will &lt;/b&gt;-1&lt;/h5&gt;&lt;/div&gt;&lt;hr/&gt;&lt;div&gt;&lt;h5&gt;&lt;b&gt;OFFENSE&lt;/b&gt;&lt;/h5&gt;&lt;/div&gt;&lt;hr/&gt;&lt;div&gt;&lt;h5&gt;&lt;b&gt;Spd &lt;/b&gt;5 ft., swim 50 ft.&lt;/h5&gt;&lt;h5&gt;&lt;b&gt;Melee &lt;/b&gt;trident +2 (1d8+1)&lt;/h5&gt;&lt;h5&gt;&lt;b&gt;Ranged &lt;/b&gt;heavy crossbow +2 (1d10/19-20)&lt;/h5&gt;&lt;/div&gt;&lt;hr/&gt;&lt;div&gt;&lt;h5&gt;&lt;b&gt;STATISTICS&lt;/b&gt;&lt;/h5&gt;&lt;/div&gt;&lt;hr/&gt;&lt;div&gt;&lt;h5&gt;&lt;b&gt;Str&lt;/b&gt; 13, &lt;b&gt;Dex&lt;/b&gt; 13, &lt;b&gt;Con&lt;/b&gt; 14, &lt;b&gt;Int&lt;/b&gt; 10, &lt;b&gt;Wis&lt;/b&gt; 9, &lt;b&gt;Cha&lt;/b&gt; 10&lt;/h5&gt;&lt;h5&gt;&lt;b&gt;Base Atk &lt;/b&gt;+1; &lt;b&gt;CMB &lt;/b&gt;+2; &lt;b&gt;CMD &lt;/b&gt;13 (can't be tripped)&lt;/h5&gt;&lt;h5&gt;&lt;b&gt;Feats &lt;/b&gt;Skill Focus (Perception)&lt;/h5&gt;&lt;h5&gt;&lt;b&gt;Skills &lt;/b&gt;Perception +3, Swim +13&lt;/h5&gt;&lt;h5&gt;&lt;b&gt;Languages &lt;/b&gt;Aquan, Common&lt;/h5&gt;&lt;h5&gt;&lt;b&gt;SQ &lt;/b&gt;amphibious&lt;/h5&gt;&lt;/div&gt;&lt;hr/&gt;&lt;div&gt;&lt;h5&gt;&lt;b&gt;ECOLOGY&lt;/b&gt;&lt;/h5&gt;&lt;/div&gt;&lt;hr/&gt;&lt;div&gt;&lt;h5&gt;&lt;b&gt;Environment &lt;/b&gt; temperate ocean&lt;/h5&gt;&lt;h5&gt;&lt;b&gt;Organization &lt;/b&gt;solitary, company (2-4), patrol (3-10 plus 2 lieutenants of 3rd level and 1 leader of 3rd-6th level), or shoal (11-60 plus 1 sergeant of 3rd level per 20 adults, 5 lieutenants of 5th level, 3 captains of 7th level, and 8-12 dolphins)&lt;/h5&gt;&lt;h5&gt;&lt;b&gt;Treasure &lt;/b&gt;NPC gear (trident, heavy crossbow with 10 bolts, other treasure)&lt;/h5&gt;&lt;/div&gt;&lt;br&gt;&lt;/br&gt;&lt;div&gt;&lt;h4&gt;&lt;p&gt;From the waist up, merfolk bear the torsos of well-built humans and delicate features reminiscent of elves and other humanoids tied to the natural world. A merfolk's lower body consists of the fins and tail of a great fish.&lt;/p&gt;&lt;p&gt;Depending on the region, the scales of merfolk vary in hue, including gleaming silver, pale green, or even blue with stripes of yellow and crimson. Merfolk typically measure 6 to 8 feet in length and weigh over 200 pounds, with females being slightly smaller than males.&lt;/p&gt;&lt;p&gt;Although amphibious, merfolk move only with difficulty on land and rarely wander more than a mile from sea.&lt;/p&gt;&lt;p&gt;It is quite rare for a merfolk to make contact with a creature not of its kind. In fact, many go to great lengths to steer sailors away from their lands, even resorting to violence if necessary. Ancient accounts hint at merfolk protecting a terrible secret bound to the depths, and though no reports mention what this secret is, the lengths merfolk go to remain isolated from other races highlight the importance of this safeguard.&lt;/p&gt;&lt;p&gt;While merfolk outwardly appear to be a beautiful and powerful race, some sages and seafarers whisper that degenerate and mutated merfolk roam the deepest, most isolated regions of the seas and oceans. Some evidence states that this offshoot fell to the worship of twisted and sinister powers lurking in the darkness below, while other theories include all merfolk in this sinister agenda, holding that even those merfolk who believe they control their own destinies are, in fact, merely unknowing puppets of a sinister and unknown master race deep under the sea.&lt;/p&gt;&lt;p&gt;&lt;b&gt;Merfolk Characters&lt;/b&gt;&lt;br&gt; Merfolk are defined by their class levels-they do not possess racial Hit Dice. All merfolk have the following racial traits.&lt;/p&gt;&lt;p&gt;&lt;b&gt;+2 Dexterity, +2 Constitution, +2 Charisma:&lt;/b&gt; Merfolk are graceful, hale, and beautiful.&lt;/p&gt;&lt;p&gt;&lt;b&gt;+2 Natural Armor:&lt;/b&gt; Merfolk have tough skin.&lt;/p&gt;&lt;p&gt;&lt;b&gt;Aquatic:&lt;/b&gt; Merfolk are aquatic and can breathe water.&lt;/p&gt;&lt;p&gt;Their land speed is 5 feet, but their swim speed is 50 feet. They are amphibious, but prefer not to spend long periods out of the water.&lt;/p&gt;&lt;p&gt;&lt;b&gt;Low-Light Vision:&lt;/b&gt; All merfolk have low-light vision.&lt;/p&gt;&lt;p&gt;&lt;b&gt;Languages:&lt;/b&gt; Merfolk begin play speaking Common and Aquan. Merfolk with high Intelligence scores can choose any of the following bonus languages: Aboleth, Aklo, Draconic, Elven, Sahuagin, and Sylvan.&lt;/p&gt;&lt;/h4&gt;&lt;/div&gt;</t>
  </si>
  <si>
    <t>Mimic</t>
  </si>
  <si>
    <t>Fort +5, Ref +5, Will +6</t>
  </si>
  <si>
    <t>slam +10 (1d8+6 plus adhesive)</t>
  </si>
  <si>
    <t>constrict (slam, 1d8+6)</t>
  </si>
  <si>
    <t>Str 19, Dex 12, Con 17, Int 10, Wis 13, Cha 10</t>
  </si>
  <si>
    <t>20 (can't be tripped)</t>
  </si>
  <si>
    <t>Improved Initiative, Lightning Reflexes, Skill Focus (Perception), Weapon Focus (slam)</t>
  </si>
  <si>
    <t>Climb +14, Disguise +10 (+30 when mimicking objects), Knowledge (dungeoneering) +10, Perception +14</t>
  </si>
  <si>
    <t>+20 Disguise when mimicking objects</t>
  </si>
  <si>
    <t>mimic object</t>
  </si>
  <si>
    <t>What appeared to be a chest filled with treasure comes to life as it grows long, glistening tentacles and a number of sharp teeth.</t>
  </si>
  <si>
    <t>Adhesive (Ex) A mimic exudes a thick slime that acts as a powerful adhesive, holding fast any creatures or items that touch it. An adhesive-covered mimic automatically grapples any creature it hits with its slam attack. Opponents so grappled cannot get free while the mimic is alive without removing the adhesive first. A weapon that strikes an adhesivecoated mimic is stuck fast unless the wielder succeeds on a DC 17 Reflex save. A successful DC 17 Strength check is needed to pry off a stuck weapon. Strong alcohol or universal solvent dissolves the adhesive, but the mimic can still grapple normally. A mimic can dissolve its adhesive at will, and the substance breaks down 5 rounds after the creature dies. The save DC is Strength-based. Mimic Object (Ex) A mimic can assume the general shape of any Medium object, such as a massive chest, a stout bed, or a door. The creature cannot substantially alter its size, though. A mimic's body is hard and has a rough texture, no matter what appearance it might present. A mimic gains a +20 racial bonus on Disguise checks when imitating an object in this manner. Disguise is always a class skill for a mimic.</t>
  </si>
  <si>
    <t>Mimics are thought to be the result of an alchemist's attempt to grant life to an inanimate object through the application of an eldritch reagent, the recipe for which is long lost. Over time, these strange but clever creatures have learned the ability to transform themselves into simulacra of man-made objects, particularly in locations that have infrequent traff ic by small numbers of creatures, thus increasing their odds of successfully attacking their victims. Though mimics are not inherently evil, some sages believe that mimics attack humans and other intelligent creatures for sport rather than merely for sustenance. The desire to completely fool others is thought to be a part of their being, and their surprise attacks against others are a culmination of those desires. A typical mimic has a volume of 150 cubic feet (5 feet by 5 feet by 6 feet) and weighs about 900 pounds. Legends and tales speak of mimics of much greater sizes, with the ability to assume the form of houses, ships, or entire dungeon complexes that they festoon with treasure (both real and false) to lure unsuspecting food within.</t>
  </si>
  <si>
    <t>&lt;link rel="stylesheet"href="PF.css"&gt;&lt;div&gt;&lt;h2&gt;Mimic&lt;/h2&gt;&lt;h3&gt;&lt;i&gt;&lt;i&gt;What appeared to be a chest filled with treasure comes to life as it grows long&lt;/i&gt;, &lt;i&gt;glistening tentacles and a number of sharp teeth.&lt;/i&gt;&lt;/i&gt;&lt;/h3&gt;&lt;br&gt;&lt;/br&gt;&lt;/div&gt;&lt;div class="heading"&gt;&lt;p class="alignleft"&gt;Mimic&lt;/p&gt;&lt;p class="alignright"&gt;CR 4&lt;/p&gt;&lt;div style="clear: both;"&gt;&lt;/div&gt;&lt;/div&gt;&lt;div&gt;&lt;h5&gt;&lt;b&gt;XP &lt;/b&gt;1,200&lt;/h5&gt;&lt;h5&gt;N Medium aberration (shapechanger)&lt;/h5&gt;&lt;h5&gt;&lt;b&gt;Init &lt;/b&gt;+5; &lt;b&gt;Senses &lt;/b&gt;darkvision 60 ft.; Perception +14&lt;/h5&gt;&lt;/div&gt;&lt;hr/&gt;&lt;div&gt;&lt;h5&gt;&lt;b&gt;DEFENSE&lt;/b&gt;&lt;/h5&gt;&lt;/div&gt;&lt;hr/&gt;&lt;div&gt;&lt;h5&gt;&lt;b&gt;AC &lt;/b&gt;16, touch 11, flat-footed 15 (+1 Dex, +5 natural)&lt;/h5&gt;&lt;h5&gt;&lt;b&gt;hp &lt;/b&gt;52 (7d8+21)&lt;/h5&gt;&lt;h5&gt;&lt;b&gt;Fort &lt;/b&gt;+5, &lt;b&gt;Ref &lt;/b&gt;+5, &lt;b&gt;Will &lt;/b&gt;+6&lt;/h5&gt;&lt;h5&gt;&lt;b&gt;Immune &lt;/b&gt;acid&lt;/h5&gt;&lt;/div&gt;&lt;hr/&gt;&lt;div&gt;&lt;h5&gt;&lt;b&gt;OFFENSE&lt;/b&gt;&lt;/h5&gt;&lt;/div&gt;&lt;hr/&gt;&lt;div&gt;&lt;h5&gt;&lt;b&gt;Spd &lt;/b&gt;10 ft.&lt;/h5&gt;&lt;h5&gt;&lt;b&gt;Melee &lt;/b&gt;slam +10 (1d8+6 plus adhesive)&lt;/h5&gt;&lt;h5&gt;&lt;b&gt;Space &lt;/b&gt;5 ft.; &lt;b&gt;Reach &lt;/b&gt;5 ft.&lt;/h5&gt;&lt;h5&gt;&lt;b&gt;Special Attacks &lt;/b&gt;constrict (slam, 1d8+6)&lt;/h5&gt;&lt;/div&gt;&lt;hr/&gt;&lt;div&gt;&lt;h5&gt;&lt;b&gt;STATISTICS&lt;/b&gt;&lt;/h5&gt;&lt;/div&gt;&lt;hr/&gt;&lt;div&gt;&lt;h5&gt;&lt;b&gt;Str &lt;/b&gt;19, &lt;b&gt;Dex &lt;/b&gt;12, &lt;b&gt;Con &lt;/b&gt;17, &lt;b&gt;Int &lt;/b&gt; 10, &lt;b&gt;Wis &lt;/b&gt;13, &lt;b&gt;Cha &lt;/b&gt;10&lt;/h5&gt;&lt;h5&gt;&lt;b&gt;Base Atk &lt;/b&gt;+5; &lt;b&gt;CMB &lt;/b&gt;+9; &lt;b&gt;CMD &lt;/b&gt;20 (can't be tripped)&lt;/h5&gt;&lt;h5&gt;&lt;b&gt;Feats &lt;/b&gt;Improved Initiative, Lightning Reflexes, Skill Focus (Perception), Weapon Focus (slam)&lt;/h5&gt;&lt;h5&gt;&lt;b&gt;Skills &lt;/b&gt;Climb +14, Disguise +10 (+30 when mimicking objects), Knowledge (dungeoneering) +10, Perception +14; &lt;b&gt;Racial Modifiers &lt;/b&gt;+20 Disguise when mimicking objects&lt;/h5&gt;&lt;h5&gt;&lt;b&gt;Languages &lt;/b&gt;Common&lt;/h5&gt;&lt;h5&gt;&lt;b&gt;SQ &lt;/b&gt;mimic object&lt;/h5&gt;&lt;/div&gt;&lt;hr/&gt;&lt;div&gt;&lt;h5&gt;&lt;b&gt;ECOLOGY&lt;/b&gt;&lt;/h5&gt;&lt;/div&gt;&lt;hr/&gt;&lt;div&gt;&lt;h5&gt;&lt;b&gt;Environment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ABILITIES&lt;/b&gt;&lt;/h5&gt;&lt;/div&gt;&lt;hr/&gt;&lt;div&gt;&lt;h5&gt;&lt;b&gt;Adhesive (Ex)&lt;/b&gt; A mimic exudes a thick slime that acts as a powerful adhesive, holding fast any creatures or items that touch it. An adhesive-covered mimic automatically grapples any creature it hits with its slam attack. Opponents so grappled cannot get free while the mimic is alive without removing the adhesive first. A weapon that strikes an adhesivecoated mimic is stuck fast unless the wielder succeeds on a DC 17 Reflex save. A successful DC 17 Strength check is needed to pry off a stuck weapon. Strong alcohol or &lt;i&gt;universal solvent&lt;/i&gt; dissolves the adhesive, but the mimic can still grapple normally. A mimic can dissolve its adhesive at will, and the substance breaks down 5 rounds after the creature dies. The save DC is Strength-based. &lt;/h5&gt;&lt;h5&gt;&lt;b&gt;Mimic Object (Ex)&lt;/b&gt; A mimic can assume the general shape of any Medium object, such as a massive chest, a stout bed, or a door. The creature cannot substantially alter its size, though. A mimic's body is hard and has a rough texture, no matter what appearance it might present. A mimic gains a +20 racial bonus on Disguise checks when imitating an object in this manner. Disguise is always a class skill for a mimic.&lt;/h5&gt;&lt;/div&gt;&lt;br&gt;&lt;/br&gt;&lt;div&gt;&lt;h4&gt;&lt;p&gt;&lt;p&gt;Mimics are thought to be the result of an alchemist's attempt to grant life to an inanimate object through the application of an eldritch reagent, the recipe for which is long lost. Over time, these strange but clever creatures have learned the ability to transform themselves into simulacra of man-made objects, particularly in locations that have infrequent traff ic by small numbers of creatures, thus increasing their odds of successfully attacking their victims. Though mimics are not inherently evil, some sages believe that mimics attack humans and other intelligent creatures for sport rather than merely for sustenance. The desire to completely fool others is thought to be a part of their being, and their surprise attacks against others are a culmination of those desires. A typical mimic has a volume of 150 cubic feet (5 feet by 5 feet by 6 feet) and weighs about 900 pounds. Legends and tales speak of mimics of much greater sizes, with the ability to assume the form of houses, ships, or entire dungeon complexes that they festoon with treasure (both real and false) to lure unsuspecting food within.&lt;/p&gt;&lt;/h4&gt;&lt;/div&gt;</t>
  </si>
  <si>
    <t>Minotaur</t>
  </si>
  <si>
    <t>darkvision 60 ft.; Perception +10</t>
  </si>
  <si>
    <t>(+5 natural, -1 size)</t>
  </si>
  <si>
    <t>Fort +6, Ref +5, Will +5</t>
  </si>
  <si>
    <t>natural cunning</t>
  </si>
  <si>
    <t>greataxe +9/+4 (3d6+6/x3) and gore +4 (1d6+2)</t>
  </si>
  <si>
    <t>powerful charge (gore +11, 2d6+6)</t>
  </si>
  <si>
    <t>Str 19, Dex 10, Con 15, Int 7, Wis 10, Cha 8</t>
  </si>
  <si>
    <t>Intimidate +5, Perception +10, Stealth +2, Survival +10</t>
  </si>
  <si>
    <t>With the body of a powerfully built man and the head of a snarling bull, this creature stomps its hooves as if preparing to charge.</t>
  </si>
  <si>
    <t>Natural Cunning (Ex) Although minotaurs are not especially intelligent, they possess innate cunning and logical ability. This gives them immunity to maze spells and prevents them from ever becoming lost. Further, they are never caught flat-footed.</t>
  </si>
  <si>
    <t>Nothing holds a grudge like a minotaur. Scorned by the civilized races centuries ago and born from a deif ic curse, minotaurs have hunted, slain, and devoured lesser humanoids in retribution for real or imagined slights for as long as anyone can remember. Many cultures have legends of how the first minotaurs were created by vengeful or slighted gods who punished humans by twisting their forms, robbing them of their intellects and beauty, and giving them the heads of bulls. Yet most modern minotaurs hold these legends in contempt and believe that they are not divine mockeries but divine paragons created by a potent and cruel demon lord named Baphomet. The traditional minotaur's lair is a maze, be it a legitimate labyrinth constructed to baff le and confuse, an accidental one such as a city sewer system, or a naturally occurring one such as a tangle of caverns and other underground passageways. Employing their innate cunning, minotaurs use their maze lairs to vex unwary foes who seek them out or who simply stumble into the lairs and become lost, slowly hunting the intruders as they try in vain to find a way out. Only when despair has truly set in does the minotaur move in to strike at its lost victims. When dealing with a group, minotaurs often let one creature escape, to spread the tale of horror and lure others to their mazes in hope of slaying the beasts. Of course, to minotaurs, these would-be heroes make for delicious meals. Minotaurs might also be found in the employ of a more powerful monster or evil creature, serving it so long as they can still hunt and dine as they please. Usually this means guarding some powerful object or valuable location, but it can also be a sort of mercenary work, hunting down the foes of its master. Minotaurs are relatively straightforward combatants, using their horns to horribly gore the nearest living creature when combat begins.</t>
  </si>
  <si>
    <t>&lt;link rel="stylesheet"href="PF.css"&gt;&lt;div&gt;&lt;h2&gt;Minotaur&lt;/h2&gt;&lt;h3&gt;&lt;i&gt;&lt;i&gt;With the body of a powerfully built man and the head of a snarling bull&lt;/i&gt;, &lt;i&gt;this creature stomps its hooves as if preparing to charge.&lt;/i&gt;&lt;/i&gt;&lt;/h3&gt;&lt;br&gt;&lt;/br&gt;&lt;/div&gt;&lt;div class="heading"&gt;&lt;p class="alignleft"&gt;Minotaur&lt;/p&gt;&lt;p class="alignright"&gt;CR 4&lt;/p&gt;&lt;div style="clear: both;"&gt;&lt;/div&gt;&lt;/div&gt;&lt;div&gt;&lt;h5&gt;&lt;b&gt;XP &lt;/b&gt;1,200&lt;/h5&gt;&lt;h5&gt;CE Large monstrous humanoid &lt;/h5&gt;&lt;h5&gt;&lt;b&gt;Init &lt;/b&gt;+0; &lt;b&gt;Senses &lt;/b&gt;darkvision 60 ft.; Perception +10&lt;/h5&gt;&lt;/div&gt;&lt;hr/&gt;&lt;div&gt;&lt;h5&gt;&lt;b&gt;DEFENSE&lt;/b&gt;&lt;/h5&gt;&lt;/div&gt;&lt;hr/&gt;&lt;div&gt;&lt;h5&gt;&lt;b&gt;AC &lt;/b&gt;14, touch 9, flat-footed 14 (+5 natural, -1 size)&lt;/h5&gt;&lt;h5&gt;&lt;b&gt;hp &lt;/b&gt;45 (6d10+12)&lt;/h5&gt;&lt;h5&gt;&lt;b&gt;Fort &lt;/b&gt;+6, &lt;b&gt;Ref &lt;/b&gt;+5, &lt;b&gt;Will &lt;/b&gt;+5&lt;/h5&gt;&lt;h5&gt;&lt;b&gt;Defensive Abilities &lt;/b&gt;natural cunning&lt;/h5&gt;&lt;/div&gt;&lt;hr/&gt;&lt;div&gt;&lt;h5&gt;&lt;b&gt;OFFENSE&lt;/b&gt;&lt;/h5&gt;&lt;/div&gt;&lt;hr/&gt;&lt;div&gt;&lt;h5&gt;&lt;b&gt;Spd &lt;/b&gt;30 ft.&lt;/h5&gt;&lt;h5&gt;&lt;b&gt;Melee &lt;/b&gt;greataxe +9/+4 (3d6+6/x3) and&lt;/br&gt; gore +4 (1d6+2)&lt;/h5&gt;&lt;h5&gt;&lt;b&gt;Space &lt;/b&gt;10 ft.; &lt;b&gt;Reach &lt;/b&gt;10 ft.&lt;/h5&gt;&lt;h5&gt;&lt;b&gt;Special Attacks &lt;/b&gt;powerful charge (gore +11, 2d6+6)&lt;/h5&gt;&lt;/div&gt;&lt;hr/&gt;&lt;div&gt;&lt;h5&gt;&lt;b&gt;STATISTICS&lt;/b&gt;&lt;/h5&gt;&lt;/div&gt;&lt;hr/&gt;&lt;div&gt;&lt;h5&gt;&lt;b&gt;Str &lt;/b&gt;19, &lt;b&gt;Dex &lt;/b&gt;10, &lt;b&gt;Con &lt;/b&gt;15, &lt;b&gt;Int &lt;/b&gt; 7, &lt;b&gt;Wis &lt;/b&gt;10, &lt;b&gt;Cha &lt;/b&gt;8&lt;/h5&gt;&lt;h5&gt;&lt;b&gt;Base Atk &lt;/b&gt;+6; &lt;b&gt;CMB &lt;/b&gt;+11; &lt;b&gt;CMD &lt;/b&gt;21&lt;/h5&gt;&lt;h5&gt;&lt;b&gt;Feats &lt;/b&gt;Great Fortitude, Improved Bull Rush, Power Attack&lt;/h5&gt;&lt;h5&gt;&lt;b&gt;Skills &lt;/b&gt;Intimidate +5, Perception +10, Stealth +2, Survival +10; &lt;b&gt;Racial Modifiers &lt;/b&gt;+4 Perception, +4 Survival&lt;/h5&gt;&lt;h5&gt;&lt;b&gt;Languages &lt;/b&gt;Giant&lt;/h5&gt;&lt;/div&gt;&lt;hr/&gt;&lt;div&gt;&lt;h5&gt;&lt;b&gt;ECOLOGY&lt;/b&gt;&lt;/h5&gt;&lt;/div&gt;&lt;hr/&gt;&lt;div&gt;&lt;h5&gt;&lt;b&gt;Environment &lt;/b&gt; temperate ruins or underground&lt;/h5&gt;&lt;h5&gt;&lt;b&gt;Organization &lt;/b&gt;solitary, pair, or gang (3-4)&lt;/h5&gt;&lt;h5&gt;&lt;b&gt;Treasure &lt;/b&gt;standard (greataxe, other treasure)&lt;/h5&gt;&lt;/div&gt;&lt;hr/&gt;&lt;div&gt;&lt;h5&gt;&lt;b&gt;SPECIAL ABILITIES&lt;/b&gt;&lt;/h5&gt;&lt;/div&gt;&lt;hr/&gt;&lt;div&gt;&lt;h5&gt;&lt;b&gt;Natural Cunning (Ex)&lt;/b&gt; Although minotaurs are not especially intelligent, they possess innate cunning and logical ability. This gives them immunity to &lt;i&gt;maze&lt;/i&gt; spells and prevents them from ever becoming lost. Further, they are never caught flat-footed.&lt;/h5&gt;&lt;/div&gt;&lt;br&gt;&lt;/br&gt;&lt;div&gt;&lt;h4&gt;&lt;p&gt;&lt;p&gt;Nothing holds a grudge like a minotaur. Scorned by the civilized races centuries ago and born from a deif ic curse, minotaurs have hunted, slain, and devoured lesser humanoids in retribution for real or imagined slights for as long as anyone can remember. Many cultures have legends of how the first minotaurs were created by vengeful or slighted gods who punished humans by twisting their forms, robbing them of their intellects and beauty, and giving them the heads of bulls. Yet most modern minotaurs hold these legends in contempt and believe that they are not divine mockeries but divine paragons created by a potent and cruel demon lord named Baphomet. The traditional minotaur's lair is a &lt;i&gt;maze&lt;/i&gt;, be it a legitimate labyrinth constructed to baff le and confuse, an accidental one such as a city sewer system, or a naturally occurring one such as a tangle of caverns and other underground passageways. Employing their innate cunning, minotaurs use their &lt;i&gt;maze&lt;/i&gt; lairs to vex unwary foes who seek them out or who simply stumble into the lairs and become lost, slowly hunting the intruders as they try in vain to find a way out. Only when despair has truly set in does the minotaur move in to strike at its lost victims. When dealing with a group, minotaurs often let one creature escape, to spread the tale of horror and lure others to their &lt;i&gt;maze&lt;/i&gt;s in hope of slaying the beasts. Of course, to minotaurs, these would-be heroes make for delicious meals. Minotaurs might also be found in the employ of a more powerful monster or evil creature, serving it so long as they can still hunt and dine as they please. Usually this means guarding some powerful object or valuable location, but it can also be a sort of mercenary work, hunting down the foes of its master. Minotaurs are relatively straightforward combatants, using their horns to horribly gore the nearest living creature when combat begins.&lt;/p&gt;&lt;/h4&gt;&lt;/div&gt;</t>
  </si>
  <si>
    <t>Mite</t>
  </si>
  <si>
    <t>darkvision 120 ft., low-light vision, scent;  Perception +5</t>
  </si>
  <si>
    <t>12, touch 12, flat-footed 11</t>
  </si>
  <si>
    <t>(+1 Dex, +1 size)</t>
  </si>
  <si>
    <t>(1d6)</t>
  </si>
  <si>
    <t>Fort +0, Ref +3, Will +3</t>
  </si>
  <si>
    <t>2/cold iron</t>
  </si>
  <si>
    <t>dagger +0 (1d3-1/19-20)</t>
  </si>
  <si>
    <t>dart +2 (1d3-1)</t>
  </si>
  <si>
    <t>hatred</t>
  </si>
  <si>
    <t>Spell-Like Abilities (CL 1st)  At will-prestidigitation  1/day-doom (DC 10)</t>
  </si>
  <si>
    <t>Str 8, Dex 13, Con 11, Int 8, Wis 13, Cha 8</t>
  </si>
  <si>
    <t>Point-Blank Shot</t>
  </si>
  <si>
    <t>Climb +7, Handle Animal +0, Perception +5, Ride +2, Sleight of Hand +9, Stealth +13</t>
  </si>
  <si>
    <t>+4 Sleight of Hand, +4 Stealth</t>
  </si>
  <si>
    <t>vermin empathy +4</t>
  </si>
  <si>
    <t>solitary, band (2-8), or tribe (9-20 plus 1 chieftain of 2nd-4th level and 2-6 giant vermin)</t>
  </si>
  <si>
    <t>standard (dagger, 6 darts, other treasure)</t>
  </si>
  <si>
    <t>This squat humanoid seems to be nearly all head-an unfortunate circumstance, considering how ugly its puffy blue face is.</t>
  </si>
  <si>
    <t>Hatred (Ex) Mites receive a +1 bonus on attack rolls against humanoid creatures of the dwarf or gnome subtype due to special training against these hated foes.  Vermin Empathy (Ex) This ability functions as a druid's wild empathy, save that a mite can only use this ability on vermin. A mite gains a +4 racial bonus on this check.  Vermin are normally mindless, but this empathic communication imparts on them a modicum of implanted intelligence, allowing mites to train Medium vermin and use them as mounts. Vermin empathy treats swarms as if they were one creature possessing a single mind-a mite can thus use this ability to influence and direct the actions of swarms with relative ease.</t>
  </si>
  <si>
    <t>Descended from even smaller fey, the mites are among the most pitiful and craven dwellers of the dark.  Hideously ugly, even goblins have been known to mock mites for their homely appearances, mockery most mites take to heart and nurture for weeks, months, or even years in their tiny homes, until their distress and anger finally overcome their natural cowardice and impel them forth on short-lived bouts of bloody vengeance from the doubtful safety of a spider's back.  Mites, once closer to the strange realm of the fey, have grown larger and stockier after countless generations spent on the Material Plane. Yet still, their stature places them at the bottom of the pile in the dangerous caverns in which they live. Their traditional enemies are dwarves and gnomes, particularly the svirfneblin of the deep underground caves. The one thing that gives them a significant edge over an enemy in a fight is their natural ability to empathize with normally mindless vermin- mites are particularly fond of spiders, centipedes, and cave fishers, and a mite colony usually has a few of these far more dangerous monsters on hand to defend the group.  Although they have lost the supernatural ability to tinker with magic items, luck, or mechanical objects possessed by their more sinister and dangerous gremlin kin, mites retain the ability to perform minor magical tricks with prestidigitation, and often use these tricks to annoy their enemies. When faced with dangerous foes, a mite uses its doom ability to hex a foe-a mite's eyes bulge hideously open when it uses this spell-like ability.  A mite is 3 feet tall and weighs 40 pounds.</t>
  </si>
  <si>
    <t>&lt;link rel="stylesheet"href="PF.css"&gt;&lt;div&gt;&lt;h2&gt;Mite&lt;/h2&gt;&lt;h3&gt;&lt;i&gt;This squat humanoid seems to be nearly all head-an unfortunate circumstance, considering how ugly its puffy blue face is.&lt;/i&gt;&lt;/h3&gt;&lt;br&gt;&lt;/br&gt;&lt;/div&gt;&lt;div class="heading"&gt;&lt;p class="alignleft"&gt;Mite&lt;/p&gt;&lt;p class="alignright"&gt;CR 1/4&lt;/p&gt;&lt;div style="clear: both;"&gt;&lt;/div&gt;&lt;/div&gt;&lt;div&gt;&lt;h5&gt;&lt;b&gt;XP &lt;/b&gt;100&lt;/h5&gt;&lt;h5&gt;LE Small fey &lt;/h5&gt;&lt;h5&gt;&lt;b&gt;Init &lt;/b&gt;+1; &lt;b&gt;Senses &lt;/b&gt;darkvision 120 ft., low-light vision, scent;  Perception +5&lt;/h5&gt;&lt;/div&gt;&lt;hr/&gt;&lt;div&gt;&lt;h5&gt;&lt;b&gt;DEFENSE&lt;/b&gt;&lt;/h5&gt;&lt;/div&gt;&lt;hr/&gt;&lt;div&gt;&lt;h5&gt;&lt;b&gt;AC &lt;/b&gt;12, touch 12, flat-footed 11 (+1 Dex, +1 size)&lt;/h5&gt;&lt;h5&gt;&lt;b&gt;hp &lt;/b&gt;3 (1d6)&lt;/h5&gt;&lt;h5&gt;&lt;b&gt;Fort &lt;/b&gt;+0, &lt;b&gt;Ref &lt;/b&gt;+3, &lt;b&gt;Will &lt;/b&gt;+3&lt;/h5&gt;&lt;h5&gt;&lt;b&gt;DR &lt;/b&gt;2/cold iron&lt;/h5&gt;&lt;h5&gt;&lt;b&gt;Weaknesses &lt;/b&gt;light sensitivity&lt;/h5&gt;&lt;/div&gt;&lt;hr/&gt;&lt;div&gt;&lt;h5&gt;&lt;b&gt;OFFENSE&lt;/b&gt;&lt;/h5&gt;&lt;/div&gt;&lt;hr/&gt;&lt;div&gt;&lt;h5&gt;&lt;b&gt;Spd &lt;/b&gt;20 ft., climb 20 ft.&lt;/h5&gt;&lt;h5&gt;&lt;b&gt;Melee &lt;/b&gt;dagger +0 (1d3-1/19-20)&lt;/h5&gt;&lt;h5&gt;&lt;b&gt;Ranged &lt;/b&gt;dart +2 (1d3-1)&lt;/h5&gt;&lt;h5&gt;&lt;b&gt;Special Attacks &lt;/b&gt;hatred&lt;/h5&gt;&lt;h5&gt;&lt;b&gt;Spell-Like Abilities&lt;/b&gt; (CL 1st)&lt;/br&gt;At will&amp;mdash;&lt;i&gt;prestidigitation&lt;/i&gt;&lt;/br&gt;1/day&amp;mdash;&lt;i&gt;doom&lt;/i&gt; (DC 10)&lt;/h5&gt;&lt;/h5&gt;&lt;/div&gt;&lt;hr/&gt;&lt;div&gt;&lt;h5&gt;&lt;b&gt;STATISTICS&lt;/b&gt;&lt;/h5&gt;&lt;/div&gt;&lt;hr/&gt;&lt;div&gt;&lt;h5&gt;&lt;b&gt;Str&lt;/b&gt; 8, &lt;b&gt;Dex&lt;/b&gt; 13, &lt;b&gt;Con&lt;/b&gt; 11, &lt;b&gt;Int&lt;/b&gt; 8, &lt;b&gt;Wis&lt;/b&gt; 13, &lt;b&gt;Cha&lt;/b&gt; 8&lt;/h5&gt;&lt;h5&gt;&lt;b&gt;Base Atk &lt;/b&gt;+0; &lt;b&gt;CMB &lt;/b&gt;-2; &lt;b&gt;CMD &lt;/b&gt;9&lt;/h5&gt;&lt;h5&gt;&lt;b&gt;Feats &lt;/b&gt;Point-Blank Shot&lt;/h5&gt;&lt;h5&gt;&lt;b&gt;Skills &lt;/b&gt;Climb +7, Handle Animal +0, Perception +5, Ride +2, Sleight of Hand +9, Stealth +13; &lt;b&gt;Racial Modifiers &lt;/b&gt;+4 Sleight of Hand, +4 Stealth&lt;/h5&gt;&lt;h5&gt;&lt;b&gt;Languages &lt;/b&gt;Undercommon&lt;/h5&gt;&lt;h5&gt;&lt;b&gt;SQ &lt;/b&gt;vermin empathy +4&lt;/h5&gt;&lt;/div&gt;&lt;hr/&gt;&lt;div&gt;&lt;h5&gt;&lt;b&gt;ECOLOGY&lt;/b&gt;&lt;/h5&gt;&lt;/div&gt;&lt;hr/&gt;&lt;div&gt;&lt;h5&gt;&lt;b&gt;Environment &lt;/b&gt; any underground&lt;/h5&gt;&lt;h5&gt;&lt;b&gt;Organization &lt;/b&gt;solitary, band (2-8), or tribe (9-20 plus 1 chieftain of 2nd-4th level and 2-6 giant vermin)&lt;/h5&gt;&lt;h5&gt;&lt;b&gt;Treasure &lt;/b&gt;standard (dagger, 6 darts, other treasure)&lt;/h5&gt;&lt;/div&gt;&lt;hr/&gt;&lt;div&gt;&lt;h5&gt;&lt;b&gt;SPECIAL ABILITIES&lt;/b&gt;&lt;/h5&gt;&lt;/div&gt;&lt;hr/&gt;&lt;div&gt;&lt;h5&gt;&lt;b&gt;Hatred (Ex)&lt;/b&gt; Mites receive a +1 bonus on attack rolls against humanoid creatures of the dwarf or gnome subtype due to special training against these hated foes.&lt;/h5&gt;&lt;h5&gt;&lt;b&gt;  Vermin Empathy (Ex)&lt;/b&gt; This ability functions as a druid's wild empathy, save that a mite can only use this ability on vermin. A mite gains a +4 racial bonus on this check.  Vermin are normally mindless, but this empathic communication imparts on them a modicum of implanted intelligence, allowing mites to train Medium vermin and use them as mounts. Vermin empathy treats swarms as if they were one creature possessing a single mind-a mite can thus use this ability to influence and direct the actions of swarms with relative ease.&lt;/h5&gt;&lt;/div&gt;&lt;br&gt;&lt;/br&gt;&lt;div&gt;&lt;h4&gt;&lt;p&gt;Descended from even smaller fey, the mites are among the most pitiful and craven dwellers of the dark.&lt;/p&gt;&lt;p&gt;Hideously ugly, even goblins have been known to mock mites for their homely appearances, mockery most mites take to heart and nurture for weeks, months, or even years in their tiny homes, until their distress and anger finally overcome their natural cowardice and impel them forth on short-lived bouts of bloody vengeance from the doubtful safety of a spider's back.&lt;/p&gt;&lt;p&gt;Mites, once closer to the strange realm of the fey, have grown larger and stockier after countless generations spent on the Material Plane. Yet still, their stature places them at the bottom of the pile in the dangerous caverns in which they live. Their traditional enemies are dwarves and gnomes, particularly the svirfneblin of the deep underground caves. The one thing that gives them a significant edge over an enemy in a fight is their natural ability to empathize with normally mindless vermin- mites are particularly fond of spiders, centipedes, and cave fishers, and a mite colony usually has a few of these far more dangerous monsters on hand to defend the group.&lt;/p&gt;&lt;p&gt;Although they have lost the supernatural ability to tinker with magic items, luck, or mechanical objects possessed by their more sinister and dangerous gremlin kin, mites retain the ability to perform minor magical tricks with prestidigitation, and often use these tricks to annoy their enemies. When faced with dangerous foes, a mite uses its doom ability to hex a foe-a mite's eyes bulge hideously open when it uses this spell-like ability.&lt;/p&gt;&lt;p&gt;A mite is 3 feet tall and weighs 40 pounds.&lt;/p&gt;&lt;/h4&gt;&lt;/div&gt;</t>
  </si>
  <si>
    <t>Mohrg</t>
  </si>
  <si>
    <t>23, touch 15, flat-footed 18</t>
  </si>
  <si>
    <t>(+4 Dex, +1 dodge, +8 natural)</t>
  </si>
  <si>
    <t>(14d8+28)</t>
  </si>
  <si>
    <t>Fort +6, Ref +10, Will +9</t>
  </si>
  <si>
    <t>2 slams +15 (2d8+5 plus grab), tongue +10 melee touch (paralysis)</t>
  </si>
  <si>
    <t>create spawn, paralysis (1d4 minutes, DC 21)</t>
  </si>
  <si>
    <t>Str 21, Dex 19, Con -, Int 11, Wis 10, Cha 14</t>
  </si>
  <si>
    <t>Ability Focus (paralysis), Dodge, Improved Initiative, Lightning Reflexes, Mobility, Skill Focus (Perception), Spring Attack</t>
  </si>
  <si>
    <t>Climb +22, Perception +23, Stealth +21, Swim +19</t>
  </si>
  <si>
    <t>solitary, gang (2-4), or mob (2-4 plus 4-12 zombies)</t>
  </si>
  <si>
    <t>A thick tangle of discolored entrails clings to this lurching skeleton's torso and winds upward to loll from its jaw like a clawed tongue.</t>
  </si>
  <si>
    <t>Create Spawn (Su) Humanoid creatures killed by a mohrg rise immediately as fast zombies under the mohrg's control. The sudden bloom of unlife when a mohrg's victim dies and becomes a zombie causes a surge of negative energy to flow through the mohrg. Whenever a mohrg creates a zombie in this manner, it is healed 1d6 hit points per HD possessed by the slain creature and acts as if hasted for the round immediately following the spawn's creation.</t>
  </si>
  <si>
    <t>Those who slay many over the course of their lifetimes, be they serial killers, mass-murderers, warmongering soldiers, or battle-driven berserkers, become marked and tainted by the sheer weight of their murderous deeds. When such killers are brought to justice and publicly executed for their heinous crimes before they have a chance to atone, the remains sometimes return to unlife to continue their dark work as a mohrg. Undead things caring less for life than they did before their own deaths, mohrgs exist solely to wreak havoc on the living. Sometimes mistaken for skeletons or zombies, they are far more dangerous than those mindless abominations, retaining some semblance of their own memories-and the delight they once took in hearing the screams of the dying. When possible, mohrgs gather in small groups, seeking out lone targets much as they did in life. If faced with capable foes, a mohrg attempts to incapacitate them one by one, starting with divinely empowered characters first, both to protect itself from holy wrath, and to make the task of paralyzing and devouring the others that much easier. Some mohrgs retain enough of their former memories that they return to the favored locations of their pasts, "haunting" old hideouts and sometimes even resuming the depredations of murderers long dead, falling back on means of death and mayhem that were more comfortable in their breathing days. Such mohrgs are even more insane than most undead beings, and can sometimes be found wandering the streets of a city or town in cowls and cloaks, carrying on their old life's work of slaughter and murder as best they can. Of course, since those slain by a mohrg rise soon thereafter as undead themselves, the murders of a mohrg do not go unnoticed for long, even when they take extra care to prey only upon society's dregs. A sudden uprising of undead in the streets is the inevitable result of a mohrg's attentions. Since these zombies remain under the mohrg's control, and since the mohrg itself possesses a hateful and cruel intelligence, it often holds its undead army in reserve, even commanding it to lie motionless until several weeks or months have passed and the local graveyard is filled with the sleeping dead. Then, when the time is right, the mohrg calls upon its army to rise and aid it in finishing the slaughter.</t>
  </si>
  <si>
    <t>&lt;link rel="stylesheet"href="PF.css"&gt;&lt;div&gt;&lt;h2&gt;Mohrg&lt;/h2&gt;&lt;h3&gt;&lt;i&gt;&lt;i&gt;A thick tangle of discolored entrails clings to this lurching skeleton's torso and winds upward to loll from its jaw like a clawed tongue.&lt;/i&gt;&lt;/i&gt;&lt;/h3&gt;&lt;br&gt;&lt;/br&gt;&lt;/div&gt;&lt;div class="heading"&gt;&lt;p class="alignleft"&gt;Mohrg&lt;/p&gt;&lt;p class="alignright"&gt;CR 8&lt;/p&gt;&lt;div style="clear: both;"&gt;&lt;/div&gt;&lt;/div&gt;&lt;div&gt;&lt;h5&gt;&lt;b&gt;XP &lt;/b&gt;4,800&lt;/h5&gt;&lt;h5&gt;CE Medium undead &lt;/h5&gt;&lt;h5&gt;&lt;b&gt;Init &lt;/b&gt;+8; &lt;b&gt;Senses &lt;/b&gt;darkvision 60 ft.; Perception +23&lt;/h5&gt;&lt;/div&gt;&lt;hr/&gt;&lt;div&gt;&lt;h5&gt;&lt;b&gt;DEFENSE&lt;/b&gt;&lt;/h5&gt;&lt;/div&gt;&lt;hr/&gt;&lt;div&gt;&lt;h5&gt;&lt;b&gt;AC &lt;/b&gt;23, touch 15, flat-footed 18 (+4 Dex, +1 dodge, +8 natural)&lt;/h5&gt;&lt;h5&gt;&lt;b&gt;hp &lt;/b&gt;91 (14d8+28)&lt;/h5&gt;&lt;h5&gt;&lt;b&gt;Fort &lt;/b&gt;+6, &lt;b&gt;Ref &lt;/b&gt;+10, &lt;b&gt;Will &lt;/b&gt;+9&lt;/h5&gt;&lt;h5&gt;&lt;b&gt;Immune &lt;/b&gt;undead traits&lt;/h5&gt;&lt;/div&gt;&lt;hr/&gt;&lt;div&gt;&lt;h5&gt;&lt;b&gt;OFFENSE&lt;/b&gt;&lt;/h5&gt;&lt;/div&gt;&lt;hr/&gt;&lt;div&gt;&lt;h5&gt;&lt;b&gt;Spd &lt;/b&gt;30 ft.&lt;/h5&gt;&lt;h5&gt;&lt;b&gt;Melee &lt;/b&gt;2 slams +15 (2d8+5 plus grab), tongue +10 melee touch (paralysis)&lt;/h5&gt;&lt;h5&gt;&lt;b&gt;Space &lt;/b&gt;5 ft.; &lt;b&gt;Reach &lt;/b&gt;5 ft.&lt;/h5&gt;&lt;h5&gt;&lt;b&gt;Special Attacks &lt;/b&gt;create spawn, paralysis (1d4 minutes, DC 21)&lt;/h5&gt;&lt;/div&gt;&lt;hr/&gt;&lt;div&gt;&lt;h5&gt;&lt;b&gt;STATISTICS&lt;/b&gt;&lt;/h5&gt;&lt;/div&gt;&lt;hr/&gt;&lt;div&gt;&lt;h5&gt;&lt;b&gt;Str &lt;/b&gt;21, &lt;b&gt;Dex &lt;/b&gt;19, &lt;b&gt;Con &lt;/b&gt;-, &lt;b&gt;Int &lt;/b&gt; 11, &lt;b&gt;Wis &lt;/b&gt;10, &lt;b&gt;Cha &lt;/b&gt;14&lt;/h5&gt;&lt;h5&gt;&lt;b&gt;Base Atk &lt;/b&gt;+10; &lt;b&gt;CMB &lt;/b&gt;+15 (+19 grapple); &lt;b&gt;CMD &lt;/b&gt;30&lt;/h5&gt;&lt;h5&gt;&lt;b&gt;Feats &lt;/b&gt;Ability Focus (paralysis), Dodge, Improved Initiative, Lightning Reflexes, Mobility, Skill Focus (Perception), Spring Attack&lt;/h5&gt;&lt;h5&gt;&lt;b&gt;Skills &lt;/b&gt;Climb +22, Perception +23, Stealth +21, Swim +19&lt;/h5&gt;&lt;/div&gt;&lt;hr/&gt;&lt;div&gt;&lt;h5&gt;&lt;b&gt;ECOLOGY&lt;/b&gt;&lt;/h5&gt;&lt;/div&gt;&lt;hr/&gt;&lt;div&gt;&lt;h5&gt;&lt;b&gt;Environment &lt;/b&gt; any&lt;/h5&gt;&lt;h5&gt;&lt;b&gt;Organization &lt;/b&gt;solitary, gang (2-4), or mob (2-4 plus 4-12 zombies)&lt;/h5&gt;&lt;h5&gt;&lt;b&gt;Treasure &lt;/b&gt;standard&lt;/h5&gt;&lt;/div&gt;&lt;hr/&gt;&lt;div&gt;&lt;h5&gt;&lt;b&gt;SPECIAL ABILITIES&lt;/b&gt;&lt;/h5&gt;&lt;/div&gt;&lt;hr/&gt;&lt;div&gt;&lt;h5&gt;&lt;b&gt;Create Spawn (Su)&lt;/b&gt; Humanoid creatures killed by a mohrg rise immediately as fast zombies under the mohrg's control. The sudden bloom of unlife when a mohrg's victim dies and becomes a zombie causes a surge of negative energy to flow through the mohrg. Whenever a mohrg creates a zombie in this manner, it is healed 1d6 hit points per HD possessed by the slain creature and acts as if hasted for the round immediately following the spawn's creation.&lt;/h5&gt;&lt;/div&gt;&lt;br&gt;&lt;/br&gt;&lt;div&gt;&lt;h4&gt;&lt;p&gt;&lt;p&gt;Those who slay many over the course of their lifetimes, be they serial killers, mass-murderers, warmongering soldiers, or battle-driven berserkers, become marked and tainted by the sheer weight of their murderous deeds. When such killers are brought to justice and publicly executed for their heinous crimes before they have a chance to atone, the remains sometimes return to unlife to continue their dark work as a mohrg. Undead things caring less for life than they did before their own deaths, mohrgs exist solely to wreak havoc on the living. Sometimes mistaken for skeletons or zombies, they are far more dangerous than those mindless abominations, retaining some semblance of their own memories-and the delight they once took in hearing the screams of the dying. When possible, mohrgs gather in small groups, seeking out lone targets much as they did in life. If faced with capable foes, a mohrg attempts to incapacitate them one by one, starting with divinely empowered characters first, both to protect itself from holy wrath, and to make the task of paralyzing and devouring the others that much easier. Some mohrgs retain enough of their former memories that they return to the favored locations of their pasts, "haunting" old hideouts and sometimes even resuming the depredations of murderers long dead, falling back on means of death and mayhem that were more comfortable in their breathing days. Such mohrgs are even more insane than most undead beings, and can sometimes be found wandering the streets of a city or town in cowls and cloaks, carrying on their old life's work of slaughter and murder as best they can. Of course, since those slain by a mohrg rise soon thereafter as undead themselves, the murders of a mohrg do not go unnoticed for long, even when they take extra care to prey only upon society's dregs. A sudden uprising of undead in the streets is the inevitable result of a mohrg's attentions. Since these zombies remain under the mohrg's control, and since the mohrg itself possesses a hateful and cruel intelligence, it often holds its undead army in reserve, even commanding it to lie motionless until several weeks or months have passed and the local graveyard is filled with the sleeping dead. Then, when the time is right, the mohrg calls upon its army to rise and aid it in finishing the slaughter.&lt;/p&gt;&lt;/h4&gt;&lt;/div&gt;</t>
  </si>
  <si>
    <t>Morlock</t>
  </si>
  <si>
    <t>darkvision 120 ft., scent; Perception +2</t>
  </si>
  <si>
    <t>(3d10+6)</t>
  </si>
  <si>
    <t>Fort +3, Ref +9, Will +5</t>
  </si>
  <si>
    <t>disease, poison</t>
  </si>
  <si>
    <t>40 ft., climb 30 ft.</t>
  </si>
  <si>
    <t>club +5 (1d6+2), bite +0 (1d4+1)</t>
  </si>
  <si>
    <t>leap attack, sneak attack +1d6, swarming</t>
  </si>
  <si>
    <t>Str 14, Dex 19, Con 15, Int 5, Wis 14, Cha 6</t>
  </si>
  <si>
    <t>Improved Initiative, Lightning Reflexes</t>
  </si>
  <si>
    <t>Acrobatics +13, Climb +22, Stealth +8 (+12 in caverns)</t>
  </si>
  <si>
    <t>+4 Stealth in caverns, +8 Acrobatics, +16 Climb</t>
  </si>
  <si>
    <t>expert climber</t>
  </si>
  <si>
    <t>solitary, pair, band (3-6), or tribe (7-18)</t>
  </si>
  <si>
    <t>Skin pale as a slug's belly, eyes huge and bulging, this thing crawls down the wall like a spider, but its shape is hideously humanoid.</t>
  </si>
  <si>
    <t>Expert Climber (Ex) A morlock can cling to cave walls and even ceilings as long as the surface has hand- and footholds. In effect, a morlock is treated as constantly being under a nonmagical version of the spell spider climb, save that it cannot cling to smooth surfaces. This ability doubles the normal +8 racial bonus to Climb checks normally afforded creatures with a climb speed to a +16 racial bonus.  Leap Attack (Ex) As a standard action, a morlock may make a single attack during a jump. It can make this attack at any point along the course of the leap-the start, the end, or while in mid-air. While jumping, a morlock does not provoke attacks of opportunity for leaving a threatened square.  Swarming (Ex) Morlocks dwell and fight in cramped quarters every day of their lives, and as such are quite adept at swarming foes. Up to two morlocks can share the same square at the same time. If two morlocks in the same square attack the same foe, they are considered to be flanking that foe as if they were in two opposite squares.</t>
  </si>
  <si>
    <t>Degenerate humans long lost from the world of light, morlocks have regressed through years of subterranean dwelling into ravenous, barely thinking beasts of the endless night. They no longer remember the civilized lives their ancestors led, although many morlock tribes still dwell in the shattered ruins of their ancient homes.  Ironically, in many cases morlocks worship the statues left behind by these ancestors as their gods. Morlock priests of such ancestor worship have access to the domains of Darkness, Earth, Madness, and Strength. A typical morlock stands just over 5 feet tall and weighs roughly 150 pounds.  Morlocks move about on two legs at times, but often drop down to a creepy four-limbed shuff le when speed or stealth is necessary. Their wiry, often emaciated frames mask the strength of their limbs and their swift reactions.  Morlocks typically give birth to broods of three to four babies at a time, ravenous creatures born with a full set of teeth and a cannibalistic predisposition. The first few weeks of a brood's life must be carefully mothered to prevent attrition-it usually takes that long for the morlock young to overcome their natural inclination to feed on whatever is closest. Morlocks mature quickly, achieving adulthood after only 5 years of life. A typical morlock can live to a ripe old age of 60-although the majority of their kind die far sooner than that due to violence.</t>
  </si>
  <si>
    <t>&lt;link rel="stylesheet"href="PF.css"&gt;&lt;div&gt;&lt;h2&gt;Morlock&lt;/h2&gt;&lt;h3&gt;&lt;i&gt;Skin pale as a slug's belly, eyes huge and bulging, this thing crawls down the wall like a spider, but its shape is hideously humanoid.&lt;/i&gt;&lt;/h3&gt;&lt;br&gt;&lt;/br&gt;&lt;/div&gt;&lt;div class="heading"&gt;&lt;p class="alignleft"&gt;Morlock&lt;/p&gt;&lt;p class="alignright"&gt;CR 2&lt;/p&gt;&lt;div style="clear: both;"&gt;&lt;/div&gt;&lt;/div&gt;&lt;div&gt;&lt;h5&gt;&lt;b&gt;XP &lt;/b&gt;600&lt;/h5&gt;&lt;h5&gt;CE Medium monstrous humanoid &lt;/h5&gt;&lt;h5&gt;&lt;b&gt;Init &lt;/b&gt;+8; &lt;b&gt;Senses &lt;/b&gt;darkvision 120 ft., scent; Perception +2&lt;/h5&gt;&lt;/div&gt;&lt;hr/&gt;&lt;div&gt;&lt;h5&gt;&lt;b&gt;DEFENSE&lt;/b&gt;&lt;/h5&gt;&lt;/div&gt;&lt;hr/&gt;&lt;div&gt;&lt;h5&gt;&lt;b&gt;AC &lt;/b&gt;15, touch 14, flat-footed 11 (+4 Dex, +1 natural)&lt;/h5&gt;&lt;h5&gt;&lt;b&gt;hp &lt;/b&gt;22 (3d10+6)&lt;/h5&gt;&lt;h5&gt;&lt;b&gt;Fort &lt;/b&gt;+3, &lt;b&gt;Ref &lt;/b&gt;+9, &lt;b&gt;Will &lt;/b&gt;+5&lt;/h5&gt;&lt;h5&gt;&lt;b&gt;Immune &lt;/b&gt;disease, poison&lt;/h5&gt;&lt;h5&gt;&lt;b&gt;Weaknesses &lt;/b&gt;light blindness&lt;/h5&gt;&lt;/div&gt;&lt;hr/&gt;&lt;div&gt;&lt;h5&gt;&lt;b&gt;OFFENSE&lt;/b&gt;&lt;/h5&gt;&lt;/div&gt;&lt;hr/&gt;&lt;div&gt;&lt;h5&gt;&lt;b&gt;Spd &lt;/b&gt;40 ft., climb 30 ft.&lt;/h5&gt;&lt;h5&gt;&lt;b&gt;Melee &lt;/b&gt;club +5 (1d6+2), bite +0 (1d4+1)&lt;/h5&gt;&lt;h5&gt;&lt;b&gt;Special Attacks &lt;/b&gt;leap attack, sneak attack +1d6, swarming&lt;/h5&gt;&lt;/div&gt;&lt;hr/&gt;&lt;div&gt;&lt;h5&gt;&lt;b&gt;STATISTICS&lt;/b&gt;&lt;/h5&gt;&lt;/div&gt;&lt;hr/&gt;&lt;div&gt;&lt;h5&gt;&lt;b&gt;Str&lt;/b&gt; 14, &lt;b&gt;Dex&lt;/b&gt; 19, &lt;b&gt;Con&lt;/b&gt; 15, &lt;b&gt;Int&lt;/b&gt; 5, &lt;b&gt;Wis&lt;/b&gt; 14, &lt;b&gt;Cha&lt;/b&gt; 6&lt;/h5&gt;&lt;h5&gt;&lt;b&gt;Base Atk &lt;/b&gt;+3; &lt;b&gt;CMB &lt;/b&gt;+5; &lt;b&gt;CMD &lt;/b&gt;19&lt;/h5&gt;&lt;h5&gt;&lt;b&gt;Feats &lt;/b&gt;Improved Initiative, Lightning Reflexes&lt;/h5&gt;&lt;h5&gt;&lt;b&gt;Skills &lt;/b&gt;Acrobatics +13, Climb +22, Stealth +8 (+12 in caverns); &lt;b&gt;Racial Modifiers &lt;/b&gt;+4 Stealth in caverns, +8 Acrobatics, +16 Climb&lt;/h5&gt;&lt;h5&gt;&lt;b&gt;Languages &lt;/b&gt;Undercommon&lt;/h5&gt;&lt;h5&gt;&lt;b&gt;SQ &lt;/b&gt;expert climber&lt;/h5&gt;&lt;/div&gt;&lt;hr/&gt;&lt;div&gt;&lt;h5&gt;&lt;b&gt;ECOLOGY&lt;/b&gt;&lt;/h5&gt;&lt;/div&gt;&lt;hr/&gt;&lt;div&gt;&lt;h5&gt;&lt;b&gt;Environment &lt;/b&gt; any underground&lt;/h5&gt;&lt;h5&gt;&lt;b&gt;Organization &lt;/b&gt;solitary, pair, band (3-6), or tribe (7-18)&lt;/h5&gt;&lt;h5&gt;&lt;b&gt;Treasure &lt;/b&gt;standard&lt;/h5&gt;&lt;/div&gt;&lt;hr/&gt;&lt;div&gt;&lt;h5&gt;&lt;b&gt;SPECIAL ABILITIES&lt;/b&gt;&lt;/h5&gt;&lt;/div&gt;&lt;hr/&gt;&lt;div&gt;&lt;h5&gt;&lt;b&gt;Expert Climber (Ex)&lt;/b&gt; A morlock can cling to cave walls and even ceilings as long as the surface has hand- and footholds. In effect, a morlock is treated as constantly being under a nonmagical version of the spell spider climb, save that it cannot cling to smooth surfaces. This ability doubles the normal +8 racial bonus to Climb checks normally afforded creatures with a climb speed to a +16 racial bonus.&lt;/h5&gt;&lt;h5&gt;&lt;b&gt;  Leap Attack (Ex)&lt;/b&gt; As a standard action, a morlock may make a single attack during a jump. It can make this attack at any point along the course of the leap-the start, the end, or while in mid-air. While jumping, a morlock does not provoke attacks of opportunity for leaving a threatened square.&lt;/h5&gt;&lt;h5&gt;&lt;b&gt;  Swarming (Ex)&lt;/b&gt; Morlocks dwell and fight in cramped quarters every day of their lives, and as such are quite adept at swarming foes. Up to two morlocks can share the same square at the same time. If two morlocks in the same square attack the same foe, they are considered to be flanking that foe as if they were in two opposite squares.&lt;/h5&gt;&lt;/div&gt;&lt;br&gt;&lt;/br&gt;&lt;div&gt;&lt;h4&gt;&lt;p&gt;Degenerate humans long lost from the world of light, morlocks have regressed through years of subterranean dwelling into ravenous, barely thinking beasts of the endless night. They no longer remember the civilized lives their ancestors led, although many morlock tribes still dwell in the shattered ruins of their ancient homes.&lt;/p&gt;&lt;p&gt;Ironically, in many cases morlocks worship the statues left behind by these ancestors as their gods. Morlock priests of such ancestor worship have access to the domains of Darkness, Earth, Madness, and Strength. A typical morlock stands just over 5 feet tall and weighs roughly 150 pounds.&lt;/p&gt;&lt;p&gt;Morlocks move about on two legs at times, but often drop down to a creepy four-limbed shuff le when speed or stealth is necessary. Their wiry, often emaciated frames mask the strength of their limbs and their swift reactions.&lt;/p&gt;&lt;p&gt;Morlocks typically give birth to broods of three to four babies at a time, ravenous creatures born with a full set of teeth and a cannibalistic predisposition. The first few weeks of a brood's life must be carefully mothered to prevent attrition-it usually takes that long for the morlock young to overcome their natural inclination to feed on whatever is closest. Morlocks mature quickly, achieving adulthood after only 5 years of life. A typical morlock can live to a ripe old age of 60-although the majority of their kind die far sooner than that due to violence.&lt;/p&gt;&lt;/h4&gt;&lt;/div&gt;</t>
  </si>
  <si>
    <t>Mummy</t>
  </si>
  <si>
    <t>despair (30 ft., paralyzed for 1d4 rounds, Will DC 16 negates)</t>
  </si>
  <si>
    <t>20, touch 10, flat-footed 20</t>
  </si>
  <si>
    <t>(+10 natural)</t>
  </si>
  <si>
    <t>(8d8+24)</t>
  </si>
  <si>
    <t>Fort +4, Ref +2, Will +8</t>
  </si>
  <si>
    <t>slam +14 (1d8+10 plus mummy rot)</t>
  </si>
  <si>
    <t>Str 24, Dex 10, Con -, Int 6, Wis 15, Cha 15</t>
  </si>
  <si>
    <t>Power Attack, Toughness, Skill Focus (Perception), Weapon Focus (slam)</t>
  </si>
  <si>
    <t>Perception +16, Stealth +11</t>
  </si>
  <si>
    <t>solitary, warden squad (2-6), or guardian detail (7-12)</t>
  </si>
  <si>
    <t>Wrapped from head to toe in ancient strips of moldering linen, this humanoid moves with a shuff ling gait.</t>
  </si>
  <si>
    <t>Despair (Su) All creatures within a 30-foot radius that see a mummy must make a DC 16 Will save or be paralyzed by fear for 1d4 rounds. Whether or not the save is successful, that creature cannot be affected again by the same mummy's despair ability for 24 hours. This is a paralysis and a mind-affecting fear affect. The save DC is Charisma-based. Mummy Rot (Su) Curse and disease-slam; save Fort DC 16; onset 1 minute; frequency 1/day; effect 1d6 Con and 1d6 Cha; cure -. Mummy rot is both a curse and disease and can only be cured if the curse is first removed, at which point the disease can be magically removed. Even after the curse element of mummy rot is lifted, a creature suffering from it cannot recover naturally over time. Anyone casting a conjuration (healing) spell on the afflicted creature must succeed on a DC 20 caster level check, or the spell is wasted and the healing has no effect. Anyone who dies from mummy rot turns to dust and cannot be raised without a resurrection or greater magic. The save DC is Charisma-based.</t>
  </si>
  <si>
    <t>Created to guard the tombs of the honored dead, mummies are ever vigilant for those who would desecrate their sacred ground. Mummies are created through a rather lengthy and gruesome embalming process, during which all of the body's major organs are removed and replaced with dried herbs and flowers. After this process, the flesh is anointed with sacred oils and wrapped in purified linens. The creator then finishes the ritual with a create undead spell. Although most mummies are created merely as guardians and remain loyal to their charge until their destruction, certain powerful mummies have much more free will. The majority are at least 10th-level clerics, and are often kings or pharaohs who have called upon dark gods or sinister necromancers to bind their souls to their bodies after death-usually as a means to extend their rule beyond the grave, but at times simply to escape what they fear will be an eternity of torment in their own afterlife.</t>
  </si>
  <si>
    <t>&lt;link rel="stylesheet"href="PF.css"&gt;&lt;div&gt;&lt;h2&gt;Mummy&lt;/h2&gt;&lt;h3&gt;&lt;i&gt;&lt;i&gt;Wrapped from head to toe in ancient strips of moldering linen&lt;/i&gt;, &lt;i&gt;this humanoid moves with a shuff ling gait.&lt;/i&gt;&lt;/i&gt;&lt;/h3&gt;&lt;br&gt;&lt;/br&gt;&lt;/div&gt;&lt;div class="heading"&gt;&lt;p class="alignleft"&gt;Mummy&lt;/p&gt;&lt;p class="alignright"&gt;CR 5&lt;/p&gt;&lt;div style="clear: both;"&gt;&lt;/div&gt;&lt;/div&gt;&lt;div&gt;&lt;h5&gt;&lt;b&gt;XP &lt;/b&gt;1,600&lt;/h5&gt;&lt;h5&gt;LE Medium undead &lt;/h5&gt;&lt;h5&gt;&lt;b&gt;Init &lt;/b&gt;+0; &lt;b&gt;Senses &lt;/b&gt;darkvision 60 ft.; Perception +16&lt;/h5&gt;&lt;h5&gt;&lt;b&gt;Aura &lt;/b&gt;despair (30 ft., paralyzed for 1d4 rounds, Will DC 16 negates)&lt;/h5&gt;&lt;/div&gt;&lt;hr/&gt;&lt;div&gt;&lt;h5&gt;&lt;b&gt;DEFENSE&lt;/b&gt;&lt;/h5&gt;&lt;/div&gt;&lt;hr/&gt;&lt;div&gt;&lt;h5&gt;&lt;b&gt;AC &lt;/b&gt;20, touch 10, flat-footed 20 (+10 natural)&lt;/h5&gt;&lt;h5&gt;&lt;b&gt;hp &lt;/b&gt;60 (8d8+24)&lt;/h5&gt;&lt;h5&gt;&lt;b&gt;Fort &lt;/b&gt;+4, &lt;b&gt;Ref &lt;/b&gt;+2, &lt;b&gt;Will &lt;/b&gt;+8&lt;/h5&gt;&lt;h5&gt;&lt;b&gt;DR &lt;/b&gt;5/-; &lt;b&gt;Immune &lt;/b&gt;undead traits&lt;/h5&gt;&lt;h5&gt;&lt;b&gt;Weaknesses &lt;/b&gt;vulnerable to fire&lt;/h5&gt;&lt;/div&gt;&lt;hr/&gt;&lt;div&gt;&lt;h5&gt;&lt;b&gt;OFFENSE&lt;/b&gt;&lt;/h5&gt;&lt;/div&gt;&lt;hr/&gt;&lt;div&gt;&lt;h5&gt;&lt;b&gt;Spd &lt;/b&gt;20 ft.&lt;/h5&gt;&lt;h5&gt;&lt;b&gt;Melee &lt;/b&gt;slam +14 (1d8+10 plus mummy rot)&lt;/h5&gt;&lt;h5&gt;&lt;b&gt;Space &lt;/b&gt;5 ft.; &lt;b&gt;Reach &lt;/b&gt;5 ft.&lt;/h5&gt;&lt;/div&gt;&lt;hr/&gt;&lt;div&gt;&lt;h5&gt;&lt;b&gt;STATISTICS&lt;/b&gt;&lt;/h5&gt;&lt;/div&gt;&lt;hr/&gt;&lt;div&gt;&lt;h5&gt;&lt;b&gt;Str &lt;/b&gt;24, &lt;b&gt;Dex &lt;/b&gt;10, &lt;b&gt;Con &lt;/b&gt;-, &lt;b&gt;Int &lt;/b&gt; 6, &lt;b&gt;Wis &lt;/b&gt;15, &lt;b&gt;Cha &lt;/b&gt;15&lt;/h5&gt;&lt;h5&gt;&lt;b&gt;Base Atk &lt;/b&gt;+6; &lt;b&gt;CMB &lt;/b&gt;+13; &lt;b&gt;CMD &lt;/b&gt;23&lt;/h5&gt;&lt;h5&gt;&lt;b&gt;Feats &lt;/b&gt;Power Attack, Toughness, Skill Focus (Perception), Weapon Focus (slam)&lt;/h5&gt;&lt;h5&gt;&lt;b&gt;Skills &lt;/b&gt;Perception +16, Stealth +11&lt;/h5&gt;&lt;h5&gt;&lt;b&gt;Languages &lt;/b&gt;Common&lt;/h5&gt;&lt;/div&gt;&lt;hr/&gt;&lt;div&gt;&lt;h5&gt;&lt;b&gt;ECOLOGY&lt;/b&gt;&lt;/h5&gt;&lt;/div&gt;&lt;hr/&gt;&lt;div&gt;&lt;h5&gt;&lt;b&gt;Environment &lt;/b&gt; any&lt;/h5&gt;&lt;h5&gt;&lt;b&gt;Organization &lt;/b&gt;solitary, warden squad (2-6), or guardian detail (7-12)&lt;/h5&gt;&lt;h5&gt;&lt;b&gt;Treasure &lt;/b&gt;standard&lt;/h5&gt;&lt;/div&gt;&lt;hr/&gt;&lt;div&gt;&lt;h5&gt;&lt;b&gt;SPECIAL ABILITIES&lt;/b&gt;&lt;/h5&gt;&lt;/div&gt;&lt;hr/&gt;&lt;div&gt;&lt;h5&gt;&lt;b&gt;Despair (Su)&lt;/b&gt; All creatures within a 30-foot radius that see a mummy must make a DC 16 Will &lt;i&gt;save&lt;/i&gt; or be paralyzed by fear for 1d4 rounds. Whether or not the &lt;i&gt;save&lt;/i&gt; is successful, that creature cannot be affected again by the same mummy's despair ability for 24 hours. This is a paralysis and a mind-affecting fear affect. The &lt;i&gt;save&lt;/i&gt; DC is Charisma-based. &lt;/h5&gt;&lt;h5&gt;&lt;b&gt;Mummy Rot (Su)&lt;/b&gt; Curse and disease-slam; &lt;i&gt;save&lt;/i&gt; Fort DC 16; &lt;i&gt;onset&lt;/i&gt; 1 minute; &lt;i&gt;frequency&lt;/i&gt; 1/day; &lt;i&gt;effect&lt;/i&gt; 1d6 Con and 1d6 Cha; &lt;i&gt;cure&lt;/i&gt; -. Mummy rot is both a curse and disease and can only be &lt;i&gt;cure&lt;/i&gt;d if the curse is first removed, at which point the disease can be magically removed. Even after the curse element of mummy rot is lifted, a creature suffering from it cannot recover naturally over time. Anyone casting a conjuration (healing) spell on the afflicted creature must succeed on a DC 20 caster level check, or the spell is wasted and the healing has no &lt;i&gt;effect&lt;/i&gt;. Anyone who dies from mummy rot turns to dust and cannot be raised without a &lt;i&gt;resurrection&lt;/i&gt; or greater magic. The &lt;i&gt;save&lt;/i&gt; DC is Charisma-based.&lt;/h5&gt;&lt;/div&gt;&lt;br&gt;&lt;/br&gt;&lt;div&gt;&lt;h4&gt;&lt;p&gt;&lt;p&gt;Created to guard the tombs of the honored dead, mummies are ever vigilant for those who would desecrate their sacred ground. Mummies are created through a rather lengthy and gruesome embalming process, during which all of the body's major organs are removed and replaced with dried herbs and flowers. After this process, the flesh is anointed with sacred oils and wrapped in purified linens. The creator then finishes the ritual with a &lt;i&gt;create undead&lt;/i&gt; spell. Although most mummies are created merely as guardians and remain loyal to their charge until their destruction, certain powerful mummies have much more free will. The majority are at least 10th-level clerics, and are often kings or pharaohs who have called upon dark gods or sinister necromancers to bind their souls to their bodies after death-usually as a means to extend their rule beyond the grave, but at times simply to escape what they fear will be an eternity of torment in their own afterlife.&lt;/p&gt;&lt;/h4&gt;&lt;/div&gt;</t>
  </si>
  <si>
    <t>Dark Naga</t>
  </si>
  <si>
    <t>darkvision 60 ft., detect thoughts; Perception +19</t>
  </si>
  <si>
    <t>22, touch 15, flat-footed 16</t>
  </si>
  <si>
    <t>(+5 Dex, +1 dodge, +7 natural, -1 size)</t>
  </si>
  <si>
    <t>guarded thoughts</t>
  </si>
  <si>
    <t>bite +8 (1d4+2), sting +8 (2d4+2 plus poison)</t>
  </si>
  <si>
    <t>Spells Known (CL 7th) 3rd (5/day)-displacement, lightning bolt (DC 16) 2nd (7/day)-cat's grace, invisibility, scorching ray 1st (7/day)-expeditious retreat, magic missile, ray of enfeeblement (DC 14), shield, silent image 0 (at will)-daze, detect magic, light, mage hand, open/close, ray of frost, read magic</t>
  </si>
  <si>
    <t>Str 14, Dex 21, Con 18, Int 16, Wis 15, Cha 17</t>
  </si>
  <si>
    <t>26 (can't be tripped)</t>
  </si>
  <si>
    <t>Alertness, Combat Casting, Dodge, Eschew MaterialsB, Lightning Reflexes, Stealthy</t>
  </si>
  <si>
    <t>Bluff +13, Diplomacy +9, Disguise +9, Escape Artist +13, Intimidate +12, Knowledge (arcana) +13, Perception +19, Sense Motive +10, Spellcraft +12, Stealth +18</t>
  </si>
  <si>
    <t>solitary or nest (2-4)</t>
  </si>
  <si>
    <t>A sharp-featured humanoid head crowns the powerful, sinuous body of this snake-like monstrosity.</t>
  </si>
  <si>
    <t>Naga</t>
  </si>
  <si>
    <t>Detect Thoughts (Su) A dark naga can continuously use detect thoughts as per the spell (caster level 9th; Will DC 18 negates). The save DC is Charisma-based. Guarded Thoughts (Ex) Dark nagas are immune to any form of mind reading, such as that granted by detect thoughts. This ability also grants a +2 racial bonus on all saves against charm effects. Poison (Ex) Sting-injury; save Fort DC 19; frequency 1 round; effect sleep for 2d4 minutes; cure 1 save. Spells Dark nagas cast spells as 7th-level sorcerers.</t>
  </si>
  <si>
    <t>Dark nagas covet luxury, wealth, and power over others. With bodies covered by shimmering, eel-like black scales, dark nagas slither deftly through forsaken lands and abandoned ruins, scouring such places for treasures and weaker creatures they might force into service. Their forked tongues spread only lies, and others whom they can't manipulate they destroy with their insidious poison and destructive magical abilities. A typical dark naga measures approximately 12 feet long and weighs upward of 300 pounds. Arrogant and sybaritic, dark nagas seek to dominate lesser creatures, relishing the fear they inspire and power over other beings. While some manage to carve indulgent fiefdoms from tribes of goblins, orcs, lizardfolk, or other barbarous races, the luster of cosmopolitan fineries proves enticing as well, leading some to infiltrate city sewers and slums to gather an urban following. They particularly relish morbidly crafted jewelry and treasures, often adorning themselves with jeweled bands or taking their ease atop piles of treasure. Dark nagas hate others of their kind, especially other dark nagas, seeing their brethren as deadly opponents to be dispatched swiftly and mercilessly-often rightly so.</t>
  </si>
  <si>
    <t>&lt;link rel="stylesheet"href="PF.css"&gt;&lt;div&gt;&lt;h2&gt;Naga, Dark &lt;/h2&gt;&lt;h3&gt;&lt;i&gt;A &lt;i&gt;sharp-featured humanoid head crowns the powerful&lt;/i&gt;, &lt;i&gt;sinuous body of this snake-like monstrosity.&lt;/i&gt;&lt;/i&gt;&lt;/h3&gt;&lt;br&gt;&lt;/br&gt;&lt;/div&gt;&lt;div class="heading"&gt;&lt;p class="alignleft"&gt;Dark Naga&lt;/p&gt;&lt;p class="alignright"&gt;CR 8&lt;/p&gt;&lt;div style="clear: both;"&gt;&lt;/div&gt;&lt;/div&gt;&lt;div&gt;&lt;h5&gt;&lt;b&gt;XP &lt;/b&gt;4,800&lt;/h5&gt;&lt;h5&gt;LE Large aberration &lt;/h5&gt;&lt;h5&gt;&lt;b&gt;Init &lt;/b&gt;+5; &lt;b&gt;Senses &lt;/b&gt;darkvision 60 ft., &lt;i&gt;detect thoughts&lt;/i&gt;; Perception +19&lt;/h5&gt;&lt;/div&gt;&lt;hr/&gt;&lt;div&gt;&lt;h5&gt;&lt;b&gt;DEFENSE&lt;/b&gt;&lt;/h5&gt;&lt;/div&gt;&lt;hr/&gt;&lt;div&gt;&lt;h5&gt;&lt;b&gt;AC &lt;/b&gt;22, touch 15, flat-footed 16 (+5 Dex, +1 dodge, +7 natural, -1 size)&lt;/h5&gt;&lt;h5&gt;&lt;b&gt;hp &lt;/b&gt;85 (10d8+40)&lt;/h5&gt;&lt;h5&gt;&lt;b&gt;Fort &lt;/b&gt;+7, &lt;b&gt;Ref &lt;/b&gt;+10, &lt;b&gt;Will &lt;/b&gt;+9 (+11 vs. charm effects)&lt;/h5&gt;&lt;h5&gt;&lt;b&gt;Defensive Abilities &lt;/b&gt;guarded thoughts; &lt;b&gt;Immune &lt;/b&gt;poison&lt;/h5&gt;&lt;/div&gt;&lt;hr/&gt;&lt;div&gt;&lt;h5&gt;&lt;b&gt;OFFENSE&lt;/b&gt;&lt;/h5&gt;&lt;/div&gt;&lt;hr/&gt;&lt;div&gt;&lt;h5&gt;&lt;b&gt;Spd &lt;/b&gt;40 ft.&lt;/h5&gt;&lt;h5&gt;&lt;b&gt;Melee &lt;/b&gt;bite +8 (1d4+2), sting +8 (2d4+2 plus poison)&lt;/h5&gt;&lt;h5&gt;&lt;b&gt;Space &lt;/b&gt;10 ft.; &lt;b&gt;Reach &lt;/b&gt;5 ft.&lt;/h5&gt;&lt;h5&gt;&lt;b&gt;Spells Known&lt;/b&gt; (CL 7th)&lt;/br&gt;3rd (5/day)&amp;mdash;&lt;i&gt;&lt;i&gt;displacement&lt;/i&gt;&lt;/i&gt;, &lt;i&gt;&lt;i&gt;&lt;i&gt;light&lt;/i&gt;ning bolt&lt;/i&gt;&lt;/i&gt; (DC 16)&lt;/br&gt;2nd (7/day)&amp;mdash;&lt;i&gt;&lt;i&gt;cat's&lt;/i&gt; &lt;i&gt;grace&lt;/i&gt;&lt;/i&gt;,&lt;i&gt; &lt;i&gt;invisibility&lt;/i&gt;&lt;/i&gt;,&lt;i&gt; &lt;i&gt;scorching ray&lt;/i&gt;&lt;/i&gt;&lt;/br&gt;1st (7/day)&amp;mdash;&lt;i&gt;&lt;i&gt;expeditious&lt;/i&gt; &lt;i&gt;retreat&lt;/i&gt;&lt;/i&gt;,&lt;i&gt; &lt;i&gt;magic missile&lt;/i&gt;&lt;/i&gt;, &lt;i&gt;&lt;i&gt;ray of enfeeblement&lt;/i&gt;&lt;/i&gt; (DC 14),&lt;i&gt; &lt;i&gt;shield&lt;/i&gt;&lt;/i&gt;, &lt;i&gt;silent image&lt;/i&gt;&lt;/br&gt;0 (at will)&amp;mdash;&lt;i&gt;&lt;i&gt;daze&lt;/i&gt;&lt;/i&gt;,&lt;i&gt; &lt;i&gt;detect magic&lt;/i&gt;&lt;/i&gt;,&lt;i&gt; &lt;i&gt;light&lt;/i&gt;&lt;/i&gt;,&lt;i&gt; &lt;i&gt;mage hand&lt;/i&gt;&lt;/i&gt;,&lt;i&gt; &lt;i&gt;open/close&lt;/i&gt;&lt;/i&gt;,&lt;i&gt; &lt;i&gt;ray of frost&lt;/i&gt;&lt;/i&gt;,&lt;i&gt; &lt;i&gt;read magic&lt;/i&gt;&lt;/i&gt;&lt;/h5&gt;&lt;/h5&gt;&lt;/div&gt;&lt;hr/&gt;&lt;div&gt;&lt;h5&gt;&lt;b&gt;STATISTICS&lt;/b&gt;&lt;/h5&gt;&lt;/div&gt;&lt;hr/&gt;&lt;div&gt;&lt;h5&gt;&lt;b&gt;Str &lt;/b&gt;14, &lt;b&gt;Dex &lt;/b&gt;21, &lt;b&gt;Con &lt;/b&gt;18, &lt;b&gt;Int &lt;/b&gt; 16, &lt;b&gt;Wis &lt;/b&gt;15, &lt;b&gt;Cha &lt;/b&gt;17&lt;/h5&gt;&lt;h5&gt;&lt;b&gt;Base Atk &lt;/b&gt;+7; &lt;b&gt;CMB &lt;/b&gt;+10; &lt;b&gt;CMD &lt;/b&gt;26 (can't be tripped)&lt;/h5&gt;&lt;h5&gt;&lt;b&gt;Feats &lt;/b&gt;Alertness, Combat Casting, Dodge, Eschew Materials&lt;sup&gt;B&lt;/sup&gt;, Lightning Reflexes, Stealthy&lt;/h5&gt;&lt;h5&gt;&lt;b&gt;Skills &lt;/b&gt;Bluff +13, Diplomacy +9, Disguise +9, Escape Artist +13, Intimidate +12, Knowledge (arcana) +13, Perception +19, Sense Motive +10, Spellcraft +12, Stealth +18&lt;/h5&gt;&lt;h5&gt;&lt;b&gt;Languages &lt;/b&gt;Common, Infernal&lt;/h5&gt;&lt;/div&gt;&lt;hr/&gt;&lt;div&gt;&lt;h5&gt;&lt;b&gt;ECOLOGY&lt;/b&gt;&lt;/h5&gt;&lt;/div&gt;&lt;hr/&gt;&lt;div&gt;&lt;h5&gt;&lt;b&gt;Environment &lt;/b&gt; any underground&lt;/h5&gt;&lt;h5&gt;&lt;b&gt;Organization &lt;/b&gt;solitary or nest (2-4)&lt;/h5&gt;&lt;h5&gt;&lt;b&gt;Treasure &lt;/b&gt;standard&lt;/h5&gt;&lt;/div&gt;&lt;hr/&gt;&lt;div&gt;&lt;h5&gt;&lt;b&gt;SPECIAL ABILITIES&lt;/b&gt;&lt;/h5&gt;&lt;/div&gt;&lt;hr/&gt;&lt;div&gt;&lt;h5&gt;&lt;b&gt;Detect Thoughts (Su)&lt;/b&gt; A dark naga can continuously use &lt;i&gt;detect thoughts&lt;/i&gt; as per the spell (caster level 9th; Will DC 18 negates). The &lt;i&gt;save&lt;/i&gt; DC is Charisma-based. &lt;/h5&gt;&lt;h5&gt;&lt;b&gt;Guarded Thoughts (Ex)&lt;/b&gt; Dark nagas are immune to any form of mind reading, such as that granted by &lt;i&gt;detect thoughts&lt;/i&gt;. This ability also grants a +2 racial bonus on all &lt;i&gt;save&lt;/i&gt;s against charm &lt;i&gt;effect&lt;/i&gt;s. &lt;/h5&gt;&lt;h5&gt;&lt;b&gt;Poison (Ex)&lt;/b&gt; Sting-injury; &lt;i&gt;save&lt;/i&gt; Fort DC 19; &lt;i&gt;frequency&lt;/i&gt; 1 round; &lt;i&gt;effect&lt;/i&gt; sleep for 2d4 minutes; &lt;i&gt;cure&lt;/i&gt; 1 &lt;i&gt;save&lt;/i&gt;. &lt;/h5&gt;&lt;h5&gt;&lt;b&gt;Spells&lt;/b&gt; Dark nagas cast spells as 7th-level sorcerers.&lt;/h5&gt;&lt;/div&gt;&lt;br&gt;&lt;/br&gt;&lt;div&gt;&lt;h4&gt;&lt;p&gt;&lt;p&gt;Dark nagas covet luxury, wealth, and power over others. With bodies covered by shimmering, eel-like black scales, dark nagas slither deftly through forsaken lands and abandoned ruins, scouring such places for treasures and weaker creatures they might force into service. Their forked tongues spread only lies, and others whom they can't manipulate they destroy with their insidious poison and destructive magical abilities. A typical dark naga measures approximately 12 feet long and weighs upward of 300 pounds. Arrogant and sybaritic, dark nagas seek to dominate lesser creatures, relishing the fear they inspire and power over other beings. While some manage to carve indulgent fiefdoms from tribes of goblins, orcs, lizardfolk, or other barbarous races, the luster of cosmopolitan fineries proves enticing as well, leading some to infiltrate city sewers and slums to gather an urban following. They particularly relish morbidly crafted jewelry and treasures, often adorning themselves with jeweled bands or taking their ease atop piles of treasure. Dark nagas hate others of their kind, especially other dark nagas, seeing their brethren as deadly opponents to be dispatched swiftly and mercilessly-often rightly so.&lt;/p&gt;&lt;/h4&gt;&lt;/div&gt;</t>
  </si>
  <si>
    <t>Guardian Naga</t>
  </si>
  <si>
    <t>24, touch 15, flat-footed 18</t>
  </si>
  <si>
    <t>(+6 Dex, +9 natural, -1 size)</t>
  </si>
  <si>
    <t>(12d8+60)</t>
  </si>
  <si>
    <t>Fort +9, Ref +12, Will +12</t>
  </si>
  <si>
    <t>bite +13 (2d6+7 plus poison)</t>
  </si>
  <si>
    <t>spit +14 touch (poison)</t>
  </si>
  <si>
    <t>Spells Known (CL 9th) 4th (5/day)-divine power, greater invisibility 3rd (7/day)-cure serious wounds, dispel magic, lightning bolt (DC 17) 2nd (7/day)-detect thoughts (DC 16), lesser restoration, see invisibility, scorching ray 1st (7/day)-cure light wounds, divine favor, expeditious retreat, mage armor, magic missile 0 (at will)-daze (DC 14), detect magic, light, mage hand, open/close, ray of frost, read magic, stabilize</t>
  </si>
  <si>
    <t>Str 21, Dex 23, Con 20, Int 16, Wis 19, Cha 18</t>
  </si>
  <si>
    <t>31 (can't be tripped)</t>
  </si>
  <si>
    <t>Alertness, Blind-Fight, Combat Casting, Combat Expertise, Eschew MaterialsB, Improved Trip, Lightning Reflexes</t>
  </si>
  <si>
    <t>Bluff +16, Diplomacy +16, Knowledge (arcana) +18, Perception +23, Sense Motive +20, Spellcraft +18, Stealth +17</t>
  </si>
  <si>
    <t>Celestial, Common</t>
  </si>
  <si>
    <t>A contemplative humanoid face framed by a cobra-like hood adorns the body of this long, brightly colored serpent.</t>
  </si>
  <si>
    <t>Poison (Ex) Bite-injury or spit-contact; save Fort DC 21; frequency 1/round for 6 rounds; effect 1d4 Con damage; cure 2 consecutive saves. The save DC is Constitution-based. Spells A guardian naga casts spells as a 9th-level sorcerer, and can cast spells from the cleric list as well as those normally available to a sorcerer. Cleric spells are considered arcane spells for a guardian naga. Spit (Ex) A guardian naga can spit its venom up to 30 feet as a standard action. This is a ranged touch attack with no range increment. Opponents hit by this attack must make successful saves (see above) to avoid the effect.</t>
  </si>
  <si>
    <t>Although ferocious in shape, with radiant scales, cobralike hoods, and powerful serpentine bodies, guardian nagas serve as dutiful protectors of places of fundamental power and sanctity. Their scales often bear elaborate patterns similar to those of exotic jungle snakes. A typical guardian naga stretches 14 feet long and weighs approximately 350 pounds. While many guardian nagas adhere to the exotic practices of ancient or forgotten faiths, others are merely drawn to sites of innate wonder-towering waterfalls, natural spires, mountaintop temples-minding them out of their own senses of duty and reverence. Often these nagas join a living faith, serving as protectors of sanctuaries or ancient treasures. A pair of nagas might take up residence near a site they deem worthy of protection, hatching a brood and raising their offspring there. When the young grow to adulthood, they have the choice of departing to seek their own homes or staying to protect their elder's charge. Sometimes, a guardian naga protecting a ruin or temple is but the current protector in a line of sentinels stretching back centuries. Such sentinels often take the same name as their forebears to appear as a single, exceptionally long-lived figure.</t>
  </si>
  <si>
    <t>&lt;link rel="stylesheet"href="PF.css"&gt;&lt;div&gt;&lt;h2&gt;Naga, Guardian &lt;/h2&gt;&lt;h3&gt;&lt;i&gt;A &lt;i&gt;contemplative humanoid face framed by a cobra-like hood adorns the body of this long&lt;/i&gt;, &lt;i&gt;brightly colored serpent.&lt;/i&gt;&lt;/i&gt;&lt;/h3&gt;&lt;br&gt;&lt;/br&gt;&lt;/div&gt;&lt;div class="heading"&gt;&lt;p class="alignleft"&gt;Guardian Naga&lt;/p&gt;&lt;p class="alignright"&gt;CR 10&lt;/p&gt;&lt;div style="clear: both;"&gt;&lt;/div&gt;&lt;/div&gt;&lt;div&gt;&lt;h5&gt;&lt;b&gt;XP &lt;/b&gt;9,600&lt;/h5&gt;&lt;h5&gt;LG Large aberration &lt;/h5&gt;&lt;h5&gt;&lt;b&gt;Init &lt;/b&gt;+6; &lt;b&gt;Senses &lt;/b&gt;darkvision 60 ft.; Perception +23&lt;/h5&gt;&lt;/div&gt;&lt;hr/&gt;&lt;div&gt;&lt;h5&gt;&lt;b&gt;DEFENSE&lt;/b&gt;&lt;/h5&gt;&lt;/div&gt;&lt;hr/&gt;&lt;div&gt;&lt;h5&gt;&lt;b&gt;AC &lt;/b&gt;24, touch 15, flat-footed 18 (+6 Dex, +9 natural, -1 size)&lt;/h5&gt;&lt;h5&gt;&lt;b&gt;hp &lt;/b&gt;114 (12d8+60)&lt;/h5&gt;&lt;h5&gt;&lt;b&gt;Fort &lt;/b&gt;+9, &lt;b&gt;Ref &lt;/b&gt;+12, &lt;b&gt;Will &lt;/b&gt;+12&lt;/h5&gt;&lt;/div&gt;&lt;hr/&gt;&lt;div&gt;&lt;h5&gt;&lt;b&gt;OFFENSE&lt;/b&gt;&lt;/h5&gt;&lt;/div&gt;&lt;hr/&gt;&lt;div&gt;&lt;h5&gt;&lt;b&gt;Spd &lt;/b&gt;40 ft.&lt;/h5&gt;&lt;h5&gt;&lt;b&gt;Melee &lt;/b&gt;bite +13 (2d6+7 plus poison)&lt;/h5&gt;&lt;h5&gt;&lt;b&gt;Ranged &lt;/b&gt;spit +14 touch (poison)&lt;/h5&gt;&lt;h5&gt;&lt;b&gt;Space &lt;/b&gt;10 ft.; &lt;b&gt;Reach &lt;/b&gt;5 ft.&lt;/h5&gt;&lt;h5&gt;&lt;b&gt;Spells Known&lt;/b&gt; (CL 9th)&lt;/br&gt;4th (5/day)&amp;mdash;&lt;i&gt;&lt;i&gt;divine&lt;/i&gt; &lt;i&gt;power&lt;/i&gt;&lt;/i&gt;,&lt;i&gt; &lt;i&gt;greater invisibility&lt;/i&gt;&lt;/i&gt;&lt;/br&gt;3rd (7/day)&amp;mdash;&lt;i&gt;&lt;i&gt;cure&lt;/i&gt; &lt;i&gt;serious wounds&lt;/i&gt;&lt;/i&gt;,&lt;i&gt; &lt;i&gt;dispel magic&lt;/i&gt;&lt;/i&gt;, &lt;i&gt;&lt;i&gt;&lt;i&gt;light&lt;/i&gt;ning bolt&lt;/i&gt;&lt;/i&gt; (DC 17)&lt;/br&gt;2nd (7/day)&amp;mdash;&lt;i&gt;&lt;i&gt;detect&lt;/i&gt; &lt;i&gt;thoughts&lt;/i&gt;&lt;/i&gt; (DC 16),&lt;i&gt; &lt;i&gt;lesser restoration&lt;/i&gt;&lt;/i&gt;,&lt;i&gt; &lt;i&gt;see invisibility&lt;/i&gt;&lt;/i&gt;,&lt;i&gt; &lt;i&gt;scorching ray&lt;/i&gt;&lt;/i&gt;&lt;/br&gt;1st (7/day)&amp;mdash;&lt;i&gt;&lt;i&gt;cure&lt;/i&gt;&lt;i&gt; &lt;i&gt;light&lt;/i&gt;&lt;/i&gt; wounds&lt;/i&gt;,&lt;i&gt; &lt;i&gt;divine&lt;/i&gt; favor&lt;/i&gt;,&lt;i&gt; &lt;i&gt;expeditious retreat&lt;/i&gt;&lt;/i&gt;,&lt;i&gt; &lt;i&gt;mage armor&lt;/i&gt;&lt;/i&gt;,&lt;i&gt; &lt;i&gt;magic missile&lt;/i&gt;&lt;/i&gt;&lt;/br&gt;0 (at will)&amp;mdash;&lt;i&gt;&lt;i&gt;daze&lt;/i&gt;&lt;/i&gt; (DC 14),&lt;i&gt; &lt;i&gt;detect&lt;/i&gt; magic&lt;/i&gt;,&lt;i&gt; &lt;i&gt;light&lt;/i&gt;&lt;/i&gt;,&lt;i&gt; &lt;i&gt;mage hand&lt;/i&gt;&lt;/i&gt;,&lt;i&gt; &lt;i&gt;open/close&lt;/i&gt;&lt;/i&gt;,&lt;i&gt; &lt;i&gt;ray of frost&lt;/i&gt;&lt;/i&gt;,&lt;i&gt; &lt;i&gt;read magic&lt;/i&gt;&lt;/i&gt;,&lt;i&gt; &lt;i&gt;stabilize&lt;/i&gt;&lt;/i&gt;&lt;/h5&gt;&lt;/h5&gt;&lt;/div&gt;&lt;hr/&gt;&lt;div&gt;&lt;h5&gt;&lt;b&gt;STATISTICS&lt;/b&gt;&lt;/h5&gt;&lt;/div&gt;&lt;hr/&gt;&lt;div&gt;&lt;h5&gt;&lt;b&gt;Str &lt;/b&gt;21, &lt;b&gt;Dex &lt;/b&gt;23, &lt;b&gt;Con &lt;/b&gt;20, &lt;b&gt;Int &lt;/b&gt; 16, &lt;b&gt;Wis &lt;/b&gt;19, &lt;b&gt;Cha &lt;/b&gt;18&lt;/h5&gt;&lt;h5&gt;&lt;b&gt;Base Atk &lt;/b&gt;+9; &lt;b&gt;CMB &lt;/b&gt;+15; &lt;b&gt;CMD &lt;/b&gt;31 (can't be tripped)&lt;/h5&gt;&lt;h5&gt;&lt;b&gt;Feats &lt;/b&gt;Alertness, Blind-Fight, Combat Casting, Combat Expertise, Eschew Materials&lt;sup&gt;B&lt;/sup&gt;, Improved Trip, Lightning Reflexes&lt;/h5&gt;&lt;h5&gt;&lt;b&gt;Skills &lt;/b&gt;Bluff +16, Diplomacy +16, Knowledge (arcana) +18, Perception +23, Sense Motive +20, Spellcraft +18, Stealth +17&lt;/h5&gt;&lt;h5&gt;&lt;b&gt;Languages &lt;/b&gt;Celestial, Common&lt;/h5&gt;&lt;/div&gt;&lt;hr/&gt;&lt;div&gt;&lt;h5&gt;&lt;b&gt;ECOLOGY&lt;/b&gt;&lt;/h5&gt;&lt;/div&gt;&lt;hr/&gt;&lt;div&gt;&lt;h5&gt;&lt;b&gt;Environment &lt;/b&gt; temperate plains&lt;/h5&gt;&lt;h5&gt;&lt;b&gt;Organization &lt;/b&gt;solitary, pair, or nest (3-6)&lt;/h5&gt;&lt;h5&gt;&lt;b&gt;Treasure &lt;/b&gt;standard&lt;/h5&gt;&lt;/div&gt;&lt;hr/&gt;&lt;div&gt;&lt;h5&gt;&lt;b&gt;SPECIAL ABILITIES&lt;/b&gt;&lt;/h5&gt;&lt;/div&gt;&lt;hr/&gt;&lt;div&gt;&lt;h5&gt;&lt;b&gt;Poison (Ex)&lt;/b&gt; Bite-injury or spit-contact; &lt;i&gt;save&lt;/i&gt; Fort DC 21; &lt;i&gt;frequency&lt;/i&gt; 1/round for 6 rounds; &lt;i&gt;effect&lt;/i&gt; 1d4 Con damage; &lt;i&gt;cure&lt;/i&gt; 2 consecutive &lt;i&gt;save&lt;/i&gt;s. The &lt;i&gt;save&lt;/i&gt; DC is Constitution-based. &lt;/h5&gt;&lt;h5&gt;&lt;b&gt;Spells&lt;/b&gt; A guardian naga casts spells as a 9th-level sorcerer, and can cast spells from the cleric list as well as those normally available to a sorcerer. Cleric spells are considered arcane spells for a guardian naga. &lt;/h5&gt;&lt;h5&gt;&lt;b&gt;Spit (Ex)&lt;/b&gt; A guardian naga can spit its venom up to 30 feet as a standard action. This is a ranged touch attack with no range increment. Opponents hit by this attack must make successful saves (see above) to avoid the effect.&lt;/h5&gt;&lt;/div&gt;&lt;br&gt;&lt;/br&gt;&lt;div&gt;&lt;h4&gt;&lt;p&gt;&lt;p&gt;Although ferocious in shape, with radiant scales, cobralike hoods, and powerful serpentine bodies, guardian nagas serve as dutiful protectors of places of fundamental power; and sanctity. Their scales often bear elaborate patterns similar to those of exotic jungle snakes. A typical guardian naga stretches 14 feet long and weighs approximately 350 pounds. While many guardian nagas adhere to the exotic practices of ancient or forgotten faiths, others are merely drawn to sites of innate wonder-towering waterfalls, natural spires, mountaintop temples-minding them out of their own senses of duty and reverence. Often these nagas join a living faith, serving as protectors of sanctuaries or ancient treasures. A pair of nagas might take up residence near a site they deem worthy of protection, hatching a brood and raising their offspring there. When the young grow to adulthood, they have the choice of departing to seek their own homes or staying to protect their elder's charge. Sometimes, a guardian naga protecting a ruin or temple is but the current protector in a line of sentinels stretching back centuries. Such sentinels often take the same name as their forebears to appear as a single, exceptionally long-lived figure.&lt;/p&gt;&lt;/h4&gt;&lt;/div&gt;</t>
  </si>
  <si>
    <t>Spirit Naga</t>
  </si>
  <si>
    <t>darkvision 60 ft.; Perception +22</t>
  </si>
  <si>
    <t>(+5 Dex, +9 natural, -1 size)</t>
  </si>
  <si>
    <t>Fort +8, Ref +10, Will +10</t>
  </si>
  <si>
    <t>40 ft., swim 20 ft.</t>
  </si>
  <si>
    <t>bite +10 (2d6+6 plus poison)</t>
  </si>
  <si>
    <t>charming gaze</t>
  </si>
  <si>
    <t>Spells Known (CL 7th) 3rd (5/day)-displacement, fireball (DC 16) 2nd (7/day)-cat's grace, invisibility, summon swarm 1st (7/day)-charm person (DC 14), cure light wounds, divine favor, magic missile, shield of faith 0 (at will)-bleed, daze (DC 13), detect magic, mage hand, open/close, ray of frost, read magic</t>
  </si>
  <si>
    <t>Str 18, Dex 20, Con 21, Int 12, Wis 17, Cha 17</t>
  </si>
  <si>
    <t>27 (can't be tripped)</t>
  </si>
  <si>
    <t>Ability Focus (charming gaze), Combat Casting, Eschew MaterialsB, Lightning Reflexes, Skill Focus (Perception), Stealthy</t>
  </si>
  <si>
    <t>Bluff +13, Escape Artist +13, Intimidate +9, Knowledge (arcana) +14, Perception +22, Spellcraft +11, Stealth +15, Swim +12</t>
  </si>
  <si>
    <t>Yellowed, venom-dripping fangs fill the human-like mouth of this sinister serpentine monstrosity.</t>
  </si>
  <si>
    <t>Charming Gaze (Su) As charm person, 30 feet, Will DC 20 negates. The save DC is Charisma-based. Poison (Ex) Bite-injury; save Fort DC 20; frequency 1/round for 6 rounds; effect 1d4 Con damage; cure 1 save. Spells A spirit naga casts spells as a 7th-level sorcerer, and can cast spells from the cleric list as well as those normally available to a sorcerer. Cleric spells are considered arcane spells for a spirit naga.</t>
  </si>
  <si>
    <t>Morbid-minded and wretched to look upon, spirit nagas are the witches of the naga race, hateful outcasts long shunned for their dark powers and loathsome ways. A typical spirit naga is slender, with the scales of a venomous serpent and a tangle of greasy hair framing their pale faces. Most measure 14 feet long but weigh less than 300 pounds. Spirit nagas delight in places of death and desolation. Battle-scarred ruins, untended graveyards, despoiled forests, and tangled swamps all attract these repulsive creatures. Where guardian nagas favor places of innate sanctity, spirit nagas seek out places of fundamental corruption, sites they believe to be imbued with dark magics. The crypts of long-dead tyrants, the death places of great heroes, and the ruins of nefarious keeps all attract these wretched serpents. Most spirit nagas believe themselves to be the inheritors of some mysterious dark favor, seeing their innate magical talents as evidence of such. Most commune with vague powers of death and devastation, working profane rites and seeking grotesque auguries from cultic forces. To aid them, spirit nagas often use their enchanting gaze, changing victims into fawning fanatics and would-be sacrif ices. Spirit nagas occasionally band together in small groups-some seeming to mimic the covens of hags. While a particular plot or foe might bring these deadly serpents together for a short time, spirit nagas are loyal only to themselves, and such alliances always end in deadly betrayal.</t>
  </si>
  <si>
    <t>&lt;link rel="stylesheet"href="PF.css"&gt;&lt;div&gt;&lt;h2&gt;Naga, Spirit &lt;/h2&gt;&lt;h3&gt;&lt;i&gt;&lt;i&gt;Yellowed&lt;/i&gt;, &lt;i&gt;venom-dripping fangs fill the human-like mouth of this sinister serpentine monstrosity.&lt;/i&gt;&lt;/i&gt;&lt;/h3&gt;&lt;br&gt;&lt;/br&gt;&lt;/div&gt;&lt;div class="heading"&gt;&lt;p class="alignleft"&gt;Spirit Naga&lt;/p&gt;&lt;p class="alignright"&gt;CR 9&lt;/p&gt;&lt;div style="clear: both;"&gt;&lt;/div&gt;&lt;/div&gt;&lt;div&gt;&lt;h5&gt;&lt;b&gt;XP &lt;/b&gt;6,400&lt;/h5&gt;&lt;h5&gt;CE Large aberration &lt;/h5&gt;&lt;h5&gt;&lt;b&gt;Init &lt;/b&gt;+5; &lt;b&gt;Senses &lt;/b&gt;darkvision 60 ft.; Perception +22&lt;/h5&gt;&lt;/div&gt;&lt;hr/&gt;&lt;div&gt;&lt;h5&gt;&lt;b&gt;DEFENSE&lt;/b&gt;&lt;/h5&gt;&lt;/div&gt;&lt;hr/&gt;&lt;div&gt;&lt;h5&gt;&lt;b&gt;AC &lt;/b&gt;23, touch 14, flat-footed 18 (+5 Dex, +9 natural, -1 size)&lt;/h5&gt;&lt;h5&gt;&lt;b&gt;hp &lt;/b&gt;95 (10d8+50)&lt;/h5&gt;&lt;h5&gt;&lt;b&gt;Fort &lt;/b&gt;+8, &lt;b&gt;Ref &lt;/b&gt;+10, &lt;b&gt;Will &lt;/b&gt;+10&lt;/h5&gt;&lt;/div&gt;&lt;hr/&gt;&lt;div&gt;&lt;h5&gt;&lt;b&gt;OFFENSE&lt;/b&gt;&lt;/h5&gt;&lt;/div&gt;&lt;hr/&gt;&lt;div&gt;&lt;h5&gt;&lt;b&gt;Spd &lt;/b&gt;40 ft., swim 20 ft.&lt;/h5&gt;&lt;h5&gt;&lt;b&gt;Melee &lt;/b&gt;bite +10 (2d6+6 plus poison)&lt;/h5&gt;&lt;h5&gt;&lt;b&gt;Space &lt;/b&gt;10 ft.; &lt;b&gt;Reach &lt;/b&gt;5 ft.&lt;/h5&gt;&lt;h5&gt;&lt;b&gt;Special Attacks &lt;/b&gt;charming gaze&lt;/h5&gt;&lt;h5&gt;&lt;b&gt;Spells Known&lt;/b&gt; (CL 7th)&lt;/br&gt;3rd (5/day)&amp;mdash;&lt;i&gt;&lt;i&gt;displacement&lt;/i&gt;&lt;/i&gt;, &lt;i&gt;&lt;i&gt;fireball&lt;/i&gt;&lt;/i&gt; (DC 16)&lt;/br&gt;2nd (7/day)&amp;mdash;&lt;i&gt;&lt;i&gt;cat's&lt;/i&gt; &lt;i&gt;grace&lt;/i&gt;&lt;/i&gt;,&lt;i&gt; &lt;i&gt;invisibility&lt;/i&gt;&lt;/i&gt;,&lt;i&gt; &lt;i&gt;summon swarm&lt;/i&gt;&lt;/i&gt;&lt;/br&gt;1st (7/day)&amp;mdash;&lt;i&gt;charm person&lt;/i&gt; (DC 14),&lt;i&gt; &lt;i&gt;&lt;i&gt;cure&lt;/i&gt; light wounds&lt;/i&gt;&lt;/i&gt;,&lt;i&gt; &lt;i&gt;divine favor&lt;/i&gt;&lt;/i&gt;,&lt;i&gt; &lt;i&gt;magic missile&lt;/i&gt;&lt;/i&gt;,&lt;i&gt; &lt;i&gt;shield of faith&lt;/i&gt;&lt;/i&gt;&lt;/br&gt;0 (at will)&amp;mdash;&lt;i&gt;&lt;i&gt;bleed&lt;/i&gt;&lt;/i&gt;, &lt;i&gt;&lt;i&gt;daze&lt;/i&gt;&lt;/i&gt; (DC 13),&lt;i&gt; &lt;i&gt;detect magic&lt;/i&gt;&lt;/i&gt;,&lt;i&gt; &lt;i&gt;mage hand&lt;/i&gt;&lt;/i&gt;,&lt;i&gt; &lt;i&gt;open/close&lt;/i&gt;&lt;/i&gt;,&lt;i&gt; &lt;i&gt;ray of frost&lt;/i&gt;&lt;/i&gt;,&lt;i&gt; &lt;i&gt;read magic&lt;/i&gt;&lt;/i&gt;&lt;/h5&gt;&lt;/h5&gt;&lt;/div&gt;&lt;hr/&gt;&lt;div&gt;&lt;h5&gt;&lt;b&gt;STATISTICS&lt;/b&gt;&lt;/h5&gt;&lt;/div&gt;&lt;hr/&gt;&lt;div&gt;&lt;h5&gt;&lt;b&gt;Str &lt;/b&gt;18, &lt;b&gt;Dex &lt;/b&gt;20, &lt;b&gt;Con &lt;/b&gt;21, &lt;b&gt;Int &lt;/b&gt; 12, &lt;b&gt;Wis &lt;/b&gt;17, &lt;b&gt;Cha &lt;/b&gt;17&lt;/h5&gt;&lt;h5&gt;&lt;b&gt;Base Atk &lt;/b&gt;+7; &lt;b&gt;CMB &lt;/b&gt;+12; &lt;b&gt;CMD &lt;/b&gt;27 (can't be tripped)&lt;/h5&gt;&lt;h5&gt;&lt;b&gt;Feats &lt;/b&gt;Ability Focus (charming gaze), Combat Casting, Eschew Materials&lt;sup&gt;B&lt;/sup&gt;, Lightning Reflexes, Skill Focus (Perception), Stealthy&lt;/h5&gt;&lt;h5&gt;&lt;b&gt;Skills &lt;/b&gt;Bluff +13, Escape Artist +13, Intimidate +9, Knowledge (arcana) +14, Perception +22, Spellcraft +11, Stealth +15, Swim +12&lt;/h5&gt;&lt;h5&gt;&lt;b&gt;Languages &lt;/b&gt;Abyssal, Common&lt;/h5&gt;&lt;/div&gt;&lt;hr/&gt;&lt;div&gt;&lt;h5&gt;&lt;b&gt;ECOLOGY&lt;/b&gt;&lt;/h5&gt;&lt;/div&gt;&lt;hr/&gt;&lt;div&gt;&lt;h5&gt;&lt;b&gt;Environment &lt;/b&gt; temperate marshes&lt;/h5&gt;&lt;h5&gt;&lt;b&gt;Organization &lt;/b&gt;solitary or nest (2-4)&lt;/h5&gt;&lt;h5&gt;&lt;b&gt;Treasure &lt;/b&gt;standard&lt;/h5&gt;&lt;/div&gt;&lt;hr/&gt;&lt;div&gt;&lt;h5&gt;&lt;b&gt;SPECIAL ABILITIES&lt;/b&gt;&lt;/h5&gt;&lt;/div&gt;&lt;hr/&gt;&lt;div&gt;&lt;h5&gt;&lt;b&gt;Charming Gaze (Su)&lt;/b&gt; As &lt;i&gt;charm person&lt;/i&gt;, 30 feet, Will DC 20 negates. The &lt;i&gt;save&lt;/i&gt; DC is Charisma-based. &lt;/h5&gt;&lt;h5&gt;&lt;b&gt;Poison (Ex)&lt;/b&gt; Bite-injury; &lt;i&gt;save&lt;/i&gt; Fort DC 20; &lt;i&gt;frequency&lt;/i&gt; 1/round for 6 rounds; &lt;i&gt;effect&lt;/i&gt; 1d4 Con damage; &lt;i&gt;cure&lt;/i&gt; 1 &lt;i&gt;save&lt;/i&gt;. &lt;/h5&gt;&lt;h5&gt;&lt;b&gt;Spells&lt;/b&gt; A spirit naga casts spells as a 7th-level sorcerer, and can cast spells from the cleric list as well as those normally available to a sorcerer. Cleric spells are considered arcane spells for a spirit naga.&lt;/h5&gt;&lt;/div&gt;&lt;br&gt;&lt;/br&gt;&lt;div&gt;&lt;h4&gt;&lt;p&gt;&lt;p&gt;Morbid-minded and wretched to look upon, spirit nagas are the witches of the naga race, hateful outcasts long shunned for their dark powers and loathsome ways. A typical spirit naga is slender, with the scales of a venomous serpent and a tangle of greasy hair framing their pale faces. Most measure 14 feet long but weigh less than 300 pounds. Spirit nagas delight in places of death and desolation. Battle-scarred ruins, untended graveyards, despoiled forests, and tangled swamps all attract these repulsive creatures. Where guardian nagas favor places of innate sanctity, spirit nagas seek out places of fundamental corruption, sites they believe to be imbued with dark magics. The crypts of long-dead tyrants, the death places of great heroes, and the ruins of nefarious keeps all attract these wretched serpents. Most spirit nagas believe themselves to be the inheritors of some mysterious dark favor, seeing their innate magical talents as evidence of such. Most commune with vague powers of death and devastation, working profane rites and seeking grotesque auguries from cultic forces. To aid them, spirit nagas often use their enchanting gaze, changing victims into fawning fanatics and would-be sacrifices. Spirit nagas occasionally band together in small groups&amp;mdash;some seeming to mimic the covens of hags. While a particular plot or foe might bring these deadly serpents together for a short time, spirit nagas are loyal only to themselves, and such alliances always end in deadly betrayal.&lt;/p&gt;&lt;/h4&gt;&lt;/div&gt;</t>
  </si>
  <si>
    <t>Neothelid</t>
  </si>
  <si>
    <t>blindsight 100 ft., trace teleport 60 ft.;  Perception +25</t>
  </si>
  <si>
    <t>30, touch 4, flat-footed 30</t>
  </si>
  <si>
    <t>(-2 Dex, +26 natural, -4 size)</t>
  </si>
  <si>
    <t>(20d8+140)</t>
  </si>
  <si>
    <t>Fort +15, Ref +4, Will +16</t>
  </si>
  <si>
    <t>10/cold iron</t>
  </si>
  <si>
    <t>30 ft., fly 60 ft. (good)</t>
  </si>
  <si>
    <t>4 tongues +21 (3d6+10/19-20 plus grab)</t>
  </si>
  <si>
    <t>breath weapon (50-ft. cone, 14d10 acid, Reflex  DC 27 half, once every 1d4 rounds), mind thrust, psychic  crush, swallow whole (2d6+10 plus 2d6 acid, AC 23, hp 23)</t>
  </si>
  <si>
    <t>Spell-Like Abilities (CL 20th)  Constant-fly At will-detect thoughts (DC 17), charm monster (DC 19), clairvoyance/clairaudience, suggestion (DC 18), telekinesis (DC 20), teleport, poison (DC 19)  3/day-quickened suggestion (DC 18)</t>
  </si>
  <si>
    <t>Str 30, Dex 7, Con 24, Int 16, Wis 15, Cha 21</t>
  </si>
  <si>
    <t>+29 (+33 grapple)</t>
  </si>
  <si>
    <t>37 (can't be tripped)</t>
  </si>
  <si>
    <t>Cleave, Great Cleave, Great Fortitude, Improved Bull Rush, Improved Critical (tongue), Improved Initiative, Improved Overrun, Iron Will, Power Attack, Quicken Spell-Like Ability (suggestion)</t>
  </si>
  <si>
    <t>Bluff +25, Climb +33, Diplomacy +25, Fly -4, Intimidate +28, Knowledge (arcana) +26, Perception +25, Spellcraft +26</t>
  </si>
  <si>
    <t>Aklo, Terran, Undercommon;  telepathy 100 ft.</t>
  </si>
  <si>
    <t>solitary, pair, or cult (3-5 plus 4-12 charmed slaves of various races)</t>
  </si>
  <si>
    <t>Its slime-drenched length coiled upon itself in a shuddering mountain, this huge worm's tentacled head rises like a snake's.</t>
  </si>
  <si>
    <t>Mind Thrust (Su) As a standard action up to three times a day, a neothelid can deliver a massive blast of mental energy at any one target within 60 feet, inflicting 15d10 points of damage. A successful DC 25 Will save negates the effect. This effect can only harm creatures with Intelligence scores. This is a mind-affecting effect. The save DC is Charisma-based.  Psychic Crush (Su) As a standard action up to three times a day, a neothelid can attempt to crush the mind of a single creature within 60 feet. The target must make a DC 25 Will save or collapse, becoming unconscious and dying at -1 hit points. If the target succeeds on the save, it takes 6d6 points of damage and is sickened for 1 round. This is a mind-affecting effect. The save DC is Charisma-based.  Trace Teleport (Ex) A neothelid telepathically and reflexively learns the mental coordinates of the destination, of all creatures that teleport within 60 feet of it, gaining an awareness of the location equivalent to "seen casually." This knowledge fades and is lost after 1 minute. This power does not grant any environmental information about the conditions of the destination.</t>
  </si>
  <si>
    <t>Dwelling only in the deepest reaches of the underworld, the immense neothelids once ruled empires in the depths, yet their numbers have been vastly reduced as other races have proven swifter to breed and adapt. Today, the neothelid is a legend, the subject of tales of horror among those few to have experienced the creature's wrath in person and lived to tell about it.  Neothelids are served by all manner of strange wormlike creatures, minions they use to observe and wage war against their enemies. The neothelids themselves were spawned by even more horrific entities, ageless horrors from strange dimensions beyond the edge of known reality-the neothelids see themselves as the chosen agents of these malevolent forces, working to ready the world for their return.</t>
  </si>
  <si>
    <t>&lt;link rel="stylesheet"href="PF.css"&gt;&lt;div&gt;&lt;h2&gt;Neothelid&lt;/h2&gt;&lt;h3&gt;&lt;i&gt;Its slime-drenched length coiled upon itself in a shuddering mountain, this huge worm's tentacled head rises like a snake's.&lt;/i&gt;&lt;/h3&gt;&lt;br&gt;&lt;/br&gt;&lt;/div&gt;&lt;div class="heading"&gt;&lt;p class="alignleft"&gt;Neothelid&lt;/p&gt;&lt;p class="alignright"&gt;CR 15&lt;/p&gt;&lt;div style="clear: both;"&gt;&lt;/div&gt;&lt;/div&gt;&lt;div&gt;&lt;h5&gt;&lt;b&gt;XP &lt;/b&gt;51,200&lt;/h5&gt;&lt;h5&gt;CE Gargantuan aberration &lt;/h5&gt;&lt;h5&gt;&lt;b&gt;Init &lt;/b&gt;+2; &lt;b&gt;Senses &lt;/b&gt;blindsight 100 ft., trace teleport 60 ft.;  Perception +25&lt;/h5&gt;&lt;/div&gt;&lt;hr/&gt;&lt;div&gt;&lt;h5&gt;&lt;b&gt;DEFENSE&lt;/b&gt;&lt;/h5&gt;&lt;/div&gt;&lt;hr/&gt;&lt;div&gt;&lt;h5&gt;&lt;b&gt;AC &lt;/b&gt;30, touch 4, flat-footed 30 (-2 Dex, +26 natural, -4 size)&lt;/h5&gt;&lt;h5&gt;&lt;b&gt;hp &lt;/b&gt;230 (20d8+140)&lt;/h5&gt;&lt;h5&gt;&lt;b&gt;Fort &lt;/b&gt;+15, &lt;b&gt;Ref &lt;/b&gt;+4, &lt;b&gt;Will &lt;/b&gt;+16&lt;/h5&gt;&lt;h5&gt;&lt;b&gt;DR &lt;/b&gt;10/cold iron; &lt;b&gt;SR &lt;/b&gt;26&lt;/h5&gt;&lt;/div&gt;&lt;hr/&gt;&lt;div&gt;&lt;h5&gt;&lt;b&gt;OFFENSE&lt;/b&gt;&lt;/h5&gt;&lt;/div&gt;&lt;hr/&gt;&lt;div&gt;&lt;h5&gt;&lt;b&gt;Spd &lt;/b&gt;30 ft., fly 60 ft. (good)&lt;/h5&gt;&lt;h5&gt;&lt;b&gt;Melee &lt;/b&gt;4 tongues +21 (3d6+10/19-20 plus grab)&lt;/h5&gt;&lt;h5&gt;&lt;b&gt;Space &lt;/b&gt;20 ft.; &lt;b&gt;Reach &lt;/b&gt;20 ft.&lt;/h5&gt;&lt;h5&gt;&lt;b&gt;Special Attacks &lt;/b&gt;breath weapon (50-ft. cone, 14d10 acid, Reflex  DC 27 half, once every 1d4 rounds), mind thrust, psychic  crush, swallow whole (2d6+10 plus 2d6 acid, AC 23, hp 23)&lt;/h5&gt;&lt;h5&gt;&lt;b&gt;Spell-Like Abilities&lt;/b&gt; (CL 20th)&lt;/br&gt;Constant&amp;mdash;&lt;i&gt;fly&lt;/i&gt; &lt;/br&gt;At will&amp;mdash;&lt;i&gt;detect thoughts&lt;/i&gt; (DC 17), &lt;i&gt;charm monster&lt;/i&gt; (DC 19),&lt;i&gt; clairvoyance/clairaudience&lt;/i&gt;, &lt;i&gt;&lt;i&gt;suggestion&lt;/i&gt;&lt;/i&gt; (DC 18), &lt;i&gt;telekinesis&lt;/i&gt; (DC 20),&lt;i&gt; teleport&lt;/i&gt;, &lt;i&gt;poison&lt;/i&gt; (DC 19)&lt;/br&gt;3/day&amp;mdash;quickened &lt;i&gt;&lt;i&gt;suggestion&lt;/i&gt;&lt;/i&gt; (DC 18)&lt;/h5&gt;&lt;/h5&gt;&lt;/div&gt;&lt;hr/&gt;&lt;div&gt;&lt;h5&gt;&lt;b&gt;STATISTICS&lt;/b&gt;&lt;/h5&gt;&lt;/div&gt;&lt;hr/&gt;&lt;div&gt;&lt;h5&gt;&lt;b&gt;Str&lt;/b&gt; 30, &lt;b&gt;Dex&lt;/b&gt; 7, &lt;b&gt;Con&lt;/b&gt; 24, &lt;b&gt;Int&lt;/b&gt; 16, &lt;b&gt;Wis&lt;/b&gt; 15, &lt;b&gt;Cha&lt;/b&gt; 21&lt;/h5&gt;&lt;h5&gt;&lt;b&gt;Base Atk &lt;/b&gt;+15; &lt;b&gt;CMB &lt;/b&gt;+29 (+33 grapple); &lt;b&gt;CMD &lt;/b&gt;37 (can't be tripped)&lt;/h5&gt;&lt;h5&gt;&lt;b&gt;Feats &lt;/b&gt;Cleave, Great Cleave, Great Fortitude, Improved Bull Rush, Improved Critical (tongue), Improved Initiative, Improved Overrun, Iron Will, Power Attack, Quicken Spell-Like Ability (suggestion)&lt;/h5&gt;&lt;h5&gt;&lt;b&gt;Skills &lt;/b&gt;Bluff +25, Climb +33, Diplomacy +25, Fly -4, Intimidate +28, Knowledge (arcana) +26, Perception +25, Spellcraft +26&lt;/h5&gt;&lt;h5&gt;&lt;b&gt;Languages &lt;/b&gt;Aklo, Terran, Undercommon;  telepathy 100 ft.&lt;/h5&gt;&lt;/div&gt;&lt;hr/&gt;&lt;div&gt;&lt;h5&gt;&lt;b&gt;ECOLOGY&lt;/b&gt;&lt;/h5&gt;&lt;/div&gt;&lt;hr/&gt;&lt;div&gt;&lt;h5&gt;&lt;b&gt;Environment &lt;/b&gt; any underground&lt;/h5&gt;&lt;h5&gt;&lt;b&gt;Organization &lt;/b&gt;solitary, pair, or cult (3-5 plus 4-12 charmed slaves of various races)&lt;/h5&gt;&lt;h5&gt;&lt;b&gt;Treasure &lt;/b&gt;standard&lt;/h5&gt;&lt;/div&gt;&lt;hr/&gt;&lt;div&gt;&lt;h5&gt;&lt;b&gt;SPECIAL ABILITIES&lt;/b&gt;&lt;/h5&gt;&lt;/div&gt;&lt;hr/&gt;&lt;div&gt;&lt;h5&gt;&lt;b&gt;Mind Thrust (Su)&lt;/b&gt; As a standard action up to three times a day, a neothelid can deliver a massive blast of mental energy at any one target within 60 feet, inflicting 15d10 points of damage. A successful DC 25 Will save negates the effect. This effect can only harm creatures with Intelligence scores. This is a mind-affecting effect. The save DC is Charisma-based.  &lt;/h5&gt;&lt;h5&gt;&lt;b&gt;Psychic Crush (Su)&lt;/b&gt; As a standard action up to three times a day, a neothelid can attempt to crush the mind of a single creature within 60 feet. The target must make a DC 25 Will save or collapse, becoming unconscious and dying at -1 hit points. If the target succeeds on the save, it takes 6d6 points of damage and is sickened for 1 round. This is a mind-affecting effect. The save DC is Charisma-based.&lt;/h5&gt;&lt;h5&gt;&lt;b&gt;  Trace Teleport (Ex)&lt;/b&gt; A neothelid telepathically and reflexively learns the mental coordinates of the destination, of all creatures that teleport within 60 feet of it, gaining an awareness of the location equivalent to "seen casually." This knowledge fades and is lost after 1 minute. This power does not grant any environmental information about the conditions of the destination.&lt;/h5&gt;&lt;/div&gt;&lt;br&gt;&lt;/br&gt;&lt;div&gt;&lt;h4&gt;&lt;p&gt;Dwelling only in the deepest reaches of the underworld, the immense neothelids once ruled empires in the depths, yet their numbers have been vastly reduced as other races have proven swifter to breed and adapt. Today, the neothelid is a legend, the subject of tales of horror among those few to have experienced the creature's wrath in person and lived to tell about it.&lt;/p&gt;&lt;p&gt;Neothelids are served by all manner of strange wormlike creatures, minions they use to observe and wage war against their enemies. The neothelids themselves were spawned by even more horrific entities, ageless horrors from strange dimensions beyond the edge of known reality-the neothelids see themselves as the chosen agents of these malevolent forces, working to ready the world for their return.&lt;/p&gt;&lt;/h4&gt;&lt;/div&gt;</t>
  </si>
  <si>
    <t>Night Hag</t>
  </si>
  <si>
    <t>(evil, extraplanar)</t>
  </si>
  <si>
    <t>25, touch 14, flat-footed 21</t>
  </si>
  <si>
    <t>(+4 Dex, +11 natural)</t>
  </si>
  <si>
    <t>(8d10+48)</t>
  </si>
  <si>
    <t>Fort +14, Ref +8, Will +11</t>
  </si>
  <si>
    <t>10/cold iron and magic</t>
  </si>
  <si>
    <t>charm, cold, fear, fire, sleep</t>
  </si>
  <si>
    <t>2 claws +13 (1d4+5), bite +13 (2d6+5 plus disease)</t>
  </si>
  <si>
    <t>dream haunting</t>
  </si>
  <si>
    <t>Spell-Like Abilities (CL 8th)  Constant-detect chaos, detect evil, detect good, detect law, detect magic At will-deep slumber (DC 16), invisibility, magic missile, ray of enfeeblement (DC 14)  At will (with heartstone)-etherealness, soul bind</t>
  </si>
  <si>
    <t>Str 21, Dex 19, Con 22, Int 18, Wis 16, Cha 17</t>
  </si>
  <si>
    <t>Alertness, Combat Casting, Deceitful, Mounted Combat</t>
  </si>
  <si>
    <t>Bluff +16, Diplomacy +11, Disguise +16, Intimidate +14, Knowledge (arcana) +12, Knowledge (planes) +15, Perception +16, Ride +15, Sense Motive +16, Spellcraft +15</t>
  </si>
  <si>
    <t>Abyssal, Celestial, Common, Infernal</t>
  </si>
  <si>
    <t>change shape (any humanoid, alter self ), heartstone</t>
  </si>
  <si>
    <t xml:space="preserve"> any evil-aligned plane</t>
  </si>
  <si>
    <t>solitary, mounted (1 and 1 nightmare), or coven (3 hags of any type)</t>
  </si>
  <si>
    <t>Grisly fetishes and the rags of once fine clothes hang off the corpsethin frame of this horrifying, sharp-fanged crone.</t>
  </si>
  <si>
    <t>Disease (Su) Demon Fever: Bite-injury; save Fort DC 20; onset immediate; frequency 1/day; effect 1d6 Con damage (target must save a 2nd time or 1 point of the damage is drain instead); cure 2 consecutive saves. The save DC is Constitution-based.  Dream Haunting (Su) A night hag can visit the dreams of chaotic or evil targets by using a special periapt known as a heartstone to become ethereal, then hovering over the creature. Once it does so, it rides on the victim's back until dawn. The sleeper suffers tormenting dreams and takes 1 point of Constitution drain upon awakening. Only another ethereal being can stop these nocturnal intrusions by confronting and defeating the night hag.  Heartstone (Su) All night hags carry a heartstone-a special gemstone worth at least 1,800 gp that is worn as a periapt.  A heartstone's magic is fueled by the hag's spirit and proximity-once separated from its owner (or upon the hag's death), a heartstone retains its magic for only 24 hours before becoming a nonmagical gem again. The heartstone instantly cures any disease contracted by the holder. In addition, a heartstone provides a +2 resistance bonus on all saving throws (this bonus is included in the statistics block above). A night hag that loses this charm can no longer use etherealness or soul bind until it finds a replacement gemstone.</t>
  </si>
  <si>
    <t>Terrifying murderesses and greedy soul brokers, night hags prey upon mortals while they're most vulnerable.  Preferring to kill their prey slowly, haunting their dreams night after night, these hags trap the tormented souls of their victims within dark gems so they might be sold in the infernal markets of the outer planes. Night hags vary widely in appearance, standing between 5-1/2 and 7 feet tall, and weighing from 150 to 300 pounds.</t>
  </si>
  <si>
    <t>&lt;link rel="stylesheet"href="PF.css"&gt;&lt;div&gt;&lt;h2&gt;Night Hag&lt;/h2&gt;&lt;h3&gt;&lt;i&gt;Grisly fetishes and the rags of once fine clothes hang off the corpsethin frame of this horrifying, sharp-fanged crone.&lt;/i&gt;&lt;/h3&gt;&lt;br&gt;&lt;/br&gt;&lt;/div&gt;&lt;div class="heading"&gt;&lt;p class="alignleft"&gt;Night Hag&lt;/p&gt;&lt;p class="alignright"&gt;CR 9&lt;/p&gt;&lt;div style="clear: both;"&gt;&lt;/div&gt;&lt;/div&gt;&lt;div&gt;&lt;h5&gt;&lt;b&gt;XP &lt;/b&gt;6,400&lt;/h5&gt;&lt;h5&gt;NE Medium outsider (evil, extraplanar)&lt;/h5&gt;&lt;h5&gt;&lt;b&gt;Init &lt;/b&gt;+4; &lt;b&gt;Senses &lt;/b&gt;darkvision 60 ft.; Perception +16&lt;/h5&gt;&lt;/div&gt;&lt;hr/&gt;&lt;div&gt;&lt;h5&gt;&lt;b&gt;DEFENSE&lt;/b&gt;&lt;/h5&gt;&lt;/div&gt;&lt;hr/&gt;&lt;div&gt;&lt;h5&gt;&lt;b&gt;AC &lt;/b&gt;25, touch 14, flat-footed 21 (+4 Dex, +11 natural)&lt;/h5&gt;&lt;h5&gt;&lt;b&gt;hp &lt;/b&gt;92 (8d10+48)&lt;/h5&gt;&lt;h5&gt;&lt;b&gt;Fort &lt;/b&gt;+14, &lt;b&gt;Ref &lt;/b&gt;+8, &lt;b&gt;Will &lt;/b&gt;+11&lt;/h5&gt;&lt;h5&gt;&lt;b&gt;DR &lt;/b&gt;10/cold iron and magic; &lt;b&gt;Immune &lt;/b&gt;charm, cold, fear, fire, sleep; &lt;b&gt;SR &lt;/b&gt;24&lt;/h5&gt;&lt;/div&gt;&lt;hr/&gt;&lt;div&gt;&lt;h5&gt;&lt;b&gt;OFFENSE&lt;/b&gt;&lt;/h5&gt;&lt;/div&gt;&lt;hr/&gt;&lt;div&gt;&lt;h5&gt;&lt;b&gt;Spd &lt;/b&gt;30 ft.&lt;/h5&gt;&lt;h5&gt;&lt;b&gt;Melee &lt;/b&gt;2 claws +13 (1d4+5), bite +13 (2d6+5 plus disease)&lt;/h5&gt;&lt;h5&gt;&lt;b&gt;Special Attacks &lt;/b&gt;dream haunting&lt;/h5&gt;&lt;h5&gt;&lt;b&gt;Spell-Like Abilities&lt;/b&gt; (CL 8th)&lt;/br&gt;Constant&amp;mdash;&lt;i&gt;detect chaos&lt;/i&gt;,&lt;i&gt; detect evil&lt;/i&gt;,&lt;i&gt; detect good&lt;/i&gt;,&lt;i&gt; detect law&lt;/i&gt;,&lt;i&gt; detect magic&lt;/i&gt; &lt;/br&gt;At will&amp;mdash;&lt;i&gt;deep slumber&lt;/i&gt; (DC 16),&lt;i&gt; invisibility&lt;/i&gt;,&lt;i&gt; magic missile&lt;/i&gt;, &lt;i&gt;ray of enfeeblement&lt;/i&gt; (DC 14)&lt;/br&gt;At will (with heartstone)&amp;mdash;&lt;i&gt;etherealness&lt;/i&gt;, &lt;i&gt;soul bind&lt;/i&gt;&lt;/h5&gt;&lt;/h5&gt;&lt;/div&gt;&lt;hr/&gt;&lt;div&gt;&lt;h5&gt;&lt;b&gt;STATISTICS&lt;/b&gt;&lt;/h5&gt;&lt;/div&gt;&lt;hr/&gt;&lt;div&gt;&lt;h5&gt;&lt;b&gt;Str&lt;/b&gt; 21, &lt;b&gt;Dex&lt;/b&gt; 19, &lt;b&gt;Con&lt;/b&gt; 22, &lt;b&gt;Int&lt;/b&gt; 18, &lt;b&gt;Wis&lt;/b&gt; 16, &lt;b&gt;Cha&lt;/b&gt; 17&lt;/h5&gt;&lt;h5&gt;&lt;b&gt;Base Atk &lt;/b&gt;+8; &lt;b&gt;CMB &lt;/b&gt;+13; &lt;b&gt;CMD &lt;/b&gt;27&lt;/h5&gt;&lt;h5&gt;&lt;b&gt;Feats &lt;/b&gt;Alertness, Combat Casting, Deceitful, Mounted Combat&lt;/h5&gt;&lt;h5&gt;&lt;b&gt;Skills &lt;/b&gt;Bluff +16, Diplomacy +11, Disguise +16, Intimidate +14, Knowledge (arcana) +12, Knowledge (planes) +15, Perception +16, Ride +15, Sense Motive +16, Spellcraft +15&lt;/h5&gt;&lt;h5&gt;&lt;b&gt;Languages &lt;/b&gt;Abyssal, Celestial, Common, Infernal&lt;/h5&gt;&lt;h5&gt;&lt;b&gt;SQ &lt;/b&gt;change shape (any humanoid, alter self ), heartstone&lt;/h5&gt;&lt;/div&gt;&lt;hr/&gt;&lt;div&gt;&lt;h5&gt;&lt;b&gt;ECOLOGY&lt;/b&gt;&lt;/h5&gt;&lt;/div&gt;&lt;hr/&gt;&lt;div&gt;&lt;h5&gt;&lt;b&gt;Environment &lt;/b&gt; any evil-aligned plane&lt;/h5&gt;&lt;h5&gt;&lt;b&gt;Organization &lt;/b&gt;solitary, mounted (1 and 1 nightmare), or coven (3 hags of any type)&lt;/h5&gt;&lt;h5&gt;&lt;b&gt;Treasure &lt;/b&gt;standard&lt;/h5&gt;&lt;/div&gt;&lt;hr/&gt;&lt;div&gt;&lt;h5&gt;&lt;b&gt;SPECIAL ABILITIES&lt;/b&gt;&lt;/h5&gt;&lt;/div&gt;&lt;hr/&gt;&lt;div&gt;&lt;h5&gt;&lt;b&gt;Disease (Su)&lt;/b&gt; Demon Fever: Bite-injury; save Fort DC 20; onset immediate; frequency 1/day; effect 1d6 Con damage (target must save a 2nd time or 1 point of the damage is drain instead); cure 2 consecutive saves. The save DC is Constitution-based.  &lt;/h5&gt;&lt;h5&gt;&lt;b&gt;Dream Haunting (Su)&lt;/b&gt; A night hag can visit the dreams of chaotic or evil targets by using a special periapt known as a heartstone to become ethereal, then hovering over the creature. Once it does so, it rides on the victim's back until dawn. The sleeper suffers tormenting dreams and takes 1 point of Constitution drain upon awakening. Only another ethereal being can stop these nocturnal intrusions by confronting and defeating the night hag.  &lt;/h5&gt;&lt;h5&gt;&lt;b&gt;Heartstone (Su)&lt;/b&gt; All night hags carry a heartstone-a special gemstone worth at least 1,800 gp that is worn as a periapt.  A heartstone's magic is fueled by the hag's spirit and proximity-once separated from its owner (or upon the hag's death), a heartstone retains its magic for only 24 hours before becoming a nonmagical gem again. The heartstone instantly cures any disease contracted by the holder. In addition, a heartstone provides a +2 resistance bonus on all saving throws (this bonus is included in the statistics block above). A night hag that loses this charm can no longer use etherealness or soul bind until it finds a replacement gemstone.&lt;/h5&gt;&lt;/div&gt;&lt;br&gt;&lt;/br&gt;&lt;div&gt;&lt;h4&gt;&lt;p&gt;Terrifying murderesses and greedy soul brokers, night hags prey upon mortals while they're most vulnerable.&lt;/p&gt;&lt;p&gt;Preferring to kill their prey slowly, haunting their dreams night after night, these hags trap the tormented souls of their victims within dark gems so they might be sold in the infernal markets of the outer planes. Night hags vary widely in appearance, standing between 5-1/2 and 7 feet tall, and weighing from 150 to 300 pounds.&lt;/p&gt;&lt;/h4&gt;&lt;/div&gt;</t>
  </si>
  <si>
    <t>Nightmare</t>
  </si>
  <si>
    <t>(6d10+18)</t>
  </si>
  <si>
    <t>bite +9 (1d4+4), 2 hooves +4 (1d6+2 plus 1d4 fire)</t>
  </si>
  <si>
    <t>smoke</t>
  </si>
  <si>
    <t>Spell-Like Abilities (CL 6th)  1/day (self plus 1 rider only)-plane shift</t>
  </si>
  <si>
    <t>Str 18, Dex 15, Con 16, Int 13, Wis 13, Cha 12</t>
  </si>
  <si>
    <t>Alertness, Improved Initiative, Run</t>
  </si>
  <si>
    <t>Fly +13, Intimidate +10, Knowledge (planes) +10, Perception +12, Sense Motive +12, Stealth +7, Survival +10</t>
  </si>
  <si>
    <t>Abyssal, Infernal</t>
  </si>
  <si>
    <t xml:space="preserve"> any (Abaddon)</t>
  </si>
  <si>
    <t>This eerie horse-like creature's skin is an inky blackness. Fire spurts from its hair and nostrils, and its hooves spray sparks.</t>
  </si>
  <si>
    <t>Smoke (Su) In battle, a nightmare exhales smoke that chokes and blinds foes, filling a 15-foot cone each round as a free action.  Anyone in the cone must succeed on a DC 16 Fortitude save or become sickened until 1d6 minutes after leaving the area. This smoke acts as obscuring mist for the purposes of concealment. The smoke persists for 1 round.  The save DC is Constitution-based.</t>
  </si>
  <si>
    <t>Nightmares are flaming harbingers of death. They allow only the most evil of creatures to ride them, and are never mere mounts, but rather willing partners in destruction.</t>
  </si>
  <si>
    <t>&lt;link rel="stylesheet"href="PF.css"&gt;&lt;div&gt;&lt;h2&gt;Nightmare&lt;/h2&gt;&lt;h3&gt;&lt;i&gt;This eerie horse-like creature's skin is an inky blackness. Fire spurts from its hair and nostrils, and its hooves spray sparks.&lt;/i&gt;&lt;/h3&gt;&lt;br&gt;&lt;/br&gt;&lt;/div&gt;&lt;div class="heading"&gt;&lt;p class="alignleft"&gt;Nightmare&lt;/p&gt;&lt;p class="alignright"&gt;CR 5&lt;/p&gt;&lt;div style="clear: both;"&gt;&lt;/div&gt;&lt;/div&gt;&lt;div&gt;&lt;h5&gt;&lt;b&gt;XP &lt;/b&gt;1,600&lt;/h5&gt;&lt;h5&gt;NE Large outsider (evil, extraplanar)&lt;/h5&gt;&lt;h5&gt;&lt;b&gt;Init &lt;/b&gt;+6; &lt;b&gt;Senses &lt;/b&gt;darkvision 60 ft.; Perception +12&lt;/h5&gt;&lt;/div&gt;&lt;hr/&gt;&lt;div&gt;&lt;h5&gt;&lt;b&gt;DEFENSE&lt;/b&gt;&lt;/h5&gt;&lt;/div&gt;&lt;hr/&gt;&lt;div&gt;&lt;h5&gt;&lt;b&gt;AC &lt;/b&gt;19, touch 11, flat-footed 17 (+2 Dex, +8 natural, -1 size)&lt;/h5&gt;&lt;h5&gt;&lt;b&gt;hp &lt;/b&gt;51 (6d10+18)&lt;/h5&gt;&lt;h5&gt;&lt;b&gt;Fort &lt;/b&gt;+8, &lt;b&gt;Ref &lt;/b&gt;+7, &lt;b&gt;Will &lt;/b&gt;+3&lt;/h5&gt;&lt;/div&gt;&lt;hr/&gt;&lt;div&gt;&lt;h5&gt;&lt;b&gt;OFFENSE&lt;/b&gt;&lt;/h5&gt;&lt;/div&gt;&lt;hr/&gt;&lt;div&gt;&lt;h5&gt;&lt;b&gt;Spd &lt;/b&gt;40 ft., fly 90 ft. (good)&lt;/h5&gt;&lt;h5&gt;&lt;b&gt;Melee &lt;/b&gt;bite +9 (1d4+4), 2 hooves +4 (1d6+2 plus 1d4 fire)&lt;/h5&gt;&lt;h5&gt;&lt;b&gt;Space &lt;/b&gt;10 ft.; &lt;b&gt;Reach &lt;/b&gt;5 ft.&lt;/h5&gt;&lt;h5&gt;&lt;b&gt;Special Attacks &lt;/b&gt;smoke&lt;/h5&gt;&lt;h5&gt;&lt;b&gt;Spell-Like Abilities&lt;/b&gt; (CL 6th)&lt;/br&gt;1/day (self plus 1 rider only)&amp;mdash;&lt;i&gt;plane shift&lt;/i&gt;&lt;/h5&gt;&lt;/h5&gt;&lt;/div&gt;&lt;hr/&gt;&lt;div&gt;&lt;h5&gt;&lt;b&gt;STATISTICS&lt;/b&gt;&lt;/h5&gt;&lt;/div&gt;&lt;hr/&gt;&lt;div&gt;&lt;h5&gt;&lt;b&gt;Str&lt;/b&gt; 18, &lt;b&gt;Dex&lt;/b&gt; 15, &lt;b&gt;Con&lt;/b&gt; 16, &lt;b&gt;Int&lt;/b&gt; 13, &lt;b&gt;Wis&lt;/b&gt; 13, &lt;b&gt;Cha&lt;/b&gt; 12&lt;/h5&gt;&lt;h5&gt;&lt;b&gt;Base Atk &lt;/b&gt;+6; &lt;b&gt;CMB &lt;/b&gt;+11; &lt;b&gt;CMD &lt;/b&gt;23 (27 vs. trip)&lt;/h5&gt;&lt;h5&gt;&lt;b&gt;Feats &lt;/b&gt;Alertness, Improved Initiative, Run&lt;/h5&gt;&lt;h5&gt;&lt;b&gt;Skills &lt;/b&gt;Fly +13, Intimidate +10, Knowledge (planes) +10, Perception +12, Sense Motive +12, Stealth +7, Survival +10&lt;/h5&gt;&lt;h5&gt;&lt;b&gt;Languages &lt;/b&gt;Abyssal, Infernal&lt;/h5&gt;&lt;/div&gt;&lt;hr/&gt;&lt;div&gt;&lt;h5&gt;&lt;b&gt;ECOLOGY&lt;/b&gt;&lt;/h5&gt;&lt;/div&gt;&lt;hr/&gt;&lt;div&gt;&lt;h5&gt;&lt;b&gt;Environment &lt;/b&gt; any (Abaddon)&lt;/h5&gt;&lt;h5&gt;&lt;b&gt;Organization &lt;/b&gt;solitary&lt;/h5&gt;&lt;h5&gt;&lt;b&gt;Treasure &lt;/b&gt;none&lt;/h5&gt;&lt;/div&gt;&lt;hr/&gt;&lt;div&gt;&lt;h5&gt;&lt;b&gt;SPECIAL ABILITIES&lt;/b&gt;&lt;/h5&gt;&lt;/div&gt;&lt;hr/&gt;&lt;div&gt;&lt;h5&gt;&lt;b&gt;Smoke (Su)&lt;/b&gt; In battle, a nightmare exhales smoke that chokes and blinds foes, filling a 15-foot cone each round as a free action.  Anyone in the cone must succeed on a DC 16 Fortitude save or become sickened until 1d6 minutes after leaving the area. This smoke acts as obscuring mist for the purposes of concealment. The smoke persists for 1 round.  The save DC is Constitution-based.&lt;/h5&gt;&lt;/div&gt;&lt;br&gt;&lt;/br&gt;&lt;div&gt;&lt;h4&gt;&lt;p&gt;Nightmares are flaming harbingers of death. They allow only the most evil of creatures to ride them, and are never mere mounts, but rather willing partners in destruction.&lt;/p&gt;&lt;/h4&gt;&lt;/div&gt;</t>
  </si>
  <si>
    <t>Cauchemar</t>
  </si>
  <si>
    <t>26, touch 10, flat-footed 24</t>
  </si>
  <si>
    <t>(+2 Dex, +16 natural, -2 size)</t>
  </si>
  <si>
    <t>(14d10+70)</t>
  </si>
  <si>
    <t>Fort +14, Ref +11, Will +7</t>
  </si>
  <si>
    <t>bite +22 (2d6+10), 2 hooves +17 (2d6+5 plus 1d6 fire)</t>
  </si>
  <si>
    <t>smoke (DC 22)</t>
  </si>
  <si>
    <t>Spell-Like Abilities (CL 15th) 1/hour (self plus 1 rider only)-ethereal jaunt, plane shift</t>
  </si>
  <si>
    <t>Str 31, Dex 15, Con 21, Int 16, Wis 12, Cha 12</t>
  </si>
  <si>
    <t>38 (42 vs. trip)</t>
  </si>
  <si>
    <t>Alertness, Cleave, Improved Initiative, Improved Overrun, Iron Will, Power Attack, Run</t>
  </si>
  <si>
    <t>Acrobatics +19, Bluff +18, Fly +19, Intimidate +18, Knowledge (arcana, planes) +20, Perception +22, Sense Motive +22, Stealth +11</t>
  </si>
  <si>
    <t>This towering, burning equine stands upon smoking hooves. Hellfire shimmers in its hateful eyes.</t>
  </si>
  <si>
    <t>The cauchemar is a more dangerous variant of the nightmare, particularly valued for its ability to enter the Ethereal Plane with its rider in addition to being able to use plane shift to invade other realities.</t>
  </si>
  <si>
    <t>&lt;link rel="stylesheet"href="PF.css"&gt;&lt;div&gt;&lt;h2&gt;Nightmare, Cauchemar&lt;/h2&gt;&lt;h3&gt;&lt;i&gt;This towering, burning equine stands upon smoking hooves. Hellfire shimmers in its hateful eyes.&lt;/i&gt;&lt;/h3&gt;&lt;br&gt;&lt;/br&gt;&lt;/div&gt;&lt;div class="heading"&gt;&lt;p class="alignleft"&gt;Cauchemar&lt;/p&gt;&lt;p class="alignright"&gt;CR 11&lt;/p&gt;&lt;div style="clear: both;"&gt;&lt;/div&gt;&lt;/div&gt;&lt;div&gt;&lt;h5&gt;&lt;b&gt;XP &lt;/b&gt;12,800&lt;/h5&gt;&lt;h5&gt;NE Huge outsider (evil, extraplanar)&lt;/h5&gt;&lt;h5&gt;&lt;b&gt;Init &lt;/b&gt;+6; &lt;b&gt;Senses &lt;/b&gt;darkvision 60 ft.; Perception +22&lt;/h5&gt;&lt;/div&gt;&lt;hr/&gt;&lt;div&gt;&lt;h5&gt;&lt;b&gt;DEFENSE&lt;/b&gt;&lt;/h5&gt;&lt;/div&gt;&lt;hr/&gt;&lt;div&gt;&lt;h5&gt;&lt;b&gt;AC &lt;/b&gt;26, touch 10, flat-footed 24 (+2 Dex, +16 natural, -2 size)&lt;/h5&gt;&lt;h5&gt;&lt;b&gt;hp &lt;/b&gt;147 (14d10+70)&lt;/h5&gt;&lt;h5&gt;&lt;b&gt;Fort &lt;/b&gt;+14, &lt;b&gt;Ref &lt;/b&gt;+11, &lt;b&gt;Will &lt;/b&gt;+7&lt;/h5&gt;&lt;/div&gt;&lt;hr/&gt;&lt;div&gt;&lt;h5&gt;&lt;b&gt;OFFENSE&lt;/b&gt;&lt;/h5&gt;&lt;/div&gt;&lt;hr/&gt;&lt;div&gt;&lt;h5&gt;&lt;b&gt;Spd &lt;/b&gt;40 ft., fly 90 ft. (good)&lt;/h5&gt;&lt;h5&gt;&lt;b&gt;Melee &lt;/b&gt;bite +22 (2d6+10), 2 hooves +17 (2d6+5 plus 1d6 fire)&lt;/h5&gt;&lt;h5&gt;&lt;b&gt;Space &lt;/b&gt;15 ft.; &lt;b&gt;Reach &lt;/b&gt;10 ft.&lt;/h5&gt;&lt;h5&gt;&lt;b&gt;Special Attacks &lt;/b&gt;smoke (DC 22)&lt;/h5&gt;&lt;h5&gt;&lt;b&gt;Spell-Like Abilities&lt;/b&gt; (CL 15th)&lt;/br&gt;1/hour (self plus 1 rider only)&amp;mdash;&lt;i&gt;ethereal jaunt&lt;/i&gt;, &lt;i&gt;plane shift&lt;/i&gt;&lt;/h5&gt;&lt;/h5&gt;&lt;/div&gt;&lt;hr/&gt;&lt;div&gt;&lt;h5&gt;&lt;b&gt;STATISTICS&lt;/b&gt;&lt;/h5&gt;&lt;/div&gt;&lt;hr/&gt;&lt;div&gt;&lt;h5&gt;&lt;b&gt;Str&lt;/b&gt; 31, &lt;b&gt;Dex&lt;/b&gt; 15, &lt;b&gt;Con&lt;/b&gt; 21, &lt;b&gt;Int&lt;/b&gt; 16, &lt;b&gt;Wis&lt;/b&gt; 12, &lt;b&gt;Cha&lt;/b&gt; 12&lt;/h5&gt;&lt;h5&gt;&lt;b&gt;Base Atk &lt;/b&gt;+14; &lt;b&gt;CMB &lt;/b&gt;+26; &lt;b&gt;CMD &lt;/b&gt;38 (42 vs. trip)&lt;/h5&gt;&lt;h5&gt;&lt;b&gt;Feats &lt;/b&gt;Alertness, Cleave, Improved Initiative, Improved Overrun, Iron Will, Power Attack, Run&lt;/h5&gt;&lt;h5&gt;&lt;b&gt;Skills &lt;/b&gt;Acrobatics +19, Bluff +18, Fly +19, Intimidate +18, Knowledge (arcana, planes) +20, Perception +22, Sense Motive +22, Stealth +11&lt;/h5&gt;&lt;h5&gt;&lt;b&gt;Languages &lt;/b&gt;Abyssal, Infernal&lt;/h5&gt;&lt;/div&gt;&lt;hr/&gt;&lt;div&gt;&lt;h5&gt;&lt;b&gt;ECOLOGY&lt;/b&gt;&lt;/h5&gt;&lt;/div&gt;&lt;hr/&gt;&lt;div&gt;&lt;h5&gt;&lt;b&gt;Environment &lt;/b&gt; any (Abaddon)&lt;/h5&gt;&lt;h5&gt;&lt;b&gt;Organization &lt;/b&gt;solitary&lt;/h5&gt;&lt;h5&gt;&lt;b&gt;Treasure &lt;/b&gt;none&lt;/h5&gt;&lt;/div&gt;&lt;br&gt;&lt;/br&gt;&lt;div&gt;&lt;h4&gt;&lt;p&gt;The cauchemar is a more dangerous variant of the nightmare, particularly valued for its ability to enter the Ethereal Plane with its rider in addition to being able to use plane shift to invade other realities.&lt;/p&gt;&lt;/h4&gt;&lt;/div&gt;</t>
  </si>
  <si>
    <t>Nymph</t>
  </si>
  <si>
    <t>blinding beauty (30 ft., DC 21)</t>
  </si>
  <si>
    <t>23, touch 23, flat-footed 17</t>
  </si>
  <si>
    <t>(+7 deflection, +5 Dex, +1 dodge)</t>
  </si>
  <si>
    <t>(8d6+32)</t>
  </si>
  <si>
    <t>Fort +13, Ref +18, Will +16</t>
  </si>
  <si>
    <t>mwk dagger +10 (1d4/19-20)</t>
  </si>
  <si>
    <t>stunning glance</t>
  </si>
  <si>
    <t>Spell-Like Abilities (CL 8th)  1/day-dimension door</t>
  </si>
  <si>
    <t>Spells Prepared (CL 7th)  4th-summon nature's ally IV  3rd-call lightning (DC 16), cure moderate wounds, water breathing  2nd-barkskin, flame blade, resist energy, tree shape  1st-charm animal (DC 14), endure elements, entangle (DC 14), obscuring mist, produce flame  0-detect magic, guidance, light, stabilize</t>
  </si>
  <si>
    <t>Str 10, Dex 21, Con 18, Int 16, Wis 17,  Cha 25</t>
  </si>
  <si>
    <t>Agile Maneuvers, Combat Casting, Dodge, Weapon Finesse</t>
  </si>
  <si>
    <t>Diplomacy +18, Escape Artist +16, Handle Animal +15, Heal +11, Knowledge (nature) +14, Perception +14, Sense Motive +14, Stealth +16, Swim +19</t>
  </si>
  <si>
    <t>inspiration, unearthly grace, wild empathy +21</t>
  </si>
  <si>
    <t xml:space="preserve"> temperate forest</t>
  </si>
  <si>
    <t>standard (dagger, other treasure)</t>
  </si>
  <si>
    <t>A delicate figure rises from the water, her long ears tapering to points above her head, her beauty painful in its perfection.</t>
  </si>
  <si>
    <t>Blinding Beauty (Su) This ability affects all humanoids within 30 feet of a nymph. Those who look directly at a nymph must succeed on a DC 21 Fortitude save or be blinded permanently. A nymph can suppress or resume this ability as a free action. The save DC is Charisma-based.  Inspiration (Su) A nymph can choose an intelligent creature to inspire and serve as a muse by giving that creature some token of her affection (typically a lock of her hair).  As long as the nymph retains her favor for this creature and as long as the creature carries the nymph's token, the creature gains a +4 insight bonus on all Will saving throws, Craft checks, and Perform checks. A bard who has a nymph for a muse in this way can use his bardic performance for an additional number of rounds per day equal to his nymph muse's Charisma modifier. The nymph retains a link to her token and its carrier as if she had cast a status spell on the carrier. The nymph can end this effect at any time as a free action. A single nymph may only inspire one creature at a time in this manner.  Spells A nymph casts spells as a 7th-level druid, but cannot swap out prepared spells to cast summon spells.  Stunning Glance (Su) As a standard action, a nymph can stun a creature within 30 feet with a look. The target must succeed on a DC 21 Fortitude save or be stunned for 2d4 rounds. The save DC is Charisma-based.  Unearthly Grace (Su) A nymph adds her Charisma modifier as a racial bonus on all her saving throws, and as a deflection bonus to her Armor Class.  Wild Empathy (Su) This works like the druid's wild empathy class feature, except the nymph has a +6 racial bonus on the check. The nymph's effective druid level is equal to her HD for determining her total modifer to the check.</t>
  </si>
  <si>
    <t>Many have lost their lives in vain search of the beauty of the nymph, and many more to the madness and obsession their grace has upon minds and bodies unprepared for their companionship. Yet the nymph herself is not a cruel creature-a guardian of nature's purest places and most beautiful realms, she treats those who respect her and her abode with kindness, and may even favor someone who takes her fancy with magical gifts. Yet those who would seek to abuse or harm her or her home quickly find that behind her beauty is a fierce protector more than capable of defending her charge.</t>
  </si>
  <si>
    <t>&lt;link rel="stylesheet"href="PF.css"&gt;&lt;div&gt;&lt;h2&gt;Nymph&lt;/h2&gt;&lt;h3&gt;&lt;i&gt;A delicate figure rises from the water, her long ears tapering to points above her head, her beauty painful in its perfection.&lt;/i&gt;&lt;/h3&gt;&lt;br&gt;&lt;/br&gt;&lt;/div&gt;&lt;div class="heading"&gt;&lt;p class="alignleft"&gt;Nymph&lt;/p&gt;&lt;p class="alignright"&gt;CR 7&lt;/p&gt;&lt;div style="clear: both;"&gt;&lt;/div&gt;&lt;/div&gt;&lt;div&gt;&lt;h5&gt;&lt;b&gt;XP &lt;/b&gt;3,200&lt;/h5&gt;&lt;h5&gt;CG Medium fey &lt;/h5&gt;&lt;h5&gt;&lt;b&gt;Init &lt;/b&gt;+5; &lt;b&gt;Senses &lt;/b&gt;low-light vision; Perception +14&lt;/h5&gt;&lt;h5&gt;&lt;b&gt;Aura &lt;/b&gt;blinding beauty (30 ft., DC 21)&lt;/h5&gt;&lt;/div&gt;&lt;hr/&gt;&lt;div&gt;&lt;h5&gt;&lt;b&gt;DEFENSE&lt;/b&gt;&lt;/h5&gt;&lt;/div&gt;&lt;hr/&gt;&lt;div&gt;&lt;h5&gt;&lt;b&gt;AC &lt;/b&gt;23, touch 23, flat-footed 17 (+7 deflection, +5 Dex, +1 dodge)&lt;/h5&gt;&lt;h5&gt;&lt;b&gt;hp &lt;/b&gt;60 (8d6+32)&lt;/h5&gt;&lt;h5&gt;&lt;b&gt;Fort &lt;/b&gt;+13, &lt;b&gt;Ref &lt;/b&gt;+18, &lt;b&gt;Will &lt;/b&gt;+16&lt;/h5&gt;&lt;h5&gt;&lt;b&gt;DR &lt;/b&gt;10/cold iron&lt;/h5&gt;&lt;/div&gt;&lt;hr/&gt;&lt;div&gt;&lt;h5&gt;&lt;b&gt;OFFENSE&lt;/b&gt;&lt;/h5&gt;&lt;/div&gt;&lt;hr/&gt;&lt;div&gt;&lt;h5&gt;&lt;b&gt;Spd &lt;/b&gt;30 ft., swim 20 ft.&lt;/h5&gt;&lt;h5&gt;&lt;b&gt;Melee &lt;/b&gt;mwk dagger +10 (1d4/19-20)&lt;/h5&gt;&lt;h5&gt;&lt;b&gt;Special Attacks &lt;/b&gt;stunning glance&lt;/h5&gt;&lt;h5&gt;&lt;b&gt;Spell-Like Abilities&lt;/b&gt; (CL 8th)&lt;/br&gt;1/day&amp;mdash;&lt;i&gt;dimension door&lt;/i&gt;&lt;/h5&gt;&lt;/h5&gt;&lt;h5&gt;&lt;b&gt;Spells Prepared&lt;/b&gt; (CL 7th)&lt;/br&gt;4th&amp;mdash;&lt;i&gt;summon nature's ally IV&lt;/i&gt;&lt;/br&gt;3rd&amp;mdash;&lt;i&gt;call&lt;i&gt; light&lt;/i&gt;ning&lt;/i&gt; (DC 16),&lt;i&gt; cure moderate wounds&lt;/i&gt;,&lt;i&gt; water breathing&lt;/i&gt;&lt;/br&gt;2nd&amp;mdash;&lt;i&gt;barkskin&lt;/i&gt;,&lt;i&gt; flame blade&lt;/i&gt;,&lt;i&gt; resist energy&lt;/i&gt;,&lt;i&gt; tree shape&lt;/i&gt;&lt;/br&gt;1st&amp;mdash;&lt;i&gt;charm animal&lt;/i&gt; (DC 14),&lt;i&gt; endure elements&lt;/i&gt;, &lt;i&gt;entangle&lt;/i&gt; (DC 14),&lt;i&gt; obscuring mist&lt;/i&gt;,&lt;i&gt; produce flame&lt;/i&gt;&lt;/br&gt;0&amp;mdash;&lt;i&gt;detect magic&lt;/i&gt;,&lt;i&gt; guidance&lt;/i&gt;,&lt;i&gt; light&lt;/i&gt;, &lt;i&gt;stabilize&lt;/i&gt;&lt;/h5&gt;&lt;/h5&gt;&lt;/div&gt;&lt;hr/&gt;&lt;div&gt;&lt;h5&gt;&lt;b&gt;STATISTICS&lt;/b&gt;&lt;/h5&gt;&lt;/div&gt;&lt;hr/&gt;&lt;div&gt;&lt;h5&gt;&lt;b&gt;Str&lt;/b&gt; 10, &lt;b&gt;Dex&lt;/b&gt; 21, &lt;b&gt;Con&lt;/b&gt; 18, &lt;b&gt;Int&lt;/b&gt; 16, &lt;b&gt;Wis&lt;/b&gt; 17,  &lt;b&gt;Cha&lt;/b&gt; 25&lt;/h5&gt;&lt;h5&gt;&lt;b&gt;Base Atk &lt;/b&gt;+4; &lt;b&gt;CMB &lt;/b&gt;+9; &lt;b&gt;CMD &lt;/b&gt;27&lt;/h5&gt;&lt;h5&gt;&lt;b&gt;Feats &lt;/b&gt;Agile Maneuvers, Combat Casting, Dodge, Weapon Finesse&lt;/h5&gt;&lt;h5&gt;&lt;b&gt;Skills &lt;/b&gt;Diplomacy +18, Escape Artist +16, Handle Animal +15, Heal +11, Knowledge (nature) +14, Perception +14, Sense Motive +14, Stealth +16, Swim +19&lt;/h5&gt;&lt;h5&gt;&lt;b&gt;Languages &lt;/b&gt;Common, Sylvan&lt;/h5&gt;&lt;h5&gt;&lt;b&gt;SQ &lt;/b&gt;inspiration, unearthly grace, wild empathy +21&lt;/h5&gt;&lt;/div&gt;&lt;hr/&gt;&lt;div&gt;&lt;h5&gt;&lt;b&gt;ECOLOGY&lt;/b&gt;&lt;/h5&gt;&lt;/div&gt;&lt;hr/&gt;&lt;div&gt;&lt;h5&gt;&lt;b&gt;Environment &lt;/b&gt; temperate forest&lt;/h5&gt;&lt;h5&gt;&lt;b&gt;Organization &lt;/b&gt;solitary&lt;/h5&gt;&lt;h5&gt;&lt;b&gt;Treasure &lt;/b&gt;standard (dagger, other treasure)&lt;/h5&gt;&lt;/div&gt;&lt;hr/&gt;&lt;div&gt;&lt;h5&gt;&lt;b&gt;SPECIAL ABILITIES&lt;/b&gt;&lt;/h5&gt;&lt;/div&gt;&lt;hr/&gt;&lt;div&gt;&lt;h5&gt;&lt;b&gt;Blinding Beauty (Su)&lt;/b&gt; This ability affects all humanoids within 30 feet of a nymph. Those who look directly at a nymph must succeed on a DC 21 Fortitude save or be blinded permanently. A nymph can suppress or resume this ability as a free action. The save DC is Charisma-based.  &lt;/h5&gt;&lt;h5&gt;&lt;b&gt;Inspiration (Su)&lt;/b&gt; A nymph can choose an intelligent creature to inspire and serve as a muse by giving that creature some token of her affection (typically a lock of her hair).  As long as the nymph retains her favor for this creature and as long as the creature carries the nymph's token, the creature gains a +4 insight bonus on all Will saving throws, Craft checks, and Perform checks. A bard who has a nymph for a muse in this way can use his bardic performance for an additional number of rounds per day equal to his nymph muse's Charisma modifier. The nymph retains a link to her token and its carrier as if she had cast a status spell on the carrier. The nymph can end this effect at any time as a free action. A single nymph may only inspire one creature at a time in this manner.  &lt;/h5&gt;&lt;h5&gt;&lt;b&gt;Spells&lt;/b&gt; A nymph casts spells as a 7th-level druid, but cannot swap out prepared spells to cast summon spells.  &lt;/h5&gt;&lt;h5&gt;&lt;b&gt;Stunning Glance (Su)&lt;/b&gt; As a standard action, a nymph can stun a creature within 30 feet with a look. The target must succeed on a DC 21 Fortitude save or be stunned for 2d4 rounds. The save DC is Charisma-based.  &lt;/h5&gt;&lt;h5&gt;&lt;b&gt;Unearthly Grace (Su)&lt;/b&gt; A nymph adds her Charisma modifier as a racial bonus on all her saving throws, and as a deflection bonus to her Armor Class.  &lt;/h5&gt;&lt;h5&gt;&lt;b&gt;Wild Empathy (Su)&lt;/b&gt; This works like the druid's wild empathy class feature, except the nymph has a +6 racial bonus on the check. The nymph's effective druid level is equal to her HD for determining her total modifer to the check.&lt;/h5&gt;&lt;/div&gt;&lt;br&gt;&lt;/br&gt;&lt;div&gt;&lt;h4&gt;&lt;p&gt;Many have lost their lives in vain search of the beauty of the nymph, and many more to the madness and obsession their grace has upon minds and bodies unprepared for their companionship. Yet the nymph herself is not a cruel creature-a guardian of nature's purest places and most beautiful realms, she treats those who respect her and her abode with kindness, and may even favor someone who takes her fancy with magical gifts. Yet those who would seek to abuse or harm her or her home quickly find that behind her beauty is a fierce protector more than capable of defending her charge.&lt;/p&gt;&lt;/h4&gt;&lt;/div&gt;</t>
  </si>
  <si>
    <t>Ochre Jelly</t>
  </si>
  <si>
    <t>(6d8+36)</t>
  </si>
  <si>
    <t>Fort +8, Ref -3, Will -3</t>
  </si>
  <si>
    <t>split</t>
  </si>
  <si>
    <t>electricity, mind-affecting effects, ooze traits, slashing and piercing damage</t>
  </si>
  <si>
    <t>10 ft., climb 10 ft.</t>
  </si>
  <si>
    <t>slam +5 (2d4+3 plus 1d4 acid and grab)</t>
  </si>
  <si>
    <t>constrict (2d4+3 plus 1d4 acid)</t>
  </si>
  <si>
    <t>Str 14, Dex 1, Con 22, Int -, Wis 1, Cha 1</t>
  </si>
  <si>
    <t>12 (can't be tripped)</t>
  </si>
  <si>
    <t>Climb +10</t>
  </si>
  <si>
    <t xml:space="preserve"> temperate underground or marshes</t>
  </si>
  <si>
    <t>This yellow-orange amoeboid creature slithers across the ground, pseudopods grasping ahead of its slow approach.</t>
  </si>
  <si>
    <t>Acid (Ex) An ochre jelly secretes a digestive acid that dissolves only flesh (not bone) when it strikes a foe-creatures not made of flesh (including most constructs and oozes, skeletal undead, plants, and incorporeal creatures) are immune to the ochre jelly's acid damage.  Split (Ex) Slashing weapons, piercing weapons, and electricity attacks deal no damage to an ochre jelly. Instead the creature splits into two identical jellies, each with half of the original creature's current hit point total, rounded down.  A jelly with 10 hit points or less cannot be further split and dies if reduced to 0 hit points.</t>
  </si>
  <si>
    <t>Ochre jellies are animate masses of protoplasm hued a sickly combination of yellow, orange, and brown. At rest, their flat, pulsing bodies stand roughly 6 inches tall and can stretch out to a wide diameter- in motion, they often ball up into quivering spherical shapes and almost seem to roll as they move. Their malleable bodies allow them to seep through cracks and holes far smaller than the space they fill.  Creatures dwelling below ground often attempt to seal up any such cracks to fortify their lairs against ochre jellies.  An ochre jelly's highly specialized acid only dissolves flesh. This discovery has led many poisoners and hack alchemists to search out specimens for their tinkering.  Some specialized weapons have resulted from these experiments that target the living body in wicked ways.  Rumors of a slow-release poison that breaks down the cellular walls in living creatures surfaced a few years ago, but its creator guards the secret with his life.  Notes in a long-forgotten tome mention a burial practice used in faraway places that resembles cremation.  Instead of burning the corpse to ashes, the practitioners seal the body into a stone sarcophagus with an ochre jelly so it can dissolve the body. Afterward, the morticians place the ochre jelly into a large canopic jar, complete with a bronze plaque naming the deceased. This practice protects items entombed with the body (which is quickly reduced to nothing but a polished skeleton), and the creature's essence, it is believed, still rides along with the living jelly.  Ochre jellies stand about 6 inches tall, spread out to a little over 10 feet in diameter, and weigh upward of 2,600 pounds. When in combat, they tend to pile up upon themselves and exude long, dripping pseudopods to slam and grapple anything that moves.  Although the typical ochre jelly has stats as presented here, in the deepest reaches of the underground world these mindless predators can grow to enormous sizes.  Perhaps more disturbing, though, are rumors of ochre jellies that have developed additional methods of capturing prey. Adventurers speak of jellies capable of poisoning foes with a touch or exuding clouds of noxious gas that burns the eyes and throat, leaving those who draw too near helpless as the immense protoplasmic beast slithers over their bodies and begins to feed.</t>
  </si>
  <si>
    <t>&lt;link rel="stylesheet"href="PF.css"&gt;&lt;div&gt;&lt;h2&gt;Ochre Jelly&lt;/h2&gt;&lt;h3&gt;&lt;i&gt;This yellow-orange amoeboid creature slithers across the ground, pseudopods grasping ahead of its slow approach.&lt;/i&gt;&lt;/h3&gt;&lt;br&gt;&lt;/br&gt;&lt;/div&gt;&lt;div class="heading"&gt;&lt;p class="alignleft"&gt;Ochre Jelly&lt;/p&gt;&lt;p class="alignright"&gt;CR 5&lt;/p&gt;&lt;div style="clear: both;"&gt;&lt;/div&gt;&lt;/div&gt;&lt;div&gt;&lt;h5&gt;&lt;b&gt;XP &lt;/b&gt;1,600&lt;/h5&gt;&lt;h5&gt;N Large ooze &lt;/h5&gt;&lt;h5&gt;&lt;b&gt;Init &lt;/b&gt;-5; &lt;b&gt;Senses &lt;/b&gt;blindsight 60 ft.; Perception -5&lt;/h5&gt;&lt;/div&gt;&lt;hr/&gt;&lt;div&gt;&lt;h5&gt;&lt;b&gt;DEFENSE&lt;/b&gt;&lt;/h5&gt;&lt;/div&gt;&lt;hr/&gt;&lt;div&gt;&lt;h5&gt;&lt;b&gt;AC &lt;/b&gt;4, touch 4, flat-footed 4 (-5 Dex, -1 size)&lt;/h5&gt;&lt;h5&gt;&lt;b&gt;hp &lt;/b&gt;63 (6d8+36)&lt;/h5&gt;&lt;h5&gt;&lt;b&gt;Fort &lt;/b&gt;+8, &lt;b&gt;Ref &lt;/b&gt;-3, &lt;b&gt;Will &lt;/b&gt;-3&lt;/h5&gt;&lt;h5&gt;&lt;b&gt;Defensive Abilities &lt;/b&gt;split; &lt;b&gt;Immune &lt;/b&gt;electricity, mind-affecting effects, ooze traits, slashing and piercing damage&lt;/h5&gt;&lt;/div&gt;&lt;hr/&gt;&lt;div&gt;&lt;h5&gt;&lt;b&gt;OFFENSE&lt;/b&gt;&lt;/h5&gt;&lt;/div&gt;&lt;hr/&gt;&lt;div&gt;&lt;h5&gt;&lt;b&gt;Spd &lt;/b&gt;10 ft., climb 10 ft.&lt;/h5&gt;&lt;h5&gt;&lt;b&gt;Melee &lt;/b&gt;slam +5 (2d4+3 plus 1d4 acid and grab)&lt;/h5&gt;&lt;h5&gt;&lt;b&gt;Space &lt;/b&gt;10 ft.; &lt;b&gt;Reach &lt;/b&gt;5 ft.&lt;/h5&gt;&lt;h5&gt;&lt;b&gt;Special Attacks &lt;/b&gt;constrict (2d4+3 plus 1d4 acid)&lt;/h5&gt;&lt;/div&gt;&lt;hr/&gt;&lt;div&gt;&lt;h5&gt;&lt;b&gt;STATISTICS&lt;/b&gt;&lt;/h5&gt;&lt;/div&gt;&lt;hr/&gt;&lt;div&gt;&lt;h5&gt;&lt;b&gt;Str&lt;/b&gt; 14, &lt;b&gt;Dex&lt;/b&gt; 1, &lt;b&gt;Con&lt;/b&gt; 22, &lt;b&gt;Int&lt;/b&gt; -, &lt;b&gt;Wis&lt;/b&gt; 1, &lt;b&gt;Cha&lt;/b&gt; 1&lt;/h5&gt;&lt;h5&gt;&lt;b&gt;Base Atk &lt;/b&gt;+4; &lt;b&gt;CMB &lt;/b&gt;+7 (+11 grapple); &lt;b&gt;CMD &lt;/b&gt;12 (can't be tripped)&lt;/h5&gt;&lt;h5&gt;&lt;b&gt;Skills &lt;/b&gt;Climb +10&lt;/h5&gt;&lt;/div&gt;&lt;hr/&gt;&lt;div&gt;&lt;h5&gt;&lt;b&gt;ECOLOGY&lt;/b&gt;&lt;/h5&gt;&lt;/div&gt;&lt;hr/&gt;&lt;div&gt;&lt;h5&gt;&lt;b&gt;Environment &lt;/b&gt; temperate underground or marshes&lt;/h5&gt;&lt;h5&gt;&lt;b&gt;Organization &lt;/b&gt;solitary&lt;/h5&gt;&lt;h5&gt;&lt;b&gt;Treasure &lt;/b&gt;none&lt;/h5&gt;&lt;/div&gt;&lt;hr/&gt;&lt;div&gt;&lt;h5&gt;&lt;b&gt;SPECIAL ABILITIES&lt;/b&gt;&lt;/h5&gt;&lt;/div&gt;&lt;hr/&gt;&lt;div&gt;&lt;h5&gt;&lt;b&gt;Acid (Ex)&lt;/b&gt; An ochre jelly secretes a digestive acid that dissolves only flesh (not bone) when it strikes a foe-creatures not made of flesh (including most constructs and oozes, skeletal undead, plants, and incorporeal creatures) are immune to the ochre jelly's acid damage.&lt;/h5&gt;&lt;h5&gt;&lt;b&gt;  Split (Ex)&lt;/b&gt; Slashing weapons, piercing weapons, and electricity attacks deal no damage to an ochre jelly. Instead the creature splits into two identical jellies, each with half of the original creature's current hit point total, rounded down.  A jelly with 10 hit points or less cannot be further split and dies if reduced to 0 hit points.&lt;/h5&gt;&lt;/div&gt;&lt;br&gt;&lt;/br&gt;&lt;div&gt;&lt;h4&gt;&lt;p&gt;Ochre jellies are animate masses of protoplasm hued a sickly combination of yellow, orange, and brown. At rest, their flat, pulsing bodies stand roughly 6 inches tall and can stretch out to a wide diameter- in motion, they often ball up into quivering spherical shapes and almost seem to roll as they move. Their malleable bodies allow them to seep through cracks and holes far smaller than the space they fill.&lt;/p&gt;&lt;p&gt;Creatures dwelling below ground often attempt to seal up any such cracks to fortify their lairs against ochre jellies.&lt;/p&gt;&lt;p&gt;An ochre jelly's highly specialized acid only dissolves flesh. This discovery has led many poisoners and hack alchemists to search out specimens for their tinkering.&lt;/p&gt;&lt;p&gt;Some specialized weapons have resulted from these experiments that target the living body in wicked ways.&lt;/p&gt;&lt;p&gt;Rumors of a slow-release poison that breaks down the cellular walls in living creatures surfaced a few years ago, but its creator guards the secret with his life.&lt;/p&gt;&lt;p&gt;Notes in a long-forgotten tome mention a burial practice used in faraway places that resembles cremation.&lt;/p&gt;&lt;p&gt;Instead of burning the corpse to ashes, the practitioners seal the body into a stone sarcophagus with an ochre jelly so it can dissolve the body. Afterward, the morticians place the ochre jelly into a large canopic jar, complete with a bronze plaque naming the deceased. This practice protects items entombed with the body (which is quickly reduced to nothing but a polished skeleton), and the creature's essence, it is believed, still rides along with the living jelly.&lt;/p&gt;&lt;p&gt;Ochre jellies stand about 6 inches tall, spread out to a little over 10 feet in diameter, and weigh upward of 2,600 pounds. When in combat, they tend to pile up upon themselves and exude long, dripping pseudopods to slam and grapple anything that moves.&lt;/p&gt;&lt;p&gt;Although the typical ochre jelly has stats as presented here, in the deepest reaches of the underground world these mindless predators can grow to enormous sizes.&lt;/p&gt;&lt;p&gt;Perhaps more disturbing, though, are rumors of ochre jellies that have developed additional methods of capturing prey. Adventurers speak of jellies capable of poisoning foes with a touch or exuding clouds of noxious gas that burns the eyes and throat, leaving those who draw too near helpless as the immense protoplasmic beast slithers over their bodies and begins to feed.&lt;/p&gt;&lt;/h4&gt;&lt;/div&gt;</t>
  </si>
  <si>
    <t>Octopus</t>
  </si>
  <si>
    <t>15, touch 14, flat-footed 12</t>
  </si>
  <si>
    <t>(+3 Dex, +1 natural, +1 size)</t>
  </si>
  <si>
    <t>Fort +5, Ref +6, Will +1</t>
  </si>
  <si>
    <t>ink cloud</t>
  </si>
  <si>
    <t>20 ft., swim 30 ft., jet 200 ft.</t>
  </si>
  <si>
    <t>bite +5 (1d3+1 plus poison), tentacles +3 (grab)</t>
  </si>
  <si>
    <t>Str 12, Dex 17, Con 14, Int 2, Wis 13, Cha 3</t>
  </si>
  <si>
    <t>14 (can't be tripped)</t>
  </si>
  <si>
    <t>MultiattackB, Weapon Finesse</t>
  </si>
  <si>
    <t>Escape Artist +13, Stealth +20, Swim +9</t>
  </si>
  <si>
    <t>+8 Stealth, +10 Escape Artist</t>
  </si>
  <si>
    <t xml:space="preserve"> temperate or cold ocean</t>
  </si>
  <si>
    <t>Eight tentacles, each adorned with rows of countless suckers, unfurl from the barrel-shaped body of this large-eyed creature.</t>
  </si>
  <si>
    <t>Ink Cloud (Ex) An octopus can emit a 10-foot-radius sphere of ink once per minute as a free action. The ink provides total concealment in water, and persists for 1 minute. Jet (Ex) An octopus can jet backward once per round as a full-round action, at a speed of 200 feet. It must move in a straight line while jetting, and does not provoke attacks of opportunity when it does so. Poison (Ex) Bite-injury; save Fort DC 13; frequency 1/round for 6 rounds; effect 1 Str; cure 1 save.</t>
  </si>
  <si>
    <t>The octopus is a cunning animal capable of using complex tactics to get food. Octopus Companions Starting Statistics: Size Small; AC +1 natural; Speed 20 ft., swim 30 ft., jet 200 ft.; Attack bite (1d3), tentacles (grab); Ability Scores Str 12, Dex 17, Con 14, Int 2, Wis 12, Cha 3; Special Qualities low-light vision, ink cloud. 4th-Level Advancement: Attack bite (1d3 plus poison); Ability Scores Str +2, Con +2.</t>
  </si>
  <si>
    <t>&lt;link rel="stylesheet"href="PF.css"&gt;&lt;div&gt;&lt;h2&gt;Octopus&lt;/h2&gt;&lt;h3&gt;&lt;i&gt;Eight tentacles, each adorned with rows of countless suckers, unfurl from the barrel-shaped body of this large-eyed creature.&lt;/i&gt;&lt;/h3&gt;&lt;br&gt;&lt;/br&gt;&lt;/div&gt;&lt;div class="heading"&gt;&lt;p class="alignleft"&gt;Octopus&lt;/p&gt;&lt;p class="alignright"&gt;CR 1&lt;/p&gt;&lt;div style="clear: both;"&gt;&lt;/div&gt;&lt;/div&gt;&lt;div&gt;&lt;h5&gt;&lt;b&gt;XP &lt;/b&gt;400&lt;/h5&gt;&lt;h5&gt;N Small animal (aquatic)&lt;/h5&gt;&lt;h5&gt;&lt;b&gt;Init &lt;/b&gt;+3; &lt;b&gt;Senses &lt;/b&gt;low-light vision; Perception +1&lt;/h5&gt;&lt;/div&gt;&lt;hr/&gt;&lt;div&gt;&lt;h5&gt;&lt;b&gt;DEFENSE&lt;/b&gt;&lt;/h5&gt;&lt;/div&gt;&lt;hr/&gt;&lt;div&gt;&lt;h5&gt;&lt;b&gt;AC &lt;/b&gt;15, touch 14, flat-footed 12 (+3 Dex, +1 natural, +1 size)&lt;/h5&gt;&lt;h5&gt;&lt;b&gt;hp &lt;/b&gt;13 (2d8+4)&lt;/h5&gt;&lt;h5&gt;&lt;b&gt;Fort &lt;/b&gt;+5, &lt;b&gt;Ref &lt;/b&gt;+6, &lt;b&gt;Will &lt;/b&gt;+1&lt;/h5&gt;&lt;h5&gt;&lt;b&gt;Defensive Abilities &lt;/b&gt;ink cloud&lt;/h5&gt;&lt;/div&gt;&lt;hr/&gt;&lt;div&gt;&lt;h5&gt;&lt;b&gt;OFFENSE&lt;/b&gt;&lt;/h5&gt;&lt;/div&gt;&lt;hr/&gt;&lt;div&gt;&lt;h5&gt;&lt;b&gt;Spd &lt;/b&gt;20 ft., swim 30 ft., jet 200 ft.&lt;/h5&gt;&lt;h5&gt;&lt;b&gt;Melee &lt;/b&gt;bite +5 (1d3+1 plus poison), tentacles +3 (grab)&lt;/h5&gt;&lt;/div&gt;&lt;hr/&gt;&lt;div&gt;&lt;h5&gt;&lt;b&gt;STATISTICS&lt;/b&gt;&lt;/h5&gt;&lt;/div&gt;&lt;hr/&gt;&lt;div&gt;&lt;h5&gt;&lt;b&gt;Str&lt;/b&gt; 12, &lt;b&gt;Dex&lt;/b&gt; 17, &lt;b&gt;Con&lt;/b&gt; 14, &lt;b&gt;Int&lt;/b&gt; 2, &lt;b&gt;Wis&lt;/b&gt; 13, &lt;b&gt;Cha&lt;/b&gt; 3&lt;/h5&gt;&lt;h5&gt;&lt;b&gt;Base Atk &lt;/b&gt;+1; &lt;b&gt;CMB &lt;/b&gt;+1 (+5 grapple); &lt;b&gt;CMD &lt;/b&gt;14 (can't be tripped)&lt;/h5&gt;&lt;h5&gt;&lt;b&gt;Feats &lt;/b&gt;Multiattack&lt;sup&gt;B&lt;/sup&gt;, Weapon Finesse&lt;/h5&gt;&lt;h5&gt;&lt;b&gt;Skills &lt;/b&gt;Escape Artist +13, Stealth +20, Swim +9; &lt;b&gt;Racial Modifiers &lt;/b&gt;+8 Stealth, +10 Escape Artist&lt;/h5&gt;&lt;/div&gt;&lt;hr/&gt;&lt;div&gt;&lt;h5&gt;&lt;b&gt;ECOLOGY&lt;/b&gt;&lt;/h5&gt;&lt;/div&gt;&lt;hr/&gt;&lt;div&gt;&lt;h5&gt;&lt;b&gt;Environment &lt;/b&gt; temperate or cold ocean&lt;/h5&gt;&lt;h5&gt;&lt;b&gt;Organization &lt;/b&gt;solitary&lt;/h5&gt;&lt;h5&gt;&lt;b&gt;Treasure &lt;/b&gt;none&lt;/h5&gt;&lt;/div&gt;&lt;hr/&gt;&lt;div&gt;&lt;h5&gt;&lt;b&gt;SPECIAL ABILITIES&lt;/b&gt;&lt;/h5&gt;&lt;/div&gt;&lt;hr/&gt;&lt;div&gt;&lt;h5&gt;&lt;b&gt;Ink Cloud (Ex)&lt;/b&gt; An octopus can emit a 10-foot-radius sphere of ink once per minute as a free action. The ink provides total concealment in water, and persists for 1 minute.&lt;/h5&gt;&lt;h5&gt;&lt;b&gt; Jet (Ex)&lt;/b&gt; An octopus can jet backward once per round as a full-round action, at a speed of 200 feet. It must move in a straight line while jetting, and does not provoke attacks of opportunity when it does so.&lt;/h5&gt;&lt;h5&gt;&lt;b&gt; Poison (Ex)&lt;/b&gt; Bite-injury; save Fort DC 13; frequency 1/round for 6 rounds; effect 1 Str; cure 1 save.&lt;/h5&gt;&lt;/div&gt;&lt;br&gt;&lt;/br&gt;&lt;div&gt;&lt;h4&gt;&lt;p&gt;The octopus is a cunning animal capable of using complex tactics to get food.&lt;/p&gt;&lt;p&gt;&lt;b&gt;Octopus Companions&lt;/b&gt;&lt;br&gt; &lt;b&gt;Starting Statistics: Size&lt;/b&gt; Small; &lt;b&gt;AC&lt;/b&gt; +1 natural; &lt;b&gt;Speed&lt;/b&gt; 20 ft., swim 30 ft., jet 200 ft.; &lt;b&gt;Attack&lt;/b&gt; bite (1d3), tentacles (grab); &lt;b&gt;Ability Scores&lt;/b&gt; Str 12, Dex 17, Con 14, Int 2, Wis 12, Cha 3; &lt;b&gt;Special Qualities&lt;/b&gt; low-light vision, ink cloud.&lt;/p&gt;&lt;p&gt;&lt;b&gt;4th-Level Advancement: Attack&lt;/b&gt; bite (1d3 plus poison); &lt;b&gt;Ability Scores&lt;/b&gt; Str +2, Con +2.&lt;/p&gt;&lt;/h4&gt;&lt;/div&gt;</t>
  </si>
  <si>
    <t>Giant Octopus</t>
  </si>
  <si>
    <t>18, touch 11, flat-footed 16</t>
  </si>
  <si>
    <t>(+2 Dex, +7 natural, -1 size)</t>
  </si>
  <si>
    <t>ink cloud (30-foot-radius sphere)</t>
  </si>
  <si>
    <t>bite +13 (1d8+5 plus poison), 8 tentacles +11 (1d4+2 plus grab)</t>
  </si>
  <si>
    <t>10 ft. (20 ft. with tentacle)</t>
  </si>
  <si>
    <t>constrict (tentacle, 1d4+2)</t>
  </si>
  <si>
    <t>Str 20, Dex 15, Con 17, Int 2, Wis 12, Cha 3</t>
  </si>
  <si>
    <t>Combat Reflexes, Improved Initiative, Iron Will, Lightning Reflexes, MultiattackB, Skill Focus (Stealth), Stealthy</t>
  </si>
  <si>
    <t>Escape Artist +18, Perception +8, Stealth +18, Swim +13</t>
  </si>
  <si>
    <t>+10 Escape Artist, +8 Stealth</t>
  </si>
  <si>
    <t>A storm of tentacles, each twenty feet in length, flails with deadly precision from the leathery body of this gigantic octopus.</t>
  </si>
  <si>
    <t>Poison (Ex) Bite-injury; save Fort DC 19; frequency 1/round for 6 rounds; effect 1d3 Str; cure 2 saves.</t>
  </si>
  <si>
    <t>The giant octopus is a true monster capable of catching and eating sharks, humans, or anything else it can grab with its tentacles.</t>
  </si>
  <si>
    <t>&lt;link rel="stylesheet"href="PF.css"&gt;&lt;div&gt;&lt;h2&gt;Octopus, Giant &lt;/h2&gt;&lt;h3&gt;&lt;i&gt;A storm of tentacles, each twenty feet in length, flails with deadly precision from the leathery body of this gigantic octopus.&lt;/i&gt;&lt;/h3&gt;&lt;br&gt;&lt;/br&gt;&lt;/div&gt;&lt;div class="heading"&gt;&lt;p class="alignleft"&gt;Giant Octopus&lt;/p&gt;&lt;p class="alignright"&gt;CR 8&lt;/p&gt;&lt;div style="clear: both;"&gt;&lt;/div&gt;&lt;/div&gt;&lt;div&gt;&lt;h5&gt;&lt;b&gt;XP &lt;/b&gt;4,800&lt;/h5&gt;&lt;h5&gt;N Large animal (aquatic)&lt;/h5&gt;&lt;h5&gt;&lt;b&gt;Init &lt;/b&gt;+6; &lt;b&gt;Senses &lt;/b&gt;low-light vision; Perception +8&lt;/h5&gt;&lt;/div&gt;&lt;hr/&gt;&lt;div&gt;&lt;h5&gt;&lt;b&gt;DEFENSE&lt;/b&gt;&lt;/h5&gt;&lt;/div&gt;&lt;hr/&gt;&lt;div&gt;&lt;h5&gt;&lt;b&gt;AC &lt;/b&gt;18, touch 11, flat-footed 16 (+2 Dex, +7 natural, -1 size)&lt;/h5&gt;&lt;h5&gt;&lt;b&gt;hp &lt;/b&gt;90 (12d8+36)&lt;/h5&gt;&lt;h5&gt;&lt;b&gt;Fort &lt;/b&gt;+11, &lt;b&gt;Ref &lt;/b&gt;+12, &lt;b&gt;Will &lt;/b&gt;+7&lt;/h5&gt;&lt;h5&gt;&lt;b&gt;Defensive Abilities &lt;/b&gt;ink cloud (30-foot-radius sphere)&lt;/h5&gt;&lt;/div&gt;&lt;hr/&gt;&lt;div&gt;&lt;h5&gt;&lt;b&gt;OFFENSE&lt;/b&gt;&lt;/h5&gt;&lt;/div&gt;&lt;hr/&gt;&lt;div&gt;&lt;h5&gt;&lt;b&gt;Spd &lt;/b&gt;20 ft., swim 30 ft., jet 200 ft.&lt;/h5&gt;&lt;h5&gt;&lt;b&gt;Melee &lt;/b&gt;bite +13 (1d8+5 plus poison), 8 tentacles +11 (1d4+2 plus grab)&lt;/h5&gt;&lt;h5&gt;&lt;b&gt;Space &lt;/b&gt;10 ft.; &lt;b&gt;Reach &lt;/b&gt;10 ft. (20 ft. with tentacle)&lt;/h5&gt;&lt;h5&gt;&lt;b&gt;Special Attacks &lt;/b&gt;constrict (tentacle, 1d4+2)&lt;/h5&gt;&lt;/div&gt;&lt;hr/&gt;&lt;div&gt;&lt;h5&gt;&lt;b&gt;STATISTICS&lt;/b&gt;&lt;/h5&gt;&lt;/div&gt;&lt;hr/&gt;&lt;div&gt;&lt;h5&gt;&lt;b&gt;Str&lt;/b&gt; 20, &lt;b&gt;Dex&lt;/b&gt; 15, &lt;b&gt;Con&lt;/b&gt; 17, &lt;b&gt;Int&lt;/b&gt; 2, &lt;b&gt;Wis&lt;/b&gt; 12, &lt;b&gt;Cha&lt;/b&gt; 3&lt;/h5&gt;&lt;h5&gt;&lt;b&gt;Base Atk &lt;/b&gt;+9; &lt;b&gt;CMB &lt;/b&gt;+15 (+19 grapple); &lt;b&gt;CMD &lt;/b&gt;27 (can't be tripped)&lt;/h5&gt;&lt;h5&gt;&lt;b&gt;Feats &lt;/b&gt;Combat Reflexes, Improved Initiative, Iron Will, Lightning Reflexes, Multiattack&lt;sup&gt;B&lt;/sup&gt;, Skill Focus (Stealth), Stealthy&lt;/h5&gt;&lt;h5&gt;&lt;b&gt;Skills &lt;/b&gt;Escape Artist +18, Perception +8, Stealth +18, Swim +13; &lt;b&gt;Racial Modifiers &lt;/b&gt;+10 Escape Artist, +8 Stealth&lt;/h5&gt;&lt;/div&gt;&lt;hr/&gt;&lt;div&gt;&lt;h5&gt;&lt;b&gt;ECOLOGY&lt;/b&gt;&lt;/h5&gt;&lt;/div&gt;&lt;hr/&gt;&lt;div&gt;&lt;h5&gt;&lt;b&gt;Environment &lt;/b&gt; any ocean&lt;/h5&gt;&lt;h5&gt;&lt;b&gt;Organization &lt;/b&gt;solitary&lt;/h5&gt;&lt;h5&gt;&lt;b&gt;Treasure &lt;/b&gt;incidental&lt;/h5&gt;&lt;/div&gt;&lt;hr/&gt;&lt;div&gt;&lt;h5&gt;&lt;b&gt;SPECIAL ABILITIES&lt;/b&gt;&lt;/h5&gt;&lt;/div&gt;&lt;hr/&gt;&lt;div&gt;&lt;h5&gt;&lt;b&gt;Poison (Ex)&lt;/b&gt; Bite-injury; save Fort DC 19; frequency 1/round for 6 rounds; effect 1d3 Str; cure 2 saves.&lt;/h5&gt;&lt;/div&gt;&lt;br&gt;&lt;/br&gt;&lt;div&gt;&lt;h4&gt;&lt;p&gt;The giant octopus is a true monster capable of catching and eating sharks, humans, or anything else it can grab with its tentacles.&lt;/p&gt;&lt;/h4&gt;&lt;/div&gt;</t>
  </si>
  <si>
    <t>Ogre</t>
  </si>
  <si>
    <t>darkvision 60 ft., low-light vision; Perception +5</t>
  </si>
  <si>
    <t>(+4 armor, -1 Dex, +5 natural, -1 size)</t>
  </si>
  <si>
    <t>Fort +6, Ref +0, Will +3</t>
  </si>
  <si>
    <t>greatclub +7 (2d8+7)</t>
  </si>
  <si>
    <t>javelin +1 (1d8+5)</t>
  </si>
  <si>
    <t>Str 21, Dex 8, Con 15, Int 6, Wis 10, Cha 7</t>
  </si>
  <si>
    <t>Iron Will, Toughness</t>
  </si>
  <si>
    <t>Climb +7, Perception +5</t>
  </si>
  <si>
    <t xml:space="preserve"> temperate or cold hills</t>
  </si>
  <si>
    <t>solitary, pair, gang (3-4), or family (5-16)</t>
  </si>
  <si>
    <t>standard (hide armor, greatclub, 4 javelins, other treasure)</t>
  </si>
  <si>
    <t>This lumbering giant's beady eyes are devoid of wit or kindness, and its puffy face features a wide mouth with ill-fitting teeth.</t>
  </si>
  <si>
    <t>Stories are told of ogres-horrendous stories of brutality and savagery, cannibalism and torture. Of rape and dismemberment, necrophilia, incest, mutilation, and all manners of hideous murder. Those who have not encountered ogres know the stories as warnings. Those who have survived such encounters know these tales to be tame compared to the truth. An ogre revels in the misery of others. When smaller races aren't available to crush between meaty fists or defile in blood-red lusts of violence, they turn to each other for entertainment. Nothing is taboo in ogre society. One would think that, left to themselves, an ogre tribe would quickly tear itself apart, with only the strongest surviving in the end-yet if there is one thing ogres respect, it is family. Ogre tribes are known as families, and many of their deformities and hideous features arise from the common practice of incest. The leader of a tribe is most often the father of the tribe, although in some cases a particularly violent or domineering ogress claims the title of mother. Ogre tribes bicker among themselves, a trait that thankfully keeps them busy and turned against each other rather than neighboring races. Yet time and again, a particularly violent and feared patriarch rises among the ogres, one capable of gathering multiple families under his command. Regions inhabited by ogres are dreary, ugly places, for these giants dwell in squalor and see little need to live in harmony with their environment. The borderland between civilization and ogre territory is a desperate realm of outcasts and despair, for here dwell the ogrekin, the deformed offspring and results of frequent ogre raids against the lands of the smaller folk. Ogre games are violent and cruel, and victims they use for entertainment are lucky if they die the first day. Ogres' cruel senses of humor are the only way their crude minds show any spark of creativity, and the tools and methods of torture ogres devise are always nightmarish. An ogre's great strength and lack of imagination makes it particularly suited for heavy labor, such as mining, forging, and clearing land, and more powerful giants (particularly hill giants and stone giants) often subjugate ogre families to serve them in such regards. A typical adult ogre stands 10 feet tall and weighs roughly 650 pounds.</t>
  </si>
  <si>
    <t>&lt;link rel="stylesheet"href="PF.css"&gt;&lt;div&gt;&lt;h2&gt;Ogre&lt;/h2&gt;&lt;h3&gt;&lt;i&gt;&lt;i&gt;This lumbering giant's beady eyes are devoid of wit or kindness&lt;/i&gt;, &lt;i&gt;and its puffy face features a wide mouth with ill-fitting teeth.&lt;/i&gt;&lt;/i&gt;&lt;/h3&gt;&lt;br&gt;&lt;/br&gt;&lt;/div&gt;&lt;div class="heading"&gt;&lt;p class="alignleft"&gt;Ogre&lt;/p&gt;&lt;p class="alignright"&gt;CR 3&lt;/p&gt;&lt;div style="clear: both;"&gt;&lt;/div&gt;&lt;/div&gt;&lt;div&gt;&lt;h5&gt;&lt;b&gt;XP &lt;/b&gt;800&lt;/h5&gt;&lt;h5&gt;CE Large humanoid (giant)&lt;/h5&gt;&lt;h5&gt;&lt;b&gt;Init &lt;/b&gt;-1; &lt;b&gt;Senses &lt;/b&gt;darkvision 60 ft., low-light vision; Perception +5&lt;/h5&gt;&lt;/div&gt;&lt;hr/&gt;&lt;div&gt;&lt;h5&gt;&lt;b&gt;DEFENSE&lt;/b&gt;&lt;/h5&gt;&lt;/div&gt;&lt;hr/&gt;&lt;div&gt;&lt;h5&gt;&lt;b&gt;AC &lt;/b&gt;17, touch 8, flat-footed 17 (+4 armor, -1 Dex, +5 natural, -1 size)&lt;/h5&gt;&lt;h5&gt;&lt;b&gt;hp &lt;/b&gt;30 (4d8+12)&lt;/h5&gt;&lt;h5&gt;&lt;b&gt;Fort &lt;/b&gt;+6, &lt;b&gt;Ref &lt;/b&gt;+0, &lt;b&gt;Will &lt;/b&gt;+3&lt;/h5&gt;&lt;/div&gt;&lt;hr/&gt;&lt;div&gt;&lt;h5&gt;&lt;b&gt;OFFENSE&lt;/b&gt;&lt;/h5&gt;&lt;/div&gt;&lt;hr/&gt;&lt;div&gt;&lt;h5&gt;&lt;b&gt;Spd &lt;/b&gt;30 ft. (40 ft. base)&lt;/h5&gt;&lt;h5&gt;&lt;b&gt;Melee &lt;/b&gt;greatclub +7 (2d8+7)&lt;/h5&gt;&lt;h5&gt;&lt;b&gt;Ranged &lt;/b&gt;javelin +1 (1d8+5)&lt;/h5&gt;&lt;h5&gt;&lt;b&gt;Space &lt;/b&gt;10 ft.; &lt;b&gt;Reach &lt;/b&gt;10 ft.&lt;/h5&gt;&lt;/div&gt;&lt;hr/&gt;&lt;div&gt;&lt;h5&gt;&lt;b&gt;STATISTICS&lt;/b&gt;&lt;/h5&gt;&lt;/div&gt;&lt;hr/&gt;&lt;div&gt;&lt;h5&gt;&lt;b&gt;Str &lt;/b&gt;21, &lt;b&gt;Dex &lt;/b&gt;8, &lt;b&gt;Con &lt;/b&gt;15, &lt;b&gt;Int &lt;/b&gt; 6, &lt;b&gt;Wis &lt;/b&gt;10, &lt;b&gt;Cha &lt;/b&gt;7&lt;/h5&gt;&lt;h5&gt;&lt;b&gt;Base Atk &lt;/b&gt;+3; &lt;b&gt;CMB &lt;/b&gt;+9; &lt;b&gt;CMD &lt;/b&gt;18&lt;/h5&gt;&lt;h5&gt;&lt;b&gt;Feats &lt;/b&gt;Iron Will, Toughness&lt;/h5&gt;&lt;h5&gt;&lt;b&gt;Skills &lt;/b&gt;Climb +7, Perception +5&lt;/h5&gt;&lt;h5&gt;&lt;b&gt;Languages &lt;/b&gt;Giant&lt;/h5&gt;&lt;/div&gt;&lt;hr/&gt;&lt;div&gt;&lt;h5&gt;&lt;b&gt;ECOLOGY&lt;/b&gt;&lt;/h5&gt;&lt;/div&gt;&lt;hr/&gt;&lt;div&gt;&lt;h5&gt;&lt;b&gt;Environment &lt;/b&gt; temperate or cold hills&lt;/h5&gt;&lt;h5&gt;&lt;b&gt;Organization &lt;/b&gt;solitary, pair, gang (3-4), or family (5-16)&lt;/h5&gt;&lt;h5&gt;&lt;b&gt;Treasure &lt;/b&gt;standard (hide armor, greatclub, 4 javelins, other treasure)&lt;/h5&gt;&lt;/div&gt;&lt;br&gt;&lt;/br&gt;&lt;div&gt;&lt;h4&gt;&lt;p&gt;&lt;p&gt;Stories are told of ogres-horrendous stories of brutality and savagery, cannibalism and torture. Of rape and dismemberment, necrophilia, incest, mutilation, and all manners of hideous murder. Those who have not encountered ogres know the stories as warnings. Those who have survived such encounters know these tales to be tame compared to the truth. An ogre revels in the misery of others. When smaller races aren't available to crush between meaty fists or defile in blood-red lusts of violence, they turn to each other for entertainment. Nothing is taboo in ogre society. One would think that, left to themselves, an ogre tribe would quickly tear itself apart, with only the strongest surviving in the end-yet if there is one thing ogres respect, it is family. Ogre tribes are known as families, and many of their deformities and hideous features arise from the common practice of incest. The leader of a tribe is most often the father of the tribe, although in some cases a particularly violent or domineering ogress claims the title of mother. Ogre tribes bicker among themselves, a trait that thankfully keeps them busy and turned against each other rather than neighboring races. Yet time and again, a particularly violent and feared patriarch rises among the ogres, one capable of gathering multiple families under his command. Regions inhabited by ogres are dreary, ugly places, for these giants dwell in squalor and see little need to live in harmony with their environment. The borderland between civilization and ogre territory is a desperate realm of outcasts and despair, for here dwell the ogrekin, the deformed offspring and results of frequent ogre raids against the lands of the smaller folk. Ogre games are violent and cruel, and victims they use for entertainment are lucky if they die the first day. Ogres' cruel senses of humor are the only way their crude minds show any spark of creativity, and the tools and methods of torture ogres devise are always nightmarish. An ogre's great strength and lack of imagination makes it particularly suited for heavy labor, such as mining, forging, and clearing land, and more powerful giants (particularly hill giants and stone giants) often subjugate ogre families to serve them in such regards. A typical adult ogre stands 10 feet tall and weighs roughly 650 pounds.&lt;/p&gt;&lt;/h4&gt;&lt;/div&gt;</t>
  </si>
  <si>
    <t>Ogre Mage</t>
  </si>
  <si>
    <t>(giant, native, oni, shapechanger)</t>
  </si>
  <si>
    <t>darkvision 60 ft., low-light vision; Perception +13</t>
  </si>
  <si>
    <t>21, touch 12, flat-footed 18</t>
  </si>
  <si>
    <t>(+4 armor, +3 Dex, +5 natural, -1 size)</t>
  </si>
  <si>
    <t>regeneration 5 (fire or acid)</t>
  </si>
  <si>
    <t>Fort +12, Ref +5, Will +10</t>
  </si>
  <si>
    <t>greatsword +14/+9 (3d6+10)</t>
  </si>
  <si>
    <t>composite longbow +10 (2d6+7)</t>
  </si>
  <si>
    <t>Spell-Like Abilities (CL 9th) Constant-fly At will-darkness, invisibility 1/day-charm monster (DC 17), cone of cold (DC 18), gaseous form, deep slumber (DC 16)</t>
  </si>
  <si>
    <t>Str 24, Dex 17, Con 23, Int 14, Wis 14, Cha 17</t>
  </si>
  <si>
    <t>Combat Expertise, Combat Reflexes, Improved Initiative, Iron Will</t>
  </si>
  <si>
    <t>Bluff +14, Disguise +14, Fly +5, Intimidate +14, Knowledge (arcana) +13, Perception +13, Sense Motive +13, Spellcraft +13, Use Magic Device +14</t>
  </si>
  <si>
    <t>change shape (Small, Medium, or Large humanoid; alter self or giant form I), flight</t>
  </si>
  <si>
    <t>solitary, pair, or patrol (1-2 plus 2-4 ogres)</t>
  </si>
  <si>
    <t>double (chain shirt, greatsword, composite longbow [+7 Str] with 20 arrows, other treasure)</t>
  </si>
  <si>
    <t>Clad in beautiful armor, this exotically garbed giant roars, its tusks glistening and its eyes afire with murderous intent.</t>
  </si>
  <si>
    <t>Oni</t>
  </si>
  <si>
    <t>The ogre mage, like all oni, is an evil spirit come to the Material Plane and clad in living flesh-in this case, that of a brutish ogre. Ogre mages are often found serving as leaders of ogre tribes, yet not all of them seek to link their destinies to their less-intelligent kin. Some become lone marauders who hold villages hostage, demanding regular tribute in the form of gold, food, or maidens, lest they take more than they ask. Oni Traits The oni are a diverse race of evil outsiders, of which the ogre mage is the most common. Other types of oni exist as well-evil spirits that clothe themselves in the flesh of other types of humanoid. The majority of oni are giants, with goblinoid, tengu, and reptilian oni being relatively common as well. While oni are incredibly varied in their shapes and powers, they still share certain traits in common. • Regeneration: All oni regenerate, although the rate of regeneration varies. Damage from fire or acid can kill an oni. • Change Shape: All oni are shapechangers, but their ability to change shape is generally limited to creatures similar in shape to their true form. • Native: Oni are native outsiders. As evil spirits clad in mortal humanoid flesh, all oni also possess one of the humanoid subtypes-usually giant.</t>
  </si>
  <si>
    <t>&lt;link rel="stylesheet"href="PF.css"&gt;&lt;div&gt;&lt;h2&gt;Oni, Ogre Mage&lt;/h2&gt;&lt;h3&gt;&lt;i&gt;&lt;i&gt;Clad in beautiful armor&lt;/i&gt;, &lt;i&gt;this exotically garbed giant roars&lt;/i&gt;, &lt;i&gt;its tusks glistening and its eyes afire with murderous intent.&lt;/i&gt;&lt;/i&gt;&lt;/h3&gt;&lt;br&gt;&lt;/br&gt;&lt;/div&gt;&lt;div class="heading"&gt;&lt;p class="alignleft"&gt;Ogre Mage&lt;/p&gt;&lt;p class="alignright"&gt;CR 8&lt;/p&gt;&lt;div style="clear: both;"&gt;&lt;/div&gt;&lt;/div&gt;&lt;div&gt;&lt;h5&gt;&lt;b&gt;XP &lt;/b&gt;4,800&lt;/h5&gt;&lt;h5&gt;LE Large outsider (giant, native, oni, shapechanger)&lt;/h5&gt;&lt;h5&gt;&lt;b&gt;Init &lt;/b&gt;+7; &lt;b&gt;Senses &lt;/b&gt;darkvision 60 ft., low-light vision; Perception +13&lt;/h5&gt;&lt;/div&gt;&lt;hr/&gt;&lt;div&gt;&lt;h5&gt;&lt;b&gt;DEFENSE&lt;/b&gt;&lt;/h5&gt;&lt;/div&gt;&lt;hr/&gt;&lt;div&gt;&lt;h5&gt;&lt;b&gt;AC &lt;/b&gt;21, touch 12, flat-footed 18 (+4 armor, +3 Dex, +5 natural, -1 size)&lt;/h5&gt;&lt;h5&gt;&lt;b&gt;hp &lt;/b&gt;92 (8d10+48); regeneration 5 (fire or acid)&lt;/h5&gt;&lt;h5&gt;&lt;b&gt;Fort &lt;/b&gt;+12, &lt;b&gt;Ref &lt;/b&gt;+5, &lt;b&gt;Will &lt;/b&gt;+10&lt;/h5&gt;&lt;h5&gt;&lt;b&gt;SR &lt;/b&gt;19&lt;/h5&gt;&lt;/div&gt;&lt;hr/&gt;&lt;div&gt;&lt;h5&gt;&lt;b&gt;OFFENSE&lt;/b&gt;&lt;/h5&gt;&lt;/div&gt;&lt;hr/&gt;&lt;div&gt;&lt;h5&gt;&lt;b&gt;Spd &lt;/b&gt;40 ft., fly 60 ft. (good)&lt;/h5&gt;&lt;h5&gt;&lt;b&gt;Melee &lt;/b&gt;greatsword +14/+9 (3d6+10)&lt;/h5&gt;&lt;h5&gt;&lt;b&gt;Ranged &lt;/b&gt;composite longbow +10 (2d6+7)&lt;/h5&gt;&lt;h5&gt;&lt;b&gt;Space &lt;/b&gt;10 ft.; &lt;b&gt;Reach &lt;/b&gt;10 ft.&lt;/h5&gt;&lt;h5&gt;&lt;b&gt;Spell-Like Abilities&lt;/b&gt; (CL 9th)&lt;/br&gt;Constant&amp;mdash;&lt;i&gt;&lt;i&gt;fly&lt;/i&gt;&lt;/i&gt; &lt;/br&gt;At will&amp;mdash;&lt;i&gt;&lt;i&gt;darkness&lt;/i&gt;&lt;/i&gt;,&lt;i&gt; &lt;i&gt;invisibility&lt;/i&gt;&lt;/i&gt;&lt;/br&gt;1/day&amp;mdash;&lt;i&gt;&lt;i&gt;charm monster&lt;/i&gt;&lt;/i&gt; (DC 17), &lt;i&gt;&lt;i&gt;cone of cold&lt;/i&gt;&lt;/i&gt; (DC 18),&lt;i&gt; &lt;i&gt;gaseous form&lt;/i&gt;&lt;/i&gt;, &lt;i&gt;&lt;i&gt;deep slumber&lt;/i&gt;&lt;/i&gt; (DC 16)&lt;/h5&gt;&lt;/h5&gt;&lt;/div&gt;&lt;hr/&gt;&lt;div&gt;&lt;h5&gt;&lt;b&gt;STATISTICS&lt;/b&gt;&lt;/h5&gt;&lt;/div&gt;&lt;hr/&gt;&lt;div&gt;&lt;h5&gt;&lt;b&gt;Str &lt;/b&gt;24, &lt;b&gt;Dex &lt;/b&gt;17, &lt;b&gt;Con &lt;/b&gt;23, &lt;b&gt;Int &lt;/b&gt; 14, &lt;b&gt;Wis &lt;/b&gt;14, &lt;b&gt;Cha &lt;/b&gt;17&lt;/h5&gt;&lt;h5&gt;&lt;b&gt;Base Atk &lt;/b&gt;+8; &lt;b&gt;CMB &lt;/b&gt;+16; &lt;b&gt;CMD &lt;/b&gt;29&lt;/h5&gt;&lt;h5&gt;&lt;b&gt;Feats &lt;/b&gt;Combat Expertise, Combat Reflexes, Improved Initiative, Iron Will&lt;/h5&gt;&lt;h5&gt;&lt;b&gt;Skills &lt;/b&gt;Bluff +14, Disguise +14, Fly +5, Intimidate +14, Knowledge (arcana) +13, Perception +13, Sense Motive +13, Spellcraft +13, Use Magic Device +14&lt;/h5&gt;&lt;h5&gt;&lt;b&gt;Languages &lt;/b&gt;Common, Giant&lt;/h5&gt;&lt;h5&gt;&lt;b&gt;SQ &lt;/b&gt;change shape (Small, Medium, or Large humanoid; &lt;i&gt;alter self or giant form I&lt;/i&gt;), flight&lt;/h5&gt;&lt;/div&gt;&lt;hr/&gt;&lt;div&gt;&lt;h5&gt;&lt;b&gt;ECOLOGY&lt;/b&gt;&lt;/h5&gt;&lt;/div&gt;&lt;hr/&gt;&lt;div&gt;&lt;h5&gt;&lt;b&gt;Environment &lt;/b&gt; cold hills&lt;/h5&gt;&lt;h5&gt;&lt;b&gt;Organization &lt;/b&gt;solitary, pair, or patrol (1-2 plus 2-4 ogres)&lt;/h5&gt;&lt;h5&gt;&lt;b&gt;Treasure &lt;/b&gt;double (chain shirt, greatsword, composite longbow [+7 Str] with 20 arrows, other treasure)&lt;/h5&gt;&lt;/div&gt;&lt;br&gt;&lt;/br&gt;&lt;div&gt;&lt;h4&gt;&lt;p&gt;&lt;p&gt;The ogre mage, like all oni, is an evil spirit come to the Material Plane and clad in living flesh-in this case, that of a brutish ogre. Ogre mages are often found serving as leaders of ogre tribes, yet not all of them seek to link their destinies to their less-intelligent kin. Some become lone marauders who hold villages hostage, demanding regular tribute in the form of gold, food, or maidens, lest they take more than they ask. &lt;/h5&gt;&lt;h5&gt;&lt;b&gt;Oni Traits&lt;/b&gt; The oni are a diverse race of evil outsiders, of which the ogre mage is the most common. Other types of oni exist as well-evil spirits that clothe themselves in the flesh of other types of humanoid. The majority of oni are giants, with goblinoid, tengu, and reptilian oni being relatively common as well. While oni are incredibly varied in their shapes and powers, they still share certain traits in common. &lt;/h5&gt; &lt;ul&gt;&lt;li&gt;&lt;b&gt;Regeneration:&lt;/b&gt; All oni regenerate, although the rate of regeneration varies. Damage from fire or acid can kill an oni.  &lt;li&gt;&lt;b&gt;Change Shape&lt;/b&gt;: All oni are shapechangers, but their ability to change shape is generally limited to creatures similar in shape to their true form.  &lt;li&gt;&lt;b&gt;Native:&lt;/b&gt; Oni are native outsiders. As evil spirits clad in mortal humanoid flesh, all oni also possess one of the humanoid subtypes&amp;mdash;usually giant.&lt;/ul&gt; &lt;/p&gt;&lt;/h4&gt;&lt;/div&gt;</t>
  </si>
  <si>
    <t>Orc</t>
  </si>
  <si>
    <t>13, touch 10, flat-footed 13</t>
  </si>
  <si>
    <t>(+3 armor)</t>
  </si>
  <si>
    <t>Fort +3, Ref +0, Will -1</t>
  </si>
  <si>
    <t>falchion +5 (2d4+4/18-20)</t>
  </si>
  <si>
    <t>javelin +1 (1d6+3)</t>
  </si>
  <si>
    <t>Str 17, Dex 11, Con 12, Int 7, Wis 8, Cha 6</t>
  </si>
  <si>
    <t>Weapon Focus (falchion)</t>
  </si>
  <si>
    <t>Intimidate +2</t>
  </si>
  <si>
    <t>Common, Orc</t>
  </si>
  <si>
    <t>weapon familiarity</t>
  </si>
  <si>
    <t xml:space="preserve"> temperate hills, mountains, or underground</t>
  </si>
  <si>
    <t>solitary, gang (2-4), squad (11-20 plus 2 sergeants of 3rd level and 1 leader of 3rd-6th level), or band (30-100 plus 150% noncombatants plus 1 sergeant of 3rd level per 10 adults, 1 lieutenant of 5th level per 20 adults, and 1 leader of 7th level per 30 adults)</t>
  </si>
  <si>
    <t>NPC gear (studded leather armor, falchion, 4 javelins, other treasure)</t>
  </si>
  <si>
    <t>This savage creature looks like a bestial version of a savage human, with green-gray skin and greasy black hair.</t>
  </si>
  <si>
    <t>Along with their brute strength and comparatively low intellect, the primary difference between orcs and the civilized humanoids is their attitude. As a culture, orcs are violent and aggressive, with the strongest ruling the rest through fear and brutality. They take what they want by force, and think nothing of slaughtering or enslaving entire villages when they can get away with it. They have little time for niceties or details, and their camps and villages tend to be filthy, ramshackle affairs filled with drunken brawls, pit fights, and other sadistic entertainment. Lacking the patience for farming and only able to shepherd the most robust and self-sufficient animals, orcs almost always find it easier to take what someone else has built than to create things themselves. They are arrogant and quick to anger when challenged, but only worry about honor so far as it directly benefits them to do so. An adult male orc is roughly 6 feet tall and 210 pounds. Orcs and humans interbreed frequently, though this is almost always the result of raids and slave-taking rather than consensual unions. Many orc tribes purposefully breed for half-orcs and raise them as their own, as the smarter progeny make excellent strategists and leaders for their tribes. Orc Characters Orcs are defined by their class levels-they do not possess racial Hit Dice. All orcs have the following racial traits. +4 Strength, -2 Intelligence, -2 Wisdom, -2 Charisma: Orcs are brutal and savage. Darkvision: Orcs can see in the dark up to 60 feet. Ferocity: See universal monster rules, page 300. Light Sensitivity: See universal monster rules, page 301. Weapon Familiarity: Orcs are always proficient with greataxes and falchions, and treat any weapon with the word "orc" in its name as a martial weapon. Languages: Orcs begin play speaking Common and Orc. Orcs with high Intelligence scores can choose from among the following bonus languages: Dwarven, Giant, Gnoll, Goblin, Undercommon.</t>
  </si>
  <si>
    <t>&lt;link rel="stylesheet"href="PF.css"&gt;&lt;div&gt;&lt;h2&gt;Orc&lt;/h2&gt;&lt;h3&gt;&lt;i&gt;This savage creature looks like a bestial version of a savage human, &lt;i&gt;with green-gray skin and greasy black hair.&lt;/i&gt;&lt;/i&gt;&lt;/h3&gt;&lt;br&gt;&lt;/br&gt;&lt;/div&gt;&lt;div class="heading"&gt;&lt;p class="alignleft"&gt;Orc&lt;/p&gt;&lt;p class="alignright"&gt;CR 1/3&lt;/p&gt;&lt;div style="clear: both;"&gt;&lt;/div&gt;&lt;/div&gt;&lt;div&gt;&lt;h5&gt;&lt;b&gt;XP &lt;/b&gt;135&lt;/h5&gt;&lt;h5&gt;Orc warrior 1&lt;/h5&gt;&lt;h5&gt;CE Medium humanoid &lt;/h5&gt;&lt;h5&gt;&lt;b&gt;Init &lt;/b&gt;+0; &lt;b&gt;Senses &lt;/b&gt;darkvision 60 ft.; Perception -1&lt;/h5&gt;&lt;/div&gt;&lt;hr/&gt;&lt;div&gt;&lt;h5&gt;&lt;b&gt;DEFENSE&lt;/b&gt;&lt;/h5&gt;&lt;/div&gt;&lt;hr/&gt;&lt;div&gt;&lt;h5&gt;&lt;b&gt;AC &lt;/b&gt;13, touch 10, flat-footed 13 (+3 armor)&lt;/h5&gt;&lt;h5&gt;&lt;b&gt;hp &lt;/b&gt;6 (1d10+1)&lt;/h5&gt;&lt;h5&gt;&lt;b&gt;Fort &lt;/b&gt;+3, &lt;b&gt;Ref &lt;/b&gt;+0, &lt;b&gt;Will &lt;/b&gt;-1&lt;/h5&gt;&lt;h5&gt;&lt;b&gt;Defensive Abilities &lt;/b&gt;ferocity&lt;/h5&gt;&lt;h5&gt;&lt;b&gt;Weaknesses &lt;/b&gt;light sensitivity&lt;/h5&gt;&lt;/div&gt;&lt;hr/&gt;&lt;div&gt;&lt;h5&gt;&lt;b&gt;OFFENSE&lt;/b&gt;&lt;/h5&gt;&lt;/div&gt;&lt;hr/&gt;&lt;div&gt;&lt;h5&gt;&lt;b&gt;Spd &lt;/b&gt;30 ft.&lt;/h5&gt;&lt;h5&gt;&lt;b&gt;Melee &lt;/b&gt;falchion +5 (2d4+4/18-20)&lt;/h5&gt;&lt;h5&gt;&lt;b&gt;Ranged &lt;/b&gt;javelin +1 (1d6+3)&lt;/h5&gt;&lt;h5&gt;&lt;b&gt;Space &lt;/b&gt;5 ft.; &lt;b&gt;Reach &lt;/b&gt;5 ft.&lt;/h5&gt;&lt;/div&gt;&lt;hr/&gt;&lt;div&gt;&lt;h5&gt;&lt;b&gt;STATISTICS&lt;/b&gt;&lt;/h5&gt;&lt;/div&gt;&lt;hr/&gt;&lt;div&gt;&lt;h5&gt;&lt;b&gt;Str &lt;/b&gt;17, &lt;b&gt;Dex &lt;/b&gt;11, &lt;b&gt;Con &lt;/b&gt;12, &lt;b&gt;Int &lt;/b&gt; 7, &lt;b&gt;Wis &lt;/b&gt;8, &lt;b&gt;Cha &lt;/b&gt;6&lt;/h5&gt;&lt;h5&gt;&lt;b&gt;Base Atk &lt;/b&gt;+1; &lt;b&gt;CMB &lt;/b&gt;+4; &lt;b&gt;CMD &lt;/b&gt;14&lt;/h5&gt;&lt;h5&gt;&lt;b&gt;Feats &lt;/b&gt;Weapon Focus (falchion)&lt;/h5&gt;&lt;h5&gt;&lt;b&gt;Skills &lt;/b&gt;Intimidate +2&lt;/h5&gt;&lt;h5&gt;&lt;b&gt;Languages &lt;/b&gt;Common, Orc&lt;/h5&gt;&lt;h5&gt;&lt;b&gt;SQ &lt;/b&gt;weapon familiarity&lt;/h5&gt;&lt;/div&gt;&lt;hr/&gt;&lt;div&gt;&lt;h5&gt;&lt;b&gt;ECOLOGY&lt;/b&gt;&lt;/h5&gt;&lt;/div&gt;&lt;hr/&gt;&lt;div&gt;&lt;h5&gt;&lt;b&gt;Environment &lt;/b&gt; temperate hills, mountains, or underground&lt;/h5&gt;&lt;h5&gt;&lt;b&gt;Organization &lt;/b&gt;solitary, gang (2-4), squad (11-20 plus 2 sergeants of 3rd level and 1 leader of 3rd-6th level), or band (30-100 plus 150% noncombatants plus 1 sergeant of 3rd level per 10 adults, 1 lieutenant of 5th level per 20 adults, and 1 leader of 7th level per 30 adults)&lt;/h5&gt;&lt;h5&gt;&lt;b&gt;Treasure &lt;/b&gt;NPC gear (studded leather armor, falchion, 4 javelins, other treasure)&lt;/h5&gt;&lt;/div&gt;&lt;br&gt;&lt;/br&gt;&lt;div&gt;&lt;h4&gt;&lt;p&gt;&lt;p&gt;Along with their brute strength and comparatively low intellect, the primary difference between orcs and the civilized humanoids is their attitude. As a culture, orcs are violent and aggressive, with the strongest ruling the rest through fear and brutality. They take what they want by force, and think nothing of slaughtering or enslaving entire villages when they can get away with it. They have little time for niceties or details, and their camps and villages tend to be filthy, ramshackle affairs filled with drunken brawls, pit fights, and other sadistic entertainment. Lacking the patience for farming and only able to shepherd the most robust and self-sufficient animals, orcs almost always find it easier to take what someone else has built than to create things themselves. They are arrogant and quick to anger when challenged, but only worry about honor so far as it directly benefits them to do so. An adult male orc is roughly 6 feet tall and 210 pounds. Orcs and humans interbreed frequently, though this is almost always the result of raids and slave-taking rather than consensual unions. Many orc tribes purposefully breed for half-orcs and raise them as their own, as the smarter progeny make excellent strategists and leaders for their tribes. &lt;br&gt;&lt;/br&gt;&lt;b&gt;Orc Companions&lt;/b&gt;&lt;br&gt;&lt;/br&gt; Orcs are defined by their class levels-they do not possess racial Hit Dice. All orcs have the following racial traits.&lt;br&gt;&lt;b&gt; +4 Strength, -2 Intelligence, -2 Wisdom, -2 Charisma:&lt;/b&gt; Orcs are brutal and savage. &lt;br&gt;&lt;/br&gt;&lt;b&gt;Darkvision:&lt;/b&gt; Orcs can see in the dark up to 60 feet. &lt;br&gt;&lt;/br&gt;&lt;b&gt;Ferocity:&lt;/b&gt; See universal monster rules, page 300. &lt;br&gt;&lt;/br&gt;&lt;b&gt;Light Sensitivity&lt;/b&gt;: See universal monster rules, page 301. &lt;br&gt;&lt;/br&gt;&lt;b&gt;Weapon Familiarity&lt;/b&gt;: Orcs are always proficient with greataxes and falchions, and treat any weapon with the word "orc" in its name as a martial weapon. &lt;br&gt;&lt;/br&gt;&lt;b&gt;Languages:&lt;/b&gt; Orcs begin play speaking Common and Orc. Orcs with high Intelligence scores can choose from among the following bonus languages: Dwarven, Giant, Gnoll, Goblin, Undercommon.&lt;/p&gt;&lt;/h4&gt;&lt;/div&gt;</t>
  </si>
  <si>
    <t>Otyugh</t>
  </si>
  <si>
    <t>darkvision 60 ft., scent; Perception +9</t>
  </si>
  <si>
    <t>Fort +3, Ref +2, Will +6</t>
  </si>
  <si>
    <t>bite +7 (1d8+4 plus disease), 2 tentacles +3 (1d6+2  plus grab)</t>
  </si>
  <si>
    <t>10 ft. (15 ft. with tentacle)</t>
  </si>
  <si>
    <t>constrict (tentacle, 1d6+2)</t>
  </si>
  <si>
    <t>Str 18, Dex 10, Con 13, Int 5, Wis 13, Cha 6</t>
  </si>
  <si>
    <t>19 (21 vs. trip)</t>
  </si>
  <si>
    <t>Alertness, Toughness, Weapon Focus (tentacle)</t>
  </si>
  <si>
    <t>Perception +9, Stealth +2 (+10 in lair)</t>
  </si>
  <si>
    <t>+8 Stealth in lair</t>
  </si>
  <si>
    <t>solitary, pair, or cluster (3-4)</t>
  </si>
  <si>
    <t>This three-legged freak is mostly mouth. Three tentacles, two tipped with barbs and one with eyes, extend from its sides.</t>
  </si>
  <si>
    <t>Disease (Ex) Filth fever: Bite-injury; save Fortitude DC 14; onset 1d3 days; frequency 1/day; effect 1d3 Dex damage and 1d3 Con damage; cure 2 consecutive saves. The save DC is Constitution-based.</t>
  </si>
  <si>
    <t>Otyughs are particularly vile and horrid creatures that lurk in places most sane creatures avoid. Their lairs are middens, cesspools, offal pits, toxic swamps, and sewers-the greater a lair's filth, the greater the draw to the refuse-eating otyugh.  They glory in the role of scavenger, wandering through vast underground caverns in search of the choicest cuts of garbage and waste. Upon finding such refuse, they gorge upon it, gathering what cannot be consumed in one debauch to bring back to their foul-smelling lairs. Otyughs spend most of their time in these filthy dens, which they keep constantly filled with carrion, dung, and worse sorts of stinking eff luvia.  Intelligent creatures dwelling in subterranean areas near an otyugh often form a partnership of convenience with the disgusting beast. These creatures gladly provide their refuse and piles of raw meat to the otyugh, transforming the creature into an effective form of trash disposal. In return, the otyugh leaves its benefactors alone, and does not attack them, possibly even acting as a guardian.  The most horrifying thing to most races about the notorious otyugh is not the nature of its diet or its choice of lairs, but rather that a creature with an otyugh's tastes can be anything other than a mindless scavenger. In fact, otyughs are surprisingly intelligent, and often quite eager to form alliances with those who offer them a steady supply of delicious diversions in the form of offal and waste.  Most otyughs understand the fact that other creatures find them unpleasant and hideous, but few really care.</t>
  </si>
  <si>
    <t>&lt;link rel="stylesheet"href="PF.css"&gt;&lt;div&gt;&lt;h2&gt;Otyugh&lt;/h2&gt;&lt;h3&gt;&lt;i&gt;This three-legged freak is mostly mouth. Three tentacles, two tipped with barbs and one with eyes, extend from its sides.&lt;/i&gt;&lt;/h3&gt;&lt;br&gt;&lt;/br&gt;&lt;/div&gt;&lt;div class="heading"&gt;&lt;p class="alignleft"&gt;Otyugh&lt;/p&gt;&lt;p class="alignright"&gt;CR 4&lt;/p&gt;&lt;div style="clear: both;"&gt;&lt;/div&gt;&lt;/div&gt;&lt;div&gt;&lt;h5&gt;&lt;b&gt;XP &lt;/b&gt;1,200&lt;/h5&gt;&lt;h5&gt;N Large aberration &lt;/h5&gt;&lt;h5&gt;&lt;b&gt;Init &lt;/b&gt;+0; &lt;b&gt;Senses &lt;/b&gt;darkvision 60 ft., scent; Perception +9&lt;/h5&gt;&lt;/div&gt;&lt;hr/&gt;&lt;div&gt;&lt;h5&gt;&lt;b&gt;DEFENSE&lt;/b&gt;&lt;/h5&gt;&lt;/div&gt;&lt;hr/&gt;&lt;div&gt;&lt;h5&gt;&lt;b&gt;AC &lt;/b&gt;17, touch 9, flat-footed 17 (+8 natural, -1 size)&lt;/h5&gt;&lt;h5&gt;&lt;b&gt;hp &lt;/b&gt;39 (6d8+12)&lt;/h5&gt;&lt;h5&gt;&lt;b&gt;Fort &lt;/b&gt;+3, &lt;b&gt;Ref &lt;/b&gt;+2, &lt;b&gt;Will &lt;/b&gt;+6&lt;/h5&gt;&lt;h5&gt;&lt;b&gt;Immune &lt;/b&gt;disease&lt;/h5&gt;&lt;/div&gt;&lt;hr/&gt;&lt;div&gt;&lt;h5&gt;&lt;b&gt;OFFENSE&lt;/b&gt;&lt;/h5&gt;&lt;/div&gt;&lt;hr/&gt;&lt;div&gt;&lt;h5&gt;&lt;b&gt;Spd &lt;/b&gt;20 ft.&lt;/h5&gt;&lt;h5&gt;&lt;b&gt;Melee &lt;/b&gt;bite +7 (1d8+4 plus disease), 2 tentacles +3 (1d6+2  plus grab)&lt;/h5&gt;&lt;h5&gt;&lt;b&gt;Space &lt;/b&gt;10 ft.; &lt;b&gt;Reach &lt;/b&gt;10 ft. (15 ft. with tentacle)&lt;/h5&gt;&lt;h5&gt;&lt;b&gt;Special Attacks &lt;/b&gt;constrict (tentacle, 1d6+2)&lt;/h5&gt;&lt;/div&gt;&lt;hr/&gt;&lt;div&gt;&lt;h5&gt;&lt;b&gt;STATISTICS&lt;/b&gt;&lt;/h5&gt;&lt;/div&gt;&lt;hr/&gt;&lt;div&gt;&lt;h5&gt;&lt;b&gt;Str&lt;/b&gt; 18, &lt;b&gt;Dex&lt;/b&gt; 10, &lt;b&gt;Con&lt;/b&gt; 13, &lt;b&gt;Int&lt;/b&gt; 5, &lt;b&gt;Wis&lt;/b&gt; 13, &lt;b&gt;Cha&lt;/b&gt; 6&lt;/h5&gt;&lt;h5&gt;&lt;b&gt;Base Atk &lt;/b&gt;+4; &lt;b&gt;CMB &lt;/b&gt;+9 (+13 grapple); &lt;b&gt;CMD &lt;/b&gt;19 (21 vs. trip)&lt;/h5&gt;&lt;h5&gt;&lt;b&gt;Feats &lt;/b&gt;Alertness, Toughness, Weapon Focus (tentacle)&lt;/h5&gt;&lt;h5&gt;&lt;b&gt;Skills &lt;/b&gt;Perception +9, Stealth +2 (+10 in lair); &lt;b&gt;Racial Modifiers &lt;/b&gt;+8 Stealth in lair&lt;/h5&gt;&lt;h5&gt;&lt;b&gt;Languages &lt;/b&gt;Common&lt;/h5&gt;&lt;/div&gt;&lt;hr/&gt;&lt;div&gt;&lt;h5&gt;&lt;b&gt;ECOLOGY&lt;/b&gt;&lt;/h5&gt;&lt;/div&gt;&lt;hr/&gt;&lt;div&gt;&lt;h5&gt;&lt;b&gt;Environment &lt;/b&gt; any underground&lt;/h5&gt;&lt;h5&gt;&lt;b&gt;Organization &lt;/b&gt;solitary, pair, or cluster (3-4)&lt;/h5&gt;&lt;h5&gt;&lt;b&gt;Treasure &lt;/b&gt;standard&lt;/h5&gt;&lt;/div&gt;&lt;hr/&gt;&lt;div&gt;&lt;h5&gt;&lt;b&gt;SPECIAL ABILITIES&lt;/b&gt;&lt;/h5&gt;&lt;/div&gt;&lt;hr/&gt;&lt;div&gt;&lt;h5&gt;&lt;b&gt;Disease (Ex)&lt;/b&gt; Filth fever: Bite-injury; save Fortitude DC 14; onset 1d3 days; frequency 1/day; effect 1d3 Dex damage and 1d3 Con damage; cure 2 consecutive saves. The save DC is Constitution-based.&lt;/h5&gt;&lt;/div&gt;&lt;br&gt;&lt;/br&gt;&lt;div&gt;&lt;h4&gt;&lt;p&gt;Otyughs are particularly vile and horrid creatures that lurk in places most sane creatures avoid. Their lairs are middens, cesspools, offal pits, toxic swamps, and sewers-the greater a lair's filth, the greater the draw to the refuse-eating otyugh.&lt;/p&gt;&lt;p&gt;They glory in the role of scavenger, wandering through vast underground caverns in search of the choicest cuts of garbage and waste. Upon finding such refuse, they gorge upon it, gathering what cannot be consumed in one debauch to bring back to their foul-smelling lairs. Otyughs spend most of their time in these filthy dens, which they keep constantly filled with carrion, dung, and worse sorts of stinking eff luvia.&lt;/p&gt;&lt;p&gt;Intelligent creatures dwelling in subterranean areas near an otyugh often form a partnership of convenience with the disgusting beast. These creatures gladly provide their refuse and piles of raw meat to the otyugh, transforming the creature into an effective form of trash disposal. In return, the otyugh leaves its benefactors alone, and does not attack them, possibly even acting as a guardian.&lt;/p&gt;&lt;p&gt;The most horrifying thing to most races about the notorious otyugh is not the nature of its diet or its choice of lairs, but rather that a creature with an otyugh's tastes can be anything other than a mindless scavenger. In fact, otyughs are surprisingly intelligent, and often quite eager to form alliances with those who offer them a steady supply of delicious diversions in the form of offal and waste.&lt;/p&gt;&lt;p&gt;Most otyughs understand the fact that other creatures find them unpleasant and hideous, but few really care.&lt;/p&gt;&lt;/h4&gt;&lt;/div&gt;</t>
  </si>
  <si>
    <t>Owlbear</t>
  </si>
  <si>
    <t>darkvision 60 ft., low-light vision, scent;  Perception +12</t>
  </si>
  <si>
    <t>Fort +10, Ref +5, Will +2</t>
  </si>
  <si>
    <t>2 claws +8 (1d6+4 plus grab), bite +8 (1d6+4)</t>
  </si>
  <si>
    <t>Str 19, Dex 12, Con 18, Int 2, Wis 12, Cha 10</t>
  </si>
  <si>
    <t>+10 (+14 grapple)</t>
  </si>
  <si>
    <t>Improved Initiative, Great Fortitude, Skill Focus (Perception)</t>
  </si>
  <si>
    <t>An amalgam of fur and feathers, this bizarre half-bear, half-owl monstrosity raises its huge, ursine claws in anger.</t>
  </si>
  <si>
    <t>The origin of the owlbear is a subject of great debate among scholars of the monstrous creatures of the world. However, most concur that at some point in the distant past, a deranged wizard created the original specimens by crossing an owl with a bear-perhaps as proof of some insane concept about the nature of life, but possibly out of sheer lunacy.  Whatever the original purpose of such a freakish creation as the owlbear, the creature bred true and has become quite wellestablished in woodlands across the world, where it plays a key role in a region's ecosystem as an apex predator.  Owlbears are notoriously bloodthirsty killers, well known for their short tempers, aggression, and savage nature. They tend to attack without provocation, slaughtering any living creatures that cross their paths.  Many scholars that have encountered these creatures in the wild have noted that they all have red-rimmed eyes that roll about wildly when they close in for an attack. This is sometimes presented as a sign of madness, suggesting that all owlbears are born with a pathological need to fight and kill, but more level-headed researchers believe that it's simply part of the way the massive bird-beast's keen eyes are constructed.  Owlbears generally inhabit desolate areas of the wilderness, making their messy lairs within wild forests or inside dark, shallow caverns. They are equally adept at hunting during the day and at night, depending upon the prey available near their lairs.  Adult owlbears live in mated pairs, and hunt in small groups, leaving their young behind in their lairs while they search for prey. A typical owlbear lair contains 1d6 juveniles, which can fetch a price of up to 3,000 gp apiece in many city markets.  While it is considered impossible to truly domesticate owlbears due to their feral natures, they can still be used as guardians if contained within an area but allowed to roam and hunt freely there. Professional animal trainers charge up to 2,000 gp to rear or train an owlbear into a serviceable guardian that can obey simple commands (DC 23 for a juvenile creature; DC 30 for a fully grown adult).  A full-grown male can stand as tall as 8 feet and weighs up to 1,500 pounds.</t>
  </si>
  <si>
    <t>&lt;link rel="stylesheet"href="PF.css"&gt;&lt;div&gt;&lt;h2&gt;Owlbear&lt;/h2&gt;&lt;h3&gt;&lt;i&gt;An amalgam of fur and feathers, this bizarre half-bear, half-owl monstrosity raises its huge, ursine claws in anger.&lt;/i&gt;&lt;/h3&gt;&lt;br&gt;&lt;/br&gt;&lt;/div&gt;&lt;div class="heading"&gt;&lt;p class="alignleft"&gt;Owlbear&lt;/p&gt;&lt;p class="alignright"&gt;CR 4&lt;/p&gt;&lt;div style="clear: both;"&gt;&lt;/div&gt;&lt;/div&gt;&lt;div&gt;&lt;h5&gt;&lt;b&gt;XP &lt;/b&gt;1,200&lt;/h5&gt;&lt;h5&gt;N Large magical beast &lt;/h5&gt;&lt;h5&gt;&lt;b&gt;Init &lt;/b&gt;+5; &lt;b&gt;Senses &lt;/b&gt;darkvision 60 ft., low-light vision, scent;  Perception +12&lt;/h5&gt;&lt;/div&gt;&lt;hr/&gt;&lt;div&gt;&lt;h5&gt;&lt;b&gt;DEFENSE&lt;/b&gt;&lt;/h5&gt;&lt;/div&gt;&lt;hr/&gt;&lt;div&gt;&lt;h5&gt;&lt;b&gt;AC &lt;/b&gt;15, touch 10, flat-footed 14 (+1 Dex, +5 natural, -1 size)&lt;/h5&gt;&lt;h5&gt;&lt;b&gt;hp &lt;/b&gt;47 (5d10+20)&lt;/h5&gt;&lt;h5&gt;&lt;b&gt;Fort &lt;/b&gt;+10, &lt;b&gt;Ref &lt;/b&gt;+5, &lt;b&gt;Will &lt;/b&gt;+2&lt;/h5&gt;&lt;/div&gt;&lt;hr/&gt;&lt;div&gt;&lt;h5&gt;&lt;b&gt;OFFENSE&lt;/b&gt;&lt;/h5&gt;&lt;/div&gt;&lt;hr/&gt;&lt;div&gt;&lt;h5&gt;&lt;b&gt;Spd &lt;/b&gt;30 ft.&lt;/h5&gt;&lt;h5&gt;&lt;b&gt;Melee &lt;/b&gt;2 claws +8 (1d6+4 plus grab), bite +8 (1d6+4)&lt;/h5&gt;&lt;h5&gt;&lt;b&gt;Space &lt;/b&gt;10 ft.; &lt;b&gt;Reach &lt;/b&gt;5 ft.&lt;/h5&gt;&lt;/div&gt;&lt;hr/&gt;&lt;div&gt;&lt;h5&gt;&lt;b&gt;STATISTICS&lt;/b&gt;&lt;/h5&gt;&lt;/div&gt;&lt;hr/&gt;&lt;div&gt;&lt;h5&gt;&lt;b&gt;Str&lt;/b&gt; 19, &lt;b&gt;Dex&lt;/b&gt; 12, &lt;b&gt;Con&lt;/b&gt; 18, &lt;b&gt;Int&lt;/b&gt; 2, &lt;b&gt;Wis&lt;/b&gt; 12, &lt;b&gt;Cha&lt;/b&gt; 10&lt;/h5&gt;&lt;h5&gt;&lt;b&gt;Base Atk &lt;/b&gt;+5; &lt;b&gt;CMB &lt;/b&gt;+10 (+14 grapple); &lt;b&gt;CMD &lt;/b&gt;21 (25 vs. trip)&lt;/h5&gt;&lt;h5&gt;&lt;b&gt;Feats &lt;/b&gt;Improved Initiative, Great Fortitude, Skill Focus (Perception)&lt;/h5&gt;&lt;h5&gt;&lt;b&gt;Skills &lt;/b&gt;Perception +12&lt;/h5&gt;&lt;/div&gt;&lt;hr/&gt;&lt;div&gt;&lt;h5&gt;&lt;b&gt;ECOLOGY&lt;/b&gt;&lt;/h5&gt;&lt;/div&gt;&lt;hr/&gt;&lt;div&gt;&lt;h5&gt;&lt;b&gt;Environment &lt;/b&gt; temperate forests&lt;/h5&gt;&lt;h5&gt;&lt;b&gt;Organization &lt;/b&gt;solitary, pair, or pack (3-8)&lt;/h5&gt;&lt;h5&gt;&lt;b&gt;Treasure &lt;/b&gt;incidental&lt;/h5&gt;&lt;/div&gt;&lt;br&gt;&lt;/br&gt;&lt;div&gt;&lt;h4&gt;&lt;p&gt;The origin of the owlbear is a subject of great debate among scholars of the monstrous creatures of the world. However, most concur that at some point in the distant past, a deranged wizard created the original specimens by crossing an owl with a bear-perhaps as proof of some insane concept about the nature of life, but possibly out of sheer lunacy.&lt;/p&gt;&lt;p&gt;Whatever the original purpose of such a freakish creation as the owlbear, the creature bred true and has become quite wellestablished in woodlands across the world, where it plays a key role in a region's ecosystem as an apex predator.&lt;/p&gt;&lt;p&gt;Owlbears are notoriously bloodthirsty killers, well known for their short tempers, aggression, and savage nature. They tend to attack without provocation, slaughtering any living creatures that cross their paths.&lt;/p&gt;&lt;p&gt;Many scholars that have encountered these creatures in the wild have noted that they all have red-rimmed eyes that roll about wildly when they close in for an attack. This is sometimes presented as a sign of madness, suggesting that all owlbears are born with a pathological need to fight and kill, but more level-headed researchers believe that it's simply part of the way the massive bird-beast's keen eyes are constructed.&lt;/p&gt;&lt;p&gt;Owlbears generally inhabit desolate areas of the wilderness, making their messy lairs within wild forests or inside dark, shallow caverns. They are equally adept at hunting during the day and at night, depending upon the prey available near their lairs.&lt;/p&gt;&lt;p&gt;Adult owlbears live in mated pairs, and hunt in small groups, leaving their young behind in their lairs while they search for prey. A typical owlbear lair contains 1d6 juveniles, which can fetch a price of up to 3,000 gp apiece in many city markets.&lt;/p&gt;&lt;p&gt;While it is considered impossible to truly domesticate owlbears due to their feral natures, they can still be used as guardians if contained within an area but allowed to roam and hunt freely there. Professional animal trainers charge up to 2,000 gp to rear or train an owlbear into a serviceable guardian that can obey simple commands (DC 23 for a juvenile creature; DC 30 for a fully grown adult).&lt;/p&gt;&lt;p&gt;A full-grown male can stand as tall as 8 feet and weighs up to 1,500 pounds.&lt;/p&gt;&lt;/h4&gt;&lt;/div&gt;</t>
  </si>
  <si>
    <t>Pegasus</t>
  </si>
  <si>
    <t>darkvision 60 ft., detect evil, detect good, lowlight  vision, scent; Perception +11</t>
  </si>
  <si>
    <t>60 ft., fly 120 ft. (average)</t>
  </si>
  <si>
    <t>bite +7 (1d3+4), 2 hooves +2 (1d6+2)</t>
  </si>
  <si>
    <t>Spell-Like Abilities (CL 4th)  Constant-detect evil (60-ft. radius), detect good (60-ft. radius)</t>
  </si>
  <si>
    <t>Str 18, Dex 15, Con 16, Int 10, Wis 13, Cha 13</t>
  </si>
  <si>
    <t>Flyby Attack, Iron Will</t>
  </si>
  <si>
    <t>Fly +5, Perception +11, Sense Motive +7</t>
  </si>
  <si>
    <t xml:space="preserve"> temperate and warm plains</t>
  </si>
  <si>
    <t>solitary, pair, or herd (6-10)</t>
  </si>
  <si>
    <t>This magnificient horse has great bird-like wings upon its back and moves with a quiet and proud grace.</t>
  </si>
  <si>
    <t>The pegasus is a magnificent winged horse that sometimes serves the cause of good. Though highly prized as aerial steeds, pegasi are wild and shy creatures not easily befriended. A typical pegasus stands 6 feet high at the shoulder, weighs 1,500 pounds, and has a wingspan of 20 feet. Most pegasi are white, though occasionally one is hatched with conventional horse colors and markings.  The pegasus is, despite its appearance, as intelligent as a human. As such, those who try to train a pegasus to serve as a mount find the pegasus to be recalcitrant and even violent. A pegasus cannot speak, but it understands Common and greatly prefers the company of a good companion. The proper method to convince a pegasus to serve as a mount is to befriend it with diplomacy, favors, and good deeds. A pegasus is generally indifferent to a good-aligned creature, unfriendly to a neutral one, and hostile to an evil one-before a pegasus will serve as a mount, a pegasus must be made helpful via Diplomacy checks or other means. Riding a pegasus requires an exotic saddle or no saddle at all, as a regular saddle's straps interfere with the creature's wings. A pegasus can fight while carrying a rider, but the rider cannot also attack unless he or she succeeds on a Ride check. Trained pegasi are not afraid of combat, and the rider does not need to make a Ride check each round merely to control his mount.  Pegasi lay eggs-they are worth 2,000 gp each on the open market, while young are worth 3,000 gp per head.  However, as they are intelligent, good-aligned creatures, selling eggs and young is essentially slavery and is looked down on or outlawed in good societies.  Pegasi mature at the same rate as horses. Professional trainers charge 1,000 gp to rear or train a pegasus, which serves a good or neutral master with absolute faithfulness for life.  A light load for a pegasus is up to 300 pounds; a medium load, 301-600 pounds; and a heavy load, 601-900 pounds.  In some pegasi, the blood of a mighty heroic stallion ancestor runs strong. These champions have the lifespan of a human, the advanced template, perfect flight maneuverability, fire resistance 10, a +4 racial bonus on saving throws against poison, and an immunity to petrification attacks. Some are able to speak a few words in Common or Celestial. They are fully aware of their superiority over common horses and pegasi, and need no training to fly with a rider, but only allow themselves to be ridden by great heroes.</t>
  </si>
  <si>
    <t>&lt;link rel="stylesheet"href="PF.css"&gt;&lt;div&gt;&lt;h2&gt;Pegasus&lt;/h2&gt;&lt;h3&gt;&lt;i&gt;This magnificient horse has great bird-like wings upon its back and moves with a quiet and proud grace.&lt;/i&gt;&lt;/h3&gt;&lt;br&gt;&lt;/br&gt;&lt;/div&gt;&lt;div class="heading"&gt;&lt;p class="alignleft"&gt;Pegasus&lt;/p&gt;&lt;p class="alignright"&gt;CR 3&lt;/p&gt;&lt;div style="clear: both;"&gt;&lt;/div&gt;&lt;/div&gt;&lt;div&gt;&lt;h5&gt;&lt;b&gt;XP &lt;/b&gt;800&lt;/h5&gt;&lt;h5&gt;CG Large magical beast &lt;/h5&gt;&lt;h5&gt;&lt;b&gt;Init &lt;/b&gt;+2; &lt;b&gt;Senses &lt;/b&gt;darkvision 60 ft., detect evil, detect good, lowlight  vision, scent; Perception +11&lt;/h5&gt;&lt;/div&gt;&lt;hr/&gt;&lt;div&gt;&lt;h5&gt;&lt;b&gt;DEFENSE&lt;/b&gt;&lt;/h5&gt;&lt;/div&gt;&lt;hr/&gt;&lt;div&gt;&lt;h5&gt;&lt;b&gt;AC &lt;/b&gt;14, touch 11, flat-footed 12 (+2 Dex, +3 natural, -1 size)&lt;/h5&gt;&lt;h5&gt;&lt;b&gt;hp &lt;/b&gt;34 (4d10+12)&lt;/h5&gt;&lt;h5&gt;&lt;b&gt;Fort &lt;/b&gt;+7, &lt;b&gt;Ref &lt;/b&gt;+6, &lt;b&gt;Will &lt;/b&gt;+4&lt;/h5&gt;&lt;/div&gt;&lt;hr/&gt;&lt;div&gt;&lt;h5&gt;&lt;b&gt;OFFENSE&lt;/b&gt;&lt;/h5&gt;&lt;/div&gt;&lt;hr/&gt;&lt;div&gt;&lt;h5&gt;&lt;b&gt;Spd &lt;/b&gt;60 ft., fly 120 ft. (average)&lt;/h5&gt;&lt;h5&gt;&lt;b&gt;Melee &lt;/b&gt;bite +7 (1d3+4), 2 hooves +2 (1d6+2)&lt;/h5&gt;&lt;h5&gt;&lt;b&gt;Space &lt;/b&gt;10 ft.; &lt;b&gt;Reach &lt;/b&gt;5 ft.&lt;/h5&gt;&lt;h5&gt;&lt;b&gt;Spell-Like Abilities&lt;/b&gt; (CL 4th)&lt;/br&gt;Constant&amp;mdash;&lt;i&gt;detect evil&lt;/i&gt; (6&lt;/br&gt;0&amp;mdash;ft. radius), &lt;i&gt;detect good&lt;/i&gt; (60&amp;mdash;ft. radius)&lt;/h5&gt;&lt;/h5&gt;&lt;/div&gt;&lt;hr/&gt;&lt;div&gt;&lt;h5&gt;&lt;b&gt;STATISTICS&lt;/b&gt;&lt;/h5&gt;&lt;/div&gt;&lt;hr/&gt;&lt;div&gt;&lt;h5&gt;&lt;b&gt;Str&lt;/b&gt; 18, &lt;b&gt;Dex&lt;/b&gt; 15, &lt;b&gt;Con&lt;/b&gt; 16, &lt;b&gt;Int&lt;/b&gt; 10, &lt;b&gt;Wis&lt;/b&gt; 13, &lt;b&gt;Cha&lt;/b&gt; 13&lt;/h5&gt;&lt;h5&gt;&lt;b&gt;Base Atk &lt;/b&gt;+4; &lt;b&gt;CMB &lt;/b&gt;+9; &lt;b&gt;CMD &lt;/b&gt;21 (25 vs. trip)&lt;/h5&gt;&lt;h5&gt;&lt;b&gt;Feats &lt;/b&gt;Flyby Attack, Iron Will&lt;/h5&gt;&lt;h5&gt;&lt;b&gt;Skills &lt;/b&gt;Fly +5, Perception +11, Sense Motive +7; &lt;b&gt;Racial Modifiers &lt;/b&gt;+4 Perception&lt;/h5&gt;&lt;h5&gt;&lt;b&gt;Languages &lt;/b&gt;Common (cannot speak)&lt;/h5&gt;&lt;/div&gt;&lt;hr/&gt;&lt;div&gt;&lt;h5&gt;&lt;b&gt;ECOLOGY&lt;/b&gt;&lt;/h5&gt;&lt;/div&gt;&lt;hr/&gt;&lt;div&gt;&lt;h5&gt;&lt;b&gt;Environment &lt;/b&gt; temperate and warm plains&lt;/h5&gt;&lt;h5&gt;&lt;b&gt;Organization &lt;/b&gt;solitary, pair, or herd (6-10)&lt;/h5&gt;&lt;h5&gt;&lt;b&gt;Treasure &lt;/b&gt;none&lt;/h5&gt;&lt;/div&gt;&lt;br&gt;&lt;/br&gt;&lt;div&gt;&lt;h4&gt;&lt;p&gt;The pegasus is a magnificent winged horse that sometimes serves the cause of good. Though highly prized as aerial steeds, pegasi are wild and shy creatures not easily befriended. A typical pegasus stands 6 feet high at the shoulder, weighs 1,500 pounds, and has a wingspan of 20 feet. Most pegasi are white, though occasionally one is hatched with conventional horse colors and markings.&lt;/p&gt;&lt;p&gt;The pegasus is, despite its appearance, as intelligent as a human. As such, those who try to train a pegasus to serve as a mount find the pegasus to be recalcitrant and even violent. A pegasus cannot speak, but it understands Common and greatly prefers the company of a good companion. The proper method to convince a pegasus to serve as a mount is to befriend it with diplomacy, favors, and good deeds. A pegasus is generally indifferent to a good-aligned creature, unfriendly to a neutral one, and hostile to an evil one-before a pegasus will serve as a mount, a pegasus must be made helpful via Diplomacy checks or other means. Riding a pegasus requires an exotic saddle or no saddle at all, as a regular saddle's straps interfere with the creature's wings. A pegasus can fight while carrying a rider, but the rider cannot also attack unless he or she succeeds on a Ride check. Trained pegasi are not afraid of combat, and the rider does not need to make a Ride check each round merely to control his mount.&lt;/p&gt;&lt;p&gt;Pegasi lay eggs-they are worth 2,000 gp each on the open market, while young are worth 3,000 gp per head.&lt;/p&gt;&lt;p&gt;However, as they are intelligent, good-aligned creatures, selling eggs and young is essentially slavery and is looked down on or outlawed in good societies.&lt;/p&gt;&lt;p&gt;Pegasi mature at the same rate as horses. Professional trainers charge 1,000 gp to rear or train a pegasus, which serves a good or neutral master with absolute faithfulness for life.&lt;/p&gt;&lt;p&gt;A light load for a pegasus is up to 300 pounds; a medium load, 301-600 pounds; and a heavy load, 601-900 pounds.&lt;/p&gt;&lt;p&gt;In some pegasi, the blood of a mighty heroic stallion ancestor runs strong. These champions have the lifespan of a human, the advanced template, perfect flight maneuverability, fire resistance 10, a +4 racial bonus on saving throws against poison, and an immunity to petrification attacks. Some are able to speak a few words in Common or Celestial. They are fully aware of their superiority over common horses and pegasi, and need no training to fly with a rider, but only allow themselves to be ridden by great heroes.&lt;/p&gt;&lt;/h4&gt;&lt;/div&gt;</t>
  </si>
  <si>
    <t>Phase Spider</t>
  </si>
  <si>
    <t>darkvision 60 ft., low-light vision; Perception +6</t>
  </si>
  <si>
    <t>17, touch 12, flat-footed 14</t>
  </si>
  <si>
    <t>(+3 Dex, +5 natural, -1 size)</t>
  </si>
  <si>
    <t>Fort +8, Ref +8, Will +3</t>
  </si>
  <si>
    <t>ethereal jaunt</t>
  </si>
  <si>
    <t>bite +10 (2d6+7 plus poison and grab)</t>
  </si>
  <si>
    <t>ethereal ambush</t>
  </si>
  <si>
    <t>Str 20, Dex 17, Con 16, Int 7, Wis 13, Cha 10</t>
  </si>
  <si>
    <t>25 (37 vs. trip)</t>
  </si>
  <si>
    <t>Ability Focus (poison), Improved Initiative, Skill Focus (Stealth)</t>
  </si>
  <si>
    <t>Climb +18, Perception +6, Stealth +7</t>
  </si>
  <si>
    <t>This large spider-like monster has an eerie, humanoid face surrounded by a shaggy mane of fur.</t>
  </si>
  <si>
    <t>Ethereal Ambush (Ex) A phase spider that attacks foes on the Material Plane in a surprise round can take a full round of actions if it begins the combat by phasing into the Material Plane from the Ethereal Plane.  Ethereal Jaunt (Su) A phase spider can shift from the Ethereal Plane to the Material Plane as a free action, and shift back again as a move action (or as part of a move action). The ability is otherwise identical to ethereal jaunt (CL 15th).  Poison (Ex) Bite-injury; save Fort DC 18; frequency 1/round for 8 rounds; effect 1d2 Constitution damage; cure 2 consecutive saves. The save DC is Constitution-based.</t>
  </si>
  <si>
    <t>Phase spiders are voracious predators from the Ethereal Plane who hunt on the Material Plane. When prey is located, the spider shifts to the Ethereal Plane to prepare an ambush. Against a lone victim, the spider shifts to the Material Plane, bites the victim, then retreats back to the Ethereal Plane to wait for the poison to take effect. Against multiple foes, a phase spider follows these same tactics, and on each round a foe remains in reach at the start of its turn, it repeats this gambit. If no foes are in reach, it moves while ethereal to prepare an attack on an available target, but unless it feels safe in spending an entire round on the Material, it won't phase back to attack unless it can do so while saving a move action for an escape.  Phase spiders are the natural enemy of another denizen of the Ethereal Plane-the xill. The two races have long fought a bloody war with no real prospect of a resolution anytime soon. Were phase spiders less horrifying and alien in appearance, they might find the allies they need to defeat the sinister xill among other races, but their monstrous forms and often overwhelming hunger make diplomacy difficult.  On the Ethereal Plane, phase spiders can manipulate the raw smoky ether in a manner similar to how a spider manipulates webs. Vast, complex nests of semisolid ether float idly through the eddies of the Ethereal Plane, each supporting numerous phase spiders. The creatures enjoy each other's company, but have no real concept of family-a newborn phase spider is fully capable of fending for itself and is treated no differently by its parents or siblings than any other.  The typical phase spider is 8 feet long and weighs about 700 pounds.</t>
  </si>
  <si>
    <t>&lt;link rel="stylesheet"href="PF.css"&gt;&lt;div&gt;&lt;h2&gt;Phase Spider&lt;/h2&gt;&lt;h3&gt;&lt;i&gt;This large spider-like monster has an eerie, humanoid face surrounded by a shaggy mane of fur.&lt;/i&gt;&lt;/h3&gt;&lt;br&gt;&lt;/br&gt;&lt;/div&gt;&lt;div class="heading"&gt;&lt;p class="alignleft"&gt;Phase Spider&lt;/p&gt;&lt;p class="alignright"&gt;CR 5&lt;/p&gt;&lt;div style="clear: both;"&gt;&lt;/div&gt;&lt;/div&gt;&lt;div&gt;&lt;h5&gt;&lt;b&gt;XP &lt;/b&gt;1,600&lt;/h5&gt;&lt;h5&gt;N Large magical beast &lt;/h5&gt;&lt;h5&gt;&lt;b&gt;Init &lt;/b&gt;+7; &lt;b&gt;Senses &lt;/b&gt;darkvision 60 ft., low-light vision; Perception +6&lt;/h5&gt;&lt;/div&gt;&lt;hr/&gt;&lt;div&gt;&lt;h5&gt;&lt;b&gt;DEFENSE&lt;/b&gt;&lt;/h5&gt;&lt;/div&gt;&lt;hr/&gt;&lt;div&gt;&lt;h5&gt;&lt;b&gt;AC &lt;/b&gt;17, touch 12, flat-footed 14 (+3 Dex, +5 natural, -1 size)&lt;/h5&gt;&lt;h5&gt;&lt;b&gt;hp &lt;/b&gt;51 (6d10+18)&lt;/h5&gt;&lt;h5&gt;&lt;b&gt;Fort &lt;/b&gt;+8, &lt;b&gt;Ref &lt;/b&gt;+8, &lt;b&gt;Will &lt;/b&gt;+3&lt;/h5&gt;&lt;h5&gt;&lt;b&gt;Defensive Abilities &lt;/b&gt;ethereal jaunt&lt;/h5&gt;&lt;/div&gt;&lt;hr/&gt;&lt;div&gt;&lt;h5&gt;&lt;b&gt;OFFENSE&lt;/b&gt;&lt;/h5&gt;&lt;/div&gt;&lt;hr/&gt;&lt;div&gt;&lt;h5&gt;&lt;b&gt;Spd &lt;/b&gt;40 ft., climb 20 ft.&lt;/h5&gt;&lt;h5&gt;&lt;b&gt;Melee &lt;/b&gt;bite +10 (2d6+7 plus poison and grab)&lt;/h5&gt;&lt;h5&gt;&lt;b&gt;Space &lt;/b&gt;10 ft.; &lt;b&gt;Reach &lt;/b&gt;5 ft.&lt;/h5&gt;&lt;h5&gt;&lt;b&gt;Special Attacks &lt;/b&gt;ethereal ambush&lt;/h5&gt;&lt;/div&gt;&lt;hr/&gt;&lt;div&gt;&lt;h5&gt;&lt;b&gt;STATISTICS&lt;/b&gt;&lt;/h5&gt;&lt;/div&gt;&lt;hr/&gt;&lt;div&gt;&lt;h5&gt;&lt;b&gt;Str&lt;/b&gt; 20, &lt;b&gt;Dex&lt;/b&gt; 17, &lt;b&gt;Con&lt;/b&gt; 16, &lt;b&gt;Int&lt;/b&gt; 7, &lt;b&gt;Wis&lt;/b&gt; 13, &lt;b&gt;Cha&lt;/b&gt; 10&lt;/h5&gt;&lt;h5&gt;&lt;b&gt;Base Atk &lt;/b&gt;+6; &lt;b&gt;CMB &lt;/b&gt;+12 (+16 grapple); &lt;b&gt;CMD &lt;/b&gt;25 (37 vs. trip)&lt;/h5&gt;&lt;h5&gt;&lt;b&gt;Feats &lt;/b&gt;Ability Focus (poison), Improved Initiative, Skill Focus (Stealth)&lt;/h5&gt;&lt;h5&gt;&lt;b&gt;Skills &lt;/b&gt;Climb +18, Perception +6, Stealth +7&lt;/h5&gt;&lt;h5&gt;&lt;b&gt;Languages &lt;/b&gt;Aklo&lt;/h5&gt;&lt;/div&gt;&lt;hr/&gt;&lt;div&gt;&lt;h5&gt;&lt;b&gt;ECOLOGY&lt;/b&gt;&lt;/h5&gt;&lt;/div&gt;&lt;hr/&gt;&lt;div&gt;&lt;h5&gt;&lt;b&gt;Environment &lt;/b&gt; warm hills&lt;/h5&gt;&lt;h5&gt;&lt;b&gt;Organization &lt;/b&gt;solitary, pair, or cluster (3-6)&lt;/h5&gt;&lt;h5&gt;&lt;b&gt;Treasure &lt;/b&gt;none&lt;/h5&gt;&lt;/div&gt;&lt;hr/&gt;&lt;div&gt;&lt;h5&gt;&lt;b&gt;SPECIAL ABILITIES&lt;/b&gt;&lt;/h5&gt;&lt;/div&gt;&lt;hr/&gt;&lt;div&gt;&lt;h5&gt;&lt;b&gt;Ethereal Ambush (Ex)&lt;/b&gt; A phase spider that attacks foes on the Material Plane in a surprise round can take a full round of actions if it begins the combat by phasing into the Material Plane from the Ethereal Plane.  &lt;/h5&gt;&lt;h5&gt;&lt;b&gt;Ethereal Jaunt (Su)&lt;/b&gt; A phase spider can shift from the Ethereal Plane to the Material Plane as a free action, and shift back again as a move action (or as part of a move action). The ability is otherwise identical to ethereal jaunt (CL 15th).&lt;/h5&gt;&lt;h5&gt;&lt;b&gt;  Poison (Ex)&lt;/b&gt; Bite-injury; save Fort DC 18; frequency 1/round for 8 rounds; effect 1d2 Constitution damage; cure 2 consecutive saves. The save DC is Constitution-based.&lt;/h5&gt;&lt;/div&gt;&lt;br&gt;&lt;/br&gt;&lt;div&gt;&lt;h4&gt;&lt;p&gt;Phase spiders are voracious predators from the Ethereal Plane who hunt on the Material Plane. When prey is located, the spider shifts to the Ethereal Plane to prepare an ambush. Against a lone victim, the spider shifts to the Material Plane, bites the victim, then retreats back to the Ethereal Plane to wait for the poison to take effect. Against multiple foes, a phase spider follows these same tactics, and on each round a foe remains in reach at the start of its turn, it repeats this gambit. If no foes are in reach, it moves while ethereal to prepare an attack on an available target, but unless it feels safe in spending an entire round on the Material, it won't phase back to attack unless it can do so while saving a move action for an escape.&lt;/p&gt;&lt;p&gt;Phase spiders are the natural enemy of another denizen of the Ethereal Plane-the xill. The two races have long fought a bloody war with no real prospect of a resolution anytime soon. Were phase spiders less horrifying and alien in appearance, they might find the allies they need to defeat the sinister xill among other races, but their monstrous forms and often overwhelming hunger make diplomacy difficult.&lt;/p&gt;&lt;p&gt;On the Ethereal Plane, phase spiders can manipulate the raw smoky ether in a manner similar to how a spider manipulates webs. Vast, complex nests of semisolid ether float idly through the eddies of the Ethereal Plane, each supporting numerous phase spiders. The creatures enjoy each other's company, but have no real concept of family-a newborn phase spider is fully capable of fending for itself and is treated no differently by its parents or siblings than any other.&lt;/p&gt;&lt;p&gt;The typical phase spider is 8 feet long and weighs about 700 pounds.&lt;/p&gt;&lt;/h4&gt;&lt;/div&gt;</t>
  </si>
  <si>
    <t>Phoenix</t>
  </si>
  <si>
    <t>darkvision 60 ft., detect magic, detect poison,  low-light vision, see  invisibility; Perception +37</t>
  </si>
  <si>
    <t>shroud of flame (20 ft., 4d6 fire, DC 25)</t>
  </si>
  <si>
    <t>28, touch 14, flat-footed 20</t>
  </si>
  <si>
    <t>(+7 Dex, +1 dodge, +14 natural, -4 size)</t>
  </si>
  <si>
    <t>(20d10+100)</t>
  </si>
  <si>
    <t>regeneration 10 (cold or evil)</t>
  </si>
  <si>
    <t>Fort +17, Ref +19, Will +14</t>
  </si>
  <si>
    <t>selfresurrection</t>
  </si>
  <si>
    <t>15/evil</t>
  </si>
  <si>
    <t>vulnerable to cold</t>
  </si>
  <si>
    <t>2 talons +24 (2d6+8/19-20 plus 1d6 fire) and bite  +24 (2d8+8 plus 1d6 fire)</t>
  </si>
  <si>
    <t>Spell-Like Abilities (CL 18th)  Constant-detect magic, detect poison, see invisibility At will-continual flame, cure critical wounds, greater dispel magic, remove curse, wall of fire  3/day-fire storm (DC 24), greater restoration, heal, mass cure critical wounds, quickened wall of fire</t>
  </si>
  <si>
    <t>Str 27, Dex 25, Con 20, Int 23, Wis 22, Cha 22</t>
  </si>
  <si>
    <t>Blinding Critical, Combat Reflexes, Critical Focus, Dodge, Flyby Attack, Improved Critical (talon), Improved Initiative, Iron Will, Mobility, Quicken Spell-Like Ability (wall of fire)</t>
  </si>
  <si>
    <t>Acrobatics +30, Diplomacy +26, Fly +28, Intimidate +26, Knowledge (nature plus any one other) +26, Perception +37, Sense Motive +26</t>
  </si>
  <si>
    <t>Auran, Celestial, Common, Ignan</t>
  </si>
  <si>
    <t xml:space="preserve"> warm desert and hills</t>
  </si>
  <si>
    <t>This immense bird seems to be made of living flame. It spreads its wings and gives vent to a musical cry as it takes to the air.</t>
  </si>
  <si>
    <t>Self-Resurrection (Su) A slain phoenix remains dead for only 1d4 rounds unless its body is completely destroyed by an effect such as disintegrate. Otherwise, a fully healed phoenix emerges from the remains 1d4 rounds after death, as if brought back to life via resurrection. The phoenix gains 1 permanent negative level when this occurs, although most use greater restoration to remove this negative level as soon as possible. A phoenix can self-resurrect only once per year. If a phoenix dies a second time before that year passes, its death is permanent. A phoenix that dies within the area of a desecrate spell cannot self-resurrect until the desecrate effect ends, at which point the phoenix immediately resurrects. A phoenix brought back to life by other means never gains negative levels as a result.  Shroud of Flame (Su) A phoenix can cause its feathers to burst into fire as a free action. As long as its feathers are burning, it inflicts an additional 1d6 points of fire damage with each natural attack, and any creature within reach (20 feet for most phoenixes) must make a DC 25 Reflex save each round to avoid taking 4d6 points of fire damage at the start of its turn. A creature that attacks the phoenix with natural or non-reach melee weapons takes 1d6 points of fire damage (no save) with each successful hit. The save DC is Constitution-based.</t>
  </si>
  <si>
    <t>The phoenix is a legendary bird of fire that dwells in the most remote parts of the desert. As the birds are known to be great scholars, many seekers of rare lore search out particular phoenixes for advice. Yet it is the phoenix's ability to rebirth itself from its own dead body for which the creature is best known.  The phoenix is a benevolent creature, aiding those who do good and actively harming those who do evil.</t>
  </si>
  <si>
    <t>&lt;link rel="stylesheet"href="PF.css"&gt;&lt;div&gt;&lt;h2&gt;Phoenix&lt;/h2&gt;&lt;h3&gt;&lt;i&gt;This immense bird seems to be made of living flame. It spreads its wings and gives vent to a musical cry as it takes to the air.&lt;/i&gt;&lt;/h3&gt;&lt;br&gt;&lt;/br&gt;&lt;/div&gt;&lt;div class="heading"&gt;&lt;p class="alignleft"&gt;Phoenix&lt;/p&gt;&lt;p class="alignright"&gt;CR 15&lt;/p&gt;&lt;div style="clear: both;"&gt;&lt;/div&gt;&lt;/div&gt;&lt;div&gt;&lt;h5&gt;&lt;b&gt;XP &lt;/b&gt;51,200&lt;/h5&gt;&lt;h5&gt;NG Gargantuan magical beast (fire)&lt;/h5&gt;&lt;h5&gt;&lt;b&gt;Init &lt;/b&gt;+11; &lt;b&gt;Senses &lt;/b&gt;darkvision 60 ft., &lt;i&gt;detect magic&lt;/i&gt;, &lt;i&gt;detect poison&lt;/i&gt;,  low-light vision, see  invisibility; Perception +37&lt;/h5&gt;&lt;h5&gt;&lt;b&gt;Aura &lt;/b&gt;shroud of flame (20 ft., 4d6 fire, DC 25)&lt;/h5&gt;&lt;/div&gt;&lt;hr/&gt;&lt;div&gt;&lt;h5&gt;&lt;b&gt;DEFENSE&lt;/b&gt;&lt;/h5&gt;&lt;/div&gt;&lt;hr/&gt;&lt;div&gt;&lt;h5&gt;&lt;b&gt;AC &lt;/b&gt;28, touch 14, flat-footed 20 (+7 Dex, +1 dodge, +14 natural, -4 size)&lt;/h5&gt;&lt;h5&gt;&lt;b&gt;hp &lt;/b&gt;210 (20d10+100); regeneration 10 (cold or evil)&lt;/h5&gt;&lt;h5&gt;&lt;b&gt;Fort &lt;/b&gt;+17, &lt;b&gt;Ref &lt;/b&gt;+19, &lt;b&gt;Will &lt;/b&gt;+14&lt;/h5&gt;&lt;h5&gt;&lt;b&gt;Defensive Abilities &lt;/b&gt;self&lt;i&gt;resurrection&lt;/i&gt;; &lt;b&gt;DR &lt;/b&gt;15/evil; &lt;b&gt;Immune &lt;/b&gt;fire; &lt;b&gt;SR &lt;/b&gt;26&lt;/h5&gt;&lt;h5&gt;&lt;b&gt;Weaknesses &lt;/b&gt;vulnerable to cold&lt;/h5&gt;&lt;/div&gt;&lt;hr/&gt;&lt;div&gt;&lt;h5&gt;&lt;b&gt;OFFENSE&lt;/b&gt;&lt;/h5&gt;&lt;/div&gt;&lt;hr/&gt;&lt;div&gt;&lt;h5&gt;&lt;b&gt;Spd &lt;/b&gt;30 ft., fly 90 ft. (good)&lt;/h5&gt;&lt;h5&gt;&lt;b&gt;Melee &lt;/b&gt;2 talons +24 (2d6+8/19-20 plus 1d6 fire) and bite  +24 (2d8+8 plus 1d6 fire)&lt;/h5&gt;&lt;h5&gt;&lt;b&gt;Space &lt;/b&gt;20 ft.; &lt;b&gt;Reach &lt;/b&gt;20 ft.&lt;/h5&gt;&lt;h5&gt;&lt;b&gt;Spell-Like Abilities&lt;/b&gt; (CL 18th)&lt;/br&gt;Constant&amp;mdash;&lt;i&gt;detect magic&lt;/i&gt;, &lt;i&gt;detect poison&lt;/i&gt;, &lt;i&gt;see invisibility&lt;/i&gt; &lt;/br&gt;At will&amp;mdash;&lt;i&gt;continual flame&lt;/i&gt;, &lt;i&gt;cure critical wounds&lt;/i&gt;, &lt;i&gt;greater dispel magic&lt;/i&gt;, &lt;i&gt;remove curse&lt;/i&gt;, &lt;i&gt;&lt;i&gt;wall of&lt;/i&gt; fire&lt;/i&gt;&lt;/br&gt;3/day&amp;mdash;&lt;i&gt;fire storm&lt;/i&gt; (DC 24), &lt;i&gt;greater restoration&lt;/i&gt;, &lt;i&gt;heal&lt;/i&gt;, mass &lt;i&gt;cure critical wounds&lt;/i&gt;, quickened &lt;i&gt;&lt;i&gt;wall of&lt;/i&gt; fire&lt;/i&gt;&lt;/h5&gt;&lt;/h5&gt;&lt;/div&gt;&lt;hr/&gt;&lt;div&gt;&lt;h5&gt;&lt;b&gt;STATISTICS&lt;/b&gt;&lt;/h5&gt;&lt;/div&gt;&lt;hr/&gt;&lt;div&gt;&lt;h5&gt;&lt;b&gt;Str &lt;/b&gt;27, &lt;b&gt;Dex &lt;/b&gt;25, &lt;b&gt;Con &lt;/b&gt;20, &lt;b&gt;Int &lt;/b&gt; 23, &lt;b&gt;Wis &lt;/b&gt;22, &lt;b&gt;Cha &lt;/b&gt;22&lt;/h5&gt;&lt;h5&gt;&lt;b&gt;Base Atk &lt;/b&gt;+20; &lt;b&gt;CMB &lt;/b&gt;+32; &lt;b&gt;CMD &lt;/b&gt;50&lt;/h5&gt;&lt;h5&gt;&lt;b&gt;Feats &lt;/b&gt;Blinding Critical, Combat Reflexes, Critical Focus, Dodge, Flyby Attack, Improved Critical (talon), Improved Initiative, Iron Will, Mobility, Quicken Spell-Like Ability (&lt;i&gt;&lt;i&gt;wall of&lt;/i&gt; fire&lt;/i&gt;)&lt;/h5&gt;&lt;h5&gt;&lt;b&gt;Skills &lt;/b&gt;Acrobatics +30, Diplomacy +26, Fly +28, Intimidate +26, Knowledge (nature plus any one other) +26, Perception +37, Sense Motive +26; &lt;b&gt;Racial Modifiers &lt;/b&gt;+8 Perception&lt;/h5&gt;&lt;h5&gt;&lt;b&gt;Languages &lt;/b&gt;Auran, Celestial, Common, Ignan&lt;/h5&gt;&lt;/div&gt;&lt;hr/&gt;&lt;div&gt;&lt;h5&gt;&lt;b&gt;ECOLOGY&lt;/b&gt;&lt;/h5&gt;&lt;/div&gt;&lt;hr/&gt;&lt;div&gt;&lt;h5&gt;&lt;b&gt;Environment &lt;/b&gt; warm desert and hills&lt;/h5&gt;&lt;h5&gt;&lt;b&gt;Organization &lt;/b&gt;solitary&lt;/h5&gt;&lt;h5&gt;&lt;b&gt;Treasure &lt;/b&gt;standard&lt;/h5&gt;&lt;/div&gt;&lt;hr/&gt;&lt;div&gt;&lt;h5&gt;&lt;b&gt;SPECIAL ABILITIES&lt;/b&gt;&lt;/h5&gt;&lt;/div&gt;&lt;hr/&gt;&lt;div&gt;&lt;h5&gt;&lt;b&gt;Self-Resurrection (Su&lt;/b&gt;) A slain phoenix remains dead for only 1d4 rounds unless its body is completely destroyed by an effect such as &lt;i&gt;disintegrate&lt;/i&gt;. Otherwise, a fully &lt;i&gt;heal&lt;/i&gt;ed phoenix emerges from the remains 1d4 rounds after death, as if brought back to life via &lt;i&gt;resurrection&lt;/i&gt;. The phoenix gains 1 permanent negative level when this occurs, although most use &lt;i&gt;greater restoration&lt;/i&gt; to remove this negative level as soon as possible. A phoenix can self-resurrect only once per year. If a phoenix dies a second time before that year passes, its death is permanent. A phoenix that dies within the area of a &lt;i&gt;desecrate&lt;/i&gt; spell cannot self-resurrect until the &lt;i&gt;desecrate&lt;/i&gt; effect ends, at which point the phoenix immediately resurrects. A phoenix brought back to life by other means never gains negative levels as a result.  &lt;/h5&gt;&lt;h5&gt;&lt;b&gt;Shroud of Flame (Su&lt;/b&gt;) A phoenix can cause its feathers to burst into fire as a free action. As long as its feathers are burning, it inflicts an additional 1d6 points of fire damage with each natural attack, and any creature within reach (20 feet for most phoenixes) must make a DC 25 Reflex save each round to avoid taking 4d6 points of fire damage at the start of its turn. A creature that attacks the phoenix with natural or non-reach melee weapons takes 1d6 points of fire damage (no save) with each successful hit. The save DC is Constitution-based.&lt;/h5&gt;&lt;/div&gt;&lt;br&gt;&lt;/br&gt;&lt;div&gt;&lt;h4&gt;&lt;p&gt;&lt;p&gt;The phoenix is a legendary bird of fire that dwells in the most remote parts of the desert. As the birds are known to be great scholars, many seekers of rare lore search out particular phoenixes for advice. Yet it is the phoenix's ability to rebirth itself from its own dead body for which the creature is best known.&lt;/p&gt;&lt;p&gt;The phoenix is a benevolent creature, aiding those who do good and actively harming those who do evil.&lt;/p&gt;&lt;/h4&gt;&lt;/div&gt;</t>
  </si>
  <si>
    <t>Pixie</t>
  </si>
  <si>
    <t>low-light vision; Perception +9</t>
  </si>
  <si>
    <t>18, touch 17, flatfooted</t>
  </si>
  <si>
    <t>12 (+5 Dex, +1 dodge, +1 natural, +1 size)</t>
  </si>
  <si>
    <t>(4d6+4)</t>
  </si>
  <si>
    <t>Fort +2, Ref +9, Will +6</t>
  </si>
  <si>
    <t>invisibility</t>
  </si>
  <si>
    <t>short sword +8  (1d4-2/19-20)</t>
  </si>
  <si>
    <t>longbow +8  (1d6-2/×3)</t>
  </si>
  <si>
    <t>special arrows</t>
  </si>
  <si>
    <t>Spell-Like Abilities (CL 8th)  Constant-detect chaos, detect evil, detect good, detect law  1/day-dancing lights, detect thoughts (DC 15), dispel magic, entangle (DC 14), lesser confusion (DC 14), permanent image (DC 19; visual and auditory elements only), shield</t>
  </si>
  <si>
    <t>Str 7, Dex 21, Con 12, Int 16, Wis 15, Cha 16</t>
  </si>
  <si>
    <t>Acrobatics +12, Bluff +10, Escape Artist +12, Fly +18, Knowledge (nature) +10, Perception +9, Sense Motive +9, Stealth +16, Use Magic Device +10</t>
  </si>
  <si>
    <t>solitary, gang (2-4), band (6-11), or tribe (20-80)</t>
  </si>
  <si>
    <t>This tiny, whimsical-looking humanoid darts about swiftly on wildly colored gossamer wings.</t>
  </si>
  <si>
    <t>Invisibility (Su) A pixie remains invisible even when it attacks.  This ability is constant, but the pixie can suppress or resume it as a free action.  Special Arrows (Su) When a pixie fires an arrow from any bow, it can decide to change the arrow's properties by sprinkling it with magical pixie dust. Doing so is a free action as long as the pixie is the one who fires the arrow.  A pixie can generate a number of uses of dust equal to its Charisma score each day (16 uses per day for most pixies)-the dust is useless to another creature unless the pixie gives the dust freely. In this case, the pixie chooses what effect the dust will have on an arrow when it is applied, and it takes a standard action to apply the dust to the arrow. Once pixie dust is applied to an arrow, the pixie's chosen effect persists on the arrow for only 1 round. As long as an arrow is altered in this way, it does not inflict damage when it hits-it only causes its new effect. A pixie can choose any one of the following three effects when dusting an arrow. Save DCs are Charisma-based.  Charm: The target must succeed on a DC 15 Will save or be affected as though by a charm monster spell for 10 minutes.  Memory Loss: The target must succeed on a DC 15 Will save or be affected by a modify memory spell (this effect can only eliminate the previous 5 minutes of memory-a pixie typically uses this ability to make the target forget it encountered the pixie so it won't chase the pixie when he flees).  Sleep: The target must succeed on a DC 15 Will save or fall asleep for 5 minutes.</t>
  </si>
  <si>
    <t>Perhaps the best-known and most elusive of all fey creatures, pixies live in the deepest, most pristine forests, but their insatiable curiosity often leads them far from home. Most pixies stand just over 2 feet tall-though they typically fly about the eye level of creatures they're conversing with in order to maintain eye contact- and weigh about 30 pounds. Pixies talk quickly and easily become overexcited.  Strange beings both of and beyond the natural world, pixies have magic that occasionally favors them in strange ways. For example, one out of every 10 pixies exhibits an additional spell-like ability that it can use once per day (caster level 8th), usually baleful polymorph, beast shape II (Tiny creatures only), or even a powerful spell like irresistible dance. Alternatively, you can change the types of effects that pixie dust can have on arrows-as a general rule, these alternate effects should be mind-affecting effects. Confusion, fear, hideous laughter, and hypnotism are all good choices for variant pixie arrow powers. You should take care when assigning alternate powers to a pixie, though, since doing so can create a threat that far exceeds what their physical statistics (and relatively low CR) can logically support.</t>
  </si>
  <si>
    <t>&lt;link rel="stylesheet"href="PF.css"&gt;&lt;div&gt;&lt;h2&gt;Pixie&lt;/h2&gt;&lt;h3&gt;&lt;i&gt;This tiny, whimsical-looking humanoid darts about swiftly on wildly colored gossamer wings.&lt;/i&gt;&lt;/h3&gt;&lt;br&gt;&lt;/br&gt;&lt;/div&gt;&lt;div class="heading"&gt;&lt;p class="alignleft"&gt;Pixie&lt;/p&gt;&lt;p class="alignright"&gt;CR 4&lt;/p&gt;&lt;div style="clear: both;"&gt;&lt;/div&gt;&lt;/div&gt;&lt;div&gt;&lt;h5&gt;&lt;b&gt;XP &lt;/b&gt;1,200&lt;/h5&gt;&lt;h5&gt;NG Small fey &lt;/h5&gt;&lt;h5&gt;&lt;b&gt;Init &lt;/b&gt;+5; &lt;b&gt;Senses &lt;/b&gt;low-light vision; Perception +9&lt;/h5&gt;&lt;/div&gt;&lt;hr/&gt;&lt;div&gt;&lt;h5&gt;&lt;b&gt;DEFENSE&lt;/b&gt;&lt;/h5&gt;&lt;/div&gt;&lt;hr/&gt;&lt;div&gt;&lt;h5&gt;&lt;b&gt;AC &lt;/b&gt;18, touch 17, flatfooted 12 (+5 Dex, +1 dodge, +1 natural, +1 size)&lt;/h5&gt;&lt;h5&gt;&lt;b&gt;hp &lt;/b&gt;18 (4d6+4)&lt;/h5&gt;&lt;h5&gt;&lt;b&gt;Fort &lt;/b&gt;+2, &lt;b&gt;Ref &lt;/b&gt;+9, &lt;b&gt;Will &lt;/b&gt;+6&lt;/h5&gt;&lt;h5&gt;&lt;b&gt;Defensive Abilities &lt;/b&gt;invisibility; &lt;b&gt;DR &lt;/b&gt;10/cold iron; &lt;b&gt;SR &lt;/b&gt;15&lt;/h5&gt;&lt;/div&gt;&lt;hr/&gt;&lt;div&gt;&lt;h5&gt;&lt;b&gt;OFFENSE&lt;/b&gt;&lt;/h5&gt;&lt;/div&gt;&lt;hr/&gt;&lt;div&gt;&lt;h5&gt;&lt;b&gt;Spd &lt;/b&gt;20 ft., fly 60 ft. (good)&lt;/h5&gt;&lt;h5&gt;&lt;b&gt;Melee &lt;/b&gt;short sword +8  (1d4-2/19-20)&lt;/h5&gt;&lt;h5&gt;&lt;b&gt;Ranged &lt;/b&gt;longbow +8  (1d6-2/×3)&lt;/h5&gt;&lt;h5&gt;&lt;b&gt;Special Attacks &lt;/b&gt;special arrows&lt;/h5&gt;&lt;h5&gt;&lt;b&gt;Spell-Like Abilities&lt;/b&gt; (CL 8th)&lt;/br&gt;Constant&amp;mdash;&lt;i&gt;detect chaos&lt;/i&gt;,&lt;i&gt; detect evil&lt;/i&gt;,&lt;i&gt; detect good&lt;/i&gt;,&lt;i&gt; detect law&lt;/i&gt;&lt;/br&gt;1/day&amp;mdash;&lt;i&gt;dancing lights&lt;/i&gt;, &lt;i&gt;detect thoughts&lt;/i&gt; (DC 15),&lt;i&gt; dispel magic&lt;/i&gt;, &lt;i&gt;entangle&lt;/i&gt; (DC 14), &lt;i&gt;lesser confusion&lt;/i&gt; (DC 14), &lt;i&gt;permanent image&lt;/i&gt; (DC 19; visual and auditory elements only), &lt;i&gt;shield&lt;/i&gt;&lt;/h5&gt;&lt;/h5&gt;&lt;/div&gt;&lt;hr/&gt;&lt;div&gt;&lt;h5&gt;&lt;b&gt;STATISTICS&lt;/b&gt;&lt;/h5&gt;&lt;/div&gt;&lt;hr/&gt;&lt;div&gt;&lt;h5&gt;&lt;b&gt;Str&lt;/b&gt; 7, &lt;b&gt;Dex&lt;/b&gt; 21, &lt;b&gt;Con&lt;/b&gt; 12, &lt;b&gt;Int&lt;/b&gt; 16, &lt;b&gt;Wis&lt;/b&gt; 15, &lt;b&gt;Cha&lt;/b&gt; 16&lt;/h5&gt;&lt;h5&gt;&lt;b&gt;Base Atk &lt;/b&gt;+2; &lt;b&gt;CMB &lt;/b&gt;-1; &lt;b&gt;CMD &lt;/b&gt;15&lt;/h5&gt;&lt;h5&gt;&lt;b&gt;Feats &lt;/b&gt;Dodge, Weapon Finesse&lt;/h5&gt;&lt;h5&gt;&lt;b&gt;Skills &lt;/b&gt;Acrobatics +12, Bluff +10, Escape Artist +12, Fly +18, Knowledge (nature) +10, Perception +9, Sense Motive +9, Stealth +16, Use Magic Device +10&lt;/h5&gt;&lt;h5&gt;&lt;b&gt;Languages &lt;/b&gt;Common, Sylvan&lt;/h5&gt;&lt;/div&gt;&lt;hr/&gt;&lt;div&gt;&lt;h5&gt;&lt;b&gt;ECOLOGY&lt;/b&gt;&lt;/h5&gt;&lt;/div&gt;&lt;hr/&gt;&lt;div&gt;&lt;h5&gt;&lt;b&gt;Environment &lt;/b&gt; temperate forests&lt;/h5&gt;&lt;h5&gt;&lt;b&gt;Organization &lt;/b&gt;solitary, gang (2-4), band (6-11), or tribe (20-80)&lt;/h5&gt;&lt;h5&gt;&lt;b&gt;Treasure &lt;/b&gt;standard&lt;/h5&gt;&lt;/div&gt;&lt;hr/&gt;&lt;div&gt;&lt;h5&gt;&lt;b&gt;SPECIAL ABILITIES&lt;/b&gt;&lt;/h5&gt;&lt;/div&gt;&lt;hr/&gt;&lt;div&gt;&lt;h5&gt;&lt;b&gt;Invisibility (Su)&lt;/b&gt; A pixie remains invisible even when it attacks.  This ability is constant, but the pixie can suppress or resume it as a free action.  &lt;/h5&gt;&lt;h5&gt;&lt;b&gt;Special Arrows (Su)&lt;/b&gt; When a pixie fires an arrow from any bow, it can decide to change the arrow's properties by sprinkling it with magical pixie dust. Doing so is a free action as long as the pixie is the one who fires the arrow.  A pixie can generate a number of uses of dust equal to its Charisma score each day (16 uses per day for most pixies)-the dust is useless to another creature unless the pixie gives the dust freely. In this case, the pixie chooses what effect the dust will have on an arrow when it is applied, and it takes a standard action to apply the dust to the arrow. Once pixie dust is applied to an arrow, the pixie's chosen effect persists on the arrow for only 1 round. As long as an arrow is altered in this way, it does not inflict damage when it hits-it only causes its new effect. A pixie can choose any one of the following three effects when dusting an arrow. Save DCs are Charisma-based.  Charm: The target must succeed on a DC 15 Will save or be affected as though by a charm monster spell for 10 minutes.  Memory Loss: The target must succeed on a DC 15 Will save or be affected by a modify memory spell (this effect can only eliminate the previous 5 minutes of memory-a pixie typically uses this ability to make the target forget it encountered the pixie so it won't chase the pixie when he flees).  Sleep: The target must succeed on a DC 15 Will save or fall asleep for 5 minutes.&lt;/h5&gt;&lt;/div&gt;&lt;br&gt;&lt;/br&gt;&lt;div&gt;&lt;h4&gt;&lt;p&gt;Perhaps the best-known and most elusive of all fey creatures, pixies live in the deepest, most pristine forests, but their insatiable curiosity often leads them far from home. Most pixies stand just over 2 feet tall-though they typically fly about the eye level of creatures they're conversing with in order to maintain eye contact- and weigh about 30 pounds. Pixies talk quickly and easily become overexcited.&lt;/p&gt;&lt;p&gt;Strange beings both of and beyond the natural world, pixies have magic that occasionally favors them in strange ways. For example, one out of every 10 pixies exhibits an additional spell-like ability that it can use once per day (caster level 8th), usually baleful polymorph, beast shape II (Tiny creatures only), or even a powerful spell like irresistible dance. Alternatively, you can change the types of effects that pixie dust can have on arrows-as a general rule, these alternate effects should be mind-affecting effects. Confusion, fear, hideous laughter, and hypnotism are all good choices for variant pixie arrow powers. You should take care when assigning alternate powers to a pixie, though, since doing so can create a threat that far exceeds what their physical statistics (and relatively low CR) can logically support.&lt;/p&gt;&lt;/h4&gt;&lt;/div&gt;</t>
  </si>
  <si>
    <t>Pseudodragon</t>
  </si>
  <si>
    <t>blindsense 60 ft., darkvision 60 ft., low-light  vision; Perception +6</t>
  </si>
  <si>
    <t>(2d12+2)</t>
  </si>
  <si>
    <t>Fort +4, Ref +5, Will +4</t>
  </si>
  <si>
    <t>paralysis, sleep</t>
  </si>
  <si>
    <t>15 ft., fly 60 ft. (good)</t>
  </si>
  <si>
    <t>sting +6 (1d3-2 plus poison), bite +6 (1d2-2)</t>
  </si>
  <si>
    <t>0 ft. (5 ft. with tail)</t>
  </si>
  <si>
    <t>Str 7, Dex 15, Con 13, Int 10, Wis 12, Cha 10</t>
  </si>
  <si>
    <t>10 (14 vs. trip)</t>
  </si>
  <si>
    <t>Diplomacy +5, Fly +15, Perception +6, Sense Motive +6, Stealth +19 (+23 in forests), Survival +6</t>
  </si>
  <si>
    <t>+4 Stealth (improves to +8 in forests)</t>
  </si>
  <si>
    <t>Draconic; telepathy (60 ft.)</t>
  </si>
  <si>
    <t>solitary, pair, or clutch (3-5)</t>
  </si>
  <si>
    <t>This housecat-sized miniature dragon has fine scales, sharp horns, wicked little teeth, and a tail tipped with a barbed stinger.</t>
  </si>
  <si>
    <t>Poison (Ex) Sting-injury; save Fort DC 14; frequency 1/minute for 10 minutes; effect sleep for 1 minute; cure 1 save. The save DC is Constitution-based and includes a +2 racial bonus.</t>
  </si>
  <si>
    <t>Pseudodragons are tiny cousins of true dragons, and are playful but shy. They often only vocalize in chirps, hisses, growls, and purrs, but can communicate telepathically with any intelligent creature. If approached peacefully and offered food, they are usually willing to share information about what they've seen in their territory, but threats or violence make them flee.  Pseudodragons are carnivores, devouring insects, rodents, small birds, and snakes, though they sometimes eat eggs, and most also enjoy butter, cheese, and fish. They either hunt on the ground like lizards or look for prey on the wing like a raptor. As smart as a typical humanoid, they do not enjoy being treated as pets and prefer being treated as friends. They are wary of evil folk but can bond with sorcerers and wizards as familiars, and some have befriended druids and rangers or partnered with good dragons as scouts. Pseudodragons will serve as familiars if they approve of a spellcaster's personality (and if the spellcaster takes the Improved Familiar feat), but often also bond with those whose company they enjoy or who have proven themselves true friends. A pseudodragon might follow another character in this manner for days, weeks, years, or even a lifetime if the creature is treated well, provided with food, and generally well-loved.  Upon reaching adulthood, a pseudodragon's body is about 1 foot long with a 2-foot tail, and weighs about 7 pounds. A pseudodragon egg is the size of a chicken egg, but leathery and spotted brown, and a mating female lays 2-5 eggs every spring. A clutch of pseudodragons (the collective noun-not to be confused with pseudodragons from the same brood of eggs) usually consists of a mated pair and several near-adult offspring.</t>
  </si>
  <si>
    <t>&lt;link rel="stylesheet"href="PF.css"&gt;&lt;div&gt;&lt;h2&gt;Pseudodragon&lt;/h2&gt;&lt;h3&gt;&lt;i&gt;This housecat-sized miniature dragon has fine scales, sharp horns, wicked little teeth, and a tail tipped with a barbed stinger.&lt;/i&gt;&lt;/h3&gt;&lt;br&gt;&lt;/br&gt;&lt;/div&gt;&lt;div class="heading"&gt;&lt;p class="alignleft"&gt;Pseudodragon&lt;/p&gt;&lt;p class="alignright"&gt;CR 1&lt;/p&gt;&lt;div style="clear: both;"&gt;&lt;/div&gt;&lt;/div&gt;&lt;div&gt;&lt;h5&gt;&lt;b&gt;XP &lt;/b&gt;400&lt;/h5&gt;&lt;h5&gt;NG Tiny dragon &lt;/h5&gt;&lt;h5&gt;&lt;b&gt;Init &lt;/b&gt;+2; &lt;b&gt;Senses &lt;/b&gt;blindsense 60 ft., darkvision 60 ft., low-light  vision; Perception +6&lt;/h5&gt;&lt;/div&gt;&lt;hr/&gt;&lt;div&gt;&lt;h5&gt;&lt;b&gt;DEFENSE&lt;/b&gt;&lt;/h5&gt;&lt;/div&gt;&lt;hr/&gt;&lt;div&gt;&lt;h5&gt;&lt;b&gt;AC &lt;/b&gt;16, touch 14, flat-footed 14 (+2 Dex, +2 natural, +2 size)&lt;/h5&gt;&lt;h5&gt;&lt;b&gt;hp &lt;/b&gt;15 (2d12+2)&lt;/h5&gt;&lt;h5&gt;&lt;b&gt;Fort &lt;/b&gt;+4, &lt;b&gt;Ref &lt;/b&gt;+5, &lt;b&gt;Will &lt;/b&gt;+4&lt;/h5&gt;&lt;h5&gt;&lt;b&gt;Immune &lt;/b&gt;paralysis, sleep; &lt;b&gt;SR &lt;/b&gt;12&lt;/h5&gt;&lt;/div&gt;&lt;hr/&gt;&lt;div&gt;&lt;h5&gt;&lt;b&gt;OFFENSE&lt;/b&gt;&lt;/h5&gt;&lt;/div&gt;&lt;hr/&gt;&lt;div&gt;&lt;h5&gt;&lt;b&gt;Spd &lt;/b&gt;15 ft., fly 60 ft. (good)&lt;/h5&gt;&lt;h5&gt;&lt;b&gt;Melee &lt;/b&gt;sting +6 (1d3-2 plus poison), bite +6 (1d2-2)&lt;/h5&gt;&lt;h5&gt;&lt;b&gt;Space &lt;/b&gt;2-1/2 ft.; &lt;b&gt;Reach &lt;/b&gt;0 ft. (5 ft. with tail)&lt;/h5&gt;&lt;/div&gt;&lt;hr/&gt;&lt;div&gt;&lt;h5&gt;&lt;b&gt;STATISTICS&lt;/b&gt;&lt;/h5&gt;&lt;/div&gt;&lt;hr/&gt;&lt;div&gt;&lt;h5&gt;&lt;b&gt;Str&lt;/b&gt; 7, &lt;b&gt;Dex&lt;/b&gt; 15, &lt;b&gt;Con&lt;/b&gt; 13, &lt;b&gt;Int&lt;/b&gt; 10, &lt;b&gt;Wis&lt;/b&gt; 12, &lt;b&gt;Cha&lt;/b&gt; 10&lt;/h5&gt;&lt;h5&gt;&lt;b&gt;Base Atk &lt;/b&gt;+2; &lt;b&gt;CMB &lt;/b&gt;+2; &lt;b&gt;CMD &lt;/b&gt;10 (14 vs. trip)&lt;/h5&gt;&lt;h5&gt;&lt;b&gt;Feats &lt;/b&gt;Weapon Finesse&lt;/h5&gt;&lt;h5&gt;&lt;b&gt;Skills &lt;/b&gt;Diplomacy +5, Fly +15, Perception +6, Sense Motive +6, Stealth +19 (+23 in forests), Survival +6; &lt;b&gt;Racial Modifiers &lt;/b&gt;+4 Stealth (improves to +8 in forests)&lt;/h5&gt;&lt;h5&gt;&lt;b&gt;Languages &lt;/b&gt;Draconic; telepathy (60 ft.)&lt;/h5&gt;&lt;/div&gt;&lt;hr/&gt;&lt;div&gt;&lt;h5&gt;&lt;b&gt;ECOLOGY&lt;/b&gt;&lt;/h5&gt;&lt;/div&gt;&lt;hr/&gt;&lt;div&gt;&lt;h5&gt;&lt;b&gt;Environment &lt;/b&gt; temperate forests&lt;/h5&gt;&lt;h5&gt;&lt;b&gt;Organization &lt;/b&gt;solitary, pair, or clutch (3-5)&lt;/h5&gt;&lt;h5&gt;&lt;b&gt;Treasure &lt;/b&gt;standard&lt;/h5&gt;&lt;/div&gt;&lt;hr/&gt;&lt;div&gt;&lt;h5&gt;&lt;b&gt;SPECIAL ABILITIES&lt;/b&gt;&lt;/h5&gt;&lt;/div&gt;&lt;hr/&gt;&lt;div&gt;&lt;h5&gt;&lt;b&gt;Poison (Ex)&lt;/b&gt; Sting-injury; save Fort DC 14; frequency 1/minute for 10 minutes; effect sleep for 1 minute; cure 1 save. The save DC is Constitution-based and includes a +2 racial bonus.&lt;/h5&gt;&lt;/div&gt;&lt;br&gt;&lt;/br&gt;&lt;div&gt;&lt;h4&gt;&lt;p&gt;Pseudodragons are tiny cousins of true dragons, and are playful but shy. They often only vocalize in chirps, hisses, growls, and purrs, but can communicate telepathically with any intelligent creature. If approached peacefully and offered food, they are usually willing to share information about what they've seen in their territory, but threats or violence make them flee.&lt;/p&gt;&lt;p&gt;Pseudodragons are carnivores, devouring insects, rodents, small birds, and snakes, though they sometimes eat eggs, and most also enjoy butter, cheese, and fish. They either hunt on the ground like lizards or look for prey on the wing like a raptor. As smart as a typical humanoid, they do not enjoy being treated as pets and prefer being treated as friends. They are wary of evil folk but can bond with sorcerers and wizards as familiars, and some have befriended druids and rangers or partnered with good dragons as scouts. Pseudodragons will serve as familiars if they approve of a spellcaster's personality (and if the spellcaster takes the Improved Familiar feat), but often also bond with those whose company they enjoy or who have proven themselves true friends. A pseudodragon might follow another character in this manner for days, weeks, years, or even a lifetime if the creature is treated well, provided with food, and generally well-loved.&lt;/p&gt;&lt;p&gt;Upon reaching adulthood, a pseudodragon's body is about 1 foot long with a 2-foot tail, and weighs about 7 pounds. A pseudodragon egg is the size of a chicken egg, but leathery and spotted brown, and a mating female lays 2-5 eggs every spring. A clutch of pseudodragons (the collective noun-not to be confused with pseudodragons from the same brood of eggs) usually consists of a mated pair and several near-adult offspring.&lt;/p&gt;&lt;/h4&gt;&lt;/div&gt;</t>
  </si>
  <si>
    <t>Purple Worm</t>
  </si>
  <si>
    <t>darkvision 60 ft., tremorsense 60 ft.;  Perception +18</t>
  </si>
  <si>
    <t>26, touch 4, flat-footed 26</t>
  </si>
  <si>
    <t>(-2 Dex, +22 natural, -4 size)</t>
  </si>
  <si>
    <t>(16d10+112)</t>
  </si>
  <si>
    <t>Fort +17, Ref +8, Will +4</t>
  </si>
  <si>
    <t>20 ft., burrow 20 ft., swim 10 ft.</t>
  </si>
  <si>
    <t>bite +25 (4d8+12/19-20 plus grab), sting +25 (2d8+12  plus poison)</t>
  </si>
  <si>
    <t>swallow whole (4d8+18 bludgeoning damage,  AC 21, 20 hp)</t>
  </si>
  <si>
    <t>Str 35, Dex 6, Con 25, Int 1, Wis 8, Cha 8</t>
  </si>
  <si>
    <t>+32 (+36 grapple)</t>
  </si>
  <si>
    <t>40 (can't be tripped)</t>
  </si>
  <si>
    <t>Awesome Blow, Critical Focus, Improved Bull Rush, Improved Critical (bite), Power Attack, Staggering Critical, Weapon Focus (bite, sting)</t>
  </si>
  <si>
    <t>Perception +18, Swim +20</t>
  </si>
  <si>
    <t>This enormous worm is covered with dark purple plates of chitinous armor. Its giant, tooth-filled mouth is the size of an ox.</t>
  </si>
  <si>
    <t>Poison (Ex) Sting-injury; save Fort DC 25; frequency 1/round for 6 rounds; effect 1d4 Strength damage; cure 3 consecutive saves. The save DC is Constitution-based.</t>
  </si>
  <si>
    <t>Purple worms are giant scavengers that inhabit the deepest regions of the world, consuming any organic material that they encounter. They are notorious for swallowing their prey whole.  It is not uncommon to hear of a group of adventurers vanishing down the ravenous maw of a purple worm, screaming as they disappear one by one.  Although they seek to consume living creatures, purple worms also consume vast amounts of dirt and minerals as they burrow underground. The insides of a purple worm may contain a considerable number of gemstones and other items able to withstand the corrosive acid inside its gullet. In areas filled with valuable minerals, such as those near dwarven mines, the natural tunnels created by burrowing purple worms are often filled with vast amounts of unrefined ores.  A purple worm usually claims a large underground cavern as its den, and while it returns here to rest and digest food, it spends the majority of its time on the prowl, burrowing through the endless dark or slithering along established tunnels in the constant drive to feed its immense hunger. Although not completely mindless, purple worms are rather stupid. They make popular guardians for those who have the magic to control them or a chamber in their lair large enough to hold one captive.  Although the deep-dwelling purple worm is the most common of its ilk, variant immense worms of differing colors dwell in other remote wildernesses. A sleek, mottled blue-and-green variant of the giant worm dwells in deep underground lakes or tropical seas (this variant loses its burrow speed but increases its swim speed to 40 feet). A deep crimson variant of even greater size dwells in remote badlands and rocky deserts (this variant is never less than Colossal in size). Other species doubtless remain to be discovered in the far corners of the world.</t>
  </si>
  <si>
    <t>&lt;link rel="stylesheet"href="PF.css"&gt;&lt;div&gt;&lt;h2&gt;Purple Worm&lt;/h2&gt;&lt;h3&gt;&lt;i&gt;This enormous worm is covered with dark purple plates of chitinous armor. Its giant, tooth-filled mouth is the size of an ox.&lt;/i&gt;&lt;/h3&gt;&lt;br&gt;&lt;/br&gt;&lt;/div&gt;&lt;div class="heading"&gt;&lt;p class="alignleft"&gt;Purple Worm&lt;/p&gt;&lt;p class="alignright"&gt;CR 12&lt;/p&gt;&lt;div style="clear: both;"&gt;&lt;/div&gt;&lt;/div&gt;&lt;div&gt;&lt;h5&gt;&lt;b&gt;XP &lt;/b&gt;19,200&lt;/h5&gt;&lt;h5&gt;N Gargantuan magical beast &lt;/h5&gt;&lt;h5&gt;&lt;b&gt;Init &lt;/b&gt;-2; &lt;b&gt;Senses &lt;/b&gt;darkvision 60 ft., tremorsense 60 ft.;  Perception +18&lt;/h5&gt;&lt;/div&gt;&lt;hr/&gt;&lt;div&gt;&lt;h5&gt;&lt;b&gt;DEFENSE&lt;/b&gt;&lt;/h5&gt;&lt;/div&gt;&lt;hr/&gt;&lt;div&gt;&lt;h5&gt;&lt;b&gt;AC &lt;/b&gt;26, touch 4, flat-footed 26 (-2 Dex, +22 natural, -4 size)&lt;/h5&gt;&lt;h5&gt;&lt;b&gt;hp &lt;/b&gt;200 (16d10+112)&lt;/h5&gt;&lt;h5&gt;&lt;b&gt;Fort &lt;/b&gt;+17, &lt;b&gt;Ref &lt;/b&gt;+8, &lt;b&gt;Will &lt;/b&gt;+4&lt;/h5&gt;&lt;/div&gt;&lt;hr/&gt;&lt;div&gt;&lt;h5&gt;&lt;b&gt;OFFENSE&lt;/b&gt;&lt;/h5&gt;&lt;/div&gt;&lt;hr/&gt;&lt;div&gt;&lt;h5&gt;&lt;b&gt;Spd &lt;/b&gt;20 ft., burrow 20 ft., swim 10 ft.&lt;/h5&gt;&lt;h5&gt;&lt;b&gt;Melee &lt;/b&gt;bite +25 (4d8+12/19-20 plus grab), sting +25 (2d8+12  plus poison)&lt;/h5&gt;&lt;h5&gt;&lt;b&gt;Space &lt;/b&gt;20 ft.; &lt;b&gt;Reach &lt;/b&gt;15 ft.&lt;/h5&gt;&lt;h5&gt;&lt;b&gt;Special Attacks &lt;/b&gt;swallow whole (4d8+18 bludgeoning damage,  AC 21, 20 hp)&lt;/h5&gt;&lt;/div&gt;&lt;hr/&gt;&lt;div&gt;&lt;h5&gt;&lt;b&gt;STATISTICS&lt;/b&gt;&lt;/h5&gt;&lt;/div&gt;&lt;hr/&gt;&lt;div&gt;&lt;h5&gt;&lt;b&gt;Str&lt;/b&gt; 35, &lt;b&gt;Dex&lt;/b&gt; 6, &lt;b&gt;Con&lt;/b&gt; 25, &lt;b&gt;Int&lt;/b&gt; 1, &lt;b&gt;Wis&lt;/b&gt; 8, &lt;b&gt;Cha&lt;/b&gt; 8&lt;/h5&gt;&lt;h5&gt;&lt;b&gt;Base Atk &lt;/b&gt;+16; &lt;b&gt;CMB &lt;/b&gt;+32 (+36 grapple); &lt;b&gt;CMD &lt;/b&gt;40 (can't be tripped)&lt;/h5&gt;&lt;h5&gt;&lt;b&gt;Feats &lt;/b&gt;Awesome Blow, Critical Focus, Improved Bull Rush, Improved Critical (bite), Power Attack, Staggering Critical, Weapon Focus (bite, sting)&lt;/h5&gt;&lt;h5&gt;&lt;b&gt;Skills &lt;/b&gt;Perception +18, Swim +20&lt;/h5&gt;&lt;/div&gt;&lt;hr/&gt;&lt;div&gt;&lt;h5&gt;&lt;b&gt;ECOLOGY&lt;/b&gt;&lt;/h5&gt;&lt;/div&gt;&lt;hr/&gt;&lt;div&gt;&lt;h5&gt;&lt;b&gt;Environment &lt;/b&gt; any underground&lt;/h5&gt;&lt;h5&gt;&lt;b&gt;Organization &lt;/b&gt;solitary&lt;/h5&gt;&lt;h5&gt;&lt;b&gt;Treasure &lt;/b&gt;incidental&lt;/h5&gt;&lt;/div&gt;&lt;hr/&gt;&lt;div&gt;&lt;h5&gt;&lt;b&gt;SPECIAL ABILITIES&lt;/b&gt;&lt;/h5&gt;&lt;/div&gt;&lt;hr/&gt;&lt;div&gt;&lt;h5&gt;&lt;b&gt;Poison (Ex)&lt;/b&gt; Sting-injury; save Fort DC 25; frequency 1/round for 6 rounds; effect 1d4 Strength damage; cure 3 consecutive saves. The save DC is Constitution-based.&lt;/h5&gt;&lt;/div&gt;&lt;br&gt;&lt;/br&gt;&lt;div&gt;&lt;h4&gt;&lt;p&gt;Purple worms are giant scavengers that inhabit the deepest regions of the world, consuming any organic material that they encounter. They are notorious for swallowing their prey whole.&lt;/p&gt;&lt;p&gt;It is not uncommon to hear of a group of adventurers vanishing down the ravenous maw of a purple worm, screaming as they disappear one by one.&lt;/p&gt;&lt;p&gt;Although they seek to consume living creatures, purple worms also consume vast amounts of dirt and minerals as they burrow underground. The insides of a purple worm may contain a considerable number of gemstones and other items able to withstand the corrosive acid inside its gullet. In areas filled with valuable minerals, such as those near dwarven mines, the natural tunnels created by burrowing purple worms are often filled with vast amounts of unrefined ores.&lt;/p&gt;&lt;p&gt;A purple worm usually claims a large underground cavern as its den, and while it returns here to rest and digest food, it spends the majority of its time on the prowl, burrowing through the endless dark or slithering along established tunnels in the constant drive to feed its immense hunger. Although not completely mindless, purple worms are rather stupid. They make popular guardians for those who have the magic to control them or a chamber in their lair large enough to hold one captive.&lt;/p&gt;&lt;p&gt;Although the deep-dwelling purple worm is the most common of its ilk, variant immense worms of differing colors dwell in other remote wildernesses. A sleek, mottled blue-and-green variant of the giant worm dwells in deep underground lakes or tropical seas (this variant loses its burrow speed but increases its swim speed to 40 feet). A deep crimson variant of even greater size dwells in remote badlands and rocky deserts (this variant is never less than Colossal in size). Other species doubtless remain to be discovered in the far corners of the world.&lt;/p&gt;&lt;/h4&gt;&lt;/div&gt;</t>
  </si>
  <si>
    <t>Rakshasa</t>
  </si>
  <si>
    <t>(native, shapechanger)</t>
  </si>
  <si>
    <t>25, touch 16, flat-footed 19</t>
  </si>
  <si>
    <t>(+5 Dex, +1 dodge, +9 natural)</t>
  </si>
  <si>
    <t>(10d10+60)</t>
  </si>
  <si>
    <t>Fort +9, Ref +12, Will +8</t>
  </si>
  <si>
    <t>15/good and piercing</t>
  </si>
  <si>
    <t>+1 kukri +16/+11 (1d4+4/15-20), claw +10 (1d4+1), bite +10 (1d6+1)</t>
  </si>
  <si>
    <t>detect thoughts</t>
  </si>
  <si>
    <t>Spells Known (CL 7th) 3rd (5/day)-lightning bolt (DC 16), suggestion (DC 16) 2nd (7/day)-acid arrow, invisibility, minor image 1st (7/day)-charm person (DC 14), mage armor, magic missile, shield, silent image 0-dancing lights, detect magic, ghost sound (DC 13), mage hand, mending, message, prestidigitation</t>
  </si>
  <si>
    <t>Str 16, Dex 20, Con 22, Int 13, Wis 13, Cha 17</t>
  </si>
  <si>
    <t>Combat Expertise, Dodge, Improved Critical (kukri), Improved Initiative, Weapon Finesse</t>
  </si>
  <si>
    <t>Bluff +20, Diplomacy +16, Disguise +24, Perception +14, Perform +16, Sense Motive +14, Stealth +18</t>
  </si>
  <si>
    <t>+4 Bluff, +8 Disguise</t>
  </si>
  <si>
    <t>Common, Infernal, Undercommon</t>
  </si>
  <si>
    <t>change shape (any humanoid, alter self )</t>
  </si>
  <si>
    <t>double (+1 kukri, other treasure)</t>
  </si>
  <si>
    <t>This figure's backward-bending fingers and its bestial, snarling visage leave little doubt as to its fiendish nature.</t>
  </si>
  <si>
    <t>Detect Thoughts (Su) A rakshasa can detect thoughts as per the spell of the same name (CL 18th). It can suppress or resume this ability as a free action. When a rakshasa uses this ability, it always functions as if it had spent three rounds concentrating and thus gains the maximum amount of information possible. A creature can resist this effect with a DC 18 Will save. The save DC is Charisma-based.</t>
  </si>
  <si>
    <t>The rakshasa is an evil spirit that cloaks itself in the guise of a humanoid creature that it might walk unseen among its prey. They embody what is taboo among most societies, and in the shape of those it seeks to defile, a rakshasa gorges itself on these hideous acts. Were they human, these acts of cannibalism, blasphemy, and worse would mark them as criminals condemned to the cruelest of hells. When not disguised as a humanoid, the otherwise humanoid rakshasa has the head of an animal. Often, they possess the heads of great cats (such as a tiger or panther) or a snake (like a cobra or viper), yet other heads are not unknown-apes, jackals, vultures, elephants, mantises, lizards, rhinos, boars, and more are possible. In most cases, the type of head a rakshasa possesses speaks in some way to its personality-a tiger-headed rakshasa is stealthy and ravenous, while a boar-headed one might be gluttonous and crude. These changes rarely impact the rakshasa's base statistics, although there are more powerful variants of the standard rakshasa that possess multiple heads, more potent spellcasting powers, and additional deadly and unusual special abilities. Rakshasas scoff at religion- they understand the power of the divine, but see themselves as the only thing worthy of worship from the mortal races. Rakshasa clerics are thus quite rare. Although rakshasas are outsiders, they are also very much creatures of the Material Plane, and many believe the first rakshasas chose this exile over some other role offered them by a longforgotten god. Although they usually work alone, it isn't unheard of to find extended families of rakshasas working together to ruin a mortal civilization from the inside out over the course of many generations. A rakshasa is 6 feet tall and weighs 180 lbs.</t>
  </si>
  <si>
    <t>&lt;link rel="stylesheet"href="PF.css"&gt;&lt;div&gt;&lt;h2&gt;Rakshasa&lt;/h2&gt;&lt;h3&gt;&lt;i&gt;&lt;i&gt;This figure's backward-bending fingers and its bestial&lt;/i&gt;, &lt;i&gt;snarling visage leave little doubt as to its fiendish nature.&lt;/i&gt;&lt;/i&gt;&lt;/h3&gt;&lt;br&gt;&lt;/br&gt;&lt;/div&gt;&lt;div class="heading"&gt;&lt;p class="alignleft"&gt;Rakshasa&lt;/p&gt;&lt;p class="alignright"&gt;CR 10&lt;/p&gt;&lt;div style="clear: both;"&gt;&lt;/div&gt;&lt;/div&gt;&lt;div&gt;&lt;h5&gt;&lt;b&gt;XP &lt;/b&gt;9,600&lt;/h5&gt;&lt;h5&gt;LE Medium outsider (native, shapechanger)&lt;/h5&gt;&lt;h5&gt;&lt;b&gt;Init &lt;/b&gt;+9; &lt;b&gt;Senses &lt;/b&gt;darkvision 60 ft.; Perception +14&lt;/h5&gt;&lt;/div&gt;&lt;hr/&gt;&lt;div&gt;&lt;h5&gt;&lt;b&gt;DEFENSE&lt;/b&gt;&lt;/h5&gt;&lt;/div&gt;&lt;hr/&gt;&lt;div&gt;&lt;h5&gt;&lt;b&gt;AC &lt;/b&gt;25, touch 16, flat-footed 19 (+5 Dex, +1 dodge, +9 natural)&lt;/h5&gt;&lt;h5&gt;&lt;b&gt;hp &lt;/b&gt;115 (10d10+60)&lt;/h5&gt;&lt;h5&gt;&lt;b&gt;Fort &lt;/b&gt;+9, &lt;b&gt;Ref &lt;/b&gt;+12, &lt;b&gt;Will &lt;/b&gt;+8&lt;/h5&gt;&lt;h5&gt;&lt;b&gt;DR &lt;/b&gt;15/good and piercing; &lt;b&gt;SR &lt;/b&gt;25&lt;/h5&gt;&lt;/div&gt;&lt;hr/&gt;&lt;div&gt;&lt;h5&gt;&lt;b&gt;OFFENSE&lt;/b&gt;&lt;/h5&gt;&lt;/div&gt;&lt;hr/&gt;&lt;div&gt;&lt;h5&gt;&lt;b&gt;Spd &lt;/b&gt;40 ft.&lt;/h5&gt;&lt;h5&gt;&lt;b&gt;Melee &lt;/b&gt;&lt;i&gt;&lt;i&gt;+1 kukri&lt;/i&gt;&lt;/i&gt; +16/+11 (1d4+4/15-20), claw +10 (1d4+1), bite +10 (1d6+1)&lt;/h5&gt;&lt;h5&gt;&lt;b&gt;Space &lt;/b&gt;5 ft.; &lt;b&gt;Reach &lt;/b&gt;5 ft.&lt;/h5&gt;&lt;h5&gt;&lt;b&gt;Special Attacks &lt;/b&gt;detect thoughts&lt;/h5&gt;&lt;h5&gt;&lt;b&gt;Spells Known&lt;/b&gt; (CL 7th)&lt;/br&gt;3rd (5/day)&amp;mdash;&lt;i&gt;&lt;i&gt;lightning&lt;/i&gt; &lt;i&gt;bolt&lt;/i&gt;&lt;/i&gt; (DC 16), &lt;i&gt;&lt;i&gt;suggestion&lt;/i&gt;&lt;/i&gt; (DC 16)&lt;/br&gt;2nd (7/day)&amp;mdash;&lt;i&gt;&lt;i&gt;acid&lt;/i&gt; &lt;i&gt;arrow&lt;/i&gt;&lt;/i&gt;,&lt;i&gt; &lt;i&gt;invisibility&lt;/i&gt;&lt;/i&gt;,&lt;i&gt; &lt;i&gt;minor image&lt;/i&gt;&lt;/i&gt;&lt;/br&gt;1st (7/day)&amp;mdash;&lt;i&gt;charm person&lt;/i&gt; (DC 14),&lt;i&gt; &lt;i&gt;mage armor&lt;/i&gt;&lt;/i&gt;,&lt;i&gt; &lt;i&gt;magic missile&lt;/i&gt;&lt;/i&gt;,&lt;i&gt; &lt;i&gt;shield&lt;/i&gt;&lt;/i&gt;, &lt;i&gt;silent image&lt;/i&gt;&lt;/br&gt;0&amp;mdash;&lt;i&gt;&lt;i&gt;dancing lights&lt;/i&gt;&lt;/i&gt;,&lt;i&gt; &lt;i&gt;detect magic&lt;/i&gt;&lt;/i&gt;, &lt;i&gt;&lt;i&gt;ghost sound&lt;/i&gt;&lt;/i&gt; (DC 13),&lt;i&gt; &lt;i&gt;mage hand&lt;/i&gt;&lt;/i&gt;,&lt;i&gt; &lt;i&gt;mending&lt;/i&gt;&lt;/i&gt;,&lt;i&gt; &lt;i&gt;message&lt;/i&gt;&lt;/i&gt;,&lt;i&gt; &lt;i&gt;prestidigitation&lt;/i&gt;&lt;/i&gt;&lt;/h5&gt;&lt;/h5&gt;&lt;/div&gt;&lt;hr/&gt;&lt;div&gt;&lt;h5&gt;&lt;b&gt;STATISTICS&lt;/b&gt;&lt;/h5&gt;&lt;/div&gt;&lt;hr/&gt;&lt;div&gt;&lt;h5&gt;&lt;b&gt;Str &lt;/b&gt;16, &lt;b&gt;Dex &lt;/b&gt;20, &lt;b&gt;Con &lt;/b&gt;22, &lt;b&gt;Int &lt;/b&gt; 13, &lt;b&gt;Wis &lt;/b&gt;13, &lt;b&gt;Cha &lt;/b&gt;17&lt;/h5&gt;&lt;h5&gt;&lt;b&gt;Base Atk &lt;/b&gt;+10; &lt;b&gt;CMB &lt;/b&gt;+13; &lt;b&gt;CMD &lt;/b&gt;29&lt;/h5&gt;&lt;h5&gt;&lt;b&gt;Feats &lt;/b&gt;Combat Expertise, Dodge, Improved Critical (kukri), Improved Initiative, Weapon Finesse&lt;/h5&gt;&lt;h5&gt;&lt;b&gt;Skills &lt;/b&gt;Bluff +20, Diplomacy +16, Disguise +24, Perception +14, Perform +16, Sense Motive +14, Stealth +18; &lt;b&gt;Racial Modifiers &lt;/b&gt;+4 Bluff, +8 Disguise&lt;/h5&gt;&lt;h5&gt;&lt;b&gt;Languages &lt;/b&gt;Common, Infernal, Undercommon&lt;/h5&gt;&lt;h5&gt;&lt;b&gt;SQ &lt;/b&gt;change shape (any humanoid, &lt;i&gt;alter self&lt;/i&gt; )&lt;/h5&gt;&lt;/div&gt;&lt;hr/&gt;&lt;div&gt;&lt;h5&gt;&lt;b&gt;ECOLOGY&lt;/b&gt;&lt;/h5&gt;&lt;/div&gt;&lt;hr/&gt;&lt;div&gt;&lt;h5&gt;&lt;b&gt;Environment &lt;/b&gt; any&lt;/h5&gt;&lt;h5&gt;&lt;b&gt;Organization &lt;/b&gt;solitary, pair, or cult (3-12)&lt;/h5&gt;&lt;h5&gt;&lt;b&gt;Treasure &lt;/b&gt;double (&lt;i&gt;+1 kukri&lt;/i&gt;, other treasure)&lt;/h5&gt;&lt;/div&gt;&lt;hr/&gt;&lt;div&gt;&lt;h5&gt;&lt;b&gt;SPECIAL ABILITIES&lt;/b&gt;&lt;/h5&gt;&lt;/div&gt;&lt;hr/&gt;&lt;div&gt;&lt;h5&gt;&lt;b&gt;Detect Thoughts (Su)&lt;/b&gt; A rakshasa can detect thoughts as per the spell of the same name (CL 18th). It can suppress or resume this ability as a free action. When a rakshasa uses this ability, it always functions as if it had spent three rounds concentrating and thus gains the maximum amount of information possible. A creature can resist this effect with a DC 18 Will save. The save DC is Charisma-based.&lt;/h5&gt;&lt;/div&gt;&lt;br&gt;&lt;/br&gt;&lt;div&gt;&lt;h4&gt;&lt;p&gt;&lt;p&gt;The rakshasa is an evil spirit that cloaks itself in the guise of a humanoid creature that it might walk unseen among its prey. They embody what is taboo among most societies, and in the shape of those it seeks to defile, a rakshasa gorges itself on these hideous acts. Were they human, these acts of cannibalism, blasphemy, and worse would mark them as criminals condemned to the cruelest of hells. When not disguised as a humanoid, the otherwise humanoid rakshasa has the head of an animal. Often, they possess the heads of great cats (such as a tiger or panther) or a snake (like a cobra or viper), yet other heads are not unknown&amp;mdash;apes, jackals, vultures, elephants, mantises, lizards, rhinos, boars, and more are possible. In most cases, the type of head a rakshasa possesses speaks in some way to its personality&amp;mdash;a tiger-headed rakshasa is stealthy and ravenous, while a boar-headed one might be gluttonous and crude. These changes rarely impact the rakshasa's base statistics, although there are more powerful variants of the standard rakshasa that possess multiple heads, more potent spellcasting powers, and additional deadly and unusual special abilities. Rakshasas scoff at religion&amp;mdash;they understand the power of the divine, but see themselves as the only thing worthy of worship from the mortal races. Rakshasa clerics are thus quite rare. Although rakshasas are outsiders, they are also very much creatures of the Material Plane, and many believe the first rakshasas chose this exile over some other role offered them by a longforgotten god. Although they usually work alone, it isn't unheard of to find extended families of rakshasas working together to ruin a mortal civilization from the inside out over the course of many generations. A rakshasa is 6 feet tall and weighs 180 lbs.&lt;/p&gt;&lt;/h4&gt;&lt;/div&gt;</t>
  </si>
  <si>
    <t>Dire Rat</t>
  </si>
  <si>
    <t>14, touch 14, flat-footed 11</t>
  </si>
  <si>
    <t>(+3 Dex, +1 size)</t>
  </si>
  <si>
    <t>Fort +3, Ref +5, Will +1</t>
  </si>
  <si>
    <t>40 ft., climb 20 ft., swim 20 ft.</t>
  </si>
  <si>
    <t>bite +1 (1d4 plus disease)</t>
  </si>
  <si>
    <t>Str 10, Dex 17, Con 13, Int 2, Wis 13, Cha 4</t>
  </si>
  <si>
    <t>12 (16 vs. trip)</t>
  </si>
  <si>
    <t>Climb +11, Perception +4, Stealth +11, Swim +11</t>
  </si>
  <si>
    <t>uses Dex to modify Climb and Swim</t>
  </si>
  <si>
    <t>solitary or pack (2-20)</t>
  </si>
  <si>
    <t>This filthy rat is the size of a small dog. It has a coat of coarse fur, a long and scabby tail, and two glittering eyes.</t>
  </si>
  <si>
    <t>Disease (Ex) Filth fever: Bite-injury; save Fort DC 11; onset 1d3 days; frequency 1/day; effect 1d3 Dex damage and 1d3 Con damage; cure 2 consecutive saves. The save DC is Constitution-based.</t>
  </si>
  <si>
    <t>Dire rats grow up to 2 feet long and weigh up to 25 pounds. They are common menaces in dungeons and city sewers alike. Dire Rat Companions Starting Statistics: Size Small; Speed 40 ft., climb 20 ft., swim 20 ft.; Attack bite (1d4); Ability Scores Str 10, Dex 17, Con 12, Int 2, Wis 12, Cha 4; Special Qualities lowlight vision, scent. 4th-Level Advancement: Attack bite (1d4 plus disease); Ability Scores Str +2, Con +2.</t>
  </si>
  <si>
    <t>&lt;link rel="stylesheet"href="PF.css"&gt;&lt;div&gt;&lt;h2&gt;Rat, Dire &lt;/h2&gt;&lt;h3&gt;&lt;i&gt;This filthy rat is the size of a small dog. It has a coat of coarse fur, a long and scabby tail, and two glittering eyes.&lt;/i&gt;&lt;/h3&gt;&lt;br&gt;&lt;/br&gt;&lt;/div&gt;&lt;div class="heading"&gt;&lt;p class="alignleft"&gt;Dire Rat&lt;/p&gt;&lt;p class="alignright"&gt;CR 1/3&lt;/p&gt;&lt;div style="clear: both;"&gt;&lt;/div&gt;&lt;/div&gt;&lt;div&gt;&lt;h5&gt;&lt;b&gt;XP &lt;/b&gt;135&lt;/h5&gt;&lt;h5&gt;N Small animal &lt;/h5&gt;&lt;h5&gt;&lt;b&gt;Init &lt;/b&gt;+3; &lt;b&gt;Senses &lt;/b&gt;low-light vision, scent; Perception +4&lt;/h5&gt;&lt;/div&gt;&lt;hr/&gt;&lt;div&gt;&lt;h5&gt;&lt;b&gt;DEFENSE&lt;/b&gt;&lt;/h5&gt;&lt;/div&gt;&lt;hr/&gt;&lt;div&gt;&lt;h5&gt;&lt;b&gt;AC &lt;/b&gt;14, touch 14, flat-footed 11 (+3 Dex, +1 size)&lt;/h5&gt;&lt;h5&gt;&lt;b&gt;hp &lt;/b&gt;5 (1d8+1)&lt;/h5&gt;&lt;h5&gt;&lt;b&gt;Fort &lt;/b&gt;+3, &lt;b&gt;Ref &lt;/b&gt;+5, &lt;b&gt;Will &lt;/b&gt;+1&lt;/h5&gt;&lt;/div&gt;&lt;hr/&gt;&lt;div&gt;&lt;h5&gt;&lt;b&gt;OFFENSE&lt;/b&gt;&lt;/h5&gt;&lt;/div&gt;&lt;hr/&gt;&lt;div&gt;&lt;h5&gt;&lt;b&gt;Spd &lt;/b&gt;40 ft., climb 20 ft., swim 20 ft.&lt;/h5&gt;&lt;h5&gt;&lt;b&gt;Melee &lt;/b&gt;bite +1 (1d4 plus disease)&lt;/h5&gt;&lt;h5&gt;&lt;b&gt;Special Attacks &lt;/b&gt;disease&lt;/h5&gt;&lt;/div&gt;&lt;hr/&gt;&lt;div&gt;&lt;h5&gt;&lt;b&gt;STATISTICS&lt;/b&gt;&lt;/h5&gt;&lt;/div&gt;&lt;hr/&gt;&lt;div&gt;&lt;h5&gt;&lt;b&gt;Str&lt;/b&gt; 10, &lt;b&gt;Dex&lt;/b&gt; 17, &lt;b&gt;Con&lt;/b&gt; 13, &lt;b&gt;Int&lt;/b&gt; 2, &lt;b&gt;Wis&lt;/b&gt; 13, &lt;b&gt;Cha&lt;/b&gt; 4&lt;/h5&gt;&lt;h5&gt;&lt;b&gt;Base Atk &lt;/b&gt;+0; &lt;b&gt;CMB &lt;/b&gt;-1; &lt;b&gt;CMD &lt;/b&gt;12 (16 vs. trip)&lt;/h5&gt;&lt;h5&gt;&lt;b&gt;Feats &lt;/b&gt;Skill Focus (Perception)&lt;/h5&gt;&lt;h5&gt;&lt;b&gt;Skills &lt;/b&gt;Climb +11, Perception +4, Stealth +11, Swim +11; &lt;b&gt;Racial Modifiers &lt;/b&gt;uses Dex to modify Climb and Swim&lt;/h5&gt;&lt;/div&gt;&lt;hr/&gt;&lt;div&gt;&lt;h5&gt;&lt;b&gt;ECOLOGY&lt;/b&gt;&lt;/h5&gt;&lt;/div&gt;&lt;hr/&gt;&lt;div&gt;&lt;h5&gt;&lt;b&gt;Environment &lt;/b&gt; any urban&lt;/h5&gt;&lt;h5&gt;&lt;b&gt;Organization &lt;/b&gt;solitary or pack (2-20)&lt;/h5&gt;&lt;h5&gt;&lt;b&gt;Treasure &lt;/b&gt;none&lt;/h5&gt;&lt;/div&gt;&lt;hr/&gt;&lt;div&gt;&lt;h5&gt;&lt;b&gt;SPECIAL ABILITIES&lt;/b&gt;&lt;/h5&gt;&lt;/div&gt;&lt;hr/&gt;&lt;div&gt;&lt;h5&gt;&lt;b&gt;Disease (Ex)&lt;/b&gt; Filth fever: Bite-injury; save Fort DC 11; onset 1d3 days; frequency 1/day; effect 1d3 Dex damage and 1d3 Con damage; cure 2 consecutive saves. The save DC is Constitution-based.&lt;/h5&gt;&lt;/div&gt;&lt;br&gt;&lt;/br&gt;&lt;div&gt;&lt;h4&gt;&lt;p&gt;Dire rats grow up to 2 feet long and weigh up to 25 pounds. They are common menaces in dungeons and city sewers alike.&lt;/p&gt;&lt;p&gt;&lt;b&gt;Dire Rat Companions&lt;/b&gt;&lt;br&gt; &lt;b&gt;Starting Statistics: Size&lt;/b&gt; Small; &lt;b&gt;Speed&lt;/b&gt; 40 ft., climb 20 ft., swim 20 ft.; &lt;b&gt;Attack&lt;/b&gt; bite (1d4); &lt;b&gt;Ability Scores&lt;/b&gt; Str 10, Dex 17, Con 12, Int 2, Wis 12, Cha 4; &lt;b&gt;Special Qualities&lt;/b&gt; lowlight vision, scent.&lt;/p&gt;&lt;p&gt;&lt;b&gt;4th-Level Advancement: Attack&lt;/b&gt; bite (1d4 plus disease); &lt;b&gt;Ability Scores&lt;/b&gt; Str +2, Con +2.&lt;/p&gt;&lt;/h4&gt;&lt;/div&gt;</t>
  </si>
  <si>
    <t>Rat Swarm</t>
  </si>
  <si>
    <t>Fort +4, Ref +5, Will +2</t>
  </si>
  <si>
    <t>swarm (1d6 plus disease)</t>
  </si>
  <si>
    <t>disease, distraction (DC 12)</t>
  </si>
  <si>
    <t>Str 2, Dex 15, Con 13, Int 2, Wis 13, Cha 2</t>
  </si>
  <si>
    <t>Improved Initiative, Skill Focus (Perception)</t>
  </si>
  <si>
    <t>Balance +6, Climb +10, Perception +8, Stealth +14, Swim +10</t>
  </si>
  <si>
    <t>solitary, pack (2-5 swarms), or infestation (6-12 swarms)</t>
  </si>
  <si>
    <t>A squirming, roiling mass of squeaking rats draws closer, teeth flashing and claws scratching everything in its path.</t>
  </si>
  <si>
    <t>Disease (Ex) Filth fever: Swarm- injury; save Fort DC 12; onset 1d3 days; frequency 1/day; effect 1d3 Dex damage and 1d3 Con damage; cure 2 consecutive saves. The save DC is Constitution-based.</t>
  </si>
  <si>
    <t>A rat swarm typically consists of a biting, roiling mass of hundreds of disease-ridden rats driven to uncharacteristic heights of aggression by fantastic and overwhelming hunger. In such numbers, they become voracious hunters, capable of killing a full-grown human with hundreds of bites. Rat swarms are often found in the sewers of large human settlements.  Rat swarms surround and attack any warm-blooded prey in their path.</t>
  </si>
  <si>
    <t>&lt;link rel="stylesheet"href="PF.css"&gt;&lt;div&gt;&lt;h2&gt;Rat Swarm&lt;/h2&gt;&lt;h3&gt;&lt;i&gt;A squirming, roiling mass of squeaking rats draws closer, teeth flashing and claws scratching everything in its path.&lt;/i&gt;&lt;/h3&gt;&lt;br&gt;&lt;/br&gt;&lt;/div&gt;&lt;div class="heading"&gt;&lt;p class="alignleft"&gt;Rat Swarm&lt;/p&gt;&lt;p class="alignright"&gt;CR 2&lt;/p&gt;&lt;div style="clear: both;"&gt;&lt;/div&gt;&lt;/div&gt;&lt;div&gt;&lt;h5&gt;&lt;b&gt;XP &lt;/b&gt;600&lt;/h5&gt;&lt;h5&gt;N Tiny animal (swarm)&lt;/h5&gt;&lt;h5&gt;&lt;b&gt;Init &lt;/b&gt;+6; &lt;b&gt;Senses &lt;/b&gt;low-light vision, scent; Perception +8&lt;/h5&gt;&lt;/div&gt;&lt;hr/&gt;&lt;div&gt;&lt;h5&gt;&lt;b&gt;DEFENSE&lt;/b&gt;&lt;/h5&gt;&lt;/div&gt;&lt;hr/&gt;&lt;div&gt;&lt;h5&gt;&lt;b&gt;AC &lt;/b&gt;14, touch 14, flat-footed 12 (+2 Dex, +2 size)&lt;/h5&gt;&lt;h5&gt;&lt;b&gt;hp &lt;/b&gt;16 (3d8+3)&lt;/h5&gt;&lt;h5&gt;&lt;b&gt;Fort &lt;/b&gt;+4, &lt;b&gt;Ref &lt;/b&gt;+5, &lt;b&gt;Will &lt;/b&gt;+2&lt;/h5&gt;&lt;h5&gt;&lt;b&gt;Defensive Abilities &lt;/b&gt;swarm traits&lt;/h5&gt;&lt;/div&gt;&lt;hr/&gt;&lt;div&gt;&lt;h5&gt;&lt;b&gt;OFFENSE&lt;/b&gt;&lt;/h5&gt;&lt;/div&gt;&lt;hr/&gt;&lt;div&gt;&lt;h5&gt;&lt;b&gt;Spd &lt;/b&gt;15 ft., climb 15 ft., swim 15 ft.&lt;/h5&gt;&lt;h5&gt;&lt;b&gt;Melee &lt;/b&gt;swarm (1d6 plus disease)&lt;/h5&gt;&lt;h5&gt;&lt;b&gt;Space &lt;/b&gt;10 ft.; &lt;b&gt;Reach &lt;/b&gt;0 ft.&lt;/h5&gt;&lt;h5&gt;&lt;b&gt;Special Attacks &lt;/b&gt;disease, distraction (DC 12)&lt;/h5&gt;&lt;/div&gt;&lt;hr/&gt;&lt;div&gt;&lt;h5&gt;&lt;b&gt;STATISTICS&lt;/b&gt;&lt;/h5&gt;&lt;/div&gt;&lt;hr/&gt;&lt;div&gt;&lt;h5&gt;&lt;b&gt;Str&lt;/b&gt; 2, &lt;b&gt;Dex&lt;/b&gt; 15, &lt;b&gt;Con&lt;/b&gt; 13, &lt;b&gt;Int&lt;/b&gt; 2, &lt;b&gt;Wis&lt;/b&gt; 13, &lt;b&gt;Cha&lt;/b&gt; 2&lt;/h5&gt;&lt;h5&gt;&lt;b&gt;Base Atk &lt;/b&gt;+2; &lt;b&gt;CMB &lt;/b&gt;-; &lt;b&gt;CMD &lt;/b&gt;-&lt;/h5&gt;&lt;h5&gt;&lt;b&gt;Feats &lt;/b&gt;Improved Initiative, Skill Focus (Perception)&lt;/h5&gt;&lt;h5&gt;&lt;b&gt;Skills &lt;/b&gt;Balance +6, Climb +10, Perception +8, Stealth +14, Swim +10; &lt;b&gt;Racial Modifiers &lt;/b&gt;uses Dex to modify Climb and Swim&lt;/h5&gt;&lt;/div&gt;&lt;hr/&gt;&lt;div&gt;&lt;h5&gt;&lt;b&gt;ECOLOGY&lt;/b&gt;&lt;/h5&gt;&lt;/div&gt;&lt;hr/&gt;&lt;div&gt;&lt;h5&gt;&lt;b&gt;Environment &lt;/b&gt; any&lt;/h5&gt;&lt;h5&gt;&lt;b&gt;Organization &lt;/b&gt;solitary, pack (2-5 swarms), or infestation (6-12 swarms)&lt;/h5&gt;&lt;h5&gt;&lt;b&gt;Treasure &lt;/b&gt;none&lt;/h5&gt;&lt;/div&gt;&lt;hr/&gt;&lt;div&gt;&lt;h5&gt;&lt;b&gt;SPECIAL ABILITIES&lt;/b&gt;&lt;/h5&gt;&lt;/div&gt;&lt;hr/&gt;&lt;div&gt;&lt;h5&gt;&lt;b&gt;Disease (Ex)&lt;/b&gt; Filth fever: Swarm- injury; save Fort DC 12; onset 1d3 days; frequency 1/day; effect 1d3 Dex damage and 1d3 Con damage; cure 2 consecutive saves. The save DC is Constitution-based.&lt;/h5&gt;&lt;/div&gt;&lt;br&gt;&lt;/br&gt;&lt;div&gt;&lt;h4&gt;&lt;p&gt;A rat swarm typically consists of a biting, roiling mass of hundreds of disease-ridden rats driven to uncharacteristic heights of aggression by fantastic and overwhelming hunger. In such numbers, they become voracious hunters, capable of killing a full-grown human with hundreds of bites. Rat swarms are often found in the sewers of large human settlements.&lt;/p&gt;&lt;p&gt;Rat swarms surround and attack any warm-blooded prey in their path.&lt;/p&gt;&lt;/h4&gt;&lt;/div&gt;</t>
  </si>
  <si>
    <t>Remorhaz</t>
  </si>
  <si>
    <t>darkvision 60 ft., low-light vision, tremorsense  60 ft.; Perception +16</t>
  </si>
  <si>
    <t>Fort +11, Ref +7, Will +4</t>
  </si>
  <si>
    <t>fire, cold</t>
  </si>
  <si>
    <t>bite +13 (3d6+9 plus grab)</t>
  </si>
  <si>
    <t>heat, swallow whole (2d6+9 plus 8d6 fire, AC  15, hp 9)</t>
  </si>
  <si>
    <t>Str 22, Dex 13, Con 21, Int 5, Wis 12, Cha 10</t>
  </si>
  <si>
    <t>+17 (+21 grapple)</t>
  </si>
  <si>
    <t>28 (can't be tripped)</t>
  </si>
  <si>
    <t>Awesome Blow, Cleave, Improved Bull Rush, Power Attack, Skill Focus (Perception)</t>
  </si>
  <si>
    <t>Giant (cannot speak)</t>
  </si>
  <si>
    <t xml:space="preserve"> cold deserts and glaciers</t>
  </si>
  <si>
    <t>An immense centipede-like beast erupts from the snow, rows of chitinous plates on its back glowing red-hot.</t>
  </si>
  <si>
    <t>Heat (Su) An enraged remorhaz generates heat so intense that anything touching its body takes 8d6 points of fire damage. Creatures striking a remorhaz with natural attacks or unarmed strikes are subject to this damage, but creatures striking with melee weapons are not. The heat can melt or burn weapons; any weapon that strikes a remorhaz is allowed a DC 19 Fortitude save to avoid taking damage. The save DC is Constitution-based.</t>
  </si>
  <si>
    <t>In a world of ice and snow, the remorhaz is particularly feared for the terrible fires that burn within its body. These internal fires cause the armor plates along its back to glow red-hot when the creature is particularly angry, excited, or in pain. Creatures adapted to arctic regions are often particularly vulnerable to fire, making the remorhaz's primary defense an incredibly potent one and securing its role as a dangerous predator in such frozen reaches.  Remorhazes dwell in extensive warrens carved into the hearts of glaciers. The beasts use their heat to melt tunnels through ice, tunnels whose smooth glassy sides swiftly refreeze in their wake to create uncommonly stable and numerous mazes.  Although the remorhaz has much in common superficially with lesser vermin, the beast is surprisingly intelligent. While not capable of speech, the typical remorhaz has a good grasp of the Giant tongue, and tribes of giants often use this to their advantage to secure allegiances with the great beasts. Frost giants are particularly obsessed with them, for those giants who brave the cruel and deadly burns a remorhaz can inf lict to become "worm friends" gain a potent weapon to use against their enemies-an assassin capable of burrowing up through the floor of a glacial keep to strike directly against a frost giant's greatest weakness: fire. Other giants use the beasts as living forges, for their backs are hot enough to melt metal.  A remorhaz is 25 feet long and weighs 10,000 pounds.</t>
  </si>
  <si>
    <t>&lt;link rel="stylesheet"href="PF.css"&gt;&lt;div&gt;&lt;h2&gt;Remorhaz&lt;/h2&gt;&lt;h3&gt;&lt;i&gt;An immense centipede-like beast erupts from the snow, rows of chitinous plates on its back glowing red-hot.&lt;/i&gt;&lt;/h3&gt;&lt;br&gt;&lt;/br&gt;&lt;/div&gt;&lt;div class="heading"&gt;&lt;p class="alignleft"&gt;Remorhaz&lt;/p&gt;&lt;p class="alignright"&gt;CR 7&lt;/p&gt;&lt;div style="clear: both;"&gt;&lt;/div&gt;&lt;/div&gt;&lt;div&gt;&lt;h5&gt;&lt;b&gt;XP &lt;/b&gt;3,200&lt;/h5&gt;&lt;h5&gt;N Huge magical beast &lt;/h5&gt;&lt;h5&gt;&lt;b&gt;Init &lt;/b&gt;+1; &lt;b&gt;Senses &lt;/b&gt;darkvision 60 ft., low-light vision, tremorsense  60 ft.; Perception +16&lt;/h5&gt;&lt;/div&gt;&lt;hr/&gt;&lt;div&gt;&lt;h5&gt;&lt;b&gt;DEFENSE&lt;/b&gt;&lt;/h5&gt;&lt;/div&gt;&lt;hr/&gt;&lt;div&gt;&lt;h5&gt;&lt;b&gt;AC &lt;/b&gt;20, touch 9, flat-footed 19 (+1 Dex, +11 natural, -2 size)&lt;/h5&gt;&lt;h5&gt;&lt;b&gt;hp &lt;/b&gt;94 (9d10+45)&lt;/h5&gt;&lt;h5&gt;&lt;b&gt;Fort &lt;/b&gt;+11, &lt;b&gt;Ref &lt;/b&gt;+7, &lt;b&gt;Will &lt;/b&gt;+4&lt;/h5&gt;&lt;h5&gt;&lt;b&gt;Immune &lt;/b&gt;fire, cold&lt;/h5&gt;&lt;/div&gt;&lt;hr/&gt;&lt;div&gt;&lt;h5&gt;&lt;b&gt;OFFENSE&lt;/b&gt;&lt;/h5&gt;&lt;/div&gt;&lt;hr/&gt;&lt;div&gt;&lt;h5&gt;&lt;b&gt;Spd &lt;/b&gt;30 ft., burrow 20 ft.&lt;/h5&gt;&lt;h5&gt;&lt;b&gt;Melee &lt;/b&gt;bite +13 (3d6+9 plus grab)&lt;/h5&gt;&lt;h5&gt;&lt;b&gt;Space &lt;/b&gt;15 ft.; &lt;b&gt;Reach &lt;/b&gt;15 ft.&lt;/h5&gt;&lt;h5&gt;&lt;b&gt;Special Attacks &lt;/b&gt;heat, swallow whole (2d6+9 plus 8d6 fire, AC  15, hp 9)&lt;/h5&gt;&lt;/div&gt;&lt;hr/&gt;&lt;div&gt;&lt;h5&gt;&lt;b&gt;STATISTICS&lt;/b&gt;&lt;/h5&gt;&lt;/div&gt;&lt;hr/&gt;&lt;div&gt;&lt;h5&gt;&lt;b&gt;Str&lt;/b&gt; 22, &lt;b&gt;Dex&lt;/b&gt; 13, &lt;b&gt;Con&lt;/b&gt; 21, &lt;b&gt;Int&lt;/b&gt; 5, &lt;b&gt;Wis&lt;/b&gt; 12, &lt;b&gt;Cha&lt;/b&gt; 10&lt;/h5&gt;&lt;h5&gt;&lt;b&gt;Base Atk &lt;/b&gt;+9; &lt;b&gt;CMB &lt;/b&gt;+17 (+21 grapple); &lt;b&gt;CMD &lt;/b&gt;28 (can't be tripped)&lt;/h5&gt;&lt;h5&gt;&lt;b&gt;Feats &lt;/b&gt;Awesome Blow, Cleave, Improved Bull Rush, Power Attack, Skill Focus (Perception)&lt;/h5&gt;&lt;h5&gt;&lt;b&gt;Skills &lt;/b&gt;Perception +16&lt;/h5&gt;&lt;h5&gt;&lt;b&gt;Languages &lt;/b&gt;Giant (cannot speak)&lt;/h5&gt;&lt;/div&gt;&lt;hr/&gt;&lt;div&gt;&lt;h5&gt;&lt;b&gt;ECOLOGY&lt;/b&gt;&lt;/h5&gt;&lt;/div&gt;&lt;hr/&gt;&lt;div&gt;&lt;h5&gt;&lt;b&gt;Environment &lt;/b&gt; cold deserts and glaciers&lt;/h5&gt;&lt;h5&gt;&lt;b&gt;Organization &lt;/b&gt;solitary&lt;/h5&gt;&lt;h5&gt;&lt;b&gt;Treasure &lt;/b&gt;none&lt;/h5&gt;&lt;/div&gt;&lt;hr/&gt;&lt;div&gt;&lt;h5&gt;&lt;b&gt;SPECIAL ABILITIES&lt;/b&gt;&lt;/h5&gt;&lt;/div&gt;&lt;hr/&gt;&lt;div&gt;&lt;h5&gt;&lt;b&gt;Heat (Su)&lt;/b&gt; An enraged remorhaz generates heat so intense that anything touching its body takes 8d6 points of fire damage. Creatures striking a remorhaz with natural attacks or unarmed strikes are subject to this damage, but creatures striking with melee weapons are not. The heat can melt or burn weapons; any weapon that strikes a remorhaz is allowed a DC 19 Fortitude save to avoid taking damage. The save DC is Constitution-based.&lt;/h5&gt;&lt;/div&gt;&lt;br&gt;&lt;/br&gt;&lt;div&gt;&lt;h4&gt;&lt;p&gt;In a world of ice and snow, the remorhaz is particularly feared for the terrible fires that burn within its body. These internal fires cause the armor plates along its back to glow red-hot when the creature is particularly angry, excited, or in pain. Creatures adapted to arctic regions are often particularly vulnerable to fire, making the remorhaz's primary defense an incredibly potent one and securing its role as a dangerous predator in such frozen reaches.&lt;/p&gt;&lt;p&gt;Remorhazes dwell in extensive warrens carved into the hearts of glaciers. The beasts use their heat to melt tunnels through ice, tunnels whose smooth glassy sides swiftly refreeze in their wake to create uncommonly stable and numerous mazes.&lt;/p&gt;&lt;p&gt;Although the remorhaz has much in common superficially with lesser vermin, the beast is surprisingly intelligent. While not capable of speech, the typical remorhaz has a good grasp of the Giant tongue, and tribes of giants often use this to their advantage to secure allegiances with the great beasts. Frost giants are particularly obsessed with them, for those giants who brave the cruel and deadly burns a remorhaz can inf lict to become "worm friends" gain a potent weapon to use against their enemies-an assassin capable of burrowing up through the floor of a glacial keep to strike directly against a frost giant's greatest weakness: fire. Other giants use the beasts as living forges, for their backs are hot enough to melt metal.&lt;/p&gt;&lt;p&gt;A remorhaz is 25 feet long and weighs 10,000 pounds.&lt;/p&gt;&lt;/h4&gt;&lt;/div&gt;</t>
  </si>
  <si>
    <t>Retriever</t>
  </si>
  <si>
    <t>darkvision 60 ft., low-light vision, Perception +15</t>
  </si>
  <si>
    <t>25, touch 11, flat-footed 22</t>
  </si>
  <si>
    <t>(+3 Dex, +14 natural, -2 size)</t>
  </si>
  <si>
    <t>(15d10+55)</t>
  </si>
  <si>
    <t>Fort +7, Ref +10, Will +5</t>
  </si>
  <si>
    <t>bite +19 (1d8+6 plus grab), 4 claws +19 (2d6+6/19-20)</t>
  </si>
  <si>
    <t>eye rays (+16 ranged touch)</t>
  </si>
  <si>
    <t>Spell-Like Abilities (CL 20th) At will-discern location</t>
  </si>
  <si>
    <t>Str 22, Dex 16, Con -, Int 3, Wis 11, Cha 1</t>
  </si>
  <si>
    <t>+23 (+27 grapple)</t>
  </si>
  <si>
    <t>Cleave, Improved Bull Rush, Great Fortitude, Improved Critical (claw), Improved Initiative, Lightning Reflexes, Power Attack, Toughness</t>
  </si>
  <si>
    <t>Perception +15</t>
  </si>
  <si>
    <t>Abyssal (cannot speak)</t>
  </si>
  <si>
    <t>relentless</t>
  </si>
  <si>
    <t>A spider the size of a bull elephant rears up on its back four legs in a violent challenge, eyes shimmering with magical energy.</t>
  </si>
  <si>
    <t>Eye Rays (Su) A retriever's eyes can produce four different magical rays, each with a range of 100 feet. Each round, it can fire one ray as a free action. A particular ray is usable only once every 4 rounds. A retriever can fire an eye ray in the same round that it makes physical attacks-firing an eye ray does not provoke attacks of opportunity. The save DC for eye rays is 19-the save DC is Constitution-based, and includes a +2 racial bonus. The eye ray effects are the following. # Fire: Deals 12d6 fire damage (Reflex half ). # Cold: Deals 12d6 cold damage (Reflex half ). # Electricity: Deals 12d6 electricity damage (Reflex half ). # Petrification: Target must succeed on a Fortitude save or turn to stone permanently. Relentless (Su) A retriever is constantly under the effects of spider climb and water walk; these abilities cannot be dispelled.</t>
  </si>
  <si>
    <t>Not all constructs are formed from unliving matter like stone, wood, metal, or dead flesh. In the darkest corners of the Great Beyond, certain powerful demon lords have mastered the art of shaping the raw, protoplasmic flesh of the Abyss into hideous monstrosities devoid of life, emotion, and the will to resist control. The monstrous retriever is the best-known of such constructs, a huge spider-like creation capable of unleashing potent energy upon those it has been ordered to seek. Demon lords use retrievers to seek out those who dare abandon their loyalties or flee from servitude. Often, the presence of a retriever in a demon's den is enough in and of itself to ensure the loyalty of the lesser demons. The constructs also excel in tracking down specific objects and returning them to their masters-their intelligence is just enough to allow them to focus on their ordered tasks but not quite enough for them to form ideas of rebellion and longings for freedom. A retriever's body is the size of an elephant, and its legspan is nearly 30 feet. It weighs 6,500 pounds. Conjuring a Retriever Although a retriever is not an outsider, it may nonetheless be conjured by either greater planar ally or greater planar binding. The spellcaster must take care to do so, however, using special rare incenses and complex diagrams inked on the floor and walls using expensive phosphorescent inks, lest the retriever attack the spellcaster upon completion of the spell. These components cost 25,000 gp and replace the usual costs associated with casting either spell (including greater planar binding's Charisma check requirement).</t>
  </si>
  <si>
    <t>&lt;link rel="stylesheet"href="PF.css"&gt;&lt;div&gt;&lt;h2&gt;Retriever&lt;/h2&gt;&lt;h3&gt;&lt;i&gt;A spider the size of a bull elephant rears up on its back four legs in a violent challenge, eyes shimmering with magical energy.&lt;/i&gt;&lt;/h3&gt;&lt;br&gt;&lt;/br&gt;&lt;/div&gt;&lt;div class="heading"&gt;&lt;p class="alignleft"&gt;Retriever&lt;/p&gt;&lt;p class="alignright"&gt;CR 11&lt;/p&gt;&lt;div style="clear: both;"&gt;&lt;/div&gt;&lt;/div&gt;&lt;div&gt;&lt;h5&gt;&lt;b&gt;XP &lt;/b&gt;12,800&lt;/h5&gt;&lt;h5&gt;CE Huge construct (extraplanar)&lt;/h5&gt;&lt;h5&gt;&lt;b&gt;Init &lt;/b&gt;+7; &lt;b&gt;Senses &lt;/b&gt;darkvision 60 ft., low-light vision, Perception +15&lt;/h5&gt;&lt;/div&gt;&lt;hr/&gt;&lt;div&gt;&lt;h5&gt;&lt;b&gt;DEFENSE&lt;/b&gt;&lt;/h5&gt;&lt;/div&gt;&lt;hr/&gt;&lt;div&gt;&lt;h5&gt;&lt;b&gt;AC &lt;/b&gt;25, touch 11, flat-footed 22 (+3 Dex, +14 natural, -2 size)&lt;/h5&gt;&lt;h5&gt;&lt;b&gt;hp &lt;/b&gt;137 (15d10+55); fast healing 5&lt;/h5&gt;&lt;h5&gt;&lt;b&gt;Fort &lt;/b&gt;+7, &lt;b&gt;Ref &lt;/b&gt;+10, &lt;b&gt;Will &lt;/b&gt;+5&lt;/h5&gt;&lt;h5&gt;&lt;b&gt;Defensive Abilities &lt;/b&gt;construct traits&lt;/h5&gt;&lt;/div&gt;&lt;hr/&gt;&lt;div&gt;&lt;h5&gt;&lt;b&gt;OFFENSE&lt;/b&gt;&lt;/h5&gt;&lt;/div&gt;&lt;hr/&gt;&lt;div&gt;&lt;h5&gt;&lt;b&gt;Spd &lt;/b&gt;50 ft.&lt;/h5&gt;&lt;h5&gt;&lt;b&gt;Melee &lt;/b&gt;bite +19 (1d8+6 plus grab), 4 claws +19 (2d6+6/19-20)&lt;/h5&gt;&lt;h5&gt;&lt;b&gt;Space &lt;/b&gt;15 ft.; &lt;b&gt;Reach &lt;/b&gt;15 ft.&lt;/h5&gt;&lt;h5&gt;&lt;b&gt;Special Attacks &lt;/b&gt;eye rays (+16 ranged touch)&lt;/h5&gt;&lt;h5&gt;&lt;b&gt;Spell-Like Abilities&lt;/b&gt; (CL 20th)&lt;/br&gt;At will&amp;mdash;&lt;i&gt;discern location&lt;/i&gt;&lt;/h5&gt;&lt;/h5&gt;&lt;/div&gt;&lt;hr/&gt;&lt;div&gt;&lt;h5&gt;&lt;b&gt;STATISTICS&lt;/b&gt;&lt;/h5&gt;&lt;/div&gt;&lt;hr/&gt;&lt;div&gt;&lt;h5&gt;&lt;b&gt;Str&lt;/b&gt; 22, &lt;b&gt;Dex&lt;/b&gt; 16, &lt;b&gt;Con&lt;/b&gt; -, &lt;b&gt;Int&lt;/b&gt; 3, &lt;b&gt;Wis&lt;/b&gt; 11, &lt;b&gt;Cha&lt;/b&gt; 1&lt;/h5&gt;&lt;h5&gt;&lt;b&gt;Base Atk &lt;/b&gt;+15; &lt;b&gt;CMB &lt;/b&gt;+23 (+27 grapple); &lt;b&gt;CMD &lt;/b&gt;36 (40 vs. trip)&lt;/h5&gt;&lt;h5&gt;&lt;b&gt;Feats &lt;/b&gt;Cleave, Improved Bull Rush, Great Fortitude, Improved Critical (claw), Improved Initiative, Lightning Reflexes, Power Attack, Toughness&lt;/h5&gt;&lt;h5&gt;&lt;b&gt;Skills &lt;/b&gt;Perception +15&lt;/h5&gt;&lt;h5&gt;&lt;b&gt;Languages &lt;/b&gt;Abyssal (cannot speak)&lt;/h5&gt;&lt;h5&gt;&lt;b&gt;SQ &lt;/b&gt;relentless&lt;/h5&gt;&lt;/div&gt;&lt;hr/&gt;&lt;div&gt;&lt;h5&gt;&lt;b&gt;ECOLOGY&lt;/b&gt;&lt;/h5&gt;&lt;/div&gt;&lt;hr/&gt;&lt;div&gt;&lt;h5&gt;&lt;b&gt;Environment &lt;/b&gt; any (Abyss)&lt;/h5&gt;&lt;h5&gt;&lt;b&gt;Organization &lt;/b&gt;solitary&lt;/h5&gt;&lt;h5&gt;&lt;b&gt;Treasure &lt;/b&gt;none&lt;/h5&gt;&lt;/div&gt;&lt;hr/&gt;&lt;div&gt;&lt;h5&gt;&lt;b&gt;SPECIAL ABILITIES&lt;/b&gt;&lt;/h5&gt;&lt;/div&gt;&lt;hr/&gt;&lt;div&gt;&lt;h5&gt;&lt;b&gt;Eye Rays (Su)&lt;/b&gt; A retriever's eyes can produce four different magical rays, each with a range of 100 feet. Each round, it can fire one ray as a free action. A particular ray is usable only once every 4 rounds. A retriever can fire an eye ray in the same round that it makes physical attacks-firing an eye ray does not provoke attacks of opportunity. The save DC for eye rays is 19-the save DC is Constitution-based, and includes a +2 racial bonus. The eye ray effects are the following.&lt;br&gt; # Fire: Deals 12d6 fire damage (Reflex half ).&lt;br&gt; # Cold: Deals 12d6 cold damage (Reflex half ).&lt;br&gt; # Electricity: Deals 12d6 electricity damage (Reflex half ).&lt;br&gt; # Petrification: Target must succeed on a Fortitude save or turn to stone permanently.&lt;br&gt; &lt;/h5&gt;&lt;h5&gt;&lt;b&gt;Relentless (Su)&lt;/b&gt; A retriever is constantly under the effects of spider climb and water walk; these abilities cannot be dispelled.&lt;/h5&gt;&lt;/div&gt;&lt;br&gt;&lt;/br&gt;&lt;div&gt;&lt;h4&gt;&lt;p&gt;Not all constructs are formed from unliving matter like stone, wood, metal, or dead flesh. In the darkest corners of the Great Beyond, certain powerful demon lords have mastered the art of shaping the raw, protoplasmic flesh of the Abyss into hideous monstrosities devoid of life, emotion, and the will to resist control. The monstrous retriever is the best-known of such constructs, a huge spider-like creation capable of unleashing potent energy upon those it has been ordered to seek.&lt;/p&gt;&lt;p&gt;Demon lords use retrievers to seek out those who dare abandon their loyalties or flee from servitude. Often, the presence of a retriever in a demon's den is enough in and of itself to ensure the loyalty of the lesser demons. The constructs also excel in tracking down specific objects and returning them to their masters-their intelligence is just enough to allow them to focus on their ordered tasks but not quite enough for them to form ideas of rebellion and longings for freedom.&lt;/p&gt;&lt;p&gt;A retriever's body is the size of an elephant, and its legspan is nearly 30 feet. It weighs 6,500 pounds.&lt;/p&gt;&lt;p&gt;&lt;b&gt;Conjuring a Retriever&lt;/b&gt;&lt;br&gt; Although a retriever is not an outsider, it may nonetheless be conjured by either greater planar ally or greater planar binding. The spellcaster must take care to do so, however, using special rare incenses and complex diagrams inked on the floor and walls using expensive phosphorescent inks, lest the retriever attack the spellcaster upon completion of the spell.&lt;/p&gt;&lt;p&gt;These components cost 25,000 gp and replace the usual costs associated with casting either spell (including greater planar binding's Charisma check requirement).&lt;/p&gt;&lt;/h4&gt;&lt;/div&gt;</t>
  </si>
  <si>
    <t>Rhinoceros</t>
  </si>
  <si>
    <t>scent; Perception +12</t>
  </si>
  <si>
    <t>Fort +10, Ref +4, Will +2</t>
  </si>
  <si>
    <t>gore +8 (2d6+9)</t>
  </si>
  <si>
    <t>powerful charge (gore, 4d6+12)</t>
  </si>
  <si>
    <t>Str 22, Dex 10, Con 19, Int 2, Wis 13, Cha 5</t>
  </si>
  <si>
    <t>Endurance, Great Fortitude, Skill Focus (Perception)</t>
  </si>
  <si>
    <t>This rhinoceros has a low-slung head with twisted ears that lie back along its neck.</t>
  </si>
  <si>
    <t>The rhinoceros feeds on leafy plants, branches, and even thorny shrubs. Its thick hide is a mottled gray color, and it can run surprisingly fast for a beast of its size. The rhinoceros is notoriously short-tempered and prone to attacking anything it perceives as approaching too closely (generally within a distance of 80 feet-the distance of a single charge-for most rhinos). Rhinoceros Companions Starting Statistics: Size Medium; AC +4 natural; Speed 40 ft.; Attack gore (1d8); Ability Scores Str 14, Dex 14, Con 15, Int 2, Wis 13, Cha 5; Special Qualities scent. 7th-Level Advancement: Size Large; AC +3 natural armor; Attack gore (2d6); Ability Scores Str +8, Dex -2, Con +4; Special Qualities powerful charge.</t>
  </si>
  <si>
    <t>&lt;link rel="stylesheet"href="PF.css"&gt;&lt;div&gt;&lt;h2&gt;Rhinoceros&lt;/h2&gt;&lt;h3&gt;&lt;i&gt;&lt;i&gt;This rhinoceros has a low-slung head with twisted ears that lie back along its neck.&lt;/i&gt;&lt;/i&gt;&lt;/h3&gt;&lt;br&gt;&lt;/br&gt;&lt;/div&gt;&lt;div class="heading"&gt;&lt;p class="alignleft"&gt;Rhinoceros&lt;/p&gt;&lt;p class="alignright"&gt;CR 4&lt;/p&gt;&lt;div style="clear: both;"&gt;&lt;/div&gt;&lt;/div&gt;&lt;div&gt;&lt;h5&gt;&lt;b&gt;XP &lt;/b&gt;1,200&lt;/h5&gt;&lt;h5&gt;N Large animal &lt;/h5&gt;&lt;h5&gt;&lt;b&gt;Init &lt;/b&gt;+0; &lt;b&gt;Senses &lt;/b&gt;scent; Perception +12&lt;/h5&gt;&lt;/div&gt;&lt;hr/&gt;&lt;div&gt;&lt;h5&gt;&lt;b&gt;DEFENSE&lt;/b&gt;&lt;/h5&gt;&lt;/div&gt;&lt;hr/&gt;&lt;div&gt;&lt;h5&gt;&lt;b&gt;AC &lt;/b&gt;16, touch 9, flat-footed 16 (+7 natural, -1 size)&lt;/h5&gt;&lt;h5&gt;&lt;b&gt;hp &lt;/b&gt;42 (5d8+20)&lt;/h5&gt;&lt;h5&gt;&lt;b&gt;Fort &lt;/b&gt;+10, &lt;b&gt;Ref &lt;/b&gt;+4, &lt;b&gt;Will &lt;/b&gt;+2&lt;/h5&gt;&lt;/div&gt;&lt;hr/&gt;&lt;div&gt;&lt;h5&gt;&lt;b&gt;OFFENSE&lt;/b&gt;&lt;/h5&gt;&lt;/div&gt;&lt;hr/&gt;&lt;div&gt;&lt;h5&gt;&lt;b&gt;Spd &lt;/b&gt;40 ft.&lt;/h5&gt;&lt;h5&gt;&lt;b&gt;Melee &lt;/b&gt;gore +8 (2d6+9)&lt;/h5&gt;&lt;h5&gt;&lt;b&gt;Space &lt;/b&gt;10 ft.; &lt;b&gt;Reach &lt;/b&gt;5 ft.&lt;/h5&gt;&lt;h5&gt;&lt;b&gt;Special Attacks &lt;/b&gt;powerful charge (gore, 4d6+12)&lt;/h5&gt;&lt;/div&gt;&lt;hr/&gt;&lt;div&gt;&lt;h5&gt;&lt;b&gt;STATISTICS&lt;/b&gt;&lt;/h5&gt;&lt;/div&gt;&lt;hr/&gt;&lt;div&gt;&lt;h5&gt;&lt;b&gt;Str &lt;/b&gt;22, &lt;b&gt;Dex &lt;/b&gt;10, &lt;b&gt;Con &lt;/b&gt;19, &lt;b&gt;Int &lt;/b&gt; 2, &lt;b&gt;Wis &lt;/b&gt;13, &lt;b&gt;Cha &lt;/b&gt;5&lt;/h5&gt;&lt;h5&gt;&lt;b&gt;Base Atk &lt;/b&gt;+3; &lt;b&gt;CMB &lt;/b&gt;+10; &lt;b&gt;CMD &lt;/b&gt;20 (24 vs. trip)&lt;/h5&gt;&lt;h5&gt;&lt;b&gt;Feats &lt;/b&gt;Endurance, Great Fortitude, Skill Focus (Perception)&lt;/h5&gt;&lt;h5&gt;&lt;b&gt;Skills &lt;/b&gt;Perception +12&lt;/h5&gt;&lt;/div&gt;&lt;hr/&gt;&lt;div&gt;&lt;h5&gt;&lt;b&gt;ECOLOGY&lt;/b&gt;&lt;/h5&gt;&lt;/div&gt;&lt;hr/&gt;&lt;div&gt;&lt;h5&gt;&lt;b&gt;Environment &lt;/b&gt; warm plains&lt;/h5&gt;&lt;h5&gt;&lt;b&gt;Organization &lt;/b&gt;solitary, pair, or herd (3-12)&lt;/h5&gt;&lt;h5&gt;&lt;b&gt;Treasure &lt;/b&gt;none&lt;/h5&gt;&lt;/div&gt;&lt;br&gt;&lt;/br&gt;&lt;div&gt;&lt;h4&gt;&lt;p&gt;&lt;p&gt;The rhinoceros feeds on leafy plants, branches, and even thorny shrubs. Its thick hide is a mottled gray color, and it can run surprisingly fast for a beast of its size. The rhinoceros is notoriously short-tempered and prone to attacking anything it perceives as approaching too closely (generally within a distance of 80 feet-the distance of a single charge-for most rhinos). &lt;br&gt;&lt;/br&gt;&lt;b&gt;Rhinoceros Companions&lt;/b&gt;&lt;br&gt;&lt;/br&gt; &lt;b&gt;Starting Statistics: Size&lt;/b&gt; Medium; &lt;b&gt;AC&lt;/b&gt; +4 natural; &lt;b&gt;Speed&lt;/b&gt; 40 ft.; &lt;b&gt;Attack&lt;/b&gt; gore (1d8); &lt;b&gt;Ability Scores&lt;/b&gt; Str 14, Dex 14, Con 15, Int 2, Wis 13, Cha 5; &lt;b&gt;Special Qualities&lt;/b&gt; scent. &lt;br&gt;&lt;b&gt;7th-Level Advancement: Size&lt;/b&gt; Large; &lt;b&gt;AC&lt;/b&gt; +3 natural armor; &lt;b&gt;Attack&lt;/b&gt; gore (2d6); &lt;b&gt;Ability Scores&lt;/b&gt; Str +8, Dex -2, Con +4; &lt;b&gt;Special Qualities&lt;/b&gt; powerful charge.&lt;/p&gt;&lt;/h4&gt;&lt;/div&gt;</t>
  </si>
  <si>
    <t>Woolly Rhinoceros</t>
  </si>
  <si>
    <t>scent; Perception +15</t>
  </si>
  <si>
    <t>19, touch 9, flat-footed 19</t>
  </si>
  <si>
    <t>(+10 natural, -1 size)</t>
  </si>
  <si>
    <t>(8d8+40)</t>
  </si>
  <si>
    <t>Fort +13, Ref +6, Will +3</t>
  </si>
  <si>
    <t>gore +14 (2d8+13)</t>
  </si>
  <si>
    <t>powerful charge (gore, 4d8+18), trample  (2d6+13, DC 23)</t>
  </si>
  <si>
    <t>Str 28, Dex 10, Con 21, Int 2, Wis 13, Cha 3</t>
  </si>
  <si>
    <t>Diehard, Endurance, Great Fortitude, Skill Focus (Perception)</t>
  </si>
  <si>
    <t xml:space="preserve"> cold plains</t>
  </si>
  <si>
    <t>This large rhinoceros has a shaggy pelt of long, brown fur and a row of immense horns on its snout and brow.</t>
  </si>
  <si>
    <t>The woolly rhinoceros is an herbivore, though unlike its non-woolly cousin it grazes for food rather than browsing on larger plants. The woolly rhino is legendary for its foul temper, and its size and huge horn give it a ferocious bravery. Any threat (real or perceived) to the rhino or its herd is met with loud bellows and the stomping of feet. Often, those who unwittingly anger a woolly rhino have no time to amend the intrusion before the beast attacks.</t>
  </si>
  <si>
    <t>&lt;link rel="stylesheet"href="PF.css"&gt;&lt;div&gt;&lt;h2&gt;Rhinoceros, Woolly &lt;/h2&gt;&lt;h3&gt;&lt;i&gt;This large rhinoceros has a shaggy pelt of long, brown fur and a row of immense horns on its snout and brow.&lt;/i&gt;&lt;/h3&gt;&lt;br&gt;&lt;/br&gt;&lt;/div&gt;&lt;div class="heading"&gt;&lt;p class="alignleft"&gt;Woolly Rhinoceros&lt;/p&gt;&lt;p class="alignright"&gt;CR 6&lt;/p&gt;&lt;div style="clear: both;"&gt;&lt;/div&gt;&lt;/div&gt;&lt;div&gt;&lt;h5&gt;&lt;b&gt;XP &lt;/b&gt;2,400&lt;/h5&gt;&lt;h5&gt;N Large animal &lt;/h5&gt;&lt;h5&gt;&lt;b&gt;Init &lt;/b&gt;+0; &lt;b&gt;Senses &lt;/b&gt;scent; Perception +15&lt;/h5&gt;&lt;/div&gt;&lt;hr/&gt;&lt;div&gt;&lt;h5&gt;&lt;b&gt;DEFENSE&lt;/b&gt;&lt;/h5&gt;&lt;/div&gt;&lt;hr/&gt;&lt;div&gt;&lt;h5&gt;&lt;b&gt;AC &lt;/b&gt;19, touch 9, flat-footed 19 (+10 natural, -1 size)&lt;/h5&gt;&lt;h5&gt;&lt;b&gt;hp &lt;/b&gt;76 (8d8+40)&lt;/h5&gt;&lt;h5&gt;&lt;b&gt;Fort &lt;/b&gt;+13, &lt;b&gt;Ref &lt;/b&gt;+6, &lt;b&gt;Will &lt;/b&gt;+3&lt;/h5&gt;&lt;/div&gt;&lt;hr/&gt;&lt;div&gt;&lt;h5&gt;&lt;b&gt;OFFENSE&lt;/b&gt;&lt;/h5&gt;&lt;/div&gt;&lt;hr/&gt;&lt;div&gt;&lt;h5&gt;&lt;b&gt;Spd &lt;/b&gt;30 ft.&lt;/h5&gt;&lt;h5&gt;&lt;b&gt;Melee &lt;/b&gt;gore +14 (2d8+13)&lt;/h5&gt;&lt;h5&gt;&lt;b&gt;Space &lt;/b&gt;10 ft.; &lt;b&gt;Reach &lt;/b&gt;5 ft.&lt;/h5&gt;&lt;h5&gt;&lt;b&gt;Special Attacks &lt;/b&gt;powerful charge (gore, 4d8+18), trample  (2d6+13, DC 23)&lt;/h5&gt;&lt;/div&gt;&lt;hr/&gt;&lt;div&gt;&lt;h5&gt;&lt;b&gt;STATISTICS&lt;/b&gt;&lt;/h5&gt;&lt;/div&gt;&lt;hr/&gt;&lt;div&gt;&lt;h5&gt;&lt;b&gt;Str&lt;/b&gt; 28, &lt;b&gt;Dex&lt;/b&gt; 10, &lt;b&gt;Con&lt;/b&gt; 21, &lt;b&gt;Int&lt;/b&gt; 2, &lt;b&gt;Wis&lt;/b&gt; 13, &lt;b&gt;Cha&lt;/b&gt; 3&lt;/h5&gt;&lt;h5&gt;&lt;b&gt;Base Atk &lt;/b&gt;+6; &lt;b&gt;CMB &lt;/b&gt;+16; &lt;b&gt;CMD &lt;/b&gt;26 (30 vs. trip)&lt;/h5&gt;&lt;h5&gt;&lt;b&gt;Feats &lt;/b&gt;Diehard, Endurance, Great Fortitude, Skill Focus (Perception)&lt;/h5&gt;&lt;h5&gt;&lt;b&gt;Skills &lt;/b&gt;Perception +15&lt;/h5&gt;&lt;/div&gt;&lt;hr/&gt;&lt;div&gt;&lt;h5&gt;&lt;b&gt;ECOLOGY&lt;/b&gt;&lt;/h5&gt;&lt;/div&gt;&lt;hr/&gt;&lt;div&gt;&lt;h5&gt;&lt;b&gt;Environment &lt;/b&gt; cold plains&lt;/h5&gt;&lt;h5&gt;&lt;b&gt;Organization &lt;/b&gt;solitary, pair, or herd (3-12)&lt;/h5&gt;&lt;h5&gt;&lt;b&gt;Treasure &lt;/b&gt;none&lt;/h5&gt;&lt;/div&gt;&lt;br&gt;&lt;/br&gt;&lt;div&gt;&lt;h4&gt;&lt;p&gt;The woolly rhinoceros is an herbivore, though unlike its non-woolly cousin it grazes for food rather than browsing on larger plants. The woolly rhino is legendary for its foul temper, and its size and huge horn give it a ferocious bravery. Any threat (real or perceived) to the rhino or its herd is met with loud bellows and the stomping of feet. Often, those who unwittingly anger a woolly rhino have no time to amend the intrusion before the beast attacks.&lt;/p&gt;&lt;/h4&gt;&lt;/div&gt;</t>
  </si>
  <si>
    <t>Roc</t>
  </si>
  <si>
    <t>22, touch 8, flat-footed 20</t>
  </si>
  <si>
    <t>(+2 Dex, +14 natural, -4 size)</t>
  </si>
  <si>
    <t>(16d8+48)</t>
  </si>
  <si>
    <t>Fort +13, Ref +14, Will +8</t>
  </si>
  <si>
    <t>2 talons +18 (2d6+9/19-20 plus grab), bite +17 (2d8+9)</t>
  </si>
  <si>
    <t>Str 28, Dex 15, Con 17, Int 2, Wis 12, Cha 11</t>
  </si>
  <si>
    <t>+25 (+29 grapple)</t>
  </si>
  <si>
    <t>Flyby Attack, Improved Critical (talons), Improved Initiative, Iron Will, Lightning Reflexes, Power Attack, Skill Focus (Perception), Weapon Focus (talons)</t>
  </si>
  <si>
    <t>Fly +7, Perception +15</t>
  </si>
  <si>
    <t>solitary or mated pair</t>
  </si>
  <si>
    <t>This immense raptor unleashes a shrill cry as it bares its talons, each large enough to carry off a horse.</t>
  </si>
  <si>
    <t>Rocs are terrifying, legendary birds renowned for their ability to carry off elephants and other big animals. A typical roc is 30 feet long from beak to tail, with an 80- foot wingspan and weight of up to 8,000 pounds. While their beaks are hooked like an eagle's and designed for slashing and tearing, most rocs prefer to seize prey in their massive, clawed talons and drop them from great heights before feasting on the shattered remains. For this reason, they are often followed by flocks of scavengers like rooks, buzzards, and eagles hoping to steal portions of the roc's messy meals. The roc generally ignores such opportunists, but if the scavengers don't take care, they nevertheless may find themselves accidentally consumed by the feeding roc. Rocs are equally comfortable over land and sea. While they are capable of sleeping in the air as they soar solo across great ranges in search of food, they generally return home to the mountains to roost and procreate. They prefer rocky crags that are completely inaccessible by terrestrial means, building vast nests of tree trunks and ruined masonry. Once a decade, a mated pair lays a clutch of 3-5 eggs and raises its young. Outside of mating, rocs are extremely antisocial, and may attack others of their kind in vicious aerial battles in order to establish their territorial boundaries. When a nest contains eggs or chicks, parents trade off in their long-ranging flights, with one restricting its wanderings to within a 10-mile radius of the nest. Rocs are most commonly white but can be a number of different colors, from dark brown or gold to black or blood red. Their massive feathers are highly prized, and their eggs even more so. Due to their scarcity and the high risk involved in harvesting them, a single man-sized roc egg can net 4,000 gp if transported to market undamaged. A roc can be trained as well as any other animal, but its great size makes this a daunting task for most would-be trainers of human size. The same isn't true for giants-particularly cloud and storm giants, who often use trained rocs as guardians for their lairs. Rocs are even large enough to serve as mounts for the most prestigious of giants. Rocs taken as animal companions by druids or rangers are typically newly hatched birds-a baby roc is the size of a person and ready for flight and hunting within minutes of hatching. Unfortunately for druids seeking animal companions of legendary size, an animal companion roc is limited to Large size-still large enough for a Medium druid or ranger to use the flying beast as a mount. Roc Companions Starting Statistics: Size Medium; AC +5 natural armor; Speed 20 ft., fly 80 ft.; Attack 2 talons (1d4), bite (1d6); Ability Scores Str 12, Dex 19, Con 9, Int 2, Wis 13, Cha 11; Special Qualities low-light vision. 7th-Level Advancement: Size Large; AC +3 natural armor; Attack 2 talons (1d6 plus grab), bite (1d8); Ability Scores Str +8, Dex -2, Con +4.</t>
  </si>
  <si>
    <t>&lt;link rel="stylesheet"href="PF.css"&gt;&lt;div&gt;&lt;h2&gt;Roc&lt;/h2&gt;&lt;h3&gt;&lt;i&gt;This immense raptor unleashes a shrill cry as it bares its talons, each large enough to carry off a horse.&lt;/i&gt;&lt;/h3&gt;&lt;br&gt;&lt;/br&gt;&lt;/div&gt;&lt;div class="heading"&gt;&lt;p class="alignleft"&gt;Roc&lt;/p&gt;&lt;p class="alignright"&gt;CR 9&lt;/p&gt;&lt;div style="clear: both;"&gt;&lt;/div&gt;&lt;/div&gt;&lt;div&gt;&lt;h5&gt;&lt;b&gt;XP &lt;/b&gt;6,400&lt;/h5&gt;&lt;h5&gt;N Gargantuan animal &lt;/h5&gt;&lt;h5&gt;&lt;b&gt;Init &lt;/b&gt;+6; &lt;b&gt;Senses &lt;/b&gt;low-light vision; Perception +15&lt;/h5&gt;&lt;/div&gt;&lt;hr/&gt;&lt;div&gt;&lt;h5&gt;&lt;b&gt;DEFENSE&lt;/b&gt;&lt;/h5&gt;&lt;/div&gt;&lt;hr/&gt;&lt;div&gt;&lt;h5&gt;&lt;b&gt;AC &lt;/b&gt;22, touch 8, flat-footed 20 (+2 Dex, +14 natural, -4 size)&lt;/h5&gt;&lt;h5&gt;&lt;b&gt;hp &lt;/b&gt;120 (16d8+48)&lt;/h5&gt;&lt;h5&gt;&lt;b&gt;Fort &lt;/b&gt;+13, &lt;b&gt;Ref &lt;/b&gt;+14, &lt;b&gt;Will &lt;/b&gt;+8&lt;/h5&gt;&lt;/div&gt;&lt;hr/&gt;&lt;div&gt;&lt;h5&gt;&lt;b&gt;OFFENSE&lt;/b&gt;&lt;/h5&gt;&lt;/div&gt;&lt;hr/&gt;&lt;div&gt;&lt;h5&gt;&lt;b&gt;Spd &lt;/b&gt;20 ft., fly 80 ft. (average)&lt;/h5&gt;&lt;h5&gt;&lt;b&gt;Melee &lt;/b&gt;2 talons +18 (2d6+9/19-20 plus grab), bite +17 (2d8+9)&lt;/h5&gt;&lt;h5&gt;&lt;b&gt;Space &lt;/b&gt;20 ft.; &lt;b&gt;Reach &lt;/b&gt;15 ft.&lt;/h5&gt;&lt;/div&gt;&lt;hr/&gt;&lt;div&gt;&lt;h5&gt;&lt;b&gt;STATISTICS&lt;/b&gt;&lt;/h5&gt;&lt;/div&gt;&lt;hr/&gt;&lt;div&gt;&lt;h5&gt;&lt;b&gt;Str&lt;/b&gt; 28, &lt;b&gt;Dex&lt;/b&gt; 15, &lt;b&gt;Con&lt;/b&gt; 17, &lt;b&gt;Int&lt;/b&gt; 2, &lt;b&gt;Wis&lt;/b&gt; 12, &lt;b&gt;Cha&lt;/b&gt; 11&lt;/h5&gt;&lt;h5&gt;&lt;b&gt;Base Atk &lt;/b&gt;+12; &lt;b&gt;CMB &lt;/b&gt;+25 (+29 grapple); &lt;b&gt;CMD &lt;/b&gt;37&lt;/h5&gt;&lt;h5&gt;&lt;b&gt;Feats &lt;/b&gt;Flyby Attack, Improved Critical (talons), Improved Initiative, Iron Will, Lightning Reflexes, Power Attack, Skill Focus (Perception), Weapon Focus (talons)&lt;/h5&gt;&lt;h5&gt;&lt;b&gt;Skills &lt;/b&gt;Fly +7, Perception +15&lt;/h5&gt;&lt;/div&gt;&lt;hr/&gt;&lt;div&gt;&lt;h5&gt;&lt;b&gt;ECOLOGY&lt;/b&gt;&lt;/h5&gt;&lt;/div&gt;&lt;hr/&gt;&lt;div&gt;&lt;h5&gt;&lt;b&gt;Environment &lt;/b&gt; warm mountains&lt;/h5&gt;&lt;h5&gt;&lt;b&gt;Organization &lt;/b&gt;solitary or mated pair&lt;/h5&gt;&lt;h5&gt;&lt;b&gt;Treasure &lt;/b&gt;none&lt;/h5&gt;&lt;/div&gt;&lt;br&gt;&lt;/br&gt;&lt;div&gt;&lt;h4&gt;&lt;p&gt;Rocs are terrifying, legendary birds renowned for their ability to carry off elephants and other big animals. A typical roc is 30 feet long from beak to tail, with an 80- foot wingspan and weight of up to 8,000 pounds. While their beaks are hooked like an eagle's and designed for slashing and tearing, most rocs prefer to seize prey in their massive, clawed talons and drop them from great heights before feasting on the shattered remains. For this reason, they are often followed by flocks of scavengers like rooks, buzzards, and eagles hoping to steal portions of the roc's messy meals. The roc generally ignores such opportunists, but if the scavengers don't take care, they nevertheless may find themselves accidentally consumed by the feeding roc.&lt;/p&gt;&lt;p&gt;Rocs are equally comfortable over land and sea. While they are capable of sleeping in the air as they soar solo across great ranges in search of food, they generally return home to the mountains to roost and procreate.&lt;/p&gt;&lt;p&gt;They prefer rocky crags that are completely inaccessible by terrestrial means, building vast nests of tree trunks and ruined masonry. Once a decade, a mated pair lays a clutch of 3-5 eggs and raises its young. Outside of mating, rocs are extremely antisocial, and may attack others of their kind in vicious aerial battles in order to establish their territorial boundaries. When a nest contains eggs or chicks, parents trade off in their long-ranging flights, with one restricting its wanderings to within a 10-mile radius of the nest.&lt;/p&gt;&lt;p&gt;Rocs are most commonly white but can be a number of different colors, from dark brown or gold to black or blood red. Their massive feathers are highly prized, and their eggs even more so. Due to their scarcity and the high risk involved in harvesting them, a single man-sized roc egg can net 4,000 gp if transported to market undamaged. A roc can be trained as well as any other animal, but its great size makes this a daunting task for most would-be trainers of human size. The same isn't true for giants-particularly cloud and storm giants, who often use trained rocs as guardians for their lairs. Rocs are even large enough to serve as mounts for the most prestigious of giants.&lt;/p&gt;&lt;p&gt;Rocs taken as animal companions by druids or rangers are typically newly hatched birds-a baby roc is the size of a person and ready for flight and hunting within minutes of hatching. Unfortunately for druids seeking animal companions of legendary size, an animal companion roc is limited to Large size-still large enough for a Medium druid or ranger to use the flying beast as a mount.&lt;/p&gt;&lt;p&gt;&lt;b&gt;Roc Companions&lt;/b&gt;&lt;br&gt; &lt;b&gt;Starting Statistics: Size&lt;/b&gt; Medium; &lt;b&gt;AC&lt;/b&gt; +5 natural armor; &lt;b&gt;Speed&lt;/b&gt; 20 ft., fly 80 ft.; &lt;b&gt;Attack&lt;/b&gt; 2 talons (1d4), bite (1d6); &lt;b&gt;Ability Scores&lt;/b&gt; Str 12, Dex 19, Con 9, Int 2, Wis 13, Cha 11; &lt;b&gt;Special Qualities&lt;/b&gt; low-light vision.&lt;/p&gt;&lt;p&gt;&lt;b&gt;7th-Level Advancement: Size&lt;/b&gt; Large; &lt;b&gt;AC&lt;/b&gt; +3 natural armor; &lt;b&gt;Attack&lt;/b&gt; 2 talons (1d6 plus grab), bite (1d8); &lt;b&gt;Ability Scores&lt;/b&gt; Str +8, Dex -2, Con +4.&lt;/p&gt;&lt;/h4&gt;&lt;/div&gt;</t>
  </si>
  <si>
    <t>Roper</t>
  </si>
  <si>
    <t>darkvision 60 ft., low-light vision; Perception +24</t>
  </si>
  <si>
    <t>(12d8+108)</t>
  </si>
  <si>
    <t>Fort +13, Ref +5, Will +13</t>
  </si>
  <si>
    <t>cold 10</t>
  </si>
  <si>
    <t>bite +20 (4d8+18/19-20)</t>
  </si>
  <si>
    <t>6 strands +10 touch (1d6 Strength)</t>
  </si>
  <si>
    <t>pull (strand, 5 feet), strands</t>
  </si>
  <si>
    <t>Str 34, Dex 13, Con 29, Int 13, Wis 16, Cha 12</t>
  </si>
  <si>
    <t>33 (can't be tripped)</t>
  </si>
  <si>
    <t>Improved Critical (bite), Improved Initiative, Iron Will, Skill Focus (Perception, Stealth), Weapon Focus (strand)</t>
  </si>
  <si>
    <t>Climb +27, Knowledge (dungeoneering) +16, Knowledge (religion) +13, Perception +24, Stealth +18 (+26 in stony or icy areas)</t>
  </si>
  <si>
    <t>+8 Stealth in stony or icy areas</t>
  </si>
  <si>
    <t>A huge eye opens in this conical creature's front, just above a toothy mouth. Long strands of fibrous material whip from its sides.</t>
  </si>
  <si>
    <t>Strands (Ex) A roper can extend up to six thin, sticky strands from its body at a time, launching them to a maximum range of 50 feet. A roper's attacks with its strands resolve as ranged touch attacks. These strands are quite strong, but can be severed by any amount of slashing damage (a strand is AC 20). A creature struck by a strand is numbed and weakened by the strange material, and must make a DC 25 Fortitude save or take 1d6 points of Strength damage. The save DC is Constitution-based.</t>
  </si>
  <si>
    <t>The roper is an ambush hunter. Capable of altering the coloration and shape of its body, a roper in hiding looks remarkably like a stalagmite of stone or ice (or in low-ceilinged chambers, a stony or icy pillar). In areas without such features to hide among, a roper can compress its body into a much more squat, boulder-like shape. The strands it extrudes are not flesh but a thick, semiliquid material similar to partially melted wax but with the strength of an iron chain and the ability to numb flesh and sap strength. The roper can manipulate these strands with great finesse, and can fling them as far as 50 feet to snatch objects that attract its attention.  Although alien and monstrous in shape, the roper is in fact one of the most intelligent denizens of the deep caverns of the world. They do not form large societies (although ropers can be found living among some deep-dwelling denizens like the intellect devourers or neothelids, with whom they have been known to sometimes ally), but often congregate in small clusters.  Particularly interested in the philosophy of life and death and the finer points of the more cruel and sinister religions of the world, a roper can talk or argue for hours with those it initially sought merely to eat. Stories speak of particularly skilled debaters and philosophers who have been kept for days or even years as pets or conversational companions by roper clusters, but in the end, if such pets don't eventually escape, a roper's appetite always wins out over its intellectual curiosity-especially in cases where pets are constantly outmaneuvering their keeper's wits and patience.  A roper is 9 feet tall and weighs 2,200 pounds.</t>
  </si>
  <si>
    <t>&lt;link rel="stylesheet"href="PF.css"&gt;&lt;div&gt;&lt;h2&gt;Roper&lt;/h2&gt;&lt;h3&gt;&lt;i&gt;A huge eye opens in this conical creature's front, just above a toothy mouth. Long strands of fibrous material whip from its sides.&lt;/i&gt;&lt;/h3&gt;&lt;br&gt;&lt;/br&gt;&lt;/div&gt;&lt;div class="heading"&gt;&lt;p class="alignleft"&gt;Roper&lt;/p&gt;&lt;p class="alignright"&gt;CR 12&lt;/p&gt;&lt;div style="clear: both;"&gt;&lt;/div&gt;&lt;/div&gt;&lt;div&gt;&lt;h5&gt;&lt;b&gt;XP &lt;/b&gt;19,200&lt;/h5&gt;&lt;h5&gt;CE Large aberration &lt;/h5&gt;&lt;h5&gt;&lt;b&gt;Init &lt;/b&gt;+5; &lt;b&gt;Senses &lt;/b&gt;darkvision 60 ft., low-light vision; Perception +24&lt;/h5&gt;&lt;/div&gt;&lt;hr/&gt;&lt;div&gt;&lt;h5&gt;&lt;b&gt;DEFENSE&lt;/b&gt;&lt;/h5&gt;&lt;/div&gt;&lt;hr/&gt;&lt;div&gt;&lt;h5&gt;&lt;b&gt;AC &lt;/b&gt;27, touch 10, flat-footed 26 (+1 Dex, +17 natural, -1 size)&lt;/h5&gt;&lt;h5&gt;&lt;b&gt;hp &lt;/b&gt;162 (12d8+108)&lt;/h5&gt;&lt;h5&gt;&lt;b&gt;Fort &lt;/b&gt;+13, &lt;b&gt;Ref &lt;/b&gt;+5, &lt;b&gt;Will &lt;/b&gt;+13&lt;/h5&gt;&lt;h5&gt;&lt;b&gt;Immune &lt;/b&gt;electricity; &lt;b&gt;Resist &lt;/b&gt;cold 10; &lt;b&gt;SR &lt;/b&gt;27&lt;/h5&gt;&lt;h5&gt;&lt;b&gt;Weaknesses &lt;/b&gt;vulnerability to fire&lt;/h5&gt;&lt;/div&gt;&lt;hr/&gt;&lt;div&gt;&lt;h5&gt;&lt;b&gt;OFFENSE&lt;/b&gt;&lt;/h5&gt;&lt;/div&gt;&lt;hr/&gt;&lt;div&gt;&lt;h5&gt;&lt;b&gt;Spd &lt;/b&gt;10 ft.&lt;/h5&gt;&lt;h5&gt;&lt;b&gt;Melee &lt;/b&gt;bite +20 (4d8+18/19-20)&lt;/h5&gt;&lt;h5&gt;&lt;b&gt;Ranged &lt;/b&gt;6 strands +10 touch (1d6 Strength)&lt;/h5&gt;&lt;h5&gt;&lt;b&gt;Space &lt;/b&gt;10 ft.; &lt;b&gt;Reach &lt;/b&gt;10 ft.&lt;/h5&gt;&lt;h5&gt;&lt;b&gt;Special Attacks &lt;/b&gt;pull (strand, 5 feet), strands&lt;/h5&gt;&lt;/div&gt;&lt;hr/&gt;&lt;div&gt;&lt;h5&gt;&lt;b&gt;STATISTICS&lt;/b&gt;&lt;/h5&gt;&lt;/div&gt;&lt;hr/&gt;&lt;div&gt;&lt;h5&gt;&lt;b&gt;Str&lt;/b&gt; 34, &lt;b&gt;Dex&lt;/b&gt; 13, &lt;b&gt;Con&lt;/b&gt; 29, &lt;b&gt;Int&lt;/b&gt; 13, &lt;b&gt;Wis&lt;/b&gt; 16, &lt;b&gt;Cha&lt;/b&gt; 12&lt;/h5&gt;&lt;h5&gt;&lt;b&gt;Base Atk &lt;/b&gt;+9; &lt;b&gt;CMB &lt;/b&gt;+22; &lt;b&gt;CMD &lt;/b&gt;33 (can't be tripped)&lt;/h5&gt;&lt;h5&gt;&lt;b&gt;Feats &lt;/b&gt;Improved Critical (bite), Improved Initiative, Iron Will, Skill Focus (Perception, Stealth), Weapon Focus (strand)&lt;/h5&gt;&lt;h5&gt;&lt;b&gt;Skills &lt;/b&gt;Climb +27, Knowledge (dungeoneering) +16, Knowledge (religion) +13, Perception +24, Stealth +18 (+26 in stony or icy areas); &lt;b&gt;Racial Modifiers &lt;/b&gt;+8 Stealth in stony or icy areas&lt;/h5&gt;&lt;h5&gt;&lt;b&gt;Languages &lt;/b&gt;Aklo, Undercommon&lt;/h5&gt;&lt;/div&gt;&lt;hr/&gt;&lt;div&gt;&lt;h5&gt;&lt;b&gt;ECOLOGY&lt;/b&gt;&lt;/h5&gt;&lt;/div&gt;&lt;hr/&gt;&lt;div&gt;&lt;h5&gt;&lt;b&gt;Environment &lt;/b&gt; any underground&lt;/h5&gt;&lt;h5&gt;&lt;b&gt;Organization &lt;/b&gt;solitary, pair, or cluster (3-6)&lt;/h5&gt;&lt;h5&gt;&lt;b&gt;Treasure &lt;/b&gt;standard&lt;/h5&gt;&lt;/div&gt;&lt;hr/&gt;&lt;div&gt;&lt;h5&gt;&lt;b&gt;SPECIAL ABILITIES&lt;/b&gt;&lt;/h5&gt;&lt;/div&gt;&lt;hr/&gt;&lt;div&gt;&lt;h5&gt;&lt;b&gt;Strands (Ex)&lt;/b&gt; A roper can extend up to six thin, sticky strands from its body at a time, launching them to a maximum range of 50 feet. A roper's attacks with its strands resolve as ranged touch attacks. These strands are quite strong, but can be severed by any amount of slashing damage (a strand is AC 20). A creature struck by a strand is numbed and weakened by the strange material, and must make a DC 25 Fortitude save or take 1d6 points of Strength damage. The save DC is Constitution-based.&lt;/h5&gt;&lt;/div&gt;&lt;br&gt;&lt;/br&gt;&lt;div&gt;&lt;h4&gt;&lt;p&gt;The roper is an ambush hunter. Capable of altering the coloration and shape of its body, a roper in hiding looks remarkably like a stalagmite of stone or ice (or in low-ceilinged chambers, a stony or icy pillar). In areas without such features to hide among, a roper can compress its body into a much more squat, boulder-like shape. The strands it extrudes are not flesh but a thick, semiliquid material similar to partially melted wax but with the strength of an iron chain and the ability to numb flesh and sap strength. The roper can manipulate these strands with great finesse, and can fling them as far as 50 feet to snatch objects that attract its attention.&lt;/p&gt;&lt;p&gt;Although alien and monstrous in shape, the roper is in fact one of the most intelligent denizens of the deep caverns of the world. They do not form large societies (although ropers can be found living among some deep-dwelling denizens like the intellect devourers or neothelids, with whom they have been known to sometimes ally), but often congregate in small clusters.&lt;/p&gt;&lt;p&gt;Particularly interested in the philosophy of life and death and the finer points of the more cruel and sinister religions of the world, a roper can talk or argue for hours with those it initially sought merely to eat. Stories speak of particularly skilled debaters and philosophers who have been kept for days or even years as pets or conversational companions by roper clusters, but in the end, if such pets don't eventually escape, a roper's appetite always wins out over its intellectual curiosity-especially in cases where pets are constantly outmaneuvering their keeper's wits and patience.&lt;/p&gt;&lt;p&gt;A roper is 9 feet tall and weighs 2,200 pounds.&lt;/p&gt;&lt;/h4&gt;&lt;/div&gt;</t>
  </si>
  <si>
    <t>Rust Monster</t>
  </si>
  <si>
    <t>darkvision 60 ft., scent metals 90 ft.; Perception +12</t>
  </si>
  <si>
    <t>18, touch 13, flat-footed 15</t>
  </si>
  <si>
    <t>(+3 Dex, +5 natural)</t>
  </si>
  <si>
    <t>(5d8+5)</t>
  </si>
  <si>
    <t>Fort +2, Ref +4, Will +5</t>
  </si>
  <si>
    <t>40 ft., climb 10 ft.</t>
  </si>
  <si>
    <t>bite +6 (1d3), antennae +6 touch (rust)</t>
  </si>
  <si>
    <t>Str 10, Dex 17, Con 13, Int 2, Wis 13, Cha 8</t>
  </si>
  <si>
    <t>Ability Focus (rust), Skill Focus (Perception), Weapon Finesse</t>
  </si>
  <si>
    <t>Climb +8, Perception +12</t>
  </si>
  <si>
    <t>incidental (no metal treasure)</t>
  </si>
  <si>
    <t>This insectile monster has four legs, a strange propeller-shaped protrusion at the end of its tail, and two long, feathery antennae.</t>
  </si>
  <si>
    <t>Rust (Su) A rust monster's antennae are a primary touch attack that causes any metal object they touch to swiftly rust and corrode. The object touched takes half its maximum hp in damage and gains the broken condition-a second hit destroys the item. A rust monster never provokes attacks of opportunity by attempting to strike a weapon with its antennae. Against creatures made of metal, a rust monster's antennae deal 3d6+5 points of damage. An attended object, any magic object, or a metal creature can attempt a DC 15 Reflex save to negate this effect. The save DC is Constitution-based. Scent Metals (Ex) This ability functions much the same as the scent ability, except that the range is 90 feet and the rust monster can only use it to sense metal objects (including creatures wearing or carrying metal objects).</t>
  </si>
  <si>
    <t>Of all the terrifying beasts an explorer might encounter underground, only the rust monster targets that which the average adventurer values most: his treasure. Typically 5 feet long and weighing almost 200 pounds, the lobster-like rust monster would be frightening enough even without the alien feeding process that gives it its name. Rust monsters consume metal objects, preferring iron and ferrous alloys like steel but devouring even mithral, adamantine, and enchanted metals with equal ease. Any metal touched by the rust monster's delicate antennae or armored hide corrodes and falls to dust within seconds, making the beast a major threat to subterranean adventurers and those dwarven miners who must defend their forges and compete for ore. Though rust monsters have no innate tendency toward violence, their insatiable hunger leads them to charge anything they come across that bears even trace amounts of metal, and any resistance is met with unthinking savagery. It's not unheard of for rust monsters in metalpoor areas to track escaped victims for days using their scent metal ability, provided the victims retain intact metal objects. Fortunately, it's often possible to escape a rust monster's attentions by throwing it a dense metal object like a shield and running in the opposite direction. Those who frequent areas infested with rust monsters quickly learn to keep a few stone or wooden weapons close at hand.</t>
  </si>
  <si>
    <t>&lt;link rel="stylesheet"href="PF.css"&gt;&lt;div&gt;&lt;h2&gt;Rust Monster&lt;/h2&gt;&lt;h3&gt;&lt;i&gt;&lt;i&gt;This insectile monster has four legs&lt;/i&gt;, &lt;i&gt;a strange propeller-shaped protrusion at the end of its tail&lt;/i&gt;, &lt;i&gt;and two long&lt;/i&gt;, &lt;i&gt;feathery antennae.&lt;/i&gt;&lt;/i&gt;&lt;/h3&gt;&lt;br&gt;&lt;/br&gt;&lt;/div&gt;&lt;div class="heading"&gt;&lt;p class="alignleft"&gt;Rust Monster&lt;/p&gt;&lt;p class="alignright"&gt;CR 3&lt;/p&gt;&lt;div style="clear: both;"&gt;&lt;/div&gt;&lt;/div&gt;&lt;div&gt;&lt;h5&gt;&lt;b&gt;XP &lt;/b&gt;800&lt;/h5&gt;&lt;h5&gt;N Medium aberration &lt;/h5&gt;&lt;h5&gt;&lt;b&gt;Init &lt;/b&gt;+3; &lt;b&gt;Senses &lt;/b&gt;darkvision 60 ft., scent metals 90 ft.; Perception +12&lt;/h5&gt;&lt;/div&gt;&lt;hr/&gt;&lt;div&gt;&lt;h5&gt;&lt;b&gt;DEFENSE&lt;/b&gt;&lt;/h5&gt;&lt;/div&gt;&lt;hr/&gt;&lt;div&gt;&lt;h5&gt;&lt;b&gt;AC &lt;/b&gt;18, touch 13, flat-footed 15 (+3 Dex, +5 natural)&lt;/h5&gt;&lt;h5&gt;&lt;b&gt;hp &lt;/b&gt;27 (5d8+5)&lt;/h5&gt;&lt;h5&gt;&lt;b&gt;Fort &lt;/b&gt;+2, &lt;b&gt;Ref &lt;/b&gt;+4, &lt;b&gt;Will &lt;/b&gt;+5&lt;/h5&gt;&lt;/div&gt;&lt;hr/&gt;&lt;div&gt;&lt;h5&gt;&lt;b&gt;OFFENSE&lt;/b&gt;&lt;/h5&gt;&lt;/div&gt;&lt;hr/&gt;&lt;div&gt;&lt;h5&gt;&lt;b&gt;Spd &lt;/b&gt;40 ft., climb 10 ft.&lt;/h5&gt;&lt;h5&gt;&lt;b&gt;Melee &lt;/b&gt;bite +6 (1d3), antennae +6 touch (rust)&lt;/h5&gt;&lt;h5&gt;&lt;b&gt;Space &lt;/b&gt;5 ft.; &lt;b&gt;Reach &lt;/b&gt;5 ft.&lt;/h5&gt;&lt;/div&gt;&lt;hr/&gt;&lt;div&gt;&lt;h5&gt;&lt;b&gt;STATISTICS&lt;/b&gt;&lt;/h5&gt;&lt;/div&gt;&lt;hr/&gt;&lt;div&gt;&lt;h5&gt;&lt;b&gt;Str &lt;/b&gt;10, &lt;b&gt;Dex &lt;/b&gt;17, &lt;b&gt;Con &lt;/b&gt;13, &lt;b&gt;Int &lt;/b&gt; 2, &lt;b&gt;Wis &lt;/b&gt;13, &lt;b&gt;Cha &lt;/b&gt;8&lt;/h5&gt;&lt;h5&gt;&lt;b&gt;Base Atk &lt;/b&gt;+3; &lt;b&gt;CMB &lt;/b&gt;+3; &lt;b&gt;CMD &lt;/b&gt;16 (20 vs. trip)&lt;/h5&gt;&lt;h5&gt;&lt;b&gt;Feats &lt;/b&gt;Ability Focus (rust), Skill Focus (Perception), Weapon Finesse&lt;/h5&gt;&lt;h5&gt;&lt;b&gt;Skills &lt;/b&gt;Climb +8, Perception +12&lt;/h5&gt;&lt;/div&gt;&lt;hr/&gt;&lt;div&gt;&lt;h5&gt;&lt;b&gt;ECOLOGY&lt;/b&gt;&lt;/h5&gt;&lt;/div&gt;&lt;hr/&gt;&lt;div&gt;&lt;h5&gt;&lt;b&gt;Environment &lt;/b&gt; any underground&lt;/h5&gt;&lt;h5&gt;&lt;b&gt;Organization &lt;/b&gt;solitary, pair, or nest (3-10)&lt;/h5&gt;&lt;h5&gt;&lt;b&gt;Treasure &lt;/b&gt;incidental (no metal treasure)&lt;/h5&gt;&lt;/div&gt;&lt;hr/&gt;&lt;div&gt;&lt;h5&gt;&lt;b&gt;SPECIAL ABILITIES&lt;/b&gt;&lt;/h5&gt;&lt;/div&gt;&lt;hr/&gt;&lt;div&gt;&lt;h5&gt;&lt;b&gt;Rust (Su)&lt;/b&gt; A rust monster's antennae are a primary touch attack that causes any metal object they touch to swiftly rust and corrode. The object touched takes half its maximum hp in damage and gains the broken condition-a second hit destroys the item. A rust monster never provokes attacks of opportunity by attempting to strike a weapon with its antennae. Against creatures made of metal, a rust monster's antennae deal 3d6+5 points of damage. An attended object, any magic object, or a metal creature can attempt a DC 15 Reflex save to negate this effect. The save DC is Constitution-based. &lt;/h5&gt;&lt;h5&gt;&lt;b&gt;Scent Metals (Ex)&lt;/b&gt; This ability functions much the same as the scent ability, except that the range is 90 feet and the rust monster can only use it to sense metal objects (including creatures wearing or carrying metal objects).&lt;/h5&gt;&lt;/div&gt;&lt;br&gt;&lt;/br&gt;&lt;div&gt;&lt;h4&gt;&lt;p&gt;&lt;p&gt;Of all the terrifying beasts an explorer might encounter underground, only the rust monster targets that which the average adventurer values most: his treasure. Typically 5 feet long and weighing almost 200 pounds, the lobster-like rust monster would be frightening enough even without the alien feeding process that gives it its name. Rust monsters consume metal objects, preferring iron and ferrous alloys like steel but devouring even mithral, adamantine, and enchanted metals with equal ease. Any metal touched by the rust monster's delicate antennae or armored hide corrodes and falls to dust within seconds, making the beast a major threat to subterranean adventurers and those dwarven miners who must defend their forges and compete for ore. Though rust monsters have no innate tendency toward violence, their insatiable hunger leads them to charge anything they come across that bears even trace amounts of metal, and any resistance is met with unthinking savagery. It's not unheard of for rust monsters in metalpoor areas to track escaped victims for days using their scent metal ability, provided the victims retain intact metal objects. Fortunately, it's often possible to escape a rust monster's attentions by throwing it a dense metal object like a shield and running in the opposite direction. Those who frequent areas infested with rust monsters quickly learn to keep a few stone or wooden weapons close at hand.&lt;/p&gt;&lt;/h4&gt;&lt;/div&gt;</t>
  </si>
  <si>
    <t>Sahuagin</t>
  </si>
  <si>
    <t>blindsense 30 ft., darkvision 60 ft.; Perception +6</t>
  </si>
  <si>
    <t>Fort +4, Ref +4, Will +4</t>
  </si>
  <si>
    <t>30 ft., swim 60 ft.</t>
  </si>
  <si>
    <t>trident +4 (1d8+3), bite -1 (1d4+1) or 2 claws +4 (1d4+2),  bite +4 (1d4+2)</t>
  </si>
  <si>
    <t>heavy crossbow +3 (1d10/19-20)</t>
  </si>
  <si>
    <t>blood frenzy</t>
  </si>
  <si>
    <t>Str 14, Dex 13, Con 14, Int 14, Wis 13, Cha 9</t>
  </si>
  <si>
    <t>Great Fortitude</t>
  </si>
  <si>
    <t>Handle Animal +1, Perception +6, Ride +6, Stealth +6, Survival +6, Swim +15</t>
  </si>
  <si>
    <t>Aquan, Common; speak with sharks</t>
  </si>
  <si>
    <t xml:space="preserve"> temperate or warm ocean</t>
  </si>
  <si>
    <t>Solitary, pair, team (5-8), patrol (11-20 plus 1 lieutenant of 3rd level and 1-2 sharks), band (20-80 plus 100% noncombatants, 1 lieutenant of 3rd level and 1 chieftain of 4th level per 20 adults, and 1-2 sharks), or tribe (70-160 plus 100% noncombatants, 1 lieutenant of 3rd level per 20 adults, 1 chieftain of 4th level per 40 adults, 9 guards of 4th level, 1-4 underpriestesses of 3rd-6th level, 1 priestess of 7th level, 1 baron of 6th-8th level, and 5-8 sharks)</t>
  </si>
  <si>
    <t>NPC gear (trident, heavy crossbow  with 10 bolts, other treasure)</t>
  </si>
  <si>
    <t>This scaly humanoid has a long, fish-like tail. Its arms and legs end in webbed claws, and its piscine head features a toothy maw.</t>
  </si>
  <si>
    <t>Blood Frenzy (Ex) Once per day, a sahuagin that takes damage in combat can fly into a frenzy in the following round. It gains +2 Constitution and +2 Strength, but takes a -2 penalty to its AC. The frenzy lasts as long as the battle or 1 minute, whichever is shorter.  Speak with Sharks (Su) A sahuagin can communicate telepathically with sharks to a distance of 150 feet. This communication is limited to simple concepts, such as "come here," "defend me," or "attack this target."</t>
  </si>
  <si>
    <t>Ravenous and cruel, the sahuagin are, unfortunately, among the most prosperous oceanic races. Great cities raised by these creatures darken the deep ocean trenches, and many are the near-coastal fortresses where they launch endless raids against their air-breathing enemies who dwell in close proximity to the shore. Warlike and proud, the sahuagin rarely ally with others, and view most other aquatic races such as the aboleths, the merfolk, and their ilk as competitors. The only creatures they seem to respect and adore apart from their own kind are sharks, for in these relentless predators the sahuagin see much of themselves. A sahuagin stands 7 feet tall and weighs about 250 pounds.  Sahuagin are prone to beneficial mutations, and when a mutant is born it almost always rises to the society's nobility or rulership. The most common sahuagin mutation is an extra pair of arms (granting two additional claw attacks or the opportunity to wield more weapons).  Rumors speak of the rare malenti-sahuagin who look not like sharkmen but aquatic elves, yet who share their kin's bloodlusts and cruel natures. Malenti often serve as spies and assassins for sahuagin rulers, but rumors of allmalenti tribes in isolated reaches of the sea persist.</t>
  </si>
  <si>
    <t>&lt;link rel="stylesheet"href="PF.css"&gt;&lt;div&gt;&lt;h2&gt;Sahuagin&lt;/h2&gt;&lt;h3&gt;&lt;i&gt;This scaly humanoid has a long, fish-like tail. Its arms and legs end in webbed claws, and its piscine head features a toothy maw.&lt;/i&gt;&lt;/h3&gt;&lt;br&gt;&lt;/br&gt;&lt;/div&gt;&lt;div class="heading"&gt;&lt;p class="alignleft"&gt;Sahuagin&lt;/p&gt;&lt;p class="alignright"&gt;CR 2&lt;/p&gt;&lt;div style="clear: both;"&gt;&lt;/div&gt;&lt;/div&gt;&lt;div&gt;&lt;h5&gt;&lt;b&gt;XP &lt;/b&gt;600&lt;/h5&gt;&lt;h5&gt;LE Medium monstrous humanoid (aquatic)&lt;/h5&gt;&lt;h5&gt;&lt;b&gt;Init &lt;/b&gt;+1; &lt;b&gt;Senses &lt;/b&gt;blindsense 30 ft., darkvision 60 ft.; Perception +6&lt;/h5&gt;&lt;/div&gt;&lt;hr/&gt;&lt;div&gt;&lt;h5&gt;&lt;b&gt;DEFENSE&lt;/b&gt;&lt;/h5&gt;&lt;/div&gt;&lt;hr/&gt;&lt;div&gt;&lt;h5&gt;&lt;b&gt;AC &lt;/b&gt;16, touch 11, flat-footed 15 (+1 Dex, +5 natural)&lt;/h5&gt;&lt;h5&gt;&lt;b&gt;hp &lt;/b&gt;15 (2d10+4)&lt;/h5&gt;&lt;h5&gt;&lt;b&gt;Fort &lt;/b&gt;+4, &lt;b&gt;Ref &lt;/b&gt;+4, &lt;b&gt;Will &lt;/b&gt;+4&lt;/h5&gt;&lt;h5&gt;&lt;b&gt;Weaknesses &lt;/b&gt;light blindness&lt;/h5&gt;&lt;/div&gt;&lt;hr/&gt;&lt;div&gt;&lt;h5&gt;&lt;b&gt;OFFENSE&lt;/b&gt;&lt;/h5&gt;&lt;/div&gt;&lt;hr/&gt;&lt;div&gt;&lt;h5&gt;&lt;b&gt;Spd &lt;/b&gt;30 ft., swim 60 ft.&lt;/h5&gt;&lt;h5&gt;&lt;b&gt;Melee &lt;/b&gt;trident +4 (1d8+3), bite -1 (1d4+1) or &lt;/br&gt;2 claws +4 (1d4+2),  bite +4 (1d4+2)&lt;/h5&gt;&lt;h5&gt;&lt;b&gt;Ranged &lt;/b&gt;heavy crossbow +3 (1d10/19-20)&lt;/h5&gt;&lt;h5&gt;&lt;b&gt;Special Attacks &lt;/b&gt;blood frenzy&lt;/h5&gt;&lt;/div&gt;&lt;hr/&gt;&lt;div&gt;&lt;h5&gt;&lt;b&gt;STATISTICS&lt;/b&gt;&lt;/h5&gt;&lt;/div&gt;&lt;hr/&gt;&lt;div&gt;&lt;h5&gt;&lt;b&gt;Str&lt;/b&gt; 14, &lt;b&gt;Dex&lt;/b&gt; 13, &lt;b&gt;Con&lt;/b&gt; 14, &lt;b&gt;Int&lt;/b&gt; 14, &lt;b&gt;Wis&lt;/b&gt; 13, &lt;b&gt;Cha&lt;/b&gt; 9&lt;/h5&gt;&lt;h5&gt;&lt;b&gt;Base Atk &lt;/b&gt;+2; &lt;b&gt;CMB &lt;/b&gt;+4; &lt;b&gt;CMD &lt;/b&gt;15&lt;/h5&gt;&lt;h5&gt;&lt;b&gt;Feats &lt;/b&gt;Great Fortitude&lt;/h5&gt;&lt;h5&gt;&lt;b&gt;Skills &lt;/b&gt;Handle Animal +1, Perception +6, Ride +6, Stealth +6, Survival +6, Swim +15&lt;/h5&gt;&lt;h5&gt;&lt;b&gt;Languages &lt;/b&gt;Aquan, Common; speak with sharks&lt;/h5&gt;&lt;/div&gt;&lt;hr/&gt;&lt;div&gt;&lt;h5&gt;&lt;b&gt;ECOLOGY&lt;/b&gt;&lt;/h5&gt;&lt;/div&gt;&lt;hr/&gt;&lt;div&gt;&lt;h5&gt;&lt;b&gt;Environment &lt;/b&gt; temperate or warm ocean&lt;/h5&gt;&lt;h5&gt;&lt;b&gt;Organization &lt;/b&gt;Solitary, pair, team (5-8), patrol (11-20 plus 1 lieutenant of 3rd level and 1-2 sharks), band (20-80 plus 100% noncombatants, 1 lieutenant of 3rd level and 1 chieftain of 4th level per 20 adults, and 1-2 sharks), or tribe (70-160 plus 100% noncombatants, 1 lieutenant of 3rd level per 20 adults, 1 chieftain of 4th level per 40 adults, 9 guards of 4th level, 1-4 underpriestesses of 3rd-6th level, 1 priestess of 7th level, 1 baron of 6th-8th level, and 5-8 sharks)&lt;/h5&gt;&lt;h5&gt;&lt;b&gt;Treasure &lt;/b&gt;NPC gear (trident, heavy crossbow  with 10 bolts, other treasure)&lt;/h5&gt;&lt;/div&gt;&lt;hr/&gt;&lt;div&gt;&lt;h5&gt;&lt;b&gt;SPECIAL ABILITIES&lt;/b&gt;&lt;/h5&gt;&lt;/div&gt;&lt;hr/&gt;&lt;div&gt;&lt;h5&gt;&lt;b&gt;Blood Frenzy (Ex)&lt;/b&gt; Once per day, a sahuagin that takes damage in combat can fly into a frenzy in the following round. It gains +2 Constitution and +2 Strength, but takes a -2 penalty to its AC. The frenzy lasts as long as the battle or 1 minute, whichever is shorter.  &lt;/h5&gt;&lt;h5&gt;&lt;b&gt;Speak with Sharks (Su)&lt;/b&gt; A sahuagin can communicate telepathically with sharks to a distance of 150 feet. This communication is limited to simple concepts, such as "come here," "defend me," or "attack this target."&lt;/h5&gt;&lt;/div&gt;&lt;br&gt;&lt;/br&gt;&lt;div&gt;&lt;h4&gt;&lt;p&gt;Ravenous and cruel, the sahuagin are, unfortunately, among the most prosperous oceanic races. Great cities raised by these creatures darken the deep ocean trenches, and many are the near-coastal fortresses where they launch endless raids against their air-breathing enemies who dwell in close proximity to the shore. Warlike and proud, the sahuagin rarely ally with others, and view most other aquatic races such as the aboleths, the merfolk, and their ilk as competitors. The only creatures they seem to respect and adore apart from their own kind are sharks, for in these relentless predators the sahuagin see much of themselves. A sahuagin stands 7 feet tall and weighs about 250 pounds.&lt;/p&gt;&lt;p&gt;Sahuagin are prone to beneficial mutations, and when a mutant is born it almost always rises to the society's nobility or rulership. The most common sahuagin mutation is an extra pair of arms (granting two additional claw attacks or the opportunity to wield more weapons).&lt;/p&gt;&lt;p&gt;Rumors speak of the rare malenti-sahuagin who look not like sharkmen but aquatic elves, yet who share their kin's bloodlusts and cruel natures. Malenti often serve as spies and assassins for sahuagin rulers, but rumors of allmalenti tribes in isolated reaches of the sea persist.&lt;/p&gt;&lt;/h4&gt;&lt;/div&gt;</t>
  </si>
  <si>
    <t>Salamander</t>
  </si>
  <si>
    <t>Fort +10, Ref +7, Will +6</t>
  </si>
  <si>
    <t>spear +11/+6 (1d8+4/x3 plus 1d6 fire), tail slap +6 (2d6+1  plus 1d6 fire and grab)</t>
  </si>
  <si>
    <t>5 ft. (10 ft. with tail)</t>
  </si>
  <si>
    <t>constrict (2d6+4 plus 1d6 fire), heat</t>
  </si>
  <si>
    <t>Str 16, Dex 13, Con 18, Int 14, Wis 15, Cha 13</t>
  </si>
  <si>
    <t>+11 (+15 grapple)</t>
  </si>
  <si>
    <t>22 (can't be tripped)</t>
  </si>
  <si>
    <t>Cleave, Iron Will, Power Attack, Skill Focus (Perception)</t>
  </si>
  <si>
    <t>Acrobatics +12, Bluff +12, Craft (weaponsmithing) +17, Intimidate +12, Knowledge (planes) +13, Perception +16, Sense Motive +13, Stealth +12</t>
  </si>
  <si>
    <t>+4 Craft (armorsmithing, blacksmithing, and weaponsmithing)</t>
  </si>
  <si>
    <t>Common, Ignan</t>
  </si>
  <si>
    <t>solitary, pair, or cluster (3-5)</t>
  </si>
  <si>
    <t>standard (spear, other nonflammable treasure)</t>
  </si>
  <si>
    <t>This snake-bodied humanoid hisses with anger. Spines of crackling flame dance along the creature's blackened, fiery-red scales.</t>
  </si>
  <si>
    <t>Heat (Ex) A salamander generates so much heat that its mere touch deals an additional 1d6 points of fire damage. A salamander's metallic weapons also conduct this heat.</t>
  </si>
  <si>
    <t>Salamanders are native to the Plane of Fire, where their legions of fierce warriors are much feared by the other inhabitants of the plane. Because some of the stronger elemental fire races enslave salamanders for their metalworking skill and fighting prowess, the salamanders hate the efreet and other inhabitants with a passion.  Though their lairs typically hover in temperatures of 500 degrees F or more, salamanders can tolerate lower temperatures. They generally do so only when forced, and are even surlier and more short-tempered than normal in such environments. Although they hail from the Plane of Fire, the salamander race identifies more with the Abyss, and they hold demons (particularly those associated with fire, like balors and certain fire-themed demon lords) in great esteem. It's not unusual to encounter large groups of salamanders in the Abyss as a result.  Salamanders are often conjured to the Material Plane to serve as guardians or, more commonly, to craft weapons, armor, and other metalwork, for their skill in these areas is legendary. Salamanders also infest areas of the Material Plane where the boundaries between this world and the Plane of Fire have worn thin, such as in and near volcanoes.  Because their habitat is so extreme, salamanders only save treasure that can withstand high temperatures, such as swords, armor, jewels, rods, and other items made from high-melting-point metals. Salamander society is a cruel one based on power and the ability to subjugate those beneath oneself. Beings beneath a salamander that cause it discomfort are dealt a slow and painful death.</t>
  </si>
  <si>
    <t>&lt;link rel="stylesheet"href="PF.css"&gt;&lt;div&gt;&lt;h2&gt;Salamander&lt;/h2&gt;&lt;h3&gt;&lt;i&gt;This snake-bodied humanoid hisses with anger. Spines of crackling flame dance along the creature's blackened, fiery-red scales.&lt;/i&gt;&lt;/h3&gt;&lt;br&gt;&lt;/br&gt;&lt;/div&gt;&lt;div class="heading"&gt;&lt;p class="alignleft"&gt;Salamander&lt;/p&gt;&lt;p class="alignright"&gt;CR 6&lt;/p&gt;&lt;div style="clear: both;"&gt;&lt;/div&gt;&lt;/div&gt;&lt;div&gt;&lt;h5&gt;&lt;b&gt;XP &lt;/b&gt;2,400&lt;/h5&gt;&lt;h5&gt;CE Medium outsider (extraplanar, fire)&lt;/h5&gt;&lt;h5&gt;&lt;b&gt;Init &lt;/b&gt;+1; &lt;b&gt;Senses &lt;/b&gt;darkvision 60 ft.; Perception +16&lt;/h5&gt;&lt;/div&gt;&lt;hr/&gt;&lt;div&gt;&lt;h5&gt;&lt;b&gt;DEFENSE&lt;/b&gt;&lt;/h5&gt;&lt;/div&gt;&lt;hr/&gt;&lt;div&gt;&lt;h5&gt;&lt;b&gt;AC &lt;/b&gt;18, touch 11, flat-footed 17 (+1 Dex, +7 natural)&lt;/h5&gt;&lt;h5&gt;&lt;b&gt;hp &lt;/b&gt;76 (8d10+32)&lt;/h5&gt;&lt;h5&gt;&lt;b&gt;Fort &lt;/b&gt;+10, &lt;b&gt;Ref &lt;/b&gt;+7, &lt;b&gt;Will &lt;/b&gt;+6&lt;/h5&gt;&lt;h5&gt;&lt;b&gt;DR &lt;/b&gt;10/magic; &lt;b&gt;Immune &lt;/b&gt;fire&lt;/h5&gt;&lt;h5&gt;&lt;b&gt;Weaknesses &lt;/b&gt;vulnerability to cold&lt;/h5&gt;&lt;/div&gt;&lt;hr/&gt;&lt;div&gt;&lt;h5&gt;&lt;b&gt;OFFENSE&lt;/b&gt;&lt;/h5&gt;&lt;/div&gt;&lt;hr/&gt;&lt;div&gt;&lt;h5&gt;&lt;b&gt;Spd &lt;/b&gt;20 ft.&lt;/h5&gt;&lt;h5&gt;&lt;b&gt;Melee &lt;/b&gt;spear +11/+6 (1d8+4/x3 plus 1d6 fire), tail slap +6 (2d6+1  plus 1d6 fire and grab)&lt;/h5&gt;&lt;h5&gt;&lt;b&gt;Space &lt;/b&gt;5 ft.; &lt;b&gt;Reach &lt;/b&gt;5 ft. (10 ft. with tail)&lt;/h5&gt;&lt;h5&gt;&lt;b&gt;Special Attacks &lt;/b&gt;constrict (2d6+4 plus 1d6 fire), heat&lt;/h5&gt;&lt;/div&gt;&lt;hr/&gt;&lt;div&gt;&lt;h5&gt;&lt;b&gt;STATISTICS&lt;/b&gt;&lt;/h5&gt;&lt;/div&gt;&lt;hr/&gt;&lt;div&gt;&lt;h5&gt;&lt;b&gt;Str&lt;/b&gt; 16, &lt;b&gt;Dex&lt;/b&gt; 13, &lt;b&gt;Con&lt;/b&gt; 18, &lt;b&gt;Int&lt;/b&gt; 14, &lt;b&gt;Wis&lt;/b&gt; 15, &lt;b&gt;Cha&lt;/b&gt; 13&lt;/h5&gt;&lt;h5&gt;&lt;b&gt;Base Atk &lt;/b&gt;+8; &lt;b&gt;CMB &lt;/b&gt;+11 (+15 grapple); &lt;b&gt;CMD &lt;/b&gt;22 (can't be tripped)&lt;/h5&gt;&lt;h5&gt;&lt;b&gt;Feats &lt;/b&gt;Cleave, Iron Will, Power Attack, Skill Focus (Perception)&lt;/h5&gt;&lt;h5&gt;&lt;b&gt;Skills &lt;/b&gt;Acrobatics +12, Bluff +12, Craft (weaponsmithing) +17, Intimidate +12, Knowledge (planes) +13, Perception +16, Sense Motive +13, Stealth +12; &lt;b&gt;Racial Modifiers &lt;/b&gt;+4 Craft (armorsmithing, blacksmithing, and weaponsmithing)&lt;/h5&gt;&lt;h5&gt;&lt;b&gt;Languages &lt;/b&gt;Common, Ignan&lt;/h5&gt;&lt;/div&gt;&lt;hr/&gt;&lt;div&gt;&lt;h5&gt;&lt;b&gt;ECOLOGY&lt;/b&gt;&lt;/h5&gt;&lt;/div&gt;&lt;hr/&gt;&lt;div&gt;&lt;h5&gt;&lt;b&gt;Environment &lt;/b&gt; any (Plane of Fire)&lt;/h5&gt;&lt;h5&gt;&lt;b&gt;Organization &lt;/b&gt;solitary, pair, or cluster (3-5)&lt;/h5&gt;&lt;h5&gt;&lt;b&gt;Treasure &lt;/b&gt;standard (spear, other nonflammable treasure)&lt;/h5&gt;&lt;/div&gt;&lt;hr/&gt;&lt;div&gt;&lt;h5&gt;&lt;b&gt;SPECIAL ABILITIES&lt;/b&gt;&lt;/h5&gt;&lt;/div&gt;&lt;hr/&gt;&lt;div&gt;&lt;h5&gt;&lt;b&gt;Heat (Ex)&lt;/b&gt; A salamander generates so much heat that its mere touch deals an additional 1d6 points of fire damage. A salamander's metallic weapons also conduct this heat.&lt;/h5&gt;&lt;/div&gt;&lt;br&gt;&lt;/br&gt;&lt;div&gt;&lt;h4&gt;&lt;p&gt;Salamanders are native to the Plane of Fire, where their legions of fierce warriors are much feared by the other inhabitants of the plane. Because some of the stronger elemental fire races enslave salamanders for their metalworking skill and fighting prowess, the salamanders hate the efreet and other inhabitants with a passion.&lt;/p&gt;&lt;p&gt;Though their lairs typically hover in temperatures of 500 degrees F or more, salamanders can tolerate lower temperatures. They generally do so only when forced, and are even surlier and more short-tempered than normal in such environments. Although they hail from the Plane of Fire, the salamander race identifies more with the Abyss, and they hold demons (particularly those associated with fire, like balors and certain fire-themed demon lords) in great esteem. It's not unusual to encounter large groups of salamanders in the Abyss as a result.&lt;/p&gt;&lt;p&gt;Salamanders are often conjured to the Material Plane to serve as guardians or, more commonly, to craft weapons, armor, and other metalwork, for their skill in these areas is legendary. Salamanders also infest areas of the Material Plane where the boundaries between this world and the Plane of Fire have worn thin, such as in and near volcanoes.&lt;/p&gt;&lt;p&gt;Because their habitat is so extreme, salamanders only save treasure that can withstand high temperatures, such as swords, armor, jewels, rods, and other items made from high-melting-point metals. Salamander society is a cruel one based on power and the ability to subjugate those beneath oneself. Beings beneath a salamander that cause it discomfort are dealt a slow and painful death.&lt;/p&gt;&lt;/h4&gt;&lt;/div&gt;</t>
  </si>
  <si>
    <t>Satyr</t>
  </si>
  <si>
    <t>low-light vision; Perception +18</t>
  </si>
  <si>
    <t>(+2 Dex, +1 dodge, +5 natural)</t>
  </si>
  <si>
    <t>(8d6+16)</t>
  </si>
  <si>
    <t>Fort +4, Ref +8, Will +8</t>
  </si>
  <si>
    <t>dagger +6 (1d4+2/19-20), horns +1 (1d6+1)</t>
  </si>
  <si>
    <t>short bow +6 (1d6/x3)</t>
  </si>
  <si>
    <t>pipes</t>
  </si>
  <si>
    <t>Spell-Like Abilities (CL 8th) At will-charm person (DC 15), dancing lights, ghost sound (DC 14), sleep (DC 15), suggestion (DC 17) 1/day-fear (DC 18), summon nature's ally III</t>
  </si>
  <si>
    <t>Str 14, Dex 15, Con 15, Int 12, Wis 14, Cha 19</t>
  </si>
  <si>
    <t>Dodge, Mobility, Skill Focus (Perception), Weapon Finesse</t>
  </si>
  <si>
    <t>Bluff +15, Diplomacy +15, Disguise +9, Intimidate +9, Knowledge (nature) +10, Perception +18, Perform (wind instruments) +19, Stealth +17, Survival +7</t>
  </si>
  <si>
    <t>+4 Perception, +4 Perform, +4 Stealth</t>
  </si>
  <si>
    <t>solitary, pair, band (3-6), or orgy (7-11)</t>
  </si>
  <si>
    <t>standard (dagger, short bow plus 20 arrows, masterwork panpipes, other treasure)</t>
  </si>
  <si>
    <t>This handsome, grinning man has the furry legs of a goat and a set of curling ram horns extending from his temples.</t>
  </si>
  <si>
    <t>Pipes (Su) A satyr can focus and empower his magic by playing haunting melodies on his panpipes. When he plays, all creatures within a 60-foot radius must make a DC 18 Will save or be affected by charm person, fear, sleep, or suggestion, depending on what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t>
  </si>
  <si>
    <t>Satyrs, known in some regions as fauns, are debauched and hedonistic creatures of the deepest, most primeval parts of the woods. They adore wine, music, and carnal delights, and are renowned as rakes and smooth-talkers, wooing unwary maidens and shepherd boys and leaving a trail of awkward explanations and unplanned pregnancies in their wakes. Though their bodies are almost always those of attractive and well-built men, much of the satyrs' talent for seduction lies in their talent for music. With the aid of his eponymous pipes, a satyr is capable of weaving a wide variety of melodic spells designed to enchant others and bring them in line with his capricious desires. In addition to their constant frolicking, satyrs often act as guardians of the creatures in their forest homes, and any who manage to turn the satyr's lust to wrath are likely to find themselves facing down dangerous animals surrounding the faun. Still, while satyrs tend to value their own amusement well above the rights of others, they bear no ill will toward those they seduce. Children born from such encounters are always full-blooded satyrs, and are generally spirited away by their riotous kin soon after birth.</t>
  </si>
  <si>
    <t>&lt;link rel="stylesheet"href="PF.css"&gt;&lt;div&gt;&lt;h2&gt;Satyr&lt;/h2&gt;&lt;h3&gt;&lt;i&gt;&lt;i&gt;This handsome&lt;/i&gt;, &lt;i&gt;grinning man has the furry legs of a goat and a set of curling ram horns extending from his temples.&lt;/i&gt;&lt;/i&gt;&lt;/h3&gt;&lt;br&gt;&lt;/br&gt;&lt;/div&gt;&lt;div class="heading"&gt;&lt;p class="alignleft"&gt;Satyr&lt;/p&gt;&lt;p class="alignright"&gt;CR 4&lt;/p&gt;&lt;div style="clear: both;"&gt;&lt;/div&gt;&lt;/div&gt;&lt;div&gt;&lt;h5&gt;&lt;b&gt;XP &lt;/b&gt;1,200&lt;/h5&gt;&lt;h5&gt;CN Medium fey &lt;/h5&gt;&lt;h5&gt;&lt;b&gt;Init &lt;/b&gt;+2; &lt;b&gt;Senses &lt;/b&gt;low-light vision; Perception +18&lt;/h5&gt;&lt;/div&gt;&lt;hr/&gt;&lt;div&gt;&lt;h5&gt;&lt;b&gt;DEFENSE&lt;/b&gt;&lt;/h5&gt;&lt;/div&gt;&lt;hr/&gt;&lt;div&gt;&lt;h5&gt;&lt;b&gt;AC &lt;/b&gt;18, touch 13, flat-footed 15 (+2 Dex, +1 dodge, +5 natural)&lt;/h5&gt;&lt;h5&gt;&lt;b&gt;hp &lt;/b&gt;44 (8d6+16)&lt;/h5&gt;&lt;h5&gt;&lt;b&gt;Fort &lt;/b&gt;+4, &lt;b&gt;Ref &lt;/b&gt;+8, &lt;b&gt;Will &lt;/b&gt;+8&lt;/h5&gt;&lt;h5&gt;&lt;b&gt;DR &lt;/b&gt;5/cold iron&lt;/h5&gt;&lt;/div&gt;&lt;hr/&gt;&lt;div&gt;&lt;h5&gt;&lt;b&gt;OFFENSE&lt;/b&gt;&lt;/h5&gt;&lt;/div&gt;&lt;hr/&gt;&lt;div&gt;&lt;h5&gt;&lt;b&gt;Spd &lt;/b&gt;40 ft.&lt;/h5&gt;&lt;h5&gt;&lt;b&gt;Melee &lt;/b&gt;dagger +6 (1d4+2/19-20), horns +1 (1d6+1)&lt;/h5&gt;&lt;h5&gt;&lt;b&gt;Ranged &lt;/b&gt;short bow +6 (1d6/x3)&lt;/h5&gt;&lt;h5&gt;&lt;b&gt;Space &lt;/b&gt;5 ft.; &lt;b&gt;Reach &lt;/b&gt;5 ft.&lt;/h5&gt;&lt;h5&gt;&lt;b&gt;Special Attacks &lt;/b&gt;pipes&lt;/h5&gt;&lt;h5&gt;&lt;b&gt;Spell-Like Abilities&lt;/b&gt; (CL 8th)&lt;/br&gt;At will&amp;mdash;&lt;i&gt;&lt;i&gt;charm person&lt;/i&gt;&lt;/i&gt; (DC 15),&lt;i&gt; &lt;i&gt;dancing lights&lt;/i&gt;&lt;/i&gt;, &lt;i&gt;&lt;i&gt;ghost sound&lt;/i&gt;&lt;/i&gt; (DC 14), &lt;i&gt;&lt;i&gt;sleep&lt;/i&gt;&lt;/i&gt; (DC 15), &lt;i&gt;&lt;i&gt;suggestion&lt;/i&gt;&lt;/i&gt; (DC 17)&lt;/br&gt;1/day&amp;mdash;&lt;i&gt;&lt;i&gt;fear&lt;/i&gt;&lt;/i&gt; (DC 18),&lt;i&gt; &lt;i&gt;summon nature's ally III&lt;/i&gt;&lt;/i&gt;&lt;/h5&gt;&lt;/h5&gt;&lt;/div&gt;&lt;hr/&gt;&lt;div&gt;&lt;h5&gt;&lt;b&gt;STATISTICS&lt;/b&gt;&lt;/h5&gt;&lt;/div&gt;&lt;hr/&gt;&lt;div&gt;&lt;h5&gt;&lt;b&gt;Str &lt;/b&gt;14, &lt;b&gt;Dex &lt;/b&gt;15, &lt;b&gt;Con &lt;/b&gt;15, &lt;b&gt;Int &lt;/b&gt; 12, &lt;b&gt;Wis &lt;/b&gt;14, &lt;b&gt;Cha &lt;/b&gt;19&lt;/h5&gt;&lt;h5&gt;&lt;b&gt;Base Atk &lt;/b&gt;+4; &lt;b&gt;CMB &lt;/b&gt;+6; &lt;b&gt;CMD &lt;/b&gt;18&lt;/h5&gt;&lt;h5&gt;&lt;b&gt;Feats &lt;/b&gt;Dodge, Mobility, Skill Focus (Perception), Weapon Finesse&lt;/h5&gt;&lt;h5&gt;&lt;b&gt;Skills &lt;/b&gt;Bluff +15, Diplomacy +15, Disguise +9, Intimidate +9, Knowledge (nature) +10, Perception +18, Perform (wind instruments) +19, Stealth +17, Survival +7; &lt;b&gt;Racial Modifiers &lt;/b&gt;+4 Perception, +4 Perform, +4 Stealth&lt;/h5&gt;&lt;h5&gt;&lt;b&gt;Languages &lt;/b&gt;Common, Sylvan&lt;/h5&gt;&lt;/div&gt;&lt;hr/&gt;&lt;div&gt;&lt;h5&gt;&lt;b&gt;ECOLOGY&lt;/b&gt;&lt;/h5&gt;&lt;/div&gt;&lt;hr/&gt;&lt;div&gt;&lt;h5&gt;&lt;b&gt;Environment &lt;/b&gt; temperate forests&lt;/h5&gt;&lt;h5&gt;&lt;b&gt;Organization &lt;/b&gt;solitary, pair, band (3-6), or orgy (7-11)&lt;/h5&gt;&lt;h5&gt;&lt;b&gt;Treasure &lt;/b&gt;standard (dagger, short bow plus 20 arrows, masterwork panpipes, other treasure)&lt;/h5&gt;&lt;/div&gt;&lt;hr/&gt;&lt;div&gt;&lt;h5&gt;&lt;b&gt;SPECIAL ABILITIES&lt;/b&gt;&lt;/h5&gt;&lt;/div&gt;&lt;hr/&gt;&lt;div&gt;&lt;h5&gt;&lt;b&gt;Pipes (Su)&lt;/b&gt; A satyr can focus and empower his magic by playing haunting melodies on his panpipes. When he plays, all creatures within a 60-foot radius must make a DC 18 Will save or be affected by &lt;i&gt;charm person&lt;/i&gt;, &lt;i&gt;fear&lt;/i&gt;, &lt;i&gt;sleep&lt;/i&gt;, or &lt;i&gt;suggestion&lt;/i&gt;, depending on what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Charisma-based.&lt;/h5&gt;&lt;/div&gt;&lt;br&gt;&lt;/br&gt;&lt;div&gt;&lt;h4&gt;&lt;p&gt;&lt;p&gt;Satyrs, known in some regions as fauns, are debauched and hedonistic creatures of the deepest, most primeval parts of the woods. They adore wine, music, and carnal delights, and are renowned as rakes and smooth-talkers, wooing unwary maidens and shepherd boys and leaving a trail of awkward explanations and unplanned pregnancies in their wakes. Though their bodies are almost always those of attractive and well-built men, much of the satyrs' talent for seduction lies in their talent for music. With the aid of his eponymous pipes, a satyr is capable of weaving a wide variety of melodic spells designed to enchant others and bring them in line with his capricious desires. In addition to their constant frolicking, satyrs often act as guardians of the creatures in their forest homes, and any who manage to turn the satyr's lust to wrath are likely to find themselves facing down dangerous animals surrounding the faun. Still, while satyrs tend to value their own amusement well above the rights of others, they bear no ill will toward those they seduce. Children born from such encounters are always full-blooded satyrs, and are generally spirited away by their riotous kin soon after birth.&lt;/p&gt;&lt;/h4&gt;&lt;/div&gt;</t>
  </si>
  <si>
    <t>Giant Scorpion</t>
  </si>
  <si>
    <t>(+7 armor, -1 size)</t>
  </si>
  <si>
    <t>(5d8+15)</t>
  </si>
  <si>
    <t>Fort +7, Ref +1, Will +1</t>
  </si>
  <si>
    <t>2 claws +6 (1d6+4 plus grab), sting +6 (1d6+4 plus poison)</t>
  </si>
  <si>
    <t>constrict (1d6+4)</t>
  </si>
  <si>
    <t>Str 19, Dex 10, Con 16, Int -, Wis 10, Cha 2</t>
  </si>
  <si>
    <t>+8 (+12 grapple)</t>
  </si>
  <si>
    <t>18 (30 vs. trip)</t>
  </si>
  <si>
    <t>Climb +8, Perception +4, Stealth +0</t>
  </si>
  <si>
    <t xml:space="preserve"> warm or temperate deserts, forests, plains, or underground</t>
  </si>
  <si>
    <t>The sixteen-foot-long scorpion scrabbles forward, ferocious claws raised in challenge, stingered tail arched over its back.</t>
  </si>
  <si>
    <t>Scorpion</t>
  </si>
  <si>
    <t>Poison (Ex) Sting-injury; save Fort DC 17; frequency 1/round for 6 rounds; effect 1d2 Strength damage; cure 1 save. The save DC is Constitutuion-based and includes a +2 racial bonus.</t>
  </si>
  <si>
    <t>Giant scorpions are monstrous versions of the more common desert scorpion. They are likely to attack any creature that approaches. Giant scorpions usually charge when attacking, grabbing prey in their pincers, then lashing their segmented tails forward to kill their victim with injected venom. Giant scorpions are just over 8 feet long from head to the base of the tail; the tail adds an additional 8 feet or so, although it is usually curled up over the scorpion's back. Giant scorpions weigh between 2,000 and 6,000 pounds. Giant scorpions normally feed on other giant vermin, as well as large mammals that they paralyze with their venom, but they will attack and eat any living creature that ventures too close. In turn, giant scorpions are preyed upon by purple worms and other large predators. Giant scorpions engage in complex courtship rituals when they mate, grasping each other's pincers, arching their tails, and performing a circular "dance." Soon after mating, the male usually retreats to avoid being cannibalized by the female. Female scorpions do not lay eggs; they give birth to live young in broods of a dozen or so. The mother carries her brood on her back until the young are old enough to fend for themselves and hunt their own prey. Giant scorpions live in underground burrows, either as solitary hunters or in small colonies, and will sometimes take up residence in man-made ruins or dungeons if food is plentiful. Giant scorpion colonies are usually made up of scorpions from the same brood that have yet to strike out on their own. Other species of scorpions exist as well, some smaller but most quite a bit larger and favoring different terrains, such as forests, plains, or even underground. You can adjust the stats for the giant scorpion by changing Hit Dice and size (adjusting Strength, Dexterity, and Constitution as appropriate) to represent a wide range of species. The following table lists the most common variants. Species CR Size HD Greensting scorpion 1/4 Tiny 1d8 Ghost scorpion 1/2 Small 2d8 Cave scorpion 1 Medium 3d8 Deadfall scorpion 8 Huge 10d8 Giant emperor scorpion 11 Gargantuan 16d8 Black scorpion 15 Colossal 22d8</t>
  </si>
  <si>
    <t>&lt;link rel="stylesheet"href="PF.css"&gt;&lt;div&gt;&lt;h2&gt;Scorpion, Giant &lt;/h2&gt;&lt;h3&gt;&lt;i&gt;The sixteen-foot-long scorpion scrabbles forward, ferocious claws raised in challenge, stingered tail arched over its back.&lt;/i&gt;&lt;/h3&gt;&lt;br&gt;&lt;/br&gt;&lt;/div&gt;&lt;div class="heading"&gt;&lt;p class="alignleft"&gt;Giant Scorpion&lt;/p&gt;&lt;p class="alignright"&gt;CR 3&lt;/p&gt;&lt;div style="clear: both;"&gt;&lt;/div&gt;&lt;/div&gt;&lt;div&gt;&lt;h5&gt;&lt;b&gt;XP &lt;/b&gt;800&lt;/h5&gt;&lt;h5&gt;N Large vermin &lt;/h5&gt;&lt;h5&gt;&lt;b&gt;Init &lt;/b&gt;+0; &lt;b&gt;Senses &lt;/b&gt;darkvision 60 ft., tremorsense 60 ft.; Perception +4&lt;/h5&gt;&lt;/div&gt;&lt;hr/&gt;&lt;div&gt;&lt;h5&gt;&lt;b&gt;DEFENSE&lt;/b&gt;&lt;/h5&gt;&lt;/div&gt;&lt;hr/&gt;&lt;div&gt;&lt;h5&gt;&lt;b&gt;AC &lt;/b&gt;16, touch 9, flat-footed 16 (+7 armor, -1 size)&lt;/h5&gt;&lt;h5&gt;&lt;b&gt;hp &lt;/b&gt;37 (5d8+15)&lt;/h5&gt;&lt;h5&gt;&lt;b&gt;Fort &lt;/b&gt;+7, &lt;b&gt;Ref &lt;/b&gt;+1, &lt;b&gt;Will &lt;/b&gt;+1&lt;/h5&gt;&lt;h5&gt;&lt;b&gt;Immune &lt;/b&gt;mind-affecting effects&lt;/h5&gt;&lt;/div&gt;&lt;hr/&gt;&lt;div&gt;&lt;h5&gt;&lt;b&gt;OFFENSE&lt;/b&gt;&lt;/h5&gt;&lt;/div&gt;&lt;hr/&gt;&lt;div&gt;&lt;h5&gt;&lt;b&gt;Spd &lt;/b&gt;50 ft.&lt;/h5&gt;&lt;h5&gt;&lt;b&gt;Melee &lt;/b&gt;2 claws +6 (1d6+4 plus grab), sting +6 (1d6+4 plus poison)&lt;/h5&gt;&lt;h5&gt;&lt;b&gt;Space &lt;/b&gt;10 ft.; &lt;b&gt;Reach &lt;/b&gt;10 ft.&lt;/h5&gt;&lt;h5&gt;&lt;b&gt;Special Attacks &lt;/b&gt;constrict (1d6+4)&lt;/h5&gt;&lt;/div&gt;&lt;hr/&gt;&lt;div&gt;&lt;h5&gt;&lt;b&gt;STATISTICS&lt;/b&gt;&lt;/h5&gt;&lt;/div&gt;&lt;hr/&gt;&lt;div&gt;&lt;h5&gt;&lt;b&gt;Str&lt;/b&gt; 19, &lt;b&gt;Dex&lt;/b&gt; 10, &lt;b&gt;Con&lt;/b&gt; 16, &lt;b&gt;Int&lt;/b&gt; -, &lt;b&gt;Wis&lt;/b&gt; 10, &lt;b&gt;Cha&lt;/b&gt; 2&lt;/h5&gt;&lt;h5&gt;&lt;b&gt;Base Atk &lt;/b&gt;+3; &lt;b&gt;CMB &lt;/b&gt;+8 (+12 grapple); &lt;b&gt;CMD &lt;/b&gt;18 (30 vs. trip)&lt;/h5&gt;&lt;h5&gt;&lt;b&gt;Skills &lt;/b&gt;Climb +8, Perception +4, Stealth +0; &lt;b&gt;Racial Modifiers &lt;/b&gt;+4 Climb, +4 Perception, +4 Stealth&lt;/h5&gt;&lt;/div&gt;&lt;hr/&gt;&lt;div&gt;&lt;h5&gt;&lt;b&gt;ECOLOGY&lt;/b&gt;&lt;/h5&gt;&lt;/div&gt;&lt;hr/&gt;&lt;div&gt;&lt;h5&gt;&lt;b&gt;Environment &lt;/b&gt; warm or temperate deserts, forests, plains, or underground&lt;/h5&gt;&lt;h5&gt;&lt;b&gt;Organization &lt;/b&gt;solitary&lt;/h5&gt;&lt;h5&gt;&lt;b&gt;Treasure &lt;/b&gt;none&lt;/h5&gt;&lt;/div&gt;&lt;hr/&gt;&lt;div&gt;&lt;h5&gt;&lt;b&gt;SPECIAL ABILITIES&lt;/b&gt;&lt;/h5&gt;&lt;/div&gt;&lt;hr/&gt;&lt;div&gt;&lt;h5&gt;&lt;b&gt;Poison (Ex)&lt;/b&gt; Sting-injury; save Fort DC 17; frequency 1/round for 6 rounds; effect 1d2 Strength damage; cure 1 save. The save DC is Constitutuion-based and includes a +2 racial bonus.&lt;/h5&gt;&lt;/div&gt;&lt;br&gt;&lt;/br&gt;&lt;div&gt;&lt;h4&gt;&lt;p&gt;Giant scorpions are monstrous versions of the more common desert scorpion. They are likely to attack any creature that approaches. Giant scorpions usually charge when attacking, grabbing prey in their pincers, then lashing their segmented tails forward to kill their victim with injected venom.&lt;/p&gt;&lt;p&gt;Giant scorpions are just over 8 feet long from head to the base of the tail; the tail adds an additional 8 feet or so, although it is usually curled up over the scorpion's back. Giant scorpions weigh between 2,000 and 6,000 pounds.&lt;/p&gt;&lt;p&gt;Giant scorpions normally feed on other giant vermin, as well as large mammals that they paralyze with their venom, but they will attack and eat any living creature that ventures too close. In turn, giant scorpions are preyed upon by purple worms and other large predators.&lt;/p&gt;&lt;p&gt;Giant scorpions engage in complex courtship rituals when they mate, grasping each other's pincers, arching their tails, and performing a circular "dance." Soon after mating, the male usually retreats to avoid being cannibalized by the female.&lt;/p&gt;&lt;p&gt;Female scorpions do not lay eggs; they give birth to live young in broods of a dozen or so. The mother carries her brood on her back until the young are old enough to fend for themselves and hunt their own prey.&lt;/p&gt;&lt;p&gt;Giant scorpions live in underground burrows, either as solitary hunters or in small colonies, and will sometimes take up residence in man-made ruins or dungeons if food is plentiful. Giant scorpion colonies are usually made up of scorpions from the same brood that have yet to strike out on their own.&lt;/p&gt;&lt;p&gt;Other species of scorpions exist as well, some smaller but most quite a bit larger and favoring different terrains, such as forests, plains, or even underground. You can adjust the stats for the giant scorpion by changing Hit Dice and size (adjusting Strength, Dexterity, and Constitution as appropriate) to represent a wide range of species. The following table lists the most common variants.&lt;/p&gt;&lt;p&gt; &lt;table&gt;  &lt;tr&gt;&lt;th&gt;Species&lt;/th&gt;&lt;th&gt;CR&lt;/th&gt;&lt;th&gt;Size&lt;/th&gt;&lt;th&gt;HD&lt;/th&gt;&lt;/tr&gt; &lt;tr&gt;&lt;td&gt;Greensting scorpion&lt;/td&gt;&lt;td&gt;1/4&lt;/td&gt;&lt;td&gt;Tiny &lt;/td&gt;&lt;td&gt;1d8&lt;/td&gt;&lt;/tr&gt; &lt;tr&gt;&lt;td&gt;Ghost scorpion&lt;/td&gt;&lt;td&gt;1/2&lt;/td&gt;&lt;td&gt;Small&lt;/td&gt;&lt;td&gt;2d8&lt;/td&gt;&lt;/tr&gt; &lt;tr&gt;&lt;td&gt;Cave scorpion&lt;/td&gt;&lt;td&gt;1&lt;/td&gt;&lt;td&gt;Medium&lt;/td&gt;&lt;td&gt;3d8&lt;/td&gt;&lt;/tr&gt; &lt;tr&gt;&lt;td&gt;Deadfall scorpion&lt;/td&gt;&lt;td&gt;8&lt;/td&gt;&lt;td&gt;Huge&lt;/td&gt;&lt;td&gt;10d8&lt;/td&gt;&lt;/tr&gt; &lt;tr&gt;&lt;td&gt;Giant emperor scorpion&lt;/td&gt;&lt;td&gt;11&lt;/td&gt;&lt;td&gt;Gargantuan&lt;/td&gt;&lt;td&gt;16d8&lt;/td&gt;&lt;/tr&gt; &lt;tr&gt;&lt;td&gt;Black scorpion&lt;/td&gt;&lt;td&gt;15&lt;/td&gt;&lt;td&gt;Colossal&lt;/td&gt;&lt;td&gt;22d8&lt;/td&gt;&lt;/tr&gt; &lt;/table&gt; &lt;/p&gt;&lt;/h4&gt;&lt;/div&gt;</t>
  </si>
  <si>
    <t>Sea Hag</t>
  </si>
  <si>
    <t>horrific appearance (60 ft.)</t>
  </si>
  <si>
    <t>(+3 Dex, +3 natural)</t>
  </si>
  <si>
    <t>(4d10+16)</t>
  </si>
  <si>
    <t>Fort +5, Ref +7, Will +5</t>
  </si>
  <si>
    <t>30 ft., swim 40 ft.</t>
  </si>
  <si>
    <t>2 claws +8 (1d6+4)</t>
  </si>
  <si>
    <t>evil eye</t>
  </si>
  <si>
    <t>Str 19, Dex 16, Con 18, Int 12, Wis 13, Cha 15</t>
  </si>
  <si>
    <t>Skill Focus (Bluff, Perception)</t>
  </si>
  <si>
    <t>Bluff +9, Knowledge (any one) +5, Perception +11, Stealth +10, Swim +19</t>
  </si>
  <si>
    <t>Hair like rotting seaweed drapes this ancient witch. Loose, algae-colored skin sags off her starved frame.</t>
  </si>
  <si>
    <t>Evil Eye (Su) Three times per day, a sea hag can cast her dire gaze upon any single creature within 30 feet.  The target must succeed on a DC 14 Will save or be staggered as strange nebulous distress and a gnawing sense of impending doom plagues the victim. If a sea hag uses her evil eye on someone already afflicted by this curse, the victim must make a DC 14 Fortitude save or be overwhelmed with fright and collapse into a comatose state for 3 days. Each day that passes, the comatose victim must make a DC 14 Fortitude save or perish. The evil eye is a mindaffecting fear effect. The save DCs are Charisma-based.  Evil Eye Curse: Gaze-failed save; save Will DC 14; frequency 1/day; effect staggered (or fall comatose if already under the effects of the evil eye).  Horrific Appearance (Su) The sight of a sea hag is so revolting that anyone within 60 feet (other than another hag) who sets eyes upon one must succeed on a DC 14 Fortitude save or instantly be weakened, taking 1d6 points of Strength damage. Creatures that are affected by this power or that successfully save against it cannot be affected again by the same hag's horrific appearance for 24 hours. This is a mindaffecting effect. The save DC is Charisma-based.</t>
  </si>
  <si>
    <t>Monstrous sea witches, these wicked hags possess terrifying features that few dare look upon. Reveling in discord, the foul creatures drag sailors to watery graves and torment the peoples of the oceans with wicked promises. Sea hags are always terrible to look upon, and despite their gluttonous ways, they are usually emaciated creatures who look half-starved. Most stand about 6 feet tall and weigh 150 pounds.  Sea hags prefer to dwell relatively close to shore where fishermen and trading vessels are more commonly encountered.  Most choose to live far from urban areas so that their acts don't draw as much attention from would-be enemies, but it's not uncommon for a particularly brave or eager sea hag to settle in a city harbor or in the mouth of a deep river.  Sea hags form covens similar to other hags, but their aquatic nature generally keeps them from forming mixed covens.  In the case of a shorelinedwelling green hag (often a green hag who dwells in a saltmarsh or other coastal swampland), a coven often consists of two sea hags who look to the green hag as their mother and leader.  More commonly, a sea hag coven consists of a group of particularly friendly and sisterly sea hags. See page 167 for more details on hag covens.</t>
  </si>
  <si>
    <t>&lt;link rel="stylesheet"href="PF.css"&gt;&lt;div&gt;&lt;h2&gt;Sea Hag&lt;/h2&gt;&lt;h3&gt;&lt;i&gt;Hair like rotting seaweed drapes this ancient witch. Loose, algae-colored skin sags off her starved frame.&lt;/i&gt;&lt;/h3&gt;&lt;br&gt;&lt;/br&gt;&lt;/div&gt;&lt;div class="heading"&gt;&lt;p class="alignleft"&gt;Sea Hag&lt;/p&gt;&lt;p class="alignright"&gt;CR 4&lt;/p&gt;&lt;div style="clear: both;"&gt;&lt;/div&gt;&lt;/div&gt;&lt;div&gt;&lt;h5&gt;&lt;b&gt;XP &lt;/b&gt;1,200&lt;/h5&gt;&lt;h5&gt;CE Medium monstrous humanoid (aquatic)&lt;/h5&gt;&lt;h5&gt;&lt;b&gt;Init &lt;/b&gt;+3; &lt;b&gt;Senses &lt;/b&gt;darkvision 60 ft.; Perception +11&lt;/h5&gt;&lt;h5&gt;&lt;b&gt;Aura &lt;/b&gt;horrific appearance (60 ft.)&lt;/h5&gt;&lt;/div&gt;&lt;hr/&gt;&lt;div&gt;&lt;h5&gt;&lt;b&gt;DEFENSE&lt;/b&gt;&lt;/h5&gt;&lt;/div&gt;&lt;hr/&gt;&lt;div&gt;&lt;h5&gt;&lt;b&gt;AC &lt;/b&gt;16, touch 13, flat-footed 13 (+3 Dex, +3 natural)&lt;/h5&gt;&lt;h5&gt;&lt;b&gt;hp &lt;/b&gt;38 (4d10+16)&lt;/h5&gt;&lt;h5&gt;&lt;b&gt;Fort &lt;/b&gt;+5, &lt;b&gt;Ref &lt;/b&gt;+7, &lt;b&gt;Will &lt;/b&gt;+5&lt;/h5&gt;&lt;h5&gt;&lt;b&gt;SR &lt;/b&gt;15&lt;/h5&gt;&lt;/div&gt;&lt;hr/&gt;&lt;div&gt;&lt;h5&gt;&lt;b&gt;OFFENSE&lt;/b&gt;&lt;/h5&gt;&lt;/div&gt;&lt;hr/&gt;&lt;div&gt;&lt;h5&gt;&lt;b&gt;Spd &lt;/b&gt;30 ft., swim 40 ft.&lt;/h5&gt;&lt;h5&gt;&lt;b&gt;Melee &lt;/b&gt;2 claws +8 (1d6+4)&lt;/h5&gt;&lt;h5&gt;&lt;b&gt;Special Attacks &lt;/b&gt;evil eye&lt;/h5&gt;&lt;/div&gt;&lt;hr/&gt;&lt;div&gt;&lt;h5&gt;&lt;b&gt;STATISTICS&lt;/b&gt;&lt;/h5&gt;&lt;/div&gt;&lt;hr/&gt;&lt;div&gt;&lt;h5&gt;&lt;b&gt;Str&lt;/b&gt; 19, &lt;b&gt;Dex&lt;/b&gt; 16, &lt;b&gt;Con&lt;/b&gt; 18, &lt;b&gt;Int&lt;/b&gt; 12, &lt;b&gt;Wis&lt;/b&gt; 13, &lt;b&gt;Cha&lt;/b&gt; 15&lt;/h5&gt;&lt;h5&gt;&lt;b&gt;Base Atk &lt;/b&gt;+4; &lt;b&gt;CMB &lt;/b&gt;+8; &lt;b&gt;CMD &lt;/b&gt;21&lt;/h5&gt;&lt;h5&gt;&lt;b&gt;Feats &lt;/b&gt;Skill Focus (Bluff, Perception)&lt;/h5&gt;&lt;h5&gt;&lt;b&gt;Skills &lt;/b&gt;Bluff +9, Knowledge (any one) +5, Perception +11, Stealth +10, Swim +19&lt;/h5&gt;&lt;h5&gt;&lt;b&gt;Languages &lt;/b&gt;Common, Giant&lt;/h5&gt;&lt;h5&gt;&lt;b&gt;SQ &lt;/b&gt;amphibious&lt;/h5&gt;&lt;/div&gt;&lt;hr/&gt;&lt;div&gt;&lt;h5&gt;&lt;b&gt;ECOLOGY&lt;/b&gt;&lt;/h5&gt;&lt;/div&gt;&lt;hr/&gt;&lt;div&gt;&lt;h5&gt;&lt;b&gt;Environment &lt;/b&gt; any aquatic&lt;/h5&gt;&lt;h5&gt;&lt;b&gt;Organization &lt;/b&gt;solitary or coven (3 hags of any kind)&lt;/h5&gt;&lt;h5&gt;&lt;b&gt;Treasure &lt;/b&gt;standard&lt;/h5&gt;&lt;/div&gt;&lt;hr/&gt;&lt;div&gt;&lt;h5&gt;&lt;b&gt;SPECIAL ABILITIES&lt;/b&gt;&lt;/h5&gt;&lt;/div&gt;&lt;hr/&gt;&lt;div&gt;&lt;h5&gt;&lt;b&gt;Evil Eye (Su)&lt;/b&gt; Three times per day, a sea hag can cast her dire gaze upon any single creature within 30 feet.  The target must succeed on a DC 14 Will save or be staggered as strange nebulous distress and a gnawing sense of impending doom plagues the victim. If a sea hag uses her evil eye on someone already afflicted by this curse, the victim must make a DC 14 Fortitude save or be overwhelmed with fright and collapse into a comatose state for 3 days. Each day that passes, the comatose victim must make a DC 14 Fortitude save or perish. The evil eye is a mindaffecting fear effect. The save DCs are Charisma-based.  Evil Eye Curse: Gaze-failed save; save Will DC 14; frequency 1/day; effect staggered (or fall comatose if already under the effects of the evil eye).  &lt;/h5&gt;&lt;h5&gt;&lt;b&gt;Horrific Appearance (Su)&lt;/b&gt; The sight of a sea hag is so revolting that anyone within 60 feet (other than another hag) who sets eyes upon one must succeed on a DC 14 Fortitude save or instantly be weakened, taking 1d6 points of Strength damage. Creatures that are affected by this power or that successfully save against it cannot be affected again by the same hag's horrific appearance for 24 hours. This is a mindaffecting effect. The save DC is Charisma-based.&lt;/h5&gt;&lt;/div&gt;&lt;br&gt;&lt;/br&gt;&lt;div&gt;&lt;h4&gt;&lt;p&gt;Monstrous sea witches, these wicked hags possess terrifying features that few dare look upon. Reveling in discord, the foul creatures drag sailors to watery graves and torment the peoples of the oceans with wicked promises. Sea hags are always terrible to look upon, and despite their gluttonous ways, they are usually emaciated creatures who look half-starved. Most stand about 6 feet tall and weigh 150 pounds.&lt;/p&gt;&lt;p&gt;Sea hags prefer to dwell relatively close to shore where fishermen and trading vessels are more commonly encountered.&lt;/p&gt;&lt;p&gt;Most choose to live far from urban areas so that their acts don't draw as much attention from would-be enemies, but it's not uncommon for a particularly brave or eager sea hag to settle in a city harbor or in the mouth of a deep river.&lt;/p&gt;&lt;p&gt;Sea hags form covens similar to other hags, but their aquatic nature generally keeps them from forming mixed covens.&lt;/p&gt;&lt;p&gt;In the case of a shorelinedwelling green hag (often a green hag who dwells in a saltmarsh or other coastal swampland), a coven often consists of two sea hags who look to the green hag as their mother and leader.&lt;/p&gt;&lt;p&gt;More commonly, a sea hag coven consists of a group of particularly friendly and sisterly sea hags. See page 167 for more details on hag covens.&lt;/p&gt;&lt;/h4&gt;&lt;/div&gt;</t>
  </si>
  <si>
    <t>Sea Serpent</t>
  </si>
  <si>
    <t>darkvision 120 ft., low-light vision; Perception +8</t>
  </si>
  <si>
    <t>25, touch 8, flat-footed 23</t>
  </si>
  <si>
    <t>(+2 Dex, +17 natural, -4 size)</t>
  </si>
  <si>
    <t>(15d10+105)</t>
  </si>
  <si>
    <t>Fort +16, Ref +13, Will +7</t>
  </si>
  <si>
    <t>elusive</t>
  </si>
  <si>
    <t>fire 30</t>
  </si>
  <si>
    <t>bite +23 (4d8+22/19-20 plus grab), tail slap +18 (3d6+6 plus grab)</t>
  </si>
  <si>
    <t>capsize, constrict (3d6+18), swallow whole (4d8+18 bludgeoning damage, AC 18, hp 18)</t>
  </si>
  <si>
    <t>Str 34, Dex 14, Con 25, Int 2, Wis 11, Cha 11</t>
  </si>
  <si>
    <t>43 (can't be tripped)</t>
  </si>
  <si>
    <t>Improved Bull Rush, Improved Critical (bite), Improved Initiative, Iron Will, Lightning Reflexes, Power Attack, Skill Focus (Stealth), Stealthy</t>
  </si>
  <si>
    <t>Perception +8, Stealth +13, Swim +20</t>
  </si>
  <si>
    <t>Spine-frilled neck arching up from the water like a snake ready to strike, this ship-sized serpent hisses a challenge.</t>
  </si>
  <si>
    <t>Capsize (Ex) A sea serpent can attempt to capsize a boat or ship of its size or smaller by ramming it as a charge attack and making a combat maneuver check. The DC of this check is 25 or the result of the boat captain's Profession (sailor) check, whichever is higher. Elusive (Su) Sea serpents have long been the stuff of maritime legends, but despite countless attempts to hunt them, they are rarely encountered unless they wish it. As a fullround action while in water, a sea serpent can move up to its run speed (300 ft.) without leaving any trace of its passing (identical in effect to a pass without trace). An elusive sea serpent gains a +40 circumstance bonus to its Stealth check. In addition, except when in combat, a sea serpent is considered to be under the effects of a nondetection spell. Both of these spell effects are at caster level 20th and cannot be dispelled.</t>
  </si>
  <si>
    <t>Tales of immense sea serpents have colored the accounts of seagoing folk since the first ship sailed beyond sight of land. Yet proof of these immense and elusive creatures is remarkably difficult to come by, for not only is the ocean vast and the true sea serpent rare, but these creatures are quite adept at both avoiding capture and destroying ships bent on such a daunting task. Due to the sea serpent's hermitic nature, many sailors take to ascribing the sighting of such a beast to an omen, although whether the sighting portends peril or providence depends as much upon the ship's morale as it does anything else-the sea serpent itself has little interest in prophecy, and only its hunger determines how dangerous its proximity to a curious ship can be. Although sea serpents are little more than animals, they possess about them an air of mysticism that even old salts and cynics are forced to admit quickens the heart and buoys (or sinks) the spirit. Reports of sea serpent sightings are just as likely to encourage travel as they are to cause panic among seafarers, as explorers and adventurers flock to the site in hopes of sighting such a legendary creature. Typical sea serpents are 60 feet in length and weigh 4,500 pounds, but their upward size limit is unknown. Certainly, the sea is a vast and mysterious place more than capable of supporting whales and other such l e v i a t h a n s , and tales of sea serpents that exceed lengths of 300 feet or more are not unheard of. You can generate statistics for a sea serpent of such tremendous size by applying the advanced simple template or the giant simple template to the statistics presented here. Alternatively, you can advance this sea serpent to Colossal size, increasing its Hit Dice to 25 and its CR to 18.</t>
  </si>
  <si>
    <t>&lt;link rel="stylesheet"href="PF.css"&gt;&lt;div&gt;&lt;h2&gt;Sea Serpent&lt;/h2&gt;&lt;h3&gt;&lt;i&gt;&lt;i&gt;Spine-frilled neck arching up from the water like a snake ready to strike&lt;/i&gt;, &lt;i&gt;this ship-sized serpent hisses a challenge.&lt;/i&gt;&lt;/i&gt;&lt;/h3&gt;&lt;br&gt;&lt;/br&gt;&lt;/div&gt;&lt;div class="heading"&gt;&lt;p class="alignleft"&gt;Sea Serpent&lt;/p&gt;&lt;p class="alignright"&gt;CR 12&lt;/p&gt;&lt;div style="clear: both;"&gt;&lt;/div&gt;&lt;/div&gt;&lt;div&gt;&lt;h5&gt;&lt;b&gt;XP &lt;/b&gt;19,200&lt;/h5&gt;&lt;h5&gt;N Gargantuan magical beast (aquatic)&lt;/h5&gt;&lt;h5&gt;&lt;b&gt;Init &lt;/b&gt;+6; &lt;b&gt;Senses &lt;/b&gt;darkvision 120 ft., low-light vision; Perception +8&lt;/h5&gt;&lt;/div&gt;&lt;hr/&gt;&lt;div&gt;&lt;h5&gt;&lt;b&gt;DEFENSE&lt;/b&gt;&lt;/h5&gt;&lt;/div&gt;&lt;hr/&gt;&lt;div&gt;&lt;h5&gt;&lt;b&gt;AC &lt;/b&gt;25, touch 8, flat-footed 23 (+2 Dex, +17 natural, -4 size)&lt;/h5&gt;&lt;h5&gt;&lt;b&gt;hp &lt;/b&gt;187 (15d10+105)&lt;/h5&gt;&lt;h5&gt;&lt;b&gt;Fort &lt;/b&gt;+16, &lt;b&gt;Ref &lt;/b&gt;+13, &lt;b&gt;Will &lt;/b&gt;+7&lt;/h5&gt;&lt;h5&gt;&lt;b&gt;Defensive Abilities &lt;/b&gt;elusive; &lt;b&gt;Immune &lt;/b&gt;cold; &lt;b&gt;Resist &lt;/b&gt;fire 30&lt;/h5&gt;&lt;/div&gt;&lt;hr/&gt;&lt;div&gt;&lt;h5&gt;&lt;b&gt;OFFENSE&lt;/b&gt;&lt;/h5&gt;&lt;/div&gt;&lt;hr/&gt;&lt;div&gt;&lt;h5&gt;&lt;b&gt;Spd &lt;/b&gt;20 ft., swim 60 ft.&lt;/h5&gt;&lt;h5&gt;&lt;b&gt;Melee &lt;/b&gt;bite +23 (4d8+22/19-20 plus grab), tail slap +18 (3d6+6 plus grab)&lt;/h5&gt;&lt;h5&gt;&lt;b&gt;Space &lt;/b&gt;20 ft.; &lt;b&gt;Reach &lt;/b&gt;20 ft.&lt;/h5&gt;&lt;h5&gt;&lt;b&gt;Special Attacks &lt;/b&gt;capsize, constrict (3d6+18), swallow whole (4d8+18 bludgeoning damage, AC 18, hp 18)&lt;/h5&gt;&lt;/div&gt;&lt;hr/&gt;&lt;div&gt;&lt;h5&gt;&lt;b&gt;STATISTICS&lt;/b&gt;&lt;/h5&gt;&lt;/div&gt;&lt;hr/&gt;&lt;div&gt;&lt;h5&gt;&lt;b&gt;Str &lt;/b&gt;34, &lt;b&gt;Dex &lt;/b&gt;14, &lt;b&gt;Con &lt;/b&gt;25, &lt;b&gt;Int &lt;/b&gt; 2, &lt;b&gt;Wis &lt;/b&gt;11, &lt;b&gt;Cha &lt;/b&gt;11&lt;/h5&gt;&lt;h5&gt;&lt;b&gt;Base Atk &lt;/b&gt;+15; &lt;b&gt;CMB &lt;/b&gt;+31 (+35 grapple); &lt;b&gt;CMD &lt;/b&gt;43 (can't be tripped)&lt;/h5&gt;&lt;h5&gt;&lt;b&gt;Feats &lt;/b&gt;Improved Bull Rush, Improved Critical (bite), Improved Initiative, Iron Will, Lightning Reflexes, Power Attack, Skill Focus (Stealth), Stealthy&lt;/h5&gt;&lt;h5&gt;&lt;b&gt;Skills &lt;/b&gt;Perception +8, Stealth +13, Swim +20&lt;/h5&gt;&lt;/div&gt;&lt;hr/&gt;&lt;div&gt;&lt;h5&gt;&lt;b&gt;ECOLOGY&lt;/b&gt;&lt;/h5&gt;&lt;/div&gt;&lt;hr/&gt;&lt;div&gt;&lt;h5&gt;&lt;b&gt;Environment &lt;/b&gt; any ocean&lt;/h5&gt;&lt;h5&gt;&lt;b&gt;Organization &lt;/b&gt;solitary&lt;/h5&gt;&lt;h5&gt;&lt;b&gt;Treasure &lt;/b&gt;none&lt;/h5&gt;&lt;/div&gt;&lt;hr/&gt;&lt;div&gt;&lt;h5&gt;&lt;b&gt;SPECIAL ABILITIES&lt;/b&gt;&lt;/h5&gt;&lt;/div&gt;&lt;hr/&gt;&lt;div&gt;&lt;h5&gt;&lt;b&gt;Capsize (Ex)&lt;/b&gt; A sea serpent can attempt to capsize a boat or ship of its size or smaller by ramming it as a charge attack and making a combat maneuver check. The DC of this check is 25 or the result of the boat captain's Profession (sailor) check, whichever is higher. &lt;/h5&gt;&lt;h5&gt;&lt;b&gt;Elusive (Su)&lt;/b&gt; Sea serpents have long been the stuff of maritime legends, but despite countless attempts to hunt them, they are rarely encountered unless they wish it. As a fullround action while in water, a sea serpent can move up to its run speed (300 ft.) without leaving any trace of its passing (identical in effect to a &lt;i&gt;pass without&lt;/i&gt; trace). An elusive sea serpent gains a +40 circumstance bonus to its Stealth check. In addition, except when in combat, a sea serpent is considered to be under the effects of a &lt;i&gt;nondetection&lt;/i&gt; spell. Both of these spell effects are at caster level 20th and cannot be dispelled.&lt;/h5&gt;&lt;/div&gt;&lt;br&gt;&lt;/br&gt;&lt;div&gt;&lt;h4&gt;&lt;p&gt;&lt;p&gt;Tales of immense sea serpents have colored the accounts of seagoing folk since the first ship sailed beyond sight of land. Yet proof of these immense and elusive creatures is remarkably difficult to come by, for not only is the ocean vast and the true sea serpent rare, but these creatures are quite adept at both avoiding capture and destroying ships bent on such a daunting task. Due to the sea serpent's hermitic nature, many sailors take to ascribing the sighting of such a beast to an omen, although whether the sighting portends peril or providence depends as much upon the ship's morale as it does anything else&amp;mdash;the sea serpent itself has little interest in prophecy, and only its hunger determines how dangerous its proximity to a curious ship can be. Although sea serpents are little more than animals, they possess about them an air of mysticism that even old salts and cynics are forced to admit quickens the heart and buoys (or sinks) the spirit. Reports of sea serpent sightings are just as likely to encourage travel as they are to cause panic among seafarers, as explorers and adventurers flock to the site in hopes of sighting such a legendary creature. Typical sea serpents are 60 feet in length and weigh 4,500 pounds, but their upward size limit is unknown. Certainly, the sea is a vast and mysterious place more than capable of supporting whales and other such leviathans, and tales of sea serpents that exceed lengths of 300 feet or more are not unheard of. You can generate statistics for a sea serpent of such tremendous size by applying the advanced simple template or the giant simple template to the statistics presented here. Alternatively, you can advance this sea serpent to Colossal size, increasing its Hit Dice to 25 and its CR to 18.&lt;/p&gt;&lt;/h4&gt;&lt;/div&gt;</t>
  </si>
  <si>
    <t>Shadow</t>
  </si>
  <si>
    <t>(incorporeal)</t>
  </si>
  <si>
    <t>darkvision 60 ft.; Perception +8</t>
  </si>
  <si>
    <t>(+2 deflection, +2 Dex, +1 dodge)</t>
  </si>
  <si>
    <t>Fort +3, Ref +3, Will +4</t>
  </si>
  <si>
    <t>incorporeal, channel resistance +2</t>
  </si>
  <si>
    <t>fly 40 ft. (good)</t>
  </si>
  <si>
    <t>incorporeal touch +4 (1d6 Strength damage)</t>
  </si>
  <si>
    <t>create spawn</t>
  </si>
  <si>
    <t>Str -, Dex 14, Con -, Int 6, Wis 12, Cha 15</t>
  </si>
  <si>
    <t>Dodge, Skill Focus (Perception)</t>
  </si>
  <si>
    <t>Fly +11, Perception +8, Stealth +8 (+12 in dim light, +4 in bright light)</t>
  </si>
  <si>
    <t>+4 Stealth in dim light (-4 in bright light)</t>
  </si>
  <si>
    <t>solitary, pair, gang (3-6), or swarm (7-12)</t>
  </si>
  <si>
    <t>Barely seen out of the corner of the eye, this wisp of shadow is vaguely humanoid in outline and writhes with unholy life.</t>
  </si>
  <si>
    <t>Create Spawn (Su) A humanoid creature killed by a shadow's Strength damage becomes a shadow under the control of its killer in 1d4 rounds.  Strength Damage (Su) A shadow's touch deals 1d6 points of Strength damage to a living creature. This is a negative energy effect. A creature dies if this Strength damage equals or exceeds its actual Strength score.</t>
  </si>
  <si>
    <t>The sinister shadow skirts the border between the gloom of darkness and the harsh truth of light. The shadow prefers to haunt ruins where civilization has moved on, where it hunts living creatures foolish enough to stumble into its territory. The shadow is an undead horror, and as such has no goals or outwardly visible motivations other than to sap life and vitality from living beings.</t>
  </si>
  <si>
    <t>&lt;link rel="stylesheet"href="PF.css"&gt;&lt;div&gt;&lt;h2&gt;Shadow&lt;/h2&gt;&lt;h3&gt;&lt;i&gt;Barely seen out of the corner of the eye, this wisp of shadow is vaguely humanoid in outline and writhes with unholy life.&lt;/i&gt;&lt;/h3&gt;&lt;br&gt;&lt;/br&gt;&lt;/div&gt;&lt;div class="heading"&gt;&lt;p class="alignleft"&gt;Shadow&lt;/p&gt;&lt;p class="alignright"&gt;CR 3&lt;/p&gt;&lt;div style="clear: both;"&gt;&lt;/div&gt;&lt;/div&gt;&lt;div&gt;&lt;h5&gt;&lt;b&gt;XP &lt;/b&gt;800&lt;/h5&gt;&lt;h5&gt;CE Medium undead (incorporeal)&lt;/h5&gt;&lt;h5&gt;&lt;b&gt;Init &lt;/b&gt;+2; &lt;b&gt;Senses &lt;/b&gt;darkvision 60 ft.; Perception +8&lt;/h5&gt;&lt;/div&gt;&lt;hr/&gt;&lt;div&gt;&lt;h5&gt;&lt;b&gt;DEFENSE&lt;/b&gt;&lt;/h5&gt;&lt;/div&gt;&lt;hr/&gt;&lt;div&gt;&lt;h5&gt;&lt;b&gt;AC &lt;/b&gt;15, touch 15, flat-footed 12 (+2 deflection, +2 Dex, +1 dodge)&lt;/h5&gt;&lt;h5&gt;&lt;b&gt;hp &lt;/b&gt;19 (3d8+6)&lt;/h5&gt;&lt;h5&gt;&lt;b&gt;Fort &lt;/b&gt;+3, &lt;b&gt;Ref &lt;/b&gt;+3, &lt;b&gt;Will &lt;/b&gt;+4&lt;/h5&gt;&lt;h5&gt;&lt;b&gt;Defensive Abilities &lt;/b&gt;incorporeal, channel resistance +2; &lt;b&gt;Immune &lt;/b&gt;undead traits&lt;/h5&gt;&lt;/div&gt;&lt;hr/&gt;&lt;div&gt;&lt;h5&gt;&lt;b&gt;OFFENSE&lt;/b&gt;&lt;/h5&gt;&lt;/div&gt;&lt;hr/&gt;&lt;div&gt;&lt;h5&gt;&lt;b&gt;Spd &lt;/b&gt;fly 40 ft. (good)&lt;/h5&gt;&lt;h5&gt;&lt;b&gt;Melee &lt;/b&gt;incorporeal touch +4 (1d6 Strength damage)&lt;/h5&gt;&lt;h5&gt;&lt;b&gt;Special Attacks &lt;/b&gt;create spawn&lt;/h5&gt;&lt;/div&gt;&lt;hr/&gt;&lt;div&gt;&lt;h5&gt;&lt;b&gt;STATISTICS&lt;/b&gt;&lt;/h5&gt;&lt;/div&gt;&lt;hr/&gt;&lt;div&gt;&lt;h5&gt;&lt;b&gt;Str&lt;/b&gt; -, &lt;b&gt;Dex&lt;/b&gt; 14, &lt;b&gt;Con&lt;/b&gt; -, &lt;b&gt;Int&lt;/b&gt; 6, &lt;b&gt;Wis&lt;/b&gt; 12, &lt;b&gt;Cha&lt;/b&gt; 15&lt;/h5&gt;&lt;h5&gt;&lt;b&gt;Base Atk &lt;/b&gt;+2; &lt;b&gt;CMB &lt;/b&gt;+4; &lt;b&gt;CMD &lt;/b&gt;17&lt;/h5&gt;&lt;h5&gt;&lt;b&gt;Feats &lt;/b&gt;Dodge, Skill Focus (Perception)&lt;/h5&gt;&lt;h5&gt;&lt;b&gt;Skills &lt;/b&gt;Fly +11, Perception +8, Stealth +8 (+12 in dim light, +4 in bright light); &lt;b&gt;Racial Modifiers &lt;/b&gt;+4 Stealth in dim light (-4 in bright light)&lt;/h5&gt;&lt;/div&gt;&lt;hr/&gt;&lt;div&gt;&lt;h5&gt;&lt;b&gt;ECOLOGY&lt;/b&gt;&lt;/h5&gt;&lt;/div&gt;&lt;hr/&gt;&lt;div&gt;&lt;h5&gt;&lt;b&gt;Environment &lt;/b&gt; any&lt;/h5&gt;&lt;h5&gt;&lt;b&gt;Organization &lt;/b&gt;solitary, pair, gang (3-6), or swarm (7-12)&lt;/h5&gt;&lt;h5&gt;&lt;b&gt;Treasure &lt;/b&gt;standard&lt;/h5&gt;&lt;/div&gt;&lt;hr/&gt;&lt;div&gt;&lt;h5&gt;&lt;b&gt;SPECIAL ABILITIES&lt;/b&gt;&lt;/h5&gt;&lt;/div&gt;&lt;hr/&gt;&lt;div&gt;&lt;h5&gt;&lt;b&gt;Create Spawn (Su)&lt;/b&gt; A humanoid creature killed by a shadow's Strength damage becomes a shadow under the control of its killer in 1d4 rounds.  &lt;/h5&gt;&lt;h5&gt;&lt;b&gt;Strength Damage (Su)&lt;/b&gt; A shadow's touch deals 1d6 points of Strength damage to a living creature. This is a negative energy effect. A creature dies if this Strength damage equals or exceeds its actual Strength score.&lt;/h5&gt;&lt;/div&gt;&lt;br&gt;&lt;/br&gt;&lt;div&gt;&lt;h4&gt;&lt;p&gt;The sinister shadow skirts the border between the gloom of darkness and the harsh truth of light. The shadow prefers to haunt ruins where civilization has moved on, where it hunts living creatures foolish enough to stumble into its territory. The shadow is an undead horror, and as such has no goals or outwardly visible motivations other than to sap life and vitality from living beings.&lt;/p&gt;&lt;/h4&gt;&lt;/div&gt;</t>
  </si>
  <si>
    <t>Greater Shadow</t>
  </si>
  <si>
    <t>18, touch 18, flat-footed 12</t>
  </si>
  <si>
    <t>(+2 deflection, +5 Dex, +1 dodge)</t>
  </si>
  <si>
    <t>(9d8+18)</t>
  </si>
  <si>
    <t>Fort +5, Ref +8, Will +7</t>
  </si>
  <si>
    <t>incorporeal touch +11 (1d8 Strength)</t>
  </si>
  <si>
    <t>create spawn (as per shadow), strength damage</t>
  </si>
  <si>
    <t>Str -, Dex 20, Con -, Int 6, Wis 12, Cha 15</t>
  </si>
  <si>
    <t>Dodge, Flyby Attack, Mobility, Skill Focus (Perception, Stealth)</t>
  </si>
  <si>
    <t>Fly +15, Perception +13, Stealth +20 (+24 in dim light, +16 in bright light)</t>
  </si>
  <si>
    <t>This shadowy figure sways and moves with an erratic grace, as if lit by an unseen fire.</t>
  </si>
  <si>
    <t>Strength Damage (Su) A greater shadow's touch deals 1d8 points of Strength damage to a living creature. This is a negative energy effect. A creature dies if this Strength damage equals or exceeds its actual Strength score.</t>
  </si>
  <si>
    <t>Greater shadows are those undead shadows that have come to be particularly infused with negative energy, such as those that have spent vast lengths of time in areas of the Plane of Shadow awash in negative energy, or those that have drained the lives of thousands of victims. These undead monsters are often found with a small band of normal shadows, which typically treat a greater shadow as a leader to rally behind.</t>
  </si>
  <si>
    <t>&lt;link rel="stylesheet"href="PF.css"&gt;&lt;div&gt;&lt;h2&gt;Shadow, Greater &lt;/h2&gt;&lt;h3&gt;&lt;i&gt;This shadowy figure sways and moves with an erratic grace, as if lit by an unseen fire.&lt;/i&gt;&lt;/h3&gt;&lt;br&gt;&lt;/br&gt;&lt;/div&gt;&lt;div class="heading"&gt;&lt;p class="alignleft"&gt;Greater Shadow&lt;/p&gt;&lt;p class="alignright"&gt;CR 8&lt;/p&gt;&lt;div style="clear: both;"&gt;&lt;/div&gt;&lt;/div&gt;&lt;div&gt;&lt;h5&gt;&lt;b&gt;XP &lt;/b&gt;4,800&lt;/h5&gt;&lt;h5&gt;CE Medium undead (incorporeal)&lt;/h5&gt;&lt;h5&gt;&lt;b&gt;Init &lt;/b&gt;+5; &lt;b&gt;Senses &lt;/b&gt;darkvision 60 ft.; Perception +13&lt;/h5&gt;&lt;/div&gt;&lt;hr/&gt;&lt;div&gt;&lt;h5&gt;&lt;b&gt;DEFENSE&lt;/b&gt;&lt;/h5&gt;&lt;/div&gt;&lt;hr/&gt;&lt;div&gt;&lt;h5&gt;&lt;b&gt;AC &lt;/b&gt;18, touch 18, flat-footed 12 (+2 deflection, +5 Dex, +1 dodge)&lt;/h5&gt;&lt;h5&gt;&lt;b&gt;hp &lt;/b&gt;58 (9d8+18)&lt;/h5&gt;&lt;h5&gt;&lt;b&gt;Fort &lt;/b&gt;+5, &lt;b&gt;Ref &lt;/b&gt;+8, &lt;b&gt;Will &lt;/b&gt;+7&lt;/h5&gt;&lt;h5&gt;&lt;b&gt;Defensive Abilities &lt;/b&gt;incorporeal, channel resistance +2; &lt;b&gt;Immune &lt;/b&gt;undead traits&lt;/h5&gt;&lt;/div&gt;&lt;hr/&gt;&lt;div&gt;&lt;h5&gt;&lt;b&gt;OFFENSE&lt;/b&gt;&lt;/h5&gt;&lt;/div&gt;&lt;hr/&gt;&lt;div&gt;&lt;h5&gt;&lt;b&gt;Spd &lt;/b&gt;fly 40 ft. (good)&lt;/h5&gt;&lt;h5&gt;&lt;b&gt;Melee &lt;/b&gt;incorporeal touch +11 (1d8 Strength)&lt;/h5&gt;&lt;h5&gt;&lt;b&gt;Special Attacks &lt;/b&gt;create spawn (as per shadow), strength damage&lt;/h5&gt;&lt;/div&gt;&lt;hr/&gt;&lt;div&gt;&lt;h5&gt;&lt;b&gt;STATISTICS&lt;/b&gt;&lt;/h5&gt;&lt;/div&gt;&lt;hr/&gt;&lt;div&gt;&lt;h5&gt;&lt;b&gt;Str&lt;/b&gt; -, &lt;b&gt;Dex&lt;/b&gt; 20, &lt;b&gt;Con&lt;/b&gt; -, &lt;b&gt;Int&lt;/b&gt; 6, &lt;b&gt;Wis&lt;/b&gt; 12, &lt;b&gt;Cha&lt;/b&gt; 15&lt;/h5&gt;&lt;h5&gt;&lt;b&gt;Base Atk &lt;/b&gt;+6; &lt;b&gt;CMB &lt;/b&gt;+11; &lt;b&gt;CMD &lt;/b&gt;24&lt;/h5&gt;&lt;h5&gt;&lt;b&gt;Feats &lt;/b&gt;Dodge, Flyby Attack, Mobility, Skill Focus (Perception, Stealth)&lt;/h5&gt;&lt;h5&gt;&lt;b&gt;Skills &lt;/b&gt;Fly +15, Perception +13, Stealth +20 (+24 in dim light, +16 in bright light); &lt;b&gt;Racial Modifiers &lt;/b&gt;+4 Stealth in dim light (-4 in bright light)&lt;/h5&gt;&lt;/div&gt;&lt;hr/&gt;&lt;div&gt;&lt;h5&gt;&lt;b&gt;ECOLOGY&lt;/b&gt;&lt;/h5&gt;&lt;/div&gt;&lt;hr/&gt;&lt;div&gt;&lt;h5&gt;&lt;b&gt;Environment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ABILITIES&lt;/b&gt;&lt;/h5&gt;&lt;/div&gt;&lt;hr/&gt;&lt;div&gt;&lt;h5&gt;&lt;b&gt;Strength Damage (Su)&lt;/b&gt; A greater shadow's touch deals 1d8 points of Strength damage to a living creature. This is a negative energy effect. A creature dies if this Strength damage equals or exceeds its actual Strength score.&lt;/h5&gt;&lt;/div&gt;&lt;br&gt;&lt;/br&gt;&lt;div&gt;&lt;h4&gt;&lt;p&gt;Greater shadows are those undead shadows that have come to be particularly infused with negative energy, such as those that have spent vast lengths of time in areas of the Plane of Shadow awash in negative energy, or those that have drained the lives of thousands of victims. These undead monsters are often found with a small band of normal shadows, which typically treat a greater shadow as a leader to rally behind.&lt;/p&gt;&lt;/h4&gt;&lt;/div&gt;</t>
  </si>
  <si>
    <t>Shambling Mound</t>
  </si>
  <si>
    <t>darkvision 60 ft., low-light vision; Perception +11</t>
  </si>
  <si>
    <t>Fort +9, Ref +5, Will +5</t>
  </si>
  <si>
    <t>plant traits</t>
  </si>
  <si>
    <t>2 slams +11 (2d6+5 plus grab)</t>
  </si>
  <si>
    <t>constrict (2d6+7)</t>
  </si>
  <si>
    <t>Str 21, Dex 10, Con 17, Int 7, Wis 10, Cha 9</t>
  </si>
  <si>
    <t>Cleave, Iron Will, Lightning Reflexes, Power Attack, Weapon Focus (slam)</t>
  </si>
  <si>
    <t>Perception +11, Stealth +8 (+16 in swamps or forest), Swim +13</t>
  </si>
  <si>
    <t>+4 Stealth (+12 in swamps or forests), +4 Perception</t>
  </si>
  <si>
    <t>Common, Sylvan (cannot speak)</t>
  </si>
  <si>
    <t>electric fortitude</t>
  </si>
  <si>
    <t xml:space="preserve"> temperate forest or marshes</t>
  </si>
  <si>
    <t>A mass of tangled vines and dripping slime rises on two trunklike legs, reeking of rot and freshly turned earth.</t>
  </si>
  <si>
    <t>Electric Fortitude (Ex) Shambling mounds take no damage from electricity. Instead, any electricity attack used against a shambling mound temporarily increases its Constitution score by 1d4 points. The shambling mound loses these temporary points at the rate of 1 per hour.</t>
  </si>
  <si>
    <t>Shambling mounds, also called shamblers, appear to be heaps of rotting vegetation. They are actually intelligent, carnivorous plants with a fondness for elf flesh in particular.  What serve as a shambler's brain and sensory organs are located in its upper body. Shambling mounds typically have an 8-foot girth and stand between 6 and 9 feet tall. They weigh about 3,800 pounds.  Shambling mounds are strange creatures, more akin to animate tangles of creeping parasitic vines than single rooted plants. They are omnivorous, able to draw their sustenance from nearly anything, wrapping their creepers around living trees to draw forth the sap, sending rootlets into the soil to absorb raw nutrients, or consuming flesh and bone from crushed prey.  Shamblers are frighteningly stealthy in their native environments. Blending in with the surrounding terrain, they can lie in wait for days on end without moving, waiting patiently for a potential meal. A shambler could be almost anywhere at any time, attacking without warning and not caring whether it leaves any survivors, so long as it acquires its next meal.  Shambling mounds normally lead solitary, nomadic existences in deep forests and fetid swamps, although they can also be found underground living among damp fungal thickets. Disturbing rumors persist, however, of shamblers gathering in strange congregations around great earthen mounds in the depths of marshes and jungles, often during the height of violent electrical storms. Their reasons for doing so are unknown, and many sages have wondered whether there is some obscure and alien purpose at work.</t>
  </si>
  <si>
    <t>&lt;link rel="stylesheet"href="PF.css"&gt;&lt;div&gt;&lt;h2&gt;Shambling Mound&lt;/h2&gt;&lt;h3&gt;&lt;i&gt;A mass of tangled vines and dripping slime rises on two trunklike legs, reeking of rot and freshly turned earth.&lt;/i&gt;&lt;/h3&gt;&lt;br&gt;&lt;/br&gt;&lt;/div&gt;&lt;div class="heading"&gt;&lt;p class="alignleft"&gt;Shambling Mound&lt;/p&gt;&lt;p class="alignright"&gt;CR 6&lt;/p&gt;&lt;div style="clear: both;"&gt;&lt;/div&gt;&lt;/div&gt;&lt;div&gt;&lt;h5&gt;&lt;b&gt;XP &lt;/b&gt;2,400&lt;/h5&gt;&lt;h5&gt;N Large plant &lt;/h5&gt;&lt;h5&gt;&lt;b&gt;Init &lt;/b&gt;+0; &lt;b&gt;Senses &lt;/b&gt;darkvision 60 ft., low-light vision; Perception +11&lt;/h5&gt;&lt;/div&gt;&lt;hr/&gt;&lt;div&gt;&lt;h5&gt;&lt;b&gt;DEFENSE&lt;/b&gt;&lt;/h5&gt;&lt;/div&gt;&lt;hr/&gt;&lt;div&gt;&lt;h5&gt;&lt;b&gt;AC &lt;/b&gt;19, touch 9, flat-footed 19 (+10 natural, -1 size)&lt;/h5&gt;&lt;h5&gt;&lt;b&gt;hp &lt;/b&gt;67 (9d8+27)&lt;/h5&gt;&lt;h5&gt;&lt;b&gt;Fort &lt;/b&gt;+9, &lt;b&gt;Ref &lt;/b&gt;+5, &lt;b&gt;Will &lt;/b&gt;+5&lt;/h5&gt;&lt;h5&gt;&lt;b&gt;Defensive Abilities &lt;/b&gt;plant traits; &lt;b&gt;Immune &lt;/b&gt;electricity; &lt;b&gt;Resist &lt;/b&gt;fire 10&lt;/h5&gt;&lt;/div&gt;&lt;hr/&gt;&lt;div&gt;&lt;h5&gt;&lt;b&gt;OFFENSE&lt;/b&gt;&lt;/h5&gt;&lt;/div&gt;&lt;hr/&gt;&lt;div&gt;&lt;h5&gt;&lt;b&gt;Spd &lt;/b&gt;20 ft., swim 20 ft.&lt;/h5&gt;&lt;h5&gt;&lt;b&gt;Melee &lt;/b&gt;2 slams +11 (2d6+5 plus grab)&lt;/h5&gt;&lt;h5&gt;&lt;b&gt;Space &lt;/b&gt;10 ft.; &lt;b&gt;Reach &lt;/b&gt;10 ft.&lt;/h5&gt;&lt;h5&gt;&lt;b&gt;Special Attacks &lt;/b&gt;constrict (2d6+7)&lt;/h5&gt;&lt;/div&gt;&lt;hr/&gt;&lt;div&gt;&lt;h5&gt;&lt;b&gt;STATISTICS&lt;/b&gt;&lt;/h5&gt;&lt;/div&gt;&lt;hr/&gt;&lt;div&gt;&lt;h5&gt;&lt;b&gt;Str&lt;/b&gt; 21, &lt;b&gt;Dex&lt;/b&gt; 10, &lt;b&gt;Con&lt;/b&gt; 17, &lt;b&gt;Int&lt;/b&gt; 7, &lt;b&gt;Wis&lt;/b&gt; 10, &lt;b&gt;Cha&lt;/b&gt; 9&lt;/h5&gt;&lt;h5&gt;&lt;b&gt;Base Atk &lt;/b&gt;+6; &lt;b&gt;CMB &lt;/b&gt;+12 (+16 grapple); &lt;b&gt;CMD &lt;/b&gt;22&lt;/h5&gt;&lt;h5&gt;&lt;b&gt;Feats &lt;/b&gt;Cleave, Iron Will, Lightning Reflexes, Power Attack, Weapon Focus (slam)&lt;/h5&gt;&lt;h5&gt;&lt;b&gt;Skills &lt;/b&gt;Perception +11, Stealth +8 (+16 in swamps or forest), Swim +13; &lt;b&gt;Racial Modifiers &lt;/b&gt;+4 Stealth (+12 in swamps or forests), +4 Perception&lt;/h5&gt;&lt;h5&gt;&lt;b&gt;Languages &lt;/b&gt;Common, Sylvan (cannot speak)&lt;/h5&gt;&lt;h5&gt;&lt;b&gt;SQ &lt;/b&gt;electric fortitude&lt;/h5&gt;&lt;/div&gt;&lt;hr/&gt;&lt;div&gt;&lt;h5&gt;&lt;b&gt;ECOLOGY&lt;/b&gt;&lt;/h5&gt;&lt;/div&gt;&lt;hr/&gt;&lt;div&gt;&lt;h5&gt;&lt;b&gt;Environment &lt;/b&gt; temperate forest or marshes&lt;/h5&gt;&lt;h5&gt;&lt;b&gt;Organization &lt;/b&gt;solitary&lt;/h5&gt;&lt;h5&gt;&lt;b&gt;Treasure &lt;/b&gt;standard&lt;/h5&gt;&lt;/div&gt;&lt;hr/&gt;&lt;div&gt;&lt;h5&gt;&lt;b&gt;SPECIAL ABILITIES&lt;/b&gt;&lt;/h5&gt;&lt;/div&gt;&lt;hr/&gt;&lt;div&gt;&lt;h5&gt;&lt;b&gt;Electric Fortitude (Ex)&lt;/b&gt; Shambling mounds take no damage from electricity. Instead, any electricity attack used against a shambling mound temporarily increases its Constitution score by 1d4 points. The shambling mound loses these temporary points at the rate of 1 per hour.&lt;/h5&gt;&lt;/div&gt;&lt;br&gt;&lt;/br&gt;&lt;div&gt;&lt;h4&gt;&lt;p&gt;Shambling mounds, also called shamblers, appear to be heaps of rotting vegetation. They are actually intelligent, carnivorous plants with a fondness for elf flesh in particular.&lt;/p&gt;&lt;p&gt;What serve as a shambler's brain and sensory organs are located in its upper body. Shambling mounds typically have an 8-foot girth and stand between 6 and 9 feet tall. They weigh about 3,800 pounds.&lt;/p&gt;&lt;p&gt;Shambling mounds are strange creatures, more akin to animate tangles of creeping parasitic vines than single rooted plants. They are omnivorous, able to draw their sustenance from nearly anything, wrapping their creepers around living trees to draw forth the sap, sending rootlets into the soil to absorb raw nutrients, or consuming flesh and bone from crushed prey.&lt;/p&gt;&lt;p&gt;Shamblers are frighteningly stealthy in their native environments. Blending in with the surrounding terrain, they can lie in wait for days on end without moving, waiting patiently for a potential meal. A shambler could be almost anywhere at any time, attacking without warning and not caring whether it leaves any survivors, so long as it acquires its next meal.&lt;/p&gt;&lt;p&gt;Shambling mounds normally lead solitary, nomadic existences in deep forests and fetid swamps, although they can also be found underground living among damp fungal thickets. Disturbing rumors persist, however, of shamblers gathering in strange congregations around great earthen mounds in the depths of marshes and jungles, often during the height of violent electrical storms. Their reasons for doing so are unknown, and many sages have wondered whether there is some obscure and alien purpose at work.&lt;/p&gt;&lt;/h4&gt;&lt;/div&gt;</t>
  </si>
  <si>
    <t>Shark</t>
  </si>
  <si>
    <t>blindsense 30 ft., keen scent; Perception +8</t>
  </si>
  <si>
    <t>swim 60 ft.</t>
  </si>
  <si>
    <t>Str 17, Dex 12, Con 13, Int 1, Wis 12, Cha 2</t>
  </si>
  <si>
    <t>Perception +8, Swim +11</t>
  </si>
  <si>
    <t>solitary, pair, school (3-6), or pack (7-13)</t>
  </si>
  <si>
    <t>This blue shark's fins slice through the water, its black eyes rolling and its gaping jaws showing countless teeth.</t>
  </si>
  <si>
    <t>Keen Scent (Ex) A shark can notice creatures by scent in a 180-foot radius underwater and can detect blood in the water at ranges of up to a mile.</t>
  </si>
  <si>
    <t>The shark is a relentless eating machine, a creature evolved over the course of eons to do one job perfectly-hunting. Sharks have achieved a special place in the lore of most seafaring races, who view them as devils, monsters, and the wrath of the gods. The shark presented here is a 10-foot-long, 300-pound blue shark. Smaller sharks exist, although these are not dangerous. The same cannot be said of larger sharks, such as the following (you can create stats for these sharks by applying the indicated simple templates). Hammerhead Shark (CR 3): This shark has a distinctive hammer-shaped head. It is an advanced shark. Tiger Shark (CR 3): Larger than the average shark, the ravenous tiger shark is a giant shark. Great White Shark (CR 4): One of the most notorious maneaters of the sea, the truly immense great white shark is an advanced giant shark.</t>
  </si>
  <si>
    <t>&lt;link rel="stylesheet"href="PF.css"&gt;&lt;div&gt;&lt;h2&gt;Shark&lt;/h2&gt;&lt;h3&gt;&lt;i&gt;This blue shark's fins slice through the water, its black eyes rolling and its gaping jaws showing countless teeth.&lt;/i&gt;&lt;/h3&gt;&lt;br&gt;&lt;/br&gt;&lt;/div&gt;&lt;div class="heading"&gt;&lt;p class="alignleft"&gt;Shark&lt;/p&gt;&lt;p class="alignright"&gt;CR 2&lt;/p&gt;&lt;div style="clear: both;"&gt;&lt;/div&gt;&lt;/div&gt;&lt;div&gt;&lt;h5&gt;&lt;b&gt;XP &lt;/b&gt;600&lt;/h5&gt;&lt;h5&gt;N Large animal (aquatic)&lt;/h5&gt;&lt;h5&gt;&lt;b&gt;Init &lt;/b&gt;+5; &lt;b&gt;Senses &lt;/b&gt;blindsense 30 ft., keen scent; Perception +8&lt;/h5&gt;&lt;/div&gt;&lt;hr/&gt;&lt;div&gt;&lt;h5&gt;&lt;b&gt;DEFENSE&lt;/b&gt;&lt;/h5&gt;&lt;/div&gt;&lt;hr/&gt;&lt;div&gt;&lt;h5&gt;&lt;b&gt;AC &lt;/b&gt;14, touch 10, flat-footed 13 (+1 Dex, +4 natural, -1 size)&lt;/h5&gt;&lt;h5&gt;&lt;b&gt;hp &lt;/b&gt;22 (4d8+4)&lt;/h5&gt;&lt;h5&gt;&lt;b&gt;Fort &lt;/b&gt;+7, &lt;b&gt;Ref &lt;/b&gt;+5, &lt;b&gt;Will &lt;/b&gt;+2&lt;/h5&gt;&lt;/div&gt;&lt;hr/&gt;&lt;div&gt;&lt;h5&gt;&lt;b&gt;OFFENSE&lt;/b&gt;&lt;/h5&gt;&lt;/div&gt;&lt;hr/&gt;&lt;div&gt;&lt;h5&gt;&lt;b&gt;Spd &lt;/b&gt;swim 60 ft.&lt;/h5&gt;&lt;h5&gt;&lt;b&gt;Melee &lt;/b&gt;bite +5 (1d8+4)&lt;/h5&gt;&lt;h5&gt;&lt;b&gt;Space &lt;/b&gt;10 ft.; &lt;b&gt;Reach &lt;/b&gt;5 ft.&lt;/h5&gt;&lt;/div&gt;&lt;hr/&gt;&lt;div&gt;&lt;h5&gt;&lt;b&gt;STATISTICS&lt;/b&gt;&lt;/h5&gt;&lt;/div&gt;&lt;hr/&gt;&lt;div&gt;&lt;h5&gt;&lt;b&gt;Str&lt;/b&gt; 17, &lt;b&gt;Dex&lt;/b&gt; 12, &lt;b&gt;Con&lt;/b&gt; 13, &lt;b&gt;Int&lt;/b&gt; 1, &lt;b&gt;Wis&lt;/b&gt; 12, &lt;b&gt;Cha&lt;/b&gt; 2&lt;/h5&gt;&lt;h5&gt;&lt;b&gt;Base Atk &lt;/b&gt;+3; &lt;b&gt;CMB &lt;/b&gt;+7; &lt;b&gt;CMD &lt;/b&gt;18&lt;/h5&gt;&lt;h5&gt;&lt;b&gt;Feats &lt;/b&gt;Great Fortitude, Improved Initiative&lt;/h5&gt;&lt;h5&gt;&lt;b&gt;Skills &lt;/b&gt;Perception +8, Swim +11&lt;/h5&gt;&lt;/div&gt;&lt;hr/&gt;&lt;div&gt;&lt;h5&gt;&lt;b&gt;ECOLOGY&lt;/b&gt;&lt;/h5&gt;&lt;/div&gt;&lt;hr/&gt;&lt;div&gt;&lt;h5&gt;&lt;b&gt;Environment &lt;/b&gt; any ocean&lt;/h5&gt;&lt;h5&gt;&lt;b&gt;Organization &lt;/b&gt;solitary, pair, school (3-6), or pack (7-13)&lt;/h5&gt;&lt;h5&gt;&lt;b&gt;Treasure &lt;/b&gt;none&lt;/h5&gt;&lt;/div&gt;&lt;hr/&gt;&lt;div&gt;&lt;h5&gt;&lt;b&gt;SPECIAL ABILITIES&lt;/b&gt;&lt;/h5&gt;&lt;/div&gt;&lt;hr/&gt;&lt;div&gt;&lt;h5&gt;&lt;b&gt;Keen Scent (Ex)&lt;/b&gt; A shark can notice creatures by scent in a 180-foot radius underwater and can detect blood in the water at ranges of up to a mile.&lt;/h5&gt;&lt;/div&gt;&lt;br&gt;&lt;/br&gt;&lt;div&gt;&lt;h4&gt;&lt;p&gt;The shark is a relentless eating machine, a creature evolved over the course of eons to do one job perfectly-hunting.&lt;/p&gt;&lt;p&gt;Sharks have achieved a special place in the lore of most seafaring races, who view them as devils, monsters, and the wrath of the gods.&lt;/p&gt;&lt;p&gt;The shark presented here is a 10-foot-long, 300-pound blue shark. Smaller sharks exist, although these are not dangerous. The same cannot be said of larger sharks, such as the following (you can create stats for these sharks by applying the indicated simple templates).&lt;/p&gt;&lt;p&gt;&lt;b&gt;Hammerhead Shark (CR 3):&lt;/b&gt; This shark has a distinctive hammer-shaped head. It is an advanced shark.&lt;/p&gt;&lt;p&gt;&lt;b&gt;Tiger Shark (CR 3):&lt;/b&gt; Larger than the average shark, the ravenous tiger shark is a giant shark.&lt;/p&gt;&lt;p&gt;&lt;b&gt;Great White Shark (CR 4):&lt;/b&gt; One of the most notorious maneaters of the sea, the truly immense great white shark is an advanced giant shark.&lt;/p&gt;&lt;/h4&gt;&lt;/div&gt;</t>
  </si>
  <si>
    <t>Dire Shark (Megalodon)</t>
  </si>
  <si>
    <t>blindsense 30 ft., keen scent; Perception +25</t>
  </si>
  <si>
    <t>23, touch 8, flat-footed 21</t>
  </si>
  <si>
    <t>(+2 Dex, +15 natural, -4 size)</t>
  </si>
  <si>
    <t>(15d8+45)</t>
  </si>
  <si>
    <t>Fort +14, Ref +13, Will +8</t>
  </si>
  <si>
    <t>bite +17 (4d10+15/19-20 plus grab)</t>
  </si>
  <si>
    <t>swallow whole (2d6+15 damage, AC 17, 11 hp)</t>
  </si>
  <si>
    <t>Str 30, Dex 15, Con 17, Int 1, Wis 12, Cha 10</t>
  </si>
  <si>
    <t>Bleeding Critical, Critical Focus, Great Fortitude, Improved Critical (bite), Improved Initiative, Iron Will, Lightning Reflexes, Skill Focus (Perception)</t>
  </si>
  <si>
    <t>Perception +25, Swim +18</t>
  </si>
  <si>
    <t>Large as a dragon, this shark's jaws open to reveal a cavernous, tooth-lined gullet capable of swallowing a horse whole.</t>
  </si>
  <si>
    <t>The true nightmare of the sea is the megalodon, a shark that represents the pinnacle of this species' evolution. Horrifying in its immense size and ruinous appetite, the megalodon is certainly the beast behind many legends of enormous fish who swallow ships whole. A megalodon is 60 feet long and weighs 100,000 pounds.</t>
  </si>
  <si>
    <t>&lt;link rel="stylesheet"href="PF.css"&gt;&lt;div&gt;&lt;h2&gt;Shark,  Dire&lt;/h2&gt;&lt;h3&gt;&lt;i&gt;Large as a dragon, this shark's jaws open to reveal a cavernous, tooth-lined gullet capable of swallowing a horse whole.&lt;/i&gt;&lt;/h3&gt;&lt;br&gt;&lt;/br&gt;&lt;/div&gt;&lt;div class="heading"&gt;&lt;p class="alignleft"&gt;Dire Shark (Megalodon)&lt;/p&gt;&lt;p class="alignright"&gt;CR 9&lt;/p&gt;&lt;div style="clear: both;"&gt;&lt;/div&gt;&lt;/div&gt;&lt;div&gt;&lt;h5&gt;&lt;b&gt;XP &lt;/b&gt;6,400&lt;/h5&gt;&lt;h5&gt;N Gargantuan animal (aquatic)&lt;/h5&gt;&lt;h5&gt;&lt;b&gt;Init &lt;/b&gt;+6; &lt;b&gt;Senses &lt;/b&gt;blindsense 30 ft., keen scent; Perception +25&lt;/h5&gt;&lt;/div&gt;&lt;hr/&gt;&lt;div&gt;&lt;h5&gt;&lt;b&gt;DEFENSE&lt;/b&gt;&lt;/h5&gt;&lt;/div&gt;&lt;hr/&gt;&lt;div&gt;&lt;h5&gt;&lt;b&gt;AC &lt;/b&gt;23, touch 8, flat-footed 21 (+2 Dex, +15 natural, -4 size)&lt;/h5&gt;&lt;h5&gt;&lt;b&gt;hp &lt;/b&gt;112 (15d8+45)&lt;/h5&gt;&lt;h5&gt;&lt;b&gt;Fort &lt;/b&gt;+14, &lt;b&gt;Ref &lt;/b&gt;+13, &lt;b&gt;Will &lt;/b&gt;+8&lt;/h5&gt;&lt;/div&gt;&lt;hr/&gt;&lt;div&gt;&lt;h5&gt;&lt;b&gt;OFFENSE&lt;/b&gt;&lt;/h5&gt;&lt;/div&gt;&lt;hr/&gt;&lt;div&gt;&lt;h5&gt;&lt;b&gt;Spd &lt;/b&gt;swim 60 ft.&lt;/h5&gt;&lt;h5&gt;&lt;b&gt;Melee &lt;/b&gt;bite +17 (4d10+15/19-20 plus grab)&lt;/h5&gt;&lt;h5&gt;&lt;b&gt;Space &lt;/b&gt;20 ft.; &lt;b&gt;Reach &lt;/b&gt;20 ft.&lt;/h5&gt;&lt;h5&gt;&lt;b&gt;Special Attacks &lt;/b&gt;swallow whole (2d6+15 damage, AC 17, 11 hp)&lt;/h5&gt;&lt;/div&gt;&lt;hr/&gt;&lt;div&gt;&lt;h5&gt;&lt;b&gt;STATISTICS&lt;/b&gt;&lt;/h5&gt;&lt;/div&gt;&lt;hr/&gt;&lt;div&gt;&lt;h5&gt;&lt;b&gt;Str&lt;/b&gt; 30, &lt;b&gt;Dex&lt;/b&gt; 15, &lt;b&gt;Con&lt;/b&gt; 17, &lt;b&gt;Int&lt;/b&gt; 1, &lt;b&gt;Wis&lt;/b&gt; 12, &lt;b&gt;Cha&lt;/b&gt; 10&lt;/h5&gt;&lt;h5&gt;&lt;b&gt;Base Atk &lt;/b&gt;+11; &lt;b&gt;CMB &lt;/b&gt;+25 (+29 grapple); &lt;b&gt;CMD &lt;/b&gt;37&lt;/h5&gt;&lt;h5&gt;&lt;b&gt;Feats &lt;/b&gt;Bleeding Critical, Critical Focus, Great Fortitude, Improved Critical (bite), Improved Initiative, Iron Will, Lightning Reflexes, Skill Focus (Perception)&lt;/h5&gt;&lt;h5&gt;&lt;b&gt;Skills &lt;/b&gt;Perception +25, Swim +18&lt;/h5&gt;&lt;/div&gt;&lt;hr/&gt;&lt;div&gt;&lt;h5&gt;&lt;b&gt;ECOLOGY&lt;/b&gt;&lt;/h5&gt;&lt;/div&gt;&lt;hr/&gt;&lt;div&gt;&lt;h5&gt;&lt;b&gt;Environment &lt;/b&gt; any ocean&lt;/h5&gt;&lt;h5&gt;&lt;b&gt;Organization &lt;/b&gt;solitary&lt;/h5&gt;&lt;h5&gt;&lt;b&gt;Treasure &lt;/b&gt;none&lt;/h5&gt;&lt;/div&gt;&lt;br&gt;&lt;/br&gt;&lt;div&gt;&lt;h4&gt;&lt;p&gt;The true nightmare of the sea is the megalodon, a shark that represents the pinnacle of this species' evolution.&lt;/p&gt;&lt;p&gt;Horrifying in its immense size and ruinous appetite, the megalodon is certainly the beast behind many legends of enormous fish who swallow ships whole. A megalodon is 60 feet long and weighs 100,000 pounds.&lt;/p&gt;&lt;/h4&gt;&lt;/div&gt;</t>
  </si>
  <si>
    <t>Shocker Lizard</t>
  </si>
  <si>
    <t>darkvision 60 ft., electricity sense, low-light  vision; Perception +8</t>
  </si>
  <si>
    <t>(+2 Dex, +3 natural, +1 size)</t>
  </si>
  <si>
    <t>bite +4 (1d4)</t>
  </si>
  <si>
    <t>shock</t>
  </si>
  <si>
    <t>Str 10, Dex 15, Con 13, Int 2, Wis 13, Cha 6</t>
  </si>
  <si>
    <t>Climb +8, Perception +8, Stealth +17, Swim +8</t>
  </si>
  <si>
    <t>+2 Perception, +4 Stealth</t>
  </si>
  <si>
    <t>solitary, pair, clutch (3-6), or colony (7-12)</t>
  </si>
  <si>
    <t>This dog-sized lizard has two horns, one on either side of its head, and green scales that crackle with sparks of lightning.</t>
  </si>
  <si>
    <t>Electricity Sense (Ex) Shocker lizards automatically detect any electrical discharges within 100 feet.  Shock (Su) Shocker lizards can deliver an electrical shock to a single opponent within 5 feet. This attack deals 1d8 points of nonlethal electricity damage to living opponents (Reflex DC 12 half ). This save DC is Constitution-based. Additionally, if two or more shocker lizards are within 20 feet of each other, they can work together to create a lethal shock once every 1d4 rounds. This effect has a radius of 20 feet, centered on any one contributing lizard. All creatures within that radius take 2d8 points of lethal electricity damage for each lizard contributing to the shock, to a maximum of 12d8. A Reflex save (DC 10 + the number of lizards contributing) halves the damage.</t>
  </si>
  <si>
    <t>A shocker lizard has a pale yellow underside, with bright green scales elsewhere on its 3-foot-long body, and weighs about 25 pounds. Shocker lizards tend toward group living, as their electrical abilities grow in power when they are close to another lizard.  A shocker lizard colony is usually located near a source of water. Once the colony has settled on a location, the lizards become very territorial and attack anything that intrudes on them. A solitary shocker lizard is a timid and hesitant creature-but when several of them gather they become formidable and fearsome opponents capable of killing creatures several times their own size.  A shocker lizard relies on its electricity abilities in combat, and a lizard tends to bite only after its shock has rendered an opponent unconscious, or when the shock seems to have no effect at all. A solitary lizard flees once it delivers its shocks, but if other shocker lizards are nearby, they all hone in on their comrade's discharges and attempt to administer lethal shocks to their foe.  Many have attempted to capture and tame shocker lizards, but this often proves a difficult and painful task. Alone and in captivity, shocker lizards tend to wither and die swiftly unless their keepers spend a lot of time grooming and playing with the lizards to keep them company. Kept in pairs or larger numbers, captive shocker lizards thrive, but their increasing electrical ability makes them more difficult to manage for keepers who aren't themselves immune to electricity.</t>
  </si>
  <si>
    <t>&lt;link rel="stylesheet"href="PF.css"&gt;&lt;div&gt;&lt;h2&gt;Shocker Lizard&lt;/h2&gt;&lt;h3&gt;&lt;i&gt;This dog-sized lizard has two horns, one on either side of its head, and green scales that crackle with sparks of lightning.&lt;/i&gt;&lt;/h3&gt;&lt;br&gt;&lt;/br&gt;&lt;/div&gt;&lt;div class="heading"&gt;&lt;p class="alignleft"&gt;Shocker Lizard&lt;/p&gt;&lt;p class="alignright"&gt;CR 2&lt;/p&gt;&lt;div style="clear: both;"&gt;&lt;/div&gt;&lt;/div&gt;&lt;div&gt;&lt;h5&gt;&lt;b&gt;XP &lt;/b&gt;600&lt;/h5&gt;&lt;h5&gt;N Small magical beast &lt;/h5&gt;&lt;h5&gt;&lt;b&gt;Init &lt;/b&gt;+6; &lt;b&gt;Senses &lt;/b&gt;darkvision 60 ft., electricity sense, low-light  vision; Perception +8&lt;/h5&gt;&lt;/div&gt;&lt;hr/&gt;&lt;div&gt;&lt;h5&gt;&lt;b&gt;DEFENSE&lt;/b&gt;&lt;/h5&gt;&lt;/div&gt;&lt;hr/&gt;&lt;div&gt;&lt;h5&gt;&lt;b&gt;AC &lt;/b&gt;16, touch 13, flat-footed 14 (+2 Dex, +3 natural, +1 size)&lt;/h5&gt;&lt;h5&gt;&lt;b&gt;hp &lt;/b&gt;19 (3d10+3)&lt;/h5&gt;&lt;h5&gt;&lt;b&gt;Fort &lt;/b&gt;+4, &lt;b&gt;Ref &lt;/b&gt;+5, &lt;b&gt;Will &lt;/b&gt;+2&lt;/h5&gt;&lt;h5&gt;&lt;b&gt;Immune &lt;/b&gt;electricity&lt;/h5&gt;&lt;/div&gt;&lt;hr/&gt;&lt;div&gt;&lt;h5&gt;&lt;b&gt;OFFENSE&lt;/b&gt;&lt;/h5&gt;&lt;/div&gt;&lt;hr/&gt;&lt;div&gt;&lt;h5&gt;&lt;b&gt;Spd &lt;/b&gt;40 ft., climb 20 ft., swim 20 ft.&lt;/h5&gt;&lt;h5&gt;&lt;b&gt;Melee &lt;/b&gt;bite +4 (1d4)&lt;/h5&gt;&lt;h5&gt;&lt;b&gt;Special Attacks &lt;/b&gt;shock&lt;/h5&gt;&lt;/div&gt;&lt;hr/&gt;&lt;div&gt;&lt;h5&gt;&lt;b&gt;STATISTICS&lt;/b&gt;&lt;/h5&gt;&lt;/div&gt;&lt;hr/&gt;&lt;div&gt;&lt;h5&gt;&lt;b&gt;Str&lt;/b&gt; 10, &lt;b&gt;Dex&lt;/b&gt; 15, &lt;b&gt;Con&lt;/b&gt; 13, &lt;b&gt;Int&lt;/b&gt; 2, &lt;b&gt;Wis&lt;/b&gt; 13, &lt;b&gt;Cha&lt;/b&gt; 6&lt;/h5&gt;&lt;h5&gt;&lt;b&gt;Base Atk &lt;/b&gt;+3; &lt;b&gt;CMB &lt;/b&gt;+2; &lt;b&gt;CMD &lt;/b&gt;14 (18 vs. trip)&lt;/h5&gt;&lt;h5&gt;&lt;b&gt;Feats &lt;/b&gt;Improved Initiative, Skill Focus (Stealth)&lt;/h5&gt;&lt;h5&gt;&lt;b&gt;Skills &lt;/b&gt;Climb +8, Perception +8, Stealth +17, Swim +8; &lt;b&gt;Racial Modifiers &lt;/b&gt;+2 Perception, +4 Stealth&lt;/h5&gt;&lt;/div&gt;&lt;hr/&gt;&lt;div&gt;&lt;h5&gt;&lt;b&gt;ECOLOGY&lt;/b&gt;&lt;/h5&gt;&lt;/div&gt;&lt;hr/&gt;&lt;div&gt;&lt;h5&gt;&lt;b&gt;Environment &lt;/b&gt; warm marshes&lt;/h5&gt;&lt;h5&gt;&lt;b&gt;Organization &lt;/b&gt;solitary, pair, clutch (3-6), or colony (7-12)&lt;/h5&gt;&lt;h5&gt;&lt;b&gt;Treasure &lt;/b&gt;incidental&lt;/h5&gt;&lt;/div&gt;&lt;hr/&gt;&lt;div&gt;&lt;h5&gt;&lt;b&gt;SPECIAL ABILITIES&lt;/b&gt;&lt;/h5&gt;&lt;/div&gt;&lt;hr/&gt;&lt;div&gt;&lt;h5&gt;&lt;b&gt;Electricity Sense (Ex)&lt;/b&gt; Shocker lizards automatically detect any electrical discharges within 100 feet.  &lt;/h5&gt;&lt;h5&gt;&lt;b&gt;Shock (Su)&lt;/b&gt; Shocker lizards can deliver an electrical shock to a single opponent within 5 feet. This attack deals 1d8 points of nonlethal electricity damage to living opponents (Reflex DC 12 half ). This save DC is Constitution-based. Additionally, if two or more shocker lizards are within 20 feet of each other, they can work together to create a lethal shock once every 1d4 rounds. This effect has a radius of 20 feet, centered on any one contributing lizard. All creatures within that radius take 2d8 points of lethal electricity damage for each lizard contributing to the shock, to a maximum of 12d8. A Reflex save (DC 10 + the number of lizards contributing) halves the damage.&lt;/h5&gt;&lt;/div&gt;&lt;br&gt;&lt;/br&gt;&lt;div&gt;&lt;h4&gt;&lt;p&gt;A shocker lizard has a pale yellow underside, with bright green scales elsewhere on its 3-foot-long body, and weighs about 25 pounds. Shocker lizards tend toward group living, as their electrical abilities grow in power when they are close to another lizard.&lt;/p&gt;&lt;p&gt;A shocker lizard colony is usually located near a source of water. Once the colony has settled on a location, the lizards become very territorial and attack anything that intrudes on them. A solitary shocker lizard is a timid and hesitant creature-but when several of them gather they become formidable and fearsome opponents capable of killing creatures several times their own size.&lt;/p&gt;&lt;p&gt;A shocker lizard relies on its electricity abilities in combat, and a lizard tends to bite only after its shock has rendered an opponent unconscious, or when the shock seems to have no effect at all. A solitary lizard flees once it delivers its shocks, but if other shocker lizards are nearby, they all hone in on their comrade's discharges and attempt to administer lethal shocks to their foe.&lt;/p&gt;&lt;p&gt;Many have attempted to capture and tame shocker lizards, but this often proves a difficult and painful task. Alone and in captivity, shocker lizards tend to wither and die swiftly unless their keepers spend a lot of time grooming and playing with the lizards to keep them company. Kept in pairs or larger numbers, captive shocker lizards thrive, but their increasing electrical ability makes them more difficult to manage for keepers who aren't themselves immune to electricity.&lt;/p&gt;&lt;/h4&gt;&lt;/div&gt;</t>
  </si>
  <si>
    <t>Shoggoth</t>
  </si>
  <si>
    <t>all-around vision, darkvision 120 ft., low-light  vision, scent, tremorsense 60 ft.; Perception +33</t>
  </si>
  <si>
    <t>33, touch 15, flat-footed 26</t>
  </si>
  <si>
    <t>(+7 Dex, +18 natural, -2 size)</t>
  </si>
  <si>
    <t>(23d8+230)</t>
  </si>
  <si>
    <t>fast healing 10</t>
  </si>
  <si>
    <t>Fort +19, Ref +14, Will +15</t>
  </si>
  <si>
    <t>blindness, charm effects, cold, deafness, ooze traits, sonic</t>
  </si>
  <si>
    <t>acid 20, electricity 20, fire 20</t>
  </si>
  <si>
    <t>50 ft., climb 30 ft., swim 50 ft.</t>
  </si>
  <si>
    <t>4 slams +30 (3d6+15/19-20 plus grab)</t>
  </si>
  <si>
    <t>constrict (3d6+15), maddening cacophony,  engulf (4d6+22 bludgeoning damage plus 8d6 acid damage,  AC 19, hp 33), trample (4d8+15, DC 36)</t>
  </si>
  <si>
    <t>Str 40, Dex 24, Con 31, Int 5, Wis 22, Cha 13</t>
  </si>
  <si>
    <t>+34 (+39 grapple)</t>
  </si>
  <si>
    <t>51 (cannot be tripped)</t>
  </si>
  <si>
    <t>Blind-Fight, Cleave, Combat Reflexes, Critical Focus, Great Cleave, Great Fortitude, Improved Critical (slam), Improved Initiative, Improved Sunder, Iron Will, Power Attack, Staggering Critical</t>
  </si>
  <si>
    <t>Climb +23, Perception +33, Swim +23</t>
  </si>
  <si>
    <t xml:space="preserve"> cold aquatic or underground</t>
  </si>
  <si>
    <t>solitary or tide (2-6)</t>
  </si>
  <si>
    <t>This immense mound of black slime thunders forward, eyes and mouths and even stranger things forming in its heaving bulk.</t>
  </si>
  <si>
    <t>All-Around Vision (Ex) A shoggoth's many sense organs grant a +4 racial bonus on Perception and immunity to flanking.  Maddening Cacophony (Su) As a free action, a shoggoth can give voice to sounds and words sane life was not meant to hear. All creatures in a 60-foot radius must make a DC 22 Will save or be confused for 1d6 rounds. Each round a creature is affected it takes 1d6 points of Wisdom damage. A creature that saves cannot be affected by this shoggoth's maddening cacophony for 24 hours. This is a sonic mind-affecting effect. The save DC is Charisma-based.  Engulf (Ex) To use this ability, the shoggoth must begin its turn grappling a creature or must trample. A shoggoth may attempt to engulf as many creatures as it grapples or tramples in a round. This ability otherwise functions as swallow whole, save that a creature that cuts is way out of a shoggoth leaves no hole in the protoplasmic creature's body.</t>
  </si>
  <si>
    <t>Although even lunatics and doom-saying prophets desperately claim the monstrous shoggoth is nothing more than a drug-induced vision or thankfully unreal nightmare, the truth is altogether more dire. The shoggoths exist, although they keep to the deepest of ocean trenches or the most remote of forgotten caverns and ruins, emerging only rarely to spread madness and destruction in their slime-caked wakes.  The first shoggoths were created in eons past, long before the first gods turned their attentions to the Material Plane. Some hold that the aboleths engineered them, while certain strange texts hint of a race even older that engineered the first shoggoths as slaves. Eventually, these dread beasts developed enough intelligence to rebel against their creators, and now they lurk, patient but potent, in the lightless deep.</t>
  </si>
  <si>
    <t>&lt;link rel="stylesheet"href="PF.css"&gt;&lt;div&gt;&lt;h2&gt;Shoggoth&lt;/h2&gt;&lt;h3&gt;&lt;i&gt;This immense mound of black slime thunders forward, eyes and mouths and even stranger things forming in its heaving bulk.&lt;/i&gt;&lt;/h3&gt;&lt;br&gt;&lt;/br&gt;&lt;/div&gt;&lt;div class="heading"&gt;&lt;p class="alignleft"&gt;Shoggoth&lt;/p&gt;&lt;p class="alignright"&gt;CR 19&lt;/p&gt;&lt;div style="clear: both;"&gt;&lt;/div&gt;&lt;/div&gt;&lt;div&gt;&lt;h5&gt;&lt;b&gt;XP &lt;/b&gt;204,800&lt;/h5&gt;&lt;h5&gt;CN Huge ooze (aquatic)&lt;/h5&gt;&lt;h5&gt;&lt;b&gt;Init &lt;/b&gt;+11; &lt;b&gt;Senses &lt;/b&gt;all-around vision, darkvision 120 ft., low-light  vision, scent, tremorsense 60 ft.; Perception +33&lt;/h5&gt;&lt;/div&gt;&lt;hr/&gt;&lt;div&gt;&lt;h5&gt;&lt;b&gt;DEFENSE&lt;/b&gt;&lt;/h5&gt;&lt;/div&gt;&lt;hr/&gt;&lt;div&gt;&lt;h5&gt;&lt;b&gt;AC &lt;/b&gt;33, touch 15, flat-footed 26 (+7 Dex, +18 natural, -2 size)&lt;/h5&gt;&lt;h5&gt;&lt;b&gt;hp &lt;/b&gt;333 (23d8+230); fast healing 10&lt;/h5&gt;&lt;h5&gt;&lt;b&gt;Fort &lt;/b&gt;+19, &lt;b&gt;Ref &lt;/b&gt;+14, &lt;b&gt;Will &lt;/b&gt;+15&lt;/h5&gt;&lt;h5&gt;&lt;b&gt;DR &lt;/b&gt;10/-; &lt;b&gt;Immune &lt;/b&gt;blindness, charm effects, cold, deafness, ooze traits, sonic; &lt;b&gt;Resist &lt;/b&gt;acid 20, electricity 20, fire 20; &lt;b&gt;SR &lt;/b&gt;30&lt;/h5&gt;&lt;/div&gt;&lt;hr/&gt;&lt;div&gt;&lt;h5&gt;&lt;b&gt;OFFENSE&lt;/b&gt;&lt;/h5&gt;&lt;/div&gt;&lt;hr/&gt;&lt;div&gt;&lt;h5&gt;&lt;b&gt;Spd &lt;/b&gt;50 ft., climb 30 ft., swim 50 ft.&lt;/h5&gt;&lt;h5&gt;&lt;b&gt;Melee &lt;/b&gt;4 slams +30 (3d6+15/19-20 plus grab)&lt;/h5&gt;&lt;h5&gt;&lt;b&gt;Space &lt;/b&gt;15 ft.; &lt;b&gt;Reach &lt;/b&gt;30 ft.&lt;/h5&gt;&lt;h5&gt;&lt;b&gt;Special Attacks &lt;/b&gt;constrict (3d6+15), maddening cacophony,  engulf (4d6+22 bludgeoning damage plus 8d6 acid damage,  AC 19, hp 33), trample (4d8+15, DC 36)&lt;/h5&gt;&lt;/div&gt;&lt;hr/&gt;&lt;div&gt;&lt;h5&gt;&lt;b&gt;STATISTICS&lt;/b&gt;&lt;/h5&gt;&lt;/div&gt;&lt;hr/&gt;&lt;div&gt;&lt;h5&gt;&lt;b&gt;Str&lt;/b&gt; 40, &lt;b&gt;Dex&lt;/b&gt; 24, &lt;b&gt;Con&lt;/b&gt; 31, &lt;b&gt;Int&lt;/b&gt; 5, &lt;b&gt;Wis&lt;/b&gt; 22, &lt;b&gt;Cha&lt;/b&gt; 13&lt;/h5&gt;&lt;h5&gt;&lt;b&gt;Base Atk &lt;/b&gt;+17; &lt;b&gt;CMB &lt;/b&gt;+34 (+39 grapple); &lt;b&gt;CMD &lt;/b&gt;51 (cannot be tripped)&lt;/h5&gt;&lt;h5&gt;&lt;b&gt;Feats &lt;/b&gt;Blind-Fight, Cleave, Combat Reflexes, Critical Focus, Great Cleave, Great Fortitude, Improved Critical (slam), Improved Initiative, Improved Sunder, Iron Will, Power Attack, Staggering Critical&lt;/h5&gt;&lt;h5&gt;&lt;b&gt;Skills &lt;/b&gt;Climb +23, Perception +33, Swim +23; &lt;b&gt;Racial Modifiers &lt;/b&gt;+4 Perception&lt;/h5&gt;&lt;h5&gt;&lt;b&gt;Languages &lt;/b&gt;Aklo&lt;/h5&gt;&lt;h5&gt;&lt;b&gt;SQ &lt;/b&gt;amphibious&lt;/h5&gt;&lt;/div&gt;&lt;hr/&gt;&lt;div&gt;&lt;h5&gt;&lt;b&gt;ECOLOGY&lt;/b&gt;&lt;/h5&gt;&lt;/div&gt;&lt;hr/&gt;&lt;div&gt;&lt;h5&gt;&lt;b&gt;Environment &lt;/b&gt; cold aquatic or underground&lt;/h5&gt;&lt;h5&gt;&lt;b&gt;Organization &lt;/b&gt;solitary or tide (2-6)&lt;/h5&gt;&lt;h5&gt;&lt;b&gt;Treasure &lt;/b&gt;standard&lt;/h5&gt;&lt;/div&gt;&lt;hr/&gt;&lt;div&gt;&lt;h5&gt;&lt;b&gt;SPECIAL ABILITIES&lt;/b&gt;&lt;/h5&gt;&lt;/div&gt;&lt;hr/&gt;&lt;div&gt;&lt;h5&gt;&lt;b&gt;All-Around Vision (Ex)&lt;/b&gt; A shoggoth's many sense organs grant a +4 racial bonus on Perception and immunity to flanking.  &lt;/h5&gt;&lt;h5&gt;&lt;b&gt;Maddening Cacophony (Su)&lt;/b&gt; As a free action, a shoggoth can give voice to sounds and words sane life was not meant to hear. All creatures in a 60-foot radius must make a DC 22 Will save or be confused for 1d6 rounds. Each round a creature is affected it takes 1d6 points of Wisdom damage. A creature that saves cannot be affected by this shoggoth's maddening cacophony for 24 hours. This is a sonic mind-affecting effect. The save DC is Charisma-based.&lt;/h5&gt;&lt;h5&gt;&lt;b&gt;  Engulf (Ex)&lt;/b&gt; To use this ability, the shoggoth must begin its turn grappling a creature or must trample. A shoggoth may attempt to engulf as many creatures as it grapples or tramples in a round. This ability otherwise functions as swallow whole, save that a creature that cuts is way out of a shoggoth leaves no hole in the protoplasmic creature's body.&lt;/h5&gt;&lt;/div&gt;&lt;br&gt;&lt;/br&gt;&lt;div&gt;&lt;h4&gt;&lt;p&gt;Although even lunatics and doom-saying prophets desperately claim the monstrous shoggoth is nothing more than a drug-induced vision or thankfully unreal nightmare, the truth is altogether more dire. The shoggoths exist, although they keep to the deepest of ocean trenches or the most remote of forgotten caverns and ruins, emerging only rarely to spread madness and destruction in their slime-caked wakes.&lt;/p&gt;&lt;p&gt;The first shoggoths were created in eons past, long before the first gods turned their attentions to the Material Plane. Some hold that the aboleths engineered them, while certain strange texts hint of a race even older that engineered the first shoggoths as slaves. Eventually, these dread beasts developed enough intelligence to rebel against their creators, and now they lurk, patient but potent, in the lightless deep.&lt;/p&gt;&lt;/h4&gt;&lt;/div&gt;</t>
  </si>
  <si>
    <t>Human Skeleton</t>
  </si>
  <si>
    <t>(+2 armor, +2 Dex, +2 natural)</t>
  </si>
  <si>
    <t>Fort +0, Ref +2, Will +2</t>
  </si>
  <si>
    <t>cold, undead traits</t>
  </si>
  <si>
    <t>broken scimitar +0 (1d6), claw -3 (1d4+1) or 2 claws +2 (1d4+2)</t>
  </si>
  <si>
    <t>Str 15, Dex 14, Con -, Int -, Wis 10, Cha 10</t>
  </si>
  <si>
    <t>Improved InitiativeB Gear broken chain shirt, broken scimitar</t>
  </si>
  <si>
    <t>The pile of bones suddenly stirs, rising up to take on a human shape. Its long, bony fingers reach out to claw at the living.</t>
  </si>
  <si>
    <t>Skeleton</t>
  </si>
  <si>
    <t>Skeletons are the animated bones of the dead, brought to unlife through foul magic. While most skeletons are mindless automatons, they still possess an evil cunning imparted to them by their animating force-a cunning that allows them to wield weapons and wear armor. Creating a Skeleton "Skeleton" is an acquired template that can be added to any corporeal creature (other than an undead) that has a skeletal system (referred to hereafter as the base creature). Challenge Rating: Depends on Hit Dice, as follows: HD CR XP 1/2 1/6 65 1 1/3 135 2-3 1 400 4-5 2 600 6-7 3 800 8-9 4 1,200 10-11 5 1,600 12-14 6 2,400 15-17 7 3,200 18-20 8 4,800 Alignment: Always neutral evil. Type: The creature's type changes to undead. It retains any subtype except for alignment subtypes (such as good) and subtypes that indicate kind (such as giant). It does not gain the augmented subtype. It uses all the base creature's statistics and special abilities except as noted here. Armor Class: Natural armor bonus changes as follows: Skeleton Size N atural Armor Bonus Tiny or smaller +0 Small +1 Medium or Large +2 Huge +3 Gargantuan +6 Colossal +10 Hit Dice: A skeleton drops any HD gained from class levels and changes racial HD to d8s. Creatures without racial HD are treated as if they have 1 racial HD. If the creature has more than 20 Hit Dice, it can't be made into a skeleton by the animate dead spell. A skeleton uses its Cha modifier (instead of its Con modifier) to determine bonus hit points. Saves: Base save bonuses are Fort +1/3 HD, Ref +1/3 HD, and Will +1/2 HD + 2. Defensive Abilities: A skeleton loses the base creature's defensive abilities and gains DR 5/bludgeoning and immunity to cold. It also gains all of the standard immunities and traits possessed by undead creatures. Speed: A winged skeleton can't use its wings to fly. If the base creature flew magically, so can the skeleton. All other movement types are retained. Attacks: A skeleton retains all the natural weapons, manufactured weapon attacks, and weapon proficiencies of the base creature, except for attacks that can't work without flesh. A creature with hands gains one claw attack per hand; the skeleton can strike with each of its claw attacks at its full attack bonus. A claw attack deals damage depending on the skeleton's size (see pages 301-302). If the base creature already had claw attacks with its hands, use the skeleton claw damage only if it's better. Special Attacks: A skeleton retains none of the base creature's special attacks. Abilities: A skeleton's Dexterity increases by +2. It has no Constitution or Intelligence score, and its Wisdom and Charisma scores change to 10. BAB: A skeleton's base attack bonus is equal to 3/4 of its Hit Dice. Skills: A skeleton loses all skill ranks possessed by the base creature and gains none of its own. Feats: A skeleton loses all feats possessed by the base creature and gains Improved Initiative as a bonus feat. Special Qualities: A skeleton loses most special qualities of the base creature. It retains any extraordinary special qualities that improve its melee or ranged attacks. Environment: Any, usually the same as base creature. Organization: Any. Treasure: Generally none, although sometimes a skeleton's creator arms it with magical armor or weapons. Variant Skeletons Numerous variant skeletons exist, such as those whose bones burn with an unending fire and those who drip with gore and reassemble themselves over time. Both of these variant skeletons can be created using animate dead, but they count as twice their normal number of Hit Dice per casting. Once controlled, they count normally against the controller's limit. Perhaps the most dangerous variant skeleton, though, is the skeletal champion. This skeleton retains its intellect, and often any class levels it possessed in life. A skeletal champion cannot be created with animate dead-these potent undead only arise under rare conditions similar to those that cause the manifestation of ghosts or via rare and highly evil rituals. Each of the following skeleton types modifies the base skeleton in a few key ways. Except as noted, these variations can be stacked with one another-it's possible to have a bloody burning skeletal champion. Bloody Skeleton A bloody skeleton is coated in a slick layer of blood and gore infused with negative energy. This gore allows the skeleton to reform and heal itself. In addition to the changes for the skeleton template, make the following adjustments to the base creature. Challenge Rating: As a normal skeleton + 1. Fast Healing: A bloody skeleton has fast healing equal to 1 per 2 Hit Dice it possesses (minimum 1). Saves: A bloody skeleton gains channel resistance +4. Abilities: A bloody skeleton's Charisma is 14. Special Qualities: A bloody skeleton gains the deathless special quality. Deathless (Su): A bloody skeleton is destroyed when reduced to 0 hit points, but it returns to unlife 1 hour later at 1 hit point, allowing its fast healing thereafter to resume healing it. A bloody skeleton can be permanently destroyed if it is destroyed by positive energy, if it is reduced to 0 hit points in the area of a bless or hallow spell, or if its remains are sprinkled with a vial of holy water. Burning Skeleton A burning skeleton is surrounded by an aura of flames that deals fire damage to those it strikes. In addition to the changes for the skeleton template, make the following adjustments to the base creature. Challenge Rating: As a normal skeleton + 1. Aura: Burning skeletons possess a fiery aura. Fiery Aura (Ex): Creatures adjacent to a burning skeleton take 1d6 points of fire damage at the start of their turn. Anyone striking a burning skeleton with an unarmed strike or natural attack takes 1d6 points of fire damage. Defensive Abilities: Burning skeletons lose their immunity to cold but gain immunity to fire. A burning skeleton gains vulnerability to cold damage. Melee Attacks: A burning skeleton's melee attacks (including both those made with a natural weapon and those made with a manufactured weapon) deal an additional 1d6 points of fire damage. Abilities: A burning skeleton's Charisma is 12. Special Qualities: A burning skeleton gains fiery death. Fiery Death (Su): A burning skeleton explodes into a burst of flame when it dies. Anyone adjacent to the skeleton when it is destroyed takes 1d6 points of fire damage per 2 Hit Dice the skeleton possessed (minimum 1d6). A Ref lex save (DC = 10 + 1/2 the skeleton's Hit Dice + the skeleton's Cha bonus) halves this damage.</t>
  </si>
  <si>
    <t>&lt;link rel="stylesheet"href="PF.css"&gt;&lt;div&gt;&lt;h2&gt;Skeleton &lt;/h2&gt;&lt;h3&gt;&lt;i&gt;The pile of bones suddenly stirs, rising up to take on a human shape. Its long, bony fingers reach out to claw at the living.&lt;/i&gt;&lt;/h3&gt;&lt;br&gt;&lt;/br&gt;&lt;/div&gt;&lt;div class="heading"&gt;&lt;p class="alignleft"&gt;Human Skeleton&lt;/p&gt;&lt;p class="alignright"&gt;CR 1/3&lt;/p&gt;&lt;div style="clear: both;"&gt;&lt;/div&gt;&lt;/div&gt;&lt;div&gt;&lt;h5&gt;&lt;b&gt;XP &lt;/b&gt;135&lt;/h5&gt;&lt;h5&gt;NE Medium undead &lt;/h5&gt;&lt;h5&gt;&lt;b&gt;Init &lt;/b&gt;+6; &lt;b&gt;Senses &lt;/b&gt;darkvision 60 ft.; Perception +0&lt;/h5&gt;&lt;/div&gt;&lt;hr/&gt;&lt;div&gt;&lt;h5&gt;&lt;b&gt;DEFENSE&lt;/b&gt;&lt;/h5&gt;&lt;/div&gt;&lt;hr/&gt;&lt;div&gt;&lt;h5&gt;&lt;b&gt;AC &lt;/b&gt;16, touch 12, flat-footed 14 (+2 armor, +2 Dex, +2 natural)&lt;/h5&gt;&lt;h5&gt;&lt;b&gt;hp &lt;/b&gt;4 (1d8)&lt;/h5&gt;&lt;h5&gt;&lt;b&gt;Fort &lt;/b&gt;+0, &lt;b&gt;Ref &lt;/b&gt;+2, &lt;b&gt;Will &lt;/b&gt;+2&lt;/h5&gt;&lt;h5&gt;&lt;b&gt;DR &lt;/b&gt;5/bludgeoning; &lt;b&gt;Immune &lt;/b&gt;cold, undead traits&lt;/h5&gt;&lt;/div&gt;&lt;hr/&gt;&lt;div&gt;&lt;h5&gt;&lt;b&gt;OFFENSE&lt;/b&gt;&lt;/h5&gt;&lt;/div&gt;&lt;hr/&gt;&lt;div&gt;&lt;h5&gt;&lt;b&gt;Spd &lt;/b&gt;30 ft.&lt;/h5&gt;&lt;h5&gt;&lt;b&gt;Melee &lt;/b&gt;broken scimitar +0 (1d6), claw -3 (1d4+1) or 2 claws +2 (1d4+2)&lt;/h5&gt;&lt;/div&gt;&lt;hr/&gt;&lt;div&gt;&lt;h5&gt;&lt;b&gt;STATISTICS&lt;/b&gt;&lt;/h5&gt;&lt;/div&gt;&lt;hr/&gt;&lt;div&gt;&lt;h5&gt;&lt;b&gt;Str&lt;/b&gt; 15, &lt;b&gt;Dex&lt;/b&gt; 14, &lt;b&gt;Con&lt;/b&gt; -, &lt;b&gt;Int&lt;/b&gt; -, &lt;b&gt;Wis&lt;/b&gt; 10, &lt;b&gt;Cha&lt;/b&gt; 10&lt;/h5&gt;&lt;h5&gt;&lt;b&gt;Base Atk &lt;/b&gt;+0; &lt;b&gt;CMB &lt;/b&gt;+2; &lt;b&gt;CMD &lt;/b&gt;14&lt;/h5&gt;&lt;h5&gt;&lt;b&gt;Feats &lt;/b&gt;Improved InitiativeB Gear broken chain shirt, broken scimitar&lt;/h5&gt;&lt;/div&gt;&lt;hr/&gt;&lt;div&gt;&lt;h5&gt;&lt;b&gt;ECOLOGY&lt;/b&gt;&lt;/h5&gt;&lt;/div&gt;&lt;hr/&gt;&lt;div&gt;&lt;h5&gt;&lt;b&gt;Environment &lt;/b&gt; any&lt;/h5&gt;&lt;h5&gt;&lt;b&gt;Organization &lt;/b&gt;any&lt;/h5&gt;&lt;h5&gt;&lt;b&gt;Treasure &lt;/b&gt;none&lt;/h5&gt;&lt;/div&gt;&lt;br&gt;&lt;/br&gt;&lt;div&gt;&lt;h4&gt;&lt;p&gt;Skeletons are the animated bones of the dead, brought to unlife through foul magic. While most skeletons are mindless automatons, they still possess an evil cunning imparted to them by their animating force-a cunning that allows them to wield weapons and wear armor.&lt;/p&gt;&lt;p&gt;&lt;b&gt;Creating a Skeleton&lt;/b&gt;&lt;br&gt; "Skeleton" is an acquired template that can be added to any corporeal creature (other than an undead) that has a skeletal system (referred to hereafter as the base creature).&lt;/p&gt;&lt;p&gt;&lt;b&gt;Challenge Rating:&lt;/b&gt; Depends on Hit Dice, as follows: &lt;table&gt;  &lt;tr&gt;&lt;th&gt;HD&lt;/th&gt;&lt;th&gt;CR&lt;/th&gt;&lt;th&gt;XP&lt;/th&gt;&lt;/tr&gt; &lt;tr&gt;&lt;td&gt;1/2&lt;/td&gt;&lt;td&gt;1/6&lt;/td&gt;&lt;td&gt;65&lt;/td&gt;&lt;/tr&gt; &lt;tr&gt;&lt;td&gt;1&lt;/td&gt;&lt;td&gt;1/3&lt;/td&gt;&lt;td&gt;135&lt;/td&gt;&lt;/tr&gt; &lt;tr&gt;&lt;td&gt;2-3&lt;/td&gt;&lt;td&gt;1&lt;/td&gt;&lt;td&gt;400&lt;/td&gt;&lt;/tr&gt; &lt;tr&gt;&lt;td&gt;4-5&lt;/td&gt;&lt;td&gt;2&lt;/td&gt;&lt;td&gt;600&lt;/td&gt;&lt;/tr&gt; &lt;tr&gt;&lt;td&gt;6-7&lt;/td&gt;&lt;td&gt;3&lt;/td&gt;&lt;td&gt;800&lt;/td&gt;&lt;/tr&gt; &lt;tr&gt;&lt;td&gt;8-9&lt;/td&gt;&lt;td&gt;4&lt;/td&gt;&lt;td&gt;1,200&lt;/td&gt;&lt;/tr&gt; &lt;tr&gt;&lt;td&gt;10-11&lt;/td&gt;&lt;td&gt;5&lt;/td&gt;&lt;td&gt;1,600&lt;/td&gt;&lt;/tr&gt; &lt;tr&gt;&lt;td&gt;12-14&lt;/td&gt;&lt;td&gt;6&lt;/td&gt;&lt;td&gt;2,400&lt;/td&gt;&lt;/tr&gt; &lt;tr&gt;&lt;td&gt;15-17&lt;/td&gt;&lt;td&gt;7&lt;/td&gt;&lt;td&gt;3,200&lt;/td&gt;&lt;/tr&gt; &lt;tr&gt;&lt;td&gt;18-20&lt;/td&gt;&lt;td&gt;8&lt;/td&gt;&lt;td&gt;4,800&lt;/td&gt;&lt;/tr&gt; &lt;/table&gt;  &lt;b&gt;Alignment:&lt;/b&gt; Always neutral evil.&lt;/p&gt;&lt;p&gt;&lt;b&gt;Type:&lt;/b&gt; The creature's type changes to undead. It retains any subtype except for alignment subtypes (such as good) and subtypes that indicate kind (such as giant). It does not gain the augmented subtype. It uses all the base creature's statistics and special abilities except as noted here.&lt;/p&gt;&lt;p&gt;&lt;b&gt;Armor Class:&lt;/b&gt; Natural armor bonus changes as follows: &lt;table&gt;  &lt;tr&gt;&lt;th&gt;Skeleton Size&lt;/th&gt;&lt;th&gt;Natural Armor Bonus&lt;/th&gt;&lt;/tr&gt; &lt;tr&gt;&lt;td&gt;Tiny or smaller&lt;/td&gt;&lt;td&gt;+0&lt;/td&gt;&lt;/tr&gt; &lt;tr&gt;&lt;td&gt;Small&lt;/td&gt;&lt;td&gt;+1&lt;/td&gt;&lt;/tr&gt; &lt;tr&gt;&lt;td&gt;Medium or Large&lt;/td&gt;&lt;td&gt;+2&lt;/td&gt;&lt;/tr&gt; &lt;tr&gt;&lt;td&gt;Huge&lt;/td&gt;&lt;td&gt;+3&lt;/td&gt;&lt;/tr&gt; &lt;tr&gt;&lt;td&gt;Gargantuan&lt;/td&gt;&lt;td&gt;+6&lt;/td&gt;&lt;/tr&gt; &lt;tr&gt;&lt;td&gt;Colossal&lt;/td&gt;&lt;td&gt;+10&lt;/td&gt;&lt;/tr&gt; &lt;/table&gt;  &lt;b&gt;Hit Dice:&lt;/b&gt; A skeleton drops any HD gained from class levels and changes racial HD to d8s. Creatures without racial HD are treated as if they have 1 racial HD. If the creature has more than 20 Hit Dice, it can't be made into a skeleton by the animate dead spell. A skeleton uses its Cha modifier (instead of its Con modifier) to determine bonus hit points.&lt;/p&gt;&lt;p&gt;&lt;b&gt;Saves:&lt;/b&gt; Base save bonuses are Fort +1/3 HD, Ref +1/3 HD, and Will +1/2 HD + 2.&lt;/p&gt;&lt;p&gt;&lt;b&gt;Defensive Abilities:&lt;/b&gt; A skeleton loses the base creature's defensive abilities and gains DR 5/bludgeoning and immunity to cold. It also gains all of the standard immunities and traits possessed by undead creatures.&lt;/p&gt;&lt;p&gt;&lt;b&gt;Speed:&lt;/b&gt; A winged skeleton can't use its wings to fly. If the base creature flew magically, so can the skeleton. All other movement types are retained.&lt;/p&gt;&lt;p&gt;&lt;b&gt;Attacks:&lt;/b&gt; A skeleton retains all the natural weapons, manufactured weapon attacks, and weapon proficiencies of the base creature, except for attacks that can't work without flesh. A creature with hands gains one claw attack per hand; the skeleton can strike with each of its claw attacks at its full attack bonus. A claw attack deals damage depending on the skeleton's size (see pages 301-302). If the base creature already had claw attacks with its hands, use the skeleton claw damage only if it's better.&lt;/p&gt;&lt;p&gt;&lt;b&gt;Special Attacks:&lt;/b&gt; A skeleton retains none of the base creature's special attacks.&lt;/p&gt;&lt;p&gt;&lt;b&gt;Abilities:&lt;/b&gt; A skeleton's Dexterity increases by +2. It has no Constitution or Intelligence score, and its Wisdom and Charisma scores change to 10.&lt;/p&gt;&lt;p&gt;&lt;b&gt;BAB:&lt;/b&gt; A skeleton's base attack bonus is equal to 3/4 of its Hit Dice.&lt;/p&gt;&lt;p&gt;&lt;b&gt;Skills:&lt;/b&gt; A skeleton loses all skill ranks possessed by the base creature and gains none of its own.&lt;/p&gt;&lt;p&gt;&lt;b&gt;Feats:&lt;/b&gt; A skeleton loses all feats possessed by the base creature and gains Improved Initiative as a bonus feat.&lt;/p&gt;&lt;p&gt;&lt;b&gt;&lt;b&gt;Special Qualities:&lt;/b&gt;&lt;/b&gt; A skeleton loses most special qualities of the base creature. It retains any extraordinary special qualities that improve its melee or ranged attacks.&lt;/p&gt;&lt;p&gt;&lt;b&gt;Environment:&lt;/b&gt; Any, usually the same as base creature.&lt;/p&gt;&lt;p&gt;&lt;b&gt;Organization:&lt;/b&gt; Any.&lt;/p&gt;&lt;p&gt;&lt;b&gt;Treasure:&lt;/b&gt; Generally none, although sometimes a skeleton's creator arms it with magical armor or weapons.&lt;/p&gt;&lt;p&gt;&lt;b&gt;Variant Skeletons&lt;/b&gt;&lt;br&gt; Numerous variant skeletons exist, such as those whose bones burn with an unending fire and those who drip with gore and reassemble themselves over time. Both of these variant skeletons can be created using animate dead, but they count as twice their normal number of Hit Dice per casting. Once controlled, they count normally against the controller's limit.&lt;/p&gt;&lt;p&gt;Perhaps the most dangerous variant skeleton, though, is the skeletal champion. This skeleton retains its intellect, and often any class levels it possessed in life. A skeletal champion cannot be created with animate dead-these potent undead only arise under rare conditions similar to those that cause the manifestation of ghosts or via rare and highly evil rituals.&lt;/p&gt;&lt;p&gt;Each of the following skeleton types modifies the base skeleton in a few key ways. Except as noted, these variations can be stacked with one another-it's possible to have a bloody burning skeletal champion.&lt;/p&gt;&lt;p&gt;&lt;b&gt;Bloody Skeleton&lt;/b&gt;&lt;br&gt; A bloody skeleton is coated in a slick layer of blood and gore infused with negative energy. This gore allows the skeleton to reform and heal itself. In addition to the changes for the skeleton template, make the following adjustments to the base creature.&lt;/p&gt;&lt;p&gt;&lt;b&gt;Challenge Rating:&lt;/b&gt; As a normal skeleton + 1.&lt;/p&gt;&lt;p&gt;&lt;b&gt;Fast Healing:&lt;/b&gt; A bloody skeleton has fast healing equal to 1 per 2 Hit Dice it possesses (minimum 1).&lt;/p&gt;&lt;p&gt;&lt;b&gt;Saves:&lt;/b&gt; A bloody skeleton gains channel resistance +4.&lt;/p&gt;&lt;p&gt;&lt;b&gt;Abilities:&lt;/b&gt; A bloody skeleton's Charisma is 14.&lt;/p&gt;&lt;p&gt;&lt;b&gt;Special Qualities:&lt;/b&gt; A bloody skeleton gains the deathless special quality.&lt;/p&gt;&lt;p&gt;&lt;i&gt;Deathless (Su):&lt;/i&gt; A bloody skeleton is destroyed when reduced to 0 hit points, but it returns to unlife 1 hour later at 1 hit point, allowing its fast healing thereafter to resume healing it. A bloody skeleton can be permanently destroyed if it is destroyed by positive energy, if it is reduced to 0 hit points in the area of a bless or hallow spell, or if its remains are sprinkled with a vial of holy water.&lt;/p&gt;&lt;p&gt;&lt;b&gt;Burning Skeleton&lt;/b&gt;&lt;br&gt; A burning skeleton is surrounded by an aura of flames that deals fire damage to those it strikes. In addition to the changes for the skeleton template, make the following adjustments to the base creature.&lt;/p&gt;&lt;p&gt;&lt;b&gt;Challenge Rating:&lt;/b&gt; As a normal skeleton + 1.&lt;/p&gt;&lt;p&gt;&lt;b&gt;Aura:&lt;/b&gt; Burning skeletons possess a fiery aura.&lt;/p&gt;&lt;p&gt;&lt;i&gt;Fiery Aura (Ex):&lt;/i&gt; Creatures adjacent to a burning skeleton take 1d6 points of fire damage at the start of their turn.&lt;/p&gt;&lt;p&gt;Anyone striking a burning skeleton with an unarmed strike or natural attack takes 1d6 points of fire damage.&lt;/p&gt;&lt;p&gt;&lt;b&gt;Defensive Abilities:&lt;/b&gt; Burning skeletons lose their immunity to cold but gain immunity to fire. A burning skeleton gains vulnerability to cold damage.&lt;/p&gt;&lt;p&gt;&lt;b&gt;Melee Attacks:&lt;/b&gt; A burning skeleton's melee attacks (including both those made with a natural weapon and those made with a manufactured weapon) deal an additional 1d6 points of fire damage.&lt;/p&gt;&lt;p&gt;&lt;b&gt;Abilities:&lt;/b&gt; A burning skeleton's Charisma is 12.&lt;/p&gt;&lt;p&gt;&lt;b&gt;Special Qualities:&lt;/b&gt; A burning skeleton gains fiery death.&lt;/p&gt;&lt;p&gt;&lt;i&gt;Fiery Death (Su):&lt;/i&gt; A burning skeleton explodes into a burst of flame when it dies. Anyone adjacent to the skeleton when it is destroyed takes 1d6 points of fire damage per 2 Hit Dice the skeleton possessed (minimum 1d6). A Reflex save (DC = 10 + 1/2 the skeleton's Hit Dice + the skeleton's Cha bonus) halves this damage.&lt;/p&gt;&lt;/h4&gt;&lt;/div&gt;</t>
  </si>
  <si>
    <t>Skeletal Champion</t>
  </si>
  <si>
    <t>Human skeletal champion</t>
  </si>
  <si>
    <t>(+6 armor, +1 Dex, +2 natural, +2 shield)</t>
  </si>
  <si>
    <t>Fort +3, Ref +1, Will +3; channel resistance +4</t>
  </si>
  <si>
    <t>mwk longsword +7 (1d8+3/19-20)</t>
  </si>
  <si>
    <t>Str 17, Dex 13, Con -, Int 9, Wis 10, Cha 12</t>
  </si>
  <si>
    <t>Cleave, Improved InitiativeB, Power Attack, Weapon Focus (longsword)</t>
  </si>
  <si>
    <t>Intimidate +7, Perception +6, Stealth -1</t>
  </si>
  <si>
    <t>solitary, pair, or platoon (3-12)</t>
  </si>
  <si>
    <t>standard (breastplate, heavy steel shield, masterwork longsword, other treasure)</t>
  </si>
  <si>
    <t>This armored skeleton stands in a battle-ready pose, its weapon held high as cold blue light shines in its eye sockets.</t>
  </si>
  <si>
    <t>Some skeletons retain their intelligence and cunning, making them formidable warriors. These undead are far more powerful than their mindless kin, and many gain class levels. Creating a Skeletal Champion "Skeletal Champion" is an acquired template that can be added to any corporeal creature (other than an undead) that has a skeletal system (referred to hereafter as the base creature) and a minimum Intelligence of 3. CR: A skeletal champion's CR is +1 higher than a normal skeleton with the same HD (see page 250). Type: The creature's type becomes undead. It keeps subtypes save for alignment subtypes and subtypes that indicate kind. Alignment: Any evil. Armor Class: Natural armor as per skeleton (see page 250). Hit Dice: Change all of the creature's racial HD to d8s, then add 2 racial Hit Dice to this total (creatures without racial HD gain 2). HD from class levels are unchanged. Defensive Abilities: A skeletal champion gains DR 5/ bludgeoning, channel resistance +4, and immunity to cold. It also gains all of the standard undead traits. Speed: As standard skeleton (see page 250). Attacks: As standard skeleton (see page 250). Abilities: Str +2, Dex +2. As undead, it has no Constitution score. BAB: Its BAB for racial HD equals 3/4 of its HD. Skills: Gains skill ranks per racial Hit Die equal to 4 + its Int modifier. Class skills for racial HD are Climb, Disguise, Fly, Intimidate, Knowledge (arcana), Knowledge (religion), Perception, Sense Motive, Spellcraft, and Stealth. Skills gained from class levels remain unchanged. Feats: A skeletal champion gains Improved Initiative as a bonus feat. Saves: Base save bonuses for racial Hit Dice are Fort +1/3 HD, Ref +1/3 HD, and Will +1/2 HD + 2.</t>
  </si>
  <si>
    <t>&lt;link rel="stylesheet"href="PF.css"&gt;&lt;div&gt;&lt;h2&gt;Skeletal Champion&lt;/h2&gt;&lt;h3&gt;&lt;i&gt;This armored skeleton stands in a battle-ready pose, its weapon held high as cold blue light shines in its eye sockets.&lt;/i&gt;&lt;/h3&gt;&lt;br&gt;&lt;/br&gt;&lt;/div&gt;&lt;div class="heading"&gt;&lt;p class="alignleft"&gt;Skeletal Champion&lt;/p&gt;&lt;p class="alignright"&gt;CR 2&lt;/p&gt;&lt;div style="clear: both;"&gt;&lt;/div&gt;&lt;/div&gt;&lt;div&gt;&lt;h5&gt;&lt;b&gt;XP &lt;/b&gt;600&lt;/h5&gt;&lt;h5&gt;Human skeletal champion warrior 1&lt;/h5&gt;&lt;h5&gt;NE Medium undead &lt;/h5&gt;&lt;h5&gt;&lt;b&gt;Init &lt;/b&gt;+5; &lt;b&gt;Senses &lt;/b&gt;darkvision 60 ft.; Perception +6&lt;/h5&gt;&lt;/div&gt;&lt;hr/&gt;&lt;div&gt;&lt;h5&gt;&lt;b&gt;DEFENSE&lt;/b&gt;&lt;/h5&gt;&lt;/div&gt;&lt;hr/&gt;&lt;div&gt;&lt;h5&gt;&lt;b&gt;AC &lt;/b&gt;21, touch 12, flat-footed 19 (+6 armor, +1 Dex, +2 natural, +2 shield)&lt;/h5&gt;&lt;h5&gt;&lt;b&gt;hp &lt;/b&gt;17 (3 HD; 2d8+1d10+3)&lt;/h5&gt;&lt;h5&gt;&lt;b&gt;Fort &lt;/b&gt;+3, &lt;b&gt;Ref &lt;/b&gt;+1, &lt;b&gt;Will &lt;/b&gt;+3; channel resistance +4&lt;/h5&gt;&lt;h5&gt;&lt;b&gt;DR &lt;/b&gt;5/bludgeoning; &lt;b&gt;Immune &lt;/b&gt;cold, undead traits&lt;/h5&gt;&lt;/div&gt;&lt;hr/&gt;&lt;div&gt;&lt;h5&gt;&lt;b&gt;OFFENSE&lt;/b&gt;&lt;/h5&gt;&lt;/div&gt;&lt;hr/&gt;&lt;div&gt;&lt;h5&gt;&lt;b&gt;Spd &lt;/b&gt;30 ft.&lt;/h5&gt;&lt;h5&gt;&lt;b&gt;Melee &lt;/b&gt;mwk longsword +7 (1d8+3/19-20)&lt;/h5&gt;&lt;/div&gt;&lt;hr/&gt;&lt;div&gt;&lt;h5&gt;&lt;b&gt;STATISTICS&lt;/b&gt;&lt;/h5&gt;&lt;/div&gt;&lt;hr/&gt;&lt;div&gt;&lt;h5&gt;&lt;b&gt;Str&lt;/b&gt; 17, &lt;b&gt;Dex&lt;/b&gt; 13, &lt;b&gt;Con&lt;/b&gt; -, &lt;b&gt;Int&lt;/b&gt; 9, &lt;b&gt;Wis&lt;/b&gt; 10, &lt;b&gt;Cha&lt;/b&gt; 12&lt;/h5&gt;&lt;h5&gt;&lt;b&gt;Base Atk &lt;/b&gt;+2; &lt;b&gt;CMB &lt;/b&gt;+5; &lt;b&gt;CMD &lt;/b&gt;16&lt;/h5&gt;&lt;h5&gt;&lt;b&gt;Feats &lt;/b&gt;Cleave, Improved Initiative&lt;sup&gt;B&lt;/sup&gt;, Power Attack, Weapon Focus (longsword)&lt;/h5&gt;&lt;h5&gt;&lt;b&gt;Skills &lt;/b&gt;Intimidate +7, Perception +6, Stealth -1&lt;/h5&gt;&lt;/div&gt;&lt;hr/&gt;&lt;div&gt;&lt;h5&gt;&lt;b&gt;ECOLOGY&lt;/b&gt;&lt;/h5&gt;&lt;/div&gt;&lt;hr/&gt;&lt;div&gt;&lt;h5&gt;&lt;b&gt;Environment &lt;/b&gt; any&lt;/h5&gt;&lt;h5&gt;&lt;b&gt;Organization &lt;/b&gt;solitary, pair, or platoon (3-12)&lt;/h5&gt;&lt;h5&gt;&lt;b&gt;Treasure &lt;/b&gt;standard (breastplate, heavy steel shield, masterwork longsword, other treasure)&lt;/h5&gt;&lt;/div&gt;&lt;br&gt;&lt;/br&gt;&lt;div&gt;&lt;h4&gt;&lt;p&gt;Some skeletons retain their intelligence and cunning, making them formidable warriors. These undead are far more powerful than their mindless kin, and many gain class levels.&lt;/p&gt;&lt;p&gt;&lt;b&gt;Creating a Skeletal Champion&lt;/b&gt;&lt;br&gt; "Skeletal Champion" is an acquired template that can be added to any corporeal creature (other than an undead) that has a skeletal system (referred to hereafter as the base creature) and a minimum Intelligence of 3.&lt;/p&gt;&lt;p&gt;&lt;b&gt;CR:&lt;/b&gt; A skeletal champion's CR is +1 higher than a normal skeleton with the same HD (see page 250).&lt;/p&gt;&lt;p&gt;&lt;b&gt;Type:&lt;/b&gt; The creature's type becomes undead.&lt;/p&gt;&lt;p&gt;It keeps subtypes save for alignment subtypes and subtypes that indicate kind.&lt;/p&gt;&lt;p&gt;&lt;b&gt;Alignment:&lt;/b&gt; Any evil.&lt;/p&gt;&lt;p&gt;&lt;b&gt;Armor Class:&lt;/b&gt; Natural armor as per skeleton (see page 250).&lt;/p&gt;&lt;p&gt;&lt;b&gt;Hit Dice:&lt;/b&gt; Change all of the creature's racial HD to d8s, then add 2 racial Hit Dice to this total (creatures without racial HD gain 2). HD from class levels are unchanged.&lt;/p&gt;&lt;p&gt;&lt;b&gt;Defensive Abilities:&lt;/b&gt; A skeletal champion gains DR 5/ bludgeoning, channel resistance +4, and immunity to cold. It also gains all of the standard undead traits.&lt;/p&gt;&lt;p&gt;&lt;b&gt;Speed:&lt;/b&gt; As standard skeleton (see page 250).&lt;/p&gt;&lt;p&gt;&lt;b&gt;Attacks:&lt;/b&gt; As standard skeleton (see page 250).&lt;/p&gt;&lt;p&gt;&lt;b&gt;Abilities:&lt;/b&gt; Str +2, Dex +2. As undead, it has no Constitution score.&lt;/p&gt;&lt;p&gt;BAB: Its BAB for racial HD equals 3/4 of its HD.&lt;/p&gt;&lt;p&gt;&lt;b&gt;Skills:&lt;/b&gt; Gains skill ranks per racial Hit Die equal to 4 + its Int modifier. Class skills for racial HD are Climb, Disguise, Fly, Intimidate, Knowledge (arcana), Knowledge (religion), Perception, Sense Motive, Spellcraft, and Stealth.&lt;/p&gt;&lt;p&gt;Skills gained from class levels remain unchanged.&lt;/p&gt;&lt;p&gt;&lt;b&gt;Feats:&lt;/b&gt; A skeletal champion gains Improved Initiative as a bonus feat.&lt;/p&gt;&lt;p&gt;&lt;b&gt;Saves:&lt;/b&gt; Base save bonuses for racial Hit Dice are Fort +1/3 HD, Ref +1/3 HD, and Will +1/2 HD + 2.&lt;/p&gt;&lt;/h4&gt;&lt;/div&gt;</t>
  </si>
  <si>
    <t>Skum (Ulat-Kini)</t>
  </si>
  <si>
    <t>(2d10+9)</t>
  </si>
  <si>
    <t>Fort +3, Ref +4, Will +3</t>
  </si>
  <si>
    <t>20 ft., swim 40 ft.</t>
  </si>
  <si>
    <t>trident +4 (1d8+2), claw +2 (1d4+1), bite +2 (1d6+1)</t>
  </si>
  <si>
    <t>trident +3 (1d8+2)</t>
  </si>
  <si>
    <t>Str 15, Dex 13, Con 17, Int 10, Wis 10, Cha 6</t>
  </si>
  <si>
    <t>MultiattackB, Toughness</t>
  </si>
  <si>
    <t>Intimidate +3, Perception +5 (+9 underwater), Stealth +6 (+10 underwater), Swim +15</t>
  </si>
  <si>
    <t>+4 Perception and Stealth underwater</t>
  </si>
  <si>
    <t>Aboleth, Undercommon</t>
  </si>
  <si>
    <t xml:space="preserve"> temperate or cold aquatic or underground</t>
  </si>
  <si>
    <t>solitary, brood (2-5), pack (6-12), or cabal (13-95 plus 50% noncombatants, 1 subchief of 3rd level per 20 adults, 1 sorcerer of 4th-6th level per 40 adults, 1 chieftain of 7th-9th level, and 2-6 oozes)</t>
  </si>
  <si>
    <t>NPC gear (trident, other treasure)</t>
  </si>
  <si>
    <t>This hunchbacked, green-skinned humanoid has a wide, frog-like head but a mouth more akin to that of a toothy fish.</t>
  </si>
  <si>
    <t>Skum</t>
  </si>
  <si>
    <t>Skum are the most prolific and successful of the countless races created by the aboleths to serve as slaves. At the height of the aboleth empire, skum were legion and their armies waged many wars upon the land, yet now that the aboleths are in decline, skum have been set loose to manage on their own. For the most part, the skum have been less than successful at this endeavor, and today they exist in a shadow of their previous multitude, most of them dwelling deep underground in slowly crumbling ruins left standing only because their enemies have lost interest in pursuing the now-won war against these fish-like humanoids. Skum have even lost their own name-only the most erudite and wise of their kind remember that they were once known as the ulat-kini. Today, most identify themselves with the racial epithet applied to them by surface-dwellers-"skum." Skum do not age, and barring death by violence or disease, they can live forever. Unfortunately, this near immortality is crippled by the fact that skum are incapable of reproducing among themselves, for all skum are male. The aboleths did not want their slave race to prosper without their permission. Yet terribly, this does not mean that skum cannot breed. Originally created from human stock, skum can impregnate humans, and the children issued from such unholy unions are invariably deformed. Those who are not born skum undergo gradual transformations throughout their lives, and when they would normally die of old age, such hybrids instead go through "the change," shedding their wrinkled flesh and transforming into one of the ulat-kini. While most skum tribes lack the drive to perpetuate their race and would prefer to languish in their hideous sunken ruins, tribes settling offshore of remotely populated coastlines seem to be on the rise. Some such communities raid villages for breeding stock, but a few more insidious tribes form alliances with these desperate folk, providing protection and bounty from the sea in return for wives.</t>
  </si>
  <si>
    <t>&lt;link rel="stylesheet"href="PF.css"&gt;&lt;div&gt;&lt;h2&gt;Skum&lt;/h2&gt;&lt;h3&gt;&lt;i&gt;This hunchbacked, green-skinned humanoid has a wide, frog-like head but a mouth more akin to that of a toothy fish.&lt;/i&gt;&lt;/h3&gt;&lt;br&gt;&lt;/br&gt;&lt;/div&gt;&lt;div class="heading"&gt;&lt;p class="alignleft"&gt;Skum (Ulat-Kini)&lt;/p&gt;&lt;p class="alignright"&gt;CR 2&lt;/p&gt;&lt;div style="clear: both;"&gt;&lt;/div&gt;&lt;/div&gt;&lt;div&gt;&lt;h5&gt;&lt;b&gt;XP &lt;/b&gt;600&lt;/h5&gt;&lt;h5&gt;LE Medium monstrous humanoid (aquatic)&lt;/h5&gt;&lt;h5&gt;&lt;b&gt;Init &lt;/b&gt;+1; &lt;b&gt;Senses &lt;/b&gt;darkvision 60 ft.; Perception +5&lt;/h5&gt;&lt;/div&gt;&lt;hr/&gt;&lt;div&gt;&lt;h5&gt;&lt;b&gt;DEFENSE&lt;/b&gt;&lt;/h5&gt;&lt;/div&gt;&lt;hr/&gt;&lt;div&gt;&lt;h5&gt;&lt;b&gt;AC &lt;/b&gt;13, touch 11, flat-footed 12 (+1 Dex, +2 natural)&lt;/h5&gt;&lt;h5&gt;&lt;b&gt;hp &lt;/b&gt;20 (2d10+9)&lt;/h5&gt;&lt;h5&gt;&lt;b&gt;Fort &lt;/b&gt;+3, &lt;b&gt;Ref &lt;/b&gt;+4, &lt;b&gt;Will &lt;/b&gt;+3&lt;/h5&gt;&lt;h5&gt;&lt;b&gt;Resist &lt;/b&gt;cold 10&lt;/h5&gt;&lt;/div&gt;&lt;hr/&gt;&lt;div&gt;&lt;h5&gt;&lt;b&gt;OFFENSE&lt;/b&gt;&lt;/h5&gt;&lt;/div&gt;&lt;hr/&gt;&lt;div&gt;&lt;h5&gt;&lt;b&gt;Spd &lt;/b&gt;20 ft., swim 40 ft.&lt;/h5&gt;&lt;h5&gt;&lt;b&gt;Melee &lt;/b&gt;trident +4 (1d8+2), claw +2 (1d4+1), bite +2 (1d6+1)&lt;/h5&gt;&lt;h5&gt;&lt;b&gt;Ranged &lt;/b&gt;trident +3 (1d8+2)&lt;/h5&gt;&lt;/div&gt;&lt;hr/&gt;&lt;div&gt;&lt;h5&gt;&lt;b&gt;STATISTICS&lt;/b&gt;&lt;/h5&gt;&lt;/div&gt;&lt;hr/&gt;&lt;div&gt;&lt;h5&gt;&lt;b&gt;Str&lt;/b&gt; 15, &lt;b&gt;Dex&lt;/b&gt; 13, &lt;b&gt;Con&lt;/b&gt; 17, &lt;b&gt;Int&lt;/b&gt; 10, &lt;b&gt;Wis&lt;/b&gt; 10, &lt;b&gt;Cha&lt;/b&gt; 6&lt;/h5&gt;&lt;h5&gt;&lt;b&gt;Base Atk &lt;/b&gt;+2; &lt;b&gt;CMB &lt;/b&gt;+4; &lt;b&gt;CMD &lt;/b&gt;15&lt;/h5&gt;&lt;h5&gt;&lt;b&gt;Feats &lt;/b&gt;Multiattack&lt;sup&gt;B&lt;/sup&gt;, Toughness&lt;/h5&gt;&lt;h5&gt;&lt;b&gt;Skills &lt;/b&gt;Intimidate +3, Perception +5 (+9 underwater), Stealth +6 (+10 underwater), Swim +15; &lt;b&gt;Racial Modifiers &lt;/b&gt;+4 Perception and Stealth underwater&lt;/h5&gt;&lt;h5&gt;&lt;b&gt;Languages &lt;/b&gt;Aboleth, Undercommon&lt;/h5&gt;&lt;h5&gt;&lt;b&gt;SQ &lt;/b&gt;amphibious&lt;/h5&gt;&lt;/div&gt;&lt;hr/&gt;&lt;div&gt;&lt;h5&gt;&lt;b&gt;ECOLOGY&lt;/b&gt;&lt;/h5&gt;&lt;/div&gt;&lt;hr/&gt;&lt;div&gt;&lt;h5&gt;&lt;b&gt;Environment &lt;/b&gt; temperate or cold aquatic or underground&lt;/h5&gt;&lt;h5&gt;&lt;b&gt;Organization &lt;/b&gt;solitary, brood (2-5), pack (6-12), or cabal (13-95 plus 50% noncombatants, 1 subchief of 3rd level per 20 adults, 1 sorcerer of 4th-6th level per 40 adults, 1 chieftain of 7th-9th level, and 2-6 oozes)&lt;/h5&gt;&lt;h5&gt;&lt;b&gt;Treasure &lt;/b&gt;NPC gear (trident, other treasure)&lt;/h5&gt;&lt;/div&gt;&lt;br&gt;&lt;/br&gt;&lt;div&gt;&lt;h4&gt;&lt;p&gt;Skum are the most prolific and successful of the countless races created by the aboleths to serve as slaves. At the height of the aboleth empire, skum were legion and their armies waged many wars upon the land, yet now that the aboleths are in decline, skum have been set loose to manage on their own.&lt;/p&gt;&lt;p&gt;For the most part, the skum have been less than successful at this endeavor, and today they exist in a shadow of their previous multitude, most of them dwelling deep underground in slowly crumbling ruins left standing only because their enemies have lost interest in pursuing the now-won war against these fish-like humanoids. Skum have even lost their own name-only the most erudite and wise of their kind remember that they were once known as the ulat-kini. Today, most identify themselves with the racial epithet applied to them by surface-dwellers-"skum." Skum do not age, and barring death by violence or disease, they can live forever. Unfortunately, this near immortality is crippled by the fact that skum are incapable of reproducing among themselves, for all skum are male.&lt;/p&gt;&lt;p&gt;The aboleths did not want their slave race to prosper without their permission. Yet terribly, this does not mean that skum cannot breed. Originally created from human stock, skum can impregnate humans, and the children issued from such unholy unions are invariably deformed. Those who are not born skum undergo gradual transformations throughout their lives, and when they would normally die of old age, such hybrids instead go through "the change," shedding their wrinkled flesh and transforming into one of the ulat-kini. While most skum tribes lack the drive to perpetuate their race and would prefer to languish in their hideous sunken ruins, tribes settling offshore of remotely populated coastlines seem to be on the rise. Some such communities raid villages for breeding stock, but a few more insidious tribes form alliances with these desperate folk, providing protection and bounty from the sea in return for wives.&lt;/p&gt;&lt;/h4&gt;&lt;/div&gt;</t>
  </si>
  <si>
    <t>Giant Slug</t>
  </si>
  <si>
    <t>blindsight 60 ft.; Perception +0</t>
  </si>
  <si>
    <t>20, touch 4, flat-footed 20</t>
  </si>
  <si>
    <t>(-4 Dex, +16 natural, -2 size)</t>
  </si>
  <si>
    <t>Fort +12, Ref +0, Will +4</t>
  </si>
  <si>
    <t>10/slashing or piercing</t>
  </si>
  <si>
    <t>acid, mind-affecting effects</t>
  </si>
  <si>
    <t>tongue +15 (2d10+12 plus 2d8 acid)</t>
  </si>
  <si>
    <t>spit acid +3 (10d6 acid)</t>
  </si>
  <si>
    <t>Str 27, Dex 2, Con 18, Int -, Wis 10, Cha 1</t>
  </si>
  <si>
    <t>25 (can't be tripped)</t>
  </si>
  <si>
    <t>malleable</t>
  </si>
  <si>
    <t xml:space="preserve"> temperate and warm marshes and underground</t>
  </si>
  <si>
    <t>This massive, gray-brown slug leaves a viscous trail of slime in its wake as a long rasping tongue tastes the air for prey.</t>
  </si>
  <si>
    <t>Slug</t>
  </si>
  <si>
    <t>Spit Acid (Ex) A giant slug can spit acid at an opponent within 60 feet (no range increment). With a successful ranged touch attack, the target takes 10d6 points of acid damage (no save).  Malleable (Ex) A giant slug's body is very malleable, allowing it to fit into narrow areas with ease.  A giant slug takes no penalty to its speed or checks when squeezing in an area that is one size category smaller than its actual size (10 feet wide for most giant slugs). A giant slug can squeeze normally through an area two size categories smaller than its actual size (5 feet wide for most giant slugs).  Susceptible to Salt (Ex) A handful of salt burns a giant slug as if it were a flask of acid, causing 1d6 points of damage per use.</t>
  </si>
  <si>
    <t>No simple garden pests, giant slugs pose a serious threat to those caught in their path. Folk who dwell near swamps and other regions that support giant slugs risk losing livestock and even their homes to these enormous beasts. Giant slugs constantly wander in search of food, their preference being fleshy organic material, which they slice into smaller, easily gulped chunks with their rasp-like tongues.  What strange inf luence might have caused the first giant slugs to grow to such monstrous proportions is unknown, but today, giant slugs breed true and birth their oversized offspring after a fleshy, squirming courtship ritual. After mating, a female giant slug lays just over a hundred eggs, each approximately a foot in diameter. The mother slug guards this clutch fiercely and aggressively attacks any creatures that wander too close. Giant slugs inhabiting swamps aboveground mate once a year, and those who live in the area know better than to go into the swamps during this month.  Deep below ground, some subterranean races use giant slugs as mounts or guardians. Creatures like mites, who have a strange empathy with vermin, can be used to keep giant slugs docile, but in most cases, those who would use giant slugs must do so with great care, keeping them well fed until they are needed for battle. Frightened whispers report armies of troglodytes using giant slugs as siege mounts. One particularly disturbing tale mentions a vast underground cavern inhabited by scores of skum and aboleth-controlled aquatic giant slugs with strange, mind-numbing abilities infused into their acidic saliva.</t>
  </si>
  <si>
    <t>&lt;link rel="stylesheet"href="PF.css"&gt;&lt;div&gt;&lt;h2&gt;Slug, Giant &lt;/h2&gt;&lt;h3&gt;&lt;i&gt;This massive, gray-brown slug leaves a viscous trail of slime in its wake as a long rasping tongue tastes the air for prey.&lt;/i&gt;&lt;/h3&gt;&lt;br&gt;&lt;/br&gt;&lt;/div&gt;&lt;div class="heading"&gt;&lt;p class="alignleft"&gt;Giant Slug&lt;/p&gt;&lt;p class="alignright"&gt;CR 8&lt;/p&gt;&lt;div style="clear: both;"&gt;&lt;/div&gt;&lt;/div&gt;&lt;div&gt;&lt;h5&gt;&lt;b&gt;XP &lt;/b&gt;4,800&lt;/h5&gt;&lt;h5&gt;N Huge vermin &lt;/h5&gt;&lt;h5&gt;&lt;b&gt;Init &lt;/b&gt;-4; &lt;b&gt;Senses &lt;/b&gt;blindsight 60 ft.; Perception +0&lt;/h5&gt;&lt;/div&gt;&lt;hr/&gt;&lt;div&gt;&lt;h5&gt;&lt;b&gt;DEFENSE&lt;/b&gt;&lt;/h5&gt;&lt;/div&gt;&lt;hr/&gt;&lt;div&gt;&lt;h5&gt;&lt;b&gt;AC &lt;/b&gt;20, touch 4, flat-footed 20 (-4 Dex, +16 natural, -2 size)&lt;/h5&gt;&lt;h5&gt;&lt;b&gt;hp &lt;/b&gt;102 (12d8+48)&lt;/h5&gt;&lt;h5&gt;&lt;b&gt;Fort &lt;/b&gt;+12, &lt;b&gt;Ref &lt;/b&gt;+0, &lt;b&gt;Will &lt;/b&gt;+4&lt;/h5&gt;&lt;h5&gt;&lt;b&gt;DR &lt;/b&gt;10/slashing or piercing; &lt;b&gt;Immune &lt;/b&gt;acid, mind-affecting effects&lt;/h5&gt;&lt;h5&gt;&lt;b&gt;Weaknesses &lt;/b&gt;susceptible to salt&lt;/h5&gt;&lt;/div&gt;&lt;hr/&gt;&lt;div&gt;&lt;h5&gt;&lt;b&gt;OFFENSE&lt;/b&gt;&lt;/h5&gt;&lt;/div&gt;&lt;hr/&gt;&lt;div&gt;&lt;h5&gt;&lt;b&gt;Spd &lt;/b&gt;20 ft.&lt;/h5&gt;&lt;h5&gt;&lt;b&gt;Melee &lt;/b&gt;tongue +15 (2d10+12 plus 2d8 acid)&lt;/h5&gt;&lt;h5&gt;&lt;b&gt;Ranged &lt;/b&gt;spit acid +3 (10d6 acid)&lt;/h5&gt;&lt;h5&gt;&lt;b&gt;Space &lt;/b&gt;15 ft.; &lt;b&gt;Reach &lt;/b&gt;15 ft.&lt;/h5&gt;&lt;/div&gt;&lt;hr/&gt;&lt;div&gt;&lt;h5&gt;&lt;b&gt;STATISTICS&lt;/b&gt;&lt;/h5&gt;&lt;/div&gt;&lt;hr/&gt;&lt;div&gt;&lt;h5&gt;&lt;b&gt;Str&lt;/b&gt; 27, &lt;b&gt;Dex&lt;/b&gt; 2, &lt;b&gt;Con&lt;/b&gt; 18, &lt;b&gt;Int&lt;/b&gt; -, &lt;b&gt;Wis&lt;/b&gt; 10, &lt;b&gt;Cha&lt;/b&gt; 1&lt;/h5&gt;&lt;h5&gt;&lt;b&gt;Base Atk &lt;/b&gt;+9; &lt;b&gt;CMB &lt;/b&gt;+19; &lt;b&gt;CMD &lt;/b&gt;25 (can't be tripped)&lt;/h5&gt;&lt;h5&gt;&lt;b&gt;SQ &lt;/b&gt;malleable&lt;/h5&gt;&lt;/div&gt;&lt;hr/&gt;&lt;div&gt;&lt;h5&gt;&lt;b&gt;ECOLOGY&lt;/b&gt;&lt;/h5&gt;&lt;/div&gt;&lt;hr/&gt;&lt;div&gt;&lt;h5&gt;&lt;b&gt;Environment &lt;/b&gt; temperate and warm marshes and underground&lt;/h5&gt;&lt;h5&gt;&lt;b&gt;Organization &lt;/b&gt;solitary&lt;/h5&gt;&lt;h5&gt;&lt;b&gt;Treasure &lt;/b&gt;none&lt;/h5&gt;&lt;/div&gt;&lt;hr/&gt;&lt;div&gt;&lt;h5&gt;&lt;b&gt;SPECIAL ABILITIES&lt;/b&gt;&lt;/h5&gt;&lt;/div&gt;&lt;hr/&gt;&lt;div&gt;&lt;h5&gt;&lt;b&gt;Spit Acid (Ex)&lt;/b&gt; A giant slug can spit acid at an opponent within 60 feet (no range increment). With a successful ranged touch attack, the target takes 10d6 points of acid damage (no save).&lt;/h5&gt;&lt;h5&gt;&lt;b&gt;  Malleable (Ex)&lt;/b&gt; A giant slug's body is very malleable, allowing it to fit into narrow areas with ease.  A giant slug takes no penalty to its speed or checks when squeezing in an area that is one size category smaller than its actual size (10 feet wide for most giant slugs). A giant slug can squeeze normally through an area two size categories smaller than its actual size (5 feet wide for most giant slugs).&lt;/h5&gt;&lt;h5&gt;&lt;b&gt;  Susceptible to Salt (Ex)&lt;/b&gt; A handful of salt burns a giant slug as if it were a flask of acid, causing 1d6 points of damage per use.&lt;/h5&gt;&lt;/div&gt;&lt;br&gt;&lt;/br&gt;&lt;div&gt;&lt;h4&gt;&lt;p&gt;No simple garden pests, giant slugs pose a serious threat to those caught in their path. Folk who dwell near swamps and other regions that support giant slugs risk losing livestock and even their homes to these enormous beasts. Giant slugs constantly wander in search of food, their preference being fleshy organic material, which they slice into smaller, easily gulped chunks with their rasp-like tongues.&lt;/p&gt;&lt;p&gt;What strange inf luence might have caused the first giant slugs to grow to such monstrous proportions is unknown, but today, giant slugs breed true and birth their oversized offspring after a fleshy, squirming courtship ritual. After mating, a female giant slug lays just over a hundred eggs, each approximately a foot in diameter. The mother slug guards this clutch fiercely and aggressively attacks any creatures that wander too close. Giant slugs inhabiting swamps aboveground mate once a year, and those who live in the area know better than to go into the swamps during this month.&lt;/p&gt;&lt;p&gt;Deep below ground, some subterranean races use giant slugs as mounts or guardians. Creatures like mites, who have a strange empathy with vermin, can be used to keep giant slugs docile, but in most cases, those who would use giant slugs must do so with great care, keeping them well fed until they are needed for battle. Frightened whispers report armies of troglodytes using giant slugs as siege mounts. One particularly disturbing tale mentions a vast underground cavern inhabited by scores of skum and aboleth-controlled aquatic giant slugs with strange, mind-numbing abilities infused into their acidic saliva.&lt;/p&gt;&lt;/h4&gt;&lt;/div&gt;</t>
  </si>
  <si>
    <t>Constrictor Snake</t>
  </si>
  <si>
    <t>Fort +4, Ref +6, Will +2</t>
  </si>
  <si>
    <t>bite +5 (1d4+4 plus grab)</t>
  </si>
  <si>
    <t>constrict (1d4+4)</t>
  </si>
  <si>
    <t>Str 17, Dex 17, Con 12, Int 1, Wis 12, Cha 2</t>
  </si>
  <si>
    <t>18 (can't be tripped)</t>
  </si>
  <si>
    <t>Acrobatics +15, Climb +11, Perception +12, Stealth +11, Swim +11</t>
  </si>
  <si>
    <t>+4 Perception, +4 Stealth, +8 Acrobatics</t>
  </si>
  <si>
    <t xml:space="preserve"> warm forests, swamps, and fresh water</t>
  </si>
  <si>
    <t>solitary or nest (2-6)</t>
  </si>
  <si>
    <t>This large snake has a thick, muscular body and dull green scales decorated with dirty brown stripes.</t>
  </si>
  <si>
    <t>Snake</t>
  </si>
  <si>
    <t>Be they jungle-dwelling pythons or swampdwelling boas like the anaconda, constrictor snakes are among the most deadly predatory animals of the tropical wilds.  Fortunately, these large snakes are relatively passive, save for when they are preparing to shed their skins or are particularly hungry. Nevertheless, the sinuous creatures are held in fear by many societies who often ascribe fiendish qualities to them.  The constrictor snake presented here is a relatively small one.  You can create stats for a larger maneater like an anaconda by applying the advanced and giant simple templates, or by advancing the stats above to a 7 HD Large snake (CR 5), or even a 14 HD Huge snake (CR 10).</t>
  </si>
  <si>
    <t>&lt;link rel="stylesheet"href="PF.css"&gt;&lt;div&gt;&lt;h2&gt;Snake, Constrictor &lt;/h2&gt;&lt;h3&gt;&lt;i&gt;This large snake has a thick, muscular body and dull green scales decorated with dirty brown stripes.&lt;/i&gt;&lt;/h3&gt;&lt;br&gt;&lt;/br&gt;&lt;/div&gt;&lt;div class="heading"&gt;&lt;p class="alignleft"&gt;Constrictor Snake&lt;/p&gt;&lt;p class="alignright"&gt;CR 2&lt;/p&gt;&lt;div style="clear: both;"&gt;&lt;/div&gt;&lt;/div&gt;&lt;div&gt;&lt;h5&gt;&lt;b&gt;XP &lt;/b&gt;600&lt;/h5&gt;&lt;h5&gt;N Medium animal &lt;/h5&gt;&lt;h5&gt;&lt;b&gt;Init &lt;/b&gt;+3; &lt;b&gt;Senses &lt;/b&gt;scent; Perception +12&lt;/h5&gt;&lt;/div&gt;&lt;hr/&gt;&lt;div&gt;&lt;h5&gt;&lt;b&gt;DEFENSE&lt;/b&gt;&lt;/h5&gt;&lt;/div&gt;&lt;hr/&gt;&lt;div&gt;&lt;h5&gt;&lt;b&gt;AC &lt;/b&gt;15, touch 13, flat-footed 12 (+3 Dex, +2 natural)&lt;/h5&gt;&lt;h5&gt;&lt;b&gt;hp &lt;/b&gt;19 (3d8+6)&lt;/h5&gt;&lt;h5&gt;&lt;b&gt;Fort &lt;/b&gt;+4, &lt;b&gt;Ref &lt;/b&gt;+6, &lt;b&gt;Will &lt;/b&gt;+2&lt;/h5&gt;&lt;/div&gt;&lt;hr/&gt;&lt;div&gt;&lt;h5&gt;&lt;b&gt;OFFENSE&lt;/b&gt;&lt;/h5&gt;&lt;/div&gt;&lt;hr/&gt;&lt;div&gt;&lt;h5&gt;&lt;b&gt;Spd &lt;/b&gt;20 ft., climb 20 ft., swim 20 ft.&lt;/h5&gt;&lt;h5&gt;&lt;b&gt;Melee &lt;/b&gt;bite +5 (1d4+4 plus grab)&lt;/h5&gt;&lt;h5&gt;&lt;b&gt;Special Attacks &lt;/b&gt;constrict (1d4+4)&lt;/h5&gt;&lt;/div&gt;&lt;hr/&gt;&lt;div&gt;&lt;h5&gt;&lt;b&gt;STATISTICS&lt;/b&gt;&lt;/h5&gt;&lt;/div&gt;&lt;hr/&gt;&lt;div&gt;&lt;h5&gt;&lt;b&gt;Str&lt;/b&gt; 17, &lt;b&gt;Dex&lt;/b&gt; 17, &lt;b&gt;Con&lt;/b&gt; 12, &lt;b&gt;Int&lt;/b&gt; 1, &lt;b&gt;Wis&lt;/b&gt; 12, &lt;b&gt;Cha&lt;/b&gt; 2&lt;/h5&gt;&lt;h5&gt;&lt;b&gt;Base Atk &lt;/b&gt;+2; &lt;b&gt;CMB &lt;/b&gt;+5 (+9 grapple); &lt;b&gt;CMD &lt;/b&gt;18 (can't be tripped)&lt;/h5&gt;&lt;h5&gt;&lt;b&gt;Feats &lt;/b&gt;Skill Focus (Perception), Toughness&lt;/h5&gt;&lt;h5&gt;&lt;b&gt;Skills &lt;/b&gt;Acrobatics +15, Climb +11, Perception +12, Stealth +11, Swim +11; &lt;b&gt;Racial Modifiers &lt;/b&gt;+4 Perception, +4 Stealth, +8 Acrobatics&lt;/h5&gt;&lt;/div&gt;&lt;hr/&gt;&lt;div&gt;&lt;h5&gt;&lt;b&gt;ECOLOGY&lt;/b&gt;&lt;/h5&gt;&lt;/div&gt;&lt;hr/&gt;&lt;div&gt;&lt;h5&gt;&lt;b&gt;Environment &lt;/b&gt; warm forests, swamps, and fresh water&lt;/h5&gt;&lt;h5&gt;&lt;b&gt;Organization &lt;/b&gt;solitary or nest (2-6)&lt;/h5&gt;&lt;h5&gt;&lt;b&gt;Treasure &lt;/b&gt;none&lt;/h5&gt;&lt;/div&gt;&lt;br&gt;&lt;/br&gt;&lt;div&gt;&lt;h4&gt;&lt;p&gt;Be they jungle-dwelling pythons or swampdwelling boas like the anaconda, constrictor snakes are among the most deadly predatory animals of the tropical wilds.&lt;/p&gt;&lt;p&gt;Fortunately, these large snakes are relatively passive, save for when they are preparing to shed their skins or are particularly hungry. Nevertheless, the sinuous creatures are held in fear by many societies who often ascribe fiendish qualities to them.&lt;/p&gt;&lt;p&gt;The constrictor snake presented here is a relatively small one.&lt;/p&gt;&lt;p&gt;You can create stats for a larger maneater like an anaconda by applying the advanced and giant simple templates, or by advancing the stats above to a 7 HD Large snake (CR 5), or even a 14 HD Huge snake (CR 10).&lt;/p&gt;&lt;/h4&gt;&lt;/div&gt;</t>
  </si>
  <si>
    <t>Venomous Snake</t>
  </si>
  <si>
    <t>14, touch 11, flat-footed 13</t>
  </si>
  <si>
    <t>(+1 Dex, +3 natural)</t>
  </si>
  <si>
    <t>Fort +5, Ref +4, Will +1</t>
  </si>
  <si>
    <t>bite +2 (1d4-1 plus poison)</t>
  </si>
  <si>
    <t>Str 8, Dex 13, Con 14, Int 1, Wis 13, Cha 2</t>
  </si>
  <si>
    <t>Improved Initiative, Weapon FinesseB</t>
  </si>
  <si>
    <t>Acrobatics +9, Climb +9, Perception +9, Stealth +9, Swim +9</t>
  </si>
  <si>
    <t>+4 Perception, +4 Stealth, +8 Acrobatics; modifies Climb and Swim with Dexterity</t>
  </si>
  <si>
    <t>This brightly colored snake assumes an aggressive posture, its hissing mouth open to display its fangs.</t>
  </si>
  <si>
    <t>Poison (Ex) Bite-injury; save Fort DC 13; frequency 1/round for 6 rounds; effect 1d2 Con; cure 1 save.</t>
  </si>
  <si>
    <t>Countless species of poisonous snakes dwell in the wild, their bites capable of bringing down creatures much larger than themselves. Snakes of the size presented here are thankfully rarer than their smaller kin, but many species of rattlesnake, cobra, and similar reptiles can grow to this size. Venomous snakes are generally far more aggressive than constrictor snakes, and even larger variants do exist: you can create stats for a king cobra, for example, by applying the advanced and giant simple templates to the stats given above.</t>
  </si>
  <si>
    <t>&lt;link rel="stylesheet"href="PF.css"&gt;&lt;div&gt;&lt;h2&gt;Snake, Venomous &lt;/h2&gt;&lt;h3&gt;&lt;i&gt;&lt;i&gt;This brightly colored snake assumes an aggressive posture&lt;/i&gt;, &lt;i&gt;its hissing mouth open to display its fangs.&lt;/i&gt;&lt;/i&gt;&lt;/h3&gt;&lt;br&gt;&lt;/br&gt;&lt;/div&gt;&lt;div class="heading"&gt;&lt;p class="alignleft"&gt;Venomous Snake&lt;/p&gt;&lt;p class="alignright"&gt;CR 1&lt;/p&gt;&lt;div style="clear: both;"&gt;&lt;/div&gt;&lt;/div&gt;&lt;div&gt;&lt;h5&gt;&lt;b&gt;XP &lt;/b&gt;400&lt;/h5&gt;&lt;h5&gt;N Medium animal &lt;/h5&gt;&lt;h5&gt;&lt;b&gt;Init &lt;/b&gt;+5; &lt;b&gt;Senses &lt;/b&gt;low-light vision, scent; Perception +9&lt;/h5&gt;&lt;/div&gt;&lt;hr/&gt;&lt;div&gt;&lt;h5&gt;&lt;b&gt;DEFENSE&lt;/b&gt;&lt;/h5&gt;&lt;/div&gt;&lt;hr/&gt;&lt;div&gt;&lt;h5&gt;&lt;b&gt;AC &lt;/b&gt;14, touch 11, flat-footed 13 (+1 Dex, +3 natural)&lt;/h5&gt;&lt;h5&gt;&lt;b&gt;hp &lt;/b&gt;13 (2d8+4)&lt;/h5&gt;&lt;h5&gt;&lt;b&gt;Fort &lt;/b&gt;+5, &lt;b&gt;Ref &lt;/b&gt;+4, &lt;b&gt;Will &lt;/b&gt;+1&lt;/h5&gt;&lt;/div&gt;&lt;hr/&gt;&lt;div&gt;&lt;h5&gt;&lt;b&gt;OFFENSE&lt;/b&gt;&lt;/h5&gt;&lt;/div&gt;&lt;hr/&gt;&lt;div&gt;&lt;h5&gt;&lt;b&gt;Spd &lt;/b&gt;20 ft., climb 20 ft., swim 20 ft.&lt;/h5&gt;&lt;h5&gt;&lt;b&gt;Melee &lt;/b&gt;bite +2 (1d4-1 plus poison)&lt;/h5&gt;&lt;h5&gt;&lt;b&gt;Space &lt;/b&gt;5 ft.; &lt;b&gt;Reach &lt;/b&gt;5 ft.&lt;/h5&gt;&lt;/div&gt;&lt;hr/&gt;&lt;div&gt;&lt;h5&gt;&lt;b&gt;STATISTICS&lt;/b&gt;&lt;/h5&gt;&lt;/div&gt;&lt;hr/&gt;&lt;div&gt;&lt;h5&gt;&lt;b&gt;Str &lt;/b&gt;8, &lt;b&gt;Dex &lt;/b&gt;13, &lt;b&gt;Con &lt;/b&gt;14, &lt;b&gt;Int &lt;/b&gt; 1, &lt;b&gt;Wis &lt;/b&gt;13, &lt;b&gt;Cha &lt;/b&gt;2&lt;/h5&gt;&lt;h5&gt;&lt;b&gt;Base Atk &lt;/b&gt;+1; &lt;b&gt;CMB &lt;/b&gt;+0; &lt;b&gt;CMD &lt;/b&gt;11 (can't be tripped)&lt;/h5&gt;&lt;h5&gt;&lt;b&gt;Feats &lt;/b&gt;Improved Initiative, Weapon Finesse&lt;sup&gt;B&lt;/sup&gt;&lt;/h5&gt;&lt;h5&gt;&lt;b&gt;Skills &lt;/b&gt;Acrobatics +9, Climb +9, Perception +9, Stealth +9, Swim +9; &lt;b&gt;Racial Modifiers &lt;/b&gt;+4 Perception, +4 Stealth, +8 Acrobatics; modifies Climb and Swim with Dexterity&lt;/h5&gt;&lt;/div&gt;&lt;hr/&gt;&lt;div&gt;&lt;h5&gt;&lt;b&gt;ECOLOGY&lt;/b&gt;&lt;/h5&gt;&lt;/div&gt;&lt;hr/&gt;&lt;div&gt;&lt;h5&gt;&lt;b&gt;Environment &lt;/b&gt; any temperate or warm&lt;/h5&gt;&lt;h5&gt;&lt;b&gt;Organization &lt;/b&gt;solitary, pair, or nest (3-8)&lt;/h5&gt;&lt;h5&gt;&lt;b&gt;Treasure &lt;/b&gt;none&lt;/h5&gt;&lt;/div&gt;&lt;hr/&gt;&lt;div&gt;&lt;h5&gt;&lt;b&gt;SPECIAL ABILITIES&lt;/b&gt;&lt;/h5&gt;&lt;/div&gt;&lt;hr/&gt;&lt;div&gt;&lt;h5&gt;&lt;b&gt;Poison (Ex)&lt;/b&gt; Bite-injury; &lt;i&gt;save&lt;/i&gt; Fort DC 13; &lt;i&gt;frequency&lt;/i&gt; 1/round for 6 rounds; &lt;i&gt;effect&lt;/i&gt; 1d2 Con; &lt;i&gt;cure&lt;/i&gt; 1 &lt;i&gt;save&lt;/i&gt;.&lt;/h5&gt;&lt;/div&gt;&lt;br&gt;&lt;/br&gt;&lt;div&gt;&lt;h4&gt;&lt;p&gt;&lt;p&gt;Countless species of poisonous snakes dwell in the wild, their bites capable of bringing down creatures much larger than themselves. Snakes of the size presented here are thankfully rarer than their smaller kin, but many species of rattlesnake, cobra, and similar reptiles can grow to this size. Venomous snakes are generally far more aggressive than constrictor snakes, and even larger variants do exist: you can create stats for a king cobra, for example, by applying the advanced and giant simple templates to the stats given above.&lt;/p&gt;&lt;/h4&gt;&lt;/div&gt;</t>
  </si>
  <si>
    <t>Spectre</t>
  </si>
  <si>
    <t>unnatural aura (30 ft.)</t>
  </si>
  <si>
    <t>(+2 deflection, +3 Dex)</t>
  </si>
  <si>
    <t>(8d8+16)</t>
  </si>
  <si>
    <t>Fort +4, Ref +5, Will +9</t>
  </si>
  <si>
    <t>resurrection vulnerability, sunlight powerlessness</t>
  </si>
  <si>
    <t>fly 80 ft. (perfect)</t>
  </si>
  <si>
    <t>incorporeal touch +10 (1d8 plus energy drain)</t>
  </si>
  <si>
    <t>create spawn, energy drain (2 levels, DC 16)</t>
  </si>
  <si>
    <t>Str -, Dex 16, Con -, Int 14, Wis 16, Cha 15</t>
  </si>
  <si>
    <t>Blind-Fight, Improved Initiative, Skill Focus (Perception), Weapon Focus (touch)</t>
  </si>
  <si>
    <t>Fly +11, Intimidate +13, Knowledge (history) +10, Knowledge (religion) +13, Perception +17, Stealth +14, Survival +11</t>
  </si>
  <si>
    <t>This translucent, ghostly figure fades into view from the damp mist, its face distorted by wrath into a hideous mask.</t>
  </si>
  <si>
    <t>Create Spawn (Su) Any humanoids slain by a spectre become spectres themselves in 1d4 rounds. Spawn so created are less powerful than typical spectres, and suffer a -2 penalty on all d20 rolls and checks, receive -2 hp per HD, and only drain one level on a touch. Spawn are under the command of the spectre that created them and remain enslaved until its death, at which point they lose their spawn penalties and become full-fledged and free-willed spectres. They do not possess any of the abilities they had in life. Resurrection Vulnerability (Su) A raise dead or similar spell cast on a spectre destroys it (Will negates). Using the spell in this way does not require a material component. Sunlight Powerlessness (Ex) Spectres are powerless in natural sunlight (not merely a daylight spell) and flee from it. A spectre caught in sunlight cannot attack and is staggered. Unnatural Aura (Su) Animals, whether wild or domesticated, can sense the unnatural presence of a spectre at a distance of 30 feet. They do not willingly approach nearer than that and panic if forced to do so unless a master succeeds at a DC 25 Handle Animal, Ride, or wild empathy check. A panicked animal remains so as long as it is within 30 feet of the spectre.</t>
  </si>
  <si>
    <t>Spectres are evil undead that hate sunlight and living things. Most are the remnants of murdered or evil humans, their anger preventing them from entering the afterlife. Like ghosts, spectres haunt the places of their deaths, and seek to draw others into the lonely abyss of undeath. A spectre looks much as it did in life and can be easily recognized by those who knew the individual or have seen the individual's face in paintings or drawings. Spectres retain a strong sense of identity, and even ancient, insane spectres generally remain coherent. Evil historians and necromancers often try to ally with spectres for the knowledge they held in life and retain in undeath.</t>
  </si>
  <si>
    <t>&lt;link rel="stylesheet"href="PF.css"&gt;&lt;div&gt;&lt;h2&gt;Spectre&lt;/h2&gt;&lt;h3&gt;&lt;i&gt;&lt;i&gt;This translucent&lt;/i&gt;, &lt;i&gt;ghostly figure fades into view from the damp mist&lt;/i&gt;, &lt;i&gt;its face distorted by wrath into a hideous mask.&lt;/i&gt;&lt;/i&gt;&lt;/h3&gt;&lt;br&gt;&lt;/br&gt;&lt;/div&gt;&lt;div class="heading"&gt;&lt;p class="alignleft"&gt;Spectre&lt;/p&gt;&lt;p class="alignright"&gt;CR 7&lt;/p&gt;&lt;div style="clear: both;"&gt;&lt;/div&gt;&lt;/div&gt;&lt;div&gt;&lt;h5&gt;&lt;b&gt;XP &lt;/b&gt;3,200&lt;/h5&gt;&lt;h5&gt;LE Medium undead (incorporeal)&lt;/h5&gt;&lt;h5&gt;&lt;b&gt;Init &lt;/b&gt;+7; &lt;b&gt;Senses &lt;/b&gt;darkvision 60 ft.; Perception +17&lt;/h5&gt;&lt;h5&gt;&lt;b&gt;Aura &lt;/b&gt;unnatural aura (30 ft.)&lt;/h5&gt;&lt;/div&gt;&lt;hr/&gt;&lt;div&gt;&lt;h5&gt;&lt;b&gt;DEFENSE&lt;/b&gt;&lt;/h5&gt;&lt;/div&gt;&lt;hr/&gt;&lt;div&gt;&lt;h5&gt;&lt;b&gt;AC &lt;/b&gt;15, touch 15, flat-footed 12 (+2 deflection, +3 Dex)&lt;/h5&gt;&lt;h5&gt;&lt;b&gt;hp &lt;/b&gt;52 (8d8+16)&lt;/h5&gt;&lt;h5&gt;&lt;b&gt;Fort &lt;/b&gt;+4, &lt;b&gt;Ref &lt;/b&gt;+5, &lt;b&gt;Will &lt;/b&gt;+9&lt;/h5&gt;&lt;h5&gt;&lt;b&gt;Defensive Abilities &lt;/b&gt;incorporeal, channel resistance +2&lt;/h5&gt;&lt;h5&gt;&lt;b&gt;Weaknesses &lt;/b&gt;resurrection vulnerability, sunlight powerlessness&lt;/h5&gt;&lt;/div&gt;&lt;hr/&gt;&lt;div&gt;&lt;h5&gt;&lt;b&gt;OFFENSE&lt;/b&gt;&lt;/h5&gt;&lt;/div&gt;&lt;hr/&gt;&lt;div&gt;&lt;h5&gt;&lt;b&gt;Spd &lt;/b&gt;fly 80 ft. (perfect)&lt;/h5&gt;&lt;h5&gt;&lt;b&gt;Melee &lt;/b&gt;incorporeal touch +10 (1d8 plus energy drain)&lt;/h5&gt;&lt;h5&gt;&lt;b&gt;Space &lt;/b&gt;5 ft.; &lt;b&gt;Reach &lt;/b&gt;5 ft.&lt;/h5&gt;&lt;h5&gt;&lt;b&gt;Special Attacks &lt;/b&gt;create spawn, energy drain (2 levels, DC 16)&lt;/h5&gt;&lt;/div&gt;&lt;hr/&gt;&lt;div&gt;&lt;h5&gt;&lt;b&gt;STATISTICS&lt;/b&gt;&lt;/h5&gt;&lt;/div&gt;&lt;hr/&gt;&lt;div&gt;&lt;h5&gt;&lt;b&gt;Str &lt;/b&gt;-, &lt;b&gt;Dex &lt;/b&gt;16, &lt;b&gt;Con &lt;/b&gt;-, &lt;b&gt;Int &lt;/b&gt; 14, &lt;b&gt;Wis &lt;/b&gt;16, &lt;b&gt;Cha &lt;/b&gt;15&lt;/h5&gt;&lt;h5&gt;&lt;b&gt;Base Atk &lt;/b&gt;+6; &lt;b&gt;CMB &lt;/b&gt;+6; &lt;b&gt;CMD &lt;/b&gt;21&lt;/h5&gt;&lt;h5&gt;&lt;b&gt;Feats &lt;/b&gt;Blind-Fight, Improved Initiative, Skill Focus (Perception), Weapon Focus (touch)&lt;/h5&gt;&lt;h5&gt;&lt;b&gt;Skills &lt;/b&gt;Fly +11, Intimidate +13, Knowledge (history) +10, Knowledge (religion) +13, Perception +17, Stealth +14, Survival +11&lt;/h5&gt;&lt;h5&gt;&lt;b&gt;Languages &lt;/b&gt;Common&lt;/h5&gt;&lt;/div&gt;&lt;hr/&gt;&lt;div&gt;&lt;h5&gt;&lt;b&gt;ECOLOGY&lt;/b&gt;&lt;/h5&gt;&lt;/div&gt;&lt;hr/&gt;&lt;div&gt;&lt;h5&gt;&lt;b&gt;Environment &lt;/b&gt; any&lt;/h5&gt;&lt;h5&gt;&lt;b&gt;Organization &lt;/b&gt;solitary, pair, gang (3-6), or swarm (7-12)&lt;/h5&gt;&lt;h5&gt;&lt;b&gt;Treasure &lt;/b&gt;&lt;/h5&gt;&lt;/div&gt;&lt;hr/&gt;&lt;div&gt;&lt;h5&gt;&lt;b&gt;SPECIAL ABILITIES&lt;/b&gt;&lt;/h5&gt;&lt;/div&gt;&lt;hr/&gt;&lt;div&gt;&lt;h5&gt;&lt;b&gt;Create Spawn (Su)&lt;/b&gt; Any humanoids slain by a spectre become spectres themselves in 1d4 rounds. Spawn so created are less powerful than typical spectres, and suffer a -2 penalty on all d20 rolls and checks, receive -2 hp per HD, and only drain one level on a touch. Spawn are under the command of the spectre that created them and remain enslaved until its death, at which point they lose their spawn penalties and become full-fledged and free-willed spectres. They do not possess any of the abilities they had in life. &lt;/h5&gt;&lt;h5&gt;&lt;b&gt;Resurrection Vulnerability (Su)&lt;/b&gt; A &lt;i&gt;raise dead&lt;/i&gt; or similar spell cast on a spectre destroys it (Will negates). Using the spell in this way does not require a material component. &lt;/h5&gt;&lt;h5&gt;&lt;b&gt;Sunlight Powerlessness (Ex)&lt;/b&gt; Spectres are powerless in natural sunlight (not merely a &lt;i&gt;daylight&lt;/i&gt; spell) and flee from it. A spectre caught in sunlight cannot attack and is staggered. &lt;/h5&gt;&lt;h5&gt;&lt;b&gt;Unnatural Aura (Su)&lt;/b&gt; Animals, whether wild or domesticated, can sense the unnatural presence of a spectre at a distance of 30 feet. They do not willingly approach nearer than that and panic if forced to do so unless a master succeeds at a DC 25 Handle Animal, Ride, or wild empathy check. A panicked animal remains so as long as it is within 30 feet of the spectre.&lt;/h5&gt;&lt;/div&gt;&lt;br&gt;&lt;/br&gt;&lt;div&gt;&lt;h4&gt;&lt;p&gt;&lt;p&gt;Spectres are evil undead that hate sunlight and living things. Most are the remnants of murdered or evil humans, their anger preventing them from entering the afterlife. Like ghosts, spectres haunt the places of their deaths, and seek to draw others into the lonely abyss of undeath. A spectre looks much as it did in life and can be easily recognized by those who knew the individual or have seen the individual's face in paintings or drawings. Spectres retain a strong sense of identity, and even ancient, insane spectres generally remain coherent. Evil historians and necromancers often try to ally with spectres for the knowledge they held in life and retain in undeath.&lt;/p&gt;&lt;/h4&gt;&lt;/div&gt;</t>
  </si>
  <si>
    <t>Giant Spider</t>
  </si>
  <si>
    <t>14, touch 13, flat-footed 11</t>
  </si>
  <si>
    <t>(+1 armor, +3 Dex)</t>
  </si>
  <si>
    <t>bite +2 (1d6 plus poison) Special Attack web (+5 ranged, DC 12, hp 2)</t>
  </si>
  <si>
    <t>Str 11, Dex 17, Con 12, Int -, Wis 10, Cha 2</t>
  </si>
  <si>
    <t>Climb +16, Perception +4 (+8 in webs), Stealth +7 (+11 in webs)</t>
  </si>
  <si>
    <t>+4 Perception, +4 Stealth (+8 in webs), +16 Climb</t>
  </si>
  <si>
    <t>A spider the size of a man crawls silently from the depths of its funnel-shaped web.</t>
  </si>
  <si>
    <t>Spider</t>
  </si>
  <si>
    <t>Poison (Ex) Bite-injury; save Fort DC 14; frequency 1/round for 4 rounds; effect 1d2 Strength damage; cure 1 save.</t>
  </si>
  <si>
    <t>The statistics above are for a web-spinning spider. Hunting spiders lose the web ability but gain a +8 racial modifier on Acrobatics checks. All giant spiders have a +2 racial bonus on poison save DCs. Other species of giant spiders exist, as detailed below. Species CR Size HD Scarlet spider 1/4 Tiny 1d8 Giant crab spider 1/2 Small 2d8 Giant black widow 3 Large 5d8 Ogre spider 5 Huge 7d8 Giant tarantula 8 Gargantuan 10d8 Goliath spider 11 Colossal 14d8</t>
  </si>
  <si>
    <t>&lt;link rel="stylesheet"href="PF.css"&gt;&lt;div&gt;&lt;h2&gt;Spider, Giant &lt;/h2&gt;&lt;h3&gt;&lt;i&gt;A spider the size of a man crawls silently from the depths of its funnel-shaped web.&lt;/i&gt;&lt;/h3&gt;&lt;br&gt;&lt;/br&gt;&lt;/div&gt;&lt;div class="heading"&gt;&lt;p class="alignleft"&gt;Giant Spider&lt;/p&gt;&lt;p class="alignright"&gt;CR 1&lt;/p&gt;&lt;div style="clear: both;"&gt;&lt;/div&gt;&lt;/div&gt;&lt;div&gt;&lt;h5&gt;&lt;b&gt;XP &lt;/b&gt;400&lt;/h5&gt;&lt;h5&gt;N Medium vermin &lt;/h5&gt;&lt;h5&gt;&lt;b&gt;Init &lt;/b&gt;+3; &lt;b&gt;Senses &lt;/b&gt;darkvision 60 ft., tremorsense 60 ft.; Perception +4&lt;/h5&gt;&lt;/div&gt;&lt;hr/&gt;&lt;div&gt;&lt;h5&gt;&lt;b&gt;DEFENSE&lt;/b&gt;&lt;/h5&gt;&lt;/div&gt;&lt;hr/&gt;&lt;div&gt;&lt;h5&gt;&lt;b&gt;AC &lt;/b&gt;14, touch 13, flat-footed 11 (+1 armor, +3 Dex)&lt;/h5&gt;&lt;h5&gt;&lt;b&gt;hp &lt;/b&gt;16 (3d8+3)&lt;/h5&gt;&lt;h5&gt;&lt;b&gt;Fort &lt;/b&gt;+4, &lt;b&gt;Ref &lt;/b&gt;+4, &lt;b&gt;Will &lt;/b&gt;+1&lt;/h5&gt;&lt;h5&gt;&lt;b&gt;Immune &lt;/b&gt;mind-affecting effects&lt;/h5&gt;&lt;/div&gt;&lt;hr/&gt;&lt;div&gt;&lt;h5&gt;&lt;b&gt;OFFENSE&lt;/b&gt;&lt;/h5&gt;&lt;/div&gt;&lt;hr/&gt;&lt;div&gt;&lt;h5&gt;&lt;b&gt;Spd &lt;/b&gt;30 ft., climb 30 ft.&lt;/h5&gt;&lt;h5&gt;&lt;b&gt;Melee &lt;/b&gt;bite +2 (1d6 plus poison) Special Attack web (+5 ranged, DC 12, hp 2)&lt;/h5&gt;&lt;/div&gt;&lt;hr/&gt;&lt;div&gt;&lt;h5&gt;&lt;b&gt;STATISTICS&lt;/b&gt;&lt;/h5&gt;&lt;/div&gt;&lt;hr/&gt;&lt;div&gt;&lt;h5&gt;&lt;b&gt;Str&lt;/b&gt; 11, &lt;b&gt;Dex&lt;/b&gt; 17, &lt;b&gt;Con&lt;/b&gt; 12, &lt;b&gt;Int&lt;/b&gt; -, &lt;b&gt;Wis&lt;/b&gt; 10, &lt;b&gt;Cha&lt;/b&gt; 2&lt;/h5&gt;&lt;h5&gt;&lt;b&gt;Base Atk &lt;/b&gt;+2; &lt;b&gt;CMB &lt;/b&gt;+2; &lt;b&gt;CMD &lt;/b&gt;15 (27 vs. trip)&lt;/h5&gt;&lt;h5&gt;&lt;b&gt;Skills &lt;/b&gt;Climb +16, Perception +4 (+8 in webs), Stealth +7 (+11 in webs); &lt;b&gt;Racial Modifiers &lt;/b&gt;+4 Perception, +4 Stealth (+8 in webs), +16 Climb&lt;/h5&gt;&lt;/div&gt;&lt;hr/&gt;&lt;div&gt;&lt;h5&gt;&lt;b&gt;ECOLOGY&lt;/b&gt;&lt;/h5&gt;&lt;/div&gt;&lt;hr/&gt;&lt;div&gt;&lt;h5&gt;&lt;b&gt;Environment &lt;/b&gt; any&lt;/h5&gt;&lt;h5&gt;&lt;b&gt;Organization &lt;/b&gt;solitary, pair, or colony (3-8)&lt;/h5&gt;&lt;h5&gt;&lt;b&gt;Treasure &lt;/b&gt;incidental&lt;/h5&gt;&lt;/div&gt;&lt;hr/&gt;&lt;div&gt;&lt;h5&gt;&lt;b&gt;SPECIAL ABILITIES&lt;/b&gt;&lt;/h5&gt;&lt;/div&gt;&lt;hr/&gt;&lt;div&gt;&lt;h5&gt;&lt;b&gt;Poison (Ex)&lt;/b&gt; Bite-injury; save Fort DC 14; frequency 1/round for 4 rounds; effect 1d2 Strength damage; cure 1 save.&lt;/h5&gt;&lt;/div&gt;&lt;br&gt;&lt;/br&gt;&lt;div&gt;&lt;h4&gt;&lt;p&gt;The statistics above are for a web-spinning spider. Hunting spiders lose the web ability but gain a +8 racial modifier on Acrobatics checks. All giant spiders have a +2 racial bonus on poison save DCs.&lt;/p&gt;&lt;p&gt;Other species of giant spiders exist, as detailed below.&lt;/p&gt;&lt;p&gt; &lt;table&gt;  &lt;tr&gt;&lt;th&gt;Species&lt;/th&gt;&lt;th&gt;CR&lt;/th&gt;&lt;th&gt;Size&lt;/th&gt;&lt;th&gt;HD&lt;/th&gt;&lt;/tr&gt; &lt;tr&gt;&lt;td&gt;Scarlet spider&lt;/td&gt;&lt;td&gt;1/4&lt;/td&gt;&lt;td&gt;Tiny&lt;/td&gt;&lt;td&gt;1d8&lt;/td&gt;&lt;/tr&gt; &lt;tr&gt;&lt;td&gt;Giant crab spider&lt;/td&gt;&lt;td&gt;1/2&lt;/td&gt;&lt;td&gt;Small&lt;/td&gt;&lt;td&gt;2d8&lt;/td&gt;&lt;/tr&gt; &lt;tr&gt;&lt;td&gt;Giant black widow&lt;/td&gt;&lt;td&gt;3&lt;/td&gt;&lt;td&gt;Large&lt;/td&gt;&lt;td&gt;5d8&lt;/td&gt;&lt;/tr&gt; &lt;tr&gt;&lt;td&gt;Ogre spider&lt;/td&gt;&lt;td&gt;5&lt;/td&gt;&lt;td&gt;Huge&lt;/td&gt;&lt;td&gt;7d8&lt;/td&gt;&lt;/tr&gt; &lt;tr&gt;&lt;td&gt;Giant tarantula&lt;/td&gt;&lt;td&gt;8&lt;/td&gt;&lt;td&gt;Gargantuan&lt;/td&gt;&lt;td&gt;10d8&lt;/td&gt;&lt;/tr&gt; &lt;tr&gt;&lt;td&gt;Goliath spider&lt;/td&gt;&lt;td&gt;11&lt;/td&gt;&lt;td&gt;Colossal&lt;/td&gt;&lt;td&gt;14d8&lt;/td&gt;&lt;/tr&gt; &lt;/table&gt;  &lt;/p&gt;&lt;/h4&gt;&lt;/div&gt;</t>
  </si>
  <si>
    <t>Squid</t>
  </si>
  <si>
    <t>low-light vision; Perception +7</t>
  </si>
  <si>
    <t>(3d8)</t>
  </si>
  <si>
    <t>Fort +3, Ref +7, Will +2</t>
  </si>
  <si>
    <t>ink cloud (5-ft. radius)</t>
  </si>
  <si>
    <t>swim 60 ft., jet 240 ft.</t>
  </si>
  <si>
    <t>bite +4 (1d3+2), tentacles +2 (1d4+1 plus grab)</t>
  </si>
  <si>
    <t>Str 15, Dex 15, Con 11, Int 2, Wis 12, Cha 2</t>
  </si>
  <si>
    <t>Improved Initiative, Lightning Reflexes, MultiattackB</t>
  </si>
  <si>
    <t>Perception +7, Swim +10</t>
  </si>
  <si>
    <t>solitary, pair, or school (3-12)</t>
  </si>
  <si>
    <t>This slender red squid darts through the water with alacrity. Two large eyes stare from above the creature's tentacles.</t>
  </si>
  <si>
    <t>Ink Cloud (Ex) A squid can emit a 5-foot-radius cloud of ink once per minute as a free action while underwater. This cloud provides total concealment. The ink persists for 1 minute. Jet (Ex) A squid can jet in a straight line as a full-round action. It does not provoke attacks of opportunity while jetting.</t>
  </si>
  <si>
    <t>Squids are aggressive predators that fear little and are more than willing to attack prey larger than themselves. Squid Companions Starting Statistics: Size Medium; AC +1 natural; Speed swim 60 ft., jet 240 ft.; Attack tentacles (1d4 plus grab), bite (1d3); Ability Scores Str 14, Dex 15, Con 11, Int 2, Wis 12, Cha 2; Special Qualities low-light vision, ink cloud. 4th-Level Advancement: Ability Scores Str +2, Con +2.</t>
  </si>
  <si>
    <t>&lt;link rel="stylesheet"href="PF.css"&gt;&lt;div&gt;&lt;h2&gt;Squid&lt;/h2&gt;&lt;h3&gt;&lt;i&gt;This slender red squid darts through the water with alacrity. Two large eyes stare from above the creature's tentacles.&lt;/i&gt;&lt;/h3&gt;&lt;br&gt;&lt;/br&gt;&lt;/div&gt;&lt;div class="heading"&gt;&lt;p class="alignleft"&gt;Squid&lt;/p&gt;&lt;p class="alignright"&gt;CR 1&lt;/p&gt;&lt;div style="clear: both;"&gt;&lt;/div&gt;&lt;/div&gt;&lt;div&gt;&lt;h5&gt;&lt;b&gt;XP &lt;/b&gt;400&lt;/h5&gt;&lt;h5&gt;N Medium animal (aquatic)&lt;/h5&gt;&lt;h5&gt;&lt;b&gt;Init &lt;/b&gt;+6; &lt;b&gt;Senses &lt;/b&gt;low-light vision; Perception +7&lt;/h5&gt;&lt;/div&gt;&lt;hr/&gt;&lt;div&gt;&lt;h5&gt;&lt;b&gt;DEFENSE&lt;/b&gt;&lt;/h5&gt;&lt;/div&gt;&lt;hr/&gt;&lt;div&gt;&lt;h5&gt;&lt;b&gt;AC &lt;/b&gt;13, touch 12, flat-footed 11 (+2 Dex, +1 natural)&lt;/h5&gt;&lt;h5&gt;&lt;b&gt;hp &lt;/b&gt;13 (3d8)&lt;/h5&gt;&lt;h5&gt;&lt;b&gt;Fort &lt;/b&gt;+3, &lt;b&gt;Ref &lt;/b&gt;+7, &lt;b&gt;Will &lt;/b&gt;+2&lt;/h5&gt;&lt;h5&gt;&lt;b&gt;Defensive Abilities &lt;/b&gt;ink cloud (5-ft. radius)&lt;/h5&gt;&lt;/div&gt;&lt;hr/&gt;&lt;div&gt;&lt;h5&gt;&lt;b&gt;OFFENSE&lt;/b&gt;&lt;/h5&gt;&lt;/div&gt;&lt;hr/&gt;&lt;div&gt;&lt;h5&gt;&lt;b&gt;Spd &lt;/b&gt;swim 60 ft., jet 240 ft.&lt;/h5&gt;&lt;h5&gt;&lt;b&gt;Melee &lt;/b&gt;bite +4 (1d3+2), tentacles +2 (1d4+1 plus grab)&lt;/h5&gt;&lt;/div&gt;&lt;hr/&gt;&lt;div&gt;&lt;h5&gt;&lt;b&gt;STATISTICS&lt;/b&gt;&lt;/h5&gt;&lt;/div&gt;&lt;hr/&gt;&lt;div&gt;&lt;h5&gt;&lt;b&gt;Str&lt;/b&gt; 15, &lt;b&gt;Dex&lt;/b&gt; 15, &lt;b&gt;Con&lt;/b&gt; 11, &lt;b&gt;Int&lt;/b&gt; 2, &lt;b&gt;Wis&lt;/b&gt; 12, &lt;b&gt;Cha&lt;/b&gt; 2&lt;/h5&gt;&lt;h5&gt;&lt;b&gt;Base Atk &lt;/b&gt;+2; &lt;b&gt;CMB &lt;/b&gt;+4 (+8 grapple); &lt;b&gt;CMD &lt;/b&gt;16&lt;/h5&gt;&lt;h5&gt;&lt;b&gt;Feats &lt;/b&gt;Improved Initiative, Lightning Reflexes, Multiattack&lt;sup&gt;B&lt;/sup&gt;&lt;/h5&gt;&lt;h5&gt;&lt;b&gt;Skills &lt;/b&gt;Perception +7, Swim +10&lt;/h5&gt;&lt;/div&gt;&lt;hr/&gt;&lt;div&gt;&lt;h5&gt;&lt;b&gt;ECOLOGY&lt;/b&gt;&lt;/h5&gt;&lt;/div&gt;&lt;hr/&gt;&lt;div&gt;&lt;h5&gt;&lt;b&gt;Environment &lt;/b&gt; any ocean&lt;/h5&gt;&lt;h5&gt;&lt;b&gt;Organization &lt;/b&gt;solitary, pair, or school (3-12)&lt;/h5&gt;&lt;h5&gt;&lt;b&gt;Treasure &lt;/b&gt;none&lt;/h5&gt;&lt;/div&gt;&lt;hr/&gt;&lt;div&gt;&lt;h5&gt;&lt;b&gt;SPECIAL ABILITIES&lt;/b&gt;&lt;/h5&gt;&lt;/div&gt;&lt;hr/&gt;&lt;div&gt;&lt;h5&gt;&lt;b&gt;Ink Cloud (Ex)&lt;/b&gt; A squid can emit a 5-foot-radius cloud of ink once per minute as a free action while underwater. This cloud provides total concealment. The ink persists for 1 minute.&lt;/h5&gt;&lt;h5&gt;&lt;b&gt; Jet (Ex)&lt;/b&gt; A squid can jet in a straight line as a full-round action. It does not provoke attacks of opportunity while jetting.&lt;/h5&gt;&lt;/div&gt;&lt;br&gt;&lt;/br&gt;&lt;div&gt;&lt;h4&gt;&lt;p&gt;Squids are aggressive predators that fear little and are more than willing to attack prey larger than themselves.&lt;/p&gt;&lt;p&gt;&lt;b&gt;Squid Companions&lt;/b&gt;&lt;br&gt; &lt;b&gt;Starting Statistics: Size&lt;/b&gt; Medium; &lt;b&gt;AC&lt;/b&gt; +1 natural; &lt;b&gt;Speed&lt;/b&gt; swim 60 ft., jet 240 ft.; &lt;b&gt;Attack&lt;/b&gt; tentacles (1d4 plus grab), bite (1d3); &lt;b&gt;Ability Scores&lt;/b&gt; Str 14, Dex 15, Con 11, Int 2, Wis 12, Cha 2; &lt;b&gt;Special Qualities&lt;/b&gt; low-light vision, ink cloud.&lt;/p&gt;&lt;p&gt;&lt;b&gt;4th-Level Advancement: Ability Scores&lt;/b&gt; Str +2, Con +2.&lt;/p&gt;&lt;/h4&gt;&lt;/div&gt;</t>
  </si>
  <si>
    <t>Giant Squid</t>
  </si>
  <si>
    <t>low-light vision; Perception +22</t>
  </si>
  <si>
    <t>(+3 Dex, +9 natural, -2 size)</t>
  </si>
  <si>
    <t>Fort +14, Ref +13, Will +5</t>
  </si>
  <si>
    <t>ink cloud (20-ft. radius)</t>
  </si>
  <si>
    <t>swim 60 ft., jet 260 ft.</t>
  </si>
  <si>
    <t>bite +14 (2d6+7), 2 arms +14 (1d6+7), tentacles +12 (4d6+3/19-20 plus grab)</t>
  </si>
  <si>
    <t>15 ft. (30 ft. with arms and tentacles)</t>
  </si>
  <si>
    <t>constrict (4d6+10)</t>
  </si>
  <si>
    <t>Str 25, Dex 17, Con 19, Int 2, Wis 12, Cha 2</t>
  </si>
  <si>
    <t>Combat Reflexes, Great Fortitude, Improved Critical (tentacle), Improved Initiative, Lightning Reflexes, MultiattackB, Skill Focus (Perception)</t>
  </si>
  <si>
    <t>Perception +22, Swim +15</t>
  </si>
  <si>
    <t>Immense in size, this great squid's tentacles writhe and flash with almost nauseating speed. The beast's eyes are as big as shields.</t>
  </si>
  <si>
    <t>The giant squid is a legendary beast capable of feeding on humans with ease. Hunger has been known to drive these normally deepdwelling creatures up to the ocean surface where anything they encounter is potential prey. A giant squid is 45 feet long and weighs 1,500 pounds.</t>
  </si>
  <si>
    <t>&lt;link rel="stylesheet"href="PF.css"&gt;&lt;div&gt;&lt;h2&gt;Squid, Giant &lt;/h2&gt;&lt;h3&gt;&lt;i&gt;&lt;i&gt;Immense in size&lt;/i&gt;, this great squid's tentacles writhe and flash with almost nauseating speed. The beast's eyes are as big as shields.&lt;/i&gt;&lt;/h3&gt;&lt;br&gt;&lt;/br&gt;&lt;/div&gt;&lt;div class="heading"&gt;&lt;p class="alignleft"&gt;Giant Squid&lt;/p&gt;&lt;p class="alignright"&gt;CR 9&lt;/p&gt;&lt;div style="clear: both;"&gt;&lt;/div&gt;&lt;/div&gt;&lt;div&gt;&lt;h5&gt;&lt;b&gt;XP &lt;/b&gt;6,400&lt;/h5&gt;&lt;h5&gt;N Huge animal (aquatic)&lt;/h5&gt;&lt;h5&gt;&lt;b&gt;Init &lt;/b&gt;+7; &lt;b&gt;Senses &lt;/b&gt;low-light vision; Perception +22&lt;/h5&gt;&lt;/div&gt;&lt;hr/&gt;&lt;div&gt;&lt;h5&gt;&lt;b&gt;DEFENSE&lt;/b&gt;&lt;/h5&gt;&lt;/div&gt;&lt;hr/&gt;&lt;div&gt;&lt;h5&gt;&lt;b&gt;AC &lt;/b&gt;20, touch 11, flat-footed 17 (+3 Dex, +9 natural, -2 size)&lt;/h5&gt;&lt;h5&gt;&lt;b&gt;hp &lt;/b&gt;102 (12d8+48)&lt;/h5&gt;&lt;h5&gt;&lt;b&gt;Fort &lt;/b&gt;+14, &lt;b&gt;Ref &lt;/b&gt;+13, &lt;b&gt;Will &lt;/b&gt;+5&lt;/h5&gt;&lt;h5&gt;&lt;b&gt;Defensive Abilities &lt;/b&gt;ink cloud (20-ft. radius)&lt;/h5&gt;&lt;/div&gt;&lt;hr/&gt;&lt;div&gt;&lt;h5&gt;&lt;b&gt;OFFENSE&lt;/b&gt;&lt;/h5&gt;&lt;/div&gt;&lt;hr/&gt;&lt;div&gt;&lt;h5&gt;&lt;b&gt;Spd &lt;/b&gt;swim 60 ft., jet 260 ft.&lt;/h5&gt;&lt;h5&gt;&lt;b&gt;Melee &lt;/b&gt;bite +14 (2d6+7), 2 arms +14 (1d6+7), tentacles +12 (4d6+3/19-20 plus grab)&lt;/h5&gt;&lt;h5&gt;&lt;b&gt;Space &lt;/b&gt;15 ft.; &lt;b&gt;Reach &lt;/b&gt;15 ft. (30 ft. with arms and tentacles)&lt;/h5&gt;&lt;h5&gt;&lt;b&gt;Special Attacks &lt;/b&gt;constrict (4d6+10)&lt;/h5&gt;&lt;/div&gt;&lt;hr/&gt;&lt;div&gt;&lt;h5&gt;&lt;b&gt;STATISTICS&lt;/b&gt;&lt;/h5&gt;&lt;/div&gt;&lt;hr/&gt;&lt;div&gt;&lt;h5&gt;&lt;b&gt;Str &lt;/b&gt;25, &lt;b&gt;Dex &lt;/b&gt;17, &lt;b&gt;Con &lt;/b&gt;19, &lt;b&gt;Int &lt;/b&gt; 2, &lt;b&gt;Wis &lt;/b&gt;12, &lt;b&gt;Cha &lt;/b&gt;2&lt;/h5&gt;&lt;h5&gt;&lt;b&gt;Base Atk &lt;/b&gt;+9; &lt;b&gt;CMB &lt;/b&gt;+18 (+22 grapple); &lt;b&gt;CMD &lt;/b&gt;31&lt;/h5&gt;&lt;h5&gt;&lt;b&gt;Feats &lt;/b&gt;Combat Reflexes, Great Fortitude, Improved Critical (tentacle), Improved Initiative, Lightning Reflexes, Multiattack&lt;sup&gt;B&lt;/sup&gt;, Skill Focus (Perception)&lt;/h5&gt;&lt;h5&gt;&lt;b&gt;Skills &lt;/b&gt;Perception +22, Swim +15&lt;/h5&gt;&lt;/div&gt;&lt;hr/&gt;&lt;div&gt;&lt;h5&gt;&lt;b&gt;ECOLOGY&lt;/b&gt;&lt;/h5&gt;&lt;/div&gt;&lt;hr/&gt;&lt;div&gt;&lt;h5&gt;&lt;b&gt;Environment &lt;/b&gt; any ocean&lt;/h5&gt;&lt;h5&gt;&lt;b&gt;Organization &lt;/b&gt;solitary&lt;/h5&gt;&lt;h5&gt;&lt;b&gt;Treasure &lt;/b&gt;none&lt;/h5&gt;&lt;/div&gt;&lt;br&gt;&lt;/br&gt;&lt;div&gt;&lt;h4&gt;&lt;p&gt;&lt;p&gt;The giant squid is a legendary beast capable of feeding on humans with ease. Hunger has been known to drive these normally deepdwelling creatures up to the ocean surface where anything they encounter is potential prey. A giant squid is 45 feet long and weighs 1,500 pounds.&lt;/p&gt;&lt;/h4&gt;&lt;/div&gt;</t>
  </si>
  <si>
    <t>Stirge</t>
  </si>
  <si>
    <t>darkvision 60 ft., low-light vision, scent;  Perception +1</t>
  </si>
  <si>
    <t>16, touch 16, flat-footed 12</t>
  </si>
  <si>
    <t>(+4 Dex, +2 size)</t>
  </si>
  <si>
    <t>Fort +2, Ref +6, Will +1</t>
  </si>
  <si>
    <t>touch +7 (attach)</t>
  </si>
  <si>
    <t>Str 3, Dex 19, Con 10, Int 1, Wis 12, Cha 6</t>
  </si>
  <si>
    <t>Fly +8, Stealth +16</t>
  </si>
  <si>
    <t>diseased</t>
  </si>
  <si>
    <t xml:space="preserve"> temperate and warm swamps</t>
  </si>
  <si>
    <t>solitary, colony (2-4), flock (5-8), storm (9-14), or swarm (15-40)</t>
  </si>
  <si>
    <t>This insectoid creature has two pairs of bat wings, a tangle of thin legs, and a needle-sharp proboscis.</t>
  </si>
  <si>
    <t>Attach (Ex) When a stirge hits with a touch attack, its barbed legs latch onto the target, anchoring it in place. An attached stirge is effectively grappling its prey. The stirge loses its Dexterity bonus to AC and has an AC of 12, but holds on with great tenacity and inserts its proboscis into the grappled target's flesh. A stirge has a +8 racial bonus to maintain its grapple on a foe once it is attached. An attached stirge can be struck with a weapon or grappled itself-if its prey manages to win a grapple check or Escape Artist check against it, the stirge is removed.  Blood Drain (Ex) A stirge drains blood at the end of its turn if it is attached to a foe, inflicting 1 point of Constitution damage. Once a stirge has dealt 4 points of Constitution damage, it detaches and flies off to digest the meal. If its victim dies before the stirge's appetite has been sated, the stirge detaches and seeks a new target.  Diseased (Ex) Due to the stagnant swamps in which they live and their contact with the blood of numerous creatures, stirges are harbingers of disease. Any creature subjected to a stirge's blood drain attack has a 10% chance of being exposed to filth fever, blinding sickness, or a similar disease (Pathfinder RPG Core Rulebook 557). Once this check is made, the victim can no longer be infected by this particular stirge, though attacks by different stirges are resolved normally and may result in multiple illnesses.</t>
  </si>
  <si>
    <t>Stirges are vicious, blood-drinking swamp pests that prey on wild animals, livestock, and unwary travelers. While weak individually, swarms of the creatures are capable of draining a man dry in minutes, leaving only a desiccated husk in their wake.  Closer to mammals than insects, stirges carry their bodies through the air on four fleshy wings, searching out warm-blooded prey. They are fond of hiding near watering holes and waiting for travelers to drop their guard, then swooping out to attach and drink their fill by thrusting their long feeding tubes into unprotected veins. After feeding they flap heavily off into the mud and reeds to lay their eggs and rest until hunger drives them to hunt again.  Stirges are usually 1 foot long, with a wingspan of twice that, and weigh just under a pound. Their coloration is rust-red or reddish-brown with a dirty yellow underbelly, though stirges that have not fed in some time are often pale pink, their color deepening as they gorge.</t>
  </si>
  <si>
    <t>&lt;link rel="stylesheet"href="PF.css"&gt;&lt;div&gt;&lt;h2&gt;Stirge&lt;/h2&gt;&lt;h3&gt;&lt;i&gt;This insectoid creature has two pairs of bat wings, a tangle of thin legs, and a needle-sharp proboscis.&lt;/i&gt;&lt;/h3&gt;&lt;br&gt;&lt;/br&gt;&lt;/div&gt;&lt;div class="heading"&gt;&lt;p class="alignleft"&gt;Stirge&lt;/p&gt;&lt;p class="alignright"&gt;CR 1/2&lt;/p&gt;&lt;div style="clear: both;"&gt;&lt;/div&gt;&lt;/div&gt;&lt;div&gt;&lt;h5&gt;&lt;b&gt;XP &lt;/b&gt;200&lt;/h5&gt;&lt;h5&gt;N Tiny magical beast &lt;/h5&gt;&lt;h5&gt;&lt;b&gt;Init &lt;/b&gt;+4; &lt;b&gt;Senses &lt;/b&gt;darkvision 60 ft., low-light vision, scent;  Perception +1&lt;/h5&gt;&lt;/div&gt;&lt;hr/&gt;&lt;div&gt;&lt;h5&gt;&lt;b&gt;DEFENSE&lt;/b&gt;&lt;/h5&gt;&lt;/div&gt;&lt;hr/&gt;&lt;div&gt;&lt;h5&gt;&lt;b&gt;AC &lt;/b&gt;16, touch 16, flat-footed 12 (+4 Dex, +2 size)&lt;/h5&gt;&lt;h5&gt;&lt;b&gt;hp &lt;/b&gt;5 (1d10)&lt;/h5&gt;&lt;h5&gt;&lt;b&gt;Fort &lt;/b&gt;+2, &lt;b&gt;Ref &lt;/b&gt;+6, &lt;b&gt;Will &lt;/b&gt;+1&lt;/h5&gt;&lt;/div&gt;&lt;hr/&gt;&lt;div&gt;&lt;h5&gt;&lt;b&gt;OFFENSE&lt;/b&gt;&lt;/h5&gt;&lt;/div&gt;&lt;hr/&gt;&lt;div&gt;&lt;h5&gt;&lt;b&gt;Spd &lt;/b&gt;10 ft., fly 40 ft. (average)&lt;/h5&gt;&lt;h5&gt;&lt;b&gt;Melee &lt;/b&gt;touch +7 (attach)&lt;/h5&gt;&lt;h5&gt;&lt;b&gt;Space &lt;/b&gt;2-1/2 ft.; &lt;b&gt;Reach &lt;/b&gt;0 ft.&lt;/h5&gt;&lt;h5&gt;&lt;b&gt;Special Attacks &lt;/b&gt;blood drain&lt;/h5&gt;&lt;/div&gt;&lt;hr/&gt;&lt;div&gt;&lt;h5&gt;&lt;b&gt;STATISTICS&lt;/b&gt;&lt;/h5&gt;&lt;/div&gt;&lt;hr/&gt;&lt;div&gt;&lt;h5&gt;&lt;b&gt;Str&lt;/b&gt; 3, &lt;b&gt;Dex&lt;/b&gt; 19, &lt;b&gt;Con&lt;/b&gt; 10, &lt;b&gt;Int&lt;/b&gt; 1, &lt;b&gt;Wis&lt;/b&gt; 12, &lt;b&gt;Cha&lt;/b&gt; 6&lt;/h5&gt;&lt;h5&gt;&lt;b&gt;Base Atk &lt;/b&gt;+1; &lt;b&gt;CMB &lt;/b&gt;+3 (+11 grapple when attached); &lt;b&gt;CMD &lt;/b&gt;9 (17 vs. trip)&lt;/h5&gt;&lt;h5&gt;&lt;b&gt;Feats &lt;/b&gt;Weapon Finesse&lt;/h5&gt;&lt;h5&gt;&lt;b&gt;Skills &lt;/b&gt;Fly +8, Stealth +16&lt;/h5&gt;&lt;h5&gt;&lt;b&gt;SQ &lt;/b&gt;diseased&lt;/h5&gt;&lt;/div&gt;&lt;hr/&gt;&lt;div&gt;&lt;h5&gt;&lt;b&gt;ECOLOGY&lt;/b&gt;&lt;/h5&gt;&lt;/div&gt;&lt;hr/&gt;&lt;div&gt;&lt;h5&gt;&lt;b&gt;Environment &lt;/b&gt; temperate and warm swamps&lt;/h5&gt;&lt;h5&gt;&lt;b&gt;Organization &lt;/b&gt;solitary, colony (2-4), flock (5-8), storm (9-14), or swarm (15-40)&lt;/h5&gt;&lt;h5&gt;&lt;b&gt;Treasure &lt;/b&gt;none&lt;/h5&gt;&lt;/div&gt;&lt;hr/&gt;&lt;div&gt;&lt;h5&gt;&lt;b&gt;SPECIAL ABILITIES&lt;/b&gt;&lt;/h5&gt;&lt;/div&gt;&lt;hr/&gt;&lt;div&gt;&lt;h5&gt;&lt;b&gt;Attach (Ex)&lt;/b&gt; When a stirge hits with a touch attack, its barbed legs latch onto the target, anchoring it in place. An attached stirge is effectively grappling its prey. The stirge loses its Dexterity bonus to AC and has an AC of 12, but holds on with great tenacity and inserts its proboscis into the grappled target's flesh. A stirge has a +8 racial bonus to maintain its grapple on a foe once it is attached. An attached stirge can be struck with a weapon or grappled itself-if its prey manages to win a grapple check or Escape Artist check against it, the stirge is removed.&lt;/h5&gt;&lt;h5&gt;&lt;b&gt;  Blood Drain (Ex)&lt;/b&gt; A stirge drains blood at the end of its turn if it is attached to a foe, inflicting 1 point of Constitution damage. Once a stirge has dealt 4 points of Constitution damage, it detaches and flies off to digest the meal. If its victim dies before the stirge's appetite has been sated, the stirge detaches and seeks a new target.&lt;/h5&gt;&lt;h5&gt;&lt;b&gt;  Diseased (Ex)&lt;/b&gt; Due to the stagnant swamps in which they live and their contact with the blood of numerous creatures, stirges are harbingers of disease. Any creature subjected to a stirge's blood drain attack has a 10% chance of being exposed to filth fever, blinding sickness, or a similar disease (Pathfinder RPG Core Rulebook 557). Once this check is made, the victim can no longer be infected by this particular stirge, though attacks by different stirges are resolved normally and may result in multiple illnesses.&lt;/h5&gt;&lt;/div&gt;&lt;br&gt;&lt;/br&gt;&lt;div&gt;&lt;h4&gt;&lt;p&gt;Stirges are vicious, blood-drinking swamp pests that prey on wild animals, livestock, and unwary travelers. While weak individually, swarms of the creatures are capable of draining a man dry in minutes, leaving only a desiccated husk in their wake.&lt;/p&gt;&lt;p&gt;Closer to mammals than insects, stirges carry their bodies through the air on four fleshy wings, searching out warm-blooded prey. They are fond of hiding near watering holes and waiting for travelers to drop their guard, then swooping out to attach and drink their fill by thrusting their long feeding tubes into unprotected veins. After feeding they flap heavily off into the mud and reeds to lay their eggs and rest until hunger drives them to hunt again.&lt;/p&gt;&lt;p&gt;Stirges are usually 1 foot long, with a wingspan of twice that, and weigh just under a pound. Their coloration is rust-red or reddish-brown with a dirty yellow underbelly, though stirges that have not fed in some time are often pale pink, their color deepening as they gorge.&lt;/p&gt;&lt;/h4&gt;&lt;/div&gt;</t>
  </si>
  <si>
    <t>Svirfneblin</t>
  </si>
  <si>
    <t>ranger 1</t>
  </si>
  <si>
    <t>(gnome)</t>
  </si>
  <si>
    <t>darkvision 120 ft., low-light vision; Perception +6</t>
  </si>
  <si>
    <t>(+2 Dex, +2 dodge, +1 size)</t>
  </si>
  <si>
    <t>(1d10+5)</t>
  </si>
  <si>
    <t>20 ft. (15 ft. in armor)</t>
  </si>
  <si>
    <t>heavy pick +3 (1d4+1/x4)</t>
  </si>
  <si>
    <t>light crossbow +4 (1d6/19-20)</t>
  </si>
  <si>
    <t>favored enemy (dwarf +2), +1 to attack vs. dwarven and reptilian humanoids</t>
  </si>
  <si>
    <t>Spell-Like Abilities (CL 1st) Constant-nondetection 1/day-blindness/deafness (DC 12), blur, disguise self</t>
  </si>
  <si>
    <t>Str 13, Dex 15, Con 14, Int 10, Wis 10, Cha 8</t>
  </si>
  <si>
    <t>Craft (alchemy) +6, Heal +4, Knowledge (dungeoneering) +4, Perception +6, Stealth +12 (+14 underground), Survival +4 (+5 tracking)</t>
  </si>
  <si>
    <t>+2 Craft (alchemy), +2 Perception, +2 Stealth (+4 Stealth underground)</t>
  </si>
  <si>
    <t>Gnome, Undercommon</t>
  </si>
  <si>
    <t>stonecunning, track, wild empathy +0</t>
  </si>
  <si>
    <t>solitary, company (2-4), squad (5-20 plus 1 leader of 3rd-6th level and 2 sergeants of 3rd level), or band (30-50 plus 1 sergeant of 3rd level per 20 adults, 5 lieutenants of 5th level, 3 captains of 7th level, and 2-5 Medium earth elementals)</t>
  </si>
  <si>
    <t>NPC Gear (heavy pick, light crossbow with 10 bolts, other treasure)</t>
  </si>
  <si>
    <t>This bald gnome has rocky gray skin and a wiry physique. Its pale eyes are overly large and expressive.</t>
  </si>
  <si>
    <t>Svirfneblin, or "deep gnomes," are a reclusive offshoot of the gnome race. They dwell underground in hidden cities, safe from dark elves and other subterranean races. They have skin the color of gray or brown stone. Males are bald, and females have stringy gray hair. A svirfneblin's ties to the eerie realm of the fey are much stronger than those of their surface-dwelling gnome kin, and this makes them either strangely detached from their emotions or violently random in their outbursts. Svirfneblin have long fought wars against the duergar, and have a difficult time seeing the difference between duergar and other dwarves. Svirfneblin Characters Svirfneblin are defined by their class levels-they do not possess racial Hit Dice. A svirfneblin's CR is equal to his class level. Svirfneblin have the following racial traits. -2 Strength, +2 Dexterity, +2 Wisdom, -4 Charisma: Svirfneblin are fast and observant, but relatively weak and emotionally distant. Small: Svirfneblin are Small creatures and gain a +1 size bonus to their AC, a +1 size bonus on attack rolls, a -1 penalty to their CMB and CMD, and a +4 size bonus on Stealth checks. Defensive Training: Svirfneblin gain a +2 dodge bonus to Armor Class. Senses: Svirfneblin have darkvision 120 ft. and lowlight vision. Fortunate: Svirfneblin gain a +2 racial bonus on all saving throws. Skilled: Svirfneblin gain a +2 racial bonus on Stealth checks; this improves to a +4 bonus underground. They gain a +2 racial bonus on Craft (alchemy) checks and Perception checks. Hatred: Svirfneblin receive a +1 bonus on attack rolls against humanoid creatures of the reptilian and dwarven subtypes due to training against these hated foes. Stonecunning: Svirfneblin gain stonecunning as a dwarf (Pathfinder RPG Core Rulebook 21). Spell Resistance: Svirfneblin have SR equal to 11 + class levels. Svirfneblin Magic: Svirfneblin add +1 to the DC of any illusion spells they cast. Svirfneblin also gain the spell-like abilities listed above; caster level equals the svirfneblin's class levels. Languages: Svirfneblin begin play speaking Gnome and Undercommon. Those with high Int scores can choose from the following bonus languages: Aklo, Common, Draconic, Dwarven, Elven, Giant, Goblin, Orc, or Terran.</t>
  </si>
  <si>
    <t>&lt;link rel="stylesheet"href="PF.css"&gt;&lt;div&gt;&lt;h2&gt;Svirfneblin&lt;/h2&gt;&lt;h3&gt;&lt;i&gt;This bald gnome has rocky gray skin and a wiry physique. Its pale eyes are overly large and expressive.&lt;/i&gt;&lt;/h3&gt;&lt;br&gt;&lt;/br&gt;&lt;/div&gt;&lt;div class="heading"&gt;&lt;p class="alignleft"&gt;Svirfneblin&lt;/p&gt;&lt;p class="alignright"&gt;CR 1&lt;/p&gt;&lt;div style="clear: both;"&gt;&lt;/div&gt;&lt;/div&gt;&lt;div&gt;&lt;h5&gt;&lt;b&gt;XP &lt;/b&gt;400&lt;/h5&gt;&lt;h5&gt;Svirfneblin ranger 1&lt;/h5&gt;&lt;h5&gt;N Small humanoid (gnome)&lt;/h5&gt;&lt;h5&gt;&lt;b&gt;Init &lt;/b&gt;+2; &lt;b&gt;Senses &lt;/b&gt;darkvision 120 ft., low-light vision; Perception +6&lt;/h5&gt;&lt;/div&gt;&lt;hr/&gt;&lt;div&gt;&lt;h5&gt;&lt;b&gt;DEFENSE&lt;/b&gt;&lt;/h5&gt;&lt;/div&gt;&lt;hr/&gt;&lt;div&gt;&lt;h5&gt;&lt;b&gt;AC &lt;/b&gt;15, touch 15, flat-footed 11 (+2 Dex, +2 dodge, +1 size)&lt;/h5&gt;&lt;h5&gt;&lt;b&gt;hp &lt;/b&gt;15 (1d10+5)&lt;/h5&gt;&lt;h5&gt;&lt;b&gt;Fort &lt;/b&gt;+6, &lt;b&gt;Ref &lt;/b&gt;+6, &lt;b&gt;Will &lt;/b&gt;+2&lt;/h5&gt;&lt;h5&gt;&lt;b&gt;SR &lt;/b&gt;12&lt;/h5&gt;&lt;/div&gt;&lt;hr/&gt;&lt;div&gt;&lt;h5&gt;&lt;b&gt;OFFENSE&lt;/b&gt;&lt;/h5&gt;&lt;/div&gt;&lt;hr/&gt;&lt;div&gt;&lt;h5&gt;&lt;b&gt;Spd &lt;/b&gt;20 ft. (15 ft. in armor)&lt;/h5&gt;&lt;h5&gt;&lt;b&gt;Melee &lt;/b&gt;heavy pick +3 (1d4+1/x4)&lt;/h5&gt;&lt;h5&gt;&lt;b&gt;Ranged &lt;/b&gt;light crossbow +4 (1d6/19-20)&lt;/h5&gt;&lt;h5&gt;&lt;b&gt;Special Attacks &lt;/b&gt;favored enemy (dwarf +2), +1 to attack vs. dwarven and reptilian humanoids&lt;/h5&gt;&lt;h5&gt;&lt;b&gt;Spell-Like Abilities&lt;/b&gt; (CL 1st)&lt;/br&gt;Constant&amp;mdash;&lt;i&gt;nondetection&lt;/i&gt;&lt;/br&gt;1/day&amp;mdash;&lt;i&gt;blindness/deafness&lt;/i&gt; (DC 12),&lt;i&gt; blur&lt;/i&gt;, &lt;i&gt;disguise self&lt;/i&gt;&lt;/h5&gt;&lt;/h5&gt;&lt;/div&gt;&lt;hr/&gt;&lt;div&gt;&lt;h5&gt;&lt;b&gt;STATISTICS&lt;/b&gt;&lt;/h5&gt;&lt;/div&gt;&lt;hr/&gt;&lt;div&gt;&lt;h5&gt;&lt;b&gt;Str&lt;/b&gt; 13, &lt;b&gt;Dex&lt;/b&gt; 15, &lt;b&gt;Con&lt;/b&gt; 14, &lt;b&gt;Int&lt;/b&gt; 10, &lt;b&gt;Wis&lt;/b&gt; 10, &lt;b&gt;Cha&lt;/b&gt; 8&lt;/h5&gt;&lt;h5&gt;&lt;b&gt;Base Atk &lt;/b&gt;+1; &lt;b&gt;CMB &lt;/b&gt;+1; &lt;b&gt;CMD &lt;/b&gt;15&lt;/h5&gt;&lt;h5&gt;&lt;b&gt;Feats &lt;/b&gt;Toughness&lt;/h5&gt;&lt;h5&gt;&lt;b&gt;Skills &lt;/b&gt;Craft (alchemy) +6, Heal +4, Knowledge (dungeoneering) +4, Perception +6, Stealth +12 (+14 underground), Survival +4 (+5 tracking); &lt;b&gt;Racial Modifiers &lt;/b&gt;+2 Craft (alchemy), +2 Perception, +2 Stealth (+4 Stealth underground)&lt;/h5&gt;&lt;h5&gt;&lt;b&gt;Languages &lt;/b&gt;Gnome, Undercommon&lt;/h5&gt;&lt;h5&gt;&lt;b&gt;SQ &lt;/b&gt;stonecunning, track, wild empathy +0&lt;/h5&gt;&lt;/div&gt;&lt;hr/&gt;&lt;div&gt;&lt;h5&gt;&lt;b&gt;ECOLOGY&lt;/b&gt;&lt;/h5&gt;&lt;/div&gt;&lt;hr/&gt;&lt;div&gt;&lt;h5&gt;&lt;b&gt;Environment &lt;/b&gt; any underground&lt;/h5&gt;&lt;h5&gt;&lt;b&gt;Organization &lt;/b&gt;solitary, company (2-4), squad (5-20 plus 1 leader of 3rd-6th level and 2 sergeants of 3rd level), or band (30-50 plus 1 sergeant of 3rd level per 20 adults, 5 lieutenants of 5th level, 3 captains of 7th level, and 2-5 Medium earth elementals)&lt;/h5&gt;&lt;h5&gt;&lt;b&gt;Treasure &lt;/b&gt;NPC Gear (heavy pick, light crossbow with 10 bolts, other treasure)&lt;/h5&gt;&lt;/div&gt;&lt;br&gt;&lt;/br&gt;&lt;div&gt;&lt;h4&gt;&lt;p&gt;Svirfneblin, or "deep gnomes," are a reclusive offshoot of the gnome race. They dwell underground in hidden cities, safe from dark elves and other subterranean races. They have skin the color of gray or brown stone. Males are bald, and females have stringy gray hair. A svirfneblin's ties to the eerie realm of the fey are much stronger than those of their surface-dwelling gnome kin, and this makes them either strangely detached from their emotions or violently random in their outbursts. Svirfneblin have long fought wars against the duergar, and have a difficult time seeing the difference between duergar and other dwarves.&lt;/p&gt;&lt;p&gt;&lt;b&gt;Svirfneblin Characters&lt;/b&gt;&lt;br&gt; Svirfneblin are defined by their class levels-they do not possess racial Hit Dice. A svirfneblin's CR is equal to his class level. Svirfneblin have the following racial traits.&lt;/p&gt;&lt;p&gt;&lt;b&gt;-2 Strength, +2 Dexterity, +2 Wisdom, -4 Charisma:&lt;/b&gt; Svirfneblin are fast and observant, but relatively weak and emotionally distant.&lt;/p&gt;&lt;p&gt;&lt;b&gt;Small:&lt;/b&gt; Svirfneblin are Small creatures and gain a +1 size bonus to their AC, a +1 size bonus on attack rolls, a -1 penalty to their CMB and CMD, and a +4 size bonus on Stealth checks.&lt;/p&gt;&lt;p&gt;&lt;b&gt;Defensive Training:&lt;/b&gt; Svirfneblin gain a +2 dodge bonus to Armor Class.&lt;/p&gt;&lt;p&gt;&lt;b&gt;Senses:&lt;/b&gt; Svirfneblin have darkvision 120 ft. and lowlight vision.&lt;/p&gt;&lt;p&gt;&lt;b&gt;Fortunate:&lt;/b&gt; Svirfneblin gain a +2 racial bonus on all saving throws.&lt;/p&gt;&lt;p&gt;&lt;b&gt;Skilled:&lt;/b&gt; Svirfneblin gain a +2 racial bonus on Stealth checks; this improves to a +4 bonus underground. They gain a +2 racial bonus on Craft (alchemy) checks and Perception checks.&lt;/p&gt;&lt;p&gt;&lt;b&gt;Hatred:&lt;/b&gt; Svirfneblin receive a +1 bonus on attack rolls against humanoid creatures of the reptilian and dwarven subtypes due to training against these hated foes.&lt;/p&gt;&lt;p&gt;&lt;b&gt;Stonecunning:&lt;/b&gt; Svirfneblin gain stonecunning as a dwarf (Pathfinder RPG Core Rulebook 21).&lt;/p&gt;&lt;p&gt;&lt;b&gt;Spell Resistance:&lt;/b&gt; Svirfneblin have SR equal to 11 + class levels.&lt;/p&gt;&lt;p&gt;&lt;b&gt;Svirfneblin Magic:&lt;/b&gt; Svirfneblin add +1 to the DC of any illusion spells they cast. Svirfneblin also gain the spell-like abilities listed above; caster level equals the svirfneblin's class levels.&lt;/p&gt;&lt;p&gt;&lt;b&gt;Languages:&lt;/b&gt; Svirfneblin begin play speaking Gnome and Undercommon. Those with high Int scores can choose from the following bonus languages: Aklo, Common, Draconic, Dwarven, Elven, Giant, Goblin, Orc, or Terran.&lt;/p&gt;&lt;/h4&gt;&lt;/div&gt;</t>
  </si>
  <si>
    <t>Tarrasque</t>
  </si>
  <si>
    <t>25</t>
  </si>
  <si>
    <t>low-light vision, scent; Perception +43</t>
  </si>
  <si>
    <t>frightful presence (300 ft., DC 27)</t>
  </si>
  <si>
    <t>40, touch 5, flat-footed 37</t>
  </si>
  <si>
    <t>(+3 Dex, +35 natural, -8 size)</t>
  </si>
  <si>
    <t>(30d10+360)</t>
  </si>
  <si>
    <t>regeneration 40</t>
  </si>
  <si>
    <t>Fort +31, Ref +22, Will +12</t>
  </si>
  <si>
    <t>15/epic</t>
  </si>
  <si>
    <t>ability damage, acid, bleed, disease, energy drain, fire, mind-affecting effects, paralysis, permanent wounds, petrification, poison, polymorph</t>
  </si>
  <si>
    <t>bite +37 (4d8+15/15-20/x3 plus grab), 2 claws +37  (1d12+15), 2 gores +37 (1d10+15), tail slap +32 (3d8+7)</t>
  </si>
  <si>
    <t>6 spines +25 (2d10+15/x3)</t>
  </si>
  <si>
    <t>30 ft. (60 ft. with tail slap)</t>
  </si>
  <si>
    <t>rush, spines, swallow whole (6d6+22 plus 6d6  acid, AC 27, hp 52)</t>
  </si>
  <si>
    <t>Str 41, Dex 16, Con 34, Int 3, Wis 15, Cha 14</t>
  </si>
  <si>
    <t>+53 (+57 grapple)</t>
  </si>
  <si>
    <t>Awesome Blow, Blind-Fight, Bleeding Critical, Cleave, Combat Reflexes, Critical Focus, Great Cleave, Great Fortitude, Improved Bull Rush, Improved Critical (bite), Improved Initiative, Lightning Reflexes, Power Attack, Run, Staggering Critical</t>
  </si>
  <si>
    <t>Acrobatics +3 (+43 when jumping), Perception +43</t>
  </si>
  <si>
    <t>Aklo (cannot speak)</t>
  </si>
  <si>
    <t>carapace, powerful leaper</t>
  </si>
  <si>
    <t>This immense reptilian beast towers over the surroundings like a dinosaur, all teeth and horns and claws and thrashing spiked tail.</t>
  </si>
  <si>
    <t>Carapace (Su) The tarrasque's scales deflect cones, lines, rays, and magic missile spells, rendering the tarrasque immune to such effects. There is a 30% chance a deflected effect reflects back in full force at the caster; otherwise it is simply negated.  Powerful Leaper (Ex) The tarrasque uses its Strength to modify Acrobatics checks made to jump, and has a +24 racial bonus on Acrobatics checks made to jump.  Regeneration (Ex) No form of attack can suppress the tarrasque's regeneration-it regenerates even if disintegrated or slain by a death effect. If the tarrasque fails a save against an effect that would kill it instantly, it rises from death 3 rounds later with 1 hit point if no further damage is inflicted upon its remains. It can be banished or otherwise transported as a means to save a region, but the method to truly kill it has yet to be discovered.  Rush (Ex) Once per minute for 1 round, the tarrasque can move at a speed of 150 feet. This increases its Acrobatics bonus on checks made to jump to +87.  Spines (Ex) The tarrasque can loose a volley of six spear-like spines from its body as a standard action with a toss of its head or a lash of its tail. Make an attack roll for each spine-all targets must be within 30 feet of each other.  The spines have a range increment of 120 ft.</t>
  </si>
  <si>
    <t>The legendary tarrasque is among the world's most destructive monsters. Thankfully, it spends most of its time in a deep torpor in an unknown cavern in a remote corner of the world-yet when it wakens, kingdoms die.  Although far from intelligent, the tarrasque is smart enough to understand a few words in Aklo (though it cannot speak). Likewise, it isn't mindless in its rampages, but instead focuses on targets that threaten it, and is difficult to distract with trickery.</t>
  </si>
  <si>
    <t>&lt;link rel="stylesheet"href="PF.css"&gt;&lt;div&gt;&lt;h2&gt;Tarrasque&lt;/h2&gt;&lt;h3&gt;&lt;i&gt;This immense reptilian beast towers over the surroundings like a dinosaur, all teeth and horns and claws and thrashing spiked tail.&lt;/i&gt;&lt;/h3&gt;&lt;br&gt;&lt;/br&gt;&lt;/div&gt;&lt;div class="heading"&gt;&lt;p class="alignleft"&gt;Tarrasque&lt;/p&gt;&lt;p class="alignright"&gt;CR 25&lt;/p&gt;&lt;div style="clear: both;"&gt;&lt;/div&gt;&lt;/div&gt;&lt;div&gt;&lt;h5&gt;&lt;b&gt;XP &lt;/b&gt;1,638,400&lt;/h5&gt;&lt;h5&gt;N Colossal magical beast &lt;/h5&gt;&lt;h5&gt;&lt;b&gt;Init &lt;/b&gt;+7; &lt;b&gt;Senses &lt;/b&gt;low-light vision, scent; Perception +43&lt;/h5&gt;&lt;h5&gt;&lt;b&gt;Aura &lt;/b&gt;frightful presence (300 ft., DC 27)&lt;/h5&gt;&lt;/div&gt;&lt;hr/&gt;&lt;div&gt;&lt;h5&gt;&lt;b&gt;DEFENSE&lt;/b&gt;&lt;/h5&gt;&lt;/div&gt;&lt;hr/&gt;&lt;div&gt;&lt;h5&gt;&lt;b&gt;AC &lt;/b&gt;40, touch 5, flat-footed 37 (+3 Dex, +35 natural, -8 size)&lt;/h5&gt;&lt;h5&gt;&lt;b&gt;hp &lt;/b&gt;525 (30d10+360); regeneration 40&lt;/h5&gt;&lt;h5&gt;&lt;b&gt;Fort &lt;/b&gt;+31, &lt;b&gt;Ref &lt;/b&gt;+22, &lt;b&gt;Will &lt;/b&gt;+12&lt;/h5&gt;&lt;h5&gt;&lt;b&gt;DR &lt;/b&gt;15/epic; &lt;b&gt;Immune &lt;/b&gt;ability damage, acid, bleed, disease, energy drain, fire, mind-affecting effects, paralysis, permanent wounds, petrification, poison, polymorph; &lt;b&gt;SR &lt;/b&gt;36&lt;/h5&gt;&lt;/div&gt;&lt;hr/&gt;&lt;div&gt;&lt;h5&gt;&lt;b&gt;OFFENSE&lt;/b&gt;&lt;/h5&gt;&lt;/div&gt;&lt;hr/&gt;&lt;div&gt;&lt;h5&gt;&lt;b&gt;Spd &lt;/b&gt;40 ft.&lt;/h5&gt;&lt;h5&gt;&lt;b&gt;Melee &lt;/b&gt;bite +37 (4d8+15/15-20/x3 plus grab), 2 claws +37  (1d12+15), 2 gores +37 (1d10+15), tail slap +32 (3d8+7)&lt;/h5&gt;&lt;h5&gt;&lt;b&gt;Ranged &lt;/b&gt;6 spines +25 (2d10+15/x3)&lt;/h5&gt;&lt;h5&gt;&lt;b&gt;Space &lt;/b&gt;30 ft.; &lt;b&gt;Reach &lt;/b&gt;30 ft. (60 ft. with tail slap)&lt;/h5&gt;&lt;h5&gt;&lt;b&gt;Special Attacks &lt;/b&gt;rush, spines, swallow whole (6d6+22 plus 6d6  acid, AC 27, hp 52)&lt;/h5&gt;&lt;/div&gt;&lt;hr/&gt;&lt;div&gt;&lt;h5&gt;&lt;b&gt;STATISTICS&lt;/b&gt;&lt;/h5&gt;&lt;/div&gt;&lt;hr/&gt;&lt;div&gt;&lt;h5&gt;&lt;b&gt;Str&lt;/b&gt; 41, &lt;b&gt;Dex&lt;/b&gt; 16, &lt;b&gt;Con&lt;/b&gt; 34, &lt;b&gt;Int&lt;/b&gt; 3, &lt;b&gt;Wis&lt;/b&gt; 15, &lt;b&gt;Cha&lt;/b&gt; 14&lt;/h5&gt;&lt;h5&gt;&lt;b&gt;Base Atk &lt;/b&gt;+30; &lt;b&gt;CMB &lt;/b&gt;+53 (+57 grapple); &lt;b&gt;CMD &lt;/b&gt;66&lt;/h5&gt;&lt;h5&gt;&lt;b&gt;Feats &lt;/b&gt;Awesome Blow, Blind-Fight, Bleeding Critical, Cleave, Combat Reflexes, Critical Focus, Great Cleave, Great Fortitude, Improved Bull Rush, Improved Critical (bite), Improved Initiative, Lightning Reflexes, Power Attack, Run, Staggering Critical&lt;/h5&gt;&lt;h5&gt;&lt;b&gt;Skills &lt;/b&gt;Acrobatics +3 (+43 when jumping), Perception +43; &lt;b&gt;Racial Modifiers &lt;/b&gt;+8 Perception&lt;/h5&gt;&lt;h5&gt;&lt;b&gt;Languages &lt;/b&gt;Aklo (cannot speak)&lt;/h5&gt;&lt;h5&gt;&lt;b&gt;SQ &lt;/b&gt;carapace, powerful leaper&lt;/h5&gt;&lt;/div&gt;&lt;hr/&gt;&lt;div&gt;&lt;h5&gt;&lt;b&gt;ECOLOGY&lt;/b&gt;&lt;/h5&gt;&lt;/div&gt;&lt;hr/&gt;&lt;div&gt;&lt;h5&gt;&lt;b&gt;Environment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ABILITIES&lt;/b&gt;&lt;/h5&gt;&lt;/div&gt;&lt;hr/&gt;&lt;div&gt;&lt;h5&gt;&lt;b&gt;Carapace (Su)&lt;/b&gt; The tarrasque's scales deflect cones, lines, rays, and magic missile spells, rendering the tarrasque immune to such effects. There is a 30% chance a deflected effect reflects back in full force at the caster; otherwise it is simply negated.&lt;/h5&gt;&lt;h5&gt;&lt;b&gt;  Powerful Leaper (Ex)&lt;/b&gt; The tarrasque uses its Strength to modify Acrobatics checks made to jump, and has a +24 racial bonus on Acrobatics checks made to jump.&lt;/h5&gt;&lt;h5&gt;&lt;b&gt;  Regeneration (Ex)&lt;/b&gt; No form of attack can suppress the tarrasque's regeneration-it regenerates even if disintegrated or slain by a death effect. If the tarrasque fails a save against an effect that would kill it instantly, it rises from death 3 rounds later with 1 hit point if no further damage is inflicted upon its remains. It can be banished or otherwise transported as a means to save a region, but the method to truly kill it has yet to be discovered.&lt;/h5&gt;&lt;h5&gt;&lt;b&gt;  Rush (Ex)&lt;/b&gt; Once per minute for 1 round, the tarrasque can move at a speed of 150 feet. This increases its Acrobatics bonus on checks made to jump to +87.&lt;/h5&gt;&lt;h5&gt;&lt;b&gt;  Spines (Ex)&lt;/b&gt; The tarrasque can loose a volley of six spear-like spines from its body as a standard action with a toss of its head or a lash of its tail. Make an attack roll for each spine-all targets must be within 30 feet of each other.  The spines have a range increment of 120 ft.&lt;/h5&gt;&lt;/div&gt;&lt;br&gt;&lt;/br&gt;&lt;div&gt;&lt;h4&gt;&lt;p&gt;The legendary tarrasque is among the world's most destructive monsters. Thankfully, it spends most of its time in a deep torpor in an unknown cavern in a remote corner of the world-yet when it wakens, kingdoms die.&lt;/p&gt;&lt;p&gt;Although far from intelligent, the tarrasque is smart enough to understand a few words in Aklo (though it cannot speak). Likewise, it isn't mindless in its rampages, but instead focuses on targets that threaten it, and is difficult to distract with trickery.&lt;/p&gt;&lt;/h4&gt;&lt;/div&gt;</t>
  </si>
  <si>
    <t>Tengu</t>
  </si>
  <si>
    <t>tengu</t>
  </si>
  <si>
    <t>rogue 1</t>
  </si>
  <si>
    <t>(tengu)</t>
  </si>
  <si>
    <t>(+2 armor, +3 Dex)</t>
  </si>
  <si>
    <t>Fort +1, Ref +5, Will +2</t>
  </si>
  <si>
    <t>dagger +3 (1d4+1/19-20), bite -2 (1d3)</t>
  </si>
  <si>
    <t>short bow +3 (1d6/x3)</t>
  </si>
  <si>
    <t>Str 12, Dex 17, Con 12, Int 10, Wis 15, Cha 8</t>
  </si>
  <si>
    <t>Acrobatics +7, Appraise +4, Bluff +3, Climb +5, Knowledge (local) +4, Linguistics +8, Perception +8, Stealth +9</t>
  </si>
  <si>
    <t>+2 Perception, +2 Stealth, +4 Linguistics</t>
  </si>
  <si>
    <t>Common, Goblin, Halfling, Tengu</t>
  </si>
  <si>
    <t>gifted linguist, swordtrained, trapfinding</t>
  </si>
  <si>
    <t xml:space="preserve"> temperate mountains or urban</t>
  </si>
  <si>
    <t>solitary, pair, or conspiracy (3-12)</t>
  </si>
  <si>
    <t>NPC gear (leather armor, dagger, short bow and 20 arrows, other treasure)</t>
  </si>
  <si>
    <t>Black feathers cover this crow-headed humanoid, and its hands and legs end in powerful talons.</t>
  </si>
  <si>
    <t>Gifted Linguist (Ex) Tengus gain a +4 racial bonus on Linguistics checks, and learn 2 languages each time they gain a rank in Linguistics rather than 1 language. Swordtrained (Ex) Tengus are trained from birth in swordplay, and as a result are automatically proficient with sword-like weapons (including bastard swords, daggers, elven curve blades, falchions, greatswords, kukris, longswords, punching daggers, rapiers, scimitars, short swords, and two-bladed swords).</t>
  </si>
  <si>
    <t>Tengus are a race of avian humanoids that resemble crows or ravens, and often bear much of the same stigma. Though they frequently choose to live among other races in densely populated cities, their society is tight and closed, and they rarely allow others to see its inner workings. Tengus often band together in small groups to create roosts in vacant warehouses or condemned buildings, and these raucous gathering places are generally assumed to be thieves' guilds by outsiders-an assumption that's correct roughly half the time. Like the crows they share physical traits with, tengus are naturally covetous, especially of shiny or colorful items, and prone to bouts of good-natured kleptomania if they don't carefully keep themselves in check. Vain and prideful creatures, they are easily persuaded with flattery. Tengu Characters Tengus are defined by their class levels-they do not possess racial Hit Dice. All tengus have the following racial traits. +2 Dexterity, -2 Constitution, +2 Wisdom: Tengus are fast and observant, but relatively fragile and delicate. Senses: Tengus have low-light vision. Sneaky: Tengus gain a +2 racial bonus on Perception and Stealth. Gifted Linguist: See above. Swordtrained: See above. Natural Weapon: Tengus possess a bite natural attack that inflicts 1d3 points of damage on a hit. This is a primary attack, or a secondary attack if the tengu wields a manufactured weapon. Languages: Tengus begin play speaking Common and their own dialect of Tengu. Tengus with high Intelligence scores can choose any language as a bonus language.</t>
  </si>
  <si>
    <t>&lt;link rel="stylesheet"href="PF.css"&gt;&lt;div&gt;&lt;h2&gt;Tengu&lt;/h2&gt;&lt;h3&gt;&lt;i&gt;Black feathers cover this crow-headed humanoid, and its hands and legs end in powerful talons.&lt;/i&gt;&lt;/h3&gt;&lt;br&gt;&lt;/br&gt;&lt;/div&gt;&lt;div class="heading"&gt;&lt;p class="alignleft"&gt;Tengu&lt;/p&gt;&lt;p class="alignright"&gt;CR 1/2&lt;/p&gt;&lt;div style="clear: both;"&gt;&lt;/div&gt;&lt;/div&gt;&lt;div&gt;&lt;h5&gt;&lt;b&gt;XP &lt;/b&gt;200&lt;/h5&gt;&lt;h5&gt;Male tengu rogue 1&lt;/h5&gt;&lt;h5&gt;N Medium humanoid (tengu)&lt;/h5&gt;&lt;h5&gt;&lt;b&gt;Init &lt;/b&gt;+3; &lt;b&gt;Senses &lt;/b&gt;low-light vision; Perception +8&lt;/h5&gt;&lt;/div&gt;&lt;hr/&gt;&lt;div&gt;&lt;h5&gt;&lt;b&gt;DEFENSE&lt;/b&gt;&lt;/h5&gt;&lt;/div&gt;&lt;hr/&gt;&lt;div&gt;&lt;h5&gt;&lt;b&gt;AC &lt;/b&gt;15, touch 13, flat-footed 12 (+2 armor, +3 Dex)&lt;/h5&gt;&lt;h5&gt;&lt;b&gt;hp &lt;/b&gt;9 (1d8+1)&lt;/h5&gt;&lt;h5&gt;&lt;b&gt;Fort &lt;/b&gt;+1, &lt;b&gt;Ref &lt;/b&gt;+5, &lt;b&gt;Will &lt;/b&gt;+2&lt;/h5&gt;&lt;/div&gt;&lt;hr/&gt;&lt;div&gt;&lt;h5&gt;&lt;b&gt;OFFENSE&lt;/b&gt;&lt;/h5&gt;&lt;/div&gt;&lt;hr/&gt;&lt;div&gt;&lt;h5&gt;&lt;b&gt;Spd &lt;/b&gt;30 ft.&lt;/h5&gt;&lt;h5&gt;&lt;b&gt;Melee &lt;/b&gt;dagger +3 (1d4+1/19-20), bite -2 (1d3)&lt;/h5&gt;&lt;h5&gt;&lt;b&gt;Ranged &lt;/b&gt;short bow +3 (1d6/x3)&lt;/h5&gt;&lt;h5&gt;&lt;b&gt;Special Attacks &lt;/b&gt;sneak attack +1d6&lt;/h5&gt;&lt;/div&gt;&lt;hr/&gt;&lt;div&gt;&lt;h5&gt;&lt;b&gt;STATISTICS&lt;/b&gt;&lt;/h5&gt;&lt;/div&gt;&lt;hr/&gt;&lt;div&gt;&lt;h5&gt;&lt;b&gt;Str&lt;/b&gt; 12, &lt;b&gt;Dex&lt;/b&gt; 17, &lt;b&gt;Con&lt;/b&gt; 12, &lt;b&gt;Int&lt;/b&gt; 10, &lt;b&gt;Wis&lt;/b&gt; 15, &lt;b&gt;Cha&lt;/b&gt; 8&lt;/h5&gt;&lt;h5&gt;&lt;b&gt;Base Atk &lt;/b&gt;+0; &lt;b&gt;CMB &lt;/b&gt;+1; &lt;b&gt;CMD &lt;/b&gt;14&lt;/h5&gt;&lt;h5&gt;&lt;b&gt;Feats &lt;/b&gt;Weapon Finesse&lt;/h5&gt;&lt;h5&gt;&lt;b&gt;Skills &lt;/b&gt;Acrobatics +7, Appraise +4, Bluff +3, Climb +5, Knowledge (local) +4, Linguistics +8, Perception +8, Stealth +9; &lt;b&gt;Racial Modifiers &lt;/b&gt;+2 Perception, +2 Stealth, +4 Linguistics&lt;/h5&gt;&lt;h5&gt;&lt;b&gt;Languages &lt;/b&gt;Common, Goblin, Halfling, Tengu&lt;/h5&gt;&lt;h5&gt;&lt;b&gt;SQ &lt;/b&gt;gifted linguist, swordtrained, trapfinding&lt;/h5&gt;&lt;/div&gt;&lt;hr/&gt;&lt;div&gt;&lt;h5&gt;&lt;b&gt;ECOLOGY&lt;/b&gt;&lt;/h5&gt;&lt;/div&gt;&lt;hr/&gt;&lt;div&gt;&lt;h5&gt;&lt;b&gt;Environment &lt;/b&gt; temperate mountains or urban&lt;/h5&gt;&lt;h5&gt;&lt;b&gt;Organization &lt;/b&gt;solitary, pair, or conspiracy (3-12)&lt;/h5&gt;&lt;h5&gt;&lt;b&gt;Treasure &lt;/b&gt;NPC gear (leather armor, dagger, short bow and 20 arrows, other treasure)&lt;/h5&gt;&lt;/div&gt;&lt;hr/&gt;&lt;div&gt;&lt;h5&gt;&lt;b&gt;SPECIAL ABILITIES&lt;/b&gt;&lt;/h5&gt;&lt;/div&gt;&lt;hr/&gt;&lt;div&gt;&lt;h5&gt;&lt;b&gt;Gifted Linguist (Ex)&lt;/b&gt; Tengus gain a +4 racial bonus on Linguistics checks, and learn 2 languages each time they gain a rank in Linguistics rather than 1 language.&lt;/h5&gt;&lt;h5&gt;&lt;b&gt; Swordtrained (Ex)&lt;/b&gt; Tengus are trained from birth in swordplay, and as a result are automatically proficient with sword-like weapons (including bastard swords, daggers, elven curve blades, falchions, greatswords, kukris, longswords, punching daggers, rapiers, scimitars, short swords, and two-bladed swords).&lt;/h5&gt;&lt;/div&gt;&lt;br&gt;&lt;/br&gt;&lt;div&gt;&lt;h4&gt;&lt;p&gt;Tengus are a race of avian humanoids that resemble crows or ravens, and often bear much of the same stigma. Though they frequently choose to live among other races in densely populated cities, their society is tight and closed, and they rarely allow others to see its inner workings. Tengus often band together in small groups to create roosts in vacant warehouses or condemned buildings, and these raucous gathering places are generally assumed to be thieves' guilds by outsiders-an assumption that's correct roughly half the time.&lt;/p&gt;&lt;p&gt;Like the crows they share physical traits with, tengus are naturally covetous, especially of shiny or colorful items, and prone to bouts of good-natured kleptomania if they don't carefully keep themselves in check. Vain and prideful creatures, they are easily persuaded with flattery.&lt;/p&gt;&lt;p&gt;&lt;b&gt;Tengu Characters&lt;/b&gt;&lt;br&gt; Tengus are defined by their class levels-they do not possess racial Hit Dice. All tengus have the following racial traits.&lt;/p&gt;&lt;p&gt;&lt;b&gt;+2 Dexterity, -2 Constitution, +2 Wisdom:&lt;/b&gt; Tengus are fast and observant, but relatively fragile and delicate.&lt;/p&gt;&lt;p&gt;&lt;b&gt;Senses:&lt;/b&gt; Tengus have low-light vision.&lt;/p&gt;&lt;p&gt;&lt;b&gt;Sneaky:&lt;/b&gt; Tengus gain a +2 racial bonus on Perception and Stealth.&lt;/p&gt;&lt;p&gt;&lt;b&gt;Gifted Linguist:&lt;/b&gt; See above.&lt;/p&gt;&lt;p&gt;&lt;b&gt;Swordtrained:&lt;/b&gt; See above.&lt;/p&gt;&lt;p&gt;&lt;b&gt;Natural Weapon:&lt;/b&gt; Tengus possess a bite natural attack that inflicts 1d3 points of damage on a hit. This is a primary attack, or a secondary attack if the tengu wields a manufactured weapon.&lt;/p&gt;&lt;p&gt;&lt;b&gt;Languages:&lt;/b&gt; Tengus begin play speaking Common and their own dialect of Tengu. Tengus with high Intelligence scores can choose any language as a bonus language.&lt;/p&gt;&lt;/h4&gt;&lt;/div&gt;</t>
  </si>
  <si>
    <t>Tiefling</t>
  </si>
  <si>
    <t>(+3 armor, +3 Dex)</t>
  </si>
  <si>
    <t>Fort +2, Ref +5, Will +1</t>
  </si>
  <si>
    <t>cold 5, electricity 5, fire 5</t>
  </si>
  <si>
    <t>Spell-Like Abilities (CL 1st) 1/day-darkness</t>
  </si>
  <si>
    <t>Str 13, Dex 17, Con 14, Int 12, Wis 12, Cha 6</t>
  </si>
  <si>
    <t>Acrobatics +6, Bluff +4, Disable Device +6, Escape Artist +6, Intimidate +2, Perception +5, Sense Motive +5, Sleight of Hand +6, Stealth +8</t>
  </si>
  <si>
    <t>+2 Bluff, +2 Stealth</t>
  </si>
  <si>
    <t>Abyssal, Common, Infernal</t>
  </si>
  <si>
    <t>fiendish sorcery, trapfinding</t>
  </si>
  <si>
    <t>solitary, pair, or gang (3-5)</t>
  </si>
  <si>
    <t>NPC gear (studded leather armor, short sword, light crossbow with 20 bolts)</t>
  </si>
  <si>
    <t>This lanky man sneers as he draws his sword. Tiny horns and a barbed tail reveal that he is something more than human.</t>
  </si>
  <si>
    <t>Fiendish Sorcery (Ex) Tiefling sorcerers with the Abyssal or Infernal bloodline treat their Charisma score as 2 points higher for all sorcerer class abilities.</t>
  </si>
  <si>
    <t>Tieflings are humans with demonic, devilish, or other evil outsider blood in their ancestry. Often persecuted for their strange appearance and unnatural mannerisms, most Tieflings disguise their nature or are forced to live on the fringes or underbelly of civilized society. Though they are not born evil, it is an easy path for them to find, especially as most suffer at the hands of "normal" folks while growing up. Tieflings look mostly human except for some physical traits that reveal their strange heritage. Tiefling Characters Tieflings are defined by their class levels-they do not possess racial HD. They have the following racial traits. +2 Dexterity, +2 Intelligence, -2 Charisma: Tieflings are quick in body and mind, but are inherently strange. Darkvision: Tieflings see in the dark up to 60 feet. Skilled: Tieflings have a +2 racial bonus on Bluff and Stealth checks. Spell-Like Ability: Tieflings can use darkness once per day as a spell-like ability. The caster level for this ability equals the tief ling's class level. Fiendish Resistance: Tieflings have cold resistance 5, electricity resistance 5, and fire resistance 5. Fiendish Sorcery: See above. Languages: Tieflings begin play speaking Common and either Abyssal or Infernal. Tieflings with high Intelligence scores can choose any of the following: Abyssal, Draconic, Dwarven, Elven, Gnome, Goblin, Half ling, Infernal, and Orc.</t>
  </si>
  <si>
    <t>&lt;link rel="stylesheet"href="PF.css"&gt;&lt;div&gt;&lt;h2&gt;Tiefling&lt;/h2&gt;&lt;h3&gt;&lt;i&gt;This lanky man sneers as he draws his sword. Tiny horns and a barbed tail reveal that he is something more than human.&lt;/i&gt;&lt;/h3&gt;&lt;br&gt;&lt;/br&gt;&lt;/div&gt;&lt;div class="heading"&gt;&lt;p class="alignleft"&gt;Tiefling&lt;/p&gt;&lt;p class="alignright"&gt;CR 1/2&lt;/p&gt;&lt;div style="clear: both;"&gt;&lt;/div&gt;&lt;/div&gt;&lt;div&gt;&lt;h5&gt;&lt;b&gt;XP &lt;/b&gt;200&lt;/h5&gt;&lt;h5&gt;Tiefling rogue 1&lt;/h5&gt;&lt;h5&gt;NE Medium outsider (native)&lt;/h5&gt;&lt;h5&gt;&lt;b&gt;Init &lt;/b&gt;+3; &lt;b&gt;Senses &lt;/b&gt;darkvision 60 ft.; Perception +5&lt;/h5&gt;&lt;/div&gt;&lt;hr/&gt;&lt;div&gt;&lt;h5&gt;&lt;b&gt;DEFENSE&lt;/b&gt;&lt;/h5&gt;&lt;/div&gt;&lt;hr/&gt;&lt;div&gt;&lt;h5&gt;&lt;b&gt;AC &lt;/b&gt;16, touch 13, flat-footed 13 (+3 armor, +3 Dex)&lt;/h5&gt;&lt;h5&gt;&lt;b&gt;hp &lt;/b&gt;10 (1d8+2)&lt;/h5&gt;&lt;h5&gt;&lt;b&gt;Fort &lt;/b&gt;+2, &lt;b&gt;Ref &lt;/b&gt;+5, &lt;b&gt;Will &lt;/b&gt;+1&lt;/h5&gt;&lt;h5&gt;&lt;b&gt;Resist &lt;/b&gt;cold 5, electricity 5, fire 5&lt;/h5&gt;&lt;/div&gt;&lt;hr/&gt;&lt;div&gt;&lt;h5&gt;&lt;b&gt;OFFENSE&lt;/b&gt;&lt;/h5&gt;&lt;/div&gt;&lt;hr/&gt;&lt;div&gt;&lt;h5&gt;&lt;b&gt;Spd &lt;/b&gt;30 ft.&lt;/h5&gt;&lt;h5&gt;&lt;b&gt;Melee &lt;/b&gt;short sword +3 (1d6+1/19-20)&lt;/h5&gt;&lt;h5&gt;&lt;b&gt;Ranged &lt;/b&gt;light crossbow +3 (1d8/19-20)&lt;/h5&gt;&lt;h5&gt;&lt;b&gt;Special Attacks &lt;/b&gt;sneak attack +1d6&lt;/h5&gt;&lt;h5&gt;&lt;b&gt;Spell-Like Abilities&lt;/b&gt; (CL 1st)&lt;/br&gt;1/day&amp;mdash;&lt;i&gt;darkness&lt;/i&gt;&lt;/h5&gt;&lt;/h5&gt;&lt;/div&gt;&lt;hr/&gt;&lt;div&gt;&lt;h5&gt;&lt;b&gt;STATISTICS&lt;/b&gt;&lt;/h5&gt;&lt;/div&gt;&lt;hr/&gt;&lt;div&gt;&lt;h5&gt;&lt;b&gt;Str&lt;/b&gt; 13, &lt;b&gt;Dex&lt;/b&gt; 17, &lt;b&gt;Con&lt;/b&gt; 14, &lt;b&gt;Int&lt;/b&gt; 12, &lt;b&gt;Wis&lt;/b&gt; 12, &lt;b&gt;Cha&lt;/b&gt; 6&lt;/h5&gt;&lt;h5&gt;&lt;b&gt;Base Atk &lt;/b&gt;+0; &lt;b&gt;CMB &lt;/b&gt;+1; &lt;b&gt;CMD &lt;/b&gt;14&lt;/h5&gt;&lt;h5&gt;&lt;b&gt;Feats &lt;/b&gt;Weapon Finesse&lt;/h5&gt;&lt;h5&gt;&lt;b&gt;Skills &lt;/b&gt;Acrobatics +6, Bluff +4, Disable Device +6, Escape Artist +6, Intimidate +2, Perception +5, Sense Motive +5, Sleight of Hand +6, Stealth +8; &lt;b&gt;Racial Modifiers &lt;/b&gt;+2 Bluff, +2 Stealth&lt;/h5&gt;&lt;h5&gt;&lt;b&gt;Languages &lt;/b&gt;Abyssal, Common, Infernal&lt;/h5&gt;&lt;h5&gt;&lt;b&gt;SQ &lt;/b&gt;fiendish sorcery, trapfinding&lt;/h5&gt;&lt;/div&gt;&lt;hr/&gt;&lt;div&gt;&lt;h5&gt;&lt;b&gt;ECOLOGY&lt;/b&gt;&lt;/h5&gt;&lt;/div&gt;&lt;hr/&gt;&lt;div&gt;&lt;h5&gt;&lt;b&gt;Environment &lt;/b&gt; any land&lt;/h5&gt;&lt;h5&gt;&lt;b&gt;Organization &lt;/b&gt;solitary, pair, or gang (3-5)&lt;/h5&gt;&lt;h5&gt;&lt;b&gt;Treasure &lt;/b&gt;NPC gear (studded leather armor, short sword, light crossbow with 20 bolts)&lt;/h5&gt;&lt;/div&gt;&lt;hr/&gt;&lt;div&gt;&lt;h5&gt;&lt;b&gt;SPECIAL ABILITIES&lt;/b&gt;&lt;/h5&gt;&lt;/div&gt;&lt;hr/&gt;&lt;div&gt;&lt;h5&gt;&lt;b&gt;Fiendish Sorcery (Ex)&lt;/b&gt; Tiefling sorcerers with the Abyssal or Infernal bloodline treat their Charisma score as 2 points higher for all sorcerer class abilities.&lt;/h5&gt;&lt;/div&gt;&lt;br&gt;&lt;/br&gt;&lt;div&gt;&lt;h4&gt;&lt;p&gt;Tieflings are humans with demonic, devilish, or other evil outsider blood in their ancestry. Often persecuted for their strange appearance and unnatural mannerisms, most Tieflings disguise their nature or are forced to live on the fringes or underbelly of civilized society. Though they are not born evil, it is an easy path for them to find, especially as most suffer at the hands of "normal" folks while growing up. Tieflings look mostly human except for some physical traits that reveal their strange heritage.&lt;/p&gt;&lt;p&gt;&lt;b&gt;Tiefling Characters&lt;/b&gt;&lt;br&gt; Tieflings are defined by their class levels-they do not possess racial HD. They have the following racial traits.&lt;/p&gt;&lt;p&gt;&lt;b&gt;+2 Dexterity, +2 Intelligence, -2 Charisma:&lt;/b&gt; Tieflings are quick in body and mind, but are inherently strange.&lt;/p&gt;&lt;p&gt;&lt;b&gt;Darkvision:&lt;/b&gt; Tieflings see in the dark up to 60 feet.&lt;/p&gt;&lt;p&gt;&lt;b&gt;Skilled:&lt;/b&gt; Tieflings have a +2 racial bonus on Bluff and Stealth checks.&lt;/p&gt;&lt;p&gt;&lt;b&gt;Spell-Like Ability:&lt;/b&gt; Tieflings can use darkness once per day as a spell-like ability. The caster level for this ability equals the tief ling's class level.&lt;/p&gt;&lt;p&gt;&lt;b&gt;Fiendish Resistance:&lt;/b&gt; Tieflings have cold resistance 5, electricity resistance 5, and fire resistance 5.&lt;/p&gt;&lt;p&gt;&lt;b&gt;Fiendish Sorcery:&lt;/b&gt; See above.&lt;/p&gt;&lt;p&gt;&lt;b&gt;Languages:&lt;/b&gt; Tieflings begin play speaking Common and either Abyssal or Infernal. Tieflings with high Intelligence scores can choose any of the following: Abyssal, Draconic, Dwarven, Elven, Gnome, Goblin, Half ling, Infernal, and Orc.&lt;/p&gt;&lt;/h4&gt;&lt;/div&gt;</t>
  </si>
  <si>
    <t>Tiger</t>
  </si>
  <si>
    <t>(6d8+18)</t>
  </si>
  <si>
    <t>2 claws +10 (1d8+6 plus grab), bite +9 (2d6+6 plus grab)</t>
  </si>
  <si>
    <t>pounce, rake (2 claws +10, 1d8+6)</t>
  </si>
  <si>
    <t>Str 23, Dex 15, Con 17, Int 2, Wis 12, Cha 6</t>
  </si>
  <si>
    <t>Improved Initiative, Skill Focus (Perception), Weapon Focus (claw)</t>
  </si>
  <si>
    <t>Acrobatics +10, Perception +8, Stealth +7 (+11 in areas of tall grass), Swim +11</t>
  </si>
  <si>
    <t>+4 Acrobatics, +4 Stealth (+8 in tall grass)</t>
  </si>
  <si>
    <t xml:space="preserve"> any forests</t>
  </si>
  <si>
    <t>This powerful feline predator moves with a deadly grace, its reddish-orange fur slashed with black stripes.</t>
  </si>
  <si>
    <t>Tigers stand more than 3 feet tall at the shoulder and are about 9 feet long. They weigh from 400 to 600 pounds.  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  While the tiger itself is a fearsome predator, its strength and ferocity pales in comparison to that of the larger dire tiger.  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  These immense hunting cats grow to be over 12 feet long and can weigh up to 6,000 pounds.</t>
  </si>
  <si>
    <t>&lt;link rel="stylesheet"href="PF.css"&gt;&lt;div&gt;&lt;h2&gt;Tiger&lt;/h2&gt;&lt;h3&gt;&lt;i&gt;This powerful feline predator moves with a deadly grace, its reddish-orange fur slashed with black stripes.&lt;/i&gt;&lt;/h3&gt;&lt;br&gt;&lt;/br&gt;&lt;/div&gt;&lt;div class="heading"&gt;&lt;p class="alignleft"&gt;Tiger&lt;/p&gt;&lt;p class="alignright"&gt;CR 4&lt;/p&gt;&lt;div style="clear: both;"&gt;&lt;/div&gt;&lt;/div&gt;&lt;div&gt;&lt;h5&gt;&lt;b&gt;XP &lt;/b&gt;1,200&lt;/h5&gt;&lt;h5&gt;N Large animal &lt;/h5&gt;&lt;h5&gt;&lt;b&gt;Init &lt;/b&gt;+6; &lt;b&gt;Senses &lt;/b&gt;low-light vision, scent; Perception +8&lt;/h5&gt;&lt;/div&gt;&lt;hr/&gt;&lt;div&gt;&lt;h5&gt;&lt;b&gt;DEFENSE&lt;/b&gt;&lt;/h5&gt;&lt;/div&gt;&lt;hr/&gt;&lt;div&gt;&lt;h5&gt;&lt;b&gt;AC &lt;/b&gt;14, touch 11, flat-footed 12 (+2 Dex, +3 natural, -1 size)&lt;/h5&gt;&lt;h5&gt;&lt;b&gt;hp &lt;/b&gt;45 (6d8+18)&lt;/h5&gt;&lt;h5&gt;&lt;b&gt;Fort &lt;/b&gt;+8, &lt;b&gt;Ref &lt;/b&gt;+7, &lt;b&gt;Will &lt;/b&gt;+3&lt;/h5&gt;&lt;/div&gt;&lt;hr/&gt;&lt;div&gt;&lt;h5&gt;&lt;b&gt;OFFENSE&lt;/b&gt;&lt;/h5&gt;&lt;/div&gt;&lt;hr/&gt;&lt;div&gt;&lt;h5&gt;&lt;b&gt;Spd &lt;/b&gt;40 ft.&lt;/h5&gt;&lt;h5&gt;&lt;b&gt;Melee &lt;/b&gt;2 claws +10 (1d8+6 plus grab), bite +9 (2d6+6 plus grab)&lt;/h5&gt;&lt;h5&gt;&lt;b&gt;Space &lt;/b&gt;10 ft.; &lt;b&gt;Reach &lt;/b&gt;5 ft.&lt;/h5&gt;&lt;h5&gt;&lt;b&gt;Special Attacks &lt;/b&gt;pounce, rake (2 claws +10, 1d8+6)&lt;/h5&gt;&lt;/div&gt;&lt;hr/&gt;&lt;div&gt;&lt;h5&gt;&lt;b&gt;STATISTICS&lt;/b&gt;&lt;/h5&gt;&lt;/div&gt;&lt;hr/&gt;&lt;div&gt;&lt;h5&gt;&lt;b&gt;Str&lt;/b&gt; 23, &lt;b&gt;Dex&lt;/b&gt; 15, &lt;b&gt;Con&lt;/b&gt; 17, &lt;b&gt;Int&lt;/b&gt; 2, &lt;b&gt;Wis&lt;/b&gt; 12, &lt;b&gt;Cha&lt;/b&gt; 6&lt;/h5&gt;&lt;h5&gt;&lt;b&gt;Base Atk &lt;/b&gt;+4; &lt;b&gt;CMB &lt;/b&gt;+11 (+15 grapple); &lt;b&gt;CMD &lt;/b&gt;23 (27 vs. trip)&lt;/h5&gt;&lt;h5&gt;&lt;b&gt;Feats &lt;/b&gt;Improved Initiative, Skill Focus (Perception), Weapon Focus (claw)&lt;/h5&gt;&lt;h5&gt;&lt;b&gt;Skills &lt;/b&gt;Acrobatics +10, Perception +8, Stealth +7 (+11 in areas of tall grass), Swim +11; &lt;b&gt;Racial Modifiers &lt;/b&gt;+4 Acrobatics, +4 Stealth (+8 in tall grass)&lt;/h5&gt;&lt;/div&gt;&lt;hr/&gt;&lt;div&gt;&lt;h5&gt;&lt;b&gt;ECOLOGY&lt;/b&gt;&lt;/h5&gt;&lt;/div&gt;&lt;hr/&gt;&lt;div&gt;&lt;h5&gt;&lt;b&gt;Environment &lt;/b&gt; any forests&lt;/h5&gt;&lt;h5&gt;&lt;b&gt;Organization &lt;/b&gt;solitary or pair&lt;/h5&gt;&lt;h5&gt;&lt;b&gt;Treasure &lt;/b&gt;none&lt;/h5&gt;&lt;/div&gt;&lt;br&gt;&lt;/br&gt;&lt;div&gt;&lt;h4&gt;&lt;p&gt;Tigers stand more than 3 feet tall at the shoulder and are about 9 feet long. They weigh from 400 to 600 pounds.&lt;/p&gt;&lt;p&gt;Tigers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grounds.&lt;/p&gt;&lt;p&gt;While the tiger itself is a fearsome predator, its strength and ferocity pales in comparison to that of the larger dire tiger.&lt;/p&gt;&lt;p&gt;Known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shut.&lt;/p&gt;&lt;p&gt;These immense hunting cats grow to be over 12 feet long and can weigh up to 6,000 pounds.&lt;/p&gt;&lt;/h4&gt;&lt;/div&gt;</t>
  </si>
  <si>
    <t>Treant</t>
  </si>
  <si>
    <t>Fort +13, Ref +3, Will +9</t>
  </si>
  <si>
    <t>10/slashing</t>
  </si>
  <si>
    <t>2 slams +17 (2d6+9/19-20)</t>
  </si>
  <si>
    <t>rock +7 (2d6+13)</t>
  </si>
  <si>
    <t>rock throwing (180 ft.), trample (2d6+13, DC 25)</t>
  </si>
  <si>
    <t>Str 29, Dex 8, Con 21, Int 12, Wis 16, Cha 13</t>
  </si>
  <si>
    <t>Alertness, Improved Critical (slam), Improved Sunder, Iron Will, Power Attack, Weapon Focus (slam)</t>
  </si>
  <si>
    <t>Diplomacy +9, Intimidate +9, Knowledge (nature) +9, Perception +12, Sense Motive +9, Stealth -9 (+7 in forests)</t>
  </si>
  <si>
    <t>+16 Stealth in forests</t>
  </si>
  <si>
    <t>Common, Sylvan, Treant</t>
  </si>
  <si>
    <t>animate trees, double damage against objects, treespeech</t>
  </si>
  <si>
    <t>solitary or grove (2-7)</t>
  </si>
  <si>
    <t>This animated tree's bark is knotted into vaguely humanoid features, with branches for arms and roots for legs.</t>
  </si>
  <si>
    <t>Animate Trees (Sp) A treant can animate any trees within 180 feet at will, controlling up to two trees at a time. It takes 1 full round for a tree to uproot itself, after which it moves at a speed of 10 feet and fights as a treant (although it has only one slam attack and lacks the treant's animation and rockthrowing abilities), gaining the treant's vulnerability to fire. If the treant that animated it terminates the animation, moves out of range, or is incapacitated, the tree immediately takes root wherever it is and returns to its normal state. Double Damage Against Objects (Ex) A treant or animated tree that makes a full attack against an object or structure deals double damage. Treespeech (Ex) A treant has the ability to converse with plants as if subject to a continual speak with plants spell, and most plants greet them with an attitude of friendly or helpful.</t>
  </si>
  <si>
    <t>Treants are guardians of the forest and speakers for the trees. As long-lived as the forests themselves, and seeing themselves as parents and shepherds rather than gardeners, treants are slow and methodical in most things but terrifying when forced to fight in defense of their flock. Though they rarely seek out the companionship of the short-lived races, and have an inherent distrust of change, they have been known to tolerate those who seek to learn from their long, rambling monologues, especially if the pupils express a desire to help protect the wildlands. Yet against those who would threaten the forest, especially loggers who seek to harvest wood for lumber or those who try to clearcut a section of forest in order to build a fort or establish a town, the treants' wrath is swift and devastating. They are particularly gifted at tearing down what others build-a trait that serves angry treants well. Treants are primarily solitary creatures, with a given individual sometimes responsible for an entire forest, but they occasionally come together in small groups called groves to share news and reproduce. In times of grave danger, all of the groves in a region may gather for a great months-long meeting called a moot, but such events are exceedingly rare, and millennia may go by between them. The typical treant is 30 feet tall, with a trunk 2 feet in diameter, and weighs 4,500 pounds. Treants tend to resemble the species of trees most common in their woodland territories.</t>
  </si>
  <si>
    <t>&lt;link rel="stylesheet"href="PF.css"&gt;&lt;div&gt;&lt;h2&gt;Treant&lt;/h2&gt;&lt;h3&gt;&lt;i&gt;&lt;i&gt;This animated tree's bark is knotted into vaguely humanoid features&lt;/i&gt;, &lt;i&gt;with branches for arms and roots for legs.&lt;/i&gt;&lt;/i&gt;&lt;/h3&gt;&lt;br&gt;&lt;/br&gt;&lt;/div&gt;&lt;div class="heading"&gt;&lt;p class="alignleft"&gt;Treant&lt;/p&gt;&lt;p class="alignright"&gt;CR 8&lt;/p&gt;&lt;div style="clear: both;"&gt;&lt;/div&gt;&lt;/div&gt;&lt;div&gt;&lt;h5&gt;&lt;b&gt;XP &lt;/b&gt;4,800&lt;/h5&gt;&lt;h5&gt;NG Huge plant &lt;/h5&gt;&lt;h5&gt;&lt;b&gt;Init &lt;/b&gt;-1; &lt;b&gt;Senses &lt;/b&gt;low-light vision; Perception +12&lt;/h5&gt;&lt;/div&gt;&lt;hr/&gt;&lt;div&gt;&lt;h5&gt;&lt;b&gt;DEFENSE&lt;/b&gt;&lt;/h5&gt;&lt;/div&gt;&lt;hr/&gt;&lt;div&gt;&lt;h5&gt;&lt;b&gt;AC &lt;/b&gt;21, touch 7, flat-footed 21 (-1 Dex, +14 natural, -2 size)&lt;/h5&gt;&lt;h5&gt;&lt;b&gt;hp &lt;/b&gt;114 (12d8+60)&lt;/h5&gt;&lt;h5&gt;&lt;b&gt;Fort &lt;/b&gt;+13, &lt;b&gt;Ref &lt;/b&gt;+3, &lt;b&gt;Will &lt;/b&gt;+9&lt;/h5&gt;&lt;h5&gt;&lt;b&gt;DR &lt;/b&gt;10/slashing; &lt;b&gt;Immune &lt;/b&gt;plant traits&lt;/h5&gt;&lt;h5&gt;&lt;b&gt;Weaknesses &lt;/b&gt;vulnerability to fire&lt;/h5&gt;&lt;/div&gt;&lt;hr/&gt;&lt;div&gt;&lt;h5&gt;&lt;b&gt;OFFENSE&lt;/b&gt;&lt;/h5&gt;&lt;/div&gt;&lt;hr/&gt;&lt;div&gt;&lt;h5&gt;&lt;b&gt;Spd &lt;/b&gt;30 ft.&lt;/h5&gt;&lt;h5&gt;&lt;b&gt;Melee &lt;/b&gt;2 slams +17 (2d6+9/19-20)&lt;/h5&gt;&lt;h5&gt;&lt;b&gt;Ranged &lt;/b&gt;rock +7 (2d6+13)&lt;/h5&gt;&lt;h5&gt;&lt;b&gt;Space &lt;/b&gt;15 ft.; &lt;b&gt;Reach &lt;/b&gt;15 ft.&lt;/h5&gt;&lt;h5&gt;&lt;b&gt;Special Attacks &lt;/b&gt;rock throwing (180 ft.), trample (2d6+13, DC 25)&lt;/h5&gt;&lt;/div&gt;&lt;hr/&gt;&lt;div&gt;&lt;h5&gt;&lt;b&gt;STATISTICS&lt;/b&gt;&lt;/h5&gt;&lt;/div&gt;&lt;hr/&gt;&lt;div&gt;&lt;h5&gt;&lt;b&gt;Str &lt;/b&gt;29, &lt;b&gt;Dex &lt;/b&gt;8, &lt;b&gt;Con &lt;/b&gt;21, &lt;b&gt;Int &lt;/b&gt; 12, &lt;b&gt;Wis &lt;/b&gt;16, &lt;b&gt;Cha &lt;/b&gt;13&lt;/h5&gt;&lt;h5&gt;&lt;b&gt;Base Atk &lt;/b&gt;+9; &lt;b&gt;CMB &lt;/b&gt;+20; &lt;b&gt;CMD &lt;/b&gt;29&lt;/h5&gt;&lt;h5&gt;&lt;b&gt;Feats &lt;/b&gt;Alertness, Improved Critical (slam), Improved Sunder, Iron Will, Power Attack, Weapon Focus (slam)&lt;/h5&gt;&lt;h5&gt;&lt;b&gt;Skills &lt;/b&gt;Diplomacy +9, Intimidate +9, Knowledge (nature) +9, Perception +12, Sense Motive +9, Stealth -9 (+7 in forests); &lt;b&gt;Racial Modifiers &lt;/b&gt;+16 Stealth in forests&lt;/h5&gt;&lt;h5&gt;&lt;b&gt;Languages &lt;/b&gt;Common, Sylvan, Treant&lt;/h5&gt;&lt;h5&gt;&lt;b&gt;SQ &lt;/b&gt;animate trees, double damage against objects, treespeech&lt;/h5&gt;&lt;/div&gt;&lt;hr/&gt;&lt;div&gt;&lt;h5&gt;&lt;b&gt;ECOLOGY&lt;/b&gt;&lt;/h5&gt;&lt;/div&gt;&lt;hr/&gt;&lt;div&gt;&lt;h5&gt;&lt;b&gt;Environment &lt;/b&gt; any forest&lt;/h5&gt;&lt;h5&gt;&lt;b&gt;Organization &lt;/b&gt;solitary or grove (2-7)&lt;/h5&gt;&lt;h5&gt;&lt;b&gt;Treasure &lt;/b&gt;standard&lt;/h5&gt;&lt;/div&gt;&lt;hr/&gt;&lt;div&gt;&lt;h5&gt;&lt;b&gt;SPECIAL ABILITIES&lt;/b&gt;&lt;/h5&gt;&lt;/div&gt;&lt;hr/&gt;&lt;div&gt;&lt;h5&gt;&lt;b&gt;Animate Trees (Sp)&lt;/b&gt; A treant can animate any trees within 180 feet at will, controlling up to two trees at a time. It takes 1 full round for a tree to uproot itself, after which it moves at a speed of 10 feet and fights as a treant (although it has only one slam attack and lacks the treant's animation and rockthrowing abilities), gaining the treant's vulnerability to fire. If the treant that animated it terminates the animation, moves out of range, or is incapacitated, the tree immediately takes root wherever it is and returns to its normal state. &lt;/h5&gt;&lt;h5&gt;&lt;b&gt;Double Damage Against Objects (Ex)&lt;/b&gt; A treant or animated tree that makes a full attack against an object or structure deals double damage. &lt;/h5&gt;&lt;h5&gt;&lt;b&gt;Treespeech (Ex)&lt;/b&gt; A treant has the ability to converse with plants as if subject to a continual &lt;i&gt;speak with plants&lt;/i&gt; spell, and most plants greet them with an attitude of friendly or helpful.&lt;/h5&gt;&lt;/div&gt;&lt;br&gt;&lt;/br&gt;&lt;div&gt;&lt;h4&gt;&lt;p&gt;&lt;p&gt;Treants are guardians of the forest and speakers for the trees. As long-lived as the forests themselves, and seeing themselves as parents and shepherds rather than gardeners, treants are slow and methodical in most things but terrifying when forced to fight in defense of their flock. Though they rarely seek out the companionship of the short-lived races, and have an inherent distrust of change, they have been known to tolerate those who seek to learn from their long, rambling monologues, especially if the pupils express a desire to help protect the wildlands. Yet against those who would threaten the forest, especially loggers who seek to harvest wood for lumber or those who try to clearcut a section of forest in order to build a fort or establish a town, the treants' wrath is swift and devastating. They are particularly gifted at tearing down what others build&amp;mdash;a trait that serves angry treants well. Treants are primarily solitary creatures, with a given individual sometimes responsible for an entire forest, but they occasionally come together in small groups called groves to share news and reproduce. In times of grave danger, all of the groves in a region may gather for a great months-long meeting called a moot, but such events are exceedingly rare, and millennia may go by between them. The typical treant is 30 feet tall, with a trunk 2 feet in diameter, and weighs 4,500 pounds. Treants tend to resemble the species of trees most common in their woodland territories.&lt;/p&gt;&lt;/h4&gt;&lt;/div&gt;</t>
  </si>
  <si>
    <t>Troglodyte</t>
  </si>
  <si>
    <t>darkvision 90 ft.; Perception +0</t>
  </si>
  <si>
    <t>stench (30 ft., DC 13, 10 rounds)</t>
  </si>
  <si>
    <t>(-1 Dex, +6 natural)</t>
  </si>
  <si>
    <t>Fort +7, Ref -1, Will +0</t>
  </si>
  <si>
    <t>club +2 (1d6+1), claw -3 (1d4), bite -3 (1d4) or  2 claws +2 (1d4+1), bite +2 (1d4+1)</t>
  </si>
  <si>
    <t>javelin +0 (1d6)</t>
  </si>
  <si>
    <t>Str 12, Dex 9, Con 14, Int 8, Wis 11, Cha 11</t>
  </si>
  <si>
    <t>Stealth +5 (+9 in rocky areas)</t>
  </si>
  <si>
    <t>+4 Stealth (+8 in rocky areas)</t>
  </si>
  <si>
    <t>solitary, pair, clutch (3-6), squad (7-12 plus 1 cleric or druid of 3rd level and 1-2 monitor lizards), or band (20-80 plus 20% noncombatants, 1 chieftain of 3rd-6th level, 1-3 clerics or druids of 3rd-6th level, and 3-13 monitor lizards)</t>
  </si>
  <si>
    <t>NPC gear (club, 3 javelins, other treasure)</t>
  </si>
  <si>
    <t>This humanoid's scaly hide is dull gray. Its frame resembles that of a cave lizard, with a long tail and crests on its head and back.</t>
  </si>
  <si>
    <t>The troglodyte is a feral, savage cave dweller. They are among the most populous denizens of the upper reaches of the endless caverns of the underworld, equally at home raiding the settlements of those who dwell above or below ground, yet for all their race's fecundity and sprawl, as a whole they represent only a minor threat. At times, great leaders can draw legions of troglodytes to their command to create vast and deadly armies, but left to their own devices, troglodyte tribes are content to keep each other under control with numerous feuds, cannibalistic raids, and bitter civil wars.  The troglodyte is one of the oldest of intelligent races, and ruins found in some remote caverns testify to the fact that their empire was once among the largest in the world. At the dawn of time, the troglodyte civilization was generations ahead of other humanoid races-while those races hid in caves and worshiped fire, the troglodytes raised vast cities of stone ziggurats and twisting canals, kept other races as slaves, and worshiped ancient and inhuman gods and demons.  Yet as the other races evolved and grew increasingly civilized, they outstripped their onetime troglodyte oppressors. Today, the roles have changed-now it is the troglodyte that hides in caves and lives the life of a feral savage.  Religion is strong among troglodyte tribes, and their shamans and priests are universally the highest regarded members of a clan. A troglodyte chieftain is not always a cleric or druid, but those who do not have divine power are usually mere mouthpieces and puppet lords that answer to the beck and call of the local seer or shaman. Troglodytes generally worship one of the countless demon lords, particularly those of a reptilian or primeval shape and form or those whose Abyssal domains most closely resemble the tangled caverns troglodytes prefer. Troglodyte druids are usually neutral evil if they dwell with their own kind (and are universally feared and respected for the eerie command they have over beasts).  A typical troglodyte stands about 5 feet tall and weighs 150 pounds.</t>
  </si>
  <si>
    <t>&lt;link rel="stylesheet"href="PF.css"&gt;&lt;div&gt;&lt;h2&gt;Troglodyte&lt;/h2&gt;&lt;h3&gt;&lt;i&gt;This humanoid's scaly hide is dull gray. Its frame resembles that of a cave lizard, with a long tail and crests on its head and back.&lt;/i&gt;&lt;/h3&gt;&lt;br&gt;&lt;/br&gt;&lt;/div&gt;&lt;div class="heading"&gt;&lt;p class="alignleft"&gt;Troglodyte&lt;/p&gt;&lt;p class="alignright"&gt;CR 1&lt;/p&gt;&lt;div style="clear: both;"&gt;&lt;/div&gt;&lt;/div&gt;&lt;div&gt;&lt;h5&gt;&lt;b&gt;XP &lt;/b&gt;400&lt;/h5&gt;&lt;h5&gt;CE Medium humanoid (reptilian)&lt;/h5&gt;&lt;h5&gt;&lt;b&gt;Init &lt;/b&gt;-1; &lt;b&gt;Senses &lt;/b&gt;darkvision 90 ft.; Perception +0&lt;/h5&gt;&lt;h5&gt;&lt;b&gt;Aura &lt;/b&gt;stench (30 ft., DC 13, 10 rounds)&lt;/h5&gt;&lt;/div&gt;&lt;hr/&gt;&lt;div&gt;&lt;h5&gt;&lt;b&gt;DEFENSE&lt;/b&gt;&lt;/h5&gt;&lt;/div&gt;&lt;hr/&gt;&lt;div&gt;&lt;h5&gt;&lt;b&gt;AC &lt;/b&gt;15, touch 9, flat-footed 15 (-1 Dex, +6 natural)&lt;/h5&gt;&lt;h5&gt;&lt;b&gt;hp &lt;/b&gt;13 (2d8+4)&lt;/h5&gt;&lt;h5&gt;&lt;b&gt;Fort &lt;/b&gt;+7, &lt;b&gt;Ref &lt;/b&gt;-1, &lt;b&gt;Will &lt;/b&gt;+0&lt;/h5&gt;&lt;/div&gt;&lt;hr/&gt;&lt;div&gt;&lt;h5&gt;&lt;b&gt;OFFENSE&lt;/b&gt;&lt;/h5&gt;&lt;/div&gt;&lt;hr/&gt;&lt;div&gt;&lt;h5&gt;&lt;b&gt;Spd &lt;/b&gt;30 ft.&lt;/h5&gt;&lt;h5&gt;&lt;b&gt;Melee &lt;/b&gt;club +2 (1d6+1), claw -3 (1d4), bite -3 (1d4) or  2 claws +2 (1d4+1), bite +2 (1d4+1)&lt;/h5&gt;&lt;h5&gt;&lt;b&gt;Ranged &lt;/b&gt;javelin +0 (1d6)&lt;/h5&gt;&lt;/div&gt;&lt;hr/&gt;&lt;div&gt;&lt;h5&gt;&lt;b&gt;STATISTICS&lt;/b&gt;&lt;/h5&gt;&lt;/div&gt;&lt;hr/&gt;&lt;div&gt;&lt;h5&gt;&lt;b&gt;Str&lt;/b&gt; 12, &lt;b&gt;Dex&lt;/b&gt; 9, &lt;b&gt;Con&lt;/b&gt; 14, &lt;b&gt;Int&lt;/b&gt; 8, &lt;b&gt;Wis&lt;/b&gt; 11, &lt;b&gt;Cha&lt;/b&gt; 11&lt;/h5&gt;&lt;h5&gt;&lt;b&gt;Base Atk &lt;/b&gt;+1; &lt;b&gt;CMB &lt;/b&gt;+2; &lt;b&gt;CMD &lt;/b&gt;11&lt;/h5&gt;&lt;h5&gt;&lt;b&gt;Feats &lt;/b&gt;Great Fortitude&lt;/h5&gt;&lt;h5&gt;&lt;b&gt;Skills &lt;/b&gt;Stealth +5 (+9 in rocky areas); &lt;b&gt;Racial Modifiers &lt;/b&gt;+4 Stealth (+8 in rocky areas)&lt;/h5&gt;&lt;h5&gt;&lt;b&gt;Languages &lt;/b&gt;Draconic&lt;/h5&gt;&lt;/div&gt;&lt;hr/&gt;&lt;div&gt;&lt;h5&gt;&lt;b&gt;ECOLOGY&lt;/b&gt;&lt;/h5&gt;&lt;/div&gt;&lt;hr/&gt;&lt;div&gt;&lt;h5&gt;&lt;b&gt;Environment &lt;/b&gt; any underground&lt;/h5&gt;&lt;h5&gt;&lt;b&gt;Organization &lt;/b&gt;solitary, pair, clutch (3-6), squad (7-12 plus 1 cleric or druid of 3rd level and 1-2 monitor lizards), or band (20-80 plus 20% noncombatants, 1 chieftain of 3rd-6th level, 1-3 clerics or druids of 3rd-6th level, and 3-13 monitor lizards)&lt;/h5&gt;&lt;h5&gt;&lt;b&gt;Treasure &lt;/b&gt;NPC gear (club, 3 javelins, other treasure)&lt;/h5&gt;&lt;/div&gt;&lt;br&gt;&lt;/br&gt;&lt;div&gt;&lt;h4&gt;&lt;p&gt;The troglodyte is a feral, savage cave dweller. They are among the most populous denizens of the upper reaches of the endless caverns of the underworld, equally at home raiding the settlements of those who dwell above or below ground, yet for all their race's fecundity and sprawl, as a whole they represent only a minor threat. At times, great leaders can draw legions of troglodytes to their command to create vast and deadly armies, but left to their own devices, troglodyte tribes are content to keep each other under control with numerous feuds, cannibalistic raids, and bitter civil wars.&lt;/p&gt;&lt;p&gt;The troglodyte is one of the oldest of intelligent races, and ruins found in some remote caverns testify to the fact that their empire was once among the largest in the world. At the dawn of time, the troglodyte civilization was generations ahead of other humanoid races-while those races hid in caves and worshiped fire, the troglodytes raised vast cities of stone ziggurats and twisting canals, kept other races as slaves, and worshiped ancient and inhuman gods and demons.&lt;/p&gt;&lt;p&gt;Yet as the other races evolved and grew increasingly civilized, they outstripped their onetime troglodyte oppressors. Today, the roles have changed-now it is the troglodyte that hides in caves and lives the life of a feral savage.&lt;/p&gt;&lt;p&gt;Religion is strong among troglodyte tribes, and their shamans and priests are universally the highest regarded members of a clan. A troglodyte chieftain is not always a cleric or druid, but those who do not have divine power are usually mere mouthpieces and puppet lords that answer to the beck and call of the local seer or shaman. Troglodytes generally worship one of the countless demon lords, particularly those of a reptilian or primeval shape and form or those whose Abyssal domains most closely resemble the tangled caverns troglodytes prefer. Troglodyte druids are usually neutral evil if they dwell with their own kind (and are universally feared and respected for the eerie command they have over beasts).&lt;/p&gt;&lt;p&gt;A typical troglodyte stands about 5 feet tall and weighs 150 pounds.&lt;/p&gt;&lt;/h4&gt;&lt;/div&gt;</t>
  </si>
  <si>
    <t>Troll</t>
  </si>
  <si>
    <t>darkvision 60 ft., low-light vision, scent; Perception +8</t>
  </si>
  <si>
    <t>16, touch 11, flat-footed 14</t>
  </si>
  <si>
    <t>(+2 Dex, +5 natural, -1 size)</t>
  </si>
  <si>
    <t>regeneration 5 (acid or fire)</t>
  </si>
  <si>
    <t>Fort +11, Ref +4, Will +3</t>
  </si>
  <si>
    <t>bite +8 (1d8+5), 2 claws +8 (1d6+5)</t>
  </si>
  <si>
    <t>rend (2 claws, 1d6+7)</t>
  </si>
  <si>
    <t>Str 21, Dex 14, Con 23, Int 6, Wis 9, Cha 6</t>
  </si>
  <si>
    <t>Intimidating Prowess, Iron Will, Skill Focus (Perception)</t>
  </si>
  <si>
    <t>Intimidate +9, Perception +8</t>
  </si>
  <si>
    <t>This tall creature has rough, green hide. Its hands end in claws, and its bestial face has a hideous, tusked underbite.</t>
  </si>
  <si>
    <t>Trolls possess incredibly sharp claws and amazing regenerative powers, allowing them to recover from nearly any wound. They are stooped, fantastically ugly, and astonishingly strong-combined with their claws, their strength allows them to literally tear apart flesh to feed their voracious appetites. Trolls stand about 14 feet tall, but their hunched postures often make them appear shorter. An adult troll weighs around 1,000 pounds. A troll's appetite and its regenerative powers make it a fearless combatant, ever prepared to charge headlong at the nearest living creature and attack with all of its fury. Only fire seems to cause a troll to hesitate, but even this mortal threat is not enough to stop a troll's advance. Those who commonly battle with trolls know to locate and burn any pieces after a fight, for even the smallest scrap of flesh can regrow a full-size troll given enough time. Fortunately, only the largest part of a troll regrows in this way. Despite their cruelty in combat, trolls are surprisingly tender and kind to their own young. Female trolls work as a group, spending a great deal of time teaching young trolls to hunt and fend for themselves before sending them off to find their own territories. A male troll tends to live a solitary existence, partnering with a female for only a brief time to mate. All trolls spend most of their time hunting for food, as they must consume vast amounts each day or face starvation. Due to this need, most trolls stake out large territories as their own, and fights between rivals are quite common. While these are usually nonlethal, trolls are aware of each others' weaknesses and will use such knowledge to kill their own kind if food is scarce. Scrags 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t>
  </si>
  <si>
    <t>&lt;link rel="stylesheet"href="PF.css"&gt;&lt;div&gt;&lt;h2&gt;Troll&lt;/h2&gt;&lt;h3&gt;&lt;i&gt;This tall creature has rough, green hide. Its hands end in claws, and its bestial face has a hideous, tusked underbite.&lt;/i&gt;&lt;/h3&gt;&lt;br&gt;&lt;/br&gt;&lt;/div&gt;&lt;div class="heading"&gt;&lt;p class="alignleft"&gt;Troll&lt;/p&gt;&lt;p class="alignright"&gt;CR 5&lt;/p&gt;&lt;div style="clear: both;"&gt;&lt;/div&gt;&lt;/div&gt;&lt;div&gt;&lt;h5&gt;&lt;b&gt;XP &lt;/b&gt;1,600&lt;/h5&gt;&lt;h5&gt;CE Large humanoid (giant)&lt;/h5&gt;&lt;h5&gt;&lt;b&gt;Init &lt;/b&gt;+2; &lt;b&gt;Senses &lt;/b&gt;darkvision 60 ft., low-light vision, scent; Perception +8&lt;/h5&gt;&lt;/div&gt;&lt;hr/&gt;&lt;div&gt;&lt;h5&gt;&lt;b&gt;DEFENSE&lt;/b&gt;&lt;/h5&gt;&lt;/div&gt;&lt;hr/&gt;&lt;div&gt;&lt;h5&gt;&lt;b&gt;AC &lt;/b&gt;16, touch 11, flat-footed 14 (+2 Dex, +5 natural, -1 size)&lt;/h5&gt;&lt;h5&gt;&lt;b&gt;hp &lt;/b&gt;63 (6d8+36); regeneration 5 (acid or fire)&lt;/h5&gt;&lt;h5&gt;&lt;b&gt;Fort &lt;/b&gt;+11, &lt;b&gt;Ref &lt;/b&gt;+4, &lt;b&gt;Will &lt;/b&gt;+3&lt;/h5&gt;&lt;/div&gt;&lt;hr/&gt;&lt;div&gt;&lt;h5&gt;&lt;b&gt;OFFENSE&lt;/b&gt;&lt;/h5&gt;&lt;/div&gt;&lt;hr/&gt;&lt;div&gt;&lt;h5&gt;&lt;b&gt;Spd &lt;/b&gt;30 ft.&lt;/h5&gt;&lt;h5&gt;&lt;b&gt;Melee &lt;/b&gt;bite +8 (1d8+5), 2 claws +8 (1d6+5)&lt;/h5&gt;&lt;h5&gt;&lt;b&gt;Space &lt;/b&gt;10 ft.; &lt;b&gt;Reach &lt;/b&gt;10 ft.&lt;/h5&gt;&lt;h5&gt;&lt;b&gt;Special Attacks &lt;/b&gt;rend (2 claws, 1d6+7)&lt;/h5&gt;&lt;/div&gt;&lt;hr/&gt;&lt;div&gt;&lt;h5&gt;&lt;b&gt;STATISTICS&lt;/b&gt;&lt;/h5&gt;&lt;/div&gt;&lt;hr/&gt;&lt;div&gt;&lt;h5&gt;&lt;b&gt;Str&lt;/b&gt; 21, &lt;b&gt;Dex&lt;/b&gt; 14, &lt;b&gt;Con&lt;/b&gt; 23, &lt;b&gt;Int&lt;/b&gt; 6, &lt;b&gt;Wis&lt;/b&gt; 9, &lt;b&gt;Cha&lt;/b&gt; 6&lt;/h5&gt;&lt;h5&gt;&lt;b&gt;Base Atk &lt;/b&gt;+4; &lt;b&gt;CMB &lt;/b&gt;+10; &lt;b&gt;CMD &lt;/b&gt;22&lt;/h5&gt;&lt;h5&gt;&lt;b&gt;Feats &lt;/b&gt;Intimidating Prowess, Iron Will, Skill Focus (Perception)&lt;/h5&gt;&lt;h5&gt;&lt;b&gt;Skills &lt;/b&gt;Intimidate +9, Perception +8&lt;/h5&gt;&lt;h5&gt;&lt;b&gt;Languages &lt;/b&gt;Giant&lt;/h5&gt;&lt;/div&gt;&lt;hr/&gt;&lt;div&gt;&lt;h5&gt;&lt;b&gt;ECOLOGY&lt;/b&gt;&lt;/h5&gt;&lt;/div&gt;&lt;hr/&gt;&lt;div&gt;&lt;h5&gt;&lt;b&gt;Environment &lt;/b&gt; cold mountains&lt;/h5&gt;&lt;h5&gt;&lt;b&gt;Organization &lt;/b&gt;solitary or gang (2-4)&lt;/h5&gt;&lt;h5&gt;&lt;b&gt;Treasure &lt;/b&gt;standard&lt;/h5&gt;&lt;/div&gt;&lt;br&gt;&lt;/br&gt;&lt;div&gt;&lt;h4&gt;&lt;p&gt;Trolls possess incredibly sharp claws and amazing regenerative powers, allowing them to recover from nearly any wound. They are stooped, fantastically ugly, and astonishingly strong-combined with their claws, their strength allows them to literally tear apart flesh to feed their voracious appetites. Trolls stand about 14 feet tall, but their hunched postures often make them appear shorter. An adult troll weighs around 1,000 pounds.&lt;/p&gt;&lt;p&gt;A troll's appetite and its regenerative powers make it a fearless combatant, ever prepared to charge headlong at the nearest living creature and attack with all of its fury. Only fire seems to cause a troll to hesitate, but even this mortal threat is not enough to stop a troll's advance.&lt;/p&gt;&lt;p&gt;Those who commonly battle with trolls know to locate and burn any pieces after a fight, for even the smallest scrap of flesh can regrow a full-size troll given enough time. Fortunately, only the largest part of a troll regrows in this way.&lt;/p&gt;&lt;p&gt;Despite their cruelty in combat, trolls are surprisingly tender and kind to their own young. Female trolls work as a group, spending a great deal of time teaching young trolls to hunt and fend for themselves before sending them off to find their own territories. A male troll tends to live a solitary existence, partnering with a female for only a brief time to mate. All trolls spend most of their time hunting for food, as they must consume vast amounts each day or face starvation.&lt;/p&gt;&lt;p&gt;Due to this need, most trolls stake out large territories as their own, and fights between rivals are quite common.&lt;/p&gt;&lt;p&gt;While these are usually nonlethal, trolls are aware of each others' weaknesses and will use such knowledge to kill their own kind if food is scarce.&lt;/p&gt;&lt;p&gt;&lt;b&gt;Scrags&lt;/b&gt;&lt;br&gt; 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violent.&lt;/p&gt;&lt;/h4&gt;&lt;/div&gt;</t>
  </si>
  <si>
    <t>Unicorn</t>
  </si>
  <si>
    <t>darkvision 60 ft., low-light vision, scent;  Perception +10</t>
  </si>
  <si>
    <t>magic circle against evil</t>
  </si>
  <si>
    <t>(+3 Dex, +3 natural, -1 size +2 deflection vs. evil)</t>
  </si>
  <si>
    <t>Fort +7, Ref +7, Will +6; +2 resistance vs. evil</t>
  </si>
  <si>
    <t>+2 resistance vs. evil</t>
  </si>
  <si>
    <t>charm, compulsion, poison</t>
  </si>
  <si>
    <t>gore +8 (1d8+4), 2 hooves +5 (1d3+2)</t>
  </si>
  <si>
    <t>powerful charge (gore, 2d8+8)</t>
  </si>
  <si>
    <t>Spell-Like Abilities (CL 9th)  At will-detect evil (as free action), light  3/day-cure light wounds  1/day-cure moderate wounds, greater teleport (within its forest territory), neutralize poison (DC 21)</t>
  </si>
  <si>
    <t>Str 18, Dex 17, Con 16, Int 11, Wis 21, Cha 24</t>
  </si>
  <si>
    <t>Acrobatics +8, Perception +10, Stealth +8, Survival +7 (+10 in forests)</t>
  </si>
  <si>
    <t>magical strike, wild empathy +17</t>
  </si>
  <si>
    <t>This magnificent beast looks like a white horse, but with a goat's beard and a single long ivory horn on its brow.</t>
  </si>
  <si>
    <t>Magic Circle against Evil (Su) This ability continually duplicates the effect of the spell. The unicorn cannot suppress this ability.  Magical Strike (Ex) A unicorn's gore attack is treated as a magic good weapon for the purposes of damage reduction.  Wild Empathy (Su) This works like the druid's wild empathy class feature, except the unicorn has a +6 racial bonus on the check. Unicorns with druid levels add this racial modifier to their wild empathy checks.</t>
  </si>
  <si>
    <t>Unicorns are fierce, intelligent creatures of the forest, noble beasts who keep their own counsel and typically appear only to defend their homes against evil. They universally shun all creatures except for good-aligned fey, good-aligned humanoid women, and the woodlands' native animals, though they may fight alongside other good creatures against common enemies. A typical unicorn is 8 feet long and 5 feet tall at the shoulder, weighing 1,200 pounds.  Unicorns mate for life, and the pairs generally make their homes in specific glades or dells within the vast forests they protect (these regions can cover anywhere from a few dozen square miles to hundreds). They allow good and neutral creatures to pass through, hunt for food, or reside in their woods unharmed, but evil creatures and those who damage the local ecosystem more than necessary through sport hunting or commercial logging are swiftly driven out or killed. On rare occasions, lone unicorns without mates or whose partners have been slain have been known to adopt young women of exceptionally pure virtue as surrogates, allowing the women to ride on their backs and becoming their guardians and protectors for life. This bond generally ends amiably if the woman becomes more committed to someone else-such as a lover or child-giving rise to the myth that unicorns only befriend virgins.  A unicorn's horn is the focus for its powers, and in order to use its spell-like abilities on other creatures the unicorn must touch them with it. Evil creatures greatly value unicorn horns as reagents for healing potions and other dark rites, and a single powdered unicorn horn counts as 1,600 gp when used as a component for crafting healing magic.</t>
  </si>
  <si>
    <t>&lt;link rel="stylesheet"href="PF.css"&gt;&lt;div&gt;&lt;h2&gt;Unicorn&lt;/h2&gt;&lt;h3&gt;&lt;i&gt;This magnificent beast looks like a white horse, but with a goat's beard and a single long ivory horn on its brow.&lt;/i&gt;&lt;/h3&gt;&lt;br&gt;&lt;/br&gt;&lt;/div&gt;&lt;div class="heading"&gt;&lt;p class="alignleft"&gt;Unicorn&lt;/p&gt;&lt;p class="alignright"&gt;CR 3&lt;/p&gt;&lt;div style="clear: both;"&gt;&lt;/div&gt;&lt;/div&gt;&lt;div&gt;&lt;h5&gt;&lt;b&gt;XP &lt;/b&gt;800&lt;/h5&gt;&lt;h5&gt;CG Large magical beast &lt;/h5&gt;&lt;h5&gt;&lt;b&gt;Init &lt;/b&gt;+3; &lt;b&gt;Senses &lt;/b&gt;darkvision 60 ft., low-light vision, scent;  Perception +10&lt;/h5&gt;&lt;h5&gt;&lt;b&gt;Aura &lt;/b&gt;magic circle against evil&lt;/h5&gt;&lt;/div&gt;&lt;hr/&gt;&lt;div&gt;&lt;h5&gt;&lt;b&gt;DEFENSE&lt;/b&gt;&lt;/h5&gt;&lt;/div&gt;&lt;hr/&gt;&lt;div&gt;&lt;h5&gt;&lt;b&gt;AC &lt;/b&gt;15, touch 12, flat-footed 12 (+3 Dex, +3 natural, -1 size +2 deflection vs. evil)&lt;/h5&gt;&lt;h5&gt;&lt;b&gt;hp &lt;/b&gt;34 (4d10+12)&lt;/h5&gt;&lt;h5&gt;&lt;b&gt;Fort &lt;/b&gt;+7, &lt;b&gt;Ref &lt;/b&gt;+7, &lt;b&gt;Will &lt;/b&gt;+6; +2 resistance vs. evil&lt;/h5&gt;&lt;h5&gt;&lt;b&gt;Immune &lt;/b&gt;charm, compulsion, poison&lt;/h5&gt;&lt;/div&gt;&lt;hr/&gt;&lt;div&gt;&lt;h5&gt;&lt;b&gt;OFFENSE&lt;/b&gt;&lt;/h5&gt;&lt;/div&gt;&lt;hr/&gt;&lt;div&gt;&lt;h5&gt;&lt;b&gt;Spd &lt;/b&gt;60 ft.&lt;/h5&gt;&lt;h5&gt;&lt;b&gt;Melee &lt;/b&gt;gore +8 (1d8+4), 2 hooves +5 (1d3+2)&lt;/h5&gt;&lt;h5&gt;&lt;b&gt;Space &lt;/b&gt;10 ft.; &lt;b&gt;Reach &lt;/b&gt;5 ft.&lt;/h5&gt;&lt;h5&gt;&lt;b&gt;Special Attacks &lt;/b&gt;powerful charge (gore, 2d8+8)&lt;/h5&gt;&lt;h5&gt;&lt;b&gt;Spell-Like Abilities&lt;/b&gt; (CL 9th)&lt;/br&gt;At will&amp;mdash;&lt;i&gt;detect evil&lt;/i&gt; (as free action),&lt;i&gt; light&lt;/i&gt;&lt;/br&gt;3/day&amp;mdash;cure&lt;i&gt; light&lt;/i&gt; wounds&lt;/br&gt;1/day&amp;mdash;&lt;i&gt;cure moderate wounds&lt;/i&gt;, &lt;i&gt;greater teleport&lt;/i&gt; (within its forest territory), &lt;i&gt;neutralize poison&lt;/i&gt; (DC 21)&lt;/h5&gt;&lt;/h5&gt;&lt;/div&gt;&lt;hr/&gt;&lt;div&gt;&lt;h5&gt;&lt;b&gt;STATISTICS&lt;/b&gt;&lt;/h5&gt;&lt;/div&gt;&lt;hr/&gt;&lt;div&gt;&lt;h5&gt;&lt;b&gt;Str&lt;/b&gt; 18, &lt;b&gt;Dex&lt;/b&gt; 17, &lt;b&gt;Con&lt;/b&gt; 16, &lt;b&gt;Int&lt;/b&gt; 11, &lt;b&gt;Wis&lt;/b&gt; 21, &lt;b&gt;Cha&lt;/b&gt; 24&lt;/h5&gt;&lt;h5&gt;&lt;b&gt;Base Atk &lt;/b&gt;+4; &lt;b&gt;CMB &lt;/b&gt;+9; &lt;b&gt;CMD &lt;/b&gt;22 (26 vs. trip)&lt;/h5&gt;&lt;h5&gt;&lt;b&gt;Feats &lt;/b&gt;Multiattack, Weapon Focus (horn)&lt;/h5&gt;&lt;h5&gt;&lt;b&gt;Skills &lt;/b&gt;Acrobatics +8, Perception +10, Stealth +8, Survival +7 (+10 in forests); &lt;b&gt;Racial Modifiers &lt;/b&gt;+3 Survival in forests, +4 Stealth&lt;/h5&gt;&lt;h5&gt;&lt;b&gt;Languages &lt;/b&gt;Common, Sylvan&lt;/h5&gt;&lt;h5&gt;&lt;b&gt;SQ &lt;/b&gt;magical strike, wild empathy +17&lt;/h5&gt;&lt;/div&gt;&lt;hr/&gt;&lt;div&gt;&lt;h5&gt;&lt;b&gt;ECOLOGY&lt;/b&gt;&lt;/h5&gt;&lt;/div&gt;&lt;hr/&gt;&lt;div&gt;&lt;h5&gt;&lt;b&gt;Environment &lt;/b&gt; temperate forests&lt;/h5&gt;&lt;h5&gt;&lt;b&gt;Organization &lt;/b&gt;solitary, mated pair, or blessing (3-6)&lt;/h5&gt;&lt;h5&gt;&lt;b&gt;Treasure &lt;/b&gt;none&lt;/h5&gt;&lt;/div&gt;&lt;hr/&gt;&lt;div&gt;&lt;h5&gt;&lt;b&gt;SPECIAL ABILITIES&lt;/b&gt;&lt;/h5&gt;&lt;/div&gt;&lt;hr/&gt;&lt;div&gt;&lt;h5&gt;&lt;b&gt;Magic Circle against Evil (Su)&lt;/b&gt; This ability continually duplicates the effect of the spell. The unicorn cannot suppress this ability.&lt;/h5&gt;&lt;h5&gt;&lt;b&gt;  Magical Strike (Ex)&lt;/b&gt; A unicorn's gore attack is treated as a magic good weapon for the purposes of damage reduction.  &lt;/h5&gt;&lt;h5&gt;&lt;b&gt;Wild Empathy (Su)&lt;/b&gt; This works like the druid's wild empathy class feature, except the unicorn has a +6 racial bonus on the check. Unicorns with druid levels add this racial modifier to their wild empathy checks.&lt;/h5&gt;&lt;/div&gt;&lt;br&gt;&lt;/br&gt;&lt;div&gt;&lt;h4&gt;&lt;p&gt;Unicorns are fierce, intelligent creatures of the forest, noble beasts who keep their own counsel and typically appear only to defend their homes against evil. They universally shun all creatures except for good-aligned fey, good-aligned humanoid women, and the woodlands' native animals, though they may fight alongside other good creatures against common enemies. A typical unicorn is 8 feet long and 5 feet tall at the shoulder, weighing 1,200 pounds.&lt;/p&gt;&lt;p&gt;Unicorns mate for life, and the pairs generally make their homes in specific glades or dells within the vast forests they protect (these regions can cover anywhere from a few dozen square miles to hundreds). They allow good and neutral creatures to pass through, hunt for food, or reside in their woods unharmed, but evil creatures and those who damage the local ecosystem more than necessary through sport hunting or commercial logging are swiftly driven out or killed. On rare occasions, lone unicorns without mates or whose partners have been slain have been known to adopt young women of exceptionally pure virtue as surrogates, allowing the women to ride on their backs and becoming their guardians and protectors for life. This bond generally ends amiably if the woman becomes more committed to someone else-such as a lover or child-giving rise to the myth that unicorns only befriend virgins.&lt;/p&gt;&lt;p&gt;A unicorn's horn is the focus for its powers, and in order to use its spell-like abilities on other creatures the unicorn must touch them with it. Evil creatures greatly value unicorn horns as reagents for healing potions and other dark rites, and a single powdered unicorn horn counts as 1,600 gp when used as a component for crafting healing magic.&lt;/p&gt;&lt;/h4&gt;&lt;/div&gt;</t>
  </si>
  <si>
    <t>Vampire</t>
  </si>
  <si>
    <t>human vampire</t>
  </si>
  <si>
    <t>sorcerer 8</t>
  </si>
  <si>
    <t>darkvision 60 ft.; Perception +21</t>
  </si>
  <si>
    <t>23, touch 17, flat-footed 18</t>
  </si>
  <si>
    <t>(+2 deflection, +4 Dex, +1 dodge, +6 natural)</t>
  </si>
  <si>
    <t>(8d6+72)</t>
  </si>
  <si>
    <t>Fort +13, Ref +11, Will +12</t>
  </si>
  <si>
    <t>10/magic and silver</t>
  </si>
  <si>
    <t>cold 10, electricity 10</t>
  </si>
  <si>
    <t>vampire weaknesses</t>
  </si>
  <si>
    <t>slam +8 (1d4+4 plus energy drain)</t>
  </si>
  <si>
    <t>blood drain, children of the night, create spawn, dominate (DC 22), energy drain (2 levels, DC 22)</t>
  </si>
  <si>
    <t>Bloodline Spell-Like Ability (CL 8th, +7 touch) 11/day-grave touch</t>
  </si>
  <si>
    <t>Sorcerer Spells Known (CL 8th, +8 ranged touch) 4th (5/day)-greater invisibility 3rd (5/day)-dispel magic, fireball (DC 21), vampiric touch 2nd (8/day)-false life, invisibility, scorching ray, web (DC 20) 1st (8/day)-burning hands (DC 19), chill touch (DC 19), disguise self, expeditious retreat, mage armor, magic missile 0-acid splash, detect magic, light, mage hand, mending, message, open/close, read magic</t>
  </si>
  <si>
    <t>Str 16, Dex 18, Con -, Int 14, Wis 16, Cha 26</t>
  </si>
  <si>
    <t>AlertnessB, Blind-Fight, Combat Casting, Combat ReflexesB, DodgeB, Eschew Materials, Extend Spell, Improved InitiativeB, Lightning ReflexesB, Silent Spell, Still Spell, ToughnessB, Weapon Finesse</t>
  </si>
  <si>
    <t>Bluff +27, Knowledge (arcana) +13, Knowledge (religion) +13, Perception +21, Sense Motive +13, Spellcraft +13, Stealth +12, Use Magic Device +19</t>
  </si>
  <si>
    <t>+8 Bluff, +8 Perception, +8 Sense Motive, +8 Stealth</t>
  </si>
  <si>
    <t>Abyssal, Common, Draconic</t>
  </si>
  <si>
    <t>change shape (dire bat or wolf, beast shape II), gaseous form, shadowless, spider climb</t>
  </si>
  <si>
    <t>solitary or family (vampire plus 2-8 spawn)</t>
  </si>
  <si>
    <t>NPC gear (cloak of resistance +3, headband of alluring charisma +4, ring of protection +2)</t>
  </si>
  <si>
    <t>This alluring, raven-haired beauty casually wipes a trickle of blood from a pale cheek, then smiles to reveal needle-sharp fangs.</t>
  </si>
  <si>
    <t>Vampires are undead humanoid creatures that feed on the blood of the living. They look much as they did in life, often becoming more attractive, though some have a hardened, feral look instead. Creating a Vampire "Vampire" is an acquired template that can be added to any living creature with 5 or more Hit Dice (referred to hereafter as the base creature). Most vampires were once humanoids, fey, or monstrous humanoids. A vampire uses the base creature's stats and abilities except as noted here. CR: Same as the base creature + 2. AL: Any evil. Type: The creature's type changes to undead (augmented). Do not recalculate class Hit Dice, BAB, or saves. Senses: A vampire gains darkvision 60 ft. Armor Class: Natural armor improves by +6. Hit Dice: Change all racial Hit Dice to d8s. Class Hit Dice are unaffected. As undead, vampires use their Charisma modifier to determine bonus hit points (instead of Constitution). Defensive Abilities: A vampire gains channel resistance +4, DR 10/magic and silver, and resistance to cold 10 and electricity 10, in addition to all of the defensive abilities granted by the undead type. A vampire also gains fast healing 5. If reduced to 0 hit points in combat, a vampire assumes gaseous form (see below) and attempts to escape. It must reach its coffin home within 2 hours or be utterly destroyed. (It can normally travel up to 9 miles in 2 hours.) Additional damage dealt to a vampire forced into gaseous form has no effect. Once at rest, the vampire is helpless. It regains 1 hit point after 1 hour, then is no longer helpless and resumes healing at the rate of 5 hit points per round. Weaknesses: Vampires cannot tolerate the strong odor of garlic and will not enter an area laced with it. Similarly, they recoil from mirrors or strongly presented holy symbols. These things don't harm the vampire-they merely keep it at bay. A recoiling vampire must stay at least 5 feet away from the mirror or holy symbol and cannot touch or make melee attacks against that creature. Holding a vampire at bay takes a standard action. After 1 round, a vampire can overcome its revulsion of the object and function normally each round it makes a DC 25 Will save. Vampires cannot enter a private home or dwelling unless invited in by someone with the authority to do so. Reducing a vampire's hit points to 0 or lower incapacitates it but doesn't always destroy it (see fast healing). However, certain attacks can slay vampires. Exposing any vampire to direct sunlight staggers it on the first round of exposure and destroys it utterly on the second consecutive round of exposure if it does not escape. Each round of immersion in running water inf licts damage on a vampire equal to onethird of its maximum hit points-a vampire reduced to 0 hit points in this manner is destroyed. Driving a wooden stake through a helpless vampire's heart instantly slays it (this is a full-round action). However, it returns to life if the stake is removed, unless the head is also severed and anointed with holy water. Speed: Same as the base creature. If the base creature has a swim speed, the vampire is not unduly harmed by running water. Melee: A vampire gains a slam attack if the base creature didn't have one. Damage for the slam depends on the vampire's size (see pages 301-302). Its slam also causes energy drain (see below). Its natural weapons are treated as magic weapons for the purpose of overcoming damage reduction. Special Attacks: A vampire gains several special attacks. Save DCs are equal to 10 + 1/2 vampire's HD + vampire's Cha modifier unless otherwise noted. Blood Drain (Su): A vampire can suck blood from a grappled opponent; if the vampire establishes or maintains a pin, it drains blood, dealing 1d4 points of Constitution damage. The vampire heals 5 hit points or gains 5 temporary hit points for 1 hour (up to a maximum number of temporary hit points equal to its full normal hit points) each round it drains blood. Children of the Night (Su): Once per day, a vampire can call forth 1d6+1 rat swarms, 1d4+1 bat swarms, or 2d6 wolves as a standard action. (If the base creature is not terrestrial, this power might summon other creatures of similar power.) These creatures arrive in 2d6 rounds and serve the vampire for up to 1 hour. Create Spawn (Su): A vampire can create spawn out of those it slays with blood drain or energy drain, provided that the slain creature is of the same creature type as the vampire's base creature type. The victim rises from death as a vampire in 1d4 days. This vampire is under the command of the vampire that created it, and remains enslaved until its master's destruction. A vampire may have enslaved spawn totaling no more than twice its own Hit Dice; any spawn it creates that would exceed this limit become free-willed undead. A vampire may free an enslaved spawn in order to enslave a new spawn, but once freed, a vampire or vampire spawn cannot be enslaved again. Dominate (Su): A vampire can crush a humanoid opponent's will as a standard action. Anyone the vampire targets must succeed on a Will save or fall instantly under the vampire's inf luence, as though by a dominate person spell (caster level 12th). The ability has a range of 30 feet. At the GM's discretion, some vampires might be able to affect different creature types with this power. Energy Drain (Su): A creature hit by a vampire's slam (or other natural weapon) gains two negative levels. This ability only triggers once per round, regardless of the number of attacks a vampire makes. Special Qualities: A vampire gains the following. Change Shape (Su): A vampire can use change shape to assume the form of a dire bat or wolf, as beast shape II. Gaseous Form (Su): As a standard action, a vampire can assume gaseous form at will (caster level 5th), but it can remain gaseous indefinitely and has a fly speed of 20 feet with perfect maneuverability. Shadowless (Ex): A vampire casts no shadows and shows no ref lection in a mirror. Spider Climb (Ex): A vampire can climb sheer surfaces as though under the effects of a spider climb spell. Ability Scores Str +6, Dex +4, Int +2, Wis +2, Cha +4. As an undead creature, a vampire has no Constitution score. Skills Vampires gain a +8 racial bonus on Bluff, Perception, Sense Motive, and Stealth checks. Feats Vampires gain Alertness, Combat Ref lexes, Dodge, Improved Initiative, Lightning Ref lexes, and Toughness as bonus feats. Vampire Spawn A vampire can elect to create a vampire spawn instead of a full-f ledged vampire when she uses her create spawn ability on a humanoid creature only. This decision must be made as a free action whenever a vampire slays an appropriate creature by using blood drain or energy drain. A vampire spawn's statistics are identical to those of a wight, save for the following changes. • It gains the blood drain and dominate vampire special attacks. • It gains channel resistance +2, DR 5/silver, resist cold and electricity 10, fast healing 2, and the vampire qualities listed above (gaseous form, shadowless, and spider climb). • It does not gain the Create Spawn ability. • A vampire spawn gains all of the standard vampire weaknesses. • A vampire spawn is CR 4.</t>
  </si>
  <si>
    <t>&lt;link rel="stylesheet"href="PF.css"&gt;&lt;div&gt;&lt;h2&gt;Vampire&lt;/h2&gt;&lt;h3&gt;&lt;i&gt;This alluring, raven-haired beauty casually wipes a trickle of blood from a pale cheek, then smiles to reveal needle-sharp fangs.&lt;/i&gt;&lt;/h3&gt;&lt;br&gt;&lt;/br&gt;&lt;/div&gt;&lt;div class="heading"&gt;&lt;p class="alignleft"&gt;Vampire&lt;/p&gt;&lt;p class="alignright"&gt;CR 9&lt;/p&gt;&lt;div style="clear: both;"&gt;&lt;/div&gt;&lt;/div&gt;&lt;div&gt;&lt;h5&gt;&lt;b&gt;XP &lt;/b&gt;6,400&lt;/h5&gt;&lt;h5&gt;Female human vampire sorcerer 8&lt;/h5&gt;&lt;h5&gt;CE Medium undead (augmented humanoid)&lt;/h5&gt;&lt;h5&gt;&lt;b&gt;Init &lt;/b&gt;+8; &lt;b&gt;Senses &lt;/b&gt;darkvision 60 ft.; Perception +21&lt;/h5&gt;&lt;/div&gt;&lt;hr/&gt;&lt;div&gt;&lt;h5&gt;&lt;b&gt;DEFENSE&lt;/b&gt;&lt;/h5&gt;&lt;/div&gt;&lt;hr/&gt;&lt;div&gt;&lt;h5&gt;&lt;b&gt;AC &lt;/b&gt;23, touch 17, flat-footed 18 (+2 deflection, +4 Dex, +1 dodge, +6 natural)&lt;/h5&gt;&lt;h5&gt;&lt;b&gt;hp &lt;/b&gt;102 (8d6+72); fast healing 5&lt;/h5&gt;&lt;h5&gt;&lt;b&gt;Fort &lt;/b&gt;+13, &lt;b&gt;Ref &lt;/b&gt;+11, &lt;b&gt;Will &lt;/b&gt;+12&lt;/h5&gt;&lt;h5&gt;&lt;b&gt;Defensive Abilities &lt;/b&gt;channel resistance +4; &lt;b&gt;DR &lt;/b&gt;10/magic and silver; &lt;b&gt;Immune &lt;/b&gt;undead traits; &lt;b&gt;Resist &lt;/b&gt;cold 10, electricity 10&lt;/h5&gt;&lt;h5&gt;&lt;b&gt;Weaknesses &lt;/b&gt;vampire weaknesses&lt;/h5&gt;&lt;/div&gt;&lt;hr/&gt;&lt;div&gt;&lt;h5&gt;&lt;b&gt;OFFENSE&lt;/b&gt;&lt;/h5&gt;&lt;/div&gt;&lt;hr/&gt;&lt;div&gt;&lt;h5&gt;&lt;b&gt;Spd &lt;/b&gt;30 ft.&lt;/h5&gt;&lt;h5&gt;&lt;b&gt;Melee &lt;/b&gt;slam +8 (1d4+4 plus energy drain)&lt;/h5&gt;&lt;h5&gt;&lt;b&gt;Special Attacks &lt;/b&gt;blood drain, children of the night, create spawn, dominate (DC 22), energy drain (2 levels, DC 22)&lt;/h5&gt;&lt;h5&gt;&lt;b&gt;Bloodline Spell-Like Ability&lt;/b&gt; (CL 8th, +7 touch)&lt;/br&gt;11/day&amp;mdash;&lt;i&gt;grave touch&lt;/i&gt;&lt;/h5&gt;&lt;/h5&gt;&lt;h5&gt;&lt;b&gt;Sorcerer Spells Known&lt;/b&gt; (CL 8th, +8 ranged touch)&lt;/br&gt;4th (5/day)&amp;mdash;&lt;i&gt;greater&lt;i&gt; invisibility&lt;/i&gt;&lt;/i&gt;&lt;/br&gt;3rd (5/day)&amp;mdash;&lt;i&gt;dispel magic&lt;/i&gt;, &lt;i&gt;fireball&lt;/i&gt; (DC 21),&lt;i&gt; vampiric touch&lt;/i&gt;&lt;/br&gt;2nd (8/day)&amp;mdash;&lt;i&gt;false life&lt;/i&gt;,&lt;i&gt; invisibility&lt;/i&gt;,&lt;i&gt; scorching ray&lt;/i&gt;, &lt;i&gt;web&lt;/i&gt; (DC 20)&lt;/br&gt;1st (8/day)&amp;mdash;&lt;i&gt;burning hands&lt;/i&gt; (DC 19), &lt;i&gt;chill touch&lt;/i&gt; (DC 19),&lt;i&gt; disguise self&lt;/i&gt;,&lt;i&gt; expeditious retreat&lt;/i&gt;,&lt;i&gt; mage armor&lt;/i&gt;,&lt;i&gt; magic missile&lt;/i&gt;&lt;/br&gt;0&amp;mdash;&lt;i&gt;acid splash&lt;/i&gt;,&lt;i&gt; detect magic&lt;/i&gt;,&lt;i&gt; light&lt;/i&gt;,&lt;i&gt; mage hand&lt;/i&gt;,&lt;i&gt; mending&lt;/i&gt;,&lt;i&gt; message&lt;/i&gt;,&lt;i&gt; open/close&lt;/i&gt;, &lt;i&gt;read magic&lt;/i&gt;&lt;/h5&gt;&lt;/h5&gt;&lt;h5&gt;&lt;b&gt;Bloodline &lt;/b&gt;undead&lt;/h5&gt;&lt;/div&gt;&lt;hr/&gt;&lt;div&gt;&lt;h5&gt;&lt;b&gt;STATISTICS&lt;/b&gt;&lt;/h5&gt;&lt;/div&gt;&lt;hr/&gt;&lt;div&gt;&lt;h5&gt;&lt;b&gt;Str&lt;/b&gt; 16, &lt;b&gt;Dex&lt;/b&gt; 18, &lt;b&gt;Con&lt;/b&gt; -, &lt;b&gt;Int&lt;/b&gt; 14, &lt;b&gt;Wis&lt;/b&gt; 16, &lt;b&gt;Cha&lt;/b&gt; 26&lt;/h5&gt;&lt;h5&gt;&lt;b&gt;Base Atk &lt;/b&gt;+4; &lt;b&gt;CMB &lt;/b&gt;+7; &lt;b&gt;CMD &lt;/b&gt;24&lt;/h5&gt;&lt;h5&gt;&lt;b&gt;Feats &lt;/b&gt;Alertness&lt;sup&gt;B&lt;/sup&gt;, Blind-Fight, Combat Casting, Combat Reflexes&lt;sup&gt;B&lt;/sup&gt;, Dodge&lt;sup&gt;B&lt;/sup&gt;, Eschew Materials, Extend Spell, Improved Initiative&lt;sup&gt;B&lt;/sup&gt;, Lightning Reflexes&lt;sup&gt;B&lt;/sup&gt;, Silent Spell, Still Spell, Toughness&lt;sup&gt;B&lt;/sup&gt;, Weapon Finesse&lt;/h5&gt;&lt;h5&gt;&lt;b&gt;Skills &lt;/b&gt;Bluff +27, Knowledge (arcana) +13, Knowledge (religion) +13, Perception +21, Sense Motive +13, Spellcraft +13, Stealth +12, Use Magic Device +19; &lt;b&gt;Racial Modifiers &lt;/b&gt;+8 Bluff, +8 Perception, +8 Sense Motive, +8 Stealth&lt;/h5&gt;&lt;h5&gt;&lt;b&gt;Languages &lt;/b&gt;Abyssal, Common, Draconic&lt;/h5&gt;&lt;h5&gt;&lt;b&gt;SQ &lt;/b&gt;change shape (dire bat or wolf, beast shape II), gaseous form, shadowless, spider climb&lt;/h5&gt;&lt;/div&gt;&lt;hr/&gt;&lt;div&gt;&lt;h5&gt;&lt;b&gt;ECOLOGY&lt;/b&gt;&lt;/h5&gt;&lt;/div&gt;&lt;hr/&gt;&lt;div&gt;&lt;h5&gt;&lt;b&gt;Environment &lt;/b&gt; any&lt;/h5&gt;&lt;h5&gt;&lt;b&gt;Organization &lt;/b&gt;solitary or family (vampire plus 2-8 spawn)&lt;/h5&gt;&lt;h5&gt;&lt;b&gt;Treasure &lt;/b&gt;NPC gear (cloak of resistance +3, headband of alluring charisma +4, ring of protection +2)&lt;/h5&gt;&lt;/div&gt;&lt;br&gt;&lt;/br&gt;&lt;div&gt;&lt;h4&gt;&lt;p&gt;Vampires are undead humanoid creatures that feed on the blood of the living. They look much as they did in life, often becoming more attractive, though some have a hardened, feral look instead.&lt;/p&gt;&lt;p&gt;&lt;b&gt;Creating a Vampire&lt;/b&gt;&lt;br&gt; "Vampire" is an acquired template that can be added to any living creature with 5 or more Hit Dice (referred to hereafter as the base creature). Most vampires were once humanoids, fey, or monstrous humanoids. A vampire uses the base creature's stats and abilities except as noted here.&lt;/p&gt;&lt;p&gt;&lt;b&gt;CR:&lt;/b&gt; Same as the base creature + 2.&lt;/p&gt;&lt;p&gt;&lt;b&gt;AL:&lt;/b&gt; Any evil.&lt;/p&gt;&lt;p&gt;&lt;b&gt;Type:&lt;/b&gt; The creature's type changes to undead (augmented).&lt;/p&gt;&lt;p&gt;Do not recalculate class Hit Dice, BAB, or saves.&lt;/p&gt;&lt;p&gt;&lt;b&gt;Senses:&lt;/b&gt; A vampire gains darkvision 60 ft.&lt;/p&gt;&lt;p&gt;&lt;b&gt;Armor Class:&lt;/b&gt; Natural armor improves by +6.&lt;/p&gt;&lt;p&gt;&lt;b&gt;Hit Dice:&lt;/b&gt; Change all racial Hit Dice to d8s. Class Hit Dice are unaffected. As undead, vampires use their Charisma modifier to determine bonus hit points (instead of Constitution).&lt;/p&gt;&lt;p&gt;&lt;b&gt;Defensive Abilities:&lt;/b&gt; A vampire gains channel resistance +4, DR 10/magic and silver, and resistance to cold 10 and electricity 10, in addition to all of the defensive abilities granted by the undead type. A vampire also gains fast healing 5. If reduced to 0 hit points in combat, a vampire assumes gaseous form (see below) and attempts to escape.&lt;/p&gt;&lt;p&gt;It must reach its coffin home within 2 hours or be utterly destroyed. (It can normally travel up to 9 miles in 2 hours.) Additional damage dealt to a vampire forced into gaseous form has no effect. Once at rest, the vampire is helpless. It regains 1 hit point after 1 hour, then is no longer helpless and resumes healing at the rate of 5 hit points per round.&lt;/p&gt;&lt;p&gt;&lt;b&gt;Weaknesses:&lt;/b&gt; Vampires cannot tolerate the strong odor of garlic and will not enter an area laced with it. Similarly, they recoil from mirrors or strongly presented holy symbols.&lt;/p&gt;&lt;p&gt;These things don't harm the vampire-they merely keep it at bay. A recoiling vampire must stay at least 5 feet away from the mirror or holy symbol and cannot touch or make melee attacks against that creature. Holding a vampire at bay takes a standard action. After 1 round, a vampire can overcome its revulsion of the object and function normally each round it makes a DC 25 Will save.&lt;/p&gt;&lt;p&gt;Vampires cannot enter a private home or dwelling unless invited in by someone with the authority to do so.&lt;/p&gt;&lt;p&gt;Reducing a vampire's hit points to 0 or lower incapacitates it but doesn't always destroy it (see fast healing). However, certain attacks can slay vampires. Exposing any vampire to direct sunlight staggers it on the first round of exposure and destroys it utterly on the second consecutive round of exposure if it does not escape. Each round of immersion in running water inf licts damage on a vampire equal to onethird of its maximum hit points-a vampire reduced to 0 hit points in this manner is destroyed. Driving a wooden stake through a helpless vampire's heart instantly slays it (this is a full-round action). However, it returns to life if the stake is removed, unless the head is also severed and anointed with holy water.&lt;/p&gt;&lt;p&gt;&lt;b&gt;Speed: &lt;/b&gt;Same as the base creature. If the base creature has a swim speed, the vampire is not unduly harmed by running water.&lt;/p&gt;&lt;p&gt;&lt;b&gt;Melee:&lt;/b&gt; A vampire gains a slam attack if the base creature didn't have one. Damage for the slam depends on the vampire's size (see pages 301-302). Its slam also causes energy drain (see below). Its natural weapons are treated as magic weapons for the purpose of overcoming damage reduction.&lt;/p&gt;&lt;p&gt;&lt;b&gt;Special Attacks:&lt;/b&gt; A vampire gains several special attacks.&lt;/p&gt;&lt;p&gt;Save DCs are equal to 10 + 1/2 vampire's HD + vampire's Cha modifier unless otherwise noted.&lt;/p&gt;&lt;p&gt;&lt;i&gt;Blood Drain (Su):&lt;/i&gt; A vampire can suck blood from a grappled opponent; if the vampire establishes or maintains a pin, it drains blood, dealing 1d4 points of Constitution damage. The vampire heals 5 hit points or gains 5 temporary hit points for 1 hour (up to a maximum number of temporary hit points equal to its full normal hit points) each round it drains blood.&lt;/p&gt;&lt;p&gt;&lt;i&gt;Children of the Night (Su):&lt;/i&gt; Once per day, a vampire can call forth 1d6+1 rat swarms, 1d4+1 bat swarms, or 2d6 wolves as a standard action. (If the base creature is not terrestrial, this power might summon other creatures of similar power.) These creatures arrive in 2d6 rounds and serve the vampire for up to 1 hour.&lt;/p&gt;&lt;p&gt;&lt;i&gt;Create Spawn (Su):&lt;/i&gt; A vampire can create spawn out of those it slays with blood drain or energy drain, provided that the slain creature is of the same creature type as the vampire's base creature type. The victim rises from death as a vampire in 1d4 days. This vampire is under the command of the vampire that created it, and remains enslaved until its master's destruction. A vampire may have enslaved spawn totaling no more than twice its own Hit Dice; any spawn it creates that would exceed this limit become free-willed undead.&lt;/p&gt;&lt;p&gt;A vampire may free an enslaved spawn in order to enslave a new spawn, but once freed, a vampire or vampire spawn cannot be enslaved again.&lt;/p&gt;&lt;p&gt;&lt;i&gt;Dominate (Su):&lt;/i&gt; A vampire can crush a humanoid opponent's will as a standard action. Anyone the vampire targets must succeed on a Will save or fall instantly under the vampire's inf luence, as though by a dominate person spell (caster level 12th). The ability has a range of 30 feet. At the GM's discretion, some vampires might be able to affect different creature types with this power.&lt;/p&gt;&lt;p&gt;&lt;i&gt;Energy Drain (Su):&lt;/i&gt; A creature hit by a vampire's slam (or other natural weapon) gains two negative levels. This ability only triggers once per round, regardless of the number of attacks a vampire makes.&lt;/p&gt;&lt;p&gt;Special Qualities: A vampire gains the following.&lt;/p&gt;&lt;p&gt;&lt;i&gt;Change Shape (Su):&lt;/i&gt; A vampire can use change shape to assume the form of a dire bat or wolf, as beast shape II.&lt;/p&gt;&lt;p&gt;&lt;i&gt;Gaseous Form (Su):&lt;/i&gt; As a standard action, a vampire can assume gaseous form at will (caster level 5th), but it can remain gaseous indefinitely and has a fly speed of 20 feet with perfect maneuverability.&lt;/p&gt;&lt;p&gt;&lt;i&gt;Shadowless (Ex):&lt;/i&gt; A vampire casts no shadows and shows no ref lection in a mirror.&lt;/p&gt;&lt;p&gt;&lt;i&gt;Spider Climb (Ex):&lt;/i&gt; A vampire can climb sheer surfaces as though under the effects of a spider climb spell.&lt;/p&gt;&lt;p&gt;&lt;b&gt;Ability Scores:&lt;/b&gt; Str +6, Dex +4, Int +2, Wis +2, Cha +4. As an undead creature, a vampire has no Constitution score.&lt;/p&gt;&lt;p&gt;&lt;b&gt;Skills:&lt;/b&gt; Vampires gain a +8 racial bonus on Bluff, Perception, Sense Motive, and Stealth checks.&lt;/p&gt;&lt;p&gt;&lt;b&gt;Feats:&lt;/b&gt; Vampires gain Alertness, Combat Ref lexes, Dodge, Improved Initiative, Lightning Ref lexes, and Toughness as bonus feats.&lt;/p&gt;&lt;p&gt;&lt;b&gt;Vampire Spawn&lt;/b&gt;&lt;br&gt; A vampire can elect to create a vampire spawn instead of a full-fledged vampire when she uses her create spawn ability on a humanoid creature only. This decision must be made as a free action whenever a vampire slays an appropriate creature by using blood drain or energy drain. A vampire spawn's statistics are identical to those of a wight, save for the following changes.&lt;/p&gt;&lt;p&gt; &lt;ul&gt; &lt;li&gt; It gains the blood drain and dominate vampire special attacks.&lt;/p&gt;&lt;p&gt;&lt;li&gt; It gains channel resistance +2, DR 5/silver, resist cold and electricity 10, fast healing 2, and the vampire qualities listed above (gaseous form, shadowless, and spider climb).&lt;/p&gt;&lt;p&gt;It does not gain the Create Spawn ability.&lt;p&gt;&lt;li&gt; &lt;/p&gt;&lt;li&gt; A vampire spawn gains all of the standard vampire weaknesses.&lt;/p&gt;&lt;p&gt;&lt;li&gt; A vampire spawn is CR 4. &lt;/ul&gt; &lt;/p&gt;&lt;/h4&gt;&lt;/div&gt;</t>
  </si>
  <si>
    <t>Female</t>
  </si>
  <si>
    <t>vampire</t>
  </si>
  <si>
    <t>Vargouille</t>
  </si>
  <si>
    <t>(+1 Dex, +3 natural, +1 size)</t>
  </si>
  <si>
    <t>Fort +4, Ref +4, Will +2</t>
  </si>
  <si>
    <t>fly 30 ft. (good)</t>
  </si>
  <si>
    <t>bite +5 (1d4 plus poison)</t>
  </si>
  <si>
    <t>kiss, poison, shriek</t>
  </si>
  <si>
    <t>Str 10, Dex 13, Con 13, Int 5, Wis 12, Cha 8</t>
  </si>
  <si>
    <t>Fly +13, Intimidate +5, Perception +7, Stealth +8</t>
  </si>
  <si>
    <t>pair, cluster (3-6), or mob (7-12)</t>
  </si>
  <si>
    <t>This creature is a blackened, bat-winged fiend's head. Tentacles dangle from chin and scalp, and its fanged mouth hangs agape.</t>
  </si>
  <si>
    <t>Kiss (Su) A vargouille can kiss a helpless target by making a successful melee touch attack (this provokes attacks of opportunity). A kissed opponent must succeed on a DC 16 Fortitude save or begin a terrible transformation that changes the creature into a vargouille within 24 hours (and often much sooner; roll 1d6 separately for each phase of the transformation). First, over a period of 1d6 hours, all the victim's hair falls out. Within another 1d6 hours thereafter, the ears grow into leathery wings, tentacles sprout on the chin and scalp, and the teeth become long, pointed fangs. During the next 1d6 hours, the victim takes Intelligence drain and Charisma drain equal to 1 point per hour (to a minimum of 3). The transformation is complete 1d6 hours thereafter, when the victim's head breaks free of the body (which promptly dies) and becomes a vargouille. This transformation's progress is paused by sunlight or any light spell of 3rd level or higher, but stopping the transformation requires remove disease or a similar effect. The transformation is a disease effect. The save DC is Constitution-based and includes a +4 racial bonus. Poison (Su) Bite-injury; save Fort DC 12; frequency once; effect damage caused by bite can only be healed with magic if the spellcaster succeeds on a DC 20 caster level check; cure 1 save. The save DC is Constitution-based. Shriek (Su) Instead of biting, a vargouille can open its distended mouth to shriek. Those within 60 feet (except other vargouilles) who hear the shriek and can clearly see the creature must succeed on a DC 12 Fortitude save or be paralyzed for 2d4 rounds or until the monster attacks them, goes out of range, or leaves their sight. A creature that successfully saves cannot be affected again by the same vargouille's shriek for 24 hours. The save DC is Constitution-based.</t>
  </si>
  <si>
    <t>A vargouille is larger than a human head, typically between 12 and 20 inches high with a 15- to 35-inch wing span. Vargouilles are not natives of the Material Plane but can often be found there nevertheless, occupying graveyards, ancient battlefields, or anywhere one can find remnants of death and decay. These hideous monsters come from the fiendish outer planes, where they flop and flap through strange and haunted skies in constant search of fresh souls to torment. In these nightmare realms, vargouilles play a role similar to that of a raven or vulture, although they augment these roles with a malevolent delight in causing pain and anguish that no scavenger bird could ever hope to match. Vargouilles attack by swooping in on their opponents, shrieking them into paralysis, and then biting them with rows of razor-sharp teeth. When multiple vargouilles take up a common cause and fight as allies, they overwhelm their victim with bites and shrieks, tearing it to shreds. A vargouille's low power and hideous method of reproduction make for a dangerous combination. Vargouilles are relatively easy to summon to the Material Plane, and once here, they can swiftly reproduce, creating more and more of their hideous kind from those who fall victim to their kiss. Vargouilles created on the Material Plane in this manner are still extraplanar creatures, and as such can be banished with the right magic.</t>
  </si>
  <si>
    <t>&lt;link rel="stylesheet"href="PF.css"&gt;&lt;div&gt;&lt;h2&gt;Vargouille&lt;/h2&gt;&lt;h3&gt;&lt;i&gt;&lt;i&gt;This creature is a blackened&lt;/i&gt;, &lt;i&gt;bat-winged fiend's head. Tentacles dangle from chin and scalp&lt;/i&gt;, &lt;i&gt;and its fanged mouth hangs agape.&lt;/i&gt;&lt;/i&gt;&lt;/h3&gt;&lt;br&gt;&lt;/br&gt;&lt;/div&gt;&lt;div class="heading"&gt;&lt;p class="alignleft"&gt;Vargouille&lt;/p&gt;&lt;p class="alignright"&gt;CR 2&lt;/p&gt;&lt;div style="clear: both;"&gt;&lt;/div&gt;&lt;/div&gt;&lt;div&gt;&lt;h5&gt;&lt;b&gt;XP &lt;/b&gt;600&lt;/h5&gt;&lt;h5&gt;NE Small outsider (evil, extraplanar)&lt;/h5&gt;&lt;h5&gt;&lt;b&gt;Init &lt;/b&gt;+1; &lt;b&gt;Senses &lt;/b&gt;darkvision 60 ft.; Perception +7&lt;/h5&gt;&lt;/div&gt;&lt;hr/&gt;&lt;div&gt;&lt;h5&gt;&lt;b&gt;DEFENSE&lt;/b&gt;&lt;/h5&gt;&lt;/div&gt;&lt;hr/&gt;&lt;div&gt;&lt;h5&gt;&lt;b&gt;AC &lt;/b&gt;15, touch 12, flat-footed 14 (+1 Dex, +3 natural, +1 size)&lt;/h5&gt;&lt;h5&gt;&lt;b&gt;hp &lt;/b&gt;19 (3d10+3)&lt;/h5&gt;&lt;h5&gt;&lt;b&gt;Fort &lt;/b&gt;+4, &lt;b&gt;Ref &lt;/b&gt;+4, &lt;b&gt;Will &lt;/b&gt;+2&lt;/h5&gt;&lt;/div&gt;&lt;hr/&gt;&lt;div&gt;&lt;h5&gt;&lt;b&gt;OFFENSE&lt;/b&gt;&lt;/h5&gt;&lt;/div&gt;&lt;hr/&gt;&lt;div&gt;&lt;h5&gt;&lt;b&gt;Spd &lt;/b&gt;fly 30 ft. (good)&lt;/h5&gt;&lt;h5&gt;&lt;b&gt;Melee &lt;/b&gt;bite +5 (1d4 plus poison)&lt;/h5&gt;&lt;h5&gt;&lt;b&gt;Space &lt;/b&gt;5 ft.; &lt;b&gt;Reach &lt;/b&gt;5 ft.&lt;/h5&gt;&lt;h5&gt;&lt;b&gt;Special Attacks &lt;/b&gt;kiss, poison, shriek&lt;/h5&gt;&lt;/div&gt;&lt;hr/&gt;&lt;div&gt;&lt;h5&gt;&lt;b&gt;STATISTICS&lt;/b&gt;&lt;/h5&gt;&lt;/div&gt;&lt;hr/&gt;&lt;div&gt;&lt;h5&gt;&lt;b&gt;Str &lt;/b&gt;10, &lt;b&gt;Dex &lt;/b&gt;13, &lt;b&gt;Con &lt;/b&gt;13, &lt;b&gt;Int &lt;/b&gt; 5, &lt;b&gt;Wis &lt;/b&gt;12, &lt;b&gt;Cha &lt;/b&gt;8&lt;/h5&gt;&lt;h5&gt;&lt;b&gt;Base Atk &lt;/b&gt;+3; &lt;b&gt;CMB &lt;/b&gt;+2; &lt;b&gt;CMD &lt;/b&gt;13&lt;/h5&gt;&lt;h5&gt;&lt;b&gt;Feats &lt;/b&gt;Skill Focus (Stealth), Weapon Finesse&lt;/h5&gt;&lt;h5&gt;&lt;b&gt;Skills &lt;/b&gt;Fly +13, Intimidate +5, Perception +7, Stealth +8&lt;/h5&gt;&lt;h5&gt;&lt;b&gt;Languages &lt;/b&gt;Infernal&lt;/h5&gt;&lt;/div&gt;&lt;hr/&gt;&lt;div&gt;&lt;h5&gt;&lt;b&gt;ECOLOGY&lt;/b&gt;&lt;/h5&gt;&lt;/div&gt;&lt;hr/&gt;&lt;div&gt;&lt;h5&gt;&lt;b&gt;Environment &lt;/b&gt; any&lt;/h5&gt;&lt;h5&gt;&lt;b&gt;Organization &lt;/b&gt;pair, cluster (3-6), or mob (7-12)&lt;/h5&gt;&lt;h5&gt;&lt;b&gt;Treasure &lt;/b&gt;none&lt;/h5&gt;&lt;/div&gt;&lt;hr/&gt;&lt;div&gt;&lt;h5&gt;&lt;b&gt;SPECIAL ABILITIES&lt;/b&gt;&lt;/h5&gt;&lt;/div&gt;&lt;hr/&gt;&lt;div&gt;&lt;h5&gt;&lt;b&gt;Kiss (Su)&lt;/b&gt; A vargouille can kiss a helpless target by making a successful melee touch attack (this provokes attacks of opportunity). A kissed opponent must succeed on a DC 16 Fortitude save or begin a terrible transformation that changes the creature into a vargouille within 24 hours (and often much sooner; roll 1d6 separately for each phase of the transformation). First, over a period of 1d6 hours, all the victim's hair falls out. Within another 1d6 hours thereafter, the ears grow into leathery wings, tentacles sprout on the chin and scalp, and the teeth become long, pointed fangs. During the next 1d6 hours, the victim takes Intelligence drain and Charisma drain equal to 1 point per hour (to a minimum of 3). The transformation is complete 1d6 hours thereafter, when the victim's head breaks free of the body (which promptly dies) and becomes a vargouille. This transformation's progress is paused by sunlight or any light spell of 3rd level or higher, but stopping the transformation requires &lt;i&gt;remove disease&lt;/i&gt; or a similar effect. The transformation is a disease effect. The save DC is Constitution-based and includes a +4 racial bonus. &lt;/h5&gt;&lt;h5&gt;&lt;b&gt;Poison (Su)&lt;/b&gt; Bite-injury; &lt;i&gt;save&lt;/i&gt; Fort DC 12; &lt;i&gt;frequency&lt;/i&gt; once; &lt;i&gt;effect&lt;/i&gt; damage caused by bite can only be healed with magic if the spellcaster succeeds on a DC 20 caster level check; &lt;i&gt;cure&lt;/i&gt; 1 &lt;i&gt;save&lt;/i&gt;. The save DC is Constitution-based. &lt;/h5&gt;&lt;h5&gt;&lt;b&gt;Shriek (Su)&lt;/b&gt; Instead of biting, a vargouille can open its distended mouth to shriek. Those within 60 feet (except other vargouilles) who hear the shriek and can clearly see the creature must succeed on a DC 12 Fortitude save or be paralyzed for 2d4 rounds or until the monster attacks them, goes out of range, or leaves their sight. A creature that successfully saves cannot be affected again by the same vargouille's shriek for 24 hours. The save DC is Constitution-based.&lt;/h5&gt;&lt;/div&gt;&lt;br&gt;&lt;/br&gt;&lt;div&gt;&lt;h4&gt;&lt;p&gt;&lt;p&gt;A vargouille is larger than a human head, typically between 12 and 20 inches high with a 15- to 35-inch wing span. Vargouilles are not natives of the Material Plane but can often be found there nevertheless, occupying graveyards, ancient battlefields, or anywhere one can find remnants of death and decay. These hideous monsters come from the fiendish outer planes, where they flop and flap through strange and haunted skies in constant search of fresh souls to torment. In these nightmare realms, vargouilles play a role similar to that of a raven or vulture, although they augment these roles with a malevolent delight in causing pain and anguish that no scavenger bird could ever hope to match. Vargouilles attack by swooping in on their opponents, shrieking them into paralysis, and then biting them with rows of razor-sharp teeth. When multiple vargouilles take up a common cause and fight as allies, they overwhelm their victim with bites and shrieks, tearing it to shreds. A vargouille's low power and hideous method of reproduction make for a dangerous combination. Vargouilles are relatively easy to summon to the Material Plane, and once here, they can swiftly reproduce, creating more and more of their hideous kind from those who fall victim to their kiss. Vargouilles created on the Material Plane in this manner are still extraplanar creatures, and as such can be banished with the right magic.&lt;/p&gt;&lt;/h4&gt;&lt;/div&gt;</t>
  </si>
  <si>
    <t>Vegepygmy</t>
  </si>
  <si>
    <t>darkvision 60 ft., low-light vision; Perception +7</t>
  </si>
  <si>
    <t>5/slashing or bludgeoning</t>
  </si>
  <si>
    <t>2 claws +1 (1d4) or longspear +1 (1d6)</t>
  </si>
  <si>
    <t>Str 11, Dex 14, Con 12, Int 8, Wis 11, Cha 11</t>
  </si>
  <si>
    <t>Perception +7, Stealth +10 (+18 in vegetation)</t>
  </si>
  <si>
    <t>+4 Stealth (+12 in vegetation)</t>
  </si>
  <si>
    <t>Undercommon, Vegepygmy (cannot speak)</t>
  </si>
  <si>
    <t>solitary, gang (2-6), or tribe (7-30 plus 1 chieftain)</t>
  </si>
  <si>
    <t>Short, thin, and green, this small humanoid wields a spear. Tendrils of fungus dangle from its arms, midsection, and legs.</t>
  </si>
  <si>
    <t>Vegepygmys are created by a dangerous fungus known as russet mold- creatures slain by russet mold serve as incubators for the mold's spores, and a day later, the dead body bursts to release 1d6 fully grown vegepygmys. A vegepygmy has no real relation to the body from which it emerges, but the creature may yet retain a strange sort of reverence for its "birth corpse" and carry with it a grisly memento from the body, typically a few bones or teeth. Often, a vegepygmy uses such bones to craft a crude spear or some other weapon. Vegepygmy tribes live in tightly knit communities and fiercely guard their patches of russet mold. Vegepygmies cannot speak-they communicate via a crude language of rhythmic taps, beats, and clicks. Hunting parties echo these exchanges through the caves they travel. Vegepygmies stand 2 to 4 feet tall and weigh between 15 to 45 pounds. Approximately 1 in 20 vegepymies are chieftains. A vegepygmy chieftain is an advanced vegepygmy (often one with class levels) that carries an infestation of russet mold spores in its flesh. A vegepygmy chieftain infects any creature it hits with its natural weapons with russet mold spores (see below). Russet Mold (CR 6) This hazardous fungus can be found in dark, wet areas, and often grows in great abundance at the heart of a vegepygmy lair. When a creature approaches within 5 feet of a patch of russet mold, the fungus releases a cloud of spores in a 5-foot radius burst. Everyone in the area must make a DC 15 Fortitude save or the spores quickly take root in their victims, inf licting 2 points of Constitution damage per round. A new Fortitude save can be attempted each round to halt the growth. Although immunity to disease won't protect against russet mold spores, the growth can be halted by remove disease and similar effects. Exposure to sunlight also halts the spores' growth. Plants are immune to russet mold spores. After 24 hours, a fully grown vegepygmy bursts from the body of any creature slain by russet mold, provided the creature was Small or larger. For each size category larger than Small, the body produces one additional vegepygmy. A patch of russet mold is unharmed by all effects save for acid, alcohol, or remove disease (or a similar magical effect, such as heal), all of which can kill a single patch of russet mold on contact. Sunlight doesn't kill the mold, but does render it dormant and harmless as long as the sunlight persists.</t>
  </si>
  <si>
    <t>&lt;link rel="stylesheet"href="PF.css"&gt;&lt;div&gt;&lt;h2&gt;Vegepygmy&lt;/h2&gt;&lt;h3&gt;&lt;i&gt;Short, thin, and green, this small humanoid wields a spear. Tendrils of fungus dangle from its arms, midsection, and legs.&lt;/i&gt;&lt;/h3&gt;&lt;br&gt;&lt;/br&gt;&lt;/div&gt;&lt;div class="heading"&gt;&lt;p class="alignleft"&gt;Vegepygmy&lt;/p&gt;&lt;p class="alignright"&gt;CR 1/2&lt;/p&gt;&lt;div style="clear: both;"&gt;&lt;/div&gt;&lt;/div&gt;&lt;div&gt;&lt;h5&gt;&lt;b&gt;XP &lt;/b&gt;200&lt;/h5&gt;&lt;h5&gt;N Small plant &lt;/h5&gt;&lt;h5&gt;&lt;b&gt;Init &lt;/b&gt;+2; &lt;b&gt;Senses &lt;/b&gt;darkvision 60 ft., low-light vision; Perception +7&lt;/h5&gt;&lt;/div&gt;&lt;hr/&gt;&lt;div&gt;&lt;h5&gt;&lt;b&gt;DEFENSE&lt;/b&gt;&lt;/h5&gt;&lt;/div&gt;&lt;hr/&gt;&lt;div&gt;&lt;h5&gt;&lt;b&gt;AC &lt;/b&gt;16, touch 13, flat-footed 14 (+2 Dex, +3 natural, +1 size)&lt;/h5&gt;&lt;h5&gt;&lt;b&gt;hp &lt;/b&gt;5 (1d8+1)&lt;/h5&gt;&lt;h5&gt;&lt;b&gt;Fort &lt;/b&gt;+3, &lt;b&gt;Ref &lt;/b&gt;+2, &lt;b&gt;Will &lt;/b&gt;+0&lt;/h5&gt;&lt;h5&gt;&lt;b&gt;Defensive Abilities &lt;/b&gt;plant traits; &lt;b&gt;DR &lt;/b&gt;5/slashing or bludgeoning; &lt;b&gt;Immune &lt;/b&gt;electricity&lt;/h5&gt;&lt;/div&gt;&lt;hr/&gt;&lt;div&gt;&lt;h5&gt;&lt;b&gt;OFFENSE&lt;/b&gt;&lt;/h5&gt;&lt;/div&gt;&lt;hr/&gt;&lt;div&gt;&lt;h5&gt;&lt;b&gt;Spd &lt;/b&gt;30 ft.&lt;/h5&gt;&lt;h5&gt;&lt;b&gt;Melee &lt;/b&gt;2 claws +1 (1d4) or &lt;/br&gt;longspear +1 (1d6)&lt;/h5&gt;&lt;/div&gt;&lt;hr/&gt;&lt;div&gt;&lt;h5&gt;&lt;b&gt;STATISTICS&lt;/b&gt;&lt;/h5&gt;&lt;/div&gt;&lt;hr/&gt;&lt;div&gt;&lt;h5&gt;&lt;b&gt;Str&lt;/b&gt; 11, &lt;b&gt;Dex&lt;/b&gt; 14, &lt;b&gt;Con&lt;/b&gt; 12, &lt;b&gt;Int&lt;/b&gt; 8, &lt;b&gt;Wis&lt;/b&gt; 11, &lt;b&gt;Cha&lt;/b&gt; 11&lt;/h5&gt;&lt;h5&gt;&lt;b&gt;Base Atk &lt;/b&gt;+0; &lt;b&gt;CMB &lt;/b&gt;-1; &lt;b&gt;CMD &lt;/b&gt;11&lt;/h5&gt;&lt;h5&gt;&lt;b&gt;Feats &lt;/b&gt;Skill Focus (Perception)&lt;/h5&gt;&lt;h5&gt;&lt;b&gt;Skills &lt;/b&gt;Perception +7, Stealth +10 (+18 in vegetation); &lt;b&gt;Racial Modifiers &lt;/b&gt;+4 Stealth (+12 in vegetation)&lt;/h5&gt;&lt;h5&gt;&lt;b&gt;Languages &lt;/b&gt;Undercommon, Vegepygmy (cannot speak)&lt;/h5&gt;&lt;/div&gt;&lt;hr/&gt;&lt;div&gt;&lt;h5&gt;&lt;b&gt;ECOLOGY&lt;/b&gt;&lt;/h5&gt;&lt;/div&gt;&lt;hr/&gt;&lt;div&gt;&lt;h5&gt;&lt;b&gt;Environment &lt;/b&gt; any underground&lt;/h5&gt;&lt;h5&gt;&lt;b&gt;Organization &lt;/b&gt;solitary, gang (2-6), or tribe (7-30 plus 1 chieftain)&lt;/h5&gt;&lt;h5&gt;&lt;b&gt;Treasure &lt;/b&gt;standard (longspear, other treasure)&lt;/h5&gt;&lt;/div&gt;&lt;br&gt;&lt;/br&gt;&lt;div&gt;&lt;h4&gt;&lt;p&gt;Vegepygmys are created by a dangerous fungus known as russet mold- creatures slain by russet mold serve as incubators for the mold's spores, and a day later, the dead body bursts to release 1d6 fully grown vegepygmys. A vegepygmy has no real relation to the body from which it emerges, but the creature may yet retain a strange sort of reverence for its "birth corpse" and carry with it a grisly memento from the body, typically a few bones or teeth. Often, a vegepygmy uses such bones to craft a crude spear or some other weapon.&lt;/p&gt;&lt;p&gt;Vegepygmy tribes live in tightly knit communities and fiercely guard their patches of russet mold. Vegepygmies cannot speak-they communicate via a crude language of rhythmic taps, beats, and clicks. Hunting parties echo these exchanges through the caves they travel.&lt;/p&gt;&lt;p&gt;Vegepygmies stand 2 to 4 feet tall and weigh between 15 to 45 pounds.&lt;/p&gt;&lt;p&gt;Approximately 1 in 20 vegepymies are chieftains. A vegepygmy chieftain is an advanced vegepygmy (often one with class levels) that carries an infestation of russet mold spores in its flesh. A vegepygmy chieftain infects any creature it hits with its natural weapons with russet mold spores (see below).&lt;/p&gt;&lt;p&gt;&lt;b&gt;Russet Mold (CR 6)&lt;/b&gt;&lt;br&gt; This hazardous fungus can be found in dark, wet areas, and often grows in great abundance at the heart of a vegepygmy lair. When a creature approaches within 5 feet of a patch of russet mold, the fungus releases a cloud of spores in a 5-foot radius burst. Everyone in the area must make a DC 15 Fortitude save or the spores quickly take root in their victims, inf licting 2 points of Constitution damage per round. A new Fortitude save can be attempted each round to halt the growth. Although immunity to disease won't protect against russet mold spores, the growth can be halted by &lt;i&gt;remove disease&lt;/i&gt; and similar effects.&lt;/p&gt;&lt;p&gt;Exposure to sunlight also halts the spores' growth.&lt;/p&gt;&lt;p&gt;Plants are immune to russet mold spores.&lt;/p&gt;&lt;p&gt;After 24 hours, a fully grown vegepygmy bursts from the body of any creature slain by russet mold, provided the creature was Small or larger. For each size category larger than Small, the body produces one additional vegepygmy.&lt;/p&gt;&lt;p&gt;A patch of russet mold is unharmed by all effects save for acid, alcohol, or &lt;i&gt;remove disease&lt;/i&gt; (or a similar magical effect, such as heal), all of which can kill a single patch of russet mold on contact.&lt;/p&gt;&lt;p&gt;Sunlight doesn't kill the mold, but does render it dormant and harmless as long as the sunlight persists.&lt;/p&gt;&lt;/h4&gt;&lt;/div&gt;</t>
  </si>
  <si>
    <t>Violet Fungus</t>
  </si>
  <si>
    <t>Fort +7, Ref +0, Will +1</t>
  </si>
  <si>
    <t>4 tentacles +4 (1d4+1 plus rot)</t>
  </si>
  <si>
    <t>Str 12, Dex 8, Con 16, Int -, Wis 11, Cha 9</t>
  </si>
  <si>
    <t>solitary, pair, or grove (3-12)</t>
  </si>
  <si>
    <t>This mushroom grows from a bed of tentacular roots. Deep violet tendrils slither out of the dozens of fissures in its pointed cap.</t>
  </si>
  <si>
    <t>Rot (Ex) A creature struck by a violet fungus's tentacle must succeed on a DC 15 Fortitude save or the flesh around the point of contact swiftly begins to rot away, exposing raw bone with shocking swiftness. This hideous affliction causes 1d4 points of Strength damage and 1d4 points of Constitution damage. This is a poison effect. The save DC is Constitution-based.</t>
  </si>
  <si>
    <t>The violet fungus is one of the most notorious and feared dangers of the world's caves. A traveler can often see signs of the violet fungus in those who dwell or hunt in places where these carnivorous fungi lurk. In these folk, deep and hideous scars mar bodies where entire furrows of flesh seem scooped away-the marks of a close encounter with a violet fungus. A violet fungus feeds on the rot and decay of organic matter, but unlike most fungi, they are not passive consumers of corruption. A violet fungi's tendrils can strike with unexpected swiftness, and are coated with a virulent venom that causes flesh to rot and decay with nauseating speed. This potent poison, if left untreated, can cause the flesh of an entire arm or leg to drop away in no time at all, leaving behind only warm bones that soon rot into corruption as well. Although violet fungi are mobile, they only move to attack or to hunt for prey. A violet fungus that has a steady supply of rot to sup upon is generally content to remain in one place. Many underground-dwelling cultures take advantage of this penchant, particularly troglodytes and vegepygmies, and keep multiple violet fungi in key junctions and entrances to their caverns as guardians, making sure to keep them well fed with carrion to prevent them wandering farther into the den in search of food. Some species of shriekers (Pathfinder RPG Core Rulebook 416) are relatively similar in appearance to violet fungi, although they lack the tentacular branches. It's not uncommon to find shriekers and violet fungi growing in the same grove-especially in areas where other creatures cultivate the fungi as guardians. A violet fungus is 4 feet tall and weighs 50 pounds. Violet Venom Although a violet fungus's tentacles swiftly grow inert after the mushroom is slain, they can be wielded as Medium-sized whips for 2d6 minutes after being harvested from the creature. These whips inf lict rot on anything they touch-including the wielder of the deadly weapon-and both save DCs to resist and effects are identical to the stats presented above. A DC 25 Craft (alchemy) check and 250 gp worth of reagents can preserve the venom somewhat, although the procedure dilutes it signif icantly. Violet Venom: Poison- contact; save Fort DC 13, frequency 1/minute for 6 minutes, effect 1d2 Strength and 1d2 Con damage; cure 1 save; cost 800 gp.</t>
  </si>
  <si>
    <t>&lt;link rel="stylesheet"href="PF.css"&gt;&lt;div&gt;&lt;h2&gt;Violet Fungus&lt;/h2&gt;&lt;h3&gt;&lt;i&gt;This mushroom grows from a bed of tentacular roots. Deep violet tendrils slither out of the dozens of fissures in its pointed cap.&lt;/i&gt;&lt;/h3&gt;&lt;br&gt;&lt;/br&gt;&lt;/div&gt;&lt;div class="heading"&gt;&lt;p class="alignleft"&gt;Violet Fungus&lt;/p&gt;&lt;p class="alignright"&gt;CR 3&lt;/p&gt;&lt;div style="clear: both;"&gt;&lt;/div&gt;&lt;/div&gt;&lt;div&gt;&lt;h5&gt;&lt;b&gt;XP &lt;/b&gt;800&lt;/h5&gt;&lt;h5&gt;N Medium plant &lt;/h5&gt;&lt;h5&gt;&lt;b&gt;Init &lt;/b&gt;-1; &lt;b&gt;Senses &lt;/b&gt;low-light vision; Perception +0&lt;/h5&gt;&lt;/div&gt;&lt;hr/&gt;&lt;div&gt;&lt;h5&gt;&lt;b&gt;DEFENSE&lt;/b&gt;&lt;/h5&gt;&lt;/div&gt;&lt;hr/&gt;&lt;div&gt;&lt;h5&gt;&lt;b&gt;AC &lt;/b&gt;15, touch 9, flat-footed 15 (-1 Dex, +6 natural)&lt;/h5&gt;&lt;h5&gt;&lt;b&gt;hp &lt;/b&gt;30 (4d8+12)&lt;/h5&gt;&lt;h5&gt;&lt;b&gt;Fort &lt;/b&gt;+7, &lt;b&gt;Ref &lt;/b&gt;+0, &lt;b&gt;Will &lt;/b&gt;+1&lt;/h5&gt;&lt;h5&gt;&lt;b&gt;Immune &lt;/b&gt;plant traits&lt;/h5&gt;&lt;/div&gt;&lt;hr/&gt;&lt;div&gt;&lt;h5&gt;&lt;b&gt;OFFENSE&lt;/b&gt;&lt;/h5&gt;&lt;/div&gt;&lt;hr/&gt;&lt;div&gt;&lt;h5&gt;&lt;b&gt;Spd &lt;/b&gt;10 ft.&lt;/h5&gt;&lt;h5&gt;&lt;b&gt;Melee &lt;/b&gt;4 tentacles +4 (1d4+1 plus rot)&lt;/h5&gt;&lt;h5&gt;&lt;b&gt;Space &lt;/b&gt;5 ft.; &lt;b&gt;Reach &lt;/b&gt;10 ft.&lt;/h5&gt;&lt;/div&gt;&lt;hr/&gt;&lt;div&gt;&lt;h5&gt;&lt;b&gt;STATISTICS&lt;/b&gt;&lt;/h5&gt;&lt;/div&gt;&lt;hr/&gt;&lt;div&gt;&lt;h5&gt;&lt;b&gt;Str&lt;/b&gt; 12, &lt;b&gt;Dex&lt;/b&gt; 8, &lt;b&gt;Con&lt;/b&gt; 16, &lt;b&gt;Int&lt;/b&gt; -, &lt;b&gt;Wis&lt;/b&gt; 11, &lt;b&gt;Cha&lt;/b&gt; 9&lt;/h5&gt;&lt;h5&gt;&lt;b&gt;Base Atk &lt;/b&gt;+3; &lt;b&gt;CMB &lt;/b&gt;+4; &lt;b&gt;CMD &lt;/b&gt;13&lt;/h5&gt;&lt;/div&gt;&lt;hr/&gt;&lt;div&gt;&lt;h5&gt;&lt;b&gt;ECOLOGY&lt;/b&gt;&lt;/h5&gt;&lt;/div&gt;&lt;hr/&gt;&lt;div&gt;&lt;h5&gt;&lt;b&gt;Environment &lt;/b&gt; any underground&lt;/h5&gt;&lt;h5&gt;&lt;b&gt;Organization &lt;/b&gt;solitary, pair, or grove (3-12)&lt;/h5&gt;&lt;h5&gt;&lt;b&gt;Treasure &lt;/b&gt;incidental&lt;/h5&gt;&lt;/div&gt;&lt;hr/&gt;&lt;div&gt;&lt;h5&gt;&lt;b&gt;SPECIAL ABILITIES&lt;/b&gt;&lt;/h5&gt;&lt;/div&gt;&lt;hr/&gt;&lt;div&gt;&lt;h5&gt;&lt;b&gt;Rot (Ex)&lt;/b&gt; A creature struck by a violet fungus's tentacle must succeed on a DC 15 Fortitude save or the flesh around the point of contact swiftly begins to rot away, exposing raw bone with shocking swiftness. This hideous affliction causes 1d4 points of Strength damage and 1d4 points of Constitution damage. This is a poison effect. The save DC is Constitution-based.&lt;/h5&gt;&lt;/div&gt;&lt;br&gt;&lt;/br&gt;&lt;div&gt;&lt;h4&gt;&lt;p&gt;The violet fungus is one of the most notorious and feared dangers of the world's caves. A traveler can often see signs of the violet fungus in those who dwell or hunt in places where these carnivorous fungi lurk. In these folk, deep and hideous scars mar bodies where entire furrows of flesh seem scooped away-the marks of a close encounter with a violet fungus.&lt;/p&gt;&lt;p&gt;A violet fungus feeds on the rot and decay of organic matter, but unlike most fungi, they are not passive consumers of corruption.&lt;/p&gt;&lt;p&gt;A violet fungi's tendrils can strike with unexpected swiftness, and are coated with a virulent venom that causes flesh to rot and decay with nauseating speed. This potent poison, if left untreated, can cause the flesh of an entire arm or leg to drop away in no time at all, leaving behind only warm bones that soon rot into corruption as well.&lt;/p&gt;&lt;p&gt;Although violet fungi are mobile, they only move to attack or to hunt for prey. A violet fungus that has a steady supply of rot to sup upon is generally content to remain in one place. Many underground-dwelling cultures take advantage of this penchant, particularly troglodytes and vegepygmies, and keep multiple violet fungi in key junctions and entrances to their caverns as guardians, making sure to keep them well fed with carrion to prevent them wandering farther into the den in search of food.&lt;/p&gt;&lt;p&gt;Some species of shriekers (Pathfinder RPG Core Rulebook 416) are relatively similar in appearance to violet fungi, although they lack the tentacular branches. It's not uncommon to find shriekers and violet fungi growing in the same grove-especially in areas where other creatures cultivate the fungi as guardians.&lt;/p&gt;&lt;p&gt;A violet fungus is 4 feet tall and weighs 50 pounds.&lt;/p&gt;&lt;p&gt;&lt;b&gt;Violet Venom&lt;/b&gt;&lt;br&gt; Although a violet fungus's tentacles swiftly grow inert after the mushroom is slain, they can be wielded as Medium-sized whips for 2d6 minutes after being harvested from the creature.&lt;/p&gt;&lt;p&gt;These whips inf lict rot on anything they touch-including the wielder of the deadly weapon-and both save DCs to resist and effects are identical to the stats presented above.&lt;/p&gt;&lt;p&gt;A DC 25 Craft (alchemy) check and 250 gp worth of reagents can preserve the venom somewhat, although the procedure dilutes it signif icantly.&lt;/p&gt;&lt;p&gt;&lt;b&gt;Violet Venom:&lt;/b&gt; Poison- contact; save Fort DC 13, frequency 1/minute for 6 minutes, effect 1d2 Strength and 1d2 Con damage; cure 1 save; cost 800 gp.&lt;/p&gt;&lt;/h4&gt;&lt;/div&gt;</t>
  </si>
  <si>
    <t>Giant Wasp</t>
  </si>
  <si>
    <t>Fort +8, Ref +2, Will +2</t>
  </si>
  <si>
    <t>sting +6 (1d8+6  plus poison)</t>
  </si>
  <si>
    <t>Str 18, Dex 12, Con 18, Int -,  Wis 13, Cha 11</t>
  </si>
  <si>
    <t>Fly +3, Perception +9</t>
  </si>
  <si>
    <t>solitary, pair, group (3-6), or nest (7-19)</t>
  </si>
  <si>
    <t>This horse-sized wasp is covered in yellow and black vertical stripes-its stinger is the size of a sword and drips with venom.</t>
  </si>
  <si>
    <t>Wasp</t>
  </si>
  <si>
    <t>Poison (Ex) Sting-injury; save Fort DC 18; frequency 1/round for 6 rounds; effect 1d2 Dexterity damage; cure 1 save. The save DC is Constitution-based, and includes a +2 racial bonus.</t>
  </si>
  <si>
    <t>Giant wasps nearly always form nests, though not like their much smaller cousins. Each nest functions with one leader (the queen), a few workers, and several soldiers.  The workers and the queen produce offspring while the soldiers protect the nest and hunt for food. Giant wasp nests are typically found in caves, abandoned houses, or any complex large enough to fit a dozen 10-foottall insects.  Giant wasps attack when hungry or threatened, stinging their prey to death. They take dead or incapacitated opponents back to their lairs as food for their unhatched young-the experience of lying in a wasp nest, paralyzed while its grubs feed, is one of nature's cruelest inventions.  Even when part of a nest, giant wasps tend toward solitary hunting, and it's rare to see more than one at a time.</t>
  </si>
  <si>
    <t>&lt;link rel="stylesheet"href="PF.css"&gt;&lt;div&gt;&lt;h2&gt;Wasp, Giant &lt;/h2&gt;&lt;h3&gt;&lt;i&gt;This horse-sized wasp is covered in yellow and black vertical stripes-its stinger is the size of a sword and drips with venom.&lt;/i&gt;&lt;/h3&gt;&lt;br&gt;&lt;/br&gt;&lt;/div&gt;&lt;div class="heading"&gt;&lt;p class="alignleft"&gt;Giant Wasp&lt;/p&gt;&lt;p class="alignright"&gt;CR 3&lt;/p&gt;&lt;div style="clear: both;"&gt;&lt;/div&gt;&lt;/div&gt;&lt;div&gt;&lt;h5&gt;&lt;b&gt;XP &lt;/b&gt;800&lt;/h5&gt;&lt;h5&gt;N Large vermin &lt;/h5&gt;&lt;h5&gt;&lt;b&gt;Init &lt;/b&gt;+1; &lt;b&gt;Senses &lt;/b&gt;darkvision 60 ft.; Perception +9&lt;/h5&gt;&lt;/div&gt;&lt;hr/&gt;&lt;div&gt;&lt;h5&gt;&lt;b&gt;DEFENSE&lt;/b&gt;&lt;/h5&gt;&lt;/div&gt;&lt;hr/&gt;&lt;div&gt;&lt;h5&gt;&lt;b&gt;AC &lt;/b&gt;14, touch 10, flat-footed 13 (+1 Dex, +4 natural, -1 size)&lt;/h5&gt;&lt;h5&gt;&lt;b&gt;hp &lt;/b&gt;34 (4d8+16)&lt;/h5&gt;&lt;h5&gt;&lt;b&gt;Fort &lt;/b&gt;+8, &lt;b&gt;Ref &lt;/b&gt;+2, &lt;b&gt;Will &lt;/b&gt;+2&lt;/h5&gt;&lt;h5&gt;&lt;b&gt;Immune &lt;/b&gt;mind-affecting effects&lt;/h5&gt;&lt;/div&gt;&lt;hr/&gt;&lt;div&gt;&lt;h5&gt;&lt;b&gt;OFFENSE&lt;/b&gt;&lt;/h5&gt;&lt;/div&gt;&lt;hr/&gt;&lt;div&gt;&lt;h5&gt;&lt;b&gt;Spd &lt;/b&gt;20 ft., fly 60 ft. (good)&lt;/h5&gt;&lt;h5&gt;&lt;b&gt;Melee &lt;/b&gt;sting +6 (1d8+6  plus poison)&lt;/h5&gt;&lt;h5&gt;&lt;b&gt;Space &lt;/b&gt;10 ft.; &lt;b&gt;Reach &lt;/b&gt;5 ft.&lt;/h5&gt;&lt;/div&gt;&lt;hr/&gt;&lt;div&gt;&lt;h5&gt;&lt;b&gt;STATISTICS&lt;/b&gt;&lt;/h5&gt;&lt;/div&gt;&lt;hr/&gt;&lt;div&gt;&lt;h5&gt;&lt;b&gt;Str&lt;/b&gt; 18, &lt;b&gt;Dex&lt;/b&gt; 12, &lt;b&gt;Con&lt;/b&gt; 18, &lt;b&gt;Int&lt;/b&gt; -,  &lt;b&gt;Wis&lt;/b&gt; 13, &lt;b&gt;Cha&lt;/b&gt; 11&lt;/h5&gt;&lt;h5&gt;&lt;b&gt;Base Atk &lt;/b&gt;+3; &lt;b&gt;CMB &lt;/b&gt;+8; &lt;b&gt;CMD &lt;/b&gt;19&lt;/h5&gt;&lt;h5&gt;&lt;b&gt;Skills &lt;/b&gt;Fly +3, Perception +9; &lt;b&gt;Racial Modifiers &lt;/b&gt;+8 Perception&lt;/h5&gt;&lt;/div&gt;&lt;hr/&gt;&lt;div&gt;&lt;h5&gt;&lt;b&gt;ECOLOGY&lt;/b&gt;&lt;/h5&gt;&lt;/div&gt;&lt;hr/&gt;&lt;div&gt;&lt;h5&gt;&lt;b&gt;Environment &lt;/b&gt; temperate forests&lt;/h5&gt;&lt;h5&gt;&lt;b&gt;Organization &lt;/b&gt;solitary, pair, group (3-6), or nest (7-19)&lt;/h5&gt;&lt;h5&gt;&lt;b&gt;Treasure &lt;/b&gt;none&lt;/h5&gt;&lt;/div&gt;&lt;hr/&gt;&lt;div&gt;&lt;h5&gt;&lt;b&gt;SPECIAL ABILITIES&lt;/b&gt;&lt;/h5&gt;&lt;/div&gt;&lt;hr/&gt;&lt;div&gt;&lt;h5&gt;&lt;b&gt;Poison (Ex)&lt;/b&gt; Sting-injury; save Fort DC 18; frequency 1/round for 6 rounds; effect 1d2 Dexterity damage; cure 1 save. The save DC is Constitution-based, and includes a +2 racial bonus.&lt;/h5&gt;&lt;/div&gt;&lt;br&gt;&lt;/br&gt;&lt;div&gt;&lt;h4&gt;&lt;p&gt;Giant wasps nearly always form nests, though not like their much smaller cousins. Each nest functions with one leader (the queen), a few workers, and several soldiers.&lt;/p&gt;&lt;p&gt;The workers and the queen produce offspring while the soldiers protect the nest and hunt for food. Giant wasp nests are typically found in caves, abandoned houses, or any complex large enough to fit a dozen 10-foottall insects.&lt;/p&gt;&lt;p&gt;Giant wasps attack when hungry or threatened, stinging their prey to death. They take dead or incapacitated opponents back to their lairs as food for their unhatched young-the experience of lying in a wasp nest, paralyzed while its grubs feed, is one of nature's cruelest inventions.&lt;/p&gt;&lt;p&gt;Even when part of a nest, giant wasps tend toward solitary hunting, and it's rare to see more than one at a time.&lt;/p&gt;&lt;/h4&gt;&lt;/div&gt;</t>
  </si>
  <si>
    <t>Wasp Swarm</t>
  </si>
  <si>
    <t>(7d8)</t>
  </si>
  <si>
    <t>Fort +5, Ref +3, Will +3</t>
  </si>
  <si>
    <t>distraction  (DC 13), poison</t>
  </si>
  <si>
    <t>Str 1, Dex 13, Con 10, Int -, Wis 12,  Cha 9</t>
  </si>
  <si>
    <t>Fly +11, Perception +9</t>
  </si>
  <si>
    <t>swarm traits, vermin traits</t>
  </si>
  <si>
    <t>solitary, pair, fury (3-6 swarms), maelstrom (7-12 swarms)</t>
  </si>
  <si>
    <t>A low, ominous buzz announces the arrival of a mass of many thousands of angry, stinging wasps.</t>
  </si>
  <si>
    <t>Poison (Ex) Swarm-injury; save Fort DC 13; frequency 1/round for 4 rounds; effect 1 Dexterity damage; cure 1 save. The save DC is Constitution-based.</t>
  </si>
  <si>
    <t>A wasp swarm is a flying mass of thousands of carnivorous wasps. In such large numbers, they become voracious hunters, capable of taking down large creatures with their venom-filled stings. While a wasp swarm is capable of inf licting hundreds of stings, its true danger arises from its insatiable appetite for meat.  Wasp swarms surround and attack any living prey in their paths, and are swift to seek out new prey once their anger is aroused. An enraged wasp swarm often loses track of its hive or the original source of its anger, and presented with a constant series of new targets to swarm and sting, a swarm can continue its rampage nonstop until it is destroyed or dispersed.</t>
  </si>
  <si>
    <t>&lt;link rel="stylesheet"href="PF.css"&gt;&lt;div&gt;&lt;h2&gt;Wasp Swarm&lt;/h2&gt;&lt;h3&gt;&lt;i&gt;A low, ominous buzz announces the arrival of a mass of many thousands of angry, stinging wasps.&lt;/i&gt;&lt;/h3&gt;&lt;br&gt;&lt;/br&gt;&lt;/div&gt;&lt;div class="heading"&gt;&lt;p class="alignleft"&gt;Wasp Swarm&lt;/p&gt;&lt;p class="alignright"&gt;CR 3&lt;/p&gt;&lt;div style="clear: both;"&gt;&lt;/div&gt;&lt;/div&gt;&lt;div&gt;&lt;h5&gt;&lt;b&gt;XP &lt;/b&gt;800&lt;/h5&gt;&lt;h5&gt;N Diminutive vermin (swarm)&lt;/h5&gt;&lt;h5&gt;&lt;b&gt;Init &lt;/b&gt;+1; &lt;b&gt;Senses &lt;/b&gt;darkvision 60 ft.; Perception +9&lt;/h5&gt;&lt;/div&gt;&lt;hr/&gt;&lt;div&gt;&lt;h5&gt;&lt;b&gt;DEFENSE&lt;/b&gt;&lt;/h5&gt;&lt;/div&gt;&lt;hr/&gt;&lt;div&gt;&lt;h5&gt;&lt;b&gt;AC &lt;/b&gt;15, touch 15, flat-footed 14 (+1 Dex, +4 size)&lt;/h5&gt;&lt;h5&gt;&lt;b&gt;hp &lt;/b&gt;31 (7d8)&lt;/h5&gt;&lt;h5&gt;&lt;b&gt;Fort &lt;/b&gt;+5, &lt;b&gt;Ref &lt;/b&gt;+3, &lt;b&gt;Will &lt;/b&gt;+3&lt;/h5&gt;&lt;h5&gt;&lt;b&gt;Defensive Abilities &lt;/b&gt;swarm traits; &lt;b&gt;Immune &lt;/b&gt;weapon damage&lt;/h5&gt;&lt;h5&gt;&lt;b&gt;Weaknesses &lt;/b&gt;swarm traits&lt;/h5&gt;&lt;/div&gt;&lt;hr/&gt;&lt;div&gt;&lt;h5&gt;&lt;b&gt;OFFENSE&lt;/b&gt;&lt;/h5&gt;&lt;/div&gt;&lt;hr/&gt;&lt;div&gt;&lt;h5&gt;&lt;b&gt;Spd &lt;/b&gt;5 ft., fly 40 ft. (good)&lt;/h5&gt;&lt;h5&gt;&lt;b&gt;Melee &lt;/b&gt;swarm (2d6 plus poison)&lt;/h5&gt;&lt;h5&gt;&lt;b&gt;Space &lt;/b&gt;10 ft.; &lt;b&gt;Reach &lt;/b&gt;0 ft.&lt;/h5&gt;&lt;h5&gt;&lt;b&gt;Special Attacks &lt;/b&gt;distraction  (DC 13), poison&lt;/h5&gt;&lt;/div&gt;&lt;hr/&gt;&lt;div&gt;&lt;h5&gt;&lt;b&gt;STATISTICS&lt;/b&gt;&lt;/h5&gt;&lt;/div&gt;&lt;hr/&gt;&lt;div&gt;&lt;h5&gt;&lt;b&gt;Str&lt;/b&gt; 1, &lt;b&gt;Dex&lt;/b&gt; 13, &lt;b&gt;Con&lt;/b&gt; 10, &lt;b&gt;Int&lt;/b&gt; -, &lt;b&gt;Wis&lt;/b&gt; 12,  &lt;b&gt;Cha&lt;/b&gt; 9&lt;/h5&gt;&lt;h5&gt;&lt;b&gt;Base Atk &lt;/b&gt;+5; &lt;b&gt;CMB &lt;/b&gt;-; &lt;b&gt;CMD &lt;/b&gt;-&lt;/h5&gt;&lt;h5&gt;&lt;b&gt;Skills &lt;/b&gt;Fly +11, Perception +9; &lt;b&gt;Racial Modifiers &lt;/b&gt;+8 Perception&lt;/h5&gt;&lt;h5&gt;&lt;b&gt;SQ &lt;/b&gt;swarm traits, vermin traits&lt;/h5&gt;&lt;/div&gt;&lt;hr/&gt;&lt;div&gt;&lt;h5&gt;&lt;b&gt;ECOLOGY&lt;/b&gt;&lt;/h5&gt;&lt;/div&gt;&lt;hr/&gt;&lt;div&gt;&lt;h5&gt;&lt;b&gt;Environment &lt;/b&gt; temperate forests&lt;/h5&gt;&lt;h5&gt;&lt;b&gt;Organization &lt;/b&gt;solitary, pair, fury (3-6 swarms), maelstrom (7-12 swarms)&lt;/h5&gt;&lt;h5&gt;&lt;b&gt;Treasure &lt;/b&gt;none&lt;/h5&gt;&lt;/div&gt;&lt;hr/&gt;&lt;div&gt;&lt;h5&gt;&lt;b&gt;SPECIAL ABILITIES&lt;/b&gt;&lt;/h5&gt;&lt;/div&gt;&lt;hr/&gt;&lt;div&gt;&lt;h5&gt;&lt;b&gt;Poison (Ex)&lt;/b&gt; Swarm-injury; save Fort DC 13; frequency 1/round for 4 rounds; effect 1 Dexterity damage; cure 1 save. The save DC is Constitution-based.&lt;/h5&gt;&lt;/div&gt;&lt;br&gt;&lt;/br&gt;&lt;div&gt;&lt;h4&gt;&lt;p&gt;A wasp swarm is a flying mass of thousands of carnivorous wasps. In such large numbers, they become voracious hunters, capable of taking down large creatures with their venom-filled stings. While a wasp swarm is capable of inf licting hundreds of stings, its true danger arises from its insatiable appetite for meat.&lt;/p&gt;&lt;p&gt;Wasp swarms surround and attack any living prey in their paths, and are swift to seek out new prey once their anger is aroused. An enraged wasp swarm often loses track of its hive or the original source of its anger, and presented with a constant series of new targets to swarm and sting, a swarm can continue its rampage nonstop until it is destroyed or dispersed.&lt;/p&gt;&lt;/h4&gt;&lt;/div&gt;</t>
  </si>
  <si>
    <t>Wight</t>
  </si>
  <si>
    <t>Fort +3, Ref +2, Will +5</t>
  </si>
  <si>
    <t>resurrection vulnerability</t>
  </si>
  <si>
    <t>slam +4 (1d4+1 plus energy drain)</t>
  </si>
  <si>
    <t>create spawn, energy drain (1 level, DC 14)</t>
  </si>
  <si>
    <t>Str 12, Dex 12, Con -, Int 11, Wis 13, Cha 15</t>
  </si>
  <si>
    <t>Blind-Fight, Skill Focus (Perception)</t>
  </si>
  <si>
    <t>Intimidate +9, Knowledge (religion) +7, Perception +11, Stealth +16</t>
  </si>
  <si>
    <t>solitary, pair, gang (3-6), or pack (7-12)</t>
  </si>
  <si>
    <t>The flesh of this walking corpse is rotting and putrid, its body skeletal in places and its eye sockets glowing with red light.</t>
  </si>
  <si>
    <t>Create Spawn (Su)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Resurrection Vulnerability (Su) A raise dead or similar spell cast on a wight destroys it (Will negates). Using the spell in this way does not require a material component.</t>
  </si>
  <si>
    <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 As undead, wights do not need to breathe, so they are sometimes found underwater, though they are not particularly good swimmers unless they were originally swimming creatures such as aquatic elves or merfolk. Underwater wights prefer low-ceilinged caves where their limited swimming isn't as much of a liability. The wight presented here is a typical example of its kind, but sometimes when a wight creates spawn from particularly unusual humanoids, the resulting wights are quite different in power, such as the following three variants. Brute Wight (CR 5): Giants that are killed by wights become hunchbacked, simple-minded undead. Brute wights are giant advanced wights, but cannot create spawn of their own. Cairn Wight (CR 4): 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 Frost Wight (CR 4): Wights created in cold environments sometimes become pale undead with blue-white eyes and ice in their hair. Frost wights have the cold subtype and their slam attacks deal 1d6 cold damage in addition to the normal effects. A creature touching a frost wight with natural weapons or unarmed strikes takes 1d6 cold damage.</t>
  </si>
  <si>
    <t>&lt;link rel="stylesheet"href="PF.css"&gt;&lt;div&gt;&lt;h2&gt;Wight&lt;/h2&gt;&lt;h3&gt;&lt;i&gt;The flesh of this walking corpse is rotting and putrid, its body skeletal in places and its eye sockets glowing with red light.&lt;/i&gt;&lt;/h3&gt;&lt;br&gt;&lt;/br&gt;&lt;/div&gt;&lt;div class="heading"&gt;&lt;p class="alignleft"&gt;Wight&lt;/p&gt;&lt;p class="alignright"&gt;CR 3&lt;/p&gt;&lt;div style="clear: both;"&gt;&lt;/div&gt;&lt;/div&gt;&lt;div&gt;&lt;h5&gt;&lt;b&gt;XP &lt;/b&gt;800&lt;/h5&gt;&lt;h5&gt;LE Medium undead &lt;/h5&gt;&lt;h5&gt;&lt;b&gt;Init &lt;/b&gt;+1; &lt;b&gt;Senses &lt;/b&gt;darkvision 60 ft.; Perception +11&lt;/h5&gt;&lt;/div&gt;&lt;hr/&gt;&lt;div&gt;&lt;h5&gt;&lt;b&gt;DEFENSE&lt;/b&gt;&lt;/h5&gt;&lt;/div&gt;&lt;hr/&gt;&lt;div&gt;&lt;h5&gt;&lt;b&gt;AC &lt;/b&gt;15, touch 11, flat-footed 14 (+1 Dex, +4 natural)&lt;/h5&gt;&lt;h5&gt;&lt;b&gt;hp &lt;/b&gt;26 (4d8+8)&lt;/h5&gt;&lt;h5&gt;&lt;b&gt;Fort &lt;/b&gt;+3, &lt;b&gt;Ref &lt;/b&gt;+2, &lt;b&gt;Will &lt;/b&gt;+5&lt;/h5&gt;&lt;h5&gt;&lt;b&gt;Defensive Abilities &lt;/b&gt;undead traits&lt;/h5&gt;&lt;h5&gt;&lt;b&gt;Weaknesses &lt;/b&gt;resurrection vulnerability&lt;/h5&gt;&lt;/div&gt;&lt;hr/&gt;&lt;div&gt;&lt;h5&gt;&lt;b&gt;OFFENSE&lt;/b&gt;&lt;/h5&gt;&lt;/div&gt;&lt;hr/&gt;&lt;div&gt;&lt;h5&gt;&lt;b&gt;Spd &lt;/b&gt;30 ft.&lt;/h5&gt;&lt;h5&gt;&lt;b&gt;Melee &lt;/b&gt;slam +4 (1d4+1 plus energy drain)&lt;/h5&gt;&lt;h5&gt;&lt;b&gt;Special Attacks &lt;/b&gt;create spawn, energy drain (1 level, DC 14)&lt;/h5&gt;&lt;/div&gt;&lt;hr/&gt;&lt;div&gt;&lt;h5&gt;&lt;b&gt;STATISTICS&lt;/b&gt;&lt;/h5&gt;&lt;/div&gt;&lt;hr/&gt;&lt;div&gt;&lt;h5&gt;&lt;b&gt;Str&lt;/b&gt; 12, &lt;b&gt;Dex&lt;/b&gt; 12, &lt;b&gt;Con&lt;/b&gt; -, &lt;b&gt;Int&lt;/b&gt; 11, &lt;b&gt;Wis&lt;/b&gt; 13, &lt;b&gt;Cha&lt;/b&gt; 15&lt;/h5&gt;&lt;h5&gt;&lt;b&gt;Base Atk &lt;/b&gt;+3; &lt;b&gt;CMB &lt;/b&gt;+4; &lt;b&gt;CMD &lt;/b&gt;15&lt;/h5&gt;&lt;h5&gt;&lt;b&gt;Feats &lt;/b&gt;Blind-Fight, Skill Focus (Perception)&lt;/h5&gt;&lt;h5&gt;&lt;b&gt;Skills &lt;/b&gt;Intimidate +9, Knowledge (religion) +7, Perception +11, Stealth +16; &lt;b&gt;Racial Modifiers &lt;/b&gt;+8 Stealth&lt;/h5&gt;&lt;h5&gt;&lt;b&gt;Languages &lt;/b&gt;Common&lt;/h5&gt;&lt;h5&gt;&lt;b&gt;SQ &lt;/b&gt;create spawn&lt;/h5&gt;&lt;/div&gt;&lt;hr/&gt;&lt;div&gt;&lt;h5&gt;&lt;b&gt;ECOLOGY&lt;/b&gt;&lt;/h5&gt;&lt;/div&gt;&lt;hr/&gt;&lt;div&gt;&lt;h5&gt;&lt;b&gt;Environment &lt;/b&gt; any&lt;/h5&gt;&lt;h5&gt;&lt;b&gt;Organization &lt;/b&gt;solitary, pair, gang (3-6), or pack (7-12)&lt;/h5&gt;&lt;h5&gt;&lt;b&gt;Treasure &lt;/b&gt;standard&lt;/h5&gt;&lt;/div&gt;&lt;hr/&gt;&lt;div&gt;&lt;h5&gt;&lt;b&gt;SPECIAL ABILITIES&lt;/b&gt;&lt;/h5&gt;&lt;/div&gt;&lt;hr/&gt;&lt;div&gt;&lt;h5&gt;&lt;b&gt;Create Spawn (Su)&lt;/b&gt;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&lt;/h5&gt;&lt;h5&gt;&lt;b&gt;Resurrection Vulnerability (Su)&lt;/b&gt; A raise dead or similar spell cast on a wight destroys it (Will negates). Using the spell in this way does not require a material component.&lt;/h5&gt;&lt;/div&gt;&lt;br&gt;&lt;/br&gt;&lt;div&gt;&lt;h4&gt;&lt;p&gt;Wights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energy.&lt;/p&gt;&lt;p&gt;As undead, wights do not need to breathe, so they are sometimes found underwater, though they are not particularly good swimmers unless they were originally swimming creatures such as aquatic elves or merfolk.&lt;/p&gt;&lt;p&gt;Underwater wights prefer low-ceilinged caves where their limited swimming isn't as much of a liability.&lt;/p&gt;&lt;p&gt;The wight presented here is a typical example of its kind, but sometimes when a wight creates spawn from particularly unusual humanoids, the resulting wights are quite different in power, such as the following three variants.&lt;/p&gt;&lt;p&gt;&lt;b&gt;Brute Wight (CR 5):&lt;/b&gt; Giants that are killed by wights become hunchbacked, simple-minded undead. Brute wights are giant advanced wights, but cannot create spawn of their own.&lt;/p&gt;&lt;p&gt;&lt;b&gt;Cairn Wight (CR 4):&lt;/b&gt; 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attack.&lt;/p&gt;&lt;p&gt;&lt;b&gt;Frost Wight (CR 4):&lt;/b&gt; Wights created in cold environments sometimes become pale undead with blue-white eyes and ice in their hair. Frost wights have the cold subtype and their slam attacks deal 1d6 cold damage in addition to the normal effects. A creature touching a frost wight with natural weapons or unarmed strikes takes 1d6 cold damage.&lt;/p&gt;&lt;/h4&gt;&lt;/div&gt;</t>
  </si>
  <si>
    <t>Will-o'-Wisp</t>
  </si>
  <si>
    <t>26, touch 26, flat-footed 16</t>
  </si>
  <si>
    <t>(+5 deflection, +9 Dex, +1 dodge, +1 size)</t>
  </si>
  <si>
    <t>(9d8)</t>
  </si>
  <si>
    <t>Fort +3, Ref +12, Will +9</t>
  </si>
  <si>
    <t>magic</t>
  </si>
  <si>
    <t>fly 50 ft. (perfect)</t>
  </si>
  <si>
    <t>shock +16 touch (2d8 electricity)</t>
  </si>
  <si>
    <t>Str 1, Dex 29, Con 10, Int 15, Wis 16, Cha 14</t>
  </si>
  <si>
    <t>Alertness, Blind-Fight, Dodge, Improved Initiative, Weapon Finesse</t>
  </si>
  <si>
    <t>Acrobatics +21, Bluff +11, Escape Artist +21, Fly +31, Perception +17, Stealth +25</t>
  </si>
  <si>
    <t>Aklo, Common</t>
  </si>
  <si>
    <t>feed on fear</t>
  </si>
  <si>
    <t xml:space="preserve"> any swamp</t>
  </si>
  <si>
    <t>solitary, pair, or string (3-4)</t>
  </si>
  <si>
    <t>This faintly glowing ball of light bobs gently in the air, the nebulous image of what might be a skull visible somewhere in its depths.</t>
  </si>
  <si>
    <t>Feed on Fear (Su) Any time a will-o'-wisp is within 15 feet of a dying creature or creature subject to a fear effect, it gains fast healing 5. Immunity to Magic (Ex) Will-o'-wisps are immune to all spells and spell-like abilities that allow spell resistance, except magic missile and maze. Natural Invisibility (Ex) Will-o'-wisps have the ability to extinguish their natural glow as a move action, effectively becoming invisible, as per the spell.</t>
  </si>
  <si>
    <t>Every trapper and bog farmer living near marshes or swamps has his own name for these faintly glowing balls of light-jack o' the lanterns, corpse candles, walking fires, pine lights, spooklights, rushlights-but all recognize them as dangerous predators and false guides in the darkness. Evil creatures that feed on the strong psychic emanations of terrified creatures, will-o'-wisps delight in tempting gullible travelers into dangerous situations. In the wild lands where they're most common, will-o'-wisps favor simple tactics like positioning themselves over cliffs or quicksand where they can easily be mistaken for lanterns (especially if they can set their traps near actual signal lanterns), allowing them to lure unwary travelers into perilous situations. On rare occasions, will-o'- wisps seeking easier pickings will move into a city and take up residence near gallows or follow along invisibly behind an army in order to harvest the fear of the dying men; why the vast majority choose to remain in the swamps where victims are scarce remains a mystery. Will-o'- wisps only use their electric shock ability under extreme duress, preferring to let other creatures or hazards claim their victims while they float nearby and feast. Will-o'-wisps can glow any color they choose, but are most frequently yellow, white, green, or blue. They can even vary their luminosity to create patterns-many will-o'- wisps are fond of creating vague skull-like shapes in their glow to further terrify their victims. Their actual bodies are barely visible globes of translucent spongy material 1 foot across and weighing 3 pounds, capable of emitting light from every surface. A will-o'-wisp's light is approximately as bright as a torch, and though they do not seem to use sound to communicate with each other, they hear perfectly and can vibrate their bodies rapidly to simulate speech. While vilif ied by most other sentient creatures, will-o'-wisps are actually quite intelligent, if utterly alien in their reasoning. Sometimes organized into groups called "strings," their society and goals remain complete unknowns to outsiders, as do their origins, though they have sometimes been known to strike bargains with those who can offer them vast quantities of appropriately frightened victims. As will-o'-wisps do not age, and are effectively immortal unless killed by violence, particularly ancient will-o'-wisps can serve as fantastic repositories of knowledge from the ancient past, although convincing one of these cruel creatures to cooperate with an interrogation can be a trick in and of itself.</t>
  </si>
  <si>
    <t>&lt;link rel="stylesheet"href="PF.css"&gt;&lt;div&gt;&lt;h2&gt;Will-o'-Wisp&lt;/h2&gt;&lt;h3&gt;&lt;i&gt;&lt;i&gt;This faintly glowing ball of light bobs gently in the air&lt;/i&gt;, &lt;i&gt;the nebulous image of what might be a skull visible somewhere in its depths.&lt;/i&gt;&lt;/i&gt;&lt;/h3&gt;&lt;br&gt;&lt;/br&gt;&lt;/div&gt;&lt;div class="heading"&gt;&lt;p class="alignleft"&gt;Will-o'-Wisp&lt;/p&gt;&lt;p class="alignright"&gt;CR 6&lt;/p&gt;&lt;div style="clear: both;"&gt;&lt;/div&gt;&lt;/div&gt;&lt;div&gt;&lt;h5&gt;&lt;b&gt;XP &lt;/b&gt;2,400&lt;/h5&gt;&lt;h5&gt;CE Small aberration (air)&lt;/h5&gt;&lt;h5&gt;&lt;b&gt;Init &lt;/b&gt;+13; &lt;b&gt;Senses &lt;/b&gt;darkvision 60 ft.; Perception +17&lt;/h5&gt;&lt;/div&gt;&lt;hr/&gt;&lt;div&gt;&lt;h5&gt;&lt;b&gt;DEFENSE&lt;/b&gt;&lt;/h5&gt;&lt;/div&gt;&lt;hr/&gt;&lt;div&gt;&lt;h5&gt;&lt;b&gt;AC &lt;/b&gt;26, touch 26, flat-footed 16 (+5 deflection, +9 Dex, +1 dodge, +1 size)&lt;/h5&gt;&lt;h5&gt;&lt;b&gt;hp &lt;/b&gt;40 (9d8)&lt;/h5&gt;&lt;h5&gt;&lt;b&gt;Fort &lt;/b&gt;+3, &lt;b&gt;Ref &lt;/b&gt;+12, &lt;b&gt;Will &lt;/b&gt;+9&lt;/h5&gt;&lt;h5&gt;&lt;b&gt;Defensive Abilities &lt;/b&gt;natural invisibility; &lt;b&gt;Immune &lt;/b&gt;magic&lt;/h5&gt;&lt;/div&gt;&lt;hr/&gt;&lt;div&gt;&lt;h5&gt;&lt;b&gt;OFFENSE&lt;/b&gt;&lt;/h5&gt;&lt;/div&gt;&lt;hr/&gt;&lt;div&gt;&lt;h5&gt;&lt;b&gt;Spd &lt;/b&gt;fly 50 ft. (perfect)&lt;/h5&gt;&lt;h5&gt;&lt;b&gt;Melee &lt;/b&gt;shock +16 touch (2d8 electricity)&lt;/h5&gt;&lt;h5&gt;&lt;b&gt;Space &lt;/b&gt;5 ft.; &lt;b&gt;Reach &lt;/b&gt;5 ft.&lt;/h5&gt;&lt;/div&gt;&lt;hr/&gt;&lt;div&gt;&lt;h5&gt;&lt;b&gt;STATISTICS&lt;/b&gt;&lt;/h5&gt;&lt;/div&gt;&lt;hr/&gt;&lt;div&gt;&lt;h5&gt;&lt;b&gt;Str &lt;/b&gt;1, &lt;b&gt;Dex &lt;/b&gt;29, &lt;b&gt;Con &lt;/b&gt;10, &lt;b&gt;Int &lt;/b&gt; 15, &lt;b&gt;Wis &lt;/b&gt;16, &lt;b&gt;Cha &lt;/b&gt;14&lt;/h5&gt;&lt;h5&gt;&lt;b&gt;Base Atk &lt;/b&gt;+6; &lt;b&gt;CMB &lt;/b&gt;+0; &lt;b&gt;CMD &lt;/b&gt;24&lt;/h5&gt;&lt;h5&gt;&lt;b&gt;Feats &lt;/b&gt;Alertness, Blind-Fight, Dodge, Improved Initiative, Weapon Finesse&lt;/h5&gt;&lt;h5&gt;&lt;b&gt;Skills &lt;/b&gt;Acrobatics +21, Bluff +11, Escape Artist +21, Fly +31, Perception +17, Stealth +25&lt;/h5&gt;&lt;h5&gt;&lt;b&gt;Languages &lt;/b&gt;Aklo, Common&lt;/h5&gt;&lt;h5&gt;&lt;b&gt;SQ &lt;/b&gt;feed on fear&lt;/h5&gt;&lt;/div&gt;&lt;hr/&gt;&lt;div&gt;&lt;h5&gt;&lt;b&gt;ECOLOGY&lt;/b&gt;&lt;/h5&gt;&lt;/div&gt;&lt;hr/&gt;&lt;div&gt;&lt;h5&gt;&lt;b&gt;Environment &lt;/b&gt; any swamp&lt;/h5&gt;&lt;h5&gt;&lt;b&gt;Organization &lt;/b&gt;solitary, pair, or string (3-4)&lt;/h5&gt;&lt;h5&gt;&lt;b&gt;Treasure &lt;/b&gt;incidental&lt;/h5&gt;&lt;/div&gt;&lt;hr/&gt;&lt;div&gt;&lt;h5&gt;&lt;b&gt;SPECIAL ABILITIES&lt;/b&gt;&lt;/h5&gt;&lt;/div&gt;&lt;hr/&gt;&lt;div&gt;&lt;h5&gt;&lt;b&gt;Feed on Fear (Su)&lt;/b&gt; Any time a will-o'-wisp is within 15 feet of a dying creature or creature subject to a fear effect, it gains fast healing 5. &lt;/h5&gt;&lt;h5&gt;&lt;b&gt;Immunity to Magic (Ex)&lt;/b&gt; Will-o'-wisps are immune to all spells and spell-like abilities that allow spell resistance, except &lt;i&gt;magic missile&lt;/i&gt; and &lt;i&gt;maze.&lt;/i&gt; &lt;/h5&gt;&lt;h5&gt;&lt;b&gt;Natural Invisibility (Ex)&lt;/b&gt; Will-o'-wisps have the ability to extinguish their natural glow as a move action, effectively becoming invisible, as per the spell.&lt;/h5&gt;&lt;/div&gt;&lt;br&gt;&lt;/br&gt;&lt;div&gt;&lt;h4&gt;&lt;p&gt;&lt;p&gt;Every trapper and bog farmer living near marshes or swamps has his own name for these faintly glowing balls of light&amp;mdash;jack o' the lanterns, corpse candles, walking fires, pine lights, spooklights, rushlights&amp;mdash;but all recognize them as dangerous predators and false guides in the darkness. Evil creatures that feed on the strong psychic emanations of terrified creatures, will-o'-wisps delight in tempting gullible travelers into dangerous situations. In the wild lands where they're most common, will-o'-wisps favor simple tactics like positioning themselves over cliffs or quicksand where they can easily be mistaken for lanterns (especially if they can set their traps near actual signal lanterns), allowing them to lure unwary travelers into perilous situations. On rare occasions, will-o'- wisps seeking easier pickings will move into a city and take up residence near gallows or follow along invisibly behind an army in order to harvest the fear of the dying men; why the vast majority choose to remain in the swamps where victims are scarce remains a mystery. Will-o'- wisps only use their electric shock ability under extreme duress, preferring to let other creatures or hazards claim their victims while they float nearby and feast. Will-o'-wisps can glow any color they choose, but are most frequently yellow, white, green, or blue. They can even vary their luminosity to create patterns&amp;mdash;many will-o'- wisps are fond of creating vague skull-like shapes in their glow to further terrify their victims. Their actual bodies are barely visible globes of translucent spongy material 1 foot across and weighing 3 pounds, capable of emitting light from every surface. A will-o'-wisp's light is approximately as bright as a torch, and though they do not seem to use sound to communicate with each other, they hear perfectly and can vibrate their bodies rapidly to simulate speech. While vilif ied by most other sentient creatures, will-o'-wisps are actually quite intelligent, if utterly alien in their reasoning. Sometimes organized into groups called "strings," their society and goals remain complete unknowns to outsiders, as do their origins, though they have sometimes been known to strike bargains with those who can offer them vast quantities of appropriately frightened victims. As will-o'-wisps do not age, and are effectively immortal unless killed by violence, particularly ancient will-o'-wisps can serve as fantastic repositories of knowledge from the ancient past, although convincing one of these cruel creatures to cooperate with an interrogation can be a trick in and of itself.&lt;/p&gt;&lt;/h4&gt;&lt;/div&gt;</t>
  </si>
  <si>
    <t>Wolf</t>
  </si>
  <si>
    <t>bite +2 (1d6+1 plus trip)</t>
  </si>
  <si>
    <t>Str 13, Dex 15, Con 15, Int 2, Wis 12, Cha 6</t>
  </si>
  <si>
    <t>Perception +8, Stealth +6, Survival +1 (+5 scent tracking)</t>
  </si>
  <si>
    <t>+4 Survival when tracking by scent</t>
  </si>
  <si>
    <t xml:space="preserve"> cold or temperate forests</t>
  </si>
  <si>
    <t>This powerful canine watches its prey with piercing yellow eyes, darting its tongue across sharp white teeth.</t>
  </si>
  <si>
    <t>Wandering alone or in packs, wolves sit at the top of the food chain. Ferociously territorial and exceptionally wideranging in their hunting, wolf packs cover broad areas. A wolf 's wide paws contain slight webbing between the toes that assists in moving over snow, and its fur is a thick, water-resistant coat ranging in color from gray to brown and even black in some species. Its paws contain scent glands that mark the ground as it travels, assisting in navigation as well as broadcasting its whereabouts to fellow pack members. Generally, a wolf stands from 2-1/2 to 3 feet tall at the shoulder and weighs between 45 and 150 pounds, with females being slightly smaller.</t>
  </si>
  <si>
    <t>&lt;link rel="stylesheet"href="PF.css"&gt;&lt;div&gt;&lt;h2&gt;Wolf&lt;/h2&gt;&lt;h3&gt;&lt;i&gt;This powerful canine watches its prey with piercing yellow eyes, darting its tongue across sharp white teeth.&lt;/i&gt;&lt;/h3&gt;&lt;br&gt;&lt;/br&gt;&lt;/div&gt;&lt;div class="heading"&gt;&lt;p class="alignleft"&gt;Wolf&lt;/p&gt;&lt;p class="alignright"&gt;CR 1&lt;/p&gt;&lt;div style="clear: both;"&gt;&lt;/div&gt;&lt;/div&gt;&lt;div&gt;&lt;h5&gt;&lt;b&gt;XP &lt;/b&gt;400&lt;/h5&gt;&lt;h5&gt;N Medium animal &lt;/h5&gt;&lt;h5&gt;&lt;b&gt;Init &lt;/b&gt;+2; &lt;b&gt;Senses &lt;/b&gt;low-light vision, scent; Perception +8&lt;/h5&gt;&lt;/div&gt;&lt;hr/&gt;&lt;div&gt;&lt;h5&gt;&lt;b&gt;DEFENSE&lt;/b&gt;&lt;/h5&gt;&lt;/div&gt;&lt;hr/&gt;&lt;div&gt;&lt;h5&gt;&lt;b&gt;AC &lt;/b&gt;14, touch 12, flat-footed 12 (+2 Dex, +2 natural)&lt;/h5&gt;&lt;h5&gt;&lt;b&gt;hp &lt;/b&gt;13 (2d8+4)&lt;/h5&gt;&lt;h5&gt;&lt;b&gt;Fort &lt;/b&gt;+5, &lt;b&gt;Ref &lt;/b&gt;+5, &lt;b&gt;Will &lt;/b&gt;+1&lt;/h5&gt;&lt;/div&gt;&lt;hr/&gt;&lt;div&gt;&lt;h5&gt;&lt;b&gt;OFFENSE&lt;/b&gt;&lt;/h5&gt;&lt;/div&gt;&lt;hr/&gt;&lt;div&gt;&lt;h5&gt;&lt;b&gt;Spd &lt;/b&gt;50 ft.&lt;/h5&gt;&lt;h5&gt;&lt;b&gt;Melee &lt;/b&gt;bite +2 (1d6+1 plus trip)&lt;/h5&gt;&lt;/div&gt;&lt;hr/&gt;&lt;div&gt;&lt;h5&gt;&lt;b&gt;STATISTICS&lt;/b&gt;&lt;/h5&gt;&lt;/div&gt;&lt;hr/&gt;&lt;div&gt;&lt;h5&gt;&lt;b&gt;Str&lt;/b&gt; 13, &lt;b&gt;Dex&lt;/b&gt; 15, &lt;b&gt;Con&lt;/b&gt; 15, &lt;b&gt;Int&lt;/b&gt; 2, &lt;b&gt;Wis&lt;/b&gt; 12, &lt;b&gt;Cha&lt;/b&gt; 6&lt;/h5&gt;&lt;h5&gt;&lt;b&gt;Base Atk &lt;/b&gt;+1; &lt;b&gt;CMB &lt;/b&gt;+2; &lt;b&gt;CMD &lt;/b&gt;14 (18 vs. trip)&lt;/h5&gt;&lt;h5&gt;&lt;b&gt;Feats &lt;/b&gt;Skill Focus (Perception)&lt;/h5&gt;&lt;h5&gt;&lt;b&gt;Skills &lt;/b&gt;Perception +8, Stealth +6, Survival +1 (+5 scent tracking); &lt;b&gt;Racial Modifiers &lt;/b&gt;+4 Survival when tracking by scent&lt;/h5&gt;&lt;/div&gt;&lt;hr/&gt;&lt;div&gt;&lt;h5&gt;&lt;b&gt;ECOLOGY&lt;/b&gt;&lt;/h5&gt;&lt;/div&gt;&lt;hr/&gt;&lt;div&gt;&lt;h5&gt;&lt;b&gt;Environment &lt;/b&gt; cold or temperate forests&lt;/h5&gt;&lt;h5&gt;&lt;b&gt;Organization &lt;/b&gt;solitary, pair, or pack (3-12)&lt;/h5&gt;&lt;h5&gt;&lt;b&gt;Treasure &lt;/b&gt;none&lt;/h5&gt;&lt;/div&gt;&lt;br&gt;&lt;/br&gt;&lt;div&gt;&lt;h4&gt;&lt;p&gt;Wandering alone or in packs, wolves sit at the top of the food chain. Ferociously territorial and exceptionally wideranging in their hunting, wolf packs cover broad areas. A wolf 's wide paws contain slight webbing between the toes that assists in moving over snow, and its fur is a thick, water-resistant coat ranging in color from gray to brown and even black in some species. Its paws contain scent glands that mark the ground as it travels, assisting in navigation as well as broadcasting its whereabouts to fellow pack members. Generally, a wolf stands from 2-1/2 to 3 feet tall at the shoulder and weighs between 45 and 150 pounds, with females being slightly smaller.&lt;/p&gt;&lt;/h4&gt;&lt;/div&gt;</t>
  </si>
  <si>
    <t>Dire Wolf</t>
  </si>
  <si>
    <t>low-light vision, scent; Perception +10</t>
  </si>
  <si>
    <t>bite +7 (1d8+6 plus trip)</t>
  </si>
  <si>
    <t>Str 19, Dex 15, Con 17, Int 2, Wis 12, Cha 10</t>
  </si>
  <si>
    <t>Run, Skill Focus (Perception), Weapon Focus (bite)</t>
  </si>
  <si>
    <t>Perception +10, Stealth +3, Survival +1 (+5 scent tracking)</t>
  </si>
  <si>
    <t>This immense black wolf is the size of a horse, its fangs as large and sharp as knives.</t>
  </si>
  <si>
    <t>An enormous version of a normal wolf, dire wolves represent the wolf in its most primal form. These creatures follow the same basic behaviors of regular wolves, but are much more aggressive. Dire wolves often serve giants as hunting companions and vicious guard animals. Some ferocious humanoids and woodsmen use trained dire wolves as mounts. Darker than normal wolves, dire wolves' coats tend toward blacks and deep mottled grays. An adult dire wolf is typically about 9 feet long and weighs roughly 800 pounds.</t>
  </si>
  <si>
    <t>&lt;link rel="stylesheet"href="PF.css"&gt;&lt;div&gt;&lt;h2&gt;Wolf, Dire &lt;/h2&gt;&lt;h3&gt;&lt;i&gt;This immense black wolf is the size of a horse, its fangs as large and sharp as knives.&lt;/i&gt;&lt;/h3&gt;&lt;br&gt;&lt;/br&gt;&lt;/div&gt;&lt;div class="heading"&gt;&lt;p class="alignleft"&gt;Dire Wolf&lt;/p&gt;&lt;p class="alignright"&gt;CR 3&lt;/p&gt;&lt;div style="clear: both;"&gt;&lt;/div&gt;&lt;/div&gt;&lt;div&gt;&lt;h5&gt;&lt;b&gt;XP &lt;/b&gt;800&lt;/h5&gt;&lt;h5&gt;N Large animal &lt;/h5&gt;&lt;h5&gt;&lt;b&gt;Init &lt;/b&gt;+2; &lt;b&gt;Senses &lt;/b&gt;low-light vision, scent; Perception +10&lt;/h5&gt;&lt;/div&gt;&lt;hr/&gt;&lt;div&gt;&lt;h5&gt;&lt;b&gt;DEFENSE&lt;/b&gt;&lt;/h5&gt;&lt;/div&gt;&lt;hr/&gt;&lt;div&gt;&lt;h5&gt;&lt;b&gt;AC &lt;/b&gt;14, touch 11, flat-footed 12 (+2 Dex, +3 natural, -1 size)&lt;/h5&gt;&lt;h5&gt;&lt;b&gt;hp &lt;/b&gt;37 (5d8+15)&lt;/h5&gt;&lt;h5&gt;&lt;b&gt;Fort &lt;/b&gt;+7, &lt;b&gt;Ref &lt;/b&gt;+6, &lt;b&gt;Will &lt;/b&gt;+2&lt;/h5&gt;&lt;/div&gt;&lt;hr/&gt;&lt;div&gt;&lt;h5&gt;&lt;b&gt;OFFENSE&lt;/b&gt;&lt;/h5&gt;&lt;/div&gt;&lt;hr/&gt;&lt;div&gt;&lt;h5&gt;&lt;b&gt;Spd &lt;/b&gt;50 ft.&lt;/h5&gt;&lt;h5&gt;&lt;b&gt;Melee &lt;/b&gt;bite +7 (1d8+6 plus trip)&lt;/h5&gt;&lt;h5&gt;&lt;b&gt;Space &lt;/b&gt;10 ft.; &lt;b&gt;Reach &lt;/b&gt;5 ft.&lt;/h5&gt;&lt;/div&gt;&lt;hr/&gt;&lt;div&gt;&lt;h5&gt;&lt;b&gt;STATISTICS&lt;/b&gt;&lt;/h5&gt;&lt;/div&gt;&lt;hr/&gt;&lt;div&gt;&lt;h5&gt;&lt;b&gt;Str&lt;/b&gt; 19, &lt;b&gt;Dex&lt;/b&gt; 15, &lt;b&gt;Con&lt;/b&gt; 17, &lt;b&gt;Int&lt;/b&gt; 2, &lt;b&gt;Wis&lt;/b&gt; 12, &lt;b&gt;Cha&lt;/b&gt; 10&lt;/h5&gt;&lt;h5&gt;&lt;b&gt;Base Atk &lt;/b&gt;+3; &lt;b&gt;CMB &lt;/b&gt;+8; &lt;b&gt;CMD &lt;/b&gt;20 (24 vs. trip)&lt;/h5&gt;&lt;h5&gt;&lt;b&gt;Feats &lt;/b&gt;Run, Skill Focus (Perception), Weapon Focus (bite)&lt;/h5&gt;&lt;h5&gt;&lt;b&gt;Skills &lt;/b&gt;Perception +10, Stealth +3, Survival +1 (+5 scent tracking); &lt;b&gt;Racial Modifiers &lt;/b&gt;+4 Survival when tracking by scent&lt;/h5&gt;&lt;/div&gt;&lt;hr/&gt;&lt;div&gt;&lt;h5&gt;&lt;b&gt;ECOLOGY&lt;/b&gt;&lt;/h5&gt;&lt;/div&gt;&lt;hr/&gt;&lt;div&gt;&lt;h5&gt;&lt;b&gt;Environment &lt;/b&gt; cold or temperate forests&lt;/h5&gt;&lt;h5&gt;&lt;b&gt;Organization &lt;/b&gt;solitary, pair, or pack (3-8)&lt;/h5&gt;&lt;h5&gt;&lt;b&gt;Treasure &lt;/b&gt;none&lt;/h5&gt;&lt;/div&gt;&lt;br&gt;&lt;/br&gt;&lt;div&gt;&lt;h4&gt;&lt;p&gt;An enormous version of a normal wolf, dire wolves represent the wolf in its most primal form. These creatures follow the same basic behaviors of regular wolves, but are much more aggressive. Dire wolves often serve giants as hunting companions and vicious guard animals. Some ferocious humanoids and woodsmen use trained dire wolves as mounts. Darker than normal wolves, dire wolves' coats tend toward blacks and deep mottled grays. An adult dire wolf is typically about 9 feet long and weighs roughly 800 pounds.&lt;/p&gt;&lt;/h4&gt;&lt;/div&gt;</t>
  </si>
  <si>
    <t>Wolverine</t>
  </si>
  <si>
    <t>Fort +5, Ref +5, Will +2</t>
  </si>
  <si>
    <t>30 ft., burrow 10 ft., climb 10 ft.</t>
  </si>
  <si>
    <t>2 claws +4 (1d6+2), bite +4 (1d4+2)</t>
  </si>
  <si>
    <t>rage</t>
  </si>
  <si>
    <t>Str 15, Dex 15, Con 15, Int 2, Wis 12, Cha 10</t>
  </si>
  <si>
    <t>Climb +10, Perception +10</t>
  </si>
  <si>
    <t>This stocky, muscular mammal is the size of a badger, its snarling lips revealing a mouth full of yellow teeth.</t>
  </si>
  <si>
    <t>Rage (Ex) A wolverine that takes damage in combat flies into a rage on its next turn, clawing and biting madly until either it or its opponent is dead. It gains +4 to Strength, +4 to Constitution, and -2 to AC. The creature cannot end its rage voluntarily.</t>
  </si>
  <si>
    <t>Wolverines are territorial, especially when it comes to food, and have been known to defend their kills against much larger predators, such as black bears. They are fearsome opponents, launching into a frenzy when wounded. They tend to give off a very strong, unpleasant musk smell when angry.  Armed with powerful jaws, strong legs, and a thick hide, wolverines are remarkably strong for their size.  They are reckless in battle and throw themselves at their foes, clawing and biting furiously.</t>
  </si>
  <si>
    <t>&lt;link rel="stylesheet"href="PF.css"&gt;&lt;div&gt;&lt;h2&gt;Wolverine&lt;/h2&gt;&lt;h3&gt;&lt;i&gt;This stocky, muscular mammal is the size of a badger, its snarling lips revealing a mouth full of yellow teeth.&lt;/i&gt;&lt;/h3&gt;&lt;br&gt;&lt;/br&gt;&lt;/div&gt;&lt;div class="heading"&gt;&lt;p class="alignleft"&gt;Wolverine&lt;/p&gt;&lt;p class="alignright"&gt;CR 2&lt;/p&gt;&lt;div style="clear: both;"&gt;&lt;/div&gt;&lt;/div&gt;&lt;div&gt;&lt;h5&gt;&lt;b&gt;XP &lt;/b&gt;600&lt;/h5&gt;&lt;h5&gt;N Medium animal &lt;/h5&gt;&lt;h5&gt;&lt;b&gt;Init &lt;/b&gt;+2; &lt;b&gt;Senses &lt;/b&gt;low-light vision, scent; Perception +10&lt;/h5&gt;&lt;/div&gt;&lt;hr/&gt;&lt;div&gt;&lt;h5&gt;&lt;b&gt;DEFENSE&lt;/b&gt;&lt;/h5&gt;&lt;/div&gt;&lt;hr/&gt;&lt;div&gt;&lt;h5&gt;&lt;b&gt;AC &lt;/b&gt;14, touch 12, flat-footed 12 (+2 Dex, +2 natural)&lt;/h5&gt;&lt;h5&gt;&lt;b&gt;hp &lt;/b&gt;22 (3d8+9)&lt;/h5&gt;&lt;h5&gt;&lt;b&gt;Fort &lt;/b&gt;+5, &lt;b&gt;Ref &lt;/b&gt;+5, &lt;b&gt;Will &lt;/b&gt;+2&lt;/h5&gt;&lt;/div&gt;&lt;hr/&gt;&lt;div&gt;&lt;h5&gt;&lt;b&gt;OFFENSE&lt;/b&gt;&lt;/h5&gt;&lt;/div&gt;&lt;hr/&gt;&lt;div&gt;&lt;h5&gt;&lt;b&gt;Spd &lt;/b&gt;30 ft., burrow 10 ft., climb 10 ft.&lt;/h5&gt;&lt;h5&gt;&lt;b&gt;Melee &lt;/b&gt;2 claws +4 (1d6+2), bite +4 (1d4+2)&lt;/h5&gt;&lt;h5&gt;&lt;b&gt;Special Attacks &lt;/b&gt;rage&lt;/h5&gt;&lt;/div&gt;&lt;hr/&gt;&lt;div&gt;&lt;h5&gt;&lt;b&gt;STATISTICS&lt;/b&gt;&lt;/h5&gt;&lt;/div&gt;&lt;hr/&gt;&lt;div&gt;&lt;h5&gt;&lt;b&gt;Str&lt;/b&gt; 15, &lt;b&gt;Dex&lt;/b&gt; 15, &lt;b&gt;Con&lt;/b&gt; 15, &lt;b&gt;Int&lt;/b&gt; 2, &lt;b&gt;Wis&lt;/b&gt; 12, &lt;b&gt;Cha&lt;/b&gt; 10&lt;/h5&gt;&lt;h5&gt;&lt;b&gt;Base Atk &lt;/b&gt;+2; &lt;b&gt;CMB &lt;/b&gt;+4; &lt;b&gt;CMD &lt;/b&gt;16 (20 vs. trip)&lt;/h5&gt;&lt;h5&gt;&lt;b&gt;Feats &lt;/b&gt;Skill Focus (Perception), Toughness&lt;/h5&gt;&lt;h5&gt;&lt;b&gt;Skills &lt;/b&gt;Climb +10, Perception +10&lt;/h5&gt;&lt;/div&gt;&lt;hr/&gt;&lt;div&gt;&lt;h5&gt;&lt;b&gt;ECOLOGY&lt;/b&gt;&lt;/h5&gt;&lt;/div&gt;&lt;hr/&gt;&lt;div&gt;&lt;h5&gt;&lt;b&gt;Environment &lt;/b&gt; cold forests&lt;/h5&gt;&lt;h5&gt;&lt;b&gt;Organization &lt;/b&gt;solitary&lt;/h5&gt;&lt;h5&gt;&lt;b&gt;Treasure &lt;/b&gt;none&lt;/h5&gt;&lt;/div&gt;&lt;hr/&gt;&lt;div&gt;&lt;h5&gt;&lt;b&gt;SPECIAL ABILITIES&lt;/b&gt;&lt;/h5&gt;&lt;/div&gt;&lt;hr/&gt;&lt;div&gt;&lt;h5&gt;&lt;b&gt;Rage (Ex)&lt;/b&gt; A wolverine that takes damage in combat flies into a rage on its next turn, clawing and biting madly until either it or its opponent is dead. It gains +4 to Strength, +4 to Constitution, and -2 to AC. The creature cannot end its rage voluntarily.&lt;/h5&gt;&lt;/div&gt;&lt;br&gt;&lt;/br&gt;&lt;div&gt;&lt;h4&gt;&lt;p&gt;Wolverines are territorial, especially when it comes to food, and have been known to defend their kills against much larger predators, such as black bears. They are fearsome opponents, launching into a frenzy when wounded. They tend to give off a very strong, unpleasant musk smell when angry.&lt;/p&gt;&lt;p&gt;Armed with powerful jaws, strong legs, and a thick hide, wolverines are remarkably strong for their size.&lt;/p&gt;&lt;p&gt;They are reckless in battle and throw themselves at their foes, clawing and biting furiously.&lt;/p&gt;&lt;/h4&gt;&lt;/div&gt;</t>
  </si>
  <si>
    <t>Dire Wolverine</t>
  </si>
  <si>
    <t>16, touch 12, flat-footed 13</t>
  </si>
  <si>
    <t>(+3 Dex, +4 natural, -1 size)</t>
  </si>
  <si>
    <t>Fort +7, Ref +7, Will +2</t>
  </si>
  <si>
    <t>30 ft., climb 10 ft.</t>
  </si>
  <si>
    <t>2 claws +6 (1d8+4), bite +6 (1d6+4)</t>
  </si>
  <si>
    <t>Str 19, Dex 17, Con 17, Int 2, Wis 12, Cha 10</t>
  </si>
  <si>
    <t>Climb +12, Perception +12</t>
  </si>
  <si>
    <t>This terrible wolverine is as large as a bear, its jaws and claws oversized and brutal, its eyes dark and filled with rage.</t>
  </si>
  <si>
    <t>Rage (Ex) A dire wolverine that takes damage in combat flies into a rage on its next turn, madly clawing and biting until either it or its opponent is dead. It gains +4 to Strength, +4 to Constitution, and -2 to AC. The creature cannot end its rage voluntarily.</t>
  </si>
  <si>
    <t>Dire wolverines tend to be even more territorial than their smaller wolverine cousins, and they defend to the death the areas where they choose to live, often selecting humanoidsettled regions as their own and then fearlessly tearing the settlements apart.  Dire wolverines grow to about 12 feet in length and can weigh as much as 2,000 pounds.</t>
  </si>
  <si>
    <t>&lt;link rel="stylesheet"href="PF.css"&gt;&lt;div&gt;&lt;h2&gt;Wolverine, Dire &lt;/h2&gt;&lt;h3&gt;&lt;i&gt;This terrible wolverine is as large as a bear, its jaws and claws oversized and brutal, its eyes dark and filled with rage.&lt;/i&gt;&lt;/h3&gt;&lt;br&gt;&lt;/br&gt;&lt;/div&gt;&lt;div class="heading"&gt;&lt;p class="alignleft"&gt;Dire Wolverine&lt;/p&gt;&lt;p class="alignright"&gt;CR 4&lt;/p&gt;&lt;div style="clear: both;"&gt;&lt;/div&gt;&lt;/div&gt;&lt;div&gt;&lt;h5&gt;&lt;b&gt;XP &lt;/b&gt;1,200&lt;/h5&gt;&lt;h5&gt;N Large animal &lt;/h5&gt;&lt;h5&gt;&lt;b&gt;Init &lt;/b&gt;+7; &lt;b&gt;Senses &lt;/b&gt;low-light vision, scent; Perception +12&lt;/h5&gt;&lt;/div&gt;&lt;hr/&gt;&lt;div&gt;&lt;h5&gt;&lt;b&gt;DEFENSE&lt;/b&gt;&lt;/h5&gt;&lt;/div&gt;&lt;hr/&gt;&lt;div&gt;&lt;h5&gt;&lt;b&gt;AC &lt;/b&gt;16, touch 12, flat-footed 13 (+3 Dex, +4 natural, -1 size)&lt;/h5&gt;&lt;h5&gt;&lt;b&gt;hp &lt;/b&gt;42 (5d8+20)&lt;/h5&gt;&lt;h5&gt;&lt;b&gt;Fort &lt;/b&gt;+7, &lt;b&gt;Ref &lt;/b&gt;+7, &lt;b&gt;Will &lt;/b&gt;+2&lt;/h5&gt;&lt;/div&gt;&lt;hr/&gt;&lt;div&gt;&lt;h5&gt;&lt;b&gt;OFFENSE&lt;/b&gt;&lt;/h5&gt;&lt;/div&gt;&lt;hr/&gt;&lt;div&gt;&lt;h5&gt;&lt;b&gt;Spd &lt;/b&gt;30 ft., climb 10 ft.&lt;/h5&gt;&lt;h5&gt;&lt;b&gt;Melee &lt;/b&gt;2 claws +6 (1d8+4), bite +6 (1d6+4)&lt;/h5&gt;&lt;h5&gt;&lt;b&gt;Space &lt;/b&gt;10 ft.; &lt;b&gt;Reach &lt;/b&gt;5 ft.&lt;/h5&gt;&lt;h5&gt;&lt;b&gt;Special Attacks &lt;/b&gt;rage&lt;/h5&gt;&lt;/div&gt;&lt;hr/&gt;&lt;div&gt;&lt;h5&gt;&lt;b&gt;STATISTICS&lt;/b&gt;&lt;/h5&gt;&lt;/div&gt;&lt;hr/&gt;&lt;div&gt;&lt;h5&gt;&lt;b&gt;Str&lt;/b&gt; 19, &lt;b&gt;Dex&lt;/b&gt; 17, &lt;b&gt;Con&lt;/b&gt; 17, &lt;b&gt;Int&lt;/b&gt; 2, &lt;b&gt;Wis&lt;/b&gt; 12, &lt;b&gt;Cha&lt;/b&gt; 10&lt;/h5&gt;&lt;h5&gt;&lt;b&gt;Base Atk &lt;/b&gt;+3; &lt;b&gt;CMB &lt;/b&gt;+8; &lt;b&gt;CMD &lt;/b&gt;21 (25 vs. trip)&lt;/h5&gt;&lt;h5&gt;&lt;b&gt;Feats &lt;/b&gt;Improved Initiative, Skill Focus (Perception), Toughness&lt;/h5&gt;&lt;h5&gt;&lt;b&gt;Skills &lt;/b&gt;Climb +12, Perception +12&lt;/h5&gt;&lt;/div&gt;&lt;hr/&gt;&lt;div&gt;&lt;h5&gt;&lt;b&gt;ECOLOGY&lt;/b&gt;&lt;/h5&gt;&lt;/div&gt;&lt;hr/&gt;&lt;div&gt;&lt;h5&gt;&lt;b&gt;Environment &lt;/b&gt; cold forests&lt;/h5&gt;&lt;h5&gt;&lt;b&gt;Organization &lt;/b&gt;solitary or pair&lt;/h5&gt;&lt;h5&gt;&lt;b&gt;Treasure &lt;/b&gt;none&lt;/h5&gt;&lt;/div&gt;&lt;hr/&gt;&lt;div&gt;&lt;h5&gt;&lt;b&gt;SPECIAL ABILITIES&lt;/b&gt;&lt;/h5&gt;&lt;/div&gt;&lt;hr/&gt;&lt;div&gt;&lt;h5&gt;&lt;b&gt;Rage (Ex)&lt;/b&gt; A dire wolverine that takes damage in combat flies into a rage on its next turn, madly clawing and biting until either it or its opponent is dead. It gains +4 to Strength, +4 to Constitution, and -2 to AC. The creature cannot end its rage voluntarily.&lt;/h5&gt;&lt;/div&gt;&lt;br&gt;&lt;/br&gt;&lt;div&gt;&lt;h4&gt;&lt;p&gt;Dire wolverines tend to be even more territorial than their smaller wolverine cousins, and they defend to the death the areas where they choose to live, often selecting humanoidsettled regions as their own and then fearlessly tearing the settlements apart.&lt;/p&gt;&lt;p&gt;Dire wolverines grow to about 12 feet in length and can weigh as much as 2,000 pounds.&lt;/p&gt;&lt;/h4&gt;&lt;/div&gt;</t>
  </si>
  <si>
    <t>Worg</t>
  </si>
  <si>
    <t>darkvision 60 ft., low-light vision, scent;  Perception +11</t>
  </si>
  <si>
    <t>bite +7 (1d6+4 plus trip)</t>
  </si>
  <si>
    <t>Str 17, Dex 15, Con 13, Int 6, Wis 14, Cha 10</t>
  </si>
  <si>
    <t>Run, Skill Focus (Perception)</t>
  </si>
  <si>
    <t>Perception +11, Stealth +9, Survival +5</t>
  </si>
  <si>
    <t>+2 Perception, +2 Stealth, +2 Survival</t>
  </si>
  <si>
    <t>solitary, pair, or pack (3-11)</t>
  </si>
  <si>
    <t>This unusually large wolf has an evil, almost intelligent light shining in its deep red eyes.</t>
  </si>
  <si>
    <t>Worgs are oversized, evil, intelligent wolves often found dwelling amid goblins or other savage races. A typical worg has gray or black fur, stands 3 feet tall at the shoulder, and weighs 300 pounds.  Worgs hunt in packs, running down and surrounding their prey like common wolves, but their intelligence and ability to speak make them better at coordinating their attacks. They sometimes use one packmate as a decoy, pretending to be a humanoid calling for help in order to lure intelligent prey into an ambush. Worgs that travel with goblins often allow them to ride on their backs, but in such situations it is usually the worg that is the master, not the rider.</t>
  </si>
  <si>
    <t>&lt;link rel="stylesheet"href="PF.css"&gt;&lt;div&gt;&lt;h2&gt;Worg&lt;/h2&gt;&lt;h3&gt;&lt;i&gt;This unusually large wolf has an evil, almost intelligent light shining in its deep red eyes.&lt;/i&gt;&lt;/h3&gt;&lt;br&gt;&lt;/br&gt;&lt;/div&gt;&lt;div class="heading"&gt;&lt;p class="alignleft"&gt;Worg&lt;/p&gt;&lt;p class="alignright"&gt;CR 2&lt;/p&gt;&lt;div style="clear: both;"&gt;&lt;/div&gt;&lt;/div&gt;&lt;div&gt;&lt;h5&gt;&lt;b&gt;XP &lt;/b&gt;600&lt;/h5&gt;&lt;h5&gt;NE Medium magical beast &lt;/h5&gt;&lt;h5&gt;&lt;b&gt;Init &lt;/b&gt;+2; &lt;b&gt;Senses &lt;/b&gt;darkvision 60 ft., low-light vision, scent;  Perception +11&lt;/h5&gt;&lt;/div&gt;&lt;hr/&gt;&lt;div&gt;&lt;h5&gt;&lt;b&gt;DEFENSE&lt;/b&gt;&lt;/h5&gt;&lt;/div&gt;&lt;hr/&gt;&lt;div&gt;&lt;h5&gt;&lt;b&gt;AC &lt;/b&gt;14, touch 12, flat-footed 12 (+2 Dex, +2 natural)&lt;/h5&gt;&lt;h5&gt;&lt;b&gt;hp &lt;/b&gt;26 (4d10+4)&lt;/h5&gt;&lt;h5&gt;&lt;b&gt;Fort &lt;/b&gt;+5, &lt;b&gt;Ref &lt;/b&gt;+6, &lt;b&gt;Will &lt;/b&gt;+3&lt;/h5&gt;&lt;/div&gt;&lt;hr/&gt;&lt;div&gt;&lt;h5&gt;&lt;b&gt;OFFENSE&lt;/b&gt;&lt;/h5&gt;&lt;/div&gt;&lt;hr/&gt;&lt;div&gt;&lt;h5&gt;&lt;b&gt;Spd &lt;/b&gt;50 ft.&lt;/h5&gt;&lt;h5&gt;&lt;b&gt;Melee &lt;/b&gt;bite +7 (1d6+4 plus trip)&lt;/h5&gt;&lt;/div&gt;&lt;hr/&gt;&lt;div&gt;&lt;h5&gt;&lt;b&gt;STATISTICS&lt;/b&gt;&lt;/h5&gt;&lt;/div&gt;&lt;hr/&gt;&lt;div&gt;&lt;h5&gt;&lt;b&gt;Str&lt;/b&gt; 17, &lt;b&gt;Dex&lt;/b&gt; 15, &lt;b&gt;Con&lt;/b&gt; 13, &lt;b&gt;Int&lt;/b&gt; 6, &lt;b&gt;Wis&lt;/b&gt; 14, &lt;b&gt;Cha&lt;/b&gt; 10&lt;/h5&gt;&lt;h5&gt;&lt;b&gt;Base Atk &lt;/b&gt;+4; &lt;b&gt;CMB &lt;/b&gt;+7; &lt;b&gt;CMD &lt;/b&gt;19 (23 vs. trip)&lt;/h5&gt;&lt;h5&gt;&lt;b&gt;Feats &lt;/b&gt;Run, Skill Focus (Perception)&lt;/h5&gt;&lt;h5&gt;&lt;b&gt;Skills &lt;/b&gt;Perception +11, Stealth +9, Survival +5; &lt;b&gt;Racial Modifiers &lt;/b&gt;+2 Perception, +2 Stealth, +2 Survival&lt;/h5&gt;&lt;h5&gt;&lt;b&gt;Languages &lt;/b&gt;Common, Goblin&lt;/h5&gt;&lt;/div&gt;&lt;hr/&gt;&lt;div&gt;&lt;h5&gt;&lt;b&gt;ECOLOGY&lt;/b&gt;&lt;/h5&gt;&lt;/div&gt;&lt;hr/&gt;&lt;div&gt;&lt;h5&gt;&lt;b&gt;Environment &lt;/b&gt; temperate forests and plains&lt;/h5&gt;&lt;h5&gt;&lt;b&gt;Organization &lt;/b&gt;solitary, pair, or pack (3-11)&lt;/h5&gt;&lt;h5&gt;&lt;b&gt;Treasure &lt;/b&gt;incidental&lt;/h5&gt;&lt;/div&gt;&lt;br&gt;&lt;/br&gt;&lt;div&gt;&lt;h4&gt;&lt;p&gt;Worgs are oversized, evil, intelligent wolves often found dwelling amid goblins or other savage races. A typical worg has gray or black fur, stands 3 feet tall at the shoulder, and weighs 300 pounds.&lt;/p&gt;&lt;p&gt;Worgs hunt in packs, running down and surrounding their prey like common wolves, but their intelligence and ability to speak make them better at coordinating their attacks. They sometimes use one packmate as a decoy, pretending to be a humanoid calling for help in order to lure intelligent prey into an ambush. Worgs that travel with goblins often allow them to ride on their backs, but in such situations it is usually the worg that is the master, not the rider.&lt;/p&gt;&lt;/h4&gt;&lt;/div&gt;</t>
  </si>
  <si>
    <t>Winter Wolf</t>
  </si>
  <si>
    <t>17, touch 10, flat-footed 16</t>
  </si>
  <si>
    <t>(+1 Dex, +7 natural, -1 size)</t>
  </si>
  <si>
    <t>Fort +9, Ref +6, Will +3</t>
  </si>
  <si>
    <t>bite +10 (1d8+7 plus 1d6 cold and trip)</t>
  </si>
  <si>
    <t>breath weapon (every 1d4 rounds, 15-ft. cone, 6d6 cold damage, Reflex half DC 17)</t>
  </si>
  <si>
    <t>Str 20, Dex 13, Con 18, Int 9, Wis 13, Cha 10</t>
  </si>
  <si>
    <t>Perception +11, Stealth +4 (+10 in snow), Survival +5</t>
  </si>
  <si>
    <t>+2 Perception, +2 Stealth (+8 in snow), +2 Survival</t>
  </si>
  <si>
    <t xml:space="preserve"> cold forests and plains</t>
  </si>
  <si>
    <t>solitary, pair, or pack (6-11)</t>
  </si>
  <si>
    <t>This bear-sized wolf has white fur and a rime of frost around its muzzle. Its eyes are pale blue, almost white in color.</t>
  </si>
  <si>
    <t>Winter wolves are larger, smarter, more ferocious variants of worgs with white fur and a deadly breath weapon. A typical winter wolf is 8 feet long, stands 4-1/2 feet tall at the shoulder, and weighs about 450 pounds. Winter wolves will often ally themselves with frost giants, hill giants, and other large humanoids, serving entire tribes of giants as both scouts and guards.</t>
  </si>
  <si>
    <t>&lt;link rel="stylesheet"href="PF.css"&gt;&lt;div&gt;&lt;h2&gt;Worg, Winter Wolf&lt;/h2&gt;&lt;h3&gt;&lt;i&gt;This bear-sized wolf has white fur and a rime of frost around its muzzle. Its eyes are pale blue, almost white in color.&lt;/i&gt;&lt;/h3&gt;&lt;br&gt;&lt;/br&gt;&lt;/div&gt;&lt;div class="heading"&gt;&lt;p class="alignleft"&gt;Winter Wolf&lt;/p&gt;&lt;p class="alignright"&gt;CR 5&lt;/p&gt;&lt;div style="clear: both;"&gt;&lt;/div&gt;&lt;/div&gt;&lt;div&gt;&lt;h5&gt;&lt;b&gt;XP &lt;/b&gt;1,600&lt;/h5&gt;&lt;h5&gt;NE Large magical beast (cold)&lt;/h5&gt;&lt;h5&gt;&lt;b&gt;Init &lt;/b&gt;+5; &lt;b&gt;Senses &lt;/b&gt;darkvision 60 ft., low-light vision, scent; Perception +11&lt;/h5&gt;&lt;/div&gt;&lt;hr/&gt;&lt;div&gt;&lt;h5&gt;&lt;b&gt;DEFENSE&lt;/b&gt;&lt;/h5&gt;&lt;/div&gt;&lt;hr/&gt;&lt;div&gt;&lt;h5&gt;&lt;b&gt;AC &lt;/b&gt;17, touch 10, flat-footed 16 (+1 Dex, +7 natural, -1 size)&lt;/h5&gt;&lt;h5&gt;&lt;b&gt;hp &lt;/b&gt;57 (6d10+24)&lt;/h5&gt;&lt;h5&gt;&lt;b&gt;Fort &lt;/b&gt;+9, &lt;b&gt;Ref &lt;/b&gt;+6, &lt;b&gt;Will &lt;/b&gt;+3&lt;/h5&gt;&lt;h5&gt;&lt;b&gt;Immune &lt;/b&gt;cold&lt;/h5&gt;&lt;h5&gt;&lt;b&gt;Weaknesses &lt;/b&gt;vulnerability to fire&lt;/h5&gt;&lt;/div&gt;&lt;hr/&gt;&lt;div&gt;&lt;h5&gt;&lt;b&gt;OFFENSE&lt;/b&gt;&lt;/h5&gt;&lt;/div&gt;&lt;hr/&gt;&lt;div&gt;&lt;h5&gt;&lt;b&gt;Spd &lt;/b&gt;50 ft.&lt;/h5&gt;&lt;h5&gt;&lt;b&gt;Melee &lt;/b&gt;bite +10 (1d8+7 plus 1d6 cold and trip)&lt;/h5&gt;&lt;h5&gt;&lt;b&gt;Space &lt;/b&gt;10 ft.; &lt;b&gt;Reach &lt;/b&gt;5 ft.&lt;/h5&gt;&lt;h5&gt;&lt;b&gt;Special Attacks &lt;/b&gt;breath weapon (every 1d4 rounds, 15-ft. cone, 6d6 cold damage, Reflex half DC 17)&lt;/h5&gt;&lt;/div&gt;&lt;hr/&gt;&lt;div&gt;&lt;h5&gt;&lt;b&gt;STATISTICS&lt;/b&gt;&lt;/h5&gt;&lt;/div&gt;&lt;hr/&gt;&lt;div&gt;&lt;h5&gt;&lt;b&gt;Str&lt;/b&gt; 20, &lt;b&gt;Dex&lt;/b&gt; 13, &lt;b&gt;Con&lt;/b&gt; 18, &lt;b&gt;Int&lt;/b&gt; 9, &lt;b&gt;Wis&lt;/b&gt; 13, &lt;b&gt;Cha&lt;/b&gt; 10&lt;/h5&gt;&lt;h5&gt;&lt;b&gt;Base Atk &lt;/b&gt;+6; &lt;b&gt;CMB &lt;/b&gt;+12; &lt;b&gt;CMD &lt;/b&gt;23 (27 vs. trip)&lt;/h5&gt;&lt;h5&gt;&lt;b&gt;Feats &lt;/b&gt;Improved Initiative, Run, Skill Focus (Perception)&lt;/h5&gt;&lt;h5&gt;&lt;b&gt;Skills &lt;/b&gt;Perception +11, Stealth +4 (+10 in snow), Survival +5; &lt;b&gt;Racial Modifiers &lt;/b&gt;+2 Perception, +2 Stealth (+8 in snow), +2 Survival&lt;/h5&gt;&lt;h5&gt;&lt;b&gt;Languages &lt;/b&gt;Common, Giant&lt;/h5&gt;&lt;/div&gt;&lt;hr/&gt;&lt;div&gt;&lt;h5&gt;&lt;b&gt;ECOLOGY&lt;/b&gt;&lt;/h5&gt;&lt;/div&gt;&lt;hr/&gt;&lt;div&gt;&lt;h5&gt;&lt;b&gt;Environment &lt;/b&gt; cold forests and plains&lt;/h5&gt;&lt;h5&gt;&lt;b&gt;Organization &lt;/b&gt;solitary, pair, or pack (6-11)&lt;/h5&gt;&lt;h5&gt;&lt;b&gt;Treasure &lt;/b&gt;standard&lt;/h5&gt;&lt;/div&gt;&lt;br&gt;&lt;/br&gt;&lt;div&gt;&lt;h4&gt;&lt;p&gt;Winter wolves are larger, smarter, more ferocious variants of worgs with white fur and a deadly breath weapon.&lt;/p&gt;&lt;p&gt;A typical winter wolf is 8 feet long, stands 4-1/2 feet tall at the shoulder, and weighs about 450 pounds. Winter wolves will often ally themselves with frost giants, hill giants, and other large humanoids, serving entire tribes of giants as both scouts and guards.&lt;/p&gt;&lt;/h4&gt;&lt;/div&gt;</t>
  </si>
  <si>
    <t>Wraith</t>
  </si>
  <si>
    <t>darkvision 60 ft., lifesense; Perception +10</t>
  </si>
  <si>
    <t>(+5 deflection, +3 Dex)</t>
  </si>
  <si>
    <t>(5d8+25)</t>
  </si>
  <si>
    <t>channel resistance +2, incorporeal</t>
  </si>
  <si>
    <t>sunlight powerlessness</t>
  </si>
  <si>
    <t>fly 60 ft. (good)</t>
  </si>
  <si>
    <t>incorporeal touch +6 (1d6 negative energy plus 1d6 Con drain) Special Attack create spawn</t>
  </si>
  <si>
    <t>Str -, Dex 16, Con -, Int 14, Wis 14, Cha 21</t>
  </si>
  <si>
    <t>Blind-Fight, Combat Reflexes, Improved Initiative</t>
  </si>
  <si>
    <t>Diplomacy +10, Fly +7, Intimidate +13, Knowledge (planes) +7, Perception +10, Sense Motive +10, Stealth +11</t>
  </si>
  <si>
    <t>This ghostly creature is little more than a dark shape with two flickering pinpoints of light where its eyes should be.</t>
  </si>
  <si>
    <t>Create Spawn (Su) A humanoid slain by a wraith becomes a wraith in 1d4 rounds. These spawn are less powerful than typical wraiths, and suffer a -2 penalty on all d20 rolls and checks, receive -2 hp per HD, and only drain 1d2 points of Constitution on a touch. Spawn are under the command of the wraith that created them until its death, at which point they lose their spawn penalties and become free-willed wraiths. They do not possess any of the abilities they had in life. Constitution Drain (Su) Creatures hit by a wraith's touch attack must succeed on a DC 17 Fortitude save or take 1d6 points of Constitution drain. On each successful attack, the wraith gains 5 temporary hit points. The save DC is Charisma-based. Lifesense (Su) A wraith notices and locates living creatures within 60 feet, just as if it possessed the blindsight ability. Sunlight Powerlessness (Ex) A wraith caught in sunlight cannot attack and is staggered. Unnatural Aura (Su) Animals do not willingly approach within 30 feet of a wraith, unless a master makes a DC 25 Handle Animal, Ride, or wild empathy check.</t>
  </si>
  <si>
    <t>Wraiths are undead creatures born of evil and darkness. They hate light and living things, as they have lost much of their connection to their former lives. Dread Wraith A wraith that exists for long enough and feeds on enough life force undergoes an unholy transformation, becoming a creature known as a dread wraith. This causes the wraith to increase in size and strength, and to inf lict 2d6 points of negative energy damage and 1d8 Constitution drain with its incorporeal touch. You can create a dread wraith by applying the giant and advanced simple templates, or you can increase the basic wraith to a Large 16 HD undead.</t>
  </si>
  <si>
    <t>&lt;link rel="stylesheet"href="PF.css"&gt;&lt;div&gt;&lt;h2&gt;Wraith&lt;/h2&gt;&lt;h3&gt;&lt;i&gt;This ghostly creature is little more than a dark shape with two flickering pinpoints of light where its eyes should be.&lt;/i&gt;&lt;/h3&gt;&lt;br&gt;&lt;/br&gt;&lt;/div&gt;&lt;div class="heading"&gt;&lt;p class="alignleft"&gt;Wraith&lt;/p&gt;&lt;p class="alignright"&gt;CR 5&lt;/p&gt;&lt;div style="clear: both;"&gt;&lt;/div&gt;&lt;/div&gt;&lt;div&gt;&lt;h5&gt;&lt;b&gt;XP &lt;/b&gt;1,600&lt;/h5&gt;&lt;h5&gt;LE Medium undead (incorporeal)&lt;/h5&gt;&lt;h5&gt;&lt;b&gt;Init &lt;/b&gt;+7; &lt;b&gt;Senses &lt;/b&gt;darkvision 60 ft., lifesense; Perception +10&lt;/h5&gt;&lt;h5&gt;&lt;b&gt;Aura &lt;/b&gt;unnatural aura (30 ft.)&lt;/h5&gt;&lt;/div&gt;&lt;hr/&gt;&lt;div&gt;&lt;h5&gt;&lt;b&gt;DEFENSE&lt;/b&gt;&lt;/h5&gt;&lt;/div&gt;&lt;hr/&gt;&lt;div&gt;&lt;h5&gt;&lt;b&gt;AC &lt;/b&gt;18, touch 18, flat-footed 14 (+5 deflection, +3 Dex)&lt;/h5&gt;&lt;h5&gt;&lt;b&gt;hp &lt;/b&gt;47 (5d8+25)&lt;/h5&gt;&lt;h5&gt;&lt;b&gt;Fort &lt;/b&gt;+6, &lt;b&gt;Ref &lt;/b&gt;+4, &lt;b&gt;Will &lt;/b&gt;+6&lt;/h5&gt;&lt;h5&gt;&lt;b&gt;Defensive Abilities &lt;/b&gt;channel resistance +2, incorporeal; &lt;b&gt;Immune &lt;/b&gt;undead traits&lt;/h5&gt;&lt;h5&gt;&lt;b&gt;Weaknesses &lt;/b&gt;sunlight powerlessness&lt;/h5&gt;&lt;/div&gt;&lt;hr/&gt;&lt;div&gt;&lt;h5&gt;&lt;b&gt;OFFENSE&lt;/b&gt;&lt;/h5&gt;&lt;/div&gt;&lt;hr/&gt;&lt;div&gt;&lt;h5&gt;&lt;b&gt;Spd &lt;/b&gt;fly 60 ft. (good)&lt;/h5&gt;&lt;h5&gt;&lt;b&gt;Melee &lt;/b&gt;incorporeal touch +6 (1d6 negative energy plus 1d6 Con drain) Special Attack create spawn&lt;/h5&gt;&lt;/div&gt;&lt;hr/&gt;&lt;div&gt;&lt;h5&gt;&lt;b&gt;STATISTICS&lt;/b&gt;&lt;/h5&gt;&lt;/div&gt;&lt;hr/&gt;&lt;div&gt;&lt;h5&gt;&lt;b&gt;Str&lt;/b&gt; -, &lt;b&gt;Dex&lt;/b&gt; 16, &lt;b&gt;Con&lt;/b&gt; -, &lt;b&gt;Int&lt;/b&gt; 14, &lt;b&gt;Wis&lt;/b&gt; 14, &lt;b&gt;Cha&lt;/b&gt; 21&lt;/h5&gt;&lt;h5&gt;&lt;b&gt;Base Atk &lt;/b&gt;+3; &lt;b&gt;CMB &lt;/b&gt;+6; &lt;b&gt;CMD &lt;/b&gt;21&lt;/h5&gt;&lt;h5&gt;&lt;b&gt;Feats &lt;/b&gt;Blind-Fight, Combat Reflexes, Improved Initiative&lt;/h5&gt;&lt;h5&gt;&lt;b&gt;Skills &lt;/b&gt;Diplomacy +10, Fly +7, Intimidate +13, Knowledge (planes) +7, Perception +10, Sense Motive +10, Stealth +11&lt;/h5&gt;&lt;h5&gt;&lt;b&gt;Languages &lt;/b&gt;Common, Infernal&lt;/h5&gt;&lt;/div&gt;&lt;hr/&gt;&lt;div&gt;&lt;h5&gt;&lt;b&gt;ECOLOGY&lt;/b&gt;&lt;/h5&gt;&lt;/div&gt;&lt;hr/&gt;&lt;div&gt;&lt;h5&gt;&lt;b&gt;Environment &lt;/b&gt; any&lt;/h5&gt;&lt;h5&gt;&lt;b&gt;Organization &lt;/b&gt;solitary, pair, gang (3-6), or pack (7-12)&lt;/h5&gt;&lt;h5&gt;&lt;b&gt;Treasure &lt;/b&gt;none&lt;/h5&gt;&lt;/div&gt;&lt;hr/&gt;&lt;div&gt;&lt;h5&gt;&lt;b&gt;SPECIAL ABILITIES&lt;/b&gt;&lt;/h5&gt;&lt;/div&gt;&lt;hr/&gt;&lt;div&gt;&lt;h5&gt;&lt;b&gt;Create Spawn (Su)&lt;/b&gt; A humanoid slain by a wraith becomes a wraith in 1d4 rounds. These spawn are less powerful than typical wraiths, and suffer a -2 penalty on all d20 rolls and checks, receive -2 hp per HD, and only drain 1d2 points of Constitution on a touch. Spawn are under the command of the wraith that created them until its death, at which point they lose their spawn penalties and become free-willed wraiths. They do not possess any of the abilities they had in life. &lt;/h5&gt;&lt;h5&gt;&lt;b&gt;Constitution Drain (Su)&lt;/b&gt; Creatures hit by a wraith's touch attack must succeed on a DC 17 Fortitude save or take 1d6 points of Constitution drain. On each successful attack, the wraith gains 5 temporary hit points. The save DC is Charisma-based. &lt;/h5&gt;&lt;h5&gt;&lt;b&gt;Lifesense (Su)&lt;/b&gt; A wraith notices and locates living creatures within 60 feet, just as if it possessed the blindsight ability.&lt;/h5&gt;&lt;h5&gt;&lt;b&gt; Sunlight Powerlessness (Ex)&lt;/b&gt; A wraith caught in sunlight cannot attack and is staggered. &lt;/h5&gt;&lt;h5&gt;&lt;b&gt;Unnatural Aura (Su)&lt;/b&gt; Animals do not willingly approach within 30 feet of a wraith, unless a master makes a DC 25 Handle Animal, Ride, or wild empathy check.&lt;/h5&gt;&lt;/div&gt;&lt;br&gt;&lt;/br&gt;&lt;div&gt;&lt;h4&gt;&lt;p&gt;Wraiths are undead creatures born of evil and darkness.&lt;/p&gt;&lt;p&gt;They hate light and living things, as they have lost much of their connection to their former lives.&lt;/p&gt;&lt;p&gt;&lt;b&gt;Dread Wraith&lt;/b&gt;&lt;br&gt; A wraith that exists for long enough and feeds on enough life force undergoes an unholy transformation, becoming a creature known as a dread wraith. This causes the wraith to increase in size and strength, and to inf lict 2d6 points of negative energy damage and 1d8 Constitution drain with its incorporeal touch. You can create a dread wraith by applying the giant and advanced simple templates, or you can increase the basic wraith to a Large 16 HD undead.&lt;/p&gt;&lt;/h4&gt;&lt;/div&gt;</t>
  </si>
  <si>
    <t>Wyvern</t>
  </si>
  <si>
    <t>darkvision 60 ft., low-light vision, scent;  Perception +18</t>
  </si>
  <si>
    <t>(7d12+28)</t>
  </si>
  <si>
    <t>Fort +9, Ref +6, Will +8</t>
  </si>
  <si>
    <t>sleep, paralysis</t>
  </si>
  <si>
    <t>sting +10 melee (1d6+4 plus poison), bite +10 melee  (2d6+4 plus grab), 2 wings +5 (1d6+2)</t>
  </si>
  <si>
    <t>5 ft.  Special Attack rake (2 talons +10, 1d6+4)</t>
  </si>
  <si>
    <t>Str 19, Dex 12, Con 18, Int 7, Wis 12,  Cha 9</t>
  </si>
  <si>
    <t>Flyby Attack, Improved Initiative, Iron Will, Skill Focus (Perception)</t>
  </si>
  <si>
    <t>Fly +5, Perception +18, Sense Motive +11, Stealth +7</t>
  </si>
  <si>
    <t xml:space="preserve"> temperate or warm hills</t>
  </si>
  <si>
    <t>A dark blue dragon, its wings immense and its tail tipped with a hooked stinger, lands on two taloned feet and roars a challenge.</t>
  </si>
  <si>
    <t>Poison (Ex) Sting-injury; save DC 17; frequency 1/ round for 6 rounds; effect 1d4 Constitution damage; cure 2 consecutive saves. The save DC is Constitution-based.</t>
  </si>
  <si>
    <t>Wyverns are nasty, brutish, and violent reptilian beasts akin to more powerful dragons. They are always aggressive and impatient, and are quick to resort to force in order to accomplish their goals. For this reason, dragons generally look down upon wyverns, considering their distant cousins nothing more than primitive savages with a distinct lack of style or wit. In most cases, this generalization is spot-on. Although far from animalistic in intellect, and capable of speech, most wyverns simply can't be bothered with the subtlety of diplomacy, and prefer to fight first and parley later, and even then only if faced with a foe they can neither defeat nor flee from.  Wyverns are territorial creatures. Though they occasionally hunt in small groups for large prey, they are generally solitary creatures, hunting in areas ranging in size from 100 to 200 square miles. Wyverns have been known to fight to the death among themselves for the right to hunt a territory rich with prey.  Although constantly hungry and prone to mayhem, a wyvern that can be befriended (usually through a delicate combination of flattery, intimidation, food, and treasure) becomes a powerful ally. They often serve giants and monstrous humanoids as guardians, and some lizardfolk and boggard tribes even use them as mounts, although such arrangements are quite costly in terms of food and gold, for few are the wyverns who would willingly serve as steeds for lesser creatures for long.  A wyvern is about 16 feet in length, half of which is tail. The average wyvern weighs 2,000 pounds.</t>
  </si>
  <si>
    <t>&lt;link rel="stylesheet"href="PF.css"&gt;&lt;div&gt;&lt;h2&gt;Wyvern&lt;/h2&gt;&lt;h3&gt;&lt;i&gt;A dark blue dragon, its wings immense and its tail tipped with a hooked stinger, lands on two taloned feet and roars a challenge.&lt;/i&gt;&lt;/h3&gt;&lt;br&gt;&lt;/br&gt;&lt;/div&gt;&lt;div class="heading"&gt;&lt;p class="alignleft"&gt;Wyvern&lt;/p&gt;&lt;p class="alignright"&gt;CR 6&lt;/p&gt;&lt;div style="clear: both;"&gt;&lt;/div&gt;&lt;/div&gt;&lt;div&gt;&lt;h5&gt;&lt;b&gt;XP &lt;/b&gt;2,400&lt;/h5&gt;&lt;h5&gt;N Large dragon &lt;/h5&gt;&lt;h5&gt;&lt;b&gt;Init &lt;/b&gt;+5; &lt;b&gt;Senses &lt;/b&gt;darkvision 60 ft., low-light vision, scent;  Perception +18&lt;/h5&gt;&lt;/div&gt;&lt;hr/&gt;&lt;div&gt;&lt;h5&gt;&lt;b&gt;DEFENSE&lt;/b&gt;&lt;/h5&gt;&lt;/div&gt;&lt;hr/&gt;&lt;div&gt;&lt;h5&gt;&lt;b&gt;AC &lt;/b&gt;19, touch 10, flat-footed 18 (+1 Dex, +9 natural, -1 size)&lt;/h5&gt;&lt;h5&gt;&lt;b&gt;hp &lt;/b&gt;73 (7d12+28)&lt;/h5&gt;&lt;h5&gt;&lt;b&gt;Fort &lt;/b&gt;+9, &lt;b&gt;Ref &lt;/b&gt;+6, &lt;b&gt;Will &lt;/b&gt;+8&lt;/h5&gt;&lt;h5&gt;&lt;b&gt;Immune &lt;/b&gt;sleep, paralysis&lt;/h5&gt;&lt;/div&gt;&lt;hr/&gt;&lt;div&gt;&lt;h5&gt;&lt;b&gt;OFFENSE&lt;/b&gt;&lt;/h5&gt;&lt;/div&gt;&lt;hr/&gt;&lt;div&gt;&lt;h5&gt;&lt;b&gt;Spd &lt;/b&gt;20 ft., fly 60 ft. (poor)&lt;/h5&gt;&lt;h5&gt;&lt;b&gt;Melee &lt;/b&gt;sting +10 melee (1d6+4 plus poison), bite +10 melee  (2d6+4 plus grab), 2 wings +5 (1d6+2)&lt;/h5&gt;&lt;h5&gt;&lt;b&gt;Space &lt;/b&gt;10 ft.; &lt;b&gt;Reach &lt;/b&gt;5 ft.  Special Attack rake (2 talons +10, 1d6+4)&lt;/h5&gt;&lt;/div&gt;&lt;hr/&gt;&lt;div&gt;&lt;h5&gt;&lt;b&gt;STATISTICS&lt;/b&gt;&lt;/h5&gt;&lt;/div&gt;&lt;hr/&gt;&lt;div&gt;&lt;h5&gt;&lt;b&gt;Str&lt;/b&gt; 19, &lt;b&gt;Dex&lt;/b&gt; 12, &lt;b&gt;Con&lt;/b&gt; 18, &lt;b&gt;Int&lt;/b&gt; 7, &lt;b&gt;Wis&lt;/b&gt; 12,  &lt;b&gt;Cha&lt;/b&gt; 9&lt;/h5&gt;&lt;h5&gt;&lt;b&gt;Base Atk &lt;/b&gt;+7; &lt;b&gt;CMB &lt;/b&gt;+12 (+16 grapple); &lt;b&gt;CMD &lt;/b&gt;23&lt;/h5&gt;&lt;h5&gt;&lt;b&gt;Feats &lt;/b&gt;Flyby Attack, Improved Initiative, Iron Will, Skill Focus (Perception)&lt;/h5&gt;&lt;h5&gt;&lt;b&gt;Skills &lt;/b&gt;Fly +5, Perception +18, Sense Motive +11, Stealth +7; &lt;b&gt;Racial Modifiers &lt;/b&gt;+4 Perception&lt;/h5&gt;&lt;h5&gt;&lt;b&gt;Languages &lt;/b&gt;Draconic&lt;/h5&gt;&lt;/div&gt;&lt;hr/&gt;&lt;div&gt;&lt;h5&gt;&lt;b&gt;ECOLOGY&lt;/b&gt;&lt;/h5&gt;&lt;/div&gt;&lt;hr/&gt;&lt;div&gt;&lt;h5&gt;&lt;b&gt;Environment &lt;/b&gt; temperate or warm hills&lt;/h5&gt;&lt;h5&gt;&lt;b&gt;Organization &lt;/b&gt;solitary, pair, or flight (3-6)&lt;/h5&gt;&lt;h5&gt;&lt;b&gt;Treasure &lt;/b&gt;standard&lt;/h5&gt;&lt;/div&gt;&lt;hr/&gt;&lt;div&gt;&lt;h5&gt;&lt;b&gt;SPECIAL ABILITIES&lt;/b&gt;&lt;/h5&gt;&lt;/div&gt;&lt;hr/&gt;&lt;div&gt;&lt;h5&gt;&lt;b&gt;Poison (Ex)&lt;/b&gt; Sting-injury; save DC 17; frequency 1/ round for 6 rounds; effect 1d4 Constitution damage; cure 2 consecutive saves. The save DC is Constitution-based.&lt;/h5&gt;&lt;/div&gt;&lt;br&gt;&lt;/br&gt;&lt;div&gt;&lt;h4&gt;&lt;p&gt;Wyverns are nasty, brutish, and violent reptilian beasts akin to more powerful dragons. They are always aggressive and impatient, and are quick to resort to force in order to accomplish their goals. For this reason, dragons generally look down upon wyverns, considering their distant cousins nothing more than primitive savages with a distinct lack of style or wit. In most cases, this generalization is spot-on. Although far from animalistic in intellect, and capable of speech, most wyverns simply can't be bothered with the subtlety of diplomacy, and prefer to fight first and parley later, and even then only if faced with a foe they can neither defeat nor flee from.&lt;/p&gt;&lt;p&gt;Wyverns are territorial creatures. Though they occasionally hunt in small groups for large prey, they are generally solitary creatures, hunting in areas ranging in size from 100 to 200 square miles. Wyverns have been known to fight to the death among themselves for the right to hunt a territory rich with prey.&lt;/p&gt;&lt;p&gt;Although constantly hungry and prone to mayhem, a wyvern that can be befriended (usually through a delicate combination of flattery, intimidation, food, and treasure) becomes a powerful ally. They often serve giants and monstrous humanoids as guardians, and some lizardfolk and boggard tribes even use them as mounts, although such arrangements are quite costly in terms of food and gold, for few are the wyverns who would willingly serve as steeds for lesser creatures for long.&lt;/p&gt;&lt;p&gt;A wyvern is about 16 feet in length, half of which is tail. The average wyvern weighs 2,000 pounds.&lt;/p&gt;&lt;/h4&gt;&lt;/div&gt;</t>
  </si>
  <si>
    <t>Xill</t>
  </si>
  <si>
    <t>21, touch 14, flat-footed 17</t>
  </si>
  <si>
    <t>(+4 Dex, +5 natural, +2 shield)</t>
  </si>
  <si>
    <t>Fort +8, Ref +10, Will +6</t>
  </si>
  <si>
    <t>short swords +13/+13/+8 (1d6+3/19-20), claw +13 (1d4+3 plus grab), bite +7 (1d3+1 plus paralysis), or 4 claws +13 (1d4+3 plus grab), bite +12 (1d3+3 plus paralysis)</t>
  </si>
  <si>
    <t>2 longbows +13 (1d8/x3)</t>
  </si>
  <si>
    <t>implant, paralysis (1d4 hours, DC 16)</t>
  </si>
  <si>
    <t>Str 17, Dex 18, Con 14, Int 15, Wis 12, Cha 11</t>
  </si>
  <si>
    <t>Combat Reflexes, Improved Initiative, Iron Will, Weapon Focus (claw, short sword)</t>
  </si>
  <si>
    <t>Acrobatics +16, Bluff +12, Intimidate +12, Knowledge (arcana) +14, Knowledge (planes) +14, Perception +13, Sense Motive +13, Stealth +14</t>
  </si>
  <si>
    <t>multiweapon mastery, planewalk</t>
  </si>
  <si>
    <t xml:space="preserve"> any (Ethereal Plane)</t>
  </si>
  <si>
    <t>standard (heavy steel shield, 2 short swords, 2 longbows with 40 arrows, other treasure)</t>
  </si>
  <si>
    <t>This flame-red humanoid appears to be a strange mix of insect and reptile, with four arms and twitching, fanged mandibles.</t>
  </si>
  <si>
    <t>Implant (Ex) As a standard action, a xill can lay 2d6 eggs in a helpless creature. A xill's eggs hatch in 24 hours, at which point the young consume the host from within, inflicting 1 point of Con damage per hour per young until the host dies. The young then emerge and planewalk to the Ethereal Plane, if possible, to mature. A remove disease spell (or similar effect) rids a victim of all implanted eggs or active young, or they can be cut out one at a time with DC 20 Heal checks (each attempt takes 10 minutes). If a check fails, the healer can try again, but each attempt (successful or not) deals 1d4 points of damage to the patient. Multiweapon Mastery (Ex) A xill never takes penalties to an attack roll when fighting with multiple weapons, and treats claws as primary attacks even when also wielding weapons. Planewalk (Su) A xill can shift from the Ethereal Plane to the Material Plane as a move action. Shifting from the Material Plane to the Ethereal Plane takes 2 consecutive full-round actions, during which time the xill is immobile. As a xill fades away, it becomes harder to hit: opponents have a 20% miss chance in the first round and a 50% miss chance in the second. A xill can take a single willing or helpless creature with it when it switches planes.</t>
  </si>
  <si>
    <t>Xills are the scourge of the Ethereal Plane, conquering everything in their paths with only one purpose: to perpetuate their race at the expense of others. All xills are female and capable of fertilizing their own eggs, but require living hosts to incubate these eggs, which they inject into paralyzed victims by means of a grotesque ovipositor normally kept retracted behind their mandibles. Evil and alien, the plane-shifting xills possess impressive intelligence and a totalitarian, militaristic culture all their own. Though they see most other life forms as incubators, they particularly prize phase spiders for this purpose.</t>
  </si>
  <si>
    <t>&lt;link rel="stylesheet"href="PF.css"&gt;&lt;div&gt;&lt;h2&gt;Xill&lt;/h2&gt;&lt;h3&gt;&lt;i&gt;&lt;i&gt;This flame-red humanoid appears to be a strange mix of insect and reptile&lt;/i&gt;, &lt;i&gt;with four arms and twitching&lt;/i&gt;, &lt;i&gt;fanged mandibles.&lt;/i&gt;&lt;/i&gt;&lt;/h3&gt;&lt;br&gt;&lt;/br&gt;&lt;/div&gt;&lt;div class="heading"&gt;&lt;p class="alignleft"&gt;Xill&lt;/p&gt;&lt;p class="alignright"&gt;CR 6&lt;/p&gt;&lt;div style="clear: both;"&gt;&lt;/div&gt;&lt;/div&gt;&lt;div&gt;&lt;h5&gt;&lt;b&gt;XP &lt;/b&gt;2,400&lt;/h5&gt;&lt;h5&gt;LE Medium outsider (evil, extraplanar)&lt;/h5&gt;&lt;h5&gt;&lt;b&gt;Init &lt;/b&gt;+8; &lt;b&gt;Senses &lt;/b&gt;darkvision 60 ft.; Perception +13&lt;/h5&gt;&lt;/div&gt;&lt;hr/&gt;&lt;div&gt;&lt;h5&gt;&lt;b&gt;DEFENSE&lt;/b&gt;&lt;/h5&gt;&lt;/div&gt;&lt;hr/&gt;&lt;div&gt;&lt;h5&gt;&lt;b&gt;AC &lt;/b&gt;21, touch 14, flat-footed 17 (+4 Dex, +5 natural, +2 shield)&lt;/h5&gt;&lt;h5&gt;&lt;b&gt;hp &lt;/b&gt;67 (9d10+18)&lt;/h5&gt;&lt;h5&gt;&lt;b&gt;Fort &lt;/b&gt;+8, &lt;b&gt;Ref &lt;/b&gt;+10, &lt;b&gt;Will &lt;/b&gt;+6&lt;/h5&gt;&lt;h5&gt;&lt;b&gt;SR &lt;/b&gt;17&lt;/h5&gt;&lt;/div&gt;&lt;hr/&gt;&lt;div&gt;&lt;h5&gt;&lt;b&gt;OFFENSE&lt;/b&gt;&lt;/h5&gt;&lt;/div&gt;&lt;hr/&gt;&lt;div&gt;&lt;h5&gt;&lt;b&gt;Spd &lt;/b&gt;40 ft.&lt;/h5&gt;&lt;h5&gt;&lt;b&gt;Melee &lt;/b&gt;short swords +13/+13/+8 (1d6+3/19-20), claw +13 (1d4+3 plus grab), bite +7 (1d3+1 plus paralysis), or &lt;/br&gt;4 claws +13 (1d4+3 plus grab), bite +12 (1d3+3 plus paralysis)&lt;/h5&gt;&lt;h5&gt;&lt;b&gt;Ranged &lt;/b&gt;2 longbows +13 (1d8/x3)&lt;/h5&gt;&lt;h5&gt;&lt;b&gt;Space &lt;/b&gt;5 ft.; &lt;b&gt;Reach &lt;/b&gt;5 ft.&lt;/h5&gt;&lt;h5&gt;&lt;b&gt;Special Attacks &lt;/b&gt;implant, paralysis (1d4 hours, DC 16)&lt;/h5&gt;&lt;/div&gt;&lt;hr/&gt;&lt;div&gt;&lt;h5&gt;&lt;b&gt;STATISTICS&lt;/b&gt;&lt;/h5&gt;&lt;/div&gt;&lt;hr/&gt;&lt;div&gt;&lt;h5&gt;&lt;b&gt;Str &lt;/b&gt;17, &lt;b&gt;Dex &lt;/b&gt;18, &lt;b&gt;Con &lt;/b&gt;14, &lt;b&gt;Int &lt;/b&gt; 15, &lt;b&gt;Wis &lt;/b&gt;12, &lt;b&gt;Cha &lt;/b&gt;11&lt;/h5&gt;&lt;h5&gt;&lt;b&gt;Base Atk &lt;/b&gt;+9; &lt;b&gt;CMB &lt;/b&gt;+12 (+16 grapple); &lt;b&gt;CMD &lt;/b&gt;26&lt;/h5&gt;&lt;h5&gt;&lt;b&gt;Feats &lt;/b&gt;Combat Reflexes, Improved Initiative, Iron Will, Weapon Focus (claw, short sword)&lt;/h5&gt;&lt;h5&gt;&lt;b&gt;Skills &lt;/b&gt;Acrobatics +16, Bluff +12, Intimidate +12, Knowledge (arcana) +14, Knowledge (planes) +14, Perception +13, Sense Motive +13, Stealth +14&lt;/h5&gt;&lt;h5&gt;&lt;b&gt;Languages &lt;/b&gt;Common, Infernal&lt;/h5&gt;&lt;h5&gt;&lt;b&gt;SQ &lt;/b&gt;multiweapon mastery, planewalk&lt;/h5&gt;&lt;/div&gt;&lt;hr/&gt;&lt;div&gt;&lt;h5&gt;&lt;b&gt;ECOLOGY&lt;/b&gt;&lt;/h5&gt;&lt;/div&gt;&lt;hr/&gt;&lt;div&gt;&lt;h5&gt;&lt;b&gt;Environment &lt;/b&gt; any (Ethereal Plane)&lt;/h5&gt;&lt;h5&gt;&lt;b&gt;Organization &lt;/b&gt;solitary, pair, or gang (3-6)&lt;/h5&gt;&lt;h5&gt;&lt;b&gt;Treasure &lt;/b&gt;standard (heavy steel shield, 2 short swords, 2 longbows with 40 arrows, other treasure)&lt;/h5&gt;&lt;/div&gt;&lt;hr/&gt;&lt;div&gt;&lt;h5&gt;&lt;b&gt;SPECIAL ABILITIES&lt;/b&gt;&lt;/h5&gt;&lt;/div&gt;&lt;hr/&gt;&lt;div&gt;&lt;h5&gt;&lt;b&gt;Implant (Ex)&lt;/b&gt; As a standard action, a xill can lay 2d6 eggs in a helpless creature. A xill's eggs hatch in 24 hours, at which point the young consume the host from within, inflicting 1 point of Con damage per hour per young until the host dies. The young then emerge and planewalk to the Ethereal Plane, if possible, to mature. A &lt;i&gt;remove disease&lt;/i&gt; spell (or similar effect) rids a victim of all implanted eggs or active young, or they can be cut out one at a time with DC 20 Heal checks (each attempt takes 10 minutes). If a check fails, the healer can try again, but each attempt (successful or not) deals 1d4 points of damage to the patient. &lt;/h5&gt;&lt;h5&gt;&lt;b&gt;Multiweapon Mastery (Ex)&lt;/b&gt; A xill never takes penalties to an attack roll when fighting with multiple weapons, and treats claws as primary attacks even when also wielding weapons. &lt;/h5&gt;&lt;h5&gt;&lt;b&gt;Planewalk (Su)&lt;/b&gt; A xill can shift from the Ethereal Plane to the Material Plane as a move action. Shifting from the Material Plane to the Ethereal Plane takes 2 consecutive full-round actions, during which time the xill is immobile. As a xill fades away, it becomes harder to hit: opponents have a 20% miss chance in the first round and a 50% miss chance in the second. A xill can take a single willing or helpless creature with it when it switches planes.&lt;/h5&gt;&lt;/div&gt;&lt;br&gt;&lt;/br&gt;&lt;div&gt;&lt;h4&gt;&lt;p&gt;&lt;p&gt;Xills are the scourge of the Ethereal Plane, conquering everything in their paths with only one purpose: to perpetuate their race at the expense of others. All xills are female and capable of fertilizing their own eggs, but require living hosts to incubate these eggs, which they inject into paralyzed victims by means of a grotesque ovipositor normally kept retracted behind their mandibles. Evil and alien, the plane-shifting xills possess impressive intelligence and a totalitarian, militaristic culture all their own. Though they see most other life forms as incubators, they particularly prize phase spiders for this purpose.&lt;/p&gt;&lt;/h4&gt;&lt;/div&gt;</t>
  </si>
  <si>
    <t>Xorn</t>
  </si>
  <si>
    <t>all-around vision, darkvision 60 ft.,  tremorsense 60 ft.; Perception +14</t>
  </si>
  <si>
    <t>21, touch 10, flat-footed 21</t>
  </si>
  <si>
    <t>(+11 natural)</t>
  </si>
  <si>
    <t>(7d10+28)</t>
  </si>
  <si>
    <t>Fort +8, Ref +2, Will +5</t>
  </si>
  <si>
    <t>cold, fire, flanking</t>
  </si>
  <si>
    <t>20 ft., burrow 20 ft.</t>
  </si>
  <si>
    <t>earth glide</t>
  </si>
  <si>
    <t>bite +10 (4d6+3), 3 claws +10 (1d4+3)</t>
  </si>
  <si>
    <t>Str 17, Dex 10, Con 17, Int 10, Wis 11, Cha 10</t>
  </si>
  <si>
    <t>20 (22 vs. trip)</t>
  </si>
  <si>
    <t>Cleave, Improved Bull Rush, Power Attack, Toughness</t>
  </si>
  <si>
    <t>Appraise +10, Intimidate +10, Knowledge (dungeonering) +10, Perception +14, Stealth +10, Survival +10</t>
  </si>
  <si>
    <t>standard (precious metals, gems, and magic gems or  jewelry only)</t>
  </si>
  <si>
    <t>This squat beast is as wide as it is tall. Strangely symmetrical, it has three arms, three legs, three eyes, and one huge mouth.</t>
  </si>
  <si>
    <t>All-Around Vision (Ex) A xorn sees in all directions at the same time, giving it a +4 racial bonus on Perception checks. A xorn cannot be flanked.  Earth Glide (Ex) A xorn can glide through any sort of natural earth or stone as easily as a fish swims through water. Its burrowing leaves no sign of its passage nor hint at its presence to creatures that don't possess tremorsense. A move earth spell cast on an area containing a xorn moves the xorn back 30 feet, stunning the creature for 1 round unless it succeeds on a DC 15 Fortitude save.</t>
  </si>
  <si>
    <t>Strange creatures as big around as they are tall, xorns have little interest in natives of the Material Plane- except for the gems and precious metals they might be carrying. Lurking beneath the surface for what might seem long stretches of time to humans, a xorn might wait months, even years, for the right treat to come along, assaulting the being carrying its favorite meal, such as a certain gemstone or the right sort of silver.  Adventurers who frequent regions inhabited by xorns often carry with them small chunks of raw ore or relatively inexpensive gemstones or crystals to use as bribes. While the price of a gemstone or piece of metal is often in direct proportion to the object's flavor and desirability as a meal, most xorns are quite gluttonous and prefer quantity over quality when it comes to food Treasure found carried by a xorn or stashed in its lair amounts to little more than snacks set aside for another day. An offering of a particularly delicious (and expensive) jewel or piece of precious metal can swiftly secure a xorn's temporary allegiance. Since xorns can swim through solid rock with ease, they make excellent guides in underground regions.  Xorns grow in size as they age. The youngest xorns are approximately 3 feet in size, and can be represented by applying the young simple template to the statistics presented here. The most commonly encountered xorns are about 5 feet tall (and wide), while the largest are 8 feet or more and weigh upward of 9,000 pounds. These elder xorns are giant advanced xorns, but some even greater xorns exist as well, with upward of 15 Hit Dice.  Often, an elder xorn possesses class levels as well.  These creatures are generally leaders, heroes, or even outcasts or villains in xorn society. A classed elder xorn typically has levels in barbarian or rogue.  Xorns aren't particularly religious, but those who do have deep faith are typically druids (though such xorns rarely, if ever, take animal companions, as such followers cannot follow through solid rock, and instead choose to take the Earth domain). Xorn bards and sorcerers are not unheard of either, with bards favoring Perform (sing) as their focus, and sorcerers almost invariably having the Elemental (earth) bloodline.</t>
  </si>
  <si>
    <t>&lt;link rel="stylesheet"href="PF.css"&gt;&lt;div&gt;&lt;h2&gt;Xorn&lt;/h2&gt;&lt;h3&gt;&lt;i&gt;This squat beast is as wide as it is tall. Strangely symmetrical, it has three arms, three legs, three eyes, and one huge mouth.&lt;/i&gt;&lt;/h3&gt;&lt;br&gt;&lt;/br&gt;&lt;/div&gt;&lt;div class="heading"&gt;&lt;p class="alignleft"&gt;Xorn&lt;/p&gt;&lt;p class="alignright"&gt;CR 6&lt;/p&gt;&lt;div style="clear: both;"&gt;&lt;/div&gt;&lt;/div&gt;&lt;div&gt;&lt;h5&gt;&lt;b&gt;XP &lt;/b&gt;2,400&lt;/h5&gt;&lt;h5&gt;N Medium outsider (earth, extraplanar)&lt;/h5&gt;&lt;h5&gt;&lt;b&gt;Init &lt;/b&gt;+0; &lt;b&gt;Senses &lt;/b&gt;all-around vision, darkvision 60 ft.,  tremorsense 60 ft.; Perception +14&lt;/h5&gt;&lt;/div&gt;&lt;hr/&gt;&lt;div&gt;&lt;h5&gt;&lt;b&gt;DEFENSE&lt;/b&gt;&lt;/h5&gt;&lt;/div&gt;&lt;hr/&gt;&lt;div&gt;&lt;h5&gt;&lt;b&gt;AC &lt;/b&gt;21, touch 10, flat-footed 21 (+11 natural)&lt;/h5&gt;&lt;h5&gt;&lt;b&gt;hp &lt;/b&gt;66 (7d10+28)&lt;/h5&gt;&lt;h5&gt;&lt;b&gt;Fort &lt;/b&gt;+8, &lt;b&gt;Ref &lt;/b&gt;+2, &lt;b&gt;Will &lt;/b&gt;+5&lt;/h5&gt;&lt;h5&gt;&lt;b&gt;DR &lt;/b&gt;5/bludgeoning; &lt;b&gt;Immune &lt;/b&gt;cold, fire, flanking; &lt;b&gt;Resist &lt;/b&gt;electricity 10&lt;/h5&gt;&lt;/div&gt;&lt;hr/&gt;&lt;div&gt;&lt;h5&gt;&lt;b&gt;OFFENSE&lt;/b&gt;&lt;/h5&gt;&lt;/div&gt;&lt;hr/&gt;&lt;div&gt;&lt;h5&gt;&lt;b&gt;Spd &lt;/b&gt;20 ft., burrow 20 ft.; earth glide&lt;/h5&gt;&lt;h5&gt;&lt;b&gt;Melee &lt;/b&gt;bite +10 (4d6+3), 3 claws +10 (1d4+3)&lt;/h5&gt;&lt;/div&gt;&lt;hr/&gt;&lt;div&gt;&lt;h5&gt;&lt;b&gt;STATISTICS&lt;/b&gt;&lt;/h5&gt;&lt;/div&gt;&lt;hr/&gt;&lt;div&gt;&lt;h5&gt;&lt;b&gt;Str&lt;/b&gt; 17, &lt;b&gt;Dex&lt;/b&gt; 10, &lt;b&gt;Con&lt;/b&gt; 17, &lt;b&gt;Int&lt;/b&gt; 10, &lt;b&gt;Wis&lt;/b&gt; 11, &lt;b&gt;Cha&lt;/b&gt; 10&lt;/h5&gt;&lt;h5&gt;&lt;b&gt;Base Atk &lt;/b&gt;+7; &lt;b&gt;CMB &lt;/b&gt;+10; &lt;b&gt;CMD &lt;/b&gt;20 (22 vs. trip)&lt;/h5&gt;&lt;h5&gt;&lt;b&gt;Feats &lt;/b&gt;Cleave, Improved Bull Rush, Power Attack, Toughness&lt;/h5&gt;&lt;h5&gt;&lt;b&gt;Skills &lt;/b&gt;Appraise +10, Intimidate +10, Knowledge (dungeonering) +10, Perception +14, Stealth +10, Survival +10; &lt;b&gt;Racial Modifiers &lt;/b&gt;+4 Perception&lt;/h5&gt;&lt;h5&gt;&lt;b&gt;Languages &lt;/b&gt;Common, Terran&lt;/h5&gt;&lt;/div&gt;&lt;hr/&gt;&lt;div&gt;&lt;h5&gt;&lt;b&gt;ECOLOGY&lt;/b&gt;&lt;/h5&gt;&lt;/div&gt;&lt;hr/&gt;&lt;div&gt;&lt;h5&gt;&lt;b&gt;Environment &lt;/b&gt; any (Plane of Earth)&lt;/h5&gt;&lt;h5&gt;&lt;b&gt;Organization &lt;/b&gt;solitary, pair, or cluster (3-6)&lt;/h5&gt;&lt;h5&gt;&lt;b&gt;Treasure &lt;/b&gt;standard (precious metals, gems, and magic gems or  jewelry only)&lt;/h5&gt;&lt;/div&gt;&lt;hr/&gt;&lt;div&gt;&lt;h5&gt;&lt;b&gt;SPECIAL ABILITIES&lt;/b&gt;&lt;/h5&gt;&lt;/div&gt;&lt;hr/&gt;&lt;div&gt;&lt;h5&gt;&lt;b&gt;All-Around Vision (Ex)&lt;/b&gt; A xorn sees in all directions at the same time, giving it a +4 racial bonus on Perception checks. A xorn cannot be flanked.&lt;/h5&gt;&lt;h5&gt;&lt;b&gt;  Earth Glide (Ex)&lt;/b&gt; A xorn can glide through any sort of natural earth or stone as easily as a fish swims through water. Its burrowing leaves no sign of its passage nor hint at its presence to creatures that don't possess tremorsense. A move earth spell cast on an area containing a xorn moves the xorn back 30 feet, stunning the creature for 1 round unless it succeeds on a DC 15 Fortitude save.&lt;/h5&gt;&lt;/div&gt;&lt;br&gt;&lt;/br&gt;&lt;div&gt;&lt;h4&gt;&lt;p&gt;Strange creatures as big around as they are tall, xorns have little interest in natives of the Material Plane- except for the gems and precious metals they might be carrying. Lurking beneath the surface for what might seem long stretches of time to humans, a xorn might wait months, even years, for the right treat to come along, assaulting the being carrying its favorite meal, such as a certain gemstone or the right sort of silver.&lt;/p&gt;&lt;p&gt;Adventurers who frequent regions inhabited by xorns often carry with them small chunks of raw ore or relatively inexpensive gemstones or crystals to use as bribes. While the price of a gemstone or piece of metal is often in direct proportion to the object's flavor and desirability as a meal, most xorns are quite gluttonous and prefer quantity over quality when it comes to food Treasure found carried by a xorn or stashed in its lair amounts to little more than snacks set aside for another day. An offering of a particularly delicious (and expensive) jewel or piece of precious metal can swiftly secure a xorn's temporary allegiance. Since xorns can swim through solid rock with ease, they make excellent guides in underground regions.&lt;/p&gt;&lt;p&gt;Xorns grow in size as they age. The youngest xorns are approximately 3 feet in size, and can be represented by applying the young simple template to the statistics presented here. The most commonly encountered xorns are about 5 feet tall (and wide), while the largest are 8 feet or more and weigh upward of 9,000 pounds. These elder xorns are giant advanced xorns, but some even greater xorns exist as well, with upward of 15 Hit Dice.&lt;/p&gt;&lt;p&gt;Often, an elder xorn possesses class levels as well.&lt;/p&gt;&lt;p&gt;These creatures are generally leaders, heroes, or even outcasts or villains in xorn society. A classed elder xorn typically has levels in barbarian or rogue.&lt;/p&gt;&lt;p&gt;Xorns aren't particularly religious, but those who do have deep faith are typically druids (though such xorns rarely, if ever, take animal companions, as such followers cannot follow through solid rock, and instead choose to take the Earth domain). Xorn bards and sorcerers are not unheard of either, with bards favoring Perform (sing) as their focus, and sorcerers almost invariably having the Elemental (earth) bloodline.&lt;/p&gt;&lt;/h4&gt;&lt;/div&gt;</t>
  </si>
  <si>
    <t>Yellow Musk Creeper</t>
  </si>
  <si>
    <t>tremorsense 30 ft.; Perception +0</t>
  </si>
  <si>
    <t>tendril +5 (1d4+4)</t>
  </si>
  <si>
    <t>create yellow musk zombie, pollen spray</t>
  </si>
  <si>
    <t>Str 17, Dex 15, Con 16, Int -, Wis 11, Cha 8</t>
  </si>
  <si>
    <t>17 (can't be tripped)</t>
  </si>
  <si>
    <t xml:space="preserve"> temperate or warm forests and underground</t>
  </si>
  <si>
    <t>patch (creeper plus 1-6 yellow musk zombies)</t>
  </si>
  <si>
    <t>Coiling around several human skeletons, this wet green plant's sickly flowers smoke with a nasty yellow vapor.</t>
  </si>
  <si>
    <t>Create Yellow Musk Zombie (Su) As a full-round action, a yellow musk creeper can bore dozens of tendrils into the brain of a helpless creature within reach, such as a creature entranced by its pollen. This attack inflicts 1d4 points of Intelligence damage per round. When a creature is reduced to 0 Intelligence, it dies, and the tendrils break off inside its brain. One hour later, the creature animates as a yellow musk zombie (see below). Pollen Spray (Ex) As a standard action, a yellow musk creeper can spray a cloud of pollen at a single creature within 30 feet. It must make a +4 ranged touch attack to strike the target, who must then succeed on a DC 14 Will save or be entranced for 1d6 rounds. An entranced creature can take no action other than to move at its normal speed into a space within the yellow musk creeper's reach, at which point an entranced creature remains motionless and allows the creeper to insert tendrils into its brain. The save DC is Constitution-based.</t>
  </si>
  <si>
    <t>The yellow musk creeper is a hideous plant that grows in haunted graveyards, grisly battlefields, and other places where death hangs heavy in the air and thick in the soil. The yellow musk creeper's method of procreation is singularly frightful-it slays the living, infests them with its seeds and pollen, then animates them as zombies. These zombies serve the plant as a guardian for several days, but when new zombies are created, older ones wander off into the surrounding wild, collapsing and breaking apart within 2d6 days to give seed to a new yellow musk creeper. Yellow Musk Zombie A yellow musk zombie is a rotting creature from which wet green vines have sprouted. Treat a yellow musk zombie as a standard zombie, but with this special quality. Plant Traits (Ex) This zombie's animation is provided not by necromancy but by the plant that grows throughout its body. Yellow musk zombies lack undead traits, but gain plant traits. They are treated as plants, not undead, for the resolution of magical effects and attacks. Channel energy cannot harm a yellow musk zombie, for example, nor does negative energy heal a yellow musk zombie.</t>
  </si>
  <si>
    <t>&lt;link rel="stylesheet"href="PF.css"&gt;&lt;div&gt;&lt;h2&gt;Yellow Musk Creeper&lt;/h2&gt;&lt;h3&gt;&lt;i&gt;Coiling around several human skeletons, this wet green plant's sickly flowers smoke with a nasty yellow vapor.&lt;/i&gt;&lt;/h3&gt;&lt;br&gt;&lt;/br&gt;&lt;/div&gt;&lt;div class="heading"&gt;&lt;p class="alignleft"&gt;Yellow Musk Creeper&lt;/p&gt;&lt;p class="alignright"&gt;CR 2&lt;/p&gt;&lt;div style="clear: both;"&gt;&lt;/div&gt;&lt;/div&gt;&lt;div&gt;&lt;h5&gt;&lt;b&gt;XP &lt;/b&gt;600&lt;/h5&gt;&lt;h5&gt;N Medium plant &lt;/h5&gt;&lt;h5&gt;&lt;b&gt;Init &lt;/b&gt;+2; &lt;b&gt;Senses &lt;/b&gt;tremorsense 30 ft.; Perception +0&lt;/h5&gt;&lt;/div&gt;&lt;hr/&gt;&lt;div&gt;&lt;h5&gt;&lt;b&gt;DEFENSE&lt;/b&gt;&lt;/h5&gt;&lt;/div&gt;&lt;hr/&gt;&lt;div&gt;&lt;h5&gt;&lt;b&gt;AC &lt;/b&gt;14, touch 12, flat-footed 12 (+2 Dex, +2 natural)&lt;/h5&gt;&lt;h5&gt;&lt;b&gt;hp &lt;/b&gt;22 (3d8+9)&lt;/h5&gt;&lt;h5&gt;&lt;b&gt;Fort &lt;/b&gt;+6, &lt;b&gt;Ref &lt;/b&gt;+3, &lt;b&gt;Will &lt;/b&gt;+1&lt;/h5&gt;&lt;h5&gt;&lt;b&gt;Defensive Abilities &lt;/b&gt;plant traits&lt;/h5&gt;&lt;/div&gt;&lt;hr/&gt;&lt;div&gt;&lt;h5&gt;&lt;b&gt;OFFENSE&lt;/b&gt;&lt;/h5&gt;&lt;/div&gt;&lt;hr/&gt;&lt;div&gt;&lt;h5&gt;&lt;b&gt;Spd &lt;/b&gt;5 ft.&lt;/h5&gt;&lt;h5&gt;&lt;b&gt;Melee &lt;/b&gt;tendril +5 (1d4+4)&lt;/h5&gt;&lt;h5&gt;&lt;b&gt;Space &lt;/b&gt;5 ft.; &lt;b&gt;Reach &lt;/b&gt;10 ft.&lt;/h5&gt;&lt;h5&gt;&lt;b&gt;Special Attacks &lt;/b&gt;create yellow musk zombie, pollen spray&lt;/h5&gt;&lt;/div&gt;&lt;hr/&gt;&lt;div&gt;&lt;h5&gt;&lt;b&gt;STATISTICS&lt;/b&gt;&lt;/h5&gt;&lt;/div&gt;&lt;hr/&gt;&lt;div&gt;&lt;h5&gt;&lt;b&gt;Str&lt;/b&gt; 17, &lt;b&gt;Dex&lt;/b&gt; 15, &lt;b&gt;Con&lt;/b&gt; 16, &lt;b&gt;Int&lt;/b&gt; -, &lt;b&gt;Wis&lt;/b&gt; 11, &lt;b&gt;Cha&lt;/b&gt; 8&lt;/h5&gt;&lt;h5&gt;&lt;b&gt;Base Atk &lt;/b&gt;+2; &lt;b&gt;CMB &lt;/b&gt;+5; &lt;b&gt;CMD &lt;/b&gt;17 (can't be tripped)&lt;/h5&gt;&lt;/div&gt;&lt;hr/&gt;&lt;div&gt;&lt;h5&gt;&lt;b&gt;ECOLOGY&lt;/b&gt;&lt;/h5&gt;&lt;/div&gt;&lt;hr/&gt;&lt;div&gt;&lt;h5&gt;&lt;b&gt;Environment &lt;/b&gt; temperate or warm forests and underground&lt;/h5&gt;&lt;h5&gt;&lt;b&gt;Organization &lt;/b&gt;patch (creeper plus 1-6 yellow musk zombies)&lt;/h5&gt;&lt;h5&gt;&lt;b&gt;Treasure &lt;/b&gt;incidental&lt;/h5&gt;&lt;/div&gt;&lt;hr/&gt;&lt;div&gt;&lt;h5&gt;&lt;b&gt;SPECIAL ABILITIES&lt;/b&gt;&lt;/h5&gt;&lt;/div&gt;&lt;hr/&gt;&lt;div&gt;&lt;h5&gt;&lt;b&gt;Create Yellow Musk Zombie (Su)&lt;/b&gt; As a full-round action, a yellow musk creeper can bore dozens of tendrils into the brain of a helpless creature within reach, such as a creature entranced by its pollen. This attack inflicts 1d4 points of Intelligence damage per round. When a creature is reduced to 0 Intelligence, it dies, and the tendrils break off inside its brain. One hour later, the creature animates as a yellow musk zombie (see below).&lt;/h5&gt;&lt;h5&gt;&lt;b&gt; Pollen Spray (Ex)&lt;/b&gt; As a standard action, a yellow musk creeper can spray a cloud of pollen at a single creature within 30 feet. It must make a +4 ranged touch attack to strike the target, who must then succeed on a DC 14 Will save or be entranced for 1d6 rounds. An entranced creature can take no action other than to move at its normal speed into a space within the yellow musk creeper's reach, at which point an entranced creature remains motionless and allows the creeper to insert tendrils into its brain. The save DC is Constitution-based.&lt;/h5&gt;&lt;/div&gt;&lt;br&gt;&lt;/br&gt;&lt;div&gt;&lt;h4&gt;&lt;p&gt;The yellow musk creeper is a hideous plant that grows in haunted graveyards, grisly battlefields, and other places where death hangs heavy in the air and thick in the soil. The yellow musk creeper's method of procreation is singularly frightful-it slays the living, infests them with its seeds and pollen, then animates them as zombies. These zombies serve the plant as a guardian for several days, but when new zombies are created, older ones wander off into the surrounding wild, collapsing and breaking apart within 2d6 days to give seed to a new yellow musk creeper.&lt;/p&gt;&lt;p&gt;&lt;b&gt;Yellow Musk Zombie&lt;/b&gt;&lt;br&gt; A yellow musk zombie is a rotting creature from which wet green vines have sprouted. Treat a yellow musk zombie as a standard zombie, but with this special quality.&lt;/p&gt;&lt;p&gt;&lt;b&gt;Plant Traits (Ex)&lt;/b&gt; This zombie's animation is provided not by necromancy but by the plant that grows throughout its body. Yellow musk zombies lack undead traits, but gain plant traits. They are treated as plants, not undead, for the resolution of magical effects and attacks. Channel energy cannot harm a yellow musk zombie, for example, nor does negative energy heal a yellow musk zombie.&lt;/p&gt;&lt;/h4&gt;&lt;/div&gt;</t>
  </si>
  <si>
    <t>Yeth Hound</t>
  </si>
  <si>
    <t>5/silver</t>
  </si>
  <si>
    <t>bite +7 (2d6+4 plus sinister bite and trip)</t>
  </si>
  <si>
    <t>bay</t>
  </si>
  <si>
    <t>Str 17, Dex 15, Con 15, Int 6, Wis 14, Cha 10</t>
  </si>
  <si>
    <t>Improved Initiative, Skill Focus (Fly)</t>
  </si>
  <si>
    <t>Fly +16, Perception +9, Stealth +9, Survival +9</t>
  </si>
  <si>
    <t>Abyssal or Infernal (cannot speak)</t>
  </si>
  <si>
    <t>This emaciated, hairless canine has a strange air of menace and cruelty about it.</t>
  </si>
  <si>
    <t>Bay (Su) When a yeth hound howls or barks, all creatures except other evil outsiders within a 300-foot spread must succeed on a DC 12 Will save or become panicked for 2d4 rounds. This is a sonic mindaffecting fear effect. Whether or not the save is successful, an affected creature is immune to the same hound's bay for 24 hours. The save DC is Charisma-based.  Flight (Su) A yeth hound can cease or resume its flight as a free action.  Sinister Bite (Su) A yeth hound's bite is treated as evil-aligned for the purpose of overcoming damage reduction. In addition, a good-aligned creature bitten by a yeth hound must make a DC 14 Will save or be shaken for 1 round. If the victim is already suffering from a fear effect (such as the hound's bay attack), the victim is instead completely overcome with fear and can do nothing but cower for 1 round. This is a mind-affecting fear effect. The save DC is Constitution-based.</t>
  </si>
  <si>
    <t>Yeth hounds are evil outsiders that delight in hunting intelligent prey. They lope through the night skies, relentlessly pursuing their chosen quarry for miles, and harrying them with their frightful baying. Yeth hounds hunt only at night.  They fear the sun and never venture out in daylight, even if their lives depend on it. A yeth hound stands 4 feet tall at the shoulder and weighs about 400 pounds.  Yeth hounds do not collect treasure, having no use for such baubles. The thrill of the hunt and the sweet tang of fear in their prey is all they value. However, some items of worth may occasionally be found in a yeth hound den, the discarded remnants of prey dragged back to the lair.  Despite their bestial appearance, the yeth hound is rather intelligent, even if it does little with its intellect but devise and carry out ingenious, hateful plans to torment and horrify its prey before it finally strikes.  Yeth hounds can often be found in the company of night hags or evil hunters. Yeth hounds hate other canine monsters such as barghests and worgs, and attack them on sight if they have the advantage of numbers. They are often associated with particularly bestial demons, and can be found serving demon cults as guardians and trackers. A gift of a yeth hound companion to a particularly successful cult is sure sign of favor in the eyes of a demonic patron. A cult with yeth hounds granted to them in this manner must take care to retain this favor, for if they displease their demonic patron, the hounds could turn on them.  Yeth hounds inhabit secluded dens in remote wilderness areas far from bothersome civilization. These dens are always subterranean, far removed from the hated sunlight. Yeth hounds range great distances from their dens during their nightly hunts, and have been known to carry kills for miles just for the comfort of consuming a fresh meal in their lair.  The sight of a yeth hound loping through the sky with a body clenched in its jaws is unsettling indeed.</t>
  </si>
  <si>
    <t>&lt;link rel="stylesheet"href="PF.css"&gt;&lt;div&gt;&lt;h2&gt;Yeth Hound&lt;/h2&gt;&lt;h3&gt;&lt;i&gt;This emaciated, hairless canine has a strange air of menace and cruelty about it.&lt;/i&gt;&lt;/h3&gt;&lt;br&gt;&lt;/br&gt;&lt;/div&gt;&lt;div class="heading"&gt;&lt;p class="alignleft"&gt;Yeth Hound&lt;/p&gt;&lt;p class="alignright"&gt;CR 3&lt;/p&gt;&lt;div style="clear: both;"&gt;&lt;/div&gt;&lt;/div&gt;&lt;div&gt;&lt;h5&gt;&lt;b&gt;XP &lt;/b&gt;800&lt;/h5&gt;&lt;h5&gt;NE Medium outsider (evil, extraplanar)&lt;/h5&gt;&lt;h5&gt;&lt;b&gt;Init &lt;/b&gt;+6; &lt;b&gt;Senses &lt;/b&gt;darkvision 60 ft., scent; Perception +9&lt;/h5&gt;&lt;/div&gt;&lt;hr/&gt;&lt;div&gt;&lt;h5&gt;&lt;b&gt;DEFENSE&lt;/b&gt;&lt;/h5&gt;&lt;/div&gt;&lt;hr/&gt;&lt;div&gt;&lt;h5&gt;&lt;b&gt;AC &lt;/b&gt;15, touch 12, flat-footed 13 (+2 Dex, +3 natural)&lt;/h5&gt;&lt;h5&gt;&lt;b&gt;hp &lt;/b&gt;30 (4d10+8)&lt;/h5&gt;&lt;h5&gt;&lt;b&gt;Fort &lt;/b&gt;+3, &lt;b&gt;Ref &lt;/b&gt;+6, &lt;b&gt;Will &lt;/b&gt;+6&lt;/h5&gt;&lt;h5&gt;&lt;b&gt;DR &lt;/b&gt;5/silver&lt;/h5&gt;&lt;/div&gt;&lt;hr/&gt;&lt;div&gt;&lt;h5&gt;&lt;b&gt;OFFENSE&lt;/b&gt;&lt;/h5&gt;&lt;/div&gt;&lt;hr/&gt;&lt;div&gt;&lt;h5&gt;&lt;b&gt;Spd &lt;/b&gt;40 ft., fly 60 ft. (good)&lt;/h5&gt;&lt;h5&gt;&lt;b&gt;Melee &lt;/b&gt;bite +7 (2d6+4 plus sinister bite and trip)&lt;/h5&gt;&lt;h5&gt;&lt;b&gt;Special Attacks &lt;/b&gt;bay&lt;/h5&gt;&lt;/div&gt;&lt;hr/&gt;&lt;div&gt;&lt;h5&gt;&lt;b&gt;STATISTICS&lt;/b&gt;&lt;/h5&gt;&lt;/div&gt;&lt;hr/&gt;&lt;div&gt;&lt;h5&gt;&lt;b&gt;Str&lt;/b&gt; 17, &lt;b&gt;Dex&lt;/b&gt; 15, &lt;b&gt;Con&lt;/b&gt; 15, &lt;b&gt;Int&lt;/b&gt; 6, &lt;b&gt;Wis&lt;/b&gt; 14, &lt;b&gt;Cha&lt;/b&gt; 10&lt;/h5&gt;&lt;h5&gt;&lt;b&gt;Base Atk &lt;/b&gt;+4; &lt;b&gt;CMB &lt;/b&gt;+7; &lt;b&gt;CMD &lt;/b&gt;19 (23 vs. trip)&lt;/h5&gt;&lt;h5&gt;&lt;b&gt;Feats &lt;/b&gt;Improved Initiative, Skill Focus (Fly)&lt;/h5&gt;&lt;h5&gt;&lt;b&gt;Skills &lt;/b&gt;Fly +16, Perception +9, Stealth +9, Survival +9&lt;/h5&gt;&lt;h5&gt;&lt;b&gt;Languages &lt;/b&gt;Abyssal or Infernal (cannot speak)&lt;/h5&gt;&lt;/div&gt;&lt;hr/&gt;&lt;div&gt;&lt;h5&gt;&lt;b&gt;ECOLOGY&lt;/b&gt;&lt;/h5&gt;&lt;/div&gt;&lt;hr/&gt;&lt;div&gt;&lt;h5&gt;&lt;b&gt;Environment &lt;/b&gt; any&lt;/h5&gt;&lt;h5&gt;&lt;b&gt;Organization &lt;/b&gt;solitary, pair, or pack (6-11)&lt;/h5&gt;&lt;h5&gt;&lt;b&gt;Treasure &lt;/b&gt;incidental&lt;/h5&gt;&lt;/div&gt;&lt;hr/&gt;&lt;div&gt;&lt;h5&gt;&lt;b&gt;SPECIAL ABILITIES&lt;/b&gt;&lt;/h5&gt;&lt;/div&gt;&lt;hr/&gt;&lt;div&gt;&lt;h5&gt;&lt;b&gt;Bay (Su)&lt;/b&gt; When a yeth hound howls or barks, all creatures except other evil outsiders within a 300-foot spread must succeed on a DC 12 Will save or become panicked for 2d4 rounds. This is a sonic mindaffecting fear effect. Whether or not the save is successful, an affected creature is immune to the same hound's bay for 24 hours. The save DC is Charisma-based.  &lt;/h5&gt;&lt;h5&gt;&lt;b&gt;Flight (Su)&lt;/b&gt; A yeth hound can cease or resume its flight as a free action.  &lt;/h5&gt;&lt;h5&gt;&lt;b&gt;Sinister Bite (Su)&lt;/b&gt; A yeth hound's bite is treated as evil-aligned for the purpose of overcoming damage reduction. In addition, a good-aligned creature bitten by a yeth hound must make a DC 14 Will save or be shaken for 1 round. If the victim is already suffering from a fear effect (such as the hound's bay attack), the victim is instead completely overcome with fear and can do nothing but cower for 1 round. This is a mind-affecting fear effect. The save DC is Constitution-based.&lt;/h5&gt;&lt;/div&gt;&lt;br&gt;&lt;/br&gt;&lt;div&gt;&lt;h4&gt;&lt;p&gt;Yeth hounds are evil outsiders that delight in hunting intelligent prey. They lope through the night skies, relentlessly pursuing their chosen quarry for miles, and harrying them with their frightful baying. Yeth hounds hunt only at night.&lt;/p&gt;&lt;p&gt;They fear the sun and never venture out in daylight, even if their lives depend on it. A yeth hound stands 4 feet tall at the shoulder and weighs about 400 pounds.&lt;/p&gt;&lt;p&gt;Yeth hounds do not collect treasure, having no use for such baubles. The thrill of the hunt and the sweet tang of fear in their prey is all they value. However, some items of worth may occasionally be found in a yeth hound den, the discarded remnants of prey dragged back to the lair.&lt;/p&gt;&lt;p&gt;Despite their bestial appearance, the yeth hound is rather intelligent, even if it does little with its intellect but devise and carry out ingenious, hateful plans to torment and horrify its prey before it finally strikes.&lt;/p&gt;&lt;p&gt;Yeth hounds can often be found in the company of night hags or evil hunters. Yeth hounds hate other canine monsters such as barghests and worgs, and attack them on sight if they have the advantage of numbers. They are often associated with particularly bestial demons, and can be found serving demon cults as guardians and trackers. A gift of a yeth hound companion to a particularly successful cult is sure sign of favor in the eyes of a demonic patron. A cult with yeth hounds granted to them in this manner must take care to retain this favor, for if they displease their demonic patron, the hounds could turn on them.&lt;/p&gt;&lt;p&gt;Yeth hounds inhabit secluded dens in remote wilderness areas far from bothersome civilization. These dens are always subterranean, far removed from the hated sunlight. Yeth hounds range great distances from their dens during their nightly hunts, and have been known to carry kills for miles just for the comfort of consuming a fresh meal in their lair.&lt;/p&gt;&lt;p&gt;The sight of a yeth hound loping through the sky with a body clenched in its jaws is unsettling indeed.&lt;/p&gt;&lt;/h4&gt;&lt;/div&gt;</t>
  </si>
  <si>
    <t>Yeti</t>
  </si>
  <si>
    <t>darkvision 60 ft., scent; Perception +10</t>
  </si>
  <si>
    <t>Fort +6, Ref +6, Will +6</t>
  </si>
  <si>
    <t>2 claws +9 (1d6+4 plus 1d6 cold)</t>
  </si>
  <si>
    <t>frightful gaze, rend (2 claws, 1d6+6 plus  1d6 cold)</t>
  </si>
  <si>
    <t>Str 19, Dex 12, Con 15, Int 9, Wis 12, Cha 10</t>
  </si>
  <si>
    <t>Cleave, Great Fortitude, Power Attack</t>
  </si>
  <si>
    <t>Climb +21, Intimidate +9, Perception +10, Stealth +1 (+9 in snow)</t>
  </si>
  <si>
    <t>+4 Stealth (+12 in snow)</t>
  </si>
  <si>
    <t>solitary, pair, or tribe (3-8)</t>
  </si>
  <si>
    <t>This creature stands like a man, yet is half again the height of most men and covered with a coat of thick white fur.</t>
  </si>
  <si>
    <t>Cold (Su) A yeti's body generates intense cold, dealing 1d6 points of cold damage to any creature that contacts it with a natural attack or unarmed strike, or whenever it hits a foe with its claws or rend attack.  Frightful Gaze (Su) Creatures within 30 feet that meet a yeti's gaze must succeed on a DC 13 Will save or stand paralyzed in fear for 1 round.  This is a mind-affecting fear paralysis effect.  A creature that successfully saves cannot be affected again by the frightful gaze of that yeti for 1 day. The save DC is Charisma-based.</t>
  </si>
  <si>
    <t>Mysterious and rarely seen (save by victims), the yeti is a towering denizen of the loneliest and tallest mountain peaks. Those who dwell upon the lower reaches of such storied slopes whisper tales of "abominable snowmen" who come down from the heights to raid, taking livestock or even humans as prey and leaving behind only monstrous barefoot tracks in the bloodstained snow.  Although yeti stories are accurate in their portrayals of fierce, stealthy, and immensely strong creatures, they are not when it comes to ascribing the yeti's temperament and source. They dwell in small tribes atop their distant mountains, where they are sheltered from contact with most other races. Those with violent or cruel natures are usually forced out of tribes to live lonely lives as exiles, and without the support of a tribe such yeti are often driven to raiding lowlander settlements, thus perpetuating the myth of the yeti as a demon made flesh.  The source of such cruel madness can often be traced to a singular source-proximity to strange, eldritch dimensions. The yetis' mountain lairs rise high in places where the boundaries between this world and others rasp thin. It is unclear if the yeti are invaders from these dimensions or Material Plane natives inf luenced by otherworldly realms, but it seems certain that whatever their origins, the yeti are no friends to those who dwell beyond, and may even act as guardians against intrusions from such strange worlds into the Material Plane.</t>
  </si>
  <si>
    <t>&lt;link rel="stylesheet"href="PF.css"&gt;&lt;div&gt;&lt;h2&gt;Yeti&lt;/h2&gt;&lt;h3&gt;&lt;i&gt;This creature stands like a man, yet is half again the height of most men and covered with a coat of thick white fur.&lt;/i&gt;&lt;/h3&gt;&lt;br&gt;&lt;/br&gt;&lt;/div&gt;&lt;div class="heading"&gt;&lt;p class="alignleft"&gt;Yeti&lt;/p&gt;&lt;p class="alignright"&gt;CR 4&lt;/p&gt;&lt;div style="clear: both;"&gt;&lt;/div&gt;&lt;/div&gt;&lt;div&gt;&lt;h5&gt;&lt;b&gt;XP &lt;/b&gt;1,200&lt;/h5&gt;&lt;h5&gt;N Large monstrous humanoid (cold)&lt;/h5&gt;&lt;h5&gt;&lt;b&gt;Init &lt;/b&gt;+1; &lt;b&gt;Senses &lt;/b&gt;darkvision 60 ft., scent; Perception +10&lt;/h5&gt;&lt;/div&gt;&lt;hr/&gt;&lt;div&gt;&lt;h5&gt;&lt;b&gt;DEFENSE&lt;/b&gt;&lt;/h5&gt;&lt;/div&gt;&lt;hr/&gt;&lt;div&gt;&lt;h5&gt;&lt;b&gt;AC &lt;/b&gt;17, touch 10, flat-footed 16 (+1 Dex, +7 natural, -1 size)&lt;/h5&gt;&lt;h5&gt;&lt;b&gt;hp &lt;/b&gt;45 (6d10+12)&lt;/h5&gt;&lt;h5&gt;&lt;b&gt;Fort &lt;/b&gt;+6, &lt;b&gt;Ref &lt;/b&gt;+6, &lt;b&gt;Will &lt;/b&gt;+6&lt;/h5&gt;&lt;h5&gt;&lt;b&gt;Immune &lt;/b&gt;cold&lt;/h5&gt;&lt;h5&gt;&lt;b&gt;Weaknesses &lt;/b&gt;vulnerability to fire&lt;/h5&gt;&lt;/div&gt;&lt;hr/&gt;&lt;div&gt;&lt;h5&gt;&lt;b&gt;OFFENSE&lt;/b&gt;&lt;/h5&gt;&lt;/div&gt;&lt;hr/&gt;&lt;div&gt;&lt;h5&gt;&lt;b&gt;Spd &lt;/b&gt;40 ft., climb 30 ft.&lt;/h5&gt;&lt;h5&gt;&lt;b&gt;Melee &lt;/b&gt;2 claws +9 (1d6+4 plus 1d6 cold)&lt;/h5&gt;&lt;h5&gt;&lt;b&gt;Space &lt;/b&gt;10 ft.; &lt;b&gt;Reach &lt;/b&gt;10 ft.&lt;/h5&gt;&lt;h5&gt;&lt;b&gt;Special Attacks &lt;/b&gt;frightful gaze, rend (2 claws, 1d6+6 plus  1d6 cold)&lt;/h5&gt;&lt;/div&gt;&lt;hr/&gt;&lt;div&gt;&lt;h5&gt;&lt;b&gt;STATISTICS&lt;/b&gt;&lt;/h5&gt;&lt;/div&gt;&lt;hr/&gt;&lt;div&gt;&lt;h5&gt;&lt;b&gt;Str&lt;/b&gt; 19, &lt;b&gt;Dex&lt;/b&gt; 12, &lt;b&gt;Con&lt;/b&gt; 15, &lt;b&gt;Int&lt;/b&gt; 9, &lt;b&gt;Wis&lt;/b&gt; 12, &lt;b&gt;Cha&lt;/b&gt; 10&lt;/h5&gt;&lt;h5&gt;&lt;b&gt;Base Atk &lt;/b&gt;+6; &lt;b&gt;CMB &lt;/b&gt;+11; &lt;b&gt;CMD &lt;/b&gt;22&lt;/h5&gt;&lt;h5&gt;&lt;b&gt;Feats &lt;/b&gt;Cleave, Great Fortitude, Power Attack&lt;/h5&gt;&lt;h5&gt;&lt;b&gt;Skills &lt;/b&gt;Climb +21, Intimidate +9, Perception +10, Stealth +1 (+9 in snow); &lt;b&gt;Racial Modifiers &lt;/b&gt;+4 Stealth (+12 in snow)&lt;/h5&gt;&lt;h5&gt;&lt;b&gt;Languages &lt;/b&gt;Aklo&lt;/h5&gt;&lt;/div&gt;&lt;hr/&gt;&lt;div&gt;&lt;h5&gt;&lt;b&gt;ECOLOGY&lt;/b&gt;&lt;/h5&gt;&lt;/div&gt;&lt;hr/&gt;&lt;div&gt;&lt;h5&gt;&lt;b&gt;Environment &lt;/b&gt; cold mountains&lt;/h5&gt;&lt;h5&gt;&lt;b&gt;Organization &lt;/b&gt;solitary, pair, or tribe (3-8)&lt;/h5&gt;&lt;h5&gt;&lt;b&gt;Treasure &lt;/b&gt;standard&lt;/h5&gt;&lt;/div&gt;&lt;hr/&gt;&lt;div&gt;&lt;h5&gt;&lt;b&gt;SPECIAL ABILITIES&lt;/b&gt;&lt;/h5&gt;&lt;/div&gt;&lt;hr/&gt;&lt;div&gt;&lt;h5&gt;&lt;b&gt;Cold (Su)&lt;/b&gt; A yeti's body generates intense cold, dealing 1d6 points of cold damage to any creature that contacts it with a natural attack or unarmed strike, or whenever it hits a foe with its claws or rend attack.  &lt;/h5&gt;&lt;h5&gt;&lt;b&gt;Frightful Gaze (Su)&lt;/b&gt; Creatures within 30 feet that meet a yeti's gaze must succeed on a DC 13 Will save or stand paralyzed in fear for 1 round.  This is a mind-affecting fear paralysis effect.  A creature that successfully saves cannot be affected again by the frightful gaze of that yeti for 1 day. The save DC is Charisma-based.&lt;/h5&gt;&lt;/div&gt;&lt;br&gt;&lt;/br&gt;&lt;div&gt;&lt;h4&gt;&lt;p&gt;Mysterious and rarely seen (save by victims), the yeti is a towering denizen of the loneliest and tallest mountain peaks. Those who dwell upon the lower reaches of such storied slopes whisper tales of "abominable snowmen" who come down from the heights to raid, taking livestock or even humans as prey and leaving behind only monstrous barefoot tracks in the bloodstained snow.&lt;/p&gt;&lt;p&gt;Although yeti stories are accurate in their portrayals of fierce, stealthy, and immensely strong creatures, they are not when it comes to ascribing the yeti's temperament and source. They dwell in small tribes atop their distant mountains, where they are sheltered from contact with most other races. Those with violent or cruel natures are usually forced out of tribes to live lonely lives as exiles, and without the support of a tribe such yeti are often driven to raiding lowlander settlements, thus perpetuating the myth of the yeti as a demon made flesh.&lt;/p&gt;&lt;p&gt;The source of such cruel madness can often be traced to a singular source-proximity to strange, eldritch dimensions. The yetis' mountain lairs rise high in places where the boundaries between this world and others rasp thin. It is unclear if the yeti are invaders from these dimensions or Material Plane natives inf luenced by otherworldly realms, but it seems certain that whatever their origins, the yeti are no friends to those who dwell beyond, and may even act as guardians against intrusions from such strange worlds into the Material Plane.&lt;/p&gt;&lt;/h4&gt;&lt;/div&gt;</t>
  </si>
  <si>
    <t>Human Zombie</t>
  </si>
  <si>
    <t>12, touch 10, flat-footed 12</t>
  </si>
  <si>
    <t>(+2 natural)</t>
  </si>
  <si>
    <t>(2d8+3)</t>
  </si>
  <si>
    <t>Fort +0, Ref +0, Will +3</t>
  </si>
  <si>
    <t>5/slashing</t>
  </si>
  <si>
    <t>slam +4 (1d6+4)</t>
  </si>
  <si>
    <t>Str 17, Dex 10, Con -, Int -, Wis 10, Cha 10</t>
  </si>
  <si>
    <t>staggered</t>
  </si>
  <si>
    <t>This walking corpse wears only a few soiled rags, its flesh rotting off its bones as it stumbles forward, arms outstretched.</t>
  </si>
  <si>
    <t>Zombie</t>
  </si>
  <si>
    <t>Zombies are the animated corpses of dead creatures, forced into foul unlife via necromantic magic like animate dead. While the most commonly encountered zombies are slow and tough, others possess a variety of traits, allowing them to spread disease or move with increased speed. Zombies are unthinking automatons, and can do little more than follow orders. When left unattended, zombies tend to mill about in search of living creatures to slaughter and devour. Zombies attack until destroyed, having no regard for their own safety. Although capable of following orders, zombies are more often unleashed into an area with no command other than to kill living creatures. As a result, zombies are often encountered in packs, wandering around places the living frequent, looking for victims. Most zombies are created using animate dead. Such zombies are always of the standard type, unless the creator also casts haste or remove paralysis to create fast zombies, or contagion to create plague zombies. Creating a Zombie "Zombie" is an acquired template that can be added to any corporeal creature (other than an undead), referred to hereafter as the base creature. Challenge Rating: This depends on the creature's new total number of Hit Dice, as follows: HD CR XP 1/2 1/8 50 1 1/4 100 2 1/2 200 3-4 1 400 5-6 2 600 7-8 3 800 9-10 4 1,200 11-12 5 1,600 13-16 6 2,400 17-20 7 3,200 21-24 8 4,800 25-28 9 6,400 Alignment: Always neutral evil. Type: The creature's type changes to undead. It retains any subtype except for alignment subtypes (such as good) and subtypes that indicate kind. It does not gain the augmented subtype. It uses all the base creature's statistics and special abilities except as noted here. Armor Class: Natural armor is based on the zombie's size: Zombie Size N atural Armor Bonus Tiny or smaller +0 Small +1 Medium +2 Large +3 Huge +4 Gargantuan +7 Colossal +11 Hit Dice: Drop HD gained from class levels (minimum of 1) and change racial HD to d8s. Zombies gain a number of additional HD as noted on the following table. Zombie Size Bonus Hit Dice Tiny or smaller - Small or Medium +1 HD Large +2 HD Huge +4 HD Gargantuan +6 HD Colossal +10 HD Zombies use their Charisma modifiers to determine bonus hit points (instead of Constitution). Saves: Base save bonuses are Fort +1/3 HD, Ref +1/3 HD, and Will +1/2 HD + 2. Defensive Abilities: Zombies lose their defensive abilities and gain all of the qualities and immunities granted by the undead type. Zombies gain DR 5/slashing. Speed: Winged zombies can still fly, but maneuverability drops to clumsy. If the base creature flew magically, so can the zombie. Retain all other movement types. Attacks: A zombie retains all the natural weapons, manufactured weapon attacks, and weapon prof iciencies of the base creature. It also gains a slam attack that deals damage based on the zombie's size, but as if it were one size category larger than its actual size (see pages 301-302). Special Attacks: A zombie retains none of the base creature's special attacks. Abilities: Str +2, Dex -2. A zombie has no Con or Int score, and its Wis and Cha become 10. BAB: A zombie's base attack is equal to 3/4 its Hit Dice. Skills: A zombie has no skill ranks. Feats: A zombie loses all feats possessed by the base creature, and does not gain feats as its Hit Dice increase, but it does gain Toughness as a bonus feat. Special Qualities: A zombie loses most special qualities of the base creature. It retains any extraordinary special qualities that improve its melee or ranged attacks. A zombie gains the following special quality. Staggered (Ex): Zombies have poor ref lexes and can only perform a single move action or standard action each round. A zombie can move up to its speed and attack in the same round as a charge action. Variant Zombies The typical zombie is a slow-moving abomination that is tough to destroy. Yet this tough zombie is not the only type of zombie to plague crypts or stalk graveyards. Each of the following two variant zombies modif ies the base zombie in a few simple ways. Fast Zombie Unlike the standard, plodding zombie, a fast zombie moves with a supernatural quickness. Speed: Increase the base creature's land speed by 10 feet. Defensive Abilities: A fast zombie does not gain DR 5/ slashing. Special Attacks: A fast zombie gains the following special attack. Quick Strikes (Ex): Whenever a fast zombie takes a fullattack action, it can make one additional slam attack at its highest base attack bonus. Abilities: As a standard zombie, except its Dexterity is increased by 2 instead of reduced by 2. Special Qualities: A fast zombie does not gain the staggered special quality. Plague Zombie These zombies carry a terrible disease that perpetuates their undead lineage-those infected by a plague zombie's contagion rise as zombies themselves when they perish. Defensive Abilities: A plague zombie does not gain DR 5/slashing. Special Attacks: A plague zombie gains the following special attacks. Death Burst (Ex): When a plague zombie dies, it explodes in a burst of decay. All creatures adjacent to the plague zombie are exposed to its plague as if struck by a slam attack and must make a Fortitude save or contract zombie rot. Disease (Su): The slam attack-as well as any other natural attacks-of a plague zombie carries the zombie rot disease. Zombie rot: slam; save Fort DC = 10 + 1/2 the zombie's Hit Dice + the zombie's Cha modif ier; onset 1d4 days; frequency 1/day; effect 1d2 Con, this damage cannot be healed while the creature is infected; cure 2 consecutive saves. Anyone who dies while infected rises as a plague zombie in 2d6 hours.</t>
  </si>
  <si>
    <t>&lt;link rel="stylesheet"href="PF.css"&gt;&lt;div&gt;&lt;h2&gt;Zombie, Human &lt;/h2&gt;&lt;h3&gt;&lt;i&gt;This walking corpse wears only a few soiled rags, its flesh rotting off its bones as it stumbles forward, arms outstretched.&lt;/i&gt;&lt;/h3&gt;&lt;br&gt;&lt;/br&gt;&lt;/div&gt;&lt;div class="heading"&gt;&lt;p class="alignleft"&gt;Human Zombie&lt;/p&gt;&lt;p class="alignright"&gt;CR 1/2&lt;/p&gt;&lt;div style="clear: both;"&gt;&lt;/div&gt;&lt;/div&gt;&lt;div&gt;&lt;h5&gt;&lt;b&gt;XP &lt;/b&gt;200&lt;/h5&gt;&lt;h5&gt;NE Medium undead &lt;/h5&gt;&lt;h5&gt;&lt;b&gt;Init &lt;/b&gt;+0; &lt;b&gt;Senses &lt;/b&gt;darkvision 60 ft.; Perception +0&lt;/h5&gt;&lt;/div&gt;&lt;hr/&gt;&lt;div&gt;&lt;h5&gt;&lt;b&gt;DEFENSE&lt;/b&gt;&lt;/h5&gt;&lt;/div&gt;&lt;hr/&gt;&lt;div&gt;&lt;h5&gt;&lt;b&gt;AC &lt;/b&gt;12, touch 10, flat-footed 12 (+2 natural)&lt;/h5&gt;&lt;h5&gt;&lt;b&gt;hp &lt;/b&gt;12 (2d8+3)&lt;/h5&gt;&lt;h5&gt;&lt;b&gt;Fort &lt;/b&gt;+0, &lt;b&gt;Ref &lt;/b&gt;+0, &lt;b&gt;Will &lt;/b&gt;+3&lt;/h5&gt;&lt;h5&gt;&lt;b&gt;DR &lt;/b&gt;5/slashing; &lt;b&gt;Immune &lt;/b&gt;undead traits&lt;/h5&gt;&lt;/div&gt;&lt;hr/&gt;&lt;div&gt;&lt;h5&gt;&lt;b&gt;OFFENSE&lt;/b&gt;&lt;/h5&gt;&lt;/div&gt;&lt;hr/&gt;&lt;div&gt;&lt;h5&gt;&lt;b&gt;Spd &lt;/b&gt;30 ft.&lt;/h5&gt;&lt;h5&gt;&lt;b&gt;Melee &lt;/b&gt;slam +4 (1d6+4)&lt;/h5&gt;&lt;/div&gt;&lt;hr/&gt;&lt;div&gt;&lt;h5&gt;&lt;b&gt;STATISTICS&lt;/b&gt;&lt;/h5&gt;&lt;/div&gt;&lt;hr/&gt;&lt;div&gt;&lt;h5&gt;&lt;b&gt;Str&lt;/b&gt; 17, &lt;b&gt;Dex&lt;/b&gt; 10, &lt;b&gt;Con&lt;/b&gt; -, &lt;b&gt;Int&lt;/b&gt; -, &lt;b&gt;Wis&lt;/b&gt; 10, &lt;b&gt;Cha&lt;/b&gt; 10&lt;/h5&gt;&lt;h5&gt;&lt;b&gt;Base Atk &lt;/b&gt;+1; &lt;b&gt;CMB &lt;/b&gt;+4; &lt;b&gt;CMD &lt;/b&gt;14&lt;/h5&gt;&lt;h5&gt;&lt;b&gt;Feats &lt;/b&gt;Toughness&lt;sup&gt;B&lt;/sup&gt;&lt;/h5&gt;&lt;h5&gt;&lt;b&gt;SQ &lt;/b&gt;staggered&lt;/h5&gt;&lt;/div&gt;&lt;hr/&gt;&lt;div&gt;&lt;h5&gt;&lt;b&gt;ECOLOGY&lt;/b&gt;&lt;/h5&gt;&lt;/div&gt;&lt;hr/&gt;&lt;div&gt;&lt;h5&gt;&lt;b&gt;Environment &lt;/b&gt; any&lt;/h5&gt;&lt;h5&gt;&lt;b&gt;Organization &lt;/b&gt;any&lt;/h5&gt;&lt;h5&gt;&lt;b&gt;Treasure &lt;/b&gt;none&lt;/h5&gt;&lt;/div&gt;&lt;br&gt;&lt;/br&gt;&lt;div&gt;&lt;h4&gt;&lt;p&gt;Zombies are the animated corpses of dead creatures, forced into foul unlife via necromantic magic like animate dead. While the most commonly encountered zombies are slow and tough, others possess a variety of traits, allowing them to spread disease or move with increased speed.&lt;/p&gt;&lt;p&gt;Zombies are unthinking automatons, and can do little more than follow orders. When left unattended, zombies tend to mill about in search of living creatures to slaughter and devour. Zombies attack until destroyed, having no regard for their own safety.&lt;/p&gt;&lt;p&gt;Although capable of following orders, zombies are more often unleashed into an area with no command other than to kill living creatures. As a result, zombies are often encountered in packs, wandering around places the living frequent, looking for victims. Most zombies are created using animate dead. Such zombies are always of the standard type, unless the creator also casts haste or remove paralysis to create fast zombies, or contagion to create plague zombies.&lt;/p&gt;&lt;p&gt;&lt;b&gt;Creating a Zombie&lt;/b&gt;&lt;br&gt; "Zombie" is an acquired template that can be added to any corporeal creature (other than an undead), referred to hereafter as the base creature.&lt;/p&gt;&lt;p&gt;&lt;b&gt;Challenge Rating:&lt;/b&gt; This depends on the creature's new total number of Hit Dice, as follows: &lt;table&gt;  &lt;tr&gt;&lt;th&gt;HD&lt;/th&gt;&lt;th&gt;CR&lt;/th&gt;&lt;th&gt;XP&lt;/th&gt;&lt;/tr&gt; &lt;tr&gt;&lt;td&gt;1/2&lt;/td&gt;&lt;td&gt;1/8&lt;/td&gt;&lt;td&gt;50&lt;/td&gt;&lt;/tr&gt; &lt;tr&gt;&lt;td&gt;1&lt;/td&gt;&lt;td&gt;1/4&lt;/td&gt;&lt;td&gt;100&lt;/td&gt;&lt;/tr&gt; &lt;tr&gt;&lt;td&gt;2&lt;/td&gt;&lt;td&gt;1/2&lt;/td&gt;&lt;td&gt;200&lt;/td&gt;&lt;/tr&gt; &lt;tr&gt;&lt;td&gt;3-4&lt;/td&gt;&lt;td&gt;1&lt;/td&gt;&lt;td&gt;400&lt;/td&gt;&lt;/tr&gt; &lt;tr&gt;&lt;td&gt;5-6&lt;/td&gt;&lt;td&gt;2&lt;/td&gt;&lt;td&gt;600&lt;/td&gt;&lt;/tr&gt; &lt;tr&gt;&lt;td&gt;7-8&lt;/td&gt;&lt;td&gt;3&lt;/td&gt;&lt;td&gt;800&lt;/td&gt;&lt;/tr&gt; &lt;tr&gt;&lt;td&gt;9-10&lt;/td&gt;&lt;td&gt;4&lt;/td&gt;&lt;td&gt;1,200&lt;/td&gt;&lt;/tr&gt; &lt;tr&gt;&lt;td&gt;11-12&lt;/td&gt;&lt;td&gt;5&lt;/td&gt;&lt;td&gt;1,600&lt;/td&gt;&lt;/tr&gt; &lt;tr&gt;&lt;td&gt;13-16&lt;/td&gt;&lt;td&gt;6&lt;/td&gt;&lt;td&gt;2,400&lt;/td&gt;&lt;/tr&gt; &lt;tr&gt;&lt;td&gt;17-20&lt;/td&gt;&lt;td&gt;7&lt;/td&gt;&lt;td&gt;3,200&lt;/td&gt;&lt;/tr&gt; &lt;tr&gt;&lt;td&gt;21-24&lt;/td&gt;&lt;td&gt;8&lt;/td&gt;&lt;td&gt;4,800&lt;/td&gt;&lt;/tr&gt; &lt;tr&gt;&lt;td&gt;25-28&lt;/td&gt;&lt;td&gt;9&lt;/td&gt;&lt;td&gt;6,400&lt;/td&gt;&lt;/tr&gt; &lt;/table&gt;  &lt;b&gt;Alignment:&lt;/b&gt; Always neutral evil.&lt;/p&gt;&lt;p&gt;&lt;b&gt;Type:&lt;/b&gt; The creature's type changes to undead. It retains any subtype except for alignment subtypes (such as good) and subtypes that indicate kind. It does not gain the augmented subtype. It uses all the base creature's statistics and special abilities except as noted here.&lt;/p&gt;&lt;p&gt;&lt;b&gt;Armor Class:&lt;/b&gt; Natural armor is based on the zombie's size: &lt;table&gt;  &lt;tr&gt;&lt;th&gt;Zombie Size&lt;/th&gt;&lt;th&gt;Natural Armor Bonus&lt;/th&gt;&lt;/tr&gt; &lt;tr&gt;&lt;td&gt;Tiny or smaller&lt;/td&gt;&lt;td&gt;+0&lt;/td&gt;&lt;/tr&gt; &lt;tr&gt;&lt;td&gt;Small&lt;/td&gt;&lt;td&gt;+1&lt;/td&gt;&lt;/tr&gt; &lt;tr&gt;&lt;td&gt;Medium&lt;/td&gt;&lt;td&gt;+2&lt;/td&gt;&lt;/tr&gt; &lt;tr&gt;&lt;td&gt;Large&lt;/td&gt;&lt;td&gt;+3&lt;/td&gt;&lt;/tr&gt; &lt;tr&gt;&lt;td&gt;Huge&lt;/td&gt;&lt;td&gt;+4&lt;/td&gt;&lt;/tr&gt; &lt;tr&gt;&lt;td&gt;Gargantuan&lt;/td&gt;&lt;td&gt;+7&lt;/td&gt;&lt;/tr&gt; &lt;tr&gt;&lt;td&gt;Colossal&lt;/td&gt;&lt;td&gt;+11&lt;/td&gt;&lt;/tr&gt; &lt;/table&gt; &lt;b&gt;Hit Dice:&lt;/b&gt; Drop HD gained from class levels (minimum of 1) and change racial HD to d8s. Zombies gain a number of additional HD as noted on the following table.&lt;/p&gt;&lt;p&gt; &lt;table&gt;  &lt;tr&gt;&lt;th&gt;Zombie Size&lt;/th&gt;&lt;th&gt;Bonus Hit Dice&lt;/th&gt;&lt;/tr&gt; &lt;tr&gt;&lt;td&gt;Tiny or smaller&lt;/td&gt;&lt;td&gt;-&lt;/td&gt;&lt;/tr&gt; &lt;tr&gt;&lt;td&gt;Small or Medium&lt;/td&gt;&lt;td&gt;+1 HD&lt;/td&gt;&lt;/tr&gt; &lt;tr&gt;&lt;td&gt;Large&lt;/td&gt;&lt;td&gt;+2 HD&lt;/td&gt;&lt;/tr&gt; &lt;tr&gt;&lt;td&gt;Huge&lt;/td&gt;&lt;td&gt;+4 HD&lt;/td&gt;&lt;/tr&gt; &lt;tr&gt;&lt;td&gt;Gargantuan&lt;/td&gt;&lt;td&gt;+6 HD&lt;/td&gt;&lt;/tr&gt; &lt;tr&gt;&lt;td&gt;Colossal&lt;/td&gt;&lt;td&gt;+10 HD&lt;/td&gt;&lt;/tr&gt; &lt;/table&gt; Zombies use their Charisma modifiers to determine bonus hit points (instead of Constitution).&lt;/p&gt;&lt;p&gt;&lt;b&gt;Saves:&lt;/b&gt; Base save bonuses are Fort +1/3 HD, Ref +1/3 HD, and Will +1/2 HD + 2.&lt;/p&gt;&lt;p&gt;&lt;b&gt;Defensive Abilities:&lt;/b&gt; Zombies lose their defensive abilities and gain all of the qualities and immunities granted by the undead type. Zombies gain DR 5/slashing.&lt;/p&gt;&lt;p&gt;&lt;b&gt;Speed:&lt;/b&gt; Winged zombies can still fly, but maneuverability drops to clumsy. If the base creature flew magically, so can the zombie. Retain all other movement types.&lt;/p&gt;&lt;p&gt;&lt;b&gt;Attacks:&lt;/b&gt; A zombie retains all the natural weapons, manufactured weapon attacks, and weapon prof iciencies of the base creature. It also gains a slam attack that deals damage based on the zombie's size, but as if it were one size category larger than its actual size (see pages 301-302).&lt;/p&gt;&lt;p&gt;&lt;b&gt;Special Attacks:&lt;/b&gt; A zombie retains none of the base creature's special attacks.&lt;/p&gt;&lt;p&gt;&lt;b&gt;Abilities:&lt;/b&gt; Str +2, Dex -2. A zombie has no Con or Int score, and its Wis and Cha become 10.&lt;/p&gt;&lt;p&gt;&lt;b&gt;BAB:&lt;/b&gt; A zombie's base attack is equal to 3/4 its Hit Dice.&lt;/p&gt;&lt;p&gt;&lt;b&gt;Skills:&lt;/b&gt; A zombie has no skill ranks.&lt;/p&gt;&lt;p&gt;&lt;b&gt;Feats:&lt;/b&gt; A zombie loses all feats possessed by the base creature, and does not gain feats as its Hit Dice increase, but it does gain Toughness as a bonus feat.&lt;/p&gt;&lt;p&gt;&lt;b&gt;Special Qualities:&lt;/b&gt; A zombie loses most special qualities of the base creature. It retains any extraordinary special qualities that improve its melee or ranged attacks. A zombie gains the following special quality.&lt;/p&gt;&lt;p&gt;&lt;i&gt;Staggered (Ex):&lt;/i&gt; Zombies have poor ref lexes and can only perform a single move action or standard action each round. A zombie can move up to its speed and attack in the same round as a charge action.&lt;/p&gt;&lt;p&gt;&lt;b&gt;Variant Zombies&lt;/b&gt;&lt;br&gt; The typical zombie is a slow-moving abomination that is tough to destroy. Yet this tough zombie is not the only type of zombie to plague crypts or stalk graveyards. Each of the following two variant zombies modif ies the base zombie in a few simple ways.&lt;/p&gt;&lt;p&gt;&lt;b&gt;Fast Zombie&lt;/b&gt;&lt;br&gt; Unlike the standard, plodding zombie, a fast zombie moves with a supernatural quickness.&lt;/p&gt;&lt;p&gt;&lt;b&gt;Speed:&lt;/b&gt; Increase the base creature's land speed by 10 feet.&lt;/p&gt;&lt;p&gt;&lt;b&gt;Defensive Abilities:&lt;/b&gt; A fast zombie does not gain DR 5/ slashing.&lt;/p&gt;&lt;p&gt;&lt;b&gt;Special Attacks:&lt;/b&gt; A fast zombie gains the following special attack.&lt;/p&gt;&lt;p&gt;&lt;i&gt;Quick Strikes (Ex):&lt;/i&gt; Whenever a fast zombie takes a fullattack action, it can make one additional slam attack at its highest base attack bonus.&lt;/p&gt;&lt;p&gt;Abilities: As a standard zombie, except its Dexterity is increased by 2 instead of reduced by 2.&lt;/p&gt;&lt;p&gt;&lt;b&gt;Special Qualities:&lt;/b&gt; A fast zombie does not gain the staggered special quality.&lt;/p&gt;&lt;p&gt;&lt;b&gt;Plague Zombie&lt;/b&gt;&lt;br&gt; These zombies carry a terrible disease that perpetuates their undead lineage-those infected by a plague zombie's contagion rise as zombies themselves when they perish.&lt;/p&gt;&lt;p&gt;&lt;b&gt;Defensive Abilities:&lt;/b&gt; A plague zombie does not gain DR 5/slashing.&lt;/p&gt;&lt;p&gt;&lt;b&gt;Special Attacks:&lt;/b&gt; A plague zombie gains the following special attacks.&lt;/p&gt;&lt;p&gt;&lt;i&gt;Death Burst (Ex):&lt;/i&gt; When a plague zombie dies, it explodes in a burst of decay. All creatures adjacent to the plague zombie are exposed to its plague as if struck by a slam attack and must make a Fortitude save or contract zombie rot.&lt;/p&gt;&lt;p&gt;&lt;i&gt;Disease (Su):&lt;/i&gt; The slam attack-as well as any other natural attacks-of a plague zombie carries the zombie rot disease.&lt;/p&gt;&lt;p&gt;&lt;i&gt;Zombie rot:&lt;/i&gt; slam; save Fort DC = 10 + 1/2 the zombie's Hit Dice + the zombie's Cha modifier; onset 1d4 days; frequency 1/day; effect 1d2 Con, this damage cannot be healed while the creature is infected; cure 2 consecutive saves. Anyone who dies while infected rises as a plague zombie in 2d6 hours.&lt;/p&gt;&lt;/h4&gt;&lt;/div&gt;</t>
  </si>
  <si>
    <t>Shadowgarm</t>
  </si>
  <si>
    <t>darkvision 60 ft., low-light vision, scent; Perception +6</t>
  </si>
  <si>
    <t>(+2 armor, +2 Dex)</t>
  </si>
  <si>
    <t>Fort +3, Ref +5, Will +5</t>
  </si>
  <si>
    <t>feather fall, shadow blend</t>
  </si>
  <si>
    <t>light fixation</t>
  </si>
  <si>
    <t>3 claws +4 (1d4+2 plus shadow slime)</t>
  </si>
  <si>
    <t>Str 14, Dex 15, Con 14, Int 5, Wis 14, Cha 11</t>
  </si>
  <si>
    <t>Climb +14, Perception +6, Stealth +6 (+10 in dim light)</t>
  </si>
  <si>
    <t>+4 Stealth in dim light</t>
  </si>
  <si>
    <t xml:space="preserve"> any (Plane of Shadow)</t>
  </si>
  <si>
    <t>solitary or gathering (2-12)</t>
  </si>
  <si>
    <t>This amorphous creature loosely resembles a cross between a large snake and an insect. It has black oily skin, and parts of its very flesh blend seamlessly into the shadows. Its constantly moving, writhing form makes it difficult to identify from a distance.</t>
  </si>
  <si>
    <t>AP 25</t>
  </si>
  <si>
    <t>Feather Fall (Ex) A shadowgarm's body is both light and consists of numerous folds of thin flesh. Although it cannot fly, a falling shadowgarm always descends as if under the effects of a feather fall spell, and thus never takes falling damage. Light Fixation (Su) Although a shadowgarm is not particularly harmed by bright light, it prefers dim lighting. Magical light, on the other hand, causes a shadowgarm to grow slow and lethargic. Whenever a shadowgarm is within an area of bright light that is magically created, it is staggered. Shadow Blend (Su) In conditions of dim light, a shadowgarm's outline wavers and blends with the surrounding shadows, granting it concealment (20% miss chance) even if its opponents are capable of seeing clearly in dim light. Shadow Slime (Su) A shadowgarm is coated with a thin layer of oily black slime. Whenever it strikes a foe, it transfers a swath of this cold black slime onto the creature struck. This slime causes a growing numbness and lethargy in the bodies of those it coats. Each time a creature takes damage from a shadowgarm's claws, the creature struck must make a DC 13 Fortitude save or take a cumulative -2 penalty to its Dexterity score. A creature whose total Dexterity penalty equals its Dexterity score is paralyzed and blinded as long as the penalty remains in effect. All accrued Dexterity penalties fade an hour after the last time the victim was affected by shadow slime, but any new shadow slime resets the recovery period. Exposure to bright light of any sort causes the Dexterity penalty to lessen by 2 points per round until all of the shadow slime is effectively "burned away" by the light. A shadowgarm is immune to the effects of its shadow slime and the shadow slime of other shadowgarms. The save DC is Constitution-based.</t>
  </si>
  <si>
    <t>Shadowgarms are strange monsters from the Plane of Shadow, where they function as lowly predators and pests somewhat akin to the Material Plane's coyotes, leopards, and similar hunting mammals. Yet to a creature unfamiliar with the workings of the Plane of Shadow, the shadowgarm is a hideous and frightening beast. Generally lairing in ruined sections of towns or dead-end alleys clogged with refuse during the day, they come out at night to prey upon creatures that stray too far from the safety of light. These aberrant predators "leak" into the Material Plane anywhere the Plane of Shadow's influence is strong. Small groups of shadowgarms are occasionally seen lurking in old graveyards where undead (particularly shadows) are known to reside, and anywhere that has strong traditions of shadow magic tends to have a healthy population of shadowgarms lurking in out-of-the-way areas as well. The typical shadowgarm measures about 4-1/2 feet long and weighs approximately 90 pounds, their bodies being strangely light, composed of a spongy dark matter and seemingly wisps of shadow itself. Some, however, grow to be much larger, though shadowgarms of all sizes prove especially adept at blending in among the shadows and detritus of their hunting grounds or crawling into crevices it seems creatures of their size would not be able to squeeze. Ecology Strange beings with a little-understood physiology, shadowgarms prove endlessly hungry, taking sustenance from shadow as if it were water and drawing nutrition from the flesh of other creatures as their only source of food. Shadowgarms can eat and digest any sort of animal matter, from flesh to bone, converting them into little more than smoke and shadow. A creature left to a shadowgarm to feed upon leaves behind nothing but trappings of metal and similarly solid accessories. A shadowgarm's physical form seems strangely fluid, proving slightly malleable and generalized. No two shadowgarms appear exactly alike, and even individuals of the race seem to gradually change, all the faster in areas of deep shadows. Regardless of their endless, fluid alterations, they retain three primary clawed appendages, which serve them in consuming meals and fighting. Their number of feelers or tentacle-like legs, however, is constantly in flux, numbering but two or three one moment and then multiplying to dozens the next. Shadowgarms do not have a mouth and hardly have heads to speak off-possessing only slight knobby protuberances that seem to have little role in guiding their motions. When ingesting matter, they slowly dissolve their meals, their bodies breaking down any organic substance they choose by resting upon their meal for a matter of moments. The entire process might be likened to a body-wide ingestion process similar to that of a fly, as matter is dissolved and subsumed by the shadowy hunter's bulk. Once every several months, the urge to mate descends upon shadowgarms like a mass racial insanity. At this time, their natural aversion to their own kind is overwhelmed by a need to procreate. Shadowgarms are hemaphroditic, but cannot fertilize themselves- when a shadowgarm gathering begins, these creatures congregate in groups of up to a dozen, remaining in close proximity to each other for days at a time. The cycle that drives shadowgarm gatherings is nothing connected to the Material Plane-most scholars have been unable to determine what pattern the timing follows, if indeed there is a pattern at all. Habitat &amp; Society Although shadowgarms are quite active at all times on the Plane of Shadow, the realities of the Material Plane force them into the niche of nocturnal predator. Yet despite their hatred of light, they seem to need it in some strange way. Observers have noted that the creatures prefer to stand in actual shadows, rather than just in darkness, and seem to savor the ever-changing nature of the shadows themselves. It may be that shadowgarms abhor total darkness as much as light, though neither bright light nor utter darkness causes them physical harm. Most shadowgarms' hunts take place under the light of the full moon, or in the shadowy hours of dusk or dawn. In cities where shadowgarms are common, they naturally gravitate to sewers or narrow alleys. This allows them the easiest way to quickly strike at unwary victims from above or below. They do not build any sort of true nest or lair, preferring to remain constantly afoot in search of new prey. As shadowgarms have no fear of falling, they often clamber up to corners and niches at the tops of tunnels or just under rooftop overhangs, both to avoid any bright light that might be shining down from above and to lie in wait to ambush unsuspecting prey that walks underneath. This leads to the discovery of shadowgarms in truly unexpected and unnerving places, like in bell towers, within attics and crawl spaces, and even hidden amid cracks and loose shingles in old roofing. More than one child's tale of boogiemen or strange shapes lurking outside their windows might actually be attributed to the daring nocturnal wanderings of shadowgarms. Shadowgarms are incredibly territorial, and usually do not nest together except during their mating gathering. Shadowgarms immediately confront one another upon meeting. Pickpockets and other street urchins often share wild tales of shadowgarms battling fiercely in the alleyways and nighted dens, fighting with raw savagery instead of their more customary stealth. Some canny streetfolk use this territorial nature to trick competing shadowgarms into fighting each other, giving wanderers out after dark enough time to move through territories infested by these lurking hunters without being attacked. Of course, this tactic doesn't work well in areas where large numbers of shadowgarms are known to skulk, as directing one's attention to avoid a single hunter might prevent a traveler from noticing other predators lying in wait in the shadows. On rare occasions, a shadowgarm might take to the seas, stealing aboard a ship at dock and hiding in the hold. Once at sea, such hunters emerge nightly to prey upon the ship's crew. Since a shadowgarm melts away into shadow and fog when it dies, leaving no evidence of a corpse behind, this might be one explanation for mysteriously derelict ships found adrift on the waves with nothing living on board.</t>
  </si>
  <si>
    <t>&lt;link rel="stylesheet"href="PF.css"&gt;&lt;div&gt;&lt;h2&gt;Shadowgarm&lt;/h2&gt;&lt;h3&gt;&lt;i&gt;This amorphous creature loosely resembles a cross between a large snake and an insect. It has black oily skin, and parts of its very flesh blend seamlessly into the shadows. Its constantly moving, writhing form makes it difficult to identify from a distance.&lt;/i&gt;&lt;/h3&gt;&lt;br&gt;&lt;/br&gt;&lt;/div&gt;&lt;div class="heading"&gt;&lt;p class="alignleft"&gt;Shadowgarm&lt;/p&gt;&lt;p class="alignright"&gt;CR 2&lt;/p&gt;&lt;div style="clear: both;"&gt;&lt;/div&gt;&lt;/div&gt;&lt;div&gt;&lt;h5&gt;&lt;b&gt;XP &lt;/b&gt;600&lt;/h5&gt;&lt;h5&gt;NE Medium aberration (extraplanar)&lt;/h5&gt;&lt;h5&gt;&lt;b&gt;Init &lt;/b&gt;+6; &lt;b&gt;Senses &lt;/b&gt;darkvision 60 ft., low-light vision, scent; Perception +6&lt;/h5&gt;&lt;/div&gt;&lt;hr/&gt;&lt;div&gt;&lt;h5&gt;&lt;b&gt;DEFENSE&lt;/b&gt;&lt;/h5&gt;&lt;/div&gt;&lt;hr/&gt;&lt;div&gt;&lt;h5&gt;&lt;b&gt;AC &lt;/b&gt;14, touch 12, flat-footed 12 (+2 armor, +2 Dex)&lt;/h5&gt;&lt;h5&gt;&lt;b&gt;hp &lt;/b&gt;19 (3d8+6)&lt;/h5&gt;&lt;h5&gt;&lt;b&gt;Fort &lt;/b&gt;+3, &lt;b&gt;Ref &lt;/b&gt;+5, &lt;b&gt;Will &lt;/b&gt;+5&lt;/h5&gt;&lt;h5&gt;&lt;b&gt;Defensive Abilities &lt;/b&gt;feather fall, shadow blend; &lt;b&gt;SR &lt;/b&gt;7&lt;/h5&gt;&lt;h5&gt;&lt;b&gt;Weaknesses &lt;/b&gt;light fixation&lt;/h5&gt;&lt;/div&gt;&lt;hr/&gt;&lt;div&gt;&lt;h5&gt;&lt;b&gt;OFFENSE&lt;/b&gt;&lt;/h5&gt;&lt;/div&gt;&lt;hr/&gt;&lt;div&gt;&lt;h5&gt;&lt;b&gt;Spd &lt;/b&gt;30 ft., climb 30 ft.&lt;/h5&gt;&lt;h5&gt;&lt;b&gt;Melee &lt;/b&gt;3 claws +4 (1d4+2 plus shadow slime)&lt;/h5&gt;&lt;/div&gt;&lt;hr/&gt;&lt;div&gt;&lt;h5&gt;&lt;b&gt;STATISTICS&lt;/b&gt;&lt;/h5&gt;&lt;/div&gt;&lt;hr/&gt;&lt;div&gt;&lt;h5&gt;&lt;b&gt;Str&lt;/b&gt; 14, &lt;b&gt;Dex&lt;/b&gt; 15, &lt;b&gt;Con&lt;/b&gt; 14, &lt;b&gt;Int&lt;/b&gt; 5, &lt;b&gt;Wis&lt;/b&gt; 14, &lt;b&gt;Cha&lt;/b&gt; 11&lt;/h5&gt;&lt;h5&gt;&lt;b&gt;Base Atk &lt;/b&gt;+2; &lt;b&gt;CMB &lt;/b&gt;+4; &lt;b&gt;CMD &lt;/b&gt;16&lt;/h5&gt;&lt;h5&gt;&lt;b&gt;Feats &lt;/b&gt;Improved Initiative, Lightning Reflexes&lt;/h5&gt;&lt;h5&gt;&lt;b&gt;Skills &lt;/b&gt;Climb +14, Perception +6, Stealth +6 (+10 in dim light); &lt;b&gt;Racial Modifiers &lt;/b&gt;+4 Stealth in dim light&lt;/h5&gt;&lt;/div&gt;&lt;hr/&gt;&lt;div&gt;&lt;h5&gt;&lt;b&gt;ECOLOGY&lt;/b&gt;&lt;/h5&gt;&lt;/div&gt;&lt;hr/&gt;&lt;div&gt;&lt;h5&gt;&lt;b&gt;Environment &lt;/b&gt; any (Plane of Shadow)&lt;/h5&gt;&lt;h5&gt;&lt;b&gt;Organization &lt;/b&gt;solitary or gathering (2-12)&lt;/h5&gt;&lt;h5&gt;&lt;b&gt;Treasure &lt;/b&gt;none&lt;/h5&gt;&lt;/div&gt;&lt;hr/&gt;&lt;div&gt;&lt;h5&gt;&lt;b&gt;SPECIAL ABILITIES&lt;/b&gt;&lt;/h5&gt;&lt;/div&gt;&lt;hr/&gt;&lt;div&gt;&lt;h5&gt;&lt;b&gt;Feather Fall (Ex)&lt;/b&gt; A shadowgarm's body is both light and consists of numerous folds of thin flesh. Although it cannot fly, a falling shadowgarm always descends as if under the effects of a feather fall spell, and thus never takes falling damage. &lt;/h5&gt;&lt;h5&gt;&lt;b&gt;Light Fixation (Su)&lt;/b&gt; Although a shadowgarm is not particularly harmed by bright light, it prefers dim lighting. Magical light, on the other hand, causes a shadowgarm to grow slow and lethargic. Whenever a shadowgarm is within an area of bright light that is magically created, it is staggered. &lt;/h5&gt;&lt;h5&gt;&lt;b&gt;Shadow Blend (Su)&lt;/b&gt; In conditions of dim light, a shadowgarm's outline wavers and blends with the surrounding shadows, granting it concealment (20% miss chance) even if its opponents are capable of seeing clearly in dim light. &lt;/h5&gt;&lt;h5&gt;&lt;b&gt;Shadow Slime (Su)&lt;/b&gt; A shadowgarm is coated with a thin layer of oily black slime. Whenever it strikes a foe, it transfers a swath of this cold black slime onto the creature struck. This slime causes a growing numbness and lethargy in the bodies of those it coats. Each time a creature takes damage from a shadowgarm's claws, the creature struck must make a DC 13 Fortitude save or take a cumulative -2 penalty to its Dexterity score. A creature whose total Dexterity penalty equals its Dexterity score is paralyzed and blinded as long as the penalty remains in effect. All accrued Dexterity penalties fade an hour after the last time the victim was affected by shadow slime, but any new shadow slime resets the recovery period. Exposure to bright light of any sort causes the Dexterity penalty to lessen by 2 points per round until all of the shadow slime is effectively "burned away" by the light. A shadowgarm is immune to the effects of its shadow slime and the shadow slime of other shadowgarms. The save DC is Constitution-based.&lt;/h5&gt;&lt;/div&gt;&lt;br&gt;&lt;/br&gt;&lt;div&gt;&lt;h4&gt;&lt;p&gt;Shadowgarms are strange monsters from the Plane of Shadow, where they function as lowly predators and pests somewhat akin to the Material Plane's coyotes, leopards, and similar hunting mammals. Yet to a creature unfamiliar with the workings of the Plane of Shadow, the shadowgarm is a hideous and frightening beast. Generally lairing in ruined sections of towns or dead-end alleys clogged with refuse during the day, they come out at night to prey upon creatures that stray too far from the safety of light.&lt;/p&gt;&lt;p&gt;These aberrant predators "leak" into the Material Plane anywhere the Plane of Shadow's influence is strong. Small groups of shadowgarms are occasionally seen lurking in old graveyards where undead (particularly shadows) are known to reside, and anywhere that has strong traditions of shadow magic tends to have a healthy population of shadowgarms lurking in out-of-the-way areas as well.&lt;/p&gt;&lt;p&gt;The typical shadowgarm measures about 4-1/2 feet long and weighs approximately 90 pounds, their bodies being strangely light, composed of a spongy dark matter and seemingly wisps of shadow itself. Some, however, grow to be much larger, though shadowgarms of all sizes prove especially adept at blending in among the shadows and detritus of their hunting grounds or crawling into crevices it seems creatures of their size would not be able to squeeze.&lt;/p&gt;&lt;p&gt;&lt;b&gt;Ecology&lt;/b&gt;&lt;br&gt; Strange beings with a little-understood physiology, shadowgarms prove endlessly hungry, taking sustenance from shadow as if it were water and drawing nutrition from the flesh of other creatures as their only source of food. Shadowgarms can eat and digest any sort of animal matter, from flesh to bone, converting them into little more than smoke and shadow. A creature left to a shadowgarm to feed upon leaves behind nothing but trappings of metal and similarly solid accessories.&lt;/p&gt;&lt;p&gt;A shadowgarm's physical form seems strangely fluid, proving slightly malleable and generalized. No two shadowgarms appear exactly alike, and even individuals of the race seem to gradually change, all the faster in areas of deep shadows. Regardless of their endless, fluid alterations, they retain three primary clawed appendages, which serve them in consuming meals and fighting. Their number of feelers or tentacle-like legs, however, is constantly in flux, numbering but two or three one moment and then multiplying to dozens the next. Shadowgarms do not have a mouth and hardly have heads to speak off-possessing only slight knobby protuberances that seem to have little role in guiding their motions. When ingesting matter, they slowly dissolve their meals, their bodies breaking down any organic substance they choose by resting upon their meal for a matter of moments. The entire process might be likened to a body-wide ingestion process similar to that of a fly, as matter is dissolved and subsumed by the shadowy hunter's bulk.&lt;/p&gt;&lt;p&gt;Once every several months, the urge to mate descends upon shadowgarms like a mass racial insanity. At this time, their natural aversion to their own kind is overwhelmed by a need to procreate. Shadowgarms are hemaphroditic, but cannot fertilize themselves- when a shadowgarm gathering begins, these creatures congregate in groups of up to a dozen, remaining in close proximity to each other for days at a time. The cycle that drives shadowgarm gatherings is nothing connected to the Material Plane-most scholars have been unable to determine what pattern the timing follows, if indeed there is a pattern at all.&lt;/p&gt;&lt;p&gt;&lt;b&gt;Habitat &amp; Society&lt;/b&gt;&lt;br&gt; Although shadowgarms are quite active at all times on the Plane of Shadow, the realities of the Material Plane force them into the niche of nocturnal predator. Yet despite their hatred of light, they seem to need it in some strange way. Observers have noted that the creatures prefer to stand in actual shadows, rather than just in darkness, and seem to savor the ever-changing nature of the shadows themselves. It may be that shadowgarms abhor total darkness as much as light, though neither bright light nor utter darkness causes them physical harm. Most shadowgarms' hunts take place under the light of the full moon, or in the shadowy hours of dusk or dawn.&lt;/p&gt;&lt;p&gt;In cities where shadowgarms are common, they naturally gravitate to sewers or narrow alleys. This allows them the easiest way to quickly strike at unwary victims from above or below.&lt;/p&gt;&lt;p&gt;They do not build any sort of true nest or lair, preferring to remain constantly afoot in search of new prey. As shadowgarms have no fear of falling, they often clamber up to corners and niches at the tops of tunnels or just under rooftop overhangs, both to avoid any bright light that might be shining down from above and to lie in wait to ambush unsuspecting prey that walks underneath. This leads to the discovery of shadowgarms in truly unexpected and unnerving places, like in bell towers, within attics and crawl spaces, and even hidden amid cracks and loose shingles in old roofing. More than one child's tale of boogiemen or strange shapes lurking outside their windows might actually be attributed to the daring nocturnal wanderings of shadowgarms.&lt;/p&gt;&lt;p&gt;Shadowgarms are incredibly territorial, and usually do not nest together except during their mating gathering.&lt;/p&gt;&lt;p&gt;Shadowgarms immediately confront one another upon meeting. Pickpockets and other street urchins often share wild tales of shadowgarms battling fiercely in the alleyways and nighted dens, fighting with raw savagery instead of their more customary stealth. Some canny streetfolk use this territorial nature to trick competing shadowgarms into fighting each other, giving wanderers out after dark enough time to move through territories infested by these lurking hunters without being attacked.&lt;/p&gt;&lt;p&gt;Of course, this tactic doesn't work well in areas where large numbers of shadowgarms are known to skulk, as directing one's attention to avoid a single hunter might prevent a traveler from noticing other predators lying in wait in the shadows.&lt;/p&gt;&lt;p&gt;On rare occasions, a shadowgarm might take to the seas, stealing aboard a ship at dock and hiding in the hold. Once at sea, such hunters emerge nightly to prey upon the ship's crew. Since a shadowgarm melts away into shadow and fog when it dies, leaving no evidence of a corpse behind, this might be one explanation for mysteriously derelict ships found adrift on the waves with nothing living on board.&lt;/p&gt;&lt;/h4&gt;&lt;/div&gt;</t>
  </si>
  <si>
    <t>Ukobach</t>
  </si>
  <si>
    <t>Outsider</t>
  </si>
  <si>
    <t>darkvision 60 ft., see in darkness; Perception +3</t>
  </si>
  <si>
    <t>17, touch 15, flat-footed 13</t>
  </si>
  <si>
    <t>(+4 Dex, +2 natural, +1 size)</t>
  </si>
  <si>
    <t>(5d10+5)</t>
  </si>
  <si>
    <t>Fort +2, Ref +8, Will +7</t>
  </si>
  <si>
    <t>1 fire poker +5 (1d6-1 plus 1d4 fire) or 2 claws +5 (1d4- 1 plus 1d4 fire)</t>
  </si>
  <si>
    <t>1 ember +10 (1d6 fire)</t>
  </si>
  <si>
    <t>animate flames, fire breathing, scorch</t>
  </si>
  <si>
    <t>Str 9, Dex 19, Con 13, Int 13, Wis 16, Cha 13</t>
  </si>
  <si>
    <t>Improved Initiative, Lightning Reflexes, Throw Anything</t>
  </si>
  <si>
    <t>Acrobatics +12, Appraise +9, Bluff +9, Climb +7, Craft (any) +9, Knowledge (arcana) +9, Stealth +16</t>
  </si>
  <si>
    <t>Celestial, Common, Infernal; telepathy 100 ft.</t>
  </si>
  <si>
    <t>fire leap</t>
  </si>
  <si>
    <t xml:space="preserve"> Hell</t>
  </si>
  <si>
    <t>solitary, pair, or team (4-16)</t>
  </si>
  <si>
    <t>The light of a flaming pitchfork illuminates a creepily malformed little man, his red skin scarred and raw like the victim of horrific burns. Although barely taller than a child, his features mock those of a terrible old man with an oversized head, knife-like nose, and crazed round eyes flickering with wild flames.</t>
  </si>
  <si>
    <t>Animate Flames (Su) As a standard action, an ukobach can animate an existing fire of Small size or larger. Doing so requires an ukobach to make a DC 15 Wisdom check as it impresses its will upon the fire. This DC increases by +5 for every size category of the flame above Small. If an ukobach succeeds, the flame animates with the statistics of a fire elemental of the same size, and follows the ukobach's mental commands. The flames remain animate for a number of rounds equal to the ukobach's Wisdom modifier-usually 3-after which they return to being simple flames, setting the square they cease moving in alight or being extinguished, as their surroundings warrant. Up to five ukobachs can make use of the aid another action to each grant an adjacent ukobach a +2 bonus on this Wisdom check to animate flames (granting a maximum +10 bonus). Fire Leap (Su) As a swift action, an ukobach occupying the same space as a fire, pool of lava, vent of searing steam, or similar blaze can teleport from that burning feature and emerge from another within 100 feet. This ability functions similarly to the spell dimension door, but only between fires. Upon entering a flame, an ukobach is instantly aware of all flames within range through which it might exit. If an ukobach enters a flame and there are no others to exit through within 100 feet, the devil's movement immediately ends and it is stunned for 1 round. Firebreathing (Su) An ukobach can spend a standard action to guzzle a pint of oil, alcohol, or similarly flammable fluid and hold the combustible liquid within its body. At any point within 10 minutes of doing so, the ukobach can expel the liquid either as a 10-foot cone of fire or a 20-foot line of flame, both dealing 3d6 points of fire damage (Reflex DC 13 for half). Upon breathing fire an ukobach cannot make use of this ability again until it drinks another pint of oil. The save DC is Constitution-based. Scorch (Su) An ukobach's touch is searing hot, causing its claws and any metal weapon it grasps to deal an additional 1d4 points of fire damage.</t>
  </si>
  <si>
    <t>Maniacal and clever, ukobachs embody the tenacity and ever advancing genius of Hell. Legions of these tiny devils labor throughout the it, and from their efforts rise new heresies and tools of depravity. They revel in the fires of Hell and manipulate them not toward destruction, but to the creation of ever greater and more innovative diabolical ends. The keepers of Hell's furnaces, they delight in their mad work, breaking only to torment the damned with their burning tools or newest inventions. Ukobachs stand approximately 3-1/2 feet tall and weigh 70 pounds on average. Their fire pokers are fundamentally tied to their beings and disintegrate in a flash of cinders and ash upon the devil's death. These tools hold up to 10 fistsized embers, which an ukobach can fling at its enemies. Ecology Born from the burning depths of Hell, ukobachs find themselves most at home amid the choking and sultry pits where mortals dare not delve, proving well adapted to such stifling environs. While they must breathe, they prove equally well adapted to breathing smoke, cinders, and steam as air. Like all devils, the ukobachs' infernal eyes gaze through even the most stygian night, but unlike their brethren, they dislike the dark. While they harbor no fear of darkness and certainly see its value when tormenting mortals, they view it largely as a waste, seeking to dispel even the most fleeting shadow with an explosion of flame. Habitat &amp; Society Most ukobachs originate from the flaming canals of Dis or the fiery pits of Phlegethon. Although rarely born from Moloch's crematoriums at the heart of Citadel Ba'al, hordes of ukobach furnace keepers tend the flames of the archdevil's ceremonial ovens. Devastating ukobach engineers also tinker in the foundries at the heart of Phlegethon, creating ingenious devices of intentional or incidental immolation-some infernal rumors claim a particularly insidious ukobach inspired the invention of the first fireworks, leaving these devils with a universal love of such creations. On the mortal plane, ukobachs gravitate to cities. While many metropolises prove ill prepared to defend against the flames these devils delight in spreading, most ukobachs take more subtle approaches, finding lairs in abandoned smithies, large furnaces, stone ruins, and other places likely to survive the occasional errant flame. While indisputably pyromaniacal, ukobachs are more than merely crazed marauders. Seeing a small hovel, pile of leaves, or alley cat burn is nothing to creatures born from the flames of Hell. Rather, they enjoy the order and progression of flames, exalting in striking the spark that ignites a wildfire, upturning the lantern that sets a whole city quarter aflame, or immolating the leader whose death results in the dispersal of a formerly devout congregation. Further satisfying their methodological obsessions, ukobachs prefer setting elaborate traps for their victims over direct combat, often turning whole structures into burning deathtraps, trapping and retrapping the same location, or setting obvious snares that cause their quarries to overlook more devious ambushes. These impish devils understand the use of flammable fluids and materials well, often employing barrels of oil, casks of alcohol, heaps of coal, and even alchemical items like tindertwigs in their creations. Among diabolists, it is said that all ukobachs know the secret of creating berith, an alchemical element by which any material might be distilled into gold. Stories tell of ukobachs trading knowledge of this element for wild prices or only after an alchemist gathers components from exotic lands. Such tales often offer blatant moral lessons and warnings against these unnatural obsessions, such as the Taldan author and former alchemist Smardina's cryptic and symbol-laden work Shagreen, wherein an obsessed alchemist adventures across the world and ultimately trades an ukobach 23 years of his life, only to find his age and journeys have made his hands too crippled to work-he dies soon after and is dragged to Hell in a golden coffin. Summoning Ukobachs Ukobachs prove unusually congenial when it comes to answering the summons of many diabolists, especially those with an obvious creative streak, interest in alchemy, or queries regarding the inventions of Hell. Any diabolist who draws the magic circle necessary to bind an ukobach with mercury or silver powder, or who lights their diabolical summoning with chemical fire rather than normal oil or tinder, increases how difficult an ukobach finds it to escape from the magical trap by +2. Additionally, a diabolist gains a +2 bonus on the opposed Charisma check made to obtain an ukobach's service if the task involves creating alchemical or metallurgical works, or otherwise involves fire. In addition, ukobachs who know and favor their summoner sometimes bring gifts with them from Hell. While on the surface such boons might seem like blessings, they are always carefully selected by an ukobach and meant to encourage a summoner toward a destructive end. Commonly, such infernal gifts take the form of fireworks and explosives-especially in lands where such creations are uncommon-inscrutable blueprints or formulas for fiendish devices or magic items, or powerfully volatile alchemical reagents.</t>
  </si>
  <si>
    <t>&lt;link rel="stylesheet"href="PF.css"&gt;&lt;div&gt;&lt;h2&gt;Devil, Ukobach&lt;/h2&gt;&lt;h3&gt;&lt;i&gt;The light of a flaming pitchfork illuminates a creepily malformed little man, his red skin scarred and raw like the victim of horrific burns. Although barely taller than a child, his features mock those of a terrible old man with an oversized head, knife-like nose, and crazed round eyes flickering with wild flames.&lt;/i&gt;&lt;/h3&gt;&lt;br&gt;&lt;/br&gt;&lt;/div&gt;&lt;div class="heading"&gt;&lt;p class="alignleft"&gt;Ukobach (Tinder Devil)&lt;/p&gt;&lt;p class="alignright"&gt;CR 4&lt;/p&gt;&lt;div style="clear: both;"&gt;&lt;/div&gt;&lt;/div&gt;&lt;div&gt;&lt;h5&gt;&lt;b&gt;XP &lt;/b&gt;1,200&lt;/h5&gt;&lt;h5&gt;LE Small Outsider (devil, evil, extraplanar, lawful)&lt;/h5&gt;&lt;h5&gt;&lt;b&gt;Init &lt;/b&gt;+8; &lt;b&gt;Senses &lt;/b&gt;darkvision 60 ft., see in darkness; Perception +3&lt;/h5&gt;&lt;/div&gt;&lt;hr/&gt;&lt;div&gt;&lt;h5&gt;&lt;b&gt;DEFENSE&lt;/b&gt;&lt;/h5&gt;&lt;/div&gt;&lt;hr/&gt;&lt;div&gt;&lt;h5&gt;&lt;b&gt;AC &lt;/b&gt;17, touch 15, flat-footed 13 (+4 Dex, +2 natural, +1 size)&lt;/h5&gt;&lt;h5&gt;&lt;b&gt;hp &lt;/b&gt;32 (5d10+5)&lt;/h5&gt;&lt;h5&gt;&lt;b&gt;Fort &lt;/b&gt;+2, &lt;b&gt;Ref &lt;/b&gt;+8, &lt;b&gt;Will &lt;/b&gt;+7&lt;/h5&gt;&lt;h5&gt;&lt;b&gt;DR &lt;/b&gt;5/silver or good; &lt;b&gt;Immune &lt;/b&gt;fire, poison; &lt;b&gt;Resist &lt;/b&gt;acid 10, cold 10; &lt;b&gt;SR &lt;/b&gt;15&lt;/h5&gt;&lt;/div&gt;&lt;hr/&gt;&lt;div&gt;&lt;h5&gt;&lt;b&gt;OFFENSE&lt;/b&gt;&lt;/h5&gt;&lt;/div&gt;&lt;hr/&gt;&lt;div&gt;&lt;h5&gt;&lt;b&gt;Spd &lt;/b&gt;30 ft.&lt;/h5&gt;&lt;h5&gt;&lt;b&gt;Melee &lt;/b&gt;1 fire poker +5 (1d6-1 plus 1d4 fire) or 2 claws +5 (1d4- 1 plus 1d4 fire)&lt;/h5&gt;&lt;h5&gt;&lt;b&gt;Ranged &lt;/b&gt;1 ember +10 (1d6 fire)&lt;/h5&gt;&lt;h5&gt;&lt;b&gt;Special Attacks &lt;/b&gt;animate flames, fire breathing, scorch&lt;/h5&gt;&lt;/div&gt;&lt;hr/&gt;&lt;div&gt;&lt;h5&gt;&lt;b&gt;STATISTICS&lt;/b&gt;&lt;/h5&gt;&lt;/div&gt;&lt;hr/&gt;&lt;div&gt;&lt;h5&gt;&lt;b&gt;Str&lt;/b&gt; 9, &lt;b&gt;Dex&lt;/b&gt; 19, &lt;b&gt;Con&lt;/b&gt; 13, &lt;b&gt;Int&lt;/b&gt; 13, &lt;b&gt;Wis&lt;/b&gt; 16, &lt;b&gt;Cha&lt;/b&gt; 13&lt;/h5&gt;&lt;h5&gt;&lt;b&gt;Base Atk &lt;/b&gt;+5; &lt;b&gt;CMB &lt;/b&gt;+3; &lt;b&gt;CMD &lt;/b&gt;+17&lt;/h5&gt;&lt;h5&gt;&lt;b&gt;Feats &lt;/b&gt;Improved Initiative, Lightning Reflexes, Throw Anything&lt;/h5&gt;&lt;h5&gt;&lt;b&gt;Skills &lt;/b&gt;Acrobatics +12, Appraise +9, Bluff +9, Climb +7, Craft (any) +9, Knowledge (arcana) +9, Stealth +16&lt;/h5&gt;&lt;h5&gt;&lt;b&gt;Languages &lt;/b&gt;Celestial, Common, Infernal; telepathy 100 ft.&lt;/h5&gt;&lt;h5&gt;&lt;b&gt;SQ &lt;/b&gt;fire leap&lt;/h5&gt;&lt;/div&gt;&lt;hr/&gt;&lt;div&gt;&lt;h5&gt;&lt;b&gt;ECOLOGY&lt;/b&gt;&lt;/h5&gt;&lt;/div&gt;&lt;hr/&gt;&lt;div&gt;&lt;h5&gt;&lt;b&gt;Environment &lt;/b&gt; Hell&lt;/h5&gt;&lt;h5&gt;&lt;b&gt;Organization &lt;/b&gt;solitary, pair, or team (4-16)&lt;/h5&gt;&lt;h5&gt;&lt;b&gt;Treasure &lt;/b&gt;standard&lt;/h5&gt;&lt;/div&gt;&lt;hr/&gt;&lt;div&gt;&lt;h5&gt;&lt;b&gt;SPECIAL ABILITIES&lt;/b&gt;&lt;/h5&gt;&lt;/div&gt;&lt;hr/&gt;&lt;div&gt;&lt;h5&gt;&lt;b&gt;Animate Flames (Su)&lt;/b&gt; As a standard action, an ukobach can animate an existing fire of Small size or larger. Doing so requires an ukobach to make a DC 15 Wisdom check as it impresses its will upon the fire. This DC increases by +5 for every size category of the flame above Small. If an ukobach succeeds, the flame animates with the statistics of a fire elemental of the same size, and follows the ukobach's mental commands. The flames remain animate for a number of rounds equal to the ukobach's Wisdom modifier-usually 3-after which they return to being simple flames, setting the square they cease moving in alight or being extinguished, as their surroundings warrant. Up to five ukobachs can make use of the aid another action to each grant an adjacent ukobach a +2 bonus on this Wisdom check to animate flames (granting a maximum +10 bonus). &lt;/h5&gt;&lt;h5&gt;&lt;b&gt;Fire Leap (Su)&lt;/b&gt; As a swift action, an ukobach occupying the same space as a fire, pool of lava, vent of searing steam, or similar blaze can teleport from that burning feature and emerge from another within 100 feet. This ability functions similarly to the spell dimension door, but only between fires. Upon entering a flame, an ukobach is instantly aware of all flames within range through which it might exit. If an ukobach enters a flame and there are no others to exit through within 100 feet, the devil's movement immediately ends and it is stunned for 1 round. &lt;/h5&gt;&lt;h5&gt;&lt;b&gt;Firebreathing (Su)&lt;/b&gt; An ukobach can spend a standard action to guzzle a pint of oil, alcohol, or similarly flammable fluid and hold the combustible liquid within its body. At any point within 10 minutes of doing so, the ukobach can expel the liquid either as a 10-foot cone of fire or a 20-foot line of flame, both dealing 3d6 points of fire damage (Reflex DC 13 for half). Upon breathing fire an ukobach cannot make use of this ability again until it drinks another pint of oil. The save DC is Constitution-based. &lt;/h5&gt;&lt;h5&gt;&lt;b&gt;Scorch (Su)&lt;/b&gt; An ukobach's touch is searing hot, causing its claws and any metal weapon it grasps to deal an additional 1d4 points of fire damage.&lt;/h5&gt;&lt;/div&gt;&lt;br&gt;&lt;/br&gt;&lt;div&gt;&lt;h4&gt;&lt;p&gt;Maniacal and clever, ukobachs embody the tenacity and ever advancing genius of Hell. Legions of these tiny devils labor throughout the it, and from their efforts rise new heresies and tools of depravity. They revel in the fires of Hell and manipulate them not toward destruction, but to the creation of ever greater and more innovative diabolical ends. The keepers of Hell's furnaces, they delight in their mad work, breaking only to torment the damned with their burning tools or newest inventions.&lt;/p&gt;&lt;p&gt;Ukobachs stand approximately 3-1/2 feet tall and weigh 70 pounds on average. Their fire pokers are fundamentally tied to their beings and disintegrate in a flash of cinders and ash upon the devil's death. These tools hold up to 10 fistsized embers, which an ukobach can fling at its enemies.&lt;/p&gt;&lt;p&gt;&lt;b&gt;Ecology&lt;/b&gt;&lt;br&gt; Born from the burning depths of Hell, ukobachs find themselves most at home amid the choking and sultry pits where mortals dare not delve, proving well adapted to such stifling environs. While they must breathe, they prove equally well adapted to breathing smoke, cinders, and steam as air. Like all devils, the ukobachs' infernal eyes gaze through even the most stygian night, but unlike their brethren, they dislike the dark. While they harbor no fear of darkness and certainly see its value when tormenting mortals, they view it largely as a waste, seeking to dispel even the most fleeting shadow with an explosion of flame.&lt;/p&gt;&lt;p&gt;&lt;b&gt;Habitat &amp; Society&lt;/b&gt;&lt;br&gt; Most ukobachs originate from the flaming canals of Dis or the fiery pits of Phlegethon. Although rarely born from Moloch's crematoriums at the heart of Citadel Ba'al, hordes of ukobach furnace keepers tend the flames of the archdevil's ceremonial ovens. Devastating ukobach engineers also tinker in the foundries at the heart of Phlegethon, creating ingenious devices of intentional or incidental immolation-some infernal rumors claim a particularly insidious ukobach inspired the invention of the first fireworks, leaving these devils with a universal love of such creations.&lt;/p&gt;&lt;p&gt;On the mortal plane, ukobachs gravitate to cities.&lt;/p&gt;&lt;p&gt;While many metropolises prove ill prepared to defend against the flames these devils delight in spreading, most ukobachs take more subtle approaches, finding lairs in abandoned smithies, large furnaces, stone ruins, and other places likely to survive the occasional errant flame.&lt;/p&gt;&lt;p&gt;While indisputably pyromaniacal, ukobachs are more than merely crazed marauders. Seeing a small hovel, pile of leaves, or alley cat burn is nothing to creatures born from the flames of Hell. Rather, they enjoy the order and progression of flames, exalting in striking the spark that ignites a wildfire, upturning the lantern that sets a whole city quarter aflame, or immolating the leader whose death results in the dispersal of a formerly devout congregation. Further satisfying their methodological obsessions, ukobachs prefer setting elaborate traps for their victims over direct combat, often turning whole structures into burning deathtraps, trapping and retrapping the same location, or setting obvious snares that cause their quarries to overlook more devious ambushes.&lt;/p&gt;&lt;p&gt;These impish devils understand the use of flammable fluids and materials well, often employing barrels of oil, casks of alcohol, heaps of coal, and even alchemical items like tindertwigs in their creations.&lt;/p&gt;&lt;p&gt;Among diabolists, it is said that all ukobachs know the secret of creating berith, an alchemical element by which any material might be distilled into gold. Stories tell of ukobachs trading knowledge of this element for wild prices or only after an alchemist gathers components from exotic lands. Such tales often offer blatant moral lessons and warnings against these unnatural obsessions, such as the Taldan author and former alchemist Smardina's cryptic and symbol-laden work Shagreen, wherein an obsessed alchemist adventures across the world and ultimately trades an ukobach 23 years of his life, only to find his age and journeys have made his hands too crippled to work-he dies soon after and is dragged to Hell in a golden coffin.&lt;/p&gt;&lt;p&gt;&lt;b&gt;Summoning Ukobachs&lt;/b&gt;&lt;br&gt; Ukobachs prove unusually congenial when it comes to answering the summons of many diabolists, especially those with an obvious creative streak, interest in alchemy, or queries regarding the inventions of Hell.&lt;/p&gt;&lt;p&gt;Any diabolist who draws the magic circle necessary to bind an ukobach with mercury or silver powder, or who lights their diabolical summoning with chemical fire rather than normal oil or tinder, increases how difficult an ukobach finds it to escape from the magical trap by +2.&lt;/p&gt;&lt;p&gt;Additionally, a diabolist gains a +2 bonus on the opposed Charisma check made to obtain an ukobach's service if the task involves creating alchemical or metallurgical works, or otherwise involves fire.&lt;/p&gt;&lt;p&gt;In addition, ukobachs who know and favor their summoner sometimes bring gifts with them from Hell. While on the surface such boons might seem like blessings, they are always carefully selected by an ukobach and meant to encourage a summoner toward a destructive end. Commonly, such infernal gifts take the form of fireworks and explosives-especially in lands where such creations are uncommon-inscrutable blueprints or formulas for fiendish devices or magic items, or powerfully volatile alchemical reagents.&lt;/p&gt;&lt;/h4&gt;&lt;/div&gt;</t>
  </si>
  <si>
    <t>Tinder Devil</t>
  </si>
  <si>
    <t>Salikotal</t>
  </si>
  <si>
    <t>(9d10+27)</t>
  </si>
  <si>
    <t>Fort +9, Ref +12, Will +7</t>
  </si>
  <si>
    <t>+1 dagger +14/+9 (1d4+5/17-20), tail +8 (1d4+2) or 2 claws +13 (1d4+4), tail +8 (1d4+2)</t>
  </si>
  <si>
    <t>+1 dagger +16 (1d4+5/17-20)</t>
  </si>
  <si>
    <t>contract killer, sneak attack +3d6, suicide, vengeance</t>
  </si>
  <si>
    <t>Spell-Like Abilities (CL 9th) Always active-spider climb At will-greater teleport (self plus 50 pounds of objects only), locate creature, knock 3/day-blur (self only), darkness, dimension door, dispel magic, silence (DC 16), suggestion (DC 17) 1/day-mislead (DC 20), passwall, statue (self only), summon devil (level 3, 4 imps, 35%)</t>
  </si>
  <si>
    <t>Str 18, Dex 22, Con 17, Int 15, Wis 19, Cha 18</t>
  </si>
  <si>
    <t>Dodge, Improved Critical (dagger), Improved Initiative, Mobility, Wind Stance</t>
  </si>
  <si>
    <t>Acrobatics +15, Disable Device +18, Disguise +16, Escape Artist +18, Knowledge (local) +11, Sense Motive +16, Sleight of Hand +18, Stealth +18</t>
  </si>
  <si>
    <t>Celestial, Common, Infernal; telepathy 100 ft. Gear +1 dagger</t>
  </si>
  <si>
    <t>solitary or team (2-8)</t>
  </si>
  <si>
    <t>standard (+1 dagger, other treasure)</t>
  </si>
  <si>
    <t>On lean limbs the color of spilt blood creeps a being of sinister grace. Eyes like embers and a sneer full of needle-thin teeth gleam from an unmistakably fiendish visage. A pair of crimson wings sprout from the back of the hairless humanoid form, fluttering silently like an assassin's cloak, while in one hand it clutches the twisted, dagger-like horn of some infernal terror.</t>
  </si>
  <si>
    <t>AP 26</t>
  </si>
  <si>
    <t>Contract Killer (Su) A salikotal gains a +2 bonus on attack and damage rolls when attacking a specific individual it has marked for death. At the beginning of each day, it determines an individual to serve as its target and which one of its three vengeances it may make use of that day. It may not change this target or ability until the next day. The target may be any specific creature the salikotal knows of, even if it has not seen its target before. This target is treated as being known to a salikotal for the purposes of using its locate creature ability, even if the devil has never seen its victim before. Sneak Attack (Ex) Anytime a salikotal's opponent is denied his Dexterity bonus to AC, or if a salikotal flanks his opponent, he deals an extra 3d6 points of damage. This ability is just like the rogue's sneak attack and subject to the same limitations. Suicide (Su) As a standard action, a salikotal may target itself with a coup de grace attack. If the salikotal reduces itself to fewer than 0 hit points-or fails to do so but still fails the associated Fortitude save (DC = 10 + damage dealt)-the salikotal erupts in a burst of destructive energy. Any creature within 15 feet of a salikotal that commits suicide is damaged by a blast of metal shards and needle-like scales, taking 6d6 points of damage (DC 17, save for half ). The save DC is Constitution-based. Upon using this ability, a salikotal is permanently destroyed. This effect only takes place if a salikotal willingly ends its own life, not if it is killed by outside effects. Vengeance (Su) While seeking a victim a salikotal prepares itself daily, honing its will to effectively slaughter its intended quarry. On a given day, chosen as part of its contract killer ability, a salikotal may gain the benefit of any one of the following powers, either the one it feels will most aid it or whichever one its summoner requests. Only one of these abilities is active on a given day, and it only comes into effect when a salikotal kills its intended target with a coup de grace. These executions only function on living creatures. Fideicide: The victim's soul is immediately shunted to a infernal prison on Erebus, the third layer of Hell. The soul can be returned to life, but upon casting the spell, the spellcaster attempting the resurrection takes an amount of fire damage equal to 1d6 x the victim's number of Hit Dice, and must make an immediate concentration check (DC 10 + damage delt + spell level) or lose the spell. Necrocide: After 1d4 rounds, the victim's body animates as a zombie under the salikotal's control. The devil may permanently grant control of the zombie to any sentient creature as a free action. Omnicide: The victim's body is utterly destroyed, disintegrating without a trace. Its clothing and possessions remain unharmed. Only spells that do not require a portion of the corpse may return the victim to life.</t>
  </si>
  <si>
    <t>Prince-killers and assassins of souls, salikotals serve as the bloody chisels by which the lords of Hell subtly shape the mortal world to their whims. Soaring through the night on silent wings, these murderous devils care nothing for life or reason, knowing only a single, murderous goal. Cloaked by shadow and silence, few ever glimpse the sharp features of a salikotal, for Hell's death-dealers reveal themselves only amid the haze of fading life. Lean, deft hunters, salikotals move like terrible predatory birds, each taloned step measured, cautious, and full of deadly intent. Protected by an armor of sharp, thin scales, these agile devils universally stand 5 feet, 4 inches tall, and weigh 85 pounds, their barbed frames supporting the breadth of their 8-foot-wide, bat-like wings. They have full control over their slender tails, nimbly manipulating objects and even wielding deadly, Hell-forged blades in these dexterous, prehensile appendages. Ecology Salikotals rise from the tenebrous reaches of Erebus's vaulted heights. Unblinking and endlessly patient, salikotals haunt the claustrophobic upper realms of the lightless labyrinth, stealthy and watchful but caring little for the doings of intruders or their lesser kin. Only the summons of conjurers or the diabolical elite rouse them from their eerie aerial stalkings, drawing them forth from the shadows for a chance to hone their death-dealing expertise in the name of Hell. Naturally silent, salikotals never vocalize even the slightest sound, relying on their innate telepathic abilities for communication. Even when using such mental interaction, though, the devils prove terse and resistant to conversation. For most summoners, a salikotal's only communication is a slow nod acknowledging its orders, and a nod in answer to the question of its murderous success. Habitat &amp; Society Salikotals have little to do with others of their kind, be they other salikotals or other lesser devils in general. Emotionless and rigid even beyond the typical disciplines of Hell, these assassins realize they exist for but a single reason: to sow death. Their cold precision only wavers when they discuss payment for their most notorious murderous methods, wherein they demand specific types of gemstones in compensation for their grisly work. Few non-devils dare to suppose why salikotals request such precise payments, refusing to work for any other recompense, but among the damned spread rumors of vast vaults filled with glistening jewels, each a fabulous treasure and a representation of a life cut short by the blades of Hell. Summoning Salikotals As in all things, salikotals prove emotionless when it comes to being summoned. They have little reason to purposefully resist or accept a diabolist's call, unless ordered to do so by their infernal masters. Once a salikotal is summoned, though, only murder interests it. Any Charisma check made as part of the spell planar binding to convince a salikotal to undertake a mission other than assassination takes a -2 penalty. Once a salikotal has agreed to perform a murder for its summoner, it explains the signature vengeances its kind can inflict upon a victim and offers to exact one upon its summoner's victim for an associated price. The devil requests 1,000 gp for every Hit Die its target possesses (intrinsically gauging its victim's prowess), to be paid entirely in one of three types of gemstones: ruby for fideicide, onyx for necrocide, and jacyinth for omnicide. Salikotals prove exceedingly particular in these payments, and if a summoner cannot pay the price in the type of gem requested, the devil refuses to exact one of its vengeances. If the summoner tries to force a salikotal to use one of its vengeances, the devil takes offense and all of the summoner's Charisma-related interactions with it in the future take a -2 penalty.</t>
  </si>
  <si>
    <t>&lt;link rel="stylesheet"href="PF.css"&gt;&lt;div&gt;&lt;h2&gt;Devil, Salikotal&lt;/h2&gt;&lt;h3&gt;&lt;i&gt;On lean limbs the color of spilt blood creeps a being of sinister grace. Eyes like embers and a sneer full of needle-thin teeth gleam from an unmistakably fiendish visage. A pair of crimson wings sprout from the back of the hairless humanoid form, fluttering silently like an assassin's cloak, while in one hand it clutches the twisted, dagger-like horn of some infernal terror.&lt;/i&gt;&lt;/h3&gt;&lt;br&gt;&lt;/br&gt;&lt;/div&gt;&lt;div class="heading"&gt;&lt;p class="alignleft"&gt;Salikotal&lt;/p&gt;&lt;p class="alignright"&gt;CR 7&lt;/p&gt;&lt;div style="clear: both;"&gt;&lt;/div&gt;&lt;/div&gt;&lt;div&gt;&lt;h5&gt;&lt;b&gt;XP &lt;/b&gt;3,200&lt;/h5&gt;&lt;h5&gt;LE Medium outsider (devil, evil, extraplanar, lawful)&lt;/h5&gt;&lt;h5&gt;&lt;b&gt;Init &lt;/b&gt;+10; &lt;b&gt;Senses &lt;/b&gt;darkvision 60 ft., low-light vision; Perception +4&lt;/h5&gt;&lt;/div&gt;&lt;hr/&gt;&lt;div&gt;&lt;h5&gt;&lt;b&gt;DEFENSE&lt;/b&gt;&lt;/h5&gt;&lt;/div&gt;&lt;hr/&gt;&lt;div&gt;&lt;h5&gt;&lt;b&gt;AC &lt;/b&gt;23, touch 17, flat-footed 16 (+6 Dex, +1 dodge, +6 natural)&lt;/h5&gt;&lt;h5&gt;&lt;b&gt;hp &lt;/b&gt;76 (9d10+27)&lt;/h5&gt;&lt;h5&gt;&lt;b&gt;Fort &lt;/b&gt;+9, &lt;b&gt;Ref &lt;/b&gt;+12, &lt;b&gt;Will &lt;/b&gt;+7&lt;/h5&gt;&lt;h5&gt;&lt;b&gt;DR &lt;/b&gt;5/good; &lt;b&gt;Immune &lt;/b&gt;fire, poison; &lt;b&gt;Resist &lt;/b&gt;acid 10, cold 10; &lt;b&gt;SR &lt;/b&gt;18&lt;/h5&gt;&lt;/div&gt;&lt;hr/&gt;&lt;div&gt;&lt;h5&gt;&lt;b&gt;OFFENSE&lt;/b&gt;&lt;/h5&gt;&lt;/div&gt;&lt;hr/&gt;&lt;div&gt;&lt;h5&gt;&lt;b&gt;Spd &lt;/b&gt;30 ft., fly 60 ft. (good)&lt;/h5&gt;&lt;h5&gt;&lt;b&gt;Melee &lt;/b&gt;&lt;i&gt;+1 dagger&lt;/i&gt; +14/+9 (1d4+5/17-20), tail +8 (1d4+2) or 2 claws +13 (1d4+4), tail +8 (1d4+2)&lt;/h5&gt;&lt;h5&gt;&lt;b&gt;Ranged &lt;/b&gt;&lt;i&gt;+1 dagger&lt;/i&gt; +16 (1d4+5/17-20)&lt;/h5&gt;&lt;h5&gt;&lt;b&gt;Special Attacks &lt;/b&gt;contract killer, sneak attack +3d6, suicide, vengeance&lt;/h5&gt;&lt;h5&gt;&lt;b&gt;Spell-Like Abilities&lt;/b&gt; (CL 9th)&lt;/br&gt;Always active&amp;mdash;&lt;i&gt;spider climb&lt;/i&gt; &lt;/br&gt;At will&amp;mdash;&lt;i&gt;greater teleport&lt;/i&gt; (self plus 50 pounds of objects only),&lt;i&gt; locate creature&lt;/i&gt;,&lt;i&gt; knock&lt;/i&gt;&lt;/br&gt;3/day&amp;mdash;&lt;i&gt;blur&lt;/i&gt; (self only),&lt;i&gt; darkness&lt;/i&gt;,&lt;i&gt; dimension door&lt;/i&gt;,&lt;i&gt; dispel magic&lt;/i&gt;, &lt;i&gt;silence&lt;/i&gt; (DC 16), &lt;i&gt;suggestion&lt;/i&gt; (DC 17)&lt;/br&gt;1/day&amp;mdash;&lt;i&gt;mislead&lt;/i&gt; (DC 20),&lt;i&gt; passwall&lt;/i&gt;, &lt;i&gt;statue&lt;/i&gt; (self only), &lt;i&gt;summon devil&lt;/i&gt; (level 3,&lt;i&gt; 4 imps&lt;/i&gt;, 35%)&lt;/h5&gt;&lt;/h5&gt;&lt;/div&gt;&lt;hr/&gt;&lt;div&gt;&lt;h5&gt;&lt;b&gt;STATISTICS&lt;/b&gt;&lt;/h5&gt;&lt;/div&gt;&lt;hr/&gt;&lt;div&gt;&lt;h5&gt;&lt;b&gt;Str&lt;/b&gt; 18, &lt;b&gt;Dex&lt;/b&gt; 22, &lt;b&gt;Con&lt;/b&gt; 17, &lt;b&gt;Int&lt;/b&gt; 15, &lt;b&gt;Wis&lt;/b&gt; 19, &lt;b&gt;Cha&lt;/b&gt; 18&lt;/h5&gt;&lt;h5&gt;&lt;b&gt;Base Atk &lt;/b&gt;+9; &lt;b&gt;CMB &lt;/b&gt;+13; &lt;b&gt;CMD &lt;/b&gt;30&lt;/h5&gt;&lt;h5&gt;&lt;b&gt;Feats &lt;/b&gt;Dodge, Improved Critical (dagger), Improved Initiative, Mobility, Wind Stance&lt;/h5&gt;&lt;h5&gt;&lt;b&gt;Skills &lt;/b&gt;Acrobatics +15, Disable Device +18, Disguise +16, Escape Artist +18, Knowledge (local) +11, Sense Motive +16, Sleight of Hand +18, Stealth +18&lt;/h5&gt;&lt;h5&gt;&lt;b&gt;Languages &lt;/b&gt;Celestial, Common, Infernal; telepathy 100 ft. Gear +1 dagger&lt;/h5&gt;&lt;/div&gt;&lt;hr/&gt;&lt;div&gt;&lt;h5&gt;&lt;b&gt;ECOLOGY&lt;/b&gt;&lt;/h5&gt;&lt;/div&gt;&lt;hr/&gt;&lt;div&gt;&lt;h5&gt;&lt;b&gt;Environment &lt;/b&gt; any (Hell)&lt;/h5&gt;&lt;h5&gt;&lt;b&gt;Organization &lt;/b&gt;solitary or team (2-8)&lt;/h5&gt;&lt;h5&gt;&lt;b&gt;Treasure &lt;/b&gt;standard (+1 dagger, other treasure)&lt;/h5&gt;&lt;/div&gt;&lt;hr/&gt;&lt;div&gt;&lt;h5&gt;&lt;b&gt;SPECIAL ABILITIES&lt;/b&gt;&lt;/h5&gt;&lt;/div&gt;&lt;hr/&gt;&lt;div&gt;&lt;h5&gt;&lt;b&gt;Contract Killer (Su)&lt;/b&gt; A salikotal gains a +2 bonus on attack and damage rolls when attacking a specific individual it has marked for death. At the beginning of each day, it determines an individual to serve as its target and which one of its three vengeances it may make use of that day. It may not change this target or ability until the next day. The target may be any specific creature the salikotal knows of, even if it has not seen its target before. This target is treated as being known to a salikotal for the purposes of using its locate creature ability, even if the devil has never seen its victim before.&lt;/h5&gt;&lt;h5&gt;&lt;b&gt; Sneak Attack (Ex)&lt;/b&gt; Anytime a salikotal's opponent is denied his Dexterity bonus to AC, or if a salikotal flanks his opponent, he deals an extra 3d6 points of damage. This ability is just like the rogue's sneak attack and subject to the same limitations. &lt;/h5&gt;&lt;h5&gt;&lt;b&gt;Suicide (Su)&lt;/b&gt; As a standard action, a salikotal may target itself with a coup de grace attack. If the salikotal reduces itself to fewer than 0 hit points-or fails to do so but still fails the associated Fortitude save (DC = 10 + damage dealt)-the salikotal erupts in a burst of destructive energy. Any creature within 15 feet of a salikotal that commits suicide is damaged by a blast of metal shards and needle-like scales, taking 6d6 points of damage (DC 17, save for half ). The save DC is Constitution-based. Upon using this ability, a salikotal is permanently destroyed. This effect only takes place if a salikotal willingly ends its own life, not if it is killed by outside effects. &lt;/h5&gt;&lt;h5&gt;&lt;b&gt;Vengeance (Su)&lt;/b&gt; While seeking a victim a salikotal prepares itself daily, honing its will to effectively slaughter its intended quarry. On a given day, chosen as part of its contract killer ability, a salikotal may gain the benefit of any one of the following powers, either the one it feels will most aid it or whichever one its summoner requests. Only one of these abilities is active on a given day, and it only comes into effect when a salikotal kills its intended target with a coup de grace. These executions only function on living creatures. Fideicide: The victim's soul is immediately shunted to a infernal prison on Erebus, the third layer of Hell. The soul can be returned to life, but upon casting the spell, the spellcaster attempting the resurrection takes an amount of fire damage equal to 1d6 x the victim's number of Hit Dice, and must make an immediate concentration check (DC 10 + damage delt + spell level) or lose the spell. Necrocide: After 1d4 rounds, the victim's body animates as a zombie under the salikotal's control. The devil may permanently grant control of the zombie to any sentient creature as a free action. Omnicide: The victim's body is utterly destroyed, disintegrating without a trace. Its clothing and possessions remain unharmed. Only spells that do not require a portion of the corpse may return the victim to life.&lt;/h5&gt;&lt;/div&gt;&lt;br&gt;&lt;/br&gt;&lt;div&gt;&lt;h4&gt;&lt;p&gt;Prince-killers and assassins of souls, salikotals serve as the bloody chisels by which the lords of Hell subtly shape the mortal world to their whims. Soaring through the night on silent wings, these murderous devils care nothing for life or reason, knowing only a single, murderous goal. Cloaked by shadow and silence, few ever glimpse the sharp features of a salikotal, for Hell's death-dealers reveal themselves only amid the haze of fading life.&lt;/p&gt;&lt;p&gt;Lean, deft hunters, salikotals move like terrible predatory birds, each taloned step measured, cautious, and full of deadly intent. Protected by an armor of sharp, thin scales, these agile devils universally stand 5 feet, 4 inches tall, and weigh 85 pounds, their barbed frames supporting the breadth of their 8-foot-wide, bat-like wings. They have full control over their slender tails, nimbly manipulating objects and even wielding deadly, Hell-forged blades in these dexterous, prehensile appendages.&lt;/p&gt;&lt;p&gt;&lt;b&gt;Ecology&lt;/b&gt;&lt;br&gt; Salikotals rise from the tenebrous reaches of Erebus's vaulted heights. Unblinking and endlessly patient, salikotals haunt the claustrophobic upper realms of the lightless labyrinth, stealthy and watchful but caring little for the doings of intruders or their lesser kin. Only the summons of conjurers or the diabolical elite rouse them from their eerie aerial stalkings, drawing them forth from the shadows for a chance to hone their death-dealing expertise in the name of Hell.&lt;/p&gt;&lt;p&gt;Naturally silent, salikotals never vocalize even the slightest sound, relying on their innate telepathic abilities for communication. Even when using such mental interaction, though, the devils prove terse and resistant to conversation.&lt;/p&gt;&lt;p&gt;For most summoners, a salikotal's only communication is a slow nod acknowledging its orders, and a nod in answer to the question of its murderous success.&lt;/p&gt;&lt;p&gt;&lt;b&gt;Habitat &amp; Society&lt;/b&gt;&lt;br&gt; Salikotals have little to do with others of their kind, be they other salikotals or other lesser devils in general.&lt;/p&gt;&lt;p&gt;Emotionless and rigid even beyond the typical disciplines of Hell, these assassins realize they exist for but a single reason: to sow death. Their cold precision only wavers when they discuss payment for their most notorious murderous methods, wherein they demand specific types of gemstones in compensation for their grisly work. Few non-devils dare to suppose why salikotals request such precise payments, refusing to work for any other recompense, but among the damned spread rumors of vast vaults filled with glistening jewels, each a fabulous treasure and a representation of a life cut short by the blades of Hell.&lt;/p&gt;&lt;p&gt;&lt;b&gt;Summoning Salikotals&lt;/b&gt;&lt;br&gt; As in all things, salikotals prove emotionless when it comes to being summoned. They have little reason to purposefully resist or accept a diabolist's call, unless ordered to do so by their infernal masters. Once a salikotal is summoned, though, only murder interests it. Any Charisma check made as part of the spell planar binding to convince a salikotal to undertake a mission other than assassination takes a -2 penalty.&lt;/p&gt;&lt;p&gt;Once a salikotal has agreed to perform a murder for its summoner, it explains the signature vengeances its kind can inflict upon a victim and offers to exact one upon its summoner's victim for an associated price.&lt;/p&gt;&lt;p&gt;The devil requests 1,000 gp for every Hit Die its target possesses (intrinsically gauging its victim's prowess), to be paid entirely in one of three types of gemstones: ruby for fideicide, onyx for necrocide, and jacyinth for omnicide. Salikotals prove exceedingly particular in these payments, and if a summoner cannot pay the price in the type of gem requested, the devil refuses to exact one of its vengeances. If the summoner tries to force a salikotal to use one of its vengeances, the devil takes offense and all of the summoner's Charisma-related interactions with it in the future take a -2 penalty.&lt;/p&gt;&lt;/h4&gt;&lt;/div&gt;</t>
  </si>
  <si>
    <t>Hand of the Inheritor</t>
  </si>
  <si>
    <t>(angel, extraplanar, good, lawful)</t>
  </si>
  <si>
    <t>darkvision 60 ft., low-light vision; Perception +28</t>
  </si>
  <si>
    <t>33, touch 14, flat-footed 28</t>
  </si>
  <si>
    <t>(+5 Dex, +15 natural, +4 shield, -1 size +4 deflection vs. evil)</t>
  </si>
  <si>
    <t>(18d10+108)</t>
  </si>
  <si>
    <t>Fort +17, Ref +16, Will +13; +4 vs. poison, +4 resistance vs. evil</t>
  </si>
  <si>
    <t>acid, cold, fear, petrification</t>
  </si>
  <si>
    <t>+2 longsword +25/+20/+15/+10 (2d6+9), +2 axiomatic holy spiked heavy steel shield +27 (2d6+9)</t>
  </si>
  <si>
    <t>Spell-Like Abilities (CL 18th) At will-aid, detect evil, dispel magic, lesser restoration, magic weapon, plane shift (DC 23), remove fear 3/day-burst of glory (Pathfinder Chronicles: Gods and Magic 21), flame strike (DC 21), holy smite (DC 20), mark of justice (DC 20), order's wrath (DC 20), power word stun, raise dead, see invisibility 1/day-blade barrier (DC 22), greater magic weapon, greater restoration, heal</t>
  </si>
  <si>
    <t>Paladin Spells Prepared (CL 18th) 4th-death ward, dispel evil (2) 3rd-cure moderate wounds, prayer (2) 2nd-bull's strength (2), resist energy (3) 1st-cure light wounds (4), divine favor (2)</t>
  </si>
  <si>
    <t>Str 25, Dex 21, Con 22, Int 22, Wis 24, Cha 23</t>
  </si>
  <si>
    <t>Cleave, Improved Initiative, Improved Shield Bash, Power Attack, Shield Master, Shield Slam, Two-Weapon Fighting, Weapon Focus (longsword), Weapon Focus (spiked shield)</t>
  </si>
  <si>
    <t>Craft (weaponsmithing) +27, Diplomacy +15, Fly +27, Heal +16, Intimidate +27, Knowledge (arcana) +15, Knowledge (history) +27, Knowledge (nobility) +15, Knowledge (planes) +27, Knowledge (religion) +27, Perception +28, Sense Motive +28, Spellcraft +24, Swim +25</t>
  </si>
  <si>
    <t>lay on hands (15/day, 9d6 hit points, as an 18th-level paladin)</t>
  </si>
  <si>
    <t>solitary or squad (the Hand plus 2-5 astral devas)</t>
  </si>
  <si>
    <t>double (+2 axiomatic holy spiked heavy steel shield)</t>
  </si>
  <si>
    <t>This masculine, golden-skinned angel stands taller than the greatest human champion. His halo is a spinning wheel of blades above his head, and with a gesture it flies to his left arm like a deadly spiked shield, while great wings of brilliant energy manifest from his back.</t>
  </si>
  <si>
    <t>Aura of Courage (Su) The Hand of the Inheritor radiates an aura of courage identical to that of an 18th-level paladin. Protective Aura (Su) Against attacks made or effects created by evil creatures, this ability provides a +4 deflection bonus to AC and a +4 resistance bonus on saving throws to anyone within 20 feet of the angel. Otherwise, it functions as a magic circle against evil effect and a lesser globe of invulnerability, both with a radius of 20 feet (caster level equals angel's HD). The defensive benefits from the circle are not included in an angel's statistics block. Truespeech (Su) The Hand of the Inheritor can speak with any creature that has a language, as though using a tongues spell (caster level equal to angel's Hit Dice). This ability is always active.</t>
  </si>
  <si>
    <t>The Hand of the Inheritor is a warrior angel, first to answer Iomedae's call whenever she must directly intervene on Golarion. As fast as the greatest angels, he leads the charge when her celestial armies must go to war. A veteran of countless sorties into the Abyss, the Hand fights with a song of battle on his lips and unbreakable courage in his heart. He looks like a tall, golden-skinned angel with a halo of sword-like blades, which he can also wear on his arm like a spiked shield. He may manifest or hide a pair of feathered wings at will, which may be any color, though he does not actually need them to fly. The Hand is not a diplomatic angel, and Iomedae rarely calls upon him when the situation requires someone willing to mince words. He once served the Empyreal Lord Ragathiel (at which time he was called the Hand of Vengeance) but asked to serve Iomedae after Aroden died, as she needed a hero to be her champion. Ecology The Hand of the Inheritor does not need to eat or sleep, though he is known to take a long pause after a great battle to think about fallen comrades with other veterans. He refers to Iomedae as "My Lady, the Just Queen of Heaven," and treats her as if he were a knight holding a chaste adoration for a righteous courtly lady. His haloshield is called the Brightsword, and he sometimes refers to it as if it were an independent being, though it acts according to his will; as a free action he can pull a +2 longsword from the halo-shield at any time and wield it as a weapon, though the sword vanishes if ever separated from him. Habitat &amp; Society The angel focuses on honorable combat, the preservation of just rulers, and valorous deeds. When he is not needed on Golarion, he guards noble souls through the Astral to Pharasma's court, patrols the borders of Iomedae's realm in search of abominations from the Abyss, duels devils on neutral ground to better learn their tactics, and watches over youths his patron has marked for greatness. He enjoys battle hymns and marching music, though his voice is more suited for harmonizing with a true performer than leading a song. He is adept at determining if a rampaging monster intends evil or if it is merely hungry, and is merciful enough to only slay the ones intending to do wrong. Likewise, he feels no guilt in slaying those who embrace evil, but strikes to subdue when his opponent is magically controlled or otherwise compromised in his decision-making. Though he is actually older than Iomedae, he defers to her divine wisdom and experience as a mortal, for he understands his perspective as an immortal angel living in the realms beyond Golarion is very different and sometimes emotionally distant from the thoughts and concerns of humanity. He is an ally of the heralds of Sarenrae and Shelyn, but is wary of the herald of Cayden Cailen, for that one's overt sexuality makes him slightly uncomfortable (as he spent thousands of years serving the Empyreal Lord of chastity). Heralds of the Gods: Revisited The Hand of the Inheritor stands among a special class of unique, godly servants known as heralds. With few exceptions, every one of Golarion's deities has its own herald, a favored minion that serves as a messenger and emissary throughout the planes and upon the mortal realm. While not necessarily the most powerful of a deity's minions, heralds embody fundamental elements of a god's faiths and philosophies, and thus prove particularly suited to interactions with mortal worshipers-although a herald appears only at the direct order of a deity, not merely because a powerful cleric requires aid. Thus, heralds are creatures myth, and their appearances mark lives and events of legend. In the Pathfinder RPG, heralds are unique outsiders of approximately CR 15 with 18 or fewer Hit Dice, making them available for summons via the spell greater planar ally. Only a deity's worshipers can summon its herald; thus, even the most powerful worshiper of Sarenrae can never summon the Hand of the Inheritor. In addition, only divine spellcasters can summon heralds, preventing arcane casters and spells like planar binding from effectively calling upon such beings. Even if a character proves powerful enough to call out to a herald, a deity has the final say in whether or not its emissary answers a worshiper's summons, granting its herald's service only to followers in the most extreme need or whose acts directly further its will. Currently, the statistics for eight heralds have appeared in Pathfinder Adventure Paths, while all of these divine emissaries are described in Pathfinder Chronicles: Gods &amp; Magic. Herald Deity Volume Yethazmari Lamashtu Pathfinder #5 The Night Monarch Desna Pathfinder #5 The Lawgiver Abadar Pathfinder #8 The Prince in Chains Zon-Kuthon Pathfinder #11 Thais Cayden Cailean Pathfinder #14 The Menotherian Calistria Pathfinder #17 Sunlord Thalachos Sarenrae Pathfinder #20</t>
  </si>
  <si>
    <t>&lt;link rel="stylesheet"href="PF.css"&gt;&lt;div&gt;&lt;h2&gt;Hand of the Inheritor&lt;/h2&gt;&lt;h3&gt;&lt;i&gt;This masculine, golden-skinned angel stands taller than the greatest human champion. His halo is a spinning wheel of blades above his head, and with a gesture it flies to his left arm like a deadly spiked shield, while great wings of brilliant energy manifest from his back.&lt;/i&gt;&lt;/h3&gt;&lt;br&gt;&lt;/br&gt;&lt;/div&gt;&lt;div class="heading"&gt;&lt;p class="alignleft"&gt;Hand of the Inheritor&lt;/p&gt;&lt;p class="alignright"&gt;CR 15&lt;/p&gt;&lt;div style="clear: both;"&gt;&lt;/div&gt;&lt;/div&gt;&lt;div&gt;&lt;h5&gt;&lt;b&gt;XP &lt;/b&gt;51,200&lt;/h5&gt;&lt;h5&gt;LG Large outsider (angel, extraplanar, good, lawful)&lt;/h5&gt;&lt;h5&gt;&lt;b&gt;Init &lt;/b&gt;+9; &lt;b&gt;Senses &lt;/b&gt;darkvision 60 ft., low-light vision; Perception +28&lt;/h5&gt;&lt;h5&gt;&lt;b&gt;Aura &lt;/b&gt;protective aura&lt;/h5&gt;&lt;/div&gt;&lt;hr/&gt;&lt;div&gt;&lt;h5&gt;&lt;b&gt;DEFENSE&lt;/b&gt;&lt;/h5&gt;&lt;/div&gt;&lt;hr/&gt;&lt;div&gt;&lt;h5&gt;&lt;b&gt;AC &lt;/b&gt;33, touch 14, flat-footed 28 (+5 Dex, +15 natural, +4 shield, -1 size +4 deflection vs. evil)&lt;/h5&gt;&lt;h5&gt;&lt;b&gt;hp &lt;/b&gt;207 (18d10+108); regeneration 10 (evil weapons and effects)&lt;/h5&gt;&lt;h5&gt;&lt;b&gt;Fort &lt;/b&gt;+17, &lt;b&gt;Ref &lt;/b&gt;+16, &lt;b&gt;Will &lt;/b&gt;+13; +4 vs. poison, +4 resistance vs. evil&lt;/h5&gt;&lt;h5&gt;&lt;b&gt;DR &lt;/b&gt;10/evil; &lt;b&gt;Immune &lt;/b&gt;acid, cold, fear, petrification; &lt;b&gt;Resist &lt;/b&gt;electricity 10, fire 10; &lt;b&gt;SR &lt;/b&gt;26&lt;/h5&gt;&lt;/div&gt;&lt;hr/&gt;&lt;div&gt;&lt;h5&gt;&lt;b&gt;OFFENSE&lt;/b&gt;&lt;/h5&gt;&lt;/div&gt;&lt;hr/&gt;&lt;div&gt;&lt;h5&gt;&lt;b&gt;Spd &lt;/b&gt;50 ft., fly 150 ft. (good)&lt;/h5&gt;&lt;h5&gt;&lt;b&gt;Melee &lt;/b&gt;&lt;i&gt;+2 longsword&lt;/i&gt; +25/+20/+15/+10 (2d6+9), +2 axiomatic holy spiked heavy steel shield +27 (2d6+9)&lt;/h5&gt;&lt;h5&gt;&lt;b&gt;Space &lt;/b&gt;10 ft.; &lt;b&gt;Reach &lt;/b&gt;10 ft.&lt;/h5&gt;&lt;h5&gt;&lt;b&gt;Spell-Like Abilities&lt;/b&gt; (CL 18th)&lt;/br&gt;At will&amp;mdash;&lt;i&gt;aid&lt;/i&gt;,&lt;i&gt; detect evil&lt;/i&gt;,&lt;i&gt; dispel magic&lt;/i&gt;,&lt;i&gt; lesser restoration&lt;/i&gt;,&lt;i&gt; magic weapon&lt;/i&gt;, &lt;i&gt;plane shift&lt;/i&gt; (DC 23),&lt;i&gt; remove fear&lt;/i&gt;&lt;/br&gt;3/day&amp;mdash;&lt;i&gt;burst of glory&lt;/i&gt; (Pathfinder Chronicles: Gods and Magic&lt;/br&gt;21), f&lt;i&gt;lame strike&lt;/i&gt; (DC 21), &lt;i&gt;holy smite&lt;/i&gt; (DC 20), &lt;i&gt;mark of justice&lt;/i&gt; (DC 20), &lt;i&gt;order's wrath&lt;/i&gt; (DC 20),&lt;i&gt; power word stun&lt;/i&gt;,&lt;i&gt; raise dead&lt;/i&gt;,&lt;i&gt; see invisibility&lt;/i&gt;&lt;/br&gt;1/day&amp;mdash;&lt;i&gt;blade barrier&lt;/i&gt; (DC 22), greater&lt;i&gt; magic weapon&lt;/i&gt;,&lt;i&gt; greater restoration&lt;/i&gt;, &lt;i&gt;heal&lt;/i&gt;&lt;/h5&gt;&lt;/h5&gt;&lt;h5&gt;&lt;b&gt;Paladin Spells Prepared&lt;/b&gt; (CL 18th)&lt;/br&gt;4th&amp;mdash;&lt;i&gt;death ward&lt;/i&gt;, &lt;i&gt;dispel evil&lt;/i&gt; (2)&lt;/br&gt;3rd&amp;mdash;&lt;i&gt;cure moderate wounds&lt;/i&gt;, &lt;i&gt;prayer&lt;/i&gt; (2)&lt;/br&gt;2nd&amp;mdash;&lt;i&gt;bull's strength&lt;/i&gt; (2), &lt;i&gt;resist energy&lt;/i&gt; (3)&lt;/br&gt;1st&amp;mdash;&lt;i&gt;cure light wounds&lt;/i&gt; (4), &lt;i&gt;divine favor&lt;/i&gt; (2)&lt;/h5&gt;&lt;/h5&gt;&lt;/div&gt;&lt;hr/&gt;&lt;div&gt;&lt;h5&gt;&lt;b&gt;STATISTICS&lt;/b&gt;&lt;/h5&gt;&lt;/div&gt;&lt;hr/&gt;&lt;div&gt;&lt;h5&gt;&lt;b&gt;Str&lt;/b&gt; 25, &lt;b&gt;Dex&lt;/b&gt; 21, &lt;b&gt;Con&lt;/b&gt; 22, &lt;b&gt;Int&lt;/b&gt; 22, &lt;b&gt;Wis&lt;/b&gt; 24, &lt;b&gt;Cha&lt;/b&gt; 23&lt;/h5&gt;&lt;h5&gt;&lt;b&gt;Base Atk &lt;/b&gt;+18; &lt;b&gt;CMB &lt;/b&gt;+26; &lt;b&gt;CMD &lt;/b&gt;41&lt;/h5&gt;&lt;h5&gt;&lt;b&gt;Feats &lt;/b&gt;Cleave, Improved Initiative, Improved Shield Bash, Power Attack, Shield Master, Shield Slam, Two-Weapon Fighting, Weapon Focus (longsword), Weapon Focus (spiked shield)&lt;/h5&gt;&lt;h5&gt;&lt;b&gt;Skills &lt;/b&gt;Craft (weaponsmithing) +27, Diplomacy +15, Fly +27, Heal +16, Intimidate +27, Knowledge (arcana) +15, Knowledge (history) +27, Knowledge (nobility) +15, Knowledge (planes) +27, Knowledge (religion) +27, Perception +28, Sense Motive +28, Spellcraft +24, Swim +25&lt;/h5&gt;&lt;h5&gt;&lt;b&gt;Languages &lt;/b&gt;Celestial, Draconic, Infernal; truespeech&lt;/h5&gt;&lt;h5&gt;&lt;b&gt;SQ &lt;/b&gt;lay on hands (15/day, 9d6 hit points, as an 18th-level paladin)&lt;/h5&gt;&lt;h5&gt;&lt;b&gt;Combat Gear &lt;/b&gt;&lt;i&gt;&lt;i&gt;+2 axiomatic holy spiked heavy steel shield&lt;/i&gt;&lt;/i&gt;&lt;/h5&gt;&lt;/div&gt;&lt;hr/&gt;&lt;div&gt;&lt;h5&gt;&lt;b&gt;ECOLOGY&lt;/b&gt;&lt;/h5&gt;&lt;/div&gt;&lt;hr/&gt;&lt;div&gt;&lt;h5&gt;&lt;b&gt;Environment &lt;/b&gt; any good-aligned plane&lt;/h5&gt;&lt;h5&gt;&lt;b&gt;Organization &lt;/b&gt;solitary or squad (the Hand plus 2-5 astral devas)&lt;/h5&gt;&lt;h5&gt;&lt;b&gt;Treasure &lt;/b&gt;double (+2 axiomatic holy spiked heavy steel shield)&lt;/h5&gt;&lt;/div&gt;&lt;hr/&gt;&lt;div&gt;&lt;h5&gt;&lt;b&gt;SPECIAL ABILITIES&lt;/b&gt;&lt;/h5&gt;&lt;/div&gt;&lt;hr/&gt;&lt;div&gt;&lt;h5&gt;&lt;b&gt;Aura of Courage (Su)&lt;/b&gt; The Hand of the Inheritor radiates an aura of courage identical to that of an 18th-level paladin. &lt;/h5&gt;&lt;h5&gt;&lt;b&gt;Protective Aura (Su)&lt;/b&gt; Against attacks made or effects created by evil creatures, this ability provides a +4 deflection bonus to AC and a +4 resistance bonus on saving throws to anyone within 20 feet of the angel. Otherwise, it functions as a magic circle against evil effect and a lesser globe of invulnerability, both with a radius of 20 feet (caster level equals angel's HD). The defensive benefits from the circle are not included in an angel's statistics block. &lt;/h5&gt;&lt;h5&gt;&lt;b&gt;Truespeech (Su)&lt;/b&gt; The Hand of the Inheritor can speak with any creature that has a language, as though using a tongues spell (caster level equal to angel's Hit Dice). This ability is always active.&lt;/h5&gt;&lt;/div&gt;&lt;br&gt;&lt;/br&gt;&lt;div&gt;&lt;h4&gt;&lt;p&gt;The Hand of the Inheritor is a warrior angel, first to answer Iomedae's call whenever she must directly intervene on Golarion. As fast as the greatest angels, he leads the charge when her celestial armies must go to war. A veteran of countless sorties into the Abyss, the Hand fights with a song of battle on his lips and unbreakable courage in his heart. He looks like a tall, golden-skinned angel with a halo of sword-like blades, which he can also wear on his arm like a spiked shield. He may manifest or hide a pair of feathered wings at will, which may be any color, though he does not actually need them to fly.&lt;/p&gt;&lt;p&gt;The Hand is not a diplomatic angel, and Iomedae rarely calls upon him when the situation requires someone willing to mince words. He once served the Empyreal Lord Ragathiel (at which time he was called the Hand of Vengeance) but asked to serve Iomedae after Aroden died, as she needed a hero to be her champion.&lt;/p&gt;&lt;p&gt;&lt;b&gt;Ecology&lt;/b&gt;&lt;br&gt; The Hand of the Inheritor does not need to eat or sleep, though he is known to take a long pause after a great battle to think about fallen comrades with other veterans.&lt;/p&gt;&lt;p&gt;He refers to Iomedae as "My Lady, the Just Queen of Heaven," and treats her as if he were a knight holding a chaste adoration for a righteous courtly lady. His haloshield is called the Brightsword, and he sometimes refers to it as if it were an independent being, though it acts according to his will; as a free action he can pull a +2 longsword from the halo-shield at any time and wield it as a weapon, though the sword vanishes if ever separated from him.&lt;/p&gt;&lt;p&gt;&lt;b&gt;Habitat &amp; Society&lt;/b&gt;&lt;br&gt; The angel focuses on honorable combat, the preservation of just rulers, and valorous deeds. When he is not needed on Golarion, he guards noble souls through the Astral to Pharasma's court, patrols the borders of Iomedae's realm in search of abominations from the Abyss, duels devils on neutral ground to better learn their tactics, and watches over youths his patron has marked for greatness.&lt;/p&gt;&lt;p&gt;He enjoys battle hymns and marching music, though his voice is more suited for harmonizing with a true performer than leading a song. He is adept at determining if a rampaging monster intends evil or if it is merely hungry, and is merciful enough to only slay the ones intending to do wrong. Likewise, he feels no guilt in slaying those who embrace evil, but strikes to subdue when his opponent is magically controlled or otherwise compromised in his decision-making.&lt;/p&gt;&lt;p&gt;Though he is actually older than Iomedae, he defers to her divine wisdom and experience as a mortal, for he understands his perspective as an immortal angel living in the realms beyond Golarion is very different and sometimes emotionally distant from the thoughts and concerns of humanity. He is an ally of the heralds of Sarenrae and Shelyn, but is wary of the herald of Cayden Cailen, for that one's overt sexuality makes him slightly uncomfortable (as he spent thousands of years serving the Empyreal Lord of chastity).&lt;/p&gt;&lt;p&gt;&lt;b&gt;Heralds of the Gods: Revisited&lt;/b&gt;&lt;br&gt; The Hand of the Inheritor stands among a special class of unique, godly servants known as heralds. With few exceptions, every one of Golarion's deities has its own herald, a favored minion that serves as a messenger and emissary throughout the planes and upon the mortal realm. While not necessarily the most powerful of a deity's minions, heralds embody fundamental elements of a god's faiths and philosophies, and thus prove particularly suited to interactions with mortal worshipers-although a herald appears only at the direct order of a deity, not merely because a powerful cleric requires aid. Thus, heralds are creatures myth, and their appearances mark lives and events of legend.&lt;/p&gt;&lt;p&gt;In the Pathfinder RPG, heralds are unique outsiders of approximately CR 15 with 18 or fewer Hit Dice, making them available for summons via the spell greater planar ally. Only a deity's worshipers can summon its herald; thus, even the most powerful worshiper of Sarenrae can never summon the Hand of the Inheritor. In addition, only divine spellcasters can summon heralds, preventing arcane casters and spells like planar binding from effectively calling upon such beings. Even if a character proves powerful enough to call out to a herald, a deity has the final say in whether or not its emissary answers a worshiper's summons, granting its herald's service only to followers in the most extreme need or whose acts directly further its will.&lt;/p&gt;&lt;p&gt;Currently, the statistics for eight heralds have appeared in Pathfinder Adventure Paths, while all of these divine emissaries are described in Pathfinder Chronicles: Gods &amp; Magic.&lt;/p&gt;&lt;p&gt; &lt;table&gt;  &lt;tr&gt;&lt;th&gt;Herald&lt;/th&gt;&lt;th&gt;Deity&lt;/th&gt;&lt;th&gt;Volume&lt;/th&gt;&lt;/tr&gt; &lt;tr&gt;&lt;td&gt;Yethazmari&lt;/td&gt;&lt;td&gt;Lamashtu&lt;/td&gt;&lt;td&gt;Pathfinder #5&lt;/td&gt;&lt;/tr&gt; &lt;tr&gt;&lt;td&gt;The Night Monarch&lt;/td&gt;&lt;td&gt;Desna&lt;/td&gt;&lt;td&gt;Pathfinder #5&lt;/td&gt;&lt;/tr&gt; &lt;tr&gt;&lt;td&gt;The Lawgiver&lt;/td&gt;&lt;td&gt;Abadar&lt;/td&gt;&lt;td&gt;Pathfinder #8&lt;/td&gt;&lt;/tr&gt; &lt;tr&gt;&lt;td&gt;The Prince in Chains&lt;/td&gt;&lt;td&gt;Zon-Kuthon&lt;/td&gt;&lt;td&gt;Pathfinder #11&lt;/td&gt;&lt;/tr&gt; &lt;tr&gt;&lt;td&gt;Thais Cayden&lt;/td&gt;&lt;td&gt;Cailean&lt;/td&gt;&lt;td&gt;Pathfinder #14&lt;/td&gt;&lt;/tr&gt; &lt;tr&gt;&lt;td&gt;The Menotherian&lt;/td&gt;&lt;td&gt;Calistria&lt;/td&gt;&lt;td&gt;Pathfinder #17&lt;/td&gt;&lt;/tr&gt; &lt;tr&gt;&lt;td&gt;Sunlord Thalachos&lt;/td&gt;&lt;td&gt;Sarenrae&lt;/td&gt;&lt;td&gt;Pathfinder #20&lt;/td&gt;&lt;/tr&gt; &lt;/table&gt; &lt;/p&gt;&lt;/h4&gt;&lt;/div&gt;</t>
  </si>
  <si>
    <t>Stymphalides Swarm</t>
  </si>
  <si>
    <t>low-light vision; Perception +13</t>
  </si>
  <si>
    <t>(+4 Dex, +1 dodge, +6 natural, +2 size)</t>
  </si>
  <si>
    <t>Fort +7, Ref +9, Will +3</t>
  </si>
  <si>
    <t>half damage from slashing and piercing weapons, swarm traits</t>
  </si>
  <si>
    <t>sonic</t>
  </si>
  <si>
    <t>swarm +7 (2d6-2 plus bleed)</t>
  </si>
  <si>
    <t>bleed (1), dazzle, distraction (DC 15)</t>
  </si>
  <si>
    <t>Str 6, Dex 19, Con 14, Int 2, Wis 13, Cha 11</t>
  </si>
  <si>
    <t>Alertness, Dodge, Improved Initiative, Step Up</t>
  </si>
  <si>
    <t>Fly +8, Perception +13</t>
  </si>
  <si>
    <t xml:space="preserve"> warm plains and deserts</t>
  </si>
  <si>
    <t>solitary, flock (2-4 swarms), or host (5-8 swarms)</t>
  </si>
  <si>
    <t>This cloud of long-necked birds rises into the air, screeching in a cacophony reminiscent of klaxons and clanging tools. As these avians flit among one another, their feathers glint with a metallic gleam, reflecting even the dimmest light back a hundredfold through a dim haze of blood.</t>
  </si>
  <si>
    <t>Stymphalides</t>
  </si>
  <si>
    <t>Dazzle (Ex) As a stymphalides swarm beats its wings, the birds' steel feathers reflect light in blinding patterns of flashes and flares. While in an area of normal or brighter light, anyone who occupies the same square as a stymphalides swarm at the beginning of its turn must make a DC 15 Fortitude save. Those who fail are blinded for 1d4 rounds, while those who make their saves are dazzled until they spend 1 full round outside the swarm's space. This is a sight-based effect.</t>
  </si>
  <si>
    <t>Man-eating birds of prey, the rare creatures known as stymphalides stalk the arid plains and coastlines of Golarion in ravenous swarms, shredding warm-blooded animals and unwary travelers with their bladed feathers and dagger-like beaks. From a distance, stymphalides might easily be mistaken for cranes, ibises, or other longnecked birds, though in full sunlight their gleaming feathers and the haze of blood lingering from past meals are impossible to mistake. Peculiarly, the feathers and beak of a stymphalides are made of steel, similar to the metallic hide of a gorgon. The wings of stymphalides are as sharp as knives and often lacerate their prey as the birds swarm and beat their wings against their unfortunate victims' skin. Similarly, their beaks are supernaturally sharp and can pierce the tough hides of animal prey or the armor of those warriors foolish enough to hunt the creatures. Even if a victim of a stymphalides swarm's frenzied attacks manages to fend off the vicious creatures, the wounds caused by the birds continue to bleed long after being inflicted, and the victim often perishes from loss of blood before ever reaching help. Most stymphalides stand approximately 2-1/2 feet tall and weigh little more than 40 pounds. Although mean-tempered and territorial, lone stymphalides prove relatively harmless, thus traveling in swarms of several dozen, relying on strength of numbers to bring down large or dangerous prey. Many tales also tell of enormous breeds of these monstrous birds, powerful enough to prey upon wyverns. These giant stymphalides are said to grow up to 13 feet tall and weigh over 250 pounds, with wingspans reaching upward of 25 feet. Such gigantic stymphalides are rarely seen, preferring to lurk upon desolate cliffs or even amid harsh extraplanar realms. Ecology Unlike vultures and other birds of the deserts and plains, stymphalides do not scavenge carcasses, although they are not above driving away natural scavengers if a large, fresh kill looks particularly inviting. When traveling in flocks, stymphalides prove fearless predators, swooping in and swarming any creature that wanders into their territory. The birds actively hunt their prey, harrying and killing lone individuals or stragglers. The attacks of a stymphalides swarm often prove so vicious that the creatures can take to flight once they have wounded prey, wait for it to bleed to death, and return to pick the corpse clean. Stymphalides generally avoid attacking large groups of people, unless the birds have gathered in a particularly sizable flock. Stymphalides are not purely carnivorous. A lone stymphalides might resort to eating fruit and other plants if it is separated from its flock or food is scarce, and orchards and fields of crops have been devastated by stymphalides when great swarms of the birds, starving from overpopulation or lack of prey, migrate to new territories. Yet although the birds are omnivorous, they seem to prefer meat. Those plainsfolk or desert-dwellers whose livelihoods depend on livestock have learned to fear the sight of flocks of birds silhouetted against the sky, as herds of cattle and other grazing animals have been ravaged by their swarms. Habitat &amp; Society Most swarms of stymphalides roost near watering holes, rivers, and coastal cliffs, preying upon unfortunate creatures desperate enough to seek food or water so near to the dangerous birds' nests. The nests of stymphalides are frequently made from the bones of the creatures' prey, piled into macabre ziggurats upon which entire flocks of the birds rest. Particularly large flocks of the birds construct enormous nests, and giant stymphalides can create towers visible for miles. When not at rest, flocks of the creatures soar high on warm currents of air, relying upon their keen eyesight to spot suitable prey far below. Because of their voracious appetites, flocks of stymphalides must claim a vast swath of territory to maintain their feeding habits. Stymphalides are fiercely territorial, and flocks of the birds frequently fight with one another in swooping aerial battles to determine possession of land. Fortunately for the folk of civilized lands, stymphalides rarely encroach upon areas well traveled by humanoids and other creatures clever enough to bring down one of these metal-winged avians. Among the people of the plains, the metallic birds are often regarded as nearly legendary creatures. Stymphalides breed at an astonishing rate, however, and overpopulation and exhaustion of game frequently force extraordinarily large and deadly groups of the creatures to band together in search of new lands and new prey to devour.</t>
  </si>
  <si>
    <t>&lt;link rel="stylesheet"href="PF.css"&gt;&lt;div&gt;&lt;h2&gt;Stymphalides,  Swarm&lt;/h2&gt;&lt;h3&gt;&lt;i&gt;This cloud of long-necked birds rises into the air, screeching in a cacophony reminiscent of klaxons and clanging tools. As these avians flit among one another, their feathers glint with a metallic gleam, reflecting even the dimmest light back a hundredfold through a dim haze of blood.&lt;/i&gt;&lt;/h3&gt;&lt;br&gt;&lt;/br&gt;&lt;/div&gt;&lt;div class="heading"&gt;&lt;p class="alignleft"&gt;Stymphalides Swarm&lt;/p&gt;&lt;p class="alignright"&gt;CR 6&lt;/p&gt;&lt;div style="clear: both;"&gt;&lt;/div&gt;&lt;/div&gt;&lt;div&gt;&lt;h5&gt;&lt;b&gt;XP &lt;/b&gt;2,400&lt;/h5&gt;&lt;h5&gt;N Tiny magical beast (swarm)&lt;/h5&gt;&lt;h5&gt;&lt;b&gt;Init &lt;/b&gt;+8; &lt;b&gt;Senses &lt;/b&gt;low-light vision; Perception +13&lt;/h5&gt;&lt;/div&gt;&lt;hr/&gt;&lt;div&gt;&lt;h5&gt;&lt;b&gt;DEFENSE&lt;/b&gt;&lt;/h5&gt;&lt;/div&gt;&lt;hr/&gt;&lt;div&gt;&lt;h5&gt;&lt;b&gt;AC &lt;/b&gt;23, touch 17, flat-footed 18 (+4 Dex, +1 dodge, +6 natural, +2 size)&lt;/h5&gt;&lt;h5&gt;&lt;b&gt;hp &lt;/b&gt;52 (7d10+14)&lt;/h5&gt;&lt;h5&gt;&lt;b&gt;Fort &lt;/b&gt;+7, &lt;b&gt;Ref &lt;/b&gt;+9, &lt;b&gt;Will &lt;/b&gt;+3&lt;/h5&gt;&lt;h5&gt;&lt;b&gt;Defensive Abilities &lt;/b&gt;half damage from slashing and piercing weapons, swarm traits; &lt;b&gt;DR &lt;/b&gt;5/magic; &lt;b&gt;Immune &lt;/b&gt;fire&lt;/h5&gt;&lt;h5&gt;&lt;b&gt;Weaknesses &lt;/b&gt;sonic&lt;/h5&gt;&lt;/div&gt;&lt;hr/&gt;&lt;div&gt;&lt;h5&gt;&lt;b&gt;OFFENSE&lt;/b&gt;&lt;/h5&gt;&lt;/div&gt;&lt;hr/&gt;&lt;div&gt;&lt;h5&gt;&lt;b&gt;Spd &lt;/b&gt;10 ft., fly 60 ft. (average)&lt;/h5&gt;&lt;h5&gt;&lt;b&gt;Melee &lt;/b&gt;swarm +7 (2d6-2 plus bleed)&lt;/h5&gt;&lt;h5&gt;&lt;b&gt;Space &lt;/b&gt;10 ft.; &lt;b&gt;Reach &lt;/b&gt;0 ft.&lt;/h5&gt;&lt;h5&gt;&lt;b&gt;Special Attacks &lt;/b&gt;bleed (1), dazzle, distraction (DC 15)&lt;/h5&gt;&lt;/div&gt;&lt;hr/&gt;&lt;div&gt;&lt;h5&gt;&lt;b&gt;STATISTICS&lt;/b&gt;&lt;/h5&gt;&lt;/div&gt;&lt;hr/&gt;&lt;div&gt;&lt;h5&gt;&lt;b&gt;Str&lt;/b&gt; 6, &lt;b&gt;Dex&lt;/b&gt; 19, &lt;b&gt;Con&lt;/b&gt; 14, &lt;b&gt;Int&lt;/b&gt; 2, &lt;b&gt;Wis&lt;/b&gt; 13, &lt;b&gt;Cha&lt;/b&gt; 11&lt;/h5&gt;&lt;h5&gt;&lt;b&gt;Base Atk &lt;/b&gt;+7; &lt;b&gt;CMB &lt;/b&gt;-; &lt;b&gt;CMD &lt;/b&gt;-&lt;/h5&gt;&lt;h5&gt;&lt;b&gt;Feats &lt;/b&gt;Alertness, Dodge, Improved Initiative, Step Up&lt;/h5&gt;&lt;h5&gt;&lt;b&gt;Skills &lt;/b&gt;Fly +8, Perception +13&lt;/h5&gt;&lt;/div&gt;&lt;hr/&gt;&lt;div&gt;&lt;h5&gt;&lt;b&gt;ECOLOGY&lt;/b&gt;&lt;/h5&gt;&lt;/div&gt;&lt;hr/&gt;&lt;div&gt;&lt;h5&gt;&lt;b&gt;Environment &lt;/b&gt; warm plains and deserts&lt;/h5&gt;&lt;h5&gt;&lt;b&gt;Organization &lt;/b&gt;solitary, flock (2-4 swarms), or host (5-8 swarms)&lt;/h5&gt;&lt;h5&gt;&lt;b&gt;Treasure &lt;/b&gt;incidental&lt;/h5&gt;&lt;/div&gt;&lt;hr/&gt;&lt;div&gt;&lt;h5&gt;&lt;b&gt;SPECIAL ABILITIES&lt;/b&gt;&lt;/h5&gt;&lt;/div&gt;&lt;hr/&gt;&lt;div&gt;&lt;h5&gt;&lt;b&gt;Dazzle (Ex)&lt;/b&gt; As a stymphalides swarm beats its wings, the birds' steel feathers reflect light in blinding patterns of flashes and flares. While in an area of normal or brighter light, anyone who occupies the same square as a stymphalides swarm at the beginning of its turn must make a DC 15 Fortitude save. Those who fail are blinded for 1d4 rounds, while those who make their saves are dazzled until they spend 1 full round outside the swarm's space. This is a sight-based effect.&lt;/h5&gt;&lt;/div&gt;&lt;br&gt;&lt;/br&gt;&lt;div&gt;&lt;h4&gt;&lt;p&gt;Man-eating birds of prey, the rare creatures known as stymphalides stalk the arid plains and coastlines of Golarion in ravenous swarms, shredding warm-blooded animals and unwary travelers with their bladed feathers and dagger-like beaks. From a distance, stymphalides might easily be mistaken for cranes, ibises, or other longnecked birds, though in full sunlight their gleaming feathers and the haze of blood lingering from past meals are impossible to mistake.&lt;/p&gt;&lt;p&gt;Peculiarly, the feathers and beak of a stymphalides are made of steel, similar to the metallic hide of a gorgon.&lt;/p&gt;&lt;p&gt;The wings of stymphalides are as sharp as knives and often lacerate their prey as the birds swarm and beat their wings against their unfortunate victims' skin. Similarly, their beaks are supernaturally sharp and can pierce the tough hides of animal prey or the armor of those warriors foolish enough to hunt the creatures. Even if a victim of a stymphalides swarm's frenzied attacks manages to fend off the vicious creatures, the wounds caused by the birds continue to bleed long after being inflicted, and the victim often perishes from loss of blood before ever reaching help.&lt;/p&gt;&lt;p&gt;Most stymphalides stand approximately 2-1/2 feet tall and weigh little more than 40 pounds. Although mean-tempered and territorial, lone stymphalides prove relatively harmless, thus traveling in swarms of several dozen, relying on strength of numbers to bring down large or dangerous prey. Many tales also tell of enormous breeds of these monstrous birds, powerful enough to prey upon wyverns. These giant stymphalides are said to grow up to 13 feet tall and weigh over 250 pounds, with wingspans reaching upward of 25 feet. Such gigantic stymphalides are rarely seen, preferring to lurk upon desolate cliffs or even amid harsh extraplanar realms.&lt;/p&gt;&lt;p&gt;&lt;b&gt;Ecology&lt;/b&gt;&lt;br&gt; Unlike vultures and other birds of the deserts and plains, stymphalides do not scavenge carcasses, although they are not above driving away natural scavengers if a large, fresh kill looks particularly inviting. When traveling in flocks, stymphalides prove fearless predators, swooping in and swarming any creature that wanders into their territory. The birds actively hunt their prey, harrying and killing lone individuals or stragglers. The attacks of a stymphalides swarm often prove so vicious that the creatures can take to flight once they have wounded prey, wait for it to bleed to death, and return to pick the corpse clean.&lt;/p&gt;&lt;p&gt;Stymphalides generally avoid attacking large groups of people, unless the birds have gathered in a particularly sizable flock.&lt;/p&gt;&lt;p&gt;Stymphalides are not purely carnivorous. A lone stymphalides might resort to eating fruit and other plants if it is separated from its flock or food is scarce, and orchards and fields of crops have been devastated by stymphalides when great swarms of the birds, starving from overpopulation or lack of prey, migrate to new territories. Yet although the birds are omnivorous, they seem to prefer meat. Those plainsfolk or desert-dwellers whose livelihoods depend on livestock have learned to fear the sight of flocks of birds silhouetted against the sky, as herds of cattle and other grazing animals have been ravaged by their swarms.&lt;/p&gt;&lt;p&gt;&lt;b&gt;Habitat &amp; Society&lt;/b&gt;&lt;br&gt; Most swarms of stymphalides roost near watering holes, rivers, and coastal cliffs, preying upon unfortunate creatures desperate enough to seek food or water so near to the dangerous birds' nests. The nests of stymphalides are frequently made from the bones of the creatures' prey, piled into macabre ziggurats upon which entire flocks of the birds rest. Particularly large flocks of the birds construct enormous nests, and giant stymphalides can create towers visible for miles.&lt;/p&gt;&lt;p&gt;When not at rest, flocks of the creatures soar high on warm currents of air, relying upon their keen eyesight to spot suitable prey far below. Because of their voracious appetites, flocks of stymphalides must claim a vast swath of territory to maintain their feeding habits. Stymphalides are fiercely territorial, and flocks of the birds frequently fight with one another in swooping aerial battles to determine possession of land.&lt;/p&gt;&lt;p&gt;Fortunately for the folk of civilized lands, stymphalides rarely encroach upon areas well traveled by humanoids and other creatures clever enough to bring down one of these metal-winged avians. Among the people of the plains, the metallic birds are often regarded as nearly legendary creatures. Stymphalides breed at an astonishing rate, however, and overpopulation and exhaustion of game frequently force extraordinarily large and deadly groups of the creatures to band together in search of new lands and new prey to devour.&lt;/p&gt;&lt;/h4&gt;&lt;/div&gt;</t>
  </si>
  <si>
    <t>Giant Stymphalides</t>
  </si>
  <si>
    <t>Fort +11, Ref +10, Will +5</t>
  </si>
  <si>
    <t>10/magic and adamantine</t>
  </si>
  <si>
    <t>20 ft., fly 120 ft. (poor)</t>
  </si>
  <si>
    <t>bite +14 (1d8+6 plus bleed/19-20), 2 talons +9 (1d6+3), 2 wings +9 (1d6+3 plus bleed)</t>
  </si>
  <si>
    <t>2 wing razors +10 (1d6+6 plus bleed)</t>
  </si>
  <si>
    <t>bleed (1d6), glare, wing razors</t>
  </si>
  <si>
    <t>Str 22, Dex 15, Con 20, Int 2, Wis 15, Cha 17</t>
  </si>
  <si>
    <t>Alertness, Critical Focus, Improved Initiative, Lightning Reflexes, Flyby Attack</t>
  </si>
  <si>
    <t>Fly +0, Perception +12</t>
  </si>
  <si>
    <t>solitary, pair, or flight (3-9)</t>
  </si>
  <si>
    <t>Value incidental</t>
  </si>
  <si>
    <t>Every feather like a plate of shimmering armor and its beak the length and sharpness of a knight's lance, this towering, ibis-like bird looks to be sculpted from silver and brass. Standing upon long legs ending in powerful metallic talons, its beady eyes dart about voraciously.</t>
  </si>
  <si>
    <t>Stymphalidies</t>
  </si>
  <si>
    <t>Glare (Su) As a standard action, in any area of normal or brighter light, a giant stymphalides can ruffle its metallic feathers in such a way as to dazzle all creatures nearby. Any creature within 30 feet must make a DC 19 or be blinded for 1d6 minutes. A creature can defend against this effect in the same way it would a gaze attack. This is a sight-based effect. The DC is Constitution-based. Wing Razors (Ex) A giant stymphalides's metallic feathers are razor-sharp. In addition to being able to slash creatures with its wings as a melee attack, it may beat its wings, flinging two large, feathered shards at a single target. These wing razors deal 2d6 points of damage and cause bleed. A giant stymphalides can use this attack a number of time per day equal to its Constitution modifier.</t>
  </si>
  <si>
    <t>&lt;link rel="stylesheet"href="PF.css"&gt;&lt;div&gt;&lt;h2&gt;Stymphalidies, Giant&lt;/h2&gt;&lt;h3&gt;&lt;i&gt;Every feather like a plate of shimmering armor and its beak the length and sharpness of a knight's lance, this towering, ibis-like bird looks to be sculpted from silver and brass. Standing upon long legs ending in powerful metallic talons, its beady eyes dart about voraciously.&lt;/i&gt;&lt;/h3&gt;&lt;br&gt;&lt;/br&gt;&lt;/div&gt;&lt;div class="heading"&gt;&lt;p class="alignleft"&gt;Giant Stymphalides&lt;/p&gt;&lt;p class="alignright"&gt;CR 8&lt;/p&gt;&lt;div style="clear: both;"&gt;&lt;/div&gt;&lt;/div&gt;&lt;div&gt;&lt;h5&gt;&lt;b&gt;XP &lt;/b&gt;4,800&lt;/h5&gt;&lt;h5&gt;N Large magical beast &lt;/h5&gt;&lt;h5&gt;&lt;b&gt;Init &lt;/b&gt;+6; &lt;b&gt;Senses &lt;/b&gt;low-light vision; Perception +12&lt;/h5&gt;&lt;/div&gt;&lt;hr/&gt;&lt;div&gt;&lt;h5&gt;&lt;b&gt;DEFENSE&lt;/b&gt;&lt;/h5&gt;&lt;/div&gt;&lt;hr/&gt;&lt;div&gt;&lt;h5&gt;&lt;b&gt;AC &lt;/b&gt;22, touch 11, flat-footed 20 (+2 Dex, +11 natural, -1 size)&lt;/h5&gt;&lt;h5&gt;&lt;b&gt;hp &lt;/b&gt;94 (9d10+45)&lt;/h5&gt;&lt;h5&gt;&lt;b&gt;Fort &lt;/b&gt;+11, &lt;b&gt;Ref &lt;/b&gt;+10, &lt;b&gt;Will &lt;/b&gt;+5&lt;/h5&gt;&lt;h5&gt;&lt;b&gt;DR &lt;/b&gt;10/magic and adamantine; &lt;b&gt;Immune &lt;/b&gt;fire&lt;/h5&gt;&lt;h5&gt;&lt;b&gt;Weaknesses &lt;/b&gt;sonic&lt;/h5&gt;&lt;/div&gt;&lt;hr/&gt;&lt;div&gt;&lt;h5&gt;&lt;b&gt;OFFENSE&lt;/b&gt;&lt;/h5&gt;&lt;/div&gt;&lt;hr/&gt;&lt;div&gt;&lt;h5&gt;&lt;b&gt;Spd &lt;/b&gt;20 ft., fly 120 ft. (poor)&lt;/h5&gt;&lt;h5&gt;&lt;b&gt;Melee &lt;/b&gt;bite +14 (1d8+6 plus bleed/19-20), 2 talons +9 (1d6+3), 2 wings +9 (1d6+3 plus bleed)&lt;/h5&gt;&lt;h5&gt;&lt;b&gt;Ranged &lt;/b&gt;2 wing razors +10 (1d6+6 plus bleed)&lt;/h5&gt;&lt;h5&gt;&lt;b&gt;Space &lt;/b&gt;10 ft.; &lt;b&gt;Reach &lt;/b&gt;5 ft.&lt;/h5&gt;&lt;h5&gt;&lt;b&gt;Special Attacks &lt;/b&gt;bleed (1d6), glare, wing razors&lt;/h5&gt;&lt;/div&gt;&lt;hr/&gt;&lt;div&gt;&lt;h5&gt;&lt;b&gt;STATISTICS&lt;/b&gt;&lt;/h5&gt;&lt;/div&gt;&lt;hr/&gt;&lt;div&gt;&lt;h5&gt;&lt;b&gt;Str&lt;/b&gt; 22, &lt;b&gt;Dex&lt;/b&gt; 15, &lt;b&gt;Con&lt;/b&gt; 20, &lt;b&gt;Int&lt;/b&gt; 2, &lt;b&gt;Wis&lt;/b&gt; 15, &lt;b&gt;Cha&lt;/b&gt; 17&lt;/h5&gt;&lt;h5&gt;&lt;b&gt;Base Atk &lt;/b&gt;+9; &lt;b&gt;CMB &lt;/b&gt;+16; &lt;b&gt;CMD &lt;/b&gt;28&lt;/h5&gt;&lt;h5&gt;&lt;b&gt;Feats &lt;/b&gt;Alertness, Critical Focus, Improved Initiative, Lightning Reflexes, Flyby Attack&lt;/h5&gt;&lt;h5&gt;&lt;b&gt;Skills &lt;/b&gt;Fly +0, Perception +12&lt;/h5&gt;&lt;/div&gt;&lt;hr/&gt;&lt;div&gt;&lt;h5&gt;&lt;b&gt;ECOLOGY&lt;/b&gt;&lt;/h5&gt;&lt;/div&gt;&lt;hr/&gt;&lt;div&gt;&lt;h5&gt;&lt;b&gt;Environment &lt;/b&gt; warm mountains&lt;/h5&gt;&lt;h5&gt;&lt;b&gt;Organization &lt;/b&gt;solitary, pair, or flight (3-9)&lt;/h5&gt;&lt;h5&gt;&lt;b&gt;Treasure &lt;/b&gt;Value incidental&lt;/h5&gt;&lt;/div&gt;&lt;hr/&gt;&lt;div&gt;&lt;h5&gt;&lt;b&gt;SPECIAL ABILITIES&lt;/b&gt;&lt;/h5&gt;&lt;/div&gt;&lt;hr/&gt;&lt;div&gt;&lt;h5&gt;&lt;b&gt;Glare (Su)&lt;/b&gt; As a standard action, in any area of normal or brighter light, a giant stymphalides can ruffle its metallic feathers in such a way as to dazzle all creatures nearby. Any creature within 30 feet must make a DC 19 or be blinded for 1d6 minutes. A creature can defend against this effect in the same way it would a gaze attack. This is a sight-based effect. The DC is Constitution-based.&lt;/h5&gt;&lt;h5&gt;&lt;b&gt; Wing Razors (Ex)&lt;/b&gt; A giant stymphalides's metallic feathers are razor-sharp. In addition to being able to slash creatures with its wings as a melee attack, it may beat its wings, flinging two large, feathered shards at a single target. These wing razors deal 2d6 points of damage and cause bleed. A giant stymphalides can use this attack a number of time per day equal to its Constitution modifier.&lt;/h5&gt;&lt;/div&gt;&lt;br&gt;&lt;/br&gt;&lt;div&gt;&lt;h4&gt;&lt;p&gt;Man-eating birds of prey, the rare creatures known as stymphalides stalk the arid plains and coastlines of Golarion in ravenous swarms, shredding warm-blooded animals and unwary travelers with their bladed feathers and dagger-like beaks. From a distance, stymphalides might easily be mistaken for cranes, ibises, or other longnecked birds, though in full sunlight their gleaming feathers and the haze of blood lingering from past meals are impossible to mistake.&lt;/p&gt;&lt;p&gt;Peculiarly, the feathers and beak of a stymphalides are made of steel, similar to the metallic hide of a gorgon.&lt;/p&gt;&lt;p&gt;The wings of stymphalides are as sharp as knives and often lacerate their prey as the birds swarm and beat their wings against their unfortunate victims' skin. Similarly, their beaks are supernaturally sharp and can pierce the tough hides of animal prey or the armor of those warriors foolish enough to hunt the creatures. Even if a victim of a stymphalides swarm's frenzied attacks manages to fend off the vicious creatures, the wounds caused by the birds continue to bleed long after being inflicted, and the victim often perishes from loss of blood before ever reaching help.&lt;/p&gt;&lt;p&gt;Most stymphalides stand approximately 2-1/2 feet tall and weigh little more than 40 pounds. Although mean-tempered and territorial, lone stymphalides prove relatively harmless, thus traveling in swarms of several dozen, relying on strength of numbers to bring down large or dangerous prey. Many tales also tell of enormous breeds of these monstrous birds, powerful enough to prey upon wyverns. These giant stymphalides are said to grow up to 13 feet tall and weigh over 250 pounds, with wingspans reaching upward of 25 feet. Such gigantic stymphalides are rarely seen, preferring to lurk upon desolate cliffs or even amid harsh extraplanar realms.&lt;/p&gt;&lt;p&gt;&lt;b&gt;Ecology&lt;/b&gt;&lt;br&gt; Unlike vultures and other birds of the deserts and plains, stymphalides do not scavenge carcasses, although they are not above driving away natural scavengers if a large, fresh kill looks particularly inviting. When traveling in flocks, stymphalides prove fearless predators, swooping in and swarming any creature that wanders into their territory. The birds actively hunt their prey, harrying and killing lone individuals or stragglers. The attacks of a stymphalides swarm often prove so vicious that the creatures can take to flight once they have wounded prey, wait for it to bleed to death, and return to pick the corpse clean.&lt;/p&gt;&lt;p&gt;Stymphalides generally avoid attacking large groups of people, unless the birds have gathered in a particularly sizable flock.&lt;/p&gt;&lt;p&gt;Stymphalides are not purely carnivorous. A lone stymphalides might resort to eating fruit and other plants if it is separated from its flock or food is scarce, and orchards and fields of crops have been devastated by stymphalides when great swarms of the birds, starving from overpopulation or lack of prey, migrate to new territories. Yet although the birds are omnivorous, they seem to prefer meat. Those plainsfolk or desert-dwellers whose livelihoods depend on livestock have learned to fear the sight of flocks of birds silhouetted against the sky, as herds of cattle and other grazing animals have been ravaged by their swarms.&lt;/p&gt;&lt;p&gt;&lt;b&gt;Habitat &amp; Society&lt;/b&gt;&lt;br&gt; Most swarms of stymphalides roost near watering holes, rivers, and coastal cliffs, preying upon unfortunate creatures desperate enough to seek food or water so near to the dangerous birds' nests. The nests of stymphalides are frequently made from the bones of the creatures' prey, piled into macabre ziggurats upon which entire flocks of the birds rest. Particularly large flocks of the birds construct enormous nests, and giant stymphalides can create towers visible for miles.&lt;/p&gt;&lt;p&gt;When not at rest, flocks of the creatures soar high on warm currents of air, relying upon their keen eyesight to spot suitable prey far below. Because of their voracious appetites, flocks of stymphalides must claim a vast swath of territory to maintain their feeding habits. Stymphalides are fiercely territorial, and flocks of the birds frequently fight with one another in swooping aerial battles to determine possession of land.&lt;/p&gt;&lt;p&gt;Fortunately for the folk of civilized lands, stymphalides rarely encroach upon areas well traveled by humanoids and other creatures clever enough to bring down one of these metal-winged avians. Among the people of the plains, the metallic birds are often regarded as nearly legendary creatures. Stymphalides breed at an astonishing rate, however, and overpopulation and exhaustion of game frequently force extraordinarily large and deadly groups of the creatures to band together in search of new lands and new prey to devour.&lt;/p&gt;&lt;/h4&gt;&lt;/div&gt;</t>
  </si>
  <si>
    <t>Aspidochelone</t>
  </si>
  <si>
    <t>darkvision 120 ft., low-light vision; Perception -2</t>
  </si>
  <si>
    <t>27, touch -1, flat-footed 27</t>
  </si>
  <si>
    <t>(+28 armor, -3 Dex, -8 size)</t>
  </si>
  <si>
    <t>(22d10+176)</t>
  </si>
  <si>
    <t>Fort +23, Ref +10, Will +7</t>
  </si>
  <si>
    <t>0 ft., swim 120 ft.</t>
  </si>
  <si>
    <t>bite +25 (4d6+11 plus grab), tail slap +20 (4d6+5)</t>
  </si>
  <si>
    <t>150 ft.</t>
  </si>
  <si>
    <t>capsize, swallow whole (4d6 acid damage, AC 24, 29 hp), watery grave</t>
  </si>
  <si>
    <t>Str 32, Dex 5, Con 27, Int 3, Wis 7, Cha 12</t>
  </si>
  <si>
    <t>Diehard, Endurance, Great Fortitude, Greater Bull Rush, Improved Bull Rush, Improved Great Fortitude, Improved Iron Will, Improved Overrun, Iron Will, Power Attack, Stealthy</t>
  </si>
  <si>
    <t>Stealth -1, Swim +33</t>
  </si>
  <si>
    <t>+10 Stealth to appear as an island</t>
  </si>
  <si>
    <t>deep sea denizen, hibernate, hibernation of ages</t>
  </si>
  <si>
    <t xml:space="preserve"> ocean</t>
  </si>
  <si>
    <t>The ground shudders and the seabirds take to wing with piercing cries of alarm. What once appeared to be a small, rocky island reveals itself to be a creature of titanic proportions as an enormous tail lifts ominously from the water. With a thunderous crash, it slams down, sending the island plunging beneath the waves.</t>
  </si>
  <si>
    <t>AP 27</t>
  </si>
  <si>
    <t>Capsize (Ex) A aspidochelone can attempt to capsize a boat or ship of Gargantuan size or smaller by merely passing through its space and making a CMB check as a free action. The DC the aspidochelone must exceed is 25, or the result of the boat captain's Profession (sailor) check, whichever is higher. Captivating Scent (Ex) An aspidochelone exudes intoxicating pheromones from its skin, causing nearby creatures to seek it out. Anyone within a 1-mile radius must succeed on a DC 12 Will save or feel inexplicably drawn toward the aspidochelone by the most direct route possible. This effect is not an overwhelming compulsion, but more a subtle suggestion. The save DC is Charisma-based with a -10 penalty. Deep Sea Denizen (Ex) An aspidochelone can travel to extraordinary depths, and has adapted to the intense darkness and water pressure of the deep. It possesses darkvision with a range of 120 ft. and is immune to damage from water pressure. Hibernate (Ex) After gorging itself on innumerable tons of deep sea life and unfortunate travelers, an aspidochelone floats to the surface and goes into a deep hibernation with only its mottled back jutting from the waves. While hibernating, it appears to be little more than a rocky outcropping or, in the cases of the largest aspidochelone, an entire island. A hibernating aspidochelone is considered to have taken 20 on its Stealth check to hide in plain sight as a rock or island. An aspidochelone rouses from its hibernation for one of two reasons: hunger or disturbance. After entering its hibernation, a aspidochelone sleeps for 2d10x10 years, rousing naturally after this time has elapsed. An aspidochelone about to awaken usually sleeps fitfully for the last year of its rest, quivering with tremors that feel like earthquakes to creatures upon it. These tremors are treated as a minor version of the earthquake spell that affects the entire island, forcing creatures on the ground to make a DC 29 Reflex save to avoid falling down and causing 30 points of damage to all structures. An aspidochelone might be awakened immediately if it takes 100 or more points of damage in a single day. If awakened in this manner, an aspidochelone typically dives to escape its attacker, then rises again to consume it. The save DC is Constituiton-based. Hibernation of Ages (Ex) An aspidochelone in hibernation continues to exude its captivating scent. Over time, birds attracted by the aspidochelone's pheromones come to roost on the whale, inadvertently bringing the seeds of small plants and shrubbery to grow in the cracks upon the aspidochelone's thick hide. The preponderance of plants, seabirds, and even other beasts gives the creature the appearance of a rocky but natural island. Thus, any aspidochelone who has spent more than 10 years hibernating gains an addition +10 bonus on its Stealth check to look like a natural island. Watery Grave (Ex) A startled aspidochelone descends rapidly into the depths of the sea, creating an undertow in the water that pulls creatures above the whale down with it. Anyone standing on or swimming within 100 feet of the aspidochelone when it dives must make a DC 29 Reflex save or take 10d6 points of damage from the crushing waves and pressure, and be pulled 100 feet below the water. Even if a creature escapes the undertow, the water within 100 feet of a passing aspidochelone is treated as rough water, requiring a DC 20 Swim check to move at half speed. The save DC is Constitution-based.</t>
  </si>
  <si>
    <t>A legendary creature of the sea, aspidochelones are eldritch whales of titanic size. When floating near the surface of the water, aspidochelones have frequently been mistaken by desperate sailors for small islands due to the craggy, mottled flesh of their steeply humped backs. Yet, upon tethering their boats to the whale's tough hide and lighting a fire to ward off the cold, many castaways discover to their horror that the spur of land they have beached upon is in fact an enormous creature. This realization comes too late for many unfortunate souls as the creature plunges beneath the waves, dragging trespassers down with it. An aspidochelone appears to be a huge whale with an extraordinarily thick, rock-like hide. From tail to snout, the creature generally measures more than 500 feet in length, and weighs upward of 100,000 tons. Few ever see an aspidochelone for what it actually is, however, having only glimpsed the pitted and uneven skin of its topside. As seabirds and other creatures come to rest upon the hibernating creature, they carry with them plant seeds and dirt. Over time, the accumulated plants and wildlife gives an aspidochelone the appearance of a small, densely inhabited island. Ecology Aspidochelones universally live in the deep ocean, as only such large bodies of water can sustain their enormous appetites. Fortunately for seafaring civilizations that rely upon fishing and sea trade for their livelihoods, the gigantic whales are rarely seen. Thought by many to be creatures of myth, the incredibly long-lived aspidochelones spend most of their adult lives in extended periods of hibernation. The creatures possess sluggish metabolisms, allowing them to remain dormant for decades at a time as they slowly consume the fat built up during previous feeding frenzies. As they float near the surface of the water, drifting with the oceanic currents, the whales are frequently mistaken for small islands. Even while hibernating, aspidochelones exude an intoxicating pheromone, causing birds and animals such as sea lions to seek them out. While the huge numbers of creatures rarely cause the beasts to rouse from their slumber, foolhardy human explorers or would-be settlers often startle them out of their reveries when they mistake the creatures' skin for rock or clay. Even when provoked by humans, aspidochelones seldom remain awake unless stirred by their ferocious hunger. When they waken, the whales are wracked by terrible hunger pangs and rampage about the oceans, seeking tons of prey to consume before sinking into their torpor once again. An aspidochelone is a terror during its feeding season, rightfully feared by seagoing civilizations as a monster of the deep come to devour the world. When feeding, the whales consume vast quantities of food, devouring schools of fish, large sea creatures, and sailing vessels alike. Such immense consumption of sea life frequently devastates local ecosystems, wiping out all food sources for dozens of leagues in every direction. Habitat &amp; Society Aspidochelones do not possess any society to speak of, as they spend most of their time floating aimlessly about the ocean. When two aspidochelones of the opposite gender encounter one another, however, each creature is roused from its hibernation by the other's pheromones. From these unions only one aspidochelone is ever born, and the whales spend 6 months raising the calf to maturity. Once the calf becomes full-grown, the aspidochelones part ways, never to see one another again. Among island cultures, a number of myths have sprung up around the creatures. Legends speak of how an irresistible smell lures sailors to remote islands, only to have the entire ship and crew devoured by the titanic whales in a single gulp. A few outlandish myths even claim that the creatures have devoured entire islands, while pirate tales tell of fantastic treasure buried within the hides of beasts like island. Many of these cultures regard aspidochelones as gods of the sea that call men to their deaths.</t>
  </si>
  <si>
    <t>&lt;link rel="stylesheet"href="PF.css"&gt;&lt;div&gt;&lt;h2&gt;Aspidochelone&lt;/h2&gt;&lt;h3&gt;&lt;i&gt;The ground shudders and the seabirds take to wing with piercing cries of alarm. What once appeared to be a small, rocky island reveals itself to be a creature of titanic proportions as an enormous tail lifts ominously from the water. With a thunderous crash, it slams down, sending the island plunging beneath the waves.&lt;/i&gt;&lt;/h3&gt;&lt;br&gt;&lt;/br&gt;&lt;/div&gt;&lt;div class="heading"&gt;&lt;p class="alignleft"&gt;Aspidochelone&lt;/p&gt;&lt;p class="alignright"&gt;CR 17&lt;/p&gt;&lt;div style="clear: both;"&gt;&lt;/div&gt;&lt;/div&gt;&lt;div&gt;&lt;h5&gt;&lt;b&gt;XP &lt;/b&gt;102,400&lt;/h5&gt;&lt;h5&gt;N  Colossal magical beast (aquatic)&lt;/h5&gt;&lt;h5&gt;&lt;b&gt;Init &lt;/b&gt;-3; &lt;b&gt;Senses &lt;/b&gt;darkvision 120 ft., low-light vision; Perception -2&lt;/h5&gt;&lt;/div&gt;&lt;hr/&gt;&lt;div&gt;&lt;h5&gt;&lt;b&gt;DEFENSE&lt;/b&gt;&lt;/h5&gt;&lt;/div&gt;&lt;hr/&gt;&lt;div&gt;&lt;h5&gt;&lt;b&gt;AC &lt;/b&gt;27, touch -1, flat-footed 27 (+28 armor, -3 Dex, -8 size)&lt;/h5&gt;&lt;h5&gt;&lt;b&gt;hp &lt;/b&gt;297 (22d10+176)&lt;/h5&gt;&lt;h5&gt;&lt;b&gt;Fort &lt;/b&gt;+23, &lt;b&gt;Ref &lt;/b&gt;+10, &lt;b&gt;Will &lt;/b&gt;+7&lt;/h5&gt;&lt;/div&gt;&lt;hr/&gt;&lt;div&gt;&lt;h5&gt;&lt;b&gt;OFFENSE&lt;/b&gt;&lt;/h5&gt;&lt;/div&gt;&lt;hr/&gt;&lt;div&gt;&lt;h5&gt;&lt;b&gt;Spd &lt;/b&gt;0 ft., swim 120 ft.&lt;/h5&gt;&lt;h5&gt;&lt;b&gt;Melee &lt;/b&gt;bite +25 (4d6+11 plus grab), tail slap +20 (4d6+5)&lt;/h5&gt;&lt;h5&gt;&lt;b&gt;Space &lt;/b&gt;150 ft.; &lt;b&gt;Reach &lt;/b&gt;20 ft.&lt;/h5&gt;&lt;h5&gt;&lt;b&gt;Special Attacks &lt;/b&gt;capsize, swallow whole (4d6 acid damage, AC 24, 29 hp), watery grave&lt;/h5&gt;&lt;/div&gt;&lt;hr/&gt;&lt;div&gt;&lt;h5&gt;&lt;b&gt;STATISTICS&lt;/b&gt;&lt;/h5&gt;&lt;/div&gt;&lt;hr/&gt;&lt;div&gt;&lt;h5&gt;&lt;b&gt;Str&lt;/b&gt; 32, &lt;b&gt;Dex&lt;/b&gt; 5, &lt;b&gt;Con&lt;/b&gt; 27, &lt;b&gt;Int&lt;/b&gt; 3, &lt;b&gt;Wis&lt;/b&gt; 7, &lt;b&gt;Cha&lt;/b&gt; 12&lt;/h5&gt;&lt;h5&gt;&lt;b&gt;Base Atk &lt;/b&gt;+22; &lt;b&gt;CMB &lt;/b&gt;+41; &lt;b&gt;CMD &lt;/b&gt;48&lt;/h5&gt;&lt;h5&gt;&lt;b&gt;Feats &lt;/b&gt;Diehard, Endurance, Great Fortitude, Greater Bull Rush, Improved Bull Rush, Improved Great Fortitude, Improved Iron Will, Improved Overrun, Iron Will, Power Attack, Stealthy&lt;/h5&gt;&lt;h5&gt;&lt;b&gt;Skills &lt;/b&gt;Stealth -1, Swim +33; &lt;b&gt;Racial Modifiers &lt;/b&gt;+10 Stealth to appear as an island&lt;/h5&gt;&lt;h5&gt;&lt;b&gt;SQ &lt;/b&gt;deep sea denizen, hibernate, hibernation of ages&lt;/h5&gt;&lt;/div&gt;&lt;hr/&gt;&lt;div&gt;&lt;h5&gt;&lt;b&gt;ECOLOGY&lt;/b&gt;&lt;/h5&gt;&lt;/div&gt;&lt;hr/&gt;&lt;div&gt;&lt;h5&gt;&lt;b&gt;Environment &lt;/b&gt; ocean&lt;/h5&gt;&lt;h5&gt;&lt;b&gt;Organization &lt;/b&gt;solitary&lt;/h5&gt;&lt;h5&gt;&lt;b&gt;Treasure &lt;/b&gt;incidental&lt;/h5&gt;&lt;/div&gt;&lt;hr/&gt;&lt;div&gt;&lt;h5&gt;&lt;b&gt;SPECIAL ABILITIES&lt;/b&gt;&lt;/h5&gt;&lt;/div&gt;&lt;hr/&gt;&lt;div&gt;&lt;h5&gt;&lt;b&gt;Capsize (Ex)&lt;/b&gt; A aspidochelone can attempt to capsize a boat or ship of Gargantuan size or smaller by merely passing through its space and making a CMB check as a free action. The DC the aspidochelone must exceed is 25, or the result of the boat captain's Profession (sailor) check, whichever is higher.&lt;/h5&gt;&lt;h5&gt;&lt;b&gt; Captivating Scent (Ex)&lt;/b&gt; An aspidochelone exudes intoxicating pheromones from its skin, causing nearby creatures to seek it out. Anyone within a 1-mile radius must succeed on a DC 12 Will save or feel inexplicably drawn toward the aspidochelone by the most direct route possible. This effect is not an overwhelming compulsion, but more a subtle suggestion. The save DC is Charisma-based with a -10 penalty.&lt;/h5&gt;&lt;h5&gt;&lt;b&gt; Deep Sea Denizen (Ex)&lt;/b&gt; An aspidochelone can travel to extraordinary depths, and has adapted to the intense darkness and water pressure of the deep. It possesses darkvision with a range of 120 ft. and is immune to damage from water pressure.&lt;/h5&gt;&lt;h5&gt;&lt;b&gt; Hibernate (Ex)&lt;/b&gt; After gorging itself on innumerable tons of deep sea life and unfortunate travelers, an aspidochelone floats to the surface and goes into a deep hibernation with only its mottled back jutting from the waves. While hibernating, it appears to be little more than a rocky outcropping or, in the cases of the largest aspidochelone, an entire island. A hibernating aspidochelone is considered to have taken 20 on its Stealth check to hide in plain sight as a rock or island. An aspidochelone rouses from its hibernation for one of two reasons: hunger or disturbance. After entering its hibernation, a aspidochelone sleeps for 2d10x10 years, rousing naturally after this time has elapsed. An aspidochelone about to awaken usually sleeps fitfully for the last year of its rest, quivering with tremors that feel like earthquakes to creatures upon it. These tremors are treated as a minor version of the earthquake spell that affects the entire island, forcing creatures on the ground to make a DC 29 Reflex save to avoid falling down and causing 30 points of damage to all structures. An aspidochelone might be awakened immediately if it takes 100 or more points of damage in a single day. If awakened in this manner, an aspidochelone typically dives to escape its attacker, then rises again to consume it. The save DC is Constituiton-based.&lt;/h5&gt;&lt;h5&gt;&lt;b&gt; Hibernation of Ages (Ex)&lt;/b&gt; An aspidochelone in hibernation continues to exude its captivating scent. Over time, birds attracted by the aspidochelone's pheromones come to roost on the whale, inadvertently bringing the seeds of small plants and shrubbery to grow in the cracks upon the aspidochelone's thick hide. The preponderance of plants, seabirds, and even other beasts gives the creature the appearance of a rocky but natural island. Thus, any aspidochelone who has spent more than 10 years hibernating gains an addition +10 bonus on its Stealth check to look like a natural island.&lt;/h5&gt;&lt;h5&gt;&lt;b&gt; Watery Grave (Ex)&lt;/b&gt; A startled aspidochelone descends rapidly into the depths of the sea, creating an undertow in the water that pulls creatures above the whale down with it. Anyone standing on or swimming within 100 feet of the aspidochelone when it dives must make a DC 29 Reflex save or take 10d6 points of damage from the crushing waves and pressure, and be pulled 100 feet below the water. Even if a creature escapes the undertow, the water within 100 feet of a passing aspidochelone is treated as rough water, requiring a DC 20 Swim check to move at half speed. The save DC is Constitution-based.&lt;/h5&gt;&lt;/div&gt;&lt;br&gt;&lt;/br&gt;&lt;div&gt;&lt;h4&gt;&lt;p&gt;A legendary creature of the sea, aspidochelones are eldritch whales of titanic size. When floating near the surface of the water, aspidochelones have frequently been mistaken by desperate sailors for small islands due to the craggy, mottled flesh of their steeply humped backs.&lt;/p&gt;&lt;p&gt;Yet, upon tethering their boats to the whale's tough hide and lighting a fire to ward off the cold, many castaways discover to their horror that the spur of land they have beached upon is in fact an enormous creature. This realization comes too late for many unfortunate souls as the creature plunges beneath the waves, dragging trespassers down with it.&lt;/p&gt;&lt;p&gt;An aspidochelone appears to be a huge whale with an extraordinarily thick, rock-like hide. From tail to snout, the creature generally measures more than 500 feet in length, and weighs upward of 100,000 tons. Few ever see an aspidochelone for what it actually is, however, having only glimpsed the pitted and uneven skin of its topside.&lt;/p&gt;&lt;p&gt;As seabirds and other creatures come to rest upon the hibernating creature, they carry with them plant seeds and dirt. Over time, the accumulated plants and wildlife gives an aspidochelone the appearance of a small, densely inhabited island.&lt;/p&gt;&lt;p&gt;&lt;b&gt;Ecology&lt;/b&gt;&lt;br&gt; Aspidochelones universally live in the deep ocean, as only such large bodies of water can sustain their enormous appetites. Fortunately for seafaring civilizations that rely upon fishing and sea trade for their livelihoods, the gigantic whales are rarely seen.&lt;/p&gt;&lt;p&gt;Thought by many to be creatures of myth, the incredibly long-lived aspidochelones spend most of their adult lives in extended periods of hibernation. The creatures possess sluggish metabolisms, allowing them to remain dormant for decades at a time as they slowly consume the fat built up during previous feeding frenzies. As they float near the surface of the water, drifting with the oceanic currents, the whales are frequently mistaken for small islands. Even while hibernating, aspidochelones exude an intoxicating pheromone, causing birds and animals such as sea lions to seek them out. While the huge numbers of creatures rarely cause the beasts to rouse from their slumber, foolhardy human explorers or would-be settlers often startle them out of their reveries when they mistake the creatures' skin for rock or clay.&lt;/p&gt;&lt;p&gt;Even when provoked by humans, aspidochelones seldom remain awake unless stirred by their ferocious hunger.&lt;/p&gt;&lt;p&gt;When they waken, the whales are wracked by terrible hunger pangs and rampage about the oceans, seeking tons of prey to consume before sinking into their torpor once again. An aspidochelone is a terror during its feeding season, rightfully feared by seagoing civilizations as a monster of the deep come to devour the world. When feeding, the whales consume vast quantities of food, devouring schools of fish, large sea creatures, and sailing vessels alike. Such immense consumption of sea life frequently devastates local ecosystems, wiping out all food sources for dozens of leagues in every direction.&lt;/p&gt;&lt;p&gt;&lt;b&gt;Habitat &amp; Society&lt;/b&gt;&lt;br&gt; Aspidochelones do not possess any society to speak of, as they spend most of their time floating aimlessly about the ocean. When two aspidochelones of the opposite gender encounter one another, however, each creature is roused from its hibernation by the other's pheromones. From these unions only one aspidochelone is ever born, and the whales spend 6 months raising the calf to maturity. Once the calf becomes full-grown, the aspidochelones part ways, never to see one another again.&lt;/p&gt;&lt;p&gt;Among island cultures, a number of myths have sprung up around the creatures. Legends speak of how an irresistible smell lures sailors to remote islands, only to have the entire ship and crew devoured by the titanic whales in a single gulp. A few outlandish myths even claim that the creatures have devoured entire islands, while pirate tales tell of fantastic treasure buried within the hides of beasts like island. Many of these cultures regard aspidochelones as gods of the sea that call men to their deaths.&lt;/p&gt;&lt;/h4&gt;&lt;/div&gt;</t>
  </si>
  <si>
    <t>Chortov</t>
  </si>
  <si>
    <t>Perception -1</t>
  </si>
  <si>
    <t>(+9 armor, -2 Dex, +6 natural, -2 size)</t>
  </si>
  <si>
    <t>(10d10+70)</t>
  </si>
  <si>
    <t>Fort +14, Ref +5, Will +2</t>
  </si>
  <si>
    <t>5/good and piercing</t>
  </si>
  <si>
    <t>fork +16/+11 (3d6+12 plus wrath), bite +11 (2d6+4) or 2 slams +16 (1d8+8 plus wrath), bite +11 (2d6+8)</t>
  </si>
  <si>
    <t>hellfire soul</t>
  </si>
  <si>
    <t>Spell-Like Abilities  (CL 9th) At Will-burning hands (DC 13), faerie fire, pyrotechnics 3/day-dimension door, fireball (DC 15) 1/day-wall of fire, summon devil (level 4, 3 bearded devils, 40%)</t>
  </si>
  <si>
    <t>Str 27, Dex 7, Con 24, Int 8, Wis 9, Cha 15</t>
  </si>
  <si>
    <t>Awesome Blow, Cleave, Power Attack, Throw Anything, Vital Strike,</t>
  </si>
  <si>
    <t>Climb +21, Escape Artist +8, Intimidate +15, Knowledge (planes) +12, Survival +12</t>
  </si>
  <si>
    <t>corrupt fire, infernal bondage</t>
  </si>
  <si>
    <t>solitary or gang (2-3)</t>
  </si>
  <si>
    <t>Quivering with heat and barely restrained might, this monstrous, pig-faced titan looms taller than a city wall. Girded in fiendishly etched armor too small for its incredible corpulence, rolls of densely muscled hide spill forth in a flamered avalanche. Gnashing its many-tusked teeth and clutching a wicked military fork, the terrible giant rumbles as if preparing to roar or scream.</t>
  </si>
  <si>
    <t>Chortov Devil</t>
  </si>
  <si>
    <t>Corrupt Fire (Su) Any fire effect-naturally or magically created-within 50 feet of a chortov is tainted into hellfire by its fury and evil. Aside from being sinisterly colored, hellfire functions like normal fire, except that half the damage dealt by hellfire is fire damage and the other half results from evil energy and is therefore not subject to being reduced by resistance to fire-based attacks. In addition, all of a chortov's spell-like abilities with the fire subtype produce hellfire instead of normal fire. Hellfire Soul (Su) Upon being reduced to 0 hit points, a chortov explodes in a blast of hellfire. All creatures within 25 feet take 6d6 points of damage from hellfire (see above; DC 22 Reflex save for half ). The save DC is Constitution-based. Upon exploding, the chortov's waning yet still raging soul lingers on as a creature of pure living hellfire. This creature has the same statistics as a Huge fire elemental, except that damage caused by its burn ability results from hellfire and it is not vulnerable to cold. Every round that this hellfire elemental exists, it loses 10 hit points until it dissipates completely. Infernal Bondage (Su) Chortovs wage Hell's wars not by choice, but due to powerful magical bondage. The armor that binds all chortovs bears an infernal curse that compels these murderous fiends to serve the will of their infernal masters. This compulsion can be temporarily dismissed by a break enchantment, dispel law, or dispel magic spell that overcomes a DC 25 dispel check. This frees the chortov of its bondage for 1d6 minutes, during which the baffled creature acts as though under the effects of the spell confusion. Destroying the armor via sundering attacks also frees the devil for 1d6 minutes, after which the armor magically reforms. A chortov's armor has hardness 13 and 45 hit points. Wrath (Su) The anger and hatred of chortovs is infectious. Any creature damaged by a weapon wielded by a chortov or a chortov's slam attack must make a DC 17 or be thrown into a haze of murderous rage, being treated as though under the effects of the spells confusion and rage. This mania lasts for 1 minute, but victims may retry their save to resist every round. This is a mind-affecting effect. The save DC is Charisma-based.</t>
  </si>
  <si>
    <t>Towering, rage-wracked brutes enslaved to the will of Hell, chortovs fume upon the borders and ramparts of Hell's hinterlands, murderous deterrents to any who would besiege the shores of the infernal realm or seek to escape. Born from the remains of souls not destined for Hell but damned nonetheless, chortovs carry with them the rage of those who have suffered the multiverse's cruelest injustice, and by the inescapable yoke of diabolical magic find themselves set upon the enemies of their merciless captors. Trapped within grotesque bodies of writhing, porcine flesh and smoldering hellfire, these horrors hate all things- other creatures, their fate, and the lords who have ensnared them and forced them to serve even past damnation. Standing over 20 feet tall, chortovs are mountains of flesh, muscle, and flame. Each weighing upward of 5 tons, these devils bear plates and bands of diabolical armor that serve as physical manifestations of the infernal sorceries that bind them as eternal slaves to Hell. Each chortov's armor is unique, often bearing images of the vaguely remembered torments their constituent souls once suffered. Their bodies, too, bear incongruities uncommon in other diabolical races, harkening toward the lawless natures of the soul-stuff from which these terrors are sculpted. Ecology Not all souls damned to the depths of the Pit deserve their places therein. Trapped planar travelers, goodly souls slain as diabolical sacrifices, or captives who would otherwise face torments elsewhere upon the planes-all might become prisoners of any one of Hell's inescapable layers, eternally condemned to an unfair damnation. Yet Hell cares nothing for the souls that toil and suffer within its depths, all being fodder for the infinite exertions of the infernal machine. As frightened souls suffer over centuries of horror, losing what once existed of their individuality, those rightfully damned to the Pit join with the fundament of that realm, supplying the infernal realm with the terrible sustenance it requires to- over the span of eons-excrete forth mindless lemures. Yet souls not meant for Hell fail to sustain the plane, collecting in mindless spirit cancers of primal pain and blind rage. From these cysts of wrathful, unrighteous damnation, the powers of Hell forge chains in the shape of terrible armor, creating within gigantic, barely restrained beings of hatred and living hellfire, and turn them toward the enemies of the infernal realm. These towering blasphemies are the chortovs. Despite being unwilling servants of devilkind, chortovs are irretrievable prisoners of Hell. As the processes by which the infernal realm torments, destroys, and refines souls into the stuff of fiends last for innumerable centuries, and as untold numbers of the damned comprise a single devil, no remnant of individual lives, ambition, or memory remains within these gigantic terrors. Yet despite a lack of specifics, all chortovs are consumed by an overwhelming understanding that they are slaves to a hated master and the impotent knowledge that, for all their might and wrath, the one thing they can never strike against is their captors. Thus, while other devils stand united as zealots inspired by the will of the archdevils and Asmodeus himself, chortovs serve only because they must, suffering eternally through a second damnation. Habitat &amp; Society Upon their grotesque creations, most chortovs find themselves stationed on the frontiers of Hell, where they possess innate control over the hellfire that flickers along the infernal realm's brazen ramparts. Their mastery over these infernal flames often sees them recruited away from Avernus, drawn to some of the most dismal forges in the Pit, such as the fortress-cities of Dis and the Burning Legions of Phelgethon, where their titanic strength and rage is harnessed to power the foundries. Chortovs rarely work in groups, each arrogant but typically dull-witted brute harboring a vicious hatred for the grotesqueries, ineptitudes, and injustice tormenting others of their kind. Should they be forced into close proximity by the orders of their lords, such devils tolerate one another, but are quick to quarrel with their monstrous cousins. While such conflicts never come to blows-the chortovs restricted by their armor from defying the will of Hell-the distraction typically overshadows any benefit gained by their tandem efforts. As such, chortovs typically work alongside diabolical keepers, devils with the desires of Hell and its lords intrinsic to their beings. These minders typically come from the ranks of lesser devils, specifically ordered to direct the ferocious destructive might of these gigantic fiends. Barbazus, erinyes, and-most commonly- imps typically serve as minders of their towering brethren, as even greater devils fear the might of those rare chortovs that manage to escape Hell's control.</t>
  </si>
  <si>
    <t>&lt;link rel="stylesheet"href="PF.css"&gt;&lt;div&gt;&lt;h2&gt;Chortov Devil, Chortov&lt;/h2&gt;&lt;h3&gt;&lt;i&gt;Quivering with heat and barely restrained might, this monstrous, pig-faced titan looms taller than a city wall. Girded in fiendishly etched armor too small for its incredible corpulence, rolls of densely muscled hide spill forth in a flamered avalanche. Gnashing its many-tusked teeth and clutching a wicked military fork, the terrible giant rumbles as if preparing to roar or scream.&lt;/i&gt;&lt;/h3&gt;&lt;br&gt;&lt;/br&gt;&lt;/div&gt;&lt;div class="heading"&gt;&lt;p class="alignleft"&gt;Chortov&lt;/p&gt;&lt;p class="alignright"&gt;CR 9&lt;/p&gt;&lt;div style="clear: both;"&gt;&lt;/div&gt;&lt;/div&gt;&lt;div&gt;&lt;h5&gt;&lt;b&gt;XP &lt;/b&gt;6,400&lt;/h5&gt;&lt;h5&gt;LE  Huge outsider (devil, evil, extraplanar, lawful)&lt;/h5&gt;&lt;h5&gt;&lt;b&gt;Init &lt;/b&gt;-2; &lt;b&gt;Senses &lt;/b&gt;Perception -1&lt;/h5&gt;&lt;/div&gt;&lt;hr/&gt;&lt;div&gt;&lt;h5&gt;&lt;b&gt;DEFENSE&lt;/b&gt;&lt;/h5&gt;&lt;/div&gt;&lt;hr/&gt;&lt;div&gt;&lt;h5&gt;&lt;b&gt;AC &lt;/b&gt;21, touch 6, flat-footed 21 (+9 armor, -2 Dex, +6 natural, -2 size)&lt;/h5&gt;&lt;h5&gt;&lt;b&gt;hp &lt;/b&gt;125 (10d10+70)&lt;/h5&gt;&lt;h5&gt;&lt;b&gt;Fort &lt;/b&gt;+14, &lt;b&gt;Ref &lt;/b&gt;+5, &lt;b&gt;Will &lt;/b&gt;+2&lt;/h5&gt;&lt;h5&gt;&lt;b&gt;DR &lt;/b&gt;5/good and piercing; &lt;b&gt;Immune &lt;/b&gt;fire, poison; &lt;b&gt;Resist &lt;/b&gt;acid 10, cold 10&lt;/h5&gt;&lt;/div&gt;&lt;hr/&gt;&lt;div&gt;&lt;h5&gt;&lt;b&gt;OFFENSE&lt;/b&gt;&lt;/h5&gt;&lt;/div&gt;&lt;hr/&gt;&lt;div&gt;&lt;h5&gt;&lt;b&gt;Spd &lt;/b&gt;40 ft.&lt;/h5&gt;&lt;h5&gt;&lt;b&gt;Melee &lt;/b&gt;fork +16/+11 (3d6+12 plus wrath), bite +11 (2d6+4) or 2 slams +16 (1d8+8 plus wrath), bite +11 (2d6+8)&lt;/h5&gt;&lt;h5&gt;&lt;b&gt;Space &lt;/b&gt;15 ft.; &lt;b&gt;Reach &lt;/b&gt;15 ft.&lt;/h5&gt;&lt;h5&gt;&lt;b&gt;Special Attacks &lt;/b&gt;hellfire soul&lt;/h5&gt;&lt;h5&gt;&lt;b&gt;Spell-Like Abilities&lt;/b&gt;  (CL 9th)&lt;/br&gt;At Will&amp;mdash;&lt;i&gt;burning hands&lt;/i&gt; (DC 13),&lt;i&gt; faerie fire&lt;/i&gt;,&lt;i&gt; pyrotechnics&lt;/i&gt;&lt;/br&gt;3/day&amp;mdash;&lt;i&gt;dimension door&lt;/i&gt;, &lt;i&gt;fireball&lt;/i&gt; (DC 15)&lt;/br&gt;1/day&amp;mdash;&lt;i&gt;wall of fire&lt;/i&gt;, &lt;i&gt;summon devil&lt;/i&gt; (level 4,&lt;i&gt; 3 bearded devils&lt;/i&gt;, 40%)&lt;/h5&gt;&lt;/h5&gt;&lt;/div&gt;&lt;hr/&gt;&lt;div&gt;&lt;h5&gt;&lt;b&gt;STATISTICS&lt;/b&gt;&lt;/h5&gt;&lt;/div&gt;&lt;hr/&gt;&lt;div&gt;&lt;h5&gt;&lt;b&gt;Str&lt;/b&gt; 27, &lt;b&gt;Dex&lt;/b&gt; 7, &lt;b&gt;Con&lt;/b&gt; 24, &lt;b&gt;Int&lt;/b&gt; 8, &lt;b&gt;Wis&lt;/b&gt; 9, &lt;b&gt;Cha&lt;/b&gt; 15&lt;/h5&gt;&lt;h5&gt;&lt;b&gt;Base Atk &lt;/b&gt;+10; &lt;b&gt;CMB &lt;/b&gt;+20; &lt;b&gt;CMD &lt;/b&gt;28&lt;/h5&gt;&lt;h5&gt;&lt;b&gt;Feats &lt;/b&gt;Awesome Blow, Cleave, Power Attack, Throw Anything, Vital Strike,&lt;/h5&gt;&lt;h5&gt;&lt;b&gt;Skills &lt;/b&gt;Climb +21, Escape Artist +8, Intimidate +15, Knowledge (planes) +12, Survival +12&lt;/h5&gt;&lt;h5&gt;&lt;b&gt;SQ &lt;/b&gt;corrupt fire, infernal bondage&lt;/h5&gt;&lt;/div&gt;&lt;hr/&gt;&lt;div&gt;&lt;h5&gt;&lt;b&gt;ECOLOGY&lt;/b&gt;&lt;/h5&gt;&lt;/div&gt;&lt;hr/&gt;&lt;div&gt;&lt;h5&gt;&lt;b&gt;Environment &lt;/b&gt; any (Hell)&lt;/h5&gt;&lt;h5&gt;&lt;b&gt;Organization &lt;/b&gt;solitary or gang (2-3)&lt;/h5&gt;&lt;h5&gt;&lt;b&gt;Treasure &lt;/b&gt;standard&lt;/h5&gt;&lt;/div&gt;&lt;hr/&gt;&lt;div&gt;&lt;h5&gt;&lt;b&gt;SPECIAL ABILITIES&lt;/b&gt;&lt;/h5&gt;&lt;/div&gt;&lt;hr/&gt;&lt;div&gt;&lt;h5&gt;&lt;b&gt;Corrupt Fire (Su)&lt;/b&gt; Any fire effect-naturally or magically created-within 50 feet of a chortov is tainted into hellfire by its fury and evil. Aside from being sinisterly colored, hellfire functions like normal fire, except that half the damage dealt by hellfire is fire damage and the other half results from evil energy and is therefore not subject to being reduced by resistance to fire-based attacks. In addition, all of a chortov's spell-like abilities with the fire subtype produce hellfire instead of normal fire. &lt;/h5&gt;&lt;h5&gt;&lt;b&gt;Hellfire Soul (Su)&lt;/b&gt; Upon being reduced to 0 hit points, a chortov explodes in a blast of hellfire. All creatures within 25 feet take 6d6 points of damage from hellfire (see above; DC 22 Reflex save for half ). The save DC is Constitution-based. Upon exploding, the chortov's waning yet still raging soul lingers on as a creature of pure living hellfire. This creature has the same statistics as a Huge fire elemental, except that damage caused by its burn ability results from hellfire and it is not vulnerable to cold. Every round that this hellfire elemental exists, it loses 10 hit points until it dissipates completely. &lt;/h5&gt;&lt;h5&gt;&lt;b&gt;Infernal Bondage (Su)&lt;/b&gt; Chortovs wage Hell's wars not by choice, but due to powerful magical bondage. The armor that binds all chortovs bears an infernal curse that compels these murderous fiends to serve the will of their infernal masters. This compulsion can be temporarily dismissed by a break enchantment, dispel law, or dispel magic spell that overcomes a DC 25 dispel check. This frees the chortov of its bondage for 1d6 minutes, during which the baffled creature acts as though under the effects of the spell confusion. Destroying the armor via sundering attacks also frees the devil for 1d6 minutes, after which the armor magically reforms. A chortov's armor has hardness 13 and 45 hit points. &lt;/h5&gt;&lt;h5&gt;&lt;b&gt;Wrath (Su)&lt;/b&gt; The anger and hatred of chortovs is infectious. Any creature damaged by a weapon wielded by a chortov or a chortov's slam attack must make a DC 17 or be thrown into a haze of murderous rage, being treated as though under the effects of the spells confusion and rage. This mania lasts for 1 minute, but victims may retry their save to resist every round. This is a mind-affecting effect. The save DC is Charisma-based.&lt;/h5&gt;&lt;/div&gt;&lt;br&gt;&lt;/br&gt;&lt;div&gt;&lt;h4&gt;&lt;p&gt;Towering, rage-wracked brutes enslaved to the will of Hell, chortovs fume upon the borders and ramparts of Hell's hinterlands, murderous deterrents to any who would besiege the shores of the infernal realm or seek to escape.&lt;/p&gt;&lt;p&gt;Born from the remains of souls not destined for Hell but damned nonetheless, chortovs carry with them the rage of those who have suffered the multiverse's cruelest injustice, and by the inescapable yoke of diabolical magic find themselves set upon the enemies of their merciless captors.&lt;/p&gt;&lt;p&gt;Trapped within grotesque bodies of writhing, porcine flesh and smoldering hellfire, these horrors hate all things- other creatures, their fate, and the lords who have ensnared them and forced them to serve even past damnation.&lt;/p&gt;&lt;p&gt;Standing over 20 feet tall, chortovs are mountains of flesh, muscle, and flame. Each weighing upward of 5 tons, these devils bear plates and bands of diabolical armor that serve as physical manifestations of the infernal sorceries that bind them as eternal slaves to Hell. Each chortov's armor is unique, often bearing images of the vaguely remembered torments their constituent souls once suffered. Their bodies, too, bear incongruities uncommon in other diabolical races, harkening toward the lawless natures of the soul-stuff from which these terrors are sculpted.&lt;/p&gt;&lt;p&gt;&lt;b&gt;Ecology&lt;/b&gt;&lt;br&gt; Not all souls damned to the depths of the Pit deserve their places therein. Trapped planar travelers, goodly souls slain as diabolical sacrifices, or captives who would otherwise face torments elsewhere upon the planes-all might become prisoners of any one of Hell's inescapable layers, eternally condemned to an unfair damnation. Yet Hell cares nothing for the souls that toil and suffer within its depths, all being fodder for the infinite exertions of the infernal machine. As frightened souls suffer over centuries of horror, losing what once existed of their individuality, those rightfully damned to the Pit join with the fundament of that realm, supplying the infernal realm with the terrible sustenance it requires to- over the span of eons-excrete forth mindless lemures. Yet souls not meant for Hell fail to sustain the plane, collecting in mindless spirit cancers of primal pain and blind rage. From these cysts of wrathful, unrighteous damnation, the powers of Hell forge chains in the shape of terrible armor, creating within gigantic, barely restrained beings of hatred and living hellfire, and turn them toward the enemies of the infernal realm. These towering blasphemies are the chortovs.&lt;/p&gt;&lt;p&gt;Despite being unwilling servants of devilkind, chortovs are irretrievable prisoners of Hell. As the processes by which the infernal realm torments, destroys, and refines souls into the stuff of fiends last for innumerable centuries, and as untold numbers of the damned comprise a single devil, no remnant of individual lives, ambition, or memory remains within these gigantic terrors. Yet despite a lack of specifics, all chortovs are consumed by an overwhelming understanding that they are slaves to a hated master and the impotent knowledge that, for all their might and wrath, the one thing they can never strike against is their captors. Thus, while other devils stand united as zealots inspired by the will of the archdevils and Asmodeus himself, chortovs serve only because they must, suffering eternally through a second damnation.&lt;/p&gt;&lt;p&gt;&lt;b&gt;Habitat &amp; Society&lt;/b&gt;&lt;br&gt; Upon their grotesque creations, most chortovs find themselves stationed on the frontiers of Hell, where they possess innate control over the hellfire that flickers along the infernal realm's brazen ramparts. Their mastery over these infernal flames often sees them recruited away from Avernus, drawn to some of the most dismal forges in the Pit, such as the fortress-cities of Dis and the Burning Legions of Phelgethon, where their titanic strength and rage is harnessed to power the foundries.&lt;/p&gt;&lt;p&gt;Chortovs rarely work in groups, each arrogant but typically dull-witted brute harboring a vicious hatred for the grotesqueries, ineptitudes, and injustice tormenting others of their kind.&lt;/p&gt;&lt;p&gt;Should they be forced into close proximity by the orders of their lords, such devils tolerate one another, but are quick to quarrel with their monstrous cousins. While such conflicts never come to blows-the chortovs restricted by their armor from defying the will of Hell-the distraction typically overshadows any benefit gained by their tandem efforts. As such, chortovs typically work alongside diabolical keepers, devils with the desires of Hell and its lords intrinsic to their beings. These minders typically come from the ranks of lesser devils, specifically ordered to direct the ferocious destructive might of these gigantic fiends. Barbazus, erinyes, and-most commonly- imps typically serve as minders of their towering brethren, as even greater devils fear the might of those rare chortovs that manage to escape Hell's control.&lt;/p&gt;&lt;/h4&gt;&lt;/div&gt;</t>
  </si>
  <si>
    <t>Bone Idol</t>
  </si>
  <si>
    <t>feverish fortitude (30 ft.)</t>
  </si>
  <si>
    <t>16, touch 15, flat-footed 15</t>
  </si>
  <si>
    <t>(+1 armor, +1 Dex, +4 size)</t>
  </si>
  <si>
    <t>Fort +1, Ref +2, Will +2</t>
  </si>
  <si>
    <t>cold 5,  electricity 5, fire 5</t>
  </si>
  <si>
    <t>bite +3 (1d2-4 plus mad rage)</t>
  </si>
  <si>
    <t>mad rage</t>
  </si>
  <si>
    <t>Spell-Like Abilities (CL 5th)  3/day-bane (DC 12), cause fear (DC 12), deathwatch*, hide from undead (DC 12)  1/day-animate dead, death knell* (DC 14)</t>
  </si>
  <si>
    <t>Str 3, Dex 12, Con -, Int 7, Wis 12, Cha 12</t>
  </si>
  <si>
    <t>Run, Step Up</t>
  </si>
  <si>
    <t>Perception +4, Stealth +13</t>
  </si>
  <si>
    <t>+4 Stealth amid bones</t>
  </si>
  <si>
    <t>understands creator's language (cannot speak)</t>
  </si>
  <si>
    <t>inanimate, share abilities, zombie fetish</t>
  </si>
  <si>
    <t>This tiny, grisly fetish seems to be carved from numerous pieces of bone, adorned with a necklace of teeth and caked with a thin layer of dried blood. Hair and twine bind the pieces of bone together. The thing's misshapen head leers forward, carved with a demonic, ape-like grin.</t>
  </si>
  <si>
    <t>Idol</t>
  </si>
  <si>
    <t>Feverish Fortitude (Su) All creatures within 30 feet of a bone idol gain a +2 bonus on saving throws against disease and poison.  The effect lasts as long as a creature remains within the bone idol's aura.  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Mad Rage (Su) Any creature bitten by a bone idol must make a DC 16 Will save or fly into an uncontrollable, violent rage. Those affected by this rage are treated as being under the effects of both the spells rage and confusion for 1 minute. However, whenever the affected creature rolls a confusion result that would lead it to flee or attack the bone idol, the idol instead chooses a target for it to attack. This is a mind-affecting effect.  The save DC is Charisma-based.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  Zombie Fetish (Su) Any zombie created within 30 feet of a bone idol rises as a fast zombie (see page 289 of the Pathfinder RPG Bestiary for details).</t>
  </si>
  <si>
    <t>Carved from human and animal bones and stitched together with hair, bone idols serve as grisly fetishes and totems for cannibalistic tribes. Although a number of small, nameless tribes carve bone idols in honor of obscure gods of disease and beastliness, most bone idols are fashioned to resemble the fearsome, simian appearance of Angazhan, the demon lord of apes and jungles.</t>
  </si>
  <si>
    <t>&lt;link rel="stylesheet"href="PF.css"&gt;&lt;div&gt;&lt;h2&gt;Idol, Bone &lt;/h2&gt;&lt;h3&gt;&lt;i&gt;This tiny, grisly fetish seems to be carved from numerous pieces of bone, adorned with a necklace of teeth and caked with a thin layer of dried blood. Hair and twine bind the pieces of bone together. The thing's misshapen head leers forward, carved with a demonic, ape-like grin.&lt;/i&gt;&lt;/h3&gt;&lt;br&gt;&lt;/br&gt;&lt;/div&gt;&lt;div class="heading"&gt;&lt;p class="alignleft"&gt;Bone Idol&lt;/p&gt;&lt;p class="alignright"&gt;CR 2&lt;/p&gt;&lt;div style="clear: both;"&gt;&lt;/div&gt;&lt;/div&gt;&lt;div&gt;&lt;h5&gt;&lt;b&gt;XP &lt;/b&gt;600&lt;/h5&gt;&lt;h5&gt;N  Diminutive construct &lt;/h5&gt;&lt;h5&gt;&lt;b&gt;Init &lt;/b&gt;+1; &lt;b&gt;Senses &lt;/b&gt;darkvision 60 ft., low-light vision; Perception +4&lt;/h5&gt;&lt;h5&gt;&lt;b&gt;Aura &lt;/b&gt;feverish fortitude (30 ft.)&lt;/h5&gt;&lt;/div&gt;&lt;hr/&gt;&lt;div&gt;&lt;h5&gt;&lt;b&gt;DEFENSE&lt;/b&gt;&lt;/h5&gt;&lt;/div&gt;&lt;hr/&gt;&lt;div&gt;&lt;h5&gt;&lt;b&gt;AC &lt;/b&gt;16, touch 15, flat-footed 15 (+1 armor, +1 Dex, +4 size)&lt;/h5&gt;&lt;h5&gt;&lt;b&gt;hp &lt;/b&gt;16 (3d10)&lt;/h5&gt;&lt;h5&gt;&lt;b&gt;Fort &lt;/b&gt;+1, &lt;b&gt;Ref &lt;/b&gt;+2, &lt;b&gt;Will &lt;/b&gt;+2&lt;/h5&gt;&lt;h5&gt;&lt;b&gt;DR &lt;/b&gt;5/bludgeoning; &lt;b&gt;Immune &lt;/b&gt;construct traits; &lt;b&gt;Resist &lt;/b&gt;cold 5,  electricity 5, fire 5&lt;/h5&gt;&lt;/div&gt;&lt;hr/&gt;&lt;div&gt;&lt;h5&gt;&lt;b&gt;OFFENSE&lt;/b&gt;&lt;/h5&gt;&lt;/div&gt;&lt;hr/&gt;&lt;div&gt;&lt;h5&gt;&lt;b&gt;Spd &lt;/b&gt;10 ft.&lt;/h5&gt;&lt;h5&gt;&lt;b&gt;Melee &lt;/b&gt;bite +3 (1d2-4 plus mad rage)&lt;/h5&gt;&lt;h5&gt;&lt;b&gt;Space &lt;/b&gt;1 ft.; &lt;b&gt;Reach &lt;/b&gt;0 ft.&lt;/h5&gt;&lt;h5&gt;&lt;b&gt;Special Attacks &lt;/b&gt;mad rage&lt;/h5&gt;&lt;h5&gt;&lt;b&gt;Spell-Like Abilities&lt;/b&gt; (CL 5th)&lt;/br&gt;3/day&amp;mdash;&lt;i&gt;bane&lt;/i&gt; (DC 12), &lt;i&gt;cause fear&lt;/i&gt; (DC 12),&lt;i&gt; deathwatch*&lt;/i&gt;, &lt;i&gt;hide from undead&lt;/i&gt; (DC 12)&lt;/br&gt;1/day&amp;mdash;&lt;i&gt;animate dead&lt;/i&gt;, &lt;i&gt;death knell*&lt;/i&gt; (DC 14)&lt;/h5&gt;&lt;/h5&gt;&lt;/div&gt;&lt;hr/&gt;&lt;div&gt;&lt;h5&gt;&lt;b&gt;STATISTICS&lt;/b&gt;&lt;/h5&gt;&lt;/div&gt;&lt;hr/&gt;&lt;div&gt;&lt;h5&gt;&lt;b&gt;Str&lt;/b&gt; 3, &lt;b&gt;Dex&lt;/b&gt; 12, &lt;b&gt;Con&lt;/b&gt; -, &lt;b&gt;Int&lt;/b&gt; 7, &lt;b&gt;Wis&lt;/b&gt; 12, &lt;b&gt;Cha&lt;/b&gt; 12&lt;/h5&gt;&lt;h5&gt;&lt;b&gt;Base Atk &lt;/b&gt;+3; &lt;b&gt;CMB &lt;/b&gt;0; &lt;b&gt;CMD &lt;/b&gt;6&lt;/h5&gt;&lt;h5&gt;&lt;b&gt;Feats &lt;/b&gt;Run, Step Up&lt;/h5&gt;&lt;h5&gt;&lt;b&gt;Skills &lt;/b&gt;Perception +4, Stealth +13; &lt;b&gt;Racial Modifiers &lt;/b&gt;+4 Stealth amid bones&lt;/h5&gt;&lt;h5&gt;&lt;b&gt;Languages &lt;/b&gt;understands creator's language (cannot speak)&lt;/h5&gt;&lt;h5&gt;&lt;b&gt;SQ &lt;/b&gt;inanimate, share abilities, zombie fetish&lt;/h5&gt;&lt;/div&gt;&lt;hr/&gt;&lt;div&gt;&lt;h5&gt;&lt;b&gt;ECOLOGY&lt;/b&gt;&lt;/h5&gt;&lt;/div&gt;&lt;hr/&gt;&lt;div&gt;&lt;h5&gt;&lt;b&gt;Environment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ABILITIES&lt;/b&gt;&lt;/h5&gt;&lt;/div&gt;&lt;hr/&gt;&lt;div&gt;&lt;h5&gt;&lt;b&gt;Feverish Fortitude (Su)&lt;/b&gt; All creatures within 30 feet of a bone idol gain a +2 bonus on saving throws against disease and poison.  The effect lasts as long as a creature remains within the bone idol's aura.&lt;/h5&gt;&lt;h5&gt;&lt;b&gt;  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&lt;/h5&gt;&lt;h5&gt;&lt;b&gt;Mad Rage (Su)&lt;/b&gt; Any creature bitten by a bone idol must make a DC 16 Will save or fly into an uncontrollable, violent rage. Those affected by this rage are treated as being under the effects of both the spells rage and confusion for 1 minute. However, whenever the affected creature rolls a confusion result that would lead it to flee or attack the bone idol, the idol instead chooses a target for it to attack. This is a mind-affecting effect.  The save DC is Charisma-based.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  &lt;/h5&gt;&lt;h5&gt;&lt;b&gt;Zombie Fetish (Su)&lt;/b&gt; Any zombie created within 30 feet of a bone idol rises as a fast zombie (see page 289 of the Pathfinder RPG Bestiary for details).&lt;/h5&gt;&lt;/div&gt;&lt;br&gt;&lt;/br&gt;&lt;div&gt;&lt;h4&gt;&lt;p&gt;Carved from human and animal bones and stitched together with hair, bone idols serve as grisly fetishes and totems for cannibalistic tribes. Although a number of small, nameless tribes carve bone idols in honor of obscure gods of disease and beastliness, most bone idols are fashioned to resemble the fearsome, simian appearance of Angazhan, the demon lord of apes and jungles.&lt;/p&gt;&lt;/h4&gt;&lt;/div&gt;</t>
  </si>
  <si>
    <t>Jade Idol</t>
  </si>
  <si>
    <t>tainted air (30 ft.)</t>
  </si>
  <si>
    <t>20, touch 17, flat-footed 16</t>
  </si>
  <si>
    <t>(+2 armor, +3 Dex, +4 size)</t>
  </si>
  <si>
    <t>(4d10)</t>
  </si>
  <si>
    <t>Fort +1, Ref +6, Will +2</t>
  </si>
  <si>
    <t>5/bludgeoning and magic</t>
  </si>
  <si>
    <t>cold, construct traits, electricity, fire</t>
  </si>
  <si>
    <t>2 slams +5 (1d2-3)</t>
  </si>
  <si>
    <t>sliver +10 (1d2-3)</t>
  </si>
  <si>
    <t>jade breath, venom affinity</t>
  </si>
  <si>
    <t>Spell-Like Abilities (CL 7th)  At will-delay poison, detect poison*  3/day-pass without trace, summon monster I (viper only)  1/day-neutralize poison, poison (DC 16), true strike</t>
  </si>
  <si>
    <t>Str 4, Dex 17, Con -, Int 11, Wis 13, Cha 14</t>
  </si>
  <si>
    <t>Perception +5, Stealth +19</t>
  </si>
  <si>
    <t>+4 Stealth amid jade objects</t>
  </si>
  <si>
    <t>inanimate, share abilities</t>
  </si>
  <si>
    <t>Masterfully carved, this elegant jade figurine stands no more than a hand's breadth tall, yet its delicate limbs and incredible details bear all the features of a seductive maiden cast in miniature.</t>
  </si>
  <si>
    <t>Jade Breath (Su) As a standard action once every 1d4 rounds, a jade idol can exhale a breath of gas that unerringly snakes its way through the air to envelop a single target within 50 feet. If the target is reduced to 0 Dexterity, it is instantly turned to jade-colored stone. Inanimate corpses targeted by this attack are instantly turned to stone, but benefit from the perpetual effects of gentle repose while petrified. The spell stone to flesh reverses this effect.  Poison-inhaled; save DC 14; frequency 1/ round for 6 rounds; effect 1d4 Dexterity damage; cure 2 consecutive saves. The save DC is Charisma-based.  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  Tainted Air (Su) All creatures within 30 feet of a jade idol take a -2 penalty on saving throws against poison. The effect lasts as long as a creature remains within the jade idol's aura.  Venom Affinity (Su) Any poisonous animal or vermin that comes within 10 feet of a jade idol or a creature bearing the idol must make a DC 14 Will save or be charmed as per the spell charm animal. Beasts affected by this effect remain charmed for 10 minutes, obeying either the idol's will or its bearer's. Any creature that makes its save cannot be affected by the same jade idol's venom affinity for the next 24 hours. The save DC is Charisma-based.</t>
  </si>
  <si>
    <t>From the moldering depths of the Sodden Lands to far away Tian Xia, jade idols stand watch over sacred temples, royal tombs, the monuments of powerful ancients, and the hidden lairs of plotting assassins and cruel wizards.  Crafted primarily to serve as unassuming killers, jade idols possess unnatural patience, waiting for weeks, months, or even years for the opportune time when they might be delivered into their victims' hands and forgotten before striking. Jade idols are also particularly valued for their ability to transform living flesh into a stone similar in appearance to jade, but far more brittle and ultimately worthless (a DC 14 Appraise or Knowledge [nature] check reveals the difference). Regardless of the stone's value, the tombs of many forgotten dynasties bear small legions of jade idols, left by their departed masters to keep the residents preserved in lifeless jade for all time.</t>
  </si>
  <si>
    <t>&lt;link rel="stylesheet"href="PF.css"&gt;&lt;div&gt;&lt;h2&gt;Idol, Jade &lt;/h2&gt;&lt;h3&gt;&lt;i&gt;Masterfully carved, this elegant jade figurine stands no more than a hand's breadth tall, yet its delicate limbs and incredible details bear all the features of a seductive maiden cast in miniature.&lt;/i&gt;&lt;/h3&gt;&lt;br&gt;&lt;/br&gt;&lt;/div&gt;&lt;div class="heading"&gt;&lt;p class="alignleft"&gt;Jade Idol&lt;/p&gt;&lt;p class="alignright"&gt;CR 4&lt;/p&gt;&lt;div style="clear: both;"&gt;&lt;/div&gt;&lt;/div&gt;&lt;div&gt;&lt;h5&gt;&lt;b&gt;XP &lt;/b&gt;1,200&lt;/h5&gt;&lt;h5&gt;N  Diminutive construct &lt;/h5&gt;&lt;h5&gt;&lt;b&gt;Init &lt;/b&gt;+7; &lt;b&gt;Senses &lt;/b&gt;darkvision 60 ft., low-light vision; Perception +5&lt;/h5&gt;&lt;h5&gt;&lt;b&gt;Aura &lt;/b&gt;tainted air (30 ft.)&lt;/h5&gt;&lt;/div&gt;&lt;hr/&gt;&lt;div&gt;&lt;h5&gt;&lt;b&gt;DEFENSE&lt;/b&gt;&lt;/h5&gt;&lt;/div&gt;&lt;hr/&gt;&lt;div&gt;&lt;h5&gt;&lt;b&gt;AC &lt;/b&gt;20, touch 17, flat-footed 16 (+2 armor, +3 Dex, +4 size)&lt;/h5&gt;&lt;h5&gt;&lt;b&gt;hp &lt;/b&gt;22 (4d10)&lt;/h5&gt;&lt;h5&gt;&lt;b&gt;Fort &lt;/b&gt;+1, &lt;b&gt;Ref &lt;/b&gt;+6, &lt;b&gt;Will &lt;/b&gt;+2&lt;/h5&gt;&lt;h5&gt;&lt;b&gt;DR &lt;/b&gt;5/bludgeoning and magic; &lt;b&gt;Immune &lt;/b&gt;cold, construct traits, electricity, fire&lt;/h5&gt;&lt;/div&gt;&lt;hr/&gt;&lt;div&gt;&lt;h5&gt;&lt;b&gt;OFFENSE&lt;/b&gt;&lt;/h5&gt;&lt;/div&gt;&lt;hr/&gt;&lt;div&gt;&lt;h5&gt;&lt;b&gt;Spd &lt;/b&gt;10 ft.&lt;/h5&gt;&lt;h5&gt;&lt;b&gt;Melee &lt;/b&gt;2 slams +5 (1d2-3)&lt;/h5&gt;&lt;h5&gt;&lt;b&gt;Ranged &lt;/b&gt;sliver +10 (1d2-3)&lt;/h5&gt;&lt;h5&gt;&lt;b&gt;Space &lt;/b&gt;1 ft.; &lt;b&gt;Reach &lt;/b&gt;0 ft.&lt;/h5&gt;&lt;h5&gt;&lt;b&gt;Special Attacks &lt;/b&gt;jade breath, venom affinity&lt;/h5&gt;&lt;h5&gt;&lt;b&gt;Spell-Like Abilities&lt;/b&gt; (CL 7th)&lt;/br&gt;At will&amp;mdash;&lt;i&gt;delay &lt;i&gt;poison&lt;/i&gt;&lt;/i&gt;,&lt;i&gt; detect &lt;i&gt;poison&lt;/i&gt;*&lt;/i&gt;&lt;/br&gt;3/day&amp;mdash;&lt;i&gt;pass without trace&lt;/i&gt;, &lt;i&gt;summon monster I&lt;/i&gt; (viper only)&lt;/br&gt;1/day&amp;mdash;&lt;i&gt;neutralize &lt;i&gt;poison&lt;/i&gt;&lt;/i&gt;, &lt;i&gt;poison&lt;/i&gt; (DC 16), &lt;i&gt;true strike&lt;/i&gt;&lt;/h5&gt;&lt;/h5&gt;&lt;/div&gt;&lt;hr/&gt;&lt;div&gt;&lt;h5&gt;&lt;b&gt;STATISTICS&lt;/b&gt;&lt;/h5&gt;&lt;/div&gt;&lt;hr/&gt;&lt;div&gt;&lt;h5&gt;&lt;b&gt;Str&lt;/b&gt; 4, &lt;b&gt;Dex&lt;/b&gt; 17, &lt;b&gt;Con&lt;/b&gt; -, &lt;b&gt;Int&lt;/b&gt; 11, &lt;b&gt;Wis&lt;/b&gt; 13, &lt;b&gt;Cha&lt;/b&gt; 14&lt;/h5&gt;&lt;h5&gt;&lt;b&gt;Base Atk &lt;/b&gt;+4; &lt;b&gt;CMB &lt;/b&gt;3; &lt;b&gt;CMD &lt;/b&gt;10&lt;/h5&gt;&lt;h5&gt;&lt;b&gt;Feats &lt;/b&gt;Improved Initiative, Lightning Reflexes&lt;/h5&gt;&lt;h5&gt;&lt;b&gt;Skills &lt;/b&gt;Perception +5, Stealth +19; &lt;b&gt;Racial Modifiers &lt;/b&gt;+4 Stealth amid jade objects&lt;/h5&gt;&lt;h5&gt;&lt;b&gt;Languages &lt;/b&gt;understands creator's language (cannot speak)&lt;/h5&gt;&lt;h5&gt;&lt;b&gt;SQ &lt;/b&gt;inanimate, share abilities&lt;/h5&gt;&lt;/div&gt;&lt;hr/&gt;&lt;div&gt;&lt;h5&gt;&lt;b&gt;ECOLOGY&lt;/b&gt;&lt;/h5&gt;&lt;/div&gt;&lt;hr/&gt;&lt;div&gt;&lt;h5&gt;&lt;b&gt;Environment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ABILITIES&lt;/b&gt;&lt;/h5&gt;&lt;/div&gt;&lt;hr/&gt;&lt;div&gt;&lt;h5&gt;&lt;b&gt;Jade Breath (Su)&lt;/b&gt; As a standard action once every 1d4 rounds, a jade idol can exhale a breath of gas that unerringly snakes its way through the air to envelop a single target within 50 feet. If the target is reduced to 0 Dexterity, it is instantly turned to jade-colored stone. Inanimate corpses targeted by this attack are instantly turned to stone, but benefit from the perpetual effects of gentle repose while petrified. The spell stone to flesh reverses this effect.  Poison-inhaled; save DC 14; frequency 1/ round for 6 rounds; effect 1d4 Dexterity damage; cure 2 consecutive saves. The save DC is Charisma-based.&lt;/h5&gt;&lt;h5&gt;&lt;b&gt;  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  &lt;/h5&gt;&lt;h5&gt;&lt;b&gt;Tainted Air (Su)&lt;/b&gt; All creatures within 30 feet of a jade idol take a -2 penalty on saving throws against poison. The effect lasts as long as a creature remains within the jade idol's aura.  &lt;/h5&gt;&lt;h5&gt;&lt;b&gt;Venom Affinity (Su)&lt;/b&gt; Any poisonous animal or vermin that comes within 10 feet of a jade idol or a creature bearing the idol must make a DC 14 Will save or be charmed as per the spell charm animal. Beasts affected by this effect remain charmed for 10 minutes, obeying either the idol's will or its bearer's. Any creature that makes its save cannot be affected by the same jade idol's venom affinity for the next 24 hours. The save DC is Charisma-based.&lt;/h5&gt;&lt;/div&gt;&lt;br&gt;&lt;/br&gt;&lt;div&gt;&lt;h4&gt;&lt;p&gt;From the moldering depths of the Sodden Lands to far away Tian Xia, jade idols stand watch over sacred temples, royal tombs, the monuments of powerful ancients, and the hidden lairs of plotting assassins and cruel wizards.&lt;/p&gt;&lt;p&gt;Crafted primarily to serve as unassuming killers, jade idols possess unnatural patience, waiting for weeks, months, or even years for the opportune time when they might be delivered into their victims' hands and forgotten before striking. Jade idols are also particularly valued for their ability to transform living flesh into a stone similar in appearance to jade, but far more brittle and ultimately worthless (a DC 14 Appraise or Knowledge [nature] check reveals the difference). Regardless of the stone's value, the tombs of many forgotten dynasties bear small legions of jade idols, left by their departed masters to keep the residents preserved in lifeless jade for all time.&lt;/p&gt;&lt;/h4&gt;&lt;/div&gt;</t>
  </si>
  <si>
    <t>Wood Idol</t>
  </si>
  <si>
    <t>incombustible aura (30 ft.)</t>
  </si>
  <si>
    <t>14, touch 14, flat-footed 14</t>
  </si>
  <si>
    <t>(+4 size)</t>
  </si>
  <si>
    <t>regeneration 5 (on natural ground)</t>
  </si>
  <si>
    <t>Fort +0, Ref +0, Will +1</t>
  </si>
  <si>
    <t>cold 5, electricity 5</t>
  </si>
  <si>
    <t>bite +2 (1d2-4)</t>
  </si>
  <si>
    <t>splinter +6 (1d2-4)</t>
  </si>
  <si>
    <t>primeval curse</t>
  </si>
  <si>
    <t>Spell-Like Abilities (CL 3rd)  At will-detect animals or plants*, warp wood (DC 13)  3/day-create water, goodberry, tree shape*  1/day-barkskin, entangle (DC 12)</t>
  </si>
  <si>
    <t>Str 3, Dex 11, Con 10, Int 5, Wis 13, Cha 13</t>
  </si>
  <si>
    <t>Alertness</t>
  </si>
  <si>
    <t>Perception +5, Stealth +12</t>
  </si>
  <si>
    <t>+4 Stealth amid wood</t>
  </si>
  <si>
    <t>Polished stones form the soulless eyes of this small yet bizarrely crafted wooden effigy. Shaped into the form of some inscrutable deity or spirit, its exotically carved features contort in a primeval scowl.</t>
  </si>
  <si>
    <t>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Incombustible Aura (Su) All creatures within 30 feet of a wood idol gain fire resistance 10. This effect lasts as long as a creature remains within the wood idol's aura. Any time a being makes use of this resistance to any degree, the wood idol takes 1 point of normal damage, appearing more and more charred as it takes damage. This ability ceases to function should a wood idol have only 1 hit point and does not reactivate until it regains hit points.  Primeval Curse (Su) Once per day, a wood idol can force a creature within 15 feet to make a DC 12 Will save or be cursed.  This curse functions similarly to the spell bestow curse, except that it can only either decrease an ability score by -4 or cause a -2 penalty on attack rolls, saves, ability checks, and skill checks. In addition, while affected, the skin of the target takes on a rough, wooden appearance. A wood idol's curse can only affect one creature at a time, and should it curse another creature, the first target is no longer affected. This effect can be removed by remove curse or by eating a goodberry. The save DC is Charisma based.  Regeneration (Ex) A wood idol's regeneration only functions while it is standing on wood, grass, or earth. Fire deals normal damage to a wood idol.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t>
  </si>
  <si>
    <t>Among rare druidic circles, tribes of the deep jungle, and the mysterious people of the distant west, wood idols frequently serve as representations of powerful spirits of the wilds, who these nature devotees propitiate with sacrifices. The superstitions of strange shamans hold that spirits possess the idols when the sacrifices are made, consuming the offering before returning from whence they came. Yet those who would offend these forces must beware, as they manipulate eldritch powers of the world and might curse one's every effort. While many question the truths of such beliefs, few who impugn the might of such spirits survive the ire of their shaman-creators' devout congregations.</t>
  </si>
  <si>
    <t>&lt;link rel="stylesheet"href="PF.css"&gt;&lt;div&gt;&lt;h2&gt;Idol, Wood &lt;/h2&gt;&lt;h3&gt;&lt;i&gt;Polished stones form the soulless eyes of this small yet bizarrely crafted wooden effigy. Shaped into the form of some inscrutable deity or spirit, its exotically carved features contort in a primeval scowl.&lt;/i&gt;&lt;/h3&gt;&lt;br&gt;&lt;/br&gt;&lt;/div&gt;&lt;div class="heading"&gt;&lt;p class="alignleft"&gt;Wood Idol&lt;/p&gt;&lt;p class="alignright"&gt;CR 1&lt;/p&gt;&lt;div style="clear: both;"&gt;&lt;/div&gt;&lt;/div&gt;&lt;div&gt;&lt;h5&gt;&lt;b&gt;XP &lt;/b&gt;400&lt;/h5&gt;&lt;h5&gt;N  Diminutive construct &lt;/h5&gt;&lt;h5&gt;&lt;b&gt;Init &lt;/b&gt;+0; &lt;b&gt;Senses &lt;/b&gt;darkvision 60 ft., low-light vision; Perception +5&lt;/h5&gt;&lt;h5&gt;&lt;b&gt;Aura &lt;/b&gt;incombustible aura (30 ft.)&lt;/h5&gt;&lt;/div&gt;&lt;hr/&gt;&lt;div&gt;&lt;h5&gt;&lt;b&gt;DEFENSE&lt;/b&gt;&lt;/h5&gt;&lt;/div&gt;&lt;hr/&gt;&lt;div&gt;&lt;h5&gt;&lt;b&gt;AC &lt;/b&gt;14, touch 14, flat-footed 14 (+4 size)&lt;/h5&gt;&lt;h5&gt;&lt;b&gt;hp &lt;/b&gt;11 (2d10); regeneration 5 (on natural ground)&lt;/h5&gt;&lt;h5&gt;&lt;b&gt;Fort &lt;/b&gt;+0, &lt;b&gt;Ref &lt;/b&gt;+0, &lt;b&gt;Will &lt;/b&gt;+1&lt;/h5&gt;&lt;h5&gt;&lt;b&gt;Resist &lt;/b&gt;cold 5, electricity 5&lt;/h5&gt;&lt;h5&gt;&lt;b&gt;Weaknesses &lt;/b&gt;vulnerability to fire&lt;/h5&gt;&lt;/div&gt;&lt;hr/&gt;&lt;div&gt;&lt;h5&gt;&lt;b&gt;OFFENSE&lt;/b&gt;&lt;/h5&gt;&lt;/div&gt;&lt;hr/&gt;&lt;div&gt;&lt;h5&gt;&lt;b&gt;Spd &lt;/b&gt;10 ft.&lt;/h5&gt;&lt;h5&gt;&lt;b&gt;Melee &lt;/b&gt;bite +2 (1d2-4)&lt;/h5&gt;&lt;h5&gt;&lt;b&gt;Ranged &lt;/b&gt;splinter +6 (1d2-4)&lt;/h5&gt;&lt;h5&gt;&lt;b&gt;Space &lt;/b&gt;1 ft.; &lt;b&gt;Reach &lt;/b&gt;0 ft.&lt;/h5&gt;&lt;h5&gt;&lt;b&gt;Special Attacks &lt;/b&gt;primeval curse&lt;/h5&gt;&lt;h5&gt;&lt;b&gt;Spell-Like Abilities&lt;/b&gt; (CL 3rd)&lt;/br&gt;At will&amp;mdash;&lt;i&gt;detect animals or plants*&lt;/i&gt;, &lt;i&gt;warp wood&lt;/i&gt; (DC 13)&lt;/br&gt;3/day&amp;mdash;&lt;i&gt;create water&lt;/i&gt;,&lt;i&gt; goodberry&lt;/i&gt;,&lt;i&gt; tree shape*&lt;/i&gt;&lt;/br&gt;1/day&amp;mdash;&lt;i&gt;barkskin&lt;/i&gt;, &lt;i&gt;entangle&lt;/i&gt; (DC 12)&lt;/h5&gt;&lt;/h5&gt;&lt;/div&gt;&lt;hr/&gt;&lt;div&gt;&lt;h5&gt;&lt;b&gt;STATISTICS&lt;/b&gt;&lt;/h5&gt;&lt;/div&gt;&lt;hr/&gt;&lt;div&gt;&lt;h5&gt;&lt;b&gt;Str&lt;/b&gt; 3, &lt;b&gt;Dex&lt;/b&gt; 11, &lt;b&gt;Con&lt;/b&gt; 10, &lt;b&gt;Int&lt;/b&gt; 5, &lt;b&gt;Wis&lt;/b&gt; 13, &lt;b&gt;Cha&lt;/b&gt; 13&lt;/h5&gt;&lt;h5&gt;&lt;b&gt;Base Atk &lt;/b&gt;+2; &lt;b&gt;CMB &lt;/b&gt;-2; &lt;b&gt;CMD &lt;/b&gt;4&lt;/h5&gt;&lt;h5&gt;&lt;b&gt;Feats &lt;/b&gt;Alertness&lt;/h5&gt;&lt;h5&gt;&lt;b&gt;Skills &lt;/b&gt;Perception +5, Stealth +12; &lt;b&gt;Racial Modifiers &lt;/b&gt;+4 Stealth amid wood&lt;/h5&gt;&lt;h5&gt;&lt;b&gt;Languages &lt;/b&gt;understands creator's language (cannot speak)&lt;/h5&gt;&lt;h5&gt;&lt;b&gt;SQ &lt;/b&gt;inanimate, share abilities&lt;/h5&gt;&lt;/div&gt;&lt;hr/&gt;&lt;div&gt;&lt;h5&gt;&lt;b&gt;ECOLOGY&lt;/b&gt;&lt;/h5&gt;&lt;/div&gt;&lt;hr/&gt;&lt;div&gt;&lt;h5&gt;&lt;b&gt;Environment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&lt;/h5&gt;&lt;h5&gt;&lt;b&gt;Incombustible Aura (Su)&lt;/b&gt; All creatures within 30 feet of a wood idol gain fire resistance 10. This effect lasts as long as a creature remains within the wood idol's aura. Any time a being makes use of this resistance to any degree, the wood idol takes 1 point of normal damage, appearing more and more charred as it takes damage. This ability ceases to function should a wood idol have only 1 hit point and does not reactivate until it regains hit points.  &lt;/h5&gt;&lt;h5&gt;&lt;b&gt;Primeval Curse (Su)&lt;/b&gt; Once per day, a wood idol can force a creature within 15 feet to make a DC 12 Will save or be cursed.  This curse functions similarly to the spell bestow curse, except that it can only either decrease an ability score by -4 or cause a -2 penalty on attack rolls, saves, ability checks, and skill checks. In addition, while affected, the skin of the target takes on a rough, wooden appearance. A wood idol's curse can only affect one creature at a time, and should it curse another creature, the first target is no longer affected. This effect can be removed by remove curse or by eating a goodberry. The save DC is Charisma based.&lt;/h5&gt;&lt;h5&gt;&lt;b&gt;  Regeneration (Ex)&lt;/b&gt; A wood idol's regeneration only functions while it is standing on wood, grass, or earth. Fire deals normal damage to a wood idol.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bodies.&lt;/h5&gt;&lt;/div&gt;&lt;br&gt;&lt;/br&gt;&lt;div&gt;&lt;h4&gt;&lt;p&gt;Among rare druidic circles, tribes of the deep jungle, and the mysterious people of the distant west, wood idols frequently serve as representations of powerful spirits of the wilds, who these nature devotees propitiate with sacrifices. The superstitions of strange shamans hold that spirits possess the idols when the sacrifices are made, consuming the offering before returning from whence they came. Yet those who would offend these forces must beware, as they manipulate eldritch powers of the world and might curse one's every effort. While many question the truths of such beliefs, few who impugn the might of such spirits survive the ire of their shaman-creators' devout congregations.&lt;/p&gt;&lt;/h4&gt;&lt;/div&gt;</t>
  </si>
  <si>
    <t>Stone Idol</t>
  </si>
  <si>
    <t>stony mind (30 ft.)</t>
  </si>
  <si>
    <t>17, touch 13, flat-footed 17</t>
  </si>
  <si>
    <t>(-1 Dex, +4 natural, +4 size)</t>
  </si>
  <si>
    <t>Fort +1, Ref +0, Will +3</t>
  </si>
  <si>
    <t>cold, electricity, fire, sonic</t>
  </si>
  <si>
    <t>bite +8 (1d4+1)</t>
  </si>
  <si>
    <t>suggestive</t>
  </si>
  <si>
    <t>Spell-Like Abilities (CL 5th)  At will-animal trance* (DC 14), detect snares and pits*, magic stone  3/day-doom (DC 13), hypnotic pattern* (DC 14), reduce person (DC 13)  1/day-bear's endurance, hold person (DC 14)</t>
  </si>
  <si>
    <t>Str 12, Dex 8, Con -, Int 7, Wis 14, Cha 14</t>
  </si>
  <si>
    <t>Alertness, Toughness</t>
  </si>
  <si>
    <t>Perception +7, Stealth +11</t>
  </si>
  <si>
    <t>+4 Stealth amid stone</t>
  </si>
  <si>
    <t>Doubtlessly once an impressive piece, time and cracks mar the sculpted stone visage of some sneering lord. Flecks of onyx glisten within its eyes, gazing across the gulf into ages past.</t>
  </si>
  <si>
    <t>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Preserve Memory (Su) Any sentient creature with a Charisma of 14 or higher can copy one of its memories into a stone idol. To do so, the creature must remain in contact with a stone idol for 1 minute and concentrate on a memory to be duplicated.  This memory must be 5 minutes or shorter and be of an actual event; imaginings cannot be reproduced. After a memory has been duplicated, it remains in the stone idol until a new memory is recorded. A memory held by a stone idol can be altered via the spell modify memory.  A memory held within a stone idol can be viewed by any creature that comes into mental contact with the construct and by the use of detect thoughts, mind-reading effects, or similar abilities, even one redirected by its stony mind ability.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  Stony Mind (Su) Any divination spell targeting a creature or object within 30 feet of a stone idol instead targets the construct. Thus, for the purposes of any spell that reveals auras, those affected are treated as being under the effects of the spell misdirection, while spells like detect thoughts receive nothing more than vague impressions. Should detect thoughts or another mind-reading effect target a stone idol that contains a memory, the ability user instantly gains the memory held within.  Suggestive (Su) Those fascinated by a stone idol's animal trance or hypnotic pattern spell-like ability become highly susceptible to the suggestions of others nearby. Any creature can make a suggestion (as per the spell suggestion) to a fascinated creature, who must then make a DC 15 Will save or proceed to follow the suggestion. Any creature who makes a suggestion is understood by the fascinated creature, as per the spell tongues or speak with animals. A suggestion lasts for 1 hour, even if a creature is no longer being fascinated. A fascinated creature follows only the first suggestion it fails its saving throw against and no additional suggestions. The DC is Charisma-based and includes a +2 racial bonus.</t>
  </si>
  <si>
    <t>Rarely seen in civilized lands, stone idols rest among the ruins of ancient civilizations, the sole inheritors of incredible secrets and lost lore. Sculpted in the images of forgotten lords and mythic beasts, these statuettes transfix their foes with a suggestion of what wonders their polished eyes might once have witnessed.</t>
  </si>
  <si>
    <t>&lt;link rel="stylesheet"href="PF.css"&gt;&lt;div&gt;&lt;h2&gt;Idol, Stone &lt;/h2&gt;&lt;h3&gt;&lt;i&gt;Doubtlessly once an impressive piece, time and cracks mar the sculpted stone visage of some sneering lord. Flecks of onyx glisten within its eyes, gazing across the gulf into ages past.&lt;/i&gt;&lt;/h3&gt;&lt;br&gt;&lt;/br&gt;&lt;/div&gt;&lt;div class="heading"&gt;&lt;p class="alignleft"&gt;Stone Idol&lt;/p&gt;&lt;p class="alignright"&gt;CR 3&lt;/p&gt;&lt;div style="clear: both;"&gt;&lt;/div&gt;&lt;/div&gt;&lt;div&gt;&lt;h5&gt;&lt;b&gt;XP &lt;/b&gt;800&lt;/h5&gt;&lt;h5&gt;N  Diminutive construct &lt;/h5&gt;&lt;h5&gt;&lt;b&gt;Init &lt;/b&gt;-1; &lt;b&gt;Senses &lt;/b&gt;darkvision 60 ft., low-light vision; Perception +7&lt;/h5&gt;&lt;h5&gt;&lt;b&gt;Aura &lt;/b&gt;stony mind (30 ft.)&lt;/h5&gt;&lt;/div&gt;&lt;hr/&gt;&lt;div&gt;&lt;h5&gt;&lt;b&gt;DEFENSE&lt;/b&gt;&lt;/h5&gt;&lt;/div&gt;&lt;hr/&gt;&lt;div&gt;&lt;h5&gt;&lt;b&gt;AC &lt;/b&gt;17, touch 13, flat-footed 17 (-1 Dex, +4 natural, +4 size)&lt;/h5&gt;&lt;h5&gt;&lt;b&gt;hp &lt;/b&gt;19 (3d10+3)&lt;/h5&gt;&lt;h5&gt;&lt;b&gt;Fort &lt;/b&gt;+1, &lt;b&gt;Ref &lt;/b&gt;+0, &lt;b&gt;Will &lt;/b&gt;+3&lt;/h5&gt;&lt;h5&gt;&lt;b&gt;DR &lt;/b&gt;5/-; &lt;b&gt;Immune &lt;/b&gt;cold, electricity, fire, sonic&lt;/h5&gt;&lt;/div&gt;&lt;hr/&gt;&lt;div&gt;&lt;h5&gt;&lt;b&gt;OFFENSE&lt;/b&gt;&lt;/h5&gt;&lt;/div&gt;&lt;hr/&gt;&lt;div&gt;&lt;h5&gt;&lt;b&gt;Spd &lt;/b&gt;10 ft.&lt;/h5&gt;&lt;h5&gt;&lt;b&gt;Melee &lt;/b&gt;bite +8 (1d4+1)&lt;/h5&gt;&lt;h5&gt;&lt;b&gt;Space &lt;/b&gt;1 ft.; &lt;b&gt;Reach &lt;/b&gt;0 ft.&lt;/h5&gt;&lt;h5&gt;&lt;b&gt;Special Attacks &lt;/b&gt;suggestive&lt;/h5&gt;&lt;h5&gt;&lt;b&gt;Spell-Like Abilities&lt;/b&gt; (CL 5th)&lt;/br&gt;At will&amp;mdash;&lt;i&gt;animal trance*&lt;/i&gt; (DC 14),&lt;i&gt; detect snares and pits*&lt;/i&gt;,&lt;i&gt; magic stone&lt;/i&gt;&lt;/br&gt;3/day&amp;mdash;&lt;i&gt;doom&lt;/i&gt; (DC 13), &lt;i&gt;hypnotic pattern*&lt;/i&gt; (DC 14), &lt;i&gt;reduce person&lt;/i&gt; (DC 13)&lt;/br&gt;1/day&amp;mdash;&lt;i&gt;bear's endurance&lt;/i&gt;, &lt;i&gt;hold person&lt;/i&gt; (DC 14)&lt;/h5&gt;&lt;/h5&gt;&lt;/div&gt;&lt;hr/&gt;&lt;div&gt;&lt;h5&gt;&lt;b&gt;STATISTICS&lt;/b&gt;&lt;/h5&gt;&lt;/div&gt;&lt;hr/&gt;&lt;div&gt;&lt;h5&gt;&lt;b&gt;Str&lt;/b&gt; 12, &lt;b&gt;Dex&lt;/b&gt; 8, &lt;b&gt;Con&lt;/b&gt; -, &lt;b&gt;Int&lt;/b&gt; 7, &lt;b&gt;Wis&lt;/b&gt; 14, &lt;b&gt;Cha&lt;/b&gt; 14&lt;/h5&gt;&lt;h5&gt;&lt;b&gt;Base Atk &lt;/b&gt;+3; &lt;b&gt;CMB &lt;/b&gt;-2; &lt;b&gt;CMD &lt;/b&gt;9&lt;/h5&gt;&lt;h5&gt;&lt;b&gt;Feats &lt;/b&gt;Alertness, Toughness&lt;/h5&gt;&lt;h5&gt;&lt;b&gt;Skills &lt;/b&gt;Perception +7, Stealth +11; &lt;b&gt;Racial Modifiers &lt;/b&gt;+4 Stealth amid stone&lt;/h5&gt;&lt;h5&gt;&lt;b&gt;Languages &lt;/b&gt;understands creator's language (cannot speak)&lt;/h5&gt;&lt;h5&gt;&lt;b&gt;SQ &lt;/b&gt;inanimate, share abilities&lt;/h5&gt;&lt;/div&gt;&lt;hr/&gt;&lt;div&gt;&lt;h5&gt;&lt;b&gt;ECOLOGY&lt;/b&gt;&lt;/h5&gt;&lt;/div&gt;&lt;hr/&gt;&lt;div&gt;&lt;h5&gt;&lt;b&gt;Environment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&lt;/h5&gt;&lt;h5&gt;&lt;b&gt;Preserve Memory (Su)&lt;/b&gt; Any sentient creature with a Charisma of 14 or higher can copy one of its memories into a stone idol. To do so, the creature must remain in contact with a stone idol for 1 minute and concentrate on a memory to be duplicated.  This memory must be 5 minutes or shorter and be of an actual event; imaginings cannot be reproduced. After a memory has been duplicated, it remains in the stone idol until a new memory is recorded. A memory held by a stone idol can be altered via the spell modify memory.  A memory held within a stone idol can be viewed by any creature that comes into mental contact with the construct and by the use of detect thoughts, mind-reading effects, or similar abilities, even one redirected by its stony mind ability.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  &lt;/h5&gt;&lt;h5&gt;&lt;b&gt;Stony Mind (Su)&lt;/b&gt; Any divination spell targeting a creature or object within 30 feet of a stone idol instead targets the construct. Thus, for the purposes of any spell that reveals auras, those affected are treated as being under the effects of the spell misdirection, while spells like detect thoughts receive nothing more than vague impressions. Should detect thoughts or another mind-reading effect target a stone idol that contains a memory, the ability user instantly gains the memory held within.  &lt;/h5&gt;&lt;h5&gt;&lt;b&gt;Suggestive (Su)&lt;/b&gt; Those fascinated by a stone idol's animal trance or hypnotic pattern spell-like ability become highly susceptible to the suggestions of others nearby. Any creature can make a suggestion (as per the spell suggestion) to a fascinated creature, who must then make a DC 15 Will save or proceed to follow the suggestion. Any creature who makes a suggestion is understood by the fascinated creature, as per the spell tongues or speak with animals. A suggestion lasts for 1 hour, even if a creature is no longer being fascinated. A fascinated creature follows only the first suggestion it fails its saving throw against and no additional suggestions. The DC is Charisma-based and includes a +2 racial bonus.&lt;/h5&gt;&lt;/div&gt;&lt;br&gt;&lt;/br&gt;&lt;div&gt;&lt;h4&gt;&lt;p&gt;Rarely seen in civilized lands, stone idols rest among the ruins of ancient civilizations, the sole inheritors of incredible secrets and lost lore. Sculpted in the images of forgotten lords and mythic beasts, these statuettes transfix their foes with a suggestion of what wonders their polished eyes might once have witnessed.&lt;/p&gt;&lt;/h4&gt;&lt;/div&gt;</t>
  </si>
  <si>
    <t>Lar</t>
  </si>
  <si>
    <t>(good, incorporeal, lawful, native)</t>
  </si>
  <si>
    <t>17, touch 17, flat-footed 14</t>
  </si>
  <si>
    <t>(+2 deflection, +3 Dex, +2 size)</t>
  </si>
  <si>
    <t>regeneration 1 (in statua)</t>
  </si>
  <si>
    <t>Fort +3, Ref +7, Will +4</t>
  </si>
  <si>
    <t>0 ft., fly 30 ft. (perfect)</t>
  </si>
  <si>
    <t>suggestion</t>
  </si>
  <si>
    <t>Spell-Like Abilities (CL 7th) At will-create water, detect evil, ghost sound, guidance, lullaby, mage hand, mending, message, open/close, prestidigitation, purify food and drink 3/day-bless, bless water, dancing lights, produce flame, protection from evil, sanctuary (DC 13), unseen servant 1/day-calm emotions, continual flame, gust of wind, pyrotechnics, whispering wind</t>
  </si>
  <si>
    <t>Str 10, Dex 17, Con 13, Int 12, Wis 15, Cha 14</t>
  </si>
  <si>
    <t>Alertness, Improved Lightning Reflexes, Lightning Reflexes</t>
  </si>
  <si>
    <t>Craft (any two) +10, Heal +11, Knowledge (local) +10, Knowledge (religion) +7, Perception +13, Sense Motive +13</t>
  </si>
  <si>
    <t>telepathy (100 ft.)</t>
  </si>
  <si>
    <t>genius loci, naturally invisible, statua</t>
  </si>
  <si>
    <t>A stirring in the air and rustle through the room reveals a presence-a subtle aura both cautious and curious.</t>
  </si>
  <si>
    <t>Genius Loci (Su) As a free action, a lar can possess any inanimate object with which it comes into contact, thereby animating it under its control. The object and lar merge, taking on the statistics of an animated object of the same size (see animated objects in the Pathfinder RPG Bestiary). A lar may possess any object of Tiny to Large size. If the animated object is destroyed or targeted by dispel good, the lar is expelled and takes 1d6 points of damage per size category of the possessed object-1d6 for a Tiny object, 2d6 for a Small object, and so on. The lar is then free to possess another object, if one is available. If a lar is reduced to 0 hit points or fewer, it is banished to its statua for 24 hours, after which it is fully healed. If the lar does not have a statua, or the statua is destroyed while it is at 0 or fewer hit points, the lar is killed. Natural Invisibility (Su) This ability is constant, allowing a lar to remain invisible even when attacking. This ability is inherent and not subject to the invisibility purge spell. Statua (Su) All lares rely on a small stone figure, known as a statua, for survival. This figurine serves as a lar's home, resting place, and tie to the Material Plane. Lares typically rest within their statua, finding it a comfortable place from which to oversee their surroundings. For every round a lar spends doing nothing besides resting within its statua, it regenerates 1 point of damage. However, being separated from the statua for extended periods of time weakens the lar. For every 5 hours a lar remains outside of its statua, it takes 1d6 points of nonlethal damage. Only returning to the statua can heal this damage. If a lar falls to 0 hit points, even from nonlethal damage, it is banished back to the Upper Planes. While a lar's statua exists, the connected lar is treated as a native outsider. Any attempt to banish the lar-through dismissal or a similar spell-merely transports the creature back to its statua. If the statua is destroyed, a lar can be dismissed from the Material Plane as normal. Suggestion (Sp) A lar can influence creatures as per the spell suggestion, with some variations, at will. First, to influence a creature in this manner, a lar must occupy the same square as its target. The lar is considered to be able to speak any language and communicate with any creature-even animals and vermin (which are usually immune to mind-affecting effects)-for the purposes of this effect. The target may attempt to resist a lar's suggestion by making a DC 17 Will save. The save DC is Charisma-based and includes a +2 racial bonus.</t>
  </si>
  <si>
    <t>Sometimes referred to as "watchsouls," lares are subtle, benevolent spirits that prefer to spend their existence on the Material Plane minding the homes and fortunes of deserving mortals. Kind but aloof, lares watch over their mortal wards and help only when they are most needed. Yet where their homes are intruded upon or their charges imperiled, they prove frighteningly effective guardians, turning everything in their tiny dominions into living weapons. Lares are innately invisible, making the nature of their existence something of a mystery. Originating from the Upper Planes, these spirits have no true bodies and appear only as vague spectral eddies to those capable of seeing invisible beings. Yet while their forms prove vague, their blessings are undeniable. Ecology Although formed upon the Upper Planes, lares find themselves drawn to the Material Plane. While some seek out mortal souls to watch over out of some innate sense of protectiveness, others feel a more specific draw, searching out members of specific races, nations, heritages, or families. Upon taking up residence in a home of their choosing, what motivates and sustains these benevolent spirits is little understood. They seem to take sustenance from positive emotions, growing weak if left in places with quarrelsome residents or that fall to ruin. Lares never seem to die from negative emotions or abandonment, though, merely biding their time in the hopes that their dwelling might someday again host amenable residents. Habitat &amp; Society Mortals sharing their home with a lar often create household shrines to them. These tiny sanctuaries, called lararia (singular lararium), serve to house the lar's statuae. Though the lar does not require offerings, many families give them anyway, treating their spirit with reverence. Over time, the lar might become like a member of the family, with the spirit offering advice and taking a keen interest in the raising of children and protection of the home. Once a family has been chosen, a lar does not leave its dwelling, not even to follow the family during extended leaves. The only exception to this is if the family takes the statua with them, though this is not a practice lares encourage. Since the statuae are their anchors to the Material Plane, lares are insecure about exposing them to the outside world where they might be lost, stolen, or damaged. Summoning a Lar A tradtion said to have been created and passed down since the days of lost Azlant, many families, homes, and even shops and public buildings along the Inner Sea invite lares to take up residence, seeking the blessings of the divine. Few, however, know when their invitations have been accepted, though, as a lar might prove aloof for months or years as it gauges its new wards. In order to welcome such spirits, families construct tiny effigies called statuae in the shapes of honored ancestors, regional heroes, or fanciful creatures, in which the spirits might come and reside. These statuae are non-magical effigies, typically composed of stone or fine wood and anointed with fine lacquers and oils, requiring 2 days, a successful DC 20 Craft check, and 40 gp to create. Once created, these Diminuative figures typically have a hardness of 5 and 10 hit points. If destroyed, a statua may be recreated in this same method. Summoning a lar is a more elaborate affair, requiring nightly prayers and small offerings of fruit, incense, flowers, and similar gifts to the statuae. For each night one prays to the figure for their home or family's protection there is a cumulative 1% chance a lar hears and turns its attention to the petitioner. This attention doesn't mean that a lar will aid a home, but merely that it has heard the prayer, and it might yet decide that its philosophies and virtues are incompatible with the supplicant. If such is the case, the lar quietly ignores the prayer, and the petitioner's chance to gain a lar's attention resets to 0%, all entirely unknown to the mortal. When a lar does accept an invitation, it may immediately plane shift to the associated statua, claiming it as its own. A lar typically makes some subtle acknowledgement that it has come, perhaps slightly altering its statua's appearance or lighting candles upon its arrival. It still often takes months, even years, for a lar to become intimate with a family and make its presence actively known, and some never do. Lares in Golarion Lares exhibit extremely variable personalities, and while some prove aloof even after centuries, others become gregarious members of their protected families. Noted here are just two such dichotomous lares rumored to guard sites in Golarion. Uncle Penates: When only the members of the Aphinius family of Taldor are present, their home's lar possesses the expensive painting within their drawing room. From its hidden statua just behind the painting, the boisterous spirit delights in animating the fine oils to make it appear as though the paunchy and opulently dressed Taldan nobleman pictured is personally relaxing and conversing with the family members nearby. None of the family know the nature of the effect, many believing the house is haunted by the spirit of their ancestor, but none fear or begrudge the presence of kind old Uncle Penates. Wolz: This lar has long lingered in the burnt-out ruin of an old stone cottage just east of Windsong Abby in Varisia. His wolfshaped statua having fallen beneath a pile of hearth stones, Wolz subtly watches over any goodly travelers who come to rest in the tiny ruin, lighting a fire, providing water, and warding off danger as if they were his long-lost family.</t>
  </si>
  <si>
    <t>&lt;link rel="stylesheet"href="PF.css"&gt;&lt;div&gt;&lt;h2&gt;Lar&lt;/h2&gt;&lt;h3&gt;&lt;i&gt;A stirring in the air and rustle through the room reveals a presence-a subtle aura both cautious and curious.&lt;/i&gt;&lt;/h3&gt;&lt;br&gt;&lt;/br&gt;&lt;/div&gt;&lt;div class="heading"&gt;&lt;p class="alignleft"&gt;Lar&lt;/p&gt;&lt;p class="alignright"&gt;CR 5&lt;/p&gt;&lt;div style="clear: both;"&gt;&lt;/div&gt;&lt;/div&gt;&lt;div&gt;&lt;h5&gt;&lt;b&gt;XP &lt;/b&gt;1,600&lt;/h5&gt;&lt;h5&gt;LG  Medium outsider (good, incorporeal, lawful, native)&lt;/h5&gt;&lt;h5&gt;&lt;b&gt;Init &lt;/b&gt;+3; &lt;b&gt;Senses &lt;/b&gt;darkvision 60 ft., low-light vision; Perception +13&lt;/h5&gt;&lt;/div&gt;&lt;hr/&gt;&lt;div&gt;&lt;h5&gt;&lt;b&gt;DEFENSE&lt;/b&gt;&lt;/h5&gt;&lt;/div&gt;&lt;hr/&gt;&lt;div&gt;&lt;h5&gt;&lt;b&gt;AC &lt;/b&gt;17, touch 17, flat-footed 14 (+2 deflection, +3 Dex, +2 size)&lt;/h5&gt;&lt;h5&gt;&lt;b&gt;hp &lt;/b&gt;39 (6d10+6); regeneration 1 (in statua)&lt;/h5&gt;&lt;h5&gt;&lt;b&gt;Fort &lt;/b&gt;+3, &lt;b&gt;Ref &lt;/b&gt;+7, &lt;b&gt;Will &lt;/b&gt;+4&lt;/h5&gt;&lt;/div&gt;&lt;hr/&gt;&lt;div&gt;&lt;h5&gt;&lt;b&gt;OFFENSE&lt;/b&gt;&lt;/h5&gt;&lt;/div&gt;&lt;hr/&gt;&lt;div&gt;&lt;h5&gt;&lt;b&gt;Spd &lt;/b&gt;0 ft., fly 30 ft. (perfect)&lt;/h5&gt;&lt;h5&gt;&lt;b&gt;Space &lt;/b&gt;2-1/2 ft.; &lt;b&gt;Reach &lt;/b&gt;0 ft.&lt;/h5&gt;&lt;h5&gt;&lt;b&gt;Special Attacks &lt;/b&gt;suggestion&lt;/h5&gt;&lt;h5&gt;&lt;b&gt;Spell-Like Abilities&lt;/b&gt; (CL 7th)&lt;/br&gt;At will&amp;mdash;&lt;i&gt;create water&lt;/i&gt;,&lt;i&gt; detect evil&lt;/i&gt;,&lt;i&gt; ghost sound&lt;/i&gt;,&lt;i&gt; guidance&lt;/i&gt;,&lt;i&gt; lullaby&lt;/i&gt;,&lt;i&gt; mage hand&lt;/i&gt;,&lt;i&gt; mending&lt;/i&gt;,&lt;i&gt; message&lt;/i&gt;,&lt;i&gt; open/close&lt;/i&gt;,&lt;i&gt; prestidigitation&lt;/i&gt;,&lt;i&gt; purify food and drink&lt;/i&gt;&lt;/br&gt;3/day&amp;mdash;&lt;i&gt;bless&lt;/i&gt;, &lt;i&gt;bless&lt;/i&gt; water,&lt;i&gt; dancing lights&lt;/i&gt;,&lt;i&gt; produce flame&lt;/i&gt;,&lt;i&gt; protection from evil&lt;/i&gt;, &lt;i&gt;sanctuary&lt;/i&gt; (DC 13),&lt;i&gt; unseen servant&lt;/i&gt;&lt;/br&gt;1/day&amp;mdash;&lt;i&gt;calm emotions&lt;/i&gt;,&lt;i&gt; continual flame&lt;/i&gt;,&lt;i&gt; gust of wind&lt;/i&gt;,&lt;i&gt; pyrotechnics&lt;/i&gt;, &lt;i&gt;whispering wind&lt;/i&gt;&lt;/h5&gt;&lt;/h5&gt;&lt;/div&gt;&lt;hr/&gt;&lt;div&gt;&lt;h5&gt;&lt;b&gt;STATISTICS&lt;/b&gt;&lt;/h5&gt;&lt;/div&gt;&lt;hr/&gt;&lt;div&gt;&lt;h5&gt;&lt;b&gt;Str&lt;/b&gt; 10, &lt;b&gt;Dex&lt;/b&gt; 17, &lt;b&gt;Con&lt;/b&gt; 13, &lt;b&gt;Int&lt;/b&gt; 12, &lt;b&gt;Wis&lt;/b&gt; 15, &lt;b&gt;Cha&lt;/b&gt; 14&lt;/h5&gt;&lt;h5&gt;&lt;b&gt;Base Atk &lt;/b&gt;+6; &lt;b&gt;CMB &lt;/b&gt;+6; &lt;b&gt;CMD &lt;/b&gt;19&lt;/h5&gt;&lt;h5&gt;&lt;b&gt;Feats &lt;/b&gt;Alertness, Improved Lightning Reflexes, Lightning Reflexes&lt;/h5&gt;&lt;h5&gt;&lt;b&gt;Skills &lt;/b&gt;Craft (any two) +10, Heal +11, Knowledge (local) +10, Knowledge (religion) +7, Perception +13, Sense Motive +13&lt;/h5&gt;&lt;h5&gt;&lt;b&gt;Languages &lt;/b&gt;telepathy (100 ft.)&lt;/h5&gt;&lt;h5&gt;&lt;b&gt;SQ &lt;/b&gt;genius loci, naturally invisible, statua&lt;/h5&gt;&lt;/div&gt;&lt;hr/&gt;&lt;div&gt;&lt;h5&gt;&lt;b&gt;ECOLOGY&lt;/b&gt;&lt;/h5&gt;&lt;/div&gt;&lt;hr/&gt;&lt;div&gt;&lt;h5&gt;&lt;b&gt;Environment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ABILITIES&lt;/b&gt;&lt;/h5&gt;&lt;/div&gt;&lt;hr/&gt;&lt;div&gt;&lt;h5&gt;&lt;b&gt;Genius Loci (Su)&lt;/b&gt; As a free action, a lar can possess any inanimate object with which it comes into contact, thereby animating it under its control. The object and lar merge, taking on the statistics of an animated object of the same size (see animated objects in the Pathfinder RPG Bestiary). A lar may possess any object of Tiny to Large size. If the animated object is destroyed or targeted by dispel good, the lar is expelled and takes 1d6 points of damage per size category of the possessed object-1d6 for a Tiny object, 2d6 for a Small object, and so on. The lar is then free to possess another object, if one is available. If a lar is reduced to 0 hit points or fewer, it is banished to its statua for 24 hours, after which it is fully healed. If the lar does not have a statua, or the statua is destroyed while it is at 0 or fewer hit points, the lar is killed. &lt;/h5&gt;&lt;h5&gt;&lt;b&gt;Natural Invisibility (Su)&lt;/b&gt; This ability is constant, allowing a lar to remain invisible even when attacking. This ability is inherent and not subject to the invisibility purge spell. &lt;/h5&gt;&lt;h5&gt;&lt;b&gt;Statua (Su)&lt;/b&gt; All lares rely on a small stone figure, known as a statua, for survival. This figurine serves as a lar's home, resting place, and tie to the Material Plane. Lares typically rest within their statua, finding it a comfortable place from which to oversee their surroundings. For every round a lar spends doing nothing besides resting within its statua, it regenerates 1 point of damage. However, being separated from the statua for extended periods of time weakens the lar. For every 5 hours a lar remains outside of its statua, it takes 1d6 points of nonlethal damage. Only returning to the statua can heal this damage. If a lar falls to 0 hit points, even from nonlethal damage, it is banished back to the Upper Planes. While a lar's statua exists, the connected lar is treated as a native outsider. Any attempt to banish the lar-through dismissal or a similar spell-merely transports the creature back to its statua. If the statua is destroyed, a lar can be dismissed from the Material Plane as normal.&lt;/h5&gt;&lt;h5&gt;&lt;b&gt; Suggestion (Sp)&lt;/b&gt; A lar can influence creatures as per the spell suggestion, with some variations, at will. First, to influence a creature in this manner, a lar must occupy the same square as its target. The lar is considered to be able to speak any language and communicate with any creature-even animals and vermin (which are usually immune to mind-affecting effects)-for the purposes of this effect. The target may attempt to resist a lar's suggestion by making a DC 17 Will save. The save DC is Charisma-based and includes a +2 racial bonus.&lt;/h5&gt;&lt;/div&gt;&lt;br&gt;&lt;/br&gt;&lt;div&gt;&lt;h4&gt;&lt;p&gt;Sometimes referred to as "watchsouls," lares are subtle, benevolent spirits that prefer to spend their existence on the Material Plane minding the homes and fortunes of deserving mortals. Kind but aloof, lares watch over their mortal wards and help only when they are most needed. Yet where their homes are intruded upon or their charges imperiled, they prove frighteningly effective guardians, turning everything in their tiny dominions into living weapons.&lt;/p&gt;&lt;p&gt;Lares are innately invisible, making the nature of their existence something of a mystery. Originating from the Upper Planes, these spirits have no true bodies and appear only as vague spectral eddies to those capable of seeing invisible beings. Yet while their forms prove vague, their blessings are undeniable.&lt;/p&gt;&lt;p&gt;&lt;b&gt;Ecology&lt;/b&gt;&lt;br&gt; Although formed upon the Upper Planes, lares find themselves drawn to the Material Plane. While some seek out mortal souls to watch over out of some innate sense of protectiveness, others feel a more specific draw, searching out members of specific races, nations, heritages, or families.&lt;/p&gt;&lt;p&gt;Upon taking up residence in a home of their choosing, what motivates and sustains these benevolent spirits is little understood. They seem to take sustenance from positive emotions, growing weak if left in places with quarrelsome residents or that fall to ruin. Lares never seem to die from negative emotions or abandonment, though, merely biding their time in the hopes that their dwelling might someday again host amenable residents.&lt;/p&gt;&lt;p&gt;&lt;b&gt;Habitat &amp; Society&lt;/b&gt;&lt;br&gt; Mortals sharing their home with a lar often create household shrines to them. These tiny sanctuaries, called lararia (singular lararium), serve to house the lar's statuae. Though the lar does not require offerings, many families give them anyway, treating their spirit with reverence. Over time, the lar might become like a member of the family, with the spirit offering advice and taking a keen interest in the raising of children and protection of the home.&lt;/p&gt;&lt;p&gt;Once a family has been chosen, a lar does not leave its dwelling, not even to follow the family during extended leaves. The only exception to this is if the family takes the statua with them, though this is not a practice lares encourage. Since the statuae are their anchors to the Material Plane, lares are insecure about exposing them to the outside world where they might be lost, stolen, or damaged.&lt;/p&gt;&lt;p&gt;&lt;b&gt;Summoning a Lar&lt;/b&gt;&lt;br&gt; A tradtion said to have been created and passed down since the days of lost Azlant, many families, homes, and even shops and public buildings along the Inner Sea invite lares to take up residence, seeking the blessings of the divine.&lt;/p&gt;&lt;p&gt;Few, however, know when their invitations have been accepted, though, as a lar might prove aloof for months or years as it gauges its new wards. In order to welcome such spirits, families construct tiny effigies called statuae in the shapes of honored ancestors, regional heroes, or fanciful creatures, in which the spirits might come and reside. These statuae are non-magical effigies, typically composed of stone or fine wood and anointed with fine lacquers and oils, requiring 2 days, a successful DC 20 Craft check, and 40 gp to create.&lt;/p&gt;&lt;p&gt;Once created, these Diminuative figures typically have a hardness of 5 and 10 hit points. If destroyed, a statua may be recreated in this same method.&lt;/p&gt;&lt;p&gt;Summoning a lar is a more elaborate affair, requiring nightly prayers and small offerings of fruit, incense, flowers, and similar gifts to the statuae. For each night one prays to the figure for their home or family's protection there is a cumulative 1% chance a lar hears and turns its attention to the petitioner. This attention doesn't mean that a lar will aid a home, but merely that it has heard the prayer, and it might yet decide that its philosophies and virtues are incompatible with the supplicant. If such is the case, the lar quietly ignores the prayer, and the petitioner's chance to gain a lar's attention resets to 0%, all entirely unknown to the mortal.&lt;/p&gt;&lt;p&gt;When a lar does accept an invitation, it may immediately plane shift to the associated statua, claiming it as its own.&lt;/p&gt;&lt;p&gt;A lar typically makes some subtle acknowledgement that it has come, perhaps slightly altering its statua's appearance or lighting candles upon its arrival. It still often takes months, even years, for a lar to become intimate with a family and make its presence actively known, and some never do.&lt;/p&gt;&lt;p&gt;&lt;b&gt;Lares in Golarion&lt;/b&gt;&lt;br&gt; Lares exhibit extremely variable personalities, and while some prove aloof even after centuries, others become gregarious members of their protected families. Noted here are just two such dichotomous lares rumored to guard sites in Golarion.&lt;/p&gt;&lt;p&gt;Uncle Penates: When only the members of the Aphinius family of Taldor are present, their home's lar possesses the expensive painting within their drawing room.&lt;/p&gt;&lt;p&gt;From its hidden statua just behind the painting, the boisterous spirit delights in animating the fine oils to make it appear as though the paunchy and opulently dressed Taldan nobleman pictured is personally relaxing and conversing with the family members nearby. None of the family know the nature of the effect, many believing the house is haunted by the spirit of their ancestor, but none fear or begrudge the presence of kind old Uncle Penates.&lt;/p&gt;&lt;p&gt;Wolz: This lar has long lingered in the burnt-out ruin of an old stone cottage just east of Windsong Abby in Varisia. His wolfshaped statua having fallen beneath a pile of hearth stones, Wolz subtly watches over any goodly travelers who come to rest in the tiny ruin, lighting a fire, providing water, and warding off danger as if they were his long-lost family.&lt;/p&gt;&lt;/h4&gt;&lt;/div&gt;</t>
  </si>
  <si>
    <t>Apostate Devil</t>
  </si>
  <si>
    <t>darkvision 60 ft., see in darkness; Perception +28</t>
  </si>
  <si>
    <t>46, touch 20, flat-footed 36</t>
  </si>
  <si>
    <t>(+14 armor, +10 Dex, +12 natural)</t>
  </si>
  <si>
    <t>(18d10+162)</t>
  </si>
  <si>
    <t>regeneration 5</t>
  </si>
  <si>
    <t>Fort +20, Ref +16, Will +20</t>
  </si>
  <si>
    <t>30 ft., fly 30 ft. (perfect)</t>
  </si>
  <si>
    <t>2 claws +28 (1d8+9/19-20 plus 1d6 Wisdom drain)</t>
  </si>
  <si>
    <t>boundless reach, ohrwurm, summon devil</t>
  </si>
  <si>
    <t>Spell-Like Abilities (CL 18th) At will-alter self (DC 20), dream (DC 24), greater teleport (self plus 50 lbs. of objects only), major image (DC 22), mirage arcana (DC 24) 3/day-blasphemy (DC 26), dominate person (DC 24), hold monster (DC 22), insanity (DC 26), touch of idiocy, veil (DC 25) 1/day-mind fog (DC 24), screen (DC 27)</t>
  </si>
  <si>
    <t>Str 28, Dex 31, Con 28, Int 21, Wis 24, Cha 28</t>
  </si>
  <si>
    <t>Agile Maneuvers, Combat Expertise, Combat Reflexes, Improved Critical (claw), Improved Disarm, Improved Initiative, Iron Will, Persuasive, Weapon Focus (claw)</t>
  </si>
  <si>
    <t>Acrobatics +28, Bluff +30, Diplomacy +34, Disguise +27, Fly +18, Intimidate +34, Knowledge (history) +26, Knowledge (planes) +26, Knowledge (religion) +26, Perception +28, Sense Motive +28, Stealth +28</t>
  </si>
  <si>
    <t>Abyssal, Celestial, Common, Draconic, Infernal; indomitable oration, telepathy 100 ft.</t>
  </si>
  <si>
    <t>evangelization, indomitable oration, malleable form</t>
  </si>
  <si>
    <t>double (+5 shadow full plate, other treasure)</t>
  </si>
  <si>
    <t>Armored in the ceremonial garb of some grim knight, this figure stands unnaturally still, though the intricate metalwork patterns of its sculpted mantle writhe and shift as if alive. Claws the length of longswords extend from its armored fingers in razor-sharp fans, and no head or helm rests upon its ironclad shoulders. Instead, there hovers only a plain mask, an unnatural facade devoid of all empathy, emotion, or mercy.</t>
  </si>
  <si>
    <t>Book of the Damned V1</t>
  </si>
  <si>
    <t>Boundless Reach (Su) A deimavigga's claws slice through reality, allowing it to make melee attacks against any creature it is aware of-typically meaning creatures within 100 feet. The devil still only threatens the 10-foot area around it and it cannot make attacks of opportunity against creatures farther away. This ability can span vast distances, allowing a deimavigga making use of divination magic to detect distant creatures and attack foes separated by miles or even planes. Spells like forbiddance, which prevent planar travel, also protect against a deimavigga's claws. The spell dimensional anchor also prevents a deimavigga from using this ability for the duration of that spell. An attacked creature can retaliate that round, striking at the devil's claws with weapons or spells as if its entire body were present, but cannot grapple or otherwise prevent the claws from vanishing out of reach at the end of the round. Evangelization (Su) The words of deimaviggas are poison to the mind. Every round a deimavigga speaks (a free action), all non-devils with an Intelligence score of 3 or higher within 30 feet must make a DC 28 Will save or become vulnerable to its blasphemous discourse. The DC of this Will save increases by +1 for each consecutive round a creature has listened to the same deimavigga speak. Creatures must be listening to a deimavigga to be affected by its oration. Deafened creatures and those in combat-either with the deimavigga or other creatures-are not considered to be listening. Victims cannot simply declare they are not listening without taking steps to impede their hearing. Upon failing this save, a victim can be affected by the heretical power of a deimavigga's words. The devil may use its speech to affect a listener in ways that mimic any of the following spells: calm emotions (DC 21), charm monster (DC 23), command (DC 20), confusion (DC 23), crushing despair (DC 23), deep slumber (DC 22), enthrall (DC 21), modify memory (DC 23), rage (DC 22), or suggestion (DC 22). Victims still receive saving throws against these spell effects, but if they fail their saves they are not aware the devil is working its power upon them. A deimavigga can affect multiple victims with different spell effects in the same round. A creature that makes its save against this ability is immune to that particular devil's evangelization for the next 24 hours. This is a sonic mind-affecting effect. The base save DC is Charisma-based. Indomitable Oration (Su) A deimavigga's speech is always perfectly clear and cannot be silenced or warped. In areas of incredible noise, through water or airless voids, even in areas of magical silence, these devil's voices can still be heard normally. All beings understand deimaviggas, as if these devils constantly spoke in all tongues at once. Malleable Form (Su) A deimavigga has complete control over its physical form, and if transformed into another shape against its will, it can revert to its own form as a free action. Ohrwurm (Ex) As a standard action, three times per day, a deimavigga can whisper a fundamental and terrifying multiversal truth to one creature within 5 feet. The target must make a DC 28 Will save or have the devil's words take root in its psyche. Outsiders and elementals have a +2 bonus on their saves to resist this ability. Initially, the deimavigga's words seem to have no effect. Anytime the victim tries to rest, though, he must make an additional DC 28 Will save or be affected as per the spell nightmare (even if the victim doesn't technically sleep). After a night of suffering vivid dreams and wrestling with the devil's words, the victim must make yet another DC 28 Will save or have its alignment shift one step toward lawful evil. Only by unlearning what the deimavigga told it can a victim be free of this effect, requiring a spell such as miracle, modify memory, or wish. Summon Devil (Sp) Once per day a deimavigga can attempt to summon 1d6 osyluths or 2d4 barbazu with a 50% chance of success, or 1 gelugon with a 20% chance of success. This ability is the equivalent of an 8th-level spell. Wisdom Drain (Su) A deimavigga drains 1d6 points of Wisdom each time it hits with its claw attack. (A deimavigga does not heal any damage when it uses its Wisdom drain.)</t>
  </si>
  <si>
    <t>Regal, fearsome, and unfeeling, deimaviggas seek to turn the faithful from their gods, using cold logic to proselytize the path of atheism, the freedom of the mortal spirit, and the order offered by Hell. Their slowly ever-shifting masks speak envenomed words and imply the hollow nature of their lies. Speaking out against all deities-except for Asmodeus, whom they subtly tout as a bringer of discipline even as they downplay his divinity-these deadly intellectuals know that those who turn from their deities are more likely to succumb to the temptations of their diabolical brethren. Rather than attempting to sway the souls of individual mortals, these cunning fiends take on the roles of prophets of reason, disguising themselves beneath layers of illusion to evangelize the virtues and freedoms of lives unshackled from demanding deities. Occasionally one might focus its arguments on a soul of particular piety, delighting in throwing deities' most devoted servants into endless crises of faith. Deimaviggas care little for what gods their depredations affect, disenfranchising the worshipers of the divine and the profane alike. In their natural shapes, deimaviggas stand 7 feet tall and weigh a mere 120 pounds. When disguised, though, they typically take the forms of wise old men, priests who have "realized their folly," and even "angels" of truth. Habitat &amp; Society Deimaviggas prefer to spend their time upon the Material Plane, swaying the weak and corruptible souls of mortals. There they seek out either vast mortal cities, where their heresy might reach many ears, or small communities where the isolated might fall to their blasphemous philosophizing. When in Hell, though, they linger in Caina, tormenting the souls of those trapped upon its lonely islands, developing and testing complicated and often confusing arguments. Preferring to operate alone, these poison-tongued devils rarely work with others of their kind, even though their status as greater devils affords them great control over their lesser brethren. They find their arguments benefit from simplicity, their endeavors complicated by even the most obedient minions. Pit fiends and infernal dukes sometimes utilize deimaviggas as spies and spreaders of dissension and confusion, though even among devilkind these enigmatic fiends are considered strange and unnerving.</t>
  </si>
  <si>
    <t>&lt;link rel="stylesheet"href="PF.css"&gt;&lt;div&gt;&lt;h2&gt;Devil, Apostate&lt;/h2&gt;&lt;h3&gt;&lt;i&gt;Armored in the ceremonial garb of some grim knight, this figure stands unnaturally still, though the intricate metalwork patterns of its sculpted mantle writhe and shift as if alive. Claws the length of longswords extend from its armored fingers in razor-sharp fans, and no head or helm rests upon its ironclad shoulders. Instead, there hovers only a plain mask, an unnatural facade devoid of all empathy, emotion, or mercy.&lt;/i&gt;&lt;/h3&gt;&lt;br&gt;&lt;/br&gt;&lt;/div&gt;&lt;div class="heading"&gt;&lt;p class="alignleft"&gt;Apostate Devil (Deimavigga)&lt;/p&gt;&lt;p class="alignright"&gt;CR 17&lt;/p&gt;&lt;div style="clear: both;"&gt;&lt;/div&gt;&lt;/div&gt;&lt;div&gt;&lt;h5&gt;&lt;b&gt;XP &lt;/b&gt;102,400&lt;/h5&gt;&lt;h5&gt;LE  Medium outsider (devil, evil, extraplanar, lawful)&lt;/h5&gt;&lt;h5&gt;&lt;b&gt;Init &lt;/b&gt;+14; &lt;b&gt;Senses &lt;/b&gt;darkvision 60 ft., see in darkness; Perception +28&lt;/h5&gt;&lt;/div&gt;&lt;hr/&gt;&lt;div&gt;&lt;h5&gt;&lt;b&gt;DEFENSE&lt;/b&gt;&lt;/h5&gt;&lt;/div&gt;&lt;hr/&gt;&lt;div&gt;&lt;h5&gt;&lt;b&gt;AC &lt;/b&gt;46, touch 20, flat-footed 36 (+14 armor, +10 Dex, +12 natural)&lt;/h5&gt;&lt;h5&gt;&lt;b&gt;hp &lt;/b&gt;261 (18d10+162); regeneration 5&lt;/h5&gt;&lt;h5&gt;&lt;b&gt;Fort &lt;/b&gt;+20, &lt;b&gt;Ref &lt;/b&gt;+16, &lt;b&gt;Will &lt;/b&gt;+20&lt;/h5&gt;&lt;h5&gt;&lt;b&gt;DR &lt;/b&gt;10/good and silver; &lt;b&gt;Immune &lt;/b&gt;fire, poison; &lt;b&gt;Resist &lt;/b&gt;acid 10, cold 10; &lt;b&gt;SR &lt;/b&gt;27&lt;/h5&gt;&lt;/div&gt;&lt;hr/&gt;&lt;div&gt;&lt;h5&gt;&lt;b&gt;OFFENSE&lt;/b&gt;&lt;/h5&gt;&lt;/div&gt;&lt;hr/&gt;&lt;div&gt;&lt;h5&gt;&lt;b&gt;Spd &lt;/b&gt;30 ft., fly 30 ft. (perfect)&lt;/h5&gt;&lt;h5&gt;&lt;b&gt;Melee &lt;/b&gt;2 claws +28 (1d8+9/19-20 plus 1d6 Wisdom drain)&lt;/h5&gt;&lt;h5&gt;&lt;b&gt;Space &lt;/b&gt;5 ft.; &lt;b&gt;Reach &lt;/b&gt;10 ft.&lt;/h5&gt;&lt;h5&gt;&lt;b&gt;Special Attacks &lt;/b&gt;boundless reach, ohrwurm, summon devil&lt;/h5&gt;&lt;h5&gt;&lt;b&gt;Spell-Like Abilities&lt;/b&gt; (CL 18th)&lt;/br&gt;At will&amp;mdash;&lt;i&gt;alter self&lt;/i&gt; (DC 20), &lt;i&gt;dream&lt;/i&gt; (DC 24), &lt;i&gt;greater teleport&lt;/i&gt; (self plus 50 lbs. of objects only), &lt;i&gt;major image&lt;/i&gt; (DC 22), &lt;i&gt;mirage arcana&lt;/i&gt; (DC 24)&lt;/br&gt;3/day&amp;mdash;&lt;i&gt;blasphemy&lt;/i&gt; (DC 26), &lt;i&gt;dominate person&lt;/i&gt; (DC 24), &lt;i&gt;hold monster&lt;/i&gt; (DC 22), &lt;i&gt;insanity&lt;/i&gt; (DC 26),&lt;i&gt; touch of idiocy&lt;/i&gt;, &lt;i&gt;veil&lt;/i&gt; (DC 25)&lt;/br&gt;1/day&amp;mdash;&lt;i&gt;mind fog&lt;/i&gt; (DC 24), &lt;i&gt;screen&lt;/i&gt; (DC 27)&lt;/h5&gt;&lt;/h5&gt;&lt;/div&gt;&lt;hr/&gt;&lt;div&gt;&lt;h5&gt;&lt;b&gt;STATISTICS&lt;/b&gt;&lt;/h5&gt;&lt;/div&gt;&lt;hr/&gt;&lt;div&gt;&lt;h5&gt;&lt;b&gt;Str&lt;/b&gt; 28, &lt;b&gt;Dex&lt;/b&gt; 31, &lt;b&gt;Con&lt;/b&gt; 28, &lt;b&gt;Int&lt;/b&gt; 21, &lt;b&gt;Wis&lt;/b&gt; 24, &lt;b&gt;Cha&lt;/b&gt; 28&lt;/h5&gt;&lt;h5&gt;&lt;b&gt;Base Atk &lt;/b&gt;+18; &lt;b&gt;CMB &lt;/b&gt;+28; &lt;b&gt;CMD &lt;/b&gt;47&lt;/h5&gt;&lt;h5&gt;&lt;b&gt;Feats &lt;/b&gt;Agile Maneuvers, Combat Expertise, Combat Reflexes, Improved Critical (claw), Improved Disarm, Improved Initiative, Iron Will, Persuasive, Weapon Focus (claw)&lt;/h5&gt;&lt;h5&gt;&lt;b&gt;Skills &lt;/b&gt;Acrobatics +28, Bluff +30, Diplomacy +34, Disguise +27, Fly +18, Intimidate +34, Knowledge (history) +26, Knowledge (planes) +26, Knowledge (religion) +26, Perception +28, Sense Motive +28, Stealth +28&lt;/h5&gt;&lt;h5&gt;&lt;b&gt;Languages &lt;/b&gt;Abyssal, Celestial, Common, Draconic, Infernal; indomitable oration, telepathy 100 ft.&lt;/h5&gt;&lt;h5&gt;&lt;b&gt;SQ &lt;/b&gt;evangelization, indomitable oration, malleable form&lt;/h5&gt;&lt;/div&gt;&lt;hr/&gt;&lt;div&gt;&lt;h5&gt;&lt;b&gt;ECOLOGY&lt;/b&gt;&lt;/h5&gt;&lt;/div&gt;&lt;hr/&gt;&lt;div&gt;&lt;h5&gt;&lt;b&gt;Environment &lt;/b&gt; Hell&lt;/h5&gt;&lt;h5&gt;&lt;b&gt;Organization &lt;/b&gt;solitary&lt;/h5&gt;&lt;h5&gt;&lt;b&gt;Treasure &lt;/b&gt;double (+5 shadow full plate, other treasure)&lt;/h5&gt;&lt;/div&gt;&lt;hr/&gt;&lt;div&gt;&lt;h5&gt;&lt;b&gt;SPECIAL ABILITIES&lt;/b&gt;&lt;/h5&gt;&lt;/div&gt;&lt;hr/&gt;&lt;div&gt;&lt;/h5&gt;&lt;h5&gt;&lt;b&gt;Boundless Reach (Su)&lt;/b&gt; A deimavigga's claws slice through reality, allowing it to make melee attacks against any creature it is aware of-typically meaning creatures within 100 feet. The devil still only threatens the 10-foot area around it and it cannot make attacks of opportunity against creatures farther away. This ability can span vast distances, allowing a deimavigga making use of divination magic to detect distant creatures and attack foes separated by miles or even planes. Spells&lt;/b&gt; like forbiddance, which prevent planar travel, also protect against a deimavigga's claws. The spell dimensional anchor also prevents a deimavigga from using this ability for the duration of that spell. An attacked creature can retaliate that round, striking at the devil's claws with weapons or spells as if its entire body were present, but cannot grapple or otherwise prevent the claws from vanishing out of reach at the end of the round. &lt;/h5&gt;&lt;h5&gt;&lt;b&gt;Evangelization (Su)&lt;/b&gt; The words of deimaviggas are poison to the mind. Every round a deimavigga speaks (a free action), all non-devils with an Intelligence score of 3 or higher within 30 feet must make a DC 28 Will save or become vulnerable to its blasphemous discourse. The DC of this Will save increases by +1 for each consecutive round a creature has listened to the same deimavigga speak. Creatures must be listening to a deimavigga to be affected by its oration. Deafened creatures and those in combat-either with the deimavigga or other creatures-are not considered to be listening. Victims cannot simply declare they are not listening without taking steps to impede their hearing. Upon failing this save, a victim can be affected by the heretical power of a deimavigga's words. The devil may use its speech to affect a listener in ways that mimic any of the following spells: calm emotions (DC 21), charm monster (DC 23), command (DC 20), confusion (DC 23), crushing despair (DC 23), deep slumber (DC 22), enthrall (DC 21), modify memory (DC 23), rage (DC 22), or suggestion (DC 22). Victims still receive saving throws against these spell effects, but if they fail their saves they are not aware the devil is working its power upon them. A deimavigga can affect multiple victims with different spell effects in the same round. A creature that makes its save against this ability is immune to that particular devil's evangelization for the next 24 hours. This is a sonic mind-affecting effect. The base save DC is Charisma-based. &lt;/h5&gt;&lt;h5&gt;&lt;b&gt;Indomitable Oration (Su)&lt;/b&gt; A deimavigga's speech is always perfectly clear and cannot be silenced or warped. In areas of incredible noise, through water or airless voids, even in areas of magical silence, these devil's voices can still be heard normally. All beings understand deimaviggas, as if these devils constantly spoke in all tongues at once. &lt;/h5&gt;&lt;h5&gt;&lt;b&gt;Malleable Form (Su)&lt;/b&gt; A deimavigga has complete control over its physical form, and if transformed into another shape against its will, it can revert to its own form as a free action.&lt;/h5&gt;&lt;h5&gt;&lt;b&gt; Ohrwurm (Ex)&lt;/b&gt; As a standard action, three times per day, a deimavigga can whisper a fundamental and terrifying multiversal truth to one creature within 5 feet. The target must make a DC 28 Will save or have the devil's words take root in its psyche. Outsiders and elementals have a +2 bonus on their saves to resist this ability. Initially, the deimavigga's words seem to have no effect. Anytime the victim tries to rest, though, he must make an additional DC 28 Will save or be affected as per the spell nightmare (even if the victim doesn't technically sleep). After a night of suffering vivid dreams and wrestling with the devil's words, the victim must make yet another DC 28 Will save or have its alignment shift one step toward lawful evil. Only by unlearning what the deimavigga told it can a victim be free of this effect, requiring a spell such as miracle, modify memory, or wish.&lt;/h5&gt;&lt;h5&gt;&lt;b&gt; Summon Devil (Sp)&lt;/b&gt; Once per day a deimavigga can attempt to summon 1d6 osyluths or 2d4 barbazu with a 50% chance of success, or 1 gelugon with a 20% chance of success. This ability is the equivalent of an 8th-level spell. &lt;/h5&gt;&lt;h5&gt;&lt;b&gt;Wisdom Drain (Su)&lt;/b&gt; A deimavigga drains 1d6 points of Wisdom each time it hits with its claw attack. (A deimavigga does not heal any damage when it uses its Wisdom drain.)&lt;/h5&gt;&lt;/div&gt;&lt;br&gt;&lt;/br&gt;&lt;div&gt;&lt;h4&gt;&lt;p&gt;Regal, fearsome, and unfeeling, deimaviggas seek to turn the faithful from their gods, using cold logic to proselytize the path of atheism, the freedom of the mortal spirit, and the order offered by Hell. Their slowly ever-shifting masks speak envenomed words and imply the hollow nature of their lies. Speaking out against all deities-except for Asmodeus, whom they subtly tout as a bringer of discipline even as they downplay his divinity-these deadly intellectuals know that those who turn from their deities are more likely to succumb to the temptations of their diabolical brethren.&lt;/p&gt;&lt;p&gt;Rather than attempting to sway the souls of individual mortals, these cunning fiends take on the roles of prophets of reason, disguising themselves beneath layers of illusion to evangelize the virtues and freedoms of lives unshackled from demanding deities. Occasionally one might focus its arguments on a soul of particular piety, delighting in throwing deities' most devoted servants into endless crises of faith. Deimaviggas care little for what gods their depredations affect, disenfranchising the worshipers of the divine and the profane alike.&lt;/p&gt;&lt;p&gt;In their natural shapes, deimaviggas stand 7 feet tall and weigh a mere 120 pounds. When disguised, though, they typically take the forms of wise old men, priests who have "realized their folly," and even "angels" of truth.&lt;/p&gt;&lt;p&gt;&lt;b&gt;Habitat &amp; Society&lt;/b&gt;&lt;br&gt; Deimaviggas prefer to spend their time upon the Material Plane, swaying the weak and corruptible souls of mortals.&lt;/p&gt;&lt;p&gt;There they seek out either vast mortal cities, where their heresy might reach many ears, or small communities where the isolated might fall to their blasphemous philosophizing.&lt;/p&gt;&lt;p&gt;When in Hell, though, they linger in Caina, tormenting the souls of those trapped upon its lonely islands, developing and testing complicated and often confusing arguments.&lt;/p&gt;&lt;p&gt;Preferring to operate alone, these poison-tongued devils rarely work with others of their kind, even though their status as greater devils affords them great control over their lesser brethren. They find their arguments benefit from simplicity, their endeavors complicated by even the most obedient minions. Pit fiends and infernal dukes sometimes utilize deimaviggas as spies and spreaders of dissension and confusion, though even among devilkind these enigmatic fiends are considered strange and unnerving.&lt;/p&gt;&lt;/h4&gt;&lt;/div&gt;</t>
  </si>
  <si>
    <t>Heresy Devil</t>
  </si>
  <si>
    <t>29, touch 7, flat-footed 29</t>
  </si>
  <si>
    <t>(+4 armor, -1 Dex, +18 natural, -2 size)</t>
  </si>
  <si>
    <t>(13d10+104)</t>
  </si>
  <si>
    <t>Fort +17, Ref +3, Will +13</t>
  </si>
  <si>
    <t>10 ft., fly 40 ft. (perfect)</t>
  </si>
  <si>
    <t>2 slams +18 (2d8+7), bite +18 (2d6+7)</t>
  </si>
  <si>
    <t>searing word +10 (3d6)</t>
  </si>
  <si>
    <t>blasphemous bile, summon devil</t>
  </si>
  <si>
    <t>Spell-Like Abilities (CL 13th) At will-deathwatch, greater teleport (self plus 50 lbs. of objects only), illusory script (DC 17), mage hand, major image (DC 17), message 3/day-contagion (DC 19), deeper darkness, dispel good, dispel magic, invisibility purge, magic circle against good, speak with dead (DC 18), telekinesis (DC 20), stinking cloud (DC 17), summon monster V, unholy blight (DC 19), zone of silence 1/day-blasphemy (DC 20), legend lore, mislead, unhallow</t>
  </si>
  <si>
    <t>Str 24, Dex 8, Con 24, Int 22, Wis 21, Cha 20</t>
  </si>
  <si>
    <t>Diehard, Endurance, Great Fortitude, Improved Initiative, Persuasive, Toughness</t>
  </si>
  <si>
    <t>Bluff +21, Diplomacy +25, Fly +8, Intimidate +17, Knowledge (arcana) +22, Knowledge (history) +19, Knowledge (planes) +22, Knowledge (religion) +22, Perception +21, Perform (oratory) +18, Profession (librarian) +10, Sense Motive +21, Spellcraft +22</t>
  </si>
  <si>
    <t>Abyssal, Celestial, Draconic, Infernal</t>
  </si>
  <si>
    <t>corpulence, devil summoner, throne of skulls</t>
  </si>
  <si>
    <t>solitary, pair, or lecture (3-8)</t>
  </si>
  <si>
    <t>Seemingly fused with a monstrous throne of iron skulls, this impossibly corpulent being floats several feet off the ground. Trappings cut in mockery of holy vestments do little to cover the thing's pallid, leaking rolls of blister-pocked girth. Worthless, clublike hands waggle like maggots, directing a cloud of weathered scrolls and blasphemous tomes that orbit its bulk. Barely distinguishable amid its mound of chins squints a pair of glassy black eyes, riding above a disproportionately wide mouth curled into a perpetually lecherous grin.</t>
  </si>
  <si>
    <t>Corpulence (Ex) Ayngavhauls are greasy and grossly obese. This extraordinary bulk provides them with a +10 bonus on their combat maneuver defense. Blasphemous Bile (Su) 30-ft. line, once every 1d4 hours; damage 4d6 acid, Reflex DC 23 half. Those struck by this bile find themselves drenched in liquid corruption so profound it impedes the power of non-evil divine magic for 10 minutes. Any non-evil divine spellcaster who casts a spell targeting a creature soaked in an ayngavhaul's bile must make a DC 23 caster level check or have the spell fail. A creature affected by this bile may wash off the sludge by spending a round and using at least a gallon of fluid to cleanse itself. The save DC is Constitution-based. Devil Summoner (Su) Ayngavhauls know the secrets of all breeds of devils, utilizing such leverage in the summoning of their kind. Any devil within 30 feet of an ayngavhaul has half again the normal chance of having a fiend respond to its summon devil ability. For example, an osyluth's usual 35% chance to summon another bone devil increases to 52% when within 30 feet of an ayngavhaul. Summoning bonuses provided by multiple ayngavahuls do not stack. Ayngavahuls are immune to this ability, from both themselves and others of their kind. Searing Word (Su) An ayngavhaul can speak words of torment, giving them shape and sending them streaking toward their enemies in the form of diabolical sigils. Any good-aligned creature struck by one of these infernal words takes 3d6 points of hellfire damage (half fire, half evil energy); nongood creatures take half damage. These words cannot affect creatures affected by protection from evil or within an area of magical silence. Summon Devil (Sp) Once per day an ayngavhaul can attempt to summon 2d6 imps, 1d4 bearded devils, or 2 bone devils with an 80% chance of success, or a contract devil (see Pathfinder Adventure Path volume #12) with a 45% chance of success. This ability is the equivalent of a 6th-level spell. Throne of Skulls (Su) All ayngavhauls hover upon fearsome infernal thrones. These thrones grant the devils their fly speed and a +4 armor bonus. Should an ayngavhaul be grappled or knocked down, it is unseated from its throne and loses these benefits. An ayngavhaul has telepathic command over its throne and may call its conveyance back and reseat itself as a full-round action.</t>
  </si>
  <si>
    <t>Bloated scholars of despair, ayngavhauls collect, create, and spread heresies and apocrypha, sowing disbelief and corruption to all who would seek their foul wisdom. Ironically among the most humanlike, yet still most repulsive breeds of devilkind, these corpulent blasphemers are barely even able to move without the aid of their profane floating thrones. Although their bloated forms make them considerably less of a threat than their brethren physically, they speak maledictions foul enough to agonize those who hear them, yet even with such powers of vicious wisdom, their true strength lies in their envenomed words and temptations of the mind. Their centuries of research grant them great leverage over their diabolical kin, and few devils dare not obey the summons of these hellish scholars. Ayngavhauls are roughly ovular in form, their def lated girths about 10 feet tall with their rolls of wet gristle spreading over 13 feet wide. Off their thrones, these devils weigh approximately 2,300 pounds, though the eldest can weigh considerably more. Ecology Ayngavhauls' bloated girths make them slaves to their repulsive physical forms. All ayngavhauls, even the newly formed, are monstrously obese, trapped within prisons of their own leaking, diabolical flesh. To aid them, though, the forges of Phlegethon create terrifying thrones empowered by infernal magics. These foul chariots hold their corpulent masters aloft, serving as both vehicles and sources of profane protection. Each throne of skulls is bound to a specific ayngavhaul, dissolving into a pile of ashes and a breath of searing iron dust should its master be destroyed. Habitat &amp; Society The majority of ayngavhuals frequent the grim libraries of Hell, particularly the mired museums of Stygia; the Fallen Fastness of Dis; and Betzebbul, the palace of Baalzebul, in Cocytus. Within these heretical storehouses and academies of evil, these grotesque devils rewrite the histories of countless worlds to obscure truths and skew the past toward the desires of Hell. Grotesque curators of a sort, individual ayngavhauls take great pride in specializing in fields none of their brethren have ever thought to focus their studies upon-the more obscure and blasphemous, the better. Thus, while one devil might spend eons learning all there is to know of linnorm frost poisons, another might research the nuances of Azlanti voice tearing. Each seeks to promote its particular field of research above all others, sowing its knowledge among their blasphemous works, minions, and summoners who might put such foul wisdom to the most sinister uses. They prove incessantly paranoid that the works of their brethren might be outstripping their own discoveries, or that others in related fields might be stealing their research, thus proving both suspicious of their kindred and intimately familiar with the works of other infernal scholars. As such, a single ayngavhaul might begrudgingly point a summoner in search of specific information toward a diabolical expert, though these knowledge-obsessed fiends never reveal their secrets without demanding a price.</t>
  </si>
  <si>
    <t>&lt;link rel="stylesheet"href="PF.css"&gt;&lt;div&gt;&lt;h2&gt;Devil, Heresy&lt;/h2&gt;&lt;h3&gt;&lt;i&gt;Seemingly fused with a monstrous throne of iron skulls, this impossibly corpulent being floats several feet off the ground. Trappings cut in mockery of holy vestments do little to cover the thing's pallid, leaking rolls of blister-pocked girth. Worthless, clublike hands waggle like maggots, directing a cloud of weathered scrolls and blasphemous tomes that orbit its bulk. Barely distinguishable amid its mound of chins squints a pair of glassy black eyes, riding above a disproportionately wide mouth curled into a perpetually lecherous grin.&lt;/i&gt;&lt;/h3&gt;&lt;br&gt;&lt;/br&gt;&lt;/div&gt;&lt;div class="heading"&gt;&lt;p class="alignleft"&gt;Heresy Devil (Ayngavhaul)&lt;/p&gt;&lt;p class="alignright"&gt;CR 12&lt;/p&gt;&lt;div style="clear: both;"&gt;&lt;/div&gt;&lt;/div&gt;&lt;div&gt;&lt;h5&gt;&lt;b&gt;XP &lt;/b&gt;19,200&lt;/h5&gt;&lt;h5&gt;LE  Huge outsider (devil, evil, extraplanar, lawful)&lt;/h5&gt;&lt;h5&gt;&lt;b&gt;Init &lt;/b&gt;+3; &lt;b&gt;Senses &lt;/b&gt;darkvision 60 ft., see in darkness; Perception +21&lt;/h5&gt;&lt;/div&gt;&lt;hr/&gt;&lt;div&gt;&lt;h5&gt;&lt;b&gt;DEFENSE&lt;/b&gt;&lt;/h5&gt;&lt;/div&gt;&lt;hr/&gt;&lt;div&gt;&lt;h5&gt;&lt;b&gt;AC &lt;/b&gt;29, touch 7, flat-footed 29 (+4 armor, -1 Dex, +18 natural, -2 size)&lt;/h5&gt;&lt;h5&gt;&lt;b&gt;hp &lt;/b&gt;175 (13d10+104); fast healing 5&lt;/h5&gt;&lt;h5&gt;&lt;b&gt;Fort &lt;/b&gt;+17, &lt;b&gt;Ref &lt;/b&gt;+3, &lt;b&gt;Will &lt;/b&gt;+13&lt;/h5&gt;&lt;h5&gt;&lt;b&gt;DR &lt;/b&gt;5/good; &lt;b&gt;Immune &lt;/b&gt;fire, poison; &lt;b&gt;Resist &lt;/b&gt;acid 10, cold 10; &lt;b&gt;SR &lt;/b&gt;22&lt;/h5&gt;&lt;/div&gt;&lt;hr/&gt;&lt;div&gt;&lt;h5&gt;&lt;b&gt;OFFENSE&lt;/b&gt;&lt;/h5&gt;&lt;/div&gt;&lt;hr/&gt;&lt;div&gt;&lt;h5&gt;&lt;b&gt;Spd &lt;/b&gt;10 ft., fly 40 ft. (perfect)&lt;/h5&gt;&lt;h5&gt;&lt;b&gt;Melee &lt;/b&gt;2 slams +18 (2d8+7), bite +18 (2d6+7)&lt;/h5&gt;&lt;h5&gt;&lt;b&gt;Ranged &lt;/b&gt;searing word +10 (3d6)&lt;/h5&gt;&lt;h5&gt;&lt;b&gt;Space &lt;/b&gt;15 ft.; &lt;b&gt;Reach &lt;/b&gt;5 ft.&lt;/h5&gt;&lt;h5&gt;&lt;b&gt;Special Attacks &lt;/b&gt;blasphemous bile, summon devil&lt;/h5&gt;&lt;h5&gt;&lt;b&gt;Spell-Like Abilities&lt;/b&gt; (CL 13th)&lt;/br&gt;At will&amp;mdash;&lt;i&gt;deathwatch&lt;/i&gt;, &lt;i&gt;greater teleport&lt;/i&gt; (self plus 50 lbs. of objects only), &lt;i&gt;illusory script&lt;/i&gt; (DC 17),&lt;i&gt; mage hand&lt;/i&gt;, &lt;i&gt;major image&lt;/i&gt; (DC 17),&lt;i&gt; message&lt;/i&gt;&lt;/br&gt;3/day&amp;mdash;&lt;i&gt;contagion&lt;/i&gt; (DC 19),&lt;i&gt; deeper darkness&lt;/i&gt;,&lt;i&gt; dispel good&lt;/i&gt;,&lt;i&gt; dispel magic&lt;/i&gt;,&lt;i&gt; invisibility purge&lt;/i&gt;,&lt;i&gt; magic circle against good&lt;/i&gt;, &lt;i&gt;speak with dead&lt;/i&gt; (DC 18), &lt;i&gt;telekinesis&lt;/i&gt; (DC 20), &lt;i&gt;stinking cloud&lt;/i&gt; (DC 17),&lt;i&gt; summon monster V&lt;/i&gt;, &lt;i&gt;unholy blight&lt;/i&gt; (DC 19),&lt;i&gt; zone of silence&lt;/i&gt;&lt;/br&gt;1/day&amp;mdash;&lt;i&gt;blasphemy&lt;/i&gt; (DC 20),&lt;i&gt; legend lore&lt;/i&gt;,&lt;i&gt; mislead&lt;/i&gt;, &lt;i&gt;unhallow&lt;/i&gt;&lt;/h5&gt;&lt;/h5&gt;&lt;/div&gt;&lt;hr/&gt;&lt;div&gt;&lt;h5&gt;&lt;b&gt;STATISTICS&lt;/b&gt;&lt;/h5&gt;&lt;/div&gt;&lt;hr/&gt;&lt;div&gt;&lt;h5&gt;&lt;b&gt;Str&lt;/b&gt; 24, &lt;b&gt;Dex&lt;/b&gt; 8, &lt;b&gt;Con&lt;/b&gt; 24, &lt;b&gt;Int&lt;/b&gt; 22, &lt;b&gt;Wis&lt;/b&gt; 21, &lt;b&gt;Cha&lt;/b&gt; 20&lt;/h5&gt;&lt;h5&gt;&lt;b&gt;Base Atk &lt;/b&gt;+13; &lt;b&gt;CMB &lt;/b&gt;+18; &lt;b&gt;CMD &lt;/b&gt;37&lt;/h5&gt;&lt;h5&gt;&lt;b&gt;Feats &lt;/b&gt;Diehard, Endurance, Great Fortitude, Improved Initiative, Persuasive, Toughness&lt;/h5&gt;&lt;h5&gt;&lt;b&gt;Skills &lt;/b&gt;Bluff +21, Diplomacy +25, Fly +8, Intimidate +17, Knowledge (arcana) +22, Knowledge (history) +19, Knowledge (planes) +22, Knowledge (religion) +22, Perception +21, Perform (oratory) +18, Profession (librarian) +10, Sense Motive +21, Spellcraft +22&lt;/h5&gt;&lt;h5&gt;&lt;b&gt;Languages &lt;/b&gt;Abyssal, Celestial, Draconic, Infernal&lt;/h5&gt;&lt;h5&gt;&lt;b&gt;SQ &lt;/b&gt;corpulence, devil summoner, throne of skulls&lt;/h5&gt;&lt;/div&gt;&lt;hr/&gt;&lt;div&gt;&lt;h5&gt;&lt;b&gt;ECOLOGY&lt;/b&gt;&lt;/h5&gt;&lt;/div&gt;&lt;hr/&gt;&lt;div&gt;&lt;h5&gt;&lt;b&gt;Environment &lt;/b&gt; Hell&lt;/h5&gt;&lt;h5&gt;&lt;b&gt;Organization &lt;/b&gt;solitary, pair, or lecture (3-8)&lt;/h5&gt;&lt;h5&gt;&lt;b&gt;Treasure &lt;/b&gt;standard&lt;/h5&gt;&lt;/div&gt;&lt;hr/&gt;&lt;div&gt;&lt;h5&gt;&lt;b&gt;SPECIAL ABILITIES&lt;/b&gt;&lt;/h5&gt;&lt;/div&gt;&lt;hr/&gt;&lt;div&gt;&lt;h5&gt;&lt;b&gt;Corpulence (Ex)&lt;/b&gt; Ayngavhauls are greasy and grossly obese. This extraordinary bulk provides them with a +10 bonus on their combat maneuver defense. &lt;/h5&gt;&lt;h5&gt;&lt;b&gt;Blasphemous Bile (Su)&lt;/b&gt; 30-ft. line, once every 1d4 hours; damage 4d6 acid, Reflex DC 23 half. Those struck by this bile find themselves drenched in liquid corruption so profound it impedes the power of non-evil divine magic for 10 minutes. Any non-evil divine spellcaster who casts a spell targeting a creature soaked in an ayngavhaul's bile must make a DC 23 caster level check or have the spell fail. A creature affected by this bile may wash off the sludge by spending a round and using at least a gallon of fluid to cleanse itself. The save DC is Constitution-based. &lt;/h5&gt;&lt;h5&gt;&lt;b&gt;Devil Summoner (Su)&lt;/b&gt; Ayngavhauls know the secrets of all breeds of devils, utilizing such leverage in the summoning of their kind. Any devil within 30 feet of an ayngavhaul has half again the normal chance of having a fiend respond to its summon devil ability. For example, an osyluth's usual 35% chance to summon another bone devil increases to 52% when within 30 feet of an ayngavhaul. Summoning bonuses provided by multiple ayngavahuls do not stack. Ayngavahuls are immune to this ability, from both themselves and others of their kind. &lt;/h5&gt;&lt;h5&gt;&lt;b&gt;Searing Word (Su)&lt;/b&gt; An ayngavhaul can speak words of torment, giving them shape and sending them streaking toward their enemies in the form of diabolical sigils. Any good-aligned creature struck by one of these infernal words takes 3d6 points of hellfire damage (half fire, half evil energy); nongood creatures take half damage. These words cannot affect creatures affected by protection from evil or within an area of magical silence.&lt;/h5&gt;&lt;h5&gt;&lt;b&gt; Summon Devil (Sp)&lt;/b&gt; Once per day an ayngavhaul can attempt to summon 2d6 imps, 1d4 bearded devils, or 2 bone devils with an 80% chance of success, or a contract devil (see Pathfinder Adventure Path volume #12) with a 45% chance of success. This ability is the equivalent of a 6th-level spell. &lt;/h5&gt;&lt;h5&gt;&lt;b&gt;Throne of Skulls (Su)&lt;/b&gt; All ayngavhauls hover upon fearsome infernal thrones. These thrones grant the devils their fly speed and a +4 armor bonus. Should an ayngavhaul be grappled or knocked down, it is unseated from its throne and loses these benefits. An ayngavhaul has telepathic command over its throne and may call its conveyance back and reseat itself as a full-round action.&lt;/h5&gt;&lt;/div&gt;&lt;br&gt;&lt;/br&gt;&lt;div&gt;&lt;h4&gt;&lt;p&gt;Bloated scholars of despair, ayngavhauls collect, create, and spread heresies and apocrypha, sowing disbelief and corruption to all who would seek their foul wisdom. Ironically among the most humanlike, yet still most repulsive breeds of devilkind, these corpulent blasphemers are barely even able to move without the aid of their profane floating thrones.&lt;/p&gt;&lt;p&gt;Although their bloated forms make them considerably less of a threat than their brethren physically, they speak maledictions foul enough to agonize those who hear them, yet even with such powers of vicious wisdom, their true strength lies in their envenomed words and temptations of the mind. Their centuries of research grant them great leverage over their diabolical kin, and few devils dare not obey the summons of these hellish scholars.&lt;/p&gt;&lt;p&gt;Ayngavhauls are roughly ovular in form, their def lated girths about 10 feet tall with their rolls of wet gristle spreading over 13 feet wide. Off their thrones, these devils weigh approximately 2,300 pounds, though the eldest can weigh considerably more.&lt;/p&gt;&lt;p&gt;&lt;b&gt;Ecology&lt;/b&gt;&lt;br&gt; Ayngavhauls' bloated girths make them slaves to their repulsive physical forms. All ayngavhauls, even the newly formed, are monstrously obese, trapped within prisons of their own leaking, diabolical flesh. To aid them, though, the forges of Phlegethon create terrifying thrones empowered by infernal magics. These foul chariots hold their corpulent masters aloft, serving as both vehicles and sources of profane protection. Each throne of skulls is bound to a specific ayngavhaul, dissolving into a pile of ashes and a breath of searing iron dust should its master be destroyed.&lt;/p&gt;&lt;p&gt;&lt;b&gt;Habitat &amp; Society&lt;/b&gt;&lt;br&gt; The majority of ayngavhuals frequent the grim libraries of Hell, particularly the mired museums of Stygia; the Fallen Fastness of Dis; and Betzebbul, the palace of Baalzebul, in Cocytus. Within these heretical storehouses and academies of evil, these grotesque devils rewrite the histories of countless worlds to obscure truths and skew the past toward the desires of Hell. Grotesque curators of a sort, individual ayngavhauls take great pride in specializing in fields none of their brethren have ever thought to focus their studies upon-the more obscure and blasphemous, the better. Thus, while one devil might spend eons learning all there is to know of linnorm frost poisons, another might research the nuances of Azlanti voice tearing. Each seeks to promote its particular field of research above all others, sowing its knowledge among their blasphemous works, minions, and summoners who might put such foul wisdom to the most sinister uses. They prove incessantly paranoid that the works of their brethren might be outstripping their own discoveries, or that others in related fields might be stealing their research, thus proving both suspicious of their kindred and intimately familiar with the works of other infernal scholars. As such, a single ayngavhaul might begrudgingly point a summoner in search of specific information toward a diabolical expert, though these knowledge-obsessed fiends never reveal their secrets without demanding a price.&lt;/p&gt;&lt;/h4&gt;&lt;/div&gt;</t>
  </si>
  <si>
    <t>Lesser Host Devil</t>
  </si>
  <si>
    <t>darkvision 60 ft., see in darkness; Perception +6</t>
  </si>
  <si>
    <t>(+3 Dex, +1 dodge, +2 natural, +1 size)</t>
  </si>
  <si>
    <t>Fort +6, Ref +7, Will +0</t>
  </si>
  <si>
    <t>5 ft., fly 60 ft. (good)</t>
  </si>
  <si>
    <t>mwk spear +7 (1d8+1), 2 claws +6 (1d4+1)</t>
  </si>
  <si>
    <t>noxious breath, summon devil</t>
  </si>
  <si>
    <t>Spell-Like Abilities (CL 4th) At will-dancing lights, detect magic, greater teleport (self plus 50 lbs. of objects only), mage hand, ventriloquism (DC 10)</t>
  </si>
  <si>
    <t>Str 13, Dex 17, Con 14, Int 7, Wis 9, Cha 8</t>
  </si>
  <si>
    <t>Dodge, Hover</t>
  </si>
  <si>
    <t>Acrobatics +9, Escape Artist +9, Fly +11, Perception +6, Stealth +13</t>
  </si>
  <si>
    <t>Infernal; telepathy 100 ft.</t>
  </si>
  <si>
    <t>superior grappler, shared senses, swarming</t>
  </si>
  <si>
    <t>solitary or flock (2d4)</t>
  </si>
  <si>
    <t>standard (masterwork Small spear, other treasure)</t>
  </si>
  <si>
    <t>This tangle of scaly avian limbs furiously beats its double pair of vulture-like wings, keeping its fiendish, horned skull-head aloft. As fetid breath rises from its repulsive, fly-covered visage, clawed arms work together to slash the air with a vicious-looking spear.</t>
  </si>
  <si>
    <t>Superior Grappler (Ex) A gaav can wield a weapon and still make grapple checks. If it's not wielding a weapon, a gaav gains a +4 bonus on grapple checks. In addition, it takes up to eight gaavs cooperatively to lift a creature that one or more of them is grappling; each gaav can lift up to 50 pounds and still fly without being impeded. Noxious Breath (Su) Three times per day, a gaav can exhale a breath that reeks of pure corruption upon a creature within 5 feet. The target must make a DC 14 Fortitude save or be sickened for 1d4 rounds. The save DC is Constitution-based. Creatures that successfully save cannot be affected by the same gaav's noxious breath for 24 hours. A delay poison or neutralize poison spell removes the effect from the sickened creature. Creatures with immunity to poison are unaffected, and creatures resistant to poison receive their normal bonus on their saving throws. Once a gaav uses its breath weapon, it can't breathe again until 1d4 rounds later. Shared Senses (Su)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gaav to be surprised or flat-footed even if other gaavs nearby are not. Summon Devil (Su) Once per day a gaav can attempt to summon an imp with a 35% chance of success. This ability is the equivalent of a 3rd-level spell. Swarming (Ex) Up to two gaavs can share the same space at the same time. If two gaavs in the same square attack the same foe, they are considered to be flanking that foe as if they were in two opposite squares.</t>
  </si>
  <si>
    <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swarm from the Pit to recover their prey. Rarely seen alone, host devils travel in great swarms that often number in the thousands. Amid these great hosts flap the swarm leaders, the magaav, fierce mockeries of the angelic form capable of directing and redirecting massive columns of their brethren like the brain of a single colossal infernal beast. Gaavs stand 4 feet tall and weigh approximately 110 pounds, their wingspans stretching to just over 6 feet wide. Magaavs stand 5-1/2 feet tall and weigh 150 pounds, with wingspans reaching 10 feet across.</t>
  </si>
  <si>
    <t>&lt;link rel="stylesheet"href="PF.css"&gt;&lt;div&gt;&lt;h2&gt;Devil, Lesser Host&lt;/h2&gt;&lt;h3&gt;&lt;i&gt;This tangle of scaly avian limbs furiously beats its double pair of vulture-like wings, keeping its fiendish, horned skull-head aloft. As fetid breath rises from its repulsive, fly-covered visage, clawed arms work together to slash the air with a vicious-looking spear.&lt;/i&gt;&lt;/h3&gt;&lt;br&gt;&lt;/br&gt;&lt;/div&gt;&lt;div class="heading"&gt;&lt;p class="alignleft"&gt;Lesser Host Devil (Gaav)&lt;/p&gt;&lt;p class="alignright"&gt;CR 3&lt;/p&gt;&lt;div style="clear: both;"&gt;&lt;/div&gt;&lt;/div&gt;&lt;div&gt;&lt;h5&gt;&lt;b&gt;XP &lt;/b&gt;800&lt;/h5&gt;&lt;h5&gt;LE  Small outsider (devil, evil, extraplanar, lawful)&lt;/h5&gt;&lt;h5&gt;&lt;b&gt;Init &lt;/b&gt;+3; &lt;b&gt;Senses &lt;/b&gt;darkvision 60 ft., see in darkness; Perception +6&lt;/h5&gt;&lt;/div&gt;&lt;hr/&gt;&lt;div&gt;&lt;h5&gt;&lt;b&gt;DEFENSE&lt;/b&gt;&lt;/h5&gt;&lt;/div&gt;&lt;hr/&gt;&lt;div&gt;&lt;h5&gt;&lt;b&gt;AC &lt;/b&gt;17, touch 15, flat-footed 13 (+3 Dex, +1 dodge, +2 natural, +1 size)&lt;/h5&gt;&lt;h5&gt;&lt;b&gt;hp &lt;/b&gt;30 (4d10+8)&lt;/h5&gt;&lt;h5&gt;&lt;b&gt;Fort &lt;/b&gt;+6, &lt;b&gt;Ref &lt;/b&gt;+7, &lt;b&gt;Will &lt;/b&gt;+0&lt;/h5&gt;&lt;h5&gt;&lt;b&gt;DR &lt;/b&gt;5/good; &lt;b&gt;Immune &lt;/b&gt;fire, poison; &lt;b&gt;Resist &lt;/b&gt;acid 10, cold 10&lt;/h5&gt;&lt;/div&gt;&lt;hr/&gt;&lt;div&gt;&lt;h5&gt;&lt;b&gt;OFFENSE&lt;/b&gt;&lt;/h5&gt;&lt;/div&gt;&lt;hr/&gt;&lt;div&gt;&lt;h5&gt;&lt;b&gt;Spd &lt;/b&gt;5 ft., fly 60 ft. (good)&lt;/h5&gt;&lt;h5&gt;&lt;b&gt;Melee &lt;/b&gt;mwk spear +7 (1d8+1), 2 claws +6 (1d4+1)&lt;/h5&gt;&lt;h5&gt;&lt;b&gt;Special Attacks &lt;/b&gt;noxious breath, summon devil&lt;/h5&gt;&lt;h5&gt;&lt;b&gt;Spell-Like Abilities&lt;/b&gt; (CL 4th)&lt;/br&gt;At will&amp;mdash;&lt;i&gt;dancing lights&lt;/i&gt;,&lt;i&gt; detect magic&lt;/i&gt;, &lt;i&gt;greater teleport&lt;/i&gt; (self plus 50 lbs. of objects only),&lt;i&gt; mage hand&lt;/i&gt;, &lt;i&gt;ventriloquism&lt;/i&gt; (DC 10)&lt;/h5&gt;&lt;/h5&gt;&lt;/div&gt;&lt;hr/&gt;&lt;div&gt;&lt;h5&gt;&lt;b&gt;STATISTICS&lt;/b&gt;&lt;/h5&gt;&lt;/div&gt;&lt;hr/&gt;&lt;div&gt;&lt;h5&gt;&lt;b&gt;Str&lt;/b&gt; 13, &lt;b&gt;Dex&lt;/b&gt; 17, &lt;b&gt;Con&lt;/b&gt; 14, &lt;b&gt;Int&lt;/b&gt; 7, &lt;b&gt;Wis&lt;/b&gt; 9, &lt;b&gt;Cha&lt;/b&gt; 8&lt;/h5&gt;&lt;h5&gt;&lt;b&gt;Base Atk &lt;/b&gt;+4; &lt;b&gt;CMB &lt;/b&gt;+4; &lt;b&gt;CMD &lt;/b&gt;18&lt;/h5&gt;&lt;h5&gt;&lt;b&gt;Feats &lt;/b&gt;Dodge, Hover&lt;/h5&gt;&lt;h5&gt;&lt;b&gt;Skills &lt;/b&gt;Acrobatics +9, Escape Artist +9, Fly +11, Perception +6, Stealth +13&lt;/h5&gt;&lt;h5&gt;&lt;b&gt;Languages &lt;/b&gt;Infernal; telepathy 100 ft.&lt;/h5&gt;&lt;h5&gt;&lt;b&gt;SQ &lt;/b&gt;superior grappler, shared senses, swarming&lt;/h5&gt;&lt;/div&gt;&lt;hr/&gt;&lt;div&gt;&lt;h5&gt;&lt;b&gt;ECOLOGY&lt;/b&gt;&lt;/h5&gt;&lt;/div&gt;&lt;hr/&gt;&lt;div&gt;&lt;h5&gt;&lt;b&gt;Environment &lt;/b&gt; Hell&lt;/h5&gt;&lt;h5&gt;&lt;b&gt;Organization &lt;/b&gt;solitary or flock (2d4)&lt;/h5&gt;&lt;h5&gt;&lt;b&gt;Treasure &lt;/b&gt;standard (masterwork Small spear, other treasure)&lt;/h5&gt;&lt;/div&gt;&lt;hr/&gt;&lt;div&gt;&lt;h5&gt;&lt;b&gt;SPECIAL ABILITIES&lt;/b&gt;&lt;/h5&gt;&lt;/div&gt;&lt;hr/&gt;&lt;div&gt;&lt;h5&gt;&lt;b&gt;Superior Grappler (Ex)&lt;/b&gt; A gaav can wield a weapon and still make grapple checks. If it's not wielding a weapon, a gaav gains a +4 bonus on grapple checks. In addition, it takes up to eight gaavs cooperatively to lift a creature that one or more of them is grappling; each gaav can lift up to 50 pounds and still fly without being impeded. &lt;/h5&gt;&lt;h5&gt;&lt;b&gt;Noxious Breath (Su)&lt;/b&gt; Three times per day, a gaav can exhale a breath that reeks of pure corruption upon a creature within 5 feet. The target must make a DC 14 Fortitude save or be sickened for 1d4 rounds. The save DC is Constitution-based. Creatures that successfully save cannot be affected by the same gaav's noxious breath for 24 hours. A delay poison or neutralize poison spell removes the effect from the sickened creature. Creatures with immunity to poison are unaffected, and creatures resistant to poison receive their normal bonus on their saving throws. Once a gaav uses its breath weapon, it can't breathe again until 1d4 rounds later. &lt;/h5&gt;&lt;h5&gt;&lt;b&gt;Shared Senses (Su)&lt;/b&gt;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gaav to be surprised or flat-footed even if other gaavs nearby are not. &lt;/h5&gt;&lt;h5&gt;&lt;b&gt;Summon Devil (Su)&lt;/b&gt; Once per day a gaav can attempt to summon an imp with a 35% chance of success. This ability is the equivalent of a 3rd-level spell.&lt;/h5&gt;&lt;h5&gt;&lt;b&gt; Swarming (Ex)&lt;/b&gt; Up to two gaavs can share the same space at the same time. If two gaavs in the same square attack the same foe, they are considered to be flanking that foe as if they were in two opposite squares.&lt;/h5&gt;&lt;/div&gt;&lt;br&gt;&lt;/br&gt;&lt;div&gt;&lt;h4&gt;&lt;p&gt;Hunters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swarm from the Pit to recover their prey. Rarely seen alone, host devils travel in great swarms that often number in the thousands. Amid these great hosts flap the swarm leaders, the magaav, fierce mockeries of the angelic form capable of directing and redirecting massive columns of their brethren like the brain of a single colossal infernal beast.&lt;/p&gt;&lt;p&gt;Gaavs stand 4 feet tall and weigh approximately 110 pounds, their wingspans stretching to just over 6 feet wide. Magaavs stand 5-1/2 feet tall and weigh 150 pounds, with wingspans reaching 10 feet across.&lt;/p&gt;&lt;/h4&gt;&lt;/div&gt;</t>
  </si>
  <si>
    <t>Greater Host Devil</t>
  </si>
  <si>
    <t>darkvision 60 ft., see in darkness; Perception +11</t>
  </si>
  <si>
    <t>(7d10+21)</t>
  </si>
  <si>
    <t>20 ft., fly 50 ft. (average)</t>
  </si>
  <si>
    <t>mwk ranseur +12 (2d4+6), 2 claws +11 (1d6+4)</t>
  </si>
  <si>
    <t>infernal wound, noxious breath, rend (2 claws, 1d6+1), summon devil</t>
  </si>
  <si>
    <t>Spell-Like Abilities (CL 12th) At will-greater teleport (self plus 50 lbs. of objects only)</t>
  </si>
  <si>
    <t>Str 18, Dex 19, Con 16, Int 10, Wis 12, Cha 11</t>
  </si>
  <si>
    <t>Combat Reflexes, Dodge, Mobility, Hover</t>
  </si>
  <si>
    <t>Acrobatics +14, Escape Artist +14, Fly +14, Intimidate +10, Perception +11, Stealth +14</t>
  </si>
  <si>
    <t>Celestial, Draconic, Infernal; telepathy 100 ft.</t>
  </si>
  <si>
    <t>master grappler, shared senses</t>
  </si>
  <si>
    <t>solitary, pair, flock (1 magaav and 2d6 gaav)</t>
  </si>
  <si>
    <t>Value standard (masterwork ranseur, other treasure)</t>
  </si>
  <si>
    <t>Twin pairs of mangy, disease-riddled vulture wings flap in concert, keeping this lean raptor fiend aloft. Twisted horns rise from a head like a monstrous skull and noxious fumes leak from between its yellowed fangs. Hovering with impossible control, its vicious foottalons clench and unclench, while its clawed hands wield a long, three-pointed ranseur.</t>
  </si>
  <si>
    <t>Infernal Wound (Ex) The damage a magaav deals with its claws or rend causes a persistent wound. An injured creature loses 1 additional hit point each round. The wound does not heal naturally and resists healing spells. The continuing hit point loss can be stopped by a DC 16 Heal check or any spell that cures hit point damage; casting a curative spell on the injured creature requires a successful DC 15 caster level check, otherwise the spell has no effect. The check DC is Constitution-based. Master Grappler (Ex) A magaav can wield a weapon and still make grapple checks. If it's not wielding a weapon, a magaav gains a +4 bonus on grapple checks. Noxious Breath (Su) Three times per day, a magaav can exhale a breath that reeks of pure corruption upon a creature within 5 feet. The target must make a DC 16 Fortitude save or be sickened for 1d4 rounds. The save DC is Constitutionbased. Creatures that successfully save cannot be affected by the same magaav's noxious breath for 24 hours. A delay poison or neutralize poison spell removes the effect from the sickened creature. Creatures with immunity to poison are unaffected, and creatures resistant to poison receive their normal bonuses on their saving throws. Once a magaav uses its breath weapon, it can't breathe again until 1d4 rounds later. Shared Senses (Su)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magaav to be surprised or flat-footed even if other gaavs or magaavs nearby are not. All magaavs may telepathically communicate with all other gaavs and magaavs within 100 feet at once, allowing the greater host devils to command entire swarms. Although magaavs rarely contradict one another, if faced with competing orders, gaavs follow the commands of the closest magaav. Summon Devil (Su) Once per day a magaav can attempt to summon 1d2 gaavs with a 60% chance of success. This ability is the equivalent of a 3rd-level spell.</t>
  </si>
  <si>
    <t>&lt;link rel="stylesheet"href="PF.css"&gt;&lt;div&gt;&lt;h2&gt;Devil, Greater Host&lt;/h2&gt;&lt;h3&gt;&lt;i&gt;Twin pairs of mangy, disease-riddled vulture wings flap in concert, keeping this lean raptor fiend aloft. Twisted horns rise from a head like a monstrous skull and noxious fumes leak from between its yellowed fangs. Hovering with impossible control, its vicious foottalons clench and unclench, while its clawed hands wield a long, three-pointed ranseur.&lt;/i&gt;&lt;/h3&gt;&lt;br&gt;&lt;/br&gt;&lt;/div&gt;&lt;div class="heading"&gt;&lt;p class="alignleft"&gt;Greater Host Devil (Magaav)&lt;/p&gt;&lt;p class="alignright"&gt;CR 6&lt;/p&gt;&lt;div style="clear: both;"&gt;&lt;/div&gt;&lt;/div&gt;&lt;div&gt;&lt;h5&gt;&lt;b&gt;XP &lt;/b&gt;2,400&lt;/h5&gt;&lt;h5&gt;LE  Medium outsider (devil, evil, extraplanar, lawful)&lt;/h5&gt;&lt;h5&gt;&lt;b&gt;Init &lt;/b&gt;+4; &lt;b&gt;Senses &lt;/b&gt;darkvision 60 ft., see in darkness; Perception +11&lt;/h5&gt;&lt;/div&gt;&lt;hr/&gt;&lt;div&gt;&lt;h5&gt;&lt;b&gt;DEFENSE&lt;/b&gt;&lt;/h5&gt;&lt;/div&gt;&lt;hr/&gt;&lt;div&gt;&lt;h5&gt;&lt;b&gt;AC &lt;/b&gt;23, touch 15, flat-footed 18 (+4 Dex, +1 dodge, +8 natural)&lt;/h5&gt;&lt;h5&gt;&lt;b&gt;hp &lt;/b&gt;59 (7d10+21)&lt;/h5&gt;&lt;h5&gt;&lt;b&gt;Fort &lt;/b&gt;+8, &lt;b&gt;Ref &lt;/b&gt;+9, &lt;b&gt;Will &lt;/b&gt;+3&lt;/h5&gt;&lt;h5&gt;&lt;b&gt;DR &lt;/b&gt;5/good; &lt;b&gt;Immune &lt;/b&gt;fire, poison; &lt;b&gt;Resist &lt;/b&gt;acid 10, cold 10; &lt;b&gt;SR &lt;/b&gt;17&lt;/h5&gt;&lt;/div&gt;&lt;hr/&gt;&lt;div&gt;&lt;h5&gt;&lt;b&gt;OFFENSE&lt;/b&gt;&lt;/h5&gt;&lt;/div&gt;&lt;hr/&gt;&lt;div&gt;&lt;h5&gt;&lt;b&gt;Spd &lt;/b&gt;20 ft., fly 50 ft. (average)&lt;/h5&gt;&lt;h5&gt;&lt;b&gt;Melee &lt;/b&gt;mwk ranseur +12 (2d4+6), 2 claws +11 (1d6+4)&lt;/h5&gt;&lt;h5&gt;&lt;b&gt;Special Attacks &lt;/b&gt;infernal wound, noxious breath, rend (2 claws, 1d6+1), summon devil&lt;/h5&gt;&lt;h5&gt;&lt;b&gt;Spell-Like Abilities&lt;/b&gt; (CL 12th)&lt;/br&gt;At will&amp;mdash;&lt;i&gt;greater teleport&lt;/i&gt; (self plus 50 lbs. of objects only)&lt;/h5&gt;&lt;/h5&gt;&lt;/div&gt;&lt;hr/&gt;&lt;div&gt;&lt;h5&gt;&lt;b&gt;STATISTICS&lt;/b&gt;&lt;/h5&gt;&lt;/div&gt;&lt;hr/&gt;&lt;div&gt;&lt;h5&gt;&lt;b&gt;Str&lt;/b&gt; 18, &lt;b&gt;Dex&lt;/b&gt; 19, &lt;b&gt;Con&lt;/b&gt; 16, &lt;b&gt;Int&lt;/b&gt; 10, &lt;b&gt;Wis&lt;/b&gt; 12, &lt;b&gt;Cha&lt;/b&gt; 11&lt;/h5&gt;&lt;h5&gt;&lt;b&gt;Base Atk &lt;/b&gt;+7; &lt;b&gt;CMB &lt;/b&gt;+10; &lt;b&gt;CMD &lt;/b&gt;25&lt;/h5&gt;&lt;h5&gt;&lt;b&gt;Feats &lt;/b&gt;Combat Reflexes, Dodge, Mobility, Hover&lt;/h5&gt;&lt;h5&gt;&lt;b&gt;Skills &lt;/b&gt;Acrobatics +14, Escape Artist +14, Fly +14, Intimidate +10, Perception +11, Stealth +14&lt;/h5&gt;&lt;h5&gt;&lt;b&gt;Languages &lt;/b&gt;Celestial, Draconic, Infernal; telepathy 100 ft.&lt;/h5&gt;&lt;h5&gt;&lt;b&gt;SQ &lt;/b&gt;master grappler, shared senses&lt;/h5&gt;&lt;/div&gt;&lt;hr/&gt;&lt;div&gt;&lt;h5&gt;&lt;b&gt;ECOLOGY&lt;/b&gt;&lt;/h5&gt;&lt;/div&gt;&lt;hr/&gt;&lt;div&gt;&lt;h5&gt;&lt;b&gt;Environment &lt;/b&gt; Hell&lt;/h5&gt;&lt;h5&gt;&lt;b&gt;Organization &lt;/b&gt;solitary, pair, flock (1 magaav and 2d6 gaav)&lt;/h5&gt;&lt;h5&gt;&lt;b&gt;Treasure &lt;/b&gt;Value standard (masterwork ranseur, other treasure)&lt;/h5&gt;&lt;/div&gt;&lt;hr/&gt;&lt;div&gt;&lt;h5&gt;&lt;b&gt;SPECIAL ABILITIES&lt;/b&gt;&lt;/h5&gt;&lt;/div&gt;&lt;hr/&gt;&lt;div&gt;&lt;h5&gt;&lt;b&gt;Infernal Wound (Ex)&lt;/b&gt; The damage a magaav deals with its claws or rend causes a persistent wound. An injured creature loses 1 additional hit point each round. The wound does not heal naturally and resists healing spells. The continuing hit point loss can be stopped by a DC 16 Heal check or any spell that cures hit point damage; casting a curative spell on the injured creature requires a successful DC 15 caster level check, otherwise the spell has no effect. The check DC is Constitution-based.&lt;/h5&gt;&lt;h5&gt;&lt;b&gt; Master Grappler (Ex)&lt;/b&gt; A magaav can wield a weapon and still make grapple checks. If it's not wielding a weapon, a magaav gains a +4 bonus on grapple checks. &lt;/h5&gt;&lt;h5&gt;&lt;b&gt;Noxious Breath (Su)&lt;/b&gt; Three times per day, a magaav can exhale a breath that reeks of pure corruption upon a creature within 5 feet. The target must make a DC 16 Fortitude save or be sickened for 1d4 rounds. The save DC is Constitutionbased. Creatures that successfully save cannot be affected by the same magaav's noxious breath for 24 hours. A delay poison or neutralize poison spell removes the effect from the sickened creature. Creatures with immunity to poison are unaffected, and creatures resistant to poison receive their normal bonuses on their saving throws. Once a magaav uses its breath weapon, it can't breathe again until 1d4 rounds later. &lt;/h5&gt;&lt;h5&gt;&lt;b&gt;Shared Senses (Su)&lt;/b&gt;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magaav to be surprised or flat-footed even if other gaavs or magaavs nearby are not. All magaavs may telepathically communicate with all other gaavs and magaavs within 100 feet at once, allowing the greater host devils to command entire swarms. Although magaavs rarely contradict one another, if faced with competing orders, gaavs follow the commands of the closest magaav. &lt;/h5&gt;&lt;h5&gt;&lt;b&gt;Summon Devil (Su)&lt;/b&gt; Once per day a magaav can attempt to summon 1d2 gaavs with a 60% chance of success. This ability is the equivalent of a 3rd-level spell.&lt;/h5&gt;&lt;/div&gt;&lt;br&gt;&lt;/br&gt;&lt;div&gt;&lt;h4&gt;&lt;p&gt;Hunters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swarm from the Pit to recover their prey. Rarely seen alone, host devils travel in great swarms that often number in the thousands. Amid these great hosts flap the swarm leaders, the magaav, fierce mockeries of the angelic form capable of directing and redirecting massive columns of their brethren like the brain of a single colossal infernal beast.&lt;/p&gt;&lt;p&gt;Gaavs stand 4 feet tall and weigh approximately 110 pounds, their wingspans stretching to just over 6 feet wide. Magaavs stand 5-1/2 feet tall and weigh 150 pounds, with wingspans reaching 10 feet across.&lt;/p&gt;&lt;/h4&gt;&lt;/div&gt;</t>
  </si>
  <si>
    <t>Warmonger Devil</t>
  </si>
  <si>
    <t>darkvision 60 ft., see in darkness; Perception +16</t>
  </si>
  <si>
    <t>Fort +10, Ref +9, Will +5</t>
  </si>
  <si>
    <t>construct form</t>
  </si>
  <si>
    <t>mwk trident +13 (2d6+7), 2 legs +7 (1d8+2) or 2 claws +12 (1d6+5), 2 legs +7 (1d8+2)</t>
  </si>
  <si>
    <t>mwk trident +10 (2d6+7) or net +10 ranged touch (entangle)</t>
  </si>
  <si>
    <t>merciless blow, summon devil, trample (1d8+7, DC 19)</t>
  </si>
  <si>
    <t>Str 20, Dex 17, Con 19, Int 14, Wis 16, Cha 15</t>
  </si>
  <si>
    <t>Combat Reflexes, Improved Initiative, Power Attack, Toughness</t>
  </si>
  <si>
    <t>Acrobatics +14 (+18 jumping), Bluff +13, Climb +17, Craft (weapons) +9, Intimidate +13, Knowledge (dungeoneering) +9, Knowledge (engineering) +9, Knowledge (planes) +13, Perception +16, Stealth +12</t>
  </si>
  <si>
    <t>hellstrider, phalanx, stability</t>
  </si>
  <si>
    <t>solitary, pair, or troop (3-18)</t>
  </si>
  <si>
    <t>standard (masterwork trident, other treasure)</t>
  </si>
  <si>
    <t>Armored like an infernal knight upon some monstrous steed, this fiend of iron and nails scuttles upon six heavy, bladed, beetle-like legs. Its body seems to be nothing more than plates upon hulking plates of dark metal, each pierced through with gleaming spikes studded with the gruesome trophies of past massacres. In one clawed gauntlet it grips a long, twisted trident, while in the other it readies a thick net woven with fiendish barbs.</t>
  </si>
  <si>
    <t>Construct Form Despite being true devils, levalochs possess a number of immunities common to constructs, including immunity to ability damage, ability drain, death effects, death from massive damage, disease, energy drain, exhaustion, fatigue, necromancy effects, nonlethal damage, paralysis, sleep effects, and stunning. Upon being reduced to 0 hit points, they are immediately destroyed. Hellstrider (Su) A levaloch is not impeded by rough terrain, and can move or charge through such squares as normal. It can also cross areas covered with deadly impediments (such as caltrops or thorns) without being damaged or hindered. In addition to being entirely immune to fire, the creature's legs are immune to acid and cold, allowing it to cross even rivers of acid or lava without being damaged or hindered as long as the material is less than 4 feet deep. This ability does not protect a levaloch against magical hindrances like black tentacles, web, or similar spells. Merciless Blow (Su) Levalochs show no mercy to the vulnerable. Any trident attacks they make against entangled creatures (including those entangled by its net) deal an extra 2d6 points damage. Phalanx (Ex) Devils gain a +1 morale bonus on attacks and to AC while adjacent to a levaloch. Stability (Ex) Levalochs receive a +4 racial bonus to their CMD when resisting a bull rush or trip attempt while standing on the ground. Summon Devil (Sp) Once per day a levaloch can attempt to summon 1d4 lemures or 1 bearded devil with a 40% chance of success. This ability is the equivalent of a 4th-level spell. Skills Levalochs have a +2 racial bonus on Stealth and Perception checks. This Stealth bonus increases to +8 when a levaloch is concealed amid metal objects or debris.</t>
  </si>
  <si>
    <t>Fearsome giants of steel and blades, levalochs serve within the armies of archdevils and infernal dukes as potent warriors and tenacious hunters, creatures of absolute discipline endlessly obedient to diabolical tyrants. Renowned for their skill on Hell's battlefields, these fearsome soldiers excel in moving swiftly over the broken landscapes that typify the nine layers of the Pit, hunting down intruders and seeking out errant souls wherever they might flee. En masse, the armored clanking of obedient and watchful infantry sound like the workings of great machines as levaloch hosts man Hell's ramparts, from the Iron Fortresses of Avernus to the walls of Ashtart. Levalochs possess consistent forms, each resembling all others of their kind in general shape and size, though each devil's armor proves distinctive. Some claim that the arrangement of a levaloch's spikes, horns, blades, or other iron-shod embellishments might reveal what layer of Hell or infernal noble spawned the devil, though few have the time to ponder such concerns as one of these razor-legged legionaries rages forward. With little variation, levalochs stand just over 10 feet tall and weigh almost exactly 1 ton. Ecology Levalochs blur the line between devil and automaton. While created from the souls of the damned and the profane energies of Hell, these fiends live only to obey their masters and, upon their home plane, seemingly possess little will or ambition beyond such obedience. Requiring no food or rest, a levaloch sentinel might hold its post, completely motionless, for centuries, collecting ages of dust without complaint as it awaits orders that might never come. While intelligent, these devils prove fanatically devoted to the causes of their masters, the archdevils, Asmodeus, and Hell itself, drawing on ingrained wells of discipline and faith to mete out the greater will of their overlords. Levalochs are highly prized throughout the Pit for this discipline, held up as epitomes of diabolical warriors second only to the ferocious cornugons, and pointed to throughout the planes as embodiments of the soldier's ideal. Yet this discipline only persists while levalochs remain under orders from more powerful devils. Left to their own devices, each levaloch fancies itself a tyrant by its own right and relishes the opportunity to promote conf lict and bloodshed through petty mortal angst and grudges. While all devils possess anatomies that perpetually baff le mortal scholars, levalochs prove even more enigmatic, having no internal physiology at all. Being little more than living suits of blasphemous chitin and Hell-forged armor, these fiends lack all weaknesses of even infernal flesh and blood, while retaining all of the potent resistances common to their diabolical kin. A levaloch's sentience seems to linger within its armored shell, remaining until that exoskeleton proves too damaged to contain an animating spirit any longer. Should a levaloch's armor be destroyed, the plates of metal and carapace fall to pieces and quickly corrode, revealing nothing more than the strong scent of pitch within. Despite their unusual anatomy, levalochs are still thinking, even cunning creatures. The fiendish intelligences housed within these ironclad horrors cause some sages to draw frightening parallels between levalochs and the profane soul-bound armors of the infamous undead graveknights. Habitat &amp; Society Commonly found upon the first and sixth layers of Hell and amid the outlying fortresses of Dis, levalochs muster in the service of the Pit's most martial tyrants. Most know only their orders, following their masters' commands to the letter, disregarding all things that fall outside of their purview-at least until such things threaten their masters' holdings or themselves. Intruders within infernal citadels sometimes find themselves unchallenged as they wander vast halls watched over by whole platoons of posted, idle levalochs, only to be attacked unexpectedly upon encountering those specifically commanded to stand sentry. These fiends hold to their orders not out of dull-wittedness, but out of obsessive obedience to the rule of Hell, as proven by their murderous cunning in battle. On the rare occasions levalochs find themselves left to their own devices, the true intellect of these armored terrors becomes apparent. Capable of shocking changes in personality, a levaloch that might not have spoken a word in its entire existence might prove shrewd and subtle when it finds itself upon the Material Plane, stirring old angers, forging Hellish weaponry, even training mortal warriors in a strategic game of warmongering and open campaigning, all encouraging bloodshed in the name of Hell. They despise the weakness of emotion and the changeability of mortal minds. Thus, they delight in testing themselves against mortal flesh, indulging in massacres and encouraging genocides against such weak, worthless creatures whenever their plots might gain even the slightest benefit from such atrocities. Such pride rarely proves the undoing of levalochs, though, as these armored fiends treat every battle as a chance to hone their impressive skills and give foes-regardless of race-no quarter.</t>
  </si>
  <si>
    <t>&lt;link rel="stylesheet"href="PF.css"&gt;&lt;div&gt;&lt;h2&gt;Devil, Warmonger&lt;/h2&gt;&lt;h3&gt;&lt;i&gt;Armored like an infernal knight upon some monstrous steed, this fiend of iron and nails scuttles upon six heavy, bladed, beetle-like legs. Its body seems to be nothing more than plates upon hulking plates of dark metal, each pierced through with gleaming spikes studded with the gruesome trophies of past massacres. In one clawed gauntlet it grips a long, twisted trident, while in the other it readies a thick net woven with fiendish barbs.&lt;/i&gt;&lt;/h3&gt;&lt;br&gt;&lt;/br&gt;&lt;/div&gt;&lt;div class="heading"&gt;&lt;p class="alignleft"&gt;Warmonger Devil (Levaloch)&lt;/p&gt;&lt;p class="alignright"&gt;CR 7&lt;/p&gt;&lt;div style="clear: both;"&gt;&lt;/div&gt;&lt;/div&gt;&lt;div&gt;&lt;h5&gt;&lt;b&gt;XP &lt;/b&gt;3,200&lt;/h5&gt;&lt;h5&gt;LE  Large outsider (devil, evil, extraplanar, lawful)&lt;/h5&gt;&lt;h5&gt;&lt;b&gt;Init &lt;/b&gt;+7; &lt;b&gt;Senses &lt;/b&gt;darkvision 60 ft., see in darkness; Perception +16&lt;/h5&gt;&lt;/div&gt;&lt;hr/&gt;&lt;div&gt;&lt;h5&gt;&lt;b&gt;DEFENSE&lt;/b&gt;&lt;/h5&gt;&lt;/div&gt;&lt;hr/&gt;&lt;div&gt;&lt;h5&gt;&lt;b&gt;AC &lt;/b&gt;22, touch 12, flat-footed 19 (+3 Dex, +10 natural, -1 size)&lt;/h5&gt;&lt;h5&gt;&lt;b&gt;hp &lt;/b&gt;84 (8d10+40)&lt;/h5&gt;&lt;h5&gt;&lt;b&gt;Fort &lt;/b&gt;+10, &lt;b&gt;Ref &lt;/b&gt;+9, &lt;b&gt;Will &lt;/b&gt;+5&lt;/h5&gt;&lt;h5&gt;&lt;b&gt;Defensive Abilities &lt;/b&gt;construct form; &lt;b&gt;DR &lt;/b&gt;5/good; &lt;b&gt;Immune &lt;/b&gt;fire, poison; &lt;b&gt;Resist &lt;/b&gt;acid 10, cold 10; &lt;b&gt;SR &lt;/b&gt;12&lt;/h5&gt;&lt;/div&gt;&lt;hr/&gt;&lt;div&gt;&lt;h5&gt;&lt;b&gt;OFFENSE&lt;/b&gt;&lt;/h5&gt;&lt;/div&gt;&lt;hr/&gt;&lt;div&gt;&lt;h5&gt;&lt;b&gt;Spd &lt;/b&gt;40 ft., climb 40 ft.&lt;/h5&gt;&lt;h5&gt;&lt;b&gt;Melee &lt;/b&gt;mwk trident +13 (2d6+7), 2 legs +7 (1d8+2) or 2 claws +12 (1d6+5), 2 legs +7 (1d8+2)&lt;/h5&gt;&lt;h5&gt;&lt;b&gt;Ranged &lt;/b&gt;mwk trident +10 (2d6+7) or net +10 ranged touch (entangle)&lt;/h5&gt;&lt;h5&gt;&lt;b&gt;Space &lt;/b&gt;10 ft.; &lt;b&gt;Reach &lt;/b&gt;10 ft.&lt;/h5&gt;&lt;h5&gt;&lt;b&gt;Special Attacks &lt;/b&gt;merciless blow, summon devil, trample (1d8+7, DC 19)&lt;/h5&gt;&lt;h5&gt;&lt;b&gt;Spell-Like Abilities&lt;/b&gt; (CL 12th)&lt;/br&gt;At will&amp;mdash;&lt;i&gt;greater teleport&lt;/i&gt; (self plus 50 lbs. of objects only)&lt;/h5&gt;&lt;/h5&gt;&lt;/div&gt;&lt;hr/&gt;&lt;div&gt;&lt;h5&gt;&lt;b&gt;STATISTICS&lt;/b&gt;&lt;/h5&gt;&lt;/div&gt;&lt;hr/&gt;&lt;div&gt;&lt;h5&gt;&lt;b&gt;Str&lt;/b&gt; 20, &lt;b&gt;Dex&lt;/b&gt; 17, &lt;b&gt;Con&lt;/b&gt; 19, &lt;b&gt;Int&lt;/b&gt; 14, &lt;b&gt;Wis&lt;/b&gt; 16, &lt;b&gt;Cha&lt;/b&gt; 15&lt;/h5&gt;&lt;h5&gt;&lt;b&gt;Base Atk &lt;/b&gt;+8; &lt;b&gt;CMB &lt;/b&gt;+14; &lt;b&gt;CMD &lt;/b&gt;27&lt;/h5&gt;&lt;h5&gt;&lt;b&gt;Feats &lt;/b&gt;Combat Reflexes, Improved Initiative, Power Attack, Toughness&lt;/h5&gt;&lt;h5&gt;&lt;b&gt;Skills &lt;/b&gt;Acrobatics +14 (+18 jumping), Bluff +13, Climb +17, Craft (weapons) +9, Intimidate +13, Knowledge (dungeoneering) +9, Knowledge (engineering) +9, Knowledge (planes) +13, Perception +16, Stealth +12&lt;/h5&gt;&lt;h5&gt;&lt;b&gt;Languages &lt;/b&gt;Celestial, Draconic, Infernal; telepathy 100 ft.&lt;/h5&gt;&lt;h5&gt;&lt;b&gt;SQ &lt;/b&gt;hellstrider, phalanx, stability&lt;/h5&gt;&lt;/div&gt;&lt;hr/&gt;&lt;div&gt;&lt;h5&gt;&lt;b&gt;ECOLOGY&lt;/b&gt;&lt;/h5&gt;&lt;/div&gt;&lt;hr/&gt;&lt;div&gt;&lt;h5&gt;&lt;b&gt;Environment &lt;/b&gt; Hell&lt;/h5&gt;&lt;h5&gt;&lt;b&gt;Organization &lt;/b&gt;solitary, pair, or troop (3-18)&lt;/h5&gt;&lt;h5&gt;&lt;b&gt;Treasure &lt;/b&gt;standard (masterwork trident, other treasure)&lt;/h5&gt;&lt;/div&gt;&lt;hr/&gt;&lt;div&gt;&lt;h5&gt;&lt;b&gt;SPECIAL ABILITIES&lt;/b&gt;&lt;/h5&gt;&lt;/div&gt;&lt;hr/&gt;&lt;div&gt;&lt;/h5&gt;&lt;h5&gt;&lt;b&gt;Construct Form&lt;/b&gt; Despite being true devils, levalochs possess a number of immunities common to constructs, including immunity to ability damage, ability drain, death effects, death from massive damage, disease, energy drain, exhaustion, fatigue, necromancy effects, nonlethal damage, paralysis, sleep effects, and stunning. Upon being reduced to 0 hit points, they are immediately destroyed. &lt;h5&gt;&lt;b&gt;Hellstrider (Su)&lt;/b&gt; A levaloch is not impeded by rough terrain, and can move or charge through such squares as normal. It can also cross areas covered with deadly impediments (such as caltrops or thorns) without being damaged or hindered. In addition to being entirely immune to fire, the creature's legs are immune to acid and cold, allowing it to cross even rivers of acid or lava without being damaged or hindered as long as the material is less than 4 feet deep. This ability does not protect a levaloch against magical hindrances like black tentacles, web, or similar spells. &lt;/h5&gt;&lt;h5&gt;&lt;b&gt;Merciless Blow (Su)&lt;/b&gt; Levalochs show no mercy to the vulnerable. Any trident attacks they make against entangled creatures (including those entangled by its net) deal an extra 2d6 points damage.&lt;/h5&gt;&lt;h5&gt;&lt;b&gt; Phalanx (Ex)&lt;/b&gt; Devils gain a +1 morale bonus on attacks and to AC while adjacent to a levaloch.&lt;/h5&gt;&lt;h5&gt;&lt;b&gt; Stability (Ex)&lt;/b&gt; Levalochs receive a +4 racial bonus to their CMD when resisting a bull rush or trip attempt while standing on the ground.&lt;/h5&gt;&lt;h5&gt;&lt;b&gt; Summon Devil (Sp)&lt;/b&gt; Once per day a levaloch can attempt to summon 1d4 lemures or 1 bearded devil with a 40% chance of success. This ability is the equivalent of a 4th-level spell. &lt;/h5&gt;&lt;h5&gt;&lt;b&gt;Skills&lt;/b&gt; Levalochs have a +2 racial bonus on Stealth and Perception checks. This Stealth bonus increases to +8 when a levaloch is concealed amid metal objects or debris.&lt;/h5&gt;&lt;/div&gt;&lt;br&gt;&lt;/br&gt;&lt;div&gt;&lt;h4&gt;&lt;p&gt;Fearsome giants of steel and blades, levalochs serve within the armies of archdevils and infernal dukes as potent warriors and tenacious hunters, creatures of absolute discipline endlessly obedient to diabolical tyrants. Renowned for their skill on Hell's battlefields, these fearsome soldiers excel in moving swiftly over the broken landscapes that typify the nine layers of the Pit, hunting down intruders and seeking out errant souls wherever they might flee. En masse, the armored clanking of obedient and watchful infantry sound like the workings of great machines as levaloch hosts man Hell's ramparts, from the Iron Fortresses of Avernus to the walls of Ashtart. Levalochs possess consistent forms, each resembling all others of their kind in general shape and size, though each devil's armor proves distinctive. Some claim that the arrangement of a levaloch's spikes, horns, blades, or other iron-shod embellishments might reveal what layer of Hell or infernal noble spawned the devil, though few have the time to ponder such concerns as one of these razor-legged legionaries rages forward. With little variation, levalochs stand just over 10 feet tall and weigh almost exactly 1 ton.&lt;/p&gt;&lt;p&gt;&lt;b&gt;Ecology&lt;/b&gt;&lt;br&gt; Levalochs blur the line between devil and automaton. While created from the souls of the damned and the profane energies of Hell, these fiends live only to obey their masters and, upon their home plane, seemingly possess little will or ambition beyond such obedience. Requiring no food or rest, a levaloch sentinel might hold its post, completely motionless, for centuries, collecting ages of dust without complaint as it awaits orders that might never come. While intelligent, these devils prove fanatically devoted to the causes of their masters, the archdevils, Asmodeus, and Hell itself, drawing on ingrained wells of discipline and faith to mete out the greater will of their overlords. Levalochs are highly prized throughout the Pit for this discipline, held up as epitomes of diabolical warriors second only to the ferocious cornugons, and pointed to throughout the planes as embodiments of the soldier's ideal. Yet this discipline only persists while levalochs remain under orders from more powerful devils. Left to their own devices, each levaloch fancies itself a tyrant by its own right and relishes the opportunity to promote conf lict and bloodshed through petty mortal angst and grudges.&lt;/p&gt;&lt;p&gt;While all devils possess anatomies that perpetually baff le mortal scholars, levalochs prove even more enigmatic, having no internal physiology at all. Being little more than living suits of blasphemous chitin and Hell-forged armor, these fiends lack all weaknesses of even infernal flesh and blood, while retaining all of the potent resistances common to their diabolical kin. A levaloch's sentience seems to linger within its armored shell, remaining until that exoskeleton proves too damaged to contain an animating spirit any longer. Should a levaloch's armor be destroyed, the plates of metal and carapace fall to pieces and quickly corrode, revealing nothing more than the strong scent of pitch within. Despite their unusual anatomy, levalochs are still thinking, even cunning creatures. The fiendish intelligences housed within these ironclad horrors cause some sages to draw frightening parallels between levalochs and the profane soul-bound armors of the infamous undead graveknights.&lt;/p&gt;&lt;p&gt;&lt;b&gt;Habitat &amp; Society&lt;/b&gt;&lt;br&gt; Commonly found upon the first and sixth layers of Hell and amid the outlying fortresses of Dis, levalochs muster in the service of the Pit's most martial tyrants. Most know only their orders, following their masters' commands to the letter, disregarding all things that fall outside of their purview-at least until such things threaten their masters' holdings or themselves. Intruders within infernal citadels sometimes find themselves unchallenged as they wander vast halls watched over by whole platoons of posted, idle levalochs, only to be attacked unexpectedly upon encountering those specifically commanded to stand sentry. These fiends hold to their orders not out of dull-wittedness, but out of obsessive obedience to the rule of Hell, as proven by their murderous cunning in battle.&lt;/p&gt;&lt;p&gt;On the rare occasions levalochs find themselves left to their own devices, the true intellect of these armored terrors becomes apparent. Capable of shocking changes in personality, a levaloch that might not have spoken a word in its entire existence might prove shrewd and subtle when it finds itself upon the Material Plane, stirring old angers, forging Hellish weaponry, even training mortal warriors in a strategic game of warmongering and open campaigning, all encouraging bloodshed in the name of Hell. They despise the weakness of emotion and the changeability of mortal minds. Thus, they delight in testing themselves against mortal flesh, indulging in massacres and encouraging genocides against such weak, worthless creatures whenever their plots might gain even the slightest benefit from such atrocities. Such pride rarely proves the undoing of levalochs, though, as these armored fiends treat every battle as a chance to hone their impressive skills and give foes-regardless of race-no quarter.&lt;/p&gt;&lt;/h4&gt;&lt;/div&gt;</t>
  </si>
  <si>
    <t>Malbolgian Cerberi</t>
  </si>
  <si>
    <t>(evil, extraplanar, lawful)</t>
  </si>
  <si>
    <t>darkvision 60 ft., soul scent; Perception +23</t>
  </si>
  <si>
    <t>26, touch 10, flat-footed 25</t>
  </si>
  <si>
    <t>(+1 Dex, +16 natural, -1 size)</t>
  </si>
  <si>
    <t>Fort +15, Ref +10, Will +6</t>
  </si>
  <si>
    <t>3 bites +20 (1d8+7 plus 1d8 fire plus cerberus's jaws)</t>
  </si>
  <si>
    <t>rend (2 bites, 1d8+10 or 3 bites, 1d8+14)</t>
  </si>
  <si>
    <t>Str 24, Dex 12, Con 22, Int 6, Wis 15, Cha 8</t>
  </si>
  <si>
    <t>Alertness, Combat Reflexes, Greater Bull Rush, Improved Bull Rush, Improved Initiative, Power Attack, Stand Still</t>
  </si>
  <si>
    <t>Acrobatics +18 (+22 jump), Perception +23, Sense Motive +4, Stealth +14, Survival +19</t>
  </si>
  <si>
    <t>A beast leapt forth from the flames of Hell, this gigantic, threeheaded hound howls a sound like the cacophony of a raging wildfire. Large enough to heft a horse in its monstrous maws, this terror bears no flesh, its body merely a thing of exposed bone and charred musculature. From its three fanged mouths leap tongues of flame, and crimson saliva leaks from the terror's skeletal jaws.</t>
  </si>
  <si>
    <t>Cerberi</t>
  </si>
  <si>
    <t>AP 28</t>
  </si>
  <si>
    <t>Cerberus's Jaws (Su) Curse-bite; save Fort DC 23; effect forbidden to leave plane.</t>
  </si>
  <si>
    <t>The mythical watchdogs of Hell, cerberi bear the bodies of terrible, powerful hounds and the essences of fiends. Relied upon by villains and frightful beings as guardians and gaolers, these three-headed canine abominations possess far greater cunning than their flensed, bestial appearances would suggest-a terrible intellect they pour largely into malice and enjoyment of their victims' tormented ends. 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Such are the cruel devices of Hell, though, that brazen hatred breeds ingenuity and new evils. Thus, within the depths of the infernal realm, amid the indomitable pits and fortresses of Malbolgia, devils work at nightmarish beast pens, forcibly breeding monstrous hybrids. Born in fury and profanity, Malbolgian cerberi rage forth, ferocious three-headed hell hounds the size of bulls and more than willing and capable of slaughtering their loathed Nessian warhound kindred. A typical cerberi stands a broad 4 feet tall and weighs over 200 pounds, while a Malbolgian cerberi can reach over 6 feet in height and weigh upward of 400 pounds. Ecology Denizens of Hell, cerberi embody the ferocity and covetousness of that realm. Bent to service as watch beasts or guardians at the gates of the Pit, cerberi possess unique abilities predisposing them to such grim service. Bearing some measure of mastery over souls and their fundamental ability to shift between planes, these infernal hounds easily trap their victims, preventing them from escaping to the safety of more favorable realms. This ability allows the beasts to prey upon both spirits and the denizens of the outer planes, which every so often attempt to leap between realms to avoid danger. Physically, cerberi appear akin to mortal canines, though in truth they hold little in common. As natives of Hell, they resemble devils more than the wolves and hounds of the Material Plane, their fleshless figures and three monstrous heads making this obvious at anything less than extreme distances. Despite the differences in physiology between mortal beasts and these keen hunters of souls, cerberi frequently find themselves treated like unthinking animals-largely due to their inability to speak. Such a mistake often proves deadly, as cerberi possess alert minds and genuine cunning. While most willingly accept the commands of more powerful masters and gory compensations for their efforts, cerberi are intelligent enough to know when they've been slighted and viciously turn on creatures who mistakenly think themselves their masters. Habitat &amp; Society In their natural infernal environments, cerberi might be found anywhere powerful fiends have need for guardians. This makes them frequent fixtures among the dark vaults of Erebus, the estates of Dis, and the fortresses of Avernus. Capable trackers, especially adept at detecting the scent of wayward souls, cerberi also might be found among the legions of the first layer of Hell hunting the freshly arrived damned alongside other devils. Yet, beyond all other tasks, these three-headed hounds excel as captors and minders of the dead, assuring that none of Hell's charges escape their eternal fates. Cerberi's incredible ability to trap victims on planes and track the dead make them highly coveted servants across the multiverse. The live markets of Dis teem with cerberi for sale, both ravenous pups and tested hunters. Daemons and night hags especially covet cerberi and pay high prices for whole packs of the soul-hunting hounds. The hounds' bestial appearances and love of slaughter often cause those who consider themselves cerberi owners to forget the deviousness of their allies, a development that often ends poorly, if not bloodily, for the unwary and the weak. Outside of the devil-tamed reaches of Hell and other foul extraplanar wildernesses, small groups of cerberi gather in harsh, pack-like communities. Typically dominated by the strongest or wiliest member, such packs form swift and deadly tides, stalking trespassers upon their vast hunting grounds and doggedly pursuing any scent of lost souls. Although cerberi gain no sustenance from attacking the dead, as befits their infernal nature, all gain a vicious satisfaction at the feeling of an immortal essence discorporating forever within their deadly jaws.</t>
  </si>
  <si>
    <t>&lt;link rel="stylesheet"href="PF.css"&gt;&lt;div&gt;&lt;h2&gt;Cerberi, Malbolgian &lt;/h2&gt;&lt;h3&gt;&lt;i&gt;A beast leapt forth from the flames of Hell, this gigantic, threeheaded hound howls a sound like the cacophony of a raging wildfire. Large enough to heft a horse in its monstrous maws, this terror bears no flesh, its body merely a thing of exposed bone and charred musculature. From its three fanged mouths leap tongues of flame, and crimson saliva leaks from the terror's skeletal jaws.&lt;/i&gt;&lt;/h3&gt;&lt;br&gt;&lt;/br&gt;&lt;/div&gt;&lt;div class="heading"&gt;&lt;p class="alignleft"&gt;Malbolgian Cerberi&lt;/p&gt;&lt;p class="alignright"&gt;CR 12&lt;/p&gt;&lt;div style="clear: both;"&gt;&lt;/div&gt;&lt;/div&gt;&lt;div&gt;&lt;h5&gt;&lt;b&gt;XP &lt;/b&gt;19,200&lt;/h5&gt;&lt;h5&gt;LE Large outsider (evil, extraplanar, lawful)&lt;/h5&gt;&lt;h5&gt;&lt;b&gt;Init &lt;/b&gt;+5; &lt;b&gt;Senses &lt;/b&gt;darkvision 60 ft., soul scent; Perception +23&lt;/h5&gt;&lt;/div&gt;&lt;hr/&gt;&lt;div&gt;&lt;h5&gt;&lt;b&gt;DEFENSE&lt;/b&gt;&lt;/h5&gt;&lt;/div&gt;&lt;hr/&gt;&lt;div&gt;&lt;h5&gt;&lt;b&gt;AC &lt;/b&gt;26, touch 10, flat-footed 25 (+1 Dex, +16 natural, -1 size)&lt;/h5&gt;&lt;h5&gt;&lt;b&gt;hp &lt;/b&gt;161 (14d10+84)&lt;/h5&gt;&lt;h5&gt;&lt;b&gt;Fort &lt;/b&gt;+15, &lt;b&gt;Ref &lt;/b&gt;+10, &lt;b&gt;Will &lt;/b&gt;+6&lt;/h5&gt;&lt;/div&gt;&lt;hr/&gt;&lt;div&gt;&lt;h5&gt;&lt;b&gt;OFFENSE&lt;/b&gt;&lt;/h5&gt;&lt;/div&gt;&lt;hr/&gt;&lt;div&gt;&lt;h5&gt;&lt;b&gt;Spd &lt;/b&gt;30 ft.&lt;/h5&gt;&lt;h5&gt;&lt;b&gt;Melee &lt;/b&gt;3 bites +20 (1d8+7 plus 1d8 fire plus cerberus's jaws)&lt;/h5&gt;&lt;h5&gt;&lt;b&gt;Space &lt;/b&gt;10 ft.; &lt;b&gt;Reach &lt;/b&gt;5 ft.&lt;/h5&gt;&lt;h5&gt;&lt;b&gt;Special Attacks &lt;/b&gt;rend (2 bites, 1d8+10 or 3 bites, 1d8+14)&lt;/h5&gt;&lt;/div&gt;&lt;hr/&gt;&lt;div&gt;&lt;h5&gt;&lt;b&gt;STATISTICS&lt;/b&gt;&lt;/h5&gt;&lt;/div&gt;&lt;hr/&gt;&lt;div&gt;&lt;h5&gt;&lt;b&gt;Str&lt;/b&gt; 24, &lt;b&gt;Dex&lt;/b&gt; 12, &lt;b&gt;Con&lt;/b&gt; 22, &lt;b&gt;Int&lt;/b&gt; 6, &lt;b&gt;Wis&lt;/b&gt; 15, &lt;b&gt;Cha&lt;/b&gt; 8&lt;/h5&gt;&lt;h5&gt;&lt;b&gt;Base Atk &lt;/b&gt;+14; &lt;b&gt;CMB &lt;/b&gt;+22; &lt;b&gt;CMD &lt;/b&gt;33 (37 vs. trip)&lt;/h5&gt;&lt;h5&gt;&lt;b&gt;Feats &lt;/b&gt;Alertness, Combat Reflexes, Greater Bull Rush, Improved Bull Rush, Improved Initiative, Power Attack, Stand Still&lt;/h5&gt;&lt;h5&gt;&lt;b&gt;Skills &lt;/b&gt;Acrobatics +18 (+22 jump), Perception +23, Sense Motive +4, Stealth +14, Survival +19&lt;/h5&gt;&lt;h5&gt;&lt;b&gt;Languages &lt;/b&gt;Infernal (cannot speak)&lt;/h5&gt;&lt;/div&gt;&lt;hr/&gt;&lt;div&gt;&lt;h5&gt;&lt;b&gt;ECOLOGY&lt;/b&gt;&lt;/h5&gt;&lt;/div&gt;&lt;hr/&gt;&lt;div&gt;&lt;h5&gt;&lt;b&gt;Environment &lt;/b&gt; any (Hell)&lt;/h5&gt;&lt;h5&gt;&lt;b&gt;Organization &lt;/b&gt;solitary&lt;/h5&gt;&lt;h5&gt;&lt;b&gt;Treasure &lt;/b&gt;incidental&lt;/h5&gt;&lt;/div&gt;&lt;hr/&gt;&lt;div&gt;&lt;h5&gt;&lt;b&gt;SPECIAL ABILITIES&lt;/b&gt;&lt;/h5&gt;&lt;/div&gt;&lt;hr/&gt;&lt;div&gt;&lt;h5&gt;&lt;b&gt;Cerberus's Jaws (Su)&lt;/b&gt; Curse-bite; save Fort DC 23; effect forbidden to leave plane.&lt;/h5&gt;&lt;/div&gt;&lt;br&gt;&lt;/br&gt;&lt;div&gt;&lt;h4&gt;&lt;p&gt;&lt;p&gt;  The mythical watchdogs of Hell, cerberi bear the bodies of terrible, powerful hounds and the essences of fiends.&lt;/p&gt;&lt;p&gt;Relied upon by villains and frightful beings as guardians and gaolers, these three-headed canine abominations possess far greater cunning than their flensed, bestial appearances would suggest-a terrible intellect they pour largely into malice and enjoyment of their victims' tormented ends.&lt;/p&gt;&lt;p&gt;Cerberi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Such are the cruel devices of Hell, though, that brazen hatred breeds ingenuity and new evils. Thus, within the depths of the infernal realm, amid the indomitable pits and fortresses of Malbolgia, devils work at nightmarish beast pens, forcibly breeding monstrous hybrids. Born in fury and profanity, Malbolgian cerberi rage forth, ferocious three-headed hell hounds the size of bulls and more than willing and capable of slaughtering their loathed Nessian warhound kindred.&lt;/p&gt;&lt;p&gt;A typical cerberi stands a broad 4 feet tall and weighs over 200 pounds, while a Malbolgian cerberi can reach over 6 feet in height and weigh upward of 400 pounds.&lt;/p&gt;&lt;p&gt;&lt;b&gt;Ecology&lt;/b&gt;&lt;br&gt; Denizens of Hell, cerberi embody the ferocity and covetousness of that realm. Bent to service as watch beasts or guardians at the gates of the Pit, cerberi possess unique abilities predisposing them to such grim service. Bearing some measure of mastery over souls and their fundamental ability to shift between planes, these infernal hounds easily trap their victims, preventing them from escaping to the safety of more favorable realms. This ability allows the beasts to prey upon both spirits and the denizens of the outer planes, which every so often attempt to leap between realms to avoid danger.&lt;/p&gt;&lt;p&gt;Physically, cerberi appear akin to mortal canines, though in truth they hold little in common. As natives of Hell, they resemble devils more than the wolves and hounds of the Material Plane, their fleshless figures and three monstrous heads making this obvious at anything less than extreme distances. Despite the differences in physiology between mortal beasts and these keen hunters of souls, cerberi frequently find themselves treated like unthinking animals-largely due to their inability to speak. Such a mistake often proves deadly, as cerberi possess alert minds and genuine cunning. While most willingly accept the commands of more powerful masters and gory compensations for their efforts, cerberi are intelligent enough to know when they've been slighted and viciously turn on creatures who mistakenly think themselves their masters.&lt;/p&gt;&lt;p&gt;&lt;b&gt;Habitat &amp; Society&lt;/b&gt;&lt;br&gt; In their natural infernal environments, cerberi might be found anywhere powerful fiends have need for guardians.&lt;/p&gt;&lt;p&gt;This makes them frequent fixtures among the dark vaults of Erebus, the estates of Dis, and the fortresses of Avernus. Capable trackers, especially adept at detecting the scent of wayward souls, cerberi also might be found among the legions of the first layer of Hell hunting the freshly arrived damned alongside other devils. Yet, beyond all other tasks, these three-headed hounds excel as captors and minders of the dead, assuring that none of Hell's charges escape their eternal fates.&lt;/p&gt;&lt;p&gt;Cerberi's incredible ability to trap victims on planes and track the dead make them highly coveted servants across the multiverse. The live markets of Dis teem with cerberi for sale, both ravenous pups and tested hunters.&lt;/p&gt;&lt;p&gt;Daemons and night hags especially covet cerberi and pay high prices for whole packs of the soul-hunting hounds.&lt;/p&gt;&lt;p&gt;The hounds' bestial appearances and love of slaughter often cause those who consider themselves cerberi owners to forget the deviousness of their allies, a development that often ends poorly, if not bloodily, for the unwary and the weak.&lt;/p&gt;&lt;p&gt;Outside of the devil-tamed reaches of Hell and other foul extraplanar wildernesses, small groups of cerberi gather in harsh, pack-like communities. Typically dominated by the strongest or wiliest member, such packs form swift and deadly tides, stalking trespassers upon their vast hunting grounds and doggedly pursuing any scent of lost souls. Although cerberi gain no sustenance from attacking the dead, as befits their infernal nature, all gain a vicious satisfaction at the feeling of an immortal essence discorporating forever within their deadly jaws.&lt;/p&gt;&lt;/h4&gt;&lt;/div&gt;</t>
  </si>
  <si>
    <t>Uniila</t>
  </si>
  <si>
    <t>(devil, evil, extraplanar, incorporeal, lawful)</t>
  </si>
  <si>
    <t>darkvision 60 ft., see in darkness; Perception +17</t>
  </si>
  <si>
    <t>22, touch 22, flat-footed 15</t>
  </si>
  <si>
    <t>(+5 deflection, +6 Dex, +1 dodge)</t>
  </si>
  <si>
    <t>Fort +11, Ref +15, Will +7</t>
  </si>
  <si>
    <t>fly 40 ft. (perfect)</t>
  </si>
  <si>
    <t>4 +1 daggers +17 (1d4+1/19-20)</t>
  </si>
  <si>
    <t>dread magic</t>
  </si>
  <si>
    <t>Spell-Like Abilities (CL 8th) At will-augury, greater teleport (self plus 50 lbs. of objects only), true seeing, unseen servant 3/day-bestow curse (DC 19), blink, detect thoughts (DC 17), dispel magic, invisibility 1/day-blasphemy (DC 22), mark of justice, summon devil (level 4, 2d4 imps 55%)</t>
  </si>
  <si>
    <t>Spells Known (CL 8th) 4th (3/day)-summon monster IV 3rd (5/day)-fireball (DC 18), gaseous form 2nd (6/day)-fog cloud, glitterdust (DC 17), mirror image (DC 17) 1st (6/day)-disguise self, identify, magic missile, ray of enfeeblement (DC 16), shield 0-arcane mark, bleed (DC 15), dancing lights, detect magic, disrupt undead, mage hand, prestidigitation, touch of fatigue (DC 15)</t>
  </si>
  <si>
    <t>Str 11, Dex 22, Con 19, Int 22, Wis 18, Cha 21</t>
  </si>
  <si>
    <t>Dodge, Lightning Reflexes, Mobility, Scribe ScrollB, Weapon Finesse, Wind Stance</t>
  </si>
  <si>
    <t>Appraise +16, Bluff +18, Diplomacy +18, Disguise +18, Fly +14, Knowledge (arcana) +19, Knowledge (planes) +19, Knowledge (religion) +19, Perception +17, Sense Motive +17, Sleight of Hand +16, Spellcraft +16, Stealth +19</t>
  </si>
  <si>
    <t>Aklo, Celestial, Common, Draconic, Infernal, Undercommon; telepathy 100 ft.</t>
  </si>
  <si>
    <t>infernal arcana, scroll mastery, witch token</t>
  </si>
  <si>
    <t>solitary, pair, or cabal (3-9)</t>
  </si>
  <si>
    <t>double (4 +1 daggers, other treasure as magic scrolls and writings)</t>
  </si>
  <si>
    <t>The curves of a shapely maiden define the outline of a mysterious figure wrapped in mist and strips of ancient robes. From beneath the rune-embroidered tatters stretch four, corpse-pale arms, each bearing either a blade or some mysterious arcane device. Hidden within the cowl of its hood shimmer the faintest outlines of a veiled face and a pair of eyes flickering with barely restrained energy.</t>
  </si>
  <si>
    <t>Dread Magic (Su) All spells an uniila casts draw upon terrible infernal eddies and the torment of damned souls. As such, all of an uniila's spells (not her spell-like abilities) are strange and terrible to behold. This increases the Spellcraft DC required to identify an uniila's spell as it is being cast by +5. In addition, at will, an uniila can choose to make a spell she casts particularly frightening. Any creature forced to make a saving throw to resist a spell cast by an uniila must make an additional Will save at the same DC or be shaken for 1 round. This effect can potentially increase the severity of other fear effects. This is a mind-affecting fear effect. Infernal Arcana (Su) Once per day, after spending a minute whispering strange formulas and cosmic truths, an uniila can grant an adjacent mortal spellcaster additional profane insight into the ways of magic. This counts as a bonus spell prepared or spell per day of 6th level or lower, which is immediately accessible by the target in addition to all its regular spells. The uniila chooses what spell to grant the target. It need not be a spell already known by the target, though it must be of 6th level or lower and of a level he can cast or from his class's spell list. This spell remains available to the target for 24 hours. The spell can be any arcane or divine spell. An uniila can never use this ability on herself or non-mortal targets. Once a target chooses to make use of this spell, it is cast at the uniila's caster level (typically 8th) and is treated as having the evil subtype. In addition, as the uniila chooses, she may spontaneously add the effects of any metamagic feat to the spell (without the spell being treated as though it were of an increased spell level). Typically, uniilas use this ability to compel magic users to rely on them for more powerful magic, though they might also use effects like Widen Spell to affect unintended targets. Scroll Mastery (Su) All uniilas possess Scribe Scroll as a bonus feat. An uniila is treated as knowing all spells of 6th level or lower in the Pathfinder RPG Core Rulebook and can create scrolls of any of those spells. Whether an uniila knows rarer magic is decided by the GM. Summon Devil (Su) Once per day, an uniila can attempt to summon 2d4 imps with a 55% chance of success. This ability is the equivalent of a 4th-level spell. Witch Token (Su) By spending an hour in concentration, an uniila can create a token of arcane power. This token may take any form that takes up an item slot, and typically appears as a subtly fiendish ring, amulet, or similar piece of jewelry. While it is worn by a mortal, all of the DCs of any spells the wearer casts increase by +1 (this effect stacks with Spell Focus). However, while wearing a witch token, the bearer takes a -5 penalty on all saves made to resist spells and effects cast by the token's creation. Also, while the token is being worn, the uniila can effectively scry through the token at will and without the wearer's knowledge as long as he remains on the same plane. Spells and effects that typically bar or confound scry also affect the witch token. As a standard action, an uniila can cause her witch token to erupt in a burst of destructive magic that deals 10d6 points of damage to the wearer. An uniila can only ever have one witch token in existence at a time and must destroy a previously created token before creating a new one. The damage of this effect is based on the uniila's Hit Dice. All witch tokens are also under effects similar to magic aura, and are detected as possessing auras of moderate universal magic. Those who use identify or a similar spell must succeed at a DC 20 Will save to receive correct information (that the token sheds an aura of strong divination). Detect evil reveals no aura from a witch token. The saving throw is Charisma-based.</t>
  </si>
  <si>
    <t>The tools devils use to ensnare the minds and ultimately the souls of their victims vary incredibly, from the most blatant of infernal corruptions to enticements that seem not like temptations at all. The elusive cabal devils, or uniilas as they are known by diabolists, employ one of the most seductive drugs in existence in their snares: magic. Mistresses of the arcane with an understanding of the cultic arts-both arcane and divine-that rivals even that of many greater fiends, these mysterious and aloof sages haunt the most ancient ruins and moldering depths of Stygia, the fifth layer of Hell, researching arcana and puzzling over formulae destined to shake the cosmos. When conjured forth or left to their own devices upon the Material Plane, uniilas make no untoward offers or forceful demands of their mortal hosts; they merely offer greater magical power in any of the various ways they might do so. Should the ease with which such might is granted pollute a mortal's ambitions or lead him to rely upon a devil for his power, such ultimately proves the student's fault, not the eager teacher's. So too does the resulting damnation at the end of the mortal's short life prove more of his own doing than any overt diabolical trap, making uniilas' methods all the more sinister for their subtlety. Summoning Cabal Devils Uniilas eagerly seek passage to the Material Plane and as such welcome summons by mortal casters. Whether to experiment with spells, seek out new magic, or corrupt mortals with their knowledge, what plots an uniila holds often prove inscrutable and of secondary interest to a summoner. Tempering their desire to reach the mortal plane, an uniila's vanity prevents it from serving a witless or hopeless summoner. Thus, uniilas turn the act of summoning about on those who call upon them via a planar binding spell, requesting that such mortals demonstrate their spellcasting prowess. If the mortal effectively casts a spell the uniila does not know (not one of those spells she possesses as a sorcerer spell or spell-like ability), or performs a spell of 5th-level or higher, the caster gains a +2 bonus on the opposed Charisma check made to bind the devil. Occasionally, an uniila purposefully remains to serve an inferior spellcaster, or one that fails his opposed Charisma check. Granting the inept tools they should never possess amuses the devils, and even the most incompetent "masters" might prove useful in seeking out components of an uniila's ongoing projects in Hell.</t>
  </si>
  <si>
    <t>&lt;link rel="stylesheet"href="PF.css"&gt;&lt;div&gt;&lt;h2&gt;Devil, Cabal (Uniila)&lt;/h2&gt;&lt;h3&gt;&lt;i&gt;The curves of a shapely maiden define the outline of a mysterious figure wrapped in mist and strips of ancient robes. From beneath the rune-embroidered tatters stretch four, corpse-pale arms, each bearing either a blade or some mysterious arcane device. Hidden within the cowl of its hood shimmer the faintest outlines of a veiled face and a pair of eyes flickering with barely restrained energy.&lt;/i&gt;&lt;/h3&gt;&lt;br&gt;&lt;/br&gt;&lt;/div&gt;&lt;div class="heading"&gt;&lt;p class="alignleft"&gt;Uniila&lt;/p&gt;&lt;p class="alignright"&gt;CR 10&lt;/p&gt;&lt;div style="clear: both;"&gt;&lt;/div&gt;&lt;/div&gt;&lt;div&gt;&lt;h5&gt;&lt;b&gt;XP &lt;/b&gt;9,600&lt;/h5&gt;&lt;h5&gt;LE Medium outsider (devil, evil, extraplanar, incorporeal, lawful)&lt;/h5&gt;&lt;h5&gt;&lt;b&gt;Init &lt;/b&gt;+6; &lt;b&gt;Senses &lt;/b&gt;darkvision 60 ft., see in darkness; Perception +17&lt;/h5&gt;&lt;/div&gt;&lt;hr/&gt;&lt;div&gt;&lt;h5&gt;&lt;b&gt;DEFENSE&lt;/b&gt;&lt;/h5&gt;&lt;/div&gt;&lt;hr/&gt;&lt;div&gt;&lt;h5&gt;&lt;b&gt;AC &lt;/b&gt;22, touch 22, flat-footed 15 (+5 deflection, +6 Dex, +1 dodge)&lt;/h5&gt;&lt;h5&gt;&lt;b&gt;hp &lt;/b&gt;95 (10d10+40)&lt;/h5&gt;&lt;h5&gt;&lt;b&gt;Fort &lt;/b&gt;+11, &lt;b&gt;Ref &lt;/b&gt;+15, &lt;b&gt;Will &lt;/b&gt;+7&lt;/h5&gt;&lt;h5&gt;&lt;b&gt;DR &lt;/b&gt;10/good; &lt;b&gt;Immune &lt;/b&gt;fire, poison; &lt;b&gt;Resist &lt;/b&gt;acid 10, cold 10; &lt;b&gt;SR &lt;/b&gt;21&lt;/h5&gt;&lt;/div&gt;&lt;hr/&gt;&lt;div&gt;&lt;h5&gt;&lt;b&gt;OFFENSE&lt;/b&gt;&lt;/h5&gt;&lt;/div&gt;&lt;hr/&gt;&lt;div&gt;&lt;h5&gt;&lt;b&gt;Spd &lt;/b&gt;fly 40 ft. (perfect)&lt;/h5&gt;&lt;h5&gt;&lt;b&gt;Melee &lt;/b&gt;4 +1 daggers +17 (1d4+1/19-20)&lt;/h5&gt;&lt;h5&gt;&lt;b&gt;Ranged &lt;/b&gt;4 +1 daggers +17 (1d4+1/19-20)&lt;/h5&gt;&lt;h5&gt;&lt;b&gt;Space &lt;/b&gt;5 ft.; &lt;b&gt;Reach &lt;/b&gt;5 ft.&lt;/h5&gt;&lt;h5&gt;&lt;b&gt;Special Attacks &lt;/b&gt;dread magic&lt;/h5&gt;&lt;h5&gt;&lt;b&gt;Spell-Like Abilities&lt;/b&gt; (CL 8th)&lt;/br&gt;At will&amp;mdash;&lt;i&gt;augury&lt;/i&gt;, &lt;i&gt;greater teleport&lt;/i&gt; (self plus 50 lbs. of objects only),&lt;i&gt; true seeing&lt;/i&gt;,&lt;i&gt; unseen servant&lt;/i&gt;&lt;/br&gt;3/day&amp;mdash;&lt;i&gt;bestow curse&lt;/i&gt; (DC 19),&lt;i&gt; blink&lt;/i&gt;, &lt;i&gt;detect thoughts&lt;/i&gt; (DC 17),&lt;i&gt; dispel magic&lt;/i&gt;,&lt;i&gt; invisibility&lt;/i&gt;&lt;/br&gt;1/day&amp;mdash;&lt;i&gt;blasphemy&lt;/i&gt; (DC 22),&lt;i&gt; mark of justice&lt;/i&gt;, &lt;i&gt;summon devil&lt;/i&gt; (level 4, 2d4 imps 55%)&lt;/h5&gt;&lt;/h5&gt;&lt;h5&gt;&lt;b&gt;Spells Known&lt;/b&gt; (CL 8th)&lt;/br&gt;4th (3/day)&amp;mdash;&lt;i&gt;summon monster IV&lt;/i&gt;&lt;/br&gt;3rd (5/day)&amp;mdash;&lt;i&gt;fireball&lt;/i&gt; (DC 18),&lt;i&gt; gaseous form&lt;/i&gt;&lt;/br&gt;2nd (6/day)&amp;mdash;&lt;i&gt;fog cloud&lt;/i&gt;, &lt;i&gt;glitterdust&lt;/i&gt; (DC 17), &lt;i&gt;mirror image&lt;/i&gt; (DC 17)&lt;/br&gt;1st (6/day)&amp;mdash;&lt;i&gt;disguise self&lt;/i&gt;,&lt;i&gt; identify&lt;/i&gt;,&lt;i&gt; magic missile&lt;/i&gt;, &lt;i&gt;ray of enfeeblement&lt;/i&gt; (DC 16),&lt;i&gt; shield&lt;/i&gt;&lt;/br&gt;0&amp;mdash;&lt;i&gt;arcane mark&lt;/i&gt;, &lt;i&gt;bleed&lt;/i&gt; (DC 15),&lt;i&gt; dancing lights&lt;/i&gt;,&lt;i&gt; detect magic&lt;/i&gt;,&lt;i&gt; disrupt undead&lt;/i&gt;,&lt;i&gt; mage hand&lt;/i&gt;,&lt;i&gt; prestidigitation&lt;/i&gt;, &lt;i&gt;touch of fatigue&lt;/i&gt; (DC 15)&lt;/h5&gt;&lt;/h5&gt;&lt;/div&gt;&lt;hr/&gt;&lt;div&gt;&lt;h5&gt;&lt;b&gt;STATISTICS&lt;/b&gt;&lt;/h5&gt;&lt;/div&gt;&lt;hr/&gt;&lt;div&gt;&lt;h5&gt;&lt;b&gt;Str&lt;/b&gt; 11, &lt;b&gt;Dex&lt;/b&gt; 22, &lt;b&gt;Con&lt;/b&gt; 19, &lt;b&gt;Int&lt;/b&gt; 22, &lt;b&gt;Wis&lt;/b&gt; 18, &lt;b&gt;Cha&lt;/b&gt; 21&lt;/h5&gt;&lt;h5&gt;&lt;b&gt;Base Atk &lt;/b&gt;+10; &lt;b&gt;CMB &lt;/b&gt;+10; &lt;b&gt;CMD &lt;/b&gt;32&lt;/h5&gt;&lt;h5&gt;&lt;b&gt;Feats &lt;/b&gt;Dodge, Lightning Reflexes, Mobility, Scribe Scroll&lt;sup&gt;B&lt;/sup&gt;, Weapon Finesse, Wind Stance&lt;/h5&gt;&lt;h5&gt;&lt;b&gt;Skills &lt;/b&gt;Appraise +16, Bluff +18, Diplomacy +18, Disguise +18, Fly +14, Knowledge (arcana) +19, Knowledge (planes) +19, Knowledge (religion) +19, Perception +17, Sense Motive +17, Sleight of Hand +16, Spellcraft +16, Stealth +19&lt;/h5&gt;&lt;h5&gt;&lt;b&gt;Languages &lt;/b&gt;Aklo, Celestial, Common, Draconic, Infernal, Undercommon; telepathy 100 ft.&lt;/h5&gt;&lt;h5&gt;&lt;b&gt;SQ &lt;/b&gt;infernal arcana, scroll mastery, witch token&lt;/h5&gt;&lt;/div&gt;&lt;hr/&gt;&lt;div&gt;&lt;h5&gt;&lt;b&gt;ECOLOGY&lt;/b&gt;&lt;/h5&gt;&lt;/div&gt;&lt;hr/&gt;&lt;div&gt;&lt;h5&gt;&lt;b&gt;Environment &lt;/b&gt; any (Hell)&lt;/h5&gt;&lt;h5&gt;&lt;b&gt;Organization &lt;/b&gt;solitary, pair, or cabal (3-9)&lt;/h5&gt;&lt;h5&gt;&lt;b&gt;Treasure &lt;/b&gt;double (4 +1 daggers, other treasure as magic scrolls and writings)&lt;/h5&gt;&lt;/div&gt;&lt;hr/&gt;&lt;div&gt;&lt;h5&gt;&lt;b&gt;SPECIAL ABILITIES&lt;/b&gt;&lt;/h5&gt;&lt;/div&gt;&lt;hr/&gt;&lt;div&gt;&lt;h5&gt;&lt;b&gt;Dread Magic (Su)&lt;/b&gt; All spells an uniila casts draw upon terrible infernal eddies and the torment of damned souls. As such, all of an uniila's spells (not her spell-like abilities) are strange and terrible to behold. This increases the Spellcraft DC required to identify an uniila's spell as it is being cast by +5. In addition, at will, an uniila can choose to make a spell she casts particularly frightening. Any creature forced to make a saving throw to resist a spell cast by an uniila must make an additional Will save at the same DC or be shaken for 1 round. This effect can potentially increase the severity of other fear effects. This is a mind-affecting fear effect. &lt;/h5&gt;&lt;h5&gt;&lt;b&gt;Infernal Arcana (Su)&lt;/b&gt; Once per day, after spending a minute whispering strange formulas and cosmic truths, an uniila can grant an adjacent mortal spellcaster additional profane insight into the ways of magic. This counts as a bonus spell prepared or spell per day of 6th level or lower, which is immediately accessible by the target in addition to all its regular spells. The uniila chooses what spell to grant the target. It need not be a spell already known by the target, though it must be of 6th level or lower and of a level he can cast or from his class's spell list. This spell remains available to the target for 24 hours. The spell can be any arcane or divine spell. An uniila can never use this ability on herself or non-mortal targets. Once a target chooses to make use of this spell, it is cast at the uniila's caster level (typically 8th) and is treated as having the evil subtype. In addition, as the uniila chooses, she may spontaneously add the effects of any metamagic feat to the spell (without the spell being treated as though it were of an increased spell level). Typically, uniilas use this ability to compel magic users to rely on them for more powerful magic, though they might also use effects like Widen Spell to affect unintended targets. &lt;/h5&gt;&lt;h5&gt;&lt;b&gt;Scroll Mastery (Su)&lt;/b&gt; All uniilas possess Scribe Scroll as a bonus feat. An uniila is treated as knowing all spells of 6th level or lower in the Pathfinder RPG Core Rulebook and can create scrolls of any of those spells. Whether an uniila knows rarer magic is decided by the GM. &lt;/h5&gt;&lt;h5&gt;&lt;b&gt;Summon Devil (Su)&lt;/b&gt; Once per day, an uniila can attempt to summon 2d4 imps with a 55% chance of success. This ability is the equivalent of a 4th-level spell. &lt;/h5&gt;&lt;h5&gt;&lt;b&gt;Witch Token (Su)&lt;/b&gt; By spending an hour in concentration, an uniila can create a token of arcane power. This token may take any form that takes up an item slot, and typically appears as a subtly fiendish ring, amulet, or similar piece of jewelry. While it is worn by a mortal, all of the DCs of any spells the wearer casts increase by +1 (this effect stacks with Spell Focus). However, while wearing a witch token, the bearer takes a -5 penalty on all saves made to resist spells and effects cast by the token's creation. Also, while the token is being worn, the uniila can effectively scry through the token at will and without the wearer's knowledge as long as he remains on the same plane. &lt;/h5&gt;&lt;h5&gt;&lt;b&gt;Spells&lt;/b&gt; and effects that typically bar or confound scry also affect the witch token. As a standard action, an uniila can cause her witch token to erupt in a burst of destructive magic that deals 10d6 points of damage to the wearer. An uniila can only ever have one witch token in existence at a time and must destroy a previously created token before creating a new one. The damage of this effect is based on the uniila's Hit Dice. All witch tokens are also under effects similar to magic aura, and are detected as possessing auras of moderate universal magic. Those who use identify or a similar spell must succeed at a DC 20 Will save to receive correct information (that the token sheds an aura of strong divination). Detect evil reveals no aura from a witch token. The saving throw is Charisma-based.&lt;/h5&gt;&lt;/div&gt;&lt;br&gt;&lt;/br&gt;&lt;div&gt;&lt;h4&gt;&lt;p&gt;&lt;p&gt;The tools devils use to ensnare the minds and ultimately the souls of their victims vary incredibly, from the most blatant of infernal corruptions to enticements that seem not like temptations at all. The elusive cabal devils, or uniilas as they are known by diabolists, employ one of the most seductive drugs in existence in their snares: magic. Mistresses of the arcane with an understanding of the cultic arts-both arcane and divine-that rivals even that of many greater fiends, these mysterious and aloof sages haunt the most ancient ruins and moldering depths of Stygia, the fifth layer of Hell, researching arcana and puzzling over formulae destined to shake the cosmos. When conjured forth or left to their own devices upon the Material Plane, uniilas make no untoward offers or forceful demands of their mortal hosts; they merely offer greater magical power in any of the various ways they might do so. Should the ease with which such might is granted pollute a mortal's ambitions or lead him to rely upon a devil for his power, such ultimately proves the student's fault, not the eager teacher's. So too does the resulting damnation at the end of the mortal's short life prove more of his own doing than any overt diabolical trap, making uniilas' methods all the more sinister for their subtlety.&lt;/p&gt;&lt;p&gt;&lt;b&gt;Summoning Cabal Devils&lt;/b&gt;&lt;br&gt; Uniilas eagerly seek passage to the Material Plane and as such welcome summons by mortal casters. Whether to experiment with spells, seek out new magic, or corrupt mortals with their knowledge, what plots an uniila holds often prove inscrutable and of secondary interest to a summoner. Tempering their desire to reach the mortal plane, an uniila's vanity prevents it from serving a witless or hopeless summoner. Thus, uniilas turn the act of summoning about on those who call upon them via a planar binding spell, requesting that such mortals demonstrate their spellcasting prowess. If the mortal effectively casts a spell the uniila does not know (not one of those spells she possesses as a sorcerer spell or spell-like ability), or performs a spell of 5th-level or higher, the caster gains a +2 bonus on the opposed Charisma check made to bind the devil. Occasionally, an uniila purposefully remains to serve an inferior spellcaster, or one that fails his opposed Charisma check. Granting the inept tools they should never possess amuses the devils, and even the most incompetent "masters" might prove useful in seeking out components of an uniila's ongoing projects in Hell.&lt;/p&gt;&lt;/h4&gt;&lt;/div&gt;</t>
  </si>
  <si>
    <t>Spartolos</t>
  </si>
  <si>
    <t>(+6 armor, +2 Dex, +2 natural, +1 shield)</t>
  </si>
  <si>
    <t>Fort +6, Ref +4, Will +8</t>
  </si>
  <si>
    <t>united resistance</t>
  </si>
  <si>
    <t>10/bludgeoning</t>
  </si>
  <si>
    <t>spear +10 (1d8+4/x3) or 2 claws +10 (1d4+4)</t>
  </si>
  <si>
    <t>Str 19, Dex 14, Con -, Int 11, Wis 14, Cha 19</t>
  </si>
  <si>
    <t>Combat Expertise, Improved Disarm, Improved Initiative, Toughness</t>
  </si>
  <si>
    <t>Acrobatics +5, Climb +10, Perception +13, Stealth +8</t>
  </si>
  <si>
    <t>+8 Stealth while using disjoin</t>
  </si>
  <si>
    <t>deadly ally, disjoin</t>
  </si>
  <si>
    <t>solitary, pair, troop (3-18)</t>
  </si>
  <si>
    <t>standard (breastplate, buckler, spear)</t>
  </si>
  <si>
    <t>A skeleton clad in tarnished armor clatters in its grim march. A polished bronze breastplate, greaves, and helmet dutifully remain to protect this felled warrior, while its naked, skeletal hands still clutch a short spear and a round bronze shield. Yet, beneath its decrepit armor and moldering bones, a deftness and deadly intent linger on, embodied in a hellish light smoldering in its shadowed eye sockets.</t>
  </si>
  <si>
    <t>Deadly Ally (Ex) Spartoi cooperate exceptionally well in battle. A spartolos flanking a target with another spartolos gains a +4 flanking bonus instead of +2. Disjoin (Su) As a move action, a spartolos can crumble into a pile of bones and tarnished weaponry. While in this state, the undead gains a +8 racial bonus to its Stealth check and its DR rises to 10/bludgeoning. As a move action, a spartolos can reform itself, jolting into its armored skeletal form even if its pieces have been scattered. United Resistance (Su) A spartolos ignores 5 points of damage caused by channel energy. This resistance rises by 5 for every other spartolos within 10 feet to a minimum of 0 damage.</t>
  </si>
  <si>
    <t>Raised from the corpses of famed warriors and legendary legionaries, spartoi (singular "spartolos") walk again, dragged from death to do battle once more. Greater than mere unthinking corpses, like skeletal champions spartoi carry with them some vestige of their past lives and experiences. Yet what sets them apart from lesser undead are their retained caginess and knowledge of tactics, allowing them to function with deadly efficiency in troops of their brethren. Sometimes called the "sown men," spartoi hold a fundamental connection to the near-mythical magical items known as a spartoi seeds, teeth that when planted in the earth summon forth these undead, fully armed and ready for command. Although ancient versions of these items prove especially rare, the well-known nature of their myth has led to dozens of modern versions being created and, with them, a rise in the appearance of spartoi. A typical spartolos stands about 5-1/2 to 6-1/2 feet tall, weighing approximately 70 pounds with its full compliment of equipment. Ecology As undead beings, spartoi have no need for food or shelter and have little effect on their environments. Yet despite being obedient undead, all spartoi seem to favor resting as disjoined piles of bones rather than standing corpses. Although the undead know no sensations of exertion, spartoi left to their own devices or without commands to do otherwise collapse into scattered remains. Whether such is a matter of tactics and subterfuge or fulfills some other need, the animate corpses give no hint. Spartoi detect as being of evil alignment merely because the powers animating them prove fundamentally foul. In some cases, spartoi raised from the corpses of particularly goodly or otherwise forceful individuals might retain the alignment they possessed in life. Habitat &amp; Society The spartoi are undead skeletons-albeit much more powerful than other versions-designed for war. They have no wants or desires other than to serve their masters, and they carry no fear. Though they have some defense against channeled energy, the spartoi are just as susceptible to divine spellcasters as any other undead. All spartoi spring into being with weaponry, typically a spear, buckler, and breastplate, though some rare individuals have been known to arise with more unusual armaments. In such cases, short swords, punching daggers, glaives, and great clubs prove most common. Only the rarest of spartoi have been known to arise brandishing ranged weapons, their undead forms seeming to lack the coordination for such arms. In any case, spartoi weaponry and armor typically bear the markings of ancient cultures, often appearing to be from lands near where the undead (or its spartoi seeds) were created. Despite their skill and cooperation in battle, spartoi have little interest in one another. Even spartoi apparently risen from rival nations or cultures seem to forget all past rivalries in death. The mind of a spartolos is a mind possessed by a will to do battle and a skill or instinct seemingly inherent in the bones of great warriors, actual vestiges of personality lingering on only in the rarest cases. Even those spartoi retaining some hint of their former personalities seem interested only in completing their master's will and swiftly returning to their rightful place in death. Such causes many concerned with the necromantic arts to ponder over whether their magic draws forth an actual spirit to its bones, or merely causes a corpse to act with a hint of the personality that was bound to it in life. Creating a Spartolos A spartolos might be created in a number of ways. Most simply, a create undead spell cast by a magic-user of caster level 16 or greater can infuse a dead body with a heroic spirit, resurrecting it as a spartolos. Alternatively, one might seek out rare items known as spartoi seeds. Although relatively rare, the oldest seeds might summon forth the corpses of legendary heroes rather than typical spartoi. These slain champions, while possessing the same statistics as normal spartoi in death, possess the ability to speak and often bear great insight into the ways of battle or memories from their lives. Mythic Seeds Numerous myths across Golarion tell of legendary, magical fangs that summon forth the spirits or corpses of powerful warriors. The most pervasive of these tales comes from the ancient myth of the Jiskan hero Strada, though countless variations exist in dozen of cultures across Avistan. Legends tell of the mythic hero Strada tasked by the devil Alichino with the impossible charge of besieging an unconquerable city. Seeking out the oracle of Gorum, god of battle, the hero was gifted the thousand fangs of the dragon Kathalphas, who was said to have grown an additional tooth with every champion she had slain. Told to sow these fangs into the dust surrounding the city, the hero praised Gorum and departed graciously. Upon reaching the city, he did as the priest had advised, and to his astonishment, the skeletons of the dragon's thousand victims leapt from the ground, clad in all the finery of epic warriors, and arrayed to do battle in Strada's name. The unconquerable city fell in an hour, much to the fury of capering Alichino, and for 90 splendorous years Strada ruled as king with an army of the world's greatest warriors ever guarding his palace gates. See the spartoi seeds sidebar for rules on using the magical teeth drawn from this myth.</t>
  </si>
  <si>
    <t>&lt;link rel="stylesheet"href="PF.css"&gt;&lt;div&gt;&lt;h2&gt;Spartolos&lt;/h2&gt;&lt;h3&gt;&lt;i&gt;A skeleton clad in tarnished armor clatters in its grim march. A polished bronze breastplate, greaves, and helmet dutifully remain to protect this felled warrior, while its naked, skeletal hands still clutch a short spear and a round bronze shield. Yet, beneath its decrepit armor and moldering bones, a deftness and deadly intent linger on, embodied in a hellish light smoldering in its shadowed eye sockets.&lt;/i&gt;&lt;/h3&gt;&lt;br&gt;&lt;/br&gt;&lt;/div&gt;&lt;div class="heading"&gt;&lt;p class="alignleft"&gt;Spartolos&lt;/p&gt;&lt;p class="alignright"&gt;CR 6&lt;/p&gt;&lt;div style="clear: both;"&gt;&lt;/div&gt;&lt;/div&gt;&lt;div&gt;&lt;h5&gt;&lt;b&gt;XP &lt;/b&gt;2,400&lt;/h5&gt;&lt;h5&gt;NE Medium undead &lt;/h5&gt;&lt;h5&gt;&lt;b&gt;Init &lt;/b&gt;+6; &lt;b&gt;Senses &lt;/b&gt;darkvision 60 ft.; Perception +13&lt;/h5&gt;&lt;/div&gt;&lt;hr/&gt;&lt;div&gt;&lt;h5&gt;&lt;b&gt;DEFENSE&lt;/b&gt;&lt;/h5&gt;&lt;/div&gt;&lt;hr/&gt;&lt;div&gt;&lt;h5&gt;&lt;b&gt;AC &lt;/b&gt;21, touch 12, flat-footed 19 (+6 armor, +2 Dex, +2 natural, +1 shield)&lt;/h5&gt;&lt;h5&gt;&lt;b&gt;hp &lt;/b&gt;76 (8d8+40)&lt;/h5&gt;&lt;h5&gt;&lt;b&gt;Fort &lt;/b&gt;+6, &lt;b&gt;Ref &lt;/b&gt;+4, &lt;b&gt;Will &lt;/b&gt;+8&lt;/h5&gt;&lt;h5&gt;&lt;b&gt;Defensive Abilities &lt;/b&gt;united resistance; &lt;b&gt;DR &lt;/b&gt;10/bludgeoning; &lt;b&gt;Immune &lt;/b&gt;cold, undead traits; &lt;b&gt;SR &lt;/b&gt;17&lt;/h5&gt;&lt;/div&gt;&lt;hr/&gt;&lt;div&gt;&lt;h5&gt;&lt;b&gt;OFFENSE&lt;/b&gt;&lt;/h5&gt;&lt;/div&gt;&lt;hr/&gt;&lt;div&gt;&lt;h5&gt;&lt;b&gt;Spd &lt;/b&gt;30 ft.&lt;/h5&gt;&lt;h5&gt;&lt;b&gt;Melee &lt;/b&gt;spear +10 (1d8+4/x3) or &lt;/br&gt;2 claws +10 (1d4+4)&lt;/h5&gt;&lt;h5&gt;&lt;b&gt;Space &lt;/b&gt;5 ft.; &lt;b&gt;Reach &lt;/b&gt;5 ft.&lt;/h5&gt;&lt;/div&gt;&lt;hr/&gt;&lt;div&gt;&lt;h5&gt;&lt;b&gt;STATISTICS&lt;/b&gt;&lt;/h5&gt;&lt;/div&gt;&lt;hr/&gt;&lt;div&gt;&lt;h5&gt;&lt;b&gt;Str&lt;/b&gt; 19, &lt;b&gt;Dex&lt;/b&gt; 14, &lt;b&gt;Con&lt;/b&gt; -, &lt;b&gt;Int&lt;/b&gt; 11, &lt;b&gt;Wis&lt;/b&gt; 14, &lt;b&gt;Cha&lt;/b&gt; 19&lt;/h5&gt;&lt;h5&gt;&lt;b&gt;Base Atk &lt;/b&gt;+6; &lt;b&gt;CMB &lt;/b&gt;+10; &lt;b&gt;CMD &lt;/b&gt;22&lt;/h5&gt;&lt;h5&gt;&lt;b&gt;Feats &lt;/b&gt;Combat Expertise, Improved Disarm, Improved Initiative, Toughness&lt;/h5&gt;&lt;h5&gt;&lt;b&gt;Skills &lt;/b&gt;Acrobatics +5, Climb +10, Perception +13, Stealth +8; &lt;b&gt;Racial Modifiers &lt;/b&gt;+8 Stealth while using disjoin&lt;/h5&gt;&lt;h5&gt;&lt;b&gt;Languages &lt;/b&gt;Common (cannot speak)&lt;/h5&gt;&lt;h5&gt;&lt;b&gt;SQ &lt;/b&gt;deadly ally, disjoin&lt;/h5&gt;&lt;/div&gt;&lt;hr/&gt;&lt;div&gt;&lt;h5&gt;&lt;b&gt;ECOLOGY&lt;/b&gt;&lt;/h5&gt;&lt;/div&gt;&lt;hr/&gt;&lt;div&gt;&lt;h5&gt;&lt;b&gt;Environment &lt;/b&gt; any&lt;/h5&gt;&lt;h5&gt;&lt;b&gt;Organization &lt;/b&gt;solitary, pair, troop (3-18)&lt;/h5&gt;&lt;h5&gt;&lt;b&gt;Treasure &lt;/b&gt;standard (breastplate, buckler, spear)&lt;/h5&gt;&lt;/div&gt;&lt;hr/&gt;&lt;div&gt;&lt;h5&gt;&lt;b&gt;SPECIAL ABILITIES&lt;/b&gt;&lt;/h5&gt;&lt;/div&gt;&lt;hr/&gt;&lt;div&gt;&lt;h5&gt;&lt;b&gt;Deadly Ally (Ex)&lt;/b&gt; Spartoi cooperate exceptionally well in battle. A spartolos flanking a target with another spartolos gains a +4 flanking bonus instead of +2. &lt;/h5&gt;&lt;h5&gt;&lt;b&gt;Disjoin (Su)&lt;/b&gt; As a move action, a spartolos can crumble into a pile of bones and tarnished weaponry. While in this state, the undead gains a +8 racial bonus to its Stealth check and its DR rises to 10/bludgeoning. As a move action, a spartolos can reform itself, jolting into its armored skeletal form even if its pieces have been scattered. &lt;/h5&gt;&lt;h5&gt;&lt;b&gt;United Resistance (Su)&lt;/b&gt; A spartolos ignores 5 points of damage caused by channel energy. This resistance rises by 5 for every other spartolos within 10 feet to a minimum of 0 damage.&lt;/h5&gt;&lt;/div&gt;&lt;br&gt;&lt;/br&gt;&lt;div&gt;&lt;h4&gt;&lt;p&gt;&lt;p&gt;Raised from the corpses of famed warriors and legendary legionaries, spartoi (singular "spartolos") walk again, dragged from death to do battle once more. Greater than mere unthinking corpses, like skeletal champions spartoi carry with them some vestige of their past lives and experiences. Yet what sets them apart from lesser undead are their retained caginess and knowledge of tactics, allowing them to function with deadly efficiency in troops of their brethren. Sometimes called the "sown men," spartoi hold a fundamental connection to the near-mythical magical items known as a spartoi seeds, teeth that when planted in the earth summon forth these undead, fully armed and ready for command. Although ancient versions of these items prove especially rare, the well-known nature of their myth has led to dozens of modern versions being created and, with them, a rise in the appearance of spartoi.&lt;/p&gt;&lt;p&gt;A typical spartolos stands about 5-1/2 to 6-1/2 feet tall, weighing approximately 70 pounds with its full compliment of equipment.&lt;/p&gt;&lt;p&gt;&lt;b&gt;Ecology&lt;/b&gt;&lt;br&gt; As undead beings, spartoi have no need for food or shelter and have little effect on their environments. Yet despite being obedient undead, all spartoi seem to favor resting as disjoined piles of bones rather than standing corpses.&lt;/p&gt;&lt;p&gt;Although the undead know no sensations of exertion, spartoi left to their own devices or without commands to do otherwise collapse into scattered remains. Whether such is a matter of tactics and subterfuge or fulfills some other need, the animate corpses give no hint.&lt;/p&gt;&lt;p&gt;Spartoi detect as being of evil alignment merely because the powers animating them prove fundamentally foul. In some cases, spartoi raised from the corpses of particularly goodly or otherwise forceful individuals might retain the alignment they possessed in life.&lt;/p&gt;&lt;p&gt;&lt;b&gt;Habitat &amp; Society&lt;/b&gt;&lt;br&gt; The spartoi are undead skeletons-albeit much more powerful than other versions-designed for war. They have no wants or desires other than to serve their masters, and they carry no fear. Though they have some defense against channeled energy, the spartoi are just as susceptible to divine spellcasters as any other undead.&lt;/p&gt;&lt;p&gt;All spartoi spring into being with weaponry, typically a spear, buckler, and breastplate, though some rare individuals have been known to arise with more unusual armaments. In such cases, short swords, punching daggers, glaives, and great clubs prove most common. Only the rarest of spartoi have been known to arise brandishing ranged weapons, their undead forms seeming to lack the coordination for such arms. In any case, spartoi weaponry and armor typically bear the markings of ancient cultures, often appearing to be from lands near where the undead (or its spartoi seeds) were created.&lt;/p&gt;&lt;p&gt;Despite their skill and cooperation in battle, spartoi have little interest in one another. Even spartoi apparently risen from rival nations or cultures seem to forget all past rivalries in death. The mind of a spartolos is a mind possessed by a will to do battle and a skill or instinct seemingly inherent in the bones of great warriors, actual vestiges of personality lingering on only in the rarest cases. Even those spartoi retaining some hint of their former personalities seem interested only in completing their master's will and swiftly returning to their rightful place in death. Such causes many concerned with the necromantic arts to ponder over whether their magic draws forth an actual spirit to its bones, or merely causes a corpse to act with a hint of the personality that was bound to it in life.&lt;/p&gt;&lt;p&gt;&lt;b&gt;Creating a Spartolos&lt;/b&gt;&lt;br&gt; A spartolos might be created in a number of ways. Most simply, a create undead spell cast by a magic-user of caster level 16 or greater can infuse a dead body with a heroic spirit, resurrecting it as a spartolos. Alternatively, one might seek out rare items known as spartoi seeds.&lt;/p&gt;&lt;p&gt;Although relatively rare, the oldest seeds might summon forth the corpses of legendary heroes rather than typical spartoi. These slain champions, while possessing the same statistics as normal spartoi in death, possess the ability to speak and often bear great insight into the ways of battle or memories from their lives.&lt;/p&gt;&lt;p&gt;&lt;b&gt;Mythic Seeds&lt;/b&gt;&lt;br&gt; Numerous myths across Golarion tell of legendary, magical fangs that summon forth the spirits or corpses of powerful warriors. The most pervasive of these tales comes from the ancient myth of the Jiskan hero Strada, though countless variations exist in dozen of cultures across Avistan.&lt;/p&gt;&lt;p&gt;Legends tell of the mythic hero Strada tasked by the devil Alichino with the impossible charge of besieging an unconquerable city. Seeking out the oracle of Gorum, god of battle, the hero was gifted the thousand fangs of the dragon Kathalphas, who was said to have grown an additional tooth with every champion she had slain. Told to sow these fangs into the dust surrounding the city, the hero praised Gorum and departed graciously.&lt;/p&gt;&lt;p&gt;Upon reaching the city, he did as the priest had advised, and to his astonishment, the skeletons of the dragon's thousand victims leapt from the ground, clad in all the finery of epic warriors, and arrayed to do battle in Strada's name.&lt;/p&gt;&lt;p&gt;The unconquerable city fell in an hour, much to the fury of capering Alichino, and for 90 splendorous years Strada ruled as king with an army of the world's greatest warriors ever guarding his palace gates.&lt;/p&gt;&lt;p&gt;See the spartoi seeds sidebar for rules on using the magical teeth drawn from this myth.&lt;/p&gt;&lt;/h4&gt;&lt;/div&gt;</t>
  </si>
  <si>
    <t>Basileus</t>
  </si>
  <si>
    <t>darkvision 60 ft., low-light vision, see in darkness; Perception +23</t>
  </si>
  <si>
    <t>28, touch 16, flat-footed 22</t>
  </si>
  <si>
    <t>(+6 Dex, +12 natural)</t>
  </si>
  <si>
    <t>Fort +12, Ref +18, Will +16</t>
  </si>
  <si>
    <t>30 ft., fly 60 ft. (perfect)</t>
  </si>
  <si>
    <t>touch +24 (1d8+8) or 5 slams +24 (2d6+8 plus grab)</t>
  </si>
  <si>
    <t>5 ft.; 15 ft. with slam</t>
  </si>
  <si>
    <t>terror, terror shape</t>
  </si>
  <si>
    <t>Spell-Like Abilities (CL 16th) At will-cloudkill (DC 22), false vision (DC 22), greater teleport (self plus 50 lbs.), mirage arcana (DC 22), persistent image (DC 22), scorching ray, tongues 3/day-crushing despair (DC 21), dimensional anchor (DC 21), ethereal jaunt, greater dispel magic, greater invisibility (DC 21), instant summons, legend lore, nightmare (DC 22), phantasmal killer (DC 21), true seeing 1/day-geas/quest, summon (level 5, 2 bone devils, 75%), grant 1 wish (to mortals only)</t>
  </si>
  <si>
    <t>Str 26, Dex 22, Con 25, Int 26, Wis 19, Cha 25</t>
  </si>
  <si>
    <t>Blind-Fight, Combat Reflexes, Deceitful, Improved Initiative, Improved Iron Will, Iron Will, Lightning Reflexes, Persuasive</t>
  </si>
  <si>
    <t>Acrobatics +22, Bluff +30, Diplomacy +38, Disguise +27, Escape Artist +22, Fly +14, Intimidate +38, Knowledge (arcana) +24, Knowledge (planes) +27, Perception +23, Perform (Oratory) +23, Sense Motive +23, Sleight of Hand +22, Spellcraft +27, Stealth +25</t>
  </si>
  <si>
    <t>+8 Diplomacy, +8 Intimidate</t>
  </si>
  <si>
    <t>Abyssal, Aklo, Celestial, Common, Draconic, Elven, Giant, Infernal, Undercommon; telepathy 100 ft., tongues</t>
  </si>
  <si>
    <t>veil of forms</t>
  </si>
  <si>
    <t>double standard</t>
  </si>
  <si>
    <t>This comely young man is clad in fine silken robes and gold thread, with hair the color of sunbeams. He smiles slyly, and his eyes smolder with Hellish flames and the suggestion of power and terror beyond mortal reason.</t>
  </si>
  <si>
    <t>AP 29</t>
  </si>
  <si>
    <t>Terror (Su) As a standard action, Basileus can surround himself with a terrifying illusion that to all viewers appears as a unique and violent manifestation of the most terrifying thing their minds can conjure. This horror can only be seen by each individual onlooker, with even Basileus being unaware of what his viewers see. Those within 30 feet of Basileus must make a DC 25 Will save. Those with 6 or fewer Hit Dice who fail instantly die from fear, while those with 6 or more Hit Dice are panicked and take 6d6 points of damage. Those who save are immune to Basileus's death or panic effects, but still take damage. Those who remain within 30 feet of Basileus, even after making their saves, take 6d6 points of damage every round as long as Basileus continues to take standard actions to maintain the terror. The death and panic aspects of this ability are a mind-affecting fear effect, with even creatures immune to such effects still being affected by the ability's damage. The save DC is Charisma-based. Terror Shape (Su) While making use of his terror ability, Basileus can manifest one to five additional, monstrous limbs. These take on terrible appearances dictated by the terror ability, and deal 2d6+8 damage. When Basileus ceases the use of terror, these additional natural weapons vanish. Veil of Forms (Su) Basileus appears as a powerful and attractive member of the same race as any creature looking upon him. His appearance is always appealing, with subtle illusory alterations that differ from viewer to viewer. Basileus is not aware of the specifics of his appearance to other creatures, though he may alter specifics as per the spell alter self. This is an illusion that is in effect anytime he is not using his terror ability, and grants him a +8 racial modifier on Diplomacy and Intimidate checks. Should a creature be able to see past the illusion, Basileus does not gain this racial modifier on opposed checks against that creature.</t>
  </si>
  <si>
    <t>An infernal paradox at once wondrous and terrifying, tempting and blasphemous, the entity called the Son of Suns, Prince of Paradises, Jadros Voax, Baphon, Vexsoul, or simply Basileus serves as the herald of Asmodeus and harbinger of Hell's will. Few who have faced the messenger of the Archfiend survive the experience unchanged, for he is the very word of Hell. Typically appearing as a youth of stunning beauty and of the same race as those who look upon him-even when appearing before those of multiple races-little in the herald's comely appearance, finery, or proud bearing sets him apart from the vainglorious princes of countless mortal nations. In his radiant eyes, though, dance hellfire flames and a hint of the power he bears himself and often offers. To encounter Basileus is to know the interest or ire of the lord of Hell himself. Like his master, the herald knows no love for mortalkind, striving only to fulfill the worlds-spanning master schemes of the Prince of Darkness and draw souls into the grip of Hell by the legion. As such, he most often serves as an envoy between Asmodeus and other deities and extraplanar figures of note, rarely deigning to set foot upon the raucous and uncouth Material Plane. When his master's will dictates he travel to the mortal realm, though, his words bear all the weight of Hell, and typically offer temptations few souls can hope to refuse. Occasionally his master bids him answer the summons of the few mortals who hold the Prince of Darkness's favor, but even these forays typically prove subtle steps toward some greater infernal goal. In his humanoid form, Basileus appears as a 6-foottall mortal of surprising but unnatural beauty, with a languid voice like warm wine over silk. Although typically of male gender, this is not always the case, though he always appears before his lord in masculine form. Much of his form is an illusion, though, and a highly subjective illusion at that. Those who can see past Basileus's shrouds of innate deception find a human-like figure resembling the idealized form he presents, though still appearing somehow hollow. The most daring and ancient fiends have suggested that Basileus bears a resemblance to Baalzebul before Asmodeus punished the archdevil by stripping him of his angelic appearance-a rumor that leads the lord of the seventh to loathe his master's herald even more than he despises most creatures. A Thousand Terrors Through the millennia, dozens of immortal beings have served as heralds of the Prince of Darkness-even Baalzebul holding this position for a time before his cursed advancement to archdevil. Yet without fail, each herald has eventually overstepped his bounds and garnered Asmodeus's disfavor, facing a quiet, ignominious, and likely torturous end within Nesus's depths. Yet even after his past heralds' march of disappointments, Asmodeus holds Basileus as the most perfect of all his emissaries, for rather than elevating the messenger from among the ranks of his diabolical legions, the lord of Hell personally crafted his servant to meet his every expectation. An infernal automaton of sorts, Hell's herald is a being zealously devoted to the Prince of Darkness, even beyond the allegiances of devilkind, archdevils, or the Pit itself. Many among Hell's infernal hierarchy have whispered of their lord's herald's true nature, suggesting that he is a terrible amalgam, drawn from the painwracked nightmares of the Archfiend's past emissaries; a being shaped from the deepest proto-stuff of Hell itself; or even a vaporous being distilled from a measure of Hell's collective suffering. Regardless, the ever-changing physical nature of Asmodeus's herald and his unwavering loyalty to his master are widely known throughout the planes and beyond. On the Material Plane, Basileus has become a legend in his own right. Although rarely visiting the worlds of the mortal realm, wherever he treads he takes the form of the greatest terror of the age. Such leads to highly varied reports of the herald's form and nature, even among Asmodeus's worshipers, and the confusion and apprehension seem to please both Basileus and his master greatly. Among the Prince of Darkness's enemies, Basileus is a thousand horrors known by a thousand names. Tales of his appearance across Golarion have granted him a dozen terrible names: the Bleeding Oliphaunt, Baphon Reborn, and the Seventh Spawn being among those most often heard in fearful whispers. Each of these titles and countless more have been recorded by scholars of the divine outside the church of Asmodeus, with such disparities, though inaccurate, still capturing the deceit inherent in the herald's form and a measure of the horror that is Basileus.</t>
  </si>
  <si>
    <t>&lt;link rel="stylesheet"href="PF.css"&gt;&lt;div&gt;&lt;h2&gt;Basileus&lt;/h2&gt;&lt;h3&gt;&lt;i&gt;This comely young man is clad in fine silken robes and gold thread, with hair the color of sunbeams. He smiles slyly, and his eyes smolder with Hellish flames and the suggestion of power and terror beyond mortal reason.&lt;/i&gt;&lt;/h3&gt;&lt;br&gt;&lt;/br&gt;&lt;/div&gt;&lt;div class="heading"&gt;&lt;p class="alignleft"&gt;Basileus&lt;/p&gt;&lt;p class="alignright"&gt;CR 15&lt;/p&gt;&lt;div style="clear: both;"&gt;&lt;/div&gt;&lt;/div&gt;&lt;div&gt;&lt;h5&gt;&lt;b&gt;XP &lt;/b&gt;51,200&lt;/h5&gt;&lt;h5&gt;LE Medium outsider (devil, evil, extraplanar, lawful)&lt;/h5&gt;&lt;h5&gt;&lt;b&gt;Init &lt;/b&gt;+10; &lt;b&gt;Senses &lt;/b&gt;darkvision 60 ft., low-light vision, see in darkness; Perception +23&lt;/h5&gt;&lt;/div&gt;&lt;hr/&gt;&lt;div&gt;&lt;h5&gt;&lt;b&gt;DEFENSE&lt;/b&gt;&lt;/h5&gt;&lt;/div&gt;&lt;hr/&gt;&lt;div&gt;&lt;h5&gt;&lt;b&gt;AC &lt;/b&gt;28, touch 16, flat-footed 22 (+6 Dex, +12 natural)&lt;/h5&gt;&lt;h5&gt;&lt;b&gt;hp &lt;/b&gt;200 (16d10+112)&lt;/h5&gt;&lt;h5&gt;&lt;b&gt;Fort &lt;/b&gt;+12, &lt;b&gt;Ref &lt;/b&gt;+18, &lt;b&gt;Will &lt;/b&gt;+16&lt;/h5&gt;&lt;h5&gt;&lt;b&gt;DR &lt;/b&gt;10/good; &lt;b&gt;Immune &lt;/b&gt;fire, poison; &lt;b&gt;Resist &lt;/b&gt;acid 10, cold 10; &lt;b&gt;SR &lt;/b&gt;26&lt;/h5&gt;&lt;/div&gt;&lt;hr/&gt;&lt;div&gt;&lt;h5&gt;&lt;b&gt;OFFENSE&lt;/b&gt;&lt;/h5&gt;&lt;/div&gt;&lt;hr/&gt;&lt;div&gt;&lt;h5&gt;&lt;b&gt;Spd &lt;/b&gt;30 ft., fly 60 ft. (perfect)&lt;/h5&gt;&lt;h5&gt;&lt;b&gt;Melee &lt;/b&gt;touch +24 (1d8+8) or 5 slams +24 (2d6+8 plus grab)&lt;/h5&gt;&lt;h5&gt;&lt;b&gt;Space &lt;/b&gt;5 ft.; &lt;b&gt;Reach &lt;/b&gt;5 ft.; 15 ft. with slam&lt;/h5&gt;&lt;h5&gt;&lt;b&gt;Special Attacks &lt;/b&gt;terror, terror shape&lt;/h5&gt;&lt;h5&gt;&lt;b&gt;Spell-Like Abilities&lt;/b&gt; (CL 16th)&lt;/br&gt;At will&amp;mdash;&lt;i&gt;cloudkill&lt;/i&gt; (DC 22), &lt;i&gt;false vision&lt;/i&gt; (DC 22), &lt;i&gt;greater teleport&lt;/i&gt; (self plus 50 lbs.), &lt;i&gt;mirage arcana&lt;/i&gt; (DC 22), &lt;i&gt;persistent image&lt;/i&gt; (DC 22),&lt;i&gt; scorching ray&lt;/i&gt;,&lt;i&gt; tongues&lt;/i&gt;&lt;/br&gt;3/day&amp;mdash;&lt;i&gt;crushing despair&lt;/i&gt; (DC 21), &lt;i&gt;dimensional anchor&lt;/i&gt; (DC 21),&lt;i&gt; ethereal jaunt&lt;/i&gt;,&lt;i&gt; greater dispel magic&lt;/i&gt;, &lt;i&gt;greater invisibility&lt;/i&gt; (DC 21),&lt;i&gt; instant &lt;i&gt;summon&lt;/i&gt;s&lt;/i&gt;,&lt;i&gt; legend lore&lt;/i&gt;, &lt;i&gt;nightmare&lt;/i&gt; (DC 22), &lt;i&gt;phantasmal killer&lt;/i&gt; (DC 21),&lt;i&gt; true seeing&lt;/i&gt;&lt;/br&gt;1/day&amp;mdash;&lt;i&gt;geas/quest&lt;/i&gt;, &lt;i&gt;summon&lt;/i&gt; (level 5,&lt;i&gt; 2 bone devils&lt;/i&gt;, 75%), &lt;i&gt;grant 1 wish&lt;/i&gt; (to mortals only)&lt;/h5&gt;&lt;/h5&gt;&lt;/div&gt;&lt;hr/&gt;&lt;div&gt;&lt;h5&gt;&lt;b&gt;STATISTICS&lt;/b&gt;&lt;/h5&gt;&lt;/div&gt;&lt;hr/&gt;&lt;div&gt;&lt;h5&gt;&lt;b&gt;Str&lt;/b&gt; 26, &lt;b&gt;Dex&lt;/b&gt; 22, &lt;b&gt;Con&lt;/b&gt; 25, &lt;b&gt;Int&lt;/b&gt; 26, &lt;b&gt;Wis&lt;/b&gt; 19, &lt;b&gt;Cha&lt;/b&gt; 25&lt;/h5&gt;&lt;h5&gt;&lt;b&gt;Base Atk &lt;/b&gt;+16; &lt;b&gt;CMB &lt;/b&gt;+24; &lt;b&gt;CMD &lt;/b&gt;40&lt;/h5&gt;&lt;h5&gt;&lt;b&gt;Feats &lt;/b&gt;Blind-Fight, Combat Reflexes, Deceitful, Improved Initiative, Improved Iron Will, Iron Will, Lightning Reflexes, Persuasive&lt;/h5&gt;&lt;h5&gt;&lt;b&gt;Skills &lt;/b&gt;Acrobatics +22, Bluff +30, Diplomacy +38, Disguise +27, Escape Artist +22, Fly +14, Intimidate +38, Knowledge (arcana) +24, Knowledge (planes) +27, Perception +23, Perform (Oratory) +23, Sense Motive +23, Sleight of Hand +22, Spellcraft +27, Stealth +25; &lt;b&gt;Racial Modifiers &lt;/b&gt;+8 Diplomacy, +8 Intimidate&lt;/h5&gt;&lt;h5&gt;&lt;b&gt;Languages &lt;/b&gt;Abyssal, Aklo, Celestial, Common, Draconic, Elven, Giant, Infernal, Undercommon; telepathy 100 ft., tongues&lt;/h5&gt;&lt;h5&gt;&lt;b&gt;SQ &lt;/b&gt;veil of forms&lt;/h5&gt;&lt;/div&gt;&lt;hr/&gt;&lt;div&gt;&lt;h5&gt;&lt;b&gt;ECOLOGY&lt;/b&gt;&lt;/h5&gt;&lt;/div&gt;&lt;hr/&gt;&lt;div&gt;&lt;h5&gt;&lt;b&gt;Environment &lt;/b&gt; any (Hell)&lt;/h5&gt;&lt;h5&gt;&lt;b&gt;Organization &lt;/b&gt;solitary&lt;/h5&gt;&lt;h5&gt;&lt;b&gt;Treasure &lt;/b&gt;double standard&lt;/h5&gt;&lt;/div&gt;&lt;hr/&gt;&lt;div&gt;&lt;h5&gt;&lt;b&gt;SPECIAL ABILITIES&lt;/b&gt;&lt;/h5&gt;&lt;/div&gt;&lt;hr/&gt;&lt;div&gt;&lt;h5&gt;&lt;b&gt;Terror (Su)&lt;/b&gt; As a standard action, Basileus can surround himself with a terrifying illusion that to all viewers appears as a unique and violent manifestation of the most terrifying thing their minds can conjure. This horror can only be seen by each individual onlooker, with even Basileus being unaware of what his viewers see. Those within 30 feet of Basileus must make a DC 25 Will save. Those with 6 or fewer Hit Dice who fail instantly die from fear, while those with 6 or more Hit Dice are panicked and take 6d6 points of damage. Those who save are immune to Basileus's death or panic effects, but still take damage. Those who remain within 30 feet of Basileus, even after making their saves, take 6d6 points of damage every round as long as Basileus continues to take standard actions to maintain the terror. The death and panic aspects of this ability are a mind-affecting fear effect, with even creatures immune to such effects still being affected by the ability's damage. The save DC is Charisma-based. &lt;/h5&gt;&lt;h5&gt;&lt;b&gt;Terror Shape (Su)&lt;/b&gt; While making use of his terror ability, Basileus can manifest one to five additional, monstrous limbs. These take on terrible appearances dictated by the terror ability, and deal 2d6+8 damage. When Basileus ceases the use of terror, these additional natural weapons vanish. &lt;/h5&gt;&lt;h5&gt;&lt;b&gt;Veil of Forms (Su)&lt;/b&gt; Basileus appears as a powerful and attractive member of the same race as any creature looking upon him. His appearance is always appealing, with subtle illusory alterations that differ from viewer to viewer. Basileus is not aware of the specifics of his appearance to other creatures, though he may alter specifics as per the spell alter self. This is an illusion that is in effect anytime he is not using his terror ability, and grants him a +8 racial modifier on Diplomacy and Intimidate checks. Should a creature be able to see past the illusion, Basileus does not gain this racial modifier on opposed checks against that creature.&lt;/h5&gt;&lt;/div&gt;&lt;br&gt;&lt;/br&gt;&lt;div&gt;&lt;h4&gt;&lt;p&gt;&lt;p&gt;An infernal paradox at once wondrous and terrifying, tempting and blasphemous, the entity called the Son of Suns, Prince of Paradises, Jadros Voax, Baphon, Vexsoul, or simply Basileus serves as the herald of Asmodeus and harbinger of Hell's will. Few who have faced the messenger of the Archfiend survive the experience unchanged, for he is the very word of Hell. Typically appearing as a youth of stunning beauty and of the same race as those who look upon him-even when appearing before those of multiple races-little in the herald's comely appearance, finery, or proud bearing sets him apart from the vainglorious princes of countless mortal nations. In his radiant eyes, though, dance hellfire flames and a hint of the power he bears himself and often offers. To encounter Basileus is to know the interest or ire of the lord of Hell himself. Like his master, the herald knows no love for mortalkind, striving only to fulfill the worlds-spanning master schemes of the Prince of Darkness and draw souls into the grip of Hell by the legion. As such, he most often serves as an envoy between Asmodeus and other deities and extraplanar figures of note, rarely deigning to set foot upon the raucous and uncouth Material Plane. When his master's will dictates he travel to the mortal realm, though, his words bear all the weight of Hell, and typically offer temptations few souls can hope to refuse. Occasionally his master bids him answer the summons of the few mortals who hold the Prince of Darkness's favor, but even these forays typically prove subtle steps toward some greater infernal goal.&lt;/p&gt;&lt;p&gt;In his humanoid form, Basileus appears as a 6-foottall mortal of surprising but unnatural beauty, with a languid voice like warm wine over silk. Although typically of male gender, this is not always the case, though he always appears before his lord in masculine form. Much of his form is an illusion, though, and a highly subjective illusion at that. Those who can see past Basileus's shrouds of innate deception find a human-like figure resembling the idealized form he presents, though still appearing somehow hollow. The most daring and ancient fiends have suggested that Basileus bears a resemblance to Baalzebul before Asmodeus punished the archdevil by stripping him of his angelic appearance-a rumor that leads the lord of the seventh to loathe his master's herald even more than he despises most creatures.&lt;/p&gt;&lt;p&gt;&lt;b&gt;A Thousand Terrors&lt;/b&gt;&lt;br&gt; Through the millennia, dozens of immortal beings have served as heralds of the Prince of Darkness-even Baalzebul holding this position for a time before his cursed advancement to archdevil. Yet without fail, each herald has eventually overstepped his bounds and garnered Asmodeus's disfavor, facing a quiet, ignominious, and likely torturous end within Nesus's depths.&lt;/p&gt;&lt;p&gt;Yet even after his past heralds' march of disappointments, Asmodeus holds Basileus as the most perfect of all his emissaries, for rather than elevating the messenger from among the ranks of his diabolical legions, the lord of Hell personally crafted his servant to meet his every expectation. An infernal automaton of sorts, Hell's herald is a being zealously devoted to the Prince of Darkness, even beyond the allegiances of devilkind, archdevils, or the Pit itself. Many among Hell's infernal hierarchy have whispered of their lord's herald's true nature, suggesting that he is a terrible amalgam, drawn from the painwracked nightmares of the Archfiend's past emissaries; a being shaped from the deepest proto-stuff of Hell itself; or even a vaporous being distilled from a measure of Hell's collective suffering. Regardless, the ever-changing physical nature of Asmodeus's herald and his unwavering loyalty to his master are widely known throughout the planes and beyond.&lt;/p&gt;&lt;p&gt;On the Material Plane, Basileus has become a legend in his own right. Although rarely visiting the worlds of the mortal realm, wherever he treads he takes the form of the greatest terror of the age. Such leads to highly varied reports of the herald's form and nature, even among Asmodeus's worshipers, and the confusion and apprehension seem to please both Basileus and his master greatly. Among the Prince of Darkness's enemies, Basileus is a thousand horrors known by a thousand names. Tales of his appearance across Golarion have granted him a dozen terrible names: the Bleeding Oliphaunt, Baphon Reborn, and the Seventh Spawn being among those most often heard in fearful whispers. Each of these titles and countless more have been recorded by scholars of the divine outside the church of Asmodeus, with such disparities, though inaccurate, still capturing the deceit inherent in the herald's form and a measure of the horror that is Basileus.&lt;/p&gt;&lt;/h4&gt;&lt;/div&gt;</t>
  </si>
  <si>
    <t>Possession Lesser</t>
  </si>
  <si>
    <t>darkvision 60 ft., see in darkness; Perception +15</t>
  </si>
  <si>
    <t>17, touch 17, flat-footed 13</t>
  </si>
  <si>
    <t>(+3 deflection, +3 Dex, +1 dodge)</t>
  </si>
  <si>
    <t>Fort +8, Ref +10, Will +7</t>
  </si>
  <si>
    <t>incorporeal</t>
  </si>
  <si>
    <t>sunlight weakness</t>
  </si>
  <si>
    <t>2 claws +10 touch (1d4+3), bite +10 touch (1d6+3)</t>
  </si>
  <si>
    <t>dread, malevolence</t>
  </si>
  <si>
    <t>Spell-Like Abilities (CL 12th) Constant-greater invisibility At will-bleed (DC 13), ghost sound* (DC 13), greater teleport (self plus 50 lbs. of objects only), knock* (DC 15), levitate* (DC 15), open/close* (DC 13), prestidigitation* (DC 13), mage hand* (DC 13) 3/day-animate rope* (DC 14), dancing lights* (DC 13), ethereal jaunt (Ethereal Plane to Material Plane and vice versa), minor creation, plane shift (self only; to Ethereal Plane, Hell, or Material Plane only), produce flame* (DC 14), silent image* (DC 14), suggestion (DC 16), unseen servant* (DC 14) 1/day-summon (level 4, 1 lesser possession devil, 40%)</t>
  </si>
  <si>
    <t>Str -, Dex 16, Con 16, Int 15, Wis 17, Cha 17</t>
  </si>
  <si>
    <t>Alertness, Dodge, Iron Will, Lightning Reflexes</t>
  </si>
  <si>
    <t>Acrobatics +13, Bluff +13, Disable Device +13, Fly +11, Intimidate +13, Knowledge (planes) +12, Perception +15, Sense Motive +15, Stealth +13</t>
  </si>
  <si>
    <t>Aklo, Common, Infernal</t>
  </si>
  <si>
    <t>nourished by negativity, otherworldly</t>
  </si>
  <si>
    <t xml:space="preserve"> any (Hell or Ethereal Plane)</t>
  </si>
  <si>
    <t>An impression of unmistakable malice pervades the area, the vague yet undeniable sensation of looming malevolence and faint foul breath.</t>
  </si>
  <si>
    <t>Claws (Su) A gidim's natural attacks inflict real wounds when they rake against physical objects they strike. A gidim's natural weapon damage is modified by its Charisma bonus. Dread (Su) Gidims are adept at using their spell-like abilities to terrifying effect. At will, and while remaining invisible, a gidim can choose to make any of the spell-like abilities noted in its stat block particularly frightening. Any creature that witnesses and is within 10 feet of the effect of one of these spell-like abilities must make a saving throw or be shaken for 1 minute. This effect can potentially increase the severity of other fear effects. This is a mind-affecting fear effect. Malevolence (Su) Once per day, a gidim on the Material Plane can merge its body with another creature's. This ability is similar to a magic jar spell (CL 10th or the devil's HD, whichever is higher), except that it does not require a receptacle. To use this ability, the devil must be adjacent to the target. The target can resist the attack with a successful DC 16 Will save. A creature that successfully saves is immune to that same devil's malevolence for 24 hours. While using this ability, the gidim is not affected by its otherworldly ability. The save DC is Charisma-based. Nourished by Negativity (Su) Gidims seek out volatile mortals to aid them in entering the Material Plane. At the most basic level, negative emotions occur when a creature is dying, raging, or subject to a fear effect. At the GM's discretion, negative emotions might also include non-rules-related effects, such as extreme feelings of anger, betrayal, frustration, hate, or sorrow. Anytime a gidim witnesses a creature affected by negative emotions, it may choose to gain a +1 bonus on its next Will save made to enter the Material Plane, so long as it attempts to enter the plane within 30 feet of that creature and within 24 hours. If within 12 to 24 hours of gaining this bonus the gidim witness the same creature again being affected by negative emotions, it gains an additional +1 bonus on its Will save which stacks with the original and increases the duration of the bonus by an additional 24 hours. Thus, a gidim may gain a stacking +1 bonus to its Will save in this manner once every 12 hours. The devil loses its entire accumulated bonus if it attempts and fails to enter the Material Plane, if 24 hours pass without it witnessing its target creature being affected by negative emotions, or if it takes a bonus from another creature affected by negative emotions. Once on the Material Plane, this bonus applies to a gidim's Will saves made to resist being expelled from the plane. The bonus decreases by 1 every minute until it reaches 0. A gidim that leaves the Material Plane before this bonus reaches 0 retains any remaining bonus. Otherworldly (Ex) Gidims find it difficult to enter the Material Plane. To do so by any means, a lesser possession devil must make a DC 30 Will save, failure meaning it is barred from entry and cannot access the plane again for 12 hours. In addition, after every minute of being on the Material Plane, the devil must make a DC 30 Will save or be expelled, returning to the plane it traveled from. Additionally, as a free action a number of times per day equal to the gidim's Charisma modifier, the devil can empower one of its spell-like abilities to extend out from the Ethereal Plane and affect a target on the Material Plane. Sunlight Weakness (Ex) Gidims' powers are weakened in natural sunlight (not merely a daylight spell), reducing the DCs of their special abilities by -4. In addition, gidims attempting to enter the Material Plane into an area of sunlight take a -4 penalty on their Will save.</t>
  </si>
  <si>
    <t>Diabolically clever and immortally creative, the legions of Hell use all the tools at their disposal to undermine and corrupt the souls of mortalkind. Among these tools are the souls of unabashedly depraved and hateful mortals sentenced to Hell in punishment for lives of sin. The foulest of these souls occasionally find themselves plucked from their torments and reforged in infernal crucibles, etched with bindings of hellish magic, then set loose upon the living. These evil souls bear many of the powers of devils, but fall outside the normal infernal hierarchies, not being considered true devils by their fiendish peers. Rather, they are gidims, Hell-bound souls made weapons of the Pit. More than mere souls yet less than fiends, gidims find themselves barred from the mortal plane by the laws of existence. Their minds and memories linger on half-forgotten lives, however, and upon emotions and sensations long lost to fiends. Thus, they endlessly seek ways to infiltrate the paths of the living. Traveling to the Ethereal Plane, they peer into the Material Plane, seeking out hapless mortals and drawing power from their hatred, their violence, their sorrow, and especially their fears. Continued feeding upon and encouragement of such emotions grants them greater ability to invade the mortal realm and potentially steal new bodies, through which their foulness might live again. Two breeds of gidim exist, lesser possession devils and greater. Both appear nearly identical, but greater possession devils are created from spirits of extraordinary, near-legendary evil beings. These foulest of souls are granted even more powerful diabolical abilities and are often loosed by their infernal masters to torment, unhinge, and ultimately destroy the mortal enemies of Hell. Lesser possession devils are typically left to their own devices, using their abilities to sow fear, torment innocents, spread mistrust, and ruin lives.</t>
  </si>
  <si>
    <t>&lt;link rel="stylesheet"href="PF.css"&gt;&lt;div&gt;&lt;h2&gt;Devil, Possession Lesser (Gidim)&lt;/h2&gt;&lt;h3&gt;&lt;i&gt;An impression of unmistakable malice pervades the area, the vague yet undeniable sensation of looming malevolence and faint foul breath.&lt;/i&gt;&lt;/h3&gt;&lt;br&gt;&lt;/br&gt;&lt;/div&gt;&lt;div class="heading"&gt;&lt;p class="alignleft"&gt;Lesser Gidim&lt;/p&gt;&lt;p class="alignright"&gt;CR 6&lt;/p&gt;&lt;div style="clear: both;"&gt;&lt;/div&gt;&lt;/div&gt;&lt;div&gt;&lt;h5&gt;&lt;b&gt;XP &lt;/b&gt;2,400&lt;/h5&gt;&lt;h5&gt;LE Medium outsider (devil, evil, extraplanar, incorporeal, lawful)&lt;/h5&gt;&lt;h5&gt;&lt;b&gt;Init &lt;/b&gt;+3; &lt;b&gt;Senses &lt;/b&gt;darkvision 60 ft., see in darkness; Perception +15&lt;/h5&gt;&lt;/div&gt;&lt;hr/&gt;&lt;div&gt;&lt;h5&gt;&lt;b&gt;DEFENSE&lt;/b&gt;&lt;/h5&gt;&lt;/div&gt;&lt;hr/&gt;&lt;div&gt;&lt;h5&gt;&lt;b&gt;AC &lt;/b&gt;17, touch 17, flat-footed 13 (+3 deflection, +3 Dex, +1 dodge)&lt;/h5&gt;&lt;h5&gt;&lt;b&gt;hp &lt;/b&gt;59 (7d10+21)&lt;/h5&gt;&lt;h5&gt;&lt;b&gt;Fort &lt;/b&gt;+8, &lt;b&gt;Ref &lt;/b&gt;+10, &lt;b&gt;Will &lt;/b&gt;+7&lt;/h5&gt;&lt;h5&gt;&lt;b&gt;Defensive Abilities &lt;/b&gt;incorporeal; &lt;b&gt;DR &lt;/b&gt;5/good; &lt;b&gt;Resist &lt;/b&gt;acid 10, cold 10; &lt;b&gt;SR &lt;/b&gt;17&lt;/h5&gt;&lt;h5&gt;&lt;b&gt;Weaknesses &lt;/b&gt;sunlight weakness&lt;/h5&gt;&lt;/div&gt;&lt;hr/&gt;&lt;div&gt;&lt;h5&gt;&lt;b&gt;OFFENSE&lt;/b&gt;&lt;/h5&gt;&lt;/div&gt;&lt;hr/&gt;&lt;div&gt;&lt;h5&gt;&lt;b&gt;Spd &lt;/b&gt;30 ft., fly 30 ft. (perfect)&lt;/h5&gt;&lt;h5&gt;&lt;b&gt;Melee &lt;/b&gt;2 claws +10 touch (1d4+3), bite +10 touch (1d6+3)&lt;/h5&gt;&lt;h5&gt;&lt;b&gt;Space &lt;/b&gt;5 ft.; &lt;b&gt;Reach &lt;/b&gt;5 ft.&lt;/h5&gt;&lt;h5&gt;&lt;b&gt;Special Attacks &lt;/b&gt;dread, malevolence&lt;/h5&gt;&lt;h5&gt;&lt;b&gt;Spell-Like Abilities&lt;/b&gt; (CL 12th)&lt;/br&gt;Constant&amp;mdash;&lt;i&gt;greater invisibility&lt;/i&gt; &lt;/br&gt;At will&amp;mdash;&lt;i&gt;bleed&lt;/i&gt; (DC 13), &lt;i&gt;ghost sound*&lt;/i&gt; (DC 13), &lt;i&gt;greater teleport&lt;/i&gt; (self plus 50 lbs. of objects only), &lt;i&gt;knock*&lt;/i&gt; (DC 15), &lt;i&gt;levitate*&lt;/i&gt; (DC 15), &lt;i&gt;open/close*&lt;/i&gt; (DC 13), &lt;i&gt;prestidigitation*&lt;/i&gt; (DC 13), &lt;i&gt;mage hand*&lt;/i&gt; (DC 13)&lt;/br&gt;3/day&amp;mdash;&lt;i&gt;animate rope*&lt;/i&gt; (DC 14), &lt;i&gt;dancing lights*&lt;/i&gt; (DC 13), &lt;i&gt;ethereal jaunt&lt;/i&gt; (Ethereal Plane to Material Plane and vice versa),&lt;i&gt; minor creation&lt;/i&gt;, &lt;i&gt;plane shift&lt;/i&gt; (self only; to Ethereal Plane,&lt;i&gt; Hell&lt;/i&gt;, or Material Plane only), &lt;i&gt;produce flame*&lt;/i&gt; (DC 14), silent&lt;i&gt; image*&lt;/i&gt; (DC 14), &lt;i&gt;suggestion&lt;/i&gt; (DC 16), &lt;i&gt;unseen servant*&lt;/i&gt; (DC 14)&lt;/br&gt;1/day&amp;mdash;&lt;i&gt;summon&lt;/i&gt; (level 4,&lt;i&gt; 1 lesser possession devil&lt;/i&gt;, 40%)&lt;/h5&gt;&lt;/h5&gt;&lt;h5&gt;* causes dread&lt;/h5&gt;&lt;/div&gt;&lt;hr/&gt;&lt;div&gt;&lt;h5&gt;&lt;b&gt;STATISTICS&lt;/b&gt;&lt;/h5&gt;&lt;/div&gt;&lt;hr/&gt;&lt;div&gt;&lt;h5&gt;&lt;b&gt;Str&lt;/b&gt; -, &lt;b&gt;Dex&lt;/b&gt; 16, &lt;b&gt;Con&lt;/b&gt; 16, &lt;b&gt;Int&lt;/b&gt; 15, &lt;b&gt;Wis&lt;/b&gt; 17, &lt;b&gt;Cha&lt;/b&gt; 17&lt;/h5&gt;&lt;h5&gt;&lt;b&gt;Base Atk &lt;/b&gt;+7; &lt;b&gt;CMB &lt;/b&gt;+10; &lt;b&gt;CMD &lt;/b&gt;24&lt;/h5&gt;&lt;h5&gt;&lt;b&gt;Feats &lt;/b&gt;Alertness, Dodge, Iron Will, Lightning Reflexes&lt;/h5&gt;&lt;h5&gt;&lt;b&gt;Skills &lt;/b&gt;Acrobatics +13, Bluff +13, Disable Device +13, Fly +11, Intimidate +13, Knowledge (planes) +12, Perception +15, Sense Motive +15, Stealth +13&lt;/h5&gt;&lt;h5&gt;&lt;b&gt;Languages &lt;/b&gt;Aklo, Common, Infernal&lt;/h5&gt;&lt;h5&gt;&lt;b&gt;SQ &lt;/b&gt;nourished by negativity, otherworldly&lt;/h5&gt;&lt;/div&gt;&lt;hr/&gt;&lt;div&gt;&lt;h5&gt;&lt;b&gt;ECOLOGY&lt;/b&gt;&lt;/h5&gt;&lt;/div&gt;&lt;hr/&gt;&lt;div&gt;&lt;h5&gt;&lt;b&gt;Environment &lt;/b&gt; any (Hell or Ethereal Plane)&lt;/h5&gt;&lt;h5&gt;&lt;b&gt;Organization &lt;/b&gt;solitary&lt;/h5&gt;&lt;h5&gt;&lt;b&gt;Treasure &lt;/b&gt;none&lt;/h5&gt;&lt;/div&gt;&lt;hr/&gt;&lt;div&gt;&lt;h5&gt;&lt;b&gt;SPECIAL ABILITIES&lt;/b&gt;&lt;/h5&gt;&lt;/div&gt;&lt;hr/&gt;&lt;div&gt;&lt;h5&gt;&lt;b&gt;Claws (Su)&lt;/b&gt; A gidim's natural attacks inflict real wounds when they rake against physical objects they strike. A gidim's natural weapon damage is modified by its Charisma bonus. &lt;/h5&gt;&lt;h5&gt;&lt;b&gt;Dread (Su)&lt;/b&gt; Gidims are adept at using their spell-like abilities to terrifying effect. At will, and while remaining invisible, a gidim can choose to make any of the spell-like abilities noted in its stat block particularly frightening. Any creature that witnesses and is within 10 feet of the effect of one of these spell-like abilities must make a saving throw or be shaken for 1 minute. This effect can potentially increase the severity of other fear effects. This is a mind-affecting fear effect. &lt;/h5&gt;&lt;h5&gt;&lt;b&gt;Malevolence (Su)&lt;/b&gt; Once per day, a gidim on the Material Plane can merge its body with another creature's. This ability is similar to a magic jar spell (CL 10th or the devil's HD, whichever is higher), except that it does not require a receptacle. To use this ability, the devil must be adjacent to the target. The target can resist the attack with a successful DC 16 Will save. A creature that successfully saves is immune to that same devil's malevolence for 24 hours. While using this ability, the gidim is not affected by its otherworldly ability. The save DC is Charisma-based. &lt;/h5&gt;&lt;h5&gt;&lt;b&gt;Nourished by Negativity (Su)&lt;/b&gt; Gidims seek out volatile mortals to aid them in entering the Material Plane. At the most basic level, negative emotions occur when a creature is dying, raging, or subject to a fear effect. At the GM's discretion, negative emotions might also include non-rules-related effects, such as extreme feelings of anger, betrayal, frustration, hate, or sorrow. Anytime a gidim witnesses a creature affected by negative emotions, it may choose to gain a +1 bonus on its next Will save made to enter the Material Plane, so long as it attempts to enter the plane within 30 feet of that creature and within 24 hours. If within 12 to 24 hours of gaining this bonus the gidim witness the same creature again being affected by negative emotions, it gains an additional +1 bonus on its Will save which stacks with the original and increases the duration of the bonus by an additional 24 hours. Thus, a gidim may gain a stacking +1 bonus to its Will save in this manner once every 12 hours. The devil loses its entire accumulated bonus if it attempts and fails to enter the Material Plane, if 24 hours pass without it witnessing its target creature being affected by negative emotions, or if it takes a bonus from another creature affected by negative emotions. Once on the Material Plane, this bonus applies to a gidim's Will saves made to resist being expelled from the plane. The bonus decreases by 1 every minute until it reaches 0. A gidim that leaves the Material Plane before this bonus reaches 0 retains any remaining bonus.&lt;/h5&gt;&lt;h5&gt;&lt;b&gt; Otherworldly (Ex)&lt;/b&gt; Gidims find it difficult to enter the Material Plane. To do so by any means, a lesser possession devil must make a DC 30 Will save, failure meaning it is barred from entry and cannot access the plane again for 12 hours. In addition, after every minute of being on the Material Plane, the devil must make a DC 30 Will save or be expelled, returning to the plane it traveled from. Additionally, as a free action a number of times per day equal to the gidim's Charisma modifier, the devil can empower one of its spell-like abilities to extend out from the Ethereal Plane and affect a target on the Material Plane.&lt;/h5&gt;&lt;h5&gt;&lt;b&gt; Sunlight Weakness (Ex)&lt;/b&gt; Gidims' powers are weakened in natural sunlight (not merely a daylight spell), reducing the DCs of their special abilities by -4. In addition, gidims attempting to enter the Material Plane into an area of sunlight take a -4 penalty on their Will save.&lt;/h5&gt;&lt;/div&gt;&lt;br&gt;&lt;/br&gt;&lt;div&gt;&lt;h4&gt;&lt;p&gt;&lt;p&gt;Diabolically clever and immortally creative, the legions of Hell use all the tools at their disposal to undermine and corrupt the souls of mortalkind. Among these tools are the souls of unabashedly depraved and hateful mortals sentenced to Hell in punishment for lives of sin.&lt;/p&gt;&lt;p&gt;The foulest of these souls occasionally find themselves plucked from their torments and reforged in infernal crucibles, etched with bindings of hellish magic, then set loose upon the living. These evil souls bear many of the powers of devils, but fall outside the normal infernal hierarchies, not being considered true devils by their fiendish peers. Rather, they are gidims, Hell-bound souls made weapons of the Pit.&lt;/p&gt;&lt;p&gt;More than mere souls yet less than fiends, gidims find themselves barred from the mortal plane by the laws of existence. Their minds and memories linger on half-forgotten lives, however, and upon emotions and sensations long lost to fiends. Thus, they endlessly seek ways to infiltrate the paths of the living. Traveling to the Ethereal Plane, they peer into the Material Plane, seeking out hapless mortals and drawing power from their hatred, their violence, their sorrow, and especially their fears.&lt;/p&gt;&lt;p&gt;Continued feeding upon and encouragement of such emotions grants them greater ability to invade the mortal realm and potentially steal new bodies, through which their foulness might live again.&lt;/p&gt;&lt;p&gt;Two breeds of gidim exist, lesser possession devils and greater. Both appear nearly identical, but greater possession devils are created from spirits of extraordinary, near-legendary evil beings. These foulest of souls are granted even more powerful diabolical abilities and are often loosed by their infernal masters to torment, unhinge, and ultimately destroy the mortal enemies of Hell.&lt;/p&gt;&lt;p&gt;Lesser possession devils are typically left to their own devices, using their abilities to sow fear, torment innocents, spread mistrust, and ruin lives.&lt;/p&gt;&lt;/h4&gt;&lt;/div&gt;</t>
  </si>
  <si>
    <t>* causes dread</t>
  </si>
  <si>
    <t>Gidim</t>
  </si>
  <si>
    <t>Devil, Possession Greater</t>
  </si>
  <si>
    <t>24, touch 24, flat-footed 15</t>
  </si>
  <si>
    <t>(+5 deflection, +8 Dex, +1 dodge)</t>
  </si>
  <si>
    <t>Fort +16, Ref +19, Will +12</t>
  </si>
  <si>
    <t>30 ft., fly 40 ft. (perfect)</t>
  </si>
  <si>
    <t>2 claws +19 (1d4+5), bite +19 (1d6+5)</t>
  </si>
  <si>
    <t>Spell-Like Abilities (CL 12th) Constant-greater invisibility At will-bleed (DC 15), ghost sound* (DC 15), greater teleport (self plus 50 lbs. of objects only), knock* (DC 17), levitate* (DC 17), major image* (DC 18), prestidigitation* (DC 15), unseen servant* (DC 16) 3/day-animate dead, animate rope* (DC 16), bestow curse (DC 19), contagion (DC 19) dancing lights* (DC 15), ethereal jaunt (Ethereal Plane to Material Plane and vice versa), gust of wind* (DC 17), major creation, plane shift (self only; to Ethereal Plane, Hell, or Material Plane only), produce flame* (DC 16), stinking cloud (DC 18), suggestion (DC 18) 1/day-summon (level 5, 1d4 lesser possession devils, 40%)</t>
  </si>
  <si>
    <t>Str -, Dex 26, Con 24, Int 17, Wis 20, Cha 20</t>
  </si>
  <si>
    <t>Alertness, Combat Reflexes, Dodge, Improved Iron Will, Iron Will, Lightning Reflexes, Mobility, Stand Still</t>
  </si>
  <si>
    <t>Acrobatics +26, Bluff +23, Diplomacy +23, Disable Device +26, Fly +16, Intimidate +23, Knowledge (planes) +21, Perception +27, Sense Motive +27, Stealth +26</t>
  </si>
  <si>
    <t>&lt;link rel="stylesheet"href="PF.css"&gt;&lt;div&gt;&lt;h2&gt;Devil, Possession  Greater (Gidim)&lt;/h2&gt;&lt;h3&gt;&lt;i&gt;An impression of unmistakable malice pervades the area, the vague yet undeniable sensation of looming malevolence and faint foul breath.&lt;/i&gt;&lt;/h3&gt;&lt;br&gt;&lt;/br&gt;&lt;/div&gt;&lt;div class="heading"&gt;&lt;p class="alignleft"&gt;Greater Gidim&lt;/p&gt;&lt;p class="alignright"&gt;CR 15&lt;/p&gt;&lt;div style="clear: both;"&gt;&lt;/div&gt;&lt;/div&gt;&lt;div&gt;&lt;h5&gt;&lt;b&gt;XP &lt;/b&gt;51,200&lt;/h5&gt;&lt;h5&gt;LE Medium outsider (devil, evil, extraplanar, incorporeal, lawful)&lt;/h5&gt;&lt;h5&gt;&lt;b&gt;Init &lt;/b&gt;+8; &lt;b&gt;Senses &lt;/b&gt;darkvision 60 ft., see in darkness; Perception +27&lt;/h5&gt;&lt;/div&gt;&lt;hr/&gt;&lt;div&gt;&lt;h5&gt;&lt;b&gt;DEFENSE&lt;/b&gt;&lt;/h5&gt;&lt;/div&gt;&lt;hr/&gt;&lt;div&gt;&lt;h5&gt;&lt;b&gt;AC &lt;/b&gt;24, touch 24, flat-footed 15 (+5 deflection, +8 Dex, +1 dodge)&lt;/h5&gt;&lt;h5&gt;&lt;b&gt;hp &lt;/b&gt;187 (15d10+105)&lt;/h5&gt;&lt;h5&gt;&lt;b&gt;Fort &lt;/b&gt;+16, &lt;b&gt;Ref &lt;/b&gt;+19, &lt;b&gt;Will &lt;/b&gt;+12&lt;/h5&gt;&lt;h5&gt;&lt;b&gt;DR &lt;/b&gt;10/good; &lt;b&gt;Resist &lt;/b&gt;acid 10, cold 10; &lt;b&gt;SR &lt;/b&gt;26&lt;/h5&gt;&lt;/div&gt;&lt;hr/&gt;&lt;div&gt;&lt;h5&gt;&lt;b&gt;OFFENSE&lt;/b&gt;&lt;/h5&gt;&lt;/div&gt;&lt;hr/&gt;&lt;div&gt;&lt;h5&gt;&lt;b&gt;Spd &lt;/b&gt;30 ft., fly 40 ft. (perfect)&lt;/h5&gt;&lt;h5&gt;&lt;b&gt;Melee &lt;/b&gt;2 claws +19 (1d4+5), bite +19 (1d6+5)&lt;/h5&gt;&lt;h5&gt;&lt;b&gt;Space &lt;/b&gt;5 ft.; &lt;b&gt;Reach &lt;/b&gt;5 ft.&lt;/h5&gt;&lt;h5&gt;&lt;b&gt;Special Attacks &lt;/b&gt;dread, malevolence&lt;/h5&gt;&lt;h5&gt;&lt;b&gt;Spell-Like Abilities&lt;/b&gt; (CL 12th)&lt;/br&gt;Constant&amp;mdash;&lt;i&gt;greater invisibility&lt;/i&gt; &lt;/br&gt;At will&amp;mdash;&lt;i&gt;bleed&lt;/i&gt; (DC 15), &lt;i&gt;ghost sound*&lt;/i&gt; (DC 15), &lt;i&gt;greater teleport&lt;/i&gt; (self plus 50 lbs. of objects only), &lt;i&gt;knock*&lt;/i&gt; (DC 17), &lt;i&gt;levitate*&lt;/i&gt; (DC 17), &lt;i&gt;major image*&lt;/i&gt; (DC 18), &lt;i&gt;prestidigitation*&lt;/i&gt; (DC 15), &lt;i&gt;unseen servant*&lt;/i&gt; (DC 16)&lt;/br&gt;3/day&amp;mdash;&lt;i&gt;animate dead&lt;/i&gt;, &lt;i&gt;animate rope*&lt;/i&gt; (DC 16), &lt;i&gt;bestow curse&lt;/i&gt; (DC 19), &lt;i&gt;contagion&lt;/i&gt; (DC 19) dancing lights* (DC 15), &lt;i&gt;ethereal jaunt&lt;/i&gt; (Ethereal Plane to Material Plane and vice versa), &lt;i&gt;gust of wind*&lt;/i&gt; (DC 17),&lt;i&gt; major creation&lt;/i&gt;, &lt;i&gt;plane shift&lt;/i&gt; (self only; to Ethereal Plane,&lt;i&gt; Hell&lt;/i&gt;, or Material Plane only), &lt;i&gt;produce flame*&lt;/i&gt; (DC 16), &lt;i&gt;stinking cloud&lt;/i&gt; (DC 18), &lt;i&gt;suggestion&lt;/i&gt; (DC 18)&lt;/br&gt;1/day&amp;mdash;&lt;i&gt;summon&lt;/i&gt; (level 5,&lt;i&gt; 1d4 lesser possession devils&lt;/i&gt;, 40%)&lt;/h5&gt;&lt;/h5&gt;&lt;h5&gt;* causes dread&lt;/h5&gt;&lt;/div&gt;&lt;hr/&gt;&lt;div&gt;&lt;h5&gt;&lt;b&gt;STATISTICS&lt;/b&gt;&lt;/h5&gt;&lt;/div&gt;&lt;hr/&gt;&lt;div&gt;&lt;h5&gt;&lt;b&gt;Str&lt;/b&gt; -, &lt;b&gt;Dex&lt;/b&gt; 26, &lt;b&gt;Con&lt;/b&gt; 24, &lt;b&gt;Int&lt;/b&gt; 17, &lt;b&gt;Wis&lt;/b&gt; 20, &lt;b&gt;Cha&lt;/b&gt; 20&lt;/h5&gt;&lt;h5&gt;&lt;b&gt;Base Atk &lt;/b&gt;+15; &lt;b&gt;CMB &lt;/b&gt;+23; &lt;b&gt;CMD &lt;/b&gt;39&lt;/h5&gt;&lt;h5&gt;&lt;b&gt;Feats &lt;/b&gt;Alertness, Combat Reflexes, Dodge, Improved Iron Will, Iron Will, Lightning Reflexes, Mobility, Stand Still&lt;/h5&gt;&lt;h5&gt;&lt;b&gt;Skills &lt;/b&gt;Acrobatics +26, Bluff +23, Diplomacy +23, Disable Device +26, Fly +16, Intimidate +23, Knowledge (planes) +21, Perception +27, Sense Motive +27, Stealth +26&lt;/h5&gt;&lt;h5&gt;&lt;b&gt;Languages &lt;/b&gt;Aklo, Common, Infernal&lt;/h5&gt;&lt;h5&gt;&lt;b&gt;SQ &lt;/b&gt;nourished by negativity, otherworldly&lt;/h5&gt;&lt;/div&gt;&lt;hr/&gt;&lt;div&gt;&lt;h5&gt;&lt;b&gt;ECOLOGY&lt;/b&gt;&lt;/h5&gt;&lt;/div&gt;&lt;hr/&gt;&lt;div&gt;&lt;h5&gt;&lt;b&gt;Environment &lt;/b&gt; any (Hell or Ethereal Plane)&lt;/h5&gt;&lt;h5&gt;&lt;b&gt;Organization &lt;/b&gt;solitary&lt;/h5&gt;&lt;h5&gt;&lt;b&gt;Treasure &lt;/b&gt;none&lt;/h5&gt;&lt;/div&gt;&lt;hr/&gt;&lt;div&gt;&lt;h5&gt;&lt;b&gt;SPECIAL ABILITIES&lt;/b&gt;&lt;/h5&gt;&lt;/div&gt;&lt;hr/&gt;&lt;div&gt;&lt;h5&gt;&lt;b&gt;Claws (Su)&lt;/b&gt; A gidim's natural attacks inflict real wounds when they rake against physical objects they strike. A gidim's natural weapon damage is modified by its Charisma bonus. &lt;/h5&gt;&lt;h5&gt;&lt;b&gt;Dread (Su)&lt;/b&gt; Gidims are adept at using their spell-like abilities to terrifying effect. At will, and while remaining invisible, a gidim can choose to make any of the spell-like abilities noted in its stat block particularly frightening. Any creature that witnesses and is within 10 feet of the effect of one of these spell-like abilities must make a saving throw or be shaken for 1 minute. This effect can potentially increase the severity of other fear effects. This is a mind-affecting fear effect. &lt;/h5&gt;&lt;h5&gt;&lt;b&gt;Malevolence (Su)&lt;/b&gt; Once per day, a gidim on the Material Plane can merge its body with another creature's. This ability is similar to a magic jar spell (CL 10th or the devil's HD, whichever is higher), except that it does not require a receptacle. To use this ability, the devil must be adjacent to the target. The target can resist the attack with a successful DC 16 Will save. A creature that successfully saves is immune to that same devil's malevolence for 24 hours. While using this ability, the gidim is not affected by its otherworldly ability. The save DC is Charisma-based. &lt;/h5&gt;&lt;h5&gt;&lt;b&gt;Nourished by Negativity (Su)&lt;/b&gt; Gidims seek out volatile mortals to aid them in entering the Material Plane. At the most basic level, negative emotions occur when a creature is dying, raging, or subject to a fear effect. At the GM's discretion, negative emotions might also include non-rules-related effects, such as extreme feelings of anger, betrayal, frustration, hate, or sorrow. Anytime a gidim witnesses a creature affected by negative emotions, it may choose to gain a +1 bonus on its next Will save made to enter the Material Plane, so long as it attempts to enter the plane within 30 feet of that creature and within 24 hours. If within 12 to 24 hours of gaining this bonus the gidim witness the same creature again being affected by negative emotions, it gains an additional +1 bonus on its Will save which stacks with the original and increases the duration of the bonus by an additional 24 hours. Thus, a gidim may gain a stacking +1 bonus to its Will save in this manner once every 12 hours. The devil loses its entire accumulated bonus if it attempts and fails to enter the Material Plane, if 24 hours pass without it witnessing its target creature being affected by negative emotions, or if it takes a bonus from another creature affected by negative emotions. Once on the Material Plane, this bonus applies to a gidim's Will saves made to resist being expelled from the plane. The bonus decreases by 1 every minute until it reaches 0. A gidim that leaves the Material Plane before this bonus reaches 0 retains any remaining bonus.&lt;/h5&gt;&lt;h5&gt;&lt;b&gt; Otherworldly (Ex)&lt;/b&gt; Gidims find it difficult to enter the Material Plane. To do so by any means, a lesser possession devil must make a DC 30 Will save, failure meaning it is barred from entry and cannot access the plane again for 12 hours. In addition, after every minute of being on the Material Plane, the devil must make a DC 30 Will save or be expelled, returning to the plane it traveled from. Additionally, as a free action a number of times per day equal to the gidim's Charisma modifier, the devil can empower one of its spell-like abilities to extend out from the Ethereal Plane and affect a target on the Material Plane.&lt;/h5&gt;&lt;h5&gt;&lt;b&gt; Sunlight Weakness (Ex)&lt;/b&gt; Gidims' powers are weakened in natural sunlight (not merely a daylight spell), reducing the DCs of their special abilities by -4. In addition, gidims attempting to enter the Material Plane into an area of sunlight take a -4 penalty on their Will save.&lt;/h5&gt;&lt;/div&gt;&lt;br&gt;&lt;/br&gt;&lt;div&gt;&lt;h4&gt;&lt;p&gt;&lt;p&gt;Diabolically clever and immortally creative, the legions of Hell use all the tools at their disposal to undermine and corrupt the souls of mortalkind. Among these tools are the souls of unabashedly depraved and hateful mortals sentenced to Hell in punishment for lives of sin.&lt;/p&gt;&lt;p&gt;The foulest of these souls occasionally find themselves plucked from their torments and reforged in infernal crucibles, etched with bindings of hellish magic, then set loose upon the living. These evil souls bear many of the powers of devils, but fall outside the normal infernal hierarchies, not being considered true devils by their fiendish peers. Rather, they are gidims, Hell-bound souls made weapons of the Pit.&lt;/p&gt;&lt;p&gt;More than mere souls yet less than fiends, gidims find themselves barred from the mortal plane by the laws of existence. Their minds and memories linger on half-forgotten lives, however, and upon emotions and sensations long lost to fiends. Thus, they endlessly seek ways to infiltrate the paths of the living. Traveling to the Ethereal Plane, they peer into the Material Plane, seeking out hapless mortals and drawing power from their hatred, their violence, their sorrow, and especially their fears.&lt;/p&gt;&lt;p&gt;Continued feeding upon and encouragement of such emotions grants them greater ability to invade the mortal realm and potentially steal new bodies, through which their foulness might live again.&lt;/p&gt;&lt;p&gt;Two breeds of gidim exist, lesser possession devils and greater. Both appear nearly identical, but greater possession devils are created from spirits of extraordinary, near-legendary evil beings. These foulest of souls are granted even more powerful diabolical abilities and are often loosed by their infernal masters to torment, unhinge, and ultimately destroy the mortal enemies of Hell.&lt;/p&gt;&lt;p&gt;Lesser possession devils are typically left to their own devices, using their abilities to sow fear, torment innocents, spread mistrust, and ruin lives.&lt;/p&gt;&lt;/h4&gt;&lt;/div&gt;</t>
  </si>
  <si>
    <t>Nihiloi</t>
  </si>
  <si>
    <t>darkvision 90 ft., see in darkness; Perception +18</t>
  </si>
  <si>
    <t>tendrils</t>
  </si>
  <si>
    <t>23, touch 18, flat-footed 15</t>
  </si>
  <si>
    <t>(+7 Dex, +1 dodge, +5 natural)</t>
  </si>
  <si>
    <t>(10d10+80)</t>
  </si>
  <si>
    <t>fast healing 5 (only in shadows)</t>
  </si>
  <si>
    <t>Fort +11, Ref +16, Will +12</t>
  </si>
  <si>
    <t>2 claws +13 (2d8+3), 2 slams +13 (1d8+3 plus grab)</t>
  </si>
  <si>
    <t>20 ft. (with slam)</t>
  </si>
  <si>
    <t>shadow crafting</t>
  </si>
  <si>
    <t>Spell-Like Abilities (CL 10th)  At will-detect thoughts (DC 16)  3/day-deeper darkness</t>
  </si>
  <si>
    <t>Str 17, Dex 24, Con 27, Int 15, Wis 20, Cha 18</t>
  </si>
  <si>
    <t>Agile Maneuvers, Dodge, Improved Initiative, Lightning Reflexes, Mobility</t>
  </si>
  <si>
    <t>Acrobatics +20 (+24 to jump), Bluff +17, Diplomacy +17 (+21 against Plane of Shadow natives), Escape Artist +20, Fly +24, Knowledge (planes) +15, Perception +18, Stealth +20 (+30 in dim light)</t>
  </si>
  <si>
    <t>+10 Stealth in areas of dim light, +4 Diplomacy when dealing with other Plane of Shadow natives</t>
  </si>
  <si>
    <t>Abyssal, Common, Infernal; broadcast</t>
  </si>
  <si>
    <t>solitary, cell (2-8), or cabal (9-26)</t>
  </si>
  <si>
    <t>A mass of black, bramble-like tentacles writhes from the back of this vague, shifting humanoid. Inky skin covers the creature, and ebon claws curve long and thin from the tips of its fingers.  Numerous tendrils of wispy shadow hold the creature aloft while others rise above its shoulders in strange, wriggling wings.</t>
  </si>
  <si>
    <t>Broadcast (Su) Nihilois possess a selective type of long-distance telepathy. All nihilois can communicate telepathically with all other nihilois within 3 miles. An intermediary nihiloi can even pass messages between others of their race separated over long distances. They can also communicate telepathically with members of other races within 50 feet.  Malleable (Su) Nihilois exists as shadow, congealed into tangible but ever-twisting forms. Anytime a nihiloi is aware of imminent attack, it receives the benefit of 20% concealment, as it can warp and shift its body to avoid the blow.  See in Darkness (Su) Nihilois can see perfectly in darkness of any kind, even that created by a deeper darkness spell.  Shadow Crafting (Sp) Five times per day, when in an area of dim light or darkness, a nihiloi can manipulate shadow to reproduce an effect identical to shadow evocation. Typically, these effects are DC 19 to resist, but if both the nihiloi and its target are within areas of dim light or darkness, the DC increases by +2. This is a shadow effect. The save DC is Charisma-based.  Tendrils (Su) Once aware of enemies nearby, as a standard action, a nihiloi can unleash its tendrils in a haze of umbral whips that surrounds the area within 10 feet of it. Any creature that enters this area takes 4d6+3 points of damage from dozens of deadly lashes (Reflex save DC 23 for half damage). A nihiloi must take an additional standard action to end this effect. The save DC is Constitution-based.</t>
  </si>
  <si>
    <t>Violent xenophobes, the creatures typically called nihilois, devashades, or shadow lords pose a rising threat to interlopers into their umbral realm. In ages immemorial, these creatures enjoyed vast empires upon the mysterious Plane of Shadow, but through the millennia incursion by immigrants and interlopers have eroded their way of life and scattered their numbers. In the face of spellcasters from the Material Plane striding across their homeland-using it as little more than a umbral thoroughfare-and whole terrible races like kytons migrating to their native reaches, the nihilois have long retreated into the deepest darknesses of their realm. Yet as alien encroachment continues, slowly the nihilois have revealed themselves, and found to their surprise that they are powerful and feared.  Nihilois-as the first travelers from Golarion termed them, believing them to be members of an ancient mythical race-resemble gaunt, vaguely humanoid creatures shrouded in ever-writhing shadow stuff with fountains of dark tendrils jutting from their backs. They often hold these thin limbs in tight bunches that appear like strange, dense wings, but unfurl them easily and with shocking speed to lash out against their enemies.  Unable to vocalize words, nihilois are widely distrusted by creatures foreign to the Plane of Shadow. Even a pair of the shadowy natives is unsettling to those encountering them for the first time as they silently gesture and nod, holding secret councils few others can understand.  Creatures frequently interacting with them know the nihilois have a shared name for their race, though since these creatures speak only telepathically, the term sounds more like the passage of massive wings than a word pronounceable in most sentient tongues.  Ecology Artisans of the Plane of Shadow, with a near-peerless understanding of that realm, nihilois can, like sculptors, twist and manipulate the very fabric of their home plane. Birthed from the dark plane, these natives are as true inhabitants of their realms as the denizens of the Material Plane are of theirs. The ever-changing gloom of the plane permeates these creatures, and they likewise prove dark and changeable. Yet as the nature of shadow is to flee from the light, so too do nihilois find it natural to retreat from interlopers into their realm.  Having done so since times unrecorded, only in recent centuries has a new sentiment grown among these shadow lords, a feeling that they are losing an important battle and that both their survival and their realm are threatened. Thus, slowly over the span of centuries, resistance to foreign invaders has gradually become a hallmark of this mysterious race.  Nihilois, both male and female, stand nearly 7 feet tall, but often raise themselves up off the ground on coils of their dark tendrils. Those thick bunches of thin limbs that extend from their backs they typically hold together in dense clusters, causing them to appear like wings, but can unravel them and bring them to bear with incredible swiftness. Having a highly malleable form, nihilois are light, weighing an average of 65 pounds.  When angered, they can temporarily inflate themselves to appear larger, whipping their tendrils around in a fierce display. In addition to serving as weapons and locomotion, nihiloi tentacles are used to feed as well. When tightly wrapped around or within a meal, the tendrils secrete a digestive acid and absorb nutrients through tiny openings.  Habitat &amp; Society Nihilois prove exceedingly rare, most having retreated to the farthest-flung depths of the Plane of Shadow where their numbers have dwindled. With rising frequency, though, many have shrugged off their race's fear of interlopers and come to lurk in the shadow reflections of cities on the Material Plane. In such eerie metropolises, groups of nihilois form tightly knit cells, with small groups potentially claiming districts as their own or splitting entire shadow cities between themselves. Quick to influence and master lesser shadow creatures-such as shadows, shadow garms, and fetchlings- nihilois can draw surprisingly large populations of shadow creatures to a single location. While large clusters of such beings don't overtly threaten the Material Plane, such is true only so long as the natives of that plane stay within their realm. Those spellcasters who step from their city homes onto the Plane of Shadow might find the land far less deserted than is typical for the plane, a realm of living shadow and hostile, glowing eyes. Outside such cities or group settings, lone nihilois hunt down interlopers into their realm, shadowing trespassers until the time is right to strike. While slaying such intruders satisfies their need for vengeance, all nihilois also seek out portals leading onto the Plane of Shadow and destroy such passages however they can, striving toward a day when all know to avoid the nighted realm.</t>
  </si>
  <si>
    <t>&lt;link rel="stylesheet"href="PF.css"&gt;&lt;div&gt;&lt;h2&gt;Nihiloi&lt;/h2&gt;&lt;h3&gt;&lt;i&gt;A mass of black, bramble-like tentacles writhes from the back of this vague, shifting humanoid. Inky skin covers the creature, and ebon claws curve long and thin from the tips of its fingers.  Numerous tendrils of wispy shadow hold the creature aloft while others rise above its shoulders in strange, wriggling wings.&lt;/i&gt;&lt;/h3&gt;&lt;br&gt;&lt;/br&gt;&lt;/div&gt;&lt;div class="heading"&gt;&lt;p class="alignleft"&gt;Nihiloi&lt;/p&gt;&lt;p class="alignright"&gt;CR 11&lt;/p&gt;&lt;div style="clear: both;"&gt;&lt;/div&gt;&lt;/div&gt;&lt;div&gt;&lt;h5&gt;&lt;b&gt;XP &lt;/b&gt;12,800&lt;/h5&gt;&lt;h5&gt;CN Medium outsider (extraplanar)&lt;/h5&gt;&lt;h5&gt;&lt;b&gt;Init &lt;/b&gt;+11; &lt;b&gt;Senses &lt;/b&gt;darkvision 90 ft., see in darkness; Perception +18&lt;/h5&gt;&lt;h5&gt;&lt;b&gt;Aura &lt;/b&gt;tendrils&lt;/h5&gt;&lt;/div&gt;&lt;hr/&gt;&lt;div&gt;&lt;h5&gt;&lt;b&gt;DEFENSE&lt;/b&gt;&lt;/h5&gt;&lt;/div&gt;&lt;hr/&gt;&lt;div&gt;&lt;h5&gt;&lt;b&gt;AC &lt;/b&gt;23, touch 18, flat-footed 15 (+7 Dex, +1 dodge, +5 natural)&lt;/h5&gt;&lt;h5&gt;&lt;b&gt;hp &lt;/b&gt;135 (10d10+80); fast healing 5 (only in shadows)&lt;/h5&gt;&lt;h5&gt;&lt;b&gt;Fort &lt;/b&gt;+11, &lt;b&gt;Ref &lt;/b&gt;+16, &lt;b&gt;Will &lt;/b&gt;+12&lt;/h5&gt;&lt;h5&gt;&lt;b&gt;Defensive Abilities &lt;/b&gt;malleable; &lt;b&gt;Immune &lt;/b&gt;cold&lt;/h5&gt;&lt;/div&gt;&lt;hr/&gt;&lt;div&gt;&lt;h5&gt;&lt;b&gt;OFFENSE&lt;/b&gt;&lt;/h5&gt;&lt;/div&gt;&lt;hr/&gt;&lt;div&gt;&lt;h5&gt;&lt;b&gt;Spd &lt;/b&gt;40 ft., fly 60 ft. (good)&lt;/h5&gt;&lt;h5&gt;&lt;b&gt;Melee &lt;/b&gt;2 claws +13 (2d8+3), 2 slams +13 (1d8+3 plus grab)&lt;/h5&gt;&lt;h5&gt;&lt;b&gt;Space &lt;/b&gt;5 ft.; &lt;b&gt;Reach &lt;/b&gt;20 ft. (with slam)&lt;/h5&gt;&lt;h5&gt;&lt;b&gt;Special Attacks &lt;/b&gt;shadow crafting&lt;/h5&gt;&lt;h5&gt;&lt;b&gt;Spell-Like Abilities&lt;/b&gt; (CL 10th)&lt;/br&gt;At will&amp;mdash;&lt;i&gt;detect thoughts&lt;/i&gt; (DC 16)&lt;/br&gt;3/day&amp;mdash;&lt;i&gt;deeper darkness&lt;/i&gt;&lt;/h5&gt;&lt;/h5&gt;&lt;/div&gt;&lt;hr/&gt;&lt;div&gt;&lt;h5&gt;&lt;b&gt;STATISTICS&lt;/b&gt;&lt;/h5&gt;&lt;/div&gt;&lt;hr/&gt;&lt;div&gt;&lt;h5&gt;&lt;b&gt;Str&lt;/b&gt; 17, &lt;b&gt;Dex&lt;/b&gt; 24, &lt;b&gt;Con&lt;/b&gt; 27, &lt;b&gt;Int&lt;/b&gt; 15, &lt;b&gt;Wis&lt;/b&gt; 20, &lt;b&gt;Cha&lt;/b&gt; 18&lt;/h5&gt;&lt;h5&gt;&lt;b&gt;Base Atk &lt;/b&gt;+10; &lt;b&gt;CMB &lt;/b&gt;+17; &lt;b&gt;CMD &lt;/b&gt;31&lt;/h5&gt;&lt;h5&gt;&lt;b&gt;Feats &lt;/b&gt;Agile Maneuvers, Dodge, Improved Initiative, Lightning Reflexes, Mobility&lt;/h5&gt;&lt;h5&gt;&lt;b&gt;Skills &lt;/b&gt;Acrobatics +20 (+24 to jump), Bluff +17, Diplomacy +17 (+21 against Plane of Shadow natives), Escape Artist +20, Fly +24, Knowledge (planes) +15, Perception +18, Stealth +20 (+30 in dim light); &lt;b&gt;Racial Modifiers &lt;/b&gt;+10 Stealth in areas of dim light, +4 Diplomacy when dealing with other Plane of Shadow natives&lt;/h5&gt;&lt;h5&gt;&lt;b&gt;Languages &lt;/b&gt;Abyssal, Common, Infernal; broadcast&lt;/h5&gt;&lt;/div&gt;&lt;hr/&gt;&lt;div&gt;&lt;h5&gt;&lt;b&gt;ECOLOGY&lt;/b&gt;&lt;/h5&gt;&lt;/div&gt;&lt;hr/&gt;&lt;div&gt;&lt;h5&gt;&lt;b&gt;Environment &lt;/b&gt; any (Plane of Shadow)&lt;/h5&gt;&lt;h5&gt;&lt;b&gt;Organization &lt;/b&gt;solitary, cell (2-8), or cabal (9-26)&lt;/h5&gt;&lt;h5&gt;&lt;b&gt;Treasure &lt;/b&gt;standard&lt;/h5&gt;&lt;/div&gt;&lt;hr/&gt;&lt;div&gt;&lt;h5&gt;&lt;b&gt;SPECIAL ABILITIES&lt;/b&gt;&lt;/h5&gt;&lt;/div&gt;&lt;hr/&gt;&lt;div&gt;&lt;h5&gt;&lt;b&gt;Broadcast (Su)&lt;/b&gt; Nihilois possess a selective type of long-distance telepathy. All nihilois can communicate telepathically with all other nihilois within 3 miles. An intermediary nihiloi can even pass messages between others of their race separated over long distances. They can also communicate telepathically with members of other races within 50 feet.  &lt;/h5&gt;&lt;h5&gt;&lt;b&gt;Malleable (Su)&lt;/b&gt; Nihilois exists as shadow, congealed into tangible but ever-twisting forms. Anytime a nihiloi is aware of imminent attack, it receives the benefit of 20% concealment, as it can warp and shift its body to avoid the blow.  &lt;/h5&gt;&lt;h5&gt;&lt;b&gt;See in Darkness (Su)&lt;/b&gt; Nihilois can see perfectly in darkness of any kind, even that created by a deeper darkness spell.&lt;/h5&gt;&lt;h5&gt;&lt;b&gt;  Shadow Crafting (Sp)&lt;/b&gt; Five times per day, when in an area of dim light or darkness, a nihiloi can manipulate shadow to reproduce an effect identical to shadow evocation. Typically, these effects are DC 19 to resist, but if both the nihiloi and its target are within areas of dim light or darkness, the DC increases by +2. This is a shadow effect. The save DC is Charisma-based.  &lt;/h5&gt;&lt;h5&gt;&lt;b&gt;Tendrils (Su)&lt;/b&gt; Once aware of enemies nearby, as a standard action, a nihiloi can unleash its tendrils in a haze of umbral whips that surrounds the area within 10 feet of it. Any creature that enters this area takes 4d6+3 points of damage from dozens of deadly lashes (Reflex save DC 23 for half damage). A nihiloi must take an additional standard action to end this effect. The save DC is Constitution-based.&lt;/h5&gt;&lt;/div&gt;&lt;br&gt;&lt;/br&gt;&lt;div&gt;&lt;h4&gt;&lt;p&gt;&lt;p&gt;Violent xenophobes, the creatures typically called nihilois, devashades, or shadow lords pose a rising threat to interlopers into their umbral realm. In ages immemorial, these creatures enjoyed vast empires upon the mysterious Plane of Shadow, but through the millennia incursion by immigrants and interlopers have eroded their way of life and scattered their numbers. In the face of spellcasters from the Material Plane striding across their homeland-using it as little more than a umbral thoroughfare-and whole terrible races like kytons migrating to their native reaches, the nihilois have long retreated into the deepest darknesses of their realm. Yet as alien encroachment continues, slowly the nihilois have revealed themselves, and found to their surprise that they are powerful and feared.&lt;/p&gt;&lt;p&gt;Nihilois-as the first travelers from Golarion termed them, believing them to be members of an ancient mythical race-resemble gaunt, vaguely humanoid creatures shrouded in ever-writhing shadow stuff with fountains of dark tendrils jutting from their backs. They often hold these thin limbs in tight bunches that appear like strange, dense wings, but unfurl them easily and with shocking speed to lash out against their enemies.&lt;/p&gt;&lt;p&gt;Unable to vocalize words, nihilois are widely distrusted by creatures foreign to the Plane of Shadow. Even a pair of the shadowy natives is unsettling to those encountering them for the first time as they silently gesture and nod, holding secret councils few others can understand.&lt;/p&gt;&lt;p&gt;Creatures frequently interacting with them know the nihilois have a shared name for their race, though since these creatures speak only telepathically, the term sounds more like the passage of massive wings than a word pronounceable in most sentient tongues.&lt;b&gt;&lt;/p&gt;&lt;p&gt;Ecology&lt;/b&gt;&lt;br&gt;&lt;/br&gt; Artisans of the Plane of Shadow, with a near-peerless understanding of that realm, nihilois can, like sculptors, twist and manipulate the very fabric of their home plane. Birthed from the dark plane, these natives are as true inhabitants of their realms as the denizens of the Material Plane are of theirs. The ever-changing gloom of the plane permeates these creatures, and they likewise prove dark and changeable. Yet as the nature of shadow is to flee from the light, so too do nihilois find it natural to retreat from interlopers into their realm.&lt;/p&gt;&lt;p&gt;Having done so since times unrecorded, only in recent centuries has a new sentiment grown among these shadow lords, a feeling that they are losing an important battle and that both their survival and their realm are threatened. Thus, slowly over the span of centuries, resistance to foreign invaders has gradually become a hallmark of this mysterious race.&lt;/p&gt;&lt;p&gt;Nihilois, both male and female, stand nearly 7 feet tall, but often raise themselves up off the ground on coils of their dark tendrils. Those thick bunches of thin limbs that extend from their backs they typically hold together in dense clusters, causing them to appear like wings, but can unravel them and bring them to bear with incredible swiftness. Having a highly malleable form, nihilois are light, weighing an average of 65 pounds.&lt;/p&gt;&lt;p&gt;When angered, they can temporarily inflate themselves to appear larger, whipping their tendrils around in a fierce display. In addition to serving as weapons and locomotion, nihiloi tentacles are used to feed as well. When tightly wrapped around or within a meal, the tendrils secrete a digestive acid and absorb nutrients through tiny openings.&lt;b&gt;&lt;/p&gt;&lt;p&gt;Habitat &amp; Society&lt;/b&gt;&lt;br&gt;&lt;/br&gt; Nihilois prove exceedingly rare, most having retreated to the farthest-flung depths of the Plane of Shadow where their numbers have dwindled. With rising frequency, though, many have shrugged off their race's fear of interlopers and come to lurk in the shadow reflections of cities on the Material Plane. In such eerie metropolises, groups of nihilois form tightly knit cells, with small groups potentially claiming districts as their own or splitting entire shadow cities between themselves. Quick to influence and master lesser shadow creatures-such as shadows, shadow garms, and fetchlings- nihilois can draw surprisingly large populations of shadow creatures to a single location. While large clusters of such beings don't overtly threaten the Material Plane, such is true only so long as the natives of that plane stay within their realm. Those spellcasters who step from their city homes onto the Plane of Shadow might find the land far less deserted than is typical for the plane, a realm of living shadow and hostile, glowing eyes. Outside such cities or group settings, lone nihilois hunt down interlopers into their realm, shadowing trespassers until the time is right to strike. While slaying such intruders satisfies their need for vengeance, all nihilois also seek out portals leading onto the Plane of Shadow and destroy such passages however they can, striving toward a day when all know to avoid the nighted realm.&lt;/p&gt;&lt;/h4&gt;&lt;/div&gt;</t>
  </si>
  <si>
    <t>Vrykolakas</t>
  </si>
  <si>
    <t>pestilent aura (5 ft., DC 21)</t>
  </si>
  <si>
    <t>(10d8+70)</t>
  </si>
  <si>
    <t>Fort +9, Ref +9, Will +11</t>
  </si>
  <si>
    <t>2 claws +13 (1d6+6 plus energy drain), bite +13 (1d6+6)</t>
  </si>
  <si>
    <t>horrid visage, energy drain (1 level, DC 21), rend (2 claws, 1d6+9)</t>
  </si>
  <si>
    <t>Spell-Like Abilities (CL 10th) 3/day-charm animal (DC 17), disguise self (DC 17), fear (DC 20)</t>
  </si>
  <si>
    <t>Str 22, Dex 19, Con -, Int 7, Wis 18, Cha 23</t>
  </si>
  <si>
    <t>Dodge, Improved Initiative, Lightning Reflexes, Stealthy, Toughness</t>
  </si>
  <si>
    <t>Climb +14, Disguise +6, Perception +17, Stealth +21</t>
  </si>
  <si>
    <t>+8 Disguise when impersonating its former living self</t>
  </si>
  <si>
    <t>feed, feral possession</t>
  </si>
  <si>
    <t>Value standard</t>
  </si>
  <si>
    <t>Slinking forth on bent limbs and gnarled claws, this twisted abomination bears a resemblance to a starved, plague-ridden ape, its form bestial and bent, with pallid skin stretched unnaturally over knotted bone. Yet its visage holds a greater terror, for amid fangs and milky eyes linger the withered features of a living corpse.</t>
  </si>
  <si>
    <t>Create Spawn (Su) Any humanoid creature that is slain by a vrykolakas's natural attacks becomes a vrykolakas itself in 1d4 days if not blessed and properly buried. A blessing might entail either the spell bless or a more mundane consecration. A vrykolakas's spawn are free-willed and wild, typically remembering nothing of their moment of death and caring nothing for the vrykolakas that killed them. They do not possess any of the abilities they had in life. Feral Possession (Ex) Upon being reduced to 0 hit points, a vrykolakas's spirit attempts to possess any animal within 100 feet. This ability is similar to the spell magic jar but does not require a receptacle and has a duration equal to 1 hour for every Hit Die the vrykolakas possesses. The target must make a DC 21 Will save or be possessed. If the possession fails, the vrykolakas immediately dies. If the possession succeeds, the animal immediately retreats to the vrykolakas's grave, where it attempts to bury itself in the earth. If left uninterrupted for 1d4 days, the animal transforms into a new vrykolakas with all the same statistics as the original. If discovered and slain during this time, both the animal and the vrykolakas spirit are destroyed. The save DC is Charisma-based. Pestilent Aura (Su) All creatures that come within 5 feet of a vrykolakas must save to resist contracting bubonic plague. Any creature that successfully saves against a vrykolakas's pestilent aura cannot be affected by the aura of that same vrykolakas for 24 hours. The save DC is Charisma-based. Bubonic Plague: aura-inhaled; save Fort DC 21; onset 1 day; frequency 1/day; effect 1d4 Con damage and 1 Cha damage and target is fatigued; cure 2 consecutive saves.</t>
  </si>
  <si>
    <t>A restless and savage form of undead, the vrykolakas knows only rage and relishes the suffering of those who failed it in life. Reanimated corpses of wicked and vengeful souls denied even the basic burial rites, these unreasoning vampire-kin unleash their wrath against the living, indiscriminately spreading disease and death among all in their paths. Their bitterness at their own disgraced ends drives them to a loathing of all life and a jealous desire to see all other living creatures fall to their same level of profanity and debasement. Such hardly proves a conscious plot, though, but rather a fundamental instinct. Thus, a single vrykolakas can devastate an entire village, potentially spawning a host of new vrykolakas from their victims. A vrykolakas (the name both singular and plural) appears as a terrible, bestial corruption of the being it was in life. Twisted by rage and undeath into an animalistic shape, these undead bear the taint of death, their bodies lean to the appearance of starvation and pocked with evidence of rot and disease. Hunched and twisted, a vrykolakas's bent spine is the same length it was in life if straightened, but the feral posture of most cause them to slump to a mere 4-1/2 to 5 feet tall. The wasting of death also greatly decreases the corpse's weight, reducing even hearty men to at least 20 or 30 pounds less than they weighed in life. Ecology Despite its savage and decayed appearance, a vrykolakas often passes through towns and villages undeterred, due to its supernatural ability to disguise itself. With the ability to cloak its terrible shape, a vrykolakas typically appears little different than it did in life. Death removes much of the living corpse's sense of who it was, though, so vrykolakas rarely reconstruct their original appearances with complete accuracy. Thus, family and acquaintances often notice the resemblance, but do not readily identify a vrykolakas as the resurrected individual. A vrykolakas thrives upon disease and death, drawing its vigor from those humanoids it passes near. It walks among the living merely to infect them with its grave taint, passing on the subtle corruption of death. Its mere touch drains the life from a victim as well, stealing from its very essence. A vrykolakas's favored victims typically come from among its former family members and friends, which it pursues with only half a memory of any previous connection, yet a lingering malice, as such former companions failed to prevent its accursed fate. A vrykolakas is uniquely bound to the place where it died or its body was originally interred. It must return to this site every Starday and bury itself amid the earth or stones to rest for 24 hours. A vrykolakas is entirely helpless during this period and can be easily destroyed if it can be located. The vampire-kin understand this weakness, though, and go to great lengths to avoid being followed to their resting places. Habitat &amp; Society Vrykolakas typically appear near or in rural areas close to their graves. They walk the open streets of villages and hamlets during daylight hours, avoiding direct interaction and attention, all the while infecting those nearby and robbing them of their vitality. By night they seek to take their revenge more overtly, wreaking havoc upon the community, destroying food and property, attacking and smothering people in their beds, stealing valuables, and generally terrorizing people. Many rural superstitions and prejudices against strangers stem from tales of vrykolakas, slipping quietly into town or lurking at the edges of a community, spreading death and despair among the innocent. The Greek Vampire The vrykolakas (pronounced "vree- KO-la-kahss") is an undead creature from Greek folklore. Synonymous with revenants, these terrors manifest as humans that have returned from the grave to perform some act before they can peacefully rest. Many stories of the vrykolakas are not of horrid, evil undead, but of deceased persons attempting to return to their former lives, such as the shoemaker who returned from the grave to mend his children's shoes, carry water, and chop firewood. The more vengeful type of vrykolakas gained stronger belief in Greece after the arrival of Slavic immigrants, who brought with them tales of blood-drinking vampires and werewolves. The word vrykolakas itself borrows from Slavic, derived from the Bulgarian word vukodlak, vuk meaning "wolf " and dlaka meaning "fur." This suggests that vrykolakas were somehow associated with werewolves, most likely due to the Slavic belief that werewolves became vampires after they died. A person could become a vrykolakas in a variety of ways. The most common involve a person being evil and immoral, an excommunication from the church, or improper burial rites. Some thought that eating the meat of a sheep that had been killed or wounded by a wolf or a werewolf would turn a person into a vrykolakas. A cat or other animal jumping over a dead body could also result in its evil return. Curses, such as "may the ground not receive thee," would also condemn the recipient to undeath as a vrykolakas. Many also believed that a vrykolakas would knock at your door and call your name, but could only do so once. If one answered the door, he would die shortly thereafter, and become a vrykolakas. For this reason, the superstition that one should not answer the door until the second knock still exists in some Greek villages.</t>
  </si>
  <si>
    <t>&lt;link rel="stylesheet"href="PF.css"&gt;&lt;div&gt;&lt;h2&gt;Vrykolakas&lt;/h2&gt;&lt;h3&gt;&lt;i&gt;Slinking forth on bent limbs and gnarled claws, this twisted abomination bears a resemblance to a starved, plague-ridden ape, its form bestial and bent, with pallid skin stretched unnaturally over knotted bone. Yet its visage holds a greater terror, for amid fangs and milky eyes linger the withered features of a living corpse.&lt;/i&gt;&lt;/h3&gt;&lt;br&gt;&lt;/br&gt;&lt;/div&gt;&lt;div class="heading"&gt;&lt;p class="alignleft"&gt;Vrykolakas&lt;/p&gt;&lt;p class="alignright"&gt;CR 10&lt;/p&gt;&lt;div style="clear: both;"&gt;&lt;/div&gt;&lt;/div&gt;&lt;div&gt;&lt;h5&gt;&lt;b&gt;XP &lt;/b&gt;9,600&lt;/h5&gt;&lt;h5&gt;NE Medium undead &lt;/h5&gt;&lt;h5&gt;&lt;b&gt;Init &lt;/b&gt;+8; &lt;b&gt;Senses &lt;/b&gt;darkvision 60 ft.; Perception +17&lt;/h5&gt;&lt;h5&gt;&lt;b&gt;Aura &lt;/b&gt;pestilent aura (5 ft., DC 21)&lt;/h5&gt;&lt;/div&gt;&lt;hr/&gt;&lt;div&gt;&lt;h5&gt;&lt;b&gt;DEFENSE&lt;/b&gt;&lt;/h5&gt;&lt;/div&gt;&lt;hr/&gt;&lt;div&gt;&lt;h5&gt;&lt;b&gt;AC &lt;/b&gt;23, touch 15, flat-footed 18 (+4 Dex, +1 dodge, +8 natural)&lt;/h5&gt;&lt;h5&gt;&lt;b&gt;hp &lt;/b&gt;115 (10d8+70); fast healing 5&lt;/h5&gt;&lt;h5&gt;&lt;b&gt;Fort &lt;/b&gt;+9, &lt;b&gt;Ref &lt;/b&gt;+9, &lt;b&gt;Will &lt;/b&gt;+11&lt;/h5&gt;&lt;h5&gt;&lt;b&gt;Defensive Abilities &lt;/b&gt;channel resistance +4; &lt;b&gt;Immune &lt;/b&gt;undead traits&lt;/h5&gt;&lt;h5&gt;&lt;b&gt;Weaknesses &lt;/b&gt;vulnerability to fire&lt;/h5&gt;&lt;/div&gt;&lt;hr/&gt;&lt;div&gt;&lt;h5&gt;&lt;b&gt;OFFENSE&lt;/b&gt;&lt;/h5&gt;&lt;/div&gt;&lt;hr/&gt;&lt;div&gt;&lt;h5&gt;&lt;b&gt;Spd &lt;/b&gt;40 ft., climb 20 ft.&lt;/h5&gt;&lt;h5&gt;&lt;b&gt;Melee &lt;/b&gt;2 claws +13 (1d6+6 plus energy drain), bite +13 (1d6+6)&lt;/h5&gt;&lt;h5&gt;&lt;b&gt;Space &lt;/b&gt;5 ft.; &lt;b&gt;Reach &lt;/b&gt;5 ft.&lt;/h5&gt;&lt;h5&gt;&lt;b&gt;Special Attacks &lt;/b&gt;horrid visage, energy drain (1 level, DC 21), rend (2 claws, 1d6+9)&lt;/h5&gt;&lt;h5&gt;&lt;b&gt;Spell-Like Abilities&lt;/b&gt; (CL 10th)&lt;/br&gt;3/day&amp;mdash;&lt;i&gt;charm animal&lt;/i&gt; (DC 17), &lt;i&gt;disguise self&lt;/i&gt; (DC 17), &lt;i&gt;fear&lt;/i&gt; (DC 20)&lt;/h5&gt;&lt;/h5&gt;&lt;/div&gt;&lt;hr/&gt;&lt;div&gt;&lt;h5&gt;&lt;b&gt;STATISTICS&lt;/b&gt;&lt;/h5&gt;&lt;/div&gt;&lt;hr/&gt;&lt;div&gt;&lt;h5&gt;&lt;b&gt;Str&lt;/b&gt; 22, &lt;b&gt;Dex&lt;/b&gt; 19, &lt;b&gt;Con&lt;/b&gt; -, &lt;b&gt;Int&lt;/b&gt; 7, &lt;b&gt;Wis&lt;/b&gt; 18, &lt;b&gt;Cha&lt;/b&gt; 23&lt;/h5&gt;&lt;h5&gt;&lt;b&gt;Base Atk &lt;/b&gt;+7; &lt;b&gt;CMB &lt;/b&gt;+13; &lt;b&gt;CMD &lt;/b&gt;+28&lt;/h5&gt;&lt;h5&gt;&lt;b&gt;Feats &lt;/b&gt;Dodge, Improved Initiative, Lightning Reflexes, Stealthy, Toughness&lt;/h5&gt;&lt;h5&gt;&lt;b&gt;Skills &lt;/b&gt;Climb +14, Disguise +6, Perception +17, Stealth +21; &lt;b&gt;Racial Modifiers &lt;/b&gt;+8 Disguise when impersonating its former living self&lt;/h5&gt;&lt;h5&gt;&lt;b&gt;Languages &lt;/b&gt;Common&lt;/h5&gt;&lt;h5&gt;&lt;b&gt;SQ &lt;/b&gt;feed, feral possession&lt;/h5&gt;&lt;/div&gt;&lt;hr/&gt;&lt;div&gt;&lt;h5&gt;&lt;b&gt;ECOLOGY&lt;/b&gt;&lt;/h5&gt;&lt;/div&gt;&lt;hr/&gt;&lt;div&gt;&lt;h5&gt;&lt;b&gt;Environment &lt;/b&gt; any&lt;/h5&gt;&lt;h5&gt;&lt;b&gt;Organization &lt;/b&gt;solitary&lt;/h5&gt;&lt;h5&gt;&lt;b&gt;Treasure &lt;/b&gt;Value standard&lt;/h5&gt;&lt;/div&gt;&lt;hr/&gt;&lt;div&gt;&lt;h5&gt;&lt;b&gt;SPECIAL ABILITIES&lt;/b&gt;&lt;/h5&gt;&lt;/div&gt;&lt;hr/&gt;&lt;div&gt;&lt;h5&gt;&lt;b&gt;Create Spawn (Su)&lt;/b&gt; Any humanoid creature that is slain by a vrykolakas's natural attacks becomes a vrykolakas itself in 1d4 days if not blessed and properly buried. A blessing might entail either the spell bless or a more mundane consecration. A vrykolakas's spawn are free-willed and wild, typically remembering nothing of their moment of death and caring nothing for the vrykolakas that killed them. They do not possess any of the abilities they had in life.&lt;/h5&gt;&lt;h5&gt;&lt;b&gt; Feral Possession (Ex)&lt;/b&gt; Upon being reduced to 0 hit points, a vrykolakas's spirit attempts to possess any animal within 100 feet. This ability is similar to the spell magic jar but does not require a receptacle and has a duration equal to 1 hour for every Hit Die the vrykolakas possesses. The target must make a DC 21 Will save or be possessed. If the possession fails, the vrykolakas immediately dies. If the possession succeeds, the animal immediately retreats to the vrykolakas's grave, where it attempts to bury itself in the earth. If left uninterrupted for 1d4 days, the animal transforms into a new vrykolakas with all the same statistics as the original. If discovered and slain during this time, both the animal and the vrykolakas spirit are destroyed. The save DC is Charisma-based. &lt;/h5&gt;&lt;h5&gt;&lt;b&gt;Pestilent Aura (Su)&lt;/b&gt; All creatures that come within 5 feet of a vrykolakas must save to resist contracting bubonic plague. Any creature that successfully saves against a vrykolakas's pestilent aura cannot be affected by the aura of that same vrykolakas for 24 hours. The save DC is Charisma-based. Bubonic Plague: aura-inhaled; save Fort DC 21; onset 1 day; frequency 1/day; effect 1d4 Con damage and 1 Cha damage and target is fatigued; cure 2 consecutive saves.&lt;/h5&gt;&lt;/div&gt;&lt;br&gt;&lt;/br&gt;&lt;div&gt;&lt;h4&gt;&lt;p&gt;&lt;p&gt;A restless and savage form of undead, the vrykolakas knows only rage and relishes the suffering of those who failed it in life. Reanimated corpses of wicked and vengeful souls denied even the basic burial rites, these unreasoning vampire-kin unleash their wrath against the living, indiscriminately spreading disease and death among all in their paths. Their bitterness at their own disgraced ends drives them to a loathing of all life and a jealous desire to see all other living creatures fall to their same level of profanity and debasement.&lt;/p&gt;&lt;p&gt;Such hardly proves a conscious plot, though, but rather a fundamental instinct. Thus, a single vrykolakas can devastate an entire village, potentially spawning a host of new vrykolakas from their victims.&lt;/p&gt;&lt;p&gt;A vrykolakas (the name both singular and plural) appears as a terrible, bestial corruption of the being it was in life. Twisted by rage and undeath into an animalistic shape, these undead bear the taint of death, their bodies lean to the appearance of starvation and pocked with evidence of rot and disease. Hunched and twisted, a vrykolakas's bent spine is the same length it was in life if straightened, but the feral posture of most cause them to slump to a mere 4-1/2 to 5 feet tall. The wasting of death also greatly decreases the corpse's weight, reducing even hearty men to at least 20 or 30 pounds less than they weighed in life.&lt;b&gt;&lt;/p&gt;&lt;p&gt;Ecology&lt;/b&gt;&lt;br&gt;&lt;/br&gt; Despite its savage and decayed appearance, a vrykolakas often passes through towns and villages undeterred, due to its supernatural ability to disguise itself. With the ability to cloak its terrible shape, a vrykolakas typically appears little different than it did in life. Death removes much of the living corpse's sense of who it was, though, so vrykolakas rarely reconstruct their original appearances with complete accuracy. Thus, family and acquaintances often notice the resemblance, but do not readily identify a vrykolakas as the resurrected individual.&lt;/p&gt;&lt;p&gt;A vrykolakas thrives upon disease and death, drawing its vigor from those humanoids it passes near. It walks among the living merely to infect them with its grave taint, passing on the subtle corruption of death. Its mere touch drains the life from a victim as well, stealing from its very essence. A vrykolakas's favored victims typically come from among its former family members and friends, which it pursues with only half a memory of any previous connection, yet a lingering malice, as such former companions failed to prevent its accursed fate.&lt;/p&gt;&lt;p&gt;A vrykolakas is uniquely bound to the place where it died or its body was originally interred. It must return to this site every Starday and bury itself amid the earth or stones to rest for 24 hours. A vrykolakas is entirely helpless during this period and can be easily destroyed if it can be located. The vampire-kin understand this weakness, though, and go to great lengths to avoid being followed to their resting places.&lt;b&gt;&lt;/p&gt;&lt;p&gt;Habitat &amp; Society&lt;/b&gt;&lt;br&gt;&lt;/br&gt; Vrykolakas typically appear near or in rural areas close to their graves. They walk the open streets of villages and hamlets during daylight hours, avoiding direct interaction and attention, all the while infecting those nearby and robbing them of their vitality. By night they seek to take their revenge more overtly, wreaking havoc upon the community, destroying food and property, attacking and smothering people in their beds, stealing valuables, and generally terrorizing people. Many rural superstitions and prejudices against strangers stem from tales of vrykolakas, slipping quietly into town or lurking at the edges of a community, spreading death and despair among the innocent.&lt;/p&gt;&lt;p&gt;&lt;b&gt;The Greek Vampire&lt;/b&gt;&lt;br&gt; The vrykolakas (pronounced "vree- KO-la-kahss") is an undead creature from Greek folklore. Synonymous with revenants, these terrors manifest as humans that have returned from the grave to perform some act before they can peacefully rest. Many stories of the vrykolakas are not of horrid, evil undead, but of deceased persons attempting to return to their former lives, such as the shoemaker who returned from the grave to mend his children's shoes, carry water, and chop firewood.&lt;/p&gt;&lt;p&gt;The more vengeful type of vrykolakas gained stronger belief in Greece after the arrival of Slavic immigrants, who brought with them tales of blood-drinking vampires and werewolves. The word vrykolakas itself borrows from Slavic, derived from the Bulgarian word vukodlak, vuk meaning "wolf " and dlaka meaning "fur." This suggests that vrykolakas were somehow associated with werewolves, most likely due to the Slavic belief that werewolves became vampires after they died.&lt;/p&gt;&lt;p&gt;A person could become a vrykolakas in a variety of ways. The most common involve a person being evil and immoral, an excommunication from the church, or improper burial rites. Some thought that eating the meat of a sheep that had been killed or wounded by a wolf or a werewolf would turn a person into a vrykolakas.&lt;/p&gt;&lt;p&gt;A cat or other animal jumping over a dead body could also result in its evil return. Curses, such as "may the ground not receive thee," would also condemn the recipient to undeath as a vrykolakas. Many also believed that a vrykolakas would knock at your door and call your name, but could only do so once. If one answered the door, he would die shortly thereafter, and become a vrykolakas. For this reason, the superstition that one should not answer the door until the second knock still exists in some Greek villages.&lt;/p&gt;&lt;/h4&gt;&lt;/div&gt;</t>
  </si>
  <si>
    <t>Behemoth, Ravener</t>
  </si>
  <si>
    <t>blindsense 60 ft., darkvision 60 ft., low-light vision, scent; Perception +17</t>
  </si>
  <si>
    <t>35, touch 0, flat-footed 35</t>
  </si>
  <si>
    <t>(-2 Dex, +35 natural, -8 size)</t>
  </si>
  <si>
    <t>(25d10+200)</t>
  </si>
  <si>
    <t>regeneration 15 (electricity)</t>
  </si>
  <si>
    <t>Fort +22, Ref +12, Will +12</t>
  </si>
  <si>
    <t>acid, curse effects, disease, mindaffecting effects, paralysis, poison, sonic</t>
  </si>
  <si>
    <t>cold 20, fire 20</t>
  </si>
  <si>
    <t>bite +33 (4d6+16 plus snatch), gore +33 (4d6+16), 2 stomps +28 (2d8+8)</t>
  </si>
  <si>
    <t>rock +16 (2d8+24)</t>
  </si>
  <si>
    <t>demolishing attack, mighty roar, rock hurling (120 ft.), shock wave, swallow whole (4d6+24 bludgeoning damage, AC 27, hp 33), trample (2d8+24, DC 38)</t>
  </si>
  <si>
    <t>Str 42, Dex 6, Con 26, Int 6, Wis 14, Cha 14</t>
  </si>
  <si>
    <t>57 (61 vs. trip)</t>
  </si>
  <si>
    <t>Awesome Blow, Cleave, Great Cleave, Greater Bull Rush, Greater Overrun, Greater Sunder, Improved Bull Rush, Improved Overrun, Improved Sunder, Iron Will, Lunge, Power Attack, Snatch</t>
  </si>
  <si>
    <t>Perception +17, Survival +14, Swim +28</t>
  </si>
  <si>
    <t xml:space="preserve"> any forest, hill, jungle, or plains</t>
  </si>
  <si>
    <t>The ground quakes as a colossal, elephantine beast of rocky, armored plates presses forward. Elaborate horns crown its head, and multiple rock-encrusted tusks jut from its toothy maw. With a bellowing roar, the creature shakes its massive head in challenge, then paws the ground and charges.</t>
  </si>
  <si>
    <t>BEHEMOTH</t>
  </si>
  <si>
    <t>AP 30</t>
  </si>
  <si>
    <t>Camouflage (Ex) A ravener behemoth looks like a rocky hillside or small mountain when at rest. It takes a DC 20 Perception check to notice it before it attacks. Demolishing Attack (Ex) A ravener behemoth that makes a full attack against an object or structure deals double damage. Mighty Roar (Su) Every 1d4 rounds, as a standard action, a ravener behemoth can issue a mighty roar in a 60-foot cone that duplicates the effects of greater shout. This attack deals 10d6 points of sonic damage (or 20d6 against exposed brittle or crystalline objects or crystalline creatures). It also causes creatures to be stunned for 1 round and deafened for 4d6 rounds. Creatures exposed to the sonic attack can negate the stunning and halve both the damage and duration of the deafness with a successful Fortitude save (DC 30). The save DC is Constitution-based. Rock Hurling (Ex) Because of their immense hunger, ravener behemoths often ingest ore-laced rocks to fill their stomachs with longer-lasting sustenance. When faced with dangerous opponents outside its reach, a behemoth may regurgitate these rocks and grind them into smaller shards with its hardened teeth. It then spits forth these shards one at a time as boulders weighing between 60 to 80 pounds. A ravener usually carries enough rocks in its stomachs to make up to 4d6 boulders in this manner. Shock Wave (Ex) As a full-round action, a ravener behemoth can hammer the ground with its feet and generate a localized tremor that rips the ground, knocking down smaller creatures and creating di#cult terrain in a 100-foot radius centered on the behemoth. This shock wave lasts for 1 round, during which time creatures in the affected area cannot move or attack. They must also succeed on a DC 38 Reflex save or fall prone. Any spellcaster on the ground must make a Concentration check (DC 20 + spell level) or lose any spell he or she tries to cast. The save DC is Strength-based. Swallow Whole (Ex) A ravener behemoth can swallow a snatched opponent of Huge size or smaller with its bite attack by making a successful grapple check. Once swallowed, a victim suffers 4d6+24 points of bludgeoning damage per round from one of the behemoth's 5 stomachs. A swallowed creature can cut its way out by using a light slashing or piercing weapon to deal 33 points of damage to a stomach (AC 27). Once the creature exits, that stomach regenerates 15 hit points per round. A ravener behemoth may gorge itself upon multiple creatures, shunting each victim to a different stomach each time. Each of a behemoth's 5 stomachs can hold 1 Huge, 4 Large, 16 Medium, 64 Small, 256 Tiny, or over 1,000 Diminutive or smaller creatures.</t>
  </si>
  <si>
    <t>Ravener behemoths walk the land as the ultimate consumers of all things. This includes every manner of beast, plant, and mineral caught in their path. They indiscriminately fill their five ever-hungry stomachs by cutting wide swaths through tangled jungles, digging through mountains for precious ores, and razing settlements and strongholds to get at those sheltering inside. Sometimes they even ply shallow coastal waters, capsizing ships to feast upon their crews and any other predators drawn by the smell of blood in the water. Monstrously massive, a ravener behemoth stands nearly 60 feet tall on four thick, trunk-like legs and measures up to 80 feet long. Multiple horns and tusks sprout from its face and head, helping it root through even the hardest soil and rocks in search of food. It quickly reduces anything stronger into rubble with its earth-shattering roar and stomping feet. A rocky hide grown from the many minerals it routinely consumes protects it from harm even as lichen, small plants, and trees take root along its back, out of reach of its ravenous mouth. Divine blessings bequeathed by the gods ensure only the most powerful spells or adamantine weapons can lay a behemoth low. As a result, the ravener behemoth fears nothing and eats everything. Ecology Behemoths have existed since the birth of the First World, where they served the gods as work beasts, intelligently shaping and transforming the land to a divine plan. However, when such work ended, some gods sought to put down their creations, hunting them to near-extinction. Others simply forgot them or left them to die as the First World faded away. But many behemoths stubbornly refused to abandon their life's purpose and crossed into the greater world, migrating in an effort to stay close to their creators. Unfortunately, as part of the journey, or because they lost the divine sponsorship of the gods, many behemoths devolved, losing their sentience and becoming nothing more than monstrous animals and creatures of legend. The ravener behemoth exists as one such example. Driven mad by the inattention of the gods and filled with anger over their abandonment, the raveners found a new purpose. Desperately hungry, these multi-stomached behemoths wholly devoted themselves to feasting upon the bounty of all the gods had created, gorging themselves in an effort to fill the void left by their masters and attract the gods' attention once again. Unfortunately, because of their lowered intelligence, most raveners can no longer answer when such attention finally comes, lacking the will or ability to communicate with their creators, and consumed by an all-encompassing hunger instead. The gods mostly leave such behemoths alone, ashamed and reluctant to fully extinguish their enduring spirits. More often, the gods challenge their mortal champions by directing them to deal with such creatures in their stead. Habitat &amp; Society Most ravener behemoths live solitary lives, as their insatiable appetites cause too much strain on a single ecosystem to support more of their kind. Inevitably, when their paths do cross, two possible outcomes emerge. The beasts either do battle to establish dominance over one another, or every 50 years, certain hormones in female raveners can invoke a natural mating instinct between the behemoths instead. A pregnant ravener may produce up to 1d3 offspring per mating cycle, but it then drives off its mate to ensure enough food remains in the area to raise each cub to young adulthood. Raveners may live up to 1,000 years while food sources remain, and frequently migrate when famine strikes. Behemoths of Legend Some ancient raveners retain a measure of their original sentience, occasionally renewing their relationships with the gods to serve as avatars or guardians. Others choose to remain aloof, pursuing their own goals independent of those who created them. These more potent behemoths sustain themselves through divine rituals learned when they served the gods and passed down from one generation to the next. They use their spell-like abilities to enhance the land and better support their enormous appetites. To replicate these more intelligent and independent raveners, add the following abilities to the standard behemoth. A ravener with these abilities is CR 19 and has Int 14, Wis 18, and Cha 18. It speaks Celestial, Sylvan, and Terran. Spell-Like Abilities (CL 15th): Always active- nondetection; At will-create water, detect animals or plants, purify food and drink, soften earth and stone; 3/day-cure critical wounds, heroes' feast, move earth, plant growth; 1/day- find the path, restoration</t>
  </si>
  <si>
    <t>&lt;link rel="stylesheet"href="PF.css"&gt;&lt;div&gt;&lt;h2&gt;RAVENER BEHEMOTH&lt;/h2&gt;&lt;h3&gt;&lt;i&gt;The ground quakes as a colossal, elephantine beast of rocky, armored plates presses forward. Elaborate horns crown its head, and multiple rock-encrusted tusks jut from its toothy maw. With a bellowing roar, the creature shakes its massive head in challenge, then paws the ground and charges.&lt;/i&gt;&lt;/h3&gt;&lt;br&gt;&lt;/br&gt;&lt;/div&gt;&lt;div class="heading"&gt;&lt;p class="alignleft"&gt;Behemoth, Ravener&lt;/p&gt;&lt;p class="alignright"&gt;CR 18&lt;/p&gt;&lt;div style="clear: both;"&gt;&lt;/div&gt;&lt;/div&gt;&lt;div&gt;&lt;h5&gt;&lt;b&gt;XP &lt;/b&gt;153,600&lt;/h5&gt;&lt;h5&gt;N Colossal magical beast &lt;/h5&gt;&lt;h5&gt;&lt;b&gt;Init &lt;/b&gt;-2; &lt;b&gt;Senses &lt;/b&gt;blindsense 60 ft., darkvision 60 ft., low-light vision, scent; Perception +17&lt;/h5&gt;&lt;/div&gt;&lt;hr/&gt;&lt;div&gt;&lt;h5&gt;&lt;b&gt;DEFENSE&lt;/b&gt;&lt;/h5&gt;&lt;/div&gt;&lt;hr/&gt;&lt;div&gt;&lt;h5&gt;&lt;b&gt;AC &lt;/b&gt;35, touch 0, flat-footed 35 (-2 Dex, +35 natural, -8 size)&lt;/h5&gt;&lt;h5&gt;&lt;b&gt;hp &lt;/b&gt;337 (25d10+200); regeneration 15 (electricity)&lt;/h5&gt;&lt;h5&gt;&lt;b&gt;Fort &lt;/b&gt;+22, &lt;b&gt;Ref &lt;/b&gt;+12, &lt;b&gt;Will &lt;/b&gt;+12&lt;/h5&gt;&lt;h5&gt;&lt;b&gt;DR &lt;/b&gt;15/adamantine; &lt;b&gt;Immune &lt;/b&gt;acid, curse effects, disease, mindaffecting effects, paralysis, poison, sonic; &lt;b&gt;Resist &lt;/b&gt;cold 20, fire 20; &lt;b&gt;SR &lt;/b&gt;29&lt;/h5&gt;&lt;/div&gt;&lt;hr/&gt;&lt;div&gt;&lt;h5&gt;&lt;b&gt;OFFENSE&lt;/b&gt;&lt;/h5&gt;&lt;/div&gt;&lt;hr/&gt;&lt;div&gt;&lt;h5&gt;&lt;b&gt;Spd &lt;/b&gt;30 ft., swim 30 ft.&lt;/h5&gt;&lt;h5&gt;&lt;b&gt;Melee &lt;/b&gt;bite +33 (4d6+16 plus snatch), gore +33 (4d6+16), 2 stomps +28 (2d8+8)&lt;/h5&gt;&lt;h5&gt;&lt;b&gt;Ranged &lt;/b&gt;rock +16 (2d8+24)&lt;/h5&gt;&lt;h5&gt;&lt;b&gt;Space &lt;/b&gt;30 ft.; &lt;b&gt;Reach &lt;/b&gt;20 ft.&lt;/h5&gt;&lt;h5&gt;&lt;b&gt;Special Attacks &lt;/b&gt;demolishing attack, mighty roar, rock hurling (120 ft.), shock wave, swallow whole (4d6+24 bludgeoning damage, AC 27, hp 33), trample (2d8+24, DC 38)&lt;/h5&gt;&lt;/div&gt;&lt;hr/&gt;&lt;div&gt;&lt;h5&gt;&lt;b&gt;STATISTICS&lt;/b&gt;&lt;/h5&gt;&lt;/div&gt;&lt;hr/&gt;&lt;div&gt;&lt;h5&gt;&lt;b&gt;Str&lt;/b&gt; 42, &lt;b&gt;Dex&lt;/b&gt; 6, &lt;b&gt;Con&lt;/b&gt; 26, &lt;b&gt;Int&lt;/b&gt; 6, &lt;b&gt;Wis&lt;/b&gt; 14, &lt;b&gt;Cha&lt;/b&gt; 14&lt;/h5&gt;&lt;h5&gt;&lt;b&gt;Base Atk &lt;/b&gt;+25; &lt;b&gt;CMB &lt;/b&gt;+49; &lt;b&gt;CMD &lt;/b&gt;57 (61 vs. trip)&lt;/h5&gt;&lt;h5&gt;&lt;b&gt;Feats &lt;/b&gt;Awesome Blow, Cleave, Great Cleave, Greater Bull Rush, Greater Overrun, Greater Sunder, Improved Bull Rush, Improved Overrun, Improved Sunder, Iron Will, Lunge, Power Attack, Snatch&lt;/h5&gt;&lt;h5&gt;&lt;b&gt;Skills &lt;/b&gt;Perception +17, Survival +14, Swim +28&lt;/h5&gt;&lt;h5&gt;&lt;b&gt;SQ &lt;/b&gt;camouflage&lt;/h5&gt;&lt;/div&gt;&lt;hr/&gt;&lt;div&gt;&lt;h5&gt;&lt;b&gt;ECOLOGY&lt;/b&gt;&lt;/h5&gt;&lt;/div&gt;&lt;hr/&gt;&lt;div&gt;&lt;h5&gt;&lt;b&gt;Environment &lt;/b&gt; any forest, hill, jungle, or plains&lt;/h5&gt;&lt;h5&gt;&lt;b&gt;Organization &lt;/b&gt;solitary or pair&lt;/h5&gt;&lt;h5&gt;&lt;b&gt;Treasure &lt;/b&gt;Value standard&lt;/h5&gt;&lt;/div&gt;&lt;hr/&gt;&lt;div&gt;&lt;h5&gt;&lt;b&gt;SPECIAL ABILITIES&lt;/b&gt;&lt;/h5&gt;&lt;/div&gt;&lt;hr/&gt;&lt;div&gt;&lt;h5&gt;&lt;b&gt;Camouflage (Ex)&lt;/b&gt; A ravener behemoth looks like a rocky hillside or small mountain when at rest. It takes a DC 20 Perception check to notice it before it attacks.&lt;/h5&gt;&lt;h5&gt;&lt;b&gt; Demolishing Attack (Ex)&lt;/b&gt; A ravener behemoth that makes a full attack against an object or structure deals double damage. &lt;/h5&gt;&lt;h5&gt;&lt;b&gt;Mighty Roar (Su)&lt;/b&gt; Every 1d4 rounds, as a standard action, a ravener behemoth can issue a mighty roar in a 60-foot cone that duplicates the effects of greater shout. This attack deals 10d6 points of sonic damage (or 20d6 against exposed brittle or crystalline objects or crystalline creatures). It also causes creatures to be stunned for 1 round and deafened for 4d6 rounds. Creatures exposed to the sonic attack can negate the stunning and halve both the damage and duration of the deafness with a successful Fortitude save (DC 30). The save DC is Constitution-based.&lt;/h5&gt;&lt;h5&gt;&lt;b&gt; Rock Hurling (Ex)&lt;/b&gt; Because of their immense hunger, ravener behemoths often ingest ore-laced rocks to fill their stomachs with longer-lasting sustenance. When faced with dangerous opponents outside its reach, a behemoth may regurgitate these rocks and grind them into smaller shards with its hardened teeth. It then spits forth these shards one at a time as boulders weighing between 60 to 80 pounds. A ravener usually carries enough rocks in its stomachs to make up to 4d6 boulders in this manner.&lt;/h5&gt;&lt;h5&gt;&lt;b&gt; Shock Wave (Ex)&lt;/b&gt; As a full-round action, a ravener behemoth can hammer the ground with its feet and generate a localized tremor that rips the ground, knocking down smaller creatures and creating di#cult terrain in a 100-foot radius centered on the behemoth. This shock wave lasts for 1 round, during which time creatures in the affected area cannot move or attack. They must also succeed on a DC 38 Reflex save or fall prone. Any spellcaster on the ground must make a Concentration check (DC 20 + spell level) or lose any spell he or she tries to cast. The save DC is Strength-based.&lt;/h5&gt;&lt;h5&gt;&lt;b&gt; Swallow Whole (Ex)&lt;/b&gt; A ravener behemoth can swallow a snatched opponent of Huge size or smaller with its bite attack by making a successful grapple check. Once swallowed, a victim suffers 4d6+24 points of bludgeoning damage per round from one of the behemoth's 5 stomachs. A swallowed creature can cut its way out by using a light slashing or piercing weapon to deal 33 points of damage to a stomach (AC 27). Once the creature exits, that stomach regenerates 15 hit points per round. A ravener behemoth may gorge itself upon multiple creatures, shunting each victim to a different stomach each time. Each of a behemoth's 5 stomachs can hold 1 Huge, 4 Large, 16 Medium, 64 Small, 256 Tiny, or over 1,000 Diminutive or smaller creatures.&lt;/h5&gt;&lt;/div&gt;&lt;br&gt;&lt;/br&gt;&lt;div&gt;&lt;h4&gt;&lt;p&gt;&lt;p&gt;Ravener behemoths walk the land as the ultimate consumers of all things. This includes every manner of beast, plant, and mineral caught in their path. They indiscriminately fill their five ever-hungry stomachs by cutting wide swaths through tangled jungles, digging through mountains for precious ores, and razing settlements and strongholds to get at those sheltering inside. Sometimes they even ply shallow coastal waters, capsizing ships to feast upon their crews and any other predators drawn by the smell of blood in the water.&lt;/p&gt;&lt;p&gt;Monstrously massive, a ravener behemoth stands nearly 60 feet tall on four thick, trunk-like legs and measures up to 80 feet long. Multiple horns and tusks sprout from its face and head, helping it root through even the hardest soil and rocks in search of food. It quickly reduces anything stronger into rubble with its earth-shattering roar and stomping feet. A rocky hide grown from the many minerals it routinely consumes protects it from harm even as lichen, small plants, and trees take root along its back, out of reach of its ravenous mouth. Divine blessings bequeathed by the gods ensure only the most powerful spells or adamantine weapons can lay a behemoth low. As a result, the ravener behemoth fears nothing and eats everything.&lt;b&gt;&lt;/p&gt;&lt;p&gt;Ecology&lt;/b&gt;&lt;br&gt;&lt;/br&gt; Behemoths have existed since the birth of the First World, where they served the gods as work beasts, intelligently shaping and transforming the land to a divine plan.&lt;/p&gt;&lt;p&gt;However, when such work ended, some gods sought to put down their creations, hunting them to near-extinction.&lt;/p&gt;&lt;p&gt;Others simply forgot them or left them to die as the First World faded away. But many behemoths stubbornly refused to abandon their life's purpose and crossed into the greater world, migrating in an effort to stay close to their creators.&lt;/p&gt;&lt;p&gt;Unfortunately, as part of the journey, or because they lost the divine sponsorship of the gods, many behemoths devolved, losing their sentience and becoming nothing more than monstrous animals and creatures of legend.&lt;/p&gt;&lt;p&gt;The ravener behemoth exists as one such example.&lt;/p&gt;&lt;p&gt;Driven mad by the inattention of the gods and filled with anger over their abandonment, the raveners found a new purpose. Desperately hungry, these multi-stomached behemoths wholly devoted themselves to feasting upon the bounty of all the gods had created, gorging themselves in an effort to fill the void left by their masters and attract the gods' attention once again. Unfortunately, because of their lowered intelligence, most raveners can no longer answer when such attention finally comes, lacking the will or ability to communicate with their creators, and consumed by an all-encompassing hunger instead. The gods mostly leave such behemoths alone, ashamed and reluctant to fully extinguish their enduring spirits.&lt;/p&gt;&lt;p&gt;More often, the gods challenge their mortal champions by directing them to deal with such creatures in their stead.&lt;b&gt;&lt;/p&gt;&lt;p&gt;Habitat &amp; Society&lt;/b&gt;&lt;br&gt;&lt;/br&gt; Most ravener behemoths live solitary lives, as their insatiable appetites cause too much strain on a single ecosystem to support more of their kind. Inevitably, when their paths do cross, two possible outcomes emerge. The beasts either do battle to establish dominance over one another, or every 50 years, certain hormones in female raveners can invoke a natural mating instinct between the behemoths instead. A pregnant ravener may produce up to 1d3 offspring per mating cycle, but it then drives off its mate to ensure enough food remains in the area to raise each cub to young adulthood. Raveners may live up to 1,000 years while food sources remain, and frequently migrate when famine strikes.&lt;/p&gt;&lt;p&gt;&lt;b&gt;Behemoths of Legend&lt;/b&gt;&lt;br&gt; Some ancient raveners retain a measure of their original sentience, occasionally renewing their relationships with the gods to serve as avatars or guardians. Others choose to remain aloof, pursuing their own goals independent of those who created them. These more potent behemoths sustain themselves through divine rituals learned when they served the gods and passed down from one generation to the next. They use their spell-like abilities to enhance the land and better support their enormous appetites. To replicate these more intelligent and independent raveners, add the following abilities to the standard behemoth. A ravener with these abilities is CR 19 and has Int 14, Wis 18, and Cha 18. It speaks Celestial, Sylvan, and Terran.&lt;/p&gt;&lt;p&gt;&lt;b&gt;Spell-Like Abilities (CL 15th):&lt;/b&gt; Always active- nondetection; At will-create water, detect animals or plants, purify food and drink, soften earth and stone; 3/day-cure critical wounds, heroes' feast, move earth, plant growth; 1/day- find the path, restoration&lt;/p&gt;&lt;/h4&gt;&lt;/div&gt;</t>
  </si>
  <si>
    <t>Advodaza Devil</t>
  </si>
  <si>
    <t>35, touch 15, flat-footed 28</t>
  </si>
  <si>
    <t>(+6 armor, +7 Dex, +14 natural, -2 size)</t>
  </si>
  <si>
    <t>(18d10+198)</t>
  </si>
  <si>
    <t>Fort +21, Ref +18, Will +15</t>
  </si>
  <si>
    <t>idol armor</t>
  </si>
  <si>
    <t>cold, dismissal, electricity, fire, poison, sonic</t>
  </si>
  <si>
    <t>40 ft., fly 80 ft. (average)</t>
  </si>
  <si>
    <t>bite +28 (2d6+12), 2 claws +28 (1d8+12 plus infernal wound),  2 hooves +26 (1d8+6), tail +26 (2d6+6)</t>
  </si>
  <si>
    <t>15 ft. (20 ft. with tail)</t>
  </si>
  <si>
    <t>Spell-Like Abilities (CL 16th; concentration +23)  At will-gaseous form, greater invisibility (DC 21), greater teleport (self plus 50 lbs. of objects only), scorching ray, whispering wind  3/day-blasphemy (DC 24), dispel magic, ethereal jaunt, harm (DC 23), heal (DC 23), hold monster (DC 22), wall of stone  1/day-scrying (DC 22), summon (level 7, horned devil, 60%), unhallow</t>
  </si>
  <si>
    <t>Str 34, Dex 25, Con 30, Int 23, Wis 25, Cha 24</t>
  </si>
  <si>
    <t>Awesome Blow, Flyby Attack, Greater Bull Rush, Hover, Improved Bull Rush, Improved Initiative, Multiattack, Power Attack, Toughness</t>
  </si>
  <si>
    <t>Bluff +28, Diplomacy +28, Escape Artist +25, Fly +24, Intimidate +28, Knowledge (arcana) +27, Knowledge (planes) +27, Knowledge (religion) +27, Perception +28, Sense Motive +28, Spellcraft +24, Stealth +20</t>
  </si>
  <si>
    <t>Abyssal, Aklo, Celestial, Common, Draconic, Infernal;  telepathy 100 ft.</t>
  </si>
  <si>
    <t>devil mark, false divinity</t>
  </si>
  <si>
    <t>solitary or pantheon (2-5)</t>
  </si>
  <si>
    <t>The rending, thunderous clangor of rushing claws heralds the charge of this fire-eyed ruin, a terror of flame-seared hide and saber-like spines shaped in a monstrously muscled centauric form. The true terrible ferocity of the thing lies hidden, restrained beneath armor and wings of crumbling stone carved with icons as ancient as they are undeniable and profane.</t>
  </si>
  <si>
    <t>Devil Mark (Su) An advodaza can grant worthy servants a measure of its power. As a full-round action, an advodaza can touch a willing adjacent creature, marking it with a unique symbol similar to an arcane mark. This symbol can be either visible or invisible, as the devil chooses. For as long as the target possesses the mark, it gains a spell-like ability it can use once per day. This spell-like ability comes from the advodaza's chosen domain (see the false divinity ability). The target also gains the ability to telepathically communicate with the advodaza over any distance as long as the two creatures are on the same plane. An advodaza can mark multiple creatures, up to an amount equaling its Hit Dice (typically 18). An advodaza can dispel its mark as a standard action, no matter where the bearer is. It can also, as a standard action, deal pain to a mark bearer that causes 6d6 points of damage with no saving throw.  An advodaza's mark cannot be removed physically, but a dispel magic or erase spell that succeeds on a dispel check or caster level check of DC 30 removes the effect.  False Divinity (Su) Advodazas possess areas of concern as deities do, but on a far smaller scale. Each advodaza chooses one cleric domain and gains the domain spells (up to 5th level) of that domain as spell-like abilities, each of which it can use 3 times per day. The advodaza does not gain any of the domain's granted powers. Most advodazas possess powers from the Evil, Fire, Law, War, or Weather domains, though any domain is possible.  Evil Domain: align weapon (evil only), dispel good, magic circle against good, protection from good, unholy blight Fire Domain: burning hands, fire shield, fireball, produce flame, wall of fire Law Domain: align weapon (law only), dispel chaos, magic circle against chaos, order's wrath, protection from chaos War Domain: divine power, flame strike, magic vestment, magic weapon, spiritual weapon Weather Domain: call lightning, fog cloud, ice storm, obscuring mist, sleet storm Idol Armor (Su) Advodazas armor themselves in their fallen idols and ornaments of devotion. This armor grants an advodaza a +6 armor bonus to AC and immunity to cold, electricity, and sonic damage, as well as immunity to the spell dismissal. The spells chaos hammer, holy smite, holy word, and word of chaos destroy this armor, removing the devil's armor bonus to AC and immunities (its cold immunity decreases to its normal resistance 10). If uninterrupted for 1 hour, an advodaza can summon new armor to replace its destroyed protection.  Infernal Wound (Su) The damage an advodaza deals with its claws causes persistent wounds that deal 2d6 points of bleed damage. Bleeding caused in this way is di#cult to stanch-a DC 30 Heal check stops the damage, and any attempt to heal a creature suffering from an infernal wound must succeed on a DC 30 caster level check or the spell does not function. Success indicates the healing works normally and stops all bleed effects.  The Heal check and caster level DC are Constitution-based.</t>
  </si>
  <si>
    <t>False gods, fallen demagogues, nemesis devils-the fiends known collectively as advodazas survive from dark ages past, when mortals offered worship to base things and unwholesome spirits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renew their power and lordship over mortalkind undergo terrible indoctrinations and binding rites that transform them over the ages into true devils. What emerge are eidolons of half-remembered demigods, fallen princes seeking to claim their subjects anew, devils of faith, and fiends of blasphemy- the idol-clad advodazas.  No two advodazas look exactly alike, each embodying the powers and concerns that saw it worshiped in ages past and subsequently anthropomorphized as a monstrous being. Typically, this results in quadrupedal, half-bestial shapes bristling with terrible wings, hooves, claws, and fangs. Universally, though, they bear the broken remnants of their fallen faith, usually in the form of cracked idols worn like armor, profane talismans crafted into jewelry, or fearful totems wielded like massive weapons. Despite their range of appearances, all advodazas possess the same core abilities, though some particularly ancient or powerful fiends possess unique abilities. Most advodazas stand 18 feet tall and weigh nearly 9 tons.  Ecology Fantastically old beings, advodazas rose from spirits worshiped by mortals in distant ages. While humanoids still huddled in crude shelters, begging any power that would listen for protection from storms, beasts, enemies, hunger, and countless other fears, the spirits of the land, sky, and animals were the first to give heed. Not deities, but elusive influences, these forces heard these early prayers and worked what appeared to be miracles in return for sacrifices and adoration. Slowly, these formless vestiges took shape as idols, fetishes, palladiums, and all manner of cult images. Yet, as knowledge of true deities and the powers they offered worshipers spread, the old spirits were forgotten or demonized and rooted out. While most simply faded into the ethers of time, the bitterest demi-deities of countless worlds found their way to Hell and Asmodeus, who welcomed them and offered them a chance for renewed power and worship, as well as a chance to avenge themselves against the deities and mortals who had snubbed them. Honing their hatreds through ages of flame, these beings emerged from the Pit as advodazas. One of the few breeds of devilkind not forged wholly by Hell itself, advodazas prove exceedingly rare compared to other fiends.  Habitat &amp; Society All advodazas seek to return to the Material Plane, where they might tempt new followers to serve, sacrifice, and raise idols to their names. While merciless, advodazas appeal to many mortal servants due to the directness of their interaction and their willingness to grant power or violently smite enemies for a seemingly paltry price. In death, however, their servants find no divine realm nor glory seated beside some grand deity. For when they die, there is only Hell.</t>
  </si>
  <si>
    <t>&lt;link rel="stylesheet"href="PF.css"&gt;&lt;div&gt;&lt;h2&gt;Devil, Advodaza &lt;/h2&gt;&lt;h3&gt;&lt;i&gt;The rending, thunderous clangor of    rushing claws heralds the charge of this fire-eyed ruin, a terror of flame-seared hide and saber-like spines    shaped in a monstrously muscled centauric form. The true terrible ferocity of the thing lies hidden, restrained    beneath armor and wings of crumbling stone carved with icons as ancient as they are undeniable and    profane.&lt;/i&gt;&lt;/h3&gt;&lt;br&gt;&lt;/br&gt;&lt;/div&gt;&lt;div class="heading"&gt;&lt;p class="alignleft"&gt;Advodaza  Devil&lt;/p&gt;&lt;p    class="alignright"&gt;CR 18&lt;/p&gt;&lt;div style="clear: both;"&gt;&lt;/div&gt;&lt;/div&gt;&lt;div&gt;&lt;h5&gt;&lt;b&gt;XP &lt;/b&gt;153,600&lt;/h5&gt;&lt;h5&gt;LE Huge    outsider (devil, evil, extraplanar, lawful)&lt;/h5&gt;&lt;h5&gt;&lt;b&gt;Init &lt;/b&gt;+11; &lt;b&gt;Senses &lt;/b&gt;darkvision 60 ft., see in    darkness; Perception +28&lt;/h5&gt;&lt;/div&gt;&lt;hr/&gt;&lt;div&gt;&lt;h5&gt;&lt;b&gt;DEFENSE&lt;/b&gt;&lt;/h5&gt;&lt;/div&gt;&lt;hr/&gt;&lt;div&gt;&lt;h5&gt;&lt;b&gt;AC &lt;/b&gt;35, touch 15,    flat-footed 28 (+6 armor, +7 Dex, +14 natural, -2 size)&lt;/h5&gt;&lt;h5&gt;&lt;b&gt;hp &lt;/b&gt;297 (18d10+198)&lt;/h5&gt;&lt;h5&gt;&lt;b&gt;Fort &lt;/b&gt;   +21, &lt;b&gt;Ref &lt;/b&gt;+18, &lt;b&gt;Will &lt;/b&gt;+15&lt;/h5&gt;&lt;h5&gt;&lt;b&gt;Defensive Abilities &lt;/b&gt;idol armor; &lt;b&gt;DR &lt;/b&gt;10/good and    silver; &lt;b&gt;Immune &lt;/b&gt;cold, dismissal, electricity, fire, poison, sonic; &lt;b&gt;Resist &lt;/b&gt;acid 10; &lt;b&gt;SR    &lt;/b&gt;29&lt;/h5&gt;&lt;/div&gt;&lt;hr/&gt;&lt;div&gt;&lt;h5&gt;&lt;b&gt;OFFENSE&lt;/b&gt;&lt;/h5&gt;&lt;/div&gt;&lt;hr/&gt;&lt;div&gt;&lt;h5&gt;&lt;b&gt;Spd &lt;/b&gt;40 ft., fly 80 ft. (average)   &lt;/h5&gt;&lt;h5&gt;&lt;b&gt;Melee &lt;/b&gt;bite +28 (2d6+12), 2 claws +28 (1d8+12 plus infernal wound),  2 hooves +26 (1d8+6), tail    +26 (2d6+6)&lt;/h5&gt;&lt;h5&gt;&lt;b&gt;Space &lt;/b&gt;15 ft.; &lt;b&gt;Reach &lt;/b&gt;15 ft. (20 ft. with tail)&lt;/h5&gt;&lt;h5&gt;&lt;b&gt;Spell-Like    Abilities&lt;/b&gt; (CL 16th; concentration +23)&lt;/br&gt;At will&amp;mdash;&lt;i&gt;gaseous form&lt;/i&gt;, &lt;i&gt;greater invisibility&lt;/i&gt;    (DC 21), &lt;i&gt;greater teleport&lt;/i&gt; (self plus 50 lbs. of objects only),&lt;i&gt; scorching ray&lt;/i&gt;,&lt;i&gt; whispering    wind&lt;/i&gt;&lt;/br&gt;3/day&amp;mdash;&lt;i&gt;blasphemy&lt;/i&gt; (DC 24),&lt;i&gt; dispel magic&lt;/i&gt;,&lt;i&gt; ethereal jaunt&lt;/i&gt;, &lt;i&gt;harm&lt;/i&gt; (DC    23), &lt;i&gt;heal&lt;/i&gt; (DC 23), &lt;i&gt;hold monster&lt;/i&gt; (DC 22),&lt;i&gt; wall of stone&lt;/i&gt;&lt;/br&gt;1/day&amp;mdash;&lt;i&gt;scrying&lt;/i&gt; (DC    22), &lt;i&gt;summon&lt;/i&gt; (level 7,&lt;i&gt; horned devil&lt;/i&gt;, 60%),    &lt;i&gt;unhallow&lt;/i&gt;&lt;/h5&gt;&lt;/h5&gt;&lt;/div&gt;&lt;hr/&gt;&lt;div&gt;&lt;h5&gt;&lt;b&gt;STATISTICS&lt;/b&gt;&lt;/h5&gt;&lt;/div&gt;&lt;hr/&gt;&lt;div&gt;&lt;h5&gt;&lt;b&gt;Str&lt;/b&gt; 34, &lt;b&gt;Dex&lt;/b&gt;    25, &lt;b&gt;Con&lt;/b&gt; 30, &lt;b&gt;Int&lt;/b&gt; 23, &lt;b&gt;Wis&lt;/b&gt; 25, &lt;b&gt;Cha&lt;/b&gt; 24&lt;/h5&gt;&lt;h5&gt;&lt;b&gt;Base Atk &lt;/b&gt;+18; &lt;b&gt;CMB &lt;/b&gt;+32;    &lt;b&gt;CMD &lt;/b&gt;49 (53 vs. trip)&lt;/h5&gt;&lt;h5&gt;&lt;b&gt;Feats &lt;/b&gt;Awesome Blow, Flyby Attack, Greater Bull Rush, Hover, Improved    Bull Rush, Improved Initiative, Multiattack, Power Attack, Toughness&lt;/h5&gt;&lt;h5&gt;&lt;b&gt;Skills &lt;/b&gt;Bluff +28, Diplomacy    +28, Escape Artist +25, Fly +24, Intimidate +28, Knowledge (arcana) +27, Knowledge (planes) +27, Knowledge    (religion) +27, Perception +28, Sense Motive +28, Spellcraft +24, Stealth +20&lt;/h5&gt;&lt;h5&gt;&lt;b&gt;Languages &lt;/b&gt;Abyssal,    Aklo, Celestial, Common, Draconic, Infernal;  telepathy 100 ft.&lt;/h5&gt;&lt;h5&gt;&lt;b&gt;SQ &lt;/b&gt;devil mark, false    divinity&lt;/h5&gt;&lt;/div&gt;&lt;hr/&gt;&lt;div&gt;&lt;h5&gt;&lt;b&gt;ECOLOGY&lt;/b&gt;&lt;/h5&gt;&lt;/div&gt;&lt;hr/&gt;&lt;div&gt;&lt;h5&gt;&lt;b&gt;Environment &lt;/b&gt; any (Hell)   &lt;/h5&gt;&lt;h5&gt;&lt;b&gt;Organization &lt;/b&gt;solitary or pantheon (2-5)&lt;/h5&gt;&lt;h5&gt;&lt;b&gt;Treasure    &lt;/b&gt;double&lt;/h5&gt;&lt;/div&gt;&lt;hr/&gt;&lt;div&gt;&lt;h5&gt;&lt;b&gt;SPECIAL ABILITIES&lt;/b&gt;&lt;/h5&gt;&lt;/div&gt;&lt;hr/&gt;&lt;div&gt;&lt;h5&gt;&lt;b&gt;Devil Mark (Su)&lt;/b&gt; An    advodaza can grant worthy servants a measure of its power. As a full-round action, an advodaza can touch a    willing adjacent creature, marking it with a unique symbol similar to an arcane mark. This symbol can be either    visible or invisible, as the devil chooses. For as long as the target possesses the mark, it gains a spell-like    ability it can use once per day. This spell-like ability comes from the advodaza's chosen domain (see the false    divinity ability). The target also gains the ability to telepathically communicate with the advodaza over any    distance as long as the two creatures are on the same plane. An advodaza can mark multiple creatures, up to an    amount equaling its Hit Dice (typically 18). An advodaza can dispel its mark as a standard action, no matter    where the bearer is. It can also, as a standard action, deal pain to a mark bearer that causes 6d6 points of    damage with no saving throw.  An advodaza's mark cannot be removed physically, but a dispel magic or erase    spell that succeeds on a dispel check or caster level check of DC 30 removes the effect.  &lt;/h5&gt;&lt;h5&gt;&lt;b&gt;False    Divinity (Su)&lt;/b&gt; Advodazas possess areas of concern as deities do, but on a far smaller scale. Each advodaza    chooses one cleric domain and gains the domain spells (up to 5th level) of that domain as spell-like abilities,    each of which it can use 3 times per day. The advodaza does not gain any of the domain's granted powers. Most    advodazas possess powers from the Evil, Fire, Law, War, or Weather domains, though any domain is possible.  Evil    Domain: align weapon (evil only), dispel good, magic circle against good, protection from good, unholy blight    Fire Domain: burning hands, fire shield, fireball, produce flame, wall of fire Law Domain: align weapon (law    only), dispel chaos, magic circle against chaos, order's wrath, protection from chaos War Domain: divine power,    flame strike, magic vestment, magic weapon, spiritual weapon Weather Domain: call lightning, fog cloud, ice    storm, obscuring mist, sleet storm Idol Armor (Su) Advodazas armor themselves in their fallen idols and    ornaments of devotion. This armor grants an advodaza a +6 armor bonus to AC and immunity to cold, electricity,    and sonic damage, as well as immunity to the spell dismissal. The spells chaos hammer, holy smite, holy word,    and word of chaos destroy this armor, removing the devil's armor bonus to AC and immunities (its cold immunity    decreases to its normal resistance 10). If uninterrupted for 1 hour, an advodaza can summon new armor to replace    its destroyed protection.  &lt;/h5&gt;&lt;h5&gt;&lt;b&gt;Infernal Wound (Su)&lt;/b&gt; The damage an advodaza deals with its claws    causes persistent wounds that deal 2d6 points of bleed damage. Bleeding caused in this way is di#cult to    stanch-a DC 30 Heal check stops the damage, and any attempt to heal a creature suffering from an infernal wound    must succeed on a DC 30 caster level check or the spell does not function. Success indicates the healing works    normally and stops all bleed effects.  The Heal check and caster level DC are Constitution-   based.&lt;/h5&gt;&lt;/div&gt;&lt;br&gt;&lt;/br&gt;&lt;div&gt;&lt;h4&gt;&lt;p&gt;&lt;p&gt;False gods, fallen demagogues, nemesis devils-the fiends known    collectively as advodazas survive from dark ages past, when mortals offered worship to base things and    unwholesome spirits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renew their power and lordship over mortalkind    undergo terrible indoctrinations and binding rites that transform them over the ages into true devils. What    emerge are eidolons of half-remembered demigods, fallen princes seeking to claim their subjects anew, devils of    faith, and fiends of blasphemy- the idol-clad advodazas.&lt;/p&gt;&lt;p&gt;No two advodazas look exactly alike, each    embodying the powers and concerns that saw it worshiped in ages past and subsequently anthropomorphized as a    monstrous being. Typically, this results in quadrupedal, half-bestial shapes bristling with terrible wings,    hooves, claws, and fangs. Universally, though, they bear the broken remnants of their fallen faith, usually in    the form of cracked idols worn like armor, profane talismans crafted into jewelry, or fearful totems wielded    like massive weapons. Despite their range of appearances, all advodazas possess the same core abilities, though    some particularly ancient or powerful fiends possess unique abilities. Most advodazas stand 18 feet tall and    weigh nearly 9 tons.&lt;b&gt;&lt;/p&gt;&lt;p&gt;Ecology&lt;/b&gt;&lt;br&gt;&lt;/br&gt; Fantastically old beings, advodazas rose from spirits    worshiped by mortals in distant ages. While humanoids still huddled in crude shelters, begging any power that    would listen for protection from storms, beasts, enemies, hunger, and countless other fears, the spirits of the    land, sky, and animals were the first to give heed. Not deities, but elusive influences, these forces heard    these early prayers and worked what appeared to be miracles in return for sacrifices and adoration. Slowly,    these formless vestiges took shape as idols, fetishes, palladiums, and all manner of cult images. Yet, as    knowledge of true deities and the powers they offered worshipers spread, the old spirits were forgotten or    demonized and rooted out. While most simply faded into the ethers of time, the bitterest demi-deities of    countless worlds found their way to Hell and Asmodeus, who welcomed them and offered them a chance for renewed    power and worship, as well as a chance to avenge themselves against the deities and mortals who had snubbed    them. Honing their hatreds through ages of flame, these beings emerged from the Pit as advodazas. One of the few    breeds of devilkind not forged wholly by Hell itself, advodazas prove exceedingly rare compared to other    fiends.&lt;b&gt;&lt;/p&gt;&lt;p&gt;Habitat &amp; Society&lt;/b&gt;&lt;br&gt;&lt;/br&gt; All advodazas seek to return to the Material Plane, where they    might tempt new followers to serve, sacrifice, and raise idols to their names. While merciless, advodazas appeal    to many mortal servants due to the directness of their interaction and their willingness to grant power or    violently smite enemies for a seemingly paltry price. In death, however, their servants find no divine realm nor    glory seated beside some grand deity. For when they die, there is only Hell.&lt;/p&gt;&lt;/h4&gt;&lt;/div&gt;</t>
  </si>
  <si>
    <t>Ebon Acolytus</t>
  </si>
  <si>
    <t>dagger +14 (1d6+9/19-20) or 2 slams +14 (1d6+6)</t>
  </si>
  <si>
    <t>prostration, sacrifice</t>
  </si>
  <si>
    <t>Str 22, Dex 8, Con 10, Int 10, Wis 11, Cha 1</t>
  </si>
  <si>
    <t>A chilling statue strands behind a dark altar, both smeared with evidence of grisly sacrifices. The monstrous statue, sculpted as a perverse amalgam of both man and beast, raises a wickedly curved sacrificial dagger above its head, its bejeweled eyes seeming to glint with murderous zeal.</t>
  </si>
  <si>
    <t>Prostration (Ex) As a standard action, an ebon acolytus can attempt to force any creature it is currently grappling into a sacrificial position. The construct must make an additional combat maneuver check against its target to reposition it into an advantageous position. If it succeeds, and the victim remains grappled at the beginning of the construct's next round, the ebon acolytus may make use of its sacrifice ability. An ebon acolytus gains a +2 bonus on its CMB for the purposes of making this check if it is adjacent to an altar or similar site of ceremonial bloodletting. Sacrifice (Su) As a full-round action, an ebon acolytus may make a coup de grace attack with its dagger against any target currently grappled into place using its prostration ability. The target is affected by the coup de grace attack and must make a Fortitude saving throw (DC 10 + damage dealt) or die as normal. If the target is killed by this attack, his soul is sent straight to the plane of the being to which the altar is dedicated, regardless of alignment, and cannot be raised from the dead except by a cleric sworn to the same deity or by a miracle or wish spell. A creature under the effects of a protection from evil spell-or similar spell that opposes the alignment of the god the ebon acolytus is crafted to serve-may be resurrected as normal.</t>
  </si>
  <si>
    <t>Dedicated to dark gods, fiends hungry for the souls of innocents, and even more monstrous beings, ebon acolyti- sometimes called altar golems-are terrifying constructs, for they are not designed merely to kill, but to aid in the often bloody work required in the service of foul divinities. Carved from a single block of stone or other sturdy material, these constructs resemble towering statues, crafted to appear as servants of specific deities and often etched with icons sacred to their worship. In addition to its fearful body, an ebon acolytus is typically crafted with a companion altar, upon which it might aid its master or an unholy congregation in dark rites and ritual bloodletting. The exact height and weight of an ebon acolytus varies, largely depending on the shape of its body and the quality of the stone used in its creation, though most rise to around 14 feet tall and weigh around 2,500 pounds. Some carry Large sacrificial weapons other than daggers, but these prove rare and vary between faiths. Ecology As artificial creations, ebon acolyti have no bodily needs or functions. This allows them to perform well as both grim altar attendants and as defenders of unholy sites. Clandestine cults often go to great lengths to create ebon acolyti just for this reason, as such groups' survivals rely upon the secretiveness of their worship. In some rare instances, especially old and well-used ebon acolyti have been known to defy their creators, but only when such masters have defied the will or tenets of their deity. Religious figures claim such rarities are not a sign of devotion from the constructs themselves, though, but instead a manifestation of a deities' will operating through a convenient medium. Habitat &amp; Society Altar golems are typically found in places of dark worship, from the expected locations like depraved dungeons and temples consecrated in the name of sinister gods to hidden shrines under the homes of supposedly reputable neighbors or secret mountain hollows. Wherever the perverse will of foul deities takes root, there ebon acolyti might be found. An ebon acolytus's most feared ability is its power to sacrifice living creatures to the dark entity to whom it is devoted. This foul capability rises from a series of profane rites conducted as part of the construct's creation, during which it is bound to a specific patron. A ebon acolytus cannot be reconsecrated to a different deity, and those it sacrifices always appear in the same extraplanar realm. The being an ebon acolytus is created to serve must be of at least deity-level power, and all attempts to create servants that direct souls to a lesser or more vague source fail. Thus, ebon acolyti are typically found dedicated to evil gods, demon lords, archdevils, one of the four horsemen, or similar beings. Those killed by an ebon acolytus prove exceedingly diffcult to recover, except by the power of those devoted to the deity to whom the victim was sacrificed. As such, foul priests often employ ebon acolyti to gain bargaining chips, having their construct minion sacrifice a being and demanding some service should the victim's loved ones wish him returned. Alternately, worshipers of notorious deities often face worldly retribution, but might escape tenacious pursuers by sacrificing themselves to their deity, their sacrificial deaths allowing them to forever elude the magic and vengeance of their foes. Occasionally, there are those who seek to track down and reclaim souls wrongfully slain by ebon acolyti. Many quests to unholy realms have been undertaken in the attempt to rescue such damned souls, though few meet with any success. Although most discussion of ebon acolyti connects them with foul deities, such need not be the case. Tools first and foremost, these constructs might serve non-evil gods, though in most cases their murderous aptitudes are ill suited to such worship. In some cases, particularly in the instances of exotic and little-known deities who prove both benevolent and bloodthirsty, ebon acolyti might be found in the service of goodly faiths, though such instances are exceedingly rare. Construction An ebon acolytus is chiseled from a single block of dark stone, often black granite or marble, jade, or some other lustrous material, and weighing at least 4,000 pounds. The stone must be of exceptional quality and costs at least 6,000 gp. Ebon Acolytus CL 11th; Price 24,000 gp CONSTRUCTION Requirements Craft Construct, animate objects, desecrate, trap the soul, creator must be caster level 11th; Skill Craft (sculpting) or Craft (stonemasonry) DC 16; Cost 12,000 gp Ebon Acolyti on Golarion Though rare, ebon acolyti have been found throughout Golarion, consecrated to a host of foul patrons. While many watch over temples and holy sites of Rovagug, Lamashtu, and Asmodeus-and peripheral shines to his archdevils-they are more commonly found in squalid holes where demon and daemon worshipers enact their blasphemous ceremonies. Below are two particularly infamous ebon acolyti. The Altar of Angazhan: Deep in the Mwangi Expanse lies an ebon acolytus dedicated to the demon lord Angazhan, the Ravener King and Lord of Apes. Carved from obsidian, the altar resembles Angazhan himself, a brutish ape with savage tusks and six long, slender fingers. Unlike other altar golems, the Altar of Angazhan speaks through the Voice of Angazhan, the animated and endlessly furious skull of a massive gorilla that serves as the construct's head. Although the skull possesses only the intellect of an average ape, it "leads" a pack of charau-ka that worships it as their god. The tribe's shamans interpret their lord's will in his endless grunts and howls, directing their people to scour the Expanse for food, riches, and sacrificial victims. The Midnight Temple of Egorian: Found in Cheliax's infernal capital, this massive, marble-carved ebon acolytus is known as the Black Altar. Shaped into the likeness of a humanoid devil with sweeping horns and monstrous wings, the Black Altar seems to be carved straight from the layers of Hell itself. At the stroke of midnight on the first day of every ninth week, nine slaves are sacrificed here to the God Fiend, the Black Altar absorbing their blood and sending their souls screaming to Asmodeus. When the altar prepares to kill its victims, its great wings close so none can see the final blow, and when they open again, nothing of the sacrifice remains.</t>
  </si>
  <si>
    <t>&lt;link rel="stylesheet"href="PF.css"&gt;&lt;div&gt;&lt;h2&gt;Ebon Acolytus&lt;/h2&gt;&lt;h3&gt;&lt;i&gt;A chilling statue strands behind a dark altar, both smeared with evidence of grisly sacrifices. The monstrous statue, sculpted as a perverse amalgam of both man and beast, raises a wickedly curved sacrificial dagger above its head, its bejeweled eyes seeming to glint with murderous zeal.&lt;/i&gt;&lt;/h3&gt;&lt;br&gt;&lt;/br&gt;&lt;/div&gt;&lt;div class="heading"&gt;&lt;p class="alignleft"&gt;EBON ACOLYTUS&lt;/p&gt;&lt;p class="alignright"&gt;CR 7&lt;/p&gt;&lt;div style="clear: both;"&gt;&lt;/div&gt;&lt;/div&gt;&lt;div&gt;&lt;h5&gt;&lt;b&gt;XP &lt;/b&gt;3,200&lt;/h5&gt;&lt;h5&gt;N Large construct &lt;/h5&gt;&lt;h5&gt;&lt;b&gt;Init &lt;/b&gt;-1; &lt;b&gt;Senses &lt;/b&gt;darkvision 60 ft., low-light vision; Perception +0&lt;/h5&gt;&lt;/div&gt;&lt;hr/&gt;&lt;div&gt;&lt;h5&gt;&lt;b&gt;DEFENSE&lt;/b&gt;&lt;/h5&gt;&lt;/div&gt;&lt;hr/&gt;&lt;div&gt;&lt;h5&gt;&lt;b&gt;AC &lt;/b&gt;20, touch 8, flat-footed 20 (-1 Dex, +12 natural, -1 size)&lt;/h5&gt;&lt;h5&gt;&lt;b&gt;hp &lt;/b&gt;79 (9d10+30)&lt;/h5&gt;&lt;h5&gt;&lt;b&gt;Fort &lt;/b&gt;+3, &lt;b&gt;Ref &lt;/b&gt;+2, &lt;b&gt;Will &lt;/b&gt;+3&lt;/h5&gt;&lt;h5&gt;&lt;b&gt;Immune &lt;/b&gt;construct traits&lt;/h5&gt;&lt;/div&gt;&lt;hr/&gt;&lt;div&gt;&lt;h5&gt;&lt;b&gt;OFFENSE&lt;/b&gt;&lt;/h5&gt;&lt;/div&gt;&lt;hr/&gt;&lt;div&gt;&lt;h5&gt;&lt;b&gt;Spd &lt;/b&gt;30 ft.&lt;/h5&gt;&lt;h5&gt;&lt;b&gt;Melee &lt;/b&gt;dagger +14 (1d6+9/19-20) or 2 slams +14 (1d6+6)&lt;/h5&gt;&lt;h5&gt;&lt;b&gt;Space &lt;/b&gt;10 ft.; &lt;b&gt;Reach &lt;/b&gt;10 ft.&lt;/h5&gt;&lt;h5&gt;&lt;b&gt;Special Attacks &lt;/b&gt;prostration, sacrifice&lt;/h5&gt;&lt;/div&gt;&lt;hr/&gt;&lt;div&gt;&lt;h5&gt;&lt;b&gt;STATISTICS&lt;/b&gt;&lt;/h5&gt;&lt;/div&gt;&lt;hr/&gt;&lt;div&gt;&lt;h5&gt;&lt;b&gt;Str&lt;/b&gt; 22, &lt;b&gt;Dex&lt;/b&gt; 8, &lt;b&gt;Con&lt;/b&gt; 10, &lt;b&gt;Int&lt;/b&gt; 10, &lt;b&gt;Wis&lt;/b&gt; 11, &lt;b&gt;Cha&lt;/b&gt; 1&lt;/h5&gt;&lt;h5&gt;&lt;b&gt;Base Atk &lt;/b&gt;+9; &lt;b&gt;CMB &lt;/b&gt;+16; &lt;b&gt;CMD &lt;/b&gt;25&lt;/h5&gt;&lt;/div&gt;&lt;hr/&gt;&lt;div&gt;&lt;h5&gt;&lt;b&gt;ECOLOGY&lt;/b&gt;&lt;/h5&gt;&lt;/div&gt;&lt;hr/&gt;&lt;div&gt;&lt;h5&gt;&lt;b&gt;Environment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ABILITIES&lt;/b&gt;&lt;/h5&gt;&lt;/div&gt;&lt;hr/&gt;&lt;div&gt;&lt;h5&gt;&lt;b&gt;Prostration (Ex)&lt;/b&gt; As a standard action, an ebon acolytus can attempt to force any creature it is currently grappling into a sacrificial position. The construct must make an additional combat maneuver check against its target to reposition it into an advantageous position. If it succeeds, and the victim remains grappled at the beginning of the construct's next round, the ebon acolytus may make use of its sacrifice ability. An ebon acolytus gains a +2 bonus on its CMB for the purposes of making this check if it is adjacent to an altar or similar site of ceremonial bloodletting. &lt;/h5&gt;&lt;h5&gt;&lt;b&gt;Sacrifice (Su)&lt;/b&gt; As a full-round action, an ebon acolytus may make a coup de grace attack with its dagger against any target currently grappled into place using its prostration ability. The target is affected by the coup de grace attack and must make a Fortitude saving throw (DC 10 + damage dealt) or die as normal. If the target is killed by this attack, his soul is sent straight to the plane of the being to which the altar is dedicated, regardless of alignment, and cannot be raised from the dead except by a cleric sworn to the same deity or by a miracle or wish spell. A creature under the effects of a protection from evil spell-or similar spell that opposes the alignment of the god the ebon acolytus is crafted to serve-may be resurrected as normal.&lt;/h5&gt;&lt;/div&gt;&lt;br&gt;&lt;/br&gt;&lt;div&gt;&lt;h4&gt;&lt;p&gt;&lt;p&gt;Dedicated to dark gods, fiends hungry for the souls of innocents, and even more monstrous beings, ebon acolyti- sometimes called altar golems-are terrifying constructs, for they are not designed merely to kill, but to aid in the often bloody work required in the service of foul divinities.&lt;/p&gt;&lt;p&gt;Carved from a single block of stone or other sturdy material, these constructs resemble towering statues, crafted to appear as servants of specific deities and often etched with icons sacred to their worship. In addition to its fearful body, an ebon acolytus is typically crafted with a companion altar, upon which it might aid its master or an unholy congregation in dark rites and ritual bloodletting.&lt;/p&gt;&lt;p&gt;The exact height and weight of an ebon acolytus varies, largely depending on the shape of its body and the quality of the stone used in its creation, though most rise to around 14 feet tall and weigh around 2,500 pounds. Some carry Large sacrificial weapons other than daggers, but these prove rare and vary between faiths.&lt;b&gt;&lt;/p&gt;&lt;p&gt;Ecology&lt;/b&gt;&lt;br&gt;&lt;/br&gt; As artificial creations, ebon acolyti have no bodily needs or functions. This allows them to perform well as both grim altar attendants and as defenders of unholy sites. Clandestine cults often go to great lengths to create ebon acolyti just for this reason, as such groups' survivals rely upon the secretiveness of their worship. In some rare instances, especially old and well-used ebon acolyti have been known to defy their creators, but only when such masters have defied the will or tenets of their deity. Religious figures claim such rarities are not a sign of devotion from the constructs themselves, though, but instead a manifestation of a deities' will operating through a convenient medium.&lt;b&gt;&lt;/p&gt;&lt;p&gt;Habitat &amp; Society&lt;/b&gt;&lt;br&gt;&lt;/br&gt; Altar golems are typically found in places of dark worship, from the expected locations like depraved dungeons and temples consecrated in the name of sinister gods to hidden shrines under the homes of supposedly reputable neighbors or secret mountain hollows. Wherever the perverse will of foul deities takes root, there ebon acolyti might be found.&lt;/p&gt;&lt;p&gt;An ebon acolytus's most feared ability is its power to sacrifice living creatures to the dark entity to whom it is devoted. This foul capability rises from a series of profane rites conducted as part of the construct's creation, during which it is bound to a specific patron. A ebon acolytus cannot be reconsecrated to a different deity, and those it sacrifices always appear in the same extraplanar realm.&lt;/p&gt;&lt;p&gt;The being an ebon acolytus is created to serve must be of at least deity-level power, and all attempts to create servants that direct souls to a lesser or more vague source fail.&lt;/p&gt;&lt;p&gt;Thus, ebon acolyti are typically found dedicated to evil gods, demon lords, archdevils, one of the four horsemen, or similar beings.&lt;/p&gt;&lt;p&gt;Those killed by an ebon acolytus prove exceedingly diffcult to recover, except by the power of those devoted to the deity to whom the victim was sacrificed. As such, foul priests often employ ebon acolyti to gain bargaining chips, having their construct minion sacrifice a being and demanding some service should the victim's loved ones wish him returned. Alternately, worshipers of notorious deities often face worldly retribution, but might escape tenacious pursuers by sacrificing themselves to their deity, their sacrificial deaths allowing them to forever elude the magic and vengeance of their foes. Occasionally, there are those who seek to track down and reclaim souls wrongfully slain by ebon acolyti. Many quests to unholy realms have been undertaken in the attempt to rescue such damned souls, though few meet with any success.&lt;/p&gt;&lt;p&gt;Although most discussion of ebon acolyti connects them with foul deities, such need not be the case. Tools first and foremost, these constructs might serve non-evil gods, though in most cases their murderous aptitudes are ill suited to such worship. In some cases, particularly in the instances of exotic and little-known deities who prove both benevolent and bloodthirsty, ebon acolyti might be found in the service of goodly faiths, though such instances are exceedingly rare.&lt;/p&gt;&lt;p&gt;Construction An ebon acolytus is chiseled from a single block of dark stone, often black granite or marble, jade, or some other lustrous material, and weighing at least 4,000 pounds.&lt;/p&gt;&lt;p&gt;The stone must be of exceptional quality and costs at least 6,000 gp.&lt;/p&gt;&lt;p&gt;&lt;b&gt;Ebon Acolytus&lt;/b&gt;&lt;br&gt; CL 11th; Price 24,000 gp CONSTRUCTION Requirements Craft Construct, animate objects, desecrate, trap the soul, creator must be caster level 11th; Skill Craft (sculpting) or Craft (stonemasonry) DC 16; Cost 12,000 gp&lt;br&gt; &lt;b&gt;Ebon Acolyti on Golarion&lt;/b&gt;&lt;br&gt; Though rare, ebon acolyti have been found throughout Golarion, consecrated to a host of foul patrons.&lt;/p&gt;&lt;p&gt;While many watch over temples and holy sites of Rovagug, Lamashtu, and Asmodeus-and peripheral shines to his archdevils-they are more commonly found in squalid holes where demon and daemon worshipers enact their blasphemous ceremonies. Below are two particularly infamous ebon acolyti.&lt;/p&gt;&lt;p&gt;&lt;b&gt;The Altar of Angazhan:&lt;/b&gt; Deep in the Mwangi Expanse lies an ebon acolytus dedicated to the demon lord Angazhan, the Ravener King and Lord of Apes. Carved from obsidian, the altar resembles Angazhan himself, a brutish ape with savage tusks and six long, slender fingers. Unlike other altar golems, the Altar of Angazhan speaks through the Voice of Angazhan, the animated and endlessly furious skull of a massive gorilla that serves as the construct's head. Although the skull possesses only the intellect of an average ape, it "leads" a pack of charau-ka that worships it as their god. The tribe's shamans interpret their lord's will in his endless grunts and howls, directing their people to scour the Expanse for food, riches, and sacrificial victims.&lt;/p&gt;&lt;p&gt;&lt;b&gt;The Midnight Temple of Egorian:&lt;/b&gt; Found in Cheliax's infernal capital, this massive, marble-carved ebon acolytus is known as the Black Altar. Shaped into the likeness of a humanoid devil with sweeping horns and monstrous wings, the Black Altar seems to be carved straight from the layers of Hell itself. At the stroke of midnight on the first day of every ninth week, nine slaves are sacrificed here to the God Fiend, the Black Altar absorbing their blood and sending their souls screaming to Asmodeus. When the altar prepares to kill its victims, its great wings close so none can see the final blow, and when they open again, nothing of the sacrifice remains.&lt;/p&gt;&lt;/h4&gt;&lt;/div&gt;</t>
  </si>
  <si>
    <t>Hell Gigas</t>
  </si>
  <si>
    <t>(evil, extraplanar, giant, lawful)</t>
  </si>
  <si>
    <t>darkvision 60 ft.; Perception +29</t>
  </si>
  <si>
    <t>29, touch 9, flat-footed 26</t>
  </si>
  <si>
    <t>(+6 armor, +3 Dex, +14 natural, -4 size)</t>
  </si>
  <si>
    <t>(19d8+152)</t>
  </si>
  <si>
    <t>Fort +19, Ref +11, Will +12</t>
  </si>
  <si>
    <t>10/chaotic</t>
  </si>
  <si>
    <t>acid 10, cold 10, electricity 10, sonic 10</t>
  </si>
  <si>
    <t>mwk ranseur +24/+19/+14 (4d6+19)</t>
  </si>
  <si>
    <t>rock +14 (2d6+19 plus 6d6 fire)</t>
  </si>
  <si>
    <t>hurl fireball, rock throwing (140 ft.)</t>
  </si>
  <si>
    <t>Spell-Like Abilities (CL 15th; concentration +17) At will-disguise self, levitate, major image (DC 15), pyrotechnics 3/day-animate dead, dispel magic, unholy blight (DC 16), wall of fire</t>
  </si>
  <si>
    <t>Str 37, Dex 16, Con 26, Int 20, Wis 22, Cha 15</t>
  </si>
  <si>
    <t>Alertness, Awesome Blow, Catch Off-Guard, Combat Reflexes, Improved Bull Rush, Improved Initiative, Improvised Weapon Mastery, Lightning Reflexes, Power Attack, Throw Anything</t>
  </si>
  <si>
    <t>Climb +35, Knowledge (planes) +21, Perception +29, Sense Motive +0, Stealth +0, Survival +28</t>
  </si>
  <si>
    <t>Common, Giant, Infernal</t>
  </si>
  <si>
    <t>planar empowerment</t>
  </si>
  <si>
    <t>solitary, pair, or gang (3-7)</t>
  </si>
  <si>
    <t>standard (mwk breastplate, mwk ranseur, other treasure)</t>
  </si>
  <si>
    <t>A giant like a mountain of corpses thunders into view. Armor crafted from the twisted bones of a hundred gigantic victims girds a twisted humanoid body covered in angry red burns and the jagged scars of crippling battles. Despite its wounds, the surviving figure exerts a terrible strength, hefting its grisly armor with ease.</t>
  </si>
  <si>
    <t>Gigas</t>
  </si>
  <si>
    <t>Hurl Fireball (Su) Hell gigas charge any rocks they throw with explosive energy. Wherever a rock thrown by a Hell gigas lands, it explodes in a 30-foot burst of flame that deals 1d6 points of fire damage for every three Hit Dice the gigas possesses (Reflex DC 27 for half ). This is in addition to any damage caused by the thrown rock. The save DC is Constitution-based. Planar Empowerment (Su) While on the plane of Hell, a Hell gigas gains access to earthquake (DC 25), firestorm (DC 25), and unholy aura as spell-like abilities, each usable once per day. If the gigas ventures onto another plane, it cannot make use of theseabilities (though its other spell-like abilities remain available). The save DC for the spell-like abilities is Charisma-based and includes a +5 racial bonus.</t>
  </si>
  <si>
    <t>The giants of the Pit, Hell gigas roam the hinterlands of Hell, stalking forth from ruined, millennia-old fortresses to enslave those who slip through the grasp of devilkind. Called "phyriphlegeians" by titans and some of the other elder races of the multiverse, these arrogant and most ancient of giants care only for their own tyrannies, petty schemes made abominable by their masters' scale, strength, and disregard for the survival of all other beings. More than capable of personally ruining most of their own foes physically, Hell gigas prefer campaigns of fear and pain, expending legions of slaves before bringing their own monstrous might to bear upon thoroughly defeated foes-though their rage often provokes them to forgo more satisfying climaxes in favor of immediate destruction. The typical Hell gigas stands well over 50 feet tall and weighs upward of 20 tons, in addition to the weight of its armor of bone and metal. Ecology Exceptionally rare creatures, even on their native plane and compared to others of the waning gigas races, Hell gigas bear the crushing weight of beings that have endured millennia of life in Hell. Most appear as wasted giants bearing the scars of countless skirmishes and hardships, many armored over in half-living suits of exposed muscle, knotty bone, and grisly iron. Even with such second skins, the gigas radiate auras of infernal heat, which, along with their incredible strength, allow them to sculpt stone and iron into grim structures and vicious weapons. Habitat &amp; Society Most Hell gigas live on the infernal layers of Avernus, Dis (beyond the city), and Phlegethon, keeping to the mountains and masterless expanses beyond the interests of devils and the damned. In some such realms lie the rare, crumbled ruins of fortresses even larger than the gigas' power to craft. Within these ruins and the lavasoaked catacombs below, the Hell gigas make their homes, living as despots apart from others of their kind, ruling over stray fiends, hellspawn, and wayward souls. Few Hell gigas care to venture forth from the infernal realm, finding other planes uncomfortably cold. When they do, they universally hold a special hatred for fire giants, loathing the giants yet at the same time delighting in enslaving them and forcing them to do their will. Hell gigas attempt to avoid devils as much as possible. While a gigas can easily crush most devils, those who slight greater devils or members of the diabolical nobility risk destruction or enslavement by the easily offended lords of Hell. The First Giants Scholars of the unfathomable eons that mark the immortal tides of extraplanar history have long debated by what means the inhabitants of the Material Plane took their varied-yet in many ways similar-forms. Many adhere to the assumption that creator deities designed each mortal race, creating what they deemed as right or desirable in miniature multitudes. Others, however, claim it began with the titans. Mighty beings, not unlike gods themselves in many ways, titans possess power beyond most races and a history stretching back before even the oldest mortal races. Although the titan race has diminished, now inhabiting only the most remote corners of Elysium and the Thanatotic realms of the Abyss, their forms have persisted throughout the millennia, and their ancient progeny and myriad inheritors now range where titans once ruled. After ages of life upon the disparate planes of existence, the true titans gave rise to scions imbued with the powers of those strange realms, beings known as gigas, which were less than their progenitors but still mighty beyond reason. Distinctive to each realm the titans trod, the gigas rose as servants and emissaries of their lords and ancestors, carving out dominions among the natives of the planes that so shaped them. As countless ages passed and gates opened, allowing passage to the Material Plane, both titans and gigas found their way to new realms. While most titans cared little for these small, mundane worlds, the gigas found places where they could, for the first time, be masters in their own right. And as the gigas were born of both titankind and the planes, so were the gigas' spawn, the giants. Within the lands the gigas settled arose new beings, whole races specially adapted to life within their specific environs. With the march of countless epochs the titans waned, and so did their children, and their children's children. Today, titans remain rare, little-known even among the planes, declining as they suffer from the wounds of an ages-old conflict. The gigas, too, stand distant, removing to the frontiers of realms they once mastered-Hell gigas picking across the ruins of mountain fastnesses, Maelstrom gigas coasting ether storms upon islands of reality, Nirvana gigas crafting and dominating new dominions of dreams, and countless more withdrawing in the face of extinction. Even on the mortal plane, the age of giants has passed on most worlds, with the great beings of ancient times retreating in the face of countless lesser races, devoid of the giants' might yet powerful in numbers. Some draw a connection between humans (as well as some other races) and giants suggestive of a heritage similar to that of giants, gigas, and the titans before them, yet from the limited vantage of mortal lives, few definite corollaries can be made. Perhaps in future eons the truth of such conjecture might make itself apparent to the inheritors of humankind.</t>
  </si>
  <si>
    <t>&lt;link rel="stylesheet"href="PF.css"&gt;&lt;div&gt;&lt;h2&gt;Gigas, Hell&lt;/h2&gt;&lt;h3&gt;&lt;i&gt;A giant like a mountain of corpses thunders into view. Armor crafted from the twisted bones of a hundred gigantic victims girds a twisted humanoid body covered in angry red burns and the jagged scars of crippling battles. Despite its wounds, the surviving figure exerts a terrible strength, hefting its grisly armor with ease.&lt;/i&gt;&lt;/h3&gt;&lt;br&gt;&lt;/div&gt;&lt;div class="heading"&gt;&lt;p class="alignleft"&gt;Hell Gigas&lt;/p&gt;&lt;p class="alignright"&gt;CR 15&lt;/p&gt;&lt;div style="clear: both;"&gt;&lt;/div&gt;&lt;/div&gt;&lt;div&gt;&lt;h5&gt;&lt;b&gt;XP &lt;/b&gt;51,200&lt;/h5&gt;&lt;h5&gt;LE Gargantuan humanoid (evil, extraplanar, giant, lawful)&lt;/h5&gt;&lt;h5&gt;&lt;b&gt;Init &lt;/b&gt;+7; &lt;b&gt;Senses &lt;/b&gt;darkvision 60 ft.; Perception +29&lt;/h5&gt;&lt;/div&gt;&lt;hr/&gt;&lt;div&gt;&lt;h5&gt;&lt;b&gt;DEFENSE&lt;/b&gt;&lt;/h5&gt;&lt;/div&gt;&lt;hr/&gt;&lt;div&gt;&lt;h5&gt;&lt;b&gt;AC &lt;/b&gt;29, touch 9, flat-footed 26 (+6 armor, +3 Dex, +14 natural, -4 size)&lt;/h5&gt;&lt;h5&gt;&lt;b&gt;hp &lt;/b&gt;237 (19d8+152)&lt;/h5&gt;&lt;h5&gt;&lt;b&gt;Fort &lt;/b&gt;+19, &lt;b&gt;Ref &lt;/b&gt;+11, &lt;b&gt;Will &lt;/b&gt;+12&lt;/h5&gt;&lt;h5&gt;&lt;b&gt;Defensive Abilities &lt;/b&gt;rock catching; &lt;b&gt;DR &lt;/b&gt;10/chaotic; &lt;b&gt;Immune &lt;/b&gt;fire; &lt;b&gt;Resist &lt;/b&gt;acid 10, cold 10, electricity 10, sonic 10&lt;/h5&gt;&lt;/div&gt;&lt;hr/&gt;&lt;div&gt;&lt;h5&gt;&lt;b&gt;OFFENSE&lt;/b&gt;&lt;/h5&gt;&lt;/div&gt;&lt;hr/&gt;&lt;div&gt;&lt;h5&gt;&lt;b&gt;Spd &lt;/b&gt;60 ft.&lt;/h5&gt;&lt;h5&gt;&lt;b&gt;Melee &lt;/b&gt;mwk ranseur +24/+19/+14 (4d6+19)&lt;/h5&gt;&lt;h5&gt;&lt;b&gt;Ranged &lt;/b&gt;rock +14 (2d6+19 plus 6d6 fire)&lt;/h5&gt;&lt;h5&gt;&lt;b&gt;Space &lt;/b&gt;20 ft.; &lt;b&gt;Reach &lt;/b&gt;20 ft.&lt;/h5&gt;&lt;h5&gt;&lt;b&gt;Special Attacks &lt;/b&gt;hurl fireball, rock throwing (140 ft.)&lt;/h5&gt;&lt;h5&gt;&lt;b&gt;Spell-Like Abilities&lt;/b&gt; (CL 15th; concentration +17)&lt;/br&gt;At will&amp;mdash;&lt;i&gt;disguise self&lt;/i&gt;, &lt;i&gt;levitate&lt;/i&gt;, &lt;i&gt;major image&lt;/i&gt; (DC 15), &lt;i&gt;pyrotechnics&lt;/i&gt;&lt;/br&gt;3/day&amp;mdash;&lt;i&gt;animate dead&lt;/i&gt;, &lt;i&gt;dispel magic&lt;/i&gt;, &lt;i&gt;unholy blight&lt;/i&gt; (DC 16), &lt;i&gt;wall of fire&lt;/i&gt;&lt;/h5&gt;&lt;/h5&gt;&lt;/div&gt;&lt;hr/&gt;&lt;div&gt;&lt;h5&gt;&lt;b&gt;STATISTICS&lt;/b&gt;&lt;/h5&gt;&lt;/div&gt;&lt;hr/&gt;&lt;div&gt;&lt;h5&gt;&lt;b&gt;Str &lt;/b&gt;37, &lt;b&gt;Dex &lt;/b&gt;16, &lt;b&gt;Con &lt;/b&gt;26, &lt;b&gt;Int &lt;/b&gt; 20, &lt;b&gt;Wis &lt;/b&gt;22, &lt;b&gt;Cha &lt;/b&gt;15&lt;/h5&gt;&lt;h5&gt;&lt;b&gt;Base Atk &lt;/b&gt;+14; &lt;b&gt;CMB &lt;/b&gt;+31; &lt;b&gt;CMD &lt;/b&gt;44&lt;/h5&gt;&lt;h5&gt;&lt;b&gt;Feats &lt;/b&gt;Alertness, Awesome Blow, Catch Off-Guard, Combat Reflexes, Improved Bull Rush, Improved Initiative, Improvised Weapon Mastery, Lightning Reflexes, Power Attack, Throw Anything&lt;/h5&gt;&lt;h5&gt;&lt;b&gt;Skills &lt;/b&gt;Climb +35, Knowledge (planes) +21, Perception +29, Sense Motive +0, Stealth +0, Survival +28&lt;/h5&gt;&lt;h5&gt;&lt;b&gt;Languages &lt;/b&gt;Common, Giant, Infernal&lt;/h5&gt;&lt;h5&gt;&lt;b&gt;SQ &lt;/b&gt;planar empowerment&lt;/h5&gt;&lt;/div&gt;&lt;hr/&gt;&lt;div&gt;&lt;h5&gt;&lt;b&gt;ECOLOGY&lt;/b&gt;&lt;/h5&gt;&lt;/div&gt;&lt;hr/&gt;&lt;div&gt;&lt;h5&gt;&lt;b&gt;Environment &lt;/b&gt; any (Hell)&lt;/h5&gt;&lt;h5&gt;&lt;b&gt;Organization &lt;/b&gt;solitary, pair, or gang (3-7)&lt;/h5&gt;&lt;h5&gt;&lt;b&gt;Treasure &lt;/b&gt;standard (mwk breastplate, mwk ranseur, other treasure)&lt;/h5&gt;&lt;/div&gt;&lt;hr/&gt;&lt;div&gt;&lt;h5&gt;&lt;b&gt;SPECIAL ABILITIES&lt;/b&gt;&lt;/h5&gt;&lt;/div&gt;&lt;hr/&gt;&lt;div&gt;&lt;h5&gt;&lt;b&gt;Hurl Fireball (Su)&lt;/b&gt;&lt;/b&gt; Hell gigas charge any rocks they throw with explosive energy. Wherever a rock thrown by a Hell gigas lands, it explodes in a 30-foot burst of flame that deals 1d6 points of fire damage for every three Hit Dice the gigas possesses (Reflex DC 27 for half ). This is in addition to any damage caused by the thrown rock. The save DC is Constitution-based. &lt;/h5&gt;&lt;h5&gt;&lt;b&gt;Planar Empowerment (Su)&lt;/b&gt; While on the plane of Hell, a Hell gigas gains access to &lt;i&gt;earthquake&lt;/i&gt; (DC 25), &lt;i&gt;firestorm&lt;/i&gt; (DC 25), and &lt;i&gt;unholy aura&lt;/i&gt; as spell-like abilities, each usable once per day. If the gigas ventures onto another plane, it cannot make use of theseabilities (though its other spell-like abilities remain available). The save DC for the spell-like abilities is Charisma-based and includes a +5 racial bonus.&lt;/h5&gt;&lt;/div&gt;&lt;br&gt;&lt;div&gt;&lt;h4&gt;&lt;p&gt;&lt;p&gt;The giants of the Pit, Hell gigas roam the hinterlands of Hell, stalking forth from ruined, millennia-old fortresses to enslave those who slip through the grasp of devilkind. Called "phyriphlegeians" by titans and some of the other elder races of the multiverse, these arrogant and most ancient of giants care only for their own tyrannies, petty schemes made abominable by their masters' scale, strength, and disregard for the survival of all other beings. More than capable of personally ruining most of their own foes physically, Hell gigas prefer campaigns of fear and pain, expending legions of slaves before bringing their own monstrous might to bear upon thoroughly defeated foes-though their rage often provokes them to forgo more satisfying climaxes in favor of immediate destruction.&lt;/p&gt;&lt;p&gt;The typical Hell gigas stands well over 50 feet tall and weighs upward of 20 tons, in addition to the weight of its armor of bone and metal.&lt;b&gt;&lt;/p&gt;&lt;p&gt;Ecology&lt;/b&gt;&lt;/p&gt;&lt;p&gt; Exceptionally rare creatures, even on their native plane and compared to others of the waning gigas races, Hell gigas bear the crushing weight of beings that have endured millennia of life in Hell. Most appear as wasted giants bearing the scars of countless skirmishes and hardships, many armored over in half-living suits of exposed muscle, knotty bone, and grisly iron. Even with such second skins, the gigas radiate auras of infernal heat, which, along with their incredible strength, allow them to sculpt stone and iron into grim structures and vicious weapons.&lt;b&gt;&lt;/p&gt;&lt;p&gt;Habitat &amp; Society&lt;/b&gt;&lt;/p&gt;&lt;p&gt; Most Hell gigas live on the infernal layers of Avernus, Dis (beyond the city), and Phlegethon, keeping to the mountains and masterless expanses beyond the interests of devils and the damned. In some such realms lie the rare, crumbled ruins of fortresses even larger than the gigas' power to craft. Within these ruins and the lavasoaked catacombs below, the Hell gigas make their homes, living as despots apart from others of their kind, ruling over stray fiends, hellspawn, and wayward souls.&lt;/p&gt;&lt;p&gt;Few Hell gigas care to venture forth from the infernal realm, finding other planes uncomfortably cold. When they do, they universally hold a special hatred for fire giants, loathing the giants yet at the same time delighting in enslaving them and forcing them to do their will.&lt;/p&gt;&lt;p&gt;Hell gigas attempt to avoid devils as much as possible.&lt;/p&gt;&lt;p&gt;While a gigas can easily crush most devils, those who slight greater devils or members of the diabolical nobility risk destruction or enslavement by the easily offended lords of Hell.&lt;br&gt;&lt;b&gt;The First Giants &lt;/b&gt;&lt;br&gt;Scholars of the unfathomable eons that mark the immortal tides of extraplanar history have long debated by what means the inhabitants of the Material Plane took their varied-yet in many ways similar-forms.&lt;/p&gt;&lt;p&gt;Many adhere to the assumption that creator deities designed each mortal race, creating what they deemed as right or desirable in miniature multitudes. Others, however, claim it began with the titans.&lt;/p&gt;&lt;p&gt;Mighty beings, not unlike gods themselves in many ways, titans possess power beyond most races and a history stretching back before even the oldest mortal races. Although the titan race has diminished, now inhabiting only the most remote corners of Elysium and the Thanatotic realms of the Abyss, their forms have persisted throughout the millennia, and their ancient progeny and myriad inheritors now range where titans once ruled. After ages of life upon the disparate planes of existence, the true titans gave rise to scions imbued with the powers of those strange realms, beings known as gigas, which were less than their progenitors but still mighty beyond reason.&lt;/p&gt;&lt;p&gt;Distinctive to each realm the titans trod, the gigas rose as servants and emissaries of their lords and ancestors, carving out dominions among the natives of the planes that so shaped them. As countless ages passed and gates opened, allowing passage to the Material Plane, both titans and gigas found their way to new realms.&lt;/p&gt;&lt;p&gt;While most titans cared little for these small, mundane worlds, the gigas found places where they could, for the first time, be masters in their own right. And as the gigas were born of both titankind and the planes, so were the gigas' spawn, the giants. Within the lands the gigas settled arose new beings, whole races specially adapted to life within their specific environs.&lt;/p&gt;&lt;p&gt;With the march of countless epochs the titans waned, and so did their children, and their children's children.&lt;/p&gt;&lt;p&gt;Today, titans remain rare, little-known even among the planes, declining as they suffer from the wounds of an ages-old conflict. The gigas, too, stand distant, removing to the frontiers of realms they once mastered-Hell gigas picking across the ruins of mountain fastnesses, Maelstrom gigas coasting ether storms upon islands of reality, Nirvana gigas crafting and dominating new dominions of dreams, and countless more withdrawing in the face of extinction. Even on the mortal plane, the age of giants has passed on most worlds, with the great beings of ancient times retreating in the face of countless lesser races, devoid of the giants' might yet powerful in numbers. Some draw a connection between humans (as well as some other races) and giants suggestive of a heritage similar to that of giants, gigas, and the titans before them, yet from the limited vantage of mortal lives, few definite corollaries can be made. Perhaps in future eons the truth of such conjecture might make itself apparent to the inheritors of humankind.&lt;/p&gt;&lt;/h4&gt;&lt;/div&gt;</t>
  </si>
  <si>
    <t>Ephialtes Kyton</t>
  </si>
  <si>
    <t>darkvision 60 ft.; Perception +24</t>
  </si>
  <si>
    <t>frightful presence (30 ft., DC 22)</t>
  </si>
  <si>
    <t>30, touch 10, flat-footed 28</t>
  </si>
  <si>
    <t>(+8 armor, +2 Dex, +12 natural, -2 size)</t>
  </si>
  <si>
    <t>(18d10+144)</t>
  </si>
  <si>
    <t>regeneration 5 (good weapons and spells, silver weapons)</t>
  </si>
  <si>
    <t>Fort +14, Ref +13, Will +14</t>
  </si>
  <si>
    <t>10/silver or good Immune cold, fear, poison</t>
  </si>
  <si>
    <t>acid 10, fire 10</t>
  </si>
  <si>
    <t>bite +24 (2d6+8), 2 chains +25 (2d8+8/19-20), 2 claws +24 (1d8+8), tail +19 (1d8+4)</t>
  </si>
  <si>
    <t>15 ft. (30 ft. with chains)</t>
  </si>
  <si>
    <t>breath weapon (50-ft. cone, 2d8+8 piercing damage plus grab, Reflex DC 27 for half, usable every 1d4 rounds) dancing chains, entrapping chains, pull (breath weapon, 10 feet), rend (2 chains, 2d8+12)</t>
  </si>
  <si>
    <t>Spell-Like Abilities (CL 16th) At will-blur (self only), dimensional anchor 3/day-deeper darkness, shadow walk (DC 19), silence (DC 15) 1/day-discern location</t>
  </si>
  <si>
    <t>Str 26, Dex 14, Con 26, Int 10, Wis 12, Cha 16</t>
  </si>
  <si>
    <t>Alertness, Bleeding Critical, Combat Reflexes, Critical Focus, Improved Critical (chains), Improved Initiative, Iron Will, Stand Still, Weapon Focus (chains)</t>
  </si>
  <si>
    <t>Bluff +12, Climb +15, Escape Artist +13, Intimidate +24, Knowledge (planes) +13, Perception +24, Sense Motive +18, Stealth +15, Survival +22</t>
  </si>
  <si>
    <t xml:space="preserve"> any (Shadow Plane)</t>
  </si>
  <si>
    <t>Amid a roiling cloud of deepest dark, the rattle of chains and heavy footfalls announce a being of immense size. An infernal, gasping hiss draws the darkness back, revealing a tortured, fourlegged fiend of exposed bone and ragged flesh draped in chains. Barbs and hooks hang from these wrought iron bands, matching the fiend's tail as they writhe like snakes in search of prey.</t>
  </si>
  <si>
    <t>KYTON</t>
  </si>
  <si>
    <t>Breath Weapon (Su) As a full-round action, an ephialtes kyton may exhale a spread of barbed, grappling chains anchored within its massive maw, targeting up to six creatures in a 50-foot cone. Those failing a DC 27 Reflex save suffer 2d8+8 points of piercing damage and the kyton may make a combat maneuver check as an immediate action to grapple each victim with the animate chains. A successful save cuts the damage in half and avoids the grapple opportunity. Those successfully grappled by the chains become subject to the kyton's pull ability. A kyton cannot use its breath weapon again while it is grappling or pulling creatures with its breath weapon chains. Otherwise, it may use the breath weapon once every 1d4 rounds. The save DC is Constitution-based. An ephialtes kyton's chains (hardness 10, hp 10, Break DC 26) can be broken, or attacked by making a sunder attempt. If the chain is currently grappling a target, the attacker gains a +4 circumstance bonus on the CMB check to sunder. Severing a chain deals no damage to a kyton. Chain Armor (Ex) The chains that adorn an ephialtes kyton grant it a +8 armor bonus, but are not treated as armor for the purpose of arcane spell failure, armor check penalties, maximum Dexterity, weight, or proficiency. Dancing Chains (Su) An ephialtes kyton can control up to four chains within 30 feet as a standard action, making the chains dance or move as it wishes. In addition, the kyton can increase these chains' length by up to 15 feet and cause them to sprout razor-sharp barbs. The chains attack as effectively as the kyton itself. If a chain is in another creature's possession, the creature can attempt a DC 22 Will save to break the ephialtes kyton's power over that chain. If the save is successful, the kyton cannot attempt to control that particular chain again for 24 hours or until the chain leaves the other creature's possession. An ephialtes kyton can climb chains it controls at its normal speed without making Climb checks. The save DC is Charisma-based. Entrapping Chains (Su) With a successful combat maneuver check, an ephialtes kyton may transfer an adjacent creature grappled by the kyton's breath weapon chains to the chains adorning its body, giving the target the pinned condition while the kyton deals with remaining foes. The kyton does not retain the grappled condition while pinning such creatures. Pinned victims can free themselves with a combat maneuver check to break the pin or an Escape Artist check. Other creatures can attempt to free pinned victims by making a sunder attempt (hardness 10, hp 10). An ephialtes kyton may entrap 1 Large, 2 Medium, 8 Small, 32 Tiny, or 128 Diminutive or smaller opponents. Pull (Ex) An ephialtes kyton has a +4 racial bonus on CMB checks made using its pull special attack.</t>
  </si>
  <si>
    <t>Sadistic hunters and tormentors of all living souls, ephialtes kytons usually roam the planes in service to the lords of Hell and Shadow, but occasionally in pursuit of their own fell interests. They ruthlessly abduct the innocent and retrieve the damned, dragging their victims into the fires of Hell or the gnashing, wailing dark of the Plane of Shadow. They have no fear, tracking their chosen prey regardless of distance or challenge, and shackle dragons, giants, and humanoids alike for their eternal torturous rewards. Ephialtes kytons travel in silent grace while cloaked in darkness, but drop their stealthy veils when ready to intimidate those they've come to collect or punish. Then, their frightening gaze matches the deadly intent of the chains piercing their flesh. These animated, wrought iron bands serve as protection and weapons in the hands or claws of all kytons, but may also bind and lash their victims to the ephialtes' ever-bleeding hide to carry them into the Great Beyond. A typical ephialtes stands 25 feet tall and weighs over 15 tons with the combined burden of their deadly chains. Ecology An ephialtes kyton results from the ritual transformation of a lesser kyton which has slain or bound 999 mortal victims in the soulless dark of the Shadow Plane. Thereafter, it gains the ability to shadow walk and expand its access to other planes without waiting for summoners to request its services. Eternally vigilant and opportunistic, ephialtes kytons hunt for further victims for young kytons to practice upon. Because of their honed expertise in capturing and tormenting souls, ephialtes are highly useful to the diabolical elite-both mortals and the immortal lords of Hell-who seek out ephialtes kytons as fell servants. Some kytons willingly align themselves with the rulers of Hell, taking further delight in the various torments available in that realm. Habitat &amp; Society Ephialtes kytons shepherd and rule over the entirety of kyton society. Though not especially cunning compared to other fiends, they still possess a fierce loyalty to their own kind and adhere to a rigid hierarchy of power and achievement. Their homes within the Plane of Shadow remain eternally hidden, with the sounds of flesh-flensing chains providing the only insight into their torturous methods. Few outsiders understand the purpose of these elaborate torments, though rumors suggest they further empower the ephialtes to ever-greater transformations. Summoning Ephialtes Kytons As long as a conjurer doesn't interrupt an ongoing hunt, most ephialtes kytons relish being summoned, looking forward to the sport of chasing down newly assigned prey or punishing those who fail to properly bind them. Any Charisma check made as part of the greater planar binding spell to convince an ephialtes kyton to undertake a mission other than the murder, abduction, or torture of specific victims suffers a -2 penalty. Once an ephialtes kyton accepts an assignment, it demands 1,000 gp paid in black onyx or opals for every Hit Die its target possesses. If the summoner cannot pay the price in the required gems, the kyton only partially carries out the requested service-maiming instead of murdering, abducting for only a limited time (typically 1d4+3 days), or only torturing a victim until it answers a single question as part of an interrogation. If a summoner tries to force an ephialtes kyton to perform a different type of service or accept a different form of payment, the kyton takes offense and all of the summoner's future Charismarelated interactions with the ephialtes suffer a -2 penalty. Once an ephialtes kyton has agreed to a task, only its assigned prey interests it. Ephialtes kytons always offer to dispose of such victims by taking them to the Shadow Plane so they can help lesser kytons obtain the necessary number of souls to become ephialtes.</t>
  </si>
  <si>
    <t>&lt;link rel="stylesheet"href="PF.css"&gt;&lt;div&gt;&lt;h2&gt;Kyton, Ephialtes&lt;/h2&gt;&lt;h3&gt;&lt;i&gt;Amid a roiling cloud of deepest dark, the rattle of chains and heavy footfalls announce a being of immense size. An infernal, gasping hiss draws the darkness back, revealing a tortured, fourlegged fiend of exposed bone and ragged flesh draped in chains. Barbs and hooks hang from these wrought iron bands, matching the fiend's tail as they writhe like snakes in search of prey.&lt;/i&gt;&lt;/h3&gt;&lt;br&gt;&lt;/br&gt;&lt;/div&gt;&lt;div class="heading"&gt;&lt;p class="alignleft"&gt;EPHIALTES KYTON&lt;/p&gt;&lt;p class="alignright"&gt;CR 16&lt;/p&gt;&lt;div style="clear: both;"&gt;&lt;/div&gt;&lt;/div&gt;&lt;div&gt;&lt;h5&gt;&lt;b&gt;XP &lt;/b&gt;76,800&lt;/h5&gt;&lt;h5&gt;LE Huge outsider (evil, extraplanar, kyton, lawful)&lt;/h5&gt;&lt;h5&gt;&lt;b&gt;Init &lt;/b&gt;+6; &lt;b&gt;Senses &lt;/b&gt;darkvision 60 ft.; Perception +24&lt;/h5&gt;&lt;h5&gt;&lt;b&gt;Aura &lt;/b&gt;frightful presence (30 ft., DC 22)&lt;/h5&gt;&lt;/div&gt;&lt;hr/&gt;&lt;div&gt;&lt;h5&gt;&lt;b&gt;DEFENSE&lt;/b&gt;&lt;/h5&gt;&lt;/div&gt;&lt;hr/&gt;&lt;div&gt;&lt;h5&gt;&lt;b&gt;AC &lt;/b&gt;30, touch 10, flat-footed 28 (+8 armor, +2 Dex, +12 natural, -2 size)&lt;/h5&gt;&lt;h5&gt;&lt;b&gt;hp &lt;/b&gt;243 (18d10+144); regeneration 5 (good weapons and spells, silver weapons)&lt;/h5&gt;&lt;h5&gt;&lt;b&gt;Fort &lt;/b&gt;+14, &lt;b&gt;Ref &lt;/b&gt;+13, &lt;b&gt;Will &lt;/b&gt;+14&lt;/h5&gt;&lt;h5&gt;&lt;b&gt;Defensive Abilities &lt;/b&gt;chain armor; &lt;b&gt;DR &lt;/b&gt;10/silver or good Immune cold, fear, poison; &lt;b&gt;Resist &lt;/b&gt;acid 10, fire 10; &lt;b&gt;SR &lt;/b&gt;27&lt;/h5&gt;&lt;/div&gt;&lt;hr/&gt;&lt;div&gt;&lt;h5&gt;&lt;b&gt;OFFENSE&lt;/b&gt;&lt;/h5&gt;&lt;/div&gt;&lt;hr/&gt;&lt;div&gt;&lt;h5&gt;&lt;b&gt;Spd &lt;/b&gt;30 ft.&lt;/h5&gt;&lt;h5&gt;&lt;b&gt;Melee &lt;/b&gt;bite +24 (2d6+8), 2 chains +25 (2d8+8/19-20), 2 claws +24 (1d8+8), tail +19 (1d8+4)&lt;/h5&gt;&lt;h5&gt;&lt;b&gt;Space &lt;/b&gt;15 ft.; &lt;b&gt;Reach &lt;/b&gt;15 ft. (30 ft. with chains)&lt;/h5&gt;&lt;h5&gt;&lt;b&gt;Special Attacks &lt;/b&gt;breath weapon (50-ft. cone, 2d8+8 piercing damage plus grab, Reflex DC 27 for half, usable every 1d4 rounds) dancing chains, entrapping chains, pull (breath weapon, 10 feet), rend (2 chains, 2d8+12)&lt;/h5&gt;&lt;h5&gt;&lt;b&gt;Spell-Like Abilities&lt;/b&gt; (CL 16th)&lt;/br&gt;At will&amp;mdash;&lt;i&gt;blur&lt;/i&gt; (self only),&lt;i&gt; dimensional anchor&lt;/i&gt;&lt;/br&gt;3/day&amp;mdash;&lt;i&gt;deeper darkness&lt;/i&gt;, &lt;i&gt;shadow walk&lt;/i&gt; (DC 19), &lt;i&gt;silence&lt;/i&gt; (DC 15)&lt;/br&gt;1/day&amp;mdash;&lt;i&gt;discern location&lt;/i&gt;&lt;/h5&gt;&lt;/h5&gt;&lt;/div&gt;&lt;hr/&gt;&lt;div&gt;&lt;h5&gt;&lt;b&gt;STATISTICS&lt;/b&gt;&lt;/h5&gt;&lt;/div&gt;&lt;hr/&gt;&lt;div&gt;&lt;h5&gt;&lt;b&gt;Str&lt;/b&gt; 26, &lt;b&gt;Dex&lt;/b&gt; 14, &lt;b&gt;Con&lt;/b&gt; 26, &lt;b&gt;Int&lt;/b&gt; 10, &lt;b&gt;Wis&lt;/b&gt; 12, &lt;b&gt;Cha&lt;/b&gt; 16&lt;/h5&gt;&lt;h5&gt;&lt;b&gt;Base Atk &lt;/b&gt;+18; &lt;b&gt;CMB &lt;/b&gt;+28 (+32 grapple or pull); &lt;b&gt;CMD &lt;/b&gt;40 (44 vs. trip)&lt;/h5&gt;&lt;h5&gt;&lt;b&gt;Feats &lt;/b&gt;Alertness, Bleeding Critical, Combat Reflexes, Critical Focus, Improved Critical (chains), Improved Initiative, Iron Will, Stand Still, Weapon Focus (chains)&lt;/h5&gt;&lt;h5&gt;&lt;b&gt;Skills &lt;/b&gt;Bluff +12, Climb +15, Escape Artist +13, Intimidate +24, Knowledge (planes) +13, Perception +24, Sense Motive +18, Stealth +15, Survival +22&lt;/h5&gt;&lt;h5&gt;&lt;b&gt;Languages &lt;/b&gt;Infernal&lt;/h5&gt;&lt;/div&gt;&lt;hr/&gt;&lt;div&gt;&lt;h5&gt;&lt;b&gt;ECOLOGY&lt;/b&gt;&lt;/h5&gt;&lt;/div&gt;&lt;hr/&gt;&lt;div&gt;&lt;h5&gt;&lt;b&gt;Environment &lt;/b&gt; any (Shadow Plane)&lt;/h5&gt;&lt;h5&gt;&lt;b&gt;Organization &lt;/b&gt;solitary or team (2-8)&lt;/h5&gt;&lt;h5&gt;&lt;b&gt;Treasure &lt;/b&gt;Value standard&lt;/h5&gt;&lt;/div&gt;&lt;hr/&gt;&lt;div&gt;&lt;h5&gt;&lt;b&gt;SPECIAL ABILITIES&lt;/b&gt;&lt;/h5&gt;&lt;/div&gt;&lt;hr/&gt;&lt;div&gt;&lt;h5&gt;&lt;b&gt;Breath Weapon (Su)&lt;/b&gt; As a full-round action, an ephialtes kyton may exhale a spread of barbed, grappling chains anchored within its massive maw, targeting up to six creatures in a 50-foot cone. Those failing a DC 27 Reflex save suffer 2d8+8 points of piercing damage and the kyton may make a combat maneuver check as an immediate action to grapple each victim with the animate chains. A successful save cuts the damage in half and avoids the grapple opportunity. Those successfully grappled by the chains become subject to the kyton's pull ability. A kyton cannot use its breath weapon again while it is grappling or pulling creatures with its breath weapon chains. Otherwise, it may use the breath weapon once every 1d4 rounds. The save DC is Constitution-based. An ephialtes kyton's chains (hardness 10, hp 10, Break DC 26) can be broken, or attacked by making a sunder attempt. If the chain is currently grappling a target, the attacker gains a +4 circumstance bonus on the CMB check to sunder. Severing a chain deals no damage to a kyton.&lt;/h5&gt;&lt;h5&gt;&lt;b&gt; Chain Armor (Ex)&lt;/b&gt; The chains that adorn an ephialtes kyton grant it a +8 armor bonus, but are not treated as armor for the purpose of arcane spell failure, armor check penalties, maximum Dexterity, weight, or proficiency. &lt;/h5&gt;&lt;h5&gt;&lt;b&gt;Dancing Chains (Su)&lt;/b&gt; An ephialtes kyton can control up to four chains within 30 feet as a standard action, making the chains dance or move as it wishes. In addition, the kyton can increase these chains' length by up to 15 feet and cause them to sprout razor-sharp barbs. The chains attack as effectively as the kyton itself. If a chain is in another creature's possession, the creature can attempt a DC 22 Will save to break the ephialtes kyton's power over that chain. If the save is successful, the kyton cannot attempt to control that particular chain again for 24 hours or until the chain leaves the other creature's possession. An ephialtes kyton can climb chains it controls at its normal speed without making Climb checks. The save DC is Charisma-based. &lt;/h5&gt;&lt;h5&gt;&lt;b&gt;Entrapping Chains (Su)&lt;/b&gt; With a successful combat maneuver check, an ephialtes kyton may transfer an adjacent creature grappled by the kyton's breath weapon chains to the chains adorning its body, giving the target the pinned condition while the kyton deals with remaining foes. The kyton does not retain the grappled condition while pinning such creatures. Pinned victims can free themselves with a combat maneuver check to break the pin or an Escape Artist check. Other creatures can attempt to free pinned victims by making a sunder attempt (hardness 10, hp 10). An ephialtes kyton may entrap 1 Large, 2 Medium, 8 Small, 32 Tiny, or 128 Diminutive or smaller opponents.&lt;/h5&gt;&lt;h5&gt;&lt;b&gt; Pull (Ex)&lt;/b&gt; An ephialtes kyton has a +4 racial bonus on CMB checks made using its pull special attack.&lt;/h5&gt;&lt;/div&gt;&lt;br&gt;&lt;/br&gt;&lt;div&gt;&lt;h4&gt;&lt;p&gt;&lt;p&gt;Sadistic hunters and tormentors of all living souls, ephialtes kytons usually roam the planes in service to the lords of Hell and Shadow, but occasionally in pursuit of their own fell interests. They ruthlessly abduct the innocent and retrieve the damned, dragging their victims into the fires of Hell or the gnashing, wailing dark of the Plane of Shadow. They have no fear, tracking their chosen prey regardless of distance or challenge, and shackle dragons, giants, and humanoids alike for their eternal torturous rewards.&lt;/p&gt;&lt;p&gt;Ephialtes kytons travel in silent grace while cloaked in darkness, but drop their stealthy veils when ready to intimidate those they've come to collect or punish.&lt;/p&gt;&lt;p&gt;Then, their frightening gaze matches the deadly intent of the chains piercing their flesh. These animated, wrought iron bands serve as protection and weapons in the hands or claws of all kytons, but may also bind and lash their victims to the ephialtes' ever-bleeding hide to carry them into the Great Beyond. A typical ephialtes stands 25 feet tall and weighs over 15 tons with the combined burden of their deadly chains.&lt;b&gt;&lt;/p&gt;&lt;p&gt;Ecology&lt;/b&gt;&lt;br&gt;&lt;/br&gt; An ephialtes kyton results from the ritual transformation of a lesser kyton which has slain or bound 999 mortal victims in the soulless dark of the Shadow Plane. Thereafter, it gains the ability to shadow walk and expand its access to other planes without waiting for summoners to request its services. Eternally vigilant and opportunistic, ephialtes kytons hunt for further victims for young kytons to practice upon.&lt;/p&gt;&lt;p&gt;Because of their honed expertise in capturing and tormenting souls, ephialtes are highly useful to the diabolical elite-both mortals and the immortal lords of Hell-who seek out ephialtes kytons as fell servants. Some kytons willingly align themselves with the rulers of Hell, taking further delight in the various torments available in that realm.&lt;b&gt;&lt;/p&gt;&lt;p&gt;Habitat &amp; Society&lt;/b&gt;&lt;br&gt;&lt;/br&gt; Ephialtes kytons shepherd and rule over the entirety of kyton society.&lt;/p&gt;&lt;p&gt;Though not especially cunning compared to other fiends, they still possess a fierce loyalty to their own kind and adhere to a rigid hierarchy of power and achievement.&lt;/p&gt;&lt;p&gt;Their homes within the Plane of Shadow remain eternally hidden, with the sounds of flesh-flensing chains providing the only insight into their torturous methods. Few outsiders understand the purpose of these elaborate torments, though rumors suggest they further empower the ephialtes to ever-greater transformations.&lt;/p&gt;&lt;p&gt;&lt;b&gt;Summoning Ephialtes Kytons&lt;/b&gt;&lt;br&gt; As long as a conjurer doesn't interrupt an ongoing hunt, most ephialtes kytons relish being summoned, looking forward to the sport of chasing down newly assigned prey or punishing those who fail to properly bind them.&lt;/p&gt;&lt;p&gt;Any Charisma check made as part of the greater planar binding spell to convince an ephialtes kyton to undertake a mission other than the murder, abduction, or torture of specific victims suffers a -2 penalty.&lt;/p&gt;&lt;p&gt;Once an ephialtes kyton accepts an assignment, it demands 1,000 gp paid in black onyx or opals for every Hit Die its target possesses. If the summoner cannot pay the price in the required gems, the kyton only partially carries out the requested service-maiming instead of murdering, abducting for only a limited time (typically 1d4+3 days), or only torturing a victim until it answers a single question as part of an interrogation. If a summoner tries to force an ephialtes kyton to perform a different type of service or accept a different form of payment, the kyton takes offense and all of the summoner's future Charismarelated interactions with the ephialtes suffer a -2 penalty.&lt;/p&gt;&lt;p&gt;Once an ephialtes kyton has agreed to a task, only its assigned prey interests it.&lt;/p&gt;&lt;p&gt;Ephialtes kytons always offer to dispose of such victims by taking them to the Shadow Plane so they can help lesser kytons obtain the necessary number of souls to become ephialtes.&lt;/p&gt;&lt;/h4&gt;&lt;/div&gt;</t>
  </si>
  <si>
    <t>Drekavac</t>
  </si>
  <si>
    <t>Fort +4, Ref +2, Will +7</t>
  </si>
  <si>
    <t>sunlight aversion, vulnerability to magic,  vulnerability to salt</t>
  </si>
  <si>
    <t>chilling grasp +5 touch (1d6 cold plus disease) or  shadow +5 touch (disease)</t>
  </si>
  <si>
    <t>create spawn, disease, diseased shadow</t>
  </si>
  <si>
    <t>Spell-Like Abilities (CL 5th; concentration +8)  At will-gaseous form</t>
  </si>
  <si>
    <t>Str 10, Dex 12, Con -, Int 9, Wis 12, Cha 17</t>
  </si>
  <si>
    <t>Iron Will, Weapon Finesse</t>
  </si>
  <si>
    <t>Intimidate +10, Perception +8, Stealth +12</t>
  </si>
  <si>
    <t>solitary or pack (2-5)</t>
  </si>
  <si>
    <t>Dressed in graveyard rags, this pitiful creature cries out like a sick child. An oversized, bestial head perches atop its spindly, child-sized body, and its eyes are nothing but sunken pools of shadow with no trace of life in them. A cloying mist wreathes its frail form, accompanied by the stench of death and disease.</t>
  </si>
  <si>
    <t>AP 31</t>
  </si>
  <si>
    <t>Create Spawn (Su) A child slain by a drekavac's disease has a 1-in- 6 chance of rising as another drekavac 3 days after death. The new drekavac is not in any way controlled by its maker, and is immediately capable of exercising its full powers, including creating spawn of its own. It does not possess any of the abilities it had in life.  Disease (Su) Drekavacs are spirits of disease and contagion.  While most drekavacs carry bubonic plague, drekavacs who died from other afflictions may carry those diseases instead.  Any illness caused by a drekavac must be potentially fatal.  Other diseases commonly carried include demon fever, filth fever, and slimy doom. If a drekavac is reduced to 0 hit points (from weapons or other sources, including channeled energy), all of the diseases it caused are cured, although the victims must recover from any effects normally, and slain victims are not restored.  Bubonic plague: Touch-injury; save Fort DC 15; onset 1 day; frequency 1/day; effect 1d4 Con damage, 1 Cha damage, victim is fatigued; cure 2 consecutive saves.  Diseased Shadow (Su) Any creature touched by a drekavac's shadow is also affected by the creature's disease ability. If there is a question about which way the drekavac's shadow falls, roll 1d8 to determine a random square around the creature. A character with a light source cannot be touched by the drekavac's shadow, but the light causes the shadow to fall directly opposite the character (unless there is another light source there as well). A drekavac can deliberately touch a creature with its shadow as a standard action by making a successful touch attack.  A target missed by the drekavac's chilling grasp attack must make a DC 15 Reflex save to avoid being touched by the creature's shadow as well. This save DC is Charisma-based.  Sunlight Aversion (Ex) Drekavacs hate natural sunlight and immediately flee from it. A drekavac caught in natural sunlight is staggered.  Unnatural Aura (Su) Animals, wild or domesticated, can sense the unnatural presence of a drekavac at a distance of 30 feet. They do not willingly approach nearer than that and panic if forced to do so unless a master succeeds at a DC 25 Handle Animal, Ride, or wild empathy check. Panicked animals remain so as long as they are within 30 feet of the drekavac.  Vulnerability to Magic (Ex) A remove curse or remove disease spell cast directly upon a drekavac (DC equal to the drekavac's disease ability) immediately destroys the creature, allowing the afflicted soul to move on. Destroying a drekavac with remove curse or remove disease does not cure any of the creature's diseases.  Vulnerability to Salt (Ex) Drekavacs are vulnerable to salt that has been consecrated in the same fashion as holy water, and cannot cross an unbroken line of blessed salt. A handful of blessed salt thrown at a drekavac inflicts the same damage as a flask of holy water (Pathfinder RPG Core Rulebook 160).</t>
  </si>
  <si>
    <t>Drekavacs are the undead remains of children who perished from disease, particularly in plague-ridden areas where many such deaths occurred in a short period of time. Able to become as insubstantial as the mist rising from a graveyard on a cold, dark night, drekavacs are carriers of disease, seeking to infect the living with the afflictions that slew them. According to some stories, drekavacs only result from young plague victims who remain unburied or died bereft of the proper funeral rites; performing those rites may allow their spirits to rest and no longer haunt the world of the living.  Ecology Drekavacs typically haunt desolate places, from windswept plains and mountains to dark forests and abandoned homes or villages. They may move among inhabited areas in gaseous form, but are typically warded off by bright lights and the sounds and sights of life. They are always encountered indoors or at night, preferring dark, cloudy or foggy nights, ideally during the waning moon. Drekavacs are usually encountered during the gloomy, cold winter months rather than in the spring or summer.  Rural clerics and adepts must sometimes deal with one or more drekavacs seeking to spread disease in their communities. Their favored targets are children, some of whom can also become drekavacs 3 days after death unless their bodies are burned and the ashes scattered.  The work of drekavacs in a community can sometimes lead to hysterical accusations by grief-stricken parents and families, stirring up resentment and violence toward outsiders or anyone suspected of involvement with unnatural forces.  It is customary in some rural areas to surround a child's crib with a ring of blessed salt to keep evil influences at bay, including drekavacs, who cannot cross an unbroken line of salt. However, drekavacs can convince others to break the line of salt for them.  Habitat &amp; Society Drekavacs are lonesome, bitter, and pitiful creatures, often crying when they appear, mourning their lost lives. Some folk mistake them for living children, lost or starving, although the creatures are not very effective liars. Still, a dim night and a half-seen form huddled and sobbing pitifully are often enough to trick someone into approaching close enough to become victim of the drekavac's chilling grasp.  Once they have inflicted their plagues upon victims, drekavacs quickly lose interest and move on, although they may follow a victim, begging for aid and attention, behaving as if they were still living victims of disease rather than its agents. They rarely kill victims outright, preferring instead to inflict long and lingering deaths through disease. Drekavacs threatened with salt, magic, or silver weapons become vicious, attacking opponents like snarling dogs until they are dead or the creatures are driven off.  Drekavacs sometimes band together in small packs, particularly in places where epidemics or plagues have swept through a population, either recently or long ago, but they have no real organization beyond seeking out new victims to infect. Drekavacs are intelligent and aware, able to converse in Common, or whatever languages they knew in life. This means some drekavacs are only able to communicate in largely dead or forgotten languages. They are childlike in their understanding and largely incapable of being reasoned with, but deft use of Bluff or Diplomacy and a playful or parental tone may keep a drekavac at bay, at least temporarily.</t>
  </si>
  <si>
    <t>&lt;link rel="stylesheet"href="PF.css"&gt;&lt;div&gt;&lt;h2&gt;Drekavac&lt;/h2&gt;&lt;h3&gt;&lt;i&gt;Dressed in graveyard rags, this pitiful creature cries out like a sick child. An oversized, bestial head perches atop its spindly, child-sized body, and its eyes are nothing but sunken pools of shadow with no trace of life in them. A cloying mist wreathes its frail form, accompanied by the stench of death and disease.&lt;/i&gt;&lt;/h3&gt;&lt;br&gt;&lt;/br&gt;&lt;/div&gt;&lt;div class="heading"&gt;&lt;p class="alignleft"&gt;Drekavac&lt;/p&gt;&lt;p class="alignright"&gt;CR 3&lt;/p&gt;&lt;div style="clear: both;"&gt;&lt;/div&gt;&lt;/div&gt;&lt;div&gt;&lt;h5&gt;&lt;b&gt;XP &lt;/b&gt;800&lt;/h5&gt;&lt;h5&gt;NE Small undead &lt;/h5&gt;&lt;h5&gt;&lt;b&gt;Init &lt;/b&gt;+1; &lt;b&gt;Senses &lt;/b&gt;darkvision 60 ft.; Perception +8&lt;/h5&gt;&lt;h5&gt;&lt;b&gt;Aura &lt;/b&gt;unnatural aura (30 ft.)&lt;/h5&gt;&lt;/div&gt;&lt;hr/&gt;&lt;div&gt;&lt;h5&gt;&lt;b&gt;DEFENSE&lt;/b&gt;&lt;/h5&gt;&lt;/div&gt;&lt;hr/&gt;&lt;div&gt;&lt;h5&gt;&lt;b&gt;AC &lt;/b&gt;15, touch 12, flat-footed 14 (+1 Dex, +3 natural, +1 size)&lt;/h5&gt;&lt;h5&gt;&lt;b&gt;hp &lt;/b&gt;30 (4d8+12)&lt;/h5&gt;&lt;h5&gt;&lt;b&gt;Fort &lt;/b&gt;+4, &lt;b&gt;Ref &lt;/b&gt;+2, &lt;b&gt;Will &lt;/b&gt;+7&lt;/h5&gt;&lt;h5&gt;&lt;b&gt;DR &lt;/b&gt;5/silver; &lt;b&gt;Immune &lt;/b&gt;undead traits&lt;/h5&gt;&lt;h5&gt;&lt;b&gt;Weaknesses &lt;/b&gt;sunlight aversion, vulnerability to magic,  vulnerability to salt&lt;/h5&gt;&lt;/div&gt;&lt;hr/&gt;&lt;div&gt;&lt;h5&gt;&lt;b&gt;OFFENSE&lt;/b&gt;&lt;/h5&gt;&lt;/div&gt;&lt;hr/&gt;&lt;div&gt;&lt;h5&gt;&lt;b&gt;Spd &lt;/b&gt;20 ft.&lt;/h5&gt;&lt;h5&gt;&lt;b&gt;Melee &lt;/b&gt;chilling grasp +5 touch (1d6 cold plus disease) or  shadow +5 touch (disease)&lt;/h5&gt;&lt;h5&gt;&lt;b&gt;Space &lt;/b&gt;5 ft.; &lt;b&gt;Reach &lt;/b&gt;5 ft.&lt;/h5&gt;&lt;h5&gt;&lt;b&gt;Special Attacks &lt;/b&gt;create spawn, disease, diseased shadow&lt;/h5&gt;&lt;h5&gt;&lt;b&gt;Spell-Like Abilities&lt;/b&gt; (CL 5th; concentration +8)&lt;/br&gt;At will&amp;mdash;&lt;i&gt;gaseous form&lt;/i&gt;&lt;/h5&gt;&lt;/h5&gt;&lt;/div&gt;&lt;hr/&gt;&lt;div&gt;&lt;h5&gt;&lt;b&gt;STATISTICS&lt;/b&gt;&lt;/h5&gt;&lt;/div&gt;&lt;hr/&gt;&lt;div&gt;&lt;h5&gt;&lt;b&gt;Str&lt;/b&gt; 10, &lt;b&gt;Dex&lt;/b&gt; 12, &lt;b&gt;Con&lt;/b&gt; -, &lt;b&gt;Int&lt;/b&gt; 9, &lt;b&gt;Wis&lt;/b&gt; 12, &lt;b&gt;Cha&lt;/b&gt; 17&lt;/h5&gt;&lt;h5&gt;&lt;b&gt;Base Atk &lt;/b&gt;+3; &lt;b&gt;CMB &lt;/b&gt;+2; &lt;b&gt;CMD &lt;/b&gt;13&lt;/h5&gt;&lt;h5&gt;&lt;b&gt;Feats &lt;/b&gt;Iron Will, Weapon Finesse&lt;/h5&gt;&lt;h5&gt;&lt;b&gt;Skills &lt;/b&gt;Intimidate +10, Perception +8, Stealth +12&lt;/h5&gt;&lt;h5&gt;&lt;b&gt;Languages &lt;/b&gt;Common&lt;/h5&gt;&lt;/div&gt;&lt;hr/&gt;&lt;div&gt;&lt;h5&gt;&lt;b&gt;ECOLOGY&lt;/b&gt;&lt;/h5&gt;&lt;/div&gt;&lt;hr/&gt;&lt;div&gt;&lt;h5&gt;&lt;b&gt;Environment &lt;/b&gt; any&lt;/h5&gt;&lt;h5&gt;&lt;b&gt;Organization &lt;/b&gt;solitary or pack (2-5)&lt;/h5&gt;&lt;h5&gt;&lt;b&gt;Treasure &lt;/b&gt;none&lt;/h5&gt;&lt;/div&gt;&lt;hr/&gt;&lt;div&gt;&lt;h5&gt;&lt;b&gt;SPECIAL ABILITIES&lt;/b&gt;&lt;/h5&gt;&lt;/div&gt;&lt;hr/&gt;&lt;div&gt;&lt;h5&gt;&lt;b&gt;Create Spawn (Su)&lt;/b&gt; A child slain by a drekavac's disease has a 1-in- 6 chance of rising as another drekavac 3 days after death. The new drekavac is not in any way controlled by its maker, and is immediately capable of exercising its full powers, including creating spawn of its own. It does not possess any of the abilities it had in life.  &lt;/h5&gt;&lt;h5&gt;&lt;b&gt;Disease (Su)&lt;/b&gt; Drekavacs are spirits of disease and contagion.  While most drekavacs carry bubonic plague, drekavacs who died from other afflictions may carry those diseases instead.  Any illness caused by a drekavac must be potentially fatal.  Other diseases commonly carried include demon fever, filth fever, and slimy doom. If a drekavac is reduced to 0 hit points (from weapons or other sources, including channeled energy), all of the diseases it caused are cured, although the victims must recover from any effects normally, and slain victims are not restored.  Bubonic plague: Touch-injury; save Fort DC 15; onset 1 day; frequency 1/day; effect 1d4 Con damage, 1 Cha damage, victim is fatigued; cure 2 consecutive saves.  &lt;/h5&gt;&lt;h5&gt;&lt;b&gt;Diseased Shadow (Su)&lt;/b&gt; Any creature touched by a drekavac's shadow is also affected by the creature's disease ability. If there is a question about which way the drekavac's shadow falls, roll 1d8 to determine a random square around the creature. A character with a light source cannot be touched by the drekavac's shadow, but the light causes the shadow to fall directly opposite the character (unless there is another light source there as well). A drekavac can deliberately touch a creature with its shadow as a standard action by making a successful touch attack.  A target missed by the drekavac's chilling grasp attack must make a DC 15 Reflex save to avoid being touched by the creature's shadow as well. This save DC is Charisma-based.&lt;/h5&gt;&lt;h5&gt;&lt;b&gt;  Sunlight Aversion (Ex)&lt;/b&gt; Drekavacs hate natural sunlight and immediately flee from it. A drekavac caught in natural sunlight is staggered.  &lt;/h5&gt;&lt;h5&gt;&lt;b&gt;Unnatural Aura (Su)&lt;/b&gt; Animals, wild or domesticated, can sense the unnatural presence of a drekavac at a distance of 30 feet. They do not willingly approach nearer than that and panic if forced to do so unless a master succeeds at a DC 25 Handle Animal, Ride, or wild empathy check. Panicked animals remain so as long as they are within 30 feet of the drekavac.&lt;/h5&gt;&lt;h5&gt;&lt;b&gt;  Vulnerability to Magic (Ex)&lt;/b&gt; A remove curse or remove disease spell cast directly upon a drekavac (DC equal to the drekavac's disease ability) immediately destroys the creature, allowing the afflicted soul to move on. Destroying a drekavac with remove curse or remove disease does not cure any of the creature's diseases.&lt;/h5&gt;&lt;h5&gt;&lt;b&gt;  Vulnerability to Salt (Ex)&lt;/b&gt; Drekavacs are vulnerable to salt that has been consecrated in the same fashion as holy water, and cannot cross an unbroken line of blessed salt. A handful of blessed salt thrown at a drekavac inflicts the same damage as a flask of holy water (Pathfinder RPG Core Rulebook 160).&lt;/h5&gt;&lt;/div&gt;&lt;br&gt;&lt;/br&gt;&lt;div&gt;&lt;h4&gt;&lt;p&gt;&lt;p&gt;Drekavacs are the undead remains of children who perished from disease, particularly in plague-ridden areas where many such deaths occurred in a short period of time. Able to become as insubstantial as the mist rising from a graveyard on a cold, dark night, drekavacs are carriers of disease, seeking to infect the living with the afflictions that slew them. According to some stories, drekavacs only result from young plague victims who remain unburied or died bereft of the proper funeral rites; performing those rites may allow their spirits to rest and no longer haunt the world of the living.&lt;b&gt;&lt;/p&gt;&lt;p&gt;Ecology&lt;/b&gt;&lt;br&gt;&lt;/br&gt; Drekavacs typically haunt desolate places, from windswept plains and mountains to dark forests and abandoned homes or villages. They may move among inhabited areas in gaseous form, but are typically warded off by bright lights and the sounds and sights of life. They are always encountered indoors or at night, preferring dark, cloudy or foggy nights, ideally during the waning moon. Drekavacs are usually encountered during the gloomy, cold winter months rather than in the spring or summer.&lt;/p&gt;&lt;p&gt;Rural clerics and adepts must sometimes deal with one or more drekavacs seeking to spread disease in their communities. Their favored targets are children, some of whom can also become drekavacs 3 days after death unless their bodies are burned and the ashes scattered.&lt;/p&gt;&lt;p&gt;The work of drekavacs in a community can sometimes lead to hysterical accusations by grief-stricken parents and families, stirring up resentment and violence toward outsiders or anyone suspected of involvement with unnatural forces.&lt;/p&gt;&lt;p&gt;It is customary in some rural areas to surround a child's crib with a ring of blessed salt to keep evil influences at bay, including drekavacs, who cannot cross an unbroken line of salt. However, drekavacs can convince others to break the line of salt for them.&lt;b&gt;&lt;/p&gt;&lt;p&gt;Habitat &amp; Society&lt;/b&gt;&lt;br&gt;&lt;/br&gt; Drekavacs are lonesome, bitter, and pitiful creatures, often crying when they appear, mourning their lost lives. Some folk mistake them for living children, lost or starving, although the creatures are not very effective liars. Still, a dim night and a half-seen form huddled and sobbing pitifully are often enough to trick someone into approaching close enough to become victim of the drekavac's chilling grasp.&lt;/p&gt;&lt;p&gt;Once they have inflicted their plagues upon victims, drekavacs quickly lose interest and move on, although they may follow a victim, begging for aid and attention, behaving as if they were still living victims of disease rather than its agents. They rarely kill victims outright, preferring instead to inflict long and lingering deaths through disease. Drekavacs threatened with salt, magic, or silver weapons become vicious, attacking opponents like snarling dogs until they are dead or the creatures are driven off.&lt;/p&gt;&lt;p&gt;Drekavacs sometimes band together in small packs, particularly in places where epidemics or plagues have swept through a population, either recently or long ago, but they have no real organization beyond seeking out new victims to infect. Drekavacs are intelligent and aware, able to converse in Common, or whatever languages they knew in life. This means some drekavacs are only able to communicate in largely dead or forgotten languages. They are childlike in their understanding and largely incapable of being reasoned with, but deft use of Bluff or Diplomacy and a playful or parental tone may keep a drekavac at bay, at least temporarily.&lt;/p&gt;&lt;/h4&gt;&lt;/div&gt;</t>
  </si>
  <si>
    <t>River Elk</t>
  </si>
  <si>
    <t>13, touch 11, flat-footed 11</t>
  </si>
  <si>
    <t>(+2 Dex, +2 natural, -1 size)</t>
  </si>
  <si>
    <t>Fort +7, Ref +7, Will +3</t>
  </si>
  <si>
    <t>50 ft., swim 30 ft.</t>
  </si>
  <si>
    <t>gore +4 (1d8+3) or 2 hooves -1 (1d6+1)</t>
  </si>
  <si>
    <t>Str 17, Dex 15, Con 18, Int 2, Wis 15, Cha 6</t>
  </si>
  <si>
    <t>Endurance, Lightning Reflexes, RunB</t>
  </si>
  <si>
    <t>solitary, pair, or herd (3-50)</t>
  </si>
  <si>
    <t>This majestic beast stands the height of a man at its shoulders, a many-tipped rack of proud antlers crowning its head.</t>
  </si>
  <si>
    <t>Elk</t>
  </si>
  <si>
    <t>Powerful and swift land mammals, elk range through the plains, hills, and forests of many wildernesses, in great herds. Related to deer, elk prove important parts of many ecologies, being able to fend off or flee many threats while feeding greater predators. Their size, strength, and antlers-reaching up to 10 feet wide on some males- allow them to contend with most of their environment's dangers, though herds generally favor flight to combat. Elk also prove exceptionably adaptable and remarkable survivors, capable of living through severe changes in weather and in a variety of environments without concern. Many humanoid cultures rely on elk herds, using them as valued food sources, work animals, and companions. Most breeds of elk stand between 3 and 5 feet tall and weigh between 350 and 550 pounds, with females being far slighter than males. Heartier stock, such as the river elk seen throughout the River Kingdoms, Brevoy, and much of northern Avistan and Iobaria, grow to approximately 6 feet tall and weigh between 700 and 1,100 pounds. In some secluded wilds, primeval megaloceros-massive ancestors of the elk-still flourish, standing up to 9 feet tall, with bulks of 1,500 pounds and antlers growing over 12 feet wide. In all species, only male elk grow antlers. Female elk have the same statistics as males, but lack the gore or powerful charge attacks. Ecology Elk live relatively long lives for herd animals, with some bulls living for over 15 years. Physiologically, they're similar to deer and other grazing animals with their patterns of travel and interaction with other creatures. Because of their size, though, they can damage an ecosystem, eating great amounts of food and sometimes competing with other herbivores for resources. Bull elk keep their antlers for about 7 to 8 months of the year, maintaining them as a primary form of defense. The antlers of common elk stand 4 feet tall and spread about 6 feet wide. Both bulls and cows are quite strong, their kicks proving deadly deterrents against many would-be attackers. Most breeds of elk stay in herds with upwards of 50 members. Herd members actively protect each other, doing what they can to defend those incapable of fleeing, yet also recognizing hopeless causes. Very few predators can stand up to a group of defensive elk, though wolves, bears, boars, and hunting cats often attack the young, sick, or unwary who venture away from the herd. While most natural predators steer clear of elk herds, many humanoid or monstrous hunters manage to pick off elk by relying on ranged weapons or great physical prowess. Habitat &amp; Society During most of the year, elk maintain large groups of their own genders. Cows and the young tend to stick near dens, so bulls are more likely to be found wandering their wide territories. During mating season, a dominant bull maintains a harem of as many as 20 cows. Any threat to that establishment is met with violent force, with battles between rivals often resulting in fierce clashing of antlers and contests of strength-though such rarely prove deadly. During mating season, cows don't always produce offspring, though when they do, typically only one or two elk are born. After mating season, cows care for calves for only a short time. Most are only nursed for a couple of months before they join with the rest of the herd. Elk are hibernating creatures, being almost unheard of during the winter season. During the remainder of the year, they roam and graze widely. When they make their tell-tale noise (called bugling,) it booms and echoes for miles, and females often consider the loudest males the most suitable as mates. Elk migrate throughout the year, typically to avoid the snow. They move from low to high ground, where tree bark is an abundant food source. During the summer months, they graze on the grasses they can find. During dry seasons, elk often make great trips to find abundant food sources, which can sometimes force out lesser creatures from a habitat. Elk are also know to vary widely from region to region. Common in Brevoy, the River Kingdoms, and secluded spots of Numeria, river elks prove larger and heartier than most of their brethren. Named for their tendencies to travel along rivers and the comfort with which they enter water, these elk exhibit a daring unknown to most other breeds, the bulls willingly fighting to defend their herds from any perceived threats. Megaloceros Similar in form to the elk but far superior in size is the megaloceros. The average male is a towering, dangerous creature with antlers that can alone weigh nearly 100 pounds. Unlike elk, megaloceros antlers are decidedly enormous and sometimes wider than their bodies are long. This leads to common misconceptions and exaggerations about the creature's monstrous size. Conveniently for those pursued, megaloceros males have difficultly navigating thickly forested areas, making them natives of plains and the woods' edge. Elk/Megaloceros Companions Starting Statistics: Size Medium; Speed 50 ft; AC +1 natural armor; Attack gore (1d6); Ability Scores Str 12, Dex 17, Con 14, Int 2, Wis 15, Cha 5; Special Qualities lowlight vision. 7th-Level Advancement: Size Large; AC +2 natural armor; Attack gore (1d8) or 2 hooves (1d6); Ability Scores Str +8, Dex -2, Con +4; Special Qualities powerful charge.</t>
  </si>
  <si>
    <t>&lt;link rel="stylesheet"href="PF.css"&gt;&lt;div&gt;&lt;h2&gt;Elk, River &lt;/h2&gt;&lt;h3&gt;&lt;i&gt;This majestic beast stands the height of a man at its shoulders, a many-tipped rack of proud antlers crowning its head.&lt;/i&gt;&lt;/h3&gt;&lt;br&gt;&lt;/br&gt;&lt;/div&gt;&lt;div class="heading"&gt;&lt;p class="alignleft"&gt;River Elk&lt;/p&gt;&lt;p class="alignright"&gt;CR 2&lt;/p&gt;&lt;div style="clear: both;"&gt;&lt;/div&gt;&lt;/div&gt;&lt;div&gt;&lt;h5&gt;&lt;b&gt;XP &lt;/b&gt;600&lt;/h5&gt;&lt;h5&gt;N Large animal &lt;/h5&gt;&lt;h5&gt;&lt;b&gt;Init &lt;/b&gt;+2; &lt;b&gt;Senses &lt;/b&gt;low-light vision; Perception +8&lt;/h5&gt;&lt;/div&gt;&lt;hr/&gt;&lt;div&gt;&lt;h5&gt;&lt;b&gt;DEFENSE&lt;/b&gt;&lt;/h5&gt;&lt;/div&gt;&lt;hr/&gt;&lt;div&gt;&lt;h5&gt;&lt;b&gt;AC &lt;/b&gt;13, touch 11, flat-footed 11 (+2 Dex, +2 natural, -1 size)&lt;/h5&gt;&lt;h5&gt;&lt;b&gt;hp &lt;/b&gt;25 (3d8+12)&lt;/h5&gt;&lt;h5&gt;&lt;b&gt;Fort &lt;/b&gt;+7, &lt;b&gt;Ref &lt;/b&gt;+7, &lt;b&gt;Will &lt;/b&gt;+3&lt;/h5&gt;&lt;/div&gt;&lt;hr/&gt;&lt;div&gt;&lt;h5&gt;&lt;b&gt;OFFENSE&lt;/b&gt;&lt;/h5&gt;&lt;/div&gt;&lt;hr/&gt;&lt;div&gt;&lt;h5&gt;&lt;b&gt;Spd &lt;/b&gt;50 ft., swim 30 ft.&lt;/h5&gt;&lt;h5&gt;&lt;b&gt;Melee &lt;/b&gt;gore +4 (1d8+3) or 2 hooves -1 (1d6+1)&lt;/h5&gt;&lt;h5&gt;&lt;b&gt;Space &lt;/b&gt;10 ft.; &lt;b&gt;Reach &lt;/b&gt;5 ft.&lt;/h5&gt;&lt;/div&gt;&lt;hr/&gt;&lt;div&gt;&lt;h5&gt;&lt;b&gt;STATISTICS&lt;/b&gt;&lt;/h5&gt;&lt;/div&gt;&lt;hr/&gt;&lt;div&gt;&lt;h5&gt;&lt;b&gt;Str&lt;/b&gt; 17, &lt;b&gt;Dex&lt;/b&gt; 15, &lt;b&gt;Con&lt;/b&gt; 18, &lt;b&gt;Int&lt;/b&gt; 2, &lt;b&gt;Wis&lt;/b&gt; 15, &lt;b&gt;Cha&lt;/b&gt; 6&lt;/h5&gt;&lt;h5&gt;&lt;b&gt;Base Atk &lt;/b&gt;+2; &lt;b&gt;CMB &lt;/b&gt;+6; &lt;b&gt;CMD &lt;/b&gt;18 (22 vs. trip)&lt;/h5&gt;&lt;h5&gt;&lt;b&gt;Feats &lt;/b&gt;Endurance, Lightning Reflexes, Run&lt;sup&gt;B&lt;/sup&gt;&lt;/h5&gt;&lt;h5&gt;&lt;b&gt;Skills &lt;/b&gt;Perception +8, Swim +11&lt;/h5&gt;&lt;/div&gt;&lt;hr/&gt;&lt;div&gt;&lt;h5&gt;&lt;b&gt;ECOLOGY&lt;/b&gt;&lt;/h5&gt;&lt;/div&gt;&lt;hr/&gt;&lt;div&gt;&lt;h5&gt;&lt;b&gt;Environment &lt;/b&gt; cold or temperate plains&lt;/h5&gt;&lt;h5&gt;&lt;b&gt;Organization &lt;/b&gt;solitary, pair, or herd (3-50)&lt;/h5&gt;&lt;h5&gt;&lt;b&gt;Treasure &lt;/b&gt;none&lt;/h5&gt;&lt;/div&gt;&lt;br&gt;&lt;/br&gt;&lt;div&gt;&lt;h4&gt;&lt;p&gt;&lt;p&gt;Powerful and swift land mammals, elk range through the plains, hills, and forests of many wildernesses, in great herds. Related to deer, elk prove important parts of many ecologies, being able to fend off or flee many threats while feeding greater predators. Their size, strength, and antlers-reaching up to 10 feet wide on some males- allow them to contend with most of their environment's dangers, though herds generally favor flight to combat.&lt;/p&gt;&lt;p&gt;Elk also prove exceptionably adaptable and remarkable survivors, capable of living through severe changes in weather and in a variety of environments without concern.&lt;/p&gt;&lt;p&gt;Many humanoid cultures rely on elk herds, using them as valued food sources, work animals, and companions.&lt;/p&gt;&lt;p&gt;Most breeds of elk stand between 3 and 5 feet tall and weigh between 350 and 550 pounds, with females being far slighter than males. Heartier stock, such as the river elk seen throughout the River Kingdoms, Brevoy, and much of northern Avistan and Iobaria, grow to approximately 6 feet tall and weigh between 700 and 1,100 pounds. In some secluded wilds, primeval megaloceros-massive ancestors of the elk-still flourish, standing up to 9 feet tall, with bulks of 1,500 pounds and antlers growing over 12 feet wide.&lt;/p&gt;&lt;p&gt;In all species, only male elk grow antlers. Female elk have the same statistics as males, but lack the gore or powerful charge attacks.&lt;b&gt;&lt;/p&gt;&lt;p&gt;Ecology&lt;/b&gt;&lt;br&gt;&lt;/br&gt; Elk live relatively long lives for herd animals, with some bulls living for over 15 years. Physiologically, they're similar to deer and other grazing animals with their patterns of travel and interaction with other creatures. Because of their size, though, they can damage an ecosystem, eating great amounts of food and sometimes competing with other herbivores for resources.&lt;/p&gt;&lt;p&gt;Bull elk keep their antlers for about 7 to 8 months of the year, maintaining them as a primary form of defense. The antlers of common elk stand 4 feet tall and spread about 6 feet wide. Both bulls and cows are quite strong, their kicks proving deadly deterrents against many would-be attackers.&lt;/p&gt;&lt;p&gt;Most breeds of elk stay in herds with upwards of 50 members. Herd members actively protect each other, doing what they can to defend those incapable of fleeing, yet also recognizing hopeless causes. Very few predators can stand up to a group of defensive elk, though wolves, bears, boars, and hunting cats often attack the young, sick, or unwary who venture away from the herd. While most natural predators steer clear of elk herds, many humanoid or monstrous hunters manage to pick off elk by relying on ranged weapons or great physical prowess.&lt;b&gt;&lt;/p&gt;&lt;p&gt;Habitat &amp; Society&lt;/b&gt;&lt;br&gt;&lt;/br&gt; During most of the year, elk maintain large groups of their own genders. Cows and the young tend to stick near dens, so bulls are more likely to be found wandering their wide territories. During mating season, a dominant bull maintains a harem of as many as 20 cows. Any threat to that establishment is met with violent force, with battles between rivals often resulting in fierce clashing of antlers and contests of strength-though such rarely prove deadly. During mating season, cows don't always produce offspring, though when they do, typically only one or two elk are born.&lt;/p&gt;&lt;p&gt;After mating season, cows care for calves for only a short time. Most are only nursed for a couple of months before they join with the rest of the herd. Elk are hibernating creatures, being almost unheard of during the winter season. During the remainder of the year, they roam and graze widely. When they make their tell-tale noise (called bugling,) it booms and echoes for miles, and females often consider the loudest males the most suitable as mates.&lt;/p&gt;&lt;p&gt;Elk migrate throughout the year, typically to avoid the snow. They move from low to high ground, where tree bark is an abundant food source. During the summer months, they graze on the grasses they can find. During dry seasons, elk often make great trips to find abundant food sources, which can sometimes force out lesser creatures from a habitat.&lt;/p&gt;&lt;p&gt;Elk are also know to vary widely from region to region.&lt;/p&gt;&lt;p&gt;Common in Brevoy, the River Kingdoms, and secluded spots of Numeria, river elks prove larger and heartier than most of their brethren. Named for their tendencies to travel along rivers and the comfort with which they enter water, these elk exhibit a daring unknown to most other breeds, the bulls willingly fighting to defend their herds from any perceived threats.&lt;/p&gt;&lt;p&gt;&lt;b&gt;Megaloceros&lt;/b&gt;&lt;br&gt; Similar in form to the elk but far superior in size is the megaloceros. The average male is a towering, dangerous creature with antlers that can alone weigh nearly 100 pounds. Unlike elk, megaloceros antlers are decidedly enormous and sometimes wider than their bodies are long.&lt;/p&gt;&lt;p&gt;This leads to common misconceptions and exaggerations about the creature's monstrous size. Conveniently for those pursued, megaloceros males have difficultly navigating thickly forested areas, making them natives of plains and the woods' edge.&lt;/p&gt;&lt;p&gt;&lt;b&gt;Elk/Megaloceros Companions Starting Statistics: Size&lt;/b&gt; Medium; &lt;b&gt;Speed&lt;/b&gt; 50 ft; &lt;b&gt;AC&lt;/b&gt; +1 natural armor; &lt;b&gt;Attack&lt;/b&gt; gore (1d6); &lt;b&gt;Ability Scores&lt;/b&gt; Str 12, Dex 17, Con 14, Int 2, Wis 15, Cha 5; &lt;b&gt;Special Qualities&lt;/b&gt; lowlight vision.&lt;/p&gt;&lt;p&gt;&lt;b&gt;7th-Level Advancement: Size&lt;/b&gt; Large; &lt;b&gt;AC&lt;/b&gt; +2 natural armor; &lt;b&gt;Attack&lt;/b&gt; gore (1d8) or 2 hooves (1d6); &lt;b&gt;Ability Scores&lt;/b&gt; Str +8, Dex -2, Con +4; &lt;b&gt;Special Qualities&lt;/b&gt; powerful charge.&lt;/p&gt;&lt;/h4&gt;&lt;/div&gt;</t>
  </si>
  <si>
    <t>Megaloceros Elk</t>
  </si>
  <si>
    <t>gore +7 (2d6+5) or 2 hooves +2 (1d6+2)</t>
  </si>
  <si>
    <t>powerful charge (4d6+7)</t>
  </si>
  <si>
    <t>Str 20, Dex 15, Con 18, Int 2, Wis 15, Cha 5</t>
  </si>
  <si>
    <t>&lt;link rel="stylesheet"href="PF.css"&gt;&lt;div&gt;&lt;h2&gt;Elk, Megaloceros &lt;/h2&gt;&lt;h3&gt;&lt;i&gt;This majestic beast stands the height of a man at its shoulders, a many-tipped rack of proud antlers crowning its head.&lt;/i&gt;&lt;/h3&gt;&lt;br&gt;&lt;/br&gt;&lt;/div&gt;&lt;div class="heading"&gt;&lt;p class="alignleft"&gt;Megaloceros Elk&lt;/p&gt;&lt;p class="alignright"&gt;CR 4&lt;/p&gt;&lt;div style="clear: both;"&gt;&lt;/div&gt;&lt;/div&gt;&lt;div&gt;&lt;h5&gt;&lt;b&gt;XP &lt;/b&gt;1,200&lt;/h5&gt;&lt;h5&gt;N Large animal &lt;/h5&gt;&lt;h5&gt;&lt;b&gt;Init &lt;/b&gt;+2; &lt;b&gt;Senses &lt;/b&gt;low-light vision; Perception +9&lt;/h5&gt;&lt;/div&gt;&lt;hr/&gt;&lt;div&gt;&lt;h5&gt;&lt;b&gt;DEFENSE&lt;/b&gt;&lt;/h5&gt;&lt;/div&gt;&lt;hr/&gt;&lt;div&gt;&lt;h5&gt;&lt;b&gt;AC &lt;/b&gt;16, touch 11, flat-footed 14 (+2 Dex, +5 natural, -1 size)&lt;/h5&gt;&lt;h5&gt;&lt;b&gt;hp &lt;/b&gt;34 (4d8+16)&lt;/h5&gt;&lt;h5&gt;&lt;b&gt;Fort &lt;/b&gt;+8, &lt;b&gt;Ref &lt;/b&gt;+8, &lt;b&gt;Will &lt;/b&gt;+3&lt;/h5&gt;&lt;/div&gt;&lt;hr/&gt;&lt;div&gt;&lt;h5&gt;&lt;b&gt;OFFENSE&lt;/b&gt;&lt;/h5&gt;&lt;/div&gt;&lt;hr/&gt;&lt;div&gt;&lt;h5&gt;&lt;b&gt;Spd &lt;/b&gt;50 ft.&lt;/h5&gt;&lt;h5&gt;&lt;b&gt;Melee &lt;/b&gt;gore +7 (2d6+5) or 2 hooves +2 (1d6+2)&lt;/h5&gt;&lt;h5&gt;&lt;b&gt;Space &lt;/b&gt;10 ft.; &lt;b&gt;Reach &lt;/b&gt;5 ft.&lt;/h5&gt;&lt;h5&gt;&lt;b&gt;Special Attacks &lt;/b&gt;powerful charge (4d6+7)&lt;/h5&gt;&lt;/div&gt;&lt;hr/&gt;&lt;div&gt;&lt;h5&gt;&lt;b&gt;STATISTICS&lt;/b&gt;&lt;/h5&gt;&lt;/div&gt;&lt;hr/&gt;&lt;div&gt;&lt;h5&gt;&lt;b&gt;Str&lt;/b&gt; 20, &lt;b&gt;Dex&lt;/b&gt; 15, &lt;b&gt;Con&lt;/b&gt; 18, &lt;b&gt;Int&lt;/b&gt; 2, &lt;b&gt;Wis&lt;/b&gt; 15, &lt;b&gt;Cha&lt;/b&gt; 5&lt;/h5&gt;&lt;h5&gt;&lt;b&gt;Base Atk &lt;/b&gt;+3; &lt;b&gt;CMB &lt;/b&gt;+9; &lt;b&gt;CMD &lt;/b&gt;21 (25 vs. trip)&lt;/h5&gt;&lt;h5&gt;&lt;b&gt;Feats &lt;/b&gt;Endurance, Lightning Reflexes, Run&lt;sup&gt;B&lt;/sup&gt;&lt;/h5&gt;&lt;h5&gt;&lt;b&gt;Skills &lt;/b&gt;Perception +9&lt;/h5&gt;&lt;/div&gt;&lt;hr/&gt;&lt;div&gt;&lt;h5&gt;&lt;b&gt;ECOLOGY&lt;/b&gt;&lt;/h5&gt;&lt;/div&gt;&lt;hr/&gt;&lt;div&gt;&lt;h5&gt;&lt;b&gt;Environment &lt;/b&gt; cold or temperate plains&lt;/h5&gt;&lt;h5&gt;&lt;b&gt;Organization &lt;/b&gt;solitary, pair, or herd (3-50)&lt;/h5&gt;&lt;h5&gt;&lt;b&gt;Treasure &lt;/b&gt;none&lt;/h5&gt;&lt;/div&gt;&lt;br&gt;&lt;/br&gt;&lt;div&gt;&lt;h4&gt;&lt;p&gt;&lt;p&gt;Powerful and swift land mammals, elk range through the plains, hills, and forests of many wildernesses, in great herds. Related to deer, elk prove important parts of many ecologies, being able to fend off or flee many threats while feeding greater predators. Their size, strength, and antlers-reaching up to 10 feet wide on some males- allow them to contend with most of their environment's dangers, though herds generally favor flight to combat.&lt;/p&gt;&lt;p&gt;Elk also prove exceptionably adaptable and remarkable survivors, capable of living through severe changes in weather and in a variety of environments without concern.&lt;/p&gt;&lt;p&gt;Many humanoid cultures rely on elk herds, using them as valued food sources, work animals, and companions.&lt;/p&gt;&lt;p&gt;Most breeds of elk stand between 3 and 5 feet tall and weigh between 350 and 550 pounds, with females being far slighter than males. Heartier stock, such as the river elk seen throughout the River Kingdoms, Brevoy, and much of northern Avistan and Iobaria, grow to approximately 6 feet tall and weigh between 700 and 1,100 pounds. In some secluded wilds, primeval megaloceros-massive ancestors of the elk-still flourish, standing up to 9 feet tall, with bulks of 1,500 pounds and antlers growing over 12 feet wide.&lt;/p&gt;&lt;p&gt;In all species, only male elk grow antlers. Female elk have the same statistics as males, but lack the gore or powerful charge attacks.&lt;b&gt;&lt;/p&gt;&lt;p&gt;Ecology&lt;/b&gt;&lt;br&gt;&lt;/br&gt; Elk live relatively long lives for herd animals, with some bulls living for over 15 years. Physiologically, they're similar to deer and other grazing animals with their patterns of travel and interaction with other creatures. Because of their size, though, they can damage an ecosystem, eating great amounts of food and sometimes competing with other herbivores for resources.&lt;/p&gt;&lt;p&gt;Bull elk keep their antlers for about 7 to 8 months of the year, maintaining them as a primary form of defense. The antlers of common elk stand 4 feet tall and spread about 6 feet wide. Both bulls and cows are quite strong, their kicks proving deadly deterrents against many would-be attackers.&lt;/p&gt;&lt;p&gt;Most breeds of elk stay in herds with upwards of 50 members. Herd members actively protect each other, doing what they can to defend those incapable of fleeing, yet also recognizing hopeless causes. Very few predators can stand up to a group of defensive elk, though wolves, bears, boars, and hunting cats often attack the young, sick, or unwary who venture away from the herd. While most natural predators steer clear of elk herds, many humanoid or monstrous hunters manage to pick off elk by relying on ranged weapons or great physical prowess.&lt;b&gt;&lt;/p&gt;&lt;p&gt;Habitat &amp; Society&lt;/b&gt;&lt;br&gt;&lt;/br&gt; During most of the year, elk maintain large groups of their own genders. Cows and the young tend to stick near dens, so bulls are more likely to be found wandering their wide territories. During mating season, a dominant bull maintains a harem of as many as 20 cows. Any threat to that establishment is met with violent force, with battles between rivals often resulting in fierce clashing of antlers and contests of strength-though such rarely prove deadly. During mating season, cows don't always produce offspring, though when they do, typically only one or two elk are born.&lt;/p&gt;&lt;p&gt;After mating season, cows care for calves for only a short time. Most are only nursed for a couple of months before they join with the rest of the herd. Elk are hibernating creatures, being almost unheard of during the winter season. During the remainder of the year, they roam and graze widely. When they make their tell-tale noise (called bugling,) it booms and echoes for miles, and females often consider the loudest males the most suitable as mates.&lt;/p&gt;&lt;p&gt;Elk migrate throughout the year, typically to avoid the snow. They move from low to high ground, where tree bark is an abundant food source. During the summer months, they graze on the grasses they can find. During dry seasons, elk often make great trips to find abundant food sources, which can sometimes force out lesser creatures from a habitat.&lt;/p&gt;&lt;p&gt;Elk are also know to vary widely from region to region.&lt;/p&gt;&lt;p&gt;Common in Brevoy, the River Kingdoms, and secluded spots of Numeria, river elks prove larger and heartier than most of their brethren. Named for their tendencies to travel along rivers and the comfort with which they enter water, these elk exhibit a daring unknown to most other breeds, the bulls willingly fighting to defend their herds from any perceived threats.&lt;/p&gt;&lt;p&gt;&lt;b&gt;Megaloceros&lt;/b&gt;&lt;br&gt; Similar in form to the elk but far superior in size is the megaloceros. The average male is a towering, dangerous creature with antlers that can alone weigh nearly 100 pounds. Unlike elk, megaloceros antlers are decidedly enormous and sometimes wider than their bodies are long.&lt;/p&gt;&lt;p&gt;This leads to common misconceptions and exaggerations about the creature's monstrous size. Conveniently for those pursued, megaloceros males have difficultly navigating thickly forested areas, making them natives of plains and the woods' edge.&lt;/p&gt;&lt;p&gt;&lt;b&gt;Elk/Megaloceros Companions Starting Statistics: Size&lt;/b&gt; Medium; &lt;b&gt;Speed&lt;/b&gt; 50 ft; &lt;b&gt;AC&lt;/b&gt; +1 natural armor; &lt;b&gt;Attack&lt;/b&gt; gore (1d6); &lt;b&gt;Ability Scores&lt;/b&gt; Str 12, Dex 17, Con 14, Int 2, Wis 15, Cha 5; &lt;b&gt;Special Qualities&lt;/b&gt; lowlight vision.&lt;/p&gt;&lt;p&gt;&lt;b&gt;7th-Level Advancement: Size&lt;/b&gt; Large; &lt;b&gt;AC&lt;/b&gt; +2 natural armor; &lt;b&gt;Attack&lt;/b&gt; gore (1d8) or 2 hooves (1d6); &lt;b&gt;Ability Scores&lt;/b&gt; Str +8, Dex -2, Con +4; &lt;b&gt;Special Qualities&lt;/b&gt; powerful charge.&lt;/p&gt;&lt;/h4&gt;&lt;/div&gt;</t>
  </si>
  <si>
    <t>Thawn</t>
  </si>
  <si>
    <t>14, touch 8, flat-footed 14</t>
  </si>
  <si>
    <t>(-1 Dex, +6 natural, -1 size)</t>
  </si>
  <si>
    <t>Fort +7, Ref +0, Will +2</t>
  </si>
  <si>
    <t>repulsive</t>
  </si>
  <si>
    <t>2 claws +4 (1d6+3/19-20)</t>
  </si>
  <si>
    <t>Str 17, Dex 8, Con 14, Int 7, Wis 12, Cha 6</t>
  </si>
  <si>
    <t>Great Fortitude, Throw Anything</t>
  </si>
  <si>
    <t>Craft (traps) +4, Stealth -2 (+2 amid mud or rocks)</t>
  </si>
  <si>
    <t>+6 Craft (traps), +4 Stealth amid mud or rocks</t>
  </si>
  <si>
    <t xml:space="preserve"> temperate hills and plains</t>
  </si>
  <si>
    <t>solitary, pair, or gang (3- 8)</t>
  </si>
  <si>
    <t>A hulking humanoid cloaked in ragged cloth limps forward, its malformed, tumorous arms ending in claws the length of scythe blades. From beneath its rags droop lengths of loose flesh and a strangled wheezing issues from its deformed lips.</t>
  </si>
  <si>
    <t>Repulsive (Ex) Thawns find the appearance of themselves and others of their kind revolting. As such, most wear heavy cloaks or otherwise obscure their countenances. All thawns within 30 feet of an uncloaked thawn must make a DC 15 Will save or be sickened for 1 round. This repulsion is all the more severe when a thawn sees its own reflection. Should a thawn be confronted with its own reflection (such as being presented with a mirror) it must make a DC 15 Will save or be sickened for 1d4+1 rounds.</t>
  </si>
  <si>
    <t>Grotesque nomads native to wretched plains and barren hills, thawns seem to bear the curse of both nature and the divine. Ogre-like in stature and dimwittedness, these monstrously ugly humanoids bear fold upon fold of sagging, excess flesh, draping them in wrinkled, poxriddled hides. This wretched appearance, in tandem with their great size and monstrous claws, leads most creatures to shun them. Indeed, even thawns find one another repulsive, creating a barely tolerable society of universal mistrust and loathing. Thawns average 9 feet tall and their excess skin pushes their average weight to 700 pounds. Ecology Often called "mud giants" due to the foul, mottled skin that hangs loosely from their misshapen frames, thawns are universally malformed and dreadful, though each is quite distinctive in its singular monstrousness. Hair only grows in small tufts-thick, oily, and black. Their eyes easily pick up the flaws in their appearance, driving them to hide their figures as much as possible. Such revulsion of their form has led many scholars to hypothesize that thawns once possessed a different one, potentially relating them directly to ogres, hill giants, or other humanoids victimized by the hands of some more powerful and malicious race. Such possibilities remain nothing more than conjecture, however, as the brutes have no ability and even less interest in retaining details of their history. Even with this overpowering self-loathing, ancient instincts drive thawns together for safety and procreation, and no other race tolerates their ugliness and savagery. Opportunistic feeders, thawns seek out fresh battlefields and the scraps of slain beasts, reluctantly sharing their pickings with other parasites and scavengers. Alone as they wander the lands, thawns take care of their own needs first and foremost, caring little for others of their kind. Disdaining anything like a fair fight, they excel at crafting clever decoys and simple traps. Though sizable creatures, thawns typically strive to draw as little attention to themselves as possible, preferring to craft convincing dummies from mud, stone, and animal carcasses while they wait in hiding. Habitat &amp; Society Most thawns collect in nomadic groups, wandering grim plains and moody hills more like ravaging gangs than tribes traveling out of necessity. While their dim intellects provide them the most basic tools to seek out what they need to survive, their lives prove pitiful and often violently short. Hateful of themselves and their own kind, thawns aspire to no great works. Their nomadism thus comes less from need as from indifference, as one ugly hillside or leaking cave proves little better or worse than any other. It's their own inhabitance that causes most thawns to move on, as once they've despoiled an area, it's then time to find new lands. This cycle of pillaging and pressing on proves uncomfortable to most thawns, but most lack the foresight to live any other way. Groups of thawns prove highly changeable, with members joining and leaving with little hesitation. As no love is lost between members, the savages drift apart as the whim takes them. Typically such changes in group structure go ignored, unless those left behind believe their former kinsman possesses some valuable information or reason for departing. Thawns don't believe in hoarding material possessions, disdaining most metals and valuables in part because shiny surfaces invariably betray their monstrous visages to them. They use whatever is nearest at hand to satisfy their basic needs, though some carry with them items of simple usefulness or trophies of brutal victories. They move away from defended and civilized areas out of simple survival instinct, but attack small groups of humanoids if driven to desperation. Occasionally some uninformed samaritan attempts to take pity on a thawn, believing it cast out merely for its appearance and simplicity. Such charity typically proves fatal, though, as in the case of these hulks, their outward ugliness matches a dull-witted sadism and raving, violent hatred of all living things. Even ogres, with whom they hold many similarities, revile thawns as mindless killers and bogeymen, attacking and slaying them on sight. If mud giants excel at any one thing, it's physical deception. Knowing most creatures' hatred of them and their widespread treatment as dangerous lepers, they have learned to hide themselves where no sane creature would lurk and deceive eyes that would seek them with loathing. Thus, thawns willingly lair and hide amid filth-choked pools, muddy ravines, rotting bogs, and worse places. To aid them in their ambushes, they often create cunningly hidden pits, similar simple traps, and, most notoriously, decoys. With their misshapen frames, it's not difficult to mistake a tall, awkward pile of mud and rocks covered in rags for a thawn, while the reverse also proves dangerously true. More than one wary traveler, sighting a thawn-like shape upon a low hillock or on a dusty trail, has circled widely to avoid the dangerous hunter only to blunder into the ambush of the true thawn lurking in wait. Treasure Thawns rarely keep any possessions other than those which they can carry, these typically being crude or foul items even the most desperate wayfarers wouldn't consider clothing or food. In filthy sacks or-even more revoltingly- slung in useful flesh folds, there is a 40% chance that any thawn possesses 1d4 unsettling items, typically scraps of skin, leather, and stolen cloth for the creation of new cloaks; trophies of skulls, bones, and hide bound into crude fetishes; and rotting animal meat of unwholesome cuts and uncertain origin. Such things are typically soiled beyond use and rarely valuable, but often suggest what victims the mud giant has recently preyed upon and where their foul wanderings have led them.</t>
  </si>
  <si>
    <t>&lt;link rel="stylesheet"href="PF.css"&gt;&lt;div&gt;&lt;h2&gt;Thawn&lt;/h2&gt;&lt;h3&gt;&lt;i&gt;A hulking humanoid cloaked in ragged cloth limps forward, its malformed, tumorous arms ending in claws the length of scythe blades. From beneath its rags droop lengths of loose flesh and a strangled wheezing issues from its deformed lips.&lt;/i&gt;&lt;/h3&gt;&lt;br&gt;&lt;/br&gt;&lt;/div&gt;&lt;div class="heading"&gt;&lt;p class="alignleft"&gt;Thawn&lt;/p&gt;&lt;p class="alignright"&gt;CR 2&lt;/p&gt;&lt;div style="clear: both;"&gt;&lt;/div&gt;&lt;/div&gt;&lt;div&gt;&lt;h5&gt;&lt;b&gt;XP &lt;/b&gt;600&lt;/h5&gt;&lt;h5&gt;CE Large humanoid (giant)&lt;/h5&gt;&lt;h5&gt;&lt;b&gt;Init &lt;/b&gt;-1; &lt;b&gt;Senses &lt;/b&gt;low-light vision; Perception +1&lt;/h5&gt;&lt;/div&gt;&lt;hr/&gt;&lt;div&gt;&lt;h5&gt;&lt;b&gt;DEFENSE&lt;/b&gt;&lt;/h5&gt;&lt;/div&gt;&lt;hr/&gt;&lt;div&gt;&lt;h5&gt;&lt;b&gt;AC &lt;/b&gt;14, touch 8, flat-footed 14 (-1 Dex, +6 natural, -1 size)&lt;/h5&gt;&lt;h5&gt;&lt;b&gt;hp &lt;/b&gt;19 (3d8+6)&lt;/h5&gt;&lt;h5&gt;&lt;b&gt;Fort &lt;/b&gt;+7, &lt;b&gt;Ref &lt;/b&gt;+0, &lt;b&gt;Will &lt;/b&gt;+2&lt;/h5&gt;&lt;h5&gt;&lt;b&gt;Weaknesses &lt;/b&gt;repulsive&lt;/h5&gt;&lt;/div&gt;&lt;hr/&gt;&lt;div&gt;&lt;h5&gt;&lt;b&gt;OFFENSE&lt;/b&gt;&lt;/h5&gt;&lt;/div&gt;&lt;hr/&gt;&lt;div&gt;&lt;h5&gt;&lt;b&gt;Spd &lt;/b&gt;30 ft.&lt;/h5&gt;&lt;h5&gt;&lt;b&gt;Melee &lt;/b&gt;2 claws +4 (1d6+3/19-20)&lt;/h5&gt;&lt;h5&gt;&lt;b&gt;Space &lt;/b&gt;10 ft.; &lt;b&gt;Reach &lt;/b&gt;10 ft.&lt;/h5&gt;&lt;/div&gt;&lt;hr/&gt;&lt;div&gt;&lt;h5&gt;&lt;b&gt;STATISTICS&lt;/b&gt;&lt;/h5&gt;&lt;/div&gt;&lt;hr/&gt;&lt;div&gt;&lt;h5&gt;&lt;b&gt;Str&lt;/b&gt; 17, &lt;b&gt;Dex&lt;/b&gt; 8, &lt;b&gt;Con&lt;/b&gt; 14, &lt;b&gt;Int&lt;/b&gt; 7, &lt;b&gt;Wis&lt;/b&gt; 12, &lt;b&gt;Cha&lt;/b&gt; 6&lt;/h5&gt;&lt;h5&gt;&lt;b&gt;Base Atk &lt;/b&gt;+2; &lt;b&gt;CMB &lt;/b&gt;+6; &lt;b&gt;CMD &lt;/b&gt;15&lt;/h5&gt;&lt;h5&gt;&lt;b&gt;Feats &lt;/b&gt;Great Fortitude, Throw Anything&lt;/h5&gt;&lt;h5&gt;&lt;b&gt;Skills &lt;/b&gt;Craft (traps) +4, Stealth -2 (+2 amid mud or rocks); &lt;b&gt;Racial Modifiers &lt;/b&gt;+6 Craft (traps), +4 Stealth amid mud or rocks&lt;/h5&gt;&lt;h5&gt;&lt;b&gt;Languages &lt;/b&gt;Giant&lt;/h5&gt;&lt;/div&gt;&lt;hr/&gt;&lt;div&gt;&lt;h5&gt;&lt;b&gt;ECOLOGY&lt;/b&gt;&lt;/h5&gt;&lt;/div&gt;&lt;hr/&gt;&lt;div&gt;&lt;h5&gt;&lt;b&gt;Environment &lt;/b&gt; temperate hills and plains&lt;/h5&gt;&lt;h5&gt;&lt;b&gt;Organization &lt;/b&gt;solitary, pair, or gang (3- 8)&lt;/h5&gt;&lt;h5&gt;&lt;b&gt;Treasure &lt;/b&gt;standard&lt;/h5&gt;&lt;/div&gt;&lt;hr/&gt;&lt;div&gt;&lt;h5&gt;&lt;b&gt;SPECIAL ABILITIES&lt;/b&gt;&lt;/h5&gt;&lt;/div&gt;&lt;hr/&gt;&lt;div&gt;&lt;h5&gt;&lt;b&gt;Repulsive (Ex)&lt;/b&gt; Thawns find the appearance of themselves and others of their kind revolting. As such, most wear heavy cloaks or otherwise obscure their countenances. All thawns within 30 feet of an uncloaked thawn must make a DC 15 Will save or be sickened for 1 round. This repulsion is all the more severe when a thawn sees its own reflection. Should a thawn be confronted with its own reflection (such as being presented with a mirror) it must make a DC 15 Will save or be sickened for 1d4+1 rounds.&lt;/h5&gt;&lt;/div&gt;&lt;br&gt;&lt;/br&gt;&lt;div&gt;&lt;h4&gt;&lt;p&gt;&lt;p&gt;Grotesque nomads native to wretched plains and barren hills, thawns seem to bear the curse of both nature and the divine. Ogre-like in stature and dimwittedness, these monstrously ugly humanoids bear fold upon fold of sagging, excess flesh, draping them in wrinkled, poxriddled hides. This wretched appearance, in tandem with their great size and monstrous claws, leads most creatures to shun them. Indeed, even thawns find one another repulsive, creating a barely tolerable society of universal mistrust and loathing.&lt;/p&gt;&lt;p&gt;Thawns average 9 feet tall and their excess skin pushes their average weight to 700 pounds.&lt;b&gt;&lt;/p&gt;&lt;p&gt;Ecology&lt;/b&gt;&lt;br&gt;&lt;/br&gt; Often called "mud giants" due to the foul, mottled skin that hangs loosely from their misshapen frames, thawns are universally malformed and dreadful, though each is quite distinctive in its singular monstrousness. Hair only grows in small tufts-thick, oily, and black. Their eyes easily pick up the flaws in their appearance, driving them to hide their figures as much as possible. Such revulsion of their form has led many scholars to hypothesize that thawns once possessed a different one, potentially relating them directly to ogres, hill giants, or other humanoids victimized by the hands of some more powerful and malicious race. Such possibilities remain nothing more than conjecture, however, as the brutes have no ability and even less interest in retaining details of their history. Even with this overpowering self-loathing, ancient instincts drive thawns together for safety and procreation, and no other race tolerates their ugliness and savagery.&lt;/p&gt;&lt;p&gt;Opportunistic feeders, thawns seek out fresh battlefields and the scraps of slain beasts, reluctantly sharing their pickings with other parasites and scavengers. Alone as they wander the lands, thawns take care of their own needs first and foremost, caring little for others of their kind. Disdaining anything like a fair fight, they excel at crafting clever decoys and simple traps. Though sizable creatures, thawns typically strive to draw as little attention to themselves as possible, preferring to craft convincing dummies from mud, stone, and animal carcasses while they wait in hiding.&lt;b&gt;&lt;/p&gt;&lt;p&gt;Habitat &amp; Society&lt;/b&gt;&lt;br&gt;&lt;/br&gt; Most thawns collect in nomadic groups, wandering grim plains and moody hills more like ravaging gangs than tribes traveling out of necessity. While their dim intellects provide them the most basic tools to seek out what they need to survive, their lives prove pitiful and often violently short. Hateful of themselves and their own kind, thawns aspire to no great works. Their nomadism thus comes less from need as from indifference, as one ugly hillside or leaking cave proves little better or worse than any other.&lt;/p&gt;&lt;p&gt;It's their own inhabitance that causes most thawns to move on, as once they've despoiled an area, it's then time to find new lands. This cycle of pillaging and pressing on proves uncomfortable to most thawns, but most lack the foresight to live any other way. Groups of thawns prove highly changeable, with members joining and leaving with little hesitation. As no love is lost between members, the savages drift apart as the whim takes them. Typically such changes in group structure go ignored, unless those left behind believe their former kinsman possesses some valuable information or reason for departing.&lt;/p&gt;&lt;p&gt;Thawns don't believe in hoarding material possessions, disdaining most metals and valuables in part because shiny surfaces invariably betray their monstrous visages to them. They use whatever is nearest at hand to satisfy their basic needs, though some carry with them items of simple usefulness or trophies of brutal victories. They move away from defended and civilized areas out of simple survival instinct, but attack small groups of humanoids if driven to desperation. Occasionally some uninformed samaritan attempts to take pity on a thawn, believing it cast out merely for its appearance and simplicity. Such charity typically proves fatal, though, as in the case of these hulks, their outward ugliness matches a dull-witted sadism and raving, violent hatred of all living things.&lt;/p&gt;&lt;p&gt;Even ogres, with whom they hold many similarities, revile thawns as mindless killers and bogeymen, attacking and slaying them on sight.&lt;/p&gt;&lt;p&gt;If mud giants excel at any one thing, it's physical deception. Knowing most creatures' hatred of them and their widespread treatment as dangerous lepers, they have learned to hide themselves where no sane creature would lurk and deceive eyes that would seek them with loathing.&lt;/p&gt;&lt;p&gt;Thus, thawns willingly lair and hide amid filth-choked pools, muddy ravines, rotting bogs, and worse places. To aid them in their ambushes, they often create cunningly hidden pits, similar simple traps, and, most notoriously, decoys.&lt;/p&gt;&lt;p&gt;With their misshapen frames, it's not difficult to mistake a tall, awkward pile of mud and rocks covered in rags for a thawn, while the reverse also proves dangerously true. More than one wary traveler, sighting a thawn-like shape upon a low hillock or on a dusty trail, has circled widely to avoid the dangerous hunter only to blunder into the ambush of the true thawn lurking in wait.&lt;/p&gt;&lt;p&gt;&lt;b&gt;Treasure&lt;/b&gt;&lt;br&gt; Thawns rarely keep any possessions other than those which they can carry, these typically being crude or foul items even the most desperate wayfarers wouldn't consider clothing or food.&lt;/p&gt;&lt;p&gt;In filthy sacks or-even more revoltingly- slung in useful flesh folds, there is a 40% chance that any thawn possesses 1d4 unsettling items, typically scraps of skin, leather, and stolen cloth for the creation of new cloaks; trophies of skulls, bones, and hide bound into crude fetishes; and rotting animal meat of unwholesome cuts and uncertain origin. Such things are typically soiled beyond use and rarely valuable, but often suggest what victims the mud giant has recently preyed upon and where their foul wanderings have led them.&lt;/p&gt;&lt;/h4&gt;&lt;/div&gt;</t>
  </si>
  <si>
    <t>Brush Thylacine</t>
  </si>
  <si>
    <t>bite +5 (1d6+4/19-20)</t>
  </si>
  <si>
    <t>Str 16, Dex 14, Con 19, Int 2, Wis 13, Cha 7</t>
  </si>
  <si>
    <t>Skill Focus (Perception), Step Up</t>
  </si>
  <si>
    <t>Acrobatics +6 (+10 jumping), Perception +8, Stealth +6</t>
  </si>
  <si>
    <t>+4 Acrobatics when jumping</t>
  </si>
  <si>
    <t>powerful jaws</t>
  </si>
  <si>
    <t>This odd creature is about the size of a dog, but it has the slender build of a cat, heavy whiskers, and dark stripes down its back. Its long tail flips about, smacking the ground as it scans the woods. It yips and bays in a complex pattern, offering warning to anything that may cross its path.</t>
  </si>
  <si>
    <t>Thylacine</t>
  </si>
  <si>
    <t>Thylacines are large marsupial carnivores. They typically hunt alone, only occasionally forming small packs. Thylacines hunt at night, and rest during the day in nests hidden away from the world in hollowed trees or bushes. Farmers fear the creatures, blaming all manner of problems on them. However, thylacines are quite shy and antisocial, and usually avoid human settlements. Because of their odd, almost hybrid appearance, thylacines have a far harsher reputation than they probably should, playing a sort of bogeyman role in farming communities. Ecology At a distance, thylacines are sometimes mistaken for dogs or jackals, but can be easily identified by the defining stripes on their gold-hued backs. Thylacines usually have between 13 and 21 dark stripes. Their muscular jaws, filled with teeth, can gape open to an impressive 120 degrees. While thylacines may appear rather quick, they are far from proficient runners. Due to their oddly shaped legs, their run is awkward and slow. However, the animals can stand on their haunches for short periods, helping them to fend off other predators and kill larger prey. Thylacines are also capable jumpers, not dissimilar to kangaroos, and often surprise opponents with this ability. By most standards, a thylacine's senses aren't impressive. They can see and hear well enough to hunt prey, but their olfactory senses, while competent, do not approach canine levels. Thylacines hunt in a manner similar to wolves, focusing on wearing down prey by chasing and harrying instead of direct attacks. Their stomachs are able to greatly distend, enabling thylacines to eat vast amounts of food in a single sitting, devouring larger animals to compensate for long periods of drought or poor hunting. Thylacines are quite cowardly, avoiding confrontation whenever possible. If cornered, a thylacine tries to frighten off attackers with growls, hisses, and threat-yawns, in which it displays its teeth and the full extent of its wide jaws. If these threat displays are ineffective, however, a thylacine does not hesitate to attack. Their powerful jaws may not snap bones, but they can still make quick work of an unprepared traveler. In addition, thylacines are not picky eaters. If driven to starvation, they aren't afraid to hunt humans, in which case their nocturnal hunting cycles tend to lead them to attack sleeping travelers or outlying farms. Thylacines are fiercely independent. While wolves and other canines can be tamed and domesticated, thylacines are wild without exception. If captured, they become territorial and mark everything they can in their territories with strong-smelling odors from their scent glands. Many a farmer has made the sad mistake of attempting to domesticate a thylacine, only to find his farm smelling atrocious and his livestock killed in the night. An adult thylacine stands 2 feet tall at the shoulder, is 4 feet long (not counting an additional 2 feet of tail), and weighs roughly 50 pounds. The larger and more aggressive brush thylacine breed can reach almost 8 feet long from nose to tail-tip, though still only weighing 100 pounds. Habitat &amp; Society Thylacines breed year-round, but like most marsupials, they don't maintain strong family ties. Females keep their young in pouches. Unlike many marsupials, males also have pouches, but these are to protect their genitals, not their young. Females produce about 10 viable joeys in a given breeding season, but only about four can expect to see more than a year of life. The average thylacine lives between 4 and 10 years. Thylacines keep dens similar to those of plains mammals such as foxes and cougars. Dens are often very hard to find, in trees, caves, or other inconvenient locations out of the way of most predators, and in natural shade. Thylacine young reside in the den for only a short period, as joeys stay in their mothers' pouches for most of their development. During periods when a mother is incubating her young, she can be downright violent to trespassers or any other potential threats. Regional Variants Several breeds of thylacine are known to exist, hunting plains and woodlands in regions of Avistan, Garund, and beyond. Three of the most common are noted here. Blood Cougar: Not actually related to the big cats, Tian thylacines are known as blood cougars for their vivid red coloring. Surprisingly, they are often kept as pets by Tian-La leaders, as blood cougars are more easily domesticated and tamed, and serve as far better companions and hunting aids. Although they are slightly smaller than normal thylacines, they make up for it in ferocity and cunning. These red beasts have the advanced creature template (Pathfinder RPG Bestiary 294). Casmar Thylacine: In Casmaron, most thylacines are smaller than the typical beast. For this reason, they tend to form larger packs, often twice the size of an average thylacine pack. These smaller beasts stand 6 inches to a foot shorter at the shoulders. Casmar thylacines are normal thylacines with the young creature template added (Pathfinder RPG Bestiary 295), and gather in packs of 2-10. Sarusan Wolf: The Sarusan wolf is a slightly bigger and more doglike form of the normal thylacine. Whereas indigenous people refer to the thylacine as a lion or other great cat, the Sarusan wolf has an unmistakable canine jaw. While they are physically larger, Sarusan wolves are actually less hardy than their traditional cousins, due to poor weight allocation. Prone to tiring quickly and falling down, Sarusan wolves focus more on rapid takedowns of their prey. Sarusan wolves have a Constitution score of 12 and gain Power Attack as a bonus feat. Thylacine Companions Starting Statistics: Size Small; Speed 30 ft; Attack bite (1d4); Ability Scores Str 12, Dex 15, Con 16, Int 2, Wis 13, Cha 7; Special Qualities low-light vision, powerful jaws. 4th-Level Advancement: Size Medium; AC +2 natural armor; Attack bite (1d6); Ability Scores Str +4, Dex -2, Con +4.</t>
  </si>
  <si>
    <t>&lt;link rel="stylesheet"href="PF.css"&gt;&lt;div&gt;&lt;h2&gt;Thylacine, Brush &lt;/h2&gt;&lt;h3&gt;&lt;i&gt;This odd creature is about the size of a dog, but it has the slender build of a cat, heavy whiskers, and dark stripes down its back. Its long tail flips about, smacking the ground as it scans the woods. It yips and bays in a complex pattern, offering warning to anything that may cross its path.&lt;/i&gt;&lt;/h3&gt;&lt;br&gt;&lt;/br&gt;&lt;/div&gt;&lt;div class="heading"&gt;&lt;p class="alignleft"&gt;Brush Thylacine&lt;/p&gt;&lt;p class="alignright"&gt;CR 2&lt;/p&gt;&lt;div style="clear: both;"&gt;&lt;/div&gt;&lt;/div&gt;&lt;div&gt;&lt;h5&gt;&lt;b&gt;XP &lt;/b&gt;600&lt;/h5&gt;&lt;h5&gt;N Medium animal &lt;/h5&gt;&lt;h5&gt;&lt;b&gt;Init &lt;/b&gt;+2; &lt;b&gt;Senses &lt;/b&gt;low-light vision; Perception +8&lt;/h5&gt;&lt;/div&gt;&lt;hr/&gt;&lt;div&gt;&lt;h5&gt;&lt;b&gt;DEFENSE&lt;/b&gt;&lt;/h5&gt;&lt;/div&gt;&lt;hr/&gt;&lt;div&gt;&lt;h5&gt;&lt;b&gt;AC &lt;/b&gt;14, touch 12, flat-footed 12 (+2 Dex, +2 natural)&lt;/h5&gt;&lt;h5&gt;&lt;b&gt;hp &lt;/b&gt;25 (3d8+12)&lt;/h5&gt;&lt;h5&gt;&lt;b&gt;Fort &lt;/b&gt;+7, &lt;b&gt;Ref &lt;/b&gt;+5, &lt;b&gt;Will &lt;/b&gt;+2&lt;/h5&gt;&lt;/div&gt;&lt;hr/&gt;&lt;div&gt;&lt;h5&gt;&lt;b&gt;OFFENSE&lt;/b&gt;&lt;/h5&gt;&lt;/div&gt;&lt;hr/&gt;&lt;div&gt;&lt;h5&gt;&lt;b&gt;Spd &lt;/b&gt;30 ft.&lt;/h5&gt;&lt;h5&gt;&lt;b&gt;Melee &lt;/b&gt;bite +5 (1d6+4/19-20)&lt;/h5&gt;&lt;h5&gt;&lt;b&gt;Space &lt;/b&gt;5 ft.; &lt;b&gt;Reach &lt;/b&gt;5 ft.&lt;/h5&gt;&lt;/div&gt;&lt;hr/&gt;&lt;div&gt;&lt;h5&gt;&lt;b&gt;STATISTICS&lt;/b&gt;&lt;/h5&gt;&lt;/div&gt;&lt;hr/&gt;&lt;div&gt;&lt;h5&gt;&lt;b&gt;Str&lt;/b&gt; 16, &lt;b&gt;Dex&lt;/b&gt; 14, &lt;b&gt;Con&lt;/b&gt; 19, &lt;b&gt;Int&lt;/b&gt; 2, &lt;b&gt;Wis&lt;/b&gt; 13, &lt;b&gt;Cha&lt;/b&gt; 7&lt;/h5&gt;&lt;h5&gt;&lt;b&gt;Base Atk &lt;/b&gt;+2; &lt;b&gt;CMB &lt;/b&gt;+5; &lt;b&gt;CMD &lt;/b&gt;17 (21 vs. trip)&lt;/h5&gt;&lt;h5&gt;&lt;b&gt;Feats &lt;/b&gt;Skill Focus (Perception), Step Up&lt;/h5&gt;&lt;h5&gt;&lt;b&gt;Skills &lt;/b&gt;Acrobatics +6 (+10 jumping), Perception +8, Stealth +6; &lt;b&gt;Racial Modifiers &lt;/b&gt;+4 Acrobatics when jumping&lt;/h5&gt;&lt;h5&gt;&lt;b&gt;SQ &lt;/b&gt;powerful jaws&lt;/h5&gt;&lt;/div&gt;&lt;hr/&gt;&lt;div&gt;&lt;h5&gt;&lt;b&gt;ECOLOGY&lt;/b&gt;&lt;/h5&gt;&lt;/div&gt;&lt;hr/&gt;&lt;div&gt;&lt;h5&gt;&lt;b&gt;Environment &lt;/b&gt; temperate forest&lt;/h5&gt;&lt;h5&gt;&lt;b&gt;Organization &lt;/b&gt;solitary or pack (2-5)&lt;/h5&gt;&lt;h5&gt;&lt;b&gt;Treasure &lt;/b&gt;none&lt;/h5&gt;&lt;/div&gt;&lt;br&gt;&lt;/br&gt;&lt;div&gt;&lt;h4&gt;&lt;p&gt;&lt;p&gt;Thylacines are large marsupial carnivores. They typically hunt alone, only occasionally forming small packs.&lt;/p&gt;&lt;p&gt;Thylacines hunt at night, and rest during the day in nests hidden away from the world in hollowed trees or bushes. Farmers fear the creatures, blaming all manner of problems on them. However, thylacines are quite shy and antisocial, and usually avoid human settlements. Because of their odd, almost hybrid appearance, thylacines have a far harsher reputation than they probably should, playing a sort of bogeyman role in farming communities.&lt;b&gt;&lt;/p&gt;&lt;p&gt;Ecology&lt;/b&gt;&lt;br&gt;&lt;/br&gt; At a distance, thylacines are sometimes mistaken for dogs or jackals, but can be easily identified by the defining stripes on their gold-hued backs. Thylacines usually have between 13 and 21 dark stripes. Their muscular jaws, filled with teeth, can gape open to an impressive 120 degrees.&lt;/p&gt;&lt;p&gt;While thylacines may appear rather quick, they are far from proficient runners. Due to their oddly shaped legs, their run is awkward and slow. However, the animals can stand on their haunches for short periods, helping them to fend off other predators and kill larger prey. Thylacines are also capable jumpers, not dissimilar to kangaroos, and often surprise opponents with this ability.&lt;/p&gt;&lt;p&gt;By most standards, a thylacine's senses aren't impressive. They can see and hear well enough to hunt prey, but their olfactory senses, while competent, do not approach canine levels. Thylacines hunt in a manner similar to wolves, focusing on wearing down prey by chasing and harrying instead of direct attacks. Their stomachs are able to greatly distend, enabling thylacines to eat vast amounts of food in a single sitting, devouring larger animals to compensate for long periods of drought or poor hunting.&lt;/p&gt;&lt;p&gt;Thylacines are quite cowardly, avoiding confrontation whenever possible. If cornered, a thylacine tries to frighten off attackers with growls, hisses, and threat-yawns, in which it displays its teeth and the full extent of its wide jaws. If these threat displays are ineffective, however, a thylacine does not hesitate to attack. Their powerful jaws may not snap bones, but they can still make quick work of an unprepared traveler. In addition, thylacines are not picky eaters. If driven to starvation, they aren't afraid to hunt humans, in which case their nocturnal hunting cycles tend to lead them to attack sleeping travelers or outlying farms.&lt;/p&gt;&lt;p&gt;Thylacines are fiercely independent. While wolves and other canines can be tamed and domesticated, thylacines are wild without exception. If captured, they become territorial and mark everything they can in their territories with strong-smelling odors from their scent glands.&lt;/p&gt;&lt;p&gt;Many a farmer has made the sad mistake of attempting to domesticate a thylacine, only to find his farm smelling atrocious and his livestock killed in the night.&lt;/p&gt;&lt;p&gt;An adult thylacine stands 2 feet tall at the shoulder, is 4 feet long (not counting an additional 2 feet of tail), and weighs roughly 50 pounds. The larger and more aggressive brush thylacine breed can reach almost 8 feet long from nose to tail-tip, though still only weighing 100 pounds.&lt;b&gt;&lt;/p&gt;&lt;p&gt;Habitat &amp; Society&lt;/b&gt;&lt;br&gt;&lt;/br&gt; Thylacines breed year-round, but like most marsupials, they don't maintain strong family ties. Females keep their young in pouches. Unlike many marsupials, males also have pouches, but these are to protect their genitals, not their young. Females produce about 10 viable joeys in a given breeding season, but only about four can expect to see more than a year of life. The average thylacine lives between 4 and 10 years.&lt;/p&gt;&lt;p&gt;Thylacines keep dens similar to those of plains mammals such as foxes and cougars. Dens are often very hard to find, in trees, caves, or other inconvenient locations out of the way of most predators, and in natural shade. Thylacine young reside in the den for only a short period, as joeys stay in their mothers' pouches for most of their development.&lt;/p&gt;&lt;p&gt;During periods when a mother is incubating her young, she can be downright violent to trespassers or any other potential threats.&lt;/p&gt;&lt;p&gt;&lt;b&gt;Regional Variants&lt;/b&gt;&lt;br&gt; Several breeds of thylacine are known to exist, hunting plains and woodlands in regions of Avistan, Garund, and beyond. Three of the most common are noted here.&lt;/p&gt;&lt;p&gt;&lt;b&gt;Blood Cougar:&lt;/b&gt; Not actually related to the big cats, Tian thylacines are known as blood cougars for their vivid red coloring. Surprisingly, they are often kept as pets by Tian-La leaders, as blood cougars are more easily domesticated and tamed, and serve as far better companions and hunting aids. Although they are slightly smaller than normal thylacines, they make up for it in ferocity and cunning. These red beasts have the advanced creature template (Pathfinder RPG Bestiary 294).&lt;/p&gt;&lt;p&gt;&lt;b&gt;Casmar Thylacine:&lt;/b&gt; In Casmaron, most thylacines are smaller than the typical beast. For this reason, they tend to form larger packs, often twice the size of an average thylacine pack. These smaller beasts stand 6 inches to a foot shorter at the shoulders. Casmar thylacines are normal thylacines with the young creature template added (Pathfinder RPG Bestiary 295), and gather in packs of 2-10.&lt;/p&gt;&lt;p&gt;&lt;b&gt;Sarusan Wolf:&lt;/b&gt; The Sarusan wolf is a slightly bigger and more doglike form of the normal thylacine. Whereas indigenous people refer to the thylacine as a lion or other great cat, the Sarusan wolf has an unmistakable canine jaw. While they are physically larger, Sarusan wolves are actually less hardy than their traditional cousins, due to poor weight allocation. Prone to tiring quickly and falling down, Sarusan wolves focus more on rapid takedowns of their prey. Sarusan wolves have a Constitution score of 12 and gain Power Attack as a bonus feat.&lt;/p&gt;&lt;p&gt;&lt;b&gt;Thylacine Companions&lt;/b&gt;&lt;br&gt; &lt;b&gt;Starting Statistics: Size&lt;/b&gt; Small; &lt;b&gt;Speed&lt;/b&gt; 30 ft; &lt;b&gt;Attack&lt;/b&gt; bite (1d4); &lt;b&gt;Ability Scores&lt;/b&gt; Str 12, Dex 15, Con 16, Int 2, Wis 13, Cha 7; &lt;b&gt;Special Qualities&lt;/b&gt; low-light vision, powerful jaws.&lt;/p&gt;&lt;p&gt;&lt;b&gt;4th-Level Advancement: Size&lt;/b&gt; Medium; &lt;b&gt;AC&lt;/b&gt; +2 natural armor; &lt;b&gt;Attack&lt;/b&gt; bite (1d6); &lt;b&gt;Ability Scores&lt;/b&gt; Str +4, Dex -2, Con +4.&lt;/p&gt;&lt;/h4&gt;&lt;/div&gt;</t>
  </si>
  <si>
    <t>Rorkoun</t>
  </si>
  <si>
    <t>18, touch 10, flat-footed 16</t>
  </si>
  <si>
    <t>(+2 Dex, +8 natural, -2 size)</t>
  </si>
  <si>
    <t>Fort +9, Ref +5, Will +7</t>
  </si>
  <si>
    <t>vulnerability to acid</t>
  </si>
  <si>
    <t>bite +11 (2d6+7 plus grab), tail slap +6 (2d6+3 plus grab)</t>
  </si>
  <si>
    <t>gob +6 (1d6 plus stuck)</t>
  </si>
  <si>
    <t>constrict (2d8+7), gob</t>
  </si>
  <si>
    <t>Str 25, Dex 14, Con 18, Int 9, Wis 12, Cha 10</t>
  </si>
  <si>
    <t>Blind-Fight, Great Fortitude, Greater Grapple, Improved Grapple, Stealthy</t>
  </si>
  <si>
    <t>Escape Artist +11, Perception +13, Stealth +8, Swim +23</t>
  </si>
  <si>
    <t>Common, Goblin (does not speak)</t>
  </si>
  <si>
    <t>deathwatch, squeeze</t>
  </si>
  <si>
    <t>A large amber eye tops a swollen head, surrounded evenly by four mouths loaded with needle-sharp teeth. This enormously long, yet slender creature stretches the length of five men and appears to be composed of twisted strands of pallid flesh and veiny musculature. The tentacle-like thing moves with the awkward, alien speed of a hunting insect, unnaturally still one moment and darting forth with incredible speed the next.</t>
  </si>
  <si>
    <t>AP 32</t>
  </si>
  <si>
    <t>Aquatic Dependency (Ex) A rorkoun violently dehydrates as soon as its body is wholly removed from water. Every round that part of a rorkoun's space does not occupy the same square as a significant body of water (50 gallons or more), the creature takes damage equal to the number of rounds it has been outside water. The rorkoun stops taking damage as soon as it reenters the water. Gob (Ex) A rorkoun can spit a wad of viscous slaver at its prey. As a standard action, the rorkoun can make a ranged touch attack at a single creature up to 30 feet away. Creatures of Large size or smaller that are struck by the attack must succeed on a DC 18 Reflex save or become entangled. Flying creatures that fail their Reflex save fall to the ground. An entangled creature can escape by making a DC 18 Escape Artist or Strength check. Should an entangled target take any amount of acid damage, the sticky saliva is instantly dissolved. The save, skill, and ability check DCs are Constitution-based. Squeeze (Ex) Able to manipulate the shape of its highly malleable body, a rorkoun can easily slip through spaces not normally accessible to a creature of its size. For the purposes of determining how small a space a rorkoun can squeeze through, treat it as one size category smaller. A rorkoun can move into even smaller spaces by contracting, allowing it to treat its size as two size categories smaller.</t>
  </si>
  <si>
    <t>Little-known denizens of the Darklands, rorkouns prey upon the unwary from lairs amid the deepest pools and waterways. Known as "wretch worms" and "eyes of Orv," these disgusting abominations writhe through flooded pits and crevices, feeding upon nearly all they encounter and occasionally breaking forth from the depths into the world of light to glut themselves upon the plump, tender creatures found there. Rorkouns measure over 25 feet in length, and beneath the strange secretions that provide them with a false, apparent bulk, the creatures possess a ribbon-thin body only a foot wide. A typical rorkoun weighs a mere 200 pounds. Ecology Little is known of the anatomy and life processes of rorkouns because of both their rarity and their fundamental dependency on water. As soon as a rorkoun leaves the water-which none ever do willingly, even to pursue the most tempting prey-it begins dehydrating at a deadly rate. Most that are ripped from their native pools wither to long strips of jerky-like flesh in a few short minutes. Thus, much of what is known of the beasts comes from direct observation, a methodology that proves dangerous for most researchers. Rorkouns possess lengthy bodies similar to tapeworms, with simple, decentralized bodily systems. Their flat, oblong heads branch into four split mouthparts set on throat-like stalks. At the top of the head, a single, bulging eye scans the creature's surroundings with uncanny sensitivity. Their heads are the thickest parts of their bodies, which taper gradually to a powerful tail. The strangest quality of these creatures is that their body exudes a rubbery, gluelike substance that swiftly hardens into a flexible, puttylike mass. Rorkouns use these secretions to better protect their bodies, seal off their chosen lairs (to prevent water from seeping out), and capture their prey. Several explorers who have encountered rorkouns have spread unnerving stories regarding the beasts, suggesting that rorkouns are not individual creatures but rather the impossibly long appendages of some unknown aberrant body. Their hesitance to leave the water is thus claimed to be because they are incapable of separating themselves from their greater body; the frantic thrashing of rorkoun that are forcibly removed from the water as they struggle to return is compared to the final desperate twitches of an amputated limb. What terrible body might support limbs as vile as rorkouns few dare to conjecture, but whatever hidden beings (or more terrible still, single being) manipulate these horrors from the darkness must be unlike anything known to the denizens of Golarion's surface-and must hunger endlessly. Habitat &amp; Society Solitary creatures, rorkoun rarely share hunting grounds. Most, upon encountering another of their kind, attempt to leave the vicinity, avoiding any sort of confrontation and often ridding the area of both creatures. This aversion proves baffling, especially considering the extreme rarity of the beasts, though some suggest that the abominations might prove more receptive toward others of their kind when far below the surface. Those scholars who study rorkouns claim the strange beasts understand both the Common language and that of goblins, though most believe the creatures also have a silent language used among their own kind-despite the creatures' tendency to avoid contact with one another. They frequently live near goblin and mite communities. While these species share an ecological niche as scavengers and occasional hunters, the connection is a bit more complex. Rorkouns never hunt goblins or mites as they find the taste of their flesh repulsive. The creatures do, however, find the savory flavor of greater humanoids succulent; they appreciate the zeal with which those races seek to exterminate goblinkind, as it brings prey close to their lairs for them to feast on. Cowardly and secretive, rorkouns lurk in murky pools or bogs near such creatures' camps, hoping to provoke a fight. Once the battle begins, rorkouns strike, picking off the weakest creatures in the fray before slinking off to digest the meal in the privacy of their dens or some other location where their prey's allies might find it difficult to follow. A rorkoun's benefactors rarely understand the reason for this strange kind of cooperation. While mites tend to fear and flee the aberrations-just as they do most creatures- goblins often concoct more elaborate reasons for why these alien horrors might aid them. Typically, a particularly imaginative goblin convinces his tribe that the rorkoun is in fact a god and that they are its chosen people. All too often this inspires the community to new heights of crazed zealotry and the invention of bizarre forms of sacrifice and adoration. Occasionally rorkouns find their way into the dilapidated or abandoned sewer systems of ruined or declining cities where the shattered remains of such networks have collapsed and formed connections to the Darklands. There rorkouns crawl and swim their way through the slick tunnels and drainpipes, feeding on refuse, vermin, and the occasional sewer dweller or rat catcher. Such unusual beasts rarely prove significant threats, emerging to menace the surface only through what abandoned tunnels and drainage ditches they might happen upon.</t>
  </si>
  <si>
    <t>&lt;link rel="stylesheet"href="PF.css"&gt;&lt;div&gt;&lt;h2&gt;Rorkoun&lt;/h2&gt;&lt;h3&gt;&lt;i&gt;&lt;i&gt;A large amber eye tops a swollen head&lt;/i&gt;, &lt;i&gt;surrounded evenly by four mouths loaded with needle-sharp teeth. This enormously long&lt;/i&gt;, &lt;i&gt;yet slender creature stretches the length of five men and appears to be composed of twisted strands of pallid flesh and veiny musculature. The tentacle-like thing moves with the awkward&lt;/i&gt;, &lt;i&gt;alien speed of a hunting insect&lt;/i&gt;, &lt;i&gt;unnaturally still one moment and darting forth with incredible speed the next.&lt;/i&gt;&lt;/i&gt;&lt;/h3&gt;&lt;br&gt;&lt;/br&gt;&lt;/div&gt;&lt;div class="heading"&gt;&lt;p class="alignleft"&gt;Rorkoun&lt;/p&gt;&lt;p class="alignright"&gt;CR 6&lt;/p&gt;&lt;div style="clear: both;"&gt;&lt;/div&gt;&lt;/div&gt;&lt;div&gt;&lt;h5&gt;&lt;b&gt;XP &lt;/b&gt;2,400&lt;/h5&gt;&lt;h5&gt;NE Huge aberration (aquatic)&lt;/h5&gt;&lt;h5&gt;&lt;b&gt;Init &lt;/b&gt;+2; &lt;b&gt;Senses &lt;/b&gt;darkvision 60 ft.; Perception +13&lt;/h5&gt;&lt;/div&gt;&lt;hr/&gt;&lt;div&gt;&lt;h5&gt;&lt;b&gt;DEFENSE&lt;/b&gt;&lt;/h5&gt;&lt;/div&gt;&lt;hr/&gt;&lt;div&gt;&lt;h5&gt;&lt;b&gt;AC &lt;/b&gt;18, touch 10, flat-footed 16 (+2 Dex, +8 natural, -2 size)&lt;/h5&gt;&lt;h5&gt;&lt;b&gt;hp &lt;/b&gt;76 (9d8+36)&lt;/h5&gt;&lt;h5&gt;&lt;b&gt;Fort &lt;/b&gt;+9, &lt;b&gt;Ref &lt;/b&gt;+5, &lt;b&gt;Will &lt;/b&gt;+7&lt;/h5&gt;&lt;h5&gt;&lt;b&gt;Weaknesses &lt;/b&gt;vulnerability to acid&lt;/h5&gt;&lt;/div&gt;&lt;hr/&gt;&lt;div&gt;&lt;h5&gt;&lt;b&gt;OFFENSE&lt;/b&gt;&lt;/h5&gt;&lt;/div&gt;&lt;hr/&gt;&lt;div&gt;&lt;h5&gt;&lt;b&gt;Spd &lt;/b&gt;30 ft., swim 40 ft.&lt;/h5&gt;&lt;h5&gt;&lt;b&gt;Melee &lt;/b&gt;bite +11 (2d6+7 plus grab), tail slap +6 (2d6+3 plus grab)&lt;/h5&gt;&lt;h5&gt;&lt;b&gt;Ranged &lt;/b&gt;gob +6 (1d6 plus stuck)&lt;/h5&gt;&lt;h5&gt;&lt;b&gt;Space &lt;/b&gt;15 ft.; &lt;b&gt;Reach &lt;/b&gt;15 ft.&lt;/h5&gt;&lt;h5&gt;&lt;b&gt;Special Attacks &lt;/b&gt;constrict (2d8+7), gob&lt;/h5&gt;&lt;/div&gt;&lt;hr/&gt;&lt;div&gt;&lt;h5&gt;&lt;b&gt;STATISTICS&lt;/b&gt;&lt;/h5&gt;&lt;/div&gt;&lt;hr/&gt;&lt;div&gt;&lt;h5&gt;&lt;b&gt;Str &lt;/b&gt;25, &lt;b&gt;Dex &lt;/b&gt;14, &lt;b&gt;Con &lt;/b&gt;18, &lt;b&gt;Int &lt;/b&gt; 9, &lt;b&gt;Wis &lt;/b&gt;12, &lt;b&gt;Cha &lt;/b&gt;10&lt;/h5&gt;&lt;h5&gt;&lt;b&gt;Base Atk &lt;/b&gt;+6; &lt;b&gt;CMB &lt;/b&gt;+15; &lt;b&gt;CMD &lt;/b&gt;27&lt;/h5&gt;&lt;h5&gt;&lt;b&gt;Feats &lt;/b&gt;Blind-Fight, Great Fortitude, Greater Grapple, Improved Grapple, Stealthy&lt;/h5&gt;&lt;h5&gt;&lt;b&gt;Skills &lt;/b&gt;Escape Artist +11, Perception +13, Stealth +8, Swim +23&lt;/h5&gt;&lt;h5&gt;&lt;b&gt;Languages &lt;/b&gt;Common, Goblin (does not speak)&lt;/h5&gt;&lt;h5&gt;&lt;b&gt;SQ &lt;/b&gt;deathwatch, squeeze&lt;/h5&gt;&lt;/div&gt;&lt;hr/&gt;&lt;div&gt;&lt;h5&gt;&lt;b&gt;ECOLOGY&lt;/b&gt;&lt;/h5&gt;&lt;/div&gt;&lt;hr/&gt;&lt;div&gt;&lt;h5&gt;&lt;b&gt;Environment &lt;/b&gt; temperate marshes and underground&lt;/h5&gt;&lt;h5&gt;&lt;b&gt;Organization &lt;/b&gt;solitary&lt;/h5&gt;&lt;h5&gt;&lt;b&gt;Treasure &lt;/b&gt;incidental&lt;/h5&gt;&lt;/div&gt;&lt;hr/&gt;&lt;div&gt;&lt;h5&gt;&lt;b&gt;SPECIAL ABILITIES&lt;/b&gt;&lt;/h5&gt;&lt;/div&gt;&lt;hr/&gt;&lt;div&gt;&lt;h5&gt;&lt;b&gt;Aquatic Dependency (Ex)&lt;/b&gt; A rorkoun violently dehydrates as soon as its body is wholly removed from water. Every round that part of a rorkoun's space does not occupy the same square as a significant body of water (50 gallons or more), the creature takes damage equal to the number of rounds it has been outside water. The rorkoun stops taking damage as soon as it reenters the water. &lt;/h5&gt;&lt;h5&gt;&lt;b&gt;Gob (Ex)&lt;/b&gt; A rorkoun can spit a wad of viscous slaver at its prey. As a standard action, the rorkoun can make a ranged touch attack at a single creature up to 30 feet away. Creatures of Large size or smaller that are struck by the attack must succeed on a DC 18 Reflex save or become entangled. Flying creatures that fail their Reflex save fall to the ground. An entangled creature can escape by making a DC 18 Escape Artist or Strength check. Should an entangled target take any amount of acid damage, the sticky saliva is instantly dissolved. The save, skill, and ability check DCs are Constitution-based. &lt;/h5&gt;&lt;h5&gt;&lt;b&gt;Squeeze (Ex)&lt;/b&gt; Able to manipulate the shape of its highly malleable body, a rorkoun can easily slip through spaces not normally accessible to a creature of its size. For the purposes of determining how small a space a rorkoun can squeeze through, treat it as one size category smaller. A rorkoun can move into even smaller spaces by contracting, allowing it to treat its size as two size categories smaller.&lt;/h5&gt;&lt;/div&gt;&lt;br&gt;&lt;/br&gt;&lt;div&gt;&lt;h4&gt;&lt;p&gt;&lt;p&gt;Little-known denizens of the Darklands, rorkouns prey upon the unwary from lairs amid the deepest pools and waterways. Known as "wretch worms" and "eyes of Orv," these disgusting abominations writhe through flooded pits and crevices, feeding upon nearly all they encounter and occasionally breaking forth from the depths into the world of light to glut themselves upon the plump, tender creatures found there. Rorkouns measure over 25 feet in length, and beneath the strange secretions that provide them with a false, apparent bulk, the creatures possess a ribbon-thin body only a foot wide. A typical rorkoun weighs a mere 200 pounds.&lt;b&gt;&lt;/p&gt;&lt;p&gt;Ecology&lt;/b&gt;&lt;/p&gt;&lt;p&gt; Little is known of the anatomy and life processes of rorkouns because of both their rarity and their fundamental dependency on water. As soon as a rorkoun leaves the water-which none ever do willingly, even to pursue the most tempting prey-it begins dehydrating at a deadly rate. Most that are ripped from their native pools wither to long strips of jerky-like flesh in a few short minutes. Thus, much of what is known of the beasts comes from direct observation, a methodology that proves dangerous for most researchers. Rorkouns possess lengthy bodies similar to tapeworms, with simple, decentralized bodily systems. Their flat, oblong heads branch into four split mouthparts set on throat-like stalks. At the top of the head, a single, bulging eye scans the creature's surroundings with uncanny sensitivity. Their heads are the thickest parts of their bodies, which taper gradually to a powerful tail. The strangest quality of these creatures is that their body exudes a rubbery, gluelike substance that swiftly hardens into a flexible, puttylike mass. Rorkouns use these secretions to better protect their bodies, seal off their chosen lairs (to prevent water from seeping out), and capture their prey. Several explorers who have encountered rorkouns have spread unnerving stories regarding the beasts, suggesting that rorkouns are not individual creatures but rather the impossibly long appendages of some unknown aberrant body. Their hesitance to leave the water is thus claimed to be because they are incapable of separating themselves from their greater body; the frantic thrashing of rorkoun that are forcibly removed from the water as they struggle to return is compared to the final desperate twitches of an amputated limb. What terrible body might support limbs as vile as rorkouns few dare to conjecture, but whatever hidden beings (or more terrible still, single being) manipulate these horrors from the darkness must be unlike anything known to the denizens of Golarion's surface-and must hunger endlessly.&lt;b&gt;&lt;/p&gt;&lt;p&gt;Habitat &amp; Society&lt;/b&gt;&lt;/p&gt;&lt;p&gt; Solitary creatures, rorkoun rarely share hunting grounds. Most, upon encountering another of their kind, attempt to leave the vicinity, avoiding any sort of confrontation and often ridding the area of both creatures. This aversion proves baffling, especially considering the extreme rarity of the beasts, though some suggest that the abominations might prove more receptive toward others of their kind when far below the surface. Those scholars who study rorkouns claim the strange beasts understand both the Common language and that of goblins, though most believe the creatures also have a silent language used among their own kind-despite the creatures' tendency to avoid contact with one another. They frequently live near goblin and mite communities. While these species share an ecological niche as scavengers and occasional hunters, the connection is a bit more complex. Rorkouns never hunt goblins or mites as they find the taste of their flesh repulsive. The creatures do, however, find the savory flavor of greater humanoids succulent; they appreciate the zeal with which those races seek to exterminate goblinkind, as it brings prey close to their lairs for them to feast on. Cowardly and secretive, rorkouns lurk in murky pools or bogs near such creatures' camps, hoping to provoke a fight. Once the battle begins, rorkouns strike, picking off the weakest creatures in the fray before slinking off to digest the meal in the privacy of their dens or some other location where their prey's allies might find it difficult to follow. A rorkoun's benefactors rarely understand the reason for this strange kind of cooperation. While mites tend to fear and flee the aberrations-just as they do most creatures- goblins often concoct more elaborate reasons for why these alien horrors might aid them. Typically, a particularly imaginative goblin convinces his tribe that the rorkoun is in fact a god and that they are its chosen people. All too often this inspires the community to new heights of crazed zealotry and the invention of bizarre forms of sacrifice and adoration. Occasionally rorkouns find their way into the dilapidated or abandoned sewer systems of ruined or declining cities where the shattered remains of such networks have collapsed and formed connections to the Darklands. There rorkouns crawl and swim their way through the slick tunnels and drainpipes, feeding on refuse, vermin, and the occasional sewer dweller or rat catcher. Such unusual beasts rarely prove significant threats, emerging to menace the surface only through what abandoned tunnels and drainage ditches they might happen upon.&lt;/p&gt;&lt;/h4&gt;&lt;/div&gt;</t>
  </si>
  <si>
    <t>Golden Guardian</t>
  </si>
  <si>
    <t>(-1 Dex, +10 natural)</t>
  </si>
  <si>
    <t>conductivity, heat shimmer</t>
  </si>
  <si>
    <t>5/ adamantine</t>
  </si>
  <si>
    <t>construct traits, electricity, fire</t>
  </si>
  <si>
    <t>2 slams +12 (1d8+4 plus 1d6 fire)</t>
  </si>
  <si>
    <t>heat, molten destruction</t>
  </si>
  <si>
    <t>Str 18, Dex 9, Con -, Int -, Wis 11, Cha 1</t>
  </si>
  <si>
    <t>This gilded statue appears to be crafted of solid gold plates, its shining visage carved with exquisite detail into an eerie replica of a human face.</t>
  </si>
  <si>
    <t>City of Golden Death</t>
  </si>
  <si>
    <t>Conductivity (Ex) A magical attack that deals electricity damage speeds up a golden guardian (as the haste spell) for 1d4 rounds. A golden guardian gets no saving throw against electricity effects. Heat (Ex) A golden guardian's body generates intense heat, dealing 1d6 points of fire damage whenever it hits in melee, or in each round it grapples. Creatures attacking a golden guardian with unarmed strikes or natural weapons are also subject to the golden guardian's heat. Molten Destruction (Ex) When reduced to 0 hit points, a golden guardian superheats and instantly melts into a pile of molten gold. All creatures within a 10-foot-radius spread take 6d6 points of fire damage; a DC 14 Reflex save halves the damage. The save DC is Constitution-based. Heat Shimmer (Ex) The intense heat radiating from a golden guardian's body creates a wavering shimmer in the air that makes the construct difficult to see clearly. This functions as a blur spell (CL 8th), except it cannot be dispelled.</t>
  </si>
  <si>
    <t>Golden guardians are humanoid automatons formed of iron, steel, and most of all, gold. Their appearance can range from rough, lumpy humanoid shapes to statue-shaped conglomerations of gold coins to exquisitely detailed gilded statues with eerily accurate human faces. Golden guardians are powered by a fiery, molten core of pure gold, which radiates a shimmering heat. Golden guardians cannot speak, and move with the sound of metal scraping on metal. A golden guardian stands 7 feet tall and weighs 1,500 pounds. Construction The framework of a golden guardian is built from 1,200 pounds of steel rods and pins and then covered in 100 pounds of gold plating. Its insides are filled with 200 pounds of molten gold before the entire construct is sealed. Once assembled, the gold plating is sprinkled with rare powders and herbs worth at least 300 gp. A golden guardian uses 15,000 gp of raw gold in its construction. Golden Guardian CL 12th; Price 33,300 gp Construction Requirements Craft Construct, blur, fabricate, fire shield, geas/quest, wall of fire, creator must be caster level 12th; Skill Craft (goldsmith) DC 17; Cost 24,300 gp</t>
  </si>
  <si>
    <t>&lt;link rel="stylesheet"href="PF.css"&gt;&lt;div&gt;&lt;h2&gt;Golden Guardian&lt;/h2&gt;&lt;h3&gt;&lt;i&gt;This gilded statue appears to be crafted of solid gold plates, its shining visage carved with exquisite detail into an eerie replica of a human face.&lt;/i&gt;&lt;/h3&gt;&lt;br&gt;&lt;/div&gt;&lt;div class="heading"&gt;&lt;p class="alignleft"&gt;Golden Guardian&lt;/p&gt;&lt;p class="alignright"&gt;CR 6&lt;/p&gt;&lt;div style="clear: both;"&gt;&lt;/div&gt;&lt;/div&gt;&lt;div&gt;&lt;h5&gt;&lt;b&gt;XP &lt;/b&gt;2,400&lt;/h5&gt;&lt;h5&gt;N Medium construct &lt;/h5&gt;&lt;h5&gt;&lt;b&gt;Init &lt;/b&gt;-1; &lt;b&gt;Senses &lt;/b&gt;darkvision 60 ft., low-light vision; Perception +0&lt;/h5&gt;&lt;/div&gt;&lt;hr/&gt;&lt;div&gt;&lt;h5&gt;&lt;b&gt;DEFENSE&lt;/b&gt;&lt;/h5&gt;&lt;/div&gt;&lt;hr/&gt;&lt;div&gt;&lt;h5&gt;&lt;b&gt;AC &lt;/b&gt;19, touch 9, flat-footed 19 (-1 Dex, +10 natural)&lt;/h5&gt;&lt;h5&gt;&lt;b&gt;hp &lt;/b&gt;64 (8d10+20)&lt;/h5&gt;&lt;h5&gt;&lt;b&gt;Fort &lt;/b&gt;+2, &lt;b&gt;Ref &lt;/b&gt;+1, &lt;b&gt;Will &lt;/b&gt;+2&lt;/h5&gt;&lt;h5&gt;&lt;b&gt;Defensive Abilities &lt;/b&gt;conductivity, heat shimmer; &lt;b&gt;DR &lt;/b&gt;5/ adamantine; &lt;b&gt;Immune &lt;/b&gt;construct traits, electricity, fire; &lt;b&gt;SR &lt;/b&gt;17&lt;/h5&gt;&lt;/div&gt;&lt;hr/&gt;&lt;div&gt;&lt;h5&gt;&lt;b&gt;OFFENSE&lt;/b&gt;&lt;/h5&gt;&lt;/div&gt;&lt;hr/&gt;&lt;div&gt;&lt;h5&gt;&lt;b&gt;Spd &lt;/b&gt;20 ft.&lt;/h5&gt;&lt;h5&gt;&lt;b&gt;Melee &lt;/b&gt;2 slams +12 (1d8+4 plus 1d6 fire)&lt;/h5&gt;&lt;h5&gt;&lt;b&gt;Space &lt;/b&gt;5 ft.; &lt;b&gt;Reach &lt;/b&gt;5 ft.&lt;/h5&gt;&lt;h5&gt;&lt;b&gt;Special Attacks &lt;/b&gt;heat, molten destruction&lt;/h5&gt;&lt;/div&gt;&lt;hr/&gt;&lt;div&gt;&lt;h5&gt;&lt;b&gt;STATISTICS&lt;/b&gt;&lt;/h5&gt;&lt;/div&gt;&lt;hr/&gt;&lt;div&gt;&lt;h5&gt;&lt;b&gt;Str &lt;/b&gt;18, &lt;b&gt;Dex &lt;/b&gt;9, &lt;b&gt;Con &lt;/b&gt;-, &lt;b&gt;Int &lt;/b&gt; -, &lt;b&gt;Wis &lt;/b&gt;11, &lt;b&gt;Cha &lt;/b&gt;1&lt;/h5&gt;&lt;h5&gt;&lt;b&gt;Base Atk &lt;/b&gt;+8; &lt;b&gt;CMB &lt;/b&gt;+12; &lt;b&gt;CMD &lt;/b&gt;21&lt;/h5&gt;&lt;/div&gt;&lt;hr/&gt;&lt;div&gt;&lt;h5&gt;&lt;b&gt;ECOLOGY&lt;/b&gt;&lt;/h5&gt;&lt;/div&gt;&lt;hr/&gt;&lt;div&gt;&lt;h5&gt;&lt;b&gt;Environment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ABILITIES&lt;/b&gt;&lt;/h5&gt;&lt;/div&gt;&lt;hr/&gt;&lt;div&gt;&lt;h5&gt;&lt;b&gt;Conductivity (Ex)&lt;/b&gt; A magical attack that deals electricity damage speeds up a golden guardian (as the &lt;i&gt;haste&lt;/i&gt; spell) for 1d4 rounds. A golden guardian gets no saving throw against electricity effects. &lt;/h5&gt;&lt;h5&gt;&lt;b&gt;Heat (Ex)&lt;/b&gt; A golden guardian's body generates intense heat, dealing 1d6 points of fire damage whenever it hits in melee, or in each round it grapples. Creatures attacking a golden guardian with unarmed strikes or natural weapons are also subject to the golden guardian's heat. &lt;/h5&gt;&lt;h5&gt;&lt;b&gt;Molten Destruction (Ex)&lt;/b&gt; When reduced to 0 hit points, a golden guardian superheats and instantly melts into a pile of molten gold. All creatures within a 10-foot-radius spread take 6d6 points of fire damage; a DC 14 Reflex save halves the damage. The save DC is Constitution-based. &lt;/h5&gt;&lt;h5&gt;&lt;b&gt;Heat Shimmer (Ex)&lt;/b&gt; The intense heat radiating from a golden guardian's body creates a wavering shimmer in the air that makes the construct difficult to see clearly. This functions as a &lt;i&gt;blur&lt;/i&gt; spell (CL 8th), except it cannot be dispelled.&lt;/h5&gt;&lt;/div&gt;&lt;br&gt;&lt;div&gt;&lt;h4&gt;&lt;p&gt;&lt;p&gt;Golden guardians are humanoid automatons formed of iron, steel, and most of all, gold. Their appearance can range from rough, lumpy humanoid shapes to statue-shaped conglomerations of gold coins to exquisitely detailed gilded statues with eerily accurate human faces. Golden guardians are powered by a fiery, molten core of pure gold, which radiates a shimmering heat.&lt;/p&gt;&lt;p&gt;Golden guardians cannot speak, and move with the sound of metal scraping on metal. A golden guardian stands 7 feet tall and weighs 1,500 pounds.&lt;/p&gt;&lt;p&gt;&lt;br&gt;&lt;b&gt;Construction&lt;/b&gt;&lt;br&gt; The framework of a golden guardian is built from 1,200 pounds of steel rods and pins and then covered in 100 pounds of gold plating. Its insides are filled with 200 pounds of molten gold before the entire construct is sealed. Once assembled, the gold plating is sprinkled with rare powders and herbs worth at least 300 gp.&lt;/p&gt;&lt;p&gt;A golden guardian uses 15,000 gp of raw gold in its construction.&lt;/p&gt;&lt;p&gt;&lt;br&gt;&lt;div class="heading"&gt;&lt;p class="alignleft"&gt;Golden Guardian&lt;div style="clear: both;"&gt;&lt;/div&gt; &lt;b&gt;CL&lt;/b&gt; 12th; &lt;b&gt;Price&lt;/b&gt; 33,300 gp &lt;br&gt;&lt;hr/&gt;&lt;b&gt;Construction&lt;/b&gt;&lt;hr/&gt; &lt;b&gt;Requirements&lt;/b&gt; Craft Construct, &lt;i&gt;blur&lt;/i&gt;, &lt;i&gt;fabricate&lt;/i&gt;, &lt;i&gt;fire shield&lt;/i&gt;, &lt;i&gt;geas/quest&lt;/i&gt;, &lt;i&gt;wall of fire&lt;/i&gt;, creator must be caster level 12th; &lt;b&gt;Skill&lt;/b&gt; Craft (goldsmith) DC 17; &lt;b&gt;Cost&lt;/b&gt; 24,300 gp&lt;/p&gt;&lt;/h4&gt;&lt;/div&gt;</t>
  </si>
  <si>
    <t>Blodeuwedd</t>
  </si>
  <si>
    <t>allergen (DC 16, 1d6 rounds)</t>
  </si>
  <si>
    <t>20, touch 16, flat-footed 14</t>
  </si>
  <si>
    <t>(+5 Dex, +1 dodge, +4 natural)</t>
  </si>
  <si>
    <t>(7d6+35)</t>
  </si>
  <si>
    <t>Fort +7, Ref +10, Will +8</t>
  </si>
  <si>
    <t>mwk sling +9 (1d4+4)</t>
  </si>
  <si>
    <t>Spell-Like Abilities (CL 7th; concentration +11) Constant-speak with plants At will-dancing lights, entangle (DC 15), plant growth, whispering wind 3/day-deep slumber (DC 17), modify memory (DC 18), spike growth (DC 17) 1/day-goodberry, hallucinatory terrain (DC 18), lesser geas (DC 17)</t>
  </si>
  <si>
    <t>Str 18, Dex 21, Con 21, Int 14, Wis 17, Cha 18</t>
  </si>
  <si>
    <t>Combat Casting, Dodge, Mobility, Weapon Finesse</t>
  </si>
  <si>
    <t>Diplomacy +14, Escape Artist +10, Handle Animal +9, Heal +9, Knowledge (nature) +12, Perception +11, Perform (wind) +12, Sense Motive +11, Stealth +15, Survival +10</t>
  </si>
  <si>
    <t>+4 Stealth in grasslands</t>
  </si>
  <si>
    <t>Aklo, Common, Sylvan</t>
  </si>
  <si>
    <t>change shape, verdant step, wild empathy +10</t>
  </si>
  <si>
    <t>solitary, pair, or gathering (3-8)</t>
  </si>
  <si>
    <t>double standard (masterwork sling with 20 sling bullets, other treasure)</t>
  </si>
  <si>
    <t>Clothed in verdant lichen and flowers of broom, meadowsweet, and oak, this shapely maiden has skin of velvety moss and living grass for hair. An eldritch serenity graces her countenance as she approaches, her outstretched, root-like hands brushing the tips of the tallest grass-the wind itself whispers around her feet as patches of clover, heather, and milkweed mark her every step.</t>
  </si>
  <si>
    <t>AP 33</t>
  </si>
  <si>
    <t>Allergen Aura (Ex) A blodeuwedd exudes an aura of pollen and other irritating allergens that forces living creatures within 30 feet to make a DC 18 Fortitude save or become sickened, coughing and sneezing for 1d6 rounds. Creatures who successfully save cannot be affected by the same blodeuwedd's aura for 24 hours. A blodeuwedd can suppress this aura at will as a free action. The save DC is Constitution-based. Change Shape (Su) A blodeuwedd can assume a single unique humanoid shape or the form of a prairie owl once per day for up to 7 hours as if using the spell polymorph. These hours do not need to be consecutive and a blodeuwedd can return to her normal shape as a free action. Nature's Infusion (Su) Once per day, while surrounded by any field or fertile plain, a blodeuwedd may infuse herself with borrowed life energy from nearby plants and nutrients in the ground. This ability functions exactly like false life (CL 7th) but lasts only 1 hour. Verdant Step (Su) Every stride taken by a blodeuwedd causes small plants, grasses, and wildflowers to sprout from the ground, though she can suppress this effect if she desires. While within a plain of tall grass, brush, or similar undergrowth, a blodeuwedd may also step through such plant-life and emerge at any other point within the same field (potentially miles away). This ability functions similar to transport via plants, but a blodeuwedd can only transport herself and does not require a plant equal to her size. This ability is usable three times per day. Wild Empathy (Ex) This works like the druid's wild empathy class feature, except a blodeuwedd has a +6 racial bonus on the check. A blodeuwedd with druid levels adds this racial modifier to her wild empathy checks.</t>
  </si>
  <si>
    <t>The mysterious blodeuwedds stand apart from dryads, their tree-bound sisters of the forest, instead watching over the open plains and prairies. They frequently guard the approaches to primeval, fey enclaves as well as various gateways and entry points into the First World-a task they take very seriously. Blodeuwedds hide such regions behind veils of illusion and trickery, quietly observing anyone passing through their lands, and occasionally sending mysterious messages to warn them away or to summon allies that can drive them out. Even when not standing sentinel over a point of otherworldly importance, blodeuwedds find spots of particular natural beauty, transforming such fields-usually only a few acres in size-into sites of unearthly lushness and natural wonder. A typical blodeuwedd stands a little over 5 feet tall, weighs 120 pounds, and may live up to 800 years. Ecology Instead of developing a lifelong bond with trees, blodeuwedds hold an affinity for open grasslands, moors, and plains. They survive off the land, taking nourishment from all that nature provides, while also looking after prairie animals in times of drought or lean winters. Unlike dryads, blodeuwedds have no dependency on the plants around them; they can willingly leave their chosen moor to visit their fey kin, scout their domain in owl form, or even mingle with frontier communities, changing shape to appear elven or human. Every 15 or so years, blodeuwedds may reproduce through a natural ritual of fertility known as the Blooming, a process by which they commune with the adopted plants of their surrounding field. At the height of the spring season, they then exchange pollen with every flower within 300 yards, a complicated and sensuous act that eventually allows a blodeuwedd to conceive. It takes 6 months to carry a new blodeuwedd to term, and they frequently come together to act as midwives during this time to ensure successful deliveries for one another. Some tales tell of blodeuwedds displaced from their homes or in captivity capable of performing the Blooming by drawing off the lifeforce of amorous men, ending in the withering death of the would-be father. Such legends give blodeuwedds a reputation for being dangerous seductresses in some regions. Blodeuwedds typically establish their own prairie holdings within 7 miles of each other for mutual support and ease of communication. Habitat &amp; Society Blodeuwedds make their homes out of sod, carving them from the landscape and then encouraging prairie grass to grow over the exterior to hide them. These elaborate structures resemble small rises and hillocks that overlook ley lines and fairy paths between sites of great power and importance to the fey, which the blodeuwedds jealously guard from nonfey creatures. Most fey recognize such service by referring to blodeuwedds with honorific titles meant to curry their favor. As a result, many blodeuwedds set themselves up as queens or wardens to receive tribute from favored kin who pass through their realms. Blodeuwedds also rely on plant growth and their ability to speak with plants to manage the surrounding fields, encouraging them to grow into complex mazes of hedgerows, tangles, and thickets to better shape their territory. Often they use hallucinatory terrain to hide the best routes through these areas. Interlopers typically find themselves impeded by entangle or areas of spike growth when they enter a blodeuwedd's territory. Any who persist then become targeted by deep slumber or modify memory to lead them in false directions. More rarely, a blodeuwedd might aid one on an important quest, but she usually requires some form of guarantee before agreeing to do so. All blodeuwedds possess tremendous knowledge of and influence over the lands and creatures that border their fields. They often involve themselves in the politics of elves, gnomes, and humans who live nearby-even if only to warn against destructive trespasses or wasteful farming practices. They enjoy playing wind flutes, dancing under the stars, and chasing one another's fairy lights like fireflies among the tall grass. Blodeuwedd Queens Particularly old and active blodeuwedds- typically the eldest within a region that more than 10 blodeuwedds inhabit-sometimes ascend to the status of queens, gaining additional power and prestige among their own kind. They develop a greater affinity for the lands they rule and attract even more followers. The following adjustments to a standard blodeuwedd represent a young blodeuwedd queen at CR 8. More powerful varieties typically add class levels in druid or sorcerer, both of which are considered favored classes for a blodeuwedd queens. • 9 Hit Dice • +2 natural armor • +4 Strength, +6 Constitution, +6 Charisma • Additional Spell-Like Abilities (Sp): Always active-endure elements, nondetection; At will- create water, detect animals or plants; 3/day-command plants, move earth, summon nature's ally IV; 1/ day-fire seeds, plant shape II. These spelllike abilities and all others function at CL 11th.</t>
  </si>
  <si>
    <t>&lt;link rel="stylesheet"href="PF.css"&gt;&lt;div&gt;&lt;h2&gt;Blodeuwedd&lt;/h2&gt;&lt;h3&gt;&lt;i&gt;&lt;i&gt;Clothed in verdant lichen and flowers of broom&lt;/i&gt;, &lt;i&gt;meadowsweet&lt;/i&gt;, &lt;i&gt;and oak&lt;/i&gt;, &lt;i&gt;this shapely maiden has skin of velvety moss and living grass for hair. An eldritch serenity graces her countenance as she approaches&lt;/i&gt;, &lt;i&gt;her outstretched&lt;/i&gt;, &lt;i&gt;root-like hands brushing the tips of the tallest&lt;/i&gt; grass-&lt;i&gt;the wind itself whispers around her feet as patches of clover&lt;/i&gt;, &lt;i&gt;heather&lt;/i&gt;, &lt;i&gt;and milkweed mark her every step.&lt;/i&gt;&lt;/i&gt;&lt;/h3&gt;&lt;br&gt;&lt;/br&gt;&lt;/div&gt;&lt;div class="heading"&gt;&lt;p class="alignleft"&gt;Blodeuwedd&lt;/p&gt;&lt;p class="alignright"&gt;CR 6&lt;/p&gt;&lt;div style="clear: both;"&gt;&lt;/div&gt;&lt;/div&gt;&lt;div&gt;&lt;h5&gt;&lt;b&gt;XP &lt;/b&gt;2,400&lt;/h5&gt;&lt;h5&gt;CN Medium fey &lt;/h5&gt;&lt;h5&gt;&lt;b&gt;Init &lt;/b&gt;+5; &lt;b&gt;Senses &lt;/b&gt;low-light vision; Perception +11&lt;/h5&gt;&lt;h5&gt;&lt;b&gt;Aura &lt;/b&gt;allergen (DC 16, 1d6 rounds)&lt;/h5&gt;&lt;/div&gt;&lt;hr/&gt;&lt;div&gt;&lt;h5&gt;&lt;b&gt;DEFENSE&lt;/b&gt;&lt;/h5&gt;&lt;/div&gt;&lt;hr/&gt;&lt;div&gt;&lt;h5&gt;&lt;b&gt;AC &lt;/b&gt;20, touch 16, flat-footed 14 (+5 Dex, +1 dodge, +4 natural)&lt;/h5&gt;&lt;h5&gt;&lt;b&gt;hp &lt;/b&gt;66 (7d6+35)&lt;/h5&gt;&lt;h5&gt;&lt;b&gt;Fort &lt;/b&gt;+7, &lt;b&gt;Ref &lt;/b&gt;+10, &lt;b&gt;Will &lt;/b&gt;+8&lt;/h5&gt;&lt;h5&gt;&lt;b&gt;DR &lt;/b&gt;5/cold iron&lt;/h5&gt;&lt;/div&gt;&lt;hr/&gt;&lt;div&gt;&lt;h5&gt;&lt;b&gt;OFFENSE&lt;/b&gt;&lt;/h5&gt;&lt;/div&gt;&lt;hr/&gt;&lt;div&gt;&lt;h5&gt;&lt;b&gt;Spd &lt;/b&gt;30 ft.&lt;/h5&gt;&lt;h5&gt;&lt;b&gt;Melee &lt;/b&gt;2 claws +8 (1d8+4)&lt;/h5&gt;&lt;h5&gt;&lt;b&gt;Ranged &lt;/b&gt;mwk sling +9 (1d4+4)&lt;/h5&gt;&lt;h5&gt;&lt;b&gt;Space &lt;/b&gt;5 ft.; &lt;b&gt;Reach &lt;/b&gt;5 ft.&lt;/h5&gt;&lt;h5&gt;&lt;b&gt;Spell-Like Abilities&lt;/b&gt; (CL 7th; concentration +11)&lt;/br&gt;Constant&amp;mdash;&lt;i&gt;&lt;i&gt;speak with plants&lt;/i&gt;&lt;/i&gt; &lt;/br&gt;At will&amp;mdash;&lt;i&gt;&lt;i&gt;dancing lights&lt;/i&gt;&lt;/i&gt;, &lt;i&gt;&lt;i&gt;entangle&lt;/i&gt;&lt;/i&gt; (DC 15),&lt;i&gt; &lt;i&gt;plant growth&lt;/i&gt;&lt;/i&gt;,&lt;i&gt; &lt;i&gt;whispering wind&lt;/i&gt;&lt;/i&gt;&lt;/br&gt;3/day&amp;mdash;&lt;i&gt;&lt;i&gt;deep slumber&lt;/i&gt;&lt;/i&gt; (DC 17), &lt;i&gt;&lt;i&gt;modify memory&lt;/i&gt;&lt;/i&gt; (DC 18), &lt;i&gt;&lt;i&gt;spike growth&lt;/i&gt;&lt;/i&gt; (DC 17)&lt;/br&gt;1/day&amp;mdash;&lt;i&gt;&lt;i&gt;goodberry&lt;/i&gt;&lt;/i&gt;, &lt;i&gt;&lt;i&gt;hallucinatory terrain&lt;/i&gt;&lt;/i&gt; (DC 18), &lt;i&gt;&lt;i&gt;lesser geas&lt;/i&gt;&lt;/i&gt; (DC 17)&lt;/h5&gt;&lt;/h5&gt;&lt;/div&gt;&lt;hr/&gt;&lt;div&gt;&lt;h5&gt;&lt;b&gt;STATISTICS&lt;/b&gt;&lt;/h5&gt;&lt;/div&gt;&lt;hr/&gt;&lt;div&gt;&lt;h5&gt;&lt;b&gt;Str &lt;/b&gt;18, &lt;b&gt;Dex &lt;/b&gt;21, &lt;b&gt;Con &lt;/b&gt;21, &lt;b&gt;Int &lt;/b&gt; 14, &lt;b&gt;Wis &lt;/b&gt;17, &lt;b&gt;Cha &lt;/b&gt;18&lt;/h5&gt;&lt;h5&gt;&lt;b&gt;Base Atk &lt;/b&gt;+3; &lt;b&gt;CMB &lt;/b&gt;+7; &lt;b&gt;CMD &lt;/b&gt;23&lt;/h5&gt;&lt;h5&gt;&lt;b&gt;Feats &lt;/b&gt;Combat Casting, Dodge, Mobility, Weapon Finesse&lt;/h5&gt;&lt;h5&gt;&lt;b&gt;Skills &lt;/b&gt;Diplomacy +14, Escape Artist +10, Handle Animal +9, Heal +9, Knowledge (nature) +12, Perception +11, Perform (wind) +12, Sense Motive +11, Stealth +15, Survival +10; &lt;b&gt;Racial Modifiers &lt;/b&gt;+4 Stealth in grasslands&lt;/h5&gt;&lt;h5&gt;&lt;b&gt;Languages &lt;/b&gt;Aklo, Common, Sylvan&lt;/h5&gt;&lt;h5&gt;&lt;b&gt;SQ &lt;/b&gt;change shape, verdant step, wild empathy +10&lt;/h5&gt;&lt;/div&gt;&lt;hr/&gt;&lt;div&gt;&lt;h5&gt;&lt;b&gt;ECOLOGY&lt;/b&gt;&lt;/h5&gt;&lt;/div&gt;&lt;hr/&gt;&lt;div&gt;&lt;h5&gt;&lt;b&gt;Environment &lt;/b&gt; temperate plains&lt;/h5&gt;&lt;h5&gt;&lt;b&gt;Organization &lt;/b&gt;solitary, pair, or gathering (3-8)&lt;/h5&gt;&lt;h5&gt;&lt;b&gt;Treasure &lt;/b&gt;double standard (masterwork sling with 20 sling bullets, other treasure)&lt;/h5&gt;&lt;/div&gt;&lt;hr/&gt;&lt;div&gt;&lt;h5&gt;&lt;b&gt;SPECIAL ABILITIES&lt;/b&gt;&lt;/h5&gt;&lt;/div&gt;&lt;hr/&gt;&lt;div&gt;&lt;h5&gt;&lt;b&gt;Allergen Aura (Ex)&lt;/b&gt; A blodeuwedd exudes an aura of pollen and other irritating allergens that forces living creatures within 30 feet to make a DC 18 Fortitude save or become sickened, coughing and sneezing for 1d6 rounds. Creatures who successfully save cannot be affected by the same blodeuwedd's aura for 24 hours. A blodeuwedd can suppress this aura at will as a free action. The save DC is Constitution-based. &lt;/h5&gt;&lt;h5&gt;&lt;b&gt;Change Shape (Su)&lt;/b&gt; A blodeuwedd can assume a single unique humanoid shape or the form of a prairie owl once per day for up to 7 hours as if using the spell &lt;i&gt;polymorph.&lt;/i&gt; These hours do not need to be consecutive and a blodeuwedd can return to her normal shape as a free action. &lt;/h5&gt;&lt;h5&gt;&lt;b&gt;Nature's Infusion (Su)&lt;/b&gt; Once per day, while surrounded by any field or fertile plain, a blodeuwedd may infuse herself with borrowed life energy from nearby plants and nutrients in the ground. This ability functions exactly like &lt;i&gt;false life&lt;/i&gt; (CL 7th) but lasts only 1 hour. &lt;/h5&gt;&lt;h5&gt;&lt;b&gt;Verdant Step (Su)&lt;/b&gt; Every stride taken by a blodeuwedd causes small plants, grasses, and wildflowers to sprout from the ground, though she can suppress this effect if she desires. While within a plain of tall grass, brush, or similar undergrowth, a blodeuwedd may also step through such plant-life and emerge at any other point within the same field (potentially miles away). This ability functions similar to &lt;i&gt;transport via plants&lt;/i&gt;, but a blodeuwedd can only transport herself and does not require a plant equal to her size. This ability is usable three times per day. &lt;/h5&gt;&lt;h5&gt;&lt;b&gt;Wild Empathy (Ex)&lt;/b&gt; This works like the druid's wild empathy class feature, except a blodeuwedd has a +6 racial bonus on the check. A blodeuwedd with druid levels adds this racial modifier to her wild empathy checks.&lt;/h5&gt;&lt;/div&gt;&lt;br&gt;&lt;/br&gt;&lt;div&gt;&lt;h4&gt;&lt;p&gt;&lt;p&gt;The mysterious blodeuwedds stand apart from dryads, their tree-bound sisters of the forest, instead watching over the open plains and prairies. They frequently guard the approaches to primeval, fey enclaves as well as various gateways and entry points into the First World-a task they take very seriously. Blodeuwedds hide such regions behind veils of illusion and trickery, quietly observing anyone passing through their lands, and occasionally sending mysterious messages to warn them away or to summon allies that can drive them out. Even when not standing sentinel over a point of otherworldly importance, blodeuwedds find spots of particular natural beauty, transforming such fields-usually only a few acres in size-into sites of unearthly lushness and natural wonder. A typical blodeuwedd stands a little over 5 feet tall, weighs 120 pounds, and may live up to 800 years.&lt;b&gt;&lt;/p&gt;&lt;p&gt;Ecology&lt;/b&gt;&lt;/p&gt;&lt;p&gt; Instead of developing a lifelong bond with trees, blodeuwedds hold an affinity for open grasslands, moors, and plains. They survive off the land, taking nourishment from all that nature provides, while also looking after prairie animals in times of drought or lean winters. Unlike dryads, blodeuwedds have no dependency on the plants around them; they can willingly leave their chosen moor to visit their fey kin, scout their domain in owl form, or even mingle with frontier communities, changing shape to appear elven or human. Every 15 or so years, blodeuwedds may reproduce through a natural ritual of fertility known as the Blooming, a process by which they commune with the adopted plants of their surrounding field. At the height of the spring season, they then exchange pollen with every flower within 300 yards, a complicated and sensuous act that eventually allows a blodeuwedd to conceive. It takes 6 months to carry a new blodeuwedd to term, and they frequently come together to act as midwives during this time to ensure successful deliveries for one another. Some tales tell of blodeuwedds displaced from their homes or in captivity capable of performing the Blooming by drawing off the lifeforce of amorous men, ending in the withering death of the would-be father. Such legends give blodeuwedds a reputation for being dangerous seductresses in some regions. Blodeuwedds typically establish their own prairie holdings within 7 miles of each other for mutual support and ease of communication.&lt;b&gt;&lt;/p&gt;&lt;p&gt;Habitat &amp; Society&lt;/b&gt;&lt;/p&gt;&lt;p&gt; Blodeuwedds make their homes out of sod, carving them from the landscape and then encouraging prairie grass to grow over the exterior to hide them. These elaborate structures resemble small rises and hillocks that overlook ley lines and fairy paths between sites of great power and importance to the fey, which the blodeuwedds jealously guard from nonfey creatures. Most fey recognize such service by referring to blodeuwedds with honorific titles meant to curry their favor. As a result, many blodeuwedds set themselves up as queens or wardens to receive tribute from favored kin who pass through their realms. Blodeuwedds also rely on &lt;i&gt;plant growth&lt;/i&gt; and their ability to &lt;i&gt;speak with plants&lt;/i&gt; to manage the surrounding fields, encouraging them to grow into complex mazes of hedgerows, tangles, and thickets to better shape their territory. Often they use &lt;i&gt;hallucinatory terrain&lt;/i&gt; to hide the best routes through these areas. Interlopers typically find themselves impeded by &lt;i&gt;entangle&lt;/i&gt; or areas of &lt;i&gt;spike growth&lt;/i&gt; when they enter a blodeuwedd's territory. Any who persist then become targeted by &lt;i&gt;deep slumber&lt;/i&gt; or &lt;i&gt;modify memory&lt;/i&gt; to lead them in false directions. More rarely, a blodeuwedd might aid one on an important quest, but she usually requires some form of guarantee before agreeing to do so. All blodeuwedds possess tremendous knowledge of and influence over the lands and creatures that border their fields. They often involve themselves in the politics of elves, gnomes, and humans who live nearby-even if only to warn against destructive trespasses or wasteful farming practices. They enjoy playing wind flutes, dancing under the stars, and chasing one another's fairy lights like fireflies among the tall grass. Blodeuwedd Queens Particularly old and active blodeuwedds- typically the eldest within a region that more than 10 blodeuwedds inhabit-sometimes ascend to the status of queens, gaining additional power and prestige among their own kind. They develop a greater affinity for the lands they rule and attract even more followers. The following adjustments to a standard blodeuwedd represent a young blodeuwedd queen at CR 8. More powerful varieties typically add class levels in druid or sorcerer, both of which are considered favored classes for a blodeuwedd queens. &lt;ul&gt;&lt;li&gt; 9 Hit Dice &lt;li&gt; +2 natural armor &lt;li&gt; +4 Strength, +6 Constitution, +6 Charisma &lt;li&gt; &lt;b&gt;Additional Spell-Like Abilities (Sp)&lt;/b&gt;: Always active-&lt;i&gt;endure elements&lt;/i&gt;, &lt;i&gt;nondetection;&lt;/i&gt; At will- create &lt;i&gt;water&lt;/i&gt;, &lt;i&gt;detect animals or plants&lt;/i&gt;; 3/day-&lt;i&gt;command plants&lt;/i&gt;, &lt;i&gt;move earth&lt;/i&gt;, &lt;i&gt;summon nature's ally IV&lt;/i&gt;; 1/ day-&lt;i&gt;fire seeds&lt;/i&gt;, &lt;i&gt;plant shape II&lt;/i&gt;. These spelllike abilities and all others function at CL 11th.&lt;/ul&gt;&lt;/p&gt;&lt;/h4&gt;&lt;/div&gt;</t>
  </si>
  <si>
    <t>Clawbat</t>
  </si>
  <si>
    <t>darkvision 60 ft., low-light vision, blood scent; Perception +2</t>
  </si>
  <si>
    <t>(+1 armor, +3 Dex, +1 size)</t>
  </si>
  <si>
    <t>Fort +3, Ref +6, Will +2</t>
  </si>
  <si>
    <t>10 ft., fly 50 ft. (average)</t>
  </si>
  <si>
    <t>1 bite +6 (1d4-2 plus bleed)</t>
  </si>
  <si>
    <t>bleed (1), distraction (DC 11)</t>
  </si>
  <si>
    <t>Str 7, Dex 17, Con 10, Int 2, Wis 14, Cha 10</t>
  </si>
  <si>
    <t>Flyby AttackB, Weapon Finesse</t>
  </si>
  <si>
    <t>Fly +5, Stealth +12</t>
  </si>
  <si>
    <t xml:space="preserve"> temperate hills and ruins</t>
  </si>
  <si>
    <t>solitary, pair, or clutch (3-16)</t>
  </si>
  <si>
    <t>A leathery piece of skin stretched across a frame of joints and bony knobs beats awkwardly through the air. Eyes glare from the folds of its thick wings, writhing tentacles surround its sucker-like maw, and a long, thin tongue darts forth seemingly at random to lash the air around it.</t>
  </si>
  <si>
    <t>Clawb at</t>
  </si>
  <si>
    <t>Blood Scent (Ex) A clawbat can detect any creature at less than maximum hit points as if it had scent. Those at full hit points cannot be detected by the blood scent ability. Distraction (Ex) A clawbat's lengthy tongue whips around its body as it feeds, lapping up the blood from wounded creatures nearby. Every round a clawbat may choose either a creature it attacks or any creature it passes adjacent to as it moves. If the target is at less than full hit points, it must make a DC 11 Fortitude save or be nauseated for 1 round. The save DC is Constitution-based.</t>
  </si>
  <si>
    <t>Clawbats, or einchadu, as they're known to the tribes of greater Iobaria, haunt the desolate expanses of northeastern Avistan and the rugged lands beyond. Swarming forth from their shadowy dens to hunt by night, these strange predators thirst for blood, scavenging from the victims of greater nocturnal hunters and stalking those foolish enough not to fear dangers in the dark. Drawn by the scent of spilled blood, clawbats fearlessly follow deadly beasts, and more than one traveler has narrowly escaped a predator's nearly lethal ambush only to find his luck change as a swarm of wings and eyes descend upon him. The span of an average clawbat's dual pairs of wings stretches 3 feet wide, lifting aloft rubbery bodies weighing 2 to 4 pounds. Tales of more monstrous clawbats, with wings that blot out the stars as they swoop away with children and small animals, also pass through the civilized lands of Iobaria. Such overgrown clawbats might be constructed by making use of the giant creature simple template. Ecology Clawbats are scavengers and opportunistic hunters. They rarely attack creatures larger than rodents or birds unless the creatures-or those traveling with them-have been weakened by a stronger attacker. Even the presence of such a hunter is not enough to deter an ever-hungry clawbat, which is drawn to attack bloodied creatures in the thick of battle. Clawbats are poor fighters; they prefer to fly past victims, strike quickly to draw blood, and then make pass after pass, aggravating their victims' existing wounds with their ribbon-like tongues. This tactic rarely wins the scavengers more than a drop or two of nourishment per attack, driving them to harass a victim until it drops. When the wounds of clawbats' prey prove too insignificant to fell it, clawbats attack more directly, circling to peel away strip after strip of flesh in wet grabs of their tentacular maws. After their prey has fallen to the pain of a dozen such wounds, clawbats land and vigorously lap up their meal until their bellies are bloated with gore. Aiding clawbats in their hunts is their acrid saliva, a stinging milky-white fluid that possesses an anticoagulant quality, causing their bites to leave messy wounds that bleed until treated. This effect allows clawbats to surprise attack most Small creatures and wait safely out of reach until the prey collapses. Healthy larger prey can typically withstand the assault of a lone clawbat, but a whole clutch of the creatures might easily throw even a sturdy beast into panicked, bleeding terror. The freedom with which clawbat wounds bleed also serves to attract other clawbats in the vicinity, and a few scratches might potentially bring an entire clutch down upon even a slightly wounded creature. Clawbat eyes are exceedingly abnormal, being nearly flat, yet still functional. As the creatures' eyes are set upon their wings, the constant flapping gives the clawbats a constantly shifting view of the area around them, but particularly the land below-an experience which would seem terribly jarring to any creature not used to the experience. The eyes are one-sided, occupying only the inner part of their thick, fleshy wings, and are lidless, being constantly watered by ducts surrounding each eye. The profuse watering of these organs causes clawbats to fling a fine spray as they move, which often serves as a victim's first warning of impending danger. Other flying creatures, such as hawks, eagles, and owls, make up the clawbats' natural predators. The sounds of these raptors can dissuade clawbats from attacking, even in the midst of a feeding frenzy, and will send them winging straight for their roost to avoid attack. Giant centipedes occasionally invade clawbat lairs, crawling up the wall or waiting for their prey at the exit. Clawbats have little natural defense against creatures with thick exoskeletons and avoid them when it is possible to attack an easier source of food. Clawbats can live up to 20 years, though most die earlier due to predation, accidents, or infighting. Habitat &amp; Society Clawbats are found far from heavily civilized lands, though whether this is due to civilized efforts to stamp them out or because they prefer distant, half-wild places is open to debate. They live in clutches of up to 15 members, favoring dark places that offer easy aerial access to the outside world. Each of these places must have a roost that allows the creatures to drop the 15 feet necessary to begin flying; if a stationary clawbat attempts to start flying without sufficient drop, it glides to the ground and must mount to a higher point before it can launch again. This makes them skittish in claustrophobic spaces, for they do not like to be at a disadvantage, and this in turn leads them to infest places such as ruined structures, large, open caves, and fissures. New clutches of clawbats contain 4 to 6 young members, which depart a clutch once it has grown to exceed 15 members. The young fly 10 to 15 miles away, searching for a suitable structure or crag to shield them during the day. Once a group of clawbats leaves its original home, the members feel no loyalty to their former family and compete fiercely for resources. On numerous occasions, mages, druids, and barbarians shamans have attempted to capture and train clawbats. While the creatures' awkwardness once they are brought to ground makes them relatively easy to capture-though frustratingly difficult to restrain given their flexibility and many squirming limbs- no documented attempt to train the beasts has ever succeeded. Even efforts paired with steady diets of blood typically end in the clawbat attacking its keeper just as often as availing themselves of the easier food source. This, and their regular attempts to feed even when critically wounded, have won the creatures a reputation for being dumbly vicious, a reputation that leads most thinking creatures to curse and move quickly to exterminate any clawbats that appear in their lands.</t>
  </si>
  <si>
    <t>&lt;link rel="stylesheet"href="PF.css"&gt;&lt;div&gt;&lt;h2&gt;Clawb at, Clawbat&lt;/h2&gt;&lt;h3&gt;&lt;i&gt;A &lt;i&gt;leathery piece of skin stretched across a frame of joints and bony knobs beats awkwardly through the air. Eyes glare from the folds of its thick wings&lt;/i&gt;, &lt;i&gt;writhing tentacles surround its sucker-like maw&lt;/i&gt;, &lt;i&gt;and a long&lt;/i&gt;, &lt;i&gt;thin tongue darts forth seemingly at random to lash the air around it.&lt;/i&gt;&lt;/i&gt;&lt;/h3&gt;&lt;br&gt;&lt;/br&gt;&lt;/div&gt;&lt;div class="heading"&gt;&lt;p class="alignleft"&gt;Clawbat&lt;/p&gt;&lt;p class="alignright"&gt;CR 1&lt;/p&gt;&lt;div style="clear: both;"&gt;&lt;/div&gt;&lt;/div&gt;&lt;div&gt;&lt;h5&gt;&lt;b&gt;XP &lt;/b&gt;400&lt;/h5&gt;&lt;h5&gt;N Small magical beast &lt;/h5&gt;&lt;h5&gt;&lt;b&gt;Init &lt;/b&gt;+3; &lt;b&gt;Senses &lt;/b&gt;darkvision 60 ft., low-light vision, blood scent; Perception +2&lt;/h5&gt;&lt;/div&gt;&lt;hr/&gt;&lt;div&gt;&lt;h5&gt;&lt;b&gt;DEFENSE&lt;/b&gt;&lt;/h5&gt;&lt;/div&gt;&lt;hr/&gt;&lt;div&gt;&lt;h5&gt;&lt;b&gt;AC &lt;/b&gt;15, touch 14, flat-footed 12 (+1 armor, +3 Dex, +1 size)&lt;/h5&gt;&lt;h5&gt;&lt;b&gt;hp &lt;/b&gt;11 (2d10)&lt;/h5&gt;&lt;h5&gt;&lt;b&gt;Fort &lt;/b&gt;+3, &lt;b&gt;Ref &lt;/b&gt;+6, &lt;b&gt;Will &lt;/b&gt;+2&lt;/h5&gt;&lt;/div&gt;&lt;hr/&gt;&lt;div&gt;&lt;h5&gt;&lt;b&gt;OFFENSE&lt;/b&gt;&lt;/h5&gt;&lt;/div&gt;&lt;hr/&gt;&lt;div&gt;&lt;h5&gt;&lt;b&gt;Spd &lt;/b&gt;10 ft., fly 50 ft. (average)&lt;/h5&gt;&lt;h5&gt;&lt;b&gt;Melee &lt;/b&gt;1 bite +6 (1d4-2 plus bleed)&lt;/h5&gt;&lt;h5&gt;&lt;b&gt;Space &lt;/b&gt;5 ft.; &lt;b&gt;Reach &lt;/b&gt;5 ft.&lt;/h5&gt;&lt;h5&gt;&lt;b&gt;Special Attacks &lt;/b&gt;bleed (1), distraction (DC 11)&lt;/h5&gt;&lt;/div&gt;&lt;hr/&gt;&lt;div&gt;&lt;h5&gt;&lt;b&gt;STATISTICS&lt;/b&gt;&lt;/h5&gt;&lt;/div&gt;&lt;hr/&gt;&lt;div&gt;&lt;h5&gt;&lt;b&gt;Str &lt;/b&gt;7, &lt;b&gt;Dex &lt;/b&gt;17, &lt;b&gt;Con &lt;/b&gt;10, &lt;b&gt;Int &lt;/b&gt; 2, &lt;b&gt;Wis &lt;/b&gt;14, &lt;b&gt;Cha &lt;/b&gt;10&lt;/h5&gt;&lt;h5&gt;&lt;b&gt;Base Atk &lt;/b&gt;+2; &lt;b&gt;CMB &lt;/b&gt;-1; &lt;b&gt;CMD &lt;/b&gt;12&lt;/h5&gt;&lt;h5&gt;&lt;b&gt;Feats &lt;/b&gt;Flyby Attack&lt;sup&gt;B&lt;/sup&gt;, Weapon Finesse&lt;/h5&gt;&lt;h5&gt;&lt;b&gt;Skills &lt;/b&gt;Fly +5, Stealth +12&lt;/h5&gt;&lt;/div&gt;&lt;hr/&gt;&lt;div&gt;&lt;h5&gt;&lt;b&gt;ECOLOGY&lt;/b&gt;&lt;/h5&gt;&lt;/div&gt;&lt;hr/&gt;&lt;div&gt;&lt;h5&gt;&lt;b&gt;Environment &lt;/b&gt; temperate hills and ruins&lt;/h5&gt;&lt;h5&gt;&lt;b&gt;Organization &lt;/b&gt;solitary, pair, or clutch (3-16)&lt;/h5&gt;&lt;h5&gt;&lt;b&gt;Treasure &lt;/b&gt;none&lt;/h5&gt;&lt;/div&gt;&lt;hr/&gt;&lt;div&gt;&lt;h5&gt;&lt;b&gt;SPECIAL ABILITIES&lt;/b&gt;&lt;/h5&gt;&lt;/div&gt;&lt;hr/&gt;&lt;div&gt;&lt;h5&gt;&lt;b&gt;Blood Scent (Ex)&lt;/b&gt; A clawbat can detect any creature at less than maximum hit points as if it had scent. Those at full hit points cannot be detected by the blood scent ability. &lt;/h5&gt;&lt;h5&gt;&lt;b&gt;Distraction (Ex)&lt;/b&gt; A clawbat's lengthy tongue whips around its body as it feeds, lapping up the blood from wounded creatures nearby. Every round a clawbat may choose either a creature it attacks or any creature it passes adjacent to as it moves. If the target is at less than full hit points, it must make a DC 11 Fortitude save or be nauseated for 1 round. The save DC is Constitution-based.&lt;/h5&gt;&lt;/div&gt;&lt;br&gt;&lt;/br&gt;&lt;div&gt;&lt;h4&gt;&lt;p&gt;&lt;p&gt;Clawbats, or einchadu, as they're known to the tribes of greater Iobaria, haunt the desolate expanses of northeastern Avistan and the rugged lands beyond. Swarming forth from their shadowy dens to hunt by night, these strange predators thirst for blood, scavenging from the victims of greater nocturnal hunters and stalking those foolish enough not to fear dangers in the dark. Drawn by the scent of spilled blood, clawbats fearlessly follow deadly beasts, and more than one traveler has narrowly escaped a predator's nearly lethal ambush only to find his luck change as a swarm of wings and eyes descend upon him. The span of an average clawbat's dual pairs of wings stretches 3 feet wide, lifting aloft rubbery bodies weighing 2 to 4 pounds. Tales of more monstrous clawbats, with wings that blot out the stars as they swoop away with children and small animals, also pass through the civilized lands of Iobaria. Such overgrown clawbats might be constructed by making use of the giant creature simple template.&lt;b&gt;&lt;/p&gt;&lt;p&gt;Ecology&lt;/b&gt;&lt;/p&gt;&lt;p&gt; Clawbats are scavengers and opportunistic hunters. They rarely attack creatures larger than rodents or birds unless the creatures-or those traveling with them-have been weakened by a stronger attacker. Even the presence of such a hunter is not enough to deter an ever-hungry clawbat, which is drawn to attack bloodied creatures in the thick of battle. Clawbats are poor fighters; they prefer to fly past victims, strike quickly to draw blood, and then make pass after pass, aggravating their victims' existing wounds with their ribbon-like tongues. This tactic rarely wins the scavengers more than a drop or two of nourishment per attack, driving them to harass a victim until it drops. When the wounds of clawbats' prey prove too insignificant to fell it, clawbats attack more directly, circling to peel away strip after strip of flesh in wet grabs of their tentacular maws. After their prey has fallen to the pain of a dozen such wounds, clawbats land and vigorously lap up their meal until their bellies are bloated with gore. Aiding clawbats in their hunts is their acrid saliva, a stinging milky-white fluid that possesses an anticoagulant quality, causing their bites to leave messy wounds that bleed until treated. This effect allows clawbats to surprise attack most Small creatures and wait safely out of reach until the prey collapses. Healthy larger prey can typically withstand the assault of a lone clawbat, but a whole clutch of the creatures might easily throw even a sturdy beast into panicked, bleeding terror. The freedom with which clawbat wounds bleed also serves to attract other clawbats in the vicinity, and a few scratches might potentially bring an entire clutch down upon even a slightly wounded creature. Clawbat eyes are exceedingly abnormal, being nearly flat, yet still functional. As the creatures' eyes are set upon their wings, the constant flapping gives the clawbats a constantly shifting view of the area around them, but particularly the land below-an experience which would seem terribly jarring to any creature not used to the experience. The eyes are one-sided, occupying only the inner part of their thick, fleshy wings, and are lidless, being constantly watered by ducts surrounding each eye. The profuse watering of these organs causes clawbats to fling a fine spray as they move, which often serves as a victim's first warning of impending danger. Other flying creatures, such as hawks, eagles, and owls, make up the clawbats' natural predators. The sounds of these raptors can dissuade clawbats from attacking, even in the midst of a feeding frenzy, and will send them winging straight for their roost to avoid attack. Giant centipedes occasionally invade clawbat lairs, crawling up the wall or waiting for their prey at the exit. Clawbats have little natural defense against creatures with thick exoskeletons and avoid them when it is possible to attack an easier source of food. Clawbats can live up to 20 years, though most die earlier due to predation, accidents, or infighting.&lt;b&gt;&lt;/p&gt;&lt;p&gt;Habitat &amp; Society&lt;/b&gt;&lt;/p&gt;&lt;p&gt; Clawbats are found far from heavily civilized lands, though whether this is due to civilized efforts to stamp them out or because they prefer distant, half-wild places is open to debate. They live in clutches of up to 15 members, favoring dark places that offer easy aerial access to the outside world. Each of these places must have a roost that allows the creatures to drop the 15 feet necessary to begin flying; if a stationary clawbat attempts to start flying without sufficient drop, it glides to the ground and must mount to a higher point before it can launch again. This makes them skittish in claustrophobic spaces, for they do not like to be at a disadvantage, and this in turn leads them to infest places such as ruined structures, large, open caves, and fissures. New clutches of clawbats contain 4 to 6 young members, which depart a clutch once it has grown to exceed 15 members. The young fly 10 to 15 miles away, searching for a suitable structure or crag to shield them during the day. Once a group of clawbats leaves its original home, the members feel no loyalty to their former family and compete fiercely for resources. On numerous occasions, mages, druids, and barbarians shamans have attempted to capture and train clawbats. While the creatures' awkwardness once they are brought to ground makes them relatively easy to capture-though frustratingly difficult to restrain given their flexibility and many squirming limbs- no documented attempt to train the beasts has ever succeeded. Even efforts paired with steady diets of blood typically end in the clawbat attacking its keeper just as often as availing themselves of the easier food source. This, and their regular attempts to feed even when critically wounded, have won the creatures a reputation for being dumbly vicious, a reputation that leads most thinking creatures to curse and move quickly to exterminate any clawbats that appear in their lands.&lt;/p&gt;&lt;/h4&gt;&lt;/div&gt;</t>
  </si>
  <si>
    <t>Stygira</t>
  </si>
  <si>
    <t>blindsight 30 ft. (120 ft. with gem eye), scent, true seeing with gem eye; Perception +23</t>
  </si>
  <si>
    <t>Fort +6, Ref +9, Will +14</t>
  </si>
  <si>
    <t>gaze attacks, paralysis, petrification</t>
  </si>
  <si>
    <t>2 claws +11 (1d4+3 plus stone curse)</t>
  </si>
  <si>
    <t>gem gaze, stone curse</t>
  </si>
  <si>
    <t>Str 17, Dex 16, Con 18, Int 17, Wis 22, Cha 15</t>
  </si>
  <si>
    <t>Alertness, Blind-Fight, Improved Initiative, Iron Will</t>
  </si>
  <si>
    <t>Bluff +10, Knowledge (arcana) +11, Knowledge (dungeoneering) +11, Knowledge (religion) +11, Perception +23, Sense Motive +16, Spellcraft +11</t>
  </si>
  <si>
    <t>+4 Perception (with gemstone)</t>
  </si>
  <si>
    <t>Cyclops, Giant, Terran</t>
  </si>
  <si>
    <t>gem eye</t>
  </si>
  <si>
    <t xml:space="preserve"> temperate hills and underground</t>
  </si>
  <si>
    <t>solitary, pair, or mystery (3-7)</t>
  </si>
  <si>
    <t>standard (typically gemstones)</t>
  </si>
  <si>
    <t>Gaunt and parched, this crone-like figure moves with the predatory jerkiness of a hunting vulture. Unnaturally tall and lean, her form is all cracked flesh and stony crevices spanning a wasteland of withered gray flesh. Shattered black teeth jut from a chapped, lipless mouth that stretches beneath a high, scarred brow devoid of nose or eyes.</t>
  </si>
  <si>
    <t>Gem Eye (Su) Stygiras possess a special connection with gemstones. While holding or otherwise in contact with a gemstone of at least the size of a human eye, a stygira can see through the gemstone like a magical eye, viewing her surroundings as if her blindsense extended to 120 feet and she were under the effects of true seeing, which grants her a +4 bonus on Perception checks. Gem Gaze (Su) Shaken for 1d4 rounds, 30 feet, Fortitude DC 16 negates. The save DC is Charisma-based. A stygira can only make use of this ability while holding a gemstone. Light Blindness Despite their effective blindness, stygiras remain sensitive to light. Abrupt exposure to bright light blinds stygiras for 1 round; on subsequent rounds, they are dazzled as long as they remain in the affected area. Stone Curse (Su) Any creature struck by a stygira's claws must make a DC 18 Will save or be affected by a curse that gradually drains it of color, stiffens its joints, and finally turns the victim to stone. This curse proves frighteningly unpredictable, forcing another save against its effects every 1d3 hours. Any creature that is drained to 0 Dexterity or fails three saves against the curse is permanently petrified. Even if a creature is petrified and then restored to flesh, it is still affected by the curse and is petrified again upon failing its next save against the curse. A stone curse can only be removed in one of two ways: by casting remove curse or by spending a full hour in unobstructed natural sunlight. Magical radiance like daylight does not affect a stone curse, and remove curse does not return a petrified creature to flesh. The save DC is Constitution-based. Stone curse: Claw-curse; save Will DC 18; frequency 1/1d3 hours; effect 1d6 Dex damage, failing 3 saves results in petrification; cure casting remove curse or spending 1 hour in natural sunlight</t>
  </si>
  <si>
    <t>Withered hermits wrapped in tattered black rags, these scarred, eyeless crones slip through the dark crevasses of both earth and time. Degenerate inheritors of the half-remembered, collapsed cyclops civilizations, the stygiras-or stone witches, as they are often called- command strange secrets of the earth and interpret the fateful energies of the depths. Ages of communion with the darkness and reliance upon alien magics have corrupted the stygiras from the primitive human witches their ancestors were countless ages ago, transforming them into a terrifying, debased breed infused with magics not their own. In many a savage land, these crones were once or are still worshiped as seers and demigods, weaving magic and communing with the earth to manipulate their servants into obeying their selfish and grotesque whims. In other realms, they haunt the night, prowling from their caves to feed upon the unwary or make alliances with those cruel and ambitious enough to believe their perverse counsel. Yet for all their perverse blasphemies and primitive desires, their powers to see what none should and reduce life to brittle stone proves enough to inspire dread and superstitious belief in nearly all who hear of the harsh stone witches. Stygiras on average stand 6-1/2 feet tall and weigh approximately 150 pounds. Ecology It is said that the stygiras draw their power from stone and from the darkness. Certainly they live their entire lives in the dark, traveling through intricate, maze-like caverns and the moonless sky with equal ease. They draw their sustenance from the base things they scrape from the earth-vermin, molds, lichens, and whatever fleshy things happen into their lairs. Although technically blind, stygiras have almost supernaturally keen hearing, taste, and touch, and so have no need for sight. What remains of the eyes that lurk as vestigial elements of their anatomy hide beneath the scarred flesh of their faces. While such remnant organs typically go unused, they can still detect the presence of light, an uncomfortable sensation that all stygiras take great pains to avoid. Stygiras can in fact travel under the skies, but they quickly become agoraphobic and retreat to the safety of shadowy canyons or caves as soon as possible. They avoid the sunlight hours, with most willing to face death in the darkness rather than take their chances venturing into the light. All stygiras are female; they are capable of reproducing with humanoids of nearly any species and always bearing three or more withered-and typically stillborn-stygira young. Yet stygiras make up for their appallingly low live birth and survival rates with unnaturally long lifespans. None can say how long stygiras who don't meet their end by violence might live, but instances of stone witches living for 3 or more centuries are well documented. Habitat &amp; Society Stygiras most commonly occupy lands near the phenomenally ancient tombs and monuments of the cyclops empires. While some of the crazed witches make the impossible claim that all stygira are the surviving mortal apprentices of primordial cyclops seers, saner minds posit that the predecessors of these crones were primitive human shamans and mystics who managed to tap into a degree of the fallen empires' powers. Whatever the case, the connection between stygiras and the ancient cyclopes lingers in their shared language and the mad scrawls covering many of these hags' lairs.</t>
  </si>
  <si>
    <t>&lt;link rel="stylesheet"href="PF.css"&gt;&lt;div&gt;&lt;h2&gt;Stygira&lt;/h2&gt;&lt;h3&gt;&lt;i&gt;&lt;i&gt;Gaunt and parched&lt;/i&gt;, &lt;i&gt;this crone-like figure moves with the predatory jerkiness of a hunting vulture. Unnaturally tall and lean&lt;/i&gt;, &lt;i&gt;her form is all cracked flesh and stony crevices spanning a wasteland of withered gray flesh. Shattered black teeth jut from a chapped&lt;/i&gt;, &lt;i&gt;lipless mouth that stretches beneath a high&lt;/i&gt;, &lt;i&gt;scarred brow devoid of nose or eyes.&lt;/i&gt;&lt;/i&gt;&lt;/h3&gt;&lt;br&gt;&lt;/br&gt;&lt;/div&gt;&lt;div class="heading"&gt;&lt;p class="alignleft"&gt;Stygira&lt;/p&gt;&lt;p class="alignright"&gt;CR 7&lt;/p&gt;&lt;div style="clear: both;"&gt;&lt;/div&gt;&lt;/div&gt;&lt;div&gt;&lt;h5&gt;&lt;b&gt;XP &lt;/b&gt;3,200&lt;/h5&gt;&lt;h5&gt;LE Medium monstrous humanoid &lt;/h5&gt;&lt;h5&gt;&lt;b&gt;Init &lt;/b&gt;+7; &lt;b&gt;Senses &lt;/b&gt;blindsight 30 ft. (120 ft. with gem eye), scent, &lt;i&gt;true seeing&lt;/i&gt; with gem eye; Perception +23&lt;/h5&gt;&lt;/div&gt;&lt;hr/&gt;&lt;div&gt;&lt;h5&gt;&lt;b&gt;DEFENSE&lt;/b&gt;&lt;/h5&gt;&lt;/div&gt;&lt;hr/&gt;&lt;div&gt;&lt;h5&gt;&lt;b&gt;AC &lt;/b&gt;19, touch 13, flat-footed 16 (+3 Dex, +6 natural)&lt;/h5&gt;&lt;h5&gt;&lt;b&gt;hp &lt;/b&gt;76 (8d10+32)&lt;/h5&gt;&lt;h5&gt;&lt;b&gt;Fort &lt;/b&gt;+6, &lt;b&gt;Ref &lt;/b&gt;+9, &lt;b&gt;Will &lt;/b&gt;+14&lt;/h5&gt;&lt;h5&gt;&lt;b&gt;DR &lt;/b&gt;10/adamantine; &lt;b&gt;Immune &lt;/b&gt;gaze attacks, paralysis, petrification; &lt;b&gt;SR &lt;/b&gt;18&lt;/h5&gt;&lt;h5&gt;&lt;b&gt;Weaknesses &lt;/b&gt;light blindness&lt;/h5&gt;&lt;/div&gt;&lt;hr/&gt;&lt;div&gt;&lt;h5&gt;&lt;b&gt;OFFENSE&lt;/b&gt;&lt;/h5&gt;&lt;/div&gt;&lt;hr/&gt;&lt;div&gt;&lt;h5&gt;&lt;b&gt;Spd &lt;/b&gt;30 ft.&lt;/h5&gt;&lt;h5&gt;&lt;b&gt;Melee &lt;/b&gt;2 claws +11 (1d4+3 plus stone curse)&lt;/h5&gt;&lt;h5&gt;&lt;b&gt;Space &lt;/b&gt;5 ft.; &lt;b&gt;Reach &lt;/b&gt;5 ft.&lt;/h5&gt;&lt;h5&gt;&lt;b&gt;Special Attacks &lt;/b&gt;gem gaze, stone curse&lt;/h5&gt;&lt;/div&gt;&lt;hr/&gt;&lt;div&gt;&lt;h5&gt;&lt;b&gt;STATISTICS&lt;/b&gt;&lt;/h5&gt;&lt;/div&gt;&lt;hr/&gt;&lt;div&gt;&lt;h5&gt;&lt;b&gt;Str &lt;/b&gt;17, &lt;b&gt;Dex &lt;/b&gt;16, &lt;b&gt;Con &lt;/b&gt;18, &lt;b&gt;Int &lt;/b&gt; 17, &lt;b&gt;Wis &lt;/b&gt;22, &lt;b&gt;Cha &lt;/b&gt;15&lt;/h5&gt;&lt;h5&gt;&lt;b&gt;Base Atk &lt;/b&gt;+8; &lt;b&gt;CMB &lt;/b&gt;+11; &lt;b&gt;CMD &lt;/b&gt;24&lt;/h5&gt;&lt;h5&gt;&lt;b&gt;Feats &lt;/b&gt;Alertness, Blind-Fight, Improved Initiative, Iron Will&lt;/h5&gt;&lt;h5&gt;&lt;b&gt;Skills &lt;/b&gt;Bluff +10, Knowledge (arcana) +11, Knowledge (dungeoneering) +11, Knowledge (religion) +11, Perception +23, Sense Motive +16, Spellcraft +11; &lt;b&gt;Racial Modifiers &lt;/b&gt;+4 Perception (with gemstone)&lt;/h5&gt;&lt;h5&gt;&lt;b&gt;Languages &lt;/b&gt;Cyclops, Giant, Terran&lt;/h5&gt;&lt;h5&gt;&lt;b&gt;SQ &lt;/b&gt;gem eye&lt;/h5&gt;&lt;/div&gt;&lt;hr/&gt;&lt;div&gt;&lt;h5&gt;&lt;b&gt;ECOLOGY&lt;/b&gt;&lt;/h5&gt;&lt;/div&gt;&lt;hr/&gt;&lt;div&gt;&lt;h5&gt;&lt;b&gt;Environment &lt;/b&gt; temperate hills and underground&lt;/h5&gt;&lt;h5&gt;&lt;b&gt;Organization &lt;/b&gt;solitary, pair, or mystery (3-7)&lt;/h5&gt;&lt;h5&gt;&lt;b&gt;Treasure &lt;/b&gt;standard (typically gemstones)&lt;/h5&gt;&lt;/div&gt;&lt;hr/&gt;&lt;div&gt;&lt;h5&gt;&lt;b&gt;SPECIAL ABILITIES&lt;/b&gt;&lt;/h5&gt;&lt;/div&gt;&lt;hr/&gt;&lt;div&gt;&lt;h5&gt;&lt;b&gt;Gem Eye (Su)&lt;/b&gt; Stygiras possess a special connection with gemstones. While holding or otherwise in contact with a gemstone of at least the size of a human eye, a stygira can see through the gemstone like a magical eye, viewing her surroundings as if her blindsense extended to 120 feet and she were under the &lt;i&gt;effect&lt;/i&gt;s of &lt;i&gt;true seeing&lt;/i&gt;, which grants her a +4 bonus on Perception checks. &lt;/h5&gt;&lt;h5&gt;&lt;b&gt;Gem Gaze (Su)&lt;/b&gt; Shaken for 1d4 rounds, 30 feet, Fortitude DC 16 negates. The &lt;i&gt;save&lt;/i&gt; DC is Charisma-based. A stygira can only make use of this ability while holding a gemstone. &lt;/h5&gt;&lt;h5&gt;&lt;b&gt;Light Blindness&lt;/b&gt; Despite their &lt;i&gt;effect&lt;/i&gt;ive blindness, stygiras remain sensitive to light. Abrupt exposure to bright light blinds stygiras for 1 round; on subsequent rounds, they are dazzled as long as they remain in the affected area. &lt;/h5&gt;&lt;h5&gt;&lt;b&gt;Stone Curse (Su)&lt;/b&gt; Any creature struck by a stygira's claws must make a DC 18 Will &lt;i&gt;save&lt;/i&gt; or be affected by a curse that gradually drains it of color, stiffens its joints, and finally turns the victim to stone. This curse proves frighteningly unpredictable, forcing another &lt;i&gt;save&lt;/i&gt; against its &lt;i&gt;effect&lt;/i&gt;s every 1d3 hours. Any creature that is drained to 0 Dexterity or fails three &lt;i&gt;save&lt;/i&gt;s against the curse is permanently petrified. Even if a creature is petrified and then restored to flesh, it is still affected by the curse and is petrified again upon failing its next &lt;i&gt;save&lt;/i&gt; against the curse. A stone curse can only be removed in one of two ways: by casting &lt;i&gt;remove curse&lt;/i&gt; or by spending a full hour in unobstructed natural sunlight. Magical radiance like &lt;i&gt;daylight&lt;/i&gt; does not affect a stone curse, and &lt;i&gt;remove curse&lt;/i&gt; does not return a petrified creature to flesh. The &lt;i&gt;save&lt;/i&gt; DC is Constitution-based. &lt;i&gt;Stone curse:&lt;/i&gt; Claw-curse; &lt;i&gt;save&lt;/i&gt; Will DC 18; &lt;i&gt;frequency&lt;/i&gt; 1/1d3 hours; &lt;i&gt;effect&lt;/i&gt; 1d6 Dex damage, failing 3 &lt;i&gt;save&lt;/i&gt;s results in petrification; &lt;i&gt;cure&lt;/i&gt; casting &lt;i&gt;remove curse&lt;/i&gt; or spending 1 hour in natural sunlight&lt;/h5&gt;&lt;/div&gt;&lt;br&gt;&lt;/br&gt;&lt;div&gt;&lt;h4&gt;&lt;p&gt;&lt;p&gt;Withered hermits wrapped in tattered black rags, these scarred, eyeless crones slip through the dark crevasses of both earth and time. Degenerate inheritors of the half-remembered, collapsed cyclops civilizations, the stygiras-or stone witches, as they are often called- command strange secrets of the earth and interpret the fateful energies of the depths. Ages of communion with the darkness and reliance upon alien magics have corrupted the stygiras from the primitive human witches their ancestors were countless ages ago, transforming them into a terrifying, debased breed infused with magics not their own. In many a savage land, these crones were once or are still worshiped as seers and demigods, weaving magic and communing with the earth to manipulate their servants into obeying their selfish and grotesque whims. In other realms, they haunt the night, prowling from their caves to feed upon the unwary or make alliances with those cruel and ambitious enough to believe their perverse counsel. Yet for all their perverse blasphemies and primitive desires, their powers to see what none should and reduce life to brittle stone proves enough to inspire dread and superstitious belief in nearly all who hear of the harsh stone witches. Stygiras on average stand 6-1/2 feet tall and weigh approximately 150 pounds.&lt;b&gt;&lt;/p&gt;&lt;p&gt;Ecology&lt;/b&gt;&lt;/p&gt;&lt;p&gt; It is said that the stygiras draw their power from stone and from the darkness. Certainly they live their entire lives in the dark, traveling through intricate, maze-like caverns and the moonless sky with equal ease. They draw their sustenance from the base things they scrape from the earth-vermin, molds, lichens, and whatever fleshy things happen into their lairs. Although technically blind, stygiras have almost supernaturally keen hearing, taste, and touch, and so have no need for sight. What remains of the eyes that lurk as vestigial elements of their anatomy hide beneath the scarred flesh of their faces. While such remnant organs typically go unused, they can still detect the presence of light, an uncomfortable sensation that all stygiras take great pains to avoid. Stygiras can in fact travel under the skies, but they quickly become agoraphobic and retreat to the safety of shadowy canyons or caves as soon as possible. They avoid the sunlight hours, with most willing to face death in the darkness rather than take their chances venturing into the light. All stygiras are female; they are capable of reproducing with humanoids of nearly any species and always bearing three or more withered-and typically stillborn-stygira young. Yet stygiras make up for their appallingly low live birth and survival rates with unnaturally long lifespans. None can say how long stygiras who don't meet their end by violence might live, but instances of stone witches living for 3 or more centuries are well documented.&lt;b&gt;&lt;/p&gt;&lt;p&gt;Habitat &amp; Society&lt;/b&gt;&lt;/p&gt;&lt;p&gt; Stygiras most commonly occupy lands near the phenomenally ancient tombs and monuments of the cyclops empires. While some of the crazed witches make the impossible claim that all stygira are the surviving mortal apprentices of primordial cyclops seers, saner minds posit that the predecessors of these crones were primitive human shamans and mystics who managed to tap into a degree of the fallen empires' powers. Whatever the case, the connection between stygiras and the ancient cyclopes lingers in their shared language and the mad scrawls covering many of these hags' lairs.&lt;/p&gt;&lt;/h4&gt;&lt;/div&gt;</t>
  </si>
  <si>
    <t>Bralani Azata</t>
  </si>
  <si>
    <t>(azata, chaotic, extraplanar, good,</t>
  </si>
  <si>
    <t>Fort +9, Ref +9, Will +6</t>
  </si>
  <si>
    <t>10/cold iron or evil</t>
  </si>
  <si>
    <t>cold 10, fire 10</t>
  </si>
  <si>
    <t>40 ft., fly 100 ft. (perfect)</t>
  </si>
  <si>
    <t>+1 scimitar +13/+8 (1d6+8/18-20) or slam +12 (1d6+7)</t>
  </si>
  <si>
    <t>+1 composite longbow +12/+7 (1d8+6/x3)</t>
  </si>
  <si>
    <t>whirlwind blast</t>
  </si>
  <si>
    <t>Spell-Like Abilities (CL 6th) At Will-blur, charm person (DC 13), gust of wind (DC 14), mirror image, wind wall 2/day-lightning bolt (DC 15), cure serious wounds</t>
  </si>
  <si>
    <t>Str 20, Dex 18, Con 19, Int 13, Wis 14, Cha 15</t>
  </si>
  <si>
    <t>Blind-Fight, Improved Initiative, Iron Will, Skill Focus (Perception)</t>
  </si>
  <si>
    <t>Bluff +12, Fly +22, Handle Animal +12, Perception +15, Ride +14, Sense Motive +12, Stealth +14</t>
  </si>
  <si>
    <t>wind form</t>
  </si>
  <si>
    <t xml:space="preserve"> any (Elysium)</t>
  </si>
  <si>
    <t>double (+1 scimitar, +1 composite longbow [+5 Str])</t>
  </si>
  <si>
    <t>Silver-white hair the color of a lightning strike whips about this poised elf-like archer, his eyes swirling with vibrant colors.</t>
  </si>
  <si>
    <t>Azata</t>
  </si>
  <si>
    <t>Whirlwind Blast (Su) When in wind form, a bralani can attack with a scouring blast of wind, dealing 3d6 points of damage in a 20-foot line (Reflex DC 17 half ). The save DC is Constitution-based. Wind Form (Su) A bralani can shift between its humanoid body and a body made of wind and mist as a standard action. In humanoid form, it cannot fly or use its whirlwind blast. In wind form, it functions as if under the effects of a wind walk spell. It can make slam attacks and use spelllike abilities in either form. A bralani remains in one form until it chooses to assume its other form. A change in form cannot be dispelled, nor does the bralani revert to any particular form when killed (both shapes are its true form). A true seeing spell reveals both forms simultaneously.</t>
  </si>
  <si>
    <t>Bralanis are among the fiercest and wildest of the azatas, living from moment to moment and always on the lookout for chances to test their skill in battle. In addition to their elf-like forms, they can take the shape of whirlwinds of dust, snow, or sand. In the mortal realm, they are often mistaken for djinn. They delight in violent weather, not for the destructive qualities of such events, but for the intensity and energy, and many tales describe bralani as spirits who laugh as they sail amid the strongest storms. Bralanis do not need to eat, but they enjoy doing so. Most prefer elven food, fiery human dishes, and spiced wine. Because of their similarities to elementals and fey, they sometimes act as intermediaries between mortals, elementals, and fey, though they prefer to arrange temporary truces that allow the interested parties to conduct their own negotiations on neutral ground. When taking the role of mediators-or whenever else such opportunities present themselves-bralani are quick to suggest friendly competitions or games to end disputes and enjoy creating challenges or complicated contests to test both physical and mental mortal prowess.</t>
  </si>
  <si>
    <t>&lt;link rel="stylesheet"href="PF.css"&gt;&lt;div&gt;&lt;h2&gt;Azata, Bralani &lt;/h2&gt;&lt;h3&gt;&lt;i&gt;&lt;i&gt;Silver-white hair the color of a lightning strike whips about this poised elf-like archer&lt;/i&gt;, &lt;i&gt;his eyes swirling with vibrant colors.&lt;/i&gt;&lt;/i&gt;&lt;/h3&gt;&lt;br&gt;&lt;/br&gt;&lt;/div&gt;&lt;div class="heading"&gt;&lt;p class="alignleft"&gt;Bralani Azata&lt;/p&gt;&lt;p class="alignright"&gt;CR 6&lt;/p&gt;&lt;div style="clear: both;"&gt;&lt;/div&gt;&lt;/div&gt;&lt;div&gt;&lt;h5&gt;&lt;b&gt;XP &lt;/b&gt;2,400&lt;/h5&gt;&lt;h5&gt;CG Medium outsider (azata, chaotic, extraplanar, good,&lt;/h5&gt;&lt;h5&gt;&lt;b&gt;Init &lt;/b&gt;+8; &lt;b&gt;Senses &lt;/b&gt;darkvision 60 ft., low-light vision; Perception +15&lt;/h5&gt;&lt;/div&gt;&lt;hr/&gt;&lt;div&gt;&lt;h5&gt;&lt;b&gt;DEFENSE&lt;/b&gt;&lt;/h5&gt;&lt;/div&gt;&lt;hr/&gt;&lt;div&gt;&lt;h5&gt;&lt;b&gt;AC &lt;/b&gt;20, touch 14, flat-footed 16 (+4 Dex, +6 natural)&lt;/h5&gt;&lt;h5&gt;&lt;b&gt;hp &lt;/b&gt;66 (7d10+28)&lt;/h5&gt;&lt;h5&gt;&lt;b&gt;Fort &lt;/b&gt;+9, &lt;b&gt;Ref &lt;/b&gt;+9, &lt;b&gt;Will &lt;/b&gt;+6&lt;/h5&gt;&lt;h5&gt;&lt;b&gt;DR &lt;/b&gt;10/cold iron or evil; &lt;b&gt;Immune &lt;/b&gt;electricity, petrification; &lt;b&gt;Resist &lt;/b&gt;cold 10, fire 10; &lt;b&gt;SR &lt;/b&gt;17&lt;/h5&gt;&lt;/div&gt;&lt;hr/&gt;&lt;div&gt;&lt;h5&gt;&lt;b&gt;OFFENSE&lt;/b&gt;&lt;/h5&gt;&lt;/div&gt;&lt;hr/&gt;&lt;div&gt;&lt;h5&gt;&lt;b&gt;Spd &lt;/b&gt;40 ft., fly 100 ft. (perfect)&lt;/h5&gt;&lt;h5&gt;&lt;b&gt;Melee &lt;/b&gt;&lt;i&gt;&lt;i&gt;+1 &lt;i&gt;scimitar&lt;/i&gt;&lt;/i&gt;&lt;/i&gt; +13/+8 (1d6+8/18-20) or &lt;/br&gt;slam +12 (1d6+7)&lt;/h5&gt;&lt;h5&gt;&lt;b&gt;Ranged &lt;/b&gt;&lt;i&gt;&lt;i&gt;+1 composite longbow&lt;/i&gt;&lt;/i&gt; +12/+7 (1d8+6/x3)&lt;/h5&gt;&lt;h5&gt;&lt;b&gt;Space &lt;/b&gt;5 ft.; &lt;b&gt;Reach &lt;/b&gt;5 ft.&lt;/h5&gt;&lt;h5&gt;&lt;b&gt;Special Attacks &lt;/b&gt;whirlwind blast&lt;/h5&gt;&lt;h5&gt;&lt;b&gt;Spell-Like Abilities&lt;/b&gt; (CL 6th)&lt;/br&gt;At Will&amp;mdash;&lt;i&gt;&lt;i&gt;blur&lt;/i&gt;&lt;/i&gt;, &lt;i&gt;&lt;i&gt;charm person&lt;/i&gt;&lt;/i&gt; (DC 13), &lt;i&gt;&lt;i&gt;gust of wind&lt;/i&gt;&lt;/i&gt; (DC 14),&lt;i&gt; &lt;i&gt;mirror image&lt;/i&gt;&lt;/i&gt;,&lt;i&gt; &lt;i&gt;wind wall&lt;/i&gt;&lt;/i&gt;&lt;/br&gt;2/day&amp;mdash;&lt;i&gt;&lt;i&gt;lightning bolt&lt;/i&gt;&lt;/i&gt; (DC 15),&lt;i&gt; &lt;i&gt;cure serious wounds&lt;/i&gt;&lt;/i&gt;&lt;/h5&gt;&lt;/h5&gt;&lt;/div&gt;&lt;hr/&gt;&lt;div&gt;&lt;h5&gt;&lt;b&gt;STATISTICS&lt;/b&gt;&lt;/h5&gt;&lt;/div&gt;&lt;hr/&gt;&lt;div&gt;&lt;h5&gt;&lt;b&gt;Str &lt;/b&gt;20, &lt;b&gt;Dex &lt;/b&gt;18, &lt;b&gt;Con &lt;/b&gt;19, &lt;b&gt;Int &lt;/b&gt; 13, &lt;b&gt;Wis &lt;/b&gt;14, &lt;b&gt;Cha &lt;/b&gt;15&lt;/h5&gt;&lt;h5&gt;&lt;b&gt;Base Atk &lt;/b&gt;+7; &lt;b&gt;CMB &lt;/b&gt;+12; &lt;b&gt;CMD &lt;/b&gt;26&lt;/h5&gt;&lt;h5&gt;&lt;b&gt;Feats &lt;/b&gt;Blind-Fight, Improved Initiative, Iron Will, Skill Focus (Perception)&lt;/h5&gt;&lt;h5&gt;&lt;b&gt;Skills &lt;/b&gt;Bluff +12, Fly +22, Handle Animal +12, Perception +15, Ride +14, Sense Motive +12, Stealth +14&lt;/h5&gt;&lt;h5&gt;&lt;b&gt;Languages &lt;/b&gt;Celestial, Draconic, Infernal; truespeech&lt;/h5&gt;&lt;h5&gt;&lt;b&gt;SQ &lt;/b&gt;wind form&lt;/h5&gt;&lt;/div&gt;&lt;hr/&gt;&lt;div&gt;&lt;h5&gt;&lt;b&gt;ECOLOGY&lt;/b&gt;&lt;/h5&gt;&lt;/div&gt;&lt;hr/&gt;&lt;div&gt;&lt;h5&gt;&lt;b&gt;Environment &lt;/b&gt; any (Elysium)&lt;/h5&gt;&lt;h5&gt;&lt;b&gt;Organization &lt;/b&gt;solitary, pair, or squad (3-6)&lt;/h5&gt;&lt;h5&gt;&lt;b&gt;Treasure &lt;/b&gt;double (&lt;i&gt;+1 &lt;i&gt;scimitar&lt;/i&gt;&lt;/i&gt;, &lt;i&gt;+1 composite longbow&lt;/i&gt; [+5 Str])&lt;/h5&gt;&lt;/div&gt;&lt;hr/&gt;&lt;div&gt;&lt;h5&gt;&lt;b&gt;SPECIAL ABILITIES&lt;/b&gt;&lt;/h5&gt;&lt;/div&gt;&lt;hr/&gt;&lt;div&gt;&lt;h5&gt;&lt;b&gt;Whirlwind Blast (Su)&lt;/b&gt; When in wind form, a bralani can attack with a scouring blast of wind, dealing 3d6 points of damage in a 20-foot line (Reflex DC 17 half ). The save DC is Constitution-based. &lt;/h5&gt;&lt;h5&gt;&lt;b&gt;Wind Form (Su)&lt;/b&gt; A bralani can shift between its humanoid body and a body made of wind and mist as a standard action. In humanoid form, it cannot fly or use its whirlwind blast. In wind form, it functions as if under the effects of a &lt;i&gt;wind walk&lt;/i&gt; spell. It can make slam attacks and use spelllike abilities in either form. A bralani remains in one form until it chooses to assume its other form. A change in form cannot be dispelled, nor does the bralani revert to any particular form when killed (both shapes are its true form). A &lt;i&gt;true seeing&lt;/i&gt; spell reveals both forms simultaneously.&lt;/h5&gt;&lt;/div&gt;&lt;br&gt;&lt;/br&gt;&lt;div&gt;&lt;h4&gt;&lt;p&gt;&lt;p&gt;Bralanis are among the fiercest and wildest of the azatas, living from moment to moment and always on the lookout for chances to test their skill in battle. In addition to their elf-like forms, they can take the shape of whirlwinds of dust, snow, or sand. In the mortal realm, they are often mistaken for djinn. They delight in violent weather, not for the destructive qualities of such events, but for the intensity and energy, and many tales describe bralani as spirits who laugh as they sail amid the strongest storms. Bralanis do not need to eat, but they enjoy doing so. Most prefer elven food, fiery human dishes, and spiced wine. Because of their similarities to elementals and fey, they sometimes act as intermediaries between mortals, elementals, and fey, though they prefer to arrange temporary truces that allow the interested parties to conduct their own negotiations on neutral ground. When taking the role of mediators-or whenever else such opportunities present themselves-bralani are quick to suggest friendly competitions or games to end disputes and enjoy creating challenges or complicated contests to test both physical and mental mortal prowess.&lt;/p&gt;&lt;/h4&gt;&lt;/div&gt;</t>
  </si>
  <si>
    <t>Ghaele Azata</t>
  </si>
  <si>
    <t>darkvision 60 ft., detect evil, low-light vision, see invisibility; Perception +20</t>
  </si>
  <si>
    <t>holy aura</t>
  </si>
  <si>
    <t>28, touch 16, flat-footed 26</t>
  </si>
  <si>
    <t>(+4 deflection, +1 Dex, +1 dodge, +12 natural)</t>
  </si>
  <si>
    <t>Fort +17, Ref +11, Will +16</t>
  </si>
  <si>
    <t>10/cold iron and evil</t>
  </si>
  <si>
    <t>50 ft., fly 150 ft. (perfect)</t>
  </si>
  <si>
    <t>+2 holy greatsword +22/+17/+12 (2d6+12)</t>
  </si>
  <si>
    <t>2 light rays +14 ranged touch (2d12)</t>
  </si>
  <si>
    <t>Spell-Like Abilities (CL 13th) Constant-detect evil, holy aura (DC 21), see invisibility At will-aid, charm monster (DC 17), continual flame, cure light wounds, dancing lights, detect thoughts (DC 15), disguise self, dispel magic, hold monster (DC 18), greater invisibility (self only), major image (DC 16), greater teleport (self plus 50 lbs. of objects only) 3/day-globe of invulnerability 1/day-chain lightning (DC 19), prismatic spray (DC 20), wall of force</t>
  </si>
  <si>
    <t>Spells Prepared (CL 13th) 7th-holy word (DC 21) 6th-banishment (DC 20), heal (DC 20) 5th-flame strike (DC 19), raise dead, true seeing 4th-death ward, dismissal (2) (DC 18), divine power, restoration 3rd-cure serious wounds (3), searing light (2) 2nd-aid, align weapon, bear's endurance, lesser restoration (2) 1st-bless, command (DC 15), divine favor, obscuring mist, shield of faith 0 (at will)-detect magic, purify food and drink, stabilize, virtue</t>
  </si>
  <si>
    <t>Str 25, Dex 12, Con 20, Int 16, Wis 19, Cha 17</t>
  </si>
  <si>
    <t>Combat Casting, Combat Expertise, Dodge, Improved Disarm, Improved Initiative, Improved Trip, Lightning Reflexes</t>
  </si>
  <si>
    <t>Diplomacy +19, Escape Artist +17, Fly +25, Handle Animal +19, Knowledge (nature) +16, Knowledge (planes) +19, Perception +20, Sense Motive +20, Stealth +17</t>
  </si>
  <si>
    <t>light form</t>
  </si>
  <si>
    <t>triple (+2 holy greatsword)</t>
  </si>
  <si>
    <t>This elegantly armored sentinel stands alert, her eyes radiating divine light and her noble blade crackling with power.</t>
  </si>
  <si>
    <t>Gaze (Su) In humanoid form, a ghaele's gaze attack slays evil creatures of 5 HD or less (range 60 feet, Will DC 18 negates, shaken for 2d10 rounds on a successful save). Nonevil creatures, and evil creatures with more than 5 HD, must succeed on a DC 18 Will save or be shaken for 2d10 rounds. A creature that saves against a ghaele's gaze is immune to that particular ghaele's gaze for 24 hours. This is a mindaffecting fear effect. The save DCs are Charisma-based. Light Form (Su) A ghaele can shift between its solid body and one made of light as a standard action. In solid form, it cannot fly or use light rays. In light form, it can fly and gains the incorporeal quality-it can make light ray attacks or use spell-like abilities in this form, but can't make physical attacks or cast spells. This ability otherwise functions similarly to a bralani's wind form ability. Light Ray (Ex) A ghaele's light rays have a range of 300 feet. This attack bypasses all damage reduction. Spells Ghaeles cast divine spells as 13th-level clerics. They do not gain access to domains or other cleric abilities.</t>
  </si>
  <si>
    <t>Ghaeles are the most knightly of the azatas, hunting fiends, dragons, and undead with equal vigor. Most appear like idealized humans or elves and are quick to smile-and equally quick to strike against those they perceive as wicked.</t>
  </si>
  <si>
    <t>&lt;link rel="stylesheet"href="PF.css"&gt;&lt;div&gt;&lt;h2&gt;Azata, Ghaele &lt;/h2&gt;&lt;h3&gt;&lt;i&gt;&lt;i&gt;This elegantly armored sentinel stands alert&lt;/i&gt;, &lt;i&gt;her eyes radiating divine light and her noble blade crackling with power.&lt;/i&gt;&lt;/i&gt;&lt;/h3&gt;&lt;br&gt;&lt;/br&gt;&lt;/div&gt;&lt;div class="heading"&gt;&lt;p class="alignleft"&gt;Ghaele Azata&lt;/p&gt;&lt;p class="alignright"&gt;CR 13&lt;/p&gt;&lt;div style="clear: both;"&gt;&lt;/div&gt;&lt;/div&gt;&lt;div&gt;&lt;h5&gt;&lt;b&gt;XP &lt;/b&gt;25,600&lt;/h5&gt;&lt;h5&gt;CG Medium outsider (azata, chaotic, extraplanar, good,&lt;/h5&gt;&lt;h5&gt;&lt;b&gt;Init &lt;/b&gt;+5; &lt;b&gt;Senses &lt;/b&gt;darkvision 60 ft., &lt;i&gt;detect evil&lt;/i&gt;, low-light vision, see invisibility; Perception &lt;i&gt;+2&lt;/i&gt;0&lt;/h5&gt;&lt;h5&gt;&lt;b&gt;Aura &lt;/b&gt;&lt;i&gt;holy aura&lt;/i&gt;&lt;/h5&gt;&lt;/div&gt;&lt;hr/&gt;&lt;div&gt;&lt;h5&gt;&lt;b&gt;DEFENSE&lt;/b&gt;&lt;/h5&gt;&lt;/div&gt;&lt;hr/&gt;&lt;div&gt;&lt;h5&gt;&lt;b&gt;AC &lt;/b&gt;28, touch 16, flat-footed 26 (+4 deflection, +1 Dex, +1 dodge, +12 natural)&lt;/h5&gt;&lt;h5&gt;&lt;b&gt;hp &lt;/b&gt;136 (13d10+65)&lt;/h5&gt;&lt;h5&gt;&lt;b&gt;Fort &lt;/b&gt;+17, &lt;b&gt;Ref &lt;/b&gt;+11, &lt;b&gt;Will &lt;/b&gt;+16&lt;/h5&gt;&lt;h5&gt;&lt;b&gt;DR &lt;/b&gt;10/cold iron and evil; &lt;b&gt;Immune &lt;/b&gt;electricity, petrification; &lt;b&gt;Resist &lt;/b&gt;cold 10, fire 10; &lt;b&gt;SR &lt;/b&gt;25&lt;/h5&gt;&lt;/div&gt;&lt;hr/&gt;&lt;div&gt;&lt;h5&gt;&lt;b&gt;OFFENSE&lt;/b&gt;&lt;/h5&gt;&lt;/div&gt;&lt;hr/&gt;&lt;div&gt;&lt;h5&gt;&lt;b&gt;Spd &lt;/b&gt;50 ft., fly 150 ft. (perfect)&lt;/h5&gt;&lt;h5&gt;&lt;b&gt;Melee &lt;/b&gt;&lt;i&gt;&lt;i&gt;&lt;i&gt;+2&lt;/i&gt; &lt;i&gt;holy greatsword&lt;/i&gt;&lt;/i&gt;&lt;/i&gt; &lt;i&gt;+2&lt;/i&gt;2/+17/+12 (2d6+12)&lt;/h5&gt;&lt;h5&gt;&lt;b&gt;Ranged &lt;/b&gt;2 light rays +14 ranged touch (2d12)&lt;/h5&gt;&lt;h5&gt;&lt;b&gt;Space &lt;/b&gt;5 ft.; &lt;b&gt;Reach &lt;/b&gt;5 ft.&lt;/h5&gt;&lt;h5&gt;&lt;b&gt;Special Attacks &lt;/b&gt;gaze&lt;/h5&gt;&lt;h5&gt;&lt;b&gt;Spell-Like Abilities&lt;/b&gt; (CL 13th)&lt;/br&gt;Constant&amp;mdash;&lt;i&gt;&lt;i&gt;detect evil&lt;/i&gt;&lt;/i&gt;, &lt;i&gt;&lt;i&gt;holy aura&lt;/i&gt;&lt;/i&gt; (DC 21),&lt;i&gt; &lt;i&gt;see invisibility&lt;/i&gt;&lt;/i&gt; &lt;/br&gt;At will&amp;mdash;&lt;i&gt;&lt;i&gt;aid&lt;/i&gt;&lt;/i&gt;, &lt;i&gt;&lt;i&gt;charm monster&lt;/i&gt;&lt;/i&gt; (DC 17),&lt;i&gt; &lt;i&gt;continual flame&lt;/i&gt;&lt;/i&gt;,&lt;i&gt; &lt;i&gt;cure light wounds&lt;/i&gt;&lt;/i&gt;,&lt;i&gt; &lt;i&gt;dancing lights&lt;/i&gt;&lt;/i&gt;, &lt;i&gt;&lt;i&gt;detect thoughts&lt;/i&gt;&lt;/i&gt; (DC 15),&lt;i&gt; &lt;i&gt;disguise self&lt;/i&gt;&lt;/i&gt;,&lt;i&gt; &lt;i&gt;dispel magic&lt;/i&gt;&lt;/i&gt;, &lt;i&gt;&lt;i&gt;hold monster&lt;/i&gt;&lt;/i&gt; (DC 18), &lt;i&gt;&lt;i&gt;greater invisibility&lt;/i&gt;&lt;/i&gt; (self only), &lt;i&gt;&lt;i&gt;major image&lt;/i&gt;&lt;/i&gt; (DC 16), &lt;i&gt;&lt;i&gt;greater teleport&lt;/i&gt;&lt;/i&gt; (self plus 50 lbs. of objects only)&lt;/br&gt;3/day&amp;mdash;&lt;i&gt;&lt;i&gt;globe of invulnerability&lt;/i&gt;&lt;/i&gt;&lt;/br&gt;1/day&amp;mdash;&lt;i&gt;&lt;i&gt;chain lightning&lt;/i&gt;&lt;/i&gt; (DC 19), &lt;i&gt;&lt;i&gt;prismatic spray&lt;/i&gt;&lt;/i&gt; (DC 20),&lt;i&gt; &lt;i&gt;wall of force&lt;/i&gt;&lt;/i&gt;&lt;/h5&gt;&lt;/h5&gt;&lt;h5&gt;&lt;b&gt;Spells Prepared&lt;/b&gt; (CL 13th)&lt;/br&gt;7th&amp;mdash;&lt;i&gt;&lt;i&gt;holy word&lt;/i&gt;&lt;/i&gt; (DC 21)&lt;/br&gt;6th&amp;mdash;&lt;i&gt;&lt;i&gt;banishment&lt;/i&gt;&lt;/i&gt; (DC 20), &lt;i&gt;&lt;i&gt;heal&lt;/i&gt;&lt;/i&gt; (DC 20)&lt;/br&gt;5th&amp;mdash;&lt;i&gt;&lt;i&gt;flame strike&lt;/i&gt;&lt;/i&gt; (DC 19),&lt;i&gt; &lt;i&gt;raise dead&lt;/i&gt;&lt;/i&gt;,&lt;i&gt; &lt;i&gt;true seeing&lt;/i&gt;&lt;/i&gt;&lt;/br&gt;4th&amp;mdash;&lt;i&gt;&lt;i&gt;death ward&lt;/i&gt;&lt;/i&gt;, &lt;i&gt;&lt;i&gt;dismissal&lt;/i&gt;&lt;/i&gt; (2) (DC 18),&lt;i&gt; &lt;i&gt;divine power&lt;/i&gt;&lt;/i&gt;,&lt;i&gt; &lt;i&gt;restoration&lt;/i&gt;&lt;/i&gt;&lt;/br&gt;3rd&amp;mdash;&lt;i&gt;&lt;i&gt;cure serious wounds&lt;/i&gt;&lt;/i&gt; (3), &lt;i&gt;&lt;i&gt;searing light&lt;/i&gt;&lt;/i&gt; (2)&lt;/br&gt;2nd&amp;mdash;&lt;i&gt;&lt;i&gt;aid&lt;/i&gt;&lt;/i&gt;,&lt;i&gt; &lt;i&gt;align weapon&lt;/i&gt;&lt;/i&gt;,&lt;i&gt; &lt;i&gt;bear's endurance&lt;/i&gt;&lt;/i&gt;, lesser&lt;i&gt; &lt;i&gt;restoration&lt;/i&gt;&lt;/i&gt; (2)&lt;/br&gt;1st&amp;mdash;&lt;i&gt;&lt;i&gt;bless&lt;/i&gt;&lt;/i&gt;, &lt;i&gt;&lt;i&gt;command&lt;/i&gt;&lt;/i&gt; (DC 15),&lt;i&gt; &lt;i&gt;divine favor&lt;/i&gt;&lt;/i&gt;,&lt;i&gt; &lt;i&gt;obscuring mist&lt;/i&gt;&lt;/i&gt;,&lt;i&gt;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&lt;/b&gt;25, &lt;b&gt;Dex &lt;/b&gt;12, &lt;b&gt;Con &lt;/b&gt;20, &lt;b&gt;Int &lt;/b&gt; 16, &lt;b&gt;Wis &lt;/b&gt;19, &lt;b&gt;Cha &lt;/b&gt;17&lt;/h5&gt;&lt;h5&gt;&lt;b&gt;Base Atk &lt;/b&gt;+13; &lt;b&gt;CMB &lt;/b&gt;&lt;i&gt;+2&lt;/i&gt;0; &lt;b&gt;CMD &lt;/b&gt;31&lt;/h5&gt;&lt;h5&gt;&lt;b&gt;Feats &lt;/b&gt;Combat Casting, Combat Expertise, Dodge, Improved Disarm, Improved Initiative, Improved Trip, Lightning Reflexes&lt;/h5&gt;&lt;h5&gt;&lt;b&gt;Skills &lt;/b&gt;Diplomacy +19, Escape Artist +17, Fly &lt;i&gt;+2&lt;/i&gt;5, Handle Animal +19, Knowledge (nature) +16, Knowledge (planes) +19, Perception &lt;i&gt;+2&lt;/i&gt;0, Sense Motive &lt;i&gt;+2&lt;/i&gt;0, Stealth +17&lt;/h5&gt;&lt;h5&gt;&lt;b&gt;Languages &lt;/b&gt;Celestial, Draconic, Infernal; truespeech&lt;/h5&gt;&lt;h5&gt;&lt;b&gt;SQ &lt;/b&gt;light form&lt;/h5&gt;&lt;/div&gt;&lt;hr/&gt;&lt;div&gt;&lt;h5&gt;&lt;b&gt;ECOLOGY&lt;/b&gt;&lt;/h5&gt;&lt;/div&gt;&lt;hr/&gt;&lt;div&gt;&lt;h5&gt;&lt;b&gt;Environment &lt;/b&gt; any (Elysium)&lt;/h5&gt;&lt;h5&gt;&lt;b&gt;Organization &lt;/b&gt;solitary, pair, or squad (3-6)&lt;/h5&gt;&lt;h5&gt;&lt;b&gt;Treasure &lt;/b&gt;triple (&lt;i&gt;&lt;i&gt;+2&lt;/i&gt; &lt;i&gt;holy greatsword&lt;/i&gt;&lt;/i&gt;)&lt;/h5&gt;&lt;/div&gt;&lt;hr/&gt;&lt;div&gt;&lt;h5&gt;&lt;b&gt;SPECIAL ABILITIES&lt;/b&gt;&lt;/h5&gt;&lt;/div&gt;&lt;hr/&gt;&lt;div&gt;&lt;h5&gt;&lt;b&gt;Gaze (Su)&lt;/b&gt; In humanoid form, a ghaele's gaze attack slays evil creatures of 5 HD or less (range 60 feet, Will DC 18 negates, shaken for 2d10 rounds on a successful save). Nonevil creatures, and evil creatures with more than 5 HD, must succeed on a DC 18 Will save or be shaken for 2d10 rounds. A creature that saves against a ghaele's gaze is immune to that particular ghaele's gaze for 24 hours. This is a mindaffecting fear effect. The save DCs are Charisma-based. &lt;/h5&gt;&lt;h5&gt;&lt;b&gt;Light Form (Su)&lt;/b&gt; A ghaele can shift between its solid body and one made of light as a standard action. In solid form, it cannot fly or use light rays. In light form, it can fly and gains the incorporeal quality-it can make light ray attacks or use spell-like abilities in this form, but can't make physical attacks or cast spells. This ability otherwise functions similarly to a bralani's wind form ability. &lt;/h5&gt;&lt;h5&gt;&lt;b&gt;Light Ray (Ex)&lt;/b&gt; A ghaele's light rays have a range of 300 feet. This attack bypasses all damage reduction. &lt;/h5&gt;&lt;h5&gt;&lt;b&gt;Spells&lt;/b&gt; Ghaeles cast divine spells as 13th-level clerics. They do not gain access to domains or other cleric abilities.&lt;/h5&gt;&lt;/div&gt;&lt;br&gt;&lt;/br&gt;&lt;div&gt;&lt;h4&gt;&lt;p&gt;&lt;p&gt;Ghaeles are the most knightly of the azatas, hunting fiends, dragons, and undead with equal vigor. Most appear like idealized humans or elves and are quick to smile-and equally quick to strike against those they perceive as wicked.&lt;/p&gt;&lt;/h4&gt;&lt;/div&gt;</t>
  </si>
  <si>
    <t>Lillend Azata</t>
  </si>
  <si>
    <t>(azata, chaotic, extraplanar, good)</t>
  </si>
  <si>
    <t>low-light vision, darkvision 60 ft.; Perception +13</t>
  </si>
  <si>
    <t>(+3 Dex, +8 natural, -1 size)</t>
  </si>
  <si>
    <t>Fort +7, Ref +10, Will +10</t>
  </si>
  <si>
    <t>electricity, petrification, poison</t>
  </si>
  <si>
    <t>30 ft., fly 70 ft. (average)</t>
  </si>
  <si>
    <t>+1 longsword +12/+7 (2d6+8/19-20), tail slap +6 (2d6+2 plus grab)</t>
  </si>
  <si>
    <t>bardic performance (20 rounds/day), constrict (2d6+5)</t>
  </si>
  <si>
    <t>Spell-Like Abilities (CL 7th) 3/day-darkness, hallucinatory terrain (DC 18), knock, light 1/day-charm person (DC 15), speak with animals, speak with plants</t>
  </si>
  <si>
    <t>Spells Known (CL 7th) 3rd (2/day)-charm monster (DC 17), cure serious wounds 2nd (4/day)-hold person (DC 16), invisibility, sound burst (DC 16), suggestion (DC 16) 1st (5/day)-charm person (DC 15), cure light wounds, identify, sleep (DC 15) 0 (at will)-dancing lights, daze (DC 14), detect magic, lullaby (DC 14), mage hand, read magic</t>
  </si>
  <si>
    <t>Str 20, Dex 17, Con 21, Int 14, Wis 16, Cha 19</t>
  </si>
  <si>
    <t>Combat Casting, Hover, Iron Will, Lightning Reflexes</t>
  </si>
  <si>
    <t>Bluff +14, Diplomacy +14, Fly +11, Knowledge (nature) +9, Perception +13, Perform (stringed instruments) +16, Sense Motive +13, Survival +14</t>
  </si>
  <si>
    <t>+4 Survival</t>
  </si>
  <si>
    <t>solitary, pair, or choir (3-6)</t>
  </si>
  <si>
    <t>standard (+1 longsword, masterwork harp)</t>
  </si>
  <si>
    <t>This creature has the body of a seductive, winged elven woman from the waist up and that of a snake from the waist down.</t>
  </si>
  <si>
    <t>Bardic Performance A lillend has the bardic performance ability of a 7th-level bard, granting her access to that ability's countersong, fascinate, inspire courage, inspire competence, and suggestion aspects. Spells A lillend casts spells as a 7th-level bard. They favor enchantment and healing spells.</t>
  </si>
  <si>
    <t>Among the azatas, lillends are the tale-tellers and chroniclers, gathering lore and recording stories in the form of epic poems and songs. They are generally peaceful, though they are swift to act if they believe a piece of rare art or a talented artist is threatened. A lillend's lower section is about 20 feet long, and a typical lillend weighs 3,800 pounds. Although they have no need of mortal nourishment, it is said that lillends sup on the joy of music, art, and performance. They also love unspoiled wilderness and seek out places in the mortal realm that remind them of the beauty of their home plane. From the lore of numerous races come tales of these muses, particularly those that have taken a vested interest in the training of a single talented prodigy or the ongoing creation of some fantastic work of art. Such legends sometimes prove true, as all lillends have their favorite works, creations, and artists, and often visit the Material Plane to enjoy their splendor and make sure they remain safe. In the defense of such beauty, lillends prove passionate foes, calling upon the might of nearby allies or crushing philistines in their striking but deadly coils.</t>
  </si>
  <si>
    <t>&lt;link rel="stylesheet"href="PF.css"&gt;&lt;div&gt;&lt;h2&gt;Azata, Lillend &lt;/h2&gt;&lt;h3&gt;&lt;i&gt;&lt;i&gt;This creature has the body of a seductive&lt;/i&gt;, &lt;i&gt;winged elven woman from the waist up and that of a snake from the waist down.&lt;/i&gt;&lt;/i&gt;&lt;/h3&gt;&lt;br&gt;&lt;/br&gt;&lt;/div&gt;&lt;div class="heading"&gt;&lt;p class="alignleft"&gt;Lillend Azata&lt;/p&gt;&lt;p class="alignright"&gt;CR 7&lt;/p&gt;&lt;div style="clear: both;"&gt;&lt;/div&gt;&lt;/div&gt;&lt;div&gt;&lt;h5&gt;&lt;b&gt;XP &lt;/b&gt;3,200&lt;/h5&gt;&lt;h5&gt;CG Large outsider (azata, chaotic, extraplanar, good)&lt;/h5&gt;&lt;h5&gt;&lt;b&gt;Init &lt;/b&gt;+3; &lt;b&gt;Senses &lt;/b&gt;low-light vision, darkvision 60 ft.; Perception +13&lt;/h5&gt;&lt;/div&gt;&lt;hr/&gt;&lt;div&gt;&lt;h5&gt;&lt;b&gt;DEFENSE&lt;/b&gt;&lt;/h5&gt;&lt;/div&gt;&lt;hr/&gt;&lt;div&gt;&lt;h5&gt;&lt;b&gt;AC &lt;/b&gt;20, touch 12, flat-footed 17 (+3 Dex, +8 natural, -1 size)&lt;/h5&gt;&lt;h5&gt;&lt;b&gt;hp &lt;/b&gt;73 (7d10+35)&lt;/h5&gt;&lt;h5&gt;&lt;b&gt;Fort &lt;/b&gt;+7, &lt;b&gt;Ref &lt;/b&gt;+10, &lt;b&gt;Will &lt;/b&gt;+10&lt;/h5&gt;&lt;h5&gt;&lt;b&gt;Immune &lt;/b&gt;electricity, petrification, poison; &lt;b&gt;Resist &lt;/b&gt;cold 10, fire 10&lt;/h5&gt;&lt;/div&gt;&lt;hr/&gt;&lt;div&gt;&lt;h5&gt;&lt;b&gt;OFFENSE&lt;/b&gt;&lt;/h5&gt;&lt;/div&gt;&lt;hr/&gt;&lt;div&gt;&lt;h5&gt;&lt;b&gt;Spd &lt;/b&gt;30 ft., fly 70 ft. (average)&lt;/h5&gt;&lt;h5&gt;&lt;b&gt;Melee &lt;/b&gt;&lt;i&gt;&lt;i&gt;+1 &lt;i&gt;longsword&lt;/i&gt;&lt;/i&gt;&lt;/i&gt; +12/+7 (2d6+8/19-20), tail slap +6 (2d6+2 plus grab)&lt;/h5&gt;&lt;h5&gt;&lt;b&gt;Space &lt;/b&gt;10 ft.; &lt;b&gt;Reach &lt;/b&gt;10 ft.&lt;/h5&gt;&lt;h5&gt;&lt;b&gt;Special Attacks &lt;/b&gt;bardic performance (20 rounds/day), constrict (2d6+5)&lt;/h5&gt;&lt;h5&gt;&lt;b&gt;Spell-Like Abilities&lt;/b&gt; (CL 7th)&lt;/br&gt;3/day&amp;mdash;&lt;i&gt;&lt;i&gt;darkness&lt;/i&gt;&lt;/i&gt;, &lt;i&gt;&lt;i&gt;hallucinatory terrain&lt;/i&gt;&lt;/i&gt; (DC 18),&lt;i&gt; &lt;i&gt;knock&lt;/i&gt;&lt;/i&gt;,&lt;i&gt; &lt;i&gt;light&lt;/i&gt;&lt;/i&gt;&lt;/br&gt;1/day&amp;mdash;&lt;i&gt;&lt;i&gt;&lt;i&gt;charm&lt;/i&gt; &lt;i&gt;person&lt;/i&gt;&lt;/i&gt;&lt;/i&gt; (DC 15),&lt;i&gt; &lt;i&gt;speak with animals&lt;/i&gt;&lt;/i&gt;,&lt;i&gt; &lt;i&gt;speak with plants&lt;/i&gt;&lt;/i&gt;&lt;/h5&gt;&lt;/h5&gt;&lt;h5&gt;&lt;b&gt;Spells Known&lt;/b&gt; (CL 7th)&lt;/br&gt;3rd (2/day)&amp;mdash;&lt;i&gt;&lt;i&gt;charm&lt;/i&gt; &lt;i&gt;monster&lt;/i&gt;&lt;/i&gt; (DC 17),&lt;i&gt; &lt;i&gt;cure serious wounds&lt;/i&gt;&lt;/i&gt;&lt;/br&gt;2nd (4/day)&amp;mdash;&lt;i&gt;&lt;i&gt;hold&lt;/i&gt; &lt;i&gt;person&lt;/i&gt;&lt;/i&gt; (DC 16),&lt;i&gt; &lt;i&gt;invisibility&lt;/i&gt;&lt;/i&gt;, &lt;i&gt;&lt;i&gt;sound burst&lt;/i&gt;&lt;/i&gt; (DC 16), &lt;i&gt;&lt;i&gt;suggestion&lt;/i&gt;&lt;/i&gt; (DC 16)&lt;/br&gt;1st (5/day)&amp;mdash;&lt;i&gt;&lt;i&gt;&lt;i&gt;charm&lt;/i&gt; &lt;i&gt;person&lt;/i&gt;&lt;/i&gt;&lt;/i&gt; (DC 15),&lt;i&gt; cure &lt;i&gt;light&lt;/i&gt; wounds&lt;/i&gt;,&lt;i&gt; &lt;i&gt;identify&lt;/i&gt;&lt;/i&gt;, &lt;i&gt;&lt;i&gt;sleep&lt;/i&gt;&lt;/i&gt; (DC 15)&lt;/br&gt;0 (at will)&amp;mdash;&lt;i&gt;dancing &lt;i&gt;light&lt;/i&gt;s&lt;/i&gt;, &lt;i&gt;&lt;i&gt;daze&lt;/i&gt;&lt;/i&gt; (DC 14),&lt;i&gt; &lt;i&gt;detect magic&lt;/i&gt;&lt;/i&gt;, &lt;i&gt;&lt;i&gt;lullaby&lt;/i&gt;&lt;/i&gt; (DC 14),&lt;i&gt; &lt;i&gt;mage hand&lt;/i&gt;&lt;/i&gt;,&lt;i&gt; &lt;i&gt;read magic&lt;/i&gt;&lt;/i&gt;&lt;/h5&gt;&lt;/h5&gt;&lt;/div&gt;&lt;hr/&gt;&lt;div&gt;&lt;h5&gt;&lt;b&gt;STATISTICS&lt;/b&gt;&lt;/h5&gt;&lt;/div&gt;&lt;hr/&gt;&lt;div&gt;&lt;h5&gt;&lt;b&gt;Str &lt;/b&gt;20, &lt;b&gt;Dex &lt;/b&gt;17, &lt;b&gt;Con &lt;/b&gt;21, &lt;b&gt;Int &lt;/b&gt; 14, &lt;b&gt;Wis &lt;/b&gt;16, &lt;b&gt;Cha &lt;/b&gt;19&lt;/h5&gt;&lt;h5&gt;&lt;b&gt;Base Atk &lt;/b&gt;+7; &lt;b&gt;CMB &lt;/b&gt;+13; &lt;b&gt;CMD &lt;/b&gt;26 (can't be tripped)&lt;/h5&gt;&lt;h5&gt;&lt;b&gt;Feats &lt;/b&gt;Combat Casting, Hover, Iron Will, Lightning Reflexes&lt;/h5&gt;&lt;h5&gt;&lt;b&gt;Skills &lt;/b&gt;Bluff +14, Diplomacy +14, Fly +11, Knowledge (nature) +9, Perception +13, Perform (stringed instruments) +16, Sense Motive +13, Survival +14; &lt;b&gt;Racial Modifiers &lt;/b&gt;+4 Survival&lt;/h5&gt;&lt;h5&gt;&lt;b&gt;Languages &lt;/b&gt;Celestial, Draconic, Infernal; truespeech&lt;/h5&gt;&lt;/div&gt;&lt;hr/&gt;&lt;div&gt;&lt;h5&gt;&lt;b&gt;ECOLOGY&lt;/b&gt;&lt;/h5&gt;&lt;/div&gt;&lt;hr/&gt;&lt;div&gt;&lt;h5&gt;&lt;b&gt;Environment &lt;/b&gt; any (Elysium)&lt;/h5&gt;&lt;h5&gt;&lt;b&gt;Organization &lt;/b&gt;solitary, pair, or choir (3-6)&lt;/h5&gt;&lt;h5&gt;&lt;b&gt;Treasure &lt;/b&gt;standard (&lt;i&gt;+1 &lt;i&gt;longsword&lt;/i&gt;&lt;/i&gt;, masterwork harp)&lt;/h5&gt;&lt;/div&gt;&lt;hr/&gt;&lt;div&gt;&lt;h5&gt;&lt;b&gt;SPECIAL ABILITIES&lt;/b&gt;&lt;/h5&gt;&lt;/div&gt;&lt;hr/&gt;&lt;div&gt;&lt;h5&gt;&lt;b&gt;Bardic Performance A&lt;/b&gt; lillend has the bardic performance ability of a 7th-level bard, granting her access to that ability's countersong, fascinate, inspire courage, inspire competence, and &lt;i&gt;suggestion&lt;/i&gt; aspects. &lt;/h5&gt;&lt;h5&gt;&lt;b&gt;Spells&lt;/b&gt; A lillend casts spells as a 7th-level bard. They favor enchantment and healing spells.&lt;/h5&gt;&lt;/div&gt;&lt;br&gt;&lt;/br&gt;&lt;div&gt;&lt;h4&gt;&lt;p&gt;&lt;p&gt;Among the azatas, lillends are the tale-tellers and chroniclers, gathering lore and recording stories in the form of epic poems and songs. They are generally peaceful, though they are swift to act if they believe a piece of rare art or a talented artist is threatened. A lillend's lower section is about 20 feet long, and a typical lillend weighs 3,800 pounds. Although they have no need of mortal nourishment, it is said that lillends sup on the joy of music, art, and performance. They also love unspoiled wilderness and seek out places in the mortal realm that remind them of the beauty of their home plane. From the lore of numerous races come tales of these muses, particularly those that have taken a vested interest in the training of a single talented prodigy or the ongoing creation of some fantastic work of art. Such legends sometimes prove true, as all lillends have their favorite works, creations, and artists, and often visit the Material Plane to enjoy their splendor and make sure they remain safe. In the defense of such beauty, lillends prove passionate foes, calling upon the might of nearby allies or crushing philistines in their striking but deadly coils.&lt;/p&gt;&lt;/h4&gt;&lt;/div&gt;</t>
  </si>
  <si>
    <t>Bat Swarm</t>
  </si>
  <si>
    <t>blindsense 20 ft., low-light vision; Perception +15</t>
  </si>
  <si>
    <t>Fort +3, Ref +7, Will +3</t>
  </si>
  <si>
    <t>swarm (1d6)</t>
  </si>
  <si>
    <t>distraction (DC 11), wounding</t>
  </si>
  <si>
    <t>Str 3, Dex 15, Con 11, Int 2, Wis 14, Cha 4</t>
  </si>
  <si>
    <t>Lightning Reflexes, Skill Focus (Perception)</t>
  </si>
  <si>
    <t>Fly +12, Perception +15</t>
  </si>
  <si>
    <t>solitary, pair, flight (3-6 swarms), or colony (11-20 swarms)</t>
  </si>
  <si>
    <t>Hundreds of high-pitched squeaks fill the air as a mass of small, carnivorous bats surges forth, all of them hungry for blood.</t>
  </si>
  <si>
    <t>Wounding (Ex) Any living creature damaged by a bat swarm continues to bleed, losing 1 hit point per round thereafter. Multiple wounds do not result in cumulative bleeding loss. The bleeding can be stopped by a DC 10 Heal check or the application of a cure spell or some other healing magic.</t>
  </si>
  <si>
    <t>Bat swarms dwell in large caves, ruins, or even city sewers-anywhere they can find darkness to hide in during the day and a supply of food to feast upon at night. They are only encountered outside in a group at dawn or dusk, or when they have been startled and forced to flee their lairs.</t>
  </si>
  <si>
    <t>&lt;link rel="stylesheet"href="PF.css"&gt;&lt;div&gt;&lt;h2&gt;Bat Swarm&lt;/h2&gt;&lt;h3&gt;&lt;i&gt;&lt;i&gt;Hundreds of high-pitched squeaks fill the air as a mass of small&lt;/i&gt;, &lt;i&gt;carnivorous bats surges forth&lt;/i&gt;, &lt;i&gt;all of them hungry for blood.&lt;/i&gt;&lt;/i&gt;&lt;/h3&gt;&lt;br&gt;&lt;/br&gt;&lt;/div&gt;&lt;div class="heading"&gt;&lt;p class="alignleft"&gt;Bat Swarm&lt;/p&gt;&lt;p class="alignright"&gt;CR 2&lt;/p&gt;&lt;div style="clear: both;"&gt;&lt;/div&gt;&lt;/div&gt;&lt;div&gt;&lt;h5&gt;&lt;b&gt;XP &lt;/b&gt;600&lt;/h5&gt;&lt;h5&gt;N Diminutive animal (swarm)&lt;/h5&gt;&lt;h5&gt;&lt;b&gt;Init &lt;/b&gt;+2; &lt;b&gt;Senses &lt;/b&gt;blindsense 20 ft., low-light vision; Perception +15&lt;/h5&gt;&lt;/div&gt;&lt;hr/&gt;&lt;div&gt;&lt;h5&gt;&lt;b&gt;DEFENSE&lt;/b&gt;&lt;/h5&gt;&lt;/div&gt;&lt;hr/&gt;&lt;div&gt;&lt;h5&gt;&lt;b&gt;AC &lt;/b&gt;16, touch 16, flat-footed 14 (+2 Dex, +4 size)&lt;/h5&gt;&lt;h5&gt;&lt;b&gt;hp &lt;/b&gt;13 (3d8)&lt;/h5&gt;&lt;h5&gt;&lt;b&gt;Fort &lt;/b&gt;+3, &lt;b&gt;Ref &lt;/b&gt;+7, &lt;b&gt;Will &lt;/b&gt;+3&lt;/h5&gt;&lt;h5&gt;&lt;b&gt;Defensive Abilities &lt;/b&gt;swarm traits; &lt;b&gt;Immune &lt;/b&gt;weapon damage&lt;/h5&gt;&lt;/div&gt;&lt;hr/&gt;&lt;div&gt;&lt;h5&gt;&lt;b&gt;OFFENSE&lt;/b&gt;&lt;/h5&gt;&lt;/div&gt;&lt;hr/&gt;&lt;div&gt;&lt;h5&gt;&lt;b&gt;Spd &lt;/b&gt;5 ft., fly 40 ft. (good)&lt;/h5&gt;&lt;h5&gt;&lt;b&gt;Melee &lt;/b&gt;swarm (1d6)&lt;/h5&gt;&lt;h5&gt;&lt;b&gt;Space &lt;/b&gt;10 ft.; &lt;b&gt;Reach &lt;/b&gt;0 ft.&lt;/h5&gt;&lt;h5&gt;&lt;b&gt;Special Attacks &lt;/b&gt;distraction (DC 11), wounding&lt;/h5&gt;&lt;/div&gt;&lt;hr/&gt;&lt;div&gt;&lt;h5&gt;&lt;b&gt;STATISTICS&lt;/b&gt;&lt;/h5&gt;&lt;/div&gt;&lt;hr/&gt;&lt;div&gt;&lt;h5&gt;&lt;b&gt;Str &lt;/b&gt;3, &lt;b&gt;Dex &lt;/b&gt;15, &lt;b&gt;Con &lt;/b&gt;11, &lt;b&gt;Int &lt;/b&gt; 2, &lt;b&gt;Wis &lt;/b&gt;14, &lt;b&gt;Cha &lt;/b&gt;4&lt;/h5&gt;&lt;h5&gt;&lt;b&gt;Base Atk &lt;/b&gt;+2; &lt;b&gt;CMB &lt;/b&gt;-; &lt;b&gt;CMD &lt;/b&gt;-&lt;/h5&gt;&lt;h5&gt;&lt;b&gt;Feats &lt;/b&gt;Lightning Reflexes, Skill Focus (Perception)&lt;/h5&gt;&lt;h5&gt;&lt;b&gt;Skills &lt;/b&gt;Fly +12, Perception +15; &lt;b&gt;Racial Modifiers &lt;/b&gt;+4 Perception when using blindsense&lt;/h5&gt;&lt;h5&gt;&lt;b&gt;SQ &lt;/b&gt;swarm traits&lt;/h5&gt;&lt;/div&gt;&lt;hr/&gt;&lt;div&gt;&lt;h5&gt;&lt;b&gt;ECOLOGY&lt;/b&gt;&lt;/h5&gt;&lt;/div&gt;&lt;hr/&gt;&lt;div&gt;&lt;h5&gt;&lt;b&gt;Environment &lt;/b&gt; any temperate or tropical&lt;/h5&gt;&lt;h5&gt;&lt;b&gt;Organization &lt;/b&gt;solitary, pair, flight (3-6 swarms), or colony (11-20 swarms)&lt;/h5&gt;&lt;h5&gt;&lt;b&gt;Treasure &lt;/b&gt;none&lt;/h5&gt;&lt;/div&gt;&lt;hr/&gt;&lt;div&gt;&lt;h5&gt;&lt;b&gt;SPECIAL ABILITIES&lt;/b&gt;&lt;/h5&gt;&lt;/div&gt;&lt;hr/&gt;&lt;div&gt;&lt;h5&gt;&lt;b&gt;Wounding (Ex)&lt;/b&gt; Any living creature damaged by a bat swarm continues to bleed, losing 1 hit point per round thereafter. Multiple wounds do not result in cumulative bleeding loss. The bleeding can be stopped by a DC 10 Heal check or the application of a cure spell or some other healing magic.&lt;/h5&gt;&lt;/div&gt;&lt;br&gt;&lt;/br&gt;&lt;div&gt;&lt;h4&gt;&lt;p&gt;&lt;p&gt;Bat swarms dwell in large caves, ruins, or even city sewers-anywhere they can find darkness to hide in during the day and a supply of food to feast upon at night. They are only encountered outside in a group at dawn or dusk, or when they have been startled and forced to flee their lairs.&lt;/p&gt;&lt;/h4&gt;&lt;/div&gt;</t>
  </si>
  <si>
    <t>Dire Tiger</t>
  </si>
  <si>
    <t>(14d8+42)</t>
  </si>
  <si>
    <t>Fort +12, Ref +11, Will +5</t>
  </si>
  <si>
    <t>2 claws +18 (2d4+8 plus grab), bite +18 (2d6+8/19-20 plus grab)</t>
  </si>
  <si>
    <t>pounce, rake (2 claws +18, 2d4+8)</t>
  </si>
  <si>
    <t>Str 27, Dex 15, Con 17, Int 2, Wis 12, Cha 10</t>
  </si>
  <si>
    <t>Improved Critical (bite), Improved Initiative, Run, Skill Focus (Perception), Skill Focus (Stealth), Weapon Focus (bite, claw)</t>
  </si>
  <si>
    <t>Acrobatics +6, Perception +12, Stealth +15 (+23 in tall grass), Swim +13</t>
  </si>
  <si>
    <t xml:space="preserve"> any forests, plains, and swamps</t>
  </si>
  <si>
    <t>This large tiger grumbles a warning as it crouches. Two saberlike fangs jut downward from its powerful jaws.</t>
  </si>
  <si>
    <t>Tigers stand more than 3 feet tall at the shoulder and are about 9 feet long. They weigh from 400 to 600 pounds. 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 While the tiger itself is a fearsome predator, its strength and ferocity pales in comparison to that of the larger dire tiger. 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 These immense hunting cats grow to be over 12 feet long and can weigh up to 6,000 pounds.</t>
  </si>
  <si>
    <t>&lt;link rel="stylesheet"href="PF.css"&gt;&lt;div&gt;&lt;h2&gt;Tiger, Dire &lt;/h2&gt;&lt;h3&gt;&lt;i&gt;&lt;i&gt;This large tiger grumbles a warning as it crouches. Two saberlike fangs jut downward from its powerful jaws.&lt;/i&gt;&lt;/i&gt;&lt;/h3&gt;&lt;br&gt;&lt;/br&gt;&lt;/div&gt;&lt;div class="heading"&gt;&lt;p class="alignleft"&gt;Dire Tiger&lt;/p&gt;&lt;p class="alignright"&gt;CR 8&lt;/p&gt;&lt;div style="clear: both;"&gt;&lt;/div&gt;&lt;/div&gt;&lt;div&gt;&lt;h5&gt;&lt;b&gt;XP &lt;/b&gt;4,800&lt;/h5&gt;&lt;h5&gt;N Large animal &lt;/h5&gt;&lt;h5&gt;&lt;b&gt;Init &lt;/b&gt;+6; &lt;b&gt;Senses &lt;/b&gt;low-light vision, scent; Perception +12&lt;/h5&gt;&lt;/div&gt;&lt;hr/&gt;&lt;div&gt;&lt;h5&gt;&lt;b&gt;DEFENSE&lt;/b&gt;&lt;/h5&gt;&lt;/div&gt;&lt;hr/&gt;&lt;div&gt;&lt;h5&gt;&lt;b&gt;AC &lt;/b&gt;17, touch 11, flat-footed 15 (+2 Dex, +6 natural, -1 size)&lt;/h5&gt;&lt;h5&gt;&lt;b&gt;hp &lt;/b&gt;105 (14d8+42)&lt;/h5&gt;&lt;h5&gt;&lt;b&gt;Fort &lt;/b&gt;+12, &lt;b&gt;Ref &lt;/b&gt;+11, &lt;b&gt;Will &lt;/b&gt;+5&lt;/h5&gt;&lt;/div&gt;&lt;hr/&gt;&lt;div&gt;&lt;h5&gt;&lt;b&gt;OFFENSE&lt;/b&gt;&lt;/h5&gt;&lt;/div&gt;&lt;hr/&gt;&lt;div&gt;&lt;h5&gt;&lt;b&gt;Spd &lt;/b&gt;40 ft.&lt;/h5&gt;&lt;h5&gt;&lt;b&gt;Melee &lt;/b&gt;2 claws +18 (2d4+8 plus grab), bite +18 (2d6+8/19-20 plus grab)&lt;/h5&gt;&lt;h5&gt;&lt;b&gt;Space &lt;/b&gt;10 ft.; &lt;b&gt;Reach &lt;/b&gt;5 ft.&lt;/h5&gt;&lt;h5&gt;&lt;b&gt;Special Attacks &lt;/b&gt;pounce, rake (2 claws +18, 2d4+8)&lt;/h5&gt;&lt;/div&gt;&lt;hr/&gt;&lt;div&gt;&lt;h5&gt;&lt;b&gt;STATISTICS&lt;/b&gt;&lt;/h5&gt;&lt;/div&gt;&lt;hr/&gt;&lt;div&gt;&lt;h5&gt;&lt;b&gt;Str &lt;/b&gt;27, &lt;b&gt;Dex &lt;/b&gt;15, &lt;b&gt;Con &lt;/b&gt;17, &lt;b&gt;Int &lt;/b&gt; 2, &lt;b&gt;Wis &lt;/b&gt;12, &lt;b&gt;Cha &lt;/b&gt;10&lt;/h5&gt;&lt;h5&gt;&lt;b&gt;Base Atk &lt;/b&gt;+10; &lt;b&gt;CMB &lt;/b&gt;+19 (+23 grapple); &lt;b&gt;CMD &lt;/b&gt;31 (35 vs. trip)&lt;/h5&gt;&lt;h5&gt;&lt;b&gt;Feats &lt;/b&gt;Improved Critical (bite), Improved Initiative, Run, Skill Focus (Perception), Skill Focus (Stealth), Weapon Focus (bite, claw)&lt;/h5&gt;&lt;h5&gt;&lt;b&gt;Skills &lt;/b&gt;Acrobatics +6, Perception +12, Stealth +15 (+23 in tall grass), Swim +13; &lt;b&gt;Racial Modifiers &lt;/b&gt;+4 Acrobatics, +4 Stealth (+8 in tall grass)&lt;/h5&gt;&lt;/div&gt;&lt;hr/&gt;&lt;div&gt;&lt;h5&gt;&lt;b&gt;ECOLOGY&lt;/b&gt;&lt;/h5&gt;&lt;/div&gt;&lt;hr/&gt;&lt;div&gt;&lt;h5&gt;&lt;b&gt;Environment &lt;/b&gt; any forests, plains, and swamps&lt;/h5&gt;&lt;h5&gt;&lt;b&gt;Organization &lt;/b&gt;solitary or pair&lt;/h5&gt;&lt;h5&gt;&lt;b&gt;Treasure &lt;/b&gt;none&lt;/h5&gt;&lt;/div&gt;&lt;br&gt;&lt;/br&gt;&lt;div&gt;&lt;h4&gt;&lt;p&gt;&lt;p&gt;Tigers stand more than 3 feet tall at the shoulder and are about 9 feet long. They weigh from 400 to 600 pounds. 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 While the tiger itself is a fearsome predator, its strength and ferocity pales in comparison to that of the larger dire tiger. 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 These immense hunting cats grow to be over 12 feet long and can weigh up to 6,000 pounds.&lt;/p&gt;&lt;/h4&gt;&lt;/div&gt;</t>
  </si>
  <si>
    <t>Shadow Demon</t>
  </si>
  <si>
    <t>(chaotic, demon, evil, extraplanar,</t>
  </si>
  <si>
    <t>(+4 deflection, +4 Dex)</t>
  </si>
  <si>
    <t>Fort +5, Ref +11, Will +7</t>
  </si>
  <si>
    <t>cold, electricity, poison</t>
  </si>
  <si>
    <t>2 claws +11 touch (1d6 plus 1d6 cold), bite +11 touch (1d8 plus 1d6 cold)</t>
  </si>
  <si>
    <t>pounce, sprint, shadow blend</t>
  </si>
  <si>
    <t>Spell-Like Abilities (CL 10th) At will-deeper darkness, fear (DC 18), greater teleport (self only), telekinesis (DC 19) 3/day-shadow conjuration (DC 18), shadow evocation (DC 19) 1/day-magic jar (DC 19), summon (level 3, 1 shadow demon 50%)</t>
  </si>
  <si>
    <t>Str -, Dex 18, Con 17, Int 14, Wis 14, Cha 19</t>
  </si>
  <si>
    <t>Blind-Fight, Combat Reflexes, Improved Initiative, Lightning Reflexes,</t>
  </si>
  <si>
    <t>Acrobatics +14, Bluff +14, Fly +22, Knowledge (local) +12, Knowledge (planes) +12, Perception +20, Sense Motive +12, Stealth +14</t>
  </si>
  <si>
    <t>Abyssal, Common; telepathy 100 ft.</t>
  </si>
  <si>
    <t>solitary, pair, or haunt (3-8)</t>
  </si>
  <si>
    <t>Only this shadowy bat-winged demon's teeth and claws have any sense of physicality to them-the rest is lost in darkness.</t>
  </si>
  <si>
    <t>Sprint (Ex) Once per minute, a shadow demon increase its fly speed to 240 feet for 1 round. Shadow Blend (Su) During any conditions other than bright light, a shadow demon can disappear into the shadows as a moveequivalent action, effectively becoming invisible. Artificial illumination or light spells of 2nd level or lower do not negate this ability. Sunlight Powerlessness (Ex) A shadow demon is utterly powerless in bright light or natural sunlight and flees from it. A shadow demon caught in such light cannot attack and can take only a single move or standard action. A shadow demon that is possessing a creature using magic jar is not harmed by sunlight, but if it is struck by a sunbeam or sunburst spell while possessing a creature, the shadow demon is driven out of its host automatically.</t>
  </si>
  <si>
    <t>Tales of demonic possession are common, used often by the ignorant to explain strange or violent behavior. While the majority of such cases are merely manifestations of madness or derangement, those that are legitimate possessions are often the work of shadow demons. Unlike many demons, shadow demons are incorporeal. When a particularly envious and evil mortal soul is pulled into the Abyss, it is transformed, split apart, and combined with other souls until what emerges is little more than jealous malevolence without the impediment of a physical body.</t>
  </si>
  <si>
    <t>&lt;link rel="stylesheet"href="PF.css"&gt;&lt;div&gt;&lt;h2&gt;Demon, Shadow &lt;/h2&gt;&lt;h3&gt;&lt;i&gt;&lt;i&gt;Only this shadowy bat-winged demon's teeth and claws have any sense of physicality to them-the rest is lost in darkness.&lt;/i&gt;&lt;/i&gt;&lt;/h3&gt;&lt;br&gt;&lt;/br&gt;&lt;/div&gt;&lt;div class="heading"&gt;&lt;p class="alignleft"&gt;Shadow Demon&lt;/p&gt;&lt;p class="alignright"&gt;CR 7&lt;/p&gt;&lt;div style="clear: both;"&gt;&lt;/div&gt;&lt;/div&gt;&lt;div&gt;&lt;h5&gt;&lt;b&gt;XP &lt;/b&gt;3,200&lt;/h5&gt;&lt;h5&gt;CE Medium outsider (chaotic, demon, evil, extraplanar,&lt;/h5&gt;&lt;h5&gt;&lt;b&gt;Init &lt;/b&gt;+8; &lt;b&gt;Senses &lt;/b&gt;darkvision 60 ft.; Perception +20&lt;/h5&gt;&lt;/div&gt;&lt;hr/&gt;&lt;div&gt;&lt;h5&gt;&lt;b&gt;DEFENSE&lt;/b&gt;&lt;/h5&gt;&lt;/div&gt;&lt;hr/&gt;&lt;div&gt;&lt;h5&gt;&lt;b&gt;AC &lt;/b&gt;18, touch 18, flat-footed 14 (+4 deflection, +4 Dex)&lt;/h5&gt;&lt;h5&gt;&lt;b&gt;hp &lt;/b&gt;59 (7d10+21)&lt;/h5&gt;&lt;h5&gt;&lt;b&gt;Fort &lt;/b&gt;+5, &lt;b&gt;Ref &lt;/b&gt;+11, &lt;b&gt;Will &lt;/b&gt;+7&lt;/h5&gt;&lt;h5&gt;&lt;b&gt;Defensive Abilities &lt;/b&gt;incorporeal; &lt;b&gt;DR &lt;/b&gt;10/cold iron or good; &lt;b&gt;Immune &lt;/b&gt;cold, electricity, poison; &lt;b&gt;Resist &lt;/b&gt;acid 10, fire 10; &lt;b&gt;SR &lt;/b&gt;17&lt;/h5&gt;&lt;h5&gt;&lt;b&gt;Weaknesses &lt;/b&gt;sunlight powerlessness&lt;/h5&gt;&lt;/div&gt;&lt;hr/&gt;&lt;div&gt;&lt;h5&gt;&lt;b&gt;OFFENSE&lt;/b&gt;&lt;/h5&gt;&lt;/div&gt;&lt;hr/&gt;&lt;div&gt;&lt;h5&gt;&lt;b&gt;Spd &lt;/b&gt;fly 40 ft. (perfect)&lt;/h5&gt;&lt;h5&gt;&lt;b&gt;Melee &lt;/b&gt;2 claws +11 touch (1d6 plus 1d6 cold), bite +11 touch (1d8 plus 1d6 cold)&lt;/h5&gt;&lt;h5&gt;&lt;b&gt;Space &lt;/b&gt;5 ft.; &lt;b&gt;Reach &lt;/b&gt;5 ft.&lt;/h5&gt;&lt;h5&gt;&lt;b&gt;Special Attacks &lt;/b&gt;pounce, sprint, shadow blend&lt;/h5&gt;&lt;h5&gt;&lt;b&gt;Spell-Like Abilities&lt;/b&gt; (CL 10th)&lt;/br&gt;At will&amp;mdash;&lt;i&gt;&lt;i&gt;deeper darkness&lt;/i&gt;&lt;/i&gt;, &lt;i&gt;&lt;i&gt;fear&lt;/i&gt;&lt;/i&gt; (DC 18), &lt;i&gt;&lt;i&gt;greater teleport&lt;/i&gt;&lt;/i&gt; (self only), &lt;i&gt;&lt;i&gt;telekinesis&lt;/i&gt;&lt;/i&gt; (DC 19)&lt;/br&gt;3/day&amp;mdash;&lt;i&gt;&lt;i&gt;shadow conjuration&lt;/i&gt;&lt;/i&gt; (DC 18), &lt;i&gt;&lt;i&gt;shadow evocation&lt;/i&gt;&lt;/i&gt; (DC 19)&lt;/br&gt;1/day&amp;mdash;&lt;i&gt;&lt;i&gt;magic jar&lt;/i&gt;&lt;/i&gt; (DC 19), &lt;i&gt;summon&lt;/i&gt; (level 3, 1 shadow demon 50%)&lt;/h5&gt;&lt;/h5&gt;&lt;/div&gt;&lt;hr/&gt;&lt;div&gt;&lt;h5&gt;&lt;b&gt;STATISTICS&lt;/b&gt;&lt;/h5&gt;&lt;/div&gt;&lt;hr/&gt;&lt;div&gt;&lt;h5&gt;&lt;b&gt;Str &lt;/b&gt;-, &lt;b&gt;Dex &lt;/b&gt;18, &lt;b&gt;Con &lt;/b&gt;17, &lt;b&gt;Int &lt;/b&gt; 14, &lt;b&gt;Wis &lt;/b&gt;14, &lt;b&gt;Cha &lt;/b&gt;19&lt;/h5&gt;&lt;h5&gt;&lt;b&gt;Base Atk &lt;/b&gt;+7; &lt;b&gt;CMB &lt;/b&gt;+11; &lt;b&gt;CMD &lt;/b&gt;25&lt;/h5&gt;&lt;h5&gt;&lt;b&gt;Feats &lt;/b&gt;Blind-Fight, Combat Reflexes, Improved Initiative, Lightning Reflexes,&lt;/h5&gt;&lt;h5&gt;&lt;b&gt;Skills &lt;/b&gt;Acrobatics +14, Bluff +14, Fly +22, Knowledge (local) +12, Knowledge (planes) +12, Perception +20, Sense Motive +12, Stealth +14; &lt;b&gt;Racial Modifiers &lt;/b&gt;+8 Perception&lt;/h5&gt;&lt;h5&gt;&lt;b&gt;Languages &lt;/b&gt;Abyssal, Common; telepathy 100 ft.&lt;/h5&gt;&lt;/div&gt;&lt;hr/&gt;&lt;div&gt;&lt;h5&gt;&lt;b&gt;ECOLOGY&lt;/b&gt;&lt;/h5&gt;&lt;/div&gt;&lt;hr/&gt;&lt;div&gt;&lt;h5&gt;&lt;b&gt;Environment &lt;/b&gt; any (Abyss)&lt;/h5&gt;&lt;h5&gt;&lt;b&gt;Organization &lt;/b&gt;solitary, pair, or haunt (3-8)&lt;/h5&gt;&lt;h5&gt;&lt;b&gt;Treasure &lt;/b&gt;standard&lt;/h5&gt;&lt;/div&gt;&lt;hr/&gt;&lt;div&gt;&lt;h5&gt;&lt;b&gt;SPECIAL ABILITIES&lt;/b&gt;&lt;/h5&gt;&lt;/div&gt;&lt;hr/&gt;&lt;div&gt;&lt;h5&gt;&lt;b&gt;Sprint (Ex)&lt;/b&gt; Once per minute, a shadow demon increase its fly speed to 240 feet for 1 round. &lt;/h5&gt;&lt;h5&gt;&lt;b&gt;Shadow Blend (Su)&lt;/b&gt; During any conditions other than bright light, a shadow demon can disappear into the shadows as a moveequivalent action, effectively becoming invisible. Artificial illumination or light spells of 2nd level or lower do not negate this ability. &lt;/h5&gt;&lt;h5&gt;&lt;b&gt;Sunlight Powerlessness (Ex)&lt;/b&gt; A shadow demon is utterly powerless in bright light or natural sunlight and flees from it. A shadow demon caught in such light cannot attack and can take only a single move or standard action. A shadow demon that is possessing a creature using &lt;i&gt;magic jar&lt;/i&gt; is not harmed by sunlight, but if it is struck by a &lt;i&gt;sunbeam&lt;/i&gt; or &lt;i&gt;sunburst&lt;/i&gt; spell while possessing a creature, the shadow demon is driven out of its host automatically.&lt;/h5&gt;&lt;/div&gt;&lt;br&gt;&lt;/br&gt;&lt;div&gt;&lt;h4&gt;&lt;p&gt;&lt;p&gt;Tales of demonic possession are common, used often by the ignorant to explain strange or violent behavior. While the majority of such cases are merely manifestations of madness or derangement, those that are legitimate possessions are often the work of shadow demons. Unlike many demons, shadow demons are incorporeal. When a particularly envious and evil mortal soul is pulled into the Abyss, it is transformed, split apart, and combined with other souls until what emerges is little more than jealous malevolence without the impediment of a physical body.&lt;/p&gt;&lt;/h4&gt;&lt;/div&gt;</t>
  </si>
  <si>
    <t>Spider Swarm</t>
  </si>
  <si>
    <t>darkvision 60 ft., tremorsense 30 ft.; Perception +4</t>
  </si>
  <si>
    <t>(+3 Dex, +4 size)</t>
  </si>
  <si>
    <t>(2d8)</t>
  </si>
  <si>
    <t>Fort +3, Ref +3, Will +0</t>
  </si>
  <si>
    <t>mind-affecting effects, weapon damage</t>
  </si>
  <si>
    <t>swarm (1d6 plus poison and distraction)</t>
  </si>
  <si>
    <t>distraction (DC 11)</t>
  </si>
  <si>
    <t>Str 1, Dex 17, Con 10, Int -, Wis 10, Cha 2</t>
  </si>
  <si>
    <t>Climb +11, Perception +4</t>
  </si>
  <si>
    <t>+4 Perception; uses Dexterity for Climb checks</t>
  </si>
  <si>
    <t>solitary, pair, tangle (3-6 swarms) or colony (11-20 swarms)</t>
  </si>
  <si>
    <t>An awful, scuttling mass of legs and mandibles scrambles forward out of the darkness.</t>
  </si>
  <si>
    <t>Poison (Ex) Swarm-injury; save Fort DC 11; frequency 1/ round for 2 rounds; effect 1d2 Str; cure 1 save. The save DC is Constitution-based.</t>
  </si>
  <si>
    <t>The sight of a carpet of swarming spiders is unsettling indeed-particularly when the swarm is made up of spiders each the size of a gold coin and possessing bladelike mandibles capable of lacerating flesh with sickening ease. A swarm of spiders is a colonial mass of arachnids that relies on overwhelming much larger prey with sheer numbers rather than catching smaller snacks. While spider swarms spin webs, these webs are incapable of catching larger prey and typically serve the swarm as a lair rather than a method of capturing dinner.</t>
  </si>
  <si>
    <t>&lt;link rel="stylesheet"href="PF.css"&gt;&lt;div&gt;&lt;h2&gt;Spider Swarm&lt;/h2&gt;&lt;h3&gt;&lt;i&gt;&lt;i&gt;An awful&lt;/i&gt;, &lt;i&gt;scuttling mass of legs and mandibles scrambles forward out of the darkness.&lt;/i&gt;&lt;/i&gt;&lt;/h3&gt;&lt;br&gt;&lt;/br&gt;&lt;/div&gt;&lt;div class="heading"&gt;&lt;p class="alignleft"&gt;Spider Swarm&lt;/p&gt;&lt;p class="alignright"&gt;CR 1&lt;/p&gt;&lt;div style="clear: both;"&gt;&lt;/div&gt;&lt;/div&gt;&lt;div&gt;&lt;h5&gt;&lt;b&gt;XP &lt;/b&gt;400&lt;/h5&gt;&lt;h5&gt;N Diminutive vermin (swarm)&lt;/h5&gt;&lt;h5&gt;&lt;b&gt;Init &lt;/b&gt;+3; &lt;b&gt;Senses &lt;/b&gt;darkvision 60 ft., tremorsense 30 ft.; Perception +4&lt;/h5&gt;&lt;/div&gt;&lt;hr/&gt;&lt;div&gt;&lt;h5&gt;&lt;b&gt;DEFENSE&lt;/b&gt;&lt;/h5&gt;&lt;/div&gt;&lt;hr/&gt;&lt;div&gt;&lt;h5&gt;&lt;b&gt;AC &lt;/b&gt;17, touch 17, flat-footed 14 (+3 Dex, +4 size)&lt;/h5&gt;&lt;h5&gt;&lt;b&gt;hp &lt;/b&gt;9 (2d8)&lt;/h5&gt;&lt;h5&gt;&lt;b&gt;Fort &lt;/b&gt;+3, &lt;b&gt;Ref &lt;/b&gt;+3, &lt;b&gt;Will &lt;/b&gt;+0&lt;/h5&gt;&lt;h5&gt;&lt;b&gt;Defensive Abilities &lt;/b&gt;swarm traits; &lt;b&gt;Immune &lt;/b&gt;mind-affecting effects, weapon damage&lt;/h5&gt;&lt;h5&gt;&lt;b&gt;Weaknesses &lt;/b&gt;swarm traits&lt;/h5&gt;&lt;/div&gt;&lt;hr/&gt;&lt;div&gt;&lt;h5&gt;&lt;b&gt;OFFENSE&lt;/b&gt;&lt;/h5&gt;&lt;/div&gt;&lt;hr/&gt;&lt;div&gt;&lt;h5&gt;&lt;b&gt;Spd &lt;/b&gt;20 ft., climb 20 ft.&lt;/h5&gt;&lt;h5&gt;&lt;b&gt;Melee &lt;/b&gt;swarm (1d6 plus poison and distraction)&lt;/h5&gt;&lt;h5&gt;&lt;b&gt;Space &lt;/b&gt;10 ft.; &lt;b&gt;Reach &lt;/b&gt;0 ft.&lt;/h5&gt;&lt;h5&gt;&lt;b&gt;Special Attacks &lt;/b&gt;distraction (DC 11)&lt;/h5&gt;&lt;/div&gt;&lt;hr/&gt;&lt;div&gt;&lt;h5&gt;&lt;b&gt;STATISTICS&lt;/b&gt;&lt;/h5&gt;&lt;/div&gt;&lt;hr/&gt;&lt;div&gt;&lt;h5&gt;&lt;b&gt;Str &lt;/b&gt;1, &lt;b&gt;Dex &lt;/b&gt;17, &lt;b&gt;Con &lt;/b&gt;10, &lt;b&gt;Int &lt;/b&gt; -, &lt;b&gt;Wis &lt;/b&gt;10, &lt;b&gt;Cha &lt;/b&gt;2&lt;/h5&gt;&lt;h5&gt;&lt;b&gt;Base Atk &lt;/b&gt;+1; &lt;b&gt;CMB &lt;/b&gt;-; &lt;b&gt;CMD &lt;/b&gt;-&lt;/h5&gt;&lt;h5&gt;&lt;b&gt;Skills &lt;/b&gt;Climb +11, Perception +4; &lt;b&gt;Racial Modifiers &lt;/b&gt;+4 Perception; uses Dexterity for Climb checks&lt;/h5&gt;&lt;/div&gt;&lt;hr/&gt;&lt;div&gt;&lt;h5&gt;&lt;b&gt;ECOLOGY&lt;/b&gt;&lt;/h5&gt;&lt;/div&gt;&lt;hr/&gt;&lt;div&gt;&lt;h5&gt;&lt;b&gt;Environment &lt;/b&gt; any&lt;/h5&gt;&lt;h5&gt;&lt;b&gt;Organization &lt;/b&gt;solitary, pair, tangle (3-6 swarms) or colony (11-20 swarms)&lt;/h5&gt;&lt;h5&gt;&lt;b&gt;Treasure &lt;/b&gt;none&lt;/h5&gt;&lt;/div&gt;&lt;hr/&gt;&lt;div&gt;&lt;h5&gt;&lt;b&gt;SPECIAL ABILITIES&lt;/b&gt;&lt;/h5&gt;&lt;/div&gt;&lt;hr/&gt;&lt;div&gt;&lt;h5&gt;&lt;b&gt;Poison (Ex)&lt;/b&gt; Swarm-injury; &lt;i&gt;save&lt;/i&gt; Fort DC 11; &lt;i&gt;frequency&lt;/i&gt; 1/ round for 2 rounds; &lt;i&gt;effect&lt;/i&gt; 1d2 Str; &lt;i&gt;cure&lt;/i&gt; 1 &lt;i&gt;save&lt;/i&gt;. The save DC is Constitution-based.&lt;/h5&gt;&lt;/div&gt;&lt;br&gt;&lt;/br&gt;&lt;div&gt;&lt;h4&gt;&lt;p&gt;&lt;p&gt;The sight of a carpet of swarming spiders is unsettling indeed&amp;mdash;particularly when the swarm is made up of spiders each the size of a gold coin and possessing bladelike mandibles capable of lacerating flesh with sickening ease. A swarm of spiders is a colonial mass of arachnids that relies on overwhelming much larger prey with sheer numbers rather than catching smaller snacks. While spider swarms spin webs, these webs are incapable of catching larger prey and typically serve the swarm as a lair rather than a method of capturing dinner.&lt;/p&gt;&lt;/h4&gt;&lt;/div&gt;</t>
  </si>
  <si>
    <t>Greater Water Elemental</t>
  </si>
  <si>
    <t>23, touch 14, flat-footed 17</t>
  </si>
  <si>
    <t>(+5 Dex, +1 dodge, +9 natural, -2 size)</t>
  </si>
  <si>
    <t>Fort +12, Ref +15, Will +4</t>
  </si>
  <si>
    <t>2 slams +20 (2d8+9)</t>
  </si>
  <si>
    <t>drench, vortex (DC 25), water mastery</t>
  </si>
  <si>
    <t>Str 28, Dex 20, Con 19, Int 8, Wis 11, Cha 11</t>
  </si>
  <si>
    <t>Cleave, Dodge, Great Cleave, Improved Bull Rush, Improved Sunder, Lightning Reflexes, Power Attack</t>
  </si>
  <si>
    <t>Acrobatics +18, Escape Artist +20, Knowledge (planes) +12, Perception +16, Stealth +10, Swim +30</t>
  </si>
  <si>
    <t>Water elementals are patient, relentless creatures made of living fresh or salt water. They prefer to hide or drag their opponents into the water to gain an advantage. 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t>
  </si>
  <si>
    <t>&lt;link rel="stylesheet"href="PF.css"&gt;&lt;div&gt;&lt;h2&gt;Elemental, Water&lt;/h2&gt;&lt;h3&gt;&lt;i&gt;&lt;i&gt;This translucent creature's shape shifts between a spinning column of water and a crashing wave.&lt;/i&gt;&lt;/i&gt;&lt;/h3&gt;&lt;br&gt;&lt;/br&gt;&lt;/div&gt;&lt;div class="heading"&gt;&lt;p class="alignleft"&gt;Greater Water Elemental&lt;/p&gt;&lt;p class="alignright"&gt;CR 9&lt;/p&gt;&lt;div style="clear: both;"&gt;&lt;/div&gt;&lt;/div&gt;&lt;div&gt;&lt;h5&gt;&lt;b&gt;XP &lt;/b&gt;6,400&lt;/h5&gt;&lt;h5&gt;N Huge outsider (elemental, extraplanar, water)&lt;/h5&gt;&lt;h5&gt;&lt;b&gt;Init &lt;/b&gt;+5; &lt;b&gt;Senses &lt;/b&gt;darkvision 60 ft.; Perception +16&lt;/h5&gt;&lt;/div&gt;&lt;hr/&gt;&lt;div&gt;&lt;h5&gt;&lt;b&gt;DEFENSE&lt;/b&gt;&lt;/h5&gt;&lt;/div&gt;&lt;hr/&gt;&lt;div&gt;&lt;h5&gt;&lt;b&gt;AC &lt;/b&gt;23, touch 14, flat-footed 17 (+5 Dex, +1 dodge, +9 natural, -2 size)&lt;/h5&gt;&lt;h5&gt;&lt;b&gt;hp &lt;/b&gt;123 (13d10+52)&lt;/h5&gt;&lt;h5&gt;&lt;b&gt;Fort &lt;/b&gt;+12, &lt;b&gt;Ref &lt;/b&gt;+15, &lt;b&gt;Will &lt;/b&gt;+4&lt;/h5&gt;&lt;h5&gt;&lt;b&gt;DR &lt;/b&gt;10/-; &lt;b&gt;Immune &lt;/b&gt;elemental traits&lt;/h5&gt;&lt;/div&gt;&lt;hr/&gt;&lt;div&gt;&lt;h5&gt;&lt;b&gt;OFFENSE&lt;/b&gt;&lt;/h5&gt;&lt;/div&gt;&lt;hr/&gt;&lt;div&gt;&lt;h5&gt;&lt;b&gt;Spd &lt;/b&gt;20 ft., swim 90 ft.&lt;/h5&gt;&lt;h5&gt;&lt;b&gt;Melee &lt;/b&gt;2 slams +20 (2d8+9)&lt;/h5&gt;&lt;h5&gt;&lt;b&gt;Space &lt;/b&gt;15 ft.; &lt;b&gt;Reach &lt;/b&gt;15 ft.&lt;/h5&gt;&lt;h5&gt;&lt;b&gt;Special Attacks &lt;/b&gt;drench, vortex (DC 25), water mastery&lt;/h5&gt;&lt;/div&gt;&lt;hr/&gt;&lt;div&gt;&lt;h5&gt;&lt;b&gt;STATISTICS&lt;/b&gt;&lt;/h5&gt;&lt;/div&gt;&lt;hr/&gt;&lt;div&gt;&lt;h5&gt;&lt;b&gt;Str &lt;/b&gt;28, &lt;b&gt;Dex &lt;/b&gt;20, &lt;b&gt;Con &lt;/b&gt;19, &lt;b&gt;Int &lt;/b&gt; 8, &lt;b&gt;Wis &lt;/b&gt;11, &lt;b&gt;Cha &lt;/b&gt;11&lt;/h5&gt;&lt;h5&gt;&lt;b&gt;Base Atk &lt;/b&gt;+13; &lt;b&gt;CMB &lt;/b&gt;+24; &lt;b&gt;CMD &lt;/b&gt;40&lt;/h5&gt;&lt;h5&gt;&lt;b&gt;Feats &lt;/b&gt;Cleave, Dodge, Great Cleave, Improved Bull Rush, Improved Sunder, Lightning Reflexes, Power Attack&lt;/h5&gt;&lt;h5&gt;&lt;b&gt;Skills &lt;/b&gt;Acrobatics +18, Escape Artist +20, Knowledge (planes) +12, Perception +16, Stealth +10, Swim +30&lt;/h5&gt;&lt;h5&gt;&lt;b&gt;Languages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&lt;i&gt;dispel magic&lt;/i&gt;al fire it touches as &lt;i&gt;dispel magic&lt;/i&gt; (caster level equals elemental's HD). &lt;/h5&gt;&lt;h5&gt;&lt;b&gt;Vortex (Su)&lt;/b&gt; A water elemental can create a whirlpool as a standard action, at will. This ability functions identically to the whirlwind special attack (see page 306), but can only form underwater and cannot leave the water. Water &lt;/h5&gt;&lt;h5&gt;&lt;b&gt;Mastery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attacks.&lt;/h5&gt;&lt;/div&gt;&lt;br&gt;&lt;/br&gt;&lt;div&gt;&lt;h4&gt;&lt;p&gt;&lt;p&gt;Water elementals are patient, relentless creatures made of living fresh or salt water. They prefer to hide or drag their opponents into the water to gain an advantage. 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water.&lt;/p&gt;&lt;/h4&gt;&lt;/div&gt;</t>
  </si>
  <si>
    <t>darkvision 60 ft., low-light vision, scent, see invisibility; Perception +11</t>
  </si>
  <si>
    <t>24, touch 12, flat-footed 21</t>
  </si>
  <si>
    <t>(+4 armor, +3 Dex, +8 natural, -1 size)</t>
  </si>
  <si>
    <t>Fort +12, Ref +11, Will +8</t>
  </si>
  <si>
    <t>mwk throwing axe +16/+11/+6 (1d8+5), 3 mwk throwing axes +16 (1d8+2), bite +11 (1d8+2) or bite +16 (1d8+5), 4 claws +16 (1d6+5 plus rend)</t>
  </si>
  <si>
    <t>4 mwk throwing axes +16 (1d8+5)</t>
  </si>
  <si>
    <t>rend (4 claws +16, 1d6+7)</t>
  </si>
  <si>
    <t>Spell-Like Abilities (CL 14th, concentration +16) Constant-see invisibility At will-deeper darkness, dimension door, dispel magic 3/day-dominate monster (DC 21), fear (DC 16)</t>
  </si>
  <si>
    <t>Str 21, Dex 17, Con 18, Int 12, Wis 14, Cha 14</t>
  </si>
  <si>
    <t>Cleave, Combat Reflexes, Iron Will, Multiweapon Fighting, Power Attack, Weapon Focus (throwing axe)</t>
  </si>
  <si>
    <t>Climb +20, Intimidate +11, Knowledge (religion) +14, Perception +11, Stealth +6, Survival +11</t>
  </si>
  <si>
    <t>Abyssal, Common, Polyglot</t>
  </si>
  <si>
    <t>martial training</t>
  </si>
  <si>
    <t xml:space="preserve"> warm jungle</t>
  </si>
  <si>
    <t>solitary, tribe (2-4 angazhani, 4-8 girallons, and 12-24 charau-ka), or empire (8-12 angazhani, 12-20 girallons, and 50-100 charau-ka)</t>
  </si>
  <si>
    <t>This horned, albino ape has four arms and thick white fur braided with bone fetishes and trophies. It carries a strangely shaped throwing axe.</t>
  </si>
  <si>
    <t>Heart of the Jungle</t>
  </si>
  <si>
    <t>Martial Training (Ex) Because of their high intelligence, angazhani are proficient with light and medium armors, simple weapons, and one martial weapon of choice.</t>
  </si>
  <si>
    <t>Physically, high girallons are larger, more powerful versions of their lesser cousins. Yet the most dangerous thing about the angazhani (as the creatures call themselves) is not their strength, but rather their intellect. For behind each angazhani's fury lies a cold, calculating mind. Whether this intelligence is the product of evolution or meddling by unholy powers, all angazhani honor the demon lord Angazhan. Reclusive by nature, high girallon clans settle the most secluded depths of the jungles, generally inhabiting ruined cities and misty mountain temples. There they rule as divine priestkings over tribes of lesser apes. These congregations sometimes even include humanoid slaves or cultists, though the angazhani prefer raiding and collect tribute over commanding direct service. They rarely reveal themselves to outsiders, and instead quietly gather strength against the day their patron sends them out to claim all the world's forests. High girallons stand 9 feet tall and weigh nearly a thousand pounds. They often dress in hides, and they fight with exotically shaped throwing axes or sacrificial knives.</t>
  </si>
  <si>
    <t>&lt;link rel="stylesheet"href="PF.css"&gt;&lt;div&gt;&lt;h2&gt;Angazhani (High Girallon)&lt;/h2&gt;&lt;h3&gt;&lt;i&gt;&lt;i&gt;This horned&lt;/i&gt;, &lt;i&gt;albino ape has four arms and thick white fur braided with bone fetishes and trophies. It carries a strangely shaped throwing axe.&lt;/i&gt;&lt;/i&gt;&lt;/h3&gt;&lt;br&gt;&lt;/br&gt;&lt;/div&gt;&lt;div class="heading"&gt;&lt;p class="alignleft"&gt;Angazhani (High Girallon)&lt;/p&gt;&lt;p class="alignright"&gt;CR 9&lt;/p&gt;&lt;div style="clear: both;"&gt;&lt;/div&gt;&lt;/div&gt;&lt;div&gt;&lt;h5&gt;&lt;b&gt;XP &lt;/b&gt;6,400&lt;/h5&gt;&lt;h5&gt;CE Large magical beast &lt;/h5&gt;&lt;h5&gt;&lt;b&gt;Init &lt;/b&gt;+3; &lt;b&gt;Senses &lt;/b&gt;darkvision 60 ft., low-light vision, scent, see invisibility; Perception +11&lt;/h5&gt;&lt;/div&gt;&lt;hr/&gt;&lt;div&gt;&lt;h5&gt;&lt;b&gt;DEFENSE&lt;/b&gt;&lt;/h5&gt;&lt;/div&gt;&lt;hr/&gt;&lt;div&gt;&lt;h5&gt;&lt;b&gt;AC &lt;/b&gt;24, touch 12, flat-footed 21 (+4 armor, +3 Dex, +8 natural, -1 size)&lt;/h5&gt;&lt;h5&gt;&lt;b&gt;hp &lt;/b&gt;114 (12d10+48)&lt;/h5&gt;&lt;h5&gt;&lt;b&gt;Fort &lt;/b&gt;+12, &lt;b&gt;Ref &lt;/b&gt;+11, &lt;b&gt;Will &lt;/b&gt;+8&lt;/h5&gt;&lt;h5&gt;&lt;b&gt;DR &lt;/b&gt;10/cold iron or good; &lt;b&gt;Immune &lt;/b&gt;electricity, poison; &lt;b&gt;Resist &lt;/b&gt;acid 10, cold 10, fire 10; &lt;b&gt;SR &lt;/b&gt;19&lt;/h5&gt;&lt;/div&gt;&lt;hr/&gt;&lt;div&gt;&lt;h5&gt;&lt;b&gt;OFFENSE&lt;/b&gt;&lt;/h5&gt;&lt;/div&gt;&lt;hr/&gt;&lt;div&gt;&lt;h5&gt;&lt;b&gt;Spd &lt;/b&gt;30 ft., climb 30 ft. (40-ft. base)&lt;/h5&gt;&lt;h5&gt;&lt;b&gt;Melee &lt;/b&gt;mwk throwing axe +16/+11/+6 (1d8+5), 3 mwk throwing axes +16 (1d8+2), bite +11 (1d8+2) or &lt;/br&gt;bite +16 (1d8+5), 4 claws +16 (1d6+5 plus rend)&lt;/h5&gt;&lt;h5&gt;&lt;b&gt;Ranged &lt;/b&gt;4 mwk throwing axes +16 (1d8+5)&lt;/h5&gt;&lt;h5&gt;&lt;b&gt;Space &lt;/b&gt;10 ft.; &lt;b&gt;Reach &lt;/b&gt;5 ft.&lt;/h5&gt;&lt;h5&gt;&lt;b&gt;Special Attacks &lt;/b&gt;rend (4 claws +16, 1d6+7)&lt;/h5&gt;&lt;h5&gt;&lt;b&gt;Spell-Like Abilities&lt;/b&gt; (CL 14th, concentration +16)&lt;/br&gt;Constant&amp;mdash;&lt;i&gt;&lt;i&gt;see invisibility&lt;/i&gt;&lt;/i&gt; &lt;/br&gt;At will&amp;mdash;&lt;i&gt;&lt;i&gt;deeper darkness&lt;/i&gt;&lt;/i&gt;,&lt;i&gt; &lt;i&gt;dimension door&lt;/i&gt;&lt;/i&gt;,&lt;i&gt; &lt;i&gt;dispel magic&lt;/i&gt;&lt;/i&gt;&lt;/br&gt;3/day&amp;mdash;&lt;i&gt;&lt;i&gt;dominate monster&lt;/i&gt;&lt;/i&gt; (DC 21), &lt;i&gt;&lt;i&gt;fear&lt;/i&gt;&lt;/i&gt; (DC 16)&lt;/h5&gt;&lt;/h5&gt;&lt;/div&gt;&lt;hr/&gt;&lt;div&gt;&lt;h5&gt;&lt;b&gt;STATISTICS&lt;/b&gt;&lt;/h5&gt;&lt;/div&gt;&lt;hr/&gt;&lt;div&gt;&lt;h5&gt;&lt;b&gt;Str &lt;/b&gt;21, &lt;b&gt;Dex &lt;/b&gt;17, &lt;b&gt;Con &lt;/b&gt;18, &lt;b&gt;Int &lt;/b&gt; 12, &lt;b&gt;Wis &lt;/b&gt;14, &lt;b&gt;Cha &lt;/b&gt;14&lt;/h5&gt;&lt;h5&gt;&lt;b&gt;Base Atk &lt;/b&gt;+12; &lt;b&gt;CMB &lt;/b&gt;+18; &lt;b&gt;CMD &lt;/b&gt;31&lt;/h5&gt;&lt;h5&gt;&lt;b&gt;Feats &lt;/b&gt;Cleave, Combat Reflexes, Iron Will, Multiweapon Fighting, Power Attack, Weapon Focus (throwing axe)&lt;/h5&gt;&lt;h5&gt;&lt;b&gt;Skills &lt;/b&gt;Climb +20, Intimidate +11, Knowledge (religion) +14, Perception +11, Stealth +6, Survival +11&lt;/h5&gt;&lt;h5&gt;&lt;b&gt;Languages &lt;/b&gt;Abyssal, Common, Polyglot&lt;/h5&gt;&lt;h5&gt;&lt;b&gt;SQ &lt;/b&gt;martial training&lt;/h5&gt;&lt;h5&gt;&lt;b&gt;Combat Gear &lt;/b&gt;masterwork hide armor, masterwork throwing axes (8), leather axe harness&lt;/h5&gt;&lt;/div&gt;&lt;hr/&gt;&lt;div&gt;&lt;h5&gt;&lt;b&gt;ECOLOGY&lt;/b&gt;&lt;/h5&gt;&lt;/div&gt;&lt;hr/&gt;&lt;div&gt;&lt;h5&gt;&lt;b&gt;Environment &lt;/b&gt; warm jungle&lt;/h5&gt;&lt;h5&gt;&lt;b&gt;Organization &lt;/b&gt;solitary, tribe (2-4 angazhani, 4-8 girallons, and 12-24 charau-ka), or empire (8-12 angazhani, 12-20 girallons, and 50-100 charau-ka)&lt;/h5&gt;&lt;h5&gt;&lt;b&gt;Treasure &lt;/b&gt;standard&lt;/h5&gt;&lt;/div&gt;&lt;hr/&gt;&lt;div&gt;&lt;h5&gt;&lt;b&gt;SPECIAL ABILITIES&lt;/b&gt;&lt;/h5&gt;&lt;/div&gt;&lt;hr/&gt;&lt;div&gt;&lt;h5&gt;&lt;b&gt;Martial Training (Ex)&lt;/b&gt; Because of their high intelligence, angazhani are proficient with light and medium armors, simple weapons, and one martial weapon of choice.&lt;/h5&gt;&lt;/div&gt;&lt;br&gt;&lt;/br&gt;&lt;div&gt;&lt;h4&gt;&lt;p&gt;&lt;p&gt;Physically, high girallons are larger, more powerful versions of their lesser cousins. Yet the most dangerous thing about the angazhani (as the creatures call themselves) is not their strength, but rather their intellect. For behind each angazhani's fury lies a cold, calculating mind. Whether this intelligence is the product of evolution or meddling by unholy powers, all angazhani honor the demon lord Angazhan. Reclusive by nature, high girallon clans settle the most secluded depths of the jungles, generally inhabiting ruined cities and misty mountain temples. There they rule as divine priestkings over tribes of lesser apes. These congregations sometimes even include humanoid slaves or cultists, though the angazhani prefer raiding and collect tribute over commanding direct service. They rarely reveal themselves to outsiders, and instead quietly gather strength against the day their patron sends them out to claim all the world's forests. High girallons stand 9 feet tall and weigh nearly a thousand pounds. They often dress in hides, and they fight with exotically shaped throwing axes or sacrificial knives.&lt;/p&gt;&lt;/h4&gt;&lt;/div&gt;</t>
  </si>
  <si>
    <t>masterwork hide armor, masterwork throwing axes (8), leather axe harness</t>
  </si>
  <si>
    <t>Giant Botfly</t>
  </si>
  <si>
    <t>Fort +2, Ref +2, Will +0</t>
  </si>
  <si>
    <t>sting +4 (1d2-4 plus infestation)</t>
  </si>
  <si>
    <t>infestation</t>
  </si>
  <si>
    <t>Str 2, Dex 14, Con 10, Int -, Wis 11, Cha 2</t>
  </si>
  <si>
    <t>Fly +10, Stealth +12</t>
  </si>
  <si>
    <t>solitary, pair, or colony (10-30)</t>
  </si>
  <si>
    <t>This foot-long, gray-and-black-striped insect looks like a cross between a bee and fly, with an oversized head and bulbous eyes.</t>
  </si>
  <si>
    <t>Infestation (Ex) Upon each successful sting attack, the giant botfly implants an egg in the victim subcutaneously. Each implanted egg reacts to the warmth of the victim's body, triggering its hatching. One day later, the egg releases a pupa that devours the host's flesh as it develops, growing to the size of a small mouse, at which point it reaches its larval stage. If left untreated, the larva continues to develop until it kills the host or 1 week has passed, at which point it burrows out of the body and drops to the ground, where it transforms into an adult giant botfly. Individual larvae may be squeezed or cut out of the host with a DC 10 Heal check, though each attempt inflicts 1d4 points of damage whether or not it's successful. A cure disease spell destroys all larvae without further harm to the host. Giant botfly larvae: infestation; save Fort DC 10; onset 1 day; frequency 1/day for 1 week; effect 1 Con damage per larva.</t>
  </si>
  <si>
    <t>Botf lies are perhaps the most disgusting vermin native to the Expanse. Explorers tell sickening tales of removing maggots from living hosts-or worse, comrades eaten alive by larvae. Once a botf ly finds a warm-blooded host, it uses its proboscis to insert eggs into the host's flesh. When the eggs hatch, the larvae feed upon the host until they mature into adult flies and exit.</t>
  </si>
  <si>
    <t>&lt;link rel="stylesheet"href="PF.css"&gt;&lt;div&gt;&lt;h2&gt;Giant Botfly&lt;/h2&gt;&lt;h3&gt;&lt;i&gt;&lt;i&gt;This foot-long&lt;/i&gt;, gray-and-black-striped insect looks like a cross between a bee and fly, &lt;i&gt;with an oversized head and bulbous eyes.&lt;/i&gt;&lt;/i&gt;&lt;/h3&gt;&lt;br&gt;&lt;/br&gt;&lt;/div&gt;&lt;div class="heading"&gt;&lt;p class="alignleft"&gt;Giant Botfly&lt;/p&gt;&lt;p class="alignright"&gt;CR 1/3&lt;/p&gt;&lt;div style="clear: both;"&gt;&lt;/div&gt;&lt;/div&gt;&lt;div&gt;&lt;h5&gt;&lt;b&gt;XP &lt;/b&gt;135&lt;/h5&gt;&lt;h5&gt;N Tiny vermin &lt;/h5&gt;&lt;h5&gt;&lt;b&gt;Init &lt;/b&gt;+2; &lt;b&gt;Senses &lt;/b&gt;darkvision 60 ft.; Perception +0&lt;/h5&gt;&lt;/div&gt;&lt;hr/&gt;&lt;div&gt;&lt;h5&gt;&lt;b&gt;DEFENSE&lt;/b&gt;&lt;/h5&gt;&lt;/div&gt;&lt;hr/&gt;&lt;div&gt;&lt;h5&gt;&lt;b&gt;AC &lt;/b&gt;14, touch 14, flat-footed 12 (+2 Dex, +2 size)&lt;/h5&gt;&lt;h5&gt;&lt;b&gt;hp &lt;/b&gt;4 (1d8)&lt;/h5&gt;&lt;h5&gt;&lt;b&gt;Fort &lt;/b&gt;+2, &lt;b&gt;Ref &lt;/b&gt;+2, &lt;b&gt;Will &lt;/b&gt;+0&lt;/h5&gt;&lt;h5&gt;&lt;b&gt;Immune &lt;/b&gt;mind-affecting effects&lt;/h5&gt;&lt;/div&gt;&lt;hr/&gt;&lt;div&gt;&lt;h5&gt;&lt;b&gt;OFFENSE&lt;/b&gt;&lt;/h5&gt;&lt;/div&gt;&lt;hr/&gt;&lt;div&gt;&lt;h5&gt;&lt;b&gt;Spd &lt;/b&gt;5 ft., fly 60 ft. (good)&lt;/h5&gt;&lt;h5&gt;&lt;b&gt;Melee &lt;/b&gt;sting +4 (1d2-4 plus infestation)&lt;/h5&gt;&lt;h5&gt;&lt;b&gt;Space &lt;/b&gt;2-1/2 ft.; &lt;b&gt;Reach &lt;/b&gt;0 ft.&lt;/h5&gt;&lt;h5&gt;&lt;b&gt;Special Attacks &lt;/b&gt;infestation&lt;/h5&gt;&lt;/div&gt;&lt;hr/&gt;&lt;div&gt;&lt;h5&gt;&lt;b&gt;STATISTICS&lt;/b&gt;&lt;/h5&gt;&lt;/div&gt;&lt;hr/&gt;&lt;div&gt;&lt;h5&gt;&lt;b&gt;Str &lt;/b&gt;2, &lt;b&gt;Dex &lt;/b&gt;14, &lt;b&gt;Con &lt;/b&gt;10, &lt;b&gt;Int &lt;/b&gt; -, &lt;b&gt;Wis &lt;/b&gt;11, &lt;b&gt;Cha &lt;/b&gt;2&lt;/h5&gt;&lt;h5&gt;&lt;b&gt;Base Atk &lt;/b&gt;+0; &lt;b&gt;CMB &lt;/b&gt;+0; &lt;b&gt;CMD &lt;/b&gt;6&lt;/h5&gt;&lt;h5&gt;&lt;b&gt;Feats &lt;/b&gt;Weapon Finesse&lt;sup&gt;B&lt;/sup&gt;&lt;/h5&gt;&lt;h5&gt;&lt;b&gt;Skills &lt;/b&gt;Fly +10, Stealth +12; &lt;b&gt;Racial Modifiers &lt;/b&gt;+4 Stealth&lt;/h5&gt;&lt;/div&gt;&lt;hr/&gt;&lt;div&gt;&lt;h5&gt;&lt;b&gt;ECOLOGY&lt;/b&gt;&lt;/h5&gt;&lt;/div&gt;&lt;hr/&gt;&lt;div&gt;&lt;h5&gt;&lt;b&gt;Environment &lt;/b&gt; warm jungle&lt;/h5&gt;&lt;h5&gt;&lt;b&gt;Organization &lt;/b&gt;solitary, pair, or colony (10-30)&lt;/h5&gt;&lt;h5&gt;&lt;b&gt;Treasure &lt;/b&gt;none&lt;/h5&gt;&lt;/div&gt;&lt;hr/&gt;&lt;div&gt;&lt;h5&gt;&lt;b&gt;SPECIAL ABILITIES&lt;/b&gt;&lt;/h5&gt;&lt;/div&gt;&lt;hr/&gt;&lt;div&gt;&lt;/h5&gt;&lt;h5&gt;&lt;b&gt;Infestation (Ex)&lt;/b&gt; Upon each successful sting attack, the giant botfly implants an egg in the victim subcutaneously. Each implanted egg reacts to the warmth of the victim's body, triggering its hatching. One day later, the egg releases a pupa that devours the host's flesh as it develops, growing to the size of a small mouse, at which point it reaches its larval stage. If left untreated, the larva continues to develop until it kills the host or 1 week has passed, at which point it burrows out of the body and drops to the ground, where it transforms into an adult giant botfly. Individual larvae may be squeezed or cut out of the host with a DC 10 Heal check, though each attempt inflicts 1d4 points of damage whether or not it's successful. A &lt;i&gt;cure disease&lt;/i&gt; spell destroys all larvae without further harm to the host. &lt;i&gt;Giant botfly larvae&lt;/i&gt;: infestation; save Fort DC 10; &lt;i&gt;onset&lt;/i&gt; 1 day; frequency 1/day for 1 week; effect 1 Con damage per larva.&lt;/h5&gt;&lt;/div&gt;&lt;br&gt;&lt;/br&gt;&lt;div&gt;&lt;h4&gt;&lt;p&gt;&lt;p&gt;Botf lies are perhaps the most disgusting vermin native to the Expanse. Explorers tell sickening tales of removing maggots from living hosts-or worse, comrades eaten alive by larvae. Once a botf ly finds a warm-blooded host, it uses its proboscis to insert eggs into the host's flesh. When the eggs hatch, the larvae feed upon the host until they mature into adult flies and exit.&lt;/p&gt;&lt;/h4&gt;&lt;/div&gt;</t>
  </si>
  <si>
    <t>Botfly Swarm</t>
  </si>
  <si>
    <t>18, touch 18, flat-footed 18</t>
  </si>
  <si>
    <t>(+8 size)</t>
  </si>
  <si>
    <t>Fort +6, Ref +3, Will +3</t>
  </si>
  <si>
    <t>0 ft., fly 60 ft. (good)</t>
  </si>
  <si>
    <t>swarm (2d6 plus infestation)</t>
  </si>
  <si>
    <t>disease, distraction (DC 14), suffocation</t>
  </si>
  <si>
    <t>Str 2, Dex 11, Con 10, Int -, Wis 11, Cha 2</t>
  </si>
  <si>
    <t>Fly +12</t>
  </si>
  <si>
    <t xml:space="preserve"> warm jungles and swamps</t>
  </si>
  <si>
    <t>solitary or colony (2-20 swarms)</t>
  </si>
  <si>
    <t>Like a cloud of black dust, a swirling swarm of insects hovers in the air. From within comes the low, droning buzz of thousands of tiny flies.</t>
  </si>
  <si>
    <t>Botfly</t>
  </si>
  <si>
    <t>Infestation (Ex) A living creature injured by a botfly swarm's attack must make a DC 14 Fortitude save or be infested with the swarm's larvae. The larvae may be cut out of the host with a DC 15 Heal check, though each attempt inflicts 1d8 points of damage whether or not it's successful. A cure disease spell destroys all larvae without further harm to the host. Botfly larvae: infestation; save Fort DC 14; onset 1 day; frequency 1/day; effect 1d4 Con damage.</t>
  </si>
  <si>
    <t>Common to sweltering jungles, warm swamplands, and lazy riverbanks, these pestilent fly swarms seek humanoid hosts for their eggs. While not as physically dangerous as their giant cousins, implanted botf ly larvae typically carry diseases that spread to the host. Infestations Parasites such as botf ly larvae cause infestations, a type of aff liction similar to diseases. Infestations can only be cured through specific means; otherwise, no matter how many saving throws are made, the infestation continues to aff lict the target. While a remove disease spell (or similar effect) instantly halts an infestation, immunity to disease offers no protection, as the infestation itself is caused by parasites.</t>
  </si>
  <si>
    <t>&lt;link rel="stylesheet"href="PF.css"&gt;&lt;div&gt;&lt;h2&gt;Botfly Swarm&lt;/h2&gt;&lt;h3&gt;&lt;i&gt;&lt;i&gt;Like a cloud of black dust&lt;/i&gt;, a swirling swarm of insects hovers in the air. From within comes the low, droning buzz of thousands of tiny flies.&lt;/i&gt;&lt;/h3&gt;&lt;br&gt;&lt;/br&gt;&lt;/div&gt;&lt;div class="heading"&gt;&lt;p class="alignleft"&gt;Botfly Swarm&lt;/p&gt;&lt;p class="alignright"&gt;CR 4&lt;/p&gt;&lt;div style="clear: both;"&gt;&lt;/div&gt;&lt;/div&gt;&lt;div&gt;&lt;h5&gt;&lt;b&gt;XP &lt;/b&gt;1,200&lt;/h5&gt;&lt;h5&gt;N Fine vermin (swarm)&lt;/h5&gt;&lt;h5&gt;&lt;b&gt;Init &lt;/b&gt;+0; &lt;b&gt;Senses &lt;/b&gt;darkvision 60 ft.; Perception +0&lt;/h5&gt;&lt;/div&gt;&lt;hr/&gt;&lt;div&gt;&lt;h5&gt;&lt;b&gt;DEFENSE&lt;/b&gt;&lt;/h5&gt;&lt;/div&gt;&lt;hr/&gt;&lt;div&gt;&lt;h5&gt;&lt;b&gt;AC &lt;/b&gt;18, touch 18, flat-footed 18 (+8 size)&lt;/h5&gt;&lt;h5&gt;&lt;b&gt;hp &lt;/b&gt;40 (9d8)&lt;/h5&gt;&lt;h5&gt;&lt;b&gt;Fort &lt;/b&gt;+6, &lt;b&gt;Ref &lt;/b&gt;+3, &lt;b&gt;Will &lt;/b&gt;+3&lt;/h5&gt;&lt;h5&gt;&lt;b&gt;Defensive Abilities &lt;/b&gt;swarm traits; &lt;b&gt;Immune &lt;/b&gt;mind-affecting effects, weapon damage&lt;/h5&gt;&lt;h5&gt;&lt;b&gt;Weaknesses &lt;/b&gt;swarm traits&lt;/h5&gt;&lt;/div&gt;&lt;hr/&gt;&lt;div&gt;&lt;h5&gt;&lt;b&gt;OFFENSE&lt;/b&gt;&lt;/h5&gt;&lt;/div&gt;&lt;hr/&gt;&lt;div&gt;&lt;h5&gt;&lt;b&gt;Spd &lt;/b&gt;0 ft., fly 60 ft. (good)&lt;/h5&gt;&lt;h5&gt;&lt;b&gt;Melee &lt;/b&gt;swarm (2d6 plus infestation)&lt;/h5&gt;&lt;h5&gt;&lt;b&gt;Space &lt;/b&gt;10 ft.; &lt;b&gt;Reach &lt;/b&gt;0 ft.&lt;/h5&gt;&lt;h5&gt;&lt;b&gt;Special Attacks &lt;/b&gt;disease, distraction (DC 14), suffocation&lt;/h5&gt;&lt;/div&gt;&lt;hr/&gt;&lt;div&gt;&lt;h5&gt;&lt;b&gt;STATISTICS&lt;/b&gt;&lt;/h5&gt;&lt;/div&gt;&lt;hr/&gt;&lt;div&gt;&lt;h5&gt;&lt;b&gt;Str &lt;/b&gt;2, &lt;b&gt;Dex &lt;/b&gt;11, &lt;b&gt;Con &lt;/b&gt;10, &lt;b&gt;Int &lt;/b&gt; -, &lt;b&gt;Wis &lt;/b&gt;11, &lt;b&gt;Cha &lt;/b&gt;2&lt;/h5&gt;&lt;h5&gt;&lt;b&gt;Base Atk &lt;/b&gt;+6; &lt;b&gt;CMB &lt;/b&gt;-; &lt;b&gt;CMD &lt;/b&gt;-&lt;/h5&gt;&lt;h5&gt;&lt;b&gt;Skills &lt;/b&gt;Fly +12&lt;/h5&gt;&lt;/div&gt;&lt;hr/&gt;&lt;div&gt;&lt;h5&gt;&lt;b&gt;ECOLOGY&lt;/b&gt;&lt;/h5&gt;&lt;/div&gt;&lt;hr/&gt;&lt;div&gt;&lt;h5&gt;&lt;b&gt;Environment &lt;/b&gt; warm jungles and swamps&lt;/h5&gt;&lt;h5&gt;&lt;b&gt;Organization &lt;/b&gt;solitary or colony (2-20 swarms)&lt;/h5&gt;&lt;h5&gt;&lt;b&gt;Treasure &lt;/b&gt;none&lt;/h5&gt;&lt;/div&gt;&lt;hr/&gt;&lt;div&gt;&lt;h5&gt;&lt;b&gt;SPECIAL ABILITIES&lt;/b&gt;&lt;/h5&gt;&lt;/div&gt;&lt;hr/&gt;&lt;div&gt;&lt;/h5&gt;&lt;h5&gt;&lt;b&gt;Infestation (Ex)&lt;/b&gt; A living creature injured by a botfly swarm's attack must make a DC 14 Fortitude save or be infested with the swarm's larvae. The larvae may be cut out of the host with a DC 15 Heal check, though each attempt inflicts 1d8 points of damage whether or not it's successful. A &lt;i&gt;cure disease&lt;/i&gt; spell destroys all larvae without further harm to the host. &lt;i&gt;Botfly larvae&lt;/i&gt;: infestation; save Fort DC 14; &lt;i&gt;onset&lt;/i&gt; 1 day; frequency 1/day; effect 1d4 Con damage.&lt;/h5&gt;&lt;/div&gt;&lt;br&gt;&lt;/br&gt;&lt;div&gt;&lt;h4&gt;&lt;p&gt;&lt;p&gt;Common to sweltering jungles, warm swamplands, and lazy riverbanks, these pestilent fly swarms seek humanoid hosts for their eggs. While not as physically dangerous as their giant cousins, implanted botf ly larvae typically carry diseases that spread to the host.&lt;b&gt;&lt;br&gt;Infestations&lt;/b&gt;&lt;br&gt; Parasites such as botfly larvae cause infestations, a type of aff liction similar to diseases. Infestations can only be cured through specific means; otherwise, no matter how many saving throws are made, the infestation continues to aff lict the target. While a &lt;i&gt;remove disease&lt;/i&gt; spell (or similar effect) instantly halts an infestation, immunity to disease offers no protection, as the infestation itself is caused by parasites.&lt;/p&gt;&lt;/h4&gt;&lt;/div&gt;</t>
  </si>
  <si>
    <t>Tobongo</t>
  </si>
  <si>
    <t>27, touch 5, flat-footed 27</t>
  </si>
  <si>
    <t>(-1 Dex, +22 natural, -4 size)</t>
  </si>
  <si>
    <t>(14d8+112)</t>
  </si>
  <si>
    <t>Fort +17, Ref +3, Will +9</t>
  </si>
  <si>
    <t>2 slams +19 (4d6+12/19-20 plus grab)</t>
  </si>
  <si>
    <t>rock +6 (4d6+18)</t>
  </si>
  <si>
    <t>curse of barkflesh, rock throwing (240 ft.), shake the earth, trample (4d6+18, DC 29)</t>
  </si>
  <si>
    <t>Spell-Like Abilities (CL 11th, concentration +15) At will-entangle (DC 15)</t>
  </si>
  <si>
    <t>Str 35, Dex 8, Con 26, Int 14, Wis 16, Cha 18</t>
  </si>
  <si>
    <t>35 (37 vs. sunder)</t>
  </si>
  <si>
    <t>Alertness, Improved Critical (slam), Improved Natural Attack (slam), Improved Sunder, Iron Will, Power Attack, Weapon Focus (slam)</t>
  </si>
  <si>
    <t>Diplomacy +14, Intimidate +16, Knowledge (local) +14, Knowledge (nature) +14, Perception +12, Sense Motive +9, Stealth -8 (+8 in forests)</t>
  </si>
  <si>
    <t>Polyglot, Sylvan, Treant; treespeech</t>
  </si>
  <si>
    <t>animate trees, double damage against objects</t>
  </si>
  <si>
    <t xml:space="preserve"> warm jungles  solitary or grove (2-7)</t>
  </si>
  <si>
    <t>Tearing its elephantine roots free from the soil, an enormous tree unfurls long, tangled branches into arms ending in massive claws.</t>
  </si>
  <si>
    <t>Tobongo (Mwangi Treant)</t>
  </si>
  <si>
    <t>Animate Trees (Sp) A tobongo can animate any trees within 180 feet at will, controlling up to two trees at a time. It takes 1 full round for a tree to uproot itself, after which it moves at a speed of 10 feet and fights as a standard treant, gaining the treant's vulnerability to fire (although it has only one slam attack and lacks the treant's animation and rock-throwing abilities). If the tobongo that animated it terminates the animation, moves out of range, or is incapacitated, the tree immediately takes root wherever it is and returns to its normal state. Curse of Barkflesh (Su) Following a successful grapple, a tobongo can dig its spiky branches into its victim, infecting him with a foul and potent curse. Unless he succeeds at a DC 20 Fortitude save, the victim's flesh immediately begins to harden and grow uncontrollably like tree bark, and he takes 1d4 points of Dexterity damage per day until his Dexterity reaches 0. At this point, the victim turns entirely stiff, grows roots, and transforms into a new, unintelligent tree, preventing any form of resurrection short of wish or miracle. The effect can be slowed by pruning the victim once per hour, slicing off the strange growths. Pruning inflicts 1d6 points of damage on the victim, but it negates the need to make a new Fortitude save. If the victim goes without pruning for more than an hour, the barkflesh takes over and he must immediately make the Fortitude save for the day or suffer the Dexterity damage. The save DC is Wisdom-based. Curse of Barkflesh: Grapple- injury; save Fort DC 20; frequency 1/ day; effect 1d4 Dex damage, when Dex reaches 0, target transforms into a tree. Double Damage Against Objects (Ex) A tobongo or animated tree that makes a full attack against an object or structure deals double damage. Shake the Earth (Ex) A rooted tobongo can, as a full-round action, uproot itself, buckling the surrounding earth in a 60-foot radius. Living creatures within the radius must make a DC 29 Reflex save or fall prone and take 1d6 points of damage. Man-made structures within the area of effect must make a DC 29 Fortitude save or take 4d6 points of structural damage. Once uprooted, the tobongo cannot use this action again until it re-roots itself. It takes the creature at least 1 hour to root effectively. The save DC is Strength-based. Treespeech (Ex) A tobongo has the ability to converse with plants as if subject to a continual speak with plants spell, and most plants greet it with an attitude of friendly or helpful.</t>
  </si>
  <si>
    <t>A tobongo acts as a regular treant.</t>
  </si>
  <si>
    <t>&lt;link rel="stylesheet"href="PF.css"&gt;&lt;div&gt;&lt;h2&gt;Tobongo (Mwangi Treant)&lt;/h2&gt;&lt;h3&gt;&lt;i&gt;&lt;i&gt;Tearing its elephantine roots free from the soil&lt;/i&gt;, &lt;i&gt;an enormous tree unfurls long&lt;/i&gt;, &lt;i&gt;tangled branches into arms ending in massive claws.&lt;/i&gt;&lt;/i&gt;&lt;/h3&gt;&lt;br&gt;&lt;/br&gt;&lt;/div&gt;&lt;div class="heading"&gt;&lt;p class="alignleft"&gt;Tobongo&lt;/p&gt;&lt;p class="alignright"&gt;CR 12&lt;/p&gt;&lt;div style="clear: both;"&gt;&lt;/div&gt;&lt;/div&gt;&lt;div&gt;&lt;h5&gt;&lt;b&gt;XP &lt;/b&gt;19,200&lt;/h5&gt;&lt;h5&gt;N Gargantuan plant &lt;/h5&gt;&lt;h5&gt;&lt;b&gt;Init &lt;/b&gt;-1; &lt;b&gt;Senses &lt;/b&gt;low-light vision; Perception +12&lt;/h5&gt;&lt;/div&gt;&lt;hr/&gt;&lt;div&gt;&lt;h5&gt;&lt;b&gt;DEFENSE&lt;/b&gt;&lt;/h5&gt;&lt;/div&gt;&lt;hr/&gt;&lt;div&gt;&lt;h5&gt;&lt;b&gt;AC &lt;/b&gt;27, touch 5, flat-footed 27 (-1 Dex, +22 natural, -4 size)&lt;/h5&gt;&lt;h5&gt;&lt;b&gt;hp &lt;/b&gt;175 (14d8+112)&lt;/h5&gt;&lt;h5&gt;&lt;b&gt;Fort &lt;/b&gt;+17, &lt;b&gt;Ref &lt;/b&gt;+3, &lt;b&gt;Will &lt;/b&gt;+9&lt;/h5&gt;&lt;h5&gt;&lt;b&gt;Defensive Abilities &lt;/b&gt;plant traits; &lt;b&gt;DR &lt;/b&gt;10/slashing&lt;/h5&gt;&lt;h5&gt;&lt;b&gt;Weaknesses &lt;/b&gt;vulnerability to fire&lt;/h5&gt;&lt;/div&gt;&lt;hr/&gt;&lt;div&gt;&lt;h5&gt;&lt;b&gt;OFFENSE&lt;/b&gt;&lt;/h5&gt;&lt;/div&gt;&lt;hr/&gt;&lt;div&gt;&lt;h5&gt;&lt;b&gt;Spd &lt;/b&gt;40 ft.&lt;/h5&gt;&lt;h5&gt;&lt;b&gt;Melee &lt;/b&gt;2 slams +19 (4d6+12/19-20 plus grab)&lt;/h5&gt;&lt;h5&gt;&lt;b&gt;Ranged &lt;/b&gt;rock +6 (4d6+18)&lt;/h5&gt;&lt;h5&gt;&lt;b&gt;Space &lt;/b&gt;20 ft.; &lt;b&gt;Reach &lt;/b&gt;20 ft.&lt;/h5&gt;&lt;h5&gt;&lt;b&gt;Special Attacks &lt;/b&gt;curse of barkflesh, rock throwing (240 ft.), shake the earth, trample (4d6+18, DC 29)&lt;/h5&gt;&lt;h5&gt;&lt;b&gt;Spell-Like Abilities&lt;/b&gt; (CL 11th, concentration +15)&lt;/br&gt;At will&amp;mdash;&lt;i&gt;&lt;i&gt;entangle&lt;/i&gt;&lt;/i&gt; (DC 15)&lt;/h5&gt;&lt;/h5&gt;&lt;/div&gt;&lt;hr/&gt;&lt;div&gt;&lt;h5&gt;&lt;b&gt;STATISTICS&lt;/b&gt;&lt;/h5&gt;&lt;/div&gt;&lt;hr/&gt;&lt;div&gt;&lt;h5&gt;&lt;b&gt;Str &lt;/b&gt;35, &lt;b&gt;Dex &lt;/b&gt;8, &lt;b&gt;Con &lt;/b&gt;26, &lt;b&gt;Int &lt;/b&gt; 14, &lt;b&gt;Wis &lt;/b&gt;16, &lt;b&gt;Cha &lt;/b&gt;18&lt;/h5&gt;&lt;h5&gt;&lt;b&gt;Base Atk &lt;/b&gt;+10; &lt;b&gt;CMB &lt;/b&gt;+26 (+28 to sunder); &lt;b&gt;CMD &lt;/b&gt;35 (37 vs. sunder)&lt;/h5&gt;&lt;h5&gt;&lt;b&gt;Feats &lt;/b&gt;Alertness, Improved Critical (slam), Improved Natural Attack (slam), Improved Sunder, Iron Will, Power Attack, Weapon Focus (slam)&lt;/h5&gt;&lt;h5&gt;&lt;b&gt;Skills &lt;/b&gt;Diplomacy +14, Intimidate +16, Knowledge (local) +14, Knowledge (nature) +14, Perception +12, Sense Motive +9, Stealth -8 (+8 in forests); &lt;b&gt;Racial Modifiers &lt;/b&gt;+16 Stealth in forests&lt;/h5&gt;&lt;h5&gt;&lt;b&gt;Languages &lt;/b&gt;Polyglot, Sylvan, Treant; treespeech&lt;/h5&gt;&lt;h5&gt;&lt;b&gt;SQ &lt;/b&gt;animate trees, double damage against objects&lt;/h5&gt;&lt;/div&gt;&lt;hr/&gt;&lt;div&gt;&lt;h5&gt;&lt;b&gt;ECOLOGY&lt;/b&gt;&lt;/h5&gt;&lt;/div&gt;&lt;hr/&gt;&lt;div&gt;&lt;h5&gt;&lt;b&gt;Environment &lt;/b&gt; warm jungles  solitary or grove (2-7)&lt;/h5&gt;&lt;h5&gt;&lt;b&gt;Organization &lt;/b&gt;&lt;/h5&gt;&lt;h5&gt;&lt;b&gt;Treasure &lt;/b&gt;standard&lt;/h5&gt;&lt;/div&gt;&lt;hr/&gt;&lt;div&gt;&lt;h5&gt;&lt;b&gt;SPECIAL ABILITIES&lt;/b&gt;&lt;/h5&gt;&lt;/div&gt;&lt;hr/&gt;&lt;div&gt;&lt;h5&gt;&lt;b&gt;Animate Trees (Sp)&lt;/b&gt; A tobongo can animate any trees within 180 feet at will, controlling up to two trees at a time. It takes 1 full round for a tree to uproot itself, after which it moves at a speed of 10 feet and fights as a standard treant, gaining the treant's vulnerability to fire (although it has only one slam attack and lacks the treant's animation and rock-throwing abilities). If the tobongo that animated it terminates the animation, moves out of range, or is incapacitated, the tree immediately takes root wherever it is and returns to its normal state. &lt;/h5&gt;&lt;h5&gt;&lt;b&gt;&lt;i&gt;Curse of Barkflesh&lt;/i&gt; (Su)&lt;/b&gt; Following a successful grapple, a tobongo can dig its spiky branches into its victim, infecting him with a foul and potent curse. Unless he succeeds at a DC 20 Fortitude save, the victim's flesh immediately begins to harden and grow uncontrollably like tree bark, and he takes 1d4 points of Dexterity damage per day until his Dexterity reaches 0. At this point, the victim turns entirely stiff, grows roots, and transforms into a new, unintelligent tree, preventing any form of resurrection short of &lt;i&gt;wish&lt;/i&gt; or &lt;i&gt;miracle.&lt;/i&gt; The effect can be slowed by pruning the victim once per hour, slicing off the strange growths. Pruning inflicts 1d6 points of damage on the victim, but it negates the need to make a new Fortitude save. If the victim goes without pruning for more than an hour, the barkflesh takes over and he must immediately make the Fortitude save for the day or suffer the Dexterity damage. The save DC is Wisdom-based. &lt;i&gt;Curse of Barkflesh&lt;/i&gt;: Grapple- injury; save Fort DC 20; frequency 1/ day; effect 1d4 Dex damage, when Dex reaches 0, target transforms into a tree. &lt;/h5&gt;&lt;h5&gt;&lt;b&gt;Double Damage Against Objects (Ex)&lt;/b&gt; A tobongo or animated tree that makes a full attack against an object or structure deals double damage. &lt;/h5&gt;&lt;h5&gt;&lt;b&gt;Shake the Earth (Ex)&lt;/b&gt; A rooted tobongo can, as a full-round action, uproot itself, buckling the surrounding earth in a 60-foot radius. Living creatures within the radius must make a DC 29 Reflex save or fall prone and take 1d6 points of damage. Man-made structures within the area of effect must make a DC 29 Fortitude save or take 4d6 points of structural damage. Once uprooted, the tobongo cannot use this action again until it re-roots itself. It takes the creature at least 1 hour to root effectively. The save DC is Strength-based. &lt;/h5&gt;&lt;h5&gt;&lt;b&gt;Treespeech (Ex)&lt;/b&gt; A tobongo has the ability to converse with plants as if subject to a continual &lt;i&gt;speak with plants&lt;/i&gt; spell, and most plants greet it with an attitude of friendly or helpful.&lt;/h5&gt;&lt;/div&gt;&lt;br&gt;&lt;/br&gt;&lt;div&gt;&lt;h4&gt;&lt;p&gt;&lt;p&gt;A tobongo acts as a regular treant.&lt;/p&gt;&lt;/h4&gt;&lt;/div&gt;</t>
  </si>
  <si>
    <t>Bog Strider</t>
  </si>
  <si>
    <t>darkvision 60 ft., tremorsense 120 ft. (in water); Perception +6</t>
  </si>
  <si>
    <t>(+2 Dex, +1 dodge, +3 natural)</t>
  </si>
  <si>
    <t>Fort +2, Ref +5, Will +4</t>
  </si>
  <si>
    <t>30 ft., water stride 50 ft.</t>
  </si>
  <si>
    <t>spear +4 (1d8+3/x3), bite -1 (1d6+1) or 2 claws +4 (1d4+2), bite +4 (1d6+2)</t>
  </si>
  <si>
    <t>spear +4 (1d8+2/x3) or mwk net +5 ranged touch (entangle)</t>
  </si>
  <si>
    <t>Str 14, Dex 14, Con 14, Int 11, Wis 13, Cha 9</t>
  </si>
  <si>
    <t>Dodge</t>
  </si>
  <si>
    <t>Perception +6, Stealth +7, Survival +6, Swim +11</t>
  </si>
  <si>
    <t>Aquan; tremor tap 120 ft.</t>
  </si>
  <si>
    <t>hold breath, water sprint</t>
  </si>
  <si>
    <t xml:space="preserve"> temperate or warm swamps</t>
  </si>
  <si>
    <t>NPC gear (masterwork net, spear, other treasure)</t>
  </si>
  <si>
    <t>A narrow, beetle-like creature glides across the water's dark surface on four brown, spindly legs. It stands just over five feet tall, holding its head and thorax upright while clutching an intricately carved hunting spear in two clawed forelimbs. Powerful mandibles click in rhythm with the reed-thin antennae waving upon its head as if testing the air for the scent of prey.</t>
  </si>
  <si>
    <t>AP 34</t>
  </si>
  <si>
    <t>Hold Breath (Ex) A bog strider can hold its breath for a number of rounds equal to 4 times its Constitution score before it risks drowning. Tremor Tap (Ex) Bog striders can send and receive messages by creating and sensing silent vibrations on the surface of any body of water they currently tread. The range of communication extends outward 120 feet to all other bog striders within line of effect on or under the water. Because the ripples created on the water prove omni-directional, bog striders can communicate with multiple targets at the same time. Only bog striders can understand this form of communication. This ability also grants bog striders tremorsense in water at a range of 120 feet. Water Sprint (Ex) Once per hour, a bog strider can move up to 5 times its normal speed (250 feet) on water when making a charge or retreating from an enemy. Once it decides to increase its movement in this fashion, the effect lasts for up to 4 rounds, after which a bog strider becomes fatigued for as many rounds as it chose to move at a higher speed. Water Stride (Su) A bog strider can tread upon rivers, lakes, and flooded swamplands or marshes as if under the effects of the water walk spell. It also gains an increased movement rate by using the surface tension and its multiple legs to propel itself across the water.</t>
  </si>
  <si>
    <t>Bog striders call themselves Ses'h in Aquan, but the first explorers to encounter them named the reclusive bug-men after their ability to stride on water like solid ground. Individual bog striders resemble upright beetles with four legs, two arms, and powerful mandibles. They depend on their waterborne speed to quickly chase down prey and flee from predators. Otherwise, they care little for civilizations other than their own, rarely venturing from the swampy rivers and lakes they call home. The long, spindly legs of bog striders give the impression of a greater size then their relatively fragile frames actually account for. Although their limbs are in most cases more than double, even triple, the length of other humanoids, their inflexible joints grant them little more mobility, range of motion, and capability to reach than others. Regardless of gender, nearly all bog striders stand 5 feet tall and weigh approximately 150 pounds. Ecology Bog striders reproduce during specific seasonal and astrological cycles that occur only two to three times during their entire lifespan-detecting their moment of peak fertility through changes in the weather and tidal effects upon large bodies of water. Thereafter, pregnant females lay a clutch of four to 10 eggs, keeping them submerged and guarding against predators until they hatch 6 months later. The younglings then cling to their mother for the next 3 months as they learn the rudiments of survival and socialization within the tribe. Unfortunately, predators (intelligent or otherwise) often view bog strider eggs and younglings as easy prey. Hatcheries suffer attacks by crocodiles and giant frogs, while birds of prey, boggards, and human hunters pick off younglings who stray from their mothers on the open water. As a result of these reproductive challenges, bog striders struggle to keep pace with other swamp-dwelling cultures, suffering through periods of decline and nearextinction. These difficulties make them increasingly insular and territorial, meeting interlopers with spears more often than diplomacy. A bog strider's diet consists almost entirely of meat. They routinely hunt for fish, crustaceans, or snakes, and occasionally hunt for birds, giant wasps, or dragonflies. They particularly excel at spearfishing and snaring airborne prey with thrown nets. The wide stance of a bog strider's four legs displaces its weight over any body of water by maintaining the surface tension with a cushion of air trapped beneath several small ridges on each foot. While not dissimilar to the motion of minute water-striding insects, for bog striders the motion is aided by some manner of innate magic or other supernatural relationship with the water. Regardless of the source of this ability, it allows them to literally walk on water, though they can also fully submerge and hide below the surface if they desire. Bog striders who survive into adulthood can live up to 60 years. Each youngling develops a varied pattern of mottled gray and brown coloration across its carapace, uniquely distinguishing it from others. These spots tend to fade as bog striders age, causing their elders to all look much alike. Habitat &amp; Societ y Bog striders can survive in all but the coldest of climes, living their entire lives on the rivers, lakes, and bogs where they make their homes. Their society focuses primarily on survival due to the depredations of natural predators and wars with lizardfolk and boggards. Each member of a bog strider tribe, both male and female, learns to defend the tribe at the earliest possible age. In addition, everyone must develop a skill that contributes to the community's prosperity, and by extension, the continued survival of their species. Females serve as the builders of bog strider society. They weave large mats of reeds, rushes, and netting that they coat in waterproof tree sap to trap pockets of air below the water's surface where they can safely build and hide their villages. When not looking after their young, the females continuously expand or replace flooded sections of these communities. Meanwhile, male bog striders act as hunters and gatherers, bringing back enough food to last through harsh winters and times of drought. They also scout the waterways for threats to their community, leaving those who pass through their territory unmolested but fighting off those who attempt to stay or exploit the same resources they depend upon. Frequently small bands also venture far from their native lands, seeking to find new, uninhabited waterways where their imperiled communities might be left in peace. Seer-queens rule over multiple bog strider communities to form secluded tribal unions, acting as religious leaders and reading the river currents or tides to divine the will of Gozreh. Many become clerics or druids worshiping the nature god in its feminine form, though they interpret Gozreh more as a great body of water than a likeness of themselves. Because seer-queens lose their personal markings like any other elder, they are difficult to distinguish from the rest of their community. They often use this advantage to hide among their own people, both to thwart those who would target them and to mingle more freely among their subjects. Bog Strider Seer-Queens Leaders of multiple tribes of bog striders, seer-queens help organize and coordinate efforts to stave off the extinction of their species and interpret the will of nature. The following adjustments to a standard bog strider represent a seer-queen. Many also pursue a deeper faith in Gozreh, attaining class levels as a cleric or druid. +5 natural armor. This replaces the standard bog strider natural armor bonus. +4 Intelligence, +4 Wisdom, +6 Charisma. Seer-queens are smarter, wiser, and more regal than normal bog striders. Water Magic (Sp) While standing upon the water's surface, bog strider seer-queens can cast the following powers as spell-like abilities: 3/day-create water, purify food and drink; 1/day-delay poison, fog cloud, quench.</t>
  </si>
  <si>
    <t>&lt;link rel="stylesheet"href="PF.css"&gt;&lt;div&gt;&lt;h2&gt;Bog Strider&lt;/h2&gt;&lt;h3&gt;&lt;i&gt;&lt;i&gt;A narrow&lt;/i&gt;, &lt;i&gt;beetle-like creature glides across the water's dark surface on four brown&lt;/i&gt;, &lt;i&gt;spindly legs. It stands just over five feet tall&lt;/i&gt;, holding its head and thorax upright while clutching an intricately carved hunting spear in two clawed forelimbs. Powerful mandibles click in rhythm with the reed-thin antennae waving upon its head as if testing the air for the scent of prey.&lt;/i&gt;&lt;/h3&gt;&lt;br&gt;&lt;/br&gt;&lt;/div&gt;&lt;div class="heading"&gt;&lt;p class="alignleft"&gt;Bog Strider&lt;/p&gt;&lt;p class="alignright"&gt;CR 2&lt;/p&gt;&lt;div style="clear: both;"&gt;&lt;/div&gt;&lt;/div&gt;&lt;div&gt;&lt;h5&gt;&lt;b&gt;XP &lt;/b&gt;600&lt;/h5&gt;&lt;h5&gt;N Medium monstrous humanoid &lt;/h5&gt;&lt;h5&gt;&lt;b&gt;Init &lt;/b&gt;+2; &lt;b&gt;Senses &lt;/b&gt;darkvision 60 ft., tremorsense 120 ft. (in water); Perception +6&lt;/h5&gt;&lt;/div&gt;&lt;hr/&gt;&lt;div&gt;&lt;h5&gt;&lt;b&gt;DEFENSE&lt;/b&gt;&lt;/h5&gt;&lt;/div&gt;&lt;hr/&gt;&lt;div&gt;&lt;h5&gt;&lt;b&gt;AC &lt;/b&gt;16, touch 13, flat-footed 13 (+2 Dex, +1 dodge, +3 natural)&lt;/h5&gt;&lt;h5&gt;&lt;b&gt;hp &lt;/b&gt;15 (2d10+4)&lt;/h5&gt;&lt;h5&gt;&lt;b&gt;Fort &lt;/b&gt;+2, &lt;b&gt;Ref &lt;/b&gt;+5, &lt;b&gt;Will &lt;/b&gt;+4&lt;/h5&gt;&lt;/div&gt;&lt;hr/&gt;&lt;div&gt;&lt;h5&gt;&lt;b&gt;OFFENSE&lt;/b&gt;&lt;/h5&gt;&lt;/div&gt;&lt;hr/&gt;&lt;div&gt;&lt;h5&gt;&lt;b&gt;Spd &lt;/b&gt;30 ft., water stride 50 ft.&lt;/h5&gt;&lt;h5&gt;&lt;b&gt;Melee &lt;/b&gt;spear +4 (1d8+3/x3), bite -1 (1d6+1) or &lt;/br&gt;2 claws +4 (1d4+2), bite +4 (1d6+2)&lt;/h5&gt;&lt;h5&gt;&lt;b&gt;Ranged &lt;/b&gt;spear +4 (1d8+2/x3) or &lt;/br&gt;mwk net +5 ranged touch (entangle)&lt;/h5&gt;&lt;h5&gt;&lt;b&gt;Space &lt;/b&gt;5 ft.; &lt;b&gt;Reach &lt;/b&gt;5 ft.&lt;/h5&gt;&lt;/div&gt;&lt;hr/&gt;&lt;div&gt;&lt;h5&gt;&lt;b&gt;STATISTICS&lt;/b&gt;&lt;/h5&gt;&lt;/div&gt;&lt;hr/&gt;&lt;div&gt;&lt;h5&gt;&lt;b&gt;Str &lt;/b&gt;14, &lt;b&gt;Dex &lt;/b&gt;14, &lt;b&gt;Con &lt;/b&gt;14, &lt;b&gt;Int &lt;/b&gt; 11, &lt;b&gt;Wis &lt;/b&gt;13, &lt;b&gt;Cha &lt;/b&gt;9&lt;/h5&gt;&lt;h5&gt;&lt;b&gt;Base Atk &lt;/b&gt;+2; &lt;b&gt;CMB &lt;/b&gt;+4; &lt;b&gt;CMD &lt;/b&gt;17 (21 vs. trip)&lt;/h5&gt;&lt;h5&gt;&lt;b&gt;Feats &lt;/b&gt;Dodge&lt;/h5&gt;&lt;h5&gt;&lt;b&gt;Skills &lt;/b&gt;Perception +6, Stealth +7, Survival +6, Swim +11; &lt;b&gt;Racial Modifiers &lt;/b&gt;+4 Swim&lt;/h5&gt;&lt;h5&gt;&lt;b&gt;Languages &lt;/b&gt;Aquan; tremor tap 120 ft.&lt;/h5&gt;&lt;h5&gt;&lt;b&gt;SQ &lt;/b&gt;hold breath, water sprint&lt;/h5&gt;&lt;/div&gt;&lt;hr/&gt;&lt;div&gt;&lt;h5&gt;&lt;b&gt;ECOLOGY&lt;/b&gt;&lt;/h5&gt;&lt;/div&gt;&lt;hr/&gt;&lt;div&gt;&lt;h5&gt;&lt;b&gt;Environment &lt;/b&gt; temperate or warm swamps&lt;/h5&gt;&lt;h5&gt;&lt;b&gt;Organization &lt;/b&gt;solitary, pair, band (3-12), or tribe (13-60)&lt;/h5&gt;&lt;h5&gt;&lt;b&gt;Treasure &lt;/b&gt;NPC gear (masterwork net, spear, other treasure)&lt;/h5&gt;&lt;/div&gt;&lt;hr/&gt;&lt;div&gt;&lt;h5&gt;&lt;b&gt;SPECIAL ABILITIES&lt;/b&gt;&lt;/h5&gt;&lt;/div&gt;&lt;hr/&gt;&lt;div&gt;&lt;h5&gt;&lt;b&gt;Hold Breath (Ex)&lt;/b&gt; A bog strider can hold its breath for a number of rounds equal to 4 times its Constitution score before it risks drowning. &lt;/h5&gt;&lt;h5&gt;&lt;b&gt;Tremor Tap (Ex)&lt;/b&gt; Bog striders can send and receive messages by creating and sensing silent vibrations on the surface of any body of water they currently tread. The range of communication extends outward 120 feet to all other bog striders within line of effect on or under the water. Because the ripples created on the water prove omni-directional, bog striders can communicate with multiple targets at the same time. Only bog striders can understand this form of communication. This ability also grants bog striders tremorsense in water at a range of 120 feet. &lt;/h5&gt;&lt;h5&gt;&lt;b&gt;Water Sprint (Ex)&lt;/b&gt; Once per hour, a bog strider can move up to 5 times its normal speed (250 feet) on water when making a charge or retreating from an enemy. Once it decides to increase its movement in this fashion, the effect lasts for up to 4 rounds, after which a bog strider becomes fatigued for as many rounds as it chose to move at a higher speed. &lt;/h5&gt;&lt;h5&gt;&lt;b&gt;Water Stride (Su)&lt;/b&gt; A bog strider can tread upon rivers, lakes, and flooded swamplands or marshes as if under the effects of the &lt;i&gt;water walk&lt;/i&gt; spell. It also gains an increased movement rate by using the surface tension and its multiple legs to propel itself across the water.&lt;/h5&gt;&lt;/div&gt;&lt;br&gt;&lt;/br&gt;&lt;div&gt;&lt;h4&gt;&lt;p&gt;&lt;p&gt;Bog striders call themselves Ses'h in Aquan, but the first explorers to encounter them named the reclusive bug-men after their ability to stride on water like solid ground. Individual bog striders resemble upright beetles with four legs, two arms, and powerful mandibles. They depend on their waterborne speed to quickly chase down prey and flee from predators. Otherwise, they care little for civilizations other than their own, rarely venturing from the swampy rivers and lakes they call home. The long, spindly legs of bog striders give the impression of a greater size then their relatively fragile frames actually account for. Although their limbs are in most cases more than double, even triple, the length of other humanoids, their inflexible joints grant them little more mobility, range of motion, and capability to reach than others. Regardless of gender, nearly all bog striders stand 5 feet tall and weigh approximately 150 pounds.&lt;b&gt;&lt;/p&gt;&lt;p&gt;Ecology&lt;/b&gt;&lt;/p&gt;&lt;p&gt; Bog striders reproduce during specific seasonal and astrological cycles that occur only two to three times during their entire lifespan-detecting their moment of peak fertility through changes in the weather and tidal effects upon large bodies of water. Thereafter, pregnant females lay a clutch of four to 10 eggs, keeping them submerged and guarding against predators until they hatch 6 months later. The younglings then cling to their mother for the next 3 months as they learn the rudiments of survival and socialization within the tribe. Unfortunately, predators (intelligent or otherwise) often view bog strider eggs and younglings as easy prey. Hatcheries suffer attacks by crocodiles and giant frogs, while birds of prey, boggards, and human hunters pick off younglings who stray from their mothers on the open water. As a result of these reproductive challenges, bog striders struggle to keep pace with other swamp-dwelling cultures, suffering through periods of decline and nearextinction. These difficulties make them increasingly insular and territorial, meeting interlopers with spears more often than diplomacy. A bog strider's diet consists almost entirely of meat. They routinely hunt for fish, crustaceans, or snakes, and occasionally hunt for birds, giant wasps, or dragonflies. They particularly excel at spearfishing and snaring airborne prey with thrown nets. The wide stance of a bog strider's four legs displaces its weight over any body of water by maintaining the surface tension with a cushion of air trapped beneath several small ridges on each foot. While not dissimilar to the motion of minute water-striding insects, for bog striders the motion is aided by some manner of innate magic or other supernatural relationship with the water. Regardless of the source of this ability, it allows them to literally walk on water, though they can also fully submerge and hide below the surface if they desire. Bog striders who survive into adulthood can live up to 60 years. Each youngling develops a varied pattern of mottled gray and brown coloration across its carapace, uniquely distinguishing it from others. These spots tend to fade as bog striders age, causing their elders to all look much alike. Habitat &amp; Societ y Bog striders can survive in all but the coldest of climes, living their entire lives on the rivers, lakes, and bogs where they make their homes. Their society focuses primarily on survival due to the depredations of natural predators and wars with lizardfolk and boggards. Each member of a bog strider tribe, both male and female, learns to defend the tribe at the earliest possible age. In addition, everyone must develop a skill that contributes to the community's prosperity, and by extension, the continued survival of their species. Females serve as the builders of bog strider society. They weave large mats of reeds, rushes, and netting that they coat in waterproof tree sap to trap pockets of air below the water's surface where they can safely build and hide their villages. When not looking after their young, the females continuously expand or replace flooded sections of these communities. Meanwhile, male bog striders act as hunters and gatherers, bringing back enough food to last through harsh winters and times of drought. They also scout the waterways for threats to their community, leaving those who pass through their territory unmolested but fighting off those who attempt to stay or exploit the same resources they depend upon. Frequently small bands also venture far from their native lands, seeking to find new, uninhabited waterways where their imperiled communities might be left in peace. Seer-queens rule over multiple bog strider communities to form secluded tribal unions, acting as religious leaders and reading the river currents or tides to divine the will of Gozreh. Many become clerics or druids worshiping the nature god in its feminine form, though they interpret Gozreh more as a great body of water than a likeness of themselves. Because seer-queens lose their personal markings like any other elder, they are difficult to distinguish from the rest of their community. They often use this advantage to hide among their own people, both to thwart those who would target them and to mingle more freely among their subjects. &lt;/h5&gt;&lt;h5&gt;&lt;b&gt;Bog Strider Seer-Queens&lt;/b&gt;&lt;br&gt; Leaders of multiple tribes of bog striders, seer-queens help organize and coordinate efforts to stave off the extinction of their species and interpret the will of nature. The following adjustments to a standard bog strider represent a seer-queen. Many also pursue a deeper faith in Gozreh, attaining class levels as a cleric or druid. &lt;/h5&gt;&lt;h5&gt;&lt;b&gt;+5 natural armor&lt;/b&gt;. This replaces the standard bog strider natural armor bonus. &lt;/h5&gt;&lt;h5&gt;&lt;b&gt;+4 Intelligence, +4 Wisdom, +6 Charisma&lt;/b&gt;. Seer-queens are smarter, wiser, and more regal than normal bog striders. &lt;/h5&gt;&lt;h5&gt;&lt;b&gt;Water Magic (Sp)&lt;/b&gt; While standing upon the water's surface, bog strider seer-queens can cast the following powers as spell-like abilities: 3/day-&lt;i&gt;create water&lt;/i&gt;, &lt;i&gt;purify food and drink&lt;/i&gt;; 1/day-&lt;i&gt;delay poison&lt;/i&gt;, &lt;i&gt;fog cloud&lt;/i&gt;, &lt;i&gt;quench.&lt;/i&gt;&lt;/p&gt;&lt;/h4&gt;&lt;/div&gt;</t>
  </si>
  <si>
    <t>Calathgar</t>
  </si>
  <si>
    <t>darkvision 30 ft., low-light vision, scent; Perception +2</t>
  </si>
  <si>
    <t>16, touch 15, flat-footed 12</t>
  </si>
  <si>
    <t>(+4 Dex, +1 natural, +1 size)</t>
  </si>
  <si>
    <t>Fort +6, Ref +6, Will +4</t>
  </si>
  <si>
    <t>cold healing</t>
  </si>
  <si>
    <t>fire vulnerability</t>
  </si>
  <si>
    <t>flower +7 (1d6+2 plus 1d6 cold), 2 tendrils +7 (1d4+2)</t>
  </si>
  <si>
    <t>5 ft. (10 ft. with tendrils)</t>
  </si>
  <si>
    <t>seed spray (15-ft. cone, 4d6 cold damage, Reflex DC 14 for half, usable every 1d4 rounds)</t>
  </si>
  <si>
    <t>Str 14, Dex 19, Con 14, Int 6, Wis 15, Cha 12</t>
  </si>
  <si>
    <t>Stealth +17</t>
  </si>
  <si>
    <t>Sylvan (cannot speak)</t>
  </si>
  <si>
    <t>mold mulch</t>
  </si>
  <si>
    <t>solitary, growth (2-8), garden (9-25)</t>
  </si>
  <si>
    <t>The acrid scent of vinegar wafts from this shield-sized blossom. Amid shocking blue petals slowly twitches a cluster of sharp stamens arranged like a ring of teeth within a leafy muzzle.</t>
  </si>
  <si>
    <t>Cold Healing (Ex) Calathgars are healed by cold. Anytime a calathgar is subjected to cold damage, it regains 1 hit point (regardless of the amount of cold damage dealt). When in areas of severe cold (such as arctic regions or near brown mold), a calathgar gains fast healing 1. Mold Mulch (Ex) Upon being reduced to 0 hit points, a calathgar withers and swiftly decays, transforming into a 5-foot patch of brown mold. If a calathgar is killed by fire, the mold immediately grows into a 10-foot patch. If it is killed in a space already occupied by brown mold, that mold patch doubles in size just as though fire had been brought near. The area within 30 feet of brown mold is cold enough to activate a calathgar's cold healing and the persistent effect of its seed spray. Brown mold deals 3d6 points of nonlethal cold damage to all creatures within 5 feet of it. See page 416 of the Pathfinder RPG Core Rulebook for additional details. Seed Spray (Ex) Once every 1d4 rounds, up to 3 times per day, a calathgar can expel a blast of thorny, frozen seeds in a 15-foot cone. All creatures in this area take 4d6 points of cold damage (Reflex DC 15 for half ). In frigid climes-areas where the temperature is 40 degrees or colder-these seeds cling to those they strike, dealing an additional 1d6 points of cold damage on the following round. The save DC is Constitution-based.</t>
  </si>
  <si>
    <t>Known to grow in the depths of the densest frozen forests, realms where icicles rarely melt from the snow-cloaked trees, calathgars, or "hail lilies," grow to a size and possess an alien beauty that make their cuttings greatly desired in civilized lands. Yet, what few beside the wariest hunters and most knowledgeable denizens of the forests realize is that hail lilies are more than mere flowers-their fully grown varieties possess not only a deadly way of spreading their frozen seeds but also an even more dangerous trait: thought. Known among their own kind as calathgars, these ice-tinged plants move slowly and possess little in the way of society, yet they perceive their surroundings, know when their frigid gardens are threatened, feel pain, and-most tenaciously- seek a chilling revenge when their young are despoiled. The blooms of a fully grown calathgar measures 3 feet in diameter, though some have reported flowers up to 5, 8, and even 10 feet wide. Able to crawl on three tendrillike roots, one of these plants might stand as high as 4 feet off the ground, and when heavy with seeds might weigh as much as 50 pounds. Ecology Calathgars are immediately identifiable, even from a distance, by their sky-blue petals, a color repeated by few other forms of plant life in such size or brilliance. Yet typically, these blooms only unfurl during the brightest hours of the day or when the plants feel threatened. At all other times, calathgars keep their flowers closed, defending the sensitive structures within and presenting large, blue-gray sepals to the outside world. Calathgar young look little different from tall blue flowers-hence many horticulturists identify them merely as hail lilies. It takes nearly a year for a juvenile calathgar to display any kind of concerted movement, aside from the opening and closing of their petals and a few markedly un-plant-like twitches. Their sense of scent and ability to communicate function as soon as their buds first grow-typically within 2 weeks of sprouting from the cold earth. Two rings of sensory organs help calathgars remain aware of their surroundings: a cluster of lobes at the base of the flower and another situated around the stamen within. Both are capable of not just deciphering light in an approximation of visual sight, but also receiving information via a highly developed kind of scent. This sense of smell is much more developed in the plants than their ability to see-though at close ranges their sight can prove just as accurate as most humanoids. To this end, most communication between the plants is scent-based, utterly silent, and often imperceptible to non-plant creatures. At times when the plants feel threatened, however, they exude a smell like vinegar or, if angry, a coppery odor. For all their developments as a species, calathgars possess a strange connection, even symbiosis, with a far less complex type of growth: brown mold. Notorious for its ability to drain the warmth from an area and freeze the unwary, brown mold not only benefits calathgars-allowing them to grow comfortably in areas they might otherwise find inhospitably warm-but it also pervades the roots and internal structures of the plants. Some suggest that calathgars might be some advanced form of brown mold, yet the idea is typically dismissed, as such mutually beneficial relationships are well documented in the world of mundane flora. As a calathgar grows to maturity, brown mold thrives within its flower and internal structures, aiding in keeping the growth cool and providing it with frigid defensive abilities and a way to spread its seeds-freezing and clinging to creatures that come near before dropping off later. The flowers provide the mold ample places to grow, and defense from creatures that might threaten it. The adult plants also prove so riddled with nutrients upon which the fungus flourishes that should a calathgar violently die amid brown mold, the fungal patch instantly explodes with growth-typically to the detriment of whatever ended the calathgar's life. Habitat &amp; Society Calathgars have little in the way of society, other than grouping together for mutual defense. Despite their intellects, the plants' psyches prove distinctive and alien in comparison to those of animals and sentient creatures. They have little interest in emotions, culture, or ambition, yet they possess nearly flawless memories and an understanding of experiences which they can share with other calathgars by scent as easily as (and far more effectively than) humanoids can pass on information by speech. Yet where calathgars do seem most like humanoids is in their capacity to care for their young and seek reprisal should any harm befall them. Should an immature calathgar be trampled, plucked, or otherwise ruined, adults do all they can to pursue and deal vengeance upon those who murdered their young, planting a new generation in the killer's frozen flesh. While calathgars can be reasoned with and most prove generally accepting of honest apologies from those capable of communicating with them, like most enraged parents, an incensed calathgar is rarely in a mood to speak.</t>
  </si>
  <si>
    <t>&lt;link rel="stylesheet"href="PF.css"&gt;&lt;div&gt;&lt;h2&gt;Calathgar&lt;/h2&gt;&lt;h3&gt;&lt;i&gt;The acrid scent of vinegar wafts from this shield-sized blossom. Amid shocking blue petals slowly twitches a cluster of sharp stamens arranged like a ring of teeth within a leafy muzzle.&lt;/i&gt;&lt;/h3&gt;&lt;br&gt;&lt;/br&gt;&lt;/div&gt;&lt;div class="heading"&gt;&lt;p class="alignleft"&gt;Calathgar&lt;/p&gt;&lt;p class="alignright"&gt;CR 4&lt;/p&gt;&lt;div style="clear: both;"&gt;&lt;/div&gt;&lt;/div&gt;&lt;div&gt;&lt;h5&gt;&lt;b&gt;XP &lt;/b&gt;1,200&lt;/h5&gt;&lt;h5&gt;N Small plant &lt;/h5&gt;&lt;h5&gt;&lt;b&gt;Init &lt;/b&gt;+8; &lt;b&gt;Senses &lt;/b&gt;darkvision 30 ft., low-light vision, scent; Perception +2&lt;/h5&gt;&lt;/div&gt;&lt;hr/&gt;&lt;div&gt;&lt;h5&gt;&lt;b&gt;DEFENSE&lt;/b&gt;&lt;/h5&gt;&lt;/div&gt;&lt;hr/&gt;&lt;div&gt;&lt;h5&gt;&lt;b&gt;AC &lt;/b&gt;16, touch 15, flat-footed 12 (+4 Dex, +1 natural, +1 size)&lt;/h5&gt;&lt;h5&gt;&lt;b&gt;hp &lt;/b&gt;39 (6d8+12)&lt;/h5&gt;&lt;h5&gt;&lt;b&gt;Fort &lt;/b&gt;+6, &lt;b&gt;Ref &lt;/b&gt;+6, &lt;b&gt;Will &lt;/b&gt;+4&lt;/h5&gt;&lt;h5&gt;&lt;b&gt;Defensive Abilities &lt;/b&gt;cold healing; &lt;b&gt;Immune &lt;/b&gt;cold, plant traits&lt;/h5&gt;&lt;h5&gt;&lt;b&gt;Weaknesses &lt;/b&gt;fire vulnerability&lt;/h5&gt;&lt;/div&gt;&lt;hr/&gt;&lt;div&gt;&lt;h5&gt;&lt;b&gt;OFFENSE&lt;/b&gt;&lt;/h5&gt;&lt;/div&gt;&lt;hr/&gt;&lt;div&gt;&lt;h5&gt;&lt;b&gt;Spd &lt;/b&gt;20 ft., climb 20 ft.&lt;/h5&gt;&lt;h5&gt;&lt;b&gt;Melee &lt;/b&gt;flower +7 (1d6+2 plus 1d6 cold), 2 tendrils +7 (1d4+2)&lt;/h5&gt;&lt;h5&gt;&lt;b&gt;Space &lt;/b&gt;5 ft.; &lt;b&gt;Reach &lt;/b&gt;5 ft. (10 ft. with tendrils)&lt;/h5&gt;&lt;h5&gt;&lt;b&gt;Special Attacks &lt;/b&gt;seed spray (15-ft. cone, 4d6 cold damage, Reflex DC 14 for half, usable every 1d4 rounds)&lt;/h5&gt;&lt;/div&gt;&lt;hr/&gt;&lt;div&gt;&lt;h5&gt;&lt;b&gt;STATISTICS&lt;/b&gt;&lt;/h5&gt;&lt;/div&gt;&lt;hr/&gt;&lt;div&gt;&lt;h5&gt;&lt;b&gt;Str &lt;/b&gt;14, &lt;b&gt;Dex &lt;/b&gt;19, &lt;b&gt;Con &lt;/b&gt;14, &lt;b&gt;Int &lt;/b&gt; 6, &lt;b&gt;Wis &lt;/b&gt;15, &lt;b&gt;Cha &lt;/b&gt;12&lt;/h5&gt;&lt;h5&gt;&lt;b&gt;Base Atk &lt;/b&gt;+4; &lt;b&gt;CMB &lt;/b&gt;+5; &lt;b&gt;CMD &lt;/b&gt;19 (21 vs. trip)&lt;/h5&gt;&lt;h5&gt;&lt;b&gt;Feats &lt;/b&gt;Blind-Fight, Combat Reflexes, Improved Initiative&lt;/h5&gt;&lt;h5&gt;&lt;b&gt;Skills &lt;/b&gt;Stealth +17&lt;/h5&gt;&lt;h5&gt;&lt;b&gt;Languages &lt;/b&gt;Sylvan (cannot speak)&lt;/h5&gt;&lt;h5&gt;&lt;b&gt;SQ &lt;/b&gt;mold mulch&lt;/h5&gt;&lt;/div&gt;&lt;hr/&gt;&lt;div&gt;&lt;h5&gt;&lt;b&gt;ECOLOGY&lt;/b&gt;&lt;/h5&gt;&lt;/div&gt;&lt;hr/&gt;&lt;div&gt;&lt;h5&gt;&lt;b&gt;Environment &lt;/b&gt; cold forests&lt;/h5&gt;&lt;h5&gt;&lt;b&gt;Organization &lt;/b&gt;solitary, growth (2-8), garden (9-25)&lt;/h5&gt;&lt;h5&gt;&lt;b&gt;Treasure &lt;/b&gt;standard&lt;/h5&gt;&lt;/div&gt;&lt;hr/&gt;&lt;div&gt;&lt;h5&gt;&lt;b&gt;SPECIAL ABILITIES&lt;/b&gt;&lt;/h5&gt;&lt;/div&gt;&lt;hr/&gt;&lt;div&gt;&lt;h5&gt;&lt;b&gt;Cold Healing (Ex)&lt;/b&gt; Calathgars are healed by cold. Anytime a calathgar is subjected to cold damage, it regains 1 hit point (regardless of the amount of cold damage dealt). When in areas of severe cold (such as arctic regions or near brown mold), a calathgar gains fast healing 1. &lt;/h5&gt;&lt;h5&gt;&lt;b&gt;Mold Mulch (Ex)&lt;/b&gt; Upon being reduced to 0 hit points, a calathgar withers and swiftly decays, transforming into a 5-foot patch of brown mold. If a calathgar is killed by fire, the mold immediately grows into a 10-foot patch. If it is killed in a space already occupied by brown mold, that mold patch doubles in size just as though fire had been brought near. The area within 30 feet of brown mold is cold enough to activate a calathgar's cold healing and the persistent effect of its seed spray. Brown mold deals 3d6 points of nonlethal cold damage to all creatures within 5 feet of it. See page 416 of the &lt;i&gt;Pathfinder RPG Core Rulebook&lt;/i&gt; for additional details. &lt;/h5&gt;&lt;h5&gt;&lt;b&gt;Seed Spray (Ex)&lt;/b&gt; Once every 1d4 rounds, up to 3 times per day, a calathgar can expel a blast of thorny, frozen seeds in a 15-foot cone. All creatures in this area take 4d6 points of cold damage (Reflex DC 15 for half ). In frigid climes-areas where the temperature is 40 degrees or colder-these seeds cling to those they strike, dealing an additional 1d6 points of cold damage on the following round. The save DC is Constitution-based.&lt;/h5&gt;&lt;/div&gt;&lt;br&gt;&lt;/br&gt;&lt;div&gt;&lt;h4&gt;&lt;p&gt;&lt;p&gt;Known to grow in the depths of the densest frozen forests, realms where icicles rarely melt from the snow-cloaked trees, calathgars, or "hail lilies," grow to a size and possess an alien beauty that make their cuttings greatly desired in civilized lands. Yet, what few beside the wariest hunters and most knowledgeable denizens of the forests realize is that hail lilies are more than mere flowers-their fully grown varieties possess not only a deadly way of spreading their frozen seeds but also an even more dangerous trait: thought. Known among their own kind as calathgars, these ice-tinged plants move slowly and possess little in the way of society, yet they perceive their surroundings, know when their frigid gardens are threatened, feel pain, and-most tenaciously- seek a chilling revenge when their young are despoiled. The blooms of a fully grown calathgar measures 3 feet in diameter, though some have reported flowers up to 5, 8, and even 10 feet wide. Able to crawl on three tendrillike roots, one of these plants might stand as high as 4 feet off the ground, and when heavy with seeds might weigh as much as 50 pounds.&lt;b&gt;&lt;/p&gt;&lt;p&gt;Ecology&lt;/b&gt;&lt;/p&gt;&lt;p&gt; Calathgars are immediately identifiable, even from a distance, by their sky-blue petals, a color repeated by few other forms of plant life in such size or brilliance. Yet typically, these blooms only unfurl during the brightest hours of the day or when the plants feel threatened. At all other times, calathgars keep their flowers closed, defending the sensitive structures within and presenting large, blue-gray sepals to the outside world. Calathgar young look little different from tall blue flowers-hence many horticulturists identify them merely as hail lilies. It takes nearly a year for a juvenile calathgar to display any kind of concerted movement, aside from the opening and closing of their petals and a few markedly un-plant-like twitches. Their sense of scent and ability to communicate function as soon as their buds first grow-typically within 2 weeks of sprouting from the cold earth. Two rings of sensory organs help calathgars remain aware of their surroundings: a cluster of lobes at the base of the flower and another situated around the stamen within. Both are capable of not just deciphering light in an approximation of visual sight, but also receiving information via a highly developed kind of scent. This sense of smell is much more developed in the plants than their ability to see-though at close ranges their sight can prove just as accurate as most humanoids. To this end, most communication between the plants is scent-based, utterly silent, and often imperceptible to non-plant creatures. At times when the plants feel threatened, however, they exude a smell like vinegar or, if angry, a coppery odor. For all their developments as a species, calathgars possess a strange connection, even symbiosis, with a far less complex type of growth: brown mold. Notorious for its ability to drain the warmth from an area and freeze the unwary, brown mold not only benefits calathgars-allowing them to grow comfortably in areas they might otherwise find inhospitably warm-but it also pervades the roots and internal structures of the plants. Some suggest that calathgars might be some advanced form of brown mold, yet the idea is typically dismissed, as such mutually beneficial relationships are well documented in the world of mundane flora. As a calathgar grows to maturity, brown mold thrives within its flower and internal structures, aiding in keeping the growth cool and providing it with frigid defensive abilities and a way to spread its seeds-freezing and clinging to creatures that come near before dropping off later. The flowers provide the mold ample places to grow, and defense from creatures that might threaten it. The adult plants also prove so riddled with nutrients upon which the fungus flourishes that should a calathgar violently die amid brown mold, the fungal patch instantly explodes with growth-typically to the detriment of whatever ended the calathgar's life.&lt;b&gt;&lt;/p&gt;&lt;p&gt;Habitat &amp; Society&lt;/b&gt;&lt;/p&gt;&lt;p&gt; Calathgars have little in the way of society, other than grouping together for mutual defense. Despite their intellects, the plants' psyches prove distinctive and alien in comparison to those of animals and sentient creatures. They have little interest in emotions, culture, or ambition, yet they possess nearly flawless memories and an understanding of experiences which they can share with other calathgars by scent as easily as (and far more effectively than) humanoids can pass on information by speech. Yet where calathgars do seem most like humanoids is in their capacity to care for their young and seek reprisal should any harm befall them. Should an immature calathgar be trampled, plucked, or otherwise ruined, adults do all they can to pursue and deal vengeance upon those who murdered their young, planting a new generation in the killer's frozen flesh. While calathgars can be reasoned with and most prove generally accepting of honest apologies from those capable of communicating with them, like most enraged parents, an incensed calathgar is rarely in a mood to speak.&lt;/p&gt;&lt;/h4&gt;&lt;/div&gt;</t>
  </si>
  <si>
    <t>First Blade</t>
  </si>
  <si>
    <t>(chaotic, extraplanar)</t>
  </si>
  <si>
    <t>darkvision 60 ft., low-light vision, ironsense; Perception +23</t>
  </si>
  <si>
    <t>rage 100 ft.</t>
  </si>
  <si>
    <t>30, touch 10, flat-footed 29</t>
  </si>
  <si>
    <t>(+20 armor, +1 Dex, -1 size)</t>
  </si>
  <si>
    <t>regeneration 5 (adamantine)</t>
  </si>
  <si>
    <t>Fort +20, Ref +12, Will +8</t>
  </si>
  <si>
    <t>15/adamantine and law</t>
  </si>
  <si>
    <t>magic, poison</t>
  </si>
  <si>
    <t>2 slams +29 (2d10+16 plus bleed)</t>
  </si>
  <si>
    <t>blade slam, bleed (1d10), powerful blows</t>
  </si>
  <si>
    <t>Spell-Like Abilities (CL 18th; concentration +19) 3/day-chill metal, heat metal, repel metal or stone, wall of iron 1/day-blade barrier</t>
  </si>
  <si>
    <t>Str 32, Dex 13, Con 28, Int 10, Wis 15, Cha 13</t>
  </si>
  <si>
    <t>Blind-Fight, Cleave, Combat Reflexes, Great Cleave, Improved Bull Rush, Improved Initiative, Improved Overrun, Power Attack, Weapon Focus (slam)</t>
  </si>
  <si>
    <t>Acrobatics +22, Climb +32, Intimidate +22, Knowledge (history) +21, Perception +23, Sense Motive +23, Stealth +0</t>
  </si>
  <si>
    <t>Abyssal, Celestial, Common, Infernal, Protean</t>
  </si>
  <si>
    <t>breathless, ever armed, lord of battle, swarm form</t>
  </si>
  <si>
    <t xml:space="preserve"> any battle</t>
  </si>
  <si>
    <t>The sound of clashing steel upon a battlefield resounds with every step of this ironclad giant. Its armor bears harsh but elaborate flourishes, as though it were the war regalia of some merciless warlord. Each plate looks impossibly thick and heavy, like the hulking titan within is completely hidden by layer upon layer of tightly woven chain and impregnable steel.</t>
  </si>
  <si>
    <t>AP 35</t>
  </si>
  <si>
    <t>Blade Slam (Ex) The First Blade's slam attacks deal bludgeoning and slashing damage. Its slams count as natural weapons or manufactured weapons (whichever is most beneficial to it) for the purpose of spells that enhance attacks. Its attacks count as adamantine, chaos, and magic for the purpose of overcoming damage reduction. Breathless (Ex) Unlike most outsiders, the First Blade does not need to breathe. Ever Armed (Su) As a swift action, at will, the First Blade can cause a mundane melee weapon of any type or size to appear in its hands. Although it typically battles unarmed, it sometimes makes use of weapons as needed. These weapons come from Gorum's divine realm, and this ability cannot be used to claim a specific weapon. Heavy Fortification (Ex) The First Blade has a 75% chance to treat a critical hit or sneak attack as a normal attack, as if it were wearing heavy fortification armor. Immunity to Magic (Ex) The First Blade is immune to spells or spell-like abilities that allow spell resistance. The First Blade can lower this resistance for 1 round as a standard action (similar to a creature with spell resistance lowering its spell resistance) to allow other creatures to cast spells on it; it can use its spell-like abilities on itself without difficulty. Certain spells and effects function differently against it, as noted below. • A magical attack that deals electricity damage slows the First Blade (as the slow spell) for 1 round, with no saving throw. • A magical attack that deals fire damage breaks any slow effect on the First Blade and heals 1 point of damage for each 3 points of damage the attack would otherwise deal. If the amount of healing would cause the First Blade to exceed its full normal hit points, it gains any excess as temporary hit points. The First Blade gets no saving throw against fire effects. • The First Blade is affected normally by rust attacks, such as those of a rust monster or a rusting grasp spell. Ironsense (Ex) The First Blade automatically detects iron objects (including steel) within 60 feet, just as if it possessed the blindsight ability. Lord of Battle (Ex) The First Blade is treated as an 18th-level barbarian and fighter for any game rule (such as a feat prerequisite) that requires levels in barbarian or fighter. It is proficient in all weapons. Powerful Blows (Ex) The First Blade inflicts one and a half times its Strength modifier and threatens a critical hit on a 19-20 with its slam attacks. Rage Aura (Su) Willing creatures within 100 feet of the First Blade gain the effects of a rage spell automatically, whether they are allies or enemies of the Herald. Those who choose not to be affected are immune to the aura until they leave the area and return (at which point they may again accept or refuse the aura's effect). Swarm Form (Su) The First Blade can shift between its manlike body and a floating swarm of Diminutive and Tiny sharp metal fragments as a standard action. In swarm form it has the swarm subtype; it cannot use its slam attacks but instead can make a swarm attack (4d6 and distraction). Though its individual components may float up to 10 feet above the ground as they move, the Blade's swarm form cannot fly. The First Blade remains in one form until it chooses to assume its other form. A change in form cannot be dispelled, nor does the First Blade revert to any particular form when killed (both shapes are its true form). A true seeing spell reveals both forms simultaneously.</t>
  </si>
  <si>
    <t>Said to have been formed from an unthinking sliver of steel dashed from Gorum's blade during one of his first clashes with a long-felled god-beast of the Outer Sphere, the First Blade is a living tool of war. Inspired by Gorum's divine bloodlust, this shard of the god of battle's blade continues to obey and do battle in the service of its divine master. Having been reforged through the eons into a manifestation of Gorum's perfect warrior, the First Blade serves as the war god's herald, traveling where its master desires. Yet while the heralds of most deities go forth to bear the word of their divine patrons or answer the most desperate summons of their gods' most pious servants, the First Blade endlessly marches to battle. Never interested in diplomacy or subtlety, Gorum has little need for a messenger other than one capable of communicating in the language of the battlefield. The god of battle answers the calls only of those who please him in battle and request his heralds' aid in epic clashes dedicated to his honor- weakling priests seeking salvation or cowardly revenge never have their entreaties for the herald's presence answered. The appearance of the First Blade changes to match a style of armor impressive to those against whom it will be doing battle, though typically notched as if it has been employed in numerous battles. Rarely seen in the same form twice, its plate mail form might vary from the elegant mail of angelic hosts to slabs of spiked iron over thick bestial hides more common to orc warlords. Whatever the shape, the interior of the armor is never visible. Those who have come close enough to the First Blade and survived claim that only more layers of armor lie beneath its plates, though the hint of something glowing within sometimes spills forth should the herald suffer a rare but occasional wound. Regardless of the specifics of its warlike form, the herald of Gorum typically stands about 15 feet tall and weighs nearly 2 tons. Ecology Although a living creature, the First Blade is little more than a weapon of Gorum, knowing little beyond its lord's command and going only where he wills. Like a golem in many respects, the herald leaves but scant traces upon the lands it passes through between battles, eating little and having no need even to breathe. In war, however, its presence and passage are obvious, marked by rent bodies and blood-soaked earth. Although the First Blade can speak a variety of languages, few of those encountering the herald have heard it do so. Like its master, the First Blade prefers actions-especially violent, purposeful ones-to words. Typically its words are brief refutations of those who have summoned it for an unfit purpose, though several legends tell of the divine messenger offering its respect or the pleasure of its master before striking the final blow upon an opponent who has put up a particularly capable fight or proven her prowess on the field of battle. Habitat &amp; Society While the herald of Gorum answers the call of servants of the lord of battle who seek their lord's intervention in appropriately glorious battle, no accounts exist of the First Blade responding to any summons involving a task other than combat. Most accounts of the herald tell of the gory swaths it cuts through battlefields of heroes, in clashes between titanic armies, or in weeks-long battles between history's greatest warlords. Rumors among Gorum's clergy also suggest that sometimes the herald appears when summoned to a lesser battle, but upon finding a mere skirmish or clash among weaklings, it slaughters all involved. Whether such an end is an honor or a disgrace for those killed remains a subject of some debate among theologians.</t>
  </si>
  <si>
    <t>&lt;link rel="stylesheet"href="PF.css"&gt;&lt;div&gt;&lt;h2&gt;First Blade&lt;/h2&gt;&lt;h3&gt;&lt;i&gt;&lt;i&gt;The sound of clashing steel upon a battlefield resounds with every step of this ironclad giant. Its armor bears harsh but elaborate flourishes&lt;/i&gt;, &lt;i&gt;as though it were the war regalia of some merciless warlord. Each plate looks impossibly thick and heavy&lt;/i&gt;, &lt;i&gt;like the hulking titan within is completely hidden by layer upon layer of tightly woven chain and impregnable steel.&lt;/i&gt;&lt;/i&gt;&lt;/h3&gt;&lt;br&gt;&lt;/br&gt;&lt;/div&gt;&lt;div class="heading"&gt;&lt;p class="alignleft"&gt;First Blade&lt;/p&gt;&lt;p class="alignright"&gt;CR 15&lt;/p&gt;&lt;div style="clear: both;"&gt;&lt;/div&gt;&lt;/div&gt;&lt;div&gt;&lt;h5&gt;&lt;b&gt;XP &lt;/b&gt;51,200&lt;/h5&gt;&lt;h5&gt;First Blade &lt;/h5&gt;&lt;h5&gt;CN Large outsider (chaotic, extraplanar)&lt;/h5&gt;&lt;h5&gt;&lt;b&gt;Init &lt;/b&gt;+5; &lt;b&gt;Senses &lt;/b&gt;darkvision 60 ft., low-light vision, ironsense; Perception +23&lt;/h5&gt;&lt;h5&gt;&lt;b&gt;Aura &lt;/b&gt;&lt;i&gt;rage&lt;/i&gt; 100 ft.&lt;/h5&gt;&lt;/div&gt;&lt;hr/&gt;&lt;div&gt;&lt;h5&gt;&lt;b&gt;DEFENSE&lt;/b&gt;&lt;/h5&gt;&lt;/div&gt;&lt;hr/&gt;&lt;div&gt;&lt;h5&gt;&lt;b&gt;AC &lt;/b&gt;30, touch 10, flat-footed 29 (+20 armor, +1 Dex, -1 size)&lt;/h5&gt;&lt;h5&gt;&lt;b&gt;hp &lt;/b&gt;261 (18d10+162); regeneration 5 (adamantine)&lt;/h5&gt;&lt;h5&gt;&lt;b&gt;Fort &lt;/b&gt;+20, &lt;b&gt;Ref &lt;/b&gt;+12, &lt;b&gt;Will &lt;/b&gt;+8&lt;/h5&gt;&lt;h5&gt;&lt;b&gt;DR &lt;/b&gt;15/adamantine and law; &lt;b&gt;Immune &lt;/b&gt;magic, poison; &lt;b&gt;Resist &lt;/b&gt;cold 10, sonic 10; &lt;i&gt;heavy fortification&lt;/i&gt;&lt;/h5&gt;&lt;/div&gt;&lt;hr/&gt;&lt;div&gt;&lt;h5&gt;&lt;b&gt;OFFENSE&lt;/b&gt;&lt;/h5&gt;&lt;/div&gt;&lt;hr/&gt;&lt;div&gt;&lt;h5&gt;&lt;b&gt;Spd &lt;/b&gt;30 ft.&lt;/h5&gt;&lt;h5&gt;&lt;b&gt;Melee &lt;/b&gt;2 slams +29 (2d10+16 plus bleed)&lt;/h5&gt;&lt;h5&gt;&lt;b&gt;Space &lt;/b&gt;10 ft.; &lt;b&gt;Reach &lt;/b&gt;10 ft.&lt;/h5&gt;&lt;h5&gt;&lt;b&gt;Special Attacks &lt;/b&gt;blade slam, bleed (1d10), powerful blows&lt;/h5&gt;&lt;h5&gt;&lt;b&gt;Spell-Like Abilities&lt;/b&gt; (CL 18th; concentration +19)&lt;/br&gt;3/day&amp;mdash;&lt;i&gt;chill metal&lt;/i&gt;, &lt;i&gt;heat metal&lt;/i&gt;, &lt;i&gt;repel metal or stone&lt;/i&gt;, &lt;i&gt;wall of iron&lt;/i&gt;&lt;/br&gt;1/day&amp;mdash;&lt;i&gt;blade barrier&lt;/i&gt;&lt;/h5&gt;&lt;/h5&gt;&lt;/div&gt;&lt;hr/&gt;&lt;div&gt;&lt;h5&gt;&lt;b&gt;STATISTICS&lt;/b&gt;&lt;/h5&gt;&lt;/div&gt;&lt;hr/&gt;&lt;div&gt;&lt;h5&gt;&lt;b&gt;Str &lt;/b&gt;32, &lt;b&gt;Dex &lt;/b&gt;13, &lt;b&gt;Con &lt;/b&gt;28, &lt;b&gt;Int &lt;/b&gt; 10, &lt;b&gt;Wis &lt;/b&gt;15, &lt;b&gt;Cha &lt;/b&gt;13&lt;/h5&gt;&lt;h5&gt;&lt;b&gt;Base Atk &lt;/b&gt;+18; &lt;b&gt;CMB &lt;/b&gt;+30; &lt;b&gt;CMD &lt;/b&gt;41&lt;/h5&gt;&lt;h5&gt;&lt;b&gt;Feats &lt;/b&gt;Blind-Fight, Cleave, Combat Reflexes, Great Cleave, Improved Bull Rush, Improved Initiative, Improved Overrun, Power Attack, Weapon Focus (slam)&lt;/h5&gt;&lt;h5&gt;&lt;b&gt;Skills &lt;/b&gt;Acrobatics +22, Climb +32, Intimidate +22, Knowledge (history) +21, Perception +23, Sense Motive +23, Stealth +0&lt;/h5&gt;&lt;h5&gt;&lt;b&gt;Languages &lt;/b&gt;Abyssal, Celestial, Common, Infernal, Protean&lt;/h5&gt;&lt;h5&gt;&lt;b&gt;SQ &lt;/b&gt;breathless, ever armed, lord of battle, swarm form&lt;/h5&gt;&lt;/div&gt;&lt;hr/&gt;&lt;div&gt;&lt;h5&gt;&lt;b&gt;ECOLOGY&lt;/b&gt;&lt;/h5&gt;&lt;/div&gt;&lt;hr/&gt;&lt;div&gt;&lt;h5&gt;&lt;b&gt;Environment &lt;/b&gt; any battle&lt;/h5&gt;&lt;h5&gt;&lt;b&gt;Organization &lt;/b&gt;solitary&lt;/h5&gt;&lt;h5&gt;&lt;b&gt;Treasure &lt;/b&gt;standard&lt;/h5&gt;&lt;/div&gt;&lt;hr/&gt;&lt;div&gt;&lt;h5&gt;&lt;b&gt;SPECIAL ABILITIES&lt;/b&gt;&lt;/h5&gt;&lt;/div&gt;&lt;hr/&gt;&lt;div&gt;&lt;h5&gt;&lt;b&gt;Blade Slam (Ex)&lt;/b&gt; The First Blade's slam attacks deal bludgeoning and slashing damage. Its slams count as natural weapons or manufactured weapons (whichever is most beneficial to it) for the purpose of spells that enhance attacks. Its attacks count as adamantine, chaos, and magic for the purpose of overcoming damage reduction. &lt;/h5&gt;&lt;h5&gt;&lt;b&gt;Breathless (Ex)&lt;/b&gt; Unlike most outsiders, the First Blade does not need to breathe. &lt;/h5&gt;&lt;h5&gt;&lt;b&gt;Ever Armed (Su)&lt;/b&gt; As a swift action, at will, the First Blade can cause a mundane melee weapon of any type or size to appear in its hands. Although it typically battles unarmed, it sometimes makes use of weapons as needed. These weapons come from Gorum's divine realm, and this ability cannot be used to claim a specific weapon. &lt;/h5&gt;&lt;h5&gt;&lt;b&gt;Heavy Fortification (Ex)&lt;/b&gt; The First Blade has a 75% chance to treat a critical hit or sneak attack as a normal attack, as if it were wearing &lt;i&gt;heavy fortification&lt;/i&gt; armor. &lt;/h5&gt;&lt;h5&gt;&lt;b&gt;Immunity to Magic (Ex)&lt;/b&gt; The First Blade is immune to spells or spell-like abilities that allow spell resistance. The First Blade can lower this resistance for 1 round as a standard action (similar to a creature with spell resistance lowering its spell resistance) to allow other creatures to cast spells on it; it can use its spell-like abilities on itself without difficulty. Certain spells and effects function differently against it, as noted below. • A magical attack that deals electricity damage &lt;i&gt;slow&lt;/i&gt;s the First Blade (as the &lt;i&gt;slow&lt;/i&gt; spell) for 1 round, with no saving throw. • A magical attack that deals fire damage breaks any &lt;i&gt;slow&lt;/i&gt; effect on the First Blade and heals 1 point of damage for each 3 points of damage the attack would otherwise deal. If the amount of healing would cause the First Blade to exceed its full normal hit points, it gains any excess as temporary hit points. The First Blade gets no saving throw against fire effects. • The First Blade is affected normally by rust attacks, such as those of a rust monster or a &lt;i&gt;rusting grasp&lt;/i&gt; spell. &lt;/h5&gt;&lt;h5&gt;&lt;b&gt;Ironsense (Ex)&lt;/b&gt; The First Blade automatically detects iron objects (including steel) within 60 feet, just as if it possessed the blindsight ability. &lt;/h5&gt;&lt;h5&gt;&lt;b&gt;Lord of Battle (Ex)&lt;/b&gt; The First Blade is treated as an 18th-level barbarian and fighter for any game rule (such as a feat prerequisite) that requires levels in barbarian or fighter. It is proficient in all weapons. &lt;/h5&gt;&lt;h5&gt;&lt;b&gt;Powerful Blows (Ex)&lt;/b&gt; The First Blade inflicts one and a half times its Strength modifier and threatens a critical hit on a 19-20 with its slam attacks. &lt;/h5&gt;&lt;h5&gt;&lt;b&gt;Rage Aura (Su)&lt;/b&gt; Willing creatures within 100 feet of the First Blade gain the effects of a &lt;i&gt;rage&lt;/i&gt; spell automatically, whether they are allies or enemies of the Herald. Those who choose not to be affected are immune to the aura until they leave the area and return (at which point they may again accept or refuse the aura's effect). &lt;/h5&gt;&lt;h5&gt;&lt;b&gt;Swarm Form (Su)&lt;/b&gt; The First Blade can shift between its manlike body and a floating swarm of Diminutive and Tiny sharp metal fragments as a standard action. In swarm form it has the swarm subtype; it cannot use its slam attacks but instead can make a swarm attack (4d6 and distraction). Though its individual components may float up to 10 feet above the ground as they move, the Blade's swarm form cannot fly. The First Blade remains in one form until it chooses to assume its other form. A change in form cannot be dispelled, nor does the First Blade revert to any particular form when killed (both shapes are its true form). A &lt;i&gt;true seeing&lt;/i&gt; spell reveals both forms simultaneously.&lt;/h5&gt;&lt;/div&gt;&lt;br&gt;&lt;/br&gt;&lt;div&gt;&lt;h4&gt;&lt;p&gt;&lt;p&gt;Said to have been formed from an unthinking sliver of steel dashed from Gorum's blade during one of his first clashes with a long-felled god-beast of the Outer Sphere, the First Blade is a living tool of war. Inspired by Gorum's divine bloodlust, this shard of the god of battle's blade continues to obey and do battle in the service of its divine master. Having been reforged through the eons into a manifestation of Gorum's perfect warrior, the First Blade serves as the war god's herald, traveling where its master desires. Yet while the heralds of most deities go forth to bear the word of their divine patrons or answer the most desperate summons of their gods' most pious servants, the First Blade endlessly marches to battle. Never interested in diplomacy or subtlety, Gorum has little need for a messenger other than one capable of communicating in the language of the battlefield. The god of battle answers the calls only of those who please him in battle and request his heralds' aid in epic clashes dedicated to his honor- weakling priests seeking salvation or cowardly revenge never have their entreaties for the herald's presence answered. The appearance of the First Blade changes to match a style of armor impressive to those against whom it will be doing battle, though typically notched as if it has been employed in numerous battles. Rarely seen in the same form twice, its plate mail form might vary from the elegant mail of angelic hosts to slabs of spiked iron over thick bestial hides more common to orc warlords. Whatever the shape, the interior of the armor is never visible. Those who have come close enough to the First Blade and survived claim that only more layers of armor lie beneath its plates, though the hint of something glowing within sometimes spills forth should the herald suffer a rare but occasional wound. Regardless of the specifics of its warlike form, the herald of Gorum typically stands about 15 feet tall and weighs nearly 2 tons.&lt;b&gt;&lt;/p&gt;&lt;p&gt;Ecology&lt;/b&gt;&lt;/p&gt;&lt;p&gt; Although a living creature, the First Blade is little more than a weapon of Gorum, knowing little beyond its lord's command and going only where he wills. Like a golem in many respects, the herald leaves but scant traces upon the lands it passes through between battles, eating little and having no need even to breathe. In war, however, its presence and passage are obvious, marked by rent bodies and blood-soaked earth. Although the First Blade can speak a variety of languages, few of those encountering the herald have heard it do so. Like its master, the First Blade prefers actions-especially violent, purposeful ones-to words. Typically its words are brief refutations of those who have summoned it for an unfit purpose, though several legends tell of the divine messenger offering its respect or the pleasure of its master before striking the final blow upon an opponent who has put up a particularly capable fight or proven her prowess on the field of battle.&lt;b&gt;&lt;/p&gt;&lt;p&gt;Habitat &amp; Society&lt;/b&gt;&lt;/p&gt;&lt;p&gt; While the herald of Gorum answers the call of servants of the lord of battle who seek their lord's intervention in appropriately glorious battle, no accounts exist of the First Blade responding to any summons involving a task other than combat. Most accounts of the herald tell of the gory swaths it cuts through battlefields of heroes, in clashes between titanic armies, or in weeks-long battles between history's greatest warlords. Rumors among Gorum's clergy also suggest that sometimes the herald appears when summoned to a lesser battle, but upon finding a mere skirmish or clash among weaklings, it slaughters all involved. Whether such an end is an honor or a disgrace for those killed remains a subject of some debate among theologians.&lt;/p&gt;&lt;/h4&gt;&lt;/div&gt;</t>
  </si>
  <si>
    <t>Irlgaunt</t>
  </si>
  <si>
    <t>29, touch 18, flat-footed 20</t>
  </si>
  <si>
    <t>(+9 Dex, +11 natural, -1 size)</t>
  </si>
  <si>
    <t>Fort +9, Ref +15, Will +13</t>
  </si>
  <si>
    <t>acid, cold</t>
  </si>
  <si>
    <t>2 slams +17 (1d8+8 plus 1d6 acid), bite +17 (1d8+8)</t>
  </si>
  <si>
    <t>1 gastrolith +18 (2d6+8 plus 2d6 acid)</t>
  </si>
  <si>
    <t>gastrolith</t>
  </si>
  <si>
    <t>Spell-Like Abilities (CL 14th) At will-stone shape</t>
  </si>
  <si>
    <t>Str 27, Dex 29, Con 20, Int 16, Wis 18, Cha 19</t>
  </si>
  <si>
    <t>Blind-Fight, Combat Reflexes, Deadly Aim, Improved Initiative, Improved Lightning Reflexes, Lightning Reflexes, Run</t>
  </si>
  <si>
    <t>Acrobatics +26 (+30 jump), Climb +33, Disguise +18, Fly +0, Perception +21, Stealth +22 (+30 in rocky terrain), Survival +21, Swim +25</t>
  </si>
  <si>
    <t>Aklo, Common, Giant, Terran</t>
  </si>
  <si>
    <t>stone step</t>
  </si>
  <si>
    <t xml:space="preserve"> any mountains or underground</t>
  </si>
  <si>
    <t>solitary, pair, swarm (3-12)</t>
  </si>
  <si>
    <t>An unwholesome abomination scuttles fluidly forth, its shape combining features of both spider and squid under an armor of rugged rock. While stone protuberances gird its upper portions, below it is a thing of angry red flesh and soft pink tendrils. Two gaping orifices full of tiny barbs split its lower body-a mouthlike slit surrounded by numerous narrow red eyes and, above that, an oozing alien aperture.</t>
  </si>
  <si>
    <t>Gastrolith (Ex) Once every 1d4 rounds, an irlgaunt can violently regurgitate a clot of brittle stone and digestive acids. This gastrolith is treated as a thrown splash weapon with a range increment of 30 feet. In addition to damaging any creature struck (as noted above), any creature within 10 feet of the point where the gastrolith strikes (whether a creature or a grid intersection) takes 1d6 points of acid damage. A gastrolith that misses its target hits a nearby point, just like a normal miss with a splash weapon, as detailed on page 202 of the Pathfinder RPG Core Rulebook. An irlgaunt has a separate orifice for ejecting gastroliths. Thus, it can make a ranged attack in addition to all its normal melee attacks. Stone Step (Ex) An irlgaunt can move through any sort of natural difficult terrain at its normal speed while in rocky or subterranean terrain. Magically altered terrain affects an irlgaunt as normal.</t>
  </si>
  <si>
    <t>Irlgaunts are large, spider-like aberrations that lurk in mountainous regions and vertical subterranean chasms. While large and imposing, these arachnid-like beings are deceivingly agile, their reflexes fast and movements swift, similar to the darting motions of a hunting insect. Irlgaunts are as quick-witted as they are nimble and have a strong grasp of strategy and tactics. In Iobaria, the beasts are recognized for their eerily patient predations, hiding amid jagged rocks to attack prey and ejecting crippling blasts of rock and digestive acids upon their victims. Irlgaunts typically attack travelers scaling mountain paths with steep cliff sides, using the hazardous terrain to knock unstable hikers to their death, then skittering down the sheer cliff faces to lap up the fleshy pulp below. Most irlgaunts stand between 11 and 13 feet tall and weigh around 3,000 pounds. Ecology Irlgaunts are powerful carnivores that eat most things but seem to have a strong preference for the taste of humanoids and mountain rams, taking special enjoyment in the consumption of bone, horn, and marrow. An irlgaunt's gizzard, located near its upper orifice, is powerful enough to grind rock, creating shards of stone which the creature fires from its mouth. The resulting stone shards are combined into gastroliths- sizable, dense spheres of sharp stones veined with jellified digestive acids. These gastroliths not only help the creature grind apart the hard substances it digests, but also can be shot forth as weapons, felling and pre-digesting sizable or even flying prey. Gastroliths are under constant pressure within an irlgaunt's body and, once shot forth, prove quite fragile. Upon impacting a victim or any other surface, they shatter in a rain of rock shards and hissing acid. Irlgaunts are found on and around mountains, especially near narrow trails used by travelers, mountain dwellers, or herds of sure-footed animals. The rocky environment they inhabit matches the colors of their bodies, and their uncanny ability to blend into the terrain and attack from unexpected angles makes them skilled ambush hunters. The tough limbs of an irlgaunt end in nimble, muscular tendrils. Along with being able to seek out and cling to nearly imperceptible flaws in stone, these tendrils also secrete a potent, stone-digesting acid much like that found within the beasts' gizzards. This acid allows irlgaunts not only to burn holes into solid stone, but to shape stone into whatever form they desire. Irlgaunts live for up to 300 years and reproduce asexually every half-century. They take special care to protect their offspring for this reason and watch over them for about a year, at which point the adolescent reaches maturity. Habitat &amp; Society Irlgaunts are not particularly social creatures, but they work together when doing so is mutually beneficial. In smaller numbers, irlgaunts are more likely to live in more remote areas, while larger groups may occupy more commonly traveled mountain passes. Irlgaunts sometimes share their habitat with giants native to the region, but do so through an unspoken truce that holds little weight. A single giant walking through an area of several irlgaunts, then, is no safer than a solitary irlgaunt prowling a region populated with giants. Yet neither group goes out of its way to provoke a dangerous feud with its powerful, mountain dwelling neighbors- as long as the other group is generally content to stay out of the way. Treasure means little to irlgaunts, though if they possess a relic or magic item, they use it as bait for sentient wanderers in the region. For this reason, particularly wealthy and well-guarded travelers or merchants may be able to parley with the aberrations, exchanging riches for safe passage. Irlgaunts are largely indifferent to religion. However, some spiritually inclined irlgaunts choose to follow Rovagug, and some even become priests in his name. In such cases, a group or family of irlgaunts tend to worship the same god. Those rare irlgaunts that do worship Rovagug often take an almost personal interest in freeing the imprisoned god, delving deep into the earth and creating new abysses covered in profane images and symbols of the monstrous deity. The hope seems to be that should enough cracks be cut into the depths, Rovagug's prison deep beneath the surface might weaken enough for the god of destruction to break free. The futility of such efforts seems to matter little to the aberrations, which appear to care more about the symbolism of their destructive actions.</t>
  </si>
  <si>
    <t>&lt;link rel="stylesheet"href="PF.css"&gt;&lt;div&gt;&lt;h2&gt;Irlgaunt&lt;/h2&gt;&lt;h3&gt;&lt;i&gt;&lt;i&gt;An unwholesome abomination scuttles fluidly forth&lt;/i&gt;, &lt;i&gt;its shape combining features of both spider and squid under an armor of rugged rock. While stone protuberances gird its upper portions&lt;/i&gt;, &lt;i&gt;below it is a thing of angry red flesh and soft pink tendrils. Two gaping orifices full of tiny barbs split its lower&lt;/i&gt; body-&lt;i&gt;a mouthlike slit surrounded by numerous narrow red eyes and&lt;/i&gt;, &lt;i&gt;above that&lt;/i&gt;, &lt;i&gt;an oozing alien aperture.&lt;/i&gt;&lt;/i&gt;&lt;/h3&gt;&lt;br&gt;&lt;/br&gt;&lt;/div&gt;&lt;div class="heading"&gt;&lt;p class="alignleft"&gt;Irlgaunt&lt;/p&gt;&lt;p class="alignright"&gt;CR 13&lt;/p&gt;&lt;div style="clear: both;"&gt;&lt;/div&gt;&lt;/div&gt;&lt;div&gt;&lt;h5&gt;&lt;b&gt;XP &lt;/b&gt;25,600&lt;/h5&gt;&lt;h5&gt;Irlgaunt &lt;/h5&gt;&lt;h5&gt;NE Large aberration &lt;/h5&gt;&lt;h5&gt;&lt;b&gt;Init &lt;/b&gt;+13; &lt;b&gt;Senses &lt;/b&gt;darkvision 60 ft.; Perception +21&lt;/h5&gt;&lt;/div&gt;&lt;hr/&gt;&lt;div&gt;&lt;h5&gt;&lt;b&gt;DEFENSE&lt;/b&gt;&lt;/h5&gt;&lt;/div&gt;&lt;hr/&gt;&lt;div&gt;&lt;h5&gt;&lt;b&gt;AC &lt;/b&gt;29, touch 18, flat-footed 20 (+9 Dex, +11 natural, -1 size)&lt;/h5&gt;&lt;h5&gt;&lt;b&gt;hp &lt;/b&gt;133 (14d8+70)&lt;/h5&gt;&lt;h5&gt;&lt;b&gt;Fort &lt;/b&gt;+9, &lt;b&gt;Ref &lt;/b&gt;+15, &lt;b&gt;Will &lt;/b&gt;+13&lt;/h5&gt;&lt;h5&gt;&lt;b&gt;DR &lt;/b&gt;10/bludgeoning; &lt;b&gt;Immune &lt;/b&gt;acid, cold&lt;/h5&gt;&lt;/div&gt;&lt;hr/&gt;&lt;div&gt;&lt;h5&gt;&lt;b&gt;OFFENSE&lt;/b&gt;&lt;/h5&gt;&lt;/div&gt;&lt;hr/&gt;&lt;div&gt;&lt;h5&gt;&lt;b&gt;Spd &lt;/b&gt;40 ft., climb 40 ft.&lt;/h5&gt;&lt;h5&gt;&lt;b&gt;Melee &lt;/b&gt;2 slams +17 (1d8+8 plus 1d6 acid), bite +17 (1d8+8)&lt;/h5&gt;&lt;h5&gt;&lt;b&gt;Ranged &lt;/b&gt;1 gastrolith +18 (2d6+8 plus 2d6 acid)&lt;/h5&gt;&lt;h5&gt;&lt;b&gt;Space &lt;/b&gt;10 ft.; &lt;b&gt;Reach &lt;/b&gt;5 ft.&lt;/h5&gt;&lt;h5&gt;&lt;b&gt;Special Attacks &lt;/b&gt;gastrolith&lt;/h5&gt;&lt;h5&gt;&lt;b&gt;Spell-Like Abilities&lt;/b&gt; (CL 14th)&lt;/br&gt;At will&amp;mdash;&lt;i&gt;stone shape&lt;/i&gt;&lt;/h5&gt;&lt;/h5&gt;&lt;/div&gt;&lt;hr/&gt;&lt;div&gt;&lt;h5&gt;&lt;b&gt;STATISTICS&lt;/b&gt;&lt;/h5&gt;&lt;/div&gt;&lt;hr/&gt;&lt;div&gt;&lt;h5&gt;&lt;b&gt;Str &lt;/b&gt;27, &lt;b&gt;Dex &lt;/b&gt;29, &lt;b&gt;Con &lt;/b&gt;20, &lt;b&gt;Int &lt;/b&gt; 16, &lt;b&gt;Wis &lt;/b&gt;18, &lt;b&gt;Cha &lt;/b&gt;19&lt;/h5&gt;&lt;h5&gt;&lt;b&gt;Base Atk &lt;/b&gt;+10; &lt;b&gt;CMB &lt;/b&gt;+19; &lt;b&gt;CMD &lt;/b&gt;38 (42 vs. trip)&lt;/h5&gt;&lt;h5&gt;&lt;b&gt;Feats &lt;/b&gt;Blind-Fight, Combat Reflexes, Deadly Aim, Improved Initiative, Improved Lightning Reflexes, Lightning Reflexes, Run&lt;/h5&gt;&lt;h5&gt;&lt;b&gt;Skills &lt;/b&gt;Acrobatics +26 (+30 jump), Climb +33, Disguise +18, Fly +0, Perception +21, Stealth +22 (+30 in rocky terrain), Survival +21, Swim +25; &lt;b&gt;Racial Modifiers &lt;/b&gt;+8 Stealth in rocky terrain&lt;/h5&gt;&lt;h5&gt;&lt;b&gt;Languages &lt;/b&gt;Aklo, Common, Giant, Terran&lt;/h5&gt;&lt;h5&gt;&lt;b&gt;SQ &lt;/b&gt;stone step&lt;/h5&gt;&lt;/div&gt;&lt;hr/&gt;&lt;div&gt;&lt;h5&gt;&lt;b&gt;ECOLOGY&lt;/b&gt;&lt;/h5&gt;&lt;/div&gt;&lt;hr/&gt;&lt;div&gt;&lt;h5&gt;&lt;b&gt;Environment &lt;/b&gt; any mountains or underground&lt;/h5&gt;&lt;h5&gt;&lt;b&gt;Organization &lt;/b&gt;solitary, pair, swarm (3-12)&lt;/h5&gt;&lt;h5&gt;&lt;b&gt;Treasure &lt;/b&gt;standard&lt;/h5&gt;&lt;/div&gt;&lt;hr/&gt;&lt;div&gt;&lt;h5&gt;&lt;b&gt;SPECIAL ABILITIES&lt;/b&gt;&lt;/h5&gt;&lt;/div&gt;&lt;hr/&gt;&lt;div&gt;&lt;h5&gt;&lt;b&gt;Gastrolith (Ex)&lt;/b&gt; Once every 1d4 rounds, an irlgaunt can violently regurgitate a clot of brittle stone and digestive acids. This gastrolith is treated as a thrown splash weapon with a range increment of 30 feet. In addition to damaging any creature struck (as noted above), any creature within 10 feet of the point where the gastrolith strikes (whether a creature or a grid intersection) takes 1d6 points of acid damage. A gastrolith that misses its target hits a nearby point, just like a normal miss with a splash weapon, as detailed on page 202 of the &lt;i&gt;Pathfinder RPG Core Rulebook.&lt;/i&gt; An irlgaunt has a separate orifice for ejecting gastroliths. Thus, it can make a ranged attack in addition to all its normal melee attacks. &lt;/h5&gt;&lt;h5&gt;&lt;b&gt;Stone Step (Ex)&lt;/b&gt; An irlgaunt can move through any sort of natural difficult terrain at its normal speed while in rocky or subterranean terrain. Magically altered terrain affects an irlgaunt as normal.&lt;/h5&gt;&lt;/div&gt;&lt;br&gt;&lt;/br&gt;&lt;div&gt;&lt;h4&gt;&lt;p&gt;&lt;p&gt;Irlgaunts are large, spider-like aberrations that lurk in mountainous regions and vertical subterranean chasms. While large and imposing, these arachnid-like beings are deceivingly agile, their reflexes fast and movements swift, similar to the darting motions of a hunting insect. Irlgaunts are as quick-witted as they are nimble and have a strong grasp of strategy and tactics. In Iobaria, the beasts are recognized for their eerily patient predations, hiding amid jagged rocks to attack prey and ejecting crippling blasts of rock and digestive acids upon their victims. Irlgaunts typically attack travelers scaling mountain paths with steep cliff sides, using the hazardous terrain to knock unstable hikers to their death, then skittering down the sheer cliff faces to lap up the fleshy pulp below. Most irlgaunts stand between 11 and 13 feet tall and weigh around 3,000 pounds.&lt;b&gt;&lt;/p&gt;&lt;p&gt;Ecology&lt;/b&gt;&lt;/p&gt;&lt;p&gt; Irlgaunts are powerful carnivores that eat most things but seem to have a strong preference for the taste of humanoids and mountain rams, taking special enjoyment in the consumption of bone, horn, and marrow. An irlgaunt's gizzard, located near its upper orifice, is powerful enough to grind rock, creating shards of stone which the creature fires from its mouth. The resulting stone shards are combined into gastroliths- sizable, dense spheres of sharp stones veined with jellified digestive acids. These gastroliths not only help the creature grind apart the hard substances it digests, but also can be shot forth as weapons, felling and pre-digesting sizable or even flying prey. Gastroliths are under constant pressure within an irlgaunt's body and, once shot forth, prove quite fragile. Upon impacting a victim or any other surface, they shatter in a rain of rock shards and hissing acid. Irlgaunts are found on and around mountains, especially near narrow trails used by travelers, mountain dwellers, or herds of sure-footed animals. The rocky environment they inhabit matches the colors of their bodies, and their uncanny ability to blend into the terrain and attack from unexpected angles makes them skilled ambush hunters. The tough limbs of an irlgaunt end in nimble, muscular tendrils. Along with being able to seek out and cling to nearly imperceptible flaws in stone, these tendrils also secrete a potent, stone-digesting acid much like that found within the beasts' gizzards. This acid allows irlgaunts not only to burn holes into solid stone, but to shape stone into whatever form they desire. Irlgaunts live for up to 300 years and reproduce asexually every half-century. They take special care to protect their offspring for this reason and watch over them for about a year, at which point the adolescent reaches maturity.&lt;b&gt;&lt;/p&gt;&lt;p&gt;Habitat &amp; Society&lt;/b&gt;&lt;/p&gt;&lt;p&gt; Irlgaunts are not particularly social creatures, but they work together when doing so is mutually beneficial. In smaller numbers, irlgaunts are more likely to live in more remote areas, while larger groups may occupy more commonly traveled mountain passes. Irlgaunts sometimes share their habitat with giants native to the region, but do so through an unspoken truce that holds little weight. A single giant walking through an area of several irlgaunts, then, is no safer than a solitary irlgaunt prowling a region populated with giants. Yet neither group goes out of its way to provoke a dangerous feud with its powerful, mountain dwelling neighbors- as long as the other group is generally content to stay out of the way. Treasure means little to irlgaunts, though if they possess a relic or magic item, they use it as bait for sentient wanderers in the region. For this reason, particularly wealthy and well-guarded travelers or merchants may be able to parley with the aberrations, exchanging riches for safe passage. Irlgaunts are largely indifferent to religion. However, some spiritually inclined irlgaunts choose to follow Rovagug, and some even become priests in his name. In such cases, a group or family of irlgaunts tend to worship the same god. Those rare irlgaunts that do worship Rovagug often take an almost personal interest in freeing the imprisoned god, delving deep into the earth and creating new abysses covered in profane images and symbols of the monstrous deity. The hope seems to be that should enough cracks be cut into the depths, Rovagug's prison deep beneath the surface might weaken enough for the god of destruction to break free. The futility of such efforts seems to matter little to the aberrations, which appear to care more about the symbolism of their destructive actions.&lt;/p&gt;&lt;/h4&gt;&lt;/div&gt;</t>
  </si>
  <si>
    <t>Verdurous Ooze</t>
  </si>
  <si>
    <t>- 5</t>
  </si>
  <si>
    <t>blindsight 60 ft., tremorsense 60 ft.; Perception -5</t>
  </si>
  <si>
    <t>enliven (15 ft., DC 20), sleep aura (30 ft., DC 20)</t>
  </si>
  <si>
    <t>(- 5 Dex)</t>
  </si>
  <si>
    <t>(9d8+54)</t>
  </si>
  <si>
    <t>acid, fire, mind-affecting effects, ooze traits, slashing and piercing damage</t>
  </si>
  <si>
    <t>slam +9 (1d6+4 plus 1d6 acid and grab)</t>
  </si>
  <si>
    <t>acid, constrict (1d6+4 plus 1d6 acid), enliven</t>
  </si>
  <si>
    <t>Stealth -4 (+16 in forest and plains areas)</t>
  </si>
  <si>
    <t>+0 Stealth (+20 in forest and plains environs)</t>
  </si>
  <si>
    <t xml:space="preserve"> temperate forest or plains</t>
  </si>
  <si>
    <t>A pool of greenish muck, blossoming with weird vegetable-like growths and sap-seeping boils, twitches into unnatural motion as a pseudopod springs outward, dragging the entire grotesque mass forward with an ameboid life.</t>
  </si>
  <si>
    <t>Acid (Ex) A verdurous ooze secretes a digestive acid that dissolves flesh and metal quickly. Each time a creature takes damage from a verdurous ooze's acid, the creature's metal equipment and armor take the same amount of damage from the acid. A DC 21 Reflex save prevents damage to such items. A metal or natural weapon that strikes a verdurous ooze takes 1d6 points of acid damage unless the weapon's wielder succeeds on a DC 21 Reflex save. If a verdurous ooze remains in contact with a metal object for 1 full round, it inflicts 20 points of acid damage (no save) on the object. The save DCs are Constitution-based. Enliven (Sp) The chemicals emitted by a verdurous ooze cause nearby plants to twitch into life. While in areas covered in natural growth, all squares within 15 feet of the verdurous ooze are affected as if by the spell entangle. The verdurous ooze has no control over this effect, and if dispelled the effect renews after 1d4 rounds. The save DC is Constitution-based. Sleep Aura (Su) The chemicals emitted by a verdurous ooze have a stronger and opposite effect on living, non-plant creatures that come within a 30-foot radius. All living creatures within the area must make a DC 21 Will save or fall asleep for a number of rounds equal to the ooze's HD. Creatures immune to poison are also immune to this effect. Whether or not the save is successful, that creature cannot be affected again by the same verdurous ooze's sleep aura for 24 hours. This is a nonmagical sleep effect. The save DC is Constitution-based. Split (Ex) Slashing and piercing weapons deal no damage to a verdurous ooze. Instead, if the verdurous ooze would have taken 10 or more points of damage from a single slashing or piercing attack, it splits into two identical oozes, each with half of the original's current hit points (round down). Slashing or piercing attacks that deal less than 10 points of damage do not cause a verdurous ooze to split. Damage from multiple slashing or piercing attacks is not cumulative. A verdurous ooze with 15 hit points or less cannot be further split and dies if reduced to 0 hit points.</t>
  </si>
  <si>
    <t>Verdurous oozes are animate masses of protoplasm of a sickly green hue. At rest, their flat bodies stand roughly 5 inches tall and can stretch out to a wide diameter, their surfaces blossoming into what look like thick tangles of mossy roots and gnarled vegetation as they lie still. Known to emit invisible but dangerous chemicals, these masses of slinking muck cause nearby plants to writhe and coil as if alive, while shocking animals into a temporary but deathly torpor. As such, they rarely must hunt to find food, instead sensing passing creatures and preying upon them after they succumb to the oozes' sleep aura. Always ravenous, the powerful acids that comprise these oozes quickly dissolve the flesh of their meals. A verdurous ooze typically weighs 300 pounds and can easily spread to fill a 5-foot-square area. While moving, such crawling muck rises only a few inches tall, though its structure might grow and boil up to a height of 2 or 3 feet if let undisturbed for a matter of days. Spontaneously grown structures collapse and melt back into the ooze's body as soon as it begins moving again. Ecology Verdurous oozes settle in locations with abundant food, rarely moving far except to feed upon comatose prey that has come too close or to reproduce. Verdurous oozes primarily gain sustenance from the small birds, mammals, and insects that fall prey to their sleep aura, but also prove well suited to devouring larger creatures that fall asleep nearby. Every 2 or 3 years, verdurous oozes collect deep in forests and swamps, clustering in secluded locales tainted by reeking natural compost or the escape of natural gases from the land. As many as 10 oozes might gather during one of these grotesque moots. To reproduce, four verdurous oozes merge to become a greater verdurous ooze. Greater oozes are far more active and hungry than their lesser kin, constantly wandering, feeding, and growing. After several months, the greater verdurous ooze splits into 10 to 15 new verdurous oozes. These new verdurous oozes grow to full size within 6 months. Habitat &amp; Society Verdurous oozes primarily live in temperate forests and plains among high grasses or cultivated crops, though they might also be found in warm plains and jungle environments. As mindless creatures, they pay little attention to others of their kind, save when drawn to reproduce. A notable fact about verdurous oozes is that they beneficially impact nearby plant life; their secretions act as a kind of natural fertilizer. Trees, grass, flowers-all flora benefits from the existence of a nearby verdurous ooze. Over time, this can lead to an increase in the fauna in the area, as they seek to enjoy the rich, lush plants that make up their diet and in turn become prey for the stealthy ooze. Thus, another sign that a verdurous ooze is, or has been, in a particular area is the skeletons of animals that it has consumed, which are left behind once the flesh has been absorbed. Resourceful evil humanoids sometimes take advantage of verdurous oozes' relative lassitude and difficultly escaping from simple pits or other containers, trapping them near the entrances to their lairs. In such instances, the oozes' chemical secretions provide an extra defense for those aware of their presence and the dangers of coming too close. Greater Verdurous Ooze Greater verdurous oozes are formed when several green oozes merge together as part of their reproductive process. They are similar in form but much larger, and while still green, exhibit white and red lines that resemble veins running through them. They are even more voracious and dangerous than standard green oozes, as they eat and eat to gain enough mass to reproduce. A greater verdurous ooze typically weighs 2,400 pounds and can easily spread to fill a 10-foot-square area.</t>
  </si>
  <si>
    <t>&lt;link rel="stylesheet"href="PF.css"&gt;&lt;div&gt;&lt;h2&gt;Verdurous Ooze&lt;/h2&gt;&lt;h3&gt;&lt;i&gt;&lt;i&gt;A pool of greenish muck&lt;/i&gt;, &lt;i&gt;blossoming with weird vegetable-like growths and sap-seeping boils&lt;/i&gt;, &lt;i&gt;twitches into unnatural motion as a pseudopod springs outward&lt;/i&gt;, &lt;i&gt;dragging the entire grotesque mass forward with an ameboid life.&lt;/i&gt;&lt;/i&gt;&lt;/h3&gt;&lt;br&gt;&lt;/br&gt;&lt;/div&gt;&lt;div class="heading"&gt;&lt;p class="alignleft"&gt;Verdurous Ooze&lt;/p&gt;&lt;p class="alignright"&gt;CR 6&lt;/p&gt;&lt;div style="clear: both;"&gt;&lt;/div&gt;&lt;/div&gt;&lt;div&gt;&lt;h5&gt;&lt;b&gt;XP &lt;/b&gt;2,400&lt;/h5&gt;&lt;h5&gt;Verdurous Ooze &lt;/h5&gt;&lt;h5&gt;N Medium ooze &lt;/h5&gt;&lt;h5&gt;&lt;b&gt;Init &lt;/b&gt;- 5; &lt;b&gt;Senses &lt;/b&gt;blindsight 60 ft., tremorsense 60 ft.; Perception -5&lt;/h5&gt;&lt;h5&gt;&lt;b&gt;Aura &lt;/b&gt;enliven (15 ft., DC 20), sleep aura (30 ft., DC 20)&lt;/h5&gt;&lt;/div&gt;&lt;hr/&gt;&lt;div&gt;&lt;h5&gt;&lt;b&gt;DEFENSE&lt;/b&gt;&lt;/h5&gt;&lt;/div&gt;&lt;hr/&gt;&lt;div&gt;&lt;h5&gt;&lt;b&gt;AC &lt;/b&gt;5, touch 5, flat-footed 5 (- 5 Dex)&lt;/h5&gt;&lt;h5&gt;&lt;b&gt;hp &lt;/b&gt;85 (9d8+54)&lt;/h5&gt;&lt;h5&gt;&lt;b&gt;Fort &lt;/b&gt;+9, &lt;b&gt;Ref &lt;/b&gt;-2, &lt;b&gt;Will &lt;/b&gt;-2&lt;/h5&gt;&lt;h5&gt;&lt;b&gt;Defensive Abilities &lt;/b&gt;split; &lt;b&gt;Immune &lt;/b&gt;acid, fire, mind-affecting effects, ooze traits, slashing and piercing damage&lt;/h5&gt;&lt;/div&gt;&lt;hr/&gt;&lt;div&gt;&lt;h5&gt;&lt;b&gt;OFFENSE&lt;/b&gt;&lt;/h5&gt;&lt;/div&gt;&lt;hr/&gt;&lt;div&gt;&lt;h5&gt;&lt;b&gt;Spd &lt;/b&gt;20 ft.&lt;/h5&gt;&lt;h5&gt;&lt;b&gt;Melee &lt;/b&gt;slam +9 (1d6+4 plus 1d6 acid and grab)&lt;/h5&gt;&lt;h5&gt;&lt;b&gt;Space &lt;/b&gt;5 ft.; &lt;b&gt;Reach &lt;/b&gt;5 ft.&lt;/h5&gt;&lt;h5&gt;&lt;b&gt;Special Attacks &lt;/b&gt;acid, constrict (1d6+4 plus 1d6 acid), enliven&lt;/h5&gt;&lt;/div&gt;&lt;hr/&gt;&lt;div&gt;&lt;h5&gt;&lt;b&gt;STATISTICS&lt;/b&gt;&lt;/h5&gt;&lt;/div&gt;&lt;hr/&gt;&lt;div&gt;&lt;h5&gt;&lt;b&gt;Str &lt;/b&gt;16, &lt;b&gt;Dex &lt;/b&gt;1, &lt;b&gt;Con &lt;/b&gt;22, &lt;b&gt;Int &lt;/b&gt; -, &lt;b&gt;Wis &lt;/b&gt;1, &lt;b&gt;Cha &lt;/b&gt;1&lt;/h5&gt;&lt;h5&gt;&lt;b&gt;Base Atk &lt;/b&gt;+6; &lt;b&gt;CMB &lt;/b&gt;+9 (+13 grapple); &lt;b&gt;CMD &lt;/b&gt;14 (can't be tripped)&lt;/h5&gt;&lt;h5&gt;&lt;b&gt;Skills &lt;/b&gt;Stealth -4 (+16 in forest and plains areas); &lt;b&gt;Racial Modifiers &lt;/b&gt;+0 Stealth (+20 in forest and plains environs)&lt;/h5&gt;&lt;/div&gt;&lt;hr/&gt;&lt;div&gt;&lt;h5&gt;&lt;b&gt;ECOLOGY&lt;/b&gt;&lt;/h5&gt;&lt;/div&gt;&lt;hr/&gt;&lt;div&gt;&lt;h5&gt;&lt;b&gt;Environment &lt;/b&gt; temperate forest or plains&lt;/h5&gt;&lt;h5&gt;&lt;b&gt;Organization &lt;/b&gt;solitary&lt;/h5&gt;&lt;h5&gt;&lt;b&gt;Treasure &lt;/b&gt;none&lt;/h5&gt;&lt;/div&gt;&lt;hr/&gt;&lt;div&gt;&lt;h5&gt;&lt;b&gt;SPECIAL ABILITIES&lt;/b&gt;&lt;/h5&gt;&lt;/div&gt;&lt;hr/&gt;&lt;div&gt;&lt;h5&gt;&lt;b&gt;Acid (Ex)&lt;/b&gt; A verdurous ooze secretes a digestive acid that dissolves flesh and metal quickly. Each time a creature takes damage from a verdurous ooze's acid, the creature's metal equipment and armor take the same amount of damage from the acid. A DC 21 Reflex save prevents damage to such items. A metal or natural weapon that strikes a verdurous ooze takes 1d6 points of acid damage unless the weapon's wielder succeeds on a DC 21 Reflex save. If a verdurous ooze remains in contact with a metal object for 1 full round, it inflicts 20 points of acid damage (no save) on the object. The save DCs are Constitution-based. &lt;/h5&gt;&lt;h5&gt;&lt;b&gt;Enliven (Sp)&lt;/b&gt; The chemicals emitted by a verdurous ooze cause nearby plants to twitch into life. While in areas covered in natural growth, all squares within 15 feet of the verdurous ooze are affected as if by the spell &lt;i&gt;entangle.&lt;/i&gt; The verdurous ooze has no control over this effect, and if dispelled the effect renews after 1d4 rounds. The save DC is Constitution-based. &lt;/h5&gt;&lt;h5&gt;&lt;b&gt;Sleep Aura (Su)&lt;/b&gt; The chemicals emitted by a verdurous ooze have a stronger and opposite effect on living, non-plant creatures that come within a 30-foot radius. All living creatures within the area must make a DC 21 Will save or fall asleep for a number of rounds equal to the ooze's HD. Creatures immune to poison are also immune to this effect. Whether or not the save is successful, that creature cannot be affected again by the same verdurous ooze's sleep aura for 24 hours. This is a nonmagical sleep effect. The save DC is Constitution-based. &lt;/h5&gt;&lt;h5&gt;&lt;b&gt;Split (Ex)&lt;/b&gt; Slashing and piercing weapons deal no damage to a verdurous ooze. Instead, if the verdurous ooze would have taken 10 or more points of damage from a single slashing or piercing attack, it splits into two identical oozes, each with half of the original's current hit points (round down). Slashing or piercing attacks that deal less than 10 points of damage do not cause a verdurous ooze to split. Damage from multiple slashing or piercing attacks is not cumulative. A verdurous ooze with 15 hit points or less cannot be further split and dies if reduced to 0 hit points.&lt;/h5&gt;&lt;/div&gt;&lt;br&gt;&lt;/br&gt;&lt;div&gt;&lt;h4&gt;&lt;p&gt;&lt;p&gt;Verdurous oozes are animate masses of protoplasm of a sickly green hue. At rest, their flat bodies stand roughly 5 inches tall and can stretch out to a wide diameter, their surfaces blossoming into what look like thick tangles of mossy roots and gnarled vegetation as they lie still. Known to emit invisible but dangerous chemicals, these masses of slinking muck cause nearby plants to writhe and coil as if alive, while shocking animals into a temporary but deathly torpor. As such, they rarely must hunt to find food, instead sensing passing creatures and preying upon them after they succumb to the oozes' sleep aura. Always ravenous, the powerful acids that comprise these oozes quickly dissolve the flesh of their meals. A verdurous ooze typically weighs 300 pounds and can easily spread to fill a 5-foot-square area. While moving, such crawling muck rises only a few inches tall, though its structure might grow and boil up to a height of 2 or 3 feet if let undisturbed for a matter of days. Spontaneously grown structures collapse and melt back into the ooze's body as soon as it begins moving again.&lt;b&gt;&lt;/p&gt;&lt;p&gt;Ecology&lt;/b&gt;&lt;/p&gt;&lt;p&gt; Verdurous oozes settle in locations with abundant food, rarely moving far except to feed upon comatose prey that has come too close or to reproduce. Verdurous oozes primarily gain sustenance from the small birds, mammals, and insects that fall prey to their sleep aura, but also prove well suited to devouring larger creatures that fall asleep nearby. Every 2 or 3 years, verdurous oozes collect deep in forests and swamps, clustering in secluded locales tainted by reeking natural compost or the escape of natural gases from the land. As many as 10 oozes might gather during one of these grotesque moots. To reproduce, four verdurous oozes merge to become a greater verdurous ooze. Greater oozes are far more active and hungry than their lesser kin, constantly wandering, feeding, and growing. After several months, the greater verdurous ooze splits into 10 to 15 new verdurous oozes. These new verdurous oozes grow to full size within 6 months.&lt;b&gt;&lt;/p&gt;&lt;p&gt;Habitat &amp; Society&lt;/b&gt;&lt;/p&gt;&lt;p&gt; Verdurous oozes primarily live in temperate forests and plains among high grasses or cultivated crops, though they might also be found in warm plains and jungle environments. As mindless creatures, they pay little attention to others of their kind, save when drawn to reproduce. A notable fact about verdurous oozes is that they beneficially impact nearby plant life; their secretions act as a kind of natural fertilizer. Trees, grass, flowers-all flora benefits from the existence of a nearby verdurous ooze. Over time, this can lead to an increase in the fauna in the area, as they seek to enjoy the rich, lush plants that make up their diet and in turn become prey for the stealthy ooze. Thus, another sign that a verdurous ooze is, or has been, in a particular area is the skeletons of animals that it has consumed, which are left behind once the flesh has been absorbed. Resourceful evil humanoids sometimes take advantage of verdurous oozes' relative lassitude and difficultly escaping from simple pits or other containers, trapping them near the entrances to their lairs. In such instances, the oozes' chemical secretions provide an extra defense for those aware of their presence and the dangers of coming too close.&lt;br&gt;&lt;b&gt;Greater Verdurous Ooze &lt;/b&gt;&lt;br&gt;Greater verdurous oozes are formed when several green oozes merge together as part of their reproductive process. They are similar in form but much larger, and while still green, exhibit white and red lines that resemble veins running through them. They are even more voracious and dangerous than standard green oozes, as they eat and eat to gain enough mass to reproduce. A greater verdurous ooze typically weighs 2,400 pounds and can easily spread to fill a 10-foot-square area.&lt;/p&gt;&lt;/h4&gt;&lt;/div&gt;</t>
  </si>
  <si>
    <t>Greater Verduous Ooze</t>
  </si>
  <si>
    <t>Verduous Ooze</t>
  </si>
  <si>
    <t>sleep (60 ft., DC 24)</t>
  </si>
  <si>
    <t>6, touch 4, flat-footed 6</t>
  </si>
  <si>
    <t>(-5 Dex, +2 natural armor, -1 size)</t>
  </si>
  <si>
    <t>(15d8+54)</t>
  </si>
  <si>
    <t>Fort +13, Ref +0, Will +0</t>
  </si>
  <si>
    <t>slam +17 (1d8+10 plus 1d8 acid and grab)</t>
  </si>
  <si>
    <t>acid, constrict (1d8+10 plus 1d8 acid), enliven</t>
  </si>
  <si>
    <t>Str 24, Dex 1, Con 26, Int -, Wis 1, Cha 1</t>
  </si>
  <si>
    <t>Stealth -8 (+12 in forest and plains areas)</t>
  </si>
  <si>
    <t>Greater Verdurous Ooze</t>
  </si>
  <si>
    <t>Acid (Ex): A verdurous ooze secretes a digestive acid that dissolves flesh and metal quickly. Each time a creature takes damage from the ooze's acid, its metal equipment and armor take the same amount of damage from the acid. A DC 25 Reflex save prevents damage to such items. A metal or natural weapon that strikes a greater verdurous ooze takes 1d8 points of acid damage unless the weapon's wielder succeeds on a DC 25 Reflex save. If a greater verdurous ooze remains in contact with a metal object for 1 full round, it inflicts 25 points of acid damage (no save) on the object. The save DCs are Constitution-based.</t>
  </si>
  <si>
    <t>&lt;link rel="stylesheet"href="PF.css"&gt;&lt;div&gt;&lt;h2&gt;Greater Verdurous Ooze&lt;/h2&gt;&lt;h3&gt;&lt;i&gt;A &lt;i&gt;pool of greenish muck&lt;/i&gt;, &lt;i&gt;blossoming with weird vegetable-like growths and sap-seeping boils&lt;/i&gt;, &lt;i&gt;twitches into unnatural motion as a pseudopod springs outward&lt;/i&gt;, &lt;i&gt;dragging the entire grotesque mass forward with an ameboid life.&lt;/i&gt;&lt;/i&gt;&lt;/h3&gt;&lt;br&gt;&lt;/br&gt;&lt;/div&gt;&lt;div class="heading"&gt;&lt;p class="alignleft"&gt;Greater Verduous Ooze&lt;/p&gt;&lt;p class="alignright"&gt;CR 11&lt;/p&gt;&lt;div style="clear: both;"&gt;&lt;/div&gt;&lt;/div&gt;&lt;div&gt;&lt;h5&gt;&lt;b&gt;XP &lt;/b&gt;12,800&lt;/h5&gt;&lt;h5&gt;Verduous Ooze &lt;/h5&gt;&lt;h5&gt;N Large ooze &lt;/h5&gt;&lt;h5&gt;&lt;b&gt;Init &lt;/b&gt;-5; &lt;b&gt;Senses &lt;/b&gt;blindsight 60 ft., tremorsense 60 ft.; Perception -5&lt;/h5&gt;&lt;h5&gt;&lt;b&gt;Aura &lt;/b&gt;sleep (60 ft., DC 24)&lt;/h5&gt;&lt;/div&gt;&lt;hr/&gt;&lt;div&gt;&lt;h5&gt;&lt;b&gt;DEFENSE&lt;/b&gt;&lt;/h5&gt;&lt;/div&gt;&lt;hr/&gt;&lt;div&gt;&lt;h5&gt;&lt;b&gt;AC &lt;/b&gt;6, touch 4, flat-footed 6 (-5 Dex, +2 natural armor, -1 size)&lt;/h5&gt;&lt;h5&gt;&lt;b&gt;hp &lt;/b&gt;175 (15d8+54)&lt;/h5&gt;&lt;h5&gt;&lt;b&gt;Fort &lt;/b&gt;+13, &lt;b&gt;Ref &lt;/b&gt;+0, &lt;b&gt;Will &lt;/b&gt;+0&lt;/h5&gt;&lt;h5&gt;&lt;b&gt;Defensive Abilities &lt;/b&gt;split; &lt;b&gt;Immune &lt;/b&gt;acid, fire, mind-affecting effects, ooze traits, slashing and piercing damage&lt;/h5&gt;&lt;/div&gt;&lt;hr/&gt;&lt;div&gt;&lt;h5&gt;&lt;b&gt;OFFENSE&lt;/b&gt;&lt;/h5&gt;&lt;/div&gt;&lt;hr/&gt;&lt;div&gt;&lt;h5&gt;&lt;b&gt;Spd &lt;/b&gt;40 ft.&lt;/h5&gt;&lt;h5&gt;&lt;b&gt;Melee &lt;/b&gt;slam +17 (1d8+10 plus 1d8 acid and grab)&lt;/h5&gt;&lt;h5&gt;&lt;b&gt;Space &lt;/b&gt;10 ft.; &lt;b&gt;Reach &lt;/b&gt;10 ft.&lt;/h5&gt;&lt;h5&gt;&lt;b&gt;Special Attacks &lt;/b&gt;acid, constrict (1d8+10 plus 1d8 acid), enliven&lt;/h5&gt;&lt;/div&gt;&lt;hr/&gt;&lt;div&gt;&lt;h5&gt;&lt;b&gt;STATISTICS&lt;/b&gt;&lt;/h5&gt;&lt;/div&gt;&lt;hr/&gt;&lt;div&gt;&lt;h5&gt;&lt;b&gt;Str &lt;/b&gt;24, &lt;b&gt;Dex &lt;/b&gt;1, &lt;b&gt;Con &lt;/b&gt;26, &lt;b&gt;Int &lt;/b&gt; -, &lt;b&gt;Wis &lt;/b&gt;1, &lt;b&gt;Cha &lt;/b&gt;1&lt;/h5&gt;&lt;h5&gt;&lt;b&gt;Base Atk &lt;/b&gt;+11; &lt;b&gt;CMB &lt;/b&gt;+19 (+23 grapple); &lt;b&gt;CMD &lt;/b&gt;24 (can't be tripped)&lt;/h5&gt;&lt;h5&gt;&lt;b&gt;Skills &lt;/b&gt;Stealth -8 (+12 in forest and plains areas); &lt;b&gt;Racial Modifiers &lt;/b&gt;+0 Stealth (+20 in forest and plains environs)&lt;/h5&gt;&lt;/div&gt;&lt;hr/&gt;&lt;div&gt;&lt;h5&gt;&lt;b&gt;ECOLOGY&lt;/b&gt;&lt;/h5&gt;&lt;/div&gt;&lt;hr/&gt;&lt;div&gt;&lt;h5&gt;&lt;b&gt;Environment &lt;/b&gt; temperate forest or plains&lt;/h5&gt;&lt;h5&gt;&lt;b&gt;Organization &lt;/b&gt;solitary&lt;/h5&gt;&lt;h5&gt;&lt;b&gt;Treasure &lt;/b&gt;none&lt;/h5&gt;&lt;/div&gt;&lt;hr/&gt;&lt;div&gt;&lt;h5&gt;&lt;b&gt;SPECIAL ABILITIES&lt;/b&gt;&lt;/h5&gt;&lt;/div&gt;&lt;hr/&gt;&lt;div&gt;&lt;h5&gt;&lt;b&gt;Acid (Ex):&lt;/b&gt; A verdurous ooze secretes a digestive acid that dissolves flesh and metal quickly. Each time a creature takes damage from the ooze's acid, its metal equipment and armor take the same amount of damage from the acid. A DC 25 Reflex save prevents damage to such items. A metal or natural weapon that strikes a greater verdurous ooze takes 1d8 points of acid damage unless the weapon's wielder succeeds on a DC 25 Reflex save. If a greater verdurous ooze remains in contact with a metal object for 1 full round, it inflicts 25 points of acid damage (no save) on the object. The save DCs are Constitution-based.&lt;/h5&gt;&lt;/div&gt;&lt;br&gt;&lt;/br&gt;&lt;div&gt;&lt;h4&gt;&lt;p&gt;&lt;p&gt;Verdurous oozes are animate masses of protoplasm of a sickly green hue. At rest, their flat bodies stand roughly 5 inches tall and can stretch out to a wide diameter, their surfaces blossoming into what look like thick tangles of mossy roots and gnarled vegetation as they lie still. Known to emit invisible but dangerous chemicals, these masses of slinking muck cause nearby plants to writhe and coil as if alive, while shocking animals into a temporary but deathly torpor. As such, they rarely must hunt to find food, instead sensing passing creatures and preying upon them after they succumb to the oozes' sleep aura. Always ravenous, the powerful acids that comprise these oozes quickly dissolve the flesh of their meals. A verdurous ooze typically weighs 300 pounds and can easily spread to fill a 5-foot-square area. While moving, such crawling muck rises only a few inches tall, though its structure might grow and boil up to a height of 2 or 3 feet if let undisturbed for a matter of days. Spontaneously grown structures collapse and melt back into the ooze's body as soon as it begins moving again.&lt;b&gt;&lt;/p&gt;&lt;p&gt;Ecology&lt;/b&gt;&lt;/p&gt;&lt;p&gt; Verdurous oozes settle in locations with abundant food, rarely moving far except to feed upon comatose prey that has come too close or to reproduce. Verdurous oozes primarily gain sustenance from the small birds, mammals, and insects that fall prey to their sleep aura, but also prove well suited to devouring larger creatures that fall asleep nearby. Every 2 or 3 years, verdurous oozes collect deep in forests and swamps, clustering in secluded locales tainted by reeking natural compost or the escape of natural gases from the land. As many as 10 oozes might gather during one of these grotesque moots. To reproduce, four verdurous oozes merge to become a greater verdurous ooze. Greater oozes are far more active and hungry than their lesser kin, constantly wandering, feeding, and growing. After several months, the greater verdurous ooze splits into 10 to 15 new verdurous oozes. These new verdurous oozes grow to full size within 6 months.&lt;b&gt;&lt;/p&gt;&lt;p&gt;Habitat &amp; Society&lt;/b&gt;&lt;/p&gt;&lt;p&gt; Verdurous oozes primarily live in temperate forests and plains among high grasses or cultivated crops, though they might also be found in warm plains and jungle environments. As mindless creatures, they pay little attention to others of their kind, save when drawn to reproduce. A notable fact about verdurous oozes is that they beneficially impact nearby plant life; their secretions act as a kind of natural fertilizer. Trees, grass, flowers-all flora benefits from the existence of a nearby verdurous ooze. Over time, this can lead to an increase in the fauna in the area, as they seek to enjoy the rich, lush plants that make up their diet and in turn become prey for the stealthy ooze. Thus, another sign that a verdurous ooze is, or has been, in a particular area is the skeletons of animals that it has consumed, which are left behind once the flesh has been absorbed. Resourceful evil humanoids sometimes take advantage of verdurous oozes' relative lassitude and difficultly escaping from simple pits or other containers, trapping them near the entrances to their lairs. In such instances, the oozes' chemical secretions provide an extra defense for those aware of their presence and the dangers of coming too close.&lt;br&gt;&lt;b&gt;Greater Verdurous Ooze &lt;/b&gt;&lt;br&gt;Greater verdurous oozes are formed when several green oozes merge together as part of their reproductive process. They are similar in form but much larger, and while still green, exhibit white and red lines that resemble veins running through them. They are even more voracious and dangerous than standard green oozes, as they eat and eat to gain enough mass to reproduce. A greater verdurous ooze typically weighs 2,400 pounds and can easily spread to fill a 10-foot-square area.&lt;/p&gt;&lt;/h4&gt;&lt;/div&gt;</t>
  </si>
  <si>
    <t>Adamantine Cobra</t>
  </si>
  <si>
    <t>25, touch 13, flat-footed 24</t>
  </si>
  <si>
    <t>(+2 Dex, +12 natural, +1 size)</t>
  </si>
  <si>
    <t>(1d10+15)</t>
  </si>
  <si>
    <t>This creature resembles a small, metallic cobra. Its body is made of overlapping metal plates, and its eyes are pinpoints of red light.</t>
  </si>
  <si>
    <t>Cobra</t>
  </si>
  <si>
    <t>d20pfsrd</t>
  </si>
  <si>
    <t>Find Target (Su)Once per day, an adamantine cobra's creator can order it to find and kill a specific creature within 1 mile, which it does as if guided by discern location. The creator must have seen or be holding an item from the specified creature for this order to function.  Poison (Ex)An adamantine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Black Adder Venom: Bite-injury; save Fort DC 11; frequency 1/round for 6 rounds; effect 1d2 Con damage; cure 1 save.</t>
  </si>
  <si>
    <t>An adamantine cobra's body is built from 100 pounds of magically treated materials including adamantine armor plates, once slain it can be melted down to yield 3 lbs.   Construction An adamantine cobra's body is built from 100 pounds of magically treated materials.  Adamantine Cobra CL 7th; Price 8,000 gp Construction Requirements Craft Construct, animate object, discern location, geas/quest; Skill Craft (armor), Craft (blacksmithing), Craft (weapons) DC 15; Cost 10,000 gp</t>
  </si>
  <si>
    <t>&lt;link rel="stylesheet"href="PF.css"&gt;&lt;div&gt;&lt;h2&gt;Cobra, Adamantine&lt;/h2&gt;&lt;h3&gt;&lt;i&gt;This creature resembles a small, metallic cobra. Its body is made of overlapping metal plates, and its eyes are pinpoints of red light.&lt;/i&gt;&lt;/h3&gt;&lt;br&gt;&lt;/div&gt;&lt;div class="heading"&gt;&lt;p class="alignleft"&gt;Adamantine Cobra&lt;/p&gt;&lt;p class="alignright"&gt;CR 3&lt;/p&gt;&lt;div style="clear: both;"&gt;&lt;/div&gt;&lt;/div&gt;&lt;div&gt;&lt;h5&gt;&lt;b&gt;XP &lt;/b&gt;800&lt;/h5&gt;&lt;h5&gt;N Small construct &lt;/h5&gt;&lt;h5&gt;&lt;b&gt;Init &lt;/b&gt;+2; &lt;b&gt;Senses &lt;/b&gt;darkvision 60 ft., low-light vision; Perception +0&lt;/h5&gt;&lt;/div&gt;&lt;hr/&gt;&lt;div&gt;&lt;h5&gt;&lt;b&gt;DEFENSE&lt;/b&gt;&lt;/h5&gt;&lt;/div&gt;&lt;hr/&gt;&lt;div&gt;&lt;h5&gt;&lt;b&gt;AC &lt;/b&gt;25, touch 13, flat-footed 24 (+2 Dex, +12 natural, +1 size)&lt;/h5&gt;&lt;h5&gt;&lt;b&gt;hp &lt;/b&gt;20 (1d10+15)&lt;/h5&gt;&lt;h5&gt;&lt;b&gt;Fort &lt;/b&gt;+0, &lt;b&gt;Ref &lt;/b&gt;+2, &lt;b&gt;Will &lt;/b&gt;+0&lt;/h5&gt;&lt;h5&gt;&lt;b&gt;DR &lt;/b&gt;10/-; &lt;b&gt;Immune &lt;/b&gt;construct traits; &lt;b&gt;SR &lt;/b&gt;13&lt;/h5&gt;&lt;/div&gt;&lt;hr/&gt;&lt;div&gt;&lt;h5&gt;&lt;b&gt;OFFENSE&lt;/b&gt;&lt;/h5&gt;&lt;/div&gt;&lt;hr/&gt;&lt;div&gt;&lt;h5&gt;&lt;b&gt;Spd &lt;/b&gt;40 ft.&lt;/h5&gt;&lt;h5&gt;&lt;b&gt;Melee &lt;/b&gt;bite +3 (1d6+1 plus poison)&lt;/h5&gt;&lt;h5&gt;&lt;b&gt;Space &lt;/b&gt;5 ft.; &lt;b&gt;Reach &lt;/b&gt;5 ft.&lt;/h5&gt;&lt;/div&gt;&lt;hr/&gt;&lt;div&gt;&lt;h5&gt;&lt;b&gt;STATISTICS&lt;/b&gt;&lt;/h5&gt;&lt;/div&gt;&lt;hr/&gt;&lt;div&gt;&lt;h5&gt;&lt;b&gt;Str &lt;/b&gt;12, &lt;b&gt;Dex &lt;/b&gt;15, &lt;b&gt;Con &lt;/b&gt;-, &lt;b&gt;Int &lt;/b&gt; -, &lt;b&gt;Wis &lt;/b&gt;11, &lt;b&gt;Cha &lt;/b&gt;1&lt;/h5&gt;&lt;h5&gt;&lt;b&gt;Base Atk &lt;/b&gt;+1; &lt;b&gt;CMB &lt;/b&gt;+1; &lt;b&gt;CMD &lt;/b&gt;13 (can't be tripped)&lt;/h5&gt;&lt;h5&gt;&lt;b&gt;Skills &lt;/b&gt;Stealth +12; &lt;b&gt;Racial Modifiers &lt;/b&gt;+6 Stealth&lt;/h5&gt;&lt;h5&gt;&lt;b&gt;SQ &lt;/b&gt;find target&lt;/h5&gt;&lt;/div&gt;&lt;hr/&gt;&lt;div&gt;&lt;h5&gt;&lt;b&gt;ECOLOGY&lt;/b&gt;&lt;/h5&gt;&lt;/div&gt;&lt;hr/&gt;&lt;div&gt;&lt;h5&gt;&lt;b&gt;Environment &lt;/b&gt;any&lt;/h5&gt;&lt;h5&gt;&lt;b&gt;Organization &lt;/b&gt;solitary, pair, or nest (3-10)&lt;/h5&gt;&lt;h5&gt;&lt;b&gt;Treasure &lt;/b&gt;none&lt;/h5&gt;&lt;/div&gt;&lt;hr/&gt;&lt;div&gt;&lt;h5&gt;&lt;b&gt;SPECIAL ABILITIES&lt;/b&gt;&lt;/h5&gt;&lt;/div&gt;&lt;hr/&gt;&lt;div&gt;&lt;h5&gt;&lt;b&gt;Find Target&lt;/b&gt;&lt;/b&gt; (Su)Once per day, an adamantine cobra's creator can order it to find and kill a specific creature within 1 mile, which it does as if guided by &lt;i&gt;discern location&lt;/i&gt;. The creator must have seen or be holding an item from the specified creature for this order to function.  &lt;/h5&gt;&lt;h5&gt;&lt;b&gt;Poison&lt;/b&gt; (Ex)An adamantine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Black Adder Venom: Bite-injury; save Fort DC 11; frequency 1/round for 6 rounds; effect 1d2 Con damage; cure 1 save.&lt;/h5&gt;&lt;/div&gt;&lt;br&gt;&lt;div&gt;&lt;h4&gt;&lt;p&gt;&lt;p&gt;An adamantine cobra's body is built from 100 pounds of magically treated materials including adamantine armor plates, once slain it can be melted down to yield 3 lbs.   &lt;br&gt;&lt;b&gt;Construction&lt;/b&gt;&lt;br&gt; An adamantine cobra's body is built from 100 pounds of magically treated materials.&lt;/p&gt;&lt;p&gt;&lt;br&gt;&lt;div class="heading"&gt;&lt;p class="alignleft"&gt;Adamantine Cobra&lt;div style="clear: both;"&gt;&lt;/div&gt; &lt;b&gt;CL&lt;/b&gt; 7th; &lt;b&gt;Price&lt;/b&gt; 8,000 gp &lt;br&gt;&lt;hr/&gt;&lt;b&gt;Construction&lt;/b&gt;&lt;hr/&gt; &lt;b&gt;Requirements&lt;/b&gt; Craft Construct, &lt;i&gt;animate object&lt;/i&gt;, &lt;i&gt;discern location&lt;/i&gt;, &lt;i&gt;geas/quest&lt;/i&gt;; &lt;b&gt;Skill&lt;/b&gt; Craft (armor), Craft (blacksmithing), Craft (weapons) DC 15; &lt;b&gt;Cost&lt;/b&gt; 10,000 gp&lt;/p&gt;&lt;/h4&gt;&lt;/div&gt;</t>
  </si>
  <si>
    <t>Plague Zombie</t>
  </si>
  <si>
    <t>slam +4 (1d6+4 plus disease)</t>
  </si>
  <si>
    <t>death burst</t>
  </si>
  <si>
    <t>Death Burst (Ex) When a plague zombie dies, it explodes in a burst of decay. All creatures adjacent to the plague zombie are exposed to its plague as if struck by a slam attack and must make a Fortitude save or contract zombie rot. Disease (Su) The slam attack - as well as any other natural attacks - of a plague zombie carries the zombie rot disease. Zombie rot: slam; save Fort DC 11; onset 1d4 days; frequency 1/day; effect 1d2 Con, this damage cannot be healed while the creature is infected; cure 2 consecutive saves. Anyone who dies while infected rises as a plague zombie in 2d6 hours. Staggered (Ex) Zombies have poor reflexes and can only perform a single move action or standard action each round. A zombie can move up to its speed and attack in the same round as a charge action.</t>
  </si>
  <si>
    <t>These zombies carry a terrible disease that perpetuates their undead lineage-those infected by a plague zombie's contagion rise as zombies themselves when they perish.</t>
  </si>
  <si>
    <t>&lt;link rel="stylesheet"href="PF.css"&gt;&lt;div&gt;&lt;h2&gt;Zombie, Plague &lt;/h2&gt;&lt;h3&gt;&lt;i&gt;This walking corpse wears only a few soiled rags, its flesh rotting off its bones as it stumbles forward, arms outstretched.&lt;/i&gt;&lt;/h3&gt;&lt;br&gt;&lt;/br&gt;&lt;/div&gt;&lt;div class="heading"&gt;&lt;p class="alignleft"&gt;Plague Zombie&lt;/p&gt;&lt;p class="alignright"&gt;CR 1/2&lt;/p&gt;&lt;div style="clear: both;"&gt;&lt;/div&gt;&lt;/div&gt;&lt;div&gt;&lt;h5&gt;&lt;b&gt;XP &lt;/b&gt;200&lt;/h5&gt;&lt;h5&gt;NE Medium undead &lt;/h5&gt;&lt;h5&gt;&lt;b&gt;Init &lt;/b&gt;+0; &lt;b&gt;Senses &lt;/b&gt;darkvision 60 ft.; Perception +0&lt;/h5&gt;&lt;/div&gt;&lt;hr/&gt;&lt;div&gt;&lt;h5&gt;&lt;b&gt;DEFENSE&lt;/b&gt;&lt;/h5&gt;&lt;/div&gt;&lt;hr/&gt;&lt;div&gt;&lt;h5&gt;&lt;b&gt;AC &lt;/b&gt;12, touch 10, flat-footed 12 (+2 natural)&lt;/h5&gt;&lt;h5&gt;&lt;b&gt;hp &lt;/b&gt;12 (2d8+3)&lt;/h5&gt;&lt;h5&gt;&lt;b&gt;Fort &lt;/b&gt;+0, &lt;b&gt;Ref &lt;/b&gt;+0, &lt;b&gt;Will &lt;/b&gt;+3&lt;/h5&gt;&lt;h5&gt;&lt;b&gt;Immune &lt;/b&gt;undead traits&lt;/h5&gt;&lt;/div&gt;&lt;hr/&gt;&lt;div&gt;&lt;h5&gt;&lt;b&gt;OFFENSE&lt;/b&gt;&lt;/h5&gt;&lt;/div&gt;&lt;hr/&gt;&lt;div&gt;&lt;h5&gt;&lt;b&gt;Spd &lt;/b&gt;30 ft.&lt;/h5&gt;&lt;h5&gt;&lt;b&gt;Melee &lt;/b&gt;slam +4 (1d6+4 plus disease)&lt;/h5&gt;&lt;h5&gt;&lt;b&gt;Space &lt;/b&gt;5 ft.; &lt;b&gt;Reach &lt;/b&gt;5 ft.&lt;/h5&gt;&lt;h5&gt;&lt;b&gt;Special Attacks &lt;/b&gt;death burst&lt;/h5&gt;&lt;/div&gt;&lt;hr/&gt;&lt;div&gt;&lt;h5&gt;&lt;b&gt;STATISTICS&lt;/b&gt;&lt;/h5&gt;&lt;/div&gt;&lt;hr/&gt;&lt;div&gt;&lt;h5&gt;&lt;b&gt;Str &lt;/b&gt;17, &lt;b&gt;Dex &lt;/b&gt;10, &lt;b&gt;Con &lt;/b&gt;-, &lt;b&gt;Int &lt;/b&gt; -, &lt;b&gt;Wis &lt;/b&gt;10, &lt;b&gt;Cha &lt;/b&gt;10&lt;/h5&gt;&lt;h5&gt;&lt;b&gt;Base Atk &lt;/b&gt;+1; &lt;b&gt;CMB &lt;/b&gt;+4; &lt;b&gt;CMD &lt;/b&gt;14&lt;/h5&gt;&lt;h5&gt;&lt;b&gt;Feats &lt;/b&gt;Toughness&lt;sup&gt;B&lt;/sup&gt;&lt;/h5&gt;&lt;h5&gt;&lt;b&gt;SQ &lt;/b&gt;staggered&lt;/h5&gt;&lt;/div&gt;&lt;hr/&gt;&lt;div&gt;&lt;h5&gt;&lt;b&gt;ECOLOGY&lt;/b&gt;&lt;/h5&gt;&lt;/div&gt;&lt;hr/&gt;&lt;div&gt;&lt;h5&gt;&lt;b&gt;Environment &lt;/b&gt; any&lt;/h5&gt;&lt;h5&gt;&lt;b&gt;Organization &lt;/b&gt;any&lt;/h5&gt;&lt;h5&gt;&lt;b&gt;Treasure &lt;/b&gt;none&lt;/h5&gt;&lt;/div&gt;&lt;hr/&gt;&lt;div&gt;&lt;h5&gt;&lt;b&gt;SPECIAL ABILITIES&lt;/b&gt;&lt;/h5&gt;&lt;/div&gt;&lt;hr/&gt;&lt;div&gt;&lt;h5&gt;&lt;b&gt;Death Burst (Ex)&lt;/b&gt; When a plague zombie dies, it explodes in a burst of decay. All creatures adjacent to the plague zombie are exposed to its plague as if struck by a slam attack and must make a Fortitude save or contract zombie rot. &lt;/h5&gt;&lt;h5&gt;&lt;b&gt;Disease (Su)&lt;/b&gt; The slam attack - as well as any other natural attacks - of a plague zombie carries the zombie rot disease. Zombie rot: slam; save Fort DC 11; onset 1d4 days; frequency 1/day; effect 1d2 Con, this damage cannot be healed while the creature is infected; cure 2 consecutive saves. Anyone who dies while infected rises as a plague zombie in 2d6 hours.&lt;/h5&gt;&lt;h5&gt;&lt;b&gt; Staggered (Ex)&lt;/b&gt; Zombies have poor reflexes and can only perform a single move action or standard action each round. A zombie can move up to its speed and attack in the same round as a charge action.&lt;/h5&gt;&lt;/div&gt;&lt;br&gt;&lt;/br&gt;&lt;div&gt;&lt;h4&gt;&lt;p&gt;&lt;p&gt;These zombies carry a terrible disease that perpetuates their undead lineage-those infected by a plague zombie's contagion rise as zombies themselves when they perish.&lt;/p&gt;&lt;/h4&gt;&lt;/div&gt;</t>
  </si>
  <si>
    <t>Dweomercat Cub</t>
  </si>
  <si>
    <t>(+2 Dex, +1 dodge, +1 natural, +2 size)</t>
  </si>
  <si>
    <t>Fort +3, Ref +5, Will +2</t>
  </si>
  <si>
    <t>2 claws +7 (1d2-1), bite +7 (1d3-1)</t>
  </si>
  <si>
    <t>dweomer leap, pounce, rake (2 claws +6, 1d2-1)</t>
  </si>
  <si>
    <t>Spell-Like Abilities (CL 4th) Constant-detect magic 1/week-dimension door (self only)</t>
  </si>
  <si>
    <t>Str 9, Dex 15, Con 10, Int 9, Wis 12, Cha 14</t>
  </si>
  <si>
    <t>Climb +3, Knowledge (arcana) +0, Perception +5, Stealth +4</t>
  </si>
  <si>
    <t>+4 Climb</t>
  </si>
  <si>
    <t>solitary or ambush (1-3 dweomercats and 2-12 dweomercat cubs)</t>
  </si>
  <si>
    <t>Its coat shining vividly, this majestic tiger looks exotic and otherworldly. It gazes with piercing yellow eyes and stands calmly, as though fearless.</t>
  </si>
  <si>
    <t>Dweomer Leap (Su) When a dweomercat is targeted by a spell or within the area of effect of a spell, it can, as a swift action, choose to teleport to a square adjacent to the spell's caster, effectively appearing mid-leap and aimed toward the caster. This ability takes effect regardless of whether or not the spell overcomes the dweomercat's spell resistance. If it chooses, the dweomercat can immediately make a full attack against the spell's caster as though pouncing. Using this ability does not provoke an attack of opportunity. If there is no safe space adjacent to the caster-or if the dweomercat chooses-the dweomercat can forgo using this ability.</t>
  </si>
  <si>
    <t>Powerful and regal, dweomercats stalk the First World, preying upon lesser creatures, but more voraciously hunting new and ever stranger sources of magic. Beings as much composed of sculpted arcane eddies as of flesh and blood, these capricious felines flourish along the intangible ley lines of their home realm, drinking in its weird powers as a plant thrives on light. Yet even more potent than their thirst for magic and the euphoria they draw from being in proximity to the reshaping of reality is dweomercats' racial curiosity, which leads them endlessly across the First World-and often beyond. The average adult dweomercat is about 4 feet tall and 7 feet long, weighing over 250 pounds, while their cubs are approximately 1 foot tall and weigh no more than 15 pounds. Ecology A newly born dweomercat cub is connected to its homeland by only a thin tether of fey magic, and can only tap into its true potential during the instant a spell is cast upon it. The burst of magical energy brought forth by a freshly cast spell momentarily intensifies the bond between the First World and the dweomercat. This link manifests itself clumsily as a sort of sudden teleportation that heaves the fey cat through space and time toward the source of the spell, fueled by the magnetic reaction between the dweomercat and the magic's origin. A dweomercat grows not by the passage of time, but through direct exposure to fey magic. Thus, a dweomercat cub on the Material Plane is stunted developmentally. Though it ages and gains experience and practical wisdom anywhere, only by spending several lifetimes on the First World can the cub reach adulthood. Once it has reached this stage, however, a fully grown dweomercat may freely travel between its native land and the Material Plane without adverse effects. Habitat &amp; Society In the First World, dweomercats travel in packs while hunting. Beyond this predatory advantage, however, they have little use for organized society, as the evershifting nature of their homeland impedes it anyway. Dweomercats that are born on or come to be stranded on the Material Plane are often forced to live on their own. Cut off from the direct magical eddies of the First World, dweomercat cubs prove unable to grow into adults. While they might become slightly stronger and more learned, they never reach the size and prowess of those constantly subjected to the magic of their homeland. Were a dweomercat cub to return to the First World, it would eventually grow into a normal dweomercat, but only over the course of numerous humanoid lifespans. Those dweomercats marooned on the Material Plane seek out areas of great age, changeability, and magical potency- lands most like the First World. Sometimes this means not a specific place, but rather a period spent journeying with a mortal spellcaster. While an adult dweomercat would scoff at the idea of following a humanoid's orders, adolescents see the benefit of journeying alongside an intelligent creature native to the alien world. Should a dweomercat cub find a magic-user reckless or whimsical enough to keep its attention, it might join the caster as a familiar, gaining a measure of constant magical exposure from the intangible connection inherent in such a mystical relationship. Dweomercat Cubs as Familiars Attracted to flashy displays of magic and the strange powers inherent in a bond between a magic-user and her familiar, a dweomercat cub that's wandered from the First World might find its taste for magic and adventure satisfied in the service of a particularly whimsical or ostentatious arcane spellcaster. A spellcaster with the Improved Familiar feat can acquire a chaotic neutral dweomercat cub at 7th level or higher. Should the spellcaster settle into a life of research and predictability for a span of months, the dweomercat cub familiar might take to wandering off and, eventually, might not return-deliberately severing the master-familiar bond and freeing the spellcaster to summon a new familiar.</t>
  </si>
  <si>
    <t>&lt;link rel="stylesheet"href="PF.css"&gt;&lt;div&gt;&lt;h2&gt;Dweomercat Cub&lt;/h2&gt;&lt;h3&gt;&lt;i&gt;&lt;i&gt;Its coat shining vividly&lt;/i&gt;, &lt;i&gt;this majestic tiger looks exotic and otherworldly. It gazes with piercing yellow eyes and stands calmly&lt;/i&gt;, &lt;i&gt;as though fearless.&lt;/i&gt;&lt;/i&gt;&lt;/h3&gt;&lt;br&gt;&lt;/br&gt;&lt;/div&gt;&lt;div class="heading"&gt;&lt;p class="alignleft"&gt;Dweomercat Cub&lt;/p&gt;&lt;p class="alignright"&gt;CR 2&lt;/p&gt;&lt;div style="clear: both;"&gt;&lt;/div&gt;&lt;/div&gt;&lt;div&gt;&lt;h5&gt;&lt;b&gt;XP &lt;/b&gt;600&lt;/h5&gt;&lt;h5&gt;CN Tiny magical beast &lt;/h5&gt;&lt;h5&gt;&lt;b&gt;Init &lt;/b&gt;+2; &lt;b&gt;Senses &lt;/b&gt;darkvision 60 ft., scent; Perception +5&lt;/h5&gt;&lt;/div&gt;&lt;hr/&gt;&lt;div&gt;&lt;h5&gt;&lt;b&gt;DEFENSE&lt;/b&gt;&lt;/h5&gt;&lt;/div&gt;&lt;hr/&gt;&lt;div&gt;&lt;h5&gt;&lt;b&gt;AC &lt;/b&gt;16, touch 15, flat-footed 13 (+2 Dex, +1 dodge, +1 natural, +2 size)&lt;/h5&gt;&lt;h5&gt;&lt;b&gt;hp &lt;/b&gt;16 (3d10)&lt;/h5&gt;&lt;h5&gt;&lt;b&gt;Fort &lt;/b&gt;+3, &lt;b&gt;Ref &lt;/b&gt;+5, &lt;b&gt;Will &lt;/b&gt;+2&lt;/h5&gt;&lt;h5&gt;&lt;b&gt;DR &lt;/b&gt;5/magic; &lt;b&gt;SR &lt;/b&gt;14&lt;/h5&gt;&lt;/div&gt;&lt;hr/&gt;&lt;div&gt;&lt;h5&gt;&lt;b&gt;OFFENSE&lt;/b&gt;&lt;/h5&gt;&lt;/div&gt;&lt;hr/&gt;&lt;div&gt;&lt;h5&gt;&lt;b&gt;Spd &lt;/b&gt;20 ft.&lt;/h5&gt;&lt;h5&gt;&lt;b&gt;Melee &lt;/b&gt;2 claws +7 (1d2-1), bite +7 (1d3-1)&lt;/h5&gt;&lt;h5&gt;&lt;b&gt;Space &lt;/b&gt;5 ft.; &lt;b&gt;Reach &lt;/b&gt;5 ft.&lt;/h5&gt;&lt;h5&gt;&lt;b&gt;Special Attacks &lt;/b&gt;dweomer leap, pounce, rake (2 claws +6, 1d2-1)&lt;/h5&gt;&lt;h5&gt;&lt;b&gt;Spell-Like Abilities&lt;/b&gt; (CL 4th)&lt;/br&gt;Constant&amp;mdash;&lt;i&gt;detect magic&lt;/i&gt;&lt;/br&gt;1/week&amp;mdash;&lt;i&gt;dimension door&lt;/i&gt; (self only)&lt;/h5&gt;&lt;/h5&gt;&lt;/div&gt;&lt;hr/&gt;&lt;div&gt;&lt;h5&gt;&lt;b&gt;STATISTICS&lt;/b&gt;&lt;/h5&gt;&lt;/div&gt;&lt;hr/&gt;&lt;div&gt;&lt;h5&gt;&lt;b&gt;Str &lt;/b&gt;9, &lt;b&gt;Dex &lt;/b&gt;15, &lt;b&gt;Con &lt;/b&gt;10, &lt;b&gt;Int &lt;/b&gt; 9, &lt;b&gt;Wis &lt;/b&gt;12, &lt;b&gt;Cha &lt;/b&gt;14&lt;/h5&gt;&lt;h5&gt;&lt;b&gt;Base Atk &lt;/b&gt;+3; &lt;b&gt;CMB &lt;/b&gt;+3; &lt;b&gt;CMD &lt;/b&gt;13 (17 vs. trip)&lt;/h5&gt;&lt;h5&gt;&lt;b&gt;Feats &lt;/b&gt;Dodge, Weapon Finesse&lt;/h5&gt;&lt;h5&gt;&lt;b&gt;Skills &lt;/b&gt;Climb +3, Knowledge (arcana) +0, Perception +5, Stealth +4; &lt;b&gt;Racial Modifiers &lt;/b&gt;+4 Climb&lt;/h5&gt;&lt;h5&gt;&lt;b&gt;Languages &lt;/b&gt;Common, Sylvan&lt;/h5&gt;&lt;/div&gt;&lt;hr/&gt;&lt;div&gt;&lt;h5&gt;&lt;b&gt;ECOLOGY&lt;/b&gt;&lt;/h5&gt;&lt;/div&gt;&lt;hr/&gt;&lt;div&gt;&lt;h5&gt;&lt;b&gt;Environment &lt;/b&gt; any forest&lt;/h5&gt;&lt;h5&gt;&lt;b&gt;Organization &lt;/b&gt;solitary or ambush (1-3 dweomercats and 2-12 dweomercat cubs)&lt;/h5&gt;&lt;h5&gt;&lt;b&gt;Treasure &lt;/b&gt;standard&lt;/h5&gt;&lt;/div&gt;&lt;hr/&gt;&lt;div&gt;&lt;h5&gt;&lt;b&gt;SPECIAL ABILITIES&lt;/b&gt;&lt;/h5&gt;&lt;/div&gt;&lt;hr/&gt;&lt;div&gt;&lt;h5&gt;&lt;b&gt;Dweomer Leap (Su)&lt;/b&gt; When a dweomercat is targeted by a spell or within the area of effect of a spell, it can, as a swift action, choose to teleport to a square adjacent to the spell's caster, effectively appearing mid-leap and aimed toward the caster. This ability takes effect regardless of whether or not the spell overcomes the dweomercat's spell resistance. If it chooses, the dweomercat can immediately make a full attack against the spell's caster as though pouncing. Using this ability does not provoke an attack of opportunity. If there is no safe space adjacent to the caster-or if the dweomercat chooses-the dweomercat can forgo using this ability.&lt;/h5&gt;&lt;/div&gt;&lt;br&gt;&lt;/br&gt;&lt;div&gt;&lt;h4&gt;&lt;p&gt;&lt;p&gt;Powerful and regal, dweomercats stalk the First World, preying upon lesser creatures, but more voraciously hunting new and ever stranger sources of magic. Beings as much composed of sculpted arcane eddies as of flesh and blood, these capricious felines flourish along the intangible ley lines of their home realm, drinking in its weird powers as a plant thrives on light. Yet even more potent than their thirst for magic and the euphoria they draw from being in proximity to the reshaping of reality is dweomercats' racial curiosity, which leads them endlessly across the First World-and often beyond. The average adult dweomercat is about 4 feet tall and 7 feet long, weighing over 250 pounds, while their cubs are approximately 1 foot tall and weigh no more than 15 pounds.&lt;b&gt;&lt;/p&gt;&lt;p&gt;Ecology&lt;/b&gt;&lt;/p&gt;&lt;p&gt; A newly born dweomercat cub is connected to its homeland by only a thin tether of fey magic, and can only tap into its true potential during the instant a spell is cast upon it. The burst of magical energy brought forth by a freshly cast spell momentarily intensifies the bond between the First World and the dweomercat. This link manifests itself clumsily as a sort of sudden teleportation that heaves the fey cat through space and time toward the source of the spell, fueled by the magnetic reaction between the dweomercat and the magic's origin. A dweomercat grows not by the passage of time, but through direct exposure to fey magic. Thus, a dweomercat cub on the Material Plane is stunted developmentally. Though it ages and gains experience and practical wisdom anywhere, only by spending several lifetimes on the First World can the cub reach adulthood. Once it has reached this stage, however, a fully grown dweomercat may freely travel between its native land and the Material Plane without adverse effects.&lt;b&gt;&lt;/p&gt;&lt;p&gt;Habitat &amp; Society&lt;/b&gt;&lt;/p&gt;&lt;p&gt; In the First World, dweomercats travel in packs while hunting. Beyond this predatory advantage, however, they have little use for organized society, as the evershifting nature of their homeland impedes it anyway. Dweomercats that are born on or come to be stranded on the Material Plane are often forced to live on their own. Cut off from the direct magical eddies of the First World, dweomercat cubs prove unable to grow into adults. While they might become slightly stronger and more learned, they never reach the size and prowess of those constantly subjected to the magic of their homeland. Were a dweomercat cub to return to the First World, it would eventually grow into a normal dweomercat, but only over the course of numerous humanoid lifespans. Those dweomercats marooned on the Material Plane seek out areas of great age, changeability, and magical potency- lands most like the First World. Sometimes this means not a specific place, but rather a period spent journeying with a mortal spellcaster. While an adult dweomercat would scoff at the idea of following a humanoid's orders, adolescents see the benefit of journeying alongside an intelligent creature native to the alien world. Should a dweomercat cub find a magic-user reckless or whimsical enough to keep its attention, it might join the caster as a familiar, gaining a measure of constant magical exposure from the intangible connection inherent in such a mystical relationship.&lt;br&gt;&lt;b&gt;Dweomercat Cubs as Familiars &lt;/b&gt;&lt;br&gt;Attracted to flashy displays of magic and the strange powers inherent in a bond between a magic-user and her familiar, a dweomercat cub that's wandered from the First World might find its taste for magic and adventure satisfied in the service of a particularly whimsical or ostentatious arcane spellcaster. A spellcaster with the Improved Familiar feat can acquire a chaotic neutral dweomercat cub at 7th level or higher. Should the spellcaster settle into a life of research and predictability for a span of months, the dweomercat cub familiar might take to wandering off and, eventually, might not return-deliberately severing the master-familiar bond and freeing the spellcaster to summon a new familiar.&lt;/p&gt;&lt;/h4&gt;&lt;/div&gt;</t>
  </si>
  <si>
    <t>Dweomercat</t>
  </si>
  <si>
    <t>Fort +10, Ref +13, Will +6</t>
  </si>
  <si>
    <t>2 claws +16 (1d4+2), bite +16 (1d6+2)</t>
  </si>
  <si>
    <t>dweomer leap, pounce, rake (2 claws +11, 1d4+2)</t>
  </si>
  <si>
    <t>Spell-Like Abilities (CL 10th) Constant-detect magic At will-lesser globe of invulnerability, dispel magic 3/day-dimension door (self only), antimagic field</t>
  </si>
  <si>
    <t>Str 15, Dex 23, Con 16, Int 13, Wis 16, Cha 16</t>
  </si>
  <si>
    <t>Dodge, Improved Initiative, Mobility, Spring Attack, Weapon Finesse</t>
  </si>
  <si>
    <t>Climb +6, Knowledge (arcana) +11, Perception +16, Stealth +19</t>
  </si>
  <si>
    <t>spell link</t>
  </si>
  <si>
    <t xml:space="preserve"> any forest (First World)</t>
  </si>
  <si>
    <t>solitary, hunt (2-3), ambush (1-3 dweomercats and 2-12 dweomercat cubs)</t>
  </si>
  <si>
    <t>Spell Link (Su) When a dweomercat is targeted by a spell or within the area of effect of a spell, it can, as a swift action, forgo its dweomer leap ability to gain an effect related to the school of the spell targeting it. This effect activates before the dweomercat is affected by the spell targeting it and regardless of whether or not the spell overcomes its spell resistance. Each power lasts for 1 minute per level of the spell targeting the dweomercat, until the dweomercat uses this ability again, or until the dweomercat chooses to dismiss the effect as a free action, whichever duration is shortest. This ability does not prevent the spell affecting the dweomercat from taking effect; it only provides an additional benefit. Abjuration: Gains acid, cold, fire, electricity, or sonic resistance equal to 2 per spell level. Conjuration: Gains a deflection bonus to AC equal to +1 for every 5 levels of the spell. Divination: Gains the effects of detect chaos, evil, good, or law. Enchantment: Grants the effects of the spell heroism. Evocation: Inflicts an amount of damage equal to the spell's level upon the spell's caster. Illusion: Grants the effects of invisibility. This effect ends as per the spell. Necromancy: Gains the effects of false life, as if cast by the opposing spell's caster. Transmutation: Gains an enhancement bonus on its natural weapons equal to +1 for every 5 levels of the spell..</t>
  </si>
  <si>
    <t>&lt;link rel="stylesheet"href="PF.css"&gt;&lt;div&gt;&lt;h2&gt;Dweomercat&lt;/h2&gt;&lt;h3&gt;&lt;i&gt;&lt;i&gt;Its coat shining vividly&lt;/i&gt;, &lt;i&gt;this majestic tiger looks exotic and otherworldly. It gazes with piercing yellow eyes and stands calmly&lt;/i&gt;, &lt;i&gt;as though fearless.&lt;/i&gt;&lt;/i&gt;&lt;/h3&gt;&lt;br&gt;&lt;/br&gt;&lt;/div&gt;&lt;div class="heading"&gt;&lt;p class="alignleft"&gt;Dweomercat&lt;/p&gt;&lt;p class="alignright"&gt;CR 7&lt;/p&gt;&lt;div style="clear: both;"&gt;&lt;/div&gt;&lt;/div&gt;&lt;div&gt;&lt;h5&gt;&lt;b&gt;XP &lt;/b&gt;3,200&lt;/h5&gt;&lt;h5&gt;CN Medium magical beast &lt;/h5&gt;&lt;h5&gt;&lt;b&gt;Init &lt;/b&gt;+10; &lt;b&gt;Senses &lt;/b&gt;darkvision 60 ft., scent; Perception +16&lt;/h5&gt;&lt;/div&gt;&lt;hr/&gt;&lt;div&gt;&lt;h5&gt;&lt;b&gt;DEFENSE&lt;/b&gt;&lt;/h5&gt;&lt;/div&gt;&lt;hr/&gt;&lt;div&gt;&lt;h5&gt;&lt;b&gt;AC &lt;/b&gt;23, touch 17, flat-footed 16 (+6 Dex, +1 dodge, +6 natural)&lt;/h5&gt;&lt;h5&gt;&lt;b&gt;hp &lt;/b&gt;85 (10d10+30)&lt;/h5&gt;&lt;h5&gt;&lt;b&gt;Fort &lt;/b&gt;+10, &lt;b&gt;Ref &lt;/b&gt;+13, &lt;b&gt;Will &lt;/b&gt;+6&lt;/h5&gt;&lt;h5&gt;&lt;b&gt;DR &lt;/b&gt;5/magic; &lt;b&gt;SR &lt;/b&gt;19&lt;/h5&gt;&lt;/div&gt;&lt;hr/&gt;&lt;div&gt;&lt;h5&gt;&lt;b&gt;OFFENSE&lt;/b&gt;&lt;/h5&gt;&lt;/div&gt;&lt;hr/&gt;&lt;div&gt;&lt;h5&gt;&lt;b&gt;Spd &lt;/b&gt;40 ft.&lt;/h5&gt;&lt;h5&gt;&lt;b&gt;Melee &lt;/b&gt;2 claws +16 (1d4+2), bite +16 (1d6+2)&lt;/h5&gt;&lt;h5&gt;&lt;b&gt;Space &lt;/b&gt;5 ft.; &lt;b&gt;Reach &lt;/b&gt;5 ft.&lt;/h5&gt;&lt;h5&gt;&lt;b&gt;Special Attacks &lt;/b&gt;dweomer leap, pounce, rake (2 claws +11, 1d4+2)&lt;/h5&gt;&lt;h5&gt;&lt;b&gt;Spell-Like Abilities&lt;/b&gt; (CL 10th)&lt;/br&gt;Constant&amp;mdash;&lt;i&gt;detect magic&lt;/i&gt; &lt;/br&gt;At will&amp;mdash;&lt;i&gt;lesser globe of invulnerability&lt;/i&gt;, &lt;i&gt;dispel magic&lt;/i&gt;&lt;/br&gt;3/day&amp;mdash;&lt;i&gt;dimension door&lt;/i&gt; (self only), &lt;i&gt;antimagic field&lt;/i&gt;&lt;/h5&gt;&lt;/h5&gt;&lt;/div&gt;&lt;hr/&gt;&lt;div&gt;&lt;h5&gt;&lt;b&gt;STATISTICS&lt;/b&gt;&lt;/h5&gt;&lt;/div&gt;&lt;hr/&gt;&lt;div&gt;&lt;h5&gt;&lt;b&gt;Str &lt;/b&gt;15, &lt;b&gt;Dex &lt;/b&gt;23, &lt;b&gt;Con &lt;/b&gt;16, &lt;b&gt;Int &lt;/b&gt; 13, &lt;b&gt;Wis &lt;/b&gt;16, &lt;b&gt;Cha &lt;/b&gt;16&lt;/h5&gt;&lt;h5&gt;&lt;b&gt;Base Atk &lt;/b&gt;+10; &lt;b&gt;CMB &lt;/b&gt;+12; &lt;b&gt;CMD &lt;/b&gt;29 (33 vs. trip)&lt;/h5&gt;&lt;h5&gt;&lt;b&gt;Feats &lt;/b&gt;Dodge, Improved Initiative, Mobility, Spring Attack, Weapon Finesse&lt;/h5&gt;&lt;h5&gt;&lt;b&gt;Skills &lt;/b&gt;Climb +6, Knowledge (arcana) +11, Perception +16, Stealth +19; &lt;b&gt;Racial Modifiers &lt;/b&gt;+4 Climb&lt;/h5&gt;&lt;h5&gt;&lt;b&gt;Languages &lt;/b&gt;Common, Sylvan&lt;/h5&gt;&lt;h5&gt;&lt;b&gt;SQ &lt;/b&gt;spell link&lt;/h5&gt;&lt;/div&gt;&lt;hr/&gt;&lt;div&gt;&lt;h5&gt;&lt;b&gt;ECOLOGY&lt;/b&gt;&lt;/h5&gt;&lt;/div&gt;&lt;hr/&gt;&lt;div&gt;&lt;h5&gt;&lt;b&gt;Environment &lt;/b&gt; any forest (First World)&lt;/h5&gt;&lt;h5&gt;&lt;b&gt;Organization &lt;/b&gt;solitary, hunt (2-3), ambush (1-3 dweomercats and 2-12 dweomercat cubs)&lt;/h5&gt;&lt;h5&gt;&lt;b&gt;Treasure &lt;/b&gt;standard&lt;/h5&gt;&lt;/div&gt;&lt;hr/&gt;&lt;div&gt;&lt;h5&gt;&lt;b&gt;SPECIAL ABILITIES&lt;/b&gt;&lt;/h5&gt;&lt;/div&gt;&lt;hr/&gt;&lt;div&gt;&lt;h5&gt;&lt;b&gt;Spell Link (Su)&lt;/b&gt; When a dweomercat is targeted by a spell or within the area of effect of a spell, it can, as a swift action, forgo its dweomer leap ability to gain an effect related to the school of the spell targeting it. This effect activates before the dweomercat is affected by the spell targeting it and regardless of whether or not the spell overcomes its spell resistance. Each power lasts for 1 minute per level of the spell targeting the dweomercat, until the dweomercat uses this ability again, or until the dweomercat chooses to dismiss the effect as a free action, whichever duration is shortest. This ability does not prevent the spell affecting the dweomercat from taking effect; it only provides an additional benefit. &lt;i&gt;Abjuration:&lt;/i&gt; Gains acid, cold, fire, electricity, or sonic resistance equal to 2 per spell level. &lt;i&gt;Conjuration:&lt;/i&gt; Gains a deflection bonus to AC equal to +1 for every 5 levels of the spell. &lt;i&gt;Divination:&lt;/i&gt; Gains the effects of &lt;i&gt;detect chaos&lt;/i&gt;, &lt;i&gt;evil&lt;/i&gt;, &lt;i&gt;good&lt;/i&gt;, or law. Enchantment: Grants the effects of the spell heroism. Evocation: Inflicts an amount of damage equal to the spell's level upon the spell's caster. &lt;i&gt;Illusion:&lt;/i&gt; Grants the effects of &lt;i&gt;invisibility.&lt;/i&gt; This effect ends as per the spell. &lt;i&gt;Necromancy:&lt;/i&gt; Gains the effects of &lt;i&gt;false life&lt;/i&gt;, as if cast by the opposing spell's caster. &lt;i&gt;Transmutation:&lt;/i&gt; Gains an enhancement bonus on its natural weapons equal to +1 for every 5 levels of the spell..&lt;/h5&gt;&lt;/div&gt;&lt;br&gt;&lt;/br&gt;&lt;div&gt;&lt;h4&gt;&lt;p&gt;&lt;p&gt;Powerful and regal, dweomercats stalk the First World, preying upon lesser creatures, but more voraciously hunting new and ever stranger sources of magic. Beings as much composed of sculpted arcane eddies as of flesh and blood, these capricious felines flourish along the intangible ley lines of their home realm, drinking in its weird powers as a plant thrives on light. Yet even more potent than their thirst for magic and the euphoria they draw from being in proximity to the reshaping of reality is dweomercats' racial curiosity, which leads them endlessly across the First World-and often beyond. The average adult dweomercat is about 4 feet tall and 7 feet long, weighing over 250 pounds, while their cubs are approximately 1 foot tall and weigh no more than 15 pounds.&lt;b&gt;&lt;/p&gt;&lt;p&gt;Ecology&lt;/b&gt;&lt;/p&gt;&lt;p&gt; A newly born dweomercat cub is connected to its homeland by only a thin tether of fey magic, and can only tap into its true potential during the instant a spell is cast upon it. The burst of magical energy brought forth by a freshly cast spell momentarily intensifies the bond between the First World and the dweomercat. This link manifests itself clumsily as a sort of sudden teleportation that heaves the fey cat through space and time toward the source of the spell, fueled by the magnetic reaction between the dweomercat and the magic's origin. A dweomercat grows not by the passage of time, but through direct exposure to fey magic. Thus, a dweomercat cub on the Material Plane is stunted developmentally. Though it ages and gains experience and practical wisdom anywhere, only by spending several lifetimes on the First World can the cub reach adulthood. Once it has reached this stage, however, a fully grown dweomercat may freely travel between its native land and the Material Plane without adverse effects.&lt;b&gt;&lt;/p&gt;&lt;p&gt;Habitat &amp; Society&lt;/b&gt;&lt;/p&gt;&lt;p&gt; In the First World, dweomercats travel in packs while hunting. Beyond this predatory advantage, however, they have little use for organized society, as the evershifting nature of their homeland impedes it anyway. Dweomercats that are born on or come to be stranded on the Material Plane are often forced to live on their own. Cut off from the direct magical eddies of the First World, dweomercat cubs prove unable to grow into adults. While they might become slightly stronger and more learned, they never reach the size and prowess of those constantly subjected to the magic of their homeland. Were a dweomercat cub to return to the First World, it would eventually grow into a normal dweomercat, but only over the course of numerous humanoid lifespans. Those dweomercats marooned on the Material Plane seek out areas of great age, changeability, and magical potency- lands most like the First World. Sometimes this means not a specific place, but rather a period spent journeying with a mortal spellcaster. While an adult dweomercat would scoff at the idea of following a humanoid's orders, adolescents see the benefit of journeying alongside an intelligent creature native to the alien world. Should a dweomercat cub find a magic-user reckless or whimsical enough to keep its attention, it might join the caster as a familiar, gaining a measure of constant magical exposure from the intangible connection inherent in such a mystical relationship.&lt;br&gt;&lt;b&gt;Dweomercat Cubs as Familiars &lt;/b&gt;&lt;br&gt;Attracted to flashy displays of magic and the strange powers inherent in a bond between a magic-user and her familiar, a dweomercat cub that's wandered from the First World might find its taste for magic and adventure satisfied in the service of a particularly whimsical or ostentatious arcane spellcaster. A spellcaster with the Improved Familiar feat can acquire a chaotic neutral dweomercat cub at 7th level or higher. Should the spellcaster settle into a life of research and predictability for a span of months, the dweomercat cub familiar might take to wandering off and, eventually, might not return-deliberately severing the master-familiar bond and freeing the spellcaster to summon a new familiar.&lt;/p&gt;&lt;/h4&gt;&lt;/div&gt;</t>
  </si>
  <si>
    <t>Skrik Nettle</t>
  </si>
  <si>
    <t>blindsight 30 ft.; Perception +12</t>
  </si>
  <si>
    <t>Fort +9, Ref +11, Will +3</t>
  </si>
  <si>
    <t>10 ft., fly 30 ft. (perfect)</t>
  </si>
  <si>
    <t>3 bites +11 (1d6+4 plus poison)</t>
  </si>
  <si>
    <t>Str 18, Dex 17, Con 16, Int 2, Wis 12, Cha 8</t>
  </si>
  <si>
    <t>Combat Reflexes, Flyby Attack, Improved Initiative, Lightning Reflexes</t>
  </si>
  <si>
    <t>Fly +9, Perception +12, Stealth +0</t>
  </si>
  <si>
    <t>spill poison</t>
  </si>
  <si>
    <t xml:space="preserve"> any tropical (First World)</t>
  </si>
  <si>
    <t>solitary or shoal (6-24)</t>
  </si>
  <si>
    <t>A delicate-looking creature floats silently in midair. Resembling a large jellyfish, it has a fringe of bird's feathers around its quivering central mass and long tentacles trailing from its center, with each tentacle ending in a snapping beak. It sings to itself as it flies, each beak making a different note in an eerie harmony.</t>
  </si>
  <si>
    <t>Poison (Su) Levitation poison: Bite or contact-injury; save Fort DC 16; frequency 1/round for 5 rounds; effect 1 Dexterity damage + levitate (victim rises 10 feet as per the spell per failed save); cure 2 consecutive saves. Skrik nettle poison can be cured by either remove poison or dispel magic, as if it were caster level 8th. The effect's CL equals the skrik nettle's Hit Dice. The save DC is Constitution-based. Spill Poison (Su) Anytime a skrik nettle is damaged by a slashing or piercing melee weapon, it splashes its poison on the opponent who damaged it. That opponent must save or be affected by the skrik nettle's poison. Weapons with reach allow their wielders to avoid this effect.</t>
  </si>
  <si>
    <t>Shoals of skrik nettles float through the skies of the First World. They sail like boats, driven before the wind and using their feathers to tack and turn. They sing as they fly, jabbering and chirping to each other in complex harmonies. The average skrik nettle shoal consists of three dozen or more of the majestic creatures, but these flocks are often split up during the roaring storms so common to the First World. Lone skrik nettles may be encountered in smaller numbers, confused and trying to find their way back to their kin. Skrik nettles range in size from a few inches across (for a newly spawned hatchling) to the size of gigantic, scintillating clouds. Most, however, are no more than 8 or 9 feet across. Ecology Skrik nettles are primarily scavengers, although they will attack suitable prey when hungry. Their method of attack is curious. The sharp beaks of a skrik nettle drip with a magical poison that is injected when the creature bites a foe. The victim of the poison feels slightly nauseous and light-headed at first-and then begins to float off the ground. As long as the poison pumps through the veins of the skrik nettle's victim, the victim keeps floating up into the sky. The victim has no control over this magical levitation-unless she has some other method of controlling her flight, such as wings or magic, or she can grab a convenient tree branch, she will keep ascending until the poison wears off and gravity takes hold once more. The skrik nettles usually float up alongside their prey, keeping it floating by injecting more poison as soon as it starts to drop. Especially dangerous or hardshelled prey might be poisoned, allowed to rise, and then dropped repeatedly from a height until dead. The poison's effects seem to be rooted in magic, rather than venom, and dispelling the ailment has proven to be just as effective as bleeding a victim. Before aiding a victim, however, one must take caution to tie said creature down securely, as there are few deaths more ironic than being cured of a skrik nettle's poison only to instantly plunge to earth from a great height. Oddly, in addition to traditional remedies, killing a skrik nettle also instantly cancels the effects of its poison. Once every year, skrik nettles return to their shoal's spawning grounds to reproduce. The jellyfish-like creatures form hard, rugged eggs inside their bodies, then float gently down to the spawning ground-usually a jungle clearing or warm swamp-and dig nests with their tentacles. Skrik nettles are hermaphrodites, so each one lays its eggs and then fertilizes those of its neighbor (this cross-breeding strengthens future generations of skrik nettles). The average skrik nettle lays three or four eggs, whose size ranges from that of a clenched fist to that of a giant's skull. These eggs incubate in the warm earth for several days, during which time the skrik nettles patrol above the spawning ground, attacking anyone who might disturb the eggs. When ready to hatch, the eggs explode out of the ground and shoot into the sky, bursting into a swarm of newborn skrik nettles. Unwary travelers who slip past the patrolling skrik nettles can trigger a premature hatching if they walk over the spawning ground; such travelers may be pummeled by flying, rock-hard egg shards, or even carried into the sky by a particularly large hatchling. Hatchling skrik nettles are ravenously hungry when born. To provide for the needs of their young, skrik nettle shoals assemble caches of poisoned meat and float them over the spawning ground. A wary explorer can spot a spawning ground from afar if she notices rotting corpses hanging overhead. Skrik nettle eggs can often be sold to the fey. Some train young skrik nettles as songbirds, teaching all six beaks to sing in harmony. Others wrap skrik nettle eggs in cloth filled with golden dust or brightly colored pollen; when an egg prepared in such a manner flies into the sky and explodes upon hatching, the cloth's contents scatter across the sky like a beautiful firework. Such entertainments are popular at parties-though the ensuing swarm of carnivorous jellyfish swooping down on the guests is considered less enchanting. Habitat &amp; Society Skrik nettles dwell amid the clouds, descending only to feed and procreate. They use their songs to keep the shoal together, flying toward the chirping music of their kin. Bards are often able to lure skrik nettles down to them with their enchanting melodies, but once within range, the poisonous creatures usually trade this performance for a live meal. Skrik nettles are not especially intelligent predators- thus, they eat the bounty of the land, or, if particularly lucky, snatch a dead or weak creature from the ground. While skittish, they retaliate when attacked, regarding the assault as a chance to feed. Settlements in regions where skrik nettle migrations are common usually keep a few sacrificial animals handy to lure the skrik nettles away during a hunt. The one exception is where the skrik nettle's spawning grounds are involved-during the time before a hatching, the skrik nettle shoal patrols the area around the spawning grounds and viciously attacks any trespassers. Skrik nettles are also a hazard to flyers. They lurk in low-hanging clouds, letting their tendrils trail down out of the mist. An unwary bird or flying creature can be stung, grabbed, and whisked off to be eaten in a matter of seconds. When scavenging, they fly at a low level above the landscape, letting their tendrils play over the ground as they search for carrion. Skrik nettles themselves have few natural predators. They are reputed to taste so light and airy that eating one is like trying to eat a soap bubble, albeit a soap bubble with a half-dozen stinging beaks. Skrik nettles perceive the world by sensing air currents and shifting vibrations through their sensitive tentacles; during storms or strong winds, they secure themselves in the forks of large trees and wait out the harsh weather. Some fey hunt the skrik nettle shoals in little flying boats for sport, bringing them down with weighted nets or leaden harpoons. A few fey even try riding skrik nettles, "docking" them to make them harmless by clamping their beaks shut and then hanging a saddle from the tentacles, but the creatures are too weak to make good steeds. It is also the fashion in some regions for noble faerie-maidens to be accompanied by a small flock of "docked" skrik nettles, each one bearing a fan, mirror, or basket of fruit in its tentacles. Others capture skrik nettles and train them to speak-the skrik nettles are not intelligent, but they can be taught to imitate the speech of the First World, much like parrots can learn to imitate human tongues. A trained skrik nettle can even hold conversations with itself, with each of its half-dozen tentacles imitating a different voice.</t>
  </si>
  <si>
    <t>&lt;link rel="stylesheet"href="PF.css"&gt;&lt;div&gt;&lt;h2&gt;Skrik Nettle&lt;/h2&gt;&lt;h3&gt;&lt;i&gt;&lt;i&gt;A delicate-looking creature floats silently in midair. Resembling a large jellyfish&lt;/i&gt;, &lt;i&gt;it has a fringe of bird's feathers around its quivering central mass and long tentacles trailing from its center&lt;/i&gt;, &lt;i&gt;with each tentacle ending in a snapping beak. It sings to itself as it flies&lt;/i&gt;, &lt;i&gt;each beak making a different note in an eerie harmony.&lt;/i&gt;&lt;/i&gt;&lt;/h3&gt;&lt;br&gt;&lt;/br&gt;&lt;/div&gt;&lt;div class="heading"&gt;&lt;p class="alignleft"&gt;Skrik Nettle&lt;/p&gt;&lt;p class="alignright"&gt;CR 6&lt;/p&gt;&lt;div style="clear: both;"&gt;&lt;/div&gt;&lt;/div&gt;&lt;div&gt;&lt;h5&gt;&lt;b&gt;XP &lt;/b&gt;2,400&lt;/h5&gt;&lt;h5&gt;N Large magical beast (extraplanar)&lt;/h5&gt;&lt;h5&gt;&lt;b&gt;Init &lt;/b&gt;+7; &lt;b&gt;Senses &lt;/b&gt;blindsight 30 ft.; Perception +12&lt;/h5&gt;&lt;/div&gt;&lt;hr/&gt;&lt;div&gt;&lt;h5&gt;&lt;b&gt;DEFENSE&lt;/b&gt;&lt;/h5&gt;&lt;/div&gt;&lt;hr/&gt;&lt;div&gt;&lt;h5&gt;&lt;b&gt;AC &lt;/b&gt;20, touch 12, flat-footed 17 (+3 Dex, +8 natural, -1 size)&lt;/h5&gt;&lt;h5&gt;&lt;b&gt;hp &lt;/b&gt;68 (8d10+24)&lt;/h5&gt;&lt;h5&gt;&lt;b&gt;Fort &lt;/b&gt;+9, &lt;b&gt;Ref &lt;/b&gt;+11, &lt;b&gt;Will &lt;/b&gt;+3&lt;/h5&gt;&lt;/div&gt;&lt;hr/&gt;&lt;div&gt;&lt;h5&gt;&lt;b&gt;OFFENSE&lt;/b&gt;&lt;/h5&gt;&lt;/div&gt;&lt;hr/&gt;&lt;div&gt;&lt;h5&gt;&lt;b&gt;Spd &lt;/b&gt;10 ft., fly 30 ft. (perfect)&lt;/h5&gt;&lt;h5&gt;&lt;b&gt;Melee &lt;/b&gt;3 bites +11 (1d6+4 plus poison)&lt;/h5&gt;&lt;h5&gt;&lt;b&gt;Space &lt;/b&gt;10 ft.; &lt;b&gt;Reach &lt;/b&gt;15 ft.&lt;/h5&gt;&lt;h5&gt;&lt;b&gt;Special Attacks &lt;/b&gt;poison&lt;/h5&gt;&lt;/div&gt;&lt;hr/&gt;&lt;div&gt;&lt;h5&gt;&lt;b&gt;STATISTICS&lt;/b&gt;&lt;/h5&gt;&lt;/div&gt;&lt;hr/&gt;&lt;div&gt;&lt;h5&gt;&lt;b&gt;Str &lt;/b&gt;18, &lt;b&gt;Dex &lt;/b&gt;17, &lt;b&gt;Con &lt;/b&gt;16, &lt;b&gt;Int &lt;/b&gt; 2, &lt;b&gt;Wis &lt;/b&gt;12, &lt;b&gt;Cha &lt;/b&gt;8&lt;/h5&gt;&lt;h5&gt;&lt;b&gt;Base Atk &lt;/b&gt;+8; &lt;b&gt;CMB &lt;/b&gt;+13; &lt;b&gt;CMD &lt;/b&gt;26 (30 vs. trip)&lt;/h5&gt;&lt;h5&gt;&lt;b&gt;Feats &lt;/b&gt;Combat Reflexes, Flyby Attack, Improved Initiative, Lightning Reflexes&lt;/h5&gt;&lt;h5&gt;&lt;b&gt;Skills &lt;/b&gt;Fly +9, Perception +12, Stealth +0&lt;/h5&gt;&lt;h5&gt;&lt;b&gt;SQ &lt;/b&gt;spill poison&lt;/h5&gt;&lt;/div&gt;&lt;hr/&gt;&lt;div&gt;&lt;h5&gt;&lt;b&gt;ECOLOGY&lt;/b&gt;&lt;/h5&gt;&lt;/div&gt;&lt;hr/&gt;&lt;div&gt;&lt;h5&gt;&lt;b&gt;Environment &lt;/b&gt; any tropical (First World)&lt;/h5&gt;&lt;h5&gt;&lt;b&gt;Organization &lt;/b&gt;solitary or shoal (6-24)&lt;/h5&gt;&lt;h5&gt;&lt;b&gt;Treasure &lt;/b&gt;none&lt;/h5&gt;&lt;/div&gt;&lt;hr/&gt;&lt;div&gt;&lt;h5&gt;&lt;b&gt;SPECIAL ABILITIES&lt;/b&gt;&lt;/h5&gt;&lt;/div&gt;&lt;hr/&gt;&lt;div&gt;&lt;h5&gt;&lt;b&gt;Poison (Su)&lt;/b&gt; &lt;i&gt;Levitation poison&lt;/i&gt;: Bite or contact-injury; &lt;i&gt;save&lt;/i&gt; Fort DC 16; &lt;i&gt;frequency&lt;/i&gt; 1/round for 5 rounds; &lt;i&gt;effect&lt;/i&gt; 1 Dexterity damage + &lt;i&gt;levitate&lt;/i&gt; (victim rises 10 feet as per the spell per failed &lt;i&gt;save&lt;/i&gt;); &lt;i&gt;cure&lt;/i&gt; 2 consecutive &lt;i&gt;save&lt;/i&gt;s. Skrik nettle poison can be cured by either &lt;i&gt;remove poison&lt;/i&gt; or &lt;i&gt;dispel magic&lt;/i&gt;, as if it were caster level 8th. The effect's CL equals the skrik nettle's Hit Dice. The save DC is Constitution-based. Spill &lt;h5&gt;&lt;b&gt;Poison (Su)&lt;/b&gt; Anytime a skrik nettle is damaged by a slashing or piercing melee weapon, it splashes its poison on the opponent who damaged it. That opponent must save or be affected by the skrik nettle's poison. Weapons with reach allow their wielders to avoid this effect.&lt;/h5&gt;&lt;/div&gt;&lt;br&gt;&lt;/br&gt;&lt;div&gt;&lt;h4&gt;&lt;p&gt;&lt;p&gt;Shoals of skrik nettles float through the skies of the First World. They sail like boats, driven before the wind and using their feathers to tack and turn. They sing as they fly, jabbering and chirping to each other in complex harmonies. The average skrik nettle shoal consists of three dozen or more of the majestic creatures, but these flocks are often split up during the roaring storms so common to the First World. Lone skrik nettles may be encountered in smaller numbers, confused and trying to find their way back to their kin. Skrik nettles range in size from a few inches across (for a newly spawned hatchling) to the size of gigantic, scintillating clouds. Most, however, are no more than 8 or 9 feet across.&lt;b&gt;&lt;/p&gt;&lt;p&gt;Ecology&lt;/b&gt;&lt;/p&gt;&lt;p&gt; Skrik nettles are primarily scavengers, although they will attack suitable prey when hungry. Their method of attack is curious. The sharp beaks of a skrik nettle drip with a magical poison that is injected when the creature bites a foe. The victim of the poison feels slightly nauseous and light-headed at first-and then begins to float off the ground. As long as the poison pumps through the veins of the skrik nettle's victim, the victim keeps floating up into the sky. The victim has no control over this magical levitation-unless she has some other method of controlling her flight, such as wings or magic, or she can grab a convenient tree branch, she will keep ascending until the poison wears off and gravity takes hold once more. The skrik nettles usually float up alongside their prey, keeping it floating by injecting more poison as soon as it starts to drop. Especially dangerous or hardshelled prey might be poisoned, allowed to rise, and then dropped repeatedly from a height until dead. The poison's effects seem to be rooted in magic, rather than venom, and dispelling the ailment has proven to be just as effective as bleeding a victim. Before aiding a victim, however, one must take caution to tie said creature down securely, as there are few deaths more ironic than being cured of a skrik nettle's poison only to instantly plunge to earth from a great height. Oddly, in addition to traditional remedies, killing a skrik nettle also instantly cancels the effects of its poison. Once every year, skrik nettles return to their shoal's spawning grounds to reproduce. The jellyfish-like creatures form hard, rugged eggs inside their bodies, then float gently down to the spawning ground-usually a jungle clearing or warm swamp-and dig nests with their tentacles. Skrik nettles are hermaphrodites, so each one lays its eggs and then fertilizes those of its neighbor (this cross-breeding strengthens future generations of skrik nettles). The average skrik nettle lays three or four eggs, whose size ranges from that of a clenched fist to that of a giant's skull. These eggs incubate in the warm earth for several days, during which time the skrik nettles patrol above the spawning ground, attacking anyone who might disturb the eggs. When ready to hatch, the eggs explode out of the ground and shoot into the sky, bursting into a swarm of newborn skrik nettles. Unwary travelers who slip past the patrolling skrik nettles can trigger a premature hatching if they walk over the spawning ground; such travelers may be pummeled by flying, rock-hard egg shards, or even carried into the sky by a particularly large hatchling. Hatchling skrik nettles are ravenously hungry when born. To provide for the needs of their young, skrik nettle shoals assemble caches of poisoned meat and float them over the spawning ground. A wary explorer can spot a spawning ground from afar if she notices rotting corpses hanging overhead. Skrik nettle eggs can often be sold to the fey. Some train young skrik nettles as songbirds, teaching all six beaks to sing in harmony. Others wrap skrik nettle eggs in cloth filled with golden dust or brightly colored pollen; when an egg prepared in such a manner flies into the sky and explodes upon hatching, the cloth's contents scatter across the sky like a beautiful firework. Such entertainments are popular at parties-though the ensuing swarm of carnivorous jellyfish swooping down on the guests is considered less enchanting.&lt;b&gt;&lt;/p&gt;&lt;p&gt;Habitat &amp; Society&lt;/b&gt;&lt;/p&gt;&lt;p&gt; Skrik nettles dwell amid the clouds, descending only to feed and procreate. They use their songs to keep the shoal together, flying toward the chirping music of their kin. Bards are often able to lure skrik nettles down to them with their enchanting melodies, but once within range, the poisonous creatures usually trade this performance for a live meal. Skrik nettles are not especially intelligent predators- thus, they eat the bounty of the land, or, if particularly lucky, snatch a dead or weak creature from the ground. While skittish, they retaliate when attacked, regarding the assault as a chance to feed. Settlements in regions where skrik nettle migrations are common usually keep a few sacrificial animals handy to lure the skrik nettles away during a hunt. The one exception is where the skrik nettle's spawning grounds are involved-during the time before a hatching, the skrik nettle shoal patrols the area around the spawning grounds and viciously attacks any trespassers. Skrik nettles are also a hazard to flyers. They lurk in low-hanging clouds, letting their tendrils trail down out of the mist. An unwary bird or flying creature can be stung, grabbed, and whisked off to be eaten in a matter of seconds. When scavenging, they fly at a low level above the landscape, letting their tendrils play over the ground as they search for carrion. Skrik nettles themselves have few natural predators. They are reputed to taste so light and airy that eating one is like trying to eat a soap bubble, albeit a soap bubble with a half-dozen stinging beaks. Skrik nettles perceive the world by sensing air currents and shifting vibrations through their sensitive tentacles; during storms or strong winds, they secure themselves in the forks of large trees and wait out the harsh weather. Some fey hunt the skrik nettle shoals in little flying boats for sport, bringing them down with weighted nets or leaden harpoons. A few fey even try riding skrik nettles, "docking" them to make them harmless by clamping their beaks shut and then hanging a saddle from the tentacles, but the creatures are too weak to make good steeds. It is also the fashion in some regions for noble faerie-maidens to be accompanied by a small flock of "docked" skrik nettles, each one bearing a fan, mirror, or basket of fruit in its tentacles. Others capture skrik nettles and train them to speak-the skrik nettles are not intelligent, but they can be taught to imitate the speech of the First World, much like parrots can learn to imitate human tongues. A trained skrik nettle can even hold conversations with itself, with each of its half-dozen tentacles imitating a different voice.&lt;/p&gt;&lt;/h4&gt;&lt;/div&gt;</t>
  </si>
  <si>
    <t>Ochre Eurypterid</t>
  </si>
  <si>
    <t>low-light vision, tremorsense 30 ft.; Perception +1</t>
  </si>
  <si>
    <t>14, touch 12, flat-footed 13</t>
  </si>
  <si>
    <t>(+1 Dex, +2 natural, +1 size)</t>
  </si>
  <si>
    <t>Fort +2, Ref +1, Will +1</t>
  </si>
  <si>
    <t>2 claws +0 (1d2-1), sting +0 (1d2-1 plus poison)</t>
  </si>
  <si>
    <t>5 ft. (10 ft. with sting)</t>
  </si>
  <si>
    <t>Str 8, Dex 13, Con 10, Int -, Wis 13, Cha 2</t>
  </si>
  <si>
    <t>Improved InitiativeB</t>
  </si>
  <si>
    <t>Swim +9 (uses Dexterity on Climb and Swim checks)</t>
  </si>
  <si>
    <t xml:space="preserve"> warm ocean</t>
  </si>
  <si>
    <t>solitary, pair, or swarm (3-12)</t>
  </si>
  <si>
    <t>Two large pincers grasp at the air before this sleek creature, while a finned tail bristling with a long, thin stinger rises from behind.</t>
  </si>
  <si>
    <t>Ochre</t>
  </si>
  <si>
    <t>AP 37</t>
  </si>
  <si>
    <t>Poison (Ex) Sting-injury; save Fort DC 10; frequency 1/round for 4 rounds; effect 1 Dex; cure 1 save.</t>
  </si>
  <si>
    <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t>
  </si>
  <si>
    <t>&lt;link rel="stylesheet"href="PF.css"&gt;&lt;div&gt;&lt;h2&gt;Ochre,  Eurypterid&lt;/h2&gt;&lt;h3&gt;&lt;i&gt;&lt;i&gt;Two large pincers grasp at the air before this sleek creature&lt;/i&gt;, &lt;i&gt;while a finned tail bristling with a long&lt;/i&gt;, &lt;i&gt;thin stinger rises from behind.&lt;/i&gt;&lt;/i&gt;&lt;/h3&gt;&lt;br&gt;&lt;/br&gt;&lt;/div&gt;&lt;div class="heading"&gt;&lt;p class="alignleft"&gt;Ochre Eurypterid&lt;/p&gt;&lt;p class="alignright"&gt;CR 1/3&lt;/p&gt;&lt;div style="clear: both;"&gt;&lt;/div&gt;&lt;/div&gt;&lt;div&gt;&lt;h5&gt;&lt;b&gt;XP &lt;/b&gt;135&lt;/h5&gt;&lt;h5&gt;N Small vermin (aquatic)&lt;/h5&gt;&lt;h5&gt;&lt;b&gt;Init &lt;/b&gt;+5; &lt;b&gt;Senses &lt;/b&gt;low-light vision, tremorsense 30 ft.; Perception +1&lt;/h5&gt;&lt;/div&gt;&lt;hr/&gt;&lt;div&gt;&lt;h5&gt;&lt;b&gt;DEFENSE&lt;/b&gt;&lt;/h5&gt;&lt;/div&gt;&lt;hr/&gt;&lt;div&gt;&lt;h5&gt;&lt;b&gt;AC &lt;/b&gt;14, touch 12, flat-footed 13 (+1 Dex, +2 natural, +1 size)&lt;/h5&gt;&lt;h5&gt;&lt;b&gt;hp &lt;/b&gt;4 (1d8)&lt;/h5&gt;&lt;h5&gt;&lt;b&gt;Fort &lt;/b&gt;+2, &lt;b&gt;Ref &lt;/b&gt;+1, &lt;b&gt;Will &lt;/b&gt;+1&lt;/h5&gt;&lt;h5&gt;&lt;b&gt;Immune &lt;/b&gt;mind-affecting effects&lt;/h5&gt;&lt;/div&gt;&lt;hr/&gt;&lt;div&gt;&lt;h5&gt;&lt;b&gt;OFFENSE&lt;/b&gt;&lt;/h5&gt;&lt;/div&gt;&lt;hr/&gt;&lt;div&gt;&lt;h5&gt;&lt;b&gt;Spd &lt;/b&gt;20 ft., swim 40 ft.&lt;/h5&gt;&lt;h5&gt;&lt;b&gt;Melee &lt;/b&gt;2 claws +0 (1d2-1), sting +0 (1d2-1 plus poison)&lt;/h5&gt;&lt;h5&gt;&lt;b&gt;Space &lt;/b&gt;5 ft.; &lt;b&gt;Reach &lt;/b&gt;5 ft. (10 ft. with sting)&lt;/h5&gt;&lt;/div&gt;&lt;hr/&gt;&lt;div&gt;&lt;h5&gt;&lt;b&gt;STATISTICS&lt;/b&gt;&lt;/h5&gt;&lt;/div&gt;&lt;hr/&gt;&lt;div&gt;&lt;h5&gt;&lt;b&gt;Str &lt;/b&gt;8, &lt;b&gt;Dex &lt;/b&gt;13, &lt;b&gt;Con &lt;/b&gt;10, &lt;b&gt;Int &lt;/b&gt; -, &lt;b&gt;Wis &lt;/b&gt;13, &lt;b&gt;Cha &lt;/b&gt;2&lt;/h5&gt;&lt;h5&gt;&lt;b&gt;Base Atk &lt;/b&gt;+0; &lt;b&gt;CMB &lt;/b&gt;-2; &lt;b&gt;CMD &lt;/b&gt;9&lt;/h5&gt;&lt;h5&gt;&lt;b&gt;Feats &lt;/b&gt;Improved Initiative&lt;sup&gt;B&lt;/sup&gt;&lt;/h5&gt;&lt;h5&gt;&lt;b&gt;Skills &lt;/b&gt;Swim +9 (uses Dexterity on Climb and Swim checks)&lt;/h5&gt;&lt;h5&gt;&lt;b&gt;SQ &lt;/b&gt;amphibious&lt;/h5&gt;&lt;/div&gt;&lt;hr/&gt;&lt;div&gt;&lt;h5&gt;&lt;b&gt;ECOLOGY&lt;/b&gt;&lt;/h5&gt;&lt;/div&gt;&lt;hr/&gt;&lt;div&gt;&lt;h5&gt;&lt;b&gt;Environment &lt;/b&gt; warm ocean&lt;/h5&gt;&lt;h5&gt;&lt;b&gt;Organization &lt;/b&gt;solitary, pair, or swarm (3-12)&lt;/h5&gt;&lt;h5&gt;&lt;b&gt;Treasure &lt;/b&gt;none&lt;/h5&gt;&lt;/div&gt;&lt;hr/&gt;&lt;div&gt;&lt;h5&gt;&lt;b&gt;SPECIAL ABILITIES&lt;/b&gt;&lt;/h5&gt;&lt;/div&gt;&lt;hr/&gt;&lt;div&gt;&lt;h5&gt;&lt;b&gt;Poison (Ex)&lt;/b&gt; Sting-injury; &lt;i&gt;save&lt;/i&gt; Fort DC 10; &lt;i&gt;frequency&lt;/i&gt; 1/round for 4 rounds; &lt;i&gt;effect&lt;/i&gt; 1 Dex; &lt;i&gt;cure&lt;/i&gt; 1 &lt;i&gt;save&lt;/i&gt;.&lt;/h5&gt;&lt;/div&gt;&lt;br&gt;&lt;/br&gt;&lt;div&gt;&lt;h4&gt;&lt;p&gt;&lt;p&gt;Known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</si>
  <si>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Common Eurypterid</t>
  </si>
  <si>
    <t>Fort +4, Ref +0, Will +1</t>
  </si>
  <si>
    <t>2 claws +1 (1d3), sting +1 (1d3 plus poison)</t>
  </si>
  <si>
    <t>Str 10, Dex 11, Con 12, Int -, Wis 13, Cha 2</t>
  </si>
  <si>
    <t>Swim +8</t>
  </si>
  <si>
    <t>Eurypterid</t>
  </si>
  <si>
    <t>Poison (Ex) Sting-injury; save Fort DC 12; frequency 1/round for 4 rounds; effect 1d2 Con; cure 1 save.</t>
  </si>
  <si>
    <t>&lt;link rel="stylesheet"href="PF.css"&gt;&lt;div&gt;&lt;h2&gt;Eurypterid, Common &lt;/h2&gt;&lt;h3&gt;&lt;i&gt;&lt;i&gt;Two large pincers grasp at the air before this sleek creature&lt;/i&gt;, &lt;i&gt;while a finned tail bristling with a long&lt;/i&gt;, &lt;i&gt;thin stinger rises from behind.&lt;/i&gt;&lt;/i&gt;&lt;/h3&gt;&lt;br&gt;&lt;/br&gt;&lt;/div&gt;&lt;div class="heading"&gt;&lt;p class="alignleft"&gt;Common Eurypterid&lt;/p&gt;&lt;p class="alignright"&gt;CR 1&lt;/p&gt;&lt;div style="clear: both;"&gt;&lt;/div&gt;&lt;/div&gt;&lt;div&gt;&lt;h5&gt;&lt;b&gt;XP &lt;/b&gt;400&lt;/h5&gt;&lt;h5&gt;N Medium vermin (aquatic)&lt;/h5&gt;&lt;h5&gt;&lt;b&gt;Init &lt;/b&gt;+4; &lt;b&gt;Senses &lt;/b&gt;low-light vision, tremorsense 30 ft.; Perception +1&lt;/h5&gt;&lt;/div&gt;&lt;hr/&gt;&lt;div&gt;&lt;h5&gt;&lt;b&gt;DEFENSE&lt;/b&gt;&lt;/h5&gt;&lt;/div&gt;&lt;hr/&gt;&lt;div&gt;&lt;h5&gt;&lt;b&gt;AC &lt;/b&gt;14, touch 10, flat-footed 14 (+4 natural)&lt;/h5&gt;&lt;h5&gt;&lt;b&gt;hp &lt;/b&gt;11 (2d8+2)&lt;/h5&gt;&lt;h5&gt;&lt;b&gt;Fort &lt;/b&gt;+4, &lt;b&gt;Ref &lt;/b&gt;+0, &lt;b&gt;Will &lt;/b&gt;+1&lt;/h5&gt;&lt;h5&gt;&lt;b&gt;Immune &lt;/b&gt;mind-affecting effects&lt;/h5&gt;&lt;/div&gt;&lt;hr/&gt;&lt;div&gt;&lt;h5&gt;&lt;b&gt;OFFENSE&lt;/b&gt;&lt;/h5&gt;&lt;/div&gt;&lt;hr/&gt;&lt;div&gt;&lt;h5&gt;&lt;b&gt;Spd &lt;/b&gt;20 ft., swim 40 ft.&lt;/h5&gt;&lt;h5&gt;&lt;b&gt;Melee &lt;/b&gt;2 claws +1 (1d3), sting +1 (1d3 plus poison)&lt;/h5&gt;&lt;h5&gt;&lt;b&gt;Space &lt;/b&gt;5 ft.; &lt;b&gt;Reach &lt;/b&gt;5 ft. (10 ft. with sting)&lt;/h5&gt;&lt;/div&gt;&lt;hr/&gt;&lt;div&gt;&lt;h5&gt;&lt;b&gt;STATISTICS&lt;/b&gt;&lt;/h5&gt;&lt;/div&gt;&lt;hr/&gt;&lt;div&gt;&lt;h5&gt;&lt;b&gt;Str &lt;/b&gt;10, &lt;b&gt;Dex &lt;/b&gt;11, &lt;b&gt;Con &lt;/b&gt;12, &lt;b&gt;Int &lt;/b&gt; -, &lt;b&gt;Wis &lt;/b&gt;13, &lt;b&gt;Cha &lt;/b&gt;2&lt;/h5&gt;&lt;h5&gt;&lt;b&gt;Base Atk &lt;/b&gt;+1; &lt;b&gt;CMB &lt;/b&gt;+1; &lt;b&gt;CMD &lt;/b&gt;11&lt;/h5&gt;&lt;h5&gt;&lt;b&gt;Feats &lt;/b&gt;Improved Initiative&lt;sup&gt;B&lt;/sup&gt;&lt;/h5&gt;&lt;h5&gt;&lt;b&gt;Skills &lt;/b&gt;Swim +8&lt;/h5&gt;&lt;h5&gt;&lt;b&gt;SQ &lt;/b&gt;amphibious&lt;/h5&gt;&lt;/div&gt;&lt;hr/&gt;&lt;div&gt;&lt;h5&gt;&lt;b&gt;ECOLOGY&lt;/b&gt;&lt;/h5&gt;&lt;/div&gt;&lt;hr/&gt;&lt;div&gt;&lt;h5&gt;&lt;b&gt;Environment &lt;/b&gt; temperate or warm ocean&lt;/h5&gt;&lt;h5&gt;&lt;b&gt;Organization &lt;/b&gt;solitary, pair, or swarm (3-12)&lt;/h5&gt;&lt;h5&gt;&lt;b&gt;Treasure &lt;/b&gt;none&lt;/h5&gt;&lt;/div&gt;&lt;hr/&gt;&lt;div&gt;&lt;h5&gt;&lt;b&gt;SPECIAL ABILITIES&lt;/b&gt;&lt;/h5&gt;&lt;/div&gt;&lt;hr/&gt;&lt;div&gt;&lt;h5&gt;&lt;b&gt;Poison (Ex)&lt;/b&gt; Sting-injury; &lt;i&gt;save&lt;/i&gt; Fort DC 12; &lt;i&gt;frequency&lt;/i&gt; 1/round for 4 rounds; &lt;i&gt;effect&lt;/i&gt; 1d2 Con; &lt;i&gt;cure&lt;/i&gt; 1 &lt;i&gt;save&lt;/i&gt;.&lt;/h5&gt;&lt;/div&gt;&lt;br&gt;&lt;/br&gt;&lt;div&gt;&lt;h4&gt;&lt;p&gt;&lt;p&gt;Known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</si>
  <si>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Bluetip Eurypterid</t>
  </si>
  <si>
    <t>2 claws +8 (1d6+4), sting +8 (1d4+4 plus poison)</t>
  </si>
  <si>
    <t>10 ft. (15 ft. with sting)</t>
  </si>
  <si>
    <t>Str 18, Dex 17, Con 16, Int -, Wis 13, Cha 2</t>
  </si>
  <si>
    <t>Improved InitiativeB, Lightning ReflexesB</t>
  </si>
  <si>
    <t>Swim +12</t>
  </si>
  <si>
    <t>Poison (Ex) Sting-injury; save Fort DC 16; frequency 1/round for 6 rounds; effect 1d4 Con; cure 2 consecutive saves.</t>
  </si>
  <si>
    <t>&lt;link rel="stylesheet"href="PF.css"&gt;&lt;div&gt;&lt;h2&gt;Eurypterid, Bluetip &lt;/h2&gt;&lt;h3&gt;&lt;i&gt;&lt;i&gt;Two large pincers grasp at the air before this sleek creature&lt;/i&gt;, &lt;i&gt;while a finned tail bristling with a long&lt;/i&gt;, &lt;i&gt;thin stinger rises from behind.&lt;/i&gt;&lt;/i&gt;&lt;/h3&gt;&lt;br&gt;&lt;/br&gt;&lt;/div&gt;&lt;div class="heading"&gt;&lt;p class="alignleft"&gt;Bluetip Eurypterid&lt;/p&gt;&lt;p class="alignright"&gt;CR 5&lt;/p&gt;&lt;div style="clear: both;"&gt;&lt;/div&gt;&lt;/div&gt;&lt;div&gt;&lt;h5&gt;&lt;b&gt;XP &lt;/b&gt;1,600&lt;/h5&gt;&lt;h5&gt;N Large vermin (aquatic)&lt;/h5&gt;&lt;h5&gt;&lt;b&gt;Init &lt;/b&gt;+7; &lt;b&gt;Senses &lt;/b&gt;low-light vision, tremorsense 30 ft.; Perception +1&lt;/h5&gt;&lt;/div&gt;&lt;hr/&gt;&lt;div&gt;&lt;h5&gt;&lt;b&gt;DEFENSE&lt;/b&gt;&lt;/h5&gt;&lt;/div&gt;&lt;hr/&gt;&lt;div&gt;&lt;h5&gt;&lt;b&gt;AC &lt;/b&gt;19, touch 12, flat-footed 16 (+3 Dex, +7 natural, -1 size)&lt;/h5&gt;&lt;h5&gt;&lt;b&gt;hp &lt;/b&gt;52 (7d8+21)&lt;/h5&gt;&lt;h5&gt;&lt;b&gt;Fort &lt;/b&gt;+8, &lt;b&gt;Ref &lt;/b&gt;+7, &lt;b&gt;Will &lt;/b&gt;+3&lt;/h5&gt;&lt;h5&gt;&lt;b&gt;Immune &lt;/b&gt;mind-affecting effects&lt;/h5&gt;&lt;/div&gt;&lt;hr/&gt;&lt;div&gt;&lt;h5&gt;&lt;b&gt;OFFENSE&lt;/b&gt;&lt;/h5&gt;&lt;/div&gt;&lt;hr/&gt;&lt;div&gt;&lt;h5&gt;&lt;b&gt;Spd &lt;/b&gt;20 ft., swim 60 ft.&lt;/h5&gt;&lt;h5&gt;&lt;b&gt;Melee &lt;/b&gt;2 claws +8 (1d6+4), sting +8 (1d4+4 plus poison)&lt;/h5&gt;&lt;h5&gt;&lt;b&gt;Space &lt;/b&gt;10 ft.; &lt;b&gt;Reach &lt;/b&gt;10 ft. (15 ft. with sting)&lt;/h5&gt;&lt;h5&gt;&lt;b&gt;Special Attacks &lt;/b&gt;pounce&lt;/h5&gt;&lt;/div&gt;&lt;hr/&gt;&lt;div&gt;&lt;h5&gt;&lt;b&gt;STATISTICS&lt;/b&gt;&lt;/h5&gt;&lt;/div&gt;&lt;hr/&gt;&lt;div&gt;&lt;h5&gt;&lt;b&gt;Str &lt;/b&gt;18, &lt;b&gt;Dex &lt;/b&gt;17, &lt;b&gt;Con &lt;/b&gt;16, &lt;b&gt;Int &lt;/b&gt; -, &lt;b&gt;Wis &lt;/b&gt;13, &lt;b&gt;Cha &lt;/b&gt;2&lt;/h5&gt;&lt;h5&gt;&lt;b&gt;Base Atk &lt;/b&gt;+5; &lt;b&gt;CMB &lt;/b&gt;+10; &lt;b&gt;CMD &lt;/b&gt;23&lt;/h5&gt;&lt;h5&gt;&lt;b&gt;Feats &lt;/b&gt;Improved Initiative&lt;sup&gt;B&lt;/sup&gt;, Lightning Reflexes&lt;sup&gt;B&lt;/sup&gt;&lt;/h5&gt;&lt;h5&gt;&lt;b&gt;Skills &lt;/b&gt;Swim +12&lt;/h5&gt;&lt;h5&gt;&lt;b&gt;SQ &lt;/b&gt;amphibious&lt;/h5&gt;&lt;/div&gt;&lt;hr/&gt;&lt;div&gt;&lt;h5&gt;&lt;b&gt;ECOLOGY&lt;/b&gt;&lt;/h5&gt;&lt;/div&gt;&lt;hr/&gt;&lt;div&gt;&lt;h5&gt;&lt;b&gt;Environment &lt;/b&gt; temperate or warm ocean&lt;/h5&gt;&lt;h5&gt;&lt;b&gt;Organization &lt;/b&gt;solitary or pair&lt;/h5&gt;&lt;h5&gt;&lt;b&gt;Treasure &lt;/b&gt;none&lt;/h5&gt;&lt;/div&gt;&lt;hr/&gt;&lt;div&gt;&lt;h5&gt;&lt;b&gt;SPECIAL ABILITIES&lt;/b&gt;&lt;/h5&gt;&lt;/div&gt;&lt;hr/&gt;&lt;div&gt;&lt;h5&gt;&lt;b&gt;Poison (Ex)&lt;/b&gt; Sting-injury; &lt;i&gt;save&lt;/i&gt; Fort DC 16; &lt;i&gt;frequency&lt;/i&gt; 1/round for 6 rounds; &lt;i&gt;effect&lt;/i&gt; 1d4 Con; &lt;i&gt;cure&lt;/i&gt; 2 consecutive &lt;i&gt;save&lt;/i&gt;s.&lt;/h5&gt;&lt;/div&gt;&lt;br&gt;&lt;/br&gt;&lt;div&gt;&lt;h4&gt;&lt;p&gt;&lt;p&gt;Known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</si>
  <si>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Spiny Eurypterid</t>
  </si>
  <si>
    <t>22, touch 7, flat-footed 22</t>
  </si>
  <si>
    <t>(-1 Dex, +15 natural, -2 size)</t>
  </si>
  <si>
    <t>Fort +13, Ref +3, Will +5</t>
  </si>
  <si>
    <t>mind-affecting effects Defensive Abilities spiny carapace</t>
  </si>
  <si>
    <t>10 ft., swim 40 ft.</t>
  </si>
  <si>
    <t>2 claws +15 (1d8+8/19-20), sting +15 (1d6+8 plus poison)</t>
  </si>
  <si>
    <t>15 ft. (20 ft. with sting)</t>
  </si>
  <si>
    <t>rend (2 claws, 1d6+12)</t>
  </si>
  <si>
    <t>Str 26, Dex 9, Con 20, Int -, Wis 13, Cha 2</t>
  </si>
  <si>
    <t>Improved Critical (claw)B, Improved InitiativeB</t>
  </si>
  <si>
    <t>Swim +16</t>
  </si>
  <si>
    <t>Poison (Ex) Sting-injury; save Fort DC 21; frequency 1/round for 6 rounds; effect 1d4 Con and 1d2 Dex; cure 2 consecutive saves. Spiny Carapace (Ex) The spiny eurypterid's carapace is covered with thousands of razor-sharp spines. Any creature that attacks a spiny eurypterid with a light weapon, unarmed strike, or natural attack takes 1d6 points of piercing damage. Any creature that grapples or is grappled by a spiny eurypterid automatically takes 2d6 points of piercing damage per round the grapple is maintained.</t>
  </si>
  <si>
    <t>&lt;link rel="stylesheet"href="PF.css"&gt;&lt;div&gt;&lt;h2&gt;Eurypterid, Spiny &lt;/h2&gt;&lt;h3&gt;&lt;i&gt;&lt;i&gt;Two large pincers grasp at the air before this sleek creature&lt;/i&gt;, &lt;i&gt;while a finned tail bristling with a long&lt;/i&gt;, &lt;i&gt;thin stinger rises from behind.&lt;/i&gt;&lt;/i&gt;&lt;/h3&gt;&lt;br&gt;&lt;/br&gt;&lt;/div&gt;&lt;div class="heading"&gt;&lt;p class="alignleft"&gt;Spiny Eurypterid&lt;/p&gt;&lt;p class="alignright"&gt;CR 9&lt;/p&gt;&lt;div style="clear: both;"&gt;&lt;/div&gt;&lt;/div&gt;&lt;div&gt;&lt;h5&gt;&lt;b&gt;XP &lt;/b&gt;6,400&lt;/h5&gt;&lt;h5&gt;N Huge vermin (aquatic)&lt;/h5&gt;&lt;h5&gt;&lt;b&gt;Init &lt;/b&gt;+3; &lt;b&gt;Senses &lt;/b&gt;low-light vision, tremorsense 30 ft.; Perception +1&lt;/h5&gt;&lt;/div&gt;&lt;hr/&gt;&lt;div&gt;&lt;h5&gt;&lt;b&gt;DEFENSE&lt;/b&gt;&lt;/h5&gt;&lt;/div&gt;&lt;hr/&gt;&lt;div&gt;&lt;h5&gt;&lt;b&gt;AC &lt;/b&gt;22, touch 7, flat-footed 22 (-1 Dex, +15 natural, -2 size)&lt;/h5&gt;&lt;h5&gt;&lt;b&gt;hp &lt;/b&gt;114 (12d8+60)&lt;/h5&gt;&lt;h5&gt;&lt;b&gt;Fort &lt;/b&gt;+13, &lt;b&gt;Ref &lt;/b&gt;+3, &lt;b&gt;Will &lt;/b&gt;+5&lt;/h5&gt;&lt;h5&gt;&lt;b&gt;Immune &lt;/b&gt;mind-affecting effects Defensive Abilities spiny carapace&lt;/h5&gt;&lt;/div&gt;&lt;hr/&gt;&lt;div&gt;&lt;h5&gt;&lt;b&gt;OFFENSE&lt;/b&gt;&lt;/h5&gt;&lt;/div&gt;&lt;hr/&gt;&lt;div&gt;&lt;h5&gt;&lt;b&gt;Spd &lt;/b&gt;10 ft., swim 40 ft.&lt;/h5&gt;&lt;h5&gt;&lt;b&gt;Melee &lt;/b&gt;2 claws +15 (1d8+8/19-20), sting +15 (1d6+8 plus poison)&lt;/h5&gt;&lt;h5&gt;&lt;b&gt;Space &lt;/b&gt;15 ft.; &lt;b&gt;Reach &lt;/b&gt;15 ft. (20 ft. with sting)&lt;/h5&gt;&lt;h5&gt;&lt;b&gt;Special Attacks &lt;/b&gt;rend (2 claws, 1d6+12)&lt;/h5&gt;&lt;/div&gt;&lt;hr/&gt;&lt;div&gt;&lt;h5&gt;&lt;b&gt;STATISTICS&lt;/b&gt;&lt;/h5&gt;&lt;/div&gt;&lt;hr/&gt;&lt;div&gt;&lt;h5&gt;&lt;b&gt;Str &lt;/b&gt;26, &lt;b&gt;Dex &lt;/b&gt;9, &lt;b&gt;Con &lt;/b&gt;20, &lt;b&gt;Int &lt;/b&gt; -, &lt;b&gt;Wis &lt;/b&gt;13, &lt;b&gt;Cha &lt;/b&gt;2&lt;/h5&gt;&lt;h5&gt;&lt;b&gt;Base Atk &lt;/b&gt;+9; &lt;b&gt;CMB &lt;/b&gt;+19; &lt;b&gt;CMD &lt;/b&gt;28&lt;/h5&gt;&lt;h5&gt;&lt;b&gt;Feats &lt;/b&gt;Improved Critical (claw)&lt;sup&gt;B&lt;/sup&gt;, Improved Initiative&lt;sup&gt;B&lt;/sup&gt;&lt;/h5&gt;&lt;h5&gt;&lt;b&gt;Skills &lt;/b&gt;Swim +16&lt;/h5&gt;&lt;h5&gt;&lt;b&gt;SQ &lt;/b&gt;amphibious&lt;/h5&gt;&lt;/div&gt;&lt;hr/&gt;&lt;div&gt;&lt;h5&gt;&lt;b&gt;ECOLOGY&lt;/b&gt;&lt;/h5&gt;&lt;/div&gt;&lt;hr/&gt;&lt;div&gt;&lt;h5&gt;&lt;b&gt;Environment &lt;/b&gt; warm ocean&lt;/h5&gt;&lt;h5&gt;&lt;b&gt;Organization &lt;/b&gt;solitary&lt;/h5&gt;&lt;h5&gt;&lt;b&gt;Treasure &lt;/b&gt;none&lt;/h5&gt;&lt;/div&gt;&lt;hr/&gt;&lt;div&gt;&lt;h5&gt;&lt;b&gt;SPECIAL ABILITIES&lt;/b&gt;&lt;/h5&gt;&lt;/div&gt;&lt;hr/&gt;&lt;div&gt;&lt;h5&gt;&lt;b&gt;Poison (Ex)&lt;/b&gt; Sting-injury; &lt;i&gt;save&lt;/i&gt; Fort DC 21; &lt;i&gt;frequency&lt;/i&gt; 1/round for 6 rounds; &lt;i&gt;effect&lt;/i&gt; 1d4 Con and 1d2 Dex; &lt;i&gt;cure&lt;/i&gt; 2 consecutive &lt;i&gt;save&lt;/i&gt;s. &lt;/h5&gt;&lt;h5&gt;&lt;b&gt;Spiny Carapace (Ex)&lt;/b&gt; The spiny eurypterid's carapace is covered with thousands of razor-sharp spines. Any creature that attacks a spiny eurypterid with a light weapon, unarmed strike, or natural attack takes 1d6 points of piercing damage. Any creature that grapples or is grappled by a spiny eurypterid automatically takes 2d6 points of piercing damage per round the grapple is maintained.&lt;/h5&gt;&lt;/div&gt;&lt;br&gt;&lt;/br&gt;&lt;div&gt;&lt;h4&gt;&lt;p&gt;&lt;p&gt;Known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</si>
  <si>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Spitting Eurypterid</t>
  </si>
  <si>
    <t>26, touch 6, flat-footed 26</t>
  </si>
  <si>
    <t>(+20 natural, -4 size)</t>
  </si>
  <si>
    <t>Fort +17, Ref +5, Will +6</t>
  </si>
  <si>
    <t>2 claws +20 (1d8+12), sting +20 (2d6+12 plus poison)</t>
  </si>
  <si>
    <t>20 ft. (30 ft. with sting)</t>
  </si>
  <si>
    <t>spit</t>
  </si>
  <si>
    <t>Str 34, Dex 10, Con 24, Int -, Wis 13, Cha 2</t>
  </si>
  <si>
    <t>Swim +20</t>
  </si>
  <si>
    <t>Poison (Ex) Sting-injury; save Fort DC 25; frequency 1/round for 6 rounds; effect 1d6 Con and 1d4 Dex; cure 2 consecutive saves. Spit (Ex) A spitting eurypterid can expel a high-pressure jet of water from a vent just below its mouth with startling accuracy and force. This spit attack is equally effective above or below water, creating a 40-foot line that inflicts 10d6 points of nonlethal damage to all creatures in the area of effect. In addition, creatures that take damage from this jet of water are stunned for 1 round. A DC 25 Fortitude save halves the damage and negates the stun effect. Once a spitting eurypterid uses this ability, it cannot use it again until it takes a full-round action while completely submerged to draw more water into its body. The save DC is Constitution-based.</t>
  </si>
  <si>
    <t>&lt;link rel="stylesheet"href="PF.css"&gt;&lt;div&gt;&lt;h2&gt;Eurypterid, Spitting &lt;/h2&gt;&lt;h3&gt;&lt;i&gt;&lt;i&gt;Two large pincers grasp at the air before this sleek creature&lt;/i&gt;, &lt;i&gt;while a finned tail bristling with a long&lt;/i&gt;, &lt;i&gt;thin stinger rises from behind.&lt;/i&gt;&lt;/i&gt;&lt;/h3&gt;&lt;br&gt;&lt;/br&gt;&lt;/div&gt;&lt;div class="heading"&gt;&lt;p class="alignleft"&gt;Spitting Eurypterid&lt;/p&gt;&lt;p class="alignright"&gt;CR 12&lt;/p&gt;&lt;div style="clear: both;"&gt;&lt;/div&gt;&lt;/div&gt;&lt;div&gt;&lt;h5&gt;&lt;b&gt;XP &lt;/b&gt;19,200&lt;/h5&gt;&lt;h5&gt;N Gargantuan vermin (aquatic)&lt;/h5&gt;&lt;h5&gt;&lt;b&gt;Init &lt;/b&gt;+4; &lt;b&gt;Senses &lt;/b&gt;low-light vision, tremorsense 30 ft.; Perception +1&lt;/h5&gt;&lt;/div&gt;&lt;hr/&gt;&lt;div&gt;&lt;h5&gt;&lt;b&gt;DEFENSE&lt;/b&gt;&lt;/h5&gt;&lt;/div&gt;&lt;hr/&gt;&lt;div&gt;&lt;h5&gt;&lt;b&gt;AC &lt;/b&gt;26, touch 6, flat-footed 26 (+20 natural, -4 size)&lt;/h5&gt;&lt;h5&gt;&lt;b&gt;hp &lt;/b&gt;184 (16d8+112)&lt;/h5&gt;&lt;h5&gt;&lt;b&gt;Fort &lt;/b&gt;+17, &lt;b&gt;Ref &lt;/b&gt;+5, &lt;b&gt;Will &lt;/b&gt;+6&lt;/h5&gt;&lt;h5&gt;&lt;b&gt;Immune &lt;/b&gt;mind-affecting effects&lt;/h5&gt;&lt;/div&gt;&lt;hr/&gt;&lt;div&gt;&lt;h5&gt;&lt;b&gt;OFFENSE&lt;/b&gt;&lt;/h5&gt;&lt;/div&gt;&lt;hr/&gt;&lt;div&gt;&lt;h5&gt;&lt;b&gt;Spd &lt;/b&gt;10 ft., swim 40 ft.&lt;/h5&gt;&lt;h5&gt;&lt;b&gt;Melee &lt;/b&gt;2 claws +20 (1d8+12), sting +20 (2d6+12 plus poison)&lt;/h5&gt;&lt;h5&gt;&lt;b&gt;Space &lt;/b&gt;20 ft.; &lt;b&gt;Reach &lt;/b&gt;20 ft. (30 ft. with sting)&lt;/h5&gt;&lt;h5&gt;&lt;b&gt;Special Attacks &lt;/b&gt;spit&lt;/h5&gt;&lt;/div&gt;&lt;hr/&gt;&lt;div&gt;&lt;h5&gt;&lt;b&gt;STATISTICS&lt;/b&gt;&lt;/h5&gt;&lt;/div&gt;&lt;hr/&gt;&lt;div&gt;&lt;h5&gt;&lt;b&gt;Str &lt;/b&gt;34, &lt;b&gt;Dex &lt;/b&gt;10, &lt;b&gt;Con &lt;/b&gt;24, &lt;b&gt;Int &lt;/b&gt; -, &lt;b&gt;Wis &lt;/b&gt;13, &lt;b&gt;Cha &lt;/b&gt;2&lt;/h5&gt;&lt;h5&gt;&lt;b&gt;Base Atk &lt;/b&gt;+12; &lt;b&gt;CMB &lt;/b&gt;+28; &lt;b&gt;CMD &lt;/b&gt;38&lt;/h5&gt;&lt;h5&gt;&lt;b&gt;Feats &lt;/b&gt;Improved Initiative&lt;sup&gt;B&lt;/sup&gt;&lt;/h5&gt;&lt;h5&gt;&lt;b&gt;Skills &lt;/b&gt;Swim +20&lt;/h5&gt;&lt;h5&gt;&lt;b&gt;SQ &lt;/b&gt;amphibious&lt;/h5&gt;&lt;/div&gt;&lt;hr/&gt;&lt;div&gt;&lt;h5&gt;&lt;b&gt;ECOLOGY&lt;/b&gt;&lt;/h5&gt;&lt;/div&gt;&lt;hr/&gt;&lt;div&gt;&lt;h5&gt;&lt;b&gt;Environment &lt;/b&gt; temperate or warm ocean&lt;/h5&gt;&lt;h5&gt;&lt;b&gt;Organization &lt;/b&gt;solitary&lt;/h5&gt;&lt;h5&gt;&lt;b&gt;Treasure &lt;/b&gt;none&lt;/h5&gt;&lt;/div&gt;&lt;hr/&gt;&lt;div&gt;&lt;h5&gt;&lt;b&gt;SPECIAL ABILITIES&lt;/b&gt;&lt;/h5&gt;&lt;/div&gt;&lt;hr/&gt;&lt;div&gt;&lt;h5&gt;&lt;b&gt;Poison (Ex)&lt;/b&gt; Sting-injury; &lt;i&gt;save&lt;/i&gt; Fort DC 25; &lt;i&gt;frequency&lt;/i&gt; 1/round for 6 rounds; &lt;i&gt;effect&lt;/i&gt; 1d6 Con and 1d4 Dex; &lt;i&gt;cure&lt;/i&gt; 2 consecutive &lt;i&gt;save&lt;/i&gt;s. &lt;/h5&gt;&lt;h5&gt;&lt;b&gt;Spit (Ex)&lt;/b&gt; A spitting eurypterid can expel a high-pressure jet of water from a vent just below its mouth with startling accuracy and force. This spit attack is equally effective above or below water, creating a 40-foot line that inflicts 10d6 points of nonlethal damage to all creatures in the area of effect. In addition, creatures that take damage from this jet of water are stunned for 1 round. A DC 25 Fortitude save halves the damage and negates the stun effect. Once a spitting eurypterid uses this ability, it cannot use it again until it takes a full-round action while completely submerged to draw more water into its body. The save DC is Constitution-based.&lt;/h5&gt;&lt;/div&gt;&lt;br&gt;&lt;/br&gt;&lt;div&gt;&lt;h4&gt;&lt;p&gt;&lt;p&gt;Known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</si>
  <si>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Undead Ningyo</t>
  </si>
  <si>
    <t>Fort +3, Ref +1, Will +5</t>
  </si>
  <si>
    <t>2 claws +3 (1d3+1), bite +3 (1d4+1)</t>
  </si>
  <si>
    <t>group grapplers, startle</t>
  </si>
  <si>
    <t>Str 12, Dex 13, Con -, Int 5, Wis 15, Cha 16</t>
  </si>
  <si>
    <t>Step Up</t>
  </si>
  <si>
    <t>Stealth +9, Swim +10</t>
  </si>
  <si>
    <t>nocturnal undeath, poison flesh</t>
  </si>
  <si>
    <t xml:space="preserve"> any aquatic or land</t>
  </si>
  <si>
    <t>solitary, pair, or exhibit (3-15)</t>
  </si>
  <si>
    <t>The repulsively fused features of a dried fish and desiccated humanoid combine in these monstrous remains. The crackle of tiny grinding bones and the hiss of parched scales whisper with every motion as the snarling miniature mummy drags its shriveled corpse forward.</t>
  </si>
  <si>
    <t>Ningyo</t>
  </si>
  <si>
    <t>Startle (Su) Any creature of 5 Hit Dice or fewer that is attacked by an undead ningyo in a surprise round must make a DC 14 Will save or be frightened for 1d4 rounds. If the subject succeeds on a Will save, it is shaken for 1 round. Whether or not the save is successful, the affected creature is immune to the same undead ningyo's startle attack for 24 hours. Creatures with 6 or more HD are immune to this effect. This is a mind-affecting fear effect. The save DC is Charisma-based.</t>
  </si>
  <si>
    <t>The bane of fishermen and divers, ningyos lurk in tropical waters, gorging themselves on fish and attacking anything they can sink their tiny fangs into. Nasty little things, these primitive, miniature mer-monsters are bogeymen of the sea, often attacking seagoers, ships, and fishing tackle out of both blind ravenousness and blunt stupidity. With little more organization or society than a school of sharks, these cannibalistic half-simian, half-fish terrors swarm by night and can easily drag those caught on moonlit waters down to drown amid a sea of tiny claws and needling teeth. Yet for all their animal ferocity, ningyos are most notorious for their unquiet deaths. Said by natives to be too mean and stupid to die, a slain ningyo always returns to life by night, obliviously adopting old habits or dragging itself forth from the water to find its killer. By day, though, undead ningyos turn back into normal corpses, sometimes washing up on shore as gruesome and fascinating-but potentially deadly-curiosities. While the knowledgeable burn the eerie corpses they find along the coast, more than one foolhardy beachcomber has collected such an oddity, only to later awake in terror, the tiny withered claws and broken teeth of his weird curio savaging him in the dark. Ningyos measure approximately 2 to 2-1/2 feet long from head to tail, and weigh 6 to 9 pounds. Ningyos on Golarion Ningyos have harassed and terrorized those dwelling along warm coasts for ages, proving most common along the west coast of Garund and the eastern shores of Arcadia. Well informed by the native folklore of those areas, most locals easily avoid and deal with the nasty mer-creatures. Visitors and invaders of such areas, though, are rarely so well informed. The Fetching Fishwife: This saltencrusted beach house-turned-inn teeters on a rocky beach a short ride north of Eleder. Popular with visitors and those seeking to escape the city's roughand- tumble confusion, the Fishwife offers fine rooms, good food, and a collection of eclectic decor- from bestial trophies and wall mountings to native artistry. It also bears a curse. Four guests and two owners have met gruesome deaths in the inn, and the most recent landlord quietly fled Sargava, leaving the keys to the house and a tiny, withered claw to his estranged brother. Kimbal Pall, the current owner, now runs the tavern, having no idea he holds a piece of an undead ningyo lurking in his collection. Treasure at Bloodcove: The treacherous inlets southwest of Bloodcove have long been a favorite stop for Shackles pirates, those with both booty to bury and plots to pillage the Kaava Lands' coastal tribes. Recently, a masked shaman has been sighted wandering between these coves, attended by a large, murderous swarm of ningyos. Although the witch doctor seems to only feed the nasty sea monsters fish heads and bird carcasses, they obey her every command, driving off the curious as they endlessly scour the sea floor, as if for some unknown treasure.</t>
  </si>
  <si>
    <t>&lt;link rel="stylesheet"href="PF.css"&gt;&lt;div&gt;&lt;h2&gt;Ningyo, Undead &lt;/h2&gt;&lt;h3&gt;&lt;i&gt;The repulsively fused features of a dried fish and desiccated humanoid combine in these monstrous remains. The crackle of tiny grinding bones and the hiss of parched scales whisper with every motion as the snarling miniature mummy drags its shriveled corpse forward.&lt;/i&gt;&lt;/h3&gt;&lt;br&gt;&lt;/br&gt;&lt;/div&gt;&lt;div class="heading"&gt;&lt;p class="alignleft"&gt;Undead Ningyo&lt;/p&gt;&lt;p class="alignright"&gt;&lt;i&gt;CR&lt;/i&gt; 1&lt;/p&gt;&lt;div style="clear: both;"&gt;&lt;/div&gt;&lt;/div&gt;&lt;div&gt;&lt;h5&gt;&lt;b&gt;XP &lt;/b&gt;400&lt;/h5&gt;&lt;h5&gt;NE Small undead (aquatic)&lt;/h5&gt;&lt;h5&gt;&lt;b&gt;Init &lt;/b&gt;+1; &lt;b&gt;Senses &lt;/b&gt;Perception +2&lt;/h5&gt;&lt;/div&gt;&lt;hr/&gt;&lt;div&gt;&lt;h5&gt;&lt;b&gt;DEFENSE&lt;/b&gt;&lt;/h5&gt;&lt;/div&gt;&lt;hr/&gt;&lt;div&gt;&lt;h5&gt;&lt;b&gt;AC &lt;/b&gt;14, touch 12, flat-footed 13 (+1 Dex, +2 natural, +1 size)&lt;/h5&gt;&lt;h5&gt;&lt;b&gt;hp &lt;/b&gt;15 (2d8+6)&lt;/h5&gt;&lt;h5&gt;&lt;b&gt;Fort &lt;/b&gt;+3, &lt;b&gt;Ref &lt;/b&gt;+1, &lt;b&gt;Will &lt;/b&gt;+5&lt;/h5&gt;&lt;h5&gt;&lt;b&gt;Immune &lt;/b&gt;undead traits&lt;/h5&gt;&lt;/div&gt;&lt;hr/&gt;&lt;div&gt;&lt;h5&gt;&lt;b&gt;OFFENSE&lt;/b&gt;&lt;/h5&gt;&lt;/div&gt;&lt;hr/&gt;&lt;div&gt;&lt;h5&gt;&lt;b&gt;Spd &lt;/b&gt;10 ft., swim 20 ft.&lt;/h5&gt;&lt;h5&gt;&lt;b&gt;Melee &lt;/b&gt;2 claws +3 (1d3+1), bite +3 (1d4+1)&lt;/h5&gt;&lt;h5&gt;&lt;b&gt;Space &lt;/b&gt;5 ft.; &lt;b&gt;Reach &lt;/b&gt;5 ft.&lt;/h5&gt;&lt;h5&gt;&lt;b&gt;Special Attacks &lt;/b&gt;group grapplers, startle&lt;/h5&gt;&lt;/div&gt;&lt;hr/&gt;&lt;div&gt;&lt;h5&gt;&lt;b&gt;STATISTICS&lt;/b&gt;&lt;/h5&gt;&lt;/div&gt;&lt;hr/&gt;&lt;div&gt;&lt;h5&gt;&lt;b&gt;Str &lt;/b&gt;12, &lt;b&gt;Dex &lt;/b&gt;13, &lt;b&gt;Con &lt;/b&gt;-, &lt;b&gt;Int &lt;/b&gt; 5, &lt;b&gt;Wis &lt;/b&gt;15, &lt;b&gt;Cha &lt;/b&gt;16&lt;/h5&gt;&lt;h5&gt;&lt;b&gt;Base Atk &lt;/b&gt;+1; &lt;b&gt;CMB &lt;/b&gt;+1; &lt;b&gt;CMD &lt;/b&gt;12&lt;/h5&gt;&lt;h5&gt;&lt;b&gt;Feats &lt;/b&gt;Step Up&lt;/h5&gt;&lt;h5&gt;&lt;b&gt;Skills &lt;/b&gt;Stealth +9, Swim +10&lt;/h5&gt;&lt;h5&gt;&lt;b&gt;SQ &lt;/b&gt;nocturnal undeath, poison flesh&lt;/h5&gt;&lt;/div&gt;&lt;hr/&gt;&lt;div&gt;&lt;h5&gt;&lt;b&gt;ECOLOGY&lt;/b&gt;&lt;/h5&gt;&lt;/div&gt;&lt;hr/&gt;&lt;div&gt;&lt;h5&gt;&lt;b&gt;Environment &lt;/b&gt; any aquatic or land&lt;/h5&gt;&lt;h5&gt;&lt;b&gt;Organization &lt;/b&gt;solitary, pair, or exhibit (3-15)&lt;/h5&gt;&lt;h5&gt;&lt;b&gt;Treasure &lt;/b&gt;none&lt;/h5&gt;&lt;/div&gt;&lt;hr/&gt;&lt;div&gt;&lt;h5&gt;&lt;b&gt;SPECIAL ABILITIES&lt;/b&gt;&lt;/h5&gt;&lt;/div&gt;&lt;hr/&gt;&lt;div&gt;&lt;h5&gt;&lt;b&gt;Startle (Su)&lt;/b&gt; Any creature of 5 Hit Dice or fewer that is attacked by an undead ningyo in a surprise round must make a DC 14 Will save or be frightened for 1d4 rounds. If the subject succeeds on a Will save, it is shaken for 1 round. Whether or not the save is successful, the affected creature is immune to the same undead ningyo's startle attack for 24 hours. Creatures with 6 or more HD are immune to this effect. This is a mind-affecting fear effect. The save DC is Charisma-based.&lt;/h5&gt;&lt;/div&gt;&lt;br&gt;&lt;/br&gt;&lt;div&gt;&lt;h4&gt;&lt;p&gt;&lt;p&gt;The bane of fishermen and divers, ningyos lurk in tropical waters, gorging themselves on fish and attacking anything they can sink their tiny fangs into. Nasty little things, these primitive, miniature mer-monsters are bogeymen of the sea, often attacking seagoers, ships, and fishing tackle out of both blind ravenousness and blunt stupidity. With little more organization or society than a school of sharks, these cannibalistic half-simian, half-fish terrors swarm by night and can easily drag those caught on moonlit waters down to drown amid a sea of tiny claws and needling teeth. Yet for all their animal ferocity, ningyos are most notorious for their unquiet deaths. Said by natives to be too mean and stupid to die, a slain ningyo always returns to life by night, obliviously adopting old habits or dragging itself forth from the water to find its killer. By day, though, undead ningyos turn back into normal corpses, sometimes washing up on shore as gruesome and fascinating-but potentially deadly-curiosities. While the knowledgeable burn the eerie corpses they find along the coast, more than one foolhardy beachcomber has collected such an oddity, only to later awake in terror, the tiny withered claws and broken teeth of his weird curio savaging him in the dark. Ningyos measure approximately 2 to 2-1/2 feet long from head to tail, and weigh 6 to 9 pounds.&lt;br&gt; &lt;b&gt;Ningyos on Golarion &lt;/b&gt;&lt;br&gt;Ningyos have harassed and terrorized those dwelling along warm coasts for ages, proving most common along the west coast of Garund and the eastern shores of Arcadia. Well informed by the native folklore of those areas, most locals easily avoid and deal with the nasty mer-creatures. Visitors and invaders of such areas, though, are rarely so well informed. The Fetching Fishwife: This saltencrusted beach house-turned-inn teeters on a rocky beach a short ride north of Eleder. Popular with visitors and those seeking to escape the city's roughand- tumble confusion, the Fishwife offers fine rooms, good food, and a collection of eclectic decor- from bestial trophies and wall mountings to native artistry. It also bears a curse. Four guests and two owners have met gruesome deaths in the inn, and the most recent landlord quietly fled Sargava, leaving the keys to the house and a tiny, withered claw to his estranged brother. Kimbal Pall, the current owner, now runs the tavern, having no idea he holds a piece of an undead ningyo lurking in his collection. Treasure at Bloodcove: The treacherous inlets southwest of Bloodcove have long been a favorite stop for Shackles pirates, those with both booty to bury and plots to pillage the Kaava Lands' coastal tribes. Recently, a masked shaman has been sighted wandering between these coves, attended by a large, murderous swarm of ningyos. Although the witch doctor seems to only feed the nasty sea monsters fish heads and bird carcasses, they obey her every command, driving off the curious as they endlessly scour the sea floor, as if for some unknown treasure.&lt;/p&gt;&lt;/h4&gt;&lt;/div&gt;</t>
  </si>
  <si>
    <t>Rhamphorhynchus</t>
  </si>
  <si>
    <t>Fort +2, Ref +7, Will +2</t>
  </si>
  <si>
    <t>10 ft., fly 40 ft. (good)</t>
  </si>
  <si>
    <t>bite +0 (1d3-2)</t>
  </si>
  <si>
    <t>sudden swoop</t>
  </si>
  <si>
    <t>Str 6, Dex 17, Con 11, Int 2, Wis 14, Cha 11</t>
  </si>
  <si>
    <t>Fly +11, Perception +6, Stealth +11</t>
  </si>
  <si>
    <t xml:space="preserve"> warm coastline or forest</t>
  </si>
  <si>
    <t>solitary, pair, or flock (3-16)</t>
  </si>
  <si>
    <t>A brightly colored creature swoops down to land on the branch above. Its head is overly large, with a mouth full of sharp teeth and bright, shiny eyes. The thing chirps, lashes its long thin tail, and then with a flap of leathery wings is in the air once again.</t>
  </si>
  <si>
    <t>Pterosaur</t>
  </si>
  <si>
    <t>Sudden Swoop (Ex) If a rhamphorhynchus makes a charge attack while flying, it does not provoke attacks of opportunity when it enters an opponent's space to make a melee attack. It also gains a +2 bonus on damage rolls with its bite attack when it makes a sudden swoop.</t>
  </si>
  <si>
    <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Rhamphorhynchus This pterosaur is a quick-moving reptile with a 5-foot wingspan, a narrow snout filled with dozens of needle-like teeth, and a long tail tipped with an arrowheadshaped ridge. Males are generally quite brightly colored, displaying brilliant reds, greens, and bright blues, often bearing complex patterns like stripes; females tend to be more drably colored. Although tiny, the rhamphorhynchus is swift and aggressive, and its attack method of swooping down suddenly to attack creatures allows it to bite with increased damage and ferocity. At the end of a sudden swoop, a rhamphorhynchus is typically at a disadvantage, and most won't stick around to keep fighting in melee, instead taking to the air once more to gain enough height to swoop again in a few rounds. Their tiny size, erratic flight patterns, and swift ref lexes make them difficult to affect with area effects. A pterosaur on the ground walks in a quadrupedal gait; the tips of its wings arc up alongside its body, while its lower torso remains closer to the ground than its shoulders and head as it moves. Rhamphorhynchus Familiars Rhamphorhynchuses (also called swoop lizards) make excellent familiars for spellcasters who are looking for a quick and nimble minion. A rhamphorhynchus familiar grants its master all of the typical benefits familiars grant, but their jittery and quick reactions also impart a +2 bonus on the master's Initiative checks. A rhamphorhynchus is generally too small to serve well as an animal companion- if a character wishes to take one as a companion anyway, they have the same statistics as bird animal companions.</t>
  </si>
  <si>
    <t>&lt;link rel="stylesheet"href="PF.css"&gt;&lt;div&gt;&lt;h2&gt;Pterosaur, Rhamphorhynchus&lt;/h2&gt;&lt;h3&gt;&lt;i&gt;A brightly colored creature swoops down to land on the branch above. Its head is overly large, with a mouth full of sharp teeth and bright, shiny eyes. The thing chirps, lashes its long thin tail, and then with a flap of leathery wings is in the air once again.&lt;/i&gt;&lt;/h3&gt;&lt;br&gt;&lt;/br&gt;&lt;/div&gt;&lt;div class="heading"&gt;&lt;p class="alignleft"&gt;Rhamphorhynchus&lt;/p&gt;&lt;p class="alignright"&gt;&lt;i&gt;CR&lt;/i&gt; 1/3&lt;/p&gt;&lt;div style="clear: both;"&gt;&lt;/div&gt;&lt;/div&gt;&lt;div&gt;&lt;h5&gt;&lt;b&gt;XP &lt;/b&gt;135&lt;/h5&gt;&lt;h5&gt;N Tiny animal &lt;/h5&gt;&lt;h5&gt;&lt;b&gt;Init &lt;/b&gt;+3; &lt;b&gt;Senses &lt;/b&gt;low-light vision, scent; Perception +6&lt;/h5&gt;&lt;/div&gt;&lt;hr/&gt;&lt;div&gt;&lt;h5&gt;&lt;b&gt;DEFENSE&lt;/b&gt;&lt;/h5&gt;&lt;/div&gt;&lt;hr/&gt;&lt;div&gt;&lt;h5&gt;&lt;b&gt;AC &lt;/b&gt;15, touch 15, flat-footed 12 (+3 Dex, +2 size)&lt;/h5&gt;&lt;h5&gt;&lt;b&gt;hp &lt;/b&gt;4 (1d8)&lt;/h5&gt;&lt;h5&gt;&lt;b&gt;Fort &lt;/b&gt;+2, &lt;b&gt;Ref &lt;/b&gt;+7, &lt;b&gt;Will &lt;/b&gt;+2&lt;/h5&gt;&lt;h5&gt;&lt;b&gt;Defensive Abilities &lt;/b&gt;evasion&lt;/h5&gt;&lt;/div&gt;&lt;hr/&gt;&lt;div&gt;&lt;h5&gt;&lt;b&gt;OFFENSE&lt;/b&gt;&lt;/h5&gt;&lt;/div&gt;&lt;hr/&gt;&lt;div&gt;&lt;h5&gt;&lt;b&gt;Spd &lt;/b&gt;10 ft., fly 40 ft. (good)&lt;/h5&gt;&lt;h5&gt;&lt;b&gt;Melee &lt;/b&gt;bite +0 (1d3-2)&lt;/h5&gt;&lt;h5&gt;&lt;b&gt;Space &lt;/b&gt;2-1/2 ft.; &lt;b&gt;Reach &lt;/b&gt;2-1/2 ft.&lt;/h5&gt;&lt;h5&gt;&lt;b&gt;Special Attacks &lt;/b&gt;sudden swoop&lt;/h5&gt;&lt;/div&gt;&lt;hr/&gt;&lt;div&gt;&lt;h5&gt;&lt;b&gt;STATISTICS&lt;/b&gt;&lt;/h5&gt;&lt;/div&gt;&lt;hr/&gt;&lt;div&gt;&lt;h5&gt;&lt;b&gt;Str &lt;/b&gt;6, &lt;b&gt;Dex &lt;/b&gt;17, &lt;b&gt;Con &lt;/b&gt;11, &lt;b&gt;Int &lt;/b&gt; 2, &lt;b&gt;Wis &lt;/b&gt;14, &lt;b&gt;Cha &lt;/b&gt;11&lt;/h5&gt;&lt;h5&gt;&lt;b&gt;Base Atk &lt;/b&gt;+0; &lt;b&gt;CMB &lt;/b&gt;+1; &lt;b&gt;CMD &lt;/b&gt;9&lt;/h5&gt;&lt;h5&gt;&lt;b&gt;Feats &lt;/b&gt;Lightning Reflexes&lt;/h5&gt;&lt;h5&gt;&lt;b&gt;Skills &lt;/b&gt;Fly +11, Perception +6, Stealth +11&lt;/h5&gt;&lt;/div&gt;&lt;hr/&gt;&lt;div&gt;&lt;h5&gt;&lt;b&gt;ECOLOGY&lt;/b&gt;&lt;/h5&gt;&lt;/div&gt;&lt;hr/&gt;&lt;div&gt;&lt;h5&gt;&lt;b&gt;Environment &lt;/b&gt; warm coastline or forest&lt;/h5&gt;&lt;h5&gt;&lt;b&gt;Organization &lt;/b&gt;solitary, pair, or flock (3-16)&lt;/h5&gt;&lt;h5&gt;&lt;b&gt;Treasure &lt;/b&gt;none&lt;/h5&gt;&lt;/div&gt;&lt;hr/&gt;&lt;div&gt;&lt;h5&gt;&lt;b&gt;SPECIAL ABILITIES&lt;/b&gt;&lt;/h5&gt;&lt;/div&gt;&lt;hr/&gt;&lt;div&gt;&lt;h5&gt;&lt;b&gt;Sudden Swoop (Ex)&lt;/b&gt; If a rhamphorhynchus makes a charge attack while flying, it does not provoke attacks of opportunity when it enters an opponent's space to make a melee attack. It also gains a +2 bonus on damage rolls with its bite attack when it makes a sudden swoop.&lt;/h5&gt;&lt;/div&gt;&lt;br&gt;&lt;/br&gt;&lt;div&gt;&lt;h4&gt;&lt;p&gt;&lt;p&gt;Pterosaurs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&lt;br&gt;&lt;b&gt;Rhamphorhynchus &lt;/b&gt;&lt;br&gt;This pterosaur is a quick-moving reptile with a 5-foot wingspan, a narrow snout filled with dozens of needle-like teeth, and a long tail tipped with an arrowheadshaped ridge. Males are generally quite brightly colored, displaying brilliant reds, greens, and bright blues, often bearing complex patterns like stripes; females tend to be more drably colored. Although tiny, the rhamphorhynchus is swift and aggressive, and its attack method of swooping down suddenly to attack creatures allows it to bite with increased damage and ferocity. At the end of a sudden swoop, a rhamphorhynchus is typically at a disadvantage, and most won't stick around to keep fighting in melee, instead taking to the air once more to gain enough height to swoop again in a few rounds. Their tiny size, erratic flight patterns, and swift ref lexes make them difficult to affect with area effects. A pterosaur on the ground walks in a quadrupedal gait; the tips of its wings arc up alongside its body, while its lower torso remains closer to the ground than its shoulders and head as it moves.&lt;br&gt;&lt;b&gt;Rhamphorhynchus Familiars&lt;/b&gt;&lt;br&gt; Rhamphorhynchuses (also called swoop lizards) make excellent familiars for spellcasters who are looking for a quick and nimble minion. A rhamphorhynchus familiar grants its master all of the typical benefits familiars grant, but their jittery and quick reactions also impart a +2 bonus on the master's Initiative checks. A rhamphorhynchus is generally too small to serve well as an animal companion- if a character wishes to take one as a companion anyway, they have the same statistics as bird animal companions.&lt;/p&gt;&lt;/h4&gt;&lt;/div&gt;</t>
  </si>
  <si>
    <t>Quetzalcoatlus</t>
  </si>
  <si>
    <t>low-light vision, scent; Perception +13</t>
  </si>
  <si>
    <t>19, touch 12, flat-footed 15</t>
  </si>
  <si>
    <t>(+3 Dex, +1 dodge, +7 natural, -2 size)</t>
  </si>
  <si>
    <t>(11d8+33)</t>
  </si>
  <si>
    <t>Fort +10, Ref +12, Will +5</t>
  </si>
  <si>
    <t>bite +13 (2d8+7/x3), 2 wings +8 (1d6+3)</t>
  </si>
  <si>
    <t>Str 25, Dex 17, Con 17, Int 2, Wis 14, Cha 12</t>
  </si>
  <si>
    <t>Dodge, Flyby Attack, Improved Initiative, Lightning Reflexes, Lunge, Skill Focus (Perception)</t>
  </si>
  <si>
    <t>Fly -6, Perception +13</t>
  </si>
  <si>
    <t>razor-sharp beak</t>
  </si>
  <si>
    <t xml:space="preserve"> warm coastline, swamps, or plains</t>
  </si>
  <si>
    <t>solitary, pair, or flock (3-6)</t>
  </si>
  <si>
    <t>Razor-Sharp Beak (Ex) A quetzalcoatlus's razor-sharp beak has a critical modifier of x3.</t>
  </si>
  <si>
    <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Quetzalcoatlus Perhaps the largest of the pterosaurs, the quetzalcoatlus (known to some as the "swamp stalker" and others by the misnomer of "dragonling") is truly an awe-inspiring sight in the air, with its impressive 40-foot wingspan. On the ground, this creature's profile bears an uncanny resemblance to that of a giraffe, save for the fact that the folded wings arch up to either side of its lightly feathered body, and its head bears a horrific, razor-sharp beak. Unlike dimorphodons, quetzalcoatluses are difficult to train. Handle Animal checks made to train one of these looming pterosaurs take a -4 penalty. Quetzalcoatlus Companions Starting Statistics: Size Medium; AC +2 natural armor; Speed 30 ft., fly 50 ft. (clumsy); Attack bite (1d8); Ability Scores Str 9, Dex 21, Con 10, Int 2, Wis 14, Cha 12; Special Qualities low-light vision, scent. 9th-level Advancement: Size Large; AC +3 natural armor; Attack bite (2d6/x3), 2 wings (1d4); Ability Scores Str +8, Dex -2, Con +4; Special Qualities razor-sharp beak.</t>
  </si>
  <si>
    <t>&lt;link rel="stylesheet"href="PF.css"&gt;&lt;div&gt;&lt;h2&gt;Pterosaur, Quetzalcoatlus&lt;/h2&gt;&lt;h3&gt;&lt;i&gt;A brightly colored creature swoops down to land on the branch above. Its head is overly large, with a mouth full of sharp teeth and bright, shiny eyes. The thing chirps, lashes its long thin tail, and then with a flap of leathery wings is in the air once again.&lt;/i&gt;&lt;/h3&gt;&lt;br&gt;&lt;/br&gt;&lt;/div&gt;&lt;div class="heading"&gt;&lt;p class="alignleft"&gt;Quetzalcoatlus&lt;/p&gt;&lt;p class="alignright"&gt;&lt;i&gt;CR&lt;/i&gt; 7&lt;/p&gt;&lt;div style="clear: both;"&gt;&lt;/div&gt;&lt;/div&gt;&lt;div&gt;&lt;h5&gt;&lt;b&gt;XP &lt;/b&gt;3,200&lt;/h5&gt;&lt;h5&gt;N Huge animal &lt;/h5&gt;&lt;h5&gt;&lt;b&gt;Init &lt;/b&gt;+7; &lt;b&gt;Senses &lt;/b&gt;low-light vision, scent; Perception +13&lt;/h5&gt;&lt;/div&gt;&lt;hr/&gt;&lt;div&gt;&lt;h5&gt;&lt;b&gt;DEFENSE&lt;/b&gt;&lt;/h5&gt;&lt;/div&gt;&lt;hr/&gt;&lt;div&gt;&lt;h5&gt;&lt;b&gt;AC &lt;/b&gt;19, touch 12, flat-footed 15 (+3 Dex, +1 dodge, +7 natural, -2 size)&lt;/h5&gt;&lt;h5&gt;&lt;b&gt;hp &lt;/b&gt;82 (11d8+33)&lt;/h5&gt;&lt;h5&gt;&lt;b&gt;Fort &lt;/b&gt;+10, &lt;b&gt;Ref &lt;/b&gt;+12, &lt;b&gt;Will &lt;/b&gt;+5&lt;/h5&gt;&lt;/div&gt;&lt;hr/&gt;&lt;div&gt;&lt;h5&gt;&lt;b&gt;OFFENSE&lt;/b&gt;&lt;/h5&gt;&lt;/div&gt;&lt;hr/&gt;&lt;div&gt;&lt;h5&gt;&lt;b&gt;Spd &lt;/b&gt;30 ft., fly 50 ft. (clumsy)&lt;/h5&gt;&lt;h5&gt;&lt;b&gt;Melee &lt;/b&gt;bite +13 (2d8+7/x3), 2 wings +8 (1d6+3)&lt;/h5&gt;&lt;h5&gt;&lt;b&gt;Space &lt;/b&gt;15 ft.; &lt;b&gt;Reach &lt;/b&gt;15 ft.&lt;/h5&gt;&lt;/div&gt;&lt;hr/&gt;&lt;div&gt;&lt;h5&gt;&lt;b&gt;STATISTICS&lt;/b&gt;&lt;/h5&gt;&lt;/div&gt;&lt;hr/&gt;&lt;div&gt;&lt;h5&gt;&lt;b&gt;Str &lt;/b&gt;25, &lt;b&gt;Dex &lt;/b&gt;17, &lt;b&gt;Con &lt;/b&gt;17, &lt;b&gt;Int &lt;/b&gt; 2, &lt;b&gt;Wis &lt;/b&gt;14, &lt;b&gt;Cha &lt;/b&gt;12&lt;/h5&gt;&lt;h5&gt;&lt;b&gt;Base Atk &lt;/b&gt;+8; &lt;b&gt;CMB &lt;/b&gt;+17; &lt;b&gt;CMD &lt;/b&gt;31&lt;/h5&gt;&lt;h5&gt;&lt;b&gt;Feats &lt;/b&gt;Dodge, Flyby Attack, Improved Initiative, Lightning Reflexes, Lunge, Skill Focus (Perception)&lt;/h5&gt;&lt;h5&gt;&lt;b&gt;Skills &lt;/b&gt;Fly -6, Perception +13&lt;/h5&gt;&lt;h5&gt;&lt;b&gt;SQ &lt;/b&gt;razor-sharp beak&lt;/h5&gt;&lt;/div&gt;&lt;hr/&gt;&lt;div&gt;&lt;h5&gt;&lt;b&gt;ECOLOGY&lt;/b&gt;&lt;/h5&gt;&lt;/div&gt;&lt;hr/&gt;&lt;div&gt;&lt;h5&gt;&lt;b&gt;Environment &lt;/b&gt; warm coastline, swamps, or plains&lt;/h5&gt;&lt;h5&gt;&lt;b&gt;Organization &lt;/b&gt;solitary, pair, or flock (3-6)&lt;/h5&gt;&lt;h5&gt;&lt;b&gt;Treasure &lt;/b&gt;none&lt;/h5&gt;&lt;/div&gt;&lt;hr/&gt;&lt;div&gt;&lt;h5&gt;&lt;b&gt;SPECIAL ABILITIES&lt;/b&gt;&lt;/h5&gt;&lt;/div&gt;&lt;hr/&gt;&lt;div&gt;&lt;h5&gt;&lt;b&gt;Razor-Sharp Beak (Ex)&lt;/b&gt; A quetzalcoatlus's razor-sharp beak has a critical modifier of x3.&lt;/h5&gt;&lt;/div&gt;&lt;br&gt;&lt;/br&gt;&lt;div&gt;&lt;h4&gt;&lt;p&gt;&lt;p&gt;Pterosaurs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&lt;b&gt;Quetzalcoatlus&lt;/b&gt;&lt;br&gt; Perhaps the largest of the pterosaurs, the quetzalcoatlus (known to some as the "swamp stalker" and others by the misnomer of "dragonling") is truly an awe-inspiring sight in the air, with its impressive 40-foot wingspan. On the ground, this creature's profile bears an uncanny resemblance to that of a giraffe, save for the fact that the folded wings arch up to either side of its lightly feathered body, and its head bears a horrific, razor-sharp beak. Unlike dimorphodons, quetzalcoatluses are difficult to train. Handle Animal checks made to train one of these looming pterosaurs take a -4 penalty. &lt;br&gt;&lt;/br&gt;&lt;b&gt;&lt;b&gt;Quetzalcoatlus&lt;/b&gt; Companions&lt;/b&gt;&lt;br&gt;&lt;/br&gt; &lt;b&gt;Starting Statistics: Size&lt;/b&gt; Medium; &lt;b&gt;AC&lt;/b&gt; +2 natural armor; &lt;b&gt;Speed&lt;/b&gt; 30 ft., fly 50 ft. (clumsy); &lt;b&gt;Attack&lt;/b&gt; bite (1d8); &lt;b&gt;Ability Scores&lt;/b&gt; Str 9, Dex 21, Con 10, Int 2, Wis 14, Cha 12; &lt;b&gt;Special Qualities&lt;/b&gt; low-light vision, scent.&lt;br&gt;&lt;b&gt; 9th-level Advancement: Size&lt;/b&gt; Large; &lt;b&gt;AC&lt;/b&gt; +3 natural armor; &lt;b&gt;Attack&lt;/b&gt; bite (2d6/x3), 2 wings (1d4); &lt;b&gt;Ability Scores&lt;/b&gt; Str +8, Dex -2, Con +4; &lt;b&gt;Special Qualities&lt;/b&gt; razor-sharp beak.&lt;/p&gt;&lt;/h4&gt;&lt;/div&gt;</t>
  </si>
  <si>
    <t>Hunter Urchin</t>
  </si>
  <si>
    <t>all-around vision, low-light vision, scent, tremorsense 30 ft.; Perception +4</t>
  </si>
  <si>
    <t>12, touch 6, flat-footed 12</t>
  </si>
  <si>
    <t>(-4 Dex, +6 natural)</t>
  </si>
  <si>
    <t>Fort +5, Ref -4, Will +0</t>
  </si>
  <si>
    <t>stability</t>
  </si>
  <si>
    <t>tongue +3 (1d3+3 plus pull)</t>
  </si>
  <si>
    <t>5 ft.; 20 ft. with tongue</t>
  </si>
  <si>
    <t>spines (+3, 1d4+2 plus poison), pull (tongue, 5 feet)</t>
  </si>
  <si>
    <t>Str 15, Dex 3, Con 14, Int -, Wis 11, Cha 2</t>
  </si>
  <si>
    <t>9 (17 vs. bull rush or trip)</t>
  </si>
  <si>
    <t>Perception +4</t>
  </si>
  <si>
    <t xml:space="preserve"> temperate or warm ocean or coastline</t>
  </si>
  <si>
    <t>solitary, pair, or cluster (3-10)</t>
  </si>
  <si>
    <t>This strange-looking creature has a spherical body covered with hundreds or thousands of two-foot-long bright purple spines that darken to ominous black tips.</t>
  </si>
  <si>
    <t>All-Around Vision (Ex) All giant sea urchins can see in all directions. They gain a +4 racial bonus on Perception checks and cannot be flanked. Poison (Ex) Hunter urchin venom causes intense pain that staggers those who suffer its effects, but does not actually inflict ability damage. The save DC is Constitution-based. Spines-injury; save Fort DC 13; frequency 1/round for 6 rounds; effect staggered for 1 round; cure 1 save. Spines (Ex) A hunter urchin's spines can swivel to face any approaching creature. Any creature that attacks a hunter urchin with an unarmed strike or a natural attack, or any Medium or smaller creature that attacks with a one-handed weapon or light weapon, is automatically attacked by the hunter urchin's spines as an immediate action. If the spines hit, they can poison the target as well. Stability (Ex) All giant sea urchins receive a +8 bonus to CMD when resisting a bull rush or trip attempt.</t>
  </si>
  <si>
    <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Hunter Urchins: These urchins can adjust their spines to effect an awkward method of locomotion on land. They actively seek prey, and possess long, rasp-like tongues that can whip out and pull food to them. Spear Urchins: These brightly colored creatures can fire spines like javelins, relying upon poison to slow down prey or eventually immobilize it so they can crawl over to feed. Glass Urchins: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Sea Urchins as Difficult Terrain 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Sea Urchin Venom: Spines-injury; save Fort 11; frequency 1/minute for 6 minutes; effect victim is sickened for 1 minute; cure 1 save.</t>
  </si>
  <si>
    <t>&lt;link rel="stylesheet"href="PF.css"&gt;&lt;div&gt;&lt;h2&gt;Hunter Sea Urchin, Giant&lt;/h2&gt;&lt;h3&gt;&lt;i&gt;This strange-looking creature has a spherical body covered with hundreds or thousands of two-foot-long bright purple spines that darken to ominous black tips.&lt;/i&gt;&lt;/h3&gt;&lt;br&gt;&lt;/br&gt;&lt;/div&gt;&lt;div class="heading"&gt;&lt;p class="alignleft"&gt;Hunter Urchin&lt;/p&gt;&lt;p class="alignright"&gt;CR 1&lt;/p&gt;&lt;div style="clear: both;"&gt;&lt;/div&gt;&lt;/div&gt;&lt;div&gt;&lt;h5&gt;&lt;b&gt;XP &lt;/b&gt;400&lt;/h5&gt;&lt;h5&gt;N Medium vermin (aquatic)&lt;/h5&gt;&lt;h5&gt;&lt;b&gt;Init &lt;/b&gt;-4; &lt;b&gt;Senses &lt;/b&gt;all-around vision, low-light vision, scent, tremorsense 30 ft.; Perception +4&lt;/h5&gt;&lt;/div&gt;&lt;hr/&gt;&lt;div&gt;&lt;h5&gt;&lt;b&gt;DEFENSE&lt;/b&gt;&lt;/h5&gt;&lt;/div&gt;&lt;hr/&gt;&lt;div&gt;&lt;h5&gt;&lt;b&gt;AC &lt;/b&gt;12, touch 6, flat-footed 12 (-4 Dex, +6 natural)&lt;/h5&gt;&lt;h5&gt;&lt;b&gt;hp &lt;/b&gt;13 (2d8+4)&lt;/h5&gt;&lt;h5&gt;&lt;b&gt;Fort &lt;/b&gt;+5, &lt;b&gt;Ref &lt;/b&gt;-4, &lt;b&gt;Will &lt;/b&gt;+0&lt;/h5&gt;&lt;h5&gt;&lt;b&gt;Defensive Abilities &lt;/b&gt;stability; &lt;b&gt;Immune &lt;/b&gt;mind-affecting effects&lt;/h5&gt;&lt;/div&gt;&lt;hr/&gt;&lt;div&gt;&lt;h5&gt;&lt;b&gt;OFFENSE&lt;/b&gt;&lt;/h5&gt;&lt;/div&gt;&lt;hr/&gt;&lt;div&gt;&lt;h5&gt;&lt;b&gt;Spd &lt;/b&gt;15 ft.&lt;/h5&gt;&lt;h5&gt;&lt;b&gt;Melee &lt;/b&gt;tongue +3 (1d3+3 plus pull)&lt;/h5&gt;&lt;h5&gt;&lt;b&gt;Space &lt;/b&gt;5 ft.; &lt;b&gt;Reach &lt;/b&gt;5 ft.; 20 ft. with tongue&lt;/h5&gt;&lt;h5&gt;&lt;b&gt;Special Attacks &lt;/b&gt;spines (+3, 1d4+2 plus poison), pull (tongue, 5 feet)&lt;/h5&gt;&lt;/div&gt;&lt;hr/&gt;&lt;div&gt;&lt;h5&gt;&lt;b&gt;STATISTICS&lt;/b&gt;&lt;/h5&gt;&lt;/div&gt;&lt;hr/&gt;&lt;div&gt;&lt;h5&gt;&lt;b&gt;Str &lt;/b&gt;15, &lt;b&gt;Dex &lt;/b&gt;3, &lt;b&gt;Con &lt;/b&gt;14, &lt;b&gt;Int &lt;/b&gt; -, &lt;b&gt;Wis &lt;/b&gt;11, &lt;b&gt;Cha &lt;/b&gt;2&lt;/h5&gt;&lt;h5&gt;&lt;b&gt;Base Atk &lt;/b&gt;+1; &lt;b&gt;CMB &lt;/b&gt;+3; &lt;b&gt;CMD &lt;/b&gt;9 (17 vs. bull rush or trip)&lt;/h5&gt;&lt;h5&gt;&lt;b&gt;Skills &lt;/b&gt;Perception +4; &lt;b&gt;Racial Modifiers &lt;/b&gt;+4 Perception&lt;/h5&gt;&lt;h5&gt;&lt;b&gt;SQ &lt;/b&gt;amphibious&lt;/h5&gt;&lt;/div&gt;&lt;hr/&gt;&lt;div&gt;&lt;h5&gt;&lt;b&gt;ECOLOGY&lt;/b&gt;&lt;/h5&gt;&lt;/div&gt;&lt;hr/&gt;&lt;div&gt;&lt;h5&gt;&lt;b&gt;Environment &lt;/b&gt; temperate or warm ocean or coastline&lt;/h5&gt;&lt;h5&gt;&lt;b&gt;Organization &lt;/b&gt;solitary, pair, or cluster (3-10)&lt;/h5&gt;&lt;h5&gt;&lt;b&gt;Treasure &lt;/b&gt;none&lt;/h5&gt;&lt;/div&gt;&lt;hr/&gt;&lt;div&gt;&lt;h5&gt;&lt;b&gt;SPECIAL ABILITIES&lt;/b&gt;&lt;/h5&gt;&lt;/div&gt;&lt;hr/&gt;&lt;div&gt;&lt;h5&gt;&lt;b&gt;All-Around Vision (Ex)&lt;/b&gt; All giant sea urchins can see in all directions. They gain a +4 racial bonus on Perception checks and cannot be flanked. &lt;/h5&gt;&lt;h5&gt;&lt;b&gt;Poison (Ex)&lt;/b&gt; Hunter urchin venom causes intense pain that staggers those who suffer its &lt;i&gt;effect&lt;/i&gt;s, but does not actually inflict ability damage. The save DC is Constitution-based. Spines-injury; save Fort DC 13; frequency 1/round for 6 rounds; effect staggered for 1 round; cure 1 save. &lt;/h5&gt;&lt;h5&gt;&lt;b&gt;Spines (Ex)&lt;/b&gt; A hunter urchin's spines can swivel to face any approaching creature. Any creature that attacks a hunter urchin with an unarmed strike or a natural attack, or any Medium or smaller creature that attacks with a one-handed weapon or light weapon, is automatically attacked by the hunter urchin's spines as an immediate action. If the spines hit, they can poison the target as well. &lt;/h5&gt;&lt;h5&gt;&lt;b&gt;Stability (Ex)&lt;/b&gt; All giant sea urchins receive a +8 bonus to CMD when resisting a bull rush or trip attempt.&lt;/h5&gt;&lt;/div&gt;&lt;br&gt;&lt;/br&gt;&lt;div&gt;&lt;h4&gt;&lt;p&gt;&lt;p&gt;Much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&lt;br&gt; &lt;b&gt;Hunter Urchins: &lt;/b&gt; These urchins can adjust their spines to effect an awkward method of locomotion on land. They actively seek prey, and possess long, rasp-like tongues that can whip out and pull food to them.  &lt;br&gt; &lt;b&gt;Spear Urchins: &lt;/b&gt; These brightly colored creatures can fire spines like javelins, relying upon poison to slow down prey or eventually immobilize it so they can crawl over to feed.  &lt;br&gt; &lt;b&gt;Glass Urchins: &lt;/b&gt;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&lt;br&gt;&lt;b&gt;Sea Urchins as Difficult Terrain &lt;/b&gt; &lt;br&gt;The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&lt;br&gt; &lt;b&gt; Sea Urchin Venom: &lt;/b&gt; Spines-injury; save Fort 11; frequency 1/minute for 6 minutes; effect victim is sickened for 1 minute; cure 1 save.&lt;/p&gt;&lt;/h4&gt;&lt;/div&gt;</t>
  </si>
  <si>
    <t>Spear Urchin</t>
  </si>
  <si>
    <t>17, touch 5, flat-footed 17</t>
  </si>
  <si>
    <t>(-4 Dex, +12 natural, -1 size)</t>
  </si>
  <si>
    <t>Fort +8, Ref -3, Will +1</t>
  </si>
  <si>
    <t>2 spines +8 (1d6+6 plus poison)</t>
  </si>
  <si>
    <t>2 spines +3 (1d6+6 plus poison)</t>
  </si>
  <si>
    <t>spines (+8, 1d6+6 plus poison)</t>
  </si>
  <si>
    <t>Str 23, Dex 3, Con 18, Int -, Wis 11, Cha 2</t>
  </si>
  <si>
    <t>16 (24 vs. bull rush or trip)</t>
  </si>
  <si>
    <t>Poison (Ex) Spear urchin venom causes horrific pain that weakens the muscles and causes intense nausea. The save DC is Constitution-based. Spines-injury; save Fort DC 16; frequency 1/round for 6 rounds; effect 1d2 Str and nauseated for 1 round; cure 1 save. Spines (Ex) A spear urchin's spines can swivel and rotate to face any approaching creature that attacks it. Any creature that attacks a spear urchin with an unarmed strike or a natural attack, or any Large or smaller creature that attacks with a onehanded weapon or light weapon, is automatically attacked by the spear urchin's spines as an immediate action. If the spines hit, they can poison the target as well. In addition, a spear urchin can fire up to two spines each round as if they were javelins with a range increment of 30 feet. As long as its target is within range of its tremorsense (30 feet), a spear urchin ignores its Dexterity penalty on ranged attack rolls, but beyond this range the penalty functions normally, effectively increasing a spear urchin's penalty to hit by -4 over its standard penalty for range. A spear urchin's spines function equally well underwater as they do above water.</t>
  </si>
  <si>
    <t>&lt;link rel="stylesheet"href="PF.css"&gt;&lt;div&gt;&lt;h2&gt;Spear Sea Urchin, Giant&lt;/h2&gt;&lt;h3&gt;&lt;i&gt;This strange-looking creature has a spherical body covered with hundreds or thousands of two-foot-long bright purple spines that darken to ominous black tips.&lt;/i&gt;&lt;/h3&gt;&lt;br&gt;&lt;/br&gt;&lt;/div&gt;&lt;div class="heading"&gt;&lt;p class="alignleft"&gt;Spear Urchin&lt;/p&gt;&lt;p class="alignright"&gt;CR 4&lt;/p&gt;&lt;div style="clear: both;"&gt;&lt;/div&gt;&lt;/div&gt;&lt;div&gt;&lt;h5&gt;&lt;b&gt;XP &lt;/b&gt;1,200&lt;/h5&gt;&lt;h5&gt;N Large vermin (aquatic)&lt;/h5&gt;&lt;h5&gt;&lt;b&gt;Init &lt;/b&gt;-4; &lt;b&gt;Senses &lt;/b&gt;all-around vision, low-light vision, scent, tremorsense 30 ft.; Perception +4&lt;/h5&gt;&lt;/div&gt;&lt;hr/&gt;&lt;div&gt;&lt;h5&gt;&lt;b&gt;DEFENSE&lt;/b&gt;&lt;/h5&gt;&lt;/div&gt;&lt;hr/&gt;&lt;div&gt;&lt;h5&gt;&lt;b&gt;AC &lt;/b&gt;17, touch 5, flat-footed 17 (-4 Dex, +12 natural, -1 size)&lt;/h5&gt;&lt;h5&gt;&lt;b&gt;hp &lt;/b&gt;42 (5d8+20)&lt;/h5&gt;&lt;h5&gt;&lt;b&gt;Fort &lt;/b&gt;+8, &lt;b&gt;Ref &lt;/b&gt;-3, &lt;b&gt;Will &lt;/b&gt;+1&lt;/h5&gt;&lt;h5&gt;&lt;b&gt;Defensive Abilities &lt;/b&gt;stability; &lt;b&gt;Immune &lt;/b&gt;mind-affecting effects&lt;/h5&gt;&lt;/div&gt;&lt;hr/&gt;&lt;div&gt;&lt;h5&gt;&lt;b&gt;OFFENSE&lt;/b&gt;&lt;/h5&gt;&lt;/div&gt;&lt;hr/&gt;&lt;div&gt;&lt;h5&gt;&lt;b&gt;Spd &lt;/b&gt;5 ft.&lt;/h5&gt;&lt;h5&gt;&lt;b&gt;Melee &lt;/b&gt;2 spines +8 (1d6+6 plus poison)&lt;/h5&gt;&lt;h5&gt;&lt;b&gt;Ranged &lt;/b&gt;2 spines +3 (1d6+6 plus poison)&lt;/h5&gt;&lt;h5&gt;&lt;b&gt;Space &lt;/b&gt;10 ft.; &lt;b&gt;Reach &lt;/b&gt;5 ft.&lt;/h5&gt;&lt;h5&gt;&lt;b&gt;Special Attacks &lt;/b&gt;spines (+8, 1d6+6 plus poison)&lt;/h5&gt;&lt;/div&gt;&lt;hr/&gt;&lt;div&gt;&lt;h5&gt;&lt;b&gt;STATISTICS&lt;/b&gt;&lt;/h5&gt;&lt;/div&gt;&lt;hr/&gt;&lt;div&gt;&lt;h5&gt;&lt;b&gt;Str &lt;/b&gt;23, &lt;b&gt;Dex &lt;/b&gt;3, &lt;b&gt;Con &lt;/b&gt;18, &lt;b&gt;Int &lt;/b&gt; -, &lt;b&gt;Wis &lt;/b&gt;11, &lt;b&gt;Cha &lt;/b&gt;2&lt;/h5&gt;&lt;h5&gt;&lt;b&gt;Base Atk &lt;/b&gt;+3; &lt;b&gt;CMB &lt;/b&gt;+10; &lt;b&gt;CMD &lt;/b&gt;16 (24 vs. bull rush or trip)&lt;/h5&gt;&lt;h5&gt;&lt;b&gt;Skills &lt;/b&gt;Perception +4; &lt;b&gt;Racial Modifiers &lt;/b&gt;+4 Perception&lt;/h5&gt;&lt;h5&gt;&lt;b&gt;SQ &lt;/b&gt;amphibious&lt;/h5&gt;&lt;/div&gt;&lt;hr/&gt;&lt;div&gt;&lt;h5&gt;&lt;b&gt;ECOLOGY&lt;/b&gt;&lt;/h5&gt;&lt;/div&gt;&lt;hr/&gt;&lt;div&gt;&lt;h5&gt;&lt;b&gt;Environment &lt;/b&gt; temperate or warm ocean or coastline&lt;/h5&gt;&lt;h5&gt;&lt;b&gt;Organization &lt;/b&gt;solitary, pair, or cluster (3-6)&lt;/h5&gt;&lt;h5&gt;&lt;b&gt;Treasure &lt;/b&gt;none&lt;/h5&gt;&lt;/div&gt;&lt;hr/&gt;&lt;div&gt;&lt;h5&gt;&lt;b&gt;SPECIAL ABILITIES&lt;/b&gt;&lt;/h5&gt;&lt;/div&gt;&lt;hr/&gt;&lt;div&gt;&lt;h5&gt;&lt;b&gt;Poison (Ex)&lt;/b&gt; Spear urchin venom causes horrific pain that weakens the muscles and causes intense nausea. The save DC is Constitution-based. Spines-injury; save Fort DC 16; frequency 1/round for 6 rounds; effect 1d2 Str and nauseated for 1 round; cure 1 save. &lt;/h5&gt;&lt;h5&gt;&lt;b&gt;Spines (Ex)&lt;/b&gt; A spear urchin's spines can swivel and rotate to face any approaching creature that attacks it. Any creature that attacks a spear urchin with an unarmed strike or a natural attack, or any Large or smaller creature that attacks with a onehanded weapon or light weapon, is automatically attacked by the spear urchin's spines as an immediate action. If the spines hit, they can poison the target as well. In addition, a spear urchin can fire up to two spines each round as if they were javelins with a range increment of 30 feet. As long as its target is within range of its tremorsense (30 feet), a spear urchin ignores its Dexterity penalty on ranged attack rolls, but beyond this range the penalty functions normally, effectively increasing a spear urchin's penalty to hit by -4 over its standard penalty for range. A spear urchin's spines function equally well underwater as they do above water.&lt;/h5&gt;&lt;/div&gt;&lt;br&gt;&lt;/br&gt;&lt;div&gt;&lt;h4&gt;&lt;p&gt;&lt;p&gt;Much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&lt;br&gt; &lt;b&gt;Hunter Urchins: &lt;/b&gt; These urchins can adjust their spines to effect an awkward method of locomotion on land. They actively seek prey, and possess long, rasp-like tongues that can whip out and pull food to them.  &lt;br&gt; &lt;b&gt;Spear Urchins: &lt;/b&gt; These brightly colored creatures can fire spines like javelins, relying upon poison to slow down prey or eventually immobilize it so they can crawl over to feed.  &lt;br&gt; &lt;b&gt;Glass Urchins: &lt;/b&gt;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&lt;br&gt;&lt;b&gt;Sea Urchins as Difficult Terrain &lt;/b&gt; &lt;br&gt;The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&lt;br&gt; &lt;b&gt; Sea Urchin Venom: &lt;/b&gt; Spines-injury; save Fort 11; frequency 1/minute for 6 minutes; effect victim is sickened for 1 minute; cure 1 save.&lt;/p&gt;&lt;/h4&gt;&lt;/div&gt;</t>
  </si>
  <si>
    <t>Glass Urchin</t>
  </si>
  <si>
    <t>all-around vision, low-light vision, scent, tremorsense 30 ft.; Perception +6</t>
  </si>
  <si>
    <t>22, touch 4, flat-footed 22</t>
  </si>
  <si>
    <t>(-4 Dex, +18 natural, -2 size)</t>
  </si>
  <si>
    <t>(12d8+72)</t>
  </si>
  <si>
    <t>Fort +14, Ref +0, Will +6</t>
  </si>
  <si>
    <t>stability, transparency</t>
  </si>
  <si>
    <t>mindaffecting effects</t>
  </si>
  <si>
    <t>3 spines +17 (1d8+10 plus poison)</t>
  </si>
  <si>
    <t>poison spray, spines</t>
  </si>
  <si>
    <t>Str 31, Dex 3, Con 22, Int -, Wis 15, Cha 2</t>
  </si>
  <si>
    <t>27 (35 vs. bull rush or trip)</t>
  </si>
  <si>
    <t xml:space="preserve"> warm ocean or coastline</t>
  </si>
  <si>
    <t>Poison (Ex) Glass urchin venom causes the senses to become clouded and creates vivid hallucinations and confusion in the victim's mind. The save DC is Constitution-based. Spines-contact or injury; save Fort DC 16; frequency 1/ round for 6 rounds; effect 1d4 Wis and confused for 1 round; cure 2 consecutive saves. Poison Spray (Ex) As a standard action, once every 5 rounds, a spear urchin can spray poison from numerous smaller spines across its body. This poison fills a 20-foot-radius spread around the urchin- all creatures within this area are exposed to the urchin's venom and must make Fortitude saves as detailed above to resist Wisdom damage and confusion. This attack is even more effective underwater, as the poison spray creates a cloud that lingers in the area around the urchin for 5 rounds-creatures must save each round they begin a turn in the area of the poison cloud in addition to when the urchin creates the effect. Spines (Ex) A glass urchin's spines can swivel and rotate to face any approaching creature that attacks it. Any creature that attacks a glass urchin with an unarmed strike or a natural attack, or any Huge or smaller creature that attacks with a one-handed weapon or light weapon, is automatically attacked by the glass urchin's spines as an immediate action. If the spines hit, they can poison the target as well. Transparency (Ex) A glass urchin's spines and body are transparent when underwater, granting the creature concealment and a constant 20% miss chance.</t>
  </si>
  <si>
    <t>&lt;link rel="stylesheet"href="PF.css"&gt;&lt;div&gt;&lt;h2&gt;Glass Sea Urchin, Ginat&lt;/h2&gt;&lt;h3&gt;&lt;i&gt;This strange-looking creature has a spherical body covered with hundreds or thousands of two-foot-long bright purple spines that darken to ominous black tips.&lt;/i&gt;&lt;/h3&gt;&lt;br&gt;&lt;/br&gt;&lt;/div&gt;&lt;div class="heading"&gt;&lt;p class="alignleft"&gt;Glass Urchin&lt;/p&gt;&lt;p class="alignright"&gt;CR 9&lt;/p&gt;&lt;div style="clear: both;"&gt;&lt;/div&gt;&lt;/div&gt;&lt;div&gt;&lt;h5&gt;&lt;b&gt;XP &lt;/b&gt;6,400&lt;/h5&gt;&lt;h5&gt;N Huge vermin (aquatic)&lt;/h5&gt;&lt;h5&gt;&lt;b&gt;Init &lt;/b&gt;-4; &lt;b&gt;Senses &lt;/b&gt;all-around vision, low-light vision, scent, tremorsense 30 ft.; Perception +6&lt;/h5&gt;&lt;/div&gt;&lt;hr/&gt;&lt;div&gt;&lt;h5&gt;&lt;b&gt;DEFENSE&lt;/b&gt;&lt;/h5&gt;&lt;/div&gt;&lt;hr/&gt;&lt;div&gt;&lt;h5&gt;&lt;b&gt;AC &lt;/b&gt;22, touch 4, flat-footed 22 (-4 Dex, +18 natural, -2 size)&lt;/h5&gt;&lt;h5&gt;&lt;b&gt;hp &lt;/b&gt;126 (12d8+72)&lt;/h5&gt;&lt;h5&gt;&lt;b&gt;Fort &lt;/b&gt;+14, &lt;b&gt;Ref &lt;/b&gt;+0, &lt;b&gt;Will &lt;/b&gt;+6&lt;/h5&gt;&lt;h5&gt;&lt;b&gt;Defensive Abilities &lt;/b&gt;stability, transparency; &lt;b&gt;Immune &lt;/b&gt;mindaffecting effects&lt;/h5&gt;&lt;/div&gt;&lt;hr/&gt;&lt;div&gt;&lt;h5&gt;&lt;b&gt;OFFENSE&lt;/b&gt;&lt;/h5&gt;&lt;/div&gt;&lt;hr/&gt;&lt;div&gt;&lt;h5&gt;&lt;b&gt;Spd &lt;/b&gt;5 ft.&lt;/h5&gt;&lt;h5&gt;&lt;b&gt;Melee &lt;/b&gt;3 spines +17 (1d8+10 plus poison)&lt;/h5&gt;&lt;h5&gt;&lt;b&gt;Space &lt;/b&gt;15 ft.; &lt;b&gt;Reach &lt;/b&gt;15 ft.&lt;/h5&gt;&lt;h5&gt;&lt;b&gt;Special Attacks &lt;/b&gt;poison spray, spines&lt;/h5&gt;&lt;/div&gt;&lt;hr/&gt;&lt;div&gt;&lt;h5&gt;&lt;b&gt;STATISTICS&lt;/b&gt;&lt;/h5&gt;&lt;/div&gt;&lt;hr/&gt;&lt;div&gt;&lt;h5&gt;&lt;b&gt;Str &lt;/b&gt;31, &lt;b&gt;Dex &lt;/b&gt;3, &lt;b&gt;Con &lt;/b&gt;22, &lt;b&gt;Int &lt;/b&gt; -, &lt;b&gt;Wis &lt;/b&gt;15, &lt;b&gt;Cha &lt;/b&gt;2&lt;/h5&gt;&lt;h5&gt;&lt;b&gt;Base Atk &lt;/b&gt;+9; &lt;b&gt;CMB &lt;/b&gt;+21; &lt;b&gt;CMD &lt;/b&gt;27 (35 vs. bull rush or trip)&lt;/h5&gt;&lt;h5&gt;&lt;b&gt;Skills &lt;/b&gt;Perception +6; &lt;b&gt;Racial Modifiers &lt;/b&gt;+4 Perception&lt;/h5&gt;&lt;h5&gt;&lt;b&gt;SQ &lt;/b&gt;amphibious&lt;/h5&gt;&lt;/div&gt;&lt;hr/&gt;&lt;div&gt;&lt;h5&gt;&lt;b&gt;ECOLOGY&lt;/b&gt;&lt;/h5&gt;&lt;/div&gt;&lt;hr/&gt;&lt;div&gt;&lt;h5&gt;&lt;b&gt;Environment &lt;/b&gt; warm ocean or coastline&lt;/h5&gt;&lt;h5&gt;&lt;b&gt;Organization &lt;/b&gt;solitary, pair, or cluster (3-4)&lt;/h5&gt;&lt;h5&gt;&lt;b&gt;Treasure &lt;/b&gt;none&lt;/h5&gt;&lt;/div&gt;&lt;hr/&gt;&lt;div&gt;&lt;h5&gt;&lt;b&gt;SPECIAL ABILITIES&lt;/b&gt;&lt;/h5&gt;&lt;/div&gt;&lt;hr/&gt;&lt;div&gt;&lt;h5&gt;&lt;b&gt;Poison (Ex)&lt;/b&gt; Glass urchin venom causes the senses to become clouded and creates vivid hallucinations and confusion in the victim's mind. The save DC is Constitution-based. Spines-contact or injury; save Fort DC 16; frequency 1/ round for 6 rounds; effect 1d4 Wis and confused for 1 round; cure 2 consecutive saves. &lt;/h5&gt;&lt;h5&gt;&lt;b&gt;Poison Spray (Ex)&lt;/b&gt; As a standard action, once every 5 rounds, a spear urchin can spray poison from numerous smaller spines across its body. This poison fills a 20-foot-radius spread around the urchin- all creatures within this area are exposed to the urchin's venom and must make Fortitude saves as detailed above to resist Wisdom damage and confusion. This attack is even more effective underwater, as the poison spray creates a cloud that lingers in the area around the urchin for 5 rounds-creatures must save each round they begin a turn in the area of the poison cloud in addition to when the urchin creates the effect. &lt;/h5&gt;&lt;h5&gt;&lt;b&gt;Spines (Ex)&lt;/b&gt; A glass urchin's spines can swivel and rotate to face any approaching creature that attacks it. Any creature that attacks a glass urchin with an unarmed strike or a natural attack, or any Huge or smaller creature that attacks with a one-handed weapon or light weapon, is automatically attacked by the glass urchin's spines as an immediate action. If the spines hit, they can poison the target as well. &lt;/h5&gt;&lt;h5&gt;&lt;b&gt;Transparency (Ex)&lt;/b&gt; A glass urchin's spines and body are transparent when underwater, granting the creature concealment and a constant 20% miss chance.&lt;/h5&gt;&lt;/div&gt;&lt;br&gt;&lt;/br&gt;&lt;div&gt;&lt;h4&gt;&lt;p&gt;&lt;p&gt;Much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&lt;br&gt; &lt;b&gt;Hunter Urchins: &lt;/b&gt; These urchins can adjust their spines to effect an awkward method of locomotion on land. They actively seek prey, and possess long, rasp-like tongues that can whip out and pull food to them.  &lt;br&gt; &lt;b&gt;Spear Urchins: &lt;/b&gt; These brightly colored creatures can fire spines like javelins, relying upon poison to slow down prey or eventually immobilize it so they can crawl over to feed.  &lt;br&gt; &lt;b&gt;Glass Urchins: &lt;/b&gt;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&lt;br&gt;&lt;b&gt;Sea Urchins as Difficult Terrain &lt;/b&gt; &lt;br&gt;The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&lt;br&gt; &lt;b&gt; Sea Urchin Venom: &lt;/b&gt; Spines-injury; save Fort 11; frequency 1/minute for 6 minutes; effect victim is sickened for 1 minute; cure 1 save.&lt;/p&gt;&lt;/h4&gt;&lt;/div&gt;</t>
  </si>
  <si>
    <t>Tuyewera</t>
  </si>
  <si>
    <t>daylight invisibility</t>
  </si>
  <si>
    <t>vulnerable to sunlight</t>
  </si>
  <si>
    <t>slam +7 (1d6+4), tongue +8 (1d4+4 plus grab)</t>
  </si>
  <si>
    <t>constrict (1d4+4), lure, steal tongue, suffocation</t>
  </si>
  <si>
    <t>Str 17, Dex 16, Con -, Int 8, Wis 13, Cha 15</t>
  </si>
  <si>
    <t>Combat Reflexes, Improved Initiative, Weapon Focus (tongue)</t>
  </si>
  <si>
    <t>Bluff +8, Perception +10, Stealth +12</t>
  </si>
  <si>
    <t>Common (but see steal tongue below)</t>
  </si>
  <si>
    <t>The figure that crawls up from the grave may have once been a living man, but it is now wholly a monster. Its flesh crawls with worms and seeps with decay, allowing bones and internal organs to slip through hideous tears here and there. Its jaw distends and a long tongue whips out, almost like a tentacle. Its legs have been severed at the knee, forcing it to scrabble forward on all fours like some deranged beast.</t>
  </si>
  <si>
    <t>Daytime Invisibility (Su) During the day, a tuyewera is invisible as long as it doesn't attack. This effect functions as the invisibility spell, but lasts for the entire day. If a tuyewera takes any action that would negate its invisibility (such as attacking), it remains visible until it takes a full-round action to reactivate its invisibility. Lure (Su) If a tuyewera possesses a stolen tongue (see steal tongue ability), it can lure creatures into a trancelike state and compel them to approach as a standard action. When a tuyewera uses its lure, it must target an intelligent creature within 120 feet to which it has line of effect (but not necessarily line of sight). The tuyewera must concentrate to maintain the lure's effects. It then calls out to the creature, beckoning it to approach. The target can resist this lure by making a successful DC 15 Will save, after which that target is immune to that tuyewera's lure ability until the tuyewera gains a different tongue. If the tuyewera uses the target's name during the lure, the target suffers a -2 penalty on the Will save. If the target fails, she becomes fascinated and attempts to approach the tuyewera by the shortest, safest route possible. Once the target is adjacent to the tuyewera, she remains motionless and offers no resistance to the undead's attacks (although once the tuyewera attacks, it ceases concentration and the victim is free to act, assuming she survives the monster's attack). This is a sonic mindaffecting charm effect. The save DC is Charisma-based. Suffocation (Su) A tuyewera does not breathe itself, but it can attempt to steal the breath of a helpless, fascinated, or stunned adjacent creature as a standard action. When the tuyewera attempts this, it moves its mouth next to the victim's mouth and inhales, drawing the victim's breath out of her body. The victim can attempt to resist this attack by making a DC 15 Fortitude save. If she fails, the victim is stunned for 1 round and begins to suffocate. The victim falls unconscious on the second round, drops to -1 hit points on the third, and dies of suffocation on the fourth. Each round, the victim may attempt a new DC 15 Fortitude save to end the suffocation effect. The save DC is Charisma-based. Steal Tongue (Su) A tuyewera does not possess a tongue of its own when it is created-it must steal a tongue from a recently slain (no more than 1 day ago) creature before it can speak, attack with its tongue, or use its lure or constriction attacks. Stealing a tongue is a full-round action, after which the stolen tongue merges with the tuyewera's jaw. The tuyewera gains the ability to speak and understand all of the languages known by the dead body from which the tongue was harvested, and its voice sounds exactly like that of the dead creature while it still lived. The monster's new tongue is a dangerous weapon as well, and can extend to a length of nearly 5 feet to attack and constrict foes. A stolen tongue only lasts until the next sunrise, after which it rots away to corruption in a single round, forcing the tuyewera to seek out a replacement before it regains its speech and attacks.</t>
  </si>
  <si>
    <t>The tuyewera is a hideous creation designed to serve not only as a stealthy minion but also as a monstrous assassin. Invisible during the day, a tuyewera can be sent into an enemy's lair to perform any number of missions desired by its creator or master. A tuyewera that lacks a master is a free-willed undead-in wilderness regions, it wanders aimlessly, constantly searching for signs of civilization. If it finds such signs, it invariably seeks out a graveyard and lurks in hiding, waiting for a new body to be buried so that it can burrow into the grave and steal the corpse's tongue at the first opportunity. The tuyewera then stalks the region, looking for mourners of the dead person to lure into a secluded area and suffocate, before stealing their tongues to repeat the process. Variant Tuyeweras The statistics presented on the facing page are for a typical tuyewera created from the body of a Medium humanoid creature, but there are methods by which tuyeweras can be created from the bodies of smaller or larger humanoids as well. While in theory, one should be able to create a tuyewera from a non-humanoid creature, so far necromancers have been unable to achieve this feat. Something to do with the preparation method and the medicines used simply doesn't translate to non-humanoid bodies-although the unique undead created by such methods could have a variety of powers, they are not truly tuyeweras. Guidelines for statting up smaller and larger tuyeweras appear below. Smaller Tuyeweras: Tuyeweras created from the bodies of gnomes, half lings, or even children of larger humanoids can be statted up by applying the young creature simple template. Larger Tuyeweras: A tuyewera created from the body of a giant can be Large or larger. You can simply apply the giant creature simple template, but a better solution in this case is to rebuild the tuyewera with all of the appropriate changes to its stats-whenever a tuyewera's Hit Dice grant it an ability score increase, it increases its Charisma score. A Large tuyewera has 10 HD and is CR 6. A Huge one has 14 HD and is CR 8. A Gargantuan one has 18 HD and is CR 11. The largest, Colossal tuyeweras, have 22 HD and are CR 14. Creating a Tuyeweras A tuyewera can be created via the create undead spell, so long as the caster undertakes a specialized ritual as part of the casting. The body to be transformed into a tuyewera must be that of a humanoid the caster has himself slain at some point in the last 3 days. The spellcaster must be at least 13th level to create a tuyewera. Before the spellcasting begins, the caster must prepare the body by removing the corpse's tongue and severing its legs at the knees. The actual casting of the spell requires the caster to anoint the tuyewera's severed limbs and tongue with special medicines. These discarded body parts must then be burnt to ashes so that when the tuyewera rises from the dead, it does not recognize its missing limbs and tongue (if it does, it immediately attacks its creator). When the spell is complete, the newly created tuyewera is loyal to its creator and follows his spoken commands as long as the caster wears or carries a small pouch containing a handful of the ashes from the tuyewera's burnt limbs and tongue on his person. If the caster ever loses this pouch, the tuyewera becomes uncontrolled. If a tuyewera ever sees the ashes, it immediately recognizes them and seeks out its creator unerringly (as if via locate creature, but with no range limitation) and attempts to kill him- preferably as the creator sleeps.</t>
  </si>
  <si>
    <t>&lt;link rel="stylesheet"href="PF.css"&gt;&lt;div&gt;&lt;h2&gt;Tuyewera&lt;/h2&gt;&lt;h3&gt;&lt;i&gt;The figure that crawls up from the grave may have once been a living man, but it is now wholly a monster. Its flesh crawls with worms and seeps with decay, allowing bones and internal organs to slip through hideous tears here and there. Its jaw distends and a long tongue whips out, almost like a tentacle. Its legs have been severed at the knee, forcing it to scrabble forward on all fours like some deranged beast.&lt;/i&gt;&lt;/h3&gt;&lt;br&gt;&lt;/br&gt;&lt;/div&gt;&lt;div class="heading"&gt;&lt;p class="alignleft"&gt;Tuyewera&lt;/p&gt;&lt;p class="alignright"&gt;CR 4&lt;/p&gt;&lt;div style="clear: both;"&gt;&lt;/div&gt;&lt;/div&gt;&lt;div&gt;&lt;h5&gt;&lt;b&gt;XP &lt;/b&gt;1,200&lt;/h5&gt;&lt;h5&gt;CE Medium undead &lt;/h5&gt;&lt;h5&gt;&lt;b&gt;Init &lt;/b&gt;+7; &lt;b&gt;Senses &lt;/b&gt;darkvision 60 ft.; Perception +10&lt;/h5&gt;&lt;/div&gt;&lt;hr/&gt;&lt;div&gt;&lt;h5&gt;&lt;b&gt;DEFENSE&lt;/b&gt;&lt;/h5&gt;&lt;/div&gt;&lt;hr/&gt;&lt;div&gt;&lt;h5&gt;&lt;b&gt;AC &lt;/b&gt;16, touch 13, flat-footed 13 (+3 Dex, +3 natural)&lt;/h5&gt;&lt;h5&gt;&lt;b&gt;hp &lt;/b&gt;39 (6d8+12)&lt;/h5&gt;&lt;h5&gt;&lt;b&gt;Fort &lt;/b&gt;+4, &lt;b&gt;Ref &lt;/b&gt;+5, &lt;b&gt;Will &lt;/b&gt;+6&lt;/h5&gt;&lt;h5&gt;&lt;b&gt;Defensive Abilities &lt;/b&gt;daylight &lt;i&gt;invisibility&lt;/i&gt;; &lt;b&gt;DR &lt;/b&gt;5/magic; &lt;b&gt;Immune &lt;/b&gt;undead traits&lt;/h5&gt;&lt;h5&gt;&lt;b&gt;Weaknesses &lt;/b&gt;vulnerable to sunlight&lt;/h5&gt;&lt;/div&gt;&lt;hr/&gt;&lt;div&gt;&lt;h5&gt;&lt;b&gt;OFFENSE&lt;/b&gt;&lt;/h5&gt;&lt;/div&gt;&lt;hr/&gt;&lt;div&gt;&lt;h5&gt;&lt;b&gt;Spd &lt;/b&gt;20 ft.&lt;/h5&gt;&lt;h5&gt;&lt;b&gt;Melee &lt;/b&gt;slam +7 (1d6+4), tongue +8 (1d4+4 plus grab)&lt;/h5&gt;&lt;h5&gt;&lt;b&gt;Space &lt;/b&gt;5 ft.; &lt;b&gt;Reach &lt;/b&gt;5 ft.&lt;/h5&gt;&lt;h5&gt;&lt;b&gt;Special Attacks &lt;/b&gt;constrict (1d4+4), lure, steal tongue, suffocation&lt;/h5&gt;&lt;/div&gt;&lt;hr/&gt;&lt;div&gt;&lt;h5&gt;&lt;b&gt;STATISTICS&lt;/b&gt;&lt;/h5&gt;&lt;/div&gt;&lt;hr/&gt;&lt;div&gt;&lt;h5&gt;&lt;b&gt;Str &lt;/b&gt;17, &lt;b&gt;Dex &lt;/b&gt;16, &lt;b&gt;Con &lt;/b&gt;-, &lt;b&gt;Int &lt;/b&gt; 8, &lt;b&gt;Wis &lt;/b&gt;13, &lt;b&gt;Cha &lt;/b&gt;15&lt;/h5&gt;&lt;h5&gt;&lt;b&gt;Base Atk &lt;/b&gt;+4; &lt;b&gt;CMB &lt;/b&gt;+7; &lt;b&gt;CMD &lt;/b&gt;20&lt;/h5&gt;&lt;h5&gt;&lt;b&gt;Feats &lt;/b&gt;Combat Reflexes, Improved Initiative, Weapon Focus (tongue)&lt;/h5&gt;&lt;h5&gt;&lt;b&gt;Skills &lt;/b&gt;Bluff +8, Perception +10, Stealth +12&lt;/h5&gt;&lt;h5&gt;&lt;b&gt;Languages &lt;/b&gt;Common (but see steal tongue below)&lt;/h5&gt;&lt;/div&gt;&lt;hr/&gt;&lt;div&gt;&lt;h5&gt;&lt;b&gt;ECOLOGY&lt;/b&gt;&lt;/h5&gt;&lt;/div&gt;&lt;hr/&gt;&lt;div&gt;&lt;h5&gt;&lt;b&gt;Environment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ABILITIES&lt;/b&gt;&lt;/h5&gt;&lt;/div&gt;&lt;hr/&gt;&lt;div&gt;&lt;h5&gt;&lt;b&gt;Daytime Invisibility (Su)&lt;/b&gt; During the day, a tuyewera is invisible as long as it doesn't attack. This effect functions as the &lt;i&gt;invisibility&lt;/i&gt; spell, but lasts for the entire day. If a tuyewera takes any action that would negate its &lt;i&gt;invisibility&lt;/i&gt; (such as attacking), it remains visible until it takes a full-round action to reactivate its &lt;i&gt;invisibility&lt;/i&gt;. &lt;/h5&gt;&lt;h5&gt;&lt;b&gt;Lure (Su)&lt;/b&gt; If a tuyewera possesses a stolen tongue (see steal tongue ability), it can lure creatures into a trancelike state and compel them to approach as a standard action. When a tuyewera uses its lure, it must target an intelligent creature within 120 feet to which it has line of effect (but not necessarily line of sight). The tuyewera must concentrate to maintain the lure's effects. It then calls out to the creature, beckoning it to approach. The target can resist this lure by making a successful DC 15 Will save, after which that target is immune to that tuyewera's lure ability until the tuyewera gains a different tongue. If the tuyewera uses the target's name during the lure, the target suffers a -2 penalty on the Will save. If the target fails, she becomes fascinated and attempts to approach the tuyewera by the shortest, safest route possible. Once the target is adjacent to the tuyewera, she remains motionless and offers no resistance to the undead's attacks (although once the tuyewera attacks, it ceases concentration and the victim is free to act, assuming she survives the monster's attack). This is a sonic mindaffecting charm effect. The save DC is Charisma-based. &lt;/h5&gt;&lt;h5&gt;&lt;b&gt;Suffocation (Su)&lt;/b&gt; A tuyewera does not breathe itself, but it can attempt to steal the breath of a helpless, fascinated, or stunned adjacent creature as a standard action. When the tuyewera attempts this, it moves its mouth next to the victim's mouth and inhales, drawing the victim's breath out of her body. The victim can attempt to resist this attack by making a DC 15 Fortitude save. If she fails, the victim is stunned for 1 round and begins to suffocate. The victim falls unconscious on the second round, drops to -1 hit points on the third, and dies of suffocation on the fourth. Each round, the victim may attempt a new DC 15 Fortitude save to end the suffocation effect. The save DC is Charisma-based. &lt;/h5&gt;&lt;h5&gt;&lt;b&gt;Steal Tongue (Su)&lt;/b&gt; A tuyewera does not possess a tongue of its own when it is created-it must steal a tongue from a recently slain (no more than 1 day ago) creature before it can speak, attack with its tongue, or use its lure or constriction attacks. Stealing a tongue is a full-round action, after which the stolen tongue merges with the tuyewera's jaw. The tuyewera gains the ability to speak and understand all of the languages known by the dead body from which the tongue was harvested, and its voice sounds exactly like that of the dead creature while it still lived. The monster's new tongue is a dangerous weapon as well, and can extend to a length of nearly 5 feet to attack and constrict foes. A stolen tongue only lasts until the next sunrise, after which it rots away to corruption in a single round, forcing the tuyewera to seek out a replacement before it regains its speech and attacks.&lt;/h5&gt;&lt;/div&gt;&lt;br&gt;&lt;/br&gt;&lt;div&gt;&lt;h4&gt;&lt;p&gt;&lt;p&gt;The tuyewera is a hideous creation designed to serve not only as a stealthy minion but also as a monstrous assassin. Invisible during the day, a tuyewera can be sent into an enemy's lair to perform any number of missions desired by its creator or master. A tuyewera that lacks a master is a free-willed undead-in wilderness regions, it wanders aimlessly, constantly searching for signs of civilization. If it finds such signs, it invariably seeks out a graveyard and lurks in hiding, waiting for a new body to be buried so that it can burrow into the grave and steal the corpse's tongue at the first opportunity. The tuyewera then stalks the region, looking for mourners of the dead person to lure into a secluded area and suffocate, before stealing their tongues to repeat the process. &lt;br&gt;&lt;b&gt;Variant Tuyeweras &lt;/b&gt;&lt;br&gt;The statistics presented on the facing page are for a typical tuyewera created from the body of a Medium humanoid creature, but there are methods by which tuyeweras can be created from the bodies of smaller or larger humanoids as well. While in theory, one should be able to create a tuyewera from a non-humanoid creature, so far necromancers have been unable to achieve this feat. Something to do with the preparation method and the medicines used simply doesn't translate to non-humanoid bodies-although the unique undead created by such methods could have a variety of powers, they are not truly tuyeweras. Guidelines for statting up smaller and larger tuyeweras appear below.&lt;br&gt;&lt;b&gt; Smaller Tuyeweras:&lt;/b&gt; Tuyeweras created from the bodies of gnomes, half lings, or even children of larger humanoids can be statted up by applying the young creature simple template.&lt;br&gt;&lt;b&gt; Larger Tuyeweras:&lt;/b&gt; A tuyewera created from the body of a giant can be Large or larger. You can simply apply the giant creature simple template, but a better solution in this case is to rebuild the tuyewera with all of the appropriate changes to its stats-whenever a tuyewera's Hit Dice grant it an ability score increase, it increases its Charisma score. A Large tuyewera has 10 HD and is CR 6. A Huge one has 14 HD and is CR 8. A Gargantuan one has 18 HD and is CR 11. The largest, Colossal tuyeweras, have 22 HD and are CR 14.&lt;br&gt;&lt;b&gt;Creating a Tuyeweras&lt;/b&gt; A tuyewera can be created via the &lt;i&gt;create undead&lt;/i&gt; spell, so long as the caster undertakes a specialized ritual as part of the casting. The body to be transformed into a tuyewera must be that of a humanoid the caster has himself slain at some point in the last 3 days. The spellcaster must be at least 13th level to create a tuyewera. Before the spellcasting begins, the caster must prepare the body by removing the corpse's tongue and severing its legs at the knees. The actual casting of the spell requires the caster to anoint the tuyewera's severed limbs and tongue with special medicines. These discarded body parts must then be burnt to ashes so that when the tuyewera rises from the dead, it does not recognize its missing limbs and tongue (if it does, it immediately attacks its creator). When the spell is complete, the newly created tuyewera is loyal to its creator and follows his spoken commands as long as the caster wears or carries a small pouch containing a handful of the ashes from the tuyewera's burnt limbs and tongue on his person. If the caster ever loses this pouch, the tuyewera becomes uncontrolled. If a tuyewera ever sees the ashes, it immediately recognizes them and seeks out its creator unerringly (as if via &lt;i&gt;locate creature&lt;/i&gt;, but with no range limitation) and attempts to kill him- preferably as the creator sleeps.&lt;/p&gt;&lt;/h4&gt;&lt;/div&gt;</t>
  </si>
  <si>
    <t>Biloko</t>
  </si>
  <si>
    <t>(2d6-2)</t>
  </si>
  <si>
    <t>Fort -1, Ref +5, Will +4</t>
  </si>
  <si>
    <t>1 shortspear +0 (1d4-2), 1 bite +0 (1d4-2)</t>
  </si>
  <si>
    <t>1 shortspear +4 (1d4-2)</t>
  </si>
  <si>
    <t>Spell-Like Abilities (CL 1st) 3/day-charm person (DC 13)</t>
  </si>
  <si>
    <t>Str 6, Dex 15, Con 8, Int 11, Wis 12, Cha 13</t>
  </si>
  <si>
    <t>Climb +3, Craft (traps) +5, Knowledge (nature) +5, Perception +6, Stealth +11, Survival +3</t>
  </si>
  <si>
    <t>SQ Persuasion  warm forests</t>
  </si>
  <si>
    <t>solitary, pair, or gang (3-16)</t>
  </si>
  <si>
    <t>standard (4 shortspears, other gear)</t>
  </si>
  <si>
    <t>This gnome-sized humanoid's face is adorned with fiery red eyes and a sharp-toothed mouth that seems too wide for its head. The creature is garbed in leaves and possesses no hair-patches of grass and moss grow from its skin instead.</t>
  </si>
  <si>
    <t>AP 38</t>
  </si>
  <si>
    <t>Persuasion (Su) Biloko can gradually insinuate their desires into the minds of those in the power of their charm person spell-like ability. For every 10 minutes a humanoid is under the influence of a biloko's charm person, the victim takes a -1 penalty on her opposed Charisma check (to a maximum of -5) when the biloko is trying to convince her to do something she would not normally do. This penalty applies to the charm of only a single biloko and is reduced back to 0 as soon as the victim breaks free or the spell ends.</t>
  </si>
  <si>
    <t>Blood-red man-eaters and cunning jungle stalkers, biloko hunt those who think themselves hunters, preying upon foolish travelers and incautious jungle natives with maniacal zeal. Lanky and quick humanoids, biloko possess exaggerated, fearfully expressive facial features, including mouths capable of stretching impossibly wide. Adept at blending in amid jungle underbrush despite their brilliant coloration, these ferocious jungle fey delight in constructing deadly traps, tricking victims into deadly ambushes, and leading enthralled foes into dangerous situations. The average biloko stands between 3 and 4 feet tall and weighs between 40 and 50 pounds, though a biloko who has recently fed might bear the weight of a far greater creature. Ecology Wild-eyed and unpredictable, biloko are feared by many natives of the jungle and the tropical lands around their verdant hunting grounds. Frequent menaces in both the fireside tales of children and the bravest adults' nightmares, they embody the most common fears of the jungle, proving that beneath the jungle canopy lurk forces that seek to do the unwary harm and can make even experienced warriors disappear without a trace. Biloko exclusively consume humanoid meat, and though they tend to prowl near forest-side villages, prey can be sparse at times. A biloko can live without sustenance for a lengthy period, but the hunger it eventually suffers proves nearly maddening. Sometimes fasting for weeks at a time, the intense hunger pains a biloko feels may drive it to cannibalism, though such occurrences are somewhat rare. A biloko's mouth stretches across its face in a grotesque, unnatural fashion, and it can consume a whole humansized creature in one terrible, hours-long bite, dislocating its jaw like a snake in order to do so. With the aid of its acidic saliva, its powerful maw is capable of grinding flesh and bone into a concentrated, compact form, allowing it to digest and survive off of a single meal for the extended period of time it may be forced to fast while awaiting new prey. If uninterrupted, an eager, starving biloko can swallow an adult human in about 3 hours. Biloko are related to the jungle spriggans known as Eloko, though they are far less organized and more at home in the jungle depths. While wilder and more bloodthirsty than their spriggan kin, biloko possess several similar physical traits, though their gaunt builds and bright red skins make the two unmistakably distinct. Some biloko look on their fey kin as strangely colored relatives, while other biloko attack them just as they would any other stranger. Thus, little special connection exists between the two races. Eloko are further detailed in Pathfinder Campaign Setting: Heart of the Jungle. Habitat &amp; Society Biloko are cruel, mischievous humanoids, known and feared by all who dare live near a forest plagued with the vile beings. Non-locals are urged never to travel alone; those foolish enough to ignore these warnings are seldom seen again. Whether hunting for food or journeying through the wilderness, locals know well to move in groups. While biloko are intelligent beings, their reclusive habits and lust for flesh drive them from any sort of civilized society. They keep mostly to deep, dark areas of the forest, and are rarely seen on the woods' outskirts. Their numbers are small enough that it is rare for two unacquainted biloko to run into each other on a given day, but the species is sufficiently widespread to pose a threat to all travelers. Biloko are not social creatures by nature, but recognize the benefit of traveling in a group. When stealth is not of primary concern, several biloko might band together in order to hunt. While not organized by a tribal system, biloko often identify other biloko long residing in a region as friendly, although they remain cautious when encountering newcomers. They rarely see others of their kind as enemies, but more typically as rivals who begrudgingly allow one another to hunt on the same turf. Biloko rarely deal with other sentient beings-save during a meal. They choose lives of isolation from other races, usually dwelling within dark forests where their fiendish acts are less likely to be noticed by strangers. Large, hollow trees provide shelter for the small humanoids, who drape cloths of moss and ivy across the gaping portals behind which they slumber. A biloko often waits stealthily in his hideout, perched in one position for most of the day as he hungrily anticipates an unwary group of travelers or a lone wanderer. Once such a party or individual has passed, the monster creeps out of his hole, giving his prey a wide berth as he stalks it. At a time he deems appropriate-usually when a traveler is alone or has strayed from the group-the biloko whistles, creating an enchanting melody that draws his target near. The encounter ultimately ends in either the victim's hideous consumption or the biloko's flight. Far from being anchored to his hiding spot, a biloko often leaves his nook to wander the forest in search of other hiding spots on the edges of trails or well-trodden paths. Boring through a stump or the trunk of a tree with his razor-sharp claws, he can create a new abode in the span of several hours. A single biloko can have as many as a dozen hollow tree-holes, which provide valuable landmarks in the often complex jungle-maze he inhabits, as well as safety from pursuing predators or attackers. During his exploratory treks through the thick brush, a biloko might acquire dozens of fruits and berries for their bright colors, carrying the goods back to his nearest hiding hole to gaze upon later. Biloko have little interest in metals and artifacts, though they occasionally stumble upon a particular object they find especially attractive or interesting. They do, however, love gems, as the brightly colored crystals appear dazzling in the creatures' enhanced vision. This sense of sight, which makes anything not green in color stand out magnificently, helps biloko spot prey even in the thickest of jungles, where the skyscraping canopy blots out the sun for miles.</t>
  </si>
  <si>
    <t>&lt;link rel="stylesheet"href="PF.css"&gt;&lt;div&gt;&lt;h2&gt;Biloko&lt;/h2&gt;&lt;h3&gt;&lt;i&gt;This gnome-sized humanoid's face is adorned with fiery red eyes and a sharp-toothed mouth that seems too wide for its head. The creature is garbed in leaves and possesses no hair-patches of grass and moss grow from its skin instead.&lt;/i&gt;&lt;/h3&gt;&lt;br&gt;&lt;/br&gt;&lt;/div&gt;&lt;div class="heading"&gt;&lt;p class="alignleft"&gt;Biloko&lt;/p&gt;&lt;p class="alignright"&gt;&lt;i&gt;CR&lt;/i&gt; 1/2&lt;/p&gt;&lt;div style="clear: both;"&gt;&lt;/div&gt;&lt;/div&gt;&lt;div&gt;&lt;h5&gt;&lt;b&gt;XP &lt;/b&gt;200&lt;/h5&gt;&lt;h5&gt;NE Small fey &lt;/h5&gt;&lt;h5&gt;&lt;b&gt;Init &lt;/b&gt;+6; &lt;b&gt;Senses &lt;/b&gt;low-light vision, scent; Perception +6&lt;/h5&gt;&lt;/div&gt;&lt;hr/&gt;&lt;div&gt;&lt;h5&gt;&lt;b&gt;DEFENSE&lt;/b&gt;&lt;/h5&gt;&lt;/div&gt;&lt;hr/&gt;&lt;div&gt;&lt;h5&gt;&lt;b&gt;AC &lt;/b&gt;14, touch 13, flat-footed 12 (+2 Dex, +1 natural, +1 size)&lt;/h5&gt;&lt;h5&gt;&lt;b&gt;hp &lt;/b&gt;5 (2d6-2)&lt;/h5&gt;&lt;h5&gt;&lt;b&gt;Fort &lt;/b&gt;-1, &lt;b&gt;Ref &lt;/b&gt;+5, &lt;b&gt;Will &lt;/b&gt;+4&lt;/h5&gt;&lt;/div&gt;&lt;hr/&gt;&lt;div&gt;&lt;h5&gt;&lt;b&gt;OFFENSE&lt;/b&gt;&lt;/h5&gt;&lt;/div&gt;&lt;hr/&gt;&lt;div&gt;&lt;h5&gt;&lt;b&gt;Spd &lt;/b&gt;20 ft.&lt;/h5&gt;&lt;h5&gt;&lt;b&gt;Melee &lt;/b&gt;1 shortspear +0 (1d4-2), 1 bite +0 (1d4-2)&lt;/h5&gt;&lt;h5&gt;&lt;b&gt;Ranged &lt;/b&gt;1 shortspear +4 (1d4-2)&lt;/h5&gt;&lt;h5&gt;&lt;b&gt;Space &lt;/b&gt;5 ft.; &lt;b&gt;Reach &lt;/b&gt;5 ft.&lt;/h5&gt;&lt;h5&gt;&lt;b&gt;Spell-Like Abilities&lt;/b&gt; (CL 1st)&lt;/br&gt;3/day&amp;mdash;&lt;i&gt;charm person&lt;/i&gt; (DC 13)&lt;/h5&gt;&lt;/h5&gt;&lt;/div&gt;&lt;hr/&gt;&lt;div&gt;&lt;h5&gt;&lt;b&gt;STATISTICS&lt;/b&gt;&lt;/h5&gt;&lt;/div&gt;&lt;hr/&gt;&lt;div&gt;&lt;h5&gt;&lt;b&gt;Str &lt;/b&gt;6, &lt;b&gt;Dex &lt;/b&gt;15, &lt;b&gt;Con &lt;/b&gt;8, &lt;b&gt;Int &lt;/b&gt; 11, &lt;b&gt;Wis &lt;/b&gt;12, &lt;b&gt;Cha &lt;/b&gt;13&lt;/h5&gt;&lt;h5&gt;&lt;b&gt;Base Atk &lt;/b&gt;+1; &lt;b&gt;CMB &lt;/b&gt;-2; &lt;b&gt;CMD &lt;/b&gt;10&lt;/h5&gt;&lt;h5&gt;&lt;b&gt;Feats &lt;/b&gt;Improved Initiative&lt;/h5&gt;&lt;h5&gt;&lt;b&gt;Skills &lt;/b&gt;Climb +3, Craft (traps) +5, Knowledge (nature) +5, Perception +6, Stealth +11, Survival +3&lt;/h5&gt;&lt;h5&gt;&lt;b&gt;Languages &lt;/b&gt;Common, Sylvan&lt;/h5&gt;&lt;/div&gt;&lt;hr/&gt;&lt;div&gt;&lt;h5&gt;&lt;b&gt;ECOLOGY&lt;/b&gt;&lt;/h5&gt;&lt;/div&gt;&lt;hr/&gt;&lt;div&gt;&lt;h5&gt;&lt;b&gt;Environment &lt;/b&gt;SQ Persuasion  warm forests&lt;/h5&gt;&lt;h5&gt;&lt;b&gt;Organization &lt;/b&gt;solitary, pair, or gang (3-16)&lt;/h5&gt;&lt;h5&gt;&lt;b&gt;Treasure &lt;/b&gt;standard (4 shortspears, other gear)&lt;/h5&gt;&lt;/div&gt;&lt;hr/&gt;&lt;div&gt;&lt;h5&gt;&lt;b&gt;SPECIAL ABILITIES&lt;/b&gt;&lt;/h5&gt;&lt;/div&gt;&lt;hr/&gt;&lt;div&gt;&lt;h5&gt;&lt;b&gt;Persuasion (Su)&lt;/b&gt; Biloko can gradually insinuate their desires into the minds of those in the power of their &lt;i&gt;charm person&lt;/i&gt; spell-like ability. For every 10 minutes a humanoid is under the influence of a biloko's &lt;i&gt;charm person&lt;/i&gt;, the victim takes a -1 penalty on her opposed Charisma check (to a maximum of -5) when the biloko is trying to convince her to do something she would not normally do. This penalty applies to the charm of only a single biloko and is reduced back to 0 as soon as the victim breaks free or the spell ends.&lt;/h5&gt;&lt;/div&gt;&lt;br&gt;&lt;/br&gt;&lt;div&gt;&lt;h4&gt;&lt;p&gt;&lt;p&gt;Blood-red man-eaters and cunning jungle stalkers, biloko hunt those who think themselves hunters, preying upon foolish travelers and incautious jungle natives with maniacal zeal. Lanky and quick humanoids, biloko possess exaggerated, fearfully expressive facial features, including mouths capable of stretching impossibly wide. Adept at blending in amid jungle underbrush despite their brilliant coloration, these ferocious jungle fey delight in constructing deadly traps, tricking victims into deadly ambushes, and leading enthralled foes into dangerous situations. The average biloko stands between 3 and 4 feet tall and weighs between 40 and 50 pounds, though a biloko who has recently fed might bear the weight of a far greater creature.&lt;b&gt;&lt;/p&gt;&lt;p&gt;Ecology&lt;/b&gt;&lt;/p&gt;&lt;p&gt; Wild-eyed and unpredictable, biloko are feared by many natives of the jungle and the tropical lands around their verdant hunting grounds. Frequent menaces in both the fireside tales of children and the bravest adults' nightmares, they embody the most common fears of the jungle, proving that beneath the jungle canopy lurk forces that seek to do the unwary harm and can make even experienced warriors disappear without a trace. Biloko exclusively consume humanoid meat, and though they tend to prowl near forest-side villages, prey can be sparse at times. A biloko can live without sustenance for a lengthy period, but the hunger it eventually suffers proves nearly maddening. Sometimes fasting for weeks at a time, the intense hunger pains a biloko feels may drive it to cannibalism, though such occurrences are somewhat rare. A biloko's mouth stretches across its face in a grotesque, unnatural fashion, and it can consume a whole humansized creature in one terrible, hours-long bite, dislocating its jaw like a snake in order to do so. With the aid of its acidic saliva, its powerful maw is capable of grinding flesh and bone into a concentrated, compact form, allowing it to digest and survive off of a single meal for the extended period of time it may be forced to fast while awaiting new prey. If uninterrupted, an eager, starving biloko can swallow an adult human in about 3 hours. Biloko are related to the jungle spriggans known as Eloko, though they are far less organized and more at home in the jungle depths. While wilder and more bloodthirsty than their spriggan kin, biloko possess several similar physical traits, though their gaunt builds and bright red skins make the two unmistakably distinct. Some biloko look on their fey kin as strangely colored relatives, while other biloko attack them just as they would any other stranger. Thus, little special connection exists between the two races. Eloko are further detailed in &lt;i&gt;Pathfinder Campaign Setting: Heart of the Jungle&lt;/i&gt;.&lt;b&gt;&lt;/p&gt;&lt;p&gt;Habitat &amp; Society&lt;/b&gt;&lt;/p&gt;&lt;p&gt; Biloko are cruel, mischievous humanoids, known and feared by all who dare live near a forest plagued with the vile beings. Non-locals are urged never to travel alone; those foolish enough to ignore these warnings are seldom seen again. Whether hunting for food or journeying through the wilderness, locals know well to move in groups. While biloko are intelligent beings, their reclusive habits and lust for flesh drive them from any sort of civilized society. They keep mostly to deep, dark areas of the forest, and are rarely seen on the woods' outskirts. Their numbers are small enough that it is rare for two unacquainted biloko to run into each other on a given day, but the species is sufficiently widespread to pose a threat to all travelers. Biloko are not social creatures by nature, but recognize the benefit of traveling in a group. When stealth is not of primary concern, several biloko might band together in order to hunt. While not organized by a tribal system, biloko often identify other biloko long residing in a region as friendly, although they remain cautious when encountering newcomers. They rarely see others of their kind as enemies, but more typically as rivals who begrudgingly allow one another to hunt on the same turf. Biloko rarely deal with other sentient beings-save during a meal. They choose lives of isolation from other races, usually dwelling within dark forests where their fiendish acts are less likely to be noticed by strangers. Large, hollow trees provide shelter for the small humanoids, who drape cloths of moss and ivy across the gaping portals behind which they slumber. A biloko often waits stealthily in his hideout, perched in one position for most of the day as he hungrily anticipates an unwary group of travelers or a lone wanderer. Once such a party or individual has passed, the monster creeps out of his hole, giving his prey a wide berth as he stalks it. At a time he deems appropriate-usually when a traveler is alone or has strayed from the group-the biloko whistles, creating an enchanting melody that draws his target near. The encounter ultimately ends in either the victim's hideous consumption or the biloko's flight. Far from being anchored to his hiding spot, a biloko often leaves his nook to wander the forest in search of other hiding spots on the edges of trails or well-trodden paths. Boring through a stump or the trunk of a tree with his razor-sharp claws, he can create a new abode in the span of several hours. A single biloko can have as many as a dozen hollow tree-holes, which provide valuable landmarks in the often complex jungle-maze he inhabits, as well as safety from pursuing predators or attackers. During his exploratory treks through the thick brush, a biloko might acquire dozens of fruits and berries for their bright colors, carrying the goods back to his nearest hiding hole to gaze upon later. Biloko have little interest in metals and artifacts, though they occasionally stumble upon a particular object they find especially attractive or interesting. They do, however, love gems, as the brightly colored crystals appear dazzling in the creatures' enhanced vision. This sense of sight, which makes anything not green in color stand out magnificently, helps biloko spot prey even in the thickest of jungles, where the skyscraping canopy blots out the sun for miles.&lt;/p&gt;&lt;/h4&gt;&lt;/div&gt;</t>
  </si>
  <si>
    <t>Bloodhaze Mosquito Swarm</t>
  </si>
  <si>
    <t>darkvision 120 ft., scent; Perception +9</t>
  </si>
  <si>
    <t>(+2 Dex, +8 size)</t>
  </si>
  <si>
    <t>(13d8+13)</t>
  </si>
  <si>
    <t>Fort +9, Ref +6, Will +5</t>
  </si>
  <si>
    <t>5 ft., fly 30 ft. (average)</t>
  </si>
  <si>
    <t>swarm (1 Con damage and sleeping sickness)</t>
  </si>
  <si>
    <t>cling, Con damage, distraction (DC 17), disease</t>
  </si>
  <si>
    <t>Str 1, Dex 15, Con 12, Int -, Wis 13, Cha 2</t>
  </si>
  <si>
    <t>Fly +10, Perception +9</t>
  </si>
  <si>
    <t xml:space="preserve"> warm forests and swamps</t>
  </si>
  <si>
    <t>solitary, pair, pestilence (3-6 swarms), or plague (7-12 swarms)</t>
  </si>
  <si>
    <t>A high-pitched whine issues forth from the haze of this surging crimson cloud. Within, thousands of tiny forms whir in agitation, each a tiny insect with a needle-like proboscis.</t>
  </si>
  <si>
    <t>Bloodhaze Mosquito</t>
  </si>
  <si>
    <t>Cling (Ex) If a creature leaves a bloodhaze mosquito swarm's square, the swarm takes 1d6 points of damage as dozens of insects tenaciously cling to the victim. A creature with bloodhaze mosquitoes clinging to it takes 1 point of Constitution damage at the end of its turn for the next 1d4 rounds. As a full-round action, the creature can remove the mosquitoes with a DC 18 Reflex save or by immersing itself in water. High winds or any amount of damage from an area-affecting effect destroys all clinging mosquitoes. The save DC is Dexterity-based. Once a group of clinging mosquitoes has dealt 4 points of Constitution damage, the mosquitoes detach and disperse to digest their meal. Disease (Ex) Bloodhaze mosquitoes are bearers of a terrifying and deadly disease common to the jungle, known to most locals as sleeping sickness. Sleeping Sickness: Swarm-injury; save Fort DC 17; onset 1d2 days; frequency 1 day; effect 1d4 Wisdom damage and target is fatigued, cure 2 consecutive saves or arsenic (see page 35 for more details).</t>
  </si>
  <si>
    <t>Thousands of species of insects make their home within the shelter of the Mwangi Expanse, but few elicit as much dread as the voracious bloodhaze mosquito. Migratory in nature, these ravenous insects amass in great numbers, forming swarms capable of feasting on the blood of humanoids and beasts alike. Perhaps worse, the crimson parasites carry a debilitating disease known for sapping the vitality of its victims. Because of this potent mix of teeming esurience and virulent pestilence, bloodhaze mosquitoes panic almost any community they threaten. Legends describe crimson clouds decimating entire populations on their flight from breeding pool to jungle interior. Only high winds, drought, and torrential rain consistently keep them at bay. Thankfully, the swarms also wax and wane with fluctuations in local prey populations. In combination with the mosquitoes' relatively short lifespan, competition for food helps keep their numbers under marginal control. A typical bloodhaze swarm contains more than 10,000 flying mosquitoes. Individually, each mosquito is smaller than a child's fingernail, yet together they form a terrifying assault. Their iridescent wings can refract light, creating a shimmering effect as they move in unison. This effect proves disconcerting to most animals, which wisely flee such clouds, their panic often alerting other jungle inhabitants to the swarm's presence. Ecology Bloodhaze mosquitoes always sate themselves on the blood of other animals, using their darkvision and ability to detect pheromones to track prey. They typically lie in wait near water sources where they can both breed and feed on animals that come to drink. Warm-blooded creatures draw their attention more quickly than amphibians or reptiles, though even lizards, snakes, and frogs become food sources during leaner times. Not only does blood provide sustenance to bloodhaze mosquitoes, but the females actually require it to reach egg-laying maturity. Females must also have water in which to lay their eggs, though even a sewage-filled mud puddle will suffice. A single female mosquito can lay up to 100 eggs, which hatch into larvae after 2 days. Many of these eggs suffer the predation of fish and other aquatic scavengers during this time of vulnerability. The surviving eggs hatch, releasing larvae that molt and shed their skins while feeding on organic matter and microorganisms in the water. Then they enter a pupal stage, conserving energy as they undergo a final transformation before finally emerging as fully grown adults. The entire hatching and growth process takes less than a single week. After reaching maturity, bloodhaze mosquitoes swiftly take to the air, naturally drawn to one another through their pheromones and banding together in swarms strong enough to challenge any animal for territorial supremacy. The life of a typical bloodhaze mosquito spans only 3 months. They spend that time ravenously feeding in their swarms, consuming enough blood that their females can continue laying eggs. The mosquitoes possess no maternal or protective instincts, however, quickly abandoning their progeny before dying out to be replaced by them. Habitat &amp; Society Bloodhaze mosquitoes live in tropical wetlands, only venturing farther away when hunting becomes scarce or high winds carry them into other regions. Unintelligent predators, the mosquitoes give off pheromones to maintain their swarm's cohesion. Specific scent markers for distress, mating, and food rule most of their behavior. Powerful, false odors or thick and pungent smoke can sometimes mask or disrupt this communication, as can immersion in water, leading to traditions among many native peoples of coating themselves in sulphurous mud or burning reeking torches during the height of the mosquitoes' feeding seasons. Although bloodhaze mosquitoes don't feed on other insects, they do prove highly territorial. While swarming, a group of the mosquitoes will attack and kill any other insects they encounter. Such ferocity can wipe out whole hives or nests of insectile jungle inhabitants, potentially having farther-reaching ramifications for other creatures speedy or canny enough to escape the swarms. In more dramatic instances, swarms might fell massive jungle insects or the populations of whole areas, leaving trails of crunching insectile corpses to mark their path. Mwangi Menaces Deadly beasts, trackless wildernesses, and violent storms typify most explorers' visions of travel through the Mwangi Expanse. Yet however real and deadly such perils may be, they are hardly the only threats travelers through these lands face. Diseases, vermin, parasites, rot, and uncountable other hazards unite in an endless assault against those who intrude upon these wild lands. Maladies like the sleeping sickness carried by bloodhaze mosquito swarms and other insects present just one such danger. While the following details present that disease, GMs who seek to make their tropical travels feel distinct from adventures elsewhere on Golarion should check out Chapter 1 of Pathfinder Campaign Setting: Heart of the Jungle for details on jungle maladies and other threats. Sleeping Sickness Endemic throughout the Sodden Lands and the Mwangi Expanse, the parasitic aff liction known as "sleeping sickness" is spread when flying insects inject tiny parasites into their unsuspecting victim's bloodstream, thus inducing fever, headache, joint pain, swelling of glands in the back and neck, and most notably fatigue. The disease gradually infects the brain, causing confusion, reduced coordination, difficulty keeping track of time, and insomnia. While exceedingly dangerous, even when administered by a practiced healer, the best cure for this disease is dosing the patient with the poison arsenic (Pathfinder RPG Core Rulebook 558). If the patient survives, there's a cumulative 30% chance per dose that the disease is immediately cured. Sleeping Sickness Type disease (parasite), injury; Save Fortitude DC 14 Onset 1d2 days; Frequency 1/day Effect 1d4 Wis damage and target is fatigued; Cure 2 consecutive saves or arsenic (see text)</t>
  </si>
  <si>
    <t>&lt;link rel="stylesheet"href="PF.css"&gt;&lt;div&gt;&lt;h2&gt;Bloodhaze Mosquito Swarm&lt;/h2&gt;&lt;h3&gt;&lt;i&gt;A high-pitched whine issues forth from the haze of this surging crimson cloud. Within, thousands of tiny forms whir in agitation, each a tiny insect with a needle-like proboscis.&lt;/i&gt;&lt;/h3&gt;&lt;br&gt;&lt;/br&gt;&lt;/div&gt;&lt;div class="heading"&gt;&lt;p class="alignleft"&gt;Bloodhaze Mosquito Swarm&lt;/p&gt;&lt;p class="alignright"&gt;CR 6&lt;/p&gt;&lt;div style="clear: both;"&gt;&lt;/div&gt;&lt;/div&gt;&lt;div&gt;&lt;h5&gt;&lt;b&gt;XP &lt;/b&gt;2,400&lt;/h5&gt;&lt;h5&gt;N Fine vermin (swarm)&lt;/h5&gt;&lt;h5&gt;&lt;b&gt;Init &lt;/b&gt;+2; &lt;b&gt;Senses &lt;/b&gt;darkvision 120 ft., scent; Perception +9&lt;/h5&gt;&lt;/div&gt;&lt;hr/&gt;&lt;div&gt;&lt;h5&gt;&lt;b&gt;DEFENSE&lt;/b&gt;&lt;/h5&gt;&lt;/div&gt;&lt;hr/&gt;&lt;div&gt;&lt;h5&gt;&lt;b&gt;AC &lt;/b&gt;20, touch 20, flat-footed 18 (+2 Dex, +8 size)&lt;/h5&gt;&lt;h5&gt;&lt;b&gt;hp &lt;/b&gt;71 (13d8+13)&lt;/h5&gt;&lt;h5&gt;&lt;b&gt;Fort &lt;/b&gt;+9, &lt;b&gt;Ref &lt;/b&gt;+6, &lt;b&gt;Will &lt;/b&gt;+5&lt;/h5&gt;&lt;h5&gt;&lt;b&gt;Defensive Abilities &lt;/b&gt;swarm traits; &lt;b&gt;Immune &lt;/b&gt;weapon damage&lt;/h5&gt;&lt;h5&gt;&lt;b&gt;Weaknesses &lt;/b&gt;swarm traits&lt;/h5&gt;&lt;/div&gt;&lt;hr/&gt;&lt;div&gt;&lt;h5&gt;&lt;b&gt;OFFENSE&lt;/b&gt;&lt;/h5&gt;&lt;/div&gt;&lt;hr/&gt;&lt;div&gt;&lt;h5&gt;&lt;b&gt;Spd &lt;/b&gt;5 ft., fly 30 ft. (average)&lt;/h5&gt;&lt;h5&gt;&lt;b&gt;Melee &lt;/b&gt;swarm (1 Con damage and sleeping sickness)&lt;/h5&gt;&lt;h5&gt;&lt;b&gt;Space &lt;/b&gt;10 ft.; &lt;b&gt;Reach &lt;/b&gt;0 ft.&lt;/h5&gt;&lt;h5&gt;&lt;b&gt;Special Attacks &lt;/b&gt;cling, Con damage, distraction (DC 17), disease&lt;/h5&gt;&lt;/div&gt;&lt;hr/&gt;&lt;div&gt;&lt;h5&gt;&lt;b&gt;STATISTICS&lt;/b&gt;&lt;/h5&gt;&lt;/div&gt;&lt;hr/&gt;&lt;div&gt;&lt;h5&gt;&lt;b&gt;Str &lt;/b&gt;1, &lt;b&gt;Dex &lt;/b&gt;15, &lt;b&gt;Con &lt;/b&gt;12, &lt;b&gt;Int &lt;/b&gt; -, &lt;b&gt;Wis &lt;/b&gt;13, &lt;b&gt;Cha &lt;/b&gt;2&lt;/h5&gt;&lt;h5&gt;&lt;b&gt;Base Atk &lt;/b&gt;+9; &lt;b&gt;CMB &lt;/b&gt;-; &lt;b&gt;CMD &lt;/b&gt;-&lt;/h5&gt;&lt;h5&gt;&lt;b&gt;Skills &lt;/b&gt;Fly +10, Perception +9; &lt;b&gt;Racial Modifiers &lt;/b&gt;+8 Perception&lt;/h5&gt;&lt;/div&gt;&lt;hr/&gt;&lt;div&gt;&lt;h5&gt;&lt;b&gt;ECOLOGY&lt;/b&gt;&lt;/h5&gt;&lt;/div&gt;&lt;hr/&gt;&lt;div&gt;&lt;h5&gt;&lt;b&gt;Environment &lt;/b&gt; warm forests and swamps&lt;/h5&gt;&lt;h5&gt;&lt;b&gt;Organization &lt;/b&gt;solitary, pair, pestilence (3-6 swarms), or plague (7-12 swarms)&lt;/h5&gt;&lt;h5&gt;&lt;b&gt;Treasure &lt;/b&gt;none&lt;/h5&gt;&lt;/div&gt;&lt;hr/&gt;&lt;div&gt;&lt;h5&gt;&lt;b&gt;SPECIAL ABILITIES&lt;/b&gt;&lt;/h5&gt;&lt;/div&gt;&lt;hr/&gt;&lt;div&gt;&lt;h5&gt;&lt;b&gt;Cling (Ex)&lt;/b&gt; If a creature leaves a bloodhaze mosquito swarm's square, the swarm takes 1d6 points of damage as dozens of insects tenaciously cling to the victim. A creature with bloodhaze mosquitoes clinging to it takes 1 point of Constitution damage at the end of its turn for the next 1d4 rounds. As a full-round action, the creature can remove the mosquitoes with a DC 18 Reflex save or by immersing itself in water. High winds or any amount of damage from an area-affecting effect destroys all clinging mosquitoes. The save DC is Dexterity-based. Once a group of clinging mosquitoes has dealt 4 points of Constitution damage, the mosquitoes detach and disperse to digest their meal. &lt;/h5&gt;&lt;h5&gt;&lt;b&gt;Disease (Ex)&lt;/b&gt; Bloodhaze mosquitoes are bearers of a terrifying and deadly disease common to the jungle, known to most locals as sleeping sickness. &lt;i&gt;Sleeping Sickness&lt;/i&gt;: Swarm-&lt;/h5&gt;&lt;h5&gt;&lt;b&gt;injury;&lt;/b&gt; save Fort DC 17; &lt;i&gt;onset&lt;/i&gt; 1d2 days; frequency 1 day; effect 1d4 Wisdom damage and target is fatigued, cure 2 consecutive saves or arsenic (see page 35 for more details).&lt;/h5&gt;&lt;/div&gt;&lt;br&gt;&lt;/br&gt;&lt;div&gt;&lt;h4&gt;&lt;p&gt;&lt;p&gt;Thousands of species of insects make their home within the shelter of the Mwangi Expanse, but few elicit as much dread as the voracious bloodhaze mosquito. Migratory in nature, these ravenous insects amass in great numbers, forming swarms capable of feasting on the blood of humanoids and beasts alike. Perhaps worse, the crimson parasites carry a debilitating disease known for sapping the vitality of its victims. Because of this potent mix of teeming esurience and virulent pestilence, bloodhaze mosquitoes panic almost any community they threaten. Legends describe crimson clouds decimating entire populations on their flight from breeding pool to jungle interior. Only high winds, drought, and torrential rain consistently keep them at bay. Thankfully, the swarms also wax and wane with fluctuations in local prey populations. In combination with the mosquitoes' relatively short lifespan, competition for food helps keep their numbers under marginal control. A typical bloodhaze swarm contains more than 10,000 flying mosquitoes. Individually, each mosquito is smaller than a child's fingernail, yet together they form a terrifying assault. Their iridescent wings can refract light, creating a shimmering effect as they move in unison. This effect proves disconcerting to most animals, which wisely flee such clouds, their panic often alerting other jungle inhabitants to the swarm's presence.&lt;b&gt;&lt;/p&gt;&lt;p&gt;Ecology&lt;/b&gt;&lt;/p&gt;&lt;p&gt; Bloodhaze mosquitoes always sate themselves on the blood of other animals, using their darkvision and ability to detect pheromones to track prey. They typically lie in wait near water sources where they can both breed and feed on animals that come to drink. Warm-blooded creatures draw their attention more quickly than amphibians or reptiles, though even lizards, snakes, and frogs become food sources during leaner times. Not only does blood provide sustenance to bloodhaze mosquitoes, but the females actually require it to reach egg-laying maturity. Females must also have water in which to lay their eggs, though even a sewage-filled mud puddle will suffice. A single female mosquito can lay up to 100 eggs, which hatch into larvae after 2 days. Many of these eggs suffer the predation of fish and other aquatic scavengers during this time of vulnerability. The surviving eggs hatch, releasing larvae that molt and shed their skins while feeding on organic matter and microorganisms in the water. Then they enter a pupal stage, conserving energy as they undergo a final transformation before finally emerging as fully grown adults. The entire hatching and growth process takes less than a single week. After reaching maturity, bloodhaze mosquitoes swiftly take to the air, naturally drawn to one another through their pheromones and banding together in swarms strong enough to challenge any animal for territorial supremacy. The life of a typical bloodhaze mosquito spans only 3 months. They spend that time ravenously feeding in their swarms, consuming enough blood that their females can continue laying eggs. The mosquitoes possess no maternal or protective instincts, however, quickly abandoning their progeny before dying out to be replaced by them.&lt;b&gt;&lt;/p&gt;&lt;p&gt;Habitat &amp; Society&lt;/b&gt;&lt;/p&gt;&lt;p&gt; Bloodhaze mosquitoes live in tropical wetlands, only venturing farther away when hunting becomes scarce or high winds carry them into other regions. Unintelligent predators, the mosquitoes give off pheromones to maintain their swarm's cohesion. Specific scent markers for distress, mating, and food rule most of their behavior. Powerful, false odors or thick and pungent smoke can sometimes mask or disrupt this communication, as can immersion in water, leading to traditions among many native peoples of coating themselves in sulphurous mud or burning reeking torches during the height of the mosquitoes' feeding seasons. Although bloodhaze mosquitoes don't feed on other insects, they do prove highly territorial. While swarming, a group of the mosquitoes will attack and kill any other insects they encounter. Such ferocity can wipe out whole hives or nests of insectile jungle inhabitants, potentially having farther-reaching ramifications for other creatures speedy or canny enough to escape the swarms. In more dramatic instances, swarms might fell massive jungle insects or the populations of whole areas, leaving trails of crunching insectile corpses to mark their path. Mwangi Menaces Deadly beasts, trackless wildernesses, and violent storms typify most explorers' visions of travel through the Mwangi Expanse. Yet however real and deadly such perils may be, they are hardly the only threats travelers through these lands face. Diseases, vermin, parasites, rot, and uncountable other hazards unite in an endless assault against those who intrude upon these wild lands. Maladies like the sleeping sickness carried by bloodhaze mosquito swarms and other insects present just one such danger. While the following details present that disease, GMs who seek to make their tropical travels feel distinct from adventures elsewhere on Golarion should check out Chapter 1 of &lt;i&gt;Pathfinder Campaign Setting: Heart of the Jungle&lt;/i&gt; for details on jungle maladies and other threats. &lt;i&gt;Sleeping Sickness&lt;/i&gt; Endemic throughout the Sodden Lands and the Mwangi Expanse, the parasitic aff liction known as "sleeping sickness" is spread when flying insects inject tiny parasites into their unsuspecting victim's bloodstream, thus inducing fever, headache, joint pain, swelling of glands in the back and neck, and most notably fatigue. The disease gradually infects the brain, causing confusion, reduced coordination, difficulty keeping track of time, and insomnia. While exceedingly dangerous, even when administered by a practiced healer, the best cure for this disease is dosing the patient with the poison arsenic (&lt;i&gt;Pathfinder RPG Core Rulebook&lt;/i&gt; 558). If the patient survives, there's a cumulative 30% chance per dose that the disease is immediately cured. &lt;/h5&gt;&lt;h5&gt;&lt;b&gt;&lt;i&gt;Sleeping Sickness&lt;/i&gt; Type &lt;/b&gt;disease (parasite), &lt;/h5&gt;&lt;h5&gt;&lt;b&gt;injury; &lt;/b&gt;Save Fortitude DC 14 &lt;/h5&gt;&lt;h5&gt;&lt;b&gt;Onset &lt;/b&gt;1d2 days; &lt;/h5&gt;&lt;h5&gt;&lt;b&gt;Frequency &lt;/b&gt;1/day &lt;/h5&gt;&lt;h5&gt;&lt;b&gt;Effect &lt;/b&gt;1d4 Wis damage and target is fatigued; &lt;/h5&gt;&lt;h5&gt;&lt;b&gt;Cure &lt;/b&gt;2 consecutive saves or arsenic (see text)&lt;/p&gt;&lt;/h4&gt;&lt;/div&gt;</t>
  </si>
  <si>
    <t>Chemosit</t>
  </si>
  <si>
    <t>darkvision 60 ft., low-light vision, scent; Perception +2</t>
  </si>
  <si>
    <t>2 claws +11 (1d6+7), 1 bite +11 (1d8+7)</t>
  </si>
  <si>
    <t>pounce, rake (1d6), terrifying roar</t>
  </si>
  <si>
    <t>Str 24, Dex 17, Con 19, Int 2, Wis 15, Cha 8</t>
  </si>
  <si>
    <t>Improved Bull Rush, Improved Initiative, Power Attack</t>
  </si>
  <si>
    <t>Climb +15, Stealth +15</t>
  </si>
  <si>
    <t>This massive, shaggy beast uses long and muscular forearms to raise itself onto its hind legs and beats its chest like a gorilla. Despite its ape-like stance, its frame is far heavier and its features more primitive, its powerful muzzle and gnashing canines bespeaking terrible, bestial savagery.</t>
  </si>
  <si>
    <t>Brain Eater (Su) Should a chemosit kill an opponent with a coup de grace attack, it breaks open the creature's skull and devours what's inside. If the creature killed is of one of the following classes or creature types, the chemosit gains the associated benefit. If the creature killed falls into multiple categories, the chemosit chooses a single benefit to gain. With the exception of healing, the effects provided by this ability affect a chemosit for a number of minutes equal to 5 times its Hit Dice. Animal: The chemosit regains a number of hit points equal to the victim's Hit Dice, and the DC of its terrifying roar increases by +2. Arcane Spell-Caster: The chemosit regains a number of hit points equal to 1d4 times the victim's Hit Dice and gains SR 15. Divine Spell-Caster: The chemosit regains a number of hit points equal to 1d8 times the victim's Hit Dice. Humanoid: The chemosit regains a number of hit points equal to 1d4 times the victim's Hit Dice. Outsider: The chemosit regains a number of hit points equal to 1d4 times the victim's Hit Dice but is confused for 1d4 rounds. Monstrous Humanoid: The chemosit regains a number of hit points equal to 1d4 times the victim's Hit Dice and is affected as per the spell rage. Undead: The chemosit takes 1d4 points of damage and is sickened for 1d4 rounds. In addition, the chemosit detects as undead for the purposes of spells like detect undead, though it is in no other way treated as an undead creature. Terrifying Roar (Su) The terrifying roar of the chemosit unnerves even the bravest souls. Any creatures within a 300-foot spread must make a DC 15 Will save or become shaken for 1d4 rounds. This is a sonic mind-affecting fear affect. Whether or not the save is successful, an affected creature is immune to the same chemosit's roar for the next 24 hours. The save DC is Wisdom-based.</t>
  </si>
  <si>
    <t>From the time their children are young, Mwangi tribesfolk tell them chilling tales of the savage, childeating chemosit. While most believe these stories hold little truth and serve only to keep children from wandering too far from their villages, others know better. Few who have witnessed the gruesome work of the chemosit survive. Bearing terrible scars, both physical and mental, they recall the creature's utter savagery and inhuman strength. Tribes living in close proximity to chemosits believe them to be the living embodiment of wrathful gods or nature spirits, and pay them grisly sacrifices. In such places, those who suffer the beast's attacks are often blamed for the violence and exiled. In other regions, evil shamans capable of summoning or commanding these beasts gain great power and infamy. It is a common practice for warring tribes to pay such shamans to summon a chemosit to plague the villages of their enemies. Chemosits stand over 9 feet tall on average and weigh upward of 750 pounds. Ecology Chemosits (or Mwangi ape-bears, as northerners sometimes refer to the creatures) are readily identified by their thick and bristly dark-blue fur and broad, stumpy tails. Beneath their fur, coils of muscle stretch across their broad frames, and they move with ferocious confidence. Chemosits can walk upright or run on all fours, and are able climbers. A chemosit's face is a mix of simian and ursine features, with a long lower jaw and the sharp, powerful teeth of a dedicated carnivore. Perhaps its most identifiable characteristic, however, is its terrifying roar. On still nights, its grim echoes roll through the forests, leaving all who hear it sleepless with fright. Strict carnivores, chemosits go through monthly feeding cycles. During the first cycle, they barely eat, often passing the entire month without feeding. During the second cycle, they emerge as voracious predators.Chemosits hunt nocturnally, preferably on dark moonless nights. Able climbers, they often hide in trees, dropping down upon prey from great heights. They favor easy prey, such as cattle, but they consider humans a delicacy and do not hesitate to attack and devour lone travelers or small groups, their favorite morsel being the brain. Feasting upon brains invigorates chemosits, though in varying ways depending on the type of creatures they consume. Some even say that chemosits take on the knowledge and powers of creatures whose brains they ingest, a legend supported by the strange powers or behaviors exhibited by individuals that have recently gorged. Chemosits often stalk villages, entering each night by stealth and stealing away with sleeping victims, preferably children, the infirm, or others too weak to defend themselves. A small number of bold or reckless exotic animal trainers value chemosits for their hunting and tracking abilities. They pay top coin for newborns or cubs, and attempt to raise them in captivity, training them to track down and ferret out prey. A competent handler can typically train them to follow simple commands, particularly instinctive concepts like "hunt" and "kill." Most captive-bred chemosits are accomplished trackers. Once they taste fresh blood, however, they eventually turn feral; thus trainers typically attempt to get to targets before their pets. Habitat &amp; Society Chemosits live in Mwangi's most remote and fiercest jungles, where they can find massive boab trees capable of supporting their tremendous weight. They choose regions with large trees near fresh water supplies and, if possible, caves. For the untrained, chemosits' territory is difficult to detect. They leave behind few traces of their passing, fastidiously scratching out their tracks and burying their dung. Principally arboreal, chemosits spend the majority of their waking time climbing through the shadowy understory. Caves serve chemosits not as shelters, but as repositories for the remains of their kills. It is unknown why chemosits create such middens, though some suggest they use the scent of carrion to attract prey. Chief ly nocturnal, chemosits retire to the safety and shadows of high trees by day. Once darkness falls, the creature hunts with reckless voraciousness. Chemosits live in small patriarchal clans dominated by an alpha male. Male chemosits are solitary hunters, and establish their clan status through their kills. As they seek out larger game, particularly creatures not found in the deep forest, their hunting grounds often grow to extend beyond the borders of their clan territory. Clan members that display the largest and most impressive kills rise in status and gain access to preferred hunting grounds and mates.</t>
  </si>
  <si>
    <t>&lt;link rel="stylesheet"href="PF.css"&gt;&lt;div&gt;&lt;h2&gt;Chemosit&lt;/h2&gt;&lt;h3&gt;&lt;i&gt;This massive, shaggy beast uses long and muscular forearms to raise itself onto its hind legs and beats its chest like a gorilla. Despite its ape-like stance, its frame is far heavier and its features more primitive, its powerful muzzle and gnashing canines bespeaking terrible, bestial savagery.&lt;/i&gt;&lt;/h3&gt;&lt;br&gt;&lt;/br&gt;&lt;/div&gt;&lt;div class="heading"&gt;&lt;p class="alignleft"&gt;Chemosit&lt;/p&gt;&lt;p class="alignright"&gt;CR 4&lt;/p&gt;&lt;div style="clear: both;"&gt;&lt;/div&gt;&lt;/div&gt;&lt;div&gt;&lt;h5&gt;&lt;b&gt;XP &lt;/b&gt;1,200&lt;/h5&gt;&lt;h5&gt;N Large magical beast &lt;/h5&gt;&lt;h5&gt;&lt;b&gt;Init &lt;/b&gt;+7; &lt;b&gt;Senses &lt;/b&gt;darkvision 60 ft., low-light vision, scent; Perception +2&lt;/h5&gt;&lt;/div&gt;&lt;hr/&gt;&lt;div&gt;&lt;h5&gt;&lt;b&gt;DEFENSE&lt;/b&gt;&lt;/h5&gt;&lt;/div&gt;&lt;hr/&gt;&lt;div&gt;&lt;h5&gt;&lt;b&gt;AC &lt;/b&gt;18, touch 12, flat-footed 15 (+3 Dex, +6 natural, -1 size)&lt;/h5&gt;&lt;h5&gt;&lt;b&gt;hp &lt;/b&gt;47 (5d10+20)&lt;/h5&gt;&lt;h5&gt;&lt;b&gt;Fort &lt;/b&gt;+8, &lt;b&gt;Ref &lt;/b&gt;+7, &lt;b&gt;Will &lt;/b&gt;+3&lt;/h5&gt;&lt;/div&gt;&lt;hr/&gt;&lt;div&gt;&lt;h5&gt;&lt;b&gt;OFFENSE&lt;/b&gt;&lt;/h5&gt;&lt;/div&gt;&lt;hr/&gt;&lt;div&gt;&lt;h5&gt;&lt;b&gt;Spd &lt;/b&gt;40 ft., climb 40 ft.&lt;/h5&gt;&lt;h5&gt;&lt;b&gt;Melee &lt;/b&gt;2 claws +11 (1d6+7), 1 bite +11 (1d8+7)&lt;/h5&gt;&lt;h5&gt;&lt;b&gt;Space &lt;/b&gt;10 ft.; &lt;b&gt;Reach &lt;/b&gt;10 ft.&lt;/h5&gt;&lt;h5&gt;&lt;b&gt;Special Attacks &lt;/b&gt;pounce, rake (1d6), terrifying roar&lt;/h5&gt;&lt;/div&gt;&lt;hr/&gt;&lt;div&gt;&lt;h5&gt;&lt;b&gt;STATISTICS&lt;/b&gt;&lt;/h5&gt;&lt;/div&gt;&lt;hr/&gt;&lt;div&gt;&lt;h5&gt;&lt;b&gt;Str &lt;/b&gt;24, &lt;b&gt;Dex &lt;/b&gt;17, &lt;b&gt;Con &lt;/b&gt;19, &lt;b&gt;Int &lt;/b&gt; 2, &lt;b&gt;Wis &lt;/b&gt;15, &lt;b&gt;Cha &lt;/b&gt;8&lt;/h5&gt;&lt;h5&gt;&lt;b&gt;Base Atk &lt;/b&gt;+5; &lt;b&gt;CMB &lt;/b&gt;+13; &lt;b&gt;CMD &lt;/b&gt;26&lt;/h5&gt;&lt;h5&gt;&lt;b&gt;Feats &lt;/b&gt;Improved Bull Rush, Improved Initiative, Power Attack&lt;/h5&gt;&lt;h5&gt;&lt;b&gt;Skills &lt;/b&gt;Climb +15, Stealth +15; &lt;b&gt;Racial Modifiers &lt;/b&gt;+8 Stealth&lt;/h5&gt;&lt;/div&gt;&lt;hr/&gt;&lt;div&gt;&lt;h5&gt;&lt;b&gt;ECOLOGY&lt;/b&gt;&lt;/h5&gt;&lt;/div&gt;&lt;hr/&gt;&lt;div&gt;&lt;h5&gt;&lt;b&gt;Environment &lt;/b&gt; warm forests&lt;/h5&gt;&lt;h5&gt;&lt;b&gt;Organization &lt;/b&gt;solitary, pair, or troop (3-6)&lt;/h5&gt;&lt;h5&gt;&lt;b&gt;Treasure &lt;/b&gt;standard&lt;/h5&gt;&lt;/div&gt;&lt;hr/&gt;&lt;div&gt;&lt;h5&gt;&lt;b&gt;SPECIAL ABILITIES&lt;/b&gt;&lt;/h5&gt;&lt;/div&gt;&lt;hr/&gt;&lt;div&gt;&lt;h5&gt;&lt;b&gt;Brain Eater (Su)&lt;/b&gt; Should a chemosit kill an opponent with a coup de grace attack, it breaks open the creature's skull and devours what's inside. If the creature killed is of one of the following classes or creature types, the chemosit gains the associated benefit. If the creature killed falls into multiple categories, the chemosit chooses a single benefit to gain. With the exception of healing, the effects provided by this ability affect a chemosit for a number of minutes equal to 5 times its Hit Dice. &lt;i&gt;Animal:&lt;/i&gt; The chemosit regains a number of hit points equal to the victim's Hit Dice, and the DC of its terrifying roar increases by +2. Arcane Spell-Caster: The chemosit regains a number of hit points equal to 1d4 times the victim's Hit Dice and gains SR 15. Divine Spell-Caster: The chemosit regains a number of hit points equal to 1d8 times the victim's Hit Dice. &lt;i&gt;Humanoid:&lt;/i&gt; The chemosit regains a number of hit points equal to 1d4 times the victim's Hit Dice. &lt;i&gt;Outsider:&lt;/i&gt; The chemosit regains a number of hit points equal to 1d4 times the victim's Hit Dice but is confused for 1d4 rounds. Monstrous &lt;i&gt;Humanoid:&lt;/i&gt; The chemosit regains a number of hit points equal to 1d4 times the victim's Hit Dice and is affected as per the spell rage. Undead: The chemosit takes 1d4 points of damage and is sickened for 1d4 rounds. In addition, the chemosit detects as undead for the purposes of spells like &lt;i&gt;detect undead&lt;/i&gt;, though it is in no other way treated as an undead creature. &lt;/h5&gt;&lt;h5&gt;&lt;b&gt;Terrifying Roar (Su)&lt;/b&gt; The terrifying roar of the chemosit unnerves even the bravest souls. Any creatures within a 300-foot spread must make a DC 15 Will save or become shaken for 1d4 rounds. This is a sonic mind-affecting fear affect. Whether or not the save is successful, an affected creature is immune to the same chemosit's roar for the next 24 hours. The save DC is Wisdom-based.&lt;/h5&gt;&lt;/div&gt;&lt;br&gt;&lt;/br&gt;&lt;div&gt;&lt;h4&gt;&lt;p&gt;&lt;p&gt;From the time their children are young, Mwangi tribesfolk tell them chilling tales of the savage, childeating chemosit. While most believe these stories hold little truth and serve only to keep children from wandering too far from their villages, others know better. Few who have witnessed the gruesome work of the chemosit survive. Bearing terrible scars, both physical and mental, they recall the creature's utter savagery and inhuman strength. Tribes living in close proximity to chemosits believe them to be the living embodiment of wrathful gods or nature spirits, and pay them grisly sacrifices. In such places, those who suffer the beast's attacks are often blamed for the violence and exiled. In other regions, evil shamans capable of summoning or commanding these beasts gain great power and infamy. It is a common practice for warring tribes to pay such shamans to summon a chemosit to plague the villages of their enemies. Chemosits stand over 9 feet tall on average and weigh upward of 750 pounds.&lt;b&gt;&lt;/p&gt;&lt;p&gt;Ecology&lt;/b&gt;&lt;/p&gt;&lt;p&gt; Chemosits (or Mwangi ape-bears, as northerners sometimes refer to the creatures) are readily identified by their thick and bristly dark-blue fur and broad, stumpy tails. Beneath their fur, coils of muscle stretch across their broad frames, and they move with ferocious confidence. Chemosits can walk upright or run on all fours, and are able climbers. A chemosit's face is a mix of simian and ursine features, with a long lower jaw and the sharp, powerful teeth of a dedicated carnivore. Perhaps its most identifiable characteristic, however, is its terrifying roar. On still nights, its grim echoes roll through the forests, leaving all who hear it sleepless with fright. Strict carnivores, chemosits go through monthly feeding cycles. During the first cycle, they barely eat, often passing the entire month without feeding. During the second cycle, they emerge as voracious predators.Chemosits hunt nocturnally, preferably on dark moonless nights. Able climbers, they often hide in trees, dropping down upon prey from great heights. They favor easy prey, such as cattle, but they consider humans a delicacy and do not hesitate to attack and devour lone travelers or small groups, their favorite morsel being the brain. Feasting upon brains invigorates chemosits, though in varying ways depending on the type of creatures they consume. Some even say that chemosits take on the knowledge and powers of creatures whose brains they ingest, a legend supported by the strange powers or behaviors exhibited by individuals that have recently gorged. Chemosits often stalk villages, entering each night by stealth and stealing away with sleeping victims, preferably children, the infirm, or others too weak to defend themselves. A small number of bold or reckless exotic animal trainers value chemosits for their hunting and tracking abilities. They pay top coin for newborns or cubs, and attempt to raise them in captivity, training them to track down and ferret out prey. A competent handler can typically train them to follow simple commands, particularly instinctive concepts like "hunt" and "kill." Most captive-bred chemosits are accomplished trackers. Once they taste fresh blood, however, they eventually turn feral; thus trainers typically attempt to get to targets before their pets.&lt;b&gt;&lt;/p&gt;&lt;p&gt;Habitat &amp; Society&lt;/b&gt;&lt;/p&gt;&lt;p&gt; Chemosits live in Mwangi's most remote and fiercest jungles, where they can find massive boab trees capable of supporting their tremendous weight. They choose regions with large trees near fresh water supplies and, if possible, caves. For the untrained, chemosits' territory is difficult to detect. They leave behind few traces of their passing, fastidiously scratching out their tracks and burying their dung. Principally arboreal, chemosits spend the majority of their waking time climbing through the shadowy understory. Caves serve chemosits not as shelters, but as repositories for the remains of their kills. It is unknown why chemosits create such middens, though some suggest they use the scent of carrion to attract prey. Chief ly nocturnal, chemosits retire to the safety and shadows of high trees by day. Once darkness falls, the creature hunts with reckless voraciousness. Chemosits live in small patriarchal clans dominated by an alpha male. Male chemosits are solitary hunters, and establish their clan status through their kills. As they seek out larger game, particularly creatures not found in the deep forest, their hunting grounds often grow to extend beyond the borders of their clan territory. Clan members that display the largest and most impressive kills rise in status and gain access to preferred hunting grounds and mates.&lt;/p&gt;&lt;/h4&gt;&lt;/div&gt;</t>
  </si>
  <si>
    <t>Personification of Fury</t>
  </si>
  <si>
    <t>(air, elemental, extraplanar, water)</t>
  </si>
  <si>
    <t>30, touch 21, flat-footed 17</t>
  </si>
  <si>
    <t>(+12 Dex, +1 dodge, +9 natural, -2 size)</t>
  </si>
  <si>
    <t>(19d10+114)</t>
  </si>
  <si>
    <t>Fort +17, Ref +23, Will +10</t>
  </si>
  <si>
    <t>15/-</t>
  </si>
  <si>
    <t>cold, electricity, elemental traits</t>
  </si>
  <si>
    <t>fly 100 ft. (perfect), swim 90 ft.</t>
  </si>
  <si>
    <t>2 slams +29 (2d10+10/19-20 plus 2d6 cold or electricity)</t>
  </si>
  <si>
    <t>2 energy arcs +29 ranged touch (2d6 cold or electricity/18-20)</t>
  </si>
  <si>
    <t>drench, vortex (10-60 ft. high, 2d10+10, DC 29), water mastery, whirlwind (10-60 ft. high, 2d10+10, DC 29)</t>
  </si>
  <si>
    <t>Spell-Like Abilities (CL 19th; concentration +23) At will-create water, invisibility (self only), summon monster II (air or water elemental only) 5/day-air breathing (as water breathing, but allowing waterbreathing creatures to breathe air or water), control water, water breathing 3/day-control weather (as a druid) 1/day-beast shape IV, summon monster IX (air or water elementals only)</t>
  </si>
  <si>
    <t>Str 30, Dex 35, Con 22, Int 15, Wis 15, Cha 18</t>
  </si>
  <si>
    <t>Blind-Fight, Cleave, Combat Reflexes, Dodge, Flyby Attack, Improved Bull Rush, Improved Critical (slam), Improved InitiativeB, Iron Will, Mobility, Power Attack, Weapon FinesseB</t>
  </si>
  <si>
    <t>Acrobatics +25, Escape Artist +31, Fly +38, Knowledge (nature) +21, Knowledge (planes) +15, Knowledge (religion) +24, Perception +24, Sense Motive +15, Stealth +26, Survival +13, Swim +18</t>
  </si>
  <si>
    <t>Aquan, Auran, Common, Druid, Ignan, Sylvan, Terran</t>
  </si>
  <si>
    <t>change shape (air or water elemental, elemental body IV)</t>
  </si>
  <si>
    <t xml:space="preserve"> any (Plane of Air or Plane of Water)</t>
  </si>
  <si>
    <t>This creature is over 40 feet tall, and looks like a cross between an air elemental and a water elemental, or perhaps a black storm cloud compressed into a vaguely humanoid shape. Jagged bolts of lightning form bright, eye-like spots within its churning depths.</t>
  </si>
  <si>
    <t>Air Mastery (Ex) Airborne creatures take a -1 penalty on attack and damage rolls against the herald. Drench (Ex) The herald's touch puts out nonmagical flames of Huge size or smaller. The herald can dispel magical fire it touches as dispel magic (caster level 19th). Energy Arc (Ex) The herald can throw blasts of cold or electricity to damage foes. These blasts have a maximum range of 100 feet. Storm Spirit (Su) Once per day, the herald can merge with an unattended object of Large, Huge, or Gargantuan size, giving it life as an animated object (Pathfinder RPG Bestiary 14). The herald flows into the animated object, and cannot itself be harmed while in this form, though the animated object can be damaged as normal. The herald controls the object and may speak through it and use any of its own spell-like abilities in addition to those of the animated object, but may not use any of its own extraordinary or supernatural abilities. The herald may animate an object for an indefinite period, and may leave whenever it chooses, though it may not animate another object for 24 hours after leaving. The herald can be driven out of an object by dismissal or by taking 10 or more points of damage from a channel energy effect utilizing the Elemental Channel feat to damage air or water elementals. If driven out, the herald appears in an adjacent space to the now-inert object and is stunned for 1d4 rounds. Vortex (Su) The herald can create a whirlpool at will as a standard action. This ability functions identically to its whirlwind special attack, but can only form underwater and cannot leave the water. Water Mastery (Ex) The herald gains a +1 bonus on attack and damage rolls if both it and its opponent are touching water. These modifiers apply to bull rush and overrun maneuvers, whether the elemental is initiating or resisting these kinds of attacks. (Unlike a water elemental, the herald does not have a penalty if it or its opponent is touching the ground.)</t>
  </si>
  <si>
    <t>Gozreh's herald, Personification of Fury, is a living elemental storm of air and water. It may in fact have once been an actual storm given independent life and intelligence, but it does not remember anything before awakening in the service of Gozreh. Its powers allow it to shift itself fully into air or water or even to assume the form of a beast, though it is most comfortable in its dualmaterial elemental shape. Unusual in that it is one of the few elemental creatures serving the Wind and the Waves, Personification of Fury is often courted by the elemental lords to join their ranks as a high-ranking general or advisor on the mortal world, but Fury dislikes the lords' squabbling and petty wars among their kind, seeing itself as a perfect example of how in the material realm elements should mix together without jealousy. It remains neutral in the dealings of various planar entities, and with Gozreh's permission it sometimes acts as an intermediary between rival forces-but only in a direct, blunt, and expedient way, for it is a creature of force and action, not gentle diplomacy. Its actions have attracted a small number of sycophants and refugees from the elemental wars, air and water elementals tired of battle and looking for other ways to fill their immortal lives; these creatures follow Fury and allow it to summon them, and in faithful service to it they allow mortals to summon them. When the herald is on the Material Plane and left idle (such as before a battle or while guarding a sacred place), it entertains itself by summoning dozens of Small elemental minions and sending them scurrying about, letting them explore for a few minutes and get into mischief. Though Gozreh is both male and female, alternates genders frequently, and answers to both male and female pronouns, Personification of Fury is genderless, and is easily offended if someone calls it a "he" or "she." It also dislikes being called "the" Personification of Fury, as if its name were a title; if a speaker doesn't want to use its full name, it expects to be called "Fury." It has a short temper, and has been known to blast even servants of Gozreh with cold or lightning if sufficiently annoyed (though more as a warning than with intent to kill)- those who anger it receive no mercy just because they share the same deific master. It prefers to be conjured during active storms or when such phenomena are nearby; a caster who calls the herald under these circumstances (whether natural or invoked by magic such as control weather) gains a +2 bonus on Diplomacy checks to bargain with it. The creature is also fond of certain monoliths and standing stones used by the church of Gozreh, some of which include large stone faces or roughly anthropomorphic figures. It often flows into such idols, giving them life and speaking as though it were the voice of Gozreh. Having a penchant for dramatics, it might use its control over an object and varied abilities to pose as the deity on a whim or to guide mortals on a desired course. As a living storm, the herald can provide life-sustaining water, whisk others to safety, save mortals from drowning, or rain down watery death upon the enemies of Gozreh. It is comfortable doing any of these things, and has no objection to taking lives-even innocent lives, if this serves the will of Gozreh. Ecology Personification of Fury is an elemental outsider, and does not need to breathe, eat, or sleep. However, it enjoys mixing with the thin air on mountaintops, skimming misty valleys, or tasting the icy waters of the deep ocean. It sometimes forgets its own strength, and may accidentally crush, freeze, or electrocute nearby creatures and objects- its errant bolts of lightning have started many forest fires. It is amoral in this destruction, just as it is in any help it unintentionally provides. Certain magical pools, springs, and streams in the mortal realm may be inadvertent manifestations of its presence, changing the ecology of the region where they appear for hundreds or thousands of years. Habitat &amp; Society Fury has no urge to reproduce or create more of its kind; interacting with its minions and mortal worshipers of Gozreh is the closest it comes to familial interests. On the rare occasions when one of its elementals is permanently slain, it has been known to grieve for years, becoming more withdrawn and prone to outbursts, though its attitude is more that of a creature who has lost a pet than that of someone who has lost a friend or relative. When it finishes grieving, it usually travels to the Plane of Air or Plane of Water, working with the lords there in hopes of finding another like-minded minor elemental minion who may replace the one who was lost. Because the herald can recover from almost any injury as long as a small portion of it remains, some elementals wandering the Material Plane may actually be derived from its substance, cleaved off in some mighty battle and only becoming self-aware after gathering sufficient air or water-though they would not recognize any kinship.</t>
  </si>
  <si>
    <t>&lt;link rel="stylesheet"href="PF.css"&gt;&lt;div&gt;&lt;h2&gt;Personification of Fury&lt;/h2&gt;&lt;h3&gt;&lt;i&gt;This creature is over 40 feet tall, and looks like a cross between an air elemental and a water elemental, or perhaps a black storm cloud compressed into a vaguely humanoid shape. Jagged bolts of lightning form bright, eye-like spots within its churning depths.&lt;/i&gt;&lt;/h3&gt;&lt;br&gt;&lt;/br&gt;&lt;/div&gt;&lt;div class="heading"&gt;&lt;p class="alignleft"&gt;Personification of Fury&lt;/p&gt;&lt;p class="alignright"&gt;&lt;i&gt;CR&lt;/i&gt; 15&lt;/p&gt;&lt;div style="clear: both;"&gt;&lt;/div&gt;&lt;/div&gt;&lt;div&gt;&lt;h5&gt;&lt;b&gt;XP &lt;/b&gt;51,200&lt;/h5&gt;&lt;h5&gt;N Huge outsider (air, elemental, extraplanar, water)&lt;/h5&gt;&lt;h5&gt;&lt;b&gt;Init &lt;/b&gt;+16; &lt;b&gt;Senses &lt;/b&gt;darkvision 60 ft., low-light vision; Perception +24&lt;/h5&gt;&lt;/div&gt;&lt;hr/&gt;&lt;div&gt;&lt;h5&gt;&lt;b&gt;DEFENSE&lt;/b&gt;&lt;/h5&gt;&lt;/div&gt;&lt;hr/&gt;&lt;div&gt;&lt;h5&gt;&lt;b&gt;AC &lt;/b&gt;30, touch 21, flat-footed 17 (+12 Dex, +1 dodge, +9 natural, -2 size)&lt;/h5&gt;&lt;h5&gt;&lt;b&gt;hp &lt;/b&gt;218 (19d10+114); fast healing 10&lt;/h5&gt;&lt;h5&gt;&lt;b&gt;Fort &lt;/b&gt;+17, &lt;b&gt;Ref &lt;/b&gt;+23, &lt;b&gt;Will &lt;/b&gt;+10&lt;/h5&gt;&lt;h5&gt;&lt;b&gt;Defensive Abilities &lt;/b&gt;air mastery; &lt;b&gt;DR &lt;/b&gt;15/-; &lt;b&gt;Immune &lt;/b&gt;cold, electricity, elemental traits&lt;/h5&gt;&lt;/div&gt;&lt;hr/&gt;&lt;div&gt;&lt;h5&gt;&lt;b&gt;OFFENSE&lt;/b&gt;&lt;/h5&gt;&lt;/div&gt;&lt;hr/&gt;&lt;div&gt;&lt;h5&gt;&lt;b&gt;Spd &lt;/b&gt;fly 100 ft. (perfect), swim 90 ft.&lt;/h5&gt;&lt;h5&gt;&lt;b&gt;Melee &lt;/b&gt;2 slams +29 (2d10+10/19-20 plus 2d6 cold or electricity)&lt;/h5&gt;&lt;h5&gt;&lt;b&gt;Ranged &lt;/b&gt;2 energy arcs +29 ranged touch (2d6 cold or electricity/18-20)&lt;/h5&gt;&lt;h5&gt;&lt;b&gt;Space &lt;/b&gt;15 ft.; &lt;b&gt;Reach &lt;/b&gt;15 ft.&lt;/h5&gt;&lt;h5&gt;&lt;b&gt;Special Attacks &lt;/b&gt;drench, vortex (10-60 ft. high, 2d10+10, DC 29), water mastery, whirlwind (10-60 ft. high, 2d10+10, DC 29)&lt;/h5&gt;&lt;h5&gt;&lt;b&gt;Spell-Like Abilities&lt;/b&gt; (CL 19th; concentration +23)&lt;/br&gt;At will&amp;mdash;&lt;i&gt;create water&lt;/i&gt;, &lt;i&gt;invisibility&lt;/i&gt; (self only), &lt;i&gt;summon monster II&lt;/i&gt; (air or water elemental only)&lt;/br&gt;5/day&amp;mdash;air breathing (as &lt;i&gt;water breathing&lt;/i&gt;, but allowing waterbreathing creatures to breathe air or water), &lt;i&gt;control water&lt;/i&gt;, &lt;i&gt;water breathing&lt;/i&gt;&lt;/br&gt;3/day&amp;mdash;&lt;i&gt;control weather&lt;/i&gt; (as a druid)&lt;/br&gt;1/day&amp;mdash;&lt;i&gt;beast shape IV&lt;/i&gt;, &lt;i&gt;summon monster IX&lt;/i&gt; (air or water elementals only)&lt;/h5&gt;&lt;/h5&gt;&lt;/div&gt;&lt;hr/&gt;&lt;div&gt;&lt;h5&gt;&lt;b&gt;STATISTICS&lt;/b&gt;&lt;/h5&gt;&lt;/div&gt;&lt;hr/&gt;&lt;div&gt;&lt;h5&gt;&lt;b&gt;Str &lt;/b&gt;30, &lt;b&gt;Dex &lt;/b&gt;35, &lt;b&gt;Con &lt;/b&gt;22, &lt;b&gt;Int &lt;/b&gt; 15, &lt;b&gt;Wis &lt;/b&gt;15, &lt;b&gt;Cha &lt;/b&gt;18&lt;/h5&gt;&lt;h5&gt;&lt;b&gt;Base Atk &lt;/b&gt;+19; &lt;b&gt;CMB &lt;/b&gt;+31; &lt;b&gt;CMD &lt;/b&gt;54&lt;/h5&gt;&lt;h5&gt;&lt;b&gt;Feats &lt;/b&gt;Blind-Fight, Cleave, Combat Reflexes, Dodge, Flyby Attack, Improved Bull Rush, Improved Critical (slam), Improved Initiative&lt;sup&gt;B&lt;/sup&gt;, Iron Will, Mobility, Power Attack, Weapon Finesse&lt;sup&gt;B&lt;/sup&gt;&lt;/h5&gt;&lt;h5&gt;&lt;b&gt;Skills &lt;/b&gt;Acrobatics +25, Escape Artist +31, Fly +38, Knowledge (nature) +21, Knowledge (planes) +15, Knowledge (religion) +24, Perception +24, Sense Motive +15, Stealth +26, Survival +13, Swim +18&lt;/h5&gt;&lt;h5&gt;&lt;b&gt;Languages &lt;/b&gt;Aquan, Auran, Common, Druid, Ignan, Sylvan, Terran&lt;/h5&gt;&lt;h5&gt;&lt;b&gt;SQ &lt;/b&gt;change shape (air or water elemental, elemental &lt;i&gt;body IV&lt;/i&gt;)&lt;/h5&gt;&lt;/div&gt;&lt;hr/&gt;&lt;div&gt;&lt;h5&gt;&lt;b&gt;ECOLOGY&lt;/b&gt;&lt;/h5&gt;&lt;/div&gt;&lt;hr/&gt;&lt;div&gt;&lt;h5&gt;&lt;b&gt;Environment &lt;/b&gt; any (Plane of Air or Plane of Water)&lt;/h5&gt;&lt;h5&gt;&lt;b&gt;Organization &lt;/b&gt;solitary&lt;/h5&gt;&lt;h5&gt;&lt;b&gt;Treasure &lt;/b&gt;standard&lt;/h5&gt;&lt;/div&gt;&lt;hr/&gt;&lt;div&gt;&lt;h5&gt;&lt;b&gt;SPECIAL ABILITIES&lt;/b&gt;&lt;/h5&gt;&lt;/div&gt;&lt;hr/&gt;&lt;div&gt;&lt;h5&gt;&lt;b&gt;Air &lt;/h5&gt;&lt;h5&gt;&lt;b&gt;Mastery (Ex)&lt;/b&gt;&lt;/b&gt; Airborne creatures take a -1 penalty on attack and damage rolls against the herald. &lt;/h5&gt;&lt;h5&gt;&lt;b&gt;Drench (Ex)&lt;/b&gt; The herald's touch puts out nonmagical flames of Huge size or smaller. The herald can &lt;i&gt;dispel magic&lt;/i&gt;al fire it touches as &lt;i&gt;dispel magic&lt;/i&gt; (caster level 19th). &lt;/h5&gt;&lt;h5&gt;&lt;b&gt;Energy Arc (Ex)&lt;/b&gt; The herald can throw blasts of cold or electricity to damage foes. These blasts have a maximum range of 100 feet. &lt;/h5&gt;&lt;h5&gt;&lt;b&gt;Storm Spirit (Su)&lt;/b&gt; Once per day, the herald can merge with an unattended object of Large, Huge, or Gargantuan size, giving it life as an animated object (&lt;i&gt;Pathfinder RPG Bestiary&lt;/i&gt; 14). The herald flows into the animated object, and cannot itself be harmed while in this form, though the animated object can be damaged as normal. The herald controls the object and may speak through it and use any of its own spell-like abilities in addition to those of the animated object, but may not use any of its own extraordinary or supernatural abilities. The herald may animate an object for an indefinite period, and may leave whenever it chooses, though it may not animate another object for 24 hours after leaving. The herald can be driven out of an object by &lt;i&gt;dismissal&lt;/i&gt; or by taking 10 or more points of damage from a channel energy effect utilizing the Elemental Channel feat to damage air or water elementals. If driven out, the herald appears in an adjacent space to the now-inert object and is stunned for 1d4 rounds. &lt;/h5&gt;&lt;h5&gt;&lt;b&gt;Vortex (Su)&lt;/b&gt; The herald can create a whirlpool at will as a standard action. This ability functions identically to its whirlwind special attack, but can only form underwater and cannot leave the water. Water &lt;/h5&gt;&lt;h5&gt;&lt;b&gt;Mastery (Ex)&lt;/b&gt; The herald gains a +1 bonus on attack and damage rolls if both it and its opponent are touching water. These modifiers apply to bull rush and overrun maneuvers, whether the elemental is initiating or resisting these kinds of attacks. (Unlike a water elemental, the herald does not have a penalty if it or its opponent is touching the ground.)&lt;/h5&gt;&lt;/div&gt;&lt;br&gt;&lt;/br&gt;&lt;div&gt;&lt;h4&gt;&lt;p&gt;&lt;p&gt;Gozreh's herald, Personification of Fury, is a living elemental storm of air and water. It may in fact have once been an actual storm given independent life and intelligence, but it does not remember anything before awakening in the service of Gozreh. Its powers allow it to shift itself fully into air or water or even to assume the form of a beast, though it is most comfortable in its dualmaterial elemental shape. Unusual in that it is one of the few elemental creatures serving the Wind and the Waves, Personification of Fury is often courted by the elemental lords to join their ranks as a high-ranking general or advisor on the mortal world, but Fury dislikes the lords' squabbling and petty wars among their kind, seeing itself as a perfect example of how in the material realm elements should mix together without jealousy. It remains neutral in the dealings of various planar entities, and with Gozreh's permission it sometimes acts as an intermediary between rival forces-but only in a direct, blunt, and expedient way, for it is a creature of force and action, not gentle diplomacy. Its actions have attracted a small number of sycophants and refugees from the elemental wars, air and water elementals tired of battle and looking for other ways to fill their immortal lives; these creatures follow Fury and allow it to summon them, and in faithful service to it they allow mortals to summon them. When the herald is on the Material Plane and left idle (such as before a battle or while guarding a sacred place), it entertains itself by summoning dozens of Small elemental minions and sending them scurrying about, letting them explore for a few minutes and get into mischief. Though Gozreh is both male and female, alternates genders frequently, and answers to both male and female pronouns, Personification of Fury is genderless, and is easily offended if someone calls it a "he" or "she." It also dislikes being called "the" Personification of Fury, as if its name were a title; if a speaker doesn't want to use its full name, it expects to be called "Fury." It has a short temper, and has been known to blast even servants of Gozreh with cold or lightning if sufficiently annoyed (though more as a warning than with intent to kill)- those who anger it receive no mercy just because they share the same deific master. It prefers to be conjured during active storms or when such phenomena are nearby; a caster who calls the herald under these circumstances (whether natural or invoked by magic such as &lt;i&gt;control weather&lt;/i&gt;) gains a +2 bonus on Diplomacy checks to bargain with it. The creature is also fond of certain monoliths and standing stones used by the church of Gozreh, some of which include large stone faces or roughly anthropomorphic figures. It often flows into such idols, giving them life and speaking as though it were the voice of Gozreh. Having a penchant for dramatics, it might use its control over an object and varied abilities to pose as the deity on a whim or to guide mortals on a desired course. As a living storm, the herald can provide life-sustaining water, whisk others to safety, save mortals from drowning, or rain down watery death upon the enemies of Gozreh. It is comfortable doing any of these things, and has no objection to taking lives-even innocent lives, if this serves the will of Gozreh.&lt;b&gt;&lt;/p&gt;&lt;p&gt;Ecology&lt;/b&gt;&lt;/p&gt;&lt;p&gt; Personification of Fury is an elemental outsider, and does not need to breathe, eat, or sleep. However, it enjoys mixing with the thin air on mountaintops, skimming misty valleys, or tasting the icy waters of the deep ocean. It sometimes forgets its own strength, and may accidentally crush, freeze, or electrocute nearby creatures and objects- its errant bolts of lightning have started many forest fires. It is amoral in this destruction, just as it is in any help it unintentionally provides. Certain magical pools, springs, and streams in the mortal realm may be inadvertent manifestations of its presence, changing the ecology of the region where they appear for hundreds or thousands of years.&lt;b&gt;&lt;/p&gt;&lt;p&gt;Habitat &amp; Society&lt;/b&gt;&lt;/p&gt;&lt;p&gt; Fury has no urge to reproduce or create more of its kind; interacting with its minions and mortal worshipers of Gozreh is the closest it comes to familial interests. On the rare occasions when one of its elementals is permanently slain, it has been known to grieve for years, becoming more withdrawn and prone to outbursts, though its attitude is more that of a creature who has lost a pet than that of someone who has lost a friend or relative. When it finishes grieving, it usually travels to the Plane of Air or Plane of Water, working with the lords there in hopes of finding another like-minded minor elemental minion who may replace the one who was lost. Because the herald can recover from almost any injury as long as a small portion of it remains, some elementals wandering the Material Plane may actually be derived from its substance, cleaved off in some mighty battle and only becoming self-aware after gathering sufficient air or water-though they would not recognize any kinship.&lt;/p&gt;&lt;/h4&gt;&lt;/div&gt;</t>
  </si>
  <si>
    <t>Abyss Gigas</t>
  </si>
  <si>
    <t>(chaotic, evil, extraplanar, giant)</t>
  </si>
  <si>
    <t>blindsight 100 ft.; Perception +27</t>
  </si>
  <si>
    <t>31, touch 7, flat-footed 30</t>
  </si>
  <si>
    <t>(+9 armor, +1 Dex, +15 natural, -4 size)</t>
  </si>
  <si>
    <t>(21d8+189)</t>
  </si>
  <si>
    <t>Fort +21, Ref +8, Will +10</t>
  </si>
  <si>
    <t>3/-, 10/lawful</t>
  </si>
  <si>
    <t>acid 10, cold 10, fire 10, sonic 10</t>
  </si>
  <si>
    <t>mwk adamantine warhammer +25/+20/+15 (4d6+19/19-20/x3), bite +19 (2d8+6 plus wrenching spasms)</t>
  </si>
  <si>
    <t>rock +13 (4d6+19)</t>
  </si>
  <si>
    <t>rock throwing (160 ft.)</t>
  </si>
  <si>
    <t>Spell-Like Abilities (CL 16th; concentration +18) At will-deeper darkness, fear (DC 15), mirror image 3/day-dispel magic, dominate person (DC 17), telekinesis (DC 17), true seeing</t>
  </si>
  <si>
    <t>Str 37, Dex 12, Con 28, Int 20, Wis 17, Cha 15</t>
  </si>
  <si>
    <t>+32 (+34 bull rush, +36 sunder)</t>
  </si>
  <si>
    <t>43 (45 vs. bull rush and sunder)</t>
  </si>
  <si>
    <t>Awesome Blow, Catch Off-Guard, Combat Reflexes, Greater Sunder, Improved Bull Rush, Improved Critical (warhammer), Improved Initiative, Improved Sunder, Power Attack, Stand Still, Throw Anything</t>
  </si>
  <si>
    <t>Climb +32, Intimidate +26, Knowledge (planes) +26, Perception +27, Sense Motive +24, Stealth +5, Survival +27</t>
  </si>
  <si>
    <t>Abyssal, Common, Giant</t>
  </si>
  <si>
    <t>standard (adamantine full plate, adamantine warhammer, other treasure)</t>
  </si>
  <si>
    <t>This ebon-skinned monstrosity has a gaping maw with boarlike tusks and a wide nose beneath a furrowed brow that lacks any sort of eyes or visible visual organs. Its corded muscles twist and writhe beneath its smooth, hairless jet hide, giving its frame a gnarled, unbalanced asymmetry. It moves with a loping gait, however, and wears its armor, composed of thick, welded plates, effortlessly.</t>
  </si>
  <si>
    <t>Abyss</t>
  </si>
  <si>
    <t>The Witchwar Legacy</t>
  </si>
  <si>
    <t>Planar Empowerment (Su) While on the plane of the Abyss, an Abyss gigas gains access to blasphemy (DC 24), cloak of chaos (DC 25), and earthquake (DC 25) as spell-like abilities, each usable once per day. If the gigas ventures onto another plane, it cannot make use of these abilities (though its other spelllike abilities remain available). The save DC for the spell-like abilities is Charisma-based and includes a +5 racial bonus. Wrenching Spasms (Su) When an Abyss gigas hits an opponent with its bite attack, the opponent must make a DC 29 Fort save or be overcome by wrenching spasms that wrack its body. These spasms cause the victim to be nauseated and deal 1d6 points of damage to Strength and Dexterity due to the painful contortion of bones, muscles, and limbs. The spasms continue for 1d6 hours or until healed with heal, regenerate, or greater restoration. The effects of this ability do not stack, but once a creature has recovered from or been cured of the effect, it can be affected again. Once a creature has made a successful saving throw against this effect, it cannot be affected by the wrenching spasms from that particular gigas for 24 hours. The save DC is Constitution-based.</t>
  </si>
  <si>
    <t>Spawned from titans who took refuge in the rifts of the Abyss, the Abyss gigas roam the wastes between the oncemighty titan fortresses. These powerful beings do not typically dwell among their own kind, preferring instead to enslave lesser beings-demons and captured planar travelers-and rule over them as despotic tyrants. Many Abyss gigas serve more powerful demon lords in turn. When more than one of the thankfully rare Abyss gigas live near each other, they exist in a state of perpetual warfare, sending forth wave after wave of their minions in battle. In these situations, only rarely do the gigas masters ever face each other and come to blows, and even then never to the death, as they are aware of the fragile existence of their nearly extinct race. When facing other opponents, however, an Abyss gigas is a fearsome foe, battling to the death to prove the superiority of its ancient line. When encountered on the Material Plane, Abyss gigas are fond of taking control of companies of giants and compelling them to do their bidding, feeling at once both a distant kinship and a sense of domineering superiority. Frost giant cults of Kostchtchie are frequent recipients of this sort of attention. Abyss gigas stand over 50 feet tall and weigh 25 tons or more, not including the weight of their Abyss-forged armor and weapons of adamantine. Abyss gigas usually favor the weapons of their demonic patrons. For example, followers of Kostchtchie often wield giant warhammers in both hands, servants of Lamashtu carry falchions, and those serving Urxehl use spiked greatclubs.</t>
  </si>
  <si>
    <t>&lt;link rel="stylesheet"href="PF.css"&gt;&lt;div&gt;&lt;h2&gt;Abyss,  Gigas&lt;/h2&gt;&lt;h3&gt;&lt;i&gt;This ebon-skinned monstrosity has a gaping maw with boarlike tusks and a wide nose beneath a furrowed brow that lacks any sort of eyes or visible visual organs. Its corded muscles twist and writhe beneath its smooth, hairless jet hide, giving its frame a gnarled, unbalanced asymmetry. It moves with a loping gait, however, and wears its armor, composed of thick, welded plates, effortlessly.&lt;/i&gt;&lt;/h3&gt;&lt;br&gt;&lt;/br&gt;&lt;/div&gt;&lt;div class="heading"&gt;&lt;p class="alignleft"&gt;Abyss Gigas&lt;/p&gt;&lt;p class="alignright"&gt;CR 16&lt;/p&gt;&lt;div style="clear: both;"&gt;&lt;/div&gt;&lt;/div&gt;&lt;div&gt;&lt;h5&gt;&lt;b&gt;XP &lt;/b&gt;76,800&lt;/h5&gt;&lt;h5&gt;CE Gargantuan humanoid (chaotic, evil, extraplanar, giant)&lt;/h5&gt;&lt;h5&gt;&lt;b&gt;Init &lt;/b&gt;+5; &lt;b&gt;Senses &lt;/b&gt;blindsight 100 ft.; Perception +27&lt;/h5&gt;&lt;/div&gt;&lt;hr/&gt;&lt;div&gt;&lt;h5&gt;&lt;b&gt;DEFENSE&lt;/b&gt;&lt;/h5&gt;&lt;/div&gt;&lt;hr/&gt;&lt;div&gt;&lt;h5&gt;&lt;b&gt;AC &lt;/b&gt;31, touch 7, flat-footed 30 (+9 armor, +1 Dex, +15 natural, -4 size)&lt;/h5&gt;&lt;h5&gt;&lt;b&gt;hp &lt;/b&gt;283 (21d8+189)&lt;/h5&gt;&lt;h5&gt;&lt;b&gt;Fort &lt;/b&gt;+21, &lt;b&gt;Ref &lt;/b&gt;+8, &lt;b&gt;Will &lt;/b&gt;+10&lt;/h5&gt;&lt;h5&gt;&lt;b&gt;Defensive Abilities &lt;/b&gt;rock catching; &lt;b&gt;DR &lt;/b&gt;3/-, 10/lawful; &lt;b&gt;Immune &lt;/b&gt;electricity; &lt;b&gt;Resist &lt;/b&gt;acid 10, cold 10, fire 10, sonic 10&lt;/h5&gt;&lt;/div&gt;&lt;hr/&gt;&lt;div&gt;&lt;h5&gt;&lt;b&gt;OFFENSE&lt;/b&gt;&lt;/h5&gt;&lt;/div&gt;&lt;hr/&gt;&lt;div&gt;&lt;h5&gt;&lt;b&gt;Spd &lt;/b&gt;60 ft. (50 ft. in armor)&lt;/h5&gt;&lt;h5&gt;&lt;b&gt;Melee &lt;/b&gt;mwk adamantine warhammer +25/+20/+15 (4d6+19/19-20/x3), bite +19 (2d8+6 plus wrenching spasms)&lt;/h5&gt;&lt;h5&gt;&lt;b&gt;Ranged &lt;/b&gt;rock +13 (4d6+19)&lt;/h5&gt;&lt;h5&gt;&lt;b&gt;Space &lt;/b&gt;20 ft.; &lt;b&gt;Reach &lt;/b&gt;20 ft.&lt;/h5&gt;&lt;h5&gt;&lt;b&gt;Special Attacks &lt;/b&gt;rock throwing (160 ft.)&lt;/h5&gt;&lt;h5&gt;&lt;b&gt;Spell-Like Abilities&lt;/b&gt; (CL 16th; concentration +18)&lt;/br&gt;At will&amp;mdash;&lt;i&gt;deeper darkness&lt;/i&gt;, &lt;i&gt;fear&lt;/i&gt; (DC 15), &lt;i&gt;mirror image&lt;/i&gt;&lt;/br&gt;3/day&amp;mdash;&lt;i&gt;dispel magic&lt;/i&gt;, &lt;i&gt;dominate person&lt;/i&gt; (DC 17), &lt;i&gt;telekinesis&lt;/i&gt; (DC 17), &lt;i&gt;true seeing&lt;/i&gt;&lt;/h5&gt;&lt;/h5&gt;&lt;/div&gt;&lt;hr/&gt;&lt;div&gt;&lt;h5&gt;&lt;b&gt;STATISTICS&lt;/b&gt;&lt;/h5&gt;&lt;/div&gt;&lt;hr/&gt;&lt;div&gt;&lt;h5&gt;&lt;b&gt;Str &lt;/b&gt;37, &lt;b&gt;Dex &lt;/b&gt;12, &lt;b&gt;Con &lt;/b&gt;28, &lt;b&gt;Int &lt;/b&gt; 20, &lt;b&gt;Wis &lt;/b&gt;17, &lt;b&gt;Cha &lt;/b&gt;15&lt;/h5&gt;&lt;h5&gt;&lt;b&gt;Base Atk &lt;/b&gt;+15; &lt;b&gt;CMB &lt;/b&gt;+32 (+34 bull rush, +36 sunder); &lt;b&gt;CMD &lt;/b&gt;43 (45 vs. bull rush and sunder)&lt;/h5&gt;&lt;h5&gt;&lt;b&gt;Feats &lt;/b&gt;Awesome Blow, Catch Off-Guard, Combat Reflexes, Greater Sunder, Improved Bull Rush, Improved Critical (warhammer), Improved Initiative, Improved Sunder, Power Attack, Stand Still, Throw Anything&lt;/h5&gt;&lt;h5&gt;&lt;b&gt;Skills &lt;/b&gt;Climb +32, Intimidate +26, Knowledge (planes) +26, Perception +27, Sense Motive +24, Stealth +5, Survival +27&lt;/h5&gt;&lt;h5&gt;&lt;b&gt;Languages &lt;/b&gt;Abyssal, Common, Giant&lt;/h5&gt;&lt;h5&gt;&lt;b&gt;SQ &lt;/b&gt;planar empowerment&lt;/h5&gt;&lt;/div&gt;&lt;hr/&gt;&lt;div&gt;&lt;h5&gt;&lt;b&gt;ECOLOGY&lt;/b&gt;&lt;/h5&gt;&lt;/div&gt;&lt;hr/&gt;&lt;div&gt;&lt;h5&gt;&lt;b&gt;Environment &lt;/b&gt; any (Abyss)&lt;/h5&gt;&lt;h5&gt;&lt;b&gt;Organization &lt;/b&gt;solitary, pair, or gang (3-7)&lt;/h5&gt;&lt;h5&gt;&lt;b&gt;Treasure &lt;/b&gt;standard (adamantine full plate, adamantine warhammer, other treasure)&lt;/h5&gt;&lt;/div&gt;&lt;hr/&gt;&lt;div&gt;&lt;h5&gt;&lt;b&gt;SPECIAL ABILITIES&lt;/b&gt;&lt;/h5&gt;&lt;/div&gt;&lt;hr/&gt;&lt;div&gt;&lt;h5&gt;&lt;b&gt;Planar Empowerment (Su)&lt;/b&gt; While on the plane of the Abyss, an Abyss gigas gains access to &lt;i&gt;blasphemy&lt;/i&gt; (DC 24), &lt;i&gt;cloak of chaos&lt;/i&gt; (DC 25), and &lt;i&gt;earthquake&lt;/i&gt; (DC 25) as spell-like abilities, each usable once per day. If the gigas ventures onto another plane, it cannot make use of these abilities (though its other spelllike abilities remain available). The save DC for the spell-like abilities is Charisma-based and includes a +5 racial bonus. &lt;/h5&gt;&lt;h5&gt;&lt;b&gt;Wrenching Spasms (Su)&lt;/b&gt; When an Abyss gigas hits an opponent with its bite attack, the opponent must make a DC 29 Fort save or be overcome by wrenching spasms that wrack its body. These spasms cause the victim to be nauseated and deal 1d6 points of damage to Strength and Dexterity due to the painful contortion of bones, muscles, and limbs. The spasms continue for 1d6 hours or until &lt;i&gt;heal&lt;/i&gt;ed with &lt;i&gt;heal&lt;/i&gt;, &lt;i&gt;regenerate&lt;/i&gt;, or &lt;i&gt;greater restoration&lt;/i&gt;. The effects of this ability do not stack, but once a creature has recovered from or been cured of the effect, it can be affected again. Once a creature has made a successful saving throw against this effect, it cannot be affected by the wrenching spasms from that particular gigas for 24 hours. The save DC is Constitution-based.&lt;/h5&gt;&lt;/div&gt;&lt;br&gt;&lt;/br&gt;&lt;div&gt;&lt;h4&gt;&lt;p&gt;&lt;p&gt;Spawned from titans who took refuge in the rifts of the Abyss, the Abyss gigas roam the wastes between the oncemighty titan fortresses. These powerful beings do not typically dwell among their own kind, preferring instead to enslave lesser beings-demons and captured planar travelers-and rule over them as despotic tyrants. Many Abyss gigas serve more powerful demon lords in turn. When more than one of the thankfully rare Abyss gigas live near each other, they exist in a state of perpetual warfare, sending forth wave after wave of their minions in battle. In these situations, only rarely do the gigas masters ever face each other and come to blows, and even then never to the death, as they are aware of the fragile existence of their nearly extinct race. When facing other opponents, however, an Abyss gigas is a &lt;i&gt;fear&lt;/i&gt;some foe, battling to the death to prove the superiority of its ancient line. When encountered on the Material Plane, Abyss gigas are fond of taking control of companies of giants and compelling them to do their bidding, feeling at once both a distant kinship and a sense of domineering superiority. Frost giant cults of Kostchtchie are frequent recipients of this sort of attention. Abyss gigas stand over 50 feet tall and weigh 25 tons or more, not including the weight of their Abyss-forged armor and weapons of adamantine. Abyss gigas usually favor the weapons of their demonic patrons. For example, followers of Kostchtchie often wield giant warhammers in both hands, servants of Lamashtu carry falchions, and those serving Urxehl use spiked greatclubs.&lt;/p&gt;&lt;/h4&gt;&lt;/div&gt;</t>
  </si>
  <si>
    <t>19, touch 15, flat-footed 14</t>
  </si>
  <si>
    <t>(+5 Dex, +4 natural)</t>
  </si>
  <si>
    <t>+21 (+25 grapple)</t>
  </si>
  <si>
    <t>Camulatz</t>
  </si>
  <si>
    <t>frightful presence (60 ft., DC 18)</t>
  </si>
  <si>
    <t>Fort +12, Ref +11, Will +6</t>
  </si>
  <si>
    <t>bite +18 (2d6+6/19-20 plus 2d6 bleed), 2 talons +17  (1d6+6)</t>
  </si>
  <si>
    <t>decapitating strike, hypnotic display, rend (2 talons, 1d6+9)</t>
  </si>
  <si>
    <t>Spell-Like Abilities (CL 12th; concentration +14)  3/day-entropic shield, ventriloquism (DC 13)</t>
  </si>
  <si>
    <t>Str 23, Dex 17, Con 18, Int 8, Wis 15, Cha 14</t>
  </si>
  <si>
    <t>Bleeding Critical, Critical Focus, Flyby Attack, Improved Critical (bite), Improved Natural Attack (bite), Skill Focus (Perception)</t>
  </si>
  <si>
    <t>Fly +10, Perception +14  Bluff +5 (+13 to mimic sounds), Fly +7, Perception +14</t>
  </si>
  <si>
    <t>+8 Bluff to mimic sounds</t>
  </si>
  <si>
    <t>Abyssal, Auran</t>
  </si>
  <si>
    <t>sound mimicry</t>
  </si>
  <si>
    <t xml:space="preserve"> tropical jungles</t>
  </si>
  <si>
    <t>solitary, flight (2-5), or aerie (6-12)</t>
  </si>
  <si>
    <t>Vibrant blue and yellow feathers adorn the body of this giant, parrot-like bird, but its curved beak and powerful talons are instead adorned with dried blood and gore.</t>
  </si>
  <si>
    <t>AP 39</t>
  </si>
  <si>
    <t>Decapitating Strike (Ex) On an attack roll of a natural 20 (followed by a successful roll to confirm the critical hit) with its bite attack, a camulatz severs its opponent's head (if the opponent has one). Most creatures die when their heads are cut off. This ability functions as the vorpal weapon special ability.  Hypnotic Display (Su) As a full-round action, a camulatz may cause its coat of feathers to change colors, shifting through a mesmerizing pattern that lures creatures to the camulatz's side. All creatures who can see the camulatz (even other camulatz) must succeed on a DC 18 Will saving throw or become captivated. A creature that successfully saves is not subject to the same camulatz's hypnotic display for 24 hours. A victim under the effects of the hypnotic display moves toward the camulatz using the most direct means available. If this path leads the victim into a dangerous area, such as through fire or off a cliff, that creature receives a second saving throw to end the effect before moving into peril. Captivated creatures can take no actions other than to defend themselves. A victim that is within 5 feet of the camulatz simply stands and offers no resistance to the camulatz's attacks. This effect lasts for 1d6 rounds.  Sightless creatures are not affected. This is a mind-affecting pattern effect. The save DC is Charisma-based.  Sound Mimicry (Ex) A camulatz can perfectly imitate certain sounds or the speech of any creature it has heard, though this ability does not allow it to speak or to understand languages it does not know. The listener must make a Sense Motive check opposed by the camulatz's Bluff check to recognize the mimicry, although if the listener isn't familiar with the person or the type of creatures mimicked, it takes a -8 penalty on its Sense Motive check.  The camulatz has a +8 racial bonus on its Bluff check to mimic speech or sounds that it has listened to for at least 10 minutes. It cannot duplicate the effects of magical abilities (such as bardic performance or a harpy's captivating song), though it may be able to mimic the sound of those abilities.</t>
  </si>
  <si>
    <t>Hidden within the high canopy overlooking the jungle floor dwells a race of enormous, vicious, and vibrantly colored birds known as camulatz. Possessing a cruel intelligence, camulatz are vile headhunters and aggressive demon-worshipers, preying on all sentient creatures as sacrifices to their chosen demon lord: Pazuzu, King of the Wind Demons. Camulatz revel in trickery and bloodshed, luring victims into ambushes where the camulatz can indulge their bloodlust and take their victims' heads as grisly trophies.  The iridescent coloration of a camulatz's feathers assists in mesmerizing unfortunate souls, luring them to the killing ground below the brightly colored bird's aerie. Camulatz also have a special affinity for sounds, naturally mimicking voices and animal noises, while perfecting the magical ability to displace such sounds, making them seem to emanate from other creatures or objects. Camulatz delight in using both their magical ventriloquism and their beautiful plumage to mislead and separate victims before surprising them with diving attacks from above.  All camulatz possess sharp talons on their feet, capable of rending the most heavily armored foes, but they rely on their cruelly curved beaks to decapitate their victims.  The vivid patterns of a camulatz's feathers also provide some protection to the birds, forming a magical field of clashing colors that can def lect ranged attacks.  A mature camulatz is just over 14 feet in length from its beak to the ends of its tail feathers, but weighs only 300 pounds because of its lightweight bone structure.  Each individual camulatz bears its own unique feather coloration, which it can consciously manipulate in set patterns to produce its hypnotic display.  Ecology Camulatz are carnivores who prefer the raw flesh of intelligent creatures above all else, but they also hunt large jungle mammals, reptiles, and even fish to augment their diet or when their favored prey is particularly scarce.  The ferocious birds especially enjoy eating the heads of their victims, whom they decapitate with their razorsharp beaks, preferably while the victim is still alive.  Camulatz devour the bodies of their victims without ceremony, but they take the severed heads back to their treetop aeries for ritual feasts, dining on the eyes, ears, tongues, and brains as savored delicacies. Thereafter, camulatz save their victims' skulls as trophies, using them as tribute to Pazuzu, ornamentation for their nests, and markers for the bounds of their territory and favored hunting grounds.  While camulatz never forget which individual is responsible for harvesting a given skull, most groups prefer to store their skulls communally, as they believe that their demonic patron finds more appeal in a single titanic collection of skulls than many small individual ones. As such, each aerie has a central altar where skulls are stacked in order of ascending prominence. This location, known as the Place of Screeching, is often used as a meeting place or the location for important rituals, and powerful females may occasionally choose to mate directly upon the altar in the hope that Pazuzu will notice and, in his demonic voyeurism, provide the resulting offspring with fiendish boons. For both genders, however, providing the skull that crowns the altar's tower is a lifelong goal for every individual.  Camulatz mate only once a year, or even less, usually with different partners on each occasion. During mating cycles, female camulatz use their hypnotic display ability to lure and seduce their chosen mates, mating frantically and violently with the entranced, nearly helpless males.  Afterward, females lay 1-3 eggs, which they jealously guard thereafter-even driving away the fathers-until the eggs hatch in about 3 months. Females communally raise their young for 2 years until the hatchlings reach adulthood, at which point the fully grown camulatz separate according to gender-the males band together to hunt and raid, while the females establish new aeries to maintain and defend.  Camulatz have lifespans of 80 to 100 years, and though they have no written histories or oral legends beyond the braggadocio of individual members, their memories are long, and a camulatz never forgets a slight or the face of a prey animal that got away.  Habitat &amp; Society Camulatz make their homes in treetop aeries high above the jungle floor, only venturing below their canopy homes when hunting.  Male camulatz range the farthest af ield, often spending days or even weeks away from home, building temporary nests on the borders of their territory from which to launch hunting sorties. Meanwhile, female camulatz rule over the larger aeries, safeguarding their eggs and hatchlings. Both genders are equally violent and capable in combat.  Camulatz believe they are the chosen followers of Pazuzu, revering the demon prince in all they do. They view the act of decapitation as a holy sacrifice to Pazuzu, and their faith requires them to appease their demon lord by sacrificing a sentient creature at least once per month.  Camulatz believe that consuming a creature's head gives them some measure of the victim's power-hence the reason for preying on intelligent creatures rather than simple beasts-and that these ritual feedings attract the favor of their demon lord.  Camulatz bear a special hatred for monstrous humanoids and worshipers of Lamashtu, taking up the same battle waged between Pazuzu and the Mother of Monsters. As such, the skulls of gnolls, monkey goblins, and jungle harpies are especially prized by camulatz, and frequently decorate their lairs. Some Mwangi tribes even appease camulatz by offering them such captives in exchange for safe travel through the camulatz's territory or safety from predation, though any deals made with the notoriously fickle bird people are tenuous at best. Many are the tribes who thought to purchase their safety with slaves and sacrifices, only to find their members' own skulls mounted among the sacrifices in the camulatz's Place of Screeching.</t>
  </si>
  <si>
    <t>&lt;link rel="stylesheet"href="PF.css"&gt;&lt;div&gt;&lt;h2&gt;Camulatz&lt;/h2&gt;&lt;h3&gt;&lt;i&gt;Vibrant blue and yellow feathers adorn the body of this giant, parrot-like bird, but its curved beak and powerful talons are instead adorned with dried blood and gore.&lt;/i&gt;&lt;/h3&gt;&lt;br&gt;&lt;/br&gt;&lt;/div&gt;&lt;div class="heading"&gt;&lt;p class="alignleft"&gt;Camulatz&lt;/p&gt;&lt;p class="alignright"&gt;CR 9&lt;/p&gt;&lt;div style="clear: both;"&gt;&lt;/div&gt;&lt;/div&gt;&lt;div&gt;&lt;h5&gt;&lt;b&gt;XP &lt;/b&gt;6,400&lt;/h5&gt;&lt;h5&gt;CE Large magical beast &lt;/h5&gt;&lt;h5&gt;&lt;b&gt;Init &lt;/b&gt;+3; &lt;b&gt;Senses &lt;/b&gt;darkvision 60 ft., low-light vision; Perception +14&lt;/h5&gt;&lt;h5&gt;&lt;b&gt;Aura &lt;/b&gt;frightful presence (60 ft., DC 18)&lt;/h5&gt;&lt;/div&gt;&lt;hr/&gt;&lt;div&gt;&lt;h5&gt;&lt;b&gt;DEFENSE&lt;/b&gt;&lt;/h5&gt;&lt;/div&gt;&lt;hr/&gt;&lt;div&gt;&lt;h5&gt;&lt;b&gt;AC &lt;/b&gt;22, touch 12, flat-footed 19 (+3 Dex, +10 natural, -1 size)&lt;/h5&gt;&lt;h5&gt;&lt;b&gt;hp &lt;/b&gt;114 (12d10+48)&lt;/h5&gt;&lt;h5&gt;&lt;b&gt;Fort &lt;/b&gt;+12, &lt;b&gt;Ref &lt;/b&gt;+11, &lt;b&gt;Will &lt;/b&gt;+6&lt;/h5&gt;&lt;/div&gt;&lt;hr/&gt;&lt;div&gt;&lt;h5&gt;&lt;b&gt;OFFENSE&lt;/b&gt;&lt;/h5&gt;&lt;/div&gt;&lt;hr/&gt;&lt;div&gt;&lt;h5&gt;&lt;b&gt;Spd &lt;/b&gt;10 ft., fly 80 ft. (average)&lt;/h5&gt;&lt;h5&gt;&lt;b&gt;Melee &lt;/b&gt;bite +18 (2d6+6/19-20 plus 2d6 bleed), 2 talons +17  (1d6+6)&lt;/h5&gt;&lt;h5&gt;&lt;b&gt;Space &lt;/b&gt;10 ft.; &lt;b&gt;Reach &lt;/b&gt;5 ft.&lt;/h5&gt;&lt;h5&gt;&lt;b&gt;Special Attacks &lt;/b&gt;decapitating strike, hypnotic display, rend (2 talons, 1d6+9)&lt;/h5&gt;&lt;h5&gt;&lt;b&gt;Spell-Like Abilities&lt;/b&gt; (CL 12th; concentration +14)&lt;/br&gt;3/day&amp;mdash;&lt;i&gt;entropic shield&lt;/i&gt;, &lt;i&gt;ventriloquism&lt;/i&gt; (DC 13)&lt;/h5&gt;&lt;/h5&gt;&lt;/div&gt;&lt;hr/&gt;&lt;div&gt;&lt;h5&gt;&lt;b&gt;STATISTICS&lt;/b&gt;&lt;/h5&gt;&lt;/div&gt;&lt;hr/&gt;&lt;div&gt;&lt;h5&gt;&lt;b&gt;Str &lt;/b&gt;23, &lt;b&gt;Dex &lt;/b&gt;17, &lt;b&gt;Con &lt;/b&gt;18, &lt;b&gt;Int &lt;/b&gt; 8, &lt;b&gt;Wis &lt;/b&gt;15, &lt;b&gt;Cha &lt;/b&gt;14&lt;/h5&gt;&lt;h5&gt;&lt;b&gt;Base Atk &lt;/b&gt;+12; &lt;b&gt;CMB &lt;/b&gt;+19; &lt;b&gt;CMD &lt;/b&gt;32&lt;/h5&gt;&lt;h5&gt;&lt;b&gt;Feats &lt;/b&gt;Bleeding Critical, Critical Focus, Flyby Attack, Improved Critical (bite), Improved Natural Attack (bite), Skill Focus (Perception)&lt;/h5&gt;&lt;h5&gt;&lt;b&gt;Skills &lt;/b&gt;Fly +10, Perception +14  Bluff +5 (+13 to mimic sounds), Fly +7, Perception +14; &lt;b&gt;Racial Modifiers &lt;/b&gt;+8 Bluff to mimic sounds&lt;/h5&gt;&lt;h5&gt;&lt;b&gt;Languages &lt;/b&gt;Abyssal, Auran&lt;/h5&gt;&lt;h5&gt;&lt;b&gt;SQ &lt;/b&gt;sound mimicry&lt;/h5&gt;&lt;/div&gt;&lt;hr/&gt;&lt;div&gt;&lt;h5&gt;&lt;b&gt;ECOLOGY&lt;/b&gt;&lt;/h5&gt;&lt;/div&gt;&lt;hr/&gt;&lt;div&gt;&lt;h5&gt;&lt;b&gt;Environment &lt;/b&gt; tropical jungles&lt;/h5&gt;&lt;h5&gt;&lt;b&gt;Organization &lt;/b&gt;solitary, flight (2-5), or aerie (6-12)&lt;/h5&gt;&lt;h5&gt;&lt;b&gt;Treasure &lt;/b&gt;none&lt;/h5&gt;&lt;/div&gt;&lt;hr/&gt;&lt;div&gt;&lt;h5&gt;&lt;b&gt;SPECIAL ABILITIES&lt;/b&gt;&lt;/h5&gt;&lt;/div&gt;&lt;hr/&gt;&lt;div&gt;&lt;h5&gt;&lt;b&gt;Decapitating Strike (Ex)&lt;/b&gt; On an attack roll of a natural 20 (followed by a successful roll to confirm the critical hit) with its bite attack, a camulatz severs its opponent's head (if the opponent has one). Most creatures die when their heads are cut off. This ability functions as the &lt;i&gt;vorpal&lt;/i&gt; weapon special ability.  &lt;/h5&gt;&lt;h5&gt;&lt;b&gt;Hypnotic Display (Su)&lt;/b&gt; As a full-round action, a camulatz may cause its coat of feathers to change colors, shifting through a mesmerizing pattern that lures creatures to the camulatz's side. All creatures who can see the camulatz (even other camulatz) must succeed on a DC 18 Will saving throw or become captivated. A creature that successfully saves is not subject to the same camulatz's hypnotic display for 24 hours. A victim under the effects of the hypnotic display moves toward the camulatz using the most direct means available. If this path leads the victim into a dangerous area, such as through fire or off a cliff, that creature receives a second saving throw to end the effect before moving into peril. Captivated creatures can take no actions other than to defend themselves. A victim that is within 5 feet of the camulatz simply stands and offers no resistance to the camulatz's attacks. This effect lasts for 1d6 rounds.  Sightless creatures are not affected. This is a mind-affecting pattern effect. The save DC is Charisma-based.  &lt;/h5&gt;&lt;h5&gt;&lt;b&gt;Sound Mimicry (Ex)&lt;/b&gt; A camulatz can perfectly imitate certain sounds or the speech of any creature it has heard, though this ability does not allow it to speak or to understand languages it does not know. The listener must make a Sense Motive check opposed by the camulatz's Bluff check to recognize the mimicry, although if the listener isn't familiar with the person or the type of creatures mimicked, it takes a -8 penalty on its Sense Motive check.  The camulatz has a +8 racial bonus on its Bluff check to mimic speech or sounds that it has listened to for at least 10 minutes. It cannot duplicate the effects of magical abilities (such as bardic performance or a harpy's captivating song), though it may be able to mimic the sound of those abilities.&lt;/h5&gt;&lt;/div&gt;&lt;br&gt;&lt;/br&gt;&lt;div&gt;&lt;h4&gt;&lt;p&gt;&lt;p&gt;Hidden within the high canopy overlooking the jungle floor dwells a race of enormous, vicious, and vibrantly colored birds known as camulatz. Possessing a cruel intelligence, camulatz are vile headhunters and aggressive demon-worshipers, preying on all sentient creatures as sacrifices to their chosen demon lord: Pazuzu, King of the Wind Demons. Camulatz revel in trickery and bloodshed, luring victims into ambushes where the camulatz can indulge their bloodlust and take their victims' heads as grisly trophies.&lt;/p&gt;&lt;p&gt;The iridescent coloration of a camulatz's feathers assists in mesmerizing unfortunate souls, luring them to the killing ground below the brightly colored bird's aerie. Camulatz also have a special affinity for sounds, naturally mimicking voices and animal noises, while perfecting the magical ability to displace such sounds, making them seem to emanate from other creatures or objects. Camulatz delight in using both their magical &lt;i&gt;ventriloquism&lt;/i&gt; and their beautiful plumage to mislead and separate victims before surprising them with diving attacks from above.&lt;/p&gt;&lt;p&gt;All camulatz possess sharp talons on their feet, capable of rending the most heavily armored foes, but they rely on their cruelly curved beaks to decapitate their victims.&lt;/p&gt;&lt;p&gt;The vivid patterns of a camulatz's feathers also provide some protection to the birds, forming a magical field of clashing colors that can def lect ranged attacks.&lt;/p&gt;&lt;p&gt;A mature camulatz is just over 14 feet in length from its beak to the ends of its tail feathers, but weighs only 300 pounds because of its lightweight bone structure.&lt;/p&gt;&lt;p&gt;Each individual camulatz bears its own unique feather coloration, which it can consciously manipulate in set patterns to produce its hypnotic display.&lt;b&gt;&lt;/p&gt;&lt;p&gt;Ecology&lt;/b&gt;&lt;/p&gt;&lt;p&gt; Camulatz are carnivores who prefer the raw flesh of intelligent creatures above all else, but they also hunt large jungle mammals, reptiles, and even fish to augment their diet or when their favored prey is particularly scarce.&lt;/p&gt;&lt;p&gt;The ferocious birds especially enjoy eating the heads of their victims, whom they decapitate with their razorsharp beaks, preferably while the victim is still alive.&lt;/p&gt;&lt;p&gt;Camulatz devour the bodies of their victims without ceremony, but they take the severed heads back to their treetop aeries for ritual feasts, dining on the eyes, ears, tongues, and brains as savored delicacies. Thereafter, camulatz save their victims' skulls as trophies, using them as tribute to Pazuzu, ornamentation for their nests, and markers for the bounds of their territory and favored hunting grounds.&lt;/p&gt;&lt;p&gt;While camulatz never forget which individual is responsible for harvesting a given skull, most groups prefer to store their skulls communally, as they believe that their demonic patron finds more appeal in a single titanic collection of skulls than many small individual ones. As such, each aerie has a central altar where skulls are stacked in order of ascending prominence. This location, known as the Place of Screeching, is often used as a meeting place or the location for important rituals, and powerful females may occasionally choose to mate directly upon the altar in the hope that Pazuzu will notice and, in his demonic voyeurism, provide the resulting offspring with fiendish boons. For both genders, however, providing the skull that crowns the altar's tower is a lifelong goal for every individual.&lt;/p&gt;&lt;p&gt;Camulatz mate only once a year, or even less, usually with different partners on each occasion. During mating cycles, female camulatz use their hypnotic display ability to lure and seduce their chosen mates, mating frantically and violently with the entranced, nearly helpless males.&lt;/p&gt;&lt;p&gt;Afterward, females lay 1-3 eggs, which they jealously guard thereafter-even driving away the fathers-until the eggs hatch in about 3 months. Females communally raise their young for 2 years until the hatchlings reach adulthood, at which point the fully grown camulatz separate according to gender-the males band together to hunt and raid, while the females establish new aeries to maintain and defend.&lt;/p&gt;&lt;p&gt;Camulatz have lifespans of 80 to 100 years, and though they have no written histories or oral legends beyond the braggadocio of individual members, their memories are long, and a camulatz never forgets a slight or the face of a prey animal that got away.&lt;b&gt;&lt;/p&gt;&lt;p&gt;Habitat &amp; Society&lt;/b&gt;&lt;/p&gt;&lt;p&gt; Camulatz make their homes in treetop aeries high above the jungle floor, only venturing below their canopy homes when hunting.&lt;/p&gt;&lt;p&gt;Male camulatz range the farthest af ield, often spending days or even weeks away from home, building temporary nests on the borders of their territory from which to launch hunting sorties. Meanwhile, female camulatz rule over the larger aeries, safeguarding their eggs and hatchlings. Both genders are equally violent and capable in combat.&lt;/p&gt;&lt;p&gt;Camulatz believe they are the chosen followers of Pazuzu, revering the demon prince in all they do. They view the act of decapitation as a holy sacrifice to Pazuzu, and their faith requires them to appease their demon lord by sacrificing a sentient creature at least once per month.&lt;/p&gt;&lt;p&gt;Camulatz believe that consuming a creature's head gives them some measure of the victim's power-hence the reason for preying on intelligent creatures rather than simple beasts-and that these ritual feedings attract the favor of their demon lord.&lt;/p&gt;&lt;p&gt;Camulatz bear a special hatred for monstrous humanoids and worshipers of Lamashtu, taking up the same battle waged between Pazuzu and the Mother of Monsters. As such, the skulls of gnolls, monkey goblins, and jungle harpies are especially prized by camulatz, and frequently decorate their lairs. Some Mwangi tribes even appease camulatz by offering them such captives in exchange for safe travel through the camulatz's territory or safety from predation, though any deals made with the notoriously fickle bird people are tenuous at best. Many are the tribes who thought to purchase their safety with slaves and sacrifices, only to find their members' own skulls mounted among the sacrifices in the camulatz's Place of Screeching.&lt;/p&gt;&lt;/h4&gt;&lt;/div&gt;</t>
  </si>
  <si>
    <t>Piranha Swarm</t>
  </si>
  <si>
    <t>blindsense 30 ft., keen scent; Perception +5</t>
  </si>
  <si>
    <t>swarm (1d6 plus bleed and distraction)</t>
  </si>
  <si>
    <t>bleed (1d6), distraction (DC 14)</t>
  </si>
  <si>
    <t>Str 3, Dex 16, Con 15, Int 1, Wis 12, Cha 2</t>
  </si>
  <si>
    <t>Perception +5, Stealth +18, Swim +9</t>
  </si>
  <si>
    <t>solitary, shoal (2-5 swarms), or school (6-10 swarms)</t>
  </si>
  <si>
    <t>This swarm of silver-scaled fish thrashes feverishly, the dozens of swiftly moving creatures within seeming restless and bloodthirsty.</t>
  </si>
  <si>
    <t>Piranha</t>
  </si>
  <si>
    <t>Keen Scent (Ex) A piranha swarm can notice creatures by scent in a 180-foot radius underwater and can detect blood in the water at ranges of up to a mile.</t>
  </si>
  <si>
    <t>A swarm of piranhas</t>
  </si>
  <si>
    <t>&lt;link rel="stylesheet"href="PF.css"&gt;&lt;div&gt;&lt;h2&gt;Piranha Swarm&lt;/h2&gt;&lt;h3&gt;&lt;i&gt;This swarm of silver-scaled fish thrashes feverishly, the dozens of swiftly moving creatures within seeming restless and bloodthirsty.&lt;/i&gt;&lt;/h3&gt;&lt;br&gt;&lt;/br&gt;&lt;/div&gt;&lt;div class="heading"&gt;&lt;p class="alignleft"&gt;Piranha Swarm&lt;/p&gt;&lt;p class="alignright"&gt;CR 3&lt;/p&gt;&lt;div style="clear: both;"&gt;&lt;/div&gt;&lt;/div&gt;&lt;div&gt;&lt;h5&gt;&lt;b&gt;XP &lt;/b&gt;800&lt;/h5&gt;&lt;h5&gt;N Tiny animal (aquatic, swarm)&lt;/h5&gt;&lt;h5&gt;&lt;b&gt;Init &lt;/b&gt;+7; &lt;b&gt;Senses &lt;/b&gt;blindsense 30 ft., keen scent; Perception +5&lt;/h5&gt;&lt;/div&gt;&lt;hr/&gt;&lt;div&gt;&lt;h5&gt;&lt;b&gt;DEFENSE&lt;/b&gt;&lt;/h5&gt;&lt;/div&gt;&lt;hr/&gt;&lt;div&gt;&lt;h5&gt;&lt;b&gt;AC &lt;/b&gt;15, touch 15, flat-footed 12 (+3 Dex, +2 size)&lt;/h5&gt;&lt;h5&gt;&lt;b&gt;hp &lt;/b&gt;26 (4d8+8)&lt;/h5&gt;&lt;h5&gt;&lt;b&gt;Fort &lt;/b&gt;+6, &lt;b&gt;Ref &lt;/b&gt;+7, &lt;b&gt;Will &lt;/b&gt;+2&lt;/h5&gt;&lt;h5&gt;&lt;b&gt;Defensive Abilities &lt;/b&gt;swarm traits&lt;/h5&gt;&lt;/div&gt;&lt;hr/&gt;&lt;div&gt;&lt;h5&gt;&lt;b&gt;OFFENSE&lt;/b&gt;&lt;/h5&gt;&lt;/div&gt;&lt;hr/&gt;&lt;div&gt;&lt;h5&gt;&lt;b&gt;Spd &lt;/b&gt;swim 30 ft.&lt;/h5&gt;&lt;h5&gt;&lt;b&gt;Melee &lt;/b&gt;swarm (1d6 plus bleed and distraction)&lt;/h5&gt;&lt;h5&gt;&lt;b&gt;Space &lt;/b&gt;10 ft.; &lt;b&gt;Reach &lt;/b&gt;0 ft.&lt;/h5&gt;&lt;h5&gt;&lt;b&gt;Special Attacks &lt;/b&gt;bleed (1d6), distraction (DC 14)&lt;/h5&gt;&lt;/div&gt;&lt;hr/&gt;&lt;div&gt;&lt;h5&gt;&lt;b&gt;STATISTICS&lt;/b&gt;&lt;/h5&gt;&lt;/div&gt;&lt;hr/&gt;&lt;div&gt;&lt;h5&gt;&lt;b&gt;Str &lt;/b&gt;3, &lt;b&gt;Dex &lt;/b&gt;16, &lt;b&gt;Con &lt;/b&gt;15, &lt;b&gt;Int &lt;/b&gt; 1, &lt;b&gt;Wis &lt;/b&gt;12, &lt;b&gt;Cha &lt;/b&gt;2&lt;/h5&gt;&lt;h5&gt;&lt;b&gt;Base Atk &lt;/b&gt;+3; &lt;b&gt;CMB &lt;/b&gt;-; &lt;b&gt;CMD &lt;/b&gt;-&lt;/h5&gt;&lt;h5&gt;&lt;b&gt;Feats &lt;/b&gt;Improved Initiative, Skill Focus (Stealth)&lt;/h5&gt;&lt;h5&gt;&lt;b&gt;Skills &lt;/b&gt;Perception +5, Stealth +18, Swim +9&lt;/h5&gt;&lt;/div&gt;&lt;hr/&gt;&lt;div&gt;&lt;h5&gt;&lt;b&gt;ECOLOGY&lt;/b&gt;&lt;/h5&gt;&lt;/div&gt;&lt;hr/&gt;&lt;div&gt;&lt;h5&gt;&lt;b&gt;Environment &lt;/b&gt; any aquatic&lt;/h5&gt;&lt;h5&gt;&lt;b&gt;Organization &lt;/b&gt;solitary, shoal (2-5 swarms), or school (6-10 swarms)&lt;/h5&gt;&lt;h5&gt;&lt;b&gt;Treasure &lt;/b&gt;none&lt;/h5&gt;&lt;/div&gt;&lt;hr/&gt;&lt;div&gt;&lt;h5&gt;&lt;b&gt;SPECIAL ABILITIES&lt;/b&gt;&lt;/h5&gt;&lt;/div&gt;&lt;hr/&gt;&lt;div&gt;&lt;h5&gt;&lt;b&gt;Keen Scent (Ex)&lt;/b&gt; A piranha swarm can notice creatures by scent in a 180-foot radius underwater and can detect blood in the water at ranges of up to a mile.&lt;/h5&gt;&lt;/div&gt;&lt;br&gt;&lt;/br&gt;&lt;div&gt;&lt;h4&gt;&lt;p&gt;&lt;p&gt;A swarm of piranhas&lt;/p&gt;&lt;/h4&gt;&lt;/div&gt;</t>
  </si>
  <si>
    <t>Megapiranha Swarm</t>
  </si>
  <si>
    <t>blindsense 30 ft., keen scent; Perception +6</t>
  </si>
  <si>
    <t>17, touch 14, flat-footed 15</t>
  </si>
  <si>
    <t>(+2 Dex, +3 natural, +2 size)</t>
  </si>
  <si>
    <t>Fort +9, Ref +10, Will +4</t>
  </si>
  <si>
    <t>swim 40 ft.</t>
  </si>
  <si>
    <t>swarm (2d6 plus bleed and distraction)</t>
  </si>
  <si>
    <t>bleed (2d6), distraction (DC 17)</t>
  </si>
  <si>
    <t>Str 12, Dex 15, Con 17, Int 1, Wis 12, Cha 2</t>
  </si>
  <si>
    <t>Improved Initiative, Lightning Reflexes, Skill Focus (Stealth), Step Up, Toughness</t>
  </si>
  <si>
    <t>Perception +6, Stealth +18, Swim +17</t>
  </si>
  <si>
    <t>solitary, shoal (2-4 swarms), or school (5-7 swarms)</t>
  </si>
  <si>
    <t>Within this mass of primeval fish glint innumerable savagely gnashing teeth.</t>
  </si>
  <si>
    <t>Megapiranha</t>
  </si>
  <si>
    <t>Keen Scent (Ex) A megapiranha swarm can notice creatures by scent in a 180-foot radius underwater and can detect blood in the water at ranges of up to a mile.</t>
  </si>
  <si>
    <t>A swarm of megapiranhas</t>
  </si>
  <si>
    <t>&lt;link rel="stylesheet"href="PF.css"&gt;&lt;div&gt;&lt;h2&gt;Megapiranha,  Swarm&lt;/h2&gt;&lt;h3&gt;&lt;i&gt;&lt;i&gt;Within this mass of primeval fish glint innumerable savagely gnashing teeth.&lt;/i&gt;&lt;/i&gt;&lt;/h3&gt;&lt;br&gt;&lt;/br&gt;&lt;/div&gt;&lt;div class="heading"&gt;&lt;p class="alignleft"&gt;Megapiranha Swarm&lt;/p&gt;&lt;p class="alignright"&gt;CR 6&lt;/p&gt;&lt;div style="clear: both;"&gt;&lt;/div&gt;&lt;/div&gt;&lt;div&gt;&lt;h5&gt;&lt;b&gt;XP &lt;/b&gt;2,400&lt;/h5&gt;&lt;h5&gt;N Tiny animal (aquatic, swarm)&lt;/h5&gt;&lt;h5&gt;&lt;b&gt;Init &lt;/b&gt;+6; &lt;b&gt;Senses &lt;/b&gt;blindsense 30 ft., keen scent; Perception +6&lt;/h5&gt;&lt;/div&gt;&lt;hr/&gt;&lt;div&gt;&lt;h5&gt;&lt;b&gt;DEFENSE&lt;/b&gt;&lt;/h5&gt;&lt;/div&gt;&lt;hr/&gt;&lt;div&gt;&lt;h5&gt;&lt;b&gt;AC &lt;/b&gt;17, touch 14, flat-footed 15 (+2 Dex, +3 natural, +2 size)&lt;/h5&gt;&lt;h5&gt;&lt;b&gt;hp &lt;/b&gt;76 (9d8+36)&lt;/h5&gt;&lt;h5&gt;&lt;b&gt;Fort &lt;/b&gt;+9, &lt;b&gt;Ref &lt;/b&gt;+10, &lt;b&gt;Will &lt;/b&gt;+4&lt;/h5&gt;&lt;h5&gt;&lt;b&gt;Defensive Abilities &lt;/b&gt;swarm traits&lt;/h5&gt;&lt;/div&gt;&lt;hr/&gt;&lt;div&gt;&lt;h5&gt;&lt;b&gt;OFFENSE&lt;/b&gt;&lt;/h5&gt;&lt;/div&gt;&lt;hr/&gt;&lt;div&gt;&lt;h5&gt;&lt;b&gt;Spd &lt;/b&gt;swim 40 ft.&lt;/h5&gt;&lt;h5&gt;&lt;b&gt;Melee &lt;/b&gt;swarm (2d6 plus bleed and distraction)&lt;/h5&gt;&lt;h5&gt;&lt;b&gt;Space &lt;/b&gt;10 ft.; &lt;b&gt;Reach &lt;/b&gt;0 ft.&lt;/h5&gt;&lt;h5&gt;&lt;b&gt;Special Attacks &lt;/b&gt;bleed (2d6), distraction (DC 17)&lt;/h5&gt;&lt;/div&gt;&lt;hr/&gt;&lt;div&gt;&lt;h5&gt;&lt;b&gt;STATISTICS&lt;/b&gt;&lt;/h5&gt;&lt;/div&gt;&lt;hr/&gt;&lt;div&gt;&lt;h5&gt;&lt;b&gt;Str &lt;/b&gt;12, &lt;b&gt;Dex &lt;/b&gt;15, &lt;b&gt;Con &lt;/b&gt;17, &lt;b&gt;Int &lt;/b&gt; 1, &lt;b&gt;Wis &lt;/b&gt;12, &lt;b&gt;Cha &lt;/b&gt;2&lt;/h5&gt;&lt;h5&gt;&lt;b&gt;Base Atk &lt;/b&gt;+6; &lt;b&gt;CMB &lt;/b&gt;-; &lt;b&gt;CMD &lt;/b&gt;-&lt;/h5&gt;&lt;h5&gt;&lt;b&gt;Feats &lt;/b&gt;Improved Initiative, Lightning Reflexes, Skill Focus (Stealth), Step Up, Toughness&lt;/h5&gt;&lt;h5&gt;&lt;b&gt;Skills &lt;/b&gt;Perception +6, Stealth +18, Swim +17&lt;/h5&gt;&lt;/div&gt;&lt;hr/&gt;&lt;div&gt;&lt;h5&gt;&lt;b&gt;ECOLOGY&lt;/b&gt;&lt;/h5&gt;&lt;/div&gt;&lt;hr/&gt;&lt;div&gt;&lt;h5&gt;&lt;b&gt;Environment &lt;/b&gt; any aquatic&lt;/h5&gt;&lt;h5&gt;&lt;b&gt;Organization &lt;/b&gt;solitary, shoal (2-4 swarms), or school (5-7 swarms)&lt;/h5&gt;&lt;h5&gt;&lt;b&gt;Treasure &lt;/b&gt;none&lt;/h5&gt;&lt;/div&gt;&lt;hr/&gt;&lt;div&gt;&lt;h5&gt;&lt;b&gt;SPECIAL ABILITIES&lt;/b&gt;&lt;/h5&gt;&lt;/div&gt;&lt;hr/&gt;&lt;div&gt;&lt;h5&gt;&lt;b&gt;Keen Scent (Ex)&lt;/b&gt; A megapiranha swarm can notice creatures by scent in a 180-foot radius underwater and can detect blood in the water at ranges of up to a mile.&lt;/h5&gt;&lt;/div&gt;&lt;br&gt;&lt;/br&gt;&lt;div&gt;&lt;h4&gt;&lt;p&gt;&lt;p&gt;A swarm of megapiranhas&lt;/p&gt;&lt;/h4&gt;&lt;/div&gt;</t>
  </si>
  <si>
    <t>Vireseed Swarm</t>
  </si>
  <si>
    <t>blindsense 60 ft.; Perception +0</t>
  </si>
  <si>
    <t>19, touch 19, flat-footed 18</t>
  </si>
  <si>
    <t>(+1 Dex, +8 size)</t>
  </si>
  <si>
    <t>(7d8+35)</t>
  </si>
  <si>
    <t>Fort +9, Ref +3, Will +2</t>
  </si>
  <si>
    <t>plant traits, weapon damage</t>
  </si>
  <si>
    <t>5 ft., fly 30 ft. (perfect)</t>
  </si>
  <si>
    <t>distraction (DC 17)</t>
  </si>
  <si>
    <t>Str 1, Dex 13, Con 18, Int -, Wis 10, Cha 13</t>
  </si>
  <si>
    <t>Climb +3, Fly +9, Perception +0</t>
  </si>
  <si>
    <t>modifies Climb with Dexterity</t>
  </si>
  <si>
    <t>solitary, flight (2-4 swarms), or cloud (5-7 swarms)</t>
  </si>
  <si>
    <t>A wave of wing-like seedpods whips through the air, each tipped by a miniscule thorn and propelled by a rapidly lashing tendril.</t>
  </si>
  <si>
    <t>Vireseed</t>
  </si>
  <si>
    <t>Infestation (Ex) Swarm-injury; save Fort DC 17; onset immediate; frequency 1/round for 3 rounds; effect 1 Con damage; cure applying flame to the infested character deals 1d6 points of fire damage but immediately destroys the infestation; blight, reduce plants, and remove disease also automatically destroy the infestation. (See page 245 of the GameMastery Guide for more details on infestations.)</t>
  </si>
  <si>
    <t>A swarm of vireseeds.</t>
  </si>
  <si>
    <t>&lt;link rel="stylesheet"href="PF.css"&gt;&lt;div&gt;&lt;h2&gt;Vireseed Swarm&lt;/h2&gt;&lt;h3&gt;&lt;i&gt;A wave of wing-like seedpods whips through the air, each tipped by a miniscule thorn and propelled by a rapidly lashing tendril.&lt;/i&gt;&lt;/h3&gt;&lt;br&gt;&lt;/br&gt;&lt;/div&gt;&lt;div class="heading"&gt;&lt;p class="alignleft"&gt;Vireseed Swarm&lt;/p&gt;&lt;p class="alignright"&gt;CR 5&lt;/p&gt;&lt;div style="clear: both;"&gt;&lt;/div&gt;&lt;/div&gt;&lt;div&gt;&lt;h5&gt;&lt;b&gt;XP &lt;/b&gt;1,600&lt;/h5&gt;&lt;h5&gt;N Fine plant (swarm)&lt;/h5&gt;&lt;h5&gt;&lt;b&gt;Init &lt;/b&gt;+1; &lt;b&gt;Senses &lt;/b&gt;blindsense 60 ft.; Perception +0&lt;/h5&gt;&lt;/div&gt;&lt;hr/&gt;&lt;div&gt;&lt;h5&gt;&lt;b&gt;DEFENSE&lt;/b&gt;&lt;/h5&gt;&lt;/div&gt;&lt;hr/&gt;&lt;div&gt;&lt;h5&gt;&lt;b&gt;AC &lt;/b&gt;19, touch 19, flat-footed 18 (+1 Dex, +8 size)&lt;/h5&gt;&lt;h5&gt;&lt;b&gt;hp &lt;/b&gt;51 (7d8+35)&lt;/h5&gt;&lt;h5&gt;&lt;b&gt;Fort &lt;/b&gt;+9, &lt;b&gt;Ref &lt;/b&gt;+3, &lt;b&gt;Will &lt;/b&gt;+2&lt;/h5&gt;&lt;h5&gt;&lt;b&gt;Defensive Abilities &lt;/b&gt;swarm traits; &lt;b&gt;Immune &lt;/b&gt;plant traits, weapon damage&lt;/h5&gt;&lt;h5&gt;&lt;b&gt;Weaknesses &lt;/b&gt;vulnerable to fire&lt;/h5&gt;&lt;/div&gt;&lt;hr/&gt;&lt;div&gt;&lt;h5&gt;&lt;b&gt;OFFENSE&lt;/b&gt;&lt;/h5&gt;&lt;/div&gt;&lt;hr/&gt;&lt;div&gt;&lt;h5&gt;&lt;b&gt;Spd &lt;/b&gt;5 ft., fly 30 ft. (perfect)&lt;/h5&gt;&lt;h5&gt;&lt;b&gt;Melee &lt;/b&gt;swarm (2d6 plus infestation)&lt;/h5&gt;&lt;h5&gt;&lt;b&gt;Space &lt;/b&gt;10 ft.; &lt;b&gt;Reach &lt;/b&gt;0 ft.&lt;/h5&gt;&lt;h5&gt;&lt;b&gt;Special Attacks &lt;/b&gt;distraction (DC 17)&lt;/h5&gt;&lt;/div&gt;&lt;hr/&gt;&lt;div&gt;&lt;h5&gt;&lt;b&gt;STATISTICS&lt;/b&gt;&lt;/h5&gt;&lt;/div&gt;&lt;hr/&gt;&lt;div&gt;&lt;h5&gt;&lt;b&gt;Str &lt;/b&gt;1, &lt;b&gt;Dex &lt;/b&gt;13, &lt;b&gt;Con &lt;/b&gt;18, &lt;b&gt;Int &lt;/b&gt; -, &lt;b&gt;Wis &lt;/b&gt;10, &lt;b&gt;Cha &lt;/b&gt;13&lt;/h5&gt;&lt;h5&gt;&lt;b&gt;Base Atk &lt;/b&gt;+5; &lt;b&gt;CMB &lt;/b&gt;-; &lt;b&gt;CMD &lt;/b&gt;-&lt;/h5&gt;&lt;h5&gt;&lt;b&gt;Skills &lt;/b&gt;Climb +3, Fly +9, Perception +0; &lt;b&gt;Racial Modifiers &lt;/b&gt;modifies Climb with Dexterity&lt;/h5&gt;&lt;/div&gt;&lt;hr/&gt;&lt;div&gt;&lt;h5&gt;&lt;b&gt;ECOLOGY&lt;/b&gt;&lt;/h5&gt;&lt;/div&gt;&lt;hr/&gt;&lt;div&gt;&lt;h5&gt;&lt;b&gt;Environment &lt;/b&gt; any&lt;/h5&gt;&lt;h5&gt;&lt;b&gt;Organization &lt;/b&gt;solitary, flight (2-4 swarms), or cloud (5-7 swarms)&lt;/h5&gt;&lt;h5&gt;&lt;b&gt;Treasure &lt;/b&gt;none&lt;/h5&gt;&lt;/div&gt;&lt;hr/&gt;&lt;div&gt;&lt;h5&gt;&lt;b&gt;SPECIAL ABILITIES&lt;/b&gt;&lt;/h5&gt;&lt;/div&gt;&lt;hr/&gt;&lt;div&gt;&lt;h5&gt;&lt;b&gt;Infestation (Ex)&lt;/b&gt; Swarm-injury; save Fort DC 17; &lt;i&gt;onset&lt;/i&gt; immediate; frequency 1/round for 3 rounds; effect 1 Con damage; cure applying flame to the infested character deals 1d6 points of fire damage but immediately destroys the infestation; blight, reduce plants, and &lt;i&gt;remove disease&lt;/i&gt; also automatically destroy the infestation. (See page 245 of the &lt;i&gt;GameMastery Guide&lt;/i&gt; for more details on infestations.)&lt;/h5&gt;&lt;/div&gt;&lt;br&gt;&lt;/br&gt;&lt;div&gt;&lt;h4&gt;&lt;p&gt;&lt;p&gt;A swarm of vireseeds.&lt;/p&gt;&lt;/h4&gt;&lt;/div&gt;</t>
  </si>
  <si>
    <t>Tribal Totem</t>
  </si>
  <si>
    <t>darkvision 60 ft., low-light vision; Perception +1</t>
  </si>
  <si>
    <t>(9d10+20)</t>
  </si>
  <si>
    <t>Fort +3, Ref +5, Will +4</t>
  </si>
  <si>
    <t>ceremonial activation, vulnerable to fire</t>
  </si>
  <si>
    <t>2 slams +12 (1d10+3)</t>
  </si>
  <si>
    <t>spirit link</t>
  </si>
  <si>
    <t>Str 17, Dex 14, Con -, Int -, Wis 13, Cha 14</t>
  </si>
  <si>
    <t>effigy, mouthpiece</t>
  </si>
  <si>
    <t>Value none</t>
  </si>
  <si>
    <t>With the splintering sound of dry, cracking wood, a human-sized graven image lurches to life. Its features shift and reform with every step, cycling through a variety of faces both strange and oddly familiar. Bits of feather, leaves, and decorative stone embellish its surface, and the strong smell of lacquer and resin assaults the senses as it draws near with a menacing, ponderous gait.</t>
  </si>
  <si>
    <t>Ceremonial Activation (Su) A tribal totem stands inert unless empowered each day by spiritual energy. This activation requires that at least 10 participants perform an hour-long ceremony of chanting and adoration. For each hour this ritual lasts, the totem remains alert and functional for 1 day.  The worshipers need not include the creator or possess any special divine powers.  Effigy (Su) As a full-round action once per day, a tribal totem can mimic the shape of any Small or Medium humanoid within its line of sight, reforming itself into a wooden depiction of that creature. Upon doing so, the target can be affected by the effigy ability. While in this shape, the tribal totem knows the location of its target as if persistently using the spell locate creature. A warp wood or wood shape spell immediately forces the tribal totem to revert to its normal form. Although the tribal totem may only use this ability once per day, it can retain a shape indefinitely.  Mouthpiece (Sp) Although a tribal totem cannot speak on its own, every day it can store a single message for its creator and repeat that message upon a prescribed condition. This ability functions as the magic mouth spell, and its creator may change or reset the conditions of the message each day.  Spirit Link (Su) As a standard action, a tribal totem may attempt to join its animating energies with a creature within its line of sight that also shares its likeness (as per the effigy ability).  The target can resist this effect with a DC 16 Will save. If this save fails, the target is affected as if it had cast the spell shield other, taking half the damage inflicted upon the tribal totem.  In addition, any spell with a range of "creature touched" cast upon the tribal totem affects the linked creature rather than the construct. If the spell allows a saving throw, the linked creature can make a saving throw as normal to resist the effect. Spirit link lasts for 4 hours and ends immediately if the tribal totem no longer possesses the target's shape. The save DC is Charisma-based.</t>
  </si>
  <si>
    <t>Tribal totems represent a significant cultural achievement for their adopted tribe. Imbued with a spark of life from the continued worship of those they protect, they stand as lifelong guardians of their villages, defending them against enemies and predators alike. To aid them in this function, they also possess the unusual ability to reshape themselves into the likeness of other creatures, targeting them with eerie pains and ailments. This ability enables their tribe to more actively hunt down such enemies while their quarry is hindered and tracked by the totem.  As mindless automatons, tribal totems remain ever dependent on their creators to direct them. Some serve only a defensive role, strategically placed within villages to aid against attacks. Others carry stored messages on their tribe's behalf or vocalize their creator's words. Rarer still are the tribal totems purposed for war, which emerge from the jungle as a potent force capable of spearheading invasions and targeting enemy champions.  While most tribal totems are made of wood and combine exaggerated features of folkloric monsters with simple decorations and images of strength (like streaks of blood, the claws of defeated beasts, or enemy skulls), few look exactly alike, as each embodies the deities, fears, or legends of its creator's people. Tribal totems tend to stand 7 feet tall and weigh over 300 pounds.  Ecology As constructs, tribal totems have no significant ecological niche. They exist at the whim of their creators and protect their assigned tribes from harm. The divine spark that powers them emanates from the continued adulation and combined spiritual energy of the tribe, but relies upon constant rekindling. Each morning, the totem requires lengthy ritual adoration to renew its power. Otherwise, the totem remains still, appearing to be nothing more than a decorative statue.  During elaborate festivals and revels, tribal natives usually spend several hours honoring the totem to ensure it remains vigilant for many days. They also take care to mend and repair any damage it might have suffered on their behalf. Once charged in this manner, the totem may operate remotely for many days at a time, undertaking longer trips on the tribe's behalf to hunt down enemies whose likeness it acquires.  Habitat &amp; Society Tribal shamans, oracles, or witchdoctors most commonly undertake the rituals necessary to construct a tribal totem, guiding the rest of the tribe in worshiping and maintaining it. The totem only obeys the commands of its creator or someone appointed by her. In the event of conf licting orders, it always obeys its creator above anyone else loaned such authority. Typically, a tribal totem spends its entire existence within the confines of its creator's village, and is completely dependent on the continuing worship of the tribe to give it a semblance of life. Only in rare cases might a multitude of tribes gather their totems together for some shared offensive. Tales also tell of crazed hermits and shamanic outcasts who have created multiple tribal totems and then set them against specific individuals or whole tribes who garner their ire.  Greater Tribal Totems Legends also tell of more advanced versions of tribal totems, some reaching Large or even Huge size. Serving as guardians of important religious or cultural sites, these totems possess multiple faces, one on each side of their heads, enabling them to take on the conjoined likeness of up to four victims at a time. They also gain the following additional abilities: • +3 natural armor • +4 Strength, +2 Wisdom, +2 Charisma • All-Around Vision (Ex) A greater tribal totem gains a +6 bonus on Perception checks and cannot be flanked.  • Extended Effigy (Su) A greater tribal totem is no longer dependent on line of sight to affect victims with its shared condition ability. Instead, it can extend this power to any creature that has ever been in its line of sight and is currently within 5 miles, often enabling its creators to inf lict terrible punishments upon their enemies through the totem's connection.  Construction A tribal totem is always carved from a single type of wood chosen for its density and beauty-typically, ebony, mahogany, or some other valuable resource whose value is at least 1,000 gp. Some tribes use ivory instead, lashing together the pieces and then relying on the magic of the totem's construction to knit everything into a single whole. Decorations of leafy fronds, stones, animalistic trophies, and paint help complete the appearance.  Initially, a creator shapes a totem's features into a ferocious, monstrous image. Then, the application of the proper spells enables the construct to alter its appearance to mimic other creatures.  Tribal Totem CL 8th; Price 19,000 gp Construction Requirements Craft Construct, animate objects, disguise self, locate creature, magic mouth, shield other, creator must be caster level 11th; Skill Craft (carpentry) and Craft (sculpture) DC 20; Cost 10,000 gp.  Greater Tribal Totem CL 9th; Price 22,000 gp Construction Requirements Craft Construct, animate objects, arcane eye, disguise self, locate creature, magic mouth, shield other, creator must be caster level 13th; Skill Craft (carpentry) and Craft (sculpture) DC 24; Cost 12,000 gp.</t>
  </si>
  <si>
    <t>&lt;link rel="stylesheet"href="PF.css"&gt;&lt;div&gt;&lt;h2&gt;Tribal Totem&lt;/h2&gt;&lt;h3&gt;&lt;i&gt;With the splintering sound of dry, cracking wood, a human-sized graven image lurches to life. Its features shift and reform with every step, cycling through a variety of faces both strange and oddly familiar. Bits of feather, leaves, and decorative stone embellish its surface, and the strong smell of lacquer and resin assaults the senses as it draws near with a menacing, ponderous gait.&lt;/i&gt;&lt;/h3&gt;&lt;br&gt;&lt;/br&gt;&lt;/div&gt;&lt;div class="heading"&gt;&lt;p class="alignleft"&gt;Tribal Totem&lt;/p&gt;&lt;p class="alignright"&gt;CR 6&lt;/p&gt;&lt;div style="clear: both;"&gt;&lt;/div&gt;&lt;/div&gt;&lt;div&gt;&lt;h5&gt;&lt;b&gt;XP &lt;/b&gt;2,400&lt;/h5&gt;&lt;h5&gt;N Medium construct &lt;/h5&gt;&lt;h5&gt;&lt;b&gt;Init &lt;/b&gt;+2; &lt;b&gt;Senses &lt;/b&gt;darkvision 60 ft., low-light vision; Perception +1&lt;/h5&gt;&lt;/div&gt;&lt;hr/&gt;&lt;div&gt;&lt;h5&gt;&lt;b&gt;DEFENSE&lt;/b&gt;&lt;/h5&gt;&lt;/div&gt;&lt;hr/&gt;&lt;div&gt;&lt;h5&gt;&lt;b&gt;AC &lt;/b&gt;19, touch 12, flat-footed 17 (+2 Dex, +7 natural)&lt;/h5&gt;&lt;h5&gt;&lt;b&gt;hp &lt;/b&gt;69 (9d10+20)&lt;/h5&gt;&lt;h5&gt;&lt;b&gt;Fort &lt;/b&gt;+3, &lt;b&gt;Ref &lt;/b&gt;+5, &lt;b&gt;Will &lt;/b&gt;+4&lt;/h5&gt;&lt;h5&gt;&lt;b&gt;DR &lt;/b&gt;5/slashing; &lt;b&gt;Immune &lt;/b&gt;construct traits&lt;/h5&gt;&lt;h5&gt;&lt;b&gt;Weaknesses &lt;/b&gt;ceremonial activation, vulnerable to fire&lt;/h5&gt;&lt;/div&gt;&lt;hr/&gt;&lt;div&gt;&lt;h5&gt;&lt;b&gt;OFFENSE&lt;/b&gt;&lt;/h5&gt;&lt;/div&gt;&lt;hr/&gt;&lt;div&gt;&lt;h5&gt;&lt;b&gt;Spd &lt;/b&gt;20 ft.&lt;/h5&gt;&lt;h5&gt;&lt;b&gt;Melee &lt;/b&gt;2 slams +12 (1d10+3)&lt;/h5&gt;&lt;h5&gt;&lt;b&gt;Space &lt;/b&gt;5 ft.; &lt;b&gt;Reach &lt;/b&gt;5 ft.&lt;/h5&gt;&lt;h5&gt;&lt;b&gt;Special Attacks &lt;/b&gt;spirit link&lt;/h5&gt;&lt;/div&gt;&lt;hr/&gt;&lt;div&gt;&lt;h5&gt;&lt;b&gt;STATISTICS&lt;/b&gt;&lt;/h5&gt;&lt;/div&gt;&lt;hr/&gt;&lt;div&gt;&lt;h5&gt;&lt;b&gt;Str &lt;/b&gt;17, &lt;b&gt;Dex &lt;/b&gt;14, &lt;b&gt;Con &lt;/b&gt;-, &lt;b&gt;Int &lt;/b&gt; -, &lt;b&gt;Wis &lt;/b&gt;13, &lt;b&gt;Cha &lt;/b&gt;14&lt;/h5&gt;&lt;h5&gt;&lt;b&gt;Base Atk &lt;/b&gt;+9; &lt;b&gt;CMB &lt;/b&gt;+12; &lt;b&gt;CMD &lt;/b&gt;24&lt;/h5&gt;&lt;h5&gt;&lt;b&gt;SQ &lt;/b&gt;effigy, mouthpiece&lt;/h5&gt;&lt;/div&gt;&lt;hr/&gt;&lt;div&gt;&lt;h5&gt;&lt;b&gt;ECOLOGY&lt;/b&gt;&lt;/h5&gt;&lt;/div&gt;&lt;hr/&gt;&lt;div&gt;&lt;h5&gt;&lt;b&gt;Environment &lt;/b&gt; any&lt;/h5&gt;&lt;h5&gt;&lt;b&gt;Organization &lt;/b&gt;solitary or gang (2-4)&lt;/h5&gt;&lt;h5&gt;&lt;b&gt;Treasure &lt;/b&gt;Value none&lt;/h5&gt;&lt;/div&gt;&lt;hr/&gt;&lt;div&gt;&lt;h5&gt;&lt;b&gt;SPECIAL ABILITIES&lt;/b&gt;&lt;/h5&gt;&lt;/div&gt;&lt;hr/&gt;&lt;div&gt;&lt;h5&gt;&lt;b&gt;Ceremonial Activation (Su)&lt;/b&gt; A tribal totem stands inert unless empowered each day by spiritual energy. This activation requires that at least 10 participants perform an hour-long ceremony of chanting and adoration. For each hour this ritual lasts, the totem remains alert and functional for 1 day.  The worshipers need not include the creator or possess any special divine powers.  &lt;/h5&gt;&lt;h5&gt;&lt;b&gt;Effigy (Su)&lt;/b&gt; As a full-round action once per day, a tribal totem can mimic the shape of any Small or Medium humanoid within its line of sight, reforming itself into a wooden depiction of that creature. Upon doing so, the target can be affected by the effigy ability. While in this shape, the tribal totem knows the location of its target as if persistently using the spell &lt;i&gt;&lt;i&gt;&lt;i&gt;locate creature&lt;/i&gt;&lt;/i&gt;.&lt;/i&gt; A &lt;i&gt;warp wood&lt;/i&gt; or &lt;i&gt;wood shape&lt;/i&gt; spell immediately forces the tribal totem to revert to its normal form. Although the tribal totem may only use this ability once per day, it can retain a shape indefinitely.  &lt;/h5&gt;&lt;h5&gt;&lt;b&gt;Mouthpiece (Sp)&lt;/b&gt; Although a tribal totem cannot speak on its own, every day it can store a single message for its creator and repeat that message upon a prescribed condition. This ability functions as the &lt;i&gt;&lt;i&gt;&lt;i&gt;magic mouth&lt;/i&gt;&lt;/i&gt;&lt;/i&gt; spell, and its creator may change or reset the conditions of the message each day.  &lt;/h5&gt;&lt;h5&gt;&lt;b&gt;Spirit Link (Su)&lt;/b&gt; As a standard action, a tribal totem may attempt to join its animating energies with a creature within its line of sight that also shares its likeness (as per the effigy ability).  The target can resist this effect with a DC 16 Will save. If this save fails, the target is affected as if it had cast the spell &lt;i&gt;&lt;i&gt;&lt;i&gt;shield other&lt;/i&gt;&lt;/i&gt;&lt;/i&gt;, taking half the damage inflicted upon the tribal totem.  In addition, any spell with a range of "creature touched" cast upon the tribal totem affects the linked creature rather than the construct. If the spell allows a saving throw, the linked creature can make a saving throw as normal to resist the effect. Spirit link lasts for 4 hours and ends immediately if the tribal totem no longer possesses the target's shape. The save DC is Charisma-based.&lt;/h5&gt;&lt;/div&gt;&lt;br&gt;&lt;/br&gt;&lt;div&gt;&lt;h4&gt;&lt;p&gt;&lt;p&gt;Tribal totems represent a significant cultural achievement for their adopted tribe. Imbued with a spark of life from the continued worship of those they protect, they stand as lifelong guardians of their villages, defending them against enemies and predators alike. To aid them in this function, they also possess the unusual ability to reshape themselves into the likeness of other creatures, targeting them with eerie pains and ailments. This ability enables their tribe to more actively hunt down such enemies while their quarry is hindered and tracked by the totem.&lt;/p&gt;&lt;p&gt;As mindless automatons, tribal totems remain ever dependent on their creators to direct them. Some serve only a defensive role, strategically placed within villages to aid against attacks. Others carry stored messages on their tribe's behalf or vocalize their creator's words. Rarer still are the tribal totems purposed for war, which emerge from the jungle as a potent force capable of spearheading invasions and targeting enemy champions.&lt;/p&gt;&lt;p&gt;While most tribal totems are made of wood and combine exaggerated features of folkloric monsters with simple decorations and images of strength (like streaks of blood, the claws of defeated beasts, or enemy skulls), few look exactly alike, as each embodies the deities, fears, or legends of its creator's people. Tribal totems tend to stand 7 feet tall and weigh over 300 pounds.&lt;b&gt;&lt;/p&gt;&lt;p&gt;Ecology&lt;/b&gt;&lt;/p&gt;&lt;p&gt; As constructs, tribal totems have no significant ecological niche. They exist at the whim of their creators and protect their assigned tribes from harm. The divine spark that powers them emanates from the continued adulation and combined spiritual energy of the tribe, but relies upon constant rekindling. Each morning, the totem requires lengthy ritual adoration to renew its power. Otherwise, the totem remains still, appearing to be nothing more than a decorative statue.&lt;/p&gt;&lt;p&gt;During elaborate festivals and revels, tribal natives usually spend several hours honoring the totem to ensure it remains vigilant for many days. They also take care to mend and repair any damage it might have suffered on their behalf. Once charged in this manner, the totem may operate remotely for many days at a time, undertaking longer trips on the tribe's behalf to hunt down enemies whose likeness it acquires.&lt;b&gt;&lt;/p&gt;&lt;p&gt;Habitat &amp; Society&lt;/b&gt;&lt;/p&gt;&lt;p&gt; Tribal shamans, oracles, or witchdoctors most commonly undertake the rituals necessary to construct a tribal totem, guiding the rest of the tribe in worshiping and maintaining it. The totem only obeys the commands of its creator or someone appointed by her. In the event of conf licting orders, it always obeys its creator above anyone else loaned such authority. Typically, a tribal totem spends its entire existence within the confines of its creator's village, and is completely dependent on the continuing worship of the tribe to give it a semblance of life. Only in rare cases might a multitude of tribes gather their totems together for some shared offensive. Tales also tell of crazed hermits and shamanic outcasts who have created multiple tribal totems and then set them against specific individuals or whole tribes who garner their ire.&lt;/p&gt;&lt;p&gt;Greater Tribal Totems Legends also tell of more advanced versions of tribal totems, some reaching Large or even Huge size. Serving as guardians of important religious or cultural sites, these totems possess multiple faces, one on each side of their heads, enabling them to take on the conjoined likeness of up to four victims at a time. They also gain the following additional abilities: &lt;ul&gt;&lt;li&gt; +3 natural armor &lt;li&gt; +4 Strength, +2 Wisdom, +2 Charisma &lt;li&gt; &lt;/h5&gt;&lt;h5&gt;&lt;b&gt;All-Around Vision (Ex) &lt;/b&gt;A greater tribal totem gains a +6 bonus on Perception checks and cannot be flanked.&lt;/p&gt;&lt;p&gt;&lt;li&gt; Extended &lt;/h5&gt;&lt;h5&gt;&lt;b&gt;Effigy (Su) &lt;/b&gt;A greater tribal totem is no longer dependent on line of sight to affect victims with its shared condition ability. Instead, it can extend this power to any creature that has ever been in its line of sight and is currently within 5 miles, often enabling its creators to inf lict terrible punishments upon their enemies through the totem's connection.&lt;/p&gt;&lt;p&gt;Construction A tribal totem is always carved from a single type of wood chosen for its density and beauty-typically, ebony, mahogany, or some other valuable resource whose value is at least 1,000 gp. Some tribes use ivory instead, lashing together the pieces and then relying on the magic of the totem's construction to knit everything into a single whole. Decorations of leafy fronds, stones, animalistic trophies, and paint help complete the appearance.&lt;/p&gt;&lt;p&gt;Initially, a creator shapes a totem's features into a ferocious, monstrous image. Then, the application of the proper spells enables the construct to alter its appearance to mimic other creatures.&lt;/p&gt;&lt;p&gt;&lt;/h5&gt;&lt;h5&gt;&lt;b&gt;Tribal Totem CL &lt;/b&gt;8th; &lt;/h5&gt;&lt;h5&gt;&lt;b&gt;&lt;/h5&gt;&lt;h5&gt;&lt;b&gt;Price &lt;/b&gt;&lt;/b&gt;19,000 gp &lt;/h5&gt;&lt;h5&gt;&lt;b&gt;&lt;/h5&gt;&lt;h5&gt;&lt;b&gt;Construction Requirements &lt;/b&gt;&lt;/b&gt;Craft Construct, &lt;i&gt;&lt;i&gt;animate objects&lt;/i&gt;&lt;/i&gt;, &lt;i&gt;disguise self&lt;/i&gt;, &lt;i&gt;&lt;i&gt;locate creature&lt;/i&gt;&lt;/i&gt;, &lt;i&gt;&lt;i&gt;&lt;i&gt;magic mouth&lt;/i&gt;&lt;/i&gt;&lt;/i&gt;, &lt;i&gt;&lt;i&gt;&lt;i&gt;shield other&lt;/i&gt;&lt;/i&gt;&lt;/i&gt;, creator must be caster level 11th; &lt;/h5&gt;&lt;h5&gt;&lt;b&gt;&lt;/h5&gt;&lt;h5&gt;&lt;b&gt;Skill &lt;/b&gt;&lt;/b&gt;Craft (carpentry) and Craft (sculpture) DC 20; &lt;/h5&gt;&lt;h5&gt;&lt;b&gt;&lt;/h5&gt;&lt;h5&gt;&lt;b&gt;Cost &lt;/b&gt;&lt;/b&gt;10,000 gp.&lt;/p&gt;&lt;p&gt;Greater &lt;/h5&gt;&lt;h5&gt;&lt;b&gt;Tribal Totem CL &lt;/b&gt;9th; &lt;/h5&gt;&lt;h5&gt;&lt;b&gt;&lt;/h5&gt;&lt;h5&gt;&lt;b&gt;Price &lt;/b&gt;&lt;/b&gt;22,000 gp &lt;/h5&gt;&lt;h5&gt;&lt;b&gt;&lt;/h5&gt;&lt;h5&gt;&lt;b&gt;Construction Requirements &lt;/b&gt;&lt;/b&gt;Craft Construct, &lt;i&gt;&lt;i&gt;animate objects&lt;/i&gt;&lt;/i&gt;, arcane eye, &lt;i&gt;disguise self&lt;/i&gt;, &lt;i&gt;&lt;i&gt;locate creature&lt;/i&gt;&lt;/i&gt;, &lt;i&gt;&lt;i&gt;&lt;i&gt;magic mouth&lt;/i&gt;&lt;/i&gt;&lt;/i&gt;, &lt;i&gt;&lt;i&gt;&lt;i&gt;shield other&lt;/i&gt;&lt;/i&gt;&lt;/i&gt;, creator must be caster level 13th; &lt;/h5&gt;&lt;h5&gt;&lt;b&gt;&lt;/h5&gt;&lt;h5&gt;&lt;b&gt;Skill &lt;/b&gt;&lt;/b&gt;Craft (carpentry) and Craft (sculpture) DC 24; &lt;/h5&gt;&lt;h5&gt;&lt;b&gt;&lt;/h5&gt;&lt;h5&gt;&lt;b&gt;Cost &lt;/b&gt;&lt;/b&gt;12,000 gp.&lt;/ul&gt;&lt;/p&gt;&lt;/h4&gt;&lt;/div&gt;</t>
  </si>
  <si>
    <t>Umasi</t>
  </si>
  <si>
    <t>18, touch 12, flat-footed 16</t>
  </si>
  <si>
    <t>(+2 Dex, +4 natural, +2 shield)</t>
  </si>
  <si>
    <t>Fort +6, Ref +6, Will +5; +2 vs. poison</t>
  </si>
  <si>
    <t>+2 vs. poison</t>
  </si>
  <si>
    <t>immune to healing</t>
  </si>
  <si>
    <t>dagger +7 (1d4+4/19-20), 2 unarmed strikes +7 (1d3+2  nonlethal)</t>
  </si>
  <si>
    <t>shortbow +7 (1d6/x3)</t>
  </si>
  <si>
    <t>Str 18, Dex 15, Con 17, Int 10, Wis 13, Cha 8</t>
  </si>
  <si>
    <t>Great Fortitude, Improved Initiative, Multiweapon Fighting</t>
  </si>
  <si>
    <t>Heal +13, Intimidate +6, Perception +12, Stealth +11, Survival +8</t>
  </si>
  <si>
    <t>+8 Heal, +4 Perception, +4 Stealth</t>
  </si>
  <si>
    <t>Polyglot</t>
  </si>
  <si>
    <t>graft flesh, harvest organs, immortal flesh</t>
  </si>
  <si>
    <t>solitary, hunting party (2-8), or tribe (10-30)</t>
  </si>
  <si>
    <t>NPC gear (heavy wooden shield, obsidian dagger,  shortbow and 20 arrows, other treasure)</t>
  </si>
  <si>
    <t>An emaciated humanoid bursts through the trees, brandishing a knife of black stone. His body is a patchwork of hair, skin, scales, and strange limbs stitched together with thick, black thread.</t>
  </si>
  <si>
    <t>Graft Flesh (Su) Umasi can graft the flesh and even limbs of other humanoids to their own bodies in a ritual that takes 1 hour to complete. To heal damage, an Umasi must have a supply of flesh (either living or dead), and the Umasi must make a DC 20 Heal check to treat deadly wounds. The Umasi can only heal damage with his graft flesh ability once per day, but there is no time limit on healing wounds and the Umasi does not need a healer's kit (and does not take a penalty for lacking one). This ability otherwise functions as the treat deadly wounds use of the Heal skill.  Umasi can also graft additional limbs onto their bodies; each extra arm gives the Umasi an additional unarmed strike, while each additional leg adds +5 feet to the Umasi's speed.  An Umasi can have a maximum of six arms and six legs.  Harvest Organs (Su) An Umasi can remove a vital organ when he delivers a coup de grace against a humanoid opponent with a slashing or piercing weapon. The next round, the Umasi can consume the harvested organ as a move action to gain the benefits of the death knell spell (caster level equal to the Umasi's Hit Dice).  Immortal Flesh (Su) Umasi are immune to disease and aging effects, and they gain a +2 racial bonus on saving throws against poison.  Immune to Healing (Ex) Umasi do not heal damage naturally, and are not healed by positive or negative energy.</t>
  </si>
  <si>
    <t>Reclusive and shrouded in mystery, the Umasi-or Harvestmen, as they are known across the Mwangi Expanse-are a race of humanoids who exist between life and death. Unable to heal or procreate naturally, the Umasi extend their lives by transplanting the skin, organs, or even entire appendages of other humanoids onto parts of their own bodies. As a result, there is no typical description for a Harvestman-each is a patchwork conglomeration of different features, though most Umasi have multiple limbs of varying sizes. The need to use body parts of generally the same size and shape makes most Umasi human-sized; few are over 6 feet tall. Most weigh between 150 and 300 pounds, and the constant addition of new flesh has left little distinction between genders.  Ecology Zenj legends say the Umasi were an ancient tribe of arrogant scholars who lived deep in the Mwangi Jungle. When a powerful witch doctor came to the Umasi seeking their wisdom, he was rebuffed as being unworthy of receiving the Umasi's knowledge. Enraged, the witch doctor used a taboo ritual to curse the Umasi, stealing away fragments of their very souls and binding them to the flesh of others, forcing them to harvest the bodies of humanoids to sustain a bitterly extended existence. This curse left the Umasi a sterile, aff licted people somewhere between the living and the living dead.  Contrary to their appearance, Umasi are living creatures.  They eat, breathe, and sleep like other humanoids, but their bodies are in a constant state of decay. This divided nature grants the Harvestmen immunity to disease and resistance to toxins, but even minor injuries don't heal naturally; Umasi must graft new flesh onto existing tissue to heal their wounds.  Staving off the endless decay of their bodies requires more extreme measures. As limbs and organs rot, Umasi elders use obsidian blades to remove the subject's decaying parts, replacing them with similar parts from fresh corpses and linking the replacements to the original body through a complex ritual combining ancient Umasi knowledge with the forbidden juju rites of their original curser. When the ritual is complete, the new body part joins perfectly with the Umasi and death is cheated… for a time.  In much the same way, Harvestmen are not born, but made. Barren, infertile, and missing pieces of their souls,  Umasi are unable to breed. Their only recourse is to tear off chunks of their own flesh, bind them together with the remains of dead humanoids, and animate the results using the same ancient juju rites.  Many people have sought the secret to the longevity of the Harvestmen, only to be turned away with little explanation. Because the joining ritual requires one to give away a part of his soul willingly, the Umasi only accept those ready to make such a dire compact because they have no other choice. The Harvestmen only give their "gift" to humanoids who find themselves at the edge of death, whether from a grievous wound or some magically resistant aff liction or disease. During the ritual, a piece of the dying humanoid is exchanged with a corresponding piece of an Umasi "donor." Once the stitches are sewn, the dying creature's wounds are healed, and he joins the ranks of the Harvestmen forevermore.  Habitat and Society Umasi society is as much a patchwork as its members. Some live off the jungle, hunting and farming as they did before the curse. Other tribes lead sedentary lives, trading ancient artifacts of the first Umasi with explorers in exchange for needed goods. Umasi have no organized leadership or traditional families, and children are unheard of among their kind. Regardless, all Umasi tribes form around a council of elders.  While some Umasi still dwell deep in the Mwangi Jungle amid the skeletal ruins of their former kingdom, the majority of the Harvestmen have spread to the Kaava Lands and the Screaming Jungle, distancing themselves from the memory of their curse. Umasi are reclusive wherever they dwell, preferring to stay on the fringes of settlements. Although they need humanoid flesh to survive, most Umasi kill only as a last resort, taking flesh from the newly dead instead. This practice often stigmatizes them further, with other races considering them little more than grave robbers. A few Umasi embrace their near immortality in a darker way, viewing other humanoids as prey. These Harvestmen roam the Bandu Hills with undead ghouls, hunting travelers and harvesting what they wish, sometimes before their victims are even dead.  However, some Umasi use their peculiar nature to live harmoniously with other humanoids. Pathfinders tell of human villages where Umasi act as gravediggers during plague outbreaks. Their immunity to disease allows the Harvestmen to safely dispose of infected corpses, while at the same time gaining the flesh they need and also garnering goodwill from those they help.  Harvestmen rarely fight with other races, but competition over resources like water or hunting grounds can cause conf lict, and those knowingly trespassing on Umasi land may court their anger. When driven to combat, Umasi are extremely dangerous, laying ambushes for enemies and swarming their targets in the hope of harvesting their strength. With their obsidian blades, Harvestmen can punch through the chest cavities of helpless or dying humanoids to extract vital organs. Any Umasi who consumes these pieces of their victims gains a ferocious surge of power, turning the tide of even a desperate battle.  All Harvestmen know the heavy price they pay to cheat death. Some, over the lonely centuries, have come to regret their existence, roaming the lengths of the Mwangi Expanse and beyond in search of powerful magic to free them from their curse. Sadly, no mortal magic has yet proven strong enough to undo the fell curse of the Umasi.</t>
  </si>
  <si>
    <t>&lt;link rel="stylesheet"href="PF.css"&gt;&lt;div&gt;&lt;h2&gt;Umasi&lt;/h2&gt;&lt;h3&gt;&lt;i&gt;An emaciated humanoid bursts through the trees, brandishing a knife of black stone. His body is a patchwork of hair, skin, scales, and strange limbs stitched together with thick, black thread.&lt;/i&gt;&lt;/h3&gt;&lt;br&gt;&lt;/br&gt;&lt;/div&gt;&lt;div class="heading"&gt;&lt;p class="alignleft"&gt;Umasi&lt;/p&gt;&lt;p class="alignright"&gt;CR 4&lt;/p&gt;&lt;div style="clear: both;"&gt;&lt;/div&gt;&lt;/div&gt;&lt;div&gt;&lt;h5&gt;&lt;b&gt;XP &lt;/b&gt;1,200&lt;/h5&gt;&lt;h5&gt;CN Medium monstrous humanoid &lt;/h5&gt;&lt;h5&gt;&lt;b&gt;Init &lt;/b&gt;+6; &lt;b&gt;Senses &lt;/b&gt;darkvision 60 ft.; Perception +12&lt;/h5&gt;&lt;/div&gt;&lt;hr/&gt;&lt;div&gt;&lt;h5&gt;&lt;b&gt;DEFENSE&lt;/b&gt;&lt;/h5&gt;&lt;/div&gt;&lt;hr/&gt;&lt;div&gt;&lt;h5&gt;&lt;b&gt;AC &lt;/b&gt;18, touch 12, flat-footed 16 (+2 Dex, +4 natural, +2 shield)&lt;/h5&gt;&lt;h5&gt;&lt;b&gt;hp &lt;/b&gt;42 (5d10+15)&lt;/h5&gt;&lt;h5&gt;&lt;b&gt;Fort &lt;/b&gt;+6, &lt;b&gt;Ref &lt;/b&gt;+6, &lt;b&gt;Will &lt;/b&gt;+5; +2 vs. poison&lt;/h5&gt;&lt;h5&gt;&lt;b&gt;Immune &lt;/b&gt;disease&lt;/h5&gt;&lt;h5&gt;&lt;b&gt;Weaknesses &lt;/b&gt;immune to healing&lt;/h5&gt;&lt;/div&gt;&lt;hr/&gt;&lt;div&gt;&lt;h5&gt;&lt;b&gt;OFFENSE&lt;/b&gt;&lt;/h5&gt;&lt;/div&gt;&lt;hr/&gt;&lt;div&gt;&lt;h5&gt;&lt;b&gt;Spd &lt;/b&gt;40 ft.&lt;/h5&gt;&lt;h5&gt;&lt;b&gt;Melee &lt;/b&gt;dagger +7 (1d4+4/19-20), 2 unarmed strikes +7 (1d3+2  nonlethal)&lt;/h5&gt;&lt;h5&gt;&lt;b&gt;Ranged &lt;/b&gt;shortbow +7 (1d6/x3)&lt;/h5&gt;&lt;h5&gt;&lt;b&gt;Space &lt;/b&gt;5 ft.; &lt;b&gt;Reach &lt;/b&gt;5 ft.&lt;/h5&gt;&lt;/div&gt;&lt;hr/&gt;&lt;div&gt;&lt;h5&gt;&lt;b&gt;STATISTICS&lt;/b&gt;&lt;/h5&gt;&lt;/div&gt;&lt;hr/&gt;&lt;div&gt;&lt;h5&gt;&lt;b&gt;Str &lt;/b&gt;18, &lt;b&gt;Dex &lt;/b&gt;15, &lt;b&gt;Con &lt;/b&gt;17, &lt;b&gt;Int &lt;/b&gt; 10, &lt;b&gt;Wis &lt;/b&gt;13, &lt;b&gt;Cha &lt;/b&gt;8&lt;/h5&gt;&lt;h5&gt;&lt;b&gt;Base Atk &lt;/b&gt;+5; &lt;b&gt;CMB &lt;/b&gt;+9; &lt;b&gt;CMD &lt;/b&gt;21&lt;/h5&gt;&lt;h5&gt;&lt;b&gt;Feats &lt;/b&gt;Great Fortitude, Improved Initiative, Multiweapon Fighting&lt;/h5&gt;&lt;h5&gt;&lt;b&gt;Skills &lt;/b&gt;Heal +13, Intimidate +6, Perception +12, Stealth +11, Survival +8; &lt;b&gt;Racial Modifiers &lt;/b&gt;+8 Heal, +4 Perception, +4 Stealth&lt;/h5&gt;&lt;h5&gt;&lt;b&gt;Languages &lt;/b&gt;Polyglot&lt;/h5&gt;&lt;h5&gt;&lt;b&gt;SQ &lt;/b&gt;graft flesh, harvest organs, immortal flesh&lt;/h5&gt;&lt;/div&gt;&lt;hr/&gt;&lt;div&gt;&lt;h5&gt;&lt;b&gt;ECOLOGY&lt;/b&gt;&lt;/h5&gt;&lt;/div&gt;&lt;hr/&gt;&lt;div&gt;&lt;h5&gt;&lt;b&gt;Environment &lt;/b&gt; tropical jungles&lt;/h5&gt;&lt;h5&gt;&lt;b&gt;Organization &lt;/b&gt;solitary, hunting party (2-8), or tribe (10-30)&lt;/h5&gt;&lt;h5&gt;&lt;b&gt;Treasure &lt;/b&gt;NPC gear (heavy wooden shield, obsidian dagger,  shortbow and 20 arrows, other treasure)&lt;/h5&gt;&lt;/div&gt;&lt;hr/&gt;&lt;div&gt;&lt;h5&gt;&lt;b&gt;SPECIAL ABILITIES&lt;/b&gt;&lt;/h5&gt;&lt;/div&gt;&lt;hr/&gt;&lt;div&gt;&lt;h5&gt;&lt;b&gt;Graft Flesh (Su)&lt;/b&gt; Umasi can graft the flesh and even limbs of other humanoids to their own bodies in a ritual that takes 1 hour to complete. To heal damage, an Umasi must have a supply of flesh (either living or dead), and the Umasi must make a DC 20 Heal check to treat deadly wounds. The Umasi can only heal damage with his graft flesh ability once per day, but there is no time limit on healing wounds and the Umasi does not need a healer's kit (and does not take a penalty for lacking one). This ability otherwise functions as the treat deadly wounds use of the Heal skill.  Umasi can also graft additional limbs onto their bodies; each extra arm gives the Umasi an additional unarmed strike, while each additional leg adds +5 feet to the Umasi's speed.  An Umasi can have a maximum of six arms and six legs.  &lt;/h5&gt;&lt;h5&gt;&lt;b&gt;Harvest Organs (Su)&lt;/b&gt; An Umasi can remove a vital organ when he delivers a coup de grace against a humanoid opponent with a slashing or piercing weapon. The next round, the Umasi can consume the harvested organ as a move action to gain the benefits of the &lt;i&gt;death knell&lt;/i&gt; spell (caster level equal to the Umasi's Hit Dice).  &lt;/h5&gt;&lt;h5&gt;&lt;b&gt;Immortal Flesh (Su)&lt;/b&gt; Umasi are immune to disease and aging effects, and they gain a +2 racial bonus on saving throws against poison.  &lt;/h5&gt;&lt;h5&gt;&lt;b&gt;Immune to Healing (Ex)&lt;/b&gt; Umasi do not heal damage naturally, and are not healed by positive or negative energy.&lt;/h5&gt;&lt;/div&gt;&lt;br&gt;&lt;/br&gt;&lt;div&gt;&lt;h4&gt;&lt;p&gt;&lt;p&gt;Reclusive and shrouded in mystery, the Umasi-or Harvestmen, as they are known across the Mwangi Expanse-are a race of humanoids who exist between life and death. Unable to heal or procreate naturally, the Umasi extend their lives by transplanting the skin, organs, or even entire appendages of other humanoids onto parts of their own bodies. As a result, there is no typical description for a Harvestman-each is a patchwork conglomeration of different features, though most Umasi have multiple limbs of varying sizes. The need to use body parts of generally the same size and shape makes most Umasi human-sized; few are over 6 feet tall. Most weigh between 150 and 300 pounds, and the constant addition of new flesh has left little distinction between genders.&lt;b&gt;&lt;/p&gt;&lt;p&gt;Ecology&lt;/b&gt;&lt;/p&gt;&lt;p&gt; Zenj legends say the Umasi were an ancient tribe of arrogant scholars who lived deep in the Mwangi Jungle. When a powerful witch doctor came to the Umasi seeking their wisdom, he was rebuffed as being unworthy of receiving the Umasi's knowledge. Enraged, the witch doctor used a taboo ritual to curse the Umasi, stealing away fragments of their very souls and binding them to the flesh of others, forcing them to harvest the bodies of humanoids to sustain a bitterly extended existence. This curse left the Umasi a sterile, aff licted people somewhere between the living and the living dead.&lt;/p&gt;&lt;p&gt;Contrary to their appearance, Umasi are living creatures.&lt;/p&gt;&lt;p&gt;They eat, breathe, and sleep like other humanoids, but their bodies are in a constant state of decay. This divided nature grants the Harvestmen immunity to disease and resistance to toxins, but even minor injuries don't heal naturally; Umasi must graft new flesh onto existing tissue to heal their wounds.&lt;/p&gt;&lt;p&gt;Staving off the endless decay of their bodies requires more extreme measures. As limbs and organs rot, Umasi elders use obsidian blades to remove the subject's decaying parts, replacing them with similar parts from fresh corpses and linking the replacements to the original body through a complex ritual combining ancient Umasi knowledge with the forbidden juju rites of their original curser. When the ritual is complete, the new body part joins perfectly with the Umasi and death is cheated… for a time.&lt;/p&gt;&lt;p&gt;In much the same way, Harvestmen are not born, but made. Barren, infertile, and missing pieces of their souls,  Umasi are unable to breed. Their only recourse is to tear off chunks of their own flesh, bind them together with the remains of dead humanoids, and animate the results using the same ancient juju rites.&lt;/p&gt;&lt;p&gt;Many people have sought the secret to the longevity of the Harvestmen, only to be turned away with little explanation. Because the joining ritual requires one to give away a part of his soul willingly, the Umasi only accept those ready to make such a dire compact because they have no other choice. The Harvestmen only give their "gift" to humanoids who find themselves at the edge of death, whether from a grievous wound or some magically resistant aff liction or disease. During the ritual, a piece of the dying humanoid is exchanged with a corresponding piece of an Umasi "donor." Once the stitches are sewn, the dying creature's wounds are healed, and he joins the ranks of the Harvestmen forevermore.&lt;b&gt;&lt;/p&gt;&lt;p&gt;Habitat &amp; Society&lt;/b&gt;&lt;/p&gt;&lt;p&gt; Umasi society is as much a patchwork as its members. Some live off the jungle, hunting and farming as they did before the curse. Other tribes lead sedentary lives, trading ancient artifacts of the first Umasi with explorers in exchange for needed goods. Umasi have no organized leadership or traditional families, and children are unheard of among their kind. Regardless, all Umasi tribes form around a council of elders.&lt;/p&gt;&lt;p&gt;While some Umasi still dwell deep in the Mwangi Jungle amid the skeletal ruins of their former kingdom, the majority of the Harvestmen have spread to the Kaava Lands and the Screaming Jungle, distancing themselves from the memory of their curse. Umasi are reclusive wherever they dwell, preferring to stay on the fringes of settlements. Although they need humanoid flesh to survive, most Umasi kill only as a last resort, taking flesh from the newly dead instead. This practice often stigmatizes them further, with other races considering them little more than grave robbers. A few Umasi embrace their near immortality in a darker way, viewing other humanoids as prey. These Harvestmen roam the Bandu Hills with undead ghouls, hunting travelers and harvesting what they wish, sometimes before their victims are even dead.&lt;/p&gt;&lt;p&gt;However, some Umasi use their peculiar nature to live harmoniously with other humanoids. Pathfinders tell of human villages where Umasi act as gravediggers during plague outbreaks. Their immunity to disease allows the Harvestmen to safely dispose of infected corpses, while at the same time gaining the flesh they need and also garnering goodwill from those they help.&lt;/p&gt;&lt;p&gt;Harvestmen rarely fight with other races, but competition over resources like water or hunting grounds can cause conf lict, and those knowingly trespassing on Umasi land may court their anger. When driven to combat, Umasi are extremely dangerous, laying ambushes for enemies and swarming their targets in the hope of harvesting their strength. With their obsidian blades, Harvestmen can punch through the chest cavities of helpless or dying humanoids to extract vital organs. Any Umasi who consumes these pieces of their victims gains a ferocious surge of power, turning the tide of even a desperate battle.&lt;/p&gt;&lt;p&gt;All Harvestmen know the heavy price they pay to cheat death. Some, over the lonely centuries, have come to regret their existence, roaming the lengths of the Mwangi Expanse and beyond in search of powerful magic to free them from their curse. Sadly, no mortal magic has yet proven strong enough to undo the fell curse of the Umasi.&lt;/p&gt;&lt;/h4&gt;&lt;/div&gt;</t>
  </si>
  <si>
    <t>Delver</t>
  </si>
  <si>
    <t>darkvision 60 ft., tremorsense 60 ft.;  Perception +21</t>
  </si>
  <si>
    <t>23, touch 12, flat-footed 19</t>
  </si>
  <si>
    <t>(+4 Dex, +11 natural, -2 size)</t>
  </si>
  <si>
    <t>Fort +12, Ref +8, Will +10</t>
  </si>
  <si>
    <t>5/piercing or slashing</t>
  </si>
  <si>
    <t>30 ft., burrow 10 ft.</t>
  </si>
  <si>
    <t>2 slam +16 (2d6+9 plus corrosive slime)</t>
  </si>
  <si>
    <t>corrosive slime</t>
  </si>
  <si>
    <t>Str 28, Dex 19, Con 22, Int 15, Wis 15, Cha 10</t>
  </si>
  <si>
    <t>34 (can't be tripped)</t>
  </si>
  <si>
    <t>Alertness, Blind-Fight, Great Fortitude, Improved Initiative, Power Attack, Toughness</t>
  </si>
  <si>
    <t>Intimidate +10, Knowledge (dungeoneering) +17, Knowledge (local) +10, Knowledge (nature) +10, Perception +21, Sense Motive +16, Stealth -8 (+0 in rocky areas), Survival +17</t>
  </si>
  <si>
    <t>+8 in rocky areas</t>
  </si>
  <si>
    <t>Aklo, Terran, Undercommon</t>
  </si>
  <si>
    <t>compression, sculpt stone</t>
  </si>
  <si>
    <t>none or incidental</t>
  </si>
  <si>
    <t>This fleshy, slug-like creature has two long pseudopods that end in lumps of hard, callused flesh, and its whole body sizzles with acidic slime as it slides forward through melting stone.</t>
  </si>
  <si>
    <t>Misfit Monsters</t>
  </si>
  <si>
    <t>Compression (Ex) A delver's boneless body can squeeze through spaces that would normally exclude anything larger than a Medium creature; it does not need to make Escape Artist checks to pass through such spaces. When it squeezes through a 5-foot opening, its speed is reduced to 5 feet until it passes completely through.  Corrosive Slime (Ex) The delver's skin is covered in an acidic slime that it uses to dissolve stone and defend against enemies. The slime deals 2d6 acid damage to flesh, 4d8 damage to metal, or 8d10 to stone or crystal. If the delver hits with a natural attack or grapple, it automatically adds its slime damage, and the slime continues to deal 2d6 damage per round for the next 2 rounds. Armor or clothing worn by a creature grappled by a delver takes the same amount of acid damage unless the wearer succeeds on a DC 22 Reflex saving throw. A quart or more of water can wash away the slime. Any weapon that strikes the delver takes slime damage, as does a creature grappling or attacking the delver with natural weapons (both Reflex half DC 22). The saves are Constitution-based.  Sculpt Stone (Ex) A delver can secrete a weaker form of its slime from its tentacles that momentarily softens stone rather than destroying it, allowing the creature to reshape up to 25 cubic feet of stone as if using stone shape as a 15th-level caster. This ability has no effect on stone that is protected against acid. It can use this ability at will.</t>
  </si>
  <si>
    <t>Delvers are enormous gastropods covered with corrosive slime and designed for burrowing through stone. Fifteen feet long and weighing several tons, they are most commonly encountered deep below ground, particularly near underground water sources. Surprisingly intelligent, these juggernauts exist to tunnel, surviving off metals- which they find intoxicating, and sometimes maddening- and leaving behind smooth, 10-foot-diameter passages.</t>
  </si>
  <si>
    <t>&lt;link rel="stylesheet"href="PF.css"&gt;&lt;div&gt;&lt;h2&gt;Delver&lt;/h2&gt;&lt;h3&gt;&lt;i&gt;This fleshy, slug-like creature has two long pseudopods that end in lumps of hard, callused flesh, and its whole body sizzles with acidic slime as it slides forward through melting stone.&lt;/i&gt;&lt;/h3&gt;&lt;br&gt;&lt;/br&gt;&lt;/div&gt;&lt;div class="heading"&gt;&lt;p class="alignleft"&gt;Delver&lt;/p&gt;&lt;p class="alignright"&gt;CR 9&lt;/p&gt;&lt;div style="clear: both;"&gt;&lt;/div&gt;&lt;/div&gt;&lt;div&gt;&lt;h5&gt;&lt;b&gt;XP &lt;/b&gt;6400&lt;/h5&gt;&lt;h5&gt;N Huge aberration (earth)&lt;/h5&gt;&lt;h5&gt;&lt;b&gt;Init &lt;/b&gt;+7; &lt;b&gt;Senses &lt;/b&gt;darkvision 60 ft., tremorsense 60 ft.;  Perception +21&lt;/h5&gt;&lt;/div&gt;&lt;hr/&gt;&lt;div&gt;&lt;h5&gt;&lt;b&gt;DEFENSE&lt;/b&gt;&lt;/h5&gt;&lt;/div&gt;&lt;hr/&gt;&lt;div&gt;&lt;h5&gt;&lt;b&gt;AC &lt;/b&gt;23, touch 12, flat-footed 19 (+4 Dex, +11 natural, -2 size)&lt;/h5&gt;&lt;h5&gt;&lt;b&gt;hp &lt;/b&gt;138 (12d8+84)&lt;/h5&gt;&lt;h5&gt;&lt;b&gt;Fort &lt;/b&gt;+12, &lt;b&gt;Ref &lt;/b&gt;+8, &lt;b&gt;Will &lt;/b&gt;+10&lt;/h5&gt;&lt;h5&gt;&lt;b&gt;DR &lt;/b&gt;5/piercing or slashing; &lt;b&gt;Immune &lt;/b&gt;acid&lt;/h5&gt;&lt;/div&gt;&lt;hr/&gt;&lt;div&gt;&lt;h5&gt;&lt;b&gt;OFFENSE&lt;/b&gt;&lt;/h5&gt;&lt;/div&gt;&lt;hr/&gt;&lt;div&gt;&lt;h5&gt;&lt;b&gt;Spd &lt;/b&gt;30 ft., burrow 10 ft.&lt;/h5&gt;&lt;h5&gt;&lt;b&gt;Melee &lt;/b&gt;2 slam +16 (2d6+9 plus corrosive slime)&lt;/h5&gt;&lt;h5&gt;&lt;b&gt;Space &lt;/b&gt;15 ft.; &lt;b&gt;Reach &lt;/b&gt;10 ft.&lt;/h5&gt;&lt;h5&gt;&lt;b&gt;Special Attacks &lt;/b&gt;corrosive slime&lt;/h5&gt;&lt;/div&gt;&lt;hr/&gt;&lt;div&gt;&lt;h5&gt;&lt;b&gt;STATISTICS&lt;/b&gt;&lt;/h5&gt;&lt;/div&gt;&lt;hr/&gt;&lt;div&gt;&lt;h5&gt;&lt;b&gt;Str &lt;/b&gt;28, &lt;b&gt;Dex &lt;/b&gt;19, &lt;b&gt;Con &lt;/b&gt;22, &lt;b&gt;Int &lt;/b&gt; 15, &lt;b&gt;Wis &lt;/b&gt;15, &lt;b&gt;Cha &lt;/b&gt;10&lt;/h5&gt;&lt;h5&gt;&lt;b&gt;Base Atk &lt;/b&gt;+9; &lt;b&gt;CMB &lt;/b&gt;+20; &lt;b&gt;CMD &lt;/b&gt;34 (can't be tripped)&lt;/h5&gt;&lt;h5&gt;&lt;b&gt;Feats &lt;/b&gt;Alertness, Blind-Fight, Great Fortitude, Improved Initiative, Power Attack, Toughness&lt;/h5&gt;&lt;h5&gt;&lt;b&gt;Skills &lt;/b&gt;Intimidate +10, Knowledge (dungeoneering) +17, Knowledge (local) +10, Knowledge (nature) +10, Perception +21, Sense Motive +16, Stealth -8 (+0 in rocky areas), Survival +17; &lt;b&gt;Racial Modifiers &lt;/b&gt;+8 in rocky areas&lt;/h5&gt;&lt;h5&gt;&lt;b&gt;Languages &lt;/b&gt;Aklo, Terran, Undercommon&lt;/h5&gt;&lt;h5&gt;&lt;b&gt;SQ &lt;/b&gt;compression, sculpt stone&lt;/h5&gt;&lt;/div&gt;&lt;hr/&gt;&lt;div&gt;&lt;h5&gt;&lt;b&gt;ECOLOGY&lt;/b&gt;&lt;/h5&gt;&lt;/div&gt;&lt;hr/&gt;&lt;div&gt;&lt;h5&gt;&lt;b&gt;Environment &lt;/b&gt; any underground&lt;/h5&gt;&lt;h5&gt;&lt;b&gt;Organization &lt;/b&gt;solitary&lt;/h5&gt;&lt;h5&gt;&lt;b&gt;Treasure &lt;/b&gt;none or incidental&lt;/h5&gt;&lt;/div&gt;&lt;hr/&gt;&lt;div&gt;&lt;h5&gt;&lt;b&gt;SPECIAL ABILITIES&lt;/b&gt;&lt;/h5&gt;&lt;/div&gt;&lt;hr/&gt;&lt;div&gt;&lt;h5&gt;&lt;b&gt;Compression (Ex)&lt;/b&gt; A delver's boneless body can squeeze through spaces that would normally exclude anything larger than a Medium creature; it does not need to make Escape Artist checks to pass through such spaces. When it squeezes through a 5-foot opening, its speed is reduced to 5 feet until it passes completely through.  &lt;/h5&gt;&lt;h5&gt;&lt;b&gt;Corrosive Slime (Ex)&lt;/b&gt; The delver's skin is covered in an acidic slime that it uses to dissolve stone and defend against enemies. The slime deals 2d6 acid damage to flesh, 4d8 damage to metal, or 8d10 to stone or crystal. If the delver hits with a natural attack or grapple, it automatically adds its slime damage, and the slime continues to deal 2d6 damage per round for the next 2 rounds. Armor or clothing worn by a creature grappled by a delver takes the same amount of acid damage unless the wearer succeeds on a DC 22 Reflex saving throw. A quart or more of water can wash away the slime. Any weapon that strikes the delver takes slime damage, as does a creature grappling or attacking the delver with natural weapons (both Reflex half DC 22). The saves are Constitution-based.  &lt;/h5&gt;&lt;h5&gt;&lt;b&gt;Sculpt Stone (Ex)&lt;/b&gt; A delver can secrete a weaker form of its slime from its tentacles that momentarily softens stone rather than destroying it, allowing the creature to reshape up to 25 cubic feet of stone as if using &lt;i&gt;stone shape&lt;/i&gt; as a 15th-level caster. This ability has no effect on stone that is protected against acid. It can use this ability at will.&lt;/h5&gt;&lt;/div&gt;&lt;br&gt;&lt;/br&gt;&lt;div&gt;&lt;h4&gt;&lt;p&gt;&lt;p&gt;Delvers are enormous gastropods covered with corrosive slime and designed for burrowing through stone. Fifteen feet long and weighing several tons, they are most commonly encountered deep below ground, particularly near underground water sources. Surprisingly intelligent, these juggernauts exist to tunnel, surviving off metals- which they find intoxicating, and sometimes maddening- and leaving behind smooth, 10-foot-diameter passages.&lt;/p&gt;&lt;/h4&gt;&lt;/div&gt;</t>
  </si>
  <si>
    <t>Lava Child</t>
  </si>
  <si>
    <t>(earth, fire)</t>
  </si>
  <si>
    <t>darkvision 60 ft., tremorsense 30 ft.;  Perception +8</t>
  </si>
  <si>
    <t>Fort +5, Ref +5, Will +5</t>
  </si>
  <si>
    <t>earth magic, fire, and metal</t>
  </si>
  <si>
    <t>vulnerability to cold and water</t>
  </si>
  <si>
    <t>2 claws +6 (1d4+2), bite +6 (1d4+2 plus 1d6 fire)</t>
  </si>
  <si>
    <t>magma throwing, rend (2 claws, 1d4+3)</t>
  </si>
  <si>
    <t>Str 15, Dex 12, Con 14, Int 10, Wis 13, Cha 13</t>
  </si>
  <si>
    <t>Great Fortitude, Power Attack</t>
  </si>
  <si>
    <t>Bluff +5, Intimidate +8, Knowledge (dungeoneering) +1, Knowledge (nature) +2, Knowledge (planes) +1, Perception +8</t>
  </si>
  <si>
    <t>Common, Draconic, Ignan, Terran</t>
  </si>
  <si>
    <t xml:space="preserve"> volcanic underground</t>
  </si>
  <si>
    <t>solitary or cyst (2-40)</t>
  </si>
  <si>
    <t>standard (no metal, double gems)</t>
  </si>
  <si>
    <t>This squat, clawed humanoid is hunched and pink-skinned, with an oversized head. Its face is that of a fanged and insane human baby, and its mouth opens far wider than it should.</t>
  </si>
  <si>
    <t>Earth Glide (Ex) A burrowing lava child can pass through stone, dirt, metal, lava, or almost any other sort of earth as easily as a fish swims through water. Its burrowing leaves behind no tunnel or hole, nor does it create any ripples or other signs of its presence. A move earth spell cast on an area containing a burrowing lava child flings the creature back 30 feet, stunning it for 1 round unless it succeeds on a DC 15 Fortitude save.  Immunity to Earth Magic (Ex) A lava child is immune to any spell or spell-like ability that allows spell resistance and has the earth descriptor.  Magma Throwing (Su) A lava child can cough up a ball of magma into its hand as a move action. It remains hot as long as the lava child holds it, but cools to the ambient temperature 1 round after it is released. A lava child can throw a magma ball as if it were a flask of alchemist's fire, or add its damage to one successful claw attack. It can use this ability a number of times per day equal to its Hit Dice. On any round in which the lava child remains partially immersed in molten stone and does not leave it, it may scoop up a handful as a move action and then throw it as if using this ability, but that action does not count toward its daily limit.  Metal Immunity (Su) Lava children ignore the presence of metal and are able to pass through it as easily as air. They are immune to metal weapons, and their attacks ignore any AC bonus (including enhancement bonuses) from metal armor and shields.  Vulnerability to Cold and Water (Ex) Spells and effects with the water or cold subtype inflict +50% damage against lava children (though these vulnerabilities do not stack-effects that are both cold and water still deal only an additional +50% damage). Splashing a lava child with at least 1 gallon of water inflicts 1d6 points of nonlethal damage. Immersion in water causes lava children to take 2d6 points of damage per round and affects them as a slow spell while they remain submerged.</t>
  </si>
  <si>
    <t>Lava children are ill-tempered creatures created by shaitan genies. Shaped like stunted humanoids with the hideous heads of fanged infants, they prefer to reside in volcanoes.  Typical lava children are 5 feet tall and 450 pounds.</t>
  </si>
  <si>
    <t>&lt;link rel="stylesheet"href="PF.css"&gt;&lt;div&gt;&lt;h2&gt;Lava Child&lt;/h2&gt;&lt;h3&gt;&lt;i&gt;This squat, clawed humanoid is hunched and pink-skinned, with an oversized head. Its face is that of a fanged and insane human baby, and its mouth opens far wider than it should.&lt;/i&gt;&lt;/h3&gt;&lt;br&gt;&lt;/br&gt;&lt;/div&gt;&lt;div class="heading"&gt;&lt;p class="alignleft"&gt;Lava Child&lt;/p&gt;&lt;p class="alignright"&gt;CR 3&lt;/p&gt;&lt;div style="clear: both;"&gt;&lt;/div&gt;&lt;/div&gt;&lt;div&gt;&lt;h5&gt;&lt;b&gt;XP &lt;/b&gt;800&lt;/h5&gt;&lt;h5&gt;N Medium monstrous humanoid (earth, fire)&lt;/h5&gt;&lt;h5&gt;&lt;b&gt;Init &lt;/b&gt;+1; &lt;b&gt;Senses &lt;/b&gt;darkvision 60 ft., tremorsense 30 ft.;  Perception +8&lt;/h5&gt;&lt;/div&gt;&lt;hr/&gt;&lt;div&gt;&lt;h5&gt;&lt;b&gt;DEFENSE&lt;/b&gt;&lt;/h5&gt;&lt;/div&gt;&lt;hr/&gt;&lt;div&gt;&lt;h5&gt;&lt;b&gt;AC &lt;/b&gt;16, touch 11, flat-footed 15 (+1 Dex, +5 natural)&lt;/h5&gt;&lt;h5&gt;&lt;b&gt;hp &lt;/b&gt;30 (4d10+8)&lt;/h5&gt;&lt;h5&gt;&lt;b&gt;Fort &lt;/b&gt;+5, &lt;b&gt;Ref &lt;/b&gt;+5, &lt;b&gt;Will &lt;/b&gt;+5&lt;/h5&gt;&lt;h5&gt;&lt;b&gt;Immune &lt;/b&gt;earth magic, fire, and metal&lt;/h5&gt;&lt;h5&gt;&lt;b&gt;Weaknesses &lt;/b&gt;vulnerability to cold and water&lt;/h5&gt;&lt;/div&gt;&lt;hr/&gt;&lt;div&gt;&lt;h5&gt;&lt;b&gt;OFFENSE&lt;/b&gt;&lt;/h5&gt;&lt;/div&gt;&lt;hr/&gt;&lt;div&gt;&lt;h5&gt;&lt;b&gt;Spd &lt;/b&gt;30 ft., burrow 10 ft.&lt;/h5&gt;&lt;h5&gt;&lt;b&gt;Melee &lt;/b&gt;2 claws +6 (1d4+2), bite +6 (1d4+2 plus 1d6 fire)&lt;/h5&gt;&lt;h5&gt;&lt;b&gt;Space &lt;/b&gt;5 ft.; &lt;b&gt;Reach &lt;/b&gt;5 ft.&lt;/h5&gt;&lt;h5&gt;&lt;b&gt;Special Attacks &lt;/b&gt;magma throwing, rend (2 claws, 1d4+3)&lt;/h5&gt;&lt;/div&gt;&lt;hr/&gt;&lt;div&gt;&lt;h5&gt;&lt;b&gt;STATISTICS&lt;/b&gt;&lt;/h5&gt;&lt;/div&gt;&lt;hr/&gt;&lt;div&gt;&lt;h5&gt;&lt;b&gt;Str &lt;/b&gt;15, &lt;b&gt;Dex &lt;/b&gt;12, &lt;b&gt;Con &lt;/b&gt;14, &lt;b&gt;Int &lt;/b&gt; 10, &lt;b&gt;Wis &lt;/b&gt;13, &lt;b&gt;Cha &lt;/b&gt;13&lt;/h5&gt;&lt;h5&gt;&lt;b&gt;Base Atk &lt;/b&gt;+4; &lt;b&gt;CMB &lt;/b&gt;+6; &lt;b&gt;CMD &lt;/b&gt;17&lt;/h5&gt;&lt;h5&gt;&lt;b&gt;Feats &lt;/b&gt;Great Fortitude, Power Attack&lt;/h5&gt;&lt;h5&gt;&lt;b&gt;Skills &lt;/b&gt;Bluff +5, Intimidate +8, Knowledge (dungeoneering) +1, Knowledge (nature) +2, Knowledge (planes) +1, Perception +8&lt;/h5&gt;&lt;h5&gt;&lt;b&gt;Languages &lt;/b&gt;Common, Draconic, Ignan, Terran&lt;/h5&gt;&lt;h5&gt;&lt;b&gt;SQ &lt;/b&gt;earth glide&lt;/h5&gt;&lt;/div&gt;&lt;hr/&gt;&lt;div&gt;&lt;h5&gt;&lt;b&gt;ECOLOGY&lt;/b&gt;&lt;/h5&gt;&lt;/div&gt;&lt;hr/&gt;&lt;div&gt;&lt;h5&gt;&lt;b&gt;Environment &lt;/b&gt; volcanic underground&lt;/h5&gt;&lt;h5&gt;&lt;b&gt;Organization &lt;/b&gt;solitary or cyst (2-40)&lt;/h5&gt;&lt;h5&gt;&lt;b&gt;Treasure &lt;/b&gt;standard (no metal, double gems)&lt;/h5&gt;&lt;/div&gt;&lt;hr/&gt;&lt;div&gt;&lt;h5&gt;&lt;b&gt;SPECIAL ABILITIES&lt;/b&gt;&lt;/h5&gt;&lt;/div&gt;&lt;hr/&gt;&lt;div&gt;&lt;h5&gt;&lt;b&gt;Earth Glide (Ex)&lt;/b&gt; A burrowing lava child can pass through stone, dirt, metal, lava, or almost any other sort of earth as easily as a fish swims through water. Its burrowing leaves behind no tunnel or hole, nor does it create any ripples or other signs of its presence. A &lt;i&gt;move earth&lt;/i&gt; spell cast on an area containing a burrowing lava child flings the creature back 30 feet, stunning it for 1 round unless it succeeds on a DC 15 Fortitude save.  &lt;/h5&gt;&lt;h5&gt;&lt;b&gt;Immunity to Earth Magic (Ex)&lt;/b&gt; A lava child is immune to any spell or spell-like ability that allows spell resistance and has the earth descriptor.  &lt;/h5&gt;&lt;h5&gt;&lt;b&gt;Magma Throwing (Su)&lt;/b&gt; A lava child can cough up a ball of magma into its hand as a move action. It remains hot as long as the lava child holds it, but cools to the ambient temperature 1 round after it is released. A lava child can throw a magma ball as if it were a flask of alchemist's fire, or add its damage to one successful claw attack. It can use this ability a number of times per day equal to its Hit Dice. On any round in which the lava child remains partially immersed in molten stone and does not leave it, it may scoop up a handful as a move action and then throw it as if using this ability, but that action does not count toward its daily limit.  &lt;/h5&gt;&lt;h5&gt;&lt;b&gt;Metal Immunity (Su)&lt;/b&gt; Lava children ignore the presence of metal and are able to pass through it as easily as air. They are immune to metal weapons, and their attacks ignore any AC bonus (including enhancement bonuses) from metal armor and shields.  &lt;/h5&gt;&lt;h5&gt;&lt;b&gt;Vulnerability to Cold and Water (Ex)&lt;/b&gt; Spells and effects with the water or cold subtype inflict +50% damage against lava children (though these vulnerabilities do not stack-effects that are both cold and water still deal only an additional +50% damage). Splashing a lava child with at least 1 gallon of water inflicts 1d6 points of nonlethal damage. Immersion in water causes lava children to take 2d6 points of damage per round and affects them as a &lt;i&gt;slow&lt;/i&gt; spell while they remain submerged.&lt;/h5&gt;&lt;/div&gt;&lt;br&gt;&lt;/br&gt;&lt;div&gt;&lt;h4&gt;&lt;p&gt;&lt;p&gt;Lava children are ill-tempered creatures created by shaitan genies. Shaped like stunted humanoids with the hideous heads of fanged infants, they prefer to reside in volcanoes.&lt;/p&gt;&lt;p&gt;Typical lava children are 5 feet tall and 450 pounds.&lt;/p&gt;&lt;/h4&gt;&lt;/div&gt;</t>
  </si>
  <si>
    <t>Impundulu</t>
  </si>
  <si>
    <t>(evil, extraplanar, shapechanger)</t>
  </si>
  <si>
    <t>darkvision 60 ft., low-light vision; Perception +21</t>
  </si>
  <si>
    <t>25, touch 15, flat-footed 20</t>
  </si>
  <si>
    <t>(+5 Dex, +10 natural)</t>
  </si>
  <si>
    <t>(14d10+56)</t>
  </si>
  <si>
    <t>Fort +13, Ref +14, Will +10</t>
  </si>
  <si>
    <t>10/magic and cold iron</t>
  </si>
  <si>
    <t>electricity,</t>
  </si>
  <si>
    <t>20 ft. (30 ft. in humanoid form), fly 60 ft. (good)</t>
  </si>
  <si>
    <t>bite +19 (1d6+4 plus 1d6 bleed and 1d6 electricity), 2 talons +19 (1d4+4 plus 1d6 electricity and grab), 2 hook +13 (1d4+2 plus 1d6 electricity)</t>
  </si>
  <si>
    <t>bleed (1d6), breath weapon (60-ft. line, 8d6 electricity, Reflex DC 21 half, usable every 1d4 rounds), electrical discharge</t>
  </si>
  <si>
    <t>Spell-Like Abilities (CL 14th; concentration +19) 3/day-call lightning, charm person, gust of wind</t>
  </si>
  <si>
    <t>Str 18, Dex 21, Con 19, Int 15, Wis 18, Cha 20</t>
  </si>
  <si>
    <t>Flyby Attack, Hover, Improved Initiative, Iron Will, Vital Strike, Weapon Focus (bite), Weapon Focus (talons)</t>
  </si>
  <si>
    <t>Bluff +22, Diplomacy +19, Fly +9, Intimidate +15, Knowledge (arcana) +12, Knowledge (nature) +12, Knowledge (planes) +12, Perception +21, Sense Motive +21, Spellcraft +19, Stealth +22</t>
  </si>
  <si>
    <t>Abyssal, Common, Fey, Infernal, Polyglot; speak with animals, telepathy 100 ft.</t>
  </si>
  <si>
    <t>change shape (one humanoid), shaman form</t>
  </si>
  <si>
    <t xml:space="preserve"> temperate or warm forest</t>
  </si>
  <si>
    <t>solitary, pair, or flock (2d6)</t>
  </si>
  <si>
    <t>standard (and impundulu fat, see sidebar)</t>
  </si>
  <si>
    <t>A dark shadow moves rapidly across the ground. In the skies high above, silhouetted by the sun, a monstrous, black-feathered avian creature circles. Slowly, a supernatural wind begins to swirl about the creature, and crackling sparks erupt from its body. Screeching wildly, it descends as if falling from the sky, its blood-f lecked wings tipped with cruel curved hooks, and its protruding lower beak scalloped with vicious, jagged barbs.</t>
  </si>
  <si>
    <t>AP 40</t>
  </si>
  <si>
    <t>Blood Drain (Ex) If it grapples a foe, an impundulu drains blood at the end of its turn, dealing Constitution damage. Electrical Discharge (Su) An impundulu builds substantial electrical charges in its body-electrical charges visibly crackle about its form. If the impundulu hits a creature with two talons in the same round, this charge releases into that creature, dealing 4d6 points of electricity damage (this damage is in addition to the electricity damage from its talon attacks). The target may attempt a DC 21 Fortitude save for half damage. If one or both of the talon attacks is a critical hit, the jolt is so potent that the target is stunned for 1d4 rounds (creatures that are immune to electricity are immune to this stunning effect). The save DC is Constitution-based. Once the creature releases this charge, it cannot use this ability again for 1d4 rounds while it waits for the energy to build again (though this energy buildup does not affect the electrical damage from its regular talon attacks). Familiar Service A mortal of 7th level or higher with the Improved Familiar feat can summon an impundulu to serve as her familiar; an impundulu familiar appears as a birdlike imp or quasit, has the normal statistics of an imp or quasit, and loses all of its own abilities except its subtypes, alignment, and damage reduction. If its master is slain, the impundulu seizes its former master's soul, retreats to a hidden place, and consumes the soul, after which it metamorphoses over the next 24 hours into its natural form, regains all of its normal abilities, and becomes free; most aging masters pass on their impundulu familiars to younger family members rather than let the creatures turn on them. Shaman Form (Su) An impundulu using its change shape special quality can take on one specific humanoid form as if it had the change shape ability. This form usually resembles that of a jungle shaman, except it has claw-like fingernails and its feet end in talons. In this form, it cannot fly or use its breath weapon, electrical discharge, or hook attacks. An impundulu can remain in this form indefinitely. Its natural form is its bird form. If killed, it reverts to its true form. Witchcraft An impundulu serving as a witch's familiar gives its master additional spells known, just like a witch's patron. The master must choose from one of the following patron themes when binding the impundulu, and this choice cannot be changed without dismissing and re-summoning the impundulu: Agility, Elements, or Transformation. These patron spells known are in addition to any granted by the witch's actual patron.</t>
  </si>
  <si>
    <t>The tribesfolk of southern Garund tell tales of a ruthless winged shapeshifter, a bloodthirsty demon and hunter of men. They call this being impundulu, a name that loosely translates to "lightning-bird" after its savage avian form. Legend describes this creature as a huge, stork-like bird that rides upon fierce storms and whose dark feathers crackle with lightning. It is believed that an evil shaman summoned the first impundulu and that using an ancient, taboo ritual, the two formed a blood pact. The shaman offered the impundulu the ability to wear his mortal flesh in exchange for mastery over the demon's significant occult powers. As soon as the impundulu seized control of the shaman's body, it broke the pact- however, the ancient ritual bound the fiend to the mortal form, and even after the shaman perished, it could not shed its flesh. Thus despite its own immortality, the impundulu became forever tied to the realm of mortals. For this reason, it is said, the creature continues to forge pacts with mortal spellcasters in the hope that one day it will unbind the secrets of its cursed existence. Ecology Driven by dark and murderous desires, the impundulu stalks the fringes of the Mwangi's civilized areas, seeking out small villages and well-traveled rivers where prey is plentiful. Most of the time, the fiend hunts in its avian form. A hideous thing of similar appearance to a tremendous stork or vulture, it's readily identified by its distinctive long, jagged beak and its slender wings that each bear a hidden, hooked claw. Despite the creature's intelligence, it behaves barbarically and delights in gory slaughter. It precedes physical attacks by conjuring fierce, wrathful blasts of lightning to confuse and injure prey, then swoops in to rend its prey to pieces. In its humanoid form, the impundulu manifests as a strikingly handsome man with glistening, coal-black skin, whose eyes burn a pale, otherworldly green. His legs end in monstrous raptor's talons, and his black fingernails hang long and curved. Using this form, an impundulu can wander through villages, stalking and seducing women with lies and magic, and preying upon them by draining their blood. The creature rarely uses its humanoid form, reserving it for times it wishes to engage in subtle cruelties. Habitat &amp; Society Impundulus remain unknown outside of Garund, and have adapted to life within its pristine and primal jungles. Usually solitary in regard to their own kind, impundulus are rarely encountered apart from the inf luences of evil spellcasters. The association between witch doctors and impundulus is well known throughout the southern continent. The two often form nefarious pacts that bind the beasts for several generations, and the demons frequently outlive their mortal cohorts, collecting their corrupted souls upon their deaths. Those foolish enough to summon an impundulu soon discover the extent of the creatures' guile and violence. Furthermore, many of these wily demons loathe mortals, and turn on their summoners the moment they complete their pacts. Real-World Mythos The impundulu's real-world origins trace back to Xhosa and Zulu tribes of Southern Africa. Tribal folklore describes the beast as a great bird whose wings crackle with lightning. Tales depict it as a shape-shifting vampire able to take the form of a beautiful man in order to seduce its victims. Most consider the impundulu to be an otherworldly demon, though others believe it to be a supernatural creature which hatches from eggs buried in lightning-struck soil. It is oft depicted as the summoned familiar of a powerful witch-man who commands it to plague victims with illness or commit violent, evil acts.</t>
  </si>
  <si>
    <t>&lt;link rel="stylesheet"href="PF.css"&gt;&lt;div&gt;&lt;h2&gt;Impundulu&lt;/h2&gt;&lt;h3&gt;&lt;i&gt;A dark shadow moves rapidly across the ground. In the skies high above, silhouetted by the sun, a monstrous, black-feathered avian creature circles. Slowly, a supernatural wind begins to swirl about the creature, and crackling sparks erupt from its body. Screeching wildly, it descends as if falling from the sky, its blood-f lecked wings tipped with cruel curved hooks, and its protruding lower beak scalloped with vicious, jagged barbs.&lt;/i&gt;&lt;/h3&gt;&lt;br&gt;&lt;/br&gt;&lt;/div&gt;&lt;div class="heading"&gt;&lt;p class="alignleft"&gt;Impundulu&lt;/p&gt;&lt;p class="alignright"&gt;CR 11&lt;/p&gt;&lt;div style="clear: both;"&gt;&lt;/div&gt;&lt;/div&gt;&lt;div&gt;&lt;h5&gt;&lt;b&gt;XP &lt;/b&gt;12,800&lt;/h5&gt;&lt;h5&gt;NE Medium outsider (evil, extraplanar, shapechanger)&lt;/h5&gt;&lt;h5&gt;&lt;b&gt;Init &lt;/b&gt;+9; &lt;b&gt;Senses &lt;/b&gt;darkvision 60 ft., low-light vision; Perception +21&lt;/h5&gt;&lt;/div&gt;&lt;hr/&gt;&lt;div&gt;&lt;h5&gt;&lt;b&gt;DEFENSE&lt;/b&gt;&lt;/h5&gt;&lt;/div&gt;&lt;hr/&gt;&lt;div&gt;&lt;h5&gt;&lt;b&gt;AC &lt;/b&gt;25, touch 15, flat-footed 20 (+5 Dex, +10 natural)&lt;/h5&gt;&lt;h5&gt;&lt;b&gt;hp &lt;/b&gt;133 (14d10+56)&lt;/h5&gt;&lt;h5&gt;&lt;b&gt;Fort &lt;/b&gt;+13, &lt;b&gt;Ref &lt;/b&gt;+14, &lt;b&gt;Will &lt;/b&gt;+10&lt;/h5&gt;&lt;h5&gt;&lt;b&gt;DR &lt;/b&gt;10/magic and cold iron; &lt;b&gt;Immune &lt;/b&gt;electricity,; &lt;b&gt;Resist &lt;/b&gt;cold 10, fire 10; &lt;b&gt;SR &lt;/b&gt;22&lt;/h5&gt;&lt;/div&gt;&lt;hr/&gt;&lt;div&gt;&lt;h5&gt;&lt;b&gt;OFFENSE&lt;/b&gt;&lt;/h5&gt;&lt;/div&gt;&lt;hr/&gt;&lt;div&gt;&lt;h5&gt;&lt;b&gt;Spd &lt;/b&gt;20 ft. (30 ft. in humanoid form), fly 60 ft. (good)&lt;/h5&gt;&lt;h5&gt;&lt;b&gt;Melee &lt;/b&gt;bite +19 (1d6+4 plus 1d6 bleed and 1d6 electricity), 2 talons +19 (1d4+4 plus 1d6 electricity and grab), 2 hook +13 (1d4+2 plus 1d6 electricity)&lt;/h5&gt;&lt;h5&gt;&lt;b&gt;Space &lt;/b&gt;5 ft.; &lt;b&gt;Reach &lt;/b&gt;5 ft.&lt;/h5&gt;&lt;h5&gt;&lt;b&gt;Special Attacks &lt;/b&gt;bleed (1d6), breath weapon (60-ft. line, 8d6 electricity, Reflex DC 21 half, usable every 1d4 rounds), electrical discharge&lt;/h5&gt;&lt;h5&gt;&lt;b&gt;Spell-Like Abilities&lt;/b&gt; (CL 14th; concentration +19)&lt;/br&gt;3/day&amp;mdash;&lt;i&gt;call lightning&lt;/i&gt;, &lt;i&gt;charm person&lt;/i&gt;, &lt;i&gt;gust of wind&lt;/i&gt;&lt;/h5&gt;&lt;/h5&gt;&lt;/div&gt;&lt;hr/&gt;&lt;div&gt;&lt;h5&gt;&lt;b&gt;STATISTICS&lt;/b&gt;&lt;/h5&gt;&lt;/div&gt;&lt;hr/&gt;&lt;div&gt;&lt;h5&gt;&lt;b&gt;Str &lt;/b&gt;18, &lt;b&gt;Dex &lt;/b&gt;21, &lt;b&gt;Con &lt;/b&gt;19, &lt;b&gt;Int &lt;/b&gt; 15, &lt;b&gt;Wis &lt;/b&gt;18, &lt;b&gt;Cha &lt;/b&gt;20&lt;/h5&gt;&lt;h5&gt;&lt;b&gt;Base Atk &lt;/b&gt;+14; &lt;b&gt;CMB &lt;/b&gt;+18 (+22 grapple); &lt;b&gt;CMD &lt;/b&gt;33&lt;/h5&gt;&lt;h5&gt;&lt;b&gt;Feats &lt;/b&gt;Flyby Attack, Hover, Improved Initiative, Iron Will, Vital Strike, Weapon Focus (bite), Weapon Focus (talons)&lt;/h5&gt;&lt;h5&gt;&lt;b&gt;Skills &lt;/b&gt;Bluff +22, Diplomacy +19, Fly +9, Intimidate +15, Knowledge (arcana) +12, Knowledge (nature) +12, Knowledge (planes) +12, Perception +21, Sense Motive +21, Spellcraft +19, Stealth +22&lt;/h5&gt;&lt;h5&gt;&lt;b&gt;Languages &lt;/b&gt;Abyssal, Common, Fey, Infernal, Polyglot; speak with animals, telepathy 100 ft.&lt;/h5&gt;&lt;h5&gt;&lt;b&gt;SQ &lt;/b&gt;change shape (one humanoid), shaman form&lt;/h5&gt;&lt;/div&gt;&lt;hr/&gt;&lt;div&gt;&lt;h5&gt;&lt;b&gt;ECOLOGY&lt;/b&gt;&lt;/h5&gt;&lt;/div&gt;&lt;hr/&gt;&lt;div&gt;&lt;h5&gt;&lt;b&gt;Environment &lt;/b&gt; temperate or warm forest&lt;/h5&gt;&lt;h5&gt;&lt;b&gt;Organization &lt;/b&gt;solitary, pair, or flock (2d6)&lt;/h5&gt;&lt;h5&gt;&lt;b&gt;Treasure &lt;/b&gt;standard (and impundulu fat, see sidebar)&lt;/h5&gt;&lt;/div&gt;&lt;hr/&gt;&lt;div&gt;&lt;h5&gt;&lt;b&gt;SPECIAL ABILITIES&lt;/b&gt;&lt;/h5&gt;&lt;/div&gt;&lt;hr/&gt;&lt;div&gt;&lt;h5&gt;&lt;b&gt;Blood Drain (Ex)&lt;/b&gt; If it grapples a foe, an impundulu drains blood at the end of its turn, dealing Constitution damage. &lt;/h5&gt;&lt;h5&gt;&lt;b&gt;Electrical Discharge (Su)&lt;/b&gt; An impundulu builds substantial electrical charges in its body-electrical charges visibly crackle about its form. If the impundulu hits a creature with two talons in the same round, this charge releases into that creature, dealing 4d6 points of electricity damage (this damage is in addition to the electricity damage from its talon attacks). The target may attempt a DC 21 Fortitude save for half damage. If one or both of the talon attacks is a critical hit, the jolt is so potent that the target is stunned for 1d4 rounds (creatures that are immune to electricity are immune to this stunning effect). The save DC is Constitution-based. Once the creature releases this charge, it cannot use this ability again for 1d4 rounds while it waits for the energy to build again (though this energy buildup does not affect the electrical damage from its regular talon attacks). &lt;/h5&gt;&lt;h5&gt;&lt;b&gt;Familiar Service&lt;/b&gt; A mortal of 7th level or higher with the Improved Familiar feat can summon an impundulu to serve as her familiar; an impundulu familiar appears as a birdlike imp or quasit, has the normal statistics of an imp or quasit, and loses all of its own abilities except its subtypes, alignment, and damage reduction. If its master is slain, the impundulu seizes its former master's soul, retreats to a hidden place, and consumes the soul, after which it metamorphoses over the next 24 hours into its natural form, regains all of its normal abilities, and becomes free; most aging masters pass on their impundulu familiars to younger family members rather than let the creatures turn on them. &lt;/h5&gt;&lt;h5&gt;&lt;b&gt;Shaman Form (Su)&lt;/b&gt; An impundulu using its change shape special quality can take on one specific humanoid form as if it had the change shape ability. This form usually resembles that of a jungle shaman, except it has claw-like fingernails and its feet end in talons. In this form, it cannot fly or use its breath weapon, electrical discharge, or hook attacks. An impundulu can remain in this form indefinitely. Its natural form is its bird form. If killed, it reverts to its true form. &lt;/h5&gt;&lt;h5&gt;&lt;b&gt;Witchcraft&lt;/b&gt; An impundulu serving as a witch's familiar gives its master additional spells known, just like a witch's patron. The master must choose from one of the following patron themes when binding the impundulu, and this choice cannot be changed without dismissing and re-summoning the impundulu: Agility, Elements, or Transformation. These patron spells known are in addition to any granted by the witch's actual patron.&lt;/h5&gt;&lt;/div&gt;&lt;br&gt;&lt;/br&gt;&lt;div&gt;&lt;h4&gt;&lt;p&gt;&lt;p&gt;The tribesfolk of southern Garund tell tales of a ruthless winged shapeshifter, a bloodthirsty demon and hunter of men. They call this being impundulu, a name that loosely translates to "lightning-bird" after its savage avian form.&lt;/p&gt;&lt;p&gt;Legend describes this creature as a huge, stork-like bird that rides upon fierce storms and whose dark feathers crackle with lightning. It is believed that an evil shaman summoned the first impundulu and that using an ancient, taboo ritual, the two formed a blood pact. The shaman offered the impundulu the ability to wear his mortal flesh in exchange for mastery over the demon's significant occult powers. As soon as the impundulu seized control of the shaman's body, it broke the pact- however, the ancient ritual bound the fiend to the mortal form, and even after the shaman perished, it could not shed its flesh. Thus despite its own immortality, the impundulu became forever tied to the realm of mortals.&lt;/p&gt;&lt;p&gt;For this reason, it is said, the creature continues to forge pacts with mortal spellcasters in the hope that one day it will unbind the secrets of its cursed existence.&lt;b&gt;&lt;/p&gt;&lt;p&gt;Ecology&lt;/b&gt;&lt;/p&gt;&lt;p&gt; Driven by dark and murderous desires, the impundulu stalks the fringes of the Mwangi's civilized areas, seeking out small villages and well-traveled rivers where prey is plentiful. Most of the time, the fiend hunts in its avian form. A hideous thing of similar appearance to a tremendous stork or vulture, it's readily identified by its distinctive long, jagged beak and its slender wings that each bear a hidden, hooked claw. Despite the creature's intelligence, it behaves barbarically and delights in gory slaughter. It precedes physical attacks by conjuring fierce, wrathful blasts of lightning to confuse and injure prey, then swoops in to rend its prey to pieces.&lt;/p&gt;&lt;p&gt;In its humanoid form, the impundulu manifests as a strikingly handsome man with glistening, coal-black skin, whose eyes burn a pale, otherworldly green. His legs end in monstrous raptor's talons, and his black fingernails hang long and curved. Using this form, an impundulu can wander through villages, stalking and seducing women with lies and magic, and preying upon them by draining their blood.&lt;/p&gt;&lt;p&gt;The creature rarely uses its humanoid form, reserving it for times it wishes to engage in subtle cruelties.&lt;b&gt;&lt;/p&gt;&lt;p&gt;Habitat &amp; Society&lt;/b&gt;&lt;/p&gt;&lt;p&gt; Impundulus remain unknown outside of Garund, and have adapted to life within its pristine and primal jungles. Usually solitary in regard to their own kind, impundulus are rarely encountered apart from the inf luences of evil spellcasters.&lt;/p&gt;&lt;p&gt;The association between witch doctors and impundulus is well known throughout the southern continent.&lt;/p&gt;&lt;p&gt;The two often form nefarious pacts that bind the beasts for several generations, and the demons frequently outlive their mortal cohorts, collecting their corrupted souls upon their deaths. Those foolish enough to summon an impundulu soon discover the extent of the creatures' guile and violence. Furthermore, many of these wily demons loathe mortals, and turn on their summoners the moment they complete their pacts.&lt;b&gt;&lt;/p&gt;&lt;p&gt;Real-World Mythos&lt;/b&gt;&lt;/p&gt;&lt;p&gt; The impundulu's real-world origins trace back to Xhosa and Zulu tribes of Southern Africa. Tribal folklore describes the beast as a great bird whose wings crackle with lightning. Tales depict it as a shape-shifting vampire able to take the form of a beautiful man in order to seduce its victims. Most consider the impundulu to be an otherworldly demon, though others believe it to be a supernatural creature which hatches from eggs buried in lightning-struck soil. It is oft depicted as the summoned familiar of a powerful witch-man who commands it to plague victims with illness or commit violent, evil acts.&lt;/p&gt;&lt;/h4&gt;&lt;/div&gt;</t>
  </si>
  <si>
    <t>Obambo</t>
  </si>
  <si>
    <t>21, touch 21, flat-footed 17</t>
  </si>
  <si>
    <t>(+7 deflection, +4 Dex)</t>
  </si>
  <si>
    <t>Fort +11, Ref +10, Will +15</t>
  </si>
  <si>
    <t>channel resistance +4, rejuvenation, incorporeal</t>
  </si>
  <si>
    <t>incorporeal touch +16 (1d6 Int drain plus daze)</t>
  </si>
  <si>
    <t>jungle animus, thought eater</t>
  </si>
  <si>
    <t>Spell-Like Abilities (CL 14th; concentration +21)  At will-entangle (DC 18), enthrall (DC 19), goodberry, mage hand, obscuring mist  3/day-command plants (DC 21), giant vermin, hallucinatory terrain (DC 21), helping hand, move earth, rainbow pattern (DC 21), soften earth and stone (DC 19), spike growth (DC 20), tree stride  1/day-animate plants, creeping doom (DC 24), find the path, legend lore, mage's magnificent mansion, reincarnate</t>
  </si>
  <si>
    <t>Str -, Dex 23, Con -, Int 19, Wis 18, Cha 25</t>
  </si>
  <si>
    <t>Alertness, Flyby Attack, Improved InitiativeB, Iron Will, Lunge, Skill Focus (Perform [oratory]), Step Up, Toughness</t>
  </si>
  <si>
    <t>Appraise +21, Bluff +24, Craft (alchemy) +10, Diplomacy +15, Fly +18, Knowledge (dungeoneering) +10, Knowledge (geography) +15, Knowledge (history) +15, Knowledge (local) +15, Knowledge (nature) +15, Knowledge (religion) +10, Perception +21, Perform (oratory) +30, Sense Motive +24</t>
  </si>
  <si>
    <t>Common, Polyglot, Sylvan; speak with animals,  speak with vermin</t>
  </si>
  <si>
    <t>unnatural aura</t>
  </si>
  <si>
    <t>solitary or tribe (1 plus 1-2 giant flytraps or 1-3 shambling mounds)</t>
  </si>
  <si>
    <t>This spectral creature looks like a scarred and shriveled ruin of an ancient tribal elder, with skin caked with dirt and moss, and long white hair tangled with sticks. Sharp teeth fill its cackling mouth, and its eyes are tiny but bright and piercing. Jungle vines weave through its ghostly body, which appears stuffed with decaying leaves and other plant matter.</t>
  </si>
  <si>
    <t>Jungle Animus (Su) As a full-round action, an obambo can invest its spirit into the land itself and cause the ground to rise up as a Huge mass of soil, mud, vines, roots, and vermin. In this form, it has the statistics of an advanced giant shambling mound, except it keeps its own hit points.  Rejuvenation (Su) In most cases, it's difficult to destroy an obambo through simple combat, as the "destroyed" spirit restores itself in 2d4 days. Only after its remains or place of death is found and appropriate funeral rites are performed does it rest in peace and not return.  Speak with Vermin (Su) An obambo can communicate with vermin, similar to using speak with animals. Vermin can only communicate with instinct-level information.  Thought Eater (Su) An obambo's touch drains 1d6 points of Intelligence and dazes the target for 1 round; a successful DC 24 Fortitude save negates the daze effect and halves the ability drain. The obambo gains 5 temporary hit points and a +1 bonus on all Intelligence-based skill checks for 24 hours with each successful Intelligence drain; these benefits stack. A creature reduced to 0 Intelligence by this attack is polymorphed into a Diminutive vermin (Fortitude DC 24 negates; otherwise treat as baleful polymorph).  Unnatural Aura (Su) Animals, both wild and domesticated, can sense the unnatural presence of an obambo at a distance of 30 feet. They do not willingly approach nearer than that and panic if forced to do so unless their master succeeds at a DC 25 Handle Animal, Ride, or wild empathy check. A panicked animal remains so while within 30 feet of the obambo.</t>
  </si>
  <si>
    <t>When a person wise in the lore of the jungle dies and is not buried or given a funeral, the jungle itself may embrace her spirit, creating an obambo ("forsaken one"). The embittered spirit seeps into the ground, the roots of plants, and the crawling things beneath, becoming one with the jungle itself. An obambo is cunning, spiteful, and treacherous, but it remembers its old role of teacher and storyteller, a duty and an obligation it both loves and loathes. While dealing with an obambo is dangerous, they are known to assist those in need, if supplicants can meet the obambo's price.  Ecology An obambo may rise when a tribal elder or shaman perishes in the wild and is never properly laid to rest.  Without the proper rites to lead the spirit into the afterlife, the obambo is lost and sundered from its community and tribe, cursed to wander the wild. If the obambo's place of death can be discovered and its remains returned for proper burial (usually in a small house-like shrine on the land of a blood relative), its spirit is laid to rest forever, but few obambos ever find such peace. Instead, whispered memories drive the obambo to meander endlessly between jungle villages, all vaguely familiar but none ever seeming right. An obambo may be male or female.  Obambos are solitary wanderers of the bush and veldt.  Animals shy away from them, but obambos share a keen spiritual symbiosis with vermin and plants. Through an obambo's journeys, these are its audience, attending faithfully to the obambo's endless tales and treating it as a wise mentor and leader. Their obeisance, however, can never satisfy the obambo's yearning for the rapt attention of its former humanoid kind to its riddles, stories, and lessons. An obambo is easily angered by the foolish, however, and its stern reproofs often leave its pupils as drooling husks or mindless insectile drones. An obambo's plant or vermin sycophants have been known to devour such hapless wretches, or even to ravage entire villages as they sit enthralled by the obambo's tales. As long as a few survivors remain and learn from the obambo's teaching, it is satisfied. In any case, an angry obambo hardly needs assistance in the act of destruction, as an obambo's spiritual communion with the land enables it to merge itself into the land, rising up as a roaring titan melded of soil, mud, vegetation, and crawling vermin.  Habitat and Society Obambos often establish a reputation as darkling oracles, wise and knowledgeable about the jungle, its creatures, and its people. They create small shrines to themselves called akinfa, usually in hollow trees where supplicants may bring gifts and the obambo may sit within. These gifts may be of material wealth, but as a teacher, the obambo prefers gifts that show the talents of the supplicant, be it a crafted item, a song, a story, a riddle, or some other performance.  An obambo begins any meeting as unfriendly, but a supplicant may make a Craft or Perform check opposed by the obambo's Appraise skill to offer a gift he has made (offering a magical or masterwork item grants a +2 circumstance bonus on this check). If the supplicant succeeds, the obambo is impressed with his skill and its attitude becomes indifferent. If the check fails, the obambo remains unfriendly, and if failed by 10 or more, the obambo is insulted and becomes hostile. If a creature offers an item the creature did not personally create, the obambo is entitled to a Sense Motive check opposed by the supplicant's Craft or Perform check; if it succeeds, the obambo becomes hostile. An obambo is unaffected by Diplomacy until it receives a suitable gift.  An indifferent obambo's attitude may be improved with Diplomacy or by offering additional gifts as above; each gift that pleases the obambo improves its attitude by one step. Using Intimidate against the obambo makes it immediately hostile, as does any unsuccessful Bluff attempt. An obambo can also be challenged to a storytelling contest. The contest is resolved by a Perform (oratory) or Perform (sing) check opposed by the obambo's Perform (oratory) check; if the PC wins, the obambo is truly impressed and immediately becomes helpful.  Each time a supplicant tries to inf luence the obambo's attitude beyond indifferent, it responds with a question or riddle, using its Bluff skill or one of its Knowledge skills; the supplicant must oppose the check with the same skill. Each time a supplicant fails this opposed check, the obambo becomes annoyed and all skill checks to inf luence him take a -2 circumstance penalty for 1 hour.  An indifferent obambo answers questions in riddles, requiring a Sense Motive check opposed by the obambo's Bluff check for the PC to understand what the creature means. A friendly obambo speaks more plainly, and visitors generally do not need to make opposed checks to determine its meaning. It may offer goodberries to supplicants who have offered it additional gifts. A helpful obambo answers questions clearly, and may also agree to use one of its spell-like abilities to aid the supplicant.  However, an obambo expects gratitude and an additional gift after it lends its aid. If no gift is forthcoming, or the supplicant requests another favor, the obambo flies into a rage at the ingratitude and attacks.</t>
  </si>
  <si>
    <t>&lt;link rel="stylesheet"href="PF.css"&gt;&lt;div&gt;&lt;h2&gt;Obambo&lt;/h2&gt;&lt;h3&gt;&lt;i&gt;This spectral creature looks like a scarred and shriveled ruin of an ancient tribal elder, with skin caked with dirt and moss, and long white hair tangled with sticks. Sharp teeth fill its cackling mouth, and its eyes are tiny but bright and piercing. Jungle vines weave through its ghostly body, which appears stuffed with decaying leaves and other plant matter.&lt;/i&gt;&lt;/h3&gt;&lt;br&gt;&lt;/br&gt;&lt;/div&gt;&lt;div class="heading"&gt;&lt;p class="alignleft"&gt;Obambo&lt;/p&gt;&lt;p class="alignright"&gt;CR 13&lt;/p&gt;&lt;div style="clear: both;"&gt;&lt;/div&gt;&lt;/div&gt;&lt;div&gt;&lt;h5&gt;&lt;b&gt;XP &lt;/b&gt;25,600&lt;/h5&gt;&lt;h5&gt;LE Medium undead (incorporeal)&lt;/h5&gt;&lt;h5&gt;&lt;b&gt;Init &lt;/b&gt;+8; &lt;b&gt;Senses &lt;/b&gt;darkvision 60 ft.; Perception +21&lt;/h5&gt;&lt;/div&gt;&lt;hr/&gt;&lt;div&gt;&lt;h5&gt;&lt;b&gt;DEFENSE&lt;/b&gt;&lt;/h5&gt;&lt;/div&gt;&lt;hr/&gt;&lt;div&gt;&lt;h5&gt;&lt;b&gt;AC &lt;/b&gt;21, touch 21, flat-footed 17 (+7 deflection, +4 Dex)&lt;/h5&gt;&lt;h5&gt;&lt;b&gt;hp &lt;/b&gt;175 (14d8+112)&lt;/h5&gt;&lt;h5&gt;&lt;b&gt;Fort &lt;/b&gt;+11, &lt;b&gt;Ref &lt;/b&gt;+10, &lt;b&gt;Will &lt;/b&gt;+15&lt;/h5&gt;&lt;h5&gt;&lt;b&gt;Defensive Abilities &lt;/b&gt;channel resistance +4, rejuvenation, incorporeal; &lt;b&gt;Immune &lt;/b&gt;undead traits&lt;/h5&gt;&lt;/div&gt;&lt;hr/&gt;&lt;div&gt;&lt;h5&gt;&lt;b&gt;OFFENSE&lt;/b&gt;&lt;/h5&gt;&lt;/div&gt;&lt;hr/&gt;&lt;div&gt;&lt;h5&gt;&lt;b&gt;Spd &lt;/b&gt;30 ft., fly 30 ft. (perfect)&lt;/h5&gt;&lt;h5&gt;&lt;b&gt;Melee &lt;/b&gt;incorporeal touch +16 (1d6 Int drain plus daze)&lt;/h5&gt;&lt;h5&gt;&lt;b&gt;Space &lt;/b&gt;5 ft.; &lt;b&gt;Reach &lt;/b&gt;5 ft.&lt;/h5&gt;&lt;h5&gt;&lt;b&gt;Special Attacks &lt;/b&gt;jungle animus, thought eater&lt;/h5&gt;&lt;h5&gt;&lt;b&gt;Spell-Like Abilities&lt;/b&gt; (CL 14th; concentration +21)&lt;/br&gt;At will&amp;mdash;&lt;i&gt;entangle&lt;/i&gt; (DC 18), &lt;i&gt;enthrall&lt;/i&gt; (DC 19), &lt;i&gt;goodberry&lt;/i&gt;, &lt;i&gt;mage hand&lt;/i&gt;, &lt;i&gt;obscuring mist&lt;/i&gt;&lt;/br&gt;3/day&amp;mdash;&lt;i&gt;command plants&lt;/i&gt; (DC 21), &lt;i&gt;giant vermin&lt;/i&gt;, &lt;i&gt;hallucinatory terrain&lt;/i&gt; (DC 21), &lt;i&gt;helping hand&lt;/i&gt;, &lt;i&gt;move earth&lt;/i&gt;, &lt;i&gt;rainbow pattern&lt;/i&gt; (DC 21), &lt;i&gt;soften earth and stone&lt;/i&gt; (DC 19), &lt;i&gt;spike growth&lt;/i&gt; (DC 20), &lt;i&gt;tree stride&lt;/i&gt;&lt;/br&gt;1/day&amp;mdash;&lt;i&gt;animate plants&lt;/i&gt;, &lt;i&gt;creeping doom&lt;/i&gt; (DC 24), &lt;i&gt;find the path&lt;/i&gt;, &lt;i&gt;legend lore&lt;/i&gt;, &lt;i&gt;mage's magnificent mansion&lt;/i&gt;, &lt;i&gt;reincarnate&lt;/i&gt;&lt;/h5&gt;&lt;/h5&gt;&lt;/div&gt;&lt;hr/&gt;&lt;div&gt;&lt;h5&gt;&lt;b&gt;STATISTICS&lt;/b&gt;&lt;/h5&gt;&lt;/div&gt;&lt;hr/&gt;&lt;div&gt;&lt;h5&gt;&lt;b&gt;Str &lt;/b&gt;-, &lt;b&gt;Dex &lt;/b&gt;23, &lt;b&gt;Con &lt;/b&gt;-, &lt;b&gt;Int &lt;/b&gt; 19, &lt;b&gt;Wis &lt;/b&gt;18, &lt;b&gt;Cha &lt;/b&gt;25&lt;/h5&gt;&lt;h5&gt;&lt;b&gt;Base Atk &lt;/b&gt;+10; &lt;b&gt;CMB &lt;/b&gt;+16; &lt;b&gt;CMD &lt;/b&gt;33 (can't be tripped)&lt;/h5&gt;&lt;h5&gt;&lt;b&gt;Feats &lt;/b&gt;Alertness, Flyby Attack, Improved Initiative&lt;sup&gt;B&lt;/sup&gt;, Iron Will, Lunge, Skill Focus (Perform [oratory]), Step Up, Toughness&lt;/h5&gt;&lt;h5&gt;&lt;b&gt;Skills &lt;/b&gt;Appraise +21, Bluff +24, Craft (alchemy) +10, Diplomacy +15, Fly +18, Knowledge (dungeoneering) +10, Knowledge (geography) +15, Knowledge (history) +15, Knowledge (local) +15, Knowledge (nature) +15, Knowledge (religion) +10, Perception +21, Perform (oratory) +30, Sense Motive +24&lt;/h5&gt;&lt;h5&gt;&lt;b&gt;Languages &lt;/b&gt;Common, Polyglot, Sylvan; &lt;i&gt;&lt;i&gt;speak with&lt;/i&gt; animals&lt;/i&gt;,  &lt;i&gt;speak with&lt;/i&gt; vermin&lt;/h5&gt;&lt;h5&gt;&lt;b&gt;SQ &lt;/b&gt;unnatural aura&lt;/h5&gt;&lt;/div&gt;&lt;hr/&gt;&lt;div&gt;&lt;h5&gt;&lt;b&gt;ECOLOGY&lt;/b&gt;&lt;/h5&gt;&lt;/div&gt;&lt;hr/&gt;&lt;div&gt;&lt;h5&gt;&lt;b&gt;Environment &lt;/b&gt; warm forests&lt;/h5&gt;&lt;h5&gt;&lt;b&gt;Organization &lt;/b&gt;solitary or tribe (1 plus 1-2 giant flytraps or 1-3 shambling mounds)&lt;/h5&gt;&lt;h5&gt;&lt;b&gt;Treasure &lt;/b&gt;standard&lt;/h5&gt;&lt;/div&gt;&lt;hr/&gt;&lt;div&gt;&lt;h5&gt;&lt;b&gt;SPECIAL ABILITIES&lt;/b&gt;&lt;/h5&gt;&lt;/div&gt;&lt;hr/&gt;&lt;div&gt;&lt;h5&gt;&lt;b&gt;Jungle Animus (Su)&lt;/b&gt; As a full-round action, an obambo can invest its spirit into the land itself and cause the ground to rise up as a Huge mass of soil, mud, vines, roots, and vermin. In this form, it has the statistics of an advanced giant shambling mound, except it keeps its own hit points.  &lt;/h5&gt;&lt;h5&gt;&lt;b&gt;Rejuvenation (Su)&lt;/b&gt; In most cases, it's difficult to destroy an obambo through simple combat, as the "destroyed" spirit restores itself in 2d4 days. Only after its remains or place of death is found and appropriate funeral rites are performed does it rest in peace and not return.  &lt;/h5&gt;&lt;h5&gt;&lt;b&gt;Speak with Vermin (Su)&lt;/b&gt; An obambo can communicate with vermin, similar to using &lt;i&gt;&lt;i&gt;speak with&lt;/i&gt; animals&lt;/i&gt;. Vermin can only communicate with instinct-level information.  &lt;/h5&gt;&lt;h5&gt;&lt;b&gt;Thought Eater (Su)&lt;/b&gt; An obambo's touch drains 1d6 points of Intelligence and dazes the target for 1 round; a successful DC 24 Fortitude save negates the daze effect and halves the ability drain. The obambo gains 5 temporary hit points and a +1 bonus on all Intelligence-based skill checks for 24 hours with each successful Intelligence drain; these benefits stack. A creature reduced to 0 Intelligence by this attack is polymorphed into a Diminutive vermin (Fortitude DC 24 negates; otherwise treat as &lt;i&gt;baleful&lt;/i&gt; polymorph).  &lt;/h5&gt;&lt;h5&gt;&lt;b&gt;Unnatural Aura (Su)&lt;/b&gt; Animals, both wild and domesticated, can sense the unnatural presence of an obambo at a distance of 30 feet. They do not willingly approach nearer than that and panic if forced to do so unless their master succeeds at a DC 25 Handle Animal, Ride, or wild empathy check. A panicked animal remains so while within 30 feet of the obambo.&lt;/h5&gt;&lt;/div&gt;&lt;br&gt;&lt;/br&gt;&lt;div&gt;&lt;h4&gt;&lt;p&gt;&lt;p&gt;When a person wise in the lore of the jungle dies and is not buried or given a funeral, the jungle itself may embrace her spirit, creating an obambo ("forsaken one"). The embittered spirit seeps into the ground, the roots of plants, and the crawling things beneath, becoming one with the jungle itself. An obambo is cunning, spiteful, and treacherous, but it remembers its old role of teacher and storyteller, a duty and an obligation it both loves and loathes. While dealing with an obambo is dangerous, they are known to assist those in need, if supplicants can meet the obambo's price.&lt;b&gt;&lt;/p&gt;&lt;p&gt;Ecology&lt;/b&gt;&lt;/p&gt;&lt;p&gt; An obambo may rise when a tribal elder or shaman perishes in the wild and is never properly laid to rest.&lt;/p&gt;&lt;p&gt;Without the proper rites to lead the spirit into the afterlife, the obambo is lost and sundered from its community and tribe, cursed to wander the wild. If the obambo's place of death can be discovered and its remains returned for proper burial (usually in a small house-like shrine on the land of a blood relative), its spirit is laid to rest forever, but few obambos ever find such peace. Instead, whispered memories drive the obambo to meander endlessly between jungle villages, all vaguely familiar but none ever seeming right. An obambo may be male or female.&lt;/p&gt;&lt;p&gt;Obambos are solitary wanderers of the bush and veldt.&lt;/p&gt;&lt;p&gt;Animals shy away from them, but obambos share a keen spiritual symbiosis with vermin and plants. Through an obambo's journeys, these are its audience, attending faithfully to the obambo's endless tales and treating it as a wise mentor and leader. Their obeisance, however, can never satisfy the obambo's yearning for the rapt attention of its former humanoid kind to its riddles, stories, and lessons. An obambo is easily angered by the foolish, however, and its stern reproofs often leave its pupils as drooling husks or mindless insectile drones. An obambo's plant or vermin sycophants have been known to devour such hapless wretches, or even to ravage entire villages as they sit &lt;i&gt;enthrall&lt;/i&gt;ed by the obambo's tales. As long as a few survivors remain and learn from the obambo's teaching, it is satisfied. In any case, an angry obambo hardly needs assistance in the act of destruction, as an obambo's spiritual communion with the land enables it to merge itself into the land, rising up as a roaring titan melded of soil, mud, vegetation, and crawling vermin.&lt;b&gt;&lt;/p&gt;&lt;p&gt;Habitat &amp; Society&lt;/b&gt;&lt;/p&gt;&lt;p&gt; Obambos often establish a reputation as darkling oracles, wise and knowledgeable about the jungle, its creatures, and its people. They create small shrines to themselves called &lt;i&gt;akinfa&lt;/i&gt;, usually in hollow trees where supplicants may bring gifts and the obambo may sit within. These gifts may be of material wealth, but as a teacher, the obambo prefers gifts that show the talents of the supplicant, be it a crafted item, a song, a story, a riddle, or some other performance.&lt;/p&gt;&lt;p&gt;An obambo begins any meeting as unfriendly, but a supplicant may make a Craft or Perform check opposed by the obambo's Appraise skill to offer a gift he has made (offering a magical or masterwork item grants a +2 circumstance bonus on this check). If the supplicant succeeds, the obambo is impressed with his skill and its attitude becomes indifferent. If the check fails, the obambo remains unfriendly, and if failed by 10 or more, the obambo is insulted and becomes hostile. If a creature offers an item the creature did not personally create, the obambo is entitled to a Sense Motive check opposed by the supplicant's Craft or Perform check; if it succeeds, the obambo becomes hostile. An obambo is unaffected by Diplomacy until it receives a suitable gift.&lt;/p&gt;&lt;p&gt;An indifferent obambo's attitude may be improved with Diplomacy or by offering additional gifts as above; each gift that pleases the obambo improves its attitude by one step. Using Intimidate against the obambo makes it immediately hostile, as does any unsuccessful Bluff attempt. An obambo can also be challenged to a storytelling contest. The contest is resolved by a Perform (oratory) or Perform (sing) check opposed by the obambo's Perform (oratory) check; if the PC wins, the obambo is truly impressed and immediately becomes helpful.&lt;/p&gt;&lt;p&gt;Each time a supplicant tries to inf luence the obambo's attitude beyond indifferent, it responds with a question or riddle, using its Bluff skill or one of its Knowledge skills; the supplicant must oppose the check with the same skill. Each time a supplicant fails this opposed check, the obambo becomes annoyed and all skill checks to inf luence him take a -2 circumstance penalty for 1 hour.&lt;/p&gt;&lt;p&gt;An indifferent obambo answers questions in riddles, requiring a Sense Motive check opposed by the obambo's Bluff check for the PC to understand what the creature means. A friendly obambo speaks more plainly, and visitors generally do not need to make opposed checks to determine its meaning. It may offer goodberries to supplicants who have offered it additional gifts. A helpful obambo answers questions clearly, and may also agree to use one of its spell-like abilities to aid the supplicant.&lt;/p&gt;&lt;p&gt;However, an obambo expects gratitude and an additional gift after it lends its aid. If no gift is forthcoming, or the supplicant requests another favor, the obambo flies into a rage at the ingratitude and attacks.&lt;/p&gt;&lt;/h4&gt;&lt;/div&gt;</t>
  </si>
  <si>
    <t>Sabosan</t>
  </si>
  <si>
    <t>blindsense 60 ft., darkvision 60 ft., scent; Perception +14</t>
  </si>
  <si>
    <t>(+4 Dex, +4 natural)</t>
  </si>
  <si>
    <t>Fort +4, Ref +9, Will +6</t>
  </si>
  <si>
    <t>30 ft., fly 40 ft. (good)</t>
  </si>
  <si>
    <t>bite +10 (1d6+3 plus bleed 3), 2 claws +10 (1d6+3) or shortspear +10 (1d6+3), bite +5 (1d6+1 plus bleed 3), claw +5 (1d6+1)</t>
  </si>
  <si>
    <t>blood drain (1 Con), dread flight, fell shriek, powerful charge (bite, claw, or shortspear; 2d6+6)</t>
  </si>
  <si>
    <t>Str 16, Dex 18, Con 15, Int 9, Wis 13, Cha 10</t>
  </si>
  <si>
    <t>Flyby Attack, Hover, Power Attack, Skill Focus (Perception)</t>
  </si>
  <si>
    <t>Acrobatics +11, Fly +8, Perception +14, Stealth +14</t>
  </si>
  <si>
    <t>Abyssal, Polyglot</t>
  </si>
  <si>
    <t xml:space="preserve"> warm forests or underground</t>
  </si>
  <si>
    <t>solitary, hunting party (2-6), or clan (7-12)</t>
  </si>
  <si>
    <t>A high-pitched sound like the opening of a rusty hinge cuts through the air as a grotesquely thin humanoid creature glides to the ground on broad, leathery wings. A bat-like head crowned in brown and black fur darts from side to side. Despite the creature's feral appearance, its eyes peer forward with keen and penetrating intelligence.</t>
  </si>
  <si>
    <t>Blood Drain (Ex) A sabosan drains blood at the end of its turn if it grapples a foe, inflicting 1 Constitution damage. The sabosan prefer to drain helpless foes. Dread Flight (Ex) A sabosan can use its Hover feat to create a dust cloud as if it were a Large creature, except the dust cloud only has a 30-foot radius. Fell Shriek (Ex) As a standard action, a sabosan can emit a deafening cry in a 30-foot cone. Creatures in this area must make a DC 15 Fortitude save or be deafened for 1 minute. The sabosan are immune to this ability. The save DC is Constitution-based. Powerful Charge (Ex) When a sabosan makes a charge, its attack deals extra damage (listed above) in addition to the normal benefits and hazards of a charge.</t>
  </si>
  <si>
    <t>Sabosan (singular and plural) are an intelligent and evil race of bat-like humanoids that dwell in warm and isolated locations. A sabosan's emaciated frame belies a strength and agility not apparent from its gaunt appearance. Its giant, leathery wings can reach a span of almost 20 feet. Both males and females have red or dark brown fur on their heads, necks, chests, and backs. Male and female sabosan stand just under 6 feet and weigh only 150 pounds. Ecology Sabosan are vicious predators, combining human intelligence with a bat's natural adaptations for hunting. They favor warm climates, preferring to make their lairs in places that are inaccessible to most intruders, such as mountaintop crags, abandoned ruins, subterranean caverns near hidden hot springs, and the dense canopy of jungle trees. With wingspans almost three times their height, sabosan are agile and graceful fliers, capable of traveling miles on a single current of air in their dauntless search for prey. Although they can see as well as any human in daylight, sabosan hunt at twilight or after dark when their echolocation-based blindsense ability gives them a great advantage. Sabosan can also use their voices offensively, funneling their screeches into blasts of highpitched sound capable of deafening other creatures. When hunting en masse or attacking foes, a sabosan employs its fell shriek on adversaries while other sabosan use their massive wings to churn up great clouds of dust and debris, rendering foes deaf and blind. Despite such effective hunting and combat techniques, all sabosan appear gaunt and emaciated, as if constantly on the brink of starvation. Cursed with a fast metabolism, they must eat approximately three times as much as a human and supplement their diet with frequent blooddrinking in order to survive. Although they can feed on almost any creatures, sabosan take perverse glee in devouring other intelligent humanoids, seeing the blood of still-living humans or elves as a divine offering to their dead demon lord. Habitat &amp; Society Sages debate the sabosan's origins. Some theorize that they are descendents of humans aff licted with vampirism whose bodies did not succumb to undeath, but still craved blood. Others contend that they were a tribe of humans who yearned for flight and were transformed in a corrupt mockery of their desire by a malevolent trickster god. Whatever their origins, the sabosan were once a great and populous race, living in the massive white-stone city of Jaytirian in the heart of the Mwangi Jungle. Here, the "dark-wings," as they were then called, worshiped the foul demon lord Vyriavaxus and the now forgotten sun god Easivra. When the Gorilla King and his angazhani followers marched on Jaytirian, the sabosan defended their city and drove the high girallons back, but the siege nearly destroyed them. Those that survived were forced to quit their home and spread to the far reaches of the Mwangi Expanse. In the centuries after the abandonment of Jaytirian, the other humanoid races of the Mwangi jungles came to know and fear the sabosan's shriek and thirst. Zenj tribesmen, jungle elves, and even the mysterious Umasi formed hunting parties to stalk and kill the blooddrinkers at the first sign of sabosan in their lands. Today, the sabosan live in small and isolated clans, having been hunted to the very precipice of extinction. Normally such groups consist of up to a dozen members, usually made up of some mated pairs and offspring of varied ages, invariably led by the best male hunter. Most sabosan still revere the demon lord Vyriavaxus, and thus chieftains also act as religious leaders, coordinating their tribe's attacks on other humanoids to appease the sabosan's bloodthirsty deity-usually these "priests" have no spellcasting ability, but a few have tapped into a source of arcane power or are granted spells by Zura, demon lord of blood and vampires. If outnumbered or overwhelmed, some clans will band together to defeat mutual enemies, but such alliances are always short-lived, as few regions are capable of supporting the dread hunger of more than one sabosan clan. Females usually have one breeding season per year, and after an 8-month gestation produce a single, flightless pup. Sabosan young achieve full use of their wings relatively quickly but spend the first months of their life clinging to the chest of either parent, where they can experience flight and taste the fresh blood of their parents' victims. Children achieve reproductive maturity in just under 10 years, at which time females and males alike take an unrelated clan member as a mate if the clan's territory can support them. Otherwise, the new adults leave the roost and search for smaller clans or-in the case of some males-for territories that can support the creation of a new clan. Upon reaching maturity, some brave-or foolish-sabosan challenge their clan's chieftain for leadership. If the challenge is accepted, the two sabosan engage in a bloody melee, eschewing all weapons to fight with their claws and savage fangs. The Bout of Challenge, as it is known, lasts until death or surrender. Most sabosan choose death above surrender, as losing the Bout of Challenge is to lose Vyriavaxus' favor and to no longer be considered a sabosan-and therefore not subject to the taboo against cannibalism. Vampire Sabosan A small number of sabosan leaders have the vampire spawn template, and are easily recognized by their graying hair and red eyes. These undead still thirst for blood like their living kin, but do not need to eat solid food, and thus the rest of a spawn's clan have a slightly better chance at survival. Because of their powers, these spawn usually lead their clans. Due to a quirk of how the vampire corruption interacts with sabosan bodies, most sabosan cannot be made into full vampires, and any attempt just results in a vampire spawn sabosan. Among the sabosan spawn, there is a legend of the "Night King," a true vampire of their kind who is destined to bring together the clans and break the back of the Gorilla King, seizing his lands for the sabosan and using his minions as food and slaves.</t>
  </si>
  <si>
    <t>&lt;link rel="stylesheet"href="PF.css"&gt;&lt;div&gt;&lt;h2&gt;Sabosan&lt;/h2&gt;&lt;h3&gt;&lt;i&gt;A high-pitched sound like the opening of a rusty hinge cuts through the air as a grotesquely thin humanoid creature glides to the ground on broad, leathery wings. A bat-like head crowned in brown and black fur darts from side to side. Despite the creature's feral appearance, its eyes peer forward with keen and penetrating intelligence.&lt;/i&gt;&lt;/h3&gt;&lt;br&gt;&lt;/br&gt;&lt;/div&gt;&lt;div class="heading"&gt;&lt;p class="alignleft"&gt;Sabosan&lt;/p&gt;&lt;p class="alignright"&gt;CR 5&lt;/p&gt;&lt;div style="clear: both;"&gt;&lt;/div&gt;&lt;/div&gt;&lt;div&gt;&lt;h5&gt;&lt;b&gt;XP &lt;/b&gt;1,600&lt;/h5&gt;&lt;h5&gt;NE Medium monstrous humanoid &lt;/h5&gt;&lt;h5&gt;&lt;b&gt;Init &lt;/b&gt;+4; &lt;b&gt;Senses &lt;/b&gt;blindsense 60 ft., darkvision 60 ft., scent; Perception +14&lt;/h5&gt;&lt;/div&gt;&lt;hr/&gt;&lt;div&gt;&lt;h5&gt;&lt;b&gt;DEFENSE&lt;/b&gt;&lt;/h5&gt;&lt;/div&gt;&lt;hr/&gt;&lt;div&gt;&lt;h5&gt;&lt;b&gt;AC &lt;/b&gt;18, touch 14, flat-footed 14 (+4 Dex, +4 natural)&lt;/h5&gt;&lt;h5&gt;&lt;b&gt;hp &lt;/b&gt;52 (7d10+14)&lt;/h5&gt;&lt;h5&gt;&lt;b&gt;Fort &lt;/b&gt;+4, &lt;b&gt;Ref &lt;/b&gt;+9, &lt;b&gt;Will &lt;/b&gt;+6&lt;/h5&gt;&lt;/div&gt;&lt;hr/&gt;&lt;div&gt;&lt;h5&gt;&lt;b&gt;OFFENSE&lt;/b&gt;&lt;/h5&gt;&lt;/div&gt;&lt;hr/&gt;&lt;div&gt;&lt;h5&gt;&lt;b&gt;Spd &lt;/b&gt;30 ft., fly 40 ft. (good)&lt;/h5&gt;&lt;h5&gt;&lt;b&gt;Melee &lt;/b&gt;bite +10 (1d6+3 plus bleed 3), 2 claws +10 (1d6+3) or shortspear +10 (1d6+3), bite +5 (1d6+1 plus bleed 3), claw +5 (1d6+1)&lt;/h5&gt;&lt;h5&gt;&lt;b&gt;Space &lt;/b&gt;5 ft.; &lt;b&gt;Reach &lt;/b&gt;5 ft.&lt;/h5&gt;&lt;h5&gt;&lt;b&gt;Special Attacks &lt;/b&gt;blood drain (1 Con), dread flight, fell shriek, powerful charge (bite, claw, or shortspear; 2d6+6)&lt;/h5&gt;&lt;/div&gt;&lt;hr/&gt;&lt;div&gt;&lt;h5&gt;&lt;b&gt;STATISTICS&lt;/b&gt;&lt;/h5&gt;&lt;/div&gt;&lt;hr/&gt;&lt;div&gt;&lt;h5&gt;&lt;b&gt;Str &lt;/b&gt;16, &lt;b&gt;Dex &lt;/b&gt;18, &lt;b&gt;Con &lt;/b&gt;15, &lt;b&gt;Int &lt;/b&gt; 9, &lt;b&gt;Wis &lt;/b&gt;13, &lt;b&gt;Cha &lt;/b&gt;10&lt;/h5&gt;&lt;h5&gt;&lt;b&gt;Base Atk &lt;/b&gt;+7; &lt;b&gt;CMB &lt;/b&gt;+10; &lt;b&gt;CMD &lt;/b&gt;24&lt;/h5&gt;&lt;h5&gt;&lt;b&gt;Feats &lt;/b&gt;Flyby Attack, Hover, Power Attack, Skill Focus (Perception)&lt;/h5&gt;&lt;h5&gt;&lt;b&gt;Skills &lt;/b&gt;Acrobatics +11, Fly +8, Perception +14, Stealth +14&lt;/h5&gt;&lt;h5&gt;&lt;b&gt;Languages &lt;/b&gt;Abyssal, Polyglot&lt;/h5&gt;&lt;/div&gt;&lt;hr/&gt;&lt;div&gt;&lt;h5&gt;&lt;b&gt;ECOLOGY&lt;/b&gt;&lt;/h5&gt;&lt;/div&gt;&lt;hr/&gt;&lt;div&gt;&lt;h5&gt;&lt;b&gt;Environment &lt;/b&gt; warm forests or underground&lt;/h5&gt;&lt;h5&gt;&lt;b&gt;Organization &lt;/b&gt;solitary, hunting party (2-6), or clan (7-12)&lt;/h5&gt;&lt;h5&gt;&lt;b&gt;Treasure &lt;/b&gt;standard&lt;/h5&gt;&lt;/div&gt;&lt;hr/&gt;&lt;div&gt;&lt;h5&gt;&lt;b&gt;SPECIAL ABILITIES&lt;/b&gt;&lt;/h5&gt;&lt;/div&gt;&lt;hr/&gt;&lt;div&gt;&lt;h5&gt;&lt;b&gt;Blood Drain (Ex)&lt;/b&gt; A sabosan drains blood at the end of its turn if it grapples a foe, inflicting 1 Constitution damage. The sabosan prefer to drain helpless foes. &lt;/h5&gt;&lt;h5&gt;&lt;b&gt;Dread Flight (Ex)&lt;/b&gt; A sabosan can use its Hover feat to create a dust cloud as if it were a Large creature, except the dust cloud only has a 30-foot radius. &lt;/h5&gt;&lt;h5&gt;&lt;b&gt;Fell Shriek (Ex)&lt;/b&gt; As a standard action, a sabosan can emit a deafening cry in a 30-foot cone. Creatures in this area must make a DC 15 Fortitude save or be deafened for 1 minute. The sabosan are immune to this ability. The save DC is Constitution-based. &lt;/h5&gt;&lt;h5&gt;&lt;b&gt;Powerful Charge (Ex)&lt;/b&gt; When a sabosan makes a charge, its attack deals extra damage (listed above) in addition to the normal benefits and hazards of a charge.&lt;/h5&gt;&lt;/div&gt;&lt;br&gt;&lt;/br&gt;&lt;div&gt;&lt;h4&gt;&lt;p&gt;&lt;p&gt;Sabosan (singular and plural) are an intelligent and evil race of bat-like humanoids that dwell in warm and isolated locations. A sabosan's emaciated frame belies a strength and agility not apparent from its gaunt appearance. Its giant, leathery wings can reach a span of almost 20 feet.&lt;/p&gt;&lt;p&gt;Both males and females have red or dark brown fur on their heads, necks, chests, and backs. Male and female sabosan stand just under 6 feet and weigh only 150 pounds.&lt;b&gt;&lt;/p&gt;&lt;p&gt;Ecology&lt;/b&gt;&lt;/p&gt;&lt;p&gt; Sabosan are vicious predators, combining human intelligence with a bat's natural adaptations for hunting.&lt;/p&gt;&lt;p&gt;They favor warm climates, preferring to make their lairs in places that are inaccessible to most intruders, such as mountaintop crags, abandoned ruins, subterranean caverns near hidden hot springs, and the dense canopy of jungle trees. With wingspans almost three times their height, sabosan are agile and graceful fliers, capable of traveling miles on a single current of air in their dauntless search for prey.&lt;/p&gt;&lt;p&gt;Although they can see as well as any human in daylight, sabosan hunt at twilight or after dark when their echolocation-based blindsense ability gives them a great advantage. Sabosan can also use their voices offensively, funneling their screeches into blasts of highpitched sound capable of deafening other creatures.&lt;/p&gt;&lt;p&gt;When hunting en masse or attacking foes, a sabosan employs its fell shriek on adversaries while other sabosan use their massive wings to churn up great clouds of dust and debris, rendering foes deaf and blind.&lt;/p&gt;&lt;p&gt;Despite such effective hunting and combat techniques, all sabosan appear gaunt and emaciated, as if constantly on the brink of starvation. Cursed with a fast metabolism, they must eat approximately three times as much as a human and supplement their diet with frequent blooddrinking in order to survive. Although they can feed on almost any creatures, sabosan take perverse glee in devouring other intelligent humanoids, seeing the blood of still-living humans or elves as a divine offering to their dead demon lord.&lt;b&gt;&lt;/p&gt;&lt;p&gt;Habitat &amp; Society&lt;/b&gt;&lt;/p&gt;&lt;p&gt; Sages debate the sabosan's origins. Some theorize that they are descendents of humans aff licted with vampirism whose bodies did not succumb to undeath, but still craved blood. Others contend that they were a tribe of humans who yearned for flight and were transformed in a corrupt mockery of their desire by a malevolent trickster god.&lt;/p&gt;&lt;p&gt;Whatever their origins, the sabosan were once a great and populous race, living in the massive white-stone city of Jaytirian in the heart of the Mwangi Jungle. Here, the "dark-wings," as they were then called, worshiped the foul demon lord Vyriavaxus and the now forgotten sun god Easivra. When the Gorilla King and his angazhani followers marched on Jaytirian, the sabosan defended their city and drove the high girallons back, but the siege nearly destroyed them. Those that survived were forced to quit their home and spread to the far reaches of the Mwangi Expanse.&lt;/p&gt;&lt;p&gt;In the centuries after the abandonment of Jaytirian, the other humanoid races of the Mwangi jungles came to know and fear the sabosan's shriek and thirst. Zenj tribesmen, jungle elves, and even the mysterious Umasi formed hunting parties to stalk and kill the blooddrinkers at the first sign of sabosan in their lands. Today, the sabosan live in small and isolated clans, having been hunted to the very precipice of extinction. Normally such groups consist of up to a dozen members, usually made up of some mated pairs and offspring of varied ages, invariably led by the best male hunter. Most sabosan still revere the demon lord Vyriavaxus, and thus chieftains also act as religious leaders, coordinating their tribe's attacks on other humanoids to appease the sabosan's bloodthirsty deity-usually these "priests" have no spellcasting ability, but a few have tapped into a source of arcane power or are granted spells by Zura, demon lord of blood and vampires. If outnumbered or overwhelmed, some clans will band together to defeat mutual enemies, but such alliances are always short-lived, as few regions are capable of supporting the dread hunger of more than one sabosan clan.&lt;/p&gt;&lt;p&gt;Females usually have one breeding season per year, and after an 8-month gestation produce a single, flightless pup. Sabosan young achieve full use of their wings relatively quickly but spend the first months of their life clinging to the chest of either parent, where they can experience flight and taste the fresh blood of their parents' victims. Children achieve reproductive maturity in just under 10 years, at which time females and males alike take an unrelated clan member as a mate if the clan's territory can support them. Otherwise, the new adults leave the roost and search for smaller clans or-in the case of some males-for territories that can support the creation of a new clan.&lt;/p&gt;&lt;p&gt;Upon reaching maturity, some brave-or foolish-sabosan challenge their clan's chieftain for leadership. If the challenge is accepted, the two sabosan engage in a bloody melee, eschewing all weapons to fight with their claws and savage fangs.&lt;/p&gt;&lt;p&gt;The Bout of Challenge, as it is known, lasts until death or surrender. Most sabosan choose death above surrender, as losing the Bout of Challenge is to lose Vyriavaxus' favor and to no longer be considered a sabosan-and therefore not subject to the taboo against cannibalism.&lt;b&gt;&lt;/p&gt;&lt;p&gt;Vampire Sabosan&lt;/b&gt;&lt;/p&gt;&lt;p&gt; A small number of sabosan leaders have the vampire spawn template, and are easily recognized by their graying hair and red eyes. These undead still thirst for blood like their living kin, but do not need to eat solid food, and thus the rest of a spawn's clan have a slightly better chance at survival. Because of their powers, these spawn usually lead their clans. Due to a quirk of how the vampire corruption interacts with sabosan bodies, most sabosan cannot be made into full vampires, and any attempt just results in a vampire spawn sabosan. Among the sabosan spawn, there is a legend of the "Night King," a true vampire of their kind who is destined to bring together the clans and break the back of the Gorilla King, seizing his lands for the sabosan and using his minions as food and slaves.&lt;/p&gt;&lt;/h4&gt;&lt;/div&gt;</t>
  </si>
  <si>
    <t>Tikoloshe</t>
  </si>
  <si>
    <t>blindsense 60 ft., blindsight 30 ft.; Perception +12</t>
  </si>
  <si>
    <t>Fort +2, Ref +3, Will +6</t>
  </si>
  <si>
    <t>channel resistance +2, water diffusion</t>
  </si>
  <si>
    <t>blind</t>
  </si>
  <si>
    <t>bite +6 (1d4+2), 2 slams +6 (1d3+2)</t>
  </si>
  <si>
    <t>trickster's torment</t>
  </si>
  <si>
    <t>Spell-Like Abilities (CL 4th; concentration +5) 3/day-invisibility</t>
  </si>
  <si>
    <t>Str 14, Dex 15, Con -, Int 8, Wis 15, Cha 13</t>
  </si>
  <si>
    <t>Climb +9, Perception +12, Stealth +13, Swim +10</t>
  </si>
  <si>
    <t>Common, Polyglot</t>
  </si>
  <si>
    <t xml:space="preserve"> warm forests, oceans, or rivers</t>
  </si>
  <si>
    <t>solitary, gang (2-8), or clan (9-20)</t>
  </si>
  <si>
    <t>The water churns and splashes as a small, stocky humanoid surges forth, gnashing rows of needle-like teeth, its eye sockets merely deep gouges. As if it were one with the water itself, it darts quickly forward, shouting curses and swinging its fists.</t>
  </si>
  <si>
    <t>Blind A tikoloshe has no eyes and is blind. All creatures beyond the range of its hearing-based blindsense and blindsight abilities have total concealment against it. Trickster's Torment (Su) Once per day, a tikoloshe can curse another living creature. As a standard action, the tikoloshe makes a melee touch attack and unless the target makes a DC 15 Will save, the target is treated as if under the effect of bestow curse, except that the curse's duration is only 24 hours. A creature can only suffer from one tikoloshe's curse at a time. The save DC is Charisma-based. Water Diffusion (Ex) When in water at least 2 feet deep, a tikoloshe's body seems to diffuse into and become part of the water, granting it concealment (20% miss chance) as if under the effect of blur. This effect ends immediately upon entering shallower water or setting foot on land. Waverider (Ex) Up to 3 times per day, a tikoloshe can swim up to 30 feet as a swift action. It does not provoke an attack of opportunity for this movement.</t>
  </si>
  <si>
    <t>Cruel and spiteful, tikoloshe (singular and plural) are small undead that haunt tropical waterways and jungles, preying on travelers and villagers alike with their magical abilities and appetite for harm. Tikoloshe stand no higher than a gnome or a human child, but their bodies are dense and muscular; many have large potbellies and arms long enough for their knuckles to score the dirt as they walk. Their creation leaves them with blackened, eyeless sockets, but tikoloshe can "see" using their giant, bat-like ears. Their skin is smooth and shines whether wet or dry. Tikoloshe are genderless; they stand about 4 feet tall and weigh almost 150 pounds. Ecology Tikoloshe are created from the corpses of the dead, but are not mindless like some zombies or skeletons. Creating a tikoloshe requires a ritual wherein a spellcaster places a newly dead humanoid body in a specially crafted clay basin of shallow water and then bores a hole through the corpse's eyes with a red-hot poker. As the creator casts magical fire through this aperture, the surrounding water is rapidly drawn into the body. As it does, the corpse shrinks and changes, casting off all vestiges of its former features and replacing them with those of all tikoloshe. The conf licting forces of fire and water animate the tikoloshe and instill it with its well-known hostility. The tikoloshe's creator can exact one service from its new creation, but afterward has no control over the creature. A tikoloshe's undead traits and resistance to fire make it an ideal servant for many tasks. Some are forced to mine rare minerals deep underwater or to capture exotic elemental creatures on fiery planes. Other creators use tikoloshe as sinister pawns to curse or even kill hated adversaries. Once released from servitude, tikoloshe prefer to inhabit waterways and shallow seabeds where they can rest undisturbed and where they can surprise travelers, fisherfolk, and swimmers. When partially submerged, a tikoloshe's body merges with the surrounding water, making it difficult to see and battle. When not near water, tikoloshe dwell in shallow holes under rocks and large trees, and even under porches and raised buildings in small villages. While their bodies do not require food to sustain themselves, tikoloshe enjoy stalking and eating smaller creatures like birds, frogs, and rabbits. They particularly relish killing monkeys, as they enjoy the nearly human screams the unfortunate animals make. Tikoloshe will sometimes make ghastly fetishes of their kills and leave them on the fences or doorsteps of local settlements to hint at their presence and cause fear among those they seek to torment. As a result, many jungle tribes place rare or semiprecious stones on the thresholds of their homes as an offering for tikoloshe to eat, claiming that doing so protects that home against the creature's wrath. Although some scholars dismiss such practices as abject superstition, druids and clerics of the Mwangi Expanse assert that by ingesting a potent fragment of earth, tikoloshe are able to soothe the opposing elemental forces within them and thus still their malevolent nature. Habitat &amp; Society Tikoloshe form gangs and clans whenever possible, knowing that their ability to cause mayhem is greater in numbers. Individually, they haunt inhabited areas using their invisibility to cause strange, uncanny incidents like unlocking doors to animal pens, moving and breaking household objects, and spoiling food. Tikoloshe often use their curse to bestow bad luck on those that they haunt. Watching from their invisible perches, from beneath beds, and even from inside closets and cupboards, the tikoloshe take spiteful glee in observing those whom they have rendered suddenly clumsy, weak, or otherwise inept as they fumble even the simplest of tasks. Many tikoloshe use their powers for more than mischief, however, and can prove a serious threat to both residents and travelers of the Mwangi Expanse. When fighting as a pack or clan, tikoloshe use their rapid swimming to close with foes, quickly swarming a single target and dragging it underwater. On land, groups of tikoloshe use invisibility to get close to opponents, seeking to curse as many enemies as possible before losing the element of surprise. They are cunning enough to use physically debilitating curses on heavily armed folk and mind-harming curses on those who they think might be spellcasters. Individual tikoloshe always try to flee when faced with organized resistance. If tracked or cornered, tikoloshe plead for their lives by offering a service to their captors, usually the same one that was exacted from them upon their creation. Those who accept a tikoloshe's offer may indeed benefit from the creature's service, but they must also be very cautious, as tikoloshe are not bound by any promises they make once their original commitment to their creator has been fulfilled. Cunning tikoloshe are known to barter their services for their lives, but only to buy enough time for their new masters to turn their backs. Variant Tikoloshe Depending on the ritual used and the quality of the materials, some tikoloshe look different than the standard dwarf-gremlin variety. Some look like horrid Small werebears in hybrid form, or like a worm-like creature with a dog's head and golden tongue. These variants may or may not have the burned-out eyeholes of the "standard" tikoloshe. Creating Tikoloshe The process of creating a tikoloshe is more complex than for animating most undead creatures, but requires the same fundamental magic. Ultimately, the creation process culminates in the casting of the spell create undead. In addition to the normal components of the spell, creating a tikoloshe requires the equipment and process previously noted, adding 1 day of effort and 100 gold pieces to the typical requirements of the spell. Typically, a caster loses control over a tikoloshe after the undead performs one service for him, though creators of level 15 or higher retain control. Tikoloshe in Mythology The tikoloshe is an evil zombie or water spirit depicted as a trickster in tales throughout Southern Africa. Able to hurl curses and turn invisible by swallowing pebbles, tikoloshe are described as playing all manner of poltergeist-like tricks on people, although some tales depict them assaulting sleeping women or biting off toes during the night, giving the creatures a more sinister quality. Descriptions of the tikoloshe vary from myth to myth, but most emphasize its gremlin-like features, small stature, and the burned-out holes where its eyes should be. Cultural historians claim that the latter links the creature definitively to Zulu mythology because of the importance of fire in most Zulu legends. To this day, the tikoloshe is synonymous with misfortune, and the creature's name is invoked whenever a person suffers bad luck.</t>
  </si>
  <si>
    <t>&lt;link rel="stylesheet"href="PF.css"&gt;&lt;div&gt;&lt;h2&gt;Tikoloshe&lt;/h2&gt;&lt;h3&gt;&lt;i&gt;The water churns and splashes as a small, stocky humanoid surges forth, gnashing rows of needle-like teeth, its eye sockets merely deep gouges. As if it were one with the water itself, it darts quickly forward, shouting curses and swinging its fists.&lt;/i&gt;&lt;/h3&gt;&lt;br&gt;&lt;/br&gt;&lt;/div&gt;&lt;div class="heading"&gt;&lt;p class="alignleft"&gt;Tikoloshe&lt;/p&gt;&lt;p class="alignright"&gt;CR 3&lt;/p&gt;&lt;div style="clear: both;"&gt;&lt;/div&gt;&lt;/div&gt;&lt;div&gt;&lt;h5&gt;&lt;b&gt;XP &lt;/b&gt;800&lt;/h5&gt;&lt;h5&gt;CE Small undead (aquatic)&lt;/h5&gt;&lt;h5&gt;&lt;b&gt;Init &lt;/b&gt;+2; &lt;b&gt;Senses &lt;/b&gt;blindsense 60 ft., blindsight 30 ft.; Perception +12&lt;/h5&gt;&lt;/div&gt;&lt;hr/&gt;&lt;div&gt;&lt;h5&gt;&lt;b&gt;DEFENSE&lt;/b&gt;&lt;/h5&gt;&lt;/div&gt;&lt;hr/&gt;&lt;div&gt;&lt;h5&gt;&lt;b&gt;AC &lt;/b&gt;15, touch 13, flat-footed 13 (+2 Dex, +2 natural, +1 size)&lt;/h5&gt;&lt;h5&gt;&lt;b&gt;hp &lt;/b&gt;26 (4d8+8)&lt;/h5&gt;&lt;h5&gt;&lt;b&gt;Fort &lt;/b&gt;+2, &lt;b&gt;Ref &lt;/b&gt;+3, &lt;b&gt;Will &lt;/b&gt;+6&lt;/h5&gt;&lt;h5&gt;&lt;b&gt;Defensive Abilities &lt;/b&gt;channel resistance +2, water diffusion; &lt;b&gt;DR &lt;/b&gt;5/slashing; &lt;b&gt;Immune &lt;/b&gt;undead traits; &lt;b&gt;Resist &lt;/b&gt;fire 10&lt;/h5&gt;&lt;h5&gt;&lt;b&gt;Weaknesses &lt;/b&gt;blind&lt;/h5&gt;&lt;/div&gt;&lt;hr/&gt;&lt;div&gt;&lt;h5&gt;&lt;b&gt;OFFENSE&lt;/b&gt;&lt;/h5&gt;&lt;/div&gt;&lt;hr/&gt;&lt;div&gt;&lt;h5&gt;&lt;b&gt;Spd &lt;/b&gt;20 ft., swim 30 ft., waverider&lt;/h5&gt;&lt;h5&gt;&lt;b&gt;Melee &lt;/b&gt;bite +6 (1d4+2), 2 slams +6 (1d3+2)&lt;/h5&gt;&lt;h5&gt;&lt;b&gt;Space &lt;/b&gt;5 ft.; &lt;b&gt;Reach &lt;/b&gt;5 ft.&lt;/h5&gt;&lt;h5&gt;&lt;b&gt;Special Attacks &lt;/b&gt;trickster's torment&lt;/h5&gt;&lt;h5&gt;&lt;b&gt;Spell-Like Abilities&lt;/b&gt; (CL 4th; concentration +5)&lt;/br&gt;3/day&amp;mdash;&lt;i&gt;invisibility&lt;/i&gt;&lt;/h5&gt;&lt;/h5&gt;&lt;/div&gt;&lt;hr/&gt;&lt;div&gt;&lt;h5&gt;&lt;b&gt;STATISTICS&lt;/b&gt;&lt;/h5&gt;&lt;/div&gt;&lt;hr/&gt;&lt;div&gt;&lt;h5&gt;&lt;b&gt;Str &lt;/b&gt;14, &lt;b&gt;Dex &lt;/b&gt;15, &lt;b&gt;Con &lt;/b&gt;-, &lt;b&gt;Int &lt;/b&gt; 8, &lt;b&gt;Wis &lt;/b&gt;15, &lt;b&gt;Cha &lt;/b&gt;13&lt;/h5&gt;&lt;h5&gt;&lt;b&gt;Base Atk &lt;/b&gt;+3; &lt;b&gt;CMB &lt;/b&gt;+4; &lt;b&gt;CMD &lt;/b&gt;16&lt;/h5&gt;&lt;h5&gt;&lt;b&gt;Feats &lt;/b&gt;Skill Focus (Perception), Toughness&lt;/h5&gt;&lt;h5&gt;&lt;b&gt;Skills &lt;/b&gt;Climb +9, Perception +12, Stealth +13, Swim +10&lt;/h5&gt;&lt;h5&gt;&lt;b&gt;Languages &lt;/b&gt;Common, Polyglot&lt;/h5&gt;&lt;/div&gt;&lt;hr/&gt;&lt;div&gt;&lt;h5&gt;&lt;b&gt;ECOLOGY&lt;/b&gt;&lt;/h5&gt;&lt;/div&gt;&lt;hr/&gt;&lt;div&gt;&lt;h5&gt;&lt;b&gt;Environment &lt;/b&gt; warm forests, oceans, or rivers&lt;/h5&gt;&lt;h5&gt;&lt;b&gt;Organization &lt;/b&gt;solitary, gang (2-8), or clan (9-20)&lt;/h5&gt;&lt;h5&gt;&lt;b&gt;Treasure &lt;/b&gt;standard&lt;/h5&gt;&lt;/div&gt;&lt;hr/&gt;&lt;div&gt;&lt;h5&gt;&lt;b&gt;SPECIAL ABILITIES&lt;/b&gt;&lt;/h5&gt;&lt;/div&gt;&lt;hr/&gt;&lt;div&gt;&lt;h5&gt;&lt;b&gt;Blind&lt;/b&gt; A tikoloshe has no eyes and is blind. All creatures beyond the range of its hearing-based blindsense and blindsight abilities have total concealment against it. &lt;/h5&gt;&lt;h5&gt;&lt;b&gt;Trickster's Torment (Su)&lt;/b&gt; Once per day, a tikoloshe can curse another living creature. As a standard action, the tikoloshe makes a melee touch attack and unless the target makes a DC 15 Will save, the target is treated as if under the effect of bestow curse, except that the curse's duration is only 24 hours. A creature can only suffer from one tikoloshe's curse at a time. The save DC is Charisma-based. &lt;/h5&gt;&lt;h5&gt;&lt;b&gt;Water Diffusion (Ex)&lt;/b&gt; When in water at least 2 feet deep, a tikoloshe's body seems to diffuse into and become part of the water, granting it concealment (20% miss chance) as if under the effect of blur. This effect ends immediately upon entering shallower water or setting foot on land. &lt;/h5&gt;&lt;h5&gt;&lt;b&gt;Waverider (Ex)&lt;/b&gt; Up to 3 times per day, a tikoloshe can swim up to 30 feet as a swift action. It does not provoke an attack of opportunity for this movement.&lt;/h5&gt;&lt;/div&gt;&lt;br&gt;&lt;/br&gt;&lt;div&gt;&lt;h4&gt;&lt;p&gt;&lt;p&gt;Cruel and spiteful, tikoloshe (singular and plural) are small undead that haunt tropical waterways and jungles, preying on travelers and villagers alike with their magical abilities and appetite for harm. Tikoloshe stand no higher than a gnome or a human child, but their bodies are dense and muscular; many have large potbellies and arms long enough for their knuckles to score the dirt as they walk. Their creation leaves them with blackened, eyeless sockets, but tikoloshe can "see" using their giant, bat-like ears. Their skin is smooth and shines whether wet or dry. Tikoloshe are genderless; they stand about 4 feet tall and weigh almost 150 pounds.&lt;b&gt;&lt;/p&gt;&lt;p&gt;Ecology&lt;/b&gt;&lt;/p&gt;&lt;p&gt; Tikoloshe are &lt;i&gt;create&lt;/i&gt;d from the corpses of the dead, but are not mindless like some zombies or skeletons. Creating a tikoloshe requires a ritual wherein a spellcaster places a newly dead humanoid body in a specially crafted clay basin of shallow water and then bores a hole through the corpse's eyes with a red-hot poker. As the creator casts magical fire through this aperture, the surrounding water is rapidly drawn into the body. As it does, the corpse shrinks and changes, casting off all vestiges of its former features and replacing them with those of all tikoloshe. The conf licting forces of fire and water animate the tikoloshe and instill it with its well-known hostility. The tikoloshe's creator can exact one service from its new creation, but afterward has no control over the creature. A tikoloshe's undead traits and resistance to fire make it an ideal servant for many tasks. Some are forced to mine rare minerals deep underwater or to capture exotic elemental creatures on fiery planes. Other creators use tikoloshe as sinister pawns to curse or even kill hated adversaries.&lt;/p&gt;&lt;p&gt;Once released from servitude, tikoloshe prefer to inhabit waterways and shallow seabeds where they can rest undisturbed and where they can surprise travelers, fisherfolk, and swimmers. When partially submerged, a tikoloshe's body merges with the surrounding water, making it difficult to see and battle.&lt;/p&gt;&lt;p&gt;When not near water, tikoloshe dwell in shallow holes under rocks and large trees, and even under porches and raised buildings in small villages. While their bodies do not require food to sustain themselves, tikoloshe enjoy stalking and eating smaller creatures like birds, frogs, and rabbits. They particularly relish killing monkeys, as they enjoy the nearly human screams the unfortunate animals make. Tikoloshe will sometimes make ghastly fetishes of their kills and leave them on the fences or doorsteps of local settlements to hint at their presence and cause fear among those they seek to torment. As a result, many jungle tribes place rare or semiprecious stones on the thresholds of their homes as an offering for tikoloshe to eat, claiming that doing so protects that home against the creature's wrath. Although some scholars dismiss such practices as abject superstition, druids and clerics of the Mwangi Expanse assert that by ingesting a potent fragment of earth, tikoloshe are able to soothe the opposing elemental forces within them and thus still their malevolent nature.&lt;b&gt;&lt;/p&gt;&lt;p&gt;Habitat &amp; Society&lt;/b&gt;&lt;/p&gt;&lt;p&gt; Tikoloshe form gangs and clans whenever possible, knowing that their ability to cause mayhem is greater in numbers. Individually, they haunt inhabited areas using their &lt;i&gt;invisibility&lt;/i&gt; to cause strange, uncanny incidents like unlocking doors to animal pens, moving and breaking household objects, and spoiling food. Tikoloshe often use their curse to bestow bad luck on those that they haunt.&lt;/p&gt;&lt;p&gt;Watching from their invisible perches, from beneath beds, and even from inside closets and cupboards, the tikoloshe take spiteful glee in observing those whom they have rendered suddenly clumsy, weak, or otherwise inept as they fumble even the simplest of tasks.&lt;/p&gt;&lt;p&gt;Many tikoloshe use their powers for more than mischief, however, and can prove a serious threat to both residents and travelers of the Mwangi Expanse. When fighting as a pack or clan, tikoloshe use their rapid swimming to close with foes, quickly swarming a single target and dragging it underwater. On land, groups of tikoloshe use &lt;i&gt;invisibility&lt;/i&gt; to get close to opponents, seeking to curse as many enemies as possible before losing the element of surprise.&lt;/p&gt;&lt;p&gt;They are cunning enough to use physically debilitating curses on heavily armed folk and mind-harming curses on those who they think might be spellcasters.&lt;/p&gt;&lt;p&gt;Individual tikoloshe always try to flee when faced with organized resistance. If tracked or cornered, tikoloshe plead for their lives by offering a service to their captors, usually the same one that was exacted from them upon their creation. Those who accept a tikoloshe's offer may indeed benefit from the creature's service, but they must also be very cautious, as tikoloshe are not bound by any promises they make once their original commitment to their creator has been fulfilled. Cunning tikoloshe are known to barter their services for their lives, but only to buy enough time for their new masters to turn their backs.&lt;b&gt;&lt;/p&gt;&lt;p&gt;Variant Tikoloshe&lt;/b&gt;&lt;/p&gt;&lt;p&gt; Depending on the ritual used and the quality of the materials, some tikoloshe look different than the standard dwarf-gremlin variety. Some look like horrid Small werebears in hybrid form, or like a worm-like creature with a dog's head and golden tongue. These variants may or may not have the burned-out eyeholes of the "standard" tikoloshe.&lt;b&gt;&lt;/p&gt;&lt;p&gt;Creating Tikoloshe&lt;/b&gt;&lt;/p&gt;&lt;p&gt; The process of creating a tikoloshe is more complex than for animating most undead creatures, but requires the same fundamental magic. Ultimately, the creation process culminates in the casting of the spell &lt;i&gt;create&lt;/i&gt; undead. In addition to the normal components of the spell, creating a tikoloshe requires the equipment and process previously noted, adding 1 day of effort and 100 gold pieces to the typical requirements of the spell. Typically, a caster loses control over a tikoloshe after the undead performs one service for him, though creators of level 15 or higher retain control.&lt;b&gt;&lt;/p&gt;&lt;p&gt;Tikoloshe in Mythology&lt;/b&gt;&lt;/p&gt;&lt;p&gt; The tikoloshe is an evil zombie or water spirit depicted as a trickster in tales throughout Southern Africa. Able to hurl curses and turn invisible by swallowing pebbles, tikoloshe are described as playing all manner of poltergeist-like tricks on people, although some tales depict them assaulting sleeping women or biting off toes during the night, giving the creatures a more sinister quality. Descriptions of the tikoloshe vary from myth to myth, but most emphasize its gremlin-like features, small stature, and the burned-out holes where its eyes should be. Cultural historians claim that the latter links the creature definitively to Zulu mythology because of the importance of fire in most Zulu legends. To this day, the tikoloshe is synonymous with misfortune, and the creature's name is invoked whenever a person suffers bad luck.&lt;/p&gt;&lt;/h4&gt;&lt;/div&gt;</t>
  </si>
  <si>
    <t>Climb +14</t>
  </si>
  <si>
    <t xml:space="preserve"> Any</t>
  </si>
  <si>
    <t>None</t>
  </si>
  <si>
    <t>Rune Guardian</t>
  </si>
  <si>
    <t>fast healing 1</t>
  </si>
  <si>
    <t>school vulnerability</t>
  </si>
  <si>
    <t>slam +2 (1d2-2)</t>
  </si>
  <si>
    <t>sin magic</t>
  </si>
  <si>
    <t>Spell-Like Abilities (CL 3rd; concentration +4) At will-burning hands (DC 12), color spray (DC 12), hold portal, ray of enfeeblement (DC 12), reduce person (DC 12), sleep (DC 12), summon monster I</t>
  </si>
  <si>
    <t>Str 6, Dex 15, Con -, Int 11, Wis 14, Cha 12</t>
  </si>
  <si>
    <t>10 (can't be tripped)</t>
  </si>
  <si>
    <t>Fly +18, Perception +3, Stealth +12</t>
  </si>
  <si>
    <t>Thassilonian (does not speak)</t>
  </si>
  <si>
    <t xml:space="preserve"> any (Thassilonian ruins)</t>
  </si>
  <si>
    <t>solitary, pair, or syllabary (7 rune guardians, 1 of each sin)</t>
  </si>
  <si>
    <t>A carved rune detaches itself from the wall and floats silently in midair, glowing with arcane energy.</t>
  </si>
  <si>
    <t>Godsmouth Heresy</t>
  </si>
  <si>
    <t>School Vulnerability (Ex) A rune guardian's spell resistance does not apply against spells or effects from its opposition schools. Rune guardians of envy are vulnerable to evocation and necromancy spells, rune guardians of gluttony are vulnerable to abjuration and enchantment spells, rune guardians of greed are vulnerable to enchantment and illusion spells, rune guardians of lust are vulnerable to necromancy and transmutation spells, rune guardians of pride are vulnerable to conjuration and transmutation spells, rune guardians of sloth are vulnerable to evocation and illusion spells, and rune guardians of wrath are vulnerable to abjuration and conjuration spells. Sin Magic (Sp) A rune guardian has a single spell-like ability, usable at will, from the school of magic associated with the reward of rule it represents. Rune guardians of envy cast hold portal, rune guardians of gluttony cast ray of enfeeblement, rune guardians of greed cast reduce person, rune guardians of lust cast sleep, rune guardians of pride cast color spray, rune guardians of sloth cast summon monster I, and rune guardians of wrath cast burning hands.</t>
  </si>
  <si>
    <t>Rune guardians are animated constructs from ancient Thassilon, created by the runelords to guard laboratories, ossuaries, and repositories of lore. Each rune guardian is dedicated to one of the seven rewards of rule (now known as the seven sins of the soul), and empowered with that sin's associated school of magic. As such, there are seven varieties of rune guardian, each recognizable by its shape-that of the Thassilonian rune representing that specific sin and arcane school. (The Thassilonians did not consider divination a separate school). Unlike golems, rune guardians are intelligent, able to follow complex orders and pursue intruders. They were built to coordinate with other servants of the runelords-for example, an envy guardian's hold portal ability is more dangerous when used to lock someone in a room with a servitor monster. A rune guardian is approximately 1 foot in diameter and weighs around 10 pounds. Variant Rune Guardians The statistics presented above represent only the least specimen created by the ancient runelords, with the power of a single 1st-level spell. Other variants exist, with different spell-like abilities or ones of increasing magical power. Rune guardians are always tied to one school of magic, and all of a rune guardian's spelllike abilities must come from that school. For example, a rune guardian of wrath might cast magic missile or shocking grasp instead of burning hands. In addition to the spell-like ability listed above, more powerful rune guardians of gluttony might possess the ability to cast blindness/deafness or ray of exhaustion. Construction A rune guardian's body is carved from a single block of semiprecious stone, then polished and treated with rare dusts and oils worth at least 500 gp. Rune Guardian CL 11th; Price 6,500 gp Construction Requirements Craft Construct, fly, geas/quest, plus burning hands, color spray, hold portal, ray of enfeeblement, reduce person, sleep, or summon monster I, creator must be caster level 11th; Skill Craft (stonecarving) DC 16; Cost 3,500 gp</t>
  </si>
  <si>
    <t>&lt;link rel="stylesheet"href="PF.css"&gt;&lt;div&gt;&lt;h2&gt;Rune Guardian&lt;/h2&gt;&lt;h3&gt;&lt;i&gt;A carved rune detaches itself from the wall and floats silently in midair, glowing with arcane energy.&lt;/i&gt;&lt;/h3&gt;&lt;br&gt;&lt;/div&gt;&lt;div class="heading"&gt;&lt;p class="alignleft"&gt;Rune Guardian&lt;/p&gt;&lt;p class="alignright"&gt;CR 1&lt;/p&gt;&lt;div style="clear: both;"&gt;&lt;/div&gt;&lt;/div&gt;&lt;div&gt;&lt;h5&gt;&lt;b&gt;XP &lt;/b&gt;400&lt;/h5&gt;&lt;h5&gt;N Tiny construct &lt;/h5&gt;&lt;h5&gt;&lt;b&gt;Init &lt;/b&gt;+6; &lt;b&gt;Senses &lt;/b&gt;darkvision 60 ft., low-light vision; Perception +3&lt;/h5&gt;&lt;/div&gt;&lt;hr/&gt;&lt;div&gt;&lt;h5&gt;&lt;b&gt;DEFENSE&lt;/b&gt;&lt;/h5&gt;&lt;/div&gt;&lt;hr/&gt;&lt;div&gt;&lt;h5&gt;&lt;b&gt;AC &lt;/b&gt;14, touch 14, flat-footed 12 (+2 Dex, +2 size)&lt;/h5&gt;&lt;h5&gt;&lt;b&gt;hp &lt;/b&gt;11 (2d10); fast healing 1&lt;/h5&gt;&lt;h5&gt;&lt;b&gt;Fort &lt;/b&gt;+0, &lt;b&gt;Ref &lt;/b&gt;+2, &lt;b&gt;Will &lt;/b&gt;+2&lt;/h5&gt;&lt;h5&gt;&lt;b&gt;Immune &lt;/b&gt;construct traits; &lt;b&gt;SR &lt;/b&gt;12&lt;/h5&gt;&lt;h5&gt;&lt;b&gt;Weaknesses &lt;/b&gt;school vulnerability&lt;/h5&gt;&lt;/div&gt;&lt;hr/&gt;&lt;div&gt;&lt;h5&gt;&lt;b&gt;OFFENSE&lt;/b&gt;&lt;/h5&gt;&lt;/div&gt;&lt;hr/&gt;&lt;div&gt;&lt;h5&gt;&lt;b&gt;Spd &lt;/b&gt;fly 60 ft. (perfect)&lt;/h5&gt;&lt;h5&gt;&lt;b&gt;Melee &lt;/b&gt;slam +2 (1d2-2)&lt;/h5&gt;&lt;h5&gt;&lt;b&gt;Space &lt;/b&gt;5 ft.; &lt;b&gt;Reach &lt;/b&gt;5 ft.&lt;/h5&gt;&lt;h5&gt;&lt;b&gt;Special Attacks &lt;/b&gt;sin magic&lt;/h5&gt;&lt;h5&gt;&lt;b&gt;Spell-Like Abilities&lt;/b&gt; (CL 3rd; concentration +4)&lt;/br&gt;At will&amp;mdash;&lt;i&gt;burning hands&lt;/i&gt; (DC 12), &lt;i&gt;color spray&lt;/i&gt; (DC 12), &lt;i&gt;hold portal&lt;/i&gt;, &lt;i&gt;ray of enfeeblement&lt;/i&gt; (DC 12), &lt;i&gt;reduce person&lt;/i&gt; (DC 12), &lt;i&gt;sleep&lt;/i&gt; (DC 12), &lt;i&gt;summon monster I&lt;/i&gt;&lt;/h5&gt;&lt;/h5&gt;&lt;/div&gt;&lt;hr/&gt;&lt;div&gt;&lt;h5&gt;&lt;b&gt;STATISTICS&lt;/b&gt;&lt;/h5&gt;&lt;/div&gt;&lt;hr/&gt;&lt;div&gt;&lt;h5&gt;&lt;b&gt;Str &lt;/b&gt;6, &lt;b&gt;Dex &lt;/b&gt;15, &lt;b&gt;Con &lt;/b&gt;-, &lt;b&gt;Int &lt;/b&gt; 11, &lt;b&gt;Wis &lt;/b&gt;14, &lt;b&gt;Cha &lt;/b&gt;12&lt;/h5&gt;&lt;h5&gt;&lt;b&gt;Base Atk &lt;/b&gt;+2; &lt;b&gt;CMB &lt;/b&gt;+2; &lt;b&gt;CMD &lt;/b&gt;10 (can't be tripped)&lt;/h5&gt;&lt;h5&gt;&lt;b&gt;Feats &lt;/b&gt;Improved Initiative&lt;/h5&gt;&lt;h5&gt;&lt;b&gt;Skills &lt;/b&gt;Fly +18, Perception +3, Stealth +12&lt;/h5&gt;&lt;h5&gt;&lt;b&gt;Languages &lt;/b&gt;Thassilonian (does not speak)&lt;/h5&gt;&lt;/div&gt;&lt;hr/&gt;&lt;div&gt;&lt;h5&gt;&lt;b&gt;ECOLOGY&lt;/b&gt;&lt;/h5&gt;&lt;/div&gt;&lt;hr/&gt;&lt;div&gt;&lt;h5&gt;&lt;b&gt;Environment &lt;/b&gt; any (Thassilonian ruins)&lt;/h5&gt;&lt;h5&gt;&lt;b&gt;Organization &lt;/b&gt;solitary, pair, or syllabary (7 rune guardians, 1 of each sin)&lt;/h5&gt;&lt;h5&gt;&lt;b&gt;Treasure &lt;/b&gt;none&lt;/h5&gt;&lt;/div&gt;&lt;hr/&gt;&lt;div&gt;&lt;h5&gt;&lt;b&gt;SPECIAL ABILITIES&lt;/b&gt;&lt;/h5&gt;&lt;/div&gt;&lt;hr/&gt;&lt;div&gt;&lt;h5&gt;&lt;b&gt;School Vulnerability (Ex)&lt;/b&gt; A rune guardian's spell resistance does not apply against spells or effects from its opposition schools. Rune guardians of envy are vulnerable to evocation and necromancy spells, rune guardians of gluttony are vulnerable to abjuration and enchantment spells, rune guardians of greed are vulnerable to enchantment and illusion spells, rune guardians of lust are vulnerable to necromancy and transmutation spells, rune guardians of pride are vulnerable to conjuration and transmutation spells, rune guardians of sloth are vulnerable to evocation and illusion spells, and rune guardians of wrath are vulnerable to abjuration and conjuration spells. &lt;/h5&gt;&lt;h5&gt;&lt;b&gt;Sin Magic (Sp)&lt;/b&gt; A rune guardian has a single spell-like ability, usable at will, from the school of magic associated with the reward of rule it represents. Rune guardians of envy cast &lt;i&gt;hold portal&lt;/i&gt;, rune guardians of gluttony cast &lt;i&gt;ray of enfeeblement&lt;/i&gt;, rune guardians of greed cast &lt;i&gt;reduce person&lt;/i&gt;, rune guardians of lust cast &lt;i&gt;sleep&lt;/i&gt;, rune guardians of pride cast &lt;i&gt;color spray&lt;/i&gt;, rune guardians of sloth cast &lt;i&gt;summon monster I&lt;/i&gt;, and rune guardians of wrath cast &lt;i&gt;burning hands&lt;/i&gt;.&lt;/h5&gt;&lt;/div&gt;&lt;br&gt;&lt;div&gt;&lt;h4&gt;&lt;p&gt;&lt;p&gt;Rune guardians are animated constructs from ancient Thassilon, created by the runelords to guard laboratories, ossuaries, and repositories of lore. Each rune guardian is dedicated to one of the seven rewards of rule (now known as the seven sins of the soul), and empowered with that sin's associated school of magic. As such, there are seven varieties of rune guardian, each recognizable by its shape-that of the Thassilonian rune representing that specific sin and arcane school. (The Thassilonians did not consider divination a separate school). Unlike golems, rune guardians are intelligent, able to follow complex orders and pursue intruders. They were built to coordinate with other servants of the runelords-for example, an envy guardian's &lt;i&gt;hold portal&lt;/i&gt; ability is more dangerous when used to lock someone in a room with a servitor monster.&lt;/p&gt;&lt;p&gt;A rune guardian is approximately 1 foot in diameter and weighs around 10 pounds.&lt;br&gt;&lt;b&gt;Variant Rune Guardians &lt;/b&gt;&lt;br&gt;The statistics presented above represent only the least specimen created by the ancient runelords, with the power of a single 1st-level spell.&lt;/p&gt;&lt;p&gt;Other variants exist, with different spell-like abilities or ones of increasing magical power.&lt;/p&gt;&lt;p&gt;Rune guardians are always tied to one school of magic, and all of a rune guardian's spelllike abilities must come from that school. For example, a rune guardian of wrath might cast &lt;i&gt;magic missile&lt;/i&gt; or &lt;i&gt;shocking grasp&lt;/i&gt; instead of &lt;i&gt;burning hands&lt;/i&gt;. In addition to the spell-like ability listed above, more powerful rune guardians of gluttony might possess the ability to cast &lt;i&gt;blindness/deafness&lt;/i&gt; or &lt;i&gt;ray of exhaustion&lt;/i&gt;.&lt;/p&gt;&lt;p&gt;&lt;br&gt;&lt;b&gt;Construction&lt;/b&gt;&lt;br&gt; A rune guardian's body is carved from a single block of semiprecious stone, then polished and treated with rare dusts and oils worth at least 500 gp.&lt;/p&gt;&lt;p&gt;&lt;br&gt;&lt;div class="heading"&gt;&lt;p class="alignleft"&gt;Rune Guardian&lt;div style="clear: both;"&gt;&lt;/div&gt; &lt;b&gt;CL&lt;/b&gt; 11th; &lt;b&gt;Price&lt;/b&gt; 6,500 gp &lt;br&gt;&lt;hr/&gt;&lt;b&gt;Construction&lt;/b&gt;&lt;hr/&gt; &lt;b&gt;Requirements&lt;/b&gt; Craft Construct, &lt;i&gt;fly&lt;/i&gt;, &lt;i&gt;geas/quest&lt;/i&gt;, plus &lt;i&gt;burning hands&lt;/i&gt;, &lt;i&gt;color spray&lt;/i&gt;, &lt;i&gt;hold portal&lt;/i&gt;, &lt;i&gt;ray of enfeeblement&lt;/i&gt;, &lt;i&gt;reduce person&lt;/i&gt;, &lt;i&gt;sleep&lt;/i&gt;, or &lt;i&gt;summon monster I&lt;/i&gt;, creator must be caster level 11th; &lt;b&gt;Skill&lt;/b&gt; Craft (stonecarving) DC 16; &lt;b&gt;Cost&lt;/b&gt; 3,500 gp&lt;/p&gt;&lt;/h4&gt;&lt;/div&gt;</t>
  </si>
  <si>
    <t>Vermlek</t>
  </si>
  <si>
    <t>blindsense 30 ft., darkvision 60 ft., scent;  Perception +8</t>
  </si>
  <si>
    <t>(+3 armor, -1 Dex, +3 natural)</t>
  </si>
  <si>
    <t>Fort +8, Ref +0, Will +5</t>
  </si>
  <si>
    <t>abandon flesh, flesh armor, negative energy affinity</t>
  </si>
  <si>
    <t>longsword +6 (1d8+2/19-20), bite +1 (1d6+1)</t>
  </si>
  <si>
    <t>inhabit body</t>
  </si>
  <si>
    <t>Spell-Like Abilities (CL 3rd; concentration +4)  3/day-mass inflict light wounds (DC 16), spider climb  1/day-gentle repose, summon (level 2, 1d4 dretches, 50%)</t>
  </si>
  <si>
    <t>Str 15, Dex 9, Con 14, Int 12, Wis 13, Cha 12</t>
  </si>
  <si>
    <t>Deceitful, Great Fortitude</t>
  </si>
  <si>
    <t>Bluff +10, Disguise +10 (+18 when inhabiting a corpse), Escape Artist +6 (+14 when not inhabiting a corpse), Knowledge (religion) +8, Perception +8, Sense Motive +8, Use Magic Device +8</t>
  </si>
  <si>
    <t>+8 Disguise when inhabiting a corpse, +8 Escape Artist when not inhabiting a corpse</t>
  </si>
  <si>
    <t xml:space="preserve"> any (Abyss; battlefields and graveyards)</t>
  </si>
  <si>
    <t>solitary or nest (2-20)</t>
  </si>
  <si>
    <t>A corpulent man reels on his feet as if drunk, but a closer inspection reveals the horrific truth-he's not so much reeling as he is seething from within, as if his internal organs were coiling and writhing like a knot of greased snakes. Suddenly, with a hideous retching and tearing sound, the man's face blooms out like a rotten flower and a pallid, five-jawed worm extrudes itself from the ragged hole in the neck where, only a moment before, a head sat.</t>
  </si>
  <si>
    <t>Book of the Damned V2</t>
  </si>
  <si>
    <t>Abandon Flesh (Su) As a swift action, a vermlek can abandon an inhabited body, crawling hideously out of its host and leaving behind an empty sack of skin and bits of gristle. In so doing, it absorbs much of the body's flesh to heal itself, restoring 2d6+3 hit points. A vermlek cannot later reclaim this body with its inhabit body ability.  Flesh Armor (Su) When a vermlek wears a humanoid body (see inhabit body, below), it treats the dead flesh and muscle as armor and gains a +3 armor bonus to its AC.  Inhabit Body (Su) A vermlek can crawl into the body of any dead Medium humanoid, consuming and replacing the bulk of the humanoid's skeleton and internal organs as it does so. This process takes 1d4 rounds for the vermlek to complete, during which it is considered flat-footed.  Once the process is complete, the vermlek appears for all practical purposes to be a living but hideously obese version of the previous humanoid-it gains a +8 racial bonus on Disguise checks to appear as a normal humanoid while wearing a dead body in this manner, but does not gain any of the abilities that the dead creature possessed in life, including natural attacks, unusual movement types, or bonuses to natural armor. It loses its own burrow speed while inhabiting a body, but gains the ability to wield weapons or wear armor shaped for humanoids (although note that the armor bonus granted by wearing armor does not stack with the bonus granted by the vermlek's flesh armor ability).  Negative Energy Affinity (Ex) A vermlek is healed by negative energy and harmed by positive energy as if it were an undead creature.</t>
  </si>
  <si>
    <t>The hideous vermlek demon is one of the lower-ranking members of the demon race, barely above the dretch in power but remarkably more ambitious and intelligent than its pudgy lesser kin. They wriggle and crawl in nauseating numbers in many Abyssal battlefields or graveyards, impatiently awaiting a chance to find a humanoid body to inhabit. Outside of a host body, a vermlek appears like a fatheaded worm with four long tails, each of which ends in a wriggling nest of long filaments. In this form, the vermlek cannot wield weapons, and its bite and spell-like abilities are its only offensive options. A typical vermlek is 7 feet long (with its filaments giving it a further 3 feet of length) and weighs 90 pounds.  Ecology Vermleks form from the souls of those who habitually violated the dead in life, such as graverobbers, necromancers, and necrophiles.  On the Abyss, the vermleks are countless in number. A single sinful soul can spawn dozens if not hundreds of these demons in much the same way that the body the soul leaves behind spawns maggots. A newly formed vermlek can flop and writhe through the stinking Abyssal necropolises and swamps and boneyards for eons before it finds a body to inhabit, but it's much more common for a vermlek to be "harvested" by a more powerful demon for use in a battle. Vermleks harvested in this manner are carried in huge steel cages on the backs of enormous fiendish beasts of burden, such as retrievers, and either sold to powerful Material Plane spellcasters or used in battle against humanoid foes. The classic use for vermleks in such cases is to open the cages containing the worm demons after an initial skirmish or battle so that they can slither out onto the battlefield and claim bodies from the dead, thus recycling the carrion for use in the next battle to come. As vermleks can only inhabit the bodies of humanoids, this tactic isn't as common on the Abyss (where demons typically fight themselves or other outsiders), but in regions of Golarion where demons hold sway, such as the Worldwound or Tanglebriar, their use can be a particularly demoralizing form of psychological combat.  The process by which a vermlek inhabits and controls a dead humanoid is partially biological, partially necromantic.  A vermlek's body is boneless and exceptionally elastic-it can wriggle into a body through the mouth, a wound, or any other opening in less than a minute, eating the bones and organs within with noisy rapidity. It then settles into the cavity thus created, extending its four tails down into the torso and eventually into the hollowed arms and legs of its host, whereupon the filaments at the tips of these tails weave through nerves and muscle like a puppet's strings.  The vermlek can immediately use the body to move about, wield weapons, speak, and otherwise interact with society.  The creature can control the coiling and wriggling of its body to keep its host appearing humanoid, but it can do little about the size of its body-humanoids inhabited by a vermlek always look hideously obese. Worse, the host body, which remains dead, rots normally-a vermlek that does not maintain its body's freshness with gentle repose must abandon the rotting flesh 7 days after inhabiting it to seek out a new host.  Vermleks know that a keen eye that peers into the mouth of a host can quickly undo their deceptions, and as a result they tend to mutter or mumble when speaking to keep from opening their mouths too wide. Many use veils, helms, or scarves to hide their mouths. When confronted in combat, though, a vermlek in a host body quickly abandons its disguise, extending its hideous worm head out through the host's mouth to give itself a secondary bite attack-doing so ruins the host body for further disguise purposes.  Habitat &amp; Society Vermleks can often be found at the sites of vast battlefields on the Abyss where wars with humanoids (fiendish, celestial, or otherwise) have occurred. These sites are particularly common on Kurnugia, where the fiendish gnolls of Lamashtu constantly bicker and war with one another, and on Ishiar, where the fiendish human pirates and scoundrels that dwell upon that ocean's islands wage eternal war. These demons generally spawn in Abyssal realms like Everglut, Uligor, and the Spiral Path, where demon lords associated with the dead or worms rule, and they can be found in great number in those regions' vast graveyards and necropolises.  Although they are often used as disposable infantry in mass battles, vermleks themselves have little taste for such activities and, left to their own desires, prefer to live in hiding among humanoids on the Material Plane if they can find their way into that realm. A vermlek fortunate enough to find itself on the Material Plane enjoys disguising itself as a laborer, gravedigger, dungsweeper, or any other lowclass role in which it can blend in while still having access to the city's dead. A vermlek's ghoulish and taboo lusts are only magnified by its creation, and on the Material Plane, the arrival of one of these filthy demons in a society almost always presages a sudden upswing in scandalously violent or distasteful crime.</t>
  </si>
  <si>
    <t>&lt;link rel="stylesheet"href="PF.css"&gt;&lt;div&gt;&lt;h2&gt;Demon, Vermlek&lt;/h2&gt;&lt;h3&gt;&lt;i&gt;A corpulent man reels on his feet as if drunk, but a closer inspection reveals the horrific truth-he's not so much reeling as he is seething from within, as if his internal organs were coiling and writhing like a knot of greased snakes. Suddenly, with a hideous retching and tearing sound, the man's face blooms out like a rotten flower and a pallid, five-jawed worm extrudes itself from the ragged hole in the neck where, only a moment before, a head sat.&lt;/i&gt;&lt;/h3&gt;&lt;br&gt;&lt;/br&gt;&lt;/div&gt;&lt;div class="heading"&gt;&lt;p class="alignleft"&gt;Vermlek&lt;/p&gt;&lt;p class="alignright"&gt;CR 3&lt;/p&gt;&lt;div style="clear: both;"&gt;&lt;/div&gt;&lt;/div&gt;&lt;div&gt;&lt;h5&gt;&lt;b&gt;XP &lt;/b&gt;800&lt;/h5&gt;&lt;h5&gt;CE Medium outsider (chaotic, demon, evil, extraplanar)&lt;/h5&gt;&lt;h5&gt;&lt;b&gt;Init &lt;/b&gt;-1; &lt;b&gt;Senses &lt;/b&gt;blindsense 30 ft., darkvision 60 ft., scent;  Perception +8&lt;/h5&gt;&lt;/div&gt;&lt;hr/&gt;&lt;div&gt;&lt;h5&gt;&lt;b&gt;DEFENSE&lt;/b&gt;&lt;/h5&gt;&lt;/div&gt;&lt;hr/&gt;&lt;div&gt;&lt;h5&gt;&lt;b&gt;AC &lt;/b&gt;15, touch 9, flat-footed 15 (+3 armor, -1 Dex, +3 natural)&lt;/h5&gt;&lt;h5&gt;&lt;b&gt;hp &lt;/b&gt;30 (4d10+8)&lt;/h5&gt;&lt;h5&gt;&lt;b&gt;Fort &lt;/b&gt;+8, &lt;b&gt;Ref &lt;/b&gt;+0, &lt;b&gt;Will &lt;/b&gt;+5&lt;/h5&gt;&lt;h5&gt;&lt;b&gt;Defensive Abilities &lt;/b&gt;abandon flesh, flesh armor, negative energy affinity; &lt;b&gt;DR &lt;/b&gt;5/cold iron or good; &lt;b&gt;Immune &lt;/b&gt;electricity, poison; &lt;b&gt;Resist &lt;/b&gt;acid 10, cold 10, fire 10; &lt;b&gt;SR &lt;/b&gt;14&lt;/h5&gt;&lt;/div&gt;&lt;hr/&gt;&lt;div&gt;&lt;h5&gt;&lt;b&gt;OFFENSE&lt;/b&gt;&lt;/h5&gt;&lt;/div&gt;&lt;hr/&gt;&lt;div&gt;&lt;h5&gt;&lt;b&gt;Spd &lt;/b&gt;30 ft., burrow 20 ft.&lt;/h5&gt;&lt;h5&gt;&lt;b&gt;Melee &lt;/b&gt;longsword +6 (1d8+2/19-20), bite +1 (1d6+1)&lt;/h5&gt;&lt;h5&gt;&lt;b&gt;Space &lt;/b&gt;5 ft.; &lt;b&gt;Reach &lt;/b&gt;5 ft.&lt;/h5&gt;&lt;h5&gt;&lt;b&gt;Special Attacks &lt;/b&gt;inhabit body&lt;/h5&gt;&lt;h5&gt;&lt;b&gt;Spell-Like Abilities&lt;/b&gt; (CL 3rd; concentration +4)&lt;/br&gt;3/day&amp;mdash;&lt;i&gt;mass inflict light wounds&lt;/i&gt; (DC 16), &lt;i&gt;spider climb&lt;/i&gt;&lt;/br&gt;1/day&amp;mdash;&lt;i&gt;gentle repose&lt;/i&gt;, summon (level 2, 1d4 dretches, 50%)&lt;/h5&gt;&lt;/h5&gt;&lt;/div&gt;&lt;hr/&gt;&lt;div&gt;&lt;h5&gt;&lt;b&gt;STATISTICS&lt;/b&gt;&lt;/h5&gt;&lt;/div&gt;&lt;hr/&gt;&lt;div&gt;&lt;h5&gt;&lt;b&gt;Str &lt;/b&gt;15, &lt;b&gt;Dex &lt;/b&gt;9, &lt;b&gt;Con &lt;/b&gt;14, &lt;b&gt;Int &lt;/b&gt; 12, &lt;b&gt;Wis &lt;/b&gt;13, &lt;b&gt;Cha &lt;/b&gt;12&lt;/h5&gt;&lt;h5&gt;&lt;b&gt;Base Atk &lt;/b&gt;+4; &lt;b&gt;CMB &lt;/b&gt;+6 (+10 grapple); &lt;b&gt;CMD &lt;/b&gt;15&lt;/h5&gt;&lt;h5&gt;&lt;b&gt;Feats &lt;/b&gt;Deceitful, Great Fortitude&lt;/h5&gt;&lt;h5&gt;&lt;b&gt;Skills &lt;/b&gt;Bluff +10, Disguise +10 (+18 when inhabiting a corpse), Escape Artist +6 (+14 when not inhabiting a corpse), Knowledge (religion) +8, Perception +8, Sense Motive +8, Use Magic Device +8; &lt;b&gt;Racial Modifiers &lt;/b&gt;+8 Disguise when inhabiting a corpse, +8 Escape Artist when not inhabiting a corpse&lt;/h5&gt;&lt;h5&gt;&lt;b&gt;Languages &lt;/b&gt;Abyssal, Common; telepathy 100 ft.&lt;/h5&gt;&lt;/div&gt;&lt;hr/&gt;&lt;div&gt;&lt;h5&gt;&lt;b&gt;ECOLOGY&lt;/b&gt;&lt;/h5&gt;&lt;/div&gt;&lt;hr/&gt;&lt;div&gt;&lt;h5&gt;&lt;b&gt;Environment &lt;/b&gt; any (Abyss; battlefields and graveyards)&lt;/h5&gt;&lt;h5&gt;&lt;b&gt;Organization &lt;/b&gt;solitary or nest (2-20)&lt;/h5&gt;&lt;h5&gt;&lt;b&gt;Treasure &lt;/b&gt;standard&lt;/h5&gt;&lt;/div&gt;&lt;hr/&gt;&lt;div&gt;&lt;h5&gt;&lt;b&gt;SPECIAL ABILITIES&lt;/b&gt;&lt;/h5&gt;&lt;/div&gt;&lt;hr/&gt;&lt;div&gt;&lt;h5&gt;&lt;b&gt;Abandon Flesh (Su)&lt;/b&gt; As a swift action, a vermlek can abandon an inhabited body, crawling hideously out of its host and leaving behind an empty sack of skin and bits of gristle. In so doing, it absorbs much of the body's flesh to heal itself, restoring 2d6+3 hit points. A vermlek cannot later reclaim this body with its inhabit body ability.  &lt;/h5&gt;&lt;h5&gt;&lt;b&gt;Flesh Armor (Su)&lt;/b&gt; When a vermlek wears a humanoid body (see inhabit body, below), it treats the dead flesh and muscle as armor and gains a +3 armor bonus to its AC.  &lt;/h5&gt;&lt;h5&gt;&lt;b&gt;Inhabit Body (Su)&lt;/b&gt; A vermlek can crawl into the body of any dead Medium humanoid, consuming and replacing the bulk of the humanoid's skeleton and internal organs as it does so. This process takes 1d4 rounds for the vermlek to complete, during which it is considered flat-footed.  Once the process is complete, the vermlek appears for all practical purposes to be a living but hideously obese version of the previous humanoid-it gains a +8 racial bonus on Disguise checks to appear as a normal humanoid while wearing a dead body in this manner, but does not gain any of the abilities that the dead creature possessed in life, including natural attacks, unusual movement types, or bonuses to natural armor. It loses its own burrow speed while inhabiting a body, but gains the ability to wield weapons or wear armor shaped for humanoids (although note that the armor bonus granted by wearing armor does not stack with the bonus granted by the vermlek's flesh armor ability).  &lt;/h5&gt;&lt;h5&gt;&lt;b&gt;Negative Energy Affinity (Ex)&lt;/b&gt; A vermlek is healed by negative energy and harmed by positive energy as if it were an undead creature.&lt;/h5&gt;&lt;/div&gt;&lt;br&gt;&lt;/br&gt;&lt;div&gt;&lt;h4&gt;&lt;p&gt;&lt;p&gt;The hideous vermlek demon is one of the lower-ranking members of the demon race, barely above the dretch in power but remarkably more ambitious and intelligent than its pudgy lesser kin. They wriggle and crawl in nauseating numbers in many Abyssal battlefields or graveyards, impatiently awaiting a chance to find a humanoid body to inhabit. Outside of a host body, a vermlek appears like a fatheaded worm with four long tails, each of which ends in a wriggling nest of long filaments. In this form, the vermlek cannot wield weapons, and its bite and spell-like abilities are its only offensive options. A typical vermlek is 7 feet long (with its filaments giving it a further 3 feet of length) and weighs 90 pounds.&lt;b&gt;&lt;/p&gt;&lt;p&gt;Ecology&lt;/b&gt;&lt;/p&gt;&lt;p&gt; Vermleks form from the souls of those who habitually violated the dead in life, such as graverobbers, necromancers, and necrophiles.&lt;/p&gt;&lt;p&gt;On the Abyss, the vermleks are countless in number. A single sinful soul can spawn dozens if not hundreds of these demons in much the same way that the body the soul leaves behind spawns maggots. A newly formed vermlek can flop and writhe through the stinking Abyssal necropolises and swamps and boneyards for eons before it finds a body to inhabit, but it's much more common for a vermlek to be "harvested" by a more powerful demon for use in a battle. Vermleks harvested in this manner are carried in huge steel cages on the backs of enormous fiendish beasts of burden, such as retrievers, and either sold to powerful Material Plane spellcasters or used in battle against humanoid foes. The classic use for vermleks in such cases is to open the cages containing the worm demons after an initial skirmish or battle so that they can slither out onto the battlefield and claim bodies from the dead, thus recycling the carrion for use in the next battle to come. As vermleks can only inhabit the bodies of humanoids, this tactic isn't as common on the Abyss (where demons typically fight themselves or other outsiders), but in regions of Golarion where demons hold sway, such as the Worldwound or Tanglebriar, their use can be a particularly demoralizing form of psychological combat.&lt;/p&gt;&lt;p&gt;The process by which a vermlek inhabits and controls a dead humanoid is partially biological, partially necromantic.&lt;/p&gt;&lt;p&gt;A vermlek's body is boneless and exceptionally elastic-it can wriggle into a body through the mouth, a wound, or any other opening in less than a minute, eating the bones and organs within with noisy rapidity. It then settles into the cavity thus created, extending its four tails down into the torso and eventually into the hollowed arms and legs of its host, whereupon the filaments at the tips of these tails weave through nerves and muscle like a puppet's strings.&lt;/p&gt;&lt;p&gt;The vermlek can immediately use the body to move about, wield weapons, speak, and otherwise interact with society.&lt;/p&gt;&lt;p&gt;The creature can control the coiling and wriggling of its body to keep its host appearing humanoid, but it can do little about the size of its body-humanoids inhabited by a vermlek always look hideously obese. Worse, the host body, which remains dead, rots normally-a vermlek that does not maintain its body's freshness with &lt;i&gt;gentle repose&lt;/i&gt; must abandon the rotting flesh 7 days after inhabiting it to seek out a new host.&lt;/p&gt;&lt;p&gt;Vermleks know that a keen eye that peers into the mouth of a host can quickly undo their deceptions, and as a result they tend to mutter or mumble when speaking to keep from opening their mouths too wide. Many use veils, helms, or scarves to hide their mouths. When confronted in combat, though, a vermlek in a host body quickly abandons its disguise, extending its hideous worm head out through the host's mouth to give itself a secondary bite attack-doing so ruins the host body for further disguise purposes.&lt;b&gt;&lt;/p&gt;&lt;p&gt;Habitat &amp; Society&lt;/b&gt;&lt;/p&gt;&lt;p&gt; Vermleks can often be found at the sites of vast battlefields on the Abyss where wars with humanoids (fiendish, celestial, or otherwise) have occurred. These sites are particularly common on Kurnugia, where the fiendish gnolls of Lamashtu constantly bicker and war with one another, and on Ishiar, where the fiendish human pirates and scoundrels that dwell upon that ocean's islands wage eternal war. These demons generally spawn in Abyssal realms like Everglut, Uligor, and the Spiral Path, where demon lords associated with the dead or worms rule, and they can be found in great number in those regions' vast graveyards and necropolises.&lt;/p&gt;&lt;p&gt;Although they are often used as disposable infantry in mass battles, vermleks themselves have little taste for such activities and, left to their own desires, prefer to live in hiding among humanoids on the Material Plane if they can find their way into that realm. A vermlek fortunate enough to find itself on the Material Plane enjoys disguising itself as a laborer, gravedigger, dungsweeper, or any other lowclass role in which it can blend in while still having access to the city's dead. A vermlek's ghoulish and taboo lusts are only magnified by its creation, and on the Material Plane, the arrival of one of these filthy demons in a society almost always presages a sudden upswing in scandalously violent or distasteful crime.&lt;/p&gt;&lt;/h4&gt;&lt;/div&gt;</t>
  </si>
  <si>
    <t>Brimorak</t>
  </si>
  <si>
    <t>(chaotic, demon, evil, extraplanar, fire)</t>
  </si>
  <si>
    <t>smoke breath (5 ft., DC 17)</t>
  </si>
  <si>
    <t>18, touch 14, flat-footed 15</t>
  </si>
  <si>
    <t>(+3 Dex, +4 natural, +1 size)</t>
  </si>
  <si>
    <t>Fort +9, Ref +8, Will +3</t>
  </si>
  <si>
    <t>boiling blood</t>
  </si>
  <si>
    <t>electricity, fire</t>
  </si>
  <si>
    <t>longsword +11/+6 (1d6+3/19-20 plus 1d6 fire), hoof +0  (1d3+1 plus 1d6 fire)</t>
  </si>
  <si>
    <t>breath weapon (20-foot line of boiling blood, 5d6 fire damage, Reflex DC 17 half, usable every 1d4 rounds), burning hooves</t>
  </si>
  <si>
    <t>Spell-Like Abilities (CL 6th; concentration +8)  3/day-dispel magic, heat metal (DC 14), produce flame  1/day-air walk, fireball (DC 15), greater teleport (self plus 50 lbs. of objects only), summon (level 3, 1 brimorak, 50%)</t>
  </si>
  <si>
    <t>Str 17, Dex 16, Con 19, Int 12, Wis 12, Cha 15</t>
  </si>
  <si>
    <t>Combat Casting, Improved Initiative, Weapon Focus (longsword)</t>
  </si>
  <si>
    <t>Acrobatics +12, Bluff +11, Knowledge (engineering) +10, Knowledge (planes) +10, Perception +18, Sense Motive +10, Stealth +16</t>
  </si>
  <si>
    <t>Abyssal, Celestial, Draconic, Ignan; telepathy  100 ft.</t>
  </si>
  <si>
    <t>flaming weapon</t>
  </si>
  <si>
    <t xml:space="preserve"> any (Abyss; volcanic regions)</t>
  </si>
  <si>
    <t>solitary, band (2-6), or platoon (7-16)</t>
  </si>
  <si>
    <t>standard (longsword, other treasure)</t>
  </si>
  <si>
    <t>Standing just over three feet tall, this bestial humanoid wears filthy, tattered robes and has blue-gray skin decorated with strange, coiling stripes. Dark fur grows on its head and arms, and its feet end in burning hooves. Its eyes glow as red as the flaming sword it wields in one hand, and its breath fills the surrounding air with noxious gray smoke.</t>
  </si>
  <si>
    <t>Boiling Blood (Su) A brimorak's blood is boiling hot. It can cough out a hideous amount of this scorching fluid as a breath weapon, but the blood also serves the demon as a defensive ability. Any creature that damages a brimorak with a slashing or piercing melee weapon is sprayed by boiling blood, and takes 1d4 points of fire damage with each successful hit with such a weapon. Creatures using reach weapons are not subject to this damage.  Burning Hooves (Su) A brimorak's hooves burn with fire, leaving scorched hoofprints on wood, stone, and most every other solid surface, yet this supernatural fire does not set alight surfaces the demon treads upon. It does make it easier to track a brimorak, though-Survival checks made to track a brimorak gain a +8 circumstance bonus. Brimoraks use their air walk ability to throw creatures off their trail, or to leave their prints in strange places (like atop roofs) to spread fear and terror. Against a prone foe, a brimorak can make two hoof attacks rather than just one.  Flaming Weapon (Su) As a free action, a brimorak can infuse a wielded melee weapon (including a two-handed weapon, but not a second weapon held in the off-hand) with its fiery nature, allowing it to inflict an additional 1d6 points of fire damage with the weapon. This fire damage stacks with any additional fire damage that the weapon might also inflict. The weapon loses this ability if it leaves the demon's grasp.  Smoke Breath (Su) A brimorak's breath manifests as clouds of foul-smelling smoke when it exhales. This breath surrounds the brimorak out to a radius of 5 feet-while the smoke isn't thick enough to obscure vision or choke foes, it is enough to sicken breathing foes who are not immune to poison. A DC 17 Fortitude save grants immunity to a particular brimorak's breath for 24 hours. The save DC is Constitution-based.</t>
  </si>
  <si>
    <t>Although brimorak demons are generally limited to regions of the Abyss where fire and smoke hold sway, in those regions they are vast in number. Demon lords like Flauros use brimoraks as the primary infantry troops in Abyssal armies-although their command of fire makes them less effective against most fiends, they are particularly devastating against many other foes.  Brimoraks are small in stature, rarely standing over 3 feet in height, yet surprisingly strong for their size. Those who underestimate these demons often don't live to learn of their errors, for brimoraks are quick to press the advantage against larger enemies after softening them up with fire magic. A brimorak's dense musculature and bones result in unexpected weight as well-one of these creatures usually weighs nearly 200 pounds.  Ecology Brimoraks form from the souls of arsonists and those who used fire in life to torture and kill innocent victims- especially witches, heretics, and other such "criminals"-via burning at the stake or on a pyre.  Although a brimorak is not damaged by fire, it still feels the pain of fire as long as it lives-the boiling of its own blood is a constant reminder of its sins from a previous life. This state of constant pain is alleviated somewhat after a brimorak uses one of its fire-based spell-like abilities or its breath weapon-while this has no game effect on the demon, the temporary relief does encourage it to use its magic and breath weapon as often as possible in combat.  Many brimoraks become masochistic creatures as a result of the constant pain. In combat they often display little to no regard for their personal safety, provoking attacks of opportunity or ignoring obvious foes for the chance to hurt a helpless foe. Yet this disregard for safety doesn't descend into truly self-destructive behavior-a brimorak with fewer than half its hit points becomes suddenly more careful about its actions. Unlike most demons, who can teleport at will, brimoraks can only use this powerful spell-like ability once per day, and they generally rely upon it to get themselves out of peril rather than to ambush foes.  Habitat &amp; Society On the Abyss, brimoraks usually serve more powerful demons as taskmasters, thugs, or soldiers. These brimorak demons know little more than battle, and when not fighting together against a foe they tend to fight each other in an endless conf lict for superiority.  On the Material Plane, however, brimoraks take on a much more authoritative role. While most are called via spells like lesser planar ally or lesser planar binding in order to serve mortal spellcasters as minions, now and then a brimorak escapes control and can remain on Golarion. Freed from demonic overlords and binding spellcasters, a brimorak loose on the Material Plane understands that it is viewed as a monster and reacts intelligently-it does not immediately revert to an orgy of arson and destruction, but instead retreats into hiding. Free brimoraks prefer to lurk in rundown slums in large cities, in catacombs or sewers, or in remote wilderness regions. Typically, a lone brimorak seeks out a tribe of savage humanoids like goblins, orcs, gnolls, or barbarians and establishes itself as the dominant force for the tribe by killing its leader and several of the tribe's more powerful members-whatever it takes to get the tribe's survivors to bow down before the demon.  As a result, the majority of brimoraks encountered on the Material Plane are encountered as lone creatures serving as the leaders of tribes of fecund and aggressive humanoids.  Often, and particularly in the case of tribes of superstitious humanoids, the brimorak is regarded as both a chieftain and a god, with tribal adepts actually worshiping the demon out of a mixture of fear and ignorance. Of course, the brimorak is only too pleased to perpetuate such beliefs by requiring frequent sacrifices, using its defensive abilities and spell-like abilities to perform "miracles," and periodically punishing its followers for real or imagined transgressions. Eventually, the brimorak has the tribe so cowed and under his control that he can finally turn to the joys of mayhem by ordering the tribe to take up ill-advised crusades against neighboring tribes or settlements. The brimorak continues to order these attacks on nearby victims until his tribe is destroyed or high-powered opponents arrive to stop it. Brimoraks who are finally confronted by foes capable of defeating them generally don't stay around to defend their followers, but instead simply teleport to some other region, whereupon they begin the process anew by seeking a new tribe of doomed savages to rule.</t>
  </si>
  <si>
    <t>&lt;link rel="stylesheet"href="PF.css"&gt;&lt;div&gt;&lt;h2&gt;Demon, Brimorak&lt;/h2&gt;&lt;h3&gt;&lt;i&gt;Standing just over three feet tall, this bestial humanoid wears filthy, tattered robes and has blue-gray skin decorated with strange, coiling stripes. Dark fur grows on its head and arms, and its feet end in burning hooves. Its eyes glow as red as the flaming sword it wields in one hand, and its breath fills the surrounding air with noxious gray smoke.&lt;/i&gt;&lt;/h3&gt;&lt;br&gt;&lt;/br&gt;&lt;/div&gt;&lt;div class="heading"&gt;&lt;p class="alignleft"&gt;Brimorak&lt;/p&gt;&lt;p class="alignright"&gt;CR 5&lt;/p&gt;&lt;div style="clear: both;"&gt;&lt;/div&gt;&lt;/div&gt;&lt;div&gt;&lt;h5&gt;&lt;b&gt;XP &lt;/b&gt;1,600&lt;/h5&gt;&lt;h5&gt;CE Small outsider (chaotic, demon, evil, extraplanar, fire)&lt;/h5&gt;&lt;h5&gt;&lt;b&gt;Init &lt;/b&gt;+7; &lt;b&gt;Senses &lt;/b&gt;darkvision 60 ft.; Perception +10&lt;/h5&gt;&lt;h5&gt;&lt;b&gt;Aura &lt;/b&gt;smoke breath (5 ft., DC 17)&lt;/h5&gt;&lt;/div&gt;&lt;hr/&gt;&lt;div&gt;&lt;h5&gt;&lt;b&gt;DEFENSE&lt;/b&gt;&lt;/h5&gt;&lt;/div&gt;&lt;hr/&gt;&lt;div&gt;&lt;h5&gt;&lt;b&gt;AC &lt;/b&gt;18, touch 14, flat-footed 15 (+3 Dex, +4 natural, +1 size)&lt;/h5&gt;&lt;h5&gt;&lt;b&gt;hp &lt;/b&gt;57 (6d10+24)&lt;/h5&gt;&lt;h5&gt;&lt;b&gt;Fort &lt;/b&gt;+9, &lt;b&gt;Ref &lt;/b&gt;+8, &lt;b&gt;Will &lt;/b&gt;+3&lt;/h5&gt;&lt;h5&gt;&lt;b&gt;Defensive Abilities &lt;/b&gt;boiling blood; &lt;b&gt;DR &lt;/b&gt;5/cold iron or good; &lt;b&gt;Immune &lt;/b&gt;electricity, fire; &lt;b&gt;Resist &lt;/b&gt;acid 10, cold 10; &lt;b&gt;SR &lt;/b&gt;16&lt;/h5&gt;&lt;h5&gt;&lt;b&gt;Weaknesses &lt;/b&gt;vulnerable to cold&lt;/h5&gt;&lt;/div&gt;&lt;hr/&gt;&lt;div&gt;&lt;h5&gt;&lt;b&gt;OFFENSE&lt;/b&gt;&lt;/h5&gt;&lt;/div&gt;&lt;hr/&gt;&lt;div&gt;&lt;h5&gt;&lt;b&gt;Spd &lt;/b&gt;30 ft.&lt;/h5&gt;&lt;h5&gt;&lt;b&gt;Melee &lt;/b&gt;longsword +11/+6 (1d6+3/19-20 plus 1d6 fire), hoof +0  (1d3+1 plus 1d6 fire)&lt;/h5&gt;&lt;h5&gt;&lt;b&gt;Space &lt;/b&gt;5 ft.; &lt;b&gt;Reach &lt;/b&gt;5 ft.&lt;/h5&gt;&lt;h5&gt;&lt;b&gt;Special Attacks &lt;/b&gt;breath weapon (20-foot line of boiling blood, 5d6 fire damage, Reflex DC 17 half, usable every 1d4 rounds), burning hooves&lt;/h5&gt;&lt;h5&gt;&lt;b&gt;Spell-Like Abilities&lt;/b&gt; (CL 6th; concentration +8)&lt;/br&gt;3/day&amp;mdash;&lt;i&gt;dispel magic&lt;/i&gt;, &lt;i&gt;heat metal&lt;/i&gt; (DC 14), &lt;i&gt;produce flame&lt;/i&gt;&lt;/br&gt;1/day&amp;mdash;&lt;i&gt;air walk&lt;/i&gt;, &lt;i&gt;fireball&lt;/i&gt; (DC 15), &lt;i&gt;greater teleport&lt;/i&gt; (self plus 50 lbs. of objects only), summon (level 3, 1 brimorak, 50%)&lt;/h5&gt;&lt;/h5&gt;&lt;/div&gt;&lt;hr/&gt;&lt;div&gt;&lt;h5&gt;&lt;b&gt;STATISTICS&lt;/b&gt;&lt;/h5&gt;&lt;/div&gt;&lt;hr/&gt;&lt;div&gt;&lt;h5&gt;&lt;b&gt;Str &lt;/b&gt;17, &lt;b&gt;Dex &lt;/b&gt;16, &lt;b&gt;Con &lt;/b&gt;19, &lt;b&gt;Int &lt;/b&gt; 12, &lt;b&gt;Wis &lt;/b&gt;12, &lt;b&gt;Cha &lt;/b&gt;15&lt;/h5&gt;&lt;h5&gt;&lt;b&gt;Base Atk &lt;/b&gt;+6; &lt;b&gt;CMB &lt;/b&gt;+8; &lt;b&gt;CMD &lt;/b&gt;21&lt;/h5&gt;&lt;h5&gt;&lt;b&gt;Feats &lt;/b&gt;Combat Casting, Improved Initiative, Weapon Focus (longsword)&lt;/h5&gt;&lt;h5&gt;&lt;b&gt;Skills &lt;/b&gt;Acrobatics +12, Bluff +11, Knowledge (engineering) +10, Knowledge (planes) +10, Perception +18, Sense Motive +10, Stealth +16; &lt;b&gt;Racial Modifiers &lt;/b&gt;+8 Perception&lt;/h5&gt;&lt;h5&gt;&lt;b&gt;Languages &lt;/b&gt;Abyssal, Celestial, Draconic, Ignan; telepathy  100 ft.&lt;/h5&gt;&lt;h5&gt;&lt;b&gt;SQ &lt;/b&gt;flaming weapon&lt;/h5&gt;&lt;/div&gt;&lt;hr/&gt;&lt;div&gt;&lt;h5&gt;&lt;b&gt;ECOLOGY&lt;/b&gt;&lt;/h5&gt;&lt;/div&gt;&lt;hr/&gt;&lt;div&gt;&lt;h5&gt;&lt;b&gt;Environment &lt;/b&gt; any (Abyss; volcanic regions)&lt;/h5&gt;&lt;h5&gt;&lt;b&gt;Organization &lt;/b&gt;solitary, band (2-6), or platoon (7-16)&lt;/h5&gt;&lt;h5&gt;&lt;b&gt;Treasure &lt;/b&gt;standard (longsword, other treasure)&lt;/h5&gt;&lt;/div&gt;&lt;hr/&gt;&lt;div&gt;&lt;h5&gt;&lt;b&gt;SPECIAL ABILITIES&lt;/b&gt;&lt;/h5&gt;&lt;/div&gt;&lt;hr/&gt;&lt;div&gt;&lt;h5&gt;&lt;b&gt;Boiling Blood (Su)&lt;/b&gt; A brimorak's blood is boiling hot. It can cough out a hideous amount of this scorching fluid as a breath weapon, but the blood also serves the demon as a defensive ability. Any creature that damages a brimorak with a slashing or piercing melee weapon is sprayed by boiling blood, and takes 1d4 points of fire damage with each successful hit with such a weapon. Creatures using reach weapons are not subject to this damage.  &lt;/h5&gt;&lt;h5&gt;&lt;b&gt;Burning Hooves (Su)&lt;/b&gt; A brimorak's hooves burn with fire, leaving scorched hoofprints on wood, stone, and most every other solid surface, yet this supernatural fire does not set alight surfaces the demon treads upon. It does make it easier to track a brimorak, though-Survival checks made to track a brimorak gain a +8 circumstance bonus. Brimoraks use their &lt;i&gt;air walk&lt;/i&gt; ability to throw creatures off their trail, or to leave their prints in strange places (like atop roofs) to spread fear and terror. Against a prone foe, a brimorak can make two hoof attacks rather than just one.  &lt;/h5&gt;&lt;h5&gt;&lt;b&gt;Flaming Weapon (Su)&lt;/b&gt; As a free action, a brimorak can infuse a wielded melee weapon (including a two-handed weapon, but not a second weapon held in the off-hand) with its fiery nature, allowing it to inflict an additional 1d6 points of fire damage with the weapon. This fire damage stacks with any additional fire damage that the weapon might also inflict. The weapon loses this ability if it leaves the demon's grasp.  &lt;/h5&gt;&lt;h5&gt;&lt;b&gt;Smoke Breath (Su)&lt;/b&gt; A brimorak's breath manifests as clouds of foul-smelling smoke when it exhales. This breath surrounds the brimorak out to a radius of 5 feet-while the smoke isn't thick enough to obscure vision or choke foes, it is enough to sicken breathing foes who are not immune to poison. A DC 17 Fortitude save grants immunity to a particular brimorak's breath for 24 hours. The save DC is Constitution-based.&lt;/h5&gt;&lt;/div&gt;&lt;br&gt;&lt;/br&gt;&lt;div&gt;&lt;h4&gt;&lt;p&gt;&lt;p&gt;Although brimorak demons are generally limited to regions of the Abyss where fire and smoke hold sway, in those regions they are vast in number. Demon lords like Flauros use brimoraks as the primary infantry troops in Abyssal armies-although their command of fire makes them less effective against most fiends, they are particularly devastating against many other foes.&lt;/p&gt;&lt;p&gt;Brimoraks are small in stature, rarely standing over 3 feet in height, yet surprisingly strong for their size. Those who underestimate these demons often don't live to learn of their errors, for brimoraks are quick to press the advantage against larger enemies after softening them up with fire magic. A brimorak's dense musculature and bones result in unexpected weight as well-one of these creatures usually weighs nearly 200 pounds.&lt;b&gt;&lt;/p&gt;&lt;p&gt;Ecology&lt;/b&gt;&lt;/p&gt;&lt;p&gt; Brimoraks form from the souls of arsonists and those who used fire in life to torture and kill innocent victims- especially witches, heretics, and other such "criminals"-via burning at the stake or on a pyre.&lt;/p&gt;&lt;p&gt;Although a brimorak is not damaged by fire, it still feels the pain of fire as long as it lives-the boiling of its own blood is a constant reminder of its sins from a previous life. This state of constant pain is alleviated somewhat after a brimorak uses one of its fire-based spell-like abilities or its breath weapon-while this has no game effect on the demon, the temporary relief does encourage it to use its magic and breath weapon as often as possible in combat.&lt;/p&gt;&lt;p&gt;Many brimoraks become masochistic creatures as a result of the constant pain. In combat they often display little to no regard for their personal safety, provoking attacks of opportunity or ignoring obvious foes for the chance to hurt a helpless foe. Yet this disregard for safety doesn't descend into truly self-destructive behavior-a brimorak with fewer than half its hit points becomes suddenly more careful about its actions. Unlike most demons, who can teleport at will, brimoraks can only use this powerful spell-like ability once per day, and they generally rely upon it to get themselves out of peril rather than to ambush foes.&lt;b&gt;&lt;/p&gt;&lt;p&gt;Habitat &amp; Society&lt;/b&gt;&lt;/p&gt;&lt;p&gt; On the Abyss, brimoraks usually serve more powerful demons as taskmasters, thugs, or soldiers. These brimorak demons know little more than battle, and when not fighting together against a foe they tend to fight each other in an endless conf lict for superiority.&lt;/p&gt;&lt;p&gt;On the Material Plane, however, brimoraks take on a much more authoritative role. While most are called via spells like &lt;i&gt;lesser planar ally&lt;/i&gt; or &lt;i&gt;lesser planar binding&lt;/i&gt; in order to serve mortal spellcasters as minions, now and then a brimorak escapes control and can remain on Golarion. Freed from demonic overlords and binding spellcasters, a brimorak loose on the Material Plane understands that it is viewed as a monster and reacts intelligently-it does not immediately revert to an orgy of arson and destruction, but instead retreats into hiding. Free brimoraks prefer to lurk in rundown slums in large cities, in catacombs or sewers, or in remote wilderness regions. Typically, a lone brimorak seeks out a tribe of savage humanoids like goblins, orcs, gnolls, or barbarians and establishes itself as the dominant force for the tribe by killing its leader and several of the tribe's more powerful members-whatever it takes to get the tribe's survivors to bow down before the demon.&lt;/p&gt;&lt;p&gt;As a result, the majority of brimoraks encountered on the Material Plane are encountered as lone creatures serving as the leaders of tribes of fecund and aggressive humanoids.&lt;/p&gt;&lt;p&gt;Often, and particularly in the case of tribes of superstitious humanoids, the brimorak is regarded as both a chieftain and a god, with tribal adepts actually worshiping the demon out of a mixture of fear and ignorance. Of course, the brimorak is only too pleased to perpetuate such beliefs by requiring frequent sacrifices, using its defensive abilities and spell-like abilities to perform "miracles," and periodically punishing its followers for real or imagined transgressions. Eventually, the brimorak has the tribe so cowed and under his control that he can finally turn to the joys of mayhem by ordering the tribe to take up ill-advised crusades against neighboring tribes or settlements. The brimorak continues to order these attacks on nearby victims until his tribe is destroyed or high-powered opponents arrive to stop it. Brimoraks who are finally confronted by foes capable of defeating them generally don't stay around to defend their followers, but instead simply teleport to some other region, whereupon they begin the process anew by seeking a new tribe of doomed savages to rule.&lt;/p&gt;&lt;/h4&gt;&lt;/div&gt;</t>
  </si>
  <si>
    <t>Seraptis</t>
  </si>
  <si>
    <t>darkvision 60 ft., deathwatch, true seeing;  Perception +30</t>
  </si>
  <si>
    <t>gaze of despair (30 ft., DC 22), unholy aura (DC 23)</t>
  </si>
  <si>
    <t>30, touch 20, flat-footed 24</t>
  </si>
  <si>
    <t>(+4 deflection, +6 Dex, +10 natural)</t>
  </si>
  <si>
    <t>Fort +18, Ref +11, Will +13</t>
  </si>
  <si>
    <t>bloodless</t>
  </si>
  <si>
    <t>bleed, electricity, poison</t>
  </si>
  <si>
    <t>acid 10, cold 10,  fire 10</t>
  </si>
  <si>
    <t>+1 wounding scimitar +22/+17/+12 (1d6+7/15-20), 3 claws  +19 (1d6+3 plus grab), gore +19 (2d6+3)</t>
  </si>
  <si>
    <t>compelling domination, ravenous embrace</t>
  </si>
  <si>
    <t>Spell-Like Abilities (CL 15th; concentration +20)  Constant-deathwatch, true seeing, unholy aura (DC 23)  At will-crushing despair (DC 18), dispel magic, greater teleport (self plus 50 lbs. of objects only), telekinesis (DC 20)  3/day-confusion (DC 19), demand (DC 23), dominate person (DC 19), fly  1/day-symbol of insanity (DC 23), summon (level 5, 1 seraptis 20% or 1 glabrezu 40%)</t>
  </si>
  <si>
    <t>Str 22, Dex 23, Con 28, Int 16, Wis 19, Cha 21</t>
  </si>
  <si>
    <t>Bleeding Critical, Combat Reflexes, Critical Focus, Improved Critical (scimitar), Improved Initiative, Multiattack, Power Attack, Vital Strike</t>
  </si>
  <si>
    <t>Acrobatics +24 (+32 jump), Bluff +23, Fly +24, Intimidate +23, Knowledge (planes) +21, Knowledge (religion) +21, Perception +30, Sense Motive +22, Stealth +24</t>
  </si>
  <si>
    <t>solitary or cult (1 seraptis plus 1-2 glabrezus and 2-6 succubi)</t>
  </si>
  <si>
    <t>double (+1 wounding scimitar, other treasure)</t>
  </si>
  <si>
    <t>This demonic woman's flesh is pale and clammy, as if her body had been drained of blood via the numerous deep, raw slashes upon her four arms. As she moves, these gashes open like mouths, displaying row upon row of razor-sharp teeth.</t>
  </si>
  <si>
    <t>Bloodless (Ex) A seraptis's body is not completely bloodless, but what blood its body does contain is typically blood taken from its previous victims-the blood that flows through the demon's atrophied veins does nothing to give it life. Its wounds do not bleed, and it is immune to bleed effects and to attacks that utilize blood drain to function.  Sneak attacks, critical hits, and similar attacks function normally on a seraptis, although if such effects would normally cause bleed damage, those additional effects do not work.  Compelling Domination (Su) When a seraptis uses dominate person (as a spell or spell-like ability), its victims do not actively resist the control and do not gain a new saving throw when ordered to take actions against their nature unless those actions are obviously self-destructive, in which case the victim does get a new saving throw with a +2 bonus to escape the effects of the domination.  Gaze of Despair (Su) A seraptis's gaze fills the minds of those within 30 feet with overwhelming and soul-crushing despair. Anyone who fails a DC 22 Will save upon being exposed to a seraptis's gaze immediately takes 1d6 points of Charisma drain and is staggered for 1d6 rounds. If the Charisma drain would normally reduce a creature's Charisma to 0, that creature instead succumbs to overwhelming suicidal urges and attempts to end its life by the most convenient method at hand, subject to GM discretion. (In most cases, this effect causes a creature to make a coup de grace attempt on itself, but if a more dramatic method of self-destruction is available, the creature takes that action.) Once a creature reaches this suicidal state of despair, it remains in that state until its Charisma score is restored to its normal maximum-if methods of restoring lost Charisma are not available, the suicidal victim must be restrained at all times to prevent attempts to kill itself. This is a mind-affecting effect. The save DC is Charisma-based.  Grab (Ex) A seraptis gains a cumulative +4 bonus on grapple attempts for each successive claw attack that hits in a single round, provided the claw attacks all hit the same target. If she grabs a foe, she can use her ravenous embrace.  Ravenous Embrace (Su) Once per round, a creature grappling or grappled by a seraptis can be attacked by the ravenous, toothed wounds that decorate a seraptis's arms. These teeth bite and chew, inflicting an automatic 4d6+12 points of damage each round-in addition, the wounds caused by the ravenous embrace cause 2d6 bleed and 1d4 points of Strength drain as the seraptis drinks away the victim's blood and other vital fluids. As long as the seraptis is within 30 feet of a foe suffering bleed damage from her ravenous embrace, the blood that flows from the victim writhes through the air into the seraptis's arm maws, healing the seraptis by an amount equal to the amount caused by that round's bleed effect.</t>
  </si>
  <si>
    <t>Statuesque and hauntingly beautiful (at least, until the toothy wounds on their arms gape open), seraptis demons are the favored minions of the demon lord Sif kesh, although they also often serve other demon lords (particularly Nocticula and Socothbenoth). Formidable combatants, seraptis demons typically function as bodyguards or lone champions for their masters, but many of these demons have achieved greater glory on their own as rulers of subdomains in greater Abyssal realms.  A seraptis demon stands 7 feet tall and weighs 230 pounds.  Ecology Seraptis demons form from the souls of those who, in the act of committing suicide, caused an unusual amount of despair, destruction, or mayhem. A quiet death in a dark room might result in the soul becoming a seraptis if the victim was a wellknown and beloved political figure whose suicide compelled his followers to riot and murder. A plunge from a high tower into a crowded marketplace might result in a small amount of collateral damage if the jumper lands atop a passerby, but this would not normally doom the suicide to existence as a seraptis. Suicide by detonating a necklace of fireballs in the middle of a wedding, on the other hand, would likely result in the dead soul becoming a seraptis.  With one exception, those who deliberately commit suicide in an attempt to have their souls transform into seraptis demons instead find themselves manifesting upon the Abyss as larvae-the Abyss does not reward deliberate suicide with such power as a seraptis wields. The one exception is in the case of a powerful worshiper of the demon lord Sif kesh. The ritual by which such a worshiper can transcend mortal life and transform into a seraptis is one of the cult's most closely guarded secrets, and one that is only revealed to the most heretical and deviant of the faithful. Seraptis demons formed in this manner always retain their previous life's personality and memories, although they lose all class-based abilities in the transition.  Habitat &amp; Society Although the seraptis champions and assassins who serve Sif kesh and other demon lords are well feared, the true terrors of their kind are those who have broken free from servitude to more powerful demons and, in so doing, have established themselves as ruling forces. Known collectively as the Dolorous Sisters, these demons are all advanced serapti with several class levels, ranging from CR 19 to CR 22. These seraptis demons are all ex-worshipers of Sif kesh who have undergone the secret suicide ritual to transform into demons, but in true heretical style, they no longer directly serve the Sacred Whore. None have yet ascended to the vaunted rank of nascent demon lord, for the Dolorous Sisters hope to someday transcend as a group into a full-f ledged demon lord by undertaking a hideous suicide pact, bypassing the convoluted and dangerous step of nascence most demon lords must endure. In true Abyssal form, though, the Dolorous Sisters have long been plagued by internal bickering, treachery, and clandestine assassinations.  They require 23 members before they can even begin their suicide ritual, and while the sisters' numbers have grown steadily (if slowly) since their initial formation eons ago, they have yet to reach that key number. The Dolorous Sisters do not dwell together-rather, they keep palaces built upon different themes that match their own favored methods of suicide scattered throughout the Abyssal cities of Diovengia, Vantian, and Yanaron, as well as various cities located on remote Midnight Isles. Portals sometimes connect some of these palaces as alliances grow between the demons, yet the constant threat of betrayal ensures that these portals remain among the most heavily guarded parts of each domicile.</t>
  </si>
  <si>
    <t>&lt;link rel="stylesheet"href="PF.css"&gt;&lt;div&gt;&lt;h2&gt;Demon, Seraptis&lt;/h2&gt;&lt;h3&gt;&lt;i&gt;This demonic woman's flesh is pale and clammy, as if her body had been drained of blood via the numerous deep, raw slashes upon her four arms. As she moves, these gashes open like mouths, displaying row upon row of razor-sharp teeth.&lt;/i&gt;&lt;/h3&gt;&lt;br&gt;&lt;/br&gt;&lt;/div&gt;&lt;div class="heading"&gt;&lt;p class="alignleft"&gt;Seraptis&lt;/p&gt;&lt;p class="alignright"&gt;CR 15&lt;/p&gt;&lt;div style="clear: both;"&gt;&lt;/div&gt;&lt;/div&gt;&lt;div&gt;&lt;h5&gt;&lt;b&gt;XP &lt;/b&gt;51,200&lt;/h5&gt;&lt;h5&gt;CE Medium outsider (chaotic, demon, evil, extraplanar)&lt;/h5&gt;&lt;h5&gt;&lt;b&gt;Init &lt;/b&gt;+10; &lt;b&gt;Senses &lt;/b&gt;darkvision 60 ft., &lt;i&gt;deathwatch&lt;/i&gt;, &lt;i&gt;true&lt;/i&gt; seeing;  Perception +30&lt;/h5&gt;&lt;h5&gt;&lt;b&gt;Aura &lt;/b&gt;gaze of despair (30 ft., DC 22), &lt;i&gt;unholy aura&lt;/i&gt; (DC 23)&lt;/h5&gt;&lt;/div&gt;&lt;hr/&gt;&lt;div&gt;&lt;h5&gt;&lt;b&gt;DEFENSE&lt;/b&gt;&lt;/h5&gt;&lt;/div&gt;&lt;hr/&gt;&lt;div&gt;&lt;h5&gt;&lt;b&gt;AC &lt;/b&gt;30, touch 20, flat-footed 24 (+4 deflection, +6 Dex, +10 natural)&lt;/h5&gt;&lt;h5&gt;&lt;b&gt;hp &lt;/b&gt;217 (15d10+135)&lt;/h5&gt;&lt;h5&gt;&lt;b&gt;Fort &lt;/b&gt;+18, &lt;b&gt;Ref &lt;/b&gt;+11, &lt;b&gt;Will &lt;/b&gt;+13&lt;/h5&gt;&lt;h5&gt;&lt;b&gt;Defensive Abilities &lt;/b&gt;bloodless; &lt;b&gt;DR &lt;/b&gt;10/cold iron and good; &lt;b&gt;Immune &lt;/b&gt;bleed, electricity, poison; &lt;b&gt;Resist &lt;/b&gt;acid 10, cold 10,  fire 10; &lt;b&gt;SR &lt;/b&gt;26&lt;/h5&gt;&lt;/div&gt;&lt;hr/&gt;&lt;div&gt;&lt;h5&gt;&lt;b&gt;OFFENSE&lt;/b&gt;&lt;/h5&gt;&lt;/div&gt;&lt;hr/&gt;&lt;div&gt;&lt;h5&gt;&lt;b&gt;Spd &lt;/b&gt;50 ft.&lt;/h5&gt;&lt;h5&gt;&lt;b&gt;Melee &lt;/b&gt;&lt;i&gt;&lt;i&gt;+1 wounding scimitar&lt;/i&gt;&lt;/i&gt; +22/+17/+12 (1d6+7/15-20), 3 claws  +19 (1d6+3 plus grab), gore +19 (2d6+3)&lt;/h5&gt;&lt;h5&gt;&lt;b&gt;Space &lt;/b&gt;5 ft.; &lt;b&gt;Reach &lt;/b&gt;5 ft.&lt;/h5&gt;&lt;h5&gt;&lt;b&gt;Special Attacks &lt;/b&gt;compelling domination, ravenous embrace&lt;/h5&gt;&lt;h5&gt;&lt;b&gt;Spell-Like Abilities&lt;/b&gt; (CL 15th; concentration +20)&lt;/br&gt;Constant&amp;mdash;&lt;i&gt;deathwatch&lt;/i&gt;, &lt;i&gt;true&lt;/i&gt; seeing, &lt;i&gt;unholy aura&lt;/i&gt; (DC 23)&lt;/br&gt;At will&amp;mdash;&lt;i&gt;crushing despair&lt;/i&gt; (DC 18), &lt;i&gt;dispel magic&lt;/i&gt;, &lt;i&gt;greater teleport&lt;/i&gt; (self plus 50 lbs. of objects only), &lt;i&gt;telekinesis&lt;/i&gt; (DC 20)&lt;/br&gt;3/day&amp;mdash;&lt;i&gt;confusion&lt;/i&gt; (DC 19), &lt;i&gt;demand&lt;/i&gt; (DC 23), &lt;i&gt;dominate person&lt;/i&gt; (DC 19), &lt;i&gt;fly&lt;/i&gt;&lt;/br&gt;1/day&amp;mdash;&lt;i&gt;symbol of insanity&lt;/i&gt; (DC 23), summon (level 5, 1 seraptis 20% or 1 glabrezu 40%)&lt;/h5&gt;&lt;/h5&gt;&lt;/div&gt;&lt;hr/&gt;&lt;div&gt;&lt;h5&gt;&lt;b&gt;STATISTICS&lt;/b&gt;&lt;/h5&gt;&lt;/div&gt;&lt;hr/&gt;&lt;div&gt;&lt;h5&gt;&lt;b&gt;Str &lt;/b&gt;22, &lt;b&gt;Dex &lt;/b&gt;23, &lt;b&gt;Con &lt;/b&gt;28, &lt;b&gt;Int &lt;/b&gt; 16, &lt;b&gt;Wis &lt;/b&gt;19, &lt;b&gt;Cha &lt;/b&gt;21&lt;/h5&gt;&lt;h5&gt;&lt;b&gt;Base Atk &lt;/b&gt;+15; &lt;b&gt;CMB &lt;/b&gt;+21 (+25 grapple); &lt;b&gt;CMD &lt;/b&gt;41&lt;/h5&gt;&lt;h5&gt;&lt;b&gt;Feats &lt;/b&gt;Bleeding Critical, Combat Reflexes, Critical Focus, Improved Critical (scimitar), Improved Initiative, Multiattack, Power Attack, Vital Strike&lt;/h5&gt;&lt;h5&gt;&lt;b&gt;Skills &lt;/b&gt;Acrobatics +24 (+32 jump), Bluff +23, Fly +24, Intimidate +23, Knowledge (planes) +21, Knowledge (religion) +21, Perception +30, Sense Motive +22, Stealth +24; &lt;b&gt;Racial Modifiers &lt;/b&gt;+8 Perception&lt;/h5&gt;&lt;h5&gt;&lt;b&gt;Languages &lt;/b&gt;Abyssal, Celestial, Draconic; telepathy 100 ft.&lt;/h5&gt;&lt;/div&gt;&lt;hr/&gt;&lt;div&gt;&lt;h5&gt;&lt;b&gt;ECOLOGY&lt;/b&gt;&lt;/h5&gt;&lt;/div&gt;&lt;hr/&gt;&lt;div&gt;&lt;h5&gt;&lt;b&gt;Environment &lt;/b&gt; any (Abyss)&lt;/h5&gt;&lt;h5&gt;&lt;b&gt;Organization &lt;/b&gt;solitary or cult (1 seraptis plus 1-2 glabrezus and 2-6 succubi)&lt;/h5&gt;&lt;h5&gt;&lt;b&gt;Treasure &lt;/b&gt;double (&lt;i&gt;+1 wounding scimitar&lt;/i&gt;, other treasure)&lt;/h5&gt;&lt;/div&gt;&lt;hr/&gt;&lt;div&gt;&lt;h5&gt;&lt;b&gt;SPECIAL ABILITIES&lt;/b&gt;&lt;/h5&gt;&lt;/div&gt;&lt;hr/&gt;&lt;div&gt;&lt;h5&gt;&lt;b&gt;Bloodless (Ex)&lt;/b&gt; A seraptis's body is not completely bloodless, but what blood its body does contain is typically blood taken from its previous victims-the blood that flows through the demon's atrophied veins does nothing to give it life. Its wounds do not bleed, and it is immune to bleed effects and to attacks that utilize blood drain to function.  Sneak attacks, critical hits, and similar attacks function normally on a seraptis, although if such effects would normally cause bleed damage, those additional effects do not work.  &lt;/h5&gt;&lt;h5&gt;&lt;b&gt;Compelling Domination (Su)&lt;/b&gt; When a seraptis uses &lt;i&gt;dominate person&lt;/i&gt; (as a spell or spell-like ability), its victims do not actively resist the control and do not gain a new saving throw when ordered to take actions against their nature unless those actions are obviously self-destructive, in which case the victim does get a new saving throw with a +2 bonus to escape the effects of the domination.  &lt;/h5&gt;&lt;h5&gt;&lt;b&gt;Gaze of Despair (Su)&lt;/b&gt; A seraptis's gaze fills the minds of those within 30 feet with overwhelming and soul-&lt;i&gt;crushing despair&lt;/i&gt;. Anyone who fails a DC 22 Will save upon being exposed to a seraptis's gaze immediately takes 1d6 points of Charisma drain and is staggered for 1d6 rounds. If the Charisma drain would normally reduce a creature's Charisma to 0, that creature instead succumbs to overwhelming suicidal urges and attempts to end its life by the most convenient method at hand, subject to GM discretion. (In most cases, this effect causes a creature to make a coup de grace attempt on itself, but if a more dramatic method of self-destruction is available, the creature takes that action.) Once a creature reaches this suicidal state of despair, it remains in that state until its Charisma score is restored to its normal maximum-if methods of restoring lost Charisma are not available, the suicidal victim must be restrained at all times to prevent attempts to kill itself. This is a mind-affecting effect. The save DC is Charisma-based.  &lt;/h5&gt;&lt;h5&gt;&lt;b&gt;Grab (Ex)&lt;/b&gt; A seraptis gains a cumulative +4 bonus on grapple attempts for each successive claw attack that hits in a single round, provided the claw attacks all hit the same target. If she grabs a foe, she can use her ravenous embrace.  &lt;/h5&gt;&lt;h5&gt;&lt;b&gt;Ravenous Embrace (Su)&lt;/b&gt; Once per round, a creature grappling or grappled by a seraptis can be attacked by the ravenous, toothed wounds that decorate a seraptis's arms. These teeth bite and chew, inflicting an automatic 4d6+12 points of damage each round-in addition, the wounds caused by the ravenous embrace cause 2d6 bleed and 1d4 points of Strength drain as the seraptis drinks away the victim's blood and other vital fluids. As long as the seraptis is within 30 feet of a foe suffering bleed damage from her ravenous embrace, the blood that flows from the victim writhes through the air into the seraptis's arm maws, healing the seraptis by an amount equal to the amount caused by that round's bleed effect.&lt;/h5&gt;&lt;/div&gt;&lt;br&gt;&lt;/br&gt;&lt;div&gt;&lt;h4&gt;&lt;p&gt;&lt;p&gt;Statuesque and hauntingly beautiful (at least, until the toothy wounds on their arms gape open), seraptis demons are the favored minions of the demon lord Sif kesh, although they also often serve other demon lords (particularly Nocticula and Socothbenoth). Formidable combatants, seraptis demons typically function as bodyguards or lone champions for their masters, but many of these demons have achieved greater glory on their own as rulers of subdomains in greater Abyssal realms.&lt;/p&gt;&lt;p&gt;A seraptis demon stands 7 feet tall and weighs 230 pounds.&lt;b&gt;&lt;/p&gt;&lt;p&gt;Ecology&lt;/b&gt;&lt;/p&gt;&lt;p&gt; Seraptis demons form from the souls of those who, in the act of committing suicide, caused an unusual amount of despair, destruction, or mayhem. A quiet death in a dark room might result in the soul becoming a seraptis if the victim was a wellknown and beloved political figure whose suicide compelled his followers to riot and murder. A plunge from a high tower into a crowded marketplace might result in a small amount of collateral damage if the jumper lands atop a passerby, but this would not normally doom the suicide to existence as a seraptis. Suicide by detonating a &lt;i&gt;necklace of fireballs&lt;/i&gt; in the middle of a wedding, on the other hand, would likely result in the dead soul becoming a seraptis.&lt;/p&gt;&lt;p&gt;With one exception, those who deliberately commit suicide in an attempt to have their souls transform into seraptis demons instead find themselves manifesting upon the Abyss as larvae-the Abyss does not reward deliberate suicide with such power as a seraptis wields. The one exception is in the case of a powerful worshiper of the demon lord Sif kesh. The ritual by which such a worshiper can transcend mortal life and transform into a seraptis is one of the cult's most closely guarded secrets, and one that is only revealed to the most heretical and deviant of the faithful. Seraptis demons formed in this manner always retain their previous life's personality and memories, although they lose all class-based abilities in the transition.&lt;b&gt;&lt;/p&gt;&lt;p&gt;Habitat &amp; Society&lt;/b&gt;&lt;/p&gt;&lt;p&gt; Although the seraptis champions and assassins who serve Sif kesh and other demon lords are well feared, the &lt;i&gt;true&lt;/i&gt; terrors of their kind are those who have broken free from servitude to more powerful demons and, in so doing, have established themselves as ruling forces. Known collectively as the Dolorous Sisters, these demons are all advanced serapti with several class levels, ranging from CR 19 to CR 22. These seraptis demons are all ex-worshipers of Sif kesh who have undergone the secret suicide ritual to transform into demons, but in &lt;i&gt;true&lt;/i&gt; heretical style, they no longer directly serve the Sacred Whore. None have yet ascended to the vaunted rank of nascent demon lord, for the Dolorous Sisters hope to someday transcend as a group into a full-f ledged demon lord by undertaking a hideous suicide pact, bypassing the convoluted and dangerous step of nascence most demon lords must endure. In &lt;i&gt;true&lt;/i&gt; Abyssal form, though, the Dolorous Sisters have long been plagued by internal bickering, treachery, and clandestine assassinations.&lt;/p&gt;&lt;p&gt;They require 23 members before they can even begin their suicide ritual, and while the sisters' numbers have grown steadily (if slowly) since their initial formation eons ago, they have yet to reach that key number. The Dolorous Sisters do not dwell together-rather, they keep palaces built upon different themes that match their own favored methods of suicide scattered throughout the Abyssal cities of Diovengia, Vantian, and Yanaron, as well as various cities located on remote Midnight Isles. Portals sometimes connect some of these palaces as alliances grow between the demons, yet the constant threat of betrayal ensures that these portals remain among the most heavily guarded parts of each domicile.&lt;/p&gt;&lt;/h4&gt;&lt;/div&gt;</t>
  </si>
  <si>
    <t>Vavakia</t>
  </si>
  <si>
    <t>darkvision 60 ft., true seeing; Perception +34</t>
  </si>
  <si>
    <t>frightful presence (60 ft., DC 25), unholy aura (DC 24)</t>
  </si>
  <si>
    <t>35, touch 14, flat-footed 33</t>
  </si>
  <si>
    <t>(+8 armor, +4 deflection, +2 Dex, +13 natural, -2 size)</t>
  </si>
  <si>
    <t>Fort +22, Ref +8, Will +18</t>
  </si>
  <si>
    <t>40 ft. (60 ft. without armor), fly 60 ft. (average)</t>
  </si>
  <si>
    <t>+1 unholy ranseur +28/+23/+18/+13 (3d6+17/x3) or  bite +27 (3d6+11 plus smoking wound), 2 claws +27 (1d8+11),  tail slap +27 (2d8+16 plus stun)</t>
  </si>
  <si>
    <t>15 ft.; 30 ft. with ranseur</t>
  </si>
  <si>
    <t>breath weapon, trample (1d8+16, DC 30)</t>
  </si>
  <si>
    <t>Spell-Like Abilities (CL 18th; concentration +24)  Constant-true seeing, unholy aura (DC 24)  At will-enervation, greater teleport (self plus 50 lbs. of objects only), telekinesis (DC 21)  3/day-blasphemy (DC 23), quickened enervation, power word stun (DC 24)  1/day-earthquake, summon (level 6, 1 marilith, 40%, or 1d3 nalfeshnees, 60%)</t>
  </si>
  <si>
    <t>Str 32, Dex 14, Con 33, Int 18, Wis 21, Cha 23</t>
  </si>
  <si>
    <t>47 (51 vs. trip)</t>
  </si>
  <si>
    <t>Awesome Blow, Greater Vital Strike, Improved Bull Rush, Improved Iron Will, Improved Vital Strike, Iron Will, Power Attack, Quicken Spell-Like Ability (enervation), Vital Strike</t>
  </si>
  <si>
    <t>Bluff +27, Fly +16, Intimidate +27, Knowledge (arcana) +25, Knowledge (planes) +25, Perception +34, Sense Motive +26, Spellcraft +25, Stealth +20, Swim +26</t>
  </si>
  <si>
    <t>solitary, pair, or warband (1 vavakia plus 2-4 hezrous and 2-8 vrocks)</t>
  </si>
  <si>
    <t>standard (+2 breastplate, +1 unholy ranseur, other treasure)</t>
  </si>
  <si>
    <t>This reptilian monstrosity is larger than a bull elephant. With the lower body of a spine-backed quadrupedal dinosaur, complete with spiked tail, the demonic creature has the upper body of a muscular humanoid. Its powerful arms wield an immense ranseur while tremendous draconic wings unfurl from its back. The creature's head-part dragon, part saurian, part demon-is a nightmare of horns and fangs and cruel, glowing eyes.</t>
  </si>
  <si>
    <t>Breath Weapon (Su) Once every 1d4 rounds, a vavakia can breathe out a 60-foot cone of green fire that seems to writhe and coil with the tortured shapes of a thousand screaming ghosts. This green fire is akin to vomiting up the countless souls the vavakia has consumed, and these souls consume flesh as surely as they consume sanity. A creature struck by this breath weapon takes 20d6 points of damage (DC 30 Reflex half )-this damage manifests as blackened, melted flesh and skin but is treated as raw profane power.  Evil creatures take half damage from the breath weapon, but good creatures who take any damage from a vavakia's breath weapon are automatically staggered for 1 round by the hideous sensation. In addition, any living creature that takes damage from a vavakia's breath weapon must also make a DC 30 Fortitude save to avoid suffering 1d8 points of Wisdom drain as her sanity slips away into madness.  Immediately after the vavakia expels this green "soulfire," the wailing flames flow in reverse back into the demon's gullet through its open maw. This heals the vavakia 1d8 points of damage for each creature that was damaged by its breath weapon. The Wisdom drain element of this breath weapon is a mind-affecting effect. The save DC is Constitution-based.  Smoking Wound (Su) The wounds caused by a vavakia's fangs result in tremendous and eerie wounds. Rather than blood, wisps of green smoke constantly weep from a vavakia's bite wound-a grim manifestation of the demon's effect on a mortal soul. Each time a vavakia bites a creature, it bestows two negative levels-the wounds continue to smoke as long as the victim suffers those negative levels. The smoking wounds cause the victim to become sickened because of the hideous sensation and rank smell of the vapors. An effect that removes this sickened condition only temporarily causes the wounds to stop smoking-they begin smoking again in 1d6 rounds and persist as long as the victim suffers from the associated negative levels. Nonliving creatures bitten by a vavakia are immune to its energy-draining bite and do not exhibit smoking wounds. The Fortitude save to remove these negative levels is DC 25. The save DC is Charisma-based.  Stun (Ex) A creature struck by a vavakia's tail slap must make a DC 30 Fortitude save or be stunned for 1 round. On a critical hit, the stun effect lasts for 1d4 rounds on a failed save, and 1 round on a successful save. The save DC is Constitution-based.</t>
  </si>
  <si>
    <t>Vavakias are immense demons of great power. Saurian in shape, appetite, and destructive power, they are most often encountered on the Material Plane not as demons conjured by spellcasters to serve, but as violent invaders come to the world through tears in reality or portals to the deeper rifts. On the Material Plane, a single vavakia is a formidable presence, for the strange demons are driven to feed on living souls and spread destruction-roles they were built to excel at.  A vavakia demon measures 30 feet in length and stands 15 feet tall, weighing in at 6,000 pounds. Vavakias form on the Abyss from particularly cruel mortal souls who, in life, practiced the vile act of extracting, enslaving, and even consuming other souls. When such a sinful creature arrives on the Abyss, it brings with it partially absorbed fragments of souls from its victims, resulting in a horrific transformation into one of the Abyss's most dangerous forms of demonic life.  Ecology The first vavakias were created eons ago by Lamashtu, who was unsatisfied with the raw physical might and monstrous shape of many of her earliest demonic minions.  In those early days, before she had become a deity, Lamashtu was already quite interested in the method by which the Abyss transformed the souls of sinful mortals into demons.  When she learned that this process had first been triggered by the daemons, she was at once intrigued and enraged- intrigued because she knew that anything the Horsemen of the Apocalypse could do, she could do, and enraged at the idea that she owed her very existence to the curiosity of a daemonic lord. Of course, Lamashtu herself rose from the Abyss spontaneously, shortly after the daemons first "taught" the Abyss how to process sinful souls, but that difference meant little to the Mother of Monsters. Fueled by this rage, she waged war against Abaddon for many years and captured two Horsemen of the Apocalypse-predecessors of those who hold those titles now. She murdered one of them, and forced from the other the secret method of manipulating souls and the Abyss before murdering him as well. Both murdered Horsemen were soon replaced on Abaddon, but by that point Lamashtu's wrath had been spent and all that remained was her own curiosity.  Most of Lamashtu's earliest attempts to create demonic life were hideous failures, but even in these failures Lamashtu found joy and delight. It wasn't until the demon used her own body as an incubator to shape and then eventually birth the first vavakias that she had her first real success. Lamashtu's early work in creating and manipulating the Abyss in this manner may have much to do with her resulting rise in power to the position of Queen of Demons-had not her escalating war with Pazuzu forced her attentions away from this hideous form of "art," there's no telling what other strange demonic races she might have birthed upon the world. Now that she is a true goddess, Lamashtu's interests expand far beyond the "curiosities" of the Abyss, and she has little time or desire to wallow in her home plane's fecund properties. Of course, other demon lords throughout the Abyss are eager to learn these secrets, but to date, none have managed to duplicate Lamashtu's feats of creation.  In any event, the vavakias themselves have proven a phenomenal success, and are among the Abyss's most dangerous demonic races today.  Habitat &amp; Society Although they were originally created to serve as powerful, living weapons of war, the vavakias have long since established their own presence on the Abyss as warlords and conquerors.  While some pledge their service to powerful demon lords, most vavakias rule small empires of their own in the Abyss, typically in remote corners infested with swamps, jungles, and other primeval terrains.</t>
  </si>
  <si>
    <t>&lt;link rel="stylesheet"href="PF.css"&gt;&lt;div&gt;&lt;h2&gt;Demon, Vavakia&lt;/h2&gt;&lt;h3&gt;&lt;i&gt;This reptilian monstrosity is larger than a bull elephant. With the lower body of a spine-backed quadrupedal dinosaur, complete with spiked tail, the demonic creature has the upper body of a muscular humanoid. Its powerful arms wield an immense ranseur while tremendous draconic wings unfurl from its back. The creature's head-part dragon, part saurian, part demon-is a nightmare of horns and fangs and cruel, glowing eyes.&lt;/i&gt;&lt;/h3&gt;&lt;br&gt;&lt;/br&gt;&lt;/div&gt;&lt;div class="heading"&gt;&lt;p class="alignleft"&gt;Vavakia&lt;/p&gt;&lt;p class="alignright"&gt;CR 18&lt;/p&gt;&lt;div style="clear: both;"&gt;&lt;/div&gt;&lt;/div&gt;&lt;div&gt;&lt;h5&gt;&lt;b&gt;XP &lt;/b&gt;153,600&lt;/h5&gt;&lt;h5&gt;CE Huge outsider (chaotic, demon, evil, extraplanar)&lt;/h5&gt;&lt;h5&gt;&lt;b&gt;Init &lt;/b&gt;+2; &lt;b&gt;Senses &lt;/b&gt;darkvision 60 ft., &lt;i&gt;true&lt;/i&gt; seeing; Perception +34&lt;/h5&gt;&lt;h5&gt;&lt;b&gt;Aura &lt;/b&gt;frightful presence (60 ft., DC 25), &lt;i&gt;unholy aura&lt;/i&gt; (DC 24)&lt;/h5&gt;&lt;/div&gt;&lt;hr/&gt;&lt;div&gt;&lt;h5&gt;&lt;b&gt;DEFENSE&lt;/b&gt;&lt;/h5&gt;&lt;/div&gt;&lt;hr/&gt;&lt;div&gt;&lt;h5&gt;&lt;b&gt;AC &lt;/b&gt;35, touch 14, flat-footed 33 (+8 armor, +4 deflection, +2 Dex, +13 natural, -2 size)&lt;/h5&gt;&lt;h5&gt;&lt;b&gt;hp &lt;/b&gt;297 (18d10+198)&lt;/h5&gt;&lt;h5&gt;&lt;b&gt;Fort &lt;/b&gt;+22, &lt;b&gt;Ref &lt;/b&gt;+8, &lt;b&gt;Will &lt;/b&gt;+18&lt;/h5&gt;&lt;h5&gt;&lt;b&gt;DR &lt;/b&gt;15/cold iron and good; &lt;b&gt;Immune &lt;/b&gt;electricity, fire, poison; &lt;b&gt;Resist &lt;/b&gt;acid 10, cold 10; &lt;b&gt;SR &lt;/b&gt;29&lt;/h5&gt;&lt;/div&gt;&lt;hr/&gt;&lt;div&gt;&lt;h5&gt;&lt;b&gt;OFFENSE&lt;/b&gt;&lt;/h5&gt;&lt;/div&gt;&lt;hr/&gt;&lt;div&gt;&lt;h5&gt;&lt;b&gt;Spd &lt;/b&gt;40 ft. (60 ft. without armor), fly 60 ft. (average)&lt;/h5&gt;&lt;h5&gt;&lt;b&gt;Melee &lt;/b&gt;&lt;i&gt;&lt;i&gt;+1 unholy ranseur&lt;/i&gt;&lt;/i&gt; +28/+23/+18/+13 (3d6+17/x3) or  bite +27 (3d6+11 plus smoking wound), 2 claws +27 (1d8+11),  tail slap +27 (2d8+16 plus stun)&lt;/h5&gt;&lt;h5&gt;&lt;b&gt;Space &lt;/b&gt;15 ft.; &lt;b&gt;Reach &lt;/b&gt;15 ft.; 30 ft. with ranseur&lt;/h5&gt;&lt;h5&gt;&lt;b&gt;Special Attacks &lt;/b&gt;breath weapon, trample (1d8+16, DC 30)&lt;/h5&gt;&lt;h5&gt;&lt;b&gt;Spell-Like Abilities&lt;/b&gt; (CL 18th; concentration +24)&lt;/br&gt;Constant&amp;mdash;&lt;i&gt;true&lt;/i&gt; seeing, &lt;i&gt;unholy aura&lt;/i&gt; (DC 24)&lt;/br&gt;At will&amp;mdash;&lt;i&gt;enervation&lt;/i&gt;, &lt;i&gt;greater teleport&lt;/i&gt; (self plus 50 lbs. of objects only), &lt;i&gt;telekinesis&lt;/i&gt; (DC 21)&lt;/br&gt;3/day&amp;mdash;&lt;i&gt;blasphemy&lt;/i&gt; (DC 23), quickened &lt;i&gt;enervation&lt;/i&gt;, &lt;i&gt;power word stun&lt;/i&gt; (DC 24)&lt;/br&gt;1/day&amp;mdash;&lt;i&gt;earthquake&lt;/i&gt;, summon (level 6, 1 marilith, 40%, or 1d3 nalfeshnees, 60%)&lt;/h5&gt;&lt;/h5&gt;&lt;/div&gt;&lt;hr/&gt;&lt;div&gt;&lt;h5&gt;&lt;b&gt;STATISTICS&lt;/b&gt;&lt;/h5&gt;&lt;/div&gt;&lt;hr/&gt;&lt;div&gt;&lt;h5&gt;&lt;b&gt;Str &lt;/b&gt;32, &lt;b&gt;Dex &lt;/b&gt;14, &lt;b&gt;Con &lt;/b&gt;33, &lt;b&gt;Int &lt;/b&gt; 18, &lt;b&gt;Wis &lt;/b&gt;21, &lt;b&gt;Cha &lt;/b&gt;23&lt;/h5&gt;&lt;h5&gt;&lt;b&gt;Base Atk &lt;/b&gt;+18; &lt;b&gt;CMB &lt;/b&gt;+31; &lt;b&gt;CMD &lt;/b&gt;47 (51 vs. trip)&lt;/h5&gt;&lt;h5&gt;&lt;b&gt;Feats &lt;/b&gt;Awesome Blow, Greater Vital Strike, Improved Bull Rush, Improved Iron Will, Improved Vital Strike, Iron Will, Power Attack, Quicken Spell-Like Ability (&lt;i&gt;enervation&lt;/i&gt;), Vital Strike&lt;/h5&gt;&lt;h5&gt;&lt;b&gt;Skills &lt;/b&gt;Bluff +27, Fly +16, Intimidate +27, Knowledge (arcana) +25, Knowledge (planes) +25, Perception +34, Sense Motive +26, Spellcraft +25, Stealth +20, Swim +26; &lt;b&gt;Racial Modifiers &lt;/b&gt;+8 Perception, +8 Stealth&lt;/h5&gt;&lt;h5&gt;&lt;b&gt;Languages &lt;/b&gt;Abyssal, Celestial, Draconic; telepathy 100 ft.&lt;/h5&gt;&lt;/div&gt;&lt;hr/&gt;&lt;div&gt;&lt;h5&gt;&lt;b&gt;ECOLOGY&lt;/b&gt;&lt;/h5&gt;&lt;/div&gt;&lt;hr/&gt;&lt;div&gt;&lt;h5&gt;&lt;b&gt;Environment &lt;/b&gt; any (Abyss)&lt;/h5&gt;&lt;h5&gt;&lt;b&gt;Organization &lt;/b&gt;solitary, pair, or warband (1 vavakia plus 2-4 hezrous and 2-8 vrocks)&lt;/h5&gt;&lt;h5&gt;&lt;b&gt;Treasure &lt;/b&gt;standard (&lt;i&gt;+2 breastplate&lt;/i&gt;, &lt;i&gt;+1 unholy ranseur&lt;/i&gt;, other treasure)&lt;/h5&gt;&lt;/div&gt;&lt;hr/&gt;&lt;div&gt;&lt;h5&gt;&lt;b&gt;SPECIAL ABILITIES&lt;/b&gt;&lt;/h5&gt;&lt;/div&gt;&lt;hr/&gt;&lt;div&gt;&lt;h5&gt;&lt;b&gt;Breath Weapon (Su)&lt;/b&gt; Once every 1d4 rounds, a vavakia can breathe out a 60-foot cone of green fire that seems to writhe and coil with the tortured shapes of a thousand screaming ghosts. This green fire is akin to vomiting up the countless souls the vavakia has consumed, and these souls consume flesh as surely as they consume sanity. A creature struck by this breath weapon takes 20d6 points of damage (DC 30 Reflex half )-this damage manifests as blackened, melted flesh and skin but is treated as raw profane power.  Evil creatures take half damage from the breath weapon, but good creatures who take any damage from a vavakia's breath weapon are automatically staggered for 1 round by the hideous sensation. In addition, any living creature that takes damage from a vavakia's breath weapon must also make a DC 30 Fortitude save to avoid suffering 1d8 points of Wisdom drain as her sanity slips away into madness.  Immediately after the vavakia expels this green "soulfire," the wailing flames flow in reverse back into the demon's gullet through its open maw. This heals the vavakia 1d8 points of damage for each creature that was damaged by its breath weapon. The Wisdom drain element of this breath weapon is a mind-affecting effect. The save DC is Constitution-based.  &lt;/h5&gt;&lt;h5&gt;&lt;b&gt;Smoking Wound (Su)&lt;/b&gt; The wounds caused by a vavakia's fangs result in tremendous and eerie wounds. Rather than blood, wisps of green smoke constantly weep from a vavakia's bite wound-a grim manifestation of the demon's effect on a mortal soul. Each time a vavakia bites a creature, it bestows two negative levels-the wounds continue to smoke as long as the victim suffers those negative levels. The smoking wounds cause the victim to become sickened because of the hideous sensation and rank smell of the vapors. An effect that removes this sickened condition only temporarily causes the wounds to stop smoking-they begin smoking again in 1d6 rounds and persist as long as the victim suffers from the associated negative levels. Nonliving creatures bitten by a vavakia are immune to its energy-draining bite and do not exhibit smoking wounds. The Fortitude save to remove these negative levels is DC 25. The save DC is Charisma-based.  &lt;/h5&gt;&lt;h5&gt;&lt;b&gt;Stun (Ex)&lt;/b&gt; A creature struck by a vavakia's tail slap must make a DC 30 Fortitude save or be stunned for 1 round. On a critical hit, the stun effect lasts for 1d4 rounds on a failed save, and 1 round on a successful save. The save DC is Constitution-based.&lt;/h5&gt;&lt;/div&gt;&lt;br&gt;&lt;/br&gt;&lt;div&gt;&lt;h4&gt;&lt;p&gt;&lt;p&gt;Vavakias are immense demons of great power. Saurian in shape, appetite, and destructive power, they are most often encountered on the Material Plane not as demons conjured by spellcasters to serve, but as violent invaders come to the world through tears in reality or portals to the deeper rifts. On the Material Plane, a single vavakia is a formidable presence, for the strange demons are driven to feed on living souls and spread destruction-roles they were built to excel at.&lt;/p&gt;&lt;p&gt;A vavakia demon measures 30 feet in length and stands 15 feet tall, weighing in at 6,000 pounds. Vavakias form on the Abyss from particularly cruel mortal souls who, in life, practiced the vile act of extracting, enslaving, and even consuming other souls. When such a sinful creature arrives on the Abyss, it brings with it partially absorbed fragments of souls from its victims, resulting in a horrific transformation into one of the Abyss's most dangerous forms of demonic life.&lt;b&gt;&lt;/p&gt;&lt;p&gt;Ecology&lt;/b&gt;&lt;/p&gt;&lt;p&gt; The first vavakias were created eons ago by Lamashtu, who was unsatisfied with the raw physical might and monstrous shape of many of her earliest demonic minions.&lt;/p&gt;&lt;p&gt;In those early days, before she had become a deity, Lamashtu was already quite interested in the method by which the Abyss transformed the souls of sinful mortals into demons.&lt;/p&gt;&lt;p&gt;When she learned that this process had first been triggered by the daemons, she was at once intrigued and enraged- intrigued because she knew that anything the Horsemen of the Apocalypse could do, she could do, and enraged at the idea that she owed her very existence to the curiosity of a daemonic lord. Of course, Lamashtu herself rose from the Abyss spontaneously, shortly after the daemons first "taught" the Abyss how to process sinful souls, but that difference meant little to the Mother of Monsters. Fueled by this rage, she waged war against Abaddon for many years and captured two Horsemen of the Apocalypse-predecessors of those who hold those titles now. She murdered one of them, and forced from the other the secret method of manipulating souls and the Abyss before murdering him as well. Both murdered Horsemen were soon replaced on Abaddon, but by that point Lamashtu's wrath had been spent and all that remained was her own curiosity.&lt;/p&gt;&lt;p&gt;Most of Lamashtu's earliest attempts to create demonic life were hideous failures, but even in these failures Lamashtu found joy and delight. It wasn't until the demon used her own body as an incubator to shape and then eventually birth the first vavakias that she had her first real success. Lamashtu's early work in creating and manipulating the Abyss in this manner may have much to do with her resulting rise in power to the position of Queen of Demons-had not her escalating war with Pazuzu forced her attentions away from this hideous form of "art," there's no telling what other strange demonic races she might have birthed upon the world. Now that she is a &lt;i&gt;true&lt;/i&gt; goddess, Lamashtu's interests expand far beyond the "curiosities" of the Abyss, and she has little time or desire to wallow in her home plane's fecund properties. Of course, other demon lords throughout the Abyss are eager to learn these secrets, but to date, none have managed to duplicate Lamashtu's feats of creation.&lt;/p&gt;&lt;p&gt;In any event, the vavakias themselves have proven a phenomenal success, and are among the Abyss's most dangerous demonic races today.&lt;b&gt;&lt;/p&gt;&lt;p&gt;Habitat &amp; Society&lt;/b&gt;&lt;/p&gt;&lt;p&gt; Although they were originally created to serve as powerful, living weapons of war, the vavakias have long since established their own presence on the Abyss as warlords and conquerors.&lt;/p&gt;&lt;p&gt;While some pledge their service to powerful demon lords, most vavakias rule small empires of their own in the Abyss, typically in remote corners infested with swamps, jungles, and other primeval terrains.&lt;/p&gt;&lt;/h4&gt;&lt;/div&gt;</t>
  </si>
  <si>
    <t>Achaierai</t>
  </si>
  <si>
    <t>(+1 Dex, +1 dodge, +9 natural, -1 size)</t>
  </si>
  <si>
    <t>bite +10 (2d6+4), 2 claws +10 (1d6+4)</t>
  </si>
  <si>
    <t>10 ft. with claw</t>
  </si>
  <si>
    <t>black cloud</t>
  </si>
  <si>
    <t>Str 19, Dex 13, Con 14, Int 11, Wis 14, Cha 16</t>
  </si>
  <si>
    <t>Combat Reflexes, Dodge, Mobility, Spring Attack</t>
  </si>
  <si>
    <t>Acrobatics +11 (+19 jump), Climb +14, Fly +0, Perception +12, Sense Motive +12, Stealth +7, Swim +14</t>
  </si>
  <si>
    <t xml:space="preserve"> any land (Hell)</t>
  </si>
  <si>
    <t>solitary or flock (5-8)</t>
  </si>
  <si>
    <t>This bird-like beast is mostly head, lunging forward on four scaly legs. Wisps of noxious black vapor trail from its hooked beak.</t>
  </si>
  <si>
    <t>PFRPG Bestiary 2</t>
  </si>
  <si>
    <t>Black Cloud (Su) An achaierai can exhale a cloud of choking, toxic smoke three times per day. All creatures within 10 feet of the achaierai immediately take 2d6 points of damage as their flesh melts and rots away. The cloud erodes sanity as well as flesh, and anyone who takes damage from the black cloud must also make a DC 15 Fortitude save or become confused. Every round, the victim may attempt another DC 15 Fortitude save to recover from the confusion; otherwise it persists, lasting indefinitely until the condition is removed or the victim eventually makes her saving throw. The confusion element of a black cloud is a mind-affecting effect. The save DC is Constitution-based. This is a poison effect.  Achaierais are immune to this ability.</t>
  </si>
  <si>
    <t>An achaierai is a predator and scavenger of the lower planes that looks like a 15-foot-tall flightless bird, though its head and body are fused into one large unit, with four legs and atrophied wings. The thick, oily plumage covering its body all but conceals these tiny wings. An adult achaierai weighs roughly 750 pounds.  Though not devils themselves, achaierais live and hunt on the scorched and blasted plains of Hell, where they make excellent use of their long, stilt-like legs in running down any lost souls or lesser devils who stumble into their feeding grounds. Once it has closed with its target, an achaierai attacks with its two front legs, punching or slashing, as well as biting with its powerful beak.  Far smarter than their animalistic form might suggest, achaierais prefer to hunt in shrieking packs and use their prey's confusion and their own reach to their advantage, circling their quarry and darting in to attack as soon as the victim becomes distracted, then retreating again before the prey has a chance to retaliate. They have been known to wander through battlefields in the lower planes, picking over dying and regenerating creatures and souls, which has earned them the nickname "Hell's vultures." As achaierais are immune to the toxic clouds of others of their kind, they often work in conjunction to use these clouds to herd or scatter enemies, form long lines of black clouds to protect their retreat, or merely panic opponents in large melees. Achaierais are fond of disemboweling their targets and feasting on the hot entrails while their mortally wounded prey screams itself to death. Of course, as outsiders, achaierais have no need to eat, and their elaborate hunting routines are simply the bird-beasts' sick form of entertainment.</t>
  </si>
  <si>
    <t>&lt;link rel="stylesheet"href="PF.css"&gt;&lt;div&gt;&lt;h2&gt;Achaierai&lt;/h2&gt;&lt;h3&gt;&lt;i&gt;This bird-like beast is mostly head, lunging forward on four scaly legs. Wisps of noxious black vapor trail from its hooked beak.&lt;/i&gt;&lt;/h3&gt;&lt;br&gt;&lt;/br&gt;&lt;/div&gt;&lt;div class="heading"&gt;&lt;p class="alignleft"&gt;Achaierai&lt;/p&gt;&lt;p class="alignright"&gt;CR 5&lt;/p&gt;&lt;div style="clear: both;"&gt;&lt;/div&gt;&lt;/div&gt;&lt;div&gt;&lt;h5&gt;&lt;b&gt;XP &lt;/b&gt;1,600&lt;/h5&gt;&lt;h5&gt;LE Large outsider (evil, extraplanar, lawful)&lt;/h5&gt;&lt;h5&gt;&lt;b&gt;Init &lt;/b&gt;+1; &lt;b&gt;Senses &lt;/b&gt;darkvision 60 ft.; Perception +12&lt;/h5&gt;&lt;/div&gt;&lt;hr/&gt;&lt;div&gt;&lt;h5&gt;&lt;b&gt;DEFENSE&lt;/b&gt;&lt;/h5&gt;&lt;/div&gt;&lt;hr/&gt;&lt;div&gt;&lt;h5&gt;&lt;b&gt;AC &lt;/b&gt;20, touch 11, flat-footed 18 (+1 Dex, +1 dodge, +9 natural, -1 size)&lt;/h5&gt;&lt;h5&gt;&lt;b&gt;hp &lt;/b&gt;52 (7d10+14)&lt;/h5&gt;&lt;h5&gt;&lt;b&gt;Fort &lt;/b&gt;+7, &lt;b&gt;Ref &lt;/b&gt;+6, &lt;b&gt;Will &lt;/b&gt;+4&lt;/h5&gt;&lt;h5&gt;&lt;b&gt;SR &lt;/b&gt;20&lt;/h5&gt;&lt;/div&gt;&lt;hr/&gt;&lt;div&gt;&lt;h5&gt;&lt;b&gt;OFFENSE&lt;/b&gt;&lt;/h5&gt;&lt;/div&gt;&lt;hr/&gt;&lt;div&gt;&lt;h5&gt;&lt;b&gt;Spd &lt;/b&gt;50 ft.&lt;/h5&gt;&lt;h5&gt;&lt;b&gt;Melee &lt;/b&gt;bite +10 (2d6+4), 2 claws +10 (1d6+4)&lt;/h5&gt;&lt;h5&gt;&lt;b&gt;Space &lt;/b&gt;10 ft.; &lt;b&gt;Reach &lt;/b&gt;10 ft. with claw&lt;/h5&gt;&lt;h5&gt;&lt;b&gt;Special Attacks &lt;/b&gt;black cloud&lt;/h5&gt;&lt;/div&gt;&lt;hr/&gt;&lt;div&gt;&lt;h5&gt;&lt;b&gt;STATISTICS&lt;/b&gt;&lt;/h5&gt;&lt;/div&gt;&lt;hr/&gt;&lt;div&gt;&lt;h5&gt;&lt;b&gt;Str &lt;/b&gt;19, &lt;b&gt;Dex &lt;/b&gt;13, &lt;b&gt;Con &lt;/b&gt;14, &lt;b&gt;Int &lt;/b&gt; 11, &lt;b&gt;Wis &lt;/b&gt;14, &lt;b&gt;Cha &lt;/b&gt;16&lt;/h5&gt;&lt;h5&gt;&lt;b&gt;Base Atk &lt;/b&gt;+7; &lt;b&gt;CMB &lt;/b&gt;+12; &lt;b&gt;CMD &lt;/b&gt;24 (28 vs. trip)&lt;/h5&gt;&lt;h5&gt;&lt;b&gt;Feats &lt;/b&gt;Combat Reflexes, Dodge, Mobility, Spring Attack&lt;/h5&gt;&lt;h5&gt;&lt;b&gt;Skills &lt;/b&gt;Acrobatics +11 (+19 jump), Climb +14, Fly +0, Perception +12, Sense Motive +12, Stealth +7, Swim +14&lt;/h5&gt;&lt;h5&gt;&lt;b&gt;Languages &lt;/b&gt;Infernal&lt;/h5&gt;&lt;/div&gt;&lt;hr/&gt;&lt;div&gt;&lt;h5&gt;&lt;b&gt;ECOLOGY&lt;/b&gt;&lt;/h5&gt;&lt;/div&gt;&lt;hr/&gt;&lt;div&gt;&lt;h5&gt;&lt;b&gt;Environment &lt;/b&gt; any land (Hell)&lt;/h5&gt;&lt;h5&gt;&lt;b&gt;Organization &lt;/b&gt;solitary or flock (5-8)&lt;/h5&gt;&lt;h5&gt;&lt;b&gt;Treasure &lt;/b&gt;standard&lt;/h5&gt;&lt;/div&gt;&lt;hr/&gt;&lt;div&gt;&lt;h5&gt;&lt;b&gt;SPECIAL ABILITIES&lt;/b&gt;&lt;/h5&gt;&lt;/div&gt;&lt;hr/&gt;&lt;div&gt;&lt;h5&gt;&lt;b&gt;Black Cloud (Su)&lt;/b&gt; An achaierai can exhale a cloud of choking, toxic smoke three times per day. All creatures within 10 feet of the achaierai immediately take 2d6 points of damage as their flesh melts and rots away. The cloud erodes sanity as well as flesh, and anyone who takes damage from the black cloud must also make a DC 15 Fortitude save or become confused. Every round, the victim may attempt another DC 15 Fortitude save to recover from the confusion; otherwise it persists, lasting indefinitely until the condition is removed or the victim eventually makes her saving throw. The confusion element of a black cloud is a mind-affecting effect. The save DC is Constitution-based. This is a poison effect.  Achaierais are immune to this ability.&lt;/h5&gt;&lt;/div&gt;&lt;br&gt;&lt;/br&gt;&lt;div&gt;&lt;h4&gt;&lt;p&gt;&lt;p&gt;An achaierai is a predator and scavenger of the lower planes that looks like a 15-foot-tall flightless bird, though its head and body are fused into one large unit, with four legs and atrophied wings. The thick, oily plumage covering its body all but conceals these tiny wings. An adult achaierai weighs roughly 750 pounds.&lt;/p&gt;&lt;p&gt;Though not devils themselves, achaierais live and hunt on the scorched and blasted plains of Hell, where they make excellent use of their long, stilt-like legs in running down any lost souls or lesser devils who stumble into their feeding grounds. Once it has closed with its target, an achaierai attacks with its two front legs, punching or slashing, as well as biting with its powerful beak.&lt;/p&gt;&lt;p&gt;Far smarter than their animalistic form might suggest, achaierais prefer to hunt in shrieking packs and use their prey's confusion and their own reach to their advantage, circling their quarry and darting in to attack as soon as the victim becomes distracted, then retreating again before the prey has a chance to retaliate. They have been known to wander through battlefields in the lower planes, picking over dying and regenerating creatures and souls, which has earned them the nickname "Hell's vultures." As achaierais are immune to the toxic clouds of others of their kind, they often work in conjunction to use these clouds to herd or scatter enemies, form long lines of black clouds to protect their retreat, or merely panic opponents in large melees. Achaierais are fond of disemboweling their targets and feasting on the hot entrails while their mortally wounded prey screams itself to death. Of course, as outsiders, achaierais have no need to eat, and their elaborate hunting routines are simply the bird-beasts' sick form of entertainment.&lt;/p&gt;&lt;/h4&gt;&lt;/div&gt;</t>
  </si>
  <si>
    <t>Akhana</t>
  </si>
  <si>
    <t>(aeon, extraplanar)</t>
  </si>
  <si>
    <t>darkvision 60 ft., deathwatch; Perception +19</t>
  </si>
  <si>
    <t>27, touch 18, flat-footed 21</t>
  </si>
  <si>
    <t>(+2 deflection, +6 Dex, +9 natural)</t>
  </si>
  <si>
    <t>(11d10+88)</t>
  </si>
  <si>
    <t>Fort +17, Ref +11, Will +14</t>
  </si>
  <si>
    <t>cold, critical hits, poison</t>
  </si>
  <si>
    <t>4 claws +16 (1d4+5 plus grab)</t>
  </si>
  <si>
    <t>soul siphoning</t>
  </si>
  <si>
    <t>Spell-Like Abilities (CL 11th; concentration +15)  Constant-deathwatch At will-cure serious wounds, gentle repose, inflict serious wounds (DC 17), sanctuary (DC 15)  3/day-restoration, slay living (DC 19)  1/day-raise dead</t>
  </si>
  <si>
    <t>Str 21, Dex 23, Con 26, Int 16, Wis 21, Cha 18</t>
  </si>
  <si>
    <t>+16 (+20 grapple)</t>
  </si>
  <si>
    <t>Combat Reflexes, Great Fortitude, Hover, Improved Initiative, Iron Will, Lightning Reflexes</t>
  </si>
  <si>
    <t>Bluff +18, Fly +2, Heal +19, Intimidate +18, Knowledge (planes) +22, Knowledge (religion) +22, Perception +19, Sense Motive +19, Spellcraft +17, Stealth +20</t>
  </si>
  <si>
    <t>envisaging</t>
  </si>
  <si>
    <t>extension of all, void form</t>
  </si>
  <si>
    <t xml:space="preserve"> any (Outer Planes)</t>
  </si>
  <si>
    <t>solitary, pair, or collective (3-6)</t>
  </si>
  <si>
    <t>Four gray arms project from a swirling mass resembling a giant eye, from which a tail-like appendage dangles.</t>
  </si>
  <si>
    <t>Aeon</t>
  </si>
  <si>
    <t>Soul Siphoning (Su) As a swift action, an akhana can use its tail to siphon life essence from a grappled foe. At the start of the aeon's turn, the victim gains 1d4 negative levels (a DC 23 Fortitude save negates and grants immunity to this akhana's soul siphoning ability for 24 hours). When the number of negative levels equals the target's Hit Dice, the target's soul tears free from its mortal body and gets stored within the body of the akhana as a trap the soul spell. The victim's body remains preserved as if via a gentle repose spell for as long as the soul is held by the akhana. The akhana can keep the soul indefinitely, or can release it as a full-round action.  Upon doing so, the released soul immediately returns to its body if the body is within 300 feet, at which point the body returns to life and any negative levels imparted to it by the akhana are removed. If the body is not within 300 feet (or if it has been destroyed), then the creature dies when its soul is released. A miracle, limited wish, or wish can force a displaced soul to return to its proper body. If an akhana is slain, any soul it contains is released automatically. An akhana can only hold one soul at a time. The save DC is Constitution-based.</t>
  </si>
  <si>
    <t>Akhanas bear charge over the duality of birth and death.  They perceive the existence of living things as crucial to maintaining cosmic balance. They also understand the profound inf luence living things have on the cosmos, and if left untended, its ability to create terrible consequences.  In this circumstance, life must give way to death.  Akhanas wander the byways of the multiverse, constantly on the hunt for imbalances in life. How they judge these imbalances is not well-understood by non-aeons, and the aeons are singularly unmotivated to justify akhanas' decisions when inquired about them. As a result, the focus of akhanas' attacks and attentions usually seems arbitrary or even random to most creatures-they do not always focus their attentions on the strongest or the weakest members of a group.  An akhana stands 5 feet in height and weighs 120 pounds. Its strange central body seems vaporous, but is weirdly solid (and slimy) to the touch.</t>
  </si>
  <si>
    <t>&lt;link rel="stylesheet"href="PF.css"&gt;&lt;div&gt;&lt;h2&gt;Aeon, Akhana&lt;/h2&gt;&lt;h3&gt;&lt;i&gt;Four gray arms project from a swirling mass resembling a giant eye, from which a tail-like appendage dangles.&lt;/i&gt;&lt;/h3&gt;&lt;br&gt;&lt;/br&gt;&lt;/div&gt;&lt;div class="heading"&gt;&lt;p class="alignleft"&gt;Akhana&lt;/p&gt;&lt;p class="alignright"&gt;CR 12&lt;/p&gt;&lt;div style="clear: both;"&gt;&lt;/div&gt;&lt;/div&gt;&lt;div&gt;&lt;h5&gt;&lt;b&gt;XP &lt;/b&gt;19,200&lt;/h5&gt;&lt;h5&gt;N Medium outsider (aeon, extraplanar)&lt;/h5&gt;&lt;h5&gt;&lt;b&gt;Init &lt;/b&gt;+10; &lt;b&gt;Senses &lt;/b&gt;darkvision 60 ft., &lt;i&gt;deathwatch&lt;/i&gt;; Perception +19&lt;/h5&gt;&lt;/div&gt;&lt;hr/&gt;&lt;div&gt;&lt;h5&gt;&lt;b&gt;DEFENSE&lt;/b&gt;&lt;/h5&gt;&lt;/div&gt;&lt;hr/&gt;&lt;div&gt;&lt;h5&gt;&lt;b&gt;AC &lt;/b&gt;27, touch 18, flat-footed 21 (+2 deflection, +6 Dex, +9 natural)&lt;/h5&gt;&lt;h5&gt;&lt;b&gt;hp &lt;/b&gt;148 (11d10+88); fast healing 5&lt;/h5&gt;&lt;h5&gt;&lt;b&gt;Fort &lt;/b&gt;+17, &lt;b&gt;Ref &lt;/b&gt;+11, &lt;b&gt;Will &lt;/b&gt;+14&lt;/h5&gt;&lt;h5&gt;&lt;b&gt;Immune &lt;/b&gt;cold, critical hits, poison; &lt;b&gt;Resist &lt;/b&gt;electricity 10, fire 10; &lt;b&gt;SR &lt;/b&gt;23&lt;/h5&gt;&lt;/div&gt;&lt;hr/&gt;&lt;div&gt;&lt;h5&gt;&lt;b&gt;OFFENSE&lt;/b&gt;&lt;/h5&gt;&lt;/div&gt;&lt;hr/&gt;&lt;div&gt;&lt;h5&gt;&lt;b&gt;Spd &lt;/b&gt;30 ft., fly 40 ft. (poor)&lt;/h5&gt;&lt;h5&gt;&lt;b&gt;Melee &lt;/b&gt;4 claws +16 (1d4+5 plus grab)&lt;/h5&gt;&lt;h5&gt;&lt;b&gt;Space &lt;/b&gt;5 ft.; &lt;b&gt;Reach &lt;/b&gt;5 ft.&lt;/h5&gt;&lt;h5&gt;&lt;b&gt;Special Attacks &lt;/b&gt;soul siphoning&lt;/h5&gt;&lt;h5&gt;&lt;b&gt;Spell-Like Abilities&lt;/b&gt; (CL 11th; concentration +15)&lt;/br&gt;Constant&amp;mdash;&lt;i&gt;deathwatch&lt;/i&gt; &lt;/br&gt;At will&amp;mdash;&lt;i&gt;cure serious wounds&lt;/i&gt;, &lt;i&gt;gentle repose&lt;/i&gt;, &lt;i&gt;inflict serious wounds&lt;/i&gt; (DC 17), &lt;i&gt;sanctuary&lt;/i&gt; (DC 15)&lt;/br&gt;3/day&amp;mdash;restoration, slay living (DC 19)&lt;/br&gt;1/day&amp;mdash;&lt;i&gt;raise dead&lt;/i&gt;&lt;/h5&gt;&lt;/h5&gt;&lt;/div&gt;&lt;hr/&gt;&lt;div&gt;&lt;h5&gt;&lt;b&gt;STATISTICS&lt;/b&gt;&lt;/h5&gt;&lt;/div&gt;&lt;hr/&gt;&lt;div&gt;&lt;h5&gt;&lt;b&gt;Str &lt;/b&gt;21, &lt;b&gt;Dex &lt;/b&gt;23, &lt;b&gt;Con &lt;/b&gt;26, &lt;b&gt;Int &lt;/b&gt; 16, &lt;b&gt;Wis &lt;/b&gt;21, &lt;b&gt;Cha &lt;/b&gt;18&lt;/h5&gt;&lt;h5&gt;&lt;b&gt;Base Atk &lt;/b&gt;+11; &lt;b&gt;CMB &lt;/b&gt;+16 (+20 grapple); &lt;b&gt;CMD &lt;/b&gt;34 (38 vs. trip)&lt;/h5&gt;&lt;h5&gt;&lt;b&gt;Feats &lt;/b&gt;Combat Reflexes, Great Fortitude, Hover, Improved Initiative, Iron Will, Lightning Reflexes&lt;/h5&gt;&lt;h5&gt;&lt;b&gt;Skills &lt;/b&gt;Bluff +18, Fly +2, Heal +19, Intimidate +18, Knowledge (planes) +22, Knowledge (religion) +22, Perception +19, Sense Motive +19, Spellcraft +17, Stealth +20&lt;/h5&gt;&lt;h5&gt;&lt;b&gt;Languages &lt;/b&gt;envisaging&lt;/h5&gt;&lt;h5&gt;&lt;b&gt;SQ &lt;/b&gt;extension of all, void form&lt;/h5&gt;&lt;/div&gt;&lt;hr/&gt;&lt;div&gt;&lt;h5&gt;&lt;b&gt;ECOLOGY&lt;/b&gt;&lt;/h5&gt;&lt;/div&gt;&lt;hr/&gt;&lt;div&gt;&lt;h5&gt;&lt;b&gt;Environment &lt;/b&gt; any (Outer Planes)&lt;/h5&gt;&lt;h5&gt;&lt;b&gt;Organization &lt;/b&gt;solitary, pair, or collective (3-6)&lt;/h5&gt;&lt;h5&gt;&lt;b&gt;Treasure &lt;/b&gt;none&lt;/h5&gt;&lt;/div&gt;&lt;hr/&gt;&lt;div&gt;&lt;h5&gt;&lt;b&gt;SPECIAL ABILITIES&lt;/b&gt;&lt;/h5&gt;&lt;/div&gt;&lt;hr/&gt;&lt;div&gt;&lt;h5&gt;&lt;b&gt;Soul Siphoning (Su)&lt;/b&gt; As a swift action, an akhana can use its tail to siphon life essence from a grappled foe. At the start of the aeon's turn, the victim gains 1d4 negative levels (a DC 23 Fortitude save negates and grants immunity to this akhana's soul siphoning ability for 24 hours). When the number of negative levels equals the target's Hit Dice, the target's soul tears free from its mortal body and gets stored within the body of the akhana as a &lt;i&gt;trap the soul&lt;/i&gt; spell. The victim's body remains preserved as if via a &lt;i&gt;gentle repose&lt;/i&gt; spell for as long as the soul is held by the akhana. The akhana can keep the soul indefinitely, or can release it as a full-round action.  Upon doing so, the released soul immediately returns to its body if the body is within 300 feet, at which point the body returns to life and any negative levels imparted to it by the akhana are removed. If the body is not within 300 feet (or if it has been destroyed), then the creature dies when its soul is released. A miracle, limited &lt;i&gt;wish&lt;/i&gt;, or &lt;i&gt;wish&lt;/i&gt; can force a displaced soul to return to its proper body. If an akhana is slain, any soul it contains is released automatically. An akhana can only hold one soul at a time. The save DC is Constitution-based.&lt;/h5&gt;&lt;/div&gt;&lt;br&gt;&lt;/br&gt;&lt;div&gt;&lt;h4&gt;&lt;p&gt;&lt;p&gt;Akhanas bear charge over the duality of birth and death.&lt;/p&gt;&lt;p&gt;They perceive the existence of living things as crucial to maintaining cosmic balance. They also understand the profound inf luence living things have on the cosmos, and if left untended, its ability to create terrible consequences.&lt;/p&gt;&lt;p&gt;In this circumstance, life must give way to death.&lt;/p&gt;&lt;p&gt;Akhanas wander the byways of the multiverse, constantly on the hunt for imbalances in life. How they judge these imbalances is not well-understood by non-aeons, and the aeons are singularly unmotivated to justify akhanas' decisions when inquired about them. As a result, the focus of akhanas' attacks and attentions usually seems arbitrary or even random to most creatures-they do not always focus their attentions on the strongest or the weakest members of a group.&lt;/p&gt;&lt;p&gt;An akhana stands 5 feet in height and weighs 120 pounds. Its strange central body seems vaporous, but is weirdly solid (and slimy) to the touch.&lt;/p&gt;&lt;/h4&gt;&lt;/div&gt;</t>
  </si>
  <si>
    <t>Bythos</t>
  </si>
  <si>
    <t>blindsense 60 ft., darkvision 90 ft., low-light vision; Perception +30</t>
  </si>
  <si>
    <t>31, touch 18, flat-footed 26</t>
  </si>
  <si>
    <t>(+4 deflection, +4 Dex, +1 dodge, +13 natural, -1 size)</t>
  </si>
  <si>
    <t>Fort +18, Ref +12, Will +20</t>
  </si>
  <si>
    <t>4 slams +23 (1d6+6 plus 1d6 cold and aging strike)</t>
  </si>
  <si>
    <t>confusion gaze, temporal strike</t>
  </si>
  <si>
    <t>Spell-Like Abilities (CL 18th; concentration +23)   At Will- augury, greater teleport, slow (DC 18)   3/day- dimensional anchor, haste, plane shift (DC 20)   1/day-dimensional lock, moment of prescience, temporal stasis (DC 23)</t>
  </si>
  <si>
    <t>Str 22, Dex 19, Con 21, Int 24, Wis 28, Cha 21</t>
  </si>
  <si>
    <t>Combat Casting, Combat Reflexes, Dodge, Great Fortitude, Hover, Improved Initiative, Lightning Reflexes, Mobility, Toughness</t>
  </si>
  <si>
    <t>Bluff +26, Fly +6, Heal +30, Intimidate +26, Knowledge (arcana, nature, religion) +33, Knowledge (history, planes) +36, Perception +30, Sense Motive +30, Spellcraft +28, Stealth +21, Use Magic Device +23</t>
  </si>
  <si>
    <t>solitary, pair, or tribunal (3 bythos)</t>
  </si>
  <si>
    <t>A shimmering, colorless mass congeals to form a four-armed humanoid shape with an eye-like pattern in its torso.</t>
  </si>
  <si>
    <t>Aging Strike (Su) If a bythos strikes a living target with two slam attacks in a single round, the bythos ages the creature, causing it to advance to the next age category (Pathfinder RPG Core Rulebook 169) if it fails a DC 24 Fortitude save. The victim gains all of the penalties from this aging and none of the bonuses. A venerable victim targeted by this ability dies if it fails a DC 24 Fortitude save. This process is reversible with greater restoration, limited wish, miracle, or wish. The save DC is Constitution-based.  Confusion Gaze (Su) Confusion for 1d4 rounds, 30 feet, Fortitude DC 24 negates. The save DC is Charisma-based.  Temporal Strike (Su) As a standard action, a bythos can touch a creature or object to displace it from time. If the target fails a DC 24 Fortitude save, it disappears from the present moment and reappears in the same location 1d4 rounds later as if no time had passed. If an object occupies that space, the creature appears in the closest available space to its original location-this displacement does not cause the creature any additional harm. The save DC is Charisma-based.</t>
  </si>
  <si>
    <t>The bythos are guardians of time and planar travel-indeed, to bythos, the act of aging is nothing more than a highly specialized method of travel. Although bythos themselves have no additional method of traveling through time, they scour the multiverse, hunting for creatures that do have the ability to time-travel and may have abused this ability.  Far more often, though, bythos seek out abuses of planar travel, such as tears in reality, regions where planes overlap, or creatures that abuse the use of planar travel. In some cases, such distortions are ignored, but in others, a bythos or even a full tribunal comes to assess and repair the damage. In most cases, "repair" is analogous to the death of the creature responsible for the distortions, but placing such creatures in temporal stasis can also solve the problem.  While a bythos's body may seem to be made of smoke and vapor, it is strangely solid to the touch, feeling not dissimilar to dry stone. A bythos is 13 feet tall and weighs 600 pounds.</t>
  </si>
  <si>
    <t>&lt;link rel="stylesheet"href="PF.css"&gt;&lt;div&gt;&lt;h2&gt;Aeon, Bythos&lt;/h2&gt;&lt;h3&gt;&lt;i&gt;A shimmering, colorless mass congeals to form a four-armed humanoid shape with an eye-like pattern in its torso.&lt;/i&gt;&lt;/h3&gt;&lt;br&gt;&lt;/div&gt;&lt;div class="heading"&gt;&lt;p class="alignleft"&gt;Bythos&lt;/p&gt;&lt;p class="alignright"&gt;CR 16&lt;/p&gt;&lt;div style="clear: both;"&gt;&lt;/div&gt;&lt;/div&gt;&lt;div&gt;&lt;h5&gt;&lt;b&gt;XP &lt;/b&gt;76,800&lt;/h5&gt;&lt;h5&gt;N Large outsider (aeon, extraplanar)&lt;/h5&gt;&lt;h5&gt;&lt;b&gt;Init &lt;/b&gt;+8; &lt;b&gt;Senses &lt;/b&gt;blindsense 60 ft., darkvision 90 ft., low-light vision; Perception +30&lt;/h5&gt;&lt;/div&gt;&lt;hr/&gt;&lt;div&gt;&lt;h5&gt;&lt;b&gt;DEFENSE&lt;/b&gt;&lt;/h5&gt;&lt;/div&gt;&lt;hr/&gt;&lt;div&gt;&lt;h5&gt;&lt;b&gt;AC &lt;/b&gt;31, touch 18, flat-footed 26 (+4 deflection, +4 Dex, +1 dodge, +13 natural, -1 size)&lt;/h5&gt;&lt;h5&gt;&lt;b&gt;hp &lt;/b&gt;207 (18d10+108); fast healing 10&lt;/h5&gt;&lt;h5&gt;&lt;b&gt;Fort &lt;/b&gt;+18, &lt;b&gt;Ref &lt;/b&gt;+12, &lt;b&gt;Will &lt;/b&gt;+20&lt;/h5&gt;&lt;h5&gt;&lt;b&gt;Immune &lt;/b&gt;cold, critical hits, poison; &lt;b&gt;Resist &lt;/b&gt;electricity 10, fire 10; &lt;b&gt;SR &lt;/b&gt;27&lt;/h5&gt;&lt;/div&gt;&lt;hr/&gt;&lt;div&gt;&lt;h5&gt;&lt;b&gt;OFFENSE&lt;/b&gt;&lt;/h5&gt;&lt;/div&gt;&lt;hr/&gt;&lt;div&gt;&lt;h5&gt;&lt;b&gt;Spd &lt;/b&gt;fly 40 ft. (good)&lt;/h5&gt;&lt;h5&gt;&lt;b&gt;Melee &lt;/b&gt;4 slams +23 (1d6+6 plus 1d6 cold and aging strike)&lt;/h5&gt;&lt;h5&gt;&lt;b&gt;Space &lt;/b&gt;10 ft.; &lt;b&gt;Reach &lt;/b&gt;10 ft.&lt;/h5&gt;&lt;h5&gt;&lt;b&gt;Special Attacks &lt;/b&gt;confusion gaze, temporal strike&lt;/h5&gt;&lt;h5&gt;&lt;b&gt;Spell-Like Abilities&lt;/b&gt; (CL 18th; concentration +23) &lt;/br&gt;At Will&amp;mdash; &lt;i&gt;augury&lt;/i&gt;, &lt;i&gt;greater teleport&lt;/i&gt;, &lt;i&gt;slow&lt;/i&gt; (DC 18) &lt;/br&gt;3/day&amp;mdash; &lt;i&gt;dimensional anchor&lt;/i&gt;, &lt;i&gt;haste&lt;/i&gt;, &lt;i&gt;plane shift&lt;/i&gt; (DC 20) &lt;/br&gt;1/day&amp;mdash;&lt;i&gt;dimensional lock&lt;/i&gt;, &lt;i&gt;moment of prescience&lt;/i&gt;, &lt;i&gt;temporal stasis&lt;/i&gt; (DC 23)&lt;/h5&gt;&lt;/h5&gt;&lt;/div&gt;&lt;hr/&gt;&lt;div&gt;&lt;h5&gt;&lt;b&gt;STATISTICS&lt;/b&gt;&lt;/h5&gt;&lt;/div&gt;&lt;hr/&gt;&lt;div&gt;&lt;h5&gt;&lt;b&gt;Str &lt;/b&gt;22, &lt;b&gt;Dex &lt;/b&gt;19, &lt;b&gt;Con &lt;/b&gt;21, &lt;b&gt;Int &lt;/b&gt; 24, &lt;b&gt;Wis &lt;/b&gt;28, &lt;b&gt;Cha &lt;/b&gt;21&lt;/h5&gt;&lt;h5&gt;&lt;b&gt;Base Atk &lt;/b&gt;+18; &lt;b&gt;CMB &lt;/b&gt;+25; &lt;b&gt;CMD &lt;/b&gt;44 (can't be tripped)&lt;/h5&gt;&lt;h5&gt;&lt;b&gt;Feats &lt;/b&gt;Combat Casting, Combat Reflexes, Dodge, Great Fortitude, Hover, Improved Initiative, Lightning Reflexes, Mobility, Toughness&lt;/h5&gt;&lt;h5&gt;&lt;b&gt;Skills &lt;/b&gt;Bluff +26, Fly +6, Heal +30, Intimidate +26, Knowledge (arcana, nature, religion) +33, Knowledge (history, planes) +36, Perception +30, Sense Motive +30, Spellcraft +28, Stealth +21, Use Magic Device +23&lt;/h5&gt;&lt;h5&gt;&lt;b&gt;Languages &lt;/b&gt;envisaging&lt;/h5&gt;&lt;h5&gt;&lt;b&gt;SQ &lt;/b&gt;extension of all, void form&lt;/h5&gt;&lt;/div&gt;&lt;hr/&gt;&lt;div&gt;&lt;h5&gt;&lt;b&gt;ECOLOGY&lt;/b&gt;&lt;/h5&gt;&lt;/div&gt;&lt;hr/&gt;&lt;div&gt;&lt;h5&gt;&lt;b&gt;Environment &lt;/b&gt; any (Outer Planes)&lt;/h5&gt;&lt;h5&gt;&lt;b&gt;Organization &lt;/b&gt;solitary, pair, or tribunal (3 bythos)&lt;/h5&gt;&lt;h5&gt;&lt;b&gt;Treasure &lt;/b&gt;none&lt;/h5&gt;&lt;/div&gt;&lt;hr/&gt;&lt;div&gt;&lt;h5&gt;&lt;b&gt;SPECIAL ABILITIES&lt;/b&gt;&lt;/h5&gt;&lt;/div&gt;&lt;hr/&gt;&lt;div&gt;&lt;/h5&gt;&lt;h5&gt;&lt;b&gt;Aging Strike (Su)&lt;/b&gt; If a bythos strikes a living target with two slam attacks in a single round, the bythos ages the creature, causing it to advance to the next age category (&lt;i&gt;Pathfinder RPG Core Rulebook&lt;/i&gt; 169) if it fails a DC 24 Fortitude save. The victim gains all of the penalties from this aging and none of the bonuses. A venerable victim targeted by this ability dies if it fails a DC 24 Fortitude save. This process is reversible with &lt;i&gt;greater restoration&lt;/i&gt;, &lt;i&gt;limited &lt;i&gt;wish&lt;/i&gt;&lt;/i&gt;, &lt;i&gt;miracle&lt;/i&gt;, or &lt;i&gt;wish&lt;/i&gt;. The save DC is Constitution-based.  &lt;/h5&gt;&lt;h5&gt;&lt;b&gt;Confusion Gaze (Su)&lt;/b&gt; Confusion for 1d4 rounds, 30 feet, Fortitude DC 24 negates. The save DC is Charisma-based.  &lt;/h5&gt;&lt;h5&gt;&lt;b&gt;Temporal Strike (Su)&lt;/b&gt; As a standard action, a bythos can touch a creature or object to displace it from time. If the target fails a DC 24 Fortitude save, it disappears from the present moment and reappears in the same location 1d4 rounds later as if no time had passed. If an object occupies that space, the creature appears in the closest available space to its original location-this displacement does not cause the creature any additional harm. The save DC is Charisma-based.&lt;/h5&gt;&lt;/div&gt;&lt;br&gt;&lt;div&gt;&lt;h4&gt;&lt;p&gt;&lt;p&gt;The bythos are guardians of time and planar travel-indeed, to bythos, the act of aging is nothing more than a highly specialized method of travel. Although bythos themselves have no additional method of traveling through time, they scour the multiverse, hunting for creatures that do have the ability to time-travel and may have abused this ability.  Far more often, though, bythos seek out abuses of planar travel, such as tears in reality, regions where planes overlap, or creatures that abuse the use of planar travel. In some cases, such distortions are ignored, but in others, a bythos or even a full tribunal comes to assess and repair the damage. In most cases, "repair" is analogous to the death of the creature responsible for the distortions, but placing such creatures in &lt;i&gt;temporal stasis&lt;/i&gt; can also solve the problem.  While a bythos's body may seem to be made of smoke and vapor, it is strangely solid to the touch, feeling not dissimilar to dry stone. A bythos is 13 feet tall and weighs 600 pounds.&lt;/p&gt;&lt;/h4&gt;&lt;/div&gt;</t>
  </si>
  <si>
    <t>Paracletus</t>
  </si>
  <si>
    <t>emotion aura (DC 12, 30 ft.)</t>
  </si>
  <si>
    <t>(3d10-3)</t>
  </si>
  <si>
    <t>Fort +4, Ref +3, Will +6</t>
  </si>
  <si>
    <t>slam +3 (1d3-1 plus 1d6 electricity)</t>
  </si>
  <si>
    <t>Spell-Like Abilities (CL 3rd; concentration +4)   At Will-sanctuary (DC 12)   3/day-calm emotions (DC 13)   1/week-commune (6 questions, CL 12th)</t>
  </si>
  <si>
    <t>Str 8, Dex 14, Con 9, Int 11, Wis 13, Cha 12</t>
  </si>
  <si>
    <t>Great Fortitude, Iron Will</t>
  </si>
  <si>
    <t>Fly +8, Intimidate +7, Knowledge (arcana) +7, Knowledge (planes) +7, Perception +7, Sense Motive +7, Stealth +12</t>
  </si>
  <si>
    <t>solitary, pair, or commune (3-12)</t>
  </si>
  <si>
    <t>A small cluster of shimmering lights floats in the air, orbited by multiple vibrant crystals and gemstones.</t>
  </si>
  <si>
    <t>Emotion Aura (Sp) Each paracletus exists as the embodiment of a specific emotive duality. Three times per day, a paracletus can create an aura representing one of its two programmed emotions. Creatures in the area must make a DC 12 Will save to resist the aura. A creature that makes its save against the aura is unaffected by that aeon's aura for the next 24 hours. The paracletus can choose one creature in the area to ignore its effects. The effect of the aura lasts for 10 minutes, and ends if a creature moves more than 30 feet from the aeon. The aura is a mind-affecting compulsion effect. The save DC is Charisma-based. Specific emotive dualities and their powers follow-any single paracletus can only use one of these three dualistic options and cannot change to a different one.  Courage/Fear: The aura acts as bless or bane.  Empathy/Apathy: The aura gives creatures a +2 bonus or a -2 penalty on Bluff, Diplomacy, and Intimidate checks.  Hope/Despair: The aura gives creatures a +2 morale bonus on Will saving throws or a -2 penalty on Will saving throws.</t>
  </si>
  <si>
    <t>While mortals possess the gift of free will, both logic and emotion inf luence their decisions. The paracletus serve the aeons as agents who connect with mortals and study the inf luence of emotions (particularly the dualistic nature of raw emotion) upon mortal behavior. They wander the planes seeking mortals with particularly strong emotional or logical capabilities (characters with high Charisma or Intelligence scores). Once a paracletus locates such a creature, the paracletus remains nearby, studying the target's relationship with emotional and logical input and choices. Often, the paracletus will use its emotion aura on the target in order to study how outside inf luences affect the subject. Unfortunately for the target creature, whether or not the paracletus uses a helpful or harmful effect is, for all intents and purposes, a matter of random chance-even though to the paracletus's complex reasoning, nothing is left to actual random chance.  If presented the option, a paracletus avoids direct combat, and uses its emotion aura to inf luence situations. If pressed to defend itself, it flies at opponents, slamming into them and discharging an electrical jolt of energy in addition to buffeting with its crystalline components. The crystals that orbit a paracletus are solidified aspects of logic, while the swirling vapors and lights that make up its central mass are manifestations of raw emotion- when a paracletus is slain, both the crystals and vapors fade away into nothingness.  A paracletus can be chosen as a familiar by a 7th-level neutral spellcaster who has the Improved Familiar feat. A paracletus familiar does not abandon its mission to observe emotions and logic at play, but it does follow its master's orders-this is one situation where the application of a paracletus's emotion aura need not be random.  Although the central mass of a paracletus's body appears to be made of light and energy, it is in fact solid, and feels strangely like electrified flesh to the touch.</t>
  </si>
  <si>
    <t>&lt;link rel="stylesheet"href="PF.css"&gt;&lt;div&gt;&lt;h2&gt;Aeon, Paracletus&lt;/h2&gt;&lt;h3&gt;&lt;i&gt;A small cluster of shimmering lights floats in the air, orbited by multiple vibrant crystals and gemstones.&lt;/i&gt;&lt;/h3&gt;&lt;br&gt;&lt;/div&gt;&lt;div class="heading"&gt;&lt;p class="alignleft"&gt;Paracletus&lt;/p&gt;&lt;p class="alignright"&gt;CR 2&lt;/p&gt;&lt;div style="clear: both;"&gt;&lt;/div&gt;&lt;/div&gt;&lt;div&gt;&lt;h5&gt;&lt;b&gt;XP &lt;/b&gt;600&lt;/h5&gt;&lt;h5&gt;N Small outsider (aeon, extraplanar)&lt;/h5&gt;&lt;h5&gt;&lt;b&gt;Init &lt;/b&gt;+2; &lt;b&gt;Senses &lt;/b&gt;darkvision 60 ft.; Perception +7&lt;/h5&gt;&lt;h5&gt;&lt;b&gt;Aura &lt;/b&gt;emotion aura (DC 12, 30 ft.)&lt;/h5&gt;&lt;/div&gt;&lt;hr/&gt;&lt;div&gt;&lt;h5&gt;&lt;b&gt;DEFENSE&lt;/b&gt;&lt;/h5&gt;&lt;/div&gt;&lt;hr/&gt;&lt;div&gt;&lt;h5&gt;&lt;b&gt;AC &lt;/b&gt;14, touch 13, flat-footed 12 (+2 Dex, +1 natural, +1 size)&lt;/h5&gt;&lt;h5&gt;&lt;b&gt;hp &lt;/b&gt;13 (3d10-3)&lt;/h5&gt;&lt;h5&gt;&lt;b&gt;Fort &lt;/b&gt;+4, &lt;b&gt;Ref &lt;/b&gt;+3, &lt;b&gt;Will &lt;/b&gt;+6&lt;/h5&gt;&lt;h5&gt;&lt;b&gt;Immune &lt;/b&gt;cold, critical hits, poison; &lt;b&gt;Resist &lt;/b&gt;electricity 10, fire 10; &lt;b&gt;SR &lt;/b&gt;7&lt;/h5&gt;&lt;/div&gt;&lt;hr/&gt;&lt;div&gt;&lt;h5&gt;&lt;b&gt;OFFENSE&lt;/b&gt;&lt;/h5&gt;&lt;/div&gt;&lt;hr/&gt;&lt;div&gt;&lt;h5&gt;&lt;b&gt;Spd &lt;/b&gt;fly 40 ft. (good)&lt;/h5&gt;&lt;h5&gt;&lt;b&gt;Melee &lt;/b&gt;slam +3 (1d3-1 plus 1d6 electricity)&lt;/h5&gt;&lt;h5&gt;&lt;b&gt;Space &lt;/b&gt;5 ft.; &lt;b&gt;Reach &lt;/b&gt;5 ft.&lt;/h5&gt;&lt;h5&gt;&lt;b&gt;Spell-Like Abilities&lt;/b&gt; (CL 3rd; concentration +4) &lt;/br&gt;At Will&amp;mdash;&lt;i&gt;sanctuary&lt;/i&gt; (DC 12) &lt;/br&gt;3/day&amp;mdash;&lt;i&gt;calm emotions&lt;/i&gt; (DC 13) &lt;/br&gt;1/week&amp;mdash;&lt;i&gt;commune&lt;/i&gt; (6 questions, CL 12th)&lt;/h5&gt;&lt;/h5&gt;&lt;/div&gt;&lt;hr/&gt;&lt;div&gt;&lt;h5&gt;&lt;b&gt;STATISTICS&lt;/b&gt;&lt;/h5&gt;&lt;/div&gt;&lt;hr/&gt;&lt;div&gt;&lt;h5&gt;&lt;b&gt;Str &lt;/b&gt;8, &lt;b&gt;Dex &lt;/b&gt;14, &lt;b&gt;Con &lt;/b&gt;9, &lt;b&gt;Int &lt;/b&gt; 11, &lt;b&gt;Wis &lt;/b&gt;13, &lt;b&gt;Cha &lt;/b&gt;12&lt;/h5&gt;&lt;h5&gt;&lt;b&gt;Base Atk &lt;/b&gt;+3; &lt;b&gt;CMB &lt;/b&gt;+1; &lt;b&gt;CMD &lt;/b&gt;13 (can't be tripped)&lt;/h5&gt;&lt;h5&gt;&lt;b&gt;Feats &lt;/b&gt;Great Fortitude, Iron Will&lt;/h5&gt;&lt;h5&gt;&lt;b&gt;Skills &lt;/b&gt;Fly +8, Intimidate +7, Knowledge (arcana) +7, Knowledge (planes) +7, Perception +7, Sense Motive +7, Stealth +12&lt;/h5&gt;&lt;h5&gt;&lt;b&gt;Languages &lt;/b&gt;envisaging&lt;/h5&gt;&lt;h5&gt;&lt;b&gt;SQ &lt;/b&gt;extension of all, void form&lt;/h5&gt;&lt;/div&gt;&lt;hr/&gt;&lt;div&gt;&lt;h5&gt;&lt;b&gt;ECOLOGY&lt;/b&gt;&lt;/h5&gt;&lt;/div&gt;&lt;hr/&gt;&lt;div&gt;&lt;h5&gt;&lt;b&gt;Environment &lt;/b&gt; any (Outer Planes)&lt;/h5&gt;&lt;h5&gt;&lt;b&gt;Organization &lt;/b&gt;solitary, pair, or &lt;i&gt;commune&lt;/i&gt; (3-12)&lt;/h5&gt;&lt;h5&gt;&lt;b&gt;Treasure &lt;/b&gt;none&lt;/h5&gt;&lt;/div&gt;&lt;hr/&gt;&lt;div&gt;&lt;h5&gt;&lt;b&gt;SPECIAL ABILITIES&lt;/b&gt;&lt;/h5&gt;&lt;/div&gt;&lt;hr/&gt;&lt;div&gt;&lt;/h5&gt;&lt;h5&gt;&lt;b&gt;Emotion Aura (Sp)&lt;/b&gt; Each paracletus exists as the embodiment of a specific emotive duality. Three times per day, a paracletus can create an aura representing one of its two programmed emotions. Creatures in the area must make a DC 12 Will save to resist the aura. A creature that makes its save against the aura is unaffected by that aeon's aura for the next 24 hours. The paracletus can choose one creature in the area to ignore its effects. The effect of the aura lasts for 10 minutes, and ends if a creature moves more than 30 feet from the aeon. The aura is a mind-affecting compulsion effect. The save DC is Charisma-based. Specific emotive dualities and their powers follow-any single paracletus can only use one of these three dualistic options and cannot change to a different one.  &lt;i&gt;Courage/Fear&lt;/i&gt;: The aura acts as &lt;i&gt;bless&lt;/i&gt; or &lt;i&gt;bane&lt;/i&gt;.  &lt;i&gt;Empathy/Apathy&lt;/i&gt;: The aura gives creatures a +2 bonus or a -2 penalty on Bluff, Diplomacy, and Intimidate checks.  Hope/Despair: The aura gives creatures a +2 morale bonus on Will saving throws or a -2 penalty on Will saving throws.&lt;/h5&gt;&lt;/div&gt;&lt;br&gt;&lt;div&gt;&lt;h4&gt;&lt;p&gt;&lt;p&gt;While mortals possess the gift of free will, both logic and emotion inf luence their decisions. The paracletus serve the aeons as agents who connect with mortals and study the inf luence of emotions (particularly the dualistic nature of raw emotion) upon mortal behavior. They wander the planes seeking mortals with particularly strong emotional or logical capabilities (characters with high Charisma or Intelligence scores). Once a paracletus locates such a creature, the paracletus remains nearby, studying the target's relationship with emotional and logical input and choices. Often, the paracletus will use its emotion aura on the target in order to study how outside inf luences affect the subject. Unfortunately for the target creature, whether or not the paracletus uses a helpful or harmful effect is, for all intents and purposes, a matter of random chance-even though to the paracletus's complex reasoning, nothing is left to actual random chance.  If presented the option, a paracletus avoids direct combat, and uses its emotion aura to inf luence situations. If pressed to defend itself, it flies at opponents, slamming into them and discharging an electrical jolt of energy in addition to buffeting with its crystalline components. The crystals that orbit a paracletus are solidified aspects of logic, while the swirling vapors and lights that make up its central mass are manifestations of raw emotion- when a paracletus is slain, both the crystals and vapors fade away into nothingness.  A paracletus can be chosen as a familiar by a 7th-level neutral spellcaster who has the Improved Familiar feat. A paracletus familiar does not abandon its mission to observe emotions and logic at play, but it does follow its master's orders-this is one situation where the application of a paracletus's emotion aura need not be random.  Although the central mass of a paracletus's body appears to be made of light and energy, it is in fact solid, and feels strangely like electrified flesh to the touch.&lt;/p&gt;&lt;/h4&gt;&lt;/div&gt;</t>
  </si>
  <si>
    <t>Pleroma</t>
  </si>
  <si>
    <t>blindsight 120 ft., darkvision 120 ft., true seeing; Perception +41</t>
  </si>
  <si>
    <t>36, touch 24, flat-footed 27</t>
  </si>
  <si>
    <t>(+6 deflection, +8 Dex, +1 dodge, +12 natural, -1 size)</t>
  </si>
  <si>
    <t>(24d10+192)</t>
  </si>
  <si>
    <t>Fort +24, Ref +18, Will +26</t>
  </si>
  <si>
    <t>0 ft., fly 60 ft. (perfect)</t>
  </si>
  <si>
    <t>touch +30 (20d8 energy)</t>
  </si>
  <si>
    <t>sphere of creation, sphere of oblivion</t>
  </si>
  <si>
    <t>Spell-Like Abilities (CL 20th; concentration +27)   At Will-create food and water, mending, rusting grasp (DC 21), stone shape, wood shape (DC 19)   7/day-fabricate, plant growth, sculpt sound, shout (DC 21)   5/day-break enchantment, daylight, deeper darkness, freedom of movement, major creation   3/day-disintegrate (DC 23), horrid wilting (DC 25)   1/day-mage's disjunction (DC 26), wish (DC 26)</t>
  </si>
  <si>
    <t>Cleric Spells Prepared (CL 20th; concentration +30)   9th-astral projection, gate, implosion (3, DC 29)   8th-cloak of chaos (DC 28), holy aura (DC 28), shield of law (DC 28), summon monster VII, unholy aura (DC 28)   7th-blasphemy (DC 27), destruction (DC 27), dictum (DC 27), holy word (DC 27), word of chaos (DC 27)   6th-banishment (DC 26), forbiddance (DC 26), geas, legend lore, repulsion (DC 26), veil (DC 26)   5th-contact other plane, dispel chaos (DC 25), dispel evil (DC 25), dispel good (DC 25), dispel law (DC 25), teleport   4th-chaos hammer (DC 24), holy smite (DC 24), order's wraith (DC 24), restoration, scrying (DC 24), unholy blight (DC 24)   3rd-clairaudience/clairvoyance, magic circle against chaos, magic circle against evil, magic circle against good, magic circle against law, suggestion (DC 23)   2nd-align weapon, detect thoughts (DC 22), enthrall (DC 22), make whole, see invisibility, undetectable alignment, zone of truth (DC 22)   1st-detect chaos, detect evil, detect good, detect law, identify, magic aura, true strike   0-create water, detect magic, guidance, read magic</t>
  </si>
  <si>
    <t>Str 24, Dex 27, Con 26, Int 26, Wis 31, Cha 25</t>
  </si>
  <si>
    <t>57 (can't be tripped)</t>
  </si>
  <si>
    <t>Alertness, Combat Casting, Combat Reflexes, Dodge, Great Fortitude, Improved Initiative, Improved Iron Will, Iron Will, Lightning Reflexes, Lightning Stance, Mobility, Wind Stance</t>
  </si>
  <si>
    <t>Appraise +30, Bluff +32, Fly +16, Heal +30, Intimidate +27, Knowledge (arcana) +47, Knowledge (dungeoneering) +44, Knowledge (engineering) +44, Knowledge (nature) +47, Knowledge (planes) +47, Knowledge (religion) +47, Perception +41, Sense Motive +39, Spellcraft +30, Stealth +27, Use Magic Device +27</t>
  </si>
  <si>
    <t>solitary or tribunal (1 pleroma, 3 akhanas, and 2-5 theletos)</t>
  </si>
  <si>
    <t>Within the shadows of this vaguely humanoid figure stir swirling colors and spheres, as if it encompassed all the night sky.</t>
  </si>
  <si>
    <t>Energy Touch (Su) A pleroma's touch deals 20d8 points of damage from positive or negative energy, depending upon which type of energy would harm the creature touched. A pleroma's touch never heals damage.  Spells A pleroma casts spells as a 20th-level cleric, but does not have access to domains. A pleroma can cast certain sorcerer/wizard spells as divine spells.  Sphere of Creation (Su) Three times per day, the pleroma can manifest a 2-foot-diameter sphere of white energy that hovers above its left hand. By concentrating, the pleroma can control this sphere, causing it to fly slowly at a speed of 10 feet per round. The sphere can travel in any direction, but must remain within 300 feet of the pleroma or it immediately dissipates. Wherever the sphere travels, it leaves behind a 5-foot-wide path of new matter, creating either new terrain (such as swamp, tundra, desert, or forest) or a 10-foot-square wall composed of a single natural substance (such as clay, wood, or stone). Any existing matter, either living or nonliving that comes in contact with the sphere must make a DC 30 Fortitude save or be absorbed and incorporated into the new substance (only freedom, miracle, or wish can rescue creatures so trapped). Creatures that save are pushed to the nearest unoccupied location adjacent to the newly created substance. The sphere is highly unstable and only lasts 1d4 minutes before exploding with a blinding flash. All creatures within 30 feet of the flash must make a DC 30 Fortitude save or be permanently blinded. The save DCs are Constitution-based.  Sphere of Oblivion (Su) Three times per day, the pleroma can manifest a 2-foot-diameter sphere of complete and utter darkness that hovers above its right hand. The sphere is an empty void similar to a sphere of annihilation. Any matter (living or nonliving) that touches the sphere must succeed on a DC 30 Fortitude save or be sucked into the sphere and destroyed. Larger objects (such as ships or buildings) are destroyed at a rate of one 10-foot cube per round of contact with the sphere. By concentrating, the pleroma can control this sphere, causing it to fly slowly at a speed of 10 feet per round. The sphere can travel in any direction, but must remain within 300 feet of the pleroma or it immediately dissipates. The sphere is highly unstable and only lasts 1d4 minutes before harmlessly imploding upon itself. Alternatively, the pleroma may hurl the sphere as a ranged touch attack (with a 10-foot range increment) against a single creature. When thrown in this manner, the sphere implodes immediately after the attack is resolved. The save DCs are Constitution-based.</t>
  </si>
  <si>
    <t>The pleroma is the most powerful of all the aeons. As a manifestation of the opposing acts of creation and destruction, a pleroma exists in a state of flux, its very form shifting between creation and oblivion within the ebon folds of its vaporous cloak. One who gazes upon a pleroma could spend days studying the continual changes of its form, which most resemble the shifting of celestial bodies within the universe sped up to a pace at which the swirling of galaxies and the tumble of planets form a strange dance.  Pleromas view the concepts of creation and oblivion not so much as separate processes, but rather as two parts of a cyclical passage that everything in existence must explore. Pleromas guide this progression, ensuring everything remains balanced, such that whatever is created can be destroyed, and that nothing becomes so static that these two processes slow to a halt. For everything that attains a state of semi-permanence, there must be many more things that do not, or rather that cannot ever be reformed into a state of permanence. While pleromas believe in eternity, they understand that eternity is cyclical and infinity is something that repeats itself. Therefore, eternity and infinity are states that can be changed, or altered, if only slightly. Pleromas maintain such changes are necessary to keep the cosmos from becoming static and unbalanced, a state they refer to as apocalypse, or the end of everything.  Of all the aeons, pleromas possess the strongest connection to the entity or concept they refer to as Monad. All aeons believe themselves to be extensions of this entity, and while they act freely and independently of the entity, they always act within the constricts of its will or needs. This behavior is not so much a state of servitude as a symbiosis in which the actions of the pleromas are universally beneficial to both themselves and the entity they are part of. Pleromas describe Monad as the sentience of the multiverse, from which all things are created through the recycling of everything that ever existed.  Pleromas typically travel alone. Their arrival in a region almost always heralds some sort of dramatic change. They pay little mind to the wants and needs of other creatures, and remain entirely focused upon their primary task. They avoid conf licts of ethics, wars, and similar pursuits, save when manipulating such events would help to restore the balance between creation and oblivion. Should any be so foolish as to attempt to interfere with or sway their work, pleromas immediately retaliate by bringing all of their significant powers and devastating abilities to bear until the intervention is destroyed.</t>
  </si>
  <si>
    <t>&lt;link rel="stylesheet"href="PF.css"&gt;&lt;div&gt;&lt;h2&gt;Aeon, Pleroma&lt;/h2&gt;&lt;h3&gt;&lt;i&gt;Within the shadows of this vaguely humanoid figure stir swirling colors and spheres, as if it encompassed all the night sky.&lt;/i&gt;&lt;/h3&gt;&lt;br&gt;&lt;/div&gt;&lt;div class="heading"&gt;&lt;p class="alignleft"&gt;Pleroma&lt;/p&gt;&lt;p class="alignright"&gt;CR 20&lt;/p&gt;&lt;div style="clear: both;"&gt;&lt;/div&gt;&lt;/div&gt;&lt;div&gt;&lt;h5&gt;&lt;b&gt;XP &lt;/b&gt;307,200&lt;/h5&gt;&lt;h5&gt;N Large outsider (aeon, extraplanar)&lt;/h5&gt;&lt;h5&gt;&lt;b&gt;Init &lt;/b&gt;+12; &lt;b&gt;Senses &lt;/b&gt;blindsight 120 ft., darkvision 120 ft., &lt;i&gt;true seeing&lt;/i&gt;; Perception +41&lt;/h5&gt;&lt;/div&gt;&lt;hr/&gt;&lt;div&gt;&lt;h5&gt;&lt;b&gt;DEFENSE&lt;/b&gt;&lt;/h5&gt;&lt;/div&gt;&lt;hr/&gt;&lt;div&gt;&lt;h5&gt;&lt;b&gt;AC &lt;/b&gt;36, touch 24, flat-footed 27 (+6 deflection, +8 Dex, +1 dodge, +12 natural, -1 size)&lt;/h5&gt;&lt;h5&gt;&lt;b&gt;hp &lt;/b&gt;324 (24d10+192); fast healing 10&lt;/h5&gt;&lt;h5&gt;&lt;b&gt;Fort &lt;/b&gt;+24, &lt;b&gt;Ref &lt;/b&gt;+18, &lt;b&gt;Will &lt;/b&gt;+26&lt;/h5&gt;&lt;h5&gt;&lt;b&gt;Immune &lt;/b&gt;cold, critical hits, poison; &lt;b&gt;Resist &lt;/b&gt;electricity 10, fire 10; &lt;b&gt;SR &lt;/b&gt;31&lt;/h5&gt;&lt;/div&gt;&lt;hr/&gt;&lt;div&gt;&lt;h5&gt;&lt;b&gt;OFFENSE&lt;/b&gt;&lt;/h5&gt;&lt;/div&gt;&lt;hr/&gt;&lt;div&gt;&lt;h5&gt;&lt;b&gt;Spd &lt;/b&gt;0 ft., fly 60 ft. (perfect)&lt;/h5&gt;&lt;h5&gt;&lt;b&gt;Melee &lt;/b&gt;touch +30 (20d8 energy)&lt;/h5&gt;&lt;h5&gt;&lt;b&gt;Space &lt;/b&gt;10 ft.; &lt;b&gt;Reach &lt;/b&gt;10 ft.&lt;/h5&gt;&lt;h5&gt;&lt;b&gt;Special Attacks &lt;/b&gt;sphere of creation, sphere of oblivion&lt;/h5&gt;&lt;h5&gt;&lt;b&gt;Spell-Like Abilities&lt;/b&gt; (CL 20th; concentration +27) &lt;/br&gt;At Will&amp;mdash;&lt;i&gt;create food and water&lt;/i&gt;, &lt;i&gt;mending&lt;/i&gt;, &lt;i&gt;rusting grasp&lt;/i&gt; (DC 21), &lt;i&gt;stone shape&lt;/i&gt;, &lt;i&gt;wood shape&lt;/i&gt; (DC 19) &lt;/br&gt;7/day&amp;mdash;&lt;i&gt;fabricate&lt;/i&gt;, &lt;i&gt;plant growth&lt;/i&gt;, &lt;i&gt;sculpt sound&lt;/i&gt;, &lt;i&gt;shout&lt;/i&gt; (DC 21) &lt;/br&gt;5/day&amp;mdash;&lt;i&gt;break enchantment&lt;/i&gt;, &lt;i&gt;daylight&lt;/i&gt;, &lt;i&gt;deeper darkness&lt;/i&gt;, &lt;i&gt;&lt;i&gt;freedom&lt;/i&gt; of movement&lt;/i&gt;, &lt;i&gt;major creation&lt;/i&gt; &lt;/br&gt;3/day&amp;mdash;&lt;i&gt;disintegrate&lt;/i&gt; (DC 23), &lt;i&gt;horrid wilting&lt;/i&gt; (DC 25) &lt;/br&gt;1/day&amp;mdash;&lt;i&gt;mage's disjunction&lt;/i&gt; (DC 26), &lt;i&gt;wish&lt;/i&gt; (DC 26)&lt;/h5&gt;&lt;/h5&gt;&lt;h5&gt;&lt;b&gt;Cleric Spells Prepared&lt;/b&gt; (CL 20th; concentration +30) &lt;/br&gt;9th&amp;mdash;&lt;i&gt;astral projection&lt;/i&gt;, &lt;i&gt;gate&lt;/i&gt;, &lt;i&gt;implosion&lt;/i&gt; (3, DC 29) &lt;/br&gt;8th&amp;mdash;&lt;i&gt;cloak of chaos&lt;/i&gt; (DC 28), &lt;i&gt;holy aura&lt;/i&gt; (DC 28), &lt;i&gt;shield of law&lt;/i&gt; (DC 28), &lt;i&gt;summon monster VII&lt;/i&gt;, un&lt;i&gt;holy aura&lt;/i&gt; (DC 28) &lt;/br&gt;7th&amp;mdash;&lt;i&gt;blasphemy&lt;/i&gt; (DC 27), &lt;i&gt;destruction&lt;/i&gt; (DC 27), &lt;i&gt;dictum&lt;/i&gt; (DC 27), &lt;i&gt;holy word&lt;/i&gt; (DC 27), &lt;i&gt;word of chaos&lt;/i&gt; (DC 27) &lt;/br&gt;6th&amp;mdash;&lt;i&gt;banishment&lt;/i&gt; (DC 26), &lt;i&gt;forbiddance&lt;/i&gt; (DC 26), &lt;i&gt;geas&lt;/i&gt;, &lt;i&gt;legend lore&lt;/i&gt;, &lt;i&gt;repulsion&lt;/i&gt; (DC 26), &lt;i&gt;veil&lt;/i&gt; (DC 26) &lt;/br&gt;5th&amp;mdash;&lt;i&gt;contact other plane&lt;/i&gt;, &lt;i&gt;dispel chaos&lt;/i&gt; (DC 25), &lt;i&gt;dispel evil&lt;/i&gt; (DC 25), &lt;i&gt;dispel good&lt;/i&gt; (DC 25), &lt;i&gt;dispel law&lt;/i&gt; (DC 25), &lt;i&gt;teleport&lt;/i&gt; &lt;/br&gt;4th&amp;mdash;&lt;i&gt;chaos hammer&lt;/i&gt; (DC 24), &lt;i&gt;holy smite&lt;/i&gt; (DC 24), &lt;i&gt;order's wraith&lt;/i&gt; (DC 24), &lt;i&gt;restoration&lt;/i&gt;, &lt;i&gt;scrying&lt;/i&gt; (DC 24), &lt;i&gt;unholy blight&lt;/i&gt; (DC 24) &lt;/br&gt;3rd&amp;mdash;&lt;i&gt;clairaudience/clairvoyance&lt;/i&gt;, &lt;i&gt;magic circle against chaos&lt;/i&gt;, &lt;i&gt;magic circle against evil&lt;/i&gt;, &lt;i&gt;magic circle against good&lt;/i&gt;, &lt;i&gt;magic circle against law&lt;/i&gt;, &lt;i&gt;suggestion&lt;/i&gt; (DC 23) &lt;/br&gt;2nd&amp;mdash;&lt;i&gt;align weapon&lt;/i&gt;, &lt;i&gt;detect thoughts&lt;/i&gt; (DC 22), &lt;i&gt;enthrall&lt;/i&gt; (DC 22), &lt;i&gt;make whole&lt;/i&gt;, &lt;i&gt;see invisibility&lt;/i&gt;, &lt;i&gt;undetectable alignment&lt;/i&gt;, &lt;i&gt;zone of truth&lt;/i&gt; (DC 22) &lt;/br&gt;1st&amp;mdash;&lt;i&gt;detect chaos&lt;/i&gt;, &lt;i&gt;detect evil&lt;/i&gt;, &lt;i&gt;detect good&lt;/i&gt;, &lt;i&gt;detect law&lt;/i&gt;, &lt;i&gt;identify&lt;/i&gt;, &lt;i&gt;magic aura&lt;/i&gt;, &lt;i&gt;true strike&lt;/i&gt; &lt;/br&gt;0&amp;mdash;&lt;i&gt;create water&lt;/i&gt;, &lt;i&gt;detect magic&lt;/i&gt;, &lt;i&gt;guidance&lt;/i&gt;, &lt;i&gt;read magic&lt;/i&gt;&lt;/h5&gt;&lt;/h5&gt;&lt;/div&gt;&lt;hr/&gt;&lt;div&gt;&lt;h5&gt;&lt;b&gt;STATISTICS&lt;/b&gt;&lt;/h5&gt;&lt;/div&gt;&lt;hr/&gt;&lt;div&gt;&lt;h5&gt;&lt;b&gt;Str &lt;/b&gt;24, &lt;b&gt;Dex &lt;/b&gt;27, &lt;b&gt;Con &lt;/b&gt;26, &lt;b&gt;Int &lt;/b&gt; 26, &lt;b&gt;Wis &lt;/b&gt;31, &lt;b&gt;Cha &lt;/b&gt;25&lt;/h5&gt;&lt;h5&gt;&lt;b&gt;Base Atk &lt;/b&gt;+24; &lt;b&gt;CMB &lt;/b&gt;+32; &lt;b&gt;CMD &lt;/b&gt;57 (can't be tripped)&lt;/h5&gt;&lt;h5&gt;&lt;b&gt;Feats &lt;/b&gt;Alertness, Combat Casting, Combat Reflexes, Dodge, Great Fortitude, Improved Initiative, Improved Iron Will, Iron Will, Lightning Reflexes, Lightning Stance, Mobility, Wind Stance&lt;/h5&gt;&lt;h5&gt;&lt;b&gt;Skills &lt;/b&gt;Appraise +30, Bluff +32, Fly +16, Heal +30, Intimidate +27, Knowledge (arcana) +47, Knowledge (dungeoneering) +44, Knowledge (engineering) +44, Knowledge (nature) +47, Knowledge (planes) +47, Knowledge (religion) +47, Perception +41, Sense Motive +39, Spellcraft +30, Stealth +27, Use Magic Device +27&lt;/h5&gt;&lt;h5&gt;&lt;b&gt;Languages &lt;/b&gt;envisaging&lt;/h5&gt;&lt;h5&gt;&lt;b&gt;SQ &lt;/b&gt;extension of all, void form&lt;/h5&gt;&lt;/div&gt;&lt;hr/&gt;&lt;div&gt;&lt;h5&gt;&lt;b&gt;ECOLOGY&lt;/b&gt;&lt;/h5&gt;&lt;/div&gt;&lt;hr/&gt;&lt;div&gt;&lt;h5&gt;&lt;b&gt;Environment &lt;/b&gt; any (Outer Planes)&lt;/h5&gt;&lt;h5&gt;&lt;b&gt;Organization &lt;/b&gt;solitary or tribunal (1 pleroma, 3 akhanas, and 2-5 theletos)&lt;/h5&gt;&lt;h5&gt;&lt;b&gt;Treasure &lt;/b&gt;none&lt;/h5&gt;&lt;/div&gt;&lt;hr/&gt;&lt;div&gt;&lt;h5&gt;&lt;b&gt;SPECIAL ABILITIES&lt;/b&gt;&lt;/h5&gt;&lt;/div&gt;&lt;hr/&gt;&lt;div&gt;&lt;/h5&gt;&lt;h5&gt;&lt;b&gt;Energy Touch (Su)&lt;/b&gt; A pleroma's touch deals 20d8 points of damage from positive or negative energy, depending upon which type of energy would harm the creature touched. A pleroma's touch never heals damage.  &lt;/h5&gt;&lt;h5&gt;&lt;b&gt;Spells&lt;/b&gt; A pleroma casts spells as a 20th-level cleric, but does not have access to domains. A pleroma can cast certain sorcerer/wizard spells as divine spells.  &lt;/h5&gt;&lt;h5&gt;&lt;b&gt;Sphere of Creation (Su)&lt;/b&gt; Three times per day, the pleroma can manifest a 2-foot-diameter sphere of white energy that hovers above its left hand. By concentrating, the pleroma can control this sphere, causing it to fly slowly at a speed of 10 feet per round. The sphere can travel in any direction, but must remain within 300 feet of the pleroma or it immediately dissipates. Wherever the sphere travels, it leaves behind a 5-foot-wide path of new matter, creating either new terrain (such as swamp, tundra, desert, or forest) or a 10-foot-square wall composed of a single natural substance (such as clay, wood, or stone). Any existing matter, either living or nonliving that comes in contact with the sphere must make a DC 30 Fortitude save or be absorbed and incorporated into the new substance (only &lt;i&gt;freedom&lt;/i&gt;, &lt;i&gt;miracle&lt;/i&gt;, or &lt;i&gt;wish&lt;/i&gt; can rescue creatures so trapped). Creatures that save are pushed to the nearest unoccupied location adjacent to the newly created substance. The sphere is highly unstable and only lasts 1d4 minutes before exploding with a blinding flash. All creatures within 30 feet of the flash must make a DC 30 Fortitude save or be permanently blinded. The save DCs are Constitution-based.  &lt;/h5&gt;&lt;h5&gt;&lt;b&gt;Sphere of Oblivion (Su)&lt;/b&gt; Three times per day, the pleroma can manifest a 2-foot-diameter sphere of complete and utter darkness that hovers above its right hand. The sphere is an empty void similar to a &lt;i&gt;sphere of annihilation&lt;/i&gt;. Any matter (living or nonliving) that touches the sphere must succeed on a DC 30 Fortitude save or be sucked into the sphere and destroyed. Larger objects (such as ships or buildings) are destroyed at a rate of one 10-foot cube per round of contact with the sphere. By concentrating, the pleroma can control this sphere, causing it to fly slowly at a speed of 10 feet per round. The sphere can travel in any direction, but must remain within 300 feet of the pleroma or it immediately dissipates. The sphere is highly unstable and only lasts 1d4 minutes before harmlessly imploding upon itself. Alternatively, the pleroma may hurl the sphere as a ranged touch attack (with a 10-foot range increment) against a single creature. When thrown in this manner, the sphere implodes immediately after the attack is resolved. The save DCs are Constitution-based.&lt;/h5&gt;&lt;/div&gt;&lt;br&gt;&lt;div&gt;&lt;h4&gt;&lt;p&gt;&lt;p&gt;The pleroma is the most powerful of all the aeons. As a manifestation of the opposing acts of creation and &lt;i&gt;destruction&lt;/i&gt;, a pleroma exists in a state of flux, its very form shifting between creation and oblivion within the ebon folds of its vaporous cloak. One who gazes upon a pleroma could spend days studying the continual changes of its form, which most resemble the shifting of celestial bodies within the universe sped up to a pace at which the swirling of galaxies and the tumble of planets form a strange dance.  Pleromas view the concepts of creation and oblivion not so much as separate processes, but rather as two parts of a cyclical passage that everything in existence must explore. Pleromas guide this progression, ensuring everything remains balanced, such that whatever is created can be destroyed, and that nothing becomes so static that these two processes slow to a halt. For everything that attains a state of semi-permanence, there must be many more things that do not, or rather that cannot ever be reformed into a state of permanence. While pleromas believe in eternity, they understand that eternity is cyclical and infinity is something that repeats itself. Therefore, eternity and infinity are states that can be changed, or altered, if only slightly. Pleromas maintain such changes are necessary to keep the cosmos from becoming static and unbalanced, a state they refer to as apocalypse, or the end of everything.  Of all the aeons, pleromas possess the strongest connection to the entity or concept they refer to as Monad. All aeons believe themselves to be extensions of this entity, and while they act freely and independently of the entity, they always act within the constricts of its will or needs. This behavior is not so much a state of servitude as a symbiosis in which the actions of the pleromas are universally beneficial to both themselves and the entity they are part of. Pleromas describe Monad as the sentience of the multiverse, from which all things are created through the recycling of everything that ever existed.  Pleromas typically travel alone. Their arrival in a region almost always heralds some sort of dramatic change. They pay little mind to the wants and needs of other creatures, and remain entirely focused upon their primary task. They avoid conf licts of ethics, wars, and similar pursuits, save when manipulating such events would help to restore the balance between creation and oblivion. Should any be so foolish as to attempt to interfere with or sway their work, pleromas immediately retaliate by bringing all of their significant powers and devastating abilities to bear until the intervention is destroyed.&lt;/p&gt;&lt;/h4&gt;&lt;/div&gt;</t>
  </si>
  <si>
    <t>Theletos</t>
  </si>
  <si>
    <t>20, touch 15, flat-footed 17</t>
  </si>
  <si>
    <t>(+2 deflection, +2 Dex, +1 dodge, +5 natural)</t>
  </si>
  <si>
    <t>Fort +9, Ref +5, Will +12</t>
  </si>
  <si>
    <t>2 slams +13 (1d6+4), 2 tentacles +8 (1d4+2 plus fate drain)</t>
  </si>
  <si>
    <t>wreath of fate</t>
  </si>
  <si>
    <t>Spell-Like Abilities (CL 9th; concentration +10)  At will-augury, command (DC 12), doom (DC 12), sanctuary (DC 12)  3/day- bestow curse (DC 14), enthrall (DC 13), touch of idiocy (DC 13), dispel magic, remove curse, suggestion (DC 14)  1/day-charm monster (DC 15), lesser geas (DC 15)</t>
  </si>
  <si>
    <t>Str 18, Dex 14, Con 17, Int 11, Wis 19,  Cha 12</t>
  </si>
  <si>
    <t>Dodge, Hover, Improved Initiative, Improved Iron Will, Iron Will</t>
  </si>
  <si>
    <t>Fly -2, Intimidate +13, Knowledge (planes) +16, Perception +16, Sense Motive +16, Spellcraft +12, Stealth +14</t>
  </si>
  <si>
    <t>solitary, pair, or collective (3-12)</t>
  </si>
  <si>
    <t>Four bandy limbs, each splitting at the elbow into two threefingered forearms, emerge from this creature's crystalline body.</t>
  </si>
  <si>
    <t>Fate Drain (Su) A theletos possesses a pair of flexible crystalline tentacles with which it can drain a creature's sense of fate and destiny. Whenever it strikes a foe with these tentacles, the creature struck must make a DC 17 Will save or take 1d4 points of Charisma damage.  Until a creature's Charisma damage from this ability is healed, the victim takes a -2 penalty on all saving throws (regardless of the actual total amount of Charisma damage it takes). The save DC is Constitution-based.  Wreath of Fate (Su) As a full-round-action every 1d4 rounds, a theletos can release a 60-foot cone of energy from its chest. Any intelligent creature struck by this cone must make a DC 15 Will save or become nearly overwhelmed with the knowledge of various fates that destiny has in store for him-there is no way to make sense of these myriad dooms and boons, and as a result, the victim is staggered. As long as this condition persists, the victim may choose to make two rolls when attempting an attack roll, a saving throw, or a skill check-he must accept the worse of the two rolls, but in so doing the wreath of fate passes from his soul and he is no longer staggered by this ability. Wreath of fate is a curse effect, and as such can be affected by remove curse or break enchantment-the effective caster level of this curse is equal to the theletos's HD (CL 9th in most cases). The save DC is Charisma-based.</t>
  </si>
  <si>
    <t>The strange theletos is the guardian of the duality between freedom and fate. Slavery is no more of an issue to a theletos than is true freedom, but without one, the other cannot exist. In areas where slavery is rife, a theletos might aid in freeing some slaves, while in regions where slavery has been abolished, this strange being works to subjugate many creatures with its own mind-controlling spell-like abilities-often encouraging them to further undertake acts of slavery themselves. The theletos is also a guardian of fate and prophecy, and while for some creatures it might allow glimpses of futures, others who peer into the future almost seem to cause the aeon physical pain. The theletos cannot explain why one seer might be allowed to divine futures while another should not-it knows only that some prophets should be denied this pursuit.  A theletos is 5 feet tall and weighs 100 pounds.</t>
  </si>
  <si>
    <t>&lt;link rel="stylesheet"href="PF.css"&gt;&lt;div&gt;&lt;h2&gt;Aeon, Theletos&lt;/h2&gt;&lt;h3&gt;&lt;i&gt;Four bandy limbs, each splitting at the elbow into two threefingered forearms, emerge from this creature's crystalline body.&lt;/i&gt;&lt;/h3&gt;&lt;br&gt;&lt;/br&gt;&lt;/div&gt;&lt;div class="heading"&gt;&lt;p class="alignleft"&gt;Theletos&lt;/p&gt;&lt;p class="alignright"&gt;CR 7&lt;/p&gt;&lt;div style="clear: both;"&gt;&lt;/div&gt;&lt;/div&gt;&lt;div&gt;&lt;h5&gt;&lt;b&gt;XP &lt;/b&gt;3,200&lt;/h5&gt;&lt;h5&gt;N Medium outsider (aeon, extraplanar)&lt;/h5&gt;&lt;h5&gt;&lt;b&gt;Init &lt;/b&gt;+6; &lt;b&gt;Senses &lt;/b&gt;darkvision 60 ft.; Perception +16&lt;/h5&gt;&lt;/div&gt;&lt;hr/&gt;&lt;div&gt;&lt;h5&gt;&lt;b&gt;DEFENSE&lt;/b&gt;&lt;/h5&gt;&lt;/div&gt;&lt;hr/&gt;&lt;div&gt;&lt;h5&gt;&lt;b&gt;AC &lt;/b&gt;20, touch 15, flat-footed 17 (+2 deflection, +2 Dex, +1 dodge, +5 natural)&lt;/h5&gt;&lt;h5&gt;&lt;b&gt;hp &lt;/b&gt;76 (9d10+27); fast healing 5&lt;/h5&gt;&lt;h5&gt;&lt;b&gt;Fort &lt;/b&gt;+9, &lt;b&gt;Ref &lt;/b&gt;+5, &lt;b&gt;Will &lt;/b&gt;+12&lt;/h5&gt;&lt;h5&gt;&lt;b&gt;Immune &lt;/b&gt;cold, critical hits, poison; &lt;b&gt;Resist &lt;/b&gt;electricity 10, fire 10; &lt;b&gt;SR &lt;/b&gt;18&lt;/h5&gt;&lt;/div&gt;&lt;hr/&gt;&lt;div&gt;&lt;h5&gt;&lt;b&gt;OFFENSE&lt;/b&gt;&lt;/h5&gt;&lt;/div&gt;&lt;hr/&gt;&lt;div&gt;&lt;h5&gt;&lt;b&gt;Spd &lt;/b&gt;30 ft., fly 30 ft. (poor)&lt;/h5&gt;&lt;h5&gt;&lt;b&gt;Melee &lt;/b&gt;2 slams +13 (1d6+4), 2 tentacles +8 (1d4+2 plus fate drain)&lt;/h5&gt;&lt;h5&gt;&lt;b&gt;Space &lt;/b&gt;5 ft.; &lt;b&gt;Reach &lt;/b&gt;5 ft.&lt;/h5&gt;&lt;h5&gt;&lt;b&gt;Special Attacks &lt;/b&gt;wreath of fate&lt;/h5&gt;&lt;h5&gt;&lt;b&gt;Spell-Like Abilities&lt;/b&gt; (CL 9th; concentration +10)&lt;/br&gt;At will&amp;mdash;&lt;i&gt;augury&lt;/i&gt;, &lt;i&gt;command&lt;/i&gt; (DC 12), &lt;i&gt;doom&lt;/i&gt; (DC 12), &lt;i&gt;sanctuary&lt;/i&gt; (DC 12)&lt;/br&gt;3/day&amp;mdash; &lt;i&gt;bestow curse&lt;/i&gt; (DC 14), &lt;i&gt;enthrall&lt;/i&gt; (DC 13), &lt;i&gt;touch of idiocy&lt;/i&gt; (DC 13), &lt;i&gt;dispel magic&lt;/i&gt;, &lt;i&gt;remove curse&lt;/i&gt;, &lt;i&gt;suggestion&lt;/i&gt; (DC 14)&lt;/br&gt;1/day&amp;mdash;&lt;i&gt;charm monster&lt;/i&gt; (DC 15), &lt;i&gt;lesser geas&lt;/i&gt; (DC 15)&lt;/h5&gt;&lt;/h5&gt;&lt;/div&gt;&lt;hr/&gt;&lt;div&gt;&lt;h5&gt;&lt;b&gt;STATISTICS&lt;/b&gt;&lt;/h5&gt;&lt;/div&gt;&lt;hr/&gt;&lt;div&gt;&lt;h5&gt;&lt;b&gt;Str &lt;/b&gt;18, &lt;b&gt;Dex &lt;/b&gt;14, &lt;b&gt;Con &lt;/b&gt;17, &lt;b&gt;Int &lt;/b&gt; 11, &lt;b&gt;Wis &lt;/b&gt;19,  &lt;b&gt;Cha &lt;/b&gt;12&lt;/h5&gt;&lt;h5&gt;&lt;b&gt;Base Atk &lt;/b&gt;+9; &lt;b&gt;CMB &lt;/b&gt;+13; &lt;b&gt;CMD &lt;/b&gt;28 (can't be tripped)&lt;/h5&gt;&lt;h5&gt;&lt;b&gt;Feats &lt;/b&gt;Dodge, Hover, Improved Initiative, Improved Iron Will, Iron Will&lt;/h5&gt;&lt;h5&gt;&lt;b&gt;Skills &lt;/b&gt;Fly -2, Intimidate +13, Knowledge (planes) +16, Perception +16, Sense Motive +16, Spellcraft +12, Stealth +14&lt;/h5&gt;&lt;h5&gt;&lt;b&gt;Languages &lt;/b&gt;envisaging&lt;/h5&gt;&lt;h5&gt;&lt;b&gt;SQ &lt;/b&gt;extension of all, void form&lt;/h5&gt;&lt;/div&gt;&lt;hr/&gt;&lt;div&gt;&lt;h5&gt;&lt;b&gt;ECOLOGY&lt;/b&gt;&lt;/h5&gt;&lt;/div&gt;&lt;hr/&gt;&lt;div&gt;&lt;h5&gt;&lt;b&gt;Environment &lt;/b&gt; any (Outer Planes)&lt;/h5&gt;&lt;h5&gt;&lt;b&gt;Organization &lt;/b&gt;solitary, pair, or collective (3-12)&lt;/h5&gt;&lt;h5&gt;&lt;b&gt;Treasure &lt;/b&gt;none&lt;/h5&gt;&lt;/div&gt;&lt;hr/&gt;&lt;div&gt;&lt;h5&gt;&lt;b&gt;SPECIAL ABILITIES&lt;/b&gt;&lt;/h5&gt;&lt;/div&gt;&lt;hr/&gt;&lt;div&gt;&lt;h5&gt;&lt;b&gt;Fate Drain (Su)&lt;/b&gt; A theletos possesses a pair of flexible crystalline tentacles with which it can drain a creature's sense of fate and destiny. Whenever it strikes a foe with these tentacles, the creature struck must make a DC 17 Will save or take 1d4 points of Charisma damage.  Until a creature's Charisma damage from this ability is healed, the victim takes a -2 penalty on all saving throws (regardless of the actual total amount of Charisma damage it takes). The save DC is Constitution-based.  &lt;/h5&gt;&lt;h5&gt;&lt;b&gt;Wreath of Fate (Su)&lt;/b&gt; As a full-round-action every 1d4 rounds, a theletos can release a 60-foot cone of energy from its chest. Any intelligent creature struck by this cone must make a DC 15 Will save or become nearly overwhelmed with the knowledge of various fates that destiny has in store for him-there is no way to make sense of these myriad &lt;i&gt;doom&lt;/i&gt;s and boons, and as a result, the victim is staggered. As long as this condition persists, the victim may choose to make two rolls when attempting an attack roll, a saving throw, or a skill check-he must accept the worse of the two rolls, but in so doing the wreath of fate passes from his soul and he is no longer staggered by this ability. Wreath of fate is a curse effect, and as such can be affected by &lt;i&gt;remove curse&lt;/i&gt; or &lt;i&gt;break enchantment&lt;/i&gt;-the effective caster level of this curse is equal to the theletos's HD (CL 9th in most cases). The save DC is Charisma-based.&lt;/h5&gt;&lt;/div&gt;&lt;br&gt;&lt;/br&gt;&lt;div&gt;&lt;h4&gt;&lt;p&gt;&lt;p&gt;The strange theletos is the guardian of the duality between freedom and fate. Slavery is no more of an issue to a theletos than is true freedom, but without one, the other cannot exist. In areas where slavery is rife, a theletos might aid in freeing some slaves, while in regions where slavery has been abolished, this strange being works to subjugate many creatures with its own mind-controlling spell-like abilities-often encouraging them to further undertake acts of slavery themselves. The theletos is also a guardian of fate and prophecy, and while for some creatures it might allow glimpses of futures, others who peer into the future almost seem to cause the aeon physical pain. The theletos cannot explain why one seer might be allowed to divine futures while another should not-it knows only that some prophets should be denied this pursuit.&lt;/p&gt;&lt;p&gt;A theletos is 5 feet tall and weighs 100 pounds.&lt;/p&gt;&lt;/h4&gt;&lt;/div&gt;</t>
  </si>
  <si>
    <t>Avoral</t>
  </si>
  <si>
    <t>(agathion, extraplanar, good)</t>
  </si>
  <si>
    <t>darkvision 60 ft., detect magic, low-light vision, see invisibility, true seeing; Perception +23</t>
  </si>
  <si>
    <t>fear aura (20 ft., DC 17)</t>
  </si>
  <si>
    <t>25, touch 17, flat-footed 18</t>
  </si>
  <si>
    <t>(+6 Dex, +1 dodge, +8 natural)</t>
  </si>
  <si>
    <t>Fort +11, Ref +12, Will +6; +4 vs. poison</t>
  </si>
  <si>
    <t>10/evil or silver</t>
  </si>
  <si>
    <t>cold 10, sonic 10</t>
  </si>
  <si>
    <t>2 claws +16 (2d6+3), 2 wings +10 (2d6+1)</t>
  </si>
  <si>
    <t>Spell-Like Abilities (CL 9th; concentration +12)  Constant-detect magic, see invisibility, speak with animals   At Will-aid, blur (self only), command (DC 14), detect magic, dimension door, dispel magic, gust of wind (DC 15), hold person (DC 16), light, magic circle against evil (self only)   3/day-lightning bolt (DC 16), empowered magic missile</t>
  </si>
  <si>
    <t>Str 17, Dex 23, Con 20, Int 15, Wis 16, Cha 16</t>
  </si>
  <si>
    <t>Dodge, Empower Spell-Like Ability (magic missile), Flyby Attack, Weapon Finesse, Weapon Focus (claw)</t>
  </si>
  <si>
    <t>Bluff +10, Diplomacy +7, Fly +22, Handle Animal +9, Intimidate +15, Knowledge (any one) +14, Perception +23, Ride +7, Sense Motive +15, Spellcraft +11, Stealth +18</t>
  </si>
  <si>
    <t>Celestial, Draconic, Infernal; speak with animals, truespeech</t>
  </si>
  <si>
    <t>lay on hands (4d6, 7/day, as a 9th-level paladin)</t>
  </si>
  <si>
    <t xml:space="preserve"> any air (Nirvana)</t>
  </si>
  <si>
    <t>Great feathers sweep back from this fierce bird-man's brow, and long, clawed hands grow from the end of his wings.</t>
  </si>
  <si>
    <t>Agathion</t>
  </si>
  <si>
    <t>True Seeing (Su) This ability works like the spell (caster level 14th), except it only affects the avoral, the avoral must concentrate for 1 full round before it takes effect, and it remains as long as the avoral concentrates.</t>
  </si>
  <si>
    <t>Avorals are generally human-shaped, but their upper limbs are great wings with a human-like hand at the end of each, allowing avorals to use tools and weapons, though in battle they prefer to attack from the air and slash with the large claws on their feet and buffets from their great wings. An avoral's head has a feathery cowl instead of hair, typically brown, white, gray, or golden, and its facial features are bird-like, with a large nose and piercing eyes. Its bones are hollow but strong, making it ideal for flying. Like eagles, avorals have phenomenal vision, and can see fine details even at great distances.  Though on their home plane they are content to soar among the clouds and challenge each other to diving contests among the mountain peaks, in war avorals are the scouts, spies, and messengers of the agathions. With their incredible speed, phenomenal eyesight, and magical powers, they can sneak into an area, spy on whatever lives there, silently converse with the local fauna for additional information, and fly or teleport out again with a comprehensive report. They are experts at hit-and-run attacks and are often responsible for ferrying other celestial soldiers to battle.  A typical avoral is 7 feet tall but weighs only 120 pounds.</t>
  </si>
  <si>
    <t>&lt;link rel="stylesheet"href="PF.css"&gt;&lt;div&gt;&lt;h2&gt;Agathion, Avoral&lt;/h2&gt;&lt;h3&gt;&lt;i&gt;Great feathers sweep back from this fierce bird-man's brow, and long, clawed hands grow from the end of his wings.&lt;/i&gt;&lt;/h3&gt;&lt;br&gt;&lt;/div&gt;&lt;div class="heading"&gt;&lt;p class="alignleft"&gt;Avoral&lt;/p&gt;&lt;p class="alignright"&gt;CR 9&lt;/p&gt;&lt;div style="clear: both;"&gt;&lt;/div&gt;&lt;/div&gt;&lt;div&gt;&lt;h5&gt;&lt;b&gt;XP &lt;/b&gt;6,400&lt;/h5&gt;&lt;h5&gt;NG Medium outsider (agathion, extraplanar, good)&lt;/h5&gt;&lt;h5&gt;&lt;b&gt;Init &lt;/b&gt;+6; &lt;b&gt;Senses &lt;/b&gt;darkvision 60 ft., &lt;i&gt;detect &lt;i&gt;magic&lt;/i&gt;&lt;/i&gt;, low-light vision, &lt;i&gt;see invisibility&lt;/i&gt;, &lt;i&gt;true seeing&lt;/i&gt;; Perception +23&lt;/h5&gt;&lt;h5&gt;&lt;b&gt;Aura &lt;/b&gt;fear aura (20 ft., DC 17)&lt;/h5&gt;&lt;/div&gt;&lt;hr/&gt;&lt;div&gt;&lt;h5&gt;&lt;b&gt;DEFENSE&lt;/b&gt;&lt;/h5&gt;&lt;/div&gt;&lt;hr/&gt;&lt;div&gt;&lt;h5&gt;&lt;b&gt;AC &lt;/b&gt;25, touch 17, flat-footed 18 (+6 Dex, +1 dodge, +8 natural)&lt;/h5&gt;&lt;h5&gt;&lt;b&gt;hp &lt;/b&gt;94 (9d10+45)&lt;/h5&gt;&lt;h5&gt;&lt;b&gt;Fort &lt;/b&gt;+11, &lt;b&gt;Ref &lt;/b&gt;+12, &lt;b&gt;Will &lt;/b&gt;+6; +4 vs. poison&lt;/h5&gt;&lt;h5&gt;&lt;b&gt;DR &lt;/b&gt;10/evil or silver; &lt;b&gt;Immune &lt;/b&gt;electricity, petrification; &lt;b&gt;Resist &lt;/b&gt;cold 10, sonic 10; &lt;b&gt;SR &lt;/b&gt;20&lt;/h5&gt;&lt;/div&gt;&lt;hr/&gt;&lt;div&gt;&lt;h5&gt;&lt;b&gt;OFFENSE&lt;/b&gt;&lt;/h5&gt;&lt;/div&gt;&lt;hr/&gt;&lt;div&gt;&lt;h5&gt;&lt;b&gt;Spd &lt;/b&gt;40 ft., fly 90 ft. (good)&lt;/h5&gt;&lt;h5&gt;&lt;b&gt;Melee &lt;/b&gt;2 claws +16 (2d6+3), 2 wings +10 (2d6+1)&lt;/h5&gt;&lt;h5&gt;&lt;b&gt;Space &lt;/b&gt;5 ft.; &lt;b&gt;Reach &lt;/b&gt;5 ft.&lt;/h5&gt;&lt;h5&gt;&lt;b&gt;Spell-Like Abilities&lt;/b&gt; (CL 9th; concentration +12)  &lt;/br&gt;Constant&amp;mdash;&lt;i&gt;detect &lt;i&gt;magic&lt;/i&gt;&lt;/i&gt;, &lt;i&gt;see invisibility&lt;/i&gt;, &lt;i&gt;speak with animals&lt;/i&gt; &lt;/br&gt;At Will&amp;mdash;&lt;i&gt;aid&lt;/i&gt;, &lt;i&gt;blur&lt;/i&gt; (self only), &lt;i&gt;command&lt;/i&gt; (DC 14), &lt;i&gt;detect &lt;i&gt;magic&lt;/i&gt;&lt;/i&gt;, &lt;i&gt;dimension door&lt;/i&gt;, &lt;i&gt;dispel &lt;i&gt;magic&lt;/i&gt;&lt;/i&gt;, &lt;i&gt;gust of wind&lt;/i&gt; (DC 15), &lt;i&gt;hold person&lt;/i&gt; (DC 16), &lt;i&gt;light&lt;/i&gt;, &lt;i&gt;&lt;i&gt;magic&lt;/i&gt; circle against evil&lt;/i&gt; (self only) &lt;/br&gt;3/day&amp;mdash;lightning bolt (DC 16), empowered &lt;i&gt;&lt;i&gt;magic&lt;/i&gt; missile&lt;/i&gt;&lt;/h5&gt;&lt;/h5&gt;&lt;/div&gt;&lt;hr/&gt;&lt;div&gt;&lt;h5&gt;&lt;b&gt;STATISTICS&lt;/b&gt;&lt;/h5&gt;&lt;/div&gt;&lt;hr/&gt;&lt;div&gt;&lt;h5&gt;&lt;b&gt;Str &lt;/b&gt;17, &lt;b&gt;Dex &lt;/b&gt;23, &lt;b&gt;Con &lt;/b&gt;20, &lt;b&gt;Int &lt;/b&gt; 15, &lt;b&gt;Wis &lt;/b&gt;16, &lt;b&gt;Cha &lt;/b&gt;16&lt;/h5&gt;&lt;h5&gt;&lt;b&gt;Base Atk &lt;/b&gt;+9; &lt;b&gt;CMB &lt;/b&gt;+12; &lt;b&gt;CMD &lt;/b&gt;29&lt;/h5&gt;&lt;h5&gt;&lt;b&gt;Feats &lt;/b&gt;Dodge, Empower Spell-Like Ability (&lt;i&gt;&lt;i&gt;magic&lt;/i&gt; missile&lt;/i&gt;), Flyby Attack, Weapon Finesse, Weapon Focus (claw)&lt;/h5&gt;&lt;h5&gt;&lt;b&gt;Skills &lt;/b&gt;Bluff +10, Diplomacy +7, Fly +22, Handle Animal +9, Intimidate +15, Knowledge (any one) +14, Perception +23, Ride +7, Sense Motive +15, Spellcraft +11, Stealth +18; &lt;b&gt;Racial Modifiers &lt;/b&gt;Perception +8&lt;/h5&gt;&lt;h5&gt;&lt;b&gt;Languages &lt;/b&gt;Celestial, Draconic, Infernal; &lt;i&gt;speak with animals&lt;/i&gt;, truespeech&lt;/h5&gt;&lt;h5&gt;&lt;b&gt;SQ &lt;/b&gt;lay on hands (4d6, 7/day, as a 9th-level paladin)&lt;/h5&gt;&lt;/div&gt;&lt;hr/&gt;&lt;div&gt;&lt;h5&gt;&lt;b&gt;ECOLOGY&lt;/b&gt;&lt;/h5&gt;&lt;/div&gt;&lt;hr/&gt;&lt;div&gt;&lt;h5&gt;&lt;b&gt;Environment &lt;/b&gt; any air (Nirvana)&lt;/h5&gt;&lt;h5&gt;&lt;b&gt;Organization &lt;/b&gt;solitary, pair, or squad (3-6)&lt;/h5&gt;&lt;h5&gt;&lt;b&gt;Treasure &lt;/b&gt;standard&lt;/h5&gt;&lt;/div&gt;&lt;hr/&gt;&lt;div&gt;&lt;h5&gt;&lt;b&gt;SPECIAL ABILITIES&lt;/b&gt;&lt;/h5&gt;&lt;/div&gt;&lt;hr/&gt;&lt;div&gt;&lt;/h5&gt;&lt;h5&gt;&lt;b&gt;True Seeing (Su)&lt;/b&gt; This ability works like the spell (caster level 14th), except it only affects the avoral, the avoral must concentrate for 1 full round before it takes effect, and it remains as long as the avoral concentrates.&lt;/h5&gt;&lt;/div&gt;&lt;br&gt;&lt;div&gt;&lt;h4&gt;&lt;p&gt;&lt;p&gt;Avorals are generally human-shaped, but their upper limbs are great wings with a human-like hand at the end of each, allowing avorals to use tools and weapons, though in battle they prefer to attack from the air and slash with the large claws on their feet and buffets from their great wings. An avoral's head has a feathery cowl instead of hair, typically brown, white, gray, or golden, and its facial features are bird-like, with a large nose and piercing eyes. Its bones are hollow but strong, making it ideal for flying. Like eagles, avorals have phenomenal vision, and can see fine details even at great distances.  Though on their home plane they are content to soar among the clouds and challenge each other to diving contests among the mountain peaks, in war avorals are the scouts, spies, and messengers of the agathions. With their incredible speed, phenomenal eyesight, and &lt;i&gt;magic&lt;/i&gt;al powers, they can sneak into an area, spy on whatever lives there, silently converse with the local fauna for additional information, and fly or teleport out again with a comprehensive report. They are experts at hit-and-run attacks and are often responsible for ferrying other celestial soldiers to battle.  A typical avoral is 7 feet tall but weighs only 120 pounds.&lt;/p&gt;&lt;/h4&gt;&lt;/div&gt;</t>
  </si>
  <si>
    <t>Cetaceal</t>
  </si>
  <si>
    <t>(agathion, aquatic, extraplanar, good)</t>
  </si>
  <si>
    <t>blindsense 60 ft., darkvision 60 ft., low-light  vision; Perception +28</t>
  </si>
  <si>
    <t>protective aura (20 ft.)</t>
  </si>
  <si>
    <t>30, touch 15, flat-footed 25</t>
  </si>
  <si>
    <t>(+4 Dex, +1 dodge, +15 natural, +4 deflection vs. evil)</t>
  </si>
  <si>
    <t>(17d10+119)</t>
  </si>
  <si>
    <t>regeneration 5 (evil weapons and spells)</t>
  </si>
  <si>
    <t>Fort +17, Ref +16, Will +9; +4 vs. poison, +4 resistance vs. evil</t>
  </si>
  <si>
    <t>10/evil and silver</t>
  </si>
  <si>
    <t>cold, electricity, petrification</t>
  </si>
  <si>
    <t>sonic 10</t>
  </si>
  <si>
    <t>10 ft., swim 80 ft.</t>
  </si>
  <si>
    <t>+1 shocking burst shortspear  +28/+23/+18/+13 (1d6+10 plus 1d6  electricity), tail slap +22 (1d6+4 plus  push and stun)</t>
  </si>
  <si>
    <t>shockwave, push (tail slap, 10 ft.)</t>
  </si>
  <si>
    <t>Spell-Like Abilities (CL 15th; concentration +20)  Constant-speak with animals At will-detect thoughts (DC 15), light, lightning bolt (DC 16), hold monster (DC 17), message, greater teleport (self plus 50 lbs. of objects only),  7/day-break enchantment, cure serious wounds, neutralize poison, remove disease  3/day-cone of cold (DC 18), cure critical wounds, greater restoration, heal  1/day-awaken, summon monster VIII (water elementals only)</t>
  </si>
  <si>
    <t>Str 29, Dex 19, Con 24, Int 14, Wis 18,  Cha 17</t>
  </si>
  <si>
    <t>41 (can't be tripped)</t>
  </si>
  <si>
    <t>Combat Casting, Dodge, Improved Initiative, Lightning Reflexes, Mobility, Spell Penetration, Agathion, Avoral-Agathion, Cetaceal Weapon Focus (shortspear, tail slap), Wind Stance</t>
  </si>
  <si>
    <t>Diplomacy +12, Handle Animal +14, Heal +21, Knowledge (arcana) +22, Knowledge (nature) +19, Knowledge (planes) +22, Perception +28, Sense Motive +24, Stealth +24, Swim +17</t>
  </si>
  <si>
    <t>Celestial, Draconic, Infernal; speak with  animals, truespeech</t>
  </si>
  <si>
    <t>amphibious, lay on hands (8d6, 11/day, as a 17th-level paladin)</t>
  </si>
  <si>
    <t xml:space="preserve"> any water (Nirvana)</t>
  </si>
  <si>
    <t>solitary, pair, or pod (3-6)</t>
  </si>
  <si>
    <t>double (+1 shocking burst shortspear, other treasure)</t>
  </si>
  <si>
    <t>This mermaid-like creature has the torso and head of a longhaired woman and the lower half of a sleek killer whale.</t>
  </si>
  <si>
    <t>Protective Aura (Su) Against attacks made or effects created by evil creatures, this ability provides a +4 deflection bonus to AC and a +4 resistance bonus on saving throws to anyone within 20 feet of the cetaceal. Otherwise, it functions as a magic circle against evil effect and a lesser globe of invulnerability, both with a radius of 20 feet (caster level equals cetaceal's HD). The defensive benefits from the circle are not included in the above stat block.  Shockwave (Su) Once per day, a cetaceal can release a 100-footradius burst of energy.  All creatures in the area take 17d6 damage; half of this damage is cold, and half is electricity (DC 25 Reflex save halves). The save DC is Constitution-based.  Stun (Ex) Any creature moved by a cetaceal's push attack must make a DC 25 Fortitude saving throw or be stunned for 1 round. The DC is Constitution-based.</t>
  </si>
  <si>
    <t>Cetaceals are great waterdwelling agathions who swim the planar seas and commune with the creatures of the deeps.  Rarely seen by landwalkers, they defend the waters against aquatic evils such as aboleths. Their spirits usually were those of great mortal leaders of aquatic or coastal tribes, or good folk who died underwater serving some great cause, reborn in a celestial form that is part humanoid, part orca. They are social beings and develop close friendships with other celestials and marine creatures.  A cetaceal is 8 feet long and weighs 400 pounds, although some grow quite a bit larger than that.</t>
  </si>
  <si>
    <t>&lt;link rel="stylesheet"href="PF.css"&gt;&lt;div&gt;&lt;h2&gt;Cetaceal, Cetaceal&lt;/h2&gt;&lt;h3&gt;&lt;i&gt;&lt;i&gt;This mermaid-like creature has the torso and head of a longhaired woman and the lower half of a sleek killer whale.&lt;/i&gt;&lt;/i&gt;&lt;/h3&gt;&lt;br&gt;&lt;/br&gt;&lt;/div&gt;&lt;div class="heading"&gt;&lt;p class="alignleft"&gt;Cetac eal&lt;/p&gt;&lt;p class="alignright"&gt;CR 15&lt;/p&gt;&lt;div style="clear: both;"&gt;&lt;/div&gt;&lt;/div&gt;&lt;div&gt;&lt;h5&gt;&lt;b&gt;XP &lt;/b&gt;51,200&lt;/h5&gt;&lt;h5&gt;NG Medium outsider (agathion, aquatic, extraplanar, good)&lt;/h5&gt;&lt;h5&gt;&lt;b&gt;Init &lt;/b&gt;+8; &lt;b&gt;Senses &lt;/b&gt;blindsense 60 ft., darkvision 60 ft., low-light  vision; Perception +28&lt;/h5&gt;&lt;h5&gt;&lt;b&gt;Aura &lt;/b&gt;protective aura (20 ft.)&lt;/h5&gt;&lt;/div&gt;&lt;hr/&gt;&lt;div&gt;&lt;h5&gt;&lt;b&gt;DEFENSE&lt;/b&gt;&lt;/h5&gt;&lt;/div&gt;&lt;hr/&gt;&lt;div&gt;&lt;h5&gt;&lt;b&gt;AC &lt;/b&gt;30, touch 15, flat-footed 25 (+4 Dex, +1 dodge, +15 natural, +4 deflection vs. evil)&lt;/h5&gt;&lt;h5&gt;&lt;b&gt;hp &lt;/b&gt;212 (17d10+119); regeneration 5 (evil weapons and spells)&lt;/h5&gt;&lt;h5&gt;&lt;b&gt;Fort &lt;/b&gt;+17, &lt;b&gt;Ref &lt;/b&gt;+16, &lt;b&gt;Will &lt;/b&gt;+9; +4 vs. poison, +4 resistance vs. evil&lt;/h5&gt;&lt;h5&gt;&lt;b&gt;DR &lt;/b&gt;10/evil and silver; &lt;b&gt;Immune &lt;/b&gt;cold, electricity, petrification; &lt;b&gt;Resist &lt;/b&gt;sonic 10; &lt;b&gt;SR &lt;/b&gt;26&lt;/h5&gt;&lt;/div&gt;&lt;hr/&gt;&lt;div&gt;&lt;h5&gt;&lt;b&gt;OFFENSE&lt;/b&gt;&lt;/h5&gt;&lt;/div&gt;&lt;hr/&gt;&lt;div&gt;&lt;h5&gt;&lt;b&gt;Spd &lt;/b&gt;10 ft., swim 80 ft.&lt;/h5&gt;&lt;h5&gt;&lt;b&gt;Melee &lt;/b&gt;&lt;i&gt;&lt;i&gt;+1 shocking burst shortspear&lt;/i&gt; &lt;/i&gt; +28/+23/+18/+13 (1d6+10 plus 1d6  electricity), tail slap +22 (1d6+4 plus  push and stun)&lt;/h5&gt;&lt;h5&gt;&lt;b&gt;Space &lt;/b&gt;5 ft.; &lt;b&gt;Reach &lt;/b&gt;5 ft.&lt;/h5&gt;&lt;h5&gt;&lt;b&gt;Special Attacks &lt;/b&gt;shockwave, push (tail slap, 10 ft.)&lt;/h5&gt;&lt;h5&gt;&lt;b&gt;Spell-Like Abilities&lt;/b&gt; (CL 15th; concentration +20)&lt;/br&gt;Constant&amp;mdash;&lt;i&gt;speak with animals&lt;/i&gt; &lt;/br&gt;At will&amp;mdash;&lt;i&gt;detect thoughts&lt;/i&gt; (DC 15), &lt;i&gt;light&lt;/i&gt;, &lt;i&gt;light&lt;/i&gt;ning bolt (DC 16), &lt;i&gt;hold monster&lt;/i&gt; (DC 17), message, greater teleport (self plus 50 lbs. of objects only),&lt;/br&gt;7/day&amp;mdash;&lt;i&gt;break enchantment&lt;/i&gt;, &lt;i&gt;cure serious wounds&lt;/i&gt;, &lt;i&gt;neutralize poison&lt;/i&gt;, &lt;i&gt;remove disease&lt;/i&gt;&lt;/br&gt;3/day&amp;mdash;&lt;i&gt;cone of cold&lt;/i&gt; (DC 18), &lt;i&gt;cure critical wounds&lt;/i&gt;, &lt;i&gt;greater restoration&lt;/i&gt;, &lt;i&gt;heal&lt;/i&gt;&lt;/br&gt;1/day&amp;mdash;&lt;i&gt;awaken&lt;/i&gt;, &lt;i&gt;summon monster VIII&lt;/i&gt; (water elementals only)&lt;/h5&gt;&lt;/h5&gt;&lt;/div&gt;&lt;hr/&gt;&lt;div&gt;&lt;h5&gt;&lt;b&gt;STATISTICS&lt;/b&gt;&lt;/h5&gt;&lt;/div&gt;&lt;hr/&gt;&lt;div&gt;&lt;h5&gt;&lt;b&gt;Str &lt;/b&gt;29, &lt;b&gt;Dex &lt;/b&gt;19, &lt;b&gt;Con &lt;/b&gt;24, &lt;b&gt;Int &lt;/b&gt; 14, &lt;b&gt;Wis &lt;/b&gt;18,  &lt;b&gt;Cha &lt;/b&gt;17&lt;/h5&gt;&lt;h5&gt;&lt;b&gt;Base Atk &lt;/b&gt;+17; &lt;b&gt;CMB &lt;/b&gt;+26; &lt;b&gt;CMD &lt;/b&gt;41 (can't be tripped)&lt;/h5&gt;&lt;h5&gt;&lt;b&gt;Feats &lt;/b&gt;Combat Casting, Dodge, Improved Initiative, Lightning Reflexes, Mobility, Spell Penetration, Agathion, Avoral-Agathion, Cetaceal Weapon Focus (shortspear, tail slap), Wind Stance&lt;/h5&gt;&lt;h5&gt;&lt;b&gt;Skills &lt;/b&gt;Diplomacy +12, Handle Animal +14, Heal +21, Knowledge (arcana) +22, Knowledge (nature) +19, Knowledge (planes) +22, Perception +28, Sense Motive +24, Stealth +24, Swim +17; &lt;b&gt;Racial Modifiers &lt;/b&gt;+4 Perception&lt;/h5&gt;&lt;h5&gt;&lt;b&gt;Languages &lt;/b&gt;Celestial, Draconic, Infernal; speak with  animals, truespeech&lt;/h5&gt;&lt;h5&gt;&lt;b&gt;SQ &lt;/b&gt;amphibious, lay on hands (8d6, 11/day, as a 17th-level paladin)&lt;/h5&gt;&lt;/div&gt;&lt;hr/&gt;&lt;div&gt;&lt;h5&gt;&lt;b&gt;ECOLOGY&lt;/b&gt;&lt;/h5&gt;&lt;/div&gt;&lt;hr/&gt;&lt;div&gt;&lt;h5&gt;&lt;b&gt;Environment &lt;/b&gt; any water (Nirvana)&lt;/h5&gt;&lt;h5&gt;&lt;b&gt;Organization &lt;/b&gt;solitary, pair, or pod (3-6)&lt;/h5&gt;&lt;h5&gt;&lt;b&gt;Treasure &lt;/b&gt;double (&lt;i&gt;+1 shocking burst shortspear&lt;/i&gt;, other treasure)&lt;/h5&gt;&lt;/div&gt;&lt;hr/&gt;&lt;div&gt;&lt;h5&gt;&lt;b&gt;SPECIAL ABILITIES&lt;/b&gt;&lt;/h5&gt;&lt;/div&gt;&lt;hr/&gt;&lt;div&gt;&lt;h5&gt;&lt;b&gt;Protective Aura (Su)&lt;/b&gt; Against attacks made or effects created by evil creatures, this ability provides a +4 deflection bonus to AC and a +4 resistance bonus on saving throws to anyone within 20 feet of the cetaceal. Otherwise, it functions as a &lt;i&gt;magic circle against evil&lt;/i&gt; effect and a &lt;i&gt;lesser globe of invulnerability&lt;/i&gt;, both with a radius of 20 feet (caster level equals cetaceal's HD). The defensive benefits from the circle are not included in the above stat block.  &lt;/h5&gt;&lt;h5&gt;&lt;b&gt;Shockwave (Su)&lt;/b&gt; Once per day, a cetaceal can release a 100-footradius burst of energy.  All creatures in the area take 17d6 damage; half of this damage is cold, and half is electricity (DC 25 Reflex save halves). The save DC is Constitution-based.  &lt;/h5&gt;&lt;h5&gt;&lt;b&gt;Stun (Ex)&lt;/b&gt; Any creature moved by a cetaceal's push attack must make a DC 25 Fortitude saving throw or be stunned for 1 round. The DC is Constitution-based.&lt;/h5&gt;&lt;/div&gt;&lt;br&gt;&lt;/br&gt;&lt;div&gt;&lt;h4&gt;&lt;p&gt;&lt;p&gt;Cetaceals are great waterdwelling agathions who swim the planar seas and commune with the creatures of the deeps.&lt;/p&gt;&lt;p&gt;Rarely seen by landwalkers, they defend the waters against aquatic evils such as aboleths. Their spirits usually were those of great mortal leaders of aquatic or coastal tribes, or good folk who died underwater serving some great cause, reborn in a celestial form that is part humanoid, part orca. They are social beings and develop close friendships with other celestials and marine creatures.&lt;/p&gt;&lt;p&gt;A cetaceal is 8 feet long and weighs 400 pounds, although some grow quite a bit larger than that.&lt;/p&gt;&lt;/h4&gt;&lt;/div&gt;</t>
  </si>
  <si>
    <t>Draconal</t>
  </si>
  <si>
    <t>blindsense 60 ft., darkvision 120 ft., low-light vision; Perception +48</t>
  </si>
  <si>
    <t>36, touch 18, flat-footed 33</t>
  </si>
  <si>
    <t>(+2 Dex, +1 dodge, +6 insight, +18 natural, -1 size)(+4 deflection vs. evil)</t>
  </si>
  <si>
    <t>regeneration 10 (evil weapons and spells)</t>
  </si>
  <si>
    <t>Fort +22, Ref +16, Will +17; +4 vs. poison, +4 resistance vs. evil,</t>
  </si>
  <si>
    <t>+4 vs. poison, +4 resistance vs. evil,</t>
  </si>
  <si>
    <t>15/evil and silver</t>
  </si>
  <si>
    <t>one energy type (see Celestial Focus), electricity, petrification</t>
  </si>
  <si>
    <t>40 ft., fly 120 ft. (average)</t>
  </si>
  <si>
    <t>bite +36 (2d6+13 plus 1d6 energy), 2 claws +31 (1d8+6 plus 1d6 energy)</t>
  </si>
  <si>
    <t>breath weapon (120-ft. line, 20d6 energy damage, Reflex DC 30 half, usable once every 1d4 rounds)</t>
  </si>
  <si>
    <t>Spell-Like Abilities (CL 24th; concentration +30)  Constant-speak with animals  At Will-beast shape II, command (DC 17), detect thoughts, elemental body III (air or water elementals only), greater teleport (self plus 50 lbs. of objects only), gust of wind, hold monster (DC 20), identify, light, lightning bolt (DC 19), mage hand, message  7/day-break enchantment, cure serious wounds, neutralize  poison, remove disease  3/day-control water, control weather, control winds, heal, plane shift (DC 23)</t>
  </si>
  <si>
    <t>Cleric Spells Prepared (CL 17th; concentration +23)  9th-implosion (DC 26), storm of vengeanceD (DC 26)  8th-demandD, earthquake, quickened holy smite (DC 21)  7th-empowered breath of life, empowered flame strike (DC 22), holy word (DC 24), quickened invisibility purge, repulsionD (DC 24)  6th-animate objects, blade barrierD (DC 23), find the path, heal, heroes' feast, quickened remove paralysis  5th-breath of life, dispel evilD, flame strike (DC 22), greater command (DC 22), spell resistance, true seeing  4th-cure critical wounds (3), freedom of movement, holy smiteD (DC 21), repel vermin (DC 21)  3rd-bestow curse (DC 20), daylight, dispel magic, helping hand, magic vestmentD, prayer, protection from energy  2nd-align weaponD (good only), calm emotions (DC 19), enthrall, hold person (DC 19), lesser restoration (2), shield other  1st-bless, detect undead, divine favorD, obscuring mist, remove fear, sanctuary (DC 18), shield of faith  0-detect poison, guidance, purify food and drink, stabilize</t>
  </si>
  <si>
    <t>Good, Nobility</t>
  </si>
  <si>
    <t>Str 36, Dex 15, Con 27, Int 24, Wis 24, Cha 23</t>
  </si>
  <si>
    <t>Alertness, Combat Casting, Dodge, Empower Spell, Greater Spell Penetration, Improved Initiative, Iron Will, Mobility, Power Attack, Quicken Spell, Skill Focus (Perception), Spell Penetration</t>
  </si>
  <si>
    <t>Acrobatics +25, Bluff +29, Diplomacy +26, Escape Artist +22, Heal +27, Intimidate +29, Knowledge (arcana) +30, Knowledge (nature) +27, Knowledge (planes) +34, Knowledge (religion) +31, Perception +48, Sense Motive +34, Spellcraft +27, Stealth +21, Use Magic Device +26</t>
  </si>
  <si>
    <t>celestial focus, divine insight, lay on hands (10d6, 16/day, as a 20th-level paladin)</t>
  </si>
  <si>
    <t>This noble creature seems to be part serpent, part humanoid, and part dragon, with great wings and a crown of horns.</t>
  </si>
  <si>
    <t>Celestial Focus (Ex) A draconal's color indicates aspects of its power and attunement to the powers of the good planes. These determine the draconal's breath weapon, the additional energy damage of its claw and bite attacks, additional resistances and immunities, and its additional domain choices (see Spells, below).  Divine Insight (Su) A draconal adds its Charisma bonus as an insight bonus to Armor Class.  Protective Aura (Su) Against attacks made or effects created by evil creatures, this ability provides a +4 deflection bonus to AC and a +4 resistance bonus on saving throws to anyone within 20 feet of the draconal. Otherwise, it functions as a magic circle against evil effect and a lesser globe of invulnerability, both with a radius of 20 feet (caster level equals draconal's HD). (The defensive benefits from the circle are not included in a draconal's stat block.)  Spells Draconals cast spells as 17th-level clerics. Like clerics, they have access to two domains, selecting from the following list: Air, Good, Nobility, Weather, and two additional domain options based on their color (see facing page). The majority of draconals choose Good and Nobility as their domains (as represented by this stat block). Draconals have a domain spell slot at each spell level but do not gain the granted powers of their chosen domains, nor do they gain access to other cleric abilities.</t>
  </si>
  <si>
    <t>Draconals are mighty agathion lords, few in number and greatly removed from mortal affairs. They watch over powerful magic and are direct agents of the gods and  the needs of the good planes. Patient and ageless, they plan for the long term, which often frustrates mortal creatures who seek to gain their assistance with a threat in the here and now. A draconal would rather support or enhance a group of heroes than tackle a problem directly, maintaining its focus on planar matters.  Draconals are attuned to nature and believe in cycles of life and death. Though they are good, they understand that the presence of evil gives good creatures something to strive against, preventing stagnation and complacency. This means their outlook sometimes appears almost neutral, though they hate suffering and needless death.  DRACONAL COLORS  A draconal's coloration represents mystical elements relating to energy, life, and the natural world. These colors are normally chromatic rather than metallic, and an ignorant person seeing a draconal's colors may mistake her for an evil half-dragon. However, some draconals have metallic or gem-like coloration; for example, a yellow draconal may appear mustard yellow or metallic gold, while a white draconal may be chalk white, pearlescent white, or metallic silver. Draconals can change their coloration after a lengthy period of meditation, but normally only do this in response to some horrible evil that requires their direct intervention. This change affects the draconals' personality, and may alter their physical shape or apparent gender.  Black: Black is a balance between male and female energy, and represents the sky, stars, immortality, and leadership. Black draconals are immune to fire damage, and their breath weapon is fire. A black draconal adds Fire, Glory, and Luck to its list of possible domains.  Green: Green is slightly skewed toward masculinity. It represents wood, plants, and flowers. Green draconals are immune to cold damage, and their breath weapon is cold. A green draconal adds Animal, Plant, and Water to its list of possible domains.  Red: Red is a strongly masculine color, and most red draconals are male or have aggressive or gregarious personalities. Red represents fire, light, and warding against bad luck. Red draconals are immune to fire damage, and their breath weapon is fire. A red draconal adds Fire, Protection, and Sun to its list of possible domains.  White: White is slightly skewed toward femininity, and most white draconals are female or have protective or serene personalities. White represents brightness, fulfillment, metal, mourning, and purity. White draconals are immune to cold damage, and their breath weapon is cold. A white draconal adds Artifice, Liberation, and Repose to its list of possible domains.  Yellow: Like black, yellow is a balance between male and female energy. Yellow represents earth, oracles, stone, and luck. Yellow draconals are immune to acid, and their breath weapon is acid. A yellow draconal adds Earth, Glory, and Luck to its list of possible domains.</t>
  </si>
  <si>
    <t>&lt;link rel="stylesheet"href="PF.css"&gt;&lt;div&gt;&lt;h2&gt;Agathion, Draconal&lt;/h2&gt;&lt;h3&gt;&lt;i&gt;This noble creature seems to be part serpent, part humanoid, and part dragon, with great wings and a crown of horns.&lt;/i&gt;&lt;/h3&gt;&lt;br&gt;&lt;/div&gt;&lt;div class="heading"&gt;&lt;p class="alignleft"&gt;Draconal&lt;/p&gt;&lt;p class="alignright"&gt;CR 20&lt;/p&gt;&lt;div style="clear: both;"&gt;&lt;/div&gt;&lt;/div&gt;&lt;div&gt;&lt;h5&gt;&lt;b&gt;XP &lt;/b&gt;307,200&lt;/h5&gt;&lt;h5&gt;NG Large outsider (agathion, extraplanar, good)&lt;/h5&gt;&lt;h5&gt;&lt;b&gt;Init &lt;/b&gt;+6; &lt;b&gt;Senses &lt;/b&gt;blindsense 60 ft., darkvision 120 ft., low-light vision; Perception +48&lt;/h5&gt;&lt;h5&gt;&lt;b&gt;Aura &lt;/b&gt;protective aura (20 ft.)&lt;/h5&gt;&lt;/div&gt;&lt;hr/&gt;&lt;div&gt;&lt;h5&gt;&lt;b&gt;DEFENSE&lt;/b&gt;&lt;/h5&gt;&lt;/div&gt;&lt;hr/&gt;&lt;div&gt;&lt;h5&gt;&lt;b&gt;AC &lt;/b&gt;36, touch 18, flat-footed 33 (+2 Dex, +1 dodge, +6 insight, +18 natural, -1 size)(+4 deflection vs. evil)&lt;/h5&gt;&lt;h5&gt;&lt;b&gt;hp &lt;/b&gt;324 (24d10+192); regeneration 10 (evil weapons and spells)&lt;/h5&gt;&lt;h5&gt;&lt;b&gt;Fort &lt;/b&gt;+22, &lt;b&gt;Ref &lt;/b&gt;+16, &lt;b&gt;Will &lt;/b&gt;+17; +4 vs. poison, +4 resistance vs. evil,&lt;/h5&gt;&lt;h5&gt;&lt;b&gt;DR &lt;/b&gt;15/evil and silver; &lt;b&gt;Immune &lt;/b&gt;one energy type (see Celestial Focus), electricity, petrification; &lt;b&gt;Resist &lt;/b&gt;cold 10, sonic 10; &lt;b&gt;SR &lt;/b&gt;31&lt;/h5&gt;&lt;/div&gt;&lt;hr/&gt;&lt;div&gt;&lt;h5&gt;&lt;b&gt;OFFENSE&lt;/b&gt;&lt;/h5&gt;&lt;/div&gt;&lt;hr/&gt;&lt;div&gt;&lt;h5&gt;&lt;b&gt;Spd &lt;/b&gt;40 ft., fly 120 ft. (average)&lt;/h5&gt;&lt;h5&gt;&lt;b&gt;Melee &lt;/b&gt;bite +36 (2d6+13 plus 1d6 energy), 2 claws +31 (1d8+6 plus 1d6 energy)&lt;/h5&gt;&lt;h5&gt;&lt;b&gt;Space &lt;/b&gt;10 ft.; &lt;b&gt;Reach &lt;/b&gt;10 ft.&lt;/h5&gt;&lt;h5&gt;&lt;b&gt;Special Attacks &lt;/b&gt;breath weapon (120-ft. line, 20d6 energy damage, Reflex DC 30 half, usable once every 1d4 rounds)&lt;/h5&gt;&lt;h5&gt;&lt;b&gt;Spell-Like Abilities&lt;/b&gt; (CL 24th; concentration +30)  &lt;/br&gt;Constant&amp;mdash;&lt;i&gt;speak with animals&lt;/i&gt; &lt;/br&gt;At Will&amp;mdash;&lt;i&gt;beast shape II&lt;/i&gt;, &lt;i&gt;command&lt;/i&gt; (DC 17), &lt;i&gt;detect thoughts&lt;/i&gt;, &lt;i&gt;elemental body III&lt;/i&gt; (air or water elementals only), &lt;i&gt;greater teleport&lt;/i&gt; (self plus 50 lbs. of objects only), &lt;i&gt;gust of wind&lt;/i&gt;, &lt;i&gt;hold monster&lt;/i&gt; (DC 20), &lt;i&gt;identify&lt;/i&gt;, &lt;i&gt;light&lt;/i&gt;, lightning bolt (DC 19), &lt;i&gt;mage hand&lt;/i&gt;, &lt;i&gt;message&lt;/i&gt; &lt;/br&gt;7/day&amp;mdash;&lt;i&gt;break enchantment&lt;/i&gt;, &lt;i&gt;cure serious wounds&lt;/i&gt;, &lt;i&gt;neutralize&lt;/i&gt;  &lt;i&gt;poison&lt;/i&gt;, &lt;i&gt;remove disease&lt;/i&gt; &lt;/br&gt;3/day&amp;mdash;&lt;i&gt;control water&lt;/i&gt;, &lt;i&gt;control weather&lt;/i&gt;, &lt;i&gt;control winds&lt;/i&gt;, &lt;i&gt;heal&lt;/i&gt;, &lt;i&gt;plane shift&lt;/i&gt; (DC 23)&lt;/h5&gt;&lt;/h5&gt;&lt;h5&gt;&lt;b&gt;Cleric Spells Prepared&lt;/b&gt; (CL 17th; concentration +23) &lt;/br&gt;9th&amp;mdash;&lt;i&gt;implosion&lt;/i&gt; (DC 26), &lt;i&gt;storm of vengeance&lt;/i&gt;&lt;sup&gt;D&lt;/sup&gt; (DC 26) &lt;/br&gt;8th&amp;mdash;&lt;i&gt;demand&lt;/i&gt;&lt;sup&gt;D&lt;/sup&gt;, &lt;i&gt;earthquake&lt;/i&gt;, quickened &lt;i&gt;holy smite&lt;/i&gt; (DC 21) &lt;/br&gt;7th&amp;mdash;empowered &lt;i&gt;breath of life&lt;/i&gt;, empowered &lt;i&gt;flame strike&lt;/i&gt; (DC 22), &lt;i&gt;holy word&lt;/i&gt; (DC 24), quickened &lt;i&gt;invisibility purge&lt;/i&gt;, &lt;i&gt;repulsion&lt;/i&gt;&lt;sup&gt;D&lt;/sup&gt; (DC 24) &lt;/br&gt;6th&amp;mdash;&lt;i&gt;animate objects&lt;/i&gt;, &lt;i&gt;blade barrier&lt;/i&gt;&lt;sup&gt;D&lt;/sup&gt; (DC 23), &lt;i&gt;find the path&lt;/i&gt;, &lt;i&gt;heal&lt;/i&gt;, &lt;i&gt;heroes' feast&lt;/i&gt;, quickened &lt;i&gt;remove paralysis&lt;/i&gt; &lt;/br&gt;5th&amp;mdash;&lt;i&gt;breath of life&lt;/i&gt;, &lt;i&gt;dispel evil&lt;/i&gt;&lt;sup&gt;D&lt;/sup&gt;, &lt;i&gt;flame strike&lt;/i&gt; (DC 22), greater &lt;i&gt;command&lt;/i&gt; (DC 22), &lt;i&gt;spell resistance&lt;/i&gt;, &lt;i&gt;true seeing&lt;/i&gt; &lt;/br&gt;4th&amp;mdash;&lt;i&gt;cure critical wounds&lt;/i&gt; (3), &lt;i&gt;freedom of movement&lt;/i&gt;, &lt;i&gt;holy smite&lt;/i&gt;&lt;sup&gt;D&lt;/sup&gt; (DC 21), &lt;i&gt;repel vermin&lt;/i&gt; (DC 21) &lt;/br&gt;3rd&amp;mdash;&lt;i&gt;bestow curse&lt;/i&gt; (DC 20), day&lt;i&gt;light&lt;/i&gt;, &lt;i&gt;dispel magic&lt;/i&gt;, &lt;i&gt;helping hand&lt;/i&gt;, &lt;i&gt;magic vestment&lt;/i&gt;&lt;sup&gt;D&lt;/sup&gt;, &lt;i&gt;prayer&lt;/i&gt;, &lt;i&gt;protection from energy&lt;/i&gt; &lt;/br&gt;2nd&amp;mdash;&lt;i&gt;align weapon&lt;/i&gt;&lt;sup&gt;D&lt;/sup&gt; (good only), &lt;i&gt;calm emotions&lt;/i&gt; (DC 19), &lt;i&gt;enthrall&lt;/i&gt;, &lt;i&gt;hold person&lt;/i&gt; (DC 19), &lt;i&gt;lesser restoration&lt;/i&gt; (2), &lt;i&gt;shield other&lt;/i&gt; &lt;/br&gt;1st&amp;mdash;&lt;i&gt;bless&lt;/i&gt;, &lt;i&gt;detect undead&lt;/i&gt;, &lt;i&gt;divine favor&lt;/i&gt;&lt;sup&gt;D&lt;/sup&gt;, &lt;i&gt;obscuring mist&lt;/i&gt;, &lt;i&gt;remove fear&lt;/i&gt;, &lt;i&gt;sanctuary&lt;/i&gt; (DC 18), &lt;i&gt;shield of faith&lt;/i&gt; &lt;/br&gt;0&amp;mdash;detect &lt;i&gt;poison&lt;/i&gt;, &lt;i&gt;guidance&lt;/i&gt;, &lt;i&gt;purify food and drink&lt;/i&gt;, &lt;i&gt;stabilize&lt;/i&gt;&lt;/h5&gt;&lt;/h5&gt;&lt;h5&gt;&lt;b&gt;D&lt;/b&gt; domain spell; &lt;b&gt;Domains &lt;/b&gt;Good, Nobility&lt;/h5&gt;&lt;/div&gt;&lt;hr/&gt;&lt;div&gt;&lt;h5&gt;&lt;b&gt;STATISTICS&lt;/b&gt;&lt;/h5&gt;&lt;/div&gt;&lt;hr/&gt;&lt;div&gt;&lt;h5&gt;&lt;b&gt;Str &lt;/b&gt;36, &lt;b&gt;Dex &lt;/b&gt;15, &lt;b&gt;Con &lt;/b&gt;27, &lt;b&gt;Int &lt;/b&gt; 24, &lt;b&gt;Wis &lt;/b&gt;24, &lt;b&gt;Cha &lt;/b&gt;23&lt;/h5&gt;&lt;h5&gt;&lt;b&gt;Base Atk &lt;/b&gt;+24; &lt;b&gt;CMB &lt;/b&gt;+38; &lt;b&gt;CMD &lt;/b&gt;57 (can't be tripped)&lt;/h5&gt;&lt;h5&gt;&lt;b&gt;Feats &lt;/b&gt;Alertness, Combat Casting, Dodge, Empower Spell, Greater Spell Penetration, Improved Initiative, Iron Will, Mobility, Power Attack, Quicken Spell, Skill Focus (Perception), Spell Penetration&lt;/h5&gt;&lt;h5&gt;&lt;b&gt;Skills &lt;/b&gt;Acrobatics +25, Bluff +29, Diplomacy +26, Escape Artist +22, Heal +27, Intimidate +29, Knowledge (arcana) +30, Knowledge (nature) +27, Knowledge (planes) +34, Knowledge (religion) +31, Perception +48, Sense Motive +34, Spellcraft +27, Stealth +21, Use Magic Device +26; &lt;b&gt;Racial Modifiers &lt;/b&gt;+4 Perception&lt;/h5&gt;&lt;h5&gt;&lt;b&gt;Languages &lt;/b&gt;Celestial, Draconic, Infernal; &lt;i&gt;speak with animals&lt;/i&gt;, truespeech&lt;/h5&gt;&lt;h5&gt;&lt;b&gt;SQ &lt;/b&gt;celestial focus, divine insight, lay on hands (10d6, 16/day, as a 20th-level paladin)&lt;/h5&gt;&lt;/div&gt;&lt;hr/&gt;&lt;div&gt;&lt;h5&gt;&lt;b&gt;ECOLOGY&lt;/b&gt;&lt;/h5&gt;&lt;/div&gt;&lt;hr/&gt;&lt;div&gt;&lt;h5&gt;&lt;b&gt;Environment &lt;/b&gt; any air (Nirvana)&lt;/h5&gt;&lt;h5&gt;&lt;b&gt;Organization &lt;/b&gt;solitary, pair, or flight (3-6)&lt;/h5&gt;&lt;h5&gt;&lt;b&gt;Treasure &lt;/b&gt;double&lt;/h5&gt;&lt;/div&gt;&lt;hr/&gt;&lt;div&gt;&lt;h5&gt;&lt;b&gt;SPECIAL ABILITIES&lt;/b&gt;&lt;/h5&gt;&lt;/div&gt;&lt;hr/&gt;&lt;div&gt;&lt;/h5&gt;&lt;h5&gt;&lt;b&gt;Celestial Focus (Ex)&lt;/b&gt; A draconal's color indicates aspects of its power and attunement to the powers of the good planes. These determine the draconal's breath weapon, the additional energy damage of its claw and bite attacks, additional resistances and immunities, and its additional domain choices (see Spells, below).  &lt;/h5&gt;&lt;h5&gt;&lt;b&gt;Divine Insight (Su)&lt;/b&gt; A draconal adds its Charisma bonus as an insight bonus to Armor Class.  &lt;/h5&gt;&lt;h5&gt;&lt;b&gt;Protective Aura (Su)&lt;/b&gt; Against attacks made or effects created by evil creatures, this ability provides a +4 deflection bonus to AC and a +4 resistance bonus on saving throws to anyone within 20 feet of the draconal. Otherwise, it functions as a &lt;i&gt;magic circle against evil&lt;/i&gt; effect and a &lt;i&gt;lesser globe of invulnerability&lt;/i&gt;, both with a radius of 20 feet (caster level equals draconal's HD). (The defensive benefits from the circle are not included in a draconal's stat block.)  &lt;/h5&gt;&lt;h5&gt;&lt;b&gt;Spells&lt;/b&gt; Draconals cast spells as 17th-level clerics. Like clerics, they have access to two domains, selecting from the following list: Air, Good, Nobility, Weather, and two additional domain options based on their color (see facing page). The majority of draconals choose Good and Nobility as their domains (as represented by this stat block). Draconals have a domain spell slot at each spell level but do not gain the granted powers of their chosen domains, nor do they gain access to other cleric abilities.&lt;/h5&gt;&lt;/div&gt;&lt;br&gt;&lt;div&gt;&lt;h4&gt;&lt;p&gt;&lt;p&gt;Draconals are mighty agathion lords, few in number and greatly removed from mortal affairs. They watch over powerful magic and are direct agents of the gods and  the needs of the good planes. Patient and ageless, they plan for the long term, which often frustrates mortal creatures who seek to gain their assistance with a threat in the here and now. A draconal would rather support or enhance a group of heroes than tackle a problem directly, maintaining its focus on planar matters.  Draconals are attuned to nature and believe in cycles of life and death. Though they are good, they understand that the presence of evil gives good creatures something to strive against, preventing stagnation and complacency. This means their outlook sometimes appears almost neutral, though they hate suffering and needless death.  &lt;br&gt;&lt;b&gt;DRACONAL COLORS &lt;/b&gt;&lt;br&gt; A draconal's coloration represents mystical elements relating to energy, life, and the natural world. These colors are normally chromatic rather than metallic, and an ignorant person seeing a draconal's colors may mistake her for an evil half-dragon. However, some draconals have metallic or gem-like coloration; for example, a yellow draconal may appear mustard yellow or metallic gold, while a white draconal may be chalk white, pearlescent white, or metallic silver. Draconals can change their coloration after a lengthy period of meditation, but normally only do this in response to some horrible evil that requires their direct intervention. This change affects the draconals' personality, and may alter their physical shape or apparent gender.  &lt;i&gt;Black&lt;/i&gt;: &lt;i&gt;Black&lt;/i&gt; is a balance between male and female energy, and represents the sky, stars, immortality, and leadership. &lt;i&gt;Black&lt;/i&gt; draconals are immune to fire damage, and their breath weapon is fire. A black draconal adds Fire, Glory, and Luck to its list of possible domains.  &lt;i&gt;Green&lt;/i&gt;: &lt;i&gt;Green&lt;/i&gt; is s&lt;i&gt;light&lt;/i&gt;ly skewed toward masculinity. It represents wood, plants, and flowers. &lt;i&gt;Green&lt;/i&gt; draconals are immune to cold damage, and their breath weapon is cold. A green draconal adds Animal, Plant, and Water to its list of possible domains.  &lt;i&gt;Red&lt;/i&gt;: &lt;i&gt;Red&lt;/i&gt; is a strongly masculine color, and most red draconals are male or have aggressive or gregarious personalities. &lt;i&gt;Red&lt;/i&gt; represents fire, &lt;i&gt;light&lt;/i&gt;, and warding against bad luck. &lt;i&gt;Red&lt;/i&gt; draconals are immune to fire damage, and their breath weapon is fire. A red draconal adds Fire, Protection, and Sun to its list of possible domains.  &lt;i&gt;White&lt;/i&gt;: &lt;i&gt;White&lt;/i&gt; is s&lt;i&gt;light&lt;/i&gt;ly skewed toward femininity, and most white draconals are female or have protective or serene personalities. &lt;i&gt;White&lt;/i&gt; represents brightness, fulfillment, metal, mourning, and purity. &lt;i&gt;White&lt;/i&gt; draconals are immune to cold damage, and their breath weapon is cold. A white draconal adds Artifice, Liberation, and Repose to its list of possible domains.  &lt;i&gt;Yellow&lt;/i&gt;: Like black, yellow is a balance between male and female energy. &lt;i&gt;Yellow&lt;/i&gt; represents earth, oracles, stone, and luck. &lt;i&gt;Yellow&lt;/i&gt; draconals are immune to acid, and their breath weapon is acid. A yellow draconal adds Earth, Glory, and Luck to its list of possible domains.&lt;/p&gt;&lt;/h4&gt;&lt;/div&gt;</t>
  </si>
  <si>
    <t>Leonal</t>
  </si>
  <si>
    <t>darkvision 60 ft., low-light vision, scent; Perception +19</t>
  </si>
  <si>
    <t>27, touch 14, flat-footed 23</t>
  </si>
  <si>
    <t>(+3 Dex, +1 dodge, +13 natural)(+4 deflection vs. evil)</t>
  </si>
  <si>
    <t>Fort +14, Ref +12, Will +6; +4 vs. poison, +4 resistance vs. evil</t>
  </si>
  <si>
    <t>bite +23 (1d8+8 plus grab), 2 claws +23 (1d6+8)</t>
  </si>
  <si>
    <t>roar, pounce, rake (2 claws +23, 1d6+8)</t>
  </si>
  <si>
    <t>Spell-Like Abilities (CL 14th; concentration +16)  Constant-speak with animals   At Will-detect thoughts, fireball (DC 15), hold monster (DC 17)   3/day-cure critical wounds, neutralize poison, remove disease, wall of force   1/day-heal</t>
  </si>
  <si>
    <t>Str 27, Dex 17, Con 20, Int 14, Wis 14, Cha 15</t>
  </si>
  <si>
    <t>+22 (+26 grapple)</t>
  </si>
  <si>
    <t>Ability Focus (roar), Dodge, Improved Initiative, Mobility, Spring Attack, (bite), Weapon Focus (claw)</t>
  </si>
  <si>
    <t>Acrobatics +24 (+36 jump), Handle Animal +19, Intimidate +19, Knowledge (any one) +19, Perception +19, Sense Motive +19, Spellcraft +16, Stealth +24</t>
  </si>
  <si>
    <t>+4 Acrobatics, +4 Stealth</t>
  </si>
  <si>
    <t>lay on hands (7d6, 9/day, as a 14th-level paladin)</t>
  </si>
  <si>
    <t xml:space="preserve"> any land (Nirvana)</t>
  </si>
  <si>
    <t>solitary, pair, or pride (3-8)</t>
  </si>
  <si>
    <t>This lion-headed humanoid has golden fur, sharp teeth, and long cat-like claws on its hands and feet.</t>
  </si>
  <si>
    <t>Protective Aura (Su) Against attacks made or effects created by evil creatures, this ability provides a +4 deflection bonus to AC and a +4 resistance bonus on saving throws to anyone within 20 feet of the leonal. Otherwise, it functions as a magic circle against evil effect and a lesser globe of invulnerability, both with a radius of 20 feet (caster level equals leonal's HD). The defensive benefits from the circle are not included in a leonal's stat block.  Roar (Su) Up to three times per day, a leonal can emit a powerful roar as a standard action. Each roar affects a 60- foot cone with the effects of a holy word spell and also deals 2d6 points of sonic damage to all creatures in the area (DC 21 Fortitude negates). This is a sonic effect. The save DC is Charisma-based.</t>
  </si>
  <si>
    <t>A leonal is a lion-like agathion, noble and fierce. Though gentle with their families and patient with strangers on their home plane, in battle leonals are deadly foes of evil and cruelty. They hunt fiends and other evil monsters, silently tailing their prey until they find the right time to leap and slash. Leonals pride themselves on their hunting prowess, and few land creatures can match their speed. Although capable of using weapons, the majority of leonals prefer to battle evil with tooth and claw.  Leonals like their battles to be straightforward affairs. They begin with a roar to put their foes off balance, then follow up with claw and bite attacks. They closely coordinate with others in their pride, watching one another's flanks and setting up devastating attacks. They mainly use their magical abilities against large numbers of weaker foes and against those they need to capture or incapacitate without dealing harm to them.  Leonals stand 6 feet tall and weigh 270 pounds on average. Males usually have manes of either dark gold or black hair, which may only surround the head or may extend onto the shoulders and chest. Female leonals do not have manes, but may have longer hair on the back of the neck.</t>
  </si>
  <si>
    <t>&lt;link rel="stylesheet"href="PF.css"&gt;&lt;div&gt;&lt;h2&gt;Agathion, Leonal&lt;/h2&gt;&lt;h3&gt;&lt;i&gt;This lion-headed humanoid has golden fur, sharp teeth, and long cat-like claws on its hands and feet.&lt;/i&gt;&lt;/h3&gt;&lt;br&gt;&lt;/div&gt;&lt;div class="heading"&gt;&lt;p class="alignleft"&gt;Leonal&lt;/p&gt;&lt;p class="alignright"&gt;CR 12&lt;/p&gt;&lt;div style="clear: both;"&gt;&lt;/div&gt;&lt;/div&gt;&lt;div&gt;&lt;h5&gt;&lt;b&gt;XP &lt;/b&gt;19,200&lt;/h5&gt;&lt;h5&gt;NG Medium outsider (agathion, extraplanar, good)&lt;/h5&gt;&lt;h5&gt;&lt;b&gt;Init &lt;/b&gt;+7; &lt;b&gt;Senses &lt;/b&gt;darkvision 60 ft., low-light vision, scent; Perception +19&lt;/h5&gt;&lt;h5&gt;&lt;b&gt;Aura &lt;/b&gt;protective aura (20 ft.)&lt;/h5&gt;&lt;/div&gt;&lt;hr/&gt;&lt;div&gt;&lt;h5&gt;&lt;b&gt;DEFENSE&lt;/b&gt;&lt;/h5&gt;&lt;/div&gt;&lt;hr/&gt;&lt;div&gt;&lt;h5&gt;&lt;b&gt;AC &lt;/b&gt;27, touch 14, flat-footed 23 (+3 Dex, +1 dodge, +13 natural)(+4 deflection vs. evil)&lt;/h5&gt;&lt;h5&gt;&lt;b&gt;hp &lt;/b&gt;147 (14d10+70)&lt;/h5&gt;&lt;h5&gt;&lt;b&gt;Fort &lt;/b&gt;+14, &lt;b&gt;Ref &lt;/b&gt;+12, &lt;b&gt;Will &lt;/b&gt;+6; +4 vs. poison, +4 resistance vs. evil&lt;/h5&gt;&lt;h5&gt;&lt;b&gt;DR &lt;/b&gt;10/evil and silver; &lt;b&gt;Immune &lt;/b&gt;electricity, petrification; &lt;b&gt;Resist &lt;/b&gt;cold 10, sonic 10; &lt;b&gt;SR &lt;/b&gt;23&lt;/h5&gt;&lt;/div&gt;&lt;hr/&gt;&lt;div&gt;&lt;h5&gt;&lt;b&gt;OFFENSE&lt;/b&gt;&lt;/h5&gt;&lt;/div&gt;&lt;hr/&gt;&lt;div&gt;&lt;h5&gt;&lt;b&gt;Spd &lt;/b&gt;60 ft.&lt;/h5&gt;&lt;h5&gt;&lt;b&gt;Melee &lt;/b&gt;bite +23 (1d8+8 plus grab), 2 claws +23 (1d6+8)&lt;/h5&gt;&lt;h5&gt;&lt;b&gt;Space &lt;/b&gt;5 ft.; &lt;b&gt;Reach &lt;/b&gt;5 ft.&lt;/h5&gt;&lt;h5&gt;&lt;b&gt;Special Attacks &lt;/b&gt;roar, pounce, rake (2 claws +23, 1d6+8)&lt;/h5&gt;&lt;h5&gt;&lt;b&gt;Spell-Like Abilities&lt;/b&gt; (CL 14th; concentration +16)  &lt;/br&gt;Constant&amp;mdash;&lt;i&gt;speak with animals&lt;/i&gt; &lt;/br&gt;At Will&amp;mdash;&lt;i&gt;detect thoughts&lt;/i&gt;, &lt;i&gt;fireball&lt;/i&gt; (DC 15), &lt;i&gt;hold monster&lt;/i&gt; (DC 17) &lt;/br&gt;3/day&amp;mdash;&lt;i&gt;cure critical wounds&lt;/i&gt;, &lt;i&gt;neutralize poison&lt;/i&gt;, &lt;i&gt;remove disease&lt;/i&gt;, &lt;i&gt;wall of force&lt;/i&gt; &lt;/br&gt;1/day&amp;mdash;&lt;i&gt;heal&lt;/i&gt;&lt;/h5&gt;&lt;/h5&gt;&lt;/div&gt;&lt;hr/&gt;&lt;div&gt;&lt;h5&gt;&lt;b&gt;STATISTICS&lt;/b&gt;&lt;/h5&gt;&lt;/div&gt;&lt;hr/&gt;&lt;div&gt;&lt;h5&gt;&lt;b&gt;Str &lt;/b&gt;27, &lt;b&gt;Dex &lt;/b&gt;17, &lt;b&gt;Con &lt;/b&gt;20, &lt;b&gt;Int &lt;/b&gt; 14, &lt;b&gt;Wis &lt;/b&gt;14, &lt;b&gt;Cha &lt;/b&gt;15&lt;/h5&gt;&lt;h5&gt;&lt;b&gt;Base Atk &lt;/b&gt;+14; &lt;b&gt;CMB &lt;/b&gt;+22 (+26 grapple); &lt;b&gt;CMD &lt;/b&gt;36&lt;/h5&gt;&lt;h5&gt;&lt;b&gt;Feats &lt;/b&gt;Ability Focus (roar), Dodge, Improved Initiative, Mobility, Spring Attack, (bite), Weapon Focus (claw)&lt;/h5&gt;&lt;h5&gt;&lt;b&gt;Skills &lt;/b&gt;Acrobatics +24 (+36 jump), Handle Animal +19, Intimidate +19, Knowledge (any one) +19, Perception +19, Sense Motive +19, Spellcraft +16, Stealth +24; &lt;b&gt;Racial Modifiers &lt;/b&gt;+4 Acrobatics, +4 Stealth&lt;/h5&gt;&lt;h5&gt;&lt;b&gt;Languages &lt;/b&gt;Celestial, Draconic, Infernal; &lt;i&gt;speak with animals&lt;/i&gt;, truespeech&lt;/h5&gt;&lt;h5&gt;&lt;b&gt;SQ &lt;/b&gt;lay on hands (7d6, 9/day, as a 14th-level paladin)&lt;/h5&gt;&lt;/div&gt;&lt;hr/&gt;&lt;div&gt;&lt;h5&gt;&lt;b&gt;ECOLOGY&lt;/b&gt;&lt;/h5&gt;&lt;/div&gt;&lt;hr/&gt;&lt;div&gt;&lt;h5&gt;&lt;b&gt;Environment &lt;/b&gt; any land (Nirvana)&lt;/h5&gt;&lt;h5&gt;&lt;b&gt;Organization &lt;/b&gt;solitary, pair, or pride (3-8)&lt;/h5&gt;&lt;h5&gt;&lt;b&gt;Treasure &lt;/b&gt;standard&lt;/h5&gt;&lt;/div&gt;&lt;hr/&gt;&lt;div&gt;&lt;h5&gt;&lt;b&gt;SPECIAL ABILITIES&lt;/b&gt;&lt;/h5&gt;&lt;/div&gt;&lt;hr/&gt;&lt;div&gt;&lt;/h5&gt;&lt;h5&gt;&lt;b&gt;Protective Aura (Su)&lt;/b&gt; Against attacks made or effects created by evil creatures, this ability provides a +4 deflection bonus to AC and a +4 resistance bonus on saving throws to anyone within 20 feet of the leonal. Otherwise, it functions as a &lt;i&gt;magic circle against evil&lt;/i&gt; effect and a &lt;i&gt;lesser globe of invulnerability&lt;/i&gt;, both with a radius of 20 feet (caster level equals leonal's HD). The defensive benefits from the circle are not included in a leonal's stat block.  &lt;/h5&gt;&lt;h5&gt;&lt;b&gt;Roar (Su)&lt;/b&gt; Up to three times per day, a leonal can emit a powerful roar as a standard action. Each roar affects a 60- foot cone with the effects of a &lt;i&gt;holy word&lt;/i&gt; spell and also deals 2d6 points of sonic damage to all creatures in the area (DC 21 Fortitude negates). This is a sonic effect. The save DC is Charisma-based.&lt;/h5&gt;&lt;/div&gt;&lt;br&gt;&lt;div&gt;&lt;h4&gt;&lt;p&gt;&lt;p&gt;A leonal is a lion-like agathion, noble and fierce. Though gentle with their families and patient with strangers on their home plane, in battle leonals are deadly foes of evil and cruelty. They hunt fiends and other evil monsters, silently tailing their prey until they find the right time to leap and slash. Leonals pride themselves on their hunting prowess, and few land creatures can match their speed. Although capable of using weapons, the majority of leonals prefer to battle evil with tooth and claw.  Leonals like their battles to be straightforward affairs. They begin with a roar to put their foes off balance, then follow up with claw and bite attacks. They closely coordinate with others in their pride, watching one another's flanks and setting up devastating attacks. They mainly use their magical abilities against large numbers of weaker foes and against those they need to capture or incapacitate without dealing harm to them.  Leonals stand 6 feet tall and weigh 270 pounds on average. Males usually have manes of either dark gold or black hair, which may only surround the head or may extend onto the shoulders and chest. Female leonals do not have manes, but may have longer hair on the back of the neck.&lt;/p&gt;&lt;/h4&gt;&lt;/div&gt;</t>
  </si>
  <si>
    <t>Silvanshee</t>
  </si>
  <si>
    <t>Fort +5, Ref +6, Will +2; +4 vs. poison</t>
  </si>
  <si>
    <t>5/evil or silver</t>
  </si>
  <si>
    <t>bite +6 (1d3-4), 2 claws +6 (1d2-4)</t>
  </si>
  <si>
    <t>heroic strength, pounce</t>
  </si>
  <si>
    <t>Spell-Like Abilities (CL 2nd; concentration +3)  Constant-know direction, speak with animals   At Will-dancing lights, prestidigitation, stabilize   1/day-dimension door (self plus 5 lbs. of objects only)   1/week-commune (6 questions, CL 12th)</t>
  </si>
  <si>
    <t>Str 3, Dex 15, Con 12, Int 10, Wis 12, Cha 13</t>
  </si>
  <si>
    <t>8 (12 vs. trip)</t>
  </si>
  <si>
    <t>Acrobatics +11, Climb +7, Fly +6, Knowledge (arcana) +5, Knowledge (planes) +5, Perception +10, Stealth +19</t>
  </si>
  <si>
    <t>+4 Acrobatics, +4 Perception, +4 Stealth</t>
  </si>
  <si>
    <t>cat's luck, flight, lay on hands (1d6, 1/day, always as a 2nd-level paladin), spectral mist</t>
  </si>
  <si>
    <t>solitary, pair, or clowder (3-10)</t>
  </si>
  <si>
    <t>This black cat has gray stripes, violet eyes, and an unusual white blaze on its chest.</t>
  </si>
  <si>
    <t>Cat's Luck (Su) A silvanshee adds its Charisma modifier as a luck bonus on all its saving throws. Once per day as a standard action, it can also grant this bonus to one ally within 30 feet for 10 minutes.  Heroic Strength (Su) Once per day, a silvanshee can grant itself a +8 enhancement bonus to Strength for 1 minute.  Spectral Mist (Su) A silvanshee can assume an eerie, mist-like form roughly the size and shape of a cat. This ability has the same effect as a gaseous form spell, except the silvanshee retains its own DR and supernatural abilities and can move at its normal speed. It can remain in mist form up to 5 minutes per day. This duration does not have to be consecutive, but it must be used in 1-minute increments.</t>
  </si>
  <si>
    <t>Silvanshees are curious but reclusive cat agathions. Unobtrusive and able to blend in among normal animals (unlike the more anthropomorphic agathions), they are the eyes and ears of the good planes in the mortal world. Most roam hills, forests, and plains, keeping an eye out for evil inf luences. They can be taken as familiars by 7th-level good spellcasters with the Improved Familiar feat who meet the proper prerequisites. As familiars, silvanshees act as moral guides and steer their mortal allies toward corruptive forces that must be eliminated. In some mortal lands, they are called cat sìth or cath sidhe, and are believed to be disguised witches or fairies-and not necessarily benign creatures, which only encourages silvanshees to avoid strangers.  Silvanshees are not fond of open combat, even against demons, devils, or other fiendish threats, and they're likely to run away if confronted. When they must fight, they prefer greater numbers and the element of surprise, using their magic to temporarily overcome their physical weaknesses, and melting away into mist if the battle turns against them.  A silvanshee is the size of a large domestic cat, though almost always sleek rather than fat, and weighs 20 pounds on average.</t>
  </si>
  <si>
    <t>&lt;link rel="stylesheet"href="PF.css"&gt;&lt;div&gt;&lt;h2&gt;Agathion, Silvanshee&lt;/h2&gt;&lt;h3&gt;&lt;i&gt;This black cat has gray stripes, violet eyes, and an unusual white blaze on its chest.&lt;/i&gt;&lt;/h3&gt;&lt;br&gt;&lt;/div&gt;&lt;div class="heading"&gt;&lt;p class="alignleft"&gt;Silvanshee&lt;/p&gt;&lt;p class="alignright"&gt;CR 2&lt;/p&gt;&lt;div style="clear: both;"&gt;&lt;/div&gt;&lt;/div&gt;&lt;div&gt;&lt;h5&gt;&lt;b&gt;XP &lt;/b&gt;600&lt;/h5&gt;&lt;h5&gt;NG Tiny outsider (agathion, extraplanar, good)&lt;/h5&gt;&lt;h5&gt;&lt;b&gt;Init &lt;/b&gt;+6; &lt;b&gt;Senses &lt;/b&gt;darkvision 60 ft., low-light vision; Perception +10&lt;/h5&gt;&lt;/div&gt;&lt;hr/&gt;&lt;div&gt;&lt;h5&gt;&lt;b&gt;DEFENSE&lt;/b&gt;&lt;/h5&gt;&lt;/div&gt;&lt;hr/&gt;&lt;div&gt;&lt;h5&gt;&lt;b&gt;AC &lt;/b&gt;15, touch 14, flat-footed 13 (+2 Dex, +1 natural, +2 size)&lt;/h5&gt;&lt;h5&gt;&lt;b&gt;hp &lt;/b&gt;13 (2d10+2)&lt;/h5&gt;&lt;h5&gt;&lt;b&gt;Fort &lt;/b&gt;+5, &lt;b&gt;Ref &lt;/b&gt;+6, &lt;b&gt;Will &lt;/b&gt;+2; +4 vs. poison&lt;/h5&gt;&lt;h5&gt;&lt;b&gt;DR &lt;/b&gt;5/evil or silver; &lt;b&gt;Immune &lt;/b&gt;electricity, petrification; &lt;b&gt;Resist &lt;/b&gt;cold 10, sonic 10; &lt;b&gt;SR &lt;/b&gt;13&lt;/h5&gt;&lt;/div&gt;&lt;hr/&gt;&lt;div&gt;&lt;h5&gt;&lt;b&gt;OFFENSE&lt;/b&gt;&lt;/h5&gt;&lt;/div&gt;&lt;hr/&gt;&lt;div&gt;&lt;h5&gt;&lt;b&gt;Spd &lt;/b&gt;30 ft., fly 90 ft. (good)&lt;/h5&gt;&lt;h5&gt;&lt;b&gt;Melee &lt;/b&gt;bite +6 (1d3-4), 2 claws +6 (1d2-4)&lt;/h5&gt;&lt;h5&gt;&lt;b&gt;Space &lt;/b&gt;5 ft.; &lt;b&gt;Reach &lt;/b&gt;5 ft.&lt;/h5&gt;&lt;h5&gt;&lt;b&gt;Special Attacks &lt;/b&gt;heroic strength, pounce&lt;/h5&gt;&lt;h5&gt;&lt;b&gt;Spell-Like Abilities&lt;/b&gt; (CL 2nd; concentration +3)  &lt;/br&gt;Constant&amp;mdash;&lt;i&gt;know direction&lt;/i&gt;, &lt;i&gt;speak with animals&lt;/i&gt; &lt;/br&gt;At Will&amp;mdash;&lt;i&gt;dancing lights&lt;/i&gt;, &lt;i&gt;prestidigitation&lt;/i&gt;, &lt;i&gt;stabilize&lt;/i&gt; &lt;/br&gt;1/day&amp;mdash;&lt;i&gt;dimension door&lt;/i&gt; (self plus 5 lbs. of objects only) &lt;/br&gt;1/week&amp;mdash;&lt;i&gt;commune&lt;/i&gt; (6 questions, CL 12th)&lt;/h5&gt;&lt;/h5&gt;&lt;/div&gt;&lt;hr/&gt;&lt;div&gt;&lt;h5&gt;&lt;b&gt;STATISTICS&lt;/b&gt;&lt;/h5&gt;&lt;/div&gt;&lt;hr/&gt;&lt;div&gt;&lt;h5&gt;&lt;b&gt;Str &lt;/b&gt;3, &lt;b&gt;Dex &lt;/b&gt;15, &lt;b&gt;Con &lt;/b&gt;12, &lt;b&gt;Int &lt;/b&gt; 10, &lt;b&gt;Wis &lt;/b&gt;12, &lt;b&gt;Cha &lt;/b&gt;13&lt;/h5&gt;&lt;h5&gt;&lt;b&gt;Base Atk &lt;/b&gt;+2; &lt;b&gt;CMB &lt;/b&gt;+2; &lt;b&gt;CMD &lt;/b&gt;8 (12 vs. trip)&lt;/h5&gt;&lt;h5&gt;&lt;b&gt;Feats &lt;/b&gt;Improved Initiative, Weapon Finesse&lt;sup&gt;B&lt;/sup&gt;&lt;/h5&gt;&lt;h5&gt;&lt;b&gt;Skills &lt;/b&gt;Acrobatics +11, Climb +7, Fly +6, Knowledge (arcana) +5, Knowledge (planes) +5, Perception +10, Stealth +19; &lt;b&gt;Racial Modifiers &lt;/b&gt;+4 Acrobatics, +4 Perception, +4 Stealth&lt;/h5&gt;&lt;h5&gt;&lt;b&gt;Languages &lt;/b&gt;Celestial, Draconic, Infernal; &lt;i&gt;speak with animals&lt;/i&gt;, truespeech&lt;/h5&gt;&lt;h5&gt;&lt;b&gt;SQ &lt;/b&gt;cat's luck, flight, lay on hands (1d6, 1/day, always as a 2nd-level paladin), spectral mist&lt;/h5&gt;&lt;/div&gt;&lt;hr/&gt;&lt;div&gt;&lt;h5&gt;&lt;b&gt;ECOLOGY&lt;/b&gt;&lt;/h5&gt;&lt;/div&gt;&lt;hr/&gt;&lt;div&gt;&lt;h5&gt;&lt;b&gt;Environment &lt;/b&gt; any land (Nirvana)&lt;/h5&gt;&lt;h5&gt;&lt;b&gt;Organization &lt;/b&gt;solitary, pair, or clowder (3-10)&lt;/h5&gt;&lt;h5&gt;&lt;b&gt;Treasure &lt;/b&gt;standard&lt;/h5&gt;&lt;/div&gt;&lt;hr/&gt;&lt;div&gt;&lt;h5&gt;&lt;b&gt;SPECIAL ABILITIES&lt;/b&gt;&lt;/h5&gt;&lt;/div&gt;&lt;hr/&gt;&lt;div&gt;&lt;/h5&gt;&lt;h5&gt;&lt;b&gt;Cat's Luck (Su)&lt;/b&gt; A silvanshee adds its Charisma modifier as a luck bonus on all its saving throws. Once per day as a standard action, it can also grant this bonus to one ally within 30 feet for 10 minutes.  &lt;/h5&gt;&lt;h5&gt;&lt;b&gt;Heroic Strength (Su)&lt;/b&gt; Once per day, a silvanshee can grant itself a +8 enhancement bonus to Strength for 1 minute.  &lt;/h5&gt;&lt;h5&gt;&lt;b&gt;Spectral Mist (Su)&lt;/b&gt; A silvanshee can assume an eerie, mist-like form roughly the size and shape of a cat. This ability has the same effect as a &lt;i&gt;gaseous form&lt;/i&gt; spell, except the silvanshee retains its own DR and supernatural abilities and can move at its normal speed. It can remain in mist form up to 5 minutes per day. This duration does not have to be consecutive, but it must be used in 1-minute increments.&lt;/h5&gt;&lt;/div&gt;&lt;br&gt;&lt;div&gt;&lt;h4&gt;&lt;p&gt;&lt;p&gt;Silvanshees are curious but reclusive cat agathions. Unobtrusive and able to blend in among normal animals (unlike the more anthropomorphic agathions), they are the eyes and ears of the good planes in the mortal world. Most roam hills, forests, and plains, keeping an eye out for evil inf luences. They can be taken as familiars by 7th-level good spellcasters with the Improved Familiar feat who meet the proper prerequisites. As familiars, silvanshees act as moral guides and steer their mortal allies toward corruptive forces that must be eliminated. In some mortal lands, they are called cat sìth or cath sidhe, and are believed to be disguised witches or fairies-and not necessarily benign creatures, which only encourages silvanshees to avoid strangers.  Silvanshees are not fond of open combat, even against demons, devils, or other fiendish threats, and they're likely to run away if confronted. When they must fight, they prefer greater numbers and the element of surprise, using their magic to temporarily overcome their physical weaknesses, and melting away into mist if the battle turns against them.  A silvanshee is the size of a large domestic cat, though almost always sleek rather than fat, and weighs 20 pounds on average.&lt;/p&gt;&lt;/h4&gt;&lt;/div&gt;</t>
  </si>
  <si>
    <t>Vulpinal</t>
  </si>
  <si>
    <t>darkvision 60 ft., detect evil, low-light vision; Perception +12</t>
  </si>
  <si>
    <t>calm emotions (30 ft.)</t>
  </si>
  <si>
    <t>22, touch 14, flat-footed 19</t>
  </si>
  <si>
    <t>(+4 armor, +3 Dex, +4 natural, +1 size)</t>
  </si>
  <si>
    <t>Fort +5, Ref +10, Will +7; +4 vs. poison</t>
  </si>
  <si>
    <t>bite +11 (1d4+1), 2 claws +11 (1d3+1)</t>
  </si>
  <si>
    <t>Spell-Like Abilities (CL 7th; concentration +10)  Constant-detect evil, mage armor, speak with animals   At Will-invisibility (self only)   3/day-charm monster (DC 17), dispel evil (DC 18), flame arrow, holy smite (DC 17), dimension door (self plus 50 lbs. of objects only), remove disease   1/day-major image (DC 16)</t>
  </si>
  <si>
    <t>Str 12, Dex 16, Con 17, Int 19, Wis 15, Cha 16</t>
  </si>
  <si>
    <t>Combat Reflexes, Improved Initiative, Lightning Reflexes, Weapon Finesse</t>
  </si>
  <si>
    <t>Acrobatics +10 (+18 jump), Bluff +13, Knowledge (any one) +21, Knowledge (arcana) +21, Knowledge (planes) +21, Perception +12, Perform (any one) +13, Spellcraft +14, Stealth +17, Use Magic Device +10</t>
  </si>
  <si>
    <t>+8 Acrobatics when jumping</t>
  </si>
  <si>
    <t>Celestial, Common, Draconic, Infernal; speak with animals, truespeech</t>
  </si>
  <si>
    <t>bardic knowledge +7, lay on hands (3d6, 6/day, as a 7th-level paladin)</t>
  </si>
  <si>
    <t>solitary, pair, or team (3-12)</t>
  </si>
  <si>
    <t>standard (masterwork musical instrument, other treasure)</t>
  </si>
  <si>
    <t>This bright-eyed, anthropomorphic fox is dressed in simple traveling clothes and carries a musical instrument in one hand.</t>
  </si>
  <si>
    <t>Calm Emotions Aura (Su) A vulpinal's aura acts like a calm emotions spell with a radius of 30 feet. Any creature entering this area must make a Will save (DC 16) to resist the effect. A creature that makes its save is immune to that vulpinal's aura for 24 hours. The save DC is Charisma-based.</t>
  </si>
  <si>
    <t>Among the smallest of the agathions, vulpinals tend to be the most outspoken and friendly of their kind, and also the most far-ranging across the planes. A vulpinal looks like a humanoid fox, often with brilliantly colored fur (usually red or red-brown, though silver is not uncommon) and a tail as long as its height. As the bards and sages of the agathions, they dress in functional clothing, typically embellishing a single article to show their creativity and personality. Most appear to be adults, though others look more like fox kits (with shorter stature and larger eyes) while some look much older (leaner, with gray fur on the muzzle, chest, and tail). Their hands are humanoid in shape, with tiny clawed fingers.  A typical vulpinal prefers a life of solitary travel, though they have been known to pair up or travel in groups if they find like-minded individuals who have much to teach and share. They are particularly fond of lillends, and these winged azatas can easily carry the child-sized vulpinals, giving vulpinals many opportunities to share stories. Indeed, for a vulpinal, there are few greater pleasures than sharing their knowledge-acting as sages of the planes, teaching songs and dances from exotic places, and composing poems about beautiful places in the natural world. Though they are gentle by nature, they fight to defend beauty, especially if their magic can bolster the more martial celestial races.  A vulpinal stands about 3 feet in height and weighs 50 pounds.</t>
  </si>
  <si>
    <t>&lt;link rel="stylesheet"href="PF.css"&gt;&lt;div&gt;&lt;h2&gt;Agathion, Vulpinal&lt;/h2&gt;&lt;h3&gt;&lt;i&gt;This bright-eyed, anthropomorphic fox is dressed in simple traveling clothes and carries a musical instrument in one hand.&lt;/i&gt;&lt;/h3&gt;&lt;br&gt;&lt;/div&gt;&lt;div class="heading"&gt;&lt;p class="alignleft"&gt;Vulpinal&lt;/p&gt;&lt;p class="alignright"&gt;CR 6&lt;/p&gt;&lt;div style="clear: both;"&gt;&lt;/div&gt;&lt;/div&gt;&lt;div&gt;&lt;h5&gt;&lt;b&gt;XP &lt;/b&gt;2,400&lt;/h5&gt;&lt;h5&gt;NG Small outsider (agathion, extraplanar, good)&lt;/h5&gt;&lt;h5&gt;&lt;b&gt;Init &lt;/b&gt;+7; &lt;b&gt;Senses &lt;/b&gt;darkvision 60 ft., &lt;i&gt;detect evil&lt;/i&gt;, low-light vision; Perception +12&lt;/h5&gt;&lt;h5&gt;&lt;b&gt;Aura &lt;/b&gt;&lt;i&gt;calm emotions&lt;/i&gt; (30 ft.)&lt;/h5&gt;&lt;/div&gt;&lt;hr/&gt;&lt;div&gt;&lt;h5&gt;&lt;b&gt;DEFENSE&lt;/b&gt;&lt;/h5&gt;&lt;/div&gt;&lt;hr/&gt;&lt;div&gt;&lt;h5&gt;&lt;b&gt;AC &lt;/b&gt;22, touch 14, flat-footed 19 (+4 armor, +3 Dex, +4 natural, +1 size)&lt;/h5&gt;&lt;h5&gt;&lt;b&gt;hp &lt;/b&gt;59 (7d10+21)&lt;/h5&gt;&lt;h5&gt;&lt;b&gt;Fort &lt;/b&gt;+5, &lt;b&gt;Ref &lt;/b&gt;+10, &lt;b&gt;Will &lt;/b&gt;+7; +4 vs. poison&lt;/h5&gt;&lt;h5&gt;&lt;b&gt;DR &lt;/b&gt;10/evil or silver; &lt;b&gt;Immune &lt;/b&gt;electricity, petrification; &lt;b&gt;Resist &lt;/b&gt;cold 10, sonic 10; &lt;b&gt;SR &lt;/b&gt;17&lt;/h5&gt;&lt;/div&gt;&lt;hr/&gt;&lt;div&gt;&lt;h5&gt;&lt;b&gt;OFFENSE&lt;/b&gt;&lt;/h5&gt;&lt;/div&gt;&lt;hr/&gt;&lt;div&gt;&lt;h5&gt;&lt;b&gt;Spd &lt;/b&gt;30 ft.&lt;/h5&gt;&lt;h5&gt;&lt;b&gt;Melee &lt;/b&gt;bite +11 (1d4+1), 2 claws +11 (1d3+1)&lt;/h5&gt;&lt;h5&gt;&lt;b&gt;Space &lt;/b&gt;5 ft.; &lt;b&gt;Reach &lt;/b&gt;5 ft.&lt;/h5&gt;&lt;h5&gt;&lt;b&gt;Special Attacks &lt;/b&gt;pounce&lt;/h5&gt;&lt;h5&gt;&lt;b&gt;Spell-Like Abilities&lt;/b&gt; (CL 7th; concentration +10)  &lt;/br&gt;Constant&amp;mdash;&lt;i&gt;detect evil&lt;/i&gt;, &lt;i&gt;mage armor&lt;/i&gt;, &lt;i&gt;speak with animals&lt;/i&gt; &lt;/br&gt;At Will&amp;mdash;&lt;i&gt;invisibility&lt;/i&gt; (self only) &lt;/br&gt;3/day&amp;mdash;&lt;i&gt;charm monster&lt;/i&gt; (DC 17), &lt;i&gt;dispel evil&lt;/i&gt; (DC 18), &lt;i&gt;flame arrow&lt;/i&gt;, &lt;i&gt;holy smite&lt;/i&gt; (DC 17), &lt;i&gt;dimension door&lt;/i&gt; (self plus 50 lbs. of objects only), &lt;i&gt;remove disease&lt;/i&gt; &lt;/br&gt;1/day&amp;mdash;&lt;i&gt;major image&lt;/i&gt; (DC 16)&lt;/h5&gt;&lt;/h5&gt;&lt;/div&gt;&lt;hr/&gt;&lt;div&gt;&lt;h5&gt;&lt;b&gt;STATISTICS&lt;/b&gt;&lt;/h5&gt;&lt;/div&gt;&lt;hr/&gt;&lt;div&gt;&lt;h5&gt;&lt;b&gt;Str &lt;/b&gt;12, &lt;b&gt;Dex &lt;/b&gt;16, &lt;b&gt;Con &lt;/b&gt;17, &lt;b&gt;Int &lt;/b&gt; 19, &lt;b&gt;Wis &lt;/b&gt;15, &lt;b&gt;Cha &lt;/b&gt;16&lt;/h5&gt;&lt;h5&gt;&lt;b&gt;Base Atk &lt;/b&gt;+7; &lt;b&gt;CMB &lt;/b&gt;+7; &lt;b&gt;CMD &lt;/b&gt;20&lt;/h5&gt;&lt;h5&gt;&lt;b&gt;Feats &lt;/b&gt;Combat Reflexes, Improved Initiative, Lightning Reflexes, Weapon Finesse&lt;/h5&gt;&lt;h5&gt;&lt;b&gt;Skills &lt;/b&gt;Acrobatics +10 (+18 jump), Bluff +13, Knowledge (any one) +21, Knowledge (arcana) +21, Knowledge (planes) +21, Perception +12, Perform (any one) +13, Spellcraft +14, Stealth +17, Use Magic Device +10; &lt;b&gt;Racial Modifiers &lt;/b&gt;+8 Acrobatics when jumping&lt;/h5&gt;&lt;h5&gt;&lt;b&gt;Languages &lt;/b&gt;Celestial, Common, Draconic, Infernal; &lt;i&gt;speak with animals&lt;/i&gt;, truespeech&lt;/h5&gt;&lt;h5&gt;&lt;b&gt;SQ &lt;/b&gt;bardic knowledge +7, lay on hands (3d6, 6/day, as a 7th-level paladin)&lt;/h5&gt;&lt;/div&gt;&lt;hr/&gt;&lt;div&gt;&lt;h5&gt;&lt;b&gt;ECOLOGY&lt;/b&gt;&lt;/h5&gt;&lt;/div&gt;&lt;hr/&gt;&lt;div&gt;&lt;h5&gt;&lt;b&gt;Environment &lt;/b&gt; any land (Nirvana)&lt;/h5&gt;&lt;h5&gt;&lt;b&gt;Organization &lt;/b&gt;solitary, pair, or team (3-12)&lt;/h5&gt;&lt;h5&gt;&lt;b&gt;Treasure &lt;/b&gt;standard (masterwork musical instrument, other treasure)&lt;/h5&gt;&lt;/div&gt;&lt;hr/&gt;&lt;div&gt;&lt;h5&gt;&lt;b&gt;SPECIAL ABILITIES&lt;/b&gt;&lt;/h5&gt;&lt;/div&gt;&lt;hr/&gt;&lt;div&gt;&lt;/h5&gt;&lt;h5&gt;&lt;b&gt;Calm Emotions Aura (Su)&lt;/b&gt; A vulpinal's aura acts like a &lt;i&gt;calm emotions&lt;/i&gt; spell with a radius of 30 feet. Any creature entering this area must make a Will save (DC 16) to resist the effect. A creature that makes its save is immune to that vulpinal's aura for 24 hours. The save DC is Charisma-based.&lt;/h5&gt;&lt;/div&gt;&lt;br&gt;&lt;div&gt;&lt;h4&gt;&lt;p&gt;&lt;p&gt;Among the smallest of the agathions, vulpinals tend to be the most outspoken and friendly of their kind, and also the most far-ranging across the planes. A vulpinal looks like a humanoid fox, often with brilliantly colored fur (usually red or red-brown, though silver is not uncommon) and a tail as long as its height. As the bards and sages of the agathions, they dress in functional clothing, typically embellishing a single article to show their creativity and personality. Most appear to be adults, though others look more like fox kits (with shorter stature and larger eyes) while some look much older (leaner, with gray fur on the muzzle, chest, and tail). Their hands are humanoid in shape, with tiny clawed fingers.  A typical vulpinal prefers a life of solitary travel, though they have been known to pair up or travel in groups if they find like-minded individuals who have much to teach and share. They are particularly fond of lillends, and these winged azatas can easily carry the child-sized vulpinals, giving vulpinals many opportunities to share stories. Indeed, for a vulpinal, there are few greater pleasures than sharing their knowledge-acting as sages of the planes, teaching songs and dances from exotic places, and composing poems about beautiful places in the natural world. Though they are gentle by nature, they fight to defend beauty, especially if their magic can bolster the more martial celestial races.  A vulpinal stands about 3 feet in height and weighs 50 pounds.&lt;/p&gt;&lt;/h4&gt;&lt;/div&gt;</t>
  </si>
  <si>
    <t>Akata</t>
  </si>
  <si>
    <t>darkvision 120 ft., scent; Perception +1</t>
  </si>
  <si>
    <t>Fort +3, Ref +2, Will +4</t>
  </si>
  <si>
    <t>no breath</t>
  </si>
  <si>
    <t>cold, disease, poison</t>
  </si>
  <si>
    <t>deaf, vulnerable to salt water</t>
  </si>
  <si>
    <t>bite +2 (1d6+1 plus void bite), 2 tentacles -3 (1d3)</t>
  </si>
  <si>
    <t>Str 12, Dex 15, Con 16, Int 3, Wis 12, Cha 11</t>
  </si>
  <si>
    <t>Acrobatics +6 (+10 jump), Climb +9, Stealth +10</t>
  </si>
  <si>
    <t>hibernation</t>
  </si>
  <si>
    <t>solitary, pair, or pack (3-30)</t>
  </si>
  <si>
    <t>This hairless blue lion has twin tentacular tails. Dozens more thick tentacles quiver and twitch where its mane should be.</t>
  </si>
  <si>
    <t>Deaf (Ex) Akatas cannot hear. They are immune to spells and effects that rely on hearing to function, but they also cannot make Perception checks to listen.  Hibernation (Ex) Akatas can enter a state of hibernation for an indefinite period of time when food is scarce. When an akata wishes to enter hibernation, it seeks out a den and surrounds itself in a layer of fibrous material excreted from its mouth-these fibers quickly harden into a dense, almost metallic cocoon. While hibernating, an akata does not need to drink or eat. The cocoon has hardness 10 and 60 hit points, and is immune to fire and bludgeoning (including falling) damage. As long as the cocoon remains intact, the akata within remains unharmed. The akata remains in a state of hibernation until it senses another living creature within 10 feet or is exposed to extreme heat, at which point it claws its way to freedom in 1d4 minutes as its cocoon degrades to fragments of strange metal.  Salt Water Vulnerability (Ex) Salt water acts as an extremely strong acid to akatas. A splash of salt water deals 1d6 points of damage to an akata, and full immersion in salt water deals 4d6 points of damage per round.  Void Bite (Ex) Akatas hold hundreds of invisibly small larval young within their mouths, spreading these parasitic creatures to hosts through their bite. Only humanoids make suitable hosts for akata young-all other creature types are immune to this parasitic infection. The disease itself is known as void death.  Disease (Ex) Void Death: Bite-injury; save Fort DC 12; onset 1 hour; frequency 1/day; effect 1d2 Dex and 1d2 Con damage; an infected creature who dies rises as a void zombie 2d4 hours later (see below); cure 2 consecutive saves.</t>
  </si>
  <si>
    <t>Akatas hail from a strange, distant planet that long ago succumbed to a cataclysmic end. Countless akatas clung to fragments of the dead planet, entering hibernation and riding these asteroids until they eventually crashed upon a new planet-akatas' cocoons protected them from the impact, and they soon awoke to seek out suitable hosts to spawn their young. Left untended, an akata scourge can quickly grow into a significant threat. A typical akata stands 3-1/2 feet tall and weighs 400 pounds.  VOID ZOMBIE (CR +1)  A humanoid killed by void death becomes a void zombie. A void zombie is a fast zombie (Pathfinder RPG Bestiary page 289) that gains a secondary "tongue" attack (actually the larval akata's feeding tendril), dealing 1d6 points of damage. A void zombie also gains the following special attack.  Blood Drain (Ex) If a void zombie hits a living creature with its tongue attack, it drains blood, dealing 2 points of Strength damage before the tongue detaches.</t>
  </si>
  <si>
    <t>&lt;link rel="stylesheet"href="PF.css"&gt;&lt;div&gt;&lt;h2&gt;Akata&lt;/h2&gt;&lt;h3&gt;&lt;i&gt;This hairless blue lion has twin tentacular tails. Dozens more thick tentacles quiver and twitch where its mane should be.&lt;/i&gt;&lt;/h3&gt;&lt;br&gt;&lt;/div&gt;&lt;div class="heading"&gt;&lt;p class="alignleft"&gt;Akata&lt;/p&gt;&lt;p class="alignright"&gt;CR 1&lt;/p&gt;&lt;div style="clear: both;"&gt;&lt;/div&gt;&lt;/div&gt;&lt;div&gt;&lt;h5&gt;&lt;b&gt;XP &lt;/b&gt;400&lt;/h5&gt;&lt;h5&gt;N Medium aberration &lt;/h5&gt;&lt;h5&gt;&lt;b&gt;Init &lt;/b&gt;+6; &lt;b&gt;Senses &lt;/b&gt;darkvision 120 ft., scent; Perception +1&lt;/h5&gt;&lt;/div&gt;&lt;hr/&gt;&lt;div&gt;&lt;h5&gt;&lt;b&gt;DEFENSE&lt;/b&gt;&lt;/h5&gt;&lt;/div&gt;&lt;hr/&gt;&lt;div&gt;&lt;h5&gt;&lt;b&gt;AC &lt;/b&gt;13, touch 12, flat-footed 11 (+2 Dex, +1 natural)&lt;/h5&gt;&lt;h5&gt;&lt;b&gt;hp &lt;/b&gt;15 (2d8+6)&lt;/h5&gt;&lt;h5&gt;&lt;b&gt;Fort &lt;/b&gt;+3, &lt;b&gt;Ref &lt;/b&gt;+2, &lt;b&gt;Will &lt;/b&gt;+4&lt;/h5&gt;&lt;h5&gt;&lt;b&gt;Defensive Abilities &lt;/b&gt;no breath; &lt;b&gt;Immune &lt;/b&gt;cold, disease, poison; &lt;b&gt;Resist &lt;/b&gt;fire 30&lt;/h5&gt;&lt;h5&gt;&lt;b&gt;Weaknesses &lt;/b&gt;deaf, vulnerable to salt water&lt;/h5&gt;&lt;/div&gt;&lt;hr/&gt;&lt;div&gt;&lt;h5&gt;&lt;b&gt;OFFENSE&lt;/b&gt;&lt;/h5&gt;&lt;/div&gt;&lt;hr/&gt;&lt;div&gt;&lt;h5&gt;&lt;b&gt;Spd &lt;/b&gt;40 ft., climb 20 ft.&lt;/h5&gt;&lt;h5&gt;&lt;b&gt;Melee &lt;/b&gt;bite +2 (1d6+1 plus void bite), 2 tentacles -3 (1d3)&lt;/h5&gt;&lt;h5&gt;&lt;b&gt;Space &lt;/b&gt;5 ft.; &lt;b&gt;Reach &lt;/b&gt;5 ft.&lt;/h5&gt;&lt;/div&gt;&lt;hr/&gt;&lt;div&gt;&lt;h5&gt;&lt;b&gt;STATISTICS&lt;/b&gt;&lt;/h5&gt;&lt;/div&gt;&lt;hr/&gt;&lt;div&gt;&lt;h5&gt;&lt;b&gt;Str &lt;/b&gt;12, &lt;b&gt;Dex &lt;/b&gt;15, &lt;b&gt;Con &lt;/b&gt;16, &lt;b&gt;Int &lt;/b&gt; 3, &lt;b&gt;Wis &lt;/b&gt;12, &lt;b&gt;Cha &lt;/b&gt;11&lt;/h5&gt;&lt;h5&gt;&lt;b&gt;Base Atk &lt;/b&gt;+1; &lt;b&gt;CMB &lt;/b&gt;+2; &lt;b&gt;CMD &lt;/b&gt;14 (18 vs. trip)&lt;/h5&gt;&lt;h5&gt;&lt;b&gt;Feats &lt;/b&gt;Improved Initiative&lt;/h5&gt;&lt;h5&gt;&lt;b&gt;Skills &lt;/b&gt;Acrobatics +6 (+10 jump), Climb +9, Stealth +10; &lt;b&gt;Racial Modifiers &lt;/b&gt;+4 Stealth&lt;/h5&gt;&lt;h5&gt;&lt;b&gt;SQ &lt;/b&gt;hibernation&lt;/h5&gt;&lt;/div&gt;&lt;hr/&gt;&lt;div&gt;&lt;h5&gt;&lt;b&gt;ECOLOGY&lt;/b&gt;&lt;/h5&gt;&lt;/div&gt;&lt;hr/&gt;&lt;div&gt;&lt;h5&gt;&lt;b&gt;Environment &lt;/b&gt; any&lt;/h5&gt;&lt;h5&gt;&lt;b&gt;Organization &lt;/b&gt;solitary, pair, or pack (3-30)&lt;/h5&gt;&lt;h5&gt;&lt;b&gt;Treasure &lt;/b&gt;standard&lt;/h5&gt;&lt;/div&gt;&lt;hr/&gt;&lt;div&gt;&lt;h5&gt;&lt;b&gt;SPECIAL ABILITIES&lt;/b&gt;&lt;/h5&gt;&lt;/div&gt;&lt;hr/&gt;&lt;div&gt;&lt;/h5&gt;&lt;h5&gt;&lt;b&gt;Deaf (Ex)&lt;/b&gt; Akatas cannot hear. They are immune to spells and effects that rely on hearing to function, but they also cannot make Perception checks to listen.  &lt;/h5&gt;&lt;h5&gt;&lt;b&gt;Hibernation (Ex)&lt;/b&gt; Akatas can enter a state of hibernation for an indefinite period of time when food is scarce. When an akata wishes to enter hibernation, it seeks out a den and surrounds itself in a layer of fibrous material excreted from its mouth-these fibers quickly harden into a dense, almost metallic cocoon. While hibernating, an akata does not need to drink or eat. The cocoon has hardness 10 and 60 hit points, and is immune to fire and bludgeoning (including falling) damage. As long as the cocoon remains intact, the akata within remains unharmed. The akata remains in a state of hibernation until it senses another living creature within 10 feet or is exposed to extreme heat, at which point it claws its way to freedom in 1d4 minutes as its cocoon degrades to fragments of strange metal.  &lt;/h5&gt;&lt;h5&gt;&lt;b&gt;Salt Water Vulnerability (Ex)&lt;/b&gt; Salt water acts as an extremely strong acid to akatas. A splash of salt water deals 1d6 points of damage to an akata, and full immersion in salt water deals 4d6 points of damage per round.  &lt;/h5&gt;&lt;h5&gt;&lt;b&gt;&lt;i&gt;Void&lt;/i&gt; Bite (Ex)&lt;/b&gt; Akatas hold hundreds of invisibly small larval young within their mouths, spreading these parasitic creatures to hosts through their bite. Only humanoids make suitable hosts for akata young-all other creature types are immune to this parasitic infection. The disease itself is known as void death.  &lt;/h5&gt;&lt;h5&gt;&lt;b&gt;Disease (Ex)&lt;/b&gt; &lt;i&gt;Void&lt;/i&gt; &lt;i&gt;Death&lt;/i&gt;: Bite-injury; save Fort DC 12; &lt;i&gt;onset&lt;/i&gt; 1 hour; frequency 1/day; effect 1d2 Dex and 1d2 Con damage; an infected creature who dies rises as a void zombie 2d4 hours later (see below); cure 2 consecutive saves.&lt;/h5&gt;&lt;/div&gt;&lt;br&gt;&lt;div&gt;&lt;h4&gt;&lt;p&gt;&lt;p&gt;Akatas hail from a strange, distant planet that long ago succumbed to a cataclysmic end. Countless akatas clung to fragments of the dead planet, entering hibernation and riding these asteroids until they eventually crashed upon a new planet-akatas' cocoons protected them from the impact, and they soon awoke to seek out suitable hosts to spawn their young. Left untended, an akata scourge can quickly grow into a significant threat. A typical akata stands 3-1/2 feet tall and weighs 400 pounds.  VOID ZOMBIE (CR +1)  A humanoid killed by void death becomes a void zombie. A void zombie is a fast zombie (&lt;i&gt;Pathfinder RPG Bestiary&lt;/i&gt; page 289) that gains a secondary "tongue" attack (actually the larval akata's feeding tendril), dealing 1d6 points of damage. A void zombie also gains the following special attack.  &lt;/h5&gt;&lt;h5&gt;&lt;b&gt;Blood &lt;/b&gt;&lt;/h5&gt;&lt;h5&gt;&lt;b&gt;Drain (Ex) &lt;/b&gt;If a void zombie hits a living creature with its tongue attack, it drains blood, dealing 2 points of Strength damage before the tongue detaches.&lt;/p&gt;&lt;/h4&gt;&lt;/div&gt;</t>
  </si>
  <si>
    <t>Amoeba, Giant</t>
  </si>
  <si>
    <t>blindsight 30 ft.; Perception -5</t>
  </si>
  <si>
    <t>6, touch 6, flat-footed 6</t>
  </si>
  <si>
    <t>(-5 Dex, +1 size)</t>
  </si>
  <si>
    <t>Fort +3, Ref -5, Will -5</t>
  </si>
  <si>
    <t>10 ft., climb 10 ft., swim 20 ft.</t>
  </si>
  <si>
    <t>slam +3 (1d3+1 plus 1d3 acid and grab)</t>
  </si>
  <si>
    <t>constrict (1d3+1 plus 1d3 acid)</t>
  </si>
  <si>
    <t>Str 12, Dex 1, Con 16, Int -, Wis 1, Cha 1</t>
  </si>
  <si>
    <t>6 (can't be tripped)</t>
  </si>
  <si>
    <t>Climb +9, Swim +9</t>
  </si>
  <si>
    <t xml:space="preserve"> any land or underground</t>
  </si>
  <si>
    <t>solitary or colony (2-9)</t>
  </si>
  <si>
    <t>This blob of protoplasm is somewhat transparent, allowing the bones of undigested meals and a dark nucleus to be seen within.</t>
  </si>
  <si>
    <t>A giant amoeba is a shapeless mass of living, liquid protoplasm. Though naturally translucent with darker interior spots, its surface is slightly sticky and tends to collect dirt and other debris from its environment; therefore, a moving giant amoeba looks like muddy water. A weaker cousin of creatures such as the gray ooze and black pudding, a giant amoeba is actually a mutated version of a harmless creature too small to be seen by the naked eye, grown dangerously large in size. Although happy to prey on creatures smaller than it, the giant amoeba's constant hunger often drives it to attack larger prey, such as humanoids.</t>
  </si>
  <si>
    <t>&lt;link rel="stylesheet"href="PF.css"&gt;&lt;div&gt;&lt;h2&gt;Amoeba, Giant&lt;/h2&gt;&lt;h3&gt;&lt;i&gt;This blob of protoplasm is somewhat transparent, allowing the bones of undigested meals and a dark nucleus to be seen within.&lt;/i&gt;&lt;/h3&gt;&lt;br&gt;&lt;/br&gt;&lt;/div&gt;&lt;div class="heading"&gt;&lt;p class="alignleft"&gt;Amoeba, Giant&lt;/p&gt;&lt;p class="alignright"&gt;CR 1&lt;/p&gt;&lt;div style="clear: both;"&gt;&lt;/div&gt;&lt;/div&gt;&lt;div&gt;&lt;h5&gt;&lt;b&gt;XP &lt;/b&gt;400&lt;/h5&gt;&lt;h5&gt;N Small ooze (aquatic)&lt;/h5&gt;&lt;h5&gt;&lt;b&gt;Init &lt;/b&gt;-5; &lt;b&gt;Senses &lt;/b&gt;blindsight 30 ft.; Perception -5&lt;/h5&gt;&lt;/div&gt;&lt;hr/&gt;&lt;div&gt;&lt;h5&gt;&lt;b&gt;DEFENSE&lt;/b&gt;&lt;/h5&gt;&lt;/div&gt;&lt;hr/&gt;&lt;div&gt;&lt;h5&gt;&lt;b&gt;AC &lt;/b&gt;6, touch 6, flat-footed 6 (-5 Dex, +1 size)&lt;/h5&gt;&lt;h5&gt;&lt;b&gt;hp &lt;/b&gt;15 (2d8+6)&lt;/h5&gt;&lt;h5&gt;&lt;b&gt;Fort &lt;/b&gt;+3, &lt;b&gt;Ref &lt;/b&gt;-5, &lt;b&gt;Will &lt;/b&gt;-5&lt;/h5&gt;&lt;h5&gt;&lt;b&gt;Defensive Abilities &lt;/b&gt;ooze traits&lt;/h5&gt;&lt;/div&gt;&lt;hr/&gt;&lt;div&gt;&lt;h5&gt;&lt;b&gt;OFFENSE&lt;/b&gt;&lt;/h5&gt;&lt;/div&gt;&lt;hr/&gt;&lt;div&gt;&lt;h5&gt;&lt;b&gt;Spd &lt;/b&gt;10 ft., climb 10 ft., swim 20 ft.&lt;/h5&gt;&lt;h5&gt;&lt;b&gt;Melee &lt;/b&gt;slam +3 (1d3+1 plus 1d3 acid and grab)&lt;/h5&gt;&lt;h5&gt;&lt;b&gt;Space &lt;/b&gt;5 ft.; &lt;b&gt;Reach &lt;/b&gt;5 ft.&lt;/h5&gt;&lt;h5&gt;&lt;b&gt;Special Attacks &lt;/b&gt;constrict (1d3+1 plus 1d3 acid)&lt;/h5&gt;&lt;/div&gt;&lt;hr/&gt;&lt;div&gt;&lt;h5&gt;&lt;b&gt;STATISTICS&lt;/b&gt;&lt;/h5&gt;&lt;/div&gt;&lt;hr/&gt;&lt;div&gt;&lt;h5&gt;&lt;b&gt;Str &lt;/b&gt;12, &lt;b&gt;Dex &lt;/b&gt;1, &lt;b&gt;Con &lt;/b&gt;16, &lt;b&gt;Int &lt;/b&gt; -, &lt;b&gt;Wis &lt;/b&gt;1, &lt;b&gt;Cha &lt;/b&gt;1&lt;/h5&gt;&lt;h5&gt;&lt;b&gt;Base Atk &lt;/b&gt;+1; &lt;b&gt;CMB &lt;/b&gt;+1 (+5 grapple); &lt;b&gt;CMD &lt;/b&gt;6 (can't be tripped)&lt;/h5&gt;&lt;h5&gt;&lt;b&gt;Skills &lt;/b&gt;Climb +9, Swim +9&lt;/h5&gt;&lt;h5&gt;&lt;b&gt;SQ &lt;/b&gt;amphibious&lt;/h5&gt;&lt;/div&gt;&lt;hr/&gt;&lt;div&gt;&lt;h5&gt;&lt;b&gt;ECOLOGY&lt;/b&gt;&lt;/h5&gt;&lt;/div&gt;&lt;hr/&gt;&lt;div&gt;&lt;h5&gt;&lt;b&gt;Environment &lt;/b&gt; any land or underground&lt;/h5&gt;&lt;h5&gt;&lt;b&gt;Organization &lt;/b&gt;solitary or colony (2-9)&lt;/h5&gt;&lt;h5&gt;&lt;b&gt;Treasure &lt;/b&gt;none&lt;/h5&gt;&lt;/div&gt;&lt;br&gt;&lt;/br&gt;&lt;div&gt;&lt;h4&gt;&lt;p&gt;&lt;p&gt;A giant amoeba is a shapeless mass of living, liquid protoplasm. Though naturally translucent with darker interior spots, its surface is slightly sticky and tends to collect dirt and other debris from its environment; therefore, a moving giant amoeba looks like muddy water. A weaker cousin of creatures such as the gray ooze and black pudding, a giant amoeba is actually a mutated version of a harmless creature too small to be seen by the naked eye, grown dangerously large in size.&lt;/p&gt;&lt;p&gt;Although happy to prey on creatures smaller than it, the giant amoeba's constant hunger often drives it to attack larger prey, such as humanoids.&lt;/p&gt;&lt;/h4&gt;&lt;/div&gt;</t>
  </si>
  <si>
    <t>Amoeba Swarm</t>
  </si>
  <si>
    <t>13, touch 13, flat-footed 13</t>
  </si>
  <si>
    <t>(-5 Dex, +8 size)</t>
  </si>
  <si>
    <t>Fort +0, Ref -5, Will -5</t>
  </si>
  <si>
    <t>ooze and swarm traits</t>
  </si>
  <si>
    <t>swarm (1d6 acid plus distraction)</t>
  </si>
  <si>
    <t>Str 1, Dex 1, Con 10, Int -, Wis 1, Cha 1</t>
  </si>
  <si>
    <t>Climb +3, Swim +3</t>
  </si>
  <si>
    <t>solitary or colony (2-5)</t>
  </si>
  <si>
    <t>Thousands of tiny gelatinous clots of animate ooze swarm in a wet mound, surrounded by a cloying stink of rancid vinegar.</t>
  </si>
  <si>
    <t>Amoeba</t>
  </si>
  <si>
    <t>An amoeba swarm is a mobile group of amoebas, each about the size of a coin. Giant amoebas may cleave off tiny portions of their substance, which can then become amoeba swarms. At other times, a giant amoeba can spontaneously transform into a swarm, usually if the giant amoeba is starving or in an area with a high concentration of magic. Likewise, a well-fed amoeba swarm may fuse into a single giant amoeba.  When an amoeba swarm is found in the vicinity of a giant amoeba, the two oozes ignore each other. A giant amoeba in the space of an amoeba swarm takes no damage from the swarm's attacks and does not run the risk of becoming distracted as a result of being in the swarm.</t>
  </si>
  <si>
    <t>&lt;link rel="stylesheet"href="PF.css"&gt;&lt;div&gt;&lt;h2&gt;Amoeba Swarm&lt;/h2&gt;&lt;h3&gt;&lt;i&gt;Thousands of tiny gelatinous clots of animate ooze swarm in a wet mound, surrounded by a cloying stink of rancid vinegar.&lt;/i&gt;&lt;/h3&gt;&lt;br&gt;&lt;/div&gt;&lt;div class="heading"&gt;&lt;p class="alignleft"&gt;Amoeba Swarm&lt;/p&gt;&lt;p class="alignright"&gt;CR 1&lt;/p&gt;&lt;div style="clear: both;"&gt;&lt;/div&gt;&lt;/div&gt;&lt;div&gt;&lt;h5&gt;&lt;b&gt;XP &lt;/b&gt;400&lt;/h5&gt;&lt;h5&gt;N Fine ooze (swarm)&lt;/h5&gt;&lt;h5&gt;&lt;b&gt;Init &lt;/b&gt;-5; &lt;b&gt;Senses &lt;/b&gt;blindsight 30 ft.; Perception -5&lt;/h5&gt;&lt;/div&gt;&lt;hr/&gt;&lt;div&gt;&lt;h5&gt;&lt;b&gt;DEFENSE&lt;/b&gt;&lt;/h5&gt;&lt;/div&gt;&lt;hr/&gt;&lt;div&gt;&lt;h5&gt;&lt;b&gt;AC &lt;/b&gt;13, touch 13, flat-footed 13 (-5 Dex, +8 size)&lt;/h5&gt;&lt;h5&gt;&lt;b&gt;hp &lt;/b&gt;9 (2d8)&lt;/h5&gt;&lt;h5&gt;&lt;b&gt;Fort &lt;/b&gt;+0, &lt;b&gt;Ref &lt;/b&gt;-5, &lt;b&gt;Will &lt;/b&gt;-5&lt;/h5&gt;&lt;h5&gt;&lt;b&gt;Defensive Abilities &lt;/b&gt;ooze and swarm traits; &lt;b&gt;Immune &lt;/b&gt;weapon damage&lt;/h5&gt;&lt;/div&gt;&lt;hr/&gt;&lt;div&gt;&lt;h5&gt;&lt;b&gt;OFFENSE&lt;/b&gt;&lt;/h5&gt;&lt;/div&gt;&lt;hr/&gt;&lt;div&gt;&lt;h5&gt;&lt;b&gt;Spd &lt;/b&gt;10 ft., climb 10 ft., swim 20 ft.&lt;/h5&gt;&lt;h5&gt;&lt;b&gt;Melee &lt;/b&gt;swarm (1d6 acid plus distraction)&lt;/h5&gt;&lt;h5&gt;&lt;b&gt;Space &lt;/b&gt;10 ft.; &lt;b&gt;Reach &lt;/b&gt;0 ft.&lt;/h5&gt;&lt;h5&gt;&lt;b&gt;Special Attacks &lt;/b&gt;distraction (DC 11)&lt;/h5&gt;&lt;/div&gt;&lt;hr/&gt;&lt;div&gt;&lt;h5&gt;&lt;b&gt;STATISTICS&lt;/b&gt;&lt;/h5&gt;&lt;/div&gt;&lt;hr/&gt;&lt;div&gt;&lt;h5&gt;&lt;b&gt;Str &lt;/b&gt;1, &lt;b&gt;Dex &lt;/b&gt;1, &lt;b&gt;Con &lt;/b&gt;10, &lt;b&gt;Int &lt;/b&gt; -, &lt;b&gt;Wis &lt;/b&gt;1, &lt;b&gt;Cha &lt;/b&gt;1&lt;/h5&gt;&lt;h5&gt;&lt;b&gt;Base Atk &lt;/b&gt;+1; &lt;b&gt;CMB &lt;/b&gt;-; &lt;b&gt;CMD &lt;/b&gt;-&lt;/h5&gt;&lt;h5&gt;&lt;b&gt;Skills &lt;/b&gt;Climb +3, Swim +3&lt;/h5&gt;&lt;h5&gt;&lt;b&gt;SQ &lt;/b&gt;amphibious&lt;/h5&gt;&lt;/div&gt;&lt;hr/&gt;&lt;div&gt;&lt;h5&gt;&lt;b&gt;ECOLOGY&lt;/b&gt;&lt;/h5&gt;&lt;/div&gt;&lt;hr/&gt;&lt;div&gt;&lt;h5&gt;&lt;b&gt;Environment &lt;/b&gt; any land or underground&lt;/h5&gt;&lt;h5&gt;&lt;b&gt;Organization &lt;/b&gt;solitary or colony (2-5)&lt;/h5&gt;&lt;h5&gt;&lt;b&gt;Treasure &lt;/b&gt;none&lt;/h5&gt;&lt;/div&gt;&lt;br&gt;&lt;div&gt;&lt;h4&gt;&lt;p&gt;&lt;p&gt;An amoeba swarm is a mobile group of amoebas, each about the size of a coin. Giant amoebas may cleave off tiny portions of their substance, which can then become amoeba swarms. At other times, a giant amoeba can spontaneously transform into a swarm, usually if the giant amoeba is starving or in an area with a high concentration of magic. Likewise, a well-fed amoeba swarm may fuse into a single giant amoeba.  When an amoeba swarm is found in the vicinity of a giant amoeba, the two oozes ignore each other. A giant amoeba in the space of an amoeba swarm takes no damage from the swarm's attacks and does not run the risk of becoming distracted as a result of being in the swarm.&lt;/p&gt;&lt;/h4&gt;&lt;/div&gt;</t>
  </si>
  <si>
    <t>Amphisbaena</t>
  </si>
  <si>
    <t>all-around vision, darkvision 60 ft., low-light  vision, scent; Perception +11</t>
  </si>
  <si>
    <t>Fort +6, Ref +7, Will +3</t>
  </si>
  <si>
    <t>petrification</t>
  </si>
  <si>
    <t>2 bites +8 (1d8+2 plus poison)</t>
  </si>
  <si>
    <t>Str 14, Dex 15, Con 13, Int 2, Wis 13, Cha 4</t>
  </si>
  <si>
    <t>Skill Focus (Stealth), Toughness, Weapon Focus (bite)</t>
  </si>
  <si>
    <t>Acrobatics +10 (+6 jump), Climb +10, Perception +11, Stealth +11, Swim +10</t>
  </si>
  <si>
    <t>+8 Acrobatics, +4 Perception, +4 Stealth</t>
  </si>
  <si>
    <t xml:space="preserve"> temperate hills or underground</t>
  </si>
  <si>
    <t>This large snake has two heads, one at each end of its long, coiling body. Both display large sets of fangs.</t>
  </si>
  <si>
    <t>Poison (Ex) Bite-injury; save Fort DC 14; frequency 1/round for 6 rounds; effect 1d3 Con; cure 1 save.  Split (Su) An amphisbaena functions normally even if cut in half. If dealt a critical hit with a slashing weapon, the creature is cut in half but continues to function as two separate creatures, each with half the original amphisbaena's current hit points (rounded down) after the damage from the critical hit is applied. Once split, an amphisbaena cannot be split again. If left alone for 1 minute, the split amphisbaena can rejoin its two halves and become a single whole creature again (add the two creatures' hit points together). If one of the split creatures is slain, the amphisbaena can regrow the lost portion over the course of 1d3 weeks.</t>
  </si>
  <si>
    <t>The reclusive amphisbaena is a dreaded viper with a head at either end of its thick, serpentine coils. It travels in a strange, undulant crawl akin to that of a sidewinder, looping the coils of its long body back and forth and keeping both of its heads at the alert. Amphisbaenas are said to have formed from the blood of medusas, and while such stories are highly suspect, the creatures possess a natural immunity to petrification, which make them favored pets of medusas or other creatures with the petrification ability.  Adult amphisbaenas can grow up to 14 feet in length and weigh as much as 250 pounds. While their thick coils twitch and ripple with muscle, they are not constrictors; their attacks rely on speed and their deadly venom. Most amphisbaenas have dark, bluish-black scales with lighter bands; however, they can be encountered in a variety of colors appropriate to their habitats. Some reports even claim lizard-like versions of this beast exists, with short legs and long curved talons.  The amphisbaena's two heads can act independently, and the creature can move freely in either direction. In combat, it uses this ability to its utmost advantage, constantly spinning about to change up the direction of its strikes and guarding against enemies attempting to sneak closer or flank it. Unlike most snakes, amphisbaenas are aggressive, attacking anything that enters their territory. While they prefer smaller prey, they have been known to hunt gnomes, half lings, and other Small humanoids, and will sometimes attack larger foes if they're starving or preparing to shed.  Amphisbaenas reproduce infrequently, laying small clutches of up to a dozen dark onyx eggs at a time.  Avidly sought by animal trainers and collectors, amphisbaena eggs can fetch between 300 to 500 gp on the market. Despite minimal intelligence, amphisbaenas are driven primarily by their instincts and are extremely difficult and dangerous to train. All attempts to train an amphisbaena take a -8 penalty on any Handle Animal checks as a result.</t>
  </si>
  <si>
    <t>&lt;link rel="stylesheet"href="PF.css"&gt;&lt;div&gt;&lt;h2&gt;Amphisbaena&lt;/h2&gt;&lt;h3&gt;&lt;i&gt;This large snake has two heads, one at each end of its long, coiling body. Both display large sets of fangs.&lt;/i&gt;&lt;/h3&gt;&lt;br&gt;&lt;/br&gt;&lt;/div&gt;&lt;div class="heading"&gt;&lt;p class="alignleft"&gt;Amphisbaena&lt;/p&gt;&lt;p class="alignright"&gt;CR 4&lt;/p&gt;&lt;div style="clear: both;"&gt;&lt;/div&gt;&lt;/div&gt;&lt;div&gt;&lt;h5&gt;&lt;b&gt;XP &lt;/b&gt;1,200&lt;/h5&gt;&lt;h5&gt;N Large magical beast &lt;/h5&gt;&lt;h5&gt;&lt;b&gt;Init &lt;/b&gt;+2; &lt;b&gt;Senses &lt;/b&gt;all-around vision, darkvision 60 ft., low-light  vision, scent; Perception +11&lt;/h5&gt;&lt;/div&gt;&lt;hr/&gt;&lt;div&gt;&lt;h5&gt;&lt;b&gt;DEFENSE&lt;/b&gt;&lt;/h5&gt;&lt;/div&gt;&lt;hr/&gt;&lt;div&gt;&lt;h5&gt;&lt;b&gt;AC &lt;/b&gt;19, touch 11, flat-footed 17 (+2 Dex, +8 natural, -1 size)&lt;/h5&gt;&lt;h5&gt;&lt;b&gt;hp &lt;/b&gt;45 (6d10+12)&lt;/h5&gt;&lt;h5&gt;&lt;b&gt;Fort &lt;/b&gt;+6, &lt;b&gt;Ref &lt;/b&gt;+7, &lt;b&gt;Will &lt;/b&gt;+3&lt;/h5&gt;&lt;h5&gt;&lt;b&gt;Defensive Abilities &lt;/b&gt;split; &lt;b&gt;Immune &lt;/b&gt;petrification; &lt;b&gt;Resist &lt;/b&gt;cold 10&lt;/h5&gt;&lt;/div&gt;&lt;hr/&gt;&lt;div&gt;&lt;h5&gt;&lt;b&gt;OFFENSE&lt;/b&gt;&lt;/h5&gt;&lt;/div&gt;&lt;hr/&gt;&lt;div&gt;&lt;h5&gt;&lt;b&gt;Spd &lt;/b&gt;20 ft., climb 20 ft., swim 20 ft.&lt;/h5&gt;&lt;h5&gt;&lt;b&gt;Melee &lt;/b&gt;2 bites +8 (1d8+2 plus poison)&lt;/h5&gt;&lt;h5&gt;&lt;b&gt;Space &lt;/b&gt;10 ft.; &lt;b&gt;Reach &lt;/b&gt;5 ft.&lt;/h5&gt;&lt;/div&gt;&lt;hr/&gt;&lt;div&gt;&lt;h5&gt;&lt;b&gt;STATISTICS&lt;/b&gt;&lt;/h5&gt;&lt;/div&gt;&lt;hr/&gt;&lt;div&gt;&lt;h5&gt;&lt;b&gt;Str &lt;/b&gt;14, &lt;b&gt;Dex &lt;/b&gt;15, &lt;b&gt;Con &lt;/b&gt;13, &lt;b&gt;Int &lt;/b&gt; 2, &lt;b&gt;Wis &lt;/b&gt;13, &lt;b&gt;Cha &lt;/b&gt;4&lt;/h5&gt;&lt;h5&gt;&lt;b&gt;Base Atk &lt;/b&gt;+6; &lt;b&gt;CMB &lt;/b&gt;+9; &lt;b&gt;CMD &lt;/b&gt;21 (can't be tripped)&lt;/h5&gt;&lt;h5&gt;&lt;b&gt;Feats &lt;/b&gt;Skill Focus (Stealth), Toughness, Weapon Focus (bite)&lt;/h5&gt;&lt;h5&gt;&lt;b&gt;Skills &lt;/b&gt;Acrobatics +10 (+6 jump), Climb +10, Perception +11, Stealth +11, Swim +10; &lt;b&gt;Racial Modifiers &lt;/b&gt;+8 Acrobatics, +4 Perception, +4 Stealth&lt;/h5&gt;&lt;/div&gt;&lt;hr/&gt;&lt;div&gt;&lt;h5&gt;&lt;b&gt;ECOLOGY&lt;/b&gt;&lt;/h5&gt;&lt;/div&gt;&lt;hr/&gt;&lt;div&gt;&lt;h5&gt;&lt;b&gt;Environment &lt;/b&gt; temperate hills or underground&lt;/h5&gt;&lt;h5&gt;&lt;b&gt;Organization &lt;/b&gt;solitary or pack (2-5)&lt;/h5&gt;&lt;h5&gt;&lt;b&gt;Treasure &lt;/b&gt;incidental&lt;/h5&gt;&lt;/div&gt;&lt;hr/&gt;&lt;div&gt;&lt;h5&gt;&lt;b&gt;SPECIAL ABILITIES&lt;/b&gt;&lt;/h5&gt;&lt;/div&gt;&lt;hr/&gt;&lt;div&gt;&lt;h5&gt;&lt;b&gt;Poison (Ex)&lt;/b&gt; Bite-injury; &lt;i&gt;save&lt;/i&gt; Fort DC 14; &lt;i&gt;frequency&lt;/i&gt; 1/round for 6 rounds; &lt;i&gt;effect&lt;/i&gt; 1d3 Con; &lt;i&gt;cure&lt;/i&gt; 1 &lt;i&gt;save&lt;/i&gt;.  &lt;/h5&gt;&lt;h5&gt;&lt;b&gt;Split (Su)&lt;/b&gt; An amphisbaena functions normally even if cut in half. If dealt a critical hit with a slashing weapon, the creature is cut in half but continues to function as two separate creatures, each with half the original amphisbaena's current hit points (rounded down) after the damage from the critical hit is applied. Once split, an amphisbaena cannot be split again. If left alone for 1 minute, the split amphisbaena can rejoin its two halves and become a single whole creature again (add the two creatures' hit points together). If one of the split creatures is slain, the amphisbaena can regrow the lost portion over the course of 1d3 weeks.&lt;/h5&gt;&lt;/div&gt;&lt;br&gt;&lt;/br&gt;&lt;div&gt;&lt;h4&gt;&lt;p&gt;&lt;p&gt;The reclusive amphisbaena is a dreaded viper with a head at either end of its thick, serpentine coils. It travels in a strange, undulant crawl akin to that of a sidewinder, looping the coils of its long body back and forth and keeping both of its heads at the alert. Amphisbaenas are said to have formed from the blood of medusas, and while such stories are highly suspect, the creatures possess a natural immunity to petrification, which make them favored pets of medusas or other creatures with the petrification ability.&lt;/p&gt;&lt;p&gt;Adult amphisbaenas can grow up to 14 feet in length and weigh as much as 250 pounds. While their thick coils twitch and ripple with muscle, they are not constrictors; their attacks rely on speed and their deadly venom. Most amphisbaenas have dark, bluish-black scales with lighter bands; however, they can be encountered in a variety of colors appropriate to their habitats. Some reports even claim lizard-like versions of this beast exists, with short legs and long curved talons.&lt;/p&gt;&lt;p&gt;The amphisbaena's two heads can act independently, and the creature can move freely in either direction. In combat, it uses this ability to its utmost advantage, constantly spinning about to change up the direction of its strikes and guarding against enemies attempting to sneak closer or flank it. Unlike most snakes, amphisbaenas are aggressive, attacking anything that enters their territory. While they prefer smaller prey, they have been known to hunt gnomes, half lings, and other Small humanoids, and will sometimes attack larger foes if they're starving or preparing to shed.&lt;/p&gt;&lt;p&gt;Amphisbaenas reproduce infrequently, laying small clutches of up to a dozen dark onyx eggs at a time.&lt;/p&gt;&lt;p&gt;Avidly sought by animal trainers and collectors, amphisbaena eggs can fetch between 300 to 500 gp on the market. Despite minimal intelligence, amphisbaenas are driven primarily by their instincts and are extremely difficult and dangerous to train. All attempts to train an amphisbaena take a -8 penalty on any Handle Animal checks as a result.&lt;/p&gt;&lt;/h4&gt;&lt;/div&gt;</t>
  </si>
  <si>
    <t>Cassisian</t>
  </si>
  <si>
    <t>darkvision 60 ft., detect evil, low-light vision; Perception +5</t>
  </si>
  <si>
    <t>lesser protective aura</t>
  </si>
  <si>
    <t>(+3 natural, +1 size)(+2 deflection vs. evil)</t>
  </si>
  <si>
    <t>Fort +4, Ref +3, Will +2; +4 vs. poison; +2 resistance vs. evil</t>
  </si>
  <si>
    <t>+4 vs. poison+2 resistance vs. evil</t>
  </si>
  <si>
    <t>5/cold iron or evil</t>
  </si>
  <si>
    <t>slam -1 (1d3-4)</t>
  </si>
  <si>
    <t>breath weapon (15-ft. line, 1d6 cold or 1d6 fire, Reflex DC 12 half, usable every 1d4 rounds)</t>
  </si>
  <si>
    <t>Spell-Like Abilities (CL 3rd; concentration +3)  Constant-detect evil, know direction   1/day-aid, daylight   1/week-commune (six questions, CL 12th)</t>
  </si>
  <si>
    <t>Str 3, Dex 11, Con 12, Int 6, Wis 11, Cha 10</t>
  </si>
  <si>
    <t>7 (can't be tripped)</t>
  </si>
  <si>
    <t>Iron Will</t>
  </si>
  <si>
    <t>Diplomacy +2, Fly +10, Knowledge (planes) +2, Knowledge (religion) +2, Perception +5, Sense Motive +4, Stealth +8</t>
  </si>
  <si>
    <t>change shape (2 of the following forms: Small human-like angel, dove, dog, or Tiny fish, polymorph), perfect memory</t>
  </si>
  <si>
    <t>This finely crafted golden helm is decorated with intricate filigree, and flutters gracefully through the air on feathered wings.</t>
  </si>
  <si>
    <t>Perfect Memory (Ex) Though they are not particularly intelligent, cassisians have perfect memories and remember everything they see or hear. They can faultlessly recite conversations they heard hundreds of years before. They also have the power to erase portions of their own memories, which they do (usually under orders from superior angels) to protect sensitive information.  Lesser Protective Aura (Su) A cassisian has a lesser form of the protective aura possessed by more powerful angels.  This protective aura grants the cassisian a +2 deflection bonus to its AC against evil foes, and a +2 resistance bonus on all saving throws made against evil effects or spells cast by evil creatures. This aura extends to a radius of 5 feet, but can only benefit one additional creature other than the cassisian at any one time. A cassisian's protective aura is fragile, and as soon as an evil creature successfully strikes the cassisian, or as soon as the cassisian fails a saving throw against an evil source, its protective aura fades away and is no longer applicable. The cassisian can reactivate its protective aura by spending 1 minute concentrating upon the task.</t>
  </si>
  <si>
    <t>Cassisians are the weakest sort of angel, but are absolutely dedicated to the cause of good. They serve as messengers for more powerful angels, and on the Material Plane they are often bound to good mortals to serve as familiars, acting as spiritual guides, reciting platitudes and quoting scripture from various benign faiths and philosophies (some forgotten for centuries). A 7th-level lawful good spellcaster with the Improved Familiar feat can select a cassisian as a familiar.  A cassisian's true form is a helmet possessing a pair of bird's wings. The exact style of helmet varies by the deity the angel serves-most appear to be steel with angular cheek-plates, though some resemble bascinets, skullcaps, great helms, or even samurai helmets, and a few older cassisians appear to be bronze or even leather. Though cassisians can assume other forms (that of a child-sized angelic humanoid wearing a proportional helmet matching the cassisians' true form, a dove, a dog, or a fish), they find it strange and rarely stay in that form for more than a few minutes.  Typically formed from the souls of trustworthy and pious soldiers, some cassisians arise spontaneously from the spiritual fragments of great angels destroyed while defending the celestial planes against fiendish incursions. In many cases, the lowly cassisian retains fragments of its previous life's memories, and friends of that old soul may visit with the cassisian to reminisce with what remains. Unfortunately, the reincarnated angel's memories are more like something memorized from a book, and lack the character and camaraderie the friends expect.</t>
  </si>
  <si>
    <t>&lt;link rel="stylesheet"href="PF.css"&gt;&lt;div&gt;&lt;h2&gt;Angel, Cassisian&lt;/h2&gt;&lt;h3&gt;&lt;i&gt;This finely crafted golden helm is decorated with intricate filigree, and flutters gracefully through the air on feathered wings.&lt;/i&gt;&lt;/h3&gt;&lt;br&gt;&lt;/div&gt;&lt;div class="heading"&gt;&lt;p class="alignleft"&gt;Cassisian&lt;/p&gt;&lt;p class="alignright"&gt;CR 2&lt;/p&gt;&lt;div style="clear: both;"&gt;&lt;/div&gt;&lt;/div&gt;&lt;div&gt;&lt;h5&gt;&lt;b&gt;XP &lt;/b&gt;600&lt;/h5&gt;&lt;h5&gt;NG Small outsider (angel, extraplanar, good)&lt;/h5&gt;&lt;h5&gt;&lt;b&gt;Init &lt;/b&gt;+0; &lt;b&gt;Senses &lt;/b&gt;darkvision 60 ft., &lt;i&gt;detect evil&lt;/i&gt;, low-light vision; Perception +5&lt;/h5&gt;&lt;h5&gt;&lt;b&gt;Aura &lt;/b&gt;lesser protective aura&lt;/h5&gt;&lt;/div&gt;&lt;hr/&gt;&lt;div&gt;&lt;h5&gt;&lt;b&gt;DEFENSE&lt;/b&gt;&lt;/h5&gt;&lt;/div&gt;&lt;hr/&gt;&lt;div&gt;&lt;h5&gt;&lt;b&gt;AC &lt;/b&gt;14, touch 11, flat-footed 14 (+3 natural, +1 size)(+2 deflection vs. evil)&lt;/h5&gt;&lt;h5&gt;&lt;b&gt;hp &lt;/b&gt;13 (2d10+2)&lt;/h5&gt;&lt;h5&gt;&lt;b&gt;Fort &lt;/b&gt;+4, &lt;b&gt;Ref &lt;/b&gt;+3, &lt;b&gt;Will &lt;/b&gt;+2; +4 vs. poison+2 resistance vs. evil&lt;/h5&gt;&lt;h5&gt;&lt;b&gt;DR &lt;/b&gt;5/cold iron or evil; &lt;b&gt;Immune &lt;/b&gt;acid, cold, petrification; &lt;b&gt;Resist &lt;/b&gt;electricity 10, fire 10&lt;/h5&gt;&lt;/div&gt;&lt;hr/&gt;&lt;div&gt;&lt;h5&gt;&lt;b&gt;OFFENSE&lt;/b&gt;&lt;/h5&gt;&lt;/div&gt;&lt;hr/&gt;&lt;div&gt;&lt;h5&gt;&lt;b&gt;Spd &lt;/b&gt;fly 60 ft. (perfect)&lt;/h5&gt;&lt;h5&gt;&lt;b&gt;Melee &lt;/b&gt;slam -1 (1d3-4)&lt;/h5&gt;&lt;h5&gt;&lt;b&gt;Space &lt;/b&gt;5 ft.; &lt;b&gt;Reach &lt;/b&gt;5 ft.&lt;/h5&gt;&lt;h5&gt;&lt;b&gt;Special Attacks &lt;/b&gt;breath weapon (15-ft. line, 1d6 cold or 1d6 fire, Reflex DC 12 half, usable every 1d4 rounds)&lt;/h5&gt;&lt;h5&gt;&lt;b&gt;Spell-Like Abilities&lt;/b&gt; (CL 3rd; concentration +3)  &lt;/br&gt;Constant&amp;mdash;&lt;i&gt;detect evil&lt;/i&gt;, &lt;i&gt;know direction&lt;/i&gt; &lt;/br&gt;1/day&amp;mdash;&lt;i&gt;aid&lt;/i&gt;, &lt;i&gt;daylight&lt;/i&gt; &lt;/br&gt;1/week&amp;mdash;&lt;i&gt;commune&lt;/i&gt; (six questions, CL 12th)&lt;/h5&gt;&lt;/h5&gt;&lt;/div&gt;&lt;hr/&gt;&lt;div&gt;&lt;h5&gt;&lt;b&gt;STATISTICS&lt;/b&gt;&lt;/h5&gt;&lt;/div&gt;&lt;hr/&gt;&lt;div&gt;&lt;h5&gt;&lt;b&gt;Str &lt;/b&gt;3, &lt;b&gt;Dex &lt;/b&gt;11, &lt;b&gt;Con &lt;/b&gt;12, &lt;b&gt;Int &lt;/b&gt; 6, &lt;b&gt;Wis &lt;/b&gt;11, &lt;b&gt;Cha &lt;/b&gt;10&lt;/h5&gt;&lt;h5&gt;&lt;b&gt;Base Atk &lt;/b&gt;+2; &lt;b&gt;CMB &lt;/b&gt;-3; &lt;b&gt;CMD &lt;/b&gt;7 (can't be tripped)&lt;/h5&gt;&lt;h5&gt;&lt;b&gt;Feats &lt;/b&gt;Iron Will&lt;/h5&gt;&lt;h5&gt;&lt;b&gt;Skills &lt;/b&gt;Diplomacy +2, Fly +10, Knowledge (planes) +2, Knowledge (religion) +2, Perception +5, Sense Motive +4, Stealth +8&lt;/h5&gt;&lt;h5&gt;&lt;b&gt;Languages &lt;/b&gt;Celestial, Draconic, Infernal; truespeech&lt;/h5&gt;&lt;h5&gt;&lt;b&gt;SQ &lt;/b&gt;change shape (2 of the following forms: Small human-like angel, dove, dog, or Tiny fish, polymorph), perfect memory&lt;/h5&gt;&lt;/div&gt;&lt;hr/&gt;&lt;div&gt;&lt;h5&gt;&lt;b&gt;ECOLOGY&lt;/b&gt;&lt;/h5&gt;&lt;/div&gt;&lt;hr/&gt;&lt;div&gt;&lt;h5&gt;&lt;b&gt;Environment &lt;/b&gt; any good-aligned plane&lt;/h5&gt;&lt;h5&gt;&lt;b&gt;Organization &lt;/b&gt;solitary, pair, or squad (3-6)&lt;/h5&gt;&lt;h5&gt;&lt;b&gt;Treasure &lt;/b&gt;none&lt;/h5&gt;&lt;/div&gt;&lt;hr/&gt;&lt;div&gt;&lt;h5&gt;&lt;b&gt;SPECIAL ABILITIES&lt;/b&gt;&lt;/h5&gt;&lt;/div&gt;&lt;hr/&gt;&lt;div&gt;&lt;/h5&gt;&lt;h5&gt;&lt;b&gt;Perfect Memory (Ex)&lt;/b&gt; Though they are not particularly intelligent, cassisians have perfect memories and remember everything they see or hear. They can faultlessly recite conversations they heard hundreds of years before. They also have the power to erase portions of their own memories, which they do (usually under orders from superior angels) to protect sensitive information.  &lt;/h5&gt;&lt;h5&gt;&lt;b&gt;Lesser Protective Aura (Su)&lt;/b&gt; A cassisian has a lesser form of the protective aura possessed by more powerful angels.  This protective aura grants the cassisian a +2 deflection bonus to its AC against evil foes, and a +2 resistance bonus on all saving throws made against evil effects or spells cast by evil creatures. This aura extends to a radius of 5 feet, but can only benefit one additional creature other than the cassisian at any one time. A cassisian's protective aura is fragile, and as soon as an evil creature successfully strikes the cassisian, or as soon as the cassisian fails a saving throw against an evil source, its protective aura fades away and is no longer applicable. The cassisian can reactivate its protective aura by spending 1 minute concentrating upon the task.&lt;/h5&gt;&lt;/div&gt;&lt;br&gt;&lt;div&gt;&lt;h4&gt;&lt;p&gt;&lt;p&gt;Cassisians are the weakest sort of angel, but are absolutely dedicated to the cause of good. They serve as messengers for more powerful angels, and on the Material Plane they are often bound to good mortals to serve as familiars, acting as spiritual guides, reciting platitudes and quoting scripture from various benign faiths and philosophies (some forgotten for centuries). A 7th-level lawful good spellcaster with the Improved Familiar feat can select a cassisian as a familiar.  A cassisian's true form is a helmet possessing a pair of bird's wings. The exact style of helmet varies by the deity the angel serves-most appear to be steel with angular cheek-plates, though some resemble bascinets, skullcaps, great helms, or even samurai helmets, and a few older cassisians appear to be bronze or even leather. Though cassisians can assume other forms (that of a child-sized angelic humanoid wearing a proportional helmet matching the cassisians' true form, a dove, a dog, or a fish), they find it strange and rarely stay in that form for more than a few minutes.  Typically formed from the souls of trustworthy and pious soldiers, some cassisians arise spontaneously from the spiritual fragments of great angels destroyed while defending the celestial planes against fiendish incursions. In many cases, the lowly cassisian retains fragments of its previous life's memories, and friends of that old soul may visit with the cassisian to reminisce with what remains. Unfortunately, the reincarnated angel's memories are more like something memorized from a book, and lack the character and camaraderie the friends expect.&lt;/p&gt;&lt;/h4&gt;&lt;/div&gt;</t>
  </si>
  <si>
    <t>Monadic Deva</t>
  </si>
  <si>
    <t>(angel, aquatic, extraplanar, good)</t>
  </si>
  <si>
    <t>darkvision 60 ft., detect evil, low-light vision; Perception +29</t>
  </si>
  <si>
    <t>(+4 Dex, +13 natural| +4 deflection vs. evil)</t>
  </si>
  <si>
    <t>Fort +15, Ref +13, Will +10; +4 vs. poison; +4 resistance vs. evil</t>
  </si>
  <si>
    <t>+4 vs. poison+4 resistance vs. evil</t>
  </si>
  <si>
    <t>acid, cold, electricity, fire, death effects, energy drain, petrification</t>
  </si>
  <si>
    <t>+3 morningstar +22/+17/+12 (1d8+10 plus solid blow)</t>
  </si>
  <si>
    <t>Spell-Like Abilities (CL 10th; concentration +14)  Constant-detect evil   At Will-aid, charm monster (DC 18, elementals only), discern lies (DC 18), dispel evil (DC 19), dispel magic, holy smite (DC 18), invisibility (self only), plane shift (DC 19), remove curse, remove disease, remove fear   3/day-cure serious wounds, holy word (DC 21), mirror image   1/day-heal, hold monster (DC 19), holy aura (DC 22)</t>
  </si>
  <si>
    <t>Str 21, Dex 19, Con 18, Int 19, Wis 18, Cha 19</t>
  </si>
  <si>
    <t>Alertness, Cleave, Great Fortitude, Improved Initiative, Iron Will, Power Attack, Toughness</t>
  </si>
  <si>
    <t>Diplomacy +21, Fly +25, Intimidate +21, Knowledge (planes) +21, Knowledge (religion) +21, Perception +29, Sense Motive +25, Stealth +21, Survival +21, Swim +27</t>
  </si>
  <si>
    <t>double (+3 morningstar, other treasure)</t>
  </si>
  <si>
    <t>This angelic being has smooth skin, a muscular body, and large golden wings, and wields a large mace.</t>
  </si>
  <si>
    <t>Solid Blow (Su) If a monadic deva strikes an opponent twice in 1 round with its mace, that creature takes an extra 1d8+10 points of damage.</t>
  </si>
  <si>
    <t>Monadic devas are stoic watchers of the Ethereal Plane and the Elemental Planes. They search those planes for fiendish enclaves, battle evil planar monsters such as xills, and act  as celestial liaisons to the genies and elementals. They have been known to broker temporary peace between warring elemental factions, often using their inherent magic to end hostilities long enough for negotiations to take place. In the armies of the good planes, they are leaders and officers, and after centuries of service to a deity, they may be transformed into astral devas.  Monadic devas like giving their maces names and proudly announcing them in battle with evil foes. Many of these weapons have seen battle for thousands of years and are quite battered. Younger devas may lend their weapons to good churches on the Material Plane so they can be used by great mortal heroes, though the angels eventually reclaim them after no more than a year and a day.  A monadic deva is 7 feet tall and weighs 220 pounds.</t>
  </si>
  <si>
    <t>&lt;link rel="stylesheet"href="PF.css"&gt;&lt;div&gt;&lt;h2&gt;Angel, Monadic Deva&lt;/h2&gt;&lt;h3&gt;&lt;i&gt;This angelic being has smooth skin, a muscular body, and large golden wings, and wields a large mace.&lt;/i&gt;&lt;/h3&gt;&lt;br&gt;&lt;/div&gt;&lt;div class="heading"&gt;&lt;p class="alignleft"&gt;Monadic Deva&lt;/p&gt;&lt;p class="alignright"&gt;CR 12&lt;/p&gt;&lt;div style="clear: both;"&gt;&lt;/div&gt;&lt;/div&gt;&lt;div&gt;&lt;h5&gt;&lt;b&gt;XP &lt;/b&gt;19,200&lt;/h5&gt;&lt;h5&gt;NG Medium outsider (angel, aquatic, extraplanar, good)&lt;/h5&gt;&lt;h5&gt;&lt;b&gt;Init &lt;/b&gt;+8; &lt;b&gt;Senses &lt;/b&gt;darkvision 60 ft., &lt;i&gt;detect evil&lt;/i&gt;, low-light vision; Perception +29&lt;/h5&gt;&lt;h5&gt;&lt;b&gt;Aura &lt;/b&gt;protective aura&lt;/h5&gt;&lt;/div&gt;&lt;hr/&gt;&lt;div&gt;&lt;h5&gt;&lt;b&gt;DEFENSE&lt;/b&gt;&lt;/h5&gt;&lt;/div&gt;&lt;hr/&gt;&lt;div&gt;&lt;h5&gt;&lt;b&gt;AC &lt;/b&gt;27, touch 14, flat-footed 23 (+4 Dex, +13 natural| +4 deflection vs. evil)&lt;/h5&gt;&lt;h5&gt;&lt;b&gt;hp &lt;/b&gt;147 (14d10+70)&lt;/h5&gt;&lt;h5&gt;&lt;b&gt;Fort &lt;/b&gt;+15, &lt;b&gt;Ref &lt;/b&gt;+13, &lt;b&gt;Will &lt;/b&gt;+10; +4 vs. poison+4 resistance vs. evil&lt;/h5&gt;&lt;h5&gt;&lt;b&gt;DR &lt;/b&gt;10/evil; &lt;b&gt;Immune &lt;/b&gt;acid, cold, electricity, fire, death effects, energy drain, petrification; &lt;b&gt;SR &lt;/b&gt;23&lt;/h5&gt;&lt;/div&gt;&lt;hr/&gt;&lt;div&gt;&lt;h5&gt;&lt;b&gt;OFFENSE&lt;/b&gt;&lt;/h5&gt;&lt;/div&gt;&lt;hr/&gt;&lt;div&gt;&lt;h5&gt;&lt;b&gt;Spd &lt;/b&gt;40 ft., fly 90 ft. (good)&lt;/h5&gt;&lt;h5&gt;&lt;b&gt;Melee &lt;/b&gt;&lt;i&gt;&lt;i&gt;+3 morningstar&lt;/i&gt;&lt;/i&gt; +22/+17/+12 (1d8+10 plus solid blow)&lt;/h5&gt;&lt;h5&gt;&lt;b&gt;Space &lt;/b&gt;5 ft.; &lt;b&gt;Reach &lt;/b&gt;5 ft.&lt;/h5&gt;&lt;h5&gt;&lt;b&gt;Spell-Like Abilities&lt;/b&gt; (CL 10th; concentration +14)  &lt;/br&gt;Constant&amp;mdash;&lt;i&gt;detect evil&lt;/i&gt; &lt;/br&gt;At Will&amp;mdash;&lt;i&gt;aid&lt;/i&gt;, &lt;i&gt;charm monster&lt;/i&gt; (DC 18, elementals only), &lt;i&gt;discern lies&lt;/i&gt; (DC 18), &lt;i&gt;dispel evil&lt;/i&gt; (DC 19), &lt;i&gt;dispel magic&lt;/i&gt;, &lt;i&gt;holy smite&lt;/i&gt; (DC 18), &lt;i&gt;invisibility&lt;/i&gt; (self only), &lt;i&gt;plane shift&lt;/i&gt; (DC 19), &lt;i&gt;remove curse&lt;/i&gt;, &lt;i&gt;remove disease&lt;/i&gt;, &lt;i&gt;remove fear&lt;/i&gt; &lt;/br&gt;3/day&amp;mdash;&lt;i&gt;cure serious wounds&lt;/i&gt;, &lt;i&gt;holy word&lt;/i&gt; (DC 21), &lt;i&gt;mirror image&lt;/i&gt; &lt;/br&gt;1/day&amp;mdash;&lt;i&gt;heal&lt;/i&gt;, &lt;i&gt;hold monster&lt;/i&gt; (DC 19), &lt;i&gt;holy aura&lt;/i&gt; (DC 22)&lt;/h5&gt;&lt;/h5&gt;&lt;/div&gt;&lt;hr/&gt;&lt;div&gt;&lt;h5&gt;&lt;b&gt;STATISTICS&lt;/b&gt;&lt;/h5&gt;&lt;/div&gt;&lt;hr/&gt;&lt;div&gt;&lt;h5&gt;&lt;b&gt;Str &lt;/b&gt;21, &lt;b&gt;Dex &lt;/b&gt;19, &lt;b&gt;Con &lt;/b&gt;18, &lt;b&gt;Int &lt;/b&gt; 19, &lt;b&gt;Wis &lt;/b&gt;18, &lt;b&gt;Cha &lt;/b&gt;19&lt;/h5&gt;&lt;h5&gt;&lt;b&gt;Base Atk &lt;/b&gt;+14; &lt;b&gt;CMB &lt;/b&gt;+19; &lt;b&gt;CMD &lt;/b&gt;33&lt;/h5&gt;&lt;h5&gt;&lt;b&gt;Feats &lt;/b&gt;Alertness, Cleave, Great Fortitude, Improved Initiative, Iron Will, Power Attack, Toughness&lt;/h5&gt;&lt;h5&gt;&lt;b&gt;Skills &lt;/b&gt;Diplomacy +21, Fly +25, Intimidate +21, Knowledge (planes) +21, Knowledge (religion) +21, Perception +29, Sense Motive +25, Stealth +21, Survival +21, Swim +27; &lt;b&gt;Racial Modifiers &lt;/b&gt;+4 Perception&lt;/h5&gt;&lt;h5&gt;&lt;b&gt;Languages &lt;/b&gt;Celestial, Draconic, Infernal; truespeech&lt;/h5&gt;&lt;h5&gt;&lt;b&gt;SQ &lt;/b&gt;amphibious&lt;/h5&gt;&lt;/div&gt;&lt;hr/&gt;&lt;div&gt;&lt;h5&gt;&lt;b&gt;ECOLOGY&lt;/b&gt;&lt;/h5&gt;&lt;/div&gt;&lt;hr/&gt;&lt;div&gt;&lt;h5&gt;&lt;b&gt;Environment &lt;/b&gt; any good-aligned plane&lt;/h5&gt;&lt;h5&gt;&lt;b&gt;Organization &lt;/b&gt;solitary, pair, or squad (3-6)&lt;/h5&gt;&lt;h5&gt;&lt;b&gt;Treasure &lt;/b&gt;double (&lt;i&gt;+3 morningstar&lt;/i&gt;, other treasure)&lt;/h5&gt;&lt;/div&gt;&lt;hr/&gt;&lt;div&gt;&lt;h5&gt;&lt;b&gt;SPECIAL ABILITIES&lt;/b&gt;&lt;/h5&gt;&lt;/div&gt;&lt;hr/&gt;&lt;div&gt;&lt;/h5&gt;&lt;h5&gt;&lt;b&gt;Solid Blow (Su)&lt;/b&gt; If a monadic deva strikes an opponent twice in 1 round with its mace, that creature takes an extra 1d8+10 points of damage.&lt;/h5&gt;&lt;/div&gt;&lt;br&gt;&lt;div&gt;&lt;h4&gt;&lt;p&gt;&lt;p&gt;Monadic devas are stoic watchers of the Ethereal Plane and the Elemental Planes. They search those planes for fiendish enclaves, battle evil planar monsters such as xills, and act  as celestial liaisons to the genies and elementals. They have been known to broker temporary peace between warring elemental factions, often using their inherent magic to end hostilities long enough for negotiations to take place. In the armies of the good planes, they are leaders and officers, and after centuries of service to a deity, they may be transformed into astral devas.  Monadic devas like giving their maces names and proudly announcing them in battle with evil foes. Many of these weapons have seen battle for thousands of years and are quite battered. Younger devas may lend their weapons to good churches on the Material Plane so they can be used by great mortal heroes, though the angels eventually reclaim them after no more than a year and a day.  A monadic deva is 7 feet tall and weighs 220 pounds.&lt;/p&gt;&lt;/h4&gt;&lt;/div&gt;</t>
  </si>
  <si>
    <t>Movanic Deva</t>
  </si>
  <si>
    <t>darkvision 60 ft., detect evil, low-light vision; Perception +26</t>
  </si>
  <si>
    <t>24, touch 13, flat-footed 21</t>
  </si>
  <si>
    <t>(+3 Dex, +11 natural| +4 deflection vs. evil)</t>
  </si>
  <si>
    <t>Fort +12, Ref +11, Will +9; +4 vs. poison, +4 resistance vs. evil</t>
  </si>
  <si>
    <t>nature's pacifism, protected life force</t>
  </si>
  <si>
    <t>10/ evil</t>
  </si>
  <si>
    <t>+1 flaming greatsword +17/+12/+7 (2d6+7/19-20 plus 1d6 fire)</t>
  </si>
  <si>
    <t>Spell-Like Abilities (CL 8th; concentration +12)  Constant-detect evil  At Will-aid, discern lies (DC 18), dispel evil (DC 19), dispel magic, holy smite (DC 18), invisibility (self only), plane shift (DC 19), remove curse, remove disease, remove fear  7/day-cure serious wounds  1/day-antimagic field, awaken, holy aura (DC 22)</t>
  </si>
  <si>
    <t>Str 19, Dex 17, Con 18, Int 17, Wis 17, Cha 19</t>
  </si>
  <si>
    <t>Cleave, Improved Initiative, Iron Will, Power Attack, Toughness, Vital Strike</t>
  </si>
  <si>
    <t>Diplomacy +19, Fly +22, Intimidate +19, Knowledge (planes) +18, Knowledge (religion) +18, Perception +26, Sense Motive +22, Stealth +18, Survival +18</t>
  </si>
  <si>
    <t>double (+1 flaming greatsword, other treasure)</t>
  </si>
  <si>
    <t>This angel is all sharp lines and angles, muscular but lean, with large wings and a mighty flaming greatsword.</t>
  </si>
  <si>
    <t>Nature's Pacifism (Ex) Animals and plant creatures do not willingly attack a movanic deva, though they can be forced to do so by magic. If the deva attacks a plant or animal, its protection against that creature ends.  Protected Life Force (Ex) Movanic devas are never harmed by positive-dominant or negative-dominant planar traits.</t>
  </si>
  <si>
    <t>Movanic devas serve as infantry in the celestial armies, though they spend most of their time patrolling the Positive, Negative, and Material Planes. On the Positive Plane, they watch over wandering good souls, which sometimes puts them into conf lict with the jyoti. On the Negative Plane, they battle undead, the sceaduinar, and the other strange things that hunt in the hungry void. Their rare visits to the Material Plane are usually to help powerful mortals when a great menace threatens to plunge an entire realm into evil.</t>
  </si>
  <si>
    <t>&lt;link rel="stylesheet"href="PF.css"&gt;&lt;div&gt;&lt;h2&gt;Angel, Movanic Deva&lt;/h2&gt;&lt;h3&gt;&lt;i&gt;This angel is all sharp lines and angles, muscular but lean, with large wings and a mighty flaming greatsword.&lt;/i&gt;&lt;/h3&gt;&lt;br&gt;&lt;/div&gt;&lt;div class="heading"&gt;&lt;p class="alignleft"&gt;Movanic Deva&lt;/p&gt;&lt;p class="alignright"&gt;CR 10&lt;/p&gt;&lt;div style="clear: both;"&gt;&lt;/div&gt;&lt;/div&gt;&lt;div&gt;&lt;h5&gt;&lt;b&gt;XP &lt;/b&gt;9,600&lt;/h5&gt;&lt;h5&gt;NG Medium outsider (angel, extraplanar, good)&lt;/h5&gt;&lt;h5&gt;&lt;b&gt;Init &lt;/b&gt;+7; &lt;b&gt;Senses &lt;/b&gt;darkvision 60 ft., &lt;i&gt;detect evil&lt;/i&gt;, low-light vision; Perception +26&lt;/h5&gt;&lt;h5&gt;&lt;b&gt;Aura &lt;/b&gt;protective aura&lt;/h5&gt;&lt;/div&gt;&lt;hr/&gt;&lt;div&gt;&lt;h5&gt;&lt;b&gt;DEFENSE&lt;/b&gt;&lt;/h5&gt;&lt;/div&gt;&lt;hr/&gt;&lt;div&gt;&lt;h5&gt;&lt;b&gt;AC &lt;/b&gt;24, touch 13, flat-footed 21 (+3 Dex, +11 natural; +4 deflection vs. evil)&lt;/h5&gt;&lt;h5&gt;&lt;b&gt;hp &lt;/b&gt;126 (12d10+60)&lt;/h5&gt;&lt;h5&gt;&lt;b&gt;Fort &lt;/b&gt;+12, &lt;b&gt;Ref &lt;/b&gt;+11, &lt;b&gt;Will &lt;/b&gt;+9; +4 vs. poison, +4 resistance vs. evil&lt;/h5&gt;&lt;h5&gt;&lt;b&gt;Defensive Abilities &lt;/b&gt;nature's pacifism, protected life force; &lt;b&gt;DR &lt;/b&gt;10/ evil; &lt;b&gt;Immune &lt;/b&gt;acid, cold, electricity, fire, death effects, energy drain, petrification; &lt;b&gt;SR &lt;/b&gt;21&lt;/h5&gt;&lt;/div&gt;&lt;hr/&gt;&lt;div&gt;&lt;h5&gt;&lt;b&gt;OFFENSE&lt;/b&gt;&lt;/h5&gt;&lt;/div&gt;&lt;hr/&gt;&lt;div&gt;&lt;h5&gt;&lt;b&gt;Spd &lt;/b&gt;40 ft., fly 60 ft. (good)&lt;/h5&gt;&lt;h5&gt;&lt;b&gt;Melee &lt;/b&gt;&lt;i&gt;&lt;i&gt;+1 flaming greatsword&lt;/i&gt;&lt;/i&gt; +17/+12/+7 (2d6+7/19-20 plus 1d6 fire)&lt;/h5&gt;&lt;h5&gt;&lt;b&gt;Space &lt;/b&gt;5 ft.; &lt;b&gt;Reach &lt;/b&gt;5 ft.&lt;/h5&gt;&lt;h5&gt;&lt;b&gt;Spell-Like Abilities&lt;/b&gt; (CL 8th; concentration +12)  &lt;/br&gt;Constant&amp;mdash;&lt;i&gt;detect evil&lt;/i&gt; &lt;/br&gt;At Will&amp;mdash;&lt;i&gt;aid&lt;/i&gt;, &lt;i&gt;discern lies&lt;/i&gt; (DC 18), &lt;i&gt;dispel evil&lt;/i&gt; (DC 19), &lt;i&gt;dispel magic&lt;/i&gt;, &lt;i&gt;holy smite&lt;/i&gt; (DC 18), &lt;i&gt;invisibility&lt;/i&gt; (self only), &lt;i&gt;plane shift&lt;/i&gt; (DC 19), &lt;i&gt;remove curse&lt;/i&gt;, &lt;i&gt;remove disease&lt;/i&gt;, &lt;i&gt;remove fear&lt;/i&gt; &lt;/br&gt;7/day&amp;mdash;&lt;i&gt;cure serious wounds&lt;/i&gt; &lt;/br&gt;1/day&amp;mdash;&lt;i&gt;antimagic field&lt;/i&gt;, &lt;i&gt;awaken&lt;/i&gt;, &lt;i&gt;holy aura&lt;/i&gt; (DC 22)&lt;/h5&gt;&lt;/h5&gt;&lt;/div&gt;&lt;hr/&gt;&lt;div&gt;&lt;h5&gt;&lt;b&gt;STATISTICS&lt;/b&gt;&lt;/h5&gt;&lt;/div&gt;&lt;hr/&gt;&lt;div&gt;&lt;h5&gt;&lt;b&gt;Str &lt;/b&gt;19, &lt;b&gt;Dex &lt;/b&gt;17, &lt;b&gt;Con &lt;/b&gt;18, &lt;b&gt;Int &lt;/b&gt; 17, &lt;b&gt;Wis &lt;/b&gt;17, &lt;b&gt;Cha &lt;/b&gt;19&lt;/h5&gt;&lt;h5&gt;&lt;b&gt;Base Atk &lt;/b&gt;+12; &lt;b&gt;CMB &lt;/b&gt;+16; &lt;b&gt;CMD &lt;/b&gt;29&lt;/h5&gt;&lt;h5&gt;&lt;b&gt;Feats &lt;/b&gt;Cleave, Improved Initiative, Iron Will, Power Attack, Toughness, Vital Strike&lt;/h5&gt;&lt;h5&gt;&lt;b&gt;Skills &lt;/b&gt;Diplomacy +19, Fly +22, Intimidate +19, Knowledge (planes) +18, Knowledge (religion) +18, Perception +26, Sense Motive +22, Stealth +18, Survival +18; &lt;b&gt;Racial Modifiers &lt;/b&gt;+4 Perception&lt;/h5&gt;&lt;h5&gt;&lt;b&gt;Languages &lt;/b&gt;Celestial, Draconic, Infernal; truespeech&lt;/h5&gt;&lt;/div&gt;&lt;hr/&gt;&lt;div&gt;&lt;h5&gt;&lt;b&gt;ECOLOGY&lt;/b&gt;&lt;/h5&gt;&lt;/div&gt;&lt;hr/&gt;&lt;div&gt;&lt;h5&gt;&lt;b&gt;Environment &lt;/b&gt; any good-aligned plane&lt;/h5&gt;&lt;h5&gt;&lt;b&gt;Organization &lt;/b&gt;solitary, pair, or squad (3-6)&lt;/h5&gt;&lt;h5&gt;&lt;b&gt;Treasure &lt;/b&gt;double (&lt;i&gt;+1 flaming greatsword&lt;/i&gt;, other treasure)&lt;/h5&gt;&lt;/div&gt;&lt;hr/&gt;&lt;div&gt;&lt;h5&gt;&lt;b&gt;SPECIAL ABILITIES&lt;/b&gt;&lt;/h5&gt;&lt;/div&gt;&lt;hr/&gt;&lt;div&gt;&lt;/h5&gt;&lt;h5&gt;&lt;b&gt;Nature's Pacifism (Ex)&lt;/b&gt; Animals and plant creatures do not willingly attack a movanic deva, though they can be forced to do so by magic. If the deva attacks a plant or animal, its protection against that creature ends.  &lt;/h5&gt;&lt;h5&gt;&lt;b&gt;Protected Life Force (Ex)&lt;/b&gt; Movanic devas are never harmed by positive-dominant or negative-dominant planar traits.&lt;/h5&gt;&lt;/div&gt;&lt;br&gt;&lt;div&gt;&lt;h4&gt;&lt;p&gt;&lt;p&gt;Movanic devas serve as infantry in the celestial armies, though they spend most of their time patrolling the Positive, Negative, and Material Planes. On the Positive Plane, they watch over wandering good souls, which sometimes puts them into conf lict with the jyoti. On the Negative Plane, they battle undead, the sceaduinar, and the other strange things that hunt in the hungry void. Their rare visits to the Material Plane are usually to help powerful mortals when a great menace threatens to plunge an entire realm into evil.&lt;/p&gt;&lt;/h4&gt;&lt;/div&gt;</t>
  </si>
  <si>
    <t>Animate Dream</t>
  </si>
  <si>
    <t>(extraplanar, incorporeal)</t>
  </si>
  <si>
    <t>20, touch 20, flat-footed 15</t>
  </si>
  <si>
    <t>(+5 deflection, +4 Dex, +1 dodge)</t>
  </si>
  <si>
    <t>(12d10+24)</t>
  </si>
  <si>
    <t>incorporeal touch +16 (6d8 negative energy plus nightmare curse)</t>
  </si>
  <si>
    <t>Spell-Like Abilities (CL 12th; concentration +17)   3/day-deep slumber (DC 18), dimension door, nightmare (DC 20)   1/day-confusion (DC 19), fear (DC 19), phantasmal killer (DC 19)</t>
  </si>
  <si>
    <t>Str -, Dex 18, Con 15, Int 10, Wis 15, Cha 21</t>
  </si>
  <si>
    <t>Blind-Fight, Combat Casting, Dodge, Flyby Attack, Iron Will, Mobility</t>
  </si>
  <si>
    <t>Bluff +20, Fly +12, Intimidate +20, Knowledge (planes) +15, Perception +17, Sense Motive +17, Stealth +19</t>
  </si>
  <si>
    <t>telepathy 100 ft.</t>
  </si>
  <si>
    <t>This indistinct figure suddenly takes on a nightmarish shape, not quite human or animal or fiend.</t>
  </si>
  <si>
    <t>Nightmare Curse (Ex) An animate dream's touch puts horrifying visions in the target's mind. Curse- incorporeal touch; save Will DC 21; frequency 1/day; effect 1d4 Wisdom drain and target is fatigued; cure 3 consecutive saves or dispel evil, dream, or remove curse.</t>
  </si>
  <si>
    <t>From time to time, when a powerfully imaginative sleeper wakes from a particularly vivid or unusual dream, a fragment of that dream lingers on the Ethereal Plane. To survive, this animate dream needs the power of living will, imagination, and emotion to sustain it. An animate dream seeks out mortal minds, appearing as a shadowy and often frightful dream figure. Its true appearance is vague and nebulous, but it reacts to the fears and emotions of those around it, taking on a nightmarish appearance that differs for each viewer.  An animate dream can find satisfaction and sustenance by passing one of its ghostly limbs through a mortal's body-the act infusing the mortal with negative energy that sates the animate dream's unnatural hunger. But by forcing a creature into a state of sleep, terror, or both, the animate dream can gain a much more satisfying meal, feeding on the emotions released in such states. It uses its spell-like abilities to this end, for each creature it harms with its nightmares, drives temporarily insane with confusion or fear, or outright slays with phantasmal killer provides the monster with more nourishment. An animate dream forced to go for a long period of time without feeding does not starve to death, but does grow increasingly feral and violent in nature.  Animate dreams sometimes associate with other creatures from the Ethereal Plane or that have associations with dreams and nightmares, such as night hags, phase spiders, and xills. Sometimes these alliances are mutually beneficial, but in many cases the animate dreams are treated as slaves. Night hags in particular like enslaving animate dreams, and sometimes use their essence as a component in creating heartstones.</t>
  </si>
  <si>
    <t>&lt;link rel="stylesheet"href="PF.css"&gt;&lt;div&gt;&lt;h2&gt;Animate Dream&lt;/h2&gt;&lt;h3&gt;&lt;i&gt;This indistinct figure suddenly takes on a nightmarish shape, not quite human or animal or fiend.&lt;/i&gt;&lt;/h3&gt;&lt;br&gt;&lt;/div&gt;&lt;div class="heading"&gt;&lt;p class="alignleft"&gt;Animate Dream&lt;/p&gt;&lt;p class="alignright"&gt;CR 8&lt;/p&gt;&lt;div style="clear: both;"&gt;&lt;/div&gt;&lt;/div&gt;&lt;div&gt;&lt;h5&gt;&lt;b&gt;XP &lt;/b&gt;4,800&lt;/h5&gt;&lt;h5&gt;NE Medium outsider (extraplanar, incorporeal)&lt;/h5&gt;&lt;h5&gt;&lt;b&gt;Init &lt;/b&gt;+4; &lt;b&gt;Senses &lt;/b&gt;darkvision 60 ft.; Perception +17&lt;/h5&gt;&lt;/div&gt;&lt;hr/&gt;&lt;div&gt;&lt;h5&gt;&lt;b&gt;DEFENSE&lt;/b&gt;&lt;/h5&gt;&lt;/div&gt;&lt;hr/&gt;&lt;div&gt;&lt;h5&gt;&lt;b&gt;AC &lt;/b&gt;20, touch 20, flat-footed 15 (+5 deflection, +4 Dex, +1 dodge)&lt;/h5&gt;&lt;h5&gt;&lt;b&gt;hp &lt;/b&gt;90 (12d10+24)&lt;/h5&gt;&lt;h5&gt;&lt;b&gt;Fort &lt;/b&gt;+10, &lt;b&gt;Ref &lt;/b&gt;+8, &lt;b&gt;Will &lt;/b&gt;+12&lt;/h5&gt;&lt;h5&gt;&lt;b&gt;Defensive Abilities &lt;/b&gt;incorporeal; &lt;b&gt;SR &lt;/b&gt;19&lt;/h5&gt;&lt;/div&gt;&lt;hr/&gt;&lt;div&gt;&lt;h5&gt;&lt;b&gt;OFFENSE&lt;/b&gt;&lt;/h5&gt;&lt;/div&gt;&lt;hr/&gt;&lt;div&gt;&lt;h5&gt;&lt;b&gt;Spd &lt;/b&gt;fly 40 ft. (perfect)&lt;/h5&gt;&lt;h5&gt;&lt;b&gt;Melee &lt;/b&gt;incorporeal touch +16 (6d8 negative energy plus &lt;i&gt;nightmare&lt;/i&gt; curse)&lt;/h5&gt;&lt;h5&gt;&lt;b&gt;Space &lt;/b&gt;5 ft.; &lt;b&gt;Reach &lt;/b&gt;5 ft.&lt;/h5&gt;&lt;h5&gt;&lt;b&gt;Spell-Like Abilities&lt;/b&gt; (CL 12th; concentration +17) &lt;/br&gt;3/day&amp;mdash;&lt;i&gt;deep slumber&lt;/i&gt; (DC 18), &lt;i&gt;dimension door&lt;/i&gt;, &lt;i&gt;nightmare&lt;/i&gt; (DC 20) &lt;/br&gt;1/day&amp;mdash;&lt;i&gt;confusion&lt;/i&gt; (DC 19), &lt;i&gt;fear&lt;/i&gt; (DC 19), &lt;i&gt;phantasmal killer&lt;/i&gt; (DC 19)&lt;/h5&gt;&lt;/h5&gt;&lt;/div&gt;&lt;hr/&gt;&lt;div&gt;&lt;h5&gt;&lt;b&gt;STATISTICS&lt;/b&gt;&lt;/h5&gt;&lt;/div&gt;&lt;hr/&gt;&lt;div&gt;&lt;h5&gt;&lt;b&gt;Str &lt;/b&gt;-, &lt;b&gt;Dex &lt;/b&gt;18, &lt;b&gt;Con &lt;/b&gt;15, &lt;b&gt;Int &lt;/b&gt; 10, &lt;b&gt;Wis &lt;/b&gt;15, &lt;b&gt;Cha &lt;/b&gt;21&lt;/h5&gt;&lt;h5&gt;&lt;b&gt;Base Atk &lt;/b&gt;+12; &lt;b&gt;CMB &lt;/b&gt;+16; &lt;b&gt;CMD &lt;/b&gt;32&lt;/h5&gt;&lt;h5&gt;&lt;b&gt;Feats &lt;/b&gt;Blind-Fight, Combat Casting, Dodge, Flyby Attack, Iron Will, Mobility&lt;/h5&gt;&lt;h5&gt;&lt;b&gt;Skills &lt;/b&gt;Bluff +20, Fly +12, Intimidate +20, Knowledge (planes) +15, Perception +17, Sense Motive +17, Stealth +19&lt;/h5&gt;&lt;h5&gt;&lt;b&gt;Languages &lt;/b&gt;telepathy 100 ft.&lt;/h5&gt;&lt;/div&gt;&lt;hr/&gt;&lt;div&gt;&lt;h5&gt;&lt;b&gt;ECOLOGY&lt;/b&gt;&lt;/h5&gt;&lt;/div&gt;&lt;hr/&gt;&lt;div&gt;&lt;h5&gt;&lt;b&gt;Environment &lt;/b&gt; any (Ethereal Plane)&lt;/h5&gt;&lt;h5&gt;&lt;b&gt;Organization &lt;/b&gt;solitary&lt;/h5&gt;&lt;h5&gt;&lt;b&gt;Treasure &lt;/b&gt;none&lt;/h5&gt;&lt;/div&gt;&lt;hr/&gt;&lt;div&gt;&lt;h5&gt;&lt;b&gt;SPECIAL ABILITIES&lt;/b&gt;&lt;/h5&gt;&lt;/div&gt;&lt;hr/&gt;&lt;div&gt;&lt;/h5&gt;&lt;h5&gt;&lt;b&gt;Nightmare Curse (Ex)&lt;/b&gt; An animate &lt;i&gt;dream&lt;/i&gt;'s touch puts horrifying visions in the target's mind. Curse- incorporeal touch; save Will DC 21; frequency 1/day; effect 1d4 Wisdom drain and target is fatigued; cure 3 consecutive saves or &lt;i&gt;dispel evil&lt;/i&gt;, &lt;i&gt;dream&lt;/i&gt;, or &lt;i&gt;remove curse&lt;/i&gt;.&lt;/h5&gt;&lt;/div&gt;&lt;br&gt;&lt;div&gt;&lt;h4&gt;&lt;p&gt;&lt;p&gt;From time to time, when a powerfully imaginative sleeper wakes from a particularly vivid or unusual &lt;i&gt;dream&lt;/i&gt;, a fragment of that &lt;i&gt;dream&lt;/i&gt; lingers on the Ethereal Plane. To survive, this animate &lt;i&gt;dream&lt;/i&gt; needs the power of living will, imagination, and emotion to sustain it. An animate &lt;i&gt;dream&lt;/i&gt; seeks out mortal minds, appearing as a shadowy and often frightful &lt;i&gt;dream&lt;/i&gt; figure. Its true appearance is vague and nebulous, but it reacts to the &lt;i&gt;fear&lt;/i&gt;s and emotions of those around it, taking on a nightmarish appearance that differs for each viewer.  An animate &lt;i&gt;dream&lt;/i&gt; can find satisfaction and sustenance by passing one of its ghostly limbs through a mortal's body-the act infusing the mortal with negative energy that sates the animate &lt;i&gt;dream&lt;/i&gt;'s unnatural hunger. But by forcing a creature into a state of sleep, terror, or both, the animate &lt;i&gt;dream&lt;/i&gt; can gain a much more satisfying meal, feeding on the emotions released in such states. It uses its spell-like abilities to this end, for each creature it harms with its &lt;i&gt;nightmare&lt;/i&gt;s, drives temporarily insane with &lt;i&gt;confusion&lt;/i&gt; or &lt;i&gt;fear&lt;/i&gt;, or outright slays with &lt;i&gt;phantasmal killer&lt;/i&gt; provides the monster with more nourishment. An animate &lt;i&gt;dream&lt;/i&gt; forced to go for a long period of time without feeding does not starve to death, but does grow increasingly feral and violent in nature.  Animate &lt;i&gt;dream&lt;/i&gt;s sometimes associate with other creatures from the Ethereal Plane or that have associations with &lt;i&gt;dream&lt;/i&gt;s and &lt;i&gt;nightmare&lt;/i&gt;s, such as night hags, phase spiders, and xills. Sometimes these alliances are mutually beneficial, but in many cases the animate &lt;i&gt;dream&lt;/i&gt;s are treated as slaves. Night hags in particular like enslaving animate &lt;i&gt;dream&lt;/i&gt;s, and sometimes use their essence as a component in creating heartstones.&lt;/p&gt;&lt;/h4&gt;&lt;/div&gt;</t>
  </si>
  <si>
    <t>Aranea</t>
  </si>
  <si>
    <t>(+4 armor, +3 Dex, +3 natural)</t>
  </si>
  <si>
    <t>(5d10+10)</t>
  </si>
  <si>
    <t>50 ft., climb 30 ft.</t>
  </si>
  <si>
    <t>bite +8 (1d6 plus poison)</t>
  </si>
  <si>
    <t>web (+8 ranged, DC 14, hp 5)</t>
  </si>
  <si>
    <t>Sorcerer Spells Known (CL 5th; concentration +8)   2nd (5/day)-invisibility, mirror image   1st (7/day)-charm person (DC 14), mage armor (1 already cast), silent image (DC 14), sleep (DC 14)   0 (at will)-daze (DC 13), detect magic, ghost sound (DC 13), light, mage hand, resistance</t>
  </si>
  <si>
    <t>Str 11, Dex 17, Con 14, Int 14, Wis 13, Cha 16</t>
  </si>
  <si>
    <t>Eschew MaterialsB, Improved Initiative, Iron Will, Weapon Finesse</t>
  </si>
  <si>
    <t>Acrobatics +9 (+17 jump), Climb +14, Escape Artist +8, Knowledge (arcana) +7, Perception +9, Stealth +9</t>
  </si>
  <si>
    <t>+2 Acrobatics, +2 Perception</t>
  </si>
  <si>
    <t>change shape (humanoid; alter self )</t>
  </si>
  <si>
    <t xml:space="preserve"> tropical forests</t>
  </si>
  <si>
    <t>solitary or colony (2-6)</t>
  </si>
  <si>
    <t>This bloated spider has a hunchbacked body and a gleam of intelligence in its multiple eyes.</t>
  </si>
  <si>
    <t>Change Shape (Su) An aranea can take the form of a Small or Medium humanoid or spider-humanoid hybrid. In humanoid form, an aranea cannot use its bite, web, or poison. In spider-humanoid hybrid form, an aranea looks like a humanoid with spidery fangs and spinnerets, with the latter typically located at the small of its back. The aranea retains its bite attack, webs, and poison in this form, and can wield weapons and wear armor. When in humanoid or hybrid form, an aranea's speed is 30 feet and it has no climb speed.  Poison (Ex) Bite-injury; save Fort DC 14; frequency 1/round for 6 rounds; effect 1d3 Strength; cure 1 save.  Spells An aranea casts spells as a 5th-level sorcerer, but does not gain any additional abilities, such as a sorcerous bloodline.</t>
  </si>
  <si>
    <t>An aranea is an intelligent, shapechanging spider with sorcerous powers. In its natural form, an aranea resembles a humpbacked spider a little bigger than a human, and weighs about 150 pounds. The hump on its back houses the aranea's brain. All araneas have a single alternate form as well-this alternate form is that of a Small or Medium humanoid. Although an aranea can assume a spider-hybrid variant of this form, it cannot use its change shape ability to assume multiple humanoid forms-this additional shape is locked into one unique appearance.  Araneas typically gather in small colonies of two to six individuals, making webbed nests high in trees. These colonies work together to research magic, and may change membership many times over as individuals leave to pursue their own studies and are replaced by newer members. A single aranea may take on humanoid form and live for years in a humanoid community, never revealing its true nature. Though araneas generally prefer to be left alone, they often prove quite knowledgeable about the ways of magic, and if approached peacefully may be willing to share their expertise for the right price (typically a magic item or some service).  Skilled spellcasters, araneas try to avoid physical combat and use their webs and spells when they can. Rather than kill their enemies, araneas often subdue opponents and hold them for ransom.</t>
  </si>
  <si>
    <t>&lt;link rel="stylesheet"href="PF.css"&gt;&lt;div&gt;&lt;h2&gt;Aranea&lt;/h2&gt;&lt;h3&gt;&lt;i&gt;This bloated spider has a hunchbacked body and a gleam of intelligence in its multiple eyes.&lt;/i&gt;&lt;/h3&gt;&lt;br&gt;&lt;/div&gt;&lt;div class="heading"&gt;&lt;p class="alignleft"&gt;Aranea&lt;/p&gt;&lt;p class="alignright"&gt;CR 4&lt;/p&gt;&lt;div style="clear: both;"&gt;&lt;/div&gt;&lt;/div&gt;&lt;div&gt;&lt;h5&gt;&lt;b&gt;XP &lt;/b&gt;1,200&lt;/h5&gt;&lt;h5&gt;N Medium magical beast (shapechanger)&lt;/h5&gt;&lt;h5&gt;&lt;b&gt;Init &lt;/b&gt;+7; &lt;b&gt;Senses &lt;/b&gt;darkvision 60 ft., low-light vision; Perception +9&lt;/h5&gt;&lt;/div&gt;&lt;hr/&gt;&lt;div&gt;&lt;h5&gt;&lt;b&gt;DEFENSE&lt;/b&gt;&lt;/h5&gt;&lt;/div&gt;&lt;hr/&gt;&lt;div&gt;&lt;h5&gt;&lt;b&gt;AC &lt;/b&gt;20, touch 13, flat-footed 17 (+4 armor, +3 Dex, +3 natural)&lt;/h5&gt;&lt;h5&gt;&lt;b&gt;hp &lt;/b&gt;37 (5d10+10)&lt;/h5&gt;&lt;h5&gt;&lt;b&gt;Fort &lt;/b&gt;+6, &lt;b&gt;Ref &lt;/b&gt;+7, &lt;b&gt;Will &lt;/b&gt;+4&lt;/h5&gt;&lt;/div&gt;&lt;hr/&gt;&lt;div&gt;&lt;h5&gt;&lt;b&gt;OFFENSE&lt;/b&gt;&lt;/h5&gt;&lt;/div&gt;&lt;hr/&gt;&lt;div&gt;&lt;h5&gt;&lt;b&gt;Spd &lt;/b&gt;50 ft., climb 30 ft.&lt;/h5&gt;&lt;h5&gt;&lt;b&gt;Melee &lt;/b&gt;bite +8 (1d6 plus poison)&lt;/h5&gt;&lt;h5&gt;&lt;b&gt;Space &lt;/b&gt;5 ft.; &lt;b&gt;Reach &lt;/b&gt;5 ft.&lt;/h5&gt;&lt;h5&gt;&lt;b&gt;Special Attacks &lt;/b&gt;web (+8 ranged, DC 14, hp 5)&lt;/h5&gt;&lt;h5&gt;&lt;b&gt;Sorcerer Spells Known&lt;/b&gt; (CL 5th; concentration +8) &lt;/br&gt;2nd (5/day)&amp;mdash;&lt;i&gt;invisibility&lt;/i&gt;, &lt;i&gt;mirror image&lt;/i&gt; &lt;/br&gt;1st (7/day)&amp;mdash;&lt;i&gt;charm person&lt;/i&gt; (DC 14), &lt;i&gt;mage armor&lt;/i&gt; (1 already cast), &lt;i&gt;silent image&lt;/i&gt; (DC 14), &lt;i&gt;sleep&lt;/i&gt; (DC 14) &lt;/br&gt;0 (at will)&amp;mdash;&lt;i&gt;daze&lt;/i&gt; (DC 13), &lt;i&gt;detect magic&lt;/i&gt;, &lt;i&gt;ghost sound&lt;/i&gt; (DC 13), &lt;i&gt;light&lt;/i&gt;, &lt;i&gt;mage hand&lt;/i&gt;, &lt;i&gt;resistance&lt;/i&gt;&lt;/h5&gt;&lt;/h5&gt;&lt;/div&gt;&lt;hr/&gt;&lt;div&gt;&lt;h5&gt;&lt;b&gt;STATISTICS&lt;/b&gt;&lt;/h5&gt;&lt;/div&gt;&lt;hr/&gt;&lt;div&gt;&lt;h5&gt;&lt;b&gt;Str &lt;/b&gt;11, &lt;b&gt;Dex &lt;/b&gt;17, &lt;b&gt;Con &lt;/b&gt;14, &lt;b&gt;Int &lt;/b&gt; 14, &lt;b&gt;Wis &lt;/b&gt;13, &lt;b&gt;Cha &lt;/b&gt;16&lt;/h5&gt;&lt;h5&gt;&lt;b&gt;Base Atk &lt;/b&gt;+5; &lt;b&gt;CMB &lt;/b&gt;+5; &lt;b&gt;CMD &lt;/b&gt;18&lt;/h5&gt;&lt;h5&gt;&lt;b&gt;Feats &lt;/b&gt;Eschew Materials&lt;sup&gt;B&lt;/sup&gt;, Improved Initiative, Iron Will, Weapon Finesse&lt;/h5&gt;&lt;h5&gt;&lt;b&gt;Skills &lt;/b&gt;Acrobatics +9 (+17 jump), Climb +14, Escape Artist +8, Knowledge (arcana) +7, Perception +9, Stealth +9; &lt;b&gt;Racial Modifiers &lt;/b&gt;+2 Acrobatics, +2 Perception&lt;/h5&gt;&lt;h5&gt;&lt;b&gt;Languages &lt;/b&gt;Common, Sylvan&lt;/h5&gt;&lt;h5&gt;&lt;b&gt;SQ &lt;/b&gt;change shape (humanoid; &lt;i&gt;alter self&lt;/i&gt; )&lt;/h5&gt;&lt;/div&gt;&lt;hr/&gt;&lt;div&gt;&lt;h5&gt;&lt;b&gt;ECOLOGY&lt;/b&gt;&lt;/h5&gt;&lt;/div&gt;&lt;hr/&gt;&lt;div&gt;&lt;h5&gt;&lt;b&gt;Environment &lt;/b&gt; tropical forests&lt;/h5&gt;&lt;h5&gt;&lt;b&gt;Organization &lt;/b&gt;solitary or colony (2-6)&lt;/h5&gt;&lt;h5&gt;&lt;b&gt;Treasure &lt;/b&gt;standard&lt;/h5&gt;&lt;/div&gt;&lt;hr/&gt;&lt;div&gt;&lt;h5&gt;&lt;b&gt;SPECIAL ABILITIES&lt;/b&gt;&lt;/h5&gt;&lt;/div&gt;&lt;hr/&gt;&lt;div&gt;&lt;/h5&gt;&lt;h5&gt;&lt;b&gt;Change Shape (Su)&lt;/b&gt; An aranea can take the form of a Small or Medium humanoid or spider-humanoid hybrid. In humanoid form, an aranea cannot use its bite, web, or poison. In spider-humanoid hybrid form, an aranea looks like a humanoid with spidery fangs and spinnerets, with the latter typically located at the small of its back. The aranea retains its bite attack, webs, and poison in this form, and can wield weapons and wear armor. When in humanoid or hybrid form, an aranea's speed is 30 feet and it has no climb speed.  &lt;/h5&gt;&lt;h5&gt;&lt;b&gt;Poison (Ex)&lt;/b&gt; Bite-injury; &lt;i&gt;save&lt;/i&gt; Fort DC 14; &lt;i&gt;frequency&lt;/i&gt; 1/round for 6 rounds; &lt;i&gt;effect&lt;/i&gt; 1d3 Strength; &lt;i&gt;cure&lt;/i&gt; 1 &lt;i&gt;save&lt;/i&gt;.  &lt;/h5&gt;&lt;h5&gt;&lt;b&gt;Spells&lt;/b&gt; An aranea casts spells as a 5th-level sorcerer, but does not gain any additional abilities, such as a sorcerous bloodline.&lt;/h5&gt;&lt;/div&gt;&lt;br&gt;&lt;div&gt;&lt;h4&gt;&lt;p&gt;&lt;p&gt;An aranea is an intelligent, shapechanging spider with sorcerous powers. In its natural form, an aranea resembles a humpbacked spider a little bigger than a human, and weighs about 150 pounds. The hump on its back houses the aranea's brain. All araneas have a single alternate form as well-this alternate form is that of a Small or Medium humanoid. Although an aranea can assume a spider-hybrid variant of this form, it cannot use its change shape ability to assume multiple humanoid forms-this additional shape is locked into one unique appearance.  Araneas typically gather in small colonies of two to six individuals, making webbed nests high in trees. These colonies work together to research magic, and may change membership many times over as individuals leave to pursue their own studies and are replaced by newer members. A single aranea may take on humanoid form and live for years in a humanoid community, never revealing its true nature. Though araneas generally prefer to be left alone, they often prove quite knowledgeable about the ways of magic, and if approached peacefully may be willing to share their expertise for the right price (typically a magic item or some service).  Skilled spellcasters, araneas try to avoid physical combat and use their webs and spells when they can. Rather than kill their enemies, araneas often subdue opponents and hold them for ransom.&lt;/p&gt;&lt;/h4&gt;&lt;/div&gt;</t>
  </si>
  <si>
    <t>Shield Archon</t>
  </si>
  <si>
    <t>aura of menace (DC 18), magic circle against evil</t>
  </si>
  <si>
    <t>(+9 armor, +1 Dex, +4 natural, +6 shield, -1 size)(+2 deflection vs. evil)</t>
  </si>
  <si>
    <t>Fort +13, Ref +7, Will +8; +4 vs. poison</t>
  </si>
  <si>
    <t xml:space="preserve"> 30 ft., fly 60 ft. in armor</t>
  </si>
  <si>
    <t>+3 shortspear +16/+11 (1d8+10)</t>
  </si>
  <si>
    <t>transpose ally</t>
  </si>
  <si>
    <t>Spell-Like Abilities (CL 9th; concentration +11)  Constant-magic circle against evil   At Will-aid, greater teleport (self plus 50 lbs. of objects only), message   1/day-disrupting weapon, divine power, shield other</t>
  </si>
  <si>
    <t>Str 20, Dex 13, Con 25, Int 14, Wis 16, Cha 15</t>
  </si>
  <si>
    <t>26 (30 vs. bull rush and trip)</t>
  </si>
  <si>
    <t>Combat Reflexes, Improved Initiative, Iron Will, Shield Focus, Stand Still, Weapon Specialization (shortspear)B</t>
  </si>
  <si>
    <t>Diplomacy +14, Fly +0, Intimidate +14, Knowledge (religion) +14, Perception +15, Sense Motive +15, Stealth -6, Survival +15</t>
  </si>
  <si>
    <t>spear and shield, stability</t>
  </si>
  <si>
    <t>standard (full plate, other treasure)</t>
  </si>
  <si>
    <t>This armored giant is sheathed in metal from head to toe. One arm ends in a spear-like blade, the other in a massive shield.</t>
  </si>
  <si>
    <t>Shield</t>
  </si>
  <si>
    <t>Spear and Shield (Su) At will as a free action, a shield archon can transform his hands into a +1 tower shield and a +3 shortspear, or either individually, or back to hands again. He cannot transform both hands into shields or both into shortspears. A shield archon never takes the typical -2 penalty on attack rolls while wielding a tower shield. A shield archon's weapons cannot be disarmed, but they can be sundered. If a shield archon loses his spear or shield, he can manifest a new one as a full-round action. When a shield archon is slain, these two items fade away-they cannot be looted or wielded by any other creature.  Stability (Ex) Shield archons receive a +4 racial bonus to CMD when resisting a bull rush or trip attempt.  Transpose Ally (Su) Once per day as a standard action, a shield archon can teleport to the location of a willing (or unconscious) ally and immediately teleport that ally to the archon's previous position, in effect switching places with the ally. The archon must have line of effect to the target.</t>
  </si>
  <si>
    <t>Shield archons are the mighty rocks of celestial armies, withstanding waves of demons and devils without complaint. Though more than capable of tearing apart lesser demons and devils, their true strength lies in their ability to shrug off deadly attacks from superior opponents, giving their offense-oriented allies time to flank and overwhelm their mutual foes. Shield archons are 9 feet tall and weigh 800 pounds.</t>
  </si>
  <si>
    <t>&lt;link rel="stylesheet"href="PF.css"&gt;&lt;div&gt;&lt;h2&gt;Shield, Archon&lt;/h2&gt;&lt;h3&gt;&lt;i&gt;This armored giant is sheathed in metal from head to toe. One arm ends in a spear-like blade, the other in a massive shield.&lt;/i&gt;&lt;/h3&gt;&lt;br&gt;&lt;/div&gt;&lt;div class="heading"&gt;&lt;p class="alignleft"&gt;Shield Archon&lt;/p&gt;&lt;p class="alignright"&gt;CR 10&lt;/p&gt;&lt;div style="clear: both;"&gt;&lt;/div&gt;&lt;/div&gt;&lt;div&gt;&lt;h5&gt;&lt;b&gt;XP &lt;/b&gt;9,600&lt;/h5&gt;&lt;h5&gt;LG Large outsider (archon, extraplanar, good, lawful)&lt;/h5&gt;&lt;h5&gt;&lt;b&gt;Init &lt;/b&gt;+5; &lt;b&gt;Senses &lt;/b&gt;darkvision 60 ft., low-light vision; Perception +15&lt;/h5&gt;&lt;h5&gt;&lt;b&gt;Aura &lt;/b&gt;aura of menace (DC 18), &lt;i&gt;magic circle against evil&lt;/i&gt;&lt;/h5&gt;&lt;/div&gt;&lt;hr/&gt;&lt;div&gt;&lt;h5&gt;&lt;b&gt;DEFENSE&lt;/b&gt;&lt;/h5&gt;&lt;/div&gt;&lt;hr/&gt;&lt;div&gt;&lt;h5&gt;&lt;b&gt;AC &lt;/b&gt;29, touch 10, flat-footed 28 (+9 armor, +1 Dex, +4 natural, +6 shield, -1 size)(+2 deflection vs. evil)&lt;/h5&gt;&lt;h5&gt;&lt;b&gt;hp &lt;/b&gt;112 (9d10+63)&lt;/h5&gt;&lt;h5&gt;&lt;b&gt;Fort &lt;/b&gt;+13, &lt;b&gt;Ref &lt;/b&gt;+7, &lt;b&gt;Will &lt;/b&gt;+8; +4 vs. poison&lt;/h5&gt;&lt;h5&gt;&lt;b&gt;DR &lt;/b&gt;10/evil; &lt;b&gt;Immune &lt;/b&gt;electricity, petrification; &lt;b&gt;SR &lt;/b&gt;21&lt;/h5&gt;&lt;/div&gt;&lt;hr/&gt;&lt;div&gt;&lt;h5&gt;&lt;b&gt;OFFENSE&lt;/b&gt;&lt;/h5&gt;&lt;/div&gt;&lt;hr/&gt;&lt;div&gt;&lt;h5&gt;&lt;b&gt;Spd &lt;/b&gt;40 ft., fly 90 ft. (good);  30 ft., fly 60 ft. in armor&lt;/h5&gt;&lt;h5&gt;&lt;b&gt;Melee &lt;/b&gt;&lt;i&gt;&lt;i&gt;+3 shortspear&lt;/i&gt;&lt;/i&gt; +16/+11 (1d8+10)&lt;/h5&gt;&lt;h5&gt;&lt;b&gt;Space &lt;/b&gt;10 ft.; &lt;b&gt;Reach &lt;/b&gt;10 ft.&lt;/h5&gt;&lt;h5&gt;&lt;b&gt;Special Attacks &lt;/b&gt;transpose ally&lt;/h5&gt;&lt;h5&gt;&lt;b&gt;Spell-Like Abilities&lt;/b&gt; (CL 9th; concentration +11)  &lt;/br&gt;Constant&amp;mdash;&lt;i&gt;magic circle against evil&lt;/i&gt; &lt;/br&gt;At Will&amp;mdash;&lt;i&gt;aid&lt;/i&gt;, &lt;i&gt;greater teleport&lt;/i&gt; (self plus 50 lbs. of objects only), &lt;i&gt;message&lt;/i&gt; &lt;/br&gt;1/day&amp;mdash;&lt;i&gt;disrupting weapon&lt;/i&gt;, &lt;i&gt;divine power&lt;/i&gt;, &lt;i&gt;shield other&lt;/i&gt;&lt;/h5&gt;&lt;/h5&gt;&lt;/div&gt;&lt;hr/&gt;&lt;div&gt;&lt;h5&gt;&lt;b&gt;STATISTICS&lt;/b&gt;&lt;/h5&gt;&lt;/div&gt;&lt;hr/&gt;&lt;div&gt;&lt;h5&gt;&lt;b&gt;Str &lt;/b&gt;20, &lt;b&gt;Dex &lt;/b&gt;13, &lt;b&gt;Con &lt;/b&gt;25, &lt;b&gt;Int &lt;/b&gt; 14, &lt;b&gt;Wis &lt;/b&gt;16, &lt;b&gt;Cha &lt;/b&gt;15&lt;/h5&gt;&lt;h5&gt;&lt;b&gt;Base Atk &lt;/b&gt;+9; &lt;b&gt;CMB &lt;/b&gt;+15; &lt;b&gt;CMD &lt;/b&gt;26 (30 vs. bull rush and trip)&lt;/h5&gt;&lt;h5&gt;&lt;b&gt;Feats &lt;/b&gt;Combat Reflexes, Improved Initiative, Iron Will, Shield Focus, Stand Still, Weapon Specialization (shortspear)&lt;sup&gt;B&lt;/sup&gt;&lt;/h5&gt;&lt;h5&gt;&lt;b&gt;Skills &lt;/b&gt;Diplomacy +14, Fly +0, Intimidate +14, Knowledge (religion) +14, Perception +15, Sense Motive +15, Stealth -6, Survival +15&lt;/h5&gt;&lt;h5&gt;&lt;b&gt;Languages &lt;/b&gt;Celestial, Draconic, Infernal; truespeech&lt;/h5&gt;&lt;h5&gt;&lt;b&gt;SQ &lt;/b&gt;spear and shield, stability&lt;/h5&gt;&lt;/div&gt;&lt;hr/&gt;&lt;div&gt;&lt;h5&gt;&lt;b&gt;ECOLOGY&lt;/b&gt;&lt;/h5&gt;&lt;/div&gt;&lt;hr/&gt;&lt;div&gt;&lt;h5&gt;&lt;b&gt;Environment &lt;/b&gt; any (Heaven)&lt;/h5&gt;&lt;h5&gt;&lt;b&gt;Organization &lt;/b&gt;solitary, pair, or squad (3-5)&lt;/h5&gt;&lt;h5&gt;&lt;b&gt;Treasure &lt;/b&gt;standard (full plate, other treasure)&lt;/h5&gt;&lt;/div&gt;&lt;hr/&gt;&lt;div&gt;&lt;h5&gt;&lt;b&gt;SPECIAL ABILITIES&lt;/b&gt;&lt;/h5&gt;&lt;/div&gt;&lt;hr/&gt;&lt;div&gt;&lt;/h5&gt;&lt;h5&gt;&lt;b&gt;Spear and Shield (Su)&lt;/b&gt; At will as a free action, a shield archon can transform his hands into a &lt;i&gt;+1 tower shield&lt;/i&gt; and a &lt;i&gt;+3 shortspear&lt;/i&gt;, or either individually, or back to hands again. He cannot transform both hands into shields or both into shortspears. A shield archon never takes the typical -2 penalty on attack rolls while wielding a tower shield. A shield archon's weapons cannot be disarmed, but they can be sundered. If a shield archon loses his spear or shield, he can manifest a new one as a full-round action. When a shield archon is slain, these two items fade away-they cannot be looted or wielded by any other creature.  &lt;/h5&gt;&lt;h5&gt;&lt;b&gt;Stability (Ex)&lt;/b&gt; Shield archons receive a +4 racial bonus to CMD when resisting a bull rush or trip attempt.  &lt;/h5&gt;&lt;h5&gt;&lt;b&gt;Transpose Ally (Su)&lt;/b&gt; Once per day as a standard action, a shield archon can teleport to the location of a willing (or unconscious) ally and immediately teleport that ally to the archon's previous position, in effect switching places with the ally. The archon must have line of effect to the target.&lt;/h5&gt;&lt;/div&gt;&lt;br&gt;&lt;div&gt;&lt;h4&gt;&lt;p&gt;&lt;p&gt;Shield archons are the mighty rocks of celestial armies, withstanding waves of demons and devils without complaint. Though more than capable of tearing apart lesser demons and devils, their true strength lies in their ability to shrug off deadly attacks from superior opponents, giving their offense-oriented allies time to flank and overwhelm their mutual foes. Shield archons are 9 feet tall and weigh 800 pounds.&lt;/p&gt;&lt;/h4&gt;&lt;/div&gt;</t>
  </si>
  <si>
    <t>Star Archon</t>
  </si>
  <si>
    <t>darkvision 60 ft., low-light vision, detect evil, true seeing; Perception +29</t>
  </si>
  <si>
    <t>aura of courage, aura of menace (DC 27), magic circle against evil</t>
  </si>
  <si>
    <t>34, touch 11, flat-footed 32</t>
  </si>
  <si>
    <t>(+9 armor, +1 Dex, +1 dodge, +12 natural, +2 shield, -1 size)(+2 deflection vs. evil)</t>
  </si>
  <si>
    <t>(19d10+190)</t>
  </si>
  <si>
    <t>Fort +21, Ref +17, Will +15; +4 vs. poison</t>
  </si>
  <si>
    <t>explosive rebirth</t>
  </si>
  <si>
    <t>electricity, fire, charm, compulsion, fear, petrification</t>
  </si>
  <si>
    <t>40 ft., fly 120 ft. (good)</t>
  </si>
  <si>
    <t xml:space="preserve"> 30 ft. (fly 90 ft.) in armor</t>
  </si>
  <si>
    <t>+5 holy starknife +29/+24/+19/+14 (1d6+12/x3)</t>
  </si>
  <si>
    <t>smite evil 1/day (+6 attack and AC, +19 damage)</t>
  </si>
  <si>
    <t>Spell-Like Abilities (CL 19th; concentration +25)  Constant-detect evil, magic circle against evil, true seeing   At Will-aid, continual flame, greater teleport (self plus 50 lbs. of objects only), message, sunbeam (DC 23)   1/day-meteor swarm (DC 25), polar ray (DC 24), prismatic spray (DC 23), sunburst (DC 24)</t>
  </si>
  <si>
    <t>Cleric Spells Prepared (CL 19th; concentration +26)   9th-implosion (DC 26), mass heal, miracle   8th-dimensional lock, fire storm (DC 25), holy aura (DC 25)   7th-destruction (2, DC 24), holy word (2, DC 24), resurrection   6th-greater dispel magic, heal, mass cure moderate wounds (3)   5th-break enchantment (2), breath of life (2), flame strike (DC 22)   4th-cure critical wounds (3), death ward, divine power   3rd-cure serious wounds (3), dispel magic (2), invisibility purge   2nd-cure moderate wounds (4), eagle's splendor, status   1st-cure light wounds (4), divine favor, sanctuary (DC 18)   0-guidance, resistance, stabilize, virtue</t>
  </si>
  <si>
    <t>Str 24, Dex 19, Con 31, Int 20, Wis 24, Cha 23</t>
  </si>
  <si>
    <t>Blind-Fight, Cleave, Combat Reflexes, Dodge, Improved Initiative, Iron Will, Lightning Reflexes, Mobility, Power Attack, Stand Still</t>
  </si>
  <si>
    <t>Diplomacy +28, Fly +20, Heal +16, Intimidate +28, Knowledge (arcana and engineering) +14, Knowledge (history and nature) +18, Knowledge (religion) +24, Perception +29, Sense Motive +29, Spellcraft +24, Stealth +14, Survival +17</t>
  </si>
  <si>
    <t>double (full plate, heavy steel shield, +5 holy starknife)</t>
  </si>
  <si>
    <t>This powerful humanoid floats in the air on a nimbus of pearly light. He grips a golden starknife in one hand.</t>
  </si>
  <si>
    <t>Star</t>
  </si>
  <si>
    <t>Explosive Rebirth (Su) When killed, a star archon explodes in a blinding flash of energy that deals 50 points of damage (half fire, half holy damage) to anything within 100 feet (Reflex DC 29 half). The save DC is Constitution-based. The slain archon reincarnates 1d4 rounds later as an advanced shield archon.  Spells Star archons cast divine spells as 19th-level clerics. They do not gain access to domains or other cleric abilities.</t>
  </si>
  <si>
    <t>Star archons are the tacticians and strategists of Heaven. Gifted with insight and powerful magic, they spend much of their time steering long-term plans for Heaven's armies and good folk in the world.</t>
  </si>
  <si>
    <t>&lt;link rel="stylesheet"href="PF.css"&gt;&lt;div&gt;&lt;h2&gt;Star, Archon&lt;/h2&gt;&lt;h3&gt;&lt;i&gt;This powerful humanoid floats in the air on a nimbus of pearly light. He grips a golden starknife in one hand.&lt;/i&gt;&lt;/h3&gt;&lt;br&gt;&lt;/div&gt;&lt;div class="heading"&gt;&lt;p class="alignleft"&gt;Star Archon&lt;/p&gt;&lt;p class="alignright"&gt;CR 19&lt;/p&gt;&lt;div style="clear: both;"&gt;&lt;/div&gt;&lt;/div&gt;&lt;div&gt;&lt;h5&gt;&lt;b&gt;XP &lt;/b&gt;204,800&lt;/h5&gt;&lt;h5&gt;LG Large outsider (archon, extraplanar, good, lawful)&lt;/h5&gt;&lt;h5&gt;&lt;b&gt;Init &lt;/b&gt;+8; &lt;b&gt;Senses &lt;/b&gt;darkvision 60 ft., low-light vision, &lt;i&gt;detect evil&lt;/i&gt;, &lt;i&gt;true seeing&lt;/i&gt;; Perception +29&lt;/h5&gt;&lt;h5&gt;&lt;b&gt;Aura &lt;/b&gt;aura of courage, aura of menace (DC 27), &lt;i&gt;magic circle against evil&lt;/i&gt;&lt;/h5&gt;&lt;/div&gt;&lt;hr/&gt;&lt;div&gt;&lt;h5&gt;&lt;b&gt;DEFENSE&lt;/b&gt;&lt;/h5&gt;&lt;/div&gt;&lt;hr/&gt;&lt;div&gt;&lt;h5&gt;&lt;b&gt;AC &lt;/b&gt;34, touch 11, flat-footed 32 (+9 armor, +1 Dex, +1 dodge, +12 natural, +2 shield, -1 size)(+2 deflection vs. evil)&lt;/h5&gt;&lt;h5&gt;&lt;b&gt;hp &lt;/b&gt;294 (19d10+190); regeneration 10 (evil weapons and effects)&lt;/h5&gt;&lt;h5&gt;&lt;b&gt;Fort &lt;/b&gt;+21, &lt;b&gt;Ref &lt;/b&gt;+17, &lt;b&gt;Will &lt;/b&gt;+15; +4 vs. poison&lt;/h5&gt;&lt;h5&gt;&lt;b&gt;Defensive Abilities &lt;/b&gt;explosive rebirth; &lt;b&gt;DR &lt;/b&gt;10/evil; &lt;b&gt;Immune &lt;/b&gt;electricity, fire, charm, compulsion, fear, petrification; &lt;b&gt;SR &lt;/b&gt;30&lt;/h5&gt;&lt;/div&gt;&lt;hr/&gt;&lt;div&gt;&lt;h5&gt;&lt;b&gt;OFFENSE&lt;/b&gt;&lt;/h5&gt;&lt;/div&gt;&lt;hr/&gt;&lt;div&gt;&lt;h5&gt;&lt;b&gt;Spd &lt;/b&gt;40 ft., fly 120 ft. (good);  30 ft. (fly 90 ft.) in armor&lt;/h5&gt;&lt;h5&gt;&lt;b&gt;Melee &lt;/b&gt;&lt;i&gt;&lt;i&gt;&lt;i&gt;+5 holy&lt;/i&gt; starknife&lt;/i&gt;&lt;/i&gt; +29/+24/+19/+14 (1d6+12/x3)&lt;/h5&gt;&lt;h5&gt;&lt;b&gt;Space &lt;/b&gt;10 ft.; &lt;b&gt;Reach &lt;/b&gt;10 ft.&lt;/h5&gt;&lt;h5&gt;&lt;b&gt;Special Attacks &lt;/b&gt;smite evil 1/day (+6 attack and AC, +19 damage)&lt;/h5&gt;&lt;h5&gt;&lt;b&gt;Spell-Like Abilities&lt;/b&gt; (CL 19th; concentration +25)  &lt;/br&gt;Constant&amp;mdash;&lt;i&gt;detect evil&lt;/i&gt;, &lt;i&gt;magic circle against evil&lt;/i&gt;, &lt;i&gt;true seeing&lt;/i&gt; &lt;/br&gt;At Will&amp;mdash;&lt;i&gt;aid&lt;/i&gt;, &lt;i&gt;continual flame&lt;/i&gt;, &lt;i&gt;greater teleport&lt;/i&gt; (self plus 50 lbs. of objects only), &lt;i&gt;message&lt;/i&gt;, &lt;i&gt;sunbeam&lt;/i&gt; (DC 23) &lt;/br&gt;1/day&amp;mdash;&lt;i&gt;meteor swarm&lt;/i&gt; (DC 25), &lt;i&gt;polar ray&lt;/i&gt; (DC 24), &lt;i&gt;prismatic spray&lt;/i&gt; (DC 23), &lt;i&gt;sunburst&lt;/i&gt; (DC 24)&lt;/h5&gt;&lt;/h5&gt;&lt;h5&gt;&lt;b&gt;Cleric Spells Prepared&lt;/b&gt; (CL 19th; concentration +26) &lt;/br&gt;9th&amp;mdash;&lt;i&gt;implosion&lt;/i&gt; (DC 26), &lt;i&gt;mass &lt;i&gt;heal&lt;/i&gt;&lt;/i&gt;, &lt;i&gt;miracle&lt;/i&gt; &lt;/br&gt;8th&amp;mdash;&lt;i&gt;dimensional lock&lt;/i&gt;, &lt;i&gt;fire storm&lt;/i&gt; (DC 25), &lt;i&gt;holy aura&lt;/i&gt; (DC 25) &lt;/br&gt;7th&amp;mdash;&lt;i&gt;destruction&lt;/i&gt; (2, DC 24), &lt;i&gt;holy word&lt;/i&gt; (2, DC 24), &lt;i&gt;resurrection&lt;/i&gt; &lt;/br&gt;6th&amp;mdash;&lt;i&gt;greater &lt;i&gt;dispel magic&lt;/i&gt;&lt;/i&gt;, &lt;i&gt;heal&lt;/i&gt;, &lt;i&gt;mass &lt;i&gt;cure moderate wounds&lt;/i&gt;&lt;/i&gt; (3) &lt;/br&gt;5th&amp;mdash;&lt;i&gt;break enchantment&lt;/i&gt; (2), &lt;i&gt;breath of life&lt;/i&gt; (2), &lt;i&gt;flame strike&lt;/i&gt; (DC 22) &lt;/br&gt;4th&amp;mdash;&lt;i&gt;cure critical wounds&lt;/i&gt; (3), &lt;i&gt;death ward&lt;/i&gt;, &lt;i&gt;divine power&lt;/i&gt; &lt;/br&gt;3rd&amp;mdash;&lt;i&gt;cure serious wounds&lt;/i&gt; (3), &lt;i&gt;dispel magic&lt;/i&gt; (2), &lt;i&gt;invisibility purge&lt;/i&gt; &lt;/br&gt;2nd&amp;mdash;&lt;i&gt;cure moderate wounds&lt;/i&gt; (4), &lt;i&gt;eagle's splendor&lt;/i&gt;, &lt;i&gt;status&lt;/i&gt; &lt;/br&gt;1st&amp;mdash;&lt;i&gt;cure light wounds&lt;/i&gt; (4), &lt;i&gt;divine favor&lt;/i&gt;, &lt;i&gt;sanctuary&lt;/i&gt; (DC 18) &lt;/br&gt;0&amp;mdash;&lt;i&gt;guidance&lt;/i&gt;, &lt;i&gt;resistance&lt;/i&gt;, &lt;i&gt;stabilize&lt;/i&gt;, &lt;i&gt;virtue&lt;/i&gt;&lt;/h5&gt;&lt;/h5&gt;&lt;/div&gt;&lt;hr/&gt;&lt;div&gt;&lt;h5&gt;&lt;b&gt;STATISTICS&lt;/b&gt;&lt;/h5&gt;&lt;/div&gt;&lt;hr/&gt;&lt;div&gt;&lt;h5&gt;&lt;b&gt;Str &lt;/b&gt;24, &lt;b&gt;Dex &lt;/b&gt;19, &lt;b&gt;Con &lt;/b&gt;31, &lt;b&gt;Int &lt;/b&gt; 20, &lt;b&gt;Wis &lt;/b&gt;24, &lt;b&gt;Cha &lt;/b&gt;23&lt;/h5&gt;&lt;h5&gt;&lt;b&gt;Base Atk &lt;/b&gt;+19; &lt;b&gt;CMB &lt;/b&gt;+27; &lt;b&gt;CMD &lt;/b&gt;42&lt;/h5&gt;&lt;h5&gt;&lt;b&gt;Feats &lt;/b&gt;Blind-Fight, Cleave, Combat Reflexes, Dodge, Improved Initiative, Iron Will, Lightning Reflexes, Mobility, Power Attack, Stand Still&lt;/h5&gt;&lt;h5&gt;&lt;b&gt;Skills &lt;/b&gt;Diplomacy +28, Fly +20, Heal +16, Intimidate +28, Knowledge (arcana and engineering) +14, Knowledge (history and nature) +18, Knowledge (religion) +24, Perception +29, Sense Motive +29, Spellcraft +24, Stealth +14, Survival +17&lt;/h5&gt;&lt;h5&gt;&lt;b&gt;Languages &lt;/b&gt;Celestial, Draconic, Infernal; truespeech&lt;/h5&gt;&lt;/div&gt;&lt;hr/&gt;&lt;div&gt;&lt;h5&gt;&lt;b&gt;ECOLOGY&lt;/b&gt;&lt;/h5&gt;&lt;/div&gt;&lt;hr/&gt;&lt;div&gt;&lt;h5&gt;&lt;b&gt;Environment &lt;/b&gt; any (Heaven)&lt;/h5&gt;&lt;h5&gt;&lt;b&gt;Organization &lt;/b&gt;solitary or pair&lt;/h5&gt;&lt;h5&gt;&lt;b&gt;Treasure &lt;/b&gt;double (full plate, heavy steel shield, &lt;i&gt;&lt;i&gt;+5 holy&lt;/i&gt; starknife&lt;/i&gt;)&lt;/h5&gt;&lt;/div&gt;&lt;hr/&gt;&lt;div&gt;&lt;h5&gt;&lt;b&gt;SPECIAL ABILITIES&lt;/b&gt;&lt;/h5&gt;&lt;/div&gt;&lt;hr/&gt;&lt;div&gt;&lt;/h5&gt;&lt;h5&gt;&lt;b&gt;Explosive Rebirth (Su)&lt;/b&gt; When killed, a star archon explodes in a blinding flash of energy that deals 50 points of damage (half fire, half holy damage) to anything within 100 feet (Reflex DC 29 half). The save DC is Constitution-based. The slain archon reincarnates 1d4 rounds later as an advanced shield archon.  &lt;/h5&gt;&lt;h5&gt;&lt;b&gt;Spells&lt;/b&gt; Star archons cast divine spells as 19th-level clerics. They do not gain access to domains or other cleric abilities.&lt;/h5&gt;&lt;/div&gt;&lt;br&gt;&lt;div&gt;&lt;h4&gt;&lt;p&gt;&lt;p&gt;Star archons are the tacticians and strategists of Heaven. Gifted with insight and powerful magic, they spend much of their time steering long-term plans for Heaven's armies and good folk in the world.&lt;/p&gt;&lt;/h4&gt;&lt;/div&gt;</t>
  </si>
  <si>
    <t>Athach</t>
  </si>
  <si>
    <t>26, touch 9, flat-footed 25</t>
  </si>
  <si>
    <t>(+2 armor, +1 Dex, +15 natural, -2 size)</t>
  </si>
  <si>
    <t>(14d8+98)</t>
  </si>
  <si>
    <t>Fort +16, Ref +5, Will +7</t>
  </si>
  <si>
    <t>2 slams +19 (1d8+11), bite +19 (2d6+11 plus poison) or   heavy mace +19/+14 (3d6+11), bite +17 (2d6+5 plus poison)</t>
  </si>
  <si>
    <t>rock +10/+5 (2d6+16)</t>
  </si>
  <si>
    <t>rock throwing (140 ft.), swift claw</t>
  </si>
  <si>
    <t>Str 32, Dex 13, Con 25, Int 7, Wis 12, Cha 6</t>
  </si>
  <si>
    <t>Cleave, Improved Iron Will, Iron Will, Lunge, Multiattack, Power Attack, Vital Strike</t>
  </si>
  <si>
    <t>Acrobatics +1 (+9 jump), Climb +20, Perception +12, Stealth -7</t>
  </si>
  <si>
    <t xml:space="preserve"> cold or temperate hills</t>
  </si>
  <si>
    <t>solitary, gang (2-4), or tribe (7-12)</t>
  </si>
  <si>
    <t>standard (leather armor, heavy shield, heavy mace, other treasure)</t>
  </si>
  <si>
    <t>This giant's maw contains a pair of dripping tusks, but it is its gangly third arm that makes its appearance truly bizarre.</t>
  </si>
  <si>
    <t>Poison (Ex) Bite-injury; save Fort DC 24; frequency 1/round for 6 rounds; effect 1d4 Str; cure 2 consecutive saves.  Swift Claw (Ex) An athach can attack with its claw as a swift action, even when the creature's movement would normally restrict it to one attack. This attack is made at a +19 bonus and deals 1d10+11 points of damage, regardless of what other attacks are made on the athach's turn.</t>
  </si>
  <si>
    <t>An athach is a twisted kind of giant, cruel and thuggish. It lives to bring misery, ruin, and terror to weaker creatures. An individual may be nearly any human color, though its arms are often a darker color or even grayish. Its upper fangs are long, extending from its mouth like those of a ferocious beast, and it constantly drools a w Athachs thrive upon the fear of their victims, preferring to play with their prey for some time before indulging their vile and murderous natures. Tales tell of how athachs cut down orchards and ruin crops by night, leaving the ruins to be discovered by innocent villagers at the dawning of the following day. Further tales tell of how athachs desecrate graveyards by exhuming graves and scattering the bones of the dead about. The motivation behind these games seems to be sheer entertainment- some athachs are unusually creative in their antics, displaying ingenuity beyond their normal capacity, as if an athach in the throes of desecration and cruelty were prone to some form of divine inspiration.  An athach is 18 feet tall and weighs 5,000 pounds. Athachs dislike other giants (and other monsters of their size) and either attack or flee from them, depending on whether the odds are in their favor. eakness-inducing poison. A group of athachs is usually a family unit, with gangs typically consisting of a group of siblings and full tribes consisting of parents and young.</t>
  </si>
  <si>
    <t>&lt;link rel="stylesheet"href="PF.css"&gt;&lt;div&gt;&lt;h2&gt;Athach&lt;/h2&gt;&lt;h3&gt;&lt;i&gt;This giant's maw contains a pair of dripping tusks, but it is its gangly third arm that makes its appearance truly bizarre.&lt;/i&gt;&lt;/h3&gt;&lt;br&gt;&lt;/div&gt;&lt;div class="heading"&gt;&lt;p class="alignleft"&gt;Athach&lt;/p&gt;&lt;p class="alignright"&gt;CR 12&lt;/p&gt;&lt;div style="clear: both;"&gt;&lt;/div&gt;&lt;/div&gt;&lt;div&gt;&lt;h5&gt;&lt;b&gt;XP &lt;/b&gt;19,200&lt;/h5&gt;&lt;h5&gt;CE Huge humanoid (giant)&lt;/h5&gt;&lt;h5&gt;&lt;b&gt;Init &lt;/b&gt;+1; &lt;b&gt;Senses &lt;/b&gt;darkvision 60 ft., low-light vision; Perception +12&lt;/h5&gt;&lt;/div&gt;&lt;hr/&gt;&lt;div&gt;&lt;h5&gt;&lt;b&gt;DEFENSE&lt;/b&gt;&lt;/h5&gt;&lt;/div&gt;&lt;hr/&gt;&lt;div&gt;&lt;h5&gt;&lt;b&gt;AC &lt;/b&gt;26, touch 9, flat-footed 25 (+2 armor, +1 Dex, +15 natural, -2 size)&lt;/h5&gt;&lt;h5&gt;&lt;b&gt;hp &lt;/b&gt;161 (14d8+98)&lt;/h5&gt;&lt;h5&gt;&lt;b&gt;Fort &lt;/b&gt;+16, &lt;b&gt;Ref &lt;/b&gt;+5, &lt;b&gt;Will &lt;/b&gt;+7&lt;/h5&gt;&lt;h5&gt;&lt;b&gt;Resist &lt;/b&gt;cold 10&lt;/h5&gt;&lt;/div&gt;&lt;hr/&gt;&lt;div&gt;&lt;h5&gt;&lt;b&gt;OFFENSE&lt;/b&gt;&lt;/h5&gt;&lt;/div&gt;&lt;hr/&gt;&lt;div&gt;&lt;h5&gt;&lt;b&gt;Spd &lt;/b&gt;50 ft.&lt;/h5&gt;&lt;h5&gt;&lt;b&gt;Melee &lt;/b&gt;2 slams +19 (1d8+11), bite +19 (2d6+11 plus poison) or &lt;/br&gt;  heavy mace +19/+14 (3d6+11), bite +17 (2d6+5 plus poison)&lt;/h5&gt;&lt;h5&gt;&lt;b&gt;Ranged &lt;/b&gt;rock +10/+5 (2d6+16)&lt;/h5&gt;&lt;h5&gt;&lt;b&gt;Space &lt;/b&gt;15 ft.; &lt;b&gt;Reach &lt;/b&gt;15 ft.&lt;/h5&gt;&lt;h5&gt;&lt;b&gt;Special Attacks &lt;/b&gt;rock throwing (140 ft.), swift claw&lt;/h5&gt;&lt;/div&gt;&lt;hr/&gt;&lt;div&gt;&lt;h5&gt;&lt;b&gt;STATISTICS&lt;/b&gt;&lt;/h5&gt;&lt;/div&gt;&lt;hr/&gt;&lt;div&gt;&lt;h5&gt;&lt;b&gt;Str &lt;/b&gt;32, &lt;b&gt;Dex &lt;/b&gt;13, &lt;b&gt;Con &lt;/b&gt;25, &lt;b&gt;Int &lt;/b&gt; 7, &lt;b&gt;Wis &lt;/b&gt;12, &lt;b&gt;Cha &lt;/b&gt;6&lt;/h5&gt;&lt;h5&gt;&lt;b&gt;Base Atk &lt;/b&gt;+10; &lt;b&gt;CMB &lt;/b&gt;+23; &lt;b&gt;CMD &lt;/b&gt;34&lt;/h5&gt;&lt;h5&gt;&lt;b&gt;Feats &lt;/b&gt;Cleave, Improved Iron Will, Iron Will, Lunge, Multiattack, Power Attack, Vital Strike&lt;/h5&gt;&lt;h5&gt;&lt;b&gt;Skills &lt;/b&gt;Acrobatics +1 (+9 jump), Climb +20, Perception +12, Stealth -7&lt;/h5&gt;&lt;h5&gt;&lt;b&gt;Languages &lt;/b&gt;Giant&lt;/h5&gt;&lt;/div&gt;&lt;hr/&gt;&lt;div&gt;&lt;h5&gt;&lt;b&gt;ECOLOGY&lt;/b&gt;&lt;/h5&gt;&lt;/div&gt;&lt;hr/&gt;&lt;div&gt;&lt;h5&gt;&lt;b&gt;Environment &lt;/b&gt; cold or temperate hills&lt;/h5&gt;&lt;h5&gt;&lt;b&gt;Organization &lt;/b&gt;solitary, gang (2-4), or tribe (7-12)&lt;/h5&gt;&lt;h5&gt;&lt;b&gt;Treasure &lt;/b&gt;standard (leather armor, heavy shield, heavy mace, other treasure)&lt;/h5&gt;&lt;/div&gt;&lt;hr/&gt;&lt;div&gt;&lt;h5&gt;&lt;b&gt;SPECIAL ABILITIES&lt;/b&gt;&lt;/h5&gt;&lt;/div&gt;&lt;hr/&gt;&lt;div&gt;&lt;/h5&gt;&lt;h5&gt;&lt;b&gt;Poison (Ex)&lt;/b&gt; Bite-injury; &lt;i&gt;save&lt;/i&gt; Fort DC 24; &lt;i&gt;frequency&lt;/i&gt; 1/round for 6 rounds; &lt;i&gt;effect&lt;/i&gt; 1d4 Str; &lt;i&gt;cure&lt;/i&gt; 2 consecutive &lt;i&gt;save&lt;/i&gt;s.  &lt;/h5&gt;&lt;h5&gt;&lt;b&gt;Swift Claw (Ex)&lt;/b&gt; An athach can attack with its claw as a swift action, even when the creature's movement would normally restrict it to one attack. This attack is made at a +19 bonus and deals 1d10+11 points of damage, regardless of what other attacks are made on the athach's turn.&lt;/h5&gt;&lt;/div&gt;&lt;br&gt;&lt;div&gt;&lt;h4&gt;&lt;p&gt;&lt;p&gt;An athach is a twisted kind of giant, cruel and thuggish. It lives to bring misery, ruin, and terror to weaker creatures. An individual may be nearly any human color, though its arms are often a darker color or even grayish. Its upper fangs are long, extending from its mouth like those of a ferocious beast, and it constantly drools a w Athachs thrive upon the fear of their victims, preferring to play with their prey for some time before indulging their vile and murderous natures. Tales tell of how athachs cut down orchards and ruin crops by night, leaving the ruins to be discovered by innocent villagers at the dawning of the following day. Further tales tell of how athachs desecrate graveyards by exhuming graves and scattering the bones of the dead about. The motivation behind these games seems to be sheer entertainment- some athachs are unusually creative in their antics, displaying ingenuity beyond their normal capacity, as if an athach in the throes of desecration and cruelty were prone to some form of divine inspiration.  An athach is 18 feet tall and weighs 5,000 pounds. Athachs dislike other giants (and other monsters of their size) and either attack or flee from them, depending on whether the odds are in their favor. eakness-inducing poison. A group of athachs is usually a family unit, with gangs typically consisting of a group of siblings and full tribes consisting of parents and young.&lt;/p&gt;&lt;/h4&gt;&lt;/div&gt;</t>
  </si>
  <si>
    <t>Attic Whisperer</t>
  </si>
  <si>
    <t>sobs (10 ft.)</t>
  </si>
  <si>
    <t>19, touch 16, flat-footed 14</t>
  </si>
  <si>
    <t>(+4 Dex, +1 dodge, +3 natural, +1 size)</t>
  </si>
  <si>
    <t>Fort +5, Ref +6, Will +8</t>
  </si>
  <si>
    <t>bite +9 (1d4-1 plus steal breath), touch +4 melee touch  (steal voice)</t>
  </si>
  <si>
    <t>Str 9, Dex 19, Con -, Int 14, Wis 16, Cha 17</t>
  </si>
  <si>
    <t>Dodge, Improved Initiative, Weapon Finesse</t>
  </si>
  <si>
    <t>Bluff +9, Climb +8, Knowledge (history) +8, Knowledge (local) +8, Perception +12, Stealth +17</t>
  </si>
  <si>
    <t>Common (plus any 2d4 from victims)</t>
  </si>
  <si>
    <t xml:space="preserve"> any urban or ruins</t>
  </si>
  <si>
    <t>solitary, pair, or chorus (3-8)</t>
  </si>
  <si>
    <t>This thing resembles a gray, emaciated child, with cobwebs and dust for clothes and a fox skull for a head.</t>
  </si>
  <si>
    <t>Aura of Sobs (Su) All of the voices that an attic whisperer steals linger around it in an invisible but audible aura of unnerving childlike whimpers, songs, and sobs. Any living creature that enters this area loses the benefit of all bardic performances affecting it and takes a -1 penalty on all attack rolls, damage rolls, and Will saving throws.  The attic whisperer can suppress or reactivate its aura as a free action.  This aura is a sonic, mindaffecting effect.  Steal Breath (Su) A creature bit by an attic whisperer must make a DC 16 Will save or become fatigued for 1 hour.  A fatigued creature that is bitten is instead exhausted for 1 hour, and an exhausted creature falls asleep for 1 hour if bitten. The sleeper can only be roused by killing the attic whisperer or by using dispel magic, remove curse, or similar effects. The save DC is Charisma-based.  Steal Voice (Su) Any creature hit by an attic whisperer's touch must make a DC 16 Will save or lose its ability to speak for 1 hour. During that time, the creature cannot talk, cast spells with verbal components, use auditory bardic performances, or use any other ability that requires speech.  Once an attic whisperer has stolen a creature's voice, it can perfectly mimic that voice at any time, even after its victim's voice has returned, and while using that voice can speak any languages the victim knew. Those familiar with an individual's voice can make a Sense Motive check opposed by the attic whisperer's Bluff check to realize a mimicked voice is inauthentic. The save DC is Charisma-based.</t>
  </si>
  <si>
    <t>An attic whisperer spawns as the result of a lonely or neglected child's death. Rather than animating the body of the dead youth, the creature rises from an amalgam of old toys, clothing, dust, and other objects associated with the departed-icons of the child's neglect. The widely varying materials that fuse together to form these creatures lead to attic whisperers with vastly different appearances. Attic whisperers linger in the places where they were formed, typically old homes, orphanages, schools, debtors' prisons, workhouses, and similar places where children might be discarded. When an attic whisperer first forms, it does so without a skull-this does not impact the creature's abilities in any way, but it usually seeks out a small animal's skull as a form of decoration soon after it manifests.  An attic whisperers haunts shadowy, forgotten places like old buildings and dilapidated institutions, places that were once homes to both young children and subtle evils. Hiding in drafty attics and moldy basements, an attic whisperer might lie dormant for decades while the quick go about their lives-often a scant floor away. The coming of a new child, though, rekindles some hope in the creature, its animating spirits motivated by loneliness, and ever seeking comfort and companionship. Once an attic whisperer finds a potential playmate, it does all it can to ensure it will never be lonely again by attempting to lure its friend to it, singing nursery rhymes, leaving trails of old toys, or calling out in the stolen voices of other children.  Destroying an attic whisperer reduces it to its component parts, usually consisting of dusty junk left to molder in the attics of old houses, though a few items, such as china dolls, small lockets, music boxes, precious marbles, fine teacups, sculpted metal soldiers, or the like, may have some value.</t>
  </si>
  <si>
    <t>&lt;link rel="stylesheet"href="PF.css"&gt;&lt;div&gt;&lt;h2&gt;Attic Whisperer&lt;/h2&gt;&lt;h3&gt;&lt;i&gt;This thing resembles a gray, emaciated child, with cobwebs and dust for clothes and a fox skull for a head.&lt;/i&gt;&lt;/h3&gt;&lt;br&gt;&lt;/br&gt;&lt;/div&gt;&lt;div class="heading"&gt;&lt;p class="alignleft"&gt;Attic Whisperer&lt;/p&gt;&lt;p class="alignright"&gt;CR 4&lt;/p&gt;&lt;div style="clear: both;"&gt;&lt;/div&gt;&lt;/div&gt;&lt;div&gt;&lt;h5&gt;&lt;b&gt;XP &lt;/b&gt;1,200&lt;/h5&gt;&lt;h5&gt;NE Small undead &lt;/h5&gt;&lt;h5&gt;&lt;b&gt;Init &lt;/b&gt;+8; &lt;b&gt;Senses &lt;/b&gt;darkvision 60 ft.; Perception +12&lt;/h5&gt;&lt;h5&gt;&lt;b&gt;Aura &lt;/b&gt;sobs (10 ft.)&lt;/h5&gt;&lt;/div&gt;&lt;hr/&gt;&lt;div&gt;&lt;h5&gt;&lt;b&gt;DEFENSE&lt;/b&gt;&lt;/h5&gt;&lt;/div&gt;&lt;hr/&gt;&lt;div&gt;&lt;h5&gt;&lt;b&gt;AC &lt;/b&gt;19, touch 16, flat-footed 14 (+4 Dex, +1 dodge, +3 natural, +1 size)&lt;/h5&gt;&lt;h5&gt;&lt;b&gt;hp &lt;/b&gt;45 (6d8+18)&lt;/h5&gt;&lt;h5&gt;&lt;b&gt;Fort &lt;/b&gt;+5, &lt;b&gt;Ref &lt;/b&gt;+6, &lt;b&gt;Will &lt;/b&gt;+8&lt;/h5&gt;&lt;h5&gt;&lt;b&gt;Immune &lt;/b&gt;undead traits&lt;/h5&gt;&lt;/div&gt;&lt;hr/&gt;&lt;div&gt;&lt;h5&gt;&lt;b&gt;OFFENSE&lt;/b&gt;&lt;/h5&gt;&lt;/div&gt;&lt;hr/&gt;&lt;div&gt;&lt;h5&gt;&lt;b&gt;Spd &lt;/b&gt;20 ft.&lt;/h5&gt;&lt;h5&gt;&lt;b&gt;Melee &lt;/b&gt;bite +9 (1d4-1 plus steal breath), touch +4 melee touch  (steal voice)&lt;/h5&gt;&lt;h5&gt;&lt;b&gt;Space &lt;/b&gt;5 ft.; &lt;b&gt;Reach &lt;/b&gt;5 ft.&lt;/h5&gt;&lt;/div&gt;&lt;hr/&gt;&lt;div&gt;&lt;h5&gt;&lt;b&gt;STATISTICS&lt;/b&gt;&lt;/h5&gt;&lt;/div&gt;&lt;hr/&gt;&lt;div&gt;&lt;h5&gt;&lt;b&gt;Str &lt;/b&gt;9, &lt;b&gt;Dex &lt;/b&gt;19, &lt;b&gt;Con &lt;/b&gt;-, &lt;b&gt;Int &lt;/b&gt; 14, &lt;b&gt;Wis &lt;/b&gt;16, &lt;b&gt;Cha &lt;/b&gt;17&lt;/h5&gt;&lt;h5&gt;&lt;b&gt;Base Atk &lt;/b&gt;+4; &lt;b&gt;CMB &lt;/b&gt;+2; &lt;b&gt;CMD &lt;/b&gt;17&lt;/h5&gt;&lt;h5&gt;&lt;b&gt;Feats &lt;/b&gt;Dodge, Improved Initiative, Weapon Finesse&lt;/h5&gt;&lt;h5&gt;&lt;b&gt;Skills &lt;/b&gt;Bluff +9, Climb +8, Knowledge (history) +8, Knowledge (local) +8, Perception +12, Stealth +17&lt;/h5&gt;&lt;h5&gt;&lt;b&gt;Languages &lt;/b&gt;Common (plus any 2d4 from victims)&lt;/h5&gt;&lt;/div&gt;&lt;hr/&gt;&lt;div&gt;&lt;h5&gt;&lt;b&gt;ECOLOGY&lt;/b&gt;&lt;/h5&gt;&lt;/div&gt;&lt;hr/&gt;&lt;div&gt;&lt;h5&gt;&lt;b&gt;Environment &lt;/b&gt; any urban or ruins&lt;/h5&gt;&lt;h5&gt;&lt;b&gt;Organization &lt;/b&gt;solitary, pair, or chorus (3-8)&lt;/h5&gt;&lt;h5&gt;&lt;b&gt;Treasure &lt;/b&gt;incidental&lt;/h5&gt;&lt;/div&gt;&lt;hr/&gt;&lt;div&gt;&lt;h5&gt;&lt;b&gt;SPECIAL ABILITIES&lt;/b&gt;&lt;/h5&gt;&lt;/div&gt;&lt;hr/&gt;&lt;div&gt;&lt;h5&gt;&lt;b&gt;Aura of Sobs (Su)&lt;/b&gt; All of the voices that an attic whisperer steals linger around it in an invisible but audible aura of unnerving childlike whimpers, songs, and sobs. Any living creature that enters this area loses the benefit of all bardic performances affecting it and takes a -1 penalty on all attack rolls, damage rolls, and Will saving throws.  The attic whisperer can suppress or reactivate its aura as a free action.  This aura is a sonic, mindaffecting effect.  &lt;/h5&gt;&lt;h5&gt;&lt;b&gt;Steal Breath (Su)&lt;/b&gt; A creature bit by an attic whisperer must make a DC 16 Will save or become fatigued for 1 hour.  A fatigued creature that is bitten is instead exhausted for 1 hour, and an exhausted creature falls asleep for 1 hour if bitten. The sleeper can only be roused by killing the attic whisperer or by using &lt;i&gt;dispel magic&lt;/i&gt;, &lt;i&gt;remove curse&lt;/i&gt;, or similar effects. The save DC is Charisma-based.  &lt;/h5&gt;&lt;h5&gt;&lt;b&gt;Steal Voice (Su)&lt;/b&gt; Any creature hit by an attic whisperer's touch must make a DC 16 Will save or lose its ability to speak for 1 hour. During that time, the creature cannot talk, cast spells with verbal components, use auditory bardic performances, or use any other ability that requires speech.  Once an attic whisperer has stolen a creature's voice, it can perfectly mimic that voice at any time, even after its victim's voice has returned, and while using that voice can speak any languages the victim knew. Those familiar with an individual's voice can make a Sense Motive check opposed by the attic whisperer's Bluff check to realize a mimicked voice is inauthentic. The save DC is Charisma-based.&lt;/h5&gt;&lt;/div&gt;&lt;br&gt;&lt;/br&gt;&lt;div&gt;&lt;h4&gt;&lt;p&gt;&lt;p&gt;An attic whisperer spawns as the result of a lonely or neglected child's death. Rather than animating the body of the dead youth, the creature rises from an amalgam of old toys, clothing, dust, and other objects associated with the departed-icons of the child's neglect. The widely varying materials that fuse together to form these creatures lead to attic whisperers with vastly different appearances. Attic whisperers linger in the places where they were formed, typically old homes, orphanages, schools, debtors' prisons, workhouses, and similar places where children might be discarded. When an attic whisperer first forms, it does so without a skull-this does not impact the creature's abilities in any way, but it usually seeks out a small animal's skull as a form of decoration soon after it manifests.&lt;/p&gt;&lt;p&gt;An attic whisperers haunts shadowy, forgotten places like old buildings and dilapidated institutions, places that were once homes to both young children and subtle evils. Hiding in drafty attics and moldy basements, an attic whisperer might lie dormant for decades while the quick go about their lives-often a scant floor away. The coming of a new child, though, rekindles some hope in the creature, its animating spirits motivated by loneliness, and ever seeking comfort and companionship. Once an attic whisperer finds a potential playmate, it does all it can to ensure it will never be lonely again by attempting to lure its friend to it, singing nursery rhymes, leaving trails of old toys, or calling out in the stolen voices of other children.&lt;/p&gt;&lt;p&gt;Destroying an attic whisperer reduces it to its component parts, usually consisting of dusty junk left to molder in the attics of old houses, though a few items, such as china dolls, small lockets, music boxes, precious marbles, fine teacups, sculpted metal soldiers, or the like, may have some value.&lt;/p&gt;&lt;/h4&gt;&lt;/div&gt;</t>
  </si>
  <si>
    <t>Aurumvorax</t>
  </si>
  <si>
    <t>darkvision 60 ft., low-light vision, scent;  Perception +13</t>
  </si>
  <si>
    <t>23, touch 15, flat-footed 19</t>
  </si>
  <si>
    <t>(+4 Dex, +8 natural, +1 size)</t>
  </si>
  <si>
    <t>Fort +14, Ref +12, Will +7</t>
  </si>
  <si>
    <t>10/piercing or slashing</t>
  </si>
  <si>
    <t>bite +18 (1d6+5 plus grab), 4 claws +18 (1d4+5 plus grab)</t>
  </si>
  <si>
    <t>rake (4 claws +18, 1d4+5)</t>
  </si>
  <si>
    <t>Str 21, Dex 18, Con 18, Int 2, Wis 13, Cha 11</t>
  </si>
  <si>
    <t>+16 (+24 grapple)</t>
  </si>
  <si>
    <t>30 (42 vs. trip)</t>
  </si>
  <si>
    <t>Bleeding Critical, Critical Focus, Great Fortitude, Improved Initiative, Iron Will, Skill Focus (Perception)</t>
  </si>
  <si>
    <t>Perception +13, Stealth +17</t>
  </si>
  <si>
    <t xml:space="preserve"> temperate plains, hills, or forests</t>
  </si>
  <si>
    <t>Powerful muscles ripple beneath the golden fur of this small yet fearsome eight-legged beast.</t>
  </si>
  <si>
    <t>Grab (Ex) An aurumvorax can grab a foe of up to one size category larger than itself (Medium size for most aurumvoraxes). It gains a +8 racial bonus on grapple attempts rather than the normal +4 racial bonus afforded by the grab ability.</t>
  </si>
  <si>
    <t>Aurumvoraxes are very aggressive creatures, and lead solitary lives except when they mate. Adults typically claim the hunting area within a mile of their warrens, ruthlessly driving away other predators.  In addition to fresh meat, aurumvoraxes are fond of gnawing on metals (particularly gold and copper), though whether they do this to sharpen their teeth or because of some nutritional need is unknown. Aurumvorax warrens can stretch for thousands of feet, often winding deep into the earth. The avaricious appetite of aurumvoraxes has earned them the appellation "golden gorger" among dwarves, who have lost more than a few miners to the dangerous beasts.  In battle, an aurumvorax latches onto its victim with its jaws and gouges savage wounds with its claws. It rarely looses its grip before it or its foe is dead. It typically attacks the nearest living creature regardless of size, and ignores any wounds it suffers at the hands of others until its prey is dead.  A typical aurumvorax is only 3 feet long but weighs more than 200 pounds, for it is densely packed with muscle and thick, sturdy bones. Its fur is golden, while its claws are black and sharp. Its weight relative to its body size makes it a poor swimmer, and most dislike crossing water, though they can trundle along the bottom of still or slow water if necessary.  Adult aurumvoraxes are impossible to train, but their offspring are valued for training as guard beasts.  A healthy aurumvorax kit can be sold for 5,000 gp or more to a discerning buyer. Female aurumvoraxes rarely give birth to more than one offspring at a time, and are ferociously protective of their young.  An aurumvorax drags its prey back to its lair to consume at its leisure, and its bone-midden often contains valuable belongings from past kills. Uneaten precious metals, discarded gems, and well-chewed metal items can also be found in its warrens. Despite its metallic coloration, an aurumvorax is not vulnerable to attacks that target metal, such as heat metal or the touch of a rust monster-in fact, aurumvoraxes easily kill and eat rust monsters, and some dwarf clans use aurumvorax pets to protect their storehouses against them.</t>
  </si>
  <si>
    <t>&lt;link rel="stylesheet"href="PF.css"&gt;&lt;div&gt;&lt;h2&gt;Aurumvorax&lt;/h2&gt;&lt;h3&gt;&lt;i&gt;&lt;i&gt;Powerful muscles ripple beneath the golden fur of this small yet fearsome eight-legged beast.&lt;/i&gt;&lt;/i&gt;&lt;/h3&gt;&lt;br&gt;&lt;/br&gt;&lt;/div&gt;&lt;div class="heading"&gt;&lt;p class="alignleft"&gt;Aurumvorax&lt;/p&gt;&lt;p class="alignright"&gt;CR 9&lt;/p&gt;&lt;div style="clear: both;"&gt;&lt;/div&gt;&lt;/div&gt;&lt;div&gt;&lt;h5&gt;&lt;b&gt;XP &lt;/b&gt;6,400&lt;/h5&gt;&lt;h5&gt;N Small magical beast &lt;/h5&gt;&lt;h5&gt;&lt;b&gt;Init &lt;/b&gt;+8; &lt;b&gt;Senses &lt;/b&gt;darkvision 60 ft., low-light vision, scent;  Perception +13&lt;/h5&gt;&lt;/div&gt;&lt;hr/&gt;&lt;div&gt;&lt;h5&gt;&lt;b&gt;DEFENSE&lt;/b&gt;&lt;/h5&gt;&lt;/div&gt;&lt;hr/&gt;&lt;div&gt;&lt;h5&gt;&lt;b&gt;AC &lt;/b&gt;23, touch 15, flat-footed 19 (+4 Dex, +8 natural, +1 size)&lt;/h5&gt;&lt;h5&gt;&lt;b&gt;hp &lt;/b&gt;114 (12d10+48)&lt;/h5&gt;&lt;h5&gt;&lt;b&gt;Fort &lt;/b&gt;+14, &lt;b&gt;Ref &lt;/b&gt;+12, &lt;b&gt;Will &lt;/b&gt;+7&lt;/h5&gt;&lt;h5&gt;&lt;b&gt;Defensive Abilities &lt;/b&gt;ferocity; &lt;b&gt;DR &lt;/b&gt;10/piercing or slashing; &lt;b&gt;Immune &lt;/b&gt;poison; &lt;b&gt;Resist &lt;/b&gt;fire 10&lt;/h5&gt;&lt;/div&gt;&lt;hr/&gt;&lt;div&gt;&lt;h5&gt;&lt;b&gt;OFFENSE&lt;/b&gt;&lt;/h5&gt;&lt;/div&gt;&lt;hr/&gt;&lt;div&gt;&lt;h5&gt;&lt;b&gt;Spd &lt;/b&gt;30 ft., burrow 10 ft.&lt;/h5&gt;&lt;h5&gt;&lt;b&gt;Melee &lt;/b&gt;bite +18 (1d6+5 plus grab), 4 claws +18 (1d4+5 plus grab)&lt;/h5&gt;&lt;h5&gt;&lt;b&gt;Space &lt;/b&gt;5 ft.; &lt;b&gt;Reach &lt;/b&gt;5 ft.&lt;/h5&gt;&lt;h5&gt;&lt;b&gt;Special Attacks &lt;/b&gt;rake (4 claws +18, 1d4+5)&lt;/h5&gt;&lt;/div&gt;&lt;hr/&gt;&lt;div&gt;&lt;h5&gt;&lt;b&gt;STATISTICS&lt;/b&gt;&lt;/h5&gt;&lt;/div&gt;&lt;hr/&gt;&lt;div&gt;&lt;h5&gt;&lt;b&gt;Str &lt;/b&gt;21, &lt;b&gt;Dex &lt;/b&gt;18, &lt;b&gt;Con &lt;/b&gt;18, &lt;b&gt;Int &lt;/b&gt; 2, &lt;b&gt;Wis &lt;/b&gt;13, &lt;b&gt;Cha &lt;/b&gt;11&lt;/h5&gt;&lt;h5&gt;&lt;b&gt;Base Atk &lt;/b&gt;+12; &lt;b&gt;CMB &lt;/b&gt;+16 (+24 grapple); &lt;b&gt;CMD &lt;/b&gt;30 (42 vs. trip)&lt;/h5&gt;&lt;h5&gt;&lt;b&gt;Feats &lt;/b&gt;Bleeding Critical, Critical Focus, Great Fortitude, Improved Initiative, Iron Will, Skill Focus (Perception)&lt;/h5&gt;&lt;h5&gt;&lt;b&gt;Skills &lt;/b&gt;Perception +13, Stealth +17&lt;/h5&gt;&lt;/div&gt;&lt;hr/&gt;&lt;div&gt;&lt;h5&gt;&lt;b&gt;ECOLOGY&lt;/b&gt;&lt;/h5&gt;&lt;/div&gt;&lt;hr/&gt;&lt;div&gt;&lt;h5&gt;&lt;b&gt;Environment &lt;/b&gt; temperate plains, hills, or forests&lt;/h5&gt;&lt;h5&gt;&lt;b&gt;Organization &lt;/b&gt;solitary or pair&lt;/h5&gt;&lt;h5&gt;&lt;b&gt;Treasure &lt;/b&gt;standard&lt;/h5&gt;&lt;/div&gt;&lt;hr/&gt;&lt;div&gt;&lt;h5&gt;&lt;b&gt;SPECIAL ABILITIES&lt;/b&gt;&lt;/h5&gt;&lt;/div&gt;&lt;hr/&gt;&lt;div&gt;&lt;h5&gt;&lt;b&gt;Grab (Ex)&lt;/b&gt; An aurumvorax can grab a foe of up to one size category larger than itself (Medium size for most aurumvoraxes). It gains a +8 racial bonus on grapple attempts rather than the normal +4 racial bonus afforded by the grab ability.&lt;/h5&gt;&lt;/div&gt;&lt;br&gt;&lt;/br&gt;&lt;div&gt;&lt;h4&gt;&lt;p&gt;&lt;p&gt;Aurumvoraxes are very aggressive creatures, and lead solitary lives except when they mate. Adults typically claim the hunting area within a mile of their warrens, ruthlessly driving away other predators.&lt;/p&gt;&lt;p&gt;In addition to fresh meat, aurumvoraxes are fond of gnawing on metals (particularly gold and copper), though whether they do this to sharpen their teeth or because of some nutritional need is unknown. Aurumvorax warrens can stretch for thousands of feet, often winding deep into the earth. The avaricious appetite of aurumvoraxes has earned them the appellation "golden gorger" among dwarves, who have lost more than a few miners to the dangerous beasts.&lt;/p&gt;&lt;p&gt;In battle, an aurumvorax latches onto its victim with its jaws and gouges savage wounds with its claws. It rarely looses its grip before it or its foe is dead. It typically attacks the nearest living creature regardless of size, and ignores any wounds it suffers at the hands of others until its prey is dead.&lt;/p&gt;&lt;p&gt;A typical aurumvorax is only 3 feet long but weighs more than 200 pounds, for it is densely packed with muscle and thick, sturdy bones. Its fur is golden, while its claws are black and sharp. Its weight relative to its body size makes it a poor swimmer, and most dislike crossing water, though they can trundle along the bottom of still or slow water if necessary.&lt;/p&gt;&lt;p&gt;Adult aurumvoraxes are impossible to train, but their offspring are valued for training as guard beasts.&lt;/p&gt;&lt;p&gt;A healthy aurumvorax kit can be sold for 5,000 gp or more to a discerning buyer. Female aurumvoraxes rarely give birth to more than one offspring at a time, and are ferociously protective of their young.&lt;/p&gt;&lt;p&gt;An aurumvorax drags its prey back to its lair to consume at its leisure, and its bone-midden often contains valuable belongings from past kills. Uneaten precious metals, discarded gems, and well-chewed metal items can also be found in its warrens. Despite its metallic coloration, an aurumvorax is not vulnerable to attacks that target metal, such as &lt;i&gt;heat metal&lt;/i&gt; or the touch of a rust monster-in fact, aurumvoraxes easily kill and eat rust monsters, and some dwarf clans use aurumvorax pets to protect their storehouses against them.&lt;/p&gt;&lt;/h4&gt;&lt;/div&gt;</t>
  </si>
  <si>
    <t>Axiomite</t>
  </si>
  <si>
    <t>(extraplanar, lawful)</t>
  </si>
  <si>
    <t>21, touch 15, flat-footed 16</t>
  </si>
  <si>
    <t>(+4 Dex, +1 dodge, +6 natural)</t>
  </si>
  <si>
    <t>regeneration 5 (chaotic or magic)</t>
  </si>
  <si>
    <t>Fort +6, Ref +11, Will +14</t>
  </si>
  <si>
    <t>disease, electricity, mind-affecting effects</t>
  </si>
  <si>
    <t>30 ft., fly 30 ft. (good)</t>
  </si>
  <si>
    <t>+1 longsword +16/+11 (1d8+7/19-20)</t>
  </si>
  <si>
    <t>Spell-Like Abilities (CL 9th; concentration +14)  3/day-dispel chaos, haste, hold monster (DC 20), lightning bolt (DC 18), empowered order's wrath (DC 19), telekinesis (DC 20), true strike  1/day-summon inevitable (level 6, 1 zelekhut, see below), true seeing</t>
  </si>
  <si>
    <t>Str 21, Dex 19, Con 16, Int 21, Wis 20, Cha 20</t>
  </si>
  <si>
    <t>Dodge, Empower Spell-Like Ability (order's wrath), Improved Initiative, Iron Will, Mobility</t>
  </si>
  <si>
    <t>Craft (any one) +18, Diplomacy +18, Fly +8, Knowledge (any three) +15, Knowledge (planes) +18, Perception +18, Sense Motive +18, Spellcraft +18, Stealth +17, Survival +18</t>
  </si>
  <si>
    <t>Abyssal, Celestial, Common, Draconic, Infernal</t>
  </si>
  <si>
    <t>crystalline dust form</t>
  </si>
  <si>
    <t xml:space="preserve"> any (lawful plane)</t>
  </si>
  <si>
    <t>standard (+1 longsword, other treasure)</t>
  </si>
  <si>
    <t>As this lithe humanoid moves, its flesh shimmers and wavers, temporarily breaking apart into motes of shimmering light.</t>
  </si>
  <si>
    <t>Crystalline Dust Form (Su) An axiomite can shift between its solid body and one made of golden, crystalline dust as a free action once per round. In dust form, the axiomite looks like a shifting mass of glowing mathematical symbols and equations. In this form it can fly and gains the incorporeal quality; it can use spell-like abilities but cannot make physical attacks. In its solid form, an axiomite cannot fly. Both shapes are the axiomite's true form, and it does not revert to a different form if killed. A true seeing spell reveals both forms simultaneously.  Summon Inevitable (Sp) Once per day, four axiomites may join hands to summon a single zelekhut inevitable as a full-round action.</t>
  </si>
  <si>
    <t>Stewards of ancient, colossal cities on lawful planes, axiomites represent the fundamental search for order. According to their own history, the first axiomites sprang from the raw mathematical underpinnings of the cosmos long before the first gods began to stir-they are personifications of a primordial reality made flesh in an attempt to understand itself. New axiomites are formed from souls much like celestials or fiends, with spirits drawn across the planes to one of the axiomites' humming crystal monoliths, emerging later as purified creatures of law and theory.  A particular axiomite may look like any humanoid-shaped creature, though the particular form does not affect its abilities in any way. Beneath this form, all axiomites are the same-clouds of glowing, crystalline dust that constantly swirl and congeal into complex tangles of symbols and equations, making them literally creatures of pure mathematical law.  Axiomite society is broken into three divisions, each with its own duty and purpose. One devotes itself to the construction and maintenance of inevitables, another to the expansion and construction of their capital city, and the third to continuing the exploration and calculation of the laws and constants that underlie all of reality. Their leader is a gestalt mind formed by the greatest individuals of their race, forming when needed and then dispersing into its component axiomites to put the god-mind's plans into action.</t>
  </si>
  <si>
    <t>&lt;link rel="stylesheet"href="PF.css"&gt;&lt;div&gt;&lt;h2&gt;Axiomite&lt;/h2&gt;&lt;h3&gt;&lt;i&gt;As this lithe humanoid moves, its flesh shimmers and wavers, temporarily breaking apart into motes of shimmering light.&lt;/i&gt;&lt;/h3&gt;&lt;br&gt;&lt;/div&gt;&lt;div class="heading"&gt;&lt;p class="alignleft"&gt;Axiomite&lt;/p&gt;&lt;p class="alignright"&gt;CR 8&lt;/p&gt;&lt;div style="clear: both;"&gt;&lt;/div&gt;&lt;/div&gt;&lt;div&gt;&lt;h5&gt;&lt;b&gt;XP &lt;/b&gt;4,800&lt;/h5&gt;&lt;h5&gt;LN Medium outsider (extraplanar, lawful)&lt;/h5&gt;&lt;h5&gt;&lt;b&gt;Init &lt;/b&gt;+8; &lt;b&gt;Senses &lt;/b&gt;darkvision 60 ft.; Perception +18&lt;/h5&gt;&lt;/div&gt;&lt;hr/&gt;&lt;div&gt;&lt;h5&gt;&lt;b&gt;DEFENSE&lt;/b&gt;&lt;/h5&gt;&lt;/div&gt;&lt;hr/&gt;&lt;div&gt;&lt;h5&gt;&lt;b&gt;AC &lt;/b&gt;21, touch 15, flat-footed 16 (+4 Dex, +1 dodge, +6 natural)&lt;/h5&gt;&lt;h5&gt;&lt;b&gt;hp &lt;/b&gt;85 (10d10+30); regeneration 5 (chaotic or magic)&lt;/h5&gt;&lt;h5&gt;&lt;b&gt;Fort &lt;/b&gt;+6, &lt;b&gt;Ref &lt;/b&gt;+11, &lt;b&gt;Will &lt;/b&gt;+14&lt;/h5&gt;&lt;h5&gt;&lt;b&gt;DR &lt;/b&gt;10/chaotic; &lt;b&gt;Immune &lt;/b&gt;disease, electricity, mind-affecting effects; &lt;b&gt;Resist &lt;/b&gt;cold 10, fire 10; &lt;b&gt;SR &lt;/b&gt;19&lt;/h5&gt;&lt;/div&gt;&lt;hr/&gt;&lt;div&gt;&lt;h5&gt;&lt;b&gt;OFFENSE&lt;/b&gt;&lt;/h5&gt;&lt;/div&gt;&lt;hr/&gt;&lt;div&gt;&lt;h5&gt;&lt;b&gt;Spd &lt;/b&gt;30 ft., fly 30 ft. (good)&lt;/h5&gt;&lt;h5&gt;&lt;b&gt;Melee &lt;/b&gt;&lt;i&gt;&lt;i&gt;+1 longsword&lt;/i&gt;&lt;/i&gt; +16/+11 (1d8+7/19-20)&lt;/h5&gt;&lt;h5&gt;&lt;b&gt;Space &lt;/b&gt;5 ft.; &lt;b&gt;Reach &lt;/b&gt;5 ft.&lt;/h5&gt;&lt;h5&gt;&lt;b&gt;Spell-Like Abilities&lt;/b&gt; (CL 9th; concentration +14) &lt;/br&gt;3/day&amp;mdash;&lt;i&gt;dispel chaos&lt;/i&gt;, &lt;i&gt;haste&lt;/i&gt;, &lt;i&gt;hold monster&lt;/i&gt; (DC 20), &lt;i&gt;lightning bolt&lt;/i&gt; (DC 18), empowered &lt;i&gt;&lt;i&gt;order's&lt;/i&gt; wrath&lt;/i&gt; (DC 19), &lt;i&gt;telekinesis&lt;/i&gt; (DC 20), &lt;i&gt;true strike&lt;/i&gt; &lt;/br&gt;1/day&amp;mdash;summon inevitable (level 6, 1 zelekhut, see below), &lt;i&gt;true seeing&lt;/i&gt;&lt;/h5&gt;&lt;/h5&gt;&lt;/div&gt;&lt;hr/&gt;&lt;div&gt;&lt;h5&gt;&lt;b&gt;STATISTICS&lt;/b&gt;&lt;/h5&gt;&lt;/div&gt;&lt;hr/&gt;&lt;div&gt;&lt;h5&gt;&lt;b&gt;Str &lt;/b&gt;21, &lt;b&gt;Dex &lt;/b&gt;19, &lt;b&gt;Con &lt;/b&gt;16, &lt;b&gt;Int &lt;/b&gt; 21, &lt;b&gt;Wis &lt;/b&gt;20, &lt;b&gt;Cha &lt;/b&gt;20&lt;/h5&gt;&lt;h5&gt;&lt;b&gt;Base Atk &lt;/b&gt;+10; &lt;b&gt;CMB &lt;/b&gt;+15; &lt;b&gt;CMD &lt;/b&gt;30&lt;/h5&gt;&lt;h5&gt;&lt;b&gt;Feats &lt;/b&gt;Dodge, Empower Spell-Like Ability (&lt;i&gt;&lt;i&gt;order's&lt;/i&gt; wrath&lt;/i&gt;), Improved Initiative, Iron Will, Mobility&lt;/h5&gt;&lt;h5&gt;&lt;b&gt;Skills &lt;/b&gt;Craft (any one) +18, Diplomacy +18, Fly +8, Knowledge (any three) +15, Knowledge (planes) +18, Perception +18, Sense Motive +18, Spellcraft +18, Stealth +17, Survival +18&lt;/h5&gt;&lt;h5&gt;&lt;b&gt;Languages &lt;/b&gt;Abyssal, Celestial, Common, Draconic, Infernal&lt;/h5&gt;&lt;h5&gt;&lt;b&gt;SQ &lt;/b&gt;crystalline dust form&lt;/h5&gt;&lt;/div&gt;&lt;hr/&gt;&lt;div&gt;&lt;h5&gt;&lt;b&gt;ECOLOGY&lt;/b&gt;&lt;/h5&gt;&lt;/div&gt;&lt;hr/&gt;&lt;div&gt;&lt;h5&gt;&lt;b&gt;Environment &lt;/b&gt; any (lawful plane)&lt;/h5&gt;&lt;h5&gt;&lt;b&gt;Organization &lt;/b&gt;solitary, pair, or team (3-12)&lt;/h5&gt;&lt;h5&gt;&lt;b&gt;Treasure &lt;/b&gt;standard (&lt;i&gt;+1 longsword&lt;/i&gt;, other treasure)&lt;/h5&gt;&lt;/div&gt;&lt;hr/&gt;&lt;div&gt;&lt;h5&gt;&lt;b&gt;SPECIAL ABILITIES&lt;/b&gt;&lt;/h5&gt;&lt;/div&gt;&lt;hr/&gt;&lt;div&gt;&lt;/h5&gt;&lt;h5&gt;&lt;b&gt;Crystalline Dust Form (Su)&lt;/b&gt; An axiomite can shift between its solid body and one made of golden, crystalline dust as a free action once per round. In dust form, the axiomite looks like a shifting mass of glowing mathematical symbols and equations. In this form it can fly and gains the incorporeal quality; it can use spell-like abilities but cannot make physical attacks. In its solid form, an axiomite cannot fly. Both shapes are the axiomite's true form, and it does not revert to a different form if killed. A &lt;i&gt;true seeing&lt;/i&gt; spell reveals both forms simultaneously.  &lt;/h5&gt;&lt;h5&gt;&lt;b&gt;Summon Inevitable (Sp)&lt;/b&gt; Once per day, four axiomites may join hands to summon a single zelekhut inevitable as a full-round action.&lt;/h5&gt;&lt;/div&gt;&lt;br&gt;&lt;div&gt;&lt;h4&gt;&lt;p&gt;&lt;p&gt;Stewards of ancient, colossal cities on lawful planes, axiomites represent the fundamental search for order. According to their own history, the first axiomites sprang from the raw mathematical underpinnings of the cosmos long before the first gods began to stir-they are personifications of a primordial reality made flesh in an attempt to understand itself. New axiomites are formed from souls much like celestials or fiends, with spirits drawn across the planes to one of the axiomites' humming crystal monoliths, emerging later as purified creatures of law and theory.  A particular axiomite may look like any humanoid-shaped creature, though the particular form does not affect its abilities in any way. Beneath this form, all axiomites are the same-clouds of glowing, crystalline dust that constantly swirl and congeal into complex tangles of symbols and equations, making them literally creatures of pure mathematical law.  Axiomite society is broken into three divisions, each with its own duty and purpose. One devotes itself to the construction and maintenance of inevitables, another to the expansion and construction of their capital city, and the third to continuing the exploration and calculation of the laws and constants that underlie all of reality. Their leader is a gestalt mind formed by the greatest individuals of their race, forming when needed and then dispersing into its component axiomites to put the god-mind's plans into action.&lt;/p&gt;&lt;/h4&gt;&lt;/div&gt;</t>
  </si>
  <si>
    <t>Lyrakien</t>
  </si>
  <si>
    <t>darkvision 60 ft., detect evil, detect magic, low-light vision; Perception +9</t>
  </si>
  <si>
    <t>Fort +2, Ref +7, Will +6</t>
  </si>
  <si>
    <t>5/evil</t>
  </si>
  <si>
    <t>30 ft., fly 80 ft. (perfect)</t>
  </si>
  <si>
    <t>slam +2 (1d2-3)</t>
  </si>
  <si>
    <t>starlight blast</t>
  </si>
  <si>
    <t>Spell-Like Abilities (CL 3rd; concentration +8)  Constant-detect evil, detect magic, freedom of movement   At Will-dancing lights, daze (DC 15), summon instrument, ventriloquism (DC 16)   1/day-cure light wounds, lesser confusion (DC 16), silent image (DC 16)   1/week-commune (6 questions, CL 12th)</t>
  </si>
  <si>
    <t>Str 5, Dex 19, Con 12, Int 14, Wis 17, Cha 20</t>
  </si>
  <si>
    <t>Agile Maneuvers, Improved Initiative</t>
  </si>
  <si>
    <t>Acrobatics +10, Bluff +11, Diplomacy +11, Fly +16, Knowledge (any one) +8, Perception +9, Perform (any one) +11, Spellcraft +5, Stealth +18</t>
  </si>
  <si>
    <t>traveler's friend</t>
  </si>
  <si>
    <t>solitary, band (2-5), or company (6-24)</t>
  </si>
  <si>
    <t>This tiny woman has a lithe form with delicate butterf ly wings. She is surrounded by sparkling lights and gentle rainbow arcs.</t>
  </si>
  <si>
    <t>Starlight Blast (Su) As a standard action once every 1d4 rounds, a lyrakien can tap into the divine power of Elysium, unleashing a blast of holy starlight in a 5-foot burst. All creatures in this area take 1d4 points of holy damage, plus 1 point for each step their alignment deviates from chaotic good. For example, a chaotic neutral or neutral good creature would take 1d4+1 points of damage, a neutral creature would take 1d4+2 points of damage, and a lawful evil creature would take 1d4+4 points of damage. A DC 12 Reflex save negates this damage. Chaotic good creatures are unaffected by this ability. The save DC is Constitution-based.  Traveler's Friend (Su) The performances and company of a lyrakien ease the burden of travel. Once per day, a creature may spend a minute listening to a lyrakien's performance- doing so removes the effects of exhaustion and fatigue from the listener.</t>
  </si>
  <si>
    <t>Lyrakien are divine musicians and messengers, mainly in the employ of deities of travel and natural wonders. They love to explore and visit beautiful places, especially locations with excellent views of rainbows, moonlight, and the stars. Whimsical and joyous, they love contests of song, dance, and knowledge, and keep journeys happy by distracting their companions from weary feet and stale food. Mortals who please them with excellent tales and new songs may be rewarded with elaborate maps, forgotten shortcuts, or rambling directions to hidden locations that hold lost magic.  Lyrakien are light-hearted creatures, but they are very protective of breathtaking natural locations. Often called "glistenwings" by gnomes and half lings, lyrakien are frequently mistaken for fey-while they are generally friendly with true fey, their origin is the plane of Elysium. Like other azatas, they grow restless if they stay in one place too long. A chaotic good 7th-level spellcaster can gain a lyrakien as a familiar if she has the Improved Familiar feat.</t>
  </si>
  <si>
    <t>&lt;link rel="stylesheet"href="PF.css"&gt;&lt;div&gt;&lt;h2&gt;Azata, Lyrakien&lt;/h2&gt;&lt;h3&gt;&lt;i&gt;This tiny woman has a lithe form with delicate butterf ly wings. She is surrounded by sparkling lights and gentle rainbow arcs.&lt;/i&gt;&lt;/h3&gt;&lt;br&gt;&lt;/div&gt;&lt;div class="heading"&gt;&lt;p class="alignleft"&gt;Lyrakien&lt;/p&gt;&lt;p class="alignright"&gt;CR 2&lt;/p&gt;&lt;div style="clear: both;"&gt;&lt;/div&gt;&lt;/div&gt;&lt;div&gt;&lt;h5&gt;&lt;b&gt;XP &lt;/b&gt;600&lt;/h5&gt;&lt;h5&gt;CG Tiny outsider (azata, chaotic, extraplanar, good)&lt;/h5&gt;&lt;h5&gt;&lt;b&gt;Init &lt;/b&gt;+8; &lt;b&gt;Senses &lt;/b&gt;darkvision 60 ft., &lt;i&gt;detect evil&lt;/i&gt;, &lt;i&gt;detect magic&lt;/i&gt;, low-light vision; Perception +9&lt;/h5&gt;&lt;/div&gt;&lt;hr/&gt;&lt;div&gt;&lt;h5&gt;&lt;b&gt;DEFENSE&lt;/b&gt;&lt;/h5&gt;&lt;/div&gt;&lt;hr/&gt;&lt;div&gt;&lt;h5&gt;&lt;b&gt;AC &lt;/b&gt;16, touch 16, flat-footed 12 (+4 Dex, +2 size)&lt;/h5&gt;&lt;h5&gt;&lt;b&gt;hp &lt;/b&gt;19 (3d10+3)&lt;/h5&gt;&lt;h5&gt;&lt;b&gt;Fort &lt;/b&gt;+2, &lt;b&gt;Ref &lt;/b&gt;+7, &lt;b&gt;Will &lt;/b&gt;+6&lt;/h5&gt;&lt;h5&gt;&lt;b&gt;DR &lt;/b&gt;5/evil; &lt;b&gt;Immune &lt;/b&gt;electricity, petrification; &lt;b&gt;Resist &lt;/b&gt;cold 10, fire 10&lt;/h5&gt;&lt;/div&gt;&lt;hr/&gt;&lt;div&gt;&lt;h5&gt;&lt;b&gt;OFFENSE&lt;/b&gt;&lt;/h5&gt;&lt;/div&gt;&lt;hr/&gt;&lt;div&gt;&lt;h5&gt;&lt;b&gt;Spd &lt;/b&gt;30 ft., fly 80 ft. (perfect)&lt;/h5&gt;&lt;h5&gt;&lt;b&gt;Melee &lt;/b&gt;slam +2 (1d2-3)&lt;/h5&gt;&lt;h5&gt;&lt;b&gt;Space &lt;/b&gt;2-1/2 ft.; &lt;b&gt;Reach &lt;/b&gt;0 ft.&lt;/h5&gt;&lt;h5&gt;&lt;b&gt;Special Attacks &lt;/b&gt;starlight blast&lt;/h5&gt;&lt;h5&gt;&lt;b&gt;Spell-Like Abilities&lt;/b&gt; (CL 3rd; concentration +8)  &lt;/br&gt;Constant&amp;mdash;&lt;i&gt;detect evil&lt;/i&gt;, &lt;i&gt;detect magic&lt;/i&gt;, &lt;i&gt;freedom of movement&lt;/i&gt; &lt;/br&gt;At Will&amp;mdash;&lt;i&gt;dancing lights&lt;/i&gt;, &lt;i&gt;daze&lt;/i&gt; (DC 15), &lt;i&gt;summon instrument&lt;/i&gt;, &lt;i&gt;ventriloquism&lt;/i&gt; (DC 16) &lt;/br&gt;1/day&amp;mdash;&lt;i&gt;cure light wounds&lt;/i&gt;, &lt;i&gt;lesser confusion&lt;/i&gt; (DC 16), &lt;i&gt;silent image&lt;/i&gt; (DC 16) &lt;/br&gt;1/week&amp;mdash;&lt;i&gt;commune&lt;/i&gt; (6 questions, CL 12th)&lt;/h5&gt;&lt;/h5&gt;&lt;/div&gt;&lt;hr/&gt;&lt;div&gt;&lt;h5&gt;&lt;b&gt;STATISTICS&lt;/b&gt;&lt;/h5&gt;&lt;/div&gt;&lt;hr/&gt;&lt;div&gt;&lt;h5&gt;&lt;b&gt;Str &lt;/b&gt;5, &lt;b&gt;Dex &lt;/b&gt;19, &lt;b&gt;Con &lt;/b&gt;12, &lt;b&gt;Int &lt;/b&gt; 14, &lt;b&gt;Wis &lt;/b&gt;17, &lt;b&gt;Cha &lt;/b&gt;20&lt;/h5&gt;&lt;h5&gt;&lt;b&gt;Base Atk &lt;/b&gt;+3; &lt;b&gt;CMB &lt;/b&gt;+5; &lt;b&gt;CMD &lt;/b&gt;12&lt;/h5&gt;&lt;h5&gt;&lt;b&gt;Feats &lt;/b&gt;Agile Maneuvers, Improved Initiative&lt;/h5&gt;&lt;h5&gt;&lt;b&gt;Skills &lt;/b&gt;Acrobatics +10, Bluff +11, Diplomacy +11, Fly +16, Knowledge (any one) +8, Perception +9, Perform (any one) +11, Spellcraft +5, Stealth +18&lt;/h5&gt;&lt;h5&gt;&lt;b&gt;Languages &lt;/b&gt;Celestial, Draconic, Infernal; truespeech&lt;/h5&gt;&lt;h5&gt;&lt;b&gt;SQ &lt;/b&gt;traveler's friend&lt;/h5&gt;&lt;/div&gt;&lt;hr/&gt;&lt;div&gt;&lt;h5&gt;&lt;b&gt;ECOLOGY&lt;/b&gt;&lt;/h5&gt;&lt;/div&gt;&lt;hr/&gt;&lt;div&gt;&lt;h5&gt;&lt;b&gt;Environment &lt;/b&gt; any (Elysium)&lt;/h5&gt;&lt;h5&gt;&lt;b&gt;Organization &lt;/b&gt;solitary, band (2-5), or company (6-24)&lt;/h5&gt;&lt;h5&gt;&lt;b&gt;Treasure &lt;/b&gt;none&lt;/h5&gt;&lt;/div&gt;&lt;hr/&gt;&lt;div&gt;&lt;h5&gt;&lt;b&gt;SPECIAL ABILITIES&lt;/b&gt;&lt;/h5&gt;&lt;/div&gt;&lt;hr/&gt;&lt;div&gt;&lt;/h5&gt;&lt;h5&gt;&lt;b&gt;Starlight Blast (Su)&lt;/b&gt; As a standard action once every 1d4 rounds, a lyrakien can tap into the divine power of Elysium, unleashing a blast of holy starlight in a 5-foot burst. All creatures in this area take 1d4 points of holy damage, plus 1 point for each step their alignment deviates from chaotic good. For example, a chaotic neutral or neutral good creature would take 1d4+1 points of damage, a neutral creature would take 1d4+2 points of damage, and a lawful evil creature would take 1d4+4 points of damage. A DC 12 Reflex save negates this damage. Chaotic good creatures are unaffected by this ability. The save DC is Constitution-based.  &lt;/h5&gt;&lt;h5&gt;&lt;b&gt;Traveler's Friend (Su)&lt;/b&gt; The performances and company of a lyrakien ease the burden of travel. Once per day, a creature may spend a minute listening to a lyrakien's performance- doing so removes the effects of exhaustion and fatigue from the listener.&lt;/h5&gt;&lt;/div&gt;&lt;br&gt;&lt;div&gt;&lt;h4&gt;&lt;p&gt;&lt;p&gt;Lyrakien are divine musicians and messengers, mainly in the employ of deities of travel and natural wonders. They love to explore and visit beautiful places, especially locations with excellent views of rainbows, moonlight, and the stars. Whimsical and joyous, they love contests of song, dance, and knowledge, and keep journeys happy by distracting their companions from weary feet and stale food. Mortals who please them with excellent tales and new songs may be rewarded with elaborate maps, forgotten shortcuts, or rambling directions to hidden locations that hold lost magic.  Lyrakien are light-hearted creatures, but they are very protective of breathtaking natural locations. Often called "glistenwings" by gnomes and half lings, lyrakien are frequently mistaken for fey-while they are generally friendly with true fey, their origin is the plane of Elysium. Like other azatas, they grow restless if they stay in one place too long. A chaotic good 7th-level spellcaster can gain a lyrakien as a familiar if she has the Improved Familiar feat.&lt;/p&gt;&lt;/h4&gt;&lt;/div&gt;</t>
  </si>
  <si>
    <t>Brijidine</t>
  </si>
  <si>
    <t>(azata, chaotic, earth, extraplanar, fire, good)</t>
  </si>
  <si>
    <t>darkvision 60 ft., low-light vision, tremorsense 60 ft.; Perception +26</t>
  </si>
  <si>
    <t>flaming body, holy aura</t>
  </si>
  <si>
    <t>32, touch 19, flat-footed 27</t>
  </si>
  <si>
    <t>(+4 deflection, +5 Dex, +13 natural)</t>
  </si>
  <si>
    <t>(19d10+152)</t>
  </si>
  <si>
    <t>Fort +22, Ref +15, Will +21</t>
  </si>
  <si>
    <t>electricity, fire, petrification</t>
  </si>
  <si>
    <t>+1 flaming burst keen longsword +25/+20/+15/+10 (1d8+8/17-20 plus 1d6 fire and burn)</t>
  </si>
  <si>
    <t>lava blast +24 (16d6 fire plus burn and entrap)</t>
  </si>
  <si>
    <t>entrap (DC 26, instantaneous, hardness 8, hp 30), burn (2d6, DC 26), trample (1d8+7, DC 24)</t>
  </si>
  <si>
    <t>Spell-Like Abilities (CL 19th; concentration +25)  Constant-holy aura (DC 24)   At Will-flaming sphere (DC 18), heat metal (DC 18), meld into stone (self only), soften earth and stone, stone shape   5/day-cure serious wounds, flame strike (DC 21), move earth, spike stones (DC 20), stone tell, summon nature's ally V (earth and fire elementals only), wall of stone (DC 22)   3/day-earthquake, fire storm (DC 23), heal, stoneskin, wall of fire</t>
  </si>
  <si>
    <t>Str 20, Dex 21, Con 24, Int 15, Wis 18, Cha 23</t>
  </si>
  <si>
    <t>Cleave, Combat Expertise, Combat Reflexes, Critical Focus, Improved Bull Rush, Iron Will, Lunge, Power Attack, Staggering Critical, Toughness</t>
  </si>
  <si>
    <t>Craft (any one) +24, Escape Artist +27, Fly +9, Heal +26, Knowledge (nature) +24, Knowledge (planes) +24, Perception +26, Perform (oratory) +25, Sense Motive +26</t>
  </si>
  <si>
    <t>Celestial, Draconic, Ignan, Infernal, Terran; truespeech</t>
  </si>
  <si>
    <t>heat stone, obsidian blade</t>
  </si>
  <si>
    <t>solitary or team (2-5)</t>
  </si>
  <si>
    <t>double (no flammable items)</t>
  </si>
  <si>
    <t>This beautiful woman has flesh made of lava. She soars through the sky on a trail of fire.</t>
  </si>
  <si>
    <t>Flaming Body (Su) A brijidine's body is molten rock covered in dancing flames. Anyone striking a brijidine with a natural weapon or unarmed strike takes 1d6 points of fire damage. A creature that grapples a brijidine or is grappled by one takes 6d6 points of fire damage each round the grapple persists.  Heat Stone (Su) Whenever a brijidine uses her meld into stone, soften earth and stone, spike stones, stone shape, or wall of stone spell-like abilities, she can have the affected stone radiate intense heat for 1 minute. Any creature within 5 feet of the stone takes 1d6 fire damage per round.  Lava Blast (Su) A brijidine can hurl a glob of lava at a target as a standard action. This attack has a range increment of 30 feet.  Obsidian Blade (Ex) At will as a free action, a brijidine can create a blade of jagged volcanic glass that functions as a +1 flaming burst keen longsword. One round after it leaves the brijidine's grasp, the weapon decays into useless powder.</t>
  </si>
  <si>
    <t>Brijidines are passionate, powerful azatas attuned to the powers of earth and fire. They love basking in volcanoes, writing poetry, tending to sick creatures, and pursuing spicy recipes. The quickest way to befriend a brijidine is to present her with a fireproof copy of an exotic poem or a bag of rare peppers. Though their power is tied to primal destruction, they are quick-witted and love clever wordplay, whether in a sonnet or a dirty limerick.  The brijidine sees fire as a form of purity, a marked difference from its classical association with devastation and destruction. To a brijidine, the existence of hellfire is the rankest blasphemy, and while many azatas look to the demons of the Abyss as their greatest enemies, it is among the devils of Hell that most brijidines find focus for their anger. The fact that devils are immune to fire, the brijidine's greatest strength, frustrates and angers these azatas all the more, forcing them to become far more imaginative and creative in their tactics when facing such foes. A brijidine stands 5-1/2 feet tall and weighs 150 pounds.</t>
  </si>
  <si>
    <t>&lt;link rel="stylesheet"href="PF.css"&gt;&lt;div&gt;&lt;h2&gt;Azata, Brijidine&lt;/h2&gt;&lt;h3&gt;&lt;i&gt;This beautiful woman has flesh made of lava. She soars through the sky on a trail of fire.&lt;/i&gt;&lt;/h3&gt;&lt;br&gt;&lt;/div&gt;&lt;div class="heading"&gt;&lt;p class="alignleft"&gt;Brijidine&lt;/p&gt;&lt;p class="alignright"&gt;CR 17&lt;/p&gt;&lt;div style="clear: both;"&gt;&lt;/div&gt;&lt;/div&gt;&lt;div&gt;&lt;h5&gt;&lt;b&gt;XP &lt;/b&gt;102,400&lt;/h5&gt;&lt;h5&gt;CG Medium outsider (azata, chaotic, earth, extraplanar, fire, good)&lt;/h5&gt;&lt;h5&gt;&lt;b&gt;Init &lt;/b&gt;+5; &lt;b&gt;Senses &lt;/b&gt;darkvision 60 ft., low-light vision, tremorsense 60 ft.; Perception +26&lt;/h5&gt;&lt;h5&gt;&lt;b&gt;Aura &lt;/b&gt;flaming body, &lt;i&gt;holy aura&lt;/i&gt;&lt;/h5&gt;&lt;/div&gt;&lt;hr/&gt;&lt;div&gt;&lt;h5&gt;&lt;b&gt;DEFENSE&lt;/b&gt;&lt;/h5&gt;&lt;/div&gt;&lt;hr/&gt;&lt;div&gt;&lt;h5&gt;&lt;b&gt;AC &lt;/b&gt;32, touch 19, flat-footed 27 (+4 deflection, +5 Dex, +13 natural)&lt;/h5&gt;&lt;h5&gt;&lt;b&gt;hp &lt;/b&gt;256 (19d10+152)&lt;/h5&gt;&lt;h5&gt;&lt;b&gt;Fort &lt;/b&gt;+22, &lt;b&gt;Ref &lt;/b&gt;+15, &lt;b&gt;Will &lt;/b&gt;+21&lt;/h5&gt;&lt;h5&gt;&lt;b&gt;DR &lt;/b&gt;10/cold iron and evil; &lt;b&gt;Immune &lt;/b&gt;electricity, fire, petrification; &lt;b&gt;Resist &lt;/b&gt;cold 10; &lt;b&gt;SR &lt;/b&gt;28&lt;/h5&gt;&lt;h5&gt;&lt;b&gt;Weaknesses &lt;/b&gt;vulnerable to cold&lt;/h5&gt;&lt;/div&gt;&lt;hr/&gt;&lt;div&gt;&lt;h5&gt;&lt;b&gt;OFFENSE&lt;/b&gt;&lt;/h5&gt;&lt;/div&gt;&lt;hr/&gt;&lt;div&gt;&lt;h5&gt;&lt;b&gt;Spd &lt;/b&gt;40 ft., fly 60 ft. (good)&lt;/h5&gt;&lt;h5&gt;&lt;b&gt;Melee &lt;/b&gt;&lt;i&gt;&lt;i&gt;+1 flaming burst keen longsword&lt;/i&gt;&lt;/i&gt; +25/+20/+15/+10 (1d8+8/17-20 plus 1d6 fire and burn)&lt;/h5&gt;&lt;h5&gt;&lt;b&gt;Ranged &lt;/b&gt;lava blast +24 (16d6 fire plus burn and entrap)&lt;/h5&gt;&lt;h5&gt;&lt;b&gt;Space &lt;/b&gt;5 ft.; &lt;b&gt;Reach &lt;/b&gt;5 ft.&lt;/h5&gt;&lt;h5&gt;&lt;b&gt;Special Attacks &lt;/b&gt;entrap (DC 26, instantaneous, hardness 8, hp 30), burn (2d6, DC 26), trample (1d8+7, DC 24)&lt;/h5&gt;&lt;h5&gt;&lt;b&gt;Spell-Like Abilities&lt;/b&gt; (CL 19th; concentration +25)  &lt;/br&gt;Constant&amp;mdash;&lt;i&gt;holy aura&lt;/i&gt; (DC 24) &lt;/br&gt;At Will&amp;mdash;&lt;i&gt;flaming sphere&lt;/i&gt; (DC 18), &lt;i&gt;heat metal&lt;/i&gt; (DC 18), &lt;i&gt;meld into stone&lt;/i&gt; (self only), &lt;i&gt;soften earth and stone&lt;/i&gt;, &lt;i&gt;stone shape&lt;/i&gt; &lt;/br&gt;5/day&amp;mdash;&lt;i&gt;cure serious wounds&lt;/i&gt;, &lt;i&gt;flame strike&lt;/i&gt; (DC 21), &lt;i&gt;move earth&lt;/i&gt;, &lt;i&gt;spike stones&lt;/i&gt; (DC 20), &lt;i&gt;stone tell&lt;/i&gt;, &lt;i&gt;summon nature's ally V&lt;/i&gt; (earth and fire elementals only), &lt;i&gt;wall of stone&lt;/i&gt; (DC 22) &lt;/br&gt;3/day&amp;mdash;&lt;i&gt;earthquake&lt;/i&gt;, &lt;i&gt;fire storm&lt;/i&gt; (DC 23), &lt;i&gt;heal&lt;/i&gt;, &lt;i&gt;stoneskin&lt;/i&gt;, &lt;i&gt;wall of fire&lt;/i&gt;&lt;/h5&gt;&lt;/h5&gt;&lt;/div&gt;&lt;hr/&gt;&lt;div&gt;&lt;h5&gt;&lt;b&gt;STATISTICS&lt;/b&gt;&lt;/h5&gt;&lt;/div&gt;&lt;hr/&gt;&lt;div&gt;&lt;h5&gt;&lt;b&gt;Str &lt;/b&gt;20, &lt;b&gt;Dex &lt;/b&gt;21, &lt;b&gt;Con &lt;/b&gt;24, &lt;b&gt;Int &lt;/b&gt; 15, &lt;b&gt;Wis &lt;/b&gt;18, &lt;b&gt;Cha &lt;/b&gt;23&lt;/h5&gt;&lt;h5&gt;&lt;b&gt;Base Atk &lt;/b&gt;+19; &lt;b&gt;CMB &lt;/b&gt;+24; &lt;b&gt;CMD &lt;/b&gt;43&lt;/h5&gt;&lt;h5&gt;&lt;b&gt;Feats &lt;/b&gt;Cleave, Combat Expertise, Combat Reflexes, Critical Focus, Improved Bull Rush, Iron Will, Lunge, Power Attack, Staggering Critical, Toughness&lt;/h5&gt;&lt;h5&gt;&lt;b&gt;Skills &lt;/b&gt;Craft (any one) +24, Escape Artist +27, Fly +9, Heal +26, Knowledge (nature) +24, Knowledge (planes) +24, Perception +26, Perform (oratory) +25, Sense Motive +26&lt;/h5&gt;&lt;h5&gt;&lt;b&gt;Languages &lt;/b&gt;Celestial, Draconic, Ignan, Infernal, Terran; truespeech&lt;/h5&gt;&lt;h5&gt;&lt;b&gt;SQ &lt;/b&gt;heat stone, obsidian blade&lt;/h5&gt;&lt;/div&gt;&lt;hr/&gt;&lt;div&gt;&lt;h5&gt;&lt;b&gt;ECOLOGY&lt;/b&gt;&lt;/h5&gt;&lt;/div&gt;&lt;hr/&gt;&lt;div&gt;&lt;h5&gt;&lt;b&gt;Environment &lt;/b&gt; any (Elysium)&lt;/h5&gt;&lt;h5&gt;&lt;b&gt;Organization &lt;/b&gt;solitary or team (2-5)&lt;/h5&gt;&lt;h5&gt;&lt;b&gt;Treasure &lt;/b&gt;double (no flammable items)&lt;/h5&gt;&lt;/div&gt;&lt;hr/&gt;&lt;div&gt;&lt;h5&gt;&lt;b&gt;SPECIAL ABILITIES&lt;/b&gt;&lt;/h5&gt;&lt;/div&gt;&lt;hr/&gt;&lt;div&gt;&lt;/h5&gt;&lt;h5&gt;&lt;b&gt;Flaming Body (Su)&lt;/b&gt; A brijidine's body is molten rock covered in dancing flames. Anyone striking a brijidine with a natural weapon or unarmed strike takes 1d6 points of fire damage. A creature that grapples a brijidine or is grappled by one takes 6d6 points of fire damage each round the grapple persists.  &lt;/h5&gt;&lt;h5&gt;&lt;b&gt;Heat Stone (Su)&lt;/b&gt; Whenever a brijidine uses her &lt;i&gt;meld into stone&lt;/i&gt;, &lt;i&gt;soften earth and stone&lt;/i&gt;, &lt;i&gt;spike stones&lt;/i&gt;, &lt;i&gt;stone shape&lt;/i&gt;, or &lt;i&gt;wall of stone&lt;/i&gt; spell-like abilities, she can have the affected stone radiate intense heat for 1 minute. Any creature within 5 feet of the stone takes 1d6 fire damage per round.  &lt;/h5&gt;&lt;h5&gt;&lt;b&gt;Lava Blast (Su)&lt;/b&gt; A brijidine can hurl a glob of lava at a target as a standard action. This attack has a range increment of 30 feet.  &lt;/h5&gt;&lt;h5&gt;&lt;b&gt;Obsidian Blade (Ex)&lt;/b&gt; At will as a free action, a brijidine can create a blade of jagged volcanic glass that functions as a &lt;i&gt;+1 flaming burst keen longsword&lt;/i&gt;. One round after it leaves the brijidine's grasp, the weapon decays into useless powder.&lt;/h5&gt;&lt;/div&gt;&lt;br&gt;&lt;div&gt;&lt;h4&gt;&lt;p&gt;&lt;p&gt;Brijidines are passionate, powerful azatas attuned to the powers of earth and fire. They love basking in volcanoes, writing poetry, tending to sick creatures, and pursuing spicy recipes. The quickest way to befriend a brijidine is to present her with a fireproof copy of an exotic poem or a bag of rare peppers. Though their power is tied to primal destruction, they are quick-witted and love clever wordplay, whether in a sonnet or a dirty limerick.  The brijidine sees fire as a form of purity, a marked difference from its classical association with devastation and destruction. To a brijidine, the existence of hellfire is the rankest blasphemy, and while many azatas look to the demons of the Abyss as their greatest enemies, it is among the devils of Hell that most brijidines find focus for their anger. The fact that devils are immune to fire, the brijidine's greatest strength, frustrates and angers these azatas all the more, forcing them to become far more imaginative and creative in their tactics when facing such foes. A brijidine stands 5-1/2 feet tall and weighs 150 pounds.&lt;/p&gt;&lt;/h4&gt;&lt;/div&gt;</t>
  </si>
  <si>
    <t>Azer</t>
  </si>
  <si>
    <t>(+5 armor, +1 Dex, +2 natural)</t>
  </si>
  <si>
    <t>Fort +5, Ref +1, Will +4</t>
  </si>
  <si>
    <t>mwk warhammer +4 (1d8+1/x3 plus 1d6 fire)</t>
  </si>
  <si>
    <t>light hammer +3 (1d4+1 plus 1d6 fire)</t>
  </si>
  <si>
    <t>heat (1d6 fire)</t>
  </si>
  <si>
    <t>Str 13, Dex 12, Con 15, Int 12, Wis 12, Cha 9</t>
  </si>
  <si>
    <t>Acrobatics +0, Appraise +6, Climb +3, Craft (any two) +6, Knowledge (nobility) +6, Perception +6</t>
  </si>
  <si>
    <t xml:space="preserve"> any land (Plane of Fire)</t>
  </si>
  <si>
    <t>solitary, pair, team (3-6), squad (11-20 plus 2 sergeants of 3rd level and 1 leader of 3rd-6th level), or clan (30-100 plus 50% noncombatants plus 1 sergeant of 3rd level per 20 adults, 5 lieutenants of 5th level, and 3 captains of 7th level)</t>
  </si>
  <si>
    <t>standard (masterwork scale mail, masterwork warhammer, light hammer, other treasure)</t>
  </si>
  <si>
    <t>Heat ripples the air near this squat, brass-skinned humanoid. Its head and shoulders blaze with a mane of fire.</t>
  </si>
  <si>
    <t>A proud and hardworking race from the Plane of Fire, azers toil in their bronze and brass fortresses, always ready for their long, simmering war against the efreet. Azers live in a society where every member knows his place. Born into a particular duty, usually the trade of his father or mother, an azer continues this task his entire life.  A caste system further keeps azer society in line.  Nobles, ruling without question, wear decorated brass kilts as their symbol of caste, while merchants and business proprietors wear stout bronze. Copper kilts designate the working class, made up of servants, artisans, and laborers.  Able to channel heat through metal weapons and tools, azers almost never use nonmetallic weapons, and usually engage in close melee rather than using ranged attacks.  Azers frequently take prisoners, bringing them back to their fortresses and forcing them to labor for a year and a day.  The legendary City of Brass boasts an azer population over half a million strong. Most of these unfortunate azers live a life of servitude to their efreet masters. Azers subjected to this slavery still perform their duties without question, preferring to wait out their contracts or hoping their masters die or get overthrown. A dedication to order burns strong in this race, to the extent that some enslaved azers act as taskmasters over their own kin. Beyond the City of Brass, azers are free to live their own lives, often in other planar metropolises crafting goods, selling wares, and running taverns.  Azers look strikingly similar to one another to the unfamiliar eye. They are 4 feet tall, but weigh 200 pounds.</t>
  </si>
  <si>
    <t>&lt;link rel="stylesheet"href="PF.css"&gt;&lt;div&gt;&lt;h2&gt;Azer&lt;/h2&gt;&lt;h3&gt;&lt;i&gt;Heat ripples the air near this squat, brass-skinned humanoid. Its head and shoulders blaze with a mane of fire.&lt;/i&gt;&lt;/h3&gt;&lt;br&gt;&lt;/br&gt;&lt;/div&gt;&lt;div class="heading"&gt;&lt;p class="alignleft"&gt;Azer&lt;/p&gt;&lt;p class="alignright"&gt;CR 2&lt;/p&gt;&lt;div style="clear: both;"&gt;&lt;/div&gt;&lt;/div&gt;&lt;div&gt;&lt;h5&gt;&lt;b&gt;XP &lt;/b&gt;600&lt;/h5&gt;&lt;h5&gt;LN Medium outsider (extraplanar, fire)&lt;/h5&gt;&lt;h5&gt;&lt;b&gt;Init &lt;/b&gt;+1; &lt;b&gt;Senses &lt;/b&gt;darkvision 60 ft.; Perception +6&lt;/h5&gt;&lt;/div&gt;&lt;hr/&gt;&lt;div&gt;&lt;h5&gt;&lt;b&gt;DEFENSE&lt;/b&gt;&lt;/h5&gt;&lt;/div&gt;&lt;hr/&gt;&lt;div&gt;&lt;h5&gt;&lt;b&gt;AC &lt;/b&gt;18, touch 11, flat-footed 17 (+5 armor, +1 Dex, +2 natural)&lt;/h5&gt;&lt;h5&gt;&lt;b&gt;hp &lt;/b&gt;15 (2d10+4)&lt;/h5&gt;&lt;h5&gt;&lt;b&gt;Fort &lt;/b&gt;+5, &lt;b&gt;Ref &lt;/b&gt;+1, &lt;b&gt;Will &lt;/b&gt;+4&lt;/h5&gt;&lt;h5&gt;&lt;b&gt;Immune &lt;/b&gt;fire; &lt;b&gt;SR &lt;/b&gt;13&lt;/h5&gt;&lt;h5&gt;&lt;b&gt;Weaknesses &lt;/b&gt;vulnerability to cold&lt;/h5&gt;&lt;/div&gt;&lt;hr/&gt;&lt;div&gt;&lt;h5&gt;&lt;b&gt;OFFENSE&lt;/b&gt;&lt;/h5&gt;&lt;/div&gt;&lt;hr/&gt;&lt;div&gt;&lt;h5&gt;&lt;b&gt;Spd &lt;/b&gt;30 ft. (20 ft. in armor)&lt;/h5&gt;&lt;h5&gt;&lt;b&gt;Melee &lt;/b&gt;mwk warhammer +4 (1d8+1/x3 plus 1d6 fire)&lt;/h5&gt;&lt;h5&gt;&lt;b&gt;Ranged &lt;/b&gt;light hammer +3 (1d4+1 plus 1d6 fire)&lt;/h5&gt;&lt;h5&gt;&lt;b&gt;Space &lt;/b&gt;5 ft.; &lt;b&gt;Reach &lt;/b&gt;5 ft.&lt;/h5&gt;&lt;h5&gt;&lt;b&gt;Special Attacks &lt;/b&gt;heat (1d6 fire)&lt;/h5&gt;&lt;/div&gt;&lt;hr/&gt;&lt;div&gt;&lt;h5&gt;&lt;b&gt;STATISTICS&lt;/b&gt;&lt;/h5&gt;&lt;/div&gt;&lt;hr/&gt;&lt;div&gt;&lt;h5&gt;&lt;b&gt;Str &lt;/b&gt;13, &lt;b&gt;Dex &lt;/b&gt;12, &lt;b&gt;Con &lt;/b&gt;15, &lt;b&gt;Int &lt;/b&gt; 12, &lt;b&gt;Wis &lt;/b&gt;12, &lt;b&gt;Cha &lt;/b&gt;9&lt;/h5&gt;&lt;h5&gt;&lt;b&gt;Base Atk &lt;/b&gt;+2; &lt;b&gt;CMB &lt;/b&gt;+3; &lt;b&gt;CMD &lt;/b&gt;14&lt;/h5&gt;&lt;h5&gt;&lt;b&gt;Feats &lt;/b&gt;Power Attack&lt;/h5&gt;&lt;h5&gt;&lt;b&gt;Skills &lt;/b&gt;Acrobatics +0, Appraise +6, Climb +3, Craft (any two) +6, Knowledge (nobility) +6, Perception +6&lt;/h5&gt;&lt;h5&gt;&lt;b&gt;Languages &lt;/b&gt;Common, Ignan&lt;/h5&gt;&lt;/div&gt;&lt;hr/&gt;&lt;div&gt;&lt;h5&gt;&lt;b&gt;ECOLOGY&lt;/b&gt;&lt;/h5&gt;&lt;/div&gt;&lt;hr/&gt;&lt;div&gt;&lt;h5&gt;&lt;b&gt;Environment &lt;/b&gt; any land (Plane of Fire)&lt;/h5&gt;&lt;h5&gt;&lt;b&gt;Organization &lt;/b&gt;solitary, pair, team (3-6), squad (11-20 plus 2 sergeants of 3rd level and 1 leader of 3rd-6th level), or clan (30-100 plus 50% noncombatants plus 1 sergeant of 3rd level per 20 adults, 5 lieutenants of 5th level, and 3 captains of 7th level)&lt;/h5&gt;&lt;h5&gt;&lt;b&gt;Treasure &lt;/b&gt;standard (masterwork scale mail, masterwork warhammer, light hammer, other treasure)&lt;/h5&gt;&lt;/div&gt;&lt;br&gt;&lt;/br&gt;&lt;div&gt;&lt;h4&gt;&lt;p&gt;&lt;p&gt;A proud and hardworking race from the Plane of Fire, azers toil in their bronze and brass fortresses, always ready for their long, simmering war against the efreet. Azers live in a society where every member knows his place. Born into a particular duty, usually the trade of his father or mother, an azer continues this task his entire life.&lt;/p&gt;&lt;p&gt;A caste system further keeps azer society in line.&lt;/p&gt;&lt;p&gt;Nobles, ruling without question, wear decorated brass kilts as their symbol of caste, while merchants and business proprietors wear stout bronze. Copper kilts designate the working class, made up of servants, artisans, and laborers.&lt;/p&gt;&lt;p&gt;Able to channel heat through metal weapons and tools, azers almost never use nonmetallic weapons, and usually engage in close melee rather than using ranged attacks.&lt;/p&gt;&lt;p&gt;Azers frequently take prisoners, bringing them back to their fortresses and forcing them to labor for a year and a day.&lt;/p&gt;&lt;p&gt;The legendary City of Brass boasts an azer population over half a million strong. Most of these unfortunate azers live a life of servitude to their efreet masters. Azers subjected to this slavery still perform their duties without question, preferring to wait out their contracts or hoping their masters die or get overthrown. A dedication to order burns strong in this race, to the extent that some enslaved azers act as taskmasters over their own kin. Beyond the City of Brass, azers are free to live their own lives, often in other planar metropolises crafting goods, selling wares, and running taverns.&lt;/p&gt;&lt;p&gt;Azers look strikingly similar to one another to the unfamiliar eye. They are 4 feet tall, but weigh 200 pounds.&lt;/p&gt;&lt;/h4&gt;&lt;/div&gt;</t>
  </si>
  <si>
    <t>Badger</t>
  </si>
  <si>
    <t>bite +1 (1d3), 2 claws +1 (1d2)</t>
  </si>
  <si>
    <t>blood rage</t>
  </si>
  <si>
    <t>Str 10, Dex 13, Con 15, Int 2, Wis 12, Cha 6</t>
  </si>
  <si>
    <t>Escape Artist +5, Perception +5</t>
  </si>
  <si>
    <t>+4 Escape Artist</t>
  </si>
  <si>
    <t>solitary, pair, or clan (3-6)</t>
  </si>
  <si>
    <t>The squat, waddling badger trudges forth. Thrusting its flattened nose about the ground, it sniffs incessantly.</t>
  </si>
  <si>
    <t>The squat, burrowing badger is plentiful in most temperate forests. Most species are carnivorous, though some eat a variety of meat, insects, and vegetables. The badger possesses a fierceness and natural tenacity, while its stubby legs and wide, seemingly portly stature belie the creature's actual strength and speed.  A typical badger has dark brownish-gray fur highlighted with white markings, such as bands or striped masks about the eyes.  These markings are distinct and vary by species. While generally friendly, if threatened or otherwise provoked, badgers can become fierce combatants.  Once engaged with an opponent, they typically fight until slain. In combat, they fight with their sharp, needle-like teeth and long, curved claws, which they otherwise use for digging.</t>
  </si>
  <si>
    <t>&lt;link rel="stylesheet"href="PF.css"&gt;&lt;div&gt;&lt;h2&gt;Badger&lt;/h2&gt;&lt;h3&gt;&lt;i&gt;The squat, waddling badger trudges forth. Thrusting its flattened nose about the ground, it sniffs incessantly.&lt;/i&gt;&lt;/h3&gt;&lt;br&gt;&lt;/br&gt;&lt;/div&gt;&lt;div class="heading"&gt;&lt;p class="alignleft"&gt;Badger&lt;/p&gt;&lt;p class="alignright"&gt;CR 1/2&lt;/p&gt;&lt;div style="clear: both;"&gt;&lt;/div&gt;&lt;/div&gt;&lt;div&gt;&lt;h5&gt;&lt;b&gt;XP &lt;/b&gt;200&lt;/h5&gt;&lt;h5&gt;N Small animal &lt;/h5&gt;&lt;h5&gt;&lt;b&gt;Init &lt;/b&gt;+1; &lt;b&gt;Senses &lt;/b&gt;low-light vision, scent; Perception +5&lt;/h5&gt;&lt;/div&gt;&lt;hr/&gt;&lt;div&gt;&lt;h5&gt;&lt;b&gt;DEFENSE&lt;/b&gt;&lt;/h5&gt;&lt;/div&gt;&lt;hr/&gt;&lt;div&gt;&lt;h5&gt;&lt;b&gt;AC &lt;/b&gt;13, touch 12, flat-footed 12 (+1 Dex, +1 natural, +1 size)&lt;/h5&gt;&lt;h5&gt;&lt;b&gt;hp &lt;/b&gt;9 (1d8+5)&lt;/h5&gt;&lt;h5&gt;&lt;b&gt;Fort &lt;/b&gt;+4, &lt;b&gt;Ref &lt;/b&gt;+3, &lt;b&gt;Will &lt;/b&gt;+1&lt;/h5&gt;&lt;/div&gt;&lt;hr/&gt;&lt;div&gt;&lt;h5&gt;&lt;b&gt;OFFENSE&lt;/b&gt;&lt;/h5&gt;&lt;/div&gt;&lt;hr/&gt;&lt;div&gt;&lt;h5&gt;&lt;b&gt;Spd &lt;/b&gt;30 ft., burrow 10 ft.&lt;/h5&gt;&lt;h5&gt;&lt;b&gt;Melee &lt;/b&gt;bite +1 (1d3), 2 claws +1 (1d2)&lt;/h5&gt;&lt;h5&gt;&lt;b&gt;Space &lt;/b&gt;5 ft.; &lt;b&gt;Reach &lt;/b&gt;5 ft.&lt;/h5&gt;&lt;h5&gt;&lt;b&gt;Special Attacks &lt;/b&gt;blood rage&lt;/h5&gt;&lt;/div&gt;&lt;hr/&gt;&lt;div&gt;&lt;h5&gt;&lt;b&gt;STATISTICS&lt;/b&gt;&lt;/h5&gt;&lt;/div&gt;&lt;hr/&gt;&lt;div&gt;&lt;h5&gt;&lt;b&gt;Str &lt;/b&gt;10, &lt;b&gt;Dex &lt;/b&gt;13, &lt;b&gt;Con &lt;/b&gt;15, &lt;b&gt;Int &lt;/b&gt; 2, &lt;b&gt;Wis &lt;/b&gt;12, &lt;b&gt;Cha &lt;/b&gt;6&lt;/h5&gt;&lt;h5&gt;&lt;b&gt;Base Atk &lt;/b&gt;+0; &lt;b&gt;CMB &lt;/b&gt;-1; &lt;b&gt;CMD &lt;/b&gt;10 (14 vs. trip)&lt;/h5&gt;&lt;h5&gt;&lt;b&gt;Feats &lt;/b&gt;Toughness&lt;/h5&gt;&lt;h5&gt;&lt;b&gt;Skills &lt;/b&gt;Escape Artist +5, Perception +5; &lt;b&gt;Racial Modifiers &lt;/b&gt;+4 Escape Artist&lt;/h5&gt;&lt;/div&gt;&lt;hr/&gt;&lt;div&gt;&lt;h5&gt;&lt;b&gt;ECOLOGY&lt;/b&gt;&lt;/h5&gt;&lt;/div&gt;&lt;hr/&gt;&lt;div&gt;&lt;h5&gt;&lt;b&gt;Environment &lt;/b&gt; temperate forests&lt;/h5&gt;&lt;h5&gt;&lt;b&gt;Organization &lt;/b&gt;solitary, pair, or clan (3-6)&lt;/h5&gt;&lt;h5&gt;&lt;b&gt;Treasure &lt;/b&gt;incidental&lt;/h5&gt;&lt;/div&gt;&lt;br&gt;&lt;/br&gt;&lt;div&gt;&lt;h4&gt;&lt;p&gt;&lt;p&gt;The squat, burrowing badger is plentiful in most temperate forests. Most species are carnivorous, though some eat a variety of meat, insects, and vegetables. The badger possesses a fierceness and natural tenacity, while its stubby legs and wide, seemingly portly stature belie the creature's actual strength and speed.&lt;/p&gt;&lt;p&gt;A typical badger has dark brownish-gray fur highlighted with white markings, such as bands or striped masks about the eyes.&lt;/p&gt;&lt;p&gt;These markings are distinct and vary by species. While generally friendly, if threatened or otherwise provoked, badgers can become fierce combatants.&lt;/p&gt;&lt;p&gt;Once engaged with an opponent, they typically fight until slain. In combat, they fight with their sharp, needle-like teeth and long, curved claws, which they otherwise use for digging.&lt;/p&gt;&lt;/h4&gt;&lt;/div&gt;</t>
  </si>
  <si>
    <t>Badger, Dire</t>
  </si>
  <si>
    <t>Fort +6, Ref +5, Will +2</t>
  </si>
  <si>
    <t>bite +4 (1d4+2), 2 claws +4 (1d3+2)</t>
  </si>
  <si>
    <t>Str 14, Dex 15, Con 17, Int 2, Wis 12, Cha 9</t>
  </si>
  <si>
    <t>Escape Artist +6, Perception +10</t>
  </si>
  <si>
    <t>solitary, pair, or clan (3-5)</t>
  </si>
  <si>
    <t>A tremendous badger snarls and scrapes its wicked, shovel-like claws. Stocky muscles ripple beneath its streaked and shaggy fur.</t>
  </si>
  <si>
    <t>A relentless predator, the violent and territorial dire badger hunts frequently, killing and devouring a variety of easy prey such as rabbits, deer, and occasionally livestock.  These creatures are unafraid of attacking creatures larger than they are, drawing upon an almost legendary tenacity that has won them honor and respect among many races, particularly forest-dwelling gnomes.  Dire badgers reside in deep burrows and warrens dug with their monstrous claws-but unlike typical badgers, a dire badger's claws are capable of tunneling through solid rock. Dire badgers possess little patience for disturbances or interruptions. Utterly fearless creatures, when confronted they attack brutally, and if injured, they violently erupt into a killing frenzy.  Dire badgers stand 4 feet tall at the shoulder, and weigh 500 pounds.</t>
  </si>
  <si>
    <t>&lt;link rel="stylesheet"href="PF.css"&gt;&lt;div&gt;&lt;h2&gt;Dire, Badger, &lt;/h2&gt;&lt;h3&gt;&lt;i&gt;A tremendous badger snarls and scrapes its wicked, shovel-like claws. Stocky muscles ripple beneath its streaked and shaggy fur.&lt;/i&gt;&lt;/h3&gt;&lt;br&gt;&lt;/br&gt;&lt;/div&gt;&lt;div class="heading"&gt;&lt;p class="alignleft"&gt;Badger, Dire&lt;/p&gt;&lt;p class="alignright"&gt;CR 2&lt;/p&gt;&lt;div style="clear: both;"&gt;&lt;/div&gt;&lt;/div&gt;&lt;div&gt;&lt;h5&gt;&lt;b&gt;XP &lt;/b&gt;600&lt;/h5&gt;&lt;h5&gt;N Medium animal &lt;/h5&gt;&lt;h5&gt;&lt;b&gt;Init &lt;/b&gt;+6; &lt;b&gt;Senses &lt;/b&gt;low-light vision, scent; Perception +10&lt;/h5&gt;&lt;/div&gt;&lt;hr/&gt;&lt;div&gt;&lt;h5&gt;&lt;b&gt;DEFENSE&lt;/b&gt;&lt;/h5&gt;&lt;/div&gt;&lt;hr/&gt;&lt;div&gt;&lt;h5&gt;&lt;b&gt;AC &lt;/b&gt;14, touch 12, flat-footed 12 (+2 Dex, +2 natural)&lt;/h5&gt;&lt;h5&gt;&lt;b&gt;hp &lt;/b&gt;22 (3d8+9)&lt;/h5&gt;&lt;h5&gt;&lt;b&gt;Fort &lt;/b&gt;+6, &lt;b&gt;Ref &lt;/b&gt;+5, &lt;b&gt;Will &lt;/b&gt;+2&lt;/h5&gt;&lt;h5&gt;&lt;b&gt;Defensive Abilities &lt;/b&gt;ferocity&lt;/h5&gt;&lt;/div&gt;&lt;hr/&gt;&lt;div&gt;&lt;h5&gt;&lt;b&gt;OFFENSE&lt;/b&gt;&lt;/h5&gt;&lt;/div&gt;&lt;hr/&gt;&lt;div&gt;&lt;h5&gt;&lt;b&gt;Spd &lt;/b&gt;30 ft., burrow 10 ft.&lt;/h5&gt;&lt;h5&gt;&lt;b&gt;Melee &lt;/b&gt;bite +4 (1d4+2), 2 claws +4 (1d3+2)&lt;/h5&gt;&lt;h5&gt;&lt;b&gt;Space &lt;/b&gt;5 ft.; &lt;b&gt;Reach &lt;/b&gt;5 ft.&lt;/h5&gt;&lt;h5&gt;&lt;b&gt;Special Attacks &lt;/b&gt;blood rage&lt;/h5&gt;&lt;/div&gt;&lt;hr/&gt;&lt;div&gt;&lt;h5&gt;&lt;b&gt;STATISTICS&lt;/b&gt;&lt;/h5&gt;&lt;/div&gt;&lt;hr/&gt;&lt;div&gt;&lt;h5&gt;&lt;b&gt;Str &lt;/b&gt;14, &lt;b&gt;Dex &lt;/b&gt;15, &lt;b&gt;Con &lt;/b&gt;17, &lt;b&gt;Int &lt;/b&gt; 2, &lt;b&gt;Wis &lt;/b&gt;12, &lt;b&gt;Cha &lt;/b&gt;9&lt;/h5&gt;&lt;h5&gt;&lt;b&gt;Base Atk &lt;/b&gt;+2; &lt;b&gt;CMB &lt;/b&gt;+4; &lt;b&gt;CMD &lt;/b&gt;16 (20 vs. trip)&lt;/h5&gt;&lt;h5&gt;&lt;b&gt;Feats &lt;/b&gt;Improved Initiative, Skill Focus (Perception)&lt;/h5&gt;&lt;h5&gt;&lt;b&gt;Skills &lt;/b&gt;Escape Artist +6, Perception +10; &lt;b&gt;Racial Modifiers &lt;/b&gt;+4 Escape Artist&lt;/h5&gt;&lt;/div&gt;&lt;hr/&gt;&lt;div&gt;&lt;h5&gt;&lt;b&gt;ECOLOGY&lt;/b&gt;&lt;/h5&gt;&lt;/div&gt;&lt;hr/&gt;&lt;div&gt;&lt;h5&gt;&lt;b&gt;Environment &lt;/b&gt; temperate forests&lt;/h5&gt;&lt;h5&gt;&lt;b&gt;Organization &lt;/b&gt;solitary, pair, or clan (3-5)&lt;/h5&gt;&lt;h5&gt;&lt;b&gt;Treasure &lt;/b&gt;incidental&lt;/h5&gt;&lt;/div&gt;&lt;br&gt;&lt;/br&gt;&lt;div&gt;&lt;h4&gt;&lt;p&gt;&lt;p&gt;A relentless predator, the violent and territorial dire badger hunts frequently, killing and devouring a variety of easy prey such as rabbits, deer, and occasionally livestock.&lt;/p&gt;&lt;p&gt;These creatures are unafraid of attacking creatures larger than they are, drawing upon an almost legendary tenacity that has won them honor and respect among many races, particularly forest-dwelling gnomes.&lt;/p&gt;&lt;p&gt;Dire badgers reside in deep burrows and warrens dug with their monstrous claws-but unlike typical badgers, a dire badger's claws are capable of tunneling through solid rock. Dire badgers possess little patience for disturbances or interruptions. Utterly fearless creatures, when confronted they attack brutally, and if injured, they violently erupt into a killing frenzy.&lt;/p&gt;&lt;p&gt;Dire badgers stand 4 feet tall at the shoulder, and weigh 500 pounds.&lt;/p&gt;&lt;/h4&gt;&lt;/div&gt;</t>
  </si>
  <si>
    <t>Banshee</t>
  </si>
  <si>
    <t>darkvision 60 ft., hear heartbeat; Perception +31</t>
  </si>
  <si>
    <t>26, touch 26, flat-footed 14</t>
  </si>
  <si>
    <t>(+4 deflection, +11 Dex, +1 dodge)</t>
  </si>
  <si>
    <t>(19d8+76)</t>
  </si>
  <si>
    <t>Fort +10, Ref +19, Will +18</t>
  </si>
  <si>
    <t>incorporeal touch +26 (14d6 negative energy plus terror)</t>
  </si>
  <si>
    <t>wail</t>
  </si>
  <si>
    <t>Str -, Dex 32, Con -, Int 5, Wis 20, Cha 19</t>
  </si>
  <si>
    <t>Alertness, Combat Reflexes, Dodge, Improved Initiative, Iron Will, Lightning Reflexes, Mobility, Step Up, Weapon Focus (touch), Wind Stance</t>
  </si>
  <si>
    <t>Fly +19, Perception +31, Sense Motive +7</t>
  </si>
  <si>
    <t>Common, Elven</t>
  </si>
  <si>
    <t>This beautiful, ghostly elven woman glides through the air, her long hair flowing around a face knotted into a mask of rage.</t>
  </si>
  <si>
    <t>Hear Heartbeat (Ex) A banshee can sense the beating hearts of living creatures within 60 feet, as if it had the blindsight ability.  Terror (Su) A creature damaged by the banshee's touch attack must make a DC 23 Will save.  Failure means that the victim cowers in fear for 1d3 rounds. If a target is protected against fear by a dispellable effect (such as heroes' feast or mind blank), the banshee's touch attempts to dispel one such effect with greater dispel magic (CL 14th). Negative energy damage caused by a banshee's touch can only harm the living; it cannot heal undead.  This is a mind-affecting fear effect. The save DC is Charisma-based.  Wail (Su) Once per minute, a banshee may wail as a full-round action. The wail lasts until the beginning of her next turn. All creatures within 40 feet of the banshee when she begins her wail, as well as all creatures that end their turn within that radius, must make a DC 23 Fortitude save. (This save is only required once per wail.) Creatures under the effects of a fear effect take a -4 penalty on this save. Creatures that make their save are sickened for 1d6 rounds. Those that fail take 140 points of damage (as if affected by a CL 14 wail of the banshee). If a wailing banshee is damaged during a wail, she must make a Will save (DC 15 + damage taken) to maintain the wail; otherwise it ends. This is a sonic death effect. Banshee wails are supernaturally powerful, and penetrate the effect of any spell of 3rd level or lower that creates silence. The save DC is Charisma-based.</t>
  </si>
  <si>
    <t>A banshee is the enraged spirit of an elven woman who either betrayed those she loved or was herself betrayed.  Maddened by grief, a banshee visits her vengeance on all living creatures-innocent or guilty-with her fearsome touch and deadly wails.</t>
  </si>
  <si>
    <t>&lt;link rel="stylesheet"href="PF.css"&gt;&lt;div&gt;&lt;h2&gt;Banshee&lt;/h2&gt;&lt;h3&gt;&lt;i&gt;This beautiful, ghostly elven woman glides through the air, her long hair flowing around a face knotted into a mask of rage.&lt;/i&gt;&lt;/h3&gt;&lt;br&gt;&lt;/br&gt;&lt;/div&gt;&lt;div class="heading"&gt;&lt;p class="alignleft"&gt;Banshee&lt;/p&gt;&lt;p class="alignright"&gt;CR 13&lt;/p&gt;&lt;div style="clear: both;"&gt;&lt;/div&gt;&lt;/div&gt;&lt;div&gt;&lt;h5&gt;&lt;b&gt;XP &lt;/b&gt;25,600&lt;/h5&gt;&lt;h5&gt;CE Medium undead (incorporeal)&lt;/h5&gt;&lt;h5&gt;&lt;b&gt;Init &lt;/b&gt;+15; &lt;b&gt;Senses &lt;/b&gt;darkvision 60 ft., hear heartbeat; Perception +31&lt;/h5&gt;&lt;/div&gt;&lt;hr/&gt;&lt;div&gt;&lt;h5&gt;&lt;b&gt;DEFENSE&lt;/b&gt;&lt;/h5&gt;&lt;/div&gt;&lt;hr/&gt;&lt;div&gt;&lt;h5&gt;&lt;b&gt;AC &lt;/b&gt;26, touch 26, flat-footed 14 (+4 deflection, +11 Dex, +1 dodge)&lt;/h5&gt;&lt;h5&gt;&lt;b&gt;hp &lt;/b&gt;161 (19d8+76)&lt;/h5&gt;&lt;h5&gt;&lt;b&gt;Fort &lt;/b&gt;+10, &lt;b&gt;Ref &lt;/b&gt;+19, &lt;b&gt;Will &lt;/b&gt;+18&lt;/h5&gt;&lt;h5&gt;&lt;b&gt;Defensive Abilities &lt;/b&gt;incorporeal; &lt;b&gt;Immune &lt;/b&gt;undead traits&lt;/h5&gt;&lt;h5&gt;&lt;b&gt;Weaknesses &lt;/b&gt;sunlight powerlessness&lt;/h5&gt;&lt;/div&gt;&lt;hr/&gt;&lt;div&gt;&lt;h5&gt;&lt;b&gt;OFFENSE&lt;/b&gt;&lt;/h5&gt;&lt;/div&gt;&lt;hr/&gt;&lt;div&gt;&lt;h5&gt;&lt;b&gt;Spd &lt;/b&gt;fly 60 ft. (perfect)&lt;/h5&gt;&lt;h5&gt;&lt;b&gt;Melee &lt;/b&gt;incorporeal touch +26 (14d6 negative energy plus terror)&lt;/h5&gt;&lt;h5&gt;&lt;b&gt;Space &lt;/b&gt;5 ft.; &lt;b&gt;Reach &lt;/b&gt;5 ft.&lt;/h5&gt;&lt;h5&gt;&lt;b&gt;Special Attacks &lt;/b&gt;wail&lt;/h5&gt;&lt;/div&gt;&lt;hr/&gt;&lt;div&gt;&lt;h5&gt;&lt;b&gt;STATISTICS&lt;/b&gt;&lt;/h5&gt;&lt;/div&gt;&lt;hr/&gt;&lt;div&gt;&lt;h5&gt;&lt;b&gt;Str &lt;/b&gt;-, &lt;b&gt;Dex &lt;/b&gt;32, &lt;b&gt;Con &lt;/b&gt;-, &lt;b&gt;Int &lt;/b&gt; 5, &lt;b&gt;Wis &lt;/b&gt;20, &lt;b&gt;Cha &lt;/b&gt;19&lt;/h5&gt;&lt;h5&gt;&lt;b&gt;Base Atk &lt;/b&gt;+14; &lt;b&gt;CMB &lt;/b&gt;+25; &lt;b&gt;CMD &lt;/b&gt;40&lt;/h5&gt;&lt;h5&gt;&lt;b&gt;Feats &lt;/b&gt;Alertness, Combat Reflexes, Dodge, Improved Initiative, Iron Will, Lightning Reflexes, Mobility, Step Up, Weapon Focus (touch), Wind Stance&lt;/h5&gt;&lt;h5&gt;&lt;b&gt;Skills &lt;/b&gt;Fly +19, Perception +31, Sense Motive +7&lt;/h5&gt;&lt;h5&gt;&lt;b&gt;Languages &lt;/b&gt;Common, Elven&lt;/h5&gt;&lt;/div&gt;&lt;hr/&gt;&lt;div&gt;&lt;h5&gt;&lt;b&gt;ECOLOGY&lt;/b&gt;&lt;/h5&gt;&lt;/div&gt;&lt;hr/&gt;&lt;div&gt;&lt;h5&gt;&lt;b&gt;Environment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ABILITIES&lt;/b&gt;&lt;/h5&gt;&lt;/div&gt;&lt;hr/&gt;&lt;div&gt;&lt;h5&gt;&lt;b&gt;Hear Heartbeat (Ex)&lt;/b&gt; A banshee can sense the beating hearts of living creatures within 60 feet, as if it had the blindsight ability.  &lt;/h5&gt;&lt;h5&gt;&lt;b&gt;Terror (Su)&lt;/b&gt; A creature damaged by the banshee's touch attack must make a DC 23 Will save.  Failure means that the victim cowers in fear for 1d3 rounds. If a target is protected against fear by a dispellable effect (such as &lt;i&gt;heroes' feast&lt;/i&gt; or &lt;i&gt;mind&lt;/i&gt; blank), the banshee's touch attempts to dispel one such effect with &lt;i&gt;greater dispel magic&lt;/i&gt; (CL 14th). Negative energy damage caused by a banshee's touch can only harm the living; it cannot heal undead.  This is a &lt;i&gt;mind&lt;/i&gt;-affecting fear effect. The save DC is Charisma-based.  &lt;/h5&gt;&lt;h5&gt;&lt;b&gt;Wail (Su)&lt;/b&gt; Once per minute, a banshee may wail as a full-round action. The wail lasts until the beginning of her next turn. All creatures within 40 feet of the banshee when she begins her wail, as well as all creatures that end their turn within that radius, must make a DC 23 Fortitude save. (This save is only required once per wail.) Creatures under the effects of a fear effect take a -4 penalty on this save. Creatures that make their save are sickened for 1d6 rounds. Those that fail take 140 points of damage (as if affected by a CL 14 &lt;i&gt;wail of the&lt;/i&gt; banshee). If a wailing banshee is damaged during a wail, she must make a Will save (DC 15 + damage taken) to maintain the wail; otherwise it ends. This is a sonic death effect. Banshee wails are supernaturally powerful, and penetrate the effect of any spell of 3rd level or lower that creates silence. The save DC is Charisma-based.&lt;/h5&gt;&lt;/div&gt;&lt;br&gt;&lt;/br&gt;&lt;div&gt;&lt;h4&gt;&lt;p&gt;&lt;p&gt;A banshee is the enraged spirit of an elven woman who either betrayed those she loved or was herself betrayed.&lt;/p&gt;&lt;p&gt;Maddened by grief, a banshee visits her vengeance on all living creatures-innocent or guilty-with her fearsome touch and deadly wails.&lt;/p&gt;&lt;/h4&gt;&lt;/div&gt;</t>
  </si>
  <si>
    <t>Mobat</t>
  </si>
  <si>
    <t>blindsense 120 ft., low-light vision; Perception +6</t>
  </si>
  <si>
    <t>bite +6 (2d6+4)</t>
  </si>
  <si>
    <t>screech</t>
  </si>
  <si>
    <t>Str 17, Dex 15, Con 16, Int 6,  Wis 13, Cha 6</t>
  </si>
  <si>
    <t>Flyby Attack, Skill Focus (Stealth)</t>
  </si>
  <si>
    <t>Fly +8, Perception +6 (+10 when using blindsense), Stealth +5</t>
  </si>
  <si>
    <t>Undercommon (cannot speak)</t>
  </si>
  <si>
    <t xml:space="preserve"> temperate or warm forests, hills, or underground</t>
  </si>
  <si>
    <t>solitary or colony (2-8)</t>
  </si>
  <si>
    <t>This bat has a wingspan the length of two humans, over-sized ears, and a squat, upturned snout with rows of needle-like teeth.</t>
  </si>
  <si>
    <t>Screech (Su) Once per day as a standard action, a mobat can produce an ear-splitting screech that stuns non-mobats in a 20-foot-radius burst. All creatures within the area must make a DC 15 Fortitude save or be staggered for 1d3 rounds.  Other mobats and urdefhans (see page 276) are immune to this effect. This is a sonic mind-affecting effect. The save DC is Constitution-based.</t>
  </si>
  <si>
    <t>Mobats are magical giant bats with wolfish grins and immense wingspans. Survivors of a lost era, they are rarely seen beyond the dark forests and deep caves they haunt.  Although mobats are omnivores, they vastly prefer the flavor of fresh meat over that of other prey.  Mobats' fur varies in coloration, from deep auburn to almost black, and their skin is black. A mobat's wingspan is 15 feet across, and it weighs 250 pounds.</t>
  </si>
  <si>
    <t>&lt;link rel="stylesheet"href="PF.css"&gt;&lt;div&gt;&lt;h2&gt;Bat, Mobat&lt;/h2&gt;&lt;h3&gt;&lt;i&gt;This bat has a wingspan the length of two humans, over-sized ears, and a squat, upturned snout with rows of needle-like teeth.&lt;/i&gt;&lt;/h3&gt;&lt;br&gt;&lt;/br&gt;&lt;/div&gt;&lt;div class="heading"&gt;&lt;p class="alignleft"&gt;Mobat&lt;/p&gt;&lt;p class="alignright"&gt;CR 3&lt;/p&gt;&lt;div style="clear: both;"&gt;&lt;/div&gt;&lt;/div&gt;&lt;div&gt;&lt;h5&gt;&lt;b&gt;XP &lt;/b&gt;800&lt;/h5&gt;&lt;h5&gt;N Large magical beast &lt;/h5&gt;&lt;h5&gt;&lt;b&gt;Init &lt;/b&gt;+2; &lt;b&gt;Senses &lt;/b&gt;blindsense 120 ft., low-light vision; Perception +6&lt;/h5&gt;&lt;/div&gt;&lt;hr/&gt;&lt;div&gt;&lt;h5&gt;&lt;b&gt;DEFENSE&lt;/b&gt;&lt;/h5&gt;&lt;/div&gt;&lt;hr/&gt;&lt;div&gt;&lt;h5&gt;&lt;b&gt;AC &lt;/b&gt;15, touch 11, flat-footed 13 (+2 Dex, +4 natural, -1 size)&lt;/h5&gt;&lt;h5&gt;&lt;b&gt;hp &lt;/b&gt;34 (4d10+12)&lt;/h5&gt;&lt;h5&gt;&lt;b&gt;Fort &lt;/b&gt;+7, &lt;b&gt;Ref &lt;/b&gt;+6, &lt;b&gt;Will &lt;/b&gt;+2&lt;/h5&gt;&lt;/div&gt;&lt;hr/&gt;&lt;div&gt;&lt;h5&gt;&lt;b&gt;OFFENSE&lt;/b&gt;&lt;/h5&gt;&lt;/div&gt;&lt;hr/&gt;&lt;div&gt;&lt;h5&gt;&lt;b&gt;Spd &lt;/b&gt;20 ft., fly 40 ft. (good)&lt;/h5&gt;&lt;h5&gt;&lt;b&gt;Melee &lt;/b&gt;bite +6 (2d6+4)&lt;/h5&gt;&lt;h5&gt;&lt;b&gt;Space &lt;/b&gt;10 ft.; &lt;b&gt;Reach &lt;/b&gt;5 ft.&lt;/h5&gt;&lt;h5&gt;&lt;b&gt;Special Attacks &lt;/b&gt;screech&lt;/h5&gt;&lt;/div&gt;&lt;hr/&gt;&lt;div&gt;&lt;h5&gt;&lt;b&gt;STATISTICS&lt;/b&gt;&lt;/h5&gt;&lt;/div&gt;&lt;hr/&gt;&lt;div&gt;&lt;h5&gt;&lt;b&gt;Str &lt;/b&gt;17, &lt;b&gt;Dex &lt;/b&gt;15, &lt;b&gt;Con &lt;/b&gt;16, &lt;b&gt;Int &lt;/b&gt; 6,  &lt;b&gt;Wis &lt;/b&gt;13, &lt;b&gt;Cha &lt;/b&gt;6&lt;/h5&gt;&lt;h5&gt;&lt;b&gt;Base Atk &lt;/b&gt;+4; &lt;b&gt;CMB &lt;/b&gt;+8; &lt;b&gt;CMD &lt;/b&gt;20&lt;/h5&gt;&lt;h5&gt;&lt;b&gt;Feats &lt;/b&gt;Flyby Attack, Skill Focus (Stealth)&lt;/h5&gt;&lt;h5&gt;&lt;b&gt;Skills &lt;/b&gt;Fly +8, Perception +6 (+10 when using blindsense), Stealth +5; &lt;b&gt;Racial Modifiers &lt;/b&gt;+4 Perception when using blindsense&lt;/h5&gt;&lt;h5&gt;&lt;b&gt;Languages &lt;/b&gt;Undercommon (cannot speak)&lt;/h5&gt;&lt;/div&gt;&lt;hr/&gt;&lt;div&gt;&lt;h5&gt;&lt;b&gt;ECOLOGY&lt;/b&gt;&lt;/h5&gt;&lt;/div&gt;&lt;hr/&gt;&lt;div&gt;&lt;h5&gt;&lt;b&gt;Environment &lt;/b&gt; temperate or warm forests, hills, or underground&lt;/h5&gt;&lt;h5&gt;&lt;b&gt;Organization &lt;/b&gt;solitary or colony (2-8)&lt;/h5&gt;&lt;h5&gt;&lt;b&gt;Treasure &lt;/b&gt;incidental&lt;/h5&gt;&lt;/div&gt;&lt;hr/&gt;&lt;div&gt;&lt;h5&gt;&lt;b&gt;SPECIAL ABILITIES&lt;/b&gt;&lt;/h5&gt;&lt;/div&gt;&lt;hr/&gt;&lt;div&gt;&lt;h5&gt;&lt;b&gt;Screech (Su)&lt;/b&gt; Once per day as a standard action, a mobat can produce an ear-splitting screech that stuns non-mobats in a 20-foot-radius burst. All creatures within the area must make a DC 15 Fortitude save or be staggered for 1d3 rounds.  Other mobats and urdefhans (see page 276) are immune to this effect. This is a sonic mind-affecting effect. The save DC is Constitution-based.&lt;/h5&gt;&lt;/div&gt;&lt;br&gt;&lt;/br&gt;&lt;div&gt;&lt;h4&gt;&lt;p&gt;&lt;p&gt;Mobats are magical giant bats with wolfish grins and immense wingspans. Survivors of a lost era, they are rarely seen beyond the dark forests and deep caves they haunt.&lt;/p&gt;&lt;p&gt;Although mobats are omnivores, they vastly prefer the flavor of fresh meat over that of other prey.&lt;/p&gt;&lt;p&gt;Mobats' fur varies in coloration, from deep auburn to almost black, and their skin is black. A mobat's wingspan is 15 feet across, and it weighs 250 pounds.&lt;/p&gt;&lt;/h4&gt;&lt;/div&gt;</t>
  </si>
  <si>
    <t>Skaveling</t>
  </si>
  <si>
    <t>blindsense 120 ft.; Perception +14</t>
  </si>
  <si>
    <t>19, touch 13, flat-footed 15</t>
  </si>
  <si>
    <t>bite +10 (2d8+7 plus disease and paralysis)</t>
  </si>
  <si>
    <t>screech, paralysis (1d4+1 rounds, DC 16)</t>
  </si>
  <si>
    <t>Str 21, Dex 17, Con -, Int 8, Wis 15, Cha 14</t>
  </si>
  <si>
    <t>Dodge, Flyby Attack, Improved Initiative, Mobility, Skill Focus (Stealth)</t>
  </si>
  <si>
    <t>Fly +13, Perception +14 (+18 when using blindsense), Stealth +14</t>
  </si>
  <si>
    <t>This monstrously sized, undead bat has mottled, decayed flesh and eyes that smolder with an unholy green glow.</t>
  </si>
  <si>
    <t>Disease (Su) Ghoul Fever: Bite-injury; save Fort DC 16; onset 1 day; frequency 1/day; effect 1d3 Con and 1d3 Dex damage; cure 2 consecutive saves. The save DC is Charisma-based. A humanoid who dies of ghoul fever rises as a ghoul at the next midnight (Pathfinder RPG Bestiary 146).  Screech (Su) Once per day as a standard action, a skaveling can screech as a mobat, save that those who are affected are stunned for 1d3 rounds unless they make a DC 16 Fortitude save. The save DC is Charisma-based.</t>
  </si>
  <si>
    <t>Known in some circles as ghoul bats, skavelings are the hideous result of necromantic manipulation by urdefhans, who create them from mobats specially raised on diets of fungus and humanoid flesh. Upon reaching maturity, urdefhans ritually slay the bats using necrotic poisons, then raise the corpses to serve as mounts and guardians.</t>
  </si>
  <si>
    <t>&lt;link rel="stylesheet"href="PF.css"&gt;&lt;div&gt;&lt;h2&gt;Bat, Skaveling&lt;/h2&gt;&lt;h3&gt;&lt;i&gt;This monstrously sized, undead bat has mottled, decayed flesh and eyes that smolder with an unholy green glow.&lt;/i&gt;&lt;/h3&gt;&lt;br&gt;&lt;/div&gt;&lt;div class="heading"&gt;&lt;p class="alignleft"&gt;Skaveling&lt;/p&gt;&lt;p class="alignright"&gt;CR 5&lt;/p&gt;&lt;div style="clear: both;"&gt;&lt;/div&gt;&lt;/div&gt;&lt;div&gt;&lt;h5&gt;&lt;b&gt;XP &lt;/b&gt;1,600&lt;/h5&gt;&lt;h5&gt;CE Large undead &lt;/h5&gt;&lt;h5&gt;&lt;b&gt;Init &lt;/b&gt;+7; &lt;b&gt;Senses &lt;/b&gt;blindsense 120 ft.; Perception +14&lt;/h5&gt;&lt;/div&gt;&lt;hr/&gt;&lt;div&gt;&lt;h5&gt;&lt;b&gt;DEFENSE&lt;/b&gt;&lt;/h5&gt;&lt;/div&gt;&lt;hr/&gt;&lt;div&gt;&lt;h5&gt;&lt;b&gt;AC &lt;/b&gt;19, touch 13, flat-footed 15 (+3 Dex, +6 natural, -1 size)&lt;/h5&gt;&lt;h5&gt;&lt;b&gt;hp &lt;/b&gt;58 (9d8+18)&lt;/h5&gt;&lt;h5&gt;&lt;b&gt;Fort &lt;/b&gt;+5, &lt;b&gt;Ref &lt;/b&gt;+6, &lt;b&gt;Will &lt;/b&gt;+8&lt;/h5&gt;&lt;h5&gt;&lt;b&gt;Immune &lt;/b&gt;undead traits&lt;/h5&gt;&lt;/div&gt;&lt;hr/&gt;&lt;div&gt;&lt;h5&gt;&lt;b&gt;OFFENSE&lt;/b&gt;&lt;/h5&gt;&lt;/div&gt;&lt;hr/&gt;&lt;div&gt;&lt;h5&gt;&lt;b&gt;Spd &lt;/b&gt;20 ft., fly 40 ft. (good)&lt;/h5&gt;&lt;h5&gt;&lt;b&gt;Melee &lt;/b&gt;bite +10 (2d8+7 plus disease and paralysis)&lt;/h5&gt;&lt;h5&gt;&lt;b&gt;Space &lt;/b&gt;10 ft.; &lt;b&gt;Reach &lt;/b&gt;5 ft.&lt;/h5&gt;&lt;h5&gt;&lt;b&gt;Special Attacks &lt;/b&gt;screech, paralysis (1d4+1 rounds, DC 16)&lt;/h5&gt;&lt;/div&gt;&lt;hr/&gt;&lt;div&gt;&lt;h5&gt;&lt;b&gt;STATISTICS&lt;/b&gt;&lt;/h5&gt;&lt;/div&gt;&lt;hr/&gt;&lt;div&gt;&lt;h5&gt;&lt;b&gt;Str &lt;/b&gt;21, &lt;b&gt;Dex &lt;/b&gt;17, &lt;b&gt;Con &lt;/b&gt;-, &lt;b&gt;Int &lt;/b&gt; 8, &lt;b&gt;Wis &lt;/b&gt;15, &lt;b&gt;Cha &lt;/b&gt;14&lt;/h5&gt;&lt;h5&gt;&lt;b&gt;Base Atk &lt;/b&gt;+6; &lt;b&gt;CMB &lt;/b&gt;+12; &lt;b&gt;CMD &lt;/b&gt;26&lt;/h5&gt;&lt;h5&gt;&lt;b&gt;Feats &lt;/b&gt;Dodge, Flyby Attack, Improved Initiative, Mobility, Skill Focus (Stealth)&lt;/h5&gt;&lt;h5&gt;&lt;b&gt;Skills &lt;/b&gt;Fly +13, Perception +14 (+18 when using blindsense), Stealth +14; &lt;b&gt;Racial Modifiers &lt;/b&gt;+4 Perception when using blindsense&lt;/h5&gt;&lt;h5&gt;&lt;b&gt;Languages &lt;/b&gt;Undercommon&lt;/h5&gt;&lt;/div&gt;&lt;hr/&gt;&lt;div&gt;&lt;h5&gt;&lt;b&gt;ECOLOGY&lt;/b&gt;&lt;/h5&gt;&lt;/div&gt;&lt;hr/&gt;&lt;div&gt;&lt;h5&gt;&lt;b&gt;Environment &lt;/b&gt; any underground&lt;/h5&gt;&lt;h5&gt;&lt;b&gt;Organization &lt;/b&gt;solitary or colony (2-8)&lt;/h5&gt;&lt;h5&gt;&lt;b&gt;Treasure &lt;/b&gt;incidental&lt;/h5&gt;&lt;/div&gt;&lt;hr/&gt;&lt;div&gt;&lt;h5&gt;&lt;b&gt;SPECIAL ABILITIES&lt;/b&gt;&lt;/h5&gt;&lt;/div&gt;&lt;hr/&gt;&lt;div&gt;&lt;/h5&gt;&lt;h5&gt;&lt;b&gt;Disease (Su)&lt;/b&gt; &lt;i&gt;Ghoul Fever&lt;/i&gt;: Bite-injury; save Fort DC 16; &lt;i&gt;onset&lt;/i&gt; 1 day; frequency 1/day; effect 1d3 Con and 1d3 Dex damage; cure 2 consecutive saves. The save DC is Charisma-based. A humanoid who dies of ghoul fever rises as a ghoul at the next midnight (&lt;i&gt;Pathfinder RPG Bestiary&lt;/i&gt; 146).  &lt;/h5&gt;&lt;h5&gt;&lt;b&gt;Screech (Su)&lt;/b&gt; Once per day as a standard action, a skaveling can screech as a mobat, save that those who are affected are stunned for 1d3 rounds unless they make a DC 16 Fortitude save. The save DC is Charisma-based.&lt;/h5&gt;&lt;/div&gt;&lt;br&gt;&lt;div&gt;&lt;h4&gt;&lt;p&gt;&lt;p&gt;Known in some circles as ghoul bats, skavelings are the hideous result of necromantic manipulation by urdefhans, who create them from mobats specially raised on diets of fungus and humanoid flesh. Upon reaching maturity, urdefhans ritually slay the bats using necrotic poisons, then raise the corpses to serve as mounts and guardians.&lt;/p&gt;&lt;/h4&gt;&lt;/div&gt;</t>
  </si>
  <si>
    <t>Giant Bee</t>
  </si>
  <si>
    <t>13, touch 12, flatfooted 11</t>
  </si>
  <si>
    <t>Fort +4, Ref +3, Will +2</t>
  </si>
  <si>
    <t>vulnerable to smoke</t>
  </si>
  <si>
    <t>sting +2 (1d4 plus poison)</t>
  </si>
  <si>
    <t>Str 11, Dex 14, Con 13, Int -, Wis 12, Cha 9</t>
  </si>
  <si>
    <t>14 (22 vs. trip)</t>
  </si>
  <si>
    <t>Fly +6</t>
  </si>
  <si>
    <t xml:space="preserve"> temperate or warm plains</t>
  </si>
  <si>
    <t>solitary, group (2-5), or nest (6-19)</t>
  </si>
  <si>
    <t>Striking yellow and black markings and a coat of bristling hairs cover this immense bee. Its stinger is the size of a dagger blade.</t>
  </si>
  <si>
    <t>Bee</t>
  </si>
  <si>
    <t>Poison (Ex) Sting-injury; save Fort DC 12; frequency 1/round for 4 rounds; effect 1d2 Str; cure 1 save.  Vulnerable to Smoke (Ex) Smoke from particularly smoky fires or effects (such as that created by a pyrotechnics spell) causes a giant bee to become nauseated if it fails a DC 14 Fortitude save. This condition persists as long as the giant bee remains in the smoke, plus 1d4 rounds.</t>
  </si>
  <si>
    <t>Like their smaller cousins, giant bees fill their ecological niche by playing matchmaker for a vast array of flowering plant life. As a giant bee feeds on plant nectars, clumps of pollen attach to the coarse hairs covering its body and legs.  Giant bees grow to approximately 5 feet in length, with a similar wingspan. These creatures weigh 60 pounds and live in their adult form for nearly 10 years. Giant bees' stingers are not barbed like those of their diminutive counterparts, so these creatures can sting foes repeatedly and do not die after one sting.  Giant Bumblebee (CR 2) These bulky and aggressive giant bees have the advanced creature simple template. Their venom is deadly, and deals Constitution damage rather than Strength damage.</t>
  </si>
  <si>
    <t>&lt;link rel="stylesheet"href="PF.css"&gt;&lt;div&gt;&lt;h2&gt;Bee, Giant &lt;/h2&gt;&lt;h3&gt;&lt;i&gt;&lt;i&gt;Striking yellow and black markings and a coat of bristling hairs cover this immense bee. Its stinger is the size of a dagger blade.&lt;/i&gt;&lt;/i&gt;&lt;/h3&gt;&lt;br&gt;&lt;/br&gt;&lt;/div&gt;&lt;div class="heading"&gt;&lt;p class="alignleft"&gt;Giant Bee&lt;/p&gt;&lt;p class="alignright"&gt;CR 1&lt;/p&gt;&lt;div style="clear: both;"&gt;&lt;/div&gt;&lt;/div&gt;&lt;div&gt;&lt;h5&gt;&lt;b&gt;XP &lt;/b&gt;400&lt;/h5&gt;&lt;h5&gt;N Medium vermin &lt;/h5&gt;&lt;h5&gt;&lt;b&gt;Init &lt;/b&gt;+2; &lt;b&gt;Senses &lt;/b&gt;darkvision 60 ft.; Perception +1&lt;/h5&gt;&lt;/div&gt;&lt;hr/&gt;&lt;div&gt;&lt;h5&gt;&lt;b&gt;DEFENSE&lt;/b&gt;&lt;/h5&gt;&lt;/div&gt;&lt;hr/&gt;&lt;div&gt;&lt;h5&gt;&lt;b&gt;AC &lt;/b&gt;13, touch 12, flatfooted 11 (+2 Dex, +1 natural)&lt;/h5&gt;&lt;h5&gt;&lt;b&gt;hp &lt;/b&gt;16 (3d8+3)&lt;/h5&gt;&lt;h5&gt;&lt;b&gt;Fort &lt;/b&gt;+4, &lt;b&gt;Ref &lt;/b&gt;+3, &lt;b&gt;Will &lt;/b&gt;+2&lt;/h5&gt;&lt;h5&gt;&lt;b&gt;Immune &lt;/b&gt;mind-affecting effects&lt;/h5&gt;&lt;h5&gt;&lt;b&gt;Weaknesses &lt;/b&gt;vulnerable to smoke&lt;/h5&gt;&lt;/div&gt;&lt;hr/&gt;&lt;div&gt;&lt;h5&gt;&lt;b&gt;OFFENSE&lt;/b&gt;&lt;/h5&gt;&lt;/div&gt;&lt;hr/&gt;&lt;div&gt;&lt;h5&gt;&lt;b&gt;Spd &lt;/b&gt;20 ft., fly 60 ft. (good)&lt;/h5&gt;&lt;h5&gt;&lt;b&gt;Melee &lt;/b&gt;sting +2 (1d4 plus poison)&lt;/h5&gt;&lt;h5&gt;&lt;b&gt;Space &lt;/b&gt;5 ft.; &lt;b&gt;Reach &lt;/b&gt;5 ft.&lt;/h5&gt;&lt;/div&gt;&lt;hr/&gt;&lt;div&gt;&lt;h5&gt;&lt;b&gt;STATISTICS&lt;/b&gt;&lt;/h5&gt;&lt;/div&gt;&lt;hr/&gt;&lt;div&gt;&lt;h5&gt;&lt;b&gt;Str &lt;/b&gt;11, &lt;b&gt;Dex &lt;/b&gt;14, &lt;b&gt;Con &lt;/b&gt;13, &lt;b&gt;Int &lt;/b&gt; -, &lt;b&gt;Wis &lt;/b&gt;12, &lt;b&gt;Cha &lt;/b&gt;9&lt;/h5&gt;&lt;h5&gt;&lt;b&gt;Base Atk &lt;/b&gt;+2; &lt;b&gt;CMB &lt;/b&gt;+2; &lt;b&gt;CMD &lt;/b&gt;14 (22 vs. trip)&lt;/h5&gt;&lt;h5&gt;&lt;b&gt;Skills &lt;/b&gt;Fly +6&lt;/h5&gt;&lt;/div&gt;&lt;hr/&gt;&lt;div&gt;&lt;h5&gt;&lt;b&gt;ECOLOGY&lt;/b&gt;&lt;/h5&gt;&lt;/div&gt;&lt;hr/&gt;&lt;div&gt;&lt;h5&gt;&lt;b&gt;Environment &lt;/b&gt; temperate or warm plains&lt;/h5&gt;&lt;h5&gt;&lt;b&gt;Organization &lt;/b&gt;solitary, group (2-5), or nest (6-19)&lt;/h5&gt;&lt;h5&gt;&lt;b&gt;Treasure &lt;/b&gt;incidental&lt;/h5&gt;&lt;/div&gt;&lt;hr/&gt;&lt;div&gt;&lt;h5&gt;&lt;b&gt;SPECIAL ABILITIES&lt;/b&gt;&lt;/h5&gt;&lt;/div&gt;&lt;hr/&gt;&lt;div&gt;&lt;h5&gt;&lt;b&gt;Poison (Ex)&lt;/b&gt; Sting-injury; &lt;i&gt;save&lt;/i&gt; Fort DC 12; &lt;i&gt;frequency&lt;/i&gt; 1/round for 4 rounds; &lt;i&gt;effect&lt;/i&gt; 1d2 Str; &lt;i&gt;cure&lt;/i&gt; 1 &lt;i&gt;save&lt;/i&gt;.  &lt;/h5&gt;&lt;h5&gt;&lt;b&gt;Vulnerable to Smoke (Ex)&lt;/b&gt; Smoke from particularly smoky fires or effects (such as that created by a &lt;i&gt;pyrotechnics&lt;/i&gt; spell) causes a giant bee to become nauseated if it fails a DC 14 Fortitude save. This condition persists as long as the giant bee remains in the smoke, plus 1d4 rounds.&lt;/h5&gt;&lt;/div&gt;&lt;br&gt;&lt;/br&gt;&lt;div&gt;&lt;h4&gt;&lt;p&gt;&lt;p&gt;Like their smaller cousins, giant bees fill their ecological niche by playing matchmaker for a vast array of flowering plant life. As a giant bee feeds on plant nectars, clumps of pollen attach to the coarse hairs covering its body and legs.&lt;/p&gt;&lt;p&gt;Giant bees grow to approximately 5 feet in length, with a similar wingspan. These creatures weigh 60 pounds and live in their adult form for nearly 10 years. Giant bees' stingers are not barbed like those of their diminutive counterparts, so these creatures can sting foes repeatedly and do not die after one sting.&lt;/p&gt;&lt;p&gt;Giant Bumblebee (CR 2) These bulky and aggressive giant bees have the advanced creature simple template. Their venom is deadly, and deals Constitution damage rather than Strength damage.&lt;/p&gt;&lt;/h4&gt;&lt;/div&gt;</t>
  </si>
  <si>
    <t>Giant Queen Bee</t>
  </si>
  <si>
    <t>Fort +9, Ref +2, Will +3</t>
  </si>
  <si>
    <t>sting +8 (1d8+6 plus poison)</t>
  </si>
  <si>
    <t>Str 19, Dex 11, Con 18, Int -, Wis 12, Cha 13</t>
  </si>
  <si>
    <t>Fly +2</t>
  </si>
  <si>
    <t>solitary or colony (1 queen and 3-18 giant bees)</t>
  </si>
  <si>
    <t>incidental (royal jelly)</t>
  </si>
  <si>
    <t>This giant bee is as large as a horse and unusually fat, with light brown stripes on her body.</t>
  </si>
  <si>
    <t>Poison (Ex) Sting-injury; save Fort DC 17; frequency 1/round for 4 rounds; effect 1d2 Con; cure 2 consecutive saves.</t>
  </si>
  <si>
    <t>Bulbous and robust in comparison to others of the same species, giant queen bees are immense, fertile females, easily identified by their larger size and lighter stripes. They grow to 12 feet in length and weigh 140 pounds. Royal Jelly When a hive of bees needs a new queen to replace one that has died, they feed specially selected larvae royal jelly to trigger the larvae's transformation into new queens. The first queen to hatch then kills any other new queens. Royal jelly has remarkable effects on other creatures if eaten. A pound of royal jelly provides enough nourishment for a full day, and grants a +4 resistance bonus on all saving throws against disease for the next 24 hours. If a creature sleeps enough to heal damage within 24 hours of eating at least a pound of royal jelly, it heals twice the hit points and ability damage as it otherwise would. A typical bee hive contains 2d6 pounds of royal jelly-a single pound sells for 100 gp.</t>
  </si>
  <si>
    <t>&lt;link rel="stylesheet"href="PF.css"&gt;&lt;div&gt;&lt;h2&gt;Bee, Giant Queen &lt;/h2&gt;&lt;h3&gt;&lt;i&gt;This giant bee is as large as a horse and unusually fat, with light brown stripes on her body.&lt;/i&gt;&lt;/h3&gt;&lt;br&gt;&lt;/br&gt;&lt;/div&gt;&lt;div class="heading"&gt;&lt;p class="alignleft"&gt;Giant Queen Bee&lt;/p&gt;&lt;p class="alignright"&gt;CR 5&lt;/p&gt;&lt;div style="clear: both;"&gt;&lt;/div&gt;&lt;/div&gt;&lt;div&gt;&lt;h5&gt;&lt;b&gt;XP &lt;/b&gt;1,600&lt;/h5&gt;&lt;h5&gt;N Large vermin &lt;/h5&gt;&lt;h5&gt;&lt;b&gt;Init &lt;/b&gt;+0; &lt;b&gt;Senses &lt;/b&gt;darkvision 60 ft.; Perception +1&lt;/h5&gt;&lt;/div&gt;&lt;hr/&gt;&lt;div&gt;&lt;h5&gt;&lt;b&gt;DEFENSE&lt;/b&gt;&lt;/h5&gt;&lt;/div&gt;&lt;hr/&gt;&lt;div&gt;&lt;h5&gt;&lt;b&gt;AC &lt;/b&gt;17, touch 9, flat-footed 17 (+8 natural, -1 size)&lt;/h5&gt;&lt;h5&gt;&lt;b&gt;hp &lt;/b&gt;59 (7d8+28)&lt;/h5&gt;&lt;h5&gt;&lt;b&gt;Fort &lt;/b&gt;+9, &lt;b&gt;Ref &lt;/b&gt;+2, &lt;b&gt;Will &lt;/b&gt;+3&lt;/h5&gt;&lt;h5&gt;&lt;b&gt;Immune &lt;/b&gt;mindaffecting effects&lt;/h5&gt;&lt;h5&gt;&lt;b&gt;Weaknesses &lt;/b&gt;vulnerable to smoke&lt;/h5&gt;&lt;/div&gt;&lt;hr/&gt;&lt;div&gt;&lt;h5&gt;&lt;b&gt;OFFENSE&lt;/b&gt;&lt;/h5&gt;&lt;/div&gt;&lt;hr/&gt;&lt;div&gt;&lt;h5&gt;&lt;b&gt;Spd &lt;/b&gt;20 ft., fly 60 ft. (good)&lt;/h5&gt;&lt;h5&gt;&lt;b&gt;Melee &lt;/b&gt;sting +8 (1d8+6 plus poison)&lt;/h5&gt;&lt;h5&gt;&lt;b&gt;Space &lt;/b&gt;10 ft.; &lt;b&gt;Reach &lt;/b&gt;5 ft.&lt;/h5&gt;&lt;/div&gt;&lt;hr/&gt;&lt;div&gt;&lt;h5&gt;&lt;b&gt;STATISTICS&lt;/b&gt;&lt;/h5&gt;&lt;/div&gt;&lt;hr/&gt;&lt;div&gt;&lt;h5&gt;&lt;b&gt;Str &lt;/b&gt;19, &lt;b&gt;Dex &lt;/b&gt;11, &lt;b&gt;Con &lt;/b&gt;18, &lt;b&gt;Int &lt;/b&gt; -, &lt;b&gt;Wis &lt;/b&gt;12, &lt;b&gt;Cha &lt;/b&gt;13&lt;/h5&gt;&lt;h5&gt;&lt;b&gt;Base Atk &lt;/b&gt;+5; &lt;b&gt;CMB &lt;/b&gt;+10; &lt;b&gt;CMD &lt;/b&gt;20 (28 vs. trip)&lt;/h5&gt;&lt;h5&gt;&lt;b&gt;Skills &lt;/b&gt;Fly +2&lt;/h5&gt;&lt;/div&gt;&lt;hr/&gt;&lt;div&gt;&lt;h5&gt;&lt;b&gt;ECOLOGY&lt;/b&gt;&lt;/h5&gt;&lt;/div&gt;&lt;hr/&gt;&lt;div&gt;&lt;h5&gt;&lt;b&gt;Environment &lt;/b&gt; temperate or warm plains&lt;/h5&gt;&lt;h5&gt;&lt;b&gt;Organization &lt;/b&gt;solitary or colony (1 queen and 3-18 giant bees)&lt;/h5&gt;&lt;h5&gt;&lt;b&gt;Treasure &lt;/b&gt;incidental (royal jelly)&lt;/h5&gt;&lt;/div&gt;&lt;hr/&gt;&lt;div&gt;&lt;h5&gt;&lt;b&gt;SPECIAL ABILITIES&lt;/b&gt;&lt;/h5&gt;&lt;/div&gt;&lt;hr/&gt;&lt;div&gt;&lt;h5&gt;&lt;b&gt;Poison (Ex)&lt;/b&gt; Sting-injury; &lt;i&gt;save&lt;/i&gt; Fort DC 17; &lt;i&gt;frequency&lt;/i&gt; 1/round for 4 rounds; &lt;i&gt;effect&lt;/i&gt; 1d2 Con; &lt;i&gt;cure&lt;/i&gt; 2 consecutive &lt;i&gt;save&lt;/i&gt;s.&lt;/h5&gt;&lt;/div&gt;&lt;br&gt;&lt;/br&gt;&lt;div&gt;&lt;h4&gt;&lt;p&gt;&lt;p&gt;Bulbous and robust in comparison to others of the same species, giant queen bees are immense, fertile females, easily identified by their larger size and lighter stripes.&lt;/p&gt;&lt;p&gt;They grow to 12 feet in length and weigh 140 pounds.&lt;/p&gt;&lt;p&gt;&lt;b&gt;Royal Jelly&lt;/b&gt;&lt;br&gt; When a hive of bees needs a new queen to replace one that has died, they feed specially selected larvae royal jelly to trigger the larvae's transformation into new queens. The first queen to hatch then kills any other new queens.&lt;/p&gt;&lt;p&gt;Royal jelly has remarkable effects on other creatures if eaten. A pound of royal jelly provides enough nourishment for a full day, and grants a +4 resistance bonus on all saving throws against disease for the next 24 hours. If a creature sleeps enough to heal damage within 24 hours of eating at least a pound of royal jelly, it heals twice the hit points and ability damage as it otherwise would. A typical bee hive contains 2d6 pounds of royal jelly-a single pound sells for 100 gp.&lt;/p&gt;&lt;/h4&gt;&lt;/div&gt;</t>
  </si>
  <si>
    <t>Goliath Stag Beetle</t>
  </si>
  <si>
    <t>(+13 natural, -2 size)</t>
  </si>
  <si>
    <t>(11d8+55)</t>
  </si>
  <si>
    <t>Fort +12, Ref +3, Will +3</t>
  </si>
  <si>
    <t>bite +17 (3d8+16)</t>
  </si>
  <si>
    <t>trample (3d8+16, DC 26)</t>
  </si>
  <si>
    <t>Str 32, Dex 10, Con 21, Int -, Wis 10, Cha 4</t>
  </si>
  <si>
    <t>31 (39 vs. trip)</t>
  </si>
  <si>
    <t>Fly -8</t>
  </si>
  <si>
    <t>This massive beetle is the size of a small house. Its immense, horn-like mandibles clash with a hungry fervor.</t>
  </si>
  <si>
    <t>Making its home in tropical and subtropical forests across the globe, the goliath beetle is among the largest species of giant beetle. While its diminutive cousins are primarily herbivores, the goliath stag beetle is carnivorous, hunting herd animals, humanoids, and even giants with ease. They typically use their trample attack against creatures smaller than themselves, returning after this punishing assault to pick off anything that's still moving with swift and deadly bites.  A goliath stag beetle is 25 feet long and weighs 8,000 pounds.</t>
  </si>
  <si>
    <t>&lt;link rel="stylesheet"href="PF.css"&gt;&lt;div&gt;&lt;h2&gt;Beetle, Goliath Stag&lt;/h2&gt;&lt;h3&gt;&lt;i&gt;This massive beetle is the size of a small house. Its immense, horn-like mandibles clash with a hungry fervor.&lt;/i&gt;&lt;/h3&gt;&lt;br&gt;&lt;/div&gt;&lt;div class="heading"&gt;&lt;p class="alignleft"&gt;Goliath Stag Beetle&lt;/p&gt;&lt;p class="alignright"&gt;CR 8&lt;/p&gt;&lt;div style="clear: both;"&gt;&lt;/div&gt;&lt;/div&gt;&lt;div&gt;&lt;h5&gt;&lt;b&gt;XP &lt;/b&gt;4,800&lt;/h5&gt;&lt;h5&gt;N Huge vermin &lt;/h5&gt;&lt;h5&gt;&lt;b&gt;Init &lt;/b&gt;+0; &lt;b&gt;Senses &lt;/b&gt;darkvision 60 ft.; Perception +0&lt;/h5&gt;&lt;/div&gt;&lt;hr/&gt;&lt;div&gt;&lt;h5&gt;&lt;b&gt;DEFENSE&lt;/b&gt;&lt;/h5&gt;&lt;/div&gt;&lt;hr/&gt;&lt;div&gt;&lt;h5&gt;&lt;b&gt;AC &lt;/b&gt;21, touch 8, flat-footed 21 (+13 natural, -2 size)&lt;/h5&gt;&lt;h5&gt;&lt;b&gt;hp &lt;/b&gt;104 (11d8+55)&lt;/h5&gt;&lt;h5&gt;&lt;b&gt;Fort &lt;/b&gt;+12, &lt;b&gt;Ref &lt;/b&gt;+3, &lt;b&gt;Will &lt;/b&gt;+3&lt;/h5&gt;&lt;h5&gt;&lt;b&gt;Immune &lt;/b&gt;mind-affecting effects&lt;/h5&gt;&lt;/div&gt;&lt;hr/&gt;&lt;div&gt;&lt;h5&gt;&lt;b&gt;OFFENSE&lt;/b&gt;&lt;/h5&gt;&lt;/div&gt;&lt;hr/&gt;&lt;div&gt;&lt;h5&gt;&lt;b&gt;Spd &lt;/b&gt;30 ft., fly 30 ft. (poor)&lt;/h5&gt;&lt;h5&gt;&lt;b&gt;Melee &lt;/b&gt;bite +17 (3d8+16)&lt;/h5&gt;&lt;h5&gt;&lt;b&gt;Space &lt;/b&gt;15 ft.; &lt;b&gt;Reach &lt;/b&gt;10 ft.&lt;/h5&gt;&lt;h5&gt;&lt;b&gt;Special Attacks &lt;/b&gt;trample (3d8+16, DC 26)&lt;/h5&gt;&lt;/div&gt;&lt;hr/&gt;&lt;div&gt;&lt;h5&gt;&lt;b&gt;STATISTICS&lt;/b&gt;&lt;/h5&gt;&lt;/div&gt;&lt;hr/&gt;&lt;div&gt;&lt;h5&gt;&lt;b&gt;Str &lt;/b&gt;32, &lt;b&gt;Dex &lt;/b&gt;10, &lt;b&gt;Con &lt;/b&gt;21, &lt;b&gt;Int &lt;/b&gt; -, &lt;b&gt;Wis &lt;/b&gt;10, &lt;b&gt;Cha &lt;/b&gt;4&lt;/h5&gt;&lt;h5&gt;&lt;b&gt;Base Atk &lt;/b&gt;+8; &lt;b&gt;CMB &lt;/b&gt;+21; &lt;b&gt;CMD &lt;/b&gt;31 (39 vs. trip)&lt;/h5&gt;&lt;h5&gt;&lt;b&gt;Skills &lt;/b&gt;Fly -8&lt;/h5&gt;&lt;/div&gt;&lt;hr/&gt;&lt;div&gt;&lt;h5&gt;&lt;b&gt;ECOLOGY&lt;/b&gt;&lt;/h5&gt;&lt;/div&gt;&lt;hr/&gt;&lt;div&gt;&lt;h5&gt;&lt;b&gt;Environment &lt;/b&gt; warm forests or plains&lt;/h5&gt;&lt;h5&gt;&lt;b&gt;Organization &lt;/b&gt;solitary, pair, or herd (3-8)&lt;/h5&gt;&lt;h5&gt;&lt;b&gt;Treasure &lt;/b&gt;none&lt;/h5&gt;&lt;/div&gt;&lt;br&gt;&lt;div&gt;&lt;h4&gt;&lt;p&gt;&lt;p&gt;Making its home in tropical and subtropical forests across the globe, the goliath beetle is among the largest species of giant beetle. While its diminutive cousins are primarily herbivores, the goliath stag beetle is carnivorous, hunting herd animals, humanoids, and even giants with ease. They typically use their trample attack against creatures smaller than themselves, returning after this punishing assault to pick off anything that's still moving with swift and deadly bites.  A goliath stag beetle is 25 feet long and weighs 8,000 pounds.&lt;/p&gt;&lt;/h4&gt;&lt;/div&gt;</t>
  </si>
  <si>
    <t>Slicer Beetle</t>
  </si>
  <si>
    <t>40 ft., fly 20 ft. (poor)</t>
  </si>
  <si>
    <t>bite +8 (2d6+7/19-20)</t>
  </si>
  <si>
    <t>crippling bite</t>
  </si>
  <si>
    <t>Str 21, Dex 11, Con 15, Int -, Wis 10, Cha 6</t>
  </si>
  <si>
    <t>compression</t>
  </si>
  <si>
    <t>solitary or cluster (2-5)</t>
  </si>
  <si>
    <t>This squat but nevertheless large beetle moves with a swift scuttling motion. Its mandibles appear to be remarkably sharp.</t>
  </si>
  <si>
    <t>Crippling Bite (Ex) A slicer beetle's bite attack threatens a critical hit on a roll of 19-20. If a slicer beetle scores a critical hit on a target, its mandibles cut deep, resulting in a wound that causes 1d6 bleed and leaving its foe staggered for 1d3 rounds from the tremendous pain dealt.</t>
  </si>
  <si>
    <t>The slicer beetle sports specialized mouthparts that scissor apart flesh for easier consumption. Each side of its horizontally closing mandibles fits into the other with barely a hair's breadth to spare. These creatures prefer to dwell in compact caves or warrens.  A typical slicer beetle measures 10 feet long and weighs 800 pounds.</t>
  </si>
  <si>
    <t>&lt;link rel="stylesheet"href="PF.css"&gt;&lt;div&gt;&lt;h2&gt;Beetle, Slicer &lt;/h2&gt;&lt;h3&gt;&lt;i&gt;&lt;i&gt;This squat but nevertheless large beetle moves with a swift scuttling motion. Its mandibles appear to be remarkably sharp.&lt;/i&gt;&lt;/i&gt;&lt;/h3&gt;&lt;br&gt;&lt;/br&gt;&lt;/div&gt;&lt;div class="heading"&gt;&lt;p class="alignleft"&gt;Slicer Beetle&lt;/p&gt;&lt;p class="alignright"&gt;CR 4&lt;/p&gt;&lt;div style="clear: both;"&gt;&lt;/div&gt;&lt;/div&gt;&lt;div&gt;&lt;h5&gt;&lt;b&gt;XP &lt;/b&gt;1,200&lt;/h5&gt;&lt;h5&gt;N Large vermin &lt;/h5&gt;&lt;h5&gt;&lt;b&gt;Init &lt;/b&gt;+0; &lt;b&gt;Senses &lt;/b&gt;darkvision 60 ft.; Perception +0&lt;/h5&gt;&lt;/div&gt;&lt;hr/&gt;&lt;div&gt;&lt;h5&gt;&lt;b&gt;DEFENSE&lt;/b&gt;&lt;/h5&gt;&lt;/div&gt;&lt;hr/&gt;&lt;div&gt;&lt;h5&gt;&lt;b&gt;AC &lt;/b&gt;17, touch 9, flat-footed 17 (+8 natural, -1 size)&lt;/h5&gt;&lt;h5&gt;&lt;b&gt;hp &lt;/b&gt;39 (6d8+12)&lt;/h5&gt;&lt;h5&gt;&lt;b&gt;Fort &lt;/b&gt;+7, &lt;b&gt;Ref &lt;/b&gt;+2, &lt;b&gt;Will &lt;/b&gt;+2&lt;/h5&gt;&lt;h5&gt;&lt;b&gt;Immune &lt;/b&gt;mind-affecting effects&lt;/h5&gt;&lt;/div&gt;&lt;hr/&gt;&lt;div&gt;&lt;h5&gt;&lt;b&gt;OFFENSE&lt;/b&gt;&lt;/h5&gt;&lt;/div&gt;&lt;hr/&gt;&lt;div&gt;&lt;h5&gt;&lt;b&gt;Spd &lt;/b&gt;40 ft., fly 20 ft. (poor)&lt;/h5&gt;&lt;h5&gt;&lt;b&gt;Melee &lt;/b&gt;bite +8 (2d6+7/19-20)&lt;/h5&gt;&lt;h5&gt;&lt;b&gt;Space &lt;/b&gt;10 ft.; &lt;b&gt;Reach &lt;/b&gt;5 ft.&lt;/h5&gt;&lt;h5&gt;&lt;b&gt;Special Attacks &lt;/b&gt;crippling bite&lt;/h5&gt;&lt;/div&gt;&lt;hr/&gt;&lt;div&gt;&lt;h5&gt;&lt;b&gt;STATISTICS&lt;/b&gt;&lt;/h5&gt;&lt;/div&gt;&lt;hr/&gt;&lt;div&gt;&lt;h5&gt;&lt;b&gt;Str &lt;/b&gt;21, &lt;b&gt;Dex &lt;/b&gt;11, &lt;b&gt;Con &lt;/b&gt;15, &lt;b&gt;Int &lt;/b&gt; -, &lt;b&gt;Wis &lt;/b&gt;10, &lt;b&gt;Cha &lt;/b&gt;6&lt;/h5&gt;&lt;h5&gt;&lt;b&gt;Base Atk &lt;/b&gt;+4; &lt;b&gt;CMB &lt;/b&gt;+10; &lt;b&gt;CMD &lt;/b&gt;20 (28 vs. trip)&lt;/h5&gt;&lt;h5&gt;&lt;b&gt;Skills &lt;/b&gt;Fly -6&lt;/h5&gt;&lt;h5&gt;&lt;b&gt;SQ &lt;/b&gt;compression&lt;/h5&gt;&lt;/div&gt;&lt;hr/&gt;&lt;div&gt;&lt;h5&gt;&lt;b&gt;ECOLOGY&lt;/b&gt;&lt;/h5&gt;&lt;/div&gt;&lt;hr/&gt;&lt;div&gt;&lt;h5&gt;&lt;b&gt;Environment &lt;/b&gt; temperate forests&lt;/h5&gt;&lt;h5&gt;&lt;b&gt;Organization &lt;/b&gt;solitary or cluster (2-5)&lt;/h5&gt;&lt;h5&gt;&lt;b&gt;Treasure &lt;/b&gt;none&lt;/h5&gt;&lt;/div&gt;&lt;hr/&gt;&lt;div&gt;&lt;h5&gt;&lt;b&gt;SPECIAL ABILITIES&lt;/b&gt;&lt;/h5&gt;&lt;/div&gt;&lt;hr/&gt;&lt;div&gt;&lt;h5&gt;&lt;b&gt;Crippling Bite (Ex)&lt;/b&gt; A slicer beetle's bite attack threatens a critical hit on a roll of 19-20. If a slicer beetle scores a critical hit on a target, its mandibles cut deep, resulting in a wound that causes 1d6 bleed and leaving its foe staggered for 1d3 rounds from the tremendous pain dealt.&lt;/h5&gt;&lt;/div&gt;&lt;br&gt;&lt;/br&gt;&lt;div&gt;&lt;h4&gt;&lt;p&gt;&lt;p&gt;The slicer beetle sports specialized mouthparts that scissor apart flesh for easier consumption. Each side of its horizontally closing mandibles fits into the other with barely a hair's breadth to spare. These creatures prefer to dwell in compact caves or warrens.&lt;/p&gt;&lt;p&gt;A typical slicer beetle measures 10 feet long and weighs 800 pounds.&lt;/p&gt;&lt;/h4&gt;&lt;/div&gt;</t>
  </si>
  <si>
    <t>Belker</t>
  </si>
  <si>
    <t>(air, elemental, evil)</t>
  </si>
  <si>
    <t>20, touch 14, flat-footed 15</t>
  </si>
  <si>
    <t>(+5 Dex, +6 natural, -1 size)</t>
  </si>
  <si>
    <t>Fort +9, Ref +11, Will +2</t>
  </si>
  <si>
    <t>30 ft., fly 50 ft. (perfect)</t>
  </si>
  <si>
    <t>bite +12 (1d6+2), 2 claws +12 (1d6+2), 2 wings +10 (1d6+1)</t>
  </si>
  <si>
    <t>smoke claws</t>
  </si>
  <si>
    <t>Str 14, Dex 21, Con 17, Int 6, Wis 11, Cha 10</t>
  </si>
  <si>
    <t>Combat Reflexes, Flyby Attack, Multiattack, Weapon Finesse</t>
  </si>
  <si>
    <t>Acrobatics +16, Fly +22, Perception +11, Stealth +16</t>
  </si>
  <si>
    <t>smoke form</t>
  </si>
  <si>
    <t>solitary, pair, or clutch (3-4)</t>
  </si>
  <si>
    <t>Dull, red eyes, grasping claws, and leathery wings give a demonic aspect to this creature's smoky form.</t>
  </si>
  <si>
    <t>Smoke Claws (Ex) A belker using its smoke form ability can enter a target's square as a standard action that does not provoke attacks of opportunity. The target must make a DC 17 Fortitude save or inhale part of the creature.  Smoke inside the victim solidifies into a claw and attacks the target from within, dealing 3d4 points of damage per round as a swift action. If the target moves, the belker may automatically move with the target (this movement does not count toward the belker's movement and does not provoke attacks of opportunity against the belker). Each round, the target can attempt another DC 17 Fortitude to cough out the belker's smoke, which ends the smoke claws attack and forces the belker into an adjacent square. Creatures that do not need to breathe are immune to this attack.  The save DC is Constitution-based.  Smoke Form (Su) A belker can switch from its normal form to one of pure smoke or back again a swift action. It can spend up to 20 rounds per day in smoke form. In smoke form, the belker acts as if under the effects of a gaseous form spell, except that it retains its natural fly speed of 50 feet (perfect).</t>
  </si>
  <si>
    <t>Belkers are hateful elemental air creatures resembling fiends made of smoke. Xenophobic in the extreme, they see most non-elemental creatures as threats, and stalk and kill any such intruders in their territory. Among their elemental kin, they especially hate djinn and jann.  They tolerate air mephits, dust mephits, steam mephits, air elementals, and fire elementals, but given the choice, prefer the company of their own kind.  Belkers create no permanent lairs, but do claim and defend large territories from other living things, particularly areas ravaged by frequent storms, volcanic eruptions, hot springs, or forest fires. Some sages believe the belkers worship these dangerous natural phenomena; others speculate the elementals somehow feed on the unusual air from these sites. Still other scholars theorize that the reclusive beasts require the energy from these phenomena to feed or reproduce.</t>
  </si>
  <si>
    <t>&lt;link rel="stylesheet"href="PF.css"&gt;&lt;div&gt;&lt;h2&gt;Belker&lt;/h2&gt;&lt;h3&gt;&lt;i&gt;Dull, red eyes, grasping claws, and leathery wings give a demonic aspect to this creature's smoky form.&lt;/i&gt;&lt;/h3&gt;&lt;br&gt;&lt;/br&gt;&lt;/div&gt;&lt;div class="heading"&gt;&lt;p class="alignleft"&gt;Belker&lt;/p&gt;&lt;p class="alignright"&gt;CR 6&lt;/p&gt;&lt;div style="clear: both;"&gt;&lt;/div&gt;&lt;/div&gt;&lt;div&gt;&lt;h5&gt;&lt;b&gt;XP &lt;/b&gt;2,400&lt;/h5&gt;&lt;h5&gt;NE Large outsider (air, elemental, evil)&lt;/h5&gt;&lt;h5&gt;&lt;b&gt;Init &lt;/b&gt;+5; &lt;b&gt;Senses &lt;/b&gt;darkvision 60 ft.; Perception +11&lt;/h5&gt;&lt;/div&gt;&lt;hr/&gt;&lt;div&gt;&lt;h5&gt;&lt;b&gt;DEFENSE&lt;/b&gt;&lt;/h5&gt;&lt;/div&gt;&lt;hr/&gt;&lt;div&gt;&lt;h5&gt;&lt;b&gt;AC &lt;/b&gt;20, touch 14, flat-footed 15 (+5 Dex, +6 natural, -1 size)&lt;/h5&gt;&lt;h5&gt;&lt;b&gt;hp &lt;/b&gt;68 (8d10+24)&lt;/h5&gt;&lt;h5&gt;&lt;b&gt;Fort &lt;/b&gt;+9, &lt;b&gt;Ref &lt;/b&gt;+11, &lt;b&gt;Will &lt;/b&gt;+2&lt;/h5&gt;&lt;h5&gt;&lt;b&gt;DR &lt;/b&gt;5/-&lt;/h5&gt;&lt;/div&gt;&lt;hr/&gt;&lt;div&gt;&lt;h5&gt;&lt;b&gt;OFFENSE&lt;/b&gt;&lt;/h5&gt;&lt;/div&gt;&lt;hr/&gt;&lt;div&gt;&lt;h5&gt;&lt;b&gt;Spd &lt;/b&gt;30 ft., fly 50 ft. (perfect)&lt;/h5&gt;&lt;h5&gt;&lt;b&gt;Melee &lt;/b&gt;bite +12 (1d6+2), 2 claws +12 (1d6+2), 2 wings +10 (1d6+1)&lt;/h5&gt;&lt;h5&gt;&lt;b&gt;Space &lt;/b&gt;10 ft.; &lt;b&gt;Reach &lt;/b&gt;10 ft.&lt;/h5&gt;&lt;h5&gt;&lt;b&gt;Special Attacks &lt;/b&gt;smoke claws&lt;/h5&gt;&lt;/div&gt;&lt;hr/&gt;&lt;div&gt;&lt;h5&gt;&lt;b&gt;STATISTICS&lt;/b&gt;&lt;/h5&gt;&lt;/div&gt;&lt;hr/&gt;&lt;div&gt;&lt;h5&gt;&lt;b&gt;Str &lt;/b&gt;14, &lt;b&gt;Dex &lt;/b&gt;21, &lt;b&gt;Con &lt;/b&gt;17, &lt;b&gt;Int &lt;/b&gt; 6, &lt;b&gt;Wis &lt;/b&gt;11, &lt;b&gt;Cha &lt;/b&gt;10&lt;/h5&gt;&lt;h5&gt;&lt;b&gt;Base Atk &lt;/b&gt;+8; &lt;b&gt;CMB &lt;/b&gt;+11; &lt;b&gt;CMD &lt;/b&gt;26 (can't be tripped)&lt;/h5&gt;&lt;h5&gt;&lt;b&gt;Feats &lt;/b&gt;Combat Reflexes, Flyby Attack, Multiattack, Weapon Finesse&lt;/h5&gt;&lt;h5&gt;&lt;b&gt;Skills &lt;/b&gt;Acrobatics +16, Fly +22, Perception +11, Stealth +16; &lt;b&gt;Racial Modifiers &lt;/b&gt;+4 Stealth&lt;/h5&gt;&lt;h5&gt;&lt;b&gt;Languages &lt;/b&gt;Auran&lt;/h5&gt;&lt;h5&gt;&lt;b&gt;SQ &lt;/b&gt;smoke form&lt;/h5&gt;&lt;/div&gt;&lt;hr/&gt;&lt;div&gt;&lt;h5&gt;&lt;b&gt;ECOLOGY&lt;/b&gt;&lt;/h5&gt;&lt;/div&gt;&lt;hr/&gt;&lt;div&gt;&lt;h5&gt;&lt;b&gt;Environment &lt;/b&gt; any (Plane of Air)&lt;/h5&gt;&lt;h5&gt;&lt;b&gt;Organization &lt;/b&gt;solitary, pair, or clutch (3-4)&lt;/h5&gt;&lt;h5&gt;&lt;b&gt;Treasure &lt;/b&gt;incidental&lt;/h5&gt;&lt;/div&gt;&lt;hr/&gt;&lt;div&gt;&lt;h5&gt;&lt;b&gt;SPECIAL ABILITIES&lt;/b&gt;&lt;/h5&gt;&lt;/div&gt;&lt;hr/&gt;&lt;div&gt;&lt;h5&gt;&lt;b&gt;Smoke Claws (Ex)&lt;/b&gt; A belker using its smoke form ability can enter a target's square as a standard action that does not provoke attacks of opportunity. The target must make a DC 17 Fortitude save or inhale part of the creature.  Smoke inside the victim solidifies into a claw and attacks the target from within, dealing 3d4 points of damage per round as a swift action. If the target moves, the belker may automatically move with the target (this movement does not count toward the belker's movement and does not provoke attacks of opportunity against the belker). Each round, the target can attempt another DC 17 Fortitude to cough out the belker's smoke, which ends the smoke claws attack and forces the belker into an adjacent square. Creatures that do not need to breathe are immune to this attack.  The save DC is Constitution-based.  &lt;/h5&gt;&lt;h5&gt;&lt;b&gt;Smoke Form (Su)&lt;/b&gt; A belker can switch from its normal form to one of pure smoke or back again a swift action. It can spend up to 20 rounds per day in smoke form. In smoke form, the belker acts as if under the effects of a &lt;i&gt;gaseous form&lt;/i&gt; spell, except that it retains its natural fly speed of 50 feet (perfect).&lt;/h5&gt;&lt;/div&gt;&lt;br&gt;&lt;/br&gt;&lt;div&gt;&lt;h4&gt;&lt;p&gt;&lt;p&gt;Belkers are hateful elemental air creatures resembling fiends made of smoke. Xenophobic in the extreme, they see most non-elemental creatures as threats, and stalk and kill any such intruders in their territory. Among their elemental kin, they especially hate djinn and jann.&lt;/p&gt;&lt;p&gt;They tolerate air mephits, dust mephits, steam mephits, air elementals, and fire elementals, but given the choice, prefer the company of their own kind.&lt;/p&gt;&lt;p&gt;Belkers create no permanent lairs, but do claim and defend large territories from other living things, particularly areas ravaged by frequent storms, volcanic eruptions, hot springs, or forest fires. Some sages believe the belkers worship these dangerous natural phenomena; others speculate the elementals somehow feed on the unusual air from these sites. Still other scholars theorize that the reclusive beasts require the energy from these phenomena to feed or reproduce.&lt;/p&gt;&lt;/h4&gt;&lt;/div&gt;</t>
  </si>
  <si>
    <t>Blindheim</t>
  </si>
  <si>
    <t>(+2 Dex, +1 dodge, +2 natural, +1 size)</t>
  </si>
  <si>
    <t>blindness</t>
  </si>
  <si>
    <t>30 ft., climb 20 ft., swim 20 ft.</t>
  </si>
  <si>
    <t>bite +5 (1d4+1), 2 claws +5 (1d3+1)</t>
  </si>
  <si>
    <t>blinding gaze</t>
  </si>
  <si>
    <t>Acrobatics +6 (+10 jumping), Perception +9, Swim +9</t>
  </si>
  <si>
    <t>solitary, pair, or family (3-5)</t>
  </si>
  <si>
    <t>The size of a short, stocky humanoid with webbed feet and claws, this frog-like creature has glowing white eyes.</t>
  </si>
  <si>
    <t>Blinding Gaze (Ex) A blindheim's eyes emit bright light to a range of 30 feet. Any creature within the area must make a DC 13 Fortitude save or be blinded for 1 hour. Blindheims can see normally in the light generated by their eyes, which illuminates a 30-foot spread with bright light. Creatures with light blindness or light sensitivity take the normal penalties within 30 feet of a blindheim that is using its blinding gaze. A blindheim can activate or suppress this ability as a free action. This save DC is Constitution-based.</t>
  </si>
  <si>
    <t>Blindheims are grotesque, frog-like creatures that dwell beneath the surface, subsisting on meals of fungi, rodents, and other underground creatures. They live in the darkest, dampest regions of cavernous sprawls, particularly enjoying underground bogs, lakes, rivers, and swamps. Although not aquatic, blindheims are excellent swimmers. They prefer to latch onto branches or rock outcroppings, where they maintain the high ground while in pursuit of food. They use the light from their eyes to attract prey, but go dark when larger creatures approach. A blindheim uses its blinding gaze to disorient both prey and possible threats, then deactivates its gaze to scuttle away in the dark if the threat is too great. In very large caverns inhabited by blindheims, distant areas often flicker from brightly lit to absolutely dark as the creatures feed and flee. Though of animal-level intelligence, blindheims are cunning enough to coordinate their hunting tactics with others of their kind, using one creature to act as a lookout and make hit-and-run attacks with its gaze until its fellows can arrive to help finish off the prey.  Blindheims can convey simple information through gestures and flashes of their lights, and tend to be rather silent in combat, adding an eerie element to battles with them. They cannot be taught to perform humanoidappropriate labors and thus make poor slaves, though the duergar and drow sometimes use them as bait or distractions when raiding. Other races have been known to train these creatures as mobile light sources when going on long underground expeditions.  Stout and thick-skinned, a blindheim is just under 4 feet in height and weighs 150 pounds. A blindheim gives birth to small litters of three or four young. Though gestation can last up to a full year, it only takes about 4 years for a blindheim to mature and become self-reliant, at which point the creatures generally form broods that stick together, only striking out on their own if their brethren have perished. Blindheims can live for up to 25 years.</t>
  </si>
  <si>
    <t>&lt;link rel="stylesheet"href="PF.css"&gt;&lt;div&gt;&lt;h2&gt;Blindheim&lt;/h2&gt;&lt;h3&gt;&lt;i&gt;The size of a short, stocky humanoid with webbed feet and claws, this frog-like creature has glowing white eyes.&lt;/i&gt;&lt;/h3&gt;&lt;br&gt;&lt;/br&gt;&lt;/div&gt;&lt;div class="heading"&gt;&lt;p class="alignleft"&gt;Blindheim&lt;/p&gt;&lt;p class="alignright"&gt;CR 2&lt;/p&gt;&lt;div style="clear: both;"&gt;&lt;/div&gt;&lt;/div&gt;&lt;div&gt;&lt;h5&gt;&lt;b&gt;XP &lt;/b&gt;600&lt;/h5&gt;&lt;h5&gt;N Small magical beast &lt;/h5&gt;&lt;h5&gt;&lt;b&gt;Init &lt;/b&gt;+2; &lt;b&gt;Senses &lt;/b&gt;darkvision 60 ft., low-light vision; Perception +9&lt;/h5&gt;&lt;/div&gt;&lt;hr/&gt;&lt;div&gt;&lt;h5&gt;&lt;b&gt;DEFENSE&lt;/b&gt;&lt;/h5&gt;&lt;/div&gt;&lt;hr/&gt;&lt;div&gt;&lt;h5&gt;&lt;b&gt;AC &lt;/b&gt;16, touch 14, flat-footed 13 (+2 Dex, +1 dodge, +2 natural, +1 size)&lt;/h5&gt;&lt;h5&gt;&lt;b&gt;hp &lt;/b&gt;22 (3d10+6)&lt;/h5&gt;&lt;h5&gt;&lt;b&gt;Fort &lt;/b&gt;+5, &lt;b&gt;Ref &lt;/b&gt;+5, &lt;b&gt;Will &lt;/b&gt;+2&lt;/h5&gt;&lt;h5&gt;&lt;b&gt;Immune &lt;/b&gt;blindness&lt;/h5&gt;&lt;/div&gt;&lt;hr/&gt;&lt;div&gt;&lt;h5&gt;&lt;b&gt;OFFENSE&lt;/b&gt;&lt;/h5&gt;&lt;/div&gt;&lt;hr/&gt;&lt;div&gt;&lt;h5&gt;&lt;b&gt;Spd &lt;/b&gt;30 ft., climb 20 ft., swim 20 ft.&lt;/h5&gt;&lt;h5&gt;&lt;b&gt;Melee &lt;/b&gt;bite +5 (1d4+1), 2 claws +5 (1d3+1)&lt;/h5&gt;&lt;h5&gt;&lt;b&gt;Space &lt;/b&gt;5 ft.; &lt;b&gt;Reach &lt;/b&gt;5 ft.&lt;/h5&gt;&lt;h5&gt;&lt;b&gt;Special Attacks &lt;/b&gt;blinding gaze&lt;/h5&gt;&lt;/div&gt;&lt;hr/&gt;&lt;div&gt;&lt;h5&gt;&lt;b&gt;STATISTICS&lt;/b&gt;&lt;/h5&gt;&lt;/div&gt;&lt;hr/&gt;&lt;div&gt;&lt;h5&gt;&lt;b&gt;Str &lt;/b&gt;13, &lt;b&gt;Dex &lt;/b&gt;15, &lt;b&gt;Con &lt;/b&gt;15, &lt;b&gt;Int &lt;/b&gt; 2, &lt;b&gt;Wis &lt;/b&gt;12, &lt;b&gt;Cha &lt;/b&gt;6&lt;/h5&gt;&lt;h5&gt;&lt;b&gt;Base Atk &lt;/b&gt;+3; &lt;b&gt;CMB &lt;/b&gt;+3; &lt;b&gt;CMD &lt;/b&gt;16&lt;/h5&gt;&lt;h5&gt;&lt;b&gt;Feats &lt;/b&gt;Dodge, Skill Focus (Perception)&lt;/h5&gt;&lt;h5&gt;&lt;b&gt;Skills &lt;/b&gt;Acrobatics +6 (+10 jumping), Perception +9, Swim +9; &lt;b&gt;Racial Modifiers &lt;/b&gt;+4 Acrobatics when jumping&lt;/h5&gt;&lt;/div&gt;&lt;hr/&gt;&lt;div&gt;&lt;h5&gt;&lt;b&gt;ECOLOGY&lt;/b&gt;&lt;/h5&gt;&lt;/div&gt;&lt;hr/&gt;&lt;div&gt;&lt;h5&gt;&lt;b&gt;Environment &lt;/b&gt; any underground&lt;/h5&gt;&lt;h5&gt;&lt;b&gt;Organization &lt;/b&gt;solitary, pair, or family (3-5)&lt;/h5&gt;&lt;h5&gt;&lt;b&gt;Treasure &lt;/b&gt;incidental&lt;/h5&gt;&lt;/div&gt;&lt;hr/&gt;&lt;div&gt;&lt;h5&gt;&lt;b&gt;SPECIAL ABILITIES&lt;/b&gt;&lt;/h5&gt;&lt;/div&gt;&lt;hr/&gt;&lt;div&gt;&lt;h5&gt;&lt;b&gt;Blinding Gaze (Ex)&lt;/b&gt; A blindheim's eyes emit bright light to a range of 30 feet. Any creature within the area must make a DC 13 Fortitude save or be blinded for 1 hour. Blindheims can see normally in the light generated by their eyes, which illuminates a 30-foot spread with bright light. Creatures with light blindness or light sensitivity take the normal penalties within 30 feet of a blindheim that is using its blinding gaze. A blindheim can activate or suppress this ability as a free action. This save DC is Constitution-based.&lt;/h5&gt;&lt;/div&gt;&lt;br&gt;&lt;/br&gt;&lt;div&gt;&lt;h4&gt;&lt;p&gt;&lt;p&gt;Blindheims are grotesque, frog-like creatures that dwell beneath the surface, subsisting on meals of fungi, rodents, and other underground creatures. They live in the darkest, dampest regions of cavernous sprawls, particularly enjoying underground bogs, lakes, rivers, and swamps. Although not aquatic, blindheims are excellent swimmers. They prefer to latch onto branches or rock outcroppings, where they maintain the high ground while in pursuit of food. They use the light from their eyes to attract prey, but go dark when larger creatures approach. A blindheim uses its blinding gaze to disorient both prey and possible threats, then deactivates its gaze to scuttle away in the dark if the threat is too great. In very large caverns inhabited by blindheims, distant areas often flicker from brightly lit to absolutely dark as the creatures feed and flee. Though of animal-level intelligence, blindheims are cunning enough to coordinate their hunting tactics with others of their kind, using one creature to act as a lookout and make hit-and-run attacks with its gaze until its fellows can arrive to help finish off the prey.&lt;/p&gt;&lt;p&gt;Blindheims can convey simple information through gestures and flashes of their lights, and tend to be rather silent in combat, adding an eerie element to battles with them. They cannot be taught to perform humanoidappropriate labors and thus make poor slaves, though the duergar and drow sometimes use them as bait or distractions when raiding. Other races have been known to train these creatures as mobile light sources when going on long underground expeditions.&lt;/p&gt;&lt;p&gt;Stout and thick-skinned, a blindheim is just under 4 feet in height and weighs 150 pounds. A blindheim gives birth to small litters of three or four young. Though gestation can last up to a full year, it only takes about 4 years for a blindheim to mature and become self-reliant, at which point the creatures generally form broods that stick together, only striking out on their own if their brethren have perished. Blindheims can live for up to 25 years.&lt;/p&gt;&lt;/h4&gt;&lt;/div&gt;</t>
  </si>
  <si>
    <t>Blink Dog</t>
  </si>
  <si>
    <t>darkvision 60 ft., low-light vision, scent; Perception +7</t>
  </si>
  <si>
    <t>Fort +5, Ref +5, Will +4</t>
  </si>
  <si>
    <t>bite +4 (1d6+1)</t>
  </si>
  <si>
    <t>Spell-Like Abilities (CL 7th; concentration +7) Constant-blink At will-quickened dimension door (self only)</t>
  </si>
  <si>
    <t>Str 12, Dex 15, Con 14, Int 10, Wis 13, Cha 11</t>
  </si>
  <si>
    <t>Combat Reflexes, Iron Will</t>
  </si>
  <si>
    <t>Perception +7, Stealth +7, Survival +2 (+6 scent tracking)</t>
  </si>
  <si>
    <t>Sylvan</t>
  </si>
  <si>
    <t xml:space="preserve"> temperate plains or forests</t>
  </si>
  <si>
    <t>solitary, pair, or pack (3-14)</t>
  </si>
  <si>
    <t>This sleek canine has a coarse, tawny coat, pointed ears, and pale eyes. A faint blue nimbus seems to dance upon its fur.</t>
  </si>
  <si>
    <t>Though they resemble sleek, long-eared canines, blink dogs are as smart as humans. As social creatures, blink dogs travel in large packs, roaming forests and plains, running off evil creatures, and hunting for phase spiders- one of their natural enemies. Despite their intelligence and friendly natures, blink dogs tend to avoid humanoids, keeping their packs either hidden or frequently on the move. This shyness doesn't keep the blink dogs from helping out when needed, however, and they have been known to come to the rescue of a prairie village in their territory. Packs are typically led by an older, experienced male or female, called an alpha. Blink dogs are fiercely loyal, defending their own pack or creatures they befriend to the death, and maintaining oaths handed down from litter to litter. Honor is paramount to blink dogs, and different packs often have unique traditions (such as whether a pack's alpha is male or female, or an oath to always protect and aid a particular humanoid race like elves or half lings) in addition to those shared by most blink dogs. Blink dogs have a great interest in the stars and movements of celestial bodies. Through their myths and folklore, blink dogs have names for constellations, and through this zodiac they note the seasons, births under auspicious stars, and omens from unusual stellar conjunctions. Blink dog names often contain a reference to a specific constellation under which the dog was born. Blink dogs stand nearly 3 feet at the shoulder and weigh upward of 180 pounds. They can live up to 75 years. They use their abilities to quickly surround prey, and make use of flanking to deal with especially dangerous opponents-particularly creatures like phase spiders. Blink Dog Sages A pack's alpha selects the wisest and most intelligent member of the pack to serve as its sage. This blink dog often has sorcerer levels (typically with the celestial or destined bloodline) and is charged with maintaining the long-running oral histories of the pack, which extend back for centuries and link the packs together. A blink dog sage also decides when a pup is old enough to join his first hunt, performs birth and burial rites, and counsels the alpha on the meaning of omens or upon tactical matters involving interactions with neighboring races and creatures. In some packs, the sage is the alpha's mate, while in others the sage is always a gray-muzzled elder hound beyond breeding age.</t>
  </si>
  <si>
    <t>&lt;link rel="stylesheet"href="PF.css"&gt;&lt;div&gt;&lt;h2&gt;Blink Dog&lt;/h2&gt;&lt;h3&gt;&lt;i&gt;This sleek canine has a coarse, tawny coat, pointed ears, and pale eyes. A faint blue nimbus seems to dance upon its fur.&lt;/i&gt;&lt;/h3&gt;&lt;br&gt;&lt;/br&gt;&lt;/div&gt;&lt;div class="heading"&gt;&lt;p class="alignleft"&gt;Blink Dog&lt;/p&gt;&lt;p class="alignright"&gt;CR 2&lt;/p&gt;&lt;div style="clear: both;"&gt;&lt;/div&gt;&lt;/div&gt;&lt;div&gt;&lt;h5&gt;&lt;b&gt;XP &lt;/b&gt;600&lt;/h5&gt;&lt;h5&gt;LG Medium magical beast &lt;/h5&gt;&lt;h5&gt;&lt;b&gt;Init &lt;/b&gt;+2; &lt;b&gt;Senses &lt;/b&gt;darkvision 60 ft., low-light vision, scent; Perception +7&lt;/h5&gt;&lt;/div&gt;&lt;hr/&gt;&lt;div&gt;&lt;h5&gt;&lt;b&gt;DEFENSE&lt;/b&gt;&lt;/h5&gt;&lt;/div&gt;&lt;hr/&gt;&lt;div&gt;&lt;h5&gt;&lt;b&gt;AC &lt;/b&gt;14, touch 12, flat-footed 12 (+2 Dex, +2 natural)&lt;/h5&gt;&lt;h5&gt;&lt;b&gt;hp &lt;/b&gt;22 (3d10+6)&lt;/h5&gt;&lt;h5&gt;&lt;b&gt;Fort &lt;/b&gt;+5, &lt;b&gt;Ref &lt;/b&gt;+5, &lt;b&gt;Will &lt;/b&gt;+4&lt;/h5&gt;&lt;/div&gt;&lt;hr/&gt;&lt;div&gt;&lt;h5&gt;&lt;b&gt;OFFENSE&lt;/b&gt;&lt;/h5&gt;&lt;/div&gt;&lt;hr/&gt;&lt;div&gt;&lt;h5&gt;&lt;b&gt;Spd &lt;/b&gt;40 ft.&lt;/h5&gt;&lt;h5&gt;&lt;b&gt;Melee &lt;/b&gt;bite +4 (1d6+1)&lt;/h5&gt;&lt;h5&gt;&lt;b&gt;Space &lt;/b&gt;5 ft.; &lt;b&gt;Reach &lt;/b&gt;5 ft.&lt;/h5&gt;&lt;h5&gt;&lt;b&gt;Spell-Like Abilities&lt;/b&gt; (CL 7th; concentration +7)&lt;/br&gt;Constant&amp;mdash;&lt;i&gt;blink&lt;/i&gt; &lt;/br&gt;At will&amp;mdash;quickened &lt;i&gt;dimension door&lt;/i&gt; (self only)&lt;/h5&gt;&lt;/h5&gt;&lt;/div&gt;&lt;hr/&gt;&lt;div&gt;&lt;h5&gt;&lt;b&gt;STATISTICS&lt;/b&gt;&lt;/h5&gt;&lt;/div&gt;&lt;hr/&gt;&lt;div&gt;&lt;h5&gt;&lt;b&gt;Str &lt;/b&gt;12, &lt;b&gt;Dex &lt;/b&gt;15, &lt;b&gt;Con &lt;/b&gt;14, &lt;b&gt;Int &lt;/b&gt; 10, &lt;b&gt;Wis &lt;/b&gt;13, &lt;b&gt;Cha &lt;/b&gt;11&lt;/h5&gt;&lt;h5&gt;&lt;b&gt;Base Atk &lt;/b&gt;+3; &lt;b&gt;CMB &lt;/b&gt;+4; &lt;b&gt;CMD &lt;/b&gt;16 (20 vs. trip)&lt;/h5&gt;&lt;h5&gt;&lt;b&gt;Feats &lt;/b&gt;Combat Reflexes, Iron Will&lt;/h5&gt;&lt;h5&gt;&lt;b&gt;Skills &lt;/b&gt;Perception +7, Stealth +7, Survival +2 (+6 scent tracking)&lt;/h5&gt;&lt;h5&gt;&lt;b&gt;Languages &lt;/b&gt;Sylvan&lt;/h5&gt;&lt;/div&gt;&lt;hr/&gt;&lt;div&gt;&lt;h5&gt;&lt;b&gt;ECOLOGY&lt;/b&gt;&lt;/h5&gt;&lt;/div&gt;&lt;hr/&gt;&lt;div&gt;&lt;h5&gt;&lt;b&gt;Environment &lt;/b&gt; temperate plains or forests&lt;/h5&gt;&lt;h5&gt;&lt;b&gt;Organization &lt;/b&gt;solitary, pair, or pack (3-14)&lt;/h5&gt;&lt;h5&gt;&lt;b&gt;Treasure &lt;/b&gt;incidental&lt;/h5&gt;&lt;/div&gt;&lt;br&gt;&lt;/br&gt;&lt;div&gt;&lt;h4&gt;&lt;p&gt;&lt;p&gt;Though they resemble sleek, long-eared canines, &lt;i&gt;blink&lt;/i&gt; dogs are as smart as humans. As social creatures, &lt;i&gt;blink&lt;/i&gt; dogs travel in large packs, roaming forests and plains, running off evil creatures, and hunting for phase spiders- one of their natural enemies. Despite their intelligence and friendly natures, &lt;i&gt;blink&lt;/i&gt; dogs tend to avoid humanoids, keeping their packs either hidden or frequently on the move. This shyness doesn't keep the &lt;i&gt;blink&lt;/i&gt; dogs from helping out when needed, however, and they have been known to come to the rescue of a prairie village in their territory.&lt;/p&gt;&lt;p&gt;Packs are typically led by an older, experienced male or female, called an alpha.&lt;/p&gt;&lt;p&gt;Blink dogs are fiercely loyal, defending their own pack or creatures they befriend to the death, and maintaining oaths handed down from litter to litter. Honor is paramount to &lt;i&gt;blink&lt;/i&gt; dogs, and different packs often have unique traditions (such as whether a pack's alpha is male or female, or an oath to always protect and aid a particular humanoid race like elves or half lings) in addition to those shared by most &lt;i&gt;blink&lt;/i&gt; dogs. Blink dogs have a great interest in the stars and movements of celestial bodies. Through their myths and folklore, &lt;i&gt;blink&lt;/i&gt; dogs have names for constellations, and through this zodiac they note the seasons, births under auspicious stars, and omens from unusual stellar conjunctions.&lt;/p&gt;&lt;p&gt;Blink dog names often contain a reference to a specific constellation under which the dog was born.&lt;/p&gt;&lt;p&gt;Blink dogs stand nearly 3 feet at the shoulder and weigh upward of 180 pounds. They can live up to 75 years.&lt;/p&gt;&lt;p&gt;They use their abilities to quickly surround prey, and make use of flanking to deal with especially dangerous opponents-particularly creatures like phase spiders.&lt;/p&gt;&lt;p&gt;&lt;b&gt;Blink Dog Sages&lt;/b&gt;&lt;br&gt; A pack's alpha selects the wisest and most intelligent member of the pack to serve as its sage. This &lt;i&gt;blink&lt;/i&gt; dog often has sorcerer levels (typically with the celestial or destined bloodline) and is charged with maintaining the long-running oral histories of the pack, which extend back for centuries and link the packs together. A &lt;i&gt;blink&lt;/i&gt; dog sage also decides when a pup is old enough to join his first hunt, performs birth and burial rites, and counsels the alpha on the meaning of omens or upon tactical matters involving interactions with neighboring races and creatures. In some packs, the sage is the alpha's mate, while in others the sage is always a gray-muzzled elder hound beyond breeding age.&lt;/p&gt;&lt;/h4&gt;&lt;/div&gt;</t>
  </si>
  <si>
    <t>Bodak</t>
  </si>
  <si>
    <t>(+2 Dex, +1 dodge, +8 natural)</t>
  </si>
  <si>
    <t>Fort +6, Ref +5, Will +8</t>
  </si>
  <si>
    <t>electricity, undead traits</t>
  </si>
  <si>
    <t>2 slams +9 (1d8+1)</t>
  </si>
  <si>
    <t>death gaze</t>
  </si>
  <si>
    <t>Str 13, Dex 15, Con -, Int 6, Wis 13, Cha 16</t>
  </si>
  <si>
    <t>Dodge, Improved Initiative, Mobility, Toughness, Weapon Focus (slam)</t>
  </si>
  <si>
    <t>Intimidate +11, Perception +14, Stealth +10</t>
  </si>
  <si>
    <t xml:space="preserve"> any land (evil Outer Plane)</t>
  </si>
  <si>
    <t>The flesh of this emaciated creature appears charred or dried, and its empty eye sockets seep trails of smoke.</t>
  </si>
  <si>
    <t>Death Gaze (Su) 1d4 negative levels, 30 feet; Fortitude DC 18 negates. The save DC is Charisma-based. A humanoid slain by a bodak's death gaze rises as a bodak 24 hours later. This is a death effect.  Vulnerability to Sunlight (Ex) Bodaks loathe sunlight, for its merest touch burns their impure flesh.  Each round of exposure to direct sunlight deals 2d6 points of damage to a bodak.</t>
  </si>
  <si>
    <t>When mortal humanoids find themselves exposed to profound, supernatural evil, a horrific, occult transformation can strip them of their souls and damn them to the tortured existence of a bodak. Changed into a twisted, misanthropic husk, a bodak wanders the endless tracts of evil-aligned planes, periodically stumbling into other realms by passing through portals or otherwise being conjured elsewhere. Possessing only fragmented memories of its former existence, the bodak is driven by profound emptiness, sorrowful longing, and vengeful hatred of all life.  A bodak's appearance is profoundly disturbing. Its flesh looks dried, taut, and desiccated, though it possesses a strange, otherworldly sheen. Its body is disproportionate and distinctly androgynous. Hairless and with only vague hints of facial structure, the bodak's eyes are deep set in their sockets and constantly weep foul-smelling smoky vapors. A planes-wise traveler who recognizes its shape knows to flee, for most travelers can outrun the relatively slow bodak.  Bodaks vehemently despise all living creatures and immediately seek to destroy any they encounter.  A bodak retains the ability to speak one language it knew in life (typically Common), but it rarely engages in conversation, instead spitting out an incomprehensible stream of vile accusations, curses, and threats. On occasion, a bodak might wield weapons, but most rely primarily upon the effects of their deadly gaze.  Bodaks are rarely encountered outside of the Abyss.  As they are slow-witted, powerful evil creatures such as liches and nabasu demons sometimes use bodaks as thralls, assassins, or guardians. Bodaks encountered on the Material Plane exude extreme malevolence when forced to confront the realization of their abhorrent transformations. So great is their desire to inf lict their fate upon others that many attempt to drag off the bodies of their slain victims and guard them until they rise as undead.  A 20th-level spellcaster can use create greater undead to create a bodak, but only if the spell is cast while the spellcaster is located on one of the evil outer planes (traditionally the Abyss).</t>
  </si>
  <si>
    <t>&lt;link rel="stylesheet"href="PF.css"&gt;&lt;div&gt;&lt;h2&gt;Bodak&lt;/h2&gt;&lt;h3&gt;&lt;i&gt;The flesh of this emaciated creature appears charred or dried, and its empty eye sockets seep trails of smoke.&lt;/i&gt;&lt;/h3&gt;&lt;br&gt;&lt;/br&gt;&lt;/div&gt;&lt;div class="heading"&gt;&lt;p class="alignleft"&gt;Bodak&lt;/p&gt;&lt;p class="alignright"&gt;CR 8&lt;/p&gt;&lt;div style="clear: both;"&gt;&lt;/div&gt;&lt;/div&gt;&lt;div&gt;&lt;h5&gt;&lt;b&gt;XP &lt;/b&gt;4,800&lt;/h5&gt;&lt;h5&gt;CE Medium undead (extraplanar)&lt;/h5&gt;&lt;h5&gt;&lt;b&gt;Init &lt;/b&gt;+6; &lt;b&gt;Senses &lt;/b&gt;darkvision 60 ft.; Perception +14&lt;/h5&gt;&lt;/div&gt;&lt;hr/&gt;&lt;div&gt;&lt;h5&gt;&lt;b&gt;DEFENSE&lt;/b&gt;&lt;/h5&gt;&lt;/div&gt;&lt;hr/&gt;&lt;div&gt;&lt;h5&gt;&lt;b&gt;AC &lt;/b&gt;21, touch 13, flat-footed 18 (+2 Dex, +1 dodge, +8 natural)&lt;/h5&gt;&lt;h5&gt;&lt;b&gt;hp &lt;/b&gt;85 (10d8+40)&lt;/h5&gt;&lt;h5&gt;&lt;b&gt;Fort &lt;/b&gt;+6, &lt;b&gt;Ref &lt;/b&gt;+5, &lt;b&gt;Will &lt;/b&gt;+8&lt;/h5&gt;&lt;h5&gt;&lt;b&gt;DR &lt;/b&gt;10/cold iron; &lt;b&gt;Immune &lt;/b&gt;electricity, undead traits; &lt;b&gt;Resist &lt;/b&gt;acid 10, fire 10&lt;/h5&gt;&lt;h5&gt;&lt;b&gt;Weaknesses &lt;/b&gt;vulnerability to sunlight&lt;/h5&gt;&lt;/div&gt;&lt;hr/&gt;&lt;div&gt;&lt;h5&gt;&lt;b&gt;OFFENSE&lt;/b&gt;&lt;/h5&gt;&lt;/div&gt;&lt;hr/&gt;&lt;div&gt;&lt;h5&gt;&lt;b&gt;Spd &lt;/b&gt;20 ft.&lt;/h5&gt;&lt;h5&gt;&lt;b&gt;Melee &lt;/b&gt;2 slams +9 (1d8+1)&lt;/h5&gt;&lt;h5&gt;&lt;b&gt;Space &lt;/b&gt;5 ft.; &lt;b&gt;Reach &lt;/b&gt;5 ft.&lt;/h5&gt;&lt;h5&gt;&lt;b&gt;Special Attacks &lt;/b&gt;death gaze&lt;/h5&gt;&lt;/div&gt;&lt;hr/&gt;&lt;div&gt;&lt;h5&gt;&lt;b&gt;STATISTICS&lt;/b&gt;&lt;/h5&gt;&lt;/div&gt;&lt;hr/&gt;&lt;div&gt;&lt;h5&gt;&lt;b&gt;Str &lt;/b&gt;13, &lt;b&gt;Dex &lt;/b&gt;15, &lt;b&gt;Con &lt;/b&gt;-, &lt;b&gt;Int &lt;/b&gt; 6, &lt;b&gt;Wis &lt;/b&gt;13, &lt;b&gt;Cha &lt;/b&gt;16&lt;/h5&gt;&lt;h5&gt;&lt;b&gt;Base Atk &lt;/b&gt;+7; &lt;b&gt;CMB &lt;/b&gt;+8; &lt;b&gt;CMD &lt;/b&gt;21&lt;/h5&gt;&lt;h5&gt;&lt;b&gt;Feats &lt;/b&gt;Dodge, Improved Initiative, Mobility, Toughness, Weapon Focus (slam)&lt;/h5&gt;&lt;h5&gt;&lt;b&gt;Skills &lt;/b&gt;Intimidate +11, Perception +14, Stealth +10&lt;/h5&gt;&lt;h5&gt;&lt;b&gt;Languages &lt;/b&gt;Common&lt;/h5&gt;&lt;/div&gt;&lt;hr/&gt;&lt;div&gt;&lt;h5&gt;&lt;b&gt;ECOLOGY&lt;/b&gt;&lt;/h5&gt;&lt;/div&gt;&lt;hr/&gt;&lt;div&gt;&lt;h5&gt;&lt;b&gt;Environment &lt;/b&gt; any land (evil Outer Plane)&lt;/h5&gt;&lt;h5&gt;&lt;b&gt;Organization &lt;/b&gt;solitary, pair, or gang (3-4)&lt;/h5&gt;&lt;h5&gt;&lt;b&gt;Treasure &lt;/b&gt;none&lt;/h5&gt;&lt;/div&gt;&lt;hr/&gt;&lt;div&gt;&lt;h5&gt;&lt;b&gt;SPECIAL ABILITIES&lt;/b&gt;&lt;/h5&gt;&lt;/div&gt;&lt;hr/&gt;&lt;div&gt;&lt;h5&gt;&lt;b&gt;Death Gaze (Su)&lt;/b&gt; 1d4 negative levels, 30 feet; Fortitude DC 18 negates. The save DC is Charisma-based. A humanoid slain by a bodak's death gaze rises as a bodak 24 hours later. This is a death effect.  &lt;/h5&gt;&lt;h5&gt;&lt;b&gt;Vulnerability to Sunlight (Ex)&lt;/b&gt; Bodaks loathe sunlight, for its merest touch burns their impure flesh.  Each round of exposure to direct sunlight deals 2d6 points of damage to a bodak.&lt;/h5&gt;&lt;/div&gt;&lt;br&gt;&lt;/br&gt;&lt;div&gt;&lt;h4&gt;&lt;p&gt;&lt;p&gt;When mortal humanoids find themselves exposed to profound, supernatural evil, a horrific, occult transformation can strip them of their souls and damn them to the tortured existence of a bodak. Changed into a twisted, misanthropic husk, a bodak wanders the endless tracts of evil-aligned planes, periodically stumbling into other realms by passing through portals or otherwise being conjured elsewhere. Possessing only fragmented memories of its former existence, the bodak is driven by profound emptiness, sorrowful longing, and vengeful hatred of all life.&lt;/p&gt;&lt;p&gt;A bodak's appearance is profoundly disturbing. Its flesh looks dried, taut, and desiccated, though it possesses a strange, otherworldly sheen. Its body is disproportionate and distinctly androgynous. Hairless and with only vague hints of facial structure, the bodak's eyes are deep set in their sockets and constantly weep foul-smelling smoky vapors. A planes-wise traveler who recognizes its shape knows to flee, for most travelers can outrun the relatively slow bodak.&lt;/p&gt;&lt;p&gt;Bodaks vehemently despise all living creatures and immediately seek to destroy any they encounter.&lt;/p&gt;&lt;p&gt;A bodak retains the ability to speak one language it knew in life (typically Common), but it rarely engages in conversation, instead spitting out an incomprehensible stream of vile accusations, curses, and threats. On occasion, a bodak might wield weapons, but most rely primarily upon the effects of their deadly gaze.&lt;/p&gt;&lt;p&gt;Bodaks are rarely encountered outside of the Abyss.&lt;/p&gt;&lt;p&gt;As they are slow-witted, powerful evil creatures such as liches and nabasu demons sometimes use bodaks as thralls, assassins, or guardians. Bodaks encountered on the Material Plane exude extreme malevolence when forced to confront the realization of their abhorrent transformations. So great is their desire to inf lict their fate upon others that many attempt to drag off the bodies of their slain victims and guard them until they rise as undead.&lt;/p&gt;&lt;p&gt;A 20th-level spellcaster can use &lt;i&gt;create greater undead&lt;/i&gt; to create a bodak, but only if the spell is cast while the spellcaster is located on one of the evil outer planes (traditionally the Abyss).&lt;/p&gt;&lt;/h4&gt;&lt;/div&gt;</t>
  </si>
  <si>
    <t>Brownie</t>
  </si>
  <si>
    <t>17, touch 17, flat-footed 12</t>
  </si>
  <si>
    <t>(+4 Dex, +1 dodge, +2 size)</t>
  </si>
  <si>
    <t>(1d6+1)</t>
  </si>
  <si>
    <t>Fort +1, Ref +6, Will +4; +2 vs. illusions</t>
  </si>
  <si>
    <t>+2 vs. illusions</t>
  </si>
  <si>
    <t>short sword +6 (1d2-2/19-20)</t>
  </si>
  <si>
    <t>Spell-Like Abilities (CL 7th; concentration +10)  At will-dancing lights, mending, prestidigitation  1/day-lesser confusion (DC 14), dimension door (self only), mirror image, ventriloquism (DC 14)</t>
  </si>
  <si>
    <t>Str 7, Dex 18, Con 12, Int 14, Wis 15, Cha 17</t>
  </si>
  <si>
    <t>Acrobatics +8 (+4 jump), Bluff +7, Craft (any one) +6, Escape Artist +8, Handle Animal +4, Perception +8, Sense Motive +6, Stealth +16 (+20 in forest)</t>
  </si>
  <si>
    <t>+2 Perception, +4 Stealth in forests</t>
  </si>
  <si>
    <t>Common, Elven, Gnome, Sylvan</t>
  </si>
  <si>
    <t xml:space="preserve"> temperate forests or plains</t>
  </si>
  <si>
    <t>solitary, gang (2-5), or band (7-12)</t>
  </si>
  <si>
    <t>Knee-high to a human, this large-headed creature has an almost manically friendly look on its expressive face.</t>
  </si>
  <si>
    <t>Brownies make their homes in the trunks of hollow trees, small earthy burrows, and even under porches and within the crawlspaces of farmhouses. Often attired in clothes that appear to be made of plants or leaves, brownies wear belts lined with pouches and tools.  Whatever language they choose to speak is often is riddled with odd pronunciations and colloquialisms.  Brownies stand barely 2 feet tall and weigh 20 pounds.  When facing danger, brownies rarely engage in combat, preferring instead to confound and confuse their attackers in order to buy enough time for escape. Content with honest toil and the love of their kin, brownies maintain a pacifist nature, only harassing creatures to run them off or punish them for an insult. Despite this nature, all brownies carry a blade. They refer to their swords with a hint of disgust, and jokingly call their blades the "final trick," using them only in the direst of consequences.  Honest to a fault, brownies take freely, but always repay their debt through work or leave something behind as an offering. They may eat an apple from a farmer's orchard, but will harvest the entire tree as repayment. A brownie might eat an entire pie left on a windowsill, only to straighten up the kitchen or wash the dishes. A brownie can share a home with a family for years and years while avoiding detection. A family that is aware of a brownie usually finds this a beneficial relationship and leaves dishes of milk, pieces of fruit, trinkets, and sometimes even wine as gifts. In exchange, the brownie keeps the home clean, mends clothes, repairs tools, and shoos away vermin and small predators. Bragging about having a brownie in the house is the best way to lose one. Brownies distrust foxes and fear wolves, and tend to avoid farms with dogs.  A 5th-level neutral spellcaster with the Improved Familiar feat can gain a brownie as a familiar.</t>
  </si>
  <si>
    <t>&lt;link rel="stylesheet"href="PF.css"&gt;&lt;div&gt;&lt;h2&gt;Brownie&lt;/h2&gt;&lt;h3&gt;&lt;i&gt;Knee-high to a human, this large-headed creature has an almost manically friendly look on its expressive face.&lt;/i&gt;&lt;/h3&gt;&lt;br&gt;&lt;/br&gt;&lt;/div&gt;&lt;div class="heading"&gt;&lt;p class="alignleft"&gt;Brownie&lt;/p&gt;&lt;p class="alignright"&gt;CR 1&lt;/p&gt;&lt;div style="clear: both;"&gt;&lt;/div&gt;&lt;/div&gt;&lt;div&gt;&lt;h5&gt;&lt;b&gt;XP &lt;/b&gt;400&lt;/h5&gt;&lt;h5&gt;N Tiny fey &lt;/h5&gt;&lt;h5&gt;&lt;b&gt;Init &lt;/b&gt;+8; &lt;b&gt;Senses &lt;/b&gt;low-light vision; Perception +8&lt;/h5&gt;&lt;/div&gt;&lt;hr/&gt;&lt;div&gt;&lt;h5&gt;&lt;b&gt;DEFENSE&lt;/b&gt;&lt;/h5&gt;&lt;/div&gt;&lt;hr/&gt;&lt;div&gt;&lt;h5&gt;&lt;b&gt;AC &lt;/b&gt;17, touch 17, flat-footed 12 (+4 Dex, +1 dodge, +2 size)&lt;/h5&gt;&lt;h5&gt;&lt;b&gt;hp &lt;/b&gt;4 (1d6+1)&lt;/h5&gt;&lt;h5&gt;&lt;b&gt;Fort &lt;/b&gt;+1, &lt;b&gt;Ref &lt;/b&gt;+6, &lt;b&gt;Will &lt;/b&gt;+4; +2 vs. illusions&lt;/h5&gt;&lt;h5&gt;&lt;b&gt;DR &lt;/b&gt;5/cold iron; &lt;b&gt;SR &lt;/b&gt;12&lt;/h5&gt;&lt;/div&gt;&lt;hr/&gt;&lt;div&gt;&lt;h5&gt;&lt;b&gt;OFFENSE&lt;/b&gt;&lt;/h5&gt;&lt;/div&gt;&lt;hr/&gt;&lt;div&gt;&lt;h5&gt;&lt;b&gt;Spd &lt;/b&gt;20 ft.&lt;/h5&gt;&lt;h5&gt;&lt;b&gt;Melee &lt;/b&gt;short sword +6 (1d2-2/19-20)&lt;/h5&gt;&lt;h5&gt;&lt;b&gt;Space &lt;/b&gt;2-1/2 ft.; &lt;b&gt;Reach &lt;/b&gt;0 ft.&lt;/h5&gt;&lt;h5&gt;&lt;b&gt;Spell-Like Abilities&lt;/b&gt; (CL 7th; concentration +10)&lt;/br&gt;At will&amp;mdash;&lt;i&gt;dancing lights&lt;/i&gt;, &lt;i&gt;mending&lt;/i&gt;, &lt;i&gt;prestidigitation&lt;/i&gt;&lt;/br&gt;1/day&amp;mdash;&lt;i&gt;lesser confusion&lt;/i&gt; (DC 14), &lt;i&gt;dimension door&lt;/i&gt; (self only), &lt;i&gt;mirror image&lt;/i&gt;, &lt;i&gt;ventriloquism&lt;/i&gt; (DC 14)&lt;/h5&gt;&lt;/h5&gt;&lt;/div&gt;&lt;hr/&gt;&lt;div&gt;&lt;h5&gt;&lt;b&gt;STATISTICS&lt;/b&gt;&lt;/h5&gt;&lt;/div&gt;&lt;hr/&gt;&lt;div&gt;&lt;h5&gt;&lt;b&gt;Str &lt;/b&gt;7, &lt;b&gt;Dex &lt;/b&gt;18, &lt;b&gt;Con &lt;/b&gt;12, &lt;b&gt;Int &lt;/b&gt; 14, &lt;b&gt;Wis &lt;/b&gt;15, &lt;b&gt;Cha &lt;/b&gt;17&lt;/h5&gt;&lt;h5&gt;&lt;b&gt;Base Atk &lt;/b&gt;+0; &lt;b&gt;CMB &lt;/b&gt;+2; &lt;b&gt;CMD &lt;/b&gt;11&lt;/h5&gt;&lt;h5&gt;&lt;b&gt;Feats &lt;/b&gt;Dodge, Improved Initiative&lt;sup&gt;B&lt;/sup&gt;, Weapon Finesse&lt;sup&gt;B&lt;/sup&gt;&lt;/h5&gt;&lt;h5&gt;&lt;b&gt;Skills &lt;/b&gt;Acrobatics +8 (+4 jump), Bluff +7, Craft (any one) +6, Escape Artist +8, Handle Animal +4, Perception +8, Sense Motive +6, Stealth +16 (+20 in forest); &lt;b&gt;Racial Modifiers &lt;/b&gt;+2 Perception, +4 Stealth in forests&lt;/h5&gt;&lt;h5&gt;&lt;b&gt;Languages &lt;/b&gt;Common, Elven, Gnome, Sylvan&lt;/h5&gt;&lt;/div&gt;&lt;hr/&gt;&lt;div&gt;&lt;h5&gt;&lt;b&gt;ECOLOGY&lt;/b&gt;&lt;/h5&gt;&lt;/div&gt;&lt;hr/&gt;&lt;div&gt;&lt;h5&gt;&lt;b&gt;Environment &lt;/b&gt; temperate forests or plains&lt;/h5&gt;&lt;h5&gt;&lt;b&gt;Organization &lt;/b&gt;solitary, gang (2-5), or band (7-12)&lt;/h5&gt;&lt;h5&gt;&lt;b&gt;Treasure &lt;/b&gt;standard&lt;/h5&gt;&lt;/div&gt;&lt;br&gt;&lt;/br&gt;&lt;div&gt;&lt;h4&gt;&lt;p&gt;&lt;p&gt;Brownies make their homes in the trunks of hollow trees, small earthy burrows, and even under porches and within the crawlspaces of farmhouses. Often attired in clothes that appear to be made of plants or leaves, brownies wear belts lined with pouches and tools.&lt;/p&gt;&lt;p&gt;Whatever language they choose to speak is often is riddled with odd pronunciations and colloquialisms.&lt;/p&gt;&lt;p&gt;Brownies stand barely 2 feet tall and weigh 20 pounds.&lt;/p&gt;&lt;p&gt;When facing danger, brownies rarely engage in combat, preferring instead to confound and confuse their attackers in order to buy enough time for escape. Content with honest toil and the love of their kin, brownies maintain a pacifist nature, only harassing creatures to run them off or punish them for an insult. Despite this nature, all brownies carry a blade. They refer to their swords with a hint of disgust, and jokingly call their blades the "final trick," using them only in the direst of consequences.&lt;/p&gt;&lt;p&gt;Honest to a fault, brownies take freely, but always repay their debt through work or leave something behind as an offering. They may eat an apple from a farmer's orchard, but will harvest the entire tree as repayment. A brownie might eat an entire pie left on a windowsill, only to straighten up the kitchen or wash the dishes. A brownie can share a home with a family for years and years while avoiding detection. A family that is aware of a brownie usually finds this a beneficial relationship and leaves dishes of milk, pieces of fruit, trinkets, and sometimes even wine as gifts. In exchange, the brownie keeps the home clean, mends clothes, repairs tools, and shoos away vermin and small predators. Bragging about having a brownie in the house is the best way to lose one. Brownies distrust foxes and fear wolves, and tend to avoid farms with dogs.&lt;/p&gt;&lt;p&gt;A 5th-level neutral spellcaster with the Improved Familiar feat can gain a brownie as a familiar.&lt;/p&gt;&lt;/h4&gt;&lt;/div&gt;</t>
  </si>
  <si>
    <t>Bunyip</t>
  </si>
  <si>
    <t>darkvision 60 ft., low-light vision, keen scent  180 ft.; Perception +8</t>
  </si>
  <si>
    <t>Fort +5, Ref +7, Will +1</t>
  </si>
  <si>
    <t>10 ft., swim 50 ft.</t>
  </si>
  <si>
    <t>bite +7 (1d8+1/19-20 plus bleed)</t>
  </si>
  <si>
    <t>bleed (1d6), blood frenzy, roar</t>
  </si>
  <si>
    <t>Str 13, Dex 16, Con 13, Int 2, Wis 11, Cha 7</t>
  </si>
  <si>
    <t>Improved Critical (bite)B, Skill Focus (Perception), Skill Focus (Stealth), Weapon Focus (bite)</t>
  </si>
  <si>
    <t>Escape Artist +5, Perception +8, Stealth +10, Swim +9</t>
  </si>
  <si>
    <t>A disturbing combination of shark and seal, this brown-furred creature has a wide mouth filled with razor-sharp teeth.</t>
  </si>
  <si>
    <t>Blood Rage (Ex) A bunyip's blood rage ability activates whenever it detects blood in the water using its keen scent, but otherwise functions as the universal monster rule of the same name.  Roar (Su) A bunyip's roar is supernaturally loud and horrifying.  When a bunyip roars (a standard action the creature can perform at will), all hearing creatures with 4 or fewer HD within a 100-foot spread must succeed on a DC 13 Will save or become panicked for 2d4 rounds. Whether or not the save is successful, creatures in the area are immune to the roar of that bunyip for 24 hours. This is a sonic, mindaffecting fear effect. The save DC is Constitution-based.</t>
  </si>
  <si>
    <t>The bunyip is a fierce and avid hunter, possessing a primal ruthlessness that seems almost evil in its rapacity.  A bunyip typically inhabits large freshwater inlets or sheltered coastal sea caves where food is plentiful-the bunyip is equally at home in fresh or salt water. It prefers feeding on animals of Small size or larger, though it isn't averse to eating humanoids when presented the opportunity. Bunyips are quite territorial, and readily attack when intruders threaten their hunting grounds.  Bunyips mate annually, during the late spring. During this period, bunyips become even more aggressive. After mating, couples split, with the female wandering off to find a place to birth a small litter of four to six pups.  Females watch their pups for a few days, until they become independent enough for the mothers to move on.  Reports of bunyip sightings come from every end of the map. Though the accuracy of all such reports remains doubtful, enough reliable accounts exist to confirm their widespread adaptability. The species thrives in numerous ecological climes, from frigid polar fjords to idyllic tropical lagoons. The bunyip is not a deep-sea creature, and even avoids larger freshwater lakes, as it prefers to lurk near shorelines where its favorite food is more common.  While bunyips vary in appearance, all possess similar basic physical structures. The bunyip's head exhibits strong seal-like features, save for its shark-like jaws. Its upper torso is thick and muscular, with long, fin-like limbs. Some species even have a single, shark-like dorsal fin. The remaining portion of the body extends into a long tail. Those with fur usually only grow a short coat on the upper body in shades of pale gray, brown, or black.</t>
  </si>
  <si>
    <t>&lt;link rel="stylesheet"href="PF.css"&gt;&lt;div&gt;&lt;h2&gt;Bunyip&lt;/h2&gt;&lt;h3&gt;&lt;i&gt;A disturbing combination of shark and seal, this brown-furred creature has a wide mouth filled with razor-sharp teeth.&lt;/i&gt;&lt;/h3&gt;&lt;br&gt;&lt;/br&gt;&lt;/div&gt;&lt;div class="heading"&gt;&lt;p class="alignleft"&gt;Bunyip&lt;/p&gt;&lt;p class="alignright"&gt;CR 3&lt;/p&gt;&lt;div style="clear: both;"&gt;&lt;/div&gt;&lt;/div&gt;&lt;div&gt;&lt;h5&gt;&lt;b&gt;XP &lt;/b&gt;800&lt;/h5&gt;&lt;h5&gt;N Medium magical beast (aquatic)&lt;/h5&gt;&lt;h5&gt;&lt;b&gt;Init &lt;/b&gt;+3; &lt;b&gt;Senses &lt;/b&gt;darkvision 60 ft., low-light vision, keen scent  180 ft.; Perception +8&lt;/h5&gt;&lt;/div&gt;&lt;hr/&gt;&lt;div&gt;&lt;h5&gt;&lt;b&gt;DEFENSE&lt;/b&gt;&lt;/h5&gt;&lt;/div&gt;&lt;hr/&gt;&lt;div&gt;&lt;h5&gt;&lt;b&gt;AC &lt;/b&gt;15, touch 13, flat-footed 12 (+3 Dex, +2 natural)&lt;/h5&gt;&lt;h5&gt;&lt;b&gt;hp &lt;/b&gt;32 (5d10+5)&lt;/h5&gt;&lt;h5&gt;&lt;b&gt;Fort &lt;/b&gt;+5, &lt;b&gt;Ref &lt;/b&gt;+7, &lt;b&gt;Will &lt;/b&gt;+1&lt;/h5&gt;&lt;/div&gt;&lt;hr/&gt;&lt;div&gt;&lt;h5&gt;&lt;b&gt;OFFENSE&lt;/b&gt;&lt;/h5&gt;&lt;/div&gt;&lt;hr/&gt;&lt;div&gt;&lt;h5&gt;&lt;b&gt;Spd &lt;/b&gt;10 ft., swim 50 ft.&lt;/h5&gt;&lt;h5&gt;&lt;b&gt;Melee &lt;/b&gt;bite +7 (1d8+1/19-20 plus bleed)&lt;/h5&gt;&lt;h5&gt;&lt;b&gt;Space &lt;/b&gt;5 ft.; &lt;b&gt;Reach &lt;/b&gt;5 ft.&lt;/h5&gt;&lt;h5&gt;&lt;b&gt;Special Attacks &lt;/b&gt;bleed (1d6), blood frenzy, roar&lt;/h5&gt;&lt;/div&gt;&lt;hr/&gt;&lt;div&gt;&lt;h5&gt;&lt;b&gt;STATISTICS&lt;/b&gt;&lt;/h5&gt;&lt;/div&gt;&lt;hr/&gt;&lt;div&gt;&lt;h5&gt;&lt;b&gt;Str &lt;/b&gt;13, &lt;b&gt;Dex &lt;/b&gt;16, &lt;b&gt;Con &lt;/b&gt;13, &lt;b&gt;Int &lt;/b&gt; 2, &lt;b&gt;Wis &lt;/b&gt;11, &lt;b&gt;Cha &lt;/b&gt;7&lt;/h5&gt;&lt;h5&gt;&lt;b&gt;Base Atk &lt;/b&gt;+5; &lt;b&gt;CMB &lt;/b&gt;+6; &lt;b&gt;CMD &lt;/b&gt;19&lt;/h5&gt;&lt;h5&gt;&lt;b&gt;Feats &lt;/b&gt;Improved Critical (bite)&lt;sup&gt;B&lt;/sup&gt;, Skill Focus (Perception), Skill Focus (Stealth), Weapon Focus (bite)&lt;/h5&gt;&lt;h5&gt;&lt;b&gt;Skills &lt;/b&gt;Escape Artist +5, Perception +8, Stealth +10, Swim +9&lt;/h5&gt;&lt;h5&gt;&lt;b&gt;SQ &lt;/b&gt;amphibious&lt;/h5&gt;&lt;/div&gt;&lt;hr/&gt;&lt;div&gt;&lt;h5&gt;&lt;b&gt;ECOLOGY&lt;/b&gt;&lt;/h5&gt;&lt;/div&gt;&lt;hr/&gt;&lt;div&gt;&lt;h5&gt;&lt;b&gt;Environment &lt;/b&gt; any aquatic&lt;/h5&gt;&lt;h5&gt;&lt;b&gt;Organization &lt;/b&gt;solitary or pair&lt;/h5&gt;&lt;h5&gt;&lt;b&gt;Treasure &lt;/b&gt;none&lt;/h5&gt;&lt;/div&gt;&lt;hr/&gt;&lt;div&gt;&lt;h5&gt;&lt;b&gt;SPECIAL ABILITIES&lt;/b&gt;&lt;/h5&gt;&lt;/div&gt;&lt;hr/&gt;&lt;div&gt;&lt;h5&gt;&lt;b&gt;Blood Rage (Ex)&lt;/b&gt; A bunyip's blood rage ability activates whenever it detects blood in the water using its keen scent, but otherwise functions as the universal monster rule of the same name.  &lt;/h5&gt;&lt;h5&gt;&lt;b&gt;Roar (Su)&lt;/b&gt; A bunyip's roar is supernaturally loud and horrifying.  When a bunyip roars (a standard action the creature can perform at will), all hearing creatures with 4 or fewer HD within a 100-foot spread must succeed on a DC 13 Will save or become panicked for 2d4 rounds. Whether or not the save is successful, creatures in the area are immune to the roar of that bunyip for 24 hours. This is a sonic, mindaffecting fear effect. The save DC is Constitution-based.&lt;/h5&gt;&lt;/div&gt;&lt;br&gt;&lt;/br&gt;&lt;div&gt;&lt;h4&gt;&lt;p&gt;&lt;p&gt;The bunyip is a fierce and avid hunter, possessing a primal ruthlessness that seems almost evil in its rapacity.&lt;/p&gt;&lt;p&gt;A bunyip typically inhabits large freshwater inlets or sheltered coastal sea caves where food is plentiful-the bunyip is equally at home in fresh or salt water. It prefers feeding on animals of Small size or larger, though it isn't averse to eating humanoids when presented the opportunity. Bunyips are quite territorial, and readily attack when intruders threaten their hunting grounds.&lt;/p&gt;&lt;p&gt;Bunyips mate annually, during the late spring. During this period, bunyips become even more aggressive. After mating, couples split, with the female wandering off to find a place to birth a small litter of four to six pups.&lt;/p&gt;&lt;p&gt;Females watch their pups for a few days, until they become independent enough for the mothers to move on.&lt;/p&gt;&lt;p&gt;Reports of bunyip sightings come from every end of the map. Though the accuracy of all such reports remains doubtful, enough reliable accounts exist to confirm their widespread adaptability. The species thrives in numerous ecological climes, from frigid polar fjords to idyllic tropical lagoons. The bunyip is not a deep-sea creature, and even avoids larger freshwater lakes, as it prefers to lurk near shorelines where its favorite food is more common.&lt;/p&gt;&lt;p&gt;While bunyips vary in appearance, all possess similar basic physical structures. The bunyip's head exhibits strong seal-like features, save for its shark-like jaws. Its upper torso is thick and muscular, with long, fin-like limbs. Some species even have a single, shark-like dorsal fin. The remaining portion of the body extends into a long tail. Those with fur usually only grow a short coat on the upper body in shades of pale gray, brown, or black.&lt;/p&gt;&lt;/h4&gt;&lt;/div&gt;</t>
  </si>
  <si>
    <t>Carnivorous Blob</t>
  </si>
  <si>
    <t>blindsight 60 ft., tremorsense 120 ft.; Perception -5</t>
  </si>
  <si>
    <t>2, touch 2, flat-footed 2</t>
  </si>
  <si>
    <t>(-8 size)</t>
  </si>
  <si>
    <t>Fort +12, Ref +5, Will +0</t>
  </si>
  <si>
    <t>reactive strike, split (sonic or slashing, 32 hp)</t>
  </si>
  <si>
    <t>acid, ooze traits</t>
  </si>
  <si>
    <t>electricity 30, fire 30</t>
  </si>
  <si>
    <t>slam +17 (8d6+19 plus 1d4 Con drain and grab)</t>
  </si>
  <si>
    <t>absorb flesh, constrict (8d6+19 plus 1d4 Con drain)</t>
  </si>
  <si>
    <t>Str 36, Dex 11, Con 24, Int -, Wis 1, Cha 1</t>
  </si>
  <si>
    <t>+33 (+37 grapple)</t>
  </si>
  <si>
    <t>Climb +21, Swim +21</t>
  </si>
  <si>
    <t>Rolling and twitching like a massive wad of translucent ooze, this crimson blob reaches out amorphous pseudopods in all directions.</t>
  </si>
  <si>
    <t>Absorb Flesh (Ex) A carnivorous blob cannot eat plant matter or inorganic matter, but it devours living flesh with a voracious speed by dealing Constitution drain on creatures it slams or constricts. Whenever the blob deals Constitution drain in this manner, it heals 10 hit points for each point of Constitution it drains. Excess hit points above its normal maximum are gained as temporary hit points. As soon as a carnivorous blob has at least 50 temporary hit points, it loses those temporary hit points and splits as an immediate action.  Reactive Strike (Ex) Whenever a carnivorous blob takes damage, it reflexively lashes out with a slam attack. This ability effectively grants the carnivorous blob an attack of opportunity against any adjacent foe that deals it damage. These attacks of opportunity do not count against the normal limit the creature can make in a round. Attacks that deal sonic or slashing damage do not trigger a reactive strike-rather, they cause the creature to split. Whenever a carnivorous blob takes cold damage, the creature cannot use its reactive strike ability until after it takes its next action in combat.  Vulnerable to Cold (Ex) A carnivorous blob takes half again as much damage (+50%) from cold attacks.</t>
  </si>
  <si>
    <t>While sages debate whether the first carnivorous blobs were created by a mad wizard, formed in foul fleshwarping vats in some sinister city, or traveled to this world trapped in the core of a meteor, there is one thing they all agree on-none wish to get close enough to study the monstrosity.  Carnivorous blobs move like a typical ooze, rolling out blobs of its fleshy material in haphazard directions, and pulling its bulk across the ground, up walls, and even through the water. If a carnivorous blob goes for more than 24 hours without a source of food, it drops into a sort of hibernation, resembling nothing so much as a pool of gelatinous blood. The creature springs to life quickly and hungrily as soon as any living prey comes within range of its senses.</t>
  </si>
  <si>
    <t>&lt;link rel="stylesheet"href="PF.css"&gt;&lt;div&gt;&lt;h2&gt;Carnivorous Blob&lt;/h2&gt;&lt;h3&gt;&lt;i&gt;Rolling and twitching like a massive wad of translucent ooze, this crimson blob reaches out amorphous pseudopods in all directions.&lt;/i&gt;&lt;/h3&gt;&lt;br&gt;&lt;/div&gt;&lt;div class="heading"&gt;&lt;p class="alignleft"&gt;Carnivorous Blob&lt;/p&gt;&lt;p class="alignright"&gt;CR 13&lt;/p&gt;&lt;div style="clear: both;"&gt;&lt;/div&gt;&lt;/div&gt;&lt;div&gt;&lt;h5&gt;&lt;b&gt;XP &lt;/b&gt;25,600&lt;/h5&gt;&lt;h5&gt;N Colossal ooze &lt;/h5&gt;&lt;h5&gt;&lt;b&gt;Init &lt;/b&gt;+0; &lt;b&gt;Senses &lt;/b&gt;blindsight 60 ft., tremorsense 120 ft.; Perception -5&lt;/h5&gt;&lt;/div&gt;&lt;hr/&gt;&lt;div&gt;&lt;h5&gt;&lt;b&gt;DEFENSE&lt;/b&gt;&lt;/h5&gt;&lt;/div&gt;&lt;hr/&gt;&lt;div&gt;&lt;h5&gt;&lt;b&gt;AC &lt;/b&gt;2, touch 2, flat-footed 2 (-8 size)&lt;/h5&gt;&lt;h5&gt;&lt;b&gt;hp &lt;/b&gt;184 (16d8+112)&lt;/h5&gt;&lt;h5&gt;&lt;b&gt;Fort &lt;/b&gt;+12, &lt;b&gt;Ref &lt;/b&gt;+5, &lt;b&gt;Will &lt;/b&gt;+0&lt;/h5&gt;&lt;h5&gt;&lt;b&gt;Defensive Abilities &lt;/b&gt;reactive strike, split (sonic or slashing, 32 hp); &lt;b&gt;DR &lt;/b&gt;10/-; &lt;b&gt;Immune &lt;/b&gt;acid, ooze traits; &lt;b&gt;Resist &lt;/b&gt;electricity 30, fire 30&lt;/h5&gt;&lt;h5&gt;&lt;b&gt;Weaknesses &lt;/b&gt;vulnerable to cold&lt;/h5&gt;&lt;/div&gt;&lt;hr/&gt;&lt;div&gt;&lt;h5&gt;&lt;b&gt;OFFENSE&lt;/b&gt;&lt;/h5&gt;&lt;/div&gt;&lt;hr/&gt;&lt;div&gt;&lt;h5&gt;&lt;b&gt;Spd &lt;/b&gt;20 ft., climb 20 ft., swim 20 ft.&lt;/h5&gt;&lt;h5&gt;&lt;b&gt;Melee &lt;/b&gt;slam +17 (8d6+19 plus 1d4 Con drain and grab)&lt;/h5&gt;&lt;h5&gt;&lt;b&gt;Space &lt;/b&gt;30 ft.; &lt;b&gt;Reach &lt;/b&gt;30 ft.&lt;/h5&gt;&lt;h5&gt;&lt;b&gt;Special Attacks &lt;/b&gt;absorb flesh, constrict (8d6+19 plus 1d4 Con drain)&lt;/h5&gt;&lt;/div&gt;&lt;hr/&gt;&lt;div&gt;&lt;h5&gt;&lt;b&gt;STATISTICS&lt;/b&gt;&lt;/h5&gt;&lt;/div&gt;&lt;hr/&gt;&lt;div&gt;&lt;h5&gt;&lt;b&gt;Str &lt;/b&gt;36, &lt;b&gt;Dex &lt;/b&gt;11, &lt;b&gt;Con &lt;/b&gt;24, &lt;b&gt;Int &lt;/b&gt; -, &lt;b&gt;Wis &lt;/b&gt;1, &lt;b&gt;Cha &lt;/b&gt;1&lt;/h5&gt;&lt;h5&gt;&lt;b&gt;Base Atk &lt;/b&gt;+12; &lt;b&gt;CMB &lt;/b&gt;+33 (+37 grapple); &lt;b&gt;CMD &lt;/b&gt;43 (can't be tripped)&lt;/h5&gt;&lt;h5&gt;&lt;b&gt;Skills &lt;/b&gt;Climb +21, Swim +21&lt;/h5&gt;&lt;/div&gt;&lt;hr/&gt;&lt;div&gt;&lt;h5&gt;&lt;b&gt;ECOLOGY&lt;/b&gt;&lt;/h5&gt;&lt;/div&gt;&lt;hr/&gt;&lt;div&gt;&lt;h5&gt;&lt;b&gt;Environment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ABILITIES&lt;/b&gt;&lt;/h5&gt;&lt;/div&gt;&lt;hr/&gt;&lt;div&gt;&lt;/h5&gt;&lt;h5&gt;&lt;b&gt;Absorb Flesh (Ex)&lt;/b&gt; A carnivorous blob cannot eat plant matter or inorganic matter, but it devours living flesh with a voracious speed by dealing Constitution drain on creatures it slams or constricts. Whenever the blob deals Constitution drain in this manner, it heals 10 hit points for each point of Constitution it drains. Excess hit points above its normal maximum are gained as temporary hit points. As soon as a carnivorous blob has at least 50 temporary hit points, it loses those temporary hit points and splits as an immediate action.  &lt;/h5&gt;&lt;h5&gt;&lt;b&gt;Reactive Strike (Ex)&lt;/b&gt; Whenever a carnivorous blob takes damage, it reflexively lashes out with a slam attack. This ability effectively grants the carnivorous blob an attack of opportunity against any adjacent foe that deals it damage. These attacks of opportunity do not count against the normal limit the creature can make in a round. Attacks that deal sonic or slashing damage do not trigger a reactive strike-rather, they cause the creature to split. Whenever a carnivorous blob takes cold damage, the creature cannot use its reactive strike ability until after it takes its next action in combat.  &lt;/h5&gt;&lt;h5&gt;&lt;b&gt;Vulnerable to Cold (Ex)&lt;/b&gt; A carnivorous blob takes half again as much damage (+50%) from cold attacks.&lt;/h5&gt;&lt;/div&gt;&lt;br&gt;&lt;div&gt;&lt;h4&gt;&lt;p&gt;&lt;p&gt;While sages debate whether the first carnivorous blobs were created by a mad wizard, formed in foul fleshwarping vats in some sinister city, or traveled to this world trapped in the core of a meteor, there is one thing they all agree on-none wish to get close enough to study the monstrosity.  Carnivorous blobs move like a typical ooze, rolling out blobs of its fleshy material in haphazard directions, and pulling its bulk across the ground, up walls, and even through the water. If a carnivorous blob goes for more than 24 hours without a source of food, it drops into a sort of hibernation, resembling nothing so much as a pool of gelatinous blood. The creature springs to life quickly and hungrily as soon as any living prey comes within range of its senses.&lt;/p&gt;&lt;/h4&gt;&lt;/div&gt;</t>
  </si>
  <si>
    <t>Catoblepas</t>
  </si>
  <si>
    <t>darkvision 60 ft., low-light vision; Perception +25</t>
  </si>
  <si>
    <t>stench (30 ft., DC 23, 10 rounds)</t>
  </si>
  <si>
    <t>(-1 Dex, +19 natural, -1 size)</t>
  </si>
  <si>
    <t>bite +18 (3d6+5), gore +18 (2d8+5/19-20), 2 hooves +16 (1d8+2)</t>
  </si>
  <si>
    <t>breath weapon (60-ft. cone, poison, Fortitude DC 23, usable every 1d4 rounds), trample (4d6+7, DC 22)</t>
  </si>
  <si>
    <t>Str 20, Dex 8, Con 22, Int 5, Wis 15, Cha 10</t>
  </si>
  <si>
    <t>Diehard, Endurance, Improved Critical (gore), Improved Iron Will, Iron Will, Multiattack, Skill Focus (Perception)</t>
  </si>
  <si>
    <t>Perception +25, Swim +13</t>
  </si>
  <si>
    <t xml:space="preserve"> any swamps</t>
  </si>
  <si>
    <t>solitary, pair, or herd (3-6)</t>
  </si>
  <si>
    <t>This ugly creature has a boar-like head with short antlers, a thick bullish body covered in spines, and cloven hooves on its stumpy legs.</t>
  </si>
  <si>
    <t>Poison Breath (Ex) A catoblepas's horrid, stinking breath is 60-foot cone of poison gas. Breath-contact; save Fort DC 23; frequency 1/ round for 6 rounds; effect 1d6 Con damage; cure 3 consecutive saves. The save DC is Constitution-based.</t>
  </si>
  <si>
    <t>The catoblepas is an aggressive beast at the best of times, willing to knock down trees, fences, even small houses to eat whatever it finds interesting, be that meal plant or animal or human being. Though it prefers swamps, the catoblepas has been known to forage in plains and forests for short periods before returning to the buoyant support of water and mud. Few creatures linger near a catoblepas's feeding ground because of the monster's bad temper and poisonous breath, and only rot-loving predators such as oozes or exceptionally large otyughs have any interest in hunting them.  A catoblepas' primary motivation is hunting and exerting its dominance over lesser creatures in its territory. Easily detected by its foul odor, the creature tolerates the presence of wild animals, humanoid tribes, and even predators that it can bully as long as these things flee or act submissive when the poisonous brute lumbers into view. The catoblepas is known to engage in physical battles with other Large swamp creatures such as crocodiles or even froghemoths. Some humanoid tribes claim to know techniques to domesticate a catoblepas for use as a guard animal, but the monster's intractable nature and not insignificant intelligence almost certainly means magic is involved, as the creature has little need for alliances and can wipe out entire villages with its breath. Some have been known to use their breath underwater, creating a churning cloud of bubbles that kills fish in the area and starves out other creatures.  A catoblepas's sense of smell is blunted by its own ungodly stench, and it can't easily recognize rival odors such as skunk musk (though this provides the beast no immunity to odor-based effects from other creatures).  A catoblepas is 15 feet long and weighs 2,200 pounds.</t>
  </si>
  <si>
    <t>&lt;link rel="stylesheet"href="PF.css"&gt;&lt;div&gt;&lt;h2&gt;Catoblepas&lt;/h2&gt;&lt;h3&gt;&lt;i&gt;This ugly creature has a boar-like head with short antlers, a thick bullish body covered in spines, and cloven hooves on its stumpy legs.&lt;/i&gt;&lt;/h3&gt;&lt;br&gt;&lt;/div&gt;&lt;div class="heading"&gt;&lt;p class="alignleft"&gt;Catoblepas&lt;/p&gt;&lt;p class="alignright"&gt;CR 12&lt;/p&gt;&lt;div style="clear: both;"&gt;&lt;/div&gt;&lt;/div&gt;&lt;div&gt;&lt;h5&gt;&lt;b&gt;XP &lt;/b&gt;19,200&lt;/h5&gt;&lt;h5&gt;N Large magical beast &lt;/h5&gt;&lt;h5&gt;&lt;b&gt;Init &lt;/b&gt;-1; &lt;b&gt;Senses &lt;/b&gt;darkvision 60 ft., low-light vision; Perception +25&lt;/h5&gt;&lt;h5&gt;&lt;b&gt;Aura &lt;/b&gt;stench (30 ft., DC 23, 10 rounds)&lt;/h5&gt;&lt;/div&gt;&lt;hr/&gt;&lt;div&gt;&lt;h5&gt;&lt;b&gt;DEFENSE&lt;/b&gt;&lt;/h5&gt;&lt;/div&gt;&lt;hr/&gt;&lt;div&gt;&lt;h5&gt;&lt;b&gt;AC &lt;/b&gt;27, touch 8, flat-footed 27 (-1 Dex, +19 natural, -1 size)&lt;/h5&gt;&lt;h5&gt;&lt;b&gt;hp &lt;/b&gt;161 (14d10+84)&lt;/h5&gt;&lt;h5&gt;&lt;b&gt;Fort &lt;/b&gt;+15, &lt;b&gt;Ref &lt;/b&gt;+8, &lt;b&gt;Will &lt;/b&gt;+8&lt;/h5&gt;&lt;h5&gt;&lt;b&gt;SR &lt;/b&gt;23&lt;/h5&gt;&lt;/div&gt;&lt;hr/&gt;&lt;div&gt;&lt;h5&gt;&lt;b&gt;OFFENSE&lt;/b&gt;&lt;/h5&gt;&lt;/div&gt;&lt;hr/&gt;&lt;div&gt;&lt;h5&gt;&lt;b&gt;Spd &lt;/b&gt;40 ft., swim 20 ft.&lt;/h5&gt;&lt;h5&gt;&lt;b&gt;Melee &lt;/b&gt;bite +18 (3d6+5), gore +18 (2d8+5/19-20), 2 hooves +16 (1d8+2)&lt;/h5&gt;&lt;h5&gt;&lt;b&gt;Space &lt;/b&gt;15 ft.; &lt;b&gt;Reach &lt;/b&gt;15 ft.&lt;/h5&gt;&lt;h5&gt;&lt;b&gt;Special Attacks &lt;/b&gt;breath weapon (60-ft. cone, poison, Fortitude DC 23, usable every 1d4 rounds), trample (4d6+7, DC 22)&lt;/h5&gt;&lt;/div&gt;&lt;hr/&gt;&lt;div&gt;&lt;h5&gt;&lt;b&gt;STATISTICS&lt;/b&gt;&lt;/h5&gt;&lt;/div&gt;&lt;hr/&gt;&lt;div&gt;&lt;h5&gt;&lt;b&gt;Str &lt;/b&gt;20, &lt;b&gt;Dex &lt;/b&gt;8, &lt;b&gt;Con &lt;/b&gt;22, &lt;b&gt;Int &lt;/b&gt; 5, &lt;b&gt;Wis &lt;/b&gt;15, &lt;b&gt;Cha &lt;/b&gt;10&lt;/h5&gt;&lt;h5&gt;&lt;b&gt;Base Atk &lt;/b&gt;+14; &lt;b&gt;CMB &lt;/b&gt;+20; &lt;b&gt;CMD &lt;/b&gt;29 (33 vs. trip)&lt;/h5&gt;&lt;h5&gt;&lt;b&gt;Feats &lt;/b&gt;Diehard, Endurance, Improved Critical (gore), Improved Iron Will, Iron Will, Multiattack, Skill Focus (Perception)&lt;/h5&gt;&lt;h5&gt;&lt;b&gt;Skills &lt;/b&gt;Perception +25, Swim +13&lt;/h5&gt;&lt;h5&gt;&lt;b&gt;Languages &lt;/b&gt;Aklo&lt;/h5&gt;&lt;/div&gt;&lt;hr/&gt;&lt;div&gt;&lt;h5&gt;&lt;b&gt;ECOLOGY&lt;/b&gt;&lt;/h5&gt;&lt;/div&gt;&lt;hr/&gt;&lt;div&gt;&lt;h5&gt;&lt;b&gt;Environment &lt;/b&gt; any swamps&lt;/h5&gt;&lt;h5&gt;&lt;b&gt;Organization &lt;/b&gt;solitary, pair, or herd (3-6)&lt;/h5&gt;&lt;h5&gt;&lt;b&gt;Treasure &lt;/b&gt;incidental&lt;/h5&gt;&lt;/div&gt;&lt;hr/&gt;&lt;div&gt;&lt;h5&gt;&lt;b&gt;SPECIAL ABILITIES&lt;/b&gt;&lt;/h5&gt;&lt;/div&gt;&lt;hr/&gt;&lt;div&gt;&lt;/h5&gt;&lt;h5&gt;&lt;b&gt;Poison Breath (Ex)&lt;/b&gt; A catoblepas's horrid, stinking breath is 60-foot cone of poison gas. Breath-contact; save Fort DC 23; frequency 1/ round for 6 rounds; effect 1d6 Con damage; cure 3 consecutive saves. The save DC is Constitution-based.&lt;/h5&gt;&lt;/div&gt;&lt;br&gt;&lt;div&gt;&lt;h4&gt;&lt;p&gt;&lt;p&gt;The catoblepas is an aggressive beast at the best of times, willing to knock down trees, fences, even small houses to eat whatever it finds interesting, be that meal plant or animal or human being. Though it prefers swamps, the catoblepas has been known to forage in plains and forests for short periods before returning to the buoyant support of water and mud. Few creatures linger near a catoblepas's feeding ground because of the monster's bad temper and poisonous breath, and only rot-loving predators such as oozes or exceptionally large otyughs have any interest in hunting them.  A catoblepas' primary motivation is hunting and exerting its dominance over lesser creatures in its territory. Easily detected by its foul odor, the creature tolerates the presence of wild animals, humanoid tribes, and even predators that it can bully as long as these things flee or act submissive when the poisonous brute lumbers into view. The catoblepas is known to engage in physical battles with other Large swamp creatures such as crocodiles or even froghemoths. Some humanoid tribes claim to know techniques to domesticate a catoblepas for use as a guard animal, but the monster's intractable nature and not insignificant intelligence almost certainly means magic is involved, as the creature has little need for alliances and can wipe out entire villages with its breath. Some have been known to use their breath underwater, creating a churning cloud of bubbles that kills fish in the area and starves out other creatures.  A catoblepas's sense of smell is blunted by its own ungodly stench, and it can't easily recognize rival odors such as skunk musk (though this provides the beast no immunity to odor-based effects from other creatures).  A catoblepas is 15 feet long and weighs 2,200 pounds.&lt;/p&gt;&lt;/h4&gt;&lt;/div&gt;</t>
  </si>
  <si>
    <t>Giant Whiptail Centipede</t>
  </si>
  <si>
    <t>15, touch 8, flat-footed 14</t>
  </si>
  <si>
    <t>(+7 natural, -2 size)</t>
  </si>
  <si>
    <t>(4d8+20)</t>
  </si>
  <si>
    <t>Fort +9, Ref +1, Will +1</t>
  </si>
  <si>
    <t>bite +8 (2d6+7 plus poison), tail slap +3 (1d3 nonlethal plus trip)</t>
  </si>
  <si>
    <t>15 ft. (20 ft. with tail slap)</t>
  </si>
  <si>
    <t>Str 25, Dex 11, Con 21, Int -, Wis 10, Cha 2</t>
  </si>
  <si>
    <t>Climb +15, Perception +4, Stealth +0</t>
  </si>
  <si>
    <t xml:space="preserve"> temperate or warm forests or underground</t>
  </si>
  <si>
    <t>An elephantine centipede scurries about, its double tail lashing angrily behind it.</t>
  </si>
  <si>
    <t>Poison (Ex) Bite-injury; save Fort DC 17; frequency 1/round for 6 rounds; effect 1d4 Dex; cure 1 save. The save DC is Constitution-based.  Tail Slap (Ex) A giant whiptail centipede's tail slap deals nonlethal damage and gains no bonus from its Strength score on damage dealt.</t>
  </si>
  <si>
    <t>Whiptail centipedes are carrion eaters, though corpses large enough to satiate them are a rarity. Corpses of Huge or larger creatures left to rot often attract whiptail centipedes, who viciously defend their bounty against any who would intrude upon their lairs.</t>
  </si>
  <si>
    <t>&lt;link rel="stylesheet"href="PF.css"&gt;&lt;div&gt;&lt;h2&gt;Centipede, Giant Whiptail&lt;/h2&gt;&lt;h3&gt;&lt;i&gt;An elephantine centipede scurries about, its double tail lashing angrily behind it.&lt;/i&gt;&lt;/h3&gt;&lt;br&gt;&lt;/div&gt;&lt;div class="heading"&gt;&lt;p class="alignleft"&gt;Giant Whiptail Centipede&lt;/p&gt;&lt;p class="alignright"&gt;CR 3&lt;/p&gt;&lt;div style="clear: both;"&gt;&lt;/div&gt;&lt;/div&gt;&lt;div&gt;&lt;h5&gt;&lt;b&gt;XP &lt;/b&gt;800&lt;/h5&gt;&lt;h5&gt;N Huge vermin &lt;/h5&gt;&lt;h5&gt;&lt;b&gt;Init &lt;/b&gt;+0; &lt;b&gt;Senses &lt;/b&gt;darkvision 60 ft.; Perception +4&lt;/h5&gt;&lt;/div&gt;&lt;hr/&gt;&lt;div&gt;&lt;h5&gt;&lt;b&gt;DEFENSE&lt;/b&gt;&lt;/h5&gt;&lt;/div&gt;&lt;hr/&gt;&lt;div&gt;&lt;h5&gt;&lt;b&gt;AC &lt;/b&gt;15, touch 8, flat-footed 14 (+7 natural, -2 size)&lt;/h5&gt;&lt;h5&gt;&lt;b&gt;hp &lt;/b&gt;38 (4d8+20)&lt;/h5&gt;&lt;h5&gt;&lt;b&gt;Fort &lt;/b&gt;+9, &lt;b&gt;Ref &lt;/b&gt;+1, &lt;b&gt;Will &lt;/b&gt;+1&lt;/h5&gt;&lt;h5&gt;&lt;b&gt;Immune &lt;/b&gt;mind-affecting effects&lt;/h5&gt;&lt;/div&gt;&lt;hr/&gt;&lt;div&gt;&lt;h5&gt;&lt;b&gt;OFFENSE&lt;/b&gt;&lt;/h5&gt;&lt;/div&gt;&lt;hr/&gt;&lt;div&gt;&lt;h5&gt;&lt;b&gt;Spd &lt;/b&gt;40 ft., climb 40 ft.&lt;/h5&gt;&lt;h5&gt;&lt;b&gt;Melee &lt;/b&gt;bite +8 (2d6+7 plus poison), tail slap +3 (1d3 nonlethal plus trip)&lt;/h5&gt;&lt;h5&gt;&lt;b&gt;Space &lt;/b&gt;15 ft.; &lt;b&gt;Reach &lt;/b&gt;15 ft. (20 ft. with tail slap)&lt;/h5&gt;&lt;/div&gt;&lt;hr/&gt;&lt;div&gt;&lt;h5&gt;&lt;b&gt;STATISTICS&lt;/b&gt;&lt;/h5&gt;&lt;/div&gt;&lt;hr/&gt;&lt;div&gt;&lt;h5&gt;&lt;b&gt;Str &lt;/b&gt;25, &lt;b&gt;Dex &lt;/b&gt;11, &lt;b&gt;Con &lt;/b&gt;21, &lt;b&gt;Int &lt;/b&gt; -, &lt;b&gt;Wis &lt;/b&gt;10, &lt;b&gt;Cha &lt;/b&gt;2&lt;/h5&gt;&lt;h5&gt;&lt;b&gt;Base Atk &lt;/b&gt;+3; &lt;b&gt;CMB &lt;/b&gt;+12; &lt;b&gt;CMD &lt;/b&gt;22 (can't be tripped)&lt;/h5&gt;&lt;h5&gt;&lt;b&gt;Skills &lt;/b&gt;Climb +15, Perception +4, Stealth +0; &lt;b&gt;Racial Modifiers &lt;/b&gt;+4 Perception, +8 Stealth&lt;/h5&gt;&lt;h5&gt;&lt;b&gt;SQ &lt;/b&gt;compression&lt;/h5&gt;&lt;/div&gt;&lt;hr/&gt;&lt;div&gt;&lt;h5&gt;&lt;b&gt;ECOLOGY&lt;/b&gt;&lt;/h5&gt;&lt;/div&gt;&lt;hr/&gt;&lt;div&gt;&lt;h5&gt;&lt;b&gt;Environment &lt;/b&gt; temperate or warm forests or underground&lt;/h5&gt;&lt;h5&gt;&lt;b&gt;Organization &lt;/b&gt;solitary, pair, or colony (3-6)&lt;/h5&gt;&lt;h5&gt;&lt;b&gt;Treasure &lt;/b&gt;none&lt;/h5&gt;&lt;/div&gt;&lt;hr/&gt;&lt;div&gt;&lt;h5&gt;&lt;b&gt;SPECIAL ABILITIES&lt;/b&gt;&lt;/h5&gt;&lt;/div&gt;&lt;hr/&gt;&lt;div&gt;&lt;/h5&gt;&lt;h5&gt;&lt;b&gt;Poison (Ex)&lt;/b&gt; Bite-injury; &lt;i&gt;save&lt;/i&gt; Fort DC 17; &lt;i&gt;frequency&lt;/i&gt; 1/round for 6 rounds; &lt;i&gt;effect&lt;/i&gt; 1d4 Dex; &lt;i&gt;cure&lt;/i&gt; 1 &lt;i&gt;save&lt;/i&gt;. The save DC is Constitution-based.  &lt;/h5&gt;&lt;h5&gt;&lt;b&gt;Tail Slap (Ex)&lt;/b&gt; A giant whiptail centipede's tail slap deals nonlethal damage and gains no bonus from its Strength score on damage dealt.&lt;/h5&gt;&lt;/div&gt;&lt;br&gt;&lt;div&gt;&lt;h4&gt;&lt;p&gt;&lt;p&gt;Whiptail centipedes are carrion eaters, though corpses large enough to satiate them are a rarity. Corpses of Huge or larger creatures left to rot often attract whiptail centipedes, who viciously defend their bounty against any who would intrude upon their lairs.&lt;/p&gt;&lt;/h4&gt;&lt;/div&gt;</t>
  </si>
  <si>
    <t>Titan Centipede</t>
  </si>
  <si>
    <t>21, touch 2, flat-footed 21</t>
  </si>
  <si>
    <t>(+19 natural, -8 size)</t>
  </si>
  <si>
    <t>(10d8+90)</t>
  </si>
  <si>
    <t>Fort +16, Ref +3, Will +3</t>
  </si>
  <si>
    <t>60 ft., climb 60 ft.</t>
  </si>
  <si>
    <t>bite +15 (4d6+24 plus poison)</t>
  </si>
  <si>
    <t>trample (6d6+24, DC 31)</t>
  </si>
  <si>
    <t>Str 43, Dex 11, Con 29, Int -, Wis 10, Cha 2</t>
  </si>
  <si>
    <t>Climb +24, Perception +4, Stealth -8</t>
  </si>
  <si>
    <t>A writhing, seemingly endless segmented monstrosity crawls forth, its great mandibles clacking as it spies prey.</t>
  </si>
  <si>
    <t>Poison (Ex) Bite-injury; save Fort DC 24; frequency 1/round for 6 rounds; effect 1d6 Dex; cure 2 consecutive saves.</t>
  </si>
  <si>
    <t>The largest of their kind, titan centipedes are thankfully also the rarest. They attack other living creatures fearlessly, and require constant sustenance to nourish their vast bulk. Humanoids are in most danger from titan centipedes when mounted rather than afoot-a good-sized horse makes a much more satisfying meal to the centipede than a few bites of human. Titan centipedes are solitary by nature and because of the demands of their appetite, though when food is plentiful, multiple centipedes sometimes lurk in the same area.</t>
  </si>
  <si>
    <t>&lt;link rel="stylesheet"href="PF.css"&gt;&lt;div&gt;&lt;h2&gt;Centipede, Titan &lt;/h2&gt;&lt;h3&gt;&lt;i&gt;A writhing, seemingly endless segmented monstrosity crawls forth, its great mandibles clacking as it spies prey.&lt;/i&gt;&lt;/h3&gt;&lt;br&gt;&lt;/br&gt;&lt;/div&gt;&lt;div class="heading"&gt;&lt;p class="alignleft"&gt;Titan Centipede&lt;/p&gt;&lt;p class="alignright"&gt;CR 9&lt;/p&gt;&lt;div style="clear: both;"&gt;&lt;/div&gt;&lt;/div&gt;&lt;div&gt;&lt;h5&gt;&lt;b&gt;XP &lt;/b&gt;6,400&lt;/h5&gt;&lt;h5&gt;N Colossal vermin &lt;/h5&gt;&lt;h5&gt;&lt;b&gt;Init &lt;/b&gt;+0; &lt;b&gt;Senses &lt;/b&gt;darkvision 60 ft.; Perception +4&lt;/h5&gt;&lt;/div&gt;&lt;hr/&gt;&lt;div&gt;&lt;h5&gt;&lt;b&gt;DEFENSE&lt;/b&gt;&lt;/h5&gt;&lt;/div&gt;&lt;hr/&gt;&lt;div&gt;&lt;h5&gt;&lt;b&gt;AC &lt;/b&gt;21, touch 2, flat-footed 21 (+19 natural, -8 size)&lt;/h5&gt;&lt;h5&gt;&lt;b&gt;hp &lt;/b&gt;135 (10d8+90)&lt;/h5&gt;&lt;h5&gt;&lt;b&gt;Fort &lt;/b&gt;+16, &lt;b&gt;Ref &lt;/b&gt;+3, &lt;b&gt;Will &lt;/b&gt;+3&lt;/h5&gt;&lt;h5&gt;&lt;b&gt;Immune &lt;/b&gt;mind-affecting effects&lt;/h5&gt;&lt;/div&gt;&lt;hr/&gt;&lt;div&gt;&lt;h5&gt;&lt;b&gt;OFFENSE&lt;/b&gt;&lt;/h5&gt;&lt;/div&gt;&lt;hr/&gt;&lt;div&gt;&lt;h5&gt;&lt;b&gt;Spd &lt;/b&gt;60 ft., climb 60 ft.&lt;/h5&gt;&lt;h5&gt;&lt;b&gt;Melee &lt;/b&gt;bite +15 (4d6+24 plus poison)&lt;/h5&gt;&lt;h5&gt;&lt;b&gt;Space &lt;/b&gt;30 ft.; &lt;b&gt;Reach &lt;/b&gt;30 ft.&lt;/h5&gt;&lt;h5&gt;&lt;b&gt;Special Attacks &lt;/b&gt;trample (6d6+24, DC 31)&lt;/h5&gt;&lt;/div&gt;&lt;hr/&gt;&lt;div&gt;&lt;h5&gt;&lt;b&gt;STATISTICS&lt;/b&gt;&lt;/h5&gt;&lt;/div&gt;&lt;hr/&gt;&lt;div&gt;&lt;h5&gt;&lt;b&gt;Str &lt;/b&gt;43, &lt;b&gt;Dex &lt;/b&gt;11, &lt;b&gt;Con &lt;/b&gt;29, &lt;b&gt;Int &lt;/b&gt; -, &lt;b&gt;Wis &lt;/b&gt;10, &lt;b&gt;Cha &lt;/b&gt;2&lt;/h5&gt;&lt;h5&gt;&lt;b&gt;Base Atk &lt;/b&gt;+7; &lt;b&gt;CMB &lt;/b&gt;+31; &lt;b&gt;CMD &lt;/b&gt;41 (can't be tripped)&lt;/h5&gt;&lt;h5&gt;&lt;b&gt;Skills &lt;/b&gt;Climb +24, Perception +4, Stealth -8; &lt;b&gt;Racial Modifiers &lt;/b&gt;+4 Perception, +8 Stealth&lt;/h5&gt;&lt;h5&gt;&lt;b&gt;SQ &lt;/b&gt;compression&lt;/h5&gt;&lt;/div&gt;&lt;hr/&gt;&lt;div&gt;&lt;h5&gt;&lt;b&gt;ECOLOGY&lt;/b&gt;&lt;/h5&gt;&lt;/div&gt;&lt;hr/&gt;&lt;div&gt;&lt;h5&gt;&lt;b&gt;Environment &lt;/b&gt; temperate or warm forests or underground&lt;/h5&gt;&lt;h5&gt;&lt;b&gt;Organization &lt;/b&gt;solitary, pair, or colony (3-6)&lt;/h5&gt;&lt;h5&gt;&lt;b&gt;Treasure &lt;/b&gt;none&lt;/h5&gt;&lt;/div&gt;&lt;hr/&gt;&lt;div&gt;&lt;h5&gt;&lt;b&gt;SPECIAL ABILITIES&lt;/b&gt;&lt;/h5&gt;&lt;/div&gt;&lt;hr/&gt;&lt;div&gt;&lt;h5&gt;&lt;b&gt;Poison (Ex)&lt;/b&gt; Bite-injury; &lt;i&gt;save&lt;/i&gt; Fort DC 24; &lt;i&gt;frequency&lt;/i&gt; 1/round for 6 rounds; &lt;i&gt;effect&lt;/i&gt; 1d6 Dex; &lt;i&gt;cure&lt;/i&gt; 2 consecutive &lt;i&gt;save&lt;/i&gt;s.&lt;/h5&gt;&lt;/div&gt;&lt;br&gt;&lt;/br&gt;&lt;div&gt;&lt;h4&gt;&lt;p&gt;&lt;p&gt;The largest of their kind, titan centipedes are thankfully also the rarest. They attack other living creatures fearlessly, and require constant sustenance to nourish their vast bulk. Humanoids are in most danger from titan centipedes when mounted rather than afoot-a good-sized horse makes a much more satisfying meal to the centipede than a few bites of human. Titan centipedes are solitary by nature and because of the demands of their appetite, though when food is plentiful, multiple centipedes sometimes lurk in the same area.&lt;/p&gt;&lt;/h4&gt;&lt;/div&gt;</t>
  </si>
  <si>
    <t>Chaos Beast</t>
  </si>
  <si>
    <t>(+2 Dex, +1 dodge, +7 natural)</t>
  </si>
  <si>
    <t>Fort +9, Ref +8, Will +4</t>
  </si>
  <si>
    <t>amorphous, resistant to transformation</t>
  </si>
  <si>
    <t>4 claws +13 (1d6+3 plus corporeal instability)</t>
  </si>
  <si>
    <t>Str 17, Dex 15, Con 16, Int 10, Wis 12, Cha 11</t>
  </si>
  <si>
    <t>Dodge, Improved Initiative, Mobility, Toughness, Weapon Focus (claw)</t>
  </si>
  <si>
    <t>Acrobatics +14 (+10 jump), Climb +15, Escape Artist +14, Perception +13, Stealth +14, Swim +15</t>
  </si>
  <si>
    <t>solitary or invasion (2-5)</t>
  </si>
  <si>
    <t>This thing is a horrid mass of barbed tentacles, glaring eyes, and gnashing teeth, twisting upon itself and reshaping into new forms.</t>
  </si>
  <si>
    <t>Corporeal Instability (Su) Claw-contact (curse); save Fort DC 17; effect amorphous body and 1 Wisdom drain per round (see below); cure 3 consecutive saves. The save DC is Con-based.  A creature cursed with an amorphous body becomes a spongy, shapeless mass. Unless the victim manages to control the effect (see below), its shape constantly melts, flows, writhes, and boils. An affected creature is unable to hold or use any item. Clothing, armor, helmets, and rings become useless. Large items worn or carried-armor, backpacks, even shirts-hamper more than help, reducing the victim's Dexterity score by 4. Speed is reduced to 10 feet or one-quarter normal, whichever is less. The victim gains the amorphous quality, but cannot cast spells or use magic items, and it attacks blindly, unable to distinguish friend from foe (-4 penalty on attack rolls and a 50% miss chance, regardless of the attack roll).  A victim can temporarily regain its own shape by taking a standard action to attempt a DC 15 Will save (this check DC does not vary for a chaos beast with different Hit Dice or ability scores). A success reestablishes the creature's normal form for 1 minute. Spells that change the victim's shape (such as alter self, beast shape, elemental body, and polymorph) do not remove the curse, but hold the creature in a stable form (which might not be its own form, depending on the spell) and prevent additional Wisdom drain for the duration of the spell; shapechange and stoneskin have a similar effect. The victim takes 1 point of Wisdom drain from mental shock every round that it ends its turn in an amorphous shape-upon being drained to 1 Wisdom, further Wisdom drain ceases and the amorphous body effect is permanent until removed via magic (no further number of saving throws can cure the condition at this time).  Resistant to Transformation (Ex) Transmutation effects, such as polymorphing or petrification, force a chaos beast into a new shape, but at the start of its next turn, it immediately returns to its normal form as a free action.</t>
  </si>
  <si>
    <t>A chaos beast's form changes without any goal or purpose.  Though at any particular second a chaos beast may appear to have dozens of limbs, whether claws, tentacles, stingers, and so on, the lightning-quick shifts of its body mean most of these are gone before it has a chance to use them, and its attacks are always treated as claws regardless of the creature's appearance.</t>
  </si>
  <si>
    <t>&lt;link rel="stylesheet"href="PF.css"&gt;&lt;div&gt;&lt;h2&gt;Chaos Beast&lt;/h2&gt;&lt;h3&gt;&lt;i&gt;This thing is a horrid mass of barbed tentacles, glaring eyes, and gnashing teeth, twisting upon itself and reshaping into new forms.&lt;/i&gt;&lt;/h3&gt;&lt;br&gt;&lt;/br&gt;&lt;/div&gt;&lt;div class="heading"&gt;&lt;p class="alignleft"&gt;Chaos Beast&lt;/p&gt;&lt;p class="alignright"&gt;CR 7&lt;/p&gt;&lt;div style="clear: both;"&gt;&lt;/div&gt;&lt;/div&gt;&lt;div&gt;&lt;h5&gt;&lt;b&gt;XP &lt;/b&gt;3,200&lt;/h5&gt;&lt;h5&gt;CN Medium outsider (chaotic, extraplanar)&lt;/h5&gt;&lt;h5&gt;&lt;b&gt;Init &lt;/b&gt;+6; &lt;b&gt;Senses &lt;/b&gt;darkvision 60 ft.; Perception +13&lt;/h5&gt;&lt;/div&gt;&lt;hr/&gt;&lt;div&gt;&lt;h5&gt;&lt;b&gt;DEFENSE&lt;/b&gt;&lt;/h5&gt;&lt;/div&gt;&lt;hr/&gt;&lt;div&gt;&lt;h5&gt;&lt;b&gt;AC &lt;/b&gt;20, touch 13, flat-footed 17 (+2 Dex, +1 dodge, +7 natural)&lt;/h5&gt;&lt;h5&gt;&lt;b&gt;hp &lt;/b&gt;85 (9d10+36)&lt;/h5&gt;&lt;h5&gt;&lt;b&gt;Fort &lt;/b&gt;+9, &lt;b&gt;Ref &lt;/b&gt;+8, &lt;b&gt;Will &lt;/b&gt;+4&lt;/h5&gt;&lt;h5&gt;&lt;b&gt;Defensive Abilities &lt;/b&gt;amorphous, resistant to transformation; &lt;b&gt;SR &lt;/b&gt;18&lt;/h5&gt;&lt;/div&gt;&lt;hr/&gt;&lt;div&gt;&lt;h5&gt;&lt;b&gt;OFFENSE&lt;/b&gt;&lt;/h5&gt;&lt;/div&gt;&lt;hr/&gt;&lt;div&gt;&lt;h5&gt;&lt;b&gt;Spd &lt;/b&gt;20 ft.&lt;/h5&gt;&lt;h5&gt;&lt;b&gt;Melee &lt;/b&gt;4 claws +13 (1d6+3 plus corporeal instability)&lt;/h5&gt;&lt;h5&gt;&lt;b&gt;Space &lt;/b&gt;5 ft.; &lt;b&gt;Reach &lt;/b&gt;5 ft.&lt;/h5&gt;&lt;/div&gt;&lt;hr/&gt;&lt;div&gt;&lt;h5&gt;&lt;b&gt;STATISTICS&lt;/b&gt;&lt;/h5&gt;&lt;/div&gt;&lt;hr/&gt;&lt;div&gt;&lt;h5&gt;&lt;b&gt;Str &lt;/b&gt;17, &lt;b&gt;Dex &lt;/b&gt;15, &lt;b&gt;Con &lt;/b&gt;16, &lt;b&gt;Int &lt;/b&gt; 10, &lt;b&gt;Wis &lt;/b&gt;12, &lt;b&gt;Cha &lt;/b&gt;11&lt;/h5&gt;&lt;h5&gt;&lt;b&gt;Base Atk &lt;/b&gt;+9; &lt;b&gt;CMB &lt;/b&gt;+12; &lt;b&gt;CMD &lt;/b&gt;25 (can't be tripped)&lt;/h5&gt;&lt;h5&gt;&lt;b&gt;Feats &lt;/b&gt;Dodge, Improved Initiative, Mobility, Toughness, Weapon Focus (claw)&lt;/h5&gt;&lt;h5&gt;&lt;b&gt;Skills &lt;/b&gt;Acrobatics +14 (+10 jump), Climb +15, Escape Artist +14, Perception +13, Stealth +14, Swim +15&lt;/h5&gt;&lt;/div&gt;&lt;hr/&gt;&lt;div&gt;&lt;h5&gt;&lt;b&gt;ECOLOGY&lt;/b&gt;&lt;/h5&gt;&lt;/div&gt;&lt;hr/&gt;&lt;div&gt;&lt;h5&gt;&lt;b&gt;Environment &lt;/b&gt; any&lt;/h5&gt;&lt;h5&gt;&lt;b&gt;Organization &lt;/b&gt;solitary or invasion (2-5)&lt;/h5&gt;&lt;h5&gt;&lt;b&gt;Treasure &lt;/b&gt;none&lt;/h5&gt;&lt;/div&gt;&lt;hr/&gt;&lt;div&gt;&lt;h5&gt;&lt;b&gt;SPECIAL ABILITIES&lt;/b&gt;&lt;/h5&gt;&lt;/div&gt;&lt;hr/&gt;&lt;div&gt;&lt;h5&gt;&lt;b&gt;Corporeal Instability (Su)&lt;/b&gt; Claw-contact (curse); save Fort DC 17; effect amorphous body and 1 Wisdom drain per round (see below); cure 3 consecutive saves. The save DC is Con-based.  A creature cursed with an amorphous body becomes a spongy, shapeless mass. Unless the victim manages to control the effect (see below), its shape constantly melts, flows, writhes, and boils. An affected creature is unable to hold or use any item. Clothing, armor, helmets, and rings become useless. Large items worn or carried-armor, backpacks, even shirts-hamper more than help, reducing the victim's Dexterity score by 4. Speed is reduced to 10 feet or one-quarter normal, whichever is less. The victim gains the amorphous quality, but cannot cast spells or use magic items, and it attacks blindly, unable to distinguish friend from foe (-4 penalty on attack rolls and a 50% miss chance, regardless of the attack roll).  A victim can temporarily regain its own shape by taking a standard action to attempt a DC 15 Will save (this check DC does not vary for a chaos beast with different Hit Dice or ability scores). A success reestablishes the creature's normal form for 1 minute. Spells that change the victim's shape (such as &lt;i&gt;alter self&lt;/i&gt;, &lt;i&gt;beast shape&lt;/i&gt;, &lt;i&gt;elemental body&lt;/i&gt;, and polymorph) do not remove the curse, but hold the creature in a stable form (which might not be its own form, depending on the spell) and prevent additional Wisdom drain for the duration of the spell; &lt;i&gt;shapechange&lt;/i&gt; and &lt;i&gt;stoneskin&lt;/i&gt; have a similar effect. The victim takes 1 point of Wisdom drain from mental shock every round that it ends its turn in an amorphous shape-upon being drained to 1 Wisdom, further Wisdom drain ceases and the amorphous body effect is permanent until removed via magic (no further number of saving throws can cure the condition at this time).  &lt;/h5&gt;&lt;h5&gt;&lt;b&gt;Resistant to Transformation (Ex)&lt;/b&gt; Transmutation effects, such as polymorphing or petrification, force a chaos beast into a new shape, but at the start of its next turn, it immediately returns to its normal form as a free action.&lt;/h5&gt;&lt;/div&gt;&lt;br&gt;&lt;/br&gt;&lt;div&gt;&lt;h4&gt;&lt;p&gt;&lt;p&gt;A chaos beast's form changes without any goal or purpose.&lt;/p&gt;&lt;p&gt;Though at any particular second a chaos beast may appear to have dozens of limbs, whether claws, tentacles, stingers, and so on, the lightning-quick shifts of its body mean most of these are gone before it has a chance to use them, and its attacks are always treated as claws regardless of the creature's appearance.&lt;/p&gt;&lt;/h4&gt;&lt;/div&gt;</t>
  </si>
  <si>
    <t>Charda</t>
  </si>
  <si>
    <t>darkvision 120 ft.; Perception +13</t>
  </si>
  <si>
    <t>Fort +7, Ref +10, Will +7</t>
  </si>
  <si>
    <t>cold, poison</t>
  </si>
  <si>
    <t>bite +13 (1d6+3 plus 1d6 cold), 4 claws +14 (1d4+3)</t>
  </si>
  <si>
    <t>black bile</t>
  </si>
  <si>
    <t>Str 16, Dex 15, Con 19, Int 11, Wis 12, Cha 8</t>
  </si>
  <si>
    <t>Combat ExpertiseB, Improved Bull Rush, Improved Trip, Lightning Reflexes, Power Attack, Weapon Focus (claw)</t>
  </si>
  <si>
    <t>Intimidate +6, Knowledge (religion) +4, Perception +13, Stealth +18, Survival +10, Swim +18</t>
  </si>
  <si>
    <t>amphibious, cold vigor, overwhelming</t>
  </si>
  <si>
    <t>solitary, pair, gang (3-5), or tribe (6-14)</t>
  </si>
  <si>
    <t>Armored in dense, bony plates, this four-armed creature drools wretched strings of black bile from its fanged maw.</t>
  </si>
  <si>
    <t>Black Bile (Su) A charda's body seethes with freezing black bile. Its supernaturally cold, black bile is the source of the additional cold damage when a charda bites a creature. As a standard action, a charda can expel its full store of bile as a breath weapon that can take the form of a 60-foot line or a 30-foot cone. All creatures in this area take 8d6 points of cold damage (DC 18 Reflex half ). A charda can use this breath weapon once every 1d4 rounds-while its black bile is recharging, it does not deal additional cold damage with its bite. The save DC is Constitution-based.  Cold Vigor (Ex) When a charda is in a cold environment, it becomes more animated and gains a +1 racial bonus on attack rolls and weapon damage rolls.  Overwhelming (Ex) A charda gains a +8 racial bonus on bull rush and trip attacks.</t>
  </si>
  <si>
    <t>In the darkest depths of the earth, in strange frozen rivers and subterranean lakes of frigid black water dwell the mysterious and ferocious chardas. These xenophobic humanoids rarely venture far from their domains, settling in small tribes and building rocky huts underwater or muddy domes along the subterranean shore.  A typical charda stands just under 4 feet tall but weighs 250 pounds. Chardas reproduce by laying eggs in small clutches of two to four, which they bury among rocks offshore. Females fiercely protect their own clutches, but show no predisposition toward protecting the clutches of other chardas, even those within their tribe.  Devoutly religious, chardas prefer to worship gods of war or cold. They hunt in small packs composed of both males and females. Hunting and slaying help determine an individual's power within the group. Chardas often engage in infanticide and cannibalism. While they patrol their territories in groups, they fight individually with little strategy or structure. Chardas do not assist each other with their kills, as they perceive aid as a weakness and a dishonor to both themselves and their foes.</t>
  </si>
  <si>
    <t>&lt;link rel="stylesheet"href="PF.css"&gt;&lt;div&gt;&lt;h2&gt;Charda&lt;/h2&gt;&lt;h3&gt;&lt;i&gt;Armored in dense, bony plates, this four-armed creature drools wretched strings of black bile from its fanged maw.&lt;/i&gt;&lt;/h3&gt;&lt;br&gt;&lt;/div&gt;&lt;div class="heading"&gt;&lt;p class="alignleft"&gt;Charda&lt;/p&gt;&lt;p class="alignright"&gt;CR 7&lt;/p&gt;&lt;div style="clear: both;"&gt;&lt;/div&gt;&lt;/div&gt;&lt;div&gt;&lt;h5&gt;&lt;b&gt;XP &lt;/b&gt;3,200&lt;/h5&gt;&lt;h5&gt;CN Small monstrous humanoid (aquatic)&lt;/h5&gt;&lt;h5&gt;&lt;b&gt;Init &lt;/b&gt;+2; &lt;b&gt;Senses &lt;/b&gt;darkvision 120 ft.; Perception +13&lt;/h5&gt;&lt;/div&gt;&lt;hr/&gt;&lt;div&gt;&lt;h5&gt;&lt;b&gt;DEFENSE&lt;/b&gt;&lt;/h5&gt;&lt;/div&gt;&lt;hr/&gt;&lt;div&gt;&lt;h5&gt;&lt;b&gt;AC &lt;/b&gt;20, touch 13, flat-footed 18 (+2 Dex, +7 natural, +1 size)&lt;/h5&gt;&lt;h5&gt;&lt;b&gt;hp &lt;/b&gt;85 (9d10+36)&lt;/h5&gt;&lt;h5&gt;&lt;b&gt;Fort &lt;/b&gt;+7, &lt;b&gt;Ref &lt;/b&gt;+10, &lt;b&gt;Will &lt;/b&gt;+7&lt;/h5&gt;&lt;h5&gt;&lt;b&gt;Defensive Abilities &lt;/b&gt;ferocity; &lt;b&gt;Immune &lt;/b&gt;cold, poison&lt;/h5&gt;&lt;/div&gt;&lt;hr/&gt;&lt;div&gt;&lt;h5&gt;&lt;b&gt;OFFENSE&lt;/b&gt;&lt;/h5&gt;&lt;/div&gt;&lt;hr/&gt;&lt;div&gt;&lt;h5&gt;&lt;b&gt;Spd &lt;/b&gt;20 ft., swim 60 ft.&lt;/h5&gt;&lt;h5&gt;&lt;b&gt;Melee &lt;/b&gt;bite +13 (1d6+3 plus 1d6 cold), 4 claws +14 (1d4+3)&lt;/h5&gt;&lt;h5&gt;&lt;b&gt;Space &lt;/b&gt;5 ft.; &lt;b&gt;Reach &lt;/b&gt;5 ft.&lt;/h5&gt;&lt;h5&gt;&lt;b&gt;Special Attacks &lt;/b&gt;black bile&lt;/h5&gt;&lt;/div&gt;&lt;hr/&gt;&lt;div&gt;&lt;h5&gt;&lt;b&gt;STATISTICS&lt;/b&gt;&lt;/h5&gt;&lt;/div&gt;&lt;hr/&gt;&lt;div&gt;&lt;h5&gt;&lt;b&gt;Str &lt;/b&gt;16, &lt;b&gt;Dex &lt;/b&gt;15, &lt;b&gt;Con &lt;/b&gt;19, &lt;b&gt;Int &lt;/b&gt; 11, &lt;b&gt;Wis &lt;/b&gt;12, &lt;b&gt;Cha &lt;/b&gt;8&lt;/h5&gt;&lt;h5&gt;&lt;b&gt;Base Atk &lt;/b&gt;+9; &lt;b&gt;CMB &lt;/b&gt;+11 (+19 bull rush and trip); &lt;b&gt;CMD &lt;/b&gt;23&lt;/h5&gt;&lt;h5&gt;&lt;b&gt;Feats &lt;/b&gt;Combat Expertise&lt;sup&gt;B&lt;/sup&gt;, Improved Bull Rush, Improved Trip, Lightning Reflexes, Power Attack, Weapon Focus (claw)&lt;/h5&gt;&lt;h5&gt;&lt;b&gt;Skills &lt;/b&gt;Intimidate +6, Knowledge (religion) +4, Perception +13, Stealth +18, Survival +10, Swim +18&lt;/h5&gt;&lt;h5&gt;&lt;b&gt;Languages &lt;/b&gt;Aklo, Undercommon&lt;/h5&gt;&lt;h5&gt;&lt;b&gt;SQ &lt;/b&gt;amphibious, cold vigor, overwhelming&lt;/h5&gt;&lt;/div&gt;&lt;hr/&gt;&lt;div&gt;&lt;h5&gt;&lt;b&gt;ECOLOGY&lt;/b&gt;&lt;/h5&gt;&lt;/div&gt;&lt;hr/&gt;&lt;div&gt;&lt;h5&gt;&lt;b&gt;Environment &lt;/b&gt; cold aquatic or underground&lt;/h5&gt;&lt;h5&gt;&lt;b&gt;Organization &lt;/b&gt;solitary, pair, gang (3-5), or tribe (6-14)&lt;/h5&gt;&lt;h5&gt;&lt;b&gt;Treasure &lt;/b&gt;standard&lt;/h5&gt;&lt;/div&gt;&lt;hr/&gt;&lt;div&gt;&lt;h5&gt;&lt;b&gt;SPECIAL ABILITIES&lt;/b&gt;&lt;/h5&gt;&lt;/div&gt;&lt;hr/&gt;&lt;div&gt;&lt;/h5&gt;&lt;h5&gt;&lt;b&gt;Black Bile (Su)&lt;/b&gt; A charda's body seethes with freezing black bile. Its supernaturally cold, black bile is the source of the additional cold damage when a charda bites a creature. As a standard action, a charda can expel its full store of bile as a breath weapon that can take the form of a 60-foot line or a 30-foot cone. All creatures in this area take 8d6 points of cold damage (DC 18 Reflex half ). A charda can use this breath weapon once every 1d4 rounds-while its black bile is recharging, it does not deal additional cold damage with its bite. The save DC is Constitution-based.  &lt;/h5&gt;&lt;h5&gt;&lt;b&gt;Cold Vigor (Ex)&lt;/b&gt; When a charda is in a cold environment, it becomes more animated and gains a +1 racial bonus on attack rolls and weapon damage rolls.  &lt;/h5&gt;&lt;h5&gt;&lt;b&gt;Overwhelming (Ex)&lt;/b&gt; A charda gains a +8 racial bonus on bull rush and trip attacks.&lt;/h5&gt;&lt;/div&gt;&lt;br&gt;&lt;div&gt;&lt;h4&gt;&lt;p&gt;&lt;p&gt;In the darkest depths of the earth, in strange frozen rivers and subterranean lakes of frigid black water dwell the mysterious and ferocious chardas. These xenophobic humanoids rarely venture far from their domains, settling in small tribes and building rocky huts underwater or muddy domes along the subterranean shore.  A typical charda stands just under 4 feet tall but weighs 250 pounds. Chardas reproduce by laying eggs in small clutches of two to four, which they bury among rocks offshore. Females fiercely protect their own clutches, but show no predisposition toward protecting the clutches of other chardas, even those within their tribe.  Devoutly religious, chardas prefer to worship gods of war or cold. They hunt in small packs composed of both males and females. Hunting and slaying help determine an individual's power within the group. Chardas often engage in infanticide and cannibalism. While they patrol their territories in groups, they fight individually with little strategy or structure. Chardas do not assist each other with their kills, as they perceive aid as a weakness and a dishonor to both themselves and their foes.&lt;/p&gt;&lt;/h4&gt;&lt;/div&gt;</t>
  </si>
  <si>
    <t>Charybdis</t>
  </si>
  <si>
    <t>blindsight 60 ft., darkvision 120 ft.; Perception +23</t>
  </si>
  <si>
    <t>28, touch 5, flat-footed 28</t>
  </si>
  <si>
    <t>(-1 Dex, +23 natural, -4 size)</t>
  </si>
  <si>
    <t>Fort +12, Ref +6, Will +14</t>
  </si>
  <si>
    <t>cold 20</t>
  </si>
  <si>
    <t>bite +20 (2d8+12/19-20 plus grab), 2 claws +20 (2d6+12)</t>
  </si>
  <si>
    <t>fast swallow, rending claws, swallow whole (6d6 bludgeoning damage plus 6d6 acid damage, AC 21, hp 18), vortex</t>
  </si>
  <si>
    <t>Str 34, Dex 9, Con 25, Int 4, Wis 19, Cha 6</t>
  </si>
  <si>
    <t>Awesome Blow, Improved Bull Rush, Improved Critical (bite), Improved Initiative, Improved Vital Strike, Lightning Reflexes, Power Attack, Vital Strike</t>
  </si>
  <si>
    <t>Perception +23, Swim +20</t>
  </si>
  <si>
    <t xml:space="preserve"> any oceans</t>
  </si>
  <si>
    <t>An immense spiny monster, its back plated in chitin and its belly in thick folds of blubber, rises hungrily from the center of a whirlpool.</t>
  </si>
  <si>
    <t>Rending Claws (Ex) A charybdis's claws are particularly devastating when used against objects, and ignore the first 10 points of an object's hardness rating.  Vortex (Su) A charybdis can generate a whirlpool as a standard action at will. This ability functions identically to the whirlwind special attack (see the Universal Monster Rules in Appendix 3), but the whirlpool can only form underwater and cannot leave the water. It's a DC 25 Reflex save to avoid being caught by the charybdis's vortex. The vortex itself is 20 feet across and 120 feet deep, and deals 2d6+12 points of damage per round. The save DC is Constitution-based.</t>
  </si>
  <si>
    <t>Sailors tell many tales of the creatures of the deep, from the terrible kraken to the beautiful mermaid. Yet few are stranger or more feared than the dread charybdis, for it exists to capture ships, crack them open like nuts, and feast on the doomed sailors within. So legendary are these violent attacks that many sailors have come to view the charybdis not as a species of aberrant life, but as the vengeful personification of an angry sea god.  In truth, the charybdis is not the sending of an angry deity, but in fact little more than a monstrous predator capable of churning even the calmest of seas into a whirling maelstrom. The charybdis uses this vortex ability not only to capture prey like sharks or small whales, but also to entrap ships on the ocean surface above. The monster's claws are particularly well suited to puncturing the hulls of ships, and most charybdises have learned that a single large merchant vessel contains enough sailors to make a perfectly sized meal. Often, a charybdis settles in along a well-known shipping route near the shoreline or amid an archipelago of islands where ships are forced along relatively narrow lanes between rocky isles-such locations allow the charybdis to lie in wait and increases the chance of its prey being unable to circumvent its vortex.  A charybdis is 60 feet long and weighs 26,000 pounds.</t>
  </si>
  <si>
    <t>&lt;link rel="stylesheet"href="PF.css"&gt;&lt;div&gt;&lt;h2&gt;Charybdis&lt;/h2&gt;&lt;h3&gt;&lt;i&gt;An immense spiny monster, its back plated in chitin and its belly in thick folds of blubber, rises hungrily from the center of a whirlpool.&lt;/i&gt;&lt;/h3&gt;&lt;br&gt;&lt;/br&gt;&lt;/div&gt;&lt;div class="heading"&gt;&lt;p class="alignleft"&gt;Charybdis&lt;/p&gt;&lt;p class="alignright"&gt;CR 13&lt;/p&gt;&lt;div style="clear: both;"&gt;&lt;/div&gt;&lt;/div&gt;&lt;div&gt;&lt;h5&gt;&lt;b&gt;XP &lt;/b&gt;25,600&lt;/h5&gt;&lt;h5&gt;CN Gargantuan aberration (aquatic)&lt;/h5&gt;&lt;h5&gt;&lt;b&gt;Init &lt;/b&gt;+3; &lt;b&gt;Senses &lt;/b&gt;blindsight 60 ft., darkvision 120 ft.; Perception +23&lt;/h5&gt;&lt;/div&gt;&lt;hr/&gt;&lt;div&gt;&lt;h5&gt;&lt;b&gt;DEFENSE&lt;/b&gt;&lt;/h5&gt;&lt;/div&gt;&lt;hr/&gt;&lt;div&gt;&lt;h5&gt;&lt;b&gt;AC &lt;/b&gt;28, touch 5, flat-footed 28 (-1 Dex, +23 natural, -4 size)&lt;/h5&gt;&lt;h5&gt;&lt;b&gt;hp &lt;/b&gt;184 (16d8+112); fast healing 10&lt;/h5&gt;&lt;h5&gt;&lt;b&gt;Fort &lt;/b&gt;+12, &lt;b&gt;Ref &lt;/b&gt;+6, &lt;b&gt;Will &lt;/b&gt;+14&lt;/h5&gt;&lt;h5&gt;&lt;b&gt;Immune &lt;/b&gt;acid; &lt;b&gt;Resist &lt;/b&gt;cold 20&lt;/h5&gt;&lt;/div&gt;&lt;hr/&gt;&lt;div&gt;&lt;h5&gt;&lt;b&gt;OFFENSE&lt;/b&gt;&lt;/h5&gt;&lt;/div&gt;&lt;hr/&gt;&lt;div&gt;&lt;h5&gt;&lt;b&gt;Spd &lt;/b&gt;20 ft., swim 50 ft.&lt;/h5&gt;&lt;h5&gt;&lt;b&gt;Melee &lt;/b&gt;bite +20 (2d8+12/19-20 plus grab), 2 claws +20 (2d6+12)&lt;/h5&gt;&lt;h5&gt;&lt;b&gt;Space &lt;/b&gt;20 ft.; &lt;b&gt;Reach &lt;/b&gt;20 ft.&lt;/h5&gt;&lt;h5&gt;&lt;b&gt;Special Attacks &lt;/b&gt;fast swallow, rending claws, swallow whole (6d6 bludgeoning damage plus 6d6 acid damage, AC 21, hp 18), vortex&lt;/h5&gt;&lt;/div&gt;&lt;hr/&gt;&lt;div&gt;&lt;h5&gt;&lt;b&gt;STATISTICS&lt;/b&gt;&lt;/h5&gt;&lt;/div&gt;&lt;hr/&gt;&lt;div&gt;&lt;h5&gt;&lt;b&gt;Str &lt;/b&gt;34, &lt;b&gt;Dex &lt;/b&gt;9, &lt;b&gt;Con &lt;/b&gt;25, &lt;b&gt;Int &lt;/b&gt; 4, &lt;b&gt;Wis &lt;/b&gt;19, &lt;b&gt;Cha &lt;/b&gt;6&lt;/h5&gt;&lt;h5&gt;&lt;b&gt;Base Atk &lt;/b&gt;+12; &lt;b&gt;CMB &lt;/b&gt;+28 (+32 grapple); &lt;b&gt;CMD &lt;/b&gt;37 (can't be tripped)&lt;/h5&gt;&lt;h5&gt;&lt;b&gt;Feats &lt;/b&gt;Awesome Blow, Improved Bull Rush, Improved Critical (bite), Improved Initiative, Improved Vital Strike, Lightning Reflexes, Power Attack, Vital Strike&lt;/h5&gt;&lt;h5&gt;&lt;b&gt;Skills &lt;/b&gt;Perception +23, Swim +20&lt;/h5&gt;&lt;h5&gt;&lt;b&gt;Languages &lt;/b&gt;Aquan&lt;/h5&gt;&lt;/div&gt;&lt;hr/&gt;&lt;div&gt;&lt;h5&gt;&lt;b&gt;ECOLOGY&lt;/b&gt;&lt;/h5&gt;&lt;/div&gt;&lt;hr/&gt;&lt;div&gt;&lt;h5&gt;&lt;b&gt;Environment &lt;/b&gt; any oceans&lt;/h5&gt;&lt;h5&gt;&lt;b&gt;Organization &lt;/b&gt;solitary&lt;/h5&gt;&lt;h5&gt;&lt;b&gt;Treasure &lt;/b&gt;standard&lt;/h5&gt;&lt;/div&gt;&lt;hr/&gt;&lt;div&gt;&lt;h5&gt;&lt;b&gt;SPECIAL ABILITIES&lt;/b&gt;&lt;/h5&gt;&lt;/div&gt;&lt;hr/&gt;&lt;div&gt;&lt;h5&gt;&lt;b&gt;Rending Claws (Ex)&lt;/b&gt; A charybdis's claws are particularly devastating when used against objects, and ignore the first 10 points of an object's hardness rating.  &lt;/h5&gt;&lt;h5&gt;&lt;b&gt;Vortex (Su)&lt;/b&gt; A charybdis can generate a whirlpool as a standard action at will. This ability functions identically to the whirlwind special attack (see the Universal Monster Rules in Appendix 3), but the whirlpool can only form underwater and cannot leave the water. It's a DC 25 Reflex save to avoid being caught by the charybdis's vortex. The vortex itself is 20 feet across and 120 feet deep, and deals 2d6+12 points of damage per round. The save DC is Constitution-based.&lt;/h5&gt;&lt;/div&gt;&lt;br&gt;&lt;/br&gt;&lt;div&gt;&lt;h4&gt;&lt;p&gt;&lt;p&gt;Sailors tell many tales of the creatures of the deep, from the terrible kraken to the beautiful mermaid. Yet few are stranger or more feared than the dread charybdis, for it exists to capture ships, crack them open like nuts, and feast on the doomed sailors within. So legendary are these violent attacks that many sailors have come to view the charybdis not as a species of aberrant life, but as the vengeful personification of an angry sea god.&lt;/p&gt;&lt;p&gt;In truth, the charybdis is not the sending of an angry deity, but in fact little more than a monstrous predator capable of churning even the calmest of seas into a whirling maelstrom. The charybdis uses this vortex ability not only to capture prey like sharks or small whales, but also to entrap ships on the ocean surface above. The monster's claws are particularly well suited to puncturing the hulls of ships, and most charybdises have learned that a single large merchant vessel contains enough sailors to make a perfectly sized meal. Often, a charybdis settles in along a well-known shipping route near the shoreline or amid an archipelago of islands where ships are forced along relatively narrow lanes between rocky isles-such locations allow the charybdis to lie in wait and increases the chance of its prey being unable to circumvent its vortex.&lt;/p&gt;&lt;p&gt;A charybdis is 60 feet long and weighs 26,000 pounds.&lt;/p&gt;&lt;/h4&gt;&lt;/div&gt;</t>
  </si>
  <si>
    <t>Chupacabra</t>
  </si>
  <si>
    <t>(+3 Dex, +2 natural, +1 size)</t>
  </si>
  <si>
    <t>bite +6 (1d4+1 plus grab), 2 claws +6 (1d3+1)</t>
  </si>
  <si>
    <t>chupar, pounce</t>
  </si>
  <si>
    <t>Str 13, Dex 16, Con 14, Int 3, Wis 15, Cha 6</t>
  </si>
  <si>
    <t>Combat Reflexes, Improved Initiative</t>
  </si>
  <si>
    <t>Acrobatics +7 (+11 jumping), Perception +6, Stealth +16</t>
  </si>
  <si>
    <t>+4 Acrobatics when jumping, +4 Stealth (+8 in undergrowth or rocky areas)</t>
  </si>
  <si>
    <t xml:space="preserve"> warm hills or plains</t>
  </si>
  <si>
    <t>This lizard-like creature stalks forward upon two muscular legs, a mane of spikes running down its scaly back.</t>
  </si>
  <si>
    <t>Chupar (Ex) A chupacabra that pins an opponent or maintains a pin can suck blood from that opponent as a free action once per round, dealing 1 point of Constitution damage.  Upon successfully draining blood, the chupacabra is invigorated, gaining a significant boost in speed for 10 rounds similar to the haste spell. The invigorated chupacabra can still drain blood-and in so doing increase the length of its invigoration-but it gains no additional effects.</t>
  </si>
  <si>
    <t>These notorious predators have an undeniable thirst for blood. Chupacabras prefer to prey upon the weak and slow, often watching potential prey from hiding for long periods before attacking. Spry and stealthy, they prefer to keep to areas of high grass and protective rock, their slightly ref lective scales allowing them to blend in well with such surroundings.  With a preference for lone travelers and farm animals (particularly goats), chupacabras leave little evidence of their presence apart from the grisly blood-drained husks of their meals, often leading locals to believe a reckless vampire lives in the area.  A typical chupacabra measures nearly 5-1/2 feet from muzzle to tail tip and stands just under 4 feet tall. Slightly built and light of bone, most weigh close to a hundred pounds. They mate rarely and only during the hottest months, with the females each producing a single egg that hatches into a tiny, dehydrated creature. The mother typically leaves helpless prey in her cave so the hatchling can immediately feed.  Although chupacabras are typically solitary, in bountiful areas small gangs of the beasts can form.  These groups work well together, becoming bold enough to attack larger groups of animals and more dangerous prey. Stories of chupacabras attacking travelers or laying siege to farmhouses typically stem from the hunting practices of such gangs.  It is not unusual for older chupacabras to grow to Medium size. These larger specimens tend to be leaders of chupacabra gangs, or, more commonly, loners capable of tormenting entire villages on their own.  Some chupacabras are mutants with large reptilian wings, and have been known to carry off goats and children. A flying chupacabra has a fly speed of 60 feet (average), which increases to 90 feet (average) when invigorated from drinking blood. A winged chupacabra is the same CR as the normal variety.</t>
  </si>
  <si>
    <t>&lt;link rel="stylesheet"href="PF.css"&gt;&lt;div&gt;&lt;h2&gt;Chupacabra&lt;/h2&gt;&lt;h3&gt;&lt;i&gt;This lizard-like creature stalks forward upon two muscular legs, a mane of spikes running down its scaly back.&lt;/i&gt;&lt;/h3&gt;&lt;br&gt;&lt;/br&gt;&lt;/div&gt;&lt;div class="heading"&gt;&lt;p class="alignleft"&gt;Chupacabra&lt;/p&gt;&lt;p class="alignright"&gt;CR 3&lt;/p&gt;&lt;div style="clear: both;"&gt;&lt;/div&gt;&lt;/div&gt;&lt;div&gt;&lt;h5&gt;&lt;b&gt;XP &lt;/b&gt;800&lt;/h5&gt;&lt;h5&gt;N Small magical beast &lt;/h5&gt;&lt;h5&gt;&lt;b&gt;Init &lt;/b&gt;+7; &lt;b&gt;Senses &lt;/b&gt;darkvision 60 ft., low-light vision; Perception +6&lt;/h5&gt;&lt;/div&gt;&lt;hr/&gt;&lt;div&gt;&lt;h5&gt;&lt;b&gt;DEFENSE&lt;/b&gt;&lt;/h5&gt;&lt;/div&gt;&lt;hr/&gt;&lt;div&gt;&lt;h5&gt;&lt;b&gt;AC &lt;/b&gt;16, touch 14, flat-footed 13 (+3 Dex, +2 natural, +1 size)&lt;/h5&gt;&lt;h5&gt;&lt;b&gt;hp &lt;/b&gt;30 (4d10+8)&lt;/h5&gt;&lt;h5&gt;&lt;b&gt;Fort &lt;/b&gt;+6, &lt;b&gt;Ref &lt;/b&gt;+7, &lt;b&gt;Will &lt;/b&gt;+3&lt;/h5&gt;&lt;/div&gt;&lt;hr/&gt;&lt;div&gt;&lt;h5&gt;&lt;b&gt;OFFENSE&lt;/b&gt;&lt;/h5&gt;&lt;/div&gt;&lt;hr/&gt;&lt;div&gt;&lt;h5&gt;&lt;b&gt;Spd &lt;/b&gt;30 ft.&lt;/h5&gt;&lt;h5&gt;&lt;b&gt;Melee &lt;/b&gt;bite +6 (1d4+1 plus grab), 2 claws +6 (1d3+1)&lt;/h5&gt;&lt;h5&gt;&lt;b&gt;Space &lt;/b&gt;5 ft.; &lt;b&gt;Reach &lt;/b&gt;5 ft.&lt;/h5&gt;&lt;h5&gt;&lt;b&gt;Special Attacks &lt;/b&gt;chupar, pounce&lt;/h5&gt;&lt;/div&gt;&lt;hr/&gt;&lt;div&gt;&lt;h5&gt;&lt;b&gt;STATISTICS&lt;/b&gt;&lt;/h5&gt;&lt;/div&gt;&lt;hr/&gt;&lt;div&gt;&lt;h5&gt;&lt;b&gt;Str &lt;/b&gt;13, &lt;b&gt;Dex &lt;/b&gt;16, &lt;b&gt;Con &lt;/b&gt;14, &lt;b&gt;Int &lt;/b&gt; 3, &lt;b&gt;Wis &lt;/b&gt;15, &lt;b&gt;Cha &lt;/b&gt;6&lt;/h5&gt;&lt;h5&gt;&lt;b&gt;Base Atk &lt;/b&gt;+4; &lt;b&gt;CMB &lt;/b&gt;+4 (+8 grapple); &lt;b&gt;CMD &lt;/b&gt;17&lt;/h5&gt;&lt;h5&gt;&lt;b&gt;Feats &lt;/b&gt;Combat Reflexes, Improved Initiative&lt;/h5&gt;&lt;h5&gt;&lt;b&gt;Skills &lt;/b&gt;Acrobatics +7 (+11 jumping), Perception +6, Stealth +16; &lt;b&gt;Racial Modifiers &lt;/b&gt;+4 Acrobatics when jumping, +4 Stealth (+8 in undergrowth or rocky areas)&lt;/h5&gt;&lt;h5&gt;&lt;b&gt;Languages &lt;/b&gt;Aklo (cannot speak)&lt;/h5&gt;&lt;/div&gt;&lt;hr/&gt;&lt;div&gt;&lt;h5&gt;&lt;b&gt;ECOLOGY&lt;/b&gt;&lt;/h5&gt;&lt;/div&gt;&lt;hr/&gt;&lt;div&gt;&lt;h5&gt;&lt;b&gt;Environment &lt;/b&gt; warm hills or plains&lt;/h5&gt;&lt;h5&gt;&lt;b&gt;Organization &lt;/b&gt;solitary, pair, or gang (3-7)&lt;/h5&gt;&lt;h5&gt;&lt;b&gt;Treasure &lt;/b&gt;none&lt;/h5&gt;&lt;/div&gt;&lt;hr/&gt;&lt;div&gt;&lt;h5&gt;&lt;b&gt;SPECIAL ABILITIES&lt;/b&gt;&lt;/h5&gt;&lt;/div&gt;&lt;hr/&gt;&lt;div&gt;&lt;h5&gt;&lt;b&gt;Chupar (Ex)&lt;/b&gt; A chupacabra that pins an opponent or maintains a pin can suck blood from that opponent as a free action once per round, dealing 1 point of Constitution damage.  Upon successfully draining blood, the chupacabra is invigorated, gaining a significant boost in speed for 10 rounds similar to the &lt;i&gt;haste&lt;/i&gt; spell. The invigorated chupacabra can still drain blood-and in so doing increase the length of its invigoration-but it gains no additional effects.&lt;/h5&gt;&lt;/div&gt;&lt;br&gt;&lt;/br&gt;&lt;div&gt;&lt;h4&gt;&lt;p&gt;&lt;p&gt;These notorious predators have an undeniable thirst for blood. Chupacabras prefer to prey upon the weak and slow, often watching potential prey from hiding for long periods before attacking. Spry and stealthy, they prefer to keep to areas of high grass and protective rock, their slightly ref lective scales allowing them to blend in well with such surroundings.&lt;/p&gt;&lt;p&gt;With a preference for lone travelers and farm animals (particularly goats), chupacabras leave little evidence of their presence apart from the grisly blood-drained husks of their meals, often leading locals to believe a reckless vampire lives in the area.&lt;/p&gt;&lt;p&gt;A typical chupacabra measures nearly 5-1/2 feet from muzzle to tail tip and stands just under 4 feet tall. Slightly built and light of bone, most weigh close to a hundred pounds. They mate rarely and only during the hottest months, with the females each producing a single egg that hatches into a tiny, dehydrated creature. The mother typically leaves helpless prey in her cave so the hatchling can immediately feed.&lt;/p&gt;&lt;p&gt;Although chupacabras are typically solitary, in bountiful areas small gangs of the beasts can form.&lt;/p&gt;&lt;p&gt;These groups work well together, becoming bold enough to attack larger groups of animals and more dangerous prey. Stories of chupacabras attacking travelers or laying siege to farmhouses typically stem from the hunting practices of such gangs.&lt;/p&gt;&lt;p&gt;It is not unusual for older chupacabras to grow to Medium size. These larger specimens tend to be leaders of chupacabra gangs, or, more commonly, loners capable of tormenting entire villages on their own.&lt;/p&gt;&lt;p&gt;Some chupacabras are mutants with large reptilian wings, and have been known to carry off goats and children. A flying chupacabra has a fly speed of 60 feet (average), which increases to 90 feet (average) when invigorated from drinking blood. A winged chupacabra is the same CR as the normal variety.&lt;/p&gt;&lt;/h4&gt;&lt;/div&gt;</t>
  </si>
  <si>
    <t>Giant Cockroach</t>
  </si>
  <si>
    <t>(1d8+4)</t>
  </si>
  <si>
    <t>Fort +6, Ref +1, Will +0</t>
  </si>
  <si>
    <t>30 ft., climb 30 ft., fly 40 ft. (poor)</t>
  </si>
  <si>
    <t>Str 11, Dex 12, Con 19, Int -, Wis 11, Cha 2</t>
  </si>
  <si>
    <t>DiehardB, EnduranceB</t>
  </si>
  <si>
    <t>Climb +8, Fly -1, Perception +4, Stealth +9</t>
  </si>
  <si>
    <t>solitary or intrusion (2-20)</t>
  </si>
  <si>
    <t>A dog-sized cockroach skitters forth, greedily clicking its filthslicked mandibles.</t>
  </si>
  <si>
    <t>Cockroach</t>
  </si>
  <si>
    <t>Species CR Size HD Giant hissing cockroach 1 Medium 2 Venomroach 3 Large 3 Spitting cockroach 6 Huge 6 Sawback cockroach 9 Gargantuan 8 Dragonroach 12 Colossal 10 Much like their smaller kin, giant cockroaches are extremely adaptive and exist in any place they can find a ready source of food. Giant cockroaches are not normally very violent, but readily attack if threatened or if food becomes scarce. A number of species of giant cockroach exist, as summarized on the table above. Most of these variants have additional abilities, such as poison stings.</t>
  </si>
  <si>
    <t>&lt;link rel="stylesheet"href="PF.css"&gt;&lt;div&gt;&lt;h2&gt;Cockroach, Giant &lt;/h2&gt;&lt;h3&gt;&lt;i&gt;A dog-sized cockroach skitters forth, greedily clicking its filthslicked mandibles.&lt;/i&gt;&lt;/h3&gt;&lt;br&gt;&lt;/br&gt;&lt;/div&gt;&lt;div class="heading"&gt;&lt;p class="alignleft"&gt;Giant Cockroach&lt;/p&gt;&lt;p class="alignright"&gt;CR 1/2&lt;/p&gt;&lt;div style="clear: both;"&gt;&lt;/div&gt;&lt;/div&gt;&lt;div&gt;&lt;h5&gt;&lt;b&gt;XP &lt;/b&gt;200&lt;/h5&gt;&lt;h5&gt;N Small vermin &lt;/h5&gt;&lt;h5&gt;&lt;b&gt;Init &lt;/b&gt;+1; &lt;b&gt;Senses &lt;/b&gt;darkvision 60 ft., tremorsense 60 ft.; Perception +4&lt;/h5&gt;&lt;/div&gt;&lt;hr/&gt;&lt;div&gt;&lt;h5&gt;&lt;b&gt;DEFENSE&lt;/b&gt;&lt;/h5&gt;&lt;/div&gt;&lt;hr/&gt;&lt;div&gt;&lt;h5&gt;&lt;b&gt;AC &lt;/b&gt;14, touch 12, flat-footed 13 (+1 Dex, +2 natural, +1 size)&lt;/h5&gt;&lt;h5&gt;&lt;b&gt;hp &lt;/b&gt;8 (1d8+4)&lt;/h5&gt;&lt;h5&gt;&lt;b&gt;Fort &lt;/b&gt;+6, &lt;b&gt;Ref &lt;/b&gt;+1, &lt;b&gt;Will &lt;/b&gt;+0&lt;/h5&gt;&lt;h5&gt;&lt;b&gt;Weaknesses &lt;/b&gt;light sensitivity&lt;/h5&gt;&lt;/div&gt;&lt;hr/&gt;&lt;div&gt;&lt;h5&gt;&lt;b&gt;OFFENSE&lt;/b&gt;&lt;/h5&gt;&lt;/div&gt;&lt;hr/&gt;&lt;div&gt;&lt;h5&gt;&lt;b&gt;Spd &lt;/b&gt;30 ft., climb 30 ft., fly 40 ft. (poor)&lt;/h5&gt;&lt;h5&gt;&lt;b&gt;Melee &lt;/b&gt;bite +1 (1d4)&lt;/h5&gt;&lt;h5&gt;&lt;b&gt;Space &lt;/b&gt;5 ft.; &lt;b&gt;Reach &lt;/b&gt;5 ft.&lt;/h5&gt;&lt;/div&gt;&lt;hr/&gt;&lt;div&gt;&lt;h5&gt;&lt;b&gt;STATISTICS&lt;/b&gt;&lt;/h5&gt;&lt;/div&gt;&lt;hr/&gt;&lt;div&gt;&lt;h5&gt;&lt;b&gt;Str &lt;/b&gt;11, &lt;b&gt;Dex &lt;/b&gt;12, &lt;b&gt;Con &lt;/b&gt;19, &lt;b&gt;Int &lt;/b&gt; -, &lt;b&gt;Wis &lt;/b&gt;11, &lt;b&gt;Cha &lt;/b&gt;2&lt;/h5&gt;&lt;h5&gt;&lt;b&gt;Base Atk &lt;/b&gt;+0; &lt;b&gt;CMB &lt;/b&gt;-1; &lt;b&gt;CMD &lt;/b&gt;10&lt;/h5&gt;&lt;h5&gt;&lt;b&gt;Feats &lt;/b&gt;Diehard&lt;sup&gt;B&lt;/sup&gt;, Endurance&lt;sup&gt;B&lt;/sup&gt;&lt;/h5&gt;&lt;h5&gt;&lt;b&gt;Skills &lt;/b&gt;Climb +8, Fly -1, Perception +4, Stealth +9; &lt;b&gt;Racial Modifiers &lt;/b&gt;+4 Perception, +4 Stealth&lt;/h5&gt;&lt;h5&gt;&lt;b&gt;SQ &lt;/b&gt;hold breath&lt;/h5&gt;&lt;/div&gt;&lt;hr/&gt;&lt;div&gt;&lt;h5&gt;&lt;b&gt;ECOLOGY&lt;/b&gt;&lt;/h5&gt;&lt;/div&gt;&lt;hr/&gt;&lt;div&gt;&lt;h5&gt;&lt;b&gt;Environment &lt;/b&gt; any land&lt;/h5&gt;&lt;h5&gt;&lt;b&gt;Organization &lt;/b&gt;solitary or intrusion (2-20)&lt;/h5&gt;&lt;h5&gt;&lt;b&gt;Treasure &lt;/b&gt;none&lt;/h5&gt;&lt;/div&gt;&lt;br&gt;&lt;/br&gt;&lt;div&gt;&lt;h4&gt;&lt;p&gt;&lt;p&gt; &lt;table&gt;&lt;tr&gt;&lt;th&gt;Species&lt;/th&gt;&lt;th&gt;CR&lt;/th&gt;&lt;th&gt;Size&lt;/th&gt;&lt;th&gt;HD&lt;/th&gt;&lt;/tr&gt;&lt;tr&gt;&lt;td&gt;Giant hissing cockroach&lt;/td&gt;&lt;td&gt;1&lt;/td&gt;&lt;td&gt;Medium&lt;/td&gt;&lt;td&gt;2&lt;/td&gt;&lt;/tr&gt;&lt;tr&gt;&lt;td&gt;Venomroach&lt;/td&gt;&lt;td&gt;3&lt;/td&gt;&lt;td&gt;Large&lt;/td&gt;&lt;td&gt;3&lt;/td&gt;&lt;/tr&gt;&lt;tr&gt;&lt;td&gt;Spitting cockroach&lt;/td&gt;&lt;td&gt;6&lt;/td&gt;&lt;td&gt;Huge&lt;/td&gt;&lt;td&gt;6&lt;/td&gt;&lt;/tr&gt;&lt;tr&gt;&lt;td&gt;Sawback cockroach&lt;/td&gt;&lt;td&gt;9&lt;/td&gt;&lt;td&gt;Gargantuan&lt;/td&gt;&lt;td&gt;8&lt;/td&gt;&lt;/tr&gt;&lt;tr&gt;&lt;td&gt;Dragonroach&lt;/td&gt;&lt;td&gt;12&lt;/td&gt;&lt;td&gt;Colossal&lt;/td&gt;&lt;td&gt;10&lt;/td&gt;&lt;/tr&gt;&lt;/table&gt; Much like their smaller kin, giant cockroaches are extremely adaptive and exist in any place they can find a ready source of food.&lt;/p&gt;&lt;p&gt;Giant cockroaches are not normally very violent, but readily attack if threatened or if food becomes scarce.&lt;/p&gt;&lt;p&gt;A number of species of giant cockroach exist, as summarized on the table above. Most of these variants have additional abilities, such as poison stings.&lt;/p&gt;&lt;/h4&gt;&lt;/div&gt;</t>
  </si>
  <si>
    <t>Cockroach Swarm</t>
  </si>
  <si>
    <t>light sensitivity, swarm traits</t>
  </si>
  <si>
    <t>20 ft., climb 20 ft., fly 30 ft. (poor)</t>
  </si>
  <si>
    <t>Str 1, Dex 15, Con 14, Int -, Wis 10, Cha 2</t>
  </si>
  <si>
    <t>Climb +10, Fly +4, Perception +4, Stealth +14</t>
  </si>
  <si>
    <t xml:space="preserve"> any temperate, warm, or urban</t>
  </si>
  <si>
    <t>solitary, pair, or intrusion (3-20 swarms)</t>
  </si>
  <si>
    <t>Like a pestilent black tide, a ravenous horde of thousands of tiny, clacking cockroaches washes over everything in its path.</t>
  </si>
  <si>
    <t>Swarms of flesh-eating cockroaches are extremely virulent pests. Normally carnivorous scavengers, these vermin quickly transform into aggressive hunters when amassed in great numbers, actively seeking out territory and food and gravitating to locations that readily provide both, such as dumps, graveyards, sewers, swamps, and other foul areas filled with rotting waste.  Although a flesheating cockroach swarm prefers to feed on rot and carrion, these ravenous creatures do not balk at attacking living creatures as large as an elephant if given a chance.</t>
  </si>
  <si>
    <t>&lt;link rel="stylesheet"href="PF.css"&gt;&lt;div&gt;&lt;h2&gt;Cockroach Swarm&lt;/h2&gt;&lt;h3&gt;&lt;i&gt;Like a pestilent black tide, a ravenous horde of thousands of tiny, clacking cockroaches washes over everything in its path.&lt;/i&gt;&lt;/h3&gt;&lt;br&gt;&lt;/br&gt;&lt;/div&gt;&lt;div class="heading"&gt;&lt;p class="alignleft"&gt;Cockroach Swarm&lt;/p&gt;&lt;p class="alignright"&gt;CR 2&lt;/p&gt;&lt;div style="clear: both;"&gt;&lt;/div&gt;&lt;/div&gt;&lt;div&gt;&lt;h5&gt;&lt;b&gt;XP &lt;/b&gt;600&lt;/h5&gt;&lt;h5&gt;N Diminutive vermin (swarm)&lt;/h5&gt;&lt;h5&gt;&lt;b&gt;Init &lt;/b&gt;+2; &lt;b&gt;Senses &lt;/b&gt;darkvision 60 ft., tremorsense 30 ft.;  Perception +4&lt;/h5&gt;&lt;/div&gt;&lt;hr/&gt;&lt;div&gt;&lt;h5&gt;&lt;b&gt;DEFENSE&lt;/b&gt;&lt;/h5&gt;&lt;/div&gt;&lt;hr/&gt;&lt;div&gt;&lt;h5&gt;&lt;b&gt;AC &lt;/b&gt;16, touch 16, flat-footed 14 (+2 Dex, +4 size)&lt;/h5&gt;&lt;h5&gt;&lt;b&gt;hp &lt;/b&gt;26 (4d8+8)&lt;/h5&gt;&lt;h5&gt;&lt;b&gt;Fort &lt;/b&gt;+6, &lt;b&gt;Ref &lt;/b&gt;+3, &lt;b&gt;Will &lt;/b&gt;+1&lt;/h5&gt;&lt;h5&gt;&lt;b&gt;Defensive Abilities &lt;/b&gt;swarm traits; &lt;b&gt;Immune &lt;/b&gt;weapon damage&lt;/h5&gt;&lt;h5&gt;&lt;b&gt;Weaknesses &lt;/b&gt;light sensitivity, swarm traits&lt;/h5&gt;&lt;/div&gt;&lt;hr/&gt;&lt;div&gt;&lt;h5&gt;&lt;b&gt;OFFENSE&lt;/b&gt;&lt;/h5&gt;&lt;/div&gt;&lt;hr/&gt;&lt;div&gt;&lt;h5&gt;&lt;b&gt;Spd &lt;/b&gt;20 ft., climb 20 ft., fly 30 ft. (poor)&lt;/h5&gt;&lt;h5&gt;&lt;b&gt;Melee &lt;/b&gt;swarm (1d6)&lt;/h5&gt;&lt;h5&gt;&lt;b&gt;Space &lt;/b&gt;10 ft.; &lt;b&gt;Reach &lt;/b&gt;0 ft.&lt;/h5&gt;&lt;h5&gt;&lt;b&gt;Special Attacks &lt;/b&gt;distraction (DC 14)&lt;/h5&gt;&lt;/div&gt;&lt;hr/&gt;&lt;div&gt;&lt;h5&gt;&lt;b&gt;STATISTICS&lt;/b&gt;&lt;/h5&gt;&lt;/div&gt;&lt;hr/&gt;&lt;div&gt;&lt;h5&gt;&lt;b&gt;Str &lt;/b&gt;1, &lt;b&gt;Dex &lt;/b&gt;15, &lt;b&gt;Con &lt;/b&gt;14, &lt;b&gt;Int &lt;/b&gt; -, &lt;b&gt;Wis &lt;/b&gt;10, &lt;b&gt;Cha &lt;/b&gt;2&lt;/h5&gt;&lt;h5&gt;&lt;b&gt;Base Atk &lt;/b&gt;+3; &lt;b&gt;CMB &lt;/b&gt;-; &lt;b&gt;CMD &lt;/b&gt;-&lt;/h5&gt;&lt;h5&gt;&lt;b&gt;Skills &lt;/b&gt;Climb +10, Fly +4, Perception +4, Stealth +14; &lt;b&gt;Racial Modifiers &lt;/b&gt;+4 Perception&lt;/h5&gt;&lt;h5&gt;&lt;b&gt;SQ &lt;/b&gt;hold breath&lt;/h5&gt;&lt;/div&gt;&lt;hr/&gt;&lt;div&gt;&lt;h5&gt;&lt;b&gt;ECOLOGY&lt;/b&gt;&lt;/h5&gt;&lt;/div&gt;&lt;hr/&gt;&lt;div&gt;&lt;h5&gt;&lt;b&gt;Environment &lt;/b&gt; any temperate, warm, or urban&lt;/h5&gt;&lt;h5&gt;&lt;b&gt;Organization &lt;/b&gt;solitary, pair, or intrusion (3-20 swarms)&lt;/h5&gt;&lt;h5&gt;&lt;b&gt;Treasure &lt;/b&gt;none&lt;/h5&gt;&lt;/div&gt;&lt;br&gt;&lt;/br&gt;&lt;div&gt;&lt;h4&gt;&lt;p&gt;&lt;p&gt;Swarms of flesh-eating cockroaches are extremely virulent pests. Normally carnivorous scavengers, these vermin quickly transform into aggressive hunters when amassed in great numbers, actively seeking out territory and food and gravitating to locations that readily provide both, such as dumps, graveyards, sewers, swamps, and other foul areas filled with rotting waste.&lt;/p&gt;&lt;p&gt;Although a flesheating cockroach swarm prefers to feed on rot and carrion, these ravenous creatures do not balk at attacking living creatures as large as an elephant if given a chance.&lt;/p&gt;&lt;/h4&gt;&lt;/div&gt;</t>
  </si>
  <si>
    <t>Crawling Hand</t>
  </si>
  <si>
    <t>blindsense 30 ft., darkvision 60 ft.;  Perception +4</t>
  </si>
  <si>
    <t>Fort +2, Ref +0, Will +2</t>
  </si>
  <si>
    <t>claw +5 (1d1+1 plus grab)</t>
  </si>
  <si>
    <t>mark quarry, strangle</t>
  </si>
  <si>
    <t>Str 13, Dex 11, Con -, Int 2,  Wis 11, Cha 14</t>
  </si>
  <si>
    <t>-4 (+0 grapple)</t>
  </si>
  <si>
    <t>Climb +9, Perception +4, Stealth +12, Survival +4</t>
  </si>
  <si>
    <t>Common (can't speak)</t>
  </si>
  <si>
    <t>solitary or gang (2-5)</t>
  </si>
  <si>
    <t>With a jolt, this severed hand springs to life, its fingers propelling it forth at great speed like a deformed spider.</t>
  </si>
  <si>
    <t>Grab (Ex) A crawling hand can use its grab ability on a creature of up to Medium size.</t>
  </si>
  <si>
    <t>Some say the origins of the crawling hand lie in the experiments of demented necromancers contracted to construct tiny assassins. Other tales tell of gruesome prosthetics sparked to life by evil magic, which then developed primitive sentience and vengefully strangled their hosts. Regardless, the crawling hand is an efficient killing tool.  When not commanded to kill, the crawling hand remains still and can be handled and transported safely.  Typically, owners carry them about in small, velvet-lined boxes. Crawling hands can also be placed as guardians and programmed with contingency commands, such as to hunt down and slay an individual who performs a specific task like violating a shrine, opening a warded door, or breaking the seal of a casket.</t>
  </si>
  <si>
    <t>&lt;link rel="stylesheet"href="PF.css"&gt;&lt;div&gt;&lt;h2&gt;Crawling Hand&lt;/h2&gt;&lt;h3&gt;&lt;i&gt;With a jolt, this severed hand springs to life, its fingers propelling it forth at great speed like a deformed spider.&lt;/i&gt;&lt;/h3&gt;&lt;br&gt;&lt;/br&gt;&lt;/div&gt;&lt;div class="heading"&gt;&lt;p class="alignleft"&gt;Crawling Hand&lt;/p&gt;&lt;p class="alignright"&gt;CR 1/2&lt;/p&gt;&lt;div style="clear: both;"&gt;&lt;/div&gt;&lt;/div&gt;&lt;div&gt;&lt;h5&gt;&lt;b&gt;XP &lt;/b&gt;200&lt;/h5&gt;&lt;h5&gt;NE Diminutive undead &lt;/h5&gt;&lt;h5&gt;&lt;b&gt;Init &lt;/b&gt;+0; &lt;b&gt;Senses &lt;/b&gt;blindsense 30 ft., darkvision 60 ft.;  Perception +4&lt;/h5&gt;&lt;/div&gt;&lt;hr/&gt;&lt;div&gt;&lt;h5&gt;&lt;b&gt;DEFENSE&lt;/b&gt;&lt;/h5&gt;&lt;/div&gt;&lt;hr/&gt;&lt;div&gt;&lt;h5&gt;&lt;b&gt;AC &lt;/b&gt;14, touch 14, flat-footed 14 (+4 size)&lt;/h5&gt;&lt;h5&gt;&lt;b&gt;hp &lt;/b&gt;9 (1d8+5)&lt;/h5&gt;&lt;h5&gt;&lt;b&gt;Fort &lt;/b&gt;+2, &lt;b&gt;Ref &lt;/b&gt;+0, &lt;b&gt;Will &lt;/b&gt;+2&lt;/h5&gt;&lt;h5&gt;&lt;b&gt;Immune &lt;/b&gt;undead traits&lt;/h5&gt;&lt;/div&gt;&lt;hr/&gt;&lt;div&gt;&lt;h5&gt;&lt;b&gt;OFFENSE&lt;/b&gt;&lt;/h5&gt;&lt;/div&gt;&lt;hr/&gt;&lt;div&gt;&lt;h5&gt;&lt;b&gt;Spd &lt;/b&gt;40 ft., climb 40 ft.&lt;/h5&gt;&lt;h5&gt;&lt;b&gt;Melee &lt;/b&gt;claw +5 (1d1+1 plus grab)&lt;/h5&gt;&lt;h5&gt;&lt;b&gt;Space &lt;/b&gt;1 ft.; &lt;b&gt;Reach &lt;/b&gt;0 ft.&lt;/h5&gt;&lt;h5&gt;&lt;b&gt;Special Attacks &lt;/b&gt;mark quarry, strangle&lt;/h5&gt;&lt;/div&gt;&lt;hr/&gt;&lt;div&gt;&lt;h5&gt;&lt;b&gt;STATISTICS&lt;/b&gt;&lt;/h5&gt;&lt;/div&gt;&lt;hr/&gt;&lt;div&gt;&lt;h5&gt;&lt;b&gt;Str &lt;/b&gt;13, &lt;b&gt;Dex &lt;/b&gt;11, &lt;b&gt;Con &lt;/b&gt;-, &lt;b&gt;Int &lt;/b&gt; 2,  &lt;b&gt;Wis &lt;/b&gt;11, &lt;b&gt;Cha &lt;/b&gt;14&lt;/h5&gt;&lt;h5&gt;&lt;b&gt;Base Atk &lt;/b&gt;+0; &lt;b&gt;CMB &lt;/b&gt;-4 (+0 grapple); &lt;b&gt;CMD &lt;/b&gt;7&lt;/h5&gt;&lt;h5&gt;&lt;b&gt;Feats &lt;/b&gt;Toughness&lt;/h5&gt;&lt;h5&gt;&lt;b&gt;Skills &lt;/b&gt;Climb +9, Perception +4, Stealth +12, Survival +4; &lt;b&gt;Racial Modifiers &lt;/b&gt;+4 Survival&lt;/h5&gt;&lt;h5&gt;&lt;b&gt;Languages &lt;/b&gt;Common (can't speak)&lt;/h5&gt;&lt;/div&gt;&lt;hr/&gt;&lt;div&gt;&lt;h5&gt;&lt;b&gt;ECOLOGY&lt;/b&gt;&lt;/h5&gt;&lt;/div&gt;&lt;hr/&gt;&lt;div&gt;&lt;h5&gt;&lt;b&gt;Environment &lt;/b&gt; any land&lt;/h5&gt;&lt;h5&gt;&lt;b&gt;Organization &lt;/b&gt;solitary or gang (2-5)&lt;/h5&gt;&lt;h5&gt;&lt;b&gt;Treasure &lt;/b&gt;none&lt;/h5&gt;&lt;/div&gt;&lt;hr/&gt;&lt;div&gt;&lt;h5&gt;&lt;b&gt;SPECIAL ABILITIES&lt;/b&gt;&lt;/h5&gt;&lt;/div&gt;&lt;hr/&gt;&lt;div&gt;&lt;h5&gt;&lt;b&gt;Grab (Ex)&lt;/b&gt; A crawling hand can use its grab ability on a creature of up to Medium size.&lt;/h5&gt;&lt;/div&gt;&lt;br&gt;&lt;/br&gt;&lt;div&gt;&lt;h4&gt;&lt;p&gt;&lt;p&gt;Some say the origins of the crawling hand lie in the experiments of demented necromancers contracted to construct tiny assassins. Other tales tell of gruesome prosthetics sparked to life by evil magic, which then developed primitive sentience and vengefully strangled their hosts. Regardless, the crawling hand is an efficient killing tool.&lt;/p&gt;&lt;p&gt;When not commanded to kill, the crawling hand remains still and can be handled and transported safely.&lt;/p&gt;&lt;p&gt;Typically, owners carry them about in small, velvet-lined boxes. Crawling hands can also be placed as guardians and programmed with contingency commands, such as to hunt down and slay an individual who performs a specific task like violating a shrine, opening a warded door, or breaking the seal of a casket.&lt;/p&gt;&lt;/h4&gt;&lt;/div&gt;</t>
  </si>
  <si>
    <t>Giant Crawling Hand</t>
  </si>
  <si>
    <t>blindsense 30 ft., darkvision 60 ft.; Perception +7</t>
  </si>
  <si>
    <t>(+2 Dex, +1 dodge, +6 natural)</t>
  </si>
  <si>
    <t>Fort +4, Ref +6, Will +6</t>
  </si>
  <si>
    <t>claw +11 (1d6+7 plus grab)</t>
  </si>
  <si>
    <t>mark quarry, pus burst</t>
  </si>
  <si>
    <t>Str 21, Dex 15, Con -, Int 2,  Wis 13, Cha 14</t>
  </si>
  <si>
    <t>Dodge, Lightning Reflexes, Toughness, Weapon Focus (claw)</t>
  </si>
  <si>
    <t>Acrobatics +3, Perception +7, Stealth +12</t>
  </si>
  <si>
    <t>A giant rotting hand rocks unsteadily, propped upon thick, stubby fingers. Its pale, necrotic flesh pulses and crawls with sickly boils.</t>
  </si>
  <si>
    <t>Mark Quarry (Su) A crawling hand is assigned a quarry by anointing the hand with a drop of the intended quarry's blood. If the hand has no current quarry, it automatically gains the next creature it damages as its quarry. Once attuned to a target, it becomes aware of the target's location as if under the effect of a continuous locate creature spell. The hand gains a +1 bonus on all attack rolls, damage rolls, and skill checks made to seek out and destroy the marked quarry. The mark quarry ability lasts until the quarry or the hand is slain.  Pus Burst (Su) When damaged by a piercing or slashing melee weapon, a spray of vile pus strikes the attacker unless the attacker makes a DC 15 Reflex save. Weapons that provide reach protect the attacker completely from a pus burst.  Creatures struck by pus become nauseated for 1d3 rounds and take 2d6 points of negative energy damage. The save DC is Charisma-based.</t>
  </si>
  <si>
    <t>&lt;link rel="stylesheet"href="PF.css"&gt;&lt;div&gt;&lt;h2&gt;Crawling Hand, Giant &lt;/h2&gt;&lt;h3&gt;&lt;i&gt;A giant rotting hand rocks unsteadily, propped upon thick, stubby fingers. Its pale, necrotic flesh pulses and crawls with sickly boils.&lt;/i&gt;&lt;/h3&gt;&lt;br&gt;&lt;/br&gt;&lt;/div&gt;&lt;div class="heading"&gt;&lt;p class="alignleft"&gt;Giant Crawling Hand&lt;/p&gt;&lt;p class="alignright"&gt;CR 5&lt;/p&gt;&lt;div style="clear: both;"&gt;&lt;/div&gt;&lt;/div&gt;&lt;div&gt;&lt;h5&gt;&lt;b&gt;XP &lt;/b&gt;1,600&lt;/h5&gt;&lt;h5&gt;NE Medium undead &lt;/h5&gt;&lt;h5&gt;&lt;b&gt;Init &lt;/b&gt;+2; &lt;b&gt;Senses &lt;/b&gt;blindsense 30 ft., darkvision 60 ft.; Perception +7&lt;/h5&gt;&lt;/div&gt;&lt;hr/&gt;&lt;div&gt;&lt;h5&gt;&lt;b&gt;DEFENSE&lt;/b&gt;&lt;/h5&gt;&lt;/div&gt;&lt;hr/&gt;&lt;div&gt;&lt;h5&gt;&lt;b&gt;AC &lt;/b&gt;19, touch 13, flat-footed 16 (+2 Dex, +1 dodge, +6 natural)&lt;/h5&gt;&lt;h5&gt;&lt;b&gt;hp &lt;/b&gt;52 (7d8+21)&lt;/h5&gt;&lt;h5&gt;&lt;b&gt;Fort &lt;/b&gt;+4, &lt;b&gt;Ref &lt;/b&gt;+6, &lt;b&gt;Will &lt;/b&gt;+6&lt;/h5&gt;&lt;h5&gt;&lt;b&gt;Immune &lt;/b&gt;undead traits&lt;/h5&gt;&lt;/div&gt;&lt;hr/&gt;&lt;div&gt;&lt;h5&gt;&lt;b&gt;OFFENSE&lt;/b&gt;&lt;/h5&gt;&lt;/div&gt;&lt;hr/&gt;&lt;div&gt;&lt;h5&gt;&lt;b&gt;Spd &lt;/b&gt;30 ft.&lt;/h5&gt;&lt;h5&gt;&lt;b&gt;Melee &lt;/b&gt;claw +11 (1d6+7 plus grab)&lt;/h5&gt;&lt;h5&gt;&lt;b&gt;Space &lt;/b&gt;5 ft.; &lt;b&gt;Reach &lt;/b&gt;5 ft.&lt;/h5&gt;&lt;h5&gt;&lt;b&gt;Special Attacks &lt;/b&gt;mark quarry, pus burst&lt;/h5&gt;&lt;/div&gt;&lt;hr/&gt;&lt;div&gt;&lt;h5&gt;&lt;b&gt;STATISTICS&lt;/b&gt;&lt;/h5&gt;&lt;/div&gt;&lt;hr/&gt;&lt;div&gt;&lt;h5&gt;&lt;b&gt;Str &lt;/b&gt;21, &lt;b&gt;Dex &lt;/b&gt;15, &lt;b&gt;Con &lt;/b&gt;-, &lt;b&gt;Int &lt;/b&gt; 2,  &lt;b&gt;Wis &lt;/b&gt;13, &lt;b&gt;Cha &lt;/b&gt;14&lt;/h5&gt;&lt;h5&gt;&lt;b&gt;Base Atk &lt;/b&gt;+5; &lt;b&gt;CMB &lt;/b&gt;+10 (+14 grapple); &lt;b&gt;CMD &lt;/b&gt;23&lt;/h5&gt;&lt;h5&gt;&lt;b&gt;Feats &lt;/b&gt;Dodge, Lightning Reflexes, Toughness, Weapon Focus (claw)&lt;/h5&gt;&lt;h5&gt;&lt;b&gt;Skills &lt;/b&gt;Acrobatics +3, Perception +7, Stealth +12; &lt;b&gt;Racial Modifiers &lt;/b&gt;+4 Stealth&lt;/h5&gt;&lt;h5&gt;&lt;b&gt;Languages &lt;/b&gt;Common (can't speak)&lt;/h5&gt;&lt;/div&gt;&lt;hr/&gt;&lt;div&gt;&lt;h5&gt;&lt;b&gt;ECOLOGY&lt;/b&gt;&lt;/h5&gt;&lt;/div&gt;&lt;hr/&gt;&lt;div&gt;&lt;h5&gt;&lt;b&gt;Environment &lt;/b&gt; any land or underground&lt;/h5&gt;&lt;h5&gt;&lt;b&gt;Organization &lt;/b&gt;solitary or gang (2-5)&lt;/h5&gt;&lt;h5&gt;&lt;b&gt;Treasure &lt;/b&gt;none&lt;/h5&gt;&lt;/div&gt;&lt;hr/&gt;&lt;div&gt;&lt;h5&gt;&lt;b&gt;SPECIAL ABILITIES&lt;/b&gt;&lt;/h5&gt;&lt;/div&gt;&lt;hr/&gt;&lt;div&gt;&lt;h5&gt;&lt;b&gt;Mark Quarry (Su)&lt;/b&gt; A crawling hand is assigned a quarry by anointing the hand with a drop of the intended quarry's blood. If the hand has no current quarry, it automatically gains the next creature it damages as its quarry. Once attuned to a target, it becomes aware of the target's location as if under the effect of a continuous &lt;i&gt;locate creature&lt;/i&gt; spell. The hand gains a +1 bonus on all attack rolls, damage rolls, and skill checks made to seek out and destroy the marked quarry. The mark quarry ability lasts until the quarry or the hand is slain.  &lt;/h5&gt;&lt;h5&gt;&lt;b&gt;Pus Burst (Su)&lt;/b&gt; When damaged by a piercing or slashing melee weapon, a spray of vile pus strikes the attacker unless the attacker makes a DC 15 Reflex save. Weapons that provide reach protect the attacker completely from a pus burst.  Creatures struck by pus become nauseated for 1d3 rounds and take 2d6 points of negative energy damage. The save DC is Charisma-based.&lt;/h5&gt;&lt;/div&gt;&lt;br&gt;&lt;/br&gt;&lt;div&gt;&lt;h4&gt;&lt;p&gt;&lt;p&gt;Some say the origins of the crawling hand lie in the experiments of demented necromancers contracted to construct tiny assassins. Other tales tell of gruesome prosthetics sparked to life by evil magic, which then developed primitive sentience and vengefully strangled their hosts. Regardless, the crawling hand is an efficient killing tool.&lt;/p&gt;&lt;p&gt;When not commanded to kill, the crawling hand remains still and can be handled and transported safely.&lt;/p&gt;&lt;p&gt;Typically, owners carry them about in small, velvet-lined boxes. Crawling hands can also be placed as guardians and programmed with contingency commands, such as to hunt down and slay an individual who performs a specific task like violating a shrine, opening a warded door, or breaking the seal of a casket.&lt;/p&gt;&lt;/h4&gt;&lt;/div&gt;</t>
  </si>
  <si>
    <t>Crypt Thing</t>
  </si>
  <si>
    <t>fear (10 ft., frightened for 1d4 rounds, Will DC 16 negates)</t>
  </si>
  <si>
    <t>Fort +4, Ref +6, Will +8</t>
  </si>
  <si>
    <t>10/bludgeoning or magic</t>
  </si>
  <si>
    <t>2 claws +10 (1d8+4)</t>
  </si>
  <si>
    <t>teleporting burst</t>
  </si>
  <si>
    <t>Spell-Like Abilities (CL 8th; concentration +10)   3/day-quickened dimension door</t>
  </si>
  <si>
    <t>Str 19, Dex 14, Con -, Int 13, Wis 14, Cha 15</t>
  </si>
  <si>
    <t>Alertness, Dodge, Improved Initiative, Lightning Reflexes</t>
  </si>
  <si>
    <t>Bluff +6, Intimidate +13, Knowledge (arcana) +6, Knowledge (dungeoneering) +5, Knowledge (history) +3, Perception +15, Sense Motive +15, Stealth +9</t>
  </si>
  <si>
    <t>Shreds of leathery flesh cling to this skeletal figure's body, while twin motes of fiery light glow deep in its eye sockets.</t>
  </si>
  <si>
    <t>Teleporting Burst (Su) Once per day, a crypt thing can teleport all creatures within 50 feet of it to randomly determined locations. The crypt thing can only affect creatures of which it is aware and to which it has line of sight. A successful DC 16 Will save negates this effect. An affected creature is teleported in a random direction (roll 1d8, with 1 indicating north and the other numbers indicating compass going clockwise) and a random distance (1d10 x 100 feet) away from the crypt thing; determine each creature's direction randomly. A teleported creature arrives in the closest open space to the determined destination, but must appear on a solid surface capable of supporting its weight. If there is no appropriate destination in that direction, the creature does not teleport at all. The save DC is Charisma-based.</t>
  </si>
  <si>
    <t>Crypt things are undead creatures found guarding tombs, graves, and crypts. Necromancers and other spellcasters create them to guard such areas, and the crypt things never leave their appointed lairs, even to pursue enemies. Their warded area may be a single room or passage, an entire grave complex, or even a city-sized necropolis. Though naturally solitary, multiple crypt things may guard a common area, often in conjunction with constructs or other undead.  A crypt thing only initiates combat if it is attacked or if the object or crypt it is guarding is touched or entered. Until this condition is met, a crypt thing is content to remain motionless-it may even answer questions or otherwise interact with visitors if its master has directed it to do so. Rumors exist of variant crypt things that do not teleport their foes, but instead paralyze opponents and turn them invisible, leaving victims to helplessly watch their allies being torn apart by the angry guardian.  CREATION  A 15th-level spellcaster can create a crypt thing using create undead. The spell also requires the creator or an assistant to be able to cast teleport, greater teleport, or word of recall (or provide this magic from a scroll or other source).</t>
  </si>
  <si>
    <t>&lt;link rel="stylesheet"href="PF.css"&gt;&lt;div&gt;&lt;h2&gt;Crypt Thing&lt;/h2&gt;&lt;h3&gt;&lt;i&gt;Shreds of leathery flesh cling to this skeletal figure's body, while twin motes of fiery light glow deep in its eye sockets.&lt;/i&gt;&lt;/h3&gt;&lt;br&gt;&lt;/div&gt;&lt;div class="heading"&gt;&lt;p class="alignleft"&gt;Crypt Thing&lt;/p&gt;&lt;p class="alignright"&gt;CR 5&lt;/p&gt;&lt;div style="clear: both;"&gt;&lt;/div&gt;&lt;/div&gt;&lt;div&gt;&lt;h5&gt;&lt;b&gt;XP &lt;/b&gt;1,600&lt;/h5&gt;&lt;h5&gt;NE Medium undead &lt;/h5&gt;&lt;h5&gt;&lt;b&gt;Init &lt;/b&gt;+6; &lt;b&gt;Senses &lt;/b&gt;darkvision 60 ft., low-light vision; Perception +15&lt;/h5&gt;&lt;h5&gt;&lt;b&gt;Aura &lt;/b&gt;fear (10 ft., frightened for 1d4 rounds, Will DC 16 negates)&lt;/h5&gt;&lt;/div&gt;&lt;hr/&gt;&lt;div&gt;&lt;h5&gt;&lt;b&gt;DEFENSE&lt;/b&gt;&lt;/h5&gt;&lt;/div&gt;&lt;hr/&gt;&lt;div&gt;&lt;h5&gt;&lt;b&gt;AC &lt;/b&gt;19, touch 13, flat-footed 16 (+2 Dex, +1 dodge, +6 natural)&lt;/h5&gt;&lt;h5&gt;&lt;b&gt;hp &lt;/b&gt;52 (8d8+16)&lt;/h5&gt;&lt;h5&gt;&lt;b&gt;Fort &lt;/b&gt;+4, &lt;b&gt;Ref &lt;/b&gt;+6, &lt;b&gt;Will &lt;/b&gt;+8&lt;/h5&gt;&lt;h5&gt;&lt;b&gt;Defensive Abilities &lt;/b&gt;channel resistance +2; &lt;b&gt;DR &lt;/b&gt;10/bludgeoning or magic; &lt;b&gt;Immune &lt;/b&gt;undead traits&lt;/h5&gt;&lt;/div&gt;&lt;hr/&gt;&lt;div&gt;&lt;h5&gt;&lt;b&gt;OFFENSE&lt;/b&gt;&lt;/h5&gt;&lt;/div&gt;&lt;hr/&gt;&lt;div&gt;&lt;h5&gt;&lt;b&gt;Spd &lt;/b&gt;30 ft.&lt;/h5&gt;&lt;h5&gt;&lt;b&gt;Melee &lt;/b&gt;2 claws +10 (1d8+4)&lt;/h5&gt;&lt;h5&gt;&lt;b&gt;Space &lt;/b&gt;5 ft.; &lt;b&gt;Reach &lt;/b&gt;5 ft.&lt;/h5&gt;&lt;h5&gt;&lt;b&gt;Special Attacks &lt;/b&gt;&lt;i&gt;teleport&lt;/i&gt;ing burst&lt;/h5&gt;&lt;h5&gt;&lt;b&gt;Spell-Like Abilities&lt;/b&gt; (CL 8th; concentration +10) &lt;/br&gt;3/day&amp;mdash;quickened &lt;i&gt;dimension door&lt;/i&gt;&lt;/h5&gt;&lt;/h5&gt;&lt;/div&gt;&lt;hr/&gt;&lt;div&gt;&lt;h5&gt;&lt;b&gt;STATISTICS&lt;/b&gt;&lt;/h5&gt;&lt;/div&gt;&lt;hr/&gt;&lt;div&gt;&lt;h5&gt;&lt;b&gt;Str &lt;/b&gt;19, &lt;b&gt;Dex &lt;/b&gt;14, &lt;b&gt;Con &lt;/b&gt;-, &lt;b&gt;Int &lt;/b&gt; 13, &lt;b&gt;Wis &lt;/b&gt;14, &lt;b&gt;Cha &lt;/b&gt;15&lt;/h5&gt;&lt;h5&gt;&lt;b&gt;Base Atk &lt;/b&gt;+6; &lt;b&gt;CMB &lt;/b&gt;+10; &lt;b&gt;CMD &lt;/b&gt;23&lt;/h5&gt;&lt;h5&gt;&lt;b&gt;Feats &lt;/b&gt;Alertness, Dodge, Improved Initiative, Lightning Reflexes&lt;/h5&gt;&lt;h5&gt;&lt;b&gt;Skills &lt;/b&gt;Bluff +6, Intimidate +13, Knowledge (arcana) +6, Knowledge (dungeoneering) +5, Knowledge (history) +3, Perception +15, Sense Motive +15, Stealth +9&lt;/h5&gt;&lt;h5&gt;&lt;b&gt;Languages &lt;/b&gt;Common&lt;/h5&gt;&lt;/div&gt;&lt;hr/&gt;&lt;div&gt;&lt;h5&gt;&lt;b&gt;ECOLOGY&lt;/b&gt;&lt;/h5&gt;&lt;/div&gt;&lt;hr/&gt;&lt;div&gt;&lt;h5&gt;&lt;b&gt;Environment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ABILITIES&lt;/b&gt;&lt;/h5&gt;&lt;/div&gt;&lt;hr/&gt;&lt;div&gt;&lt;/h5&gt;&lt;h5&gt;&lt;b&gt;Teleporting Burst (Su)&lt;/b&gt; Once per day, a crypt thing can &lt;i&gt;teleport&lt;/i&gt; all creatures within 50 feet of it to randomly determined locations. The crypt thing can only affect creatures of which it is aware and to which it has line of sight. A successful DC 16 Will save negates this effect. An affected creature is &lt;i&gt;teleport&lt;/i&gt;ed in a random direction (roll 1d8, with 1 indicating north and the other numbers indicating compass going clockwise) and a random distance (1d10 x 100 feet) away from the crypt thing; determine each creature's direction randomly. A &lt;i&gt;teleport&lt;/i&gt;ed creature arrives in the closest open space to the determined destination, but must appear on a solid surface capable of supporting its weight. If there is no appropriate destination in that direction, the creature does not &lt;i&gt;teleport&lt;/i&gt; at all. The save DC is Charisma-based.&lt;/h5&gt;&lt;/div&gt;&lt;br&gt;&lt;div&gt;&lt;h4&gt;&lt;p&gt;&lt;p&gt;Crypt things are undead creatures found guarding tombs, graves, and crypts. Necromancers and other spellcasters create them to guard such areas, and the crypt things never leave their appointed lairs, even to pursue enemies. Their warded area may be a single room or passage, an entire grave complex, or even a city-sized necropolis. Though naturally solitary, multiple crypt things may guard a common area, often in conjunction with constructs or other undead.  A crypt thing only initiates combat if it is attacked or if the object or crypt it is guarding is touched or entered. Until this condition is met, a crypt thing is content to remain motionless-it may even answer questions or otherwise interact with visitors if its master has directed it to do so. Rumors exist of variant crypt things that do not &lt;i&gt;teleport&lt;/i&gt; their foes, but instead paralyze opponents and turn them invisible, leaving victims to helplessly watch their allies being torn apart by the angry guardian.  &lt;/h5&gt;&lt;h5&gt;&lt;b&gt;CREATION &lt;/b&gt; A 15th-level spellcaster can create a crypt thing using &lt;i&gt;create undead&lt;/i&gt;. The spell also requires the creator or an assistant to be able to cast &lt;i&gt;teleport&lt;/i&gt;, greater &lt;i&gt;teleport&lt;/i&gt;, or &lt;i&gt;word of recall&lt;/i&gt; (or provide this magic from a scroll or other source).&lt;/p&gt;&lt;/h4&gt;&lt;/div&gt;</t>
  </si>
  <si>
    <t>Crysmal</t>
  </si>
  <si>
    <t>(earth, elemental)</t>
  </si>
  <si>
    <t>darkvision 60 ft., crystal sense; Perception +11</t>
  </si>
  <si>
    <t>Fort +7, Ref +8, Will +2</t>
  </si>
  <si>
    <t>sting +7 (2d6+3)</t>
  </si>
  <si>
    <t>shard spike +7 (3d6, range increment 60 ft.)</t>
  </si>
  <si>
    <t>Spell-Like Abilities (CL 4th; concentration +6)   At Will-detect magic, ghost sound (DC 12), mage hand, silent image (DC 13)   3/day-dimension door, sanctuary (DC 13), touch of idiocy (DC 14)</t>
  </si>
  <si>
    <t>Str 15, Dex 14, Con 13, Int 6, Wis 13, Cha 14</t>
  </si>
  <si>
    <t>17 (29 vs. trip)</t>
  </si>
  <si>
    <t>Great FortitudeB, Lightning Reflexes, Skill Focus (Perception)</t>
  </si>
  <si>
    <t>Acrobatics +9, Climb +9, Perception +11, Stealth +13 (+15 in rocky areas)</t>
  </si>
  <si>
    <t>+2 Stealth in rocky areas</t>
  </si>
  <si>
    <t xml:space="preserve"> any underground (Plane of Earth)</t>
  </si>
  <si>
    <t>standard (gems and magic gemstones only)</t>
  </si>
  <si>
    <t>An animated cluster of translucent crystals shaped disturbingly like a gemstone scorpion scuttles into an aggressive stance.</t>
  </si>
  <si>
    <t>Crystal Sense (Sp) Crysmals can sense the presence of any crystals or gems within 30 feet as if using the scent ability.  Shard Spike (Ex) Once per day, a crysmal can launch its tail spike as a ranged attack that shatters when it hits, dealing 3d6 points of piercing damage to the target and 1d4 points of piercing damage to all creatures in adjacent squares. The spike regrows in 24 hours, but until it does, its impaired sting does only 1d6+3 damage.</t>
  </si>
  <si>
    <t>Scorpion-like crysmals originate in the deepest caverns of the Plane of Earth. On rare occasions, these strange creatures wind up on the Material Plane, usually in subterranean areas rich with natural gem and crystal formations. The crystalline planes of their bodies absorb and refract natural light, which some claim is the source of their supernatural powers.  It does so by gathering stone crystals and gemstones, fashioning them into a Tiny facsimile of its own body, and jolting the new creature to life with a burst of the crysmal's own life energy. These newly created crysmals are known as shardlings (treat as a crysmal with the young creature simple template), and grow to adulthood after a few months of gorging on crystals and gemstones.  To make a single shardling, a crysmal requires 1,000 gp worth of crystals. Until it has enough material to reproduce, it stores these gems inside its body, and if slain, the gems are visible among the shards of the creature's corpse. Because of this reproductive need for gemstones, crysmals are relentless in their pursuit of the treasures, valuing them much as other living creatures value infants of their own race. Crysmals do not recognize that other creatures treat gems as wealth, and attempt to seize gems carried by others whenever the opportunity arises. A crysmal normally uses its spell-like abilities to befuddle opponents, grabbing at pouches with gems when the bearer is distracted, and normally only resorts to physical violence once all other tactics fail.</t>
  </si>
  <si>
    <t>&lt;link rel="stylesheet"href="PF.css"&gt;&lt;div&gt;&lt;h2&gt;Crysmal&lt;/h2&gt;&lt;h3&gt;&lt;i&gt;An animated cluster of translucent crystals shaped disturbingly like a gemstone scorpion scuttles into an aggressive stance.&lt;/i&gt;&lt;/h3&gt;&lt;br&gt;&lt;/div&gt;&lt;div class="heading"&gt;&lt;p class="alignleft"&gt;Crysmal&lt;/p&gt;&lt;p class="alignright"&gt;CR 3&lt;/p&gt;&lt;div style="clear: both;"&gt;&lt;/div&gt;&lt;/div&gt;&lt;div&gt;&lt;h5&gt;&lt;b&gt;XP &lt;/b&gt;800&lt;/h5&gt;&lt;h5&gt;N Small outsider (earth, elemental)&lt;/h5&gt;&lt;h5&gt;&lt;b&gt;Init &lt;/b&gt;+2; &lt;b&gt;Senses &lt;/b&gt;darkvision 60 ft., crystal sense; Perception +11&lt;/h5&gt;&lt;/div&gt;&lt;hr/&gt;&lt;div&gt;&lt;h5&gt;&lt;b&gt;DEFENSE&lt;/b&gt;&lt;/h5&gt;&lt;/div&gt;&lt;hr/&gt;&lt;div&gt;&lt;h5&gt;&lt;b&gt;AC &lt;/b&gt;17, touch 13, flat-footed 15 (+2 Dex, +4 natural, +1 size)&lt;/h5&gt;&lt;h5&gt;&lt;b&gt;hp &lt;/b&gt;26 (4d10+4)&lt;/h5&gt;&lt;h5&gt;&lt;b&gt;Fort &lt;/b&gt;+7, &lt;b&gt;Ref &lt;/b&gt;+8, &lt;b&gt;Will &lt;/b&gt;+2&lt;/h5&gt;&lt;h5&gt;&lt;b&gt;DR &lt;/b&gt;5/bludgeoning; &lt;b&gt;Immune &lt;/b&gt;cold, fire; &lt;b&gt;Resist &lt;/b&gt;electricity 10&lt;/h5&gt;&lt;/div&gt;&lt;hr/&gt;&lt;div&gt;&lt;h5&gt;&lt;b&gt;OFFENSE&lt;/b&gt;&lt;/h5&gt;&lt;/div&gt;&lt;hr/&gt;&lt;div&gt;&lt;h5&gt;&lt;b&gt;Spd &lt;/b&gt;30 ft., burrow 20 ft.&lt;/h5&gt;&lt;h5&gt;&lt;b&gt;Melee &lt;/b&gt;sting +7 (2d6+3)&lt;/h5&gt;&lt;h5&gt;&lt;b&gt;Space &lt;/b&gt;5 ft.; &lt;b&gt;Reach &lt;/b&gt;5 ft.&lt;/h5&gt;&lt;h5&gt;&lt;b&gt;Special Attacks &lt;/b&gt;shard spike +7 (3d6, range increment 60 ft.)&lt;/h5&gt;&lt;h5&gt;&lt;b&gt;Spell-Like Abilities&lt;/b&gt; (CL 4th; concentration +6) &lt;/br&gt;At Will&amp;mdash;&lt;i&gt;detect magic&lt;/i&gt;, &lt;i&gt;ghost sound&lt;/i&gt; (DC 12), &lt;i&gt;mage hand&lt;/i&gt;, &lt;i&gt;silent image&lt;/i&gt; (DC 13) &lt;/br&gt;3/day&amp;mdash;&lt;i&gt;dimension door&lt;/i&gt;, &lt;i&gt;sanctuary&lt;/i&gt; (DC 13), &lt;i&gt;touch of idiocy&lt;/i&gt; (DC 14)&lt;/h5&gt;&lt;/h5&gt;&lt;/div&gt;&lt;hr/&gt;&lt;div&gt;&lt;h5&gt;&lt;b&gt;STATISTICS&lt;/b&gt;&lt;/h5&gt;&lt;/div&gt;&lt;hr/&gt;&lt;div&gt;&lt;h5&gt;&lt;b&gt;Str &lt;/b&gt;15, &lt;b&gt;Dex &lt;/b&gt;14, &lt;b&gt;Con &lt;/b&gt;13, &lt;b&gt;Int &lt;/b&gt; 6, &lt;b&gt;Wis &lt;/b&gt;13, &lt;b&gt;Cha &lt;/b&gt;14&lt;/h5&gt;&lt;h5&gt;&lt;b&gt;Base Atk &lt;/b&gt;+4; &lt;b&gt;CMB &lt;/b&gt;+5; &lt;b&gt;CMD &lt;/b&gt;17 (29 vs. trip)&lt;/h5&gt;&lt;h5&gt;&lt;b&gt;Feats &lt;/b&gt;Great Fortitude&lt;sup&gt;B&lt;/sup&gt;, Lightning Reflexes, Skill Focus (Perception)&lt;/h5&gt;&lt;h5&gt;&lt;b&gt;Skills &lt;/b&gt;Acrobatics +9, Climb +9, Perception +11, Stealth +13 (+15 in rocky areas); &lt;b&gt;Racial Modifiers &lt;/b&gt;+2 Stealth in rocky areas&lt;/h5&gt;&lt;h5&gt;&lt;b&gt;Languages &lt;/b&gt;Terran&lt;/h5&gt;&lt;/div&gt;&lt;hr/&gt;&lt;div&gt;&lt;h5&gt;&lt;b&gt;ECOLOGY&lt;/b&gt;&lt;/h5&gt;&lt;/div&gt;&lt;hr/&gt;&lt;div&gt;&lt;h5&gt;&lt;b&gt;Environment &lt;/b&gt; any underground (Plane of Earth)&lt;/h5&gt;&lt;h5&gt;&lt;b&gt;Organization &lt;/b&gt;solitary or cluster (2-5)&lt;/h5&gt;&lt;h5&gt;&lt;b&gt;Treasure &lt;/b&gt;standard (gems and magic gemstones only)&lt;/h5&gt;&lt;/div&gt;&lt;hr/&gt;&lt;div&gt;&lt;h5&gt;&lt;b&gt;SPECIAL ABILITIES&lt;/b&gt;&lt;/h5&gt;&lt;/div&gt;&lt;hr/&gt;&lt;div&gt;&lt;/h5&gt;&lt;h5&gt;&lt;b&gt;Crystal Sense (Sp)&lt;/b&gt; Crysmals can sense the presence of any crystals or gems within 30 feet as if using the scent ability.  &lt;/h5&gt;&lt;h5&gt;&lt;b&gt;Shard Spike (Ex)&lt;/b&gt; Once per day, a crysmal can launch its tail spike as a ranged attack that shatters when it hits, dealing 3d6 points of piercing damage to the target and 1d4 points of piercing damage to all creatures in adjacent squares. The spike regrows in 24 hours, but until it does, its impaired sting does only 1d6+3 damage.&lt;/h5&gt;&lt;/div&gt;&lt;br&gt;&lt;div&gt;&lt;h4&gt;&lt;p&gt;&lt;p&gt;Scorpion-like crysmals originate in the deepest caverns of the Plane of Earth. On rare occasions, these strange creatures wind up on the Material Plane, usually in subterranean areas rich with natural gem and crystal formations. The crystalline planes of their bodies absorb and refract natural light, which some claim is the source of their supernatural powers.  It does so by gathering stone crystals and gemstones, fashioning them into a Tiny facsimile of its own body, and jolting the new creature to life with a burst of the crysmal's own life energy. These newly created crysmals are known as shardlings (treat as a crysmal with the young creature simple template), and grow to adulthood after a few months of gorging on crystals and gemstones.  To make a single shardling, a crysmal requires 1,000 gp worth of crystals. Until it has enough material to reproduce, it stores these gems inside its body, and if slain, the gems are visible among the shards of the creature's corpse. Because of this reproductive need for gemstones, crysmals are relentless in their pursuit of the treasures, valuing them much as other living creatures value infants of their own race. Crysmals do not recognize that other creatures treat gems as wealth, and attempt to seize gems carried by others whenever the opportunity arises. A crysmal normally uses its spell-like abilities to befuddle opponents, grabbing at pouches with gems when the bearer is distracted, and normally only resorts to physical violence once all other tactics fail.&lt;/p&gt;&lt;/h4&gt;&lt;/div&gt;</t>
  </si>
  <si>
    <t>Astradaemon</t>
  </si>
  <si>
    <t>(daemon, evil, extraplanar)</t>
  </si>
  <si>
    <t>darkvision 60 ft., deathwatch, true seeing; Perception +22</t>
  </si>
  <si>
    <t>soul siphon (10 ft.)</t>
  </si>
  <si>
    <t>29, touch 17, flat-footed 21</t>
  </si>
  <si>
    <t>(+7 Dex, +1 dodge, +12 natural, -1 size)</t>
  </si>
  <si>
    <t>Fort +12, Ref +17, Will +14</t>
  </si>
  <si>
    <t>displacement</t>
  </si>
  <si>
    <t>acid, death effects, disease, poison</t>
  </si>
  <si>
    <t>cold 10, electricity 10, fire 10</t>
  </si>
  <si>
    <t>90 ft., fly 90 ft. (good)</t>
  </si>
  <si>
    <t>bite +23 (2d6+5 plus energy drain and grab), 2 claws +23 (1d8+5 plus energy drain), tail slap +18 (1d12+2 plus energy drain)</t>
  </si>
  <si>
    <t>10 ft. (15 ft. with tail)</t>
  </si>
  <si>
    <t>devour soul, energy drain (1 level, DC 25)</t>
  </si>
  <si>
    <t>Spell-Like Abilities (CL 17th; concentration +24)  Constant-deathwatch, displacement, true seeing   At Will-enervation, fear (DC21), greater teleport (self plus 50 lbs. of objects only), vampiric touch   3/day-locate creature, plane shift (DC 24)   1/day-energy drain (DC 24), finger of death (DC 24), summon (level 6, 1d3 derghodaemons 50%)</t>
  </si>
  <si>
    <t>Str 21, Dex 25, Con 24, Int 14, Wis 15, Cha 24</t>
  </si>
  <si>
    <t>Combat Reflexes, Dodge, Flyby Attack, Iron Will, Mobility, Nimble Moves, Power Attack, Spring Attack, Weapon Finesse</t>
  </si>
  <si>
    <t>Acrobatics +24 (+48 jump), Escape Artist +27, Fly +9, Intimidate +27, Knowledge (planes) +22, Perception +22, Sense Motive +22, Stealth +23, Survival +22</t>
  </si>
  <si>
    <t>Abyssal, Infernal; telepathy 100 ft.</t>
  </si>
  <si>
    <t xml:space="preserve"> any (Abaddon or Astral Plane)</t>
  </si>
  <si>
    <t>Vaguely humanoid in shape, this gaunt fiend has the face of a hideous fish and a body of lanky limbs and writhing tendrils.</t>
  </si>
  <si>
    <t>Daemon</t>
  </si>
  <si>
    <t>Devour Soul (Su) As a standard action, an astradaemon that begins its turn with a grappled opponent can attempt to draw out and consume the soul of its victim, killing it instantly. This ability only works on living creatures, which may resist with a DC 25 Fortitude saving throw. The save is Constitution-based. For every 5 HD of the slain creature, the daemon gains a +1 profane bonus on attacks, saving throws, and checks for 24 hours. This ability does not consume all of the soul, and pieces of it still exist after the daemon completes its feast (enough to be able to resurrect the slain victim normally).  Soul Siphon (Su) If a Small or larger living creature dies within 10 feet of an astradaemon, the daemon gains 1d8 temporary hit points and a +2 bonus to Strength for 10 minutes. These bonuses stack with themselves. Incorporeal undead and living spirits traveling outside the body (such as a person using astral projection or magic jar) take 1d8 points of damage each round within the daemon's aura.</t>
  </si>
  <si>
    <t>Believed to be creations of the Four Horsemen, astradaemons live out their existence in search of souls to harvest. These deadly creatures are ravening planar predators, openly hunting throughout the void for souls on which to feed. These voracious creatures are the personifications of death resulting from negative energy or level drain. Their vile touch drains life force from their enemies, and even perishing near them sates their thirst for life and souls.</t>
  </si>
  <si>
    <t>&lt;link rel="stylesheet"href="PF.css"&gt;&lt;div&gt;&lt;h2&gt;Daemon, Astradaemon&lt;/h2&gt;&lt;h3&gt;&lt;i&gt;Vaguely humanoid in shape, this gaunt fiend has the face of a hideous fish and a body of lanky limbs and writhing tendrils.&lt;/i&gt;&lt;/h3&gt;&lt;br&gt;&lt;/div&gt;&lt;div class="heading"&gt;&lt;p class="alignleft"&gt;Astradaemon&lt;/p&gt;&lt;p class="alignright"&gt;CR 16&lt;/p&gt;&lt;div style="clear: both;"&gt;&lt;/div&gt;&lt;/div&gt;&lt;div&gt;&lt;h5&gt;&lt;b&gt;XP &lt;/b&gt;76,800&lt;/h5&gt;&lt;h5&gt;NE Large outsider (daemon, evil, extraplanar)&lt;/h5&gt;&lt;h5&gt;&lt;b&gt;Init &lt;/b&gt;+7; &lt;b&gt;Senses &lt;/b&gt;darkvision 60 ft., &lt;i&gt;deathwatch&lt;/i&gt;, &lt;i&gt;true seeing&lt;/i&gt;; Perception +22&lt;/h5&gt;&lt;h5&gt;&lt;b&gt;Aura &lt;/b&gt;soul siphon (10 ft.)&lt;/h5&gt;&lt;/div&gt;&lt;hr/&gt;&lt;div&gt;&lt;h5&gt;&lt;b&gt;DEFENSE&lt;/b&gt;&lt;/h5&gt;&lt;/div&gt;&lt;hr/&gt;&lt;div&gt;&lt;h5&gt;&lt;b&gt;AC &lt;/b&gt;29, touch 17, flat-footed 21 (+7 Dex, +1 dodge, +12 natural, -1 size)&lt;/h5&gt;&lt;h5&gt;&lt;b&gt;hp &lt;/b&gt;212 (17d10+119)&lt;/h5&gt;&lt;h5&gt;&lt;b&gt;Fort &lt;/b&gt;+12, &lt;b&gt;Ref &lt;/b&gt;+17, &lt;b&gt;Will &lt;/b&gt;+14&lt;/h5&gt;&lt;h5&gt;&lt;b&gt;Defensive Abilities &lt;/b&gt;displacement; &lt;b&gt;DR &lt;/b&gt;10/good and silver; &lt;b&gt;Immune &lt;/b&gt;acid, death effects, disease, poison; &lt;b&gt;Resist &lt;/b&gt;cold 10, electricity 10, fire 10; &lt;b&gt;SR &lt;/b&gt;27&lt;/h5&gt;&lt;/div&gt;&lt;hr/&gt;&lt;div&gt;&lt;h5&gt;&lt;b&gt;OFFENSE&lt;/b&gt;&lt;/h5&gt;&lt;/div&gt;&lt;hr/&gt;&lt;div&gt;&lt;h5&gt;&lt;b&gt;Spd &lt;/b&gt;90 ft., fly 90 ft. (good)&lt;/h5&gt;&lt;h5&gt;&lt;b&gt;Melee &lt;/b&gt;bite +23 (2d6+5 plus &lt;i&gt;energy drain&lt;/i&gt; and grab), 2 claws +23 (1d8+5 plus &lt;i&gt;energy drain&lt;/i&gt;), tail slap +18 (1d12+2 plus &lt;i&gt;energy drain&lt;/i&gt;)&lt;/h5&gt;&lt;h5&gt;&lt;b&gt;Space &lt;/b&gt;10 ft.; &lt;b&gt;Reach &lt;/b&gt;10 ft. (15 ft. with tail)&lt;/h5&gt;&lt;h5&gt;&lt;b&gt;Special Attacks &lt;/b&gt;devour soul, &lt;i&gt;energy drain&lt;/i&gt; (1 level, DC 25)&lt;/h5&gt;&lt;h5&gt;&lt;b&gt;Spell-Like Abilities&lt;/b&gt; (CL 17th; concentration +24)  &lt;/br&gt;Constant&amp;mdash;&lt;i&gt;deathwatch&lt;/i&gt;, &lt;i&gt;displacement&lt;/i&gt;, &lt;i&gt;true seeing&lt;/i&gt; &lt;/br&gt;At Will&amp;mdash;&lt;i&gt;enervation&lt;/i&gt;, &lt;i&gt;fear&lt;/i&gt; (DC21), &lt;i&gt;greater teleport&lt;/i&gt; (self plus 50 lbs. of objects only), &lt;i&gt;vampiric touch&lt;/i&gt; &lt;/br&gt;3/day&amp;mdash;&lt;i&gt;locate creature&lt;/i&gt;, &lt;i&gt;plane shift&lt;/i&gt; (DC 24) &lt;/br&gt;1/day&amp;mdash;&lt;i&gt;energy drain&lt;/i&gt; (DC 24), &lt;i&gt;finger of death&lt;/i&gt; (DC 24), summon (level 6, 1d3 derghodaemons 50%)&lt;/h5&gt;&lt;/h5&gt;&lt;/div&gt;&lt;hr/&gt;&lt;div&gt;&lt;h5&gt;&lt;b&gt;STATISTICS&lt;/b&gt;&lt;/h5&gt;&lt;/div&gt;&lt;hr/&gt;&lt;div&gt;&lt;h5&gt;&lt;b&gt;Str &lt;/b&gt;21, &lt;b&gt;Dex &lt;/b&gt;25, &lt;b&gt;Con &lt;/b&gt;24, &lt;b&gt;Int &lt;/b&gt; 14, &lt;b&gt;Wis &lt;/b&gt;15, &lt;b&gt;Cha &lt;/b&gt;24&lt;/h5&gt;&lt;h5&gt;&lt;b&gt;Base Atk &lt;/b&gt;+17; &lt;b&gt;CMB &lt;/b&gt;+23; &lt;b&gt;CMD &lt;/b&gt;41&lt;/h5&gt;&lt;h5&gt;&lt;b&gt;Feats &lt;/b&gt;Combat Reflexes, Dodge, Flyby Attack, Iron Will, Mobility, Nimble Moves, Power Attack, Spring Attack, Weapon Finesse&lt;/h5&gt;&lt;h5&gt;&lt;b&gt;Skills &lt;/b&gt;Acrobatics +24 (+48 jump), Escape Artist +27, Fly +9, Intimidate +27, Knowledge (planes) +22, Perception +22, Sense Motive +22, Stealth +23, Survival +22&lt;/h5&gt;&lt;h5&gt;&lt;b&gt;Languages &lt;/b&gt;Abyssal, Infernal; telepathy 100 ft.&lt;/h5&gt;&lt;/div&gt;&lt;hr/&gt;&lt;div&gt;&lt;h5&gt;&lt;b&gt;ECOLOGY&lt;/b&gt;&lt;/h5&gt;&lt;/div&gt;&lt;hr/&gt;&lt;div&gt;&lt;h5&gt;&lt;b&gt;Environment &lt;/b&gt; any (Abaddon or Astral Plane)&lt;/h5&gt;&lt;h5&gt;&lt;b&gt;Organization &lt;/b&gt;solitary, pair, or pack (3-6)&lt;/h5&gt;&lt;h5&gt;&lt;b&gt;Treasure &lt;/b&gt;standard&lt;/h5&gt;&lt;/div&gt;&lt;hr/&gt;&lt;div&gt;&lt;h5&gt;&lt;b&gt;SPECIAL ABILITIES&lt;/b&gt;&lt;/h5&gt;&lt;/div&gt;&lt;hr/&gt;&lt;div&gt;&lt;/h5&gt;&lt;h5&gt;&lt;b&gt;Devour Soul (Su)&lt;/b&gt; As a standard action, an astradaemon that begins its turn with a grappled opponent can attempt to draw out and consume the soul of its victim, killing it instantly. This ability only works on living creatures, which may resist with a DC 25 Fortitude saving throw. The save is Constitution-based. For every 5 HD of the slain creature, the daemon gains a +1 profane bonus on attacks, saving throws, and checks for 24 hours. This ability does not consume all of the soul, and pieces of it still exist after the daemon completes its feast (enough to be able to resurrect the slain victim normally).  &lt;/h5&gt;&lt;h5&gt;&lt;b&gt;Soul Siphon (Su)&lt;/b&gt; If a Small or larger living creature dies within 10 feet of an astradaemon, the daemon gains 1d8 temporary hit points and a +2 bonus to Strength for 10 minutes. These bonuses stack with themselves. Incorporeal undead and living spirits traveling outside the body (such as a person using &lt;i&gt;astral projection&lt;/i&gt; or &lt;i&gt;magic&lt;/i&gt; jar) take 1d8 points of damage each round within the daemon's aura.&lt;/h5&gt;&lt;/div&gt;&lt;br&gt;&lt;div&gt;&lt;h4&gt;&lt;p&gt;&lt;p&gt;Believed to be creations of the Four Horsemen, astradaemons live out their existence in search of souls to harvest. These deadly creatures are ravening planar predators, openly hunting throughout the void for souls on which to feed. These voracious creatures are the personifications of death resulting from negative energy or level drain. Their vile touch drains life force from their enemies, and even perishing near them sates their thirst for life and souls.&lt;/p&gt;&lt;/h4&gt;&lt;/div&gt;</t>
  </si>
  <si>
    <t>Cacodaemon</t>
  </si>
  <si>
    <t>darkvision 60 ft., detect good, detect magic; Perception +7</t>
  </si>
  <si>
    <t>16, touch 12, flat-footed 16</t>
  </si>
  <si>
    <t>(+4 natural, +2 size)</t>
  </si>
  <si>
    <t>5 ft., fly 50 ft. (perfect)</t>
  </si>
  <si>
    <t>bite +6 (1d4+1 plus disease)</t>
  </si>
  <si>
    <t>soul lock</t>
  </si>
  <si>
    <t>Spell-Like Abilities (CL 6th; concentration +7)  Constant-detect good, detect magic  At Will-invisibility (self only)  3/day-lesser confusion (DC 12)  1/week-commune (CL 12th, six questions)</t>
  </si>
  <si>
    <t>Str 12, Dex 11, Con 13, Int 8, Wis 13, Cha 12</t>
  </si>
  <si>
    <t>Bluff +7, Fly +18, Knowledge (planes) +5, Perception +7, Stealth +14</t>
  </si>
  <si>
    <t>Abyssal, Common, Infernal; telepathy 100 ft.</t>
  </si>
  <si>
    <t>change shape (2 of the following forms: lizard, octopus, Small scorpion, venomous snake, polymorph)</t>
  </si>
  <si>
    <t>solitary or swarm (2-10)</t>
  </si>
  <si>
    <t>An ever-gnashing maw, filled with row after row of mismatched teeth, dominates this frightful creature's orb-like body.</t>
  </si>
  <si>
    <t>Disease (Su) Cacodaemonia: Bite-injury; save Fort DC 12; onset 1 day; frequency 1/day; effect 1d2 Wis damage, cure 2 consecutive saves. In addition to the normal effects of the disease, as long as a victim is infected, the cacodaemon can telepathically communicate with the creature over any distance (as long as they remain on the same plane).  Soul Lock (Su) Once per day as a full-round action, a cacodaemon can ingest the spirit of any sentient creature that has died within the last minute. This causes a soul gem to grow inside of the cacodaemon's gut, which it can regurgitate as a standard action. A soul gem is a fine-sized object with 1 hit point and hardness 2. Destroying a soul gem frees the soul within, though it does not return the deceased creature to life. This is a death effect. Any attempt to resurrect a body whose soul is trapped in a soul gem requires a DC 12 caster level check. Failure results in the spell having no effect, while success shatters the victim's soul gem and returns the creature to life as normal. If the soul gem rests in an unholy location, such as that created by the spell unhallow, the DC of this caster level check increases by +2. The caster level check DC is Charisma-based.  Any evil outsider can, as a standard action, ingest a soul gem. Doing so frees the soul within, but condemns it to one of the lower planes (though the soul can be returned to life as normal). The outsider gains fast healing 2 for a number of rounds equal to its Hit Dice.</t>
  </si>
  <si>
    <t>The least of daemonkind, cacodaemons spawn from eddies of angry, violent, and demented souls amid the mists of Abaddon. Dim-witted but utterly evil, they endlessly seek to cause pain and indulge their hunger for mortal souls. Many more powerful fiends keep cacodaemons as pets, if only to be able to harvest the tiny creatures' soul gems. A 7th-level spellcaster can gain a cacodaemon as a familiar if she has the Improved Familiar feat.</t>
  </si>
  <si>
    <t>&lt;link rel="stylesheet"href="PF.css"&gt;&lt;div&gt;&lt;h2&gt;Daemon, Cacodaemon&lt;/h2&gt;&lt;h3&gt;&lt;i&gt;An ever-gnashing maw, filled with row after row of mismatched teeth, dominates this frightful creature's orb-like body.&lt;/i&gt;&lt;/h3&gt;&lt;br&gt;&lt;/div&gt;&lt;div class="heading"&gt;&lt;p class="alignleft"&gt;Cacodaemon&lt;/p&gt;&lt;p class="alignright"&gt;CR 2&lt;/p&gt;&lt;div style="clear: both;"&gt;&lt;/div&gt;&lt;/div&gt;&lt;div&gt;&lt;h5&gt;&lt;b&gt;XP &lt;/b&gt;600&lt;/h5&gt;&lt;h5&gt;NE Tiny outsider (daemon, evil, extraplanar)&lt;/h5&gt;&lt;h5&gt;&lt;b&gt;Init &lt;/b&gt;+4; &lt;b&gt;Senses &lt;/b&gt;darkvision 60 ft., &lt;i&gt;detect good&lt;/i&gt;, &lt;i&gt;detect magic&lt;/i&gt;; Perception +7&lt;/h5&gt;&lt;/div&gt;&lt;hr/&gt;&lt;div&gt;&lt;h5&gt;&lt;b&gt;DEFENSE&lt;/b&gt;&lt;/h5&gt;&lt;/div&gt;&lt;hr/&gt;&lt;div&gt;&lt;h5&gt;&lt;b&gt;AC &lt;/b&gt;16, touch 12, flat-footed 16 (+4 natural, +2 size)&lt;/h5&gt;&lt;h5&gt;&lt;b&gt;hp &lt;/b&gt;19 (3d10+3); fast healing 2&lt;/h5&gt;&lt;h5&gt;&lt;b&gt;Fort &lt;/b&gt;+2, &lt;b&gt;Ref &lt;/b&gt;+5, &lt;b&gt;Will &lt;/b&gt;+4&lt;/h5&gt;&lt;h5&gt;&lt;b&gt;DR &lt;/b&gt;5/good or silver; &lt;b&gt;Immune &lt;/b&gt;acid, death effects, disease, poison; &lt;b&gt;Resist &lt;/b&gt;cold 10, electricity 10, fire 10&lt;/h5&gt;&lt;/div&gt;&lt;hr/&gt;&lt;div&gt;&lt;h5&gt;&lt;b&gt;OFFENSE&lt;/b&gt;&lt;/h5&gt;&lt;/div&gt;&lt;hr/&gt;&lt;div&gt;&lt;h5&gt;&lt;b&gt;Spd &lt;/b&gt;5 ft., fly 50 ft. (perfect)&lt;/h5&gt;&lt;h5&gt;&lt;b&gt;Melee &lt;/b&gt;bite +6 (1d4+1 plus disease)&lt;/h5&gt;&lt;h5&gt;&lt;b&gt;Space &lt;/b&gt;2-1/2 ft.; &lt;b&gt;Reach &lt;/b&gt;0 ft.&lt;/h5&gt;&lt;h5&gt;&lt;b&gt;Special Attacks &lt;/b&gt;soul lock&lt;/h5&gt;&lt;h5&gt;&lt;b&gt;Spell-Like Abilities&lt;/b&gt; (CL 6th; concentration +7)  &lt;/br&gt;Constant&amp;mdash;&lt;i&gt;detect good&lt;/i&gt;, &lt;i&gt;detect magic&lt;/i&gt; &lt;/br&gt;At Will&amp;mdash;&lt;i&gt;invisibility&lt;/i&gt; (self only) &lt;/br&gt;3/day&amp;mdash;&lt;i&gt;lesser confusion&lt;/i&gt; (DC 12) &lt;/br&gt;1/week&amp;mdash;&lt;i&gt;commune&lt;/i&gt; (CL 12th, six questions)&lt;/h5&gt;&lt;/h5&gt;&lt;/div&gt;&lt;hr/&gt;&lt;div&gt;&lt;h5&gt;&lt;b&gt;STATISTICS&lt;/b&gt;&lt;/h5&gt;&lt;/div&gt;&lt;hr/&gt;&lt;div&gt;&lt;h5&gt;&lt;b&gt;Str &lt;/b&gt;12, &lt;b&gt;Dex &lt;/b&gt;11, &lt;b&gt;Con &lt;/b&gt;13, &lt;b&gt;Int &lt;/b&gt; 8, &lt;b&gt;Wis &lt;/b&gt;13, &lt;b&gt;Cha &lt;/b&gt;12&lt;/h5&gt;&lt;h5&gt;&lt;b&gt;Base Atk &lt;/b&gt;+3; &lt;b&gt;CMB &lt;/b&gt;+1; &lt;b&gt;CMD &lt;/b&gt;12&lt;/h5&gt;&lt;h5&gt;&lt;b&gt;Feats &lt;/b&gt;Improved Initiative, Lightning Reflexes&lt;/h5&gt;&lt;h5&gt;&lt;b&gt;Skills &lt;/b&gt;Bluff +7, Fly +18, Knowledge (planes) +5, Perception +7, Stealth +14&lt;/h5&gt;&lt;h5&gt;&lt;b&gt;Languages &lt;/b&gt;Abyssal, Common, Infernal; telepathy 100 ft.&lt;/h5&gt;&lt;h5&gt;&lt;b&gt;SQ &lt;/b&gt;change shape (2 of the following forms: lizard, octopus, Small scorpion, venomous snake, polymorph)&lt;/h5&gt;&lt;/div&gt;&lt;hr/&gt;&lt;div&gt;&lt;h5&gt;&lt;b&gt;ECOLOGY&lt;/b&gt;&lt;/h5&gt;&lt;/div&gt;&lt;hr/&gt;&lt;div&gt;&lt;h5&gt;&lt;b&gt;Environment &lt;/b&gt; any (Abaddon)&lt;/h5&gt;&lt;h5&gt;&lt;b&gt;Organization &lt;/b&gt;solitary or swarm (2-10)&lt;/h5&gt;&lt;h5&gt;&lt;b&gt;Treasure &lt;/b&gt;standard&lt;/h5&gt;&lt;/div&gt;&lt;hr/&gt;&lt;div&gt;&lt;h5&gt;&lt;b&gt;SPECIAL ABILITIES&lt;/b&gt;&lt;/h5&gt;&lt;/div&gt;&lt;hr/&gt;&lt;div&gt;&lt;/h5&gt;&lt;h5&gt;&lt;b&gt;Disease (Su)&lt;/b&gt; &lt;i&gt;Cacodaemonia&lt;/i&gt;: Bite-injury; save Fort DC 12; &lt;i&gt;onset&lt;/i&gt; 1 day; frequency 1/day; effect 1d2 Wis damage, cure 2 consecutive saves. In addition to the normal effects of the disease, as long as a victim is infected, the cacodaemon can telepathically communicate with the creature over any distance (as long as they remain on the same plane).  &lt;/h5&gt;&lt;h5&gt;&lt;b&gt;Soul Lock (Su)&lt;/b&gt; Once per day as a full-round action, a cacodaemon can ingest the spirit of any sentient creature that has died within the last minute. This causes a soul gem to grow inside of the cacodaemon's gut, which it can regurgitate as a standard action. A soul gem is a fine-sized object with 1 hit point and hardness 2. Destroying a soul gem frees the soul within, though it does not return the deceased creature to life. This is a death effect. Any attempt to resurrect a body whose soul is trapped in a soul gem requires a DC 12 caster level check. Failure results in the spell having no effect, while success shatters the victim's soul gem and returns the creature to life as normal. If the soul gem rests in an unholy location, such as that created by the spell &lt;i&gt;unhallow&lt;/i&gt;, the DC of this caster level check increases by +2. The caster level check DC is Charisma-based.  Any evil outsider can, as a standard action, ingest a soul gem. Doing so frees the soul within, but condemns it to one of the lower planes (though the soul can be returned to life as normal). The outsider gains fast healing 2 for a number of rounds equal to its Hit Dice.&lt;/h5&gt;&lt;/div&gt;&lt;br&gt;&lt;div&gt;&lt;h4&gt;&lt;p&gt;&lt;p&gt;The least of daemonkind, cacodaemons spawn from eddies of angry, violent, and demented souls amid the mists of Abaddon. Dim-witted but utterly evil, they endlessly seek to cause pain and indulge their hunger for mortal souls. Many more powerful fiends keep cacodaemons as pets, if only to be able to harvest the tiny creatures' soul gems. A 7th-level spellcaster can gain a cacodaemon as a familiar if she has the Improved Familiar feat.&lt;/p&gt;&lt;/h4&gt;&lt;/div&gt;</t>
  </si>
  <si>
    <t>Ceustodaemon</t>
  </si>
  <si>
    <t>darkvision 60 ft., detect good, detect magic, see  invisibility; Perception +15</t>
  </si>
  <si>
    <t>Fort +9, Ref +3, Will +8</t>
  </si>
  <si>
    <t>10/good or silver</t>
  </si>
  <si>
    <t>acid, death effects, disease, mind-affecting effects, paralysis, poison, polymorph effects, sleep effects</t>
  </si>
  <si>
    <t>bite +11 (2d6+4), 2 claws +11 (1d6+4)</t>
  </si>
  <si>
    <t>breath weapon (30-ft. cone; 6d6 fire damage; Reflex DC 17 for half; usable once every 1d4 rounds)</t>
  </si>
  <si>
    <t>Spell-Like Abilities (CL 8th; concentration +10)  Constant-detect good, detect magic, see invisibility At will-dimension door  3/day-dispel magic, fly  1/day-hold monster (DC 17), slow (DC 15)</t>
  </si>
  <si>
    <t>Str 18, Dex 13, Con 16, Int 11, Wis 14, Cha 15</t>
  </si>
  <si>
    <t>Alertness, Blind-Fight, Power Attack, Step Up</t>
  </si>
  <si>
    <t>Bluff +13, Intimidate +11, Knowledge (planes) +9, Perception +15, Sense Motive +15, Stealth +8, Survival +9</t>
  </si>
  <si>
    <t>drawn to service</t>
  </si>
  <si>
    <t>This brown, shaggy-furred beast stands on slate grey hooves. Its head resembles that of a maniacal horned ape.</t>
  </si>
  <si>
    <t>Drawn to Service (Su) When brought to another plane with a planar binding or planar ally spell (or any similar calling effect), ceustodaemons take a -5 penalty on the initial Will save and on their Charisma check to refuse service.  Ceustodaemons also take a -5 penalty on saves against binding, planar binding, and other spells designed to bind a creature to a particular plane as long as the daemon is commanded to serve as a guardian for a single area or small complex.</t>
  </si>
  <si>
    <t>Some claim the Four Horsemen created these creatures to serve as summoning fodder. Others believe that they form from neutral evil souls who commit suicide. Wherever the truth lies, ceustodaemons find themselves on the Material Plane more often than any other daemon, as they are easily pressured into service-many call these creatures "guardian daemons" as a result. Yet in the back of their wicked minds, ceustodaemons always think about escaping their bonds and ripping to shreds the ones who summoned them.  Greater and lesser versions of these creatures exist.  These variants can be represented by applying either the young creature or advanced creature simple templates, along with the following adjustments.  Lesser Ceustodaemon: This Medium daemon looks like a horned frog with a wide, toothy mouth. Its breath weapon is a chilling cone of ice that deals cold damage.  Greater Ceustodaemon: This daemon resembles a gigantic humanoid bear with the talons of an eagle and curling ram horns sprouting from its head. Its breath weapon is a fan of sparks that deals electricity damage.</t>
  </si>
  <si>
    <t>&lt;link rel="stylesheet"href="PF.css"&gt;&lt;div&gt;&lt;h2&gt;Daemon, Ceustodaemon&lt;/h2&gt;&lt;h3&gt;&lt;i&gt;This brown, shaggy-furred beast stands on slate grey hooves. Its head resembles that of a maniacal horned ape.&lt;/i&gt;&lt;/h3&gt;&lt;br&gt;&lt;/br&gt;&lt;/div&gt;&lt;div class="heading"&gt;&lt;p class="alignleft"&gt;Ceustodaemon&lt;/p&gt;&lt;p class="alignright"&gt;CR 6&lt;/p&gt;&lt;div style="clear: both;"&gt;&lt;/div&gt;&lt;/div&gt;&lt;div&gt;&lt;h5&gt;&lt;b&gt;XP &lt;/b&gt;2,400&lt;/h5&gt;&lt;h5&gt;NE Large outsider (daemon, evil, extraplanar)&lt;/h5&gt;&lt;h5&gt;&lt;b&gt;Init &lt;/b&gt;+1; &lt;b&gt;Senses &lt;/b&gt;darkvision 60 ft., &lt;i&gt;detect good&lt;/i&gt;, &lt;i&gt;detect magic&lt;/i&gt;, &lt;i&gt;see&lt;/i&gt;  invisibility; Perception +15&lt;/h5&gt;&lt;/div&gt;&lt;hr/&gt;&lt;div&gt;&lt;h5&gt;&lt;b&gt;DEFENSE&lt;/b&gt;&lt;/h5&gt;&lt;/div&gt;&lt;hr/&gt;&lt;div&gt;&lt;h5&gt;&lt;b&gt;AC &lt;/b&gt;20, touch 10, flat-footed 19 (+1 Dex, +10 natural, -1 size)&lt;/h5&gt;&lt;h5&gt;&lt;b&gt;hp &lt;/b&gt;68 (8d10+24)&lt;/h5&gt;&lt;h5&gt;&lt;b&gt;Fort &lt;/b&gt;+9, &lt;b&gt;Ref &lt;/b&gt;+3, &lt;b&gt;Will &lt;/b&gt;+8&lt;/h5&gt;&lt;h5&gt;&lt;b&gt;DR &lt;/b&gt;10/good or silver; &lt;b&gt;Immune &lt;/b&gt;acid, death effects, disease, mind-affecting effects, paralysis, poison, polymorph effects, sleep effects; &lt;b&gt;Resist &lt;/b&gt;cold 10, electricity 10, fire 10&lt;/h5&gt;&lt;/div&gt;&lt;hr/&gt;&lt;div&gt;&lt;h5&gt;&lt;b&gt;OFFENSE&lt;/b&gt;&lt;/h5&gt;&lt;/div&gt;&lt;hr/&gt;&lt;div&gt;&lt;h5&gt;&lt;b&gt;Spd &lt;/b&gt;30 ft.&lt;/h5&gt;&lt;h5&gt;&lt;b&gt;Melee &lt;/b&gt;bite +11 (2d6+4), 2 claws +11 (1d6+4)&lt;/h5&gt;&lt;h5&gt;&lt;b&gt;Space &lt;/b&gt;10 ft.; &lt;b&gt;Reach &lt;/b&gt;10 ft.&lt;/h5&gt;&lt;h5&gt;&lt;b&gt;Special Attacks &lt;/b&gt;breath weapon (30-ft. cone; 6d6 fire damage; Reflex DC 17 for half; usable once every 1d4 rounds)&lt;/h5&gt;&lt;h5&gt;&lt;b&gt;Spell-Like Abilities&lt;/b&gt; (CL 8th; concentration +10)&lt;/br&gt;Constant&amp;mdash;&lt;i&gt;detect good&lt;/i&gt;, &lt;i&gt;detect magic&lt;/i&gt;, &lt;i&gt;see&lt;/i&gt; invisibility &lt;/br&gt;At will&amp;mdash;&lt;i&gt;dimension door&lt;/i&gt;&lt;/br&gt;3/day&amp;mdash;&lt;i&gt;dispel magic&lt;/i&gt;, &lt;i&gt;fly&lt;/i&gt;&lt;/br&gt;1/day&amp;mdash;&lt;i&gt;hold monster&lt;/i&gt; (DC 17), &lt;i&gt;slow&lt;/i&gt; (DC 15)&lt;/h5&gt;&lt;/h5&gt;&lt;/div&gt;&lt;hr/&gt;&lt;div&gt;&lt;h5&gt;&lt;b&gt;STATISTICS&lt;/b&gt;&lt;/h5&gt;&lt;/div&gt;&lt;hr/&gt;&lt;div&gt;&lt;h5&gt;&lt;b&gt;Str &lt;/b&gt;18, &lt;b&gt;Dex &lt;/b&gt;13, &lt;b&gt;Con &lt;/b&gt;16, &lt;b&gt;Int &lt;/b&gt; 11, &lt;b&gt;Wis &lt;/b&gt;14, &lt;b&gt;Cha &lt;/b&gt;15&lt;/h5&gt;&lt;h5&gt;&lt;b&gt;Base Atk &lt;/b&gt;+8; &lt;b&gt;CMB &lt;/b&gt;+13; &lt;b&gt;CMD &lt;/b&gt;24&lt;/h5&gt;&lt;h5&gt;&lt;b&gt;Feats &lt;/b&gt;Alertness, Blind-Fight, Power Attack, Step Up&lt;/h5&gt;&lt;h5&gt;&lt;b&gt;Skills &lt;/b&gt;Bluff +13, Intimidate +11, Knowledge (planes) +9, Perception +15, Sense Motive +15, Stealth +8, Survival +9&lt;/h5&gt;&lt;h5&gt;&lt;b&gt;Languages &lt;/b&gt;Abyssal, Infernal; telepathy 100 ft.&lt;/h5&gt;&lt;h5&gt;&lt;b&gt;SQ &lt;/b&gt;drawn to service&lt;/h5&gt;&lt;/div&gt;&lt;hr/&gt;&lt;div&gt;&lt;h5&gt;&lt;b&gt;ECOLOGY&lt;/b&gt;&lt;/h5&gt;&lt;/div&gt;&lt;hr/&gt;&lt;div&gt;&lt;h5&gt;&lt;b&gt;Environment &lt;/b&gt; any (Abaddon)&lt;/h5&gt;&lt;h5&gt;&lt;b&gt;Organization &lt;/b&gt;solitary&lt;/h5&gt;&lt;h5&gt;&lt;b&gt;Treasure &lt;/b&gt;none&lt;/h5&gt;&lt;/div&gt;&lt;hr/&gt;&lt;div&gt;&lt;h5&gt;&lt;b&gt;SPECIAL ABILITIES&lt;/b&gt;&lt;/h5&gt;&lt;/div&gt;&lt;hr/&gt;&lt;div&gt;&lt;h5&gt;&lt;b&gt;Drawn to Service (Su)&lt;/b&gt; When brought to another plane with a &lt;i&gt;planar &lt;i&gt;binding&lt;/i&gt;&lt;/i&gt; or &lt;i&gt;planar ally&lt;/i&gt; spell (or any similar calling effect), ceustodaemons take a -5 penalty on the initial Will save and on their Charisma check to refuse service.  Ceustodaemons also take a -5 penalty on saves against &lt;i&gt;binding&lt;/i&gt;, &lt;i&gt;planar &lt;i&gt;binding&lt;/i&gt;&lt;/i&gt;, and other spells designed to bind a creature to a particular plane as long as the daemon is commanded to serve as a guardian for a single area or small complex.&lt;/h5&gt;&lt;/div&gt;&lt;br&gt;&lt;/br&gt;&lt;div&gt;&lt;h4&gt;&lt;p&gt;&lt;p&gt;Some claim the Four Horsemen created these creatures to serve as summoning fodder. Others believe that they form from neutral evil souls who commit suicide. Wherever the truth lies, ceustodaemons find themselves on the Material Plane more often than any other daemon, as they are easily pressured into service-many call these creatures "guardian daemons" as a result. Yet in the back of their wicked minds, ceustodaemons always think about escaping their bonds and ripping to shreds the ones who summoned them.&lt;/p&gt;&lt;p&gt;&lt;/h5&gt;&lt;h5&gt;&lt;b&gt;Greater &lt;/b&gt;and lesser versions of these creatures exist.&lt;/p&gt;&lt;p&gt;These variants can be represented by applying either the young creature or advanced creature simple templates, along with the following adjustments.&lt;/p&gt;&lt;p&gt;&lt;/h5&gt;&lt;h5&gt;&lt;b&gt;Lesser &lt;/b&gt;Ceustodaemon: This Medium daemon looks like a horned frog with a wide, toothy mouth. Its breath weapon is a chilling cone of ice that deals cold damage.&lt;/p&gt;&lt;p&gt;&lt;/h5&gt;&lt;h5&gt;&lt;b&gt;Greater &lt;/b&gt;Ceustodaemon: This daemon resembles a gigantic humanoid bear with the talons of an eagle and curling ram horns sprouting from its head. Its breath weapon is a fan of sparks that deals electricity damage.&lt;/p&gt;&lt;/h4&gt;&lt;/div&gt;</t>
  </si>
  <si>
    <t>Derghodaemon</t>
  </si>
  <si>
    <t>all-around vision, darkvision 60 ft., detect magic, see invisibility; Perception +28</t>
  </si>
  <si>
    <t>feeblemind (DC 20)</t>
  </si>
  <si>
    <t>27, touch 14, flat-footed 22</t>
  </si>
  <si>
    <t>(+5 Dex, +13 natural, -1 size)</t>
  </si>
  <si>
    <t>Fort +15, Ref +14, Will +7</t>
  </si>
  <si>
    <t>5 claws +21 (1d6+8/19-20)</t>
  </si>
  <si>
    <t>rend (2 claws, 1d8+12 plus 2 Con damage)</t>
  </si>
  <si>
    <t>Spell-Like Abilities (CL 12th; concentration +15)  Constant-detect magic, see invisibility   At Will-greater teleport (self plus 50 lbs. of objects only)   3/day-fear (DC 17), quickened summon swarm   1/day-creeping doom, insect plague, summon (level 4, 1 derghodaemon 30%)</t>
  </si>
  <si>
    <t>Str 27, Dex 20, Con 22, Int 7, Wis 17, Cha 16</t>
  </si>
  <si>
    <t>38 (40 vs. trip)</t>
  </si>
  <si>
    <t>Cleave, Critical Focus, Improved Critical (claws), Power Attack, Quicken Spell-Like Ability (summon swarm), Sickening Critical, Vital Strike</t>
  </si>
  <si>
    <t>Intimidate +20, Perception +28, Sense Motive +20, Stealth +18</t>
  </si>
  <si>
    <t>Abyssal, Draconic, Infernal; telepathy 100 ft.</t>
  </si>
  <si>
    <t>swarmwalking</t>
  </si>
  <si>
    <t>solitary or infestation (2-6)</t>
  </si>
  <si>
    <t>A deadly and vicious bouquet of insectile claws sprouts from this horrid, three-legged, multi-eyed beast.</t>
  </si>
  <si>
    <t>Feeblemind Aura (Su) By grinding and clicking its mandibles and chitinous plates together (a free action), a derghodaemon can affect all creatures within 30 feet as if by a feeblemind spell. Daemons are immune to this effect, but all other creatures must make a DC 20 Will save to resist the effects. A creature that makes this save is immune to the effect for 24 hours. A creature that fails remains affected as long as the derghodaemon continues to maintain the aura and the subject remains within 30 feet of the derghodaemon. Once either condition ends, the victim of this effect can attempt a new DC 20 Will save once per minute to recover from the effect; otherwise, it can be cured by a heal, limited wish, miracle, or wish spell. A derghodaemon cannot use its spell-like abilities or rend attack in any round in which it uses its feeblemind aura. This is a sonic mind-affecting effect. The save DC is Charisma-based.  Swarmwalking (Su) A derghodaemon is immune to damage or distraction effects caused by swarms.</t>
  </si>
  <si>
    <t>These brutal daemons personify death resulting from violent insanity, such as being murdered by a maniac or torn to shreds by a pack of rabid predators. These insectoid creatures roam the Outer Planes, scavenging battlefields and following the inevitable trail of violence in those hostile worlds. They hunt the weak and dying along the fringe of battles, feeding off their victims' suffering until they make their kill. Attacks from a derghodaemon often come from within a cloud of biting insects.  Brutish and low on intellect, derghodaemons find themselves serving as front-line fighters in fiendish armies. A derghodaemon stands 9 feet tall and weighs 800 pounds.</t>
  </si>
  <si>
    <t>&lt;link rel="stylesheet"href="PF.css"&gt;&lt;div&gt;&lt;h2&gt;Daemon, Derghodaemon&lt;/h2&gt;&lt;h3&gt;&lt;i&gt;A deadly and vicious bouquet of insectile claws sprouts from this horrid, three-legged, multi-eyed beast.&lt;/i&gt;&lt;/h3&gt;&lt;br&gt;&lt;/div&gt;&lt;div class="heading"&gt;&lt;p class="alignleft"&gt;Derghodaemon&lt;/p&gt;&lt;p class="alignright"&gt;CR 12&lt;/p&gt;&lt;div style="clear: both;"&gt;&lt;/div&gt;&lt;/div&gt;&lt;div&gt;&lt;h5&gt;&lt;b&gt;XP &lt;/b&gt;19,200&lt;/h5&gt;&lt;h5&gt;NE Large outsider (daemon, evil, extraplanar)&lt;/h5&gt;&lt;h5&gt;&lt;b&gt;Init &lt;/b&gt;+5; &lt;b&gt;Senses &lt;/b&gt;all-around vision, darkvision 60 ft., &lt;i&gt;detect magic&lt;/i&gt;, &lt;i&gt;see invisibility&lt;/i&gt;; Perception +28&lt;/h5&gt;&lt;h5&gt;&lt;b&gt;Aura &lt;/b&gt;&lt;i&gt;feeblemind&lt;/i&gt; (DC 20)&lt;/h5&gt;&lt;/div&gt;&lt;hr/&gt;&lt;div&gt;&lt;h5&gt;&lt;b&gt;DEFENSE&lt;/b&gt;&lt;/h5&gt;&lt;/div&gt;&lt;hr/&gt;&lt;div&gt;&lt;h5&gt;&lt;b&gt;AC &lt;/b&gt;27, touch 14, flat-footed 22 (+5 Dex, +13 natural, -1 size)&lt;/h5&gt;&lt;h5&gt;&lt;b&gt;hp &lt;/b&gt;161 (14d10+84)&lt;/h5&gt;&lt;h5&gt;&lt;b&gt;Fort &lt;/b&gt;+15, &lt;b&gt;Ref &lt;/b&gt;+14, &lt;b&gt;Will &lt;/b&gt;+7&lt;/h5&gt;&lt;h5&gt;&lt;b&gt;DR &lt;/b&gt;10/good; &lt;b&gt;Immune &lt;/b&gt;acid, death effects, disease, poison; &lt;b&gt;Resist &lt;/b&gt;cold 10, electricity 10, fire 10; &lt;b&gt;SR &lt;/b&gt;23&lt;/h5&gt;&lt;/div&gt;&lt;hr/&gt;&lt;div&gt;&lt;h5&gt;&lt;b&gt;OFFENSE&lt;/b&gt;&lt;/h5&gt;&lt;/div&gt;&lt;hr/&gt;&lt;div&gt;&lt;h5&gt;&lt;b&gt;Spd &lt;/b&gt;40 ft.&lt;/h5&gt;&lt;h5&gt;&lt;b&gt;Melee &lt;/b&gt;5 claws +21 (1d6+8/19-20)&lt;/h5&gt;&lt;h5&gt;&lt;b&gt;Space &lt;/b&gt;10 ft.; &lt;b&gt;Reach &lt;/b&gt;10 ft.&lt;/h5&gt;&lt;h5&gt;&lt;b&gt;Special Attacks &lt;/b&gt;rend (2 claws, 1d8+12 plus 2 Con damage)&lt;/h5&gt;&lt;h5&gt;&lt;b&gt;Spell-Like Abilities&lt;/b&gt; (CL 12th; concentration +15)  &lt;/br&gt;Constant&amp;mdash;&lt;i&gt;detect magic&lt;/i&gt;, &lt;i&gt;see invisibility&lt;/i&gt; &lt;/br&gt;At Will&amp;mdash;&lt;i&gt;greater teleport&lt;/i&gt; (self plus 50 lbs. of objects only) &lt;/br&gt;3/day&amp;mdash;&lt;i&gt;fear&lt;/i&gt; (DC 17), quickened &lt;i&gt;&lt;i&gt;summon&lt;/i&gt; swarm&lt;/i&gt; &lt;/br&gt;1/day&amp;mdash;&lt;i&gt;creeping doom&lt;/i&gt;, &lt;i&gt;insect plague&lt;/i&gt;, &lt;i&gt;summon&lt;/i&gt; (level 4, 1 derghodaemon 30%)&lt;/h5&gt;&lt;/h5&gt;&lt;/div&gt;&lt;hr/&gt;&lt;div&gt;&lt;h5&gt;&lt;b&gt;STATISTICS&lt;/b&gt;&lt;/h5&gt;&lt;/div&gt;&lt;hr/&gt;&lt;div&gt;&lt;h5&gt;&lt;b&gt;Str &lt;/b&gt;27, &lt;b&gt;Dex &lt;/b&gt;20, &lt;b&gt;Con &lt;/b&gt;22, &lt;b&gt;Int &lt;/b&gt; 7, &lt;b&gt;Wis &lt;/b&gt;17, &lt;b&gt;Cha &lt;/b&gt;16&lt;/h5&gt;&lt;h5&gt;&lt;b&gt;Base Atk &lt;/b&gt;+14; &lt;b&gt;CMB &lt;/b&gt;+23; &lt;b&gt;CMD &lt;/b&gt;38 (40 vs. trip)&lt;/h5&gt;&lt;h5&gt;&lt;b&gt;Feats &lt;/b&gt;Cleave, Critical Focus, Improved Critical (claws), Power Attack, Quicken Spell-Like Ability (&lt;i&gt;&lt;i&gt;summon&lt;/i&gt; swarm&lt;/i&gt;), Sickening Critical, Vital Strike&lt;/h5&gt;&lt;h5&gt;&lt;b&gt;Skills &lt;/b&gt;Intimidate +20, Perception +28, Sense Motive +20, Stealth +18; &lt;b&gt;Racial Modifiers &lt;/b&gt;+4 Perception&lt;/h5&gt;&lt;h5&gt;&lt;b&gt;Languages &lt;/b&gt;Abyssal, Draconic, Infernal; telepathy 100 ft.&lt;/h5&gt;&lt;h5&gt;&lt;b&gt;SQ &lt;/b&gt;swarmwalking&lt;/h5&gt;&lt;/div&gt;&lt;hr/&gt;&lt;div&gt;&lt;h5&gt;&lt;b&gt;ECOLOGY&lt;/b&gt;&lt;/h5&gt;&lt;/div&gt;&lt;hr/&gt;&lt;div&gt;&lt;h5&gt;&lt;b&gt;Environment &lt;/b&gt; any (Abaddon)&lt;/h5&gt;&lt;h5&gt;&lt;b&gt;Organization &lt;/b&gt;solitary or infestation (2-6)&lt;/h5&gt;&lt;h5&gt;&lt;b&gt;Treasure &lt;/b&gt;standard&lt;/h5&gt;&lt;/div&gt;&lt;hr/&gt;&lt;div&gt;&lt;h5&gt;&lt;b&gt;SPECIAL ABILITIES&lt;/b&gt;&lt;/h5&gt;&lt;/div&gt;&lt;hr/&gt;&lt;div&gt;&lt;/h5&gt;&lt;h5&gt;&lt;b&gt;Feeblemind Aura (Su)&lt;/b&gt; By grinding and clicking its mandibles and chitinous plates together (a free action), a derghodaemon can affect all creatures within 30 feet as if by a &lt;i&gt;feeblemind&lt;/i&gt; spell. Daemons are immune to this effect, but all other creatures must make a DC 20 Will save to resist the effects. A creature that makes this save is immune to the effect for 24 hours. A creature that fails remains affected as long as the derghodaemon continues to maintain the aura and the subject remains within 30 feet of the derghodaemon. Once either condition ends, the victim of this effect can attempt a new DC 20 Will save once per minute to recover from the effect; otherwise, it can be cured by a &lt;i&gt;heal&lt;/i&gt;, &lt;i&gt;limited &lt;i&gt;wish&lt;/i&gt;&lt;/i&gt;, &lt;i&gt;miracle&lt;/i&gt;, or &lt;i&gt;wish&lt;/i&gt; spell. A derghodaemon cannot use its spell-like abilities or rend attack in any round in which it uses its &lt;i&gt;feeblemind&lt;/i&gt; aura. This is a sonic mind-affecting effect. The save DC is Charisma-based.  &lt;/h5&gt;&lt;h5&gt;&lt;b&gt;Swarmwalking (Su)&lt;/b&gt; A derghodaemon is immune to damage or distraction effects caused by swarms.&lt;/h5&gt;&lt;/div&gt;&lt;br&gt;&lt;div&gt;&lt;h4&gt;&lt;p&gt;&lt;p&gt;These brutal daemons personify death resulting from violent insanity, such as being murdered by a maniac or torn to shreds by a pack of rabid predators. These insectoid creatures roam the Outer Planes, scavenging battlefields and following the inevitable trail of violence in those hostile worlds. They hunt the weak and dying along the fringe of battles, feeding off their victims' suffering until they make their kill. Attacks from a derghodaemon often come from within a cloud of biting insects.  Brutish and low on intellect, derghodaemons find themselves serving as front-line fighters in fiendish armies. A derghodaemon stands 9 feet tall and weighs 800 pounds.&lt;/p&gt;&lt;/h4&gt;&lt;/div&gt;</t>
  </si>
  <si>
    <t>Hydrodaemon</t>
  </si>
  <si>
    <t>(aquatic, daemon, evil, extraplanar)</t>
  </si>
  <si>
    <t>Fort +11, Ref +9, Will +3</t>
  </si>
  <si>
    <t>10/cold iron or silver</t>
  </si>
  <si>
    <t>acid, death effects, disease, poison, waters of the River Styx</t>
  </si>
  <si>
    <t>bite +13 (1d8+4 plus grab), 2 claws +13 (1d6+4)</t>
  </si>
  <si>
    <t>sleep spittle +11 (sleep)</t>
  </si>
  <si>
    <t>rake (2 claws +13, 1d6+4)</t>
  </si>
  <si>
    <t>Spell-Like Abilities (CL 9th; concentration +11)  Constant-detect magic, water walk   At Will-acid arrow, deeper darkness   3/day-control water, greater teleport (self plus 50 lbs. of objects only), summon monster V (Large water elemental only)   1/day-desecrate, summon (level 3, 1 hydrodaemon 50%)</t>
  </si>
  <si>
    <t>Str 18, Dex 15, Con 18, Int 9, Wis 11, Cha 14</t>
  </si>
  <si>
    <t>+15 (+9 grapple)</t>
  </si>
  <si>
    <t>Cleave, Point-Blank Shot, Power Attack, Precise Shot, Skill Focus (Perception)</t>
  </si>
  <si>
    <t>Fly +0, Intimidate +14, Knowledge (planes) +10, Perception +15, Sense Motive +12, Stealth +10, Swim +21</t>
  </si>
  <si>
    <t>amphibious, glide</t>
  </si>
  <si>
    <t>solitary, gang (2-5), or mob (6-12)</t>
  </si>
  <si>
    <t>The skin on this frog-like fiend is clammy and its eyes look dead and milky; its wide face is split by a fanged maw.</t>
  </si>
  <si>
    <t>Glide (Ex) A hydrodaemon can launch itself into the air and glide along for 1 minute, gaining a fly speed of 40 feet with average maneuverability. While gliding, the hydrodaemon gains the pounce ability.  Sleep Spittle (Su) A hydrodaemon can spit at a single target within 20 feet, making a ranged touch attack as a standard action. A target hit by this spittle must succeed on a DC 19 Will save or fall asleep for 6 rounds. The save DC is Constitution-based.</t>
  </si>
  <si>
    <t>While at first glance these creatures seem like enormous and foul boggards, their dangerous gait, dead eyes, and wicked claws give away their fiendish nature. In their home environment, hydrodaemons swim the sickening rivers and seas of Abaddon and the River Styx, ducking beneath the rivers of pus and bile only to leap out at enemies and rend their flesh with tooth and claw. It is said these are among the few creatures able to survive in the deadly waters of the River Styx. When called to the Material Plane, hydrodaemons serve powerful spellcasters, protecting domains dotted with pools, streams, and even sewer complexes. Associated with death by drowning, these fiends use a favored tactic to draw the most anguish from their victims. Hydrodaemons first attack with their inky black sleep spittle, hoping to render victims unconscious. With their opponents unable to fight back, hydrodaemons drag their enemies into the foul waters they call home and delight as the liquid fills their victims' gasping lungs. If unable to drown a victim, they finish the job with jaws and claws.  Hydrodaemons possess an awkward gait, springing back on their heels and leaping about like humanoid frogs. Even so, they move in an unpredictable manner, twisting their bodies with each hopping movement. Hydrodaemons can also unfurl flaps of skin that allow them to glide through the air. Hydrodaemons stand 10 feet tall and weigh upward of 3,000 pounds.</t>
  </si>
  <si>
    <t>&lt;link rel="stylesheet"href="PF.css"&gt;&lt;div&gt;&lt;h2&gt;Daemon, Hydrodaemon&lt;/h2&gt;&lt;h3&gt;&lt;i&gt;The skin on this frog-like fiend is clammy and its eyes look dead and milky; its wide face is split by a fanged maw.&lt;/i&gt;&lt;/h3&gt;&lt;br&gt;&lt;/div&gt;&lt;div class="heading"&gt;&lt;p class="alignleft"&gt;Hydrodaemon&lt;/p&gt;&lt;p class="alignright"&gt;CR 8&lt;/p&gt;&lt;div style="clear: both;"&gt;&lt;/div&gt;&lt;/div&gt;&lt;div&gt;&lt;h5&gt;&lt;b&gt;XP &lt;/b&gt;4,800&lt;/h5&gt;&lt;h5&gt;NE Large outsider (aquatic, daemon, evil, extraplanar)&lt;/h5&gt;&lt;h5&gt;&lt;b&gt;Init &lt;/b&gt;+2; &lt;b&gt;Senses &lt;/b&gt;darkvision 60 ft., &lt;i&gt;detect magic&lt;/i&gt;; Perception +15&lt;/h5&gt;&lt;/div&gt;&lt;hr/&gt;&lt;div&gt;&lt;h5&gt;&lt;b&gt;DEFENSE&lt;/b&gt;&lt;/h5&gt;&lt;/div&gt;&lt;hr/&gt;&lt;div&gt;&lt;h5&gt;&lt;b&gt;AC &lt;/b&gt;20, touch 11, flat-footed 18 (+2 Dex, +9 natural, -1 size)&lt;/h5&gt;&lt;h5&gt;&lt;b&gt;hp &lt;/b&gt;95 (10d10+40)&lt;/h5&gt;&lt;h5&gt;&lt;b&gt;Fort &lt;/b&gt;+11, &lt;b&gt;Ref &lt;/b&gt;+9, &lt;b&gt;Will &lt;/b&gt;+3&lt;/h5&gt;&lt;h5&gt;&lt;b&gt;DR &lt;/b&gt;10/cold iron or silver; &lt;b&gt;Immune &lt;/b&gt;acid, death effects, disease, poison, waters of the River Styx; &lt;b&gt;Resist &lt;/b&gt;cold 10, electricity 10, fire 10; &lt;b&gt;SR &lt;/b&gt;19&lt;/h5&gt;&lt;/div&gt;&lt;hr/&gt;&lt;div&gt;&lt;h5&gt;&lt;b&gt;OFFENSE&lt;/b&gt;&lt;/h5&gt;&lt;/div&gt;&lt;hr/&gt;&lt;div&gt;&lt;h5&gt;&lt;b&gt;Spd &lt;/b&gt;30 ft., fly 40 ft. (average; see glide, below), swim 60 ft.&lt;/h5&gt;&lt;h5&gt;&lt;b&gt;Melee &lt;/b&gt;bite +13 (1d8+4 plus grab), 2 claws +13 (1d6+4)&lt;/h5&gt;&lt;h5&gt;&lt;b&gt;Ranged &lt;/b&gt;sleep spittle +11 (sleep)&lt;/h5&gt;&lt;h5&gt;&lt;b&gt;Space &lt;/b&gt;10 ft.; &lt;b&gt;Reach &lt;/b&gt;10 ft.&lt;/h5&gt;&lt;h5&gt;&lt;b&gt;Special Attacks &lt;/b&gt;rake (2 claws +13, 1d6+4)&lt;/h5&gt;&lt;h5&gt;&lt;b&gt;Spell-Like Abilities&lt;/b&gt; (CL 9th; concentration +11)  &lt;/br&gt;Constant&amp;mdash;&lt;i&gt;detect magic&lt;/i&gt;, &lt;i&gt;water walk&lt;/i&gt; &lt;/br&gt;At Will&amp;mdash;&lt;i&gt;acid arrow&lt;/i&gt;, &lt;i&gt;deeper darkness&lt;/i&gt; &lt;/br&gt;3/day&amp;mdash;&lt;i&gt;control water&lt;/i&gt;, &lt;i&gt;greater teleport&lt;/i&gt; (self plus 50 lbs. of objects only), &lt;i&gt;summon monster V&lt;/i&gt; (Large water elemental only) &lt;/br&gt;1/day&amp;mdash;&lt;i&gt;desecrate&lt;/i&gt;, summon (level 3, 1 hydrodaemon 50%)&lt;/h5&gt;&lt;/h5&gt;&lt;/div&gt;&lt;hr/&gt;&lt;div&gt;&lt;h5&gt;&lt;b&gt;STATISTICS&lt;/b&gt;&lt;/h5&gt;&lt;/div&gt;&lt;hr/&gt;&lt;div&gt;&lt;h5&gt;&lt;b&gt;Str &lt;/b&gt;18, &lt;b&gt;Dex &lt;/b&gt;15, &lt;b&gt;Con &lt;/b&gt;18, &lt;b&gt;Int &lt;/b&gt; 9, &lt;b&gt;Wis &lt;/b&gt;11, &lt;b&gt;Cha &lt;/b&gt;14&lt;/h5&gt;&lt;h5&gt;&lt;b&gt;Base Atk &lt;/b&gt;+10; &lt;b&gt;CMB &lt;/b&gt;+15 (+9 grapple); &lt;b&gt;CMD &lt;/b&gt;27&lt;/h5&gt;&lt;h5&gt;&lt;b&gt;Feats &lt;/b&gt;Cleave, Point-Blank Shot, Power Attack, Precise Shot, Skill Focus (Perception)&lt;/h5&gt;&lt;h5&gt;&lt;b&gt;Skills &lt;/b&gt;Fly +0, Intimidate +14, Knowledge (planes) +10, Perception +15, Sense Motive +12, Stealth +10, Swim +21&lt;/h5&gt;&lt;h5&gt;&lt;b&gt;Languages &lt;/b&gt;Abyssal, Infernal; telepathy 100 ft.&lt;/h5&gt;&lt;h5&gt;&lt;b&gt;SQ &lt;/b&gt;amphibious, glide&lt;/h5&gt;&lt;/div&gt;&lt;hr/&gt;&lt;div&gt;&lt;h5&gt;&lt;b&gt;ECOLOGY&lt;/b&gt;&lt;/h5&gt;&lt;/div&gt;&lt;hr/&gt;&lt;div&gt;&lt;h5&gt;&lt;b&gt;Environment &lt;/b&gt; any (Abaddon)&lt;/h5&gt;&lt;h5&gt;&lt;b&gt;Organization &lt;/b&gt;solitary, gang (2-5), or mob (6-12)&lt;/h5&gt;&lt;h5&gt;&lt;b&gt;Treasure &lt;/b&gt;standard&lt;/h5&gt;&lt;/div&gt;&lt;hr/&gt;&lt;div&gt;&lt;h5&gt;&lt;b&gt;SPECIAL ABILITIES&lt;/b&gt;&lt;/h5&gt;&lt;/div&gt;&lt;hr/&gt;&lt;div&gt;&lt;/h5&gt;&lt;h5&gt;&lt;b&gt;Glide (Ex)&lt;/b&gt; A hydrodaemon can launch itself into the air and glide along for 1 minute, gaining a fly speed of 40 feet with average maneuverability. While gliding, the hydrodaemon gains the pounce ability.  &lt;/h5&gt;&lt;h5&gt;&lt;b&gt;Sleep Spittle (Su)&lt;/b&gt; A hydrodaemon can spit at a single target within 20 feet, making a ranged touch attack as a standard action. A target hit by this spittle must succeed on a DC 19 Will save or fall asleep for 6 rounds. The save DC is Constitution-based.&lt;/h5&gt;&lt;/div&gt;&lt;br&gt;&lt;div&gt;&lt;h4&gt;&lt;p&gt;&lt;p&gt;While at first glance these creatures seem like enormous and foul boggards, their dangerous gait, dead eyes, and wicked claws give away their fiendish nature. In their home environment, hydrodaemons swim the sickening rivers and seas of Abaddon and the River Styx, ducking beneath the rivers of pus and bile only to leap out at enemies and rend their flesh with tooth and claw. It is said these are among the few creatures able to survive in the deadly waters of the River Styx. When called to the Material Plane, hydrodaemons serve powerful spellcasters, protecting domains dotted with pools, streams, and even sewer complexes. Associated with death by drowning, these fiends use a favored tactic to draw the most anguish from their victims. Hydrodaemons first attack with their inky black sleep spittle, hoping to render victims unconscious. With their opponents unable to fight back, hydrodaemons drag their enemies into the foul waters they call home and delight as the liquid fills their victims' gasping lungs. If unable to drown a victim, they finish the job with jaws and claws.  Hydrodaemons possess an awkward gait, springing back on their heels and leaping about like humanoid frogs. Even so, they move in an unpredictable manner, twisting their bodies with each hopping movement. Hydrodaemons can also unfurl flaps of skin that allow them to glide through the air. Hydrodaemons stand 10 feet tall and weigh upward of 3,000 pounds.&lt;/p&gt;&lt;/h4&gt;&lt;/div&gt;</t>
  </si>
  <si>
    <t>Leukodaemon</t>
  </si>
  <si>
    <t>darkvision 60 ft., deathwatch, detect good; Perception +22</t>
  </si>
  <si>
    <t>infectious aura (50 ft.)</t>
  </si>
  <si>
    <t>23, touch 16, flat-footed 16</t>
  </si>
  <si>
    <t>(+7 Dex, +7 natural, -1 size)</t>
  </si>
  <si>
    <t>Fort +9, Ref +14, Will +12</t>
  </si>
  <si>
    <t>bite +16 (1d8+7), 2 claws +16 (1d6+7)</t>
  </si>
  <si>
    <t>+1 composite longbow +18/+13 (2d6+8/x3 plus contagion)</t>
  </si>
  <si>
    <t>breath of flies</t>
  </si>
  <si>
    <t>Spell-Like Abilities (CL 10th; concentration +13)  Constant-deathwatch, detect good   At Will-contagion (DC 17), dispel magic, greater teleport (self plus 50 lbs. of objects only)   1/day-harm (DC 19), summon (level 3, 1 leukodaemon only, 35%)</t>
  </si>
  <si>
    <t>Str 25, Dex 24, Con 23, Int 16, Wis 21, Cha 16</t>
  </si>
  <si>
    <t>Alertness, Hover, Improved Initiative, Point- Blank Shot, Weapon Focus (longbow)</t>
  </si>
  <si>
    <t>Fly +18, Heal +18, Intimidate +16, Knowledge (planes) +16, Perception +22, Sense Motive +22, Stealth +16, Survival +15, Use Magic Device +16</t>
  </si>
  <si>
    <t>solitary or wake (2-10)</t>
  </si>
  <si>
    <t>standard (+1 composite longbow, other treasure)</t>
  </si>
  <si>
    <t>This human-shaped beast has a horse's skull for a head. It walks on cracked hooves and bears the rotting wings of a carrion bird.</t>
  </si>
  <si>
    <t>Breath of Flies (Su) Once per minute as a standard action, a leukodaemon can unleash a cloud of corpse-bloated, biting black flies in a 20-foot cone. Those caught in the cone take 8d6 points of slashing damage. A DC 21 Reflex save halves this damage. Those who take any damage are also sickened for 1 minute. In addition, the flies linger for 1d4+1 rounds, congealing into a buzzing 20-foot-square cloud centered on the cone's original point of origin. Any creature that ends its turn in this cloud must make a DC 21 Reflex save to avoid taking 4d6 points of damage and becoming sickened for 1 minute. This cloud of flies may be dispersed by any area effect that does damage or creates wind of at least strong wind force. All daemons are immune to this effect. The save DCs are Constitution-based.  Contagion (Su) Any arrow a leukodaemon fires from a bow is tainted with disease. If a creature is damaged by a leukodaemon's arrow, it must make a DC 19 Fortitude save or be affected as if by the spell contagion. A leukodaemon can manifest arrows at will and never runs out of ammunition.  Infectious Aura (Su) All creatures within 50 feet of a leukodaemon take a -4 penalty on Fortitude saves against disease effects.</t>
  </si>
  <si>
    <t>Deacons of the Horseman of Pestilence, leukodaemons serve their lord in Abaddon as well as across the planes by spreading plagues and pandemics.  Leukodaemons stand upward of 14 feet tall but weigh just over 200 pounds. The skulls that serve as their heads can be replaced with any skulls, yet these creatures choose horse skulls to show their loyalty to the Horsemen. The creature's true head is merely a blistered knob between its shoulders.</t>
  </si>
  <si>
    <t>&lt;link rel="stylesheet"href="PF.css"&gt;&lt;div&gt;&lt;h2&gt;Daemon, Leukodaemon&lt;/h2&gt;&lt;h3&gt;&lt;i&gt;This human-shaped beast has a horse's skull for a head. It walks on cracked hooves and bears the rotting wings of a carrion bird.&lt;/i&gt;&lt;/h3&gt;&lt;br&gt;&lt;/div&gt;&lt;div class="heading"&gt;&lt;p class="alignleft"&gt;Leukodaemon&lt;/p&gt;&lt;p class="alignright"&gt;CR 9&lt;/p&gt;&lt;div style="clear: both;"&gt;&lt;/div&gt;&lt;/div&gt;&lt;div&gt;&lt;h5&gt;&lt;b&gt;XP &lt;/b&gt;6,400&lt;/h5&gt;&lt;h5&gt;NE Large outsider (daemon, evil, extraplanar)&lt;/h5&gt;&lt;h5&gt;&lt;b&gt;Init &lt;/b&gt;+11; &lt;b&gt;Senses &lt;/b&gt;darkvision 60 ft., &lt;i&gt;deathwatch&lt;/i&gt;, &lt;i&gt;detect good&lt;/i&gt;; Perception +22&lt;/h5&gt;&lt;h5&gt;&lt;b&gt;Aura &lt;/b&gt;infectious aura (50 ft.)&lt;/h5&gt;&lt;/div&gt;&lt;hr/&gt;&lt;div&gt;&lt;h5&gt;&lt;b&gt;DEFENSE&lt;/b&gt;&lt;/h5&gt;&lt;/div&gt;&lt;hr/&gt;&lt;div&gt;&lt;h5&gt;&lt;b&gt;AC &lt;/b&gt;23, touch 16, flat-footed 16 (+7 Dex, +7 natural, -1 size)&lt;/h5&gt;&lt;h5&gt;&lt;b&gt;hp &lt;/b&gt;115 (10d10+60)&lt;/h5&gt;&lt;h5&gt;&lt;b&gt;Fort &lt;/b&gt;+9, &lt;b&gt;Ref &lt;/b&gt;+14, &lt;b&gt;Will &lt;/b&gt;+12&lt;/h5&gt;&lt;h5&gt;&lt;b&gt;DR &lt;/b&gt;10/good or silver; &lt;b&gt;Immune &lt;/b&gt;acid, death effects, disease, poison; &lt;b&gt;Resist &lt;/b&gt;cold 10, electricity 10, fire 10; &lt;b&gt;SR &lt;/b&gt;20&lt;/h5&gt;&lt;/div&gt;&lt;hr/&gt;&lt;div&gt;&lt;h5&gt;&lt;b&gt;OFFENSE&lt;/b&gt;&lt;/h5&gt;&lt;/div&gt;&lt;hr/&gt;&lt;div&gt;&lt;h5&gt;&lt;b&gt;Spd &lt;/b&gt;30 ft., fly 60 ft. (average)&lt;/h5&gt;&lt;h5&gt;&lt;b&gt;Melee &lt;/b&gt;bite +16 (1d8+7), 2 claws +16 (1d6+7)&lt;/h5&gt;&lt;h5&gt;&lt;b&gt;Ranged &lt;/b&gt;&lt;i&gt;&lt;i&gt;+1 composite longbow&lt;/i&gt;&lt;/i&gt; +18/+13 (2d6+8/x3 plus &lt;i&gt;contagion&lt;/i&gt;)&lt;/h5&gt;&lt;h5&gt;&lt;b&gt;Space &lt;/b&gt;10 ft.; &lt;b&gt;Reach &lt;/b&gt;10 ft.&lt;/h5&gt;&lt;h5&gt;&lt;b&gt;Special Attacks &lt;/b&gt;breath of flies&lt;/h5&gt;&lt;h5&gt;&lt;b&gt;Spell-Like Abilities&lt;/b&gt; (CL 10th; concentration +13)  &lt;/br&gt;Constant&amp;mdash;&lt;i&gt;deathwatch&lt;/i&gt;, &lt;i&gt;detect good&lt;/i&gt; &lt;/br&gt;At Will&amp;mdash;&lt;i&gt;contagion&lt;/i&gt; (DC 17), &lt;i&gt;dispel magic&lt;/i&gt;, &lt;i&gt;greater teleport&lt;/i&gt; (self plus 50 lbs. of objects only) &lt;/br&gt;1/day&amp;mdash;&lt;i&gt;harm&lt;/i&gt; (DC 19), summon (level 3, 1 leukodaemon only, 35%)&lt;/h5&gt;&lt;/h5&gt;&lt;/div&gt;&lt;hr/&gt;&lt;div&gt;&lt;h5&gt;&lt;b&gt;STATISTICS&lt;/b&gt;&lt;/h5&gt;&lt;/div&gt;&lt;hr/&gt;&lt;div&gt;&lt;h5&gt;&lt;b&gt;Str &lt;/b&gt;25, &lt;b&gt;Dex &lt;/b&gt;24, &lt;b&gt;Con &lt;/b&gt;23, &lt;b&gt;Int &lt;/b&gt; 16, &lt;b&gt;Wis &lt;/b&gt;21, &lt;b&gt;Cha &lt;/b&gt;16&lt;/h5&gt;&lt;h5&gt;&lt;b&gt;Base Atk &lt;/b&gt;+10; &lt;b&gt;CMB &lt;/b&gt;+18; &lt;b&gt;CMD &lt;/b&gt;35&lt;/h5&gt;&lt;h5&gt;&lt;b&gt;Feats &lt;/b&gt;Alertness, Hover, Improved Initiative, Point- Blank Shot, Weapon Focus (longbow)&lt;/h5&gt;&lt;h5&gt;&lt;b&gt;Skills &lt;/b&gt;Fly +18, Heal +18, Intimidate +16, Knowledge (planes) +16, Perception +22, Sense Motive +22, Stealth +16, Survival +15, Use Magic Device +16&lt;/h5&gt;&lt;h5&gt;&lt;b&gt;Languages &lt;/b&gt;Abyssal, Draconic, Infernal; telepathy 100 ft.&lt;/h5&gt;&lt;/div&gt;&lt;hr/&gt;&lt;div&gt;&lt;h5&gt;&lt;b&gt;ECOLOGY&lt;/b&gt;&lt;/h5&gt;&lt;/div&gt;&lt;hr/&gt;&lt;div&gt;&lt;h5&gt;&lt;b&gt;Environment &lt;/b&gt; any (Abaddon)&lt;/h5&gt;&lt;h5&gt;&lt;b&gt;Organization &lt;/b&gt;solitary or wake (2-10)&lt;/h5&gt;&lt;h5&gt;&lt;b&gt;Treasure &lt;/b&gt;standard (&lt;i&gt;+1 composite longbow&lt;/i&gt;, other treasure)&lt;/h5&gt;&lt;/div&gt;&lt;hr/&gt;&lt;div&gt;&lt;h5&gt;&lt;b&gt;SPECIAL ABILITIES&lt;/b&gt;&lt;/h5&gt;&lt;/div&gt;&lt;hr/&gt;&lt;div&gt;&lt;/h5&gt;&lt;h5&gt;&lt;b&gt;Breath of Flies (Su)&lt;/b&gt; Once per minute as a standard action, a leukodaemon can unleash a cloud of corpse-bloated, biting black flies in a 20-foot cone. Those caught in the cone take 8d6 points of slashing damage. A DC 21 Reflex save halves this damage. Those who take any damage are also sickened for 1 minute. In addition, the flies linger for 1d4+1 rounds, congealing into a buzzing 20-foot-square cloud centered on the cone's original point of origin. Any creature that ends its turn in this cloud must make a DC 21 Reflex save to avoid taking 4d6 points of damage and becoming sickened for 1 minute. This cloud of flies may be dispersed by any area effect that does damage or creates wind of at least strong wind force. All daemons are immune to this effect. The save DCs are Constitution-based.  &lt;/h5&gt;&lt;h5&gt;&lt;b&gt;Contagion (Su)&lt;/b&gt; Any arrow a leukodaemon fires from a bow is tainted with disease. If a creature is damaged by a leukodaemon's arrow, it must make a DC 19 Fortitude save or be affected as if by the spell &lt;i&gt;contagion&lt;/i&gt;. A leukodaemon can manifest arrows at will and never runs out of ammunition.  &lt;/h5&gt;&lt;h5&gt;&lt;b&gt;Infectious Aura (Su)&lt;/b&gt; All creatures within 50 feet of a leukodaemon take a -4 penalty on Fortitude saves against disease effects.&lt;/h5&gt;&lt;/div&gt;&lt;br&gt;&lt;div&gt;&lt;h4&gt;&lt;p&gt;&lt;p&gt;Deacons of the Horseman of Pestilence, leukodaemons serve their lord in Abaddon as well as across the planes by spreading plagues and pandemics.  Leukodaemons stand upward of 14 feet tall but weigh just over 200 pounds. The skulls that serve as their heads can be replaced with any skulls, yet these creatures choose horse skulls to show their loyalty to the Horsemen. The creature's true head is merely a blistered knob between its shoulders.&lt;/p&gt;&lt;/h4&gt;&lt;/div&gt;</t>
  </si>
  <si>
    <t>Meladaemon</t>
  </si>
  <si>
    <t>darkvision 60 ft., detect good, detect magic; Perception +20</t>
  </si>
  <si>
    <t>consumptive aura (20 ft.)</t>
  </si>
  <si>
    <t>25, touch 15, flat-footed 19</t>
  </si>
  <si>
    <t>(+6 Dex, +10 natural, -1 size)</t>
  </si>
  <si>
    <t>Fort +11, Ref +15, Will +14</t>
  </si>
  <si>
    <t>acid, critical hits, death effects, disease, poison, sneak attack</t>
  </si>
  <si>
    <t>bite +20 (2d8+6/19-20 plus disease), 2 claws +19 (2d6+6 plus hunger)</t>
  </si>
  <si>
    <t>Spell-Like Abilities (CL 11th; concentration +15)  Constant-detect good, detect magic, see invisibility   At Will-cause fear (DC 15), deeper darkness, greater teleport (self plus 50 lbs. of objects only)   3/day-blight (DC 19), diminish plants, quickened magic missile   1/day-horrid wilting (DC 22), waves of fatigue</t>
  </si>
  <si>
    <t>Str 22, Dex 22, Con 21, Int 21, Wis 17, Cha 18</t>
  </si>
  <si>
    <t>Blind-Fight, Combat Reflexes, Great Fortitude, Improved Critical (bite), Iron Will, Quicken Spell-Like Ability (magic missile), Weapon Focus (bite)</t>
  </si>
  <si>
    <t>Bluff +21, Fly +17, Heal +11, Intimidate +21, Knowledge (planes) +22, Knowledge (religion) +22, Perception +20, Sense Motive +20, Spellcraft +22, Stealth +19, Survival +20, Use Magic Device +14</t>
  </si>
  <si>
    <t>solitary, pack (2-5), or cabal (6-12)</t>
  </si>
  <si>
    <t>This foul creature looks like an emaciated humanoid with the head of a jackal.</t>
  </si>
  <si>
    <t>Consumptive Aura (Su) A meladaemon radiates an aura of hunger to a radius of 20 feet. Every round a creature begins its turn within this aura, it must succeed at a DC 22 Fortitude save or take 1d6 nonlethal damage and become fatigued from extreme hunger. Creatures that do not need to eat are immune to this effect. The save DC is Constitution-based.  Disease (Ex) Daemonic wasting: Bite-injury; save Fort DC 22; onset 1 day; frequency 1/day; effect 1d4 Con and 1d4 Cha damage; cure 2 consecutive saves. The save DC is Constitution-based.  Hunger (Su) A meladaemon's claw attack deals an additional 1d6 points of nonlethal damage as it causes sudden pangs of horrific hunger in its foe. Creatures that do not need to eat are immune to this effect.</t>
  </si>
  <si>
    <t>As personifications of death from starvation and thirst, these withered fiends spend their time destroying resources and spreading hunger. Deacons of the Horseman of Famine, these creatures visit worlds throughout the planes, destroying acres of crops and slaughtering livestock in order to harvest souls for their honored master. Meladaemons delight in the slow death of starvation, going so far as to experiment with various bodily deficiencies and mortal weaknesses. Arrogant and utterly bound to their patron, meladaemons rarely work with others of their kind and never serve any of the other three Horsemen except in the rarest of circumstances.  Meladaemons stand approximately 12 feet tall and weigh 350 pounds.</t>
  </si>
  <si>
    <t>&lt;link rel="stylesheet"href="PF.css"&gt;&lt;div&gt;&lt;h2&gt;Daemon, Meladaemon&lt;/h2&gt;&lt;h3&gt;&lt;i&gt;This foul creature looks like an emaciated humanoid with the head of a jackal.&lt;/i&gt;&lt;/h3&gt;&lt;br&gt;&lt;/div&gt;&lt;div class="heading"&gt;&lt;p class="alignleft"&gt;Meladaemon&lt;/p&gt;&lt;p class="alignright"&gt;CR 11&lt;/p&gt;&lt;div style="clear: both;"&gt;&lt;/div&gt;&lt;/div&gt;&lt;div&gt;&lt;h5&gt;&lt;b&gt;XP &lt;/b&gt;12,800&lt;/h5&gt;&lt;h5&gt;NE Large outsider (daemon, evil, extraplanar)&lt;/h5&gt;&lt;h5&gt;&lt;b&gt;Init &lt;/b&gt;+6; &lt;b&gt;Senses &lt;/b&gt;darkvision 60 ft., &lt;i&gt;detect good&lt;/i&gt;, &lt;i&gt;detect &lt;i&gt;magic&lt;/i&gt;&lt;/i&gt;; Perception +20&lt;/h5&gt;&lt;h5&gt;&lt;b&gt;Aura &lt;/b&gt;consumptive aura (20 ft.)&lt;/h5&gt;&lt;/div&gt;&lt;hr/&gt;&lt;div&gt;&lt;h5&gt;&lt;b&gt;DEFENSE&lt;/b&gt;&lt;/h5&gt;&lt;/div&gt;&lt;hr/&gt;&lt;div&gt;&lt;h5&gt;&lt;b&gt;AC &lt;/b&gt;25, touch 15, flat-footed 19 (+6 Dex, +10 natural, -1 size)&lt;/h5&gt;&lt;h5&gt;&lt;b&gt;hp &lt;/b&gt;147 (14d10+70)&lt;/h5&gt;&lt;h5&gt;&lt;b&gt;Fort &lt;/b&gt;+11, &lt;b&gt;Ref &lt;/b&gt;+15, &lt;b&gt;Will &lt;/b&gt;+14&lt;/h5&gt;&lt;h5&gt;&lt;b&gt;DR &lt;/b&gt;10/good; &lt;b&gt;Immune &lt;/b&gt;acid, critical hits, death effects, disease, poison, sneak attack; &lt;b&gt;Resist &lt;/b&gt;cold 10, electricity 10, fire 10; &lt;b&gt;SR &lt;/b&gt;22&lt;/h5&gt;&lt;/div&gt;&lt;hr/&gt;&lt;div&gt;&lt;h5&gt;&lt;b&gt;OFFENSE&lt;/b&gt;&lt;/h5&gt;&lt;/div&gt;&lt;hr/&gt;&lt;div&gt;&lt;h5&gt;&lt;b&gt;Spd &lt;/b&gt;30 ft., fly 60 ft. (average)&lt;/h5&gt;&lt;h5&gt;&lt;b&gt;Melee &lt;/b&gt;bite +20 (2d8+6/19-20 plus disease), 2 claws +19 (2d6+6 plus hunger)&lt;/h5&gt;&lt;h5&gt;&lt;b&gt;Space &lt;/b&gt;10 ft.; &lt;b&gt;Reach &lt;/b&gt;10 ft.&lt;/h5&gt;&lt;h5&gt;&lt;b&gt;Spell-Like Abilities&lt;/b&gt; (CL 11th; concentration +15)  &lt;/br&gt;Constant&amp;mdash;&lt;i&gt;detect good&lt;/i&gt;, &lt;i&gt;detect &lt;i&gt;magic&lt;/i&gt;&lt;/i&gt;, &lt;i&gt;see invisibility&lt;/i&gt; &lt;/br&gt;At Will&amp;mdash;&lt;i&gt;cause fear&lt;/i&gt; (DC 15), &lt;i&gt;deeper darkness&lt;/i&gt;, &lt;i&gt;greater teleport&lt;/i&gt; (self plus 50 lbs. of objects only) &lt;/br&gt;3/day&amp;mdash;&lt;i&gt;blight&lt;/i&gt; (DC 19), &lt;i&gt;diminish plants&lt;/i&gt;, quickened &lt;i&gt;&lt;i&gt;magic&lt;/i&gt; missile&lt;/i&gt; &lt;/br&gt;1/day&amp;mdash;&lt;i&gt;horrid wilting&lt;/i&gt; (DC 22), &lt;i&gt;waves of fatigue&lt;/i&gt;&lt;/h5&gt;&lt;/h5&gt;&lt;/div&gt;&lt;hr/&gt;&lt;div&gt;&lt;h5&gt;&lt;b&gt;STATISTICS&lt;/b&gt;&lt;/h5&gt;&lt;/div&gt;&lt;hr/&gt;&lt;div&gt;&lt;h5&gt;&lt;b&gt;Str &lt;/b&gt;22, &lt;b&gt;Dex &lt;/b&gt;22, &lt;b&gt;Con &lt;/b&gt;21, &lt;b&gt;Int &lt;/b&gt; 21, &lt;b&gt;Wis &lt;/b&gt;17, &lt;b&gt;Cha &lt;/b&gt;18&lt;/h5&gt;&lt;h5&gt;&lt;b&gt;Base Atk &lt;/b&gt;+14; &lt;b&gt;CMB &lt;/b&gt;+21; &lt;b&gt;CMD &lt;/b&gt;37&lt;/h5&gt;&lt;h5&gt;&lt;b&gt;Feats &lt;/b&gt;Blind-Fight, Combat Reflexes, Great Fortitude, Improved Critical (bite), Iron Will, Quicken Spell-Like Ability (&lt;i&gt;&lt;i&gt;magic&lt;/i&gt; missile&lt;/i&gt;), Weapon Focus (bite)&lt;/h5&gt;&lt;h5&gt;&lt;b&gt;Skills &lt;/b&gt;Bluff +21, Fly +17, Heal +11, Intimidate +21, Knowledge (planes) +22, Knowledge (religion) +22, Perception +20, Sense Motive +20, Spellcraft +22, Stealth +19, Survival +20, Use Magic Device +14&lt;/h5&gt;&lt;h5&gt;&lt;b&gt;Languages &lt;/b&gt;Abyssal, Draconic, Infernal; telepathy 100 ft.&lt;/h5&gt;&lt;/div&gt;&lt;hr/&gt;&lt;div&gt;&lt;h5&gt;&lt;b&gt;ECOLOGY&lt;/b&gt;&lt;/h5&gt;&lt;/div&gt;&lt;hr/&gt;&lt;div&gt;&lt;h5&gt;&lt;b&gt;Environment &lt;/b&gt; any (Abaddon)&lt;/h5&gt;&lt;h5&gt;&lt;b&gt;Organization &lt;/b&gt;solitary, pack (2-5), or cabal (6-12)&lt;/h5&gt;&lt;h5&gt;&lt;b&gt;Treasure &lt;/b&gt;standard&lt;/h5&gt;&lt;/div&gt;&lt;hr/&gt;&lt;div&gt;&lt;h5&gt;&lt;b&gt;SPECIAL ABILITIES&lt;/b&gt;&lt;/h5&gt;&lt;/div&gt;&lt;hr/&gt;&lt;div&gt;&lt;/h5&gt;&lt;h5&gt;&lt;b&gt;Consumptive Aura (Su)&lt;/b&gt; A meladaemon radiates an aura of hunger to a radius of 20 feet. Every round a creature begins its turn within this aura, it must succeed at a DC 22 Fortitude save or take 1d6 nonlethal damage and become fatigued from extreme hunger. Creatures that do not need to eat are immune to this effect. The save DC is Constitution-based.  &lt;/h5&gt;&lt;h5&gt;&lt;b&gt;Disease (Ex)&lt;/b&gt; &lt;i&gt;Daemonic wasting&lt;/i&gt;: Bite-injury; save Fort DC 22; &lt;i&gt;onset&lt;/i&gt; 1 day; frequency 1/day; effect 1d4 Con and 1d4 Cha damage; cure 2 consecutive saves. The save DC is Constitution-based.  &lt;/h5&gt;&lt;h5&gt;&lt;b&gt;Hunger (Su)&lt;/b&gt; A meladaemon's claw attack deals an additional 1d6 points of nonlethal damage as it causes sudden pangs of horrific hunger in its foe. Creatures that do not need to eat are immune to this effect.&lt;/h5&gt;&lt;/div&gt;&lt;br&gt;&lt;div&gt;&lt;h4&gt;&lt;p&gt;&lt;p&gt;As personifications of death from starvation and thirst, these withered fiends spend their time destroying resources and spreading hunger. Deacons of the Horseman of Famine, these creatures visit worlds throughout the planes, destroying acres of crops and slaughtering livestock in order to harvest souls for their honored master. Meladaemons delight in the slow death of starvation, going so far as to experiment with various bodily deficiencies and mortal weaknesses. Arrogant and utterly bound to their patron, meladaemons rarely work with others of their kind and never serve any of the other three Horsemen except in the rarest of circumstances.  Meladaemons stand approximately 12 feet tall and weigh 350 pounds.&lt;/p&gt;&lt;/h4&gt;&lt;/div&gt;</t>
  </si>
  <si>
    <t>Olethrodaemon</t>
  </si>
  <si>
    <t>unholy aura</t>
  </si>
  <si>
    <t>38, touch 18, flat-footed 30</t>
  </si>
  <si>
    <t>(+4 deflection, +8 Dex, +20 natural, -4 size)</t>
  </si>
  <si>
    <t>Fort +29, Ref +18, Will +26</t>
  </si>
  <si>
    <t>40 ft., burrow 50 ft.</t>
  </si>
  <si>
    <t>2 bites +28 (2d8+12/19-20 plus grab), 4 claws +28 (2d6+12 plus grab), gore +28 (2d8+12)</t>
  </si>
  <si>
    <t>drain soul, soul-drained breath, trample (2d8+18, DC 32)</t>
  </si>
  <si>
    <t>Spell-Like Abilities (CL 20th; concentration +27)  Constant-air walk, true seeing, unholy aura (DC 25)  At Will-greater teleport (self plus 50 lbs. objects only), telekinesis, wall of fire, wall of ice  3/day-quickened disintegrate (DC 23), wall of force  1/day-blasphemy (DC 24), summon (level 9, any 1 CR 19 or lower daemon, 100%), wail of the banshee (DC 26)</t>
  </si>
  <si>
    <t>Str 35, Dex 26, Con 37, Int 12, Wis 26, Cha 25</t>
  </si>
  <si>
    <t>+36 (+40 grapple)</t>
  </si>
  <si>
    <t>54 (58 vs. trip)</t>
  </si>
  <si>
    <t>Awesome Blow, Cleave, Great Cleave, Improved Bull Rush, Improved Critical (bite), Improved Initiative, Improved Sunder, Iron Will, Power Attack, Quicken Spell-Like Ability (disintegrate)</t>
  </si>
  <si>
    <t>Climb +35, Intimidate +30, Knowledge (planes) +24, Perception +31, Sense Motive +31, Stealth +19, Survival +31</t>
  </si>
  <si>
    <t>adamantine claws</t>
  </si>
  <si>
    <t>solitary, pair, or apocalypse (3-5)</t>
  </si>
  <si>
    <t>Crowned with a wicked array of twisted horns, this wide-mouthed, spherical behemoth stands on four stout legs.</t>
  </si>
  <si>
    <t>Adamantine Claws (Ex) Able to tear through stone, an olethrodaemon's claws are treated as though they were adamantine. This ability also allows an olethrodaemon to make use of its burrow speed through stone.  Drain Soul (Su) A creature grappled by an olethrodaemon's grab attack from its claws can be transferred to its mouth as a move action requiring no combat maneuver check. As a standard action, an olethrodaemon that begins its turn with an opponent grappled in either of its mouths can swallow the opponent by succeeding on another grapple check. If successful, the creature is swallowed into one of the olethrodaemon's many stomachs. These stomachs grind their contents and drain the life force from living creatures. Every round a creature remains in an olethrodaemon's stomach, it takes 4d8+18 points of damage and gains 1d4 negative levels. The creature can attempt to cut its way out of the olethrodaemon's stomach, but it suffers the chance of just cutting into another stomach chamber. An olethrodaemon's stomach is AC 20 and has 40 hit points. Once a creature deals enough damage to allow escape, it has a 50% chance to end up in another stomach chamber instead of escaping. Due to the multiple stomach chambers, an olethrodaemon can house and drain up to four medium creatures at one time. This ability otherwise functions as the swallow whole special attack. It is a DC 33 Fortitude save to remove negative levels gained in this fashion. This save is Constitution-based.  Soul-Drained Breath (Su) An olethrodaemon can convert life energy it has consumed into a potent breath weapon. Up to three times per day, but no more often than once every 1d4 rounds, an olethrodaemon can expel a 120-foot line or a 60-foot cone of shrieking black smoke and wind from one of its mouths as a standard action. Any living creature in the area of this attack takes 20d10 points of damage from negative energy, or half on a successful DC 27 Reflex save. Undead creatures caught in this negative energy are healed for the same amount instead of damaged. The save DC for this effect is Charisma-based.</t>
  </si>
  <si>
    <t>While some of the more powerful daemons are servitors to one of the Four Horsemen, olethrodaemons serve as juggernauts for all of the Four. These massive creatures are the embodiment of death and destruction-the very vessels of apocalypse that daemons wish to see wrought upon the multiverse. These nihilistic behemoths roam the gray expanses of Abaddon, feasting on the souls of evil mortals damned to their realm. When on the Material Plane, olethrodaemons act as agents of destruction, spreading ruin and devouring mortal souls as they plow through cities and countrysides, bent on devastation. It's rare for a mortal to be able to control such a potent force, but sometimes mad spellcasters utilize effects like  gate to urge an olethrodaemon to visit a devastating holocaust upon an enemy region-the olethrodaemon generally does not hold a grudge against a mortal that asks such a service from it.  These immense creatures stand over 25 feet tall and weigh close to 12,000 pounds, their powerful, muscular bodies covered by durable plates and head thronged with dangerous, twisted horns. Olethrodaemons stand on four stout legs, and possess an equal number of arms, each ending in wickedly sharp claws able to tear through stone as easily as flesh. The creature's eyes, as well as its two mouths, glow like coals in a kiln. The creature feeds on souls and has multiple stomachs to digest mortal essences.  While not as intelligent or scheming as many other powerful daemons (or other fiends who match their power, for that matter), olethrodaemons remain dangerous foes. They do not generally wish to lead armies and gain power by control, but rather to revel in the evil purity of annihilation. Among olethrodaemons, the greatest desire is to be the one to devour the very last mortal soul. They angle and shove for this honor, often ceding a city or group of victims to a rival if they believe that, in so doing, they might gain the advantage of positioning to consume the final soul once the multiverse has been devoured.  OLETHRODAEMON PARAGONS  Just as powerful balors become lords and pit fiends clamor for positions as infernal dukes, olethrodaemons can achieve a unique level of power among their kin. These creatures are known as paragons, and gain this level of power by pledging their loyalty to one of the Four Horsemen as a chosen agent of apocalypse. These advanced olethrodaemons specialize in their patron's particular method of annihilation, their abilities evolving to suit the method of ruin. An olethrodaemon paragon generally has from 4 to 8 additional Hit Dice, and is usually a CR 22 to CR 24 creature.  Some planar scholars postulate that olethrodaemons are actually the creations of the Four Horsemen, and that the Four worked foul rites upon a fifth Horseman, with these interactions spawning olethrodaemons to serve their will and spread oblivion throughout the multiverse. The abilities of these chosen spawn warp to the tendencies of their daemonic lords.  Olethrodaemons serving the Horseman of Pestilence can infect their victims with a powerful disease by means of all their natural attacks. Creatures who succumb to this attack are affected as if by a maximized contagion spell, heightened to 9th level.  Olethrodaemons serving the Horseman of War can imbue their natural attacks with additional properties. As a free action, an olethrodaemon can apply any special weapon property equivalent to a +2 enhancement to its bite, claw, gore, or trample attacks for 1 round-most of these olethrodaemon paragons elect to grant their natural weapons the unholy enhancement.  Olethrodaemons serving the Horseman of Famine gain the consumptive aura ability of the meladaemon, but the nonlethal damage dealt increases to 6d6 and victims who succumb become exhausted rather than merely fatigued.  Olethrodaemons serving the Horseman of Death gain the ability to inf lict a negative level on a foe each time they strike with a claw attack, or else gain the ability to cause those they damage to age rapidly and grow old and frail with hideous speed.</t>
  </si>
  <si>
    <t>&lt;link rel="stylesheet"href="PF.css"&gt;&lt;div&gt;&lt;h2&gt;Daemon, Olethrodaemon&lt;/h2&gt;&lt;h3&gt;&lt;i&gt;Crowned with a wicked array of twisted horns, this wide-mouthed, spherical behemoth stands on four stout legs.&lt;/i&gt;&lt;/h3&gt;&lt;br&gt;&lt;/div&gt;&lt;div class="heading"&gt;&lt;p class="alignleft"&gt;Olethrodaemon&lt;/p&gt;&lt;p class="alignright"&gt;CR 20&lt;/p&gt;&lt;div style="clear: both;"&gt;&lt;/div&gt;&lt;/div&gt;&lt;div&gt;&lt;h5&gt;&lt;b&gt;XP &lt;/b&gt;307,200&lt;/h5&gt;&lt;h5&gt;NE Gargantuan outsider (daemon, evil, extraplanar)&lt;/h5&gt;&lt;h5&gt;&lt;b&gt;Init &lt;/b&gt;+12; &lt;b&gt;Senses &lt;/b&gt;darkvision 60 ft., &lt;i&gt;true seeing&lt;/i&gt;; Perception +31&lt;/h5&gt;&lt;h5&gt;&lt;b&gt;Aura &lt;/b&gt;&lt;i&gt;unholy aura&lt;/i&gt;&lt;/h5&gt;&lt;/div&gt;&lt;hr/&gt;&lt;div&gt;&lt;h5&gt;&lt;b&gt;DEFENSE&lt;/b&gt;&lt;/h5&gt;&lt;/div&gt;&lt;hr/&gt;&lt;div&gt;&lt;h5&gt;&lt;b&gt;AC &lt;/b&gt;38, touch 18, flat-footed 30 (+4 deflection, +8 Dex, +20 natural, -4 size)&lt;/h5&gt;&lt;h5&gt;&lt;b&gt;hp &lt;/b&gt;370 (20d10+260)&lt;/h5&gt;&lt;h5&gt;&lt;b&gt;Fort &lt;/b&gt;+29, &lt;b&gt;Ref &lt;/b&gt;+18, &lt;b&gt;Will &lt;/b&gt;+26&lt;/h5&gt;&lt;h5&gt;&lt;b&gt;DR &lt;/b&gt;10/good and silver; &lt;b&gt;Immune &lt;/b&gt;acid, death effects, disease, poison; &lt;b&gt;Resist &lt;/b&gt;cold 10, electricity 10, fire 10; &lt;b&gt;SR &lt;/b&gt;31&lt;/h5&gt;&lt;/div&gt;&lt;hr/&gt;&lt;div&gt;&lt;h5&gt;&lt;b&gt;OFFENSE&lt;/b&gt;&lt;/h5&gt;&lt;/div&gt;&lt;hr/&gt;&lt;div&gt;&lt;h5&gt;&lt;b&gt;Spd &lt;/b&gt;40 ft., burrow 50 ft.&lt;/h5&gt;&lt;h5&gt;&lt;b&gt;Melee &lt;/b&gt;2 bites +28 (2d8+12/19-20 plus grab), 4 claws +28 (2d6+12 plus grab), gore +28 (2d8+12)&lt;/h5&gt;&lt;h5&gt;&lt;b&gt;Space &lt;/b&gt;20 ft.; &lt;b&gt;Reach &lt;/b&gt;20 ft.&lt;/h5&gt;&lt;h5&gt;&lt;b&gt;Special Attacks &lt;/b&gt;drain soul, soul-drained breath, trample (2d8+18, DC 32)&lt;/h5&gt;&lt;h5&gt;&lt;b&gt;Spell-Like Abilities&lt;/b&gt; (CL 20th; concentration +27)  &lt;/br&gt;Constant&amp;mdash;&lt;i&gt;air walk&lt;/i&gt;, &lt;i&gt;true seeing&lt;/i&gt;, &lt;i&gt;unholy aura&lt;/i&gt; (DC 25) &lt;/br&gt;At Will&amp;mdash;&lt;i&gt;greater teleport&lt;/i&gt; (self plus 50 lbs. objects only), &lt;i&gt;telekinesis&lt;/i&gt;, &lt;i&gt;wall of fire&lt;/i&gt;, &lt;i&gt;wall of ice&lt;/i&gt; &lt;/br&gt;3/day&amp;mdash;quickened &lt;i&gt;disintegrate&lt;/i&gt; (DC 23), &lt;i&gt;wall of force&lt;/i&gt; &lt;/br&gt;1/day&amp;mdash;&lt;i&gt;blasphemy&lt;/i&gt; (DC 24), summon (level 9, any 1 CR 19 or lower daemon, 100%), &lt;i&gt;wail of the banshee&lt;/i&gt; (DC 26)&lt;/h5&gt;&lt;/h5&gt;&lt;/div&gt;&lt;hr/&gt;&lt;div&gt;&lt;h5&gt;&lt;b&gt;STATISTICS&lt;/b&gt;&lt;/h5&gt;&lt;/div&gt;&lt;hr/&gt;&lt;div&gt;&lt;h5&gt;&lt;b&gt;Str &lt;/b&gt;35, &lt;b&gt;Dex &lt;/b&gt;26, &lt;b&gt;Con &lt;/b&gt;37, &lt;b&gt;Int &lt;/b&gt; 12, &lt;b&gt;Wis &lt;/b&gt;26, &lt;b&gt;Cha &lt;/b&gt;25&lt;/h5&gt;&lt;h5&gt;&lt;b&gt;Base Atk &lt;/b&gt;+20; &lt;b&gt;CMB &lt;/b&gt;+36 (+40 grapple); &lt;b&gt;CMD &lt;/b&gt;54 (58 vs. trip)&lt;/h5&gt;&lt;h5&gt;&lt;b&gt;Feats &lt;/b&gt;Awesome Blow, Cleave, Great Cleave, Improved Bull Rush, Improved Critical (bite), Improved Initiative, Improved Sunder, Iron Will, Power Attack, Quicken Spell-Like Ability (&lt;i&gt;disintegrate&lt;/i&gt;)&lt;/h5&gt;&lt;h5&gt;&lt;b&gt;Skills &lt;/b&gt;Climb +35, Intimidate +30, Knowledge (planes) +24, Perception +31, Sense Motive +31, Stealth +19, Survival +31&lt;/h5&gt;&lt;h5&gt;&lt;b&gt;Languages &lt;/b&gt;Abyssal, Infernal; telepathy 100 ft.&lt;/h5&gt;&lt;h5&gt;&lt;b&gt;SQ &lt;/b&gt;adamantine claws&lt;/h5&gt;&lt;/div&gt;&lt;hr/&gt;&lt;div&gt;&lt;h5&gt;&lt;b&gt;ECOLOGY&lt;/b&gt;&lt;/h5&gt;&lt;/div&gt;&lt;hr/&gt;&lt;div&gt;&lt;h5&gt;&lt;b&gt;Environment &lt;/b&gt; any (Abaddon)&lt;/h5&gt;&lt;h5&gt;&lt;b&gt;Organization &lt;/b&gt;solitary, pair, or apocalypse (3-5)&lt;/h5&gt;&lt;h5&gt;&lt;b&gt;Treasure &lt;/b&gt;standard&lt;/h5&gt;&lt;/div&gt;&lt;hr/&gt;&lt;div&gt;&lt;h5&gt;&lt;b&gt;SPECIAL ABILITIES&lt;/b&gt;&lt;/h5&gt;&lt;/div&gt;&lt;hr/&gt;&lt;div&gt;&lt;/h5&gt;&lt;h5&gt;&lt;b&gt;Adamantine Claws (Ex)&lt;/b&gt; Able to tear through stone, an olethrodaemon's claws are treated as though they were adamantine. This ability also allows an olethrodaemon to make use of its burrow speed through stone.  &lt;/h5&gt;&lt;h5&gt;&lt;b&gt;Drain Soul (Su)&lt;/b&gt; A creature grappled by an olethrodaemon's grab attack from its claws can be transferred to its mouth as a move action requiring no combat maneuver check. As a standard action, an olethrodaemon that begins its turn with an opponent grappled in either of its mouths can swallow the opponent by succeeding on another grapple check. If successful, the creature is swallowed into one of the olethrodaemon's many stomachs. These stomachs grind their contents and drain the life force from living creatures. Every round a creature remains in an olethrodaemon's stomach, it takes 4d8+18 points of damage and gains 1d4 negative levels. The creature can attempt to cut its way out of the olethrodaemon's stomach, but it suffers the chance of just cutting into another stomach chamber. An olethrodaemon's stomach is AC 20 and has 40 hit points. Once a creature deals enough damage to allow escape, it has a 50% chance to end up in another stomach chamber instead of escaping. Due to the multiple stomach chambers, an olethrodaemon can house and drain up to four medium creatures at one time. This ability otherwise functions as the swallow whole special attack. It is a DC 33 Fortitude save to remove negative levels gained in this fashion. This save is Constitution-based.  Soul-Drained Breath (Su) An olethrodaemon can convert life energy it has consumed into a potent breath weapon. Up to three times per day, but no more often than once every 1d4 rounds, an olethrodaemon can expel a 120-foot line or a 60-foot cone of shrieking black smoke and wind from one of its mouths as a standard action. Any living creature in the area of this attack takes 20d10 points of damage from negative energy, or half on a successful DC 27 Reflex save. Undead creatures caught in this negative energy are healed for the same amount instead of damaged. The save DC for this effect is Charisma-based.&lt;/h5&gt;&lt;/div&gt;&lt;br&gt;&lt;div&gt;&lt;h4&gt;&lt;p&gt;&lt;p&gt;While some of the more powerful daemons are servitors to one of the Four Horsemen, olethrodaemons serve as juggernauts for all of the Four. These massive creatures are the embodiment of death and destruction-the very vessels of apocalypse that daemons wish to see wrought upon the multiverse. These nihilistic behemoths roam the gray expanses of Abaddon, feasting on the souls of evil mortals damned to their realm. When on the Material Plane, olethrodaemons act as agents of destruction, spreading ruin and devouring mortal souls as they plow through cities and countrysides, bent on devastation. It's rare for a mortal to be able to control such a potent force, but sometimes mad spellcasters utilize effects like  &lt;i&gt;gate&lt;/i&gt; to urge an olethrodaemon to visit a devastating holocaust upon an enemy region-the olethrodaemon generally does not hold a grudge against a mortal that asks such a service from it.  These immense creatures stand over 25 feet tall and weigh close to 12,000 pounds, their powerful, muscular bodies covered by durable plates and head thronged with dangerous, twisted horns. Olethrodaemons stand on four stout legs, and possess an equal number of arms, each ending in wickedly sharp claws able to tear through stone as easily as flesh. The creature's eyes, as well as its two mouths, glow like coals in a kiln. The creature feeds on souls and has multiple stomachs to digest mortal essences.  While not as intelligent or scheming as many other powerful daemons (or other fiends who match their power, for that matter), olethrodaemons remain dangerous foes. They do not generally wish to lead armies and gain power by control, but rather to revel in the evil purity of annihilation. Among olethrodaemons, the greatest desire is to be the one to devour the very last mortal soul. They angle and shove for this honor, often ceding a city or group of victims to a rival if they believe that, in so doing, they might gain the advantage of positioning to consume the final soul once the multiverse has been devoured.  &lt;br&gt;&lt;b&gt;OLETHRODAEMON PARAGONS&lt;/b&gt;&lt;br&gt;  Just as powerful balors become lords and pit fiends clamor for positions as infernal dukes, olethrodaemons can achieve a unique level of power among their kin. These creatures are known as paragons, and gain this level of power by pledging their loyalty to one of the Four Horsemen as a chosen agent of apocalypse. These advanced olethrodaemons specialize in their patron's particular method of annihilation, their abilities evolving to suit the method of ruin. An olethrodaemon paragon generally has from 4 to 8 additional Hit Dice, and is usually a CR 22 to CR 24 creature.  Some planar scholars postulate that olethrodaemons are actually the creations of the Four Horsemen, and that the Four worked foul rites upon a fifth Horseman, with these interactions spawning olethrodaemons to serve their will and spread oblivion throughout the multiverse. The abilities of these chosen spawn warp to the tendencies of their daemonic lords.  Olethrodaemons serving the Horseman of Pestilence can infect their victims with a powerful disease by means of all their natural attacks. Creatures who succumb to this attack are affected as if by a maximized &lt;i&gt;contagion&lt;/i&gt; spell, heightened to 9th level.  Olethrodaemons serving the Horseman of War can imbue their natural attacks with additional properties. As a free action, an olethrodaemon can apply any special weapon property equivalent to a +2 enhancement to its bite, claw, gore, or trample attacks for 1 round-most of these olethrodaemon paragons elect to grant their natural weapons the unholy enhancement.  Olethrodaemons serving the Horseman of Famine gain the consumptive aura ability of the meladaemon, but the nonlethal damage dealt increases to 6d6 and victims who succumb become exhausted rather than merely fatigued.  Olethrodaemons serving the Horseman of Death gain the ability to inf lict a negative level on a foe each time they strike with a claw attack, or else gain the ability to cause those they damage to age rapidly and grow old and frail with hideous speed.&lt;/p&gt;&lt;/h4&gt;&lt;/div&gt;</t>
  </si>
  <si>
    <t>Piscodaemon</t>
  </si>
  <si>
    <t>darkvision 60 ft., detect good, detect magic, see invisibility; Perception +16</t>
  </si>
  <si>
    <t>24, touch 14, flat-footed 20</t>
  </si>
  <si>
    <t>(+4 Dex, +10 natural)</t>
  </si>
  <si>
    <t>(11d10+77)</t>
  </si>
  <si>
    <t>Fort +14, Ref +7, Will +9</t>
  </si>
  <si>
    <t>30 ft., swim 50 ft.</t>
  </si>
  <si>
    <t>2 claws +18 (2d6+7/18-20/x3 plus grab and 1d6 bleed), tentacles +16 (1d10+3 plus poison)</t>
  </si>
  <si>
    <t>constrict (2d6+10)</t>
  </si>
  <si>
    <t>Spell-Like Abilities (CL 11th; concentration +14)  Constant-detect good, detect magic, see invisibility   At Will-dispel magic, greater teleport (self plus 50 lbs. of objects only)   3/day-fly, stinking cloud (DC 16)   1/day-summon (level 4, 1d3 hydrodaemons 35%)</t>
  </si>
  <si>
    <t>Str 25, Dex 18, Con 24, Int 14, Wis 15, Cha 17</t>
  </si>
  <si>
    <t>Critical Focus, Improved Initiative, Multiattack, Power Attack, Sickening Critical, Vital Strike</t>
  </si>
  <si>
    <t>Escape Artist +18, Intimidate +17, Knowledge (planes) +16, Perception +16, Sense Motive +16, Stealth +18, Survival +16, Swim +29</t>
  </si>
  <si>
    <t>amphibious, augmented critical</t>
  </si>
  <si>
    <t>solitary, pair, or knot (3-5)</t>
  </si>
  <si>
    <t>This hideous cross between a lobster, an octopus, and a human threatens enemies with powerful claws and writhing tentacles.</t>
  </si>
  <si>
    <t>Augmented Critical (Ex) A piscodaemon's claws threaten a critical hit on an 18-20 and inf lict x3 damage on a successful critical hit.  Poison (Ex) Tentacles-injury; save Fort DC 22; frequency 1/ round for 6 rounds; effect 1d2 Con plus staggered for 1 round; cure 2 consecutive saves.</t>
  </si>
  <si>
    <t>These aquatic daemons roam the lower planes sowing misery and blight. They delight in drawn-out deaths, poisoning creatures or dismembering victims to watch them slowly bleed out. On their home plane of Abaddon, piscodaemons gravitate toward the same aquatic regions inhabited by hydrodaemons, and often the stronger among their ranks end up leading armies of hydrodaemons against their enemies. These creatures serve as sergeants in the hierarchy of Abaddon, and run their units with an excess of cruelty and violence.  Instead of preying on the weak, piscodaemons enjoy targeting strong, well-armored warriors, knowing the pain of their weakening poison rests poorly on shoulders accustomed to bearing heavy weights and delivering devastating blows.  Piscodaemons are 7 feet tall and weigh 400 pounds.</t>
  </si>
  <si>
    <t>&lt;link rel="stylesheet"href="PF.css"&gt;&lt;div&gt;&lt;h2&gt;Daemon, Piscodaemon&lt;/h2&gt;&lt;h3&gt;&lt;i&gt;This hideous cross between a lobster, an octopus, and a human threatens enemies with powerful claws and writhing tentacles.&lt;/i&gt;&lt;/h3&gt;&lt;br&gt;&lt;/div&gt;&lt;div class="heading"&gt;&lt;p class="alignleft"&gt;Piscodaemon&lt;/p&gt;&lt;p class="alignright"&gt;CR 10&lt;/p&gt;&lt;div style="clear: both;"&gt;&lt;/div&gt;&lt;/div&gt;&lt;div&gt;&lt;h5&gt;&lt;b&gt;XP &lt;/b&gt;9,600&lt;/h5&gt;&lt;h5&gt;NE Medium outsider (aquatic, daemon, evil, extraplanar)&lt;/h5&gt;&lt;h5&gt;&lt;b&gt;Init &lt;/b&gt;+8; &lt;b&gt;Senses &lt;/b&gt;darkvision 60 ft., &lt;i&gt;detect good&lt;/i&gt;, &lt;i&gt;detect magic&lt;/i&gt;, &lt;i&gt;see invisibility&lt;/i&gt;; Perception +16&lt;/h5&gt;&lt;/div&gt;&lt;hr/&gt;&lt;div&gt;&lt;h5&gt;&lt;b&gt;DEFENSE&lt;/b&gt;&lt;/h5&gt;&lt;/div&gt;&lt;hr/&gt;&lt;div&gt;&lt;h5&gt;&lt;b&gt;AC &lt;/b&gt;24, touch 14, flat-footed 20 (+4 Dex, +10 natural)&lt;/h5&gt;&lt;h5&gt;&lt;b&gt;hp &lt;/b&gt;137 (11d10+77)&lt;/h5&gt;&lt;h5&gt;&lt;b&gt;Fort &lt;/b&gt;+14, &lt;b&gt;Ref &lt;/b&gt;+7, &lt;b&gt;Will &lt;/b&gt;+9&lt;/h5&gt;&lt;h5&gt;&lt;b&gt;DR &lt;/b&gt;10/good; &lt;b&gt;Immune &lt;/b&gt;acid, death effects, disease, poison; &lt;b&gt;Resist &lt;/b&gt;cold 10, electricity 10, fire 10; &lt;b&gt;SR &lt;/b&gt;21&lt;/h5&gt;&lt;/div&gt;&lt;hr/&gt;&lt;div&gt;&lt;h5&gt;&lt;b&gt;OFFENSE&lt;/b&gt;&lt;/h5&gt;&lt;/div&gt;&lt;hr/&gt;&lt;div&gt;&lt;h5&gt;&lt;b&gt;Spd &lt;/b&gt;30 ft., swim 50 ft.&lt;/h5&gt;&lt;h5&gt;&lt;b&gt;Melee &lt;/b&gt;2 claws +18 (2d6+7/18-20/x3 plus grab and 1d6 bleed), tentacles +16 (1d10+3 plus poison)&lt;/h5&gt;&lt;h5&gt;&lt;b&gt;Space &lt;/b&gt;5 ft.; &lt;b&gt;Reach &lt;/b&gt;5 ft.&lt;/h5&gt;&lt;h5&gt;&lt;b&gt;Special Attacks &lt;/b&gt;constrict (2d6+10)&lt;/h5&gt;&lt;h5&gt;&lt;b&gt;Spell-Like Abilities&lt;/b&gt; (CL 11th; concentration +14)  &lt;/br&gt;Constant&amp;mdash;&lt;i&gt;detect good&lt;/i&gt;, &lt;i&gt;detect magic&lt;/i&gt;, &lt;i&gt;see invisibility&lt;/i&gt; &lt;/br&gt;At Will&amp;mdash;&lt;i&gt;dispel magic&lt;/i&gt;, &lt;i&gt;greater teleport&lt;/i&gt; (self plus 50 lbs. of objects only) &lt;/br&gt;3/day&amp;mdash;&lt;i&gt;fly&lt;/i&gt;, &lt;i&gt;stinking cloud&lt;/i&gt; (DC 16) &lt;/br&gt;1/day&amp;mdash;summon (level 4, 1d3 hydrodaemons 35%)&lt;/h5&gt;&lt;/h5&gt;&lt;/div&gt;&lt;hr/&gt;&lt;div&gt;&lt;h5&gt;&lt;b&gt;STATISTICS&lt;/b&gt;&lt;/h5&gt;&lt;/div&gt;&lt;hr/&gt;&lt;div&gt;&lt;h5&gt;&lt;b&gt;Str &lt;/b&gt;25, &lt;b&gt;Dex &lt;/b&gt;18, &lt;b&gt;Con &lt;/b&gt;24, &lt;b&gt;Int &lt;/b&gt; 14, &lt;b&gt;Wis &lt;/b&gt;15, &lt;b&gt;Cha &lt;/b&gt;17&lt;/h5&gt;&lt;h5&gt;&lt;b&gt;Base Atk &lt;/b&gt;+11; &lt;b&gt;CMB &lt;/b&gt;+18 (+22 grapple); &lt;b&gt;CMD &lt;/b&gt;32&lt;/h5&gt;&lt;h5&gt;&lt;b&gt;Feats &lt;/b&gt;Critical Focus, Improved Initiative, Multiattack, Power Attack, Sickening Critical, Vital Strike&lt;/h5&gt;&lt;h5&gt;&lt;b&gt;Skills &lt;/b&gt;Escape Artist +18, Intimidate +17, Knowledge (planes) +16, Perception +16, Sense Motive +16, Stealth +18, Survival +16, Swim +29&lt;/h5&gt;&lt;h5&gt;&lt;b&gt;Languages &lt;/b&gt;Abyssal, Draconic, Infernal; telepathy 100 ft.&lt;/h5&gt;&lt;h5&gt;&lt;b&gt;SQ &lt;/b&gt;amphibious, augmented critical&lt;/h5&gt;&lt;/div&gt;&lt;hr/&gt;&lt;div&gt;&lt;h5&gt;&lt;b&gt;ECOLOGY&lt;/b&gt;&lt;/h5&gt;&lt;/div&gt;&lt;hr/&gt;&lt;div&gt;&lt;h5&gt;&lt;b&gt;Environment &lt;/b&gt; any (Abaddon)&lt;/h5&gt;&lt;h5&gt;&lt;b&gt;Organization &lt;/b&gt;solitary, pair, or knot (3-5)&lt;/h5&gt;&lt;h5&gt;&lt;b&gt;Treasure &lt;/b&gt;standard&lt;/h5&gt;&lt;/div&gt;&lt;hr/&gt;&lt;div&gt;&lt;h5&gt;&lt;b&gt;SPECIAL ABILITIES&lt;/b&gt;&lt;/h5&gt;&lt;/div&gt;&lt;hr/&gt;&lt;div&gt;&lt;/h5&gt;&lt;h5&gt;&lt;b&gt;Augmented Critical (Ex)&lt;/b&gt; A piscodaemon's claws threaten a critical hit on an 18-20 and inf lict x3 damage on a successful critical hit.  &lt;/h5&gt;&lt;h5&gt;&lt;b&gt;Poison (Ex)&lt;/b&gt; Tentacles-injury; &lt;i&gt;save&lt;/i&gt; Fort DC 22; &lt;i&gt;frequency&lt;/i&gt; 1/ round for 6 rounds; &lt;i&gt;effect&lt;/i&gt; 1d2 Con plus staggered for 1 round; &lt;i&gt;cure&lt;/i&gt; 2 consecutive &lt;i&gt;save&lt;/i&gt;s.&lt;/h5&gt;&lt;/div&gt;&lt;br&gt;&lt;div&gt;&lt;h4&gt;&lt;p&gt;&lt;p&gt;These aquatic daemons roam the lower planes sowing misery and blight. They delight in drawn-out deaths, poisoning creatures or dismembering victims to watch them slowly bleed out. On their home plane of Abaddon, piscodaemons gravitate toward the same aquatic regions inhabited by hydrodaemons, and often the stronger among their ranks end up leading armies of hydrodaemons against their enemies. These creatures serve as sergeants in the hierarchy of Abaddon, and run their units with an excess of cruelty and violence.  Instead of preying on the weak, piscodaemons enjoy targeting strong, well-armored warriors, knowing the pain of their weakening poison rests poorly on shoulders accustomed to bearing heavy weights and delivering devastating blows.  Piscodaemons are 7 feet tall and weigh 400 pounds.&lt;/p&gt;&lt;/h4&gt;&lt;/div&gt;</t>
  </si>
  <si>
    <t>Purrodaemon</t>
  </si>
  <si>
    <t>fear (15 ft., DC 24), unholy aura</t>
  </si>
  <si>
    <t>35, touch 19, flat-footed 29</t>
  </si>
  <si>
    <t>(+4 deflection, +6 Dex, +16 natural, -1 size)</t>
  </si>
  <si>
    <t>Fort +25, Ref +21, Will +14</t>
  </si>
  <si>
    <t>+2 wounding halberd 2d8+18/19-20/x3, bite +24 (1d8+5)</t>
  </si>
  <si>
    <t>weapon steep</t>
  </si>
  <si>
    <t>Spell-Like Abilities (CL 18th; concentration +23)  Constant-true seeing, unholy aura (DC 23)   At Will-greater teleport (self plus 50 lbs. of objects only)   3/day-chain lightning (DC 21), cone of cold (DC 20), flame strike (DC 20)   1/day-summon (level 5, 2 derghodaemons 50%)</t>
  </si>
  <si>
    <t>Str 32, Dex 23, Con 30, Int 17, Wis 18, Cha 21</t>
  </si>
  <si>
    <t>Combat Expertise, Combat Reflexes, Greater Vital Strike, Improved CriticalB (halberd), Improved Initiative, Improved Sunder, Improved Vital Strike, Lunge, Power Attack, Quick Draw, Vital Strike, Weapon FocusB (halberd)</t>
  </si>
  <si>
    <t>Acrobatics +28, Bluff +21, Diplomacy +17, Fly +16, Intimidate +27, Knowledge (planes) +25, Perception +26, Sense Motive +26, Spellcraft +23, Stealth +24, Survival +17</t>
  </si>
  <si>
    <t>solitary, patrol (2-5), or unit (6-12)</t>
  </si>
  <si>
    <t>Dozens of weapons pierce this massive monster's body. Red eyes glow with wickedness in its vulture-like head.</t>
  </si>
  <si>
    <t>Weapon Steep (Su) A purrodaemon can sheathe a weapon in its flesh as a swift action. This does no damage to the daemon. If a weapon remains sheathed in its body for at least 24 hours, the weapon absorbs some of its essence and gains magical enhancements. A purrodaemon can have up to a dozen weapons lodged in its body at a time, but only one can possess magical enhancements at a time. The total enhancements cannot exceed a +4 effective enhancement-most purrodaemons opt to create +2 wounding weapons in this manner. A weapon's enhancements vanish as soon as the purrodaemon dies or releases the weapon. A purrodaemon gains Weapon Focus and Improved Critical as bonus feats as long as it wields a weapon benefiting from its weapon steep ability.</t>
  </si>
  <si>
    <t>Deacons of War, purrodaemons ravage the planes as generals of massive battles. They employ creative tactics and never launch an assault without carefully looking over the plans or surveying the battlefield themselves. A purrodaemon is 12 feet tall and weighs 1,300 pounds.</t>
  </si>
  <si>
    <t>&lt;link rel="stylesheet"href="PF.css"&gt;&lt;div&gt;&lt;h2&gt;Daemon, Purrodaemon&lt;/h2&gt;&lt;h3&gt;&lt;i&gt;Dozens of weapons pierce this massive monster's body. Red eyes glow with wickedness in its vulture-like head.&lt;/i&gt;&lt;/h3&gt;&lt;br&gt;&lt;/div&gt;&lt;div class="heading"&gt;&lt;p class="alignleft"&gt;Purrodaemon&lt;/p&gt;&lt;p class="alignright"&gt;CR 18&lt;/p&gt;&lt;div style="clear: both;"&gt;&lt;/div&gt;&lt;/div&gt;&lt;div&gt;&lt;h5&gt;&lt;b&gt;XP &lt;/b&gt;153,600&lt;/h5&gt;&lt;h5&gt;NE Large outsider (daemon, evil, extraplanar)&lt;/h5&gt;&lt;h5&gt;&lt;b&gt;Init &lt;/b&gt;+10; &lt;b&gt;Senses &lt;/b&gt;darkvision 60 ft., &lt;i&gt;true seeing&lt;/i&gt;; Perception +26&lt;/h5&gt;&lt;h5&gt;&lt;b&gt;Aura &lt;/b&gt;fear (15 ft., DC 24), &lt;i&gt;unholy aura&lt;/i&gt;&lt;/h5&gt;&lt;/div&gt;&lt;hr/&gt;&lt;div&gt;&lt;h5&gt;&lt;b&gt;DEFENSE&lt;/b&gt;&lt;/h5&gt;&lt;/div&gt;&lt;hr/&gt;&lt;div&gt;&lt;h5&gt;&lt;b&gt;AC &lt;/b&gt;35, touch 19, flat-footed 29 (+4 deflection, +6 Dex, +16 natural, -1 size)&lt;/h5&gt;&lt;h5&gt;&lt;b&gt;hp &lt;/b&gt;294 (19d10+190)&lt;/h5&gt;&lt;h5&gt;&lt;b&gt;Fort &lt;/b&gt;+25, &lt;b&gt;Ref &lt;/b&gt;+21, &lt;b&gt;Will &lt;/b&gt;+14&lt;/h5&gt;&lt;h5&gt;&lt;b&gt;DR &lt;/b&gt;10/good and silver; &lt;b&gt;Immune &lt;/b&gt;acid, death effects, disease, poison; &lt;b&gt;Resist &lt;/b&gt;cold 10, electricity 10, fire 10; &lt;b&gt;SR &lt;/b&gt;29&lt;/h5&gt;&lt;/div&gt;&lt;hr/&gt;&lt;div&gt;&lt;h5&gt;&lt;b&gt;OFFENSE&lt;/b&gt;&lt;/h5&gt;&lt;/div&gt;&lt;hr/&gt;&lt;div&gt;&lt;h5&gt;&lt;b&gt;Spd &lt;/b&gt;30 ft., fly 60 ft. (good)&lt;/h5&gt;&lt;h5&gt;&lt;b&gt;Melee &lt;/b&gt;&lt;i&gt;&lt;i&gt;&lt;i&gt;+2 wounding&lt;/i&gt; halberd&lt;/i&gt; 2d&lt;/i&gt;8+18/19-20/x3, bite +24 (1d8+5)&lt;/h5&gt;&lt;h5&gt;&lt;b&gt;Space &lt;/b&gt;10 ft.; &lt;b&gt;Reach &lt;/b&gt;10 ft.&lt;/h5&gt;&lt;h5&gt;&lt;b&gt;Special Attacks &lt;/b&gt;weapon steep&lt;/h5&gt;&lt;h5&gt;&lt;b&gt;Spell-Like Abilities&lt;/b&gt; (CL 18th; concentration +23)  &lt;/br&gt;Constant&amp;mdash;&lt;i&gt;true seeing&lt;/i&gt;, &lt;i&gt;unholy aura&lt;/i&gt; (DC 23) &lt;/br&gt;At Will&amp;mdash;&lt;i&gt;greater teleport&lt;/i&gt; (self plus 50 lbs. of objects only) &lt;/br&gt;3/day&amp;mdash;&lt;i&gt;chain lightning&lt;/i&gt; (DC 21), &lt;i&gt;cone of cold&lt;/i&gt; (DC 20), &lt;i&gt;flame strike&lt;/i&gt; (DC 20) &lt;/br&gt;1/day&amp;mdash;summon (level 5, 2 derghodaemons 50%)&lt;/h5&gt;&lt;/h5&gt;&lt;/div&gt;&lt;hr/&gt;&lt;div&gt;&lt;h5&gt;&lt;b&gt;STATISTICS&lt;/b&gt;&lt;/h5&gt;&lt;/div&gt;&lt;hr/&gt;&lt;div&gt;&lt;h5&gt;&lt;b&gt;Str &lt;/b&gt;32, &lt;b&gt;Dex &lt;/b&gt;23, &lt;b&gt;Con &lt;/b&gt;30, &lt;b&gt;Int &lt;/b&gt; 17, &lt;b&gt;Wis &lt;/b&gt;18, &lt;b&gt;Cha &lt;/b&gt;21&lt;/h5&gt;&lt;h5&gt;&lt;b&gt;Base Atk &lt;/b&gt;+19; &lt;b&gt;CMB &lt;/b&gt;+31; &lt;b&gt;CMD &lt;/b&gt;51&lt;/h5&gt;&lt;h5&gt;&lt;b&gt;Feats &lt;/b&gt;Combat Expertise, Combat Reflexes, Greater Vital Strike, Improved Critical&lt;sup&gt;B&lt;/sup&gt; (halberd), Improved Initiative, Improved Sunder, Improved Vital Strike, Lunge, Power Attack, Quick Draw, Vital Strike, Weapon Focus&lt;sup&gt;B&lt;/sup&gt; (halberd)&lt;/h5&gt;&lt;h5&gt;&lt;b&gt;Skills &lt;/b&gt;Acrobatics +28, Bluff +21, Diplomacy +17, Fly +16, Intimidate +27, Knowledge (planes) +25, Perception +26, Sense Motive +26, Spellcraft +23, Stealth +24, Survival +17&lt;/h5&gt;&lt;h5&gt;&lt;b&gt;Languages &lt;/b&gt;Abyssal, Draconic, Infernal; telepathy 100 ft.&lt;/h5&gt;&lt;/div&gt;&lt;hr/&gt;&lt;div&gt;&lt;h5&gt;&lt;b&gt;ECOLOGY&lt;/b&gt;&lt;/h5&gt;&lt;/div&gt;&lt;hr/&gt;&lt;div&gt;&lt;h5&gt;&lt;b&gt;Environment &lt;/b&gt; any (Abaddon)&lt;/h5&gt;&lt;h5&gt;&lt;b&gt;Organization &lt;/b&gt;solitary, patrol (2-5), or unit (6-12)&lt;/h5&gt;&lt;h5&gt;&lt;b&gt;Treasure &lt;/b&gt;standard&lt;/h5&gt;&lt;/div&gt;&lt;hr/&gt;&lt;div&gt;&lt;h5&gt;&lt;b&gt;SPECIAL ABILITIES&lt;/b&gt;&lt;/h5&gt;&lt;/div&gt;&lt;hr/&gt;&lt;div&gt;&lt;/h5&gt;&lt;h5&gt;&lt;b&gt;Weapon Steep (Su)&lt;/b&gt; A purrodaemon can sheathe a weapon in its flesh as a swift action. This does no damage to the daemon. If a weapon remains sheathed in its body for at least 24 hours, the weapon absorbs some of its essence and gains magical enhancements. A purrodaemon can have up to a dozen weapons lodged in its body at a time, but only one can possess magical enhancements at a time. The total enhancements cannot exceed a +4 effective enhancement-most purrodaemons opt to create &lt;i&gt;+2 wounding&lt;/i&gt; weapons in this manner. A weapon's enhancements vanish as soon as the purrodaemon dies or releases the weapon. A purrodaemon gains Weapon Focus and Improved Critical as bonus feats as long as it wields a weapon benefiting from its weapon steep ability.&lt;/h5&gt;&lt;/div&gt;&lt;br&gt;&lt;div&gt;&lt;h4&gt;&lt;p&gt;&lt;p&gt;Deacons of War, purrodaemons ravage the planes as generals of massive battles. They employ creative tactics and never launch an assault without carefully looking over the plans or surveying the battlefield themselves. A purrodaemon is 12 feet tall and weighs 1,300 pounds.&lt;/p&gt;&lt;/h4&gt;&lt;/div&gt;</t>
  </si>
  <si>
    <t>Thanadaemon</t>
  </si>
  <si>
    <t>darkvision 60 ft., true seeing; Perception +25</t>
  </si>
  <si>
    <t>(+3 Dex, +1 dodge, +13 natural)</t>
  </si>
  <si>
    <t>Fort +11, Ref +12, Will +14</t>
  </si>
  <si>
    <t>+2 quarterstaff +22/+17/+12 (1d6+9 plus energy drain) or  2 claws +20 (1d4+5 plus energy drain)</t>
  </si>
  <si>
    <t>draining weapon, energy drain (1 level, DC 21), fear gaze, soul crush</t>
  </si>
  <si>
    <t>Spell-Like Abilities (CL 15th; concentration +19)  Constant-air walk, true seeing At will-greater teleport (self plus skiff and passengers only), plane shift (self plus skiff and passengers only, Astral, Ethereal, and evil-aligned planes only)  3/day-animate dead, desecrate, enervation  1/day-summon (level 4, 1d4 hydrodaemons  80% or 1 thanadaemon 35%)</t>
  </si>
  <si>
    <t>Str 21, Dex 16, Con 23, Int 17, Wis 17, Cha 18</t>
  </si>
  <si>
    <t>Alertness, Blind-Fight, Dodge, Improved Initiative, Iron Will, Lunge, Mobility, Power Attack</t>
  </si>
  <si>
    <t>Acrobatics +21, Bluff +22, Diplomacy +22, Intimidate +22, Knowledge (planes) +21, Knowledge (religion) +21, Perception +25, Sense Motive +25, Stealth +14, Survival +10</t>
  </si>
  <si>
    <t>solitary, pair, or council (3-11)</t>
  </si>
  <si>
    <t>standard (+2 quarterstaff, other treasure)</t>
  </si>
  <si>
    <t>Rattling with each stride, this looming, horned, skeletal figure clutches a wicked staff. A seething glow burns in its eye sockets.</t>
  </si>
  <si>
    <t>Draining Weapon (Su) A thanadaemon's energy drain attack functions through any melee weapon it wields.  Fear Gaze (Su) Cower in fear for 1d6 rounds, 30 feet, Will DC 21 negates. This is a mind-affecting fear effect. The save DC is Charisma-based.  Soul Crush (Su) A thanadaemon can crush a soul gem (see cacodaemon) as a standard action to gain fast healing 15 for 15 rounds (this is a standard action).  This action condemns the crushed soul to Abaddon- resurrecting this victim requires a DC 28 caster level check.</t>
  </si>
  <si>
    <t>While all daemons represent death in some fashion, thanadaemons, the Deacons of Death, represent the inevitable death through old age. Thanadaemons effortlessly work eerie skiffs along every pus- and bile-choked river in Abaddon, including the legendary River Styx. For the right price (typically 50 pp or 2 gems worth at least 300 gp each), a thanadaemon will even carry passengers on its skiff, yet those who travel with these fiends should beware-they frequently renegotiate the terms once they've got their passengers in dangerous realms.</t>
  </si>
  <si>
    <t>&lt;link rel="stylesheet"href="PF.css"&gt;&lt;div&gt;&lt;h2&gt;Daemon, Thanadaemon&lt;/h2&gt;&lt;h3&gt;&lt;i&gt;Rattling with each stride, this looming, horned, skeletal figure clutches a wicked staff. A seething glow burns in its eye sockets.&lt;/i&gt;&lt;/h3&gt;&lt;br&gt;&lt;/br&gt;&lt;/div&gt;&lt;div class="heading"&gt;&lt;p class="alignleft"&gt;Thanadaemon&lt;/p&gt;&lt;p class="alignright"&gt;CR 13&lt;/p&gt;&lt;div style="clear: both;"&gt;&lt;/div&gt;&lt;/div&gt;&lt;div&gt;&lt;h5&gt;&lt;b&gt;XP &lt;/b&gt;25,600&lt;/h5&gt;&lt;h5&gt;NE Medium outsider (daemon, evil, extraplanar)&lt;/h5&gt;&lt;h5&gt;&lt;b&gt;Init &lt;/b&gt;+7; &lt;b&gt;Senses &lt;/b&gt;darkvision 60 ft., &lt;i&gt;true&lt;/i&gt; seeing; Perception +25&lt;/h5&gt;&lt;/div&gt;&lt;hr/&gt;&lt;div&gt;&lt;h5&gt;&lt;b&gt;DEFENSE&lt;/b&gt;&lt;/h5&gt;&lt;/div&gt;&lt;hr/&gt;&lt;div&gt;&lt;h5&gt;&lt;b&gt;AC &lt;/b&gt;27, touch 14, flat-footed 23 (+3 Dex, +1 dodge, +13 natural)&lt;/h5&gt;&lt;h5&gt;&lt;b&gt;hp &lt;/b&gt;172 (15d10+90)&lt;/h5&gt;&lt;h5&gt;&lt;b&gt;Fort &lt;/b&gt;+11, &lt;b&gt;Ref &lt;/b&gt;+12, &lt;b&gt;Will &lt;/b&gt;+14&lt;/h5&gt;&lt;h5&gt;&lt;b&gt;DR &lt;/b&gt;10/good; &lt;b&gt;Immune &lt;/b&gt;acid, death effects, disease, poison; &lt;b&gt;Resist &lt;/b&gt;cold 10, electricity 10, fire 10; &lt;b&gt;SR &lt;/b&gt;24&lt;/h5&gt;&lt;/div&gt;&lt;hr/&gt;&lt;div&gt;&lt;h5&gt;&lt;b&gt;OFFENSE&lt;/b&gt;&lt;/h5&gt;&lt;/div&gt;&lt;hr/&gt;&lt;div&gt;&lt;h5&gt;&lt;b&gt;Spd &lt;/b&gt;30 ft.&lt;/h5&gt;&lt;h5&gt;&lt;b&gt;Melee &lt;/b&gt;&lt;i&gt;&lt;i&gt;+2 quarterstaff&lt;/i&gt;&lt;/i&gt; +22/+17/+12 (1d6+9 plus energy drain) or  2 claws +20 (1d4+5 plus energy drain)&lt;/h5&gt;&lt;h5&gt;&lt;b&gt;Space &lt;/b&gt;5 ft.; &lt;b&gt;Reach &lt;/b&gt;5 ft.&lt;/h5&gt;&lt;h5&gt;&lt;b&gt;Special Attacks &lt;/b&gt;draining weapon, energy drain (1 level, DC 21), fear gaze, soul crush&lt;/h5&gt;&lt;h5&gt;&lt;b&gt;Spell-Like Abilities&lt;/b&gt; (CL 15th; concentration +19)&lt;/br&gt;Constant&amp;mdash;&lt;i&gt;air walk&lt;/i&gt;, &lt;i&gt;true&lt;/i&gt; seeing &lt;/br&gt;At will&amp;mdash;&lt;i&gt;greater teleport&lt;/i&gt; (self plus skiff and passengers only), &lt;i&gt;plane shift&lt;/i&gt; (self plus skiff and passengers only, Astral, Ethereal, and evil&amp;mdash;aligned planes only)&lt;/br&gt;3/day&amp;mdash;&lt;i&gt;animate dead&lt;/i&gt;, &lt;i&gt;desecrate&lt;/i&gt;, &lt;i&gt;enervation&lt;/i&gt;&lt;/br&gt;1/day&amp;mdash;summon (level 4, 1d4 hydrodaemons&lt;/br&gt;80% or 1 thanadaemon 35%)&lt;/h5&gt;&lt;/h5&gt;&lt;/div&gt;&lt;hr/&gt;&lt;div&gt;&lt;h5&gt;&lt;b&gt;STATISTICS&lt;/b&gt;&lt;/h5&gt;&lt;/div&gt;&lt;hr/&gt;&lt;div&gt;&lt;h5&gt;&lt;b&gt;Str &lt;/b&gt;21, &lt;b&gt;Dex &lt;/b&gt;16, &lt;b&gt;Con &lt;/b&gt;23, &lt;b&gt;Int &lt;/b&gt; 17, &lt;b&gt;Wis &lt;/b&gt;17, &lt;b&gt;Cha &lt;/b&gt;18&lt;/h5&gt;&lt;h5&gt;&lt;b&gt;Base Atk &lt;/b&gt;+15; &lt;b&gt;CMB &lt;/b&gt;+20; &lt;b&gt;CMD &lt;/b&gt;34&lt;/h5&gt;&lt;h5&gt;&lt;b&gt;Feats &lt;/b&gt;Alertness, Blind-Fight, Dodge, Improved Initiative, Iron Will, Lunge, Mobility, Power Attack&lt;/h5&gt;&lt;h5&gt;&lt;b&gt;Skills &lt;/b&gt;Acrobatics +21, Bluff +22, Diplomacy +22, Intimidate +22, Knowledge (planes) +21, Knowledge (religion) +21, Perception +25, Sense Motive +25, Stealth +14, Survival +10&lt;/h5&gt;&lt;h5&gt;&lt;b&gt;Languages &lt;/b&gt;Abyssal, Draconic, Infernal; telepathy 100 ft.&lt;/h5&gt;&lt;/div&gt;&lt;hr/&gt;&lt;div&gt;&lt;h5&gt;&lt;b&gt;ECOLOGY&lt;/b&gt;&lt;/h5&gt;&lt;/div&gt;&lt;hr/&gt;&lt;div&gt;&lt;h5&gt;&lt;b&gt;Environment &lt;/b&gt; any (Abaddon)&lt;/h5&gt;&lt;h5&gt;&lt;b&gt;Organization &lt;/b&gt;solitary, pair, or council (3-11)&lt;/h5&gt;&lt;h5&gt;&lt;b&gt;Treasure &lt;/b&gt;standard (&lt;i&gt;+2 quarterstaff&lt;/i&gt;, other treasure)&lt;/h5&gt;&lt;/div&gt;&lt;hr/&gt;&lt;div&gt;&lt;h5&gt;&lt;b&gt;SPECIAL ABILITIES&lt;/b&gt;&lt;/h5&gt;&lt;/div&gt;&lt;hr/&gt;&lt;div&gt;&lt;h5&gt;&lt;b&gt;Draining Weapon (Su)&lt;/b&gt; A thanadaemon's energy drain attack functions through any melee weapon it wields.  &lt;/h5&gt;&lt;h5&gt;&lt;b&gt;Fear Gaze (Su)&lt;/b&gt; Cower in fear for 1d6 rounds, 30 feet, Will DC 21 negates. This is a mind-affecting fear effect. The save DC is Charisma-based.  &lt;/h5&gt;&lt;h5&gt;&lt;b&gt;Soul Crush (Su)&lt;/b&gt; A thanadaemon can crush a soul gem (see cacodaemon) as a standard action to gain fast healing 15 for 15 rounds (this is a standard action).  This action condemns the crushed soul to Abaddon- resurrecting this victim requires a DC 28 caster level check.&lt;/h5&gt;&lt;/div&gt;&lt;br&gt;&lt;/br&gt;&lt;div&gt;&lt;h4&gt;&lt;p&gt;&lt;p&gt;While all daemons represent death in some fashion, thanadaemons, the Deacons of Death, represent the inevitable death through old age. Thanadaemons effortlessly work eerie skiffs along every pus- and bile-choked river in Abaddon, including the legendary River Styx. For the right price (typically 50 pp or 2 gems worth at least 300 gp each), a thanadaemon will even carry passengers on its skiff, yet those who travel with these fiends should beware-they frequently renegotiate the terms once they've got their passengers in dangerous realms.&lt;/p&gt;&lt;/h4&gt;&lt;/div&gt;</t>
  </si>
  <si>
    <t>Dark Slayer</t>
  </si>
  <si>
    <t>detect magic, see in darkness; Perception +4</t>
  </si>
  <si>
    <t>(+4 Dex, +1 size)</t>
  </si>
  <si>
    <t>Fort +2, Ref +8, Will +1</t>
  </si>
  <si>
    <t>kukri +8 (1d3-1/18-20 plus black smear poison)</t>
  </si>
  <si>
    <t>death throes, poison use, sneak attack +2d6, soul harvest</t>
  </si>
  <si>
    <t>Spell-Like Abilities (CL 4th; concentration +6)  Constant-detect magic   At Will-bleed (DC 12), chill touch (DC 13), darkness, spectral hand   3/day-daze monster (DC 14), death knell (DC 14), inflict moderate wounds (DC 14)</t>
  </si>
  <si>
    <t>Str 9, Dex 18, Con 12, Int 10, Wis 11, Cha 15</t>
  </si>
  <si>
    <t>Skill Focus (Use Magic Device), Weapon Finesse</t>
  </si>
  <si>
    <t>Climb +3, Perception +4, Spellcraft +7, Stealth +12, Use Magic Device +12</t>
  </si>
  <si>
    <t>+4 Climb, +4 Stealth, +4 Perception</t>
  </si>
  <si>
    <t>magical knack</t>
  </si>
  <si>
    <t>solitary, gang (1 dark slayer and 2-5 dark stalkers), or clan (20-80 dark creepers plus 1 dark stalker or dark slayer per 20 dark creepers)</t>
  </si>
  <si>
    <t>standard (kukri, black smear [2 doses] [see Bestiary 54], other gear)</t>
  </si>
  <si>
    <t>This small humanoid is clothed in tattered rags from head to foot. Only its sinister eyes and pale hands are visible.</t>
  </si>
  <si>
    <t>Death Throes (Su) When a dark slayer is slain, its body implodes violently into nothingness, leaving its gear in a heap on the ground. All creatures within a 10-foot burst take 1d8 points of sonic damage and must make a DC 13 Fortitude save or be deafened for 2d4 rounds. The save DC is Constitution-based.  Magical Knack (Ex) Spellcraft and Use Magic Device are always class skills for dark slayers.  Soul Harvest (Su) When a dark slayer damages a flat-footed foe or a foe it is flanking with a melee touch spell or spell-like ability that deals hit point damage, the spell does an additional 1d6 points of damage and the dark slayer gains an equal amount of temporary hit points. These temporary hit points last for a maximum of 1 hour.</t>
  </si>
  <si>
    <t>Dark slayers are a relatively rare sub-race of the dark folk imbued with malign energies that grant them a suite of deadly spell-like abilities beyond those normally accessible to their kin. They are usually encountered leading small bands of dark creepers, and seethe with barely concealed envy of the dark stalkers, ever scheming to displace them and claim a dark folk tribe of their own. Dark stalkers direct the slayers for their own ends, grooming them for use against enemies, ever ready to sacrifice a slayer in battle for an advantage, however temporary.  Unlike other dark folk, dark slayers embrace their evil impulses. Their pleasures extend more to murder and pain than to theft or mayhem. Dark slayers are obsessed with magical trinkets, coveting them above all else. Sadly, their obsessive need to fiddle and tinker often leaves their pretties broken or depleted.  Dark slayers stand just short of 4 feet tall and weigh 50 pounds. Most have a persistent tremor visible in their hands, stilled only when fondling a newfound magic item. Their skin is dead white, dry, and hot to the touch; their eyes are dark and narrow. Dark slayers wear salvaged rags like dark creepers do, but they discard the rags when they grow too tattered or foul-smelling.</t>
  </si>
  <si>
    <t>&lt;link rel="stylesheet"href="PF.css"&gt;&lt;div&gt;&lt;h2&gt;Dark Slayer&lt;/h2&gt;&lt;h3&gt;&lt;i&gt;This small humanoid is clothed in tattered rags from head to foot. Only its sinister eyes and pale hands are visible.&lt;/i&gt;&lt;/h3&gt;&lt;br&gt;&lt;/div&gt;&lt;div class="heading"&gt;&lt;p class="alignleft"&gt;Dark Slayer&lt;/p&gt;&lt;p class="alignright"&gt;CR 3&lt;/p&gt;&lt;div style="clear: both;"&gt;&lt;/div&gt;&lt;/div&gt;&lt;div&gt;&lt;h5&gt;&lt;b&gt;XP &lt;/b&gt;800&lt;/h5&gt;&lt;h5&gt;CE Small humanoid (dark folk)&lt;/h5&gt;&lt;h5&gt;&lt;b&gt;Init &lt;/b&gt;+4; &lt;b&gt;Senses &lt;/b&gt;&lt;i&gt;detect magic&lt;/i&gt;, see in &lt;i&gt;darkness&lt;/i&gt;; Perception +4&lt;/h5&gt;&lt;/div&gt;&lt;hr/&gt;&lt;div&gt;&lt;h5&gt;&lt;b&gt;DEFENSE&lt;/b&gt;&lt;/h5&gt;&lt;/div&gt;&lt;hr/&gt;&lt;div&gt;&lt;h5&gt;&lt;b&gt;AC &lt;/b&gt;15, touch 15, flat-footed 11 (+4 Dex, +1 size)&lt;/h5&gt;&lt;h5&gt;&lt;b&gt;hp &lt;/b&gt;22 (4d8+4)&lt;/h5&gt;&lt;h5&gt;&lt;b&gt;Fort &lt;/b&gt;+2, &lt;b&gt;Ref &lt;/b&gt;+8, &lt;b&gt;Will &lt;/b&gt;+1&lt;/h5&gt;&lt;h5&gt;&lt;b&gt;Weaknesses &lt;/b&gt;light blindness&lt;/h5&gt;&lt;/div&gt;&lt;hr/&gt;&lt;div&gt;&lt;h5&gt;&lt;b&gt;OFFENSE&lt;/b&gt;&lt;/h5&gt;&lt;/div&gt;&lt;hr/&gt;&lt;div&gt;&lt;h5&gt;&lt;b&gt;Spd &lt;/b&gt;30 ft.&lt;/h5&gt;&lt;h5&gt;&lt;b&gt;Melee &lt;/b&gt;kukri +8 (1d3-1/18-20 plus black smear poison)&lt;/h5&gt;&lt;h5&gt;&lt;b&gt;Space &lt;/b&gt;5 ft.; &lt;b&gt;Reach &lt;/b&gt;5 ft.&lt;/h5&gt;&lt;h5&gt;&lt;b&gt;Special Attacks &lt;/b&gt;death throes, poison use, sneak attack +2d6, soul harvest&lt;/h5&gt;&lt;h5&gt;&lt;b&gt;Spell-Like Abilities&lt;/b&gt; (CL 4th; concentration +6)  &lt;/br&gt;Constant&amp;mdash;&lt;i&gt;detect magic&lt;/i&gt; &lt;/br&gt;At Will&amp;mdash;&lt;i&gt;bleed&lt;/i&gt; (DC 12), &lt;i&gt;chill touch&lt;/i&gt; (DC 13), &lt;i&gt;darkness&lt;/i&gt;, &lt;i&gt;spectral hand&lt;/i&gt; &lt;/br&gt;3/day&amp;mdash;&lt;i&gt;daze monster&lt;/i&gt; (DC 14), &lt;i&gt;death knell&lt;/i&gt; (DC 14), &lt;i&gt;inflict moderate wounds&lt;/i&gt; (DC 14)&lt;/h5&gt;&lt;/h5&gt;&lt;/div&gt;&lt;hr/&gt;&lt;div&gt;&lt;h5&gt;&lt;b&gt;STATISTICS&lt;/b&gt;&lt;/h5&gt;&lt;/div&gt;&lt;hr/&gt;&lt;div&gt;&lt;h5&gt;&lt;b&gt;Str &lt;/b&gt;9, &lt;b&gt;Dex &lt;/b&gt;18, &lt;b&gt;Con &lt;/b&gt;12, &lt;b&gt;Int &lt;/b&gt; 10, &lt;b&gt;Wis &lt;/b&gt;11, &lt;b&gt;Cha &lt;/b&gt;15&lt;/h5&gt;&lt;h5&gt;&lt;b&gt;Base Atk &lt;/b&gt;+3; &lt;b&gt;CMB &lt;/b&gt;+1; &lt;b&gt;CMD &lt;/b&gt;15&lt;/h5&gt;&lt;h5&gt;&lt;b&gt;Feats &lt;/b&gt;Skill Focus (Use Magic Device), Weapon Finesse&lt;/h5&gt;&lt;h5&gt;&lt;b&gt;Skills &lt;/b&gt;Climb +3, Perception +4, Spellcraft +7, Stealth +12, Use Magic Device +12; &lt;b&gt;Racial Modifiers &lt;/b&gt;+4 Climb, +4 Stealth, +4 Perception&lt;/h5&gt;&lt;h5&gt;&lt;b&gt;Languages &lt;/b&gt;Dark Folk&lt;/h5&gt;&lt;h5&gt;&lt;b&gt;SQ &lt;/b&gt;magical knack&lt;/h5&gt;&lt;/div&gt;&lt;hr/&gt;&lt;div&gt;&lt;h5&gt;&lt;b&gt;ECOLOGY&lt;/b&gt;&lt;/h5&gt;&lt;/div&gt;&lt;hr/&gt;&lt;div&gt;&lt;h5&gt;&lt;b&gt;Environment &lt;/b&gt; any underground&lt;/h5&gt;&lt;h5&gt;&lt;b&gt;Organization &lt;/b&gt;solitary, gang (1 dark slayer and 2-5 dark stalkers), or clan (20-80 dark creepers plus 1 dark stalker or dark slayer per 20 dark creepers)&lt;/h5&gt;&lt;h5&gt;&lt;b&gt;Treasure &lt;/b&gt;standard (kukri, black smear [2 doses] [see &lt;i&gt;Bestiary&lt;/i&gt; 54], other gear)&lt;/h5&gt;&lt;/div&gt;&lt;hr/&gt;&lt;div&gt;&lt;h5&gt;&lt;b&gt;SPECIAL ABILITIES&lt;/b&gt;&lt;/h5&gt;&lt;/div&gt;&lt;hr/&gt;&lt;div&gt;&lt;/h5&gt;&lt;h5&gt;&lt;b&gt;Death Throes (Su)&lt;/b&gt; When a dark slayer is slain, its body implodes violently into nothingness, leaving its gear in a heap on the ground. All creatures within a 10-foot burst take 1d8 points of sonic damage and must make a DC 13 Fortitude save or be deafened for 2d4 rounds. The save DC is Constitution-based.  &lt;/h5&gt;&lt;h5&gt;&lt;b&gt;Magical Knack (Ex)&lt;/b&gt; Spellcraft and Use Magic Device are always class skills for dark slayers.  &lt;/h5&gt;&lt;h5&gt;&lt;b&gt;Soul Harvest (Su)&lt;/b&gt; When a dark slayer damages a flat-footed foe or a foe it is flanking with a melee touch spell or spell-like ability that deals hit point damage, the spell does an additional 1d6 points of damage and the dark slayer gains an equal amount of temporary hit points. These temporary hit points last for a maximum of 1 hour.&lt;/h5&gt;&lt;/div&gt;&lt;br&gt;&lt;div&gt;&lt;h4&gt;&lt;p&gt;&lt;p&gt;Dark slayers are a relatively rare sub-race of the dark folk imbued with malign energies that grant them a suite of deadly spell-like abilities beyond those normally accessible to their kin. They are usually encountered leading small bands of dark creepers, and seethe with barely concealed envy of the dark stalkers, ever scheming to displace them and claim a dark folk tribe of their own. Dark stalkers direct the slayers for their own ends, grooming them for use against enemies, ever ready to sacrifice a slayer in battle for an advantage, however temporary.  Unlike other dark folk, dark slayers embrace their evil impulses. Their pleasures extend more to murder and pain than to theft or mayhem. Dark slayers are obsessed with magical trinkets, coveting them above all else. Sadly, their obsessive need to fiddle and tinker often leaves their pretties broken or depleted.  Dark slayers stand just short of 4 feet tall and weigh 50 pounds. Most have a persistent tremor visible in their hands, stilled only when fondling a newfound magic item. Their skin is dead white, dry, and hot to the touch; their eyes are dark and narrow. Dark slayers wear salvaged rags like dark creepers do, but they discard the rags when they grow too tattered or foul-smelling.&lt;/p&gt;&lt;/h4&gt;&lt;/div&gt;</t>
  </si>
  <si>
    <t>Death Worm</t>
  </si>
  <si>
    <t>darkvision 60 ft., low-light vision, tremorsense  60 ft.; Perception +11</t>
  </si>
  <si>
    <t>Fort +9, Ref +7, Will +4</t>
  </si>
  <si>
    <t>corrosive blood, venomous skin Immune acid, electricity, poison</t>
  </si>
  <si>
    <t>bite +11 (2d8+6 plus poison)</t>
  </si>
  <si>
    <t>electrical jolt +8 ranged touch (4d6 electricity)</t>
  </si>
  <si>
    <t>breath weapon (30-ft. line, 8d6 acid damage, Reflex DC 17 for half, usable every 1d4 rounds)</t>
  </si>
  <si>
    <t>Str 18, Dex 13, Con 16, Int 3, Wis 11, Cha 5</t>
  </si>
  <si>
    <t>Cleave, Improved Overrun, Iron Will, Power Attack</t>
  </si>
  <si>
    <t>Perception +11, Stealth -3 (+13 in deserts)</t>
  </si>
  <si>
    <t>+16 Stealth in deserts or rocky areas</t>
  </si>
  <si>
    <t xml:space="preserve"> warm deserts, plains, or hills</t>
  </si>
  <si>
    <t>This large worm's body is muscular and scaly, its mouth a nightmare of row upon row of triangular teeth.</t>
  </si>
  <si>
    <t>Corrosive Blood (Ex) A death worm's blood can corrode metal on contact. If a creature damages a death worm with a piercing or slashing weapon made of metal, the creature's blood deals 3d6 points of acid damage to the metal weapon (unlike most forms of energy damage, this damage is not halved when applied to a metal object, although it does still have to penetrate the metal's hardness). The weapon's wielder can halve the damage the weapon takes by making a successful DC 17 Reflex save. Creatures made of metal that deal slashing or piercing damage to a death worm with a natural attack take 3d6 points of acid damage (a DC 17 Reflex save halves this damage). The corrosive elements of the blood fade 1 round after it leaves the worm's body or the worm dies. The save DC is Constitution-based.  Electrical Jolt (Su) A death worm can fire a jolt of electricity from its mouth as a standard action. The range increment for this ranged touch attack is 60 feet.  Poison (Ex) Bite-injury, or skin-contact; save Fort DC 17; frequency 1/round for 6 rounds; effect 1d2 Con damage; cure 2 saves.  Venomous Skin (Ex) A death worm's skin secretes a noxious, waxy substance. This venomous sheen poisons any creature that touches a death worm, either by making a successful attack with an unarmed strike or natural weapon or with a touch attack. A creature that grapples a death worm is also exposed to the creature's venomous skin.</t>
  </si>
  <si>
    <t>The reclusive death worm is much feared in the deserts, badlands, and steppes in which it dwells, for it brings to a battle multiple harrowing ways of inf licting death upon its foes-acid, lightning, poison, and its ravenous jaws.  The creatures are remarkably good at hiding amid the sands and rocks of their favored terrain, and devilishly eff icient at selecting foes that they can easily kill. This combination makes stories of these creatures hard to conf irm, and in most urban centers, common wisdom is that the tales of death worms are fabrications- attempts to impress city folk or hallucinations born of too much drink.  A death worm is 15 feet long and weighs 1,200 pounds- although rumors of much larger death worms persist.</t>
  </si>
  <si>
    <t>&lt;link rel="stylesheet"href="PF.css"&gt;&lt;div&gt;&lt;h2&gt;Death Worm&lt;/h2&gt;&lt;h3&gt;&lt;i&gt;This large worm's body is muscular and scaly, its mouth a nightmare of row upon row of triangular teeth.&lt;/i&gt;&lt;/h3&gt;&lt;br&gt;&lt;/br&gt;&lt;/div&gt;&lt;div class="heading"&gt;&lt;p class="alignleft"&gt;Death Worm&lt;/p&gt;&lt;p class="alignright"&gt;CR 6&lt;/p&gt;&lt;div style="clear: both;"&gt;&lt;/div&gt;&lt;/div&gt;&lt;div&gt;&lt;h5&gt;&lt;b&gt;XP &lt;/b&gt;2,400&lt;/h5&gt;&lt;h5&gt;N Large magical beast &lt;/h5&gt;&lt;h5&gt;&lt;b&gt;Init &lt;/b&gt;+1; &lt;b&gt;Senses &lt;/b&gt;darkvision 60 ft., low-light vision, tremorsense  60 ft.; Perception +11&lt;/h5&gt;&lt;/div&gt;&lt;hr/&gt;&lt;div&gt;&lt;h5&gt;&lt;b&gt;DEFENSE&lt;/b&gt;&lt;/h5&gt;&lt;/div&gt;&lt;hr/&gt;&lt;div&gt;&lt;h5&gt;&lt;b&gt;AC &lt;/b&gt;19, touch 10, flat-footed 18 (+1 Dex, +9 natural, -1 size)&lt;/h5&gt;&lt;h5&gt;&lt;b&gt;hp &lt;/b&gt;68 (8d10+24)&lt;/h5&gt;&lt;h5&gt;&lt;b&gt;Fort &lt;/b&gt;+9, &lt;b&gt;Ref &lt;/b&gt;+7, &lt;b&gt;Will &lt;/b&gt;+4&lt;/h5&gt;&lt;h5&gt;&lt;b&gt;Defensive Abilities &lt;/b&gt;corrosive blood, venomous skin Immune acid, electricity, poison&lt;/h5&gt;&lt;/div&gt;&lt;hr/&gt;&lt;div&gt;&lt;h5&gt;&lt;b&gt;OFFENSE&lt;/b&gt;&lt;/h5&gt;&lt;/div&gt;&lt;hr/&gt;&lt;div&gt;&lt;h5&gt;&lt;b&gt;Spd &lt;/b&gt;20 ft., burrow 20 ft.&lt;/h5&gt;&lt;h5&gt;&lt;b&gt;Melee &lt;/b&gt;bite +11 (2d8+6 plus poison)&lt;/h5&gt;&lt;h5&gt;&lt;b&gt;Ranged &lt;/b&gt;electrical jolt +8 ranged touch (4d6 electricity)&lt;/h5&gt;&lt;h5&gt;&lt;b&gt;Space &lt;/b&gt;10 ft.; &lt;b&gt;Reach &lt;/b&gt;5 ft.&lt;/h5&gt;&lt;h5&gt;&lt;b&gt;Special Attacks &lt;/b&gt;breath weapon (30-ft. line, 8d6 acid damage, Reflex DC 17 for half, usable every 1d4 rounds)&lt;/h5&gt;&lt;/div&gt;&lt;hr/&gt;&lt;div&gt;&lt;h5&gt;&lt;b&gt;STATISTICS&lt;/b&gt;&lt;/h5&gt;&lt;/div&gt;&lt;hr/&gt;&lt;div&gt;&lt;h5&gt;&lt;b&gt;Str &lt;/b&gt;18, &lt;b&gt;Dex &lt;/b&gt;13, &lt;b&gt;Con &lt;/b&gt;16, &lt;b&gt;Int &lt;/b&gt; 3, &lt;b&gt;Wis &lt;/b&gt;11, &lt;b&gt;Cha &lt;/b&gt;5&lt;/h5&gt;&lt;h5&gt;&lt;b&gt;Base Atk &lt;/b&gt;+8; &lt;b&gt;CMB &lt;/b&gt;+13; &lt;b&gt;CMD &lt;/b&gt;24&lt;/h5&gt;&lt;h5&gt;&lt;b&gt;Feats &lt;/b&gt;Cleave, Improved Overrun, Iron Will, Power Attack&lt;/h5&gt;&lt;h5&gt;&lt;b&gt;Skills &lt;/b&gt;Perception +11, Stealth -3 (+13 in deserts); &lt;b&gt;Racial Modifiers &lt;/b&gt;+16 Stealth in deserts or rocky areas&lt;/h5&gt;&lt;h5&gt;&lt;b&gt;Languages &lt;/b&gt;Terran&lt;/h5&gt;&lt;/div&gt;&lt;hr/&gt;&lt;div&gt;&lt;h5&gt;&lt;b&gt;ECOLOGY&lt;/b&gt;&lt;/h5&gt;&lt;/div&gt;&lt;hr/&gt;&lt;div&gt;&lt;h5&gt;&lt;b&gt;Environment &lt;/b&gt; warm deserts, plains, or hills&lt;/h5&gt;&lt;h5&gt;&lt;b&gt;Organization &lt;/b&gt;solitary&lt;/h5&gt;&lt;h5&gt;&lt;b&gt;Treasure &lt;/b&gt;none&lt;/h5&gt;&lt;/div&gt;&lt;hr/&gt;&lt;div&gt;&lt;h5&gt;&lt;b&gt;SPECIAL ABILITIES&lt;/b&gt;&lt;/h5&gt;&lt;/div&gt;&lt;hr/&gt;&lt;div&gt;&lt;h5&gt;&lt;b&gt;Corrosive Blood (Ex)&lt;/b&gt; A death worm's blood can corrode metal on contact. If a creature damages a death worm with a piercing or slashing weapon made of metal, the creature's blood deals 3d6 points of acid damage to the metal weapon (unlike most forms of energy damage, this damage is not halved when applied to a metal object, although it does still have to penetrate the metal's hardness). The weapon's wielder can halve the damage the weapon takes by making a successful DC 17 Reflex save. Creatures made of metal that deal slashing or piercing damage to a death worm with a natural attack take 3d6 points of acid damage (a DC 17 Reflex save halves this damage). The corrosive elements of the blood fade 1 round after it leaves the worm's body or the worm dies. The save DC is Constitution-based.  &lt;/h5&gt;&lt;h5&gt;&lt;b&gt;Electrical Jolt (Su)&lt;/b&gt; A death worm can fire a jolt of electricity from its mouth as a standard action. The range increment for this ranged touch attack is 60 feet.  &lt;/h5&gt;&lt;h5&gt;&lt;b&gt;Poison (Ex)&lt;/b&gt; Bite-injury, or skin-contact; &lt;i&gt;save&lt;/i&gt; Fort DC 17; &lt;i&gt;frequency&lt;/i&gt; 1/round for 6 rounds; &lt;i&gt;effect&lt;/i&gt; 1d2 Con damage; &lt;i&gt;cure&lt;/i&gt; 2 &lt;i&gt;save&lt;/i&gt;s.  &lt;/h5&gt;&lt;h5&gt;&lt;b&gt;Venomous Skin (Ex)&lt;/b&gt; A death worm's skin secretes a noxious, waxy substance. This venomous sheen poisons any creature that touches a death worm, either by making a successful attack with an unarmed strike or natural weapon or with a touch attack. A creature that grapples a death worm is also exposed to the creature's venomous skin.&lt;/h5&gt;&lt;/div&gt;&lt;br&gt;&lt;/br&gt;&lt;div&gt;&lt;h4&gt;&lt;p&gt;&lt;p&gt;The reclusive death worm is much feared in the deserts, badlands, and steppes in which it dwells, for it brings to a battle multiple harrowing ways of inf licting death upon its foes-acid, lightning, poison, and its ravenous jaws.&lt;/p&gt;&lt;p&gt;The creatures are remarkably good at hiding amid the sands and rocks of their favored terrain, and devilishly eff icient at selecting foes that they can easily kill. This combination makes stories of these creatures hard to conf irm, and in most urban centers, common wisdom is that the tales of death worms are fabrications- attempts to impress city folk or hallucinations born of too much drink.&lt;/p&gt;&lt;p&gt;A death worm is 15 feet long and weighs 1,200 pounds- although rumors of much larger death worms persist.&lt;/p&gt;&lt;/h4&gt;&lt;/div&gt;</t>
  </si>
  <si>
    <t>Decapus</t>
  </si>
  <si>
    <t>Fort +4, Ref +3, Will +5</t>
  </si>
  <si>
    <t>10 ft., climb 30 ft.</t>
  </si>
  <si>
    <t>bite +7 (1d6+3), tentacles +8 (2d4+3 plus grab)</t>
  </si>
  <si>
    <t>constrict (2d4+4)</t>
  </si>
  <si>
    <t>Spell-Like Abilities (CL 6th; concentration +7)   At Will-minor image (DC 13)</t>
  </si>
  <si>
    <t>Str 16, Dex 13, Con 15, Int 10, Wis 11, Cha 12</t>
  </si>
  <si>
    <t>Skill Focus (Bluff), Toughness, Weapon Focus (tentacles)</t>
  </si>
  <si>
    <t>Acrobatics +7 (-1 jump), Bluff +7, Climb +16, Escape Artist +5, Intimidate +7, Perception +11, Spellcraft +6, Stealth +9</t>
  </si>
  <si>
    <t>sound mimicry (voices), tentacles</t>
  </si>
  <si>
    <t xml:space="preserve"> temperate forests or underground</t>
  </si>
  <si>
    <t>This swollen cephalopod has ten writhing tentacles and a hideously monstrous face with pale, milky eyes on its bulbous body.</t>
  </si>
  <si>
    <t>Tentacles (Ex) A decapus's tentacles must all strike at a single target, but they do so as a primary attack.</t>
  </si>
  <si>
    <t>Named for its resemblance to a 10-armed octopus, the strange decapus is one of many bizarre creatures that hail from the deepest caverns of the world. When they are encountered aboveground, their affinity for forests (they particularly enjoy clambering around in tangled canopies) suggests that their original source might be some strange, deep underground cavern wherein magical jungles grow.  The decapus is a fairly intelligent creature-an ambush predator that makes excellent use of its ability to weave magical visual illusions and to imitate the voices of other creatures it has heard speaking. Typical decapuses know only the Aklo tongue, but when they use their sound mimicry ability to imitate creatures speaking in other languages, they can typically form short (up to three words long) sentences even when imitating a language they don't actually know.  The decapus's physical structure most resembles that of a bloated octopus with 10 tentacles. It lacks bones and takes its shape from its rubbery, muscular flesh. Most have sickly, olive skin patched with scraggly tangles of hair, with darker blue or purple coloration around their faces and crimson or orange tips to their tentacles. These tentacles are covered with tiny suction cups and hooks, affording them great skill at climbing or clutching prey. On the ground, though, they are slow, plodding creatures that flop and wriggle relatively inefficiently. As a result, they prefer regions like forest canopies, narrow fissures, stalactite forests, or other regions where they can use their climb speed.  The decapus favors humanoid flesh over all other food; most are quite fond of gnome flesh in particular. This creature has an enormous appetite that often drives it to consume whatever food is available-the decapus is not above cannibalism when other food sources are scarce. For this reason, these monsters are largely solitary creatures, except when the urge to mate overwhelms their urge to feed. Females give birth to small litters of 2-4 live offspring. The females often need to defend them from the males, which, if left unsupervised, typically eat the newborn decapuses. The young mature rapidly, growing to full size after a mere 7 to 11 months, after which they depart to claim their own territories. Once a decapus reaches maturity, it can live to 100 years old-although their violent natures usually result in much shorter lifespans.  A typical decapus has a legspan of 8 feet and weighs 200 pounds.</t>
  </si>
  <si>
    <t>&lt;link rel="stylesheet"href="PF.css"&gt;&lt;div&gt;&lt;h2&gt;Decapus&lt;/h2&gt;&lt;h3&gt;&lt;i&gt;This swollen cephalopod has ten writhing tentacles and a hideously monstrous face with pale, milky eyes on its bulbous body.&lt;/i&gt;&lt;/h3&gt;&lt;br&gt;&lt;/div&gt;&lt;div class="heading"&gt;&lt;p class="alignleft"&gt;Decapus&lt;/p&gt;&lt;p class="alignright"&gt;CR 4&lt;/p&gt;&lt;div style="clear: both;"&gt;&lt;/div&gt;&lt;/div&gt;&lt;div&gt;&lt;h5&gt;&lt;b&gt;XP &lt;/b&gt;1,200&lt;/h5&gt;&lt;h5&gt;CE Medium aberration &lt;/h5&gt;&lt;h5&gt;&lt;b&gt;Init &lt;/b&gt;+1; &lt;b&gt;Senses &lt;/b&gt;darkvision 60 ft.; Perception +11&lt;/h5&gt;&lt;/div&gt;&lt;hr/&gt;&lt;div&gt;&lt;h5&gt;&lt;b&gt;DEFENSE&lt;/b&gt;&lt;/h5&gt;&lt;/div&gt;&lt;hr/&gt;&lt;div&gt;&lt;h5&gt;&lt;b&gt;AC &lt;/b&gt;16, touch 11, flat-footed 15 (+1 Dex, +5 natural)&lt;/h5&gt;&lt;h5&gt;&lt;b&gt;hp &lt;/b&gt;45 (6d8+18)&lt;/h5&gt;&lt;h5&gt;&lt;b&gt;Fort &lt;/b&gt;+4, &lt;b&gt;Ref &lt;/b&gt;+3, &lt;b&gt;Will &lt;/b&gt;+5&lt;/h5&gt;&lt;/div&gt;&lt;hr/&gt;&lt;div&gt;&lt;h5&gt;&lt;b&gt;OFFENSE&lt;/b&gt;&lt;/h5&gt;&lt;/div&gt;&lt;hr/&gt;&lt;div&gt;&lt;h5&gt;&lt;b&gt;Spd &lt;/b&gt;10 ft., climb 30 ft.&lt;/h5&gt;&lt;h5&gt;&lt;b&gt;Melee &lt;/b&gt;bite +7 (1d6+3), tentacles +8 (2d4+3 plus grab)&lt;/h5&gt;&lt;h5&gt;&lt;b&gt;Space &lt;/b&gt;5 ft.; &lt;b&gt;Reach &lt;/b&gt;5 ft.&lt;/h5&gt;&lt;h5&gt;&lt;b&gt;Special Attacks &lt;/b&gt;constrict (2d4+4)&lt;/h5&gt;&lt;h5&gt;&lt;b&gt;Spell-Like Abilities&lt;/b&gt; (CL 6th; concentration +7) &lt;/br&gt;At Will&amp;mdash;&lt;i&gt;minor image&lt;/i&gt; (DC 13)&lt;/h5&gt;&lt;/h5&gt;&lt;/div&gt;&lt;hr/&gt;&lt;div&gt;&lt;h5&gt;&lt;b&gt;STATISTICS&lt;/b&gt;&lt;/h5&gt;&lt;/div&gt;&lt;hr/&gt;&lt;div&gt;&lt;h5&gt;&lt;b&gt;Str &lt;/b&gt;16, &lt;b&gt;Dex &lt;/b&gt;13, &lt;b&gt;Con &lt;/b&gt;15, &lt;b&gt;Int &lt;/b&gt; 10, &lt;b&gt;Wis &lt;/b&gt;11, &lt;b&gt;Cha &lt;/b&gt;12&lt;/h5&gt;&lt;h5&gt;&lt;b&gt;Base Atk &lt;/b&gt;+4; &lt;b&gt;CMB &lt;/b&gt;+7 (+11 grapple); &lt;b&gt;CMD &lt;/b&gt;18 (can't be tripped)&lt;/h5&gt;&lt;h5&gt;&lt;b&gt;Feats &lt;/b&gt;Skill Focus (Bluff), Toughness, Weapon Focus (tentacles)&lt;/h5&gt;&lt;h5&gt;&lt;b&gt;Skills &lt;/b&gt;Acrobatics +7 (-1 jump), Bluff +7, Climb +16, Escape Artist +5, Intimidate +7, Perception +11, Spellcraft +6, Stealth +9; &lt;b&gt;Racial Modifiers &lt;/b&gt;+4 Perception&lt;/h5&gt;&lt;h5&gt;&lt;b&gt;Languages &lt;/b&gt;Aklo&lt;/h5&gt;&lt;h5&gt;&lt;b&gt;SQ &lt;/b&gt;sound mimicry (voices), tentacles&lt;/h5&gt;&lt;/div&gt;&lt;hr/&gt;&lt;div&gt;&lt;h5&gt;&lt;b&gt;ECOLOGY&lt;/b&gt;&lt;/h5&gt;&lt;/div&gt;&lt;hr/&gt;&lt;div&gt;&lt;h5&gt;&lt;b&gt;Environment &lt;/b&gt; temperate forests or underground&lt;/h5&gt;&lt;h5&gt;&lt;b&gt;Organization &lt;/b&gt;solitary or mated pair&lt;/h5&gt;&lt;h5&gt;&lt;b&gt;Treasure &lt;/b&gt;standard&lt;/h5&gt;&lt;/div&gt;&lt;hr/&gt;&lt;div&gt;&lt;h5&gt;&lt;b&gt;SPECIAL ABILITIES&lt;/b&gt;&lt;/h5&gt;&lt;/div&gt;&lt;hr/&gt;&lt;div&gt;&lt;/h5&gt;&lt;h5&gt;&lt;b&gt;Tentacles (Ex)&lt;/b&gt; A decapus's tentacles must all strike at a single target, but they do so as a primary attack.&lt;/h5&gt;&lt;/div&gt;&lt;br&gt;&lt;div&gt;&lt;h4&gt;&lt;p&gt;&lt;p&gt;Named for its resemblance to a 10-armed octopus, the strange decapus is one of many bizarre creatures that hail from the deepest caverns of the world. When they are encountered aboveground, their affinity for forests (they particularly enjoy clambering around in tangled canopies) suggests that their original source might be some strange, deep underground cavern wherein magical jungles grow.  The decapus is a fairly intelligent creature-an ambush predator that makes excellent use of its ability to weave magical visual illusions and to imitate the voices of other creatures it has heard speaking. Typical decapuses know only the Aklo tongue, but when they use their sound mimicry ability to imitate creatures speaking in other languages, they can typically form short (up to three words long) sentences even when imitating a language they don't actually know.  The decapus's physical structure most resembles that of a bloated octopus with 10 tentacles. It lacks bones and takes its shape from its rubbery, muscular flesh. Most have sickly, olive skin patched with scraggly tangles of hair, with darker blue or purple coloration around their faces and crimson or orange tips to their tentacles. These tentacles are covered with tiny suction cups and hooks, affording them great skill at climbing or clutching prey. On the ground, though, they are slow, plodding creatures that flop and wriggle relatively inefficiently. As a result, they prefer regions like forest canopies, narrow fissures, stalactite forests, or other regions where they can use their climb speed.  The decapus favors humanoid flesh over all other food; most are quite fond of gnome flesh in particular. This creature has an enormous appetite that often drives it to consume whatever food is available-the decapus is not above cannibalism when other food sources are scarce. For this reason, these monsters are largely solitary creatures, except when the urge to mate overwhelms their urge to feed. Females give birth to small litters of 2-4 live offspring. The females often need to defend them from the males, which, if left unsupervised, typically eat the newborn decapuses. The young mature rapidly, growing to full size after a mere 7 to 11 months, after which they depart to claim their own territories. Once a decapus reaches maturity, it can live to 100 years old-although their violent natures usually result in much shorter lifespans.  A typical decapus has a legspan of 8 feet and weighs 200 pounds.&lt;/p&gt;&lt;/h4&gt;&lt;/div&gt;</t>
  </si>
  <si>
    <t>Kalavakus</t>
  </si>
  <si>
    <t>25, touch 11, flat-footed 24</t>
  </si>
  <si>
    <t>(+1 Dex, +14 natural)</t>
  </si>
  <si>
    <t>bite +16 (1d6+6), 2 claws +16 (1d8+6), gore +16 (2d6+6)</t>
  </si>
  <si>
    <t>enslave soul, horns, powerful charge (gore, 4d6+12)</t>
  </si>
  <si>
    <t>Spell-Like Abilities (CL 12th; concentration +15)  At will-command (DC 14), greater teleport (self plus 50 lbs. of objects only), telekinesis (DC 18)  3/day-air walk, dominate person (DC 18), haste  1/day-greater command (DC 18), summon (level 4,  1 kalavakus 40%), symbol of persuasion (DC 19)</t>
  </si>
  <si>
    <t>Str 22, Dex 13, Con 24, Int 15, Wis 17, Cha 16</t>
  </si>
  <si>
    <t>+16 (+22 disarm)</t>
  </si>
  <si>
    <t>Combat Expertise, Improved Bull Rush, Improved Disarm, Improved Trip, Power Attack</t>
  </si>
  <si>
    <t>Acrobatics +14, Climb +19, Intimidate +16, Knowledge (planes) +15, Perception +24, Sense Motive +16, Stealth +14, Use Magic Device +16</t>
  </si>
  <si>
    <t>Abyssal, Celestial,  Common, Draconic;  telepathy 100 ft.</t>
  </si>
  <si>
    <t>solitary, pair, or slaver gang (3-6 kalavakuses plus 10-20 slaves)</t>
  </si>
  <si>
    <t>This muscular, violet demon walks upon elephantine feet. Large, razor-sharp horns cover its body.</t>
  </si>
  <si>
    <t>Enslave Soul (Su) A kalavakus can attempt to enslave the soul of any mortal creature within 60 feet as a swift action. The kalavakus must have line of sight to the target.  The target can resist this special attack with a DC 18 Will save, but is staggered for 1 round even if the save is successful. If the save is successful, the creature is immune to this ability for 24 hours. If the save is a failure, the target's soul is enslaved-this creature takes a -6 penalty on all attack rolls and saving throws against that kalavakus. If a creature with an enslaved soul is slain by that kalavakus, the soul immediately infuses the demon's body, affecting it with a heal spell (CL 12th). A kalavakus can have only one mortal soul enslaved at a time-if it enslaves a second soul, the first is released. This is a mind-affecting death effect. The save DC is Charisma-based.  Horns (Ex) The kalavakus's numerous horns can easily catch weapons and yank them away from opponents. The demon gains a +4 racial bonus on all disarm attempts as a result.</t>
  </si>
  <si>
    <t>Known to some as "horned demons," the kalavakus demons are hulking, muscled beasts. They work as slavers on the Abyss, sometimes as harem keepers or captains of the guard for a more powerful demon, and at other times as mercenaries who sell their captured victims for profit to anyone with the funds to pay.  A kalavakus is 7 feet tall and weighs 450 pounds. They form from the souls of evil mortals who were slavers in their mortal lives.</t>
  </si>
  <si>
    <t>&lt;link rel="stylesheet"href="PF.css"&gt;&lt;div&gt;&lt;h2&gt;Demon, Kalavakus&lt;/h2&gt;&lt;h3&gt;&lt;i&gt;This muscular, violet demon walks upon elephantine feet. Large, razor-sharp horns cover its body.&lt;/i&gt;&lt;/h3&gt;&lt;br&gt;&lt;/br&gt;&lt;/div&gt;&lt;div class="heading"&gt;&lt;p class="alignleft"&gt;Kalavakus&lt;/p&gt;&lt;p class="alignright"&gt;CR 10&lt;/p&gt;&lt;div style="clear: both;"&gt;&lt;/div&gt;&lt;/div&gt;&lt;div&gt;&lt;h5&gt;&lt;b&gt;XP &lt;/b&gt;9,600&lt;/h5&gt;&lt;h5&gt;CE Medium outsider (chaotic, demon, evil, extraplanar)&lt;/h5&gt;&lt;h5&gt;&lt;b&gt;Init &lt;/b&gt;+1; &lt;b&gt;Senses &lt;/b&gt;darkvision 60 ft.; Perception +24&lt;/h5&gt;&lt;/div&gt;&lt;hr/&gt;&lt;div&gt;&lt;h5&gt;&lt;b&gt;DEFENSE&lt;/b&gt;&lt;/h5&gt;&lt;/div&gt;&lt;hr/&gt;&lt;div&gt;&lt;h5&gt;&lt;b&gt;AC &lt;/b&gt;25, touch 11, flat-footed 24 (+1 Dex, +14 natural)&lt;/h5&gt;&lt;h5&gt;&lt;b&gt;hp &lt;/b&gt;125 (10d10+70)&lt;/h5&gt;&lt;h5&gt;&lt;b&gt;Fort &lt;/b&gt;+10, &lt;b&gt;Ref &lt;/b&gt;+8, &lt;b&gt;Will &lt;/b&gt;+10&lt;/h5&gt;&lt;h5&gt;&lt;b&gt;DR &lt;/b&gt;10/good; &lt;b&gt;Immune &lt;/b&gt;electricity, poison; &lt;b&gt;Resist &lt;/b&gt;acid 10, cold 10,  fire 10; &lt;b&gt;SR &lt;/b&gt;21&lt;/h5&gt;&lt;/div&gt;&lt;hr/&gt;&lt;div&gt;&lt;h5&gt;&lt;b&gt;OFFENSE&lt;/b&gt;&lt;/h5&gt;&lt;/div&gt;&lt;hr/&gt;&lt;div&gt;&lt;h5&gt;&lt;b&gt;Spd &lt;/b&gt;30 ft.&lt;/h5&gt;&lt;h5&gt;&lt;b&gt;Melee &lt;/b&gt;bite +16 (1d6+6), 2 claws +16 (1d8+6), gore +16 (2d6+6)&lt;/h5&gt;&lt;h5&gt;&lt;b&gt;Space &lt;/b&gt;5 ft.; &lt;b&gt;Reach &lt;/b&gt;5 ft.&lt;/h5&gt;&lt;h5&gt;&lt;b&gt;Special Attacks &lt;/b&gt;enslave soul, horns, powerful charge (gore, 4d6+12)&lt;/h5&gt;&lt;h5&gt;&lt;b&gt;Spell-Like Abilities&lt;/b&gt; (CL 12th; concentration +15)&lt;/br&gt;At will&amp;mdash;&lt;i&gt;command&lt;/i&gt; (DC 14), &lt;i&gt;greater teleport&lt;/i&gt; (self plus 50 lbs. of objects only), &lt;i&gt;telekinesis&lt;/i&gt; (DC 18)&lt;/br&gt;3/day&amp;mdash;&lt;i&gt;air walk&lt;/i&gt;, &lt;i&gt;dominate person&lt;/i&gt; (DC 18), &lt;i&gt;haste&lt;/i&gt;&lt;/br&gt;1/day&amp;mdash;greater &lt;i&gt;command&lt;/i&gt; (DC 18), summon (level 4,&lt;/br&gt;1 kalavakus 40%), &lt;i&gt;symbol of persuasion&lt;/i&gt; (DC 19)&lt;/h5&gt;&lt;/h5&gt;&lt;/div&gt;&lt;hr/&gt;&lt;div&gt;&lt;h5&gt;&lt;b&gt;STATISTICS&lt;/b&gt;&lt;/h5&gt;&lt;/div&gt;&lt;hr/&gt;&lt;div&gt;&lt;h5&gt;&lt;b&gt;Str &lt;/b&gt;22, &lt;b&gt;Dex &lt;/b&gt;13, &lt;b&gt;Con &lt;/b&gt;24, &lt;b&gt;Int &lt;/b&gt; 15, &lt;b&gt;Wis &lt;/b&gt;17, &lt;b&gt;Cha &lt;/b&gt;16&lt;/h5&gt;&lt;h5&gt;&lt;b&gt;Base Atk &lt;/b&gt;+10; &lt;b&gt;CMB &lt;/b&gt;+16 (+22 disarm); &lt;b&gt;CMD &lt;/b&gt;27&lt;/h5&gt;&lt;h5&gt;&lt;b&gt;Feats &lt;/b&gt;Combat Expertise, Improved Bull Rush, Improved Disarm, Improved Trip, Power Attack&lt;/h5&gt;&lt;h5&gt;&lt;b&gt;Skills &lt;/b&gt;Acrobatics +14, Climb +19, Intimidate +16, Knowledge (planes) +15, Perception +24, Sense Motive +16, Stealth +14, Use Magic Device +16; &lt;b&gt;Racial Modifiers &lt;/b&gt;+8 Perception&lt;/h5&gt;&lt;h5&gt;&lt;b&gt;Languages &lt;/b&gt;Abyssal, Celestial,  Common, Draconic;  telepathy 100 ft.&lt;/h5&gt;&lt;/div&gt;&lt;hr/&gt;&lt;div&gt;&lt;h5&gt;&lt;b&gt;ECOLOGY&lt;/b&gt;&lt;/h5&gt;&lt;/div&gt;&lt;hr/&gt;&lt;div&gt;&lt;h5&gt;&lt;b&gt;Environment &lt;/b&gt; any (the Abyss)&lt;/h5&gt;&lt;h5&gt;&lt;b&gt;Organization &lt;/b&gt;solitary, pair, or slaver gang (3-6 kalavakuses plus 10-20 slaves)&lt;/h5&gt;&lt;h5&gt;&lt;b&gt;Treasure &lt;/b&gt;standard&lt;/h5&gt;&lt;/div&gt;&lt;hr/&gt;&lt;div&gt;&lt;h5&gt;&lt;b&gt;SPECIAL ABILITIES&lt;/b&gt;&lt;/h5&gt;&lt;/div&gt;&lt;hr/&gt;&lt;div&gt;&lt;h5&gt;&lt;b&gt;Enslave Soul (Su)&lt;/b&gt; A kalavakus can attempt to enslave the soul of any mortal creature within 60 feet as a swift action. The kalavakus must have line of sight to the target.  The target can resist this special attack with a DC 18 Will save, but is staggered for 1 round even if the save is successful. If the save is successful, the creature is immune to this ability for 24 hours. If the save is a failure, the target's soul is enslaved-this creature takes a -6 penalty on all attack rolls and saving throws against that kalavakus. If a creature with an enslaved soul is slain by that kalavakus, the soul immediately infuses the demon's body, affecting it with a &lt;i&gt;heal&lt;/i&gt; spell (CL 12th). A kalavakus can have only one mortal soul enslaved at a time-if it enslaves a second soul, the first is released. This is a mind-affecting death effect. The save DC is Charisma-based.  &lt;/h5&gt;&lt;h5&gt;&lt;b&gt;Horns (Ex)&lt;/b&gt; The kalavakus's numerous horns can easily catch weapons and yank them away from opponents. The demon gains a +4 racial bonus on all disarm attempts as a result.&lt;/h5&gt;&lt;/div&gt;&lt;br&gt;&lt;/br&gt;&lt;div&gt;&lt;h4&gt;&lt;p&gt;&lt;p&gt;Known to some as "horned demons," the kalavakus demons are hulking, muscled beasts. They work as slavers on the Abyss, sometimes as harem keepers or captains of the guard for a more powerful demon, and at other times as mercenaries who sell their captured victims for profit to anyone with the funds to pay.&lt;/p&gt;&lt;p&gt;A kalavakus is 7 feet tall and weighs 450 pounds. They form from the souls of evil mortals who were slavers in their mortal lives.&lt;/p&gt;&lt;/h4&gt;&lt;/div&gt;</t>
  </si>
  <si>
    <t>Omox</t>
  </si>
  <si>
    <t>darkvision 120 ft.; Perception +28</t>
  </si>
  <si>
    <t>28, touch 18, flat-footed 20</t>
  </si>
  <si>
    <t>(+7 Dex, +1 dodge, +10 natural)</t>
  </si>
  <si>
    <t>(13d10+91)</t>
  </si>
  <si>
    <t>Fort +15, Ref +13, Will +12</t>
  </si>
  <si>
    <t>acid, critical hits, disease, electricity, paralysis, poison, polymorph, sleep effects, stunning</t>
  </si>
  <si>
    <t>40 ft., climb 20 ft., swim 80 ft.</t>
  </si>
  <si>
    <t>2 slams +21 (1d6+8 plus 3d6 acid and grab)</t>
  </si>
  <si>
    <t>slime +20 (1d6 plus 3d6 acid and entangle)</t>
  </si>
  <si>
    <t>smothering</t>
  </si>
  <si>
    <t>Spell-Like Abilities (CL 12th; concentration +16)  At will-create water, greater teleport (self plus 50 lbs. of objects only), liquid leap (see below), telekinesis (DC 19)  3/day-gaseous form, control water, poison (DC 18), stinking cloud (DC 17)  1/day-acid fog, summon (level 4, 1 omox 30% or 1d4 babaus 60%)</t>
  </si>
  <si>
    <t>Str 26, Dex 25, Con 24, Int 15, Wis 19, Cha 18</t>
  </si>
  <si>
    <t>39 (can't be tripped)</t>
  </si>
  <si>
    <t>Combat Reflexes, Dodge, Improved Initiative, Lightning Reflexes, Mobility, Spring Attack, Vital Strike</t>
  </si>
  <si>
    <t>Acrobatics +23 (+27 jump), Climb +32, Escape Artist +23, Knowledge (dungeoneering) +18, Knowledge (planes) +18, Perception +28, Sense Motive +20, Stealth +23 (+33 when submerged), Swim +32</t>
  </si>
  <si>
    <t>+16 Escape Artist, +8 Perception, +10 Stealth when submerged</t>
  </si>
  <si>
    <t>amorphous, amphibious, compression</t>
  </si>
  <si>
    <t>solitary or clot (2-6)</t>
  </si>
  <si>
    <t>This rancid-smelling mound of animated ooze has about its shifting countenance the hideous shape of a half-melted man.</t>
  </si>
  <si>
    <t>Liquid Leap (Sp) As long as an omox is in contact with liquid, it can use dimension door as a swift action (CL 12th); its starting and ending points must be connected by a contiguous mass of liquid.  Slime (Su) An omox's nauseating body is composed of sticky, acidic slime. As an attack action, it can hurl a glob of slime (range increment 20 feet). Any creature that is struck by the glob must make a DC 23 Reflex save or become entangled for 1d6 rounds. The save DC is Constitution-based.  Smothering (Ex) An omox can use its grab ability against a creature of any size. When it grabs a foe, it attempts to flow over and into the victim's mouth and nose to smother it. Each round the omox maintains its grapple, its victim cannot breathe or speak. See page 445 of the Pathfinder RPG Core Rulebook for rules on how long a victim can hold its breath and the consequences of suffocation.</t>
  </si>
  <si>
    <t>Amorphous beings of living slime, these repulsive demons lurk in fetid pools and lakes of filth, eager to drown unwary passersby. When summoned to the Material Plane, omoxes typically guard places of sacred filth or waters watched over by cults of Jubilex, the demon lord with which these foul demons are most commonly associated.  A typical omox stands 7 feet tall and weighs 1,200 pounds. They form from the souls of those who destroyed beautiful things in life, or who befouled and desecrated objects of purity.</t>
  </si>
  <si>
    <t>&lt;link rel="stylesheet"href="PF.css"&gt;&lt;div&gt;&lt;h2&gt;Demon, Omox&lt;/h2&gt;&lt;h3&gt;&lt;i&gt;&lt;i&gt;This rancid-smelling mound of animated ooze has about its shifting countenance the hideous shape of a half-melted man.&lt;/i&gt;&lt;/i&gt;&lt;/h3&gt;&lt;br&gt;&lt;/br&gt;&lt;/div&gt;&lt;div class="heading"&gt;&lt;p class="alignleft"&gt;Omox&lt;/p&gt;&lt;p class="alignright"&gt;CR 12&lt;/p&gt;&lt;div style="clear: both;"&gt;&lt;/div&gt;&lt;/div&gt;&lt;div&gt;&lt;h5&gt;&lt;b&gt;XP &lt;/b&gt;19,200&lt;/h5&gt;&lt;h5&gt;CE Medium outsider (aquatic, chaotic, demon, evil, extraplanar)&lt;/h5&gt;&lt;h5&gt;&lt;b&gt;Init &lt;/b&gt;+11; &lt;b&gt;Senses &lt;/b&gt;darkvision 120 ft.; Perception +28&lt;/h5&gt;&lt;/div&gt;&lt;hr/&gt;&lt;div&gt;&lt;h5&gt;&lt;b&gt;DEFENSE&lt;/b&gt;&lt;/h5&gt;&lt;/div&gt;&lt;hr/&gt;&lt;div&gt;&lt;h5&gt;&lt;b&gt;AC &lt;/b&gt;28, touch 18, flat-footed 20 (+7 Dex, +1 dodge, +10 natural)&lt;/h5&gt;&lt;h5&gt;&lt;b&gt;hp &lt;/b&gt;162 (13d10+91)&lt;/h5&gt;&lt;h5&gt;&lt;b&gt;Fort &lt;/b&gt;+15, &lt;b&gt;Ref &lt;/b&gt;+13, &lt;b&gt;Will &lt;/b&gt;+12&lt;/h5&gt;&lt;h5&gt;&lt;b&gt;DR &lt;/b&gt;10/good; &lt;b&gt;Immune &lt;/b&gt;acid, critical hits, disease, electricity, paralysis, &lt;i&gt;poison&lt;/i&gt;, polymorph, sleep effects, stunning; &lt;b&gt;Resist &lt;/b&gt;cold 10, fire 10; &lt;b&gt;SR &lt;/b&gt;23&lt;/h5&gt;&lt;/div&gt;&lt;hr/&gt;&lt;div&gt;&lt;h5&gt;&lt;b&gt;OFFENSE&lt;/b&gt;&lt;/h5&gt;&lt;/div&gt;&lt;hr/&gt;&lt;div&gt;&lt;h5&gt;&lt;b&gt;Spd &lt;/b&gt;40 ft., climb 20 ft., swim 80 ft.&lt;/h5&gt;&lt;h5&gt;&lt;b&gt;Melee &lt;/b&gt;2 slams +21 (1d6+8 plus 3d6 acid and grab)&lt;/h5&gt;&lt;h5&gt;&lt;b&gt;Ranged &lt;/b&gt;slime +20 (1d6 plus 3d6 acid and entangle)&lt;/h5&gt;&lt;h5&gt;&lt;b&gt;Space &lt;/b&gt;5 ft.; &lt;b&gt;Reach &lt;/b&gt;5 ft.&lt;/h5&gt;&lt;h5&gt;&lt;b&gt;Special Attacks &lt;/b&gt;smothering&lt;/h5&gt;&lt;h5&gt;&lt;b&gt;Spell-Like Abilities&lt;/b&gt; (CL 12th; concentration +16)&lt;/br&gt;At will&amp;mdash;&lt;i&gt;create water&lt;/i&gt;, &lt;i&gt;greater teleport&lt;/i&gt; (self plus 50 lbs. of objects only), &lt;i&gt;liquid leap&lt;/i&gt; (see below), &lt;i&gt;telekinesis&lt;/i&gt; (DC 19)&lt;/br&gt;3/day&amp;mdash;&lt;i&gt;gaseous form&lt;/i&gt;, &lt;i&gt;control water&lt;/i&gt;, &lt;i&gt;poison&lt;/i&gt; (DC 18), &lt;i&gt;stinking cloud&lt;/i&gt; (DC 17)&lt;/br&gt;1/day&amp;mdash;&lt;i&gt;acid fog&lt;/i&gt;, summon (level 4, 1 omox 30% or 1d4 babaus 60%)&lt;/h5&gt;&lt;/h5&gt;&lt;/div&gt;&lt;hr/&gt;&lt;div&gt;&lt;h5&gt;&lt;b&gt;STATISTICS&lt;/b&gt;&lt;/h5&gt;&lt;/div&gt;&lt;hr/&gt;&lt;div&gt;&lt;h5&gt;&lt;b&gt;Str &lt;/b&gt;26, &lt;b&gt;Dex &lt;/b&gt;25, &lt;b&gt;Con &lt;/b&gt;24, &lt;b&gt;Int &lt;/b&gt; 15, &lt;b&gt;Wis &lt;/b&gt;19, &lt;b&gt;Cha &lt;/b&gt;18&lt;/h5&gt;&lt;h5&gt;&lt;b&gt;Base Atk &lt;/b&gt;+13; &lt;b&gt;CMB &lt;/b&gt;+21; &lt;b&gt;CMD &lt;/b&gt;39 (can't be tripped)&lt;/h5&gt;&lt;h5&gt;&lt;b&gt;Feats &lt;/b&gt;Combat Reflexes, Dodge, Improved Initiative, Lightning Reflexes, Mobility, Spring Attack, Vital Strike&lt;/h5&gt;&lt;h5&gt;&lt;b&gt;Skills &lt;/b&gt;Acrobatics +23 (+27 jump), Climb +32, Escape Artist +23, Knowledge (dungeoneering) +18, Knowledge (planes) +18, Perception +28, Sense Motive +20, Stealth +23 (+33 when submerged), Swim +32; &lt;b&gt;Racial Modifiers &lt;/b&gt;+16 Escape Artist, +8 Perception, +10 Stealth when submerged&lt;/h5&gt;&lt;h5&gt;&lt;b&gt;Languages &lt;/b&gt;Abyssal, Celestial, Draconic; telepathy 100 ft.&lt;/h5&gt;&lt;h5&gt;&lt;b&gt;SQ &lt;/b&gt;amorphous, amphibious, compression&lt;/h5&gt;&lt;/div&gt;&lt;hr/&gt;&lt;div&gt;&lt;h5&gt;&lt;b&gt;ECOLOGY&lt;/b&gt;&lt;/h5&gt;&lt;/div&gt;&lt;hr/&gt;&lt;div&gt;&lt;h5&gt;&lt;b&gt;Environment &lt;/b&gt; any (the Abyss)&lt;/h5&gt;&lt;h5&gt;&lt;b&gt;Organization &lt;/b&gt;solitary or clot (2-6)&lt;/h5&gt;&lt;h5&gt;&lt;b&gt;Treasure &lt;/b&gt;standard&lt;/h5&gt;&lt;/div&gt;&lt;hr/&gt;&lt;div&gt;&lt;h5&gt;&lt;b&gt;SPECIAL ABILITIES&lt;/b&gt;&lt;/h5&gt;&lt;/div&gt;&lt;hr/&gt;&lt;div&gt;&lt;h5&gt;&lt;b&gt;Liquid Leap (Sp)&lt;/b&gt; As long as an omox is in contact with liquid, it can use &lt;i&gt;dimension door&lt;/i&gt; as a swift action (CL 12th); its starting and ending points must be connected by a contiguous mass of liquid.  &lt;/h5&gt;&lt;h5&gt;&lt;b&gt;Slime (Su)&lt;/b&gt; An omox's nauseating body is composed of sticky, acidic slime. As an attack action, it can hurl a glob of slime (range increment 20 feet). Any creature that is struck by the glob must make a DC 23 Reflex save or become entangled for 1d6 rounds. The save DC is Constitution-based.  &lt;/h5&gt;&lt;h5&gt;&lt;b&gt;Smothering (Ex)&lt;/b&gt; An omox can use its grab ability against a creature of any size. When it grabs a foe, it attempts to flow over and into the victim's mouth and nose to smother it. Each round the omox maintains its grapple, its victim cannot breathe or speak. See page 445 of the &lt;i&gt;Pathfinder RPG Core Rulebook&lt;/i&gt; for rules on how long a victim can hold its breath and the consequences of suffocation.&lt;/h5&gt;&lt;/div&gt;&lt;br&gt;&lt;/br&gt;&lt;div&gt;&lt;h4&gt;&lt;p&gt;&lt;p&gt;Amorphous beings of living slime, these repulsive demons lurk in fetid pools and lakes of filth, eager to drown unwary passersby. When summoned to the Material Plane, omoxes typically guard places of sacred filth or waters watched over by cults of Jubilex, the demon lord with which these foul demons are most commonly associated.&lt;/p&gt;&lt;p&gt;A typical omox stands 7 feet tall and weighs 1,200 pounds. They form from the souls of those who destroyed beautiful things in life, or who befouled and desecrated objects of purity.&lt;/p&gt;&lt;/h4&gt;&lt;/div&gt;</t>
  </si>
  <si>
    <t>Shemhazian</t>
  </si>
  <si>
    <t>darkvision 60 ft., detect good, scent, true seeing;  Perception +36</t>
  </si>
  <si>
    <t>31, touch 11, flat-footed 26</t>
  </si>
  <si>
    <t>(+4 Dex, +1 dodge, +20 natural, -4 size)</t>
  </si>
  <si>
    <t>(17d10+153)</t>
  </si>
  <si>
    <t>Fort +19, Ref +11, Will +18</t>
  </si>
  <si>
    <t>40 ft., climb 20 ft., fly 60 ft. (good)</t>
  </si>
  <si>
    <t>bite +25 (2d6+12 plus 2d4 Strength drain), 2 claws +25  (2d6+12), 2 pincers +23 (1d12+6), tail slap +23 (2d6+6)</t>
  </si>
  <si>
    <t>20 ft. (30 ft. with tail slap)</t>
  </si>
  <si>
    <t>paralyzing gaze, rend (2 claws, 2d6+18)</t>
  </si>
  <si>
    <t>Spell-Like Abilities (CL 15th; concentration +18)  Constant-detect good, fly, true seeing At will-greater teleport (self plus 50 lbs. of objects only), invisibility, telekinesis (DC 18)  3/day-clairaudience/clairvoyance, mass inflict serious wounds (DC 20), prying eyes  1/day-blasphemy (DC 20), summon (level 5, 1 shemhazian 30% or 1d4 vrocks 60%)</t>
  </si>
  <si>
    <t>Str 35, Dex 19, Con 29, Int 10, Wis 26,  Cha 16</t>
  </si>
  <si>
    <t>Awesome Blow, Combat Reflexes, Dodge, Improved Bull Rush, Improved Vital Strike, Lightning Reflexes, Multiattack, Power Attack, Vital Strike</t>
  </si>
  <si>
    <t>Bluff +23, Climb +20, Fly +2, Heal +28, Intimidate +23, Knowledge (religion) +20, Perception +36, Sense Motive +28</t>
  </si>
  <si>
    <t>Abyssal, Celestial,  Draconic; telepathy 100 ft.</t>
  </si>
  <si>
    <t>This enormous, bestial demon combines the worst aspects of a bear, a mantis, a wolf, and a reptilian humanoid.</t>
  </si>
  <si>
    <t>Paralyzing Gaze (Su) Paralysis for 1 round, 30 feet, Fortitude DC 21 negates. Evil creatures are immune to this effect. The save DC is Charisma-based.  Strength Drain (Su) A shemhazian demon deals 2d4 points of Strength drain with each successful bite. A DC 27 Fortitude save reduces this amount to 1d4 points of Strength damage.  The save DC is Constitution-based.</t>
  </si>
  <si>
    <t>Although nearly all the horrors of the Abyss prey upon one another in an endless, eternal bloodbath, shemhazians are predators among predators. They are more intimidating and physically powerful than most demons, combining the features of numerous insectile and bestial hunters into one massive, deadly form. Although they don't require sustenance, shemhazians take perverse delight in mutilating and eating their victims.  A shemhazian stands 35 feet tall and weighs 12,000 pounds. They form from the sinful souls of torturers and those who enjoyed mutilating living victims to death.</t>
  </si>
  <si>
    <t>&lt;link rel="stylesheet"href="PF.css"&gt;&lt;div&gt;&lt;h2&gt;Demon, Shemhazian&lt;/h2&gt;&lt;h3&gt;&lt;i&gt;This enormous, bestial demon combines the worst aspects of a bear, a mantis, a wolf, and a reptilian humanoid.&lt;/i&gt;&lt;/h3&gt;&lt;br&gt;&lt;/br&gt;&lt;/div&gt;&lt;div class="heading"&gt;&lt;p class="alignleft"&gt;Shemhazian&lt;/p&gt;&lt;p class="alignright"&gt;CR 16&lt;/p&gt;&lt;div style="clear: both;"&gt;&lt;/div&gt;&lt;/div&gt;&lt;div&gt;&lt;h5&gt;&lt;b&gt;XP &lt;/b&gt;76,800&lt;/h5&gt;&lt;h5&gt;CE Gargantuan outsider (chaotic, demon, evil, extraplanar)&lt;/h5&gt;&lt;h5&gt;&lt;b&gt;Init &lt;/b&gt;+4; &lt;b&gt;Senses &lt;/b&gt;darkvision 60 ft., &lt;i&gt;detect good&lt;/i&gt;, scent, &lt;i&gt;true&lt;/i&gt; seeing;  Perception +36&lt;/h5&gt;&lt;/div&gt;&lt;hr/&gt;&lt;div&gt;&lt;h5&gt;&lt;b&gt;DEFENSE&lt;/b&gt;&lt;/h5&gt;&lt;/div&gt;&lt;hr/&gt;&lt;div&gt;&lt;h5&gt;&lt;b&gt;AC &lt;/b&gt;31, touch 11, flat-footed 26 (+4 Dex, +1 dodge, +20 natural, -4 size)&lt;/h5&gt;&lt;h5&gt;&lt;b&gt;hp &lt;/b&gt;246 (17d10+153)&lt;/h5&gt;&lt;h5&gt;&lt;b&gt;Fort &lt;/b&gt;+19, &lt;b&gt;Ref &lt;/b&gt;+11, &lt;b&gt;Will &lt;/b&gt;+18&lt;/h5&gt;&lt;h5&gt;&lt;b&gt;DR &lt;/b&gt;10/cold iron and good; &lt;b&gt;Immune &lt;/b&gt;electricity, poison; &lt;b&gt;Resist &lt;/b&gt;acid 10, cold 10, fire 10; &lt;b&gt;SR &lt;/b&gt;27&lt;/h5&gt;&lt;/div&gt;&lt;hr/&gt;&lt;div&gt;&lt;h5&gt;&lt;b&gt;OFFENSE&lt;/b&gt;&lt;/h5&gt;&lt;/div&gt;&lt;hr/&gt;&lt;div&gt;&lt;h5&gt;&lt;b&gt;Spd &lt;/b&gt;40 ft., climb 20 ft., &lt;i&gt;fly&lt;/i&gt; 60 ft. (good)&lt;/h5&gt;&lt;h5&gt;&lt;b&gt;Melee &lt;/b&gt;bite +25 (2d6+12 plus 2d4 Strength drain), 2 claws +25  (2d6+12), 2 pincers +23 (1d12+6), tail slap +23 (2d6+6)&lt;/h5&gt;&lt;h5&gt;&lt;b&gt;Space &lt;/b&gt;20 ft.; &lt;b&gt;Reach &lt;/b&gt;20 ft. (30 ft. with tail slap)&lt;/h5&gt;&lt;h5&gt;&lt;b&gt;Special Attacks &lt;/b&gt;paralyzing gaze, rend (2 claws, 2d6+18)&lt;/h5&gt;&lt;h5&gt;&lt;b&gt;Spell-Like Abilities&lt;/b&gt; (CL 15th; concentration +18)&lt;/br&gt;Constant&amp;mdash;&lt;i&gt;detect good&lt;/i&gt;, &lt;i&gt;fly&lt;/i&gt;, &lt;i&gt;true&lt;/i&gt; seeing &lt;/br&gt;At will&amp;mdash;&lt;i&gt;greater teleport&lt;/i&gt; (self plus 50 lbs. of objects only), &lt;i&gt;invisibility&lt;/i&gt;, &lt;i&gt;telekinesis&lt;/i&gt; (DC 18)&lt;/br&gt;3/day&amp;mdash;&lt;i&gt;clairaudience/clairvoyance&lt;/i&gt;, &lt;i&gt;mass inflict serious wounds&lt;/i&gt; (DC 20), &lt;i&gt;prying eyes&lt;/i&gt;&lt;/br&gt;1/day&amp;mdash;&lt;i&gt;blasphemy&lt;/i&gt; (DC 20), summon (level 5, 1 shemhazian 30% or 1d4 vrocks 60%)&lt;/h5&gt;&lt;/h5&gt;&lt;/div&gt;&lt;hr/&gt;&lt;div&gt;&lt;h5&gt;&lt;b&gt;STATISTICS&lt;/b&gt;&lt;/h5&gt;&lt;/div&gt;&lt;hr/&gt;&lt;div&gt;&lt;h5&gt;&lt;b&gt;Str &lt;/b&gt;35, &lt;b&gt;Dex &lt;/b&gt;19, &lt;b&gt;Con &lt;/b&gt;29, &lt;b&gt;Int &lt;/b&gt; 10, &lt;b&gt;Wis &lt;/b&gt;26,  &lt;b&gt;Cha &lt;/b&gt;16&lt;/h5&gt;&lt;h5&gt;&lt;b&gt;Base Atk &lt;/b&gt;+17; &lt;b&gt;CMB &lt;/b&gt;+33; &lt;b&gt;CMD &lt;/b&gt;48&lt;/h5&gt;&lt;h5&gt;&lt;b&gt;Feats &lt;/b&gt;Awesome Blow, Combat Reflexes, Dodge, Improved Bull Rush, Improved Vital Strike, Lightning Reflexes, Multiattack, Power Attack, Vital Strike&lt;/h5&gt;&lt;h5&gt;&lt;b&gt;Skills &lt;/b&gt;Bluff +23, Climb +20, Fly +2, Heal +28, Intimidate +23, Knowledge (religion) +20, Perception +36, Sense Motive +28; &lt;b&gt;Racial Modifiers &lt;/b&gt;+8 Perception&lt;/h5&gt;&lt;h5&gt;&lt;b&gt;Languages &lt;/b&gt;Abyssal, Celestial,  Draconic; telepathy 100 ft.&lt;/h5&gt;&lt;/div&gt;&lt;hr/&gt;&lt;div&gt;&lt;h5&gt;&lt;b&gt;ECOLOGY&lt;/b&gt;&lt;/h5&gt;&lt;/div&gt;&lt;hr/&gt;&lt;div&gt;&lt;h5&gt;&lt;b&gt;Environment &lt;/b&gt; any (the Abyss)&lt;/h5&gt;&lt;h5&gt;&lt;b&gt;Organization &lt;/b&gt;solitary&lt;/h5&gt;&lt;h5&gt;&lt;b&gt;Treasure &lt;/b&gt;standard&lt;/h5&gt;&lt;/div&gt;&lt;hr/&gt;&lt;div&gt;&lt;h5&gt;&lt;b&gt;SPECIAL ABILITIES&lt;/b&gt;&lt;/h5&gt;&lt;/div&gt;&lt;hr/&gt;&lt;div&gt;&lt;h5&gt;&lt;b&gt;Paralyzing Gaze (Su)&lt;/b&gt; Paralysis for 1 round, 30 feet, Fortitude DC 21 negates. Evil creatures are immune to this effect. The save DC is Charisma-based.  &lt;/h5&gt;&lt;h5&gt;&lt;b&gt;Strength Drain (Su)&lt;/b&gt; A shemhazian demon deals 2d4 points of Strength drain with each successful bite. A DC 27 Fortitude save reduces this amount to 1d4 points of Strength damage.  The save DC is Constitution-based.&lt;/h5&gt;&lt;/div&gt;&lt;br&gt;&lt;/br&gt;&lt;div&gt;&lt;h4&gt;&lt;p&gt;&lt;p&gt;Although nearly all the horrors of the Abyss prey upon one another in an endless, eternal bloodbath, shemhazians are predators among predators. They are more intimidating and physically powerful than most demons, combining the features of numerous insectile and bestial hunters into one massive, deadly form. Although they don't require sustenance, shemhazians take perverse delight in mutilating and eating their victims.&lt;/p&gt;&lt;p&gt;A shemhazian stands 35 feet tall and weighs 12,000 pounds. They form from the sinful souls of torturers and those who enjoyed mutilating living victims to death.&lt;/p&gt;&lt;/h4&gt;&lt;/div&gt;</t>
  </si>
  <si>
    <t>Vrolikai</t>
  </si>
  <si>
    <t>darkvision 120 ft., low-light vision, true seeing; Perception +36</t>
  </si>
  <si>
    <t>35, touch 16, flat-footed 28</t>
  </si>
  <si>
    <t>(+6 Dex, +1 dodge, +19 natural, -1 size)</t>
  </si>
  <si>
    <t>(19d10+228)</t>
  </si>
  <si>
    <t>Fort +18, Ref +17, Will +17</t>
  </si>
  <si>
    <t>death effects, electricity, poison</t>
  </si>
  <si>
    <t>40 ft., fly 60 ft. (perfect)</t>
  </si>
  <si>
    <t>+1 black flame knife +29/+24/+19/+14 (1d6+11/19-20 plus energy drain), 3 +1 black flame knives +29 (1d6+6/19-20 plus energy drain), bite +23 (1d8+5), sting +23 (1d6+5 plus madness) or bite +28 (1d8+10), 4 claws +28 (1d6+10), sting +28 (1d6+10 plus madness)</t>
  </si>
  <si>
    <t>black flame knives, death-stealing gaze, multiweapon mastery</t>
  </si>
  <si>
    <t>Spell-Like Abilities (CL 19th; concentration +27)  Constant-true seeing   At Will-deeper darkness, enervation, greater teleport (self plus 50 lbs. of objects only), telekinesis (DC 23)   3/day-quickened enervation, regenerate, silence (DC 20), vampiric touch   1/day-mass hold monster (DC 27), summon (level 6, 1 marilith 50% or 1d4 glabrezus 75%), symbol of death (DC 26)</t>
  </si>
  <si>
    <t>Str 30, Dex 23, Con 35, Int 22, Wis 23, Cha 26</t>
  </si>
  <si>
    <t>Cleave, Combat Expertise, Dodge, Flyby Attack, Improved Initiative, Improved Vital Strike, Mobility, Power Attack, Quicken Spell-Like Ability (enervation), Vital Strike</t>
  </si>
  <si>
    <t>Acrobatics +25 (+29 jump), Bluff +30, Fly +34, Intimidate +27, Knowledge (arcana) +25, Knowledge (planes) +28, Perception +36, Sense Motive +28, Spellcraft +25, Stealth +24 (+32 in shadowy areas), Survival +25, Use Magic Device +27</t>
  </si>
  <si>
    <t>This black-skinned, bat-winged demon has four arms; a long, thin tail; and a leering, fanged face with dead, white eyes.</t>
  </si>
  <si>
    <t>Black Flame Knives (Su) A vrolikai can manifest daggers made of crystallized black flames in each of its four hands as a free action. These weapons function as +1 daggers that bestow one permanent negative level on a successful hit. A DC 27 Fortitude negates the negative level, although on a critical hit, no save is allowed. The save DC is Charisma-based.  Death-Stealing Gaze (Su) 1 permanent negative level, 30 ft., Fort DC 27 negates. Creatures slain by these negative levels become juju zombies (see page 291) under the vrolikai's control. The save DC is Charisma-based.  Madness (Su) A creature stung by a vrolikai's tail must make a DC 27 Will save to resist taking 1d6 points of Charisma drain and becoming confused for 1d4 rounds. On a successful save, the victim is instead staggered for 1d4 rounds as strange visions assault its mind. This is a mind-affecting effect. The save DC is Charisma-based.  Multiweapon Mastery (Ex) A vrolikai never takes penalties on its attack roll when fighting with multiple weapons.</t>
  </si>
  <si>
    <t>A vrolikai is 14 feet tall but weighs only 500 pounds. Unlike other demons, it does not form from a sinful soul-it instead manifests from a nabasu demon that returns to the Abyss after growing to maturity on the Material Plane. Not all nabasus survive this transformation, but those who do become powerful indeed-vrolikai usually rule large regions of unclaimed Abyssal land, and often serve as assassins or ambassadors to demon lords in need of an agent in a distant realm.</t>
  </si>
  <si>
    <t>&lt;link rel="stylesheet"href="PF.css"&gt;&lt;div&gt;&lt;h2&gt;Demon, Vrolikai&lt;/h2&gt;&lt;h3&gt;&lt;i&gt;This black-skinned, bat-winged demon has four arms; a long, thin tail; and a leering, fanged face with dead, white eyes.&lt;/i&gt;&lt;/h3&gt;&lt;br&gt;&lt;/div&gt;&lt;div class="heading"&gt;&lt;p class="alignleft"&gt;Vrolikai&lt;/p&gt;&lt;p class="alignright"&gt;CR 19&lt;/p&gt;&lt;div style="clear: both;"&gt;&lt;/div&gt;&lt;/div&gt;&lt;div&gt;&lt;h5&gt;&lt;b&gt;XP &lt;/b&gt;204,800&lt;/h5&gt;&lt;h5&gt;CE Large outsider (chaotic, demon, evil, extraplanar)&lt;/h5&gt;&lt;h5&gt;&lt;b&gt;Init &lt;/b&gt;+10; &lt;b&gt;Senses &lt;/b&gt;darkvision 120 ft., low-light vision, &lt;i&gt;true seeing&lt;/i&gt;; Perception +36&lt;/h5&gt;&lt;/div&gt;&lt;hr/&gt;&lt;div&gt;&lt;h5&gt;&lt;b&gt;DEFENSE&lt;/b&gt;&lt;/h5&gt;&lt;/div&gt;&lt;hr/&gt;&lt;div&gt;&lt;h5&gt;&lt;b&gt;AC &lt;/b&gt;35, touch 16, flat-footed 28 (+6 Dex, +1 dodge, +19 natural, -1 size)&lt;/h5&gt;&lt;h5&gt;&lt;b&gt;hp &lt;/b&gt;332 (19d10+228)&lt;/h5&gt;&lt;h5&gt;&lt;b&gt;Fort &lt;/b&gt;+18, &lt;b&gt;Ref &lt;/b&gt;+17, &lt;b&gt;Will &lt;/b&gt;+17&lt;/h5&gt;&lt;h5&gt;&lt;b&gt;DR &lt;/b&gt;15/cold iron and good; &lt;b&gt;Immune &lt;/b&gt;death effects, electricity, poison; &lt;b&gt;Resist &lt;/b&gt;acid 10, cold 10, fire 10; &lt;b&gt;SR &lt;/b&gt;30&lt;/h5&gt;&lt;/div&gt;&lt;hr/&gt;&lt;div&gt;&lt;h5&gt;&lt;b&gt;OFFENSE&lt;/b&gt;&lt;/h5&gt;&lt;/div&gt;&lt;hr/&gt;&lt;div&gt;&lt;h5&gt;&lt;b&gt;Spd &lt;/b&gt;40 ft., fly 60 ft. (perfect)&lt;/h5&gt;&lt;h5&gt;&lt;b&gt;Melee &lt;/b&gt;&lt;i&gt;&lt;i&gt;+1 black flame knife&lt;/i&gt;&lt;/i&gt; +29/+24/+19/+14 (1d6+11/19-20 plus energy drain), 3 &lt;i&gt;+1 black flame knives&lt;/i&gt; +29 (1d6+6/19-20 plus energy drain), bite +23 (1d8+5), sting +23 (1d6+5 plus madness) or &lt;/br&gt;bite +28 (1d8+10), 4 claws +28 (1d6+10), sting +28 (1d6+10 plus madness)&lt;/h5&gt;&lt;h5&gt;&lt;b&gt;Space &lt;/b&gt;10 ft.; &lt;b&gt;Reach &lt;/b&gt;10 ft.&lt;/h5&gt;&lt;h5&gt;&lt;b&gt;Special Attacks &lt;/b&gt;black flame knives, death-stealing gaze, multiweapon mastery&lt;/h5&gt;&lt;h5&gt;&lt;b&gt;Spell-Like Abilities&lt;/b&gt; (CL 19th; concentration +27)  &lt;/br&gt;Constant&amp;mdash;&lt;i&gt;true seeing&lt;/i&gt; &lt;/br&gt;At Will&amp;mdash;&lt;i&gt;deeper darkness&lt;/i&gt;, &lt;i&gt;enervation&lt;/i&gt;, &lt;i&gt;greater teleport&lt;/i&gt; (self plus 50 lbs. of objects only), &lt;i&gt;telekinesis&lt;/i&gt; (DC 23) &lt;/br&gt;3/day&amp;mdash;quickened &lt;i&gt;enervation&lt;/i&gt;, &lt;i&gt;regenerate&lt;/i&gt;, &lt;i&gt;silence&lt;/i&gt; (DC 20), &lt;i&gt;vampiric touch&lt;/i&gt; &lt;/br&gt;1/day&amp;mdash;&lt;i&gt;mass hold monster&lt;/i&gt; (DC 27), summon (level 6, 1 marilith 50% or 1d4 glabrezus 75%), &lt;i&gt;symbol of death&lt;/i&gt; (DC 26)&lt;/h5&gt;&lt;/h5&gt;&lt;/div&gt;&lt;hr/&gt;&lt;div&gt;&lt;h5&gt;&lt;b&gt;STATISTICS&lt;/b&gt;&lt;/h5&gt;&lt;/div&gt;&lt;hr/&gt;&lt;div&gt;&lt;h5&gt;&lt;b&gt;Str &lt;/b&gt;30, &lt;b&gt;Dex &lt;/b&gt;23, &lt;b&gt;Con &lt;/b&gt;35, &lt;b&gt;Int &lt;/b&gt; 22, &lt;b&gt;Wis &lt;/b&gt;23, &lt;b&gt;Cha &lt;/b&gt;26&lt;/h5&gt;&lt;h5&gt;&lt;b&gt;Base Atk &lt;/b&gt;+19; &lt;b&gt;CMB &lt;/b&gt;+30; &lt;b&gt;CMD &lt;/b&gt;47&lt;/h5&gt;&lt;h5&gt;&lt;b&gt;Feats &lt;/b&gt;Cleave, Combat Expertise, Dodge, Flyby Attack, Improved Initiative, Improved Vital Strike, Mobility, Power Attack, Quicken Spell-Like Ability (&lt;i&gt;enervation&lt;/i&gt;), Vital Strike&lt;/h5&gt;&lt;h5&gt;&lt;b&gt;Skills &lt;/b&gt;Acrobatics +25 (+29 jump), Bluff +30, Fly +34, Intimidate +27, Knowledge (arcana) +25, Knowledge (planes) +28, Perception +36, Sense Motive +28, Spellcraft +25, Stealth +24 (+32 in shadowy areas), Survival +25, Use Magic Device +27; &lt;b&gt;Racial Modifiers &lt;/b&gt;+8 Perception, +8 Stealth in shadowy areas&lt;/h5&gt;&lt;h5&gt;&lt;b&gt;Languages &lt;/b&gt;Abyssal, Celestial, Draconic; telepathy 100 ft.&lt;/h5&gt;&lt;/div&gt;&lt;hr/&gt;&lt;div&gt;&lt;h5&gt;&lt;b&gt;ECOLOGY&lt;/b&gt;&lt;/h5&gt;&lt;/div&gt;&lt;hr/&gt;&lt;div&gt;&lt;h5&gt;&lt;b&gt;Environment &lt;/b&gt; any (the Abyss)&lt;/h5&gt;&lt;h5&gt;&lt;b&gt;Organization &lt;/b&gt;solitary&lt;/h5&gt;&lt;h5&gt;&lt;b&gt;Treasure &lt;/b&gt;double&lt;/h5&gt;&lt;/div&gt;&lt;hr/&gt;&lt;div&gt;&lt;h5&gt;&lt;b&gt;SPECIAL ABILITIES&lt;/b&gt;&lt;/h5&gt;&lt;/div&gt;&lt;hr/&gt;&lt;div&gt;&lt;/h5&gt;&lt;h5&gt;&lt;b&gt;Black Flame Knives (Su)&lt;/b&gt; A vrolikai can manifest daggers made of crystallized black flames in each of its four hands as a free action. These weapons function as &lt;i&gt;+1 daggers&lt;/i&gt; that bestow one permanent negative level on a successful hit. A DC 27 Fortitude negates the negative level, although on a critical hit, no save is allowed. The save DC is Charisma-based.  &lt;/h5&gt;&lt;h5&gt;&lt;b&gt;Death-Stealing Gaze (Su)&lt;/b&gt; 1 permanent negative level, 30 ft., Fort DC 27 negates. Creatures slain by these negative levels become juju zombies (see page 291) under the vrolikai's control. The save DC is Charisma-based.  &lt;/h5&gt;&lt;h5&gt;&lt;b&gt;Madness (Su)&lt;/b&gt; A creature stung by a vrolikai's tail must make a DC 27 Will save to resist taking 1d6 points of Charisma drain and becoming confused for 1d4 rounds. On a successful save, the victim is instead staggered for 1d4 rounds as strange visions assault its mind. This is a mind-affecting effect. The save DC is Charisma-based.  &lt;/h5&gt;&lt;h5&gt;&lt;b&gt;Multiweapon Mastery (Ex)&lt;/b&gt; A vrolikai never takes penalties on its attack roll when fighting with multiple weapons.&lt;/h5&gt;&lt;/div&gt;&lt;br&gt;&lt;div&gt;&lt;h4&gt;&lt;p&gt;&lt;p&gt;A vrolikai is 14 feet tall but weighs only 500 pounds. Unlike other demons, it does not form from a sinful soul-it instead manifests from a nabasu demon that returns to the Abyss after growing to maturity on the Material Plane. Not all nabasus survive this transformation, but those who do become powerful indeed-vrolikai usually rule large regions of unclaimed Abyssal land, and often serve as assassins or ambassadors to demon lords in need of an agent in a distant realm.&lt;/p&gt;&lt;/h4&gt;&lt;/div&gt;</t>
  </si>
  <si>
    <t>Denizen of Leng</t>
  </si>
  <si>
    <t>planar fast healing 5</t>
  </si>
  <si>
    <t>Fort +11, Ref +11, Will +6</t>
  </si>
  <si>
    <t>no breath, unusual anatomy Immune poison</t>
  </si>
  <si>
    <t>cold 30, electricity 30</t>
  </si>
  <si>
    <t>bite +14 (1d6+2 plus 1d6 Dexterity drain),  2 claws +14 (1d4+2)</t>
  </si>
  <si>
    <t>sneak attack +5d6</t>
  </si>
  <si>
    <t>Spell-Like Abilities (CL 10th; concentration +15)  Constant-tongues  3/day-detect thoughts (DC 17), hypnotic pattern (DC 17), levitate, minor image (DC 17)  1/day-locate object, plane shift (DC 20, self only)</t>
  </si>
  <si>
    <t>Str 14, Dex 18, Con 19, Int 18,  Wis 17, Cha 21</t>
  </si>
  <si>
    <t>Deceitful, Dodge, Mobility, Persuasive, Weapon Finesse</t>
  </si>
  <si>
    <t>Bluff +22, Diplomacy +7, Disable Device +14, Disguise +12 (+16 as humanoid), Intimidate +12, Knowledge (any one) +17, Perception +16, Profession (sailor) +8, Sense Motive +16, Sleight of Hand +17, Spellcraft +12, Stealth +17, Use Magic Device +18</t>
  </si>
  <si>
    <t>+4 Disguise when disguised as a Medium humanoid</t>
  </si>
  <si>
    <t>Aklo; tongues</t>
  </si>
  <si>
    <t>solitary, gang (2-5), or crew (6-15)</t>
  </si>
  <si>
    <t>double (500 to 2,000 gp in rubies, other treasure)</t>
  </si>
  <si>
    <t>Shrouded in tattered leather robes, this strange humanoid looks more alien and horrific the more one studies its twitching visage.</t>
  </si>
  <si>
    <t>Dexterity Drain (Su) The otherworldly teeth and tongues of a denizen of Leng deal 1d6 points of Dexterity drain with a bite. Constructs, elementals, and other creatures that do not possess flesh are immune to this effect. A successful DC 19 Fortitude save reduces the Dexterity drain to 1 point. The save DC is Constitution-based.  Planar Fast Healing (Su) A denizen of Leng maintains a connection to Leng at all times, and when away from Leng, it has fast healing 5. It loses this ability on Leng or in areas where planar connections do not function. If killed, a denizen's body dissolves into nothingness in 1d4 rounds, leaving behind its equipment. A slain denizen reforms in Leng, similar to a slain summoned creature; it can only be permanently killed if its fast healing is negated.  Unusual Anatomy (Ex) A denizen's internal anatomy varies from individual to individual, and has a 50% chance to treat any critical hit or sneak attack against it as a normal hit.</t>
  </si>
  <si>
    <t>These eerie denizens travel the universe from their strange homeland of Leng, walking uncontested only when they disguise themselves as humans by wearing loose-fitting robes and wrappings about the head and face. Under these disguises, they have horned brows, clawed fingers, mouths full of tentacles, and crooked goatish legs with cloven hooves.  Many scholars have argued over where the otherworldly realm of Leng lies- some believe it can be found among the Outer Planes, while others are convinced it can only be reached via a dimension of dreams. The denizens of Leng can travel to other planes freely, and often do so in strange, black ships, constantly seeking new breeds of slaves or trading rubies for unusual services or magical treasures.  At other times, their visits are much more violent, focusing on abducting victims for use as slaves or worse. On Leng, these denizens have long fought a war against that realm's monstrous spiders, a war that sometimes spills over into other worlds.  A denizen of Leng weighs 200 pounds and stands roughly 5-1/2 feet tall.</t>
  </si>
  <si>
    <t>&lt;link rel="stylesheet"href="PF.css"&gt;&lt;div&gt;&lt;h2&gt;Denizen of Leng&lt;/h2&gt;&lt;h3&gt;&lt;i&gt;Shrouded in tattered leather robes, this strange humanoid looks more alien and horrific the more one studies its twitching visage.&lt;/i&gt;&lt;/h3&gt;&lt;br&gt;&lt;/br&gt;&lt;/div&gt;&lt;div class="heading"&gt;&lt;p class="alignleft"&gt;Denizen of Leng&lt;/p&gt;&lt;p class="alignright"&gt;CR 8&lt;/p&gt;&lt;div style="clear: both;"&gt;&lt;/div&gt;&lt;/div&gt;&lt;div&gt;&lt;h5&gt;&lt;b&gt;XP &lt;/b&gt;4,800&lt;/h5&gt;&lt;h5&gt;CE Medium outsider (chaotic, evil, extraplanar)&lt;/h5&gt;&lt;h5&gt;&lt;b&gt;Init &lt;/b&gt;+4; &lt;b&gt;Senses &lt;/b&gt;darkvision 60 ft.; Perception +16&lt;/h5&gt;&lt;/div&gt;&lt;hr/&gt;&lt;div&gt;&lt;h5&gt;&lt;b&gt;DEFENSE&lt;/b&gt;&lt;/h5&gt;&lt;/div&gt;&lt;hr/&gt;&lt;div&gt;&lt;h5&gt;&lt;b&gt;AC &lt;/b&gt;21, touch 15, flat-footed 16 (+4 Dex, +1 dodge, +6 natural)&lt;/h5&gt;&lt;h5&gt;&lt;b&gt;hp &lt;/b&gt;95 (10d10+40); planar fast healing 5&lt;/h5&gt;&lt;h5&gt;&lt;b&gt;Fort &lt;/b&gt;+11, &lt;b&gt;Ref &lt;/b&gt;+11, &lt;b&gt;Will &lt;/b&gt;+6&lt;/h5&gt;&lt;h5&gt;&lt;b&gt;Defensive Abilities &lt;/b&gt;no breath, unusual anatomy Immune poison; &lt;b&gt;Resist &lt;/b&gt;cold 30, electricity 30; &lt;b&gt;SR &lt;/b&gt;19&lt;/h5&gt;&lt;/div&gt;&lt;hr/&gt;&lt;div&gt;&lt;h5&gt;&lt;b&gt;OFFENSE&lt;/b&gt;&lt;/h5&gt;&lt;/div&gt;&lt;hr/&gt;&lt;div&gt;&lt;h5&gt;&lt;b&gt;Spd &lt;/b&gt;40 ft.&lt;/h5&gt;&lt;h5&gt;&lt;b&gt;Melee &lt;/b&gt;bite +14 (1d6+2 plus 1d6 Dexterity drain),  2 claws +14 (1d4+2)&lt;/h5&gt;&lt;h5&gt;&lt;b&gt;Space &lt;/b&gt;5 ft.; &lt;b&gt;Reach &lt;/b&gt;5 ft.&lt;/h5&gt;&lt;h5&gt;&lt;b&gt;Special Attacks &lt;/b&gt;sneak attack +5d6&lt;/h5&gt;&lt;h5&gt;&lt;b&gt;Spell-Like Abilities&lt;/b&gt; (CL 10th; concentration +15)&lt;/br&gt;Constant&amp;mdash;&lt;i&gt;tongues&lt;/i&gt;&lt;/br&gt;3/day&amp;mdash;&lt;i&gt;detect thoughts&lt;/i&gt; (DC 17), &lt;i&gt;hypnotic pattern&lt;/i&gt; (DC 17), &lt;i&gt;levitate&lt;/i&gt;, &lt;i&gt;minor image&lt;/i&gt; (DC 17)&lt;/br&gt;1/day&amp;mdash;&lt;i&gt;locate object&lt;/i&gt;, &lt;i&gt;plane shift&lt;/i&gt; (DC 20, self only)&lt;/h5&gt;&lt;/h5&gt;&lt;/div&gt;&lt;hr/&gt;&lt;div&gt;&lt;h5&gt;&lt;b&gt;STATISTICS&lt;/b&gt;&lt;/h5&gt;&lt;/div&gt;&lt;hr/&gt;&lt;div&gt;&lt;h5&gt;&lt;b&gt;Str &lt;/b&gt;14, &lt;b&gt;Dex &lt;/b&gt;18, &lt;b&gt;Con &lt;/b&gt;19, &lt;b&gt;Int &lt;/b&gt; 18,  &lt;b&gt;Wis &lt;/b&gt;17, &lt;b&gt;Cha &lt;/b&gt;21&lt;/h5&gt;&lt;h5&gt;&lt;b&gt;Base Atk &lt;/b&gt;+10; &lt;b&gt;CMB &lt;/b&gt;+12; &lt;b&gt;CMD &lt;/b&gt;27&lt;/h5&gt;&lt;h5&gt;&lt;b&gt;Feats &lt;/b&gt;Deceitful, Dodge, Mobility, Persuasive, Weapon Finesse&lt;/h5&gt;&lt;h5&gt;&lt;b&gt;Skills &lt;/b&gt;Bluff +22, Diplomacy +7, Disable Device +14, Disguise +12 (+16 as humanoid), Intimidate +12, Knowledge (any one) +17, Perception +16, Profession (sailor) +8, Sense Motive +16, Sleight of Hand +17, Spellcraft +12, Stealth +17, Use Magic Device +18; &lt;b&gt;Racial Modifiers &lt;/b&gt;+4 Disguise when disguised as a Medium humanoid&lt;/h5&gt;&lt;h5&gt;&lt;b&gt;Languages &lt;/b&gt;Aklo; &lt;i&gt;tongues&lt;/i&gt;&lt;/h5&gt;&lt;/div&gt;&lt;hr/&gt;&lt;div&gt;&lt;h5&gt;&lt;b&gt;ECOLOGY&lt;/b&gt;&lt;/h5&gt;&lt;/div&gt;&lt;hr/&gt;&lt;div&gt;&lt;h5&gt;&lt;b&gt;Environment &lt;/b&gt; any land&lt;/h5&gt;&lt;h5&gt;&lt;b&gt;Organization &lt;/b&gt;solitary, gang (2-5), or crew (6-15)&lt;/h5&gt;&lt;h5&gt;&lt;b&gt;Treasure &lt;/b&gt;double (500 to 2,000 gp in rubies, other treasure)&lt;/h5&gt;&lt;/div&gt;&lt;hr/&gt;&lt;div&gt;&lt;h5&gt;&lt;b&gt;SPECIAL ABILITIES&lt;/b&gt;&lt;/h5&gt;&lt;/div&gt;&lt;hr/&gt;&lt;div&gt;&lt;h5&gt;&lt;b&gt;Dexterity Drain (Su)&lt;/b&gt; The otherworldly teeth and &lt;i&gt;tongues&lt;/i&gt; of a denizen of Leng deal 1d6 points of Dexterity drain with a bite. Constructs, elementals, and other creatures that do not possess flesh are immune to this effect. A successful DC 19 Fortitude save reduces the Dexterity drain to 1 point. The save DC is Constitution-based.  &lt;/h5&gt;&lt;h5&gt;&lt;b&gt;Planar Fast Healing (Su)&lt;/b&gt; A denizen of Leng maintains a connection to Leng at all times, and when away from Leng, it has fast healing 5. It loses this ability on Leng or in areas where planar connections do not function. If killed, a denizen's body dissolves into nothingness in 1d4 rounds, leaving behind its equipment. A slain denizen reforms in Leng, similar to a slain summoned creature; it can only be permanently killed if its fast healing is negated.  &lt;/h5&gt;&lt;h5&gt;&lt;b&gt;Unusual Anatomy (Ex)&lt;/b&gt; A denizen's internal anatomy varies from individual to individual, and has a 50% chance to treat any critical hit or sneak attack against it as a normal hit.&lt;/h5&gt;&lt;/div&gt;&lt;br&gt;&lt;/br&gt;&lt;div&gt;&lt;h4&gt;&lt;p&gt;&lt;p&gt;These eerie denizens travel the universe from their strange homeland of Leng, walking uncontested only when they disguise themselves as humans by wearing loose-fitting robes and wrappings about the head and face. Under these disguises, they have horned brows, clawed fingers, mouths full of tentacles, and crooked goatish legs with cloven hooves.&lt;/p&gt;&lt;p&gt;Many scholars have argued over where the otherworldly realm of Leng lies- some believe it can be found among the Outer Planes, while others are convinced it can only be reached via a dimension of dreams. The denizens of Leng can travel to other planes freely, and often do so in strange, black ships, constantly seeking new breeds of slaves or trading rubies for unusual services or magical treasures.&lt;/p&gt;&lt;p&gt;At other times, their visits are much more violent, focusing on abducting victims for use as slaves or worse. On Leng, these denizens have long fought a war against that realm's monstrous spiders, a war that sometimes spills over into other worlds.&lt;/p&gt;&lt;p&gt;A denizen of Leng weighs 200 pounds and stands roughly 5-1/2 feet tall.&lt;/p&gt;&lt;/h4&gt;&lt;/div&gt;</t>
  </si>
  <si>
    <t>Destrachan</t>
  </si>
  <si>
    <t>(+1 Dex, +1 dodge, +8 natural, -1 size)</t>
  </si>
  <si>
    <t>protection from sonics</t>
  </si>
  <si>
    <t>gaze attacks, visual effects, illusions, and attacks relying on sight</t>
  </si>
  <si>
    <t>sonic 30</t>
  </si>
  <si>
    <t>bite +12 (2d6+4), 2 claws +12 (1d8+4)</t>
  </si>
  <si>
    <t>destructive harmonics</t>
  </si>
  <si>
    <t>Str 18, Dex 13, Con 16, Int 13, Wis 18, Cha 13</t>
  </si>
  <si>
    <t>Dodge, Great Fortitude, Improved Initiative, Lightning Reflexes, Mobility, Vital Strike</t>
  </si>
  <si>
    <t>Climb +19, Perception +27, Sense Motive +16, Stealth +12, Survival +19</t>
  </si>
  <si>
    <t>+8 Perception (hearing only)</t>
  </si>
  <si>
    <t>solitary, pair, or pack (3-5)</t>
  </si>
  <si>
    <t>The hunched, reptilian beast lopes on two clawed feet, its eyeless head dominated by a huge circular maw filled with jagged teeth.</t>
  </si>
  <si>
    <t>Destructive Harmonics (Su) A destrachan can project a blast of sonic energy in a cone up to 80 feet long or in a 30-footradius burst centered on itself as a standard action. It can adjust the harmonics of its sonic cry to generate one of two different effects on targets within the area of effect, but can only create one of these effects with each use of this ability. The save DCs are Constitution-based.  Destruction: All creatures within the area of effect of the destructive harmonics take 8d6 points of sonic damage-a DC 19 Reflex save halves this damage. If the destrachan wishes, this damage can instead deal nonlethal damage rather than sonic damage. Alternatively, the destrachan can target a single crystal, metal, stone, or wooden object within 80 feet with this attack-that object takes 8d6 points of damage. This damage is not halved when applied to the object's hit points, but is reduced by the object's hardness.  A magical or attended object can attempt a DC 19 Reflex save to halve the damage.  Pain: Rather than deal damage, the destrachan can cause intense pain and overwhelming sound to affect all creatures within the area. Targets in the area must succeed on a DC 19 Fortitude save to avoid being stunned for 1 round and deafened for 1d6 rounds.  Protection from Sonics (Ex) A destrachan gains a +4 racial bonus on all saves against sonic attacks. It is immune to the effects of its own destructive harmonics. A destrachan whose sense of hearing is impaired is effectively blinded, treating all targets as if they had total concealment.</t>
  </si>
  <si>
    <t>Despite its bestial appearance, the destrachan is in fact a creature of cunning and cruel intellect that enjoys inf licting pain and viciously toying with its prey. It has no eyes, and is completely blind, but possesses a pair of complex, tripartite ears it can adjust to different levels of sensitivity to sound, allowing the destrachan to hunt in absolute darkness as if it were able to see.  Destrachans are carnivores, preferring to stalk and kill live prey, although they also feast on carrion. This habit serves them well, since they often kill more than they can immediately consume. They often hunt in packs, using a complex series of clicks, shrieks, and whistles to communicate with each other. While destrachans cannot speak, they are capable of understanding spoken languages like the common tongue, and often take pleasure in their victims' cries and pleas for mercy.</t>
  </si>
  <si>
    <t>&lt;link rel="stylesheet"href="PF.css"&gt;&lt;div&gt;&lt;h2&gt;Destrachan&lt;/h2&gt;&lt;h3&gt;&lt;i&gt;The hunched, reptilian beast lopes on two clawed feet, its eyeless head dominated by a huge circular maw filled with jagged teeth.&lt;/i&gt;&lt;/h3&gt;&lt;br&gt;&lt;/br&gt;&lt;/div&gt;&lt;div class="heading"&gt;&lt;p class="alignleft"&gt;Destrachan&lt;/p&gt;&lt;p class="alignright"&gt;CR 8&lt;/p&gt;&lt;div style="clear: both;"&gt;&lt;/div&gt;&lt;/div&gt;&lt;div&gt;&lt;h5&gt;&lt;b&gt;XP &lt;/b&gt;4,800&lt;/h5&gt;&lt;h5&gt;NE Large aberration &lt;/h5&gt;&lt;h5&gt;&lt;b&gt;Init &lt;/b&gt;+5; &lt;b&gt;Senses &lt;/b&gt;blindsight 100 ft.; Perception +27&lt;/h5&gt;&lt;/div&gt;&lt;hr/&gt;&lt;div&gt;&lt;h5&gt;&lt;b&gt;DEFENSE&lt;/b&gt;&lt;/h5&gt;&lt;/div&gt;&lt;hr/&gt;&lt;div&gt;&lt;h5&gt;&lt;b&gt;AC &lt;/b&gt;19, touch 11, flat-footed 17 (+1 Dex, +1 dodge, +8 natural, -1 size)&lt;/h5&gt;&lt;h5&gt;&lt;b&gt;hp &lt;/b&gt;90 (12d8+36)&lt;/h5&gt;&lt;h5&gt;&lt;b&gt;Fort &lt;/b&gt;+9, &lt;b&gt;Ref &lt;/b&gt;+7, &lt;b&gt;Will &lt;/b&gt;+12&lt;/h5&gt;&lt;h5&gt;&lt;b&gt;Defensive Abilities &lt;/b&gt;protection from sonics; &lt;b&gt;Immune &lt;/b&gt;gaze attacks, visual effects, illusions, and attacks relying on sight; &lt;b&gt;Resist &lt;/b&gt;sonic 30&lt;/h5&gt;&lt;/div&gt;&lt;hr/&gt;&lt;div&gt;&lt;h5&gt;&lt;b&gt;OFFENSE&lt;/b&gt;&lt;/h5&gt;&lt;/div&gt;&lt;hr/&gt;&lt;div&gt;&lt;h5&gt;&lt;b&gt;Spd &lt;/b&gt;30 ft.&lt;/h5&gt;&lt;h5&gt;&lt;b&gt;Melee &lt;/b&gt;bite +12 (2d6+4), 2 claws +12 (1d8+4)&lt;/h5&gt;&lt;h5&gt;&lt;b&gt;Space &lt;/b&gt;10 ft.; &lt;b&gt;Reach &lt;/b&gt;5 ft.&lt;/h5&gt;&lt;h5&gt;&lt;b&gt;Special Attacks &lt;/b&gt;destructive harmonics&lt;/h5&gt;&lt;/div&gt;&lt;hr/&gt;&lt;div&gt;&lt;h5&gt;&lt;b&gt;STATISTICS&lt;/b&gt;&lt;/h5&gt;&lt;/div&gt;&lt;hr/&gt;&lt;div&gt;&lt;h5&gt;&lt;b&gt;Str &lt;/b&gt;18, &lt;b&gt;Dex &lt;/b&gt;13, &lt;b&gt;Con &lt;/b&gt;16, &lt;b&gt;Int &lt;/b&gt; 13, &lt;b&gt;Wis &lt;/b&gt;18, &lt;b&gt;Cha &lt;/b&gt;13&lt;/h5&gt;&lt;h5&gt;&lt;b&gt;Base Atk &lt;/b&gt;+9; &lt;b&gt;CMB &lt;/b&gt;+14; &lt;b&gt;CMD &lt;/b&gt;26&lt;/h5&gt;&lt;h5&gt;&lt;b&gt;Feats &lt;/b&gt;Dodge, Great Fortitude, Improved Initiative, Lightning Reflexes, Mobility, Vital Strike&lt;/h5&gt;&lt;h5&gt;&lt;b&gt;Skills &lt;/b&gt;Climb +19, Perception +27, Sense Motive +16, Stealth +12, Survival +19; &lt;b&gt;Racial Modifiers &lt;/b&gt;+8 Perception (hearing only)&lt;/h5&gt;&lt;h5&gt;&lt;b&gt;Languages &lt;/b&gt;Common (cannot speak)&lt;/h5&gt;&lt;/div&gt;&lt;hr/&gt;&lt;div&gt;&lt;h5&gt;&lt;b&gt;ECOLOGY&lt;/b&gt;&lt;/h5&gt;&lt;/div&gt;&lt;hr/&gt;&lt;div&gt;&lt;h5&gt;&lt;b&gt;Environment &lt;/b&gt; underground&lt;/h5&gt;&lt;h5&gt;&lt;b&gt;Organization &lt;/b&gt;solitary, pair, or pack (3-5)&lt;/h5&gt;&lt;h5&gt;&lt;b&gt;Treasure &lt;/b&gt;incidental&lt;/h5&gt;&lt;/div&gt;&lt;hr/&gt;&lt;div&gt;&lt;h5&gt;&lt;b&gt;SPECIAL ABILITIES&lt;/b&gt;&lt;/h5&gt;&lt;/div&gt;&lt;hr/&gt;&lt;div&gt;&lt;h5&gt;&lt;b&gt;Destructive Harmonics (Su)&lt;/b&gt; A destrachan can project a blast of sonic energy in a cone up to 80 feet long or in a 30-footradius burst centered on itself as a standard action. It can adjust the harmonics of its sonic cry to generate one of two different effects on targets within the area of effect, but can only create one of these effects with each use of this ability. The save DCs are Constitution-based.  Destruction: All creatures within the area of effect of the destructive harmonics take 8d6 points of sonic damage-a DC 19 Reflex save halves this damage. If the destrachan wishes, this damage can instead deal nonlethal damage rather than sonic damage. Alternatively, the destrachan can target a single crystal, metal, stone, or wooden object within 80 feet with this attack-that object takes 8d6 points of damage. This damage is not halved when applied to the object's hit points, but is reduced by the object's hardness.  A magical or attended object can attempt a DC 19 Reflex save to halve the damage.  &lt;i&gt;Pain:&lt;/i&gt; Rather than deal damage, the destrachan can cause intense pain and overwhelming sound to affect all creatures within the area. Targets in the area must succeed on a DC 19 Fortitude save to avoid being stunned for 1 round and deafened for 1d6 rounds.  &lt;/h5&gt;&lt;h5&gt;&lt;b&gt;Protection from Sonics (Ex)&lt;/b&gt; A destrachan gains a +4 racial bonus on all saves against sonic attacks. It is immune to the effects of its own destructive harmonics. A destrachan whose sense of hearing is impaired is effectively blinded, treating all targets as if they had total concealment.&lt;/h5&gt;&lt;/div&gt;&lt;br&gt;&lt;/br&gt;&lt;div&gt;&lt;h4&gt;&lt;p&gt;&lt;p&gt;Despite its bestial appearance, the destrachan is in fact a creature of cunning and cruel intellect that enjoys inf licting pain and viciously toying with its prey. It has no eyes, and is completely blind, but possesses a pair of complex, tripartite ears it can adjust to different levels of sensitivity to sound, allowing the destrachan to hunt in absolute darkness as if it were able to see.&lt;/p&gt;&lt;p&gt;Destrachans are carnivores, preferring to stalk and kill live prey, although they also feast on carrion. This habit serves them well, since they often kill more than they can immediately consume. They often hunt in packs, using a complex series of clicks, shrieks, and whistles to communicate with each other. While destrachans cannot speak, they are capable of understanding spoken languages like the common tongue, and often take pleasure in their victims' cries and pleas for mercy.&lt;/p&gt;&lt;/h4&gt;&lt;/div&gt;</t>
  </si>
  <si>
    <t>Accuser</t>
  </si>
  <si>
    <t>Fort +6, Ref +10, Will +3</t>
  </si>
  <si>
    <t>acid 10,  cold 10</t>
  </si>
  <si>
    <t>bite +5 (1d6 plus 1d6 acid  and disease)</t>
  </si>
  <si>
    <t>Spell-Like Abilities (CL 8th; concentration +9)  At will-greater teleport (self plus 50 lbs. of objects only), invisibility (self only)  3/day-grease, summon swarm, whispering wind  1/day-summon (level 3, 1 zebub or 1d4 lemures, 40%)</t>
  </si>
  <si>
    <t>Str 11, Dex 18, Con 14, Int 9, Wis 15, Cha 12</t>
  </si>
  <si>
    <t>Bluff +8, Fly +21, Knowledge (planes) +6, Perception +9, Stealth +15</t>
  </si>
  <si>
    <t>infernal eye</t>
  </si>
  <si>
    <t>solitary, pair, or swarm (3-28)</t>
  </si>
  <si>
    <t>This childlike blasphemy conjoins the features of a plump human infant and a gigantic, gore-fattened fly.</t>
  </si>
  <si>
    <t>Disease (Ex) Devil Chills: Bite-injury; save Fort DC 14; onset 1d4 days; frequency 1 day; effect 1d4 Str damage; cure 3 consecutive saves.  Infernal Eye (Su) A zebub records all that it sees and may pass its visions on to another creature. By remaining in contact with a willing creature, it can replay up to 24 hours of witnessed events, or shorter incidents if it so chooses. It takes a zebub 1 round to replay 1 hour of recorded images, which the target receives in a flash of information, without sound or other sensory information. After relaying its findings, the zebub cannot replay its visions of those events again. A zebub cannot replay its visions for an unwilling creature or as an attack, no matter how horrific the events it might have witnessed.</t>
  </si>
  <si>
    <t>Childlike souls tormented and scoured of innocence by the flames of Hell and then reshaped by the mad whims of the archdevil Baalzebul, accuser devils embody the foul, merciless, and pervasive corruptions of the infernal host. From the depths of the Pit they rise in buzzing, shrieking plagues unleashed to taint the land, despoil weak flesh, and reveal exploitable secrets. En masse they display little of the cunning or subtlety typical of devilkind, spreading ruin at the will of their fiendish masters. Alone, though, a zebub is a craven, deceitful thing, lurking in darkness and filth, endlessly spying and vying for the petty favors of greater evils.  Accuser devils are almost exclusively formed amid the cesspits of frozen Cocytus, the seventh layer of Hell.  Within the Pit they serve countless infernal lords as messengers and spies, with droves being unleashed upon myriad mortal worlds with a mandate to seek out souls ripe for corruption or those whose sins might lead to greater damnations. Many zebubs overstep the freedoms of such vague missions, seeking to manipulate weakwilled or easily intimidated mortals into all manner of trivial evils, dispensing shrill orders in their buzzing, childlike voices. Despite the fact that many zebub plots end in the zebubs' own revelation and destruction, few diabolical lords allow the slaying of their spies to go unpunished.  The zebub's ability to grant other creatures visions of what it has witnessed makes it an unusually useful creature to many conjurers. Relatively easy to conjure with a spell like lesser planar ally or lesser planar binding, an accuser devil can be an invaluable spy. One simply orders the foul little devil to become invisible and then inf iltrate an area where visual information is hidden, with orders to teleport back to its point of origin to grant visions of what it observed to its master. Those who make use of accuser devils in this manner should take care to watch their own actions or what they reveal, of course, for such a creature can just as easily be bribed or intimidated into revealing visions that some conjurers might not want being made public. It's common practice among conjurers to kill their accuser devils once they've completed their missions of inf iltration and observation.  These lesser devils stand just over 2 feet tall and rarely weigh more than 25 pounds.</t>
  </si>
  <si>
    <t>&lt;link rel="stylesheet"href="PF.css"&gt;&lt;div&gt;&lt;h2&gt;Accuser,  &lt;i&gt;Devil&lt;/i&gt; (Zebub)&lt;/h2&gt;&lt;h3&gt;&lt;i&gt;This childlike blasphemy conjoins the features of a plump human infant and a gigantic, gore-fattened fly.&lt;/i&gt;&lt;/h3&gt;&lt;br&gt;&lt;/br&gt;&lt;/div&gt;&lt;div class="heading"&gt;&lt;p class="alignleft"&gt;Accuser &lt;i&gt;Devil&lt;/i&gt; (Zebub)&lt;/p&gt;&lt;p class="alignright"&gt;CR 3&lt;/p&gt;&lt;div style="clear: both;"&gt;&lt;/div&gt;&lt;/div&gt;&lt;div&gt;&lt;h5&gt;&lt;b&gt;XP &lt;/b&gt;800&lt;/h5&gt;&lt;h5&gt;LE Small outsider (devil, evil, extraplanar, lawful)&lt;/h5&gt;&lt;h5&gt;&lt;b&gt;Init &lt;/b&gt;+8; &lt;b&gt;Senses &lt;/b&gt;darkvision 60 ft.; Perception +9&lt;/h5&gt;&lt;/div&gt;&lt;hr/&gt;&lt;div&gt;&lt;h5&gt;&lt;b&gt;DEFENSE&lt;/b&gt;&lt;/h5&gt;&lt;/div&gt;&lt;hr/&gt;&lt;div&gt;&lt;h5&gt;&lt;b&gt;AC &lt;/b&gt;17, touch 15, flat-footed 13 (+4 Dex, +2 natural, +1 size)&lt;/h5&gt;&lt;h5&gt;&lt;b&gt;hp &lt;/b&gt;30 (4d10+8)&lt;/h5&gt;&lt;h5&gt;&lt;b&gt;Fort &lt;/b&gt;+6, &lt;b&gt;Ref &lt;/b&gt;+10, &lt;b&gt;Will &lt;/b&gt;+3&lt;/h5&gt;&lt;h5&gt;&lt;b&gt;DR &lt;/b&gt;5/good or silver Immune fire, poison; &lt;b&gt;Resist &lt;/b&gt;acid 10,  cold 10&lt;/h5&gt;&lt;/div&gt;&lt;hr/&gt;&lt;div&gt;&lt;h5&gt;&lt;b&gt;OFFENSE&lt;/b&gt;&lt;/h5&gt;&lt;/div&gt;&lt;hr/&gt;&lt;div&gt;&lt;h5&gt;&lt;b&gt;Spd &lt;/b&gt;20 ft., fly 60 ft. (perfect)&lt;/h5&gt;&lt;h5&gt;&lt;b&gt;Melee &lt;/b&gt;bite +5 (1d6 plus 1d6 acid  and disease)&lt;/h5&gt;&lt;h5&gt;&lt;b&gt;Space &lt;/b&gt;5 ft.; &lt;b&gt;Reach &lt;/b&gt;5 ft.&lt;/h5&gt;&lt;h5&gt;&lt;b&gt;Spell-Like Abilities&lt;/b&gt; (CL 8th; concentration +9)&lt;/br&gt;At will&amp;mdash;&lt;i&gt;greater teleport&lt;/i&gt; (self plus 50 lbs. of objects only), &lt;i&gt;invisibility&lt;/i&gt; (self only)&lt;/br&gt;3/day&amp;mdash;&lt;i&gt;grease&lt;/i&gt;, &lt;i&gt;&lt;i&gt;summon&lt;/i&gt; swarm&lt;/i&gt;, &lt;i&gt;whispering wind&lt;/i&gt;&lt;/br&gt;1/day&amp;mdash;&lt;i&gt;summon&lt;/i&gt; (level 3, 1 zebub or 1d4 lemures, 40%)&lt;/h5&gt;&lt;/h5&gt;&lt;/div&gt;&lt;hr/&gt;&lt;div&gt;&lt;h5&gt;&lt;b&gt;STATISTICS&lt;/b&gt;&lt;/h5&gt;&lt;/div&gt;&lt;hr/&gt;&lt;div&gt;&lt;h5&gt;&lt;b&gt;Str &lt;/b&gt;11, &lt;b&gt;Dex &lt;/b&gt;18, &lt;b&gt;Con &lt;/b&gt;14, &lt;b&gt;Int &lt;/b&gt; 9, &lt;b&gt;Wis &lt;/b&gt;15, &lt;b&gt;Cha &lt;/b&gt;12&lt;/h5&gt;&lt;h5&gt;&lt;b&gt;Base Atk &lt;/b&gt;+4; &lt;b&gt;CMB &lt;/b&gt;+3; &lt;b&gt;CMD &lt;/b&gt;17&lt;/h5&gt;&lt;h5&gt;&lt;b&gt;Feats &lt;/b&gt;Improved Initiative, Lightning Reflexes&lt;/h5&gt;&lt;h5&gt;&lt;b&gt;Skills &lt;/b&gt;Bluff +8, Fly +21, Knowledge (planes) +6, Perception +9, Stealth +15&lt;/h5&gt;&lt;h5&gt;&lt;b&gt;Languages &lt;/b&gt;Celestial, Draconic, Infernal; telepathy 100 ft.&lt;/h5&gt;&lt;h5&gt;&lt;b&gt;SQ &lt;/b&gt;infernal eye&lt;/h5&gt;&lt;/div&gt;&lt;hr/&gt;&lt;div&gt;&lt;h5&gt;&lt;b&gt;ECOLOGY&lt;/b&gt;&lt;/h5&gt;&lt;/div&gt;&lt;hr/&gt;&lt;div&gt;&lt;h5&gt;&lt;b&gt;Environment &lt;/b&gt; any (Hell)&lt;/h5&gt;&lt;h5&gt;&lt;b&gt;Organization &lt;/b&gt;solitary, pair, or swarm (3-28)&lt;/h5&gt;&lt;h5&gt;&lt;b&gt;Treasure &lt;/b&gt;standard&lt;/h5&gt;&lt;/div&gt;&lt;hr/&gt;&lt;div&gt;&lt;h5&gt;&lt;b&gt;SPECIAL ABILITIES&lt;/b&gt;&lt;/h5&gt;&lt;/div&gt;&lt;hr/&gt;&lt;div&gt;&lt;h5&gt;&lt;b&gt;Disease (Ex)&lt;/b&gt; &lt;i&gt;Devil&lt;/i&gt; Chills: Bite-injury; save Fort DC 14; &lt;i&gt;onset&lt;/i&gt; 1d4 days; frequency 1 day; effect 1d4 Str damage; cure 3 consecutive saves.  &lt;/h5&gt;&lt;h5&gt;&lt;b&gt;Infernal Eye (Su)&lt;/b&gt; A zebub records all that it sees and may pass its visions on to another creature. By remaining in contact with a willing creature, it can replay up to 24 hours of witnessed events, or shorter incidents if it so chooses. It takes a zebub 1 round to replay 1 hour of recorded images, which the target receives in a flash of information, without sound or other sensory information. After relaying its findings, the zebub cannot replay its visions of those events again. A zebub cannot replay its visions for an unwilling creature or as an attack, no matter how horrific the events it might have witnessed.&lt;/h5&gt;&lt;/div&gt;&lt;br&gt;&lt;/br&gt;&lt;div&gt;&lt;h4&gt;&lt;p&gt;&lt;p&gt;Childlike souls tormented and scoured of innocence by the flames of Hell and then reshaped by the mad whims of the archdevil Baalzebul, accuser devils embody the foul, merciless, and pervasive corruptions of the infernal host. From the depths of the Pit they rise in buzzing, shrieking plagues unleashed to taint the land, despoil weak flesh, and reveal exploitable secrets. En masse they display little of the cunning or subtlety typical of devilkind, spreading ruin at the will of their fiendish masters. Alone, though, a zebub is a craven, deceitful thing, lurking in darkness and filth, endlessly spying and vying for the petty favors of greater evils.&lt;/p&gt;&lt;p&gt;Accuser devils are almost exclusively formed amid the cesspits of frozen Cocytus, the seventh layer of Hell.&lt;/p&gt;&lt;p&gt;Within the Pit they serve countless infernal lords as messengers and spies, with droves being unleashed upon myriad mortal worlds with a mandate to seek out souls ripe for corruption or those whose sins might lead to greater damnations. Many zebubs overstep the freedoms of such vague missions, seeking to manipulate weakwilled or easily intimidated mortals into all manner of trivial evils, dispensing shrill orders in their buzzing, childlike voices. Despite the fact that many zebub plots end in the zebubs' own revelation and destruction, few diabolical lords allow the slaying of their spies to go unpunished.&lt;/p&gt;&lt;p&gt;The zebub's ability to grant other creatures visions of what it has witnessed makes it an unusually useful creature to many conjurers. Relatively easy to conjure with a spell like &lt;i&gt;lesser planar ally&lt;/i&gt; or &lt;i&gt;lesser planar binding&lt;/i&gt;, an accuser devil can be an invaluable spy. One simply orders the foul little devil to become invisible and then inf iltrate an area where visual information is hidden, with orders to teleport back to its point of origin to grant visions of what it observed to its master. Those who make use of accuser devils in this manner should take care to watch their own actions or what they reveal, of course, for such a creature can just as easily be bribed or intimidated into revealing visions that some conjurers might not want being made public. It's common practice among conjurers to kill their accuser devils once they've completed their missions of inf iltration and observation.&lt;/p&gt;&lt;p&gt;These lesser devils stand just over 2 feet tall and rarely weigh more than 25 pounds.&lt;/p&gt;&lt;/h4&gt;&lt;/div&gt;</t>
  </si>
  <si>
    <t>Zebub</t>
  </si>
  <si>
    <t>Belier Devil</t>
  </si>
  <si>
    <t>33, touch 15, flat-footed 27</t>
  </si>
  <si>
    <t>(+6 Dex, +18 natural, -1 size)</t>
  </si>
  <si>
    <t>Fort +17, Ref +11, Will +20</t>
  </si>
  <si>
    <t>bite +23 (4d8+7), 3 tongues +23 (2d6+7/19-20 plus grab)</t>
  </si>
  <si>
    <t>10 ft. (20 ft. with tongues)</t>
  </si>
  <si>
    <t>blood drain (1d4 Con damage), constrict (1d6+7), possession, strangle</t>
  </si>
  <si>
    <t>Spell-Like Abilities (CL 17th; concentration +24)  At will-acid arrow, greater dispel magic, greater teleport (self plus 50 pounds of objects only), persistent image (DC 22)  3/day-acid fog, dimensional anchor, dominate person (DC 22), greater scrying (DC 24), mass suggestion (DC 23)  1/day-blasphemy (DC 24), demand (DC 25), magic jar (DC 22), plane shift (DC 22), summon (level 6, 3 barbed devils 45%), waves of exhaustion</t>
  </si>
  <si>
    <t>Str 24, Dex 23, Con 25, Int 25, Wis 26, Cha 24</t>
  </si>
  <si>
    <t>Combat Expertise, Combat Reflexes, Greater Disarm, Greater Trip, Improved Critical (tongue), Improved Disarm, Improved Initiative, Improved Trip, Iron Will</t>
  </si>
  <si>
    <t>Appraise +24, Bluff +27, Diplomacy +27, Fly +32, Intimidate +24, Knowledge (arcana) +27, Knowledge (local) +27, Knowledge (nobility) +27, Knowledge (planes) +27, Perception +28, Sense Motive +28, Spellcraft +24, Stealth +22</t>
  </si>
  <si>
    <t>Celestial,  Common,  Draconic,  Infernal;  telepathy 100 ft.</t>
  </si>
  <si>
    <t>This amphisbaenic monstrosity has the body of a slug with a leech's mouth at one end and a knot of three human heads at the other.</t>
  </si>
  <si>
    <t>Possession (Su) When a belier devil uses its magic jar spell-like ability, it can identify and pinpoint life forces accurately, allowing it to select its victims with ease. It does not require a receptacle to use magic jar. If it uses magic jar on a host while on the Material Plane, its own body becomes ethereal for the duration of the possession and the magic jar effect lasts until the effect is dispelled, the devil ends the effect, it is forced out of its host body, or it or its host body is slain.</t>
  </si>
  <si>
    <t>Masterful possessors and foul manipulators, belier devils are among the most feared masterminds of Hell. Known as bdellavritras to devilkind, these worm-like fiends avoid physical confrontation. Instead, they target inf luential individuals for possession, using them to manipulate events by proxy. If their schemes are uncovered, the devils retaliate with all the power at their host bodies' disposal.  A bdellavritra's voice can emanate from its worm-like maw, from any of its human-like mouths, or from all four at once, as it desires. Each mouth has its own distinct voice, often pleasing to the human ear. Bdellavritras typically reach lengths of 16 feet from worm-mouth to human heads, and weigh 3,000 pounds.</t>
  </si>
  <si>
    <t>&lt;link rel="stylesheet"href="PF.css"&gt;&lt;div&gt;&lt;h2&gt;Belier,  Devil (Bdellavritra)&lt;/h2&gt;&lt;h3&gt;&lt;i&gt;&lt;i&gt;This amphisbaenic monstrosity has the body of a slug with a leech's mouth at one end and a knot of three human heads at the other.&lt;/i&gt;&lt;/i&gt;&lt;/h3&gt;&lt;br&gt;&lt;/br&gt;&lt;/div&gt;&lt;div class="heading"&gt;&lt;p class="alignleft"&gt;Belier Devil (Bdellavritra)&lt;/p&gt;&lt;p class="alignright"&gt;CR 16&lt;/p&gt;&lt;div style="clear: both;"&gt;&lt;/div&gt;&lt;/div&gt;&lt;div&gt;&lt;h5&gt;&lt;b&gt;XP &lt;/b&gt;76,800&lt;/h5&gt;&lt;h5&gt;LE Large outsider (devil, evil, extraplanar, lawful)&lt;/h5&gt;&lt;h5&gt;&lt;b&gt;Init &lt;/b&gt;+10; &lt;b&gt;Senses &lt;/b&gt;darkvision 60 ft., see in darkness; Perception +28&lt;/h5&gt;&lt;/div&gt;&lt;hr/&gt;&lt;div&gt;&lt;h5&gt;&lt;b&gt;DEFENSE&lt;/b&gt;&lt;/h5&gt;&lt;/div&gt;&lt;hr/&gt;&lt;div&gt;&lt;h5&gt;&lt;b&gt;AC &lt;/b&gt;33, touch 15, flat-footed 27 (+6 Dex, +18 natural, -1 size)&lt;/h5&gt;&lt;h5&gt;&lt;b&gt;hp &lt;/b&gt;212 (17d10+119)&lt;/h5&gt;&lt;h5&gt;&lt;b&gt;Fort &lt;/b&gt;+17, &lt;b&gt;Ref &lt;/b&gt;+11, &lt;b&gt;Will &lt;/b&gt;+20&lt;/h5&gt;&lt;h5&gt;&lt;b&gt;DR &lt;/b&gt;10/good and silver; &lt;b&gt;Immune &lt;/b&gt;fire, poison; &lt;b&gt;Resist &lt;/b&gt;acid 10,  cold 10; &lt;b&gt;SR &lt;/b&gt;28&lt;/h5&gt;&lt;/div&gt;&lt;hr/&gt;&lt;div&gt;&lt;h5&gt;&lt;b&gt;OFFENSE&lt;/b&gt;&lt;/h5&gt;&lt;/div&gt;&lt;hr/&gt;&lt;div&gt;&lt;h5&gt;&lt;b&gt;Spd &lt;/b&gt;20 ft., fly 60 ft. (perfect)&lt;/h5&gt;&lt;h5&gt;&lt;b&gt;Melee &lt;/b&gt;bite +23 (4d8+7), 3 tongues +23 (2d6+7/19-20 plus grab)&lt;/h5&gt;&lt;h5&gt;&lt;b&gt;Space &lt;/b&gt;10 ft.; &lt;b&gt;Reach &lt;/b&gt;10 ft. (20 ft. with tongues)&lt;/h5&gt;&lt;h5&gt;&lt;b&gt;Special Attacks &lt;/b&gt;blood drain (1d4 Con damage), constrict (1d6+7), possession, strangle&lt;/h5&gt;&lt;h5&gt;&lt;b&gt;Spell-Like Abilities&lt;/b&gt; (CL 17th; concentration +24)&lt;/br&gt;At will&amp;mdash;&lt;i&gt;acid arrow&lt;/i&gt;, &lt;i&gt;greater dispel &lt;i&gt;magic&lt;/i&gt;&lt;/i&gt;, &lt;i&gt;greater teleport&lt;/i&gt; (self plus 50 pounds of objects only), &lt;i&gt;persistent image&lt;/i&gt; (DC 22)&lt;/br&gt;3/day&amp;mdash;&lt;i&gt;acid fog&lt;/i&gt;, &lt;i&gt;dimensional anchor&lt;/i&gt;, &lt;i&gt;dominate person&lt;/i&gt; (DC 22), &lt;i&gt;greater scrying&lt;/i&gt; (DC 24), &lt;i&gt;mass suggestion&lt;/i&gt; (DC 23)&lt;/br&gt;1/day&amp;mdash;&lt;i&gt;blasphemy&lt;/i&gt; (DC 24), &lt;i&gt;demand&lt;/i&gt; (DC 25), &lt;i&gt;&lt;i&gt;magic&lt;/i&gt; jar&lt;/i&gt; (DC 22), &lt;i&gt;plane shift&lt;/i&gt; (DC 22), summon (level 6, 3 barbed devils 45%), waves of exhaustion&lt;/h5&gt;&lt;/h5&gt;&lt;/div&gt;&lt;hr/&gt;&lt;div&gt;&lt;h5&gt;&lt;b&gt;STATISTICS&lt;/b&gt;&lt;/h5&gt;&lt;/div&gt;&lt;hr/&gt;&lt;div&gt;&lt;h5&gt;&lt;b&gt;Str &lt;/b&gt;24, &lt;b&gt;Dex &lt;/b&gt;23, &lt;b&gt;Con &lt;/b&gt;25, &lt;b&gt;Int &lt;/b&gt; 25, &lt;b&gt;Wis &lt;/b&gt;26, &lt;b&gt;Cha &lt;/b&gt;24&lt;/h5&gt;&lt;h5&gt;&lt;b&gt;Base Atk &lt;/b&gt;+17; &lt;b&gt;CMB &lt;/b&gt;+25 (+29 grapple); &lt;b&gt;CMD &lt;/b&gt;41 (can't be tripped)&lt;/h5&gt;&lt;h5&gt;&lt;b&gt;Feats &lt;/b&gt;Combat Expertise, Combat Reflexes, Greater Disarm, Greater Trip, Improved Critical (tongue), Improved Disarm, Improved Initiative, Improved Trip, Iron Will&lt;/h5&gt;&lt;h5&gt;&lt;b&gt;Skills &lt;/b&gt;Appraise +24, Bluff +27, Diplomacy +27, Fly +32, Intimidate +24, Knowledge (arcana) +27, Knowledge (local) +27, Knowledge (nobility) +27, Knowledge (planes) +27, Perception +28, Sense Motive +28, Spellcraft +24, Stealth +22&lt;/h5&gt;&lt;h5&gt;&lt;b&gt;Languages &lt;/b&gt;Celestial,  Common,  Draconic,  Infernal;  telepathy 100 ft.&lt;/h5&gt;&lt;/div&gt;&lt;hr/&gt;&lt;div&gt;&lt;h5&gt;&lt;b&gt;ECOLOGY&lt;/b&gt;&lt;/h5&gt;&lt;/div&gt;&lt;hr/&gt;&lt;div&gt;&lt;h5&gt;&lt;b&gt;Environment &lt;/b&gt; any (Hell)&lt;/h5&gt;&lt;h5&gt;&lt;b&gt;Organization &lt;/b&gt;solitary&lt;/h5&gt;&lt;h5&gt;&lt;b&gt;Treasure &lt;/b&gt;double&lt;/h5&gt;&lt;/div&gt;&lt;hr/&gt;&lt;div&gt;&lt;h5&gt;&lt;b&gt;SPECIAL ABILITIES&lt;/b&gt;&lt;/h5&gt;&lt;/div&gt;&lt;hr/&gt;&lt;div&gt;&lt;h5&gt;&lt;b&gt;Possession (Su)&lt;/b&gt; When a belier devil uses its &lt;i&gt;&lt;i&gt;magic&lt;/i&gt; jar&lt;/i&gt; spell-like ability, it can identify and pinpoint life forces accurately, allowing it to select its victims with ease. It does not require a receptacle to use &lt;i&gt;&lt;i&gt;magic&lt;/i&gt; jar&lt;/i&gt;. If it uses &lt;i&gt;&lt;i&gt;magic&lt;/i&gt; jar&lt;/i&gt; on a host while on the Material Plane, its own body becomes ethereal for the duration of the possession and the &lt;i&gt;&lt;i&gt;magic&lt;/i&gt; jar&lt;/i&gt; effect lasts until the effect is dispelled, the devil ends the effect, it is forced out of its host body, or it or its host body is slain.&lt;/h5&gt;&lt;/div&gt;&lt;br&gt;&lt;/br&gt;&lt;div&gt;&lt;h4&gt;&lt;p&gt;&lt;p&gt;Masterful possessors and foul manipulators, belier devils are among the most feared masterminds of Hell. Known as bdellavritras to devilkind, these worm-like fiends avoid physical confrontation. Instead, they target inf luential individuals for possession, using them to manipulate events by proxy. If their schemes are uncovered, the devils retaliate with all the power at their host bodies' disposal.&lt;/p&gt;&lt;p&gt;A bdellavritra's voice can emanate from its worm-like maw, from any of its human-like mouths, or from all four at once, as it desires. Each mouth has its own distinct voice, often pleasing to the human ear. Bdellavritras typically reach lengths of 16 feet from worm-mouth to human heads, and weigh 3,000 pounds.&lt;/p&gt;&lt;/h4&gt;&lt;/div&gt;</t>
  </si>
  <si>
    <t>Bdellavritra</t>
  </si>
  <si>
    <t>Handmaiden Devil</t>
  </si>
  <si>
    <t>darkvision 60 ft., true seeing; Perception +23</t>
  </si>
  <si>
    <t>31, touch 17, flat-footed 24</t>
  </si>
  <si>
    <t>(+7 Dex, +14 natural)</t>
  </si>
  <si>
    <t>Fort +16, Ref +16, Will +10</t>
  </si>
  <si>
    <t>2 claws +22 (2d8+7/19-20/x3), 2 tentacles +20 (1d6+3  plus grab)</t>
  </si>
  <si>
    <t>5 ft. (10 ft. with tentacle)</t>
  </si>
  <si>
    <t>tentacle cage (4d8+10 bludgeoning, AC 17, 18 hp)</t>
  </si>
  <si>
    <t>Spell-Like Abilities (CL 14th; concentration +19)  Constant-fly, spider climb, true seeing At will-alter self, dispel good (DC 20), enthrall (DC 17), greater teleport (self plus 1 entrapped creature and 50 lbs. of goods only), persistent image (DC 20)  3/day-black tentacles, charm monster (DC 19)  1/day-summon (level 5, 3 erinyes 65%)</t>
  </si>
  <si>
    <t>Str 24, Dex 25, Con 25, Int 22, Wis 21, Cha 20</t>
  </si>
  <si>
    <t>Acrobatic Steps, Combat Expertise, Combat Reflexes, Improved Initiative, Improved Trip, Multiattack, Nimble Moves, Strike Back</t>
  </si>
  <si>
    <t>Acrobatics +25 (+29 jump), Bluff +23, Diplomacy +23, Disguise +23, Escape Artist +22, Fly +14, Knowledge (arcana) +21, Knowledge (planes) +24, Perception +23, Perform (sing) +23, Sense Motive +23, Spellcraft +21, Stealth +25</t>
  </si>
  <si>
    <t>Celestial, Common, Draconic, Infernal,  telepathy 100 ft.</t>
  </si>
  <si>
    <t>agile grappler</t>
  </si>
  <si>
    <t>solitary, retinue (1 gylou and 2d4 erinyes), or cortege (1-4 gylous and 2d10 erinyes)</t>
  </si>
  <si>
    <t>Twin tentacles stretch from the crown of this feminine fiend's head, while her lower body blooms in a gown of writhing tendrils.</t>
  </si>
  <si>
    <t>Agile Grappler (Ex) A gylou does not gain the grappled condition if she grapples a foe.  Tentacle Cage (Su) If a gylou successfully grapples a creature, she transfers that creature into her lower body's nest of cage-like tentacles. This works like swallow whole. The gylou's tentacles are AC 17 and have 18 hp for the purpose of an entrapped creature cutting itself out. A gylou's tendrils heal quickly, allowing her to use this ability 1 round after a creature cuts itself free.</t>
  </si>
  <si>
    <t>Known as handmaiden devils, Mothers of Pain, and Maids of Miscarriage, gylous attend to the whims and schemes of Hell's few female overlords. Like manipulative matrons amid decadent mortal courts, these deceivers hide their fathomless evil beneath illusions of beauty, graciousness, and tradition. Gylous particularly loathe children. It's said that the persistent cry of a babe can sometimes cause these fiends to abandon their illusions and viciously attack.  As greater devils, gylous can command many lesser devils, yet harbor an exclusive favoritism for erinyes. A gylou weighs 160 pounds and stands stiff ly at 5-1/2 feet- though many wear their head-sprouting tentacles in tall, elaborate coiffures.</t>
  </si>
  <si>
    <t>&lt;link rel="stylesheet"href="PF.css"&gt;&lt;div&gt;&lt;h2&gt;Handmaiden,  Devil (Gylou)&lt;/h2&gt;&lt;h3&gt;&lt;i&gt;Twin tentacles stretch from the crown of this feminine fiend's head, while her lower body blooms in a gown of writhing tendrils.&lt;/i&gt;&lt;/h3&gt;&lt;br&gt;&lt;/br&gt;&lt;/div&gt;&lt;div class="heading"&gt;&lt;p class="alignleft"&gt;Handmaiden Devil (Gylou)&lt;/p&gt;&lt;p class="alignright"&gt;CR 14&lt;/p&gt;&lt;div style="clear: both;"&gt;&lt;/div&gt;&lt;/div&gt;&lt;div&gt;&lt;h5&gt;&lt;b&gt;XP &lt;/b&gt;38,400&lt;/h5&gt;&lt;h5&gt;LE Medium outsider (devil, evil, extraplanar, lawful)&lt;/h5&gt;&lt;h5&gt;&lt;b&gt;Init &lt;/b&gt;+11; &lt;b&gt;Senses &lt;/b&gt;darkvision 60 ft., &lt;i&gt;true seeing&lt;/i&gt;; Perception +23&lt;/h5&gt;&lt;/div&gt;&lt;hr/&gt;&lt;div&gt;&lt;h5&gt;&lt;b&gt;DEFENSE&lt;/b&gt;&lt;/h5&gt;&lt;/div&gt;&lt;hr/&gt;&lt;div&gt;&lt;h5&gt;&lt;b&gt;AC &lt;/b&gt;31, touch 17, flat-footed 24 (+7 Dex, +14 natural)&lt;/h5&gt;&lt;h5&gt;&lt;b&gt;hp &lt;/b&gt;187 (15d10+105)&lt;/h5&gt;&lt;h5&gt;&lt;b&gt;Fort &lt;/b&gt;+16, &lt;b&gt;Ref &lt;/b&gt;+16, &lt;b&gt;Will &lt;/b&gt;+10&lt;/h5&gt;&lt;h5&gt;&lt;b&gt;DR &lt;/b&gt;10/good; &lt;b&gt;Immune &lt;/b&gt;fire, poison; &lt;b&gt;Resist &lt;/b&gt;acid 10, cold 10; &lt;b&gt;SR &lt;/b&gt;25&lt;/h5&gt;&lt;/div&gt;&lt;hr/&gt;&lt;div&gt;&lt;h5&gt;&lt;b&gt;OFFENSE&lt;/b&gt;&lt;/h5&gt;&lt;/div&gt;&lt;hr/&gt;&lt;div&gt;&lt;h5&gt;&lt;b&gt;Spd &lt;/b&gt;40 ft., fly 60 ft. (average)&lt;/h5&gt;&lt;h5&gt;&lt;b&gt;Melee &lt;/b&gt;2 claws +22 (2d8+7/19-20/x3), 2 tentacles +20 (1d6+3  plus grab)&lt;/h5&gt;&lt;h5&gt;&lt;b&gt;Space &lt;/b&gt;5 ft.; &lt;b&gt;Reach &lt;/b&gt;5 ft. (10 ft. with tentacle)&lt;/h5&gt;&lt;h5&gt;&lt;b&gt;Special Attacks &lt;/b&gt;tentacle cage (4d8+10 bludgeoning, AC 17, 18 hp)&lt;/h5&gt;&lt;h5&gt;&lt;b&gt;Spell-Like Abilities&lt;/b&gt; (CL 14th; concentration +19)&lt;/br&gt;Constant&amp;mdash;fly, spider climb, &lt;i&gt;true seeing&lt;/i&gt; &lt;/br&gt;At will&amp;mdash;alter self, dispel good (DC 20), &lt;i&gt;enthrall&lt;/i&gt; (DC 17), &lt;i&gt;greater teleport&lt;/i&gt; (self plus 1 entrapped creature and 50 lbs. of goods only), &lt;i&gt;persistent image&lt;/i&gt; (DC 20)&lt;/br&gt;3/day&amp;mdash;&lt;i&gt;black tentacles&lt;/i&gt;, &lt;i&gt;charm monster&lt;/i&gt; (DC 19)&lt;/br&gt;1/day&amp;mdash;summon (level 5, 3 erinyes 65%)&lt;/h5&gt;&lt;/h5&gt;&lt;/div&gt;&lt;hr/&gt;&lt;div&gt;&lt;h5&gt;&lt;b&gt;STATISTICS&lt;/b&gt;&lt;/h5&gt;&lt;/div&gt;&lt;hr/&gt;&lt;div&gt;&lt;h5&gt;&lt;b&gt;Str &lt;/b&gt;24, &lt;b&gt;Dex &lt;/b&gt;25, &lt;b&gt;Con &lt;/b&gt;25, &lt;b&gt;Int &lt;/b&gt; 22, &lt;b&gt;Wis &lt;/b&gt;21, &lt;b&gt;Cha &lt;/b&gt;20&lt;/h5&gt;&lt;h5&gt;&lt;b&gt;Base Atk &lt;/b&gt;+15; &lt;b&gt;CMB &lt;/b&gt;+22 (+26 grapple); &lt;b&gt;CMD &lt;/b&gt;39 (can't be tripped)&lt;/h5&gt;&lt;h5&gt;&lt;b&gt;Feats &lt;/b&gt;Acrobatic Steps, Combat Expertise, Combat Reflexes, Improved Initiative, Improved Trip, Multiattack, Nimble Moves, Strike Back&lt;/h5&gt;&lt;h5&gt;&lt;b&gt;Skills &lt;/b&gt;Acrobatics +25 (+29 jump), Bluff +23, Diplomacy +23, Disguise +23, Escape Artist +22, Fly +14, Knowledge (arcana) +21, Knowledge (planes) +24, Perception +23, Perform (sing) +23, Sense Motive +23, Spellcraft +21, Stealth +25&lt;/h5&gt;&lt;h5&gt;&lt;b&gt;Languages &lt;/b&gt;Celestial, Common, Draconic, Infernal,  telepathy 100 ft.&lt;/h5&gt;&lt;h5&gt;&lt;b&gt;SQ &lt;/b&gt;agile grappler&lt;/h5&gt;&lt;/div&gt;&lt;hr/&gt;&lt;div&gt;&lt;h5&gt;&lt;b&gt;ECOLOGY&lt;/b&gt;&lt;/h5&gt;&lt;/div&gt;&lt;hr/&gt;&lt;div&gt;&lt;h5&gt;&lt;b&gt;Environment &lt;/b&gt; any (Hell)&lt;/h5&gt;&lt;h5&gt;&lt;b&gt;Organization &lt;/b&gt;solitary, retinue (1 gylou and 2d4 erinyes), or cortege (1-4 gylous and 2d10 erinyes)&lt;/h5&gt;&lt;h5&gt;&lt;b&gt;Treasure &lt;/b&gt;standard&lt;/h5&gt;&lt;/div&gt;&lt;hr/&gt;&lt;div&gt;&lt;h5&gt;&lt;b&gt;SPECIAL ABILITIES&lt;/b&gt;&lt;/h5&gt;&lt;/div&gt;&lt;hr/&gt;&lt;div&gt;&lt;h5&gt;&lt;b&gt;Agile Grappler (Ex)&lt;/b&gt; A gylou does not gain the grappled condition if she grapples a foe.  &lt;/h5&gt;&lt;h5&gt;&lt;b&gt;Tentacle Cage (Su)&lt;/b&gt; If a gylou successfully grapples a creature, she transfers that creature into her lower body's nest of cage-like tentacles. This works like swallow whole. The gylou's tentacles are AC 17 and have 18 hp for the purpose of an entrapped creature cutting itself out. A gylou's tendrils heal quickly, allowing her to use this ability 1 round after a creature cuts itself free.&lt;/h5&gt;&lt;/div&gt;&lt;br&gt;&lt;/br&gt;&lt;div&gt;&lt;h4&gt;&lt;p&gt;&lt;p&gt;Known as handmaiden devils, Mothers of Pain, and Maids of Miscarriage, gylous attend to the whims and schemes of Hell's few female overlords. Like manipulative matrons amid decadent mortal courts, these deceivers hide their fathomless evil beneath illusions of beauty, graciousness, and tradition. Gylous particularly loathe children. It's said that the persistent cry of a babe can sometimes cause these fiends to abandon their illusions and viciously attack.&lt;/p&gt;&lt;p&gt;As greater devils, gylous can command many lesser devils, yet harbor an exclusive favoritism for erinyes. A gylou weighs 160 pounds and stands stiff ly at 5-1/2 feet- though many wear their head-sprouting tentacles in tall, elaborate coiffures.&lt;/p&gt;&lt;/h4&gt;&lt;/div&gt;</t>
  </si>
  <si>
    <t>Gylou</t>
  </si>
  <si>
    <t>Immolation Devil</t>
  </si>
  <si>
    <t>darkvision 60 ft., true seeing; Perception +27</t>
  </si>
  <si>
    <t>36, touch 17, flat-footed 28</t>
  </si>
  <si>
    <t>(+8 Dex, +19 natural, -1 size)</t>
  </si>
  <si>
    <t>(18d10+216)</t>
  </si>
  <si>
    <t>regeneration 5 (good weapons or good spells)</t>
  </si>
  <si>
    <t>Fort +23, Ref +19, Will +14</t>
  </si>
  <si>
    <t>30 ft., fly 80 ft. (good)</t>
  </si>
  <si>
    <t>bite +29 (2d6+12 plus burn), 2 claw +29 (1d8+12 plus burn),  gore +29 (2d8+12 plus burn), 2 wings +27 (1d8+6)</t>
  </si>
  <si>
    <t>burn (2d6, DC 31), hellfire</t>
  </si>
  <si>
    <t>Spell-Like Abilities (CL 17th; concentration +24)  Constant-fire shield, true seeing At will-fireball (DC 20), greater teleport (self plus 50 lbs. of objects only), persistent image (DC 22), wall of fire  3/day-dictum (DC 24), firestorm (DC 25), mass charm monster (DC 25)  1/day-summon (level 9, any 2d4 devils of CR 10 or lower, 90%)</t>
  </si>
  <si>
    <t>Str 34, Dex 26, Con 35, Int 24, Wis 23,  Cha 24</t>
  </si>
  <si>
    <t>Blind-Fight, Blinding Critical, Combat Expertise, Combat Reflexes, Critical Focus, Iron Will, Multiattack, Power Attack, Stand Still</t>
  </si>
  <si>
    <t>Bluff +28, Diplomacy +28, Disable Device +26, Fly +31, Intimidate +28, Knowledge (arcana) + 25, Knowledge (nobility) +25, Knowledge (engineering) +28, Knowledge (planes) +28, Perception +27, Sense Motive +27, Spellcraft +28, Stealth +25</t>
  </si>
  <si>
    <t>Celestial, Common, Draconic,  Infernal; telepathy 100 ft.</t>
  </si>
  <si>
    <t>solitary, pair, or council (3-6)</t>
  </si>
  <si>
    <t>Ash and embers encrust the smoldering humanoid frame of this imperious, dragon-winged devil.</t>
  </si>
  <si>
    <t>Hellfire (Su) Any fire damage caused by an immolation devil's abilities and spells is half fire damage, half unholy damage.</t>
  </si>
  <si>
    <t>Immolation devils are tyrant warlords and terrifying field generals among Hell's legions. While many other greater devils manipulate and corrupt subtly and from afar, puragaus surround themselves with lesser diabolical minions, lead interplanar incursions, hold infernal redoubts upon mortal worlds, or strike against any who would defy the will of Hell.  Immolation devils stand just over 10 feet tall, with wingspans nearing 20 feet, and weigh 900 pounds.</t>
  </si>
  <si>
    <t>&lt;link rel="stylesheet"href="PF.css"&gt;&lt;div&gt;&lt;h2&gt;Immolation,  Devil (Puragaus)&lt;/h2&gt;&lt;h3&gt;&lt;i&gt;Ash and embers encrust the smoldering humanoid frame of this imperious, dragon-winged devil.&lt;/i&gt;&lt;/h3&gt;&lt;br&gt;&lt;/br&gt;&lt;/div&gt;&lt;div class="heading"&gt;&lt;p class="alignleft"&gt;Immolation Devil (Puragaus)&lt;/p&gt;&lt;p class="alignright"&gt;CR 19&lt;/p&gt;&lt;div style="clear: both;"&gt;&lt;/div&gt;&lt;/div&gt;&lt;div&gt;&lt;h5&gt;&lt;b&gt;XP &lt;/b&gt;204,800&lt;/h5&gt;&lt;h5&gt;LE Large outsider (devil, evil, extraplanar, lawful)&lt;/h5&gt;&lt;h5&gt;&lt;b&gt;Init &lt;/b&gt;+8; &lt;b&gt;Senses &lt;/b&gt;darkvision 60 ft., &lt;i&gt;true seeing&lt;/i&gt;; Perception +27&lt;/h5&gt;&lt;/div&gt;&lt;hr/&gt;&lt;div&gt;&lt;h5&gt;&lt;b&gt;DEFENSE&lt;/b&gt;&lt;/h5&gt;&lt;/div&gt;&lt;hr/&gt;&lt;div&gt;&lt;h5&gt;&lt;b&gt;AC &lt;/b&gt;36, touch 17, flat-footed 28 (+8 Dex, +19 natural, -1 size)&lt;/h5&gt;&lt;h5&gt;&lt;b&gt;hp &lt;/b&gt;315 (18d10+216); regeneration 5 (good weapons or good spells)&lt;/h5&gt;&lt;h5&gt;&lt;b&gt;Fort &lt;/b&gt;+23, &lt;b&gt;Ref &lt;/b&gt;+19, &lt;b&gt;Will &lt;/b&gt;+14&lt;/h5&gt;&lt;h5&gt;&lt;b&gt;DR &lt;/b&gt;15/good and silver; &lt;b&gt;Immune &lt;/b&gt;fire, poison; &lt;b&gt;Resist &lt;/b&gt;acid 10,  cold 10; &lt;b&gt;SR &lt;/b&gt;30&lt;/h5&gt;&lt;/div&gt;&lt;hr/&gt;&lt;div&gt;&lt;h5&gt;&lt;b&gt;OFFENSE&lt;/b&gt;&lt;/h5&gt;&lt;/div&gt;&lt;hr/&gt;&lt;div&gt;&lt;h5&gt;&lt;b&gt;Spd &lt;/b&gt;30 ft., fly 80 ft. (good)&lt;/h5&gt;&lt;h5&gt;&lt;b&gt;Melee &lt;/b&gt;bite +29 (2d6+12 plus burn), 2 claw +29 (1d8+12 plus burn),  gore +29 (2d8+12 plus burn), 2 wings +27 (1d8+6)&lt;/h5&gt;&lt;h5&gt;&lt;b&gt;Space &lt;/b&gt;10 ft.; &lt;b&gt;Reach &lt;/b&gt;10 ft.&lt;/h5&gt;&lt;h5&gt;&lt;b&gt;Special Attacks &lt;/b&gt;burn (2d6, DC 31), hellfire&lt;/h5&gt;&lt;h5&gt;&lt;b&gt;Spell-Like Abilities&lt;/b&gt; (CL 17th; concentration +24)&lt;/br&gt;Constant&amp;mdash;&lt;i&gt;fire shield&lt;/i&gt;, &lt;i&gt;true seeing&lt;/i&gt; &lt;/br&gt;At will&amp;mdash;&lt;i&gt;fireball&lt;/i&gt; (DC 20), &lt;i&gt;greater teleport&lt;/i&gt; (self plus 50 lbs. of objects only), &lt;i&gt;persistent image&lt;/i&gt; (DC 22), &lt;i&gt;wall of fire&lt;/i&gt;&lt;/br&gt;3/day&amp;mdash;&lt;i&gt;dictum&lt;/i&gt; (DC 24), &lt;i&gt;firestorm&lt;/i&gt; (DC 25), &lt;i&gt;mass charm monster&lt;/i&gt; (DC 25)&lt;/br&gt;1/day&amp;mdash;summon (level 9, any 2d4 devils of CR 10 or lower, 90%)&lt;/h5&gt;&lt;/h5&gt;&lt;/div&gt;&lt;hr/&gt;&lt;div&gt;&lt;h5&gt;&lt;b&gt;STATISTICS&lt;/b&gt;&lt;/h5&gt;&lt;/div&gt;&lt;hr/&gt;&lt;div&gt;&lt;h5&gt;&lt;b&gt;Str &lt;/b&gt;34, &lt;b&gt;Dex &lt;/b&gt;26, &lt;b&gt;Con &lt;/b&gt;35, &lt;b&gt;Int &lt;/b&gt; 24, &lt;b&gt;Wis &lt;/b&gt;23,  &lt;b&gt;Cha &lt;/b&gt;24&lt;/h5&gt;&lt;h5&gt;&lt;b&gt;Base Atk &lt;/b&gt;+18; &lt;b&gt;CMB &lt;/b&gt;+31; &lt;b&gt;CMD &lt;/b&gt;49&lt;/h5&gt;&lt;h5&gt;&lt;b&gt;Feats &lt;/b&gt;Blind-Fight, Blinding Critical, Combat Expertise, Combat Reflexes, Critical Focus, Iron Will, Multiattack, Power Attack, Stand Still&lt;/h5&gt;&lt;h5&gt;&lt;b&gt;Skills &lt;/b&gt;Bluff +28, Diplomacy +28, Disable Device +26, Fly +31, Intimidate +28, Knowledge (arcana) + 25, Knowledge (nobility) +25, Knowledge (engineering) +28, Knowledge (planes) +28, Perception +27, Sense Motive +27, Spellcraft +28, Stealth +25&lt;/h5&gt;&lt;h5&gt;&lt;b&gt;Languages &lt;/b&gt;Celestial, Common, Draconic,  Infernal; telepathy 100 ft.&lt;/h5&gt;&lt;/div&gt;&lt;hr/&gt;&lt;div&gt;&lt;h5&gt;&lt;b&gt;ECOLOGY&lt;/b&gt;&lt;/h5&gt;&lt;/div&gt;&lt;hr/&gt;&lt;div&gt;&lt;h5&gt;&lt;b&gt;Environment &lt;/b&gt; any (Hell)&lt;/h5&gt;&lt;h5&gt;&lt;b&gt;Organization &lt;/b&gt;solitary, pair, or council (3-6)&lt;/h5&gt;&lt;h5&gt;&lt;b&gt;Treasure &lt;/b&gt;double&lt;/h5&gt;&lt;/div&gt;&lt;hr/&gt;&lt;div&gt;&lt;h5&gt;&lt;b&gt;SPECIAL ABILITIES&lt;/b&gt;&lt;/h5&gt;&lt;/div&gt;&lt;hr/&gt;&lt;div&gt;&lt;h5&gt;&lt;b&gt;Hellfire (Su)&lt;/b&gt; Any fire damage caused by an immolation devil's abilities and spells is half fire damage, half unholy damage.&lt;/h5&gt;&lt;/div&gt;&lt;br&gt;&lt;/br&gt;&lt;div&gt;&lt;h4&gt;&lt;p&gt;&lt;p&gt;Immolation devils are tyrant warlords and terrifying field generals among Hell's legions. While many other greater devils manipulate and corrupt subtly and from afar, puragaus surround themselves with lesser diabolical minions, lead interplanar incursions, hold infernal redoubts upon mortal worlds, or strike against any who would defy the will of Hell.&lt;/p&gt;&lt;p&gt;Immolation devils stand just over 10 feet tall, with wingspans nearing 20 feet, and weigh 900 pounds.&lt;/p&gt;&lt;/h4&gt;&lt;/div&gt;</t>
  </si>
  <si>
    <t>Puragaus</t>
  </si>
  <si>
    <t>Devilfish</t>
  </si>
  <si>
    <t>low-light vision, see in darkness; Perception +5</t>
  </si>
  <si>
    <t xml:space="preserve"> jet (240 ft.)</t>
  </si>
  <si>
    <t>tentacles +7 (3d6+4 plus grab)</t>
  </si>
  <si>
    <t>savage bite (+7 melee, 2d6+4/18-20 plus poison), unholy blood</t>
  </si>
  <si>
    <t>Str 17, Dex 17, Con 16, Int 3, Wis 12, Cha 8</t>
  </si>
  <si>
    <t>Cleave, Combat Reflexes, Power Attack</t>
  </si>
  <si>
    <t>Escape Artist +5, Perception +5, Stealth +3, Swim +15</t>
  </si>
  <si>
    <t>Abyssal, Aquan, Common</t>
  </si>
  <si>
    <t>This purple, seven-armed octopoid monstrosity is the size of a horse, with hook-lined tentacles and cold, blue eyes.</t>
  </si>
  <si>
    <t>Poison (Ex) Savage bite-injury; save Fort DC 15; frequency 1/round for 6 rounds; effect 1d2 Str; cure 2 consecutive saves.  Savage Bite (Ex) A devilfish can attack with its savage bite whenever it makes a successful grapple check. This attack is in place of any other action made with a successful grapple check. The bite threatens a critical hit on a roll of 18-20, and injects the target with poison as well.  Unholy Blood (Su) A devilfish's blood is infused with fiendish magic. Once per day, as a swift action, a devilfish can emit a night-black cloud of this foul liquid, filling a 20-foot-radius cloud if underwater, or a 20-foot-radius burst on land. In water, the blood provides total concealment for everything but a devilfish (which can see through the blood with ease); on land the slippery blood coats the ground, making the area difficult terrain. The blood persists for 1 minute before fading. Anyone who enters a cloud of the blood in the water or who is within the area of a burst of blood on land must make a DC 15 Fortitude save or be nauseated for 1d4 rounds-this save need be made only once per cloud. The save DC is Constitution-based.  Water Dependency (Ex) A devilfish can survive out of the water for 1 hour, after which it becomes fatigued. After 2 hours, the devilfish becomes exhausted and begins to suffocate (Pathfinder RPG Core Rulebook 445).</t>
  </si>
  <si>
    <t>Although the devilfish superficially resembles a seven-armed octopus, it is an altogether different creature. Possessing a rudimentary intellect, a devilfish can understand and even speak a few words and phrases in various languages, although when it speaks, it has a tendency to mix languages together, making it somewhat difficult to understand for anyone who doesn't speak all the languages known by the devilfish.  More than those of a mere animal, the devilfish's intelligence and several of its abilities are gifts from a fiendish legacy-most sages believe that the original devilfish were once outsiders from the Abyss, and that over the course of thousands of years they became true natives of the Material Plane's oceans. Rumors of far more intelligent devilfish dwelling in the deepest ocean trenches persist, although if these rumors are true, these deep-dwelling devilfish do not often come to the surface.  A devilfish is 10 feet long and weighs 500 pounds.</t>
  </si>
  <si>
    <t>&lt;link rel="stylesheet"href="PF.css"&gt;&lt;div&gt;&lt;h2&gt;Devilfish&lt;/h2&gt;&lt;h3&gt;&lt;i&gt;This purple, seven-armed octopoid monstrosity is the size of a horse, with hook-lined tentacles and cold, blue eyes.&lt;/i&gt;&lt;/h3&gt;&lt;br&gt;&lt;/div&gt;&lt;div class="heading"&gt;&lt;p class="alignleft"&gt;Devilfish&lt;/p&gt;&lt;p class="alignright"&gt;CR 4&lt;/p&gt;&lt;div style="clear: both;"&gt;&lt;/div&gt;&lt;/div&gt;&lt;div&gt;&lt;h5&gt;&lt;b&gt;XP &lt;/b&gt;1,200&lt;/h5&gt;&lt;h5&gt;NE Large magical beast (aquatic)&lt;/h5&gt;&lt;h5&gt;&lt;b&gt;Init &lt;/b&gt;+3; &lt;b&gt;Senses &lt;/b&gt;low-light vision, see in darkness; Perception +5&lt;/h5&gt;&lt;/div&gt;&lt;hr/&gt;&lt;div&gt;&lt;h5&gt;&lt;b&gt;DEFENSE&lt;/b&gt;&lt;/h5&gt;&lt;/div&gt;&lt;hr/&gt;&lt;div&gt;&lt;h5&gt;&lt;b&gt;AC &lt;/b&gt;17, touch 12, flat-footed 14 (+3 Dex, +5 natural, -1 size)&lt;/h5&gt;&lt;h5&gt;&lt;b&gt;hp &lt;/b&gt;42 (5d10+15)&lt;/h5&gt;&lt;h5&gt;&lt;b&gt;Fort &lt;/b&gt;+7, &lt;b&gt;Ref &lt;/b&gt;+7, &lt;b&gt;Will &lt;/b&gt;+2&lt;/h5&gt;&lt;h5&gt;&lt;b&gt;Resist &lt;/b&gt;cold 10&lt;/h5&gt;&lt;/div&gt;&lt;hr/&gt;&lt;div&gt;&lt;h5&gt;&lt;b&gt;OFFENSE&lt;/b&gt;&lt;/h5&gt;&lt;/div&gt;&lt;hr/&gt;&lt;div&gt;&lt;h5&gt;&lt;b&gt;Spd &lt;/b&gt;10 ft., swim 40 ft.;  jet (240 ft.)&lt;/h5&gt;&lt;h5&gt;&lt;b&gt;Melee &lt;/b&gt;tentacles +7 (3d6+4 plus grab)&lt;/h5&gt;&lt;h5&gt;&lt;b&gt;Space &lt;/b&gt;10 ft.; &lt;b&gt;Reach &lt;/b&gt;15 ft.&lt;/h5&gt;&lt;h5&gt;&lt;b&gt;Special Attacks &lt;/b&gt;savage bite (+7 melee, 2d6+4/18-20 plus poison), unholy blood&lt;/h5&gt;&lt;/div&gt;&lt;hr/&gt;&lt;div&gt;&lt;h5&gt;&lt;b&gt;STATISTICS&lt;/b&gt;&lt;/h5&gt;&lt;/div&gt;&lt;hr/&gt;&lt;div&gt;&lt;h5&gt;&lt;b&gt;Str &lt;/b&gt;17, &lt;b&gt;Dex &lt;/b&gt;17, &lt;b&gt;Con &lt;/b&gt;16, &lt;b&gt;Int &lt;/b&gt; 3, &lt;b&gt;Wis &lt;/b&gt;12, &lt;b&gt;Cha &lt;/b&gt;8&lt;/h5&gt;&lt;h5&gt;&lt;b&gt;Base Atk &lt;/b&gt;+5; &lt;b&gt;CMB &lt;/b&gt;+9 (+13 grapple); &lt;b&gt;CMD &lt;/b&gt;22 (can't be tripped)&lt;/h5&gt;&lt;h5&gt;&lt;b&gt;Feats &lt;/b&gt;Cleave, Combat Reflexes, Power Attack&lt;/h5&gt;&lt;h5&gt;&lt;b&gt;Skills &lt;/b&gt;Escape Artist +5, Perception +5, Stealth +3, Swim +15&lt;/h5&gt;&lt;h5&gt;&lt;b&gt;Languages &lt;/b&gt;Abyssal, Aquan, Common&lt;/h5&gt;&lt;h5&gt;&lt;b&gt;SQ &lt;/b&gt;water dependency&lt;/h5&gt;&lt;/div&gt;&lt;hr/&gt;&lt;div&gt;&lt;h5&gt;&lt;b&gt;ECOLOGY&lt;/b&gt;&lt;/h5&gt;&lt;/div&gt;&lt;hr/&gt;&lt;div&gt;&lt;h5&gt;&lt;b&gt;Environment &lt;/b&gt; any aquatic&lt;/h5&gt;&lt;h5&gt;&lt;b&gt;Organization &lt;/b&gt;solitary&lt;/h5&gt;&lt;h5&gt;&lt;b&gt;Treasure &lt;/b&gt;none&lt;/h5&gt;&lt;/div&gt;&lt;hr/&gt;&lt;div&gt;&lt;h5&gt;&lt;b&gt;SPECIAL ABILITIES&lt;/b&gt;&lt;/h5&gt;&lt;/div&gt;&lt;hr/&gt;&lt;div&gt;&lt;/h5&gt;&lt;h5&gt;&lt;b&gt;Poison (Ex)&lt;/b&gt; Savage bite-injury; &lt;i&gt;save&lt;/i&gt; Fort DC 15; &lt;i&gt;frequency&lt;/i&gt; 1/round for 6 rounds; &lt;i&gt;effect&lt;/i&gt; 1d2 Str; &lt;i&gt;cure&lt;/i&gt; 2 consecutive &lt;i&gt;save&lt;/i&gt;s.  &lt;/h5&gt;&lt;h5&gt;&lt;b&gt;Savage Bite (Ex)&lt;/b&gt; A devilfish can attack with its savage bite whenever it makes a successful grapple check. This attack is in place of any other action made with a successful grapple check. The bite threatens a critical hit on a roll of 18-20, and injects the target with poison as well.  &lt;/h5&gt;&lt;h5&gt;&lt;b&gt;Unholy Blood (Su)&lt;/b&gt; A devilfish's blood is infused with fiendish magic. Once per day, as a swift action, a devilfish can emit a night-black cloud of this foul liquid, filling a 20-foot-radius cloud if underwater, or a 20-foot-radius burst on land. In water, the blood provides total concealment for everything but a devilfish (which can see through the blood with ease); on land the slippery blood coats the ground, making the area difficult terrain. The blood persists for 1 minute before fading. Anyone who enters a cloud of the blood in the water or who is within the area of a burst of blood on land must make a DC 15 Fortitude save or be nauseated for 1d4 rounds-this save need be made only once per cloud. The save DC is Constitution-based.  &lt;/h5&gt;&lt;h5&gt;&lt;b&gt;Water Dependency (Ex)&lt;/b&gt; A devilfish can survive out of the water for 1 hour, after which it becomes fatigued. After 2 hours, the devilfish becomes exhausted and begins to suffocate (&lt;i&gt;Pathfinder RPG Core Rulebook&lt;/i&gt; 445).&lt;/h5&gt;&lt;/div&gt;&lt;br&gt;&lt;div&gt;&lt;h4&gt;&lt;p&gt;&lt;p&gt;Although the devilfish superficially resembles a seven-armed octopus, it is an altogether different creature. Possessing a rudimentary intellect, a devilfish can understand and even speak a few words and phrases in various languages, although when it speaks, it has a tendency to mix languages together, making it somewhat difficult to understand for anyone who doesn't speak all the languages known by the devilfish.  More than those of a mere animal, the devilfish's intelligence and several of its abilities are gifts from a fiendish legacy-most sages believe that the original devilfish were once outsiders from the Abyss, and that over the course of thousands of years they became true natives of the Material Plane's oceans. Rumors of far more intelligent devilfish dwelling in the deepest ocean trenches persist, although if these rumors are true, these deep-dwelling devilfish do not often come to the surface.  A devilfish is 10 feet long and weighs 500 pounds.&lt;/p&gt;&lt;/h4&gt;&lt;/div&gt;</t>
  </si>
  <si>
    <t>Dhampir</t>
  </si>
  <si>
    <t>(dhampir)</t>
  </si>
  <si>
    <t>17, touch 13, flat-footed 14</t>
  </si>
  <si>
    <t>(+4 armor, +3 Dex)</t>
  </si>
  <si>
    <t>(1d10+3)</t>
  </si>
  <si>
    <t>negative energy affinity, resist level drain</t>
  </si>
  <si>
    <t>rapier +4 (1d6+1/18-20)</t>
  </si>
  <si>
    <t>Spell-Like Abilities (CL 1st)  3/day-detect undead</t>
  </si>
  <si>
    <t>Str 13, Dex 17, Con 10, Int 10, Wis 8, Cha 16</t>
  </si>
  <si>
    <t>Toughness, Weapon Finesse</t>
  </si>
  <si>
    <t>Bluff +5, Intimidate +7, Perception +1, Ride +5, Survival +3</t>
  </si>
  <si>
    <t>+2 Bluff, +2 Perception</t>
  </si>
  <si>
    <t>solitary, pair, or court (3-8 and 1 vampire)</t>
  </si>
  <si>
    <t>NPC gear (chain shirt, rapier, other treasure)</t>
  </si>
  <si>
    <t>This unnaturally graceful man moves without a sound, his gaze just as piercing as the needle-sharp blade he effortlessly wields.</t>
  </si>
  <si>
    <t>Resist Level Drain (Ex) A dhampir takes no penalties from energy draining effects, though he can still be killed if he accrues more negative levels then he has Hit Dice. After 24 hours, any negative levels a dhampir takes are removed without the need for an additional saving throw.</t>
  </si>
  <si>
    <t>Cursed from birth, dhampirs result from the rare and unnatural union of vampires and humans. Although not driven to consume blood for survival as their undead progenitors are, dhampirs nonetheless know a lifelong desire for blood that nothing else can truly sate. Those who survive their early years face a life of fear and mistrust, their unnatural beauty and incredible ref lexes marking them as scions of the night just as surely as their sensitivity to light. Although polluted by undeath, dhampirs do grow old and die, aging at a rate similar to elves.  DHAMPIR CHARACTERS  Dhampirs are defined by class levels-they don't possess racial Hit Dice. All dhampirs have the following racial traits.  fast and seductive, but closer to death than most mortals.  Senses: Low-light vision and darkvision 60 feet.  Manipulative: +2 racial bonus on Bluff and Perception.  Undead Resistance: Dhampirs gain a +2 racial bonus on saving throws against disease and mind-affecting effects.  Light Sensitivity, Negative Energy Affinity: See universal monster rules.  Spell-Like Ability: A dhampir can use detect undead three times per day as a spell-like ability. The caster level for this ability equals the dhampir's class level.  Resist Level Drain: See above.  Languages: Dhampirs begin play speaking Common. Those with high Intelligence can choose any language as a bonus language (except druidic and other secret languages).</t>
  </si>
  <si>
    <t>&lt;link rel="stylesheet"href="PF.css"&gt;&lt;div&gt;&lt;h2&gt;Dhampir&lt;/h2&gt;&lt;h3&gt;&lt;i&gt;This unnaturally graceful man moves without a sound, his gaze just as piercing as the needle-sharp blade he effortlessly wields.&lt;/i&gt;&lt;/h3&gt;&lt;br&gt;&lt;/div&gt;&lt;div class="heading"&gt;&lt;p class="alignleft"&gt;Dhampir&lt;/p&gt;&lt;p class="alignright"&gt;CR 1/2&lt;/p&gt;&lt;div style="clear: both;"&gt;&lt;/div&gt;&lt;/div&gt;&lt;div&gt;&lt;h5&gt;&lt;b&gt;XP &lt;/b&gt;200&lt;/h5&gt;&lt;h5&gt;Dhampir fighter 1&lt;/h5&gt;&lt;h5&gt;CE Medium humanoid (dhampir)&lt;/h5&gt;&lt;h5&gt;&lt;b&gt;Init &lt;/b&gt;+3; &lt;b&gt;Senses &lt;/b&gt;darkvision 60 ft., low-light vision; Perception +1&lt;/h5&gt;&lt;/div&gt;&lt;hr/&gt;&lt;div&gt;&lt;h5&gt;&lt;b&gt;DEFENSE&lt;/b&gt;&lt;/h5&gt;&lt;/div&gt;&lt;hr/&gt;&lt;div&gt;&lt;h5&gt;&lt;b&gt;AC &lt;/b&gt;17, touch 13, flat-footed 14 (+4 armor, +3 Dex)&lt;/h5&gt;&lt;h5&gt;&lt;b&gt;hp &lt;/b&gt;13 (1d10+3)&lt;/h5&gt;&lt;h5&gt;&lt;b&gt;Fort &lt;/b&gt;+2, &lt;b&gt;Ref &lt;/b&gt;+3, &lt;b&gt;Will &lt;/b&gt;-1 (+2 vs. disease and mind-affecting effects)&lt;/h5&gt;&lt;h5&gt;&lt;b&gt;Defensive Abilities &lt;/b&gt;negative energy affinity, resist level drain&lt;/h5&gt;&lt;h5&gt;&lt;b&gt;Weaknesses &lt;/b&gt;light sensitivity&lt;/h5&gt;&lt;/div&gt;&lt;hr/&gt;&lt;div&gt;&lt;h5&gt;&lt;b&gt;OFFENSE&lt;/b&gt;&lt;/h5&gt;&lt;/div&gt;&lt;hr/&gt;&lt;div&gt;&lt;h5&gt;&lt;b&gt;Spd &lt;/b&gt;30 ft.&lt;/h5&gt;&lt;h5&gt;&lt;b&gt;Melee &lt;/b&gt;rapier +4 (1d6+1/18-20)&lt;/h5&gt;&lt;h5&gt;&lt;b&gt;Space &lt;/b&gt;5 ft.; &lt;b&gt;Reach &lt;/b&gt;5 ft.&lt;/h5&gt;&lt;h5&gt;&lt;b&gt;Spell-Like Abilities&lt;/b&gt; (CL 1st) &lt;/br&gt;3/day&amp;mdash;&lt;i&gt;detect undead&lt;/i&gt;&lt;/h5&gt;&lt;/h5&gt;&lt;/div&gt;&lt;hr/&gt;&lt;div&gt;&lt;h5&gt;&lt;b&gt;STATISTICS&lt;/b&gt;&lt;/h5&gt;&lt;/div&gt;&lt;hr/&gt;&lt;div&gt;&lt;h5&gt;&lt;b&gt;Str &lt;/b&gt;13, &lt;b&gt;Dex &lt;/b&gt;17, &lt;b&gt;Con &lt;/b&gt;10, &lt;b&gt;Int &lt;/b&gt; 10, &lt;b&gt;Wis &lt;/b&gt;8, &lt;b&gt;Cha &lt;/b&gt;16&lt;/h5&gt;&lt;h5&gt;&lt;b&gt;Base Atk &lt;/b&gt;+1; &lt;b&gt;CMB &lt;/b&gt;+2; &lt;b&gt;CMD &lt;/b&gt;15&lt;/h5&gt;&lt;h5&gt;&lt;b&gt;Feats &lt;/b&gt;Toughness, Weapon Finesse&lt;/h5&gt;&lt;h5&gt;&lt;b&gt;Skills &lt;/b&gt;Bluff +5, Intimidate +7, Perception +1, Ride +5, Survival +3; &lt;b&gt;Racial Modifiers &lt;/b&gt;+2 Bluff, +2 Perception&lt;/h5&gt;&lt;h5&gt;&lt;b&gt;Languages &lt;/b&gt;Common&lt;/h5&gt;&lt;/div&gt;&lt;hr/&gt;&lt;div&gt;&lt;h5&gt;&lt;b&gt;ECOLOGY&lt;/b&gt;&lt;/h5&gt;&lt;/div&gt;&lt;hr/&gt;&lt;div&gt;&lt;h5&gt;&lt;b&gt;Environment &lt;/b&gt; any land&lt;/h5&gt;&lt;h5&gt;&lt;b&gt;Organization &lt;/b&gt;solitary, pair, or court (3-8 and 1 vampire)&lt;/h5&gt;&lt;h5&gt;&lt;b&gt;Treasure &lt;/b&gt;NPC gear (chain shirt, rapier, other treasure)&lt;/h5&gt;&lt;/div&gt;&lt;hr/&gt;&lt;div&gt;&lt;h5&gt;&lt;b&gt;SPECIAL ABILITIES&lt;/b&gt;&lt;/h5&gt;&lt;/div&gt;&lt;hr/&gt;&lt;div&gt;&lt;/h5&gt;&lt;h5&gt;&lt;b&gt;Resist Level Drain (Ex)&lt;/b&gt; A dhampir takes no penalties from energy draining effects, though he can still be killed if he accrues more negative levels then he has Hit Dice. After 24 hours, any negative levels a dhampir takes are removed without the need for an additional saving throw.&lt;/h5&gt;&lt;/div&gt;&lt;br&gt;&lt;div&gt;&lt;h4&gt;&lt;p&gt;&lt;p&gt;Cursed from birth, dhampirs result from the rare and unnatural union of vampires and humans. Although not driven to consume blood for survival as their undead progenitors are, dhampirs nonetheless know a lifelong desire for blood that nothing else can truly sate. Those who survive their early years face a life of fear and mistrust, their unnatural beauty and incredible ref lexes marking them as scions of the night just as surely as their sensitivity to light. Although polluted by undeath, dhampirs do grow old and die, aging at a rate similar to elves.  &lt;br&gt;&lt;b&gt;DHAMPIR CHARACTERS &lt;/b&gt;&lt;br&gt; Dhampirs are defined by class levels-they don't possess racial Hit Dice. All dhampirs have the following racial traits.  fast and seductive, but closer to death than most mortals.  &lt;br&gt;&lt;b&gt;Senses:&lt;/b&gt; Low-light vision and darkvision 60 feet.  Manipulative: +2 racial bonus on Bluff and Perception.  &lt;br&gt;&lt;b&gt;Undead Resistance:&lt;/b&gt; Dhampirs gain a +2 racial bonus on saving throws against disease and mind-affecting effects.  &lt;br&gt;&lt;b&gt;Light Sensitivity, Negative Energy Affinity:&lt;/b&gt; See universal monster rules.  &lt;br&gt;&lt;b&gt;Spell-Like Ability:&lt;/b&gt; A dhampir can use &lt;i&gt;detect undead&lt;/i&gt; three times per day as a spell-like ability. The caster level for this ability equals the dhampir's class level.  &lt;/h5&gt;&lt;h5&gt;&lt;b&gt;Resist Level Drain:&lt;/b&gt; See above.  &lt;br&gt;&lt;b&gt;Languages:&lt;/b&gt; Dhampirs begin play speaking Common. Those with high Intelligence can choose any language as a bonus language (except druidic and other secret languages).&lt;/p&gt;&lt;/h4&gt;&lt;/div&gt;</t>
  </si>
  <si>
    <t>Allosaurus</t>
  </si>
  <si>
    <t>19, touch 9, flat-footed 18</t>
  </si>
  <si>
    <t>(+1 Dex, +10 natural, -2 size)</t>
  </si>
  <si>
    <t>Fort +11, Ref +8, Will +7</t>
  </si>
  <si>
    <t>bite +14 (2d6+8/19-20 plus grab), 2 claws +4 (1d8+8)</t>
  </si>
  <si>
    <t>pounce, rake (2 talons +14, 1d8+8)</t>
  </si>
  <si>
    <t>Str 26, Dex 13, Con 19, Int 2, Wis 15, Cha 10</t>
  </si>
  <si>
    <t>Alertness, Improved Critical (bite), Improved Initiative, Iron Will, Nimble Moves, Run</t>
  </si>
  <si>
    <t>Perception +30</t>
  </si>
  <si>
    <t xml:space="preserve"> temperate or warm forests or plains</t>
  </si>
  <si>
    <t>This bipedal dinosaur has a mouth filled with sharp teeth and short, powerful arms that end in sharp claws.</t>
  </si>
  <si>
    <t>A huge, swift hunter, the allosaurus measures 30 feet in length and weighs 10,000 pounds.   ALLOSAURUS COMPANIONS  Starting Statistics: Size Medium, Speed 40 ft.; AC +4 natural armor; Attack bite (1d6), 2 claws (1d4); Ability Scores Str 14, Dex 16, Con 10, Int 2, Wis 15, Cha 10; Special Qualities low-light vision, scent.  7th-Level Advancement: Size Large; AC +2 natural armor; Attack bite (1d8), 2 claws (1d6); Ability Scores Str +8, Dex -2, Con +4; Special Qualities grab, pounce.</t>
  </si>
  <si>
    <t>&lt;link rel="stylesheet"href="PF.css"&gt;&lt;div&gt;&lt;h2&gt;Dinosaur, Allosaurus&lt;/h2&gt;&lt;h3&gt;&lt;i&gt;This bipedal dinosaur has a mouth filled with sharp teeth and short, powerful arms that end in sharp claws.&lt;/i&gt;&lt;/h3&gt;&lt;br&gt;&lt;/div&gt;&lt;div class="heading"&gt;&lt;p class="alignleft"&gt;Allosaurus&lt;/p&gt;&lt;p class="alignright"&gt;CR 7&lt;/p&gt;&lt;div style="clear: both;"&gt;&lt;/div&gt;&lt;/div&gt;&lt;div&gt;&lt;h5&gt;&lt;b&gt;XP &lt;/b&gt;3,200&lt;/h5&gt;&lt;h5&gt;N Huge animal &lt;/h5&gt;&lt;h5&gt;&lt;b&gt;Init &lt;/b&gt;+5; &lt;b&gt;Senses &lt;/b&gt;low-light vision, scent; Perception +28&lt;/h5&gt;&lt;/div&gt;&lt;hr/&gt;&lt;div&gt;&lt;h5&gt;&lt;b&gt;DEFENSE&lt;/b&gt;&lt;/h5&gt;&lt;/div&gt;&lt;hr/&gt;&lt;div&gt;&lt;h5&gt;&lt;b&gt;AC &lt;/b&gt;19, touch 9, flat-footed 18 (+1 Dex, +10 natural, -2 size)&lt;/h5&gt;&lt;h5&gt;&lt;b&gt;hp &lt;/b&gt;93 (11d8+44)&lt;/h5&gt;&lt;h5&gt;&lt;b&gt;Fort &lt;/b&gt;+11, &lt;b&gt;Ref &lt;/b&gt;+8, &lt;b&gt;Will &lt;/b&gt;+7&lt;/h5&gt;&lt;/div&gt;&lt;hr/&gt;&lt;div&gt;&lt;h5&gt;&lt;b&gt;OFFENSE&lt;/b&gt;&lt;/h5&gt;&lt;/div&gt;&lt;hr/&gt;&lt;div&gt;&lt;h5&gt;&lt;b&gt;Spd &lt;/b&gt;50 ft.&lt;/h5&gt;&lt;h5&gt;&lt;b&gt;Melee &lt;/b&gt;bite +14 (2d6+8/19-20 plus grab), 2 claws +4 (1d8+8)&lt;/h5&gt;&lt;h5&gt;&lt;b&gt;Space &lt;/b&gt;15 ft.; &lt;b&gt;Reach &lt;/b&gt;15 ft.&lt;/h5&gt;&lt;h5&gt;&lt;b&gt;Special Attacks &lt;/b&gt;pounce, rake (2 talons +14, 1d8+8)&lt;/h5&gt;&lt;/div&gt;&lt;hr/&gt;&lt;div&gt;&lt;h5&gt;&lt;b&gt;STATISTICS&lt;/b&gt;&lt;/h5&gt;&lt;/div&gt;&lt;hr/&gt;&lt;div&gt;&lt;h5&gt;&lt;b&gt;Str &lt;/b&gt;26, &lt;b&gt;Dex &lt;/b&gt;13, &lt;b&gt;Con &lt;/b&gt;19, &lt;b&gt;Int &lt;/b&gt; 2, &lt;b&gt;Wis &lt;/b&gt;15, &lt;b&gt;Cha &lt;/b&gt;10&lt;/h5&gt;&lt;h5&gt;&lt;b&gt;Base Atk &lt;/b&gt;+8; &lt;b&gt;CMB &lt;/b&gt;+18; &lt;b&gt;CMD &lt;/b&gt;29&lt;/h5&gt;&lt;h5&gt;&lt;b&gt;Feats &lt;/b&gt;Alertness, Improved Critical (bite), Improved Initiative, Iron Will, Nimble Moves, Run&lt;/h5&gt;&lt;h5&gt;&lt;b&gt;Skills &lt;/b&gt;Perception +30; &lt;b&gt;Racial Modifiers &lt;/b&gt;+8 Perception&lt;/h5&gt;&lt;/div&gt;&lt;hr/&gt;&lt;div&gt;&lt;h5&gt;&lt;b&gt;ECOLOGY&lt;/b&gt;&lt;/h5&gt;&lt;/div&gt;&lt;hr/&gt;&lt;div&gt;&lt;h5&gt;&lt;b&gt;Environment &lt;/b&gt; temperate or warm forests or plains&lt;/h5&gt;&lt;h5&gt;&lt;b&gt;Organization &lt;/b&gt;solitary, pair, or pack (3-6)&lt;/h5&gt;&lt;h5&gt;&lt;b&gt;Treasure &lt;/b&gt;None&lt;/h5&gt;&lt;/div&gt;&lt;br&gt;&lt;div&gt;&lt;h4&gt;&lt;p&gt;&lt;p&gt;A huge, swift hunter, the allosaurus measures 30 feet in length and weighs 10,000 pounds.   &lt;br&gt;&lt;b&gt;ALLOSAURUS COMPANIONS &lt;br&gt;&lt;/b&gt; &lt;b&gt;Starting Statistics:&lt;/b&gt; &lt;b&gt;Size &lt;/b&gt;Medium, &lt;b&gt;Speed &lt;/b&gt;40 ft.; &lt;b&gt;AC &lt;/b&gt;+4 natural armor; &lt;b&gt;Attack &lt;/b&gt;bite (1d6), 2 claws (1d4); &lt;b&gt;Ability Scores &lt;/b&gt;Str 14, Dex 16, Con 10, Int 2, Wis 15, Cha 10; &lt;b&gt;Special Qualities &lt;/b&gt;low-light vision, scent.  &lt;br&gt;&lt;b&gt;7th-Level Advancement:&lt;/b&gt; &lt;b&gt;Size &lt;/b&gt;Large; &lt;b&gt;AC &lt;/b&gt;+2 natural armor; &lt;b&gt;Attack &lt;/b&gt;bite (1d8), 2 claws (1d6); &lt;b&gt;Ability Scores &lt;/b&gt;Str +8, Dex -2, Con +4; &lt;b&gt;Special Qualities &lt;/b&gt;grab, pounce.&lt;/p&gt;&lt;/h4&gt;&lt;/div&gt;</t>
  </si>
  <si>
    <t>Compsognathus</t>
  </si>
  <si>
    <t>Fort +4, Ref +4, Will +0</t>
  </si>
  <si>
    <t>bite +1 (1d3-1 plus poison)</t>
  </si>
  <si>
    <t>Str 8, Dex 15, Con 14, Int 2, Wis 11, Cha 5</t>
  </si>
  <si>
    <t>solitary, pair, or pack (5-20)</t>
  </si>
  <si>
    <t>This small reptile has a snake-like neck and head, a bird-like body with strong legs for running, and a whip-like tail.</t>
  </si>
  <si>
    <t>Poison (Ex) Bite-injury; save Fort DC 12; frequency 1/round for 4 rounds; effect 1d2 Str; cure 1 save.</t>
  </si>
  <si>
    <t>The compsognathus is a small dinosaur that moves in swift, darting motions. Its bite injects a venom that causes numbness and weakness, a trait that the animal uses to bring down larger prey. A compsognathus measures 3 feet long and weighs 15 pounds.  These dinosaurs can serve spellcasters as a familiar. A compsognathus familiar grants its master a +4 bonus on Initiative checks.</t>
  </si>
  <si>
    <t>&lt;link rel="stylesheet"href="PF.css"&gt;&lt;div&gt;&lt;h2&gt;Dinosaur, Compsognathus&lt;/h2&gt;&lt;h3&gt;&lt;i&gt;This small reptile has a snake-like neck and head, a bird-like body with strong legs for running, and a whip-like tail.&lt;/i&gt;&lt;/h3&gt;&lt;br&gt;&lt;/div&gt;&lt;div class="heading"&gt;&lt;p class="alignleft"&gt;Compsognathus&lt;/p&gt;&lt;p class="alignright"&gt;CR 1/2&lt;/p&gt;&lt;div style="clear: both;"&gt;&lt;/div&gt;&lt;/div&gt;&lt;div&gt;&lt;h5&gt;&lt;b&gt;XP &lt;/b&gt;200&lt;/h5&gt;&lt;h5&gt;N Tiny animal &lt;/h5&gt;&lt;h5&gt;&lt;b&gt;Init &lt;/b&gt;+6; &lt;b&gt;Senses &lt;/b&gt;low-light vision, scent; Perception +4&lt;/h5&gt;&lt;/div&gt;&lt;hr/&gt;&lt;div&gt;&lt;h5&gt;&lt;b&gt;DEFENSE&lt;/b&gt;&lt;/h5&gt;&lt;/div&gt;&lt;hr/&gt;&lt;div&gt;&lt;h5&gt;&lt;b&gt;AC &lt;/b&gt;15, touch 14, flat-footed 13 (+2 Dex, +1 natural, +2 size)&lt;/h5&gt;&lt;h5&gt;&lt;b&gt;hp &lt;/b&gt;6 (1d8+2)&lt;/h5&gt;&lt;h5&gt;&lt;b&gt;Fort &lt;/b&gt;+4, &lt;b&gt;Ref &lt;/b&gt;+4, &lt;b&gt;Will &lt;/b&gt;+0&lt;/h5&gt;&lt;/div&gt;&lt;hr/&gt;&lt;div&gt;&lt;h5&gt;&lt;b&gt;OFFENSE&lt;/b&gt;&lt;/h5&gt;&lt;/div&gt;&lt;hr/&gt;&lt;div&gt;&lt;h5&gt;&lt;b&gt;Spd &lt;/b&gt;40 ft., swim 20 ft.&lt;/h5&gt;&lt;h5&gt;&lt;b&gt;Melee &lt;/b&gt;bite +1 (1d3-1 plus poison)&lt;/h5&gt;&lt;h5&gt;&lt;b&gt;Space &lt;/b&gt;2-1/2 ft.; &lt;b&gt;Reach &lt;/b&gt;0 ft.&lt;/h5&gt;&lt;/div&gt;&lt;hr/&gt;&lt;div&gt;&lt;h5&gt;&lt;b&gt;STATISTICS&lt;/b&gt;&lt;/h5&gt;&lt;/div&gt;&lt;hr/&gt;&lt;div&gt;&lt;h5&gt;&lt;b&gt;Str &lt;/b&gt;8, &lt;b&gt;Dex &lt;/b&gt;15, &lt;b&gt;Con &lt;/b&gt;14, &lt;b&gt;Int &lt;/b&gt; 2, &lt;b&gt;Wis &lt;/b&gt;11, &lt;b&gt;Cha &lt;/b&gt;5&lt;/h5&gt;&lt;h5&gt;&lt;b&gt;Base Atk &lt;/b&gt;+0; &lt;b&gt;CMB &lt;/b&gt;+0; &lt;b&gt;CMD &lt;/b&gt;9&lt;/h5&gt;&lt;h5&gt;&lt;b&gt;Feats &lt;/b&gt;Improved Initiative&lt;/h5&gt;&lt;h5&gt;&lt;b&gt;Skills &lt;/b&gt;Perception +4, Swim +10&lt;/h5&gt;&lt;/div&gt;&lt;hr/&gt;&lt;div&gt;&lt;h5&gt;&lt;b&gt;ECOLOGY&lt;/b&gt;&lt;/h5&gt;&lt;/div&gt;&lt;hr/&gt;&lt;div&gt;&lt;h5&gt;&lt;b&gt;Environment &lt;/b&gt; temperate or warm forests or plains&lt;/h5&gt;&lt;h5&gt;&lt;b&gt;Organization &lt;/b&gt;solitary, pair, or pack (5-20)&lt;/h5&gt;&lt;h5&gt;&lt;b&gt;Treasure &lt;/b&gt;none&lt;/h5&gt;&lt;/div&gt;&lt;hr/&gt;&lt;div&gt;&lt;h5&gt;&lt;b&gt;SPECIAL ABILITIES&lt;/b&gt;&lt;/h5&gt;&lt;/div&gt;&lt;hr/&gt;&lt;div&gt;&lt;/h5&gt;&lt;h5&gt;&lt;b&gt;Poison (Ex)&lt;/b&gt; Bite-injury; &lt;i&gt;save&lt;/i&gt; Fort DC 12; &lt;i&gt;frequency&lt;/i&gt; 1/round for 4 rounds; &lt;i&gt;effect&lt;/i&gt; 1d2 Str; &lt;i&gt;cure&lt;/i&gt; 1 &lt;i&gt;save&lt;/i&gt;.&lt;/h5&gt;&lt;/div&gt;&lt;br&gt;&lt;div&gt;&lt;h4&gt;&lt;p&gt;&lt;p&gt;The compsognathus is a small dinosaur that moves in swift, darting motions. Its bite injects a venom that causes numbness and weakness, a trait that the animal uses to bring down larger prey. A compsognathus measures 3 feet long and weighs 15 pounds.  These dinosaurs can serve spellcasters as a familiar. A compsognathus familiar grants its master a +4 bonus on Initiative checks.&lt;/p&gt;&lt;/h4&gt;&lt;/div&gt;</t>
  </si>
  <si>
    <t>Parasaurolophus</t>
  </si>
  <si>
    <t>17, touch 10, flat-footed 15</t>
  </si>
  <si>
    <t>tail slap +8 (2d6+9)</t>
  </si>
  <si>
    <t>trample (2d6+9; DC 19)</t>
  </si>
  <si>
    <t>Str 23, Dex 14, Con 17, Int 2, Wis 13, Cha 10</t>
  </si>
  <si>
    <t>Improved Bull Rush, Power Attack, Skill Focus (Perception)</t>
  </si>
  <si>
    <t>Perception +13</t>
  </si>
  <si>
    <t>This thick-bodied dinosaur has a whip-like tail and a long neck, its head topped by the crest of a backward-curving horn.</t>
  </si>
  <si>
    <t>This herbivore is 30 feet long and weighs 10,500 pounds. It is notable for the long, curved crest atop its skull.  PARASAUROLOPHUS COMPANIONS  Starting Stats: Size Medium; Speed 30 ft.; AC +2 natural armor; Attack tail (1d6); Ability Scores Str 11, Dex 18, Con 9, Int 2, Wis 13, Cha 10; SQ low-light vision, scent.  7th-level Advancement: Size Large; AC +2 natural armor; Attack tail (1d8); Ability Scores Str +8, Dex -2, Con +4; SQ trample (1d8).</t>
  </si>
  <si>
    <t>&lt;link rel="stylesheet"href="PF.css"&gt;&lt;div&gt;&lt;h2&gt;Dinosaur, Parasaurolophus&lt;/h2&gt;&lt;h3&gt;&lt;i&gt;This thick-bodied dinosaur has a whip-like tail and a long neck, its head topped by the crest of a backward-curving horn.&lt;/i&gt;&lt;/h3&gt;&lt;br&gt;&lt;/div&gt;&lt;div class="heading"&gt;&lt;p class="alignleft"&gt;Parasaurolophus&lt;/p&gt;&lt;p class="alignright"&gt;CR 4&lt;/p&gt;&lt;div style="clear: both;"&gt;&lt;/div&gt;&lt;/div&gt;&lt;div&gt;&lt;h5&gt;&lt;b&gt;XP &lt;/b&gt;1,200&lt;/h5&gt;&lt;h5&gt;N Huge animal &lt;/h5&gt;&lt;h5&gt;&lt;b&gt;Init &lt;/b&gt;+2; &lt;b&gt;Senses &lt;/b&gt;low-light vision, scent; Perception +13&lt;/h5&gt;&lt;/div&gt;&lt;hr/&gt;&lt;div&gt;&lt;h5&gt;&lt;b&gt;DEFENSE&lt;/b&gt;&lt;/h5&gt;&lt;/div&gt;&lt;hr/&gt;&lt;div&gt;&lt;h5&gt;&lt;b&gt;AC &lt;/b&gt;17, touch 10, flat-footed 15 (+2 Dex, +7 natural, -1 size)&lt;/h5&gt;&lt;h5&gt;&lt;b&gt;hp &lt;/b&gt;45 (6d8+18)&lt;/h5&gt;&lt;h5&gt;&lt;b&gt;Fort &lt;/b&gt;+8, &lt;b&gt;Ref &lt;/b&gt;+7, &lt;b&gt;Will &lt;/b&gt;+3&lt;/h5&gt;&lt;/div&gt;&lt;hr/&gt;&lt;div&gt;&lt;h5&gt;&lt;b&gt;OFFENSE&lt;/b&gt;&lt;/h5&gt;&lt;/div&gt;&lt;hr/&gt;&lt;div&gt;&lt;h5&gt;&lt;b&gt;Spd &lt;/b&gt;30 ft.&lt;/h5&gt;&lt;h5&gt;&lt;b&gt;Melee &lt;/b&gt;tail slap +8 (2d6+9)&lt;/h5&gt;&lt;h5&gt;&lt;b&gt;Space &lt;/b&gt;15 ft.; &lt;b&gt;Reach &lt;/b&gt;15 ft.&lt;/h5&gt;&lt;h5&gt;&lt;b&gt;Special Attacks &lt;/b&gt;trample (2d6+9; DC 19)&lt;/h5&gt;&lt;/div&gt;&lt;hr/&gt;&lt;div&gt;&lt;h5&gt;&lt;b&gt;STATISTICS&lt;/b&gt;&lt;/h5&gt;&lt;/div&gt;&lt;hr/&gt;&lt;div&gt;&lt;h5&gt;&lt;b&gt;Str &lt;/b&gt;23, &lt;b&gt;Dex &lt;/b&gt;14, &lt;b&gt;Con &lt;/b&gt;17, &lt;b&gt;Int &lt;/b&gt; 2, &lt;b&gt;Wis &lt;/b&gt;13, &lt;b&gt;Cha &lt;/b&gt;10&lt;/h5&gt;&lt;h5&gt;&lt;b&gt;Base Atk &lt;/b&gt;+4; &lt;b&gt;CMB &lt;/b&gt;+12; &lt;b&gt;CMD &lt;/b&gt;24 (28 vs. trip)&lt;/h5&gt;&lt;h5&gt;&lt;b&gt;Feats &lt;/b&gt;Improved Bull Rush, Power Attack, Skill Focus (Perception)&lt;/h5&gt;&lt;h5&gt;&lt;b&gt;Skills &lt;/b&gt;Perception +13&lt;/h5&gt;&lt;/div&gt;&lt;hr/&gt;&lt;div&gt;&lt;h5&gt;&lt;b&gt;ECOLOGY&lt;/b&gt;&lt;/h5&gt;&lt;/div&gt;&lt;hr/&gt;&lt;div&gt;&lt;h5&gt;&lt;b&gt;Environment &lt;/b&gt; warm forests or plains&lt;/h5&gt;&lt;h5&gt;&lt;b&gt;Organization &lt;/b&gt;solitary, pair, or herd (3-12)&lt;/h5&gt;&lt;h5&gt;&lt;b&gt;Treasure &lt;/b&gt;none&lt;/h5&gt;&lt;/div&gt;&lt;br&gt;&lt;div&gt;&lt;h4&gt;&lt;p&gt;&lt;p&gt;This herbivore is 30 feet long and weighs 10,500 pounds. It is notable for the long, curved crest atop its skull.   &lt;br&gt;&lt;b&gt;PARASAUROLOPHUS COMPANIONS &lt;/b&gt; &lt;br&gt;  &lt;b&gt;Starting Stats: &lt;/b&gt; &lt;b&gt;Size &lt;/b&gt;Medium; &lt;b&gt;Speed &lt;/b&gt;30 ft.; &lt;b&gt;AC &lt;/b&gt;+2 natural armor; &lt;b&gt;Attack &lt;/b&gt;tail (1d6); &lt;b&gt;Ability Scores &lt;/b&gt;Str 11, Dex 18, Con 9, Int 2, Wis 13, Cha 10; &lt;b&gt;SQ &lt;/b&gt;low-light vision, scent.   &lt;br&gt; &lt;b&gt;7th-level Advancement: &lt;/b&gt; &lt;b&gt;Size &lt;/b&gt;Large; &lt;b&gt;AC &lt;/b&gt;+2 natural armor; &lt;b&gt;Attack &lt;/b&gt;tail (1d8); &lt;b&gt;Ability Scores &lt;/b&gt;Str +8, Dex -2, Con +4; &lt;b&gt;SQ &lt;/b&gt;trample (1d8).&lt;/p&gt;&lt;/h4&gt;&lt;/div&gt;</t>
  </si>
  <si>
    <t>Tylosaurus</t>
  </si>
  <si>
    <t>low-light vision, darkvision 60 ft.; Perception +14</t>
  </si>
  <si>
    <t>20, touch 8, flat-footed 18</t>
  </si>
  <si>
    <t>(+1 Dex, +1 dodge, +12 natural, -4 size)</t>
  </si>
  <si>
    <t>Fort +15, Ref +8, Will +4</t>
  </si>
  <si>
    <t>bite +15 (2d8+18 plus grab)</t>
  </si>
  <si>
    <t>swallow whole (2d6+12 bludgeoning, AC 16, hp 10)</t>
  </si>
  <si>
    <t>Str 34, Dex 13, Con 22, Int 2, Wis 13, Cha 9</t>
  </si>
  <si>
    <t>Cleave, Dodge, Great Fortitude, Mobility, Power Attack</t>
  </si>
  <si>
    <t>Perception +14, Swim +20</t>
  </si>
  <si>
    <t>Surging out of the water, this massive lizard is shaped like a giant fish with a powerful, toothed maw.</t>
  </si>
  <si>
    <t>This predatory marine lizard swims with four flippered limbs and a powerful, fluke-like tail. Its extended snout is filled with sharp teeth, and it feeds on both aquatic and surface prey. They are known to attack ships, mistaking them for basking whales or other creatures. A tylosaurus grows up to 50 feet in length and weighs 30,000 pounds.  TYLOSAURUS COMPANIONS  Starting Stats: Size Medium; Speed 20 ft., swim 50 ft.; AC +3 natural armor; Attack bite (1d6); Ability Scores Str 10, Dex 17, Con 10, Int 2, Wis 13, Cha 9; SQ low-light vision, scent.  7th-level Adv.: Size Large; AC +2 natural armor; Attack bite (1d8); Ability Scores Str +8, Dex -2, Con +4; SQ grab.</t>
  </si>
  <si>
    <t>&lt;link rel="stylesheet"href="PF.css"&gt;&lt;div&gt;&lt;h2&gt;Dinosaur, Tylosaurus&lt;/h2&gt;&lt;h3&gt;&lt;i&gt;Surging out of the water, this massive lizard is shaped like a giant fish with a powerful, toothed maw.&lt;/i&gt;&lt;/h3&gt;&lt;br&gt;&lt;/div&gt;&lt;div class="heading"&gt;&lt;p class="alignleft"&gt;Tylosaurus&lt;/p&gt;&lt;p class="alignright"&gt;CR 8&lt;/p&gt;&lt;div style="clear: both;"&gt;&lt;/div&gt;&lt;/div&gt;&lt;div&gt;&lt;h5&gt;&lt;b&gt;XP &lt;/b&gt;4,800&lt;/h5&gt;&lt;h5&gt;N Gargantuan animal &lt;/h5&gt;&lt;h5&gt;&lt;b&gt;Init &lt;/b&gt;+1; &lt;b&gt;Senses &lt;/b&gt;low-light vision, darkvision 60 ft.; Perception +14&lt;/h5&gt;&lt;/div&gt;&lt;hr/&gt;&lt;div&gt;&lt;h5&gt;&lt;b&gt;DEFENSE&lt;/b&gt;&lt;/h5&gt;&lt;/div&gt;&lt;hr/&gt;&lt;div&gt;&lt;h5&gt;&lt;b&gt;AC &lt;/b&gt;20, touch 8, flat-footed 18 (+1 Dex, +1 dodge, +12 natural, -4 size)&lt;/h5&gt;&lt;h5&gt;&lt;b&gt;hp &lt;/b&gt;105 (10d8+60)&lt;/h5&gt;&lt;h5&gt;&lt;b&gt;Fort &lt;/b&gt;+15, &lt;b&gt;Ref &lt;/b&gt;+8, &lt;b&gt;Will &lt;/b&gt;+4&lt;/h5&gt;&lt;/div&gt;&lt;hr/&gt;&lt;div&gt;&lt;h5&gt;&lt;b&gt;OFFENSE&lt;/b&gt;&lt;/h5&gt;&lt;/div&gt;&lt;hr/&gt;&lt;div&gt;&lt;h5&gt;&lt;b&gt;Spd &lt;/b&gt;20 ft., swim 50 ft.&lt;/h5&gt;&lt;h5&gt;&lt;b&gt;Melee &lt;/b&gt;bite +15 (2d8+18 plus grab)&lt;/h5&gt;&lt;h5&gt;&lt;b&gt;Space &lt;/b&gt;15 ft.; &lt;b&gt;Reach &lt;/b&gt;15 ft.&lt;/h5&gt;&lt;h5&gt;&lt;b&gt;Special Attacks &lt;/b&gt;swallow whole (2d6+12 bludgeoning, AC 16, hp 10)&lt;/h5&gt;&lt;/div&gt;&lt;hr/&gt;&lt;div&gt;&lt;h5&gt;&lt;b&gt;STATISTICS&lt;/b&gt;&lt;/h5&gt;&lt;/div&gt;&lt;hr/&gt;&lt;div&gt;&lt;h5&gt;&lt;b&gt;Str &lt;/b&gt;34, &lt;b&gt;Dex &lt;/b&gt;13, &lt;b&gt;Con &lt;/b&gt;22, &lt;b&gt;Int &lt;/b&gt; 2, &lt;b&gt;Wis &lt;/b&gt;13, &lt;b&gt;Cha &lt;/b&gt;9&lt;/h5&gt;&lt;h5&gt;&lt;b&gt;Base Atk &lt;/b&gt;+7; &lt;b&gt;CMB &lt;/b&gt;+23 (+27 grapple); &lt;b&gt;CMD &lt;/b&gt;35 (39 vs. trip)&lt;/h5&gt;&lt;h5&gt;&lt;b&gt;Feats &lt;/b&gt;Cleave, Dodge, Great Fortitude, Mobility, Power Attack&lt;/h5&gt;&lt;h5&gt;&lt;b&gt;Skills &lt;/b&gt;Perception +14, Swim +20&lt;/h5&gt;&lt;/div&gt;&lt;hr/&gt;&lt;div&gt;&lt;h5&gt;&lt;b&gt;ECOLOGY&lt;/b&gt;&lt;/h5&gt;&lt;/div&gt;&lt;hr/&gt;&lt;div&gt;&lt;h5&gt;&lt;b&gt;Environment &lt;/b&gt; warm aquatic&lt;/h5&gt;&lt;h5&gt;&lt;b&gt;Organization &lt;/b&gt;solitary, pair, or school (3-6)&lt;/h5&gt;&lt;h5&gt;&lt;b&gt;Treasure &lt;/b&gt;None&lt;/h5&gt;&lt;/div&gt;&lt;br&gt;&lt;div&gt;&lt;h4&gt;&lt;p&gt;&lt;p&gt;This predatory marine lizard swims with four flippered limbs and a powerful, fluke-like tail. Its extended snout is filled with sharp teeth, and it feeds on both aquatic and surface prey. They are known to attack ships, mistaking them for basking whales or other creatures. A tylosaurus grows up to 50 feet in length and weighs 30,000 pounds.  &lt;br&gt;&lt;b&gt;TYLOSAURUS COMPANIONS &lt;/b&gt;&lt;br&gt; &lt;b&gt;Starting Stats:&lt;/b&gt; &lt;b&gt;Size &lt;/b&gt;Medium; &lt;b&gt;Speed &lt;/b&gt;20 ft., swim 50 ft.; &lt;b&gt;AC &lt;/b&gt;+3 natural armor; &lt;b&gt;Attack &lt;/b&gt;bite (1d6); &lt;b&gt;Ability Scores &lt;/b&gt;Str 10, Dex 17, Con 10, Int 2, Wis 13, Cha 9; &lt;b&gt;SQ &lt;/b&gt;low-light vision, scent.  &lt;br&gt;&lt;b&gt;7th-level Adv.:&lt;/b&gt; &lt;b&gt;Size &lt;/b&gt;Large; &lt;b&gt;AC &lt;/b&gt;+2 natural armor; &lt;b&gt;Attack &lt;/b&gt;bite (1d8); &lt;b&gt;Ability Scores &lt;/b&gt;Str +8, Dex -2, Con +4; &lt;b&gt;SQ &lt;/b&gt;grab.&lt;/p&gt;&lt;/h4&gt;&lt;/div&gt;</t>
  </si>
  <si>
    <t>Young Brine Dragon</t>
  </si>
  <si>
    <t>dragon senses; Perception +12</t>
  </si>
  <si>
    <t>20, touch 11, flat-footed 19</t>
  </si>
  <si>
    <t>(+1 Dex, +9 natural)</t>
  </si>
  <si>
    <t>(8d12+16)</t>
  </si>
  <si>
    <t>Fort +8, Ref +7, Will +7</t>
  </si>
  <si>
    <t>bite +15 (1d8+10), 2 claws +15 (1d6+7), 2 wings +10 (1d4+3)</t>
  </si>
  <si>
    <t>breath weapon (60-ft. line, 6d6 acid, DC 16)</t>
  </si>
  <si>
    <t>Spell-Like Abilities (CL 8th; concentration +9)  At Will-obscuring mist, speak with animals (fish only)</t>
  </si>
  <si>
    <t>Spells Known (CL 1st; concentration +2)  1st (4/day)-color spray (DC 12), touch of the sea*  0 (at will)-detect magic, mage hand, open/close, prestidigitation</t>
  </si>
  <si>
    <t>Str 24, Dex 13, Con 15, Int 15, Wis 12, Cha 13</t>
  </si>
  <si>
    <t>Hover, Improved Initiative, Power Attack, Skill Focus (Swim)</t>
  </si>
  <si>
    <t>Diplomacy +12, Fly +12, Heal +12, Knowledge (nature) +13, Perception +12, Sense Motive +12, Survival +12, Swim +29</t>
  </si>
  <si>
    <t>water breathing</t>
  </si>
  <si>
    <t xml:space="preserve"> any aquatic (Plane of Water)</t>
  </si>
  <si>
    <t>A blue-green neck frill sweeps back from the head of this dragon, leading to a body of shiny scales and fin-like crests.</t>
  </si>
  <si>
    <t>Primal Dragon</t>
  </si>
  <si>
    <t>Capsize (Ex)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Desiccating Bite (Su) An ancient brine dragon's bite causes weakness, dealing 1d2 points of Strength drain in addition to its normal damage. A great wyrm's bite deals 1d4 points of Strength drain. A Fortitude save (DC equals the dragon's breath weapon save DC) negates the Strength drain.  Painful Strikes (Su) A great wyrm brine dragon's natural attacks are so laden with salt and acidic crystals that every time it strikes a creature with one of these attacks, the target must make a Fortitude save (DC equals the dragon's breath weapon save DC) or be stunned for a round from the pain.  Spell-like Abilities (Sp) A brine dragon gains the following spell-like abilities, usable at will (unless indicated otherwise) at the listed age. Very young-speak with animals (fish only); Young- obscuring mist; Juvenile-water breathing; Adult-control water; Ancient-horrid wilting (3/day); Great wyrm-tsunami* (3/day).</t>
  </si>
  <si>
    <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t>
  </si>
  <si>
    <t>&lt;link rel="stylesheet"href="PF.css"&gt;&lt;div&gt;&lt;h2&gt;Primal Dragon, Brine&lt;/h2&gt;&lt;h3&gt;&lt;i&gt;A blue-green neck frill sweeps back from the head of this dragon, leading to a body of shiny scales and fin-like crests.&lt;/i&gt;&lt;/h3&gt;&lt;br&gt;&lt;/div&gt;&lt;div class="heading"&gt;&lt;p class="alignleft"&gt;Young Brine Dragon&lt;/p&gt;&lt;p class="alignright"&gt;CR 7&lt;/p&gt;&lt;div style="clear: both;"&gt;&lt;/div&gt;&lt;/div&gt;&lt;div&gt;&lt;h5&gt;&lt;b&gt;XP &lt;/b&gt;3,200&lt;/h5&gt;&lt;h5&gt;LN Medium dragon (extraplanar, water)&lt;/h5&gt;&lt;h5&gt;&lt;b&gt;Init &lt;/b&gt;+5; &lt;b&gt;Senses &lt;/b&gt;dragon senses; Perception +12&lt;/h5&gt;&lt;/div&gt;&lt;hr/&gt;&lt;div&gt;&lt;h5&gt;&lt;b&gt;DEFENSE&lt;/b&gt;&lt;/h5&gt;&lt;/div&gt;&lt;hr/&gt;&lt;div&gt;&lt;h5&gt;&lt;b&gt;AC &lt;/b&gt;20, touch 11, flat-footed 19 (+1 Dex, +9 natural)&lt;/h5&gt;&lt;h5&gt;&lt;b&gt;hp &lt;/b&gt;68 (8d12+16)&lt;/h5&gt;&lt;h5&gt;&lt;b&gt;Fort &lt;/b&gt;+8, &lt;b&gt;Ref &lt;/b&gt;+7, &lt;b&gt;Will &lt;/b&gt;+7&lt;/h5&gt;&lt;h5&gt;&lt;b&gt;Immune &lt;/b&gt;acid, paralysis, sleep&lt;/h5&gt;&lt;/div&gt;&lt;hr/&gt;&lt;div&gt;&lt;h5&gt;&lt;b&gt;OFFENSE&lt;/b&gt;&lt;/h5&gt;&lt;/div&gt;&lt;hr/&gt;&lt;div&gt;&lt;h5&gt;&lt;b&gt;Spd &lt;/b&gt;60 ft., fly 150 ft. (average), swim 60 ft.&lt;/h5&gt;&lt;h5&gt;&lt;b&gt;Melee &lt;/b&gt;bite +15 (1d8+10), 2 claws +15 (1d6+7), 2 wings +10 (1d4+3)&lt;/h5&gt;&lt;h5&gt;&lt;b&gt;Space &lt;/b&gt;5 ft.; &lt;b&gt;Reach &lt;/b&gt;5 ft.&lt;/h5&gt;&lt;h5&gt;&lt;b&gt;Special Attacks &lt;/b&gt;breath weapon (60-ft. line, 6d6 acid, DC 16)&lt;/h5&gt;&lt;h5&gt;&lt;b&gt;Spell-Like Abilities&lt;/b&gt; (CL 8th; concentration +9) &lt;/br&gt;At Will&amp;mdash;&lt;i&gt;obscuring mist&lt;/i&gt;, &lt;i&gt;speak with animals&lt;/i&gt; (fish only)&lt;/h5&gt;&lt;/h5&gt;&lt;h5&gt;&lt;b&gt;Spells Known&lt;/b&gt; (CL 1st; concentration +2) &lt;/br&gt;1st (4/day)&amp;mdash;&lt;i&gt;color spray&lt;/i&gt; (DC 12), &lt;i&gt;touch of the sea&lt;/i&gt;* &lt;/br&gt;0 (at will)&amp;mdash;&lt;i&gt;detect magic&lt;/i&gt;, &lt;i&gt;mage hand&lt;/i&gt;, &lt;i&gt;open/close&lt;/i&gt;, &lt;i&gt;prestidigitation&lt;/i&gt;&lt;/h5&gt;&lt;/h5&gt;&lt;/div&gt;&lt;hr/&gt;&lt;div&gt;&lt;h5&gt;&lt;b&gt;STATISTICS&lt;/b&gt;&lt;/h5&gt;&lt;/div&gt;&lt;hr/&gt;&lt;div&gt;&lt;h5&gt;&lt;b&gt;Str &lt;/b&gt;24, &lt;b&gt;Dex &lt;/b&gt;13, &lt;b&gt;Con &lt;/b&gt;15, &lt;b&gt;Int &lt;/b&gt; 15, &lt;b&gt;Wis &lt;/b&gt;12, &lt;b&gt;Cha &lt;/b&gt;13&lt;/h5&gt;&lt;h5&gt;&lt;b&gt;Base Atk &lt;/b&gt;+8; &lt;b&gt;CMB &lt;/b&gt;+15; &lt;b&gt;CMD &lt;/b&gt;26 (30 vs. trip)&lt;/h5&gt;&lt;h5&gt;&lt;b&gt;Feats &lt;/b&gt;Hover, Improved Initiative, Power Attack, Skill Focus (Swim)&lt;/h5&gt;&lt;h5&gt;&lt;b&gt;Skills &lt;/b&gt;Diplomacy +12, Fly +12, Heal +12, Knowledge (nature) +13, Perception +12, Sense Motive +12, Survival +12, Swim +29&lt;/h5&gt;&lt;h5&gt;&lt;b&gt;Languages &lt;/b&gt;Aquan, Common, Draconic&lt;/h5&gt;&lt;h5&gt;&lt;b&gt;SQ &lt;/b&gt;&lt;i&gt;water breathing&lt;/i&gt;&lt;/h5&gt;&lt;/div&gt;&lt;hr/&gt;&lt;div&gt;&lt;h5&gt;&lt;b&gt;ECOLOGY&lt;/b&gt;&lt;/h5&gt;&lt;/div&gt;&lt;hr/&gt;&lt;div&gt;&lt;h5&gt;&lt;b&gt;Environment &lt;/b&gt; any aquatic (Plane of Water)&lt;/h5&gt;&lt;h5&gt;&lt;b&gt;Organization &lt;/b&gt;solitary&lt;/h5&gt;&lt;h5&gt;&lt;b&gt;Treasure &lt;/b&gt;triple&lt;/h5&gt;&lt;/div&gt;&lt;hr/&gt;&lt;div&gt;&lt;h5&gt;&lt;b&gt;SPECIAL ABILITIES&lt;/b&gt;&lt;/h5&gt;&lt;/div&gt;&lt;hr/&gt;&lt;div&gt;&lt;/h5&gt;&lt;h5&gt;&lt;b&gt;Capsize (Ex)&lt;/b&gt;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&lt;/h5&gt;&lt;h5&gt;&lt;b&gt;Desiccating Bite (Su)&lt;/b&gt; An ancient brine dragon's bite causes weakness, dealing 1d2 points of Strength drain in addition to its normal damage. A great wyrm's bite deals 1d4 points of Strength drain. A Fortitude save (DC equals the dragon's breath weapon save DC) negates the Strength drain.  &lt;/h5&gt;&lt;h5&gt;&lt;b&gt;Painful Strikes (Su)&lt;/b&gt; A great wyrm brine dragon's natural attacks are so laden with salt and acidic crystals that every time it strikes a creature with one of these attacks, the target must make a Fortitude save (DC equals the dragon's breath weapon save DC) or be stunned for a round from the pain.  &lt;/h5&gt;&lt;h5&gt;&lt;b&gt;Spell-like Abilities (Sp)&lt;/b&gt; A brine dragon gains the following spell-like abilities, usable at will (unless indicated otherwise) at the listed age. Very young-&lt;i&gt;speak with animals&lt;/i&gt; (fish only); Young- &lt;i&gt;obscuring mist&lt;/i&gt;; Juvenile-&lt;i&gt;water breathing&lt;/i&gt;; Adult-&lt;i&gt;control water&lt;/i&gt;; Ancient-&lt;i&gt;horrid wilting&lt;/i&gt; (3/day); Great wyrm-&lt;i&gt;tsunami&lt;/i&gt;* (3/day).&lt;/h5&gt;&lt;h5&gt;* This spell is from the &lt;i&gt;Pathfinder RPG Advanced Player's Guide&lt;/i&gt;.&lt;/h5&gt;&lt;/div&gt;&lt;br&gt;&lt;div&gt;&lt;h4&gt;&lt;p&gt;&lt;p&gt;Although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sahuagin.&lt;/p&gt;&lt;/h4&gt;&lt;/div&gt;</t>
  </si>
  <si>
    <t>* This spell is from the Pathfinder RPG Advanced Player's Guide.</t>
  </si>
  <si>
    <t>Adult Brine Dragon</t>
  </si>
  <si>
    <t>27, touch 9, flat-footed 27</t>
  </si>
  <si>
    <t>(+18 natural, -1 size)</t>
  </si>
  <si>
    <t>(14d12+56)</t>
  </si>
  <si>
    <t>bite +23 (2d6+15), 2 claws +23 (1d8+10), tail slap +18 (1d8+15), 2 wings +18 (1d6+5)</t>
  </si>
  <si>
    <t>breath weapon (80-ft. line, 12d6 acid, DC 21)</t>
  </si>
  <si>
    <t>Spell-Like Abilities (CL 14th; concentration +17)  At Will-control water, obscuring mist, speak with animals (fish only), water breathing</t>
  </si>
  <si>
    <t>Spells Known (CL 7th; concentration +10)  3rd (5/day)-aqueous orb* (DC 16), sleet storm (DC 16)  2nd (7/day)-alter self, invisibility, slipstream*  1st (7/day)-color spray (DC 14), feather fall, flare burst* (DC 14), ray of enfeeblement (DC 14), touch of the sea*  0 (at will)-detect magic, detect poison, mage hand, open/ close, prestidigitation, read magic, resistance</t>
  </si>
  <si>
    <t>Str 30, Dex 11, Con 19, Int 19, Wis 16, Cha 17</t>
  </si>
  <si>
    <t>Hover, Improved Initiative, Improved Vital Strike, Lightning Reflexes, Power Attack, Skill Focus (Swim), Vital Strike</t>
  </si>
  <si>
    <t>Bluff +20, Diplomacy +20, Fly +11, Heal +20, Knowledge (arcana) +21,  Knowledge (nature) +21, Perception +20, Sense Motive +20, Survival +20, Swim +41</t>
  </si>
  <si>
    <t>Aquan, Common, Draconic, Elven, Halfling</t>
  </si>
  <si>
    <t>&lt;link rel="stylesheet"href="PF.css"&gt;&lt;div&gt;&lt;h2&gt;Primal Dragon, Brine&lt;/h2&gt;&lt;h3&gt;&lt;i&gt;A blue-green neck frill sweeps back from the head of this dragon, leading to a body of shiny scales and fin-like crests.&lt;/i&gt;&lt;/h3&gt;&lt;br&gt;&lt;/div&gt;&lt;div class="heading"&gt;&lt;p class="alignleft"&gt;Adult Brine Dragon&lt;/p&gt;&lt;p class="alignright"&gt;CR 11&lt;/p&gt;&lt;div style="clear: both;"&gt;&lt;/div&gt;&lt;/div&gt;&lt;div&gt;&lt;h5&gt;&lt;b&gt;XP &lt;/b&gt;12,800&lt;/h5&gt;&lt;h5&gt;LN Large dragon (extraplanar, water)&lt;/h5&gt;&lt;h5&gt;&lt;b&gt;Init &lt;/b&gt;+4; &lt;b&gt;Senses &lt;/b&gt;dragon senses; Perception +20&lt;/h5&gt;&lt;h5&gt;&lt;b&gt;Aura &lt;/b&gt;frightful presence (180 ft., DC 20)&lt;/h5&gt;&lt;/div&gt;&lt;hr/&gt;&lt;div&gt;&lt;h5&gt;&lt;b&gt;DEFENSE&lt;/b&gt;&lt;/h5&gt;&lt;/div&gt;&lt;hr/&gt;&lt;div&gt;&lt;h5&gt;&lt;b&gt;AC &lt;/b&gt;27, touch 9, flat-footed 27 (+18 natural, -1 size)&lt;/h5&gt;&lt;h5&gt;&lt;b&gt;hp &lt;/b&gt;147 (14d12+56)&lt;/h5&gt;&lt;h5&gt;&lt;b&gt;Fort &lt;/b&gt;+13, &lt;b&gt;Ref &lt;/b&gt;+11, &lt;b&gt;Will &lt;/b&gt;+12&lt;/h5&gt;&lt;h5&gt;&lt;b&gt;DR &lt;/b&gt;5/magic; &lt;b&gt;Immune &lt;/b&gt;acid, paralysis, sleep; &lt;b&gt;SR &lt;/b&gt;22&lt;/h5&gt;&lt;/div&gt;&lt;hr/&gt;&lt;div&gt;&lt;h5&gt;&lt;b&gt;OFFENSE&lt;/b&gt;&lt;/h5&gt;&lt;/div&gt;&lt;hr/&gt;&lt;div&gt;&lt;h5&gt;&lt;b&gt;Spd &lt;/b&gt;60 ft., fly 200 ft. (poor), swim 60 ft.&lt;/h5&gt;&lt;h5&gt;&lt;b&gt;Melee &lt;/b&gt;bite +23 (2d6+15), 2 claws +23 (1d8+10), tail slap +18 (1d8+15), 2 wings +18 (1d6+5)&lt;/h5&gt;&lt;h5&gt;&lt;b&gt;Space &lt;/b&gt;10 ft.; &lt;b&gt;Reach &lt;/b&gt;5 ft. (10 ft. with bite)&lt;/h5&gt;&lt;h5&gt;&lt;b&gt;Special Attacks &lt;/b&gt;breath weapon (80-ft. line, 12d6 acid, DC 21)&lt;/h5&gt;&lt;h5&gt;&lt;b&gt;Spell-Like Abilities&lt;/b&gt; (CL 14th; concentration +17) &lt;/br&gt;At Will&amp;mdash;&lt;i&gt;control water&lt;/i&gt;, &lt;i&gt;obscuring mist&lt;/i&gt;, &lt;i&gt;speak with animals&lt;/i&gt; (fish only), &lt;i&gt;water breathing&lt;/i&gt;&lt;/h5&gt;&lt;/h5&gt;&lt;h5&gt;&lt;b&gt;Spells Known&lt;/b&gt; (CL 7th; concentration +10) &lt;/br&gt;3rd (5/day)&amp;mdash;&lt;i&gt;aqueous orb&lt;/i&gt;* (DC 16), &lt;i&gt;sleet storm&lt;/i&gt; (DC 16) &lt;/br&gt;2nd (7/day)&amp;mdash;&lt;i&gt;alter self&lt;/i&gt;, &lt;i&gt;invisibility&lt;/i&gt;, &lt;i&gt;slipstream&lt;/i&gt;* &lt;/br&gt;1st (7/day)&amp;mdash;&lt;i&gt;color spray&lt;/i&gt; (DC 14), &lt;i&gt;feather fall&lt;/i&gt;, &lt;i&gt;flare burst&lt;/i&gt;* (DC 14), &lt;i&gt;ray of enfeeblement&lt;/i&gt; (DC 14), &lt;i&gt;touch of the sea&lt;/i&gt;* &lt;/br&gt;0 (at will)&amp;mdash;&lt;i&gt;detect magic&lt;/i&gt;, &lt;i&gt;detect poison&lt;/i&gt;, &lt;i&gt;mage hand&lt;/i&gt;, &lt;i&gt;open/ close&lt;/i&gt;, &lt;i&gt;prestidigitation&lt;/i&gt;, &lt;i&gt;read magic&lt;/i&gt;, &lt;i&gt;resistance&lt;/i&gt;&lt;/h5&gt;&lt;/h5&gt;&lt;/div&gt;&lt;hr/&gt;&lt;div&gt;&lt;h5&gt;&lt;b&gt;STATISTICS&lt;/b&gt;&lt;/h5&gt;&lt;/div&gt;&lt;hr/&gt;&lt;div&gt;&lt;h5&gt;&lt;b&gt;Str &lt;/b&gt;30, &lt;b&gt;Dex &lt;/b&gt;11, &lt;b&gt;Con &lt;/b&gt;19, &lt;b&gt;Int &lt;/b&gt; 19, &lt;b&gt;Wis &lt;/b&gt;16, &lt;b&gt;Cha &lt;/b&gt;17&lt;/h5&gt;&lt;h5&gt;&lt;b&gt;Base Atk &lt;/b&gt;+14; &lt;b&gt;CMB &lt;/b&gt;+25; &lt;b&gt;CMD &lt;/b&gt;35 (39 vs. trip)&lt;/h5&gt;&lt;h5&gt;&lt;b&gt;Feats &lt;/b&gt;Hover, Improved Initiative, Improved Vital Strike, Lightning Reflexes, Power Attack, Skill Focus (Swim), Vital Strike&lt;/h5&gt;&lt;h5&gt;&lt;b&gt;Skills &lt;/b&gt;Bluff +20, Diplomacy +20, Fly +11, Heal +20, Knowledge (arcana) +21,  Knowledge (nature) +21, Perception +20, Sense Motive +20, Survival +20, Swim +41&lt;/h5&gt;&lt;h5&gt;&lt;b&gt;Languages &lt;/b&gt;Aquan, Common, Draconic, Elven, Halfling&lt;/h5&gt;&lt;h5&gt;&lt;b&gt;SQ &lt;/b&gt;&lt;i&gt;water breathing&lt;/i&gt;&lt;/h5&gt;&lt;/div&gt;&lt;hr/&gt;&lt;div&gt;&lt;h5&gt;&lt;b&gt;ECOLOGY&lt;/b&gt;&lt;/h5&gt;&lt;/div&gt;&lt;hr/&gt;&lt;div&gt;&lt;h5&gt;&lt;b&gt;Environment &lt;/b&gt; any aquatic (Plane of Water)&lt;/h5&gt;&lt;h5&gt;&lt;b&gt;Organization &lt;/b&gt;solitary&lt;/h5&gt;&lt;h5&gt;&lt;b&gt;Treasure &lt;/b&gt;triple&lt;/h5&gt;&lt;/div&gt;&lt;hr/&gt;&lt;div&gt;&lt;h5&gt;&lt;b&gt;SPECIAL ABILITIES&lt;/b&gt;&lt;/h5&gt;&lt;/div&gt;&lt;hr/&gt;&lt;div&gt;&lt;/h5&gt;&lt;h5&gt;&lt;b&gt;Capsize (Ex)&lt;/b&gt;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&lt;/h5&gt;&lt;h5&gt;&lt;b&gt;Desiccating Bite (Su)&lt;/b&gt; An ancient brine dragon's bite causes weakness, dealing 1d2 points of Strength drain in addition to its normal damage. A great wyrm's bite deals 1d4 points of Strength drain. A Fortitude save (DC equals the dragon's breath weapon save DC) negates the Strength drain.  &lt;/h5&gt;&lt;h5&gt;&lt;b&gt;Painful Strikes (Su)&lt;/b&gt; A great wyrm brine dragon's natural attacks are so laden with salt and acidic crystals that every time it strikes a creature with one of these attacks, the target must make a Fortitude save (DC equals the dragon's breath weapon save DC) or be stunned for a round from the pain.  &lt;/h5&gt;&lt;h5&gt;&lt;b&gt;Spell-like Abilities (Sp)&lt;/b&gt; A brine dragon gains the following spell-like abilities, usable at will (unless indicated otherwise) at the listed age. Very young-&lt;i&gt;speak with animals&lt;/i&gt; (fish only); Young- &lt;i&gt;obscuring mist&lt;/i&gt;; Juvenile-&lt;i&gt;water breathing&lt;/i&gt;; Adult-&lt;i&gt;control water&lt;/i&gt;; Ancient-&lt;i&gt;horrid wilting&lt;/i&gt; (3/day); Great wyrm-&lt;i&gt;tsunami&lt;/i&gt;* (3/day).&lt;/h5&gt;&lt;h5&gt;* This spell is from the &lt;i&gt;Pathfinder RPG Advanced Player's Guide&lt;/i&gt;.&lt;/h5&gt;&lt;/div&gt;&lt;br&gt;&lt;div&gt;&lt;h4&gt;&lt;p&gt;&lt;p&gt;Although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sahuagin.&lt;/p&gt;&lt;/h4&gt;&lt;/div&gt;</t>
  </si>
  <si>
    <t>Ancient Brine Dragon</t>
  </si>
  <si>
    <t>37, touch 7, flat-footed 37</t>
  </si>
  <si>
    <t>(-1 Dex, +30 natural, -2 size)</t>
  </si>
  <si>
    <t>(22d12+132)</t>
  </si>
  <si>
    <t>Fort +19, Ref +14, Will +18</t>
  </si>
  <si>
    <t>bite +34 (2d8+21 plus 1d2 Str), 2 claws +34 (2d6+14), tail slap +29 (2d6+21), 2 wings +29 (1d8+7)</t>
  </si>
  <si>
    <t>breath weapon (100-ft. line, 20d6 acid, DC 27), capsize, crush, desiccating bite</t>
  </si>
  <si>
    <t>Spell-Like Abilities (CL 22nd; concentration +27)  At Will-control water, obscuring mist, speak with animals (fish only), water breathing  3/day-horrid wilting (DC 23)</t>
  </si>
  <si>
    <t>Spells Known (CL 15th; concentration +20)  7th (4/day)-control weather, mass fly*  6th (6/day)-fluid form*, true seeing, transformation  5th (7/day)-break enchantment, dismissal, teleport, wall of force  4th (7/day)-ball lightning* (DC 19), ice storm, greater invisibility, solid fog  3rd (7/day)-aqueous orb* (DC 18), deep slumber (DC 18), dispel magic, sleet storm (DC 18)  2nd (7/day)-alter self, detect thoughts (DC 17), invisibility, make whole, slipstream*  1st (8/day)-color spray (DC 16), feather fall, flare burst* (DC 16), ray of enfeeblement, touch of the sea*  0 (at will)-arcane mark, detect magic, detect poison, mage hand, message, open/ close, prestidigitation, read magic, resistance</t>
  </si>
  <si>
    <t>Str 38, Dex 9, Con 23, Int 23, Wis 20, Cha 21</t>
  </si>
  <si>
    <t>Awesome Blow, Greater Vital Strike, Hover, Improved Bull Rush, Improved Initiative, Improved Vital Strike, Lightning Reflexes, Power Attack, Skill Focus (Swim), Vital Strike, Wingover</t>
  </si>
  <si>
    <t>Bluff +30, Diplomacy +30, Fly +16, Heal +30, Knowledge (arcana) +31, Knowledge (geography) +31, Knowledge (nature) +31, Perception +30, Sense Motive +30, Survival +30, Swim +53, Use Magic Device +30</t>
  </si>
  <si>
    <t>Aquan, Common, Draconic, Dwarven, Elven, Gnome, Halfling</t>
  </si>
  <si>
    <t>&lt;link rel="stylesheet"href="PF.css"&gt;&lt;div&gt;&lt;h2&gt;Primal Dragon, Brine&lt;/h2&gt;&lt;h3&gt;&lt;i&gt;A blue-green neck frill sweeps back from the head of this dragon, leading to a body of shiny scales and fin-like crests.&lt;/i&gt;&lt;/h3&gt;&lt;br&gt;&lt;/div&gt;&lt;div class="heading"&gt;&lt;p class="alignleft"&gt;Ancient Brine Dragon&lt;/p&gt;&lt;p class="alignright"&gt;CR 16&lt;/p&gt;&lt;div style="clear: both;"&gt;&lt;/div&gt;&lt;/div&gt;&lt;div&gt;&lt;h5&gt;&lt;b&gt;XP &lt;/b&gt;76,800&lt;/h5&gt;&lt;h5&gt;LN Huge dragon (extraplanar, water)&lt;/h5&gt;&lt;h5&gt;&lt;b&gt;Init &lt;/b&gt;+3; &lt;b&gt;Senses &lt;/b&gt;dragon senses; Perception +30&lt;/h5&gt;&lt;h5&gt;&lt;b&gt;Aura &lt;/b&gt;frightful presence (300 ft., DC 26)&lt;/h5&gt;&lt;/div&gt;&lt;hr/&gt;&lt;div&gt;&lt;h5&gt;&lt;b&gt;DEFENSE&lt;/b&gt;&lt;/h5&gt;&lt;/div&gt;&lt;hr/&gt;&lt;div&gt;&lt;h5&gt;&lt;b&gt;AC &lt;/b&gt;37, touch 7, flat-footed 37 (-1 Dex, +30 natural, -2 size)&lt;/h5&gt;&lt;h5&gt;&lt;b&gt;hp &lt;/b&gt;275 (22d12+132)&lt;/h5&gt;&lt;h5&gt;&lt;b&gt;Fort &lt;/b&gt;+19, &lt;b&gt;Ref &lt;/b&gt;+14, &lt;b&gt;Will &lt;/b&gt;+18&lt;/h5&gt;&lt;h5&gt;&lt;b&gt;DR &lt;/b&gt;15/magic; &lt;b&gt;Immune &lt;/b&gt;acid, paralysis, sleep; &lt;b&gt;SR &lt;/b&gt;27&lt;/h5&gt;&lt;/div&gt;&lt;hr/&gt;&lt;div&gt;&lt;h5&gt;&lt;b&gt;OFFENSE&lt;/b&gt;&lt;/h5&gt;&lt;/div&gt;&lt;hr/&gt;&lt;div&gt;&lt;h5&gt;&lt;b&gt;Spd &lt;/b&gt;60 ft., fly 200 ft. (poor), swim 60 ft.&lt;/h5&gt;&lt;h5&gt;&lt;b&gt;Melee &lt;/b&gt;bite +34 (2d8+21 plus 1d2 Str), 2 claws +34 (2d6+14), tail slap +29 (2d6+21), 2 wings +29 (1d8+7)&lt;/h5&gt;&lt;h5&gt;&lt;b&gt;Space &lt;/b&gt;15 ft.; &lt;b&gt;Reach &lt;/b&gt;10 ft. (15 ft. with bite)&lt;/h5&gt;&lt;h5&gt;&lt;b&gt;Special Attacks &lt;/b&gt;breath weapon (100-ft. line, 20d6 acid, DC 27), capsize, crush, desiccating bite&lt;/h5&gt;&lt;h5&gt;&lt;b&gt;Spell-Like Abilities&lt;/b&gt; (CL 22nd; concentration +27) &lt;/br&gt;At Will&amp;mdash;&lt;i&gt;control water&lt;/i&gt;, &lt;i&gt;obscuring mist&lt;/i&gt;, &lt;i&gt;speak with animals&lt;/i&gt; (fish only), &lt;i&gt;water breathing&lt;/i&gt; &lt;/br&gt;3/day&amp;mdash;&lt;i&gt;horrid wilting&lt;/i&gt; (DC 23)&lt;/h5&gt;&lt;/h5&gt;&lt;h5&gt;&lt;b&gt;Spells Known&lt;/b&gt; (CL 15th; concentration +20) &lt;/br&gt;7th (4/day)&amp;mdash;&lt;i&gt;control weather&lt;/i&gt;, &lt;i&gt;mass fly&lt;/i&gt;* &lt;/br&gt;6th (6/day)&amp;mdash;&lt;i&gt;fluid form&lt;/i&gt;*, &lt;i&gt;true seeing&lt;/i&gt;, &lt;i&gt;transformation&lt;/i&gt; &lt;/br&gt;5th (7/day)&amp;mdash;&lt;i&gt;break enchantment&lt;/i&gt;, &lt;i&gt;dismissal&lt;/i&gt;, &lt;i&gt;teleport&lt;/i&gt;, &lt;i&gt;wall of force&lt;/i&gt; &lt;/br&gt;4th (7/day)&amp;mdash;&lt;i&gt;ball lightning&lt;/i&gt;* (DC 19), &lt;i&gt;ice storm&lt;/i&gt;, &lt;i&gt;greater &lt;i&gt;invisibility&lt;/i&gt;&lt;/i&gt;, &lt;i&gt;solid fog&lt;/i&gt; &lt;/br&gt;3rd (7/day)&amp;mdash;&lt;i&gt;aqueous orb&lt;/i&gt;* (DC 18), &lt;i&gt;deep slumber&lt;/i&gt; (DC 18), &lt;i&gt;dispel magic&lt;/i&gt;, &lt;i&gt;sleet storm&lt;/i&gt; (DC 18) &lt;/br&gt;2nd (7/day)&amp;mdash;&lt;i&gt;alter self&lt;/i&gt;, &lt;i&gt;detect thoughts&lt;/i&gt; (DC 17), &lt;i&gt;invisibility&lt;/i&gt;, &lt;i&gt;make whole&lt;/i&gt;, &lt;i&gt;slipstream&lt;/i&gt;* &lt;/br&gt;1st (8/day)&amp;mdash;&lt;i&gt;color spray&lt;/i&gt; (DC 16), &lt;i&gt;feather fall&lt;/i&gt;, &lt;i&gt;flare burst&lt;/i&gt;* (DC 16), &lt;i&gt;ray of enfeeblement&lt;/i&gt;, &lt;i&gt;touch of the sea&lt;/i&gt;* &lt;/br&gt;0 (at will)&amp;mdash;&lt;i&gt;arcane mark&lt;/i&gt;, &lt;i&gt;detect magic&lt;/i&gt;, &lt;i&gt;detect poison&lt;/i&gt;, &lt;i&gt;mage hand&lt;/i&gt;, &lt;i&gt;message&lt;/i&gt;, &lt;i&gt;open/ close&lt;/i&gt;, &lt;i&gt;prestidigitation&lt;/i&gt;, &lt;i&gt;read magic&lt;/i&gt;, &lt;i&gt;resistance&lt;/i&gt;&lt;/h5&gt;&lt;/h5&gt;&lt;/div&gt;&lt;hr/&gt;&lt;div&gt;&lt;h5&gt;&lt;b&gt;STATISTICS&lt;/b&gt;&lt;/h5&gt;&lt;/div&gt;&lt;hr/&gt;&lt;div&gt;&lt;h5&gt;&lt;b&gt;Str &lt;/b&gt;38, &lt;b&gt;Dex &lt;/b&gt;9, &lt;b&gt;Con &lt;/b&gt;23, &lt;b&gt;Int &lt;/b&gt; 23, &lt;b&gt;Wis &lt;/b&gt;20, &lt;b&gt;Cha &lt;/b&gt;21&lt;/h5&gt;&lt;h5&gt;&lt;b&gt;Base Atk &lt;/b&gt;+22; &lt;b&gt;CMB &lt;/b&gt;+38; &lt;b&gt;CMD &lt;/b&gt;47 (51 vs. trip)&lt;/h5&gt;&lt;h5&gt;&lt;b&gt;Feats &lt;/b&gt;Awesome Blow, Greater Vital Strike, Hover, Improved Bull Rush, Improved Initiative, Improved Vital Strike, Lightning Reflexes, Power Attack, Skill Focus (Swim), Vital Strike, Wingover&lt;/h5&gt;&lt;h5&gt;&lt;b&gt;Skills &lt;/b&gt;Bluff +30, Diplomacy +30, Fly +16, Heal +30, Knowledge (arcana) +31, Knowledge (geography) +31, Knowledge (nature) +31, Perception +30, Sense Motive +30, Survival +30, Swim +53, Use Magic Device +30&lt;/h5&gt;&lt;h5&gt;&lt;b&gt;Languages &lt;/b&gt;Aquan, Common, Draconic, Dwarven, Elven, Gnome, Halfling&lt;/h5&gt;&lt;h5&gt;&lt;b&gt;SQ &lt;/b&gt;&lt;i&gt;water breathing&lt;/i&gt;&lt;/h5&gt;&lt;/div&gt;&lt;hr/&gt;&lt;div&gt;&lt;h5&gt;&lt;b&gt;ECOLOGY&lt;/b&gt;&lt;/h5&gt;&lt;/div&gt;&lt;hr/&gt;&lt;div&gt;&lt;h5&gt;&lt;b&gt;Environment &lt;/b&gt; any aquatic (Plane of Water)&lt;/h5&gt;&lt;h5&gt;&lt;b&gt;Organization &lt;/b&gt;solitary&lt;/h5&gt;&lt;h5&gt;&lt;b&gt;Treasure &lt;/b&gt;triple&lt;/h5&gt;&lt;/div&gt;&lt;hr/&gt;&lt;div&gt;&lt;h5&gt;&lt;b&gt;SPECIAL ABILITIES&lt;/b&gt;&lt;/h5&gt;&lt;/div&gt;&lt;hr/&gt;&lt;div&gt;&lt;/h5&gt;&lt;h5&gt;&lt;b&gt;Capsize (Ex)&lt;/b&gt;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&lt;/h5&gt;&lt;h5&gt;&lt;b&gt;Desiccating Bite (Su)&lt;/b&gt; An ancient brine dragon's bite causes weakness, dealing 1d2 points of Strength drain in addition to its normal damage. A great wyrm's bite deals 1d4 points of Strength drain. A Fortitude save (DC equals the dragon's breath weapon save DC) negates the Strength drain.  &lt;/h5&gt;&lt;h5&gt;&lt;b&gt;Painful Strikes (Su)&lt;/b&gt; A great wyrm brine dragon's natural attacks are so laden with salt and acidic crystals that every time it strikes a creature with one of these attacks, the target must make a Fortitude save (DC equals the dragon's breath weapon save DC) or be stunned for a round from the pain.  &lt;/h5&gt;&lt;h5&gt;&lt;b&gt;Spell-like Abilities (Sp)&lt;/b&gt; A brine dragon gains the following spell-like abilities, usable at will (unless indicated otherwise) at the listed age. Very young-&lt;i&gt;speak with animals&lt;/i&gt; (fish only); Young- &lt;i&gt;obscuring mist&lt;/i&gt;; Juvenile-&lt;i&gt;water breathing&lt;/i&gt;; Adult-&lt;i&gt;control water&lt;/i&gt;; Ancient-&lt;i&gt;horrid wilting&lt;/i&gt; (3/day); Great wyrm-&lt;i&gt;tsunami&lt;/i&gt;* (3/day).&lt;/h5&gt;&lt;h5&gt;* This spell is from the &lt;i&gt;Pathfinder RPG Advanced Player's Guide&lt;/i&gt;.&lt;/h5&gt;&lt;/div&gt;&lt;br&gt;&lt;div&gt;&lt;h4&gt;&lt;p&gt;&lt;p&gt;Although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sahuagin.&lt;/p&gt;&lt;/h4&gt;&lt;/div&gt;</t>
  </si>
  <si>
    <t>Young Cloud Dragon</t>
  </si>
  <si>
    <t>dragon senses, mist vision; Perception +16</t>
  </si>
  <si>
    <t>Fort +10, Ref +7, Will +10</t>
  </si>
  <si>
    <t>bite +13 (2d6+6), 2 claws +14 (1d8+4), 2 wings +11 (1d6+2), tail slap +11 (1d8+6)</t>
  </si>
  <si>
    <t>breath weapon (40-ft. cone, 6d8 electricity, DC 18)</t>
  </si>
  <si>
    <t>Spell-Like Abilities (CL 10th; concentration +12)  At Will-fog cloud, obscuring mist</t>
  </si>
  <si>
    <t>Str 18, Dex 11, Con 17, Int 12, Wis 16, Cha 15</t>
  </si>
  <si>
    <t>Dazzling Display, Multiattack, Power Attack, Skill Focus (Diplomacy), Weapon Focus (claws)</t>
  </si>
  <si>
    <t>Appraise +14, Diplomacy +21, Fly +7, Intimidate +15, Knowledge (planes) +14, Perception +16, Stealth +9, Swim +12</t>
  </si>
  <si>
    <t>Auran, Draconic</t>
  </si>
  <si>
    <t xml:space="preserve"> any sky (Plane of Air)</t>
  </si>
  <si>
    <t>The blue-white scales of this four-horned dragon exude wisps of fog. The dragon's snout is short but filled with sharp teeth.</t>
  </si>
  <si>
    <t>Cloud Form (Su) An adult or older cloud dragon can change itself into a cloudy vapor as a swift action for a number of rounds per day equal to its Hit Dice. This ability functions as gaseous form but the dragon's fly speed is unchanged.  Cloud Breath (Su) A great wyrm cloud dragon's breath weapon creates a cloud that persists in its cone shape for 1d4 rounds. Treat this cloud as a fog cloud that deals electricity damage equal to half the dragon's breath weapon damage to any creature that ends its turn still within the cloud (Reflex save halves the damage-DC equals the dragon's breath weapon save DC).  Mist Vision (Su) A cloud dragon can see through fog, clouds, and similar obscuring effects with perfect clarity.  Spell-Like Abilities (Sp) A cloud dragon gains the following spell-like abilities, usable at will (unless indicated otherwise) on reaching the listed age category. Very young-obscuring mist; Young-fog cloud; Adult-solid fog; Old-cloudkill (3/day); Ancient-wind walk; Great wyrm-storm of vengeance (1/day).  Thundering Bite (Su) An ancient or older cloud dragon's bite makes a thundering crash whenever it attacks, dealing an additional 2d6 points of sonic damage. A great wyrm's thundering bite deals an additional 4d6 sonic damage.</t>
  </si>
  <si>
    <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t>
  </si>
  <si>
    <t>&lt;link rel="stylesheet"href="PF.css"&gt;&lt;div&gt;&lt;h2&gt;Primal Dragon, Cloud&lt;/h2&gt;&lt;h3&gt;&lt;i&gt;The blue-white scales of this four-horned dragon exude wisps of fog. The dragon's snout is short but filled with sharp teeth.&lt;/i&gt;&lt;/h3&gt;&lt;br&gt;&lt;/div&gt;&lt;div class="heading"&gt;&lt;p class="alignleft"&gt;Young Cloud Dragon&lt;/p&gt;&lt;p class="alignright"&gt;CR 9&lt;/p&gt;&lt;div style="clear: both;"&gt;&lt;/div&gt;&lt;/div&gt;&lt;div&gt;&lt;h5&gt;&lt;b&gt;XP &lt;/b&gt;6,400&lt;/h5&gt;&lt;h5&gt;CN Large dragon (air, extraplanar)&lt;/h5&gt;&lt;h5&gt;&lt;b&gt;Init &lt;/b&gt;+0; &lt;b&gt;Senses &lt;/b&gt;dragon senses, mist vision; Perception +16&lt;/h5&gt;&lt;/div&gt;&lt;hr/&gt;&lt;div&gt;&lt;h5&gt;&lt;b&gt;DEFENSE&lt;/b&gt;&lt;/h5&gt;&lt;/div&gt;&lt;hr/&gt;&lt;div&gt;&lt;h5&gt;&lt;b&gt;AC &lt;/b&gt;20, touch 9, flat-footed 20 (+11 natural, -1 size)&lt;/h5&gt;&lt;h5&gt;&lt;b&gt;hp &lt;/b&gt;95 (10d12+30)&lt;/h5&gt;&lt;h5&gt;&lt;b&gt;Fort &lt;/b&gt;+10, &lt;b&gt;Ref &lt;/b&gt;+7, &lt;b&gt;Will &lt;/b&gt;+10&lt;/h5&gt;&lt;h5&gt;&lt;b&gt;Immune &lt;/b&gt;electricity, paralysis, sleep&lt;/h5&gt;&lt;/div&gt;&lt;hr/&gt;&lt;div&gt;&lt;h5&gt;&lt;b&gt;OFFENSE&lt;/b&gt;&lt;/h5&gt;&lt;/div&gt;&lt;hr/&gt;&lt;div&gt;&lt;h5&gt;&lt;b&gt;Spd &lt;/b&gt;40 ft., fly 200 ft. (poor), swim 40 ft.&lt;/h5&gt;&lt;h5&gt;&lt;b&gt;Melee &lt;/b&gt;bite +13 (2d6+6), 2 claws +14 (1d8+4), 2 wings +11 (1d6+2), tail slap +11 (1d8+6)&lt;/h5&gt;&lt;h5&gt;&lt;b&gt;Space &lt;/b&gt;5 ft.; &lt;b&gt;Reach &lt;/b&gt;5 ft.&lt;/h5&gt;&lt;h5&gt;&lt;b&gt;Special Attacks &lt;/b&gt;breath weapon (40-ft. cone, 6d8 electricity, DC 18)&lt;/h5&gt;&lt;h5&gt;&lt;b&gt;Spell-Like Abilities&lt;/b&gt; (CL 10th; concentration +12) &lt;/br&gt;At Will&amp;mdash;&lt;i&gt;fog cloud&lt;/i&gt;, &lt;i&gt;obscuring mist&lt;/i&gt;&lt;/h5&gt;&lt;/h5&gt;&lt;/div&gt;&lt;hr/&gt;&lt;div&gt;&lt;h5&gt;&lt;b&gt;STATISTICS&lt;/b&gt;&lt;/h5&gt;&lt;/div&gt;&lt;hr/&gt;&lt;div&gt;&lt;h5&gt;&lt;b&gt;Str &lt;/b&gt;18, &lt;b&gt;Dex &lt;/b&gt;11, &lt;b&gt;Con &lt;/b&gt;17, &lt;b&gt;Int &lt;/b&gt; 12, &lt;b&gt;Wis &lt;/b&gt;16, &lt;b&gt;Cha &lt;/b&gt;15&lt;/h5&gt;&lt;h5&gt;&lt;b&gt;Base Atk &lt;/b&gt;+10; &lt;b&gt;CMB &lt;/b&gt;+15; &lt;b&gt;CMD &lt;/b&gt;25 (29 vs. trip)&lt;/h5&gt;&lt;h5&gt;&lt;b&gt;Feats &lt;/b&gt;Dazzling Display, Multiattack, Power Attack, Skill Focus (Diplomacy), Weapon Focus (claws)&lt;/h5&gt;&lt;h5&gt;&lt;b&gt;Skills &lt;/b&gt;Appraise +14, Diplomacy +21, Fly +7, Intimidate +15, Knowledge (planes) +14, Perception +16, Stealth +9, Swim +12&lt;/h5&gt;&lt;h5&gt;&lt;b&gt;Languages &lt;/b&gt;Auran, Draconic&lt;/h5&gt;&lt;/div&gt;&lt;hr/&gt;&lt;div&gt;&lt;h5&gt;&lt;b&gt;ECOLOGY&lt;/b&gt;&lt;/h5&gt;&lt;/div&gt;&lt;hr/&gt;&lt;div&gt;&lt;h5&gt;&lt;b&gt;Environment &lt;/b&gt; any sky (Plane of Air)&lt;/h5&gt;&lt;h5&gt;&lt;b&gt;Organization &lt;/b&gt;solitary&lt;/h5&gt;&lt;h5&gt;&lt;b&gt;Treasure &lt;/b&gt;triple&lt;/h5&gt;&lt;/div&gt;&lt;hr/&gt;&lt;div&gt;&lt;h5&gt;&lt;b&gt;SPECIAL ABILITIES&lt;/b&gt;&lt;/h5&gt;&lt;/div&gt;&lt;hr/&gt;&lt;div&gt;&lt;/h5&gt;&lt;h5&gt;&lt;b&gt;Cloud Form (Su)&lt;/b&gt; An adult or older cloud dragon can change itself into a cloudy vapor as a swift action for a number of rounds per day equal to its Hit Dice. This ability functions as &lt;i&gt;gaseous form&lt;/i&gt; but the dragon's fly speed is unchanged.  &lt;/h5&gt;&lt;h5&gt;&lt;b&gt;Cloud Breath (Su)&lt;/b&gt; A great wyrm cloud dragon's breath weapon creates a cloud that persists in its cone shape for 1d4 rounds. Treat this cloud as a &lt;i&gt;fog cloud&lt;/i&gt; that deals electricity damage equal to half the dragon's breath weapon damage to any creature that ends its turn still within the cloud (Reflex save halves the damage-DC equals the dragon's breath weapon save DC).  &lt;/h5&gt;&lt;h5&gt;&lt;b&gt;Mist Vision (Su)&lt;/b&gt; A cloud dragon can see through fog, clouds, and similar obscuring effects with perfect clarity.  &lt;/h5&gt;&lt;h5&gt;&lt;b&gt;Spell-Like Abilities (Sp)&lt;/b&gt; A cloud dragon gains the following spell-like abilities, usable at will (unless indicated otherwise) on reaching the listed age category. Very young-&lt;i&gt;obscuring mist&lt;/i&gt;; Young-&lt;i&gt;fog cloud&lt;/i&gt;; Adult-&lt;i&gt;solid fog&lt;/i&gt;; Old-&lt;i&gt;cloudkill&lt;/i&gt; (3/day); Ancient-&lt;i&gt;wind walk&lt;/i&gt;; Great wyrm-&lt;i&gt;storm of vengeance&lt;/i&gt; (1/day).  &lt;/h5&gt;&lt;h5&gt;&lt;b&gt;Thundering Bite (Su)&lt;/b&gt; An ancient or older cloud dragon's bite makes a thundering crash whenever it attacks, dealing an additional 2d6 points of sonic damage. A great wyrm's thundering bite deals an additional 4d6 sonic damage.&lt;/h5&gt;&lt;/div&gt;&lt;br&gt;&lt;div&gt;&lt;h4&gt;&lt;p&gt;&lt;p&gt;Cloud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home.&lt;/p&gt;&lt;/h4&gt;&lt;/div&gt;</t>
  </si>
  <si>
    <t>Adult Cloud Dragon</t>
  </si>
  <si>
    <t>dragon senses, mist vision; Perception +24</t>
  </si>
  <si>
    <t>frightful presence (180 ft., DC 22)</t>
  </si>
  <si>
    <t>(-1 Dex, +22 natural, -2 size)</t>
  </si>
  <si>
    <t>Fort +15, Ref +9, Will +15</t>
  </si>
  <si>
    <t>bite +22 (2d8+10/19-20), 2 claws +22 (2d6+7), tail slap +19 (2d6+10), 2 wings +19 (1d8+3)</t>
  </si>
  <si>
    <t>breath weapon (50-ft. cone, 12d8 electricity, DC 23), crush</t>
  </si>
  <si>
    <t>Spell-Like Abilities (CL 16th; concentration +20)  At Will-fog cloud, obscuring mist, solid fog</t>
  </si>
  <si>
    <t>Spells Known (CL 5th; concentration +9)  2nd (5/day)-blur, see invisibility  1st (7/day)-charm person (DC 15), detect secret doors, shield, true strike  0 (at will)-dancing lights, detect poison, light, message, prestidigitation, read magic</t>
  </si>
  <si>
    <t>Str 24, Dex 9, Con 21, Int 16, Wis 20, Cha 19</t>
  </si>
  <si>
    <t>Critical Focus, Improved Critical (bite), Improved Initiative, Multiattack, Power Attack, Skill Focus (Diplomacy), Weapon Focus (bite, claws)</t>
  </si>
  <si>
    <t>Appraise +22, Diplomacy +29, Fly +10, Intimidate +23, Knowledge (planes) +22, Perception +24, Sense Motive +24, Stealth +10, Survival +24, Swim +15</t>
  </si>
  <si>
    <t>Auran, Common, Draconic, Elven</t>
  </si>
  <si>
    <t>cloud form (16 rounds/day)</t>
  </si>
  <si>
    <t>&lt;link rel="stylesheet"href="PF.css"&gt;&lt;div&gt;&lt;h2&gt;Primal Dragon, Cloud&lt;/h2&gt;&lt;h3&gt;&lt;i&gt;The blue-white scales of this four-horned dragon exude wisps of fog. The dragon's snout is short but filled with sharp teeth.&lt;/i&gt;&lt;/h3&gt;&lt;br&gt;&lt;/div&gt;&lt;div class="heading"&gt;&lt;p class="alignleft"&gt;Adult Cloud Dragon&lt;/p&gt;&lt;p class="alignright"&gt;CR 13&lt;/p&gt;&lt;div style="clear: both;"&gt;&lt;/div&gt;&lt;/div&gt;&lt;div&gt;&lt;h5&gt;&lt;b&gt;XP &lt;/b&gt;25,600&lt;/h5&gt;&lt;h5&gt;CN Huge dragon (air, extraplanar)&lt;/h5&gt;&lt;h5&gt;&lt;b&gt;Init &lt;/b&gt;+3; &lt;b&gt;Senses &lt;/b&gt;dragon senses, mist vision; Perception +24&lt;/h5&gt;&lt;h5&gt;&lt;b&gt;Aura &lt;/b&gt;frightful presence (180 ft., DC 22)&lt;/h5&gt;&lt;/div&gt;&lt;hr/&gt;&lt;div&gt;&lt;h5&gt;&lt;b&gt;DEFENSE&lt;/b&gt;&lt;/h5&gt;&lt;/div&gt;&lt;hr/&gt;&lt;div&gt;&lt;h5&gt;&lt;b&gt;AC &lt;/b&gt;29, touch 7, flat-footed 29 (-1 Dex, +22 natural, -2 size)&lt;/h5&gt;&lt;h5&gt;&lt;b&gt;hp &lt;/b&gt;184 (16d12+80)&lt;/h5&gt;&lt;h5&gt;&lt;b&gt;Fort &lt;/b&gt;+15, &lt;b&gt;Ref &lt;/b&gt;+9, &lt;b&gt;Will &lt;/b&gt;+15&lt;/h5&gt;&lt;h5&gt;&lt;b&gt;DR &lt;/b&gt;5/magic; &lt;b&gt;Immune &lt;/b&gt;electricity, paralysis, sleep; &lt;b&gt;SR &lt;/b&gt;24&lt;/h5&gt;&lt;/div&gt;&lt;hr/&gt;&lt;div&gt;&lt;h5&gt;&lt;b&gt;OFFENSE&lt;/b&gt;&lt;/h5&gt;&lt;/div&gt;&lt;hr/&gt;&lt;div&gt;&lt;h5&gt;&lt;b&gt;Spd &lt;/b&gt;40 ft., fly 200 ft. (poor), swim 40 ft.&lt;/h5&gt;&lt;h5&gt;&lt;b&gt;Melee &lt;/b&gt;bite +22 (2d8+10/19-20), 2 claws +22 (2d6+7), tail slap +19 (2d6+10), 2 wings +19 (1d8+3)&lt;/h5&gt;&lt;h5&gt;&lt;b&gt;Space &lt;/b&gt;15 ft.; &lt;b&gt;Reach &lt;/b&gt;10 ft. (15 ft. with bite)&lt;/h5&gt;&lt;h5&gt;&lt;b&gt;Special Attacks &lt;/b&gt;breath weapon (50-ft. cone, 12d8 electricity, DC 23), crush&lt;/h5&gt;&lt;h5&gt;&lt;b&gt;Spell-Like Abilities&lt;/b&gt; (CL 16th; concentration +20) &lt;/br&gt;At Will&amp;mdash;&lt;i&gt;fog cloud&lt;/i&gt;, &lt;i&gt;obscuring mist&lt;/i&gt;, &lt;i&gt;solid fog&lt;/i&gt;&lt;/h5&gt;&lt;/h5&gt;&lt;h5&gt;&lt;b&gt;Spells Known&lt;/b&gt; (CL 5th; concentration +9) &lt;/br&gt;2nd (5/day)&amp;mdash;&lt;i&gt;blur&lt;/i&gt;, &lt;i&gt;see invisibility&lt;/i&gt; &lt;/br&gt;1st (7/day)&amp;mdash;&lt;i&gt;charm person&lt;/i&gt; (DC 15), &lt;i&gt;detect secret doors&lt;/i&gt;, &lt;i&gt;shield&lt;/i&gt;, &lt;i&gt;true strike&lt;/i&gt; &lt;/br&gt;0 (at will)&amp;mdash;&lt;i&gt;dancing &lt;i&gt;light&lt;/i&gt;s&lt;/i&gt;, &lt;i&gt;detect poison&lt;/i&gt;, &lt;i&gt;light&lt;/i&gt;, &lt;i&gt;message&lt;/i&gt;, &lt;i&gt;prestidigitation&lt;/i&gt;, &lt;i&gt;read magic&lt;/i&gt;&lt;/h5&gt;&lt;/h5&gt;&lt;/div&gt;&lt;hr/&gt;&lt;div&gt;&lt;h5&gt;&lt;b&gt;STATISTICS&lt;/b&gt;&lt;/h5&gt;&lt;/div&gt;&lt;hr/&gt;&lt;div&gt;&lt;h5&gt;&lt;b&gt;Str &lt;/b&gt;24, &lt;b&gt;Dex &lt;/b&gt;9, &lt;b&gt;Con &lt;/b&gt;21, &lt;b&gt;Int &lt;/b&gt; 16, &lt;b&gt;Wis &lt;/b&gt;20, &lt;b&gt;Cha &lt;/b&gt;19&lt;/h5&gt;&lt;h5&gt;&lt;b&gt;Base Atk &lt;/b&gt;+16; &lt;b&gt;CMB &lt;/b&gt;+25; &lt;b&gt;CMD &lt;/b&gt;34 (38 vs. trip)&lt;/h5&gt;&lt;h5&gt;&lt;b&gt;Feats &lt;/b&gt;Critical Focus, Improved Critical (bite), Improved Initiative, Multiattack, Power Attack, Skill Focus (Diplomacy), Weapon Focus (bite, claws)&lt;/h5&gt;&lt;h5&gt;&lt;b&gt;Skills &lt;/b&gt;Appraise +22, Diplomacy +29, Fly +10, Intimidate +23, Knowledge (planes) +22, Perception +24, Sense Motive +24, Stealth +10, Survival +24, Swim +15&lt;/h5&gt;&lt;h5&gt;&lt;b&gt;Languages &lt;/b&gt;Auran, Common, Draconic, Elven&lt;/h5&gt;&lt;h5&gt;&lt;b&gt;SQ &lt;/b&gt;cloud form (16 rounds/day)&lt;/h5&gt;&lt;/div&gt;&lt;hr/&gt;&lt;div&gt;&lt;h5&gt;&lt;b&gt;ECOLOGY&lt;/b&gt;&lt;/h5&gt;&lt;/div&gt;&lt;hr/&gt;&lt;div&gt;&lt;h5&gt;&lt;b&gt;Environment &lt;/b&gt; any sky (Plane of Air)&lt;/h5&gt;&lt;h5&gt;&lt;b&gt;Organization &lt;/b&gt;solitary&lt;/h5&gt;&lt;h5&gt;&lt;b&gt;Treasure &lt;/b&gt;triple&lt;/h5&gt;&lt;/div&gt;&lt;hr/&gt;&lt;div&gt;&lt;h5&gt;&lt;b&gt;SPECIAL ABILITIES&lt;/b&gt;&lt;/h5&gt;&lt;/div&gt;&lt;hr/&gt;&lt;div&gt;&lt;/h5&gt;&lt;h5&gt;&lt;b&gt;Cloud Form (Su)&lt;/b&gt; An adult or older cloud dragon can change itself into a cloudy vapor as a swift action for a number of rounds per day equal to its Hit Dice. This ability functions as &lt;i&gt;gaseous form&lt;/i&gt; but the dragon's fly speed is unchanged.  &lt;/h5&gt;&lt;h5&gt;&lt;b&gt;Cloud Breath (Su)&lt;/b&gt; A great wyrm cloud dragon's breath weapon creates a cloud that persists in its cone shape for 1d4 rounds. Treat this cloud as a &lt;i&gt;fog cloud&lt;/i&gt; that deals electricity damage equal to half the dragon's breath weapon damage to any creature that ends its turn still within the cloud (Reflex save halves the damage-DC equals the dragon's breath weapon save DC).  &lt;/h5&gt;&lt;h5&gt;&lt;b&gt;Mist Vision (Su)&lt;/b&gt; A cloud dragon can see through fog, clouds, and similar obscuring effects with perfect clarity.  &lt;/h5&gt;&lt;h5&gt;&lt;b&gt;Spell-Like Abilities (Sp)&lt;/b&gt; A cloud dragon gains the following spell-like abilities, usable at will (unless indicated otherwise) on reaching the listed age category. Very young-&lt;i&gt;obscuring mist&lt;/i&gt;; Young-&lt;i&gt;fog cloud&lt;/i&gt;; Adult-&lt;i&gt;solid fog&lt;/i&gt;; Old-&lt;i&gt;cloudkill&lt;/i&gt; (3/day); Ancient-&lt;i&gt;wind walk&lt;/i&gt;; Great wyrm-&lt;i&gt;storm of vengeance&lt;/i&gt; (1/day).  &lt;/h5&gt;&lt;h5&gt;&lt;b&gt;Thundering Bite (Su)&lt;/b&gt; An ancient or older cloud dragon's bite makes a thundering crash whenever it attacks, dealing an additional 2d6 points of sonic damage. A great wyrm's thundering bite deals an additional 4d6 sonic damage.&lt;/h5&gt;&lt;/div&gt;&lt;br&gt;&lt;div&gt;&lt;h4&gt;&lt;p&gt;&lt;p&gt;Cloud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home.&lt;/p&gt;&lt;/h4&gt;&lt;/div&gt;</t>
  </si>
  <si>
    <t>Ancient Cloud Dragon</t>
  </si>
  <si>
    <t>dragon senses, mist vision; Perception +34</t>
  </si>
  <si>
    <t>frightful presence (300 ft., DC 28)</t>
  </si>
  <si>
    <t>36, touch 4, flat-footed 36</t>
  </si>
  <si>
    <t>(-2 Dex, +32 natural, -4 size)</t>
  </si>
  <si>
    <t>Fort +21, Ref +12, Will +21</t>
  </si>
  <si>
    <t>bite +32 (4d6+16/19-20 plus 2d6 sonic), 2 claws +32 (2d8+11), tail slap +29 (2d8+16), 2 wings +29 (2d6+5)</t>
  </si>
  <si>
    <t>breath weapon (60-ft. cone, 20d8 electricity, DC 29), crush, tail sweep</t>
  </si>
  <si>
    <t>Spell-Like Abilities (CL 24th; concentration +30)  At Will-fog cloud, obscuring mist, solid fog, wind walk  3/day-cloudkill (DC 21)</t>
  </si>
  <si>
    <t>Spells Known (CL 13th; concentration +19)  6th (5/day)-chain lightning (DC 22), greater dispel magic  5th (7/day)-cone of cold (DC 21), dismissal (DC 21), teleport  4th (7/day)-elemental body I, ice storm, lesser geas (DC 20), river of wind*  3rd (7/day)-arcane sight, cloak of winds*, stinking cloud (DC 19), suggestion (DC 19)  2nd (8/day)-eagle's splendor, glitterdust (DC 18), gust of wind, locate object, see invisibility  1st (8/day)-alter winds*, charm person (DC 17), detect secret doors, erase, true strike  0 (at will)-dancing lights, detect poison, light, mage hand, message, prestidigitation, read magic, resistance, touch of fatigue</t>
  </si>
  <si>
    <t>Str 32, Dex 7, Con 25, Int 20, Wis 24, Cha 23</t>
  </si>
  <si>
    <t>Critical Focus, Dazzling Display, Flyby Attack, Improved Critical (bite), Improved Initiative, Multiattack, Power Attack, Skill Focus (Diplomacy), Snatch, Staggering Critical, Weapon Focus (bite), Weapon Focus (claws)</t>
  </si>
  <si>
    <t>Appraise +32, Diplomacy +39, Fly +11, Intimidate +33, Knowledge (local) +32, Knowledge (planes) +32, Perception +34, Sense Motive +34, Stealth +13, Survival +34, Swim +46</t>
  </si>
  <si>
    <t>cloud form (24 rounds/day)</t>
  </si>
  <si>
    <t>&lt;link rel="stylesheet"href="PF.css"&gt;&lt;div&gt;&lt;h2&gt;Primal Dragon, Cloud&lt;/h2&gt;&lt;h3&gt;&lt;i&gt;The blue-white scales of this four-horned dragon exude wisps of fog. The dragon's snout is short but filled with sharp teeth.&lt;/i&gt;&lt;/h3&gt;&lt;br&gt;&lt;/div&gt;&lt;div class="heading"&gt;&lt;p class="alignleft"&gt;Ancient Cloud Dragon&lt;/p&gt;&lt;p class="alignright"&gt;CR 18&lt;/p&gt;&lt;div style="clear: both;"&gt;&lt;/div&gt;&lt;/div&gt;&lt;div&gt;&lt;h5&gt;&lt;b&gt;XP &lt;/b&gt;153,600&lt;/h5&gt;&lt;h5&gt;CN Gargantuan dragon (air, extraplanar)&lt;/h5&gt;&lt;h5&gt;&lt;b&gt;Init &lt;/b&gt;+2; &lt;b&gt;Senses &lt;/b&gt;dragon senses, mist vision; Perception +34&lt;/h5&gt;&lt;h5&gt;&lt;b&gt;Aura &lt;/b&gt;frightful presence (300 ft., DC 28)&lt;/h5&gt;&lt;/div&gt;&lt;hr/&gt;&lt;div&gt;&lt;h5&gt;&lt;b&gt;DEFENSE&lt;/b&gt;&lt;/h5&gt;&lt;/div&gt;&lt;hr/&gt;&lt;div&gt;&lt;h5&gt;&lt;b&gt;AC &lt;/b&gt;36, touch 4, flat-footed 36 (-2 Dex, +32 natural, -4 size)&lt;/h5&gt;&lt;h5&gt;&lt;b&gt;hp &lt;/b&gt;324 (24d12+168)&lt;/h5&gt;&lt;h5&gt;&lt;b&gt;Fort &lt;/b&gt;+21, &lt;b&gt;Ref &lt;/b&gt;+12, &lt;b&gt;Will &lt;/b&gt;+21&lt;/h5&gt;&lt;h5&gt;&lt;b&gt;DR &lt;/b&gt;15/magic; &lt;b&gt;Immune &lt;/b&gt;electricity, paralysis, sleep; &lt;b&gt;SR &lt;/b&gt;29&lt;/h5&gt;&lt;/div&gt;&lt;hr/&gt;&lt;div&gt;&lt;h5&gt;&lt;b&gt;OFFENSE&lt;/b&gt;&lt;/h5&gt;&lt;/div&gt;&lt;hr/&gt;&lt;div&gt;&lt;h5&gt;&lt;b&gt;Spd &lt;/b&gt;40 ft., fly 250 ft. (clumsy), swim 40 ft.&lt;/h5&gt;&lt;h5&gt;&lt;b&gt;Melee &lt;/b&gt;bite +32 (4d6+16/19-20 plus 2d6 sonic), 2 claws +32 (2d8+11), tail slap +29 (2d8+16), 2 wings +29 (2d6+5)&lt;/h5&gt;&lt;h5&gt;&lt;b&gt;Space &lt;/b&gt;20 ft.; &lt;b&gt;Reach &lt;/b&gt;15 ft. (20 ft. with bite)&lt;/h5&gt;&lt;h5&gt;&lt;b&gt;Special Attacks &lt;/b&gt;breath weapon (60-ft. cone, 20d8 electricity, DC 29), crush, tail sweep&lt;/h5&gt;&lt;h5&gt;&lt;b&gt;Spell-Like Abilities&lt;/b&gt; (CL 24th; concentration +30) &lt;/br&gt;At Will&amp;mdash;&lt;i&gt;fog cloud&lt;/i&gt;, &lt;i&gt;obscuring mist&lt;/i&gt;, &lt;i&gt;solid fog&lt;/i&gt;, &lt;i&gt;wind walk&lt;/i&gt; &lt;/br&gt;3/day&amp;mdash;&lt;i&gt;cloudkill&lt;/i&gt; (DC 21)&lt;/h5&gt;&lt;/h5&gt;&lt;h5&gt;&lt;b&gt;Spells Known&lt;/b&gt; (CL 13th; concentration +19) &lt;/br&gt;6th (5/day)&amp;mdash;&lt;i&gt;chain lightning&lt;/i&gt; (DC 22), &lt;i&gt;greater dispel magic&lt;/i&gt; &lt;/br&gt;5th (7/day)&amp;mdash;&lt;i&gt;cone of cold&lt;/i&gt; (DC 21), &lt;i&gt;dismissal&lt;/i&gt; (DC 21), &lt;i&gt;teleport&lt;/i&gt; &lt;/br&gt;4th (7/day)&amp;mdash;&lt;i&gt;elemental body I&lt;/i&gt;, &lt;i&gt;ice storm&lt;/i&gt;, &lt;i&gt;lesser geas&lt;/i&gt; (DC 20), &lt;i&gt;river of wind&lt;/i&gt;* &lt;/br&gt;3rd (7/day)&amp;mdash;&lt;i&gt;arcane sight&lt;/i&gt;, &lt;i&gt;cloak of winds&lt;/i&gt;*, &lt;i&gt;stinking cloud&lt;/i&gt; (DC 19), &lt;i&gt;suggestion&lt;/i&gt; (DC 19) &lt;/br&gt;2nd (8/day)&amp;mdash;&lt;i&gt;eagle's splendor&lt;/i&gt;, &lt;i&gt;glitterdust&lt;/i&gt; (DC 18), &lt;i&gt;gust of wind&lt;/i&gt;, &lt;i&gt;locate object&lt;/i&gt;, &lt;i&gt;see invisibility&lt;/i&gt; &lt;/br&gt;1st (8/day)&amp;mdash;&lt;i&gt;alter winds&lt;/i&gt;*, &lt;i&gt;charm person&lt;/i&gt; (DC 17), &lt;i&gt;detect secret doors&lt;/i&gt;, &lt;i&gt;erase&lt;/i&gt;, &lt;i&gt;true strike&lt;/i&gt; &lt;/br&gt;0 (at will)&amp;mdash;&lt;i&gt;dancing &lt;i&gt;light&lt;/i&gt;s&lt;/i&gt;, &lt;i&gt;detect poison&lt;/i&gt;, &lt;i&gt;light&lt;/i&gt;, &lt;i&gt;mage hand&lt;/i&gt;, &lt;i&gt;message&lt;/i&gt;, &lt;i&gt;prestidigitation&lt;/i&gt;, &lt;i&gt;read magic&lt;/i&gt;, &lt;i&gt;resistance&lt;/i&gt;, &lt;i&gt;touch of fatigue&lt;/i&gt;&lt;/h5&gt;&lt;/h5&gt;&lt;h5&gt;* This spell is from the &lt;i&gt;Pathfinder RPG Advanced Player's Guide&lt;/i&gt;.&lt;/h5&gt;&lt;/div&gt;&lt;hr/&gt;&lt;div&gt;&lt;h5&gt;&lt;b&gt;STATISTICS&lt;/b&gt;&lt;/h5&gt;&lt;/div&gt;&lt;hr/&gt;&lt;div&gt;&lt;h5&gt;&lt;b&gt;Str &lt;/b&gt;32, &lt;b&gt;Dex &lt;/b&gt;7, &lt;b&gt;Con &lt;/b&gt;25, &lt;b&gt;Int &lt;/b&gt; 20, &lt;b&gt;Wis &lt;/b&gt;24, &lt;b&gt;Cha &lt;/b&gt;23&lt;/h5&gt;&lt;h5&gt;&lt;b&gt;Base Atk &lt;/b&gt;+24; &lt;b&gt;CMB &lt;/b&gt;+39; &lt;b&gt;CMD &lt;/b&gt;47 (51 vs. trip)&lt;/h5&gt;&lt;h5&gt;&lt;b&gt;Feats &lt;/b&gt;Critical Focus, Dazzling Display, Flyby Attack, Improved Critical (bite), Improved Initiative, Multiattack, Power Attack, Skill Focus (Diplomacy), Snatch, Staggering Critical, Weapon Focus (bite), Weapon Focus (claws)&lt;/h5&gt;&lt;h5&gt;&lt;b&gt;Skills &lt;/b&gt;Appraise +32, Diplomacy +39, Fly +11, Intimidate +33, Knowledge (local) +32, Knowledge (planes) +32, Perception +34, Sense Motive +34, Stealth +13, Survival +34, Swim +46&lt;/h5&gt;&lt;h5&gt;&lt;b&gt;Languages &lt;/b&gt;Auran, Common, Draconic, Elven&lt;/h5&gt;&lt;h5&gt;&lt;b&gt;SQ &lt;/b&gt;cloud form (24 rounds/day)&lt;/h5&gt;&lt;/div&gt;&lt;hr/&gt;&lt;div&gt;&lt;h5&gt;&lt;b&gt;ECOLOGY&lt;/b&gt;&lt;/h5&gt;&lt;/div&gt;&lt;hr/&gt;&lt;div&gt;&lt;h5&gt;&lt;b&gt;Environment &lt;/b&gt; any sky (Plane of Air)&lt;/h5&gt;&lt;h5&gt;&lt;b&gt;Organization &lt;/b&gt;solitary&lt;/h5&gt;&lt;h5&gt;&lt;b&gt;Treasure &lt;/b&gt;triple&lt;/h5&gt;&lt;/div&gt;&lt;hr/&gt;&lt;div&gt;&lt;h5&gt;&lt;b&gt;SPECIAL ABILITIES&lt;/b&gt;&lt;/h5&gt;&lt;/div&gt;&lt;hr/&gt;&lt;div&gt;&lt;/h5&gt;&lt;h5&gt;&lt;b&gt;Cloud Form (Su)&lt;/b&gt; An adult or older cloud dragon can change itself into a cloudy vapor as a swift action for a number of rounds per day equal to its Hit Dice. This ability functions as &lt;i&gt;gaseous form&lt;/i&gt; but the dragon's fly speed is unchanged.  &lt;/h5&gt;&lt;h5&gt;&lt;b&gt;Cloud Breath (Su)&lt;/b&gt; A great wyrm cloud dragon's breath weapon creates a cloud that persists in its cone shape for 1d4 rounds. Treat this cloud as a &lt;i&gt;fog cloud&lt;/i&gt; that deals electricity damage equal to half the dragon's breath weapon damage to any creature that ends its turn still within the cloud (Reflex save halves the damage-DC equals the dragon's breath weapon save DC).  &lt;/h5&gt;&lt;h5&gt;&lt;b&gt;Mist Vision (Su)&lt;/b&gt; A cloud dragon can see through fog, clouds, and similar obscuring effects with perfect clarity.  &lt;/h5&gt;&lt;h5&gt;&lt;b&gt;Spell-Like Abilities (Sp)&lt;/b&gt; A cloud dragon gains the following spell-like abilities, usable at will (unless indicated otherwise) on reaching the listed age category. Very young-&lt;i&gt;obscuring mist&lt;/i&gt;; Young-&lt;i&gt;fog cloud&lt;/i&gt;; Adult-&lt;i&gt;solid fog&lt;/i&gt;; Old-&lt;i&gt;cloudkill&lt;/i&gt; (3/day); Ancient-&lt;i&gt;wind walk&lt;/i&gt;; Great wyrm-&lt;i&gt;storm of vengeance&lt;/i&gt; (1/day).  &lt;/h5&gt;&lt;h5&gt;&lt;b&gt;Thundering Bite (Su)&lt;/b&gt; An ancient or older cloud dragon's bite makes a thundering crash whenever it attacks, dealing an additional 2d6 points of sonic damage. A great wyrm's thundering bite deals an additional 4d6 sonic damage.&lt;/h5&gt;&lt;/div&gt;&lt;br&gt;&lt;div&gt;&lt;h4&gt;&lt;p&gt;&lt;p&gt;Cloud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home.&lt;/p&gt;&lt;/h4&gt;&lt;/div&gt;</t>
  </si>
  <si>
    <t>Young Crystal Dragon</t>
  </si>
  <si>
    <t>dragon senses, tremorsense 30 ft.; Perception +11</t>
  </si>
  <si>
    <t>Fort +10, Ref +9, Will +6</t>
  </si>
  <si>
    <t>paralysis, sleep, sonic</t>
  </si>
  <si>
    <t>60 ft., burrow 30 ft., climb 30 ft., fly 150 ft. (average)</t>
  </si>
  <si>
    <t>bite +10 (1d8+4), 2 claws +10 (1d6+3), 2 wings +5 (1d4+1)</t>
  </si>
  <si>
    <t>breath weapon (30-ft. cone, 6d4 sonic, DC 16)</t>
  </si>
  <si>
    <t>Spell-Like Abilities (CL 7th; concentration +11)  At Will-color spray (DC 15)</t>
  </si>
  <si>
    <t>Str 17, Dex 14, Con 17, Int 12, Wis 13, Cha 18</t>
  </si>
  <si>
    <t>Deceitful, Great Fortitude, Lightning Reflexes, Power Attack</t>
  </si>
  <si>
    <t>Bluff +16, Climb +21, Disguise +6, Fly +12, Intimidate +14, Knowledge (dungeoneering) +11, Perception +11, Stealth +12</t>
  </si>
  <si>
    <t>Draconic, Undercommon</t>
  </si>
  <si>
    <t>razor sharp</t>
  </si>
  <si>
    <t>This brilliantly colored dragon has scales, teeth, and claws made of multicolored crystal, and its wings are sheets of flexible glass.</t>
  </si>
  <si>
    <t>Razor Sharp (Sp) All of a crystal dragon's natural attacks deal slashing damage.  Ray Reflection (Ex) An ancient crystal dragon's scales reflect ray spells back upon the ray's source if the ray fails to overcome the dragon's spell resistance.  Scintillating Aura (Su)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Spell-Like Abilities (Sp) A crystal dragon gains the following spell-like abilities, usable at will (unless indicated otherwise) upon reaching the listed age category. Very young-color spray; Juvenile-glitterdust; Adult-rainbow pattern; Old- stone to flesh (3/day); Ancient-prismatic spray (3/day); Great wyrm-imprisonment (1/day).  Tremorsense (Ex) Crystal dragons do not gain tremorsense until juvenile age (30 ft.), improving at adult (60 ft.) and old (120 ft.).</t>
  </si>
  <si>
    <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</si>
  <si>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class="alignleft"&gt;Young Crystal Dragon&lt;/p&gt;&lt;p class="alignright"&gt;CR 6&lt;/p&gt;&lt;div style="clear: both;"&gt;&lt;/div&gt;&lt;/div&gt;&lt;div&gt;&lt;h5&gt;&lt;b&gt;XP &lt;/b&gt;2,400&lt;/h5&gt;&lt;h5&gt;CG Medium dragon (earth, extraplanar)&lt;/h5&gt;&lt;h5&gt;&lt;b&gt;Init &lt;/b&gt;+2; &lt;b&gt;Senses &lt;/b&gt;dragon senses, tremorsense 30 ft.; Perception +11&lt;/h5&gt;&lt;/div&gt;&lt;hr/&gt;&lt;div&gt;&lt;h5&gt;&lt;b&gt;DEFENSE&lt;/b&gt;&lt;/h5&gt;&lt;/div&gt;&lt;hr/&gt;&lt;div&gt;&lt;h5&gt;&lt;b&gt;AC &lt;/b&gt;20, touch 12, flat-footed 18 (+2 Dex, +8 natural)&lt;/h5&gt;&lt;h5&gt;&lt;b&gt;hp &lt;/b&gt;66 (7d12+21)&lt;/h5&gt;&lt;h5&gt;&lt;b&gt;Fort &lt;/b&gt;+10, &lt;b&gt;Ref &lt;/b&gt;+9, &lt;b&gt;Will &lt;/b&gt;+6&lt;/h5&gt;&lt;h5&gt;&lt;b&gt;Immune &lt;/b&gt;paralysis, sleep, sonic&lt;/h5&gt;&lt;/div&gt;&lt;hr/&gt;&lt;div&gt;&lt;h5&gt;&lt;b&gt;OFFENSE&lt;/b&gt;&lt;/h5&gt;&lt;/div&gt;&lt;hr/&gt;&lt;div&gt;&lt;h5&gt;&lt;b&gt;Spd &lt;/b&gt;60 ft., burrow 30 ft., climb 30 ft., fly 150 ft. (average)&lt;/h5&gt;&lt;h5&gt;&lt;b&gt;Melee &lt;/b&gt;bite +10 (1d8+4), 2 claws +10 (1d6+3), 2 wings +5 (1d4+1)&lt;/h5&gt;&lt;h5&gt;&lt;b&gt;Space &lt;/b&gt;5 ft.; &lt;b&gt;Reach &lt;/b&gt;5 ft. (10 ft. with bite)&lt;/h5&gt;&lt;h5&gt;&lt;b&gt;Special Attacks &lt;/b&gt;breath weapon (30-ft. cone, 6d4 sonic, DC 16)&lt;/h5&gt;&lt;h5&gt;&lt;b&gt;Spell-Like Abilities&lt;/b&gt; (CL 7th; concentration +11) &lt;/br&gt;At Will&amp;mdash;&lt;i&gt;color spray&lt;/i&gt; (DC 15)&lt;/h5&gt;&lt;/h5&gt;&lt;/div&gt;&lt;hr/&gt;&lt;div&gt;&lt;h5&gt;&lt;b&gt;STATISTICS&lt;/b&gt;&lt;/h5&gt;&lt;/div&gt;&lt;hr/&gt;&lt;div&gt;&lt;h5&gt;&lt;b&gt;Str &lt;/b&gt;17, &lt;b&gt;Dex &lt;/b&gt;14, &lt;b&gt;Con &lt;/b&gt;17, &lt;b&gt;Int &lt;/b&gt; 12, &lt;b&gt;Wis &lt;/b&gt;13, &lt;b&gt;Cha &lt;/b&gt;18&lt;/h5&gt;&lt;h5&gt;&lt;b&gt;Base Atk &lt;/b&gt;+7; &lt;b&gt;CMB &lt;/b&gt;+10; &lt;b&gt;CMD &lt;/b&gt;22 (26 vs. trip)&lt;/h5&gt;&lt;h5&gt;&lt;b&gt;Feats &lt;/b&gt;Deceitful, Great Fortitude, Lightning Reflexes, Power Attack&lt;/h5&gt;&lt;h5&gt;&lt;b&gt;Skills &lt;/b&gt;Bluff +16, Climb +21, Disguise +6, Fly +12, Intimidate +14, Knowledge (dungeoneering) +11, Perception +11, Stealth +12&lt;/h5&gt;&lt;h5&gt;&lt;b&gt;Languages &lt;/b&gt;Draconic,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ABILITIES&lt;/b&gt;&lt;/h5&gt;&lt;/div&gt;&lt;hr/&gt;&lt;div&gt;&lt;/h5&gt;&lt;h5&gt;&lt;b&gt;Razor Sharp (Sp)&lt;/b&gt; All of a crystal dragon's natural attacks deal slashing damage.  &lt;/h5&gt;&lt;h5&gt;&lt;b&gt;Ray Reflection (Ex)&lt;/b&gt; An ancient crystal dragon's scales reflect ray spells back upon the ray's source if the ray fails to overcome the dragon's spell resistance.  &lt;/h5&gt;&lt;h5&gt;&lt;b&gt;Scintillating Aura (Su)&lt;/b&gt;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&lt;/h5&gt;&lt;h5&gt;&lt;b&gt;Spell-Like Abilities (Sp)&lt;/b&gt; A crystal dragon gains the following spell-like abilities, usable at will (unless indicated otherwise) upon reaching the listed age category. Very young-&lt;i&gt;color spray&lt;/i&gt;; Juvenile-&lt;i&gt;glitterdust&lt;/i&gt;; Adult-&lt;i&gt;rainbow pattern&lt;/i&gt;; Old- &lt;i&gt;stone to flesh&lt;/i&gt; (3/day); Ancient-&lt;i&gt;prismatic spray&lt;/i&gt; (3/day); Great wyrm-&lt;i&gt;imprisonment&lt;/i&gt; (1/day).  &lt;/h5&gt;&lt;h5&gt;&lt;b&gt;Tremorsense (Ex)&lt;/b&gt; Crystal dragons do not gain tremorsense until juvenile age (30 ft.), improving at adult (60 ft.) and old (120 ft.).&lt;/h5&gt;&lt;/div&gt;&lt;br&gt;&lt;div&gt;&lt;h4&gt;&lt;p&gt;&lt;p&gt;Crystal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</si>
  <si>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Adult Crystal Dragon</t>
  </si>
  <si>
    <t>dragon senses, tremorsense 60 ft.; Perception +19</t>
  </si>
  <si>
    <t>Fort +15, Ref +11, Will +11</t>
  </si>
  <si>
    <t>60 ft., burrow 30 ft., climb 30 ft., fly 200 ft. (poor)</t>
  </si>
  <si>
    <t>bite +19 (2d6+9/19-20), 2 claws +18 (1d8+6), tail slap +16 (1d8+9), 2 wings +16 (1d6+3)</t>
  </si>
  <si>
    <t>breath weapon (40-ft. cone, 12d4 sonic, DC 21)</t>
  </si>
  <si>
    <t>Spell-Like Abilities (CL 13th; concentration +18)  At Will-color spray (DC 17), glitterdust (DC 18), rainbow pattern (DC 20)</t>
  </si>
  <si>
    <t>Spells Known (CL 1st; concentration +7)  1st (5/day)-shield, unseen servant  0 (at will)-acid splash, detect magic, ghost sound, read magic</t>
  </si>
  <si>
    <t>Str 23, Dex 12, Con 21, Int 16, Wis 17, Cha 22</t>
  </si>
  <si>
    <t>Deceitful, Great Fortitude, Improved Critical (bite), Lightning Reflexes, Multiattack, Power Attack, Weapon Focus (bite)</t>
  </si>
  <si>
    <t>Bluff +26, Climb +30, Disguise +23, Fly +11, Intimidate +22, Knowledge (dungeoneering) +19, Perception +19, Sense Motive +19, Stealth +13</t>
  </si>
  <si>
    <t>Common, Draconic, Terran, Undercommon</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</si>
  <si>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class="alignleft"&gt;Adult Crystal Dragon&lt;/p&gt;&lt;p class="alignright"&gt;CR 10&lt;/p&gt;&lt;div style="clear: both;"&gt;&lt;/div&gt;&lt;/div&gt;&lt;div&gt;&lt;h5&gt;&lt;b&gt;XP &lt;/b&gt;9,600&lt;/h5&gt;&lt;h5&gt;CG Large dragon (earth, extraplanar)&lt;/h5&gt;&lt;h5&gt;&lt;b&gt;Init &lt;/b&gt;+1; &lt;b&gt;Senses &lt;/b&gt;dragon senses, tremorsense 60 ft.; Perception +19&lt;/h5&gt;&lt;h5&gt;&lt;b&gt;Aura &lt;/b&gt;frightful presence (180 ft., DC 22)&lt;/h5&gt;&lt;/div&gt;&lt;hr/&gt;&lt;div&gt;&lt;h5&gt;&lt;b&gt;DEFENSE&lt;/b&gt;&lt;/h5&gt;&lt;/div&gt;&lt;hr/&gt;&lt;div&gt;&lt;h5&gt;&lt;b&gt;AC &lt;/b&gt;27, touch 10, flat-footed 26 (+1 Dex, +17 natural, -1 size)&lt;/h5&gt;&lt;h5&gt;&lt;b&gt;hp &lt;/b&gt;149 (13d12+65)&lt;/h5&gt;&lt;h5&gt;&lt;b&gt;Fort &lt;/b&gt;+15, &lt;b&gt;Ref &lt;/b&gt;+11, &lt;b&gt;Will &lt;/b&gt;+11&lt;/h5&gt;&lt;h5&gt;&lt;b&gt;DR &lt;/b&gt;5/magic; &lt;b&gt;Immune &lt;/b&gt;paralysis, sleep, sonic; &lt;b&gt;SR &lt;/b&gt;21&lt;/h5&gt;&lt;/div&gt;&lt;hr/&gt;&lt;div&gt;&lt;h5&gt;&lt;b&gt;OFFENSE&lt;/b&gt;&lt;/h5&gt;&lt;/div&gt;&lt;hr/&gt;&lt;div&gt;&lt;h5&gt;&lt;b&gt;Spd &lt;/b&gt;60 ft., burrow 30 ft., climb 30 ft., fly 200 ft. (poor)&lt;/h5&gt;&lt;h5&gt;&lt;b&gt;Melee &lt;/b&gt;bite +19 (2d6+9/19-20), 2 claws +18 (1d8+6), tail slap +16 (1d8+9), 2 wings +16 (1d6+3)&lt;/h5&gt;&lt;h5&gt;&lt;b&gt;Space &lt;/b&gt;10 ft.; &lt;b&gt;Reach &lt;/b&gt;5 ft. (10 ft. with bite)&lt;/h5&gt;&lt;h5&gt;&lt;b&gt;Special Attacks &lt;/b&gt;breath weapon (40-ft. cone, 12d4 sonic, DC 21)&lt;/h5&gt;&lt;h5&gt;&lt;b&gt;Spell-Like Abilities&lt;/b&gt; (CL 13th; concentration +18) &lt;/br&gt;At Will&amp;mdash;&lt;i&gt;color spray&lt;/i&gt; (DC 17), &lt;i&gt;glitterdust&lt;/i&gt; (DC 18), &lt;i&gt;rainbow pattern&lt;/i&gt; (DC 20)&lt;/h5&gt;&lt;/h5&gt;&lt;h5&gt;&lt;b&gt;Spells Known&lt;/b&gt; (CL 1st; concentration +7) &lt;/br&gt;1st (5/day)&amp;mdash;&lt;i&gt;shield&lt;/i&gt;, &lt;i&gt;unseen servant&lt;/i&gt; &lt;/br&gt;0 (at will)&amp;mdash;&lt;i&gt;acid splash&lt;/i&gt;, &lt;i&gt;detect magic&lt;/i&gt;, &lt;i&gt;ghost sound&lt;/i&gt;, &lt;i&gt;read magic&lt;/i&gt;&lt;/h5&gt;&lt;/h5&gt;&lt;/div&gt;&lt;hr/&gt;&lt;div&gt;&lt;h5&gt;&lt;b&gt;STATISTICS&lt;/b&gt;&lt;/h5&gt;&lt;/div&gt;&lt;hr/&gt;&lt;div&gt;&lt;h5&gt;&lt;b&gt;Str &lt;/b&gt;23, &lt;b&gt;Dex &lt;/b&gt;12, &lt;b&gt;Con &lt;/b&gt;21, &lt;b&gt;Int &lt;/b&gt; 16, &lt;b&gt;Wis &lt;/b&gt;17, &lt;b&gt;Cha &lt;/b&gt;22&lt;/h5&gt;&lt;h5&gt;&lt;b&gt;Base Atk &lt;/b&gt;+13; &lt;b&gt;CMB &lt;/b&gt;+20; &lt;b&gt;CMD &lt;/b&gt;31 (35 vs. trip)&lt;/h5&gt;&lt;h5&gt;&lt;b&gt;Feats &lt;/b&gt;Deceitful, Great Fortitude, Improved Critical (bite), Lightning Reflexes, Multiattack, Power Attack, Weapon Focus (bite)&lt;/h5&gt;&lt;h5&gt;&lt;b&gt;Skills &lt;/b&gt;Bluff +26, Climb +30, Disguise +23, Fly +11, Intimidate +22, Knowledge (dungeoneering) +19, Perception +19, Sense Motive +19, Stealth +13&lt;/h5&gt;&lt;h5&gt;&lt;b&gt;Languages &lt;/b&gt;Common, Draconic, Terran,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ABILITIES&lt;/b&gt;&lt;/h5&gt;&lt;/div&gt;&lt;hr/&gt;&lt;div&gt;&lt;/h5&gt;&lt;h5&gt;&lt;b&gt;Razor Sharp (Sp)&lt;/b&gt; All of a crystal dragon's natural attacks deal slashing damage.  &lt;/h5&gt;&lt;h5&gt;&lt;b&gt;Ray Reflection (Ex)&lt;/b&gt; An ancient crystal dragon's scales reflect ray spells back upon the ray's source if the ray fails to overcome the dragon's spell resistance.  &lt;/h5&gt;&lt;h5&gt;&lt;b&gt;Scintillating Aura (Su)&lt;/b&gt;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&lt;/h5&gt;&lt;h5&gt;&lt;b&gt;Spell-Like Abilities (Sp)&lt;/b&gt; A crystal dragon gains the following spell-like abilities, usable at will (unless indicated otherwise) upon reaching the listed age category. Very young-&lt;i&gt;color spray&lt;/i&gt;; Juvenile-&lt;i&gt;glitterdust&lt;/i&gt;; Adult-&lt;i&gt;rainbow pattern&lt;/i&gt;; Old- &lt;i&gt;stone to flesh&lt;/i&gt; (3/day); Ancient-&lt;i&gt;prismatic spray&lt;/i&gt; (3/day); Great wyrm-&lt;i&gt;imprisonment&lt;/i&gt; (1/day).  &lt;/h5&gt;&lt;h5&gt;&lt;b&gt;Tremorsense (Ex)&lt;/b&gt; Crystal dragons do not gain tremorsense until juvenile age (30 ft.), improving at adult (60 ft.) and old (120 ft.).&lt;/h5&gt;&lt;/div&gt;&lt;br&gt;&lt;div&gt;&lt;h4&gt;&lt;p&gt;&lt;p&gt;Crystal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</si>
  <si>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Ancient Crystal Dragon</t>
  </si>
  <si>
    <t>dragon senses, tremorsense 120 ft.; Perception +29</t>
  </si>
  <si>
    <t>Fort +21, Ref +14, Will +17</t>
  </si>
  <si>
    <t>ray reflection</t>
  </si>
  <si>
    <t>bite +30 (2d8+15/19-20), 2 claws +29 (2d6+10), tail slap +27 (2d6+15), 2 wings +27 (1d8+5)</t>
  </si>
  <si>
    <t>breath weapon (50-ft. cone, DC 27, 20d4 sonic, DC 27), crush</t>
  </si>
  <si>
    <t>Spell-Like Abilities (CL 21st; concentration +29)  At Will-color spray (DC 19), glitterdust (DC 20), rainbow pattern (DC 22)  3/day-prismatic spray (DC 25), stone to flesh (DC 24)</t>
  </si>
  <si>
    <t>Spells Known (CL 9th;  concentration +17)  4th (6/day)-dimension door, phantasmal killer (DC 22)  3rd (8/day)-displacement, lightning bolt (DC 21), major image (DC 21)  2nd (8/day)-blindness/deafness (DC 20), invisibility, minor image (DC 20), mirror image  1st (8/day)-alarm, feather fall, magic aura, silent image (DC 19), unseen servant  0 (at will)-acid splash, detect magic, detect poison, ghost sound, mage hand, message, read magic, touch of fatigue</t>
  </si>
  <si>
    <t>Str 31, Dex 10, Con 25, Int 20, Wis 21, Cha 26</t>
  </si>
  <si>
    <t>43 (47 vs. trip)</t>
  </si>
  <si>
    <t>Deceitful, Great Fortitude, Greater Vital Strike, Improved Critical (bite), Improved Initiative, Improved Vital Strike, Lightning Reflexes, Multiattack, Power Attack, Vital Strike, Weapon Focus (bite)</t>
  </si>
  <si>
    <t>Bluff +36, Climb +42, Disguise +33, Fly +16, Intimidate +32, Knowledge (dungeoneering) +29, Knowledge (geography) +29, Perception +29, Sense Motive +29, Stealth +16, Survival +29</t>
  </si>
  <si>
    <t>Common, Draconic, Dwarven, Elven, Terran, Undercommon</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</si>
  <si>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class="alignleft"&gt;Ancient Crystal Dragon&lt;/p&gt;&lt;p class="alignright"&gt;CR 15&lt;/p&gt;&lt;div style="clear: both;"&gt;&lt;/div&gt;&lt;/div&gt;&lt;div&gt;&lt;h5&gt;&lt;b&gt;XP &lt;/b&gt;51,200&lt;/h5&gt;&lt;h5&gt;CG Huge dragon (earth, extraplanar)&lt;/h5&gt;&lt;h5&gt;&lt;b&gt;Init &lt;/b&gt;+4; &lt;b&gt;Senses &lt;/b&gt;dragon senses, tremorsense 120 ft.; Perception +29&lt;/h5&gt;&lt;h5&gt;&lt;b&gt;Aura &lt;/b&gt;frightful presence (300 ft., DC 28)&lt;/h5&gt;&lt;/div&gt;&lt;hr/&gt;&lt;div&gt;&lt;h5&gt;&lt;b&gt;DEFENSE&lt;/b&gt;&lt;/h5&gt;&lt;/div&gt;&lt;hr/&gt;&lt;div&gt;&lt;h5&gt;&lt;b&gt;AC &lt;/b&gt;37, touch 8, flat-footed 37 (+29 natural, -2 size)&lt;/h5&gt;&lt;h5&gt;&lt;b&gt;hp &lt;/b&gt;283 (21d12+147)&lt;/h5&gt;&lt;h5&gt;&lt;b&gt;Fort &lt;/b&gt;+21, &lt;b&gt;Ref &lt;/b&gt;+14, &lt;b&gt;Will &lt;/b&gt;+17&lt;/h5&gt;&lt;h5&gt;&lt;b&gt;Defensive Abilities &lt;/b&gt;ray reflection; &lt;b&gt;DR &lt;/b&gt;15/magic; &lt;b&gt;Immune &lt;/b&gt;paralysis, sleep, sonic; &lt;b&gt;SR &lt;/b&gt;26&lt;/h5&gt;&lt;/div&gt;&lt;hr/&gt;&lt;div&gt;&lt;h5&gt;&lt;b&gt;OFFENSE&lt;/b&gt;&lt;/h5&gt;&lt;/div&gt;&lt;hr/&gt;&lt;div&gt;&lt;h5&gt;&lt;b&gt;Spd &lt;/b&gt;60 ft., burrow 30 ft., climb 30 ft., fly 200 ft. (poor)&lt;/h5&gt;&lt;h5&gt;&lt;b&gt;Melee &lt;/b&gt;bite +30 (2d8+15/19-20), 2 claws +29 (2d6+10), tail slap +27 (2d6+15), 2 wings +27 (1d8+5)&lt;/h5&gt;&lt;h5&gt;&lt;b&gt;Space &lt;/b&gt;10 ft.; &lt;b&gt;Reach &lt;/b&gt;5 ft. (10 ft. with bite)&lt;/h5&gt;&lt;h5&gt;&lt;b&gt;Special Attacks &lt;/b&gt;breath weapon (50-ft. cone, DC 27, 20d4 sonic, DC 27), crush&lt;/h5&gt;&lt;h5&gt;&lt;b&gt;Spell-Like Abilities&lt;/b&gt; (CL 21st; concentration +29) &lt;/br&gt;At Will&amp;mdash;&lt;i&gt;color spray&lt;/i&gt; (DC 19), &lt;i&gt;glitterdust&lt;/i&gt; (DC 20), &lt;i&gt;rainbow pattern&lt;/i&gt; (DC 22) &lt;/br&gt;3/day&amp;mdash;&lt;i&gt;prismatic spray&lt;/i&gt; (DC 25), &lt;i&gt;stone to flesh&lt;/i&gt; (DC 24)&lt;/h5&gt;&lt;/h5&gt;&lt;h5&gt;&lt;b&gt;Spells Known&lt;/b&gt; (CL 9th;  concentration +17) &lt;/br&gt;4th (6/day)&amp;mdash;&lt;i&gt;dimension door&lt;/i&gt;, &lt;i&gt;phantasmal killer&lt;/i&gt; (DC 22) &lt;/br&gt;3rd (8/day)&amp;mdash;&lt;i&gt;displacement&lt;/i&gt;, &lt;i&gt;lightning bolt&lt;/i&gt; (DC 21), &lt;i&gt;major image&lt;/i&gt; (DC 21) &lt;/br&gt;2nd (8/day)&amp;mdash;&lt;i&gt;blindness/deafness&lt;/i&gt; (DC 20), &lt;i&gt;invisibility&lt;/i&gt;, &lt;i&gt;minor image&lt;/i&gt; (DC 20), &lt;i&gt;mirror image&lt;/i&gt; &lt;/br&gt;1st (8/day)&amp;mdash;&lt;i&gt;alarm&lt;/i&gt;, &lt;i&gt;feather fall&lt;/i&gt;, &lt;i&gt;magic aura&lt;/i&gt;, &lt;i&gt;silent image&lt;/i&gt; (DC 19), &lt;i&gt;unseen servant&lt;/i&gt; &lt;/br&gt;0 (at will)&amp;mdash;&lt;i&gt;acid splash&lt;/i&gt;, &lt;i&gt;detect magic&lt;/i&gt;, &lt;i&gt;detect poison&lt;/i&gt;, &lt;i&gt;ghost sound&lt;/i&gt;, &lt;i&gt;mage hand&lt;/i&gt;, &lt;i&gt;message&lt;/i&gt;, &lt;i&gt;read magic&lt;/i&gt;, &lt;i&gt;touch of fatigue&lt;/i&gt;&lt;/h5&gt;&lt;/h5&gt;&lt;/div&gt;&lt;hr/&gt;&lt;div&gt;&lt;h5&gt;&lt;b&gt;STATISTICS&lt;/b&gt;&lt;/h5&gt;&lt;/div&gt;&lt;hr/&gt;&lt;div&gt;&lt;h5&gt;&lt;b&gt;Str &lt;/b&gt;31, &lt;b&gt;Dex &lt;/b&gt;10, &lt;b&gt;Con &lt;/b&gt;25, &lt;b&gt;Int &lt;/b&gt; 20, &lt;b&gt;Wis &lt;/b&gt;21, &lt;b&gt;Cha &lt;/b&gt;26&lt;/h5&gt;&lt;h5&gt;&lt;b&gt;Base Atk &lt;/b&gt;+21; &lt;b&gt;CMB &lt;/b&gt;+33; &lt;b&gt;CMD &lt;/b&gt;43 (47 vs. trip)&lt;/h5&gt;&lt;h5&gt;&lt;b&gt;Feats &lt;/b&gt;Deceitful, Great Fortitude, Greater Vital Strike, Improved Critical (bite), Improved Initiative, Improved Vital Strike, Lightning Reflexes, Multiattack, Power Attack, Vital Strike, Weapon Focus (bite)&lt;/h5&gt;&lt;h5&gt;&lt;b&gt;Skills &lt;/b&gt;Bluff +36, Climb +42, Disguise +33, Fly +16, Intimidate +32, Knowledge (dungeoneering) +29, Knowledge (geography) +29, Perception +29, Sense Motive +29, Stealth +16, Survival +29&lt;/h5&gt;&lt;h5&gt;&lt;b&gt;Languages &lt;/b&gt;Common, Draconic, Dwarven, Elven, Terran,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ABILITIES&lt;/b&gt;&lt;/h5&gt;&lt;/div&gt;&lt;hr/&gt;&lt;div&gt;&lt;/h5&gt;&lt;h5&gt;&lt;b&gt;Razor Sharp (Sp)&lt;/b&gt; All of a crystal dragon's natural attacks deal slashing damage.  &lt;/h5&gt;&lt;h5&gt;&lt;b&gt;Ray Reflection (Ex)&lt;/b&gt; An ancient crystal dragon's scales reflect ray spells back upon the ray's source if the ray fails to overcome the dragon's spell resistance.  &lt;/h5&gt;&lt;h5&gt;&lt;b&gt;Scintillating Aura (Su)&lt;/b&gt;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&lt;/h5&gt;&lt;h5&gt;&lt;b&gt;Spell-Like Abilities (Sp)&lt;/b&gt; A crystal dragon gains the following spell-like abilities, usable at will (unless indicated otherwise) upon reaching the listed age category. Very young-&lt;i&gt;color spray&lt;/i&gt;; Juvenile-&lt;i&gt;glitterdust&lt;/i&gt;; Adult-&lt;i&gt;rainbow pattern&lt;/i&gt;; Old- &lt;i&gt;stone to flesh&lt;/i&gt; (3/day); Ancient-&lt;i&gt;prismatic spray&lt;/i&gt; (3/day); Great wyrm-&lt;i&gt;imprisonment&lt;/i&gt; (1/day).  &lt;/h5&gt;&lt;h5&gt;&lt;b&gt;Tremorsense (Ex)&lt;/b&gt; Crystal dragons do not gain tremorsense until juvenile age (30 ft.), improving at adult (60 ft.) and old (120 ft.).&lt;/h5&gt;&lt;/div&gt;&lt;br&gt;&lt;div&gt;&lt;h4&gt;&lt;p&gt;&lt;p&gt;Crystal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</si>
  <si>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Young Magma Dragon</t>
  </si>
  <si>
    <t>bite +17 (1d8+12 plus 3 fire), 2 claws +17 (1d6+8), 2 wings +12 (1d4+4)</t>
  </si>
  <si>
    <t>breath weapon (30-ft. cone, 6d6 fire, DC 17)</t>
  </si>
  <si>
    <t>Spell-Like Abilities (CL 9th; concentration +10)  At Will-burning hands (DC 12)</t>
  </si>
  <si>
    <t>Spells Known (CL 1st; concentration +2)  1st (4/day)-flare burst* (DC 12), grease (DC 12)  0 (at will)-bleed (DC 11), detect magic, open/close, spark*</t>
  </si>
  <si>
    <t>Str 21, Dex 14, Con 17, Int 14, Wis 14, Cha 13</t>
  </si>
  <si>
    <t>Great Fortitude, Improved Initiative, Iron Will, Power Attack, Vital Strike</t>
  </si>
  <si>
    <t>Acrobatics +11 (+15 jump), Climb +17, Fly +14, Intimidate +13, Perception +14, Sense Motive +14, Stealth +14, Swim +17</t>
  </si>
  <si>
    <t>Common, Draconic, Ignan</t>
  </si>
  <si>
    <t>superheated</t>
  </si>
  <si>
    <t xml:space="preserve"> any mountains or underground (Plane of Fire)</t>
  </si>
  <si>
    <t>Between this dragon's jet-black scales run glowing rivulets of lava, and veins aglow with heat shine in the membranes of its wings.</t>
  </si>
  <si>
    <t>Magma Tomb (Su)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Magma Breath (Su) Three times per day, an ancient or older magma dragon can breathe a cone of lava instead of fire. The damage is unchanged, but the magma clings to those it damages, dealing half damage each round thereafter for 1d3 rounds. After this magma cools, it crumbles to dust.  Spell-Like Abilities (Sp) A magma dragon gains the following spell-like abilities, usable at will (unless indicated otherwise) on reaching the listed age category. Very young-burning hands; Juvenile-scorching ray; Adult- wall of fire; Old-fire shield (warm shield, constant); Ancient-delayed blast fireball (3/day); Great wyrm-wall of lava*.  Superheated (Su) At young age and older, a magma dragon's bite attack deals additional fire damage equal to its age category.</t>
  </si>
  <si>
    <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</si>
  <si>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class="alignleft"&gt;Young Magma Dragon&lt;/p&gt;&lt;p class="alignright"&gt;CR 8&lt;/p&gt;&lt;div style="clear: both;"&gt;&lt;/div&gt;&lt;/div&gt;&lt;div&gt;&lt;h5&gt;&lt;b&gt;XP &lt;/b&gt;4,800&lt;/h5&gt;&lt;h5&gt;CN Medium dragon (extraplanar, fire)&lt;/h5&gt;&lt;h5&gt;&lt;b&gt;Init &lt;/b&gt;+6; &lt;b&gt;Senses &lt;/b&gt;dragon senses; Perception +14&lt;/h5&gt;&lt;/div&gt;&lt;hr/&gt;&lt;div&gt;&lt;h5&gt;&lt;b&gt;DEFENSE&lt;/b&gt;&lt;/h5&gt;&lt;/div&gt;&lt;hr/&gt;&lt;div&gt;&lt;h5&gt;&lt;b&gt;AC &lt;/b&gt;22, touch 12, flat-footed 20 (+2 Dex, +10 natural)&lt;/h5&gt;&lt;h5&gt;&lt;b&gt;hp &lt;/b&gt;85 (9d12+27)&lt;/h5&gt;&lt;h5&gt;&lt;b&gt;Fort &lt;/b&gt;+11, &lt;b&gt;Ref &lt;/b&gt;+8, &lt;b&gt;Will &lt;/b&gt;+10&lt;/h5&gt;&lt;h5&gt;&lt;b&gt;Immune &lt;/b&gt;fire, paralysis, sleep&lt;/h5&gt;&lt;h5&gt;&lt;b&gt;Weaknesses &lt;/b&gt;vulnerable to cold&lt;/h5&gt;&lt;/div&gt;&lt;hr/&gt;&lt;div&gt;&lt;h5&gt;&lt;b&gt;OFFENSE&lt;/b&gt;&lt;/h5&gt;&lt;/div&gt;&lt;hr/&gt;&lt;div&gt;&lt;h5&gt;&lt;b&gt;Spd &lt;/b&gt;40 ft., fly 150 ft. (average)&lt;/h5&gt;&lt;h5&gt;&lt;b&gt;Melee &lt;/b&gt;bite +17 (1d8+12 plus 3 fire), 2 claws +17 (1d6+8), 2 wings +12 (1d4+4)&lt;/h5&gt;&lt;h5&gt;&lt;b&gt;Space &lt;/b&gt;5 ft.; &lt;b&gt;Reach &lt;/b&gt;5 ft.&lt;/h5&gt;&lt;h5&gt;&lt;b&gt;Special Attacks &lt;/b&gt;breath weapon (30-ft. cone, 6d6 fire, DC 17)&lt;/h5&gt;&lt;h5&gt;&lt;b&gt;Spell-Like Abilities&lt;/b&gt; (CL 9th; concentration +10) &lt;/br&gt;At Will&amp;mdash;&lt;i&gt;burning hands&lt;/i&gt; (DC 12)&lt;/h5&gt;&lt;/h5&gt;&lt;h5&gt;&lt;b&gt;Spells Known&lt;/b&gt; (CL 1st; concentration +2) &lt;/br&gt;1st (4/day)&amp;mdash;&lt;i&gt;flare burst&lt;/i&gt;* (DC 12), &lt;i&gt;grease&lt;/i&gt; (DC 12) &lt;/br&gt;0 (at will)&amp;mdash;&lt;i&gt;bleed&lt;/i&gt; (DC 11), &lt;i&gt;detect magic&lt;/i&gt;, &lt;i&gt;open/close&lt;/i&gt;, &lt;i&gt;spark&lt;/i&gt;*&lt;/h5&gt;&lt;/h5&gt;&lt;/div&gt;&lt;hr/&gt;&lt;div&gt;&lt;h5&gt;&lt;b&gt;STATISTICS&lt;/b&gt;&lt;/h5&gt;&lt;/div&gt;&lt;hr/&gt;&lt;div&gt;&lt;h5&gt;&lt;b&gt;Str &lt;/b&gt;21, &lt;b&gt;Dex &lt;/b&gt;14, &lt;b&gt;Con &lt;/b&gt;17, &lt;b&gt;Int &lt;/b&gt; 14, &lt;b&gt;Wis &lt;/b&gt;14, &lt;b&gt;Cha &lt;/b&gt;13&lt;/h5&gt;&lt;h5&gt;&lt;b&gt;Base Atk &lt;/b&gt;+9; &lt;b&gt;CMB &lt;/b&gt;+14; &lt;b&gt;CMD &lt;/b&gt;26 (30 vs. trip)&lt;/h5&gt;&lt;h5&gt;&lt;b&gt;Feats &lt;/b&gt;Great Fortitude, Improved Initiative, Iron Will, Power Attack, Vital Strike&lt;/h5&gt;&lt;h5&gt;&lt;b&gt;Skills &lt;/b&gt;Acrobatics +11 (+15 jump), Climb +17, Fly +14, Intimidate +13, Perception +14, Sense Motive +14, Stealth +14, Swim +17&lt;/h5&gt;&lt;h5&gt;&lt;b&gt;Languages &lt;/b&gt;Common, Draconic,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ABILITIES&lt;/b&gt;&lt;/h5&gt;&lt;/div&gt;&lt;hr/&gt;&lt;div&gt;&lt;/h5&gt;&lt;h5&gt;&lt;b&gt;Magma Tomb (Su)&lt;/b&gt;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&lt;/h5&gt;&lt;h5&gt;&lt;b&gt;Magma Breath (Su)&lt;/b&gt; Three times per day, an ancient or older magma dragon can breathe a cone of lava instead of fire. The damage is unchanged, but the magma clings to those it damages, dealing half damage each round thereafter for 1d3 rounds. After this magma cools, it crumbles to dust.  &lt;/h5&gt;&lt;h5&gt;&lt;b&gt;Spell-Like Abilities (Sp)&lt;/b&gt; A magma dragon gains the following spell-like abilities, usable at will (unless indicated otherwise) on reaching the listed age category. Very young-&lt;i&gt;burning hands&lt;/i&gt;; Juvenile-&lt;i&gt;scorching ray&lt;/i&gt;; Adult- &lt;i&gt;wall of fire&lt;/i&gt;; Old-&lt;i&gt;fire shield&lt;/i&gt; (warm shield, constant); Ancient-&lt;i&gt;delayed blast fireball&lt;/i&gt; (3/day); Great wyrm-&lt;i&gt;wall of lava&lt;/i&gt;*.  &lt;/h5&gt;&lt;h5&gt;&lt;b&gt;Superheated (Su)&lt;/b&gt; At young age and older, a magma dragon's bite attack deals additional fire damage equal to its age category.&lt;/h5&gt;&lt;h5&gt;* This spell is from the &lt;i&gt;Pathfinder RPG Advanced Player's Guide&lt;/i&gt;.&lt;/h5&gt;&lt;/div&gt;&lt;br&gt;&lt;div&gt;&lt;h4&gt;&lt;p&gt;&lt;p&gt;Temperamental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</si>
  <si>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Adult Magma Dragon</t>
  </si>
  <si>
    <t>bite +22 (2d6+12/19-20 plus 6 fire), 2 claws +22 (1d8+8/19-20), tail slap +17 (1d8+12), 2 wings +17 (1d6+4)</t>
  </si>
  <si>
    <t>breath weapon (40-ft. cone, 12d6 fire, DC 22)</t>
  </si>
  <si>
    <t>Spell-Like Abilities (CL 15th; concentration +18)  At Will-burning hands (DC 14), scorching ray, wall of fire</t>
  </si>
  <si>
    <t>Spells Known (CL 7th; concentration +10)  3rd (5/day)-dispel magic, fireball (DC 16)  2nd (7/day)-dust of twilight*, flaming sphere (DC 15), glitterdust (DC 15), pyrotechnics (DC 15)  1st (7/day)-feather fall, flare burst* (DC 14), grease (DC 14), shield, true strike  0 (at will)-bleed (DC 13), detect magic, detect poison, open/ close, read magic, spark*, touch of fatigue</t>
  </si>
  <si>
    <t>Str 27, Dex 12, Con 21, Int 18, Wis 18, Cha 17</t>
  </si>
  <si>
    <t>Great Fortitude, Improved Critical (bite), Improved Critical (claws), Improved Initiative, Improved Vital Strike, Iron Will, Power Attack, Vital Strike</t>
  </si>
  <si>
    <t>Acrobatics +16 (+20 jump), Climb +26, Escape Artist +16, Fly +13, Intimidate +21, Perception +22, Sense Motive +22, Sleight of Hand +16, Stealth +15, Swim +26</t>
  </si>
  <si>
    <t>Common, Draconic, Dwarven, Elven, Ignan</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</si>
  <si>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class="alignleft"&gt;Adult Magma Dragon&lt;/p&gt;&lt;p class="alignright"&gt;CR 12&lt;/p&gt;&lt;div style="clear: both;"&gt;&lt;/div&gt;&lt;/div&gt;&lt;div&gt;&lt;h5&gt;&lt;b&gt;XP &lt;/b&gt;19,200&lt;/h5&gt;&lt;h5&gt;CN Large dragon (extraplanar, fire)&lt;/h5&gt;&lt;h5&gt;&lt;b&gt;Init &lt;/b&gt;+5; &lt;b&gt;Senses &lt;/b&gt;dragon senses; Perception +22&lt;/h5&gt;&lt;h5&gt;&lt;b&gt;Aura &lt;/b&gt;frightful presence (180 ft., DC 20)&lt;/h5&gt;&lt;/div&gt;&lt;hr/&gt;&lt;div&gt;&lt;h5&gt;&lt;b&gt;DEFENSE&lt;/b&gt;&lt;/h5&gt;&lt;/div&gt;&lt;hr/&gt;&lt;div&gt;&lt;h5&gt;&lt;b&gt;AC &lt;/b&gt;29, touch 10, flat-footed 28 (+1 Dex, +19 natural, -1 size)&lt;/h5&gt;&lt;h5&gt;&lt;b&gt;hp &lt;/b&gt;172 (15d12+75)&lt;/h5&gt;&lt;h5&gt;&lt;b&gt;Fort &lt;/b&gt;+16, &lt;b&gt;Ref &lt;/b&gt;+10, &lt;b&gt;Will &lt;/b&gt;+15&lt;/h5&gt;&lt;h5&gt;&lt;b&gt;DR &lt;/b&gt;5/magic; &lt;b&gt;Immune &lt;/b&gt;fire, paralysis, sleep; &lt;b&gt;SR &lt;/b&gt;23&lt;/h5&gt;&lt;h5&gt;&lt;b&gt;Weaknesses &lt;/b&gt;vulnerable to cold&lt;/h5&gt;&lt;/div&gt;&lt;hr/&gt;&lt;div&gt;&lt;h5&gt;&lt;b&gt;OFFENSE&lt;/b&gt;&lt;/h5&gt;&lt;/div&gt;&lt;hr/&gt;&lt;div&gt;&lt;h5&gt;&lt;b&gt;Spd &lt;/b&gt;40 ft., fly 200 ft. (poor)&lt;/h5&gt;&lt;h5&gt;&lt;b&gt;Melee &lt;/b&gt;bite +22 (2d6+12/19-20 plus 6 fire), 2 claws +22 (1d8+8/19-20), tail slap +17 (1d8+12), 2 wings +17 (1d6+4)&lt;/h5&gt;&lt;h5&gt;&lt;b&gt;Space &lt;/b&gt;10 ft.; &lt;b&gt;Reach &lt;/b&gt;5 ft. (10 ft. with bite)&lt;/h5&gt;&lt;h5&gt;&lt;b&gt;Special Attacks &lt;/b&gt;breath weapon (40-ft. cone, 12d6 fire, DC 22)&lt;/h5&gt;&lt;h5&gt;&lt;b&gt;Spell-Like Abilities&lt;/b&gt; (CL 15th; concentration +18) &lt;/br&gt;At Will&amp;mdash;&lt;i&gt;burning hands&lt;/i&gt; (DC 14), &lt;i&gt;scorching ray&lt;/i&gt;, &lt;i&gt;wall of fire&lt;/i&gt;&lt;/h5&gt;&lt;/h5&gt;&lt;h5&gt;&lt;b&gt;Spells Known&lt;/b&gt; (CL 7th; concentration +10) &lt;/br&gt;3rd (5/day)&amp;mdash;&lt;i&gt;dispel magic&lt;/i&gt;, &lt;i&gt;fireball&lt;/i&gt; (DC 16) &lt;/br&gt;2nd (7/day)&amp;mdash;&lt;i&gt;dust of twilight&lt;/i&gt;*, &lt;i&gt;flaming sphere&lt;/i&gt; (DC 15), &lt;i&gt;glitterdust&lt;/i&gt; (DC 15), &lt;i&gt;pyrotechnics&lt;/i&gt; (DC 15) &lt;/br&gt;1st (7/day)&amp;mdash;&lt;i&gt;feather fall&lt;/i&gt;, &lt;i&gt;flare burst&lt;/i&gt;* (DC 14), &lt;i&gt;grease&lt;/i&gt; (DC 14), &lt;i&gt;shield&lt;/i&gt;, &lt;i&gt;true strike&lt;/i&gt; &lt;/br&gt;0 (at will)&amp;mdash;&lt;i&gt;bleed&lt;/i&gt; (DC 13), &lt;i&gt;detect magic&lt;/i&gt;, &lt;i&gt;detect poison&lt;/i&gt;, &lt;i&gt;open/ close&lt;/i&gt;, &lt;i&gt;read magic&lt;/i&gt;, &lt;i&gt;spark&lt;/i&gt;*, &lt;i&gt;touch of fatigue&lt;/i&gt;&lt;/h5&gt;&lt;/h5&gt;&lt;/div&gt;&lt;hr/&gt;&lt;div&gt;&lt;h5&gt;&lt;b&gt;STATISTICS&lt;/b&gt;&lt;/h5&gt;&lt;/div&gt;&lt;hr/&gt;&lt;div&gt;&lt;h5&gt;&lt;b&gt;Str &lt;/b&gt;27, &lt;b&gt;Dex &lt;/b&gt;12, &lt;b&gt;Con &lt;/b&gt;21, &lt;b&gt;Int &lt;/b&gt; 18, &lt;b&gt;Wis &lt;/b&gt;18, &lt;b&gt;Cha &lt;/b&gt;17&lt;/h5&gt;&lt;h5&gt;&lt;b&gt;Base Atk &lt;/b&gt;+15; &lt;b&gt;CMB &lt;/b&gt;+24; &lt;b&gt;CMD &lt;/b&gt;35 (39 vs. trip)&lt;/h5&gt;&lt;h5&gt;&lt;b&gt;Feats &lt;/b&gt;Great Fortitude, Improved Critical (bite), Improved Critical (claws), Improved Initiative, Improved Vital Strike, Iron Will, Power Attack, Vital Strike&lt;/h5&gt;&lt;h5&gt;&lt;b&gt;Skills &lt;/b&gt;Acrobatics +16 (+20 jump), Climb +26, Escape Artist +16, Fly +13, Intimidate +21, Perception +22, Sense Motive +22, Sleight of Hand +16, Stealth +15, Swim +26&lt;/h5&gt;&lt;h5&gt;&lt;b&gt;Languages &lt;/b&gt;Common, Draconic, Dwarven, Elven,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ABILITIES&lt;/b&gt;&lt;/h5&gt;&lt;/div&gt;&lt;hr/&gt;&lt;div&gt;&lt;/h5&gt;&lt;h5&gt;&lt;b&gt;Magma Tomb (Su)&lt;/b&gt;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&lt;/h5&gt;&lt;h5&gt;&lt;b&gt;Magma Breath (Su)&lt;/b&gt; Three times per day, an ancient or older magma dragon can breathe a cone of lava instead of fire. The damage is unchanged, but the magma clings to those it damages, dealing half damage each round thereafter for 1d3 rounds. After this magma cools, it crumbles to dust.  &lt;/h5&gt;&lt;h5&gt;&lt;b&gt;Spell-Like Abilities (Sp)&lt;/b&gt; A magma dragon gains the following spell-like abilities, usable at will (unless indicated otherwise) on reaching the listed age category. Very young-&lt;i&gt;burning hands&lt;/i&gt;; Juvenile-&lt;i&gt;scorching ray&lt;/i&gt;; Adult- &lt;i&gt;wall of fire&lt;/i&gt;; Old-fire &lt;i&gt;shield&lt;/i&gt; (warm &lt;i&gt;shield&lt;/i&gt;, constant); Ancient-delayed blast &lt;i&gt;fireball&lt;/i&gt; (3/day); Great wyrm-&lt;i&gt;wall of lava&lt;/i&gt;*.  &lt;/h5&gt;&lt;h5&gt;&lt;b&gt;Superheated (Su)&lt;/b&gt; At young age and older, a magma dragon's bite attack deals additional fire damage equal to its age category.&lt;/h5&gt;&lt;h5&gt;* This spell is from the &lt;i&gt;Pathfinder RPG Advanced Player's Guide&lt;/i&gt;.&lt;/h5&gt;&lt;/div&gt;&lt;br&gt;&lt;div&gt;&lt;h4&gt;&lt;p&gt;&lt;p&gt;Temperamental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</si>
  <si>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Ancient Magma Dragon</t>
  </si>
  <si>
    <t>bite +33 (2d8+18/19-20 plus 10 fire), 2 claws +33 (2d6+12/19-20), tail slap +31 (2d6+18), 2 wings +31 (1d8+6)</t>
  </si>
  <si>
    <t>breath weapon (50-ft. cone, DC 28, 20d6 fire plus special), crush, magma breath</t>
  </si>
  <si>
    <t>Spell-Like Abilities (CL 23rd; concentration +28)  Constant-fire shield (warm)  At Will-burning hands (DC 16), scorching ray, wall of fire  3/day-delayed blast fireball (DC 22)</t>
  </si>
  <si>
    <t>Spells Known (CL 15th; concentration +20)  7th (4/day)-greater polymorph, prismatic spray (DC 22)  6th (6/day)-chain lightning (DC 21), contagious flame* (DC 21), eyebite (DC 21)  5th (7/day)-hungry pit* (DC 20), polymorph, teleport, wall of force  4th (7/day)-acid pit* (DC 19), confusion (DC 19), dimensional anchor, fire shield  3rd (7/day)- displacement, dispel magic, fireball (DC 18), wind wall  2nd (7/day)-darkness, dust of twilight*, flaming sphere (DC 17), glitterdust (DC 17), pyrotechnics (DC 17)  1st (8/day)-feather fall, flare burst* (DC 16), grease (DC 16), shield, true strike  0 (at will)-bleed (DC 15), detect magic, detect poison, ghost sound, light, open/close, read magic, spark*, touch of fatigue</t>
  </si>
  <si>
    <t>Str 35, Dex 10, Con 25, Int 22, Wis 22, Cha 21</t>
  </si>
  <si>
    <t>Flyby Attack, Great Fortitude, Greater Vital Strike, Improved Bull Rush, Improved Critical (bite), Improved Critical (claws), Improved Initiative, Improved Vital Strike, Iron Will, Multiattack, Power Attack, Vital Strike</t>
  </si>
  <si>
    <t>Acrobatics +23 (+27 jump), Climb +38, Escape Artist +23, Fly +18, Intimidate +31, Knowledge (planes) +32, Perception +32, Sense Motive +32, Sleight of Hand +23, Stealth +18, Survival +32, Swim +38</t>
  </si>
  <si>
    <t>Common, Draconic, Dwarven, Elven, Gnome, Halfling, Ignan</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</si>
  <si>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class="alignleft"&gt;Ancient Magma Dragon&lt;/p&gt;&lt;p class="alignright"&gt;CR 17&lt;/p&gt;&lt;div style="clear: both;"&gt;&lt;/div&gt;&lt;/div&gt;&lt;div&gt;&lt;h5&gt;&lt;b&gt;XP &lt;/b&gt;102,400&lt;/h5&gt;&lt;h5&gt;CN Huge dragon (extraplanar, fire)&lt;/h5&gt;&lt;h5&gt;&lt;b&gt;Init &lt;/b&gt;+4; &lt;b&gt;Senses &lt;/b&gt;dragon senses; Perception +32&lt;/h5&gt;&lt;h5&gt;&lt;b&gt;Aura &lt;/b&gt;frightful presence (300 ft., DC 26)&lt;/h5&gt;&lt;/div&gt;&lt;hr/&gt;&lt;div&gt;&lt;h5&gt;&lt;b&gt;DEFENSE&lt;/b&gt;&lt;/h5&gt;&lt;/div&gt;&lt;hr/&gt;&lt;div&gt;&lt;h5&gt;&lt;b&gt;AC &lt;/b&gt;39, touch 8, flat-footed 39 (+31 natural, -2 size)&lt;/h5&gt;&lt;h5&gt;&lt;b&gt;hp &lt;/b&gt;310 (23d12+161)&lt;/h5&gt;&lt;h5&gt;&lt;b&gt;Fort &lt;/b&gt;+22, &lt;b&gt;Ref &lt;/b&gt;+13, &lt;b&gt;Will &lt;/b&gt;+21&lt;/h5&gt;&lt;h5&gt;&lt;b&gt;DR &lt;/b&gt;15/magic; &lt;b&gt;Immune &lt;/b&gt;fire, paralysis, sleep; &lt;b&gt;SR &lt;/b&gt;28&lt;/h5&gt;&lt;h5&gt;&lt;b&gt;Weaknesses &lt;/b&gt;vulnerable to cold&lt;/h5&gt;&lt;/div&gt;&lt;hr/&gt;&lt;div&gt;&lt;h5&gt;&lt;b&gt;OFFENSE&lt;/b&gt;&lt;/h5&gt;&lt;/div&gt;&lt;hr/&gt;&lt;div&gt;&lt;h5&gt;&lt;b&gt;Spd &lt;/b&gt;40 ft., fly 200 ft. (poor)&lt;/h5&gt;&lt;h5&gt;&lt;b&gt;Melee &lt;/b&gt;bite +33 (2d8+18/19-20 plus 10 fire), 2 claws +33 (2d6+12/19-20), tail slap +31 (2d6+18), 2 wings +31 (1d8+6)&lt;/h5&gt;&lt;h5&gt;&lt;b&gt;Space &lt;/b&gt;15 ft.; &lt;b&gt;Reach &lt;/b&gt;10 ft. (15 ft. with bite)&lt;/h5&gt;&lt;h5&gt;&lt;b&gt;Special Attacks &lt;/b&gt;breath weapon (50-ft. cone, DC 28, 20d6 fire plus special), crush, magma breath&lt;/h5&gt;&lt;h5&gt;&lt;b&gt;Spell-Like Abilities&lt;/b&gt; (CL 23rd; concentration +28)  &lt;/br&gt;Constant&amp;mdash;&lt;i&gt;fire &lt;i&gt;shield&lt;/i&gt;&lt;/i&gt; (warm) &lt;/br&gt;At Will&amp;mdash;&lt;i&gt;burning hands&lt;/i&gt; (DC 16), &lt;i&gt;scorching ray&lt;/i&gt;, &lt;i&gt;wall of fire&lt;/i&gt; &lt;/br&gt;3/day&amp;mdash;&lt;i&gt;delayed blast &lt;i&gt;fireball&lt;/i&gt;&lt;/i&gt; (DC 22)&lt;/h5&gt;&lt;/h5&gt;&lt;h5&gt;&lt;b&gt;Spells Known&lt;/b&gt; (CL 15th; concentration +20) &lt;/br&gt;7th (4/day)&amp;mdash;&lt;i&gt;greater &lt;i&gt;polymorph&lt;/i&gt;&lt;/i&gt;, &lt;i&gt;prismatic spray&lt;/i&gt; (DC 22) &lt;/br&gt;6th (6/day)&amp;mdash;&lt;i&gt;chain lightning&lt;/i&gt; (DC 21), &lt;i&gt;contagious flame&lt;/i&gt;* (DC 21), &lt;i&gt;eyebite&lt;/i&gt; (DC 21) &lt;/br&gt;5th (7/day)&amp;mdash;&lt;i&gt;hungry pit&lt;/i&gt;* (DC 20), &lt;i&gt;polymorph&lt;/i&gt;, &lt;i&gt;teleport&lt;/i&gt;, &lt;i&gt;wall of force&lt;/i&gt; &lt;/br&gt;4th (7/day)&amp;mdash;&lt;i&gt;acid pit&lt;/i&gt;* (DC 19), &lt;i&gt;confusion&lt;/i&gt; (DC 19), &lt;i&gt;dimensional anchor&lt;/i&gt;, &lt;i&gt;fire &lt;i&gt;shield&lt;/i&gt;&lt;/i&gt; &lt;/br&gt;3rd (7/day)&amp;mdash; &lt;i&gt;displacement&lt;/i&gt;, &lt;i&gt;dispel magic&lt;/i&gt;, &lt;i&gt;fireball&lt;/i&gt; (DC 18), &lt;i&gt;wind wall&lt;/i&gt; &lt;/br&gt;2nd (7/day)&amp;mdash;&lt;i&gt;darkness&lt;/i&gt;, &lt;i&gt;dust of twi&lt;i&gt;light&lt;/i&gt;&lt;/i&gt;*, &lt;i&gt;flaming sphere&lt;/i&gt; (DC 17), &lt;i&gt;glitterdust&lt;/i&gt; (DC 17), &lt;i&gt;pyrotechnics&lt;/i&gt; (DC 17) &lt;/br&gt;1st (8/day)&amp;mdash;&lt;i&gt;feather fall&lt;/i&gt;, &lt;i&gt;flare burst&lt;/i&gt;* (DC 16), &lt;i&gt;grease&lt;/i&gt; (DC 16), &lt;i&gt;shield&lt;/i&gt;, &lt;i&gt;true strike&lt;/i&gt; &lt;/br&gt;0 (at will)&amp;mdash;&lt;i&gt;bleed&lt;/i&gt; (DC 15), &lt;i&gt;detect magic&lt;/i&gt;, &lt;i&gt;detect poison&lt;/i&gt;, &lt;i&gt;ghost sound&lt;/i&gt;, &lt;i&gt;light&lt;/i&gt;, &lt;i&gt;open/close&lt;/i&gt;, &lt;i&gt;read magic&lt;/i&gt;, &lt;i&gt;spark&lt;/i&gt;*, &lt;i&gt;touch of fatigue&lt;/i&gt;&lt;/h5&gt;&lt;/h5&gt;&lt;/div&gt;&lt;hr/&gt;&lt;div&gt;&lt;h5&gt;&lt;b&gt;STATISTICS&lt;/b&gt;&lt;/h5&gt;&lt;/div&gt;&lt;hr/&gt;&lt;div&gt;&lt;h5&gt;&lt;b&gt;Str &lt;/b&gt;35, &lt;b&gt;Dex &lt;/b&gt;10, &lt;b&gt;Con &lt;/b&gt;25, &lt;b&gt;Int &lt;/b&gt; 22, &lt;b&gt;Wis &lt;/b&gt;22, &lt;b&gt;Cha &lt;/b&gt;21&lt;/h5&gt;&lt;h5&gt;&lt;b&gt;Base Atk &lt;/b&gt;+23; &lt;b&gt;CMB &lt;/b&gt;+37; &lt;b&gt;CMD &lt;/b&gt;47 (51 vs. trip)&lt;/h5&gt;&lt;h5&gt;&lt;b&gt;Feats &lt;/b&gt;Flyby Attack, Great Fortitude, Greater Vital Strike, Improved Bull Rush, Improved Critical (bite), Improved Critical (claws), Improved Initiative, Improved Vital Strike, Iron Will, Multiattack, Power Attack, Vital Strike&lt;/h5&gt;&lt;h5&gt;&lt;b&gt;Skills &lt;/b&gt;Acrobatics +23 (+27 jump), Climb +38, Escape Artist +23, Fly +18, Intimidate +31, Knowledge (planes) +32, Perception +32, Sense Motive +32, Sleight of Hand +23, Stealth +18, Survival +32, Swim +38&lt;/h5&gt;&lt;h5&gt;&lt;b&gt;Languages &lt;/b&gt;Common, Draconic, Dwarven, Elven, Gnome, Halfling,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ABILITIES&lt;/b&gt;&lt;/h5&gt;&lt;/div&gt;&lt;hr/&gt;&lt;div&gt;&lt;/h5&gt;&lt;h5&gt;&lt;b&gt;Magma Tomb (Su)&lt;/b&gt;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&lt;/h5&gt;&lt;h5&gt;&lt;b&gt;Magma Breath (Su)&lt;/b&gt; Three times per day, an ancient or older magma dragon can breathe a cone of lava instead of fire. The damage is unchanged, but the magma clings to those it damages, dealing half damage each round thereafter for 1d3 rounds. After this magma cools, it crumbles to dust.  &lt;/h5&gt;&lt;h5&gt;&lt;b&gt;Spell-Like Abilities (Sp)&lt;/b&gt; A magma dragon gains the following spell-like abilities, usable at will (unless indicated otherwise) on reaching the listed age category. Very young-&lt;i&gt;burning hands&lt;/i&gt;; Juvenile-&lt;i&gt;scorching ray&lt;/i&gt;; Adult- &lt;i&gt;wall of fire&lt;/i&gt;; Old-&lt;i&gt;fire &lt;i&gt;shield&lt;/i&gt;&lt;/i&gt; (warm &lt;i&gt;shield&lt;/i&gt;, constant); Ancient-&lt;i&gt;delayed blast &lt;i&gt;fireball&lt;/i&gt;&lt;/i&gt; (3/day); Great wyrm-&lt;i&gt;wall of lava&lt;/i&gt;*.  &lt;/h5&gt;&lt;h5&gt;&lt;b&gt;Superheated (Su)&lt;/b&gt; At young age and older, a magma dragon's bite attack deals additional fire damage equal to its age category.&lt;/h5&gt;&lt;h5&gt;* This spell is from the &lt;i&gt;Pathfinder RPG Advanced Player's Guide&lt;/i&gt;.&lt;/h5&gt;&lt;/div&gt;&lt;br&gt;&lt;div&gt;&lt;h4&gt;&lt;p&gt;&lt;p&gt;Temperamental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</si>
  <si>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Young Umbral Dragon</t>
  </si>
  <si>
    <t>cold, death effects, energy drain, paralysis, sleep</t>
  </si>
  <si>
    <t>bite +15 (2d6+7/19-20), 2 claws +15 (1d8+5), 2 wings +13 (1d6+2), tail slap +13 (1d8+7)</t>
  </si>
  <si>
    <t>breath weapon (40-ft. cone, 6d8 neg. energy, DC 18)</t>
  </si>
  <si>
    <t>Spell-Like Abilities (CL 11th; concentration +14)  At Will-darkness</t>
  </si>
  <si>
    <t>Spells Known (CL 1st; concentration +4)  1st (4/day)-inflict light wounds (DC 14), shield  0 (at will)-bleed (DC 13), detect magic, detect poison, read magic</t>
  </si>
  <si>
    <t>Hover, Improved Critical (bite), Improved Initiative, Multiattack, Power Attack, Vital Strike</t>
  </si>
  <si>
    <t>Bluff +17, Diplomacy +17, Fly +9, Knowledge (arcana) +17, Knowledge (local) +17, Knowledge (planes) +17, Perception +17, Sense Motive +17, Stealth +11</t>
  </si>
  <si>
    <t>Abyssal, Common, Draconic, Undercommon</t>
  </si>
  <si>
    <t>ghost bane, umbral scion</t>
  </si>
  <si>
    <t>This sleek, dark dragon moves with a disturbing, serpentine grace, its eyes glowing as if lit from within by crimson embers.</t>
  </si>
  <si>
    <t>Breath Weapon (Su) Although it deals negative energy damage, an umbral dragon's breath weapon does not heal undead creatures.  Create Shadows (Su) Any creature slain by an ancient or older umbral dragon rises as a shadow (if 8 HD or less) or greater shadow (if above 8 HD) under the umbral dragon's control 1d4 rounds later.  Energy Drain (Su) A great wyrm umbral dragon deals 1 negative level with each successful bite or claw attack (1 level, DC 32).  Ghost Bane (Su) A young or older umbral dragon's physical attacks deal damage to incorporeal creatures normally.  Umbral Scion (Ex) Umbral dragons have negative energy affinity and are immune to energy drain and death effects.  Shadow Breath (Su)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Spell-Like Abilities (Sp) An umbral dragon gains the following spell-like abilities, usable at will (unless indicated otherwise) on reaching the listed age category. Young-darkness; Juvenile- vampiric touch; Adult-shadow walk; Old-project image; Ancient-finger of death (3/day), Great wyrm-shades.</t>
  </si>
  <si>
    <t>Cruel and sadistic, umbral dragons prefer the taste of undead flesh or ghostly ectoplasm, yet never turn down opportunities to consume living flesh.</t>
  </si>
  <si>
    <t>&lt;link rel="stylesheet"href="PF.css"&gt;&lt;div&gt;&lt;h2&gt;Primal Dragon, Umbral&lt;/h2&gt;&lt;h3&gt;&lt;i&gt;This sleek, dark dragon moves with a disturbing, serpentine grace, its eyes glowing as if lit from within by crimson embers.&lt;/i&gt;&lt;/h3&gt;&lt;br&gt;&lt;/div&gt;&lt;div class="heading"&gt;&lt;p class="alignleft"&gt;Young Umbral Dragon&lt;/p&gt;&lt;p class="alignright"&gt;CR 10&lt;/p&gt;&lt;div style="clear: both;"&gt;&lt;/div&gt;&lt;/div&gt;&lt;div&gt;&lt;h5&gt;&lt;b&gt;XP &lt;/b&gt;9,600&lt;/h5&gt;&lt;h5&gt;CE Large dragon (extraplanar)&lt;/h5&gt;&lt;h5&gt;&lt;b&gt;Init &lt;/b&gt;+5; &lt;b&gt;Senses &lt;/b&gt;dragon senses; Perception +17&lt;/h5&gt;&lt;/div&gt;&lt;hr/&gt;&lt;div&gt;&lt;h5&gt;&lt;b&gt;DEFENSE&lt;/b&gt;&lt;/h5&gt;&lt;/div&gt;&lt;hr/&gt;&lt;div&gt;&lt;h5&gt;&lt;b&gt;AC &lt;/b&gt;22, touch 10, flat-footed 21 (+1 Dex, +12 natural, -1 size)&lt;/h5&gt;&lt;h5&gt;&lt;b&gt;hp &lt;/b&gt;104 (11d12+33)&lt;/h5&gt;&lt;h5&gt;&lt;b&gt;Fort &lt;/b&gt;+10, &lt;b&gt;Ref &lt;/b&gt;+8, &lt;b&gt;Will &lt;/b&gt;+10&lt;/h5&gt;&lt;h5&gt;&lt;b&gt;Immune &lt;/b&gt;cold, death effects, energy drain, paralysis, sleep&lt;/h5&gt;&lt;/div&gt;&lt;hr/&gt;&lt;div&gt;&lt;h5&gt;&lt;b&gt;OFFENSE&lt;/b&gt;&lt;/h5&gt;&lt;/div&gt;&lt;hr/&gt;&lt;div&gt;&lt;h5&gt;&lt;b&gt;Spd &lt;/b&gt;40 ft., fly 200 ft. (poor)&lt;/h5&gt;&lt;h5&gt;&lt;b&gt;Melee &lt;/b&gt;bite +15 (2d6+7/19-20), 2 claws +15 (1d8+5), 2 wings +13 (1d6+2), tail slap +13 (1d8+7)&lt;/h5&gt;&lt;h5&gt;&lt;b&gt;Space &lt;/b&gt;10 ft.; &lt;b&gt;Reach &lt;/b&gt;5 ft. (10 ft. with bite)&lt;/h5&gt;&lt;h5&gt;&lt;b&gt;Special Attacks &lt;/b&gt;breath weapon (40-ft. cone, 6d8 neg. energy, DC 18)&lt;/h5&gt;&lt;h5&gt;&lt;b&gt;Spell-Like Abilities&lt;/b&gt; (CL 11th; concentration +14) &lt;/br&gt;At Will&amp;mdash;&lt;i&gt;darkness&lt;/i&gt;&lt;/h5&gt;&lt;/h5&gt;&lt;h5&gt;&lt;b&gt;Spells Known&lt;/b&gt; (CL 1st; concentration +4) &lt;/br&gt;1st (4/day)&amp;mdash;&lt;i&gt;inflict light wounds&lt;/i&gt; (DC 14), &lt;i&gt;shield&lt;/i&gt; &lt;/br&gt;0 (at will)&amp;mdash;&lt;i&gt;bleed&lt;/i&gt; (DC 13), &lt;i&gt;detect magic&lt;/i&gt;, &lt;i&gt;detect poison&lt;/i&gt;, &lt;i&gt;read magic&lt;/i&gt;&lt;/h5&gt;&lt;/h5&gt;&lt;/div&gt;&lt;hr/&gt;&lt;div&gt;&lt;h5&gt;&lt;b&gt;STATISTICS&lt;/b&gt;&lt;/h5&gt;&lt;/div&gt;&lt;hr/&gt;&lt;div&gt;&lt;h5&gt;&lt;b&gt;Str &lt;/b&gt;21, &lt;b&gt;Dex &lt;/b&gt;12, &lt;b&gt;Con &lt;/b&gt;17, &lt;b&gt;Int &lt;/b&gt; 16, &lt;b&gt;Wis &lt;/b&gt;17, &lt;b&gt;Cha &lt;/b&gt;16&lt;/h5&gt;&lt;h5&gt;&lt;b&gt;Base Atk &lt;/b&gt;+11; &lt;b&gt;CMB &lt;/b&gt;+17; &lt;b&gt;CMD &lt;/b&gt;28 (32 vs. trip)&lt;/h5&gt;&lt;h5&gt;&lt;b&gt;Feats &lt;/b&gt;Hover, Improved Critical (bite), Improved Initiative, Multiattack, Power Attack, Vital Strike&lt;/h5&gt;&lt;h5&gt;&lt;b&gt;Skills &lt;/b&gt;Bluff +17, Diplomacy +17, Fly +9, Knowledge (arcana) +17, Knowledge (local) +17, Knowledge (planes) +17, Perception +17, Sense Motive +17, Stealth +11&lt;/h5&gt;&lt;h5&gt;&lt;b&gt;Languages &lt;/b&gt;Abyssal, Common, Draconic, Undercommon&lt;/h5&gt;&lt;h5&gt;&lt;b&gt;SQ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&lt;/h5&gt;&lt;h5&gt;&lt;b&gt;Umbral Scion (Ex)&lt;/b&gt; Umbral dragons have negative energy affinity and are immune to energy drain and death effects.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&lt;/h5&gt;&lt;h5&gt;&lt;b&gt;Spell-Like Abilities (Sp)&lt;/b&gt; An umbral dragon gains the following spell-like abilities, usable at will (unless indicated otherwise) on reaching the listed age category. Young-&lt;i&gt;darkness&lt;/i&gt;; Juvenile- &lt;i&gt;vampiric touch&lt;/i&gt;; Adult-&lt;i&gt;shadow walk&lt;/i&gt;; Old-&lt;i&gt;project image&lt;/i&gt;; Ancient-&lt;i&gt;finger of death&lt;/i&gt; (3/day), Great wyrm-&lt;i&gt;shades&lt;/i&gt;.&lt;/h5&gt;&lt;/div&gt;&lt;br&gt;&lt;div&gt;&lt;h4&gt;&lt;p&gt;&lt;p&gt;Cruel and sadistic, umbral dragons prefer the taste of undead flesh or ghostly ectoplasm, yet never turn down opportunities to consume living flesh.&lt;/p&gt;&lt;/h4&gt;&lt;/div&gt;</t>
  </si>
  <si>
    <t>Ancient Umbral Dragon</t>
  </si>
  <si>
    <t>frightful presence (300 ft., DC 29)</t>
  </si>
  <si>
    <t>death effects, energy drain, paralysis, sleep</t>
  </si>
  <si>
    <t>bite +33 (4d6+18/19-20), 2 claws +33 (2d8+12), tail slap +31 (2d8+18), 2 wings +31 (2d6+6)</t>
  </si>
  <si>
    <t>breath weapon (60-ft. cone, 20d8 neg. energy, DC 29), create shadows, crush, shadow breath (10 Str), tail sweep</t>
  </si>
  <si>
    <t>Spell-Like Abilities (CL 25th; concentration +32)  At Will-darkness, project image, shadow walk, vampiric touch  3/day-finger of death (DC 24)</t>
  </si>
  <si>
    <t>Spells Known (CL 15th; concentration +22)  7th (5/day)-destruction (DC 24), limited wish  6th (7/day)-harm (DC 23), mislead, veil (DC 23)  5th (7/day)-greater command (DC 22), slay living (DC 22), teleport, unhallow  4th (7/day)-enervation, inflict critical wounds (DC 21), phantasmal killer (DC 21), unholy blight (DC 21)  3rd (8/day)-dispel magic, haste, inflict serious wounds (DC 20), lightning bolt (DC 20)  2nd (8/day)-alter self, blur, command undead (DC 19), invisibility, web (DC 17)  1st (8/day)-inflict light wounds (DC 18), grease (DC 18), magic missile, reduce person (DC 18), shield  0 (at will)-acid splash, bleed (DC 17), detect magic, detect poison, disrupt undead (DC 17), ghost sound, mage hand, ray of frost, read magic</t>
  </si>
  <si>
    <t>Bleeding Critical, Critical Focus, Flyby Attack, Greater Vital Strike, Hover, Improved Critical (bite), Improved Initiative, Improved Vital Strike, Multiattack, Power Attack, Skill Focus (Stealth), Snatch, Vital Strike</t>
  </si>
  <si>
    <t>Appraise +35, Bluff +35, Diplomacy +35, Fly +13, Knowledge (arcana) +35, Knowledge (local) +35, Knowledge (planes) +35, Knowledge (religion) +35, Perception +35, Sense Motive +35, Spellcraft +35, Stealth +21, Survival +35</t>
  </si>
  <si>
    <t>Abyssal, Common, Draconic, Undercommon, 4 more</t>
  </si>
  <si>
    <t>&lt;link rel="stylesheet"href="PF.css"&gt;&lt;div&gt;&lt;h2&gt;Primal Dragon, Umbral&lt;/h2&gt;&lt;h3&gt;&lt;i&gt;This sleek, dark dragon moves with a disturbing, serpentine grace, its eyes glowing as if lit from within by crimson embers.&lt;/i&gt;&lt;/h3&gt;&lt;br&gt;&lt;/div&gt;&lt;div class="heading"&gt;&lt;p class="alignleft"&gt;Ancient Umbral Dragon&lt;/p&gt;&lt;p class="alignright"&gt;CR 19&lt;/p&gt;&lt;div style="clear: both;"&gt;&lt;/div&gt;&lt;/div&gt;&lt;div&gt;&lt;h5&gt;&lt;b&gt;XP &lt;/b&gt;204,800&lt;/h5&gt;&lt;h5&gt;CE Gargantuan dragon (extraplanar)&lt;/h5&gt;&lt;h5&gt;&lt;b&gt;Init &lt;/b&gt;+3; &lt;b&gt;Senses &lt;/b&gt;dragon senses; Perception +35&lt;/h5&gt;&lt;h5&gt;&lt;b&gt;Aura &lt;/b&gt;frightful presence (300 ft., DC 29)&lt;/h5&gt;&lt;/div&gt;&lt;hr/&gt;&lt;div&gt;&lt;h5&gt;&lt;b&gt;DEFENSE&lt;/b&gt;&lt;/h5&gt;&lt;/div&gt;&lt;hr/&gt;&lt;div&gt;&lt;h5&gt;&lt;b&gt;AC &lt;/b&gt;38, touch 5, flat-footed 38 (-1 Dex, +33 natural, -4 size)&lt;/h5&gt;&lt;h5&gt;&lt;b&gt;hp &lt;/b&gt;337 (25d12+175)&lt;/h5&gt;&lt;h5&gt;&lt;b&gt;Fort &lt;/b&gt;+21, &lt;b&gt;Ref &lt;/b&gt;+13, &lt;b&gt;Will &lt;/b&gt;+21&lt;/h5&gt;&lt;h5&gt;&lt;b&gt;DR &lt;/b&gt;15/magic; &lt;b&gt;Immune &lt;/b&gt;death effects, energy drain, paralysis, sleep; &lt;b&gt;SR &lt;/b&gt;30&lt;/h5&gt;&lt;/div&gt;&lt;hr/&gt;&lt;div&gt;&lt;h5&gt;&lt;b&gt;OFFENSE&lt;/b&gt;&lt;/h5&gt;&lt;/div&gt;&lt;hr/&gt;&lt;div&gt;&lt;h5&gt;&lt;b&gt;Spd &lt;/b&gt;40 ft., fly 250 ft. (clumsy)&lt;/h5&gt;&lt;h5&gt;&lt;b&gt;Melee &lt;/b&gt;bite +33 (4d6+18/19-20), 2 claws +33 (2d8+12), tail slap +31 (2d8+18), 2 wings +31 (2d6+6)&lt;/h5&gt;&lt;h5&gt;&lt;b&gt;Space &lt;/b&gt;20 ft.; &lt;b&gt;Reach &lt;/b&gt;15 ft. (20 ft. with bite)&lt;/h5&gt;&lt;h5&gt;&lt;b&gt;Special Attacks &lt;/b&gt;breath weapon (60-ft. cone, 20d8 neg. energy, DC 29), create shadows, crush, shadow breath (10 Str), tail sweep&lt;/h5&gt;&lt;h5&gt;&lt;b&gt;Spell-Like Abilities&lt;/b&gt; (CL 25th; concentration +32) &lt;/br&gt;At Will&amp;mdash;&lt;i&gt;darkness&lt;/i&gt;, &lt;i&gt;project image&lt;/i&gt;, &lt;i&gt;shadow walk&lt;/i&gt;, &lt;i&gt;vampiric touch&lt;/i&gt; &lt;/br&gt;3/day&amp;mdash;&lt;i&gt;finger of death&lt;/i&gt; (DC 24)&lt;/h5&gt;&lt;/h5&gt;&lt;h5&gt;&lt;b&gt;Spells Known&lt;/b&gt; (CL 15th; concentration +22) &lt;/br&gt;7th (5/day)&amp;mdash;&lt;i&gt;destruction&lt;/i&gt; (DC 24), &lt;i&gt;limited wish&lt;/i&gt; &lt;/br&gt;6th (7/day)&amp;mdash;&lt;i&gt;harm&lt;/i&gt; (DC 23), &lt;i&gt;mislead&lt;/i&gt;, &lt;i&gt;veil&lt;/i&gt; (DC 23) &lt;/br&gt;5th (7/day)&amp;mdash;&lt;i&gt;greater command&lt;/i&gt; (DC 22), &lt;i&gt;slay living&lt;/i&gt; (DC 22), &lt;i&gt;teleport&lt;/i&gt;, &lt;i&gt;unhallow&lt;/i&gt; &lt;/br&gt;4th (7/day)&amp;mdash;&lt;i&gt;enervation&lt;/i&gt;, &lt;i&gt;inflict critical wounds&lt;/i&gt; (DC 21), &lt;i&gt;phantasmal killer&lt;/i&gt; (DC 21), &lt;i&gt;unholy blight&lt;/i&gt; (DC 21) &lt;/br&gt;3rd (8/day)&amp;mdash;&lt;i&gt;dispel magic&lt;/i&gt;, &lt;i&gt;haste&lt;/i&gt;, &lt;i&gt;inflict serious wounds&lt;/i&gt; (DC 20), &lt;i&gt;lightning bolt&lt;/i&gt; (DC 20) &lt;/br&gt;2nd (8/day)&amp;mdash;&lt;i&gt;alter self&lt;/i&gt;, &lt;i&gt;blur&lt;/i&gt;, &lt;i&gt;command undead&lt;/i&gt; (DC 19), &lt;i&gt;invisibility&lt;/i&gt;, &lt;i&gt;web&lt;/i&gt; (DC 17) &lt;/br&gt;1st (8/day)&amp;mdash;&lt;i&gt;inflict light wounds&lt;/i&gt; (DC 18), &lt;i&gt;grease&lt;/i&gt; (DC 18), &lt;i&gt;magic missile&lt;/i&gt;, &lt;i&gt;reduce person&lt;/i&gt; (DC 18), &lt;i&gt;shield&lt;/i&gt; &lt;/br&gt;0 (at will)&amp;mdash;&lt;i&gt;acid splash&lt;/i&gt;, &lt;i&gt;bleed&lt;/i&gt; (DC 17), &lt;i&gt;detect magic&lt;/i&gt;, &lt;i&gt;detect poison&lt;/i&gt;, &lt;i&gt;disrupt undead&lt;/i&gt; (DC 17), &lt;i&gt;ghost sound&lt;/i&gt;, &lt;i&gt;mage hand&lt;/i&gt;, &lt;i&gt;ray of frost&lt;/i&gt;, &lt;i&gt;read magic&lt;/i&gt;&lt;/h5&gt;&lt;/h5&gt;&lt;/div&gt;&lt;hr/&gt;&lt;div&gt;&lt;h5&gt;&lt;b&gt;STATISTICS&lt;/b&gt;&lt;/h5&gt;&lt;/div&gt;&lt;hr/&gt;&lt;div&gt;&lt;h5&gt;&lt;b&gt;Str &lt;/b&gt;35, &lt;b&gt;Dex &lt;/b&gt;8, &lt;b&gt;Con &lt;/b&gt;25, &lt;b&gt;Int &lt;/b&gt; 24, &lt;b&gt;Wis &lt;/b&gt;25, &lt;b&gt;Cha &lt;/b&gt;24&lt;/h5&gt;&lt;h5&gt;&lt;b&gt;Base Atk &lt;/b&gt;+25; &lt;b&gt;CMB &lt;/b&gt;+41; &lt;b&gt;CMD &lt;/b&gt;50 (54 vs. trip)&lt;/h5&gt;&lt;h5&gt;&lt;b&gt;Feats &lt;/b&gt;Bleeding Critical, Critical Focus, Flyby Attack, Greater Vital Strike, Hover, Improved Critical (bite), Improved Initiative, Improved Vital Strike, Multiattack, Power Attack, Skill Focus (Stealth), Snatch, Vital Strike&lt;/h5&gt;&lt;h5&gt;&lt;b&gt;Skills &lt;/b&gt;Appraise +35, Bluff +35, Diplomacy +35, Fly +13, Knowledge (arcana) +35, Knowledge (local) +35, Knowledge (planes) +35, Knowledge (religion) +35, Perception +35, Sense Motive +35, Spellcraft +35, Stealth +21, Survival +35&lt;/h5&gt;&lt;h5&gt;&lt;b&gt;Languages &lt;/b&gt;Abyssal, Common, Draconic, Undercommon, 4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&lt;/h5&gt;&lt;h5&gt;&lt;b&gt;Umbral Scion (Ex)&lt;/b&gt; Umbral dragons have negative energy affinity and are immune to energy drain and death effects.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&lt;/h5&gt;&lt;h5&gt;&lt;b&gt;Spell-Like Abilities (Sp)&lt;/b&gt; An umbral dragon gains the following spell-like abilities, usable at will (unless indicated otherwise) on reaching the listed age category. Young-&lt;i&gt;darkness&lt;/i&gt;; Juvenile- &lt;i&gt;vampiric touch&lt;/i&gt;; Adult-&lt;i&gt;shadow walk&lt;/i&gt;; Old-&lt;i&gt;project image&lt;/i&gt;; Ancient-&lt;i&gt;finger of death&lt;/i&gt; (3/day), Great wyrm-&lt;i&gt;shades&lt;/i&gt;.&lt;/h5&gt;&lt;/div&gt;&lt;br&gt;&lt;div&gt;&lt;h4&gt;&lt;p&gt;&lt;p&gt;Cruel and sadistic, umbral dragons prefer the taste of undead flesh or ghostly ectoplasm, yet never turn down opportunities to consume living flesh.&lt;/p&gt;&lt;/h4&gt;&lt;/div&gt;</t>
  </si>
  <si>
    <t>Dragon Horse</t>
  </si>
  <si>
    <t>darkvision 120 ft., know alignment, low-light  vision; Perception +17</t>
  </si>
  <si>
    <t>23, touch 13, flat-footed 19</t>
  </si>
  <si>
    <t>(+3 Dex, +1 dodge, +10 natural, -1 size)</t>
  </si>
  <si>
    <t>Fort +12, Ref +10, Will +9</t>
  </si>
  <si>
    <t>2 hooves +16 (2d6+7 plus 1d6 electricity)</t>
  </si>
  <si>
    <t>breath weapons, flying charge Space 10 ft.; Reach 10 ft.</t>
  </si>
  <si>
    <t>Str 24, Dex 17, Con 21, Int 16, Wis 18,  Cha 21</t>
  </si>
  <si>
    <t>Dodge, Flyby Attack, Improved Initiative, Iron Will, Mobility</t>
  </si>
  <si>
    <t>Fly +18, Knowledge (planes) +13, Perception +17, Sense Motive +14, Survival +14</t>
  </si>
  <si>
    <t>Auran,  Common, Draconic;  telepathy 100 ft.</t>
  </si>
  <si>
    <t>shift planes</t>
  </si>
  <si>
    <t>The glossy alabaster coat of this noble horse ripples with muscles, while its hooves shimmer with pale blue energy.</t>
  </si>
  <si>
    <t>Breath Weapons (Su) As a standard action, a dragon horse can breathe out a 30-foot cone of mist. This mist either deals 10d6 points of cold damage (DC 20 Reflex half ), creates a region of fog in the area that lasts for 1 minute (similar to that created by a fog cloud spell), or creates a blast of severe wind (see Pathfinder RPG Core Rulebook 439) in the area. The dragon horse may use this breath weapon once every 1d4 rounds. The save DC is Constitution-based.  Flying Charge (Ex) A dragon horse gains a +4 bonus on damage rolls if it charges while flying.  Know Alignment (Su) Dragon horses automatically know the alignment of any creature they can see.  Shift Planes (Su) A dragon horse can enter the Ethereal Plane, Astral Plane, Plane of Air, or Material Plane once per day as a standard action. This functions as plane shift, but the dragon horse can only bring up to two other willing creatures with it, and only if they are on its back.</t>
  </si>
  <si>
    <t>Despite their name, dragon horses are not related to dragons. These noble creatures gain their name from their ability to fly through the air without wings and to create different effects with their misty breath.  Dragon horses are solitary creatures, spending most of their time up among the clouds and rarely setting hoof to solid ground. A mated pair of dragon horses remains together to raise its young, but otherwise individuals prefer to be on their own. They are fierce and reclusive, but peaceful and even playful under the right circumstances. Dragon horses sometimes offer aid and assistance to decent folk in need, taking care to use their ability to know alignment to avoid accidentally providing aid to evil creatures, whom they despise.  Dragon horse foals are highly prized as potential steeds, but as dragon horses are highly intelligent creatures, they cannot be trained as if they were animals. Instead, one who seeks a dragon horse mount must use diplomacy to secure the creature's aid.  Peaceful creatures by nature, dragon horses prefer to avoid combat by flying away. When they are forced to fight (often in response to an evil creature's mayhem), they attempt to deal nonlethal damage to all but evil-aligned foes, leaving any unconscious opponents unharmed. Those who have chosen evil ways may sometimes receive the same mercy, in the hope that it helps them see the light, but innately evil foes are dispatched as quickly and cleanly as possible.</t>
  </si>
  <si>
    <t>&lt;link rel="stylesheet"href="PF.css"&gt;&lt;div&gt;&lt;h2&gt;Dragon Horse&lt;/h2&gt;&lt;h3&gt;&lt;i&gt;The glossy alabaster coat of this noble horse ripples with muscles, while its hooves shimmer with pale blue energy.&lt;/i&gt;&lt;/h3&gt;&lt;br&gt;&lt;/br&gt;&lt;/div&gt;&lt;div class="heading"&gt;&lt;p class="alignleft"&gt;Dragon Horse&lt;/p&gt;&lt;p class="alignright"&gt;CR 9&lt;/p&gt;&lt;div style="clear: both;"&gt;&lt;/div&gt;&lt;/div&gt;&lt;div&gt;&lt;h5&gt;&lt;b&gt;XP &lt;/b&gt;6,400&lt;/h5&gt;&lt;h5&gt;NG Large magical beast (air)&lt;/h5&gt;&lt;h5&gt;&lt;b&gt;Init &lt;/b&gt;+7; &lt;b&gt;Senses &lt;/b&gt;darkvision 120 ft., know alignment, low-light  vision; Perception +17&lt;/h5&gt;&lt;/div&gt;&lt;hr/&gt;&lt;div&gt;&lt;h5&gt;&lt;b&gt;DEFENSE&lt;/b&gt;&lt;/h5&gt;&lt;/div&gt;&lt;hr/&gt;&lt;div&gt;&lt;h5&gt;&lt;b&gt;AC &lt;/b&gt;23, touch 13, flat-footed 19 (+3 Dex, +1 dodge, +10 natural, -1 size)&lt;/h5&gt;&lt;h5&gt;&lt;b&gt;hp &lt;/b&gt;105 (10d10+50)&lt;/h5&gt;&lt;h5&gt;&lt;b&gt;Fort &lt;/b&gt;+12, &lt;b&gt;Ref &lt;/b&gt;+10, &lt;b&gt;Will &lt;/b&gt;+9&lt;/h5&gt;&lt;/div&gt;&lt;hr/&gt;&lt;div&gt;&lt;h5&gt;&lt;b&gt;OFFENSE&lt;/b&gt;&lt;/h5&gt;&lt;/div&gt;&lt;hr/&gt;&lt;div&gt;&lt;h5&gt;&lt;b&gt;Spd &lt;/b&gt;60 ft., fly 120 ft. (good)&lt;/h5&gt;&lt;h5&gt;&lt;b&gt;Melee &lt;/b&gt;2 hooves +16 (2d6+7 plus 1d6 electricity)&lt;/h5&gt;&lt;h5&gt;&lt;b&gt;Space &lt;/b&gt;5 ft.; &lt;b&gt;Reach &lt;/b&gt;5 ft.&lt;/h5&gt;&lt;h5&gt;&lt;b&gt;Special Attacks &lt;/b&gt;breath weapons, flying charge Space 10 ft.; Reach 10 ft.&lt;/h5&gt;&lt;/div&gt;&lt;hr/&gt;&lt;div&gt;&lt;h5&gt;&lt;b&gt;STATISTICS&lt;/b&gt;&lt;/h5&gt;&lt;/div&gt;&lt;hr/&gt;&lt;div&gt;&lt;h5&gt;&lt;b&gt;Str &lt;/b&gt;24, &lt;b&gt;Dex &lt;/b&gt;17, &lt;b&gt;Con &lt;/b&gt;21, &lt;b&gt;Int &lt;/b&gt; 16, &lt;b&gt;Wis &lt;/b&gt;18,  &lt;b&gt;Cha &lt;/b&gt;21&lt;/h5&gt;&lt;h5&gt;&lt;b&gt;Base Atk &lt;/b&gt;+10; &lt;b&gt;CMB &lt;/b&gt;+18; &lt;b&gt;CMD &lt;/b&gt;32 (36 vs. trip)&lt;/h5&gt;&lt;h5&gt;&lt;b&gt;Feats &lt;/b&gt;Dodge, Flyby Attack, Improved Initiative, Iron Will, Mobility&lt;/h5&gt;&lt;h5&gt;&lt;b&gt;Skills &lt;/b&gt;Fly +18, Knowledge (planes) +13, Perception +17, Sense Motive +14, Survival +14&lt;/h5&gt;&lt;h5&gt;&lt;b&gt;Languages &lt;/b&gt;Auran,  Common, Draconic;  telepathy 100 ft.&lt;/h5&gt;&lt;h5&gt;&lt;b&gt;SQ &lt;/b&gt;shift planes&lt;/h5&gt;&lt;/div&gt;&lt;hr/&gt;&lt;div&gt;&lt;h5&gt;&lt;b&gt;ECOLOGY&lt;/b&gt;&lt;/h5&gt;&lt;/div&gt;&lt;hr/&gt;&lt;div&gt;&lt;h5&gt;&lt;b&gt;Environment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ABILITIES&lt;/b&gt;&lt;/h5&gt;&lt;/div&gt;&lt;hr/&gt;&lt;div&gt;&lt;h5&gt;&lt;b&gt;Breath Weapons (Su)&lt;/b&gt; As a standard action, a dragon horse can breathe out a 30-foot cone of mist. This mist either deals 10d6 points of cold damage (DC 20 Reflex half ), creates a region of fog in the area that lasts for 1 minute (similar to that created by a &lt;i&gt;fog cloud&lt;/i&gt; spell), or creates a blast of severe wind (see &lt;i&gt;Pathfinder RPG Core Rulebook&lt;/i&gt; 439) in the area. The dragon horse may use this breath weapon once every 1d4 rounds. The save DC is Constitution-based.  &lt;/h5&gt;&lt;h5&gt;&lt;b&gt;Flying Charge (Ex)&lt;/b&gt; A dragon horse gains a +4 bonus on damage rolls if it charges while flying.  &lt;/h5&gt;&lt;h5&gt;&lt;b&gt;Know Alignment (Su)&lt;/b&gt; Dragon horses automatically know the alignment of any creature they can see.  &lt;/h5&gt;&lt;h5&gt;&lt;b&gt;Shift Planes (Su)&lt;/b&gt; A dragon horse can enter the Ethereal Plane, Astral Plane, Plane of Air, or Material Plane once per day as a standard action. This functions as &lt;i&gt;plane shift&lt;/i&gt;, but the dragon horse can only bring up to two other willing creatures with it, and only if they are on its back.&lt;/h5&gt;&lt;/div&gt;&lt;br&gt;&lt;/br&gt;&lt;div&gt;&lt;h4&gt;&lt;p&gt;&lt;p&gt;Despite their name, dragon horses are not related to dragons. These noble creatures gain their name from their ability to fly through the air without wings and to create different effects with their misty breath.&lt;/p&gt;&lt;p&gt;Dragon horses are solitary creatures, spending most of their time up among the clouds and rarely setting hoof to solid ground. A mated pair of dragon horses remains together to raise its young, but otherwise individuals prefer to be on their own. They are fierce and reclusive, but peaceful and even playful under the right circumstances. Dragon horses sometimes offer aid and assistance to decent folk in need, taking care to use their ability to know alignment to avoid accidentally providing aid to evil creatures, whom they despise.&lt;/p&gt;&lt;p&gt;Dragon horse foals are highly prized as potential steeds, but as dragon horses are highly intelligent creatures, they cannot be trained as if they were animals. Instead, one who seeks a dragon horse mount must use diplomacy to secure the creature's aid.&lt;/p&gt;&lt;p&gt;Peaceful creatures by nature, dragon horses prefer to avoid combat by flying away. When they are forced to fight (often in response to an evil creature's mayhem), they attempt to deal nonlethal damage to all but evil-aligned foes, leaving any unconscious opponents unharmed. Those who have chosen evil ways may sometimes receive the same mercy, in the hope that it helps them see the light, but innately evil foes are dispatched as quickly and cleanly as possible.&lt;/p&gt;&lt;/h4&gt;&lt;/div&gt;</t>
  </si>
  <si>
    <t>Giant Dragonfly</t>
  </si>
  <si>
    <t>Fort +7, Ref +4, Will +3</t>
  </si>
  <si>
    <t>20 ft., fly 80 ft. (perfect)</t>
  </si>
  <si>
    <t>bite +9 (2d8+6 plus grab)</t>
  </si>
  <si>
    <t>darting charge</t>
  </si>
  <si>
    <t>Str 19, Dex 15, Con 14, Int -, Wis 12, Cha 9</t>
  </si>
  <si>
    <t>21 (29 vs. trip)</t>
  </si>
  <si>
    <t>Flyby AttackB</t>
  </si>
  <si>
    <t>Fly +10</t>
  </si>
  <si>
    <t xml:space="preserve"> temperate or warm land</t>
  </si>
  <si>
    <t>solitary or flight (2-5)</t>
  </si>
  <si>
    <t>This glittering blue dragonf ly is about the size of a horse and is large enough to carry off small farm animals or people.</t>
  </si>
  <si>
    <t>Dragonfly</t>
  </si>
  <si>
    <t>Darting Charge (Ex) A giant dragonfly is adept at swooping in to attack prey with a powerful bite and then, just as quickly, swooping back up out of reach. As a result, a giant dragonfly gains Flyby Attack as a bonus feat. In addition, if a giant dragonfly charges while flying, it receives a +4 bonus on CMB checks made to grapple foes.</t>
  </si>
  <si>
    <t>Giant dragonflies are rare compared to other varieties of giant insects, and fortunately so, since they are voracious hunters of warm-blooded prey, including humanoids.  The creatures typically lair in overgrown or lightly wooded areas, using foliage as cover. When they spot potential prey out in the open, the dragonf lies swoop to the attack, using their superior flight speed and maneuverability to run most prey to ground or carrying off smaller foes to eat them somewhere safe. Giant dragonf lies feed on carrion when fresh prey is not available, and the scent of a fresh kill often attracts them.  Many swamp-dwelling cultures attach religious significance to brightly colored and ravenous giant dragonf lies, particularly boggards. The frog-men attach particular significance to a giant dragonf ly's color, and their priest-kings often refuse to eat anything but specific colors of giant dragonf lies.</t>
  </si>
  <si>
    <t>&lt;link rel="stylesheet"href="PF.css"&gt;&lt;div&gt;&lt;h2&gt;Dragonfly, Giant &lt;/h2&gt;&lt;h3&gt;&lt;i&gt;&lt;i&gt;This glittering blue dragonf ly is about the size of a horse and is large enough to carry off small farm animals or people.&lt;/i&gt;&lt;/i&gt;&lt;/h3&gt;&lt;br&gt;&lt;/br&gt;&lt;/div&gt;&lt;div class="heading"&gt;&lt;p class="alignleft"&gt;Giant Dragonfly&lt;/p&gt;&lt;p class="alignright"&gt;CR 4&lt;/p&gt;&lt;div style="clear: both;"&gt;&lt;/div&gt;&lt;/div&gt;&lt;div&gt;&lt;h5&gt;&lt;b&gt;XP &lt;/b&gt;1,200&lt;/h5&gt;&lt;h5&gt;N Medium vermin &lt;/h5&gt;&lt;h5&gt;&lt;b&gt;Init &lt;/b&gt;+2; &lt;b&gt;Senses &lt;/b&gt;darkvision 60 ft.; Perception +1&lt;/h5&gt;&lt;/div&gt;&lt;hr/&gt;&lt;div&gt;&lt;h5&gt;&lt;b&gt;DEFENSE&lt;/b&gt;&lt;/h5&gt;&lt;/div&gt;&lt;hr/&gt;&lt;div&gt;&lt;h5&gt;&lt;b&gt;AC &lt;/b&gt;17, touch 12, flat-footed 15 (+2 Dex, +5 natural)&lt;/h5&gt;&lt;h5&gt;&lt;b&gt;hp &lt;/b&gt;45 (7d8+14)&lt;/h5&gt;&lt;h5&gt;&lt;b&gt;Fort &lt;/b&gt;+7, &lt;b&gt;Ref &lt;/b&gt;+4, &lt;b&gt;Will &lt;/b&gt;+3&lt;/h5&gt;&lt;h5&gt;&lt;b&gt;Immune &lt;/b&gt;mind-affecting effects&lt;/h5&gt;&lt;/div&gt;&lt;hr/&gt;&lt;div&gt;&lt;h5&gt;&lt;b&gt;OFFENSE&lt;/b&gt;&lt;/h5&gt;&lt;/div&gt;&lt;hr/&gt;&lt;div&gt;&lt;h5&gt;&lt;b&gt;Spd &lt;/b&gt;20 ft., fly 80 ft. (perfect)&lt;/h5&gt;&lt;h5&gt;&lt;b&gt;Melee &lt;/b&gt;bite +9 (2d8+6 plus grab)&lt;/h5&gt;&lt;h5&gt;&lt;b&gt;Space &lt;/b&gt;5 ft.; &lt;b&gt;Reach &lt;/b&gt;5 ft.&lt;/h5&gt;&lt;h5&gt;&lt;b&gt;Special Attacks &lt;/b&gt;darting charge&lt;/h5&gt;&lt;/div&gt;&lt;hr/&gt;&lt;div&gt;&lt;h5&gt;&lt;b&gt;STATISTICS&lt;/b&gt;&lt;/h5&gt;&lt;/div&gt;&lt;hr/&gt;&lt;div&gt;&lt;h5&gt;&lt;b&gt;Str &lt;/b&gt;19, &lt;b&gt;Dex &lt;/b&gt;15, &lt;b&gt;Con &lt;/b&gt;14, &lt;b&gt;Int &lt;/b&gt; -, &lt;b&gt;Wis &lt;/b&gt;12, &lt;b&gt;Cha &lt;/b&gt;9&lt;/h5&gt;&lt;h5&gt;&lt;b&gt;Base Atk &lt;/b&gt;+5; &lt;b&gt;CMB &lt;/b&gt;+9 (+13 grappling, or +17 grappling on a charge); &lt;b&gt;CMD &lt;/b&gt;21 (29 vs. trip)&lt;/h5&gt;&lt;h5&gt;&lt;b&gt;Feats &lt;/b&gt;Flyby Attack&lt;sup&gt;B&lt;/sup&gt;&lt;/h5&gt;&lt;h5&gt;&lt;b&gt;Skills &lt;/b&gt;Fly +10&lt;/h5&gt;&lt;/div&gt;&lt;hr/&gt;&lt;div&gt;&lt;h5&gt;&lt;b&gt;ECOLOGY&lt;/b&gt;&lt;/h5&gt;&lt;/div&gt;&lt;hr/&gt;&lt;div&gt;&lt;h5&gt;&lt;b&gt;Environment &lt;/b&gt; temperate or warm land&lt;/h5&gt;&lt;h5&gt;&lt;b&gt;Organization &lt;/b&gt;solitary or flight (2-5)&lt;/h5&gt;&lt;h5&gt;&lt;b&gt;Treasure &lt;/b&gt;incidental&lt;/h5&gt;&lt;/div&gt;&lt;hr/&gt;&lt;div&gt;&lt;h5&gt;&lt;b&gt;SPECIAL ABILITIES&lt;/b&gt;&lt;/h5&gt;&lt;/div&gt;&lt;hr/&gt;&lt;div&gt;&lt;h5&gt;&lt;b&gt;Darting Charge (Ex)&lt;/b&gt; A giant dragonfly is adept at swooping in to attack prey with a powerful bite and then, just as quickly, swooping back up out of reach. As a result, a giant dragonfly gains Flyby Attack as a bonus feat. In addition, if a giant dragonfly charges while flying, it receives a +4 bonus on CMB checks made to grapple foes.&lt;/h5&gt;&lt;/div&gt;&lt;br&gt;&lt;/br&gt;&lt;div&gt;&lt;h4&gt;&lt;p&gt;&lt;p&gt;Giant dragonflies are rare compared to other varieties of giant insects, and fortunately so, since they are voracious hunters of warm-blooded prey, including humanoids.&lt;/p&gt;&lt;p&gt;The creatures typically lair in overgrown or lightly wooded areas, using foliage as cover. When they spot potential prey out in the open, the dragonf lies swoop to the attack, using their superior flight speed and maneuverability to run most prey to ground or carrying off smaller foes to eat them somewhere safe. Giant dragonf lies feed on carrion when fresh prey is not available, and the scent of a fresh kill often attracts them.&lt;/p&gt;&lt;p&gt;Many swamp-dwelling cultures attach religious significance to brightly colored and ravenous giant dragonf lies, particularly boggards. The frog-men attach particular significance to a giant dragonf ly's color, and their priest-kings often refuse to eat anything but specific colors of giant dragonf lies.&lt;/p&gt;&lt;/h4&gt;&lt;/div&gt;</t>
  </si>
  <si>
    <t>Giant Dragonfly Nymph</t>
  </si>
  <si>
    <t>Fort +6, Ref +2, Will +2</t>
  </si>
  <si>
    <t>10 ft., swim 30 ft.</t>
  </si>
  <si>
    <t>bite +6 (2d6+3)</t>
  </si>
  <si>
    <t>extending jaw</t>
  </si>
  <si>
    <t>Str 15, Dex 13, Con 14, Int -, Wis 12, Cha 5</t>
  </si>
  <si>
    <t>15 (23 vs. trip)</t>
  </si>
  <si>
    <t>Stealth +5 (+13 in shallow water) , Swim +10</t>
  </si>
  <si>
    <t>+8 Stealth in shallow water</t>
  </si>
  <si>
    <t xml:space="preserve"> temperate or warm water</t>
  </si>
  <si>
    <t>solitary, pair, or brood (3-8)</t>
  </si>
  <si>
    <t>This glittering blue dragonfly is about the size of a horse and is large enough to carry off small farm animals or people.</t>
  </si>
  <si>
    <t>Extending Jaw (Ex) A giant dragonfly nymph can extend its jaws with surprising speed. Not only does this extend the nymph's reach with its bite attack, but during the surprise round, a nymph gains a +4 bonus on attack rolls with its bite.</t>
  </si>
  <si>
    <t>Giant dragonf lies lay clutches of eggs in swampy terrain or areas of standing water. Their young, called nymphs, voraciously eat carrion and small prey, growing and maturing rapidly until they sprout fully functional wings and become adult dragonf lies.</t>
  </si>
  <si>
    <t>&lt;link rel="stylesheet"href="PF.css"&gt;&lt;div&gt;&lt;h2&gt;Dragonfly, Giant Nymph&lt;/h2&gt;&lt;h3&gt;&lt;i&gt;This glittering blue dragonfly is about the size of a horse and is large enough to carry off small farm animals or people.&lt;/i&gt;&lt;/h3&gt;&lt;br&gt;&lt;/div&gt;&lt;div class="heading"&gt;&lt;p class="alignleft"&gt;Giant Dragonfly Nymph&lt;/p&gt;&lt;p class="alignright"&gt;CR 3&lt;/p&gt;&lt;div style="clear: both;"&gt;&lt;/div&gt;&lt;/div&gt;&lt;div&gt;&lt;h5&gt;&lt;b&gt;XP &lt;/b&gt;800&lt;/h5&gt;&lt;h5&gt;N Small vermin (aquatic)&lt;/h5&gt;&lt;h5&gt;&lt;b&gt;Init &lt;/b&gt;+1; &lt;b&gt;Senses &lt;/b&gt;darkvision 60 ft.; Perception +1&lt;/h5&gt;&lt;/div&gt;&lt;hr/&gt;&lt;div&gt;&lt;h5&gt;&lt;b&gt;DEFENSE&lt;/b&gt;&lt;/h5&gt;&lt;/div&gt;&lt;hr/&gt;&lt;div&gt;&lt;h5&gt;&lt;b&gt;AC &lt;/b&gt;15, touch 12, flat-footed 14 (+1 Dex, +3 natural, +1 size)&lt;/h5&gt;&lt;h5&gt;&lt;b&gt;hp &lt;/b&gt;32 (5d8+10)&lt;/h5&gt;&lt;h5&gt;&lt;b&gt;Fort &lt;/b&gt;+6, &lt;b&gt;Ref &lt;/b&gt;+2, &lt;b&gt;Will &lt;/b&gt;+2&lt;/h5&gt;&lt;h5&gt;&lt;b&gt;Immune &lt;/b&gt;mind-affecting effects&lt;/h5&gt;&lt;/div&gt;&lt;hr/&gt;&lt;div&gt;&lt;h5&gt;&lt;b&gt;OFFENSE&lt;/b&gt;&lt;/h5&gt;&lt;/div&gt;&lt;hr/&gt;&lt;div&gt;&lt;h5&gt;&lt;b&gt;Spd &lt;/b&gt;10 ft., swim 30 ft.&lt;/h5&gt;&lt;h5&gt;&lt;b&gt;Melee &lt;/b&gt;bite +6 (2d6+3)&lt;/h5&gt;&lt;h5&gt;&lt;b&gt;Space &lt;/b&gt;5 ft.; &lt;b&gt;Reach &lt;/b&gt;5 ft. (10 ft. with bite)&lt;/h5&gt;&lt;h5&gt;&lt;b&gt;Special Attacks &lt;/b&gt;extending jaw&lt;/h5&gt;&lt;/div&gt;&lt;hr/&gt;&lt;div&gt;&lt;h5&gt;&lt;b&gt;STATISTICS&lt;/b&gt;&lt;/h5&gt;&lt;/div&gt;&lt;hr/&gt;&lt;div&gt;&lt;h5&gt;&lt;b&gt;Str &lt;/b&gt;15, &lt;b&gt;Dex &lt;/b&gt;13, &lt;b&gt;Con &lt;/b&gt;14, &lt;b&gt;Int &lt;/b&gt; -, &lt;b&gt;Wis &lt;/b&gt;12, &lt;b&gt;Cha &lt;/b&gt;5&lt;/h5&gt;&lt;h5&gt;&lt;b&gt;Base Atk &lt;/b&gt;+3; &lt;b&gt;CMB &lt;/b&gt;+4; &lt;b&gt;CMD &lt;/b&gt;15 (23 vs. trip)&lt;/h5&gt;&lt;h5&gt;&lt;b&gt;Skills &lt;/b&gt;Stealth +5 (+13 in shallow water) , Swim +10; &lt;b&gt;Racial Modifiers &lt;/b&gt;+8 Stealth in shallow water&lt;/h5&gt;&lt;/div&gt;&lt;hr/&gt;&lt;div&gt;&lt;h5&gt;&lt;b&gt;ECOLOGY&lt;/b&gt;&lt;/h5&gt;&lt;/div&gt;&lt;hr/&gt;&lt;div&gt;&lt;h5&gt;&lt;b&gt;Environment &lt;/b&gt; temperate or warm water&lt;/h5&gt;&lt;h5&gt;&lt;b&gt;Organization &lt;/b&gt;solitary, pair, or brood (3-8)&lt;/h5&gt;&lt;h5&gt;&lt;b&gt;Treasure &lt;/b&gt;incidental&lt;/h5&gt;&lt;/div&gt;&lt;hr/&gt;&lt;div&gt;&lt;h5&gt;&lt;b&gt;SPECIAL ABILITIES&lt;/b&gt;&lt;/h5&gt;&lt;/div&gt;&lt;hr/&gt;&lt;div&gt;&lt;/h5&gt;&lt;h5&gt;&lt;b&gt;Extending Jaw (Ex)&lt;/b&gt; A giant dragonfly nymph can extend its jaws with surprising speed. Not only does this extend the nymph's reach with its bite attack, but during the surprise round, a nymph gains a +4 bonus on attack rolls with its bite.&lt;/h5&gt;&lt;/div&gt;&lt;br&gt;&lt;div&gt;&lt;h4&gt;&lt;p&gt;&lt;p&gt;Giant dragonf lies lay clutches of eggs in swampy terrain or areas of standing water. Their young, called nymphs, voraciously eat carrion and small prey, growing and maturing rapidly until they sprout fully functional wings and become adult dragonf lies.&lt;/p&gt;&lt;/h4&gt;&lt;/div&gt;</t>
  </si>
  <si>
    <t>Flame Drake</t>
  </si>
  <si>
    <t>(6d12+18)</t>
  </si>
  <si>
    <t>Fort +8, Ref +6, Will +6</t>
  </si>
  <si>
    <t>20 ft., fly 60 ft. (average)</t>
  </si>
  <si>
    <t>bite +10 (2d6+5 plus 1d6 fire), tail slap +5 (1d6+2)</t>
  </si>
  <si>
    <t>fireball breath</t>
  </si>
  <si>
    <t>Str 21, Dex 13, Con 16, Int 9, Wis 12, Cha 10</t>
  </si>
  <si>
    <t>Flyby Attack, Improved Initiative, Power Attack</t>
  </si>
  <si>
    <t>Fly +8, Intimidate +9, Perception +10, Stealth +6, Survival +10</t>
  </si>
  <si>
    <t>speed surge</t>
  </si>
  <si>
    <t xml:space="preserve"> temperate mountains or hills</t>
  </si>
  <si>
    <t>solitary, pair, or rampage (3-12)</t>
  </si>
  <si>
    <t>This ferocious creature looks like a red-and-yellow scaled dragon, but with only two legs.</t>
  </si>
  <si>
    <t>Drake</t>
  </si>
  <si>
    <t>Fireball Breath (Su) A flame drake can, as a standard action, breathe a ball of flame that explodes like a fireball. This attack has a range of 180 feet and deals 5d6 points of fire damage (DC 16 Reflex half) to all creatures within a 20-foot-radius spread. Once a flame drake has used its fireball breath, it cannot do so again for 1d6 rounds. The save DC is Constitution-based.  Speed Surge (Ex) Three times per day as a swift action, a flame drake may draw on its draconic heritage for a boost of strength and speed to take an additional move action in that round.</t>
  </si>
  <si>
    <t>Flame drakes are the degenerate cousins of red dragons, with all of the rage and temper of true red dragons but little of the reason and intelligence. Flame drakes are brutal bullies who terrorize the lands they inhabit.  From those they can frighten, flame drakes exact harsh tribute, and they viciously attack any not so easily cowed.  Flame drakes gather in small hunting packs called "rampages," working together easily during raids but often falling prey to squabbling and infighting over the spoils. Males and females form their own packs divided by gender, coming together only during the annual mating season.  Flame drakes mate once a year. Males play no part in raising their offspring, and abandon their partners soon after mating. Females lay clutches of two or three eggs in secluded mountain nests, and raise their hatchlings for only 2 years before rejoining their packs and abandoning their offspring to their fates. Flame drakes mature in 5 years, and can live up to 150 years. They generally grow to 12 feet long and weigh 1,500 pounds.</t>
  </si>
  <si>
    <t>&lt;link rel="stylesheet"href="PF.css"&gt;&lt;div&gt;&lt;h2&gt;Drake, Flame &lt;/h2&gt;&lt;h3&gt;&lt;i&gt;This ferocious creature looks like a red-and-yellow scaled dragon, but with only two legs.&lt;/i&gt;&lt;/h3&gt;&lt;br&gt;&lt;/br&gt;&lt;/div&gt;&lt;div class="heading"&gt;&lt;p class="alignleft"&gt;Flame Drake&lt;/p&gt;&lt;p class="alignright"&gt;CR 5&lt;/p&gt;&lt;div style="clear: both;"&gt;&lt;/div&gt;&lt;/div&gt;&lt;div&gt;&lt;h5&gt;&lt;b&gt;XP &lt;/b&gt;1,600&lt;/h5&gt;&lt;h5&gt;CE Large dragon (fire)&lt;/h5&gt;&lt;h5&gt;&lt;b&gt;Init &lt;/b&gt;+5; &lt;b&gt;Senses &lt;/b&gt;darkvision 60 ft., low-light vision, scent;  Perception +10&lt;/h5&gt;&lt;/div&gt;&lt;hr/&gt;&lt;div&gt;&lt;h5&gt;&lt;b&gt;DEFENSE&lt;/b&gt;&lt;/h5&gt;&lt;/div&gt;&lt;hr/&gt;&lt;div&gt;&lt;h5&gt;&lt;b&gt;AC &lt;/b&gt;18, touch 10, flat-footed 17 (+1 Dex, +8 natural, -1 size)&lt;/h5&gt;&lt;h5&gt;&lt;b&gt;hp &lt;/b&gt;57 (6d12+18)&lt;/h5&gt;&lt;h5&gt;&lt;b&gt;Fort &lt;/b&gt;+8, &lt;b&gt;Ref &lt;/b&gt;+6, &lt;b&gt;Will &lt;/b&gt;+6&lt;/h5&gt;&lt;h5&gt;&lt;b&gt;Immune &lt;/b&gt;fire, paralysis, sleep&lt;/h5&gt;&lt;h5&gt;&lt;b&gt;Weaknesses &lt;/b&gt;vulnerability to cold&lt;/h5&gt;&lt;/div&gt;&lt;hr/&gt;&lt;div&gt;&lt;h5&gt;&lt;b&gt;OFFENSE&lt;/b&gt;&lt;/h5&gt;&lt;/div&gt;&lt;hr/&gt;&lt;div&gt;&lt;h5&gt;&lt;b&gt;Spd &lt;/b&gt;20 ft., fly 60 ft. (average)&lt;/h5&gt;&lt;h5&gt;&lt;b&gt;Melee &lt;/b&gt;bite +10 (2d6+5 plus 1d6 fire), tail slap +5 (1d6+2)&lt;/h5&gt;&lt;h5&gt;&lt;b&gt;Space &lt;/b&gt;10 ft.; &lt;b&gt;Reach &lt;/b&gt;10 ft.&lt;/h5&gt;&lt;h5&gt;&lt;b&gt;Special Attacks &lt;/b&gt;fireball breath&lt;/h5&gt;&lt;/div&gt;&lt;hr/&gt;&lt;div&gt;&lt;h5&gt;&lt;b&gt;STATISTICS&lt;/b&gt;&lt;/h5&gt;&lt;/div&gt;&lt;hr/&gt;&lt;div&gt;&lt;h5&gt;&lt;b&gt;Str &lt;/b&gt;21, &lt;b&gt;Dex &lt;/b&gt;13, &lt;b&gt;Con &lt;/b&gt;16, &lt;b&gt;Int &lt;/b&gt; 9, &lt;b&gt;Wis &lt;/b&gt;12, &lt;b&gt;Cha &lt;/b&gt;10&lt;/h5&gt;&lt;h5&gt;&lt;b&gt;Base Atk &lt;/b&gt;+6; &lt;b&gt;CMB &lt;/b&gt;+12; &lt;b&gt;CMD &lt;/b&gt;23&lt;/h5&gt;&lt;h5&gt;&lt;b&gt;Feats &lt;/b&gt;Flyby Attack, Improved Initiative, Power Attack&lt;/h5&gt;&lt;h5&gt;&lt;b&gt;Skills &lt;/b&gt;Fly +8, Intimidate +9, Perception +10, Stealth +6, Survival +10&lt;/h5&gt;&lt;h5&gt;&lt;b&gt;Languages &lt;/b&gt;Draconic&lt;/h5&gt;&lt;h5&gt;&lt;b&gt;SQ &lt;/b&gt;speed surge&lt;/h5&gt;&lt;/div&gt;&lt;hr/&gt;&lt;div&gt;&lt;h5&gt;&lt;b&gt;ECOLOGY&lt;/b&gt;&lt;/h5&gt;&lt;/div&gt;&lt;hr/&gt;&lt;div&gt;&lt;h5&gt;&lt;b&gt;Environment &lt;/b&gt; temperate mountains or hills&lt;/h5&gt;&lt;h5&gt;&lt;b&gt;Organization &lt;/b&gt;solitary, pair, or rampage (3-12)&lt;/h5&gt;&lt;h5&gt;&lt;b&gt;Treasure &lt;/b&gt;standard&lt;/h5&gt;&lt;/div&gt;&lt;hr/&gt;&lt;div&gt;&lt;h5&gt;&lt;b&gt;SPECIAL ABILITIES&lt;/b&gt;&lt;/h5&gt;&lt;/div&gt;&lt;hr/&gt;&lt;div&gt;&lt;h5&gt;&lt;b&gt;Fireball Breath (Su)&lt;/b&gt; A flame drake can, as a standard action, breathe a ball of flame that explodes like a fireball. This attack has a range of 180 feet and deals 5d6 points of fire damage (DC 16 Reflex half) to all creatures within a 20-foot-radius spread. Once a flame drake has used its fireball breath, it cannot do so again for 1d6 rounds. The save DC is Constitution-based.  &lt;/h5&gt;&lt;h5&gt;&lt;b&gt;Speed Surge (Ex)&lt;/b&gt; Three times per day as a swift action, a flame drake may draw on its draconic heritage for a boost of strength and speed to take an additional move action in that round.&lt;/h5&gt;&lt;/div&gt;&lt;br&gt;&lt;/br&gt;&lt;div&gt;&lt;h4&gt;&lt;p&gt;&lt;p&gt;Flame drakes are the degenerate cousins of red dragons, with all of the rage and temper of true red dragons but little of the reason and intelligence. Flame drakes are brutal bullies who terrorize the lands they inhabit.&lt;/p&gt;&lt;p&gt;From those they can frighten, flame drakes exact harsh tribute, and they viciously attack any not so easily cowed.&lt;/p&gt;&lt;p&gt;Flame drakes gather in small hunting packs called "rampages," working together easily during raids but often falling prey to squabbling and infighting over the spoils. Males and females form their own packs divided by gender, coming together only during the annual mating season.&lt;/p&gt;&lt;p&gt;Flame drakes mate once a year. Males play no part in raising their offspring, and abandon their partners soon after mating. Females lay clutches of two or three eggs in secluded mountain nests, and raise their hatchlings for only 2 years before rejoining their packs and abandoning their offspring to their fates. Flame drakes mature in 5 years, and can live up to 150 years. They generally grow to 12 feet long and weigh 1,500 pounds.&lt;/p&gt;&lt;/h4&gt;&lt;/div&gt;</t>
  </si>
  <si>
    <t>Forest Drake</t>
  </si>
  <si>
    <t>(5d12+10)</t>
  </si>
  <si>
    <t>30 ft., fly 60 ft. (average), swim 30 ft.</t>
  </si>
  <si>
    <t>bite +8 (1d8+4), tail slap +3 (1d8+2)</t>
  </si>
  <si>
    <t>acidic cloud</t>
  </si>
  <si>
    <t>Str 19, Dex 14, Con 14, Int 9, Wis 11, Cha 12</t>
  </si>
  <si>
    <t>Improved Initiative, Power Attack, Skill Focus (Perception)</t>
  </si>
  <si>
    <t>Fly +8, Intimidate +9, Perception +11, Stealth +6, Swim +20</t>
  </si>
  <si>
    <t>aquatic adaptation, speed surge</t>
  </si>
  <si>
    <t>This green-scaled dragon has two powerful legs and a pair of long, leathery wings. A long spike adorns its thrashing tail.</t>
  </si>
  <si>
    <t>Acidic Cloud (Su) A forest drake can, as a standard action, spit a ball of acid that bursts into a cloud on impact. This attack has a range of 60 feet and deals 4d6 points of acid damage (Reflex DC 14 half) to all creatures within the resulting 10-foot-radius spread.  The cloud remains for 1d4 rounds once created, acting as a 10-foot-radius obscuring mist (it no longer causes damage), but a strong wind disperses it in a single round. Once a forest drake has used its acidic cloud breath, it cannot do so again for 1d6 rounds. The Reflex save is Constitution-based.  Aquatic Adaptation (Ex) A forest drake can breathe underwater indefinitely and can freely use its breath weapon and other abilities while underwater. The acidic cloud created by that attack dissipates after 1 round if used underwater.  Speed Surge (Ex) Three times per day as a swift action, a forest drake may draw on its draconic heritage for a boost of strength and speed to take an additional move action in that round.</t>
  </si>
  <si>
    <t>Forest drakes are the degenerate cousins of green dragons, possessed of cruel cunning but little actual wit. Like most drakes, forest drakes are bullies, prowling deep forests in search of their favorite prey-elves and fey. Forest drakes eagerly attack communities of such forest creatures unless driven off with arrows or other shows of force.  Like many other drake types, forest drakes organize themselves in packs called "rampages," and keep communal lairs in secluded forest locations. Such packs are usually made up of siblings who break from the pack only during mating season. A forest drake pack has a distinct pecking order, with younger and newer members receiving the least desirable portions of pack kills and the fewest mating options.  Forest drakes mate once a year, but do little to raise their offspring. A female lays a clutch of four to eight eggs, but abandons her young as soon as they hatch. Forest drake hatchlings immediately band together in a pack.  While few survive so long, forest drakes can live up to 200 years. Forest drakes are typically about 10 feet long with equally long tails, and weigh around 1,000 pounds.</t>
  </si>
  <si>
    <t>&lt;link rel="stylesheet"href="PF.css"&gt;&lt;div&gt;&lt;h2&gt;Drake, Forest &lt;/h2&gt;&lt;h3&gt;&lt;i&gt;This green-scaled dragon has two powerful legs and a pair of long, leathery wings. A long spike adorns its thrashing tail.&lt;/i&gt;&lt;/h3&gt;&lt;br&gt;&lt;/br&gt;&lt;/div&gt;&lt;div class="heading"&gt;&lt;p class="alignleft"&gt;Forest Drake&lt;/p&gt;&lt;p class="alignright"&gt;CR 4&lt;/p&gt;&lt;div style="clear: both;"&gt;&lt;/div&gt;&lt;/div&gt;&lt;div&gt;&lt;h5&gt;&lt;b&gt;XP &lt;/b&gt;1,200&lt;/h5&gt;&lt;h5&gt;LE Large dragon (earth)&lt;/h5&gt;&lt;h5&gt;&lt;b&gt;Init &lt;/b&gt;+6; &lt;b&gt;Senses &lt;/b&gt;darkvision 60 ft., low-light vision, scent;  Perception +11&lt;/h5&gt;&lt;/div&gt;&lt;hr/&gt;&lt;div&gt;&lt;h5&gt;&lt;b&gt;DEFENSE&lt;/b&gt;&lt;/h5&gt;&lt;/div&gt;&lt;hr/&gt;&lt;div&gt;&lt;h5&gt;&lt;b&gt;AC &lt;/b&gt;17, touch 11, flat-footed 15 (+2 Dex, +6 natural, -1 size)&lt;/h5&gt;&lt;h5&gt;&lt;b&gt;hp &lt;/b&gt;42 (5d12+10)&lt;/h5&gt;&lt;h5&gt;&lt;b&gt;Fort &lt;/b&gt;+6, &lt;b&gt;Ref &lt;/b&gt;+6, &lt;b&gt;Will &lt;/b&gt;+4&lt;/h5&gt;&lt;h5&gt;&lt;b&gt;Immune &lt;/b&gt;acid, paralysis, sleep&lt;/h5&gt;&lt;/div&gt;&lt;hr/&gt;&lt;div&gt;&lt;h5&gt;&lt;b&gt;OFFENSE&lt;/b&gt;&lt;/h5&gt;&lt;/div&gt;&lt;hr/&gt;&lt;div&gt;&lt;h5&gt;&lt;b&gt;Spd &lt;/b&gt;30 ft., fly 60 ft. (average), swim 30 ft.&lt;/h5&gt;&lt;h5&gt;&lt;b&gt;Melee &lt;/b&gt;bite +8 (1d8+4), tail slap +3 (1d8+2)&lt;/h5&gt;&lt;h5&gt;&lt;b&gt;Space &lt;/b&gt;10 ft.; &lt;b&gt;Reach &lt;/b&gt;10 ft.&lt;/h5&gt;&lt;h5&gt;&lt;b&gt;Special Attacks &lt;/b&gt;acidic cloud&lt;/h5&gt;&lt;/div&gt;&lt;hr/&gt;&lt;div&gt;&lt;h5&gt;&lt;b&gt;STATISTICS&lt;/b&gt;&lt;/h5&gt;&lt;/div&gt;&lt;hr/&gt;&lt;div&gt;&lt;h5&gt;&lt;b&gt;Str &lt;/b&gt;19, &lt;b&gt;Dex &lt;/b&gt;14, &lt;b&gt;Con &lt;/b&gt;14, &lt;b&gt;Int &lt;/b&gt; 9, &lt;b&gt;Wis &lt;/b&gt;11, &lt;b&gt;Cha &lt;/b&gt;12&lt;/h5&gt;&lt;h5&gt;&lt;b&gt;Base Atk &lt;/b&gt;+5; &lt;b&gt;CMB &lt;/b&gt;+10; &lt;b&gt;CMD &lt;/b&gt;22&lt;/h5&gt;&lt;h5&gt;&lt;b&gt;Feats &lt;/b&gt;Improved Initiative, Power Attack, Skill Focus (Perception)&lt;/h5&gt;&lt;h5&gt;&lt;b&gt;Skills &lt;/b&gt;Fly +8, Intimidate +9, Perception +11, Stealth +6, Swim +20&lt;/h5&gt;&lt;h5&gt;&lt;b&gt;Languages &lt;/b&gt;Draconic&lt;/h5&gt;&lt;h5&gt;&lt;b&gt;SQ &lt;/b&gt;aquatic adaptation, speed surge&lt;/h5&gt;&lt;/div&gt;&lt;hr/&gt;&lt;div&gt;&lt;h5&gt;&lt;b&gt;ECOLOGY&lt;/b&gt;&lt;/h5&gt;&lt;/div&gt;&lt;hr/&gt;&lt;div&gt;&lt;h5&gt;&lt;b&gt;Environment &lt;/b&gt; any forests&lt;/h5&gt;&lt;h5&gt;&lt;b&gt;Organization &lt;/b&gt;solitary, pair, or rampage (3-12)&lt;/h5&gt;&lt;h5&gt;&lt;b&gt;Treasure &lt;/b&gt;standard&lt;/h5&gt;&lt;/div&gt;&lt;hr/&gt;&lt;div&gt;&lt;h5&gt;&lt;b&gt;SPECIAL ABILITIES&lt;/b&gt;&lt;/h5&gt;&lt;/div&gt;&lt;hr/&gt;&lt;div&gt;&lt;h5&gt;&lt;b&gt;Acidic Cloud (Su)&lt;/b&gt; A forest drake can, as a standard action, spit a ball of acid that bursts into a cloud on impact. This attack has a range of 60 feet and deals 4d6 points of acid damage (Reflex DC 14 half) to all creatures within the resulting 10-foot-radius spread.  The cloud remains for 1d4 rounds once created, acting as a 10-foot-radius &lt;i&gt;obscuring mist&lt;/i&gt; (it no longer causes damage), but a strong wind disperses it in a single round. Once a forest drake has used its acidic cloud breath, it cannot do so again for 1d6 rounds. The Reflex save is Constitution-based.  &lt;/h5&gt;&lt;h5&gt;&lt;b&gt;Aquatic Adaptation (Ex)&lt;/b&gt; A forest drake can breathe underwater indefinitely and can freely use its breath weapon and other abilities while underwater. The acidic cloud created by that attack dissipates after 1 round if used underwater.  &lt;/h5&gt;&lt;h5&gt;&lt;b&gt;Speed Surge (Ex)&lt;/b&gt; Three times per day as a swift action, a forest drake may draw on its draconic heritage for a boost of strength and speed to take an additional move action in that round.&lt;/h5&gt;&lt;/div&gt;&lt;br&gt;&lt;/br&gt;&lt;div&gt;&lt;h4&gt;&lt;p&gt;&lt;p&gt;Forest drakes are the degenerate cousins of green dragons, possessed of cruel cunning but little actual wit. Like most drakes, forest drakes are bullies, prowling deep forests in search of their favorite prey-elves and fey. Forest drakes eagerly attack communities of such forest creatures unless driven off with arrows or other shows of force.&lt;/p&gt;&lt;p&gt;Like many other drake types, forest drakes organize themselves in packs called "rampages," and keep communal lairs in secluded forest locations. Such packs are usually made up of siblings who break from the pack only during mating season. A forest drake pack has a distinct pecking order, with younger and newer members receiving the least desirable portions of pack kills and the fewest mating options.&lt;/p&gt;&lt;p&gt;Forest drakes mate once a year, but do little to raise their offspring. A female lays a clutch of four to eight eggs, but abandons her young as soon as they hatch. Forest drake hatchlings immediately band together in a pack.&lt;/p&gt;&lt;p&gt;While few survive so long, forest drakes can live up to 200 years. Forest drakes are typically about 10 feet long with equally long tails, and weigh around 1,000 pounds.&lt;/p&gt;&lt;/h4&gt;&lt;/div&gt;</t>
  </si>
  <si>
    <t>Frost Drake</t>
  </si>
  <si>
    <t>darkvision 60 ft., low-light vision, scent, snow  vision; Perception +10</t>
  </si>
  <si>
    <t>(8d12+32)</t>
  </si>
  <si>
    <t>Fort +10, Ref +7, Will +5</t>
  </si>
  <si>
    <t>20 ft., burrow 20 ft. (snow only), fly 60 ft. (average)</t>
  </si>
  <si>
    <t>bite +13 (2d6+6 plus 1d6 cold), tail slap +8 (1d8+3)</t>
  </si>
  <si>
    <t>freezing mist breath</t>
  </si>
  <si>
    <t>Str 22, Dex 13, Con 18, Int 8, Wis 9, Cha 13</t>
  </si>
  <si>
    <t>Flyby Attack, Improved Initiative, Power Attack, Vital Strike</t>
  </si>
  <si>
    <t>Climb +17, Fly +10, Intimidate +12, Perception +10, Stealth +8</t>
  </si>
  <si>
    <t>speed surge, icewalking</t>
  </si>
  <si>
    <t>This two-legged dragon has dull blue scales tinged with bright blue ice. A freezing mist issues from between its powerful jaws.</t>
  </si>
  <si>
    <t>Freezing Mist Breath (Su) A frost drake can, as a standard action, spit a ball of liquid that bursts into a cloud of freezing mist. This attack has a range of 60 feet and deals 7d6 points of cold damage (DC 18 Reflex half) to all creatures in a 20-foot-radius spread. The mist cakes all surfaces in the area with a sheet of slippery ice that turns the area into difficult terrain for 2d4 rounds, after which the ice cracks or melts enough to revert to the normal terrain features in the area. Once a frost drake has used its freezing mist breath, it cannot do so again for 1d6 rounds. The Reflex save is Constitution-based.  Icewalking (Ex) This ability works like spider climb, but the surfaces the drake climbs must be icy. It can move across icy surfaces without penalty and does not need to make Acrobatics checks to run or charge on ice.  Speed Surge (Ex) Three times per day as a swift action, a frost drake may draw on its draconic heritage for a boost of strength and speed to take an additional move action in that round.  Snow Vision (Ex) A frost drake can see perfectly well in snowy conditions, and does not take any penalties on Perception checks while in snow.</t>
  </si>
  <si>
    <t>Degenerate cousins of white dragons, frost dragons are ferocious predators. They are larger than other drakes, reaching heights of up to 16 feet and weighing upward of 2,500 pounds. Their wide, clawed feet enable them to easily burrow through snow, though not through dirt or clay.  Young frost drakes form adolescent hunting packs divided along gender lines, but older frost drakes are usually encountered in mated pairs. Frost drakes mate for life, leaving their packs when they find a suitable mate.  Mated pairs make a nest together, and the female lays a clutch of two to five eggs. Both parents care for their offspring when they hatch, and families usually form small packs until the young reach maturity at 5 years of age. At this point, the parents abandon their offspring, usually laying a new clutch of eggs in a new nest elsewhere, and leaving the fledgling drakes to find their own adolescent packs to join.</t>
  </si>
  <si>
    <t>&lt;link rel="stylesheet"href="PF.css"&gt;&lt;div&gt;&lt;h2&gt;Drake, Frost &lt;/h2&gt;&lt;h3&gt;&lt;i&gt;&lt;i&gt;This two-legged dragon has dull blue scales tinged with bright blue ice. A freezing mist issues from between its powerful jaws.&lt;/i&gt;&lt;/i&gt;&lt;/h3&gt;&lt;br&gt;&lt;/br&gt;&lt;/div&gt;&lt;div class="heading"&gt;&lt;p class="alignleft"&gt;Frost Drake&lt;/p&gt;&lt;p class="alignright"&gt;CR 7&lt;/p&gt;&lt;div style="clear: both;"&gt;&lt;/div&gt;&lt;/div&gt;&lt;div&gt;&lt;h5&gt;&lt;b&gt;XP &lt;/b&gt;3,200&lt;/h5&gt;&lt;h5&gt;CE Large dragon (cold)&lt;/h5&gt;&lt;h5&gt;&lt;b&gt;Init &lt;/b&gt;+5; &lt;b&gt;Senses &lt;/b&gt;darkvision 60 ft., low-light vision, scent, snow  vision; Perception +10&lt;/h5&gt;&lt;/div&gt;&lt;hr/&gt;&lt;div&gt;&lt;h5&gt;&lt;b&gt;DEFENSE&lt;/b&gt;&lt;/h5&gt;&lt;/div&gt;&lt;hr/&gt;&lt;div&gt;&lt;h5&gt;&lt;b&gt;AC &lt;/b&gt;20, touch 10, flat-footed 19 (+1 Dex, +10 natural, -1 size)&lt;/h5&gt;&lt;h5&gt;&lt;b&gt;hp &lt;/b&gt;84 (8d12+32)&lt;/h5&gt;&lt;h5&gt;&lt;b&gt;Fort &lt;/b&gt;+10, &lt;b&gt;Ref &lt;/b&gt;+7, &lt;b&gt;Will &lt;/b&gt;+5&lt;/h5&gt;&lt;h5&gt;&lt;b&gt;Immune &lt;/b&gt;cold, paralysis, sleep&lt;/h5&gt;&lt;h5&gt;&lt;b&gt;Weaknesses &lt;/b&gt;vulnerability to fire&lt;/h5&gt;&lt;/div&gt;&lt;hr/&gt;&lt;div&gt;&lt;h5&gt;&lt;b&gt;OFFENSE&lt;/b&gt;&lt;/h5&gt;&lt;/div&gt;&lt;hr/&gt;&lt;div&gt;&lt;h5&gt;&lt;b&gt;Spd &lt;/b&gt;20 ft., burrow 20 ft. (snow only), fly 60 ft. (average)&lt;/h5&gt;&lt;h5&gt;&lt;b&gt;Melee &lt;/b&gt;bite +13 (2d6+6 plus 1d6 cold), tail slap +8 (1d8+3)&lt;/h5&gt;&lt;h5&gt;&lt;b&gt;Space &lt;/b&gt;10 ft.; &lt;b&gt;Reach &lt;/b&gt;10 ft.&lt;/h5&gt;&lt;h5&gt;&lt;b&gt;Special Attacks &lt;/b&gt;freezing mist breath&lt;/h5&gt;&lt;/div&gt;&lt;hr/&gt;&lt;div&gt;&lt;h5&gt;&lt;b&gt;STATISTICS&lt;/b&gt;&lt;/h5&gt;&lt;/div&gt;&lt;hr/&gt;&lt;div&gt;&lt;h5&gt;&lt;b&gt;Str &lt;/b&gt;22, &lt;b&gt;Dex &lt;/b&gt;13, &lt;b&gt;Con &lt;/b&gt;18, &lt;b&gt;Int &lt;/b&gt; 8, &lt;b&gt;Wis &lt;/b&gt;9, &lt;b&gt;Cha &lt;/b&gt;13&lt;/h5&gt;&lt;h5&gt;&lt;b&gt;Base Atk &lt;/b&gt;+8; &lt;b&gt;CMB &lt;/b&gt;+15; &lt;b&gt;CMD &lt;/b&gt;26&lt;/h5&gt;&lt;h5&gt;&lt;b&gt;Feats &lt;/b&gt;Flyby Attack, Improved Initiative, Power Attack, Vital Strike&lt;/h5&gt;&lt;h5&gt;&lt;b&gt;Skills &lt;/b&gt;Climb +17, Fly +10, Intimidate +12, Perception +10, Stealth +8&lt;/h5&gt;&lt;h5&gt;&lt;b&gt;Languages &lt;/b&gt;Draconic&lt;/h5&gt;&lt;h5&gt;&lt;b&gt;SQ &lt;/b&gt;speed surge, icewalking&lt;/h5&gt;&lt;/div&gt;&lt;hr/&gt;&lt;div&gt;&lt;h5&gt;&lt;b&gt;ECOLOGY&lt;/b&gt;&lt;/h5&gt;&lt;/div&gt;&lt;hr/&gt;&lt;div&gt;&lt;h5&gt;&lt;b&gt;Environment &lt;/b&gt; cold mountains&lt;/h5&gt;&lt;h5&gt;&lt;b&gt;Organization &lt;/b&gt;solitary, pair, or rampage (3-12)&lt;/h5&gt;&lt;h5&gt;&lt;b&gt;Treasure &lt;/b&gt;standard&lt;/h5&gt;&lt;/div&gt;&lt;hr/&gt;&lt;div&gt;&lt;h5&gt;&lt;b&gt;SPECIAL ABILITIES&lt;/b&gt;&lt;/h5&gt;&lt;/div&gt;&lt;hr/&gt;&lt;div&gt;&lt;h5&gt;&lt;b&gt;Freezing Mist Breath (Su)&lt;/b&gt; A frost drake can, as a standard action, spit a ball of liquid that bursts into a cloud of freezing mist. This attack has a range of 60 feet and deals 7d6 points of cold damage (DC 18 Reflex half) to all creatures in a 20-foot-radius spread. The mist cakes all surfaces in the area with a sheet of slippery ice that turns the area into difficult terrain for 2d4 rounds, after which the ice cracks or melts enough to revert to the normal terrain features in the area. Once a frost drake has used its freezing mist breath, it cannot do so again for 1d6 rounds. The Reflex save is Constitution-based.  &lt;/h5&gt;&lt;h5&gt;&lt;b&gt;Icewalking (Ex)&lt;/b&gt; This ability works like &lt;i&gt;spider climb&lt;/i&gt;, but the surfaces the drake climbs must be icy. It can move across icy surfaces without penalty and does not need to make Acrobatics checks to run or charge on ice.  &lt;/h5&gt;&lt;h5&gt;&lt;b&gt;Speed Surge (Ex)&lt;/b&gt; Three times per day as a swift action, a frost drake may draw on its draconic heritage for a boost of strength and speed to take an additional move action in that round.  &lt;/h5&gt;&lt;h5&gt;&lt;b&gt;Snow Vision (Ex)&lt;/b&gt; A frost drake can see perfectly well in snowy conditions, and does not take any penalties on Perception checks while in snow.&lt;/h5&gt;&lt;/div&gt;&lt;br&gt;&lt;/br&gt;&lt;div&gt;&lt;h4&gt;&lt;p&gt;&lt;p&gt;Degenerate cousins of white dragons, frost dragons are ferocious predators. They are larger than other drakes, reaching heights of up to 16 feet and weighing upward of 2,500 pounds. Their wide, clawed feet enable them to easily burrow through snow, though not through dirt or clay.&lt;/p&gt;&lt;p&gt;Young frost drakes form adolescent hunting packs divided along gender lines, but older frost drakes are usually encountered in mated pairs. Frost drakes mate for life, leaving their packs when they find a suitable mate.&lt;/p&gt;&lt;p&gt;Mated pairs make a nest together, and the female lays a clutch of two to five eggs. Both parents care for their offspring when they hatch, and families usually form small packs until the young reach maturity at 5 years of age. At this point, the parents abandon their offspring, usually laying a new clutch of eggs in a new nest elsewhere, and leaving the fledgling drakes to find their own adolescent packs to join.&lt;/p&gt;&lt;/h4&gt;&lt;/div&gt;</t>
  </si>
  <si>
    <t>Sea Drake</t>
  </si>
  <si>
    <t>Fort +9, Ref +9, Will +5</t>
  </si>
  <si>
    <t>20 ft., fly 60 ft. (average), swim 60 ft.</t>
  </si>
  <si>
    <t>bite +12 (1d8+6 plus 1d6 electricity),  tail slap +7 (1d8+3)</t>
  </si>
  <si>
    <t>ball lightning breath, capsize</t>
  </si>
  <si>
    <t>Str 23, Dex 15, Con 18, Int 8, Wis 10, Cha 9</t>
  </si>
  <si>
    <t>Improved Initiative, Lightning Reflexes, Power Attack, Skill Focus (Stealth)</t>
  </si>
  <si>
    <t>Fly +10, Intimidate +9, Perception +10, Stealth +11, Swim +24</t>
  </si>
  <si>
    <t>amphibious, speed surge</t>
  </si>
  <si>
    <t xml:space="preserve"> any coastlines</t>
  </si>
  <si>
    <t>Not quite sea serpent or dragon, this vicious beast is covered with shiny blue-green scales. Its arms serve as both wings and flippers.</t>
  </si>
  <si>
    <t>Ball Lightning Breath (Su) A sea drake can, as a standard action, breathe a ball of electricity that strikes one target first, then arcs to other targets like chain lightning. This attack has a range of 100 feet, and deals 6d6 points of electricity damage (DC 17 Reflex half) to the primary target. After it strikes, the ball lightning can arc to a number of secondary targets equal to the sea drake's Hit Dice (usually 7) within 20 feet of the primary target. The secondary bolts each strike one target and deal as much damage as the primary bolt. Once a sea drake has used its ball lightning breath, it cannot do so again for 1d6 rounds. The Reflex save is Constitution-based.  Capsize (Ex) A sea drake can attempt to capsize a boat or ship of its size or smaller by ramming it as a charge attack and making a combat maneuver check. The DC of this check is 25 or the result of the boat captain's Profession (sailor) check, whichever is higher.  Speed Surge (Ex) Three times per day as a swift action, a sea drake may draw on its draconic heritage for a boost of strength and speed to take an additional move action in that round.</t>
  </si>
  <si>
    <t>While obviously the product of draconic inbreeding, the heritage of sea drakes is less clear than that of other drakes. Among the strongest of the drakes, sea drakes still lack the mental acuity of their true dragon forebears, though they remain as brutally cunning as other drakes.  Although amphibious, sea drakes spend the majority of their time in shallow coastal waters.  Sea drakes are up to 14 feet long from their noses to the tips of their powerful tails. They weigh 2,000 pounds.  The most solitary of all drakes, sea drakes prefer to hunt alone. Occasionally, however, they band together in packs to hunt larger prey. Such rampages can be a significant danger to coastal shipping.</t>
  </si>
  <si>
    <t>&lt;link rel="stylesheet"href="PF.css"&gt;&lt;div&gt;&lt;h2&gt;Drake, Sea &lt;/h2&gt;&lt;h3&gt;&lt;i&gt;Not quite sea serpent or dragon, this vicious beast is covered with shiny blue-green scales. Its arms serve as both wings and flippers.&lt;/i&gt;&lt;/h3&gt;&lt;br&gt;&lt;/br&gt;&lt;/div&gt;&lt;div class="heading"&gt;&lt;p class="alignleft"&gt;Sea Drake&lt;/p&gt;&lt;p class="alignright"&gt;CR 6&lt;/p&gt;&lt;div style="clear: both;"&gt;&lt;/div&gt;&lt;/div&gt;&lt;div&gt;&lt;h5&gt;&lt;b&gt;XP &lt;/b&gt;2,400&lt;/h5&gt;&lt;h5&gt;NE Large dragon (aquatic)&lt;/h5&gt;&lt;h5&gt;&lt;b&gt;Init &lt;/b&gt;+6; &lt;b&gt;Senses &lt;/b&gt;darkvision 60 ft., low-light vision, scent;  Perception +10&lt;/h5&gt;&lt;/div&gt;&lt;hr/&gt;&lt;div&gt;&lt;h5&gt;&lt;b&gt;DEFENSE&lt;/b&gt;&lt;/h5&gt;&lt;/div&gt;&lt;hr/&gt;&lt;div&gt;&lt;h5&gt;&lt;b&gt;AC &lt;/b&gt;19, touch 11, flat-footed 17 (+2 Dex, +8 natural, -1 size)&lt;/h5&gt;&lt;h5&gt;&lt;b&gt;hp &lt;/b&gt;73 (7d12+28)&lt;/h5&gt;&lt;h5&gt;&lt;b&gt;Fort &lt;/b&gt;+9, &lt;b&gt;Ref &lt;/b&gt;+9, &lt;b&gt;Will &lt;/b&gt;+5&lt;/h5&gt;&lt;h5&gt;&lt;b&gt;Immune &lt;/b&gt;electricity, paralysis, sleep&lt;/h5&gt;&lt;/div&gt;&lt;hr/&gt;&lt;div&gt;&lt;h5&gt;&lt;b&gt;OFFENSE&lt;/b&gt;&lt;/h5&gt;&lt;/div&gt;&lt;hr/&gt;&lt;div&gt;&lt;h5&gt;&lt;b&gt;Spd &lt;/b&gt;20 ft., fly 60 ft. (average), swim 60 ft.&lt;/h5&gt;&lt;h5&gt;&lt;b&gt;Melee &lt;/b&gt;bite +12 (1d8+6 plus 1d6 electricity),  tail slap +7 (1d8+3)&lt;/h5&gt;&lt;h5&gt;&lt;b&gt;Space &lt;/b&gt;10 ft.; &lt;b&gt;Reach &lt;/b&gt;10 ft.&lt;/h5&gt;&lt;h5&gt;&lt;b&gt;Special Attacks &lt;/b&gt;ball lightning breath, capsize&lt;/h5&gt;&lt;/div&gt;&lt;hr/&gt;&lt;div&gt;&lt;h5&gt;&lt;b&gt;STATISTICS&lt;/b&gt;&lt;/h5&gt;&lt;/div&gt;&lt;hr/&gt;&lt;div&gt;&lt;h5&gt;&lt;b&gt;Str &lt;/b&gt;23, &lt;b&gt;Dex &lt;/b&gt;15, &lt;b&gt;Con &lt;/b&gt;18, &lt;b&gt;Int &lt;/b&gt; 8, &lt;b&gt;Wis &lt;/b&gt;10, &lt;b&gt;Cha &lt;/b&gt;9&lt;/h5&gt;&lt;h5&gt;&lt;b&gt;Base Atk &lt;/b&gt;+7; &lt;b&gt;CMB &lt;/b&gt;+14; &lt;b&gt;CMD &lt;/b&gt;26&lt;/h5&gt;&lt;h5&gt;&lt;b&gt;Feats &lt;/b&gt;Improved Initiative, Lightning Reflexes, Power Attack, Skill Focus (Stealth)&lt;/h5&gt;&lt;h5&gt;&lt;b&gt;Skills &lt;/b&gt;Fly +10, Intimidate +9, Perception +10, Stealth +11, Swim +24&lt;/h5&gt;&lt;h5&gt;&lt;b&gt;Languages &lt;/b&gt;Draconic&lt;/h5&gt;&lt;h5&gt;&lt;b&gt;SQ &lt;/b&gt;amphibious, speed surge&lt;/h5&gt;&lt;/div&gt;&lt;hr/&gt;&lt;div&gt;&lt;h5&gt;&lt;b&gt;ECOLOGY&lt;/b&gt;&lt;/h5&gt;&lt;/div&gt;&lt;hr/&gt;&lt;div&gt;&lt;h5&gt;&lt;b&gt;Environment &lt;/b&gt; any coastlines&lt;/h5&gt;&lt;h5&gt;&lt;b&gt;Organization &lt;/b&gt;solitary, pair, or rampage (3-12)&lt;/h5&gt;&lt;h5&gt;&lt;b&gt;Treasure &lt;/b&gt;standard&lt;/h5&gt;&lt;/div&gt;&lt;hr/&gt;&lt;div&gt;&lt;h5&gt;&lt;b&gt;SPECIAL ABILITIES&lt;/b&gt;&lt;/h5&gt;&lt;/div&gt;&lt;hr/&gt;&lt;div&gt;&lt;h5&gt;&lt;b&gt;Ball Lightning Breath (Su)&lt;/b&gt; A sea drake can, as a standard action, breathe a ball of electricity that strikes one target first, then arcs to other targets like &lt;i&gt;chain&lt;/i&gt; lightning. This attack has a range of 100 feet, and deals 6d6 points of electricity damage (DC 17 Reflex half) to the primary target. After it strikes, the ball lightning can arc to a number of secondary targets equal to the sea drake's Hit Dice (usually 7) within 20 feet of the primary target. The secondary bolts each strike one target and deal as much damage as the primary bolt. Once a sea drake has used its ball lightning breath, it cannot do so again for 1d6 rounds. The Reflex save is Constitution-based.  &lt;/h5&gt;&lt;h5&gt;&lt;b&gt;Capsize (Ex)&lt;/b&gt; A sea drake can attempt to capsize a boat or ship of its size or smaller by ramming it as a charge attack and making a combat maneuver check. The DC of this check is 25 or the result of the boat captain's Profession (sailor) check, whichever is higher.  &lt;/h5&gt;&lt;h5&gt;&lt;b&gt;Speed Surge (Ex)&lt;/b&gt; Three times per day as a swift action, a sea drake may draw on its draconic heritage for a boost of strength and speed to take an additional move action in that round.&lt;/h5&gt;&lt;/div&gt;&lt;br&gt;&lt;/br&gt;&lt;div&gt;&lt;h4&gt;&lt;p&gt;&lt;p&gt;While obviously the product of draconic inbreeding, the heritage of sea drakes is less clear than that of other drakes. Among the strongest of the drakes, sea drakes still lack the mental acuity of their true dragon forebears, though they remain as brutally cunning as other drakes.&lt;/p&gt;&lt;p&gt;Although amphibious, sea drakes spend the majority of their time in shallow coastal waters.&lt;/p&gt;&lt;p&gt;Sea drakes are up to 14 feet long from their noses to the tips of their powerful tails. They weigh 2,000 pounds.&lt;/p&gt;&lt;p&gt;The most solitary of all drakes, sea drakes prefer to hunt alone. Occasionally, however, they band together in packs to hunt larger prey. Such rampages can be a significant danger to coastal shipping.&lt;/p&gt;&lt;/h4&gt;&lt;/div&gt;</t>
  </si>
  <si>
    <t>Draugr</t>
  </si>
  <si>
    <t>darkvision 60 ft., Perception +6</t>
  </si>
  <si>
    <t>(+2 armor, +2 natural)</t>
  </si>
  <si>
    <t>Fort +2, Ref +1, Will +3</t>
  </si>
  <si>
    <t>5/bludgeoning or slashing</t>
  </si>
  <si>
    <t>greataxe +5 (1d12+4/x3 plus nausea) or  slam +5 (1d10+4 plus nausea)</t>
  </si>
  <si>
    <t>Str 17, Dex 10, Con -, Int 8, Wis 10, Cha 13</t>
  </si>
  <si>
    <t>Power Attack, Toughness</t>
  </si>
  <si>
    <t>Climb +9, Perception +6, Stealth +6, Swim +11</t>
  </si>
  <si>
    <t xml:space="preserve"> any coastal</t>
  </si>
  <si>
    <t>solitary or crew (2-8)</t>
  </si>
  <si>
    <t>standard (greataxe, leather armor, other treasure)</t>
  </si>
  <si>
    <t>This barnacle-encrusted walking corpse looks like a zombie, but is dripping with water and gives off a nauseating stench.</t>
  </si>
  <si>
    <t>Nausea (Su) A creature that is damaged by a draugr must make a DC 12 Fortitude save or be nauseated for 1 round. The save DC is Charisma-based.</t>
  </si>
  <si>
    <t>Draugr smell of decay and the sea, and drip water wherever they go. These foul beings are usually created when humanoid creatures are lost at sea in regions haunted by evil spirits or necromantic effects. The corpses of these drowned sailors cling fiercely to unlife, attacking any living creatures that intrude upon them. Their attacks smear rancid flesh, rotting seaweed, and swaths of vermin on whatever they hit.  In the case of draugr who manifest when an entire ship sinks, these undead usually stay with the wreck of their ship. Some draugr may be found under the control of aquatic necromancers, while others may wander the seas as undead pirates aboard ghost ships.  DRAUGR CAPTAIN (CR 3)  Draugr captains have malevolent, burning red eyes. They may be more richly dressed than other draugr, though their clothes are always in a similar tattered condition.  A draugr captain is a draugr with the advanced simple template. In addition to this, most draugr captains have additional class levels, usually as barbarians, fighters, or rogues. Draugr captains can also use obscuring mist as a spell-like ability (CL 5th, concentration +8) three times per day, and instead of causing nausea with a successful hit, they bestow 1 negative level on a hit. A draugr captain can even bestow a negative level via a weapon it wields, but if it gains multiple attacks with a weapon, it can only bestow 1 negative level per round in this manner.</t>
  </si>
  <si>
    <t>&lt;link rel="stylesheet"href="PF.css"&gt;&lt;div&gt;&lt;h2&gt;Draugr&lt;/h2&gt;&lt;h3&gt;&lt;i&gt;This barnacle-encrusted walking corpse looks like a zombie, but is dripping with water and gives off a nauseating stench.&lt;/i&gt;&lt;/h3&gt;&lt;br&gt;&lt;/div&gt;&lt;div class="heading"&gt;&lt;p class="alignleft"&gt;Draugr&lt;/p&gt;&lt;p class="alignright"&gt;CR 2&lt;/p&gt;&lt;div style="clear: both;"&gt;&lt;/div&gt;&lt;/div&gt;&lt;div&gt;&lt;h5&gt;&lt;b&gt;XP &lt;/b&gt;600&lt;/h5&gt;&lt;h5&gt;CE Medium undead (water)&lt;/h5&gt;&lt;h5&gt;&lt;b&gt;Init &lt;/b&gt;+0; &lt;b&gt;Senses &lt;/b&gt;darkvision 60 ft., Perception +6&lt;/h5&gt;&lt;/div&gt;&lt;hr/&gt;&lt;div&gt;&lt;h5&gt;&lt;b&gt;DEFENSE&lt;/b&gt;&lt;/h5&gt;&lt;/div&gt;&lt;hr/&gt;&lt;div&gt;&lt;h5&gt;&lt;b&gt;AC &lt;/b&gt;14, touch 10, flat-footed 14 (+2 armor, +2 natural)&lt;/h5&gt;&lt;h5&gt;&lt;b&gt;hp &lt;/b&gt;19 (3d8+6)&lt;/h5&gt;&lt;h5&gt;&lt;b&gt;Fort &lt;/b&gt;+2, &lt;b&gt;Ref &lt;/b&gt;+1, &lt;b&gt;Will &lt;/b&gt;+3&lt;/h5&gt;&lt;h5&gt;&lt;b&gt;DR &lt;/b&gt;5/bludgeoning or slashing; &lt;b&gt;Immune &lt;/b&gt;undead traits; &lt;b&gt;Resist &lt;/b&gt;fire 10&lt;/h5&gt;&lt;/div&gt;&lt;hr/&gt;&lt;div&gt;&lt;h5&gt;&lt;b&gt;OFFENSE&lt;/b&gt;&lt;/h5&gt;&lt;/div&gt;&lt;hr/&gt;&lt;div&gt;&lt;h5&gt;&lt;b&gt;Spd &lt;/b&gt;30 ft., swim 30 ft.&lt;/h5&gt;&lt;h5&gt;&lt;b&gt;Melee &lt;/b&gt;greataxe +5 (1d12+4/x3 plus nausea) or &lt;/br&gt; slam +5 (1d10+4 plus nausea)&lt;/h5&gt;&lt;h5&gt;&lt;b&gt;Space &lt;/b&gt;5 ft.; &lt;b&gt;Reach &lt;/b&gt;5 ft.&lt;/h5&gt;&lt;/div&gt;&lt;hr/&gt;&lt;div&gt;&lt;h5&gt;&lt;b&gt;STATISTICS&lt;/b&gt;&lt;/h5&gt;&lt;/div&gt;&lt;hr/&gt;&lt;div&gt;&lt;h5&gt;&lt;b&gt;Str &lt;/b&gt;17, &lt;b&gt;Dex &lt;/b&gt;10, &lt;b&gt;Con &lt;/b&gt;-, &lt;b&gt;Int &lt;/b&gt; 8, &lt;b&gt;Wis &lt;/b&gt;10, &lt;b&gt;Cha &lt;/b&gt;13&lt;/h5&gt;&lt;h5&gt;&lt;b&gt;Base Atk &lt;/b&gt;+2; &lt;b&gt;CMB &lt;/b&gt;+5; &lt;b&gt;CMD &lt;/b&gt;15&lt;/h5&gt;&lt;h5&gt;&lt;b&gt;Feats &lt;/b&gt;Power Attack, Toughness&lt;/h5&gt;&lt;h5&gt;&lt;b&gt;Skills &lt;/b&gt;Climb +9, Perception +6, Stealth +6, Swim +11&lt;/h5&gt;&lt;h5&gt;&lt;b&gt;Languages &lt;/b&gt;Common (cannot speak)&lt;/h5&gt;&lt;/div&gt;&lt;hr/&gt;&lt;div&gt;&lt;h5&gt;&lt;b&gt;ECOLOGY&lt;/b&gt;&lt;/h5&gt;&lt;/div&gt;&lt;hr/&gt;&lt;div&gt;&lt;h5&gt;&lt;b&gt;Environment &lt;/b&gt; any coastal&lt;/h5&gt;&lt;h5&gt;&lt;b&gt;Organization &lt;/b&gt;solitary or crew (2-8)&lt;/h5&gt;&lt;h5&gt;&lt;b&gt;Treasure &lt;/b&gt;standard (greataxe, leather armor, other treasure)&lt;/h5&gt;&lt;/div&gt;&lt;hr/&gt;&lt;div&gt;&lt;h5&gt;&lt;b&gt;SPECIAL ABILITIES&lt;/b&gt;&lt;/h5&gt;&lt;/div&gt;&lt;hr/&gt;&lt;div&gt;&lt;/h5&gt;&lt;h5&gt;&lt;b&gt;Nausea (Su)&lt;/b&gt; A creature that is damaged by a draugr must make a DC 12 Fortitude save or be nauseated for 1 round. The save DC is Charisma-based.&lt;/h5&gt;&lt;/div&gt;&lt;br&gt;&lt;div&gt;&lt;h4&gt;&lt;p&gt;&lt;p&gt;Draugr smell of decay and the sea, and drip water wherever they go. These foul beings are usually created when humanoid creatures are lost at sea in regions haunted by evil spirits or necromantic effects. The corpses of these drowned sailors cling fiercely to unlife, attacking any living creatures that intrude upon them. Their attacks smear rancid flesh, rotting seaweed, and swaths of vermin on whatever they hit.  In the case of draugr who manifest when an entire ship sinks, these undead usually stay with the wreck of their ship. Some draugr may be found under the control of aquatic necromancers, while others may wander the seas as undead pirates aboard ghost ships.  &lt;br&gt;&lt;b&gt;DRAUGR CAPTAIN (CR 3)&lt;/b&gt;&lt;br&gt;  Draugr captains have malevolent, burning red eyes. They may be more richly dressed than other draugr, though their clothes are always in a similar tattered condition.  A draugr captain is a draugr with the advanced simple template. In addition to this, most draugr captains have additional class levels, usually as barbarians, fighters, or rogues. Draugr captains can also use &lt;i&gt;obscuring mist&lt;/i&gt; as a spell-like ability (CL 5th, concentration +8) three times per day, and instead of causing nausea with a successful hit, they bestow 1 negative level on a hit. A draugr captain can even bestow a negative level via a weapon it wields, but if it gains multiple attacks with a weapon, it can only bestow 1 negative level per round in this manner.&lt;/p&gt;&lt;/h4&gt;&lt;/div&gt;</t>
  </si>
  <si>
    <t>Dullahan</t>
  </si>
  <si>
    <t>blindsight 60 ft.; Perception +16</t>
  </si>
  <si>
    <t>frightful presence (30 ft., DC 19)</t>
  </si>
  <si>
    <t>21, touch 11, flat-footed 20</t>
  </si>
  <si>
    <t>(+10 armor, +1 Dex)</t>
  </si>
  <si>
    <t>Fort +7, Ref +5, Will +12</t>
  </si>
  <si>
    <t>+1 keen longsword +14/+9 (1d8+6/17-20 plus 1d6 cold)</t>
  </si>
  <si>
    <t>chilling blade, death's calling, summon mount</t>
  </si>
  <si>
    <t>Str 20, Dex 14, Con -, Int 14, Wis 16, Cha 18</t>
  </si>
  <si>
    <t>Iron Will, Mounted Combat, Ride-By Attack, Trample, Weapon Focus (longsword)</t>
  </si>
  <si>
    <t>Handle Animal +14, Intimidate +17, Perception +16, Ride +7, Spellcraft +15, Stealth +10</t>
  </si>
  <si>
    <t>double (+1 full plate, +1 longsword, other treasure)</t>
  </si>
  <si>
    <t>Clad in ragged black robes and tarnished armor, this grim, headless rider is surrounded by an aura of menace.</t>
  </si>
  <si>
    <t>Chilling Blade (Su) A dullahan is proficient with all simple and martial slashing weapons. When it wields a slashing weapon, the blade inflicts +1d6 cold damage and gains the keen weapon property.  Death's Calling (Su) Once per day as a standard action, a dullahan may place death's calling on a target within 60 feet (DC 22 Fortitude negates). If the dullahan knows and speaks the target's name, the target takes a -2 penalty on the save. If the victim fails the save, he becomes staggered for 1d6 rounds. For the next 24 hours (or until the dullahan is slain), all critical hits against the victim automatically confirm.  Finally, the victim automatically fails all Constitution checks to stabilize while dying. This is a mind-affecting curse effect.  The save DC is Charisma-based.  Summon Mount (Su) As a standard action, a dullahan can summon a war-trained heavy horse with the fiendish creature simple template. This horse remains until it is slain or the dullahan dismisses it. He can only have one such horse in his service at a time.</t>
  </si>
  <si>
    <t>Terrifying reapers of souls, dullahans are created by powerful fiends from the souls of particularly cruel generals, watch-captains, or other military commanders.  Sent back from the pits of Hell to sow terror and harvest new souls, dullahans return to the towns or villages they lived in as mortals. While their favored victims are evil men and women (or their living descendants) whose souls are destined for Hell, the dullahans have no qualms about adding innocents to their lists of victims.  Legends tell of powerful dullahans who can summon not just a single fiendish mount, but an entire carriage pulled by six powerful ebony horses. Known as a "Coach of the Silent," these powerful undead are CR 14 with 20 Hit Dice, the advanced creature simple template, and the ability to cast trap the soul on those who fail to resist their death's calling. These souls take seats in the coach, where they languish forever-or at least until the dullahan himself is slain.</t>
  </si>
  <si>
    <t>&lt;link rel="stylesheet"href="PF.css"&gt;&lt;div&gt;&lt;h2&gt;Dullahan&lt;/h2&gt;&lt;h3&gt;&lt;i&gt;Clad in ragged black robes and tarnished armor, this grim, headless rider is surrounded by an aura of menace.&lt;/i&gt;&lt;/h3&gt;&lt;br&gt;&lt;/br&gt;&lt;/div&gt;&lt;div class="heading"&gt;&lt;p class="alignleft"&gt;Dullahan&lt;/p&gt;&lt;p class="alignright"&gt;CR 7&lt;/p&gt;&lt;div style="clear: both;"&gt;&lt;/div&gt;&lt;/div&gt;&lt;div&gt;&lt;h5&gt;&lt;b&gt;XP &lt;/b&gt;3,200&lt;/h5&gt;&lt;h5&gt;LE Medium undead &lt;/h5&gt;&lt;h5&gt;&lt;b&gt;Init &lt;/b&gt;+2; &lt;b&gt;Senses &lt;/b&gt;blindsight 60 ft.; Perception +16&lt;/h5&gt;&lt;h5&gt;&lt;b&gt;Aura &lt;/b&gt;frightful presence (30 ft., DC 19)&lt;/h5&gt;&lt;/div&gt;&lt;hr/&gt;&lt;div&gt;&lt;h5&gt;&lt;b&gt;DEFENSE&lt;/b&gt;&lt;/h5&gt;&lt;/div&gt;&lt;hr/&gt;&lt;div&gt;&lt;h5&gt;&lt;b&gt;AC &lt;/b&gt;21, touch 11, flat-footed 20 (+10 armor, +1 Dex)&lt;/h5&gt;&lt;h5&gt;&lt;b&gt;hp &lt;/b&gt;85 (10d8+40); fast healing 5&lt;/h5&gt;&lt;h5&gt;&lt;b&gt;Fort &lt;/b&gt;+7, &lt;b&gt;Ref &lt;/b&gt;+5, &lt;b&gt;Will &lt;/b&gt;+12&lt;/h5&gt;&lt;h5&gt;&lt;b&gt;Defensive Abilities &lt;/b&gt;channel resistance +4; &lt;b&gt;Immune &lt;/b&gt;undead traits; &lt;b&gt;SR &lt;/b&gt;18&lt;/h5&gt;&lt;/div&gt;&lt;hr/&gt;&lt;div&gt;&lt;h5&gt;&lt;b&gt;OFFENSE&lt;/b&gt;&lt;/h5&gt;&lt;/div&gt;&lt;hr/&gt;&lt;div&gt;&lt;h5&gt;&lt;b&gt;Spd &lt;/b&gt;30 ft. (20 ft. in armor)&lt;/h5&gt;&lt;h5&gt;&lt;b&gt;Melee &lt;/b&gt;&lt;i&gt;&lt;i&gt;+1 &lt;i&gt;keen&lt;/i&gt; longsword&lt;/i&gt;&lt;/i&gt; +14/+9 (1d8+6/17-20 plus 1d6 cold)&lt;/h5&gt;&lt;h5&gt;&lt;b&gt;Space &lt;/b&gt;5 ft.; &lt;b&gt;Reach &lt;/b&gt;5 ft.&lt;/h5&gt;&lt;h5&gt;&lt;b&gt;Special Attacks &lt;/b&gt;chilling blade, death's calling, summon mount&lt;/h5&gt;&lt;/div&gt;&lt;hr/&gt;&lt;div&gt;&lt;h5&gt;&lt;b&gt;STATISTICS&lt;/b&gt;&lt;/h5&gt;&lt;/div&gt;&lt;hr/&gt;&lt;div&gt;&lt;h5&gt;&lt;b&gt;Str &lt;/b&gt;20, &lt;b&gt;Dex &lt;/b&gt;14, &lt;b&gt;Con &lt;/b&gt;-, &lt;b&gt;Int &lt;/b&gt; 14, &lt;b&gt;Wis &lt;/b&gt;16, &lt;b&gt;Cha &lt;/b&gt;18&lt;/h5&gt;&lt;h5&gt;&lt;b&gt;Base Atk &lt;/b&gt;+7; &lt;b&gt;CMB &lt;/b&gt;+12; &lt;b&gt;CMD &lt;/b&gt;24&lt;/h5&gt;&lt;h5&gt;&lt;b&gt;Feats &lt;/b&gt;Iron Will, Mounted Combat, Ride-By Attack, Trample, Weapon Focus (longsword)&lt;/h5&gt;&lt;h5&gt;&lt;b&gt;Skills &lt;/b&gt;Handle Animal +14, Intimidate +17, Perception +16, Ride +7, Spellcraft +15, Stealth +10&lt;/h5&gt;&lt;h5&gt;&lt;b&gt;Languages &lt;/b&gt;Common, Sylvan&lt;/h5&gt;&lt;/div&gt;&lt;hr/&gt;&lt;div&gt;&lt;h5&gt;&lt;b&gt;ECOLOGY&lt;/b&gt;&lt;/h5&gt;&lt;/div&gt;&lt;hr/&gt;&lt;div&gt;&lt;h5&gt;&lt;b&gt;Environment &lt;/b&gt; any&lt;/h5&gt;&lt;h5&gt;&lt;b&gt;Organization &lt;/b&gt;solitary&lt;/h5&gt;&lt;h5&gt;&lt;b&gt;Treasure &lt;/b&gt;double (&lt;i&gt;+1 full plate&lt;/i&gt;, &lt;i&gt;+1 longsword&lt;/i&gt;, other treasure)&lt;/h5&gt;&lt;/div&gt;&lt;hr/&gt;&lt;div&gt;&lt;h5&gt;&lt;b&gt;SPECIAL ABILITIES&lt;/b&gt;&lt;/h5&gt;&lt;/div&gt;&lt;hr/&gt;&lt;div&gt;&lt;h5&gt;&lt;b&gt;Chilling Blade (Su)&lt;/b&gt; A dullahan is proficient with all simple and martial slashing weapons. When it wields a slashing weapon, the blade inflicts +1d6 cold damage and gains the &lt;i&gt;keen&lt;/i&gt; weapon property.  &lt;/h5&gt;&lt;h5&gt;&lt;b&gt;Death's Calling (Su)&lt;/b&gt; Once per day as a standard action, a dullahan may place death's calling on a target within 60 feet (DC 22 Fortitude negates). If the dullahan knows and speaks the target's name, the target takes a -2 penalty on the save. If the victim fails the save, he becomes staggered for 1d6 rounds. For the next 24 hours (or until the dullahan is slain), all critical hits against the victim automatically confirm.  Finally, the victim automatically fails all Constitution checks to stabilize while dying. This is a mind-affecting curse effect.  The save DC is Charisma-based.  &lt;/h5&gt;&lt;h5&gt;&lt;b&gt;Summon Mount (Su)&lt;/b&gt; As a standard action, a dullahan can summon a war-trained heavy horse with the fiendish creature simple template. This horse remains until it is slain or the dullahan dismisses it. He can only have one such horse in his service at a time.&lt;/h5&gt;&lt;/div&gt;&lt;br&gt;&lt;/br&gt;&lt;div&gt;&lt;h4&gt;&lt;p&gt;&lt;p&gt;Terrifying reapers of souls, dullahans are created by powerful fiends from the souls of particularly cruel generals, watch-captains, or other military commanders.&lt;/p&gt;&lt;p&gt;Sent back from the pits of Hell to sow terror and harvest new souls, dullahans return to the towns or villages they lived in as mortals. While their favored victims are evil men and women (or their living descendants) whose souls are destined for Hell, the dullahans have no qualms about adding innocents to their lists of victims.&lt;/p&gt;&lt;p&gt;Legends tell of powerful dullahans who can summon not just a single fiendish mount, but an entire carriage pulled by six powerful ebony horses. Known as a "Coach of the Silent," these powerful undead are CR 14 with 20 Hit Dice, the advanced creature simple template, and the ability to cast &lt;i&gt;trap the soul&lt;/i&gt; on those who fail to resist their death's calling. These souls take seats in the coach, where they languish forever-or at least until the dullahan himself is slain.&lt;/p&gt;&lt;/h4&gt;&lt;/div&gt;</t>
  </si>
  <si>
    <t>Dust Digger</t>
  </si>
  <si>
    <t>darkvision 60 ft., tremorsense 60 ft.; Perception +5</t>
  </si>
  <si>
    <t>10 ft., burrow 20 ft.</t>
  </si>
  <si>
    <t>bite +5 (1d8+3 plus grab), 5 tentacles +3 (1d4+1 plus grab)</t>
  </si>
  <si>
    <t>sinkhole, swallow whole (2d8+4 bludgeoning, AC 13, 4 hp)</t>
  </si>
  <si>
    <t>Str 17, Dex 11, Con 18, Int 2, Wis 11, Cha 10</t>
  </si>
  <si>
    <t>Improved Initiative, Multiattack, Skill Focus (Stealth)</t>
  </si>
  <si>
    <t>Perception +5, Stealth +5 (+13 in ambush)</t>
  </si>
  <si>
    <t>+8 Stealth in ambush</t>
  </si>
  <si>
    <t>solitary, pair, or colony (3-10)</t>
  </si>
  <si>
    <t>A tremendous starfish-like creature emerges from the sand, its five long arms surrounding a circular toothy maw.</t>
  </si>
  <si>
    <t>Sinkhole (Ex) A dust digger can burrow into sand, loose soil, or dirt to lie in ambush just under the surface. When it feels (via tremorsense) prey walk into a square it threatens, it can deflate its body as an immediate action, causing the sand and other loose soil above to shift and slide. All creatures who were standing in the dust digger's reach must make a DC 15 Reflex save or become entangled as long as they remain in the dust digger's reach. All creatures who were standing at least partially in the dust digger's actual space must make a DC 15 Reflex save or become entangled and fall prone-if such a creature makes this save, it immediately moves to the closest adjacent unoccupied square. If this results in more than a 5-foot move, the creature moves that distance and then falls prone. The save DC is Strength-based.</t>
  </si>
  <si>
    <t>Dust diggers most resemble mammoth starfish, with thick sandy-colored exoskeletons covered with rough, burr-like spines. Its five arms are long and thin, and covered with hundreds of barbed, tubular cilia that the creature uses to move as well at grab and grapple prey. At the fleshy center of the creature's body gapes a circular maw lined with large sharp teeth.  As ambush predators, dust diggers spend the majority of their lives buried beneath the sand, waiting patiently for prey to stumble over their ambush site.  Dust diggers are asexual. They reproduce by budding, splitting off young three to four times over the course of their 10-year lives-smaller versions of themselves that must immediately move away from the parent to avoid being snatched up and eaten. Dust digger young are just over 4 feet across, and can move relatively quickly through sand (their burrow speed is 40 feet). Usually, a young dust digger travels at least a mile from its parent before it settles down to create its first ambush-the amount of life in the region it has chosen as its new lair often determines whether the new dust digger thrives or starves to death, for once it digs its first ambush, it rarely moves more than a few hundred feet away over the course of its life.</t>
  </si>
  <si>
    <t>&lt;link rel="stylesheet"href="PF.css"&gt;&lt;div&gt;&lt;h2&gt;Dust Digger&lt;/h2&gt;&lt;h3&gt;&lt;i&gt;A tremendous starfish-like creature emerges from the sand, its five long arms surrounding a circular toothy maw.&lt;/i&gt;&lt;/h3&gt;&lt;br&gt;&lt;/div&gt;&lt;div class="heading"&gt;&lt;p class="alignleft"&gt;Dust Digger&lt;/p&gt;&lt;p class="alignright"&gt;CR 4&lt;/p&gt;&lt;div style="clear: both;"&gt;&lt;/div&gt;&lt;/div&gt;&lt;div&gt;&lt;h5&gt;&lt;b&gt;XP &lt;/b&gt;1,200&lt;/h5&gt;&lt;h5&gt;N Large aberration &lt;/h5&gt;&lt;h5&gt;&lt;b&gt;Init &lt;/b&gt;+4; &lt;b&gt;Senses &lt;/b&gt;darkvision 60 ft., tremorsense 60 ft.; Perception +5&lt;/h5&gt;&lt;/div&gt;&lt;hr/&gt;&lt;div&gt;&lt;h5&gt;&lt;b&gt;DEFENSE&lt;/b&gt;&lt;/h5&gt;&lt;/div&gt;&lt;hr/&gt;&lt;div&gt;&lt;h5&gt;&lt;b&gt;AC &lt;/b&gt;16, touch 9, flat-footed 16 (+7 natural, -1 size)&lt;/h5&gt;&lt;h5&gt;&lt;b&gt;hp &lt;/b&gt;42 (5d8+20)&lt;/h5&gt;&lt;h5&gt;&lt;b&gt;Fort &lt;/b&gt;+5, &lt;b&gt;Ref &lt;/b&gt;+1, &lt;b&gt;Will &lt;/b&gt;+4&lt;/h5&gt;&lt;/div&gt;&lt;hr/&gt;&lt;div&gt;&lt;h5&gt;&lt;b&gt;OFFENSE&lt;/b&gt;&lt;/h5&gt;&lt;/div&gt;&lt;hr/&gt;&lt;div&gt;&lt;h5&gt;&lt;b&gt;Spd &lt;/b&gt;10 ft., burrow 20 ft.&lt;/h5&gt;&lt;h5&gt;&lt;b&gt;Melee &lt;/b&gt;bite +5 (1d8+3 plus grab), 5 tentacles +3 (1d4+1 plus grab)&lt;/h5&gt;&lt;h5&gt;&lt;b&gt;Space &lt;/b&gt;10 ft.; &lt;b&gt;Reach &lt;/b&gt;10 ft.&lt;/h5&gt;&lt;h5&gt;&lt;b&gt;Special Attacks &lt;/b&gt;sinkhole, swallow whole (2d8+4 bludgeoning, AC 13, 4 hp)&lt;/h5&gt;&lt;/div&gt;&lt;hr/&gt;&lt;div&gt;&lt;h5&gt;&lt;b&gt;STATISTICS&lt;/b&gt;&lt;/h5&gt;&lt;/div&gt;&lt;hr/&gt;&lt;div&gt;&lt;h5&gt;&lt;b&gt;Str &lt;/b&gt;17, &lt;b&gt;Dex &lt;/b&gt;11, &lt;b&gt;Con &lt;/b&gt;18, &lt;b&gt;Int &lt;/b&gt; 2, &lt;b&gt;Wis &lt;/b&gt;11, &lt;b&gt;Cha &lt;/b&gt;10&lt;/h5&gt;&lt;h5&gt;&lt;b&gt;Base Atk &lt;/b&gt;+3; &lt;b&gt;CMB &lt;/b&gt;+7; &lt;b&gt;CMD &lt;/b&gt;17&lt;/h5&gt;&lt;h5&gt;&lt;b&gt;Feats &lt;/b&gt;Improved Initiative, Multiattack, Skill Focus (Stealth)&lt;/h5&gt;&lt;h5&gt;&lt;b&gt;Skills &lt;/b&gt;Perception +5, Stealth +5 (+13 in ambush); &lt;b&gt;Racial Modifiers &lt;/b&gt;+8 Stealth in ambush&lt;/h5&gt;&lt;/div&gt;&lt;hr/&gt;&lt;div&gt;&lt;h5&gt;&lt;b&gt;ECOLOGY&lt;/b&gt;&lt;/h5&gt;&lt;/div&gt;&lt;hr/&gt;&lt;div&gt;&lt;h5&gt;&lt;b&gt;Environment &lt;/b&gt; warm deserts&lt;/h5&gt;&lt;h5&gt;&lt;b&gt;Organization &lt;/b&gt;solitary, pair, or colony (3-10)&lt;/h5&gt;&lt;h5&gt;&lt;b&gt;Treasure &lt;/b&gt;none&lt;/h5&gt;&lt;/div&gt;&lt;hr/&gt;&lt;div&gt;&lt;h5&gt;&lt;b&gt;SPECIAL ABILITIES&lt;/b&gt;&lt;/h5&gt;&lt;/div&gt;&lt;hr/&gt;&lt;div&gt;&lt;/h5&gt;&lt;h5&gt;&lt;b&gt;Sinkhole (Ex)&lt;/b&gt; A dust digger can burrow into sand, loose soil, or dirt to lie in ambush just under the surface. When it feels (via tremorsense) prey walk into a square it threatens, it can deflate its body as an immediate action, causing the sand and other loose soil above to shift and slide. All creatures who were standing in the dust digger's reach must make a DC 15 Reflex save or become entangled as long as they remain in the dust digger's reach. All creatures who were standing at least partially in the dust digger's actual space must make a DC 15 Reflex save or become entangled and fall prone-if such a creature makes this save, it immediately moves to the closest adjacent unoccupied square. If this results in more than a 5-foot move, the creature moves that distance and then falls prone. The save DC is Strength-based.&lt;/h5&gt;&lt;/div&gt;&lt;br&gt;&lt;div&gt;&lt;h4&gt;&lt;p&gt;&lt;p&gt;Dust diggers most resemble mammoth starfish, with thick sandy-colored exoskeletons covered with rough, burr-like spines. Its five arms are long and thin, and covered with hundreds of barbed, tubular cilia that the creature uses to move as well at grab and grapple prey. At the fleshy center of the creature's body gapes a circular maw lined with large sharp teeth.  As ambush predators, dust diggers spend the majority of their lives buried beneath the sand, waiting patiently for prey to stumble over their ambush site.  Dust diggers are asexual. They reproduce by budding, splitting off young three to four times over the course of their 10-year lives-smaller versions of themselves that must immediately move away from the parent to avoid being snatched up and eaten. Dust digger young are just over 4 feet across, and can move relatively quickly through sand (their burrow speed is 40 feet). Usually, a young dust digger travels at least a mile from its parent before it settles down to create its first ambush-the amount of life in the region it has chosen as its new lair often determines whether the new dust digger thrives or starves to death, for once it digs its first ambush, it rarely moves more than a few hundred feet away over the course of its life.&lt;/p&gt;&lt;/h4&gt;&lt;/div&gt;</t>
  </si>
  <si>
    <t>D'ziriak</t>
  </si>
  <si>
    <t>darkvision 120 ft., low-light vision; Perception +9</t>
  </si>
  <si>
    <t>Fort +2, Ref +6, Will +6</t>
  </si>
  <si>
    <t>2 claws +6 (1d6+1 plus grab)</t>
  </si>
  <si>
    <t>dazzling burst</t>
  </si>
  <si>
    <t>Spell-Like Abilities (CL 3rd; concentration +6)  1/day-plane shift (self only, to Plane of Shadow only)</t>
  </si>
  <si>
    <t>Str 13, Dex 15, Con 12, Int 13, Wis 14,  Cha 16</t>
  </si>
  <si>
    <t>Combat Reflexes, Weapon Focus (claw)</t>
  </si>
  <si>
    <t>Climb +8, Knowledge (arcana) +8, Knowledge (planes) +8, Perception +9, Sense Motive +9, Stealth +9, Survival +7, Use Magic Device +8</t>
  </si>
  <si>
    <t>D'ziriak; telepathy 100 ft.</t>
  </si>
  <si>
    <t>glow</t>
  </si>
  <si>
    <t xml:space="preserve"> any land (Plane of Shadow)</t>
  </si>
  <si>
    <t>solitary, pair, swarm (3-20), or hive (21-100)</t>
  </si>
  <si>
    <t>This four-armed creature looks like a cross between a human and a black and ochre termite. Its body and arms display glowing runes.</t>
  </si>
  <si>
    <t>Dazzling Burst (Su) Once per day, a d'ziriak can cause its body to flare with intense, colorful light as a swift action. Non-d'ziriaks within a 20-foot radius must make a DC 13 Fortitude save or be dazzled for 1 minute. After using this ability, the d'ziriak's brilliant glow is extinguished for 24 hours. This ability is a light effect, and creatures that cannot see are immune to it. The save DC is Constitution-based.  Glow (Ex) The colorful runes that decorate a d'ziriak's body create dim light in a 20- foot radius from its body.</t>
  </si>
  <si>
    <t>Natives of the Plane of Shadow, d'ziriaks are a mysterious race of human-sized insectoids. From their partially buried hive cities rise spires and steeples adorned with alchemical fire and illusory flame, dim beacons of sanctuary in the foreboding twilight. The d'ziriaks remain staunchly neutral in most affairs, and are typically happy to converse with travelers via their eerie telepathy (their own language of buzzes and chitters is an obscure one known by few outside their race), but their unknown, obscure goals lead most others to regard this race with caution.  The average d'ziriak is 7 feet tall and has four arms, two legs, a termite-like abdomen, and a mandibled visage somewhere between that of insect and human. Two of its arms are large and possess sharp claws, while the other two are relatively small and used for fine manipulations, not combat.  Strangely for a race native to the realm of shadows, the d'ziriaks have a colorful collection of runic shapes, almost like glowing tattoos, upon their chitinous flesh. These runes help to denote what role in d'ziriak society each of these beings serves.</t>
  </si>
  <si>
    <t>&lt;link rel="stylesheet"href="PF.css"&gt;&lt;div&gt;&lt;h2&gt;D'ziriak&lt;/h2&gt;&lt;h3&gt;&lt;i&gt;&lt;i&gt;This four-armed creature looks like a cross between a human and a black and ochre termite. Its body and arms display glowing runes.&lt;/i&gt;&lt;/i&gt;&lt;/h3&gt;&lt;br&gt;&lt;/br&gt;&lt;/div&gt;&lt;div class="heading"&gt;&lt;p class="alignleft"&gt;D'ziriak&lt;/p&gt;&lt;p class="alignright"&gt;CR 3&lt;/p&gt;&lt;div style="clear: both;"&gt;&lt;/div&gt;&lt;/div&gt;&lt;div&gt;&lt;h5&gt;&lt;b&gt;XP &lt;/b&gt;800&lt;/h5&gt;&lt;h5&gt;N Medium outsider (extraplanar)&lt;/h5&gt;&lt;h5&gt;&lt;b&gt;Init &lt;/b&gt;+2; &lt;b&gt;Senses &lt;/b&gt;darkvision 120 ft., low-light vision; Perception +9&lt;/h5&gt;&lt;/div&gt;&lt;hr/&gt;&lt;div&gt;&lt;h5&gt;&lt;b&gt;DEFENSE&lt;/b&gt;&lt;/h5&gt;&lt;/div&gt;&lt;hr/&gt;&lt;div&gt;&lt;h5&gt;&lt;b&gt;AC &lt;/b&gt;16, touch 12, flat-footed 14 (+2 Dex, +4 natural)&lt;/h5&gt;&lt;h5&gt;&lt;b&gt;hp &lt;/b&gt;26 (4d10+4)&lt;/h5&gt;&lt;h5&gt;&lt;b&gt;Fort &lt;/b&gt;+2, &lt;b&gt;Ref &lt;/b&gt;+6, &lt;b&gt;Will &lt;/b&gt;+6&lt;/h5&gt;&lt;/div&gt;&lt;hr/&gt;&lt;div&gt;&lt;h5&gt;&lt;b&gt;OFFENSE&lt;/b&gt;&lt;/h5&gt;&lt;/div&gt;&lt;hr/&gt;&lt;div&gt;&lt;h5&gt;&lt;b&gt;Spd &lt;/b&gt;30 ft.&lt;/h5&gt;&lt;h5&gt;&lt;b&gt;Melee &lt;/b&gt;2 claws +6 (1d6+1 plus grab)&lt;/h5&gt;&lt;h5&gt;&lt;b&gt;Space &lt;/b&gt;5 ft.; &lt;b&gt;Reach &lt;/b&gt;5 ft.&lt;/h5&gt;&lt;h5&gt;&lt;b&gt;Special Attacks &lt;/b&gt;dazzling burst&lt;/h5&gt;&lt;h5&gt;&lt;b&gt;Spell-Like Abilities&lt;/b&gt; (CL 3rd; concentration +6)&lt;/br&gt;1/day&amp;mdash;&lt;i&gt;plane shift&lt;/i&gt; (self only, to Plane of Shadow only)&lt;/h5&gt;&lt;/h5&gt;&lt;/div&gt;&lt;hr/&gt;&lt;div&gt;&lt;h5&gt;&lt;b&gt;STATISTICS&lt;/b&gt;&lt;/h5&gt;&lt;/div&gt;&lt;hr/&gt;&lt;div&gt;&lt;h5&gt;&lt;b&gt;Str &lt;/b&gt;13, &lt;b&gt;Dex &lt;/b&gt;15, &lt;b&gt;Con &lt;/b&gt;12, &lt;b&gt;Int &lt;/b&gt; 13, &lt;b&gt;Wis &lt;/b&gt;14,  &lt;b&gt;Cha &lt;/b&gt;16&lt;/h5&gt;&lt;h5&gt;&lt;b&gt;Base Atk &lt;/b&gt;+4; &lt;b&gt;CMB &lt;/b&gt;+5 (+9 grapple); &lt;b&gt;CMD &lt;/b&gt;17&lt;/h5&gt;&lt;h5&gt;&lt;b&gt;Feats &lt;/b&gt;Combat Reflexes, Weapon Focus (claw)&lt;/h5&gt;&lt;h5&gt;&lt;b&gt;Skills &lt;/b&gt;Climb +8, Knowledge (arcana) +8, Knowledge (planes) +8, Perception +9, Sense Motive +9, Stealth +9, Survival +7, Use Magic Device +8&lt;/h5&gt;&lt;h5&gt;&lt;b&gt;Languages &lt;/b&gt;D'ziriak; telepathy 100 ft.&lt;/h5&gt;&lt;h5&gt;&lt;b&gt;SQ &lt;/b&gt;glow&lt;/h5&gt;&lt;/div&gt;&lt;hr/&gt;&lt;div&gt;&lt;h5&gt;&lt;b&gt;ECOLOGY&lt;/b&gt;&lt;/h5&gt;&lt;/div&gt;&lt;hr/&gt;&lt;div&gt;&lt;h5&gt;&lt;b&gt;Environment &lt;/b&gt; any land (Plane of Shadow)&lt;/h5&gt;&lt;h5&gt;&lt;b&gt;Organization &lt;/b&gt;solitary, pair, swarm (3-20), or hive (21-100)&lt;/h5&gt;&lt;h5&gt;&lt;b&gt;Treasure &lt;/b&gt;standard&lt;/h5&gt;&lt;/div&gt;&lt;hr/&gt;&lt;div&gt;&lt;h5&gt;&lt;b&gt;SPECIAL ABILITIES&lt;/b&gt;&lt;/h5&gt;&lt;/div&gt;&lt;hr/&gt;&lt;div&gt;&lt;h5&gt;&lt;b&gt;Dazzling Burst (Su)&lt;/b&gt; Once per day, a d'ziriak can cause its body to flare with intense, colorful light as a swift action. Non-d'ziriaks within a 20-foot radius must make a DC 13 Fortitude save or be dazzled for 1 minute. After using this ability, the d'ziriak's brilliant glow is extinguished for 24 hours. This ability is a light effect, and creatures that cannot see are immune to it. The save DC is Constitution-based.  &lt;/h5&gt;&lt;h5&gt;&lt;b&gt;Glow (Ex)&lt;/b&gt; The colorful runes that decorate a d'ziriak's body create dim light in a 20- foot radius from its body.&lt;/h5&gt;&lt;/div&gt;&lt;br&gt;&lt;/br&gt;&lt;div&gt;&lt;h4&gt;&lt;p&gt;&lt;p&gt;Natives of the Plane of Shadow, d'ziriaks are a mysterious race of human-sized insectoids. From their partially buried hive cities rise spires and steeples adorned with alchemical fire and illusory flame, dim beacons of sanctuary in the foreboding twilight. The d'ziriaks remain staunchly neutral in most affairs, and are typically happy to converse with travelers via their eerie telepathy (their own language of buzzes and chitters is an obscure one known by few outside their race), but their unknown, obscure goals lead most others to regard this race with caution.&lt;/p&gt;&lt;p&gt;The average d'ziriak is 7 feet tall and has four arms, two legs, a termite-like abdomen, and a mandibled visage somewhere between that of insect and human. Two of its arms are large and possess sharp claws, while the other two are relatively small and used for fine manipulations, not combat.&lt;/p&gt;&lt;p&gt;Strangely for a race native to the realm of shadows, the d'ziriaks have a colorful collection of runic shapes, almost like glowing tattoos, upon their chitinous flesh. These runes help to denote what role in d'ziriak society each of these beings serves.&lt;/p&gt;&lt;/h4&gt;&lt;/div&gt;</t>
  </si>
  <si>
    <t>Small Ice Elemental</t>
  </si>
  <si>
    <t>(air, cold, elemental, extraplanar, water)</t>
  </si>
  <si>
    <t>darkvision 60 ft., snow vision; Perception +5</t>
  </si>
  <si>
    <t>16, touch 10, flat-footed 16</t>
  </si>
  <si>
    <t>(-1 Dex, +6 natural, +1 size)</t>
  </si>
  <si>
    <t>Fort +4, Ref +2, Will +0</t>
  </si>
  <si>
    <t>cold, elemental traits</t>
  </si>
  <si>
    <t>slam +4 (1d4+1 plus 1d3 cold)</t>
  </si>
  <si>
    <t>numbing cold (DC 12)</t>
  </si>
  <si>
    <t>Str 12, Dex 8, Con 13, Int 4, Wis 11, Cha 11</t>
  </si>
  <si>
    <t>Knowledge (planes) +2, Perception +5, Stealth +8, Swim +9</t>
  </si>
  <si>
    <t>ice glide, icewalking</t>
  </si>
  <si>
    <t xml:space="preserve"> any land or water (Plane of Water)</t>
  </si>
  <si>
    <t>From the waist up, this icy creature's features are humanoid, but below its body is a snake-like, slithering tail.</t>
  </si>
  <si>
    <t>Ice Glide (Su) A burrowing ice elemental can pass through nonmagical ice and snow as easily as a fish swims through water. Its burrowing leaves behind no tunnel or hole, nor does it create any ripple or other sign of its presence. A control water spell cast on an area containing a burrowing ice elemental flings the elemental back 30 feet, stunning the creature for 1 round unless it succeeds on a DC 15 Fortitude save. Icewalking (Ex) This ability works like the spider climb spell, but the surfaces the elemental climbs must be icy. The elemental can move across icy surfaces without penalty and does not need to make Acrobatics checks to run or charge on ice. Numbing Cold (Su) When an ice elemental deals cold damage to a creature, that creature must succeed on a Fortitude save or be staggered for 1 round. The save DC is listed in the elemental's stat block and is Constitution-based. Snow Vision (Ex) An ice elemental can see perfectly well in snowy conditions and does not take any penalties on Perception checks while in snow.</t>
  </si>
  <si>
    <t>Ice elementals are creatures made of animated snow and ice. They form in especially cold parts of the Plane of Water and along its border with the Plane of Air, where giant icebergs careen off of world-high waterfalls into the open sky. Ice elementals vary in their exact appearance.</t>
  </si>
  <si>
    <t>&lt;link rel="stylesheet"href="PF.css"&gt;&lt;div&gt;&lt;h2&gt;Elemental, Ice&lt;/h2&gt;&lt;h3&gt;&lt;i&gt;From the waist up, this icy creature's features are humanoid, but below its body is a snake-like, slithering tail.&lt;/i&gt;&lt;/h3&gt;&lt;br&gt;&lt;/br&gt;&lt;/div&gt;&lt;div class="heading"&gt;&lt;p class="alignleft"&gt;Small Ice Elemental&lt;/p&gt;&lt;p class="alignright"&gt;CR 1&lt;/p&gt;&lt;div style="clear: both;"&gt;&lt;/div&gt;&lt;/div&gt;&lt;div&gt;&lt;h5&gt;&lt;b&gt;XP &lt;/b&gt;400&lt;/h5&gt;&lt;h5&gt;N Small outsider (air, cold, elemental, extraplanar, water)&lt;/h5&gt;&lt;h5&gt;&lt;b&gt;Init &lt;/b&gt;-1; &lt;b&gt;Senses &lt;/b&gt;darkvision 60 ft., snow vision; Perception +5&lt;/h5&gt;&lt;/div&gt;&lt;hr/&gt;&lt;div&gt;&lt;h5&gt;&lt;b&gt;DEFENSE&lt;/b&gt;&lt;/h5&gt;&lt;/div&gt;&lt;hr/&gt;&lt;div&gt;&lt;h5&gt;&lt;b&gt;AC &lt;/b&gt;16, touch 10, flat-footed 16 (-1 Dex, +6 natural, +1 size)&lt;/h5&gt;&lt;h5&gt;&lt;b&gt;hp &lt;/b&gt;13 (2d10+2)&lt;/h5&gt;&lt;h5&gt;&lt;b&gt;Fort &lt;/b&gt;+4, &lt;b&gt;Ref &lt;/b&gt;+2, &lt;b&gt;Will &lt;/b&gt;+0&lt;/h5&gt;&lt;h5&gt;&lt;b&gt;Immune &lt;/b&gt;cold, elemental traits&lt;/h5&gt;&lt;h5&gt;&lt;b&gt;Weaknesses &lt;/b&gt;vulnerable to fire&lt;/h5&gt;&lt;/div&gt;&lt;hr/&gt;&lt;div&gt;&lt;h5&gt;&lt;b&gt;OFFENSE&lt;/b&gt;&lt;/h5&gt;&lt;/div&gt;&lt;hr/&gt;&lt;div&gt;&lt;h5&gt;&lt;b&gt;Spd &lt;/b&gt;20 ft., burrow (ice and snow only) 20 ft., swim 60 ft.&lt;/h5&gt;&lt;h5&gt;&lt;b&gt;Melee &lt;/b&gt;slam +4 (1d4+1 plus 1d3 cold)&lt;/h5&gt;&lt;h5&gt;&lt;b&gt;Space &lt;/b&gt;5 ft.; &lt;b&gt;Reach &lt;/b&gt;5 ft.&lt;/h5&gt;&lt;h5&gt;&lt;b&gt;Special Attacks &lt;/b&gt;numbing cold (DC 12)&lt;/h5&gt;&lt;/div&gt;&lt;hr/&gt;&lt;div&gt;&lt;h5&gt;&lt;b&gt;STATISTICS&lt;/b&gt;&lt;/h5&gt;&lt;/div&gt;&lt;hr/&gt;&lt;div&gt;&lt;h5&gt;&lt;b&gt;Str &lt;/b&gt;12, &lt;b&gt;Dex &lt;/b&gt;8, &lt;b&gt;Con &lt;/b&gt;13, &lt;b&gt;Int &lt;/b&gt; 4, &lt;b&gt;Wis &lt;/b&gt;11, &lt;b&gt;Cha &lt;/b&gt;11&lt;/h5&gt;&lt;h5&gt;&lt;b&gt;Base Atk &lt;/b&gt;+2; &lt;b&gt;CMB &lt;/b&gt;+2; &lt;b&gt;CMD &lt;/b&gt;11 (can't be tripped)&lt;/h5&gt;&lt;h5&gt;&lt;b&gt;Feats &lt;/b&gt;Power Attack&lt;/h5&gt;&lt;h5&gt;&lt;b&gt;Skills &lt;/b&gt;Knowledge (planes) +2, Perception +5, Stealth +8, Swim +9&lt;/h5&gt;&lt;h5&gt;&lt;b&gt;Languages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</si>
  <si>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Medium Ice Elemental</t>
  </si>
  <si>
    <t>darkvision 60 ft., snow vision; Perception +7</t>
  </si>
  <si>
    <t>, +6 natural)</t>
  </si>
  <si>
    <t>Fort +6, Ref +4, Will +1</t>
  </si>
  <si>
    <t>slam +7 (1d6+4 plus 1d4 cold)</t>
  </si>
  <si>
    <t>numbing cold (DC 14)</t>
  </si>
  <si>
    <t>Str 16, Dex 10, Con 15, Int 4, Wis 11, Cha 11</t>
  </si>
  <si>
    <t>Knowledge (planes) +4, Perception +7, Stealth +7, Swim +11</t>
  </si>
  <si>
    <t>&lt;link rel="stylesheet"href="PF.css"&gt;&lt;div&gt;&lt;h2&gt;Elemental, Ice&lt;/h2&gt;&lt;h3&gt;&lt;i&gt;From the waist up, this icy creature's features are humanoid, but below its body is a snake-like, slithering tail.&lt;/i&gt;&lt;/h3&gt;&lt;br&gt;&lt;/br&gt;&lt;/div&gt;&lt;div class="heading"&gt;&lt;p class="alignleft"&gt;Medium Ice Elemental&lt;/p&gt;&lt;p class="alignright"&gt;CR 3&lt;/p&gt;&lt;div style="clear: both;"&gt;&lt;/div&gt;&lt;/div&gt;&lt;div&gt;&lt;h5&gt;&lt;b&gt;XP &lt;/b&gt;800&lt;/h5&gt;&lt;h5&gt;N Medium outsider (air, cold, elemental, extraplanar, water)&lt;/h5&gt;&lt;h5&gt;&lt;b&gt;Init &lt;/b&gt;+0; &lt;b&gt;Senses &lt;/b&gt;darkvision 60 ft., snow vision; Perception +7&lt;/h5&gt;&lt;/div&gt;&lt;hr/&gt;&lt;div&gt;&lt;h5&gt;&lt;b&gt;DEFENSE&lt;/b&gt;&lt;/h5&gt;&lt;/div&gt;&lt;hr/&gt;&lt;div&gt;&lt;h5&gt;&lt;b&gt;AC &lt;/b&gt;16, touch 10, flat-footed 16 (+6 natural)&lt;/h5&gt;&lt;h5&gt;&lt;b&gt;hp &lt;/b&gt;30 (4d10+8)&lt;/h5&gt;&lt;h5&gt;&lt;b&gt;Fort &lt;/b&gt;+6, &lt;b&gt;Ref &lt;/b&gt;+4, &lt;b&gt;Will &lt;/b&gt;+1&lt;/h5&gt;&lt;h5&gt;&lt;b&gt;Immune &lt;/b&gt;cold, elemental traits&lt;/h5&gt;&lt;h5&gt;&lt;b&gt;Weaknesses &lt;/b&gt;vulnerable to fire&lt;/h5&gt;&lt;/div&gt;&lt;hr/&gt;&lt;div&gt;&lt;h5&gt;&lt;b&gt;OFFENSE&lt;/b&gt;&lt;/h5&gt;&lt;/div&gt;&lt;hr/&gt;&lt;div&gt;&lt;h5&gt;&lt;b&gt;Spd &lt;/b&gt;20 ft., burrow (ice and snow only) 20 ft., swim 60 ft.&lt;/h5&gt;&lt;h5&gt;&lt;b&gt;Melee &lt;/b&gt;slam +7 (1d6+4 plus 1d4 cold)&lt;/h5&gt;&lt;h5&gt;&lt;b&gt;Space &lt;/b&gt;5 ft.; &lt;b&gt;Reach &lt;/b&gt;5 ft.&lt;/h5&gt;&lt;h5&gt;&lt;b&gt;Special Attacks &lt;/b&gt;numbing cold (DC 14)&lt;/h5&gt;&lt;/div&gt;&lt;hr/&gt;&lt;div&gt;&lt;h5&gt;&lt;b&gt;STATISTICS&lt;/b&gt;&lt;/h5&gt;&lt;/div&gt;&lt;hr/&gt;&lt;div&gt;&lt;h5&gt;&lt;b&gt;Str &lt;/b&gt;16, &lt;b&gt;Dex &lt;/b&gt;10, &lt;b&gt;Con &lt;/b&gt;15, &lt;b&gt;Int &lt;/b&gt; 4, &lt;b&gt;Wis &lt;/b&gt;11, &lt;b&gt;Cha &lt;/b&gt;11&lt;/h5&gt;&lt;h5&gt;&lt;b&gt;Base Atk &lt;/b&gt;+4; &lt;b&gt;CMB &lt;/b&gt;+7; &lt;b&gt;CMD &lt;/b&gt;17 (can't be tripped)&lt;/h5&gt;&lt;h5&gt;&lt;b&gt;Feats &lt;/b&gt;Cleave, Power Attack&lt;/h5&gt;&lt;h5&gt;&lt;b&gt;Skills &lt;/b&gt;Knowledge (planes) +4, Perception +7, Stealth +7, Swim +11&lt;/h5&gt;&lt;h5&gt;&lt;b&gt;Languages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</si>
  <si>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Large Ice Elemental</t>
  </si>
  <si>
    <t>darkvision 60 ft., snow vision; Perception +11</t>
  </si>
  <si>
    <t>Fort +9, Ref +7, Will +2</t>
  </si>
  <si>
    <t>2 slams +12 (1d8+5 plus 1d6 cold)</t>
  </si>
  <si>
    <t>numbing cold (DC 17)</t>
  </si>
  <si>
    <t>Str 20, Dex 12, Con 17, Int 6, Wis 11, Cha 11</t>
  </si>
  <si>
    <t>Cleave, Great Cleave, Improved Initiative, Power Attack</t>
  </si>
  <si>
    <t>Intimidate +11, Knowledge (planes) +9, Perception +11, Stealth +8, Swim +13</t>
  </si>
  <si>
    <t>&lt;link rel="stylesheet"href="PF.css"&gt;&lt;div&gt;&lt;h2&gt;Elemental, Ice&lt;/h2&gt;&lt;h3&gt;&lt;i&gt;From the waist up, this icy creature's features are humanoid, but below its body is a snake-like, slithering tail.&lt;/i&gt;&lt;/h3&gt;&lt;br&gt;&lt;/br&gt;&lt;/div&gt;&lt;div class="heading"&gt;&lt;p class="alignleft"&gt;Large Ice Elemental&lt;/p&gt;&lt;p class="alignright"&gt;CR 5&lt;/p&gt;&lt;div style="clear: both;"&gt;&lt;/div&gt;&lt;/div&gt;&lt;div&gt;&lt;h5&gt;&lt;b&gt;XP &lt;/b&gt;1,600&lt;/h5&gt;&lt;h5&gt;N Large outsider (air, cold, elemental, extraplanar, water)&lt;/h5&gt;&lt;h5&gt;&lt;b&gt;Init &lt;/b&gt;+5; &lt;b&gt;Senses &lt;/b&gt;darkvision 60 ft., snow vision; Perception +11&lt;/h5&gt;&lt;/div&gt;&lt;hr/&gt;&lt;div&gt;&lt;h5&gt;&lt;b&gt;DEFENSE&lt;/b&gt;&lt;/h5&gt;&lt;/div&gt;&lt;hr/&gt;&lt;div&gt;&lt;h5&gt;&lt;b&gt;AC &lt;/b&gt;17, touch 10, flat-footed 16 (+1 Dex, +7 natural, -1 size)&lt;/h5&gt;&lt;h5&gt;&lt;b&gt;hp &lt;/b&gt;68 (8d10+24)&lt;/h5&gt;&lt;h5&gt;&lt;b&gt;Fort &lt;/b&gt;+9, &lt;b&gt;Ref &lt;/b&gt;+7, &lt;b&gt;Will &lt;/b&gt;+2&lt;/h5&gt;&lt;h5&gt;&lt;b&gt;DR &lt;/b&gt;5/-; &lt;b&gt;Immune &lt;/b&gt;cold, elemental traits&lt;/h5&gt;&lt;h5&gt;&lt;b&gt;Weaknesses &lt;/b&gt;vulnerable to fire&lt;/h5&gt;&lt;/div&gt;&lt;hr/&gt;&lt;div&gt;&lt;h5&gt;&lt;b&gt;OFFENSE&lt;/b&gt;&lt;/h5&gt;&lt;/div&gt;&lt;hr/&gt;&lt;div&gt;&lt;h5&gt;&lt;b&gt;Spd &lt;/b&gt;20 ft., burrow (ice and snow only) 20 ft., swim 60 ft.&lt;/h5&gt;&lt;h5&gt;&lt;b&gt;Melee &lt;/b&gt;2 slams +12 (1d8+5 plus 1d6 cold)&lt;/h5&gt;&lt;h5&gt;&lt;b&gt;Space &lt;/b&gt;10 ft.; &lt;b&gt;Reach &lt;/b&gt;10 ft.&lt;/h5&gt;&lt;h5&gt;&lt;b&gt;Special Attacks &lt;/b&gt;numbing cold (DC 17)&lt;/h5&gt;&lt;/div&gt;&lt;hr/&gt;&lt;div&gt;&lt;h5&gt;&lt;b&gt;STATISTICS&lt;/b&gt;&lt;/h5&gt;&lt;/div&gt;&lt;hr/&gt;&lt;div&gt;&lt;h5&gt;&lt;b&gt;Str &lt;/b&gt;20, &lt;b&gt;Dex &lt;/b&gt;12, &lt;b&gt;Con &lt;/b&gt;17, &lt;b&gt;Int &lt;/b&gt; 6, &lt;b&gt;Wis &lt;/b&gt;11, &lt;b&gt;Cha &lt;/b&gt;11&lt;/h5&gt;&lt;h5&gt;&lt;b&gt;Base Atk &lt;/b&gt;+8; &lt;b&gt;CMB &lt;/b&gt;+14; &lt;b&gt;CMD &lt;/b&gt;25 (can't be tripped)&lt;/h5&gt;&lt;h5&gt;&lt;b&gt;Feats &lt;/b&gt;Cleave, Great Cleave, Improved Initiative, Power Attack&lt;/h5&gt;&lt;h5&gt;&lt;b&gt;Skills &lt;/b&gt;Intimidate +11, Knowledge (planes) +9, Perception +11, Stealth +8, Swim +13&lt;/h5&gt;&lt;h5&gt;&lt;b&gt;Languages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</si>
  <si>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Huge Ice Elemental</t>
  </si>
  <si>
    <t>darkvision 60 ft., snow vision; Perception +13</t>
  </si>
  <si>
    <t>20, touch 12, flat-footed 16</t>
  </si>
  <si>
    <t>(+3 Dex, +1 dodge, +8 natural, -2 size)</t>
  </si>
  <si>
    <t>Fort +11, Ref +10, Will +3</t>
  </si>
  <si>
    <t>2 slams +15 (2d6+7 plus 1d8 cold)</t>
  </si>
  <si>
    <t>numbing cold (DC 19)</t>
  </si>
  <si>
    <t>Str 24, Dex 16, Con 19, Int 6, Wis 11, Cha 11</t>
  </si>
  <si>
    <t>Cleave, Dodge, Great Cleave, Improved Initiative, Power Attack</t>
  </si>
  <si>
    <t>Intimidate +13, Knowledge (planes) +11, Perception +13, Stealth +8, Swim +15</t>
  </si>
  <si>
    <t>&lt;link rel="stylesheet"href="PF.css"&gt;&lt;div&gt;&lt;h2&gt;Elemental, Ice&lt;/h2&gt;&lt;h3&gt;&lt;i&gt;From the waist up, this icy creature's features are humanoid, but below its body is a snake-like, slithering tail.&lt;/i&gt;&lt;/h3&gt;&lt;br&gt;&lt;/br&gt;&lt;/div&gt;&lt;div class="heading"&gt;&lt;p class="alignleft"&gt;Huge Ice Elemental&lt;/p&gt;&lt;p class="alignright"&gt;CR 7&lt;/p&gt;&lt;div style="clear: both;"&gt;&lt;/div&gt;&lt;/div&gt;&lt;div&gt;&lt;h5&gt;&lt;b&gt;XP &lt;/b&gt;3,200&lt;/h5&gt;&lt;h5&gt;N Huge outsider (air, cold, elemental, extraplanar, water)&lt;/h5&gt;&lt;h5&gt;&lt;b&gt;Init &lt;/b&gt;+7; &lt;b&gt;Senses &lt;/b&gt;darkvision 60 ft., snow vision; Perception +13&lt;/h5&gt;&lt;/div&gt;&lt;hr/&gt;&lt;div&gt;&lt;h5&gt;&lt;b&gt;DEFENSE&lt;/b&gt;&lt;/h5&gt;&lt;/div&gt;&lt;hr/&gt;&lt;div&gt;&lt;h5&gt;&lt;b&gt;AC &lt;/b&gt;20, touch 12, flat-footed 16 (+3 Dex, +1 dodge, +8 natural, -2 size)&lt;/h5&gt;&lt;h5&gt;&lt;b&gt;hp &lt;/b&gt;95 (10d10+40)&lt;/h5&gt;&lt;h5&gt;&lt;b&gt;Fort &lt;/b&gt;+11, &lt;b&gt;Ref &lt;/b&gt;+10, &lt;b&gt;Will &lt;/b&gt;+3&lt;/h5&gt;&lt;h5&gt;&lt;b&gt;DR &lt;/b&gt;5/-; &lt;b&gt;Immune &lt;/b&gt;cold, elemental traits&lt;/h5&gt;&lt;h5&gt;&lt;b&gt;Weaknesses &lt;/b&gt;vulnerable to fire&lt;/h5&gt;&lt;/div&gt;&lt;hr/&gt;&lt;div&gt;&lt;h5&gt;&lt;b&gt;OFFENSE&lt;/b&gt;&lt;/h5&gt;&lt;/div&gt;&lt;hr/&gt;&lt;div&gt;&lt;h5&gt;&lt;b&gt;Spd &lt;/b&gt;20 ft., burrow (ice and snow only) 20 ft., swim 60 ft.&lt;/h5&gt;&lt;h5&gt;&lt;b&gt;Melee &lt;/b&gt;2 slams +15 (2d6+7 plus 1d8 cold)&lt;/h5&gt;&lt;h5&gt;&lt;b&gt;Space &lt;/b&gt;15 ft.; &lt;b&gt;Reach &lt;/b&gt;15 ft.&lt;/h5&gt;&lt;h5&gt;&lt;b&gt;Special Attacks &lt;/b&gt;numbing cold (DC 19)&lt;/h5&gt;&lt;/div&gt;&lt;hr/&gt;&lt;div&gt;&lt;h5&gt;&lt;b&gt;STATISTICS&lt;/b&gt;&lt;/h5&gt;&lt;/div&gt;&lt;hr/&gt;&lt;div&gt;&lt;h5&gt;&lt;b&gt;Str &lt;/b&gt;24, &lt;b&gt;Dex &lt;/b&gt;16, &lt;b&gt;Con &lt;/b&gt;19, &lt;b&gt;Int &lt;/b&gt; 6, &lt;b&gt;Wis &lt;/b&gt;11, &lt;b&gt;Cha &lt;/b&gt;11&lt;/h5&gt;&lt;h5&gt;&lt;b&gt;Base Atk &lt;/b&gt;+10; &lt;b&gt;CMB &lt;/b&gt;+19; &lt;b&gt;CMD &lt;/b&gt;33 (can't be tripped)&lt;/h5&gt;&lt;h5&gt;&lt;b&gt;Feats &lt;/b&gt;Cleave, Dodge, Great Cleave, Improved Initiative, Power Attack&lt;/h5&gt;&lt;h5&gt;&lt;b&gt;Skills &lt;/b&gt;Intimidate +13, Knowledge (planes) +11, Perception +13, Stealth +8, Swim +15&lt;/h5&gt;&lt;h5&gt;&lt;b&gt;Languages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</si>
  <si>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Greater Ice Elemental</t>
  </si>
  <si>
    <t>darkvision 60 ft., snow vision; Perception +16</t>
  </si>
  <si>
    <t>23, touch 13, flat-footed 18</t>
  </si>
  <si>
    <t>(+4 Dex, +1 dodge, +10 natural, -2 size)</t>
  </si>
  <si>
    <t>Fort +12, Ref +14, Will +4</t>
  </si>
  <si>
    <t>2 slams +20 (2d8+9 plus 2d6 cold)</t>
  </si>
  <si>
    <t>numbing cold (DC 20)</t>
  </si>
  <si>
    <t>Str 28, Dex 18, Con 19, Int 8, Wis 11, Cha 11</t>
  </si>
  <si>
    <t>Cleave, Combat Reflexes, Dodge, Improved Initiative, Lightning Reflexes, Power Attack, Vital Strike</t>
  </si>
  <si>
    <t>Escape Artist +20, Intimidate +16, Knowledge (planes) +15, Perception +16, Stealth +12, Swim +17</t>
  </si>
  <si>
    <t>&lt;link rel="stylesheet"href="PF.css"&gt;&lt;div&gt;&lt;h2&gt;Elemental, Ice&lt;/h2&gt;&lt;h3&gt;&lt;i&gt;From the waist up, this icy creature's features are humanoid, but below its body is a snake-like, slithering tail.&lt;/i&gt;&lt;/h3&gt;&lt;br&gt;&lt;/br&gt;&lt;/div&gt;&lt;div class="heading"&gt;&lt;p class="alignleft"&gt;Greater Ice Elemental&lt;/p&gt;&lt;p class="alignright"&gt;CR 9&lt;/p&gt;&lt;div style="clear: both;"&gt;&lt;/div&gt;&lt;/div&gt;&lt;div&gt;&lt;h5&gt;&lt;b&gt;XP &lt;/b&gt;6,400&lt;/h5&gt;&lt;h5&gt;N Huge outsider (air, cold, elemental, extraplanar, water)&lt;/h5&gt;&lt;h5&gt;&lt;b&gt;Init &lt;/b&gt;+8; &lt;b&gt;Senses &lt;/b&gt;darkvision 60 ft., snow vision; Perception +16&lt;/h5&gt;&lt;/div&gt;&lt;hr/&gt;&lt;div&gt;&lt;h5&gt;&lt;b&gt;DEFENSE&lt;/b&gt;&lt;/h5&gt;&lt;/div&gt;&lt;hr/&gt;&lt;div&gt;&lt;h5&gt;&lt;b&gt;AC &lt;/b&gt;23, touch 13, flat-footed 18 (+4 Dex, +1 dodge, +10 natural, -2 size)&lt;/h5&gt;&lt;h5&gt;&lt;b&gt;hp &lt;/b&gt;123 (13d10+52)&lt;/h5&gt;&lt;h5&gt;&lt;b&gt;Fort &lt;/b&gt;+12, &lt;b&gt;Ref &lt;/b&gt;+14, &lt;b&gt;Will &lt;/b&gt;+4&lt;/h5&gt;&lt;h5&gt;&lt;b&gt;DR &lt;/b&gt;10/-; &lt;b&gt;Immune &lt;/b&gt;cold, elemental traits&lt;/h5&gt;&lt;h5&gt;&lt;b&gt;Weaknesses &lt;/b&gt;vulnerable to fire&lt;/h5&gt;&lt;/div&gt;&lt;hr/&gt;&lt;div&gt;&lt;h5&gt;&lt;b&gt;OFFENSE&lt;/b&gt;&lt;/h5&gt;&lt;/div&gt;&lt;hr/&gt;&lt;div&gt;&lt;h5&gt;&lt;b&gt;Spd &lt;/b&gt;20 ft., burrow (ice and snow only) 20 ft., swim 60 ft.&lt;/h5&gt;&lt;h5&gt;&lt;b&gt;Melee &lt;/b&gt;2 slams +20 (2d8+9 plus 2d6 cold)&lt;/h5&gt;&lt;h5&gt;&lt;b&gt;Space &lt;/b&gt;15 ft.; &lt;b&gt;Reach &lt;/b&gt;15 ft.&lt;/h5&gt;&lt;h5&gt;&lt;b&gt;Special Attacks &lt;/b&gt;numbing cold (DC 20)&lt;/h5&gt;&lt;/div&gt;&lt;hr/&gt;&lt;div&gt;&lt;h5&gt;&lt;b&gt;STATISTICS&lt;/b&gt;&lt;/h5&gt;&lt;/div&gt;&lt;hr/&gt;&lt;div&gt;&lt;h5&gt;&lt;b&gt;Str &lt;/b&gt;28, &lt;b&gt;Dex &lt;/b&gt;18, &lt;b&gt;Con &lt;/b&gt;19, &lt;b&gt;Int &lt;/b&gt; 8, &lt;b&gt;Wis &lt;/b&gt;11, &lt;b&gt;Cha &lt;/b&gt;11&lt;/h5&gt;&lt;h5&gt;&lt;b&gt;Base Atk &lt;/b&gt;+13; &lt;b&gt;CMB &lt;/b&gt;+24; &lt;b&gt;CMD &lt;/b&gt;39 (can't be tripped)&lt;/h5&gt;&lt;h5&gt;&lt;b&gt;Feats &lt;/b&gt;Cleave, Combat Reflexes, Dodge, Improved Initiative, Lightning Reflexes, Power Attack, Vital Strike&lt;/h5&gt;&lt;h5&gt;&lt;b&gt;Skills &lt;/b&gt;Escape Artist +20, Intimidate +16, Knowledge (planes) +15, Perception +16, Stealth +12, Swim +17&lt;/h5&gt;&lt;h5&gt;&lt;b&gt;Languages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</si>
  <si>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Elder Ice Elemental</t>
  </si>
  <si>
    <t>darkvision 60 ft., snow vision; Perception +19</t>
  </si>
  <si>
    <t>24, touch 14, flat-footed 18</t>
  </si>
  <si>
    <t>(+5 Dex, +1 dodge, +10 natural, -2 size)</t>
  </si>
  <si>
    <t>Fort +14, Ref +17, Will +5</t>
  </si>
  <si>
    <t>2 slams +24 (2d10+10/19-20 plus 2d8 cold)</t>
  </si>
  <si>
    <t>numbing cold (DC 22)</t>
  </si>
  <si>
    <t>Str 30, Dex 20, Con 19, Int 10, Wis 11, Cha 11</t>
  </si>
  <si>
    <t>Cleave, Combat Reflexes, Dodge, Improved Critical (slam), Improved Initiative, Lightning Reflexes, Power Attack, Vital Strike</t>
  </si>
  <si>
    <t>Escape Artist +24, Intimidate +19, Knowledge (planes) +19, Perception +19, Stealth +16, Swim +37</t>
  </si>
  <si>
    <t>&lt;link rel="stylesheet"href="PF.css"&gt;&lt;div&gt;&lt;h2&gt;Elemental, Ice&lt;/h2&gt;&lt;h3&gt;&lt;i&gt;From the waist up, this icy creature's features are humanoid, but below its body is a snake-like, slithering tail.&lt;/i&gt;&lt;/h3&gt;&lt;br&gt;&lt;/br&gt;&lt;/div&gt;&lt;div class="heading"&gt;&lt;p class="alignleft"&gt;Elder Ice Elemental&lt;/p&gt;&lt;p class="alignright"&gt;CR 11&lt;/p&gt;&lt;div style="clear: both;"&gt;&lt;/div&gt;&lt;/div&gt;&lt;div&gt;&lt;h5&gt;&lt;b&gt;XP &lt;/b&gt;12,800&lt;/h5&gt;&lt;h5&gt;N Huge outsider (air, cold, elemental, extraplanar, water)&lt;/h5&gt;&lt;h5&gt;&lt;b&gt;Init &lt;/b&gt;+9; &lt;b&gt;Senses &lt;/b&gt;darkvision 60 ft., snow vision; Perception +19&lt;/h5&gt;&lt;/div&gt;&lt;hr/&gt;&lt;div&gt;&lt;h5&gt;&lt;b&gt;DEFENSE&lt;/b&gt;&lt;/h5&gt;&lt;/div&gt;&lt;hr/&gt;&lt;div&gt;&lt;h5&gt;&lt;b&gt;AC &lt;/b&gt;24, touch 14, flat-footed 18 (+5 Dex, +1 dodge, +10 natural, -2 size)&lt;/h5&gt;&lt;h5&gt;&lt;b&gt;hp &lt;/b&gt;152 (16d10+64)&lt;/h5&gt;&lt;h5&gt;&lt;b&gt;Fort &lt;/b&gt;+14, &lt;b&gt;Ref &lt;/b&gt;+17, &lt;b&gt;Will &lt;/b&gt;+5&lt;/h5&gt;&lt;h5&gt;&lt;b&gt;DR &lt;/b&gt;10/-; &lt;b&gt;Immune &lt;/b&gt;cold, elemental traits&lt;/h5&gt;&lt;h5&gt;&lt;b&gt;Weaknesses &lt;/b&gt;vulnerable to fire&lt;/h5&gt;&lt;/div&gt;&lt;hr/&gt;&lt;div&gt;&lt;h5&gt;&lt;b&gt;OFFENSE&lt;/b&gt;&lt;/h5&gt;&lt;/div&gt;&lt;hr/&gt;&lt;div&gt;&lt;h5&gt;&lt;b&gt;Spd &lt;/b&gt;20 ft., burrow (ice and snow only) 20 ft., swim 60 ft.&lt;/h5&gt;&lt;h5&gt;&lt;b&gt;Melee &lt;/b&gt;2 slams +24 (2d10+10/19-20 plus 2d8 cold)&lt;/h5&gt;&lt;h5&gt;&lt;b&gt;Space &lt;/b&gt;15 ft.; &lt;b&gt;Reach &lt;/b&gt;15 ft.&lt;/h5&gt;&lt;h5&gt;&lt;b&gt;Special Attacks &lt;/b&gt;numbing cold (DC 22)&lt;/h5&gt;&lt;/div&gt;&lt;hr/&gt;&lt;div&gt;&lt;h5&gt;&lt;b&gt;STATISTICS&lt;/b&gt;&lt;/h5&gt;&lt;/div&gt;&lt;hr/&gt;&lt;div&gt;&lt;h5&gt;&lt;b&gt;Str &lt;/b&gt;30, &lt;b&gt;Dex &lt;/b&gt;20, &lt;b&gt;Con &lt;/b&gt;19, &lt;b&gt;Int &lt;/b&gt; 10, &lt;b&gt;Wis &lt;/b&gt;11, &lt;b&gt;Cha &lt;/b&gt;11&lt;/h5&gt;&lt;h5&gt;&lt;b&gt;Base Atk &lt;/b&gt;+16; &lt;b&gt;CMB &lt;/b&gt;+28; &lt;b&gt;CMD &lt;/b&gt;44 (can't be tripped)&lt;/h5&gt;&lt;h5&gt;&lt;b&gt;Feats &lt;/b&gt;Cleave, Combat Reflexes, Dodge, Improved Critical (slam), Improved Initiative, Lightning Reflexes, Power Attack, Vital Strike&lt;/h5&gt;&lt;h5&gt;&lt;b&gt;Skills &lt;/b&gt;Escape Artist +24, Intimidate +19, Knowledge (planes) +19, Perception +19, Stealth +16, Swim +37&lt;/h5&gt;&lt;h5&gt;&lt;b&gt;Languages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</si>
  <si>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Small Lightning Elemental</t>
  </si>
  <si>
    <t>Fort +3, Ref +5, Will +0</t>
  </si>
  <si>
    <t>electricity, elemental traits</t>
  </si>
  <si>
    <t>slam +5 (1d4 plus 1d3 electricity)</t>
  </si>
  <si>
    <t>metal mastery, spark leap</t>
  </si>
  <si>
    <t>Str 10, Dex 15, Con 10, Int 4, Wis 11, Cha 11</t>
  </si>
  <si>
    <t>Acrobatics +7, Escape Artist +6, Fly +12, Knowledge (planes) +1, Perception +5</t>
  </si>
  <si>
    <t>This creature looks like a dark storm cloud, with sparks suggesting eyes and long sweeping arms charged with bolts of lightning.</t>
  </si>
  <si>
    <t>Metal Mastery (Ex) A lightning elemental gains a +3 bonus on attack rolls if its opponent is wearing metal armor, is wielding a metal weapon, or is made of metal (such as an iron golem). Spark Leap (Ex) A lightning elemental gains a +10 bonus on bull rush, disarm, overrun, and trip attacks when it charges a creature against whom its metal mastery ability applies.</t>
  </si>
  <si>
    <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 They particularly enjoy attacking creatures that are made of metal and creatures that wear metal armor or wield metal weapons. 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</si>
  <si>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class="alignleft"&gt;Small Lightning Elemental&lt;/p&gt;&lt;p class="alignright"&gt;CR 1&lt;/p&gt;&lt;div style="clear: both;"&gt;&lt;/div&gt;&lt;/div&gt;&lt;div&gt;&lt;h5&gt;&lt;b&gt;XP &lt;/b&gt;400&lt;/h5&gt;&lt;h5&gt;N Small outsider (air, elemental, extraplanar)&lt;/h5&gt;&lt;h5&gt;&lt;b&gt;Init &lt;/b&gt;+6; &lt;b&gt;Senses &lt;/b&gt;darkvision 60 ft.; Perception +5&lt;/h5&gt;&lt;/div&gt;&lt;hr/&gt;&lt;div&gt;&lt;h5&gt;&lt;b&gt;DEFENSE&lt;/b&gt;&lt;/h5&gt;&lt;/div&gt;&lt;hr/&gt;&lt;div&gt;&lt;h5&gt;&lt;b&gt;AC &lt;/b&gt;14, touch 13, flat-footed 12 (+2 Dex, +1 natural, +1 size)&lt;/h5&gt;&lt;h5&gt;&lt;b&gt;hp &lt;/b&gt;11 (2d10)&lt;/h5&gt;&lt;h5&gt;&lt;b&gt;Fort &lt;/b&gt;+3, &lt;b&gt;Ref &lt;/b&gt;+5, &lt;b&gt;Will &lt;/b&gt;+0&lt;/h5&gt;&lt;h5&gt;&lt;b&gt;Immune &lt;/b&gt;electricity, elemental traits&lt;/h5&gt;&lt;/div&gt;&lt;hr/&gt;&lt;div&gt;&lt;h5&gt;&lt;b&gt;OFFENSE&lt;/b&gt;&lt;/h5&gt;&lt;/div&gt;&lt;hr/&gt;&lt;div&gt;&lt;h5&gt;&lt;b&gt;Spd &lt;/b&gt;fly 100 ft. (perfect)&lt;/h5&gt;&lt;h5&gt;&lt;b&gt;Melee &lt;/b&gt;slam +5 (1d4 plus 1d3 electricity)&lt;/h5&gt;&lt;h5&gt;&lt;b&gt;Space &lt;/b&gt;5 ft.; &lt;b&gt;Reach &lt;/b&gt;5 ft.&lt;/h5&gt;&lt;h5&gt;&lt;b&gt;Special Attacks &lt;/b&gt;metal mastery, spark leap&lt;/h5&gt;&lt;/div&gt;&lt;hr/&gt;&lt;div&gt;&lt;h5&gt;&lt;b&gt;STATISTICS&lt;/b&gt;&lt;/h5&gt;&lt;/div&gt;&lt;hr/&gt;&lt;div&gt;&lt;h5&gt;&lt;b&gt;Str &lt;/b&gt;10, &lt;b&gt;Dex &lt;/b&gt;15, &lt;b&gt;Con &lt;/b&gt;10, &lt;b&gt;Int &lt;/b&gt; 4, &lt;b&gt;Wis &lt;/b&gt;11, &lt;b&gt;Cha &lt;/b&gt;11&lt;/h5&gt;&lt;h5&gt;&lt;b&gt;Base Atk &lt;/b&gt;+2; &lt;b&gt;CMB &lt;/b&gt;+1; &lt;b&gt;CMD &lt;/b&gt;13&lt;/h5&gt;&lt;h5&gt;&lt;b&gt;Feats &lt;/b&gt;Improved Initiative, Weapon Finesse&lt;sup&gt;B&lt;/sup&gt;&lt;/h5&gt;&lt;h5&gt;&lt;b&gt;Skills &lt;/b&gt;Acrobatics +7, Escape Artist +6, Fly +12, Knowledge (planes) +1, Perception +5&lt;/h5&gt;&lt;h5&gt;&lt;b&gt;Languages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</si>
  <si>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Medium Lightning Elemental</t>
  </si>
  <si>
    <t>16, touch 15, flat-footed 11</t>
  </si>
  <si>
    <t>(+4 Dex, +1 dodge, +1 natural)</t>
  </si>
  <si>
    <t>Fort +5, Ref +8, Will +1</t>
  </si>
  <si>
    <t>slam +8 (1d6+3 plus 1d4 electricity)</t>
  </si>
  <si>
    <t>Str 14, Dex 19, Con 12, Int 4, Wis 11, Cha 11</t>
  </si>
  <si>
    <t>Dodge, Improved Initiative, Weapon FinesseB</t>
  </si>
  <si>
    <t>Acrobatics +11, Escape Artist +9, Fly +12, Knowledge (planes) +2, Perception +7</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</si>
  <si>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class="alignleft"&gt;Medium Lightning Elemental&lt;/p&gt;&lt;p class="alignright"&gt;CR 3&lt;/p&gt;&lt;div style="clear: both;"&gt;&lt;/div&gt;&lt;/div&gt;&lt;div&gt;&lt;h5&gt;&lt;b&gt;XP &lt;/b&gt;800&lt;/h5&gt;&lt;h5&gt;N Medium outsider (air, elemental, extraplanar)&lt;/h5&gt;&lt;h5&gt;&lt;b&gt;Init &lt;/b&gt;+8; &lt;b&gt;Senses &lt;/b&gt;darkvision 60 ft.; Perception +7&lt;/h5&gt;&lt;/div&gt;&lt;hr/&gt;&lt;div&gt;&lt;h5&gt;&lt;b&gt;DEFENSE&lt;/b&gt;&lt;/h5&gt;&lt;/div&gt;&lt;hr/&gt;&lt;div&gt;&lt;h5&gt;&lt;b&gt;AC &lt;/b&gt;16, touch 15, flat-footed 11 (+4 Dex, +1 dodge, +1 natural)&lt;/h5&gt;&lt;h5&gt;&lt;b&gt;hp &lt;/b&gt;26 (4d10+4)&lt;/h5&gt;&lt;h5&gt;&lt;b&gt;Fort &lt;/b&gt;+5, &lt;b&gt;Ref &lt;/b&gt;+8, &lt;b&gt;Will &lt;/b&gt;+1&lt;/h5&gt;&lt;h5&gt;&lt;b&gt;Immune &lt;/b&gt;electricity, elemental traits&lt;/h5&gt;&lt;/div&gt;&lt;hr/&gt;&lt;div&gt;&lt;h5&gt;&lt;b&gt;OFFENSE&lt;/b&gt;&lt;/h5&gt;&lt;/div&gt;&lt;hr/&gt;&lt;div&gt;&lt;h5&gt;&lt;b&gt;Spd &lt;/b&gt;fly 100 ft. (perfect)&lt;/h5&gt;&lt;h5&gt;&lt;b&gt;Melee &lt;/b&gt;slam +8 (1d6+3 plus 1d4 electricity)&lt;/h5&gt;&lt;h5&gt;&lt;b&gt;Space &lt;/b&gt;5 ft.; &lt;b&gt;Reach &lt;/b&gt;5 ft.&lt;/h5&gt;&lt;h5&gt;&lt;b&gt;Special Attacks &lt;/b&gt;metal mastery, spark leap&lt;/h5&gt;&lt;/div&gt;&lt;hr/&gt;&lt;div&gt;&lt;h5&gt;&lt;b&gt;STATISTICS&lt;/b&gt;&lt;/h5&gt;&lt;/div&gt;&lt;hr/&gt;&lt;div&gt;&lt;h5&gt;&lt;b&gt;Str &lt;/b&gt;14, &lt;b&gt;Dex &lt;/b&gt;19, &lt;b&gt;Con &lt;/b&gt;12, &lt;b&gt;Int &lt;/b&gt; 4, &lt;b&gt;Wis &lt;/b&gt;11, &lt;b&gt;Cha &lt;/b&gt;11&lt;/h5&gt;&lt;h5&gt;&lt;b&gt;Base Atk &lt;/b&gt;+4; &lt;b&gt;CMB &lt;/b&gt;+6; &lt;b&gt;CMD &lt;/b&gt;21&lt;/h5&gt;&lt;h5&gt;&lt;b&gt;Feats &lt;/b&gt;Dodge, Improved Initiative, Weapon Finesse&lt;sup&gt;B&lt;/sup&gt;&lt;/h5&gt;&lt;h5&gt;&lt;b&gt;Skills &lt;/b&gt;Acrobatics +11, Escape Artist +9, Fly +12, Knowledge (planes) +2, Perception +7&lt;/h5&gt;&lt;h5&gt;&lt;b&gt;Languages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</si>
  <si>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Large Lightning Elemental</t>
  </si>
  <si>
    <t>18, touch 16, flat-footed 11</t>
  </si>
  <si>
    <t>(+6 Dex, +1 dodge, +2 natural, -1 size)</t>
  </si>
  <si>
    <t>Fort +8, Ref +12, Will +2</t>
  </si>
  <si>
    <t>2 slams +13 (1d8+3 plus 1d6 electricity)</t>
  </si>
  <si>
    <t>Str 16, Dex 23, Con 14, Int 6, Wis 11, Cha 11</t>
  </si>
  <si>
    <t>Dodge, Flyby Attack, Improved Initiative, Mobility, Weapon FinesseB</t>
  </si>
  <si>
    <t>Acrobatics +17, Escape Artist +17, Fly +12, Knowledge (planes) +9, Perception +11</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</si>
  <si>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class="alignleft"&gt;Large Lightning Elemental&lt;/p&gt;&lt;p class="alignright"&gt;CR 5&lt;/p&gt;&lt;div style="clear: both;"&gt;&lt;/div&gt;&lt;/div&gt;&lt;div&gt;&lt;h5&gt;&lt;b&gt;XP &lt;/b&gt;1,600&lt;/h5&gt;&lt;h5&gt;N Large outsider (air, elemental, extraplanar)&lt;/h5&gt;&lt;h5&gt;&lt;b&gt;Init &lt;/b&gt;+10; &lt;b&gt;Senses &lt;/b&gt;darkvision 60 ft.; Perception +11&lt;/h5&gt;&lt;/div&gt;&lt;hr/&gt;&lt;div&gt;&lt;h5&gt;&lt;b&gt;DEFENSE&lt;/b&gt;&lt;/h5&gt;&lt;/div&gt;&lt;hr/&gt;&lt;div&gt;&lt;h5&gt;&lt;b&gt;AC &lt;/b&gt;18, touch 16, flat-footed 11 (+6 Dex, +1 dodge, +2 natural, -1 size)&lt;/h5&gt;&lt;h5&gt;&lt;b&gt;hp &lt;/b&gt;60 (8d10+16)&lt;/h5&gt;&lt;h5&gt;&lt;b&gt;Fort &lt;/b&gt;+8, &lt;b&gt;Ref &lt;/b&gt;+12, &lt;b&gt;Will &lt;/b&gt;+2&lt;/h5&gt;&lt;h5&gt;&lt;b&gt;DR &lt;/b&gt;5/-; &lt;b&gt;Immune &lt;/b&gt;electricity, elemental traits&lt;/h5&gt;&lt;/div&gt;&lt;hr/&gt;&lt;div&gt;&lt;h5&gt;&lt;b&gt;OFFENSE&lt;/b&gt;&lt;/h5&gt;&lt;/div&gt;&lt;hr/&gt;&lt;div&gt;&lt;h5&gt;&lt;b&gt;Spd &lt;/b&gt;fly 100 ft. (perfect)&lt;/h5&gt;&lt;h5&gt;&lt;b&gt;Melee &lt;/b&gt;2 slams +13 (1d8+3 plus 1d6 electricity)&lt;/h5&gt;&lt;h5&gt;&lt;b&gt;Space &lt;/b&gt;10 ft.; &lt;b&gt;Reach &lt;/b&gt;10 ft.&lt;/h5&gt;&lt;h5&gt;&lt;b&gt;Special Attacks &lt;/b&gt;metal mastery, spark leap&lt;/h5&gt;&lt;/div&gt;&lt;hr/&gt;&lt;div&gt;&lt;h5&gt;&lt;b&gt;STATISTICS&lt;/b&gt;&lt;/h5&gt;&lt;/div&gt;&lt;hr/&gt;&lt;div&gt;&lt;h5&gt;&lt;b&gt;Str &lt;/b&gt;16, &lt;b&gt;Dex &lt;/b&gt;23, &lt;b&gt;Con &lt;/b&gt;14, &lt;b&gt;Int &lt;/b&gt; 6, &lt;b&gt;Wis &lt;/b&gt;11, &lt;b&gt;Cha &lt;/b&gt;11&lt;/h5&gt;&lt;h5&gt;&lt;b&gt;Base Atk &lt;/b&gt;+8; &lt;b&gt;CMB &lt;/b&gt;+12; &lt;b&gt;CMD &lt;/b&gt;29&lt;/h5&gt;&lt;h5&gt;&lt;b&gt;Feats &lt;/b&gt;Dodge, Flyby Attack, Improved Initiative, Mobility, Weapon Finesse&lt;sup&gt;B&lt;/sup&gt;&lt;/h5&gt;&lt;h5&gt;&lt;b&gt;Skills &lt;/b&gt;Acrobatics +17, Escape Artist +17, Fly +12, Knowledge (planes) +9, Perception +11&lt;/h5&gt;&lt;h5&gt;&lt;b&gt;Languages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</si>
  <si>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Huge Lightning Elemental</t>
  </si>
  <si>
    <t>19, touch 17, flat-footed 10</t>
  </si>
  <si>
    <t>(+8 Dex, +1 dodge, +2 natural, -2 size)</t>
  </si>
  <si>
    <t>Fort +10, Ref +15, Will +5</t>
  </si>
  <si>
    <t>2 slams +16 (2d6+5 plus 1d8 electricity)</t>
  </si>
  <si>
    <t>Str 20, Dex 27, Con 16, Int 6, Wis 11, Cha 11</t>
  </si>
  <si>
    <t>Dodge, Flyby Attack, Improved Initiative, Iron Will, Mobility, Weapon FinesseB</t>
  </si>
  <si>
    <t>Acrobatics +21, Escape Artist +21, Fly +12, Knowledge (planes) +11, Perception +13</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</si>
  <si>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class="alignleft"&gt;Huge Lightning Elemental&lt;/p&gt;&lt;p class="alignright"&gt;CR 7&lt;/p&gt;&lt;div style="clear: both;"&gt;&lt;/div&gt;&lt;/div&gt;&lt;div&gt;&lt;h5&gt;&lt;b&gt;XP &lt;/b&gt;3,200&lt;/h5&gt;&lt;h5&gt;N Huge outsider (air, elemental, extraplanar)&lt;/h5&gt;&lt;h5&gt;&lt;b&gt;Init &lt;/b&gt;+12; &lt;b&gt;Senses &lt;/b&gt;darkvision 60 ft.; Perception +13&lt;/h5&gt;&lt;/div&gt;&lt;hr/&gt;&lt;div&gt;&lt;h5&gt;&lt;b&gt;DEFENSE&lt;/b&gt;&lt;/h5&gt;&lt;/div&gt;&lt;hr/&gt;&lt;div&gt;&lt;h5&gt;&lt;b&gt;AC &lt;/b&gt;19, touch 17, flat-footed 10 (+8 Dex, +1 dodge, +2 natural, -2 size)&lt;/h5&gt;&lt;h5&gt;&lt;b&gt;hp &lt;/b&gt;85 (10d10+30)&lt;/h5&gt;&lt;h5&gt;&lt;b&gt;Fort &lt;/b&gt;+10, &lt;b&gt;Ref &lt;/b&gt;+15, &lt;b&gt;Will &lt;/b&gt;+5&lt;/h5&gt;&lt;h5&gt;&lt;b&gt;DR &lt;/b&gt;5/-; &lt;b&gt;Immune &lt;/b&gt;electricity, elemental traits&lt;/h5&gt;&lt;/div&gt;&lt;hr/&gt;&lt;div&gt;&lt;h5&gt;&lt;b&gt;OFFENSE&lt;/b&gt;&lt;/h5&gt;&lt;/div&gt;&lt;hr/&gt;&lt;div&gt;&lt;h5&gt;&lt;b&gt;Spd &lt;/b&gt;fly 100 ft. (perfect)&lt;/h5&gt;&lt;h5&gt;&lt;b&gt;Melee &lt;/b&gt;2 slams +16 (2d6+5 plus 1d8 electricity)&lt;/h5&gt;&lt;h5&gt;&lt;b&gt;Space &lt;/b&gt;15 ft.; &lt;b&gt;Reach &lt;/b&gt;15 ft.&lt;/h5&gt;&lt;h5&gt;&lt;b&gt;Special Attacks &lt;/b&gt;metal mastery, spark leap&lt;/h5&gt;&lt;/div&gt;&lt;hr/&gt;&lt;div&gt;&lt;h5&gt;&lt;b&gt;STATISTICS&lt;/b&gt;&lt;/h5&gt;&lt;/div&gt;&lt;hr/&gt;&lt;div&gt;&lt;h5&gt;&lt;b&gt;Str &lt;/b&gt;20, &lt;b&gt;Dex &lt;/b&gt;27, &lt;b&gt;Con &lt;/b&gt;16, &lt;b&gt;Int &lt;/b&gt; 6, &lt;b&gt;Wis &lt;/b&gt;11, &lt;b&gt;Cha &lt;/b&gt;11&lt;/h5&gt;&lt;h5&gt;&lt;b&gt;Base Atk &lt;/b&gt;+10; &lt;b&gt;CMB &lt;/b&gt;+17; &lt;b&gt;CMD &lt;/b&gt;36&lt;/h5&gt;&lt;h5&gt;&lt;b&gt;Feats &lt;/b&gt;Dodge, Flyby Attack, Improved Initiative, Iron Will, Mobility, Weapon Finesse&lt;sup&gt;B&lt;/sup&gt;&lt;/h5&gt;&lt;h5&gt;&lt;b&gt;Skills &lt;/b&gt;Acrobatics +21, Escape Artist +21, Fly +12, Knowledge (planes) +11, Perception +13&lt;/h5&gt;&lt;h5&gt;&lt;b&gt;Languages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</si>
  <si>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Greater Lightning Elemental</t>
  </si>
  <si>
    <t>(13d10+39)</t>
  </si>
  <si>
    <t>Fort +11, Ref +17, Will +6</t>
  </si>
  <si>
    <t>2 slams +20 (2d8+6 plus 2d6 electricity)</t>
  </si>
  <si>
    <t>Str 22, Dex 29, Con 16, Int 8, Wis 11, Cha 11</t>
  </si>
  <si>
    <t>Blind-Fight, Dodge, Flyby Attack, Improved Initiative, Iron Will, Mobility, Power Attack, Weapon FinesseB</t>
  </si>
  <si>
    <t>Acrobatics +25, Escape Artist +25, Fly +13, Intimidate +16, Knowledge (planes) +15, Perception +16</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</si>
  <si>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class="alignleft"&gt;Greater Lightning Elemental&lt;/p&gt;&lt;p class="alignright"&gt;CR 9&lt;/p&gt;&lt;div style="clear: both;"&gt;&lt;/div&gt;&lt;/div&gt;&lt;div&gt;&lt;h5&gt;&lt;b&gt;XP &lt;/b&gt;6,400&lt;/h5&gt;&lt;h5&gt;N Huge outsider (air, elemental, extraplanar)&lt;/h5&gt;&lt;h5&gt;&lt;b&gt;Init &lt;/b&gt;+13; &lt;b&gt;Senses &lt;/b&gt;darkvision 60 ft.; Perception +16&lt;/h5&gt;&lt;/div&gt;&lt;hr/&gt;&lt;div&gt;&lt;h5&gt;&lt;b&gt;DEFENSE&lt;/b&gt;&lt;/h5&gt;&lt;/div&gt;&lt;hr/&gt;&lt;div&gt;&lt;h5&gt;&lt;b&gt;AC &lt;/b&gt;22, touch 18, flat-footed 12 (+9 Dex, +1 dodge, +4 natural, -2 size)&lt;/h5&gt;&lt;h5&gt;&lt;b&gt;hp &lt;/b&gt;110 (13d10+39)&lt;/h5&gt;&lt;h5&gt;&lt;b&gt;Fort &lt;/b&gt;+11, &lt;b&gt;Ref &lt;/b&gt;+17, &lt;b&gt;Will &lt;/b&gt;+6&lt;/h5&gt;&lt;h5&gt;&lt;b&gt;DR &lt;/b&gt;10/-; &lt;b&gt;Immune &lt;/b&gt;electricity, elemental traits&lt;/h5&gt;&lt;/div&gt;&lt;hr/&gt;&lt;div&gt;&lt;h5&gt;&lt;b&gt;OFFENSE&lt;/b&gt;&lt;/h5&gt;&lt;/div&gt;&lt;hr/&gt;&lt;div&gt;&lt;h5&gt;&lt;b&gt;Spd &lt;/b&gt;fly 100 ft. (perfect)&lt;/h5&gt;&lt;h5&gt;&lt;b&gt;Melee &lt;/b&gt;2 slams +20 (2d8+6 plus 2d6 electricity)&lt;/h5&gt;&lt;h5&gt;&lt;b&gt;Space &lt;/b&gt;15 ft.; &lt;b&gt;Reach &lt;/b&gt;15 ft.&lt;/h5&gt;&lt;h5&gt;&lt;b&gt;Special Attacks &lt;/b&gt;metal mastery, spark leap&lt;/h5&gt;&lt;/div&gt;&lt;hr/&gt;&lt;div&gt;&lt;h5&gt;&lt;b&gt;STATISTICS&lt;/b&gt;&lt;/h5&gt;&lt;/div&gt;&lt;hr/&gt;&lt;div&gt;&lt;h5&gt;&lt;b&gt;Str &lt;/b&gt;22, &lt;b&gt;Dex &lt;/b&gt;29, &lt;b&gt;Con &lt;/b&gt;16, &lt;b&gt;Int &lt;/b&gt; 8, &lt;b&gt;Wis &lt;/b&gt;11, &lt;b&gt;Cha &lt;/b&gt;11&lt;/h5&gt;&lt;h5&gt;&lt;b&gt;Base Atk &lt;/b&gt;+13; &lt;b&gt;CMB &lt;/b&gt;+21; &lt;b&gt;CMD &lt;/b&gt;41&lt;/h5&gt;&lt;h5&gt;&lt;b&gt;Feats &lt;/b&gt;Blind-Fight, Dodge, Flyby Attack, Improved Initiative, Iron Will, Mobility, Power Attack, Weapon Finesse&lt;sup&gt;B&lt;/sup&gt;&lt;/h5&gt;&lt;h5&gt;&lt;b&gt;Skills &lt;/b&gt;Acrobatics +25, Escape Artist +25, Fly +13, Intimidate +16, Knowledge (planes) +15, Perception +16&lt;/h5&gt;&lt;h5&gt;&lt;b&gt;Languages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</si>
  <si>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Elder Lightning Elemental</t>
  </si>
  <si>
    <t>(16d10+48)</t>
  </si>
  <si>
    <t>Fort +13, Ref +20, Will +7</t>
  </si>
  <si>
    <t>2 slams +24 (2d8+8 plus 2d8 electricity)</t>
  </si>
  <si>
    <t>Str 26, Dex 31, Con 16, Int 10, Wis 11, Cha 11</t>
  </si>
  <si>
    <t>Blind-Fight, Combat Reflexes, Dodge, Flyby Attack, Improved Initiative, Iron Will, Mobility, Power Attack, Weapon FinesseB</t>
  </si>
  <si>
    <t>Acrobatics +29, Escape Artist +29, Fly +14, Intimidate +19, Knowledge (planes) +19, Perception +19, Stealth +21</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</si>
  <si>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class="alignleft"&gt;Elder Lightning Elemental&lt;/p&gt;&lt;p class="alignright"&gt;CR 11&lt;/p&gt;&lt;div style="clear: both;"&gt;&lt;/div&gt;&lt;/div&gt;&lt;div&gt;&lt;h5&gt;&lt;b&gt;XP &lt;/b&gt;12,800&lt;/h5&gt;&lt;h5&gt;N Huge outsider (air, elemental, extraplanar)&lt;/h5&gt;&lt;h5&gt;&lt;b&gt;Init &lt;/b&gt;+14; &lt;b&gt;Senses &lt;/b&gt;darkvision 60 ft.; Perception +19&lt;/h5&gt;&lt;/div&gt;&lt;hr/&gt;&lt;div&gt;&lt;h5&gt;&lt;b&gt;DEFENSE&lt;/b&gt;&lt;/h5&gt;&lt;/div&gt;&lt;hr/&gt;&lt;div&gt;&lt;h5&gt;&lt;b&gt;AC &lt;/b&gt;25, touch 19, flat-footed 14 (+10 Dex, +1 dodge, +6 natural, -2 size)&lt;/h5&gt;&lt;h5&gt;&lt;b&gt;hp &lt;/b&gt;136 (16d10+48)&lt;/h5&gt;&lt;h5&gt;&lt;b&gt;Fort &lt;/b&gt;+13, &lt;b&gt;Ref &lt;/b&gt;+20, &lt;b&gt;Will &lt;/b&gt;+7&lt;/h5&gt;&lt;h5&gt;&lt;b&gt;DR &lt;/b&gt;10/-; &lt;b&gt;Immune &lt;/b&gt;electricity, elemental traits&lt;/h5&gt;&lt;/div&gt;&lt;hr/&gt;&lt;div&gt;&lt;h5&gt;&lt;b&gt;OFFENSE&lt;/b&gt;&lt;/h5&gt;&lt;/div&gt;&lt;hr/&gt;&lt;div&gt;&lt;h5&gt;&lt;b&gt;Spd &lt;/b&gt;fly 100 ft. (perfect)&lt;/h5&gt;&lt;h5&gt;&lt;b&gt;Melee &lt;/b&gt;2 slams +24 (2d8+8 plus 2d8 electricity)&lt;/h5&gt;&lt;h5&gt;&lt;b&gt;Space &lt;/b&gt;15 ft.; &lt;b&gt;Reach &lt;/b&gt;15 ft.&lt;/h5&gt;&lt;h5&gt;&lt;b&gt;Special Attacks &lt;/b&gt;metal mastery, spark leap&lt;/h5&gt;&lt;/div&gt;&lt;hr/&gt;&lt;div&gt;&lt;h5&gt;&lt;b&gt;STATISTICS&lt;/b&gt;&lt;/h5&gt;&lt;/div&gt;&lt;hr/&gt;&lt;div&gt;&lt;h5&gt;&lt;b&gt;Str &lt;/b&gt;26, &lt;b&gt;Dex &lt;/b&gt;31, &lt;b&gt;Con &lt;/b&gt;16, &lt;b&gt;Int &lt;/b&gt; 10, &lt;b&gt;Wis &lt;/b&gt;11, &lt;b&gt;Cha &lt;/b&gt;11&lt;/h5&gt;&lt;h5&gt;&lt;b&gt;Base Atk &lt;/b&gt;+16; &lt;b&gt;CMB &lt;/b&gt;+26; &lt;b&gt;CMD &lt;/b&gt;47&lt;/h5&gt;&lt;h5&gt;&lt;b&gt;Feats &lt;/b&gt;Blind-Fight, Combat Reflexes, Dodge, Flyby Attack, Improved Initiative, Iron Will, Mobility, Power Attack, Weapon Finesse&lt;sup&gt;B&lt;/sup&gt;&lt;/h5&gt;&lt;h5&gt;&lt;b&gt;Skills &lt;/b&gt;Acrobatics +29, Escape Artist +29, Fly +14, Intimidate +19, Knowledge (planes) +19, Perception +19, Stealth +21&lt;/h5&gt;&lt;h5&gt;&lt;b&gt;Languages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</si>
  <si>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Small Magma Elemental</t>
  </si>
  <si>
    <t>(earth, elemental, extraplanar, fire)</t>
  </si>
  <si>
    <t>(-1 Dex, +5 natural, +1 size)</t>
  </si>
  <si>
    <t>fire, elemental traits</t>
  </si>
  <si>
    <t xml:space="preserve"> earth glide</t>
  </si>
  <si>
    <t>slam +3 (1d3 plus burn)</t>
  </si>
  <si>
    <t>burn (1d4, DC 9), lava puddle</t>
  </si>
  <si>
    <t>Str 10, Dex 8, Con 11, Int 4, Wis 11, Cha 11</t>
  </si>
  <si>
    <t>Knowledge (dungeoneering) +2, Perception +5, Stealth +8</t>
  </si>
  <si>
    <t>This rocky monster glows with an internal heat. Red light spills from its eyes and mouth, as well as fractures in its outer surface.</t>
  </si>
  <si>
    <t>Burn (Ex) A magma elemental's burn DC includes a -2 racial penalty, as their fires don't burn quite as hot as true elemental flames. Earth Glide (Ex)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move earth spell cast on an area containing a burrowing magma elemental flings the elemental back 30 feet, stunning the creature for 1 round unless it succeeds on a DC 15 Fortitude save. Lava Puddle (Su) Once per day as a full-round action, a magma elemental can vomit forth a puddle of lava (Pathfinder RPG Core Rulebook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t>
  </si>
  <si>
    <t>In the border areas between the Plane of Earth and Plane of Fire, volcanoes and continent-sized lava flows are commonplace. Elementals in this area tend to have aspects of both planes, and the typical sort is the magma elemental, an earth elemental with a core of liquid fire. Magma elementals generally have a somewhat feral or bestial appearance.</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</si>
  <si>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class="alignleft"&gt;Small Magma Elemental&lt;/p&gt;&lt;p class="alignright"&gt;CR 1&lt;/p&gt;&lt;div style="clear: both;"&gt;&lt;/div&gt;&lt;/div&gt;&lt;div&gt;&lt;h5&gt;&lt;b&gt;XP &lt;/b&gt;400&lt;/h5&gt;&lt;h5&gt;N Small outsider (earth, elemental, extraplanar, fire)&lt;/h5&gt;&lt;h5&gt;&lt;b&gt;Init &lt;/b&gt;+3; &lt;b&gt;Senses &lt;/b&gt;darkvision 60 ft.; Perception +5&lt;/h5&gt;&lt;/div&gt;&lt;hr/&gt;&lt;div&gt;&lt;h5&gt;&lt;b&gt;DEFENSE&lt;/b&gt;&lt;/h5&gt;&lt;/div&gt;&lt;hr/&gt;&lt;div&gt;&lt;h5&gt;&lt;b&gt;AC &lt;/b&gt;15, touch 10, flat-footed 15 (-1 Dex, +5 natural, +1 size)&lt;/h5&gt;&lt;h5&gt;&lt;b&gt;hp &lt;/b&gt;11 (2d10)&lt;/h5&gt;&lt;h5&gt;&lt;b&gt;Fort &lt;/b&gt;+3, &lt;b&gt;Ref &lt;/b&gt;+2, &lt;b&gt;Will &lt;/b&gt;+0&lt;/h5&gt;&lt;h5&gt;&lt;b&gt;Immune &lt;/b&gt;fire, elemental traits&lt;/h5&gt;&lt;h5&gt;&lt;b&gt;Weaknesses &lt;/b&gt;vulnerable to cold&lt;/h5&gt;&lt;/div&gt;&lt;hr/&gt;&lt;div&gt;&lt;h5&gt;&lt;b&gt;OFFENSE&lt;/b&gt;&lt;/h5&gt;&lt;/div&gt;&lt;hr/&gt;&lt;div&gt;&lt;h5&gt;&lt;b&gt;Spd &lt;/b&gt;20 ft., burrow 20 ft.;  earth glide&lt;/h5&gt;&lt;h5&gt;&lt;b&gt;Melee &lt;/b&gt;slam +3 (1d3 plus burn)&lt;/h5&gt;&lt;h5&gt;&lt;b&gt;Space &lt;/b&gt;5 ft.; &lt;b&gt;Reach &lt;/b&gt;5 ft.&lt;/h5&gt;&lt;h5&gt;&lt;b&gt;Special Attacks &lt;/b&gt;burn (1d4, DC 9), lava puddle&lt;/h5&gt;&lt;/div&gt;&lt;hr/&gt;&lt;div&gt;&lt;h5&gt;&lt;b&gt;STATISTICS&lt;/b&gt;&lt;/h5&gt;&lt;/div&gt;&lt;hr/&gt;&lt;div&gt;&lt;h5&gt;&lt;b&gt;Str &lt;/b&gt;10, &lt;b&gt;Dex &lt;/b&gt;8, &lt;b&gt;Con &lt;/b&gt;11, &lt;b&gt;Int &lt;/b&gt; 4, &lt;b&gt;Wis &lt;/b&gt;11, &lt;b&gt;Cha &lt;/b&gt;11&lt;/h5&gt;&lt;h5&gt;&lt;b&gt;Base Atk &lt;/b&gt;+2; &lt;b&gt;CMB &lt;/b&gt;+1; &lt;b&gt;CMD &lt;/b&gt;10&lt;/h5&gt;&lt;h5&gt;&lt;b&gt;Feats &lt;/b&gt;Improved Initiative&lt;/h5&gt;&lt;h5&gt;&lt;b&gt;Skills &lt;/b&gt;Knowledge (dungeoneering) +2, Perception +5, Stealth +8&lt;/h5&gt;&lt;h5&gt;&lt;b&gt;Languages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</si>
  <si>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Medium Magma Elemental</t>
  </si>
  <si>
    <t>(-1 Dex, +7 natural)</t>
  </si>
  <si>
    <t>slam +6 (1d6+3 plus burn)</t>
  </si>
  <si>
    <t>burn (1d4, DC 12), lava puddle</t>
  </si>
  <si>
    <t>Str 14, Dex 8, Con 15, Int 4, Wis 11, Cha 11</t>
  </si>
  <si>
    <t>Improved Initiative, Power Attack</t>
  </si>
  <si>
    <t>Knowledge (dungeoneering) +4, Perception +7, Stealth +6</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</si>
  <si>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class="alignleft"&gt;Medium Magma Elemental&lt;/p&gt;&lt;p class="alignright"&gt;CR 3&lt;/p&gt;&lt;div style="clear: both;"&gt;&lt;/div&gt;&lt;/div&gt;&lt;div&gt;&lt;h5&gt;&lt;b&gt;XP &lt;/b&gt;800&lt;/h5&gt;&lt;h5&gt;N Medium outsider (earth, elemental, extraplanar, fire)&lt;/h5&gt;&lt;h5&gt;&lt;b&gt;Init &lt;/b&gt;+3; &lt;b&gt;Senses &lt;/b&gt;darkvision 60 ft.; Perception +7&lt;/h5&gt;&lt;/div&gt;&lt;hr/&gt;&lt;div&gt;&lt;h5&gt;&lt;b&gt;DEFENSE&lt;/b&gt;&lt;/h5&gt;&lt;/div&gt;&lt;hr/&gt;&lt;div&gt;&lt;h5&gt;&lt;b&gt;AC &lt;/b&gt;16, touch 9, flat-footed 16 (-1 Dex, +7 natural)&lt;/h5&gt;&lt;h5&gt;&lt;b&gt;hp &lt;/b&gt;30 (4d10+8)&lt;/h5&gt;&lt;h5&gt;&lt;b&gt;Fort &lt;/b&gt;+6, &lt;b&gt;Ref &lt;/b&gt;+3, &lt;b&gt;Will &lt;/b&gt;+1&lt;/h5&gt;&lt;h5&gt;&lt;b&gt;Immune &lt;/b&gt;fire, elemental traits&lt;/h5&gt;&lt;h5&gt;&lt;b&gt;Weaknesses &lt;/b&gt;vulnerable to cold&lt;/h5&gt;&lt;/div&gt;&lt;hr/&gt;&lt;div&gt;&lt;h5&gt;&lt;b&gt;OFFENSE&lt;/b&gt;&lt;/h5&gt;&lt;/div&gt;&lt;hr/&gt;&lt;div&gt;&lt;h5&gt;&lt;b&gt;Spd &lt;/b&gt;20 ft., burrow 20 ft.;  earth glide&lt;/h5&gt;&lt;h5&gt;&lt;b&gt;Melee &lt;/b&gt;slam +6 (1d6+3 plus burn)&lt;/h5&gt;&lt;h5&gt;&lt;b&gt;Space &lt;/b&gt;5 ft.; &lt;b&gt;Reach &lt;/b&gt;5 ft.&lt;/h5&gt;&lt;h5&gt;&lt;b&gt;Special Attacks &lt;/b&gt;burn (1d4, DC 12), lava puddle&lt;/h5&gt;&lt;/div&gt;&lt;hr/&gt;&lt;div&gt;&lt;h5&gt;&lt;b&gt;STATISTICS&lt;/b&gt;&lt;/h5&gt;&lt;/div&gt;&lt;hr/&gt;&lt;div&gt;&lt;h5&gt;&lt;b&gt;Str &lt;/b&gt;14, &lt;b&gt;Dex &lt;/b&gt;8, &lt;b&gt;Con &lt;/b&gt;15, &lt;b&gt;Int &lt;/b&gt; 4, &lt;b&gt;Wis &lt;/b&gt;11, &lt;b&gt;Cha &lt;/b&gt;11&lt;/h5&gt;&lt;h5&gt;&lt;b&gt;Base Atk &lt;/b&gt;+4; &lt;b&gt;CMB &lt;/b&gt;+6; &lt;b&gt;CMD &lt;/b&gt;15&lt;/h5&gt;&lt;h5&gt;&lt;b&gt;Feats &lt;/b&gt;Improved Initiative, Power Attack&lt;/h5&gt;&lt;h5&gt;&lt;b&gt;Skills &lt;/b&gt;Knowledge (dungeoneering) +4, Perception +7, Stealth +6&lt;/h5&gt;&lt;h5&gt;&lt;b&gt;Languages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</si>
  <si>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Large Magma Elemental</t>
  </si>
  <si>
    <t>16, touch 8, flat-footed 16</t>
  </si>
  <si>
    <t>(-1 Dex, +8 natural, -1 size)</t>
  </si>
  <si>
    <t>2 slams +11 (1d8+4 plus burn)</t>
  </si>
  <si>
    <t>burn (1d6, DC 14), lava puddle</t>
  </si>
  <si>
    <t>Str 18, Dex 8, Con 15, Int 6, Wis 11, Cha 11</t>
  </si>
  <si>
    <t>Cleave, Improved Bull Rush, Improved Initiative, Power Attack</t>
  </si>
  <si>
    <t>Climb +15, Knowledge (dungeoneering) +9, Perception +11, Stealth +6</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</si>
  <si>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class="alignleft"&gt;Large Magma Elemental&lt;/p&gt;&lt;p class="alignright"&gt;CR 5&lt;/p&gt;&lt;div style="clear: both;"&gt;&lt;/div&gt;&lt;/div&gt;&lt;div&gt;&lt;h5&gt;&lt;b&gt;XP &lt;/b&gt;1,600&lt;/h5&gt;&lt;h5&gt;N Large outsider (earth, elemental, extraplanar, fire)&lt;/h5&gt;&lt;h5&gt;&lt;b&gt;Init &lt;/b&gt;+3; &lt;b&gt;Senses &lt;/b&gt;darkvision 60 ft.; Perception +11&lt;/h5&gt;&lt;/div&gt;&lt;hr/&gt;&lt;div&gt;&lt;h5&gt;&lt;b&gt;DEFENSE&lt;/b&gt;&lt;/h5&gt;&lt;/div&gt;&lt;hr/&gt;&lt;div&gt;&lt;h5&gt;&lt;b&gt;AC &lt;/b&gt;16, touch 8, flat-footed 16 (-1 Dex, +8 natural, -1 size)&lt;/h5&gt;&lt;h5&gt;&lt;b&gt;hp &lt;/b&gt;60 (8d10+16)&lt;/h5&gt;&lt;h5&gt;&lt;b&gt;Fort &lt;/b&gt;+8, &lt;b&gt;Ref &lt;/b&gt;+5, &lt;b&gt;Will &lt;/b&gt;+2&lt;/h5&gt;&lt;h5&gt;&lt;b&gt;DR &lt;/b&gt;5/-; &lt;b&gt;Immune &lt;/b&gt;fire, elemental traits&lt;/h5&gt;&lt;h5&gt;&lt;b&gt;Weaknesses &lt;/b&gt;vulnerable to cold&lt;/h5&gt;&lt;/div&gt;&lt;hr/&gt;&lt;div&gt;&lt;h5&gt;&lt;b&gt;OFFENSE&lt;/b&gt;&lt;/h5&gt;&lt;/div&gt;&lt;hr/&gt;&lt;div&gt;&lt;h5&gt;&lt;b&gt;Spd &lt;/b&gt;20 ft., burrow 20 ft.;  earth glide&lt;/h5&gt;&lt;h5&gt;&lt;b&gt;Melee &lt;/b&gt;2 slams +11 (1d8+4 plus burn)&lt;/h5&gt;&lt;h5&gt;&lt;b&gt;Space &lt;/b&gt;10 ft.; &lt;b&gt;Reach &lt;/b&gt;10 ft.&lt;/h5&gt;&lt;h5&gt;&lt;b&gt;Special Attacks &lt;/b&gt;burn (1d6, DC 14), lava puddle&lt;/h5&gt;&lt;/div&gt;&lt;hr/&gt;&lt;div&gt;&lt;h5&gt;&lt;b&gt;STATISTICS&lt;/b&gt;&lt;/h5&gt;&lt;/div&gt;&lt;hr/&gt;&lt;div&gt;&lt;h5&gt;&lt;b&gt;Str &lt;/b&gt;18, &lt;b&gt;Dex &lt;/b&gt;8, &lt;b&gt;Con &lt;/b&gt;15, &lt;b&gt;Int &lt;/b&gt; 6, &lt;b&gt;Wis &lt;/b&gt;11, &lt;b&gt;Cha &lt;/b&gt;11&lt;/h5&gt;&lt;h5&gt;&lt;b&gt;Base Atk &lt;/b&gt;+8; &lt;b&gt;CMB &lt;/b&gt;+13; &lt;b&gt;CMD &lt;/b&gt;22&lt;/h5&gt;&lt;h5&gt;&lt;b&gt;Feats &lt;/b&gt;Cleave, Improved Bull Rush, Improved Initiative, Power Attack&lt;/h5&gt;&lt;h5&gt;&lt;b&gt;Skills &lt;/b&gt;Climb +15, Knowledge (dungeoneering) +9, Perception +11, Stealth +6&lt;/h5&gt;&lt;h5&gt;&lt;b&gt;Languages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</si>
  <si>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Huge Magma Elemental</t>
  </si>
  <si>
    <t>17, touch 7, flat-footed 17</t>
  </si>
  <si>
    <t>(-1 Dex, +10 natural, -2 size)</t>
  </si>
  <si>
    <t>Fort +10, Ref +6, Will +3</t>
  </si>
  <si>
    <t>2 slams +14 (2d6+6 plus burn)</t>
  </si>
  <si>
    <t>burn (1d8, DC 16), lava puddle</t>
  </si>
  <si>
    <t>Str 22, Dex 8, Con 17, Int 6, Wis 11, Cha 11</t>
  </si>
  <si>
    <t>Cleave, Greater Bull Rush, Improved Bull Rush, Improved Initiative, Power Attack</t>
  </si>
  <si>
    <t>Climb +19, Knowledge (dungeoneering) +11, Perception +13, Stealth +4</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</si>
  <si>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class="alignleft"&gt;Huge Magma Elemental&lt;/p&gt;&lt;p class="alignright"&gt;CR 7&lt;/p&gt;&lt;div style="clear: both;"&gt;&lt;/div&gt;&lt;/div&gt;&lt;div&gt;&lt;h5&gt;&lt;b&gt;XP &lt;/b&gt;3,200&lt;/h5&gt;&lt;h5&gt;N Huge outsider (earth, elemental, extraplanar, fire)&lt;/h5&gt;&lt;h5&gt;&lt;b&gt;Init &lt;/b&gt;+3; &lt;b&gt;Senses &lt;/b&gt;darkvision 60 ft.; Perception +13&lt;/h5&gt;&lt;/div&gt;&lt;hr/&gt;&lt;div&gt;&lt;h5&gt;&lt;b&gt;DEFENSE&lt;/b&gt;&lt;/h5&gt;&lt;/div&gt;&lt;hr/&gt;&lt;div&gt;&lt;h5&gt;&lt;b&gt;AC &lt;/b&gt;17, touch 7, flat-footed 17 (-1 Dex, +10 natural, -2 size)&lt;/h5&gt;&lt;h5&gt;&lt;b&gt;hp &lt;/b&gt;85 (10d10+30)&lt;/h5&gt;&lt;h5&gt;&lt;b&gt;Fort &lt;/b&gt;+10, &lt;b&gt;Ref &lt;/b&gt;+6, &lt;b&gt;Will &lt;/b&gt;+3&lt;/h5&gt;&lt;h5&gt;&lt;b&gt;DR &lt;/b&gt;5/-; &lt;b&gt;Immune &lt;/b&gt;fire, elemental traits&lt;/h5&gt;&lt;h5&gt;&lt;b&gt;Weaknesses &lt;/b&gt;vulnerable to cold&lt;/h5&gt;&lt;/div&gt;&lt;hr/&gt;&lt;div&gt;&lt;h5&gt;&lt;b&gt;OFFENSE&lt;/b&gt;&lt;/h5&gt;&lt;/div&gt;&lt;hr/&gt;&lt;div&gt;&lt;h5&gt;&lt;b&gt;Spd &lt;/b&gt;20 ft., burrow 20 ft.;  earth glide&lt;/h5&gt;&lt;h5&gt;&lt;b&gt;Melee &lt;/b&gt;2 slams +14 (2d6+6 plus burn)&lt;/h5&gt;&lt;h5&gt;&lt;b&gt;Space &lt;/b&gt;15 ft.; &lt;b&gt;Reach &lt;/b&gt;15 ft.&lt;/h5&gt;&lt;h5&gt;&lt;b&gt;Special Attacks &lt;/b&gt;burn (1d8, DC 16), lava puddle&lt;/h5&gt;&lt;/div&gt;&lt;hr/&gt;&lt;div&gt;&lt;h5&gt;&lt;b&gt;STATISTICS&lt;/b&gt;&lt;/h5&gt;&lt;/div&gt;&lt;hr/&gt;&lt;div&gt;&lt;h5&gt;&lt;b&gt;Str &lt;/b&gt;22, &lt;b&gt;Dex &lt;/b&gt;8, &lt;b&gt;Con &lt;/b&gt;17, &lt;b&gt;Int &lt;/b&gt; 6, &lt;b&gt;Wis &lt;/b&gt;11, &lt;b&gt;Cha &lt;/b&gt;11&lt;/h5&gt;&lt;h5&gt;&lt;b&gt;Base Atk &lt;/b&gt;+10; &lt;b&gt;CMB &lt;/b&gt;+18; &lt;b&gt;CMD &lt;/b&gt;27&lt;/h5&gt;&lt;h5&gt;&lt;b&gt;Feats &lt;/b&gt;Cleave, Greater Bull Rush, Improved Bull Rush, Improved Initiative, Power Attack&lt;/h5&gt;&lt;h5&gt;&lt;b&gt;Skills &lt;/b&gt;Climb +19, Knowledge (dungeoneering) +11, Perception +13, Stealth +4&lt;/h5&gt;&lt;h5&gt;&lt;b&gt;Languages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</si>
  <si>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Greater Magma Elemental</t>
  </si>
  <si>
    <t>2 slams +18 (2d8+7 plus burn)</t>
  </si>
  <si>
    <t>burn (2d6, DC 18), lava puddle</t>
  </si>
  <si>
    <t>Str 24, Dex 8, Con 19, Int 8, Wis 11, Cha 11</t>
  </si>
  <si>
    <t>Cleave, Greater Bull Rush, Greater Overrun, Improved Bull Rush, Improved Initiative, Improved Overrun, Power Attack</t>
  </si>
  <si>
    <t>Climb +23, Intimidate +16, Knowledge (dungeoneering) +15, Perception +16, Stealth +7</t>
  </si>
  <si>
    <t>Burn (Ex) A magma elemental's burn DC includes a -2 racial penalty, as their fires don't burn quite as hot as true elemental flames.  Earth Glide (Ex)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move earth spell cast on an area containing a burrowing magma elemental flings the elemental back 30 feet, stunning the creature for 1 round unless it succeeds on a DC 15 Fortitude save.  Lava Puddle (Su) Once per day as a full-round action, a magma elemental can vomit forth a puddle of lava (Pathfinder RPG Core Rulebook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t>
  </si>
  <si>
    <t>&lt;link rel="stylesheet"href="PF.css"&gt;&lt;div&gt;&lt;h2&gt;Elemental, Magma&lt;/h2&gt;&lt;h3&gt;&lt;i&gt;This rocky monster glows with an internal heat. Red light spills from its eyes and mouth, as well as fractures in its outer surface.&lt;/i&gt;&lt;/h3&gt;&lt;br&gt;&lt;/div&gt;&lt;div class="heading"&gt;&lt;p class="alignleft"&gt;Greater Magma Elemental&lt;/p&gt;&lt;p class="alignright"&gt;CR 9&lt;/p&gt;&lt;div style="clear: both;"&gt;&lt;/div&gt;&lt;/div&gt;&lt;div&gt;&lt;h5&gt;&lt;b&gt;XP &lt;/b&gt;6,400&lt;/h5&gt;&lt;h5&gt;N Huge outsider (earth, elemental, extraplanar, fire)&lt;/h5&gt;&lt;h5&gt;&lt;b&gt;Init &lt;/b&gt;+3; &lt;b&gt;Senses &lt;/b&gt;darkvision 60 ft.; Perception +16&lt;/h5&gt;&lt;/div&gt;&lt;hr/&gt;&lt;div&gt;&lt;h5&gt;&lt;b&gt;DEFENSE&lt;/b&gt;&lt;/h5&gt;&lt;/div&gt;&lt;hr/&gt;&lt;div&gt;&lt;h5&gt;&lt;b&gt;AC &lt;/b&gt;19, touch 7, flat-footed 19 (-1 Dex, +12 natural, -2 size)&lt;/h5&gt;&lt;h5&gt;&lt;b&gt;hp &lt;/b&gt;123 (13d10+52)&lt;/h5&gt;&lt;h5&gt;&lt;b&gt;Fort &lt;/b&gt;+12, &lt;b&gt;Ref &lt;/b&gt;+7, &lt;b&gt;Will &lt;/b&gt;+4&lt;/h5&gt;&lt;h5&gt;&lt;b&gt;DR &lt;/b&gt;10/-; &lt;b&gt;Immune &lt;/b&gt;fire, elemental traits&lt;/h5&gt;&lt;h5&gt;&lt;b&gt;Weaknesses &lt;/b&gt;vulnerable to cold&lt;/h5&gt;&lt;/div&gt;&lt;hr/&gt;&lt;div&gt;&lt;h5&gt;&lt;b&gt;OFFENSE&lt;/b&gt;&lt;/h5&gt;&lt;/div&gt;&lt;hr/&gt;&lt;div&gt;&lt;h5&gt;&lt;b&gt;Spd &lt;/b&gt;20 ft., burrow 20 ft.;  earth glide&lt;/h5&gt;&lt;h5&gt;&lt;b&gt;Melee &lt;/b&gt;2 slams +18 (2d8+7 plus burn)&lt;/h5&gt;&lt;h5&gt;&lt;b&gt;Space &lt;/b&gt;15 ft.; &lt;b&gt;Reach &lt;/b&gt;15 ft.&lt;/h5&gt;&lt;h5&gt;&lt;b&gt;Special Attacks &lt;/b&gt;burn (2d6, DC 18), lava puddle&lt;/h5&gt;&lt;/div&gt;&lt;hr/&gt;&lt;div&gt;&lt;h5&gt;&lt;b&gt;STATISTICS&lt;/b&gt;&lt;/h5&gt;&lt;/div&gt;&lt;hr/&gt;&lt;div&gt;&lt;h5&gt;&lt;b&gt;Str &lt;/b&gt;24, &lt;b&gt;Dex &lt;/b&gt;8, &lt;b&gt;Con &lt;/b&gt;19, &lt;b&gt;Int &lt;/b&gt; 8, &lt;b&gt;Wis &lt;/b&gt;11, &lt;b&gt;Cha &lt;/b&gt;11&lt;/h5&gt;&lt;h5&gt;&lt;b&gt;Base Atk &lt;/b&gt;+13; &lt;b&gt;CMB &lt;/b&gt;+22; &lt;b&gt;CMD &lt;/b&gt;31&lt;/h5&gt;&lt;h5&gt;&lt;b&gt;Feats &lt;/b&gt;Cleave, Greater Bull Rush, Greater Overrun, Improved Bull Rush, Improved Initiative, Improved Overrun, Power Attack&lt;/h5&gt;&lt;h5&gt;&lt;b&gt;Skills &lt;/b&gt;Climb +23, Intimidate +16, Knowledge (dungeoneering) +15, Perception +16, Stealth +7&lt;/h5&gt;&lt;h5&gt;&lt;b&gt;Languages &lt;/b&gt;Ignan&lt;/h5&gt;&lt;/div&gt;&lt;hr/&gt;&lt;div&gt;&lt;h5&gt;&lt;b&gt;ECOLOGY&lt;/b&gt;&lt;/h5&gt;&lt;/div&gt;&lt;hr/&gt;&lt;div&gt;&lt;h5&gt;&lt;b&gt;Environment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 Magma elementals generally have a somewhat feral or bestial appearance.&lt;/p&gt;&lt;/h4&gt;&lt;/div&gt;</t>
  </si>
  <si>
    <t>Elder Magma Elemental</t>
  </si>
  <si>
    <t>25, touch 7, flat-footed 25</t>
  </si>
  <si>
    <t>(-1 Dex, +18 natural, -2 size)</t>
  </si>
  <si>
    <t>Fort +14, Ref +9, Will +5</t>
  </si>
  <si>
    <t>2 slams +22 (3d6+8 plus burn)</t>
  </si>
  <si>
    <t>burn (3d6, DC 20), lava puddle</t>
  </si>
  <si>
    <t>Str 26, Dex 8, Con 19, Int 10, Wis 11, Cha 11</t>
  </si>
  <si>
    <t>Cleave, Greater Bull Rush, Greater Overrun, Improved Bull Rush, Improved Initiative, Improved Overrun, Power Attack, Vital Strike</t>
  </si>
  <si>
    <t>Climb +27, Intimidate +19, Knowledge (dungeoneering) +19, Knowledge (planes) +19, Perception +19, Stealth +10</t>
  </si>
  <si>
    <t>&lt;link rel="stylesheet"href="PF.css"&gt;&lt;div&gt;&lt;h2&gt;Elemental, Magma&lt;/h2&gt;&lt;h3&gt;&lt;i&gt;This rocky monster glows with an internal heat. Red light spills from its eyes and mouth, as well as fractures in its outer surface.&lt;/i&gt;&lt;/h3&gt;&lt;br&gt;&lt;/div&gt;&lt;div class="heading"&gt;&lt;p class="alignleft"&gt;Elder Magma Elemental&lt;/p&gt;&lt;p class="alignright"&gt;CR 11&lt;/p&gt;&lt;div style="clear: both;"&gt;&lt;/div&gt;&lt;/div&gt;&lt;div&gt;&lt;h5&gt;&lt;b&gt;XP &lt;/b&gt;12,800&lt;/h5&gt;&lt;h5&gt;N Huge outsider (earth, elemental, extraplanar, fire)&lt;/h5&gt;&lt;h5&gt;&lt;b&gt;Init &lt;/b&gt;+3; &lt;b&gt;Senses &lt;/b&gt;darkvision 60 ft.; Perception +19&lt;/h5&gt;&lt;/div&gt;&lt;hr/&gt;&lt;div&gt;&lt;h5&gt;&lt;b&gt;DEFENSE&lt;/b&gt;&lt;/h5&gt;&lt;/div&gt;&lt;hr/&gt;&lt;div&gt;&lt;h5&gt;&lt;b&gt;AC &lt;/b&gt;25, touch 7, flat-footed 25 (-1 Dex, +18 natural, -2 size)&lt;/h5&gt;&lt;h5&gt;&lt;b&gt;hp &lt;/b&gt;152 (16d10+64)&lt;/h5&gt;&lt;h5&gt;&lt;b&gt;Fort &lt;/b&gt;+14, &lt;b&gt;Ref &lt;/b&gt;+9, &lt;b&gt;Will &lt;/b&gt;+5&lt;/h5&gt;&lt;h5&gt;&lt;b&gt;DR &lt;/b&gt;10/-; &lt;b&gt;Immune &lt;/b&gt;fire, elemental traits&lt;/h5&gt;&lt;h5&gt;&lt;b&gt;Weaknesses &lt;/b&gt;vulnerable to cold&lt;/h5&gt;&lt;/div&gt;&lt;hr/&gt;&lt;div&gt;&lt;h5&gt;&lt;b&gt;OFFENSE&lt;/b&gt;&lt;/h5&gt;&lt;/div&gt;&lt;hr/&gt;&lt;div&gt;&lt;h5&gt;&lt;b&gt;Spd &lt;/b&gt;20 ft., burrow 20 ft.;  earth glide&lt;/h5&gt;&lt;h5&gt;&lt;b&gt;Melee &lt;/b&gt;2 slams +22 (3d6+8 plus burn)&lt;/h5&gt;&lt;h5&gt;&lt;b&gt;Space &lt;/b&gt;15 ft.; &lt;b&gt;Reach &lt;/b&gt;15 ft.&lt;/h5&gt;&lt;h5&gt;&lt;b&gt;Special Attacks &lt;/b&gt;burn (3d6, DC 20), lava puddle&lt;/h5&gt;&lt;/div&gt;&lt;hr/&gt;&lt;div&gt;&lt;h5&gt;&lt;b&gt;STATISTICS&lt;/b&gt;&lt;/h5&gt;&lt;/div&gt;&lt;hr/&gt;&lt;div&gt;&lt;h5&gt;&lt;b&gt;Str &lt;/b&gt;26, &lt;b&gt;Dex &lt;/b&gt;8, &lt;b&gt;Con &lt;/b&gt;19, &lt;b&gt;Int &lt;/b&gt; 10, &lt;b&gt;Wis &lt;/b&gt;11, &lt;b&gt;Cha &lt;/b&gt;11&lt;/h5&gt;&lt;h5&gt;&lt;b&gt;Base Atk &lt;/b&gt;+16; &lt;b&gt;CMB &lt;/b&gt;+26; &lt;b&gt;CMD &lt;/b&gt;35&lt;/h5&gt;&lt;h5&gt;&lt;b&gt;Feats &lt;/b&gt;Cleave, Greater Bull Rush, Greater Overrun, Improved Bull Rush, Improved Initiative, Improved Overrun, Power Attack, Vital Strike&lt;/h5&gt;&lt;h5&gt;&lt;b&gt;Skills &lt;/b&gt;Climb +27, Intimidate +19, Knowledge (dungeoneering) +19, Knowledge (planes) +19, Perception +19, Stealth +10&lt;/h5&gt;&lt;h5&gt;&lt;b&gt;Languages &lt;/b&gt;Ignan&lt;/h5&gt;&lt;/div&gt;&lt;hr/&gt;&lt;div&gt;&lt;h5&gt;&lt;b&gt;ECOLOGY&lt;/b&gt;&lt;/h5&gt;&lt;/div&gt;&lt;hr/&gt;&lt;div&gt;&lt;h5&gt;&lt;b&gt;Environment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 Magma elementals generally have a somewhat feral or bestial appearance.&lt;/p&gt;&lt;/h4&gt;&lt;/div&gt;</t>
  </si>
  <si>
    <t>Small Mud Elemental</t>
  </si>
  <si>
    <t>(earth, elemental, extraplanar, water)</t>
  </si>
  <si>
    <t>darkvision 60 ft., tremorsense 30 ft.; Perception +5</t>
  </si>
  <si>
    <t>acid, elemental traits</t>
  </si>
  <si>
    <t>20 ft., burrow 10 ft., swim 30 ft.</t>
  </si>
  <si>
    <t>slam +5 (1d4+3 plus entrap)</t>
  </si>
  <si>
    <t>entrap (DC 12, 10 minutes, hardness 5, hp 5)</t>
  </si>
  <si>
    <t>Str 14, Dex 8, Con 13, Int 4, Wis 11, Cha 11</t>
  </si>
  <si>
    <t>Climb +6, Escape Artist +3, Knowledge (planes) +1, Perception +5, Stealth +7, Swim +10</t>
  </si>
  <si>
    <t xml:space="preserve"> any land or water (Plane of Earth)</t>
  </si>
  <si>
    <t>This animate pile of mud seems barely able to maintain the semblance of a humanoid form made of dripping sludge.</t>
  </si>
  <si>
    <t>Earth Glide (Ex)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move earth spell cast on an area containing a burrowing mud elemental flings the elemental back 30 feet, stunning the creature for 1 round unless it succeeds on a DC 15 Fortitude save.  Entrap (Ex) The mud from an elemental's entrap ability can be washed away in 1d3 rounds of immersion in water.</t>
  </si>
  <si>
    <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t>
  </si>
  <si>
    <t>&lt;link rel="stylesheet"href="PF.css"&gt;&lt;div&gt;&lt;h2&gt;Elemental, Mud&lt;/h2&gt;&lt;h3&gt;&lt;i&gt;This animate pile of mud seems barely able to maintain the semblance of a humanoid form made of dripping sludge.&lt;/i&gt;&lt;/h3&gt;&lt;br&gt;&lt;/div&gt;&lt;div class="heading"&gt;&lt;p class="alignleft"&gt;Small Mud Elemental&lt;/p&gt;&lt;p class="alignright"&gt;CR 1&lt;/p&gt;&lt;div style="clear: both;"&gt;&lt;/div&gt;&lt;/div&gt;&lt;div&gt;&lt;h5&gt;&lt;b&gt;XP &lt;/b&gt;400&lt;/h5&gt;&lt;h5&gt;N Small outsider (earth, elemental, extraplanar, water)&lt;/h5&gt;&lt;h5&gt;&lt;b&gt;Init &lt;/b&gt;-1; &lt;b&gt;Senses &lt;/b&gt;darkvision 60 ft., tremorsense 30 ft.; Perception +5&lt;/h5&gt;&lt;/div&gt;&lt;hr/&gt;&lt;div&gt;&lt;h5&gt;&lt;b&gt;DEFENSE&lt;/b&gt;&lt;/h5&gt;&lt;/div&gt;&lt;hr/&gt;&lt;div&gt;&lt;h5&gt;&lt;b&gt;AC &lt;/b&gt;16, touch 10, flat-footed 16 (-1 Dex, +6 natural, +1 size)&lt;/h5&gt;&lt;h5&gt;&lt;b&gt;hp &lt;/b&gt;13 (2d10+2)&lt;/h5&gt;&lt;h5&gt;&lt;b&gt;Fort &lt;/b&gt;+4, &lt;b&gt;Ref &lt;/b&gt;+2, &lt;b&gt;Will &lt;/b&gt;+0&lt;/h5&gt;&lt;h5&gt;&lt;b&gt;Immune &lt;/b&gt;acid, elemental traits&lt;/h5&gt;&lt;/div&gt;&lt;hr/&gt;&lt;div&gt;&lt;h5&gt;&lt;b&gt;OFFENSE&lt;/b&gt;&lt;/h5&gt;&lt;/div&gt;&lt;hr/&gt;&lt;div&gt;&lt;h5&gt;&lt;b&gt;Spd &lt;/b&gt;20 ft., burrow 10 ft., swim 30 ft.;  earth glide&lt;/h5&gt;&lt;h5&gt;&lt;b&gt;Melee &lt;/b&gt;slam +5 (1d4+3 plus entrap)&lt;/h5&gt;&lt;h5&gt;&lt;b&gt;Space &lt;/b&gt;5 ft.; &lt;b&gt;Reach &lt;/b&gt;5 ft.&lt;/h5&gt;&lt;h5&gt;&lt;b&gt;Special Attacks &lt;/b&gt;entrap (DC 12, 10 minutes, hardness 5, hp 5)&lt;/h5&gt;&lt;/div&gt;&lt;hr/&gt;&lt;div&gt;&lt;h5&gt;&lt;b&gt;STATISTICS&lt;/b&gt;&lt;/h5&gt;&lt;/div&gt;&lt;hr/&gt;&lt;div&gt;&lt;h5&gt;&lt;b&gt;Str &lt;/b&gt;14, &lt;b&gt;Dex &lt;/b&gt;8, &lt;b&gt;Con &lt;/b&gt;13, &lt;b&gt;Int &lt;/b&gt; 4, &lt;b&gt;Wis &lt;/b&gt;11, &lt;b&gt;Cha &lt;/b&gt;11&lt;/h5&gt;&lt;h5&gt;&lt;b&gt;Base Atk &lt;/b&gt;+2; &lt;b&gt;CMB &lt;/b&gt;+3; &lt;b&gt;CMD &lt;/b&gt;12&lt;/h5&gt;&lt;h5&gt;&lt;b&gt;Feats &lt;/b&gt;Improved Bull Rush&lt;sup&gt;B&lt;/sup&gt;, Power Attack&lt;/h5&gt;&lt;h5&gt;&lt;b&gt;Skills &lt;/b&gt;Climb +6, Escape Artist +3, Knowledge (planes) +1, Perception +5, Stealth +7, Swim +10&lt;/h5&gt;&lt;h5&gt;&lt;b&gt;Languages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</si>
  <si>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Medium Mud Elemental</t>
  </si>
  <si>
    <t>darkvision 60 ft., tremorsense 30 ft.; Perception +7</t>
  </si>
  <si>
    <t>(+6 natural)</t>
  </si>
  <si>
    <t>slam +7 (1d6+4 plus entrap)</t>
  </si>
  <si>
    <t>entrap (DC 14, 10 minutes, hardness 5, hp 5)</t>
  </si>
  <si>
    <t>Climb +8, Escape Artist +5, Knowledge (planes) +2, Perception +7, Stealth +5, Swim +11</t>
  </si>
  <si>
    <t>&lt;link rel="stylesheet"href="PF.css"&gt;&lt;div&gt;&lt;h2&gt;Elemental, Mud&lt;/h2&gt;&lt;h3&gt;&lt;i&gt;This animate pile of mud seems barely able to maintain the semblance of a humanoid form made of dripping sludge.&lt;/i&gt;&lt;/h3&gt;&lt;br&gt;&lt;/div&gt;&lt;div class="heading"&gt;&lt;p class="alignleft"&gt;Medium Mud Elemental&lt;/p&gt;&lt;p class="alignright"&gt;CR 3&lt;/p&gt;&lt;div style="clear: both;"&gt;&lt;/div&gt;&lt;/div&gt;&lt;div&gt;&lt;h5&gt;&lt;b&gt;XP &lt;/b&gt;800&lt;/h5&gt;&lt;h5&gt;N Medium outsider (earth, elemental, extraplanar, water)&lt;/h5&gt;&lt;h5&gt;&lt;b&gt;Init &lt;/b&gt;+0; &lt;b&gt;Senses &lt;/b&gt;darkvision 60 ft., tremorsense 30 ft.; Perception +7&lt;/h5&gt;&lt;/div&gt;&lt;hr/&gt;&lt;div&gt;&lt;h5&gt;&lt;b&gt;DEFENSE&lt;/b&gt;&lt;/h5&gt;&lt;/div&gt;&lt;hr/&gt;&lt;div&gt;&lt;h5&gt;&lt;b&gt;AC &lt;/b&gt;16, touch 10, flat-footed 16 (+6 natural)&lt;/h5&gt;&lt;h5&gt;&lt;b&gt;hp &lt;/b&gt;30 (4d10+8)&lt;/h5&gt;&lt;h5&gt;&lt;b&gt;Fort &lt;/b&gt;+6, &lt;b&gt;Ref &lt;/b&gt;+4, &lt;b&gt;Will &lt;/b&gt;+1&lt;/h5&gt;&lt;h5&gt;&lt;b&gt;Immune &lt;/b&gt;acid, elemental traits&lt;/h5&gt;&lt;/div&gt;&lt;hr/&gt;&lt;div&gt;&lt;h5&gt;&lt;b&gt;OFFENSE&lt;/b&gt;&lt;/h5&gt;&lt;/div&gt;&lt;hr/&gt;&lt;div&gt;&lt;h5&gt;&lt;b&gt;Spd &lt;/b&gt;20 ft., burrow 10 ft., swim 30 ft.;  earth glide&lt;/h5&gt;&lt;h5&gt;&lt;b&gt;Melee &lt;/b&gt;slam +7 (1d6+4 plus entrap)&lt;/h5&gt;&lt;h5&gt;&lt;b&gt;Space &lt;/b&gt;5 ft.; &lt;b&gt;Reach &lt;/b&gt;5 ft.&lt;/h5&gt;&lt;h5&gt;&lt;b&gt;Special Attacks &lt;/b&gt;entrap (DC 14, 10 minutes, hardness 5, hp 5)&lt;/h5&gt;&lt;/div&gt;&lt;hr/&gt;&lt;div&gt;&lt;h5&gt;&lt;b&gt;STATISTICS&lt;/b&gt;&lt;/h5&gt;&lt;/div&gt;&lt;hr/&gt;&lt;div&gt;&lt;h5&gt;&lt;b&gt;Str &lt;/b&gt;16, &lt;b&gt;Dex &lt;/b&gt;10, &lt;b&gt;Con &lt;/b&gt;15, &lt;b&gt;Int &lt;/b&gt; 4, &lt;b&gt;Wis &lt;/b&gt;11, &lt;b&gt;Cha &lt;/b&gt;11&lt;/h5&gt;&lt;h5&gt;&lt;b&gt;Base Atk &lt;/b&gt;+4; &lt;b&gt;CMB &lt;/b&gt;+7; &lt;b&gt;CMD &lt;/b&gt;17&lt;/h5&gt;&lt;h5&gt;&lt;b&gt;Feats &lt;/b&gt;Cleave, Improved Bull Rush&lt;sup&gt;B&lt;/sup&gt;, Power Attack&lt;/h5&gt;&lt;h5&gt;&lt;b&gt;Skills &lt;/b&gt;Climb +8, Escape Artist +5, Knowledge (planes) +2, Perception +7, Stealth +5, Swim +11&lt;/h5&gt;&lt;h5&gt;&lt;b&gt;Languages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</si>
  <si>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Large Mud Elemental</t>
  </si>
  <si>
    <t>darkvision 60 ft., tremorsense 30 ft.; Perception +11</t>
  </si>
  <si>
    <t>2 slams +12 (1d8+5 plus entrap)</t>
  </si>
  <si>
    <t>entrap (DC 17, 10 minutes, hardness 5, hp 10)</t>
  </si>
  <si>
    <t>Str 20, Dex 12, Con 17, Int 4, Wis 11, Cha 11</t>
  </si>
  <si>
    <t>Cleave, Great Cleave, Greater Bull Rush, Improved Bull RushB, Power Attack</t>
  </si>
  <si>
    <t>Climb +12, Escape Artist +8, Knowledge (planes) +4, Perception +11, Stealth +4, Swim +13</t>
  </si>
  <si>
    <t>Earth Glide (Ex)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move earth spell cast on an area containing a burrowing mud elemental flings the elemental back 30 feet, stunning the creature for 1 round unless it succeeds on a DC 15 Fortitude save. Entrap (Ex) The mud from an elemental's entrap ability can be washed away in 1d3 rounds of immersion in water.</t>
  </si>
  <si>
    <t>&lt;link rel="stylesheet"href="PF.css"&gt;&lt;div&gt;&lt;h2&gt;Elemental, Mud&lt;/h2&gt;&lt;h3&gt;&lt;i&gt;&lt;i&gt;This animate pile of mud seems barely able to maintain the semblance of a humanoid form made of dripping sludge.&lt;/i&gt;&lt;/i&gt;&lt;/h3&gt;&lt;br&gt;&lt;/br&gt;&lt;/div&gt;&lt;div class="heading"&gt;&lt;p class="alignleft"&gt;Large Mud Elemental&lt;/p&gt;&lt;p class="alignright"&gt;CR 5&lt;/p&gt;&lt;div style="clear: both;"&gt;&lt;/div&gt;&lt;/div&gt;&lt;div&gt;&lt;h5&gt;&lt;b&gt;XP &lt;/b&gt;1,600&lt;/h5&gt;&lt;h5&gt;N Large outsider (earth, elemental, extraplanar, water)&lt;/h5&gt;&lt;h5&gt;&lt;b&gt;Init &lt;/b&gt;+1; &lt;b&gt;Senses &lt;/b&gt;darkvision 60 ft., tremorsense 30 ft.; Perception +11&lt;/h5&gt;&lt;/div&gt;&lt;hr/&gt;&lt;div&gt;&lt;h5&gt;&lt;b&gt;DEFENSE&lt;/b&gt;&lt;/h5&gt;&lt;/div&gt;&lt;hr/&gt;&lt;div&gt;&lt;h5&gt;&lt;b&gt;AC &lt;/b&gt;17, touch 10, flat-footed 16 (+1 Dex, +7 natural, -1 size)&lt;/h5&gt;&lt;h5&gt;&lt;b&gt;hp &lt;/b&gt;68 (8d10+24)&lt;/h5&gt;&lt;h5&gt;&lt;b&gt;Fort &lt;/b&gt;+9, &lt;b&gt;Ref &lt;/b&gt;+7, &lt;b&gt;Will &lt;/b&gt;+2&lt;/h5&gt;&lt;h5&gt;&lt;b&gt;DR &lt;/b&gt;5/-; &lt;b&gt;Immune &lt;/b&gt;acid, elemental traits&lt;/h5&gt;&lt;/div&gt;&lt;hr/&gt;&lt;div&gt;&lt;h5&gt;&lt;b&gt;OFFENSE&lt;/b&gt;&lt;/h5&gt;&lt;/div&gt;&lt;hr/&gt;&lt;div&gt;&lt;h5&gt;&lt;b&gt;Spd &lt;/b&gt;20 ft., burrow 10 ft., swim 30 ft.;  earth glide&lt;/h5&gt;&lt;h5&gt;&lt;b&gt;Melee &lt;/b&gt;2 slams +12 (1d8+5 plus entrap)&lt;/h5&gt;&lt;h5&gt;&lt;b&gt;Space &lt;/b&gt;10 ft.; &lt;b&gt;Reach &lt;/b&gt;10 ft.&lt;/h5&gt;&lt;h5&gt;&lt;b&gt;Special Attacks &lt;/b&gt;entrap (DC 17, 10 minutes, hardness 5, hp 10)&lt;/h5&gt;&lt;/div&gt;&lt;hr/&gt;&lt;div&gt;&lt;h5&gt;&lt;b&gt;STATISTICS&lt;/b&gt;&lt;/h5&gt;&lt;/div&gt;&lt;hr/&gt;&lt;div&gt;&lt;h5&gt;&lt;b&gt;Str &lt;/b&gt;20, &lt;b&gt;Dex &lt;/b&gt;12, &lt;b&gt;Con &lt;/b&gt;17, &lt;b&gt;Int &lt;/b&gt; 4, &lt;b&gt;Wis &lt;/b&gt;11, &lt;b&gt;Cha &lt;/b&gt;11&lt;/h5&gt;&lt;h5&gt;&lt;b&gt;Base Atk &lt;/b&gt;+8; &lt;b&gt;CMB &lt;/b&gt;+14; &lt;b&gt;CMD &lt;/b&gt;25&lt;/h5&gt;&lt;h5&gt;&lt;b&gt;Feats &lt;/b&gt;Cleave, Great Cleave, Greater Bull Rush, Improved Bull Rush&lt;sup&gt;B&lt;/sup&gt;, Power Attack&lt;/h5&gt;&lt;h5&gt;&lt;b&gt;Skills &lt;/b&gt;Climb +12, Escape Artist +8, Knowledge (planes) +4, Perception +11, Stealth +4, Swim +13&lt;/h5&gt;&lt;h5&gt;&lt;b&gt;Languages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</si>
  <si>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Huge Mud Elemental</t>
  </si>
  <si>
    <t>darkvision 60 ft., tremorsense 30 ft.; Perception +13</t>
  </si>
  <si>
    <t>2 slams +15 (2d6+7 plus entrap)</t>
  </si>
  <si>
    <t>entrap (DC 19, 10 minutes, hardness 5, hp 15)</t>
  </si>
  <si>
    <t>Cleave, Dodge, Great Cleave, Greater Bull Rush, Improved Bull RushB, Power Attack</t>
  </si>
  <si>
    <t>Climb +17, Escape Artist +13, Knowledge (planes) +7, Perception +13, Stealth +8, Swim +15</t>
  </si>
  <si>
    <t>&lt;link rel="stylesheet"href="PF.css"&gt;&lt;div&gt;&lt;h2&gt;Elemental, Mud&lt;/h2&gt;&lt;h3&gt;&lt;i&gt;&lt;i&gt;This animate pile of mud seems barely able to maintain the semblance of a humanoid form made of dripping sludge.&lt;/i&gt;&lt;/i&gt;&lt;/h3&gt;&lt;br&gt;&lt;/br&gt;&lt;/div&gt;&lt;div class="heading"&gt;&lt;p class="alignleft"&gt;Huge Mud Elemental&lt;/p&gt;&lt;p class="alignright"&gt;CR 7&lt;/p&gt;&lt;div style="clear: both;"&gt;&lt;/div&gt;&lt;/div&gt;&lt;div&gt;&lt;h5&gt;&lt;b&gt;XP &lt;/b&gt;3,200&lt;/h5&gt;&lt;h5&gt;N Huge outsider (earth, elemental, extraplanar, water)&lt;/h5&gt;&lt;h5&gt;&lt;b&gt;Init &lt;/b&gt;+3; &lt;b&gt;Senses &lt;/b&gt;darkvision 60 ft., tremorsense 30 ft.; Perception +13&lt;/h5&gt;&lt;/div&gt;&lt;hr/&gt;&lt;div&gt;&lt;h5&gt;&lt;b&gt;DEFENSE&lt;/b&gt;&lt;/h5&gt;&lt;/div&gt;&lt;hr/&gt;&lt;div&gt;&lt;h5&gt;&lt;b&gt;AC &lt;/b&gt;20, touch 12, flat-footed 16 (+3 Dex, +1 dodge, +8 natural, -2 size)&lt;/h5&gt;&lt;h5&gt;&lt;b&gt;hp &lt;/b&gt;95 (10d10+40)&lt;/h5&gt;&lt;h5&gt;&lt;b&gt;Fort &lt;/b&gt;+11, &lt;b&gt;Ref &lt;/b&gt;+10, &lt;b&gt;Will &lt;/b&gt;+3&lt;/h5&gt;&lt;h5&gt;&lt;b&gt;DR &lt;/b&gt;5/-; &lt;b&gt;Immune &lt;/b&gt;acid, elemental traits&lt;/h5&gt;&lt;/div&gt;&lt;hr/&gt;&lt;div&gt;&lt;h5&gt;&lt;b&gt;OFFENSE&lt;/b&gt;&lt;/h5&gt;&lt;/div&gt;&lt;hr/&gt;&lt;div&gt;&lt;h5&gt;&lt;b&gt;Spd &lt;/b&gt;20 ft., burrow 10 ft., swim 30 ft.;  earth glide&lt;/h5&gt;&lt;h5&gt;&lt;b&gt;Melee &lt;/b&gt;2 slams +15 (2d6+7 plus entrap)&lt;/h5&gt;&lt;h5&gt;&lt;b&gt;Space &lt;/b&gt;15 ft.; &lt;b&gt;Reach &lt;/b&gt;15 ft.&lt;/h5&gt;&lt;h5&gt;&lt;b&gt;Special Attacks &lt;/b&gt;entrap (DC 19, 10 minutes, hardness 5, hp 15)&lt;/h5&gt;&lt;/div&gt;&lt;hr/&gt;&lt;div&gt;&lt;h5&gt;&lt;b&gt;STATISTICS&lt;/b&gt;&lt;/h5&gt;&lt;/div&gt;&lt;hr/&gt;&lt;div&gt;&lt;h5&gt;&lt;b&gt;Str &lt;/b&gt;24, &lt;b&gt;Dex &lt;/b&gt;16, &lt;b&gt;Con &lt;/b&gt;19, &lt;b&gt;Int &lt;/b&gt; 6, &lt;b&gt;Wis &lt;/b&gt;11, &lt;b&gt;Cha &lt;/b&gt;11&lt;/h5&gt;&lt;h5&gt;&lt;b&gt;Base Atk &lt;/b&gt;+10; &lt;b&gt;CMB &lt;/b&gt;+19; &lt;b&gt;CMD &lt;/b&gt;33&lt;/h5&gt;&lt;h5&gt;&lt;b&gt;Feats &lt;/b&gt;Cleave, Dodge, Great Cleave, Greater Bull Rush, Improved Bull Rush&lt;sup&gt;B&lt;/sup&gt;, Power Attack&lt;/h5&gt;&lt;h5&gt;&lt;b&gt;Skills &lt;/b&gt;Climb +17, Escape Artist +13, Knowledge (planes) +7, Perception +13, Stealth +8, Swim +15&lt;/h5&gt;&lt;h5&gt;&lt;b&gt;Languages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</si>
  <si>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Greater Mud Elemental</t>
  </si>
  <si>
    <t>darkvision 60 ft., tremorsense 30 ft.; Perception +16</t>
  </si>
  <si>
    <t>22, touch 13, flat-footed 17</t>
  </si>
  <si>
    <t>(+4 Dex, +1 dodge, +9 natural, -2 size)</t>
  </si>
  <si>
    <t>2 slams +20 (2d8+9 plus entrap)</t>
  </si>
  <si>
    <t>entrap (DC 20, 10 minutes, hardness 10, hp 15)</t>
  </si>
  <si>
    <t>Awesome Blow, Cleave, Dodge, Great Cleave, Greater Bull Rush, Improved Bull RushB, Lightning Reflexes, Power Attack</t>
  </si>
  <si>
    <t>Climb +25, Escape Artist +20, Knowledge (planes) +15, Perception +16, Stealth +12, Swim +17</t>
  </si>
  <si>
    <t>&lt;link rel="stylesheet"href="PF.css"&gt;&lt;div&gt;&lt;h2&gt;Elemental, Mud&lt;/h2&gt;&lt;h3&gt;&lt;i&gt;&lt;i&gt;This animate pile of mud seems barely able to maintain the semblance of a humanoid form made of dripping sludge.&lt;/i&gt;&lt;/i&gt;&lt;/h3&gt;&lt;br&gt;&lt;/br&gt;&lt;/div&gt;&lt;div class="heading"&gt;&lt;p class="alignleft"&gt;Greater Mud Elemental&lt;/p&gt;&lt;p class="alignright"&gt;CR 9&lt;/p&gt;&lt;div style="clear: both;"&gt;&lt;/div&gt;&lt;/div&gt;&lt;div&gt;&lt;h5&gt;&lt;b&gt;XP &lt;/b&gt;6,400&lt;/h5&gt;&lt;h5&gt;N Huge outsider (earth, elemental, extraplanar, water)&lt;/h5&gt;&lt;h5&gt;&lt;b&gt;Init &lt;/b&gt;+4; &lt;b&gt;Senses &lt;/b&gt;darkvision 60 ft., tremorsense 30 ft.; Perception +16&lt;/h5&gt;&lt;/div&gt;&lt;hr/&gt;&lt;div&gt;&lt;h5&gt;&lt;b&gt;DEFENSE&lt;/b&gt;&lt;/h5&gt;&lt;/div&gt;&lt;hr/&gt;&lt;div&gt;&lt;h5&gt;&lt;b&gt;AC &lt;/b&gt;22, touch 13, flat-footed 17 (+4 Dex, +1 dodge, +9 natural, -2 size)&lt;/h5&gt;&lt;h5&gt;&lt;b&gt;hp &lt;/b&gt;123 (13d10+52)&lt;/h5&gt;&lt;h5&gt;&lt;b&gt;Fort &lt;/b&gt;+12, &lt;b&gt;Ref &lt;/b&gt;+14, &lt;b&gt;Will &lt;/b&gt;+4&lt;/h5&gt;&lt;h5&gt;&lt;b&gt;DR &lt;/b&gt;10/-; &lt;b&gt;Immune &lt;/b&gt;acid, elemental traits&lt;/h5&gt;&lt;/div&gt;&lt;hr/&gt;&lt;div&gt;&lt;h5&gt;&lt;b&gt;OFFENSE&lt;/b&gt;&lt;/h5&gt;&lt;/div&gt;&lt;hr/&gt;&lt;div&gt;&lt;h5&gt;&lt;b&gt;Spd &lt;/b&gt;20 ft., burrow 10 ft., swim 30 ft.;  earth glide&lt;/h5&gt;&lt;h5&gt;&lt;b&gt;Melee &lt;/b&gt;2 slams +20 (2d8+9 plus entrap)&lt;/h5&gt;&lt;h5&gt;&lt;b&gt;Space &lt;/b&gt;15 ft.; &lt;b&gt;Reach &lt;/b&gt;15 ft.&lt;/h5&gt;&lt;h5&gt;&lt;b&gt;Special Attacks &lt;/b&gt;entrap (DC 20, 10 minutes, hardness 10, hp 15)&lt;/h5&gt;&lt;/div&gt;&lt;hr/&gt;&lt;div&gt;&lt;h5&gt;&lt;b&gt;STATISTICS&lt;/b&gt;&lt;/h5&gt;&lt;/div&gt;&lt;hr/&gt;&lt;div&gt;&lt;h5&gt;&lt;b&gt;Str &lt;/b&gt;28, &lt;b&gt;Dex &lt;/b&gt;18, &lt;b&gt;Con &lt;/b&gt;19, &lt;b&gt;Int &lt;/b&gt; 8, &lt;b&gt;Wis &lt;/b&gt;11, &lt;b&gt;Cha &lt;/b&gt;11&lt;/h5&gt;&lt;h5&gt;&lt;b&gt;Base Atk &lt;/b&gt;+13; &lt;b&gt;CMB &lt;/b&gt;+24; &lt;b&gt;CMD &lt;/b&gt;39&lt;/h5&gt;&lt;h5&gt;&lt;b&gt;Feats &lt;/b&gt;Awesome Blow, Cleave, Dodge, Great Cleave, Greater Bull Rush, Improved Bull Rush&lt;sup&gt;B&lt;/sup&gt;, Lightning Reflexes, Power Attack&lt;/h5&gt;&lt;h5&gt;&lt;b&gt;Skills &lt;/b&gt;Climb +25, Escape Artist +20, Knowledge (planes) +15, Perception +16, Stealth +12, Swim +17&lt;/h5&gt;&lt;h5&gt;&lt;b&gt;Languages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</si>
  <si>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Elder Mud Elemental</t>
  </si>
  <si>
    <t>darkvision 60 ft., tremorsense 30 ft.; Perception +19</t>
  </si>
  <si>
    <t>2 slams +24 (2d10+10/19-20 plus entrap)</t>
  </si>
  <si>
    <t>entrap (DC 22, 10 minutes, hardness 10, hp 15)</t>
  </si>
  <si>
    <t>Awesome Blow, Cleave, Dodge, Great Cleave, Greater Bull Rush, Improved Bull RushB, Improved Critical (slams), Lightning Reflexes, Power Attack</t>
  </si>
  <si>
    <t>Climb +29, Escape Artist +24, Intimidate +19, Knowledge (planes) +19, Perception +19, Stealth +16, Swim +18</t>
  </si>
  <si>
    <t>&lt;link rel="stylesheet"href="PF.css"&gt;&lt;div&gt;&lt;h2&gt;Elemental, Mud&lt;/h2&gt;&lt;h3&gt;&lt;i&gt;This animate pile of mud seems barely able to maintain the semblance of a humanoid form made of dripping sludge.&lt;/i&gt;&lt;/h3&gt;&lt;br&gt;&lt;/div&gt;&lt;div class="heading"&gt;&lt;p class="alignleft"&gt;Elder Mud Elemental&lt;/p&gt;&lt;p class="alignright"&gt;CR 11&lt;/p&gt;&lt;div style="clear: both;"&gt;&lt;/div&gt;&lt;/div&gt;&lt;div&gt;&lt;h5&gt;&lt;b&gt;XP &lt;/b&gt;12,800&lt;/h5&gt;&lt;h5&gt;N Huge outsider (earth, elemental, extraplanar, water)&lt;/h5&gt;&lt;h5&gt;&lt;b&gt;Init &lt;/b&gt;+5; &lt;b&gt;Senses &lt;/b&gt;darkvision 60 ft., tremorsense 30 ft.; Perception +19&lt;/h5&gt;&lt;/div&gt;&lt;hr/&gt;&lt;div&gt;&lt;h5&gt;&lt;b&gt;DEFENSE&lt;/b&gt;&lt;/h5&gt;&lt;/div&gt;&lt;hr/&gt;&lt;div&gt;&lt;h5&gt;&lt;b&gt;AC &lt;/b&gt;23, touch 14, flat-footed 17 (+5 Dex, +1 dodge, +9 natural, -2 size)&lt;/h5&gt;&lt;h5&gt;&lt;b&gt;hp &lt;/b&gt;152 (16d10+64)&lt;/h5&gt;&lt;h5&gt;&lt;b&gt;Fort &lt;/b&gt;+14, &lt;b&gt;Ref &lt;/b&gt;+17, &lt;b&gt;Will &lt;/b&gt;+5&lt;/h5&gt;&lt;h5&gt;&lt;b&gt;DR &lt;/b&gt;10/-; &lt;b&gt;Immune &lt;/b&gt;acid, elemental traits&lt;/h5&gt;&lt;/div&gt;&lt;hr/&gt;&lt;div&gt;&lt;h5&gt;&lt;b&gt;OFFENSE&lt;/b&gt;&lt;/h5&gt;&lt;/div&gt;&lt;hr/&gt;&lt;div&gt;&lt;h5&gt;&lt;b&gt;Spd &lt;/b&gt;20 ft., burrow 10 ft., swim 30 ft.;  earth glide&lt;/h5&gt;&lt;h5&gt;&lt;b&gt;Melee &lt;/b&gt;2 slams +24 (2d10+10/19-20 plus entrap)&lt;/h5&gt;&lt;h5&gt;&lt;b&gt;Space &lt;/b&gt;15 ft.; &lt;b&gt;Reach &lt;/b&gt;15 ft.&lt;/h5&gt;&lt;h5&gt;&lt;b&gt;Special Attacks &lt;/b&gt;entrap (DC 22, 10 minutes, hardness 10, hp 15)&lt;/h5&gt;&lt;/div&gt;&lt;hr/&gt;&lt;div&gt;&lt;h5&gt;&lt;b&gt;STATISTICS&lt;/b&gt;&lt;/h5&gt;&lt;/div&gt;&lt;hr/&gt;&lt;div&gt;&lt;h5&gt;&lt;b&gt;Str &lt;/b&gt;30, &lt;b&gt;Dex &lt;/b&gt;20, &lt;b&gt;Con &lt;/b&gt;19, &lt;b&gt;Int &lt;/b&gt; 10, &lt;b&gt;Wis &lt;/b&gt;11, &lt;b&gt;Cha &lt;/b&gt;11&lt;/h5&gt;&lt;h5&gt;&lt;b&gt;Base Atk &lt;/b&gt;+16; &lt;b&gt;CMB &lt;/b&gt;+28; &lt;b&gt;CMD &lt;/b&gt;44&lt;/h5&gt;&lt;h5&gt;&lt;b&gt;Feats &lt;/b&gt;Awesome Blow, Cleave, Dodge, Great Cleave, Greater Bull Rush, Improved Bull Rush&lt;sup&gt;B&lt;/sup&gt;, Improved Critical (slams), Lightning Reflexes, Power Attack&lt;/h5&gt;&lt;h5&gt;&lt;b&gt;Skills &lt;/b&gt;Climb +29, Escape Artist +24, Intimidate +19, Knowledge (planes) +19, Perception +19, Stealth +16, Swim +18&lt;/h5&gt;&lt;h5&gt;&lt;b&gt;Languages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</si>
  <si>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Giant Fly</t>
  </si>
  <si>
    <t>13, touch 13, flat-footed 10</t>
  </si>
  <si>
    <t>(+3 Dex)</t>
  </si>
  <si>
    <t>Fort +6, Ref +3, Will -2</t>
  </si>
  <si>
    <t>disease, mind-affecting effects</t>
  </si>
  <si>
    <t>20 ft., climb 20 ft., fly 60 ft. (good)</t>
  </si>
  <si>
    <t>bite +2 (1d6+1 plus disease)</t>
  </si>
  <si>
    <t>Str 12, Dex 17, Con 16, Int -, Wis 7, Cha 2</t>
  </si>
  <si>
    <t>15 (21 vs. trip)</t>
  </si>
  <si>
    <t>Climb +9, Fly +7, Perception +2</t>
  </si>
  <si>
    <t>Bristling with coarse hairs, this enormous fly's legs twitch just before it launches into the air on buzzing wings.</t>
  </si>
  <si>
    <t>Disease (Ex) Filth Fever: Bite-injury; save Fortitude DC 14; onset 1d3 days; frequency 1/day; effect 1d3 Dex damage and 1d3 Con damage; cure 2 consecutive saves. Some flies might carry other diseases, at the GM's discretion. The save DC is Constitution-based.</t>
  </si>
  <si>
    <t>Much like their tiny cousins, giant flies feed upon carrion.  Wholly monstrous, these disgusting creatures have been known to sometimes attack still-living foes, particularly when they are hungry or living creatures disturb their meals. Some species of giant fly bear their larva live, ejecting piles of undulating giant maggots from their engorged abdomens rather than laying eggs in decaying corpses.</t>
  </si>
  <si>
    <t>&lt;link rel="stylesheet"href="PF.css"&gt;&lt;div&gt;&lt;h2&gt;Fly, Giant &lt;/h2&gt;&lt;h3&gt;&lt;i&gt;Bristling with coarse hairs, this enormous fly's legs twitch just before it launches into the air on buzzing wings.&lt;/i&gt;&lt;/h3&gt;&lt;br&gt;&lt;/br&gt;&lt;/div&gt;&lt;div class="heading"&gt;&lt;p class="alignleft"&gt;Giant Fly&lt;/p&gt;&lt;p class="alignright"&gt;CR 1&lt;/p&gt;&lt;div style="clear: both;"&gt;&lt;/div&gt;&lt;/div&gt;&lt;div&gt;&lt;h5&gt;&lt;b&gt;XP &lt;/b&gt;400&lt;/h5&gt;&lt;h5&gt;N Medium vermin &lt;/h5&gt;&lt;h5&gt;&lt;b&gt;Init &lt;/b&gt;+3; &lt;b&gt;Senses &lt;/b&gt;darkvision 60 ft.; Perception +2&lt;/h5&gt;&lt;/div&gt;&lt;hr/&gt;&lt;div&gt;&lt;h5&gt;&lt;b&gt;DEFENSE&lt;/b&gt;&lt;/h5&gt;&lt;/div&gt;&lt;hr/&gt;&lt;div&gt;&lt;h5&gt;&lt;b&gt;AC &lt;/b&gt;13, touch 13, flat-footed 10 (+3 Dex)&lt;/h5&gt;&lt;h5&gt;&lt;b&gt;hp &lt;/b&gt;15 (2d8+6)&lt;/h5&gt;&lt;h5&gt;&lt;b&gt;Fort &lt;/b&gt;+6, &lt;b&gt;Ref &lt;/b&gt;+3, &lt;b&gt;Will &lt;/b&gt;-2&lt;/h5&gt;&lt;h5&gt;&lt;b&gt;Immune &lt;/b&gt;disease, mind-affecting effects&lt;/h5&gt;&lt;/div&gt;&lt;hr/&gt;&lt;div&gt;&lt;h5&gt;&lt;b&gt;OFFENSE&lt;/b&gt;&lt;/h5&gt;&lt;/div&gt;&lt;hr/&gt;&lt;div&gt;&lt;h5&gt;&lt;b&gt;Spd &lt;/b&gt;20 ft., climb 20 ft., fly 60 ft. (good)&lt;/h5&gt;&lt;h5&gt;&lt;b&gt;Melee &lt;/b&gt;bite +2 (1d6+1 plus disease)&lt;/h5&gt;&lt;h5&gt;&lt;b&gt;Space &lt;/b&gt;5 ft.; &lt;b&gt;Reach &lt;/b&gt;5 ft.&lt;/h5&gt;&lt;/div&gt;&lt;hr/&gt;&lt;div&gt;&lt;h5&gt;&lt;b&gt;STATISTICS&lt;/b&gt;&lt;/h5&gt;&lt;/div&gt;&lt;hr/&gt;&lt;div&gt;&lt;h5&gt;&lt;b&gt;Str &lt;/b&gt;12, &lt;b&gt;Dex &lt;/b&gt;17, &lt;b&gt;Con &lt;/b&gt;16, &lt;b&gt;Int &lt;/b&gt; -, &lt;b&gt;Wis &lt;/b&gt;7, &lt;b&gt;Cha &lt;/b&gt;2&lt;/h5&gt;&lt;h5&gt;&lt;b&gt;Base Atk &lt;/b&gt;+1; &lt;b&gt;CMB &lt;/b&gt;+2; &lt;b&gt;CMD &lt;/b&gt;15 (21 vs. trip)&lt;/h5&gt;&lt;h5&gt;&lt;b&gt;Skills &lt;/b&gt;Climb +9, Fly +7, Perception +2; &lt;b&gt;Racial Modifiers &lt;/b&gt;+4 Perception&lt;/h5&gt;&lt;/div&gt;&lt;hr/&gt;&lt;div&gt;&lt;h5&gt;&lt;b&gt;ECOLOGY&lt;/b&gt;&lt;/h5&gt;&lt;/div&gt;&lt;hr/&gt;&lt;div&gt;&lt;h5&gt;&lt;b&gt;Environment &lt;/b&gt; any temperate or tropical&lt;/h5&gt;&lt;h5&gt;&lt;b&gt;Organization &lt;/b&gt;solitary, pair, or swarm (3-12)&lt;/h5&gt;&lt;h5&gt;&lt;b&gt;Treasure &lt;/b&gt;none&lt;/h5&gt;&lt;/div&gt;&lt;hr/&gt;&lt;div&gt;&lt;h5&gt;&lt;b&gt;SPECIAL ABILITIES&lt;/b&gt;&lt;/h5&gt;&lt;/div&gt;&lt;hr/&gt;&lt;div&gt;&lt;h5&gt;&lt;b&gt;Disease (Ex)&lt;/b&gt; &lt;i&gt;Filth&lt;/i&gt; Fever: Bite-injury; save Fortitude DC 14; &lt;i&gt;onset&lt;/i&gt; 1d3 days; frequency 1/day; effect 1d3 Dex damage and 1d3 Con damage; cure 2 consecutive saves. Some flies might carry other diseases, at the GM's discretion. The save DC is Constitution-based.&lt;/h5&gt;&lt;/div&gt;&lt;br&gt;&lt;/br&gt;&lt;div&gt;&lt;h4&gt;&lt;p&gt;&lt;p&gt;Much like their tiny cousins, giant flies feed upon carrion.&lt;/p&gt;&lt;p&gt;Wholly monstrous, these disgusting creatures have been known to sometimes attack still-living foes, particularly when they are hungry or living creatures disturb their meals. Some species of giant fly bear their larva live, ejecting piles of undulating giant maggots from their engorged abdomens rather than laying eggs in decaying corpses.&lt;/p&gt;&lt;/h4&gt;&lt;/div&gt;</t>
  </si>
  <si>
    <t>Giant Maggot</t>
  </si>
  <si>
    <t>darkvision 60 ft.; Perception -3</t>
  </si>
  <si>
    <t>9, touch 9, flat-footed 9</t>
  </si>
  <si>
    <t>(-1 Dex)</t>
  </si>
  <si>
    <t>Fort +5, Ref -1, Will -3</t>
  </si>
  <si>
    <t>10 ft., burrow 5 ft.</t>
  </si>
  <si>
    <t>bite +0 (1d6)</t>
  </si>
  <si>
    <t>regurgitate</t>
  </si>
  <si>
    <t>Str 10, Dex 8, Con 16, Int -, Wis 5, Cha 1</t>
  </si>
  <si>
    <t>solitary or swarm (2-12)</t>
  </si>
  <si>
    <t>This enormous maggot has greasy, pale flesh and a dripping, circular mouth filled with tiny, sharp teeth.</t>
  </si>
  <si>
    <t>Maggot</t>
  </si>
  <si>
    <t>Regurgitate (Ex) Once per day, a giant maggot can empty its putrid stomach upon one creature within 5 feet. The target must make a DC 13 Fortitude save or be sickened for 1 minute (or until the target spends a full-round action with at least a gallon of water to wash off the filth). The save DC is Constitution-based.</t>
  </si>
  <si>
    <t>Voracious scavengers, giant maggots feed constantly, gorging themselves on the dead in preparation for their transformation into giant flies. Their pallid, corpulent bodies are the size of human children, and their rasping teeth are capable of eating even the bones of a corpse. Giant maggots have no legs, and move with a disturbing undulation as they crawl over their meals.  Giant maggots feed for 2 weeks (often moving from one corpse to another) before entering a pupal stage, after which they emerge as giant flies.</t>
  </si>
  <si>
    <t>&lt;link rel="stylesheet"href="PF.css"&gt;&lt;div&gt;&lt;h2&gt;Maggot, Giant &lt;/h2&gt;&lt;h3&gt;&lt;i&gt;This enormous maggot has greasy, pale flesh and a dripping, circular mouth filled with tiny, sharp teeth.&lt;/i&gt;&lt;/h3&gt;&lt;br&gt;&lt;/br&gt;&lt;/div&gt;&lt;div class="heading"&gt;&lt;p class="alignleft"&gt;Giant Maggot&lt;/p&gt;&lt;p class="alignright"&gt;CR 1/2&lt;/p&gt;&lt;div style="clear: both;"&gt;&lt;/div&gt;&lt;/div&gt;&lt;div&gt;&lt;h5&gt;&lt;b&gt;XP &lt;/b&gt;200&lt;/h5&gt;&lt;h5&gt;N Medium vermin &lt;/h5&gt;&lt;h5&gt;&lt;b&gt;Init &lt;/b&gt;-1; &lt;b&gt;Senses &lt;/b&gt;darkvision 60 ft.; Perception -3&lt;/h5&gt;&lt;/div&gt;&lt;hr/&gt;&lt;div&gt;&lt;h5&gt;&lt;b&gt;DEFENSE&lt;/b&gt;&lt;/h5&gt;&lt;/div&gt;&lt;hr/&gt;&lt;div&gt;&lt;h5&gt;&lt;b&gt;AC &lt;/b&gt;9, touch 9, flat-footed 9 (-1 Dex)&lt;/h5&gt;&lt;h5&gt;&lt;b&gt;hp &lt;/b&gt;7 (1d8+3)&lt;/h5&gt;&lt;h5&gt;&lt;b&gt;Fort &lt;/b&gt;+5, &lt;b&gt;Ref &lt;/b&gt;-1, &lt;b&gt;Will &lt;/b&gt;-3&lt;/h5&gt;&lt;h5&gt;&lt;b&gt;Immune &lt;/b&gt;disease, mind-affecting effects&lt;/h5&gt;&lt;/div&gt;&lt;hr/&gt;&lt;div&gt;&lt;h5&gt;&lt;b&gt;OFFENSE&lt;/b&gt;&lt;/h5&gt;&lt;/div&gt;&lt;hr/&gt;&lt;div&gt;&lt;h5&gt;&lt;b&gt;Spd &lt;/b&gt;10 ft., burrow 5 ft.&lt;/h5&gt;&lt;h5&gt;&lt;b&gt;Melee &lt;/b&gt;bite +0 (1d6)&lt;/h5&gt;&lt;h5&gt;&lt;b&gt;Space &lt;/b&gt;5 ft.; &lt;b&gt;Reach &lt;/b&gt;5 ft.&lt;/h5&gt;&lt;h5&gt;&lt;b&gt;Special Attacks &lt;/b&gt;regurgitate&lt;/h5&gt;&lt;/div&gt;&lt;hr/&gt;&lt;div&gt;&lt;h5&gt;&lt;b&gt;STATISTICS&lt;/b&gt;&lt;/h5&gt;&lt;/div&gt;&lt;hr/&gt;&lt;div&gt;&lt;h5&gt;&lt;b&gt;Str &lt;/b&gt;10, &lt;b&gt;Dex &lt;/b&gt;8, &lt;b&gt;Con &lt;/b&gt;16, &lt;b&gt;Int &lt;/b&gt; -, &lt;b&gt;Wis &lt;/b&gt;5, &lt;b&gt;Cha &lt;/b&gt;1&lt;/h5&gt;&lt;h5&gt;&lt;b&gt;Base Atk &lt;/b&gt;+0; &lt;b&gt;CMB &lt;/b&gt;+0; &lt;b&gt;CMD &lt;/b&gt;9 (can't be tripped)&lt;/h5&gt;&lt;/div&gt;&lt;hr/&gt;&lt;div&gt;&lt;h5&gt;&lt;b&gt;ECOLOGY&lt;/b&gt;&lt;/h5&gt;&lt;/div&gt;&lt;hr/&gt;&lt;div&gt;&lt;h5&gt;&lt;b&gt;Environment &lt;/b&gt; any temperate or tropical&lt;/h5&gt;&lt;h5&gt;&lt;b&gt;Organization &lt;/b&gt;solitary or swarm (2-12)&lt;/h5&gt;&lt;h5&gt;&lt;b&gt;Treasure &lt;/b&gt;none&lt;/h5&gt;&lt;/div&gt;&lt;hr/&gt;&lt;div&gt;&lt;h5&gt;&lt;b&gt;SPECIAL ABILITIES&lt;/b&gt;&lt;/h5&gt;&lt;/div&gt;&lt;hr/&gt;&lt;div&gt;&lt;h5&gt;&lt;b&gt;Regurgitate (Ex)&lt;/b&gt; Once per day, a giant maggot can empty its putrid stomach upon one creature within 5 feet. The target must make a DC 13 Fortitude save or be sickened for 1 minute (or until the target spends a full-round action with at least a gallon of water to wash off the filth). The save DC is Constitution-based.&lt;/h5&gt;&lt;/div&gt;&lt;br&gt;&lt;/br&gt;&lt;div&gt;&lt;h4&gt;&lt;p&gt;&lt;p&gt;Voracious scavengers, giant maggots feed constantly, gorging themselves on the dead in preparation for their transformation into giant flies. Their pallid, corpulent bodies are the size of human children, and their rasping teeth are capable of eating even the bones of a corpse. Giant maggots have no legs, and move with a disturbing undulation as they crawl over their meals.&lt;/p&gt;&lt;p&gt;Giant maggots feed for 2 weeks (often moving from one corpse to another) before entering a pupal stage, after which they emerge as giant flies.&lt;/p&gt;&lt;/h4&gt;&lt;/div&gt;</t>
  </si>
  <si>
    <t>Forlarren</t>
  </si>
  <si>
    <t>Fort +2, Ref +6, Will +5</t>
  </si>
  <si>
    <t>remorse</t>
  </si>
  <si>
    <t>2 claws +4 (1d6+1)</t>
  </si>
  <si>
    <t>Spell-Like Abilities (CL 4th; concentration +3)  3/day-heat metal (DC 11)</t>
  </si>
  <si>
    <t>Str 12, Dex 15, Con 12, Int 4, Wis 13, Cha 9</t>
  </si>
  <si>
    <t>Acrobatics +9, Perception +11, Stealth +9</t>
  </si>
  <si>
    <t>This humanoid creature has the legs of a bald goat, a completely hairless body, and a horned head with a sinister expression.</t>
  </si>
  <si>
    <t>Remorse (Ex) Whenever a forlarren kills a living creature, it must make a DC 15 Will save to avoid becoming overwhelmed with remorse. If it fails this save, the forlarren becomes nauseated for 1d6 rounds. This is a mind-affecting effect.</t>
  </si>
  <si>
    <t>A nymph's charm and beauty are such that she can seduce nearly any creature that she sets her attentions on-and often, unfortunately, creatures she would rather not consort with.  When a nymph catches the attention of a fiend and the fiend takes advantage of the creature, the resulting offspring is not always a half-fiend.  Roughly one in 20 such incidents results instead in a strange creature known as a forlarren-a unique creature that possesses its own unusual abilities and qualities.  Few nymphs survive the ordeal of giving birth to a forlarren- those who do might attempt to raise their children in loving environments, but the evil that lurks in a forlarren's soul is powerful. In most cases where a nymph attempts to raise a forlarren child, it's only a matter of time before the forlarren grows resentful and its evil nature compels it to murder its mother.  Most forlarrens are female, and few are capable of conceiving children of their own. A forlarren grows to adulthood with astonishing speed, reaching full growth in only a year-even those who come into the world as orphans are capable of defending themselves and seeking out food. Yet despite the rapidity with which they reach maturity, few forlarrens survive to adulthood. Cast out from both sylvan and fiendish society, the typical forlarren is a lonely creature, cursed by its own existence. It detests itself and everything it sees, and soon becomes consumed by hatred of life itself. The forlarren vents its rage on good and evil alike, lashing out at anything that approaches it.  The forlarren attacks with its clawed hands, typically focusing on a single opponent at a time and attacking until it or its opponent is slain. Yet curiously, when a forlarren succeeds in killing an opponent, the kindly traits of its fey mother sometimes surface, and it shows profound remorse for its cruelty. With such a pendulum of erratic behavior, it is no wonder that forlarrens are all but incapable of forming lasting friendships-even with others of their own kind.  The majority of forlarrens inherit little in the way of the magical abilities possessed by their fey mothers, but they do gain a small measure of the powers of their fiendish fathers. In most cases, this manifests as the ability to use heat metal three times per day, but some forlarren instead gain a different spell-like ability chosen from the following list: chill metal, flame blade, flaming sphere, gust of wind, summon swarm, or warp wood.  A forlarren stands 6 feet tall and weighs about 160 pounds.  In theory, these creatures can live for hundreds of years, but most perish through violence before they turn 10.</t>
  </si>
  <si>
    <t>&lt;link rel="stylesheet"href="PF.css"&gt;&lt;div&gt;&lt;h2&gt;Forlarren&lt;/h2&gt;&lt;h3&gt;&lt;i&gt;This humanoid creature has the legs of a bald goat, a completely hairless body, and a horned head with a sinister expression.&lt;/i&gt;&lt;/h3&gt;&lt;br&gt;&lt;/br&gt;&lt;/div&gt;&lt;div class="heading"&gt;&lt;p class="alignleft"&gt;Forlarren&lt;/p&gt;&lt;p class="alignright"&gt;CR 2&lt;/p&gt;&lt;div style="clear: both;"&gt;&lt;/div&gt;&lt;/div&gt;&lt;div&gt;&lt;h5&gt;&lt;b&gt;XP &lt;/b&gt;600&lt;/h5&gt;&lt;h5&gt;NE Medium fey &lt;/h5&gt;&lt;h5&gt;&lt;b&gt;Init &lt;/b&gt;+2; &lt;b&gt;Senses &lt;/b&gt;low-light vision; Perception +11&lt;/h5&gt;&lt;/div&gt;&lt;hr/&gt;&lt;div&gt;&lt;h5&gt;&lt;b&gt;DEFENSE&lt;/b&gt;&lt;/h5&gt;&lt;/div&gt;&lt;hr/&gt;&lt;div&gt;&lt;h5&gt;&lt;b&gt;AC &lt;/b&gt;15, touch 12, flat-footed 13 (+2 Dex, +3 natural)&lt;/h5&gt;&lt;h5&gt;&lt;b&gt;hp &lt;/b&gt;18 (4d6+4)&lt;/h5&gt;&lt;h5&gt;&lt;b&gt;Fort &lt;/b&gt;+2, &lt;b&gt;Ref &lt;/b&gt;+6, &lt;b&gt;Will &lt;/b&gt;+5&lt;/h5&gt;&lt;h5&gt;&lt;b&gt;DR &lt;/b&gt;5/cold iron&lt;/h5&gt;&lt;h5&gt;&lt;b&gt;Weaknesses &lt;/b&gt;remorse&lt;/h5&gt;&lt;/div&gt;&lt;hr/&gt;&lt;div&gt;&lt;h5&gt;&lt;b&gt;OFFENSE&lt;/b&gt;&lt;/h5&gt;&lt;/div&gt;&lt;hr/&gt;&lt;div&gt;&lt;h5&gt;&lt;b&gt;Spd &lt;/b&gt;30 ft.&lt;/h5&gt;&lt;h5&gt;&lt;b&gt;Melee &lt;/b&gt;2 claws +4 (1d6+1)&lt;/h5&gt;&lt;h5&gt;&lt;b&gt;Space &lt;/b&gt;5 ft.; &lt;b&gt;Reach &lt;/b&gt;5 ft.&lt;/h5&gt;&lt;h5&gt;&lt;b&gt;Spell-Like Abilities&lt;/b&gt; (CL 4th; concentration +3)&lt;/br&gt;3/day&amp;mdash;&lt;i&gt;heat metal&lt;/i&gt; (DC 11)&lt;/h5&gt;&lt;/h5&gt;&lt;/div&gt;&lt;hr/&gt;&lt;div&gt;&lt;h5&gt;&lt;b&gt;STATISTICS&lt;/b&gt;&lt;/h5&gt;&lt;/div&gt;&lt;hr/&gt;&lt;div&gt;&lt;h5&gt;&lt;b&gt;Str &lt;/b&gt;12, &lt;b&gt;Dex &lt;/b&gt;15, &lt;b&gt;Con &lt;/b&gt;12, &lt;b&gt;Int &lt;/b&gt; 4, &lt;b&gt;Wis &lt;/b&gt;13, &lt;b&gt;Cha &lt;/b&gt;9&lt;/h5&gt;&lt;h5&gt;&lt;b&gt;Base Atk &lt;/b&gt;+2; &lt;b&gt;CMB &lt;/b&gt;+3; &lt;b&gt;CMD &lt;/b&gt;15&lt;/h5&gt;&lt;h5&gt;&lt;b&gt;Feats &lt;/b&gt;Skill Focus (Perception), Weapon Finesse&lt;/h5&gt;&lt;h5&gt;&lt;b&gt;Skills &lt;/b&gt;Acrobatics +9, Perception +11, Stealth +9&lt;/h5&gt;&lt;h5&gt;&lt;b&gt;Languages &lt;/b&gt;Common, Sylvan&lt;/h5&gt;&lt;/div&gt;&lt;hr/&gt;&lt;div&gt;&lt;h5&gt;&lt;b&gt;ECOLOGY&lt;/b&gt;&lt;/h5&gt;&lt;/div&gt;&lt;hr/&gt;&lt;div&gt;&lt;h5&gt;&lt;b&gt;Environment &lt;/b&gt; temperate plains or forests&lt;/h5&gt;&lt;h5&gt;&lt;b&gt;Organization &lt;/b&gt;solitary&lt;/h5&gt;&lt;h5&gt;&lt;b&gt;Treasure &lt;/b&gt;standard&lt;/h5&gt;&lt;/div&gt;&lt;hr/&gt;&lt;div&gt;&lt;h5&gt;&lt;b&gt;SPECIAL ABILITIES&lt;/b&gt;&lt;/h5&gt;&lt;/div&gt;&lt;hr/&gt;&lt;div&gt;&lt;h5&gt;&lt;b&gt;Remorse (Ex)&lt;/b&gt; Whenever a forlarren kills a living creature, it must make a DC 15 Will save to avoid becoming overwhelmed with remorse. If it fails this save, the forlarren becomes nauseated for 1d6 rounds. This is a mind-affecting effect.&lt;/h5&gt;&lt;/div&gt;&lt;br&gt;&lt;/br&gt;&lt;div&gt;&lt;h4&gt;&lt;p&gt;&lt;p&gt;A nymph's charm and beauty are such that she can seduce nearly any creature that she sets her attentions on-and often, unfortunately, creatures she would rather not consort with.&lt;/p&gt;&lt;p&gt;When a nymph catches the attention of a fiend and the fiend takes advantage of the creature, the resulting offspring is not always a half-fiend.&lt;/p&gt;&lt;p&gt;Roughly one in 20 such incidents results instead in a strange creature known as a forlarren-a unique creature that possesses its own unusual abilities and qualities.&lt;/p&gt;&lt;p&gt;Few nymphs survive the ordeal of giving birth to a forlarren- those who do might attempt to raise their children in loving environments, but the evil that lurks in a forlarren's soul is powerful. In most cases where a nymph attempts to raise a forlarren child, it's only a matter of time before the forlarren grows resentful and its evil nature compels it to murder its mother.&lt;/p&gt;&lt;p&gt;Most forlarrens are female, and few are capable of conceiving children of their own. A forlarren grows to adulthood with astonishing speed, reaching full growth in only a year-even those who come into the world as orphans are capable of defending themselves and seeking out food. Yet despite the rapidity with which they reach maturity, few forlarrens survive to adulthood. Cast out from both sylvan and fiendish society, the typical forlarren is a lonely creature, cursed by its own existence. It detests itself and everything it sees, and soon becomes consumed by hatred of life itself. The forlarren vents its rage on good and evil alike, lashing out at anything that approaches it.&lt;/p&gt;&lt;p&gt;The forlarren attacks with its clawed hands, typically focusing on a single opponent at a time and attacking until it or its opponent is slain. Yet curiously, when a forlarren succeeds in killing an opponent, the kindly traits of its fey mother sometimes surface, and it shows profound remorse for its cruelty. With such a pendulum of erratic behavior, it is no wonder that forlarrens are all but incapable of forming lasting friendships-even with others of their own kind.&lt;/p&gt;&lt;p&gt;The majority of forlarrens inherit little in the way of the magical abilities possessed by their fey mothers, but they do gain a small measure of the powers of their fiendish fathers. In most cases, this manifests as the ability to use &lt;i&gt;heat metal&lt;/i&gt; three times per day, but some forlarren instead gain a different spell-like ability chosen from the following list: &lt;i&gt;chill metal&lt;/i&gt;, flame blade, flaming sphere, &lt;i&gt;gust of wind&lt;/i&gt;, &lt;i&gt;summon swarm&lt;/i&gt;, or &lt;i&gt;warp&lt;/i&gt; wood.&lt;/p&gt;&lt;p&gt;A forlarren stands 6 feet tall and weighs about 160 pounds.&lt;/p&gt;&lt;p&gt;In theory, these creatures can live for hundreds of years, but most perish through violence before they turn 10.&lt;/p&gt;&lt;/h4&gt;&lt;/div&gt;</t>
  </si>
  <si>
    <t>Frost Worm</t>
  </si>
  <si>
    <t>darkvision 60 ft., low-light vision; Perception +17</t>
  </si>
  <si>
    <t>27, touch 11, flat-footed 24</t>
  </si>
  <si>
    <t>(+3 Dex, +16 natural, -2 size)</t>
  </si>
  <si>
    <t>Fort +15, Ref +13, Will +10</t>
  </si>
  <si>
    <t>bite +25 (4d10+15 plus 4d6 cold)</t>
  </si>
  <si>
    <t>breath weapon (60-ft. cone, 15d6 cold damage, Reflex DC 23 half, usable once per hour), death throes, trill</t>
  </si>
  <si>
    <t>Str 31, Dex 16, Con 21, Int 2, Wis 16, Cha 11</t>
  </si>
  <si>
    <t>Cleave, Combat Reflexes, Improved Initiative, Iron Will, Power Attack, Skill Focus (Perception), Stand Still, Weapon Focus (bite)</t>
  </si>
  <si>
    <t>Perception +17, Stealth +6 (+14 in ice and snow)</t>
  </si>
  <si>
    <t>+8 Stealth in ice and snow</t>
  </si>
  <si>
    <t xml:space="preserve"> cold plains or mountains</t>
  </si>
  <si>
    <t>This immense white worm has a single circular eye in the center of its head. Wisps of icy fog waft up from between its mandibles.</t>
  </si>
  <si>
    <t>Cold (Su) A frost worm's body generates intense cold, allowing it to deal an additional 4d6 cold damage with its bite attack. Any creature that attacks a frost worm with an unarmed strike or a natural weapon takes 1d6 points of cold damage per successful hit. A creature that grapples or is grappled by a frost worm takes 4d6 points of cold damage per round the grapple is maintained.  Death Throes (Su) When killed, a frost worm explodes in a 100-foot-radius burst that deals 12d6 cold damage and 8d6 piercing damage (DC 23 Reflex half ). The save DC is Constitution-based.  Trill (Su) As a full-round action, a frost worm can emit a strange trilling sound that affects all creatures within a 100-foot radius.  Creatures must succeed on a DC 18 Will save or be fascinated for as long as the worm continues to trill (the frost worm can maintain this trill by concentrating). Once a creature has resisted or broken the effect, it cannot be affected again by that same frost worm's trill for 24 hours. This is a sonic mind-affecting effect. The save DC is Charisma-based.</t>
  </si>
  <si>
    <t>With armor-crushing jaws, flesh that radiates cold, and a terrible keening cry capable of holding creatures fascinated, frost worms are apex predators of the frozen tundra and glaciers. In the frost worms' far-reaching hunting grounds, they fear only the remorhaz, for the heat generated by an enraged remorhaz causes intense pain to a frost worm.  This extreme aversion to heat, as well as its freezing touch and devastating breath weapon, stems from an unusual facet of frost worm physiology-veins that run with magically cold blood. This creature's ichor is clear, but infused with such sub-freezing temperatures that the monster's flesh can freeze water in the skin of creatures that touch it. When a frost worm dies, this magical energy dissipates, and both blood and muscle immediately freeze solid and then explode into a catastrophic barrage of icy shrapnel. As a result, even those predators that might legitimately prey upon the burrowing monstrosities tend to leave frost worms well enough alone.  An adult frost worm measures 35 feet long and weighs 8,000 pounds.</t>
  </si>
  <si>
    <t>&lt;link rel="stylesheet"href="PF.css"&gt;&lt;div&gt;&lt;h2&gt;Frost Worm&lt;/h2&gt;&lt;h3&gt;&lt;i&gt;&lt;i&gt;This immense white worm has a single circular eye in the center of its head. Wisps of icy fog waft up from between its mandibles.&lt;/i&gt;&lt;/i&gt;&lt;/h3&gt;&lt;br&gt;&lt;/br&gt;&lt;/div&gt;&lt;div class="heading"&gt;&lt;p class="alignleft"&gt;Frost Worm&lt;/p&gt;&lt;p class="alignright"&gt;CR 12&lt;/p&gt;&lt;div style="clear: both;"&gt;&lt;/div&gt;&lt;/div&gt;&lt;div&gt;&lt;h5&gt;&lt;b&gt;XP &lt;/b&gt;19,200&lt;/h5&gt;&lt;h5&gt;N Huge magical beast (cold)&lt;/h5&gt;&lt;h5&gt;&lt;b&gt;Init &lt;/b&gt;+7; &lt;b&gt;Senses &lt;/b&gt;darkvision 60 ft., low-light vision; Perception +17&lt;/h5&gt;&lt;/div&gt;&lt;hr/&gt;&lt;div&gt;&lt;h5&gt;&lt;b&gt;DEFENSE&lt;/b&gt;&lt;/h5&gt;&lt;/div&gt;&lt;hr/&gt;&lt;div&gt;&lt;h5&gt;&lt;b&gt;AC &lt;/b&gt;27, touch 11, flat-footed 24 (+3 Dex, +16 natural, -2 size)&lt;/h5&gt;&lt;h5&gt;&lt;b&gt;hp &lt;/b&gt;168 (16d10+80)&lt;/h5&gt;&lt;h5&gt;&lt;b&gt;Fort &lt;/b&gt;+15, &lt;b&gt;Ref &lt;/b&gt;+13, &lt;b&gt;Will &lt;/b&gt;+10&lt;/h5&gt;&lt;h5&gt;&lt;b&gt;Immune &lt;/b&gt;cold&lt;/h5&gt;&lt;h5&gt;&lt;b&gt;Weaknesses &lt;/b&gt;vulnerable to fire&lt;/h5&gt;&lt;/div&gt;&lt;hr/&gt;&lt;div&gt;&lt;h5&gt;&lt;b&gt;OFFENSE&lt;/b&gt;&lt;/h5&gt;&lt;/div&gt;&lt;hr/&gt;&lt;div&gt;&lt;h5&gt;&lt;b&gt;Spd &lt;/b&gt;30 ft., burrow 10 ft.&lt;/h5&gt;&lt;h5&gt;&lt;b&gt;Melee &lt;/b&gt;bite +25 (4d10+15 plus 4d6 cold)&lt;/h5&gt;&lt;h5&gt;&lt;b&gt;Space &lt;/b&gt;15 ft.; &lt;b&gt;Reach &lt;/b&gt;10 ft.&lt;/h5&gt;&lt;h5&gt;&lt;b&gt;Special Attacks &lt;/b&gt;breath weapon (60-ft. cone, 15d6 cold damage, Reflex DC 23 half, usable once per hour), death throes, trill&lt;/h5&gt;&lt;/div&gt;&lt;hr/&gt;&lt;div&gt;&lt;h5&gt;&lt;b&gt;STATISTICS&lt;/b&gt;&lt;/h5&gt;&lt;/div&gt;&lt;hr/&gt;&lt;div&gt;&lt;h5&gt;&lt;b&gt;Str &lt;/b&gt;31, &lt;b&gt;Dex &lt;/b&gt;16, &lt;b&gt;Con &lt;/b&gt;21, &lt;b&gt;Int &lt;/b&gt; 2, &lt;b&gt;Wis &lt;/b&gt;16, &lt;b&gt;Cha &lt;/b&gt;11&lt;/h5&gt;&lt;h5&gt;&lt;b&gt;Base Atk &lt;/b&gt;+16; &lt;b&gt;CMB &lt;/b&gt;+28; &lt;b&gt;CMD &lt;/b&gt;41 (can't be tripped)&lt;/h5&gt;&lt;h5&gt;&lt;b&gt;Feats &lt;/b&gt;Cleave, Combat Reflexes, Improved Initiative, Iron Will, Power Attack, Skill Focus (Perception), Stand Still, Weapon Focus (bite)&lt;/h5&gt;&lt;h5&gt;&lt;b&gt;Skills &lt;/b&gt;Perception +17, Stealth +6 (+14 in ice and snow); &lt;b&gt;Racial Modifiers &lt;/b&gt;+8 Stealth in ice and snow&lt;/h5&gt;&lt;h5&gt;&lt;b&gt;SQ &lt;/b&gt;cold&lt;/h5&gt;&lt;/div&gt;&lt;hr/&gt;&lt;div&gt;&lt;h5&gt;&lt;b&gt;ECOLOGY&lt;/b&gt;&lt;/h5&gt;&lt;/div&gt;&lt;hr/&gt;&lt;div&gt;&lt;h5&gt;&lt;b&gt;Environment &lt;/b&gt; cold plains or mountains&lt;/h5&gt;&lt;h5&gt;&lt;b&gt;Organization &lt;/b&gt;solitary&lt;/h5&gt;&lt;h5&gt;&lt;b&gt;Treasure &lt;/b&gt;incidental&lt;/h5&gt;&lt;/div&gt;&lt;hr/&gt;&lt;div&gt;&lt;h5&gt;&lt;b&gt;SPECIAL ABILITIES&lt;/b&gt;&lt;/h5&gt;&lt;/div&gt;&lt;hr/&gt;&lt;div&gt;&lt;h5&gt;&lt;b&gt;Cold (Su)&lt;/b&gt; A frost worm's body generates intense cold, allowing it to deal an additional 4d6 cold damage with its bite attack. Any creature that attacks a frost worm with an unarmed strike or a natural weapon takes 1d6 points of cold damage per successful hit. A creature that grapples or is grappled by a frost worm takes 4d6 points of cold damage per round the grapple is maintained.  &lt;/h5&gt;&lt;h5&gt;&lt;b&gt;Death Throes (Su)&lt;/b&gt; When killed, a frost worm explodes in a 100-foot-radius burst that deals 12d6 cold damage and 8d6 piercing damage (DC 23 Reflex half ). The save DC is Constitution-based.  &lt;/h5&gt;&lt;h5&gt;&lt;b&gt;Trill (Su)&lt;/b&gt; As a full-round action, a frost worm can emit a strange trilling sound that affects all creatures within a 100-foot radius.  Creatures must succeed on a DC 18 Will save or be fascinated for as long as the worm continues to trill (the frost worm can maintain this trill by concentrating). Once a creature has resisted or broken the effect, it cannot be affected again by that same frost worm's trill for 24 hours. This is a sonic mind-affecting effect. The save DC is Charisma-based.&lt;/h5&gt;&lt;/div&gt;&lt;br&gt;&lt;/br&gt;&lt;div&gt;&lt;h4&gt;&lt;p&gt;&lt;p&gt;With armor-crushing jaws, flesh that radiates cold, and a terrible keening cry capable of holding creatures fascinated, frost worms are apex predators of the frozen tundra and glaciers. In the frost worms' far-reaching hunting grounds, they fear only the remorhaz, for the heat generated by an enraged remorhaz causes intense pain to a frost worm.&lt;/p&gt;&lt;p&gt;This extreme aversion to heat, as well as its freezing touch and devastating breath weapon, stems from an unusual facet of frost worm physiology-veins that run with magically cold blood. This creature's ichor is clear, but infused with such sub-freezing temperatures that the monster's flesh can freeze water in the skin of creatures that touch it. When a frost worm dies, this magical energy dissipates, and both blood and muscle immediately freeze solid and then explode into a catastrophic barrage of icy shrapnel. As a result, even those predators that might legitimately prey upon the burrowing monstrosities tend to leave frost worms well enough alone.&lt;/p&gt;&lt;p&gt;An adult frost worm measures 35 feet long and weighs 8,000 pounds.&lt;/p&gt;&lt;/h4&gt;&lt;/div&gt;</t>
  </si>
  <si>
    <t>Fungal Crawler</t>
  </si>
  <si>
    <t>16, touch 16, flat-footed 11</t>
  </si>
  <si>
    <t>(+5 Dex, +1 size)</t>
  </si>
  <si>
    <t>Fort +3, Ref +6, Will +5</t>
  </si>
  <si>
    <t>plant defenses</t>
  </si>
  <si>
    <t>mind-affecting effects, paralysis, poison, polymorph effects, sleep, stunning</t>
  </si>
  <si>
    <t>20 ft., climb 40 ft.</t>
  </si>
  <si>
    <t>bite +6 (1d6+2 plus poison), 2 claws +6 (1d4+2)</t>
  </si>
  <si>
    <t>leap</t>
  </si>
  <si>
    <t>Str 14, Dex 20, Con 15, Int 2, Wis 13, Cha 7</t>
  </si>
  <si>
    <t>19 (27 vs. trip)</t>
  </si>
  <si>
    <t>Improved Initiative, Step Up</t>
  </si>
  <si>
    <t>Acrobatics +10 (+14 jumping), Climb +10, Perception +6</t>
  </si>
  <si>
    <t>+14 on Acrobatics checks made to jump</t>
  </si>
  <si>
    <t>This giant fanged cricket is caked in pungent fungal growths and topped with a mushroom-like cap.</t>
  </si>
  <si>
    <t>Leap (Ex) A fungal crawler can perform a special kind of pounce attack by jumping into combat. When a fungal crawler charges, it can make a DC 20 Acrobatics check to jump into the air and land next to its enemies. If it makes the Acrobatics check, it can follow up with four claw attacks against foes in reach, but it cannot make a bite attack.  Plant Defenses (Ex) A fungal crawler is part plant and shares many of the immunities that plant creatures possess. A fungal crawler is immune to mind-affecting effects, paralysis, poison, polymorph, sleep, and stunning.  Poison (Ex) Bite-injury; save Fort DC 14; frequency 1/ round for 4 rounds; effect 1d2 Str and 1d2 Con; cure 1 save. The save DC is Constitution-based.</t>
  </si>
  <si>
    <t>Fungal crawlers are a perverse fusion of animal and plant. Over thousands of years, they have prospered and spread beneath the world, dominating the wildest depths of these underground regions. Like hyenas, fungal crawlers are top-tier scavengers. They are efficient hunters, but just as often feed on found carrion or take meals from other predators. When times are especially lean, fungal crawlers can even survive without food, subsisting on radiation and heat absorbed through the fungal flutes covering their pale, sickly bellies.  Thousands of breeds of fungal crawlers exist across the world, varying in appearance and habits, but all share a few common features. They invariably appear as monstrous crickets or locusts fused with fungal growths, often topped with mushroom-like caps. This hybridization makes them adept survivors, and infestations are notoriously difficult to clear out entirely. Their needle-like teeth cannot chew solid food, so most fungal crawlers rely on digestive enzymes injected through their bite to make their meals palatable. Average specimens grow to 30 pounds and 3 feet in length. They reproduce by releasing spores, which remain viable for decades until they contact organic matter and eventually develop into small, pale grubs.  Many subterranean civilizations tame fungal crawlers as guard animals, pets, or food. Though simple-minded, they are amicable enough to be trained when well-fed. Fungal crawlers hold no loyalties, though, and often flee or attack their keepers at the slightest provocation.  Thanks to the bizarre energies that suffuse their homes, fungal crawlers are incredibly diverse. They have adapted over millennia to fill every environment: flying variants fill subterranean rifts with the deafening drone of their wings, while aquatic breeds skim across the surfaces of underground lakes, and still others thrive in the fiery chambers and tunnels of volcanic networks.</t>
  </si>
  <si>
    <t>&lt;link rel="stylesheet"href="PF.css"&gt;&lt;div&gt;&lt;h2&gt;Fungal Crawler&lt;/h2&gt;&lt;h3&gt;&lt;i&gt;This giant fanged cricket is caked in pungent fungal growths and topped with a mushroom-like cap.&lt;/i&gt;&lt;/h3&gt;&lt;br&gt;&lt;/div&gt;&lt;div class="heading"&gt;&lt;p class="alignleft"&gt;Fungal Crawler&lt;/p&gt;&lt;p class="alignright"&gt;CR 3&lt;/p&gt;&lt;div style="clear: both;"&gt;&lt;/div&gt;&lt;/div&gt;&lt;div&gt;&lt;h5&gt;&lt;b&gt;XP &lt;/b&gt;800&lt;/h5&gt;&lt;h5&gt;N Small aberration &lt;/h5&gt;&lt;h5&gt;&lt;b&gt;Init &lt;/b&gt;+9; &lt;b&gt;Senses &lt;/b&gt;darkvision 60 ft.; Perception +6&lt;/h5&gt;&lt;/div&gt;&lt;hr/&gt;&lt;div&gt;&lt;h5&gt;&lt;b&gt;DEFENSE&lt;/b&gt;&lt;/h5&gt;&lt;/div&gt;&lt;hr/&gt;&lt;div&gt;&lt;h5&gt;&lt;b&gt;AC &lt;/b&gt;16, touch 16, flat-footed 11 (+5 Dex, +1 size)&lt;/h5&gt;&lt;h5&gt;&lt;b&gt;hp &lt;/b&gt;26 (4d8+8)&lt;/h5&gt;&lt;h5&gt;&lt;b&gt;Fort &lt;/b&gt;+3, &lt;b&gt;Ref &lt;/b&gt;+6, &lt;b&gt;Will &lt;/b&gt;+5&lt;/h5&gt;&lt;h5&gt;&lt;b&gt;Defensive Abilities &lt;/b&gt;plant defenses; &lt;b&gt;Immune &lt;/b&gt;mind-affecting effects, paralysis, poison, polymorph effects, sleep, stunning&lt;/h5&gt;&lt;/div&gt;&lt;hr/&gt;&lt;div&gt;&lt;h5&gt;&lt;b&gt;OFFENSE&lt;/b&gt;&lt;/h5&gt;&lt;/div&gt;&lt;hr/&gt;&lt;div&gt;&lt;h5&gt;&lt;b&gt;Spd &lt;/b&gt;20 ft., climb 40 ft.&lt;/h5&gt;&lt;h5&gt;&lt;b&gt;Melee &lt;/b&gt;bite +6 (1d6+2 plus poison), 2 claws +6 (1d4+2)&lt;/h5&gt;&lt;h5&gt;&lt;b&gt;Space &lt;/b&gt;5 ft.; &lt;b&gt;Reach &lt;/b&gt;5 ft.&lt;/h5&gt;&lt;h5&gt;&lt;b&gt;Special Attacks &lt;/b&gt;leap&lt;/h5&gt;&lt;/div&gt;&lt;hr/&gt;&lt;div&gt;&lt;h5&gt;&lt;b&gt;STATISTICS&lt;/b&gt;&lt;/h5&gt;&lt;/div&gt;&lt;hr/&gt;&lt;div&gt;&lt;h5&gt;&lt;b&gt;Str &lt;/b&gt;14, &lt;b&gt;Dex &lt;/b&gt;20, &lt;b&gt;Con &lt;/b&gt;15, &lt;b&gt;Int &lt;/b&gt; 2, &lt;b&gt;Wis &lt;/b&gt;13, &lt;b&gt;Cha &lt;/b&gt;7&lt;/h5&gt;&lt;h5&gt;&lt;b&gt;Base Atk &lt;/b&gt;+3; &lt;b&gt;CMB &lt;/b&gt;+4; &lt;b&gt;CMD &lt;/b&gt;19 (27 vs. trip)&lt;/h5&gt;&lt;h5&gt;&lt;b&gt;Feats &lt;/b&gt;Improved Initiative, Step Up&lt;/h5&gt;&lt;h5&gt;&lt;b&gt;Skills &lt;/b&gt;Acrobatics +10 (+14 jumping), Climb +10, Perception +6; &lt;b&gt;Racial Modifiers &lt;/b&gt;+14 on Acrobatics checks made to jump&lt;/h5&gt;&lt;/div&gt;&lt;hr/&gt;&lt;div&gt;&lt;h5&gt;&lt;b&gt;ECOLOGY&lt;/b&gt;&lt;/h5&gt;&lt;/div&gt;&lt;hr/&gt;&lt;div&gt;&lt;h5&gt;&lt;b&gt;Environment &lt;/b&gt; any underground&lt;/h5&gt;&lt;h5&gt;&lt;b&gt;Organization &lt;/b&gt;solitary, pair, or swarm (3-12)&lt;/h5&gt;&lt;h5&gt;&lt;b&gt;Treasure &lt;/b&gt;none&lt;/h5&gt;&lt;/div&gt;&lt;hr/&gt;&lt;div&gt;&lt;h5&gt;&lt;b&gt;SPECIAL ABILITIES&lt;/b&gt;&lt;/h5&gt;&lt;/div&gt;&lt;hr/&gt;&lt;div&gt;&lt;/h5&gt;&lt;h5&gt;&lt;b&gt;Leap (Ex)&lt;/b&gt; A fungal crawler can perform a special kind of pounce attack by jumping into combat. When a fungal crawler charges, it can make a DC 20 Acrobatics check to jump into the air and land next to its enemies. If it makes the Acrobatics check, it can follow up with four claw attacks against foes in reach, but it cannot make a bite attack.  &lt;/h5&gt;&lt;h5&gt;&lt;b&gt;Plant Defenses (Ex)&lt;/b&gt; A fungal crawler is part plant and shares many of the immunities that plant creatures possess. A fungal crawler is immune to mind-affecting effects, paralysis, poison, polymorph, sleep, and stunning.  &lt;/h5&gt;&lt;h5&gt;&lt;b&gt;Poison (Ex)&lt;/b&gt; Bite-injury; &lt;i&gt;save&lt;/i&gt; Fort DC 14; &lt;i&gt;frequency&lt;/i&gt; 1/ round for 4 rounds; &lt;i&gt;effect&lt;/i&gt; 1d2 Str and 1d2 Con; &lt;i&gt;cure&lt;/i&gt; 1 &lt;i&gt;save&lt;/i&gt;. The save DC is Constitution-based.&lt;/h5&gt;&lt;/div&gt;&lt;br&gt;&lt;div&gt;&lt;h4&gt;&lt;p&gt;&lt;p&gt;Fungal crawlers are a perverse fusion of animal and plant. Over thousands of years, they have prospered and spread beneath the world, dominating the wildest depths of these underground regions. Like hyenas, fungal crawlers are top-tier scavengers. They are efficient hunters, but just as often feed on found carrion or take meals from other predators. When times are especially lean, fungal crawlers can even survive without food, subsisting on radiation and heat absorbed through the fungal flutes covering their pale, sickly bellies.  Thousands of breeds of fungal crawlers exist across the world, varying in appearance and habits, but all share a few common features. They invariably appear as monstrous crickets or locusts fused with fungal growths, often topped with mushroom-like caps. This hybridization makes them adept survivors, and infestations are notoriously difficult to clear out entirely. Their needle-like teeth cannot chew solid food, so most fungal crawlers rely on digestive enzymes injected through their bite to make their meals palatable. Average specimens grow to 30 pounds and 3 feet in length. They reproduce by releasing spores, which remain viable for decades until they contact organic matter and eventually develop into small, pale grubs.  Many subterranean civilizations tame fungal crawlers as guard animals, pets, or food. Though simple-minded, they are amicable enough to be trained when well-fed. Fungal crawlers hold no loyalties, though, and often flee or attack their keepers at the slightest provocation.  Thanks to the bizarre energies that suffuse their homes, fungal crawlers are incredibly diverse. They have adapted over millennia to fill every environment: flying variants fill subterranean rifts with the deafening drone of their wings, while aquatic breeds skim across the surfaces of underground lakes, and still others thrive in the fiery chambers and tunnels of volcanic networks.&lt;/p&gt;&lt;/h4&gt;&lt;/div&gt;</t>
  </si>
  <si>
    <t>Gar</t>
  </si>
  <si>
    <t>bite +13 (1d6+3 plus grab)</t>
  </si>
  <si>
    <t>Str 14, Dex 14, Con 15, Int 1, Wis 13, Cha 2</t>
  </si>
  <si>
    <t>15 (can't be tripped)</t>
  </si>
  <si>
    <t>Perception +6, Swim +10</t>
  </si>
  <si>
    <t xml:space="preserve"> temperate freshwater</t>
  </si>
  <si>
    <t>This long, lean fish has a muscular body and a head with long jaws filled with sharp teeth.</t>
  </si>
  <si>
    <t>Gars are predatory fish that live in deep lakes and rivers. Sleek and swift, they regard anything their own size or smaller as food. A typical gar is 7 feet long and weighs 200 pounds. One species known as the alligator gar can grow to lengths of 10 feet. An alligator gar is a gar with the advanced creature template.  GAR COMPANIONS  Starting Statistics: Size Medium; Speed swim 60 ft., AC +1 natural, Attack bite 1d6; Ability Scores Str 14, Dex 14, Con 15, Int 1, Wis 13, Cha 2; Special Ability grab.  7th-Level Advancement: Size Large; AC +3 natural, Attack bite 1d8, Ability Scores +8 Str, -2 Dex, +4 Con.</t>
  </si>
  <si>
    <t>&lt;link rel="stylesheet"href="PF.css"&gt;&lt;div&gt;&lt;h2&gt;Gar&lt;/h2&gt;&lt;h3&gt;&lt;i&gt;This long, lean fish has a muscular body and a head with long jaws filled with sharp teeth.&lt;/i&gt;&lt;/h3&gt;&lt;br&gt;&lt;/div&gt;&lt;div class="heading"&gt;&lt;p class="alignleft"&gt;Gar&lt;/p&gt;&lt;p class="alignright"&gt;CR 1&lt;/p&gt;&lt;div style="clear: both;"&gt;&lt;/div&gt;&lt;/div&gt;&lt;div&gt;&lt;h5&gt;&lt;b&gt;XP &lt;/b&gt;400&lt;/h5&gt;&lt;h5&gt;N Medium animal (aquatic)&lt;/h5&gt;&lt;h5&gt;&lt;b&gt;Init &lt;/b&gt;+6; &lt;b&gt;Senses &lt;/b&gt;low-light vision; Perception +6&lt;/h5&gt;&lt;/div&gt;&lt;hr/&gt;&lt;div&gt;&lt;h5&gt;&lt;b&gt;DEFENSE&lt;/b&gt;&lt;/h5&gt;&lt;/div&gt;&lt;hr/&gt;&lt;div&gt;&lt;h5&gt;&lt;b&gt;AC &lt;/b&gt;12, touch 12, flat-footed 11 (+2 Dex, +1 natural)&lt;/h5&gt;&lt;h5&gt;&lt;b&gt;hp &lt;/b&gt;13 (2d8+4)&lt;/h5&gt;&lt;h5&gt;&lt;b&gt;Fort &lt;/b&gt;+5, &lt;b&gt;Ref &lt;/b&gt;+5, &lt;b&gt;Will &lt;/b&gt;+1&lt;/h5&gt;&lt;/div&gt;&lt;hr/&gt;&lt;div&gt;&lt;h5&gt;&lt;b&gt;OFFENSE&lt;/b&gt;&lt;/h5&gt;&lt;/div&gt;&lt;hr/&gt;&lt;div&gt;&lt;h5&gt;&lt;b&gt;Spd &lt;/b&gt;swim 60 ft.&lt;/h5&gt;&lt;h5&gt;&lt;b&gt;Melee &lt;/b&gt;bite +13 (1d6+3 plus grab)&lt;/h5&gt;&lt;h5&gt;&lt;b&gt;Space &lt;/b&gt;5 ft.; &lt;b&gt;Reach &lt;/b&gt;5 ft.&lt;/h5&gt;&lt;/div&gt;&lt;hr/&gt;&lt;div&gt;&lt;h5&gt;&lt;b&gt;STATISTICS&lt;/b&gt;&lt;/h5&gt;&lt;/div&gt;&lt;hr/&gt;&lt;div&gt;&lt;h5&gt;&lt;b&gt;Str &lt;/b&gt;14, &lt;b&gt;Dex &lt;/b&gt;14, &lt;b&gt;Con &lt;/b&gt;15, &lt;b&gt;Int &lt;/b&gt; 1, &lt;b&gt;Wis &lt;/b&gt;13, &lt;b&gt;Cha &lt;/b&gt;2&lt;/h5&gt;&lt;h5&gt;&lt;b&gt;Base Atk &lt;/b&gt;+1; &lt;b&gt;CMB &lt;/b&gt;+3 (+7 grapple); &lt;b&gt;CMD &lt;/b&gt;15 (can't be tripped)&lt;/h5&gt;&lt;h5&gt;&lt;b&gt;Feats &lt;/b&gt;Improved Initiative&lt;/h5&gt;&lt;h5&gt;&lt;b&gt;Skills &lt;/b&gt;Perception +6, Swim +10&lt;/h5&gt;&lt;/div&gt;&lt;hr/&gt;&lt;div&gt;&lt;h5&gt;&lt;b&gt;ECOLOGY&lt;/b&gt;&lt;/h5&gt;&lt;/div&gt;&lt;hr/&gt;&lt;div&gt;&lt;h5&gt;&lt;b&gt;Environment &lt;/b&gt; temperate freshwater&lt;/h5&gt;&lt;h5&gt;&lt;b&gt;Organization &lt;/b&gt;solitary, pair, or school (3-6)&lt;/h5&gt;&lt;h5&gt;&lt;b&gt;Treasure &lt;/b&gt;none&lt;/h5&gt;&lt;/div&gt;&lt;br&gt;&lt;div&gt;&lt;h4&gt;&lt;p&gt;&lt;p&gt;Gars are predatory fish that live in deep lakes and rivers. Sleek and swift, they regard anything their own size or smaller as food. A typical gar is 7 feet long and weighs 200 pounds. One species known as the alligator gar can grow to lengths of 10 feet. An alligator gar is a gar with the advanced creature template.  &lt;br&gt;&lt;b&gt;GAR COMPANIONS &lt;/b&gt;&lt;br&gt; &lt;b&gt;Starting Statistics:&lt;/b&gt; &lt;b&gt;Size &lt;/b&gt;Medium; &lt;b&gt;Speed &lt;/b&gt;swim 60 ft., &lt;b&gt;AC &lt;/b&gt;+1 natural, &lt;b&gt;Attack &lt;/b&gt;bite 1d6; &lt;b&gt;Ability Scores &lt;/b&gt;Str 14, Dex 14, Con 15, Int 1, Wis 13, Cha 2; &lt;b&gt;Special Ability &lt;/b&gt;grab.  &lt;br&gt;&lt;b&gt;7th-Level Advancement:&lt;/b&gt; &lt;b&gt;Size &lt;/b&gt;Large; &lt;b&gt;AC &lt;/b&gt;+3 natural, &lt;b&gt;Attack &lt;/b&gt;bite 1d8, &lt;b&gt;Ability Scores &lt;/b&gt;+8 Str, -2 Dex, +4 Con.&lt;/p&gt;&lt;/h4&gt;&lt;/div&gt;</t>
  </si>
  <si>
    <t>Giant Gar</t>
  </si>
  <si>
    <t>(+11 natural, -2 size)</t>
  </si>
  <si>
    <t>Fort +11, Ref +7, Will +5</t>
  </si>
  <si>
    <t>bite +13 (2d6+15 plus grab)</t>
  </si>
  <si>
    <t>swallow whole (2d6+10 bludgeoning damage, AC 15, hp 7)</t>
  </si>
  <si>
    <t>Str 30, Dex 10, Con 23, Int 1, Wis 13, Cha 2</t>
  </si>
  <si>
    <t>Improved Initiative, Iron Will, Lightning Reflexes, Power Attack</t>
  </si>
  <si>
    <t>Perception +11, Swim +18</t>
  </si>
  <si>
    <t>This fish is enormous-a sleek predator with bony scales and a long set of toothy jaws.</t>
  </si>
  <si>
    <t>Although typical gars are frightening enough, tales of enormous giant gars that lurk in the deepest rivers and lakes persist in many regions. These creatures are true monsters, often growing to lengths of 30 feet or more and capable of swallowing a horse and rider in a single gulp. Fortunately, giant gars are much rarer than their smaller kin.  Giant gars are often kept as pets and guard animals by aquatic creatures such as merrows, scrags (aquatic trolls), and the rare sea hags who dwell in freshwater dens.</t>
  </si>
  <si>
    <t>&lt;link rel="stylesheet"href="PF.css"&gt;&lt;div&gt;&lt;h2&gt;Gar, Giant&lt;/h2&gt;&lt;h3&gt;&lt;i&gt;This fish is enormous-a sleek predator with bony scales and a long set of toothy jaws.&lt;/i&gt;&lt;/h3&gt;&lt;br&gt;&lt;/div&gt;&lt;div class="heading"&gt;&lt;p class="alignleft"&gt;Giant Gar&lt;/p&gt;&lt;p class="alignright"&gt;CR 6&lt;/p&gt;&lt;div style="clear: both;"&gt;&lt;/div&gt;&lt;/div&gt;&lt;div&gt;&lt;h5&gt;&lt;b&gt;XP &lt;/b&gt;2,400&lt;/h5&gt;&lt;h5&gt;N Huge animal (aquatic)&lt;/h5&gt;&lt;h5&gt;&lt;b&gt;Init &lt;/b&gt;+4; &lt;b&gt;Senses &lt;/b&gt;low-light vision; Perception +11&lt;/h5&gt;&lt;/div&gt;&lt;hr/&gt;&lt;div&gt;&lt;h5&gt;&lt;b&gt;DEFENSE&lt;/b&gt;&lt;/h5&gt;&lt;/div&gt;&lt;hr/&gt;&lt;div&gt;&lt;h5&gt;&lt;b&gt;AC &lt;/b&gt;19, touch 8, flat-footed 19 (+11 natural, -2 size)&lt;/h5&gt;&lt;h5&gt;&lt;b&gt;hp &lt;/b&gt;73 (7d8+42)&lt;/h5&gt;&lt;h5&gt;&lt;b&gt;Fort &lt;/b&gt;+11, &lt;b&gt;Ref &lt;/b&gt;+7, &lt;b&gt;Will &lt;/b&gt;+5&lt;/h5&gt;&lt;/div&gt;&lt;hr/&gt;&lt;div&gt;&lt;h5&gt;&lt;b&gt;OFFENSE&lt;/b&gt;&lt;/h5&gt;&lt;/div&gt;&lt;hr/&gt;&lt;div&gt;&lt;h5&gt;&lt;b&gt;Spd &lt;/b&gt;swim 60 ft.&lt;/h5&gt;&lt;h5&gt;&lt;b&gt;Melee &lt;/b&gt;bite +13 (2d6+15 plus grab)&lt;/h5&gt;&lt;h5&gt;&lt;b&gt;Space &lt;/b&gt;15 ft.; &lt;b&gt;Reach &lt;/b&gt;15 ft.&lt;/h5&gt;&lt;h5&gt;&lt;b&gt;Special Attacks &lt;/b&gt;swallow whole (2d6+10 bludgeoning damage, AC 15, hp 7)&lt;/h5&gt;&lt;/div&gt;&lt;hr/&gt;&lt;div&gt;&lt;h5&gt;&lt;b&gt;STATISTICS&lt;/b&gt;&lt;/h5&gt;&lt;/div&gt;&lt;hr/&gt;&lt;div&gt;&lt;h5&gt;&lt;b&gt;Str &lt;/b&gt;30, &lt;b&gt;Dex &lt;/b&gt;10, &lt;b&gt;Con &lt;/b&gt;23, &lt;b&gt;Int &lt;/b&gt; 1, &lt;b&gt;Wis &lt;/b&gt;13, &lt;b&gt;Cha &lt;/b&gt;2&lt;/h5&gt;&lt;h5&gt;&lt;b&gt;Base Atk &lt;/b&gt;+5; &lt;b&gt;CMB &lt;/b&gt;+17 (+21 grapple); &lt;b&gt;CMD &lt;/b&gt;27 (can't be tripped)&lt;/h5&gt;&lt;h5&gt;&lt;b&gt;Feats &lt;/b&gt;Improved Initiative, Iron Will, Lightning Reflexes, Power Attack&lt;/h5&gt;&lt;h5&gt;&lt;b&gt;Skills &lt;/b&gt;Perception +11, Swim +18&lt;/h5&gt;&lt;/div&gt;&lt;hr/&gt;&lt;div&gt;&lt;h5&gt;&lt;b&gt;ECOLOGY&lt;/b&gt;&lt;/h5&gt;&lt;/div&gt;&lt;hr/&gt;&lt;div&gt;&lt;h5&gt;&lt;b&gt;Environment &lt;/b&gt; temperate freshwater&lt;/h5&gt;&lt;h5&gt;&lt;b&gt;Organization &lt;/b&gt;solitary, pair, or school (3-6)&lt;/h5&gt;&lt;h5&gt;&lt;b&gt;Treasure &lt;/b&gt;none&lt;/h5&gt;&lt;/div&gt;&lt;br&gt;&lt;div&gt;&lt;h4&gt;&lt;p&gt;&lt;p&gt;Although typical gars are frightening enough, tales of enormous giant gars that lurk in the deepest rivers and lakes persist in many regions. These creatures are true monsters, often growing to lengths of 30 feet or more and capable of swallowing a horse and rider in a single gulp. Fortunately, giant gars are much rarer than their smaller kin.  Giant gars are often kept as pets and guard animals by aquatic creatures such as merrows, scrags (aquatic trolls), and the rare sea hags who dwell in freshwater dens.&lt;/p&gt;&lt;/h4&gt;&lt;/div&gt;</t>
  </si>
  <si>
    <t>Marsh Giant</t>
  </si>
  <si>
    <t>(+3 Dex, +9 natural, -1 size)</t>
  </si>
  <si>
    <t>Fort +12, Ref +7, Will +8</t>
  </si>
  <si>
    <t>gaff +16/+11 (2d6+12) or   2 slams +16 (1d6+8)</t>
  </si>
  <si>
    <t>rock +12 (2d6+9)</t>
  </si>
  <si>
    <t>Spell-Like Abilities (CL 12th; concentration +13)   3/day-augury, bestow curse (DC 15), fog cloud</t>
  </si>
  <si>
    <t>Str 27, Dex 17, Con 19, Int 8, Wis 15, Cha 12</t>
  </si>
  <si>
    <t>Combat Reflexes, Improved Iron Will, Improved Sunder, Iron Will, Power Attack, Vital Strike</t>
  </si>
  <si>
    <t>Perception +11, Stealth +5 (+13 in swamps), Swim +16</t>
  </si>
  <si>
    <t>Boggard, Giant</t>
  </si>
  <si>
    <t>solitary, gang (2-6), or tribe (7-22, plus 20% noncombatants plus 1 cleric or witch leader of 4th-8th level, 1-3 barbarian or fighter champions of 2nd-5th level, 2-12 merrows, 10-20 boggards, and 6-12 giant frogs)</t>
  </si>
  <si>
    <t>standard (gaff, other treasure)</t>
  </si>
  <si>
    <t>Cold, black eyes stare out from the fish-like face of this hideous green-skinned, web-fingered, and obese giant.</t>
  </si>
  <si>
    <t>Hideously ugly, marsh giants dwell in the most desolate of swamps- preferably those that share a sodden border with the sea. Marsh giants typically use a hooked club called a gaff (wielded in both hands) in combat-treat these weapons as flails, save that they do piercing damage.  Marsh giants are hateful thugs bound together by a common zealotry. Powerful opponents and beasts are the most prized of meals, though many marsh giants are also cannibals-they often attack fellow tribe members just to gorge on a particularly fearsome or delicious-looking relative.  deepest seas, creatures they believe are sent by their god. This has further contributed to their racial degradation, but the immediate offspring of these unholy unions are powerful. Deformed with tentacles, scales, and other aquatic traits, these marsh giants are known as "brineborn." They are advanced marsh giants with the aquatic subtype, a swim speed of 40 feet, the amphibious special quality, and the following additional spell-like abilities:  Constant-speak with animals; 3/day-contagion (DC 15), confusion (DC 15), quench (DC 14).</t>
  </si>
  <si>
    <t>&lt;link rel="stylesheet"href="PF.css"&gt;&lt;div&gt;&lt;h2&gt;Giant, Marsh&lt;/h2&gt;&lt;h3&gt;&lt;i&gt;Cold, black eyes stare out from the fish-like face of this hideous green-skinned, web-fingered, and obese giant.&lt;/i&gt;&lt;/h3&gt;&lt;br&gt;&lt;/div&gt;&lt;div class="heading"&gt;&lt;p class="alignleft"&gt;Marsh Giant&lt;/p&gt;&lt;p class="alignright"&gt;CR 8&lt;/p&gt;&lt;div style="clear: both;"&gt;&lt;/div&gt;&lt;/div&gt;&lt;div&gt;&lt;h5&gt;&lt;b&gt;XP &lt;/b&gt;4,800&lt;/h5&gt;&lt;h5&gt;CE Large humanoid (giant)&lt;/h5&gt;&lt;h5&gt;&lt;b&gt;Init &lt;/b&gt;+3; &lt;b&gt;Senses &lt;/b&gt;low-light vision; Perception +11&lt;/h5&gt;&lt;/div&gt;&lt;hr/&gt;&lt;div&gt;&lt;h5&gt;&lt;b&gt;DEFENSE&lt;/b&gt;&lt;/h5&gt;&lt;/div&gt;&lt;hr/&gt;&lt;div&gt;&lt;h5&gt;&lt;b&gt;AC &lt;/b&gt;21, touch 12, flat-footed 18 (+3 Dex, +9 natural, -1 size)&lt;/h5&gt;&lt;h5&gt;&lt;b&gt;hp &lt;/b&gt;102 (12d8+48)&lt;/h5&gt;&lt;h5&gt;&lt;b&gt;Fort &lt;/b&gt;+12, &lt;b&gt;Ref &lt;/b&gt;+7, &lt;b&gt;Will &lt;/b&gt;+8&lt;/h5&gt;&lt;h5&gt;&lt;b&gt;Defensive Abilities &lt;/b&gt;rock catching&lt;/h5&gt;&lt;/div&gt;&lt;hr/&gt;&lt;div&gt;&lt;h5&gt;&lt;b&gt;OFFENSE&lt;/b&gt;&lt;/h5&gt;&lt;/div&gt;&lt;hr/&gt;&lt;div&gt;&lt;h5&gt;&lt;b&gt;Spd &lt;/b&gt;40 ft., swim 20 ft.&lt;/h5&gt;&lt;h5&gt;&lt;b&gt;Melee &lt;/b&gt;gaff +16/+11 (2d6+12) or &lt;/br&gt;  2 slams +16 (1d6+8)&lt;/h5&gt;&lt;h5&gt;&lt;b&gt;Ranged &lt;/b&gt;rock +12 (2d6+9)&lt;/h5&gt;&lt;h5&gt;&lt;b&gt;Space &lt;/b&gt;10 ft.; &lt;b&gt;Reach &lt;/b&gt;10 ft.&lt;/h5&gt;&lt;h5&gt;&lt;b&gt;Special Attacks &lt;/b&gt;rock throwing (120 ft.)&lt;/h5&gt;&lt;h5&gt;&lt;b&gt;Spell-Like Abilities&lt;/b&gt; (CL 12th; concentration +13) &lt;/br&gt;3/day&amp;mdash;&lt;i&gt;augury&lt;/i&gt;, &lt;i&gt;bestow curse&lt;/i&gt; (DC 15), &lt;i&gt;fog cloud&lt;/i&gt;&lt;/h5&gt;&lt;/h5&gt;&lt;/div&gt;&lt;hr/&gt;&lt;div&gt;&lt;h5&gt;&lt;b&gt;STATISTICS&lt;/b&gt;&lt;/h5&gt;&lt;/div&gt;&lt;hr/&gt;&lt;div&gt;&lt;h5&gt;&lt;b&gt;Str &lt;/b&gt;27, &lt;b&gt;Dex &lt;/b&gt;17, &lt;b&gt;Con &lt;/b&gt;19, &lt;b&gt;Int &lt;/b&gt; 8, &lt;b&gt;Wis &lt;/b&gt;15, &lt;b&gt;Cha &lt;/b&gt;12&lt;/h5&gt;&lt;h5&gt;&lt;b&gt;Base Atk &lt;/b&gt;+9; &lt;b&gt;CMB &lt;/b&gt;+18; &lt;b&gt;CMD &lt;/b&gt;31&lt;/h5&gt;&lt;h5&gt;&lt;b&gt;Feats &lt;/b&gt;Combat Reflexes, Improved Iron Will, Improved Sunder, Iron Will, Power Attack, Vital Strike&lt;/h5&gt;&lt;h5&gt;&lt;b&gt;Skills &lt;/b&gt;Perception +11, Stealth +5 (+13 in swamps), Swim +16; &lt;b&gt;Racial Modifiers &lt;/b&gt;+8 Stealth in swamps&lt;/h5&gt;&lt;h5&gt;&lt;b&gt;Languages &lt;/b&gt;Boggard, Giant&lt;/h5&gt;&lt;/div&gt;&lt;hr/&gt;&lt;div&gt;&lt;h5&gt;&lt;b&gt;ECOLOGY&lt;/b&gt;&lt;/h5&gt;&lt;/div&gt;&lt;hr/&gt;&lt;div&gt;&lt;h5&gt;&lt;b&gt;Environment &lt;/b&gt; temperate marshes&lt;/h5&gt;&lt;h5&gt;&lt;b&gt;Organization &lt;/b&gt;solitary, gang (2-6), or tribe (7-22, plus 20% noncombatants plus 1 cleric or witch leader of 4th-8th level, 1-3 barbarian or fighter champions of 2nd-5th level, 2-12 merrows, 10-20 boggards, and 6-12 giant frogs)&lt;/h5&gt;&lt;h5&gt;&lt;b&gt;Treasure &lt;/b&gt;standard (gaff, other treasure)&lt;/h5&gt;&lt;/div&gt;&lt;br&gt;&lt;div&gt;&lt;h4&gt;&lt;p&gt;&lt;p&gt;Hideously ugly, marsh giants dwell in the most desolate of swamps- preferably those that share a sodden border with the sea. Marsh giants typically use a hooked club called a gaff (wielded in both hands) in combat-treat these weapons as flails, save that they do piercing damage.  Marsh giants are hateful thugs bound together by a common zealotry. Powerful opponents and beasts are the most prized of meals, though many marsh giants are also cannibals-they often attack fellow tribe members just to gorge on a particularly fearsome or delicious-looking relative.  deepest seas, creatures they believe are sent by their god. This has further contributed to their racial degradation, but the immediate offspring of these unholy unions are powerful. Deformed with tentacles, scales, and other aquatic traits, these marsh giants are known as "brineborn." They are advanced marsh giants with the aquatic subtype, a swim speed of 40 feet, the amphibious special quality, and the following additional spell-like abilities:  Constant-&lt;i&gt;speak with animals&lt;/i&gt;; 3/day-&lt;i&gt;contagion&lt;/i&gt; (DC 15), &lt;i&gt;confusion&lt;/i&gt; (DC 15), &lt;i&gt;quench&lt;/i&gt; (DC 14).&lt;/p&gt;&lt;/h4&gt;&lt;/div&gt;</t>
  </si>
  <si>
    <t>Rune Giant</t>
  </si>
  <si>
    <t>low-light vision; Perception +29</t>
  </si>
  <si>
    <t>30, touch 6, flat-footed 30</t>
  </si>
  <si>
    <t>(+9 armor, +15 natural, -4 size)</t>
  </si>
  <si>
    <t>(20d8+180)</t>
  </si>
  <si>
    <t>Fort +15, Ref +6, Will +20</t>
  </si>
  <si>
    <t>cold, electricity, fire</t>
  </si>
  <si>
    <t>35 ft. (50 ft. without armor)</t>
  </si>
  <si>
    <t xml:space="preserve"> air walk</t>
  </si>
  <si>
    <t>mwk longsword +27/+22/+17 (4d6+22/17-20) or  2 slams +26 (2d6+15)</t>
  </si>
  <si>
    <t>mwk spear +12/+7/+2 (4d6+15/x3)</t>
  </si>
  <si>
    <t>command giants, runes, spark shower</t>
  </si>
  <si>
    <t>Spell-Like Abilities (CL 20th; concentration +24)  Constant-air walk At will-charm person (DC 15), suggestion (DC 17)  3/day-mass charm monster (DC 22), dominate person (DC 19)  1/day-demand (DC 22), true seeing</t>
  </si>
  <si>
    <t>Str 41, Dex 11, Con 28, Int 14, Wis 23, Cha 18</t>
  </si>
  <si>
    <t>Awesome Blow, Critical Focus, Improved Bull Rush, Improved Critical (longsword), Improved Vital Strike, Iron Will, Power Attack, Quick Draw, Staggering Critical, Vital Strike</t>
  </si>
  <si>
    <t>Acrobatics +15 (+23 jump), Craft (any one) +25, Knowledge (history) +12, Knowledge (nobility) +12, Perception +29</t>
  </si>
  <si>
    <t>Common, Giant, Terran</t>
  </si>
  <si>
    <t>solitary, pair, patrol (3-6), squad (7-12), or company (13-30 plus 2-4 fighters or rogues of 2nd-4th level, 1 oracle or sorcerer of 5th-8th level, 1 ranger or monk commander of 5th-6th level, 10-20 yetis, 1-4 cloud giants, 8-12 frost giants, 10-16 stone giants, 4-8 lamia matriarchs, and 1-2 adult blue dragons)</t>
  </si>
  <si>
    <t>standard (masterwork full plate armor, masterwork longsword, 3 masterwork spears, other treasure)</t>
  </si>
  <si>
    <t>This giant's skin is black and pitted, like roughly cast iron, and etched with glowing red runes.</t>
  </si>
  <si>
    <t>Command Giant (Su) A rune giant gains a +4 racial bonus on the save DC of charm or compulsion effects used against giants.  Runes (Ex) As a free action, whenever a rune giant uses its spark shower or spell-like abilities, it can cause the runes on its body to flash with light. All creatures within 10 feet of the giant must make a DC 24 Fortitude save or be blinded for 1 round. The saving throw is Charisma-based.  Spark Shower (Su) As a standard action, a rune giant can cause a shower of sparks to erupt out of one of the runes on its body. These sparks function as a breath weapon (30-ft.  cone; 10d6 fire and 10d6 electricity damage; Reflex DC 29 half; usable once every 1d4 rounds). The save DC is Constitution-based.</t>
  </si>
  <si>
    <t>Magically crafted and crossbred from taiga and fire giant slaves by ancient wizards, rune giants are anathema to their own kind.  Given power to command and magically control other giants, the rune giants themselves served their even more powerful masters, and in so doing granted ancient empires armies of giants to command.  In the eons since these ancient empires collapsed, rune giants have persisted as a race of their own, little more than bogeymen, horrors whispered of late at night by superstitious giants.  Rune giants' charcoal flesh is decorated by dozens of runes-manifestations of their eldritch powers. Rune giants are 40 feet tall and weigh 25,000 pounds.</t>
  </si>
  <si>
    <t>&lt;link rel="stylesheet"href="PF.css"&gt;&lt;div&gt;&lt;h2&gt;Giant, Rune &lt;/h2&gt;&lt;h3&gt;&lt;i&gt;This giant's skin is black and pitted, like roughly cast iron, and etched with glowing red runes.&lt;/i&gt;&lt;/h3&gt;&lt;br&gt;&lt;/br&gt;&lt;/div&gt;&lt;div class="heading"&gt;&lt;p class="alignleft"&gt;Rune Giant&lt;/p&gt;&lt;p class="alignright"&gt;CR 17&lt;/p&gt;&lt;div style="clear: both;"&gt;&lt;/div&gt;&lt;/div&gt;&lt;div&gt;&lt;h5&gt;&lt;b&gt;XP &lt;/b&gt;102,400&lt;/h5&gt;&lt;h5&gt;LE Gargantuan humanoid (giant)&lt;/h5&gt;&lt;h5&gt;&lt;b&gt;Init &lt;/b&gt;+0; &lt;b&gt;Senses &lt;/b&gt;low-light vision; Perception +29&lt;/h5&gt;&lt;/div&gt;&lt;hr/&gt;&lt;div&gt;&lt;h5&gt;&lt;b&gt;DEFENSE&lt;/b&gt;&lt;/h5&gt;&lt;/div&gt;&lt;hr/&gt;&lt;div&gt;&lt;h5&gt;&lt;b&gt;AC &lt;/b&gt;30, touch 6, flat-footed 30 (+9 armor, +15 natural, -4 size)&lt;/h5&gt;&lt;h5&gt;&lt;b&gt;hp &lt;/b&gt;270 (20d8+180)&lt;/h5&gt;&lt;h5&gt;&lt;b&gt;Fort &lt;/b&gt;+15, &lt;b&gt;Ref &lt;/b&gt;+6, &lt;b&gt;Will &lt;/b&gt;+20&lt;/h5&gt;&lt;h5&gt;&lt;b&gt;Immune &lt;/b&gt;cold, electricity, fire&lt;/h5&gt;&lt;/div&gt;&lt;hr/&gt;&lt;div&gt;&lt;h5&gt;&lt;b&gt;OFFENSE&lt;/b&gt;&lt;/h5&gt;&lt;/div&gt;&lt;hr/&gt;&lt;div&gt;&lt;h5&gt;&lt;b&gt;Spd &lt;/b&gt;35 ft. (50 ft. without armor);  &lt;i&gt;air walk&lt;/i&gt;&lt;/h5&gt;&lt;h5&gt;&lt;b&gt;Melee &lt;/b&gt;mwk longsword +27/+22/+17 (4d6+22/17-20) or  2 slams +26 (2d6+15)&lt;/h5&gt;&lt;h5&gt;&lt;b&gt;Ranged &lt;/b&gt;mwk spear +12/+7/+2 (4d6+15/x3)&lt;/h5&gt;&lt;h5&gt;&lt;b&gt;Space &lt;/b&gt;20 ft.; &lt;b&gt;Reach &lt;/b&gt;20 ft.&lt;/h5&gt;&lt;h5&gt;&lt;b&gt;Special Attacks &lt;/b&gt;command giants, runes, spark shower&lt;/h5&gt;&lt;h5&gt;&lt;b&gt;Spell-Like Abilities&lt;/b&gt; (CL 20th; concentration +24)&lt;/br&gt;Constant&amp;mdash;&lt;i&gt;air walk&lt;/i&gt; &lt;/br&gt;At will&amp;mdash;&lt;i&gt;charm person&lt;/i&gt; (DC 15), &lt;i&gt;suggestion&lt;/i&gt; (DC 17)&lt;/br&gt;3/day&amp;mdash;&lt;i&gt;mass charm monster&lt;/i&gt; (DC 22), &lt;i&gt;dominate person&lt;/i&gt; (DC 19)&lt;/br&gt;1/day&amp;mdash;&lt;i&gt;demand&lt;/i&gt; (DC 22), &lt;i&gt;true seeing&lt;/i&gt;&lt;/h5&gt;&lt;/h5&gt;&lt;/div&gt;&lt;hr/&gt;&lt;div&gt;&lt;h5&gt;&lt;b&gt;STATISTICS&lt;/b&gt;&lt;/h5&gt;&lt;/div&gt;&lt;hr/&gt;&lt;div&gt;&lt;h5&gt;&lt;b&gt;Str &lt;/b&gt;41, &lt;b&gt;Dex &lt;/b&gt;11, &lt;b&gt;Con &lt;/b&gt;28, &lt;b&gt;Int &lt;/b&gt; 14, &lt;b&gt;Wis &lt;/b&gt;23, &lt;b&gt;Cha &lt;/b&gt;18&lt;/h5&gt;&lt;h5&gt;&lt;b&gt;Base Atk &lt;/b&gt;+15; &lt;b&gt;CMB &lt;/b&gt;+34; &lt;b&gt;CMD &lt;/b&gt;44&lt;/h5&gt;&lt;h5&gt;&lt;b&gt;Feats &lt;/b&gt;Awesome Blow, Critical Focus, Improved Bull Rush, Improved Critical (longsword), Improved Vital Strike, Iron Will, Power Attack, Quick Draw, Staggering Critical, Vital Strike&lt;/h5&gt;&lt;h5&gt;&lt;b&gt;Skills &lt;/b&gt;Acrobatics +15 (+23 jump), Craft (any one) +25, Knowledge (history) +12, Knowledge (nobility) +12, Perception +29&lt;/h5&gt;&lt;h5&gt;&lt;b&gt;Languages &lt;/b&gt;Common, Giant, Terran&lt;/h5&gt;&lt;/div&gt;&lt;hr/&gt;&lt;div&gt;&lt;h5&gt;&lt;b&gt;ECOLOGY&lt;/b&gt;&lt;/h5&gt;&lt;/div&gt;&lt;hr/&gt;&lt;div&gt;&lt;h5&gt;&lt;b&gt;Environment &lt;/b&gt; cold mountains&lt;/h5&gt;&lt;h5&gt;&lt;b&gt;Organization &lt;/b&gt;solitary, pair, patrol (3-6), squad (7-12), or company (13-30 plus 2-4 fighters or rogues of 2nd-4th level, 1 oracle or sorcerer of 5th-8th level, 1 ranger or monk commander of 5th-6th level, 10-20 yetis, 1-4 cloud giants, 8-12 frost giants, 10-16 stone giants, 4-8 lamia matriarchs, and 1-2 adult blue dragons)&lt;/h5&gt;&lt;h5&gt;&lt;b&gt;Treasure &lt;/b&gt;standard (masterwork full plate armor, masterwork longsword, 3 masterwork spears, other treasure)&lt;/h5&gt;&lt;/div&gt;&lt;hr/&gt;&lt;div&gt;&lt;h5&gt;&lt;b&gt;SPECIAL ABILITIES&lt;/b&gt;&lt;/h5&gt;&lt;/div&gt;&lt;hr/&gt;&lt;div&gt;&lt;h5&gt;&lt;b&gt;Command Giant (Su)&lt;/b&gt; A rune giant gains a +4 racial bonus on the save DC of charm or compulsion effects used against giants.  &lt;/h5&gt;&lt;h5&gt;&lt;b&gt;Runes (Ex)&lt;/b&gt; As a free action, whenever a rune giant uses its spark shower or spell-like abilities, it can cause the runes on its body to flash with light. All creatures within 10 feet of the giant must make a DC 24 Fortitude save or be blinded for 1 round. The saving throw is Charisma-based.  &lt;/h5&gt;&lt;h5&gt;&lt;b&gt;Spark Shower (Su)&lt;/b&gt; As a standard action, a rune giant can cause a shower of sparks to erupt out of one of the runes on its body. These sparks function as a breath weapon (30-ft.  cone; 10d6 fire and 10d6 electricity damage; Reflex DC 29 half; usable once every 1d4 rounds). The save DC is Constitution-based.&lt;/h5&gt;&lt;/div&gt;&lt;br&gt;&lt;/br&gt;&lt;div&gt;&lt;h4&gt;&lt;p&gt;&lt;p&gt;Magically crafted and crossbred from taiga and fire giant slaves by ancient wizards, rune giants are anathema to their own kind.&lt;/p&gt;&lt;p&gt;Given power to command and magically control other giants, the rune giants themselves served their even more powerful masters, and in so doing granted ancient empires armies of giants to command.&lt;/p&gt;&lt;p&gt;In the eons since these ancient empires collapsed, rune giants have persisted as a race of their own, little more than bogeymen, horrors whispered of late at night by superstitious giants.&lt;/p&gt;&lt;p&gt;Rune giants' charcoal flesh is decorated by dozens of runes-manifestations of their eldritch powers. Rune giants are 40 feet tall and weigh 25,000 pounds.&lt;/p&gt;&lt;/h4&gt;&lt;/div&gt;</t>
  </si>
  <si>
    <t>Taiga Giant</t>
  </si>
  <si>
    <t>26, touch 14, flat-footed 24</t>
  </si>
  <si>
    <t>(+4 armor, +4 deflection, +2 Dex, +8 natural, -2 size)</t>
  </si>
  <si>
    <t>(15d8+90)</t>
  </si>
  <si>
    <t>Fort +15, Ref +9, Will +10</t>
  </si>
  <si>
    <t>enchantment and illusion spells</t>
  </si>
  <si>
    <t>30 ft. (40 ft. without armor)</t>
  </si>
  <si>
    <t>spear +19/+14/+9 (3d6+15/x3) or   2 slams +19 (1d8+10)</t>
  </si>
  <si>
    <t>rock +12 (2d6+15) or   spear +11 (3d6+10/x3)</t>
  </si>
  <si>
    <t>Str 31, Dex 14, Con 22, Int 12, Wis 17, Cha 15</t>
  </si>
  <si>
    <t>Alertness, Cleave, Endurance, Iron Will, Lightning Reflexes, Power Attack, Self-Sufficient, Shot on the RunB, Vital Strike</t>
  </si>
  <si>
    <t>Climb +15, Knowledge (religion) +11, Perception +13, Stealth +6 (+12 in undergrowth), Survival +20</t>
  </si>
  <si>
    <t>+6 Stealth in undergrowth</t>
  </si>
  <si>
    <t>spirit summoning</t>
  </si>
  <si>
    <t xml:space="preserve"> cold mountains or forests</t>
  </si>
  <si>
    <t>solitary, warband (2-7), or tribe (20-50 plus 30% noncombatants, 1 druid or oracle of 3rd-5th level, 2-4 barbarian or ranger hunters of 3rd-5th level, 1 chieftain barbarian or fighter of 4th-7th level, 2-6 dire bears, 2-6 dire tigers, and 8-12 stone giants)</t>
  </si>
  <si>
    <t>standard (hide armor, spear, other treasure)</t>
  </si>
  <si>
    <t>This muscular giant has dark gray skin and fiery red hair. Its lower jaw bears sharp fangs, and it wields a huge, primitive spear.</t>
  </si>
  <si>
    <t>Spirit Summoning (Su) Once per day, a taiga giant may perform a 10-minute ritual to tap into the power and insight of his ancestral spirits. These spirits provide a +4 deflection bonus to AC, immunity to enchantment and illusion spells, and one of the following spell effects: bless, endure elements, protection from evil, protection from good, or see invisibility. The effects of a spirit summoning persist for 24 hours.</t>
  </si>
  <si>
    <t>Taiga giants wander endlessly to keep from depleting the food supply of any one area. Aurochs and mammoths are their preferred inland prey, while whales, seals, and walruses provide food in coastal regions. These animals form the cornerstone of tribal survival, not just for the food they provide but because nearly all of a tribe's possessions, from their portable shelters to their weapons, are crafted from the bone, hides, and sinews of felled beasts. Little is wasted.  Taiga giants are also deeply spiritual, worshiping their ancestors. Every tribe member learns to call forth ancestor spirits at a young age. Taiga giants are ashamed of being the ancestors of rune giants as, like most giants, they both hate and fear rune giants as slavers and monsters.  A typical taiga giant stands 20 feet in height and weighs 10,000 pounds. Skin tones vary from dark to pale gray, with hair color ranging from dark brown to red.</t>
  </si>
  <si>
    <t>&lt;link rel="stylesheet"href="PF.css"&gt;&lt;div&gt;&lt;h2&gt;Giant, Taiga&lt;/h2&gt;&lt;h3&gt;&lt;i&gt;This muscular giant has dark gray skin and fiery red hair. Its lower jaw bears sharp fangs, and it wields a huge, primitive spear.&lt;/i&gt;&lt;/h3&gt;&lt;br&gt;&lt;/div&gt;&lt;div class="heading"&gt;&lt;p class="alignleft"&gt;Taiga Giant&lt;/p&gt;&lt;p class="alignright"&gt;CR 12&lt;/p&gt;&lt;div style="clear: both;"&gt;&lt;/div&gt;&lt;/div&gt;&lt;div&gt;&lt;h5&gt;&lt;b&gt;XP &lt;/b&gt;19,200&lt;/h5&gt;&lt;h5&gt;CN Huge humanoid (giant)&lt;/h5&gt;&lt;h5&gt;&lt;b&gt;Init &lt;/b&gt;+2; &lt;b&gt;Senses &lt;/b&gt;low-light vision; Perception +13&lt;/h5&gt;&lt;/div&gt;&lt;hr/&gt;&lt;div&gt;&lt;h5&gt;&lt;b&gt;DEFENSE&lt;/b&gt;&lt;/h5&gt;&lt;/div&gt;&lt;hr/&gt;&lt;div&gt;&lt;h5&gt;&lt;b&gt;AC &lt;/b&gt;26, touch 14, flat-footed 24 (+4 armor, +4 deflection, +2 Dex, +8 natural, -2 size)&lt;/h5&gt;&lt;h5&gt;&lt;b&gt;hp &lt;/b&gt;157 (15d8+90)&lt;/h5&gt;&lt;h5&gt;&lt;b&gt;Fort &lt;/b&gt;+15, &lt;b&gt;Ref &lt;/b&gt;+9, &lt;b&gt;Will &lt;/b&gt;+10&lt;/h5&gt;&lt;h5&gt;&lt;b&gt;Defensive Abilities &lt;/b&gt;rock catching; &lt;b&gt;Immune &lt;/b&gt;enchantment and illusion spells&lt;/h5&gt;&lt;/div&gt;&lt;hr/&gt;&lt;div&gt;&lt;h5&gt;&lt;b&gt;OFFENSE&lt;/b&gt;&lt;/h5&gt;&lt;/div&gt;&lt;hr/&gt;&lt;div&gt;&lt;h5&gt;&lt;b&gt;Spd &lt;/b&gt;30 ft. (40 ft. without armor)&lt;/h5&gt;&lt;h5&gt;&lt;b&gt;Melee &lt;/b&gt;spear +19/+14/+9 (3d6+15/x3) or &lt;/br&gt;  2 slams +19 (1d8+10)&lt;/h5&gt;&lt;h5&gt;&lt;b&gt;Ranged &lt;/b&gt;rock +12 (2d6+15) or &lt;/br&gt;  spear +11 (3d6+10/x3)&lt;/h5&gt;&lt;h5&gt;&lt;b&gt;Space &lt;/b&gt;15 ft.; &lt;b&gt;Reach &lt;/b&gt;15 ft.&lt;/h5&gt;&lt;h5&gt;&lt;b&gt;Special Attacks &lt;/b&gt;rock throwing (140 ft.)&lt;/h5&gt;&lt;/div&gt;&lt;hr/&gt;&lt;div&gt;&lt;h5&gt;&lt;b&gt;STATISTICS&lt;/b&gt;&lt;/h5&gt;&lt;/div&gt;&lt;hr/&gt;&lt;div&gt;&lt;h5&gt;&lt;b&gt;Str &lt;/b&gt;31, &lt;b&gt;Dex &lt;/b&gt;14, &lt;b&gt;Con &lt;/b&gt;22, &lt;b&gt;Int &lt;/b&gt; 12, &lt;b&gt;Wis &lt;/b&gt;17, &lt;b&gt;Cha &lt;/b&gt;15&lt;/h5&gt;&lt;h5&gt;&lt;b&gt;Base Atk &lt;/b&gt;+11; &lt;b&gt;CMB &lt;/b&gt;+23; &lt;b&gt;CMD &lt;/b&gt;39&lt;/h5&gt;&lt;h5&gt;&lt;b&gt;Feats &lt;/b&gt;Alertness, Cleave, Endurance, Iron Will, Lightning Reflexes, Power Attack, Self-Sufficient, Shot on the Run&lt;sup&gt;B&lt;/sup&gt;, Vital Strike&lt;/h5&gt;&lt;h5&gt;&lt;b&gt;Skills &lt;/b&gt;Climb +15, Knowledge (religion) +11, Perception +13, Stealth +6 (+12 in undergrowth), Survival +20; &lt;b&gt;Racial Modifiers &lt;/b&gt;+6 Stealth in undergrowth&lt;/h5&gt;&lt;h5&gt;&lt;b&gt;Languages &lt;/b&gt;Common, Giant&lt;/h5&gt;&lt;h5&gt;&lt;b&gt;SQ &lt;/b&gt;spirit summoning&lt;/h5&gt;&lt;/div&gt;&lt;hr/&gt;&lt;div&gt;&lt;h5&gt;&lt;b&gt;ECOLOGY&lt;/b&gt;&lt;/h5&gt;&lt;/div&gt;&lt;hr/&gt;&lt;div&gt;&lt;h5&gt;&lt;b&gt;Environment &lt;/b&gt; cold mountains or forests&lt;/h5&gt;&lt;h5&gt;&lt;b&gt;Organization &lt;/b&gt;solitary, warband (2-7), or tribe (20-50 plus 30% noncombatants, 1 druid or oracle of 3rd-5th level, 2-4 barbarian or ranger hunters of 3rd-5th level, 1 chieftain barbarian or fighter of 4th-7th level, 2-6 dire bears, 2-6 dire tigers, and 8-12 stone giants)&lt;/h5&gt;&lt;h5&gt;&lt;b&gt;Treasure &lt;/b&gt;standard (hide armor, spear, other treasure)&lt;/h5&gt;&lt;/div&gt;&lt;hr/&gt;&lt;div&gt;&lt;h5&gt;&lt;b&gt;SPECIAL ABILITIES&lt;/b&gt;&lt;/h5&gt;&lt;/div&gt;&lt;hr/&gt;&lt;div&gt;&lt;/h5&gt;&lt;h5&gt;&lt;b&gt;Spirit Summoning (Su)&lt;/b&gt; Once per day, a taiga giant may perform a 10-minute ritual to tap into the power and insight of his ancestral spirits. These spirits provide a +4 deflection bonus to AC, immunity to enchantment and illusion spells, and one of the following spell effects: &lt;i&gt;bless&lt;/i&gt;, &lt;i&gt;endure elements&lt;/i&gt;, &lt;i&gt;protection from evil&lt;/i&gt;, &lt;i&gt;protection from good&lt;/i&gt;, or &lt;i&gt;see invisibility&lt;/i&gt;. The effects of a spirit summoning persist for 24 hours.&lt;/h5&gt;&lt;/div&gt;&lt;br&gt;&lt;div&gt;&lt;h4&gt;&lt;p&gt;&lt;p&gt;Taiga giants wander endlessly to keep from depleting the food supply of any one area. Aurochs and mammoths are their preferred inland prey, while whales, seals, and walruses provide food in coastal regions. These animals form the cornerstone of tribal survival, not just for the food they provide but because nearly all of a tribe's possessions, from their portable shelters to their weapons, are crafted from the bone, hides, and sinews of felled beasts. Little is wasted.  Taiga giants are also deeply spiritual, worshiping their ancestors. Every tribe member learns to call forth ancestor spirits at a young age. Taiga giants are ashamed of being the ancestors of rune giants as, like most giants, they both hate and fear rune giants as slavers and monsters.  A typical taiga giant stands 20 feet in height and weighs 10,000 pounds. Skin tones vary from dark to pale gray, with hair color ranging from dark brown to red.&lt;/p&gt;&lt;/h4&gt;&lt;/div&gt;</t>
  </si>
  <si>
    <t>Wood Giant</t>
  </si>
  <si>
    <t>(+2 armor, +5 Dex, +4 natural, -1 size)</t>
  </si>
  <si>
    <t>longsword +10/+5 (2d6+5/19-20) or   2 slams +10 (1d6+5)</t>
  </si>
  <si>
    <t>mwk composite longbow +9/+9/+4 (2d6+5/x3)</t>
  </si>
  <si>
    <t>Spell-Like Abilities (CL 7th; concentration +8)  Constant-pass without trace, speak with animals   3/day-charm animal (DC 12), quench, tree shape   1/day-enlarge person (self only), spike growth</t>
  </si>
  <si>
    <t>Str 20, Dex 21, Con 17, Int 14, Wis 15, Cha 12</t>
  </si>
  <si>
    <t>Deadly Aim, Iron Will, Point-Blank Shot, Precise Shot, Rapid Shot</t>
  </si>
  <si>
    <t>Acrobatics +11 (+15 when jumping), Climb +14, Knowledge (nature) +8, Perception +11, Profession (farmer) +8, Stealth +7 (+11 in forests), Survival +8</t>
  </si>
  <si>
    <t>+4 Stealth in forests</t>
  </si>
  <si>
    <t>Common, Giant, Sylvan; speak with animals</t>
  </si>
  <si>
    <t>solitary, gang (2-4), hunting party (5-9, plus 1-4 dire wolves), or clan (10-40, plus 35% noncombatants, 1-3 druids or witches of 2nd-4th level, 1 ranger chieftain of 3rd-7th level, 4-10 dire wolves, and 2-8 giant eagles)</t>
  </si>
  <si>
    <t>standard (leather armor, longsword, masterwork composite longbow with 20 arrows, other treasure)</t>
  </si>
  <si>
    <t>Standing tall and graceful, this sharp-eared giant's skin is pale. Its large brow gives it a somewhat primitive visage.</t>
  </si>
  <si>
    <t>Wood giants are the wardens of the deepest, wildest portions of the world's forests. Unlike many of their kin, wood giants are slow to anger, peaceful, and artistic, and display an infinite patience in their duty. A wood giant's role is to preserve and protect the wilderness-a role they believe that nature itself granted them, the proof of which manifests in their magical abilities tied to the natural world.  Wood giant culture is as complex as their forest homes. Much of a tribe's time is spent tending to a forest's health: planting new trees, clearing away dead brush, and hunting abominations that pervert the natural order. Individuals may even cultivate their forest homes into elaborate demesnes, mazes, or living temples. They are an isolated race, only rarely meeting to trade with other tribes or the occasional elven settlement. While primarily good-natured, wood giants are distrustful of outsiders and prone to great melancholies.  Small clans claim enormous tracts of wooded land, but rarely build permanent homes. Members may spread out over their entire region by day only to gather and bed down, exposed to the elements, after sundown. In harsh weather, tribes cluster close together in the densest thickets with their backs turned outward.  Wood giants stand 14 feet tall and weigh 1,200 pounds. They are vegetarians by choice, resorting to eating meat only when no other option is available.</t>
  </si>
  <si>
    <t>&lt;link rel="stylesheet"href="PF.css"&gt;&lt;div&gt;&lt;h2&gt;Giant, Wood&lt;/h2&gt;&lt;h3&gt;&lt;i&gt;Standing tall and graceful, this sharp-eared giant's skin is pale. Its large brow gives it a somewhat primitive visage.&lt;/i&gt;&lt;/h3&gt;&lt;br&gt;&lt;/div&gt;&lt;div class="heading"&gt;&lt;p class="alignleft"&gt;Wood Giant&lt;/p&gt;&lt;p class="alignright"&gt;CR 6&lt;/p&gt;&lt;div style="clear: both;"&gt;&lt;/div&gt;&lt;/div&gt;&lt;div&gt;&lt;h5&gt;&lt;b&gt;XP &lt;/b&gt;2,400&lt;/h5&gt;&lt;h5&gt;CG Large humanoid (giant)&lt;/h5&gt;&lt;h5&gt;&lt;b&gt;Init &lt;/b&gt;+5; &lt;b&gt;Senses &lt;/b&gt;low-light vision; Perception +11&lt;/h5&gt;&lt;/div&gt;&lt;hr/&gt;&lt;div&gt;&lt;h5&gt;&lt;b&gt;DEFENSE&lt;/b&gt;&lt;/h5&gt;&lt;/div&gt;&lt;hr/&gt;&lt;div&gt;&lt;h5&gt;&lt;b&gt;AC &lt;/b&gt;20, touch 14, flat-footed 15 (+2 armor, +5 Dex, +4 natural, -1 size)&lt;/h5&gt;&lt;h5&gt;&lt;b&gt;hp &lt;/b&gt;67 (9d8+27)&lt;/h5&gt;&lt;h5&gt;&lt;b&gt;Fort &lt;/b&gt;+9, &lt;b&gt;Ref &lt;/b&gt;+8, &lt;b&gt;Will &lt;/b&gt;+7&lt;/h5&gt;&lt;h5&gt;&lt;b&gt;Defensive Abilities &lt;/b&gt;rock catching&lt;/h5&gt;&lt;/div&gt;&lt;hr/&gt;&lt;div&gt;&lt;h5&gt;&lt;b&gt;OFFENSE&lt;/b&gt;&lt;/h5&gt;&lt;/div&gt;&lt;hr/&gt;&lt;div&gt;&lt;h5&gt;&lt;b&gt;Spd &lt;/b&gt;40 ft.&lt;/h5&gt;&lt;h5&gt;&lt;b&gt;Melee &lt;/b&gt;longsword +10/+5 (2d6+5/19-20) or &lt;/br&gt;  2 slams +10 (1d6+5)&lt;/h5&gt;&lt;h5&gt;&lt;b&gt;Ranged &lt;/b&gt;mwk composite longbow +9/+9/+4 (2d6+5/x3)&lt;/h5&gt;&lt;h5&gt;&lt;b&gt;Space &lt;/b&gt;10 ft.; &lt;b&gt;Reach &lt;/b&gt;10 ft.&lt;/h5&gt;&lt;h5&gt;&lt;b&gt;Spell-Like Abilities&lt;/b&gt; (CL 7th; concentration +8)  &lt;/br&gt;Constant&amp;mdash;&lt;i&gt;pass without trace&lt;/i&gt;, &lt;i&gt;speak with animals&lt;/i&gt; &lt;/br&gt;3/day&amp;mdash;&lt;i&gt;charm animal&lt;/i&gt; (DC 12), &lt;i&gt;quench&lt;/i&gt;, &lt;i&gt;tree shape&lt;/i&gt; &lt;/br&gt;1/day&amp;mdash;&lt;i&gt;enlarge person&lt;/i&gt; (self only), &lt;i&gt;spike growth&lt;/i&gt;&lt;/h5&gt;&lt;/h5&gt;&lt;/div&gt;&lt;hr/&gt;&lt;div&gt;&lt;h5&gt;&lt;b&gt;STATISTICS&lt;/b&gt;&lt;/h5&gt;&lt;/div&gt;&lt;hr/&gt;&lt;div&gt;&lt;h5&gt;&lt;b&gt;Str &lt;/b&gt;20, &lt;b&gt;Dex &lt;/b&gt;21, &lt;b&gt;Con &lt;/b&gt;17, &lt;b&gt;Int &lt;/b&gt; 14, &lt;b&gt;Wis &lt;/b&gt;15, &lt;b&gt;Cha &lt;/b&gt;12&lt;/h5&gt;&lt;h5&gt;&lt;b&gt;Base Atk &lt;/b&gt;+6; &lt;b&gt;CMB &lt;/b&gt;+12; &lt;b&gt;CMD &lt;/b&gt;27&lt;/h5&gt;&lt;h5&gt;&lt;b&gt;Feats &lt;/b&gt;Deadly Aim, Iron Will, Point-Blank Shot, Precise Shot, Rapid Shot&lt;/h5&gt;&lt;h5&gt;&lt;b&gt;Skills &lt;/b&gt;Acrobatics +11 (+15 when jumping), Climb +14, Knowledge (nature) +8, Perception +11, Profession (farmer) +8, Stealth +7 (+11 in forests), Survival +8; &lt;b&gt;Racial Modifiers &lt;/b&gt;+4 Stealth in forests&lt;/h5&gt;&lt;h5&gt;&lt;b&gt;Languages &lt;/b&gt;Common, Giant, Sylvan; &lt;i&gt;speak with animals&lt;/i&gt;&lt;/h5&gt;&lt;/div&gt;&lt;hr/&gt;&lt;div&gt;&lt;h5&gt;&lt;b&gt;ECOLOGY&lt;/b&gt;&lt;/h5&gt;&lt;/div&gt;&lt;hr/&gt;&lt;div&gt;&lt;h5&gt;&lt;b&gt;Environment &lt;/b&gt; temperate forests&lt;/h5&gt;&lt;h5&gt;&lt;b&gt;Organization &lt;/b&gt;solitary, gang (2-4), hunting party (5-9, plus 1-4 dire wolves), or clan (10-40, plus 35% noncombatants, 1-3 druids or witches of 2nd-4th level, 1 ranger chieftain of 3rd-7th level, 4-10 dire wolves, and 2-8 giant eagles)&lt;/h5&gt;&lt;h5&gt;&lt;b&gt;Treasure &lt;/b&gt;standard (leather armor, longsword, masterwork composite longbow with 20 arrows, other treasure)&lt;/h5&gt;&lt;/div&gt;&lt;br&gt;&lt;div&gt;&lt;h4&gt;&lt;p&gt;&lt;p&gt;Wood giants are the wardens of the deepest, wildest portions of the world's forests. Unlike many of their kin, wood giants are slow to anger, peaceful, and artistic, and display an infinite patience in their duty. A wood giant's role is to preserve and protect the wilderness-a role they believe that nature itself granted them, the proof of which manifests in their magical abilities tied to the natural world.  Wood giant culture is as complex as their forest homes. Much of a tribe's time is spent tending to a forest's health: planting new trees, clearing away dead brush, and hunting abominations that pervert the natural order. Individuals may even cultivate their forest homes into elaborate demesnes, mazes, or living temples. They are an isolated race, only rarely meeting to trade with other tribes or the occasional elven settlement. While primarily good-natured, wood giants are distrustful of outsiders and prone to great melancholies.  Small clans claim enormous tracts of wooded land, but rarely build permanent homes. Members may spread out over their entire region by day only to gather and bed down, exposed to the elements, after sundown. In harsh weather, tribes cluster close together in the densest thickets with their backs turned outward.  Wood giants stand 14 feet tall and weigh 1,200 pounds. They are vegetarians by choice, resorting to eating meat only when no other option is available.&lt;/p&gt;&lt;/h4&gt;&lt;/div&gt;</t>
  </si>
  <si>
    <t>Gloomwing</t>
  </si>
  <si>
    <t>Fort +3, Ref +7, Will +5</t>
  </si>
  <si>
    <t>bite +6 (1d8+2), 2 claws +6 (1d6+2)</t>
  </si>
  <si>
    <t>confusion, implant, pheromones</t>
  </si>
  <si>
    <t>Str 15, Dex 17, Con 15, Int 2, Wis 12, Cha 10</t>
  </si>
  <si>
    <t>Ability Focus (confusion), Flyby Attack, Hover</t>
  </si>
  <si>
    <t>Fly +5, Perception +9, Stealth +7 (+11 in dim light)</t>
  </si>
  <si>
    <t>This immense moth has huge purple wings marked with spiraling black patterns that seem to shift and writhe.</t>
  </si>
  <si>
    <t>Confusion (Su) The eerie shifting of patterns on a gloomwing's wings is hypnotic-any creature within 30 feet that does not avert its gaze from the gloomwing must make a DC 14 Will save at the start of each turn or become confused for 1 round. This is a mind-affecting effect- gloomwings and tenebrous worms are immune to this effect. The save DC is Charisma-based.  Implant (Ex) A gloomwing can lay eggs inside a Small or larger helpless or dead creature as a full-round action that provokes attacks of opportunity. A creature implanted with gloomwing eggs must make a DC 14 Fortitude save each morning to avoid suffering 1d4 points of Constitution damage. Within 24 hours of a creature's death from this damage, 1d4 young tenebrous worms (see page 259) emerge from the corpse, devouring it completely in the process. The eggs can be destroyed via any effect that cures disease, but the eggs themselves are not treated as a disease for purposes of what creatures are immune to this effect. The save DC is Constitution-based.  Pheromones (Su) After the first round of combat, a gloomwing can emit a strange, musky scent in a 30-foot radius as a free action. All creatures within this area (save for other gloomwings or tenebrous worms) must make a DC 14 Fortitude save each round to avoid becoming weakened by the pheromones. Once a creature fails a save against this effect, it takes a -4 penalty to its Strength score-this penalty lasts for as long as the battle continues and for 1 hour thereafter. Lesser restoration or any other effect capable of healing ability damage immediately removes this Strength penalty. The save DC is Constitution-based.</t>
  </si>
  <si>
    <t>Gloomwings are strange, moth-like natives of the Plane of Shadow. Despite their appearance, they are not vermin and possess a crude but serviceable intelligence. While gloomwings can be conjured via spells like lesser planar ally or lesser planar binding to serve as guardians or even mounts, occasionally a gloomwing will slip through a tear in the fabric of the planes and make the journey to the Material Plane on its own. A gloomwing loose on the Material Plane is active for 2 to 3 hours at dawn and again for 2 to 3 hours at dusk, preferring to spend the remaining hours of the day hiding in abandoned buildings, caves, or deep canyons or foliage where the shadows are thickest. During its periods of activity, it flies through the sky on the hunt for creatures to attack and implant its eggs in- the gloomwing does not need to eat, leaving this urge to propagate its species as its primary drive.  For all the dangers a gloomwing presents, it is the creature's young that pose the gravest threat. These creatures are known as tenebrous worms (see page 260), and despite being the larval form of the adult gloomwing, are much more dangerous creatures. The fact that a gloomwing can lay several eggs a day if presented with enough living hosts makes them dangerous not for what they can inf lict themselves, but for what they can spawn.</t>
  </si>
  <si>
    <t>&lt;link rel="stylesheet"href="PF.css"&gt;&lt;div&gt;&lt;h2&gt;Gloomwing&lt;/h2&gt;&lt;h3&gt;&lt;i&gt;This immense moth has huge purple wings marked with spiraling black patterns that seem to shift and writhe.&lt;/i&gt;&lt;/h3&gt;&lt;br&gt;&lt;/div&gt;&lt;div class="heading"&gt;&lt;p class="alignleft"&gt;Gloomwing&lt;/p&gt;&lt;p class="alignright"&gt;CR 4&lt;/p&gt;&lt;div style="clear: both;"&gt;&lt;/div&gt;&lt;/div&gt;&lt;div&gt;&lt;h5&gt;&lt;b&gt;XP &lt;/b&gt;1,200&lt;/h5&gt;&lt;h5&gt;N Large outsider (extraplanar)&lt;/h5&gt;&lt;h5&gt;&lt;b&gt;Init &lt;/b&gt;+3; &lt;b&gt;Senses &lt;/b&gt;darkvision 60 ft.; Perception +8&lt;/h5&gt;&lt;/div&gt;&lt;hr/&gt;&lt;div&gt;&lt;h5&gt;&lt;b&gt;DEFENSE&lt;/b&gt;&lt;/h5&gt;&lt;/div&gt;&lt;hr/&gt;&lt;div&gt;&lt;h5&gt;&lt;b&gt;AC &lt;/b&gt;19, touch 12, flat-footed 16 (+3 Dex, +7 natural, -1 size)&lt;/h5&gt;&lt;h5&gt;&lt;b&gt;hp &lt;/b&gt;37 (5d10+10)&lt;/h5&gt;&lt;h5&gt;&lt;b&gt;Fort &lt;/b&gt;+3, &lt;b&gt;Ref &lt;/b&gt;+7, &lt;b&gt;Will &lt;/b&gt;+5&lt;/h5&gt;&lt;/div&gt;&lt;hr/&gt;&lt;div&gt;&lt;h5&gt;&lt;b&gt;OFFENSE&lt;/b&gt;&lt;/h5&gt;&lt;/div&gt;&lt;hr/&gt;&lt;div&gt;&lt;h5&gt;&lt;b&gt;Spd &lt;/b&gt;10 ft., fly 40 ft. (good)&lt;/h5&gt;&lt;h5&gt;&lt;b&gt;Melee &lt;/b&gt;bite +6 (1d8+2), 2 claws +6 (1d6+2)&lt;/h5&gt;&lt;h5&gt;&lt;b&gt;Space &lt;/b&gt;10 ft.; &lt;b&gt;Reach &lt;/b&gt;5 ft.&lt;/h5&gt;&lt;h5&gt;&lt;b&gt;Special Attacks &lt;/b&gt;confusion, implant, pheromones&lt;/h5&gt;&lt;/div&gt;&lt;hr/&gt;&lt;div&gt;&lt;h5&gt;&lt;b&gt;STATISTICS&lt;/b&gt;&lt;/h5&gt;&lt;/div&gt;&lt;hr/&gt;&lt;div&gt;&lt;h5&gt;&lt;b&gt;Str &lt;/b&gt;15, &lt;b&gt;Dex &lt;/b&gt;17, &lt;b&gt;Con &lt;/b&gt;15, &lt;b&gt;Int &lt;/b&gt; 2, &lt;b&gt;Wis &lt;/b&gt;12, &lt;b&gt;Cha &lt;/b&gt;10&lt;/h5&gt;&lt;h5&gt;&lt;b&gt;Base Atk &lt;/b&gt;+5; &lt;b&gt;CMB &lt;/b&gt;+8; &lt;b&gt;CMD &lt;/b&gt;21&lt;/h5&gt;&lt;h5&gt;&lt;b&gt;Feats &lt;/b&gt;Ability Focus (confusion), Flyby Attack, Hover&lt;/h5&gt;&lt;h5&gt;&lt;b&gt;Skills &lt;/b&gt;Fly +5, Perception +9, Stealth +7 (+11 in dim light); &lt;b&gt;Racial Modifiers &lt;/b&gt;+4 Stealth in dim light&lt;/h5&gt;&lt;/div&gt;&lt;hr/&gt;&lt;div&gt;&lt;h5&gt;&lt;b&gt;ECOLOGY&lt;/b&gt;&lt;/h5&gt;&lt;/div&gt;&lt;hr/&gt;&lt;div&gt;&lt;h5&gt;&lt;b&gt;Environment &lt;/b&gt; any (Plane of Shadow)&lt;/h5&gt;&lt;h5&gt;&lt;b&gt;Organization &lt;/b&gt;solitary&lt;/h5&gt;&lt;h5&gt;&lt;b&gt;Treasure &lt;/b&gt;none&lt;/h5&gt;&lt;/div&gt;&lt;hr/&gt;&lt;div&gt;&lt;h5&gt;&lt;b&gt;SPECIAL ABILITIES&lt;/b&gt;&lt;/h5&gt;&lt;/div&gt;&lt;hr/&gt;&lt;div&gt;&lt;/h5&gt;&lt;h5&gt;&lt;b&gt;Confusion (Su)&lt;/b&gt; The eerie shifting of patterns on a gloomwing's wings is hypnotic-any creature within 30 feet that does not avert its gaze from the gloomwing must make a DC 14 Will save at the start of each turn or become confused for 1 round. This is a mind-affecting effect- gloomwings and tenebrous worms are immune to this effect. The save DC is Charisma-based.  &lt;/h5&gt;&lt;h5&gt;&lt;b&gt;Implant (Ex)&lt;/b&gt; A gloomwing can lay eggs inside a Small or larger helpless or dead creature as a full-round action that provokes attacks of opportunity. A creature implanted with gloomwing eggs must make a DC 14 Fortitude save each morning to avoid suffering 1d4 points of Constitution damage. Within 24 hours of a creature's death from this damage, 1d4 young tenebrous worms (see page 259) emerge from the corpse, devouring it completely in the process. The eggs can be destroyed via any effect that cures disease, but the eggs themselves are not treated as a disease for purposes of what creatures are immune to this effect. The save DC is Constitution-based.  &lt;/h5&gt;&lt;h5&gt;&lt;b&gt;Pheromones (Su)&lt;/b&gt; After the first round of combat, a gloomwing can emit a strange, musky scent in a 30-foot radius as a free action. All creatures within this area (save for other gloomwings or tenebrous worms) must make a DC 14 Fortitude save each round to avoid becoming weakened by the pheromones. Once a creature fails a save against this effect, it takes a -4 penalty to its Strength score-this penalty lasts for as long as the battle continues and for 1 hour thereafter. &lt;i&gt;Lesser restoration&lt;/i&gt; or any other effect capable of healing ability damage immediately removes this Strength penalty. The save DC is Constitution-based.&lt;/h5&gt;&lt;/div&gt;&lt;br&gt;&lt;div&gt;&lt;h4&gt;&lt;p&gt;&lt;p&gt;Gloomwings are strange, moth-like natives of the Plane of Shadow. Despite their appearance, they are not vermin and possess a crude but serviceable intelligence. While gloomwings can be conjured via spells like &lt;i&gt;lesser planar ally&lt;/i&gt; or &lt;i&gt;lesser planar binding&lt;/i&gt; to serve as guardians or even mounts, occasionally a gloomwing will slip through a tear in the fabric of the planes and make the journey to the Material Plane on its own. A gloomwing loose on the Material Plane is active for 2 to 3 hours at dawn and again for 2 to 3 hours at dusk, preferring to spend the remaining hours of the day hiding in abandoned buildings, caves, or deep canyons or foliage where the shadows are thickest. During its periods of activity, it flies through the sky on the hunt for creatures to attack and implant its eggs in- the gloomwing does not need to eat, leaving this urge to propagate its species as its primary drive.  For all the dangers a gloomwing presents, it is the creature's young that pose the gravest threat. These creatures are known as tenebrous worms (see page 260), and despite being the larval form of the adult gloomwing, are much more dangerous creatures. The fact that a gloomwing can lay several eggs a day if presented with enough living hosts makes them dangerous not for what they can inf lict themselves, but for what they can spawn.&lt;/p&gt;&lt;/h4&gt;&lt;/div&gt;</t>
  </si>
  <si>
    <t>Adamantine Golem</t>
  </si>
  <si>
    <t>33, touch 7, flat-footed 33</t>
  </si>
  <si>
    <t>(-1 Dex, +26 natural, -2 size)</t>
  </si>
  <si>
    <t>(30d10+40)</t>
  </si>
  <si>
    <t>Fort +10, Ref +9, Will +10</t>
  </si>
  <si>
    <t>indestructible</t>
  </si>
  <si>
    <t>2 slams +41 (6d10+13/19-20)</t>
  </si>
  <si>
    <t>destructive strike, trample (6d10+19, DC 38)</t>
  </si>
  <si>
    <t>Str 36, Dex 9, Con -, Int -, Wis 11, Cha 1</t>
  </si>
  <si>
    <t>This huge construct of black metal is all spikes and armor, save for several forge-like stacks that burn atop its crown and back.</t>
  </si>
  <si>
    <t>Destructive Strike (Ex) An adamantine golem's slam attacks threaten a critical hit on a 19 or 20. In addition, whenever an adamantine golem scores a critical hit, it deals 6d10+13 points of damage to the target's armor or shield in addition to the normal damage, as if it had also made a successful sunder combat maneuver.  Indestructible (Ex) An adamantine golem is nearly impossible to destroy. Even if reduced below 0 hit points, its fast healing continues to restore hit points, though the golem is helpless unless above 0 hit points. It can only be permanently destroyed if reduced to negative hit points and then decapitated using an adamantine vorpal weapon- alternatively, miracle or wish can be used to slay it while it is at negative hit points.  Immunity to Magic (Ex) An adamantine golem is immune to any spell or spell-like ability that allows spell resistance, except as noted below.  • Transmute metal to wood slows an adamantine golem for 1d4 rounds, during which time its damage reduction is reduced to 15/adamantine (no save).</t>
  </si>
  <si>
    <t>Made using one of the hardest and most precious substances, the adamantine golem is a deadly work of art. It can crush the life from foes that dare to get in its way and is nearly impossible to permanently destroy. The vast amount of adamantine required to build even one of these destructive golems is so significant that most worlds do not have enough resources, forcing the creator to travel to the Plane of Earth or remote Outer Planes simply to gather the raw materials needed to build the golem's body.  Construction A adamantine golem's body is made of more than 4,000 pounds of adamantine, mithral, gold, platinum, and other metals worth a total of 100,000 gp.  Adamantine Golem CL 20th; Price 600,000 gp Construction Requirements Craft Construct, crushing fist, geas/quest, heal, stoneskin, wish, creator must be caster level 20th; Skill Craft (sculpture) DC 35; Cost 350,000 gp</t>
  </si>
  <si>
    <t>&lt;link rel="stylesheet"href="PF.css"&gt;&lt;div&gt;&lt;h2&gt;Golem, Adamantine&lt;/h2&gt;&lt;h3&gt;&lt;i&gt;This huge construct of black metal is all spikes and armor, save for several forge-like stacks that burn atop its crown and back.&lt;/i&gt;&lt;/h3&gt;&lt;br&gt;&lt;/div&gt;&lt;div class="heading"&gt;&lt;p class="alignleft"&gt;Adamantine Golem&lt;/p&gt;&lt;p class="alignright"&gt;CR 19&lt;/p&gt;&lt;div style="clear: both;"&gt;&lt;/div&gt;&lt;/div&gt;&lt;div&gt;&lt;h5&gt;&lt;b&gt;XP &lt;/b&gt;204,800&lt;/h5&gt;&lt;h5&gt;N Huge construct &lt;/h5&gt;&lt;h5&gt;&lt;b&gt;Init &lt;/b&gt;-1; &lt;b&gt;Senses &lt;/b&gt;darkvision 60 ft., low-light vision; Perception +0&lt;/h5&gt;&lt;/div&gt;&lt;hr/&gt;&lt;div&gt;&lt;h5&gt;&lt;b&gt;DEFENSE&lt;/b&gt;&lt;/h5&gt;&lt;/div&gt;&lt;hr/&gt;&lt;div&gt;&lt;h5&gt;&lt;b&gt;AC &lt;/b&gt;33, touch 7, flat-footed 33 (-1 Dex, +26 natural, -2 size)&lt;/h5&gt;&lt;h5&gt;&lt;b&gt;hp &lt;/b&gt;205 (30d10+40); fast healing 10&lt;/h5&gt;&lt;h5&gt;&lt;b&gt;Fort &lt;/b&gt;+10, &lt;b&gt;Ref &lt;/b&gt;+9, &lt;b&gt;Will &lt;/b&gt;+10&lt;/h5&gt;&lt;h5&gt;&lt;b&gt;Defensive Abilities &lt;/b&gt;indestructible; &lt;b&gt;DR &lt;/b&gt;15/epic; &lt;b&gt;Immune &lt;/b&gt;construct traits, magic&lt;/h5&gt;&lt;/div&gt;&lt;hr/&gt;&lt;div&gt;&lt;h5&gt;&lt;b&gt;OFFENSE&lt;/b&gt;&lt;/h5&gt;&lt;/div&gt;&lt;hr/&gt;&lt;div&gt;&lt;h5&gt;&lt;b&gt;Spd &lt;/b&gt;30 ft.&lt;/h5&gt;&lt;h5&gt;&lt;b&gt;Melee &lt;/b&gt;2 slams +41 (6d10+13/19-20)&lt;/h5&gt;&lt;h5&gt;&lt;b&gt;Space &lt;/b&gt;15 ft.; &lt;b&gt;Reach &lt;/b&gt;15 ft.&lt;/h5&gt;&lt;h5&gt;&lt;b&gt;Special Attacks &lt;/b&gt;destructive strike, trample (6d10+19, DC 38)&lt;/h5&gt;&lt;/div&gt;&lt;hr/&gt;&lt;div&gt;&lt;h5&gt;&lt;b&gt;STATISTICS&lt;/b&gt;&lt;/h5&gt;&lt;/div&gt;&lt;hr/&gt;&lt;div&gt;&lt;h5&gt;&lt;b&gt;Str &lt;/b&gt;36, &lt;b&gt;Dex &lt;/b&gt;9, &lt;b&gt;Con &lt;/b&gt;-, &lt;b&gt;Int &lt;/b&gt; -, &lt;b&gt;Wis &lt;/b&gt;11, &lt;b&gt;Cha &lt;/b&gt;1&lt;/h5&gt;&lt;h5&gt;&lt;b&gt;Base Atk &lt;/b&gt;+30; &lt;b&gt;CMB &lt;/b&gt;+45; &lt;b&gt;CMD &lt;/b&gt;54&lt;/h5&gt;&lt;/div&gt;&lt;hr/&gt;&lt;div&gt;&lt;h5&gt;&lt;b&gt;ECOLOGY&lt;/b&gt;&lt;/h5&gt;&lt;/div&gt;&lt;hr/&gt;&lt;div&gt;&lt;h5&gt;&lt;b&gt;Environment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ABILITIES&lt;/b&gt;&lt;/h5&gt;&lt;/div&gt;&lt;hr/&gt;&lt;div&gt;&lt;/h5&gt;&lt;h5&gt;&lt;b&gt;Destructive Strike (Ex)&lt;/b&gt; An adamantine golem's slam attacks threaten a critical hit on a 19 or 20. In addition, whenever an adamantine golem scores a critical hit, it deals 6d10+13 points of damage to the target's armor or shield in addition to the normal damage, as if it had also made a successful sunder combat maneuver.  &lt;/h5&gt;&lt;h5&gt;&lt;b&gt;Indestructible (Ex)&lt;/b&gt; An adamantine golem is nearly impossible to destroy. Even if reduced below 0 hit points, its fast healing continues to restore hit points, though the golem is helpless unless above 0 hit points. It can only be permanently destroyed if reduced to negative hit points and then decapitated using an adamantine &lt;i&gt;vorpal&lt;/i&gt; weapon- alternatively, &lt;i&gt;miracle&lt;/i&gt; or &lt;i&gt;wish&lt;/i&gt; can be used to slay it while it is at negative hit points.  &lt;/h5&gt;&lt;h5&gt;&lt;b&gt;Immunity to Magic (Ex)&lt;/b&gt; An adamantine golem is immune to any spell or spell-like ability that allows spell resistance, except as noted below.  &lt;ul&gt;&lt;li&gt; &lt;i&gt;Transmute metal to wood&lt;/i&gt; slows an adamantine golem for 1d4 rounds, during which time its damage reduction is reduced to 15/adamantine (no save).&lt;/ul&gt;&lt;/h5&gt;&lt;/div&gt;&lt;br&gt;&lt;div&gt;&lt;h4&gt;&lt;p&gt;&lt;p&gt;Made using one of the hardest and most precious substances, the adamantine golem is a deadly work of art. It can crush the life from foes that dare to get in its way and is nearly impossible to permanently destroy. The vast amount of adamantine required to build even one of these destructive golems is so significant that most worlds do not have enough resources, forcing the creator to travel to the Plane of Earth or remote Outer Planes simply to gather the raw materials needed to build the golem's body.&lt;/p&gt;&lt;p&gt;&lt;br&gt;&lt;b&gt;Construction&lt;/b&gt;&lt;br&gt; A adamantine golem's body is made of more than 4,000 pounds of adamantine, mithral, gold, platinum, and other metals worth a total of 100,000 gp.&lt;/p&gt;&lt;p&gt;&lt;br&gt;&lt;div class="heading"&gt;&lt;p class="alignleft"&gt;Adamantine Golem&lt;div style="clear: both;"&gt;&lt;/div&gt; &lt;b&gt;CL&lt;/b&gt; 20th; &lt;b&gt;Price&lt;/b&gt; 600,000 gp &lt;br&gt;&lt;hr/&gt;&lt;b&gt;Construction&lt;/b&gt;&lt;hr/&gt; &lt;b&gt;Requirements&lt;/b&gt; Craft Construct, &lt;i&gt;crushing fist&lt;/i&gt;, &lt;i&gt;geas/quest&lt;/i&gt;, &lt;i&gt;heal&lt;/i&gt;, &lt;i&gt;stoneskin&lt;/i&gt;, &lt;i&gt;wish&lt;/i&gt;, creator must be caster level 20th; &lt;b&gt;Skill&lt;/b&gt; Craft (sculpture) DC 35; &lt;b&gt;Cost&lt;/b&gt; 350,000 gp&lt;/p&gt;&lt;/h4&gt;&lt;/div&gt;</t>
  </si>
  <si>
    <t>Alchemical Golem</t>
  </si>
  <si>
    <t>(+4 Dex, +10 natural, -1 size)</t>
  </si>
  <si>
    <t>(12d10+30)</t>
  </si>
  <si>
    <t>Fort +4, Ref +8, Will +4</t>
  </si>
  <si>
    <t>10/adamantine or bludgeoning</t>
  </si>
  <si>
    <t>2 slams +19 (2d8+8 plus alchemy)</t>
  </si>
  <si>
    <t>bomb +15 (8d6 energy damage)</t>
  </si>
  <si>
    <t>alchemy, bombs, splash</t>
  </si>
  <si>
    <t>Str 27, Dex 18, Con -, Int -, Wis 11, Cha 1</t>
  </si>
  <si>
    <t>A rickety construction of glass tubing, metal, and wood convey the brain and two eyes afloat in this figure's glass skull.</t>
  </si>
  <si>
    <t>Alchemy (Ex) When an alchemical golem strikes a foe, the attack has an additional random effect, chosen from the options below.  The attack can either deal 1d6 points of acid, cold, electricity, or fire damage, or cause the target to become sickened (Fortitude DC 16 negates) or entangled (Reflex DC 16 negates) for 1d4 rounds. These save DCs are Constitution-based.  Bombs (Ex) As a standard action, an alchemical golem can throw a bomb as a ranged touch attack to a distance of 60 feet (no range increment). If the attack misses, treat it as a thrown splash weapon to determine where it lands. Anyone struck by an alchemical golem's bomb takes 8d6 points of acid, cold, electricity, or fire damage (determine type randomly). All creatures adjacent to the location where the bomb hits take 1d6 points of energy damage of the same type.  Immunity to Magic (Ex) An alchemical golem is immune to spells or spell-like abilities that allow spell resistance, save for spells with the sonic descriptor. Shatter damages an alchemical golem as if it were a crystalline creature.  Splash (Ex) Any strike on an alchemical golem with a non-reach melee weapon deals 1 point of acid, cold, electricity, or fire damage (determine type randomly) to the attacker. This amount increases to 1d6 points of damage if the attack is a critical hit.</t>
  </si>
  <si>
    <t>This golem is a walking alchemical nightmare, capable of inflicting all manner of painful wounds on its foes.  Its ability to follow orders is granted by the otherwise mindless humanoid brain that floats in its dome-like head, while its animating force is a curious combination of alchemy and elemental spirits bound into the fluids and metals of its body.  Construction An alchemical golem's body is made of alchemical gear weighing 1,000 pounds and worth a total of 3,000 gp.  Alchemical Golem CL 10th; Price 33,000 gp Construction Requirements Craft Construct, geas/quest, gentle repose, major creation, resist energy, telekinesis, creator must be caster level 10th; Skill Craft (alchemy) DC 20; Cost 18,000 gp</t>
  </si>
  <si>
    <t>&lt;link rel="stylesheet"href="PF.css"&gt;&lt;div&gt;&lt;h2&gt;Golem, Alchemical&lt;/h2&gt;&lt;h3&gt;&lt;i&gt;A rickety construction of glass tubing, metal, and wood convey the brain and two eyes afloat in this figure's glass skull.&lt;/i&gt;&lt;/h3&gt;&lt;br&gt;&lt;/div&gt;&lt;div class="heading"&gt;&lt;p class="alignleft"&gt;Alchemical Golem&lt;/p&gt;&lt;p class="alignright"&gt;CR 9&lt;/p&gt;&lt;div style="clear: both;"&gt;&lt;/div&gt;&lt;/div&gt;&lt;div&gt;&lt;h5&gt;&lt;b&gt;XP &lt;/b&gt;6,400&lt;/h5&gt;&lt;h5&gt;N Large construct &lt;/h5&gt;&lt;h5&gt;&lt;b&gt;Init &lt;/b&gt;+4; &lt;b&gt;Senses &lt;/b&gt;darkvision 60 ft., low-light vision; Perception +0&lt;/h5&gt;&lt;/div&gt;&lt;hr/&gt;&lt;div&gt;&lt;h5&gt;&lt;b&gt;DEFENSE&lt;/b&gt;&lt;/h5&gt;&lt;/div&gt;&lt;hr/&gt;&lt;div&gt;&lt;h5&gt;&lt;b&gt;AC &lt;/b&gt;23, touch 13, flat-footed 19 (+4 Dex, +10 natural, -1 size)&lt;/h5&gt;&lt;h5&gt;&lt;b&gt;hp &lt;/b&gt;96 (12d10+30)&lt;/h5&gt;&lt;h5&gt;&lt;b&gt;Fort &lt;/b&gt;+4, &lt;b&gt;Ref &lt;/b&gt;+8, &lt;b&gt;Will &lt;/b&gt;+4&lt;/h5&gt;&lt;h5&gt;&lt;b&gt;DR &lt;/b&gt;10/adamantine or bludgeoning; &lt;b&gt;Immune &lt;/b&gt;construct traits, magic&lt;/h5&gt;&lt;/div&gt;&lt;hr/&gt;&lt;div&gt;&lt;h5&gt;&lt;b&gt;OFFENSE&lt;/b&gt;&lt;/h5&gt;&lt;/div&gt;&lt;hr/&gt;&lt;div&gt;&lt;h5&gt;&lt;b&gt;Spd &lt;/b&gt;30 ft.&lt;/h5&gt;&lt;h5&gt;&lt;b&gt;Melee &lt;/b&gt;2 slams +19 (2d8+8 plus alchemy)&lt;/h5&gt;&lt;h5&gt;&lt;b&gt;Ranged &lt;/b&gt;bomb +15 (8d6 energy damage)&lt;/h5&gt;&lt;h5&gt;&lt;b&gt;Space &lt;/b&gt;10 ft.; &lt;b&gt;Reach &lt;/b&gt;10 ft.&lt;/h5&gt;&lt;h5&gt;&lt;b&gt;Special Attacks &lt;/b&gt;alchemy, bombs, splash&lt;/h5&gt;&lt;/div&gt;&lt;hr/&gt;&lt;div&gt;&lt;h5&gt;&lt;b&gt;STATISTICS&lt;/b&gt;&lt;/h5&gt;&lt;/div&gt;&lt;hr/&gt;&lt;div&gt;&lt;h5&gt;&lt;b&gt;Str &lt;/b&gt;27, &lt;b&gt;Dex &lt;/b&gt;18, &lt;b&gt;Con &lt;/b&gt;-, &lt;b&gt;Int &lt;/b&gt; -, &lt;b&gt;Wis &lt;/b&gt;11, &lt;b&gt;Cha &lt;/b&gt;1&lt;/h5&gt;&lt;h5&gt;&lt;b&gt;Base Atk &lt;/b&gt;+12; &lt;b&gt;CMB &lt;/b&gt;+21; &lt;b&gt;CMD &lt;/b&gt;35&lt;/h5&gt;&lt;/div&gt;&lt;hr/&gt;&lt;div&gt;&lt;h5&gt;&lt;b&gt;ECOLOGY&lt;/b&gt;&lt;/h5&gt;&lt;/div&gt;&lt;hr/&gt;&lt;div&gt;&lt;h5&gt;&lt;b&gt;Environment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ABILITIES&lt;/b&gt;&lt;/h5&gt;&lt;/div&gt;&lt;hr/&gt;&lt;div&gt;&lt;h5&gt;&lt;b&gt;Alchemy (Ex)&lt;/b&gt; When an alchemical golem strikes a foe, the attack has an additional random effect, chosen from the options below.  The attack can either deal 1d6 points of acid, cold, electricity, or fire damage, or cause the target to become sickened (Fortitude DC 16 negates) or entangled (Reflex DC 16 negates) for 1d4 rounds. These save DCs are Constitution-based.  &lt;/h5&gt;&lt;h5&gt;&lt;b&gt;Bombs (Ex)&lt;/b&gt; As a standard action, an alchemical golem can throw a bomb as a ranged touch attack to a distance of 60 feet (no range increment). If the attack misses, treat it as a thrown splash weapon to determine where it lands. Anyone struck by an alchemical golem's bomb takes 8d6 points of acid, cold, electricity, or fire damage (determine type randomly). All creatures adjacent to the location where the bomb hits take 1d6 points of energy damage of the same type.  &lt;/h5&gt;&lt;h5&gt;&lt;b&gt;Immunity to Magic (Ex)&lt;/b&gt; An alchemical golem is immune to spells or spell-like abilities that allow spell resistance, save for spells with the sonic descriptor. &lt;i&gt;Shatter&lt;/i&gt; damages an alchemical golem as if it were a crystalline creature.  &lt;/h5&gt;&lt;h5&gt;&lt;b&gt;Splash (Ex)&lt;/b&gt; Any strike on an alchemical golem with a non-reach melee weapon deals 1 point of acid, cold, electricity, or fire damage (determine type randomly) to the attacker. This amount increases to 1d6 points of damage if the attack is a critical hit.&lt;/h5&gt;&lt;/div&gt;&lt;br&gt;&lt;div&gt;&lt;h4&gt;&lt;p&gt;&lt;p&gt;This golem is a walking alchemical nightmare, capable of inflicting all manner of painful wounds on its foes.&lt;/p&gt;&lt;p&gt;Its ability to follow orders is granted by the otherwise mindless humanoid brain that floats in its dome-like head, while its animating force is a curious combination of alchemy and elemental spirits bound into the fluids and metals of its body.&lt;/p&gt;&lt;p&gt;&lt;br&gt;&lt;b&gt;Construction&lt;/b&gt;&lt;br&gt; An alchemical golem's body is made of alchemical gear weighing 1,000 pounds and worth a total of 3,000 gp.&lt;/p&gt;&lt;p&gt;&lt;br&gt;&lt;div class="heading"&gt;&lt;p class="alignleft"&gt;Alchemical Golem&lt;div style="clear: both;"&gt;&lt;/div&gt; &lt;b&gt;CL&lt;/b&gt; 10th; &lt;b&gt;Price&lt;/b&gt; 33,000 gp &lt;br&gt;&lt;hr/&gt;&lt;b&gt;Construction&lt;/b&gt;&lt;hr/&gt; &lt;b&gt;Requirements&lt;/b&gt; Craft Construct, &lt;i&gt;geas/quest&lt;/i&gt;, &lt;i&gt;gentle repose&lt;/i&gt;, &lt;i&gt;major creation&lt;/i&gt;, &lt;i&gt;resist energy&lt;/i&gt;, &lt;i&gt;telekinesis&lt;/i&gt;, creator must be caster level 10th; &lt;b&gt;Skill&lt;/b&gt; Craft (alchemy) DC 20; &lt;b&gt;Cost&lt;/b&gt; 18,000 gp&lt;/p&gt;&lt;/h4&gt;&lt;/div&gt;</t>
  </si>
  <si>
    <t>Carrion Golem</t>
  </si>
  <si>
    <t>blindsense 10 ft., darkvision 60 ft., low-light vision; Perception +0</t>
  </si>
  <si>
    <t>foul stench (DC 12, 1 round)</t>
  </si>
  <si>
    <t>Fort +1, Ref +2, Will +1</t>
  </si>
  <si>
    <t>2 slams +7 (1d8+3 plus disease)</t>
  </si>
  <si>
    <t>plague carrier</t>
  </si>
  <si>
    <t>Str 17, Dex 12, Con -, Int -, Wis 11, Cha 1</t>
  </si>
  <si>
    <t>A lurching mash-up of rotting flesh, jagged bone, and coarse hair, this humanoid monstrosity reeks of death and decay.</t>
  </si>
  <si>
    <t>Foul Stench (Ex) This functions as the stench ability, but causes affected creatures to be nauseated rather than sickened.  Immune to Magic (Ex) A carrion golem is immune to any spell or spell-like ability that allows spell resistance. In addition, certain spells and effects function differently against the creature, as noted below.  • Gentle repose causes a carrion golem to become stiff and helpless for 1d4 rounds if it fails a Will save against the spell.  • Animate dead causes the various parts of the golem's body to shudder and tear, dealing 1d6 points of damage per caster level to the golem (no save).  • Any magical attack that deals cold or fire damage slows a carrion golem (as the slow spell) for 2d6 rounds (no save).  • Any magical attack that deals electricity damage hastes a carrion golem (as the haste spell) for 2d6 rounds.  Plague Carrier (Ex) When a carrion golem is created, its creator infects it with a specific disease. The carrion golem can then infect those it strikes with its slams with this disease-most carrion golems inflict filth fever. The save DC is Constitution-based and includes a +2 racial bonus.  Filth Fever: Slam-injury; save Fortitude DC 14; onset 1d3 days; frequency 1/day; effect 1d3 Dex damage and 1d3 Con damage; cure 2 consecutive saves.</t>
  </si>
  <si>
    <t>Carrion golems are made from the partially decayed parts of numerous dead creatures-no two carrion golems are exactly alike in appearance. Most are created from the corpses of humanoid creatures that are then augmented here and there with parts taken from animals, resulting in a monster that stands 6 feet tall and weighs 120 pounds.  Construction  A carrion golem's body can be constructed using at least two Medium corpses and four smaller corpses. Special reagents worth 500 gp are also required.  Carrion Golem  CL 7th; Price 10,500 gp  Construction  Requirements Craft Construct, animate dead, contagion, false life, gentle repose, lesser geas, creator must be caster level 7th; Skill Craft (leather) or Heal DC 13; Cost 5,500 gp</t>
  </si>
  <si>
    <t>&lt;link rel="stylesheet"href="PF.css"&gt;&lt;div&gt;&lt;h2&gt;Golem, Carrion&lt;/h2&gt;&lt;h3&gt;&lt;i&gt;A lurching mash-up of rotting flesh, jagged bone, and coarse hair, this humanoid monstrosity reeks of death and decay.&lt;/i&gt;&lt;/h3&gt;&lt;br&gt;&lt;/div&gt;&lt;div class="heading"&gt;&lt;p class="alignleft"&gt;Carrion Golem&lt;/p&gt;&lt;p class="alignright"&gt;CR 4&lt;/p&gt;&lt;div style="clear: both;"&gt;&lt;/div&gt;&lt;/div&gt;&lt;div&gt;&lt;h5&gt;&lt;b&gt;XP &lt;/b&gt;1,200&lt;/h5&gt;&lt;h5&gt;N Medium construct &lt;/h5&gt;&lt;h5&gt;&lt;b&gt;Init &lt;/b&gt;+1; &lt;b&gt;Senses &lt;/b&gt;blindsense 10 ft., darkvision 60 ft., low-light vision; Perception +0&lt;/h5&gt;&lt;h5&gt;&lt;b&gt;Aura &lt;/b&gt;foul stench (DC 12, 1 round)&lt;/h5&gt;&lt;/div&gt;&lt;hr/&gt;&lt;div&gt;&lt;h5&gt;&lt;b&gt;DEFENSE&lt;/b&gt;&lt;/h5&gt;&lt;/div&gt;&lt;hr/&gt;&lt;div&gt;&lt;h5&gt;&lt;b&gt;AC &lt;/b&gt;17, touch 11, flat-footed 16 (+1 Dex, +6 natural)&lt;/h5&gt;&lt;h5&gt;&lt;b&gt;hp &lt;/b&gt;42 (4d10+20)&lt;/h5&gt;&lt;h5&gt;&lt;b&gt;Fort &lt;/b&gt;+1, &lt;b&gt;Ref &lt;/b&gt;+2, &lt;b&gt;Will &lt;/b&gt;+1&lt;/h5&gt;&lt;h5&gt;&lt;b&gt;DR &lt;/b&gt;5/bludgeoning or slashing; &lt;b&gt;Immune &lt;/b&gt;construct traits, magic&lt;/h5&gt;&lt;/div&gt;&lt;hr/&gt;&lt;div&gt;&lt;h5&gt;&lt;b&gt;OFFENSE&lt;/b&gt;&lt;/h5&gt;&lt;/div&gt;&lt;hr/&gt;&lt;div&gt;&lt;h5&gt;&lt;b&gt;Spd &lt;/b&gt;30 ft.&lt;/h5&gt;&lt;h5&gt;&lt;b&gt;Melee &lt;/b&gt;2 slams +7 (1d8+3 plus disease)&lt;/h5&gt;&lt;h5&gt;&lt;b&gt;Space &lt;/b&gt;5 ft.; &lt;b&gt;Reach &lt;/b&gt;5 ft.&lt;/h5&gt;&lt;h5&gt;&lt;b&gt;Special Attacks &lt;/b&gt;plague carrier&lt;/h5&gt;&lt;/div&gt;&lt;hr/&gt;&lt;div&gt;&lt;h5&gt;&lt;b&gt;STATISTICS&lt;/b&gt;&lt;/h5&gt;&lt;/div&gt;&lt;hr/&gt;&lt;div&gt;&lt;h5&gt;&lt;b&gt;Str &lt;/b&gt;17, &lt;b&gt;Dex &lt;/b&gt;12, &lt;b&gt;Con &lt;/b&gt;-, &lt;b&gt;Int &lt;/b&gt; -, &lt;b&gt;Wis &lt;/b&gt;11, &lt;b&gt;Cha &lt;/b&gt;1&lt;/h5&gt;&lt;h5&gt;&lt;b&gt;Base Atk &lt;/b&gt;+4; &lt;b&gt;CMB &lt;/b&gt;+7; &lt;b&gt;CMD &lt;/b&gt;18&lt;/h5&gt;&lt;/div&gt;&lt;hr/&gt;&lt;div&gt;&lt;h5&gt;&lt;b&gt;ECOLOGY&lt;/b&gt;&lt;/h5&gt;&lt;/div&gt;&lt;hr/&gt;&lt;div&gt;&lt;h5&gt;&lt;b&gt;Environment &lt;/b&gt; any land&lt;/h5&gt;&lt;h5&gt;&lt;b&gt;Organization &lt;/b&gt;solitary or gang (2-4)&lt;/h5&gt;&lt;h5&gt;&lt;b&gt;Treasure &lt;/b&gt;none&lt;/h5&gt;&lt;/div&gt;&lt;hr/&gt;&lt;div&gt;&lt;h5&gt;&lt;b&gt;SPECIAL ABILITIES&lt;/b&gt;&lt;/h5&gt;&lt;/div&gt;&lt;hr/&gt;&lt;div&gt;&lt;/h5&gt;&lt;h5&gt;&lt;b&gt;Foul Stench (Ex)&lt;/b&gt; This functions as the stench ability, but causes affected creatures to be nauseated rather than sickened.  &lt;/h5&gt;&lt;h5&gt;&lt;b&gt;Immune to Magic (Ex)&lt;/b&gt; A carrion golem is immune to any spell or spell-like ability that allows spell resistance. In addition, certain spells and effects function differently against the creature, as noted below.  &lt;ul&gt;&lt;li&gt; &lt;i&gt;Gentle repose&lt;/i&gt; causes a carrion golem to become stiff and helpless for 1d4 rounds if it fails a Will save against the spell.  &lt;li&gt; &lt;i&gt;Animate dead&lt;/i&gt; causes the various parts of the golem's body to shudder and tear, dealing 1d6 points of damage per caster level to the golem (no save).  &lt;li&gt; Any magical attack that deals cold or fire damage slows a carrion golem (as the &lt;i&gt;slow&lt;/i&gt; spell) for 2d6 rounds (no save).  &lt;li&gt; Any magical attack that deals electricity damage &lt;i&gt;haste&lt;/i&gt;s a carrion golem (as the &lt;i&gt;haste&lt;/i&gt; spell) for 2d6 rounds.  &lt;/h5&gt;&lt;h5&gt;&lt;b&gt;Plague Carrier (Ex)&lt;/b&gt; When a carrion golem is created, its creator infects it with a specific disease. The carrion golem can then infect those it strikes with its slams with this disease-most carrion golems inflict filth fever. The save DC is Constitution-based and includes a +2 racial bonus.  &lt;i&gt;Filth Fever&lt;/i&gt;: Slam-injury; save Fortitude DC 14; &lt;i&gt;onset&lt;/i&gt; 1d3 days; frequency 1/day; effect 1d3 Dex damage and 1d3 Con damage; cure 2 consecutive saves.&lt;/ul&gt;&lt;/h5&gt;&lt;/div&gt;&lt;br&gt;&lt;div&gt;&lt;h4&gt;&lt;p&gt;&lt;p&gt;Carrion golems are made from the partially decayed parts of numerous dead creatures-no two carrion golems are exactly alike in appearance. Most are created from the corpses of humanoid creatures that are then augmented here and there with parts taken from animals, resulting in a monster that stands 6 feet tall and weighs 120 pounds.  &lt;br&gt;&lt;b&gt;Construction&lt;/b&gt;&lt;br&gt;  A carrion golem's body can be constructed using at least two Medium corpses and four smaller corpses. Special reagents worth 500 gp are also required.  &lt;br&gt;&lt;div class="heading"&gt;&lt;p class="alignleft"&gt;Carrion Golem&lt;div style="clear: both;"&gt;&lt;/div&gt;  &lt;b&gt;CL&lt;/b&gt; 7th; &lt;b&gt;Price&lt;/b&gt; 10,500 gp  &lt;br&gt;&lt;hr/&gt;&lt;b&gt;Construction&lt;/b&gt;&lt;hr/&gt;  &lt;b&gt;Requirements&lt;/b&gt; Craft Construct, &lt;i&gt;animate dead&lt;/i&gt;, &lt;i&gt;contagion&lt;/i&gt;, &lt;i&gt;false life&lt;/i&gt;, &lt;i&gt;gentle repose&lt;/i&gt;, &lt;i&gt;lesser geas&lt;/i&gt;, creator must be caster level 7th; &lt;b&gt;Skill&lt;/b&gt; Craft (leather) or Heal DC 13; &lt;b&gt;Cost&lt;/b&gt; 5,500 gp&lt;/p&gt;&lt;/h4&gt;&lt;/div&gt;</t>
  </si>
  <si>
    <t>Clockwork Golem</t>
  </si>
  <si>
    <t>(16d10+30)</t>
  </si>
  <si>
    <t>Fort +5, Ref +6, Will +5</t>
  </si>
  <si>
    <t>2 slams +23 (2d10+8 plus grab)</t>
  </si>
  <si>
    <t>death burst, grind, wall of gears</t>
  </si>
  <si>
    <t>Str 27, Dex 12, Con -, Int -, Wis 11, Cha 1</t>
  </si>
  <si>
    <t>A vaguely humanoid shape made of metal lurches to life with the grinding whir and frantic ticking of hundreds of gears.</t>
  </si>
  <si>
    <t>Death Burst (Ex) When a clockwork golem is reduced to 0 or fewer hit points, it explodes in a shower of razor-sharp gears and debris. All creatures within a 10-foot burst take 12d6 points of slashing damage-a DC 18 Reflex save results in half damage. The save DC is Constitution-based.  Grind (Ex) A clockwork golem deals an additional 2d10+12 points of slashing damage when it makes a successful grapple check as razor-sharp gears and blades emerge from its body to grind and slice its foe.  Immunity to Magic (Ex) A clockwork golem is immune to any spell or spell-like ability that allows spell resistance. In addition, certain spells and effects function differently against a clockwork golem, as noted below.  • A grease spell cast on the golem causes it to move quickly for 1d6 rounds, as if under the effects of haste.  • A rusting grasp spell deals damage to a clockwork golem normally, and makes the golem staggered for 1d6 rounds (no save).  Wall of Gears (Su) As a standard action, a clockwork golem can fold into a whirling wall of grinding gears measuring 10 feet by 10 feet or 5 feet by 20 feet. Anyone passing through the wall takes 15d6 points of slashing damage. If the wall appears in a creature's space, that creature can attempt a DC 18 Reflex save to leap to one side and avoid the damage entirely. The clockwork golem can take no actions while in this form except to resume its normal form as a move action. A clockwork golem's AC and immunities remain the same while it is in this form.</t>
  </si>
  <si>
    <t>Forged from thousands of gears, the clockwork golem is a precision creation. In combat, a clockwork golem is ruthlessly efficient, moving with swift conviction to grind and slice its foes to ribbons.  Construction  A clockwork golem's body is made up of hundreds of carefully crafted copper, iron, and silver gears, weighing almost 1,500 pounds, and worth a total of 10,000 gp.  CLOCKWORK GOLEM  CL 15th; Price 120,000 gp  Construction  Requirements Craft Construct, animate objects, blade barrier, geas/quest, grease, telekinesis, creator must be caster level 15th; Skill Craft (clocks) or Craft (locks) DC 20; Cost 65,000 gp</t>
  </si>
  <si>
    <t>&lt;link rel="stylesheet"href="PF.css"&gt;&lt;div&gt;&lt;h2&gt;Golem, Clockwork&lt;/h2&gt;&lt;h3&gt;&lt;i&gt;A vaguely humanoid shape made of metal lurches to life with the grinding whir and frantic ticking of hundreds of gears.&lt;/i&gt;&lt;/h3&gt;&lt;br&gt;&lt;/div&gt;&lt;div class="heading"&gt;&lt;p class="alignleft"&gt;Clockwork Golem&lt;/p&gt;&lt;p class="alignright"&gt;CR 12&lt;/p&gt;&lt;div style="clear: both;"&gt;&lt;/div&gt;&lt;/div&gt;&lt;div&gt;&lt;h5&gt;&lt;b&gt;XP &lt;/b&gt;19,200&lt;/h5&gt;&lt;h5&gt;N Large construct &lt;/h5&gt;&lt;h5&gt;&lt;b&gt;Init &lt;/b&gt;+1; &lt;b&gt;Senses &lt;/b&gt;darkvision 60 ft., low-light vision; Perception +0&lt;/h5&gt;&lt;/div&gt;&lt;hr/&gt;&lt;div&gt;&lt;h5&gt;&lt;b&gt;DEFENSE&lt;/b&gt;&lt;/h5&gt;&lt;/div&gt;&lt;hr/&gt;&lt;div&gt;&lt;h5&gt;&lt;b&gt;AC &lt;/b&gt;26, touch 10, flat-footed 25 (+1 Dex, +16 natural, -1 size)&lt;/h5&gt;&lt;h5&gt;&lt;b&gt;hp &lt;/b&gt;118 (16d10+30)&lt;/h5&gt;&lt;h5&gt;&lt;b&gt;Fort &lt;/b&gt;+5, &lt;b&gt;Ref &lt;/b&gt;+6, &lt;b&gt;Will &lt;/b&gt;+5&lt;/h5&gt;&lt;h5&gt;&lt;b&gt;DR &lt;/b&gt;10/adamantine; &lt;b&gt;Immune &lt;/b&gt;construct traits, magic&lt;/h5&gt;&lt;/div&gt;&lt;hr/&gt;&lt;div&gt;&lt;h5&gt;&lt;b&gt;OFFENSE&lt;/b&gt;&lt;/h5&gt;&lt;/div&gt;&lt;hr/&gt;&lt;div&gt;&lt;h5&gt;&lt;b&gt;Spd &lt;/b&gt;30 ft.&lt;/h5&gt;&lt;h5&gt;&lt;b&gt;Melee &lt;/b&gt;2 slams +23 (2d10+8 plus grab)&lt;/h5&gt;&lt;h5&gt;&lt;b&gt;Space &lt;/b&gt;10 ft.; &lt;b&gt;Reach &lt;/b&gt;10 ft.&lt;/h5&gt;&lt;h5&gt;&lt;b&gt;Special Attacks &lt;/b&gt;death burst, grind, wall of gears&lt;/h5&gt;&lt;/div&gt;&lt;hr/&gt;&lt;div&gt;&lt;h5&gt;&lt;b&gt;STATISTICS&lt;/b&gt;&lt;/h5&gt;&lt;/div&gt;&lt;hr/&gt;&lt;div&gt;&lt;h5&gt;&lt;b&gt;Str &lt;/b&gt;27, &lt;b&gt;Dex &lt;/b&gt;12, &lt;b&gt;Con &lt;/b&gt;-, &lt;b&gt;Int &lt;/b&gt; -, &lt;b&gt;Wis &lt;/b&gt;11, &lt;b&gt;Cha &lt;/b&gt;1&lt;/h5&gt;&lt;h5&gt;&lt;b&gt;Base Atk &lt;/b&gt;+16; &lt;b&gt;CMB &lt;/b&gt;+25 (+29 grapple); &lt;b&gt;CMD &lt;/b&gt;36&lt;/h5&gt;&lt;/div&gt;&lt;hr/&gt;&lt;div&gt;&lt;h5&gt;&lt;b&gt;ECOLOGY&lt;/b&gt;&lt;/h5&gt;&lt;/div&gt;&lt;hr/&gt;&lt;div&gt;&lt;h5&gt;&lt;b&gt;Environment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ABILITIES&lt;/b&gt;&lt;/h5&gt;&lt;/div&gt;&lt;hr/&gt;&lt;div&gt;&lt;/h5&gt;&lt;h5&gt;&lt;b&gt;Death Burst (Ex)&lt;/b&gt; When a clockwork golem is reduced to 0 or fewer hit points, it explodes in a shower of razor-sharp gears and debris. All creatures within a 10-foot burst take 12d6 points of slashing damage-a DC 18 Reflex save results in half damage. The save DC is Constitution-based.  &lt;/h5&gt;&lt;h5&gt;&lt;b&gt;Grind (Ex)&lt;/b&gt; A clockwork golem deals an additional 2d10+12 points of slashing damage when it makes a successful grapple check as razor-sharp gears and blades emerge from its body to grind and slice its foe.  &lt;/h5&gt;&lt;h5&gt;&lt;b&gt;Immunity to Magic (Ex)&lt;/b&gt; A clockwork golem is immune to any spell or spell-like ability that allows spell resistance. In addition, certain spells and effects function differently against a clockwork golem, as noted below.  &lt;ul&gt;&lt;li&gt; A &lt;i&gt;grease&lt;/i&gt; spell cast on the golem causes it to move quickly for 1d6 rounds, as if under the effects of &lt;i&gt;haste&lt;/i&gt;.  &lt;li&gt; A &lt;i&gt;rusting grasp&lt;/i&gt; spell deals damage to a clockwork golem normally, and makes the golem staggered for 1d6 rounds (no save).  &lt;/h5&gt;&lt;h5&gt;&lt;b&gt;Wall of Gears (Su)&lt;/b&gt; As a standard action, a clockwork golem can fold into a whirling wall of grinding gears measuring 10 feet by 10 feet or 5 feet by 20 feet. Anyone passing through the wall takes 15d6 points of slashing damage. If the wall appears in a creature's space, that creature can attempt a DC 18 Reflex save to leap to one side and avoid the damage entirely. The clockwork golem can take no actions while in this form except to resume its normal form as a move action. A clockwork golem's AC and immunities remain the same while it is in this form.&lt;/ul&gt;&lt;/h5&gt;&lt;/div&gt;&lt;br&gt;&lt;div&gt;&lt;h4&gt;&lt;p&gt;&lt;p&gt;Forged from thousands of gears, the clockwork golem is a precision creation. In combat, a clockwork golem is ruthlessly efficient, moving with swift conviction to grind and slice its foes to ribbons.  &lt;br&gt;&lt;b&gt;Construction&lt;/b&gt;&lt;br&gt;  A clockwork golem's body is made up of hundreds of carefully crafted copper, iron, and silver gears, weighing almost 1,500 pounds, and worth a total of 10,000 gp.  &lt;br&gt;&lt;div class="heading"&gt;&lt;p class="alignleft"&gt;Clockwork Golem&lt;div style="clear: both;"&gt;&lt;/div&gt;  &lt;b&gt;CL&lt;/b&gt; 15th; &lt;b&gt;Price&lt;/b&gt; 120,000 gp  &lt;br&gt;&lt;hr/&gt;&lt;b&gt;Construction&lt;/b&gt;&lt;hr/&gt;  &lt;b&gt;Requirements&lt;/b&gt; Craft Construct, &lt;i&gt;animate objects&lt;/i&gt;, &lt;i&gt;blade barrier&lt;/i&gt;, &lt;i&gt;geas/quest&lt;/i&gt;, &lt;i&gt;grease&lt;/i&gt;, &lt;i&gt;telekinesis&lt;/i&gt;, creator must be caster level 15th; &lt;b&gt;Skill&lt;/b&gt; Craft (clocks) or Craft (locks) DC 20; &lt;b&gt;Cost&lt;/b&gt; 65,000 gp&lt;/p&gt;&lt;/h4&gt;&lt;/div&gt;</t>
  </si>
  <si>
    <t>Glass Golem</t>
  </si>
  <si>
    <t>(-1 Dex, +13 natural, -1 size)</t>
  </si>
  <si>
    <t>reflect spells</t>
  </si>
  <si>
    <t>magic, construct traits</t>
  </si>
  <si>
    <t>2 slams +16 (2d8+5 plus bleed)</t>
  </si>
  <si>
    <t>bleed (1d8), dazzling brightness</t>
  </si>
  <si>
    <t>This jagged construct of glass has a human's shape, save that one arm ends in a jagged hammer and another in a spike of glass.</t>
  </si>
  <si>
    <t>Dazzling Brightness (Ex) A glass golem in an area of bright light dazzles any creature within 30 feet that sees it for 1 round (Fortitude DC 16 negates). Once a creature makes its save against this ability, it is immune to that golem's brightness for 24 hours. The DC is Constitution-based.  Immune to Magic (Ex) A glass golem is immune to any spell or spell-like ability that allows spell resistance. In addition, certain spells and effects function differently against a glass golem, as noted below.  • A shatter spell damages a glass golem as if it were a crystalline creature.  • A keen edge spell affects all of a glass golem's slam attacks as if they were slashing weapons.  • A magical attack that deals cold damage slows a glass golem (as the slow spell) for 3 rounds (no saving throw).  • A magical attack that deals fire damage ends any slow effect on the golem and heals 1 point of damage for each 3 points of damage the attack would otherwise deal. If the amount of healing would cause the golem to exceed its full normal hit points, it gains any excess as temporary hit points. A glass golem gets no saving throw against fire effects.  Reflect Spells (Ex) As a free action once every 1d4 rounds, a glass golem can align its internal structure to enhance its resistance to magic for 1 round. During this time, the golem reflects spells (even spells that function differently against the golem as described in its immune to magic ability) as if under the effect of a spell turning spell.</t>
  </si>
  <si>
    <t>A glass golem is a sizable guardian constructed by a powerful caster, usually in the shape of an armored humanoid. They are more common in desert lands where quartz-based sand is readily available, or in urban centers where glassblowing is commonplace.  A typical glass golem is 10 feet tall and weighs 2,500 pounds.  Stained Glass Golems (+0 CR): Divine casters sometimes build glass golems that resemble the windowpanes commonly found in temples. Thin and agile, these colorful beings often act as spies, wielding powers of stealth that their other counterparts do not possess. A stained glass golem has a +8 racial bonus on Stealth checks.  Construction  A glass golem's body is made from 2,500 pounds of glass mixed with special salts and rare minerals worth 1,000 gp.  GLASS GOLEM  CL 10th; Price 33,000 gp (glass); 39,400 (stained glass)  Construction  Requirements Craft Construct, animate objects, flame strike, geas/ quest, spell turning, creator must be caster level 10th; Skill Craft (sculptures) DC 17; Cost 17,000 gp (glass golem); 20,200 gp (stained glass golem)</t>
  </si>
  <si>
    <t>&lt;link rel="stylesheet"href="PF.css"&gt;&lt;div&gt;&lt;h2&gt;Golem, Glass&lt;/h2&gt;&lt;h3&gt;&lt;i&gt;This jagged construct of glass has a human's shape, save that one arm ends in a jagged hammer and another in a spike of glass.&lt;/i&gt;&lt;/h3&gt;&lt;br&gt;&lt;/div&gt;&lt;div class="heading"&gt;&lt;p class="alignleft"&gt;Glass Golem&lt;/p&gt;&lt;p class="alignright"&gt;CR 8&lt;/p&gt;&lt;div style="clear: both;"&gt;&lt;/div&gt;&lt;/div&gt;&lt;div&gt;&lt;h5&gt;&lt;b&gt;XP &lt;/b&gt;4,800&lt;/h5&gt;&lt;h5&gt;N Large construct &lt;/h5&gt;&lt;h5&gt;&lt;b&gt;Init &lt;/b&gt;-1; &lt;b&gt;Senses &lt;/b&gt;darkvision 60 ft., low-light vision; Perception +0&lt;/h5&gt;&lt;/div&gt;&lt;hr/&gt;&lt;div&gt;&lt;h5&gt;&lt;b&gt;DEFENSE&lt;/b&gt;&lt;/h5&gt;&lt;/div&gt;&lt;hr/&gt;&lt;div&gt;&lt;h5&gt;&lt;b&gt;AC &lt;/b&gt;21, touch 8, flat-footed 21 (-1 Dex, +13 natural, -1 size)&lt;/h5&gt;&lt;h5&gt;&lt;b&gt;hp &lt;/b&gt;96 (12d10+30)&lt;/h5&gt;&lt;h5&gt;&lt;b&gt;Fort &lt;/b&gt;+4, &lt;b&gt;Ref &lt;/b&gt;+3, &lt;b&gt;Will &lt;/b&gt;+4&lt;/h5&gt;&lt;h5&gt;&lt;b&gt;Defensive Abilities &lt;/b&gt;reflect spells; &lt;b&gt;DR &lt;/b&gt;5/adamantine; &lt;b&gt;Immune &lt;/b&gt;magic, construct traits&lt;/h5&gt;&lt;/div&gt;&lt;hr/&gt;&lt;div&gt;&lt;h5&gt;&lt;b&gt;OFFENSE&lt;/b&gt;&lt;/h5&gt;&lt;/div&gt;&lt;hr/&gt;&lt;div&gt;&lt;h5&gt;&lt;b&gt;Spd &lt;/b&gt;30 ft.&lt;/h5&gt;&lt;h5&gt;&lt;b&gt;Melee &lt;/b&gt;2 slams +16 (2d8+5 plus bleed)&lt;/h5&gt;&lt;h5&gt;&lt;b&gt;Space &lt;/b&gt;10 ft.; &lt;b&gt;Reach &lt;/b&gt;10 ft.&lt;/h5&gt;&lt;h5&gt;&lt;b&gt;Special Attacks &lt;/b&gt;bleed (1d8), dazzling brightness&lt;/h5&gt;&lt;/div&gt;&lt;hr/&gt;&lt;div&gt;&lt;h5&gt;&lt;b&gt;STATISTICS&lt;/b&gt;&lt;/h5&gt;&lt;/div&gt;&lt;hr/&gt;&lt;div&gt;&lt;h5&gt;&lt;b&gt;Str &lt;/b&gt;20, &lt;b&gt;Dex &lt;/b&gt;9, &lt;b&gt;Con &lt;/b&gt;-, &lt;b&gt;Int &lt;/b&gt; -, &lt;b&gt;Wis &lt;/b&gt;11, &lt;b&gt;Cha &lt;/b&gt;1&lt;/h5&gt;&lt;h5&gt;&lt;b&gt;Base Atk &lt;/b&gt;+12; &lt;b&gt;CMB &lt;/b&gt;+18; &lt;b&gt;CMD &lt;/b&gt;27&lt;/h5&gt;&lt;/div&gt;&lt;hr/&gt;&lt;div&gt;&lt;h5&gt;&lt;b&gt;ECOLOGY&lt;/b&gt;&lt;/h5&gt;&lt;/div&gt;&lt;hr/&gt;&lt;div&gt;&lt;h5&gt;&lt;b&gt;Environment &lt;/b&gt; any land&lt;/h5&gt;&lt;h5&gt;&lt;b&gt;Organization &lt;/b&gt;solitary or gang (2-5)&lt;/h5&gt;&lt;h5&gt;&lt;b&gt;Treasure &lt;/b&gt;none&lt;/h5&gt;&lt;/div&gt;&lt;hr/&gt;&lt;div&gt;&lt;h5&gt;&lt;b&gt;SPECIAL ABILITIES&lt;/b&gt;&lt;/h5&gt;&lt;/div&gt;&lt;hr/&gt;&lt;div&gt;&lt;/h5&gt;&lt;h5&gt;&lt;b&gt;Dazzling Brightness (Ex)&lt;/b&gt; A glass golem in an area of bright light dazzles any creature within 30 feet that sees it for 1 round (Fortitude DC 16 negates). Once a creature makes its save against this ability, it is immune to that golem's brightness for 24 hours. The DC is Constitution-based.  &lt;/h5&gt;&lt;h5&gt;&lt;b&gt;Immune to Magic (Ex)&lt;/b&gt; A glass golem is immune to any spell or spell-like ability that allows spell resistance. In addition, certain spells and effects function differently against a glass golem, as noted below.  &lt;ul&gt;&lt;li&gt; A &lt;i&gt;shatter&lt;/i&gt; spell damages a glass golem as if it were a crystalline creature.  &lt;li&gt; A &lt;i&gt;keen edge&lt;/i&gt; spell affects all of a glass golem's slam attacks as if they were slashing weapons.  &lt;li&gt; A magical attack that deals cold damage slows a glass golem (as the &lt;i&gt;slow&lt;/i&gt; spell) for 3 rounds (no saving throw).  &lt;li&gt; A magical attack that deals fire damage ends any &lt;i&gt;slow&lt;/i&gt; effect on the golem and heals 1 point of damage for each 3 points of damage the attack would otherwise deal. If the amount of healing would cause the golem to exceed its full normal hit points, it gains any excess as temporary hit points. A glass golem gets no saving throw against fire effects.  &lt;/h5&gt;&lt;h5&gt;&lt;b&gt;Reflect Spells (Ex)&lt;/b&gt; As a free action once every 1d4 rounds, a glass golem can align its internal structure to enhance its resistance to magic for 1 round. During this time, the golem reflects spells (even spells that function differently against the golem as described in its immune to magic ability) as if under the effect of a &lt;i&gt;spell turning&lt;/i&gt; spell.&lt;/ul&gt;&lt;/h5&gt;&lt;/div&gt;&lt;br&gt;&lt;div&gt;&lt;h4&gt;&lt;p&gt;&lt;p&gt;A glass golem is a sizable guardian constructed by a powerful caster, usually in the shape of an armored humanoid. They are more common in desert lands where quartz-based sand is readily available, or in urban centers where glassblowing is commonplace.  A typical glass golem is 10 feet tall and weighs 2,500 pounds.  &lt;br&gt;&lt;b&gt;Stained Glass Golems (+0 CR):&lt;/b&gt; Divine casters sometimes build glass golems that resemble the windowpanes commonly found in temples. Thin and agile, these colorful beings often act as spies, wielding powers of stealth that their other counterparts do not possess. A stained glass golem has a +8 racial bonus on Stealth checks.  &lt;br&gt;&lt;b&gt;Construction&lt;/b&gt;&lt;br&gt;  A glass golem's body is made from 2,500 pounds of glass mixed with special salts and rare minerals worth 1,000 gp.  &lt;br&gt;&lt;div class="heading"&gt;&lt;p class="alignleft"&gt;Glass Golem&lt;div style="clear: both;"&gt;&lt;/div&gt;  &lt;b&gt;CL&lt;/b&gt; 10th; &lt;b&gt;Price&lt;/b&gt; 33,000 gp (glass); 39,400 (stained glass)  &lt;br&gt;&lt;hr/&gt;&lt;b&gt;Construction&lt;/b&gt;&lt;hr/&gt;  &lt;b&gt;Requirements&lt;/b&gt; Craft Construct, &lt;i&gt;animate objects&lt;/i&gt;, &lt;i&gt;flame strike&lt;/i&gt;, &lt;i&gt;geas/ quest&lt;/i&gt;, &lt;i&gt;spell turning&lt;/i&gt;, creator must be caster level 10th; &lt;b&gt;Skill&lt;/b&gt; Craft (sculptures) DC 17; &lt;b&gt;Cost&lt;/b&gt; 17,000 gp (glass golem); 20,200 gp (stained glass golem)&lt;/p&gt;&lt;/h4&gt;&lt;/div&gt;</t>
  </si>
  <si>
    <t>Mithral Golem</t>
  </si>
  <si>
    <t>32, touch 16, flat-footed 24</t>
  </si>
  <si>
    <t>(+7 Dex, +1 dodge, +16 natural, -2 size)</t>
  </si>
  <si>
    <t>(24d10+40)</t>
  </si>
  <si>
    <t>Fort +8, Ref +15, Will +8</t>
  </si>
  <si>
    <t>15/adamantine, evasion</t>
  </si>
  <si>
    <t>2 slams +33 (4d10+11)</t>
  </si>
  <si>
    <t>fluid form, quickness</t>
  </si>
  <si>
    <t>Str 33, Dex 24, Con -, Int -, Wis 11, Cha 1</t>
  </si>
  <si>
    <t>DodgeB, MobilityB, RunB, Spring AttackB</t>
  </si>
  <si>
    <t>Made of polished silvery metal, this immense humanoid construct moves with shocking grace and speed.</t>
  </si>
  <si>
    <t>Fluid Form (Ex) A mithral golem's body can take on a form like liquid silver as a swift action. While in this form, the mithral golem's reach increases to 30 feet and its DR becomes 15/bludgeoning and adamantine. A mithral golem in this form can also move through any crack or hole in a wall or door, no matter how small, without impeding its movement. A mithral golem can maintain this form for up to 10 rounds per day, but these rounds do not need to be consecutive. Reverting to its normal form is a free action.  Immunity to Magic (Ex) A mithral golem is immune to any spell or spell-like ability that allows spell resistance. In addition, certain spells and effects function differently against a mithral golem, as noted below.  • A slow spell cast on the golem causes it to lose its quickness ability for 1d6 rounds.  • A haste spell heals the golem of 1d6 points of damage per level of the caster (maximum 10d6).  • Hitting a mithral golem in fluid form with any spell of 6th level or higher with the cold descriptor causes the golem to take 10d6 points of damage (no save) and lose the use of its fluid form ability for 24 hours.  Quickness (Ex) A mithral golem is incredibly quick. It can take an extra move action during its turn each round. This means it can move up to its speed and still make a full attack.</t>
  </si>
  <si>
    <t>Created from a massive quantity of the purest mithral, this golem is a thing of shining beauty. Unlike most golems, mithral golems are extremely agile, capable of moving at great speed and striking swiftly.  Construction  A mithral golem's body is made of 3,000 pounds of mithral and other precious metals, worth a total of 50,000 gp.  MITHRAL GOLEM  CL 18th; Price 250,000 gp  Construction  Requirements Craft Construct, animate objects, geas/quest, haste, polymorph any object, wish, creator must be caster level 18th; Skill Craft (sculpture) DC 25; Cost 150,000 gp</t>
  </si>
  <si>
    <t>&lt;link rel="stylesheet"href="PF.css"&gt;&lt;div&gt;&lt;h2&gt;Golem, Mithral&lt;/h2&gt;&lt;h3&gt;&lt;i&gt;Made of polished silvery metal, this immense humanoid construct moves with shocking grace and speed.&lt;/i&gt;&lt;/h3&gt;&lt;br&gt;&lt;/div&gt;&lt;div class="heading"&gt;&lt;p class="alignleft"&gt;Mithral Golem&lt;/p&gt;&lt;p class="alignright"&gt;CR 16&lt;/p&gt;&lt;div style="clear: both;"&gt;&lt;/div&gt;&lt;/div&gt;&lt;div&gt;&lt;h5&gt;&lt;b&gt;XP &lt;/b&gt;76,800&lt;/h5&gt;&lt;h5&gt;N Huge construct &lt;/h5&gt;&lt;h5&gt;&lt;b&gt;Init &lt;/b&gt;+7; &lt;b&gt;Senses &lt;/b&gt;darkvision 60 ft., low-light vision; Perception +0&lt;/h5&gt;&lt;/div&gt;&lt;hr/&gt;&lt;div&gt;&lt;h5&gt;&lt;b&gt;DEFENSE&lt;/b&gt;&lt;/h5&gt;&lt;/div&gt;&lt;hr/&gt;&lt;div&gt;&lt;h5&gt;&lt;b&gt;AC &lt;/b&gt;32, touch 16, flat-footed 24 (+7 Dex, +1 dodge, +16 natural, -2 size)&lt;/h5&gt;&lt;h5&gt;&lt;b&gt;hp &lt;/b&gt;172 (24d10+40)&lt;/h5&gt;&lt;h5&gt;&lt;b&gt;Fort &lt;/b&gt;+8, &lt;b&gt;Ref &lt;/b&gt;+15, &lt;b&gt;Will &lt;/b&gt;+8&lt;/h5&gt;&lt;h5&gt;&lt;b&gt;DR &lt;/b&gt;15/adamantine, evasion; &lt;b&gt;Immune &lt;/b&gt;construct traits, magic&lt;/h5&gt;&lt;/div&gt;&lt;hr/&gt;&lt;div&gt;&lt;h5&gt;&lt;b&gt;OFFENSE&lt;/b&gt;&lt;/h5&gt;&lt;/div&gt;&lt;hr/&gt;&lt;div&gt;&lt;h5&gt;&lt;b&gt;Spd &lt;/b&gt;50 ft.&lt;/h5&gt;&lt;h5&gt;&lt;b&gt;Melee &lt;/b&gt;2 slams +33 (4d10+11)&lt;/h5&gt;&lt;h5&gt;&lt;b&gt;Space &lt;/b&gt;15 ft.; &lt;b&gt;Reach &lt;/b&gt;15 ft.&lt;/h5&gt;&lt;h5&gt;&lt;b&gt;Special Attacks &lt;/b&gt;fluid form, quickness&lt;/h5&gt;&lt;/div&gt;&lt;hr/&gt;&lt;div&gt;&lt;h5&gt;&lt;b&gt;STATISTICS&lt;/b&gt;&lt;/h5&gt;&lt;/div&gt;&lt;hr/&gt;&lt;div&gt;&lt;h5&gt;&lt;b&gt;Str &lt;/b&gt;33, &lt;b&gt;Dex &lt;/b&gt;24, &lt;b&gt;Con &lt;/b&gt;-, &lt;b&gt;Int &lt;/b&gt; -, &lt;b&gt;Wis &lt;/b&gt;11, &lt;b&gt;Cha &lt;/b&gt;1&lt;/h5&gt;&lt;h5&gt;&lt;b&gt;Base Atk &lt;/b&gt;+24; &lt;b&gt;CMB &lt;/b&gt;+37; &lt;b&gt;CMD &lt;/b&gt;55&lt;/h5&gt;&lt;h5&gt;&lt;b&gt;Feats &lt;/b&gt;Dodge&lt;sup&gt;B&lt;/sup&gt;, Mobility&lt;sup&gt;B&lt;/sup&gt;, Run&lt;sup&gt;B&lt;/sup&gt;, Spring Attack&lt;sup&gt;B&lt;/sup&gt;&lt;/h5&gt;&lt;/div&gt;&lt;hr/&gt;&lt;div&gt;&lt;h5&gt;&lt;b&gt;ECOLOGY&lt;/b&gt;&lt;/h5&gt;&lt;/div&gt;&lt;hr/&gt;&lt;div&gt;&lt;h5&gt;&lt;b&gt;Environment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ABILITIES&lt;/b&gt;&lt;/h5&gt;&lt;/div&gt;&lt;hr/&gt;&lt;div&gt;&lt;/h5&gt;&lt;h5&gt;&lt;b&gt;Fluid Form (Ex)&lt;/b&gt; A mithral golem's body can take on a form like liquid silver as a swift action. While in this form, the mithral golem's reach increases to 30 feet and its DR becomes 15/bludgeoning and adamantine. A mithral golem in this form can also move through any crack or hole in a wall or door, no matter how small, without impeding its movement. A mithral golem can maintain this form for up to 10 rounds per day, but these rounds do not need to be consecutive. Reverting to its normal form is a free action.  &lt;/h5&gt;&lt;h5&gt;&lt;b&gt;Immunity to Magic (Ex)&lt;/b&gt; A mithral golem is immune to any spell or spell-like ability that allows spell resistance. In addition, certain spells and effects function differently against a mithral golem, as noted below.  &lt;ul&gt;&lt;li&gt; A &lt;i&gt;slow&lt;/i&gt; spell cast on the golem causes it to lose its quickness ability for 1d6 rounds.  &lt;li&gt; A &lt;i&gt;haste&lt;/i&gt; spell heals the golem of 1d6 points of damage per level of the caster (maximum 10d6).  &lt;li&gt; Hitting a mithral golem in fluid form with any spell of 6th level or higher with the cold descriptor causes the golem to take 10d6 points of damage (no save) and lose the use of its fluid form ability for 24 hours.  &lt;/h5&gt;&lt;h5&gt;&lt;b&gt;Quickness (Ex)&lt;/b&gt; A mithral golem is incredibly quick. It can take an extra move action during its turn each round. This means it can move up to its speed and still make a full attack.&lt;/ul&gt;&lt;/h5&gt;&lt;/div&gt;&lt;br&gt;&lt;div&gt;&lt;h4&gt;&lt;p&gt;&lt;p&gt;Created from a massive quantity of the purest mithral, this golem is a thing of shining beauty. Unlike most golems, mithral golems are extremely agile, capable of moving at great speed and striking swiftly.  &lt;br&gt;&lt;b&gt;Construction&lt;/b&gt;&lt;br&gt;  A mithral golem's body is made of 3,000 pounds of mithral and other precious metals, worth a total of 50,000 gp.  &lt;br&gt;&lt;div class="heading"&gt;&lt;p class="alignleft"&gt;Mithral Golem&lt;div style="clear: both;"&gt;&lt;/div&gt;  &lt;b&gt;CL&lt;/b&gt; 18th; &lt;b&gt;Price&lt;/b&gt; 250,000 gp  &lt;br&gt;&lt;hr/&gt;&lt;b&gt;Construction&lt;/b&gt;&lt;hr/&gt;  &lt;b&gt;Requirements&lt;/b&gt; Craft Construct, &lt;i&gt;animate objects&lt;/i&gt;, &lt;i&gt;geas/quest&lt;/i&gt;, &lt;i&gt;haste&lt;/i&gt;, &lt;i&gt;polymorph any object&lt;/i&gt;, &lt;i&gt;wish&lt;/i&gt;, creator must be caster level 18th; &lt;b&gt;Skill&lt;/b&gt; Craft (sculpture) DC 25; &lt;b&gt;Cost&lt;/b&gt; 150,000 gp&lt;/p&gt;&lt;/h4&gt;&lt;/div&gt;</t>
  </si>
  <si>
    <t>Gray Render</t>
  </si>
  <si>
    <t>Fort +13, Ref +7, Will +4</t>
  </si>
  <si>
    <t>bite +14 (2d6+7), 2 claws +15 (1d8+7 plus grab)</t>
  </si>
  <si>
    <t>rend (2 claws, 1d8+10)</t>
  </si>
  <si>
    <t>Str 25, Dex 13, Con 24, Int 3, Wis 14, Cha 8</t>
  </si>
  <si>
    <t>Awesome Blow, Improved Bull Rush, Power Attack, Weapon Focus (claw)</t>
  </si>
  <si>
    <t>Perception +13, Survival +6</t>
  </si>
  <si>
    <t>double damage against objects Languages Giant</t>
  </si>
  <si>
    <t>solitary (plus bonded creatures if any)</t>
  </si>
  <si>
    <t>This hulking beast has slick, gray, hairless skin. Its numerous yellow eyes and wide toothy maw are its only facial features.</t>
  </si>
  <si>
    <t>Double Damage Against Objects (Ex) A gray render that makes a full attack against an object or structure deals double damage.</t>
  </si>
  <si>
    <t>Standing over 9 feet tall and weighing in excess of 4,000 pounds, a gray render is a solitary and savage predator. Renders are gifted with immense strength, and some reports claim to have witnessed a gray render uprooting a fully grown tree and tearing it to splinters in order to catch prey hiding within.  Gray renders actively avoid forming groups or communities with their own kind, and perhaps only tolerate the presence of other renders when it is time to mate. Some sages claim they are asexual, but it is more likely they are hermaphrodites able to self-fertilize, and reproduce only rarely.  Despite its solitary existence, a gray render often develops an affectionate bond with other creatures, typically a herd of herbivores or a small tribe of humanoids, but in some cases a solitary denizen of its swamp. The render acts as a guardian for this creature or creatures, never straying more than a mile away, running to protect them if they are attacked, and providing an offering of meat once each day, as might a domesticated cat. A gray render never harms its protected creatures, and retreats in confusion if they attack it. Most animal "pets" grow to accept its presence, and primitive humanoid "pets" often believe their guardian is a sign of favor from the gods. A render's bond may last from a few months to as long as 10 years, after which it wanders to a new territory and ignores its former favorites.  Renders are generally not malicious, and only attack if hungry or if they or their pets are threatened. A render protecting its pets fights to the death.</t>
  </si>
  <si>
    <t>&lt;link rel="stylesheet"href="PF.css"&gt;&lt;div&gt;&lt;h2&gt;Gray Render&lt;/h2&gt;&lt;h3&gt;&lt;i&gt;This hulking beast has slick, gray, hairless skin. Its numerous yellow eyes and wide toothy maw are its only facial features.&lt;/i&gt;&lt;/h3&gt;&lt;br&gt;&lt;/br&gt;&lt;/div&gt;&lt;div class="heading"&gt;&lt;p class="alignleft"&gt;Gray Render&lt;/p&gt;&lt;p class="alignright"&gt;CR 8&lt;/p&gt;&lt;div style="clear: both;"&gt;&lt;/div&gt;&lt;/div&gt;&lt;div&gt;&lt;h5&gt;&lt;b&gt;XP &lt;/b&gt;4,800&lt;/h5&gt;&lt;h5&gt;N Large magical beast &lt;/h5&gt;&lt;h5&gt;&lt;b&gt;Init &lt;/b&gt;+1; &lt;b&gt;Senses &lt;/b&gt;darkvision 60 ft., low-light vision, scent;  Perception +13&lt;/h5&gt;&lt;/div&gt;&lt;hr/&gt;&lt;div&gt;&lt;h5&gt;&lt;b&gt;DEFENSE&lt;/b&gt;&lt;/h5&gt;&lt;/div&gt;&lt;hr/&gt;&lt;div&gt;&lt;h5&gt;&lt;b&gt;AC &lt;/b&gt;21, touch 10, flat-footed 20 (+1 Dex, +11 natural, -1 size)&lt;/h5&gt;&lt;h5&gt;&lt;b&gt;hp &lt;/b&gt;100 (8d10+56)&lt;/h5&gt;&lt;h5&gt;&lt;b&gt;Fort &lt;/b&gt;+13, &lt;b&gt;Ref &lt;/b&gt;+7, &lt;b&gt;Will &lt;/b&gt;+4&lt;/h5&gt;&lt;/div&gt;&lt;hr/&gt;&lt;div&gt;&lt;h5&gt;&lt;b&gt;OFFENSE&lt;/b&gt;&lt;/h5&gt;&lt;/div&gt;&lt;hr/&gt;&lt;div&gt;&lt;h5&gt;&lt;b&gt;Spd &lt;/b&gt;30 ft.&lt;/h5&gt;&lt;h5&gt;&lt;b&gt;Melee &lt;/b&gt;bite +14 (2d6+7), 2 claws +15 (1d8+7 plus grab)&lt;/h5&gt;&lt;h5&gt;&lt;b&gt;Space &lt;/b&gt;10 ft.; &lt;b&gt;Reach &lt;/b&gt;10 ft.&lt;/h5&gt;&lt;h5&gt;&lt;b&gt;Special Attacks &lt;/b&gt;rend (2 claws, 1d8+10)&lt;/h5&gt;&lt;/div&gt;&lt;hr/&gt;&lt;div&gt;&lt;h5&gt;&lt;b&gt;STATISTICS&lt;/b&gt;&lt;/h5&gt;&lt;/div&gt;&lt;hr/&gt;&lt;div&gt;&lt;h5&gt;&lt;b&gt;Str &lt;/b&gt;25, &lt;b&gt;Dex &lt;/b&gt;13, &lt;b&gt;Con &lt;/b&gt;24, &lt;b&gt;Int &lt;/b&gt; 3, &lt;b&gt;Wis &lt;/b&gt;14, &lt;b&gt;Cha &lt;/b&gt;8&lt;/h5&gt;&lt;h5&gt;&lt;b&gt;Base Atk &lt;/b&gt;+8; &lt;b&gt;CMB &lt;/b&gt;+16 (+20 grapple); &lt;b&gt;CMD &lt;/b&gt;27&lt;/h5&gt;&lt;h5&gt;&lt;b&gt;Feats &lt;/b&gt;Awesome Blow, Improved Bull Rush, Power Attack, Weapon Focus (claw)&lt;/h5&gt;&lt;h5&gt;&lt;b&gt;Skills &lt;/b&gt;Perception +13, Survival +6; &lt;b&gt;Racial Modifiers &lt;/b&gt;+4 Perception&lt;/h5&gt;&lt;h5&gt;&lt;b&gt;SQ &lt;/b&gt;double damage against objects Languages Giant&lt;/h5&gt;&lt;/div&gt;&lt;hr/&gt;&lt;div&gt;&lt;h5&gt;&lt;b&gt;ECOLOGY&lt;/b&gt;&lt;/h5&gt;&lt;/div&gt;&lt;hr/&gt;&lt;div&gt;&lt;h5&gt;&lt;b&gt;Environment &lt;/b&gt; temperate marshes&lt;/h5&gt;&lt;h5&gt;&lt;b&gt;Organization &lt;/b&gt;solitary (plus bonded creatures if any)&lt;/h5&gt;&lt;h5&gt;&lt;b&gt;Treasure &lt;/b&gt;incidental&lt;/h5&gt;&lt;/div&gt;&lt;hr/&gt;&lt;div&gt;&lt;h5&gt;&lt;b&gt;SPECIAL ABILITIES&lt;/b&gt;&lt;/h5&gt;&lt;/div&gt;&lt;hr/&gt;&lt;div&gt;&lt;h5&gt;&lt;b&gt;Double Damage Against Objects (Ex)&lt;/b&gt; A gray render that makes a full attack against an object or structure deals double damage.&lt;/h5&gt;&lt;/div&gt;&lt;br&gt;&lt;/br&gt;&lt;div&gt;&lt;h4&gt;&lt;p&gt;&lt;p&gt;Standing over 9 feet tall and weighing in excess of 4,000 pounds, a gray render is a solitary and savage predator. Renders are gifted with immense strength, and some reports claim to have witnessed a gray render uprooting a fully grown tree and tearing it to splinters in order to catch prey hiding within.&lt;/p&gt;&lt;p&gt;Gray renders actively avoid forming groups or communities with their own kind, and perhaps only tolerate the presence of other renders when it is time to mate. Some sages claim they are asexual, but it is more likely they are hermaphrodites able to self-fertilize, and reproduce only rarely.&lt;/p&gt;&lt;p&gt;Despite its solitary existence, a gray render often develops an affectionate bond with other creatures, typically a herd of herbivores or a small tribe of humanoids, but in some cases a solitary denizen of its swamp. The render acts as a guardian for this creature or creatures, never straying more than a mile away, running to protect them if they are attacked, and providing an offering of meat once each day, as might a domesticated cat. A gray render never harms its protected creatures, and retreats in confusion if they attack it. Most animal "pets" grow to accept its presence, and primitive humanoid "pets" often believe their guardian is a sign of favor from the gods. A render's bond may last from a few months to as long as 10 years, after which it wanders to a new territory and ignores its former favorites.&lt;/p&gt;&lt;p&gt;Renders are generally not malicious, and only attack if hungry or if they or their pets are threatened. A render protecting its pets fights to the death.&lt;/p&gt;&lt;/h4&gt;&lt;/div&gt;</t>
  </si>
  <si>
    <t>Jinkin</t>
  </si>
  <si>
    <t>18, touch 17, flat-footed 13</t>
  </si>
  <si>
    <t>(+4 Dex, +1 dodge, +1 natural, +2 size)</t>
  </si>
  <si>
    <t>(1d6+3)</t>
  </si>
  <si>
    <t>Fort +0, Ref +6, Will +4</t>
  </si>
  <si>
    <t>short sword +6 (1d3-4/19-20), bite +1 (1d2-4)</t>
  </si>
  <si>
    <t>sneak attack +1d6, tinker</t>
  </si>
  <si>
    <t>Spell-Like Abilities (CL 1st; concentration +3)  At Will-prestidigitation  1/hour-dimension door (self plus 5 lbs. only)</t>
  </si>
  <si>
    <t>Str 3, Dex 19, Con 11, Int 14, Wis 14, Cha 15</t>
  </si>
  <si>
    <t>Dodge, ToughnessB, Weapon FinesseB</t>
  </si>
  <si>
    <t>Bluff +6, Craft (traps) +10, Disable Device +9, Escape Artist +8, Perception +6, Sleight of Hand +8, Stealth +16, Use Magic Device +6</t>
  </si>
  <si>
    <t>+4 Craft (traps), +4 Disable Device</t>
  </si>
  <si>
    <t xml:space="preserve"> any underground or urban</t>
  </si>
  <si>
    <t>solitary, pair, mob (3-12), or infestation (13-20 with 1-3 sorcerers of 1st-3rd level, 1 rogue leader of 2nd-4th level, 2-8 trained stirges, 2-5 trained darkmantles, and 1-2 trained dire bats)</t>
  </si>
  <si>
    <t>standard (short sword, other treasure)</t>
  </si>
  <si>
    <t>Grimacing like a maniac, this lean little bat-eared horror displays a mouth full of needle-like teeth and glowing, orange eyes.</t>
  </si>
  <si>
    <t>Gremlin</t>
  </si>
  <si>
    <t>Tinker (Sp) A group of six jinkins working together over the course of an hour can create an effect identical to bestow curse on any living creature. This effect functions at CL 6th and has a range of 60 ft., and the target creature must be either willing or helpless (but still gets a saving throw to resist). The save is DC 14 + the Charisma modifier of the jinkin with the highest Charisma score (DC 16 for most groups of jinkins). Alternatively, the group of jinkins can attempt to infuse a magic item with a curse. The nature of this curse is determined randomly; half of these curses make the magic item unreliable (each time the item is used, there is a 20% chance it does not function), while the other half give the item a random requirement (see page 537 of the Pathfinder RPG Core Rulebook). A jinkin can take part in a tinkering only once per day, and may only tinker with a creature or object that isn't already cursed. Once a tinkering curse is in place, it is permanent until removed via an effect like remove curse. All jinkin tinkerings function as a curse created by a 6th-level caster.</t>
  </si>
  <si>
    <t>Sneaky and sadistic, jinkins are hideous gremlins that inhabit the dark places underground. Well acclimated to the shadows, they hide in cramped quarters and attack larger creatures when they're strategically positioned. Jinkins commonly work with or near larger or more powerful creatures; these larger creatures provide cover for the jinkins' trickery. They use dimension door to exit any battle that goes badly, taking any stolen goods with them.  Jinkins delight in leading larger creatures into dangerous caves or pits, usually by lunging out of the shadows to make a single sneak attack against a creature and then running away, taking care while "fleeing" to remain visible to their target so that they can lure the victim into a trap.  Jinkins also hold dangerous grudges, and one might follow a creature that supposedly slighted it for weeks, looking for an opportunity to take revenge. This revenge can take many forms, from leading horses astray to contaminating food supplies to directing larger monsters toward the begrudged creature.  One of the most direct and unwelcome revenges of the jinkins is the destruction or cursing of magical items. Many times they'll observe camped enemies from a distance and either steal an item to tinker with it or just use their tinkering magic at a distance to annoy the item's owner. Once a jinkin has worked its sabotage on a stolen item, the jinkin either grows bored with the item or may attempt to return it to its owner. Jinkin lairs are often cluttered with stolen items that bear curses the jinkins themselves have forgotten all about.  Dwarves in particular hate jinkins, with numerous tales in their folklore telling of tragedy at the hands of the gremlins. The loathing is largely mutual.  The average jinkin stands almost 2 feet tall and weighs about 13 pounds.</t>
  </si>
  <si>
    <t>&lt;link rel="stylesheet"href="PF.css"&gt;&lt;div&gt;&lt;h2&gt;Gremlin, Jinkin&lt;/h2&gt;&lt;h3&gt;&lt;i&gt;Grimacing like a maniac, this lean little bat-eared horror displays a mouth full of needle-like teeth and glowing, orange eyes.&lt;/i&gt;&lt;/h3&gt;&lt;br&gt;&lt;/div&gt;&lt;div class="heading"&gt;&lt;p class="alignleft"&gt;Jinkin&lt;/p&gt;&lt;p class="alignright"&gt;CR 1&lt;/p&gt;&lt;div style="clear: both;"&gt;&lt;/div&gt;&lt;/div&gt;&lt;div&gt;&lt;h5&gt;&lt;b&gt;XP &lt;/b&gt;400&lt;/h5&gt;&lt;h5&gt;CE Tiny fey &lt;/h5&gt;&lt;h5&gt;&lt;b&gt;Init &lt;/b&gt;+4; &lt;b&gt;Senses &lt;/b&gt;darkvision 120 ft., low-light vision; Perception +6&lt;/h5&gt;&lt;/div&gt;&lt;hr/&gt;&lt;div&gt;&lt;h5&gt;&lt;b&gt;DEFENSE&lt;/b&gt;&lt;/h5&gt;&lt;/div&gt;&lt;hr/&gt;&lt;div&gt;&lt;h5&gt;&lt;b&gt;AC &lt;/b&gt;18, touch 17, flat-footed 13 (+4 Dex, +1 dodge, +1 natural, +2 size)&lt;/h5&gt;&lt;h5&gt;&lt;b&gt;hp &lt;/b&gt;6 (1d6+3)&lt;/h5&gt;&lt;h5&gt;&lt;b&gt;Fort &lt;/b&gt;+0, &lt;b&gt;Ref &lt;/b&gt;+6, &lt;b&gt;Will &lt;/b&gt;+4&lt;/h5&gt;&lt;h5&gt;&lt;b&gt;DR &lt;/b&gt;5/cold iron; &lt;b&gt;SR &lt;/b&gt;12&lt;/h5&gt;&lt;/div&gt;&lt;hr/&gt;&lt;div&gt;&lt;h5&gt;&lt;b&gt;OFFENSE&lt;/b&gt;&lt;/h5&gt;&lt;/div&gt;&lt;hr/&gt;&lt;div&gt;&lt;h5&gt;&lt;b&gt;Spd &lt;/b&gt;40 ft.&lt;/h5&gt;&lt;h5&gt;&lt;b&gt;Melee &lt;/b&gt;short sword +6 (1d3-4/19-20), bite +1 (1d2-4)&lt;/h5&gt;&lt;h5&gt;&lt;b&gt;Space &lt;/b&gt;2-1/2 ft.; &lt;b&gt;Reach &lt;/b&gt;0 ft.&lt;/h5&gt;&lt;h5&gt;&lt;b&gt;Special Attacks &lt;/b&gt;sneak attack +1d6, tinker&lt;/h5&gt;&lt;h5&gt;&lt;b&gt;Spell-Like Abilities&lt;/b&gt; (CL 1st; concentration +3) &lt;/br&gt;At Will&amp;mdash;&lt;i&gt;prestidigitation&lt;/i&gt; &lt;/br&gt;1/hour&amp;mdash;&lt;i&gt;dimension door&lt;/i&gt; (self plus 5 lbs. only)&lt;/h5&gt;&lt;/h5&gt;&lt;/div&gt;&lt;hr/&gt;&lt;div&gt;&lt;h5&gt;&lt;b&gt;STATISTICS&lt;/b&gt;&lt;/h5&gt;&lt;/div&gt;&lt;hr/&gt;&lt;div&gt;&lt;h5&gt;&lt;b&gt;Str &lt;/b&gt;3, &lt;b&gt;Dex &lt;/b&gt;19, &lt;b&gt;Con &lt;/b&gt;11, &lt;b&gt;Int &lt;/b&gt; 14, &lt;b&gt;Wis &lt;/b&gt;14, &lt;b&gt;Cha &lt;/b&gt;15&lt;/h5&gt;&lt;h5&gt;&lt;b&gt;Base Atk &lt;/b&gt;+0; &lt;b&gt;CMB &lt;/b&gt;+2; &lt;b&gt;CMD &lt;/b&gt;9&lt;/h5&gt;&lt;h5&gt;&lt;b&gt;Feats &lt;/b&gt;Dodge, Toughness&lt;sup&gt;B&lt;/sup&gt;, Weapon Finesse&lt;sup&gt;B&lt;/sup&gt;&lt;/h5&gt;&lt;h5&gt;&lt;b&gt;Skills &lt;/b&gt;Bluff +6, Craft (traps) +10, Disable Device +9, Escape Artist +8, Perception +6, Sleight of Hand +8, Stealth +16, Use Magic Device +6; &lt;b&gt;Racial Modifiers &lt;/b&gt;+4 Craft (traps), +4 Disable Device&lt;/h5&gt;&lt;h5&gt;&lt;b&gt;Languages &lt;/b&gt;Undercommon&lt;/h5&gt;&lt;/div&gt;&lt;hr/&gt;&lt;div&gt;&lt;h5&gt;&lt;b&gt;ECOLOGY&lt;/b&gt;&lt;/h5&gt;&lt;/div&gt;&lt;hr/&gt;&lt;div&gt;&lt;h5&gt;&lt;b&gt;Environment &lt;/b&gt; any underground or urban&lt;/h5&gt;&lt;h5&gt;&lt;b&gt;Organization &lt;/b&gt;solitary, pair, mob (3-12), or infestation (13-20 with 1-3 sorcerers of 1st-3rd level, 1 rogue leader of 2nd-4th level, 2-8 trained stirges, 2-5 trained darkmantles, and 1-2 trained dire bats)&lt;/h5&gt;&lt;h5&gt;&lt;b&gt;Treasure &lt;/b&gt;standard (short sword, other treasure)&lt;/h5&gt;&lt;/div&gt;&lt;hr/&gt;&lt;div&gt;&lt;h5&gt;&lt;b&gt;SPECIAL ABILITIES&lt;/b&gt;&lt;/h5&gt;&lt;/div&gt;&lt;hr/&gt;&lt;div&gt;&lt;/h5&gt;&lt;h5&gt;&lt;b&gt;Tinker (Sp)&lt;/b&gt; A group of six jinkins working together over the course of an hour can create an effect identical to &lt;i&gt;bestow curse&lt;/i&gt; on any living creature. This effect functions at CL 6th and has a range of 60 ft., and the target creature must be either willing or helpless (but still gets a saving throw to resist). The save is DC 14 + the Charisma modifier of the jinkin with the highest Charisma score (DC 16 for most groups of jinkins). Alternatively, the group of jinkins can attempt to infuse a magic item with a curse. The nature of this curse is determined randomly; half of these curses make the magic item unreliable (each time the item is used, there is a 20% chance it does not function), while the other half give the item a random requirement (see page 537 of the &lt;i&gt;Pathfinder RPG Core&lt;/i&gt; Rulebook). A jinkin can take part in a tinkering only once per day, and may only tinker with a creature or object that isn't already cursed. Once a tinkering curse is in place, it is permanent until removed via an effect like &lt;i&gt;remove curse&lt;/i&gt;. All jinkin tinkerings function as a curse created by a 6th-level caster.&lt;/h5&gt;&lt;/div&gt;&lt;br&gt;&lt;div&gt;&lt;h4&gt;&lt;p&gt;&lt;p&gt;Sneaky and sadistic, jinkins are hideous gremlins that inhabit the dark places underground. Well acclimated to the shadows, they hide in cramped quarters and attack larger creatures when they're strategically positioned. Jinkins commonly work with or near larger or more powerful creatures; these larger creatures provide cover for the jinkins' trickery. They use &lt;i&gt;dimension door&lt;/i&gt; to exit any battle that goes badly, taking any stolen goods with them.  Jinkins delight in leading larger creatures into dangerous caves or pits, usually by lunging out of the shadows to make a single sneak attack against a creature and then running away, taking care while "fleeing" to remain visible to their target so that they can lure the victim into a trap.  Jinkins also hold dangerous grudges, and one might follow a creature that supposedly slighted it for weeks, looking for an opportunity to take revenge. This revenge can take many forms, from leading horses astray to contaminating food supplies to directing larger monsters toward the begrudged creature.  One of the most direct and unwelcome revenges of the jinkins is the destruction or cursing of magical items. Many times they'll observe camped enemies from a distance and either steal an item to tinker with it or just use their tinkering magic at a distance to annoy the item's owner. Once a jinkin has worked its sabotage on a stolen item, the jinkin either grows bored with the item or may attempt to return it to its owner. Jinkin lairs are often cluttered with stolen items that bear curses the jinkins themselves have forgotten all about.  Dwarves in particular hate jinkins, with numerous tales in their folklore telling of tragedy at the hands of the gremlins. The loathing is largely mutual.  The average jinkin stands almost 2 feet tall and weighs about 13 pounds.&lt;/p&gt;&lt;/h4&gt;&lt;/div&gt;</t>
  </si>
  <si>
    <t>Nuglub</t>
  </si>
  <si>
    <t>18, touch 15, flat-footed 14</t>
  </si>
  <si>
    <t>(+4 Dex, +3 natural, +1 size)</t>
  </si>
  <si>
    <t>(3d6+9)</t>
  </si>
  <si>
    <t>bite +3 (1d4+1 plus grab), 2 claws +4 (1d3+1 plus trip)</t>
  </si>
  <si>
    <t>Spell-Like Abilities (CL 3rd; concentration +4)  At Will-prestidigitation  1/hour-heat metal (DC 13), shocking grasp, snare</t>
  </si>
  <si>
    <t>Str 13, Dex 18, Con 15, Int 8, Wis 9, Cha 12</t>
  </si>
  <si>
    <t>Step Up, ToughnessB, Weapon Focus (claw)</t>
  </si>
  <si>
    <t>Acrobatics +10, Climb +9, Craft (traps) +9, Intimidate +8, Perception +9, Stealth +14</t>
  </si>
  <si>
    <t>+4 Craft (traps), +4 Intimidate, +4 Perception</t>
  </si>
  <si>
    <t>kneecapper</t>
  </si>
  <si>
    <t>solitary, pair, or mob (3-6)</t>
  </si>
  <si>
    <t>This hideous, hunchbacked creature has three glowing blue eyes. Oily hair grows from its head and back, covering it like a cloak.</t>
  </si>
  <si>
    <t>Kneecapper (Ex) A nuglub has a +4 racial bonus on combat maneuver checks to trip an opponent.</t>
  </si>
  <si>
    <t>Nuglub gremlins are deranged; they enjoy combat with a manic glee that other gremlins reserve for destroying devices or creating complex traps. Indeed, they spend long hours sharpening their claws, filing their teeth, and looking for the perfect ledge from which to leap into the fray. If combat doesn't come to them, they seek it out, entering villages and killing innocents by night. Their idea of a good time is murder so silent that the victim never wakes up, so the family members find the remains the next morning and accuse one another of the atrocity.  Nuglubs jealously attack armored foes, as the gremlins' hunchbacked forms make it difficult to wear armor made for other humanoids. A group may use its heat metal and shocking grasp abilities to weaken an opponent before mobbing it and trying to knock the foe prone. As soon as an enemy falls to the ground, all nuglubs descend on that target in a frenzy of bloodlust, grappling and biting, holding on like perverse leeches until nothing remains.  Though less technically inclined than some of their kin, nuglubs like using traps. Unlike most gremlins, who prefer to sabotage existing machines, nuglubs delight in the stealthy construction of traps in areas their victims consider familiar, rigging these painful and often deadly surprises on front doors, around the floor of beds, or near cribs in nurseries.  Nuglubs are the brutes of gremlin-kind. Groups of nuglubs remain small, as they tend to quarrel with each other and cannibalize those on the wrong side of an angry argument. Lone nuglubs often work with other gremlins, as they like proving they're the strongest, and aren't likely to kill and eat their smaller allies (though those slain by other enemies are fair game for a little snacking).  Nuglubs typically stand 2-1/2 feet tall and weigh approximately 25 pounds.</t>
  </si>
  <si>
    <t>&lt;link rel="stylesheet"href="PF.css"&gt;&lt;div&gt;&lt;h2&gt;Gremlin, Nuglub&lt;/h2&gt;&lt;h3&gt;&lt;i&gt;This hideous, hunchbacked creature has three glowing blue eyes. Oily hair grows from its head and back, covering it like a cloak.&lt;/i&gt;&lt;/h3&gt;&lt;br&gt;&lt;/div&gt;&lt;div class="heading"&gt;&lt;p class="alignleft"&gt;Nuglub&lt;/p&gt;&lt;p class="alignright"&gt;CR 2&lt;/p&gt;&lt;div style="clear: both;"&gt;&lt;/div&gt;&lt;/div&gt;&lt;div&gt;&lt;h5&gt;&lt;b&gt;XP &lt;/b&gt;600&lt;/h5&gt;&lt;h5&gt;CE Small fey &lt;/h5&gt;&lt;h5&gt;&lt;b&gt;Init &lt;/b&gt;+4; &lt;b&gt;Senses &lt;/b&gt;darkvision 120 ft., low-light vision; Perception +9&lt;/h5&gt;&lt;/div&gt;&lt;hr/&gt;&lt;div&gt;&lt;h5&gt;&lt;b&gt;DEFENSE&lt;/b&gt;&lt;/h5&gt;&lt;/div&gt;&lt;hr/&gt;&lt;div&gt;&lt;h5&gt;&lt;b&gt;AC &lt;/b&gt;18, touch 15, flat-footed 14 (+4 Dex, +3 natural, +1 size)&lt;/h5&gt;&lt;h5&gt;&lt;b&gt;hp &lt;/b&gt;19 (3d6+9)&lt;/h5&gt;&lt;h5&gt;&lt;b&gt;Fort &lt;/b&gt;+3, &lt;b&gt;Ref &lt;/b&gt;+7, &lt;b&gt;Will &lt;/b&gt;+2&lt;/h5&gt;&lt;h5&gt;&lt;b&gt;DR &lt;/b&gt;5/cold iron; &lt;b&gt;SR &lt;/b&gt;13&lt;/h5&gt;&lt;/div&gt;&lt;hr/&gt;&lt;div&gt;&lt;h5&gt;&lt;b&gt;OFFENSE&lt;/b&gt;&lt;/h5&gt;&lt;/div&gt;&lt;hr/&gt;&lt;div&gt;&lt;h5&gt;&lt;b&gt;Spd &lt;/b&gt;30 ft., climb 20 ft.&lt;/h5&gt;&lt;h5&gt;&lt;b&gt;Melee &lt;/b&gt;bite +3 (1d4+1 plus grab), 2 claws +4 (1d3+1 plus trip)&lt;/h5&gt;&lt;h5&gt;&lt;b&gt;Space &lt;/b&gt;5 ft.; &lt;b&gt;Reach &lt;/b&gt;5 ft.&lt;/h5&gt;&lt;h5&gt;&lt;b&gt;Spell-Like Abilities&lt;/b&gt; (CL 3rd; concentration +4) &lt;/br&gt;At Will&amp;mdash;&lt;i&gt;prestidigitation&lt;/i&gt; &lt;/br&gt;1/hour&amp;mdash;&lt;i&gt;heat metal&lt;/i&gt; (DC 13), &lt;i&gt;shocking grasp&lt;/i&gt;, &lt;i&gt;snare&lt;/i&gt;&lt;/h5&gt;&lt;/h5&gt;&lt;/div&gt;&lt;hr/&gt;&lt;div&gt;&lt;h5&gt;&lt;b&gt;STATISTICS&lt;/b&gt;&lt;/h5&gt;&lt;/div&gt;&lt;hr/&gt;&lt;div&gt;&lt;h5&gt;&lt;b&gt;Str &lt;/b&gt;13, &lt;b&gt;Dex &lt;/b&gt;18, &lt;b&gt;Con &lt;/b&gt;15, &lt;b&gt;Int &lt;/b&gt; 8, &lt;b&gt;Wis &lt;/b&gt;9, &lt;b&gt;Cha &lt;/b&gt;12&lt;/h5&gt;&lt;h5&gt;&lt;b&gt;Base Atk &lt;/b&gt;+1; &lt;b&gt;CMB &lt;/b&gt;+1 (+5 grapple and trip); &lt;b&gt;CMD &lt;/b&gt;15&lt;/h5&gt;&lt;h5&gt;&lt;b&gt;Feats &lt;/b&gt;Step Up, Toughness&lt;sup&gt;B&lt;/sup&gt;, Weapon Focus (claw)&lt;/h5&gt;&lt;h5&gt;&lt;b&gt;Skills &lt;/b&gt;Acrobatics +10, Climb +9, Craft (traps) +9, Intimidate +8, Perception +9, Stealth +14; &lt;b&gt;Racial Modifiers &lt;/b&gt;+4 Craft (traps), +4 Intimidate, +4 Perception&lt;/h5&gt;&lt;h5&gt;&lt;b&gt;Languages &lt;/b&gt;Undercommon&lt;/h5&gt;&lt;h5&gt;&lt;b&gt;SQ &lt;/b&gt;kneecapper&lt;/h5&gt;&lt;/div&gt;&lt;hr/&gt;&lt;div&gt;&lt;h5&gt;&lt;b&gt;ECOLOGY&lt;/b&gt;&lt;/h5&gt;&lt;/div&gt;&lt;hr/&gt;&lt;div&gt;&lt;h5&gt;&lt;b&gt;Environment &lt;/b&gt; any underground or urban&lt;/h5&gt;&lt;h5&gt;&lt;b&gt;Organization &lt;/b&gt;solitary, pair, or mob (3-6)&lt;/h5&gt;&lt;h5&gt;&lt;b&gt;Treasure &lt;/b&gt;standard&lt;/h5&gt;&lt;/div&gt;&lt;hr/&gt;&lt;div&gt;&lt;h5&gt;&lt;b&gt;SPECIAL ABILITIES&lt;/b&gt;&lt;/h5&gt;&lt;/div&gt;&lt;hr/&gt;&lt;div&gt;&lt;/h5&gt;&lt;h5&gt;&lt;b&gt;Kneecapper (Ex)&lt;/b&gt; A nuglub has a +4 racial bonus on combat maneuver checks to trip an opponent.&lt;/h5&gt;&lt;/div&gt;&lt;br&gt;&lt;div&gt;&lt;h4&gt;&lt;p&gt;&lt;p&gt;Nuglub gremlins are deranged; they enjoy combat with a manic glee that other gremlins reserve for destroying devices or creating complex traps. Indeed, they spend long hours sharpening their claws, filing their teeth, and looking for the perfect ledge from which to leap into the fray. If combat doesn't come to them, they seek it out, entering villages and killing innocents by night. Their idea of a good time is murder so silent that the victim never wakes up, so the family members find the remains the next morning and accuse one another of the atrocity.  Nuglubs jealously attack armored foes, as the gremlins' hunchbacked forms make it difficult to wear armor made for other humanoids. A group may use its &lt;i&gt;heat metal&lt;/i&gt; and &lt;i&gt;shocking grasp&lt;/i&gt; abilities to weaken an opponent before mobbing it and trying to knock the foe prone. As soon as an enemy falls to the ground, all nuglubs descend on that target in a frenzy of bloodlust, grappling and biting, holding on like perverse leeches until nothing remains.  Though less technically inclined than some of their kin, nuglubs like using traps. Unlike most gremlins, who prefer to sabotage existing machines, nuglubs delight in the stealthy construction of traps in areas their victims consider familiar, rigging these painful and often deadly surprises on front doors, around the floor of beds, or near cribs in nurseries.  Nuglubs are the brutes of gremlin-kind. Groups of nuglubs remain small, as they tend to quarrel with each other and cannibalize those on the wrong side of an angry argument. Lone nuglubs often work with other gremlins, as they like proving they're the strongest, and aren't likely to kill and eat their smaller allies (though those slain by other enemies are fair game for a little snacking).  Nuglubs typically stand 2-1/2 feet tall and weigh approximately 25 pounds.&lt;/p&gt;&lt;/h4&gt;&lt;/div&gt;</t>
  </si>
  <si>
    <t>Pugwampi</t>
  </si>
  <si>
    <t>unluck (20 ft.)</t>
  </si>
  <si>
    <t>Fort +0, Ref +3, Will +4</t>
  </si>
  <si>
    <t>dagger +3 (1d2-4/19-20)</t>
  </si>
  <si>
    <t>shortbow +3 (1d3-4/x3)</t>
  </si>
  <si>
    <t>Spell-Like Abilities (CL 1st; concentration -1)  At will-prestidigitation, speak with animals  1/day-shatter (DC 10)</t>
  </si>
  <si>
    <t>Str 3, Dex 13, Con 11, Int 10, Wis 14, Cha 6</t>
  </si>
  <si>
    <t>Improved Initiative, ToughnessB, Weapon FinesseB</t>
  </si>
  <si>
    <t>Bluff +2, Craft (traps) +4, Disable Device +2, Perception +6 (+2 Listening), Ride +2, Stealth +17</t>
  </si>
  <si>
    <t>+4 Stealth, -4 Perception when listening</t>
  </si>
  <si>
    <t>Gnoll, Undercommon</t>
  </si>
  <si>
    <t>solitary, pair, mob (3-12), or infestation (13-20 with 1-3 druids of 1st-3rd level, 1 fighter leader of 2nd-4th level, 2-8 trained stirges, and 2-5 trained baboons)</t>
  </si>
  <si>
    <t>standard (dagger, shortbow with 20 arrows, other treasure)</t>
  </si>
  <si>
    <t>As if the world's most revolting lapdog had somehow learned to walk on its back legs, this sickly creature slinks forward carefully.</t>
  </si>
  <si>
    <t>Unluck Aura (Su) A pugwampi radiates an aura of unluck to a radius of 20 feet. Any creature in this area must roll two d20s whenever a situation calls for a d20 roll (such as an attack roll, a skill check, or a saving throw) and must use the lower of the two results generated. This is a mind-affecting effect that does not work on animals, other gremlins, or gnolls. Any character who gains any sort of luck bonus (such as that granted by a luckstone or divine favor) is immune to the pugwampi unluck aura.</t>
  </si>
  <si>
    <t>Mean, dog-faced, and cowardly, pugwampis are loved by no one-not even other gremlins. These gremlins take disproportionate amounts of enjoyment from the accidents and missteps of other creatures, often going to great lengths to manufacture the perfect deadfalls or stumbling blocks. They then wait nearby, both to laugh at the inevitable mishaps and to make sure their personal unluckiness is passed off on their victims.  Pugwampis live in caves or ruined buildings, occasionally venturing forth to find victims upon which to inf lict their sick senses of humor. Their "jokes" tend to involve spikes and excrement, or sometimes pits full of spiders or campsites that flood with swamp water.  Certainly only the pugwampis consider their jokes funny.  As all pugwampis are somewhat deaf, when not trying to be stealthy, they tend to scream and yell loudly so they can hear themselves and each other.  At some point in the distant past, pugwampis became enamored of gnolls, seeing in the beast-men a kindred form and thus aspiring to the height and deadly prowess of the savage warriors, whom they honor as gods. Gnolls, for their part, hate pugwampis even more than other creatures, mostly because of the gremlins' weakness and sickening fawning, though they sometimes keep the gremlins around just to torment them.</t>
  </si>
  <si>
    <t>&lt;link rel="stylesheet"href="PF.css"&gt;&lt;div&gt;&lt;h2&gt;Gremlin, Pugwampi&lt;/h2&gt;&lt;h3&gt;&lt;i&gt;As if the world's most revolting lapdog had somehow learned to walk on its back legs, this sickly creature slinks forward carefully.&lt;/i&gt;&lt;/h3&gt;&lt;br&gt;&lt;/br&gt;&lt;/div&gt;&lt;div class="heading"&gt;&lt;p class="alignleft"&gt;Pugwampi&lt;/p&gt;&lt;p class="alignright"&gt;CR 1/2&lt;/p&gt;&lt;div style="clear: both;"&gt;&lt;/div&gt;&lt;/div&gt;&lt;div&gt;&lt;h5&gt;&lt;b&gt;XP &lt;/b&gt;200&lt;/h5&gt;&lt;h5&gt;NE Tiny fey &lt;/h5&gt;&lt;h5&gt;&lt;b&gt;Init &lt;/b&gt;+5; &lt;b&gt;Senses &lt;/b&gt;darkvision 120 ft., low-light vision; Perception +6&lt;/h5&gt;&lt;h5&gt;&lt;b&gt;Aura &lt;/b&gt;unluck (20 ft.)&lt;/h5&gt;&lt;/div&gt;&lt;hr/&gt;&lt;div&gt;&lt;h5&gt;&lt;b&gt;DEFENSE&lt;/b&gt;&lt;/h5&gt;&lt;/div&gt;&lt;hr/&gt;&lt;div&gt;&lt;h5&gt;&lt;b&gt;AC &lt;/b&gt;13, touch 13, flat-footed 12 (+1 Dex, +2 size)&lt;/h5&gt;&lt;h5&gt;&lt;b&gt;hp &lt;/b&gt;6 (1d6+3)&lt;/h5&gt;&lt;h5&gt;&lt;b&gt;Fort &lt;/b&gt;+0, &lt;b&gt;Ref &lt;/b&gt;+3, &lt;b&gt;Will &lt;/b&gt;+4&lt;/h5&gt;&lt;h5&gt;&lt;b&gt;DR &lt;/b&gt;2/cold iron; &lt;b&gt;SR &lt;/b&gt;7&lt;/h5&gt;&lt;/div&gt;&lt;hr/&gt;&lt;div&gt;&lt;h5&gt;&lt;b&gt;OFFENSE&lt;/b&gt;&lt;/h5&gt;&lt;/div&gt;&lt;hr/&gt;&lt;div&gt;&lt;h5&gt;&lt;b&gt;Spd &lt;/b&gt;30 ft.&lt;/h5&gt;&lt;h5&gt;&lt;b&gt;Melee &lt;/b&gt;dagger +3 (1d2-4/19-20)&lt;/h5&gt;&lt;h5&gt;&lt;b&gt;Ranged &lt;/b&gt;shortbow +3 (1d3-4/x3)&lt;/h5&gt;&lt;h5&gt;&lt;b&gt;Space &lt;/b&gt;2-1/2 ft.; &lt;b&gt;Reach &lt;/b&gt;0 ft.&lt;/h5&gt;&lt;h5&gt;&lt;b&gt;Spell-Like Abilities&lt;/b&gt; (CL 1st; concentration &amp;mdash;1)&lt;/br&gt;At will&amp;mdash;&lt;i&gt;prestidigitation&lt;/i&gt;, &lt;i&gt;speak with animals&lt;/i&gt;&lt;/br&gt;1/day&amp;mdash;&lt;i&gt;shatter&lt;/i&gt; (DC 10)&lt;/h5&gt;&lt;/h5&gt;&lt;/div&gt;&lt;hr/&gt;&lt;div&gt;&lt;h5&gt;&lt;b&gt;STATISTICS&lt;/b&gt;&lt;/h5&gt;&lt;/div&gt;&lt;hr/&gt;&lt;div&gt;&lt;h5&gt;&lt;b&gt;Str &lt;/b&gt;3, &lt;b&gt;Dex &lt;/b&gt;13, &lt;b&gt;Con &lt;/b&gt;11, &lt;b&gt;Int &lt;/b&gt; 10, &lt;b&gt;Wis &lt;/b&gt;14, &lt;b&gt;Cha &lt;/b&gt;6&lt;/h5&gt;&lt;h5&gt;&lt;b&gt;Base Atk &lt;/b&gt;+0; &lt;b&gt;CMB &lt;/b&gt;-1; &lt;b&gt;CMD &lt;/b&gt;5&lt;/h5&gt;&lt;h5&gt;&lt;b&gt;Feats &lt;/b&gt;Improved Initiative, Toughness&lt;sup&gt;B&lt;/sup&gt;, Weapon Finesse&lt;sup&gt;B&lt;/sup&gt;&lt;/h5&gt;&lt;h5&gt;&lt;b&gt;Skills &lt;/b&gt;Bluff +2, Craft (traps) +4, Disable Device +2, Perception +6 (+2 Listening), Ride +2, Stealth +17; &lt;b&gt;Racial Modifiers &lt;/b&gt;+4 Stealth, -4 Perception when listening&lt;/h5&gt;&lt;h5&gt;&lt;b&gt;Languages &lt;/b&gt;Gnoll, Undercommon&lt;/h5&gt;&lt;/div&gt;&lt;hr/&gt;&lt;div&gt;&lt;h5&gt;&lt;b&gt;ECOLOGY&lt;/b&gt;&lt;/h5&gt;&lt;/div&gt;&lt;hr/&gt;&lt;div&gt;&lt;h5&gt;&lt;b&gt;Environment &lt;/b&gt; warm hills&lt;/h5&gt;&lt;h5&gt;&lt;b&gt;Organization &lt;/b&gt;solitary, pair, mob (3-12), or infestation (13-20 with 1-3 druids of 1st-3rd level, 1 fighter leader of 2nd-4th level, 2-8 trained stirges, and 2-5 trained baboons)&lt;/h5&gt;&lt;h5&gt;&lt;b&gt;Treasure &lt;/b&gt;standard (dagger, shortbow with 20 arrows, other treasure)&lt;/h5&gt;&lt;/div&gt;&lt;hr/&gt;&lt;div&gt;&lt;h5&gt;&lt;b&gt;SPECIAL ABILITIES&lt;/b&gt;&lt;/h5&gt;&lt;/div&gt;&lt;hr/&gt;&lt;div&gt;&lt;h5&gt;&lt;b&gt;Unluck Aura (Su)&lt;/b&gt; A pugwampi radiates an aura of unluck to a radius of 20 feet. Any creature in this area must roll two d20s whenever a situation calls for a d20 roll (such as an attack roll, a skill check, or a saving throw) and must use the lower of the two results generated. This is a mind-affecting effect that does not work on animals, other gremlins, or gnolls. Any character who gains any sort of luck bonus (such as that granted by a &lt;i&gt;luckstone or divine&lt;/i&gt; favor) is immune to the pugwampi unluck aura.&lt;/h5&gt;&lt;/div&gt;&lt;br&gt;&lt;/br&gt;&lt;div&gt;&lt;h4&gt;&lt;p&gt;&lt;p&gt;Mean, dog-faced, and cowardly, pugwampis are loved by no one-not even other gremlins. These gremlins take disproportionate amounts of enjoyment from the accidents and missteps of other creatures, often going to great lengths to manufacture the perfect deadfalls or stumbling blocks. They then wait nearby, both to laugh at the inevitable mishaps and to make sure their personal unluckiness is passed off on their victims.&lt;/p&gt;&lt;p&gt;Pugwampis live in caves or ruined buildings, occasionally venturing forth to find victims upon which to inf lict their sick senses of humor. Their "jokes" tend to involve spikes and excrement, or sometimes pits full of spiders or campsites that flood with swamp water.&lt;/p&gt;&lt;p&gt;Certainly only the pugwampis consider their jokes funny.&lt;/p&gt;&lt;p&gt;As all pugwampis are somewhat deaf, when not trying to be stealthy, they tend to scream and yell loudly so they can hear themselves and each other.&lt;/p&gt;&lt;p&gt;At some point in the distant past, pugwampis became enamored of gnolls, seeing in the beast-men a kindred form and thus aspiring to the height and deadly prowess of the savage warriors, whom they honor as gods. Gnolls, for their part, hate pugwampis even more than other creatures, mostly because of the gremlins' weakness and sickening fawning, though they sometimes keep the gremlins around just to torment them.&lt;/p&gt;&lt;/h4&gt;&lt;/div&gt;</t>
  </si>
  <si>
    <t>Vexgit</t>
  </si>
  <si>
    <t>darkvision 120 ft., low-light vision; Perception +5</t>
  </si>
  <si>
    <t>15, touch 13, flat-footed 14</t>
  </si>
  <si>
    <t>(+1 Dex, +2 natural, +2 size)</t>
  </si>
  <si>
    <t>(1d6+5)</t>
  </si>
  <si>
    <t>Fort +2, Ref +3, Will +3</t>
  </si>
  <si>
    <t>warhammer +0 (1d4-2/x3), bite -2 (1d3-2)</t>
  </si>
  <si>
    <t>speedy sabotage, wrecking crew</t>
  </si>
  <si>
    <t>Spell-Like Abilities (CL 1st; concentration +1)  At Will-prestidigitation  1/hour-rusting grasp, snare</t>
  </si>
  <si>
    <t>Str 6, Dex 13, Con 14, Int 12, Wis 13, Cha 11</t>
  </si>
  <si>
    <t>Skill Focus (Disable Device), ToughnessB, Weapon FinesseB</t>
  </si>
  <si>
    <t>Appraise +2, Climb +13, Craft (traps) +5, Disable Device +9, Knowledge (engineering) +2, Perception +5, Stealth +13 (+17 in metal or stony areas, +9 when moving)</t>
  </si>
  <si>
    <t>+4 Disable Device, +4 Stealth in metal or stony areas, -4 Stealth when moving</t>
  </si>
  <si>
    <t>solitary, pair, mob (3-12), or infestation (13-20 with 1-3 sorcerers of 1st-3rd level, 1 rogue leader of 2nd-4th level, 2-14 trained dire rats, 2-5 trained venomous snakes, and 1-3 rat swarms)</t>
  </si>
  <si>
    <t>standard (warhammer, other treasure)</t>
  </si>
  <si>
    <t>With a head like an angry crustacean, this fierce little insectoid creature clacks and rattles with a tiny but solid-looking hammer.</t>
  </si>
  <si>
    <t>Speedy Sabotage (Su) Vexgits are adept at disassembling machinery, reducing even complex devices to trash with shocking speed. When using the Disable Device skill, these gremlins treat all devices as being one category simpler for the purposes of determining how long it takes to use the skill. Thus, difficult devices count as tricky, tricky devices count as simple, and simple devices can be dismantled as a free action.  Wrecking Crew (Su) A group of up to six vexgits can work together to dismantle a device. This ability functions like the aid another action, but a single vexgit can receive help from up to five other vexgits, granting it up to a +10 bonus on its Disable Device check.</t>
  </si>
  <si>
    <t>Maniacally destructive little brutes, vexgits delight in scrapping and sabotaging the works of larger races. The larger and more complicated the target, the better. While one of these spiteful gremlins might delight in trapping someone behind a door with a jammed lock, loosening the wheels on a carriage, or sneakily removing all the nails from a small boat, it's when groups of vexgits get together that they're truly dangerous. In such instances, the portcullis of a vexgit-infested gatehouse turns into a deadly weapon, while a clock tower becomes an avalanche of gears waiting to topple. Engineers warn apprentices of masterful constructions destroyed by these unruly gremlins, with many blaming their greatest failures on such tiny saboteurs.  Like most gremlins, vexgits prefer to live underground, but cities and the devices they find there fascinate them, often drawing mobs of the dangerous fey to sewer tunnels and abandoned warehouses.  Vexgits stand 1-1/2 feet tall and weigh approximately 16 pounds.</t>
  </si>
  <si>
    <t>&lt;link rel="stylesheet"href="PF.css"&gt;&lt;div&gt;&lt;h2&gt;Gremlin, Vexgit&lt;/h2&gt;&lt;h3&gt;&lt;i&gt;With a head like an angry crustacean, this fierce little insectoid creature clacks and rattles with a tiny but solid-looking hammer.&lt;/i&gt;&lt;/h3&gt;&lt;br&gt;&lt;/div&gt;&lt;div class="heading"&gt;&lt;p class="alignleft"&gt;Vexgit&lt;/p&gt;&lt;p class="alignright"&gt;CR 1&lt;/p&gt;&lt;div style="clear: both;"&gt;&lt;/div&gt;&lt;/div&gt;&lt;div&gt;&lt;h5&gt;&lt;b&gt;XP &lt;/b&gt;400&lt;/h5&gt;&lt;h5&gt;LE Tiny fey &lt;/h5&gt;&lt;h5&gt;&lt;b&gt;Init &lt;/b&gt;+1; &lt;b&gt;Senses &lt;/b&gt;darkvision 120 ft., low-light vision; Perception +5&lt;/h5&gt;&lt;/div&gt;&lt;hr/&gt;&lt;div&gt;&lt;h5&gt;&lt;b&gt;DEFENSE&lt;/b&gt;&lt;/h5&gt;&lt;/div&gt;&lt;hr/&gt;&lt;div&gt;&lt;h5&gt;&lt;b&gt;AC &lt;/b&gt;15, touch 13, flat-footed 14 (+1 Dex, +2 natural, +2 size)&lt;/h5&gt;&lt;h5&gt;&lt;b&gt;hp &lt;/b&gt;8 (1d6+5)&lt;/h5&gt;&lt;h5&gt;&lt;b&gt;Fort &lt;/b&gt;+2, &lt;b&gt;Ref &lt;/b&gt;+3, &lt;b&gt;Will &lt;/b&gt;+3&lt;/h5&gt;&lt;h5&gt;&lt;b&gt;DR &lt;/b&gt;5/cold iron; &lt;b&gt;SR &lt;/b&gt;12&lt;/h5&gt;&lt;/div&gt;&lt;hr/&gt;&lt;div&gt;&lt;h5&gt;&lt;b&gt;OFFENSE&lt;/b&gt;&lt;/h5&gt;&lt;/div&gt;&lt;hr/&gt;&lt;div&gt;&lt;h5&gt;&lt;b&gt;Spd &lt;/b&gt;20 ft., climb 20 ft.&lt;/h5&gt;&lt;h5&gt;&lt;b&gt;Melee &lt;/b&gt;warhammer +0 (1d4-2/x3), bite -2 (1d3-2)&lt;/h5&gt;&lt;h5&gt;&lt;b&gt;Space &lt;/b&gt;2-1/2 ft.; &lt;b&gt;Reach &lt;/b&gt;0 ft.&lt;/h5&gt;&lt;h5&gt;&lt;b&gt;Special Attacks &lt;/b&gt;speedy sabotage, wrecking crew&lt;/h5&gt;&lt;h5&gt;&lt;b&gt;Spell-Like Abilities&lt;/b&gt; (CL 1st; concentration +1) &lt;/br&gt;At Will&amp;mdash;&lt;i&gt;prestidigitation&lt;/i&gt; &lt;/br&gt;1/hour&amp;mdash;&lt;i&gt;rusting grasp&lt;/i&gt;, &lt;i&gt;snare&lt;/i&gt;&lt;/h5&gt;&lt;/h5&gt;&lt;/div&gt;&lt;hr/&gt;&lt;div&gt;&lt;h5&gt;&lt;b&gt;STATISTICS&lt;/b&gt;&lt;/h5&gt;&lt;/div&gt;&lt;hr/&gt;&lt;div&gt;&lt;h5&gt;&lt;b&gt;Str &lt;/b&gt;6, &lt;b&gt;Dex &lt;/b&gt;13, &lt;b&gt;Con &lt;/b&gt;14, &lt;b&gt;Int &lt;/b&gt; 12, &lt;b&gt;Wis &lt;/b&gt;13, &lt;b&gt;Cha &lt;/b&gt;11&lt;/h5&gt;&lt;h5&gt;&lt;b&gt;Base Atk &lt;/b&gt;+0; &lt;b&gt;CMB &lt;/b&gt;-1; &lt;b&gt;CMD &lt;/b&gt;7&lt;/h5&gt;&lt;h5&gt;&lt;b&gt;Feats &lt;/b&gt;Skill Focus (Disable Device), Toughness&lt;sup&gt;B&lt;/sup&gt;, Weapon Finesse&lt;sup&gt;B&lt;/sup&gt;&lt;/h5&gt;&lt;h5&gt;&lt;b&gt;Skills &lt;/b&gt;Appraise +2, Climb +13, Craft (traps) +5, Disable Device +9, Knowledge (engineering) +2, Perception +5, Stealth +13 (+17 in metal or stony areas, +9 when moving); &lt;b&gt;Racial Modifiers &lt;/b&gt;+4 Disable Device, +4 Stealth in metal or stony areas, -4 Stealth when moving&lt;/h5&gt;&lt;h5&gt;&lt;b&gt;Languages &lt;/b&gt;Undercommon&lt;/h5&gt;&lt;/div&gt;&lt;hr/&gt;&lt;div&gt;&lt;h5&gt;&lt;b&gt;ECOLOGY&lt;/b&gt;&lt;/h5&gt;&lt;/div&gt;&lt;hr/&gt;&lt;div&gt;&lt;h5&gt;&lt;b&gt;Environment &lt;/b&gt; any underground or urban&lt;/h5&gt;&lt;h5&gt;&lt;b&gt;Organization &lt;/b&gt;solitary, pair, mob (3-12), or infestation (13-20 with 1-3 sorcerers of 1st-3rd level, 1 rogue leader of 2nd-4th level, 2-14 trained dire rats, 2-5 trained venomous snakes, and 1-3 rat swarms)&lt;/h5&gt;&lt;h5&gt;&lt;b&gt;Treasure &lt;/b&gt;standard (warhammer, other treasure)&lt;/h5&gt;&lt;/div&gt;&lt;hr/&gt;&lt;div&gt;&lt;h5&gt;&lt;b&gt;SPECIAL ABILITIES&lt;/b&gt;&lt;/h5&gt;&lt;/div&gt;&lt;hr/&gt;&lt;div&gt;&lt;/h5&gt;&lt;h5&gt;&lt;b&gt;Speedy Sabotage (Su)&lt;/b&gt; Vexgits are adept at disassembling machinery, reducing even complex devices to trash with shocking speed. When using the Disable Device skill, these gremlins treat all devices as being one category simpler for the purposes of determining how long it takes to use the skill. Thus, difficult devices count as tricky, tricky devices count as simple, and simple devices can be dismantled as a free action.  &lt;/h5&gt;&lt;h5&gt;&lt;b&gt;Wrecking Crew (Su)&lt;/b&gt; A group of up to six vexgits can work together to dismantle a device. This ability functions like the aid another action, but a single vexgit can receive help from up to five other vexgits, granting it up to a +10 bonus on its Disable Device check.&lt;/h5&gt;&lt;/div&gt;&lt;br&gt;&lt;div&gt;&lt;h4&gt;&lt;p&gt;&lt;p&gt;Maniacally destructive little brutes, vexgits delight in scrapping and sabotaging the works of larger races. The larger and more complicated the target, the better. While one of these spiteful gremlins might delight in trapping someone behind a door with a jammed lock, loosening the wheels on a carriage, or sneakily removing all the nails from a small boat, it's when groups of vexgits get together that they're truly dangerous. In such instances, the portcullis of a vexgit-infested gatehouse turns into a deadly weapon, while a clock tower becomes an avalanche of gears waiting to topple. Engineers warn apprentices of masterful constructions destroyed by these unruly gremlins, with many blaming their greatest failures on such tiny saboteurs.  Like most gremlins, vexgits prefer to live underground, but cities and the devices they find there fascinate them, often drawing mobs of the dangerous fey to sewer tunnels and abandoned warehouses.  Vexgits stand 1-1/2 feet tall and weigh approximately 16 pounds.&lt;/p&gt;&lt;/h4&gt;&lt;/div&gt;</t>
  </si>
  <si>
    <t>Grick</t>
  </si>
  <si>
    <t>bite +4 (1d4+1), 4 tentacles -1 (1d4)</t>
  </si>
  <si>
    <t>Str 12, Dex 14, Con 13, Int 3, Wis 14, Cha 5</t>
  </si>
  <si>
    <t>Combat Reflexes, Skill Focus (Perception), Stand Still</t>
  </si>
  <si>
    <t>Climb +9, Perception +12, Stealth +6 (+14 in rocky terrain)</t>
  </si>
  <si>
    <t>This pallid, slimy, worm-like creature is the size of a human, its mouth a sickening tangle of tentacles and hooked jaws.</t>
  </si>
  <si>
    <t>The worm-like grick is a terror of the caverns and tunnels in which it dwells, lying in wait near heavily traveled underground passages or subterranean cities for the chance to reach forth from the darkness and take its prey. Those laid low by a grick are rarely consumed on the spot. Instead, fresh food is hauled back to the grick's lair in a tight burrow or high on a cavern ledge, where it is consumed in small bites at the grick's leisure. The origins of the grick are not known. Even though the grick has a rudimentary intelligence, it does not have any society to speak of, and most are encountered alone. On those occasions when unfortunate travelers meet multiple specimens, groups of gricks do not appear to communicate or work together; each instead attacks individual targets and retreats with its prize as soon as it manages to bring down an opponent. Capable predators, gricks also have a strangely weapon-resistant hide that makes them especially dangerous. Many novice adventurers have fallen to grick attacks merely because they were unable to damage the creature with their nonmagical weapons. Those that are familiar with gricks (especially dwarves, morlocks, and troglodytes) know the best strategy for dealing with them is to fall back and wait for more powerful or magical reinforcements. Gricks rely on their dark coloration and ability to climb walls to keep them out of sight until they're ready to spring an ambush. On occasions when food is scarce in a given region, gricks have been known to travel to the surface and roam the wilderness in search of prey, but these sojourns are almost always out of necessity, and end as soon as the gricks find entrances to new subterranean lairs. They prefer darkness and the comfort of a ceiling overhead, avoiding the open sky and going to great lengths to keep the cover of trees, low clouds, or buildings between them and the empty gulf overhead. Jungle Gricks These surface-adapted varieties of the underground grick are shades of green and lurk in the undergrowth of jungles or climb low-hanging branches to drop on unsuspecting prey. Their racial bonus on Stealth checks applies in forested terrain instead of rocky terrain. Jungle gricks are heartier creatures than their underground-dwelling kin-all jungle gricks possess the advanced creature simple template and gain Toughness as a bonus feat.</t>
  </si>
  <si>
    <t>&lt;link rel="stylesheet"href="PF.css"&gt;&lt;div&gt;&lt;h2&gt;Grick&lt;/h2&gt;&lt;h3&gt;&lt;i&gt;This pallid, slimy, worm-like creature is the size of a human, its mouth a sickening tangle of tentacles and hooked jaws.&lt;/i&gt;&lt;/h3&gt;&lt;br&gt;&lt;/br&gt;&lt;/div&gt;&lt;div class="heading"&gt;&lt;p class="alignleft"&gt;Grick&lt;/p&gt;&lt;p class="alignright"&gt;CR 3&lt;/p&gt;&lt;div style="clear: both;"&gt;&lt;/div&gt;&lt;/div&gt;&lt;div&gt;&lt;h5&gt;&lt;b&gt;XP &lt;/b&gt;800&lt;/h5&gt;&lt;h5&gt;N Medium aberration &lt;/h5&gt;&lt;h5&gt;&lt;b&gt;Init &lt;/b&gt;+2; &lt;b&gt;Senses &lt;/b&gt;darkvision 60 ft., scent; Perception +12&lt;/h5&gt;&lt;/div&gt;&lt;hr/&gt;&lt;div&gt;&lt;h5&gt;&lt;b&gt;DEFENSE&lt;/b&gt;&lt;/h5&gt;&lt;/div&gt;&lt;hr/&gt;&lt;div&gt;&lt;h5&gt;&lt;b&gt;AC &lt;/b&gt;15, touch 12, flat-footed 13 (+2 Dex, +3 natural)&lt;/h5&gt;&lt;h5&gt;&lt;b&gt;hp &lt;/b&gt;27 (5d8+5)&lt;/h5&gt;&lt;h5&gt;&lt;b&gt;Fort &lt;/b&gt;+2, &lt;b&gt;Ref &lt;/b&gt;+3, &lt;b&gt;Will &lt;/b&gt;+6&lt;/h5&gt;&lt;h5&gt;&lt;b&gt;DR &lt;/b&gt;10/magic&lt;/h5&gt;&lt;/div&gt;&lt;hr/&gt;&lt;div&gt;&lt;h5&gt;&lt;b&gt;OFFENSE&lt;/b&gt;&lt;/h5&gt;&lt;/div&gt;&lt;hr/&gt;&lt;div&gt;&lt;h5&gt;&lt;b&gt;Spd &lt;/b&gt;30 ft., climb 20 ft.&lt;/h5&gt;&lt;h5&gt;&lt;b&gt;Melee &lt;/b&gt;bite +4 (1d4+1), 4 tentacles -1 (1d4)&lt;/h5&gt;&lt;h5&gt;&lt;b&gt;Space &lt;/b&gt;5 ft.; &lt;b&gt;Reach &lt;/b&gt;5 ft.&lt;/h5&gt;&lt;/div&gt;&lt;hr/&gt;&lt;div&gt;&lt;h5&gt;&lt;b&gt;STATISTICS&lt;/b&gt;&lt;/h5&gt;&lt;/div&gt;&lt;hr/&gt;&lt;div&gt;&lt;h5&gt;&lt;b&gt;Str &lt;/b&gt;12, &lt;b&gt;Dex &lt;/b&gt;14, &lt;b&gt;Con &lt;/b&gt;13, &lt;b&gt;Int &lt;/b&gt; 3, &lt;b&gt;Wis &lt;/b&gt;14, &lt;b&gt;Cha &lt;/b&gt;5&lt;/h5&gt;&lt;h5&gt;&lt;b&gt;Base Atk &lt;/b&gt;+3; &lt;b&gt;CMB &lt;/b&gt;+4; &lt;b&gt;CMD &lt;/b&gt;16 (can't be tripped)&lt;/h5&gt;&lt;h5&gt;&lt;b&gt;Feats &lt;/b&gt;Combat Reflexes, Skill Focus (Perception), Stand Still&lt;/h5&gt;&lt;h5&gt;&lt;b&gt;Skills &lt;/b&gt;Climb +9, Perception +12, Stealth +6 (+14 in rocky terrain); &lt;b&gt;Racial Modifiers &lt;/b&gt;+8 Stealth in rocky terrain&lt;/h5&gt;&lt;h5&gt;&lt;b&gt;Languages &lt;/b&gt;Aklo (cannot speak)&lt;/h5&gt;&lt;/div&gt;&lt;hr/&gt;&lt;div&gt;&lt;h5&gt;&lt;b&gt;ECOLOGY&lt;/b&gt;&lt;/h5&gt;&lt;/div&gt;&lt;hr/&gt;&lt;div&gt;&lt;h5&gt;&lt;b&gt;Environment &lt;/b&gt; any underground&lt;/h5&gt;&lt;h5&gt;&lt;b&gt;Organization &lt;/b&gt;solitary or cluster (2-5)&lt;/h5&gt;&lt;h5&gt;&lt;b&gt;Treasure &lt;/b&gt;incidental&lt;/h5&gt;&lt;/div&gt;&lt;br&gt;&lt;/br&gt;&lt;div&gt;&lt;h4&gt;&lt;p&gt;&lt;p&gt;The worm-like grick is a terror of the caverns and tunnels in which it dwells, lying in wait near heavily traveled underground passages or subterranean cities for the chance to reach forth from the darkness and take its prey. Those laid low by a grick are rarely consumed on the spot. Instead, fresh food is hauled back to the grick's lair in a tight burrow or high on a cavern ledge, where it is consumed in small bites at the grick's leisure.&lt;/p&gt;&lt;p&gt;The origins of the grick are not known. Even though the grick has a rudimentary intelligence, it does not have any society to speak of, and most are encountered alone. On those occasions when unfortunate travelers meet multiple specimens, groups of gricks do not appear to communicate or work together; each instead attacks individual targets and retreats with its prize as soon as it manages to bring down an opponent. Capable predators, gricks also have a strangely weapon-resistant hide that makes them especially dangerous. Many novice adventurers have fallen to grick attacks merely because they were unable to damage the creature with their nonmagical weapons.&lt;/p&gt;&lt;p&gt;Those that are familiar with gricks (especially dwarves, morlocks, and troglodytes) know the best strategy for dealing with them is to fall back and wait for more powerful or magical reinforcements.&lt;/p&gt;&lt;p&gt;Gricks rely on their dark coloration and ability to climb walls to keep them out of sight until they're ready to spring an ambush. On occasions when food is scarce in a given region, gricks have been known to travel to the surface and roam the wilderness in search of prey, but these sojourns are almost always out of necessity, and end as soon as the gricks find entrances to new subterranean lairs. They prefer darkness and the comfort of a ceiling overhead, avoiding the open sky and going to great lengths to keep the cover of trees, low clouds, or buildings between them and the empty gulf overhead.&lt;/p&gt;&lt;p&gt;&lt;b&gt;Jungle Gricks &lt;/b&gt;&lt;br&gt;These surface-adapted varieties of the underground grick are shades of green and lurk in the undergrowth of jungles or climb low-hanging branches to drop on unsuspecting prey. Their racial bonus on Stealth checks applies in forested terrain instead of rocky terrain. Jungle gricks are heartier creatures than their underground-dwelling kin-all jungle gricks possess the advanced creature simple template and gain Toughness as a bonus feat.&lt;/p&gt;&lt;/h4&gt;&lt;/div&gt;</t>
  </si>
  <si>
    <t>Grig</t>
  </si>
  <si>
    <t>Fort +1, Ref +6, Will +3</t>
  </si>
  <si>
    <t>short sword -1 (1d3-3/19-20)</t>
  </si>
  <si>
    <t>longbow +6 (1d4-3/x3)</t>
  </si>
  <si>
    <t>fiddle</t>
  </si>
  <si>
    <t>Spell-Like Abilities (CL 9th; concentration +11)   3/day-disguise self, entangle (DC 13), invisibility (self only), pyrotechnics (DC 14)</t>
  </si>
  <si>
    <t>Str 5, Dex 18, Con 13, Int 10, Wis 13, Cha 14</t>
  </si>
  <si>
    <t>10 (16 vs. trip)</t>
  </si>
  <si>
    <t>Acrobatics +8 (+12 when jumping), Escape Artist +8, Fly +12, Perception +5, Perform (string) +6, Stealth +16</t>
  </si>
  <si>
    <t>solitary, gang (2-5), or band (6-11)</t>
  </si>
  <si>
    <t>NPC gear (short sword, longbow with 20 arrows, other treasure)</t>
  </si>
  <si>
    <t>Perched on the prickly legs of a cricket, this tiny creature has gossamer wings and the upper body of an elven woman.</t>
  </si>
  <si>
    <t>Fiddle (Su) Grigs are capable of rubbing their legs together like a cricket to create a surprisingly pleasant sound not unlike that of a tiny fiddle. As a standard action, a grig can create a catchy tune that compels any creature within a 20-foot spread to dance and caper. A creature can resist this compulsion by making a DC 12 Will save. Creatures that fail are compelled to dance and shuffle their feet, and are effectively staggered as long as the grig continues to fiddle. A grig can maintain this effect for up to 10 rounds per day by concentrating. Once a creature makes the save against a grig's fiddle, it is immune to further fiddle effects from that grig for 24 hours. This is a sonic mind-affecting effect. The save DC is Charisma-based.</t>
  </si>
  <si>
    <t>Grigs are tiny fey with the upper bodies of elf-like sprites and cricket bodies below. Their humanoid features vary wildly in individual appearance, but they usually wear their brown, silver, or green hair long and uncombed. In most cases, grigs' skin bears gold or green stripes or markings, and their legs are brightly colored. They prefer to eschew clothes entirely, wearing clothing only when such apparel has desirable magical effects. Grigs stand 1-1/2 feet tall, and weigh just under 10 pounds.  Grigs make their homes in thick woods alongside rolling hills, often near bodies of water. In every grig community may be found a clearing where the group observes the moon during its many lunar holidays.  Despite their tiny size, grigs are eager to confront evil and vanquish ugliness-as a result, grigs often find themselves in trouble. They rarely attack directly, instead preferring the element of surprise. In combat, grigs maintain their distance and either depend on their spell-like abilities or fire their longbows from afar. Grigs use their movement to their advantage, frequently jumping about their enemies or flying beyond their reach.  Gigs excel at music, and can create lively ditties simply by sawing their legs against their bodies. Grig music often stirs people to dance, even when the grigs don't enhance their music with supernatural compulsions. In addition to loving music, grigs enjoy the visual arts, especially paintings and sketches, and they often decorate their homes with bright colors and delightful images.</t>
  </si>
  <si>
    <t>&lt;link rel="stylesheet"href="PF.css"&gt;&lt;div&gt;&lt;h2&gt;Grig&lt;/h2&gt;&lt;h3&gt;&lt;i&gt;Perched on the prickly legs of a cricket, this tiny creature has gossamer wings and the upper body of an elven woman.&lt;/i&gt;&lt;/h3&gt;&lt;br&gt;&lt;/div&gt;&lt;div class="heading"&gt;&lt;p class="alignleft"&gt;Grig&lt;/p&gt;&lt;p class="alignright"&gt;CR 1&lt;/p&gt;&lt;div style="clear: both;"&gt;&lt;/div&gt;&lt;/div&gt;&lt;div&gt;&lt;h5&gt;&lt;b&gt;XP &lt;/b&gt;400&lt;/h5&gt;&lt;h5&gt;NG Tiny fey &lt;/h5&gt;&lt;h5&gt;&lt;b&gt;Init &lt;/b&gt;+4; &lt;b&gt;Senses &lt;/b&gt;low-light vision; Perception +5&lt;/h5&gt;&lt;/div&gt;&lt;hr/&gt;&lt;div&gt;&lt;h5&gt;&lt;b&gt;DEFENSE&lt;/b&gt;&lt;/h5&gt;&lt;/div&gt;&lt;hr/&gt;&lt;div&gt;&lt;h5&gt;&lt;b&gt;AC &lt;/b&gt;17, touch 17, flat-footed 12 (+4 Dex, +1 dodge, +2 size)&lt;/h5&gt;&lt;h5&gt;&lt;b&gt;hp &lt;/b&gt;4 (1d6+1)&lt;/h5&gt;&lt;h5&gt;&lt;b&gt;Fort &lt;/b&gt;+1, &lt;b&gt;Ref &lt;/b&gt;+6, &lt;b&gt;Will &lt;/b&gt;+3&lt;/h5&gt;&lt;h5&gt;&lt;b&gt;DR &lt;/b&gt;5/cold iron; &lt;b&gt;SR &lt;/b&gt;16&lt;/h5&gt;&lt;/div&gt;&lt;hr/&gt;&lt;div&gt;&lt;h5&gt;&lt;b&gt;OFFENSE&lt;/b&gt;&lt;/h5&gt;&lt;/div&gt;&lt;hr/&gt;&lt;div&gt;&lt;h5&gt;&lt;b&gt;Spd &lt;/b&gt;30 ft., fly 40 ft. (average)&lt;/h5&gt;&lt;h5&gt;&lt;b&gt;Melee &lt;/b&gt;short sword -1 (1d3-3/19-20)&lt;/h5&gt;&lt;h5&gt;&lt;b&gt;Ranged &lt;/b&gt;longbow +6 (1d4-3/x3)&lt;/h5&gt;&lt;h5&gt;&lt;b&gt;Space &lt;/b&gt;2-1/2 ft.; &lt;b&gt;Reach &lt;/b&gt;0 ft.&lt;/h5&gt;&lt;h5&gt;&lt;b&gt;Special Attacks &lt;/b&gt;fiddle&lt;/h5&gt;&lt;h5&gt;&lt;b&gt;Spell-Like Abilities&lt;/b&gt; (CL 9th; concentration +11) &lt;/br&gt;3/day&amp;mdash;&lt;i&gt;disguise self&lt;/i&gt;, &lt;i&gt;entangle&lt;/i&gt; (DC 13), &lt;i&gt;invisibility&lt;/i&gt; (self only), &lt;i&gt;pyrotechnics&lt;/i&gt; (DC 14)&lt;/h5&gt;&lt;/h5&gt;&lt;/div&gt;&lt;hr/&gt;&lt;div&gt;&lt;h5&gt;&lt;b&gt;STATISTICS&lt;/b&gt;&lt;/h5&gt;&lt;/div&gt;&lt;hr/&gt;&lt;div&gt;&lt;h5&gt;&lt;b&gt;Str &lt;/b&gt;5, &lt;b&gt;Dex &lt;/b&gt;18, &lt;b&gt;Con &lt;/b&gt;13, &lt;b&gt;Int &lt;/b&gt; 10, &lt;b&gt;Wis &lt;/b&gt;13, &lt;b&gt;Cha &lt;/b&gt;14&lt;/h5&gt;&lt;h5&gt;&lt;b&gt;Base Atk &lt;/b&gt;+0; &lt;b&gt;CMB &lt;/b&gt;+2; &lt;b&gt;CMD &lt;/b&gt;10 (16 vs. trip)&lt;/h5&gt;&lt;h5&gt;&lt;b&gt;Feats &lt;/b&gt;Dodge&lt;/h5&gt;&lt;h5&gt;&lt;b&gt;Skills &lt;/b&gt;Acrobatics +8 (+12 when jumping), Escape Artist +8, Fly +12, Perception +5, Perform (string) +6, Stealth +16; &lt;b&gt;Racial Modifiers &lt;/b&gt;+4 Acrobatics when jumping&lt;/h5&gt;&lt;h5&gt;&lt;b&gt;Languages &lt;/b&gt;Common, Sylvan&lt;/h5&gt;&lt;/div&gt;&lt;hr/&gt;&lt;div&gt;&lt;h5&gt;&lt;b&gt;ECOLOGY&lt;/b&gt;&lt;/h5&gt;&lt;/div&gt;&lt;hr/&gt;&lt;div&gt;&lt;h5&gt;&lt;b&gt;Environment &lt;/b&gt; temperate forests&lt;/h5&gt;&lt;h5&gt;&lt;b&gt;Organization &lt;/b&gt;solitary, gang (2-5), or band (6-11)&lt;/h5&gt;&lt;h5&gt;&lt;b&gt;Treasure &lt;/b&gt;NPC gear (short sword, longbow with 20 arrows, other treasure)&lt;/h5&gt;&lt;/div&gt;&lt;hr/&gt;&lt;div&gt;&lt;h5&gt;&lt;b&gt;SPECIAL ABILITIES&lt;/b&gt;&lt;/h5&gt;&lt;/div&gt;&lt;hr/&gt;&lt;div&gt;&lt;/h5&gt;&lt;h5&gt;&lt;b&gt;Fiddle (Su)&lt;/b&gt; Grigs are capable of rubbing their legs together like a cricket to create a surprisingly pleasant sound not unlike that of a tiny fiddle. As a standard action, a grig can create a catchy tune that compels any creature within a 20-foot spread to dance and caper. A creature can resist this compulsion by making a DC 12 Will save. Creatures that fail are compelled to dance and shuffle their feet, and are effectively staggered as long as the grig continues to fiddle. A grig can maintain this effect for up to 10 rounds per day by concentrating. Once a creature makes the save against a grig's fiddle, it is immune to further fiddle effects from that grig for 24 hours. This is a sonic mind-affecting effect. The save DC is Charisma-based.&lt;/h5&gt;&lt;/div&gt;&lt;br&gt;&lt;div&gt;&lt;h4&gt;&lt;p&gt;&lt;p&gt;Grigs are tiny fey with the upper bodies of elf-like sprites and cricket bodies below. Their humanoid features vary wildly in individual appearance, but they usually wear their brown, silver, or green hair long and uncombed. In most cases, grigs' skin bears gold or green stripes or markings, and their legs are brightly colored. They prefer to eschew clothes entirely, wearing clothing only when such apparel has desirable magical effects. Grigs stand 1-1/2 feet tall, and weigh just under 10 pounds.  Grigs make their homes in thick woods alongside rolling hills, often near bodies of water. In every grig community may be found a clearing where the group observes the moon during its many lunar holidays.  Despite their tiny size, grigs are eager to confront evil and vanquish ugliness-as a result, grigs often find themselves in trouble. They rarely attack directly, instead preferring the element of surprise. In combat, grigs maintain their distance and either depend on their spell-like abilities or fire their longbows from afar. Grigs use their movement to their advantage, frequently jumping about their enemies or flying beyond their reach.  Gigs excel at music, and can create lively ditties simply by sawing their legs against their bodies. Grig music often stirs people to dance, even when the grigs don't enhance their music with supernatural compulsions. In addition to loving music, grigs enjoy the visual arts, especially paintings and sketches, and they often decorate their homes with bright colors and delightful images.&lt;/p&gt;&lt;/h4&gt;&lt;/div&gt;</t>
  </si>
  <si>
    <t>Grindylow</t>
  </si>
  <si>
    <t>15 ft., swim 30 ft., jet 200 ft.</t>
  </si>
  <si>
    <t>spear +2 (1d6+1/x3), bite -2 (1d3)</t>
  </si>
  <si>
    <t>spear +3 (1d6+1/x3)</t>
  </si>
  <si>
    <t>tangling tentacles</t>
  </si>
  <si>
    <t>Str 12, Dex 14, Con 13, Int 9, Wis 10, Cha 9</t>
  </si>
  <si>
    <t>12 (18 vs. trip)</t>
  </si>
  <si>
    <t>Perception +4, Stealth +14, Swim +13</t>
  </si>
  <si>
    <t xml:space="preserve"> any water</t>
  </si>
  <si>
    <t>solitary, pair, gang (3-9), warband (10-16 with 1-2 octopus minions), or tribe (17-40 plus 1 ranger sergeant of 1st-3rd level per 20 members, 1 cleric or barbarian leader of 4th-8th level, 2-8 octopus pets, and 1-2 devilfish guardians)</t>
  </si>
  <si>
    <t>NPC gear (spear, other treasure)</t>
  </si>
  <si>
    <t>With a large head and numerous teeth, this unsightly creature resembles a goblin from the waist up and a greasy octopus below.</t>
  </si>
  <si>
    <t>Tangling Tentacles (Ex) Although a grindylow can't attack to cause damage with its six tentacles, these wriggling legs constantly writhe and reach out to tug at and trip adjacent foes. During the grindylow's turn, it can make a single trip attack against any adjacent foe as a swift action. It gains a +4 racial bonus on trip attacks made with its tangling tentacles, and if it fails to trip a foe, that creature can't attempt to trip the grindylow in retaliation.</t>
  </si>
  <si>
    <t>About 4 feet long from head to tentacle tip, grindylows appear to be half-goblin and half-octopus, the split occurring at the waist. Grindylows are violent, ravenous creatures that use their spears to hunt or just to poke at things that scream and cry.  While grindylows resemble goblins, they are not humanoid creatures. Nonetheless, these aquatic monsters are just as wicked as the most sadistic of goblins, and take immense pleasure in others' misfortunes and the spread of mayhem. Thanks to this twisted desire, grindylows have a nasty reputation among both other intelligent water-dwelling creatures and most land-dwelling beings.  Grindylows eat whatever they can kill, giving them a rather wide selection of meals. High or low, no one is safe from the brutish assaults; tribes of merfolk have been overwhelmed by bands of grindylows, as have galleons full of experienced sailors. While obvious predators such as giant eels or sharks evoke great fear from grindylows, no enemies are more hated than the squid, be it common or giant. None are sure where this disdain stems from, but it is speculated that a squid is to an octopus for a grindylow what a dog is to a goblin dog for goblins. Incredibly fond of their similarly designed kin, grindylows believe octopuses to be the epitome of beauty, with squids being regarded as hideous freaks in comparison. There is no greater insult to a grindylow than being called a squid.  While grindylows can take class levels to gain power, certain grindylows are freakish throwbacks to a primal age- these grindylows never cease growing, and in time can become massive beasts of Huge size. Unlike the typical grindylow, these giants can attack with all six of their tentacles and constrict with great effect. Giant grindylows are fortunately quite rare.</t>
  </si>
  <si>
    <t>&lt;link rel="stylesheet"href="PF.css"&gt;&lt;div&gt;&lt;h2&gt;Grindylow&lt;/h2&gt;&lt;h3&gt;&lt;i&gt;With a large head and numerous teeth, this unsightly creature resembles a goblin from the waist up and a greasy octopus below.&lt;/i&gt;&lt;/h3&gt;&lt;br&gt;&lt;/div&gt;&lt;div class="heading"&gt;&lt;p class="alignleft"&gt;Grindylow&lt;/p&gt;&lt;p class="alignright"&gt;CR 1/2&lt;/p&gt;&lt;div style="clear: both;"&gt;&lt;/div&gt;&lt;/div&gt;&lt;div&gt;&lt;h5&gt;&lt;b&gt;XP &lt;/b&gt;200&lt;/h5&gt;&lt;h5&gt;CE Small aberration (aquatic)&lt;/h5&gt;&lt;h5&gt;&lt;b&gt;Init &lt;/b&gt;+2; &lt;b&gt;Senses &lt;/b&gt;darkvision 60 ft.; Perception +4&lt;/h5&gt;&lt;/div&gt;&lt;hr/&gt;&lt;div&gt;&lt;h5&gt;&lt;b&gt;DEFENSE&lt;/b&gt;&lt;/h5&gt;&lt;/div&gt;&lt;hr/&gt;&lt;div&gt;&lt;h5&gt;&lt;b&gt;AC &lt;/b&gt;15, touch 13, flat-footed 13 (+2 Dex, +2 natural, +1 size)&lt;/h5&gt;&lt;h5&gt;&lt;b&gt;hp &lt;/b&gt;5 (1d8+1)&lt;/h5&gt;&lt;h5&gt;&lt;b&gt;Fort &lt;/b&gt;+1, &lt;b&gt;Ref &lt;/b&gt;+2, &lt;b&gt;Will &lt;/b&gt;+2&lt;/h5&gt;&lt;/div&gt;&lt;hr/&gt;&lt;div&gt;&lt;h5&gt;&lt;b&gt;OFFENSE&lt;/b&gt;&lt;/h5&gt;&lt;/div&gt;&lt;hr/&gt;&lt;div&gt;&lt;h5&gt;&lt;b&gt;Spd &lt;/b&gt;15 ft., swim 30 ft., jet 200 ft.&lt;/h5&gt;&lt;h5&gt;&lt;b&gt;Melee &lt;/b&gt;spear +2 (1d6+1/x3), bite -2 (1d3)&lt;/h5&gt;&lt;h5&gt;&lt;b&gt;Ranged &lt;/b&gt;spear +3 (1d6+1/x3)&lt;/h5&gt;&lt;h5&gt;&lt;b&gt;Space &lt;/b&gt;5 ft.; &lt;b&gt;Reach &lt;/b&gt;5 ft.&lt;/h5&gt;&lt;h5&gt;&lt;b&gt;Special Attacks &lt;/b&gt;tangling tentacles&lt;/h5&gt;&lt;/div&gt;&lt;hr/&gt;&lt;div&gt;&lt;h5&gt;&lt;b&gt;STATISTICS&lt;/b&gt;&lt;/h5&gt;&lt;/div&gt;&lt;hr/&gt;&lt;div&gt;&lt;h5&gt;&lt;b&gt;Str &lt;/b&gt;12, &lt;b&gt;Dex &lt;/b&gt;14, &lt;b&gt;Con &lt;/b&gt;13, &lt;b&gt;Int &lt;/b&gt; 9, &lt;b&gt;Wis &lt;/b&gt;10, &lt;b&gt;Cha &lt;/b&gt;9&lt;/h5&gt;&lt;h5&gt;&lt;b&gt;Base Atk &lt;/b&gt;+0; &lt;b&gt;CMB &lt;/b&gt;+0; &lt;b&gt;CMD &lt;/b&gt;12 (18 vs. trip)&lt;/h5&gt;&lt;h5&gt;&lt;b&gt;Feats &lt;/b&gt;Weapon Finesse&lt;/h5&gt;&lt;h5&gt;&lt;b&gt;Skills &lt;/b&gt;Perception +4, Stealth +14, Swim +13; &lt;b&gt;Racial Modifiers &lt;/b&gt;+4 Stealth&lt;/h5&gt;&lt;h5&gt;&lt;b&gt;Languages &lt;/b&gt;Aquan&lt;/h5&gt;&lt;h5&gt;&lt;b&gt;SQ &lt;/b&gt;amphibious&lt;/h5&gt;&lt;/div&gt;&lt;hr/&gt;&lt;div&gt;&lt;h5&gt;&lt;b&gt;ECOLOGY&lt;/b&gt;&lt;/h5&gt;&lt;/div&gt;&lt;hr/&gt;&lt;div&gt;&lt;h5&gt;&lt;b&gt;Environment &lt;/b&gt; any water&lt;/h5&gt;&lt;h5&gt;&lt;b&gt;Organization &lt;/b&gt;solitary, pair, gang (3-9), warband (10-16 with 1-2 octopus minions), or tribe (17-40 plus 1 ranger sergeant of 1st-3rd level per 20 members, 1 cleric or barbarian leader of 4th-8th level, 2-8 octopus pets, and 1-2 devilfish guardians)&lt;/h5&gt;&lt;h5&gt;&lt;b&gt;Treasure &lt;/b&gt;NPC gear (spear, other treasure)&lt;/h5&gt;&lt;/div&gt;&lt;hr/&gt;&lt;div&gt;&lt;h5&gt;&lt;b&gt;SPECIAL ABILITIES&lt;/b&gt;&lt;/h5&gt;&lt;/div&gt;&lt;hr/&gt;&lt;div&gt;&lt;/h5&gt;&lt;h5&gt;&lt;b&gt;Tangling Tentacles (Ex)&lt;/b&gt; Although a grindylow can't attack to cause damage with its six tentacles, these wriggling legs constantly writhe and reach out to tug at and trip adjacent foes. During the grindylow's turn, it can make a single trip attack against any adjacent foe as a swift action. It gains a +4 racial bonus on trip attacks made with its tangling tentacles, and if it fails to trip a foe, that creature can't attempt to trip the grindylow in retaliation.&lt;/h5&gt;&lt;/div&gt;&lt;br&gt;&lt;div&gt;&lt;h4&gt;&lt;p&gt;&lt;p&gt;About 4 feet long from head to tentacle tip, grindylows appear to be half-goblin and half-octopus, the split occurring at the waist. Grindylows are violent, ravenous creatures that use their spears to hunt or just to poke at things that scream and cry.  While grindylows resemble goblins, they are not humanoid creatures. Nonetheless, these aquatic monsters are just as wicked as the most sadistic of goblins, and take immense pleasure in others' misfortunes and the spread of mayhem. Thanks to this twisted desire, grindylows have a nasty reputation among both other intelligent water-dwelling creatures and most land-dwelling beings.  Grindylows eat whatever they can kill, giving them a rather wide selection of meals. High or low, no one is safe from the brutish assaults; tribes of merfolk have been overwhelmed by bands of grindylows, as have galleons full of experienced sailors. While obvious predators such as giant eels or sharks evoke great fear from grindylows, no enemies are more hated than the squid, be it common or giant. None are sure where this disdain stems from, but it is speculated that a squid is to an octopus for a grindylow what a dog is to a goblin dog for goblins. Incredibly fond of their similarly designed kin, grindylows believe octopuses to be the epitome of beauty, with squids being regarded as hideous freaks in comparison. There is no greater insult to a grindylow than being called a squid.  While grindylows can take class levels to gain power, certain grindylows are freakish throwbacks to a primal age- these grindylows never cease growing, and in time can become massive beasts of Huge size. Unlike the typical grindylow, these giants can attack with all six of their tentacles and constrict with great effect. Giant grindylows are fortunately quite rare.&lt;/p&gt;&lt;/h4&gt;&lt;/div&gt;</t>
  </si>
  <si>
    <t>Grippli</t>
  </si>
  <si>
    <t>(grippli)</t>
  </si>
  <si>
    <t>short sword +3 (1d4+1/19-20)</t>
  </si>
  <si>
    <t>dart +5 (1d3+1) or  net +5 (special)</t>
  </si>
  <si>
    <t>favored enemy (vermin +2)</t>
  </si>
  <si>
    <t>Str 12, Dex 17, Con 13, Int 12, Wis 12, Cha 8</t>
  </si>
  <si>
    <t>Self-Sufficient</t>
  </si>
  <si>
    <t>Acrobatics +4, Climb +13, Handle Animal +3, Heal +7, Perception +5, Stealth +11 (+15 in forests or marshes), Survival +7</t>
  </si>
  <si>
    <t>+4 Stealth in forests or marshes</t>
  </si>
  <si>
    <t>Common, Grippli</t>
  </si>
  <si>
    <t>swamp stride, track, wild empathy</t>
  </si>
  <si>
    <t xml:space="preserve"> warm forests or marshes</t>
  </si>
  <si>
    <t>solitary, gang (2-5), pack (6-11), or tribe (21-30 plus 1 cleric leader of 3rd level)</t>
  </si>
  <si>
    <t>NPC gear (leather armor, 4 darts, net, short sword, other treasure)</t>
  </si>
  <si>
    <t>Its slick skin a mottled pattern of bright colors, this agile, frog-like humanoid carries a bow and wears leather armor.</t>
  </si>
  <si>
    <t>Swamp Stride (Ex) A grippli can move through difficult terrain at its normal speed while within a swamp. Magically altered terrain affects a grippli normally.</t>
  </si>
  <si>
    <t>These small, intelligent, humanoid tree frogs live in primitive societies deep in the forests and marshes of the world. They hunt giant insects and eat fruits and flowers from their tree homes. They often barter with more advanced creatures for metal and gemstone ornaments.  Grippli hatchlings develop into adults in less than a year. Unless they meet a savage end from a forest threat, they can live 60 years, their skin graying and losing its luster as they age. A grippli stands just over 2 feet in height and weighs 30 pounds.  GRIPPLI CHARACTERS  Gripplis are def ined by their class levels-they do not possess racial Hit Dice. They have the following racial traits.  +2 Dexterity, +2 Wisdom, -2 Strength: Gripplis are nimble and alert, but spindly.  Small: Gripplis are Small sized.  Fast Speed: Gripplis have a base speed of 30 feet and a base climb speed of 20 feet.  Darkvision: Gripplis can see in the dark up to 60 feet.  Camouflage: +4 Stealth in marshes or forested areas.  Swamp Stride: See above.  Weapon Familiarity: Gripplis are proficient with nets.  Languages: Gripplis speak Common and Grippli. Gripplis with high Int scores can choose from the follo</t>
  </si>
  <si>
    <t>&lt;link rel="stylesheet"href="PF.css"&gt;&lt;div&gt;&lt;h2&gt;Grippli&lt;/h2&gt;&lt;h3&gt;&lt;i&gt;Its slick skin a mottled pattern of bright colors, this agile, frog-like humanoid carries a bow and wears leather armor.&lt;/i&gt;&lt;/h3&gt;&lt;br&gt;&lt;/div&gt;&lt;div class="heading"&gt;&lt;p class="alignleft"&gt;Grippli&lt;/p&gt;&lt;p class="alignright"&gt;CR 1/2&lt;/p&gt;&lt;div style="clear: both;"&gt;&lt;/div&gt;&lt;/div&gt;&lt;div&gt;&lt;h5&gt;&lt;b&gt;XP &lt;/b&gt;200&lt;/h5&gt;&lt;h5&gt;Grippli ranger 1&lt;/h5&gt;&lt;h5&gt;N Small humanoid (grippli)&lt;/h5&gt;&lt;h5&gt;&lt;b&gt;Init &lt;/b&gt;+3; &lt;b&gt;Senses &lt;/b&gt;darkvision 60 ft.; Perception +5&lt;/h5&gt;&lt;/div&gt;&lt;hr/&gt;&lt;div&gt;&lt;h5&gt;&lt;b&gt;DEFENSE&lt;/b&gt;&lt;/h5&gt;&lt;/div&gt;&lt;hr/&gt;&lt;div&gt;&lt;h5&gt;&lt;b&gt;AC &lt;/b&gt;16, touch 14, flat-footed 13 (+2 armor, +3 Dex, +1 size)&lt;/h5&gt;&lt;h5&gt;&lt;b&gt;hp &lt;/b&gt;12 (1d10+2)&lt;/h5&gt;&lt;h5&gt;&lt;b&gt;Fort &lt;/b&gt;+3, &lt;b&gt;Ref &lt;/b&gt;+5, &lt;b&gt;Will &lt;/b&gt;+1&lt;/h5&gt;&lt;/div&gt;&lt;hr/&gt;&lt;div&gt;&lt;h5&gt;&lt;b&gt;OFFENSE&lt;/b&gt;&lt;/h5&gt;&lt;/div&gt;&lt;hr/&gt;&lt;div&gt;&lt;h5&gt;&lt;b&gt;Spd &lt;/b&gt;30 ft., climb 20 ft.&lt;/h5&gt;&lt;h5&gt;&lt;b&gt;Melee &lt;/b&gt;short sword +3 (1d4+1/19-20)&lt;/h5&gt;&lt;h5&gt;&lt;b&gt;Ranged &lt;/b&gt;dart +5 (1d3+1) or &lt;/br&gt; net +5 (special)&lt;/h5&gt;&lt;h5&gt;&lt;b&gt;Space &lt;/b&gt;5 ft.; &lt;b&gt;Reach &lt;/b&gt;5 ft.&lt;/h5&gt;&lt;h5&gt;&lt;b&gt;Special Attacks &lt;/b&gt;favored enemy (vermin +2)&lt;/h5&gt;&lt;/div&gt;&lt;hr/&gt;&lt;div&gt;&lt;h5&gt;&lt;b&gt;STATISTICS&lt;/b&gt;&lt;/h5&gt;&lt;/div&gt;&lt;hr/&gt;&lt;div&gt;&lt;h5&gt;&lt;b&gt;Str &lt;/b&gt;12, &lt;b&gt;Dex &lt;/b&gt;17, &lt;b&gt;Con &lt;/b&gt;13, &lt;b&gt;Int &lt;/b&gt; 12, &lt;b&gt;Wis &lt;/b&gt;12, &lt;b&gt;Cha &lt;/b&gt;8&lt;/h5&gt;&lt;h5&gt;&lt;b&gt;Base Atk &lt;/b&gt;+1; &lt;b&gt;CMB &lt;/b&gt;+1; &lt;b&gt;CMD &lt;/b&gt;14&lt;/h5&gt;&lt;h5&gt;&lt;b&gt;Feats &lt;/b&gt;Self-Sufficient&lt;/h5&gt;&lt;h5&gt;&lt;b&gt;Skills &lt;/b&gt;Acrobatics +4, Climb +13, Handle Animal +3, Heal +7, Perception +5, Stealth +11 (+15 in forests or marshes), Survival +7; &lt;b&gt;Racial Modifiers &lt;/b&gt;+4 Stealth in forests or marshes&lt;/h5&gt;&lt;h5&gt;&lt;b&gt;Languages &lt;/b&gt;Common, Grippli&lt;/h5&gt;&lt;h5&gt;&lt;b&gt;SQ &lt;/b&gt;swamp stride, track, wild empathy&lt;/h5&gt;&lt;/div&gt;&lt;hr/&gt;&lt;div&gt;&lt;h5&gt;&lt;b&gt;ECOLOGY&lt;/b&gt;&lt;/h5&gt;&lt;/div&gt;&lt;hr/&gt;&lt;div&gt;&lt;h5&gt;&lt;b&gt;Environment &lt;/b&gt; warm forests or marshes&lt;/h5&gt;&lt;h5&gt;&lt;b&gt;Organization &lt;/b&gt;solitary, gang (2-5), pack (6-11), or tribe (21-30 plus 1 cleric leader of 3rd level)&lt;/h5&gt;&lt;h5&gt;&lt;b&gt;Treasure &lt;/b&gt;NPC gear (leather armor, 4 darts, net, short sword, other treasure)&lt;/h5&gt;&lt;/div&gt;&lt;hr/&gt;&lt;div&gt;&lt;h5&gt;&lt;b&gt;SPECIAL ABILITIES&lt;/b&gt;&lt;/h5&gt;&lt;/div&gt;&lt;hr/&gt;&lt;div&gt;&lt;/h5&gt;&lt;h5&gt;&lt;b&gt;Swamp Stride&lt;/b&gt; (Ex)&lt;/b&gt; A grippli can move through difficult terrain at its normal speed while within a swamp. Magically altered terrain affects a grippli normally.&lt;/h5&gt;&lt;/div&gt;&lt;br&gt;&lt;div&gt;&lt;h4&gt;&lt;p&gt;&lt;p&gt;These small, intelligent, humanoid tree frogs live in primitive societies deep in the forests and marshes of the world. They hunt giant insects and eat fruits and flowers from their tree homes. They often barter with more advanced creatures for metal and gemstone ornaments.  Grippli hatchlings develop into adults in less than a year. Unless they meet a savage end from a forest threat, they can live 60 years, their skin graying and losing its luster as they age. A grippli stands just over 2 feet in height and weighs 30 pounds.  &lt;br&gt;&lt;b&gt;GRIPPLI CHARACTERS &lt;/b&gt;&lt;br&gt; Gripplis are def ined by their class levels-they do not possess racial Hit Dice. They have the following racial traits.  &lt;br&gt;&lt;b&gt;+2 Dexterity, +2 Wisdom, -2 Strength:&lt;/b&gt; Gripplis are nimble and alert, but spindly.  &lt;br&gt;&lt;b&gt;Small:&lt;/b&gt; Gripplis are Small  sized.  &lt;br&gt;&lt;b&gt;Fast Speed:&lt;/b&gt; Gripplis have a base speed of 30 feet and a base climb speed of 20 feet.  &lt;br&gt;&lt;b&gt;Darkvision:&lt;/b&gt; Gripplis can see in the dark up to 60 feet.  &lt;br&gt;&lt;b&gt;Camouflage:&lt;/b&gt; +4 Stealth in marshes or forested areas.  &lt;br&gt;&lt;b&gt;Swamp Stride:&lt;/b&gt; See above.  &lt;br&gt;&lt;b&gt;Weapon Familiarity:&lt;/b&gt; Gripplis are proficient with nets.  &lt;br&gt;&lt;b&gt;Languages:&lt;/b&gt; Gripplis speak Common and Grippli. Gripplis with high Int scores can choose from the follo&lt;/p&gt;&lt;/h4&gt;&lt;/div&gt;</t>
  </si>
  <si>
    <t>Gryph</t>
  </si>
  <si>
    <t>13, touch 13, flat-footed 11</t>
  </si>
  <si>
    <t>(+2 Dex, +1 size)</t>
  </si>
  <si>
    <t>bite +5 (1d6/x3), claw +5 (grab)</t>
  </si>
  <si>
    <t>implant eggs</t>
  </si>
  <si>
    <t>Str 11, Dex 15, Con 14, Int 2, Wis 12, Cha 7</t>
  </si>
  <si>
    <t>+1 (+5 start grapple, +9 maintain grapple)</t>
  </si>
  <si>
    <t>Fly +8, Perception +5, Stealth +10</t>
  </si>
  <si>
    <t>solitary, flock (2-8), or throng (9-20)</t>
  </si>
  <si>
    <t>This hawk-sized avian looks much like a six-legged stork. Its feathers are unkempt and greasy, and its beak is razor-sharp.</t>
  </si>
  <si>
    <t>Grab (Ex) A gryph can use its grab attack on a creature of up to Medium size. It has a +4 racial bonus on grapple checks to maintain a grapple (in addition to the +4 from the grab ability).  Implant Eggs (Ex) Once per day, a gryph can implant eggs into a helpless target or a target it is grappling. As a fullround action, the gryph extends an ovipositor from its abdomen and penetrates the victim's flesh by making a successful sting attack (+5 melee). On a hit, the ovipositor deals 1 point of damage and implants 1d4 eggs in the victim. The eggs draw nutrients from the target's flesh, and give the target the sickened condition. The eggs grow swiftly, hatching in a mere 1d4 minutes into ravenous gryph chicks that immediately burrow out of the victim's body.  This deals 2 points of Constitution damage per gryph chick, after which the hatchlings immediately take wing and fly away (if needed, use game statistics for a bat familiar to represent a hatchling). Removing implanted eggs requires a DC 20 Heal check (a full-round action); each attempt deals 1 hit point of damage. Although immunity to disease offers no special protection against gryph egg implantation, remove disease, heal, or similar effects automatically destroy any implanted gryph eggs.</t>
  </si>
  <si>
    <t>Gryphs are bird-like creatures usually found underground, but they also favor dark and tangled forests. Gryphs normally survive on carrion and small animals, but take on larger game when driven by hunger or if they feel threatened.  Most disturbing is their means of reproduction. Gryphs are hermaphroditic and mate frequently, such that their egg pouches are rarely empty. When they encounter a suitable host-a warm-blooded creature of size Small or larger, ideally alone-the gryphs swoop down, latch on to the target, and implant their eggs directly into its flesh.  As long as the target is conscious, the flock continues its assault, though if the target flees the area, the gryphs return to their nest. The eggs quicken swiftly once implanted, and gryph chicks hatch forth mere minutes later in a bloody birth that is often fatal to the host.  Gryphs have a strange affinity for vermin, often lairing in close proximity to one or more insect swarms or vermin of Medium size or smaller. The insects avoid the gryphs instinctively, feeding off the remains of the flock's meals and on creatures too small for the gryphs to bother with.  Most gryphs have six legs, but some have four or even eight. Individual flocks are always made up of gryphs with the same number of limbs. A gryph is 3 feet tall and weighs 45 pounds.</t>
  </si>
  <si>
    <t>&lt;link rel="stylesheet"href="PF.css"&gt;&lt;div&gt;&lt;h2&gt;Gryph&lt;/h2&gt;&lt;h3&gt;&lt;i&gt;This hawk-sized avian looks much like a six-legged stork. Its feathers are unkempt and greasy, and its beak is razor-sharp.&lt;/i&gt;&lt;/h3&gt;&lt;br&gt;&lt;/br&gt;&lt;/div&gt;&lt;div class="heading"&gt;&lt;p class="alignleft"&gt;Gryph&lt;/p&gt;&lt;p class="alignright"&gt;CR 1&lt;/p&gt;&lt;div style="clear: both;"&gt;&lt;/div&gt;&lt;/div&gt;&lt;div&gt;&lt;h5&gt;&lt;b&gt;XP &lt;/b&gt;400&lt;/h5&gt;&lt;h5&gt;NE Small magical beast &lt;/h5&gt;&lt;h5&gt;&lt;b&gt;Init &lt;/b&gt;+2; &lt;b&gt;Senses &lt;/b&gt;darkvision 60 ft., low-light vision; Perception +5&lt;/h5&gt;&lt;/div&gt;&lt;hr/&gt;&lt;div&gt;&lt;h5&gt;&lt;b&gt;DEFENSE&lt;/b&gt;&lt;/h5&gt;&lt;/div&gt;&lt;hr/&gt;&lt;div&gt;&lt;h5&gt;&lt;b&gt;AC &lt;/b&gt;13, touch 13, flat-footed 11 (+2 Dex, +1 size)&lt;/h5&gt;&lt;h5&gt;&lt;b&gt;hp &lt;/b&gt;15 (2d10+4)&lt;/h5&gt;&lt;h5&gt;&lt;b&gt;Fort &lt;/b&gt;+5, &lt;b&gt;Ref &lt;/b&gt;+5, &lt;b&gt;Will &lt;/b&gt;+1&lt;/h5&gt;&lt;/div&gt;&lt;hr/&gt;&lt;div&gt;&lt;h5&gt;&lt;b&gt;OFFENSE&lt;/b&gt;&lt;/h5&gt;&lt;/div&gt;&lt;hr/&gt;&lt;div&gt;&lt;h5&gt;&lt;b&gt;Spd &lt;/b&gt;30 ft., fly 50 ft. (good)&lt;/h5&gt;&lt;h5&gt;&lt;b&gt;Melee &lt;/b&gt;bite +5 (1d6/x3), claw +5 (grab)&lt;/h5&gt;&lt;h5&gt;&lt;b&gt;Space &lt;/b&gt;5 ft.; &lt;b&gt;Reach &lt;/b&gt;5 ft.&lt;/h5&gt;&lt;h5&gt;&lt;b&gt;Special Attacks &lt;/b&gt;implant eggs&lt;/h5&gt;&lt;/div&gt;&lt;hr/&gt;&lt;div&gt;&lt;h5&gt;&lt;b&gt;STATISTICS&lt;/b&gt;&lt;/h5&gt;&lt;/div&gt;&lt;hr/&gt;&lt;div&gt;&lt;h5&gt;&lt;b&gt;Str &lt;/b&gt;11, &lt;b&gt;Dex &lt;/b&gt;15, &lt;b&gt;Con &lt;/b&gt;14, &lt;b&gt;Int &lt;/b&gt; 2, &lt;b&gt;Wis &lt;/b&gt;12, &lt;b&gt;Cha &lt;/b&gt;7&lt;/h5&gt;&lt;h5&gt;&lt;b&gt;Base Atk &lt;/b&gt;+2; &lt;b&gt;CMB &lt;/b&gt;+1 (+5 start grapple, +9 maintain grapple); &lt;b&gt;CMD &lt;/b&gt;13 (21 vs. trip)&lt;/h5&gt;&lt;h5&gt;&lt;b&gt;Feats &lt;/b&gt;Weapon Finesse&lt;/h5&gt;&lt;h5&gt;&lt;b&gt;Skills &lt;/b&gt;Fly +8, Perception +5, Stealth +10&lt;/h5&gt;&lt;/div&gt;&lt;hr/&gt;&lt;div&gt;&lt;h5&gt;&lt;b&gt;ECOLOGY&lt;/b&gt;&lt;/h5&gt;&lt;/div&gt;&lt;hr/&gt;&lt;div&gt;&lt;h5&gt;&lt;b&gt;Environment &lt;/b&gt; temperate forests or underground&lt;/h5&gt;&lt;h5&gt;&lt;b&gt;Organization &lt;/b&gt;solitary, flock (2-8), or throng (9-20)&lt;/h5&gt;&lt;h5&gt;&lt;b&gt;Treasure &lt;/b&gt;incidental&lt;/h5&gt;&lt;/div&gt;&lt;hr/&gt;&lt;div&gt;&lt;h5&gt;&lt;b&gt;SPECIAL ABILITIES&lt;/b&gt;&lt;/h5&gt;&lt;/div&gt;&lt;hr/&gt;&lt;div&gt;&lt;h5&gt;&lt;b&gt;Grab (Ex)&lt;/b&gt; A gryph can use its grab attack on a creature of up to Medium size. It has a +4 racial bonus on grapple checks to maintain a grapple (in addition to the +4 from the grab ability).  &lt;/h5&gt;&lt;h5&gt;&lt;b&gt;Implant Eggs (Ex)&lt;/b&gt; Once per day, a gryph can implant eggs into a helpless target or a target it is grappling. As a fullround action, the gryph extends an ovipositor from its abdomen and penetrates the victim's flesh by making a successful sting attack (+5 melee). On a hit, the ovipositor deals 1 point of damage and implants 1d4 eggs in the victim. The eggs draw nutrients from the target's flesh, and give the target the sickened condition. The eggs grow swiftly, hatching in a mere 1d4 minutes into ravenous gryph chicks that immediately burrow out of the victim's body.  This deals 2 points of Constitution damage per gryph chick, after which the hatchlings immediately take wing and fly away (if needed, use game statistics for a bat familiar to represent a hatchling). Removing implanted eggs requires a DC 20 Heal check (a full-round action); each attempt deals 1 hit point of damage. Although immunity to disease offers no special protection against gryph egg implantation, remove disease, heal, or similar effects automatically destroy any implanted gryph eggs.&lt;/h5&gt;&lt;/div&gt;&lt;br&gt;&lt;/br&gt;&lt;div&gt;&lt;h4&gt;&lt;p&gt;&lt;p&gt;Gryphs are bird-like creatures usually found underground, but they also favor dark and tangled forests. Gryphs normally survive on carrion and small animals, but take on larger game when driven by hunger or if they feel threatened.&lt;/p&gt;&lt;p&gt;Most disturbing is their means of reproduction. Gryphs are hermaphroditic and mate frequently, such that their egg pouches are rarely empty. When they encounter a suitable host-a warm-blooded creature of size Small or larger, ideally alone-the gryphs swoop down, latch on to the target, and implant their eggs directly into its flesh.&lt;/p&gt;&lt;p&gt;As long as the target is conscious, the flock continues its assault, though if the target flees the area, the gryphs return to their nest. The eggs quicken swiftly once implanted, and gryph chicks hatch forth mere minutes later in a bloody birth that is often fatal to the host.&lt;/p&gt;&lt;p&gt;Gryphs have a strange affinity for vermin, often lairing in close proximity to one or more insect swarms or vermin of Medium size or smaller. The insects avoid the gryphs instinctively, feeding off the remains of the flock's meals and on creatures too small for the gryphs to bother with.&lt;/p&gt;&lt;p&gt;Most gryphs have six legs, but some have four or even eight. Individual flocks are always made up of gryphs with the same number of limbs. A gryph is 3 feet tall and weighs 45 pounds.&lt;/p&gt;&lt;/h4&gt;&lt;/div&gt;</t>
  </si>
  <si>
    <t>Gug</t>
  </si>
  <si>
    <t>darkvision 60 ft.; Perception +27</t>
  </si>
  <si>
    <t>24, touch 10, flat-footed 23</t>
  </si>
  <si>
    <t>(+1 Dex, +14 natural, -1 size)</t>
  </si>
  <si>
    <t>(15d8+60)</t>
  </si>
  <si>
    <t>Fort +9, Ref +6, Will +12</t>
  </si>
  <si>
    <t>bite +17 (1d8+7), 4 claws +17 (1d6+7)</t>
  </si>
  <si>
    <t>rend (2 claws, 1d6+10)</t>
  </si>
  <si>
    <t>Str 25, Dex 12, Con 18, Int 11, Wis 16, Cha 11</t>
  </si>
  <si>
    <t>Awesome Blow, Blind-Fight, Combat Reflexes, Greater Bull Rush, Improved Bull Rush, Lunge, Power Attack, Skill Focus (Perception)</t>
  </si>
  <si>
    <t>Climb +15, Escape Artist +13, Knowledge (dungeoneering) +10, Perception +27, Stealth +15, Survival +21</t>
  </si>
  <si>
    <t>solitary, pair, or camp (3-10)</t>
  </si>
  <si>
    <t>This towering menace has a horrible, vertically aligned mouth and arms that split at the elbows into twin clawed hands.</t>
  </si>
  <si>
    <t>Gugs are inhuman monstrosities that dwell in the deep places of the world. Whether they were banished to the dark lands by ancient gods or the light-loving races they terrorized, or perhaps were brought to the deep realms by dark powers from some even more inhuman nightmare realm, is unknown, but gugs are loathed by other races for their carnal rites of slaughter.  Gugs are 16 feet tall and weigh nearly 2,000 pounds, but they move with an eerie, unnatural gait as though their limbs contained far too many joints. They can contort and distend their limbs for greater reach or to wriggle easily through impossibly small passages. Gugs may cling for long hours to cave walls or just within dark side-caverns, lying in wait for prey to stumble too close. Their senses are keen, however, and their joy in the bloody hunt is considerable and gugs who catch the scent of blood may stalk their prey for long days, even venturing at times beyond their caves to dare the bright lands of the surface in search of tasty meat to drag back for their horrific sacrifices.  Gugs are savage fighters when driven by a strong leader, but on their own may flee if brought to fewer than half their hit points, carrying off fresh meat for later feasting if they are able. They can subsist on fungi, slimes, and molds as well as carrion and even undead flesh-particularly that of ghouls.  Some bloodthirsty gugs gain awful powers as gifts from their alien patrons. These monsters are known as savants.  They have a Charisma of 18 and can use invisibility, spike stones, transmute rock to mud, and unholy blight once per day each as spell-like abilities (CL 10th, concentration +14). Some become actual clerics or oracles of their mad gods-strange powers of darkness, insanity, and blood.  Gug savants add +1 to their CR.</t>
  </si>
  <si>
    <t>&lt;link rel="stylesheet"href="PF.css"&gt;&lt;div&gt;&lt;h2&gt;Gug&lt;/h2&gt;&lt;h3&gt;&lt;i&gt;This towering menace has a horrible, vertically aligned mouth and arms that split at the elbows into twin clawed hands.&lt;/i&gt;&lt;/h3&gt;&lt;br&gt;&lt;/br&gt;&lt;/div&gt;&lt;div class="heading"&gt;&lt;p class="alignleft"&gt;Gug&lt;/p&gt;&lt;p class="alignright"&gt;CR 10&lt;/p&gt;&lt;div style="clear: both;"&gt;&lt;/div&gt;&lt;/div&gt;&lt;div&gt;&lt;h5&gt;&lt;b&gt;XP &lt;/b&gt;9,600&lt;/h5&gt;&lt;h5&gt;CE Large aberration &lt;/h5&gt;&lt;h5&gt;&lt;b&gt;Init &lt;/b&gt;+1; &lt;b&gt;Senses &lt;/b&gt;darkvision 60 ft.; Perception +27&lt;/h5&gt;&lt;/div&gt;&lt;hr/&gt;&lt;div&gt;&lt;h5&gt;&lt;b&gt;DEFENSE&lt;/b&gt;&lt;/h5&gt;&lt;/div&gt;&lt;hr/&gt;&lt;div&gt;&lt;h5&gt;&lt;b&gt;AC &lt;/b&gt;24, touch 10, flat-footed 23 (+1 Dex, +14 natural, -1 size)&lt;/h5&gt;&lt;h5&gt;&lt;b&gt;hp &lt;/b&gt;127 (15d8+60)&lt;/h5&gt;&lt;h5&gt;&lt;b&gt;Fort &lt;/b&gt;+9, &lt;b&gt;Ref &lt;/b&gt;+6, &lt;b&gt;Will &lt;/b&gt;+12&lt;/h5&gt;&lt;h5&gt;&lt;b&gt;Immune &lt;/b&gt;disease, poison&lt;/h5&gt;&lt;/div&gt;&lt;hr/&gt;&lt;div&gt;&lt;h5&gt;&lt;b&gt;OFFENSE&lt;/b&gt;&lt;/h5&gt;&lt;/div&gt;&lt;hr/&gt;&lt;div&gt;&lt;h5&gt;&lt;b&gt;Spd &lt;/b&gt;40 ft., climb 20 ft.&lt;/h5&gt;&lt;h5&gt;&lt;b&gt;Melee &lt;/b&gt;bite +17 (1d8+7), 4 claws +17 (1d6+7)&lt;/h5&gt;&lt;h5&gt;&lt;b&gt;Space &lt;/b&gt;10 ft.; &lt;b&gt;Reach &lt;/b&gt;15 ft.&lt;/h5&gt;&lt;h5&gt;&lt;b&gt;Special Attacks &lt;/b&gt;rend (2 claws, 1d6+10)&lt;/h5&gt;&lt;/div&gt;&lt;hr/&gt;&lt;div&gt;&lt;h5&gt;&lt;b&gt;STATISTICS&lt;/b&gt;&lt;/h5&gt;&lt;/div&gt;&lt;hr/&gt;&lt;div&gt;&lt;h5&gt;&lt;b&gt;Str &lt;/b&gt;25, &lt;b&gt;Dex &lt;/b&gt;12, &lt;b&gt;Con &lt;/b&gt;18, &lt;b&gt;Int &lt;/b&gt; 11, &lt;b&gt;Wis &lt;/b&gt;16, &lt;b&gt;Cha &lt;/b&gt;11&lt;/h5&gt;&lt;h5&gt;&lt;b&gt;Base Atk &lt;/b&gt;+11; &lt;b&gt;CMB &lt;/b&gt;+19; &lt;b&gt;CMD &lt;/b&gt;30&lt;/h5&gt;&lt;h5&gt;&lt;b&gt;Feats &lt;/b&gt;Awesome Blow, Blind-Fight, Combat Reflexes, Greater Bull Rush, Improved Bull Rush, Lunge, Power Attack, Skill Focus (Perception)&lt;/h5&gt;&lt;h5&gt;&lt;b&gt;Skills &lt;/b&gt;Climb +15, Escape Artist +13, Knowledge (dungeoneering) +10, Perception +27, Stealth +15, Survival +21; &lt;b&gt;Racial Modifiers &lt;/b&gt;+4 Escape Artist&lt;/h5&gt;&lt;h5&gt;&lt;b&gt;Languages &lt;/b&gt;Undercommon&lt;/h5&gt;&lt;h5&gt;&lt;b&gt;SQ &lt;/b&gt;compression&lt;/h5&gt;&lt;/div&gt;&lt;hr/&gt;&lt;div&gt;&lt;h5&gt;&lt;b&gt;ECOLOGY&lt;/b&gt;&lt;/h5&gt;&lt;/div&gt;&lt;hr/&gt;&lt;div&gt;&lt;h5&gt;&lt;b&gt;Environment &lt;/b&gt; any underground&lt;/h5&gt;&lt;h5&gt;&lt;b&gt;Organization &lt;/b&gt;solitary, pair, or camp (3-10)&lt;/h5&gt;&lt;h5&gt;&lt;b&gt;Treasure &lt;/b&gt;standard&lt;/h5&gt;&lt;/div&gt;&lt;br&gt;&lt;/br&gt;&lt;div&gt;&lt;h4&gt;&lt;p&gt;&lt;p&gt;Gugs are inhuman monstrosities that dwell in the deep places of the world. Whether they were banished to the dark lands by ancient gods or the light-loving races they terrorized, or perhaps were brought to the deep realms by dark powers from some even more inhuman nightmare realm, is unknown, but gugs are loathed by other races for their carnal rites of slaughter.&lt;/p&gt;&lt;p&gt;Gugs are 16 feet tall and weigh nearly 2,000 pounds, but they move with an eerie, unnatural gait as though their limbs contained far too many joints. They can contort and distend their limbs for greater reach or to wriggle easily through impossibly small passages. Gugs may cling for long hours to cave walls or just within dark side-caverns, lying in wait for prey to stumble too close. Their senses are keen, however, and their joy in the bloody hunt is considerable and gugs who catch the scent of blood may stalk their prey for long days, even venturing at times beyond their caves to dare the bright lands of the surface in search of tasty meat to drag back for their horrific sacrifices.&lt;/p&gt;&lt;p&gt;Gugs are savage fighters when driven by a strong leader, but on their own may flee if brought to fewer than half their hit points, carrying off fresh meat for later feasting if they are able. They can subsist on fungi, slimes, and molds as well as carrion and even undead flesh-particularly that of ghouls.&lt;/p&gt;&lt;p&gt;Some bloodthirsty gugs gain awful powers as gifts from their alien patrons. These monsters are known as savants.&lt;/p&gt;&lt;p&gt;They have a Charisma of 18 and can use &lt;i&gt;invisibility&lt;/i&gt;, &lt;i&gt;spike stones&lt;/i&gt;, &lt;i&gt;transmute rock to mud&lt;/i&gt;, and &lt;i&gt;unholy blight&lt;/i&gt; once per day each as spell-like abilities (CL 10th, concentration +14). Some become actual clerics or oracles of their mad gods-strange powers of darkness, insanity, and blood.&lt;/p&gt;&lt;p&gt;Gug savants add +1 to their CR.&lt;/p&gt;&lt;/h4&gt;&lt;/div&gt;</t>
  </si>
  <si>
    <t>Hangman Tree</t>
  </si>
  <si>
    <t>blindsight 60 ft.; Perception +11</t>
  </si>
  <si>
    <t>20, touch 7, flat-footed 20</t>
  </si>
  <si>
    <t>(-1 Dex, +13 natural, -2 size)</t>
  </si>
  <si>
    <t>Fort +12, Ref +3, Will +5</t>
  </si>
  <si>
    <t>vulnerable to electricity</t>
  </si>
  <si>
    <t>3 vines +11 (1d6+7 plus grab and pull)</t>
  </si>
  <si>
    <t>constrict (1d6+7), hallucinatory spores, pull (vine, 5 feet), strangle, swallow whole (2d6+7 bludgeoning damage, AC 16, 8 hp), vines</t>
  </si>
  <si>
    <t>Str 25, Dex 8, Con 23, Int 7, Wis 12, Cha 10</t>
  </si>
  <si>
    <t>Improved Initiative, Iron Will, Lightning Reflexes, Skill Focus (Perception)</t>
  </si>
  <si>
    <t>Perception +11, Stealth -2</t>
  </si>
  <si>
    <t>This sinister tree looms above a field strewn with bones. Numerous leafy vines, their tips looped into nooses, hang from its branches.</t>
  </si>
  <si>
    <t>Hallucinatory Spores (Ex) Once per day as a standard action, a hangman tree can release a cloud of spores in a 50-foot-radius spread. Creatures in the area must make a DC 20 Will save or believe the hangman tree to be a perfectly ordinary tree- or at worst, a treant or some other friendly tree-like creature. An affected creature becomes passive for 2d6 minutes and refuses to attack the hangman tree during this time. An affected creature can attempt a new Will save each round that the tree attacks an ally-if a hallucinating creature is attacked by the tree, it gains a +4 bonus on its Will save to see through the hallucination. This is a mind-affecting compulsion effect. The save DC is Constitution-based.  Vines (Ex) A hangman tree's vines are primary attacks that deal bludgeoning damage. When a hangman tree grapples a foe with its vines, the tree does not gain the grappled condition. A hangman tree that uses swallow whole transfers a pinned creature from a vine to inside its trunk.</t>
  </si>
  <si>
    <t>The hangman tree prefers to lie in wait near remote forest tracks and game trails, waiting for victims to wander by. These carnivorous plants are incredibly patient, and can wait for months in a single location for food to approach. When prey does draw near, the tree's vines lash like striking snakes. The tree often uses its pull ability to hoist grappled foes 10 to 15 feet in the air so that they are out of reach of allies while they slowly strangle. The tree generally only swallows one foe whole at a time, letting its other captured victims dangle and ripen until it is ready to feed on them.  A hangman tree is 30 feet tall and weighs 12,000 pounds.</t>
  </si>
  <si>
    <t>&lt;link rel="stylesheet"href="PF.css"&gt;&lt;div&gt;&lt;h2&gt;Hangman Tree&lt;/h2&gt;&lt;h3&gt;&lt;i&gt;This sinister tree looms above a field strewn with bones. Numerous leafy vines, their tips looped into nooses, hang from its branches.&lt;/i&gt;&lt;/h3&gt;&lt;br&gt;&lt;/div&gt;&lt;div class="heading"&gt;&lt;p class="alignleft"&gt;Hangman Tree&lt;/p&gt;&lt;p class="alignright"&gt;CR 7&lt;/p&gt;&lt;div style="clear: both;"&gt;&lt;/div&gt;&lt;/div&gt;&lt;div&gt;&lt;h5&gt;&lt;b&gt;XP &lt;/b&gt;3,200&lt;/h5&gt;&lt;h5&gt;NE Huge plant &lt;/h5&gt;&lt;h5&gt;&lt;b&gt;Init &lt;/b&gt;+3; &lt;b&gt;Senses &lt;/b&gt;blindsight 60 ft.; Perception +11&lt;/h5&gt;&lt;/div&gt;&lt;hr/&gt;&lt;div&gt;&lt;h5&gt;&lt;b&gt;DEFENSE&lt;/b&gt;&lt;/h5&gt;&lt;/div&gt;&lt;hr/&gt;&lt;div&gt;&lt;h5&gt;&lt;b&gt;AC &lt;/b&gt;20, touch 7, flat-footed 20 (-1 Dex, +13 natural, -2 size)&lt;/h5&gt;&lt;h5&gt;&lt;b&gt;hp &lt;/b&gt;84 (8d8+48)&lt;/h5&gt;&lt;h5&gt;&lt;b&gt;Fort &lt;/b&gt;+12, &lt;b&gt;Ref &lt;/b&gt;+3, &lt;b&gt;Will &lt;/b&gt;+5&lt;/h5&gt;&lt;h5&gt;&lt;b&gt;Immune &lt;/b&gt;plant traits; &lt;b&gt;SR &lt;/b&gt;18&lt;/h5&gt;&lt;h5&gt;&lt;b&gt;Weaknesses &lt;/b&gt;vulnerable to electricity&lt;/h5&gt;&lt;/div&gt;&lt;hr/&gt;&lt;div&gt;&lt;h5&gt;&lt;b&gt;OFFENSE&lt;/b&gt;&lt;/h5&gt;&lt;/div&gt;&lt;hr/&gt;&lt;div&gt;&lt;h5&gt;&lt;b&gt;Spd &lt;/b&gt;10 ft.&lt;/h5&gt;&lt;h5&gt;&lt;b&gt;Melee &lt;/b&gt;3 vines +11 (1d6+7 plus grab and pull)&lt;/h5&gt;&lt;h5&gt;&lt;b&gt;Space &lt;/b&gt;15 ft.; &lt;b&gt;Reach &lt;/b&gt;15 ft.&lt;/h5&gt;&lt;h5&gt;&lt;b&gt;Special Attacks &lt;/b&gt;constrict (1d6+7), hallucinatory spores, pull (vine, 5 feet), strangle, swallow whole (2d6+7 bludgeoning damage, AC 16, 8 hp), vines&lt;/h5&gt;&lt;/div&gt;&lt;hr/&gt;&lt;div&gt;&lt;h5&gt;&lt;b&gt;STATISTICS&lt;/b&gt;&lt;/h5&gt;&lt;/div&gt;&lt;hr/&gt;&lt;div&gt;&lt;h5&gt;&lt;b&gt;Str &lt;/b&gt;25, &lt;b&gt;Dex &lt;/b&gt;8, &lt;b&gt;Con &lt;/b&gt;23, &lt;b&gt;Int &lt;/b&gt; 7, &lt;b&gt;Wis &lt;/b&gt;12, &lt;b&gt;Cha &lt;/b&gt;10&lt;/h5&gt;&lt;h5&gt;&lt;b&gt;Base Atk &lt;/b&gt;+6; &lt;b&gt;CMB &lt;/b&gt;+15 (+19 grapple); &lt;b&gt;CMD &lt;/b&gt;24&lt;/h5&gt;&lt;h5&gt;&lt;b&gt;Feats &lt;/b&gt;Improved Initiative, Iron Will, Lightning Reflexes, Skill Focus (Perception)&lt;/h5&gt;&lt;h5&gt;&lt;b&gt;Skills &lt;/b&gt;Perception +11, Stealth -2&lt;/h5&gt;&lt;h5&gt;&lt;b&gt;Languages &lt;/b&gt;Sylvan&lt;/h5&gt;&lt;/div&gt;&lt;hr/&gt;&lt;div&gt;&lt;h5&gt;&lt;b&gt;ECOLOGY&lt;/b&gt;&lt;/h5&gt;&lt;/div&gt;&lt;hr/&gt;&lt;div&gt;&lt;h5&gt;&lt;b&gt;Environment &lt;/b&gt; temperate forests&lt;/h5&gt;&lt;h5&gt;&lt;b&gt;Organization &lt;/b&gt;solitary or pair&lt;/h5&gt;&lt;h5&gt;&lt;b&gt;Treasure &lt;/b&gt;standard&lt;/h5&gt;&lt;/div&gt;&lt;hr/&gt;&lt;div&gt;&lt;h5&gt;&lt;b&gt;SPECIAL ABILITIES&lt;/b&gt;&lt;/h5&gt;&lt;/div&gt;&lt;hr/&gt;&lt;div&gt;&lt;/h5&gt;&lt;h5&gt;&lt;b&gt;Hallucinatory Spores (Ex)&lt;/b&gt; Once per day as a standard action, a hangman tree can release a cloud of spores in a 50-foot-radius spread. Creatures in the area must make a DC 20 Will save or believe the hangman tree to be a perfectly ordinary tree- or at worst, a treant or some other friendly tree-like creature. An affected creature becomes passive for 2d6 minutes and refuses to attack the hangman tree during this time. An affected creature can attempt a new Will save each round that the tree attacks an ally-if a hallucinating creature is attacked by the tree, it gains a +4 bonus on its Will save to see through the hallucination. This is a mind-affecting compulsion effect. The save DC is Constitution-based.  &lt;/h5&gt;&lt;h5&gt;&lt;b&gt;Vines (Ex)&lt;/b&gt; A hangman tree's vines are primary attacks that deal bludgeoning damage. When a hangman tree grapples a foe with its vines, the tree does not gain the grappled condition. A hangman tree that uses swallow whole transfers a pinned creature from a vine to inside its trunk.&lt;/h5&gt;&lt;/div&gt;&lt;br&gt;&lt;div&gt;&lt;h4&gt;&lt;p&gt;&lt;p&gt;The hangman tree prefers to lie in wait near remote forest tracks and game trails, waiting for victims to wander by. These carnivorous plants are incredibly patient, and can wait for months in a single location for food to approach. When prey does draw near, the tree's vines lash like striking snakes. The tree often uses its pull ability to hoist grappled foes 10 to 15 feet in the air so that they are out of reach of allies while they slowly strangle. The tree generally only swallows one foe whole at a time, letting its other captured victims dangle and ripen until it is ready to feed on them.  A hangman tree is 30 feet tall and weighs 12,000 pounds.&lt;/p&gt;&lt;/h4&gt;&lt;/div&gt;</t>
  </si>
  <si>
    <t>Hellcat</t>
  </si>
  <si>
    <t>darkvision 60 ft., scent; Perception +18</t>
  </si>
  <si>
    <t>21, touch 15, flat-footed 15</t>
  </si>
  <si>
    <t>(+5 Dex, +1 dodge, +6 natural, -1 size)</t>
  </si>
  <si>
    <t>Fort +10, Ref +13, Will +5</t>
  </si>
  <si>
    <t>invisible in light</t>
  </si>
  <si>
    <t>bite +13 (1d8+5), 2 claws +13 (1d6+5/19-20 plus grab)</t>
  </si>
  <si>
    <t>pounce, rake (2 claws +13, 1d6+5/19-20)</t>
  </si>
  <si>
    <t>Str 21, Dex 21, Con 19, Int 10, Wis 14, Cha 10</t>
  </si>
  <si>
    <t>Combat Reflexes, Dodge, Improved Initiative, Lightning Reflexes, Mobility</t>
  </si>
  <si>
    <t>Acrobatics +17 (+21 jump), Climb +17, Perception +18, Stealth +17, Survival +14, Swim +17</t>
  </si>
  <si>
    <t>Infernal (can't speak); telepathy 100 ft.</t>
  </si>
  <si>
    <t>This eerie beast appears to be the animated skeleton of a huge fanged cat, its bones glowing with fire and seething with smoke.</t>
  </si>
  <si>
    <t>Invisible in Light (Su) In bright light, a hellcat has natural invisibility. In normal light, a hellcat has partial concealment (20% miss chance). In dim light, it has no concealment. In darkness, a hellcat's flickering glow limits it to partial concealment, unless the darkness is magical in nature.</t>
  </si>
  <si>
    <t>The hellcat is a devious predator native to the fiery pits of Hell. While the hellcat is not a devil itself, it often acts as a guardian or mount for devils.  Some might assume that hellcats serve devils as pets, but since hellcats are as intelligent as humans, they take offense to the idea that they might be anyone's pet.  On its own, a hellcat prefers to spend its time hunting and stalking prey. While the hellcat, as an outsider, need not eat to survive, it does enjoy eating for pleasure, often leaving significant portions of its kills behind for others to find. A hellcat that enters into an alliance with a devil is often used as a sort of hunter as a result. Human mortals can use spells like planar ally or planar binding to conjure hellcats for similar purposes. Those who do so are well advised to treat the hellcat with respect, for should any master prove too haughty with his hellcat or treat it as a dumb animal, the hellcat nurtures a lasting grudge. In such instances, the hellcat goes to great lengths to plan and coordinate revenge on the spellcaster, hoping to satisfy its own pride and to provide a lesson and example to all those who would deal with their kind.  Though incapable of speech themselves, hellcats understand the Infernal tongue of their home plane, and can communicate by telepathy with any creature capable of speech. Hellcats are quick to retreat if they are clearly overmatched or up against foes they cannot reach, but they never forget prey that escapes them, and will often track potential victims and try to lead allies (including other hellcats) to them in order to make coordinated attacks or ambushes.  The hellcat is only clearly visible in dim light, at these times appearing as a skeletal dire tiger with hellish flames burning and flickering along the surface of its bones.  Despite this eerie appearance, the hellcat is neither undead nor an elemental creature. The "fires" are actually its blood coursing through transparent flesh. In bright light, the hellcat's entire body fades away into obscurity, while in darkness its glowing blood is muted.  Hellcats are as large as tigers, measuring 9 feet long and weighing 900 pounds.</t>
  </si>
  <si>
    <t>&lt;link rel="stylesheet"href="PF.css"&gt;&lt;div&gt;&lt;h2&gt;Hellcat&lt;/h2&gt;&lt;h3&gt;&lt;i&gt;This eerie beast appears to be the animated skeleton of a huge fanged cat, its bones glowing with fire and seething with smoke.&lt;/i&gt;&lt;/h3&gt;&lt;br&gt;&lt;/br&gt;&lt;/div&gt;&lt;div class="heading"&gt;&lt;p class="alignleft"&gt;Hellcat&lt;/p&gt;&lt;p class="alignright"&gt;CR 7&lt;/p&gt;&lt;div style="clear: both;"&gt;&lt;/div&gt;&lt;/div&gt;&lt;div&gt;&lt;h5&gt;&lt;b&gt;XP &lt;/b&gt;3,200&lt;/h5&gt;&lt;h5&gt;LE Large outsider (evil, extraplanar, lawful)&lt;/h5&gt;&lt;h5&gt;&lt;b&gt;Init &lt;/b&gt;+9; &lt;b&gt;Senses &lt;/b&gt;darkvision 60 ft., scent; Perception +18&lt;/h5&gt;&lt;/div&gt;&lt;hr/&gt;&lt;div&gt;&lt;h5&gt;&lt;b&gt;DEFENSE&lt;/b&gt;&lt;/h5&gt;&lt;/div&gt;&lt;hr/&gt;&lt;div&gt;&lt;h5&gt;&lt;b&gt;AC &lt;/b&gt;21, touch 15, flat-footed 15 (+5 Dex, +1 dodge, +6 natural, -1 size)&lt;/h5&gt;&lt;h5&gt;&lt;b&gt;hp &lt;/b&gt;85 (9d10+36)&lt;/h5&gt;&lt;h5&gt;&lt;b&gt;Fort &lt;/b&gt;+10, &lt;b&gt;Ref &lt;/b&gt;+13, &lt;b&gt;Will &lt;/b&gt;+5&lt;/h5&gt;&lt;h5&gt;&lt;b&gt;Defensive Abilities &lt;/b&gt;invisible in light; &lt;b&gt;DR &lt;/b&gt;5/good; &lt;b&gt;Resist &lt;/b&gt;fire 10; &lt;b&gt;SR &lt;/b&gt;18&lt;/h5&gt;&lt;/div&gt;&lt;hr/&gt;&lt;div&gt;&lt;h5&gt;&lt;b&gt;OFFENSE&lt;/b&gt;&lt;/h5&gt;&lt;/div&gt;&lt;hr/&gt;&lt;div&gt;&lt;h5&gt;&lt;b&gt;Spd &lt;/b&gt;40 ft.&lt;/h5&gt;&lt;h5&gt;&lt;b&gt;Melee &lt;/b&gt;bite +13 (1d8+5), 2 claws +13 (1d6+5/19-20 plus grab)&lt;/h5&gt;&lt;h5&gt;&lt;b&gt;Space &lt;/b&gt;10 ft.; &lt;b&gt;Reach &lt;/b&gt;5 ft.&lt;/h5&gt;&lt;h5&gt;&lt;b&gt;Special Attacks &lt;/b&gt;pounce, rake (2 claws +13, 1d6+5/19-20)&lt;/h5&gt;&lt;/div&gt;&lt;hr/&gt;&lt;div&gt;&lt;h5&gt;&lt;b&gt;STATISTICS&lt;/b&gt;&lt;/h5&gt;&lt;/div&gt;&lt;hr/&gt;&lt;div&gt;&lt;h5&gt;&lt;b&gt;Str &lt;/b&gt;21, &lt;b&gt;Dex &lt;/b&gt;21, &lt;b&gt;Con &lt;/b&gt;19, &lt;b&gt;Int &lt;/b&gt; 10, &lt;b&gt;Wis &lt;/b&gt;14, &lt;b&gt;Cha &lt;/b&gt;10&lt;/h5&gt;&lt;h5&gt;&lt;b&gt;Base Atk &lt;/b&gt;+9; &lt;b&gt;CMB &lt;/b&gt;+15 (+19 grapple); &lt;b&gt;CMD &lt;/b&gt;31 (35 vs. trip)&lt;/h5&gt;&lt;h5&gt;&lt;b&gt;Feats &lt;/b&gt;Combat Reflexes, Dodge, Improved Initiative, Lightning Reflexes, Mobility&lt;/h5&gt;&lt;h5&gt;&lt;b&gt;Skills &lt;/b&gt;Acrobatics +17 (+21 jump), Climb +17, Perception +18, Stealth +17, Survival +14, Swim +17; &lt;b&gt;Racial Modifiers &lt;/b&gt;+4 Perception, +4 Stealth&lt;/h5&gt;&lt;h5&gt;&lt;b&gt;Languages &lt;/b&gt;Infernal (can't speak); telepathy 100 ft.&lt;/h5&gt;&lt;/div&gt;&lt;hr/&gt;&lt;div&gt;&lt;h5&gt;&lt;b&gt;ECOLOGY&lt;/b&gt;&lt;/h5&gt;&lt;/div&gt;&lt;hr/&gt;&lt;div&gt;&lt;h5&gt;&lt;b&gt;Environment &lt;/b&gt; any land (Hell)&lt;/h5&gt;&lt;h5&gt;&lt;b&gt;Organization &lt;/b&gt;solitary, pair, or pack (3-8)&lt;/h5&gt;&lt;h5&gt;&lt;b&gt;Treasure &lt;/b&gt;standard&lt;/h5&gt;&lt;/div&gt;&lt;hr/&gt;&lt;div&gt;&lt;h5&gt;&lt;b&gt;SPECIAL ABILITIES&lt;/b&gt;&lt;/h5&gt;&lt;/div&gt;&lt;hr/&gt;&lt;div&gt;&lt;h5&gt;&lt;b&gt;Invisible in Light (Su)&lt;/b&gt; In bright light, a hellcat has natural invisibility. In normal light, a hellcat has partial concealment (20% miss chance). In dim light, it has no concealment. In darkness, a hellcat's flickering glow limits it to partial concealment, unless the darkness is magical in nature.&lt;/h5&gt;&lt;/div&gt;&lt;br&gt;&lt;/br&gt;&lt;div&gt;&lt;h4&gt;&lt;p&gt;&lt;p&gt;The hellcat is a devious predator native to the fiery pits of Hell. While the hellcat is not a devil itself, it often acts as a guardian or mount for devils.&lt;/p&gt;&lt;p&gt;Some might assume that hellcats serve devils as pets, but since hellcats are as intelligent as humans, they take offense to the idea that they might be anyone's pet.&lt;/p&gt;&lt;p&gt;On its own, a hellcat prefers to spend its time hunting and stalking prey. While the hellcat, as an outsider, need not eat to survive, it does enjoy eating for pleasure, often leaving significant portions of its kills behind for others to find. A hellcat that enters into an alliance with a devil is often used as a sort of hunter as a result. Human mortals can use spells like &lt;i&gt;planar ally&lt;/i&gt; or &lt;i&gt;planar binding&lt;/i&gt; to conjure hellcats for similar purposes. Those who do so are well advised to treat the hellcat with respect, for should any master prove too haughty with his hellcat or treat it as a dumb animal, the hellcat nurtures a lasting grudge. In such instances, the hellcat goes to great lengths to plan and coordinate revenge on the spellcaster, hoping to satisfy its own pride and to provide a lesson and example to all those who would deal with their kind.&lt;/p&gt;&lt;p&gt;Though incapable of speech themselves, hellcats understand the Infernal tongue of their home plane, and can communicate by telepathy with any creature capable of speech. Hellcats are quick to retreat if they are clearly overmatched or up against foes they cannot reach, but they never forget prey that escapes them, and will often track potential victims and try to lead allies (including other hellcats) to them in order to make coordinated attacks or ambushes.&lt;/p&gt;&lt;p&gt;The hellcat is only clearly visible in dim light, at these times appearing as a skeletal dire tiger with hellish flames burning and flickering along the surface of its bones.&lt;/p&gt;&lt;p&gt;Despite this eerie appearance, the hellcat is neither undead nor an elemental creature. The "fires" are actually its blood coursing through transparent flesh. In bright light, the hellcat's entire body fades away into obscurity, while in darkness its glowing blood is muted.&lt;/p&gt;&lt;p&gt;Hellcats are as large as tigers, measuring 9 feet long and weighing 900 pounds.&lt;/p&gt;&lt;/h4&gt;&lt;/div&gt;</t>
  </si>
  <si>
    <t>Camel</t>
  </si>
  <si>
    <t>13, touch 12, flat-footed 10</t>
  </si>
  <si>
    <t>(+3 Dex, +1 natural, -1 size)</t>
  </si>
  <si>
    <t>Fort +5, Ref +6, Will +0</t>
  </si>
  <si>
    <t>bite +4 (1d4+6)</t>
  </si>
  <si>
    <t>spit (+3 ranged touch)</t>
  </si>
  <si>
    <t>Str 18, Dex 16, Con 14, Int 2, Wis 11, Cha 4</t>
  </si>
  <si>
    <t>Endurance</t>
  </si>
  <si>
    <t>This somewhat irritated-looking, one-humped camel has been outfitted with a bridle and saddle.</t>
  </si>
  <si>
    <t>Spit (Ex) Once per hour, a camel can regurgitate the contents of its stomach, spitting the foul material at a single target within 10 feet. The target must make a DC 13 Fortitude save or be sickened for 1d4 rounds. The save DC is Constitution-based.</t>
  </si>
  <si>
    <t>Camels are large, desert-dwelling herd animals noted for their stamina and ill tempers. A typical camel stands about 6 feet at the shoulder and 7 feet at the hump.</t>
  </si>
  <si>
    <t>&lt;link rel="stylesheet"href="PF.css"&gt;&lt;div&gt;&lt;h2&gt;Herd Animal, Camel&lt;/h2&gt;&lt;h3&gt;&lt;i&gt;This somewhat irritated-looking, one-humped camel has been outfitted with a bridle and saddle.&lt;/i&gt;&lt;/h3&gt;&lt;br&gt;&lt;/div&gt;&lt;div class="heading"&gt;&lt;p class="alignleft"&gt;Camel&lt;/p&gt;&lt;p class="alignright"&gt;CR 1&lt;/p&gt;&lt;div style="clear: both;"&gt;&lt;/div&gt;&lt;/div&gt;&lt;div&gt;&lt;h5&gt;&lt;b&gt;XP &lt;/b&gt;400&lt;/h5&gt;&lt;h5&gt;N Large animal &lt;/h5&gt;&lt;h5&gt;&lt;b&gt;Init &lt;/b&gt;+3; &lt;b&gt;Senses &lt;/b&gt;low-light vision, scent; Perception +5&lt;/h5&gt;&lt;/div&gt;&lt;hr/&gt;&lt;div&gt;&lt;h5&gt;&lt;b&gt;DEFENSE&lt;/b&gt;&lt;/h5&gt;&lt;/div&gt;&lt;hr/&gt;&lt;div&gt;&lt;h5&gt;&lt;b&gt;AC &lt;/b&gt;13, touch 12, flat-footed 10 (+3 Dex, +1 natural, -1 size)&lt;/h5&gt;&lt;h5&gt;&lt;b&gt;hp &lt;/b&gt;13 (2d8+4)&lt;/h5&gt;&lt;h5&gt;&lt;b&gt;Fort &lt;/b&gt;+5, &lt;b&gt;Ref &lt;/b&gt;+6, &lt;b&gt;Will &lt;/b&gt;+0&lt;/h5&gt;&lt;/div&gt;&lt;hr/&gt;&lt;div&gt;&lt;h5&gt;&lt;b&gt;OFFENSE&lt;/b&gt;&lt;/h5&gt;&lt;/div&gt;&lt;hr/&gt;&lt;div&gt;&lt;h5&gt;&lt;b&gt;Spd &lt;/b&gt;50 ft.&lt;/h5&gt;&lt;h5&gt;&lt;b&gt;Melee &lt;/b&gt;bite +4 (1d4+6)&lt;/h5&gt;&lt;h5&gt;&lt;b&gt;Space &lt;/b&gt;5 ft.; &lt;b&gt;Reach &lt;/b&gt;5 ft.&lt;/h5&gt;&lt;h5&gt;&lt;b&gt;Special Attacks &lt;/b&gt;spit (+3 ranged touch)&lt;/h5&gt;&lt;/div&gt;&lt;hr/&gt;&lt;div&gt;&lt;h5&gt;&lt;b&gt;STATISTICS&lt;/b&gt;&lt;/h5&gt;&lt;/div&gt;&lt;hr/&gt;&lt;div&gt;&lt;h5&gt;&lt;b&gt;Str &lt;/b&gt;18, &lt;b&gt;Dex &lt;/b&gt;16, &lt;b&gt;Con &lt;/b&gt;14, &lt;b&gt;Int &lt;/b&gt; 2, &lt;b&gt;Wis &lt;/b&gt;11, &lt;b&gt;Cha &lt;/b&gt;4&lt;/h5&gt;&lt;h5&gt;&lt;b&gt;Base Atk &lt;/b&gt;+1; &lt;b&gt;CMB &lt;/b&gt;+6; &lt;b&gt;CMD &lt;/b&gt;19 (23 vs. trip)&lt;/h5&gt;&lt;h5&gt;&lt;b&gt;Feats &lt;/b&gt;Endurance&lt;/h5&gt;&lt;h5&gt;&lt;b&gt;Skills &lt;/b&gt;Perception +5&lt;/h5&gt;&lt;/div&gt;&lt;hr/&gt;&lt;div&gt;&lt;h5&gt;&lt;b&gt;ECOLOGY&lt;/b&gt;&lt;/h5&gt;&lt;/div&gt;&lt;hr/&gt;&lt;div&gt;&lt;h5&gt;&lt;b&gt;Environment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ABILITIES&lt;/b&gt;&lt;/h5&gt;&lt;/div&gt;&lt;hr/&gt;&lt;div&gt;&lt;/h5&gt;&lt;h5&gt;&lt;b&gt;Spit (Ex)&lt;/b&gt; Once per hour, a camel can regurgitate the contents of its stomach, spitting the foul material at a single target within 10 feet. The target must make a DC 13 Fortitude save or be sickened for 1d4 rounds. The save DC is Constitution-based.&lt;/h5&gt;&lt;/div&gt;&lt;br&gt;&lt;div&gt;&lt;h4&gt;&lt;p&gt;&lt;p&gt;Camels are large, desert-dwelling herd animals noted for their stamina and ill tempers. A typical camel stands about 6 feet at the shoulder and 7 feet at the hump.&lt;/p&gt;&lt;/h4&gt;&lt;/div&gt;</t>
  </si>
  <si>
    <t>Ram</t>
  </si>
  <si>
    <t>gore +3 (1d4+3)</t>
  </si>
  <si>
    <t>powerful charge (gore, 1d8+3)</t>
  </si>
  <si>
    <t>Str 14, Dex 15, Con 13, Int 2, Wis 14, Cha 7</t>
  </si>
  <si>
    <t>Improved Bull RushB, Skill Focus (Acrobatics)</t>
  </si>
  <si>
    <t>Acrobatics +13 (+17 jump), Perception +6</t>
  </si>
  <si>
    <t>A formidable pair of heavy horns curls from the forehead of this sturdy, brown-and-white-furred ram.</t>
  </si>
  <si>
    <t>Rams are mountain-dwelling herd animals noted for their prominent horns. A typical ram stands about 3 feet tall, is 5 feet long, and weighs up to 300 pounds. You can create stats for smal ler, s imi l a r animals (such as goats) by a p p l y i n g the young creature template to a ram. Ram Companions Starting Statistics: Size Small; Speed 40 ft.; AC +1 natural; Attack gore (1d3); Ability Scores Str 10, Dex 17, Con 11, Int 2, Wis 14, Cha 7; Special Qualities low-light vision, scent. 4th-Level Advancement: Size Medium; Attack gore (1d4); Ability Scores Str +4, Dex -2, Con +2; Special Attacks powerful charge (1d8); Bonus Feat Improved Bull Rush.</t>
  </si>
  <si>
    <t>&lt;link rel="stylesheet"href="PF.css"&gt;&lt;div&gt;&lt;h2&gt;Herd Animal, Ram&lt;/h2&gt;&lt;h3&gt;&lt;i&gt;A formidable pair of heavy horns curls from the forehead of this sturdy, brown-and-white-furred ram.&lt;/i&gt;&lt;/h3&gt;&lt;br&gt;&lt;/br&gt;&lt;/div&gt;&lt;div class="heading"&gt;&lt;p class="alignleft"&gt;Ram&lt;/p&gt;&lt;p class="alignright"&gt;CR 1&lt;/p&gt;&lt;div style="clear: both;"&gt;&lt;/div&gt;&lt;/div&gt;&lt;div&gt;&lt;h5&gt;&lt;b&gt;XP &lt;/b&gt;400&lt;/h5&gt;&lt;h5&gt;N Medium animal &lt;/h5&gt;&lt;h5&gt;&lt;b&gt;Init &lt;/b&gt;+2; &lt;b&gt;Senses &lt;/b&gt;low-light vision, scent; Perception +6&lt;/h5&gt;&lt;/div&gt;&lt;hr/&gt;&lt;div&gt;&lt;h5&gt;&lt;b&gt;DEFENSE&lt;/b&gt;&lt;/h5&gt;&lt;/div&gt;&lt;hr/&gt;&lt;div&gt;&lt;h5&gt;&lt;b&gt;AC &lt;/b&gt;13, touch 12, flat-footed 11 (+2 Dex, +1 natural)&lt;/h5&gt;&lt;h5&gt;&lt;b&gt;hp &lt;/b&gt;11 (2d8+2)&lt;/h5&gt;&lt;h5&gt;&lt;b&gt;Fort &lt;/b&gt;+4, &lt;b&gt;Ref &lt;/b&gt;+5, &lt;b&gt;Will &lt;/b&gt;+2&lt;/h5&gt;&lt;/div&gt;&lt;hr/&gt;&lt;div&gt;&lt;h5&gt;&lt;b&gt;OFFENSE&lt;/b&gt;&lt;/h5&gt;&lt;/div&gt;&lt;hr/&gt;&lt;div&gt;&lt;h5&gt;&lt;b&gt;Spd &lt;/b&gt;40 ft.&lt;/h5&gt;&lt;h5&gt;&lt;b&gt;Melee &lt;/b&gt;gore +3 (1d4+3)&lt;/h5&gt;&lt;h5&gt;&lt;b&gt;Space &lt;/b&gt;5 ft.; &lt;b&gt;Reach &lt;/b&gt;5 ft.&lt;/h5&gt;&lt;h5&gt;&lt;b&gt;Special Attacks &lt;/b&gt;powerful charge (gore, 1d8+3)&lt;/h5&gt;&lt;/div&gt;&lt;hr/&gt;&lt;div&gt;&lt;h5&gt;&lt;b&gt;STATISTICS&lt;/b&gt;&lt;/h5&gt;&lt;/div&gt;&lt;hr/&gt;&lt;div&gt;&lt;h5&gt;&lt;b&gt;Str &lt;/b&gt;14, &lt;b&gt;Dex &lt;/b&gt;15, &lt;b&gt;Con &lt;/b&gt;13, &lt;b&gt;Int &lt;/b&gt; 2, &lt;b&gt;Wis &lt;/b&gt;14, &lt;b&gt;Cha &lt;/b&gt;7&lt;/h5&gt;&lt;h5&gt;&lt;b&gt;Base Atk &lt;/b&gt;+1; &lt;b&gt;CMB &lt;/b&gt;+3; &lt;b&gt;CMD &lt;/b&gt;15 (19 vs. trip)&lt;/h5&gt;&lt;h5&gt;&lt;b&gt;Feats &lt;/b&gt;Improved Bull Rush&lt;sup&gt;B&lt;/sup&gt;, Skill Focus (Acrobatics)&lt;/h5&gt;&lt;h5&gt;&lt;b&gt;Skills &lt;/b&gt;Acrobatics +13 (+17 jump), Perception +6; &lt;b&gt;Racial Modifiers &lt;/b&gt;+4 Acrobatics&lt;/h5&gt;&lt;/div&gt;&lt;hr/&gt;&lt;div&gt;&lt;h5&gt;&lt;b&gt;ECOLOGY&lt;/b&gt;&lt;/h5&gt;&lt;/div&gt;&lt;hr/&gt;&lt;div&gt;&lt;h5&gt;&lt;b&gt;Environment &lt;/b&gt; temperate mountains&lt;/h5&gt;&lt;h5&gt;&lt;b&gt;Organization &lt;/b&gt;solitary, pair, or herd (3-30)&lt;/h5&gt;&lt;h5&gt;&lt;b&gt;Treasure &lt;/b&gt;none&lt;/h5&gt;&lt;/div&gt;&lt;br&gt;&lt;/br&gt;&lt;div&gt;&lt;h4&gt;&lt;p&gt;&lt;p&gt;Rams are mountain-dwelling herd animals noted for their prominent horns.&lt;/p&gt;&lt;p&gt;A typical ram stands about 3 feet tall, is 5 feet long, and weighs up to 300 pounds. You can create stats for smal ler, s imi l a r animals (such as goats) by a p p l y i n g the young creature template to a ram.&lt;/p&gt;&lt;p&gt;&lt;br&gt;&lt;/br&gt;&lt;b&gt;Ram Companions&lt;/br&gt; Starting Statistics: Size&lt;/b&gt; Small; &lt;b&gt;Speed&lt;/b&gt; 40 ft.; &lt;b&gt;AC&lt;/b&gt; +1 natural; &lt;b&gt;Attack&lt;/b&gt; gore (1d3); &lt;b&gt;Ability Scores&lt;/b&gt; Str 10, Dex 17, Con 11, Int 2, Wis 14, Cha 7; &lt;b&gt;Special Qualities&lt;/b&gt; low-light vision, scent.&lt;/p&gt;&lt;p&gt;&lt;b&gt;4th-Level Advancement: Size&lt;/b&gt; Medium; &lt;b&gt;Attack&lt;/b&gt; gore (1d4); &lt;b&gt;Ability Scores&lt;/b&gt; Str +4, Dex -2, Con +2; &lt;b&gt;Special &lt;b&gt;Attack&lt;/b&gt;s&lt;/b&gt; powerful charge (1d8); &lt;b&gt;Bonus Feat&lt;/b&gt; Improved Bull Rush.&lt;/p&gt;&lt;/h4&gt;&lt;/div&gt;</t>
  </si>
  <si>
    <t>Hippocampus</t>
  </si>
  <si>
    <t>darkvision 60 ft., low-light vision, scent;  Perception +6</t>
  </si>
  <si>
    <t>12, touch 8, flat-footed 12</t>
  </si>
  <si>
    <t>(-1 Dex, +4 natural, -1 size)</t>
  </si>
  <si>
    <t>5 ft., swim 60 ft.</t>
  </si>
  <si>
    <t>bite +4 (1d4+3), tail slap -1 (1d4+1)</t>
  </si>
  <si>
    <t>Str 16, Dex 9, Con 15, Int 2, Wis 12, Cha 11</t>
  </si>
  <si>
    <t>Perception +6, Swim +11</t>
  </si>
  <si>
    <t>solitary, pair, or school (3-16)</t>
  </si>
  <si>
    <t>This creature has the foreparts of a horse and the hindquarters of a fish. Its forelegs end in splayed fins rather than hooves.</t>
  </si>
  <si>
    <t>Water Dependency (Ex) A hippocampus can survive out of the water for 1 minute per point of Constitution.  Beyond this limit, a hippocampus runs the risk of suffocation, as if it were drowning.</t>
  </si>
  <si>
    <t>A hippocampus's scales vary in color from ivory to deep green to cerulean blue with shades of silver.  Aquatic races such as merfolk and locathahs often train hippocampi as steeds or as draft animals used to pull cunningly designed underwater carriages. In the wild, hippocampi prefer to dwell in relatively shallow waters where their favorite food (seaweed and kelp) is more plentiful and larger predators are less common. These creatures often travel in large schools, analogous to free-roaming herds of wild horses on the surface world.  The hippocampus is relatively easily trained-the amount of work and cost it requires is equivalent to what it takes to train a horse. As armor impacts the creature's swim speed, those who train hippocampi for war rarely bother to put barding on these creatures-when they do, they generally opt for the lightest armor, such as padded or leather barding. Mounted combat on a hippocampus is similar to fighting while riding a horse, although the hippocampus is a clumsy creature on land and cannot move at all out of the water if it has a rider weighing it down. Although a hippocampus has only two front legs, determine its carrying capacity as if it were a quadruped. Thus, a light load for a hippocampus is up to 228 pounds. Medium loads are up to 459 pounds, and heavy loads up to 690 pounds.  A number of variant species of hippocampus exist, although the majority of these species differ from the creature presented here only in color and feat choice.  Common feats other than Endurance for alternative hippocampus species are Great Fortitude, Improved Initiative, Iron Will, Lightning Ref lexes, Skill Focus (Swim), and Toughness. A few species of hippocampus are heartier and tougher all around-these creatures are generally those found in colder waters and are known as polar hippocampi. A polar hippocampus has the advanced creature simple template. Most impressive of all are hippocampi that dwell in the deeper seas. These creatures, known as giant hippocampi, are much larger- to generate stats for a giant hippocampus, advance the standard hippocampus to Huge size and increase its Hit Dice to 10. A giant hippocampus is CR 8.</t>
  </si>
  <si>
    <t>&lt;link rel="stylesheet"href="PF.css"&gt;&lt;div&gt;&lt;h2&gt;Hippocampus&lt;/h2&gt;&lt;h3&gt;&lt;i&gt;&lt;i&gt;This creature has the foreparts of a horse and the hindquarters of a fish. Its forelegs end in splayed fins rather than hooves.&lt;/i&gt;&lt;/i&gt;&lt;/h3&gt;&lt;br&gt;&lt;/br&gt;&lt;/div&gt;&lt;div class="heading"&gt;&lt;p class="alignleft"&gt;Hippocampus&lt;/p&gt;&lt;p class="alignright"&gt;CR 1&lt;/p&gt;&lt;div style="clear: both;"&gt;&lt;/div&gt;&lt;/div&gt;&lt;div&gt;&lt;h5&gt;&lt;b&gt;XP &lt;/b&gt;400&lt;/h5&gt;&lt;h5&gt;N Large magical beast (aquatic)&lt;/h5&gt;&lt;h5&gt;&lt;b&gt;Init &lt;/b&gt;-1; &lt;b&gt;Senses &lt;/b&gt;darkvision 60 ft., low-light vision, scent;  Perception +6&lt;/h5&gt;&lt;/div&gt;&lt;hr/&gt;&lt;div&gt;&lt;h5&gt;&lt;b&gt;DEFENSE&lt;/b&gt;&lt;/h5&gt;&lt;/div&gt;&lt;hr/&gt;&lt;div&gt;&lt;h5&gt;&lt;b&gt;AC &lt;/b&gt;12, touch 8, flat-footed 12 (-1 Dex, +4 natural, -1 size)&lt;/h5&gt;&lt;h5&gt;&lt;b&gt;hp &lt;/b&gt;15 (2d10+4)&lt;/h5&gt;&lt;h5&gt;&lt;b&gt;Fort &lt;/b&gt;+5, &lt;b&gt;Ref &lt;/b&gt;+2, &lt;b&gt;Will &lt;/b&gt;+1&lt;/h5&gt;&lt;/div&gt;&lt;hr/&gt;&lt;div&gt;&lt;h5&gt;&lt;b&gt;OFFENSE&lt;/b&gt;&lt;/h5&gt;&lt;/div&gt;&lt;hr/&gt;&lt;div&gt;&lt;h5&gt;&lt;b&gt;Spd &lt;/b&gt;5 ft., swim 60 ft.&lt;/h5&gt;&lt;h5&gt;&lt;b&gt;Melee &lt;/b&gt;bite +4 (1d4+3), tail slap -1 (1d4+1)&lt;/h5&gt;&lt;h5&gt;&lt;b&gt;Space &lt;/b&gt;10 ft.; &lt;b&gt;Reach &lt;/b&gt;5 ft.&lt;/h5&gt;&lt;/div&gt;&lt;hr/&gt;&lt;div&gt;&lt;h5&gt;&lt;b&gt;STATISTICS&lt;/b&gt;&lt;/h5&gt;&lt;/div&gt;&lt;hr/&gt;&lt;div&gt;&lt;h5&gt;&lt;b&gt;Str &lt;/b&gt;16, &lt;b&gt;Dex &lt;/b&gt;9, &lt;b&gt;Con &lt;/b&gt;15, &lt;b&gt;Int &lt;/b&gt; 2, &lt;b&gt;Wis &lt;/b&gt;12, &lt;b&gt;Cha &lt;/b&gt;11&lt;/h5&gt;&lt;h5&gt;&lt;b&gt;Base Atk &lt;/b&gt;+2; &lt;b&gt;CMB &lt;/b&gt;+6; &lt;b&gt;CMD &lt;/b&gt;15&lt;/h5&gt;&lt;h5&gt;&lt;b&gt;Feats &lt;/b&gt;Endurance&lt;/h5&gt;&lt;h5&gt;&lt;b&gt;Skills &lt;/b&gt;Perception +6, Swim +11&lt;/h5&gt;&lt;h5&gt;&lt;b&gt;SQ &lt;/b&gt;water dependency&lt;/h5&gt;&lt;/div&gt;&lt;hr/&gt;&lt;div&gt;&lt;h5&gt;&lt;b&gt;ECOLOGY&lt;/b&gt;&lt;/h5&gt;&lt;/div&gt;&lt;hr/&gt;&lt;div&gt;&lt;h5&gt;&lt;b&gt;Environment &lt;/b&gt; any water&lt;/h5&gt;&lt;h5&gt;&lt;b&gt;Organization &lt;/b&gt;solitary, pair, or school (3-16)&lt;/h5&gt;&lt;h5&gt;&lt;b&gt;Treasure &lt;/b&gt;none&lt;/h5&gt;&lt;/div&gt;&lt;hr/&gt;&lt;div&gt;&lt;h5&gt;&lt;b&gt;SPECIAL ABILITIES&lt;/b&gt;&lt;/h5&gt;&lt;/div&gt;&lt;hr/&gt;&lt;div&gt;&lt;h5&gt;&lt;b&gt;Water Dependency (Ex)&lt;/b&gt; A hippocampus can survive out of the water for 1 minute per point of Constitution.  Beyond this limit, a hippocampus runs the risk of suffocation, as if it were drowning.&lt;/h5&gt;&lt;/div&gt;&lt;br&gt;&lt;/br&gt;&lt;div&gt;&lt;h4&gt;&lt;p&gt;&lt;p&gt;A hippocampus's scales vary in color from ivory to deep green to cerulean blue with shades of silver.&lt;/p&gt;&lt;p&gt;Aquatic races such as merfolk and locathahs often train hippocampi as steeds or as draft animals used to pull cunningly designed underwater carriages. In the wild, hippocampi prefer to dwell in relatively shallow waters where their favorite food (seaweed and kelp) is more plentiful and larger predators are less common. These creatures often travel in large schools, analogous to free-roaming herds of wild horses on the surface world.&lt;/p&gt;&lt;p&gt;The hippocampus is relatively easily trained-the amount of work and cost it requires is equivalent to what it takes to train a horse. As armor impacts the creature's swim speed, those who train hippocampi for war rarely bother to put barding on these creatures-when they do, they generally opt for the lightest armor, such as padded or leather barding. Mounted combat on a hippocampus is similar to fighting while riding a horse, although the hippocampus is a clumsy creature on land and cannot move at all out of the water if it has a rider weighing it down. Although a hippocampus has only two front legs, determine its carrying capacity as if it were a quadruped. Thus, a light load for a hippocampus is up to 228 pounds. Medium loads are up to 459 pounds, and heavy loads up to 690 pounds.&lt;/p&gt;&lt;p&gt;A number of variant species of hippocampus exist, although the majority of these species differ from the creature presented here only in color and feat choice.&lt;/p&gt;&lt;p&gt;Common feats other than Endurance for alternative hippocampus species are Great Fortitude, Improved Initiative, Iron Will, Lightning Ref lexes, Skill Focus (Swim), and Toughness. A few species of hippocampus are heartier and tougher all around-these creatures are generally those found in colder waters and are known as polar hippocampi. A polar hippocampus has the advanced creature simple template. Most impressive of all are hippocampi that dwell in the deeper seas. These creatures, known as giant hippocampi, are much larger- to generate stats for a giant hippocampus, advance the standard hippocampus to Huge size and increase its Hit Dice to 10. A giant hippocampus is CR 8.&lt;/p&gt;&lt;/h4&gt;&lt;/div&gt;</t>
  </si>
  <si>
    <t>Hippogriff</t>
  </si>
  <si>
    <t>14, touch 12, flat-footed 11</t>
  </si>
  <si>
    <t>(+2 Dex, +1 dodge, +2 natural, -1 size)</t>
  </si>
  <si>
    <t>40 ft., fly 100 ft. (average)</t>
  </si>
  <si>
    <t>bite +4 (1d6+2), 2 claws +4 (1d4+2)</t>
  </si>
  <si>
    <t>Str 15, Dex 15, Con 14, Int 2, Wis 12, Cha 9</t>
  </si>
  <si>
    <t>Dodge, Wingover</t>
  </si>
  <si>
    <t>Fly +5, Perception +9</t>
  </si>
  <si>
    <t xml:space="preserve"> temperate hills or plains</t>
  </si>
  <si>
    <t>solitary, pair, or flight (7-12)</t>
  </si>
  <si>
    <t>This large, brown, horse-like creature has a hawk's wings, talons, and hooked beak.</t>
  </si>
  <si>
    <t>The hippogriff bears the wings, forelegs, and head of a great raptor bird and the tail and body of a magnificent horse. As horses are a preferred meal for griffons, sages claim some flesh-warping wizard with an ironic sense of humor long ago created this unfortunate fusion of horse and hawk as a joke.  A hippogriff 's feathers bear coloration similar to those of a hawk or an eagle; however, some breeders have managed to produce specimens with stark white or coal black feathers. A hippogriff 's torso and hind end are most often bay, chestnut, or gray, with some coats bearing pinto or even palomino coloration. Hippogriffs measure 11 feet long and weigh upward of 1,500 pounds.  Territorial, hippogriffs fiercely protect the lands under their domain. Hippogriffs must also watch the skies for other predators, as they are a preferred meal of griffons, wyverns, and young dragons. Hippogriffs nest in sweeping grasslands, rugged hills, and flowing prairies. Exceptionally hardy hippogriffs make their home nestled into niches on canyon walls, from which they comb the rocky deserts for coyotes, deer, and the occasional humanoid. Hippogriffs prefer mammalian prey, yet they graze after every meal of flesh to aid their digestion. Their dietary habits can be dangerous to both ranchers and their livestock, so ranching communities often set bounties on them. Victims of these hunts are often taxidermied, and preserved hippogriffs frequently decorate frontier taverns and remote outposts.  Far easier to train than griffons, yet easily as intelligent as horses, hippogriffs are trained as mounts by some elite companies of mounted soldiers, patrolling the skies and swooping down on unsuspecting enemies. Although they are magical beasts, if captured young, hippogriffs can be trained using Handle Animal as if they were animals. An adult hippogriff is more difficult to train, and attempts to do so follow the normal rules for training magical beasts using the skill. A hippogriff saddle must be specially crafted so as to not impact the movement of the creature's wings-these saddles are always exotic saddles.  Hippogriffs lay eggs rather than birthing live young- as a general rule, a hippogriff nest only contains one egg at a time. A hippogriff 's egg is worth 200 gp, but a healthy young hippogriff is worth 500 gp. A fully trained hippogriff mount can command prices of up to 5,000 gp or more. A hippogriff can carry 198 pounds as a light load, 399 pounds as a medium load, and 600 pounds as a heavy load.</t>
  </si>
  <si>
    <t>&lt;link rel="stylesheet"href="PF.css"&gt;&lt;div&gt;&lt;h2&gt;Hippogriff&lt;/h2&gt;&lt;h3&gt;&lt;i&gt;This large, brown, horse-like creature has a hawk's wings, talons, and hooked beak.&lt;/i&gt;&lt;/h3&gt;&lt;br&gt;&lt;/div&gt;&lt;div class="heading"&gt;&lt;p class="alignleft"&gt;Hippogriff&lt;/p&gt;&lt;p class="alignright"&gt;CR 2&lt;/p&gt;&lt;div style="clear: both;"&gt;&lt;/div&gt;&lt;/div&gt;&lt;div&gt;&lt;h5&gt;&lt;b&gt;XP &lt;/b&gt;600&lt;/h5&gt;&lt;h5&gt;N Large magical beast &lt;/h5&gt;&lt;h5&gt;&lt;b&gt;Init &lt;/b&gt;+2; &lt;b&gt;Senses &lt;/b&gt;darkvision 60 ft., low-light vision, scent; Perception +9&lt;/h5&gt;&lt;/div&gt;&lt;hr/&gt;&lt;div&gt;&lt;h5&gt;&lt;b&gt;DEFENSE&lt;/b&gt;&lt;/h5&gt;&lt;/div&gt;&lt;hr/&gt;&lt;div&gt;&lt;h5&gt;&lt;b&gt;AC &lt;/b&gt;14, touch 12, flat-footed 11 (+2 Dex, +1 dodge, +2 natural, -1 size)&lt;/h5&gt;&lt;h5&gt;&lt;b&gt;hp &lt;/b&gt;22 (3d10+6)&lt;/h5&gt;&lt;h5&gt;&lt;b&gt;Fort &lt;/b&gt;+5, &lt;b&gt;Ref &lt;/b&gt;+5, &lt;b&gt;Will &lt;/b&gt;+2&lt;/h5&gt;&lt;/div&gt;&lt;hr/&gt;&lt;div&gt;&lt;h5&gt;&lt;b&gt;OFFENSE&lt;/b&gt;&lt;/h5&gt;&lt;/div&gt;&lt;hr/&gt;&lt;div&gt;&lt;h5&gt;&lt;b&gt;Spd &lt;/b&gt;40 ft., fly 100 ft. (average)&lt;/h5&gt;&lt;h5&gt;&lt;b&gt;Melee &lt;/b&gt;bite +4 (1d6+2), 2 claws +4 (1d4+2)&lt;/h5&gt;&lt;h5&gt;&lt;b&gt;Space &lt;/b&gt;10 ft.; &lt;b&gt;Reach &lt;/b&gt;5 ft.&lt;/h5&gt;&lt;/div&gt;&lt;hr/&gt;&lt;div&gt;&lt;h5&gt;&lt;b&gt;STATISTICS&lt;/b&gt;&lt;/h5&gt;&lt;/div&gt;&lt;hr/&gt;&lt;div&gt;&lt;h5&gt;&lt;b&gt;Str &lt;/b&gt;15, &lt;b&gt;Dex &lt;/b&gt;15, &lt;b&gt;Con &lt;/b&gt;14, &lt;b&gt;Int &lt;/b&gt; 2, &lt;b&gt;Wis &lt;/b&gt;12, &lt;b&gt;Cha &lt;/b&gt;9&lt;/h5&gt;&lt;h5&gt;&lt;b&gt;Base Atk &lt;/b&gt;+3; &lt;b&gt;CMB &lt;/b&gt;+6; &lt;b&gt;CMD &lt;/b&gt;19&lt;/h5&gt;&lt;h5&gt;&lt;b&gt;Feats &lt;/b&gt;Dodge, Wingover&lt;/h5&gt;&lt;h5&gt;&lt;b&gt;Skills &lt;/b&gt;Fly +5, Perception +9; &lt;b&gt;Racial Modifiers &lt;/b&gt;+4 Perception&lt;/h5&gt;&lt;/div&gt;&lt;hr/&gt;&lt;div&gt;&lt;h5&gt;&lt;b&gt;ECOLOGY&lt;/b&gt;&lt;/h5&gt;&lt;/div&gt;&lt;hr/&gt;&lt;div&gt;&lt;h5&gt;&lt;b&gt;Environment &lt;/b&gt; temperate hills or plains&lt;/h5&gt;&lt;h5&gt;&lt;b&gt;Organization &lt;/b&gt;solitary, pair, or flight (7-12)&lt;/h5&gt;&lt;h5&gt;&lt;b&gt;Treasure &lt;/b&gt;none&lt;/h5&gt;&lt;/div&gt;&lt;br&gt;&lt;div&gt;&lt;h4&gt;&lt;p&gt;&lt;p&gt;The hippogriff bears the wings, forelegs, and head of a great raptor bird and the tail and body of a magnificent horse. As horses are a preferred meal for griffons, sages claim some flesh-warping wizard with an ironic sense of humor long ago created this unfortunate fusion of horse and hawk as a joke.  A hippogriff 's feathers bear coloration similar to those of a hawk or an eagle; however, some breeders have managed to produce specimens with stark white or coal black feathers. A hippogriff 's torso and hind end are most often bay, chestnut, or gray, with some coats bearing pinto or even palomino coloration. Hippogriffs measure 11 feet long and weigh upward of 1,500 pounds.  Territorial, hippogriffs fiercely protect the lands under their domain. Hippogriffs must also watch the skies for other predators, as they are a preferred meal of griffons, wyverns, and young dragons. Hippogriffs nest in sweeping grasslands, rugged hills, and flowing prairies. Exceptionally hardy hippogriffs make their home nestled into niches on canyon walls, from which they comb the rocky deserts for coyotes, deer, and the occasional humanoid. Hippogriffs prefer mammalian prey, yet they graze after every meal of flesh to aid their digestion. Their dietary habits can be dangerous to both ranchers and their livestock, so ranching communities often set bounties on them. Victims of these hunts are often taxidermied, and preserved hippogriffs frequently decorate frontier taverns and remote outposts.&lt;/p&gt;&lt;p&gt;Far easier to train than griffons, yet easily as intelligent as horses, hippogriffs are trained as mounts by some elite companies of mounted soldiers, patrolling the skies and swooping down on unsuspecting enemies. Although they are magical beasts, if captured young, hippogriffs can be trained using Handle Animal as if they were animals. An adult hippogriff is more difficult to train, and attempts to do so follow the normal rules for training magical beasts using the skill. A hippogriff saddle must be specially crafted so as to not impact the movement of the creature's wings-these saddles are always exotic saddles.&lt;/p&gt;&lt;p&gt;Hippogriffs lay eggs rather than birthing live young- as a general rule, a hippogriff nest only contains one egg at a time. A hippogriff 's egg is worth 200 gp, but a healthy young hippogriff is worth 500 gp. A fully trained hippogriff mount can command prices of up to 5,000 gp or more. A hippogriff can carry 198 pounds as a light load, 399 pounds as a medium load, and 600 pounds as a heavy load.&lt;/p&gt;&lt;/h4&gt;&lt;/div&gt;</t>
  </si>
  <si>
    <t>Hippopotamus</t>
  </si>
  <si>
    <t>sweat</t>
  </si>
  <si>
    <t>capsize, trample (1d8+6, DC 17)</t>
  </si>
  <si>
    <t>Str 19, Dex 10, Con 16, Int 2, Wis 13, Cha 5</t>
  </si>
  <si>
    <t>Endurance, Improved Initiative, Power Attack, Skill Focus (Perception)</t>
  </si>
  <si>
    <t>Perception +8, Stealth +1 (+11 underwater), Swim +11</t>
  </si>
  <si>
    <t>+10 Stealth underwater</t>
  </si>
  <si>
    <t xml:space="preserve"> warm rivers</t>
  </si>
  <si>
    <t>solitary, pair, or bloat (3-20)</t>
  </si>
  <si>
    <t>This lumbering bull hippopotamus lunges out of the water and yawns wide, displaying an impressive set of tusk-like teeth.</t>
  </si>
  <si>
    <t>Capsize (Ex) A hippopotamus can overturn a boat of its size or smaller by ramming it as a charge attack and making a CMB check. The DC of this check is 25 or the result of the boat captain's Profession (sailor) check, whichever is higher.  Sweat (Ex) A hippo's reddish sweat protects it from nonlethal damage from hot environments, and grants it a +2 racial bonus on saving throws against nonmagical disease.</t>
  </si>
  <si>
    <t>The ill-tempered "river horse" has a well-earned reputation for hostility, despite the fact that it is a herbivore.  HIPPO COMPANIONS  Starting Statistics: Size Medium; Speed 40 ft.; AC +6 natural armor; Attack bite (1d8); Ability Scores Str 11, Dex 12, Con 12, Int 2, Wis 13, Cha 5; Special Qualities low-light vision, scent, sweat.  7th-Level Advancement: Size Large; AC +2 nat. arm.; Attack bite (2d8); Ability Scores Str +8, Dex -2, Con +4; Special Ability trample.</t>
  </si>
  <si>
    <t>&lt;link rel="stylesheet"href="PF.css"&gt;&lt;div&gt;&lt;h2&gt;Hippopotamus&lt;/h2&gt;&lt;h3&gt;&lt;i&gt;This lumbering bull hippopotamus lunges out of the water and yawns wide, displaying an impressive set of tusk-like teeth.&lt;/i&gt;&lt;/h3&gt;&lt;br&gt;&lt;/div&gt;&lt;div class="heading"&gt;&lt;p class="alignleft"&gt;Hippopotamus&lt;/p&gt;&lt;p class="alignright"&gt;CR 5&lt;/p&gt;&lt;div style="clear: both;"&gt;&lt;/div&gt;&lt;/div&gt;&lt;div&gt;&lt;h5&gt;&lt;b&gt;XP &lt;/b&gt;1,600&lt;/h5&gt;&lt;h5&gt;N Large animal &lt;/h5&gt;&lt;h5&gt;&lt;b&gt;Init &lt;/b&gt;+4; &lt;b&gt;Senses &lt;/b&gt;low-light vision, scent; Perception +8&lt;/h5&gt;&lt;/div&gt;&lt;hr/&gt;&lt;div&gt;&lt;h5&gt;&lt;b&gt;DEFENSE&lt;/b&gt;&lt;/h5&gt;&lt;/div&gt;&lt;hr/&gt;&lt;div&gt;&lt;h5&gt;&lt;b&gt;AC &lt;/b&gt;17, touch 9, flat-footed 17 (+8 natural, -1 size)&lt;/h5&gt;&lt;h5&gt;&lt;b&gt;hp &lt;/b&gt;59 (7d8+28)&lt;/h5&gt;&lt;h5&gt;&lt;b&gt;Fort &lt;/b&gt;+8 (+10 vs. nonmagical disease), &lt;b&gt;Ref &lt;/b&gt;+5, &lt;b&gt;Will &lt;/b&gt;+3&lt;/h5&gt;&lt;h5&gt;&lt;b&gt;Defensive Abilities &lt;/b&gt;sweat&lt;/h5&gt;&lt;/div&gt;&lt;hr/&gt;&lt;div&gt;&lt;h5&gt;&lt;b&gt;OFFENSE&lt;/b&gt;&lt;/h5&gt;&lt;/div&gt;&lt;hr/&gt;&lt;div&gt;&lt;h5&gt;&lt;b&gt;Spd &lt;/b&gt;40 ft.&lt;/h5&gt;&lt;h5&gt;&lt;b&gt;Melee &lt;/b&gt;bite +8 (2d8+6)&lt;/h5&gt;&lt;h5&gt;&lt;b&gt;Space &lt;/b&gt;10 ft.; &lt;b&gt;Reach &lt;/b&gt;5 ft.&lt;/h5&gt;&lt;h5&gt;&lt;b&gt;Special Attacks &lt;/b&gt;capsize, trample (1d8+6, DC 17)&lt;/h5&gt;&lt;/div&gt;&lt;hr/&gt;&lt;div&gt;&lt;h5&gt;&lt;b&gt;STATISTICS&lt;/b&gt;&lt;/h5&gt;&lt;/div&gt;&lt;hr/&gt;&lt;div&gt;&lt;h5&gt;&lt;b&gt;Str &lt;/b&gt;19, &lt;b&gt;Dex &lt;/b&gt;10, &lt;b&gt;Con &lt;/b&gt;16, &lt;b&gt;Int &lt;/b&gt; 2, &lt;b&gt;Wis &lt;/b&gt;13, &lt;b&gt;Cha &lt;/b&gt;5&lt;/h5&gt;&lt;h5&gt;&lt;b&gt;Base Atk &lt;/b&gt;+5; &lt;b&gt;CMB &lt;/b&gt;+10; &lt;b&gt;CMD &lt;/b&gt;20 (24 vs. trip)&lt;/h5&gt;&lt;h5&gt;&lt;b&gt;Feats &lt;/b&gt;Endurance, Improved Initiative, Power Attack, Skill Focus (Perception)&lt;/h5&gt;&lt;h5&gt;&lt;b&gt;Skills &lt;/b&gt;Perception +8, Stealth +1 (+11 underwater), Swim +11; &lt;b&gt;Racial Modifiers &lt;/b&gt;+10 Stealth underwater&lt;/h5&gt;&lt;h5&gt;&lt;b&gt;SQ &lt;/b&gt;hold breath&lt;/h5&gt;&lt;/div&gt;&lt;hr/&gt;&lt;div&gt;&lt;h5&gt;&lt;b&gt;ECOLOGY&lt;/b&gt;&lt;/h5&gt;&lt;/div&gt;&lt;hr/&gt;&lt;div&gt;&lt;h5&gt;&lt;b&gt;Environment &lt;/b&gt; warm rivers&lt;/h5&gt;&lt;h5&gt;&lt;b&gt;Organization &lt;/b&gt;solitary, pair, or bloat (3-20)&lt;/h5&gt;&lt;h5&gt;&lt;b&gt;Treasure &lt;/b&gt;none&lt;/h5&gt;&lt;/div&gt;&lt;hr/&gt;&lt;div&gt;&lt;h5&gt;&lt;b&gt;SPECIAL ABILITIES&lt;/b&gt;&lt;/h5&gt;&lt;/div&gt;&lt;hr/&gt;&lt;div&gt;&lt;/h5&gt;&lt;h5&gt;&lt;b&gt;Capsize (Ex)&lt;/b&gt; A hippopotamus can overturn a boat of its size or smaller by ramming it as a charge attack and making a CMB check. The DC of this check is 25 or the result of the boat captain's Profession (sailor) check, whichever is higher.  &lt;/h5&gt;&lt;h5&gt;&lt;b&gt;Sweat (Ex)&lt;/b&gt; A hippo's reddish sweat protects it from nonlethal damage from hot environments, and grants it a +2 racial bonus on saving throws against nonmagical disease.&lt;/h5&gt;&lt;/div&gt;&lt;br&gt;&lt;div&gt;&lt;h4&gt;&lt;p&gt;&lt;p&gt;The ill-tempered "river horse" has a well-earned reputation for hostility, despite the fact that it is a herbivore.  &lt;br&gt;&lt;b&gt;HIPPO COMPANIONS &lt;/b&gt;&lt;br&gt; &lt;b&gt;Starting Statistics:&lt;/b&gt; &lt;b&gt;Size &lt;/b&gt;Medium; &lt;b&gt;Speed &lt;/b&gt;40 ft.; &lt;b&gt;AC &lt;/b&gt;+6 natural armor; &lt;b&gt;Attack &lt;/b&gt;bite (1d8); &lt;b&gt;Ability Scores &lt;/b&gt;Str 11, &lt;b&gt;Dex &lt;/b&gt;12, &lt;b&gt;Con &lt;/b&gt;12, Int 2, Wis 13, Cha 5; &lt;b&gt;Special Qualities &lt;/b&gt;low-light vision, scent, sweat.  &lt;br&gt;&lt;b&gt;7th-Level Advancement:&lt;/b&gt; &lt;b&gt;Size &lt;/b&gt;Large; &lt;b&gt;AC &lt;/b&gt;+2 nat. arm.; &lt;b&gt;Attack &lt;/b&gt;bite (2d8); &lt;b&gt;Ability Scores &lt;/b&gt;Str +8, &lt;b&gt;Dex &lt;/b&gt;-2, &lt;b&gt;Con &lt;/b&gt;+4; &lt;b&gt;Special Ability &lt;/b&gt;trample.&lt;/p&gt;&lt;/h4&gt;&lt;/div&gt;</t>
  </si>
  <si>
    <t>Behemoth Hippopotamus</t>
  </si>
  <si>
    <t>bite +17 (4d8+13/19-20 plus grab)</t>
  </si>
  <si>
    <t>capsize, trample (2d6+13, DC 26)</t>
  </si>
  <si>
    <t>Str 29, Dex 8, Con 20, Int 2, Wis 13, Cha 5</t>
  </si>
  <si>
    <t>Diehard, Endurance, Improved Critical (bite), Improved Initiative, Iron Will, Power Attack, Skill Focus (Perception)</t>
  </si>
  <si>
    <t>Perception +12, Stealth +2 (+12 underwater), Swim +13</t>
  </si>
  <si>
    <t>solitary or bloat (2-8)</t>
  </si>
  <si>
    <t>This immense behemoth of a hippo is larger than an elephant. Its teeth are like scimitars, and it moves with an indomitable gait.</t>
  </si>
  <si>
    <t>The behemoth hippopotamus is a true monster.  Standing taller than an elephant, this animal has few enemies in the natural world-even dinosaurs and dire crocodiles avoid fights with them. Making them even more dangerous is the fact that they are practically carnivores-while not above eating plant matter, they devour carrion or foolish creatures that come too close.</t>
  </si>
  <si>
    <t>&lt;link rel="stylesheet"href="PF.css"&gt;&lt;div&gt;&lt;h2&gt;Hippopotamus, Behemoth &lt;/h2&gt;&lt;h3&gt;&lt;i&gt;This immense behemoth of a hippo is larger than an elephant. Its teeth are like scimitars, and it moves with an indomitable gait.&lt;/i&gt;&lt;/h3&gt;&lt;br&gt;&lt;/br&gt;&lt;/div&gt;&lt;div class="heading"&gt;&lt;p class="alignleft"&gt;Behemoth Hippopotamus&lt;/p&gt;&lt;p class="alignright"&gt;CR 10&lt;/p&gt;&lt;div style="clear: both;"&gt;&lt;/div&gt;&lt;/div&gt;&lt;div&gt;&lt;h5&gt;&lt;b&gt;XP &lt;/b&gt;9,600&lt;/h5&gt;&lt;h5&gt;N Huge animal &lt;/h5&gt;&lt;h5&gt;&lt;b&gt;Init &lt;/b&gt;+3; &lt;b&gt;Senses &lt;/b&gt;low-light vision; Perception +12&lt;/h5&gt;&lt;/div&gt;&lt;hr/&gt;&lt;div&gt;&lt;h5&gt;&lt;b&gt;DEFENSE&lt;/b&gt;&lt;/h5&gt;&lt;/div&gt;&lt;hr/&gt;&lt;div&gt;&lt;h5&gt;&lt;b&gt;AC &lt;/b&gt;23, touch 7, flat-footed 23 (-1 Dex, +16 natural, -2 size)&lt;/h5&gt;&lt;h5&gt;&lt;b&gt;hp &lt;/b&gt;133 (14d8+70)&lt;/h5&gt;&lt;h5&gt;&lt;b&gt;Fort &lt;/b&gt;+14 (+16 vs. nonmagical disease), &lt;b&gt;Ref &lt;/b&gt;+8, &lt;b&gt;Will &lt;/b&gt;+7&lt;/h5&gt;&lt;h5&gt;&lt;b&gt;Defensive Abilities &lt;/b&gt;sweat&lt;/h5&gt;&lt;/div&gt;&lt;hr/&gt;&lt;div&gt;&lt;h5&gt;&lt;b&gt;OFFENSE&lt;/b&gt;&lt;/h5&gt;&lt;/div&gt;&lt;hr/&gt;&lt;div&gt;&lt;h5&gt;&lt;b&gt;Spd &lt;/b&gt;50 ft.&lt;/h5&gt;&lt;h5&gt;&lt;b&gt;Melee &lt;/b&gt;bite +17 (4d8+13/19-20 plus grab)&lt;/h5&gt;&lt;h5&gt;&lt;b&gt;Space &lt;/b&gt;15 ft.; &lt;b&gt;Reach &lt;/b&gt;15 ft.&lt;/h5&gt;&lt;h5&gt;&lt;b&gt;Special Attacks &lt;/b&gt;capsize, trample (2d6+13, DC 26)&lt;/h5&gt;&lt;/div&gt;&lt;hr/&gt;&lt;div&gt;&lt;h5&gt;&lt;b&gt;STATISTICS&lt;/b&gt;&lt;/h5&gt;&lt;/div&gt;&lt;hr/&gt;&lt;div&gt;&lt;h5&gt;&lt;b&gt;Str &lt;/b&gt;29, &lt;b&gt;Dex &lt;/b&gt;8, &lt;b&gt;Con &lt;/b&gt;20, &lt;b&gt;Int &lt;/b&gt; 2, &lt;b&gt;Wis &lt;/b&gt;13, &lt;b&gt;Cha &lt;/b&gt;5&lt;/h5&gt;&lt;h5&gt;&lt;b&gt;Base Atk &lt;/b&gt;+10; &lt;b&gt;CMB &lt;/b&gt;+21 (+25 grapple); &lt;b&gt;CMD &lt;/b&gt;30 (34 vs. trip)&lt;/h5&gt;&lt;h5&gt;&lt;b&gt;Feats &lt;/b&gt;Diehard, Endurance, Improved Critical (bite), Improved Initiative, Iron Will, Power Attack, Skill Focus (Perception)&lt;/h5&gt;&lt;h5&gt;&lt;b&gt;Skills &lt;/b&gt;Perception +12, Stealth +2 (+12 underwater), Swim +13; &lt;b&gt;Racial Modifiers &lt;/b&gt;+10 Stealth underwater&lt;/h5&gt;&lt;h5&gt;&lt;b&gt;SQ &lt;/b&gt;hold breath&lt;/h5&gt;&lt;/div&gt;&lt;hr/&gt;&lt;div&gt;&lt;h5&gt;&lt;b&gt;ECOLOGY&lt;/b&gt;&lt;/h5&gt;&lt;/div&gt;&lt;hr/&gt;&lt;div&gt;&lt;h5&gt;&lt;b&gt;Environment &lt;/b&gt; warm rivers&lt;/h5&gt;&lt;h5&gt;&lt;b&gt;Organization &lt;/b&gt;solitary or bloat (2-8)&lt;/h5&gt;&lt;h5&gt;&lt;b&gt;Treasure &lt;/b&gt;none&lt;/h5&gt;&lt;/div&gt;&lt;br&gt;&lt;/br&gt;&lt;div&gt;&lt;h4&gt;&lt;p&gt;&lt;p&gt;The behemoth hippopotamus is a true monster.&lt;/p&gt;&lt;p&gt;Standing taller than an elephant, this animal has few enemies in the natural world-even dinosaurs and dire crocodiles avoid fights with them. Making them even more dangerous is the fact that they are practically carnivores-while not above eating plant matter, they devour carrion or foolish creatures that come too close.&lt;/p&gt;&lt;/h4&gt;&lt;/div&gt;</t>
  </si>
  <si>
    <t>Hound of Tindalos</t>
  </si>
  <si>
    <t>darkvision 120 ft.; Perception +18</t>
  </si>
  <si>
    <t>20, touch 15, flat-footed 15</t>
  </si>
  <si>
    <t>(+5 Dex, +5 natural)</t>
  </si>
  <si>
    <t>Fort +10, Ref +12, Will +8</t>
  </si>
  <si>
    <t>mind-affecting effects, poison</t>
  </si>
  <si>
    <t>bite +15 (2d6+3), 2 claws +15 (1d8+3)</t>
  </si>
  <si>
    <t>ripping gaze</t>
  </si>
  <si>
    <t>Spell-Like Abilities (CL 10th; concentration +13)  Constant-air walk At will-fog cloud, invisibility, locate creature  3/day-dimensional anchor, discern location, greater scrying (DC 20), haste, slow (DC 16)</t>
  </si>
  <si>
    <t>Str 17, Dex 21, Con 16, Int 16, Wis 21, Cha 16</t>
  </si>
  <si>
    <t>Blind-Fight, Combat Reflexes, Improved Initiative, Vital Strike, Weapon Finesse</t>
  </si>
  <si>
    <t>Acrobatics +18 (+22 jump), Intimidate +16, Knowledge (arcana) +16, Knowledge (geography) +13, Knowledge (planes) +16, Perception +18, Sense Motive +18, Stealth +18, Survival +18</t>
  </si>
  <si>
    <t>angled entry, otherworldly mind</t>
  </si>
  <si>
    <t>This gaunt, long-limbed quadruped has huge, soulless eyes and a toothy maw. The lean creature moves with a predatory grace.</t>
  </si>
  <si>
    <t>Angled Entry (Su) Hounds of Tindalos move through the dimensions in ways other creatures cannot comprehend. They may use greater teleport (self only) once per round as a swift action and plane shift (self only) 3/day as a standard action (caster level 10th). A hound of Tindalos can use these powers anywhere, but its destination point must be adjacent to a fixed angle or corner in the physical environment, such as a wall, floor, or ceiling (as determined by the GM); temporary angles created by cloth, flesh, or small items are not sufficient. It cannot use these abilities to enter curved architecture or open outdoor environments.  Otherworldly Mind (Ex) Any non-outsider attempting to read the thoughts of a hound of Tindalos or communicate with it telepathically takes 5d6 points of nonlethal damage and must make a DC 18 Will save or become confused for 2d4 rounds.  This is a mind-affecting effect. The save DC is Charisma-based.  Ripping Gaze (Su) 5d6 slashing damage, 30 feet, Fortitude DC 18 negates. A creature that succeeds on its save is immune to that hound's gaze for 24 hours. Damage caused by a ripping gaze can be defeated by damage reduction, but it bypasses DR/magic and slashing. The save DC is Charisma-based.</t>
  </si>
  <si>
    <t>Hounds of Tindalos are otherworldly predators from beyond the bounds of known reality, usually appearing only when summoned by reckless spellcasters. Little is known about their nature outside of blood-spattered notes and deranged writings of the nearly insane survivors of their attacks. Although possessed of great cunning and cruel intellect, the hounds show no evidence of understanding or communicating with mortals. They enter the physical world on their own in pursuit of those who have trodden too much the netherways beyond time and reality-time travelers (be it physical travel or simply divinatory glimpses forward or backward in time) and creatures that teleport without regard to how this movement impacts subtle magical currents in the multiverse particularly draw their interest.</t>
  </si>
  <si>
    <t>&lt;link rel="stylesheet"href="PF.css"&gt;&lt;div&gt;&lt;h2&gt;Hound of Tindalos&lt;/h2&gt;&lt;h3&gt;&lt;i&gt;This gaunt, long-limbed quadruped has huge, soulless eyes and a toothy maw. The lean creature moves with a predatory grace.&lt;/i&gt;&lt;/h3&gt;&lt;br&gt;&lt;/br&gt;&lt;/div&gt;&lt;div class="heading"&gt;&lt;p class="alignleft"&gt;Hound of Tindalos&lt;/p&gt;&lt;p class="alignright"&gt;CR 7&lt;/p&gt;&lt;div style="clear: both;"&gt;&lt;/div&gt;&lt;/div&gt;&lt;div&gt;&lt;h5&gt;&lt;b&gt;XP &lt;/b&gt;3,200&lt;/h5&gt;&lt;h5&gt;NE Medium outsider (evil, extraplanar)&lt;/h5&gt;&lt;h5&gt;&lt;b&gt;Init &lt;/b&gt;+9; &lt;b&gt;Senses &lt;/b&gt;darkvision 120 ft.; Perception +18&lt;/h5&gt;&lt;/div&gt;&lt;hr/&gt;&lt;div&gt;&lt;h5&gt;&lt;b&gt;DEFENSE&lt;/b&gt;&lt;/h5&gt;&lt;/div&gt;&lt;hr/&gt;&lt;div&gt;&lt;h5&gt;&lt;b&gt;AC &lt;/b&gt;20, touch 15, flat-footed 15 (+5 Dex, +5 natural)&lt;/h5&gt;&lt;h5&gt;&lt;b&gt;hp &lt;/b&gt;85 (10d10+30)&lt;/h5&gt;&lt;h5&gt;&lt;b&gt;Fort &lt;/b&gt;+10, &lt;b&gt;Ref &lt;/b&gt;+12, &lt;b&gt;Will &lt;/b&gt;+8&lt;/h5&gt;&lt;h5&gt;&lt;b&gt;DR &lt;/b&gt;10/magic; &lt;b&gt;Immune &lt;/b&gt;mind-affecting effects, poison&lt;/h5&gt;&lt;/div&gt;&lt;hr/&gt;&lt;div&gt;&lt;h5&gt;&lt;b&gt;OFFENSE&lt;/b&gt;&lt;/h5&gt;&lt;/div&gt;&lt;hr/&gt;&lt;div&gt;&lt;h5&gt;&lt;b&gt;Spd &lt;/b&gt;40 ft.&lt;/h5&gt;&lt;h5&gt;&lt;b&gt;Melee &lt;/b&gt;bite +15 (2d6+3), 2 claws +15 (1d8+3)&lt;/h5&gt;&lt;h5&gt;&lt;b&gt;Space &lt;/b&gt;5 ft.; &lt;b&gt;Reach &lt;/b&gt;5 ft.&lt;/h5&gt;&lt;h5&gt;&lt;b&gt;Special Attacks &lt;/b&gt;ripping gaze&lt;/h5&gt;&lt;h5&gt;&lt;b&gt;Spell-Like Abilities&lt;/b&gt; (CL 10th; concentration +13)&lt;/br&gt;Constant&amp;mdash;&lt;i&gt;air walk&lt;/i&gt; &lt;/br&gt;At will&amp;mdash;&lt;i&gt;fog cloud&lt;/i&gt;, &lt;i&gt;invisibility&lt;/i&gt;, &lt;i&gt;locate creature&lt;/i&gt;&lt;/br&gt;3/day&amp;mdash;&lt;i&gt;dimensional anchor&lt;/i&gt;, &lt;i&gt;discern location&lt;/i&gt;, &lt;i&gt;greater scrying&lt;/i&gt; (DC 20), &lt;i&gt;haste&lt;/i&gt;, &lt;i&gt;slow&lt;/i&gt; (DC 16)&lt;/h5&gt;&lt;/h5&gt;&lt;/div&gt;&lt;hr/&gt;&lt;div&gt;&lt;h5&gt;&lt;b&gt;STATISTICS&lt;/b&gt;&lt;/h5&gt;&lt;/div&gt;&lt;hr/&gt;&lt;div&gt;&lt;h5&gt;&lt;b&gt;Str &lt;/b&gt;17, &lt;b&gt;Dex &lt;/b&gt;21, &lt;b&gt;Con &lt;/b&gt;16, &lt;b&gt;Int &lt;/b&gt; 16, &lt;b&gt;Wis &lt;/b&gt;21, &lt;b&gt;Cha &lt;/b&gt;16&lt;/h5&gt;&lt;h5&gt;&lt;b&gt;Base Atk &lt;/b&gt;+10; &lt;b&gt;CMB &lt;/b&gt;+13; &lt;b&gt;CMD &lt;/b&gt;28 (32 vs. trip)&lt;/h5&gt;&lt;h5&gt;&lt;b&gt;Feats &lt;/b&gt;Blind-Fight, Combat Reflexes, Improved Initiative, Vital Strike, Weapon Finesse&lt;/h5&gt;&lt;h5&gt;&lt;b&gt;Skills &lt;/b&gt;Acrobatics +18 (+22 jump), Intimidate +16, Knowledge (arcana) +16, Knowledge (geography) +13, Knowledge (planes) +16, Perception +18, Sense Motive +18, Stealth +18, Survival +18&lt;/h5&gt;&lt;h5&gt;&lt;b&gt;Languages &lt;/b&gt;Aklo&lt;/h5&gt;&lt;h5&gt;&lt;b&gt;SQ &lt;/b&gt;angled entry, otherworldly mind&lt;/h5&gt;&lt;/div&gt;&lt;hr/&gt;&lt;div&gt;&lt;h5&gt;&lt;b&gt;ECOLOGY&lt;/b&gt;&lt;/h5&gt;&lt;/div&gt;&lt;hr/&gt;&lt;div&gt;&lt;h5&gt;&lt;b&gt;Environment &lt;/b&gt; any&lt;/h5&gt;&lt;h5&gt;&lt;b&gt;Organization &lt;/b&gt;solitary or pack (2-12)&lt;/h5&gt;&lt;h5&gt;&lt;b&gt;Treasure &lt;/b&gt;none&lt;/h5&gt;&lt;/div&gt;&lt;hr/&gt;&lt;div&gt;&lt;h5&gt;&lt;b&gt;SPECIAL ABILITIES&lt;/b&gt;&lt;/h5&gt;&lt;/div&gt;&lt;hr/&gt;&lt;div&gt;&lt;h5&gt;&lt;b&gt;Angled Entry (Su)&lt;/b&gt; Hounds of Tindalos move through the dimensions in ways other creatures cannot comprehend. They may use &lt;i&gt;greater teleport&lt;/i&gt; (self only) once per round as a swift action and &lt;i&gt;plane shift&lt;/i&gt; (self only) 3/day as a standard action (caster level 10th). A hound of Tindalos can use these powers anywhere, but its destination point must be adjacent to a fixed angle or corner in the physical environment, such as a wall, floor, or ceiling (as determined by the GM); temporary angles created by cloth, flesh, or small items are not sufficient. It cannot use these abilities to enter curved architecture or open outdoor environments.  &lt;/h5&gt;&lt;h5&gt;&lt;b&gt;Otherworldly Mind (Ex)&lt;/b&gt; Any non-outsider attempting to read the thoughts of a hound of Tindalos or communicate with it telepathically takes 5d6 points of nonlethal damage and must make a DC 18 Will save or become confused for 2d4 rounds.  This is a mind-affecting effect. The save DC is Charisma-based.  &lt;/h5&gt;&lt;h5&gt;&lt;b&gt;Ripping Gaze (Su)&lt;/b&gt; 5d6 slashing damage, 30 feet, Fortitude DC 18 negates. A creature that succeeds on its save is immune to that hound's gaze for 24 hours. Damage caused by a ripping gaze can be defeated by damage reduction, but it bypasses DR/magic and slashing. The save DC is Charisma-based.&lt;/h5&gt;&lt;/div&gt;&lt;br&gt;&lt;/br&gt;&lt;div&gt;&lt;h4&gt;&lt;p&gt;&lt;p&gt;Hounds of Tindalos are otherworldly predators from beyond the bounds of known reality, usually appearing only when summoned by reckless spellcasters. Little is known about their nature outside of blood-spattered notes and deranged writings of the nearly insane survivors of their attacks. Although possessed of great cunning and cruel intellect, the hounds show no evidence of understanding or communicating with mortals. They enter the physical world on their own in pursuit of those who have trodden too much the netherways beyond time and reality-time travelers (be it physical travel or simply divinatory glimpses forward or backward in time) and creatures that teleport without regard to how this movement impacts subtle magical currents in the multiverse particularly draw their interest.&lt;/p&gt;&lt;/h4&gt;&lt;/div&gt;</t>
  </si>
  <si>
    <t>Howler</t>
  </si>
  <si>
    <t>Fort +6, Ref +6, Will +3</t>
  </si>
  <si>
    <t>quill defense</t>
  </si>
  <si>
    <t>bite +8 (1d8+4), quills +3 (1d4+2 plus pain)</t>
  </si>
  <si>
    <t>howl</t>
  </si>
  <si>
    <t>Str 18, Dex 15, Con 15, Int 6, Wis 14, Cha 11</t>
  </si>
  <si>
    <t>Acrobatics +10 (+22 jump), Climb +12, Perception +13, Stealth +6</t>
  </si>
  <si>
    <t xml:space="preserve"> any land (Abyss)</t>
  </si>
  <si>
    <t>solitary or pack (2-4)</t>
  </si>
  <si>
    <t>This vile predator has a hide as thick and tough as leather. Wicked ebony quills run from its head, tail, and back.</t>
  </si>
  <si>
    <t>Howl (Su) A howler's constant howling is a grating, exhausting baying that can drive listeners insane. All beings other than outsiders within 120 feet of a howling howler must succeed on a DC 12 Will save or become cursed by the creature's howl. Once a creature becomes cursed in this way, she takes no additional penalty for being exposed to additional howlers' howls until the current howler curse is lifted. This is a sonic mind-affecting effect. The save DC is Charisma-based.  Howler Howl: Curse-howl; save Will DC 12 negates; frequency 1/hour; effect 1 Wis damage; cure 1 save.  Pain (Ex) Whenever a creature takes damage from a howler's quill attack or its quill defense, that creature must make a successful DC 14 Reflex save or one quill breaks off in its flesh, causing the target to become sickened until all embedded quills are removed. Removing one quill requires a DC 15 Heal check made as a full-round action. For every 5 by which the check is exceeded, one additional quill can be removed. On a failed check, a quill is still removed, but the process deals 1d4+1 points of damage to the victim. The save DC is Dexterity-based.  Quill Defense (Ex) Any creature that strikes a howler with a non-reach melee weapon, unarmed strike, or natural weapon takes 1d4+1 points of piercing damage from the howler's quills and suffers from the howler's pain attack.</t>
  </si>
  <si>
    <t>The howler is a native to the Abyss, an Outer Plane where madness is the norm and cruelty is expected and often rewarded. The howler prowls these Abyssal realms, serving the role of a hungry predator like a lion or tiger, save for the fact that the typical howler is much more intelligent than a big cat. Worse, howlers have little interest in eating their prey-they need not feed to live, but rather enjoy the process of stalking, mauling, and killing living creatures. In a way, the act of inflicting intense pain and madness upon mortal life is what fills a howler's life instead of the desire to feed.  The howler's mane of razor-sharp quills makes it a poor choice of mount for most creatures, but it serves quite well as a guardian or sentinel-especially for outsiders, who may not enjoy the creature's constant howling, but aren't adversely affected by the supernatural sounds. When a howler sees prey, the tenor of its howls changes- howlers cannot speak, but they can use their howls to communicate quite a bit of information if required. They understand the Abyssal tongue, and when serving demons as guardians, their howls can not only alert their masters to the presence of intruders, but also to their number, appearance, and weaknesses.  A howler is about the size of a tiger-12 feet from snout to tail and weighing 6,000 pounds. They are normally pale in color, with darker quills and milky eyes.</t>
  </si>
  <si>
    <t>&lt;link rel="stylesheet"href="PF.css"&gt;&lt;div&gt;&lt;h2&gt;Howler&lt;/h2&gt;&lt;h3&gt;&lt;i&gt;This vile predator has a hide as thick and tough as leather. Wicked ebony quills run from its head, tail, and back.&lt;/i&gt;&lt;/h3&gt;&lt;br&gt;&lt;/div&gt;&lt;div class="heading"&gt;&lt;p class="alignleft"&gt;Howler&lt;/p&gt;&lt;p class="alignright"&gt;CR 3&lt;/p&gt;&lt;div style="clear: both;"&gt;&lt;/div&gt;&lt;/div&gt;&lt;div&gt;&lt;h5&gt;&lt;b&gt;XP &lt;/b&gt;800&lt;/h5&gt;&lt;h5&gt;CE Large outsider (chaotic, evil, extraplanar)&lt;/h5&gt;&lt;h5&gt;&lt;b&gt;Init &lt;/b&gt;+6; &lt;b&gt;Senses &lt;/b&gt;darkvision 60 ft.; Perception +13&lt;/h5&gt;&lt;/div&gt;&lt;hr/&gt;&lt;div&gt;&lt;h5&gt;&lt;b&gt;DEFENSE&lt;/b&gt;&lt;/h5&gt;&lt;/div&gt;&lt;hr/&gt;&lt;div&gt;&lt;h5&gt;&lt;b&gt;AC &lt;/b&gt;15, touch 11, flat-footed 13 (+2 Dex, +4 natural, -1 size)&lt;/h5&gt;&lt;h5&gt;&lt;b&gt;hp &lt;/b&gt;37 (5d10+10)&lt;/h5&gt;&lt;h5&gt;&lt;b&gt;Fort &lt;/b&gt;+6, &lt;b&gt;Ref &lt;/b&gt;+6, &lt;b&gt;Will &lt;/b&gt;+3&lt;/h5&gt;&lt;h5&gt;&lt;b&gt;Defensive Abilities &lt;/b&gt;quill defense&lt;/h5&gt;&lt;/div&gt;&lt;hr/&gt;&lt;div&gt;&lt;h5&gt;&lt;b&gt;OFFENSE&lt;/b&gt;&lt;/h5&gt;&lt;/div&gt;&lt;hr/&gt;&lt;div&gt;&lt;h5&gt;&lt;b&gt;Spd &lt;/b&gt;60 ft.&lt;/h5&gt;&lt;h5&gt;&lt;b&gt;Melee &lt;/b&gt;bite +8 (1d8+4), quills +3 (1d4+2 plus pain)&lt;/h5&gt;&lt;h5&gt;&lt;b&gt;Space &lt;/b&gt;10 ft.; &lt;b&gt;Reach &lt;/b&gt;5 ft.&lt;/h5&gt;&lt;h5&gt;&lt;b&gt;Special Attacks &lt;/b&gt;howl&lt;/h5&gt;&lt;/div&gt;&lt;hr/&gt;&lt;div&gt;&lt;h5&gt;&lt;b&gt;STATISTICS&lt;/b&gt;&lt;/h5&gt;&lt;/div&gt;&lt;hr/&gt;&lt;div&gt;&lt;h5&gt;&lt;b&gt;Str &lt;/b&gt;18, &lt;b&gt;Dex &lt;/b&gt;15, &lt;b&gt;Con &lt;/b&gt;15, &lt;b&gt;Int &lt;/b&gt; 6, &lt;b&gt;Wis &lt;/b&gt;14, &lt;b&gt;Cha &lt;/b&gt;11&lt;/h5&gt;&lt;h5&gt;&lt;b&gt;Base Atk &lt;/b&gt;+5; &lt;b&gt;CMB &lt;/b&gt;+10; &lt;b&gt;CMD &lt;/b&gt;22&lt;/h5&gt;&lt;h5&gt;&lt;b&gt;Feats &lt;/b&gt;Combat Reflexes, Improved Initiative, Skill Focus (Perception)&lt;/h5&gt;&lt;h5&gt;&lt;b&gt;Skills &lt;/b&gt;Acrobatics +10 (+22 jump), Climb +12, Perception +13, Stealth +6&lt;/h5&gt;&lt;h5&gt;&lt;b&gt;Languages &lt;/b&gt;Abyssal (cannot speak)&lt;/h5&gt;&lt;/div&gt;&lt;hr/&gt;&lt;div&gt;&lt;h5&gt;&lt;b&gt;ECOLOGY&lt;/b&gt;&lt;/h5&gt;&lt;/div&gt;&lt;hr/&gt;&lt;div&gt;&lt;h5&gt;&lt;b&gt;Environment &lt;/b&gt; any land (Abyss)&lt;/h5&gt;&lt;h5&gt;&lt;b&gt;Organization &lt;/b&gt;solitary or pack (2-4)&lt;/h5&gt;&lt;h5&gt;&lt;b&gt;Treasure &lt;/b&gt;incidental&lt;/h5&gt;&lt;/div&gt;&lt;hr/&gt;&lt;div&gt;&lt;h5&gt;&lt;b&gt;SPECIAL ABILITIES&lt;/b&gt;&lt;/h5&gt;&lt;/div&gt;&lt;hr/&gt;&lt;div&gt;&lt;/h5&gt;&lt;h5&gt;&lt;b&gt;Howl (Su)&lt;/b&gt; A howler's constant howling is a grating, exhausting baying that can drive listeners insane. All beings other than outsiders within 120 feet of a howling howler must succeed on a DC 12 Will save or become cursed by the creature's howl. Once a creature becomes cursed in this way, she takes no additional penalty for being exposed to additional howlers' howls until the current howler curse is lifted. This is a sonic mind-affecting effect. The save DC is Charisma-based.  &lt;i&gt;Howler Howl&lt;/i&gt;: Curse-howl; save Will DC 12 negates; frequency 1/hour; effect 1 Wis damage; cure 1 save.  &lt;/h5&gt;&lt;h5&gt;&lt;b&gt;Pain (Ex)&lt;/b&gt; Whenever a creature takes damage from a howler's quill attack or its quill defense, that creature must make a successful DC 14 Reflex save or one quill breaks off in its flesh, causing the target to become sickened until all embedded quills are removed. Removing one quill requires a DC 15 Heal check made as a full-round action. For every 5 by which the check is exceeded, one additional quill can be removed. On a failed check, a quill is still removed, but the process deals 1d4+1 points of damage to the victim. The save DC is Dexterity-based.  &lt;/h5&gt;&lt;h5&gt;&lt;b&gt;Quill Defense (Ex)&lt;/b&gt; Any creature that strikes a howler with a non-reach melee weapon, unarmed strike, or natural weapon takes 1d4+1 points of piercing damage from the howler's quills and suffers from the howler's pain attack.&lt;/h5&gt;&lt;/div&gt;&lt;br&gt;&lt;div&gt;&lt;h4&gt;&lt;p&gt;&lt;p&gt;The howler is a native to the Abyss, an Outer Plane where madness is the norm and cruelty is expected and often rewarded. The howler prowls these Abyssal realms, serving the role of a hungry predator like a lion or tiger, save for the fact that the typical howler is much more intelligent than a big cat. Worse, howlers have little interest in eating their prey-they need not feed to live, but rather enjoy the process of stalking, mauling, and killing living creatures. In a way, the act of inflicting intense pain and madness upon mortal life is what fills a howler's life instead of the desire to feed.  The howler's mane of razor-sharp quills makes it a poor choice of mount for most creatures, but it serves quite well as a guardian or sentinel-especially for outsiders, who may not enjoy the creature's constant howling, but aren't adversely affected by the supernatural sounds. When a howler sees prey, the tenor of its howls changes- howlers cannot speak, but they can use their howls to communicate quite a bit of information if required. They understand the Abyssal tongue, and when serving demons as guardians, their howls can not only alert their masters to the presence of intruders, but also to their number, appearance, and weaknesses.  A howler is about the size of a tiger-12 feet from snout to tail and weighing 6,000 pounds. They are normally pale in color, with darker quills and milky eyes.&lt;/p&gt;&lt;/h4&gt;&lt;/div&gt;</t>
  </si>
  <si>
    <t>Ifrit</t>
  </si>
  <si>
    <t>sorcerer 1</t>
  </si>
  <si>
    <t>darkvision 60 ft.; Perception -2</t>
  </si>
  <si>
    <t>(1d6+2)</t>
  </si>
  <si>
    <t>Fort +1, Ref +3, Will +0</t>
  </si>
  <si>
    <t>fire 5</t>
  </si>
  <si>
    <t>scimitar +0 (1d6/18-20)</t>
  </si>
  <si>
    <t>Bloodline Spell-Like Abilities (CL 1st; concentration +4)  6/day-elemental ray (1d6 fire)   Ifrit Spell-Like Abilities (CL 1st; concentration +4)  1/day-burning hands (DC 14)</t>
  </si>
  <si>
    <t>Sorcerer Spells Known (CL 1st; concentration +4)  1st (4/day)-burning hands (DC 15), mage armor  0 (at will)-acid splash, detect magic, flare (DC 14), prestidigitation</t>
  </si>
  <si>
    <t>Str 10, Dex 16, Con 12, Int 13, Wis 6, Cha 17</t>
  </si>
  <si>
    <t>Eschew MaterialsB, Martial Weapon Proficiency (scimitar)</t>
  </si>
  <si>
    <t>Bluff +7, Knowledge (arcana) +5, Spellcraft +5</t>
  </si>
  <si>
    <t>Common, Gnome, Ignan</t>
  </si>
  <si>
    <t>bloodline arcana, fire affinity</t>
  </si>
  <si>
    <t>NPC gear (scimitar, other treasure)</t>
  </si>
  <si>
    <t>This muscular, fiery-skinned man has flaming hair and spotted horns upon his brow.</t>
  </si>
  <si>
    <t>Fire Affinity (Ex) Ifrit sorcerers with the elemental (fire) bloodline treat their Charisma score as 2 points higher for all sorcerer spells and class abilities. Ifrit spellcasters with the Fire domain use their domain powers and spells at +1 caster level.</t>
  </si>
  <si>
    <t>Ifrits are humans whose ancestry includes beings of elemental fire, such as efreet. Ifrits have pointed ears, red or mottled horns on the brow, and hair that flickers and waves as if it were af lame.  All ifrits are at some level pyromaniacs. Adoring fire in all its forms, they tend to be passionate and quick to action, with a predilection for striking first in any conf lict-a trait which keeps them alive but doesn't make them a lot of friends. Ifrits generally seek out the company of either less-powerful minions who can be browbeaten into following orders, or calm, cool individuals who can balance the ifrits out.  IFRIT CHARACTERS  Ifrits are defined by class levels-they do not possess racial Hit Dice. Ifrits have the following racial traits.  +2 Dexterity, +2 Charisma, -2 Wisdom: Ifrits are passionate and quick, but also impetuous and destructive.  Darkvision: Ifrits can see in the dark up to 60 feet.  Spell-Like Ability: Burning hands 1/day (caster level equals the ifrit's total Hit Dice).  Energy Resistance: Ifrits have fire resistance 5.  Fire Affinity: See above.  Languages: Ifrits begin play speaking Common and Ignan. Ifrits with high Intelligence scores can choose any of the following bonus languages: Aquan, Auran, Dwarven, Elven, Gnome, Half ling, and Terran.</t>
  </si>
  <si>
    <t>&lt;link rel="stylesheet"href="PF.css"&gt;&lt;div&gt;&lt;h2&gt;Ifrit&lt;/h2&gt;&lt;h3&gt;&lt;i&gt;This muscular, fiery-skinned man has flaming hair and spotted horns upon his brow.&lt;/i&gt;&lt;/h3&gt;&lt;br&gt;&lt;/div&gt;&lt;div class="heading"&gt;&lt;p class="alignleft"&gt;Ifrit&lt;/p&gt;&lt;p class="alignright"&gt;CR 1/2&lt;/p&gt;&lt;div style="clear: both;"&gt;&lt;/div&gt;&lt;/div&gt;&lt;div&gt;&lt;h5&gt;&lt;b&gt;XP &lt;/b&gt;200&lt;/h5&gt;&lt;h5&gt;Ifrit sorcerer 1&lt;/h5&gt;&lt;h5&gt;N Medium outsider (native)&lt;/h5&gt;&lt;h5&gt;&lt;b&gt;Init &lt;/b&gt;+3; &lt;b&gt;Senses &lt;/b&gt;darkvision 60 ft.; Perception -2&lt;/h5&gt;&lt;/div&gt;&lt;hr/&gt;&lt;div&gt;&lt;h5&gt;&lt;b&gt;DEFENSE&lt;/b&gt;&lt;/h5&gt;&lt;/div&gt;&lt;hr/&gt;&lt;div&gt;&lt;h5&gt;&lt;b&gt;AC &lt;/b&gt;13, touch 13, flat-footed 10 (+3 Dex)&lt;/h5&gt;&lt;h5&gt;&lt;b&gt;hp &lt;/b&gt;8 (1d6+2)&lt;/h5&gt;&lt;h5&gt;&lt;b&gt;Fort &lt;/b&gt;+1, &lt;b&gt;Ref &lt;/b&gt;+3, &lt;b&gt;Will &lt;/b&gt;+0&lt;/h5&gt;&lt;h5&gt;&lt;b&gt;Resist &lt;/b&gt;fire 5&lt;/h5&gt;&lt;/div&gt;&lt;hr/&gt;&lt;div&gt;&lt;h5&gt;&lt;b&gt;OFFENSE&lt;/b&gt;&lt;/h5&gt;&lt;/div&gt;&lt;hr/&gt;&lt;div&gt;&lt;h5&gt;&lt;b&gt;Spd &lt;/b&gt;30 ft.&lt;/h5&gt;&lt;h5&gt;&lt;b&gt;Melee &lt;/b&gt;scimitar +0 (1d6/18-20)&lt;/h5&gt;&lt;h5&gt;&lt;b&gt;Space &lt;/b&gt;5 ft.; &lt;b&gt;Reach &lt;/b&gt;5 ft.&lt;/h5&gt;&lt;h5&gt;&lt;b&gt;Bloodline Spell-Like Abilities&lt;/b&gt; (CL 1st; concentration +4) &lt;/br&gt;6/day&amp;mdash;elemental ray (1d6 fire) &lt;/h5&gt;&lt;h5&gt;  &lt;b&gt;Ifrit Spell-Like Abilities&lt;/b&gt; (CL 1st; concentration +4) &lt;/br&gt;1/day&amp;mdash;&lt;i&gt;burning hands&lt;/i&gt; (DC 14)&lt;/h5&gt;&lt;/h5&gt;&lt;h5&gt;&lt;b&gt;Sorcerer Spells Known&lt;/b&gt; (CL 1st; concentration +4) &lt;/br&gt;1st (4/day)&amp;mdash;&lt;i&gt;burning hands&lt;/i&gt; (DC 15), &lt;i&gt;mage armor&lt;/i&gt; &lt;/br&gt;0 (at will)&amp;mdash;&lt;i&gt;acid splash&lt;/i&gt;, &lt;i&gt;detect magic&lt;/i&gt;, &lt;i&gt;flare&lt;/i&gt; (DC 14), &lt;i&gt;prestidigitation&lt;/i&gt;&lt;/h5&gt;&lt;/h5&gt;&lt;h5&gt;&lt;b&gt;Bloodline &lt;/b&gt;elemental (fire)&lt;/h5&gt;&lt;/div&gt;&lt;hr/&gt;&lt;div&gt;&lt;h5&gt;&lt;b&gt;STATISTICS&lt;/b&gt;&lt;/h5&gt;&lt;/div&gt;&lt;hr/&gt;&lt;div&gt;&lt;h5&gt;&lt;b&gt;Str &lt;/b&gt;10, &lt;b&gt;Dex &lt;/b&gt;16, &lt;b&gt;Con &lt;/b&gt;12, &lt;b&gt;Int &lt;/b&gt; 13, &lt;b&gt;Wis &lt;/b&gt;6, &lt;b&gt;Cha &lt;/b&gt;17&lt;/h5&gt;&lt;h5&gt;&lt;b&gt;Base Atk &lt;/b&gt;+0; &lt;b&gt;CMB &lt;/b&gt;+0; &lt;b&gt;CMD &lt;/b&gt;13&lt;/h5&gt;&lt;h5&gt;&lt;b&gt;Feats &lt;/b&gt;Eschew Materials&lt;sup&gt;B&lt;/sup&gt;, Martial Weapon Proficiency (scimitar)&lt;/h5&gt;&lt;h5&gt;&lt;b&gt;Skills &lt;/b&gt;Bluff +7, Knowledge (arcana) +5, Spellcraft +5&lt;/h5&gt;&lt;h5&gt;&lt;b&gt;Languages &lt;/b&gt;Common, Gnome, Ignan&lt;/h5&gt;&lt;h5&gt;&lt;b&gt;SQ &lt;/b&gt;bloodline arcana, fire affinity&lt;/h5&gt;&lt;/div&gt;&lt;hr/&gt;&lt;div&gt;&lt;h5&gt;&lt;b&gt;ECOLOGY&lt;/b&gt;&lt;/h5&gt;&lt;/div&gt;&lt;hr/&gt;&lt;div&gt;&lt;h5&gt;&lt;b&gt;Environment &lt;/b&gt; any land&lt;/h5&gt;&lt;h5&gt;&lt;b&gt;Organization &lt;/b&gt;solitary, pair, or gang (3-5)&lt;/h5&gt;&lt;h5&gt;&lt;b&gt;Treasure &lt;/b&gt;NPC gear (scimitar, other treasure)&lt;/h5&gt;&lt;/div&gt;&lt;hr/&gt;&lt;div&gt;&lt;h5&gt;&lt;b&gt;SPECIAL ABILITIES&lt;/b&gt;&lt;/h5&gt;&lt;/div&gt;&lt;hr/&gt;&lt;div&gt;&lt;/h5&gt;&lt;h5&gt;&lt;b&gt;Fire Affinity&lt;/b&gt; (Ex)&lt;/b&gt; Ifrit sorcerers with the elemental (fire) bloodline treat their Charisma score as 2 points higher for all sorcerer spells and class abilities. Ifrit spellcasters with the Fire domain use their domain powers and spells at +1 caster level.&lt;/h5&gt;&lt;/div&gt;&lt;br&gt;&lt;div&gt;&lt;h4&gt;&lt;p&gt;&lt;p&gt;Ifrits are humans whose ancestry includes beings of elemental fire, such as efreet. Ifrits have pointed ears, red or mottled horns on the brow, and hair that flickers and waves as if it were af lame.  All ifrits are at some level pyromaniacs. Adoring fire in all its forms, they tend to be passionate and quick to action, with a predilection for striking first in any conf lict-a trait which keeps them alive but doesn't make them a lot of friends. Ifrits generally seek out the company of either less-powerful minions who can be browbeaten into following orders, or calm, cool individuals who can balance the ifrits out.  &lt;br&gt;&lt;b&gt;IFRIT CHARACTERS &lt;/b&gt;&lt;br&gt; Ifrits are defined by class levels-they do not possess racial Hit Dice. Ifrits have the following racial traits.  &lt;br&gt;&lt;b&gt;+2 Dexterity, +2 Charisma, -2 Wisdom:&lt;/b&gt; Ifrits are passionate and quick, but also impetuous and destructive.  &lt;br&gt;&lt;b&gt;Darkvision:&lt;/b&gt; Ifrits can see in the dark up to 60 feet.  &lt;br&gt;&lt;b&gt;Spell-Like Ability:&lt;/b&gt; &lt;i&gt;Burning hands&lt;/i&gt; 1/day (caster level equals the ifrit's total Hit Dice).  &lt;br&gt;&lt;b&gt;Energy Resistance:&lt;/b&gt; Ifrits have fire resistance 5.  &lt;br&gt;&lt;b&gt;Fire Affinity:&lt;/b&gt; See above.  &lt;br&gt;&lt;b&gt;Languages:&lt;/b&gt; Ifrits begin play speaking Common and Ignan. Ifrits with high Intelligence scores can choose any of the following bonus languages: Aquan, Auran, Dwarven, Elven, Gnome, Half ling, and Terran.&lt;/p&gt;&lt;/h4&gt;&lt;/div&gt;</t>
  </si>
  <si>
    <t>elemental (fire)</t>
  </si>
  <si>
    <t>Arbiter</t>
  </si>
  <si>
    <t>(extraplanar, inevitable, lawful)</t>
  </si>
  <si>
    <t>darkvision 60 ft., detect chaos, low-light vision; Perception +5</t>
  </si>
  <si>
    <t>regeneration 2 (chaotic)</t>
  </si>
  <si>
    <t>constant vigilance, constructed</t>
  </si>
  <si>
    <t>short sword +7 (1d3/19-20)</t>
  </si>
  <si>
    <t>electrical burst</t>
  </si>
  <si>
    <t>Spell-Like Abilities (CL 2nd; concentration +4) Constant-detect chaos 3/day-command (DC 13), make whole, protection from chaos 1/week-commune (CL 12th, 6 questions)</t>
  </si>
  <si>
    <t>Str 11, Dex 16, Con 14, Int 11, Wis 11, Cha 14</t>
  </si>
  <si>
    <t>Flyby Attack, Weapon FinesseB</t>
  </si>
  <si>
    <t>Diplomacy +7, Fly +12, Knowledge (planes) +5, Perception +5, Sense Motive +5, Stealth +16</t>
  </si>
  <si>
    <t>truespeech</t>
  </si>
  <si>
    <t>locate inevitable</t>
  </si>
  <si>
    <t>solitary, pair, or flock (3-14)</t>
  </si>
  <si>
    <t>A sphere of bronze and copper set with a single eye, this winged creature has two clawed hands, one of which clutches a knife.</t>
  </si>
  <si>
    <t>Inevitable</t>
  </si>
  <si>
    <t>Constant Vigilance (Su) An arbiter gains a +4 bonus to recognize and disbelieve illusions created by creatures with the chaotic subtype or possessing the chaotic descriptor. Electrical Burst (Ex) An arbiter can release electrical energy from its body in a 10-foot-radius burst that deals 3d6 electricity damage (DC 13 Reflex half ). Immediately following such a burst, the arbiter becomes stunned for 24 hours. The save DC is Constitution-based. Locate Inevitable (Su) An arbiter can always sense the direction of the nearest non-arbiter inevitable on the plane, the better to help it report back to its superiors. It cannot sense the range to this inevitable.</t>
  </si>
  <si>
    <t>Stealthy, observant, and frequently persuasive, arbiter inevitables are the scouts and diplomats of the inevitable race. Found throughout the multiverse in courts and on battlefields, arbiters keep a close eye on the forces of chaos and do their best to keep the lawful from straying, while simultaneously winning over the hearts and minds of those who might yet be saved. Though their assorted abilities make them extremely useful, arbiters see themselves less as servants than as advisers and counselors, preferring to ride around on their summoners' shoulders and help guide their "partners" on the path of law. They detest being summoned by chaotic individuals, and when teamed with such a creature, they aren't above using Diplomacy to try to inf luence the summoner's friends or refusing to undertake actions that seem contrary to their programming. An arbiter who comes across evidence of a significant insurgence of chaos upon a given plane does everything in its power to rally its allies against the dangerous instability, and in situations that are clearly beyond its ability to handle, it may refuse to continue onward until the group agrees to help it reach the nearest greater inevitable and make a full report, or else may travel to Utopia itself and present its urgent information in person. Arbiters typically bear the shapes of tiny clockwork spheres with shiny metal wings. Generally peaceful unless combating true creatures of chaos, arbiters prefer to cast protection from chaos on their allies and use command to make opponents drop their weapons and run. Their most powerful weapon, the ability to release their internal energy as a deadly burst, is reserved for dire need and battles of the utmost service to law, as the resulting period of darkness while they're powered down is the only thing that seems to truly scare the tiny automatons. An arbiter inevitable can serve a spellcaster as a familiar. Such a spellcaster must be lawful neutral, must be at least caster level 7th, and must have the Improved Familiar feat. Arbiter inevitables measure 1 foot in diameter but are surprisingly heavy, weighing 60 pounds. Their ability to fly on metal wings is as much a supernatural ability as a physical one.</t>
  </si>
  <si>
    <t>&lt;link rel="stylesheet"href="PF.css"&gt;&lt;div&gt;&lt;h2&gt;Inevitable, Arbiter&lt;/h2&gt;&lt;h3&gt;&lt;i&gt;A sphere of bronze and copper set with a single eye, this winged creature has two clawed hands, one of which clutches a knife.&lt;/i&gt;&lt;/h3&gt;&lt;br&gt;&lt;/br&gt;&lt;/div&gt;&lt;div class="heading"&gt;&lt;p class="alignleft"&gt;Arbiter&lt;/p&gt;&lt;p class="alignright"&gt;CR 2&lt;/p&gt;&lt;div style="clear: both;"&gt;&lt;/div&gt;&lt;/div&gt;&lt;div&gt;&lt;h5&gt;&lt;b&gt;XP &lt;/b&gt;600&lt;/h5&gt;&lt;h5&gt;LN Tiny outsider (extraplanar, inevitable, lawful)&lt;/h5&gt;&lt;h5&gt;&lt;b&gt;Init &lt;/b&gt;+3; &lt;b&gt;Senses &lt;/b&gt;darkvision 60 ft., &lt;i&gt;detect chaos&lt;/i&gt;, low-light vision; Perception +5&lt;/h5&gt;&lt;/div&gt;&lt;hr/&gt;&lt;div&gt;&lt;h5&gt;&lt;b&gt;DEFENSE&lt;/b&gt;&lt;/h5&gt;&lt;/div&gt;&lt;hr/&gt;&lt;div&gt;&lt;h5&gt;&lt;b&gt;AC &lt;/b&gt;16, touch 15, flat-footed 13 (+3 Dex, +1 natural, +2 size)&lt;/h5&gt;&lt;h5&gt;&lt;b&gt;hp &lt;/b&gt;15 (2d10+4); regeneration 2 (chaotic)&lt;/h5&gt;&lt;h5&gt;&lt;b&gt;Fort &lt;/b&gt;+5, &lt;b&gt;Ref &lt;/b&gt;+3, &lt;b&gt;Will &lt;/b&gt;+3&lt;/h5&gt;&lt;h5&gt;&lt;b&gt;Defensive Abilities &lt;/b&gt;constant vigilance, constructed; &lt;b&gt;SR &lt;/b&gt;13&lt;/h5&gt;&lt;/div&gt;&lt;hr/&gt;&lt;div&gt;&lt;h5&gt;&lt;b&gt;OFFENSE&lt;/b&gt;&lt;/h5&gt;&lt;/div&gt;&lt;hr/&gt;&lt;div&gt;&lt;h5&gt;&lt;b&gt;Spd &lt;/b&gt;20 ft., fly 50 ft. (average)&lt;/h5&gt;&lt;h5&gt;&lt;b&gt;Melee &lt;/b&gt;short sword +7 (1d3/19-20)&lt;/h5&gt;&lt;h5&gt;&lt;b&gt;Space &lt;/b&gt;2-1/2 ft.; &lt;b&gt;Reach &lt;/b&gt;0 ft.&lt;/h5&gt;&lt;h5&gt;&lt;b&gt;Special Attacks &lt;/b&gt;electrical burst&lt;/h5&gt;&lt;h5&gt;&lt;b&gt;Spell-Like Abilities&lt;/b&gt; (CL 2nd; concentration +4)&lt;/br&gt;Constant&amp;mdash;&lt;i&gt;detect chaos&lt;/i&gt;&lt;/br&gt;3/day&amp;mdash;&lt;i&gt;command&lt;/i&gt; (DC 13), &lt;i&gt;make whole&lt;/i&gt;, &lt;i&gt;protection from chaos&lt;/i&gt;&lt;/br&gt;1/week&amp;mdash;&lt;i&gt;commune&lt;/i&gt; (CL 12th, 6 questions)&lt;/h5&gt;&lt;/h5&gt;&lt;/div&gt;&lt;hr/&gt;&lt;div&gt;&lt;h5&gt;&lt;b&gt;STATISTICS&lt;/b&gt;&lt;/h5&gt;&lt;/div&gt;&lt;hr/&gt;&lt;div&gt;&lt;h5&gt;&lt;b&gt;Str &lt;/b&gt;11, &lt;b&gt;Dex &lt;/b&gt;16, &lt;b&gt;Con &lt;/b&gt;14, &lt;b&gt;Int &lt;/b&gt; 11, &lt;b&gt;Wis &lt;/b&gt;11, &lt;b&gt;Cha &lt;/b&gt;14&lt;/h5&gt;&lt;h5&gt;&lt;b&gt;Base Atk &lt;/b&gt;+2; &lt;b&gt;CMB &lt;/b&gt;+3; &lt;b&gt;CMD &lt;/b&gt;13&lt;/h5&gt;&lt;h5&gt;&lt;b&gt;Feats &lt;/b&gt;Flyby Attack, Weapon Finesse&lt;sup&gt;B&lt;/sup&gt;&lt;/h5&gt;&lt;h5&gt;&lt;b&gt;Skills &lt;/b&gt;Diplomacy +7, Fly +12, Knowledge (planes) +5, Perception +5, Sense Motive +5, Stealth +16&lt;/h5&gt;&lt;h5&gt;&lt;b&gt;Languages &lt;/b&gt;truespeech&lt;/h5&gt;&lt;h5&gt;&lt;b&gt;SQ &lt;/b&gt;locate inevitable&lt;/h5&gt;&lt;/div&gt;&lt;hr/&gt;&lt;div&gt;&lt;h5&gt;&lt;b&gt;ECOLOGY&lt;/b&gt;&lt;/h5&gt;&lt;/div&gt;&lt;hr/&gt;&lt;div&gt;&lt;h5&gt;&lt;b&gt;Environment &lt;/b&gt; any&lt;/h5&gt;&lt;h5&gt;&lt;b&gt;Organization &lt;/b&gt;solitary, pair, or flock (3-14)&lt;/h5&gt;&lt;h5&gt;&lt;b&gt;Treasure &lt;/b&gt;none&lt;/h5&gt;&lt;/div&gt;&lt;hr/&gt;&lt;div&gt;&lt;h5&gt;&lt;b&gt;SPECIAL ABILITIES&lt;/b&gt;&lt;/h5&gt;&lt;/div&gt;&lt;hr/&gt;&lt;div&gt;&lt;h5&gt;&lt;b&gt;Constant Vigilance (Su)&lt;/b&gt; An arbiter gains a +4 bonus to recognize and disbelieve illusions created by creatures with the chaotic subtype or possessing the chaotic descriptor. &lt;/h5&gt;&lt;h5&gt;&lt;b&gt;Electrical Burst (Ex)&lt;/b&gt; An arbiter can release electrical energy from its body in a 10-foot-radius burst that deals 3d6 electricity damage (DC 13 Reflex half ). Immediately following such a burst, the arbiter becomes stunned for 24 hours. The save DC is Constitution-based. &lt;/h5&gt;&lt;h5&gt;&lt;b&gt;Locate Inevitable (Su)&lt;/b&gt; An arbiter can always sense the direction of the nearest non-arbiter inevitable on the plane, the better to help it report back to its superiors. It cannot sense the range to this inevitable.&lt;/h5&gt;&lt;/div&gt;&lt;br&gt;&lt;/br&gt;&lt;div&gt;&lt;h4&gt;&lt;p&gt;&lt;p&gt;Stealthy, observant, and frequently persuasive, arbiter inevitables are the scouts and diplomats of the inevitable race. Found throughout the multiverse in courts and on battlefields, arbiters keep a close eye on the forces of chaos and do their best to keep the lawful from straying, while simultaneously winning over the hearts and minds of those who might yet be saved. Though their assorted abilities make them extremely useful, arbiters see themselves less as servants than as advisers and counselors, preferring to ride around on their summoners' shoulders and help guide their "partners" on the path of law. They detest being summoned by chaotic individuals, and when teamed with such a creature, they aren't above using Diplomacy to try to inf luence the summoner's friends or refusing to undertake actions that seem contrary to their programming.&lt;/p&gt;&lt;p&gt;An arbiter who comes across evidence of a significant insurgence of chaos upon a given plane does everything in its power to rally its allies against the dangerous instability, and in situations that are clearly beyond its ability to handle, it may refuse to continue onward until the group agrees to help it reach the nearest greater inevitable and make a full report, or else may travel to Utopia itself and present its urgent information in person.&lt;/p&gt;&lt;p&gt;Arbiters typically bear the shapes of tiny clockwork spheres with shiny metal wings. Generally peaceful unless combating true creatures of chaos, arbiters prefer to cast &lt;i&gt;protection from chaos&lt;/i&gt; on their allies and use &lt;i&gt;command&lt;/i&gt; to make opponents drop their weapons and run. Their most powerful weapon, the ability to release their internal energy as a deadly burst, is reserved for dire need and battles of the utmost service to law, as the resulting period of darkness while they're powered down is the only thing that seems to truly scare the tiny automatons.&lt;/p&gt;&lt;p&gt;An arbiter inevitable can serve a spellcaster as a familiar.&lt;/p&gt;&lt;p&gt;Such a spellcaster must be lawful neutral, must be at least caster level 7th, and must have the Improved Familiar feat. Arbiter inevitables measure 1 foot in diameter but are surprisingly heavy, weighing 60 pounds. Their ability to fly on metal wings is as much a supernatural ability as a physical one.&lt;/p&gt;&lt;/h4&gt;&lt;/div&gt;</t>
  </si>
  <si>
    <t>Kolyarut</t>
  </si>
  <si>
    <t>26, touch 14, flat-footed 22</t>
  </si>
  <si>
    <t>(+4 Dex, +12 natural)</t>
  </si>
  <si>
    <t>(12d10+92)</t>
  </si>
  <si>
    <t>regeneration 5 (chaotic)</t>
  </si>
  <si>
    <t>Fort +14, Ref +10, Will +11</t>
  </si>
  <si>
    <t>constructed</t>
  </si>
  <si>
    <t>+2 bastard sword +20/+15/+10 (1d10+8/19-20), slam +13 (2d6+3) or   2 slams +18 (2d6+6)</t>
  </si>
  <si>
    <t>Spell-Like Abilities (CL 12th; concentration +15)   At Will-discern lies (DC 17), disguise self, enervation, fear (DC 17), hold person (DC 16), invisibility (self only), locate creature, suggestion (DC 16), vampiric touch   3/day-hold monster (DC 18), mark of justice, quickened suggestion (DC 16)   1/week-geas/quest</t>
  </si>
  <si>
    <t>Str 22, Dex 19, Con 23, Int 10, Wis 17, Cha 16</t>
  </si>
  <si>
    <t>Alertness, Combat Casting, Combat Reflexes, Improved Initiative, Lightning Reflexes, Quicken Spell-Like Ability (suggestion)</t>
  </si>
  <si>
    <t>Diplomacy +22, Disguise +22, Knowledge (planes) +15, Perception +22, Sense Motive +22, Survival +18</t>
  </si>
  <si>
    <t>+4 Diplomacy, +4 Disguise</t>
  </si>
  <si>
    <t>solitary, pair, or inquisition (3-6)</t>
  </si>
  <si>
    <t>standard (+2 bastard sword, other treasure)</t>
  </si>
  <si>
    <t>Beneath its cloak, this man-shaped creature appears to be part statue and part metallic machine.</t>
  </si>
  <si>
    <t>Kolyaruts are enforcers of bargains, traveling to the very edges of the planes in order to punish oath-breakers and see that contracts are kept. They care little for the terms of the agreements in question, only that promises are fulfilled, debts are paid, and balance is maintained.  Least conspicuous of the inevitables, even in their natural form, kolyaruts are the size of tall humans, though they weigh far more because of their composition.  Capable of using both invisibility and disguise self to pass completely unnoticed through humanoid lands, kolyaruts most frequently appear as cloaked warriors bearing finely crafted bastard swords, allowing others to chalk up any metallic noises to the clanking of hidden armor until the moment when they pull back their hoods and let their quarries look upon their mechanical faces, understanding only too late the nature of the mysterious strangers.  Perhaps because their missions can be the murkiest and most open to interpretation, kolyaruts are by far the most talkative of the inevitables, naturally possessing a courtly grace and an encyclopedic knowledge of social customs, which they use both to assist them in gathering information on their targets and in issuing challenges (or executing dignified sentences) on the battlefield. Though naturally as solitary as their kindred, kolyaruts are occasionally content to let members of other races tag along and assist them in achieving shared goals, though they have little problem abandoning or even exploiting these "comrades" if it brings them closer to fulfilling their mission.</t>
  </si>
  <si>
    <t>&lt;link rel="stylesheet"href="PF.css"&gt;&lt;div&gt;&lt;h2&gt;Inevitable, Kolyarut&lt;/h2&gt;&lt;h3&gt;&lt;i&gt;Beneath its cloak, this man-shaped creature appears to be part statue and part metallic machine.&lt;/i&gt;&lt;/h3&gt;&lt;br&gt;&lt;/div&gt;&lt;div class="heading"&gt;&lt;p class="alignleft"&gt;Kolyarut&lt;/p&gt;&lt;p class="alignright"&gt;CR 12&lt;/p&gt;&lt;div style="clear: both;"&gt;&lt;/div&gt;&lt;/div&gt;&lt;div&gt;&lt;h5&gt;&lt;b&gt;XP &lt;/b&gt;19,200&lt;/h5&gt;&lt;h5&gt;LN Medium outsider (extraplanar, inevitable, lawful)&lt;/h5&gt;&lt;h5&gt;&lt;b&gt;Init &lt;/b&gt;+8; &lt;b&gt;Senses &lt;/b&gt;darkvision 60 ft., low-light vision; Perception +22&lt;/h5&gt;&lt;/div&gt;&lt;hr/&gt;&lt;div&gt;&lt;h5&gt;&lt;b&gt;DEFENSE&lt;/b&gt;&lt;/h5&gt;&lt;/div&gt;&lt;hr/&gt;&lt;div&gt;&lt;h5&gt;&lt;b&gt;AC &lt;/b&gt;26, touch 14, flat-footed 22 (+4 Dex, +12 natural)&lt;/h5&gt;&lt;h5&gt;&lt;b&gt;hp &lt;/b&gt;158 (12d10+92); regeneration 5 (chaotic)&lt;/h5&gt;&lt;h5&gt;&lt;b&gt;Fort &lt;/b&gt;+14, &lt;b&gt;Ref &lt;/b&gt;+10, &lt;b&gt;Will &lt;/b&gt;+11&lt;/h5&gt;&lt;h5&gt;&lt;b&gt;Defensive Abilities &lt;/b&gt;constructed; &lt;b&gt;DR &lt;/b&gt;10/chaotic; &lt;b&gt;SR &lt;/b&gt;23&lt;/h5&gt;&lt;/div&gt;&lt;hr/&gt;&lt;div&gt;&lt;h5&gt;&lt;b&gt;OFFENSE&lt;/b&gt;&lt;/h5&gt;&lt;/div&gt;&lt;hr/&gt;&lt;div&gt;&lt;h5&gt;&lt;b&gt;Spd &lt;/b&gt;30 ft.&lt;/h5&gt;&lt;h5&gt;&lt;b&gt;Melee &lt;/b&gt;&lt;i&gt;&lt;i&gt;+2 bastard sword&lt;/i&gt;&lt;/i&gt; +20/+15/+10 (1d10+8/19-20), slam +13 (2d6+3) or &lt;/br&gt;  2 slams +18 (2d6+6)&lt;/h5&gt;&lt;h5&gt;&lt;b&gt;Space &lt;/b&gt;5 ft.; &lt;b&gt;Reach &lt;/b&gt;5 ft.&lt;/h5&gt;&lt;h5&gt;&lt;b&gt;Spell-Like Abilities&lt;/b&gt; (CL 12th; concentration +15) &lt;/br&gt;At Will&amp;mdash;&lt;i&gt;discern lies&lt;/i&gt; (DC 17), &lt;i&gt;disguise self&lt;/i&gt;, &lt;i&gt;enervation&lt;/i&gt;, &lt;i&gt;fear&lt;/i&gt; (DC 17), &lt;i&gt;hold person&lt;/i&gt; (DC 16), &lt;i&gt;invisibility&lt;/i&gt; (self only), &lt;i&gt;locate creature&lt;/i&gt;, &lt;i&gt;suggestion&lt;/i&gt; (DC 16), &lt;i&gt;vampiric touch&lt;/i&gt; &lt;/br&gt;3/day&amp;mdash;&lt;i&gt;hold monster&lt;/i&gt; (DC 18), &lt;i&gt;mark of justice&lt;/i&gt;, quickened &lt;i&gt;suggestion&lt;/i&gt; (DC 16) &lt;/br&gt;1/week&amp;mdash;&lt;i&gt;geas/quest&lt;/i&gt;&lt;/h5&gt;&lt;/h5&gt;&lt;/div&gt;&lt;hr/&gt;&lt;div&gt;&lt;h5&gt;&lt;b&gt;STATISTICS&lt;/b&gt;&lt;/h5&gt;&lt;/div&gt;&lt;hr/&gt;&lt;div&gt;&lt;h5&gt;&lt;b&gt;Str &lt;/b&gt;22, &lt;b&gt;Dex &lt;/b&gt;19, &lt;b&gt;Con &lt;/b&gt;23, &lt;b&gt;Int &lt;/b&gt; 10, &lt;b&gt;Wis &lt;/b&gt;17, &lt;b&gt;Cha &lt;/b&gt;16&lt;/h5&gt;&lt;h5&gt;&lt;b&gt;Base Atk &lt;/b&gt;+12; &lt;b&gt;CMB &lt;/b&gt;+18; &lt;b&gt;CMD &lt;/b&gt;32&lt;/h5&gt;&lt;h5&gt;&lt;b&gt;Feats &lt;/b&gt;Alertness, Combat Casting, Combat Reflexes, Improved Initiative, Lightning Reflexes, Quicken Spell-Like Ability (&lt;i&gt;suggestion&lt;/i&gt;)&lt;/h5&gt;&lt;h5&gt;&lt;b&gt;Skills &lt;/b&gt;Diplomacy +22, Disguise +22, Knowledge (planes) +15, Perception +22, Sense Motive +22, Survival +18; &lt;b&gt;Racial Modifiers &lt;/b&gt;+4 Diplomacy, +4 Disguise&lt;/h5&gt;&lt;h5&gt;&lt;b&gt;Languages &lt;/b&gt;truespeech&lt;/h5&gt;&lt;/div&gt;&lt;hr/&gt;&lt;div&gt;&lt;h5&gt;&lt;b&gt;ECOLOGY&lt;/b&gt;&lt;/h5&gt;&lt;/div&gt;&lt;hr/&gt;&lt;div&gt;&lt;h5&gt;&lt;b&gt;Environment &lt;/b&gt; any&lt;/h5&gt;&lt;h5&gt;&lt;b&gt;Organization &lt;/b&gt;solitary, pair, or inquisition (3-6)&lt;/h5&gt;&lt;h5&gt;&lt;b&gt;Treasure &lt;/b&gt;standard (&lt;i&gt;+2 bastard sword&lt;/i&gt;, other treasure)&lt;/h5&gt;&lt;/div&gt;&lt;br&gt;&lt;div&gt;&lt;h4&gt;&lt;p&gt;&lt;p&gt;Kolyaruts are enforcers of bargains, traveling to the very edges of the planes in order to punish oath-breakers and see that contracts are kept. They care little for the terms of the agreements in question, only that promises are fulfilled, debts are paid, and balance is maintained.  Least conspicuous of the inevitables, even in their natural form, kolyaruts are the size of tall humans, though they weigh far more because of their composition.  Capable of using both &lt;i&gt;invisibility&lt;/i&gt; and &lt;i&gt;disguise self&lt;/i&gt; to pass completely unnoticed through humanoid lands, kolyaruts most frequently appear as cloaked warriors bearing finely crafted bastard swords, allowing others to chalk up any metallic noises to the clanking of hidden armor until the moment when they pull back their hoods and let their quarries look upon their mechanical faces, understanding only too late the nature of the mysterious strangers.  Perhaps because their missions can be the murkiest and most open to interpretation, kolyaruts are by far the most talkative of the inevitables, naturally possessing a courtly grace and an encyclopedic knowledge of social customs, which they use both to assist them in gathering information on their targets and in issuing challenges (or executing dignified sentences) on the battlefield. Though naturally as solitary as their kindred, kolyaruts are occasionally content to let members of other races tag along and assist them in achieving shared goals, though they have little problem abandoning or even exploiting these "comrades" if it brings them closer to fulfilling their mission.&lt;/p&gt;&lt;/h4&gt;&lt;/div&gt;</t>
  </si>
  <si>
    <t>Lhaksharut</t>
  </si>
  <si>
    <t>darkvision 60 ft., detect chaos, detect magic, low-light vision, true seeing; Perception +34</t>
  </si>
  <si>
    <t>shield of law (DC 23)</t>
  </si>
  <si>
    <t>36, touch 18, flat-footed 35</t>
  </si>
  <si>
    <t>(+4 deflection, +1 Dex, +5 insight, +18 natural, -2 size)</t>
  </si>
  <si>
    <t>(22d10+216)</t>
  </si>
  <si>
    <t>regeneration 10 (chaotic)</t>
  </si>
  <si>
    <t>Fort +25, Ref +12, Will +22</t>
  </si>
  <si>
    <t>15/chaotic</t>
  </si>
  <si>
    <t>energy spells</t>
  </si>
  <si>
    <t>+2 wounding spear +32/+27/+22/+17 (3d6+17/x3 plus 1 bleed), +2 wounding longsword +32 (3d6+12/19-20 plus 1 bleed), +2 wounding morningstar +32 (3d6+12 plus 1 bleed) or   4 slams +30 (2d8+10)</t>
  </si>
  <si>
    <t>2 energy bolts +21 (10d6 energy)</t>
  </si>
  <si>
    <t>cunning reflexes, multiweapon mastery, wounding weapons</t>
  </si>
  <si>
    <t>Spell-Like Abilities (CL 22th; concentration +27)  Constant-detect chaos, detect magic, shield of law (DC 23), true seeing   At Will-dispel magic, greater teleport (self plus 50 lbs. of objects only), sending   3/day-dictum (DC 22), dimensional anchor (DC 19), dimensional lock (DC 23), disintegrate (DC 21), dismissal (DC 20), greater scrying (DC 22), plane shift (DC 20), wall of force   1/day-imprisonment (DC 24)</t>
  </si>
  <si>
    <t>Str 31, Dex 13, Con 26, Int 14, Wis 21, Cha 20</t>
  </si>
  <si>
    <t>50 (can't be tripped)</t>
  </si>
  <si>
    <t>Blind-Fight, Combat Expertise, Combat Reflexes, Greater Bull Rush, Greater Vital Strike, Improved Bull Rush, Improved Disarm, Improved Initiative, Improved Vital Strike, Power Attack, Vital Strike</t>
  </si>
  <si>
    <t>Fly +30, Intimidate +30, Knowledge (arcana) +24, Knowledge (geography) +24, Knowledge (planes) +27, Perception +34, Sense Motive +30, Spellcraft +24</t>
  </si>
  <si>
    <t>perfect prediction</t>
  </si>
  <si>
    <t>double (+2 longsword, +2 spear, +2 morningstar, other treasure)</t>
  </si>
  <si>
    <t>This six-armed creature appears to be made of stone. Its lower torso is a collection of whirring rings of metal.</t>
  </si>
  <si>
    <t>Cunning Reflexes (Ex) A lhaksharut uses its Wisdom modifier, rather than its Dexterity modifier, to determine how many additional attacks of opportunity it gains with the Combat Reflexes feat. For most lhaksharut inevitables, this benefit equates to 5 additional attacks of opportunity per round.  Energy Bolt (Su) A lhaksharut can fire bolts of elemental energy from two of its six arms-it never wields weapons in these hands. These attacks have a range increment of 100 feet and deal 10d6 energy damage of the inevitable's choice (acid, cold, electricity, or fire, chosen for each bolt as it is thrown). It can throw two bolts of energy as a standard action, and cannot attack with these hands when it makes weapon or slam attacks with its other limbs.  Immunity to Energy Spells (Ex) A lhaksharut is immune to any spell or spell-like ability with the acid, cold, electricity, fire, or sonic descriptor that allows spell resistance.  Multiweapon Mastery (Ex) A lhaksharut never takes penalties on its attack rolls when fighting with multiple weapons.  Perfect Prediction (Su) A lhaksharut gains an insight bonus to AC equal to its Wisdom bonus.  Wounding Weapons (Su) Any weapon wielded by a lhaksharut gains the wounding weapon quality as long as it remains in the creature's grasp.</t>
  </si>
  <si>
    <t>A typical lhaksharut is a six-armed construct that appears to be made of a mix of metals and stone. Where a human would have legs, it instead possesses a complex orb of spinning rings similar in shape to an orrery-it is this whirling machine that grants the lhaksharut the ability to fly. Though a lhaksharut has huge, metal wings, they serve as little more than stabilizers when it's in flight. Four of the construct's arms end in functional hands that it normally uses to carry a mix of weapons. The lhaksharut's lower two arms hold large, flaming metal spheres in their hands-it uses these spheres to generate elemental bolts of energy that it can hurl great distances to damage foes.  Lhaksharuts are tasked with maintaining the separation between different planes of reality, especially the elemental planes. They do not concern themselves with petty trespasses by visitors from one plane to another, nor even the occasional creation of a pocket plane or hijacking of a chunk of one reality to serve as a base within another. What does trouble a lhaksharut is anything that represents a permanent link between planes, or an effort by the denizens of one plane to invade and conquer another. They often find themselves in conf lict with the machinations of powerful outsiders who seek to create beachheads on other planes to serve as launching pads for massive incursions.</t>
  </si>
  <si>
    <t>&lt;link rel="stylesheet"href="PF.css"&gt;&lt;div&gt;&lt;h2&gt;Inevitable, Lhaksharut&lt;/h2&gt;&lt;h3&gt;&lt;i&gt;This six-armed creature appears to be made of stone. Its lower torso is a collection of whirring rings of metal.&lt;/i&gt;&lt;/h3&gt;&lt;br&gt;&lt;/div&gt;&lt;div class="heading"&gt;&lt;p class="alignleft"&gt;Lhaksharut&lt;/p&gt;&lt;p class="alignright"&gt;CR 20&lt;/p&gt;&lt;div style="clear: both;"&gt;&lt;/div&gt;&lt;/div&gt;&lt;div&gt;&lt;h5&gt;&lt;b&gt;XP &lt;/b&gt;307,200&lt;/h5&gt;&lt;h5&gt;LN Huge outsider (extraplanar, inevitable, lawful)&lt;/h5&gt;&lt;h5&gt;&lt;b&gt;Init &lt;/b&gt;+5; &lt;b&gt;Senses &lt;/b&gt;darkvision 60 ft., &lt;i&gt;detect chaos&lt;/i&gt;, &lt;i&gt;detect magic&lt;/i&gt;, low-light vision, &lt;i&gt;true seeing&lt;/i&gt;; Perception +34&lt;/h5&gt;&lt;h5&gt;&lt;b&gt;Aura &lt;/b&gt;&lt;i&gt;shield of law&lt;/i&gt; (DC 23)&lt;/h5&gt;&lt;/div&gt;&lt;hr/&gt;&lt;div&gt;&lt;h5&gt;&lt;b&gt;DEFENSE&lt;/b&gt;&lt;/h5&gt;&lt;/div&gt;&lt;hr/&gt;&lt;div&gt;&lt;h5&gt;&lt;b&gt;AC &lt;/b&gt;36, touch 18, flat-footed 35 (+4 deflection, +1 Dex, +5 insight, +18 natural, -2 size)&lt;/h5&gt;&lt;h5&gt;&lt;b&gt;hp &lt;/b&gt;337 (22d10+216); regeneration 10 (chaotic)&lt;/h5&gt;&lt;h5&gt;&lt;b&gt;Fort &lt;/b&gt;+25, &lt;b&gt;Ref &lt;/b&gt;+12, &lt;b&gt;Will &lt;/b&gt;+22&lt;/h5&gt;&lt;h5&gt;&lt;b&gt;Defensive Abilities &lt;/b&gt;constructed; &lt;b&gt;DR &lt;/b&gt;15/chaotic; &lt;b&gt;Immune &lt;/b&gt;energy spells; &lt;b&gt;SR &lt;/b&gt;31&lt;/h5&gt;&lt;/div&gt;&lt;hr/&gt;&lt;div&gt;&lt;h5&gt;&lt;b&gt;OFFENSE&lt;/b&gt;&lt;/h5&gt;&lt;/div&gt;&lt;hr/&gt;&lt;div&gt;&lt;h5&gt;&lt;b&gt;Spd &lt;/b&gt;fly 60 ft. (perfect)&lt;/h5&gt;&lt;h5&gt;&lt;b&gt;Melee &lt;/b&gt;&lt;i&gt;&lt;i&gt;+2 &lt;i&gt;wounding&lt;/i&gt; spear&lt;/i&gt;&lt;/i&gt; +32/+27/+22/+17 (3d6+17/x3 plus 1 bleed), &lt;i&gt;+2 &lt;i&gt;wounding&lt;/i&gt; longsword&lt;/i&gt; +32 (3d6+12/19-20 plus 1 bleed), +2 &lt;i&gt;&lt;i&gt;wounding&lt;/i&gt; morningstar&lt;/i&gt; +32 (3d6+12 plus 1 bleed) or &lt;/br&gt;  4 slams +30 (2d8+10)&lt;/h5&gt;&lt;h5&gt;&lt;b&gt;Ranged &lt;/b&gt;2 energy bolts +21 (10d6 energy)&lt;/h5&gt;&lt;h5&gt;&lt;b&gt;Space &lt;/b&gt;15 ft.; &lt;b&gt;Reach &lt;/b&gt;15 ft.&lt;/h5&gt;&lt;h5&gt;&lt;b&gt;Special Attacks &lt;/b&gt;cunning reflexes, multiweapon mastery, &lt;i&gt;wounding&lt;/i&gt; weapons&lt;/h5&gt;&lt;h5&gt;&lt;b&gt;Spell-Like Abilities&lt;/b&gt; (CL 22th; concentration +27)  &lt;/br&gt;Constant&amp;mdash;&lt;i&gt;detect chaos&lt;/i&gt;, &lt;i&gt;detect magic&lt;/i&gt;, &lt;i&gt;shield of law&lt;/i&gt; (DC 23), &lt;i&gt;true seeing&lt;/i&gt; &lt;/br&gt;At Will&amp;mdash;&lt;i&gt;dispel magic&lt;/i&gt;, &lt;i&gt;greater teleport&lt;/i&gt; (self plus 50 lbs. of objects only), &lt;i&gt;sending&lt;/i&gt; &lt;/br&gt;3/day&amp;mdash;&lt;i&gt;dictum&lt;/i&gt; (DC 22), &lt;i&gt;dimensional anchor&lt;/i&gt; (DC 19), &lt;i&gt;dimensional lock&lt;/i&gt; (DC 23), &lt;i&gt;disintegrate&lt;/i&gt; (DC 21), &lt;i&gt;dismissal&lt;/i&gt; (DC 20), &lt;i&gt;greater scrying&lt;/i&gt; (DC 22), &lt;i&gt;plane shift&lt;/i&gt; (DC 20), &lt;i&gt;wall of force&lt;/i&gt; &lt;/br&gt;1/day&amp;mdash;&lt;i&gt;imprisonment&lt;/i&gt; (DC 24)&lt;/h5&gt;&lt;/h5&gt;&lt;/div&gt;&lt;hr/&gt;&lt;div&gt;&lt;h5&gt;&lt;b&gt;STATISTICS&lt;/b&gt;&lt;/h5&gt;&lt;/div&gt;&lt;hr/&gt;&lt;div&gt;&lt;h5&gt;&lt;b&gt;Str &lt;/b&gt;31, &lt;b&gt;Dex &lt;/b&gt;13, &lt;b&gt;Con &lt;/b&gt;26, &lt;b&gt;Int &lt;/b&gt; 14, &lt;b&gt;Wis &lt;/b&gt;21, &lt;b&gt;Cha &lt;/b&gt;20&lt;/h5&gt;&lt;h5&gt;&lt;b&gt;Base Atk &lt;/b&gt;+22; &lt;b&gt;CMB &lt;/b&gt;+34; &lt;b&gt;CMD &lt;/b&gt;50 (can't be tripped)&lt;/h5&gt;&lt;h5&gt;&lt;b&gt;Feats &lt;/b&gt;Blind-Fight, Combat Expertise, Combat Reflexes, Greater Bull Rush, Greater Vital Strike, Improved Bull Rush, Improved Disarm, Improved Initiative, Improved Vital Strike, Power Attack, Vital Strike&lt;/h5&gt;&lt;h5&gt;&lt;b&gt;Skills &lt;/b&gt;Fly +30, Intimidate +30, Knowledge (arcana) +24, Knowledge (geography) +24, Knowledge (planes) +27, Perception +34, Sense Motive +30, Spellcraft +24; &lt;b&gt;Racial Modifiers &lt;/b&gt;+4 Perception&lt;/h5&gt;&lt;h5&gt;&lt;b&gt;Languages &lt;/b&gt;truespeech&lt;/h5&gt;&lt;h5&gt;&lt;b&gt;SQ &lt;/b&gt;perfect prediction&lt;/h5&gt;&lt;/div&gt;&lt;hr/&gt;&lt;div&gt;&lt;h5&gt;&lt;b&gt;ECOLOGY&lt;/b&gt;&lt;/h5&gt;&lt;/div&gt;&lt;hr/&gt;&lt;div&gt;&lt;h5&gt;&lt;b&gt;Environment &lt;/b&gt; any&lt;/h5&gt;&lt;h5&gt;&lt;b&gt;Organization &lt;/b&gt;solitary&lt;/h5&gt;&lt;h5&gt;&lt;b&gt;Treasure &lt;/b&gt;double (&lt;i&gt;+2 longsword&lt;/i&gt;, &lt;i&gt;+2 spear&lt;/i&gt;, &lt;i&gt;+2 morningstar&lt;/i&gt;, other treasure)&lt;/h5&gt;&lt;/div&gt;&lt;hr/&gt;&lt;div&gt;&lt;h5&gt;&lt;b&gt;SPECIAL ABILITIES&lt;/b&gt;&lt;/h5&gt;&lt;/div&gt;&lt;hr/&gt;&lt;div&gt;&lt;/h5&gt;&lt;h5&gt;&lt;b&gt;Cunning Reflexes (Ex)&lt;/b&gt; A lhaksharut uses its Wisdom modifier, rather than its Dexterity modifier, to determine how many additional attacks of opportunity it gains with the Combat Reflexes feat. For most lhaksharut inevitables, this benefit equates to 5 additional attacks of opportunity per round.  &lt;/h5&gt;&lt;h5&gt;&lt;b&gt;Energy Bolt (Su)&lt;/b&gt; A lhaksharut can fire bolts of elemental energy from two of its six arms-it never wields weapons in these hands. These attacks have a range increment of 100 feet and deal 10d6 energy damage of the inevitable's choice (acid, cold, electricity, or fire, chosen for each bolt as it is thrown). It can throw two bolts of energy as a standard action, and cannot attack with these hands when it makes weapon or slam attacks with its other limbs.  &lt;/h5&gt;&lt;h5&gt;&lt;b&gt;Immunity to Energy Spells (Ex)&lt;/b&gt; A lhaksharut is immune to any spell or spell-like ability with the acid, cold, electricity, fire, or sonic descriptor that allows spell resistance.  &lt;/h5&gt;&lt;h5&gt;&lt;b&gt;Multiweapon Mastery (Ex)&lt;/b&gt; A lhaksharut never takes penalties on its attack rolls when fighting with multiple weapons.  &lt;/h5&gt;&lt;h5&gt;&lt;b&gt;Perfect Prediction (Su)&lt;/b&gt; A lhaksharut gains an insight bonus to AC equal to its Wisdom bonus.  &lt;/h5&gt;&lt;h5&gt;&lt;b&gt;Wounding Weapons (Su)&lt;/b&gt; Any weapon wielded by a lhaksharut gains the &lt;i&gt;wounding&lt;/i&gt; weapon quality as long as it remains in the creature's grasp.&lt;/h5&gt;&lt;/div&gt;&lt;br&gt;&lt;div&gt;&lt;h4&gt;&lt;p&gt;&lt;p&gt;A typical lhaksharut is a six-armed construct that appears to be made of a mix of metals and stone. Where a human would have legs, it instead possesses a complex orb of spinning rings similar in shape to an orrery-it is this whirling machine that grants the lhaksharut the ability to fly. Though a lhaksharut has huge, metal wings, they serve as little more than stabilizers when it's in flight. Four of the construct's arms end in functional hands that it normally uses to carry a mix of weapons. The lhaksharut's lower two arms hold large, flaming metal spheres in their hands-it uses these spheres to generate elemental bolts of energy that it can hurl great distances to damage foes.  Lhaksharuts are tasked with maintaining the separation between different planes of reality, especially the elemental planes. They do not concern themselves with petty trespasses by visitors from one plane to another, nor even the occasional creation of a pocket plane or hijacking of a chunk of one reality to serve as a base within another. What does trouble a lhaksharut is anything that represents a permanent link between planes, or an effort by the denizens of one plane to invade and conquer another. They often find themselves in conf lict with the machinations of powerful outsiders who seek to create beachheads on other planes to serve as launching pads for massive incursions.&lt;/p&gt;&lt;/h4&gt;&lt;/div&gt;</t>
  </si>
  <si>
    <t>Marut</t>
  </si>
  <si>
    <t>darkvision 60 ft., low-light vision, true seeing; Perception +26</t>
  </si>
  <si>
    <t>30, touch 13, flat-footed 26</t>
  </si>
  <si>
    <t>(+3 Dex, +1 dodge, +17 natural, -1 size)</t>
  </si>
  <si>
    <t>(16d10+126)</t>
  </si>
  <si>
    <t>Fort +16, Ref +8, Will +13</t>
  </si>
  <si>
    <t>2 slams +27 (2d6+12 plus 3d6 electricity or sonic and blindness or deafness)</t>
  </si>
  <si>
    <t>fists of lightning and thunder</t>
  </si>
  <si>
    <t>Spell-Like Abilities (CL 16th; concentration +23)  Constant-air walk, true seeing   At Will-dimension door, fear (DC 21), greater command (DC 22), greater dispel magic, mass inflict light wounds (DC 22), locate creature   1/day-chain lightning (DC 23), circle of death (DC 23), mark of justice, wall of force   1/week-earthquake (DC 25), geas/quest, plane shift (DC 22)</t>
  </si>
  <si>
    <t>Str 35, Dex 16, Con 23, Int 12, Wis 17, Cha 24</t>
  </si>
  <si>
    <t>Ability Focus (fists of lightning and thunder), Awesome Blow, Combat Casting, Dodge, Improved Bull Rush, Improved Vital Strike, Power Attack, Vital Strike</t>
  </si>
  <si>
    <t>Diplomacy +26, Intimidate +26, Knowledge (planes) +20, Knowledge (religion) +20, Perception +26, Sense Motive +22, Survival +22</t>
  </si>
  <si>
    <t>solitary, pair, or patrol (3-5)</t>
  </si>
  <si>
    <t>This humanoid is mostly hidden behind plates of elaborate golden armor, the spaces in between revealing flesh of black stone.</t>
  </si>
  <si>
    <t>Fists of Lightning and Thunder (Su) A marut's fists strike with the power of a thunderstorm. For any given slam attack, a marut can choose whether that attack uses lightning or thunder. A lightning attack deals an additional 3d6 points of electricity damage, and the resulting flash blinds the target for 2d6 rounds (Fortitude DC 26 negates the blindness). A thunder attack deals an additional 3d6 points of sonic damage, and the resulting thunderclap deafens the target for 2d6 rounds (Fortitude DC 26 negates the deafness). The save DCs are Constitution-based.</t>
  </si>
  <si>
    <t>Behemoths of onyx and golden armor, maruts shake the ground when they walk, each thunderous step ringing a death knell for those they've come to take. Rarely seeming to hurry, a marut's onslaught is deliberate, purposeful, and relentless. Its quarry may impede it or flee, running for decades or centuries, but from the initial meeting onward, the target must always look over its shoulder with the knowledge that, like death itself, the marut is ever at its heels, slowly but surely approaching, bringing balance through inevitable oblivion.  Maruts primarily target those mortal souls who have artificially extended their lifespans beyond what is feasible for their race, such as liches and other powerful magic users. Extraordinary but natural means of cheating death are sometimes also punished, such as the magistrate who murders an entire starving town to save himself, or those who foresee their own deaths via divination magic and are therefore able to avoid them.  Although they are capable of speaking eloquently in any language, and frequently gather vast amounts of information from those who are intimidated by their mere presence, maruts rarely engage in conversation or strategic alliances with mortals. Even on the battlefield, the juggernauts prefer to remain silent, knowing that their targets are already aware of their own transgressions and that all mortals secretly harbor dreams of immortality.</t>
  </si>
  <si>
    <t>&lt;link rel="stylesheet"href="PF.css"&gt;&lt;div&gt;&lt;h2&gt;Inevitable, Marut&lt;/h2&gt;&lt;h3&gt;&lt;i&gt;This humanoid is mostly hidden behind plates of elaborate golden armor, the spaces in between revealing flesh of black stone.&lt;/i&gt;&lt;/h3&gt;&lt;br&gt;&lt;/div&gt;&lt;div class="heading"&gt;&lt;p class="alignleft"&gt;Marut&lt;/p&gt;&lt;p class="alignright"&gt;CR 15&lt;/p&gt;&lt;div style="clear: both;"&gt;&lt;/div&gt;&lt;/div&gt;&lt;div&gt;&lt;h5&gt;&lt;b&gt;XP &lt;/b&gt;51,200&lt;/h5&gt;&lt;h5&gt;LN Large outsider (extraplanar, inevitable, lawful)&lt;/h5&gt;&lt;h5&gt;&lt;b&gt;Init &lt;/b&gt;+3; &lt;b&gt;Senses &lt;/b&gt;darkvision 60 ft., low-light vision, &lt;i&gt;true seeing&lt;/i&gt;; Perception +26&lt;/h5&gt;&lt;/div&gt;&lt;hr/&gt;&lt;div&gt;&lt;h5&gt;&lt;b&gt;DEFENSE&lt;/b&gt;&lt;/h5&gt;&lt;/div&gt;&lt;hr/&gt;&lt;div&gt;&lt;h5&gt;&lt;b&gt;AC &lt;/b&gt;30, touch 13, flat-footed 26 (+3 Dex, +1 dodge, +17 natural, -1 size)&lt;/h5&gt;&lt;h5&gt;&lt;b&gt;hp &lt;/b&gt;214 (16d10+126); regeneration 10 (chaotic)&lt;/h5&gt;&lt;h5&gt;&lt;b&gt;Fort &lt;/b&gt;+16, &lt;b&gt;Ref &lt;/b&gt;+8, &lt;b&gt;Will &lt;/b&gt;+13&lt;/h5&gt;&lt;h5&gt;&lt;b&gt;Defensive Abilities &lt;/b&gt;constructed; &lt;b&gt;DR &lt;/b&gt;15/chaotic; &lt;b&gt;SR &lt;/b&gt;26&lt;/h5&gt;&lt;/div&gt;&lt;hr/&gt;&lt;div&gt;&lt;h5&gt;&lt;b&gt;OFFENSE&lt;/b&gt;&lt;/h5&gt;&lt;/div&gt;&lt;hr/&gt;&lt;div&gt;&lt;h5&gt;&lt;b&gt;Spd &lt;/b&gt;30 ft.&lt;/h5&gt;&lt;h5&gt;&lt;b&gt;Melee &lt;/b&gt;2 slams +27 (2d6+12 plus 3d6 electricity or sonic and blindness or &lt;/br&gt;deafness)&lt;/h5&gt;&lt;h5&gt;&lt;b&gt;Space &lt;/b&gt;10 ft.; &lt;b&gt;Reach &lt;/b&gt;10 ft.&lt;/h5&gt;&lt;h5&gt;&lt;b&gt;Special Attacks &lt;/b&gt;fists of lightning and thunder&lt;/h5&gt;&lt;h5&gt;&lt;b&gt;Spell-Like Abilities&lt;/b&gt; (CL 16th; concentration +23)  &lt;/br&gt;Constant&amp;mdash;&lt;i&gt;air walk&lt;/i&gt;, &lt;i&gt;true seeing&lt;/i&gt; &lt;/br&gt;At Will&amp;mdash;&lt;i&gt;dimension door&lt;/i&gt;, &lt;i&gt;fear&lt;/i&gt; (DC 21), &lt;i&gt;greater command&lt;/i&gt; (DC 22), &lt;i&gt;greater dispel magic&lt;/i&gt;, &lt;i&gt;mass inflict light wounds&lt;/i&gt; (DC 22), &lt;i&gt;locate creature&lt;/i&gt; &lt;/br&gt;1/day&amp;mdash;&lt;i&gt;chain lightning&lt;/i&gt; (DC 23), &lt;i&gt;circle of death&lt;/i&gt; (DC 23), &lt;i&gt;mark of justice&lt;/i&gt;, &lt;i&gt;wall of force&lt;/i&gt; &lt;/br&gt;1/week&amp;mdash;&lt;i&gt;earthquake&lt;/i&gt; (DC 25), &lt;i&gt;geas/quest&lt;/i&gt;, &lt;i&gt;plane shift&lt;/i&gt; (DC 22)&lt;/h5&gt;&lt;/h5&gt;&lt;/div&gt;&lt;hr/&gt;&lt;div&gt;&lt;h5&gt;&lt;b&gt;STATISTICS&lt;/b&gt;&lt;/h5&gt;&lt;/div&gt;&lt;hr/&gt;&lt;div&gt;&lt;h5&gt;&lt;b&gt;Str &lt;/b&gt;35, &lt;b&gt;Dex &lt;/b&gt;16, &lt;b&gt;Con &lt;/b&gt;23, &lt;b&gt;Int &lt;/b&gt; 12, &lt;b&gt;Wis &lt;/b&gt;17, &lt;b&gt;Cha &lt;/b&gt;24&lt;/h5&gt;&lt;h5&gt;&lt;b&gt;Base Atk &lt;/b&gt;+16; &lt;b&gt;CMB &lt;/b&gt;+29; &lt;b&gt;CMD &lt;/b&gt;43&lt;/h5&gt;&lt;h5&gt;&lt;b&gt;Feats &lt;/b&gt;Ability Focus (fists of lightning and thunder), Awesome Blow, Combat Casting, Dodge, Improved Bull Rush, Improved Vital Strike, Power Attack, Vital Strike&lt;/h5&gt;&lt;h5&gt;&lt;b&gt;Skills &lt;/b&gt;Diplomacy +26, Intimidate +26, Knowledge (planes) +20, Knowledge (religion) +20, Perception +26, Sense Motive +22, Survival +22; &lt;b&gt;Racial Modifiers &lt;/b&gt;+4 Perception&lt;/h5&gt;&lt;h5&gt;&lt;b&gt;Languages &lt;/b&gt;truespeech&lt;/h5&gt;&lt;/div&gt;&lt;hr/&gt;&lt;div&gt;&lt;h5&gt;&lt;b&gt;ECOLOGY&lt;/b&gt;&lt;/h5&gt;&lt;/div&gt;&lt;hr/&gt;&lt;div&gt;&lt;h5&gt;&lt;b&gt;Environment &lt;/b&gt; any&lt;/h5&gt;&lt;h5&gt;&lt;b&gt;Organization &lt;/b&gt;solitary, pair, or patrol (3-5)&lt;/h5&gt;&lt;h5&gt;&lt;b&gt;Treasure &lt;/b&gt;none&lt;/h5&gt;&lt;/div&gt;&lt;hr/&gt;&lt;div&gt;&lt;h5&gt;&lt;b&gt;SPECIAL ABILITIES&lt;/b&gt;&lt;/h5&gt;&lt;/div&gt;&lt;hr/&gt;&lt;div&gt;&lt;/h5&gt;&lt;h5&gt;&lt;b&gt;Fists of Lightning and Thunder (Su)&lt;/b&gt; A marut's fists strike with the power of a thunderstorm. For any given slam attack, a marut can choose whether that attack uses lightning or thunder. A lightning attack deals an additional 3d6 points of electricity damage, and the resulting flash blinds the target for 2d6 rounds (Fortitude DC 26 negates the blindness). A thunder attack deals an additional 3d6 points of sonic damage, and the resulting thunderclap deafens the target for 2d6 rounds (Fortitude DC 26 negates the deafness). The save DCs are Constitution-based.&lt;/h5&gt;&lt;/div&gt;&lt;br&gt;&lt;div&gt;&lt;h4&gt;&lt;p&gt;&lt;p&gt;Behemoths of onyx and golden armor, maruts shake the ground when they walk, each thunderous step ringing a death knell for those they've come to take. Rarely seeming to hurry, a marut's onslaught is deliberate, purposeful, and relentless. Its quarry may impede it or flee, running for decades or centuries, but from the initial meeting onward, the target must always look over its shoulder with the knowledge that, like death itself, the marut is ever at its heels, slowly but surely approaching, bringing balance through inevitable oblivion.  Maruts primarily target those mortal souls who have artificially extended their lifespans beyond what is feasible for their race, such as liches and other powerful magic users. Extraordinary but natural means of cheating death are sometimes also punished, such as the magistrate who murders an entire starving town to save himself, or those who foresee their own deaths via divination magic and are therefore able to avoid them.  Although they are capable of speaking eloquently in any language, and frequently gather vast amounts of information from those who are intimidated by their mere presence, maruts rarely engage in conversation or strategic alliances with mortals. Even on the battlefield, the juggernauts prefer to remain silent, knowing that their targets are already aware of their own transgressions and that all mortals secretly harbor dreams of immortality.&lt;/p&gt;&lt;/h4&gt;&lt;/div&gt;</t>
  </si>
  <si>
    <t>Zelekhut</t>
  </si>
  <si>
    <t>darkvision 60 ft., low-light vision, true seeing; Perception +20</t>
  </si>
  <si>
    <t>(+5 Dex, +1 dodge, +9 natural, -1 size)</t>
  </si>
  <si>
    <t>50 ft., fly 60 ft. (average)</t>
  </si>
  <si>
    <t>2 chains +17 (2d6+7 plus 1d6 electricity and trip)</t>
  </si>
  <si>
    <t>Spell-Like Abilities (CL 10th; concentration +13)  Constant-true seeing   At Will-clairaudience/clairvoyance, dimensional anchor, dispel magic, fear (DC 17), hold person (DC 16), locate creature   3/day-hold monster (DC 18), mark of justice   1/week-lesser geas (DC 17)</t>
  </si>
  <si>
    <t>Str 25, Dex 20, Con 16, Int 10, Wis 17, Cha 17</t>
  </si>
  <si>
    <t>Dodge, Improved Initiative, Mobility, Weapon Focus (chain), Vital Strike</t>
  </si>
  <si>
    <t>Acrobatics +18 (+26 jump), Diplomacy +16, Fly +16, Perception +20, Sense Motive +20, Survival +16</t>
  </si>
  <si>
    <t>+4 Perception, +4 Sense Motive</t>
  </si>
  <si>
    <t>chains</t>
  </si>
  <si>
    <t xml:space="preserve"> any land (lawful plane)</t>
  </si>
  <si>
    <t>This creature looks like a mechanical centaur. Golden, clockwork wings sprout from its back, and its arms end in barbed chains.</t>
  </si>
  <si>
    <t>Chains (Ex) A zelekhut's arms end in long lengths of barbed metal. These chains deal slashing damage and 1d6 points of electricity damage with each hit.</t>
  </si>
  <si>
    <t>Zelekhuts are bounty hunters and executioners all rolled into one. They seek out those beings who continually evade justice-either through active flight, or through power and station-and bring law and justice to the multiverse's most notorious fugitives and criminals.  Ironically, while zelekhuts are implacable and unrelenting in their duty, they have little interest in passing judgment of their own, a fact that often confuses other races. Rather, a zelekhut is content to enforce the laws of any given society, and while it might hunt a condemned serial killer or notorious thief across half a dozen planes, it will not shift a single hoof to capture a corrupt ruler whose offenses are 10 times worse, so long as the atrocities are within her technical rights as ruler. All zelekhuts understand that laws can and must differ from place to place, and it is not the zelekhut's job to moralize, merely to track down those who seek to flee their punishment.</t>
  </si>
  <si>
    <t>&lt;link rel="stylesheet"href="PF.css"&gt;&lt;div&gt;&lt;h2&gt;Inevitable, Zelekhut&lt;/h2&gt;&lt;h3&gt;&lt;i&gt;This creature looks like a mechanical centaur. Golden, clockwork wings sprout from its back, and its arms end in barbed chains.&lt;/i&gt;&lt;/h3&gt;&lt;br&gt;&lt;/div&gt;&lt;div class="heading"&gt;&lt;p class="alignleft"&gt;Zelekhut&lt;/p&gt;&lt;p class="alignright"&gt;CR 9&lt;/p&gt;&lt;div style="clear: both;"&gt;&lt;/div&gt;&lt;/div&gt;&lt;div&gt;&lt;h5&gt;&lt;b&gt;XP &lt;/b&gt;6,400&lt;/h5&gt;&lt;h5&gt;LN Large outsider (extraplanar, inevitable, lawful)&lt;/h5&gt;&lt;h5&gt;&lt;b&gt;Init &lt;/b&gt;+9; &lt;b&gt;Senses &lt;/b&gt;darkvision 60 ft., low-light vision, &lt;i&gt;true seeing&lt;/i&gt;; Perception +20&lt;/h5&gt;&lt;/div&gt;&lt;hr/&gt;&lt;div&gt;&lt;h5&gt;&lt;b&gt;DEFENSE&lt;/b&gt;&lt;/h5&gt;&lt;/div&gt;&lt;hr/&gt;&lt;div&gt;&lt;h5&gt;&lt;b&gt;AC &lt;/b&gt;24, touch 15, flat-footed 18 (+5 Dex, +1 dodge, +9 natural, -1 size)&lt;/h5&gt;&lt;h5&gt;&lt;b&gt;hp &lt;/b&gt;115 (10d10+60); regeneration 5 (chaotic)&lt;/h5&gt;&lt;h5&gt;&lt;b&gt;Fort &lt;/b&gt;+10, &lt;b&gt;Ref &lt;/b&gt;+8, &lt;b&gt;Will &lt;/b&gt;+10&lt;/h5&gt;&lt;h5&gt;&lt;b&gt;Defensive Abilities &lt;/b&gt;constructed; &lt;b&gt;DR &lt;/b&gt;10/chaotic; &lt;b&gt;SR &lt;/b&gt;20&lt;/h5&gt;&lt;/div&gt;&lt;hr/&gt;&lt;div&gt;&lt;h5&gt;&lt;b&gt;OFFENSE&lt;/b&gt;&lt;/h5&gt;&lt;/div&gt;&lt;hr/&gt;&lt;div&gt;&lt;h5&gt;&lt;b&gt;Spd &lt;/b&gt;50 ft., fly 60 ft. (average)&lt;/h5&gt;&lt;h5&gt;&lt;b&gt;Melee &lt;/b&gt;2 chains +17 (2d6+7 plus 1d6 electricity and trip)&lt;/h5&gt;&lt;h5&gt;&lt;b&gt;Space &lt;/b&gt;10 ft.; &lt;b&gt;Reach &lt;/b&gt;10 ft.&lt;/h5&gt;&lt;h5&gt;&lt;b&gt;Spell-Like Abilities&lt;/b&gt; (CL 10th; concentration +13)  &lt;/br&gt;Constant&amp;mdash;&lt;i&gt;true seeing&lt;/i&gt; &lt;/br&gt;At Will&amp;mdash;&lt;i&gt;clairaudience/clairvoyance&lt;/i&gt;, &lt;i&gt;dimensional anchor&lt;/i&gt;, &lt;i&gt;dispel magic&lt;/i&gt;, &lt;i&gt;fear&lt;/i&gt; (DC 17), &lt;i&gt;hold person&lt;/i&gt; (DC 16), &lt;i&gt;locate creature&lt;/i&gt; &lt;/br&gt;3/day&amp;mdash;&lt;i&gt;hold monster&lt;/i&gt; (DC 18), &lt;i&gt;mark of justice&lt;/i&gt; &lt;/br&gt;1/week&amp;mdash;&lt;i&gt;lesser geas&lt;/i&gt; (DC 17)&lt;/h5&gt;&lt;/h5&gt;&lt;/div&gt;&lt;hr/&gt;&lt;div&gt;&lt;h5&gt;&lt;b&gt;STATISTICS&lt;/b&gt;&lt;/h5&gt;&lt;/div&gt;&lt;hr/&gt;&lt;div&gt;&lt;h5&gt;&lt;b&gt;Str &lt;/b&gt;25, &lt;b&gt;Dex &lt;/b&gt;20, &lt;b&gt;Con &lt;/b&gt;16, &lt;b&gt;Int &lt;/b&gt; 10, &lt;b&gt;Wis &lt;/b&gt;17, &lt;b&gt;Cha &lt;/b&gt;17&lt;/h5&gt;&lt;h5&gt;&lt;b&gt;Base Atk &lt;/b&gt;+10; &lt;b&gt;CMB &lt;/b&gt;+18; &lt;b&gt;CMD &lt;/b&gt;34 (38 vs. trip)&lt;/h5&gt;&lt;h5&gt;&lt;b&gt;Feats &lt;/b&gt;Dodge, Improved Initiative, Mobility, Weapon Focus (chain), Vital Strike&lt;/h5&gt;&lt;h5&gt;&lt;b&gt;Skills &lt;/b&gt;Acrobatics +18 (+26 jump), Diplomacy +16, Fly +16, Perception +20, Sense Motive +20, Survival +16; &lt;b&gt;Racial Modifiers &lt;/b&gt;+4 Perception, +4 Sense Motive&lt;/h5&gt;&lt;h5&gt;&lt;b&gt;Languages &lt;/b&gt;truespeech&lt;/h5&gt;&lt;h5&gt;&lt;b&gt;SQ &lt;/b&gt;chains&lt;/h5&gt;&lt;/div&gt;&lt;hr/&gt;&lt;div&gt;&lt;h5&gt;&lt;b&gt;ECOLOGY&lt;/b&gt;&lt;/h5&gt;&lt;/div&gt;&lt;hr/&gt;&lt;div&gt;&lt;h5&gt;&lt;b&gt;Environment &lt;/b&gt; any land (lawful plane)&lt;/h5&gt;&lt;h5&gt;&lt;b&gt;Organization &lt;/b&gt;solitary&lt;/h5&gt;&lt;h5&gt;&lt;b&gt;Treasure &lt;/b&gt;none&lt;/h5&gt;&lt;/div&gt;&lt;hr/&gt;&lt;div&gt;&lt;h5&gt;&lt;b&gt;SPECIAL ABILITIES&lt;/b&gt;&lt;/h5&gt;&lt;/div&gt;&lt;hr/&gt;&lt;div&gt;&lt;/h5&gt;&lt;h5&gt;&lt;b&gt;Chains (Ex)&lt;/b&gt; A zelekhut's arms end in long lengths of barbed metal. These chains deal slashing damage and 1d6 points of electricity damage with each hit.&lt;/h5&gt;&lt;/div&gt;&lt;br&gt;&lt;div&gt;&lt;h4&gt;&lt;p&gt;&lt;p&gt;Zelekhuts are bounty hunters and executioners all rolled into one. They seek out those beings who continually evade justice-either through active flight, or through power and station-and bring law and justice to the multiverse's most notorious fugitives and criminals.  Ironically, while zelekhuts are implacable and unrelenting in their duty, they have little interest in passing judgment of their own, a fact that often confuses other races. Rather, a zelekhut is content to enforce the laws of any given society, and while it might hunt a condemned serial killer or notorious thief across half a dozen planes, it will not shift a single hoof to capture a corrupt ruler whose offenses are 10 times worse, so long as the atrocities are within her technical rights as ruler. All zelekhuts understand that laws can and must differ from place to place, and it is not the zelekhut's job to moralize, merely to track down those who seek to flee their punishment.&lt;/p&gt;&lt;/h4&gt;&lt;/div&gt;</t>
  </si>
  <si>
    <t>Jabberwock</t>
  </si>
  <si>
    <t>(air, fire)</t>
  </si>
  <si>
    <t>blindsight 120 ft., darkvision 120 ft., low-light vision, scent, true seeing; Perception +38</t>
  </si>
  <si>
    <t>frightful presence (120 ft., DC 31)</t>
  </si>
  <si>
    <t>40, touch 14, flat-footed 34</t>
  </si>
  <si>
    <t>(+5 Dex, +1 dodge, +26 natural, -2 size)</t>
  </si>
  <si>
    <t>(26d12+286)</t>
  </si>
  <si>
    <t>fast healing 15</t>
  </si>
  <si>
    <t>Fort +26, Ref +20, Will +24</t>
  </si>
  <si>
    <t>15/vorpal</t>
  </si>
  <si>
    <t>acid 30, electricity 30, sonic 30</t>
  </si>
  <si>
    <t>fear of vorpal weapons, vulnerable to cold</t>
  </si>
  <si>
    <t>40 ft., fly 80 ft. (poor)</t>
  </si>
  <si>
    <t>bite +37 (4d8+19/19-20/x3), 2 claws +37 (3d6+13/19-20 plus grab), tail slap +32 (2d8+19), 2 wings +32 (1d8+6)</t>
  </si>
  <si>
    <t>2 eye rays +29 touch (15d6 fire/19-20 plus burn)</t>
  </si>
  <si>
    <t>burble, burn (6d6, DC 34), eye rays, whiffling</t>
  </si>
  <si>
    <t>Str 37, Dex 20, Con 33, Int 12, Wis 29, Cha 26</t>
  </si>
  <si>
    <t>+41 (+45 grapple)</t>
  </si>
  <si>
    <t>Awesome Blow, Bleeding Critical, Critical Focus, Dodge, Flyby Attack, Improved Bull Rush, Improved Critical (bite), Improved Critical (claws), Improved Critical (eye rays), Mobility, Power Attack, Spring Attack, Vital Strike</t>
  </si>
  <si>
    <t>Acrobatics +31 (+35 jump), Escape Artist +31, Fly +26, Intimidate +37, Knowledge (nature) +30, Perception +38, Sense Motive +38</t>
  </si>
  <si>
    <t>Aklo, Common, Draconic, Gnome, Sylvan</t>
  </si>
  <si>
    <t>planar acclimation</t>
  </si>
  <si>
    <t>This dragon has a long neck and terrible claws. The beast shrieks and babbles, thrashing its tail and wings in a violent manner.</t>
  </si>
  <si>
    <t>Burble (Su) A jabberwock can burble once every 1d4 rounds as a standard action. This blast of strange noises and shouted nonsense in the various languages known to the jabberwock (and invariably some languages it doesn't know) affects all creatures within a 60-foot-radius spread-these creatures must make a DC 31 Will save or become confused for 1d4 rounds. Alternatively, the jabberwock can focus its burble attack to create a 60- foot line of sonic energy that deals 20d6 points of sonic damage (DC 31 Reflex save for half ). The confusion effect is mind-affecting; both are sonic effects. The save DC is Charisma-based.  Damage Reduction (Ex) A jabberwock's damage reduction can be bypassed only by weapons that possess the vorpal weapon enhancement.  Eye Rays (Su) The jabberwock can project beams of fire from its eyes as a ranged touch attack as a standard action, with a range increment of 60 feet. It projects two beams, and can target different creatures with these beams if it wishes as long as both targets are within 30 feet of each other. A creature that takes damage from an eye beam suffers burn.  Fear of Vorpal Weapons (Ex) A jabberwock knows that a vorpal weapon can kill it swiftly. As soon as it takes damage from a vorpal weapon, a jabberwock becomes shaken for 1 round. If it is hit by a critical threat from a vorpal weapon, whether or not the critical hit is confirmed, the jabberwock is staggered for 1 round.  Planar Acclimation (Ex) A jabberwock is always considered to be on its home plane, regardless of what plane it finds itself upon. It never gains the extraplanar subtype.  Whiffling (Ex) A jabberwock's wings and violent motions create a significant amount of wind whenever it makes a full attack action. These winds surround the monster to a radius of 30 feet, and are treated as severe winds-ranged attacks take a -4 penalty when targeting a jabberwock while it is whiffling, and Medium creatures must make a DC 10 Strength check to approach the creature. Small or smaller creatures in this area that fail a DC 15 Strength check are blown away. See page 439 of the Pathfinder RPG Core Rulebook for further details on the effects of severe winds.</t>
  </si>
  <si>
    <t>The jabberwock is a true creature of legend-a subject of poetry, song, and myth in many cultures. It is known to be a devastating creature in combat whose arrival presages times of ruin and violence; these stories also tell of the creature's fear of the tools some say were created in ancient times for the sole purpose of defeating them- vorpal weapons. A jabberwock is 35 feet tall and weighs 8,000 pounds.  the Tane are presented in this book-the sard and the thrasfyr. None of the Tane are lower than CR 16 in power and all possess the planar acclimation special quality, but beyond that, they generally share no specific abilities or characteristics save for their common source in the primal world.  When a jabberwock comes to the Material Plane, it does so to spread destruction and ruin. Typically, the monster seeks out a remote forest lair at least a day's flight from civilization, then emerges from this den once a week to seek out a new place to destroy. It has no true interest in amassing treasure, but often gathers objects of obvious value to bring back to its den in order to encourage heroes to seek it out-to a jabberwock, it makes no difference whether it seeks out things to destroy or lets those things come to it.  Jabberwocks age, eat, drink, and sleep like any living creature, but they do not reproduce in the classic sense of the word. The creation of a new jabberwock-or of any of the Tane, in fact-is regulated by the strange and unknowable godlike entities that dwell in the primeval world. These fey lords create new jabberwocks as they are needed-sometimes varying the exact particulars (see Variant Jabberwocks, below), but always creating a fully formed adult creature. No young jabberwock has ever been encountered as a result.  The strange vulnerability a jabberwock possesses against vorpal weapons has long been a matter of intrigue and speculation among scholars. Most believe that, once upon a time, only one jabberwock existed, a creature of such great power that nothing could hurt it. Nothing, that is, save for a legendary sword forged for a mortal hero by a now-forgotten artisan or god. So epic was this battle that it created strange echoes throughout reality, and as a result, these echoes, in the form of the vorpal swords and jabberwocks known today, can be found on many worlds.  VARIANT JABBERWOCKS  The notion of a "lesser" jabberwock is something of a misnomer, for even these creatures are powerful foes. A lesser jabberwock is generally a CR 20 version of the typical jabberwock-you can achieve a creature of this power by lowering the typical jabberwock's Hit Dice by 3 and by reducing its ability scores by 4 points each. Alternatively, you can apply the young creature simple template, but bear in mind that such a monster isn't technically any younger than a typical jabberwock.  As creatures from the primal world of the fey, some jabberwocks are as varied as the strange terrains and  The jabberwock is not a creature of the Material Plane, but one from the primal world of the fey. It comes from a region of reality where life is more robust, where emotions are more potent, and where dreams and nightmares can come alive. Even in such incredible realms, though, the jabberwock is a creature to be feared. It belongs to a category of powerful creatures whose shapes and types run the gamut of possibility-a group known collectively as the "Tane." Of the Tane, the jabberwock is said to be the most powerful, but the others in this grouping are far from helpless. Said to have been created as goliaths of war and madness, dreamt and stitched into being by the strange gods of this primeval reality, the Tane are as mysterious as they are powerful. Two other creatures of realms in that primal world, as if these environs have more to do with their manifestation than most scholars suspect. Generally, these changes simply alter the type of damage a jabberwock's eye beams deal and the types of energy it is immune to. A jabberwock from a primeval glacial world would possess eye beams that deal cold damage, while a jabberwock from a storm-lashed world would deal electricity damage with its eye beams. If the nature of a jabberwock's eye beams change, its burn ability changes to match, and it replaces its immunity to fire with immunity to the new energy type (while gaining resist fire 30 in place of the lost immunity to fire).</t>
  </si>
  <si>
    <t>&lt;link rel="stylesheet"href="PF.css"&gt;&lt;div&gt;&lt;h2&gt;Jabberwock&lt;/h2&gt;&lt;h3&gt;&lt;i&gt;This dragon has a long neck and terrible claws. The beast shrieks and babbles, thrashing its tail and wings in a violent manner.&lt;/i&gt;&lt;/h3&gt;&lt;br&gt;&lt;/div&gt;&lt;div class="heading"&gt;&lt;p class="alignleft"&gt;Jabberwock&lt;/p&gt;&lt;p class="alignright"&gt;CR 23&lt;/p&gt;&lt;div style="clear: both;"&gt;&lt;/div&gt;&lt;/div&gt;&lt;div&gt;&lt;h5&gt;&lt;b&gt;XP &lt;/b&gt;819,200&lt;/h5&gt;&lt;h5&gt;CE Huge dragon (air, fire)&lt;/h5&gt;&lt;h5&gt;&lt;b&gt;Init &lt;/b&gt;+5; &lt;b&gt;Senses &lt;/b&gt;blindsight 120 ft., darkvision 120 ft., low-light vision, scent, &lt;i&gt;true seeing&lt;/i&gt;; Perception +38&lt;/h5&gt;&lt;h5&gt;&lt;b&gt;Aura &lt;/b&gt;frightful presence (120 ft., DC 31)&lt;/h5&gt;&lt;/div&gt;&lt;hr/&gt;&lt;div&gt;&lt;h5&gt;&lt;b&gt;DEFENSE&lt;/b&gt;&lt;/h5&gt;&lt;/div&gt;&lt;hr/&gt;&lt;div&gt;&lt;h5&gt;&lt;b&gt;AC &lt;/b&gt;40, touch 14, flat-footed 34 (+5 Dex, +1 dodge, +26 natural, -2 size)&lt;/h5&gt;&lt;h5&gt;&lt;b&gt;hp &lt;/b&gt;455 (26d12+286); fast healing 15&lt;/h5&gt;&lt;h5&gt;&lt;b&gt;Fort &lt;/b&gt;+26, &lt;b&gt;Ref &lt;/b&gt;+20, &lt;b&gt;Will &lt;/b&gt;+24&lt;/h5&gt;&lt;h5&gt;&lt;b&gt;DR &lt;/b&gt;15/vorpal; &lt;b&gt;Immune &lt;/b&gt;fire, paralysis, sleep; &lt;b&gt;Resist &lt;/b&gt;acid 30, electricity 30, sonic 30; &lt;b&gt;SR &lt;/b&gt;31&lt;/h5&gt;&lt;h5&gt;&lt;b&gt;Weaknesses &lt;/b&gt;fear of vorpal weapons, vulnerable to cold&lt;/h5&gt;&lt;/div&gt;&lt;hr/&gt;&lt;div&gt;&lt;h5&gt;&lt;b&gt;OFFENSE&lt;/b&gt;&lt;/h5&gt;&lt;/div&gt;&lt;hr/&gt;&lt;div&gt;&lt;h5&gt;&lt;b&gt;Spd &lt;/b&gt;40 ft., fly 80 ft. (poor)&lt;/h5&gt;&lt;h5&gt;&lt;b&gt;Melee &lt;/b&gt;bite +37 (4d8+19/19-20/x3), 2 claws +37 (3d6+13/19-20 plus grab), tail slap +32 (2d8+19), 2 wings +32 (1d8+6)&lt;/h5&gt;&lt;h5&gt;&lt;b&gt;Ranged &lt;/b&gt;2 eye rays +29 touch (15d6 fire/19-20 plus burn)&lt;/h5&gt;&lt;h5&gt;&lt;b&gt;Space &lt;/b&gt;15 ft.; &lt;b&gt;Reach &lt;/b&gt;15 ft.&lt;/h5&gt;&lt;h5&gt;&lt;b&gt;Special Attacks &lt;/b&gt;burble, burn (6d6, DC 34), eye rays, whiffling&lt;/h5&gt;&lt;/div&gt;&lt;hr/&gt;&lt;div&gt;&lt;h5&gt;&lt;b&gt;STATISTICS&lt;/b&gt;&lt;/h5&gt;&lt;/div&gt;&lt;hr/&gt;&lt;div&gt;&lt;h5&gt;&lt;b&gt;Str &lt;/b&gt;37, &lt;b&gt;Dex &lt;/b&gt;20, &lt;b&gt;Con &lt;/b&gt;33, &lt;b&gt;Int &lt;/b&gt; 12, &lt;b&gt;Wis &lt;/b&gt;29, &lt;b&gt;Cha &lt;/b&gt;26&lt;/h5&gt;&lt;h5&gt;&lt;b&gt;Base Atk &lt;/b&gt;+26; &lt;b&gt;CMB &lt;/b&gt;+41 (+45 grapple); &lt;b&gt;CMD &lt;/b&gt;57&lt;/h5&gt;&lt;h5&gt;&lt;b&gt;Feats &lt;/b&gt;Awesome Blow, Bleeding Critical, Critical Focus, Dodge, Flyby Attack, Improved Bull Rush, Improved Critical (bite), Improved Critical (claws), Improved Critical (eye rays), Mobility, Power Attack, Spring Attack, Vital Strike&lt;/h5&gt;&lt;h5&gt;&lt;b&gt;Skills &lt;/b&gt;Acrobatics +31 (+35 jump), Escape Artist +31, Fly +26, Intimidate +37, Knowledge (nature) +30, Perception +38, Sense Motive +38&lt;/h5&gt;&lt;h5&gt;&lt;b&gt;Languages &lt;/b&gt;Aklo, Common, Draconic, Gnome, Sylvan&lt;/h5&gt;&lt;h5&gt;&lt;b&gt;SQ &lt;/b&gt;planar acclimation&lt;/h5&gt;&lt;/div&gt;&lt;hr/&gt;&lt;div&gt;&lt;h5&gt;&lt;b&gt;ECOLOGY&lt;/b&gt;&lt;/h5&gt;&lt;/div&gt;&lt;hr/&gt;&lt;div&gt;&lt;h5&gt;&lt;b&gt;Environment &lt;/b&gt; any forests&lt;/h5&gt;&lt;h5&gt;&lt;b&gt;Organization &lt;/b&gt;solitary&lt;/h5&gt;&lt;h5&gt;&lt;b&gt;Treasure &lt;/b&gt;triple&lt;/h5&gt;&lt;/div&gt;&lt;hr/&gt;&lt;div&gt;&lt;h5&gt;&lt;b&gt;SPECIAL ABILITIES&lt;/b&gt;&lt;/h5&gt;&lt;/div&gt;&lt;hr/&gt;&lt;div&gt;&lt;/h5&gt;&lt;h5&gt;&lt;b&gt;Burble (Su)&lt;/b&gt; A jabberwock can burble once every 1d4 rounds as a standard action. This blast of strange noises and shouted nonsense in the various languages known to the jabberwock (and invariably some languages it doesn't know) affects all creatures within a 60-foot-radius spread-these creatures must make a DC 31 Will save or become confused for 1d4 rounds. Alternatively, the jabberwock can focus its burble attack to create a 60- foot line of sonic energy that deals 20d6 points of sonic damage (DC 31 Reflex save for half ). The confusion effect is mind-affecting; both are sonic effects. The save DC is Charisma-based.  &lt;/h5&gt;&lt;h5&gt;&lt;b&gt;Damage Reduction (Ex)&lt;/b&gt; A jabberwock's damage reduction can be bypassed only by weapons that possess the &lt;i&gt;vorpal&lt;/i&gt; weapon enhancement.  &lt;/h5&gt;&lt;h5&gt;&lt;b&gt;Eye Rays (Su)&lt;/b&gt; The jabberwock can project beams of fire from its eyes as a ranged touch attack as a standard action, with a range increment of 60 feet. It projects two beams, and can target different creatures with these beams if it wishes as long as both targets are within 30 feet of each other. A creature that takes damage from an eye beam suffers burn.  &lt;/h5&gt;&lt;h5&gt;&lt;b&gt;Fear of Vorpal Weapons (Ex)&lt;/b&gt; A jabberwock knows that a &lt;i&gt;vorpal&lt;/i&gt; weapon can kill it swiftly. As soon as it takes damage from a &lt;i&gt;vorpal&lt;/i&gt; weapon, a jabberwock becomes shaken for 1 round. If it is hit by a critical threat from a &lt;i&gt;vorpal&lt;/i&gt; weapon, whether or not the critical hit is confirmed, the jabberwock is staggered for 1 round.  &lt;/h5&gt;&lt;h5&gt;&lt;b&gt;Planar Acclimation (Ex)&lt;/b&gt; A jabberwock is always considered to be on its home plane, regardless of what plane it finds itself upon. It never gains the extraplanar subtype.  &lt;/h5&gt;&lt;h5&gt;&lt;b&gt;Whiffling (Ex)&lt;/b&gt; A jabberwock's wings and violent motions create a significant amount of wind whenever it makes a full attack action. These winds surround the monster to a radius of 30 feet, and are treated as severe winds-ranged attacks take a -4 penalty when targeting a jabberwock while it is whiffling, and Medium creatures must make a DC 10 Strength check to approach the creature. Small or smaller creatures in this area that fail a DC 15 Strength check are blown away. See page 439 of the &lt;i&gt;Pathfinder RPG Core Rulebook&lt;/i&gt; for further details on the effects of severe winds.&lt;/h5&gt;&lt;/div&gt;&lt;br&gt;&lt;div&gt;&lt;h4&gt;&lt;p&gt;&lt;p&gt;The jabberwock is a true creature of legend-a subject of poetry, song, and myth in many cultures. It is known to be a devastating creature in combat whose arrival presages times of ruin and violence; these stories also tell of the creature's fear of the tools some say were created in ancient times for the sole purpose of defeating them- &lt;i&gt;vorpal&lt;/i&gt; weapons. A jabberwock is 35 feet tall and weighs 8,000 pounds.  the Tane are presented in this book-the sard and the thrasfyr. None of the Tane are lower than CR 16 in power and all possess the planar acclimation special quality, but beyond that, they generally share no specific abilities or characteristics save for their common source in the primal world.  When a jabberwock comes to the Material Plane, it does so to spread destruction and ruin. Typically, the monster seeks out a remote forest lair at least a day's flight from civilization, then emerges from this den once a week to seek out a new place to destroy. It has no true interest in amassing treasure, but often gathers objects of obvious value to bring back to its den in order to encourage heroes to seek it out-to a jabberwock, it makes no difference whether it seeks out things to destroy or lets those things come to it.  Jabberwocks age, eat, drink, and sleep like any living creature, but they do not reproduce in the classic sense of the word. The creation of a new jabberwock-or of any of the Tane, in fact-is regulated by the strange and unknowable godlike entities that dwell in the primeval world. These fey lords create new jabberwocks as they are needed-sometimes varying the exact particulars (see Variant Jabberwocks, below), but always creating a fully formed adult creature. No young jabberwock has ever been encountered as a result.  The strange vulnerability a jabberwock possesses against &lt;i&gt;vorpal&lt;/i&gt; weapons has long been a matter of intrigue and speculation among scholars. Most believe that, once upon a time, only one jabberwock existed, a creature of such great power that nothing could hurt it. Nothing, that is, save for a legendary sword forged for a mortal hero by a now-forgotten artisan or god. So epic was this battle that it created strange echoes throughout reality, and as a result, these echoes, in the form of the &lt;i&gt;vorpal&lt;/i&gt; swords and jabberwocks known today, can be found on many worlds.  &lt;br&gt;&lt;b&gt;VARIANT JABBERWOCKS &lt;/b&gt;&lt;br&gt; The notion of a "lesser" jabberwock is something of a misnomer, for even these creatures are powerful foes. A lesser jabberwock is generally a CR 20 version of the typical jabberwock-you can achieve a creature of this power by lowering the typical jabberwock's Hit Dice by 3 and by reducing its ability scores by 4 points each. Alternatively, you can apply the young creature simple template, but bear in mind that such a monster isn't technically any younger than a typical jabberwock.  As creatures from the primal world of the fey, some jabberwocks are as varied as the strange terrains and  The jabberwock is not a creature of the Material Plane, but one from the primal world of the fey. It comes from a region of reality where life is more robust, where emotions are more potent, and where dreams and nightmares can come alive. Even in such incredible realms, though, the jabberwock is a creature to be feared. It belongs to a category of powerful creatures whose shapes and types run the gamut of possibility-a group known collectively as the "Tane." Of the Tane, the jabberwock is said to be the most powerful, but the others in this grouping are far from helpless. Said to have been created as goliaths of war and madness, dreamt and stitched into being by the strange gods of this primeval reality, the Tane are as mysterious as they are powerful. Two other creatures of realms in that primal world, as if these environs have more to do with their manifestation than most scholars suspect. Generally, these changes simply alter the type of damage a jabberwock's eye beams deal and the types of energy it is immune to. A jabberwock from a primeval glacial world would possess eye beams that deal cold damage, while a jabberwock from a storm-lashed world would deal electricity damage with its eye beams. If the nature of a jabberwock's eye beams change, its burn ability changes to match, and it replaces its immunity to fire with immunity to the new energy type (while gaining resist fire 30 in place of the lost immunity to fire).&lt;/p&gt;&lt;/h4&gt;&lt;/div&gt;</t>
  </si>
  <si>
    <t>Giant Jellyfish</t>
  </si>
  <si>
    <t>Fort +12, Ref +5, Will +3</t>
  </si>
  <si>
    <t>10/ piercing or slashing</t>
  </si>
  <si>
    <t>swim 20 ft.</t>
  </si>
  <si>
    <t>4 tentacles +9 (1d6+4 plus poison)</t>
  </si>
  <si>
    <t>Str 18, Dex 15, Con 22, Int -, Wis 11, Cha 1</t>
  </si>
  <si>
    <t>solitary, pack (2-5), or bloom (6-12)</t>
  </si>
  <si>
    <t>The bell of this enormous amber jellyfish is as large as a carriage. A sinister bloom of tentacles dangles and writhes below.</t>
  </si>
  <si>
    <t>Jellyfish</t>
  </si>
  <si>
    <t>Poison (Ex) Tentacles-injury; save Fort DC 17; frequency 1/round for 6 rounds; effect 1d4 Con; cure 2 consecutive saves. The save DC is Constitution based.</t>
  </si>
  <si>
    <t>Unlike its smaller cousins, the giant jellyfish is an active predator that seeks out prey. Capable of slithering through narrow cracks, a giant jellyfish is a horrifying beast to encounter lurking in the hold of a flooded or sunken ship. Other species of these vermin exist, as summarized on the following table-these variants often have different types of poison or other abilities like translucency or constriction. Species CR Size HD Death's head jellyfish 1 Small 2 Crimson jellyfish 4 Medium 5 Sapphire jellyfish 11 Huge 12 Vampire jellyfish 14 Gargantuan 16 Whaler jellyfish 17 Colossal 20</t>
  </si>
  <si>
    <t>&lt;link rel="stylesheet"href="PF.css"&gt;&lt;div&gt;&lt;h2&gt;Jellyfish, Giant &lt;/h2&gt;&lt;h3&gt;&lt;i&gt;The bell of this enormous amber jellyfish is as large as a carriage. A sinister bloom of tentacles dangles and writhes below.&lt;/i&gt;&lt;/h3&gt;&lt;br&gt;&lt;/br&gt;&lt;/div&gt;&lt;div class="heading"&gt;&lt;p class="alignleft"&gt;Giant Jellyfish&lt;/p&gt;&lt;p class="alignright"&gt;CR 7&lt;/p&gt;&lt;div style="clear: both;"&gt;&lt;/div&gt;&lt;/div&gt;&lt;div&gt;&lt;h5&gt;&lt;b&gt;XP &lt;/b&gt;3,200&lt;/h5&gt;&lt;h5&gt;N Large vermin (aquatic)&lt;/h5&gt;&lt;h5&gt;&lt;b&gt;Init &lt;/b&gt;+2; &lt;b&gt;Senses &lt;/b&gt;darkvision 60 ft.; Perception +0&lt;/h5&gt;&lt;/div&gt;&lt;hr/&gt;&lt;div&gt;&lt;h5&gt;&lt;b&gt;DEFENSE&lt;/b&gt;&lt;/h5&gt;&lt;/div&gt;&lt;hr/&gt;&lt;div&gt;&lt;h5&gt;&lt;b&gt;AC &lt;/b&gt;11, touch 11, flat-footed 9 (+2 Dex, -1 size)&lt;/h5&gt;&lt;h5&gt;&lt;b&gt;hp &lt;/b&gt;94 (9d8+54)&lt;/h5&gt;&lt;h5&gt;&lt;b&gt;Fort &lt;/b&gt;+12, &lt;b&gt;Ref &lt;/b&gt;+5, &lt;b&gt;Will &lt;/b&gt;+3&lt;/h5&gt;&lt;h5&gt;&lt;b&gt;Defensive Abilities &lt;/b&gt;amorphous; &lt;b&gt;DR &lt;/b&gt;10/ piercing or slashing; &lt;b&gt;Immune &lt;/b&gt;mindaffecting effects&lt;/h5&gt;&lt;/div&gt;&lt;hr/&gt;&lt;div&gt;&lt;h5&gt;&lt;b&gt;OFFENSE&lt;/b&gt;&lt;/h5&gt;&lt;/div&gt;&lt;hr/&gt;&lt;div&gt;&lt;h5&gt;&lt;b&gt;Spd &lt;/b&gt;swim 20 ft.&lt;/h5&gt;&lt;h5&gt;&lt;b&gt;Melee &lt;/b&gt;4 tentacles +9 (1d6+4 plus poison)&lt;/h5&gt;&lt;h5&gt;&lt;b&gt;Space &lt;/b&gt;10 ft.; &lt;b&gt;Reach &lt;/b&gt;15 ft.&lt;/h5&gt;&lt;/div&gt;&lt;hr/&gt;&lt;div&gt;&lt;h5&gt;&lt;b&gt;STATISTICS&lt;/b&gt;&lt;/h5&gt;&lt;/div&gt;&lt;hr/&gt;&lt;div&gt;&lt;h5&gt;&lt;b&gt;Str &lt;/b&gt;18, &lt;b&gt;Dex &lt;/b&gt;15, &lt;b&gt;Con &lt;/b&gt;22, &lt;b&gt;Int &lt;/b&gt; -, &lt;b&gt;Wis &lt;/b&gt;11, &lt;b&gt;Cha &lt;/b&gt;1&lt;/h5&gt;&lt;h5&gt;&lt;b&gt;Base Atk &lt;/b&gt;+6; &lt;b&gt;CMB &lt;/b&gt;+11; &lt;b&gt;CMD &lt;/b&gt;23 (can't be tripped)&lt;/h5&gt;&lt;h5&gt;&lt;b&gt;Skills &lt;/b&gt;Swim +12&lt;/h5&gt;&lt;h5&gt;&lt;b&gt;SQ &lt;/b&gt;compression&lt;/h5&gt;&lt;/div&gt;&lt;hr/&gt;&lt;div&gt;&lt;h5&gt;&lt;b&gt;ECOLOGY&lt;/b&gt;&lt;/h5&gt;&lt;/div&gt;&lt;hr/&gt;&lt;div&gt;&lt;h5&gt;&lt;b&gt;Environment &lt;/b&gt; any oceans&lt;/h5&gt;&lt;h5&gt;&lt;b&gt;Organization &lt;/b&gt;solitary, pack (2-5), or bloom (6-12)&lt;/h5&gt;&lt;h5&gt;&lt;b&gt;Treasure &lt;/b&gt;None&lt;/h5&gt;&lt;/div&gt;&lt;hr/&gt;&lt;div&gt;&lt;h5&gt;&lt;b&gt;SPECIAL ABILITIES&lt;/b&gt;&lt;/h5&gt;&lt;/div&gt;&lt;hr/&gt;&lt;div&gt;&lt;h5&gt;&lt;b&gt;Poison (Ex)&lt;/b&gt; Tentacles-injury; &lt;i&gt;save&lt;/i&gt; Fort DC 17; &lt;i&gt;frequency&lt;/i&gt; 1/round for 6 rounds; &lt;i&gt;effect&lt;/i&gt; 1d4 Con; &lt;i&gt;cure&lt;/i&gt; 2 consecutive &lt;i&gt;save&lt;/i&gt;s. The save DC is Constitution based.&lt;/h5&gt;&lt;/div&gt;&lt;br&gt;&lt;/br&gt;&lt;div&gt;&lt;h4&gt;&lt;p&gt;&lt;p&gt;Unlike its smaller cousins, the giant jellyfish is an active predator that seeks out prey. Capable of slithering through narrow cracks, a giant jellyfish is a horrifying beast to encounter lurking in the hold of a flooded or sunken ship. Other species of these vermin exist, as summarized on the following table-these variants often have different types of poison or other abilities like translucency or constriction.&lt;/p&gt;&lt;p&gt; &lt;table&gt;&lt;tr&gt;&lt;th&gt;Species&lt;/th&gt;&lt;th&gt;CR&lt;/th&gt;&lt;th&gt;Size&lt;/th&gt;&lt;th&gt;HD&lt;/th&gt;&lt;/tr&gt;&lt;tr&gt;&lt;td&gt;Death's head jellyfish&lt;/td&gt;&lt;td&gt;1&lt;/td&gt;&lt;td&gt;Small&lt;/td&gt;&lt;td&gt;2&lt;/td&gt;&lt;/tr&gt;&lt;tr&gt;&lt;td&gt;Crimson jellyfish&lt;/td&gt;&lt;td&gt;4&lt;/td&gt;&lt;td&gt;Medium&lt;/td&gt;&lt;td&gt;5&lt;/td&gt;&lt;/tr&gt;&lt;tr&gt;&lt;td&gt;Sapphire jellyfish&lt;/td&gt;&lt;td&gt;11&lt;/td&gt;&lt;td&gt;Huge&lt;/td&gt;&lt;td&gt;12&lt;/td&gt;&lt;/tr&gt;&lt;tr&gt;&lt;td&gt;Vampire jellyfish&lt;/td&gt;&lt;td&gt;14&lt;/td&gt;&lt;td&gt;Gargantuan&lt;/td&gt;&lt;td&gt;16&lt;/td&gt;&lt;/tr&gt;&lt;tr&gt;&lt;td&gt;Whaler jellyfish&lt;/td&gt;&lt;td&gt;17&lt;/td&gt;&lt;td&gt;Colossal&lt;/td&gt;&lt;td&gt;20&lt;/td&gt;&lt;/tr&gt;&lt;/table&gt; &lt;/p&gt;&lt;/h4&gt;&lt;/div&gt;</t>
  </si>
  <si>
    <t>Jellyfish Swarm</t>
  </si>
  <si>
    <t>(12d8)</t>
  </si>
  <si>
    <t>Fort +8, Ref +5, Will +4</t>
  </si>
  <si>
    <t>swarm traits, weapon damage</t>
  </si>
  <si>
    <t>swarm (3d6 plus poison)</t>
  </si>
  <si>
    <t>distraction (DC 16)</t>
  </si>
  <si>
    <t>Str 1, Dex 13, Con 10, Int -, Wis 10, Cha 2</t>
  </si>
  <si>
    <t>Swim +9, Stealth +29</t>
  </si>
  <si>
    <t>Stealth +16</t>
  </si>
  <si>
    <t>solitary or bloom (2-8)</t>
  </si>
  <si>
    <t>All but invisible in the water, this foul swarm of fist-sized jellyfish wriggles and writhes, a virtual wall of stinging tentacles.</t>
  </si>
  <si>
    <t>Poison (Ex) Swarm-injury; save Fort DC 16; frequency 1/round for 6 rounds; effect 1d4 Dex; cure 2 consecutive saves.</t>
  </si>
  <si>
    <t>Jellyfish often cluster together during springtime or when environmental conditions such as an increase in ocean temperature favor it. When conditions are right, jellyfish shift from being a nuisance to being a menace, if accidentally so, for a jellyfish swarm, unlike more aggressive monstrous kin like the giant jellyfish, comprises not aggressive hunters but rather opportunistic strikers. They do not generally move to attack nearby prey, but their nearly translucent coloration makes it horrifically easy for a creature to swim into a swarm unawares. Once a jellyfish swarm deals damage to a creature, the swarm pursues it for several rounds before giving up the chase. Many aquatic races use jellyfish swarms as defensive guardians, trusting a swarm's lack of interest in moving to keep it stationary for long periods of time.</t>
  </si>
  <si>
    <t>&lt;link rel="stylesheet"href="PF.css"&gt;&lt;div&gt;&lt;h2&gt;Jellyfish Swarm&lt;/h2&gt;&lt;h3&gt;&lt;i&gt;All but invisible in the water, this foul swarm of fist-sized jellyfish wriggles and writhes, a virtual wall of stinging tentacles.&lt;/i&gt;&lt;/h3&gt;&lt;br&gt;&lt;/div&gt;&lt;div class="heading"&gt;&lt;p class="alignleft"&gt;Jellyfish Swarm&lt;/p&gt;&lt;p class="alignright"&gt;CR 6&lt;/p&gt;&lt;div style="clear: both;"&gt;&lt;/div&gt;&lt;/div&gt;&lt;div&gt;&lt;h5&gt;&lt;b&gt;XP &lt;/b&gt;2,400&lt;/h5&gt;&lt;h5&gt;N Diminutive vermin (aquatic, swarm)&lt;/h5&gt;&lt;h5&gt;&lt;b&gt;Init &lt;/b&gt;+1; &lt;b&gt;Senses &lt;/b&gt;darkvision 60 ft.; Perception +0&lt;/h5&gt;&lt;/div&gt;&lt;hr/&gt;&lt;div&gt;&lt;h5&gt;&lt;b&gt;DEFENSE&lt;/b&gt;&lt;/h5&gt;&lt;/div&gt;&lt;hr/&gt;&lt;div&gt;&lt;h5&gt;&lt;b&gt;AC &lt;/b&gt;15, touch 15, flat-footed 14 (+1 Dex, +4 size)&lt;/h5&gt;&lt;h5&gt;&lt;b&gt;hp &lt;/b&gt;54 (12d8)&lt;/h5&gt;&lt;h5&gt;&lt;b&gt;Fort &lt;/b&gt;+8, &lt;b&gt;Ref &lt;/b&gt;+5, &lt;b&gt;Will &lt;/b&gt;+4&lt;/h5&gt;&lt;h5&gt;&lt;b&gt;Immune &lt;/b&gt;swarm traits, weapon damage&lt;/h5&gt;&lt;/div&gt;&lt;hr/&gt;&lt;div&gt;&lt;h5&gt;&lt;b&gt;OFFENSE&lt;/b&gt;&lt;/h5&gt;&lt;/div&gt;&lt;hr/&gt;&lt;div&gt;&lt;h5&gt;&lt;b&gt;Spd &lt;/b&gt;swim 20 ft.&lt;/h5&gt;&lt;h5&gt;&lt;b&gt;Melee &lt;/b&gt;swarm (3d6 plus poison)&lt;/h5&gt;&lt;h5&gt;&lt;b&gt;Space &lt;/b&gt;10 ft.; &lt;b&gt;Reach &lt;/b&gt;0 ft.&lt;/h5&gt;&lt;h5&gt;&lt;b&gt;Special Attacks &lt;/b&gt;distraction (DC 16)&lt;/h5&gt;&lt;/div&gt;&lt;hr/&gt;&lt;div&gt;&lt;h5&gt;&lt;b&gt;STATISTICS&lt;/b&gt;&lt;/h5&gt;&lt;/div&gt;&lt;hr/&gt;&lt;div&gt;&lt;h5&gt;&lt;b&gt;Str &lt;/b&gt;1, &lt;b&gt;Dex &lt;/b&gt;13, &lt;b&gt;Con &lt;/b&gt;10, &lt;b&gt;Int &lt;/b&gt; -, &lt;b&gt;Wis &lt;/b&gt;10, &lt;b&gt;Cha &lt;/b&gt;2&lt;/h5&gt;&lt;h5&gt;&lt;b&gt;Base Atk &lt;/b&gt;+9; &lt;b&gt;CMB &lt;/b&gt;-; &lt;b&gt;CMD &lt;/b&gt;-&lt;/h5&gt;&lt;h5&gt;&lt;b&gt;Skills &lt;/b&gt;Swim +9, Stealth +29; &lt;b&gt;Racial Modifiers &lt;/b&gt;Stealth +16&lt;/h5&gt;&lt;/div&gt;&lt;hr/&gt;&lt;div&gt;&lt;h5&gt;&lt;b&gt;ECOLOGY&lt;/b&gt;&lt;/h5&gt;&lt;/div&gt;&lt;hr/&gt;&lt;div&gt;&lt;h5&gt;&lt;b&gt;Environment &lt;/b&gt; any aquatic&lt;/h5&gt;&lt;h5&gt;&lt;b&gt;Organization &lt;/b&gt;solitary or bloom (2-8)&lt;/h5&gt;&lt;h5&gt;&lt;b&gt;Treasure &lt;/b&gt;none&lt;/h5&gt;&lt;/div&gt;&lt;hr/&gt;&lt;div&gt;&lt;h5&gt;&lt;b&gt;SPECIAL ABILITIES&lt;/b&gt;&lt;/h5&gt;&lt;/div&gt;&lt;hr/&gt;&lt;div&gt;&lt;/h5&gt;&lt;h5&gt;&lt;b&gt;Poison (Ex)&lt;/b&gt; Swarm-injury; &lt;i&gt;save&lt;/i&gt; Fort DC 16; &lt;i&gt;frequency&lt;/i&gt; 1/round for 6 rounds; &lt;i&gt;effect&lt;/i&gt; 1d4 Dex; &lt;i&gt;cure&lt;/i&gt; 2 consecutive &lt;i&gt;save&lt;/i&gt;s.&lt;/h5&gt;&lt;/div&gt;&lt;br&gt;&lt;div&gt;&lt;h4&gt;&lt;p&gt;&lt;p&gt;Jellyfish often cluster together during springtime or when environmental conditions such as an increase in ocean temperature favor it. When conditions are right, jellyfish shift from being a nuisance to being a menace, if accidentally so, for a jellyfish swarm, unlike more aggressive monstrous kin like the giant jellyfish, comprises not aggressive hunters but rather opportunistic strikers. They do not generally move to attack nearby prey, but their nearly translucent coloration makes it horrifically easy for a creature to swim into a swarm unawares. Once a jellyfish swarm deals damage to a creature, the swarm pursues it for several rounds before giving up the chase. Many aquatic races use jellyfish swarms as defensive guardians, trusting a swarm's lack of interest in moving to keep it stationary for long periods of time.&lt;/p&gt;&lt;/h4&gt;&lt;/div&gt;</t>
  </si>
  <si>
    <t>Jyoti</t>
  </si>
  <si>
    <t>darkvision 60 ft., low-light vision; Perception +20</t>
  </si>
  <si>
    <t>24, touch 16, flat-footed 18</t>
  </si>
  <si>
    <t>(+4 armor, +5 Dex, +1 dodge, +4 natural)</t>
  </si>
  <si>
    <t>(11d10+44)</t>
  </si>
  <si>
    <t>Fort +11, Ref +8, Will +11; +2 vs. divine</t>
  </si>
  <si>
    <t>+2 vs. divine</t>
  </si>
  <si>
    <t>divine aversion, positive energy affinity</t>
  </si>
  <si>
    <t>death attacks, disease, energy drain, poison</t>
  </si>
  <si>
    <t>acid 10, cold 10, electricity 10, fire 10, sonic 10</t>
  </si>
  <si>
    <t>+1 ghost touch spear +14/+9/+4 (1d8+4/x3 plus 1d6 fire), bite +8 (1d6+1 plus 1d6 fire)</t>
  </si>
  <si>
    <t>ray +16 ranged touch (by spell)</t>
  </si>
  <si>
    <t>breath weapon (60-ft. cone, 11d6 fire, Reflex DC 19 half, usable once every 1d4 rounds), positive energy</t>
  </si>
  <si>
    <t>Spell-Like Abilities (CL 11th; concentration +13)  Constant-mage armor   3/day-aid, cure serious wounds, daylight, dimension door, lesser restoration, searing light   1/day-breath of life, disrupting weapon</t>
  </si>
  <si>
    <t>Str 14, Dex 20, Con 19, Int 12, Wis 15, Cha 15</t>
  </si>
  <si>
    <t>Combat Casting, Dodge, Flyby Attack, Iron Will, Mobility, Wind Stance</t>
  </si>
  <si>
    <t>Fly +9, Heal +16, Intimidate +16, Knowledge (planes) +19, Knowledge (religion) +19, Perception +20, Sense Motive +16, Stealth +19</t>
  </si>
  <si>
    <t>+4 Knowledge (planes), +4 Knowledge (religion), +4 Perception</t>
  </si>
  <si>
    <t>Aquan, Auran, Common, Ignan, Terran</t>
  </si>
  <si>
    <t xml:space="preserve"> any (Positive Energy Plane)</t>
  </si>
  <si>
    <t>solitary, pair, or flight (3-8)</t>
  </si>
  <si>
    <t>double (+1 ghost touch spear, other treasure)</t>
  </si>
  <si>
    <t>This phoenix-like humanoid is surrounded by a halo of radiant energy. Its spear is tipped with a carved crystal blade.</t>
  </si>
  <si>
    <t>Breath Weapon (Su) A jyoti's breath weapon is a focused burst of searing fire infused with positive energy. Undead in the area take 11d8 damage rather than 11d6.  Divine Aversion (Su) Jyoti dislike deities and are never divine spellcasters. Jyoti gain a +2 racial bonus on saves against divine magical effects.  Positive Energy (Su) A jyoti's natural weapons and any weapons it wields strike as if they were ghost touch weapons. In addition, any weapon (natural or manufactured) a jyoti uses deals +1d6 fire damage on a hit.  Positive Energy Affinity (Ex) A jyoti can exist comfortably on the Positive Energy Plane, and does not benefit (or suffer) from that plane's overwhelming infusions of life-giving energies. Whenever a jyoti is subjected to a magical healing effect, that effect functions at its full potential, as if enhanced by Maximize Spell.</t>
  </si>
  <si>
    <t>Enigmatic and swift to anger, the avian race known as the jyoti are xenophobic natives of the Positive Energy Plane. Though some believe the jyoti are inherently good because their home plane is the source of all life, these beliefs are quite in error, for the jyoti react to all other races with wary suspicion at best, and usually assume the worst and attack before they can themselves be attacked. They guard their crystalline cities from all intrusion, especially by creatures from other planes and servants of the gods. They have been known to hold dangerous artifacts in their vaults on behalf of desperate visitors, though in the case of holy or unholy artifacts, the jyoti are more likely to destroy the artifacts as soon as possible.  Jyoti loathe natives of the Shadow Plane and the Negative Energy Plane in particular, though there is an element of pity in their actions toward undead. They never discuss the sceaduinar, and even hearing that name inf lames jyoti into immediate anger. Those who dare argue on the sceaduinar's behalf are immediately attacked.</t>
  </si>
  <si>
    <t>&lt;link rel="stylesheet"href="PF.css"&gt;&lt;div&gt;&lt;h2&gt;Jyoti&lt;/h2&gt;&lt;h3&gt;&lt;i&gt;This phoenix-like humanoid is surrounded by a halo of radiant energy. Its spear is tipped with a carved crystal blade.&lt;/i&gt;&lt;/h3&gt;&lt;br&gt;&lt;/div&gt;&lt;div class="heading"&gt;&lt;p class="alignleft"&gt;Jyoti&lt;/p&gt;&lt;p class="alignright"&gt;CR 9&lt;/p&gt;&lt;div style="clear: both;"&gt;&lt;/div&gt;&lt;/div&gt;&lt;div&gt;&lt;h5&gt;&lt;b&gt;XP &lt;/b&gt;6,400&lt;/h5&gt;&lt;h5&gt;N Medium outsider (extraplanar)&lt;/h5&gt;&lt;h5&gt;&lt;b&gt;Init &lt;/b&gt;+5; &lt;b&gt;Senses &lt;/b&gt;darkvision 60 ft., low-light vision; Perception +20&lt;/h5&gt;&lt;/div&gt;&lt;hr/&gt;&lt;div&gt;&lt;h5&gt;&lt;b&gt;DEFENSE&lt;/b&gt;&lt;/h5&gt;&lt;/div&gt;&lt;hr/&gt;&lt;div&gt;&lt;h5&gt;&lt;b&gt;AC &lt;/b&gt;24, touch 16, flat-footed 18 (+4 armor, +5 Dex, +1 dodge, +4 natural)&lt;/h5&gt;&lt;h5&gt;&lt;b&gt;hp &lt;/b&gt;104 (11d10+44); fast healing 10&lt;/h5&gt;&lt;h5&gt;&lt;b&gt;Fort &lt;/b&gt;+11, &lt;b&gt;Ref &lt;/b&gt;+8, &lt;b&gt;Will &lt;/b&gt;+11; +2 vs. divine&lt;/h5&gt;&lt;h5&gt;&lt;b&gt;Defensive Abilities &lt;/b&gt;divine aversion, positive energy affinity; &lt;b&gt;Immune &lt;/b&gt;death attacks, disease, energy drain, poison; &lt;b&gt;Resist &lt;/b&gt;acid 10, cold 10, electricity 10, fire 10, sonic 10; &lt;b&gt;SR &lt;/b&gt;20&lt;/h5&gt;&lt;/div&gt;&lt;hr/&gt;&lt;div&gt;&lt;h5&gt;&lt;b&gt;OFFENSE&lt;/b&gt;&lt;/h5&gt;&lt;/div&gt;&lt;hr/&gt;&lt;div&gt;&lt;h5&gt;&lt;b&gt;Spd &lt;/b&gt;30 ft., fly 90 ft. (good)&lt;/h5&gt;&lt;h5&gt;&lt;b&gt;Melee &lt;/b&gt;&lt;i&gt;&lt;i&gt;+1 &lt;i&gt;ghost touch&lt;/i&gt; spear&lt;/i&gt;&lt;/i&gt; +14/+9/+4 (1d8+4/x3 plus 1d6 fire), bite +8 (1d6+1 plus 1d6 fire)&lt;/h5&gt;&lt;h5&gt;&lt;b&gt;Ranged &lt;/b&gt;ray +16 ranged touch (by spell)&lt;/h5&gt;&lt;h5&gt;&lt;b&gt;Space &lt;/b&gt;5 ft.; &lt;b&gt;Reach &lt;/b&gt;5 ft.&lt;/h5&gt;&lt;h5&gt;&lt;b&gt;Special Attacks &lt;/b&gt;breath weapon (60-ft. cone, 11d6 fire, Reflex DC 19 half, usable once every 1d4 rounds), positive energy&lt;/h5&gt;&lt;h5&gt;&lt;b&gt;Spell-Like Abilities&lt;/b&gt; (CL 11th; concentration +13)  &lt;/br&gt;Constant&amp;mdash;&lt;i&gt;mage armor&lt;/i&gt; &lt;/br&gt;3/day&amp;mdash;&lt;i&gt;aid&lt;/i&gt;, &lt;i&gt;cure serious wounds&lt;/i&gt;, &lt;i&gt;daylight&lt;/i&gt;, &lt;i&gt;dimension door&lt;/i&gt;, &lt;i&gt;lesser restoration&lt;/i&gt;, &lt;i&gt;searing light&lt;/i&gt; &lt;/br&gt;1/day&amp;mdash;&lt;i&gt;breath of life&lt;/i&gt;, &lt;i&gt;disrupting weapon&lt;/i&gt;&lt;/h5&gt;&lt;/h5&gt;&lt;/div&gt;&lt;hr/&gt;&lt;div&gt;&lt;h5&gt;&lt;b&gt;STATISTICS&lt;/b&gt;&lt;/h5&gt;&lt;/div&gt;&lt;hr/&gt;&lt;div&gt;&lt;h5&gt;&lt;b&gt;Str &lt;/b&gt;14, &lt;b&gt;Dex &lt;/b&gt;20, &lt;b&gt;Con &lt;/b&gt;19, &lt;b&gt;Int &lt;/b&gt; 12, &lt;b&gt;Wis &lt;/b&gt;15, &lt;b&gt;Cha &lt;/b&gt;15&lt;/h5&gt;&lt;h5&gt;&lt;b&gt;Base Atk &lt;/b&gt;+11; &lt;b&gt;CMB &lt;/b&gt;+13; &lt;b&gt;CMD &lt;/b&gt;29&lt;/h5&gt;&lt;h5&gt;&lt;b&gt;Feats &lt;/b&gt;Combat Casting, Dodge, Flyby Attack, Iron Will, Mobility, Wind Stance&lt;/h5&gt;&lt;h5&gt;&lt;b&gt;Skills &lt;/b&gt;Fly +9, Heal +16, Intimidate +16, Knowledge (planes) +19, Knowledge (religion) +19, Perception +20, Sense Motive +16, Stealth +19; &lt;b&gt;Racial Modifiers &lt;/b&gt;+4 Knowledge (planes), +4 Knowledge (religion), +4 Perception&lt;/h5&gt;&lt;h5&gt;&lt;b&gt;Languages &lt;/b&gt;Aquan, Auran, Common, Ignan, Terran&lt;/h5&gt;&lt;/div&gt;&lt;hr/&gt;&lt;div&gt;&lt;h5&gt;&lt;b&gt;ECOLOGY&lt;/b&gt;&lt;/h5&gt;&lt;/div&gt;&lt;hr/&gt;&lt;div&gt;&lt;h5&gt;&lt;b&gt;Environment &lt;/b&gt; any (Positive Energy Plane)&lt;/h5&gt;&lt;h5&gt;&lt;b&gt;Organization &lt;/b&gt;solitary, pair, or flight (3-8)&lt;/h5&gt;&lt;h5&gt;&lt;b&gt;Treasure &lt;/b&gt;double (&lt;i&gt;+1 &lt;i&gt;ghost touch&lt;/i&gt; spear&lt;/i&gt;, other treasure)&lt;/h5&gt;&lt;/div&gt;&lt;hr/&gt;&lt;div&gt;&lt;h5&gt;&lt;b&gt;SPECIAL ABILITIES&lt;/b&gt;&lt;/h5&gt;&lt;/div&gt;&lt;hr/&gt;&lt;div&gt;&lt;/h5&gt;&lt;h5&gt;&lt;b&gt;Breath Weapon (Su)&lt;/b&gt; A jyoti's breath weapon is a focused burst of searing fire infused with positive energy. Undead in the area take 11d8 damage rather than 11d6.  &lt;/h5&gt;&lt;h5&gt;&lt;b&gt;Divine Aversion (Su)&lt;/b&gt; Jyoti dislike deities and are never divine spellcasters. Jyoti gain a +2 racial bonus on saves against divine magical effects.  &lt;/h5&gt;&lt;h5&gt;&lt;b&gt;Positive Energy (Su)&lt;/b&gt; A jyoti's natural weapons and any weapons it wields strike as if they were &lt;i&gt;ghost touch&lt;/i&gt; weapons. In addition, any weapon (natural or manufactured) a jyoti uses deals +1d6 fire damage on a hit.  &lt;/h5&gt;&lt;h5&gt;&lt;b&gt;Positive Energy Affinity (Ex)&lt;/b&gt; A jyoti can exist comfortably on the Positive Energy Plane, and does not benefit (or suffer) from that plane's overwhelming infusions of life-giving energies. Whenever a jyoti is subjected to a magical healing effect, that effect functions at its full potential, as if enhanced by Maximize Spell.&lt;/h5&gt;&lt;/div&gt;&lt;br&gt;&lt;div&gt;&lt;h4&gt;&lt;p&gt;&lt;p&gt;Enigmatic and swift to anger, the avian race known as the jyoti are xenophobic natives of the Positive Energy Plane. Though some believe the jyoti are inherently good because their home plane is the source of all life, these beliefs are quite in error, for the jyoti react to all other races with wary suspicion at best, and usually assume the worst and attack before they can themselves be attacked. They guard their crystalline cities from all intrusion, especially by creatures from other planes and servants of the gods. They have been known to hold dangerous artifacts in their vaults on behalf of desperate visitors, though in the case of holy or unholy artifacts, the jyoti are more likely to destroy the artifacts as soon as possible.  Jyoti loathe natives of the Shadow Plane and the Negative Energy Plane in particular, though there is an element of pity in their actions toward undead. They never discuss the sceaduinar, and even hearing that name inf lames jyoti into immediate anger. Those who dare argue on the sceaduinar's behalf are immediately attacked.&lt;/p&gt;&lt;/h4&gt;&lt;/div&gt;</t>
  </si>
  <si>
    <t>Kelpie</t>
  </si>
  <si>
    <t>(aquatic, shapechanger)</t>
  </si>
  <si>
    <t>(+3 Dex, +4 natural)</t>
  </si>
  <si>
    <t>(7d6+14)</t>
  </si>
  <si>
    <t>Fort +4, Ref +8, Will +6</t>
  </si>
  <si>
    <t>40 ft., swim 40 ft.</t>
  </si>
  <si>
    <t>2 slams +6 (1d6+2 plus grab)</t>
  </si>
  <si>
    <t>captivating lure</t>
  </si>
  <si>
    <t>Str 15, Dex 16, Con 15, Int 8, Wis 12, Cha 17</t>
  </si>
  <si>
    <t>Alertness, Deceitful, Improved Initiative, Weapon Finesse</t>
  </si>
  <si>
    <t>Bluff +15, Disguise +15, Perception +13, Sense Motive +13, Stealth +13, Swim +10</t>
  </si>
  <si>
    <t>Aquan, Common, Sylvan; telepathy (1 mile,  previously touched creatures only)</t>
  </si>
  <si>
    <t>amphibious, change shape (hippocampus or horse, beast shape IV; Small or Medium humanoid, alter self )</t>
  </si>
  <si>
    <t>solitary or shoal (2-5)</t>
  </si>
  <si>
    <t>This hideous humanoid creature has slimy, transparent skin; webbed, humanoid hands; and a snaggletoothed, horse-like face.</t>
  </si>
  <si>
    <t>Captivating Lure (Su) Once per day, a kelpie can use a powerful mental attack to lure in a single creature within 60 feet. The target must make a DC 16 Will saving throw or become captivated by the kelpie, thinking it is a desirable woman in mortal danger or (if in hippocampus or horse form) a valuable steed. A victim under the effects of the captivating lure moves toward the kelpie using the most direct means available. If the path leads it into a dangerous area such as through fire or off a cliff, that creature receives a second saving throw to end the effect before moving into peril; the victim does not consider water a dangerous area, and will enter the water even if it cannot swim or breathe. A captivated creature can take no actions other than to move toward the kelpie and defend itself, even if it is drowning. A victim within 5 feet of the kelpie simply stands and offers no resistance to its attacks. This effect continues as long as the kelpie is alive and the victim is within 1 mile of the kelpie. This is a mind-affecting charm effect. The save DC is Charisma-based.</t>
  </si>
  <si>
    <t>A kelpie is a deadly shapechanging predator that, in its natural form, appears as a hideous combination of emaciated horse and sickly humanoid, with slimy, transparent skin and long, stringy hair. Its face is long and equine, with a mouth filled with jagged teeth.  Few, however, ever see a kelpie in its true form, for kelpies almost always encounter other creatures while in disguise as a humanoid, horse, or hippocampus, reverting to their true form only after their targets have drowned so that they can feast on their victims, leaving behind only the heart and liver (as both of these organs are distasteful to most kelpies).  Kelpies can be found in saltwater and freshwater environments, including fens, rivers, swamps, and underground pools and lakes. Communities living near kelpie lairs believe that folk who die on the water or are killed by a kelpie become kelpies themselves.  Kelpies may serve as steeds for aquatic fey or other water monsters while in their hippocampus forms, sometimes without their riders ever knowing the truth of the steed's sinister nature.  A typical kelpie is 6 feet tall and weighs 170 pounds.</t>
  </si>
  <si>
    <t>&lt;link rel="stylesheet"href="PF.css"&gt;&lt;div&gt;&lt;h2&gt;Kelpie&lt;/h2&gt;&lt;h3&gt;&lt;i&gt;This hideous humanoid creature has slimy, transparent skin; webbed, humanoid hands; and a snaggletoothed, horse-like face.&lt;/i&gt;&lt;/h3&gt;&lt;br&gt;&lt;/br&gt;&lt;/div&gt;&lt;div class="heading"&gt;&lt;p class="alignleft"&gt;Kelpie&lt;/p&gt;&lt;p class="alignright"&gt;CR 4&lt;/p&gt;&lt;div style="clear: both;"&gt;&lt;/div&gt;&lt;/div&gt;&lt;div&gt;&lt;h5&gt;&lt;b&gt;XP &lt;/b&gt;1,200&lt;/h5&gt;&lt;h5&gt;NE Medium fey (aquatic, shapechanger)&lt;/h5&gt;&lt;h5&gt;&lt;b&gt;Init &lt;/b&gt;+7; &lt;b&gt;Senses &lt;/b&gt;low-light vision; Perception +13&lt;/h5&gt;&lt;/div&gt;&lt;hr/&gt;&lt;div&gt;&lt;h5&gt;&lt;b&gt;DEFENSE&lt;/b&gt;&lt;/h5&gt;&lt;/div&gt;&lt;hr/&gt;&lt;div&gt;&lt;h5&gt;&lt;b&gt;AC &lt;/b&gt;17, touch 13, flat-footed 14 (+3 Dex, +4 natural)&lt;/h5&gt;&lt;h5&gt;&lt;b&gt;hp &lt;/b&gt;38 (7d6+14)&lt;/h5&gt;&lt;h5&gt;&lt;b&gt;Fort &lt;/b&gt;+4, &lt;b&gt;Ref &lt;/b&gt;+8, &lt;b&gt;Will &lt;/b&gt;+6&lt;/h5&gt;&lt;h5&gt;&lt;b&gt;Resist &lt;/b&gt;fire 10&lt;/h5&gt;&lt;/div&gt;&lt;hr/&gt;&lt;div&gt;&lt;h5&gt;&lt;b&gt;OFFENSE&lt;/b&gt;&lt;/h5&gt;&lt;/div&gt;&lt;hr/&gt;&lt;div&gt;&lt;h5&gt;&lt;b&gt;Spd &lt;/b&gt;40 ft., swim 40 ft.&lt;/h5&gt;&lt;h5&gt;&lt;b&gt;Melee &lt;/b&gt;2 slams +6 (1d6+2 plus grab)&lt;/h5&gt;&lt;h5&gt;&lt;b&gt;Space &lt;/b&gt;5 ft.; &lt;b&gt;Reach &lt;/b&gt;5 ft.&lt;/h5&gt;&lt;h5&gt;&lt;b&gt;Special Attacks &lt;/b&gt;captivating lure&lt;/h5&gt;&lt;/div&gt;&lt;hr/&gt;&lt;div&gt;&lt;h5&gt;&lt;b&gt;STATISTICS&lt;/b&gt;&lt;/h5&gt;&lt;/div&gt;&lt;hr/&gt;&lt;div&gt;&lt;h5&gt;&lt;b&gt;Str &lt;/b&gt;15, &lt;b&gt;Dex &lt;/b&gt;16, &lt;b&gt;Con &lt;/b&gt;15, &lt;b&gt;Int &lt;/b&gt; 8, &lt;b&gt;Wis &lt;/b&gt;12, &lt;b&gt;Cha &lt;/b&gt;17&lt;/h5&gt;&lt;h5&gt;&lt;b&gt;Base Atk &lt;/b&gt;+3; &lt;b&gt;CMB &lt;/b&gt;+5 (+9 grapple); &lt;b&gt;CMD &lt;/b&gt;18&lt;/h5&gt;&lt;h5&gt;&lt;b&gt;Feats &lt;/b&gt;Alertness, Deceitful, Improved Initiative, Weapon Finesse&lt;/h5&gt;&lt;h5&gt;&lt;b&gt;Skills &lt;/b&gt;Bluff +15, Disguise +15, Perception +13, Sense Motive +13, Stealth +13, Swim +10&lt;/h5&gt;&lt;h5&gt;&lt;b&gt;Languages &lt;/b&gt;Aquan, Common, Sylvan; telepathy (1 mile,  previously touched creatures only)&lt;/h5&gt;&lt;h5&gt;&lt;b&gt;SQ &lt;/b&gt;amphibious, change shape (hippocampus or horse, &lt;i&gt;beast shape IV&lt;/i&gt;; Small or Medium humanoid, &lt;i&gt;alter self&lt;/i&gt; )&lt;/h5&gt;&lt;/div&gt;&lt;hr/&gt;&lt;div&gt;&lt;h5&gt;&lt;b&gt;ECOLOGY&lt;/b&gt;&lt;/h5&gt;&lt;/div&gt;&lt;hr/&gt;&lt;div&gt;&lt;h5&gt;&lt;b&gt;Environment &lt;/b&gt; any water&lt;/h5&gt;&lt;h5&gt;&lt;b&gt;Organization &lt;/b&gt;solitary or shoal (2-5)&lt;/h5&gt;&lt;h5&gt;&lt;b&gt;Treasure &lt;/b&gt;standard&lt;/h5&gt;&lt;/div&gt;&lt;hr/&gt;&lt;div&gt;&lt;h5&gt;&lt;b&gt;SPECIAL ABILITIES&lt;/b&gt;&lt;/h5&gt;&lt;/div&gt;&lt;hr/&gt;&lt;div&gt;&lt;h5&gt;&lt;b&gt;Captivating Lure (Su)&lt;/b&gt; Once per day, a kelpie can use a powerful mental attack to lure in a single creature within 60 feet. The target must make a DC 16 Will saving throw or become captivated by the kelpie, thinking it is a desirable woman in mortal danger or (if in hippocampus or horse form) a valuable steed. A victim under the effects of the captivating lure moves toward the kelpie using the most direct means available. If the path leads it into a dangerous area such as through fire or off a cliff, that creature receives a second saving throw to end the effect before moving into peril; the victim does not consider water a dangerous area, and will enter the water even if it cannot swim or breathe. A captivated creature can take no actions other than to move toward the kelpie and defend itself, even if it is drowning. A victim within 5 feet of the kelpie simply stands and offers no resistance to its attacks. This effect continues as long as the kelpie is alive and the victim is within 1 mile of the kelpie. This is a mind-affecting charm effect. The save DC is Charisma-based.&lt;/h5&gt;&lt;/div&gt;&lt;br&gt;&lt;/br&gt;&lt;div&gt;&lt;h4&gt;&lt;p&gt;&lt;p&gt;A kelpie is a deadly shapechanging predator that, in its natural form, appears as a hideous combination of emaciated horse and sickly humanoid, with slimy, transparent skin and long, stringy hair. Its face is long and equine, with a mouth filled with jagged teeth.&lt;/p&gt;&lt;p&gt;Few, however, ever see a kelpie in its true form, for kelpies almost always encounter other creatures while in disguise as a humanoid, horse, or hippocampus, reverting to their true form only after their targets have drowned so that they can feast on their victims, leaving behind only the heart and liver (as both of these organs are distasteful to most kelpies).&lt;/p&gt;&lt;p&gt;Kelpies can be found in saltwater and freshwater environments, including fens, rivers, swamps, and underground pools and lakes. Communities living near kelpie lairs believe that folk who die on the water or are killed by a kelpie become kelpies themselves.&lt;/p&gt;&lt;p&gt;Kelpies may serve as steeds for aquatic fey or other water monsters while in their hippocampus forms, sometimes without their riders ever knowing the truth of the steed's sinister nature.&lt;/p&gt;&lt;p&gt;A typical kelpie is 6 feet tall and weighs 170 pounds.&lt;/p&gt;&lt;/h4&gt;&lt;/div&gt;</t>
  </si>
  <si>
    <t>Korred</t>
  </si>
  <si>
    <t>(6d6+12)</t>
  </si>
  <si>
    <t>Fort +4, Ref +8, Will +7</t>
  </si>
  <si>
    <t>club +8 (1d4+6)</t>
  </si>
  <si>
    <t>rock +8 (1d6+4)</t>
  </si>
  <si>
    <t>animated hair, stunning laugh, rock throwing (100 ft.)</t>
  </si>
  <si>
    <t>Spell-Like Abilities (CL 6th; concentration +7)  At will-animate rope, shatter (DC 13), stone shape  1/day-stone tell</t>
  </si>
  <si>
    <t>Str 19, Dex 17, Con 14, Int 12, Wis 14, Cha 13</t>
  </si>
  <si>
    <t>Dodge, Mobility, Skill Focus (Perception)</t>
  </si>
  <si>
    <t>Acrobatics +12, Bluff +10, Craft (rope) +10, Craft (sculpture) +10, Perception +14, Perform (dance) +10, Stealth +16</t>
  </si>
  <si>
    <t>stone stride</t>
  </si>
  <si>
    <t>standard (club, rope, shears, other treasure)</t>
  </si>
  <si>
    <t>This knobby-kneed, stunted humanoid, has a particularly thick beard and wild mane of hair, hiding most of its body from view.</t>
  </si>
  <si>
    <t>Animated Hair (Su) A korred's hair is constantly writhing and twitching. As a free action, a korred can cause its long hair to reach out and interfere with adjacent creatures- tugging at clothes and weapons, tangling feet and arms, tickling, and generally making a nuisance of itself. The korred can select which adjacent targets are affected by its animated hair.  These targets must make a successful DC 16 Reflex save each round to avoid becoming entangled for 1 round. The save DC is Dexterity-based.  Stone Stride (Su) This ability works like tree stride, except it requires loose boulders at least as large as the korred, and only has a range of 30 feet. The korred can use this ability once per round as a standard action.  Stunning Laugh (Su) Three times per day as a standard action, a korred can unleash a strange laugh that stuns all creatures within a 30-foot burst for 1d2 rounds (Fortitude DC 14 negates). This is a sonic, mind-affecting effect. Fey are immune to this ability. The save DC is Charisma-based.</t>
  </si>
  <si>
    <t>Korreds are an ancient fey race who like forested areas with nice, rocky ground. They resemble small, wildhaired humanoids with wild, knotted hair. Korreds especially like to dance in ancient stone circles within forest glades, often led by satyrs with panpipes. They are a shy race and do not take kindly to outsiders discovering them, even by accident. They almost always attack nonkorreds who stumble into their territory, seeking to kill them or at least drive them off.  Korred clothing normally consists of a simple leather apron, jerkin, or kilt, leaving their legs uncovered and their feet bare. Their clothes usually have a large pocket or pouch to hold their belongings. A korred's hair and beard grow quickly, sometimes an inch a day, and the korred trims its hair when the locks become too unruly, saving the trimmings in its pocket so it can weave them into ropes for its animate rope spell-like ability.</t>
  </si>
  <si>
    <t>&lt;link rel="stylesheet"href="PF.css"&gt;&lt;div&gt;&lt;h2&gt;Korred&lt;/h2&gt;&lt;h3&gt;&lt;i&gt;This knobby-kneed, stunted humanoid, has a particularly thick beard and wild mane of hair, hiding most of its body from view.&lt;/i&gt;&lt;/h3&gt;&lt;br&gt;&lt;/br&gt;&lt;/div&gt;&lt;div class="heading"&gt;&lt;p class="alignleft"&gt;Korred&lt;/p&gt;&lt;p class="alignright"&gt;CR 4&lt;/p&gt;&lt;div style="clear: both;"&gt;&lt;/div&gt;&lt;/div&gt;&lt;div&gt;&lt;h5&gt;&lt;b&gt;XP &lt;/b&gt;1,200&lt;/h5&gt;&lt;h5&gt;CN Small fey &lt;/h5&gt;&lt;h5&gt;&lt;b&gt;Init &lt;/b&gt;+3; &lt;b&gt;Senses &lt;/b&gt;low-light vision; Perception +14&lt;/h5&gt;&lt;/div&gt;&lt;hr/&gt;&lt;div&gt;&lt;h5&gt;&lt;b&gt;DEFENSE&lt;/b&gt;&lt;/h5&gt;&lt;/div&gt;&lt;hr/&gt;&lt;div&gt;&lt;h5&gt;&lt;b&gt;AC &lt;/b&gt;17, touch 15, flat-footed 13 (+3 Dex, +1 dodge, +2 natural, +1 size)&lt;/h5&gt;&lt;h5&gt;&lt;b&gt;hp &lt;/b&gt;33 (6d6+12)&lt;/h5&gt;&lt;h5&gt;&lt;b&gt;Fort &lt;/b&gt;+4, &lt;b&gt;Ref &lt;/b&gt;+8, &lt;b&gt;Will &lt;/b&gt;+7&lt;/h5&gt;&lt;h5&gt;&lt;b&gt;DR &lt;/b&gt;5/cold iron; &lt;b&gt;SR &lt;/b&gt;15&lt;/h5&gt;&lt;/div&gt;&lt;hr/&gt;&lt;div&gt;&lt;h5&gt;&lt;b&gt;OFFENSE&lt;/b&gt;&lt;/h5&gt;&lt;/div&gt;&lt;hr/&gt;&lt;div&gt;&lt;h5&gt;&lt;b&gt;Spd &lt;/b&gt;30 ft.&lt;/h5&gt;&lt;h5&gt;&lt;b&gt;Melee &lt;/b&gt;club +8 (1d4+6)&lt;/h5&gt;&lt;h5&gt;&lt;b&gt;Ranged &lt;/b&gt;rock +8 (1d6+4)&lt;/h5&gt;&lt;h5&gt;&lt;b&gt;Space &lt;/b&gt;5 ft.; &lt;b&gt;Reach &lt;/b&gt;5 ft.&lt;/h5&gt;&lt;h5&gt;&lt;b&gt;Special Attacks &lt;/b&gt;animated hair, stunning laugh, rock throwing (100 ft.)&lt;/h5&gt;&lt;h5&gt;&lt;b&gt;Spell-Like Abilities&lt;/b&gt; (CL 6th; concentration +7)&lt;/br&gt;At will&amp;mdash;&lt;i&gt;animate rope&lt;/i&gt;, &lt;i&gt;shatter&lt;/i&gt; (DC 13), &lt;i&gt;stone shape&lt;/i&gt;&lt;/br&gt;1/day&amp;mdash;&lt;i&gt;stone tell&lt;/i&gt;&lt;/h5&gt;&lt;/h5&gt;&lt;/div&gt;&lt;hr/&gt;&lt;div&gt;&lt;h5&gt;&lt;b&gt;STATISTICS&lt;/b&gt;&lt;/h5&gt;&lt;/div&gt;&lt;hr/&gt;&lt;div&gt;&lt;h5&gt;&lt;b&gt;Str &lt;/b&gt;19, &lt;b&gt;Dex &lt;/b&gt;17, &lt;b&gt;Con &lt;/b&gt;14, &lt;b&gt;Int &lt;/b&gt; 12, &lt;b&gt;Wis &lt;/b&gt;14, &lt;b&gt;Cha &lt;/b&gt;13&lt;/h5&gt;&lt;h5&gt;&lt;b&gt;Base Atk &lt;/b&gt;+3; &lt;b&gt;CMB &lt;/b&gt;+6; &lt;b&gt;CMD &lt;/b&gt;20&lt;/h5&gt;&lt;h5&gt;&lt;b&gt;Feats &lt;/b&gt;Dodge, Mobility, Skill Focus (Perception)&lt;/h5&gt;&lt;h5&gt;&lt;b&gt;Skills &lt;/b&gt;Acrobatics +12, Bluff +10, Craft (rope) +10, Craft (sculpture) +10, Perception +14, Perform (dance) +10, Stealth +16&lt;/h5&gt;&lt;h5&gt;&lt;b&gt;Languages &lt;/b&gt;Common, Sylvan&lt;/h5&gt;&lt;h5&gt;&lt;b&gt;SQ &lt;/b&gt;stone stride&lt;/h5&gt;&lt;/div&gt;&lt;hr/&gt;&lt;div&gt;&lt;h5&gt;&lt;b&gt;ECOLOGY&lt;/b&gt;&lt;/h5&gt;&lt;/div&gt;&lt;hr/&gt;&lt;div&gt;&lt;h5&gt;&lt;b&gt;Environment &lt;/b&gt; temperate forests&lt;/h5&gt;&lt;h5&gt;&lt;b&gt;Organization &lt;/b&gt;solitary, pair, or gang (3-6)&lt;/h5&gt;&lt;h5&gt;&lt;b&gt;Treasure &lt;/b&gt;standard (club, rope, shears, other treasure)&lt;/h5&gt;&lt;/div&gt;&lt;hr/&gt;&lt;div&gt;&lt;h5&gt;&lt;b&gt;SPECIAL ABILITIES&lt;/b&gt;&lt;/h5&gt;&lt;/div&gt;&lt;hr/&gt;&lt;div&gt;&lt;h5&gt;&lt;b&gt;Animated Hair (Su)&lt;/b&gt; A korred's hair is constantly writhing and twitching. As a free action, a korred can cause its long hair to reach out and interfere with adjacent creatures- tugging at clothes and weapons, tangling feet and arms, tickling, and generally making a nuisance of itself. The korred can select which adjacent targets are affected by its animated hair.  These targets must make a successful DC 16 Reflex save each round to avoid becoming entangled for 1 round. The save DC is Dexterity-based.  &lt;/h5&gt;&lt;h5&gt;&lt;b&gt;Stone Stride (Su)&lt;/b&gt; This ability works like &lt;i&gt;tree stride&lt;/i&gt;, except it requires loose boulders at least as large as the korred, and only has a range of 30 feet. The korred can use this ability once per round as a standard action.  &lt;/h5&gt;&lt;h5&gt;&lt;b&gt;Stunning Laugh (Su)&lt;/b&gt; Three times per day as a standard action, a korred can unleash a strange laugh that stuns all creatures within a 30-foot burst for 1d2 rounds (Fortitude DC 14 negates). This is a sonic, mind-affecting effect. Fey are immune to this ability. The save DC is Charisma-based.&lt;/h5&gt;&lt;/div&gt;&lt;br&gt;&lt;/br&gt;&lt;div&gt;&lt;h4&gt;&lt;p&gt;&lt;p&gt;Korreds are an ancient fey race who like forested areas with nice, rocky ground. They resemble small, wildhaired humanoids with wild, knotted hair. Korreds especially like to dance in ancient stone circles within forest glades, often led by satyrs with panpipes. They are a shy race and do not take kindly to outsiders discovering them, even by accident. They almost always attack nonkorreds who stumble into their territory, seeking to kill them or at least drive them off.&lt;/p&gt;&lt;p&gt;Korred clothing normally consists of a simple leather apron, jerkin, or kilt, leaving their legs uncovered and their feet bare. Their clothes usually have a large pocket or pouch to hold their belongings. A korred's hair and beard grow quickly, sometimes an inch a day, and the korred trims its hair when the locks become too unruly, saving the trimmings in its pocket so it can weave them into ropes for its &lt;i&gt;animate rope&lt;/i&gt; spell-like ability.&lt;/p&gt;&lt;/h4&gt;&lt;/div&gt;</t>
  </si>
  <si>
    <t>Krenshar</t>
  </si>
  <si>
    <t>darkvision 60 ft., low-light vision, scent;  Perception +5</t>
  </si>
  <si>
    <t>bite +2 (1d6), 2 claws +2 (1d4)</t>
  </si>
  <si>
    <t>skullface</t>
  </si>
  <si>
    <t>Str 11, Dex 14, Con 13, Int 6, Wis 12, Cha 13</t>
  </si>
  <si>
    <t>Intimidate +1 (+5 to demoralize), Perception +5, Stealth +10</t>
  </si>
  <si>
    <t>+4 Intimidate to demoralize, +4 Stealth</t>
  </si>
  <si>
    <t>Sylvan (can't speak)</t>
  </si>
  <si>
    <t>This earless, panther-like beast snarls as the skin of its face twitches, then peels back to reveal the bone and flesh beneath.</t>
  </si>
  <si>
    <t>Skullface (Su) As a standard action, a krenshar can pull the skin back from its face, revealing the musculature and bony structures of its skull. This counts as using Intimidate to demoralize an opponent, and is an extraordinary ability. The krenshar can emit a loud screech while peeling back its skin, causing potent fear in a single creature within 100 feet that can see the krenshar. The targeted creature must make a DC 12 Will save or become frightened (if the target has 6 or fewer Hit Dice) or shaken (if the target has more than 6 Hit Dice) for 1d4 rounds. A creature that successfully saves cannot be affected again by the same krenshar's skullface ability for 24 hours. This is a sonic, mind-affecting fear effect. The save DC is Charisma-based.</t>
  </si>
  <si>
    <t>The krenshar is a strange creature that resembles a large but earless hunting cat, save that it can retract the fur and skin on its face to reveal the glistening skull and musculature underneath. Combined with its strange, keening wail, this horrifying display is enough to paralyze prey and send formidable opponents running.  Krenshar's retractable skin allows it to dine on carrion with a lower risk of picking up disease-carrying vermin, much like a vulture's bare head and neck. When the creature finishes eating, restoring the facial skin to its normal position scrapes off gore and clinging bugs. The ability to retract their skin is demonstrated in other contexts as well-male krenshars bare their skulls at rivals as a challenge over mates, females use this ability to ward off undesired suitors, and hunting adults use it to scare prey into ambushes.  Though krenshars generally prefer to stalk herd animals like deer or cattle, they have no qualms about taking on humanoids when food is scarce. They average 4 to 5 feet in length and weigh approximately 175 pounds.  Scholars have long debated the confusing nature of krenshar intelligence. While clearly more intelligent than mere animals, the creatures seem to lack all but the most rudimentary language of snarls and yowls, and aside from the scare tactics that make them notorious, tend to behave much like mundane cats or wolves, even going so far as to occasionally be befriended by rangers or druids. Those who deny krenshars' intelligence, however, need only look into their strange violet eyes or observe the ease with which they manipulate and outmaneuver their prey to realize their folly-an error few make twice.</t>
  </si>
  <si>
    <t>&lt;link rel="stylesheet"href="PF.css"&gt;&lt;div&gt;&lt;h2&gt;Krenshar&lt;/h2&gt;&lt;h3&gt;&lt;i&gt;This earless, panther-like beast snarls as the skin of its face twitches, then peels back to reveal the bone and flesh beneath.&lt;/i&gt;&lt;/h3&gt;&lt;br&gt;&lt;/br&gt;&lt;/div&gt;&lt;div class="heading"&gt;&lt;p class="alignleft"&gt;Krenshar&lt;/p&gt;&lt;p class="alignright"&gt;CR 1&lt;/p&gt;&lt;div style="clear: both;"&gt;&lt;/div&gt;&lt;/div&gt;&lt;div&gt;&lt;h5&gt;&lt;b&gt;XP &lt;/b&gt;400&lt;/h5&gt;&lt;h5&gt;N Medium magical beast &lt;/h5&gt;&lt;h5&gt;&lt;b&gt;Init &lt;/b&gt;+6; &lt;b&gt;Senses &lt;/b&gt;darkvision 60 ft., low-light vision, scent;  Perception +5&lt;/h5&gt;&lt;/div&gt;&lt;hr/&gt;&lt;div&gt;&lt;h5&gt;&lt;b&gt;DEFENSE&lt;/b&gt;&lt;/h5&gt;&lt;/div&gt;&lt;hr/&gt;&lt;div&gt;&lt;h5&gt;&lt;b&gt;AC &lt;/b&gt;15, touch 12, flat-footed 13 (+2 Dex, +3 natural)&lt;/h5&gt;&lt;h5&gt;&lt;b&gt;hp &lt;/b&gt;13 (2d10+2)&lt;/h5&gt;&lt;h5&gt;&lt;b&gt;Fort &lt;/b&gt;+4, &lt;b&gt;Ref &lt;/b&gt;+5, &lt;b&gt;Will &lt;/b&gt;+1&lt;/h5&gt;&lt;/div&gt;&lt;hr/&gt;&lt;div&gt;&lt;h5&gt;&lt;b&gt;OFFENSE&lt;/b&gt;&lt;/h5&gt;&lt;/div&gt;&lt;hr/&gt;&lt;div&gt;&lt;h5&gt;&lt;b&gt;Spd &lt;/b&gt;40 ft.&lt;/h5&gt;&lt;h5&gt;&lt;b&gt;Melee &lt;/b&gt;bite +2 (1d6), 2 claws +2 (1d4)&lt;/h5&gt;&lt;h5&gt;&lt;b&gt;Space &lt;/b&gt;5 ft.; &lt;b&gt;Reach &lt;/b&gt;5 ft.&lt;/h5&gt;&lt;h5&gt;&lt;b&gt;Special Attacks &lt;/b&gt;skullface&lt;/h5&gt;&lt;/div&gt;&lt;hr/&gt;&lt;div&gt;&lt;h5&gt;&lt;b&gt;STATISTICS&lt;/b&gt;&lt;/h5&gt;&lt;/div&gt;&lt;hr/&gt;&lt;div&gt;&lt;h5&gt;&lt;b&gt;Str &lt;/b&gt;11, &lt;b&gt;Dex &lt;/b&gt;14, &lt;b&gt;Con &lt;/b&gt;13, &lt;b&gt;Int &lt;/b&gt; 6, &lt;b&gt;Wis &lt;/b&gt;12, &lt;b&gt;Cha &lt;/b&gt;13&lt;/h5&gt;&lt;h5&gt;&lt;b&gt;Base Atk &lt;/b&gt;+2; &lt;b&gt;CMB &lt;/b&gt;+2; &lt;b&gt;CMD &lt;/b&gt;14 (18 vs. trip)&lt;/h5&gt;&lt;h5&gt;&lt;b&gt;Feats &lt;/b&gt;Improved Initiative&lt;/h5&gt;&lt;h5&gt;&lt;b&gt;Skills &lt;/b&gt;Intimidate +1 (+5 to demoralize), Perception +5, Stealth +10; &lt;b&gt;Racial Modifiers &lt;/b&gt;+4 Intimidate to demoralize, +4 Stealth&lt;/h5&gt;&lt;h5&gt;&lt;b&gt;Languages &lt;/b&gt;Sylvan (can't speak)&lt;/h5&gt;&lt;/div&gt;&lt;hr/&gt;&lt;div&gt;&lt;h5&gt;&lt;b&gt;ECOLOGY&lt;/b&gt;&lt;/h5&gt;&lt;/div&gt;&lt;hr/&gt;&lt;div&gt;&lt;h5&gt;&lt;b&gt;Environment &lt;/b&gt; temperate forests or plains&lt;/h5&gt;&lt;h5&gt;&lt;b&gt;Organization &lt;/b&gt;solitary, pair, or pride (6-10)&lt;/h5&gt;&lt;h5&gt;&lt;b&gt;Treasure &lt;/b&gt;none&lt;/h5&gt;&lt;/div&gt;&lt;hr/&gt;&lt;div&gt;&lt;h5&gt;&lt;b&gt;SPECIAL ABILITIES&lt;/b&gt;&lt;/h5&gt;&lt;/div&gt;&lt;hr/&gt;&lt;div&gt;&lt;h5&gt;&lt;b&gt;Skullface (Su)&lt;/b&gt; As a standard action, a krenshar can pull the skin back from its face, revealing the musculature and bony structures of its skull. This counts as using Intimidate to demoralize an opponent, and is an extraordinary ability. The krenshar can emit a loud screech while peeling back its skin, causing potent fear in a single creature within 100 feet that can see the krenshar. The targeted creature must make a DC 12 Will save or become frightened (if the target has 6 or fewer Hit Dice) or shaken (if the target has more than 6 Hit Dice) for 1d4 rounds. A creature that successfully saves cannot be affected again by the same krenshar's skullface ability for 24 hours. This is a sonic, mind-affecting fear effect. The save DC is Charisma-based.&lt;/h5&gt;&lt;/div&gt;&lt;br&gt;&lt;/br&gt;&lt;div&gt;&lt;h4&gt;&lt;p&gt;&lt;p&gt;The krenshar is a strange creature that resembles a large but earless hunting cat, save that it can retract the fur and skin on its face to reveal the glistening skull and musculature underneath. Combined with its strange, keening wail, this horrifying display is enough to paralyze prey and send formidable opponents running.&lt;/p&gt;&lt;p&gt;Krenshar's retractable skin allows it to dine on carrion with a lower risk of picking up disease-carrying vermin, much like a vulture's bare head and neck. When the creature finishes eating, restoring the facial skin to its normal position scrapes off gore and clinging bugs. The ability to retract their skin is demonstrated in other contexts as well-male krenshars bare their skulls at rivals as a challenge over mates, females use this ability to ward off undesired suitors, and hunting adults use it to scare prey into ambushes.&lt;/p&gt;&lt;p&gt;Though krenshars generally prefer to stalk herd animals like deer or cattle, they have no qualms about taking on humanoids when food is scarce. They average 4 to 5 feet in length and weigh approximately 175 pounds.&lt;/p&gt;&lt;p&gt;Scholars have long debated the confusing nature of krenshar intelligence. While clearly more intelligent than mere animals, the creatures seem to lack all but the most rudimentary language of snarls and yowls, and aside from the scare tactics that make them notorious, tend to behave much like mundane cats or wolves, even going so far as to occasionally be befriended by rangers or druids. Those who deny krenshars' intelligence, however, need only look into their strange violet eyes or observe the ease with which they manipulate and outmaneuver their prey to realize their folly-an error few make twice.&lt;/p&gt;&lt;/h4&gt;&lt;/div&gt;</t>
  </si>
  <si>
    <t>Lamia Matriarch</t>
  </si>
  <si>
    <t>(+4 Dex, +8 natural, -1 size)</t>
  </si>
  <si>
    <t>(12d10+36)</t>
  </si>
  <si>
    <t>Fort +7, Ref +12, Will +11</t>
  </si>
  <si>
    <t>40 ft., climb 40 ft., swim 40 ft.</t>
  </si>
  <si>
    <t>+1 scimitars +14/+14/+9/+9/+4 (1d6+6/15-20 plus 1 Wisdom drain on first hit each round) or  touch +16 (1d4 Wisdom drain)</t>
  </si>
  <si>
    <t>Spell-Like Abilities (CL 12th; concentration +17)  At Will-charm monster (DC 19), ventriloquism (DC 16)  3/day-deep slumber (DC 18), dream, major image (DC 18), mirror image, suggestion (DC 18)</t>
  </si>
  <si>
    <t>Spells Known (CL 6th; concentration +11)  3rd (4/day)-haste  2nd (6/day)-death knell (DC 17), invisibility  1st (8/day)-cure light wounds, divine favor, mage armor, magic missile  0 (at will)-dancing lights, daze (DC 15), detect magic, ghost sound (DC 15), mage hand, mending, prestidigitation</t>
  </si>
  <si>
    <t>Str 20, Dex 19, Con 17, Int 16, Wis 16, Cha 21</t>
  </si>
  <si>
    <t>32 (can't  be tripped)</t>
  </si>
  <si>
    <t>Double Slice, Extend Spell, Improved Critical (scimitar), Improved Two-Weapon Fighting, Two-Weapon Fighting, Weapon Focus (scimitar)</t>
  </si>
  <si>
    <t>Acrobatics +8 (+12 jump), Bluff +21, Climb +13, Diplomacy +11, Disguise +11, Intimidate +20, Knowledge (any one) +15, Knowledge (arcana) +15, Spellcraft +15, Swim +13, Use Magic Device +21</t>
  </si>
  <si>
    <t>+ 4 Acrobatics, +4 Bluff, +4 Use Magic Device</t>
  </si>
  <si>
    <t>change shape (fixed Medium humanoid form, alter self ), undersized weapons</t>
  </si>
  <si>
    <t>solitary, pair, or cult (3-6)</t>
  </si>
  <si>
    <t>double (2 +1 scimitars, other treasure)</t>
  </si>
  <si>
    <t>This creature looks like a beautiful human woman from the waist up, but below is the body and tail of an immense snake.</t>
  </si>
  <si>
    <t>Spells A lamia matriarch casts spells as a 6th-level sorcerer, and can cast spells from the cleric list as well as those normally available to a sorcerer. Cleric spells are considered arcane spells for a lamia matriarch.  Wisdom Drain (Su) A lamia matriarch drains 1d4 points of Wisdom each time she hits with her melee touch attack. The first time each round that she strikes a foe with a melee weapon, she also drains 1 point of Wisdom. A DC 21 Will save negates the Wisdom drain. Unlike with other kinds of ability drain attacks, a lamia matriarch does not heal damage when she uses her Wisdom drain. The save DC is Charisma-based.</t>
  </si>
  <si>
    <t>The queens of a race consumed by bitterness and predatory instinct, lamia matriarchs mastermind all manner of foul plots in hopes of breaking the bestial curse that aff licts their race. They move with shocking ease from silken-tongued temptresses to dervishes, striking with all the deadly precision of vipers. Quick to covet, enslave, and overindulge, lamia matriarchs luxuriate in gory feasts, violent trysts, and bloody entertainments, reveling until their playthings are broken or until they tire and move on.</t>
  </si>
  <si>
    <t>&lt;link rel="stylesheet"href="PF.css"&gt;&lt;div&gt;&lt;h2&gt;Lamia Matriarch&lt;/h2&gt;&lt;h3&gt;&lt;i&gt;This creature looks like a beautiful human woman from the waist up, but below is the body and tail of an immense snake.&lt;/i&gt;&lt;/h3&gt;&lt;br&gt;&lt;/div&gt;&lt;div class="heading"&gt;&lt;p class="alignleft"&gt;Lamia Matriarch&lt;/p&gt;&lt;p class="alignright"&gt;CR 8&lt;/p&gt;&lt;div style="clear: both;"&gt;&lt;/div&gt;&lt;/div&gt;&lt;div&gt;&lt;h5&gt;&lt;b&gt;XP &lt;/b&gt;4,800&lt;/h5&gt;&lt;h5&gt;CE Large monstrous humanoid (shapechanger)&lt;/h5&gt;&lt;h5&gt;&lt;b&gt;Init &lt;/b&gt;+4; &lt;b&gt;Senses &lt;/b&gt;darkvision 60 ft., low-light vision; Perception +3&lt;/h5&gt;&lt;/div&gt;&lt;hr/&gt;&lt;div&gt;&lt;h5&gt;&lt;b&gt;DEFENSE&lt;/b&gt;&lt;/h5&gt;&lt;/div&gt;&lt;hr/&gt;&lt;div&gt;&lt;h5&gt;&lt;b&gt;AC &lt;/b&gt;21, touch 13, flat-footed 17 (+4 Dex, +8 natural, -1 size)&lt;/h5&gt;&lt;h5&gt;&lt;b&gt;hp &lt;/b&gt;102 (12d10+36)&lt;/h5&gt;&lt;h5&gt;&lt;b&gt;Fort &lt;/b&gt;+7, &lt;b&gt;Ref &lt;/b&gt;+12, &lt;b&gt;Will &lt;/b&gt;+11&lt;/h5&gt;&lt;h5&gt;&lt;b&gt;Immune &lt;/b&gt;mind-affecting effects; &lt;b&gt;SR &lt;/b&gt;19&lt;/h5&gt;&lt;/div&gt;&lt;hr/&gt;&lt;div&gt;&lt;h5&gt;&lt;b&gt;OFFENSE&lt;/b&gt;&lt;/h5&gt;&lt;/div&gt;&lt;hr/&gt;&lt;div&gt;&lt;h5&gt;&lt;b&gt;Spd &lt;/b&gt;40 ft., climb 40 ft., swim 40 ft.&lt;/h5&gt;&lt;h5&gt;&lt;b&gt;Melee &lt;/b&gt;&lt;i&gt;&lt;i&gt;+1 scimitars&lt;/i&gt;&lt;/i&gt; +14/+14/+9/+9/+4 (1d6+6/15-20 plus 1 Wisdom drain on first hit each round) or &lt;/br&gt; touch +16 (1d4 Wisdom drain)&lt;/h5&gt;&lt;h5&gt;&lt;b&gt;Space &lt;/b&gt;10 ft.; &lt;b&gt;Reach &lt;/b&gt;5 ft.&lt;/h5&gt;&lt;h5&gt;&lt;b&gt;Special Attacks &lt;/b&gt;Wisdom drain&lt;/h5&gt;&lt;h5&gt;&lt;b&gt;Spell-Like Abilities&lt;/b&gt; (CL 12th; concentration +17) &lt;/br&gt;At Will&amp;mdash;&lt;i&gt;charm monster&lt;/i&gt; (DC 19), &lt;i&gt;ventriloquism&lt;/i&gt; (DC 16) &lt;/br&gt;3/day&amp;mdash;&lt;i&gt;deep slumber&lt;/i&gt; (DC 18), &lt;i&gt;dream&lt;/i&gt;, &lt;i&gt;major image&lt;/i&gt; (DC 18), &lt;i&gt;mirror image&lt;/i&gt;, &lt;i&gt;suggestion&lt;/i&gt; (DC 18)&lt;/h5&gt;&lt;/h5&gt;&lt;h5&gt;&lt;b&gt;Spells Known&lt;/b&gt; (CL 6th; concentration +11) &lt;/br&gt;3rd (4/day)&amp;mdash;&lt;i&gt;haste&lt;/i&gt; &lt;/br&gt;2nd (6/day)&amp;mdash;&lt;i&gt;death knell&lt;/i&gt; (DC 17), &lt;i&gt;invisibility&lt;/i&gt; &lt;/br&gt;1st (8/day)&amp;mdash;&lt;i&gt;cure light wounds&lt;/i&gt;, &lt;i&gt;divine favor&lt;/i&gt;, &lt;i&gt;mage armor&lt;/i&gt;, &lt;i&gt;magic missile&lt;/i&gt; &lt;/br&gt;0 (at will)&amp;mdash;&lt;i&gt;dancing lights&lt;/i&gt;, &lt;i&gt;daze&lt;/i&gt; (DC 15), &lt;i&gt;detect magic&lt;/i&gt;, &lt;i&gt;ghost sound&lt;/i&gt; (DC 15), &lt;i&gt;mage hand&lt;/i&gt;, &lt;i&gt;mending&lt;/i&gt;, &lt;i&gt;prestidigitation&lt;/i&gt;&lt;/h5&gt;&lt;/h5&gt;&lt;/div&gt;&lt;hr/&gt;&lt;div&gt;&lt;h5&gt;&lt;b&gt;STATISTICS&lt;/b&gt;&lt;/h5&gt;&lt;/div&gt;&lt;hr/&gt;&lt;div&gt;&lt;h5&gt;&lt;b&gt;Str &lt;/b&gt;20, &lt;b&gt;Dex &lt;/b&gt;19, &lt;b&gt;Con &lt;/b&gt;17, &lt;b&gt;Int &lt;/b&gt; 16, &lt;b&gt;Wis &lt;/b&gt;16, &lt;b&gt;Cha &lt;/b&gt;21&lt;/h5&gt;&lt;h5&gt;&lt;b&gt;Base Atk &lt;/b&gt;+12; &lt;b&gt;CMB &lt;/b&gt;+18; &lt;b&gt;CMD &lt;/b&gt;32 (can't  be tripped)&lt;/h5&gt;&lt;h5&gt;&lt;b&gt;Feats &lt;/b&gt;Double Slice, Extend Spell, Improved Critical (scimitar), Improved Two-Weapon Fighting, Two-Weapon Fighting, Weapon Focus (scimitar)&lt;/h5&gt;&lt;h5&gt;&lt;b&gt;Skills &lt;/b&gt;Acrobatics +8 (+12 jump), Bluff +21, Climb +13, Diplomacy +11, Disguise +11, Intimidate +20, Knowledge (any one) +15, Knowledge (arcana) +15, Spellcraft +15, Swim +13, Use Magic Device +21; &lt;b&gt;Racial Modifiers &lt;/b&gt;+ 4 Acrobatics, +4 Bluff, +4 Use Magic Device&lt;/h5&gt;&lt;h5&gt;&lt;b&gt;Languages &lt;/b&gt;Abyssal, Common, Draconic&lt;/h5&gt;&lt;h5&gt;&lt;b&gt;SQ &lt;/b&gt;change shape (fixed Medium humanoid form, &lt;i&gt;alter self&lt;/i&gt; ), undersized weapons&lt;/h5&gt;&lt;/div&gt;&lt;hr/&gt;&lt;div&gt;&lt;h5&gt;&lt;b&gt;ECOLOGY&lt;/b&gt;&lt;/h5&gt;&lt;/div&gt;&lt;hr/&gt;&lt;div&gt;&lt;h5&gt;&lt;b&gt;Environment &lt;/b&gt; any land&lt;/h5&gt;&lt;h5&gt;&lt;b&gt;Organization &lt;/b&gt;solitary, pair, or cult (3-6)&lt;/h5&gt;&lt;h5&gt;&lt;b&gt;Treasure &lt;/b&gt;double (2 &lt;i&gt;+1 scimitars&lt;/i&gt;, other treasure)&lt;/h5&gt;&lt;/div&gt;&lt;hr/&gt;&lt;div&gt;&lt;h5&gt;&lt;b&gt;SPECIAL ABILITIES&lt;/b&gt;&lt;/h5&gt;&lt;/div&gt;&lt;hr/&gt;&lt;div&gt;&lt;/h5&gt;&lt;h5&gt;&lt;b&gt;Spells&lt;/b&gt; A lamia matriarch casts spells as a 6th-level sorcerer, and can cast spells from the cleric list as well as those normally available to a sorcerer. Cleric spells are considered arcane spells for a lamia matriarch.  &lt;/h5&gt;&lt;h5&gt;&lt;b&gt;Wisdom Drain (Su)&lt;/b&gt; A lamia matriarch drains 1d4 points of Wisdom each time she hits with her melee touch attack. The first time each round that she strikes a foe with a melee weapon, she also drains 1 point of Wisdom. A DC 21 Will save negates the Wisdom drain. Unlike with other kinds of ability drain attacks, a lamia matriarch does not heal damage when she uses her Wisdom drain. The save DC is Charisma-based.&lt;/h5&gt;&lt;/div&gt;&lt;br&gt;&lt;div&gt;&lt;h4&gt;&lt;p&gt;&lt;p&gt;The queens of a race consumed by bitterness and predatory instinct, lamia matriarchs mastermind all manner of foul plots in hopes of breaking the bestial curse that aff licts their race. They move with shocking ease from silken-tongued temptresses to dervishes, striking with all the deadly precision of vipers. Quick to covet, enslave, and overindulge, lamia matriarchs luxuriate in gory feasts, violent trysts, and bloody entertainments, reveling until their playthings are broken or until they tire and move on.&lt;/p&gt;&lt;/h4&gt;&lt;/div&gt;</t>
  </si>
  <si>
    <t>Leng Spider</t>
  </si>
  <si>
    <t>arcane sight, darkvision 60 ft., low-light vision, tremorsense 60 ft.; Perception +21</t>
  </si>
  <si>
    <t>29, touch 17, flat-footed 20</t>
  </si>
  <si>
    <t>(+9 Dex, +12 natural, -2 size)</t>
  </si>
  <si>
    <t>(15d10+120)</t>
  </si>
  <si>
    <t>Fort +17, Ref +18, Will +10</t>
  </si>
  <si>
    <t>cold, confusion and insanity effects, poison, sonic</t>
  </si>
  <si>
    <t>mwk flail +22/+17/+12 (3d6+8), bite +16 (2d6+4 plus poison)</t>
  </si>
  <si>
    <t>mwk bolas +23 (1d8+8)</t>
  </si>
  <si>
    <t>web (+24 ranged, DC 25, 15 hp), web weaponry</t>
  </si>
  <si>
    <t>Spell-Like Abilities (CL 15th; concentration +21)  Constant-arcane sight, freedom of movement, tongues   At Will-dispel magic, fabricate (webs only)   3/day-air walk, invisibility, major image (DC 19)   1/day-charm monster (DC 20), insanity (DC 23), mirage arcana (DC 21), veil (DC 22)</t>
  </si>
  <si>
    <t>Str 26, Dex 29, Con 26, Int 21, Wis 17, Cha 22</t>
  </si>
  <si>
    <t>44 (54 vs. trip)</t>
  </si>
  <si>
    <t>Combat Expertise, Combat Reflexes, Improved Initiative, Improved Trip, Iron Will, Point-Blank Shot, Precise Shot, Vital Strike</t>
  </si>
  <si>
    <t>Acrobatics +27 (+31 jump), Climb +34, Craft (traps) +20, Knowledge (any one) +20, Perception +21, Spellcraft +20, Use Magic Device +21</t>
  </si>
  <si>
    <t>This immense purple spider has a legspan of nearly forty feet and a hideously bloated body, yet still moves with fluid grace.</t>
  </si>
  <si>
    <t>Poison (Su) Bite-injury; save Fort DC 25; frequency 1/round for 6 rounds; effect 1d4 Con plus confusion for 1 round; cure 2 consecutive saves. A Leng spider's venom causes flesh to blister and rot away and the mind to experience vivid and horrific hallucinations-these visions cause the poisoned creature to react in an unpredictable manner, as if confused. The hallucination element of this poison is mind-affecting. The save DC is Constitution-based.  Web Weaponry (Ex) A Leng spider is talented at using its webs to construct masterwork weapons. This technique of weapon creation allows the spider to effectively create a flail or bolas by attaching a heavy object such as a rock or chunk of metal to a cord of webbing. The spider attaches one end of this webbing to a leg and can then wield the weighted cord as a masterwork flail or a masterwork bolas. It can only wield one such weapon at a time-it must use its other legs to walk. If a Leng spider drops or loses a web weapon, it can create a new one as a full-round action, provided it has access to heavy-weight objects of the correct size (such as loose rocks or skulls).</t>
  </si>
  <si>
    <t>The spiders of Leng have long warred with that realm's more humanoid denizens, yet this does not make the spiders allies of sane life. These spiders see themselves as deserving of true positions of power, and the only creatures they suffer to live apart from their kin are their magically controlled slaves. Fortunately, the spiders have no intrinsic way to travel to the Material Plane, and must use portals or other methods to visit this world. Artistic trap builders, Leng spiders construct lairs of dangerous and haunting beauty made of webs and other materials found nearby.  A Leng spider's body is 18 feet long and weighs 6,000 pounds. Most leng spiders possess only 7 legs, but some possess 9, 11, or only 5-they never possess an even number.</t>
  </si>
  <si>
    <t>&lt;link rel="stylesheet"href="PF.css"&gt;&lt;div&gt;&lt;h2&gt;Leng Spider&lt;/h2&gt;&lt;h3&gt;&lt;i&gt;This immense purple spider has a legspan of nearly forty feet and a hideously bloated body, yet still moves with fluid grace.&lt;/i&gt;&lt;/h3&gt;&lt;br&gt;&lt;/div&gt;&lt;div class="heading"&gt;&lt;p class="alignleft"&gt;Leng Spider&lt;/p&gt;&lt;p class="alignright"&gt;CR 14&lt;/p&gt;&lt;div style="clear: both;"&gt;&lt;/div&gt;&lt;/div&gt;&lt;div&gt;&lt;h5&gt;&lt;b&gt;XP &lt;/b&gt;38,400&lt;/h5&gt;&lt;h5&gt;CE Huge magical beast (extraplanar)&lt;/h5&gt;&lt;h5&gt;&lt;b&gt;Init &lt;/b&gt;+13; &lt;b&gt;Senses &lt;/b&gt;&lt;i&gt;arcane sight&lt;/i&gt;, darkvision 60 ft., low-light vision, tremorsense 60 ft.; Perception +21&lt;/h5&gt;&lt;/div&gt;&lt;hr/&gt;&lt;div&gt;&lt;h5&gt;&lt;b&gt;DEFENSE&lt;/b&gt;&lt;/h5&gt;&lt;/div&gt;&lt;hr/&gt;&lt;div&gt;&lt;h5&gt;&lt;b&gt;AC &lt;/b&gt;29, touch 17, flat-footed 20 (+9 Dex, +12 natural, -2 size)&lt;/h5&gt;&lt;h5&gt;&lt;b&gt;hp &lt;/b&gt;202 (15d10+120); fast healing 10&lt;/h5&gt;&lt;h5&gt;&lt;b&gt;Fort &lt;/b&gt;+17, &lt;b&gt;Ref &lt;/b&gt;+18, &lt;b&gt;Will &lt;/b&gt;+10&lt;/h5&gt;&lt;h5&gt;&lt;b&gt;Immune &lt;/b&gt;cold, confusion and insanity effects, poison, sonic; &lt;b&gt;SR &lt;/b&gt;25&lt;/h5&gt;&lt;/div&gt;&lt;hr/&gt;&lt;div&gt;&lt;h5&gt;&lt;b&gt;OFFENSE&lt;/b&gt;&lt;/h5&gt;&lt;/div&gt;&lt;hr/&gt;&lt;div&gt;&lt;h5&gt;&lt;b&gt;Spd &lt;/b&gt;40 ft., climb 40 ft.&lt;/h5&gt;&lt;h5&gt;&lt;b&gt;Melee &lt;/b&gt;mwk flail +22/+17/+12 (3d6+8), bite +16 (2d6+4 plus poison)&lt;/h5&gt;&lt;h5&gt;&lt;b&gt;Ranged &lt;/b&gt;mwk bolas +23 (1d8+8)&lt;/h5&gt;&lt;h5&gt;&lt;b&gt;Space &lt;/b&gt;15 ft.; &lt;b&gt;Reach &lt;/b&gt;15 ft.&lt;/h5&gt;&lt;h5&gt;&lt;b&gt;Special Attacks &lt;/b&gt;web (+24 ranged, DC 25, 15 hp), web weaponry&lt;/h5&gt;&lt;h5&gt;&lt;b&gt;Spell-Like Abilities&lt;/b&gt; (CL 15th; concentration +21)  &lt;/br&gt;Constant&amp;mdash;&lt;i&gt;arcane sight&lt;/i&gt;, &lt;i&gt;freedom of movement&lt;/i&gt;, &lt;i&gt;tongues&lt;/i&gt; &lt;/br&gt;At Will&amp;mdash;&lt;i&gt;dispel magic&lt;/i&gt;, &lt;i&gt;fabricate&lt;/i&gt; (webs only) &lt;/br&gt;3/day&amp;mdash;&lt;i&gt;air walk&lt;/i&gt;, &lt;i&gt;invisibility&lt;/i&gt;, &lt;i&gt;major image&lt;/i&gt; (DC 19) &lt;/br&gt;1/day&amp;mdash;&lt;i&gt;charm monster&lt;/i&gt; (DC 20), &lt;i&gt;insanity&lt;/i&gt; (DC 23), &lt;i&gt;mirage arcana&lt;/i&gt; (DC 21), &lt;i&gt;veil&lt;/i&gt; (DC 22)&lt;/h5&gt;&lt;/h5&gt;&lt;/div&gt;&lt;hr/&gt;&lt;div&gt;&lt;h5&gt;&lt;b&gt;STATISTICS&lt;/b&gt;&lt;/h5&gt;&lt;/div&gt;&lt;hr/&gt;&lt;div&gt;&lt;h5&gt;&lt;b&gt;Str &lt;/b&gt;26, &lt;b&gt;Dex &lt;/b&gt;29, &lt;b&gt;Con &lt;/b&gt;26, &lt;b&gt;Int &lt;/b&gt; 21, &lt;b&gt;Wis &lt;/b&gt;17, &lt;b&gt;Cha &lt;/b&gt;22&lt;/h5&gt;&lt;h5&gt;&lt;b&gt;Base Atk &lt;/b&gt;+15; &lt;b&gt;CMB &lt;/b&gt;+25; &lt;b&gt;CMD &lt;/b&gt;44 (54 vs. trip)&lt;/h5&gt;&lt;h5&gt;&lt;b&gt;Feats &lt;/b&gt;Combat Expertise, Combat Reflexes, Improved Initiative, Improved Trip, Iron Will, Point-Blank Shot, Precise Shot, Vital Strike&lt;/h5&gt;&lt;h5&gt;&lt;b&gt;Skills &lt;/b&gt;Acrobatics +27 (+31 jump), Climb +34, Craft (traps) +20, Knowledge (any one) +20, Perception +21, Spellcraft +20, Use Magic Device +21&lt;/h5&gt;&lt;h5&gt;&lt;b&gt;Languages &lt;/b&gt;Aklo; &lt;i&gt;tongues&lt;/i&gt;&lt;/h5&gt;&lt;/div&gt;&lt;hr/&gt;&lt;div&gt;&lt;h5&gt;&lt;b&gt;ECOLOGY&lt;/b&gt;&lt;/h5&gt;&lt;/div&gt;&lt;hr/&gt;&lt;div&gt;&lt;h5&gt;&lt;b&gt;Environment &lt;/b&gt; any&lt;/h5&gt;&lt;h5&gt;&lt;b&gt;Organization &lt;/b&gt;solitary, pair, or cult (3-6)&lt;/h5&gt;&lt;h5&gt;&lt;b&gt;Treasure &lt;/b&gt;double&lt;/h5&gt;&lt;/div&gt;&lt;hr/&gt;&lt;div&gt;&lt;h5&gt;&lt;b&gt;SPECIAL ABILITIES&lt;/b&gt;&lt;/h5&gt;&lt;/div&gt;&lt;hr/&gt;&lt;div&gt;&lt;/h5&gt;&lt;h5&gt;&lt;b&gt;Poison (Su)&lt;/b&gt; Bite-injury; &lt;i&gt;save&lt;/i&gt; Fort DC 25; &lt;i&gt;frequency&lt;/i&gt; 1/round for 6 rounds; &lt;i&gt;effect&lt;/i&gt; 1d4 Con plus confusion for 1 round; &lt;i&gt;cure&lt;/i&gt; 2 consecutive &lt;i&gt;save&lt;/i&gt;s. A Leng spider's venom causes flesh to blister and rot away and the mind to experience vivid and horrific hallucinations-these visions cause the poisoned creature to react in an unpredictable manner, as if confused. The hallucination element of this poison is mind-affecting. The save DC is Constitution-based.  &lt;/h5&gt;&lt;h5&gt;&lt;b&gt;Web Weaponry (Ex)&lt;/b&gt; A Leng spider is talented at using its webs to construct masterwork weapons. This technique of weapon creation allows the spider to effectively create a flail or bolas by attaching a heavy object such as a rock or chunk of metal to a cord of webbing. The spider attaches one end of this webbing to a leg and can then wield the weighted cord as a masterwork flail or a masterwork bolas. It can only wield one such weapon at a time-it must use its other legs to walk. If a Leng spider drops or loses a web weapon, it can create a new one as a full-round action, provided it has access to heavy-weight objects of the correct size (such as loose rocks or skulls).&lt;/h5&gt;&lt;/div&gt;&lt;br&gt;&lt;div&gt;&lt;h4&gt;&lt;p&gt;&lt;p&gt;The spiders of Leng have long warred with that realm's more humanoid denizens, yet this does not make the spiders allies of sane life. These spiders see themselves as deserving of true positions of power, and the only creatures they suffer to live apart from their kin are their magically controlled slaves. Fortunately, the spiders have no intrinsic way to travel to the Material Plane, and must use portals or other methods to visit this world. Artistic trap builders, Leng spiders construct lairs of dangerous and haunting beauty made of webs and other materials found nearby.  A Leng spider's body is 18 feet long and weighs 6,000 pounds. Most leng spiders possess only 7 legs, but some possess 9, 11, or only 5-they never possess an even number.&lt;/p&gt;&lt;/h4&gt;&lt;/div&gt;</t>
  </si>
  <si>
    <t>Leprechaun</t>
  </si>
  <si>
    <t>low-light vision; Perception +17</t>
  </si>
  <si>
    <t>+1 club +7 (1d8-1)</t>
  </si>
  <si>
    <t>Spell-Like Abilities (CL 4th; concentration +7)  Constant-shillelagh At will-dancing lights, ghost sound (DC 13), invisibility (self only), mage hand, major image (visual and auditory elements only, DC 16), prestidigitation, ventriloquism (DC 14)  3/day-color spray (DC 14), fabricate (1 cubic foot of material only)  1/day-major creation</t>
  </si>
  <si>
    <t>Str 7, Dex 16, Con 13, Int 14, Wis 15, Cha 16</t>
  </si>
  <si>
    <t>Bluff +10, Escape Artist +10, Knowledge (nature) +9, Perception +17, Perform (comedy) +8, Perform (dance) +8, Sense Motive +9, Sleight of Hand +14, Stealth +14</t>
  </si>
  <si>
    <t>+8 Perception, +4 Sleight of Hand</t>
  </si>
  <si>
    <t>Common, Elven, Halfling, Sylvan</t>
  </si>
  <si>
    <t>leprechaun magic</t>
  </si>
  <si>
    <t>solitary, pair, band (3-6), or family (7-10)</t>
  </si>
  <si>
    <t>standard (club, other treasure)</t>
  </si>
  <si>
    <t>This small humanoid has pointed ears, green eyes, and a wicked grin. He carries a bottle in one hand and a club in the other.</t>
  </si>
  <si>
    <t>Leprechaun Magic (Sp) When a leprechaun uses any of its spelllike abilities to deceive, trick, or humiliate a creature (at the GM's discretion), the spell-like ability resolves at caster level 8th rather than 4th. If a leprechaun uses its spell-like abilities in this manner, it has a bonus of +11 on concentration checks.</t>
  </si>
  <si>
    <t>Leprechauns are small, fun-loving tricksters. They are most commonly found in forests and share the close connection with nature that is possessed by most fey creatures. Leprechauns love playing tricks on unknowing passersby-almost as much as they love a fine bottle of wine and a plateful of hot food in their bellies. They often steal something of worth from adventurers just to provoke a chase. Using their ability to disappear at will to its full potential, they wait until their victims appear to be about to give up the chase before reappearing once more to let the chase resume. They are not greedy creatures, and eventually drop what they've stolen, slipping away while their angry pursuers claim the lost property. The exception is gold- leprechauns love gold and often hoard it in secret, hidden places. It is rumored that a person who finds a gold coin in the forest and returns it to the leprechaun that dropped it will be granted a wish as a reward. Unfortunately, these rumors are false-likely perpetuated by the leprechauns themselves in order to trick others into bringing them gold.  Leprechauns prefer not to kill other creatures unless the ones attacking them are malicious or known enemies of the forest or fey. They often use their powers to befuddle and annoy evil folk, tricking creatures such as goblins and orcs into thinking a forest is haunted.</t>
  </si>
  <si>
    <t>&lt;link rel="stylesheet"href="PF.css"&gt;&lt;div&gt;&lt;h2&gt;Leprechaun&lt;/h2&gt;&lt;h3&gt;&lt;i&gt;This small humanoid has pointed ears, green eyes, and a wicked grin. He carries a bottle in one hand and a &lt;i&gt;club&lt;/i&gt; in the other.&lt;/i&gt;&lt;/h3&gt;&lt;br&gt;&lt;/br&gt;&lt;/div&gt;&lt;div class="heading"&gt;&lt;p class="alignleft"&gt;Leprechaun&lt;/p&gt;&lt;p class="alignright"&gt;CR 2&lt;/p&gt;&lt;div style="clear: both;"&gt;&lt;/div&gt;&lt;/div&gt;&lt;div&gt;&lt;h5&gt;&lt;b&gt;XP &lt;/b&gt;600&lt;/h5&gt;&lt;h5&gt;CN Small fey &lt;/h5&gt;&lt;h5&gt;&lt;b&gt;Init &lt;/b&gt;+7; &lt;b&gt;Senses &lt;/b&gt;low-light vision; Perception +17&lt;/h5&gt;&lt;/div&gt;&lt;hr/&gt;&lt;div&gt;&lt;h5&gt;&lt;b&gt;DEFENSE&lt;/b&gt;&lt;/h5&gt;&lt;/div&gt;&lt;hr/&gt;&lt;div&gt;&lt;h5&gt;&lt;b&gt;AC &lt;/b&gt;14, touch 14, flat-footed 11 (+3 Dex, +1 size)&lt;/h5&gt;&lt;h5&gt;&lt;b&gt;hp &lt;/b&gt;18 (4d6+4)&lt;/h5&gt;&lt;h5&gt;&lt;b&gt;Fort &lt;/b&gt;+2, &lt;b&gt;Ref &lt;/b&gt;+7, &lt;b&gt;Will &lt;/b&gt;+6&lt;/h5&gt;&lt;h5&gt;&lt;b&gt;DR &lt;/b&gt;5/cold iron; &lt;b&gt;SR &lt;/b&gt;13&lt;/h5&gt;&lt;/div&gt;&lt;hr/&gt;&lt;div&gt;&lt;h5&gt;&lt;b&gt;OFFENSE&lt;/b&gt;&lt;/h5&gt;&lt;/div&gt;&lt;hr/&gt;&lt;div&gt;&lt;h5&gt;&lt;b&gt;Spd &lt;/b&gt;40 ft.&lt;/h5&gt;&lt;h5&gt;&lt;b&gt;Melee &lt;/b&gt;&lt;i&gt;+1 &lt;i&gt;club&lt;/i&gt;&lt;/i&gt; +7 (1d8-1)&lt;/h5&gt;&lt;h5&gt;&lt;b&gt;Space &lt;/b&gt;5 ft.; &lt;b&gt;Reach &lt;/b&gt;5 ft.&lt;/h5&gt;&lt;h5&gt;&lt;b&gt;Spell-Like Abilities&lt;/b&gt; (CL 4th; concentration +7)&lt;/br&gt;Constant&amp;mdash;&lt;i&gt;shillelagh&lt;/i&gt; &lt;/br&gt;At will&amp;mdash;&lt;i&gt;dancing lights&lt;/i&gt;, &lt;i&gt;ghost sound&lt;/i&gt; (DC 13), &lt;i&gt;invisibility&lt;/i&gt; (self only), &lt;i&gt;mage hand&lt;/i&gt;, &lt;i&gt;major image&lt;/i&gt; (visual and auditory elements only, DC 16), &lt;i&gt;prestidigitation&lt;/i&gt;, &lt;i&gt;ventriloquism&lt;/i&gt; (DC 14)&lt;/br&gt;3/day&amp;mdash;&lt;i&gt;color spray&lt;/i&gt; (DC 14), &lt;i&gt;fabricate&lt;/i&gt; (1 cubic foot of material only)&lt;/br&gt;1/day&amp;mdash;&lt;i&gt;major creation&lt;/i&gt;&lt;/h5&gt;&lt;/h5&gt;&lt;/div&gt;&lt;hr/&gt;&lt;div&gt;&lt;h5&gt;&lt;b&gt;STATISTICS&lt;/b&gt;&lt;/h5&gt;&lt;/div&gt;&lt;hr/&gt;&lt;div&gt;&lt;h5&gt;&lt;b&gt;Str &lt;/b&gt;7, &lt;b&gt;Dex &lt;/b&gt;16, &lt;b&gt;Con &lt;/b&gt;13, &lt;b&gt;Int &lt;/b&gt; 14, &lt;b&gt;Wis &lt;/b&gt;15, &lt;b&gt;Cha &lt;/b&gt;16&lt;/h5&gt;&lt;h5&gt;&lt;b&gt;Base Atk &lt;/b&gt;+2; &lt;b&gt;CMB &lt;/b&gt;-1; &lt;b&gt;CMD &lt;/b&gt;12&lt;/h5&gt;&lt;h5&gt;&lt;b&gt;Feats &lt;/b&gt;Improved Initiative, Weapon Finesse&lt;/h5&gt;&lt;h5&gt;&lt;b&gt;Skills &lt;/b&gt;Bluff +10, Escape Artist +10, Knowledge (nature) +9, Perception +17, Perform (comedy) +8, Perform (dance) +8, Sense Motive +9, Sleight of Hand +14, Stealth +14; &lt;b&gt;Racial Modifiers &lt;/b&gt;+8 Perception, +4 Sleight of Hand&lt;/h5&gt;&lt;h5&gt;&lt;b&gt;Languages &lt;/b&gt;Common, Elven, Halfling, Sylvan&lt;/h5&gt;&lt;h5&gt;&lt;b&gt;SQ &lt;/b&gt;leprechaun magic&lt;/h5&gt;&lt;/div&gt;&lt;hr/&gt;&lt;div&gt;&lt;h5&gt;&lt;b&gt;ECOLOGY&lt;/b&gt;&lt;/h5&gt;&lt;/div&gt;&lt;hr/&gt;&lt;div&gt;&lt;h5&gt;&lt;b&gt;Environment &lt;/b&gt; temperate forests&lt;/h5&gt;&lt;h5&gt;&lt;b&gt;Organization &lt;/b&gt;solitary, pair, band (3-6), or family (7-10)&lt;/h5&gt;&lt;h5&gt;&lt;b&gt;Treasure &lt;/b&gt;standard (&lt;i&gt;club&lt;/i&gt;, other treasure)&lt;/h5&gt;&lt;/div&gt;&lt;hr/&gt;&lt;div&gt;&lt;h5&gt;&lt;b&gt;SPECIAL ABILITIES&lt;/b&gt;&lt;/h5&gt;&lt;/div&gt;&lt;hr/&gt;&lt;div&gt;&lt;h5&gt;&lt;b&gt;Leprechaun Magic (Sp)&lt;/b&gt; When a leprechaun uses any of its spelllike abilities to deceive, trick, or humiliate a creature (at the GM's discretion), the spell-like ability resolves at caster level 8th rather than 4th. If a leprechaun uses its spell-like abilities in this manner, it has a bonus of +11 on concentration checks.&lt;/h5&gt;&lt;/div&gt;&lt;br&gt;&lt;/br&gt;&lt;div&gt;&lt;h4&gt;&lt;p&gt;&lt;p&gt;Leprechauns are small, fun-loving tricksters. They are most commonly found in forests and share the close connection with nature that is possessed by most fey creatures. Leprechauns love playing tricks on unknowing passersby-almost as much as they love a fine bottle of wine and a plateful of hot food in their bellies. They often steal something of worth from adventurers just to provoke a chase. Using their ability to disappear at will to its full potential, they wait until their victims appear to be about to give up the chase before reappearing once more to let the chase resume. They are not greedy creatures, and eventually drop what they've stolen, slipping away while their angry pursuers claim the lost property. The exception is gold- leprechauns love gold and often hoard it in secret, hidden places. It is rumored that a person who finds a gold coin in the forest and returns it to the leprechaun that dropped it will be granted a &lt;i&gt;wish&lt;/i&gt; as a reward. Unfortunately, these rumors are false-likely perpetuated by the leprechauns themselves in order to trick others into bringing them gold.&lt;/p&gt;&lt;p&gt;Leprechauns prefer not to kill other creatures unless the ones attacking them are malicious or known enemies of the forest or fey. They often use their powers to befuddle and annoy evil folk, tricking creatures such as goblins and orcs into thinking a forest is haunted.&lt;/p&gt;&lt;/h4&gt;&lt;/div&gt;</t>
  </si>
  <si>
    <t>Leucrotta</t>
  </si>
  <si>
    <t>Fort +9, Ref +6, Will +4</t>
  </si>
  <si>
    <t>60 ft., climb 30 ft.</t>
  </si>
  <si>
    <t>bite +10 (2d6+7/19-20), 2 hooves +5 (1d6+2)</t>
  </si>
  <si>
    <t>lure, powerful bite</t>
  </si>
  <si>
    <t>Str 21, Dex 12, Con 18, Int 11, Wis 14, Cha 17</t>
  </si>
  <si>
    <t>Improved Initiative, Skill Focus (Bluff), Skill Focus (Stealth)</t>
  </si>
  <si>
    <t>Bluff +12, Climb +13, Stealth +9</t>
  </si>
  <si>
    <t>sound mimicry (voices)</t>
  </si>
  <si>
    <t xml:space="preserve"> temperate or tropical forests or hills</t>
  </si>
  <si>
    <t>This freakish beast has the head of a badger, the hooves of a stag, and a wide mouth with sharp ridges of bone instead of teeth.</t>
  </si>
  <si>
    <t>Lure (Su) At any point that a leucrotta's targets are unaware of it (for example, if the leucrotta is hiding or concealed in darkness), the leucrotta can call out to the targets, who must be in line of sight and within 60 feet. When the leucrotta calls out, the targets must make a DC 16 Will save or fall under the effects of a suggestion to approach the sound of the leucrotta's voice. This effect functions identically to a mass suggestion spell with a caster level equal to the leucrotta's Hit Dice. A creature that saves cannot be affected again by the same leucrotta's lure for 24 hours. The lure is a language-dependant effect, and if the leucrotta uses the victim's name during the lure, the victim takes a -4 penalty on its saving throw. This is a sonic mind-affecting charm effect. The save DC is Charisma-based. Powerful Bite (Ex) A leucrotta's bite attack always applies 1-1/2 times its Strength modifier on damage rolls and threatens a critical hit on a roll of 19-20. When a leucrotta bites an object, its bite treats the object as having a hardness of 5 less than the object's actual hardness rating.</t>
  </si>
  <si>
    <t>Reputed to be descended from hyenas and a demon lord, these creatures are intelligent and cruel, using their astounding vocal mimicry to lure foolish and unsuspecting creatures to where the pack can torment them at its leisure before finally devouring them. Five feet tall at the shoulder, its tawny fur often coated with dried and clotted filth, the leucrotta is a powerful beast weighing over 800 pounds. The sharp bone ridges that line its oversized jaws instead of teeth are incredibly durable and, combined with massive jaw muscles, allow its bite to shear through bone and even steel. Leucrottas consume their prey gear and all; they vomit up what they cannot digest and pick through the debris in search of valuable items that might help them lure in prey. Leucrottas sometimes lead packs of gnolls, or even of their bestial cousins the crocottas (see below). They refuse to let themselves be used as beasts of burden, but sometimes allow favored gnoll companions to ride them into battle as steeds. The leucrotta in a gnoll pack generally thinks of itself as the leader of that group, and treats any established gnoll chieftain poorly in an attempt to goad that gnoll into attacking it. Those leucrottas that succeed in slaying a gnoll leader typically find it much easier to assume the role of tribal leader. Crocotta These degenerate offshoots of leucrottas have animallevel intelligence, but sense a kinship with leucrottas and obey them instinctively. Treat a crocotta as an advanced dire hyena with Improved Critical (bite) as a bonus feat. A crocotta looks similar to a leucrotta, save that it has shorter back legs, giving it a hunched, more hyena-like appearance. Leucrottas view crocottas with disdain and even shame, but it's not unusual to find these large hyena-like beasts in close proximity to a leucrotta pack. Crocottas are popular attractions in traveling carnivals, where unscrupulous con artists bill them as cursed humanoids or animals.</t>
  </si>
  <si>
    <t>&lt;link rel="stylesheet"href="PF.css"&gt;&lt;div&gt;&lt;h2&gt;Leucrotta&lt;/h2&gt;&lt;h3&gt;&lt;i&gt;This freakish beast has the head of a badger, the hooves of a stag, and a wide mouth with sharp ridges of bone instead of teeth.&lt;/i&gt;&lt;/h3&gt;&lt;br&gt;&lt;/br&gt;&lt;/div&gt;&lt;div class="heading"&gt;&lt;p class="alignleft"&gt;Leucrotta&lt;/p&gt;&lt;p class="alignright"&gt;CR 5&lt;/p&gt;&lt;div style="clear: both;"&gt;&lt;/div&gt;&lt;/div&gt;&lt;div&gt;&lt;h5&gt;&lt;b&gt;XP &lt;/b&gt;1,600&lt;/h5&gt;&lt;h5&gt;CE Large magical beast &lt;/h5&gt;&lt;h5&gt;&lt;b&gt;Init &lt;/b&gt;+5; &lt;b&gt;Senses &lt;/b&gt;darkvision 60 ft., low-light vision, scent; Perception +2&lt;/h5&gt;&lt;/div&gt;&lt;hr/&gt;&lt;div&gt;&lt;h5&gt;&lt;b&gt;DEFENSE&lt;/b&gt;&lt;/h5&gt;&lt;/div&gt;&lt;hr/&gt;&lt;div&gt;&lt;h5&gt;&lt;b&gt;AC &lt;/b&gt;18, touch 10, flat-footed 17 (+1 Dex, +8 natural, -1 size)&lt;/h5&gt;&lt;h5&gt;&lt;b&gt;hp &lt;/b&gt;57 (6d10+24)&lt;/h5&gt;&lt;h5&gt;&lt;b&gt;Fort &lt;/b&gt;+9, &lt;b&gt;Ref &lt;/b&gt;+6, &lt;b&gt;Will &lt;/b&gt;+4&lt;/h5&gt;&lt;h5&gt;&lt;b&gt;Immune &lt;/b&gt;disease, poison&lt;/h5&gt;&lt;/div&gt;&lt;hr/&gt;&lt;div&gt;&lt;h5&gt;&lt;b&gt;OFFENSE&lt;/b&gt;&lt;/h5&gt;&lt;/div&gt;&lt;hr/&gt;&lt;div&gt;&lt;h5&gt;&lt;b&gt;Spd &lt;/b&gt;60 ft., climb 30 ft.&lt;/h5&gt;&lt;h5&gt;&lt;b&gt;Melee &lt;/b&gt;bite +10 (2d6+7/19-20), 2 hooves +5 (1d6+2)&lt;/h5&gt;&lt;h5&gt;&lt;b&gt;Space &lt;/b&gt;10 ft.; &lt;b&gt;Reach &lt;/b&gt;5 ft.&lt;/h5&gt;&lt;h5&gt;&lt;b&gt;Special Attacks &lt;/b&gt;lure, powerful bite&lt;/h5&gt;&lt;/div&gt;&lt;hr/&gt;&lt;div&gt;&lt;h5&gt;&lt;b&gt;STATISTICS&lt;/b&gt;&lt;/h5&gt;&lt;/div&gt;&lt;hr/&gt;&lt;div&gt;&lt;h5&gt;&lt;b&gt;Str &lt;/b&gt;21, &lt;b&gt;Dex &lt;/b&gt;12, &lt;b&gt;Con &lt;/b&gt;18, &lt;b&gt;Int &lt;/b&gt; 11, &lt;b&gt;Wis &lt;/b&gt;14, &lt;b&gt;Cha &lt;/b&gt;17&lt;/h5&gt;&lt;h5&gt;&lt;b&gt;Base Atk &lt;/b&gt;+6; &lt;b&gt;CMB &lt;/b&gt;+12; &lt;b&gt;CMD &lt;/b&gt;23 (27 vs. trip)&lt;/h5&gt;&lt;h5&gt;&lt;b&gt;Feats &lt;/b&gt;Improved Initiative, Skill Focus (Bluff), Skill Focus (Stealth)&lt;/h5&gt;&lt;h5&gt;&lt;b&gt;Skills &lt;/b&gt;Bluff +12, Climb +13, Stealth +9&lt;/h5&gt;&lt;h5&gt;&lt;b&gt;Languages &lt;/b&gt;Common&lt;/h5&gt;&lt;h5&gt;&lt;b&gt;SQ &lt;/b&gt;sound mimicry (voices)&lt;/h5&gt;&lt;/div&gt;&lt;hr/&gt;&lt;div&gt;&lt;h5&gt;&lt;b&gt;ECOLOGY&lt;/b&gt;&lt;/h5&gt;&lt;/div&gt;&lt;hr/&gt;&lt;div&gt;&lt;h5&gt;&lt;b&gt;Environment &lt;/b&gt; temperate or tropical forests or hills&lt;/h5&gt;&lt;h5&gt;&lt;b&gt;Organization &lt;/b&gt;solitary, pair, or pack (3-12)&lt;/h5&gt;&lt;h5&gt;&lt;b&gt;Treasure &lt;/b&gt;standard&lt;/h5&gt;&lt;/div&gt;&lt;hr/&gt;&lt;div&gt;&lt;h5&gt;&lt;b&gt;SPECIAL ABILITIES&lt;/b&gt;&lt;/h5&gt;&lt;/div&gt;&lt;hr/&gt;&lt;div&gt;&lt;h5&gt;&lt;b&gt;Lure (Su)&lt;/b&gt; At any point that a leucrotta's targets are unaware of it (for example, if the leucrotta is hiding or concealed in darkness), the leucrotta can call out to the targets, who must be in line of sight and within 60 feet. When the leucrotta calls out, the targets must make a DC 16 Will save or fall under the effects of a &lt;i&gt;suggestion&lt;/i&gt; to approach the sound of the leucrotta's voice. This effect functions identically to a mass &lt;i&gt;suggestion&lt;/i&gt; spell with a caster level equal to the leucrotta's Hit Dice. A creature that saves cannot be affected again by the same leucrotta's lure for 24 hours. The lure is a language-dependant effect, and if the leucrotta uses the victim's name during the lure, the victim takes a -4 penalty on its saving throw. This is a sonic mind-affecting charm effect. The save DC is Charisma-based. &lt;/h5&gt;&lt;h5&gt;&lt;b&gt;Powerful Bite (Ex)&lt;/b&gt; A leucrotta's bite attack always applies 1-1/2 times its Strength modifier on damage rolls and threatens a critical hit on a roll of 19-20. When a leucrotta bites an object, its bite treats the object as having a hardness of 5 less than the object's actual hardness rating.&lt;/h5&gt;&lt;/div&gt;&lt;br&gt;&lt;/br&gt;&lt;div&gt;&lt;h4&gt;&lt;p&gt;&lt;p&gt;Reputed to be descended from hyenas and a demon lord, these creatures are intelligent and cruel, using their astounding vocal mimicry to lure foolish and unsuspecting creatures to where the pack can torment them at its leisure before finally devouring them.&lt;/p&gt;&lt;p&gt;Five feet tall at the shoulder, its tawny fur often coated with dried and clotted filth, the leucrotta is a powerful beast weighing over 800 pounds. The sharp bone ridges that line its oversized jaws instead of teeth are incredibly durable and, combined with massive jaw muscles, allow its bite to shear through bone and even steel. Leucrottas consume their prey gear and all; they vomit up what they cannot digest and pick through the debris in search of valuable items that might help them lure in prey.&lt;/p&gt;&lt;p&gt;Leucrottas sometimes lead packs of gnolls, or even of their bestial cousins the crocottas (see below). They refuse to let themselves be used as beasts of burden, but sometimes allow favored gnoll companions to ride them into battle as steeds. The leucrotta in a gnoll pack generally thinks of itself as the leader of that group, and treats any established gnoll chieftain poorly in an attempt to goad that gnoll into attacking it. Those leucrottas that succeed in slaying a gnoll leader typically find it much easier to assume the role of tribal leader.&lt;&lt;br&gt;&lt;b&gt;Crocotta&lt;/b&gt;&lt;br&gt;These degenerate offshoots of leucrottas have animallevel intelligence, but sense a kinship with leucrottas and obey them instinctively. Treat a crocotta as an advanced dire hyena with Improved Critical (bite) as a bonus feat.&lt;/p&gt;&lt;p&gt;A crocotta looks similar to a leucrotta, save that it has shorter back legs, giving it a hunched, more hyena-like appearance. Leucrottas view crocottas with disdain and even shame, but it's not unusual to find these large hyena-like beasts in close proximity to a leucrotta pack. Crocottas are popular attractions in traveling carnivals, where unscrupulous con artists bill them as cursed humanoids or animals.&lt;/p&gt;&lt;/h4&gt;&lt;/div&gt;</t>
  </si>
  <si>
    <t>Locathah</t>
  </si>
  <si>
    <t>Fort +3, Ref +1, Will +1</t>
  </si>
  <si>
    <t>longspear +2 (1d8/x3)</t>
  </si>
  <si>
    <t>light crossbow +2 (1d8/19-20)</t>
  </si>
  <si>
    <t>Str 10, Dex 12, Con 10, Int 13, Wis 13, Cha 11</t>
  </si>
  <si>
    <t>Weapon Focus (longspear)</t>
  </si>
  <si>
    <t>Craft (any one) +6, Perception +3, Survival +6, Swim +8</t>
  </si>
  <si>
    <t xml:space="preserve"> temperate or warm aquatic</t>
  </si>
  <si>
    <t>solitary, band (2-10), or tribe (11-30 plus 2 fighter sergeants of 1st-3rd level and 1 cleric leader of 3rd-6th level)</t>
  </si>
  <si>
    <t>standard (longspear, light crossbow and 10 bolts, other treasure)</t>
  </si>
  <si>
    <t>This lean humanoid bears crested fins on its head and back, and has the wide-eyed and wide-lipped face of a fish.</t>
  </si>
  <si>
    <t>Simple aquatic creatures shunned by landwalkers and undersea folk alike, locathahs live in tight-knit communities scattered throughout the world's seas, lakes. and waterways.  Locathahs possess scaly ochre skin tinged with green and yellow. Ridged, rust-colored skin covers their chests and stomachs, and a mottled wash of green, brown, and orange colors their fins like aging kelp. Locathahs exude a strong fishy odor when above water that, in addition to their already unnerving appearance, repulses most landdwellers.  Despite this animosity, locathahs go to great lengths to befriend surface folk, offering safe passage through the waters, pointing out dangerous reefs, and hinting at sunken treasures in return for durable ceramics and metal tools and weapons, as well as tubers, which they view as a delicacy.  These creatures dislike combat and flee when disarmed or outnumbered. Locathahs hold community in the highest regard, never leaving a friend behind and often going to great lengths to retrieve a fallen companion. Among their own kind and races friendly toward them, locathahs are social creatures who live a very human-like, albeit simple, lifestyle. Locathahs work in stone, coral, and bone to produce the crude implements they use. Some take coral work to obsessive levels, with certain clans taking generations to grow their preferred medium in its desired form before carving it. They feed on crustaceans, undersea plants, and shellfish, and rarely on large fish that are caught during ritualized hunts.  Locathah matriarchs serve their undersea tribes not only as chieftains, but also as the primary egg layers of the community. Each adult member of the tribe is responsible for raising a single young locathah as his or her own.  Locathahs tame moray eels, keeping them near their lairs as humans keep dogs. Some locathah soldiers and hunting groups use giant moray eels as mounts, chasing down their quarry and attacking with narrow-tipped spears. More powerful aquatic races use locathahs as slaves, abducting breeding matriarchs to produce a constant wave of new workers.  Locathah stand roughly as tall as humans, yet their fins jut out, giving them an imposing stature. Lean and strong, locathahs weigh roughly 160 pounds.</t>
  </si>
  <si>
    <t>&lt;link rel="stylesheet"href="PF.css"&gt;&lt;div&gt;&lt;h2&gt;Locathah&lt;/h2&gt;&lt;h3&gt;&lt;i&gt;This lean humanoid bears crested fins on its head and back, and has the wide-eyed and wide-lipped face of a fish.&lt;/i&gt;&lt;/h3&gt;&lt;br&gt;&lt;/br&gt;&lt;/div&gt;&lt;div class="heading"&gt;&lt;p class="alignleft"&gt;Locathah&lt;/p&gt;&lt;p class="alignright"&gt;CR 1/2&lt;/p&gt;&lt;div style="clear: both;"&gt;&lt;/div&gt;&lt;/div&gt;&lt;div&gt;&lt;h5&gt;&lt;b&gt;XP &lt;/b&gt;200&lt;/h5&gt;&lt;h5&gt;N Medium humanoid (aquatic)&lt;/h5&gt;&lt;h5&gt;&lt;b&gt;Init &lt;/b&gt;+1; &lt;b&gt;Senses &lt;/b&gt;low-light vision; Perception +3&lt;/h5&gt;&lt;/div&gt;&lt;hr/&gt;&lt;div&gt;&lt;h5&gt;&lt;b&gt;DEFENSE&lt;/b&gt;&lt;/h5&gt;&lt;/div&gt;&lt;hr/&gt;&lt;div&gt;&lt;h5&gt;&lt;b&gt;AC &lt;/b&gt;13, touch 11, flat-footed 12 (+1 Dex, +2 natural)&lt;/h5&gt;&lt;h5&gt;&lt;b&gt;hp &lt;/b&gt;9 (2d8)&lt;/h5&gt;&lt;h5&gt;&lt;b&gt;Fort &lt;/b&gt;+3, &lt;b&gt;Ref &lt;/b&gt;+1, &lt;b&gt;Will &lt;/b&gt;+1&lt;/h5&gt;&lt;/div&gt;&lt;hr/&gt;&lt;div&gt;&lt;h5&gt;&lt;b&gt;OFFENSE&lt;/b&gt;&lt;/h5&gt;&lt;/div&gt;&lt;hr/&gt;&lt;div&gt;&lt;h5&gt;&lt;b&gt;Spd &lt;/b&gt;10 ft., swim 60 ft.&lt;/h5&gt;&lt;h5&gt;&lt;b&gt;Melee &lt;/b&gt;longspear +2 (1d8/x3)&lt;/h5&gt;&lt;h5&gt;&lt;b&gt;Ranged &lt;/b&gt;light crossbow +2 (1d8/19-20)&lt;/h5&gt;&lt;h5&gt;&lt;b&gt;Space &lt;/b&gt;5 ft.; &lt;b&gt;Reach &lt;/b&gt;5 ft.&lt;/h5&gt;&lt;/div&gt;&lt;hr/&gt;&lt;div&gt;&lt;h5&gt;&lt;b&gt;STATISTICS&lt;/b&gt;&lt;/h5&gt;&lt;/div&gt;&lt;hr/&gt;&lt;div&gt;&lt;h5&gt;&lt;b&gt;Str &lt;/b&gt;10, &lt;b&gt;Dex &lt;/b&gt;12, &lt;b&gt;Con &lt;/b&gt;10, &lt;b&gt;Int &lt;/b&gt; 13, &lt;b&gt;Wis &lt;/b&gt;13, &lt;b&gt;Cha &lt;/b&gt;11&lt;/h5&gt;&lt;h5&gt;&lt;b&gt;Base Atk &lt;/b&gt;+1; &lt;b&gt;CMB &lt;/b&gt;+1; &lt;b&gt;CMD &lt;/b&gt;12&lt;/h5&gt;&lt;h5&gt;&lt;b&gt;Feats &lt;/b&gt;Weapon Focus (longspear)&lt;/h5&gt;&lt;h5&gt;&lt;b&gt;Skills &lt;/b&gt;Craft (any one) +6, Perception +3, Survival +6, Swim +8&lt;/h5&gt;&lt;h5&gt;&lt;b&gt;Languages &lt;/b&gt;Aquan&lt;/h5&gt;&lt;h5&gt;&lt;b&gt;SQ &lt;/b&gt;amphibious&lt;/h5&gt;&lt;/div&gt;&lt;hr/&gt;&lt;div&gt;&lt;h5&gt;&lt;b&gt;ECOLOGY&lt;/b&gt;&lt;/h5&gt;&lt;/div&gt;&lt;hr/&gt;&lt;div&gt;&lt;h5&gt;&lt;b&gt;Environment &lt;/b&gt; temperate or warm aquatic&lt;/h5&gt;&lt;h5&gt;&lt;b&gt;Organization &lt;/b&gt;solitary, band (2-10), or tribe (11-30 plus 2 fighter sergeants of 1st-3rd level and 1 cleric leader of 3rd-6th level)&lt;/h5&gt;&lt;h5&gt;&lt;b&gt;Treasure &lt;/b&gt;standard (longspear, light crossbow and 10 bolts, other treasure)&lt;/h5&gt;&lt;/div&gt;&lt;br&gt;&lt;/br&gt;&lt;div&gt;&lt;h4&gt;&lt;p&gt;&lt;p&gt;Simple aquatic creatures shunned by landwalkers and undersea folk alike, locathahs live in tight-knit communities scattered throughout the world's seas, lakes. and waterways.&lt;/p&gt;&lt;p&gt;Locathahs possess scaly ochre skin tinged with green and yellow. Ridged, rust-colored skin covers their chests and stomachs, and a mottled wash of green, brown, and orange colors their fins like aging kelp. Locathahs exude a strong fishy odor when above water that, in addition to their already unnerving appearance, repulses most landdwellers.&lt;/p&gt;&lt;p&gt;Despite this animosity, locathahs go to great lengths to befriend surface folk, offering safe passage through the waters, pointing out dangerous reefs, and hinting at sunken treasures in return for durable ceramics and metal tools and weapons, as well as tubers, which they view as a delicacy.&lt;/p&gt;&lt;p&gt;These creatures dislike combat and flee when disarmed or outnumbered. Locathahs hold community in the highest regard, never leaving a friend behind and often going to great lengths to retrieve a fallen companion. Among their own kind and races friendly toward them, locathahs are social creatures who live a very human-like, albeit simple, lifestyle. Locathahs work in stone, coral, and bone to produce the crude implements they use. Some take coral work to obsessive levels, with certain clans taking generations to grow their preferred medium in its desired form before carving it. They feed on crustaceans, undersea plants, and shellfish, and rarely on large fish that are caught during ritualized hunts.&lt;/p&gt;&lt;p&gt;Locathah matriarchs serve their undersea tribes not only as chieftains, but also as the primary egg layers of the community. Each adult member of the tribe is responsible for raising a single young locathah as his or her own.&lt;/p&gt;&lt;p&gt;Locathahs tame moray eels, keeping them near their lairs as humans keep dogs. Some locathah soldiers and hunting groups use giant moray eels as mounts, chasing down their quarry and attacking with narrow-tipped spears. More powerful aquatic races use locathahs as slaves, abducting breeding matriarchs to produce a constant wave of new workers.&lt;/p&gt;&lt;p&gt;Locathah stand roughly as tall as humans, yet their fins jut out, giving them an imposing stature. Lean and strong, locathahs weigh roughly 160 pounds.&lt;/p&gt;&lt;/h4&gt;&lt;/div&gt;</t>
  </si>
  <si>
    <t>Lurker In Light</t>
  </si>
  <si>
    <t>low-light vision; Perception +16</t>
  </si>
  <si>
    <t>Fort +4, Ref +10, Will +9</t>
  </si>
  <si>
    <t>blend with light</t>
  </si>
  <si>
    <t>blindness DR 5/cold iron</t>
  </si>
  <si>
    <t>30 ft., fly 30 ft. (average)</t>
  </si>
  <si>
    <t>2 claws +9 (1d3+1) or  dagger +9 (1d3+1/19-20 plus poison)</t>
  </si>
  <si>
    <t>sneak attack +3d6</t>
  </si>
  <si>
    <t>Spell-Like Abilities (CL 8th; concentration +11)  At Will-dancing lights, flare (DC 13), ghost sound (DC 13), light, mage hand  3/day-daylight, blindness/deafness (DC 16)</t>
  </si>
  <si>
    <t>Str 13, Dex 18, Con 15, Int 14, Wis 16, Cha 17</t>
  </si>
  <si>
    <t>Alertness, Flyby Attack, Improved Initiative, Weapon Finesse</t>
  </si>
  <si>
    <t>Acrobatics +15, Escape Artist +15, Fly +17, Knowledge (arcana) +10, Knowledge (planes) +10, Perception +16, Stealth +19, Survival +11</t>
  </si>
  <si>
    <t>daylight door, poison use, ritual gate</t>
  </si>
  <si>
    <t xml:space="preserve"> any land (extraplanar)</t>
  </si>
  <si>
    <t>This large-eyed humanoid looks like a glowing, emaciated elven child save for its small, transparent wings.</t>
  </si>
  <si>
    <t>Blend With Light (Su) In areas of bright light, lurkers are invisible. As with greater invisibility, they may attack and still remain invisible. In shadowy illumination, a lurker loses this invisibility, though like all creatures in shadows, they have concealment unless the viewer has darkvision. If the lurker is flying, its fluttering wings partially negate this effect, giving it only partial concealment (20%) rather than total concealment.  Daylight Door (Sp) Once per day, a lurker can use dimension door, transporting only itself and up to 50 pounds of material. The start and end points of the teleport must be in areas of bright light; if the destination lacks sufficient light, the teleport fails but does not expend the ability for the day.  Poison (Ex) Lurkers typically coat their daggers with shadow essence poison.  Shadow essence poison: Injury; save Fortitude DC 17; frequency 1/round for 6 rounds; initial effect 1 Str drain; secondary effect 1d3 Str damage; cure 1 save.  Ritual Gate (Su) By sacrificing one or more humanoid victims, a lurker or group of lurkers can create a gate to the Material Plane, one of the Elemental Planes, or the realm of the fey, either to return home or to conjure allies. Creating a gate for travel requires the sacrifice of five victims-the gate created remains open for 1 minute. Creating a gate to bring allies to the Material Plane requires one sacrifice for every HD of the creature intended to pass through the gate (so five sacrifices can bring a lurker or a Medium air elemental, eight can bring a Large earth elemental, and so on). The sacrifices do not need to be simultaneous; as long all sacrifices occur at some point during the hour-long ritual, the magic continues to build until it reaches the required total.</t>
  </si>
  <si>
    <t>Malicious and alien fey, lurkers in light venture to the Material Plane to perpetrate strangely targeted mischief, stealing and killing according to a logic or system of justice only they understand. Gnomes in particular seem to incur these unexplained attacks, leading some to believe that lurkers may be agents of ancient and vengeful forces. Creatures of the light, lurkers are visible only in dim illumination, with anything brighter than a flickering torch making them completely invisible, even as they savage their enemies-a prospect terrifying to those civilized races that equate light with safety.  A lurker in light turns conventional wisdom on its head, for they detest darkness and the creatures that dwell in it, yet they themselves are sadistic and evil. They particularly hate darkmantles, dwarves, and creatures from the Plane of Shadow, and given the time, they enjoy torturing such creatures to death if they can capture them alive.  If killed, a lurker in light disintegrates over the course of several minutes into 2d6 pounds of dust that radiates faint evocation magic and glows for 1d6 days with a cold light equal to that provided by a candle. This dust damages shadows as if it were holy water, with a pound of dust equal to one flask of holy water.  A lurker in light is 3 feet tall, but weighs only 20 pounds.</t>
  </si>
  <si>
    <t>&lt;link rel="stylesheet"href="PF.css"&gt;&lt;div&gt;&lt;h2&gt;Lurker In Light&lt;/h2&gt;&lt;h3&gt;&lt;i&gt;This large-eyed humanoid looks like a glowing, emaciated elven child save for its small, transparent wings.&lt;/i&gt;&lt;/h3&gt;&lt;br&gt;&lt;/div&gt;&lt;div class="heading"&gt;&lt;p class="alignleft"&gt;Lurker In Light&lt;/p&gt;&lt;p class="alignright"&gt;CR 5&lt;/p&gt;&lt;div style="clear: both;"&gt;&lt;/div&gt;&lt;/div&gt;&lt;div&gt;&lt;h5&gt;&lt;b&gt;XP &lt;/b&gt;1,600&lt;/h5&gt;&lt;h5&gt;NE Small fey (extraplanar)&lt;/h5&gt;&lt;h5&gt;&lt;b&gt;Init &lt;/b&gt;+8; &lt;b&gt;Senses &lt;/b&gt;low-light vision; Perception +16&lt;/h5&gt;&lt;/div&gt;&lt;hr/&gt;&lt;div&gt;&lt;h5&gt;&lt;b&gt;DEFENSE&lt;/b&gt;&lt;/h5&gt;&lt;/div&gt;&lt;hr/&gt;&lt;div&gt;&lt;h5&gt;&lt;b&gt;AC &lt;/b&gt;18, touch 15, flat-footed 14 (+4 Dex, +3 natural, +1 size)&lt;/h5&gt;&lt;h5&gt;&lt;b&gt;hp &lt;/b&gt;44 (8d6+16)&lt;/h5&gt;&lt;h5&gt;&lt;b&gt;Fort &lt;/b&gt;+4, &lt;b&gt;Ref &lt;/b&gt;+10, &lt;b&gt;Will &lt;/b&gt;+9&lt;/h5&gt;&lt;h5&gt;&lt;b&gt;Defensive Abilities &lt;/b&gt;blend with light; &lt;b&gt;Immune &lt;/b&gt;blindness DR 5/cold iron&lt;/h5&gt;&lt;/div&gt;&lt;hr/&gt;&lt;div&gt;&lt;h5&gt;&lt;b&gt;OFFENSE&lt;/b&gt;&lt;/h5&gt;&lt;/div&gt;&lt;hr/&gt;&lt;div&gt;&lt;h5&gt;&lt;b&gt;Spd &lt;/b&gt;30 ft., fly 30 ft. (average)&lt;/h5&gt;&lt;h5&gt;&lt;b&gt;Melee &lt;/b&gt;2 claws +9 (1d3+1) or &lt;/br&gt; dagger +9 (1d3+1/19-20 plus poison)&lt;/h5&gt;&lt;h5&gt;&lt;b&gt;Space &lt;/b&gt;5 ft.; &lt;b&gt;Reach &lt;/b&gt;5 ft.&lt;/h5&gt;&lt;h5&gt;&lt;b&gt;Special Attacks &lt;/b&gt;sneak attack +3d6&lt;/h5&gt;&lt;h5&gt;&lt;b&gt;Spell-Like Abilities&lt;/b&gt; (CL 8th; concentration +11) &lt;/br&gt;At Will&amp;mdash;&lt;i&gt;dancing &lt;i&gt;light&lt;/i&gt;s&lt;/i&gt;, &lt;i&gt;flare&lt;/i&gt; (DC 13), &lt;i&gt;ghost sound&lt;/i&gt; (DC 13), &lt;i&gt;light&lt;/i&gt;, &lt;i&gt;mage hand&lt;/i&gt; &lt;/br&gt;3/day&amp;mdash;day&lt;i&gt;light&lt;/i&gt;, &lt;i&gt;blindness/deafness&lt;/i&gt; (DC 16)&lt;/h5&gt;&lt;/h5&gt;&lt;/div&gt;&lt;hr/&gt;&lt;div&gt;&lt;h5&gt;&lt;b&gt;STATISTICS&lt;/b&gt;&lt;/h5&gt;&lt;/div&gt;&lt;hr/&gt;&lt;div&gt;&lt;h5&gt;&lt;b&gt;Str &lt;/b&gt;13, &lt;b&gt;Dex &lt;/b&gt;18, &lt;b&gt;Con &lt;/b&gt;15, &lt;b&gt;Int &lt;/b&gt; 14, &lt;b&gt;Wis &lt;/b&gt;16, &lt;b&gt;Cha &lt;/b&gt;17&lt;/h5&gt;&lt;h5&gt;&lt;b&gt;Base Atk &lt;/b&gt;+4; &lt;b&gt;CMB &lt;/b&gt;+4; &lt;b&gt;CMD &lt;/b&gt;18&lt;/h5&gt;&lt;h5&gt;&lt;b&gt;Feats &lt;/b&gt;Alertness, Flyby Attack, Improved Initiative, Weapon Finesse&lt;/h5&gt;&lt;h5&gt;&lt;b&gt;Skills &lt;/b&gt;Acrobatics +15, Escape Artist +15, Fly +17, Knowledge (arcana) +10, Knowledge (planes) +10, Perception +16, Stealth +19, Survival +11&lt;/h5&gt;&lt;h5&gt;&lt;b&gt;Languages &lt;/b&gt;Aklo, Common, Sylvan&lt;/h5&gt;&lt;h5&gt;&lt;b&gt;SQ &lt;/b&gt;day&lt;i&gt;light&lt;/i&gt; door, poison use, ritual &lt;i&gt;gate&lt;/i&gt;&lt;/h5&gt;&lt;/div&gt;&lt;hr/&gt;&lt;div&gt;&lt;h5&gt;&lt;b&gt;ECOLOGY&lt;/b&gt;&lt;/h5&gt;&lt;/div&gt;&lt;hr/&gt;&lt;div&gt;&lt;h5&gt;&lt;b&gt;Environment &lt;/b&gt; any land (extraplanar)&lt;/h5&gt;&lt;h5&gt;&lt;b&gt;Organization &lt;/b&gt;solitary, pair, or gang (3-8)&lt;/h5&gt;&lt;h5&gt;&lt;b&gt;Treasure &lt;/b&gt;standard (dagger, other treasure)&lt;/h5&gt;&lt;/div&gt;&lt;hr/&gt;&lt;div&gt;&lt;h5&gt;&lt;b&gt;SPECIAL ABILITIES&lt;/b&gt;&lt;/h5&gt;&lt;/div&gt;&lt;hr/&gt;&lt;div&gt;&lt;/h5&gt;&lt;h5&gt;&lt;b&gt;Blend With Light (Su)&lt;/b&gt; In areas of bright &lt;i&gt;light&lt;/i&gt;, lurkers are invisible. As with &lt;i&gt;greater invisibility&lt;/i&gt;, they may attack and still remain invisible. In shadowy illumination, a lurker loses this invisibility, though like all creatures in shadows, they have concealment unless the viewer has darkvision. If the lurker is flying, its fluttering wings partially ne&lt;i&gt;gate&lt;/i&gt; this effect, giving it only partial concealment (20%) rather than total concealment.  &lt;/h5&gt;&lt;h5&gt;&lt;b&gt;Daylight Door (Sp)&lt;/b&gt; Once per day, a lurker can use &lt;i&gt;dimension door&lt;/i&gt;, transporting only itself and up to 50 pounds of material. The start and end points of the teleport must be in areas of bright &lt;i&gt;light&lt;/i&gt;; if the destination lacks sufficient &lt;i&gt;light&lt;/i&gt;, the teleport fails but does not expend the ability for the day.  &lt;/h5&gt;&lt;h5&gt;&lt;b&gt;Poison (Ex)&lt;/b&gt; Lurkers typically coat their daggers with shadow essence poison.  &lt;i&gt;Shadow essence poison&lt;/i&gt;: Injury; save Fortitude DC 17; frequency 1/round for 6 rounds; &lt;i&gt;initial effect&lt;/i&gt; 1 Str drain; &lt;i&gt;secondary effect&lt;/i&gt; 1d3 Str damage; cure 1 save.  &lt;/h5&gt;&lt;h5&gt;&lt;b&gt;Ritual Gate (Su)&lt;/b&gt; By sacrificing one or more humanoid victims, a lurker or group of lurkers can create a &lt;i&gt;gate&lt;/i&gt; to the Material Plane, one of the Elemental Planes, or the realm of the fey, either to return home or to conjure allies. Creating a &lt;i&gt;gate&lt;/i&gt; for travel requires the sacrifice of five victims-the &lt;i&gt;gate&lt;/i&gt; created remains open for 1 minute. Creating a &lt;i&gt;gate&lt;/i&gt; to bring allies to the Material Plane requires one sacrifice for every HD of the creature intended to pass through the &lt;i&gt;gate&lt;/i&gt; (so five sacrifices can bring a lurker or a Medium air elemental, eight can bring a Large earth elemental, and so on). The sacrifices do not need to be simultaneous; as long all sacrifices occur at some point during the hour-long ritual, the magic continues to build until it reaches the required total.&lt;/h5&gt;&lt;/div&gt;&lt;br&gt;&lt;div&gt;&lt;h4&gt;&lt;p&gt;&lt;p&gt;Malicious and alien fey, lurkers in &lt;i&gt;light&lt;/i&gt; venture to the Material Plane to perpetrate strangely targeted mischief, stealing and killing according to a logic or system of justice only they understand. Gnomes in particular seem to incur these unexplained attacks, leading some to believe that lurkers may be agents of ancient and vengeful forces. Creatures of the &lt;i&gt;light&lt;/i&gt;, lurkers are visible only in dim illumination, with anything brighter than a flickering torch making them completely invisible, even as they savage their enemies-a prospect terrifying to those civilized races that equate &lt;i&gt;light&lt;/i&gt; with safety.  A lurker in &lt;i&gt;light&lt;/i&gt; turns conventional wisdom on its head, for they detest darkness and the creatures that dwell in it, yet they themselves are sadistic and evil. They particularly hate darkmantles, dwarves, and creatures from the Plane of Shadow, and given the time, they enjoy torturing such creatures to death if they can capture them alive.  If killed, a lurker in &lt;i&gt;light&lt;/i&gt; disintegrates over the course of several minutes into 2d6 pounds of dust that radiates faint evocation magic and glows for 1d6 days with a cold &lt;i&gt;light&lt;/i&gt; equal to that provided by a candle. This dust damages shadows as if it were holy water, with a pound of dust equal to one flask of holy water.  A lurker in &lt;i&gt;light&lt;/i&gt; is 3 feet tall, but weighs only 20 pounds.&lt;/p&gt;&lt;/h4&gt;&lt;/div&gt;</t>
  </si>
  <si>
    <t>ranger 4</t>
  </si>
  <si>
    <t>(+4 armor, +2 Dex)</t>
  </si>
  <si>
    <t>Fort +5, Ref +6, Will +2</t>
  </si>
  <si>
    <t>mwk battleaxe +9 (1d8+4/x3)</t>
  </si>
  <si>
    <t>mwk throwing axe +7 (1d6+3)</t>
  </si>
  <si>
    <t>favored enemy (orcs +2)</t>
  </si>
  <si>
    <t>Ranger Spells Prepared (CL 1st; concentration +2)  1st-detect poison</t>
  </si>
  <si>
    <t>Str 16, Dex 14, Con 13, Int 12, Wis 12, Cha 8</t>
  </si>
  <si>
    <t>Endurance, Point-Blank Shot, Power Attack, Run, Weapon Focus (battleaxe)</t>
  </si>
  <si>
    <t>Climb +8, Handle Animal +6, Heal +8, Knowledge (nature) +8, Perception +8, Stealth +7, Survival +8, Swim +8</t>
  </si>
  <si>
    <t>change shape (human, hybrid, and grizzly bear; polymorph), favored terrain (forest +2), hunter's bond (companions), lycanthropic empathy (bears and dire bears), track +2</t>
  </si>
  <si>
    <t>solitary, pair, family (3-6), or troupe (3-6 plus 1-4 black or grizzly bears)</t>
  </si>
  <si>
    <t>NPC gear (chain shirt, masterwork battleaxe, 2 masterwork throwing axes, other treasure)</t>
  </si>
  <si>
    <t>This humanoid is covered in shaggy fur and carries a heavy axe in one of his clawed hands.</t>
  </si>
  <si>
    <t>In their humanoid forms, werebears tend to be muscular and broad-shouldered, with stark facial features and dark eyes. Their hair is usually red, brown, or black, and they look like they are used to a lifetime of hard work. Though by far the most benign of common lycanthropes, werebears are shunned by most normal folk, who fear and mistrust their animal transformations. Most live as recluses in forested areas or in small family units among their own kind. They avoid confrontations with strangers but do not hesitate to drive evil humanoids out of their territory.  Some werebears are angry and violent, because of either temperament or a lifetime of harassment from others, and these mean ones aren't afraid to put an axe in a trespasser's face or eat someone who pushes them too far. Cool-headed werebears don't like to speak of these individuals with strangers.</t>
  </si>
  <si>
    <t>&lt;link rel="stylesheet"href="PF.css"&gt;&lt;div&gt;&lt;h2&gt;Lycanthrope, Werebear&lt;/h2&gt;&lt;h3&gt;&lt;i&gt;This humanoid is covered in shaggy fur and    carries a heavy axe in one of his clawed hands.&lt;/i&gt;&lt;/h3&gt;&lt;br&gt;&lt;/div&gt;&lt;div class="heading"&gt;&lt;p    class="alignleft"&gt;Werebear (Human Form)&lt;/p&gt;&lt;p class="alignright"&gt;CR 4&lt;/p&gt;&lt;div style="clear:    both;"&gt;&lt;/div&gt;&lt;/div&gt;&lt;div&gt;&lt;h5&gt;&lt;b&gt;XP &lt;/b&gt;1,200&lt;/h5&gt;&lt;h5&gt;Human natural werebear ranger 4&lt;/h5&gt;&lt;h5&gt;LG Medium humanoid    (human, shapechanger)&lt;/h5&gt;&lt;h5&gt;&lt;b&gt;Init &lt;/b&gt;+2; &lt;b&gt;Senses &lt;/b&gt;low-light vision, scent; Perception    +8&lt;/h5&gt;&lt;/div&gt;&lt;hr/&gt;&lt;div&gt;&lt;h5&gt;&lt;b&gt;DEFENSE&lt;/b&gt;&lt;/h5&gt;&lt;/div&gt;&lt;hr/&gt;&lt;div&gt;&lt;h5&gt;&lt;b&gt;AC &lt;/b&gt;16, touch 12, flat-footed 14 (+4    armor, +2 Dex)&lt;/h5&gt;&lt;h5&gt;&lt;b&gt;hp &lt;/b&gt;34 (4d10+8)&lt;/h5&gt;&lt;h5&gt;&lt;b&gt;Fort &lt;/b&gt;+5, &lt;b&gt;Ref &lt;/b&gt;+6, &lt;b&gt;Will &lt;/b&gt;   +2&lt;/h5&gt;&lt;/div&gt;&lt;hr/&gt;&lt;div&gt;&lt;h5&gt;&lt;b&gt;OFFENSE&lt;/b&gt;&lt;/h5&gt;&lt;/div&gt;&lt;hr/&gt;&lt;div&gt;&lt;h5&gt;&lt;b&gt;Spd &lt;/b&gt;30 ft.&lt;/h5&gt;&lt;h5&gt;&lt;b&gt;Melee &lt;/b&gt;mwk    battleaxe +9 (1d8+4/x3)&lt;/h5&gt;&lt;h5&gt;&lt;b&gt;Ranged &lt;/b&gt;mwk throwing axe +7 (1d6+3)&lt;/h5&gt;&lt;h5&gt;&lt;b&gt;Space &lt;/b&gt;5 ft.; &lt;b&gt;Reach    &lt;/b&gt;5 ft.&lt;/h5&gt;&lt;h5&gt;&lt;b&gt;Special Attacks &lt;/b&gt;favored enemy (orcs +2)&lt;/h5&gt;&lt;h5&gt;&lt;b&gt;Ranger Spells Prepared&lt;/b&gt; (CL 1st;    concentration +2) &lt;/br&gt;1st&amp;mdash;&lt;i&gt;detect    poison&lt;/i&gt;&lt;/h5&gt;&lt;/h5&gt;&lt;/div&gt;&lt;hr/&gt;&lt;div&gt;&lt;h5&gt;&lt;b&gt;STATISTICS&lt;/b&gt;&lt;/h5&gt;&lt;/div&gt;&lt;hr/&gt;&lt;div&gt;&lt;h5&gt;&lt;b&gt;Str &lt;/b&gt;16, &lt;b&gt;Dex &lt;/b&gt;14,    &lt;b&gt;Con &lt;/b&gt;13, &lt;b&gt;Int &lt;/b&gt; 12, &lt;b&gt;Wis &lt;/b&gt;12, &lt;b&gt;Cha &lt;/b&gt;8&lt;/h5&gt;&lt;h5&gt;&lt;b&gt;Base Atk &lt;/b&gt;+4; &lt;b&gt;CMB &lt;/b&gt;+7; &lt;b&gt;CMD    &lt;/b&gt;19&lt;/h5&gt;&lt;h5&gt;&lt;b&gt;Feats &lt;/b&gt;Endurance, Point-Blank Shot, Power Attack, Run, Weapon Focus (battleaxe)   &lt;/h5&gt;&lt;h5&gt;&lt;b&gt;Skills &lt;/b&gt;Climb +8, Handle Animal +6, Heal +8, Knowledge (nature) +8, Perception +8, Stealth +7,    Survival +8, Swim +8&lt;/h5&gt;&lt;h5&gt;&lt;b&gt;Languages &lt;/b&gt;Common, Sylvan&lt;/h5&gt;&lt;h5&gt;&lt;b&gt;SQ &lt;/b&gt;change shape (human, hybrid, and    grizzly bear; polymorph), favored terrain (forest +2), hunter's bond (companions), lycanthropic empathy (bears    and dire bears), track +2&lt;/h5&gt;&lt;/div&gt;&lt;hr/&gt;&lt;div&gt;&lt;h5&gt;&lt;b&gt;ECOLOGY&lt;/b&gt;&lt;/h5&gt;&lt;/div&gt;&lt;hr/&gt;&lt;div&gt;&lt;h5&gt;&lt;b&gt;Environment &lt;/b&gt; any    forests&lt;/h5&gt;&lt;h5&gt;&lt;b&gt;Organization &lt;/b&gt;solitary, pair, family (3-6), or troupe (3-6 plus 1-4 black or grizzly    bears)&lt;/h5&gt;&lt;h5&gt;&lt;b&gt;Treasure &lt;/b&gt;NPC gear (chain shirt, masterwork battleaxe, 2 masterwork throwing axes, other    treasure)&lt;/h5&gt;&lt;/div&gt;&lt;br&gt;&lt;div&gt;&lt;h4&gt;&lt;p&gt;&lt;p&gt;In their humanoid forms, werebears tend to be muscular and broad-   shouldered, with stark facial features and dark eyes. Their hair is usually red, brown, or black, and they look    like they are used to a lifetime of hard work. Though by far the most benign of common lycanthropes, werebears    are shunned by most normal folk, who fear and mistrust their animal transformations. Most live as recluses in    forested areas or in small family units among their own kind. They avoid confrontations with strangers but do    not hesitate to drive evil humanoids out of their territory.  Some werebears are angry and violent, because of    either temperament or a lifetime of harassment from others, and these mean ones aren't afraid to put an axe in a    trespasser's face or eat someone who pushes them too far. Cool-headed werebears don't like to speak of these    individuals with strangers.&lt;/p&gt;&lt;/h4&gt;&lt;/div&gt;</t>
  </si>
  <si>
    <t>natural werebear|</t>
  </si>
  <si>
    <t>23, touch 11, flat-footed 21</t>
  </si>
  <si>
    <t>(+4 armor, +2 Dex, +8 natural, -1 size)</t>
  </si>
  <si>
    <t>mwk battleaxe +10 (2d6+5/x3), bite +3 (1d8+2 plus curse of lycanthropy), claw +3 (1d6+2 plus grab)</t>
  </si>
  <si>
    <t>mwk throwing axe +7 (1d6+5)</t>
  </si>
  <si>
    <t>Str 21, Dex 14, Con 19, Int 12, Wis 12, Cha 8</t>
  </si>
  <si>
    <t>Climb +10, Handle Animal +6, Heal +8, Knowledge (nature) +8, Perception +8, Stealth +3, Survival +8, Swim +10</t>
  </si>
  <si>
    <t>change shape (human, hybrid, and bear; polymorph), favored terrain (forest +2), hunter's bond (companions), lycanthropic empathy (bears and dire bears), track +2</t>
  </si>
  <si>
    <t>&lt;link rel="stylesheet"href="PF.css"&gt;&lt;div&gt;&lt;h2&gt;Lycanthrope, Werebear&lt;/h2&gt;&lt;h3&gt;&lt;i&gt;This humanoid is covered in shaggy    fur and carries a heavy axe in one of his clawed hands.&lt;/i&gt;&lt;/h3&gt;&lt;br&gt;&lt;/div&gt;&lt;div class="heading"&gt;&lt;p    class="alignleft"&gt;Werebear (Hybrid Form)&lt;/p&gt;&lt;p class="alignright"&gt;CR 4&lt;/p&gt;&lt;div style="clear:    both;"&gt;&lt;/div&gt;&lt;/div&gt;&lt;div&gt;&lt;h5&gt;&lt;b&gt;XP &lt;/b&gt;1,200&lt;/h5&gt;&lt;h5&gt;Human natural werebear ranger 4&lt;/h5&gt;&lt;h5&gt;LG Large humanoid    (human, shapechanger)&lt;/h5&gt;&lt;h5&gt;&lt;b&gt;Init &lt;/b&gt;+2; &lt;b&gt;Senses &lt;/b&gt;low-light vision, scent; Perception    +8&lt;/h5&gt;&lt;/div&gt;&lt;hr/&gt;&lt;div&gt;&lt;h5&gt;&lt;b&gt;DEFENSE&lt;/b&gt;&lt;/h5&gt;&lt;/div&gt;&lt;hr/&gt;&lt;div&gt;&lt;h5&gt;&lt;b&gt;AC &lt;/b&gt;23, touch 11, flat-footed 21 (+4    armor, +2 Dex, +8 natural, -1 size)&lt;/h5&gt;&lt;h5&gt;&lt;b&gt;hp &lt;/b&gt;46 (4d10+20)&lt;/h5&gt;&lt;h5&gt;&lt;b&gt;Fort &lt;/b&gt;+6, &lt;b&gt;Ref &lt;/b&gt;+6,    &lt;b&gt;Will &lt;/b&gt;+2&lt;/h5&gt;&lt;h5&gt;&lt;b&gt;DR &lt;/b&gt;10/silver&lt;/h5&gt;&lt;/div&gt;&lt;hr/&gt;&lt;div&gt;&lt;h5&gt;&lt;b&gt;OFFENSE&lt;/b&gt;&lt;/h5&gt;&lt;/div&gt;&lt;hr/&gt;&lt;div&gt;&lt;h5&gt;&lt;b&gt;Spd    &lt;/b&gt;30 ft.&lt;/h5&gt;&lt;h5&gt;&lt;b&gt;Melee &lt;/b&gt;mwk battleaxe +10 (2d6+5/x3), bite +3 (1d8+2 plus curse of lycanthropy), claw +3    (1d6+2 plus grab)&lt;/h5&gt;&lt;h5&gt;&lt;b&gt;Ranged &lt;/b&gt;mwk throwing axe +7 (1d6+5)&lt;/h5&gt;&lt;h5&gt;&lt;b&gt;Space &lt;/b&gt;10 ft.; &lt;b&gt;Reach &lt;/b&gt;10    ft.&lt;/h5&gt;&lt;h5&gt;&lt;b&gt;Special Attacks &lt;/b&gt;favored enemy (orcs +2)&lt;/h5&gt;&lt;h5&gt;&lt;b&gt;Ranger Spells Prepared&lt;/b&gt; (CL 1st;    concentration +2) &lt;/br&gt;1st&amp;mdash;&lt;i&gt;detect    poison&lt;/i&gt;&lt;/h5&gt;&lt;/h5&gt;&lt;/div&gt;&lt;hr/&gt;&lt;div&gt;&lt;h5&gt;&lt;b&gt;STATISTICS&lt;/b&gt;&lt;/h5&gt;&lt;/div&gt;&lt;hr/&gt;&lt;div&gt;&lt;h5&gt;&lt;b&gt;Str &lt;/b&gt;21, &lt;b&gt;Dex &lt;/b&gt;14,    &lt;b&gt;Con &lt;/b&gt;19, &lt;b&gt;Int &lt;/b&gt; 12, &lt;b&gt;Wis &lt;/b&gt;12, &lt;b&gt;Cha &lt;/b&gt;8&lt;/h5&gt;&lt;h5&gt;&lt;b&gt;Base Atk &lt;/b&gt;+4; &lt;b&gt;CMB &lt;/b&gt;+10 (+14    grapple); &lt;b&gt;CMD &lt;/b&gt;22&lt;/h5&gt;&lt;h5&gt;&lt;b&gt;Feats &lt;/b&gt;Endurance, Point-Blank Shot, Power Attack, Run, Weapon Focus    (battleaxe)&lt;/h5&gt;&lt;h5&gt;&lt;b&gt;Skills &lt;/b&gt;Climb +10, Handle Animal +6, Heal +8, Knowledge (nature) +8, Perception +8,    Stealth +3, Survival +8, Swim +10&lt;/h5&gt;&lt;h5&gt;&lt;b&gt;Languages &lt;/b&gt;Common&lt;/h5&gt;&lt;h5&gt;&lt;b&gt;SQ &lt;/b&gt;change shape (human, hybrid,    and bear; polymorph), favored terrain (forest +2), hunter's bond (companions), lycanthropic empathy (bears and    dire bears), track +2&lt;/h5&gt;&lt;/div&gt;&lt;hr/&gt;&lt;div&gt;&lt;h5&gt;&lt;b&gt;ECOLOGY&lt;/b&gt;&lt;/h5&gt;&lt;/div&gt;&lt;hr/&gt;&lt;div&gt;&lt;h5&gt;&lt;b&gt;Environment &lt;/b&gt; any    forests&lt;/h5&gt;&lt;h5&gt;&lt;b&gt;Organization &lt;/b&gt;solitary, pair, family (3-6), or troupe (3-6 plus 1-4 black or grizzly    bears)&lt;/h5&gt;&lt;h5&gt;&lt;b&gt;Treasure &lt;/b&gt;NPC gear (chain shirt, masterwork battleaxe, 2 masterwork throwing axes, other    treasure)&lt;/h5&gt;&lt;/div&gt;&lt;br&gt;&lt;div&gt;&lt;h4&gt;&lt;p&gt;&lt;p&gt;In their humanoid forms, werebears tend to be muscular and broad-   shouldered, with stark facial features and dark eyes. Their hair is usually red, brown, or black, and they look    like they are used to a lifetime of hard work. Though by far the most benign of common lycanthropes, werebears    are shunned by most normal folk, who fear and mistrust their animal transformations. Most live as recluses in    forested areas or in small family units among their own kind. They avoid confrontations with strangers but do    not hesitate to drive evil humanoids out of their territory.  Some werebears are angry and violent, because of    either temperament or a lifetime of harassment from others, and these mean ones aren't afraid to put an axe in a    trespasser's face or eat someone who pushes them too far. Cool-headed werebears don't like to speak of these    individuals with strangers.&lt;/p&gt;&lt;/h4&gt;&lt;/div&gt;</t>
  </si>
  <si>
    <t>barbarian 2</t>
  </si>
  <si>
    <t>12, touch 9, flat-footed 11</t>
  </si>
  <si>
    <t>(+3 armor, +1 Dex, -2 rage)</t>
  </si>
  <si>
    <t>(2d12+13)</t>
  </si>
  <si>
    <t>Fort +7, Ref +1, Will +4</t>
  </si>
  <si>
    <t>dagger +6 (1d4+4/19-20), bite +1 (1d4+4)</t>
  </si>
  <si>
    <t>dagger +4 (1d4+4/19-20)</t>
  </si>
  <si>
    <t>rage (8 rounds/day), rage powers (animal fury)</t>
  </si>
  <si>
    <t>Str 19, Dex 13, Con 18, Int 10, Wis 14, Cha 8</t>
  </si>
  <si>
    <t>Handle Animal +4, Intimidate +4, Knowledge (nature) +5, Perception +7, Profession (farmer) +4</t>
  </si>
  <si>
    <t>change shape (human, hybrid, and boar; polymorph), fast movement, lycanthropic empathy (boars and dire boars)</t>
  </si>
  <si>
    <t xml:space="preserve"> any forests or plains</t>
  </si>
  <si>
    <t>solitary, pair, brood (3-8), or troupe (3-8 plus 1-4 boars)</t>
  </si>
  <si>
    <t>NPC gear (studded leather armor, 2 daggers, other treasure)</t>
  </si>
  <si>
    <t>This potbellied creature has the body of a man and the head of a crazed boar. Large tusks jut from his upper jaw.</t>
  </si>
  <si>
    <t>In their humanoid forms, wereboars tend to be stout with upturned noses, bristly hair, and a noticeable overbite. They usually have red, brown, or black hair, though a few are golden blond, pale blond, or even bald. Chin whiskers are common, but males often can't grow full beards. Because they can be stubborn and aggressive when riled up, wereboars usually live in their own communities rather than mixing with non-lycanthropes; a wereboar's farm or ranch doesn't look out of the ordinary. Wereboars tend to have large families with many children.  Many wereboars are known to have especially bad tempers, rivaling those of murderous werewolves, and even other lycanthropes tend to avoid them. This suits the wereboars fine, especially as some weretigers and werewolves have been known hunt young wereboars.  Note that the statistics presented here for wereboars assume that the creatures are in their barbarian rage-if the creatures are encountered at another time, simply adjust their statistics accordingly.</t>
  </si>
  <si>
    <t>&lt;link rel="stylesheet"href="PF.css"&gt;&lt;div&gt;&lt;h2&gt;Wereboar&lt;/h2&gt;&lt;h3&gt;&lt;i&gt;This potbellied creature has the body of a man and the head of a crazed boar. Large tusks jut from his upper jaw.&lt;/i&gt;&lt;/h3&gt;&lt;br&gt;&lt;/div&gt;&lt;div class="heading"&gt;&lt;p class="alignleft"&gt;Wereboar (Human Form)&lt;/p&gt;&lt;p class="alignright"&gt;CR 2&lt;/p&gt;&lt;div style="clear: both;"&gt;&lt;/div&gt;&lt;/div&gt;&lt;div&gt;&lt;h5&gt;&lt;b&gt;XP &lt;/b&gt;600&lt;/h5&gt;&lt;h5&gt;Human natural wereboar barbarian 2&lt;/h5&gt;&lt;h5&gt;CN Medium humanoid (human, shapechanger)&lt;/h5&gt;&lt;h5&gt;&lt;b&gt;Init &lt;/b&gt;+1; &lt;b&gt;Senses &lt;/b&gt;low-light vision, scent; Perception +7&lt;/h5&gt;&lt;/div&gt;&lt;hr/&gt;&lt;div&gt;&lt;h5&gt;&lt;b&gt;DEFENSE&lt;/b&gt;&lt;/h5&gt;&lt;/div&gt;&lt;hr/&gt;&lt;div&gt;&lt;h5&gt;&lt;b&gt;AC &lt;/b&gt;12, touch 9, flat-footed 11 (+3 armor, +1 Dex, -2 rage)&lt;/h5&gt;&lt;h5&gt;&lt;b&gt;hp &lt;/b&gt;31 (2d12+13)&lt;/h5&gt;&lt;h5&gt;&lt;b&gt;Fort &lt;/b&gt;+7, &lt;b&gt;Ref &lt;/b&gt;+1, &lt;b&gt;Will &lt;/b&gt;+4&lt;/h5&gt;&lt;h5&gt;&lt;b&gt;Defensive Abilities &lt;/b&gt;uncanny dodge&lt;/h5&gt;&lt;/div&gt;&lt;hr/&gt;&lt;div&gt;&lt;h5&gt;&lt;b&gt;OFFENSE&lt;/b&gt;&lt;/h5&gt;&lt;/div&gt;&lt;hr/&gt;&lt;div&gt;&lt;h5&gt;&lt;b&gt;Spd &lt;/b&gt;40 ft.&lt;/h5&gt;&lt;h5&gt;&lt;b&gt;Melee &lt;/b&gt;dagger +6 (1d4+4/19-20), bite +1 (1d4+4)&lt;/h5&gt;&lt;h5&gt;&lt;b&gt;Ranged &lt;/b&gt;dagger +4 (1d4+4/19-20)&lt;/h5&gt;&lt;h5&gt;&lt;b&gt;Space &lt;/b&gt;5 ft.; &lt;b&gt;Reach &lt;/b&gt;5 ft.&lt;/h5&gt;&lt;h5&gt;&lt;b&gt;Special Attacks &lt;/b&gt;rage (8 rounds/day), rage powers (animal fury)&lt;/h5&gt;&lt;/div&gt;&lt;hr/&gt;&lt;div&gt;&lt;h5&gt;&lt;b&gt;STATISTICS&lt;/b&gt;&lt;/h5&gt;&lt;/div&gt;&lt;hr/&gt;&lt;div&gt;&lt;h5&gt;&lt;b&gt;Str &lt;/b&gt;19, &lt;b&gt;Dex &lt;/b&gt;13, &lt;b&gt;Con &lt;/b&gt;18, &lt;b&gt;Int &lt;/b&gt; 10, &lt;b&gt;Wis &lt;/b&gt;14, &lt;b&gt;Cha &lt;/b&gt;8&lt;/h5&gt;&lt;h5&gt;&lt;b&gt;Base Atk &lt;/b&gt;+2; &lt;b&gt;CMB &lt;/b&gt;+6; &lt;b&gt;CMD &lt;/b&gt;17&lt;/h5&gt;&lt;h5&gt;&lt;b&gt;Feats &lt;/b&gt;Power Attack, Toughness&lt;/h5&gt;&lt;h5&gt;&lt;b&gt;Skills &lt;/b&gt;Handle Animal +4, Intimidate +4, Knowledge (nature) +5, Perception +7, Profession (farmer) +4&lt;/h5&gt;&lt;h5&gt;&lt;b&gt;Languages &lt;/b&gt;Common&lt;/h5&gt;&lt;h5&gt;&lt;b&gt;SQ &lt;/b&gt;change shape (human, hybrid, and boar; polymorph), fast movement, lycanthropic empathy (boars and dire boars)&lt;/h5&gt;&lt;/div&gt;&lt;hr/&gt;&lt;div&gt;&lt;h5&gt;&lt;b&gt;ECOLOGY&lt;/b&gt;&lt;/h5&gt;&lt;/div&gt;&lt;hr/&gt;&lt;div&gt;&lt;h5&gt;&lt;b&gt;Environment &lt;/b&gt; any forests or plains&lt;/h5&gt;&lt;h5&gt;&lt;b&gt;Organization &lt;/b&gt;solitary, pair, brood (3-8), or troupe (3-8 plus 1-4 boars)&lt;/h5&gt;&lt;h5&gt;&lt;b&gt;Treasure &lt;/b&gt;NPC gear (studded leather armor, 2 daggers, other treasure)&lt;/h5&gt;&lt;/div&gt;&lt;br&gt;&lt;div&gt;&lt;h4&gt;&lt;p&gt;&lt;p&gt;In their humanoid forms, wereboars tend to be stout with upturned noses, bristly hair, and a noticeable overbite. They usually have red, brown, or black hair, though a few are golden blond, pale blond, or even bald. Chin whiskers are common, but males often can't grow full beards. Because they can be stubborn and aggressive when riled up, wereboars usually live in their own communities rather than mixing with non-lycanthropes; a wereboar's farm or ranch doesn't look out of the ordinary. Wereboars tend to have large families with many children.  Many wereboars are known to have especially bad tempers, rivaling those of murderous werewolves, and even other lycanthropes tend to avoid them. This suits the wereboars fine, especially as some weretigers and werewolves have been known hunt young wereboars.  Note that the statistics presented here for wereboars assume that the creatures are in their barbarian rage-if the creatures are encountered at another time, simply adjust their statistics accordingly.&lt;/p&gt;&lt;/h4&gt;&lt;/div&gt;</t>
  </si>
  <si>
    <t>natural wereboar|</t>
  </si>
  <si>
    <t>14, touch 9, flat-footed 13</t>
  </si>
  <si>
    <t>(+3 armor, +1 Dex, +2 natural, -2 rage)</t>
  </si>
  <si>
    <t>(2d12+17)</t>
  </si>
  <si>
    <t>Fort +8, Ref +1, Will +4</t>
  </si>
  <si>
    <t>ferocity, uncanny dodge</t>
  </si>
  <si>
    <t>dagger +8 (1d4+6/19-20), bite +3 (1d4+3 plus curse of lycanthropy), gore +3 (1d8+3)</t>
  </si>
  <si>
    <t>dagger +3 (1d4+3/19-20)</t>
  </si>
  <si>
    <t>Str 23, Dex 13, Con 23, Int 10, Wis 14, Cha 8</t>
  </si>
  <si>
    <t>lycanthropic empathy (boars and dire boars), fast movement, change shape (human, hybrid, and boar; polymorph)</t>
  </si>
  <si>
    <t>&lt;link rel="stylesheet"href="PF.css"&gt;&lt;div&gt;&lt;h2&gt;Lycanthrope, Wereboar&lt;/h2&gt;&lt;h3&gt;&lt;i&gt;This potbellied creature has the body of a man and the head of a crazed boar. Large tusks jut from his upper jaw.&lt;/i&gt;&lt;/h3&gt;&lt;br&gt;&lt;/div&gt;&lt;div class="heading"&gt;&lt;p class="alignleft"&gt;Wereboar (Hybrid Form)&lt;/p&gt;&lt;p class="alignright"&gt;CR 2&lt;/p&gt;&lt;div style="clear: both;"&gt;&lt;/div&gt;&lt;/div&gt;&lt;div&gt;&lt;h5&gt;&lt;b&gt;XP &lt;/b&gt;600&lt;/h5&gt;&lt;h5&gt;Human natural wereboar barbarian 2&lt;/h5&gt;&lt;h5&gt;CN Medium humanoid (human, shapechanger)&lt;/h5&gt;&lt;h5&gt;&lt;b&gt;Init &lt;/b&gt;+1; &lt;b&gt;Senses &lt;/b&gt;low-light vision, scent; Perception +7&lt;/h5&gt;&lt;/div&gt;&lt;hr/&gt;&lt;div&gt;&lt;h5&gt;&lt;b&gt;DEFENSE&lt;/b&gt;&lt;/h5&gt;&lt;/div&gt;&lt;hr/&gt;&lt;div&gt;&lt;h5&gt;&lt;b&gt;AC &lt;/b&gt;14, touch 9, flat-footed 13 (+3 armor, +1 Dex, +2 natural, -2 rage)&lt;/h5&gt;&lt;h5&gt;&lt;b&gt;hp &lt;/b&gt;30 (2d12+17)&lt;/h5&gt;&lt;h5&gt;&lt;b&gt;Fort &lt;/b&gt;+8, &lt;b&gt;Ref &lt;/b&gt;+1, &lt;b&gt;Will &lt;/b&gt;+4&lt;/h5&gt;&lt;h5&gt;&lt;b&gt;Defensive Abilities &lt;/b&gt;ferocity, uncanny dodge; &lt;b&gt;DR &lt;/b&gt;10/silver&lt;/h5&gt;&lt;/div&gt;&lt;hr/&gt;&lt;div&gt;&lt;h5&gt;&lt;b&gt;OFFENSE&lt;/b&gt;&lt;/h5&gt;&lt;/div&gt;&lt;hr/&gt;&lt;div&gt;&lt;h5&gt;&lt;b&gt;Spd &lt;/b&gt;40 ft.&lt;/h5&gt;&lt;h5&gt;&lt;b&gt;Melee &lt;/b&gt;dagger +8 (1d4+6/19-20), bite +3 (1d4+3 plus curse of lycanthropy), gore +3 (1d8+3)&lt;/h5&gt;&lt;h5&gt;&lt;b&gt;Ranged &lt;/b&gt;dagger +3 (1d4+3/19-20)&lt;/h5&gt;&lt;h5&gt;&lt;b&gt;Space &lt;/b&gt;5 ft.; &lt;b&gt;Reach &lt;/b&gt;5 ft.&lt;/h5&gt;&lt;h5&gt;&lt;b&gt;Special Attacks &lt;/b&gt;rage (8 rounds/day), rage powers (animal fury)&lt;/h5&gt;&lt;/div&gt;&lt;hr/&gt;&lt;div&gt;&lt;h5&gt;&lt;b&gt;STATISTICS&lt;/b&gt;&lt;/h5&gt;&lt;/div&gt;&lt;hr/&gt;&lt;div&gt;&lt;h5&gt;&lt;b&gt;Str &lt;/b&gt;23, &lt;b&gt;Dex &lt;/b&gt;13, &lt;b&gt;Con &lt;/b&gt;23, &lt;b&gt;Int &lt;/b&gt; 10, &lt;b&gt;Wis &lt;/b&gt;14, &lt;b&gt;Cha &lt;/b&gt;8&lt;/h5&gt;&lt;h5&gt;&lt;b&gt;Base Atk &lt;/b&gt;+2; &lt;b&gt;CMB &lt;/b&gt;+8; &lt;b&gt;CMD &lt;/b&gt;19&lt;/h5&gt;&lt;h5&gt;&lt;b&gt;Feats &lt;/b&gt;Power Attack, Toughness&lt;/h5&gt;&lt;h5&gt;&lt;b&gt;Skills &lt;/b&gt;Handle Animal +4, Intimidate +4, Knowledge (nature) +5, Perception +7, Profession (farmer) +4&lt;/h5&gt;&lt;h5&gt;&lt;b&gt;Languages &lt;/b&gt;Common&lt;/h5&gt;&lt;h5&gt;&lt;b&gt;SQ &lt;/b&gt;lycanthropic empathy (boars and dire boars), fast movement, change shape (human, hybrid, and boar; polymorph)&lt;/h5&gt;&lt;/div&gt;&lt;hr/&gt;&lt;div&gt;&lt;h5&gt;&lt;b&gt;ECOLOGY&lt;/b&gt;&lt;/h5&gt;&lt;/div&gt;&lt;hr/&gt;&lt;div&gt;&lt;h5&gt;&lt;b&gt;Environment &lt;/b&gt; any forests or plains&lt;/h5&gt;&lt;h5&gt;&lt;b&gt;Organization &lt;/b&gt;solitary, pair, brood (3-8), or troupe (3-8 plus 1-4 boars)&lt;/h5&gt;&lt;h5&gt;&lt;b&gt;Treasure &lt;/b&gt;NPC gear (studded leather armor, 2 daggers, other treasure)&lt;/h5&gt;&lt;/div&gt;&lt;br&gt;&lt;div&gt;&lt;h4&gt;&lt;p&gt;&lt;p&gt;In their humanoid forms, wereboars tend to be stout with upturned noses, bristly hair, and a noticeable overbite. They usually have red, brown, or black hair, though a few are golden blond, pale blond, or even bald. Chin whiskers are common, but males often can't grow full beards. Because they can be stubborn and aggressive when riled up, wereboars usually live in their own communities rather than mixing with non-lycanthropes; a wereboar's farm or ranch doesn't look out of the ordinary. Wereboars tend to have large families with many children.  Many wereboars are known to have especially bad tempers, rivaling those of murderous werewolves, and even other lycanthropes tend to avoid them. This suits the wereboars fine, especially as some weretigers and werewolves have been known hunt young wereboars.  Note that the statistics presented here for wereboars assume that the creatures are in their barbarian rage-if the creatures are encountered at another time, simply adjust their statistics accordingly.&lt;/p&gt;&lt;/h4&gt;&lt;/div&gt;</t>
  </si>
  <si>
    <t>rogue 4</t>
  </si>
  <si>
    <t>Fort +2, Ref +7, Will +4</t>
  </si>
  <si>
    <t>evasion, trap sense +1, uncanny dodge</t>
  </si>
  <si>
    <t>mwk short sword +5 (1d6+1/19-20)</t>
  </si>
  <si>
    <t>mwk dagger +6 (1d4+1/19-20)</t>
  </si>
  <si>
    <t>Str 13, Dex 16, Con 12, Int 10, Wis 16, Cha 8</t>
  </si>
  <si>
    <t>Improved Initiative, Power Attack, Skill Focus (Stealth)</t>
  </si>
  <si>
    <t>Acrobatics +9, Climb +7, Handle Animal +3, Intimidate +6, Perception +10, Sense Motive +10, Stealth +12, Survival +7, Swim +7</t>
  </si>
  <si>
    <t>change shape (human, hybrid, and tiger; polymorph), lycanthropic empathy (tigers and dire tigers), rogue talents (bleeding attack +2, fast stealth), trapfinding +2</t>
  </si>
  <si>
    <t xml:space="preserve"> any plains or swamps</t>
  </si>
  <si>
    <t>NPC gear (studded leather, masterwork short sword, 2 masterwork daggers, other treasure)</t>
  </si>
  <si>
    <t>This humanoid tiger has striped fur and a muscular, lanky frame. Its feline face has sharp fangs and slitted eyes.</t>
  </si>
  <si>
    <t>Weretigers in humanoid form have large eyes, long noses, and sharp cheekbones. Most have brown or red hair, though a few have white, black, or even blue-gray. Their movements appear careful yet casual, and a person observing one could easily assume he's watching a skilled pickpocket, graceful dancer, or sultry courtesan. Weretigers tend to be solitary creatures, only spending time with others of their kind when they feel the urge to breed. Evil weretigers enjoy the thrill of hunting intelligent prey.</t>
  </si>
  <si>
    <t>&lt;link rel="stylesheet"href="PF.css"&gt;&lt;div&gt;&lt;h2&gt;Lycanthrope, Weretiger&lt;/h2&gt;&lt;h3&gt;&lt;i&gt;This humanoid tiger has striped fur and a muscular, lanky frame. Its feline face has sharp fangs and slitted eyes.&lt;/i&gt;&lt;/h3&gt;&lt;br&gt;&lt;/br&gt;&lt;/div&gt;&lt;div class="heading"&gt;&lt;p class="alignleft"&gt;Weretiger (Human Form)&lt;/p&gt;&lt;p class="alignright"&gt;CR 4&lt;/p&gt;&lt;div style="clear: both;"&gt;&lt;/div&gt;&lt;/div&gt;&lt;div&gt;&lt;h5&gt;&lt;b&gt;XP &lt;/b&gt;1,200&lt;/h5&gt;&lt;h5&gt;Human natural weretiger rogue 4&lt;/h5&gt;&lt;h5&gt;NE Medium humanoid (human, shapechanger)&lt;/h5&gt;&lt;h5&gt;&lt;b&gt;Init &lt;/b&gt;+7; &lt;b&gt;Senses &lt;/b&gt;low-light vision, scent; Perception +10&lt;/h5&gt;&lt;/div&gt;&lt;hr/&gt;&lt;div&gt;&lt;h5&gt;&lt;b&gt;DEFENSE&lt;/b&gt;&lt;/h5&gt;&lt;/div&gt;&lt;hr/&gt;&lt;div&gt;&lt;h5&gt;&lt;b&gt;AC &lt;/b&gt;16, touch 13, flat-footed 13 (+3 armor, +3 Dex)&lt;/h5&gt;&lt;h5&gt;&lt;b&gt;hp &lt;/b&gt;29 (4d8+8)&lt;/h5&gt;&lt;h5&gt;&lt;b&gt;Fort &lt;/b&gt;+2, &lt;b&gt;Ref &lt;/b&gt;+7, &lt;b&gt;Will &lt;/b&gt;+4&lt;/h5&gt;&lt;h5&gt;&lt;b&gt;Defensive Abilities &lt;/b&gt;evasion, trap sense +1, uncanny dodge&lt;/h5&gt;&lt;/div&gt;&lt;hr/&gt;&lt;div&gt;&lt;h5&gt;&lt;b&gt;OFFENSE&lt;/b&gt;&lt;/h5&gt;&lt;/div&gt;&lt;hr/&gt;&lt;div&gt;&lt;h5&gt;&lt;b&gt;Spd &lt;/b&gt;30 ft.&lt;/h5&gt;&lt;h5&gt;&lt;b&gt;Melee &lt;/b&gt;mwk short sword +5 (1d6+1/19-20)&lt;/h5&gt;&lt;h5&gt;&lt;b&gt;Ranged &lt;/b&gt;mwk dagger +6 (1d4+1/19-20)&lt;/h5&gt;&lt;h5&gt;&lt;b&gt;Space &lt;/b&gt;5 ft.; &lt;b&gt;Reach &lt;/b&gt;5 ft.&lt;/h5&gt;&lt;h5&gt;&lt;b&gt;Special Attacks &lt;/b&gt;sneak attack +2d6&lt;/h5&gt;&lt;/div&gt;&lt;hr/&gt;&lt;div&gt;&lt;h5&gt;&lt;b&gt;STATISTICS&lt;/b&gt;&lt;/h5&gt;&lt;/div&gt;&lt;hr/&gt;&lt;div&gt;&lt;h5&gt;&lt;b&gt;Str &lt;/b&gt;13, &lt;b&gt;Dex &lt;/b&gt;16, &lt;b&gt;Con &lt;/b&gt;12, &lt;b&gt;Int &lt;/b&gt; 10, &lt;b&gt;Wis &lt;/b&gt;16, &lt;b&gt;Cha &lt;/b&gt;8&lt;/h5&gt;&lt;h5&gt;&lt;b&gt;Base Atk &lt;/b&gt;+3; &lt;b&gt;CMB &lt;/b&gt;+4; &lt;b&gt;CMD &lt;/b&gt;17&lt;/h5&gt;&lt;h5&gt;&lt;b&gt;Feats &lt;/b&gt;Improved Initiative, Power Attack, Skill Focus (Stealth)&lt;/h5&gt;&lt;h5&gt;&lt;b&gt;Skills &lt;/b&gt;Acrobatics +9, Climb +7, Handle Animal +3, Intimidate +6, Perception +10, Sense Motive +10, Stealth +12, Survival +7, Swim +7&lt;/h5&gt;&lt;h5&gt;&lt;b&gt;Languages &lt;/b&gt;Common&lt;/h5&gt;&lt;h5&gt;&lt;b&gt;SQ &lt;/b&gt;change shape (human, hybrid, and tiger; polymorph), lycanthropic empathy (tigers and dire tigers), rogue talents (bleeding attack +2, fast stealth), trapfinding +2&lt;/h5&gt;&lt;/div&gt;&lt;hr/&gt;&lt;div&gt;&lt;h5&gt;&lt;b&gt;ECOLOGY&lt;/b&gt;&lt;/h5&gt;&lt;/div&gt;&lt;hr/&gt;&lt;div&gt;&lt;h5&gt;&lt;b&gt;Environment &lt;/b&gt; any plains or swamps&lt;/h5&gt;&lt;h5&gt;&lt;b&gt;Organization &lt;/b&gt;solitary or pair&lt;/h5&gt;&lt;h5&gt;&lt;b&gt;Treasure &lt;/b&gt;NPC gear (studded leather, masterwork short sword, 2 masterwork daggers, other treasure)&lt;/h5&gt;&lt;/div&gt;&lt;br&gt;&lt;/br&gt;&lt;div&gt;&lt;h4&gt;&lt;p&gt;&lt;p&gt;Weretigers in humanoid form have large eyes, long noses, and sharp cheekbones. Most have brown or red hair, though a few have white, black, or even blue-gray.&lt;/p&gt;&lt;p&gt;Their movements appear careful yet casual, and a person observing one could easily assume he's watching a skilled pickpocket, graceful dancer, or sultry courtesan.&lt;/p&gt;&lt;p&gt;Weretigers tend to be solitary creatures, only spending time with others of their kind when they feel the urge to breed. Evil weretigers enjoy the thrill of hunting intelligent prey.&lt;/p&gt;&lt;/h4&gt;&lt;/div&gt;</t>
  </si>
  <si>
    <t>natural weretiger|</t>
  </si>
  <si>
    <t>(+3 armor, +3 Dex, +5 natural, -1 size)</t>
  </si>
  <si>
    <t>Fort +4, Ref +7, Will +4</t>
  </si>
  <si>
    <t>bite +8 (2d6+6 plus grab and curse of lycanthropy), 2 claws +8 (1d8+6 plus grab)</t>
  </si>
  <si>
    <t>mwk dagger +6 (1d6+6/19-20)</t>
  </si>
  <si>
    <t>pounce, rake (2 claws +8, 1d8+6), sneak attack +2d6</t>
  </si>
  <si>
    <t>Str 23, Dex 16, Con 17, Int 10, Wis 16, Cha 8</t>
  </si>
  <si>
    <t>Acrobatics +9, Climb +12, Handle Animal +3, Intimidate +6, Perception +10, Sense Motive +10, Stealth +8, Survival +7, Swim +2</t>
  </si>
  <si>
    <t>Weretigers in humanoid form have large eyes, long noses, and sharp cheekbones. Most have brown or red hair, though a few have white, black, or even blue-gray. Their movements appear careful yet casual, and a person observing one could easily assume he's watching a skilled pickpocket, graceful dancer, or sultry courtesan.  Weretigers tend to be solitary creatures, only spending time with others of their kind when they feel the urge to breed. Evil weretigers enjoy the thrill of hunting intelligent prey.</t>
  </si>
  <si>
    <t>&lt;link rel="stylesheet"href="PF.css"&gt;&lt;div&gt;&lt;h2&gt;Lycanthrope, Weretiger&lt;/h2&gt;&lt;h3&gt;&lt;i&gt;This humanoid tiger has striped fur and a muscular, lanky frame. Its feline face has sharp fangs and slitted eyes.&lt;/i&gt;&lt;/h3&gt;&lt;br&gt;&lt;/div&gt;&lt;div class="heading"&gt;&lt;p class="alignleft"&gt;Weretiger (Hybrid Form)&lt;/p&gt;&lt;p class="alignright"&gt;CR 4&lt;/p&gt;&lt;div style="clear: both;"&gt;&lt;/div&gt;&lt;/div&gt;&lt;div&gt;&lt;h5&gt;&lt;b&gt;XP &lt;/b&gt;1,200&lt;/h5&gt;&lt;h5&gt;Human natural weretiger rogue 4&lt;/h5&gt;&lt;h5&gt;NE Large humanoid (human, shapechanger)&lt;/h5&gt;&lt;h5&gt;&lt;b&gt;Init &lt;/b&gt;+7; &lt;b&gt;Senses &lt;/b&gt;low-light vision, scent; Perception +10&lt;/h5&gt;&lt;/div&gt;&lt;hr/&gt;&lt;div&gt;&lt;h5&gt;&lt;b&gt;DEFENSE&lt;/b&gt;&lt;/h5&gt;&lt;/div&gt;&lt;hr/&gt;&lt;div&gt;&lt;h5&gt;&lt;b&gt;AC &lt;/b&gt;20, touch 12, flat-footed 17 (+3 armor, +3 Dex, +5 natural, -1 size)&lt;/h5&gt;&lt;h5&gt;&lt;b&gt;hp &lt;/b&gt;37 (4d8+16)&lt;/h5&gt;&lt;h5&gt;&lt;b&gt;Fort &lt;/b&gt;+4, &lt;b&gt;Ref &lt;/b&gt;+7, &lt;b&gt;Will &lt;/b&gt;+4&lt;/h5&gt;&lt;h5&gt;&lt;b&gt;Defensive Abilities &lt;/b&gt;evasion, trap sense +1, uncanny dodge; &lt;b&gt;DR &lt;/b&gt;10/silver&lt;/h5&gt;&lt;/div&gt;&lt;hr/&gt;&lt;div&gt;&lt;h5&gt;&lt;b&gt;OFFENSE&lt;/b&gt;&lt;/h5&gt;&lt;/div&gt;&lt;hr/&gt;&lt;div&gt;&lt;h5&gt;&lt;b&gt;Spd &lt;/b&gt;30 ft.&lt;/h5&gt;&lt;h5&gt;&lt;b&gt;Melee &lt;/b&gt;bite +8 (2d6+6 plus grab and curse of lycanthropy), 2 claws +8 (1d8+6 plus grab)&lt;/h5&gt;&lt;h5&gt;&lt;b&gt;Ranged &lt;/b&gt;mwk dagger +6 (1d6+6/19-20)&lt;/h5&gt;&lt;h5&gt;&lt;b&gt;Space &lt;/b&gt;5 ft.; &lt;b&gt;Reach &lt;/b&gt;5 ft.&lt;/h5&gt;&lt;h5&gt;&lt;b&gt;Special Attacks &lt;/b&gt;pounce, rake (2 claws +8, 1d8+6), sneak attack +2d6&lt;/h5&gt;&lt;/div&gt;&lt;hr/&gt;&lt;div&gt;&lt;h5&gt;&lt;b&gt;STATISTICS&lt;/b&gt;&lt;/h5&gt;&lt;/div&gt;&lt;hr/&gt;&lt;div&gt;&lt;h5&gt;&lt;b&gt;Str &lt;/b&gt;23, &lt;b&gt;Dex &lt;/b&gt;16, &lt;b&gt;Con &lt;/b&gt;17, &lt;b&gt;Int &lt;/b&gt; 10, &lt;b&gt;Wis &lt;/b&gt;16, &lt;b&gt;Cha &lt;/b&gt;8&lt;/h5&gt;&lt;h5&gt;&lt;b&gt;Base Atk &lt;/b&gt;+3; &lt;b&gt;CMB &lt;/b&gt;+10 (+14 grapple); &lt;b&gt;CMD &lt;/b&gt;23&lt;/h5&gt;&lt;h5&gt;&lt;b&gt;Feats &lt;/b&gt;Improved Initiative, Power Attack, Skill Focus (Stealth)&lt;/h5&gt;&lt;h5&gt;&lt;b&gt;Skills &lt;/b&gt;Acrobatics +9, Climb +12, Handle Animal +3, Intimidate +6, Perception +10, Sense Motive +10, Stealth +8, Survival +7, Swim +2&lt;/h5&gt;&lt;h5&gt;&lt;b&gt;Languages &lt;/b&gt;Common&lt;/h5&gt;&lt;h5&gt;&lt;b&gt;SQ &lt;/b&gt;change shape (human, hybrid, and tiger; polymorph), lycanthropic empathy (tigers and dire tigers), rogue talents (bleeding attack +2, fast stealth), trapfinding +2&lt;/h5&gt;&lt;/div&gt;&lt;hr/&gt;&lt;div&gt;&lt;h5&gt;&lt;b&gt;ECOLOGY&lt;/b&gt;&lt;/h5&gt;&lt;/div&gt;&lt;hr/&gt;&lt;div&gt;&lt;h5&gt;&lt;b&gt;Environment &lt;/b&gt; any plains or swamps&lt;/h5&gt;&lt;h5&gt;&lt;b&gt;Organization &lt;/b&gt;solitary or pair&lt;/h5&gt;&lt;h5&gt;&lt;b&gt;Treasure &lt;/b&gt;NPC gear (studded leather, masterwork short sword, 2 masterwork daggers, other treasure)&lt;/h5&gt;&lt;/div&gt;&lt;br&gt;&lt;div&gt;&lt;h4&gt;&lt;p&gt;&lt;p&gt;Weretigers in humanoid form have large eyes, long noses, and sharp cheekbones. Most have brown or red hair, though a few have white, black, or even blue-gray. Their movements appear careful yet casual, and a person observing one could easily assume he's watching a skilled pickpocket, graceful dancer, or sultry courtesan.  Weretigers tend to be solitary creatures, only spending time with others of their kind when they feel the urge to breed. Evil weretigers enjoy the thrill of hunting intelligent prey.&lt;/p&gt;&lt;/h4&gt;&lt;/div&gt;</t>
  </si>
  <si>
    <t>Magma Ooze</t>
  </si>
  <si>
    <t>(9d8+45)</t>
  </si>
  <si>
    <t>Fort +8, Ref -2, Will -2</t>
  </si>
  <si>
    <t>split (cold and slashing, 8 hp)</t>
  </si>
  <si>
    <t>fire, ooze traits</t>
  </si>
  <si>
    <t>vulnerability to cold, vulnerability to water</t>
  </si>
  <si>
    <t>slam +14 (2d6+13 plus burn and grab)</t>
  </si>
  <si>
    <t>burn (2d6, DC 19), constrict (2d6+13 plus burn)</t>
  </si>
  <si>
    <t>Str 28, Dex 1, Con 21, Int -, Wis 1, Cha 1</t>
  </si>
  <si>
    <t>Climb +17</t>
  </si>
  <si>
    <t>lava body</t>
  </si>
  <si>
    <t xml:space="preserve"> any volcano or underground</t>
  </si>
  <si>
    <t>This seething mass of bubbling molten rock churns and moves of its own hungry accord.</t>
  </si>
  <si>
    <t>Lava Body (Ex) The magma ooze is formed of molten rock. Whenever a creature strikes a magma ooze with a weapon, that weapon takes 4d6 points of fire damage unless the attacker makes a DC 19 Fortitude save. Damage caused to weapons in this manner is not halved, but hardness does help prevent some of the damage dealt. The save DC is Constitution-based.  Vulnerability to Water (Ex) A significant amount of water, such as that created by a create water spell, the contents of a large bucket, or a blow from a water elemental, that strikes a magma ooze forces the creature to make a DC 20 Fortitude save to avoid being staggered for 2d4 rounds. A magma ooze that is immersed in water must make a DC 20 Fortitude save each round (this DC increases by +1 each subsequent round) or become petrified, reverting once the water is gone.</t>
  </si>
  <si>
    <t>Magma oozes are living pools of molten rock. They roam the borders of the Plane of Earth and Plane of Fire, and on the Material Plane they sometimes arise spontaneously from strange magic, usually in the vicinity of volcanoes. Magma oozes avoid water, and if forced into enough of it, they become encased in a cooled stony shell, unharmed but immobilized, waiting indefinitely until the water retreats.  A typical magma ooze grows to 10 feet across and is about 6 inches thick.  VARIANT MAGMA OOZES  Differing types of molten stone and the nature of the magic that created them can inf luence what types of magma ooze form.  Brimstone: Inf luenced by fiendish energy, brimstone magma oozes stink of evil, and the patterns of cooled stone and hot lava on their surfaces resemble tortured or demonic faces. They have the fiendish creature simple template.  Crystalline: Formed from rock densely laced with rare minerals, crystalline magma oozes have hot gases trapped within their bodies. Striking a crystalline magma ooze with a non-reach melee weapon causes this gas to erupt, dealing 1d6 points of fire damage to the attacking creature.  Poisonous: Whether from toxic metals or magical contamination, these oozes are deadly poison in addition to mobile burning death. A poisonous ooze is +1 CR.  Magma Ooze Poison: Slam-injury; save Fort DC 19; frequency 1/round for 6 rounds; effect 1d2 Con; cure 2 consecutive saves.</t>
  </si>
  <si>
    <t>&lt;link rel="stylesheet"href="PF.css"&gt;&lt;div&gt;&lt;h2&gt;Magma Ooze&lt;/h2&gt;&lt;h3&gt;&lt;i&gt;This seething mass of bubbling molten rock churns and moves of its own hungry accord.&lt;/i&gt;&lt;/h3&gt;&lt;br&gt;&lt;/div&gt;&lt;div class="heading"&gt;&lt;p class="alignleft"&gt;Magma Ooze&lt;/p&gt;&lt;p class="alignright"&gt;CR 7&lt;/p&gt;&lt;div style="clear: both;"&gt;&lt;/div&gt;&lt;/div&gt;&lt;div&gt;&lt;h5&gt;&lt;b&gt;XP &lt;/b&gt;3,200&lt;/h5&gt;&lt;h5&gt;N Large ooze (fire)&lt;/h5&gt;&lt;h5&gt;&lt;b&gt;Init &lt;/b&gt;-5; &lt;b&gt;Senses &lt;/b&gt;blindsight 60 ft.; Perception -5&lt;/h5&gt;&lt;/div&gt;&lt;hr/&gt;&lt;div&gt;&lt;h5&gt;&lt;b&gt;DEFENSE&lt;/b&gt;&lt;/h5&gt;&lt;/div&gt;&lt;hr/&gt;&lt;div&gt;&lt;h5&gt;&lt;b&gt;AC &lt;/b&gt;4, touch 4, flat-footed 4 (-5 Dex, -1 size)&lt;/h5&gt;&lt;h5&gt;&lt;b&gt;hp &lt;/b&gt;85 (9d8+45)&lt;/h5&gt;&lt;h5&gt;&lt;b&gt;Fort &lt;/b&gt;+8, &lt;b&gt;Ref &lt;/b&gt;-2, &lt;b&gt;Will &lt;/b&gt;-2&lt;/h5&gt;&lt;h5&gt;&lt;b&gt;Defensive Abilities &lt;/b&gt;split (cold and slashing, 8 hp); &lt;b&gt;Immune &lt;/b&gt;fire, ooze traits&lt;/h5&gt;&lt;h5&gt;&lt;b&gt;Weaknesses &lt;/b&gt;vulnerability to cold, vulnerability to water&lt;/h5&gt;&lt;/div&gt;&lt;hr/&gt;&lt;div&gt;&lt;h5&gt;&lt;b&gt;OFFENSE&lt;/b&gt;&lt;/h5&gt;&lt;/div&gt;&lt;hr/&gt;&lt;div&gt;&lt;h5&gt;&lt;b&gt;Spd &lt;/b&gt;10 ft., climb 10 ft.&lt;/h5&gt;&lt;h5&gt;&lt;b&gt;Melee &lt;/b&gt;slam +14 (2d6+13 plus burn and grab)&lt;/h5&gt;&lt;h5&gt;&lt;b&gt;Space &lt;/b&gt;10 ft.; &lt;b&gt;Reach &lt;/b&gt;5 ft.&lt;/h5&gt;&lt;h5&gt;&lt;b&gt;Special Attacks &lt;/b&gt;burn (2d6, DC 19), constrict (2d6+13 plus burn)&lt;/h5&gt;&lt;/div&gt;&lt;hr/&gt;&lt;div&gt;&lt;h5&gt;&lt;b&gt;STATISTICS&lt;/b&gt;&lt;/h5&gt;&lt;/div&gt;&lt;hr/&gt;&lt;div&gt;&lt;h5&gt;&lt;b&gt;Str &lt;/b&gt;28, &lt;b&gt;Dex &lt;/b&gt;1, &lt;b&gt;Con &lt;/b&gt;21, &lt;b&gt;Int &lt;/b&gt; -, &lt;b&gt;Wis &lt;/b&gt;1, &lt;b&gt;Cha &lt;/b&gt;1&lt;/h5&gt;&lt;h5&gt;&lt;b&gt;Base Atk &lt;/b&gt;+6; &lt;b&gt;CMB &lt;/b&gt;+16 (+20 grapple); &lt;b&gt;CMD &lt;/b&gt;21 (can't be tripped)&lt;/h5&gt;&lt;h5&gt;&lt;b&gt;Skills &lt;/b&gt;Climb +17&lt;/h5&gt;&lt;h5&gt;&lt;b&gt;SQ &lt;/b&gt;lava body&lt;/h5&gt;&lt;/div&gt;&lt;hr/&gt;&lt;div&gt;&lt;h5&gt;&lt;b&gt;ECOLOGY&lt;/b&gt;&lt;/h5&gt;&lt;/div&gt;&lt;hr/&gt;&lt;div&gt;&lt;h5&gt;&lt;b&gt;Environment &lt;/b&gt; any volcano or underground&lt;/h5&gt;&lt;h5&gt;&lt;b&gt;Organization &lt;/b&gt;solitary&lt;/h5&gt;&lt;h5&gt;&lt;b&gt;Treasure &lt;/b&gt;none&lt;/h5&gt;&lt;/div&gt;&lt;hr/&gt;&lt;div&gt;&lt;h5&gt;&lt;b&gt;SPECIAL ABILITIES&lt;/b&gt;&lt;/h5&gt;&lt;/div&gt;&lt;hr/&gt;&lt;div&gt;&lt;/h5&gt;&lt;h5&gt;&lt;b&gt;Lava Body (Ex)&lt;/b&gt; The magma ooze is formed of molten rock. Whenever a creature strikes a magma ooze with a weapon, that weapon takes 4d6 points of fire damage unless the attacker makes a DC 19 Fortitude save. Damage caused to weapons in this manner is not halved, but hardness does help prevent some of the damage dealt. The save DC is Constitution-based.  &lt;/h5&gt;&lt;h5&gt;&lt;b&gt;Vulnerability to Water (Ex)&lt;/b&gt; A significant amount of water, such as that created by a &lt;i&gt;create water&lt;/i&gt; spell, the contents of a large bucket, or a blow from a water elemental, that strikes a magma ooze forces the creature to make a DC 20 Fortitude save to avoid being staggered for 2d4 rounds. A magma ooze that is immersed in water must make a DC 20 Fortitude save each round (this DC increases by +1 each subsequent round) or become petrified, reverting once the water is gone.&lt;/h5&gt;&lt;/div&gt;&lt;br&gt;&lt;div&gt;&lt;h4&gt;&lt;p&gt;&lt;p&gt;Magma oozes are living pools of molten rock. They roam the borders of the Plane of Earth and Plane of Fire, and on the Material Plane they sometimes arise spontaneously from strange magic, usually in the vicinity of volcanoes. Magma oozes avoid water, and if forced into enough of it, they become encased in a cooled stony shell, unharmed but immobilized, waiting indefinitely until the water retreats.  A typical magma ooze grows to 10 feet across and is about 6 inches thick.  &lt;br&gt;&lt;b&gt;VARIANT MAGMA OOZES &lt;/b&gt;&lt;br&gt; Differing types of molten stone and the nature of the magic that created them can inf luence what types of magma ooze form.  Brimstone: Inf luenced by fiendish energy, brimstone magma oozes stink of evil, and the patterns of cooled stone and hot lava on their surfaces resemble tortured or demonic faces. They have the fiendish creature simple template.  Crystalline: Formed from rock densely laced with rare minerals, crystalline magma oozes have hot gases trapped within their bodies. Striking a crystalline magma ooze with a non-reach melee weapon causes this gas to erupt, dealing 1d6 points of fire damage to the attacking creature.  Poisonous: Whether from toxic metals or magical contamination, these oozes are deadly poison in addition to mobile burning death. A poisonous ooze is +1 CR.  &lt;i&gt;Magma Ooze Poison&lt;/i&gt;: Slam-injury; save Fort DC 19; frequency 1/round for 6 rounds; effect 1d2 Con; cure 2 consecutive saves.&lt;/p&gt;&lt;/h4&gt;&lt;/div&gt;</t>
  </si>
  <si>
    <t>Mandragora</t>
  </si>
  <si>
    <t>acid 5, cold 5, electricity 10</t>
  </si>
  <si>
    <t>vulnerable to supernatural darkness</t>
  </si>
  <si>
    <t>40 ft., burrow 10 ft., climb 40 ft.</t>
  </si>
  <si>
    <t>bite +8 (1d6+2 plus grab), 2 slam +8 (1d4+2 plus poison)</t>
  </si>
  <si>
    <t>5 ft. (10 ft. with slam)</t>
  </si>
  <si>
    <t>blood drain (1d2 Constitution), shriek</t>
  </si>
  <si>
    <t>Str 15, Dex 18, Con 17, Int 8, Wis 13, Cha 10</t>
  </si>
  <si>
    <t>Lightning Reflexes, Skill Focus (Perception), Weapon Finesse</t>
  </si>
  <si>
    <t>Climb +10, Perception +9, Stealth +14 (+22 in vegetation)</t>
  </si>
  <si>
    <t>+8 Stealth in vegetation</t>
  </si>
  <si>
    <t>This filthy creature resembles a small, wide-mouthed fat child made from leaves, vines, tree bark, dirt, and pallid tubers.</t>
  </si>
  <si>
    <t>Poison (Ex) Slam-injury; save Fort DC 15; frequency 1/round for 4 rounds; effect confusion and fatigue; cure no saves but "act normally" result on the confusion behavior table ends the effect.  Shriek (Su) Once per day as a standard action, a mandragora can give voice to an unsettling shriek. All creatures within a 30-foot spread of a shrieking mandragora must make a DC 15 Will save or become nauseated for 1d4 rounds. This is a sonic, mind-affecting ability. The save DC is Constitution-based.  Vulnerable to Supernatural Darkness (Ex) In areas of supernatural darkness (such as those created by deeper darkness, but not by darkness), a mandragora is slowed, as the slow spell.</t>
  </si>
  <si>
    <t>A mandragora rises spontaneously from a mandrake root that has drawn nutrition from the corpse or ichor of a demon. A typical mandragora stands at just over 3 feet tall and only weighs 30 pounds. However, its size hides the creature's fantastic strength and brutality. When a mandragora attacks, its fingers grow into whipping, thorny vines nearly 10 feet long, with which it makes its slam attacks.  A mandragora rarely strays far from its lair amid tangled roots or vines, but when it encounters any other creature, it attacks regardless of the odds. However, a mandragora can usually recognize druids and does not attack them or their animal companions unless they attack it first. It has no qualms about attacking a druid's allies.  When mandragora poison is mixed with its thick, gooey, sap-like blood and 1,000 gp worth of alchemical reagents, the resulting fluid can be used as a focus for the scrying spell. The fluid only lasts for the duration of the spell's casting time and resulting effects but the subject of the spell takes a -4 penalty on the save to resist it.  A mandrake root that is growing on or near a demon's corpse or ichor has a 2% chance of awakening as a mandragora within a day of first absorbing the tainted material. A creature that wants to create a mandragora can do so with alchemy; the process requires a day of work, a mandrake root, several pints of ichor or the body of a demon of CR 6 or above, and a successful DC 25 Craft (alchemy) check. The newly created mandragora is hostile, even to its creator.</t>
  </si>
  <si>
    <t>&lt;link rel="stylesheet"href="PF.css"&gt;&lt;div&gt;&lt;h2&gt;Mandragora&lt;/h2&gt;&lt;h3&gt;&lt;i&gt;This filthy creature resembles a small, wide-mouthed fat child made from leaves, vines, tree bark, dirt, and pallid tubers.&lt;/i&gt;&lt;/h3&gt;&lt;br&gt;&lt;/br&gt;&lt;/div&gt;&lt;div class="heading"&gt;&lt;p class="alignleft"&gt;Mandragora&lt;/p&gt;&lt;p class="alignright"&gt;CR 4&lt;/p&gt;&lt;div style="clear: both;"&gt;&lt;/div&gt;&lt;/div&gt;&lt;div&gt;&lt;h5&gt;&lt;b&gt;XP &lt;/b&gt;1,200&lt;/h5&gt;&lt;h5&gt;CE Small plant &lt;/h5&gt;&lt;h5&gt;&lt;b&gt;Init &lt;/b&gt;+4; &lt;b&gt;Senses &lt;/b&gt;low-light vision; Perception +9&lt;/h5&gt;&lt;/div&gt;&lt;hr/&gt;&lt;div&gt;&lt;h5&gt;&lt;b&gt;DEFENSE&lt;/b&gt;&lt;/h5&gt;&lt;/div&gt;&lt;hr/&gt;&lt;div&gt;&lt;h5&gt;&lt;b&gt;AC &lt;/b&gt;17, touch 15, flat-footed 13 (+4 Dex, +2 natural, +1 size)&lt;/h5&gt;&lt;h5&gt;&lt;b&gt;hp &lt;/b&gt;37 (5d8+15)&lt;/h5&gt;&lt;h5&gt;&lt;b&gt;Fort &lt;/b&gt;+7, &lt;b&gt;Ref &lt;/b&gt;+7, &lt;b&gt;Will &lt;/b&gt;+2&lt;/h5&gt;&lt;h5&gt;&lt;b&gt;Immune &lt;/b&gt;plant traits; &lt;b&gt;Resist &lt;/b&gt;acid 5, cold 5, electricity 10&lt;/h5&gt;&lt;h5&gt;&lt;b&gt;Weaknesses &lt;/b&gt;vulnerable to supernatural darkness&lt;/h5&gt;&lt;/div&gt;&lt;hr/&gt;&lt;div&gt;&lt;h5&gt;&lt;b&gt;OFFENSE&lt;/b&gt;&lt;/h5&gt;&lt;/div&gt;&lt;hr/&gt;&lt;div&gt;&lt;h5&gt;&lt;b&gt;Spd &lt;/b&gt;40 ft., burrow 10 ft., climb 40 ft.&lt;/h5&gt;&lt;h5&gt;&lt;b&gt;Melee &lt;/b&gt;bite +8 (1d6+2 plus grab), 2 slam +8 (1d4+2 plus poison)&lt;/h5&gt;&lt;h5&gt;&lt;b&gt;Space &lt;/b&gt;5 ft.; &lt;b&gt;Reach &lt;/b&gt;5 ft. (10 ft. with slam)&lt;/h5&gt;&lt;h5&gt;&lt;b&gt;Special Attacks &lt;/b&gt;blood drain (1d2 Constitution), shriek&lt;/h5&gt;&lt;/div&gt;&lt;hr/&gt;&lt;div&gt;&lt;h5&gt;&lt;b&gt;STATISTICS&lt;/b&gt;&lt;/h5&gt;&lt;/div&gt;&lt;hr/&gt;&lt;div&gt;&lt;h5&gt;&lt;b&gt;Str &lt;/b&gt;15, &lt;b&gt;Dex &lt;/b&gt;18, &lt;b&gt;Con &lt;/b&gt;17, &lt;b&gt;Int &lt;/b&gt; 8, &lt;b&gt;Wis &lt;/b&gt;13, &lt;b&gt;Cha &lt;/b&gt;10&lt;/h5&gt;&lt;h5&gt;&lt;b&gt;Base Atk &lt;/b&gt;+3; &lt;b&gt;CMB &lt;/b&gt;+4 (+8 grapple); &lt;b&gt;CMD &lt;/b&gt;18&lt;/h5&gt;&lt;h5&gt;&lt;b&gt;Feats &lt;/b&gt;Lightning Reflexes, Skill Focus (Perception), Weapon Finesse&lt;/h5&gt;&lt;h5&gt;&lt;b&gt;Skills &lt;/b&gt;Climb +10, Perception +9, Stealth +14 (+22 in vegetation); &lt;b&gt;Racial Modifiers &lt;/b&gt;+8 Stealth in vegetation&lt;/h5&gt;&lt;h5&gt;&lt;b&gt;Languages &lt;/b&gt;Abyssal, Common&lt;/h5&gt;&lt;/div&gt;&lt;hr/&gt;&lt;div&gt;&lt;h5&gt;&lt;b&gt;ECOLOGY&lt;/b&gt;&lt;/h5&gt;&lt;/div&gt;&lt;hr/&gt;&lt;div&gt;&lt;h5&gt;&lt;b&gt;Environment &lt;/b&gt; cold or temperate forests&lt;/h5&gt;&lt;h5&gt;&lt;b&gt;Organization &lt;/b&gt;solitary, pair, or grove (3-12)&lt;/h5&gt;&lt;h5&gt;&lt;b&gt;Treasure &lt;/b&gt;standard&lt;/h5&gt;&lt;/div&gt;&lt;hr/&gt;&lt;div&gt;&lt;h5&gt;&lt;b&gt;SPECIAL ABILITIES&lt;/b&gt;&lt;/h5&gt;&lt;/div&gt;&lt;hr/&gt;&lt;div&gt;&lt;h5&gt;&lt;b&gt;Poison (Ex)&lt;/b&gt; Slam-injury; &lt;i&gt;save&lt;/i&gt; Fort DC 15; &lt;i&gt;frequency&lt;/i&gt; 1/round for 4 rounds; &lt;i&gt;effect&lt;/i&gt; confusion and fatigue; &lt;i&gt;cure&lt;/i&gt; no &lt;i&gt;save&lt;/i&gt;s but "act normally" result on the confusion behavior table ends the &lt;i&gt;effect&lt;/i&gt;.  &lt;/h5&gt;&lt;h5&gt;&lt;b&gt;Shriek (Su)&lt;/b&gt; Once per day as a standard action, a mandragora can give voice to an unsettling shriek. All creatures within a 30-foot spread of a shrieking mandragora must make a DC 15 Will save or become nauseated for 1d4 rounds. This is a sonic, mind-affecting ability. The save DC is Constitution-based.  &lt;/h5&gt;&lt;h5&gt;&lt;b&gt;Vulnerable to Supernatural Darkness (Ex)&lt;/b&gt; In areas of supernatural darkness (such as those created by &lt;i&gt;deeper darkness&lt;/i&gt;, but not by darkness), a mandragora is &lt;i&gt;slow&lt;/i&gt;ed, as the &lt;i&gt;slow&lt;/i&gt; spell.&lt;/h5&gt;&lt;/div&gt;&lt;br&gt;&lt;/br&gt;&lt;div&gt;&lt;h4&gt;&lt;p&gt;&lt;p&gt;A mandragora rises spontaneously from a mandrake root that has drawn nutrition from the corpse or ichor of a demon. A typical mandragora stands at just over 3 feet tall and only weighs 30 pounds. However, its size hides the creature's fantastic strength and brutality. When a mandragora attacks, its fingers grow into whipping, thorny vines nearly 10 feet long, with which it makes its slam attacks.&lt;/p&gt;&lt;p&gt;A mandragora rarely strays far from its lair amid tangled roots or vines, but when it encounters any other creature, it attacks regardless of the odds. However, a mandragora can usually recognize druids and does not attack them or their animal companions unless they attack it first. It has no qualms about attacking a druid's allies.&lt;/p&gt;&lt;p&gt;When mandragora poison is mixed with its thick, gooey, sap-like blood and 1,000 gp worth of alchemical reagents, the resulting fluid can be used as a focus for the &lt;i&gt;scrying&lt;/i&gt; spell. The fluid only lasts for the duration of the spell's casting time and resulting effects but the subject of the spell takes a -4 penalty on the save to resist it.&lt;/p&gt;&lt;p&gt;A mandrake root that is growing on or near a demon's corpse or ichor has a 2% chance of awakening as a mandragora within a day of first absorbing the tainted material. A creature that wants to create a mandragora can do so with alchemy; the process requires a day of work, a mandrake root, several pints of ichor or the body of a demon of CR 6 or above, and a successful DC 25 Craft (alchemy) check. The newly created mandragora is hostile, even to its creator.&lt;/p&gt;&lt;/h4&gt;&lt;/div&gt;</t>
  </si>
  <si>
    <t>Arsinoitherium</t>
  </si>
  <si>
    <t>Fort +13, Ref +6, Will +4</t>
  </si>
  <si>
    <t>gore +14 (4d8+13)</t>
  </si>
  <si>
    <t>powerful charge (4d8+13), trample (2d8+13, DC 23)</t>
  </si>
  <si>
    <t>Diehard, Endurance, Great Fortitude, Improved Overrun, Power Attack</t>
  </si>
  <si>
    <t>This creature is much like a rhino, some six feet tall and ten feet long, with a pair of massive, knife-like horns curving up from its nose.</t>
  </si>
  <si>
    <t>Megafauna</t>
  </si>
  <si>
    <t>The arsinoitherium is a herbivore, but it displays a fierce and threatening behavior when it perceives danger: bellowing, stamping, and tossing its head. Threats that do not recede from such warnings are met with a fierce bellow and a charge.  ARSINOITHERIUM COMPANIONS  Starting Statistics: Size Medium; Speed 30 ft.; AC +4 natural; Attack gore (1d8); Ability Scores Str 14, Dex 12, Con 15, Int 2, Wis 13, Cha 3; Special Qualities low-light vision, scent.  7th-Level Adv.: Size Large; AC +2 natural; Attack gore (2d8); Ability Scores Str +8, Dex -2, Con +4; Special Qualities powerful charge (2d8), trample.</t>
  </si>
  <si>
    <t>&lt;link rel="stylesheet"href="PF.css"&gt;&lt;div&gt;&lt;h2&gt;Megafauna, Arsinoitherium&lt;/h2&gt;&lt;h3&gt;&lt;i&gt;This creature is much like a rhino, some six feet tall and ten feet long, with a pair of massive, knife-like horns curving up from its nose.&lt;/i&gt;&lt;/h3&gt;&lt;br&gt;&lt;/div&gt;&lt;div class="heading"&gt;&lt;p class="alignleft"&gt;Arsinoitherium&lt;/p&gt;&lt;p class="alignright"&gt;CR 7&lt;/p&gt;&lt;div style="clear: both;"&gt;&lt;/div&gt;&lt;/div&gt;&lt;div&gt;&lt;h5&gt;&lt;b&gt;XP &lt;/b&gt;3,200&lt;/h5&gt;&lt;h5&gt;N Large animal &lt;/h5&gt;&lt;h5&gt;&lt;b&gt;Init &lt;/b&gt;+0; &lt;b&gt;Senses &lt;/b&gt;low-light vision, scent; Perception +13&lt;/h5&gt;&lt;/div&gt;&lt;hr/&gt;&lt;div&gt;&lt;h5&gt;&lt;b&gt;DEFENSE&lt;/b&gt;&lt;/h5&gt;&lt;/div&gt;&lt;hr/&gt;&lt;div&gt;&lt;h5&gt;&lt;b&gt;AC &lt;/b&gt;20, touch 9, flat-footed 20 (+11 natural, -1 size)&lt;/h5&gt;&lt;h5&gt;&lt;b&gt;hp &lt;/b&gt;85 (9d8+45)&lt;/h5&gt;&lt;h5&gt;&lt;b&gt;Fort &lt;/b&gt;+13, &lt;b&gt;Ref &lt;/b&gt;+6, &lt;b&gt;Will &lt;/b&gt;+4&lt;/h5&gt;&lt;/div&gt;&lt;hr/&gt;&lt;div&gt;&lt;h5&gt;&lt;b&gt;OFFENSE&lt;/b&gt;&lt;/h5&gt;&lt;/div&gt;&lt;hr/&gt;&lt;div&gt;&lt;h5&gt;&lt;b&gt;Spd &lt;/b&gt;30 ft.&lt;/h5&gt;&lt;h5&gt;&lt;b&gt;Melee &lt;/b&gt;gore +14 (4d8+13)&lt;/h5&gt;&lt;h5&gt;&lt;b&gt;Space &lt;/b&gt;10 ft.; &lt;b&gt;Reach &lt;/b&gt;5 ft.&lt;/h5&gt;&lt;h5&gt;&lt;b&gt;Special Attacks &lt;/b&gt;powerful charge (4d8+13), trample (2d8+13, DC 23)&lt;/h5&gt;&lt;/div&gt;&lt;hr/&gt;&lt;div&gt;&lt;h5&gt;&lt;b&gt;STATISTICS&lt;/b&gt;&lt;/h5&gt;&lt;/div&gt;&lt;hr/&gt;&lt;div&gt;&lt;h5&gt;&lt;b&gt;Str &lt;/b&gt;28, &lt;b&gt;Dex &lt;/b&gt;10, &lt;b&gt;Con &lt;/b&gt;21, &lt;b&gt;Int &lt;/b&gt; 2, &lt;b&gt;Wis &lt;/b&gt;13, &lt;b&gt;Cha &lt;/b&gt;3&lt;/h5&gt;&lt;h5&gt;&lt;b&gt;Base Atk &lt;/b&gt;+6; &lt;b&gt;CMB &lt;/b&gt;+16; &lt;b&gt;CMD &lt;/b&gt;26 (30 vs. trip)&lt;/h5&gt;&lt;h5&gt;&lt;b&gt;Feats &lt;/b&gt;Diehard, Endurance, Great Fortitude, Improved Overrun, Power Attack&lt;/h5&gt;&lt;h5&gt;&lt;b&gt;Skills &lt;/b&gt;Perception +13&lt;/h5&gt;&lt;/div&gt;&lt;hr/&gt;&lt;div&gt;&lt;h5&gt;&lt;b&gt;ECOLOGY&lt;/b&gt;&lt;/h5&gt;&lt;/div&gt;&lt;hr/&gt;&lt;div&gt;&lt;h5&gt;&lt;b&gt;Environment &lt;/b&gt; temperate plains&lt;/h5&gt;&lt;h5&gt;&lt;b&gt;Organization &lt;/b&gt;solitary, pair, or herd (3-12)&lt;/h5&gt;&lt;h5&gt;&lt;b&gt;Treasure &lt;/b&gt;none&lt;/h5&gt;&lt;/div&gt;&lt;br&gt;&lt;div&gt;&lt;h4&gt;&lt;p&gt;&lt;p&gt;The arsinoitherium is a herbivore, but it displays a fierce and threatening behavior when it perceives danger: bellowing, stamping, and tossing its head. Threats that do not recede from such warnings are met with a fierce bellow and a charge.  &lt;br&gt;&lt;b&gt;ARSINOITHERIUM COMPANIONS &lt;/b&gt;&lt;br&gt; &lt;b&gt;Starting Statistics:&lt;/b&gt; &lt;b&gt;Size &lt;/b&gt;Medium; &lt;b&gt;Speed &lt;/b&gt;30 ft.; &lt;b&gt;AC &lt;/b&gt;+4 natural; &lt;b&gt;Attack &lt;/b&gt;gore (1d8); &lt;b&gt;Ability Scores &lt;/b&gt;Str 14, Dex 12, Con 15, Int 2, Wis 13, Cha 3; &lt;b&gt;Special Qualities &lt;/b&gt;low-light vision, scent.  &lt;br&gt;&lt;b&gt;7th-Level Adv.:&lt;/b&gt; &lt;b&gt;Size &lt;/b&gt;Large; &lt;b&gt;AC &lt;/b&gt;+2 natural; &lt;b&gt;Attack &lt;/b&gt;gore (2d8); &lt;b&gt;Ability Scores &lt;/b&gt;Str +8, Dex -2, Con +4; &lt;b&gt;Special Qualities &lt;/b&gt;powerful charge (2d8), trample.&lt;/p&gt;&lt;/h4&gt;&lt;/div&gt;</t>
  </si>
  <si>
    <t>Gylptodon</t>
  </si>
  <si>
    <t>, +12 natural, -1 size)</t>
  </si>
  <si>
    <t>Fort +11, Ref +6, Will +4</t>
  </si>
  <si>
    <t>2 claws +12 (1d10+7)</t>
  </si>
  <si>
    <t>Str 25, Dex 10, Con 17, Int 2, Wis 13, Cha 6</t>
  </si>
  <si>
    <t>Endurance, Great Fortitude, Improved Bull Rush, Power Attack, Skill Focus (Perception)</t>
  </si>
  <si>
    <t>This armored creature has a bony, turtle-like shell from which protrude short limbs, a blunt head, and a short spiky tail.</t>
  </si>
  <si>
    <t>The gylptodon is often hunted for the value of its outer armor, made up of bony plates in turn composed of many smaller, knobby "scales." The creature is quite capable of defending itself with swipes from its deadly claws, as its ill-tempered nature often urges it to do. Gylptodon Companions Starting Statistics: Size Medium; Speed 20 ft.; AC +5 natural armor, Attack 2 claws (1d8); Ability Scores Str 13, Dex 12, Con 13, Int 2, Wis 13, Cha 6; Special Qualities low-light vision, scent. 7th-Level Advancement: Size Large; AC +2 natural armor; Attack 2 claws (1d10); Ability Scores Str +8, Dex -2, Con +4.</t>
  </si>
  <si>
    <t>&lt;link rel="stylesheet"href="PF.css"&gt;&lt;div&gt;&lt;h2&gt;Megafauna, Gylptodon&lt;/h2&gt;&lt;h3&gt;&lt;i&gt;This armored creature has a bony, turtle-like shell from which protrude short limbs, a blunt head, and a short spiky tail.&lt;/i&gt;&lt;/h3&gt;&lt;br&gt;&lt;/br&gt;&lt;/div&gt;&lt;div class="heading"&gt;&lt;p class="alignleft"&gt;Gylptodon&lt;/p&gt;&lt;p class="alignright"&gt;CR 6&lt;/p&gt;&lt;div style="clear: both;"&gt;&lt;/div&gt;&lt;/div&gt;&lt;div&gt;&lt;h5&gt;&lt;b&gt;XP &lt;/b&gt;2,400&lt;/h5&gt;&lt;h5&gt;N Large animal &lt;/h5&gt;&lt;h5&gt;&lt;b&gt;Init &lt;/b&gt;+0; &lt;b&gt;Senses &lt;/b&gt;low-light vision, scent; Perception +16&lt;/h5&gt;&lt;/div&gt;&lt;hr/&gt;&lt;div&gt;&lt;h5&gt;&lt;b&gt;DEFENSE&lt;/b&gt;&lt;/h5&gt;&lt;/div&gt;&lt;hr/&gt;&lt;div&gt;&lt;h5&gt;&lt;b&gt;AC &lt;/b&gt;21, touch 9, flat-footed 21 (+12 natural, -1 size)&lt;/h5&gt;&lt;h5&gt;&lt;b&gt;hp &lt;/b&gt;67 (9d8+27)&lt;/h5&gt;&lt;h5&gt;&lt;b&gt;Fort &lt;/b&gt;+11, &lt;b&gt;Ref &lt;/b&gt;+6, &lt;b&gt;Will &lt;/b&gt;+4&lt;/h5&gt;&lt;/div&gt;&lt;hr/&gt;&lt;div&gt;&lt;h5&gt;&lt;b&gt;OFFENSE&lt;/b&gt;&lt;/h5&gt;&lt;/div&gt;&lt;hr/&gt;&lt;div&gt;&lt;h5&gt;&lt;b&gt;Spd &lt;/b&gt;20 ft.&lt;/h5&gt;&lt;h5&gt;&lt;b&gt;Melee &lt;/b&gt;2 claws +12 (1d10+7)&lt;/h5&gt;&lt;h5&gt;&lt;b&gt;Space &lt;/b&gt;10 ft.; &lt;b&gt;Reach &lt;/b&gt;5 ft.&lt;/h5&gt;&lt;/div&gt;&lt;hr/&gt;&lt;div&gt;&lt;h5&gt;&lt;b&gt;STATISTICS&lt;/b&gt;&lt;/h5&gt;&lt;/div&gt;&lt;hr/&gt;&lt;div&gt;&lt;h5&gt;&lt;b&gt;Str &lt;/b&gt;25, &lt;b&gt;Dex &lt;/b&gt;10, &lt;b&gt;Con &lt;/b&gt;17, &lt;b&gt;Int &lt;/b&gt; 2, &lt;b&gt;Wis &lt;/b&gt;13, &lt;b&gt;Cha &lt;/b&gt;6&lt;/h5&gt;&lt;h5&gt;&lt;b&gt;Base Atk &lt;/b&gt;+6; &lt;b&gt;CMB &lt;/b&gt;+14; &lt;b&gt;CMD &lt;/b&gt;24 (28 vs. trip)&lt;/h5&gt;&lt;h5&gt;&lt;b&gt;Feats &lt;/b&gt;Endurance, Great Fortitude, Improved Bull Rush, Power Attack, Skill Focus (Perception)&lt;/h5&gt;&lt;h5&gt;&lt;b&gt;Skills &lt;/b&gt;Perception +16&lt;/h5&gt;&lt;/div&gt;&lt;hr/&gt;&lt;div&gt;&lt;h5&gt;&lt;b&gt;ECOLOGY&lt;/b&gt;&lt;/h5&gt;&lt;/div&gt;&lt;hr/&gt;&lt;div&gt;&lt;h5&gt;&lt;b&gt;Environment &lt;/b&gt; temperate plains&lt;/h5&gt;&lt;h5&gt;&lt;b&gt;Organization &lt;/b&gt;solitary or pair&lt;/h5&gt;&lt;h5&gt;&lt;b&gt;Treasure &lt;/b&gt;none&lt;/h5&gt;&lt;/div&gt;&lt;br&gt;&lt;/br&gt;&lt;div&gt;&lt;h4&gt;&lt;p&gt;&lt;p&gt;The gylptodon is often hunted for the value of its outer armor, made up of bony plates in turn composed of many smaller, knobby "scales." The creature is quite capable of defending itself with swipes from its deadly claws, as its ill-tempered nature often urges it to do.&lt;/p&gt;&lt;p&gt;&lt;br&gt;&lt;/br&gt;&lt;b&gt;Gylptodon Companions&lt;br&gt; Starting Statistics: Size&lt;/b&gt; Medium; &lt;b&gt;Speed&lt;/b&gt; 20 ft.; &lt;b&gt;AC&lt;/b&gt; +5 natural armor, &lt;b&gt;Attack&lt;/b&gt; 2 claws (1d8); &lt;b&gt;Ability Scores&lt;/b&gt; Str 13, Dex 12, Con 13, Int 2, Wis 13, Cha 6; &lt;b&gt;Special Qualities&lt;/b&gt; low-light vision, scent.&lt;/p&gt;&lt;p&gt;&lt;b&gt;7th-Level Advancement: Size&lt;/b&gt; Large; &lt;b&gt;AC&lt;/b&gt; +2 natural armor; &lt;b&gt;Attack&lt;/b&gt; 2 claws (1d10); &lt;b&gt;Ability Scores&lt;/b&gt; Str +8, Dex -2, Con +4.&lt;/p&gt;&lt;/h4&gt;&lt;/div&gt;</t>
  </si>
  <si>
    <t>Megaloceros</t>
  </si>
  <si>
    <t>gore +7 (2d6+5), 2 hooves +2 (1d4+2)</t>
  </si>
  <si>
    <t xml:space="preserve"> cold or temperate forest and plains</t>
  </si>
  <si>
    <t>The massive and majestic elk stands fully the height of a human at its shoulder, and its antlers stretch over ten feet across.</t>
  </si>
  <si>
    <t>The megaloceros is a powerful and enormous elk, also known as a "great elk" or "king stag." It stands about 6 feet tall at the shoulder and has antlers spanning up to 12 feet. It weighs 1,400 pounds.  MEGALOCEROS COMPANIONS  Starting Statistics: Size Medium; Speed 50 ft.; AC +3 natural armor, Attack gore (1d8); Ability Scores Str 12, Dex 17, Con 14, Int 2, Wis 15, Cha 5; Special Abilities low-light vision, scent.  7th-Level Adv.: Size Large; AC +2 natural armor; Attack gore (2d6), 2 hooves (1d4); Ability Scores Str +8, Dex -2, Con +4; Special Qualities powerful charge (2d6).</t>
  </si>
  <si>
    <t>&lt;link rel="stylesheet"href="PF.css"&gt;&lt;div&gt;&lt;h2&gt;Megafauna, Megaloceros&lt;/h2&gt;&lt;h3&gt;&lt;i&gt;The massive and majestic elk stands fully the height of a human at its shoulder, and its antlers stretch over ten feet across.&lt;/i&gt;&lt;/h3&gt;&lt;br&gt;&lt;/div&gt;&lt;div class="heading"&gt;&lt;p class="alignleft"&gt;Megaloceros&lt;/p&gt;&lt;p class="alignright"&gt;CR 4&lt;/p&gt;&lt;div style="clear: both;"&gt;&lt;/div&gt;&lt;/div&gt;&lt;div&gt;&lt;h5&gt;&lt;b&gt;XP &lt;/b&gt;1,200&lt;/h5&gt;&lt;h5&gt;N Large animal &lt;/h5&gt;&lt;h5&gt;&lt;b&gt;Init &lt;/b&gt;+2; &lt;b&gt;Senses &lt;/b&gt;low-light vision, scent; Perception +9&lt;/h5&gt;&lt;/div&gt;&lt;hr/&gt;&lt;div&gt;&lt;h5&gt;&lt;b&gt;DEFENSE&lt;/b&gt;&lt;/h5&gt;&lt;/div&gt;&lt;hr/&gt;&lt;div&gt;&lt;h5&gt;&lt;b&gt;AC &lt;/b&gt;16, touch 11, flat-footed 14 (+2 Dex, +5 natural, -1 size)&lt;/h5&gt;&lt;h5&gt;&lt;b&gt;hp &lt;/b&gt;34 (4d8+16)&lt;/h5&gt;&lt;h5&gt;&lt;b&gt;Fort &lt;/b&gt;+8, &lt;b&gt;Ref &lt;/b&gt;+8, &lt;b&gt;Will &lt;/b&gt;+3&lt;/h5&gt;&lt;/div&gt;&lt;hr/&gt;&lt;div&gt;&lt;h5&gt;&lt;b&gt;OFFENSE&lt;/b&gt;&lt;/h5&gt;&lt;/div&gt;&lt;hr/&gt;&lt;div&gt;&lt;h5&gt;&lt;b&gt;Spd &lt;/b&gt;50 ft.&lt;/h5&gt;&lt;h5&gt;&lt;b&gt;Melee &lt;/b&gt;gore +7 (2d6+5), 2 hooves +2 (1d4+2)&lt;/h5&gt;&lt;h5&gt;&lt;b&gt;Space &lt;/b&gt;10 ft.; &lt;b&gt;Reach &lt;/b&gt;5 ft.&lt;/h5&gt;&lt;h5&gt;&lt;b&gt;Special Attacks &lt;/b&gt;powerful charge (4d6+7)&lt;/h5&gt;&lt;/div&gt;&lt;hr/&gt;&lt;div&gt;&lt;h5&gt;&lt;b&gt;STATISTICS&lt;/b&gt;&lt;/h5&gt;&lt;/div&gt;&lt;hr/&gt;&lt;div&gt;&lt;h5&gt;&lt;b&gt;Str &lt;/b&gt;20, &lt;b&gt;Dex &lt;/b&gt;15, &lt;b&gt;Con &lt;/b&gt;18, &lt;b&gt;Int &lt;/b&gt; 2, &lt;b&gt;Wis &lt;/b&gt;15, &lt;b&gt;Cha &lt;/b&gt;5&lt;/h5&gt;&lt;h5&gt;&lt;b&gt;Base Atk &lt;/b&gt;+3; &lt;b&gt;CMB &lt;/b&gt;+9; &lt;b&gt;CMD &lt;/b&gt;21 (25 vs. trip)&lt;/h5&gt;&lt;h5&gt;&lt;b&gt;Feats &lt;/b&gt;Endurance, Lightning Reflexes, Run&lt;sup&gt;B&lt;/sup&gt;&lt;/h5&gt;&lt;h5&gt;&lt;b&gt;Skills &lt;/b&gt;Perception +9&lt;/h5&gt;&lt;/div&gt;&lt;hr/&gt;&lt;div&gt;&lt;h5&gt;&lt;b&gt;ECOLOGY&lt;/b&gt;&lt;/h5&gt;&lt;/div&gt;&lt;hr/&gt;&lt;div&gt;&lt;h5&gt;&lt;b&gt;Environment &lt;/b&gt; cold or temperate forest and plains&lt;/h5&gt;&lt;h5&gt;&lt;b&gt;Organization &lt;/b&gt;solitary, pair, or herd (3-50)&lt;/h5&gt;&lt;h5&gt;&lt;b&gt;Treasure &lt;/b&gt;none&lt;/h5&gt;&lt;/div&gt;&lt;br&gt;&lt;div&gt;&lt;h4&gt;&lt;p&gt;&lt;p&gt;The megaloceros is a powerful and enormous elk, also known as a "great elk" or "king stag." It stands about 6 feet tall at the shoulder and has antlers spanning up to 12 feet. It weighs 1,400 pounds.  &lt;br&gt;&lt;b&gt;MEGALOCEROS COMPANIONS&lt;/b&gt;&lt;br&gt;  &lt;b&gt;Starting Statistics:&lt;/b&gt; &lt;b&gt;Size &lt;/b&gt;Medium; Speed 50 ft.; &lt;b&gt;AC &lt;/b&gt;+3 natural armor, &lt;b&gt;Attack &lt;/b&gt;gore (1d8); &lt;b&gt;Ability Scores &lt;/b&gt;Str 12, Dex 17, Con 14, Int 2, Wis 15, Cha 5; &lt;b&gt;Special Abilities &lt;/b&gt;low-light vision, scent.  &lt;br&gt;&lt;b&gt;7th-Level Adv.:&lt;/b&gt; &lt;b&gt;Size &lt;/b&gt;Large; &lt;b&gt;AC &lt;/b&gt;+2 natural armor; &lt;b&gt;Attack &lt;/b&gt;gore (2d6), 2 hooves (1d4); &lt;b&gt;Ability Scores &lt;/b&gt;Str +8, Dex -2, Con +4; &lt;b&gt;Special Qualities &lt;/b&gt;powerful charge (2d6).&lt;/p&gt;&lt;/h4&gt;&lt;/div&gt;</t>
  </si>
  <si>
    <t>Megatherium</t>
  </si>
  <si>
    <t>, +10 natural, -2 size)</t>
  </si>
  <si>
    <t>Fort +9, Ref +5, Will +3</t>
  </si>
  <si>
    <t>2 claws +10 (1d8+7 plus trip)</t>
  </si>
  <si>
    <t>Str 25, Dex 10, Con 19, Int 2, Wis 13, Cha 6</t>
  </si>
  <si>
    <t>Awesome Blow, Improved Bull Rush, Power Attack, Skill Focus (Perception)</t>
  </si>
  <si>
    <t>Climb +15, Perception +14</t>
  </si>
  <si>
    <t>The great sloth, standing on its hind legs, can reach the treetops with its agile tongue to grab at foliage.</t>
  </si>
  <si>
    <t>The megatherium is a massive sloth weighing 10,000 pounds. It can balance on its hind legs and tail, allowing it to reach up to 20 feet high. Megatherium Companions Starting Statistics: Size Medium; Speed 40 ft., climb 10 ft.; AC +5 natural armor, Attack 2 claws (1d4); Ability Scores Str 9, Dex 14, Con 11, Int 2, Wis 13, Cha 6; Special Qualities lowlight vision, scent. 7th-Level Adv.: Size Large; AC +2 natural armor; Attack 2 claws (1d6), Ability Scores Str +8, Dex -2, Con +4; Special Qualities rend (2 claws, 1d8).</t>
  </si>
  <si>
    <t>&lt;link rel="stylesheet"href="PF.css"&gt;&lt;div&gt;&lt;h2&gt;Megafauna, Megatherium&lt;/h2&gt;&lt;h3&gt;&lt;i&gt;The great sloth, standing on its hind legs, can reach the treetops with its agile tongue to grab at foliage.&lt;/i&gt;&lt;/h3&gt;&lt;br&gt;&lt;/br&gt;&lt;/div&gt;&lt;div class="heading"&gt;&lt;p class="alignleft"&gt;Megatherium&lt;/p&gt;&lt;p class="alignright"&gt;CR 5&lt;/p&gt;&lt;div style="clear: both;"&gt;&lt;/div&gt;&lt;/div&gt;&lt;div&gt;&lt;h5&gt;&lt;b&gt;XP &lt;/b&gt;1,600&lt;/h5&gt;&lt;h5&gt;N Huge animal &lt;/h5&gt;&lt;h5&gt;&lt;b&gt;Init &lt;/b&gt;+0; &lt;b&gt;Senses &lt;/b&gt;low-light vision, scent; Perception +14&lt;/h5&gt;&lt;/div&gt;&lt;hr/&gt;&lt;div&gt;&lt;h5&gt;&lt;b&gt;DEFENSE&lt;/b&gt;&lt;/h5&gt;&lt;/div&gt;&lt;hr/&gt;&lt;div&gt;&lt;h5&gt;&lt;b&gt;AC &lt;/b&gt;18, touch 8, flat-footed 18 (+10 natural, -2 size)&lt;/h5&gt;&lt;h5&gt;&lt;b&gt;hp &lt;/b&gt;59 (7d8+28)&lt;/h5&gt;&lt;h5&gt;&lt;b&gt;Fort &lt;/b&gt;+9, &lt;b&gt;Ref &lt;/b&gt;+5, &lt;b&gt;Will &lt;/b&gt;+3&lt;/h5&gt;&lt;/div&gt;&lt;hr/&gt;&lt;div&gt;&lt;h5&gt;&lt;b&gt;OFFENSE&lt;/b&gt;&lt;/h5&gt;&lt;/div&gt;&lt;hr/&gt;&lt;div&gt;&lt;h5&gt;&lt;b&gt;Spd &lt;/b&gt;30 ft., climb 10 ft.&lt;/h5&gt;&lt;h5&gt;&lt;b&gt;Melee &lt;/b&gt;2 claws +10 (1d8+7 plus trip)&lt;/h5&gt;&lt;h5&gt;&lt;b&gt;Space &lt;/b&gt;15 ft.; &lt;b&gt;Reach &lt;/b&gt;10 ft.&lt;/h5&gt;&lt;h5&gt;&lt;b&gt;Special Attacks &lt;/b&gt;rend (2 claws, 1d8+10)&lt;/h5&gt;&lt;/div&gt;&lt;hr/&gt;&lt;div&gt;&lt;h5&gt;&lt;b&gt;STATISTICS&lt;/b&gt;&lt;/h5&gt;&lt;/div&gt;&lt;hr/&gt;&lt;div&gt;&lt;h5&gt;&lt;b&gt;Str &lt;/b&gt;25, &lt;b&gt;Dex &lt;/b&gt;10, &lt;b&gt;Con &lt;/b&gt;19, &lt;b&gt;Int &lt;/b&gt; 2, &lt;b&gt;Wis &lt;/b&gt;13, &lt;b&gt;Cha &lt;/b&gt;6&lt;/h5&gt;&lt;h5&gt;&lt;b&gt;Base Atk &lt;/b&gt;+5; &lt;b&gt;CMB &lt;/b&gt;+14; &lt;b&gt;CMD &lt;/b&gt;24 (28 vs. trip)&lt;/h5&gt;&lt;h5&gt;&lt;b&gt;Feats &lt;/b&gt;Awesome Blow, Improved Bull Rush, Power Attack, Skill Focus (Perception)&lt;/h5&gt;&lt;h5&gt;&lt;b&gt;Skills &lt;/b&gt;Climb +15, Perception +14&lt;/h5&gt;&lt;/div&gt;&lt;hr/&gt;&lt;div&gt;&lt;h5&gt;&lt;b&gt;ECOLOGY&lt;/b&gt;&lt;/h5&gt;&lt;/div&gt;&lt;hr/&gt;&lt;div&gt;&lt;h5&gt;&lt;b&gt;Environment &lt;/b&gt; temperate or warm forest&lt;/h5&gt;&lt;h5&gt;&lt;b&gt;Organization &lt;/b&gt;solitary or pair&lt;/h5&gt;&lt;h5&gt;&lt;b&gt;Treasure &lt;/b&gt;none&lt;/h5&gt;&lt;/div&gt;&lt;br&gt;&lt;/br&gt;&lt;div&gt;&lt;h4&gt;&lt;p&gt;&lt;p&gt;The megatherium is a massive sloth weighing 10,000 pounds. It can balance on its hind legs and tail, allowing it to reach up to 20 feet high.&lt;/p&gt;&lt;p&gt;&lt;br&gt;&lt;/br&gt;&lt;b&gt;Megatherium Companions&lt;br&gt; Starting Statistics: Size&lt;/b&gt; Medium; &lt;b&gt;Speed&lt;/b&gt; 40 ft., climb 10 ft.; &lt;b&gt;AC&lt;/b&gt; +5 natural armor, &lt;b&gt;Attack&lt;/b&gt; 2 claws (1d4); &lt;b&gt;Ability Scores&lt;/b&gt; Str 9, Dex 14, Con 11, Int 2, Wis 13, Cha 6; &lt;b&gt;Special Qualities&lt;/b&gt; lowlight vision, scent.&lt;/p&gt;&lt;p&gt;&lt;b&gt;7th-Level Adv.: Size&lt;/b&gt; Large; &lt;b&gt;AC&lt;/b&gt; +2 natural armor; &lt;b&gt;Attack&lt;/b&gt; 2 claws (1d6), &lt;b&gt;Ability Scores&lt;/b&gt; Str +8, Dex -2, Con +4; &lt;b&gt;Special Qualities&lt;/b&gt; rend (2 claws, 1d8).&lt;/p&gt;&lt;/h4&gt;&lt;/div&gt;</t>
  </si>
  <si>
    <t>Mercane</t>
  </si>
  <si>
    <t>(+2 Dex, +1 dodge, +4 natural, -1 size)</t>
  </si>
  <si>
    <t>Fort +8, Ref +4, Will +8</t>
  </si>
  <si>
    <t>mwk Large  falchion +8/+3  (2d6+3/18-20)</t>
  </si>
  <si>
    <t>Spell-Like Abilities (CL 9th; concentration +11)  3/day-dimension door, invisibility (self only)  1/day-plane shift (DC 17)</t>
  </si>
  <si>
    <t>Str 15, Dex 14, Con 16, Int 20,  Wis 17, Cha 15</t>
  </si>
  <si>
    <t>Combat Casting, Combat Expertise, Dodge</t>
  </si>
  <si>
    <t>Appraise +14, Bluff +11, Diplomacy +8, Intimidate +8, Knowledge (arcana) +14, Knowledge (planes) +14, Perception +12, Profession (merchant) +9, Sense Motive +12, Sleight of Hand +11, Spellcraft +14</t>
  </si>
  <si>
    <t>Abyssal, Celestial, Common,  Draconic, Infernal; telepathy 100 ft.</t>
  </si>
  <si>
    <t>secret chest</t>
  </si>
  <si>
    <t>solitary or company (1-4 and 3-12 bodyguards of various races)</t>
  </si>
  <si>
    <t>double (masterwork Large falchion, other treasure)</t>
  </si>
  <si>
    <t>The tall, blue-skinned humanoid is clad in loose, flowing robes. Its alien face has too many eyes and its hands have too few fingers.</t>
  </si>
  <si>
    <t>Secret Chest (Sp) A mercane can retrieve or hide an extradimensional storage chest, as the secret chest spell (caster level 5th). The mercane does not need an expensive replica chest to use this ability; any chest will do. It can only use this ability on one chest at a time.</t>
  </si>
  <si>
    <t>Mysterious merchants of all things magical, mercanes are relatively weak and noncombative for creatures of their size. They prefer to bargain and haggle rather than to fight, but because they wander the planes seeking and trading magical goods, they typically travel with an entourage of hired bodyguards. Mercanes are capable of defending themselves, and often carry masterwork Large falchions. Yet these weapons are primarily for show, as mercanes prefer to let their bodyguards deal with violent opponents. If a situation turns ugly, mercanes typically use their magical abilities to flee, abandoning their hirelings if necessary.  Mercanes are known throughout the planes as traders in magical items. Each has a secret chest filled with wares stashed away, ready to be pulled out when it's time to haggle and close a deal (or to bribe a potential obstacle). Mercanes are therefore not easily robbed, and they only surrender the contents of a secret chest when they have no other choice. Mercanes have no interest in mundane goods, no matter how fine or rare.  Only magical objects earn their attention and their coin.  They're known for driving hard, but fair, bargains, and for hiring adventurers from time to time to recover certain goods of interest for a fair price. Although they are not particularly brave, they hold contracts sacrosanct and keep their agreements.  Rumors and legends abound as to the origins of the mercanes and their reasons for seeking out and buying magical items. Their home plane is unknown, and they have wandered between the worlds for as long as any can recall.  Stories claim the mercanes feed on the magic items they acquire, or even need them in order to reproduce.  There are also tales of a war in a far corner of the planes, with the mercanes serving the roles of arms merchants, aggressors, or defenders, depending on who tells the story.  Mercanes are 10 feet tall and weigh 500 pounds.</t>
  </si>
  <si>
    <t>&lt;link rel="stylesheet"href="PF.css"&gt;&lt;div&gt;&lt;h2&gt;Mercane&lt;/h2&gt;&lt;h3&gt;&lt;i&gt;The tall, blue-skinned humanoid is clad in loose, flowing robes. Its alien face has too many eyes and its hands have too few fingers.&lt;/i&gt;&lt;/h3&gt;&lt;br&gt;&lt;/br&gt;&lt;/div&gt;&lt;div class="heading"&gt;&lt;p class="alignleft"&gt;Mercane&lt;/p&gt;&lt;p class="alignright"&gt;CR 5&lt;/p&gt;&lt;div style="clear: both;"&gt;&lt;/div&gt;&lt;/div&gt;&lt;div&gt;&lt;h5&gt;&lt;b&gt;XP &lt;/b&gt;1,600&lt;/h5&gt;&lt;h5&gt;LN Large outsider (extraplanar)&lt;/h5&gt;&lt;h5&gt;&lt;b&gt;Init &lt;/b&gt;+2; &lt;b&gt;Senses &lt;/b&gt;darkvision 60 ft.; Perception +12&lt;/h5&gt;&lt;/div&gt;&lt;hr/&gt;&lt;div&gt;&lt;h5&gt;&lt;b&gt;DEFENSE&lt;/b&gt;&lt;/h5&gt;&lt;/div&gt;&lt;hr/&gt;&lt;div&gt;&lt;h5&gt;&lt;b&gt;AC &lt;/b&gt;16, touch 12, flat-footed 13 (+2 Dex, +1 dodge, +4 natural, -1 size)&lt;/h5&gt;&lt;h5&gt;&lt;b&gt;hp &lt;/b&gt;51 (6d10+18)&lt;/h5&gt;&lt;h5&gt;&lt;b&gt;Fort &lt;/b&gt;+8, &lt;b&gt;Ref &lt;/b&gt;+4, &lt;b&gt;Will &lt;/b&gt;+8&lt;/h5&gt;&lt;h5&gt;&lt;b&gt;SR &lt;/b&gt;20&lt;/h5&gt;&lt;/div&gt;&lt;hr/&gt;&lt;div&gt;&lt;h5&gt;&lt;b&gt;OFFENSE&lt;/b&gt;&lt;/h5&gt;&lt;/div&gt;&lt;hr/&gt;&lt;div&gt;&lt;h5&gt;&lt;b&gt;Spd &lt;/b&gt;30 ft.&lt;/h5&gt;&lt;h5&gt;&lt;b&gt;Melee &lt;/b&gt;mwk Large  falchion +8/+3  (2d6+3/18-20)&lt;/h5&gt;&lt;h5&gt;&lt;b&gt;Space &lt;/b&gt;10 ft.; &lt;b&gt;Reach &lt;/b&gt;10 ft.&lt;/h5&gt;&lt;h5&gt;&lt;b&gt;Spell-Like Abilities&lt;/b&gt; (CL 9th; concentration +11)&lt;/br&gt;3/day&amp;mdash;&lt;i&gt;dimension door&lt;/i&gt;, &lt;i&gt;invisibility&lt;/i&gt; (self only)&lt;/br&gt;1/day&amp;mdash;&lt;i&gt;plane shift&lt;/i&gt; (DC 17)&lt;/h5&gt;&lt;/h5&gt;&lt;/div&gt;&lt;hr/&gt;&lt;div&gt;&lt;h5&gt;&lt;b&gt;STATISTICS&lt;/b&gt;&lt;/h5&gt;&lt;/div&gt;&lt;hr/&gt;&lt;div&gt;&lt;h5&gt;&lt;b&gt;Str &lt;/b&gt;15, &lt;b&gt;Dex &lt;/b&gt;14, &lt;b&gt;Con &lt;/b&gt;16, &lt;b&gt;Int &lt;/b&gt; 20,  &lt;b&gt;Wis &lt;/b&gt;17, &lt;b&gt;Cha &lt;/b&gt;15&lt;/h5&gt;&lt;h5&gt;&lt;b&gt;Base Atk &lt;/b&gt;+6; &lt;b&gt;CMB &lt;/b&gt;+9; &lt;b&gt;CMD &lt;/b&gt;22&lt;/h5&gt;&lt;h5&gt;&lt;b&gt;Feats &lt;/b&gt;Combat Casting, Combat Expertise, Dodge&lt;/h5&gt;&lt;h5&gt;&lt;b&gt;Skills &lt;/b&gt;Appraise +14, Bluff +11, Diplomacy +8, Intimidate +8, Knowledge (arcana) +14, Knowledge (planes) +14, Perception +12, Profession (merchant) +9, Sense Motive +12, Sleight of Hand +11, Spellcraft +14&lt;/h5&gt;&lt;h5&gt;&lt;b&gt;Languages &lt;/b&gt;Abyssal, Celestial, Common,  Draconic, Infernal; telepathy 100 ft.&lt;/h5&gt;&lt;h5&gt;&lt;b&gt;SQ &lt;/b&gt;&lt;i&gt;secret chest&lt;/i&gt;&lt;/h5&gt;&lt;/div&gt;&lt;hr/&gt;&lt;div&gt;&lt;h5&gt;&lt;b&gt;ECOLOGY&lt;/b&gt;&lt;/h5&gt;&lt;/div&gt;&lt;hr/&gt;&lt;div&gt;&lt;h5&gt;&lt;b&gt;Environment &lt;/b&gt; any land or underground&lt;/h5&gt;&lt;h5&gt;&lt;b&gt;Organization &lt;/b&gt;solitary or company (1-4 and 3-12 bodyguards of various races)&lt;/h5&gt;&lt;h5&gt;&lt;b&gt;Treasure &lt;/b&gt;double (masterwork Large falchion, other treasure)&lt;/h5&gt;&lt;/div&gt;&lt;hr/&gt;&lt;div&gt;&lt;h5&gt;&lt;b&gt;SPECIAL ABILITIES&lt;/b&gt;&lt;/h5&gt;&lt;/div&gt;&lt;hr/&gt;&lt;div&gt;&lt;h5&gt;&lt;b&gt;Secret Chest (Sp)&lt;/b&gt; A mercane can retrieve or hide an extradimensional storage chest, as the &lt;i&gt;secret chest&lt;/i&gt; spell (caster level 5th). The mercane does not need an expensive replica chest to use this ability; any chest will do. It can only use this ability on one chest at a time.&lt;/h5&gt;&lt;/div&gt;&lt;br&gt;&lt;/br&gt;&lt;div&gt;&lt;h4&gt;&lt;p&gt;&lt;p&gt;Mysterious merchants of all things magical, mercanes are relatively weak and noncombative for creatures of their size. They prefer to bargain and haggle rather than to fight, but because they wander the planes seeking and trading magical goods, they typically travel with an entourage of hired bodyguards. Mercanes are capable of defending themselves, and often carry masterwork Large falchions. Yet these weapons are primarily for show, as mercanes prefer to let their bodyguards deal with violent opponents. If a situation turns ugly, mercanes typically use their magical abilities to flee, abandoning their hirelings if necessary.&lt;/p&gt;&lt;p&gt;Mercanes are known throughout the planes as traders in magical items. Each has a &lt;i&gt;secret chest&lt;/i&gt; filled with wares stashed away, ready to be pulled out when it's time to haggle and close a deal (or to bribe a potential obstacle). Mercanes are therefore not easily robbed, and they only surrender the contents of a &lt;i&gt;secret chest&lt;/i&gt; when they have no other choice. Mercanes have no interest in mundane goods, no matter how fine or rare.&lt;/p&gt;&lt;p&gt;Only magical objects earn their attention and their coin.&lt;/p&gt;&lt;p&gt;They're known for driving hard, but fair, bargains, and for hiring adventurers from time to time to recover certain goods of interest for a fair price. Although they are not particularly brave, they hold contracts sacrosanct and keep their agreements.&lt;/p&gt;&lt;p&gt;Rumors and legends abound as to the origins of the mercanes and their reasons for seeking out and buying magical items. Their home plane is unknown, and they have wandered between the worlds for as long as any can recall.&lt;/p&gt;&lt;p&gt;Stories claim the mercanes feed on the magic items they acquire, or even need them in order to reproduce.&lt;/p&gt;&lt;p&gt;There are also tales of a war in a far corner of the planes, with the mercanes serving the roles of arms merchants, aggressors, or defenders, depending on who tells the story.&lt;/p&gt;&lt;p&gt;Mercanes are 10 feet tall and weigh 500 pounds.&lt;/p&gt;&lt;/h4&gt;&lt;/div&gt;</t>
  </si>
  <si>
    <t>Freshwater Merrow</t>
  </si>
  <si>
    <t>(aquatic, giant)</t>
  </si>
  <si>
    <t>(+4 Dex, +4 natural, -1 size)</t>
  </si>
  <si>
    <t>2 claws +6 (1d6+4 plus grab)</t>
  </si>
  <si>
    <t>javelin +6 (1d8+4)</t>
  </si>
  <si>
    <t>Str 19, Dex 18, Con 17, Int 6, Wis 10, Cha 7</t>
  </si>
  <si>
    <t>Iron Will, Power Attack</t>
  </si>
  <si>
    <t>Perception +5, Stealth +2 (+6 in water), Swim +12</t>
  </si>
  <si>
    <t>+4 Stealth in water</t>
  </si>
  <si>
    <t xml:space="preserve"> temperate lakes or rivers</t>
  </si>
  <si>
    <t>standard (2 javelins, other treasure)</t>
  </si>
  <si>
    <t>This giant has pale green, scaled skin and large, webbed hands and feet. On either side of its neck are slotted gills.</t>
  </si>
  <si>
    <t>Merrow</t>
  </si>
  <si>
    <t>Merrows are best described as the aquatic cousins of ogres. Although their green, scaled skin and webbed hands and feet make them appear different, merrows are just as cruel, savage, and wicked as their ogre relatives. The saltwater variety grows much larger than the freshwater variety, but the behavior and society of the two types are otherwise similar. Merrows are known for pillaging small fishing villages and towns under cover of night. Similar to ogres, merrows have a strong sense of family and typically hunt in gangs, preferring to grab a couple of villagers and head back into the water rather than sticking around and dealing with armed resistance. Merrows have a stronger sense of unity than ogres do, and rarely will the leader of a tribe be challenged. When they have chosen a village or town to plunder, they attack as a gang and share the spoils. A freshwater merrow is 12 feet tall and weighs 500 pounds. Saltwater merrows easily reach 20 feet tall and 4,000 pounds, and have been known to hunt whales. The two species do not often come in contact, but when they do, feuding and conf lict are swift to develop.</t>
  </si>
  <si>
    <t>&lt;link rel="stylesheet"href="PF.css"&gt;&lt;div&gt;&lt;h2&gt;Merrow, Freshwater&lt;/h2&gt;&lt;h3&gt;&lt;i&gt;This giant has pale green, scaled skin and large, webbed hands and feet. On either side of its neck are slotted gills.&lt;/i&gt;&lt;/h3&gt;&lt;br&gt;&lt;/br&gt;&lt;/div&gt;&lt;div class="heading"&gt;&lt;p class="alignleft"&gt;Merrow, Freshwater&lt;/p&gt;&lt;p class="alignright"&gt;CR 3&lt;/p&gt;&lt;div style="clear: both;"&gt;&lt;/div&gt;&lt;/div&gt;&lt;div&gt;&lt;h5&gt;&lt;b&gt;XP &lt;/b&gt;800&lt;/h5&gt;&lt;h5&gt;NE Large humanoid (aquatic, giant)&lt;/h5&gt;&lt;h5&gt;&lt;b&gt;Init &lt;/b&gt;+4; &lt;b&gt;Senses &lt;/b&gt;low-light vision; Perception +5&lt;/h5&gt;&lt;/div&gt;&lt;hr/&gt;&lt;div&gt;&lt;h5&gt;&lt;b&gt;DEFENSE&lt;/b&gt;&lt;/h5&gt;&lt;/div&gt;&lt;hr/&gt;&lt;div&gt;&lt;h5&gt;&lt;b&gt;AC &lt;/b&gt;17, touch 13, flat-footed 13 (+4 Dex, +4 natural, -1 size)&lt;/h5&gt;&lt;h5&gt;&lt;b&gt;hp &lt;/b&gt;30 (4d8+12)&lt;/h5&gt;&lt;h5&gt;&lt;b&gt;Fort &lt;/b&gt;+7, &lt;b&gt;Ref &lt;/b&gt;+5, &lt;b&gt;Will &lt;/b&gt;+3&lt;/h5&gt;&lt;/div&gt;&lt;hr/&gt;&lt;div&gt;&lt;h5&gt;&lt;b&gt;OFFENSE&lt;/b&gt;&lt;/h5&gt;&lt;/div&gt;&lt;hr/&gt;&lt;div&gt;&lt;h5&gt;&lt;b&gt;Spd &lt;/b&gt;40 ft., swim 40 ft.&lt;/h5&gt;&lt;h5&gt;&lt;b&gt;Melee &lt;/b&gt;2 claws +6 (1d6+4 plus grab)&lt;/h5&gt;&lt;h5&gt;&lt;b&gt;Ranged &lt;/b&gt;javelin +6 (1d8+4)&lt;/h5&gt;&lt;h5&gt;&lt;b&gt;Space &lt;/b&gt;10 ft.; &lt;b&gt;Reach &lt;/b&gt;10 ft.&lt;/h5&gt;&lt;/div&gt;&lt;hr/&gt;&lt;div&gt;&lt;h5&gt;&lt;b&gt;STATISTICS&lt;/b&gt;&lt;/h5&gt;&lt;/div&gt;&lt;hr/&gt;&lt;div&gt;&lt;h5&gt;&lt;b&gt;Str &lt;/b&gt;19, &lt;b&gt;Dex &lt;/b&gt;18, &lt;b&gt;Con &lt;/b&gt;17, &lt;b&gt;Int &lt;/b&gt; 6, &lt;b&gt;Wis &lt;/b&gt;10, &lt;b&gt;Cha &lt;/b&gt;7&lt;/h5&gt;&lt;h5&gt;&lt;b&gt;Base Atk &lt;/b&gt;+3; &lt;b&gt;CMB &lt;/b&gt;+8 (+12 grapple); &lt;b&gt;CMD &lt;/b&gt;22&lt;/h5&gt;&lt;h5&gt;&lt;b&gt;Feats &lt;/b&gt;Iron Will, Power Attack&lt;/h5&gt;&lt;h5&gt;&lt;b&gt;Skills &lt;/b&gt;Perception +5, Stealth +2 (+6 in water), Swim +12; &lt;b&gt;Racial Modifiers &lt;/b&gt;+4 Stealth in water&lt;/h5&gt;&lt;h5&gt;&lt;b&gt;Languages &lt;/b&gt;Giant&lt;/h5&gt;&lt;h5&gt;&lt;b&gt;SQ &lt;/b&gt;amphibious&lt;/h5&gt;&lt;/div&gt;&lt;hr/&gt;&lt;div&gt;&lt;h5&gt;&lt;b&gt;ECOLOGY&lt;/b&gt;&lt;/h5&gt;&lt;/div&gt;&lt;hr/&gt;&lt;div&gt;&lt;h5&gt;&lt;b&gt;Environment &lt;/b&gt; temperate lakes or rivers&lt;/h5&gt;&lt;h5&gt;&lt;b&gt;Organization &lt;/b&gt;solitary, pair, gang (3-4), or family (5-16)&lt;/h5&gt;&lt;h5&gt;&lt;b&gt;Treasure &lt;/b&gt;standard (2 javelins, other treasure)&lt;/h5&gt;&lt;/div&gt;&lt;br&gt;&lt;/br&gt;&lt;div&gt;&lt;h4&gt;&lt;p&gt;&lt;p&gt;Merrows are best described as the aquatic cousins of ogres. Although their green, scaled skin and webbed hands and feet make them appear different, merrows are just as cruel, savage, and wicked as their ogre relatives.&lt;/p&gt;&lt;p&gt;The saltwater variety grows much larger than the freshwater variety, but the behavior and society of the two types are otherwise similar.&lt;/p&gt;&lt;p&gt;Merrows are known for pillaging small fishing villages and towns under cover of night.&lt;/p&gt;&lt;p&gt;Similar to ogres, merrows have a strong sense of family and typically hunt in gangs, preferring to grab a couple of villagers and head back into the water rather than sticking around and dealing with armed resistance.&lt;/p&gt;&lt;p&gt;Merrows have a stronger sense of unity than ogres do, and rarely will the leader of a tribe be challenged. When they have chosen a village or town to plunder, they attack as a gang and share the spoils.&lt;/p&gt;&lt;p&gt;A freshwater merrow is 12 feet tall and weighs 500 pounds.&lt;/p&gt;&lt;p&gt;Saltwater merrows easily reach 20 feet tall and 4,000 pounds, and have been known to hunt whales. The two species do not often come in contact, but when they do, feuding and conf lict are swift to develop.&lt;/p&gt;&lt;/h4&gt;&lt;/div&gt;</t>
  </si>
  <si>
    <t>Saltwater Merrow</t>
  </si>
  <si>
    <t>19, touch 11, flat-footed 16</t>
  </si>
  <si>
    <t>(+3 Dex, +8 natural, -2 size)</t>
  </si>
  <si>
    <t>(7d8+49)</t>
  </si>
  <si>
    <t>Fort +11, Ref +5, Will +4</t>
  </si>
  <si>
    <t>2 claws +11 (1d8+7 plus grab)</t>
  </si>
  <si>
    <t>javelin +6 (2d6+7)</t>
  </si>
  <si>
    <t>Str 25, Dex 16, Con 23, Int 6, Wis 10, Cha 7</t>
  </si>
  <si>
    <t>+14 (+18 grapple)</t>
  </si>
  <si>
    <t>Iron Will, Power Attack, Vital Strike, Weapon Focus (claw)</t>
  </si>
  <si>
    <t>Perception +7, Stealth -2 (+2 in water), Swim +15</t>
  </si>
  <si>
    <t xml:space="preserve"> temperate oceans</t>
  </si>
  <si>
    <t>Merrows are best described as the aquatic cousins of ogres. Although their green, scaled skin and webbed hands and feet make them appear different, merrows are just as cruel, savage, and wicked as their ogre relatives. The saltwater variety grows much larger than the freshwater variety, but the behavior and society of the two types are otherwise similar.  Merrows are known for pillaging small fishing villages and towns under cover of night. Similar to ogres, merrows have a strong sense of family and typically hunt in gangs, preferring to grab a couple of villagers and head back into the water rather than sticking around and dealing with armed resistance. Merrows have a stronger sense of unity than ogres do, and rarely will the leader of a tribe be challenged. When they have chosen a village or town to plunder, they attack as a gang and share the spoils.  A freshwater merrow is 12 feet tall and weighs 500 pounds. Saltwater merrows easily reach 20 feet tall and 4,000 pounds, and have been known to hunt whales. The two species do not often come in contact, but when they do, feuding and conf lict are swift to develop.</t>
  </si>
  <si>
    <t>&lt;link rel="stylesheet"href="PF.css"&gt;&lt;div&gt;&lt;h2&gt;Merrow, Saltwater&lt;/h2&gt;&lt;h3&gt;&lt;i&gt;This giant has pale green, scaled skin and large, webbed hands and feet. On either side of its neck are slotted gills.&lt;/i&gt;&lt;/h3&gt;&lt;br&gt;&lt;/div&gt;&lt;div class="heading"&gt;&lt;p class="alignleft"&gt;Merrow, Saltwater&lt;/p&gt;&lt;p class="alignright"&gt;CR 6&lt;/p&gt;&lt;div style="clear: both;"&gt;&lt;/div&gt;&lt;/div&gt;&lt;div&gt;&lt;h5&gt;&lt;b&gt;XP &lt;/b&gt;2,400&lt;/h5&gt;&lt;h5&gt;NE Huge humanoid (aquatic, giant)&lt;/h5&gt;&lt;h5&gt;&lt;b&gt;Init &lt;/b&gt;+3; &lt;b&gt;Senses &lt;/b&gt;low-light vision; Perception +7&lt;/h5&gt;&lt;/div&gt;&lt;hr/&gt;&lt;div&gt;&lt;h5&gt;&lt;b&gt;DEFENSE&lt;/b&gt;&lt;/h5&gt;&lt;/div&gt;&lt;hr/&gt;&lt;div&gt;&lt;h5&gt;&lt;b&gt;AC &lt;/b&gt;19, touch 11, flat-footed 16 (+3 Dex, +8 natural, -2 size)&lt;/h5&gt;&lt;h5&gt;&lt;b&gt;hp &lt;/b&gt;80 (7d8+49)&lt;/h5&gt;&lt;h5&gt;&lt;b&gt;Fort &lt;/b&gt;+11, &lt;b&gt;Ref &lt;/b&gt;+5, &lt;b&gt;Will &lt;/b&gt;+4&lt;/h5&gt;&lt;/div&gt;&lt;hr/&gt;&lt;div&gt;&lt;h5&gt;&lt;b&gt;OFFENSE&lt;/b&gt;&lt;/h5&gt;&lt;/div&gt;&lt;hr/&gt;&lt;div&gt;&lt;h5&gt;&lt;b&gt;Spd &lt;/b&gt;40 ft., swim 40 ft.&lt;/h5&gt;&lt;h5&gt;&lt;b&gt;Melee &lt;/b&gt;2 claws +11 (1d8+7 plus grab)&lt;/h5&gt;&lt;h5&gt;&lt;b&gt;Ranged &lt;/b&gt;javelin +6 (2d6+7)&lt;/h5&gt;&lt;h5&gt;&lt;b&gt;Space &lt;/b&gt;15 ft.; &lt;b&gt;Reach &lt;/b&gt;15 ft.&lt;/h5&gt;&lt;/div&gt;&lt;hr/&gt;&lt;div&gt;&lt;h5&gt;&lt;b&gt;STATISTICS&lt;/b&gt;&lt;/h5&gt;&lt;/div&gt;&lt;hr/&gt;&lt;div&gt;&lt;h5&gt;&lt;b&gt;Str &lt;/b&gt;25, &lt;b&gt;Dex &lt;/b&gt;16, &lt;b&gt;Con &lt;/b&gt;23, &lt;b&gt;Int &lt;/b&gt; 6, &lt;b&gt;Wis &lt;/b&gt;10, &lt;b&gt;Cha &lt;/b&gt;7&lt;/h5&gt;&lt;h5&gt;&lt;b&gt;Base Atk &lt;/b&gt;+5; &lt;b&gt;CMB &lt;/b&gt;+14 (+18 grapple); &lt;b&gt;CMD &lt;/b&gt;27&lt;/h5&gt;&lt;h5&gt;&lt;b&gt;Feats &lt;/b&gt;Iron Will, Power Attack, Vital Strike, Weapon Focus (claw)&lt;/h5&gt;&lt;h5&gt;&lt;b&gt;Skills &lt;/b&gt;Perception +7, Stealth -2 (+2 in water), Swim +15; &lt;b&gt;Racial Modifiers &lt;/b&gt;+4 Stealth in water&lt;/h5&gt;&lt;h5&gt;&lt;b&gt;Languages &lt;/b&gt;Giant&lt;/h5&gt;&lt;h5&gt;&lt;b&gt;SQ &lt;/b&gt;amphibious&lt;/h5&gt;&lt;/div&gt;&lt;hr/&gt;&lt;div&gt;&lt;h5&gt;&lt;b&gt;ECOLOGY&lt;/b&gt;&lt;/h5&gt;&lt;/div&gt;&lt;hr/&gt;&lt;div&gt;&lt;h5&gt;&lt;b&gt;Environment &lt;/b&gt; temperate oceans&lt;/h5&gt;&lt;h5&gt;&lt;b&gt;Organization &lt;/b&gt;solitary, pair, gang (3-4), or family (5-16)&lt;/h5&gt;&lt;h5&gt;&lt;b&gt;Treasure &lt;/b&gt;standard (2 javelins, other treasure)&lt;/h5&gt;&lt;/div&gt;&lt;br&gt;&lt;div&gt;&lt;h4&gt;&lt;p&gt;&lt;p&gt;Merrows are best described as the aquatic cousins of ogres. Although their green, scaled skin and webbed hands and feet make them appear different, merrows are just as cruel, savage, and wicked as their ogre relatives. The saltwater variety grows much larger than the freshwater variety, but the behavior and society of the two types are otherwise similar.  Merrows are known for pillaging small fishing villages and towns under cover of night. Similar to ogres, merrows have a strong sense of family and typically hunt in gangs, preferring to grab a couple of villagers and head back into the water rather than sticking around and dealing with armed resistance. Merrows have a stronger sense of unity than ogres do, and rarely will the leader of a tribe be challenged. When they have chosen a village or town to plunder, they attack as a gang and share the spoils.  A freshwater merrow is 12 feet tall and weighs 500 pounds. Saltwater merrows easily reach 20 feet tall and 4,000 pounds, and have been known to hunt whales. The two species do not often come in contact, but when they do, feuding and conf lict are swift to develop.&lt;/p&gt;&lt;/h4&gt;&lt;/div&gt;</t>
  </si>
  <si>
    <t>Mihstu</t>
  </si>
  <si>
    <t>22, touch 17, flat-footed 15</t>
  </si>
  <si>
    <t>(+6 Dex, +1 dodge, +5 natural)</t>
  </si>
  <si>
    <t>Fort +12, Ref +12, Will +4</t>
  </si>
  <si>
    <t>wind defense</t>
  </si>
  <si>
    <t>susceptible to cold</t>
  </si>
  <si>
    <t>20 ft., fly 20 ft. (good)</t>
  </si>
  <si>
    <t>4 tentacles +14 (1d4+1  plus grab)</t>
  </si>
  <si>
    <t>deadly embrace</t>
  </si>
  <si>
    <t>Str 12, Dex 23, Con 23, Int 14,  Wis 14, Cha 13</t>
  </si>
  <si>
    <t>Dodge, Improved Initiative, Mobility, Weapon Finesse</t>
  </si>
  <si>
    <t>Acrobatics +17, Bluff +12, Escape Artist +17, Fly +21, Knowledge (planes) +13, Perception +13, Sense Motive +13, Stealth +17</t>
  </si>
  <si>
    <t>gaseous</t>
  </si>
  <si>
    <t>A miasmal form roils as barbed tentacles emerge from the central mass, coalescing into razor-sharp talons and claws.</t>
  </si>
  <si>
    <t>Gaseous (Ex) A mihstu can pass through small holes, even cracks, without reducing its speed.  Deadly Embrace (Ex) A mihstu that pins an opponent completely surrounds that creature and deals 1d2 Constitution damage every round as it siphons away blood, tears, and other vital fluids. Maintaining a pin is a free action for a mihstu and it does not gain the grappled condition (allowing it to attack other creatures with its tentacles).  Susceptible to Cold (Ex) Magical cold stuns a mihstu rather than damaging it. If the creature fails its save against a magical cold effect, it is stunned for 1 round and then staggered for an additional 1d4 rounds.  Wind Defense (Ex) The churning winds of a mihstu's body automatically deflect nonmagical projectiles (such as arrows, bolts, and sling stones). All other ranged weapons (including magical projectiles and thrown weapons) have a 20% miss chance. Weapons of significant size, such as giant-thrown boulders, siege engine projectiles, and other massive ranged weapons are not affected by this ability.</t>
  </si>
  <si>
    <t>The deadly mihstus hail from the Plane of Air. When they come to the Material Plane, they prefer to inhabit dank dungeon corridors, abandoned ruins, and the forgotten corridors of lost civilizations. Scholars dispute what drives the ambitions of these creatures, or even what they seek on the Material Plane, but all agree that they are deadly combatants and merciless hunters. Their semi-solid bodies appear to be composed of a strange, white smoke, and they can shape their vaporous bodies at will to seep through small cracks and openings in pursuit of prey. When attacking, they coalesce the tips of their misty tentacles into wickedly barbed talons, slashing at opponents with these razor-sharp appendages.  Mihstus rely on their insubstantial nature to close with opponents quickly, engulfing the nearest threat while continuing to attack any who seek to deprive them of their chosen victim. When a mihstu manages to embrace a foe with its body, it drains away the creature's vital fluids at an alarming rate. These fluids churn in the creature's body for a few rounds before spattering against nearby walls or on the floor-the mihstu seems to gain no nourishment from these fluids, so this attack may be nothing more than a favorite method of cruelty.  Mihstus are immortal unless slain by violence, and if properly bargained with, these deadly outsiders can actually be intriguing sources of information. Mihstus are normally interested in little more than stalking and consuming prey, and as a result only tend to provide reliable information or cooperate when supplied with intriguing victims to pursue and destroy. Nefarious creatures such as rakshasas and evil cloud giants often utilize mihstus as trackers and assassins, or sometimes employ them as guards in the forgotten corridors of their lairs.</t>
  </si>
  <si>
    <t>&lt;link rel="stylesheet"href="PF.css"&gt;&lt;div&gt;&lt;h2&gt;Mihstu&lt;/h2&gt;&lt;h3&gt;&lt;i&gt;A miasmal form roils as barbed tentacles emerge from the central mass, coalescing into razor-sharp talons and claws.&lt;/i&gt;&lt;/h3&gt;&lt;br&gt;&lt;/br&gt;&lt;/div&gt;&lt;div class="heading"&gt;&lt;p class="alignleft"&gt;Mihstu&lt;/p&gt;&lt;p class="alignright"&gt;CR 8&lt;/p&gt;&lt;div style="clear: both;"&gt;&lt;/div&gt;&lt;/div&gt;&lt;div&gt;&lt;h5&gt;&lt;b&gt;XP &lt;/b&gt;4,800&lt;/h5&gt;&lt;h5&gt;NE Medium outsider (air, elemental, extraplanar)&lt;/h5&gt;&lt;h5&gt;&lt;b&gt;Init &lt;/b&gt;+10; &lt;b&gt;Senses &lt;/b&gt;darkvision 60 ft.; Perception +13&lt;/h5&gt;&lt;/div&gt;&lt;hr/&gt;&lt;div&gt;&lt;h5&gt;&lt;b&gt;DEFENSE&lt;/b&gt;&lt;/h5&gt;&lt;/div&gt;&lt;hr/&gt;&lt;div&gt;&lt;h5&gt;&lt;b&gt;AC &lt;/b&gt;22, touch 17, flat-footed 15 (+6 Dex, +1 dodge, +5 natural)&lt;/h5&gt;&lt;h5&gt;&lt;b&gt;hp &lt;/b&gt;92 (8d10+48)&lt;/h5&gt;&lt;h5&gt;&lt;b&gt;Fort &lt;/b&gt;+12, &lt;b&gt;Ref &lt;/b&gt;+12, &lt;b&gt;Will &lt;/b&gt;+4&lt;/h5&gt;&lt;h5&gt;&lt;b&gt;Defensive Abilities &lt;/b&gt;wind defense; &lt;b&gt;DR &lt;/b&gt;10/magic; &lt;b&gt;Immune &lt;/b&gt;electricity, elemental traits; &lt;b&gt;SR &lt;/b&gt;19&lt;/h5&gt;&lt;h5&gt;&lt;b&gt;Weaknesses &lt;/b&gt;susceptible to cold&lt;/h5&gt;&lt;/div&gt;&lt;hr/&gt;&lt;div&gt;&lt;h5&gt;&lt;b&gt;OFFENSE&lt;/b&gt;&lt;/h5&gt;&lt;/div&gt;&lt;hr/&gt;&lt;div&gt;&lt;h5&gt;&lt;b&gt;Spd &lt;/b&gt;20 ft., fly 20 ft. (good)&lt;/h5&gt;&lt;h5&gt;&lt;b&gt;Melee &lt;/b&gt;4 tentacles +14 (1d4+1  plus grab)&lt;/h5&gt;&lt;h5&gt;&lt;b&gt;Space &lt;/b&gt;5 ft.; &lt;b&gt;Reach &lt;/b&gt;5 ft.&lt;/h5&gt;&lt;h5&gt;&lt;b&gt;Special Attacks &lt;/b&gt;deadly embrace&lt;/h5&gt;&lt;/div&gt;&lt;hr/&gt;&lt;div&gt;&lt;h5&gt;&lt;b&gt;STATISTICS&lt;/b&gt;&lt;/h5&gt;&lt;/div&gt;&lt;hr/&gt;&lt;div&gt;&lt;h5&gt;&lt;b&gt;Str &lt;/b&gt;12, &lt;b&gt;Dex &lt;/b&gt;23, &lt;b&gt;Con &lt;/b&gt;23, &lt;b&gt;Int &lt;/b&gt; 14,  &lt;b&gt;Wis &lt;/b&gt;14, &lt;b&gt;Cha &lt;/b&gt;13&lt;/h5&gt;&lt;h5&gt;&lt;b&gt;Base Atk &lt;/b&gt;+8; &lt;b&gt;CMB &lt;/b&gt;+9 (+13 grapple); &lt;b&gt;CMD &lt;/b&gt;26 (can't be tripped)&lt;/h5&gt;&lt;h5&gt;&lt;b&gt;Feats &lt;/b&gt;Dodge, Improved Initiative, Mobility, Weapon Finesse&lt;/h5&gt;&lt;h5&gt;&lt;b&gt;Skills &lt;/b&gt;Acrobatics +17, Bluff +12, Escape Artist +17, Fly +21, Knowledge (planes) +13, Perception +13, Sense Motive +13, Stealth +17&lt;/h5&gt;&lt;h5&gt;&lt;b&gt;Languages &lt;/b&gt;Auran&lt;/h5&gt;&lt;h5&gt;&lt;b&gt;SQ &lt;/b&gt;gaseous&lt;/h5&gt;&lt;/div&gt;&lt;hr/&gt;&lt;div&gt;&lt;h5&gt;&lt;b&gt;ECOLOGY&lt;/b&gt;&lt;/h5&gt;&lt;/div&gt;&lt;hr/&gt;&lt;div&gt;&lt;h5&gt;&lt;b&gt;Environment &lt;/b&gt; any (Plane of Air)&lt;/h5&gt;&lt;h5&gt;&lt;b&gt;Organization &lt;/b&gt;solitary&lt;/h5&gt;&lt;h5&gt;&lt;b&gt;Treasure &lt;/b&gt;standard&lt;/h5&gt;&lt;/div&gt;&lt;hr/&gt;&lt;div&gt;&lt;h5&gt;&lt;b&gt;SPECIAL ABILITIES&lt;/b&gt;&lt;/h5&gt;&lt;/div&gt;&lt;hr/&gt;&lt;div&gt;&lt;h5&gt;&lt;b&gt;Gaseous (Ex)&lt;/b&gt; A mihstu can pass through small holes, even cracks, without reducing its speed.  &lt;/h5&gt;&lt;h5&gt;&lt;b&gt;Deadly Embrace (Ex)&lt;/b&gt; A mihstu that pins an opponent completely surrounds that creature and deals 1d2 Constitution damage every round as it siphons away blood, tears, and other vital fluids. Maintaining a pin is a free action for a mihstu and it does not gain the grappled condition (allowing it to attack other creatures with its tentacles).  &lt;/h5&gt;&lt;h5&gt;&lt;b&gt;Susceptible to Cold (Ex)&lt;/b&gt; Magical cold stuns a mihstu rather than damaging it. If the creature fails its save against a magical cold effect, it is stunned for 1 round and then staggered for an additional 1d4 rounds.  &lt;/h5&gt;&lt;h5&gt;&lt;b&gt;Wind Defense (Ex)&lt;/b&gt; The churning winds of a mihstu's body automatically deflect nonmagical projectiles (such as arrows, bolts, and sling stones). All other ranged weapons (including magical projectiles and thrown weapons) have a 20% miss chance. Weapons of significant size, such as giant-thrown boulders, siege engine projectiles, and other massive ranged weapons are not affected by this ability.&lt;/h5&gt;&lt;/div&gt;&lt;br&gt;&lt;/br&gt;&lt;div&gt;&lt;h4&gt;&lt;p&gt;&lt;p&gt;The deadly mihstus hail from the Plane of Air. When they come to the Material Plane, they prefer to inhabit dank dungeon corridors, abandoned ruins, and the forgotten corridors of lost civilizations. Scholars dispute what drives the ambitions of these creatures, or even what they seek on the Material Plane, but all agree that they are deadly combatants and merciless hunters. Their semi-solid bodies appear to be composed of a strange, white smoke, and they can shape their vaporous bodies at will to seep through small cracks and openings in pursuit of prey. When attacking, they coalesce the tips of their misty tentacles into wickedly barbed talons, slashing at opponents with these razor-sharp appendages.&lt;/p&gt;&lt;p&gt;Mihstus rely on their insubstantial nature to close with opponents quickly, engulfing the nearest threat while continuing to attack any who seek to deprive them of their chosen victim. When a mihstu manages to embrace a foe with its body, it drains away the creature's vital fluids at an alarming rate. These fluids churn in the creature's body for a few rounds before spattering against nearby walls or on the floor-the mihstu seems to gain no nourishment from these fluids, so this attack may be nothing more than a favorite method of cruelty.&lt;/p&gt;&lt;p&gt;Mihstus are immortal unless slain by violence, and if properly bargained with, these deadly outsiders can actually be intriguing sources of information. Mihstus are normally interested in little more than stalking and consuming prey, and as a result only tend to provide reliable information or cooperate when supplied with intriguing victims to pursue and destroy. Nefarious creatures such as rakshasas and evil cloud giants often utilize mihstus as trackers and assassins, or sometimes employ them as guards in the forgotten corridors of their lairs.&lt;/p&gt;&lt;/h4&gt;&lt;/div&gt;</t>
  </si>
  <si>
    <t>Mongrelman</t>
  </si>
  <si>
    <t>Fort +2, Ref +4, Will +4</t>
  </si>
  <si>
    <t>club +4 (1d6+3) or  slam +4 (1d4+3)</t>
  </si>
  <si>
    <t>Str 14, Dex 13, Con 15, Int 10, Wis 12, Cha 7</t>
  </si>
  <si>
    <t>Skill Focus (Stealth)</t>
  </si>
  <si>
    <t>Climb +6, Perception +6, Sleight of Hand +7, Stealth +13, Survival +5</t>
  </si>
  <si>
    <t>Common, Undercommon</t>
  </si>
  <si>
    <t xml:space="preserve"> any ruins or underground</t>
  </si>
  <si>
    <t>solitary, pair, gang (3-6), band (7-12), or tribe (21-30 plus 30% noncombatants, 2-4 rogues of 1st-3rd level, 1-2 oracles or witches of 2nd-4th level, 1 fighter or ranger chieftain of 3rd-6th level, 4-6 dire bats, and 3-20 dire rats)</t>
  </si>
  <si>
    <t>Ivory tusks, insect chitin, matted fur, scaly flesh, and more combine to form a hideous humanoid shape.</t>
  </si>
  <si>
    <t>Despite their monstrous appearances, mongrelmen are generally hardworking and peaceful creatures. A mongrelman can produce offspring with any humanoid, mixing bloodlines in strange ways to create hardier crossbreeds. No two mongrelmen look the same. One may have a face that is half hobgoblin, half lizardfolk, with one human-like foot and one cloven hoof, while his sister may have elven ears, a dwarven beard, orc tusks, and clawed hands. Each mongrelman usually has characteristics from at least a half-dozen different races.  This strange mixture enforces mongrelmen's place in the edges of the world, for they are shunned by all who fear their twisted appearance. Mistaken as enemies by all, mongrelmen prefer to be left alone.  Most mongrelmen live below the surface of the world in hidden caves far from civilization. These creatures pride themselves on their survival skills, for the bowels of the earth are no place for weaklings.  Other foul and intelligent races who claim dominion in the underworld take mongrelmen as slaves (particularly morlocks), finding this deformed race's docile nature and hardworking attitude makes them extremely useful as tools of labor. In this role, mongrelmen still fall back on their pride of survival, slow to rebel and patiently waiting for the overthrow of their masters.  Mongrelmen dwelling on the surface sometimes live amid the hustle and bustle of cities, sequestering themselves in ghettos and sewers to avoid notice. Urban mongrelmen may rely on begging and pickpocketing to get by, but most form rural communities near trading routes.  Despite their varied physical forms, most mongrelmen average 5-6 feet tall and weigh between 150 and 250 pounds on average. A tragically short lifespan limits the creatures' population growth-mongrelmen rarely live past 35 years.</t>
  </si>
  <si>
    <t>&lt;link rel="stylesheet"href="PF.css"&gt;&lt;div&gt;&lt;h2&gt;Mongrelman&lt;/h2&gt;&lt;h3&gt;&lt;i&gt;Ivory tusks, insect chitin, matted fur, scaly flesh, and more combine to form a hideous humanoid shape.&lt;/i&gt;&lt;/h3&gt;&lt;br&gt;&lt;/br&gt;&lt;/div&gt;&lt;div class="heading"&gt;&lt;p class="alignleft"&gt;Mongrelman&lt;/p&gt;&lt;p class="alignright"&gt;CR 1&lt;/p&gt;&lt;div style="clear: both;"&gt;&lt;/div&gt;&lt;/div&gt;&lt;div&gt;&lt;h5&gt;&lt;b&gt;XP &lt;/b&gt;400&lt;/h5&gt;&lt;h5&gt;LN Medium monstrous humanoid &lt;/h5&gt;&lt;h5&gt;&lt;b&gt;Init &lt;/b&gt;+1; &lt;b&gt;Senses &lt;/b&gt;darkvision 60 ft., low-light vision; Perception +6&lt;/h5&gt;&lt;/div&gt;&lt;hr/&gt;&lt;div&gt;&lt;h5&gt;&lt;b&gt;DEFENSE&lt;/b&gt;&lt;/h5&gt;&lt;/div&gt;&lt;hr/&gt;&lt;div&gt;&lt;h5&gt;&lt;b&gt;AC &lt;/b&gt;13, touch 11, flat-footed 12 (+1 Dex, +2 natural)&lt;/h5&gt;&lt;h5&gt;&lt;b&gt;hp &lt;/b&gt;15 (2d10+4)&lt;/h5&gt;&lt;h5&gt;&lt;b&gt;Fort &lt;/b&gt;+2, &lt;b&gt;Ref &lt;/b&gt;+4, &lt;b&gt;Will &lt;/b&gt;+4&lt;/h5&gt;&lt;/div&gt;&lt;hr/&gt;&lt;div&gt;&lt;h5&gt;&lt;b&gt;OFFENSE&lt;/b&gt;&lt;/h5&gt;&lt;/div&gt;&lt;hr/&gt;&lt;div&gt;&lt;h5&gt;&lt;b&gt;Spd &lt;/b&gt;30 ft.&lt;/h5&gt;&lt;h5&gt;&lt;b&gt;Melee &lt;/b&gt;club +4 (1d6+3) or  slam +4 (1d4+3)&lt;/h5&gt;&lt;h5&gt;&lt;b&gt;Space &lt;/b&gt;5 ft.; &lt;b&gt;Reach &lt;/b&gt;5 ft.&lt;/h5&gt;&lt;/div&gt;&lt;hr/&gt;&lt;div&gt;&lt;h5&gt;&lt;b&gt;STATISTICS&lt;/b&gt;&lt;/h5&gt;&lt;/div&gt;&lt;hr/&gt;&lt;div&gt;&lt;h5&gt;&lt;b&gt;Str &lt;/b&gt;14, &lt;b&gt;Dex &lt;/b&gt;13, &lt;b&gt;Con &lt;/b&gt;15, &lt;b&gt;Int &lt;/b&gt; 10, &lt;b&gt;Wis &lt;/b&gt;12, &lt;b&gt;Cha &lt;/b&gt;7&lt;/h5&gt;&lt;h5&gt;&lt;b&gt;Base Atk &lt;/b&gt;+2; &lt;b&gt;CMB &lt;/b&gt;+4; &lt;b&gt;CMD &lt;/b&gt;15&lt;/h5&gt;&lt;h5&gt;&lt;b&gt;Feats &lt;/b&gt;Skill Focus (Stealth)&lt;/h5&gt;&lt;h5&gt;&lt;b&gt;Skills &lt;/b&gt;Climb +6, Perception +6, Sleight of Hand +7, Stealth +13, Survival +5; &lt;b&gt;Racial Modifiers &lt;/b&gt;+4 Sleight of Hand, +4 Stealth&lt;/h5&gt;&lt;h5&gt;&lt;b&gt;Languages &lt;/b&gt;Common, Undercommon&lt;/h5&gt;&lt;h5&gt;&lt;b&gt;SQ &lt;/b&gt;sound mimicry (voices)&lt;/h5&gt;&lt;/div&gt;&lt;hr/&gt;&lt;div&gt;&lt;h5&gt;&lt;b&gt;ECOLOGY&lt;/b&gt;&lt;/h5&gt;&lt;/div&gt;&lt;hr/&gt;&lt;div&gt;&lt;h5&gt;&lt;b&gt;Environment &lt;/b&gt; any ruins or underground&lt;/h5&gt;&lt;h5&gt;&lt;b&gt;Organization &lt;/b&gt;solitary, pair, gang (3-6), band (7-12), or tribe (21-30 plus 30% noncombatants, 2-4 rogues of 1st-3rd level, 1-2 oracles or witches of 2nd-4th level, 1 fighter or ranger chieftain of 3rd-6th level, 4-6 dire bats, and 3-20 dire rats)&lt;/h5&gt;&lt;h5&gt;&lt;b&gt;Treasure &lt;/b&gt;standard (club, other treasure)&lt;/h5&gt;&lt;/div&gt;&lt;br&gt;&lt;/br&gt;&lt;div&gt;&lt;h4&gt;&lt;p&gt;&lt;p&gt;Despite their monstrous appearances, mongrelmen are generally hardworking and peaceful creatures. A mongrelman can produce offspring with any humanoid, mixing bloodlines in strange ways to create hardier crossbreeds. No two mongrelmen look the same. One may have a face that is half hobgoblin, half lizardfolk, with one human-like foot and one cloven hoof, while his sister may have elven ears, a dwarven beard, orc tusks, and clawed hands. Each mongrelman usually has characteristics from at least a half-dozen different races.&lt;/p&gt;&lt;p&gt;This strange mixture enforces mongrelmen's place in the edges of the world, for they are shunned by all who fear their twisted appearance. Mistaken as enemies by all, mongrelmen prefer to be left alone.&lt;/p&gt;&lt;p&gt;Most mongrelmen live below the surface of the world in hidden caves far from civilization. These creatures pride themselves on their survival skills, for the bowels of the earth are no place for weaklings.&lt;/p&gt;&lt;p&gt;Other foul and intelligent races who claim dominion in the underworld take mongrelmen as slaves (particularly morlocks), finding this deformed race's docile nature and hardworking attitude makes them extremely useful as tools of labor. In this role, mongrelmen still fall back on their pride of survival, slow to rebel and patiently waiting for the overthrow of their masters.&lt;/p&gt;&lt;p&gt;Mongrelmen dwelling on the surface sometimes live amid the hustle and bustle of cities, sequestering themselves in ghettos and sewers to avoid notice. Urban mongrelmen may rely on begging and pickpocketing to get by, but most form rural communities near trading routes.&lt;/p&gt;&lt;p&gt;Despite their varied physical forms, most mongrelmen average 5-6 feet tall and weigh between 150 and 250 pounds on average. A tragically short lifespan limits the creatures' population growth-mongrelmen rarely live past 35 years.&lt;/p&gt;&lt;/h4&gt;&lt;/div&gt;</t>
  </si>
  <si>
    <t>Moonflower</t>
  </si>
  <si>
    <t>, +13 natural, -2 size)</t>
  </si>
  <si>
    <t>Fort +12, Ref +3, Will +4</t>
  </si>
  <si>
    <t>bite +15 (2d6+9 plus grab), 2 tentacles +13 (1d8+4)</t>
  </si>
  <si>
    <t>light pulse, pod prison</t>
  </si>
  <si>
    <t>Str 28, Dex 10, Con 21, Int 5, Wis 12, Cha 17</t>
  </si>
  <si>
    <t>Blind-Fight, Improved Initiative, Improved Sunder, Multiattack, Power Attack, Skill Focus (Stealth)</t>
  </si>
  <si>
    <t>Perception +9, Stealth +4 (+20 in thick vegetation)</t>
  </si>
  <si>
    <t>+16 Stealth in thick vegetation</t>
  </si>
  <si>
    <t>telepathy (1 mile,  other moonflowers only)</t>
  </si>
  <si>
    <t>pod spawn</t>
  </si>
  <si>
    <t>solitary or cluster (2-8)</t>
  </si>
  <si>
    <t>A twisted trunk clustered with bulbous blossoms holds up a gaping mouth ready to swallow a victim whole.</t>
  </si>
  <si>
    <t>Light Pulse (Su) As a standard action, a moonflower can release a pulse of bright light. All creatures within a 50- foot burst that can see the moonflower must make a DC 20 Fortitude save or be blinded for 1d4 rounds. Moonflowers are immune to this ability. The save DC is Constitution-based.  Pod Prison (Ex) This works like the swallow whole ability, except the moonflower can only use it once every 1d4 rounds, and the swallowed creature is immediately wrapped in a tight digestive cocoon and expelled into an adjacent square, where it takes damage every round (2d6 bludgeoning and 2d6 acid, AC 15, 25 hp). The cocooned target cannot use Escape Artist to get out of the cocoon. Other creatures can aid the target by attacking the cocoon with piercing or slashing weapons, but the creature within takes half the damage from any attack against the cocoon. Once the cocoon is destroyed, it deflates and decays. Each creature swallowed by a moonflower is encased in its own cocoon.  Pod Spawn (Ex) Should a moonflower's pod prison kill and digest a Small or larger creature, the pod transforms into an adult moonflower with full hit points after 1d4 hours. The newly formed moonflower has its own consciousness, but some aspect of its trunk or blossoms resembles the creature that died within. The dead creature's equipment remains inside the new moonflower and can be retrieved by killing it.</t>
  </si>
  <si>
    <t>A fully grown moonf lower easily stands 20 feet tall, its massive trunk frequently 4 feet or more in diameter. The roots extend away from the base and into the soil, making the plant seem well anchored, but the roots themselves possess an agility that belies the great size of the plant and allows the moonf lower to uproot itself and move with surprising speed. The tendrils of the plant are independently prehensile and writhe around the large flytrap-like "head" that crowns the stem.  Moonf lowers have never been known to communicate with other creatures, even with druids and others who regularly converse with plants.  The plants do possess some manner of strange telepathy, though, and are in constant communication with their nearby brethren.  Those who manage to intrude upon the creatures' alien thoughts face an assault of horrible visions of terrifying jungles filled with ancient, sentient, and malign plants.</t>
  </si>
  <si>
    <t>&lt;link rel="stylesheet"href="PF.css"&gt;&lt;div&gt;&lt;h2&gt;Moonflower&lt;/h2&gt;&lt;h3&gt;&lt;i&gt;&lt;i&gt;A twisted trunk clustered with bulbous blossoms holds up a gaping mouth ready to swallow a victim whole.&lt;/i&gt;&lt;/i&gt;&lt;/h3&gt;&lt;br&gt;&lt;/br&gt;&lt;/div&gt;&lt;div class="heading"&gt;&lt;p class="alignleft"&gt;Moonflower&lt;/p&gt;&lt;p class="alignright"&gt;CR 8&lt;/p&gt;&lt;div style="clear: both;"&gt;&lt;/div&gt;&lt;/div&gt;&lt;div&gt;&lt;h5&gt;&lt;b&gt;XP &lt;/b&gt;4,800&lt;/h5&gt;&lt;h5&gt;N Huge plant &lt;/h5&gt;&lt;h5&gt;&lt;b&gt;Init &lt;/b&gt;+4; &lt;b&gt;Senses &lt;/b&gt;darkvision 60 ft., low-light vision; Perception +9&lt;/h5&gt;&lt;/div&gt;&lt;hr/&gt;&lt;div&gt;&lt;h5&gt;&lt;b&gt;DEFENSE&lt;/b&gt;&lt;/h5&gt;&lt;/div&gt;&lt;hr/&gt;&lt;div&gt;&lt;h5&gt;&lt;b&gt;AC &lt;/b&gt;21, touch 8, flat-footed 21 (+13 natural, -2 size)&lt;/h5&gt;&lt;h5&gt;&lt;b&gt;hp &lt;/b&gt;104 (11d8+55); fast healing 5&lt;/h5&gt;&lt;h5&gt;&lt;b&gt;Fort &lt;/b&gt;+12, &lt;b&gt;Ref &lt;/b&gt;+3, &lt;b&gt;Will &lt;/b&gt;+4&lt;/h5&gt;&lt;h5&gt;&lt;b&gt;DR &lt;/b&gt;10/slashing; &lt;b&gt;Immune &lt;/b&gt;electricity, plant traits; &lt;b&gt;Resist &lt;/b&gt;cold 10&lt;/h5&gt;&lt;h5&gt;&lt;b&gt;Weaknesses &lt;/b&gt;vulnerable to fire&lt;/h5&gt;&lt;/div&gt;&lt;hr/&gt;&lt;div&gt;&lt;h5&gt;&lt;b&gt;OFFENSE&lt;/b&gt;&lt;/h5&gt;&lt;/div&gt;&lt;hr/&gt;&lt;div&gt;&lt;h5&gt;&lt;b&gt;Spd &lt;/b&gt;20 ft.&lt;/h5&gt;&lt;h5&gt;&lt;b&gt;Melee &lt;/b&gt;bite +15 (2d6+9 plus grab), 2 tentacles +13 (1d8+4)&lt;/h5&gt;&lt;h5&gt;&lt;b&gt;Space &lt;/b&gt;15 ft.; &lt;b&gt;Reach &lt;/b&gt;15 ft.&lt;/h5&gt;&lt;h5&gt;&lt;b&gt;Special Attacks &lt;/b&gt;light pulse, pod prison&lt;/h5&gt;&lt;/div&gt;&lt;hr/&gt;&lt;div&gt;&lt;h5&gt;&lt;b&gt;STATISTICS&lt;/b&gt;&lt;/h5&gt;&lt;/div&gt;&lt;hr/&gt;&lt;div&gt;&lt;h5&gt;&lt;b&gt;Str &lt;/b&gt;28, &lt;b&gt;Dex &lt;/b&gt;10, &lt;b&gt;Con &lt;/b&gt;21, &lt;b&gt;Int &lt;/b&gt; 5, &lt;b&gt;Wis &lt;/b&gt;12, &lt;b&gt;Cha &lt;/b&gt;17&lt;/h5&gt;&lt;h5&gt;&lt;b&gt;Base Atk &lt;/b&gt;+8; &lt;b&gt;CMB &lt;/b&gt;+19 (+23 grapple); &lt;b&gt;CMD &lt;/b&gt;29 (can't be tripped)&lt;/h5&gt;&lt;h5&gt;&lt;b&gt;Feats &lt;/b&gt;Blind-Fight, Improved Initiative, Improved Sunder, Multiattack, Power Attack, Skill Focus (Stealth)&lt;/h5&gt;&lt;h5&gt;&lt;b&gt;Skills &lt;/b&gt;Perception +9, Stealth +4 (+20 in thick vegetation); &lt;b&gt;Racial Modifiers &lt;/b&gt;+16 Stealth in thick vegetation&lt;/h5&gt;&lt;h5&gt;&lt;b&gt;Languages &lt;/b&gt;telepathy (1 mile,  other moonflowers only)&lt;/h5&gt;&lt;h5&gt;&lt;b&gt;SQ &lt;/b&gt;pod spawn&lt;/h5&gt;&lt;/div&gt;&lt;hr/&gt;&lt;div&gt;&lt;h5&gt;&lt;b&gt;ECOLOGY&lt;/b&gt;&lt;/h5&gt;&lt;/div&gt;&lt;hr/&gt;&lt;div&gt;&lt;h5&gt;&lt;b&gt;Environment &lt;/b&gt; any land&lt;/h5&gt;&lt;h5&gt;&lt;b&gt;Organization &lt;/b&gt;solitary or cluster (2-8)&lt;/h5&gt;&lt;h5&gt;&lt;b&gt;Treasure &lt;/b&gt;standard&lt;/h5&gt;&lt;/div&gt;&lt;hr/&gt;&lt;div&gt;&lt;h5&gt;&lt;b&gt;SPECIAL ABILITIES&lt;/b&gt;&lt;/h5&gt;&lt;/div&gt;&lt;hr/&gt;&lt;div&gt;&lt;h5&gt;&lt;b&gt;Light Pulse (Su)&lt;/b&gt; As a standard action, a moonflower can release a pulse of bright light. All creatures within a 50- foot burst that can see the moonflower must make a DC 20 Fortitude save or be blinded for 1d4 rounds. Moonflowers are immune to this ability. The save DC is Constitution-based.  &lt;/h5&gt;&lt;h5&gt;&lt;b&gt;Pod Prison (Ex)&lt;/b&gt; This works like the swallow whole ability, except the moonflower can only use it once every 1d4 rounds, and the swallowed creature is immediately wrapped in a tight digestive cocoon and expelled into an adjacent square, where it takes damage every round (2d6 bludgeoning and 2d6 acid, AC 15, 25 hp). The cocooned target cannot use Escape Artist to get out of the cocoon. Other creatures can aid the target by attacking the cocoon with piercing or slashing weapons, but the creature within takes half the damage from any attack against the cocoon. Once the cocoon is destroyed, it deflates and decays. Each creature swallowed by a moonflower is encased in its own cocoon.  &lt;/h5&gt;&lt;h5&gt;&lt;b&gt;Pod Spawn (Ex)&lt;/b&gt; Should a moonflower's pod prison kill and digest a Small or larger creature, the pod transforms into an adult moonflower with full hit points after 1d4 hours. The newly formed moonflower has its own consciousness, but some aspect of its trunk or blossoms resembles the creature that died within. The dead creature's equipment remains inside the new moonflower and can be retrieved by killing it.&lt;/h5&gt;&lt;/div&gt;&lt;br&gt;&lt;/br&gt;&lt;div&gt;&lt;h4&gt;&lt;p&gt;&lt;p&gt;A fully grown moonf lower easily stands 20 feet tall, its massive trunk frequently 4 feet or more in diameter. The roots extend away from the base and into the soil, making the plant seem well anchored, but the roots themselves possess an agility that belies the great size of the plant and allows the moonf lower to uproot itself and move with surprising speed. The tendrils of the plant are independently prehensile and writhe around the large flytrap-like "head" that crowns the stem.&lt;/p&gt;&lt;p&gt;Moonf lowers have never been known to communicate with other creatures, even with druids and others who regularly converse with plants.&lt;/p&gt;&lt;p&gt;The plants do possess some manner of strange telepathy, though, and are in constant communication with their nearby brethren.&lt;/p&gt;&lt;p&gt;Those who manage to intrude upon the creatures' alien thoughts face an assault of horrible visions of terrifying jungles filled with ancient, sentient, and malign plants.&lt;/p&gt;&lt;/h4&gt;&lt;/div&gt;</t>
  </si>
  <si>
    <t>Giant Mosquito</t>
  </si>
  <si>
    <t>19, touch 17, flat-footed 12</t>
  </si>
  <si>
    <t>(+7 Dex, +2 natural)</t>
  </si>
  <si>
    <t>Fort +9, Ref +9, Will +3</t>
  </si>
  <si>
    <t>bite +10 (1d8+6 plus bleed, disease, and grab)</t>
  </si>
  <si>
    <t>bleed (2d4), blood drain (1d2 Constitution)</t>
  </si>
  <si>
    <t>Str 18, Dex 25, Con 17, Int -, Wis 13, Cha 6</t>
  </si>
  <si>
    <t>27 (35 vs. trip)</t>
  </si>
  <si>
    <t>Perception+8</t>
  </si>
  <si>
    <t xml:space="preserve"> temperate or tropical swamps</t>
  </si>
  <si>
    <t>A bloated, red belly dangles beneath the furiously beating wings of this massive mosquito.</t>
  </si>
  <si>
    <t>Mosquito</t>
  </si>
  <si>
    <t>Disease (Ex) Malaria: Bite-injury; save Fortitude DC 17; onset 1d3 days; frequency 1 day; effect 1d3 Con damage and 1d3 Wis Damage; cure 2 consecutive saves. The save DC is Constitution-based.</t>
  </si>
  <si>
    <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  Giant mosquitoes grow to 6 feet in length, and weigh up to 150 pounds.  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t>
  </si>
  <si>
    <t>&lt;link rel="stylesheet"href="PF.css"&gt;&lt;div&gt;&lt;h2&gt;Giant,  Mosquito&lt;/h2&gt;&lt;h3&gt;&lt;i&gt;A bloated, red belly dangles beneath the furiously beating wings of this massive mosquito.&lt;/i&gt;&lt;/h3&gt;&lt;br&gt;&lt;/br&gt;&lt;/div&gt;&lt;div class="heading"&gt;&lt;p class="alignleft"&gt;Giant Mosquito&lt;/p&gt;&lt;p class="alignright"&gt;CR 6&lt;/p&gt;&lt;div style="clear: both;"&gt;&lt;/div&gt;&lt;/div&gt;&lt;div&gt;&lt;h5&gt;&lt;b&gt;XP &lt;/b&gt;2,400&lt;/h5&gt;&lt;h5&gt;N Medium vermin &lt;/h5&gt;&lt;h5&gt;&lt;b&gt;Init &lt;/b&gt;+7; &lt;b&gt;Senses &lt;/b&gt;darkvision 60 ft., scent; Perception +9&lt;/h5&gt;&lt;/div&gt;&lt;hr/&gt;&lt;div&gt;&lt;h5&gt;&lt;b&gt;DEFENSE&lt;/b&gt;&lt;/h5&gt;&lt;/div&gt;&lt;hr/&gt;&lt;div&gt;&lt;h5&gt;&lt;b&gt;AC &lt;/b&gt;19, touch 17, flat-footed 12 (+7 Dex, +2 natural)&lt;/h5&gt;&lt;h5&gt;&lt;b&gt;hp &lt;/b&gt;60 (8d8+24)&lt;/h5&gt;&lt;h5&gt;&lt;b&gt;Fort &lt;/b&gt;+9, &lt;b&gt;Ref &lt;/b&gt;+9, &lt;b&gt;Will &lt;/b&gt;+3&lt;/h5&gt;&lt;h5&gt;&lt;b&gt;Immune &lt;/b&gt;mind-affecting effects&lt;/h5&gt;&lt;/div&gt;&lt;hr/&gt;&lt;div&gt;&lt;h5&gt;&lt;b&gt;OFFENSE&lt;/b&gt;&lt;/h5&gt;&lt;/div&gt;&lt;hr/&gt;&lt;div&gt;&lt;h5&gt;&lt;b&gt;Spd &lt;/b&gt;20 ft., fly 60 ft. (good)&lt;/h5&gt;&lt;h5&gt;&lt;b&gt;Melee &lt;/b&gt;bite +10 (1d8+6 plus bleed, disease, and grab)&lt;/h5&gt;&lt;h5&gt;&lt;b&gt;Space &lt;/b&gt;5 ft.; &lt;b&gt;Reach &lt;/b&gt;5 ft.&lt;/h5&gt;&lt;h5&gt;&lt;b&gt;Special Attacks &lt;/b&gt;bleed (2d4), blood drain (1d2 Constitution)&lt;/h5&gt;&lt;/div&gt;&lt;hr/&gt;&lt;div&gt;&lt;h5&gt;&lt;b&gt;STATISTICS&lt;/b&gt;&lt;/h5&gt;&lt;/div&gt;&lt;hr/&gt;&lt;div&gt;&lt;h5&gt;&lt;b&gt;Str &lt;/b&gt;18, &lt;b&gt;Dex &lt;/b&gt;25, &lt;b&gt;Con &lt;/b&gt;17, &lt;b&gt;Int &lt;/b&gt; -, &lt;b&gt;Wis &lt;/b&gt;13, &lt;b&gt;Cha &lt;/b&gt;6&lt;/h5&gt;&lt;h5&gt;&lt;b&gt;Base Atk &lt;/b&gt;+6; &lt;b&gt;CMB &lt;/b&gt;+10 (+14 grapple); &lt;b&gt;CMD &lt;/b&gt;27 (35 vs. trip)&lt;/h5&gt;&lt;h5&gt;&lt;b&gt;Skills &lt;/b&gt;Fly +11, Perception +9; &lt;b&gt;Racial Modifiers &lt;/b&gt;Perception+8&lt;/h5&gt;&lt;/div&gt;&lt;hr/&gt;&lt;div&gt;&lt;h5&gt;&lt;b&gt;ECOLOGY&lt;/b&gt;&lt;/h5&gt;&lt;/div&gt;&lt;hr/&gt;&lt;div&gt;&lt;h5&gt;&lt;b&gt;Environment &lt;/b&gt; temperate or tropical swamps&lt;/h5&gt;&lt;h5&gt;&lt;b&gt;Organization &lt;/b&gt;solitary, pair, or swarm (3-12)&lt;/h5&gt;&lt;h5&gt;&lt;b&gt;Treasure &lt;/b&gt;none&lt;/h5&gt;&lt;/div&gt;&lt;hr/&gt;&lt;div&gt;&lt;h5&gt;&lt;b&gt;SPECIAL ABILITIES&lt;/b&gt;&lt;/h5&gt;&lt;/div&gt;&lt;hr/&gt;&lt;div&gt;&lt;h5&gt;&lt;b&gt;Disease (Ex)&lt;/b&gt; Malaria: Bite-injury; save Fortitude DC 17; &lt;i&gt;onset&lt;/i&gt; 1d3 days; frequency 1 day; effect 1d3 Con damage and 1d3 Wis Damage; cure 2 consecutive saves. The save DC is Constitution-based.&lt;/h5&gt;&lt;/div&gt;&lt;br&gt;&lt;/br&gt;&lt;div&gt;&lt;h4&gt;&lt;p&gt;&lt;p&gt;Horrifically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creatures.&lt;/p&gt;&lt;p&gt;Giant mosquitoes grow to 6 feet in length, and weigh up to 150 pounds.&lt;/p&gt;&lt;p&gt;Variant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of.&lt;/p&gt;&lt;/h4&gt;&lt;/div&gt;</t>
  </si>
  <si>
    <t>Mosquito Swarm</t>
  </si>
  <si>
    <t>swarm (2d6 plus disease and bleed)</t>
  </si>
  <si>
    <t>bleed (1d6), disease (malaria, DC 13), distraction (DC 13)</t>
  </si>
  <si>
    <t>Str 1, Dex 13, Con 10, Int -, Wis 12, Cha 9</t>
  </si>
  <si>
    <t xml:space="preserve"> tropical swamps</t>
  </si>
  <si>
    <t>solitary, pair, fury (3-6 swarms), or scourge (7-12 swarms)</t>
  </si>
  <si>
    <t>The droning and spastic movements of this cloud of hungry mosquitoes promise a painful ordeal.</t>
  </si>
  <si>
    <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  Giant mosquitoes grow to 6 feet in length, and weigh up to 150 pounds. 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t>
  </si>
  <si>
    <t>&lt;link rel="stylesheet"href="PF.css"&gt;&lt;div&gt;&lt;h2&gt;Mosquito Swarm&lt;/h2&gt;&lt;h3&gt;&lt;i&gt;The droning and spastic movements of this cloud of hungry mosquitoes promise a painful ordeal.&lt;/i&gt;&lt;/h3&gt;&lt;br&gt;&lt;/div&gt;&lt;div class="heading"&gt;&lt;p class="alignleft"&gt;Mosquito Swarm&lt;/p&gt;&lt;p class="alignright"&gt;CR 3&lt;/p&gt;&lt;div style="clear: both;"&gt;&lt;/div&gt;&lt;/div&gt;&lt;div&gt;&lt;h5&gt;&lt;b&gt;XP &lt;/b&gt;800&lt;/h5&gt;&lt;h5&gt;N Diminutive vermin (swarm)&lt;/h5&gt;&lt;h5&gt;&lt;b&gt;Init &lt;/b&gt;+1; &lt;b&gt;Senses &lt;/b&gt;darkvision 60 ft.; Perception +9&lt;/h5&gt;&lt;/div&gt;&lt;hr/&gt;&lt;div&gt;&lt;h5&gt;&lt;b&gt;DEFENSE&lt;/b&gt;&lt;/h5&gt;&lt;/div&gt;&lt;hr/&gt;&lt;div&gt;&lt;h5&gt;&lt;b&gt;AC &lt;/b&gt;15, touch 15, flat-footed 14 (+1 Dex, +4 size)&lt;/h5&gt;&lt;h5&gt;&lt;b&gt;hp &lt;/b&gt;31 (7d8)&lt;/h5&gt;&lt;h5&gt;&lt;b&gt;Fort &lt;/b&gt;+5, &lt;b&gt;Ref &lt;/b&gt;+3, &lt;b&gt;Will &lt;/b&gt;+3&lt;/h5&gt;&lt;h5&gt;&lt;b&gt;Defensive Abilities &lt;/b&gt;swarm traits; &lt;b&gt;Immune &lt;/b&gt;mind-affecting effects, weapon damage&lt;/h5&gt;&lt;/div&gt;&lt;hr/&gt;&lt;div&gt;&lt;h5&gt;&lt;b&gt;OFFENSE&lt;/b&gt;&lt;/h5&gt;&lt;/div&gt;&lt;hr/&gt;&lt;div&gt;&lt;h5&gt;&lt;b&gt;Spd &lt;/b&gt;5 ft., fly 40 ft. (good)&lt;/h5&gt;&lt;h5&gt;&lt;b&gt;Melee &lt;/b&gt;swarm (2d6 plus disease and bleed)&lt;/h5&gt;&lt;h5&gt;&lt;b&gt;Space &lt;/b&gt;10 ft.; &lt;b&gt;Reach &lt;/b&gt;5 ft.&lt;/h5&gt;&lt;h5&gt;&lt;b&gt;Special Attacks &lt;/b&gt;bleed (1d6), disease (malaria, DC 13), distraction (DC 13)&lt;/h5&gt;&lt;/div&gt;&lt;hr/&gt;&lt;div&gt;&lt;h5&gt;&lt;b&gt;STATISTICS&lt;/b&gt;&lt;/h5&gt;&lt;/div&gt;&lt;hr/&gt;&lt;div&gt;&lt;h5&gt;&lt;b&gt;Str &lt;/b&gt;1, &lt;b&gt;Dex &lt;/b&gt;13, &lt;b&gt;Con &lt;/b&gt;10, &lt;b&gt;Int &lt;/b&gt; -, &lt;b&gt;Wis &lt;/b&gt;12, &lt;b&gt;Cha &lt;/b&gt;9&lt;/h5&gt;&lt;h5&gt;&lt;b&gt;Base Atk &lt;/b&gt;+5; &lt;b&gt;CMB &lt;/b&gt;-; &lt;b&gt;CMD &lt;/b&gt;-&lt;/h5&gt;&lt;h5&gt;&lt;b&gt;Skills &lt;/b&gt;Fly +11, Perception +9; &lt;b&gt;Racial Modifiers &lt;/b&gt;Perception +8&lt;/h5&gt;&lt;/div&gt;&lt;hr/&gt;&lt;div&gt;&lt;h5&gt;&lt;b&gt;ECOLOGY&lt;/b&gt;&lt;/h5&gt;&lt;/div&gt;&lt;hr/&gt;&lt;div&gt;&lt;h5&gt;&lt;b&gt;Environment &lt;/b&gt; tropical swamps&lt;/h5&gt;&lt;h5&gt;&lt;b&gt;Organization &lt;/b&gt;solitary, pair, fury (3-6 swarms), or scourge (7-12 swarms)&lt;/h5&gt;&lt;h5&gt;&lt;b&gt;Treasure &lt;/b&gt;none&lt;/h5&gt;&lt;/div&gt;&lt;br&gt;&lt;div&gt;&lt;h4&gt;&lt;p&gt;&lt;p&gt;Horrifically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  Giant mosquitoes grow to 6 feet in length, and weigh up to 150 pounds. 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of.&lt;/p&gt;&lt;/h4&gt;&lt;/div&gt;</t>
  </si>
  <si>
    <t>Mothman</t>
  </si>
  <si>
    <t>Fort +6, Ref +10, Will +10</t>
  </si>
  <si>
    <t>2 claw +13 (1d6+1)</t>
  </si>
  <si>
    <t>mind-warping gaze</t>
  </si>
  <si>
    <t>Spell-Like Abilities (CL 12th; concentration +16)  Constant-blur   At Will-detect thoughts (DC 16), ghost sound (DC 14), misdirection (DC 16)   3/day-greater invisibility, major image (DC 17), modify memory (DC 18), nightmare (DC 19), phantasmal killer (DC 18), shadow walk (DC 20), suggestion (DC 17)   1/day-agent of fate, false vision, mind fog (DC 19), mislead (DC 20), project image (DC 21)</t>
  </si>
  <si>
    <t>Str 12, Dex 19, Con 16, Int 17, Wis 19, Cha 18</t>
  </si>
  <si>
    <t>Agile Maneuvers, Blind-Fight, Flyby Attack, Improved Initiative, Weapon Finesse</t>
  </si>
  <si>
    <t>Fly +20, Knowledge (any two) +12, Perception +16, Sense Motive +13, Spellcraft +12, Stealth +16</t>
  </si>
  <si>
    <t>Common, Sylvan, Undercommon (can't speak); telepathy 100 ft.</t>
  </si>
  <si>
    <t>A shroud of dark wings cloaks this thin, humanoid shape. Two monstrous red eyes glare malevolently from its narrow face.</t>
  </si>
  <si>
    <t>Agent of Fate (Sp) A mothman may recreate the effects of any spell of 5th level or lower once per day as a spell-like ability, but only if doing so steers the flow of fate in its proper course. What the proper flow of fate entails is determined by the GM. Typical uses of this ability include casting major image to coax someone to a portentous location, casting raise dead to return someone with an important fate to life, or using rusting grasp to weaken a structure and cause some necessary calamity.  Mind-Warping Gaze (Su) Fear, 30 feet, Will DC 18 negates. A creature that fails a save against this attack becomes shaken for 1d6 rounds. A creature currently suffering from a fear effect that fails this save instead takes 1d4 points of Wisdom damage. This is a mind-affecting fear effect. The save DC is Charisma-based.</t>
  </si>
  <si>
    <t>Little is known of these strange creatures, save that when they appear, calamity follows. Mothmen see themselves as agents of fate, exhibiting extraordinary powers to guide the hands of destiny. More often than not, citizens encounter a mothman and never recall the meeting, yet fall right into the creature's obscure plans.  Mothmen stand almost 7 feet tall and weigh 100 pounds.</t>
  </si>
  <si>
    <t>&lt;link rel="stylesheet"href="PF.css"&gt;&lt;div&gt;&lt;h2&gt;Mothman&lt;/h2&gt;&lt;h3&gt;&lt;i&gt;A shroud of dark wings cloaks this thin, humanoid shape. Two monstrous red eyes glare malevolently from its narrow face.&lt;/i&gt;&lt;/h3&gt;&lt;br&gt;&lt;/div&gt;&lt;div class="heading"&gt;&lt;p class="alignleft"&gt;Mothman&lt;/p&gt;&lt;p class="alignright"&gt;CR 6&lt;/p&gt;&lt;div style="clear: both;"&gt;&lt;/div&gt;&lt;/div&gt;&lt;div&gt;&lt;h5&gt;&lt;b&gt;XP &lt;/b&gt;2,400&lt;/h5&gt;&lt;h5&gt;CN Medium monstrous humanoid &lt;/h5&gt;&lt;h5&gt;&lt;b&gt;Init &lt;/b&gt;+8; &lt;b&gt;Senses &lt;/b&gt;darkvision 60 ft.; Perception +16&lt;/h5&gt;&lt;/div&gt;&lt;hr/&gt;&lt;div&gt;&lt;h5&gt;&lt;b&gt;DEFENSE&lt;/b&gt;&lt;/h5&gt;&lt;/div&gt;&lt;hr/&gt;&lt;div&gt;&lt;h5&gt;&lt;b&gt;AC &lt;/b&gt;20, touch 14, flat-footed 16 (+4 Dex, +6 natural)&lt;/h5&gt;&lt;h5&gt;&lt;b&gt;hp &lt;/b&gt;76 (9d10+27)&lt;/h5&gt;&lt;h5&gt;&lt;b&gt;Fort &lt;/b&gt;+6, &lt;b&gt;Ref &lt;/b&gt;+10, &lt;b&gt;Will &lt;/b&gt;+10&lt;/h5&gt;&lt;h5&gt;&lt;b&gt;SR &lt;/b&gt;17&lt;/h5&gt;&lt;/div&gt;&lt;hr/&gt;&lt;div&gt;&lt;h5&gt;&lt;b&gt;OFFENSE&lt;/b&gt;&lt;/h5&gt;&lt;/div&gt;&lt;hr/&gt;&lt;div&gt;&lt;h5&gt;&lt;b&gt;Spd &lt;/b&gt;30 ft., fly 60 ft. (good)&lt;/h5&gt;&lt;h5&gt;&lt;b&gt;Melee &lt;/b&gt;2 claw +13 (1d6+1)&lt;/h5&gt;&lt;h5&gt;&lt;b&gt;Space &lt;/b&gt;5 ft.; &lt;b&gt;Reach &lt;/b&gt;5 ft.&lt;/h5&gt;&lt;h5&gt;&lt;b&gt;Special Attacks &lt;/b&gt;mind-warping gaze&lt;/h5&gt;&lt;h5&gt;&lt;b&gt;Spell-Like Abilities&lt;/b&gt; (CL 12th; concentration +16)  &lt;/br&gt;Constant&amp;mdash;&lt;i&gt;blur&lt;/i&gt; &lt;/br&gt;At Will&amp;mdash;&lt;i&gt;detect thoughts&lt;/i&gt; (DC 16), &lt;i&gt;ghost sound&lt;/i&gt; (DC 14), &lt;i&gt;misdirection&lt;/i&gt; (DC 16) &lt;/br&gt;3/day&amp;mdash;&lt;i&gt;greater invisibility&lt;/i&gt;, &lt;i&gt;major image&lt;/i&gt; (DC 17), &lt;i&gt;modify memory&lt;/i&gt; (DC 18), &lt;i&gt;nightmare&lt;/i&gt; (DC 19), &lt;i&gt;phantasmal killer&lt;/i&gt; (DC 18), &lt;i&gt;shadow walk&lt;/i&gt; (DC 20), &lt;i&gt;suggestion&lt;/i&gt; (DC 17) &lt;/br&gt;1/day&amp;mdash;agent of fate, &lt;i&gt;false vision&lt;/i&gt;, &lt;i&gt;mind fog&lt;/i&gt; (DC 19), &lt;i&gt;mislead&lt;/i&gt; (DC 20), &lt;i&gt;project image&lt;/i&gt; (DC 21)&lt;/h5&gt;&lt;/h5&gt;&lt;/div&gt;&lt;hr/&gt;&lt;div&gt;&lt;h5&gt;&lt;b&gt;STATISTICS&lt;/b&gt;&lt;/h5&gt;&lt;/div&gt;&lt;hr/&gt;&lt;div&gt;&lt;h5&gt;&lt;b&gt;Str &lt;/b&gt;12, &lt;b&gt;Dex &lt;/b&gt;19, &lt;b&gt;Con &lt;/b&gt;16, &lt;b&gt;Int &lt;/b&gt; 17, &lt;b&gt;Wis &lt;/b&gt;19, &lt;b&gt;Cha &lt;/b&gt;18&lt;/h5&gt;&lt;h5&gt;&lt;b&gt;Base Atk &lt;/b&gt;+9; &lt;b&gt;CMB &lt;/b&gt;+13; &lt;b&gt;CMD &lt;/b&gt;24&lt;/h5&gt;&lt;h5&gt;&lt;b&gt;Feats &lt;/b&gt;Agile Maneuvers, Blind-Fight, Flyby Attack, Improved Initiative, Weapon Finesse&lt;/h5&gt;&lt;h5&gt;&lt;b&gt;Skills &lt;/b&gt;Fly +20, Knowledge (any two) +12, Perception +16, Sense Motive +13, Spellcraft +12, Stealth +16&lt;/h5&gt;&lt;h5&gt;&lt;b&gt;Languages &lt;/b&gt;Common, Sylvan, Undercommon (can't speak); telepathy 100 ft.&lt;/h5&gt;&lt;/div&gt;&lt;hr/&gt;&lt;div&gt;&lt;h5&gt;&lt;b&gt;ECOLOGY&lt;/b&gt;&lt;/h5&gt;&lt;/div&gt;&lt;hr/&gt;&lt;div&gt;&lt;h5&gt;&lt;b&gt;Environment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ABILITIES&lt;/b&gt;&lt;/h5&gt;&lt;/div&gt;&lt;hr/&gt;&lt;div&gt;&lt;/h5&gt;&lt;h5&gt;&lt;b&gt;Agent of Fate (Sp)&lt;/b&gt; A mothman may recreate the effects of any spell of 5th level or lower once per day as a spell-like ability, but only if doing so steers the flow of fate in its proper course. What the proper flow of fate entails is determined by the GM. Typical uses of this ability include casting &lt;i&gt;major image&lt;/i&gt; to coax someone to a portentous location, casting &lt;i&gt;raise dead&lt;/i&gt; to return someone with an important fate to life, or using &lt;i&gt;rusting grasp&lt;/i&gt; to weaken a structure and cause some necessary calamity.  &lt;/h5&gt;&lt;h5&gt;&lt;b&gt;Mind-Warping Gaze (Su)&lt;/b&gt; Fear, 30 feet, Will DC 18 negates. A creature that fails a save against this attack becomes shaken for 1d6 rounds. A creature currently suffering from a fear effect that fails this save instead takes 1d4 points of Wisdom damage. This is a mind-affecting fear effect. The save DC is Charisma-based.&lt;/h5&gt;&lt;/div&gt;&lt;br&gt;&lt;div&gt;&lt;h4&gt;&lt;p&gt;&lt;p&gt;Little is known of these strange creatures, save that when they appear, calamity follows. Mothmen see themselves as agents of fate, exhibiting extraordinary powers to guide the hands of destiny. More often than not, citizens encounter a mothman and never recall the meeting, yet fall right into the creature's obscure plans.  Mothmen stand almost 7 feet tall and weigh 100 pounds.&lt;/p&gt;&lt;/h4&gt;&lt;/div&gt;</t>
  </si>
  <si>
    <t>Mu Spore</t>
  </si>
  <si>
    <t>21</t>
  </si>
  <si>
    <t>blindsight 240 ft., low-light vision; Perception +43</t>
  </si>
  <si>
    <t>37, touch 1, flat-footed 37</t>
  </si>
  <si>
    <t>(-1 Dex, +36 natural, -8 size)</t>
  </si>
  <si>
    <t>(31d8+279)</t>
  </si>
  <si>
    <t>Fort +26, Ref +11, Will +19</t>
  </si>
  <si>
    <t>grasping tendrils</t>
  </si>
  <si>
    <t>10/epic</t>
  </si>
  <si>
    <t>acid 30</t>
  </si>
  <si>
    <t>40 ft., fly 30 ft. (perfect)</t>
  </si>
  <si>
    <t>bite +32 (6d6+16/19-20 plus grab), 4 tentacles +27 (3d8+8/19-20 plus grab)</t>
  </si>
  <si>
    <t>30 ft. (60 ft. with tentacle)</t>
  </si>
  <si>
    <t>spore cough, constrict (3d8+16), swallow whole (20d8 acid, AC 28, 41 hp)</t>
  </si>
  <si>
    <t>Str 42, Dex 9, Con 29, Int 18, Wis 28, Cha 29</t>
  </si>
  <si>
    <t>+47 (+51 grapple)</t>
  </si>
  <si>
    <t>Awesome Blow, Critical Focus, Greater Bull Rush, Greater Vital Strike, Improved Bull Rush, Improved Critical (bite), Improved Critical (tentacles), Improved Initiative, Improved Lightning Reflexes, Improved Vital Strike, Lightning Reflexes, Power Attack, Staggering Critical, Vital Strike, Weapon Focus (bite), Weapon Focus (tentacles)</t>
  </si>
  <si>
    <t>Fly +33, Knowledge (dungeoneering) +35, Knowledge (geography) +35, Knowledge (nature) +35, Perception +43, Sense Motive +40</t>
  </si>
  <si>
    <t>Aklo, Common, Terran, Undercommon</t>
  </si>
  <si>
    <t>Tentacles and eyes cover this floating, fungoid monster, and its vast mouth opens like a toothy cavern.</t>
  </si>
  <si>
    <t>Grasping Tendrils (Ex) Sticky, arm-length tendrils cover a mu spore. A mu spore can use these tendrils to attempt a grab as an immediate action when an adjacent creature hits it with a melee attack. As it is only using the tendrils (instead of conducting the grapple normally), it takes a -20 penalty to its CMB to make and maintain the grapple (+31 CMB with tendrils). The mu spore does not gain the grappled condition while grappling a creature with its tendrils.  Spore Cough (Su) Once every 1d4 rounds as a standard action, a mu spore can release a cloud of burrowing spores in a 100- foot cone. The burrowing spores deal 20d8 points of damage to all creatures and wooden structures in the area, or half damage to any creatures that make a DC 34 Reflex save. Plants and plant creatures are immune to this damage. The save DC is Constitution-based.</t>
  </si>
  <si>
    <t>A mu spore is a thankfully rare plant of vast power and strange intellect. The smallest of mu spores (such as the one presented here) are never less than a hundred feet long from tentacle tip to tentacle tip, and weigh a minimum of 200,000 pounds. Yet despite their vast bulk, mu spores are capable of flying with an uncommon grace, venting jets of foul-smelling spores to guide their flight through the air.  Mu spores dwell in vast caverns, but sometimes drift up to the surface through immense pits or tunnels-they have no fear of sunlight, but prefer nocturnal habits. Mu spores are more than just ravenous eaters of nations-they possess uncommon intellects, and if peaceful contact can be made, their knowledge can be quite valuable. Even more valuable, to many debased alchemists, are the strange secretions and spores they emit, for these rare materials can be brewed into the strangest of drugs and elixirs.</t>
  </si>
  <si>
    <t>&lt;link rel="stylesheet"href="PF.css"&gt;&lt;div&gt;&lt;h2&gt;Mu Spore&lt;/h2&gt;&lt;h3&gt;&lt;i&gt;Tentacles and eyes cover this floating, fungoid monster, and its vast mouth opens like a toothy cavern.&lt;/i&gt;&lt;/h3&gt;&lt;br&gt;&lt;/div&gt;&lt;div class="heading"&gt;&lt;p class="alignleft"&gt;Mu Spore&lt;/p&gt;&lt;p class="alignright"&gt;CR 21&lt;/p&gt;&lt;div style="clear: both;"&gt;&lt;/div&gt;&lt;/div&gt;&lt;div&gt;&lt;h5&gt;&lt;b&gt;XP &lt;/b&gt;409,600&lt;/h5&gt;&lt;h5&gt;CN Colossal plant &lt;/h5&gt;&lt;h5&gt;&lt;b&gt;Init &lt;/b&gt;+3; &lt;b&gt;Senses &lt;/b&gt;blindsight 240 ft., low-light vision; Perception +43&lt;/h5&gt;&lt;/div&gt;&lt;hr/&gt;&lt;div&gt;&lt;h5&gt;&lt;b&gt;DEFENSE&lt;/b&gt;&lt;/h5&gt;&lt;/div&gt;&lt;hr/&gt;&lt;div&gt;&lt;h5&gt;&lt;b&gt;AC &lt;/b&gt;37, touch 1, flat-footed 37 (-1 Dex, +36 natural, -8 size)&lt;/h5&gt;&lt;h5&gt;&lt;b&gt;hp &lt;/b&gt;418 (31d8+279); fast healing 10&lt;/h5&gt;&lt;h5&gt;&lt;b&gt;Fort &lt;/b&gt;+26, &lt;b&gt;Ref &lt;/b&gt;+11, &lt;b&gt;Will &lt;/b&gt;+19&lt;/h5&gt;&lt;h5&gt;&lt;b&gt;Defensive Abilities &lt;/b&gt;grasping tendrils; &lt;b&gt;DR &lt;/b&gt;10/epic; &lt;b&gt;Immune &lt;/b&gt;plant traits; &lt;b&gt;Resist &lt;/b&gt;acid 30&lt;/h5&gt;&lt;/div&gt;&lt;hr/&gt;&lt;div&gt;&lt;h5&gt;&lt;b&gt;OFFENSE&lt;/b&gt;&lt;/h5&gt;&lt;/div&gt;&lt;hr/&gt;&lt;div&gt;&lt;h5&gt;&lt;b&gt;Spd &lt;/b&gt;40 ft., fly 30 ft. (perfect)&lt;/h5&gt;&lt;h5&gt;&lt;b&gt;Melee &lt;/b&gt;bite +32 (6d6+16/19-20 plus grab), 4 tentacles +27 (3d8+8/19-20 plus grab)&lt;/h5&gt;&lt;h5&gt;&lt;b&gt;Space &lt;/b&gt;30 ft.; &lt;b&gt;Reach &lt;/b&gt;30 ft. (60 ft. with tentacle)&lt;/h5&gt;&lt;h5&gt;&lt;b&gt;Special Attacks &lt;/b&gt;spore cough, constrict (3d8+16), swallow whole (20d8 acid, AC 28, 41 hp)&lt;/h5&gt;&lt;/div&gt;&lt;hr/&gt;&lt;div&gt;&lt;h5&gt;&lt;b&gt;STATISTICS&lt;/b&gt;&lt;/h5&gt;&lt;/div&gt;&lt;hr/&gt;&lt;div&gt;&lt;h5&gt;&lt;b&gt;Str &lt;/b&gt;42, &lt;b&gt;Dex &lt;/b&gt;9, &lt;b&gt;Con &lt;/b&gt;29, &lt;b&gt;Int &lt;/b&gt; 18, &lt;b&gt;Wis &lt;/b&gt;28, &lt;b&gt;Cha &lt;/b&gt;29&lt;/h5&gt;&lt;h5&gt;&lt;b&gt;Base Atk &lt;/b&gt;+23; &lt;b&gt;CMB &lt;/b&gt;+47 (+51 grapple); &lt;b&gt;CMD &lt;/b&gt;56 (can't be tripped)&lt;/h5&gt;&lt;h5&gt;&lt;b&gt;Feats &lt;/b&gt;Awesome Blow, Critical Focus, Greater Bull Rush, Greater Vital Strike, Improved Bull Rush, Improved Critical (bite), Improved Critical (tentacles), Improved Initiative, Improved Lightning Reflexes, Improved Vital Strike, Lightning Reflexes, Power Attack, Staggering Critical, Vital Strike, Weapon Focus (bite), Weapon Focus (tentacles)&lt;/h5&gt;&lt;h5&gt;&lt;b&gt;Skills &lt;/b&gt;Fly +33, Knowledge (dungeoneering) +35, Knowledge (geography) +35, Knowledge (nature) +35, Perception +43, Sense Motive +40&lt;/h5&gt;&lt;h5&gt;&lt;b&gt;Languages &lt;/b&gt;Aklo, Common, Terran, Undercommon&lt;/h5&gt;&lt;/div&gt;&lt;hr/&gt;&lt;div&gt;&lt;h5&gt;&lt;b&gt;ECOLOGY&lt;/b&gt;&lt;/h5&gt;&lt;/div&gt;&lt;hr/&gt;&lt;div&gt;&lt;h5&gt;&lt;b&gt;Environment &lt;/b&gt; any&lt;/h5&gt;&lt;h5&gt;&lt;b&gt;Organization &lt;/b&gt;solitary or pair&lt;/h5&gt;&lt;h5&gt;&lt;b&gt;Treasure &lt;/b&gt;standard&lt;/h5&gt;&lt;/div&gt;&lt;hr/&gt;&lt;div&gt;&lt;h5&gt;&lt;b&gt;SPECIAL ABILITIES&lt;/b&gt;&lt;/h5&gt;&lt;/div&gt;&lt;hr/&gt;&lt;div&gt;&lt;/h5&gt;&lt;h5&gt;&lt;b&gt;Grasping Tendrils (Ex)&lt;/b&gt; Sticky, arm-length tendrils cover a mu spore. A mu spore can use these tendrils to attempt a grab as an immediate action when an adjacent creature hits it with a melee attack. As it is only using the tendrils (instead of conducting the grapple normally), it takes a -20 penalty to its CMB to make and maintain the grapple (+31 CMB with tendrils). The mu spore does not gain the grappled condition while grappling a creature with its tendrils.  &lt;/h5&gt;&lt;h5&gt;&lt;b&gt;Spore Cough (Su)&lt;/b&gt; Once every 1d4 rounds as a standard action, a mu spore can release a cloud of burrowing spores in a 100- foot cone. The burrowing spores deal 20d8 points of damage to all creatures and wooden structures in the area, or half damage to any creatures that make a DC 34 Reflex save. Plants and plant creatures are immune to this damage. The save DC is Constitution-based.&lt;/h5&gt;&lt;/div&gt;&lt;br&gt;&lt;div&gt;&lt;h4&gt;&lt;p&gt;&lt;p&gt;A mu spore is a thankfully rare plant of vast power and strange intellect. The smallest of mu spores (such as the one presented here) are never less than a hundred feet long from tentacle tip to tentacle tip, and weigh a minimum of 200,000 pounds. Yet despite their vast bulk, mu spores are capable of flying with an uncommon grace, venting jets of foul-smelling spores to guide their flight through the air.  Mu spores dwell in vast caverns, but sometimes drift up to the surface through immense pits or tunnels-they have no fear of sunlight, but prefer nocturnal habits. Mu spores are more than just ravenous eaters of nations-they possess uncommon intellects, and if peaceful contact can be made, their knowledge can be quite valuable. Even more valuable, to many debased alchemists, are the strange secretions and spores they emit, for these rare materials can be brewed into the strangest of drugs and elixirs.&lt;/p&gt;&lt;/h4&gt;&lt;/div&gt;</t>
  </si>
  <si>
    <t>Necrophidius</t>
  </si>
  <si>
    <t>bite +6 (1d8+4 plus paralysis)</t>
  </si>
  <si>
    <t>dance of death</t>
  </si>
  <si>
    <t>Str 16, Dex 17, Con -, Int -, Wis 11, Cha 1</t>
  </si>
  <si>
    <t>Stealth +15</t>
  </si>
  <si>
    <t>+12 Stealth</t>
  </si>
  <si>
    <t>solitary or coil (2-6)</t>
  </si>
  <si>
    <t>The soft scrape of bone reveals the long, sinuous skeleton of a large snake, its head a humanoid skull with a snake's jaws.</t>
  </si>
  <si>
    <t>Dance of Death (Ex) A necrophidius can entrance opponents by swaying back and forth as a full-round action. All creatures within 30 feet who can see the necrophidius when it uses its dance of death must succeed on a DC 15 Will save or be dazed for 2d4 rounds. This is a mind-affecting effect. The save DC is Constitution-based and includes a +4 racial bonus.  Paralysis (Su) Any living creature that is bitten by a necrophidius must succeed on a DC 13 Fortitude save or be paralyzed for 1d4 rounds. The save DC is Constitution-based and includes a +2 racial bonus.</t>
  </si>
  <si>
    <t>Despite its sinister appearance, the snake-like necrophidius is not an undead creature. Rather, it is a magical construct built from the skeleton of a giant snake and then mounted with the skull of a humanoid creature. Fangs are cemented into the jaws of the skull, after which the entire creation can be brought to life by a series of obscure and expensive rituals-these rituals are traditionally well guarded by those who discover them.  As a mindless construct that requires neither food nor sleep, a necrophidius makes an excellent guardian, and its innate stealth allows it to slip up on the unwary undetected. In certain areas, the necrophidius is commonly employed as an assassin, able to disable its quarries with its dance of death or paralyzing bite before disposing of them in a gruesome manner-as long as the assassination doesn't require any particular intelligence to carry out. Particularly macabre creators might even construct the creature from the skull of a friend or loved one of the intended victim in order to magnify the horror of the assassination, leaving much of the flesh on the skull so the victim can recognize its source. This flesh rots eventually-only freshly crafted necrophidiuses have this grisly feature (although regular applications of gentle repose spells can keep such a morbid decoration fresh for a much longer period of time).  Although a necrophidius is mindless, it can follow the simple commands of its creator. These can include commands to lie dormant until some specific condition is met or to follow and kill an indicated target to the exclusion of all other activities.  A typical necrophidius is 10 feet long and weighs 200 pounds.  Construction  A necrophidius's body consists of a human skull and the skeletal remains of a constrictor snake, all treated with rare oils and powders worth 1,000 gp.  NECROPHIDIUS  CL 10th; Price 7,500 gp  Construction  Requirements Craft Construct, cat's grace, daze monster, geas/quest, ghoul touch, creator must be caster level 7th; Skill Craft (sculpture) or Heal DC 15; Cost 4,250 gp</t>
  </si>
  <si>
    <t>&lt;link rel="stylesheet"href="PF.css"&gt;&lt;div&gt;&lt;h2&gt;Necrophidius&lt;/h2&gt;&lt;h3&gt;&lt;i&gt;The soft scrape of bone reveals the long, sinuous skeleton of a large snake, its head a humanoid skull with a snake's jaws.&lt;/i&gt;&lt;/h3&gt;&lt;br&gt;&lt;/div&gt;&lt;div class="heading"&gt;&lt;p class="alignleft"&gt;Necrophidius&lt;/p&gt;&lt;p class="alignright"&gt;CR 3&lt;/p&gt;&lt;div style="clear: both;"&gt;&lt;/div&gt;&lt;/div&gt;&lt;div&gt;&lt;h5&gt;&lt;b&gt;XP &lt;/b&gt;800&lt;/h5&gt;&lt;h5&gt;N Medium construct &lt;/h5&gt;&lt;h5&gt;&lt;b&gt;Init &lt;/b&gt;+3; &lt;b&gt;Senses &lt;/b&gt;darkvision 60 ft., low-light vision; Perception +0&lt;/h5&gt;&lt;/div&gt;&lt;hr/&gt;&lt;div&gt;&lt;h5&gt;&lt;b&gt;DEFENSE&lt;/b&gt;&lt;/h5&gt;&lt;/div&gt;&lt;hr/&gt;&lt;div&gt;&lt;h5&gt;&lt;b&gt;AC &lt;/b&gt;15, touch 13, flat-footed 12 (+3 Dex, +2 natural)&lt;/h5&gt;&lt;h5&gt;&lt;b&gt;hp &lt;/b&gt;36 (3d10+20)&lt;/h5&gt;&lt;h5&gt;&lt;b&gt;Fort &lt;/b&gt;+1, &lt;b&gt;Ref &lt;/b&gt;+4, &lt;b&gt;Will &lt;/b&gt;+1&lt;/h5&gt;&lt;h5&gt;&lt;b&gt;DR &lt;/b&gt;5/bludgeoning; &lt;b&gt;Immune &lt;/b&gt;construct traits&lt;/h5&gt;&lt;/div&gt;&lt;hr/&gt;&lt;div&gt;&lt;h5&gt;&lt;b&gt;OFFENSE&lt;/b&gt;&lt;/h5&gt;&lt;/div&gt;&lt;hr/&gt;&lt;div&gt;&lt;h5&gt;&lt;b&gt;Spd &lt;/b&gt;30 ft.&lt;/h5&gt;&lt;h5&gt;&lt;b&gt;Melee &lt;/b&gt;bite +6 (1d8+4 plus paralysis)&lt;/h5&gt;&lt;h5&gt;&lt;b&gt;Space &lt;/b&gt;5 ft.; &lt;b&gt;Reach &lt;/b&gt;5 ft.&lt;/h5&gt;&lt;h5&gt;&lt;b&gt;Special Attacks &lt;/b&gt;dance of death&lt;/h5&gt;&lt;/div&gt;&lt;hr/&gt;&lt;div&gt;&lt;h5&gt;&lt;b&gt;STATISTICS&lt;/b&gt;&lt;/h5&gt;&lt;/div&gt;&lt;hr/&gt;&lt;div&gt;&lt;h5&gt;&lt;b&gt;Str &lt;/b&gt;16, &lt;b&gt;Dex &lt;/b&gt;17, &lt;b&gt;Con &lt;/b&gt;-, &lt;b&gt;Int &lt;/b&gt; -, &lt;b&gt;Wis &lt;/b&gt;11, &lt;b&gt;Cha &lt;/b&gt;1&lt;/h5&gt;&lt;h5&gt;&lt;b&gt;Base Atk &lt;/b&gt;+3; &lt;b&gt;CMB &lt;/b&gt;+6; &lt;b&gt;CMD &lt;/b&gt;19 (can't be tripped)&lt;/h5&gt;&lt;h5&gt;&lt;b&gt;Skills &lt;/b&gt;Stealth +15; &lt;b&gt;Racial Modifiers &lt;/b&gt;+12 Stealth&lt;/h5&gt;&lt;/div&gt;&lt;hr/&gt;&lt;div&gt;&lt;h5&gt;&lt;b&gt;ECOLOGY&lt;/b&gt;&lt;/h5&gt;&lt;/div&gt;&lt;hr/&gt;&lt;div&gt;&lt;h5&gt;&lt;b&gt;Environment &lt;/b&gt; any&lt;/h5&gt;&lt;h5&gt;&lt;b&gt;Organization &lt;/b&gt;solitary or coil (2-6)&lt;/h5&gt;&lt;h5&gt;&lt;b&gt;Treasure &lt;/b&gt;none&lt;/h5&gt;&lt;/div&gt;&lt;hr/&gt;&lt;div&gt;&lt;h5&gt;&lt;b&gt;SPECIAL ABILITIES&lt;/b&gt;&lt;/h5&gt;&lt;/div&gt;&lt;hr/&gt;&lt;div&gt;&lt;/h5&gt;&lt;h5&gt;&lt;b&gt;Dance of Death (Ex)&lt;/b&gt; A necrophidius can entrance opponents by swaying back and forth as a full-round action. All creatures within 30 feet who can see the necrophidius when it uses its dance of death must succeed on a DC 15 Will save or be dazed for 2d4 rounds. This is a mind-affecting effect. The save DC is Constitution-based and includes a +4 racial bonus.  &lt;/h5&gt;&lt;h5&gt;&lt;b&gt;Paralysis (Su)&lt;/b&gt; Any living creature that is bitten by a necrophidius must succeed on a DC 13 Fortitude save or be paralyzed for 1d4 rounds. The save DC is Constitution-based and includes a +2 racial bonus.&lt;/h5&gt;&lt;/div&gt;&lt;br&gt;&lt;div&gt;&lt;h4&gt;&lt;p&gt;&lt;p&gt;Despite its sinister appearance, the snake-like necrophidius is not an undead creature. Rather, it is a magical construct built from the skeleton of a giant snake and then mounted with the skull of a humanoid creature. Fangs are cemented into the jaws of the skull, after which the entire creation can be brought to life by a series of obscure and expensive rituals-these rituals are traditionally well guarded by those who discover them.  As a mindless construct that requires neither food nor sleep, a necrophidius makes an excellent guardian, and its innate stealth allows it to slip up on the unwary undetected. In certain areas, the necrophidius is commonly employed as an assassin, able to disable its quarries with its dance of death or paralyzing bite before disposing of them in a gruesome manner-as long as the assassination doesn't require any particular intelligence to carry out. Particularly macabre creators might even construct the creature from the skull of a friend or loved one of the intended victim in order to magnify the horror of the assassination, leaving much of the flesh on the skull so the victim can recognize its source. This flesh rots eventually-only freshly crafted necrophidiuses have this grisly feature (although regular applications of &lt;i&gt;gentle repose&lt;/i&gt; spells can keep such a morbid decoration fresh for a much longer period of time).  Although a necrophidius is mindless, it can follow the simple commands of its creator. These can include commands to lie dormant until some specific condition is met or to follow and kill an indicated target to the exclusion of all other activities.  A typical necrophidius is 10 feet long and weighs 200 pounds.  &lt;br&gt;&lt;b&gt;Construction&lt;/b&gt;&lt;br&gt;  A necrophidius's body consists of a human skull and the skeletal remains of a constrictor snake, all treated with rare oils and powders worth 1,000 gp.  &lt;br&gt;&lt;div class="heading"&gt;&lt;p class="alignleft"&gt;Necrophidius&lt;div style="clear: both;"&gt;&lt;/div&gt;  &lt;b&gt;CL&lt;/b&gt; 10th; &lt;b&gt;Price&lt;/b&gt; 7,500 gp  &lt;br&gt;&lt;hr/&gt;&lt;b&gt;Construction&lt;/b&gt;&lt;hr/&gt;  &lt;b&gt;Requirements&lt;/b&gt; Craft Construct, &lt;i&gt;cat's grace&lt;/i&gt;, &lt;i&gt;daze monster&lt;/i&gt;, &lt;i&gt;geas/quest&lt;/i&gt;, &lt;i&gt;ghoul touch&lt;/i&gt;, creator must be caster level 7th; &lt;b&gt;Skill&lt;/b&gt; Craft (sculpture) or Heal DC 15; &lt;b&gt;Cost&lt;/b&gt; 4,250 gp&lt;/p&gt;&lt;/h4&gt;&lt;/div&gt;</t>
  </si>
  <si>
    <t>Neh-thalggu</t>
  </si>
  <si>
    <t>21, touch 19, flat-footed 18</t>
  </si>
  <si>
    <t>(+3 Dex, +2 natural, +7 insight, -1 size)</t>
  </si>
  <si>
    <t>Fort +9, Ref +6, Will +11</t>
  </si>
  <si>
    <t>confusion effects</t>
  </si>
  <si>
    <t>bite +13 (1d8+7 plus poison), 2 claws +13 (1d6+7)</t>
  </si>
  <si>
    <t>rend (2 claws, 2d6+7)</t>
  </si>
  <si>
    <t>Sorcerer Spells Known (CL 7th; concentration +17)   3rd (5/day)-lightning bolt (DC16), hold person (DC 16)   2nd (7/day)-acid arrow, alter self, invisibility   1st (7/day)-grease (DC 14), magic missile, ray of enfeeblement (DC 14), shield, unseen servant   0 (at will)-acid splash, dancing lights, detect magic, mage hand, open/close, prestidigitation, read magic</t>
  </si>
  <si>
    <t>Str 24, Dex 16, Con 23, Int 19, Wis 18, Cha 17</t>
  </si>
  <si>
    <t>35 (can't be tripped)</t>
  </si>
  <si>
    <t>Arcane Strike, Extend Spell, Combat Reflexes, Eschew MaterialsB, Improved Initiative, Power Attack</t>
  </si>
  <si>
    <t>Fly +15, Knowledge (arcana) +23, Knowledge (dungeoneering) +23, Knowledge (planes) +23, Perception +17, Sense Motive +17, Spellcraft +17, Stealth +12, Use Magic Device +16</t>
  </si>
  <si>
    <t>Abyssal, Aklo, Common, Draconic, Protean, Undercommon; telepathy (100 feet)</t>
  </si>
  <si>
    <t>brain collection, strange knowledge</t>
  </si>
  <si>
    <t>This crab-like nightmare has a lamprey mouth, twitching eyes on its legs, and several blisters along its back that hold human brains.</t>
  </si>
  <si>
    <t>Brain Collection (Ex) A neh-thalggu can store up to seven humanoid brains and use them to enhance its knowledge and power. Each stored brain grants a neh-thalggu a cumulative +1 insight bonus to AC, concentration checks, and Knowledge checks. A neh-thalggu can extract a brain from a helpless opponent with a coup de grace attack, or as a standard action from a body that has been dead for no more than 1 minute. A neh-thalggu that has fewer than seven brains gains one negative level for each missing brain. These negative levels can never become permanent, but they can only be removed by replacing one of its collected brains. The stats presented here assume a monster with a full collection.  Poison (Ex) Bite-injury; save Fort DC 21; frequency 1/round for 6 rounds; effect 1d2 Strength damage and staggered for 1 round; cure 2 consecutive saves. The save DC is Constitution-based.  Spells A neh-thalggu casts spells as a 7th-level sorcerer. For each negative level it takes from missing brains, its caster level is reduced by 1. A neh-thalggu with no collected brains cannot cast any of its spells.  Strange Knowledge (Ex) All knowledge skill are class skills for neh-thalggus.</t>
  </si>
  <si>
    <t>Known also as brain collectors, the alien neh-thalggus hail from distant worlds, traveling the gulfs of space on immense living ships that swiftly decay when they land upon a new world, leaving behind a deadly cargo of hungry monsters. Neh-thalggus are carnivores, but they do not digest humanoid brains they eat-rather, these brains lodge in one of several bulbous blisters on the creature's back and help to increase its intellect.  Some speculate that neh-thalggus encountered in this reality may merely be juveniles of their kind, perhaps exiled from their home worlds by greater kin until they can prove their worth on other worlds. Their brain collections may be a morbid form of currency in their home realm, or the thoughts in these brains may merely be fuel for a dark apotheosis into an even more sinister mature form.</t>
  </si>
  <si>
    <t>&lt;link rel="stylesheet"href="PF.css"&gt;&lt;div&gt;&lt;h2&gt;Neh-thalggu&lt;/h2&gt;&lt;h3&gt;&lt;i&gt;This crab-like nightmare has a lamprey mouth, twitching eyes on its legs, and several blisters along its back that hold human brains.&lt;/i&gt;&lt;/h3&gt;&lt;br&gt;&lt;/div&gt;&lt;div class="heading"&gt;&lt;p class="alignleft"&gt;Neh-thalggu&lt;/p&gt;&lt;p class="alignright"&gt;CR 8&lt;/p&gt;&lt;div style="clear: both;"&gt;&lt;/div&gt;&lt;/div&gt;&lt;div&gt;&lt;h5&gt;&lt;b&gt;XP &lt;/b&gt;4,800&lt;/h5&gt;&lt;h5&gt;CE Large aberration &lt;/h5&gt;&lt;h5&gt;&lt;b&gt;Init &lt;/b&gt;+7; &lt;b&gt;Senses &lt;/b&gt;darkvision 60 ft.; Perception +17&lt;/h5&gt;&lt;/div&gt;&lt;hr/&gt;&lt;div&gt;&lt;h5&gt;&lt;b&gt;DEFENSE&lt;/b&gt;&lt;/h5&gt;&lt;/div&gt;&lt;hr/&gt;&lt;div&gt;&lt;h5&gt;&lt;b&gt;AC &lt;/b&gt;21, touch 19, flat-footed 18 (+3 Dex, +2 natural, +7 insight, -1 size)&lt;/h5&gt;&lt;h5&gt;&lt;b&gt;hp &lt;/b&gt;105 (10d8+60)&lt;/h5&gt;&lt;h5&gt;&lt;b&gt;Fort &lt;/b&gt;+9, &lt;b&gt;Ref &lt;/b&gt;+6, &lt;b&gt;Will &lt;/b&gt;+11&lt;/h5&gt;&lt;h5&gt;&lt;b&gt;DR &lt;/b&gt;10/magic; &lt;b&gt;Immune &lt;/b&gt;confusion effects; &lt;b&gt;SR &lt;/b&gt;19&lt;/h5&gt;&lt;/div&gt;&lt;hr/&gt;&lt;div&gt;&lt;h5&gt;&lt;b&gt;OFFENSE&lt;/b&gt;&lt;/h5&gt;&lt;/div&gt;&lt;hr/&gt;&lt;div&gt;&lt;h5&gt;&lt;b&gt;Spd &lt;/b&gt;10 ft., fly 40 ft. (perfect)&lt;/h5&gt;&lt;h5&gt;&lt;b&gt;Melee &lt;/b&gt;bite +13 (1d8+7 plus poison), 2 claws +13 (1d6+7)&lt;/h5&gt;&lt;h5&gt;&lt;b&gt;Space &lt;/b&gt;10 ft.; &lt;b&gt;Reach &lt;/b&gt;5 ft.&lt;/h5&gt;&lt;h5&gt;&lt;b&gt;Special Attacks &lt;/b&gt;rend (2 claws, 2d6+7)&lt;/h5&gt;&lt;h5&gt;&lt;b&gt;Sorcerer Spells Known&lt;/b&gt; (CL 7th; concentration +17) &lt;/br&gt;3rd (5/day)&amp;mdash;&lt;i&gt;lightning bolt&lt;/i&gt; (DC16), &lt;i&gt;hold person&lt;/i&gt; (DC 16) &lt;/br&gt;2nd (7/day)&amp;mdash;&lt;i&gt;acid arrow&lt;/i&gt;, &lt;i&gt;alter self&lt;/i&gt;, &lt;i&gt;invisibility&lt;/i&gt; &lt;/br&gt;1st (7/day)&amp;mdash;&lt;i&gt;grease&lt;/i&gt; (DC 14), &lt;i&gt;magic missile&lt;/i&gt;, &lt;i&gt;ray of enfeeblement&lt;/i&gt; (DC 14), &lt;i&gt;shield&lt;/i&gt;, &lt;i&gt;unseen servant&lt;/i&gt; &lt;/br&gt;0 (at will)&amp;mdash;&lt;i&gt;acid splash&lt;/i&gt;, &lt;i&gt;dancing lights&lt;/i&gt;, &lt;i&gt;detect magic&lt;/i&gt;, &lt;i&gt;mage hand&lt;/i&gt;, &lt;i&gt;open/close&lt;/i&gt;, &lt;i&gt;prestidigitation&lt;/i&gt;, &lt;i&gt;read magic&lt;/i&gt;&lt;/h5&gt;&lt;/h5&gt;&lt;/div&gt;&lt;hr/&gt;&lt;div&gt;&lt;h5&gt;&lt;b&gt;STATISTICS&lt;/b&gt;&lt;/h5&gt;&lt;/div&gt;&lt;hr/&gt;&lt;div&gt;&lt;h5&gt;&lt;b&gt;Str &lt;/b&gt;24, &lt;b&gt;Dex &lt;/b&gt;16, &lt;b&gt;Con &lt;/b&gt;23, &lt;b&gt;Int &lt;/b&gt; 19, &lt;b&gt;Wis &lt;/b&gt;18, &lt;b&gt;Cha &lt;/b&gt;17&lt;/h5&gt;&lt;h5&gt;&lt;b&gt;Base Atk &lt;/b&gt;+7; &lt;b&gt;CMB &lt;/b&gt;+15; &lt;b&gt;CMD &lt;/b&gt;35 (can't be tripped)&lt;/h5&gt;&lt;h5&gt;&lt;b&gt;Feats &lt;/b&gt;Arcane Strike, Extend Spell, Combat Reflexes, Eschew Materials&lt;sup&gt;B&lt;/sup&gt;, Improved Initiative, Power Attack&lt;/h5&gt;&lt;h5&gt;&lt;b&gt;Skills &lt;/b&gt;Fly +15, Knowledge (arcana) +23, Knowledge (dungeoneering) +23, Knowledge (planes) +23, Perception +17, Sense Motive +17, Spellcraft +17, Stealth +12, Use Magic Device +16&lt;/h5&gt;&lt;h5&gt;&lt;b&gt;Languages &lt;/b&gt;Abyssal, Aklo, Common, Draconic, Protean, Undercommon; telepathy (100 feet)&lt;/h5&gt;&lt;h5&gt;&lt;b&gt;SQ &lt;/b&gt;brain collection, strange knowledge&lt;/h5&gt;&lt;/div&gt;&lt;hr/&gt;&lt;div&gt;&lt;h5&gt;&lt;b&gt;ECOLOGY&lt;/b&gt;&lt;/h5&gt;&lt;/div&gt;&lt;hr/&gt;&lt;div&gt;&lt;h5&gt;&lt;b&gt;Environment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ABILITIES&lt;/b&gt;&lt;/h5&gt;&lt;/div&gt;&lt;hr/&gt;&lt;div&gt;&lt;/h5&gt;&lt;h5&gt;&lt;b&gt;Brain Collection (Ex)&lt;/b&gt; A neh-thalggu can store up to seven humanoid brains and use them to enhance its knowledge and power. Each stored brain grants a neh-thalggu a cumulative +1 insight bonus to AC, concentration checks, and Knowledge checks. A neh-thalggu can extract a brain from a helpless opponent with a coup de grace attack, or as a standard action from a body that has been dead for no more than 1 minute. A neh-thalggu that has fewer than seven brains gains one negative level for each missing brain. These negative levels can never become permanent, but they can only be removed by replacing one of its collected brains. The stats presented here assume a monster with a full collection.  &lt;/h5&gt;&lt;h5&gt;&lt;b&gt;Poison (Ex)&lt;/b&gt; Bite-injury; &lt;i&gt;save&lt;/i&gt; Fort DC 21; &lt;i&gt;frequency&lt;/i&gt; 1/round for 6 rounds; &lt;i&gt;effect&lt;/i&gt; 1d2 Strength damage and staggered for 1 round; &lt;i&gt;cure&lt;/i&gt; 2 consecutive &lt;i&gt;save&lt;/i&gt;s. The save DC is Constitution-based.  &lt;/h5&gt;&lt;h5&gt;&lt;b&gt;Spells&lt;/b&gt; A neh-thalggu casts spells as a 7th-level sorcerer. For each negative level it takes from missing brains, its caster level is reduced by 1. A neh-thalggu with no collected brains cannot cast any of its spells.  &lt;/h5&gt;&lt;h5&gt;&lt;b&gt;Strange Knowledge (Ex)&lt;/b&gt; All knowledge skill are class skills for neh-thalggus.&lt;/h5&gt;&lt;/div&gt;&lt;br&gt;&lt;div&gt;&lt;h4&gt;&lt;p&gt;&lt;p&gt;Known also as brain collectors, the alien neh-thalggus hail from distant worlds, traveling the gulfs of space on immense living ships that swiftly decay when they land upon a new world, leaving behind a deadly cargo of hungry monsters. Neh-thalggus are carnivores, but they do not digest humanoid brains they eat-rather, these brains lodge in one of several bulbous blisters on the creature's back and help to increase its intellect.  Some speculate that neh-thalggus encountered in this reality may merely be juveniles of their kind, perhaps exiled from their home worlds by greater kin until they can prove their worth on other worlds. Their brain collections may be a morbid form of currency in their home realm, or the thoughts in these brains may merely be fuel for a dark apotheosis into an even more sinister mature form.&lt;/p&gt;&lt;/h4&gt;&lt;/div&gt;</t>
  </si>
  <si>
    <t>Nereid</t>
  </si>
  <si>
    <t>low-light vision; Perception +21</t>
  </si>
  <si>
    <t>beguiling aura (30 ft., DC 23)</t>
  </si>
  <si>
    <t>25, touch 25, flat-footed 15</t>
  </si>
  <si>
    <t>(+5 deflection, +9 Dex, +1 dodge)</t>
  </si>
  <si>
    <t>(12d6+84)</t>
  </si>
  <si>
    <t>Fort +11, Ref +17, Will +14</t>
  </si>
  <si>
    <t>transparency</t>
  </si>
  <si>
    <t>shawl</t>
  </si>
  <si>
    <t>touch +10 (poison)</t>
  </si>
  <si>
    <t>spray +15 touch (poison)</t>
  </si>
  <si>
    <t>drowning kiss</t>
  </si>
  <si>
    <t>Spell-Like Abilities (CL 12th; concentration +17)   At Will-control water, suggestion (DC 18; only against creatures that are currently fascinated by her beguiling aura)   1/day-summon monster VI (water elementals only)</t>
  </si>
  <si>
    <t>Str 11, Dex 29, Con 24, Int 14, Wis 22, Cha 21</t>
  </si>
  <si>
    <t>Ability Focus (beguiling aura), Agile Maneuvers, Defensive Combat Training, Dodge, Mobility, Weapon Finesse</t>
  </si>
  <si>
    <t>Bluff +20, Escape Artist +24, Knowledge (nature) +17, Perception +21, Perform (sing) +20, Sense Motive +21, Stealth +24, Swim +23</t>
  </si>
  <si>
    <t>Aquan, Common, Sylvan</t>
  </si>
  <si>
    <t>change shape (Medium water elemental, elemental body II), unearthly grace</t>
  </si>
  <si>
    <t>solitary or troupe (1 nereid plus 1 giant squid, 1 giant octopus, 1 giant moray eel, or an orca)</t>
  </si>
  <si>
    <t>This beautiful woman has pearlescent skin and long, dark hair. Her nudity is barely hidden by a diaphanous, wet shawl.</t>
  </si>
  <si>
    <t>Beguiling Aura (Su) Any creature sexually attracted to women runs the risk of being beguiled by a nereid if it looks upon her beauty from a distance of 30 feet or less. If the creature fails a DC 23 Will save, it is immediately fascinated. A nereid may use her suggestion spell-like ability at will against creatures that are fascinated by her beguiling aura. This is a mind-affecting compulsion effect. The save DC is Charisma-based.  Drowning Kiss (Su) A nereid can flood the lungs of a willing, helpless, or fascinated creature by touching it (traditionally by kissing the creature on the lips). If the target cannot breathe water, it cannot hold its breath and immediately begins to drown. On its turn, the target can attempt a DC 23 Fortitude save to cough up this water; otherwise it falls unconscious at 0 hp. On the next round, the target must save again or drop to -1 hit points and be dying; on the third round it must save again or die (see page 445 of the Pathfinder RPG Core Rulebook). The save DC is Constitution-based.  Poison (Ex) Touch or spray (range 30 ft.)-contact; save Fort DC 23; frequency 1/round for 6 rounds; effect 1d2 Con plus blindness; cure 2 consecutive saves.  Shawl (Ex) A nereid's shawl (hardness 2, hp 6) contains a portion of her life force. If the shawl is ever destroyed, the nereid takes 1d6 points of Constitution drain per hour until she dies. A nereid can craft a new shawl from water by making a DC 25 Will save, but each attempt takes 1d4 hours to complete. Attempts to destroy or steal a nereid's shawl require the sunder or disarm attempts.  Transparency (Su) When underwater, a nereid's body becomes transparent, effectively rendering her invisible. She can become visible or transparent at will as a free action.  Unearthly Grace (Su) A nereid adds her Charisma bonus as a deflection bonus to her Armor Class and CMD if she wears no armor.</t>
  </si>
  <si>
    <t>Nereids are capricious and often dangerous aquatic fey that appear as strikingly beautiful women, often seen bathing unclothed in the water. Many sailors have met their doom following a nereid, for though a nereid's beauty is otherworldly, her watery kiss is death. Others seek out nereids, for if one can secure control over the creature's shawl, the cloth can be used to force the nereid's compliance. A nereid forced to obey in this manner immediately attempts to slay her master as soon as she can secure her shawl's safety.</t>
  </si>
  <si>
    <t>&lt;link rel="stylesheet"href="PF.css"&gt;&lt;div&gt;&lt;h2&gt;Nereid&lt;/h2&gt;&lt;h3&gt;&lt;i&gt;This beautiful woman has pearlescent skin and long, dark hair. Her nudity is barely hidden by a diaphanous, wet shawl.&lt;/i&gt;&lt;/h3&gt;&lt;br&gt;&lt;/div&gt;&lt;div class="heading"&gt;&lt;p class="alignleft"&gt;Nereid&lt;/p&gt;&lt;p class="alignright"&gt;CR 10&lt;/p&gt;&lt;div style="clear: both;"&gt;&lt;/div&gt;&lt;/div&gt;&lt;div&gt;&lt;h5&gt;&lt;b&gt;XP &lt;/b&gt;9,600&lt;/h5&gt;&lt;h5&gt;CN Medium fey (water)&lt;/h5&gt;&lt;h5&gt;&lt;b&gt;Init &lt;/b&gt;+9; &lt;b&gt;Senses &lt;/b&gt;low-light vision; Perception +21&lt;/h5&gt;&lt;h5&gt;&lt;b&gt;Aura &lt;/b&gt;beguiling aura (30 ft., DC 23)&lt;/h5&gt;&lt;/div&gt;&lt;hr/&gt;&lt;div&gt;&lt;h5&gt;&lt;b&gt;DEFENSE&lt;/b&gt;&lt;/h5&gt;&lt;/div&gt;&lt;hr/&gt;&lt;div&gt;&lt;h5&gt;&lt;b&gt;AC &lt;/b&gt;25, touch 25, flat-footed 15 (+5 deflection, +9 Dex, +1 dodge)&lt;/h5&gt;&lt;h5&gt;&lt;b&gt;hp &lt;/b&gt;126 (12d6+84)&lt;/h5&gt;&lt;h5&gt;&lt;b&gt;Fort &lt;/b&gt;+11, &lt;b&gt;Ref &lt;/b&gt;+17, &lt;b&gt;Will &lt;/b&gt;+14&lt;/h5&gt;&lt;h5&gt;&lt;b&gt;Defensive Abilities &lt;/b&gt;transparency; &lt;b&gt;DR &lt;/b&gt;10/cold iron; &lt;b&gt;Immune &lt;/b&gt;cold, poison; &lt;b&gt;SR &lt;/b&gt;21&lt;/h5&gt;&lt;h5&gt;&lt;b&gt;Weaknesses &lt;/b&gt;shawl&lt;/h5&gt;&lt;/div&gt;&lt;hr/&gt;&lt;div&gt;&lt;h5&gt;&lt;b&gt;OFFENSE&lt;/b&gt;&lt;/h5&gt;&lt;/div&gt;&lt;hr/&gt;&lt;div&gt;&lt;h5&gt;&lt;b&gt;Spd &lt;/b&gt;30 ft., swim 60 ft.&lt;/h5&gt;&lt;h5&gt;&lt;b&gt;Melee &lt;/b&gt;touch +10 (poison)&lt;/h5&gt;&lt;h5&gt;&lt;b&gt;Ranged &lt;/b&gt;spray +15 touch (poison)&lt;/h5&gt;&lt;h5&gt;&lt;b&gt;Space &lt;/b&gt;5 ft.; &lt;b&gt;Reach &lt;/b&gt;5 ft.&lt;/h5&gt;&lt;h5&gt;&lt;b&gt;Special Attacks &lt;/b&gt;drowning kiss&lt;/h5&gt;&lt;h5&gt;&lt;b&gt;Spell-Like Abilities&lt;/b&gt; (CL 12th; concentration +17) &lt;/br&gt;At Will&amp;mdash;&lt;i&gt;control water&lt;/i&gt;, &lt;i&gt;suggestion&lt;/i&gt; (DC 18; only against creatures that are currently fascinated by her beguiling aura) &lt;/br&gt;1/day&amp;mdash;&lt;i&gt;summon monster VI&lt;/i&gt; (water elementals only)&lt;/h5&gt;&lt;/h5&gt;&lt;/div&gt;&lt;hr/&gt;&lt;div&gt;&lt;h5&gt;&lt;b&gt;STATISTICS&lt;/b&gt;&lt;/h5&gt;&lt;/div&gt;&lt;hr/&gt;&lt;div&gt;&lt;h5&gt;&lt;b&gt;Str &lt;/b&gt;11, &lt;b&gt;Dex &lt;/b&gt;29, &lt;b&gt;Con &lt;/b&gt;24, &lt;b&gt;Int &lt;/b&gt; 14, &lt;b&gt;Wis &lt;/b&gt;22, &lt;b&gt;Cha &lt;/b&gt;21&lt;/h5&gt;&lt;h5&gt;&lt;b&gt;Base Atk &lt;/b&gt;+6; &lt;b&gt;CMB &lt;/b&gt;+15; &lt;b&gt;CMD &lt;/b&gt;37&lt;/h5&gt;&lt;h5&gt;&lt;b&gt;Feats &lt;/b&gt;Ability Focus (beguiling aura), Agile Maneuvers, Defensive Combat Training, Dodge, Mobility, Weapon Finesse&lt;/h5&gt;&lt;h5&gt;&lt;b&gt;Skills &lt;/b&gt;Bluff +20, Escape Artist +24, Knowledge (nature) +17, Perception +21, Perform (sing) +20, Sense Motive +21, Stealth +24, Swim +23&lt;/h5&gt;&lt;h5&gt;&lt;b&gt;Languages &lt;/b&gt;Aquan, Common, Sylvan&lt;/h5&gt;&lt;h5&gt;&lt;b&gt;SQ &lt;/b&gt;change shape (Medium water elemental, &lt;i&gt;elemental body&lt;/i&gt; II), unearthly grace&lt;/h5&gt;&lt;/div&gt;&lt;hr/&gt;&lt;div&gt;&lt;h5&gt;&lt;b&gt;ECOLOGY&lt;/b&gt;&lt;/h5&gt;&lt;/div&gt;&lt;hr/&gt;&lt;div&gt;&lt;h5&gt;&lt;b&gt;Environment &lt;/b&gt; any aquatic&lt;/h5&gt;&lt;h5&gt;&lt;b&gt;Organization &lt;/b&gt;solitary or troupe (1 nereid plus 1 giant squid, 1 giant octopus, 1 giant moray eel, or an orca)&lt;/h5&gt;&lt;h5&gt;&lt;b&gt;Treasure &lt;/b&gt;standard&lt;/h5&gt;&lt;/div&gt;&lt;hr/&gt;&lt;div&gt;&lt;h5&gt;&lt;b&gt;SPECIAL ABILITIES&lt;/b&gt;&lt;/h5&gt;&lt;/div&gt;&lt;hr/&gt;&lt;div&gt;&lt;/h5&gt;&lt;h5&gt;&lt;b&gt;Beguiling Aura (Su)&lt;/b&gt; Any creature sexually attracted to women runs the risk of being beguiled by a nereid if it looks upon her beauty from a distance of 30 feet or less. If the creature fails a DC 23 Will save, it is immediately fascinated. A nereid may use her &lt;i&gt;suggestion&lt;/i&gt; spell-like ability at will against creatures that are fascinated by her beguiling aura. This is a mind-affecting compulsion effect. The save DC is Charisma-based.  &lt;/h5&gt;&lt;h5&gt;&lt;b&gt;Drowning Kiss (Su)&lt;/b&gt; A nereid can flood the lungs of a willing, helpless, or fascinated creature by touching it (traditionally by kissing the creature on the lips). If the target cannot breathe water, it cannot hold its breath and immediately begins to drown. On its turn, the target can attempt a DC 23 Fortitude save to cough up this water; otherwise it falls unconscious at 0 hp. On the next round, the target must save again or drop to -1 hit points and be dying; on the third round it must save again or die (see page 445 of the &lt;i&gt;Pathfinder RPG Core&lt;/i&gt; Rulebook). The save DC is Constitution-based.  &lt;/h5&gt;&lt;h5&gt;&lt;b&gt;Poison (Ex)&lt;/b&gt; Touch or spray (range 30 ft.)-contact; save Fort DC 23; frequency 1/round for 6 rounds; effect 1d2 Con plus blindness; cure 2 consecutive saves.  &lt;/h5&gt;&lt;h5&gt;&lt;b&gt;Shawl (Ex)&lt;/b&gt; A nereid's shawl (hardness 2, hp 6) contains a portion of her life force. If the shawl is ever destroyed, the nereid takes 1d6 points of Constitution drain per hour until she dies. A nereid can craft a new shawl from water by making a DC 25 Will save, but each attempt takes 1d4 hours to complete. Attempts to destroy or steal a nereid's shawl require the sunder or disarm attempts.  &lt;/h5&gt;&lt;h5&gt;&lt;b&gt;Transparency (Su)&lt;/b&gt; When underwater, a nereid's body becomes transparent, effectively rendering her invisible. She can become visible or transparent at will as a free action.  &lt;/h5&gt;&lt;h5&gt;&lt;b&gt;Unearthly Grace (Su)&lt;/b&gt; A nereid adds her Charisma bonus as a deflection bonus to her Armor Class and CMD if she wears no armor.&lt;/h5&gt;&lt;/div&gt;&lt;br&gt;&lt;div&gt;&lt;h4&gt;&lt;p&gt;&lt;p&gt;Nereids are capricious and often dangerous aquatic fey that appear as strikingly beautiful women, often seen bathing unclothed in the water. Many sailors have met their doom following a nereid, for though a nereid's beauty is otherworldly, her watery kiss is death. Others seek out nereids, for if one can secure control over the creature's shawl, the cloth can be used to force the nereid's compliance. A nereid forced to obey in this manner immediately attempts to slay her master as soon as she can secure her shawl's safety.&lt;/p&gt;&lt;/h4&gt;&lt;/div&gt;</t>
  </si>
  <si>
    <t>Nightcrawler</t>
  </si>
  <si>
    <t>(extraplanar, nightshade)</t>
  </si>
  <si>
    <t>darksense, darkvision 120 ft., detect magic, low-light vision, tremorsense 120 ft.; Perception +33</t>
  </si>
  <si>
    <t>desecrating aura (30 ft.)</t>
  </si>
  <si>
    <t>33, touch 6, flat-footed 33</t>
  </si>
  <si>
    <t>(+27 natural, -4 size)</t>
  </si>
  <si>
    <t>(25d8+200)</t>
  </si>
  <si>
    <t>Fort +16, Ref +10, Will +23</t>
  </si>
  <si>
    <t>light aversion</t>
  </si>
  <si>
    <t>30 ft., burrow 60 ft.</t>
  </si>
  <si>
    <t>bite +32 (4d10+18/19-20 plus 4d6 cold and grab), sting +32 (4d6+18/19-20 plus 4d6 cold and poison)</t>
  </si>
  <si>
    <t>channel negative energy (9d6, DC 31, 9/day), energy drain (1 level, DC 28), swallow whole (4d10+22 bludgeoning plus energy drain, AC 23, 31 hp)</t>
  </si>
  <si>
    <t>Spell-Like Abilities (CL 18th; concentration +24)  Constant-air walk, detect magic, magic fang  At Will-contagion (DC 20), deeper darkness, greater dispel magic, invisibility, unholy blight (DC 20)  3/day-quickened cone of cold (DC 21), confusion (DC 20), haste, hold monster (DC 21)  1/day-finger of death (DC 23), mass hold monster (DC 25), plane shift (DC 23), summon (level 8, 6 greater shadows)</t>
  </si>
  <si>
    <t>Str 41, Dex 10, Con -, Int 20, Wis 21, Cha 23</t>
  </si>
  <si>
    <t>+37 (+41 grapple)</t>
  </si>
  <si>
    <t>47 (can't be tripped)</t>
  </si>
  <si>
    <t>Combat Expertise, Command Undead, Critical Focus, Greater Vital Strike, Improved Critical (bite), Improved Critical (sting), Improved Initiative, Improved Vital Strike, Iron Will, Power Attack, Quicken Spell-Like Ability (cone of cold), Staggering Critical, Vital Strike</t>
  </si>
  <si>
    <t>Intimidate +34, Knowledge (arcana) +33, Knowledge (planes) +30, Knowledge (religion) +33, Perception +33, Sense Motive +33, Spellcraft +33, Stealth +16 (+24 in darkness), Swim +40</t>
  </si>
  <si>
    <t>+8 Stealth in dim light and darkness</t>
  </si>
  <si>
    <t xml:space="preserve"> any (Negative Energy Plane)</t>
  </si>
  <si>
    <t>This immense worm is covered with plates of dead-black, chitinous armor. Its toothy maw yawns like a cave.</t>
  </si>
  <si>
    <t>Nightshade</t>
  </si>
  <si>
    <t>Energy Drain (Su) A creature that has been swallowed whole by a nightcrawler gains 1 negative level each round.  Poison (Su) Sting-injury; save Fort DC 28; frequency 1/round for 6 rounds; effect 1d4 Constitution drain and 1 negative level; cure 3 consecutive saves. The save DC is Charisma-based.</t>
  </si>
  <si>
    <t>Although the nightcrawler might appear to be little more than an immense and frightening vermin, with its centipede-like body and numerous glowing eyes, it is actually incredibly intelligent. When not cleansing the deep caverns of life, the nightcrawler spends its time plotting how best to carry out its own private stages of the overall nightshade plan to expunge life from all worlds, conferring with its undead minions and, when necessary, observing living creatures from afar while invisible to learn about hidden enclaves that its depredations might otherwise have missed.  It would be one thing if the nightcrawlers remained in the deep caverns, for these regions are rife with foul life the world is better off without. Yet unfortunately for those who dwell upon the surface, nightcrawlers often crawl up through the tunnels to bring their devastation to the night above. Although they always retreat underground before the first tentative rays of dawn color the eastern skies, they can spread an incredible amount of ruin in the span of a few short hours each night.  A nightcrawler is 60 feet long and weighs 10,000 pounds.</t>
  </si>
  <si>
    <t>&lt;link rel="stylesheet"href="PF.css"&gt;&lt;div&gt;&lt;h2&gt;Nightshade, Nightcrawler&lt;/h2&gt;&lt;h3&gt;&lt;i&gt;This immense worm is covered with plates of dead-black, chitinous armor. Its toothy maw yawns like a cave.&lt;/i&gt;&lt;/h3&gt;&lt;br&gt;&lt;/div&gt;&lt;div class="heading"&gt;&lt;p class="alignleft"&gt;Nightcrawler&lt;/p&gt;&lt;p class="alignright"&gt;CR 18&lt;/p&gt;&lt;div style="clear: both;"&gt;&lt;/div&gt;&lt;/div&gt;&lt;div&gt;&lt;h5&gt;&lt;b&gt;XP &lt;/b&gt;153,600&lt;/h5&gt;&lt;h5&gt;CE Gargantuan undead (extraplanar, nightshade)&lt;/h5&gt;&lt;h5&gt;&lt;b&gt;Init &lt;/b&gt;+4; &lt;b&gt;Senses &lt;/b&gt;darksense, darkvision 120 ft., &lt;i&gt;detect magic&lt;/i&gt;, low-light vision, tremorsense 120 ft.; Perception +33&lt;/h5&gt;&lt;h5&gt;&lt;b&gt;Aura &lt;/b&gt;desecrating aura (30 ft.)&lt;/h5&gt;&lt;/div&gt;&lt;hr/&gt;&lt;div&gt;&lt;h5&gt;&lt;b&gt;DEFENSE&lt;/b&gt;&lt;/h5&gt;&lt;/div&gt;&lt;hr/&gt;&lt;div&gt;&lt;h5&gt;&lt;b&gt;AC &lt;/b&gt;33, touch 6, flat-footed 33 (+27 natural, -4 size)&lt;/h5&gt;&lt;h5&gt;&lt;b&gt;hp &lt;/b&gt;312 (25d8+200)&lt;/h5&gt;&lt;h5&gt;&lt;b&gt;Fort &lt;/b&gt;+16, &lt;b&gt;Ref &lt;/b&gt;+10, &lt;b&gt;Will &lt;/b&gt;+23&lt;/h5&gt;&lt;h5&gt;&lt;b&gt;DR &lt;/b&gt;15/good and silver; &lt;b&gt;Immune &lt;/b&gt;cold, undead traits; &lt;b&gt;SR &lt;/b&gt;29&lt;/h5&gt;&lt;h5&gt;&lt;b&gt;Weaknesses &lt;/b&gt;light aversion&lt;/h5&gt;&lt;/div&gt;&lt;hr/&gt;&lt;div&gt;&lt;h5&gt;&lt;b&gt;OFFENSE&lt;/b&gt;&lt;/h5&gt;&lt;/div&gt;&lt;hr/&gt;&lt;div&gt;&lt;h5&gt;&lt;b&gt;Spd &lt;/b&gt;30 ft., burrow 60 ft.&lt;/h5&gt;&lt;h5&gt;&lt;b&gt;Melee &lt;/b&gt;bite +32 (4d10+18/19-20 plus 4d6 cold and grab), sting +32 (4d6+18/19-20 plus 4d6 cold and poison)&lt;/h5&gt;&lt;h5&gt;&lt;b&gt;Space &lt;/b&gt;20 ft.; &lt;b&gt;Reach &lt;/b&gt;20 ft.&lt;/h5&gt;&lt;h5&gt;&lt;b&gt;Special Attacks &lt;/b&gt;channel negative energy (9d6, DC 31, 9/day), energy drain (1 level, DC 28), swallow whole (4d10+22 bludgeoning plus energy drain, AC 23, 31 hp)&lt;/h5&gt;&lt;h5&gt;&lt;b&gt;Spell-Like Abilities&lt;/b&gt; (CL 18th; concentration +24)  &lt;/br&gt;Constant&amp;mdash;&lt;i&gt;air walk&lt;/i&gt;, &lt;i&gt;detect magic&lt;/i&gt;, &lt;i&gt;magic fang&lt;/i&gt; &lt;/br&gt;At Will&amp;mdash;&lt;i&gt;contagion&lt;/i&gt; (DC 20), &lt;i&gt;deeper darkness&lt;/i&gt;, &lt;i&gt;greater dispel magic&lt;/i&gt;, &lt;i&gt;invisibility&lt;/i&gt;, &lt;i&gt;unholy blight&lt;/i&gt; (DC 20) &lt;/br&gt;3/day&amp;mdash;quickened &lt;i&gt;&lt;i&gt;cone of&lt;/i&gt; cold&lt;/i&gt; (DC 21), &lt;i&gt;confusion&lt;/i&gt; (DC 20), &lt;i&gt;haste&lt;/i&gt;, &lt;i&gt;hold monster&lt;/i&gt; (DC 21) &lt;/br&gt;1/day&amp;mdash;&lt;i&gt;finger of death&lt;/i&gt; (DC 23), mass &lt;i&gt;hold monster&lt;/i&gt; (DC 25), &lt;i&gt;plane shift&lt;/i&gt; (DC 23), summon (level 8, 6 greater shadows)&lt;/h5&gt;&lt;/h5&gt;&lt;/div&gt;&lt;hr/&gt;&lt;div&gt;&lt;h5&gt;&lt;b&gt;STATISTICS&lt;/b&gt;&lt;/h5&gt;&lt;/div&gt;&lt;hr/&gt;&lt;div&gt;&lt;h5&gt;&lt;b&gt;Str &lt;/b&gt;41, &lt;b&gt;Dex &lt;/b&gt;10, &lt;b&gt;Con &lt;/b&gt;-, &lt;b&gt;Int &lt;/b&gt; 20, &lt;b&gt;Wis &lt;/b&gt;21, &lt;b&gt;Cha &lt;/b&gt;23&lt;/h5&gt;&lt;h5&gt;&lt;b&gt;Base Atk &lt;/b&gt;+18; &lt;b&gt;CMB &lt;/b&gt;+37 (+41 grapple); &lt;b&gt;CMD &lt;/b&gt;47 (can't be tripped)&lt;/h5&gt;&lt;h5&gt;&lt;b&gt;Feats &lt;/b&gt;Combat Expertise, Command Undead, Critical Focus, Greater Vital Strike, Improved Critical (bite), Improved Critical (sting), Improved Initiative, Improved Vital Strike, Iron Will, Power Attack, Quicken Spell-Like Ability (&lt;i&gt;&lt;i&gt;cone of&lt;/i&gt; cold&lt;/i&gt;), Staggering Critical, Vital Strike&lt;/h5&gt;&lt;h5&gt;&lt;b&gt;Skills &lt;/b&gt;Intimidate +34, Knowledge (arcana) +33, Knowledge (planes) +30, Knowledge (religion) +33, Perception +33, Sense Motive +33, Spellcraft +33, Stealth +16 (+24 in darkness), Swim +40;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 or pair&lt;/h5&gt;&lt;h5&gt;&lt;b&gt;Treasure &lt;/b&gt;standard&lt;/h5&gt;&lt;/div&gt;&lt;hr/&gt;&lt;div&gt;&lt;h5&gt;&lt;b&gt;SPECIAL ABILITIES&lt;/b&gt;&lt;/h5&gt;&lt;/div&gt;&lt;hr/&gt;&lt;div&gt;&lt;/h5&gt;&lt;h5&gt;&lt;b&gt;Energy Drain (Su)&lt;/b&gt; A creature that has been swallowed whole by a nightcrawler gains 1 negative level each round.  &lt;/h5&gt;&lt;h5&gt;&lt;b&gt;Poison (Su)&lt;/b&gt; Sting-injury; &lt;i&gt;save&lt;/i&gt; Fort DC 28; &lt;i&gt;frequency&lt;/i&gt; 1/round for 6 rounds; &lt;i&gt;effect&lt;/i&gt; 1d4 Constitution drain and 1 negative level; &lt;i&gt;cure&lt;/i&gt; 3 consecutive &lt;i&gt;save&lt;/i&gt;s. The save DC is Charisma-based.&lt;/h5&gt;&lt;/div&gt;&lt;br&gt;&lt;div&gt;&lt;h4&gt;&lt;p&gt;&lt;p&gt;Although the nightcrawler might appear to be little more than an immense and frightening vermin, with its centipede-like body and numerous glowing eyes, it is actually incredibly intelligent. When not cleansing the deep caverns of life, the nightcrawler spends its time plotting how best to carry out its own private stages of the overall nightshade plan to expunge life from all worlds, conferring with its undead minions and, when necessary, observing living creatures from afar while invisible to learn about hidden enclaves that its depredations might otherwise have missed.  It would be one thing if the nightcrawlers remained in the deep caverns, for these regions are rife with foul life the world is better off without. Yet unfortunately for those who dwell upon the surface, nightcrawlers often crawl up through the tunnels to bring their devastation to the night above. Although they always retreat underground before the first tentative rays of dawn color the eastern skies, they can spread an incredible amount of ruin in the span of a few short hours each night.  A nightcrawler is 60 feet long and weighs 10,000 pounds.&lt;/p&gt;&lt;/h4&gt;&lt;/div&gt;</t>
  </si>
  <si>
    <t>Nightwalker</t>
  </si>
  <si>
    <t>darksense, darkvision 60 ft., detect magic, low-light vision; Perception +29</t>
  </si>
  <si>
    <t>31, touch 10, flat-footed 29</t>
  </si>
  <si>
    <t>(+2 Dex, +21 natural, -2 size)</t>
  </si>
  <si>
    <t>(21d8+147)</t>
  </si>
  <si>
    <t>Fort +14, Ref +11, Will +19</t>
  </si>
  <si>
    <t>2 claws +28 (3d6+15/19-20 plus 4d6 cold)</t>
  </si>
  <si>
    <t>channel energy (8d6, DC 29, 8/day), fear gaze, swift sundering</t>
  </si>
  <si>
    <t>Spell-Like Abilities (CL 16th; concentration +21)  Constant-air walk, detect magic, magic fang   At Will-contagion (DC 19), deeper darkness, greater dispel magic, unholy blight (DC 19)   3/day-confusion (DC 19), haste, hold monster (DC 20), invisibility, quickened unholy blight (DC 19)   1/day-cone of cold (DC 20), finger of death (DC 22), plane shift (DC 22), summon (level 7, 4 greater shadows)</t>
  </si>
  <si>
    <t>Str 35, Dex 14, Con -, Int 20, Wis 21, Cha 21</t>
  </si>
  <si>
    <t>Combat Expertise, Command Undead, Greater Sunder, Greater Vital Strike, Improved Critical (claws), Improved Disarm, Improved Sunder, Improved Vital Strike, Power Attack, Quicken Spell-Like Ability (unholy blight), Vital Strike</t>
  </si>
  <si>
    <t>Intimidate +29, Knowledge (arcana) +29, Knowledge (planes) +26, Knowledge (religion) +29, Perception +29, Sense Motive +29, Spellcraft +29, Stealth +18 (+26 in darkness), Swim +33</t>
  </si>
  <si>
    <t>This towering, night-black giant has demonic features, including a huge pair of ram-like horns. Its arms end in massive blades.</t>
  </si>
  <si>
    <t>Fear Gaze (Su) Cower in fear for 1 round, 30 feet, Will DC 25 negates. This is a mind-affecting fear effect. The save DC is Charisma-based.  Swift Sundering (Su) A nightwalker can make a sunder attempt as a swift action with one of its claws.</t>
  </si>
  <si>
    <t>The most commonly encountered nightshade is the giant-like nightwalker. This powerful foe leads armies of undead against the living, but unlike most mortal generals the nightwalker is not content to stand back and observe the battles from safety. The undead creature is ever eager to put its tactics and plans to the test itself, and takes part in battles in every possible occurrence save for those that the creature has determined are self-destructive. This is not to say that the nightwalker never sacrifices its troops to gain a tactical advantage-just that these attacks are the only ones the monster feels no urge to participate in directly.  Nightwalkers enjoy inf licting despair before death, particularly by destroying valued objects or murdering loved ones before delivering the final blow to a foe.  A nightwalker is 20 feet tall and weighs 5,000 pounds.</t>
  </si>
  <si>
    <t>&lt;link rel="stylesheet"href="PF.css"&gt;&lt;div&gt;&lt;h2&gt;Nightshade, Nightwalker&lt;/h2&gt;&lt;h3&gt;&lt;i&gt;This towering, night-black giant has demonic features, including a huge pair of ram-like horns. Its arms end in massive blades.&lt;/i&gt;&lt;/h3&gt;&lt;br&gt;&lt;/div&gt;&lt;div class="heading"&gt;&lt;p class="alignleft"&gt;Nightwalker&lt;/p&gt;&lt;p class="alignright"&gt;CR 16&lt;/p&gt;&lt;div style="clear: both;"&gt;&lt;/div&gt;&lt;/div&gt;&lt;div&gt;&lt;h5&gt;&lt;b&gt;XP &lt;/b&gt;76,800&lt;/h5&gt;&lt;h5&gt;CE Huge undead (extraplanar, nightshade)&lt;/h5&gt;&lt;h5&gt;&lt;b&gt;Init &lt;/b&gt;+2; &lt;b&gt;Senses &lt;/b&gt;darksense, darkvision 60 ft., &lt;i&gt;detect magic&lt;/i&gt;, low-light vision; Perception +29&lt;/h5&gt;&lt;h5&gt;&lt;b&gt;Aura &lt;/b&gt;desecrating aura (30 ft.)&lt;/h5&gt;&lt;/div&gt;&lt;hr/&gt;&lt;div&gt;&lt;h5&gt;&lt;b&gt;DEFENSE&lt;/b&gt;&lt;/h5&gt;&lt;/div&gt;&lt;hr/&gt;&lt;div&gt;&lt;h5&gt;&lt;b&gt;AC &lt;/b&gt;31, touch 10, flat-footed 29 (+2 Dex, +21 natural, -2 size)&lt;/h5&gt;&lt;h5&gt;&lt;b&gt;hp &lt;/b&gt;241 (21d8+147)&lt;/h5&gt;&lt;h5&gt;&lt;b&gt;Fort &lt;/b&gt;+14, &lt;b&gt;Ref &lt;/b&gt;+11, &lt;b&gt;Will &lt;/b&gt;+19&lt;/h5&gt;&lt;h5&gt;&lt;b&gt;DR &lt;/b&gt;15/good and silver; &lt;b&gt;Immune &lt;/b&gt;cold, undead traits; &lt;b&gt;SR &lt;/b&gt;27&lt;/h5&gt;&lt;h5&gt;&lt;b&gt;Weaknesses &lt;/b&gt;light aversion&lt;/h5&gt;&lt;/div&gt;&lt;hr/&gt;&lt;div&gt;&lt;h5&gt;&lt;b&gt;OFFENSE&lt;/b&gt;&lt;/h5&gt;&lt;/div&gt;&lt;hr/&gt;&lt;div&gt;&lt;h5&gt;&lt;b&gt;Spd &lt;/b&gt;40 ft.&lt;/h5&gt;&lt;h5&gt;&lt;b&gt;Melee &lt;/b&gt;2 claws +28 (3d6+15/19-20 plus 4d6 cold)&lt;/h5&gt;&lt;h5&gt;&lt;b&gt;Space &lt;/b&gt;15 ft.; &lt;b&gt;Reach &lt;/b&gt;15 ft.&lt;/h5&gt;&lt;h5&gt;&lt;b&gt;Special Attacks &lt;/b&gt;channel energy (8d6, DC 29, 8/day), fear gaze, swift sundering&lt;/h5&gt;&lt;h5&gt;&lt;b&gt;Spell-Like Abilities&lt;/b&gt; (CL 16th; concentration +21)  &lt;/br&gt;Constant&amp;mdash;&lt;i&gt;air walk&lt;/i&gt;, &lt;i&gt;detect magic&lt;/i&gt;, &lt;i&gt;magic fang&lt;/i&gt; &lt;/br&gt;At Will&amp;mdash;&lt;i&gt;contagion&lt;/i&gt; (DC 19), &lt;i&gt;deeper darkness&lt;/i&gt;, &lt;i&gt;greater dispel magic&lt;/i&gt;, &lt;i&gt;&lt;i&gt;unholy&lt;/i&gt; blight&lt;/i&gt; (DC 19) &lt;/br&gt;3/day&amp;mdash;&lt;i&gt;confusion&lt;/i&gt; (DC 19), &lt;i&gt;haste&lt;/i&gt;, &lt;i&gt;hold monster&lt;/i&gt; (DC 20), &lt;i&gt;invisibility&lt;/i&gt;, quickened &lt;i&gt;&lt;i&gt;unholy&lt;/i&gt; blight&lt;/i&gt; (DC 19) &lt;/br&gt;1/day&amp;mdash;&lt;i&gt;cone of cold&lt;/i&gt; (DC 20), &lt;i&gt;finger of death&lt;/i&gt; (DC 22), &lt;i&gt;plane shift&lt;/i&gt; (DC 22), summon (level 7, 4 greater shadows)&lt;/h5&gt;&lt;/h5&gt;&lt;/div&gt;&lt;hr/&gt;&lt;div&gt;&lt;h5&gt;&lt;b&gt;STATISTICS&lt;/b&gt;&lt;/h5&gt;&lt;/div&gt;&lt;hr/&gt;&lt;div&gt;&lt;h5&gt;&lt;b&gt;Str &lt;/b&gt;35, &lt;b&gt;Dex &lt;/b&gt;14, &lt;b&gt;Con &lt;/b&gt;-, &lt;b&gt;Int &lt;/b&gt; 20, &lt;b&gt;Wis &lt;/b&gt;21, &lt;b&gt;Cha &lt;/b&gt;21&lt;/h5&gt;&lt;h5&gt;&lt;b&gt;Base Atk &lt;/b&gt;+15; &lt;b&gt;CMB &lt;/b&gt;+29; &lt;b&gt;CMD &lt;/b&gt;41&lt;/h5&gt;&lt;h5&gt;&lt;b&gt;Feats &lt;/b&gt;Combat Expertise, Command Undead, Greater Sunder, Greater Vital Strike, Improved Critical (claws), Improved Disarm, Improved Sunder, Improved Vital Strike, Power Attack, Quicken Spell-Like Ability (&lt;i&gt;&lt;i&gt;unholy&lt;/i&gt; blight&lt;/i&gt;), Vital Strike&lt;/h5&gt;&lt;h5&gt;&lt;b&gt;Skills &lt;/b&gt;Intimidate +29, Knowledge (arcana) +29, Knowledge (planes) +26, Knowledge (religion) +29, Perception +29, Sense Motive +29, Spellcraft +29, Stealth +18 (+26 in darkness), Swim +33;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 pair, or gang (3-4)&lt;/h5&gt;&lt;h5&gt;&lt;b&gt;Treasure &lt;/b&gt;standard&lt;/h5&gt;&lt;/div&gt;&lt;hr/&gt;&lt;div&gt;&lt;h5&gt;&lt;b&gt;SPECIAL ABILITIES&lt;/b&gt;&lt;/h5&gt;&lt;/div&gt;&lt;hr/&gt;&lt;div&gt;&lt;/h5&gt;&lt;h5&gt;&lt;b&gt;Fear Gaze (Su)&lt;/b&gt; Cower in fear for 1 round, 30 feet, Will DC 25 negates. This is a mind-affecting fear effect. The save DC is Charisma-based.  &lt;/h5&gt;&lt;h5&gt;&lt;b&gt;Swift Sundering (Su)&lt;/b&gt; A nightwalker can make a sunder attempt as a swift action with one of its claws.&lt;/h5&gt;&lt;/div&gt;&lt;br&gt;&lt;div&gt;&lt;h4&gt;&lt;p&gt;&lt;p&gt;The most commonly encountered nightshade is the giant-like nightwalker. This powerful foe leads armies of undead against the living, but unlike most mortal generals the nightwalker is not content to stand back and observe the battles from safety. The undead creature is ever eager to put its tactics and plans to the test itself, and takes part in battles in every possible occurrence save for those that the creature has determined are self-destructive. This is not to say that the nightwalker never sacrifices its troops to gain a tactical advantage-just that these attacks are the only ones the monster feels no urge to participate in directly.  Nightwalkers enjoy inf licting despair before death, particularly by destroying valued objects or murdering loved ones before delivering the final blow to a foe.  A nightwalker is 20 feet tall and weighs 5,000 pounds.&lt;/p&gt;&lt;/h4&gt;&lt;/div&gt;</t>
  </si>
  <si>
    <t>Nightwave</t>
  </si>
  <si>
    <t>(aquatic, extraplanar, nightshade)</t>
  </si>
  <si>
    <t>darksense, darkvision 120 ft., detect magic, low-light vision; Perception +37</t>
  </si>
  <si>
    <t>blackest depths (60 ft.), desecrating aura (30 ft.)</t>
  </si>
  <si>
    <t>36, touch 5, flat-footed 33</t>
  </si>
  <si>
    <t>(+3 Dex, +31 natural, -8 size)</t>
  </si>
  <si>
    <t>(29d8+261)</t>
  </si>
  <si>
    <t>Fort +18, Ref +16, Will +25</t>
  </si>
  <si>
    <t>fly 60 ft. (good), swim 60 ft.</t>
  </si>
  <si>
    <t>bite +35 (5d10+22/19-20 plus 4d6 cold, energy drain, and grab), tail slap +30 (4d8+12/19-20 plus 4d6 cold)</t>
  </si>
  <si>
    <t>channel energy (10d6, DC 33, 10/day), energy drain (2 levels, DC 31), swallow whole (5d10+28 bludgeoning plus energy drain, AC 25, 39 hp)</t>
  </si>
  <si>
    <t>Spell-Like Abilities (CL 20th; concentration +27)  Constant-detect magic, magic fang, see invisibility  At Will-confusion (DC 21), contagion (DC 21), deeper darkness, greater dispel magic, invisibility, unholy blight (DC 21)  3/day-quickened cone of cold (DC 22), finger of death (DC 24), haste, hold monster (DC 22)  1/day-mass hold monster (DC 26), plane shift (DC 24), summon (level 9, 1 nightwing), wail of the banshee (DC 26)</t>
  </si>
  <si>
    <t>Str 49, Dex 16, Con -, Int 22, Wis 21, Cha 25</t>
  </si>
  <si>
    <t>+48 (+52 grapple)</t>
  </si>
  <si>
    <t>61 (can't be tripped)</t>
  </si>
  <si>
    <t>Combat Reflexes, Command Undead, Critical Focus, Greater Vital Strike, Improved Bull Rush, Improved Critical (bite, tail slap), Improved Initiative, Improved Vital Strike, Iron Will, Lightning Reflexes, Power Attack, Quicken Spell- Like Ability (cone of cold), Staggering Critical, Vital Strike</t>
  </si>
  <si>
    <t>Fly +31, Intimidate +39, Knowledge (arcana) +38, Knowledge (planes) +35, Knowledge (religion) +38, Perception +37, Sense Motive +37, Spellcraft +38, Stealth +19 (+27 in darkness), Swim +59</t>
  </si>
  <si>
    <t>Immense almost beyond belief, this sleek, midnight-black shark rises from the sea like an unholy island heaved up from below.</t>
  </si>
  <si>
    <t>Blackest Depths (Su) The waters in which a nightwave swims become as chill, dark, and heavy as those in the ocean's deepest reaches. All waters within 60 feet are completely dark (as deeper darkness), and creatures within this radius take 6d6 points of damage (half cold, half bludgeoning) at the end of their turn each round if they remain in the area at this time. A DC 31 Fortitude save negates the crushing damage. Incorporeal creatures and creatures with the aquatic or water subtypes native to deep waters do not take this damage, and freedom of movement protects completely against the damage. Any magical light effect within this radius at the beginning of the nightwave's turn is dispelled (treat as greater dispel magic). This effect does not extend out of the water. The save DC is Charisma-based.  Energy Drain (Su) A creature that has been swallowed whole by a nightwave gains 2 negative levels each round.</t>
  </si>
  <si>
    <t>The most powerful of the known types of nightshade is the ravenous nightwave, an unholy personification of the remorseless gluttony of death given the form of a shark the size of the largest whales. Although the nightwave is most at home in the ocean's deeps, it has no need to breathe, and its constant fly spell-like ability allows it to bring ruin above the waves as the need presents itself.  A nightwave is 100 feet long and weighs 200 tons.</t>
  </si>
  <si>
    <t>&lt;link rel="stylesheet"href="PF.css"&gt;&lt;div&gt;&lt;h2&gt;Nightshade, Nightwave&lt;/h2&gt;&lt;h3&gt;&lt;i&gt;Immense almost beyond belief, this sleek, midnight-black shark rises from the sea like an unholy island heaved up from below.&lt;/i&gt;&lt;/h3&gt;&lt;br&gt;&lt;/div&gt;&lt;div class="heading"&gt;&lt;p class="alignleft"&gt;Nightwave&lt;/p&gt;&lt;p class="alignright"&gt;CR 20&lt;/p&gt;&lt;div style="clear: both;"&gt;&lt;/div&gt;&lt;/div&gt;&lt;div&gt;&lt;h5&gt;&lt;b&gt;XP &lt;/b&gt;307,200&lt;/h5&gt;&lt;h5&gt;CE Colossal undead (aquatic, extraplanar, nightshade)&lt;/h5&gt;&lt;h5&gt;&lt;b&gt;Init &lt;/b&gt;+7; &lt;b&gt;Senses &lt;/b&gt;darksense, darkvision 120 ft., &lt;i&gt;detect magic&lt;/i&gt;, low-light vision; Perception +37&lt;/h5&gt;&lt;h5&gt;&lt;b&gt;Aura &lt;/b&gt;blackest depths (60 ft.), desecrating aura (30 ft.)&lt;/h5&gt;&lt;/div&gt;&lt;hr/&gt;&lt;div&gt;&lt;h5&gt;&lt;b&gt;DEFENSE&lt;/b&gt;&lt;/h5&gt;&lt;/div&gt;&lt;hr/&gt;&lt;div&gt;&lt;h5&gt;&lt;b&gt;AC &lt;/b&gt;36, touch 5, flat-footed 33 (+3 Dex, +31 natural, -8 size)&lt;/h5&gt;&lt;h5&gt;&lt;b&gt;hp &lt;/b&gt;391 (29d8+261)&lt;/h5&gt;&lt;h5&gt;&lt;b&gt;Fort &lt;/b&gt;+18, &lt;b&gt;Ref &lt;/b&gt;+16, &lt;b&gt;Will &lt;/b&gt;+25&lt;/h5&gt;&lt;h5&gt;&lt;b&gt;DR &lt;/b&gt;15/good and silver; &lt;b&gt;Immune &lt;/b&gt;cold, undead traits; &lt;b&gt;SR &lt;/b&gt;29&lt;/h5&gt;&lt;h5&gt;&lt;b&gt;Weaknesses &lt;/b&gt;light aversion&lt;/h5&gt;&lt;/div&gt;&lt;hr/&gt;&lt;div&gt;&lt;h5&gt;&lt;b&gt;OFFENSE&lt;/b&gt;&lt;/h5&gt;&lt;/div&gt;&lt;hr/&gt;&lt;div&gt;&lt;h5&gt;&lt;b&gt;Spd &lt;/b&gt;fly 60 ft. (good), swim 60 ft.&lt;/h5&gt;&lt;h5&gt;&lt;b&gt;Melee &lt;/b&gt;bite +35 (5d10+22/19-20 plus 4d6 cold, energy drain, and grab), tail slap +30 (4d8+12/19-20 plus 4d6 cold)&lt;/h5&gt;&lt;h5&gt;&lt;b&gt;Space &lt;/b&gt;30 ft.; &lt;b&gt;Reach &lt;/b&gt;30 ft.&lt;/h5&gt;&lt;h5&gt;&lt;b&gt;Special Attacks &lt;/b&gt;channel energy (10d6, DC 33, 10/day), energy drain (2 levels, DC 31), swallow whole (5d10+28 bludgeoning plus energy drain, AC 25, 39 hp)&lt;/h5&gt;&lt;h5&gt;&lt;b&gt;Spell-Like Abilities&lt;/b&gt; (CL 20th; concentration +27)  &lt;/br&gt;Constant&amp;mdash;&lt;i&gt;detect magic&lt;/i&gt;, &lt;i&gt;magic fang&lt;/i&gt;, &lt;i&gt;see &lt;i&gt;invisibility&lt;/i&gt;&lt;/i&gt; &lt;/br&gt;At Will&amp;mdash;&lt;i&gt;confusion&lt;/i&gt; (DC 21), &lt;i&gt;contagion&lt;/i&gt; (DC 21), &lt;i&gt;&lt;i&gt;deeper&lt;/i&gt; darkness&lt;/i&gt;, &lt;i&gt;&lt;i&gt;greater dispel&lt;/i&gt; magic&lt;/i&gt;, &lt;i&gt;invisibility&lt;/i&gt;, &lt;i&gt;unholy blight&lt;/i&gt; (DC 21) &lt;/br&gt;3/day&amp;mdash;quickened &lt;i&gt;&lt;i&gt;cone of&lt;/i&gt; cold&lt;/i&gt; (DC 22), &lt;i&gt;finger of death&lt;/i&gt; (DC 24), &lt;i&gt;haste&lt;/i&gt;, &lt;i&gt;hold monster&lt;/i&gt; (DC 22) &lt;/br&gt;1/day&amp;mdash;mass &lt;i&gt;hold monster&lt;/i&gt; (DC 26), &lt;i&gt;plane shift&lt;/i&gt; (DC 24), summon (level 9, 1 nightwing), &lt;i&gt;wail of the banshee&lt;/i&gt; (DC 26)&lt;/h5&gt;&lt;/h5&gt;&lt;/div&gt;&lt;hr/&gt;&lt;div&gt;&lt;h5&gt;&lt;b&gt;STATISTICS&lt;/b&gt;&lt;/h5&gt;&lt;/div&gt;&lt;hr/&gt;&lt;div&gt;&lt;h5&gt;&lt;b&gt;Str &lt;/b&gt;49, &lt;b&gt;Dex &lt;/b&gt;16, &lt;b&gt;Con &lt;/b&gt;-, &lt;b&gt;Int &lt;/b&gt; 22, &lt;b&gt;Wis &lt;/b&gt;21, &lt;b&gt;Cha &lt;/b&gt;25&lt;/h5&gt;&lt;h5&gt;&lt;b&gt;Base Atk &lt;/b&gt;+21; &lt;b&gt;CMB &lt;/b&gt;+48 (+52 grapple); &lt;b&gt;CMD &lt;/b&gt;61 (can't be tripped)&lt;/h5&gt;&lt;h5&gt;&lt;b&gt;Feats &lt;/b&gt;Combat Reflexes, Command Undead, Critical Focus, Greater Vital Strike, Improved Bull Rush, Improved Critical (bite, tail slap), Improved Initiative, Improved Vital Strike, Iron Will, Lightning Reflexes, Power Attack, Quicken Spell- Like Ability (&lt;i&gt;&lt;i&gt;cone of&lt;/i&gt; cold&lt;/i&gt;), Staggering Critical, Vital Strike&lt;/h5&gt;&lt;h5&gt;&lt;b&gt;Skills &lt;/b&gt;Fly +31, Intimidate +39, Knowledge (arcana) +38, Knowledge (planes) +35, Knowledge (religion) +38, Perception +37, Sense Motive +37, Spellcraft +38, Stealth +19 (+27 in darkness), Swim +59;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&lt;/b&gt;solitary&lt;/h5&gt;&lt;h5&gt;&lt;b&gt;Treasure &lt;/b&gt;standard&lt;/h5&gt;&lt;/div&gt;&lt;hr/&gt;&lt;div&gt;&lt;h5&gt;&lt;b&gt;SPECIAL ABILITIES&lt;/b&gt;&lt;/h5&gt;&lt;/div&gt;&lt;hr/&gt;&lt;div&gt;&lt;/h5&gt;&lt;h5&gt;&lt;b&gt;Blackest Depths (Su)&lt;/b&gt; The waters in which a nightwave swims become as chill, dark, and heavy as those in the ocean's deepest reaches. All waters within 60 feet are completely dark (as &lt;i&gt;&lt;i&gt;deeper&lt;/i&gt; darkness&lt;/i&gt;), and creatures within this radius take 6d6 points of damage (half cold, half bludgeoning) at the end of their turn each round if they remain in the area at this time. A DC 31 Fortitude save negates the crushing damage. Incorporeal creatures and creatures with the aquatic or water subtypes native to deep waters do not take this damage, and &lt;i&gt;freedom of movement&lt;/i&gt; protects completely against the damage. Any magical light effect within this radius at the beginning of the nightwave's turn is dispelled (treat as &lt;i&gt;&lt;i&gt;greater dispel&lt;/i&gt; magic&lt;/i&gt;). This effect does not extend out of the water. The save DC is Charisma-based.  &lt;/h5&gt;&lt;h5&gt;&lt;b&gt;Energy Drain (Su)&lt;/b&gt; A creature that has been swallowed whole by a nightwave gains 2 negative levels each round.&lt;/h5&gt;&lt;/div&gt;&lt;br&gt;&lt;div&gt;&lt;h4&gt;&lt;p&gt;&lt;p&gt;The most powerful of the known types of nightshade is the ravenous nightwave, an unholy personification of the remorseless gluttony of death given the form of a shark the size of the largest whales. Although the nightwave is most at home in the ocean's deeps, it has no need to breathe, and its constant fly spell-like ability allows it to bring ruin above the waves as the need presents itself.  A nightwave is 100 feet long and weighs 200 tons.&lt;/p&gt;&lt;/h4&gt;&lt;/div&gt;</t>
  </si>
  <si>
    <t>Nightwing</t>
  </si>
  <si>
    <t>darksense, darkvision 60 ft., detect magic, low-light vision; Perception +25</t>
  </si>
  <si>
    <t>29, touch 12, flat-footed 25</t>
  </si>
  <si>
    <t>(+4 Dex, +17 natural, -2 size)</t>
  </si>
  <si>
    <t>(17d8+119)</t>
  </si>
  <si>
    <t>Fort +12, Ref +11, Will +17</t>
  </si>
  <si>
    <t>bite +23 (4d10+18/19- 20 plus 4d6 cold and magic drain)</t>
  </si>
  <si>
    <t>channel energy (7d6, DC 28, 8/day)</t>
  </si>
  <si>
    <t>Spell-Like Abilities (CL 14th; concentration +19)  Constant-detect magic, magic fang  At Will-contagion (DC 19), deeper darkness, unholy blight (DC 19)  3/day-confusion (DC 19), greater dispel magic, haste, hold monster (DC 20), invisibility  1/day-cone of cold (DC 20), finger of death (DC 22), plane shift (DC 22), summon (level 6, 2 greater shadows)</t>
  </si>
  <si>
    <t>Str 31, Dex 18, Con -, Int 18, Wis 21, Cha 21</t>
  </si>
  <si>
    <t>Cleave, Combat Reflexes, Command Undead, Great Cleave, Improved Critical (bite), Improved Initiative, Improved Sunder, Power Attack, Snatch</t>
  </si>
  <si>
    <t>Fly +24, Knowledge (arcana) +24, Knowledge (religion) +24, Perception +25, Sense Motive +25, Spellcraft +24, Stealth +16 (+24 in darkness), Swim +27</t>
  </si>
  <si>
    <t>This enormous, bat-like creature is shaped from utter darkness, its eyes tiny red stars in the blackest night.</t>
  </si>
  <si>
    <t>Magic Drain (Su) The bite of a nightwing drains magical power and energy. When a nightwing bites a foe, the victim must make a DC 23 Will save or one spell effect currently affecting him immediately ends-determine which spell is drained randomly if the target is under the effects of more than one spell. The nightwing heals damage equal to twice the level of the spell drained-hit points in excess of its maximum are instead gained as temporary hit points that last for 1 hour. If a nightwing attempts to sunder a magic item with its bite, its magic-draining bite renders the item nonmagical for 1d4 rounds (if the item is a permanent magic item), drains 1d8 charges (if the item has charges), or renders it permanently nonmagical (if the item is a one-use item). The item (or its wielder, if the item is attended) can resist this effect with a DC 23 Will save. Damage dealt to an item is applied after the effects of magic drain are applied. The save DC is Charisma-based.</t>
  </si>
  <si>
    <t>The least of the known types of nightshade, the nightwing is nevertheless a deadly foe. Nightwings often serve more powerful nightshades as aerial support. These nightshades are also the most likely to be found serving a non-undead master-nightwings are often used by powerful mortals as guardians or sentinels. Despite this, nightwings still hope to someday slay any master they serve. They enter servitude primarily as a method of aiding a destructive or murderous mortal in their task of mass murder; once this task is over, or if at any point the nightwing believes its master is slacking in its murderous duties, the nightwing is swift to turn on its one-time ally.  A nightwing found on the Material Plane not in the employ of a more powerful master is typically encountered in rugged terrain where there are numerous locations that can provide shelter when the sun rises. The monsters prefer caves and abandoned buildings for this purpose.  A nightwing's body is 20 feet long, but its wingspan is 80 feet. It weighs 4,500 pounds.</t>
  </si>
  <si>
    <t>&lt;link rel="stylesheet"href="PF.css"&gt;&lt;div&gt;&lt;h2&gt;Nightshade, Nightwing&lt;/h2&gt;&lt;h3&gt;&lt;i&gt;This enormous, bat-like creature is shaped from utter darkness, its eyes tiny red stars in the blackest night.&lt;/i&gt;&lt;/h3&gt;&lt;br&gt;&lt;/div&gt;&lt;div class="heading"&gt;&lt;p class="alignleft"&gt;Nightwing&lt;/p&gt;&lt;p class="alignright"&gt;CR 14&lt;/p&gt;&lt;div style="clear: both;"&gt;&lt;/div&gt;&lt;/div&gt;&lt;div&gt;&lt;h5&gt;&lt;b&gt;XP &lt;/b&gt;38,400&lt;/h5&gt;&lt;h5&gt;CE Huge undead (extraplanar, nightshade)&lt;/h5&gt;&lt;h5&gt;&lt;b&gt;Init &lt;/b&gt;+8; &lt;b&gt;Senses &lt;/b&gt;darksense, darkvision 60 ft., &lt;i&gt;detect magic&lt;/i&gt;, low-light vision; Perception +25&lt;/h5&gt;&lt;h5&gt;&lt;b&gt;Aura &lt;/b&gt;desecrating aura (30 ft.)&lt;/h5&gt;&lt;/div&gt;&lt;hr/&gt;&lt;div&gt;&lt;h5&gt;&lt;b&gt;DEFENSE&lt;/b&gt;&lt;/h5&gt;&lt;/div&gt;&lt;hr/&gt;&lt;div&gt;&lt;h5&gt;&lt;b&gt;AC &lt;/b&gt;29, touch 12, flat-footed 25 (+4 Dex, +17 natural, -2 size)&lt;/h5&gt;&lt;h5&gt;&lt;b&gt;hp &lt;/b&gt;195 (17d8+119)&lt;/h5&gt;&lt;h5&gt;&lt;b&gt;Fort &lt;/b&gt;+12, &lt;b&gt;Ref &lt;/b&gt;+11, &lt;b&gt;Will &lt;/b&gt;+17&lt;/h5&gt;&lt;h5&gt;&lt;b&gt;DR &lt;/b&gt;15/good and silver; &lt;b&gt;Immune &lt;/b&gt;cold, undead traits; &lt;b&gt;SR &lt;/b&gt;25&lt;/h5&gt;&lt;h5&gt;&lt;b&gt;Weaknesses &lt;/b&gt;light aversion&lt;/h5&gt;&lt;/div&gt;&lt;hr/&gt;&lt;div&gt;&lt;h5&gt;&lt;b&gt;OFFENSE&lt;/b&gt;&lt;/h5&gt;&lt;/div&gt;&lt;hr/&gt;&lt;div&gt;&lt;h5&gt;&lt;b&gt;Spd &lt;/b&gt;30 ft., fly 60 ft. (good)&lt;/h5&gt;&lt;h5&gt;&lt;b&gt;Melee &lt;/b&gt;bite +23 (4d10+18/19- 20 plus 4d6 cold and magic drain)&lt;/h5&gt;&lt;h5&gt;&lt;b&gt;Space &lt;/b&gt;15 ft.; &lt;b&gt;Reach &lt;/b&gt;15 ft.&lt;/h5&gt;&lt;h5&gt;&lt;b&gt;Special Attacks &lt;/b&gt;channel energy (7d6, DC 28, 8/day)&lt;/h5&gt;&lt;h5&gt;&lt;b&gt;Spell-Like Abilities&lt;/b&gt; (CL 14th; concentration +19)  &lt;/br&gt;Constant&amp;mdash;&lt;i&gt;detect magic&lt;/i&gt;, &lt;i&gt;magic fang&lt;/i&gt; &lt;/br&gt;At Will&amp;mdash;&lt;i&gt;contagion&lt;/i&gt; (DC 19), &lt;i&gt;deeper darkness&lt;/i&gt;, &lt;i&gt;unholy blight&lt;/i&gt; (DC 19) &lt;/br&gt;3/day&amp;mdash;&lt;i&gt;confusion&lt;/i&gt; (DC 19), &lt;i&gt;greater dispel magic&lt;/i&gt;, &lt;i&gt;haste&lt;/i&gt;, &lt;i&gt;hold monster&lt;/i&gt; (DC 20), &lt;i&gt;invisibility&lt;/i&gt; &lt;/br&gt;1/day&amp;mdash;&lt;i&gt;cone of cold&lt;/i&gt; (DC 20), &lt;i&gt;finger of death&lt;/i&gt; (DC 22), &lt;i&gt;plane shift&lt;/i&gt; (DC 22), summon (level 6, 2 greater shadows)&lt;/h5&gt;&lt;/h5&gt;&lt;/div&gt;&lt;hr/&gt;&lt;div&gt;&lt;h5&gt;&lt;b&gt;STATISTICS&lt;/b&gt;&lt;/h5&gt;&lt;/div&gt;&lt;hr/&gt;&lt;div&gt;&lt;h5&gt;&lt;b&gt;Str &lt;/b&gt;31, &lt;b&gt;Dex &lt;/b&gt;18, &lt;b&gt;Con &lt;/b&gt;-, &lt;b&gt;Int &lt;/b&gt; 18, &lt;b&gt;Wis &lt;/b&gt;21, &lt;b&gt;Cha &lt;/b&gt;21&lt;/h5&gt;&lt;h5&gt;&lt;b&gt;Base Atk &lt;/b&gt;+12; &lt;b&gt;CMB &lt;/b&gt;+24; &lt;b&gt;CMD &lt;/b&gt;38&lt;/h5&gt;&lt;h5&gt;&lt;b&gt;Feats &lt;/b&gt;Cleave, Combat Reflexes, Command Undead, Great Cleave, Improved Critical (bite), Improved Initiative, Improved Sunder, Power Attack, Snatch&lt;/h5&gt;&lt;h5&gt;&lt;b&gt;Skills &lt;/b&gt;Fly +24, Knowledge (arcana) +24, Knowledge (religion) +24, Perception +25, Sense Motive +25, Spellcraft +24, Stealth +16 (+24 in darkness), Swim +27;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 pair, or flight (3-6)&lt;/h5&gt;&lt;h5&gt;&lt;b&gt;Treasure &lt;/b&gt;standard&lt;/h5&gt;&lt;/div&gt;&lt;hr/&gt;&lt;div&gt;&lt;h5&gt;&lt;b&gt;SPECIAL ABILITIES&lt;/b&gt;&lt;/h5&gt;&lt;/div&gt;&lt;hr/&gt;&lt;div&gt;&lt;/h5&gt;&lt;h5&gt;&lt;b&gt;Magic Drain (Su)&lt;/b&gt; The bite of a nightwing drains magical power and energy. When a nightwing bites a foe, the victim must make a DC 23 Will save or one spell effect currently affecting him immediately ends-determine which spell is drained randomly if the target is under the effects of more than one spell. The nightwing heals damage equal to twice the level of the spell drained-hit points in excess of its maximum are instead gained as temporary hit points that last for 1 hour. If a nightwing attempts to sunder a magic item with its bite, its magic-draining bite renders the item nonmagical for 1d4 rounds (if the item is a permanent magic item), drains 1d8 charges (if the item has charges), or renders it permanently nonmagical (if the item is a one-use item). The item (or its wielder, if the item is attended) can resist this effect with a DC 23 Will save. Damage dealt to an item is applied after the effects of magic drain are applied. The save DC is Charisma-based.&lt;/h5&gt;&lt;/div&gt;&lt;br&gt;&lt;div&gt;&lt;h4&gt;&lt;p&gt;&lt;p&gt;The least of the known types of nightshade, the nightwing is nevertheless a deadly foe. Nightwings often serve more powerful nightshades as aerial support. These nightshades are also the most likely to be found serving a non-undead master-nightwings are often used by powerful mortals as guardians or sentinels. Despite this, nightwings still hope to someday slay any master they serve. They enter servitude primarily as a method of aiding a destructive or murderous mortal in their task of mass murder; once this task is over, or if at any point the nightwing believes its master is slacking in its murderous duties, the nightwing is swift to turn on its one-time ally.  A nightwing found on the Material Plane not in the employ of a more powerful master is typically encountered in rugged terrain where there are numerous locations that can provide shelter when the sun rises. The monsters prefer caves and abandoned buildings for this purpose.  A nightwing's body is 20 feet long, but its wingspan is 80 feet. It weighs 4,500 pounds.&lt;/p&gt;&lt;/h4&gt;&lt;/div&gt;</t>
  </si>
  <si>
    <t>Ogrekin</t>
  </si>
  <si>
    <t>Male human ogrekin</t>
  </si>
  <si>
    <t>(2d10+10)</t>
  </si>
  <si>
    <t>shortspear +7 (1d6+5), bite +2 (1d4+2)</t>
  </si>
  <si>
    <t>Str 21, Dex 13, Con 18, Int 8, Wis 12, Cha 6</t>
  </si>
  <si>
    <t>Cleave, Improved Initiative, Iron Will, Power Attack</t>
  </si>
  <si>
    <t>Climb +10, Swim +10</t>
  </si>
  <si>
    <t>deformities (oversized maw, weak mind)</t>
  </si>
  <si>
    <t>solitary or family (2-6)</t>
  </si>
  <si>
    <t>Its body twisted and deformed, this lumbering giant has tiny eyes and a mouth of jagged teeth presented in a furious roar.</t>
  </si>
  <si>
    <t>The result of an unfortunate union between an ogre and a humanoid, the ogrekin (or half-ogre) is cursed with horrific malformations due to its tragic ancestry. Shunned by both parents, ogrekin tend to form unstable clans of their own, often resorting to inbreeding to sustain the collective. While good-natured ogrekin are not entirely unheard of, they are far and few between. Creating an Ogrekin "Ogrekin" is an inherited template that can be added to any Medium humanoid (referred to hereafter as the base creature). An ogrekin retains all the base creature's statistics and special abilities except as noted here. CR: Same as base creature +1 (minimum 2). Alignment: Usually evil. Type: The creature's subtype changes to giant. Armor Class: Natural armor improves by +3. Ability Scores: Str +6, Con +4, Int -2, Cha -2. Special Qualities and Defenses: An ogrekin gains lowlight vision. In addition, ogrekin receive two random deformities-one beneficial and one disadvantageous. Beneficial Deformities: The ogrekin gains one of these, chosen randomly. 1: Oversized Limb: The ogrekin can wield weapons one size category larger than normal without any penalty and gains a +2 bonus to its Strength. 2: Oversized Maw: The ogrekin gains a bite attack (1d4). 5: Quick Metabolism: The ogrekin gains a +2 racial bonus on Fortitude saves. 4: Thick Skin: Improve natural armor bonus by +2. 5: Vestigial Limb: Vestigial third arm (can't be used to use items) grants a +4 racial bonus on grapple checks. 6: Vestigial Twin: A malformed twin's head juts out from the ogrekin, providing the ogrekin with all-around vision. Disadvantageous Deformities: The ogrekin gains one of these, chosen randomly. 1: Deformed Hand: One hand can't wield weapons; -2 penalty on attack rolls with two-handed weapons. 2: Fragile: The ogrekin is particularly frail and gaunt. It loses its +4 racial bonus to Con. 3: Light Sensitive: The ogrekin gains light sensitivity. 4: Obese: The ogrekin takes a -2 penalty to Dexterity (minimum score of 1). 5: Stunted Legs: The ogrekin's base speed is reduced by 10 feet (minimum base speed of 5 feet). 6: Weak Mind: The ogrekin's head is huge and misshapen. It gains a -2 penalty on Will saving throws.</t>
  </si>
  <si>
    <t>&lt;link rel="stylesheet"href="PF.css"&gt;&lt;div&gt;&lt;h2&gt;Ogrekin&lt;/h2&gt;&lt;h3&gt;&lt;i&gt;Its body twisted and deformed, this lumbering giant has tiny eyes and a mouth of jagged teeth presented in a furious roar.&lt;/i&gt;&lt;/h3&gt;&lt;br&gt;&lt;/br&gt;&lt;/div&gt;&lt;div class="heading"&gt;&lt;p class="alignleft"&gt;Ogrekin (Half-ogre)&lt;/p&gt;&lt;p class="alignright"&gt;CR 2&lt;/p&gt;&lt;div style="clear: both;"&gt;&lt;/div&gt;&lt;/div&gt;&lt;div&gt;&lt;h5&gt;&lt;b&gt;XP &lt;/b&gt;600&lt;/h5&gt;&lt;h5&gt;Male human ogrekin fighter 2&lt;/h5&gt;&lt;h5&gt;CE Medium humanoid (giant)&lt;/h5&gt;&lt;h5&gt;&lt;b&gt;Init &lt;/b&gt;+5; &lt;b&gt;Senses &lt;/b&gt;low-light vision; Perception +1&lt;/h5&gt;&lt;/div&gt;&lt;hr/&gt;&lt;div&gt;&lt;h5&gt;&lt;b&gt;DEFENSE&lt;/b&gt;&lt;/h5&gt;&lt;/div&gt;&lt;hr/&gt;&lt;div&gt;&lt;h5&gt;&lt;b&gt;AC &lt;/b&gt;14, touch 11, flat-footed 13 (+1 Dex, +3 natural)&lt;/h5&gt;&lt;h5&gt;&lt;b&gt;hp &lt;/b&gt;25 (2d10+10)&lt;/h5&gt;&lt;h5&gt;&lt;b&gt;Fort &lt;/b&gt;+7, &lt;b&gt;Ref &lt;/b&gt;+1, &lt;b&gt;Will &lt;/b&gt;+1&lt;/h5&gt;&lt;h5&gt;&lt;b&gt;Defensive Abilities &lt;/b&gt;bravery +1&lt;/h5&gt;&lt;/div&gt;&lt;hr/&gt;&lt;div&gt;&lt;h5&gt;&lt;b&gt;OFFENSE&lt;/b&gt;&lt;/h5&gt;&lt;/div&gt;&lt;hr/&gt;&lt;div&gt;&lt;h5&gt;&lt;b&gt;Spd &lt;/b&gt;30 ft.&lt;/h5&gt;&lt;h5&gt;&lt;b&gt;Melee &lt;/b&gt;shortspear +7 (1d6+5), bite +2 (1d4+2)&lt;/h5&gt;&lt;h5&gt;&lt;b&gt;Space &lt;/b&gt;5 ft.; &lt;b&gt;Reach &lt;/b&gt;5 ft.&lt;/h5&gt;&lt;/div&gt;&lt;hr/&gt;&lt;div&gt;&lt;h5&gt;&lt;b&gt;STATISTICS&lt;/b&gt;&lt;/h5&gt;&lt;/div&gt;&lt;hr/&gt;&lt;div&gt;&lt;h5&gt;&lt;b&gt;Str &lt;/b&gt;21, &lt;b&gt;Dex &lt;/b&gt;13, &lt;b&gt;Con &lt;/b&gt;18, &lt;b&gt;Int &lt;/b&gt; 8, &lt;b&gt;Wis &lt;/b&gt;12, &lt;b&gt;Cha &lt;/b&gt;6&lt;/h5&gt;&lt;h5&gt;&lt;b&gt;Base Atk &lt;/b&gt;+2; &lt;b&gt;CMB &lt;/b&gt;+7; &lt;b&gt;CMD &lt;/b&gt;18&lt;/h5&gt;&lt;h5&gt;&lt;b&gt;Feats &lt;/b&gt;Cleave, Improved Initiative, Iron Will, Power Attack&lt;/h5&gt;&lt;h5&gt;&lt;b&gt;Skills &lt;/b&gt;Climb +10, Swim +10&lt;/h5&gt;&lt;h5&gt;&lt;b&gt;Languages &lt;/b&gt;Giant&lt;/h5&gt;&lt;h5&gt;&lt;b&gt;SQ &lt;/b&gt;deformities (oversized maw, weak mind)&lt;/h5&gt;&lt;/div&gt;&lt;hr/&gt;&lt;div&gt;&lt;h5&gt;&lt;b&gt;ECOLOGY&lt;/b&gt;&lt;/h5&gt;&lt;/div&gt;&lt;hr/&gt;&lt;div&gt;&lt;h5&gt;&lt;b&gt;Environment &lt;/b&gt; any&lt;/h5&gt;&lt;h5&gt;&lt;b&gt;Organization &lt;/b&gt;solitary or family (2-6)&lt;/h5&gt;&lt;h5&gt;&lt;b&gt;Treasure &lt;/b&gt;NPC gear (spear, other treasure)&lt;/h5&gt;&lt;/div&gt;&lt;br&gt;&lt;/br&gt;&lt;div&gt;&lt;h4&gt;&lt;p&gt;&lt;p&gt;The result of an unfortunate union between an ogre and a humanoid, the ogrekin (or half-ogre) is cursed with horrific malformations due to its tragic ancestry.&lt;/p&gt;&lt;p&gt;Shunned by both parents, ogrekin tend to form unstable clans of their own, often resorting to inbreeding to sustain the collective. While good-natured ogrekin are not entirely unheard of, they are far and few between.&lt;/p&gt;&lt;p&gt;&lt;/h5&gt;&lt;h5&gt;&lt;b&gt;Creating an Ogrekin &lt;/b&gt;"Ogrekin" is an inherited template that can be added to any Medium humanoid (referred to hereafter as the base creature). An ogrekin retains all the base creature's statistics and special abilities except as noted here.&lt;/p&gt;&lt;p&gt;CR: Same as base creature +1 (minimum 2).&lt;/p&gt;&lt;p&gt;Alignment: Usually evil.&lt;/p&gt;&lt;p&gt;Type: The creature's subtype changes to giant.&lt;/p&gt;&lt;p&gt;&lt;/h5&gt;&lt;h5&gt;&lt;b&gt;Armor &lt;/b&gt;Class: Natural armor improves by +3.&lt;/p&gt;&lt;p&gt;&lt;/h5&gt;&lt;h5&gt;&lt;b&gt;Ability &lt;/b&gt;Scores: Str +6, Con +4, Int -2, Cha -2.&lt;/p&gt;&lt;p&gt;&lt;/h5&gt;&lt;h5&gt;&lt;b&gt;Special Qualities and &lt;/b&gt;Defenses: An ogrekin gains lowlight vision. In addition, ogrekin receive two random deformities-one beneficial and one disadvantageous.&lt;/p&gt;&lt;p&gt;&lt;/h5&gt;&lt;h5&gt;&lt;b&gt;Beneficial &lt;/b&gt;Deformities: The ogrekin gains one of these, chosen randomly.&lt;/p&gt;&lt;p&gt;1: &lt;i&gt;Oversized&lt;/i&gt; Limb: The ogrekin can wield weapons one size category larger than normal without any penalty and gains a +2 bonus to its Strength.&lt;/p&gt;&lt;p&gt;2: &lt;i&gt;Oversized&lt;/i&gt; Maw: The ogrekin gains a bite attack (1d4).&lt;/p&gt;&lt;p&gt;5: &lt;i&gt;Quick&lt;/i&gt; Metabolism: The ogrekin gains a +2 racial bonus on Fortitude saves.&lt;/p&gt;&lt;p&gt;4: &lt;i&gt;Thick&lt;/i&gt; Skin: Improve natural armor bonus by +2.&lt;/p&gt;&lt;p&gt;5: &lt;i&gt;Vestigial&lt;/i&gt; Limb: &lt;i&gt;Vestigial&lt;/i&gt; third arm (can't be used to use items) grants a +4 racial bonus on grapple checks.&lt;/p&gt;&lt;p&gt;6: &lt;i&gt;Vestigial&lt;/i&gt; Twin: A malformed twin's head juts out from the ogrekin, providing the ogrekin with all-around vision.&lt;/p&gt;&lt;p&gt;&lt;/h5&gt;&lt;h5&gt;&lt;b&gt;Disadvantageous &lt;/b&gt;Deformities: The ogrekin gains one of these, chosen randomly.&lt;/p&gt;&lt;p&gt;1: &lt;i&gt;Deformed&lt;/i&gt; Hand: One hand can't wield weapons; -2 penalty on attack rolls with two-handed weapons.&lt;/p&gt;&lt;p&gt;2: Fragile: The ogrekin is particularly frail and gaunt. It loses its +4 racial bonus to Con.&lt;/p&gt;&lt;p&gt;3: &lt;i&gt;Light&lt;/i&gt; Sensitive: The ogrekin gains light sensitivity.&lt;/p&gt;&lt;p&gt;4: Obese: The ogrekin takes a -2 penalty to Dexterity (minimum score of 1).&lt;/p&gt;&lt;p&gt;5: &lt;i&gt;Stunted&lt;/i&gt; Legs: The ogrekin's base speed is reduced by 10 feet (minimum base speed of 5 feet).&lt;/p&gt;&lt;p&gt;6: &lt;i&gt;Weak&lt;/i&gt; Mind: The ogrekin's head is huge and misshapen. It gains a -2 penalty on Will saving throws.&lt;/p&gt;&lt;/h4&gt;&lt;/div&gt;</t>
  </si>
  <si>
    <t>Half-ogre</t>
  </si>
  <si>
    <t>Oread</t>
  </si>
  <si>
    <t>Fort +4, Ref +2, Will +4</t>
  </si>
  <si>
    <t>acid 5</t>
  </si>
  <si>
    <t>longsword +3 (1d8+3/19-20)</t>
  </si>
  <si>
    <t>composite longbow +4 (1d8+2/x3)</t>
  </si>
  <si>
    <t>Spell-Like Abilities (CL 1st; concentration +0)  1/day-magic stone</t>
  </si>
  <si>
    <t>Str 15, Dex 15, Con 14, Int 8, Wis 14, Cha 8</t>
  </si>
  <si>
    <t>Iron Will, Weapon Focus (longbow)</t>
  </si>
  <si>
    <t>Intimidate +4</t>
  </si>
  <si>
    <t>elemental affinity</t>
  </si>
  <si>
    <t>solitary, pair, or team (3-5)</t>
  </si>
  <si>
    <t>NPC Gear (leather armor, longsword, composite longbow with 20 arrows, other treasure)</t>
  </si>
  <si>
    <t>This large warrior appears heavy and solid, with chiseled, angular features that make her look almost like a statue brought to life.</t>
  </si>
  <si>
    <t>Earth Affinity (Ex) Oread sorcerers with the Elemental (earth) bloodline treat their Charisma score as 2 points higher for all sorcerer spells and class abilities. Oread clerics with the Earth domain cast their domain powers and spells at +1 caster level.</t>
  </si>
  <si>
    <t>Oreads are humans whose ancestry includes the touch of an elemental being of earth somewhere along its line, often that of a shaitan genie. Oreads are strong and solidly built, and prefer wearing earth tones that match the coloration of their flesh and hair-shades of gray, brown, black, or white. In rare cases, oreads' stone-like traits are so strong as to leave no question as to their nature, with growths like rocky outcroppings protruding from their skin or hair like crystalline spikes.  Oreads tend to be stoic and contemplative, slow to anger but terrible when roused. Outside of combat, they tend to be quiet, dependable, and protective of their friends.  OREAD CHARACTERS  Oreads are defined by class levels-they do not possess racial Hit Dice. Oreads have the following racial traits.  +2 Strength, +2 Wisdom, -2 Charisma: Oreads are strong, solid, stable, and stoic.  Darkvision: Oreads can see in the dark up to 60 feet.  Spell-Like Ability: Magic stone 1/day (caster level equals the oread's total Hit Dice).  Energy Resistance: Oreads have acid resistance 5.  Earth Affinity: See above.  Languages: Oreads begin play speaking Common and Terran. Oreads with high Intelligence scores can choose any of the following bonus languages: Aquan, Auran, Dwarven, Elven, Gnome, Half ling, Ignan, and Undercommon.</t>
  </si>
  <si>
    <t>&lt;link rel="stylesheet"href="PF.css"&gt;&lt;div&gt;&lt;h2&gt;Oread&lt;/h2&gt;&lt;h3&gt;&lt;i&gt;This large warrior appears heavy and solid, with chiseled, angular features that make her look almost like a statue brought to life.&lt;/i&gt;&lt;/h3&gt;&lt;br&gt;&lt;/div&gt;&lt;div class="heading"&gt;&lt;p class="alignleft"&gt;Oread&lt;/p&gt;&lt;p class="alignright"&gt;CR 1/2&lt;/p&gt;&lt;div style="clear: both;"&gt;&lt;/div&gt;&lt;/div&gt;&lt;div&gt;&lt;h5&gt;&lt;b&gt;XP &lt;/b&gt;200&lt;/h5&gt;&lt;h5&gt;Oread fighter 1&lt;/h5&gt;&lt;h5&gt;N Medium outsider (native)&lt;/h5&gt;&lt;h5&gt;&lt;b&gt;Init &lt;/b&gt;+2; &lt;b&gt;Senses &lt;/b&gt;darkvision 60 ft.; Perception +2&lt;/h5&gt;&lt;/div&gt;&lt;hr/&gt;&lt;div&gt;&lt;h5&gt;&lt;b&gt;DEFENSE&lt;/b&gt;&lt;/h5&gt;&lt;/div&gt;&lt;hr/&gt;&lt;div&gt;&lt;h5&gt;&lt;b&gt;AC &lt;/b&gt;14, touch 12, flat-footed 12 (+2 armor, +2 Dex)&lt;/h5&gt;&lt;h5&gt;&lt;b&gt;hp &lt;/b&gt;12 (1d10+2)&lt;/h5&gt;&lt;h5&gt;&lt;b&gt;Fort &lt;/b&gt;+4, &lt;b&gt;Ref &lt;/b&gt;+2, &lt;b&gt;Will &lt;/b&gt;+4&lt;/h5&gt;&lt;h5&gt;&lt;b&gt;Resist &lt;/b&gt;acid 5&lt;/h5&gt;&lt;/div&gt;&lt;hr/&gt;&lt;div&gt;&lt;h5&gt;&lt;b&gt;OFFENSE&lt;/b&gt;&lt;/h5&gt;&lt;/div&gt;&lt;hr/&gt;&lt;div&gt;&lt;h5&gt;&lt;b&gt;Spd &lt;/b&gt;20 ft.&lt;/h5&gt;&lt;h5&gt;&lt;b&gt;Melee &lt;/b&gt;longsword +3 (1d8+3/19-20)&lt;/h5&gt;&lt;h5&gt;&lt;b&gt;Ranged &lt;/b&gt;composite longbow +4 (1d8+2/x3)&lt;/h5&gt;&lt;h5&gt;&lt;b&gt;Space &lt;/b&gt;5 ft.; &lt;b&gt;Reach &lt;/b&gt;5 ft.&lt;/h5&gt;&lt;h5&gt;&lt;b&gt;Spell-Like Abilities&lt;/b&gt; (CL 1st; concentration +0) &lt;/br&gt;1/day&amp;mdash;&lt;i&gt;magic stone&lt;/i&gt;&lt;/h5&gt;&lt;/h5&gt;&lt;/div&gt;&lt;hr/&gt;&lt;div&gt;&lt;h5&gt;&lt;b&gt;STATISTICS&lt;/b&gt;&lt;/h5&gt;&lt;/div&gt;&lt;hr/&gt;&lt;div&gt;&lt;h5&gt;&lt;b&gt;Str &lt;/b&gt;15, &lt;b&gt;Dex &lt;/b&gt;15, &lt;b&gt;Con &lt;/b&gt;14, &lt;b&gt;Int &lt;/b&gt; 8, &lt;b&gt;Wis &lt;/b&gt;14, &lt;b&gt;Cha &lt;/b&gt;8&lt;/h5&gt;&lt;h5&gt;&lt;b&gt;Base Atk &lt;/b&gt;+1; &lt;b&gt;CMB &lt;/b&gt;+3; &lt;b&gt;CMD &lt;/b&gt;15&lt;/h5&gt;&lt;h5&gt;&lt;b&gt;Feats &lt;/b&gt;Iron Will, Weapon Focus (longbow)&lt;/h5&gt;&lt;h5&gt;&lt;b&gt;Skills &lt;/b&gt;Intimidate +4&lt;/h5&gt;&lt;h5&gt;&lt;b&gt;Languages &lt;/b&gt;Common, Terran&lt;/h5&gt;&lt;h5&gt;&lt;b&gt;SQ &lt;/b&gt;elemental affinity&lt;/h5&gt;&lt;/div&gt;&lt;hr/&gt;&lt;div&gt;&lt;h5&gt;&lt;b&gt;ECOLOGY&lt;/b&gt;&lt;/h5&gt;&lt;/div&gt;&lt;hr/&gt;&lt;div&gt;&lt;h5&gt;&lt;b&gt;Environment &lt;/b&gt; any land&lt;/h5&gt;&lt;h5&gt;&lt;b&gt;Organization &lt;/b&gt;solitary, pair, or team (3-5)&lt;/h5&gt;&lt;h5&gt;&lt;b&gt;Treasure &lt;/b&gt;NPC Gear (leather armor, longsword, composite longbow with 20 arrows, other treasure)&lt;/h5&gt;&lt;/div&gt;&lt;hr/&gt;&lt;div&gt;&lt;h5&gt;&lt;b&gt;SPECIAL ABILITIES&lt;/b&gt;&lt;/h5&gt;&lt;/div&gt;&lt;hr/&gt;&lt;div&gt;&lt;/h5&gt;&lt;h5&gt;&lt;b&gt;Earth Affinity (Ex)&lt;/b&gt; Oread sorcerers with the Elemental (earth) bloodline treat their Charisma score as 2 points higher for all sorcerer spells and class abilities. Oread clerics with the Earth domain cast their domain powers and spells at +1 caster level.&lt;/h5&gt;&lt;/div&gt;&lt;br&gt;&lt;div&gt;&lt;h4&gt;&lt;p&gt;&lt;p&gt;Oreads are humans whose ancestry includes the touch of an elemental being of earth somewhere along its line, often that of a shaitan genie. Oreads are strong and solidly built, and prefer wearing earth tones that match the coloration of their flesh and hair-shades of gray, brown, black, or white. In rare cases, oreads' stone-like traits are so strong as to leave no question as to their nature, with growths like rocky outcroppings protruding from their skin or hair like crystalline spikes.  Oreads tend to be stoic and contemplative, slow to anger but terrible when roused. Outside of combat, they tend to be quiet, dependable, and protective of their friends.  &lt;br&gt;&lt;b&gt;OREAD CHARACTERS&lt;/b&gt;&lt;br&gt;  Oreads are defined by class levels-they do not possess racial Hit Dice. Oreads have the following racial traits.  &lt;br&gt;&lt;b&gt;+2 Strength, +2 Wisdom, -2 Charisma:&lt;/b&gt; Oreads are strong, solid, stable, and stoic.  &lt;br&gt;&lt;b&gt;Darkvision:&lt;/b&gt; Oreads can see in the dark up to 60 feet.  &lt;br&gt;&lt;b&gt;Spell-Like Ability:&lt;/b&gt; &lt;i&gt;Magic stone&lt;/i&gt; 1/day (caster level equals the oread's total Hit Dice).  &lt;br&gt;&lt;b&gt;Energy Resistance:&lt;/b&gt; Oreads have acid resistance 5.  &lt;br&gt;&lt;b&gt;Earth Affinity:&lt;/b&gt; See above.  &lt;br&gt;&lt;b&gt;Languages:&lt;/b&gt; Oreads begin play speaking Common and Terran. Oreads with high Intelligence scores can choose any of the following bonus languages: Aquan, Auran, Dwarven, Elven, Gnome, Half ling, Ignan, and Undercommon.&lt;/p&gt;&lt;/h4&gt;&lt;/div&gt;</t>
  </si>
  <si>
    <t>Pech</t>
  </si>
  <si>
    <t>16, touch 12, flat-footed 15</t>
  </si>
  <si>
    <t>(+1 Dex, +4 natural, +1 size)</t>
  </si>
  <si>
    <t>Fort +5, Ref +6, Will +6</t>
  </si>
  <si>
    <t>mwk heavy pick +9 (1d4+6/x4)</t>
  </si>
  <si>
    <t>earth mastery, pech magic, stone knowledge</t>
  </si>
  <si>
    <t>Spell-Like Abilities (CL 10th; concentration +11)   3/day-stone shape, stone tell</t>
  </si>
  <si>
    <t>Str 19, Dex 12, Con 13, Int 12, Wis 13, Cha 12</t>
  </si>
  <si>
    <t>Climb +13, Craft (stonemasonry) +14, Knowledge (dungeoneering) +10, Knowledge (engineering) +10, Perception +10, Profession (miner) +14, Stealth +14</t>
  </si>
  <si>
    <t>+4 Craft (stonemasonry), +4 Profession (miner)</t>
  </si>
  <si>
    <t>Terran, Undercommon</t>
  </si>
  <si>
    <t>solitary, pair, gang (3-4), pack (5-10), or tribe (11-40 plus 50% noncombatants, 1-4 fighters of 2nd-4th level, and 1-2 druids of 2nd-4th level)</t>
  </si>
  <si>
    <t>standard (masterwork heavy pick, other treasure)</t>
  </si>
  <si>
    <t>This pale yellow humanoid has blank, bulging white eyes and gangly arms and legs. It clutches a pickaxe in its knobby hands.</t>
  </si>
  <si>
    <t>Earth Mastery (Ex) A pech gains a +1 bonus on attack and damage rolls if both it and its foes are touching the ground. If an opponent is airborne or waterborne, the pech takes a -4 penalty on attack and damage rolls. These modifiers are not precalculated into the statistics here.  Pech Magic (Sp) Four pechs working together can cast wall of stone once per day. Eight pechs working together can cast stone to flesh (DC 17) once per day. These spell-like abilities function at CL 10th. Each pech must use a full-round action to take part in the casting. The save DCs are modified by the highest Charisma modifier in the group.  Stone Knowledge (Ex) A pech's knowledge of earth and stone grants a +1 racial bonus on attack and damage rolls and the benefits of the Improved Critical feat against creatures and objects made of stone or earth or with the earth subtype. Knowledge (dungeoneering), Knowledge (engineering) and Profession (miner) are always class skills for a pech.</t>
  </si>
  <si>
    <t>Untold ages ago, the pechs served forgotten masters in the deepest caverns of the world. In time, their masters moved on, leaving the pechs bereft of guidance. Some sought refuge in seemingly safer tunnels nearer the surface. The unspeakable horrors they encountered there transformed them into derros over the course of several generations. Those pechs that stayed close to their ancestral caverns survive to this day, though in such small numbers and in such isolation that few of the surface world know of their existence.  Pechs are skilled miners and stonemasons, and are at times employed or enslaved as such by other subterranean races. They have learned to hide the entrances to their lairs most carefully, blending their narrow entranceways into the living rock such that they can only be seen from exactly the right angle. When interlopers do find a pech's lair, they are met with open arms, friendly advice, and a firm insistence that the pech is to be left alone.  The typical pech stands only 3-1/2 feet tall, but its dense flesh gives it a weight of 100 pounds.</t>
  </si>
  <si>
    <t>&lt;link rel="stylesheet"href="PF.css"&gt;&lt;div&gt;&lt;h2&gt;Pech&lt;/h2&gt;&lt;h3&gt;&lt;i&gt;This pale yellow humanoid has blank, bulging white eyes and gangly arms and legs. It clutches a pickaxe in its knobby hands.&lt;/i&gt;&lt;/h3&gt;&lt;br&gt;&lt;/div&gt;&lt;div class="heading"&gt;&lt;p class="alignleft"&gt;Pech&lt;/p&gt;&lt;p class="alignright"&gt;CR 3&lt;/p&gt;&lt;div style="clear: both;"&gt;&lt;/div&gt;&lt;/div&gt;&lt;div&gt;&lt;h5&gt;&lt;b&gt;XP &lt;/b&gt;800&lt;/h5&gt;&lt;h5&gt;N Small fey (earth)&lt;/h5&gt;&lt;h5&gt;&lt;b&gt;Init &lt;/b&gt;+1; &lt;b&gt;Senses &lt;/b&gt;darkvision 60 ft., low-light vision; Perception +10&lt;/h5&gt;&lt;/div&gt;&lt;hr/&gt;&lt;div&gt;&lt;h5&gt;&lt;b&gt;DEFENSE&lt;/b&gt;&lt;/h5&gt;&lt;/div&gt;&lt;hr/&gt;&lt;div&gt;&lt;h5&gt;&lt;b&gt;AC &lt;/b&gt;16, touch 12, flat-footed 15 (+1 Dex, +4 natural, +1 size)&lt;/h5&gt;&lt;h5&gt;&lt;b&gt;hp &lt;/b&gt;27 (6d6+6)&lt;/h5&gt;&lt;h5&gt;&lt;b&gt;Fort &lt;/b&gt;+5, &lt;b&gt;Ref &lt;/b&gt;+6, &lt;b&gt;Will &lt;/b&gt;+6&lt;/h5&gt;&lt;h5&gt;&lt;b&gt;DR &lt;/b&gt;5/cold iron; &lt;b&gt;Immune &lt;/b&gt;petrification; &lt;b&gt;SR &lt;/b&gt;14&lt;/h5&gt;&lt;h5&gt;&lt;b&gt;Weaknesses &lt;/b&gt;light blindness&lt;/h5&gt;&lt;/div&gt;&lt;hr/&gt;&lt;div&gt;&lt;h5&gt;&lt;b&gt;OFFENSE&lt;/b&gt;&lt;/h5&gt;&lt;/div&gt;&lt;hr/&gt;&lt;div&gt;&lt;h5&gt;&lt;b&gt;Spd &lt;/b&gt;20 ft.&lt;/h5&gt;&lt;h5&gt;&lt;b&gt;Melee &lt;/b&gt;mwk heavy pick +9 (1d4+6/x4)&lt;/h5&gt;&lt;h5&gt;&lt;b&gt;Space &lt;/b&gt;5 ft.; &lt;b&gt;Reach &lt;/b&gt;5 ft.&lt;/h5&gt;&lt;h5&gt;&lt;b&gt;Special Attacks &lt;/b&gt;earth mastery, pech magic, stone knowledge&lt;/h5&gt;&lt;h5&gt;&lt;b&gt;Spell-Like Abilities&lt;/b&gt; (CL 10th; concentration +11) &lt;/br&gt;3/day&amp;mdash;&lt;i&gt;stone shape&lt;/i&gt;, &lt;i&gt;stone tell&lt;/i&gt;&lt;/h5&gt;&lt;/h5&gt;&lt;/div&gt;&lt;hr/&gt;&lt;div&gt;&lt;h5&gt;&lt;b&gt;STATISTICS&lt;/b&gt;&lt;/h5&gt;&lt;/div&gt;&lt;hr/&gt;&lt;div&gt;&lt;h5&gt;&lt;b&gt;Str &lt;/b&gt;19, &lt;b&gt;Dex &lt;/b&gt;12, &lt;b&gt;Con &lt;/b&gt;13, &lt;b&gt;Int &lt;/b&gt; 12, &lt;b&gt;Wis &lt;/b&gt;13, &lt;b&gt;Cha &lt;/b&gt;12&lt;/h5&gt;&lt;h5&gt;&lt;b&gt;Base Atk &lt;/b&gt;+3; &lt;b&gt;CMB &lt;/b&gt;+6; &lt;b&gt;CMD &lt;/b&gt;17&lt;/h5&gt;&lt;h5&gt;&lt;b&gt;Feats &lt;/b&gt;Cleave, Great Fortitude, Power Attack&lt;/h5&gt;&lt;h5&gt;&lt;b&gt;Skills &lt;/b&gt;Climb +13, Craft (stonemasonry) +14, Knowledge (dungeoneering) +10, Knowledge (engineering) +10, Perception +10, Profession (miner) +14, Stealth +14; &lt;b&gt;Racial Modifiers &lt;/b&gt;+4 Craft (stonemasonry), +4 Profession (miner)&lt;/h5&gt;&lt;h5&gt;&lt;b&gt;Languages &lt;/b&gt;Terran, Undercommon&lt;/h5&gt;&lt;/div&gt;&lt;hr/&gt;&lt;div&gt;&lt;h5&gt;&lt;b&gt;ECOLOGY&lt;/b&gt;&lt;/h5&gt;&lt;/div&gt;&lt;hr/&gt;&lt;div&gt;&lt;h5&gt;&lt;b&gt;Environment &lt;/b&gt; any underground (Plane of Earth)&lt;/h5&gt;&lt;h5&gt;&lt;b&gt;Organization &lt;/b&gt;solitary, pair, gang (3-4), pack (5-10), or tribe (11-40 plus 50% noncombatants, 1-4 fighters of 2nd-4th level, and 1-2 druids of 2nd-4th level)&lt;/h5&gt;&lt;h5&gt;&lt;b&gt;Treasure &lt;/b&gt;standard (masterwork heavy pick, other treasure)&lt;/h5&gt;&lt;/div&gt;&lt;hr/&gt;&lt;div&gt;&lt;h5&gt;&lt;b&gt;SPECIAL ABILITIES&lt;/b&gt;&lt;/h5&gt;&lt;/div&gt;&lt;hr/&gt;&lt;div&gt;&lt;/h5&gt;&lt;h5&gt;&lt;b&gt;Earth Mastery (Ex)&lt;/b&gt; A pech gains a +1 bonus on attack and damage rolls if both it and its foes are touching the ground. If an opponent is airborne or waterborne, the pech takes a -4 penalty on attack and damage rolls. These modifiers are not precalculated into the statistics here.  &lt;/h5&gt;&lt;h5&gt;&lt;b&gt;Pech Magic (Sp)&lt;/b&gt; Four pechs working together can cast &lt;i&gt;wall of stone&lt;/i&gt; once per day. Eight pechs working together can cast &lt;i&gt;stone to flesh&lt;/i&gt; (DC 17) once per day. These spell-like abilities function at CL 10th. Each pech must use a full-round action to take part in the casting. The save DCs are modified by the highest Charisma modifier in the group.  &lt;/h5&gt;&lt;h5&gt;&lt;b&gt;Stone Knowledge (Ex)&lt;/b&gt; A pech's knowledge of earth and stone grants a +1 racial bonus on attack and damage rolls and the benefits of the Improved Critical feat against creatures and objects made of stone or earth or with the earth subtype. Knowledge (dungeoneering), Knowledge (engineering) and Profession (miner) are always class skills for a pech.&lt;/h5&gt;&lt;/div&gt;&lt;br&gt;&lt;div&gt;&lt;h4&gt;&lt;p&gt;&lt;p&gt;Untold ages ago, the pechs served forgotten masters in the deepest caverns of the world. In time, their masters moved on, leaving the pechs bereft of guidance. Some sought refuge in seemingly safer tunnels nearer the surface. The unspeakable horrors they encountered there transformed them into derros over the course of several generations. Those pechs that stayed close to their ancestral caverns survive to this day, though in such small numbers and in such isolation that few of the surface world know of their existence.  Pechs are skilled miners and stonemasons, and are at times employed or enslaved as such by other subterranean races. They have learned to hide the entrances to their lairs most carefully, blending their narrow entranceways into the living rock such that they can only be seen from exactly the right angle. When interlopers do find a pech's lair, they are met with open arms, friendly advice, and a firm insistence that the pech is to be left alone.  The typical pech stands only 3-1/2 feet tall, but its dense flesh gives it a weight of 100 pounds.&lt;/p&gt;&lt;/h4&gt;&lt;/div&gt;</t>
  </si>
  <si>
    <t>Peryton</t>
  </si>
  <si>
    <t>gore +9 (1d6+3/18-20), 2 hooves +3 (1d4+1)</t>
  </si>
  <si>
    <t>horrific critical, shadow mark</t>
  </si>
  <si>
    <t>Str 17, Dex 16, Con 17, Int 11, Wis 14, Cha 12</t>
  </si>
  <si>
    <t>Flyby Attack, Improved Initiative, Weapon Focus (gore)</t>
  </si>
  <si>
    <t>Fly +12, Perception +10, Stealth +9</t>
  </si>
  <si>
    <t>solitary, pair, or flock (3-9)</t>
  </si>
  <si>
    <t>This creature has a stag's body, a hawk's wings and talons, and the head of a slavering wolf with a rack of sharp antlers on its brow.</t>
  </si>
  <si>
    <t>Horrific Critical (Ex) A peryton's gore attack threatens a critical hit on an 18-20. If a peryton kills a humanoid foe with a critical hit, it can tear out the victim's heart with its wolf-like teeth as a free action. Any creature that witnesses this savage event must make a DC 13 Fortitude save or be shaken for 1 round. This is a mind-affecting fear effect. The save DC is Charisma-based.  Shadow Mark (Su) As a free action, a peryton can make a ranged touch attack by flying over a humanoid target-the maximum range of this attack is 300 feet.  If the peryton hits, its shadow transforms to match the shadow of the creature struck. Once a peryton has established this link, it gains a +2 morale bonus on attack rolls and damage rolls made against that target, and every time the peryton hits that target with an attack, the creature must make a DC 13 Will save or become frightened for 1 round. This is a mind-affecting fear effect. The save DC is Charisma-based.</t>
  </si>
  <si>
    <t>Savage creatures of nightmare, perytons combine the features of stags, wolves, and great birds of prey. Though vicious beasts, perytons possess all the intelligence of a human. Perytons hunt any creature weaker than themselves, but prefer humanoid prey, as they particularly relish the taste of such creatures' still-beating hearts.  Perytons loathe all other creatures, even their own kind, and adult male perytons often attack one another on sight. However, strong females sometimes lead small family flocks composed of the alpha female, two or three weaker females, and up to six fledglings. The flock drives off males when they come of age, but females are allowed to join the pack when they mature, provided they swear allegiance to the alpha female. Unpaired males frequently attack such flocks in the hope of making off with a mate; failing that, they approach more peacefully, with offers of warm humanoid hearts (or even still-living victims) to attract females.  Perytons mate once per year. The mating ritual is short, brutal, and in the end often fatal for the male. Afterward, the female lays a single, foot-tall black egg, which hatches 7 months later.  A peryton is 4 feet in length with a wingspan of 11 feet.  It weighs 250 pounds.</t>
  </si>
  <si>
    <t>&lt;link rel="stylesheet"href="PF.css"&gt;&lt;div&gt;&lt;h2&gt;Peryton&lt;/h2&gt;&lt;h3&gt;&lt;i&gt;This creature has a stag's body, a hawk's wings and talons, and the head of a slavering wolf with a rack of sharp antlers on its brow.&lt;/i&gt;&lt;/h3&gt;&lt;br&gt;&lt;/br&gt;&lt;/div&gt;&lt;div class="heading"&gt;&lt;p class="alignleft"&gt;Peryton&lt;/p&gt;&lt;p class="alignright"&gt;CR 4&lt;/p&gt;&lt;div style="clear: both;"&gt;&lt;/div&gt;&lt;/div&gt;&lt;div&gt;&lt;h5&gt;&lt;b&gt;XP &lt;/b&gt;1,200&lt;/h5&gt;&lt;h5&gt;CE Medium magical beast &lt;/h5&gt;&lt;h5&gt;&lt;b&gt;Init &lt;/b&gt;+7; &lt;b&gt;Senses &lt;/b&gt;darkvision 60 ft., low-light vision; Perception +10&lt;/h5&gt;&lt;/div&gt;&lt;hr/&gt;&lt;div&gt;&lt;h5&gt;&lt;b&gt;DEFENSE&lt;/b&gt;&lt;/h5&gt;&lt;/div&gt;&lt;hr/&gt;&lt;div&gt;&lt;h5&gt;&lt;b&gt;AC &lt;/b&gt;17, touch 13, flat-footed 14 (+3 Dex, +4 natural)&lt;/h5&gt;&lt;h5&gt;&lt;b&gt;hp &lt;/b&gt;42 (5d10+15)&lt;/h5&gt;&lt;h5&gt;&lt;b&gt;Fort &lt;/b&gt;+7, &lt;b&gt;Ref &lt;/b&gt;+7, &lt;b&gt;Will &lt;/b&gt;+3&lt;/h5&gt;&lt;h5&gt;&lt;b&gt;DR &lt;/b&gt;5/magic&lt;/h5&gt;&lt;/div&gt;&lt;hr/&gt;&lt;div&gt;&lt;h5&gt;&lt;b&gt;OFFENSE&lt;/b&gt;&lt;/h5&gt;&lt;/div&gt;&lt;hr/&gt;&lt;div&gt;&lt;h5&gt;&lt;b&gt;Spd &lt;/b&gt;30 ft., fly 60 ft. (good)&lt;/h5&gt;&lt;h5&gt;&lt;b&gt;Melee &lt;/b&gt;gore +9 (1d6+3/18-20), 2 hooves +3 (1d4+1)&lt;/h5&gt;&lt;h5&gt;&lt;b&gt;Space &lt;/b&gt;5 ft.; &lt;b&gt;Reach &lt;/b&gt;5 ft.&lt;/h5&gt;&lt;h5&gt;&lt;b&gt;Special Attacks &lt;/b&gt;horrific critical, shadow mark&lt;/h5&gt;&lt;/div&gt;&lt;hr/&gt;&lt;div&gt;&lt;h5&gt;&lt;b&gt;STATISTICS&lt;/b&gt;&lt;/h5&gt;&lt;/div&gt;&lt;hr/&gt;&lt;div&gt;&lt;h5&gt;&lt;b&gt;Str &lt;/b&gt;17, &lt;b&gt;Dex &lt;/b&gt;16, &lt;b&gt;Con &lt;/b&gt;17, &lt;b&gt;Int &lt;/b&gt; 11, &lt;b&gt;Wis &lt;/b&gt;14, &lt;b&gt;Cha &lt;/b&gt;12&lt;/h5&gt;&lt;h5&gt;&lt;b&gt;Base Atk &lt;/b&gt;+5; &lt;b&gt;CMB &lt;/b&gt;+8; &lt;b&gt;CMD &lt;/b&gt;21 (25 vs. trip)&lt;/h5&gt;&lt;h5&gt;&lt;b&gt;Feats &lt;/b&gt;Flyby Attack, Improved Initiative, Weapon Focus (gore)&lt;/h5&gt;&lt;h5&gt;&lt;b&gt;Skills &lt;/b&gt;Fly +12, Perception +10, Stealth +9&lt;/h5&gt;&lt;h5&gt;&lt;b&gt;Languages &lt;/b&gt;Common&lt;/h5&gt;&lt;/div&gt;&lt;hr/&gt;&lt;div&gt;&lt;h5&gt;&lt;b&gt;ECOLOGY&lt;/b&gt;&lt;/h5&gt;&lt;/div&gt;&lt;hr/&gt;&lt;div&gt;&lt;h5&gt;&lt;b&gt;Environment &lt;/b&gt; any&lt;/h5&gt;&lt;h5&gt;&lt;b&gt;Organization &lt;/b&gt;solitary, pair, or flock (3-9)&lt;/h5&gt;&lt;h5&gt;&lt;b&gt;Treasure &lt;/b&gt;standard&lt;/h5&gt;&lt;/div&gt;&lt;hr/&gt;&lt;div&gt;&lt;h5&gt;&lt;b&gt;SPECIAL ABILITIES&lt;/b&gt;&lt;/h5&gt;&lt;/div&gt;&lt;hr/&gt;&lt;div&gt;&lt;h5&gt;&lt;b&gt;Horrific Critical (Ex)&lt;/b&gt; A peryton's gore attack threatens a critical hit on an 18-20. If a peryton kills a humanoid foe with a critical hit, it can tear out the victim's heart with its wolf-like teeth as a free action. Any creature that witnesses this savage event must make a DC 13 Fortitude save or be shaken for 1 round. This is a mind-affecting fear effect. The save DC is Charisma-based.  &lt;/h5&gt;&lt;h5&gt;&lt;b&gt;Shadow Mark (Su)&lt;/b&gt; As a free action, a peryton can make a ranged touch attack by flying over a humanoid target-the maximum range of this attack is 300 feet.  If the peryton hits, its shadow transforms to match the shadow of the creature struck. Once a peryton has established this link, it gains a +2 morale bonus on attack rolls and damage rolls made against that target, and every time the peryton hits that target with an attack, the creature must make a DC 13 Will save or become frightened for 1 round. This is a mind-affecting fear effect. The save DC is Charisma-based.&lt;/h5&gt;&lt;/div&gt;&lt;br&gt;&lt;/br&gt;&lt;div&gt;&lt;h4&gt;&lt;p&gt;&lt;p&gt;Savage creatures of nightmare, perytons combine the features of stags, wolves, and great birds of prey. Though vicious beasts, perytons possess all the intelligence of a human. Perytons hunt any creature weaker than themselves, but prefer humanoid prey, as they particularly relish the taste of such creatures' still-beating hearts.&lt;/p&gt;&lt;p&gt;Perytons loathe all other creatures, even their own kind, and adult male perytons often attack one another on sight. However, strong females sometimes lead small family flocks composed of the alpha female, two or three weaker females, and up to six fledglings. The flock drives off males when they come of age, but females are allowed to join the pack when they mature, provided they swear allegiance to the alpha female. Unpaired males frequently attack such flocks in the hope of making off with a mate; failing that, they approach more peacefully, with offers of warm humanoid hearts (or even still-living victims) to attract females.&lt;/p&gt;&lt;p&gt;Perytons mate once per year. The mating ritual is short, brutal, and in the end often fatal for the male. Afterward, the female lays a single, foot-tall black egg, which hatches 7 months later.&lt;/p&gt;&lt;p&gt;A peryton is 4 feet in length with a wingspan of 11 feet.&lt;/p&gt;&lt;p&gt;It weighs 250 pounds.&lt;/p&gt;&lt;/h4&gt;&lt;/div&gt;</t>
  </si>
  <si>
    <t>Petitioner</t>
  </si>
  <si>
    <t>Any alignment</t>
  </si>
  <si>
    <t>darkvision 60 ft., Perception +5</t>
  </si>
  <si>
    <t>10, touch 10, flat-footed 10</t>
  </si>
  <si>
    <t>(2d10+5)</t>
  </si>
  <si>
    <t>slam +2 (1d4)</t>
  </si>
  <si>
    <t>Str 11, Dex 10, Con 13, Int 10, Wis 11, Cha 10</t>
  </si>
  <si>
    <t>Craft (any two) +5, Knowledge (planes) +5, Perception +5, Sense Motive +5, Stealth +5</t>
  </si>
  <si>
    <t>petitioner traits</t>
  </si>
  <si>
    <t>solitary, pair, group (3-12), or army (13 or more)</t>
  </si>
  <si>
    <t>Something seems strange and disturbingly familiar about this wispy, ghostly humanoid shape.</t>
  </si>
  <si>
    <t>Petitioner Traits A petitioner has additional abilities and features depending upon its home plane. Its alignment matches the alignment of its home plane.</t>
  </si>
  <si>
    <t>Petitioners are the souls of mortals brought to the Outer Planes after death in order to experience their ultimate punishment, reward, or fate. A petitioner retains fragments of its memories from life, and its appearance depends not only upon the shape it held in life but also upon the nature of the Outer Plane to which it has come. The stat block detailed above presents a typical petitioner formed from the soul of an average human-it does not include any of the plane-specific abilities or features a petitioner gains, and should be modified as appropriate depending on the plane to which the petitioner is assigned.  Creatures who die, become petitioners, and then return to life retain no memories of the time they spent as petitioners in the afterlife. A petitioner who dies is gone forever-its "life force" has either returned to the Positive Energy Plane or, in some cases, provided the energy to trigger the creation of another outsider. Petitioners who please a deity or another powerful outsider can be granted rewards-the most common such reward manifests as a transformation into a different outsider, such as an archon, azata, demon, or devil, depending upon the petitioner's alignment. In rare cases, a creature can retain its personality from life all the way through its existence as a petitioner and into its third "life" as an outsider, although such events are rare indeed.  Creating a Petitioner "Petitioner" is an acquired template that can be added to any creature whose soul migrates to one of the Outer Planes following its death (henceforth referred to as the base creature). The petitioner uses all of the base creature's statistics and abilities except as noted below.  CR: A petitioner's CR is 1. In some cases, at the GM's discretion, particularly large or unusual petitioners with higher than normal ability scores may begin with a higher CR; compare the petitioner's statistics to the values on Table 1-1 on page 293 to help determine an unusual petitioner's starting CR.  Alignment: A petitioner's alignment is identical to that of its home plane.  Size and Type: The creature's type changes to outsider.  It loses all subtypes. Its size does not change.  Senses: Petitioners lose any unusual senses they had, but gain darkvision 60 feet.  Armor Class: The petitioner loses all racial bonuses to its Armor Class.  Hit Dice: Petitioners lose all racial and class-based Hit Dice and gain 2d10 racial Hit Dice as outsiders.  Saves: Petitioners have good Fortitude and Ref lex saves; a petitioner's base saves are Fort +3, Ref +3, Will +0.  Defensive Abilities: Petitioners lose all the defensive abilities of the base creature. Petitioners are immune to mind-affecting effects.  Attacks: The creature's BAB is +2, subject to modification for size and Strength. It loses all natural attacks and gains a slam attack as appropriate for a creature of its size.  Special Attacks: Petitioners lose all special attacks.  Abilities: Same as the base creature.  Feats: Petitioners lose all feats. As a 2 HD outsider, a petitioner gains one feat-typically Toughness.  Skills: Petitioners lose all skill ranks they possessed as mortals. As a 2 HD outsider, a petitioner has 12 skill ranks it can spend on skills (with a maximum of 2 ranks in any one skill), and gains bonus skill ranks as appropriate for its Intelligence. Unlike most outsiders, petitioners do not gain an additional 4 class skills beyond those available to all outsiders.  Special Qualities: Petitioners lose all special qualities, along with all abilities granted by class levels (including increases on saving throws and to HD and BAB).  Petitioner Traits A petitioner gains additional traits based on its home plane.  Abaddon (Neutral Evil): The "hunted" have bodies that are identical to what they had in life-these petitioners are doomed to be stalked and eventually consumed by the daemons that lust for souls. A hunted that survives long enough eventually warps and twists into a daemon. The hunted gain DR 5/- and fast healing 1 so that they provide a slightly more robust hunt for their daemonic predators.  Abyss (Chaotic Evil): "Larvae" are perhaps the most hideous of petitioners-they appear as pallid, maggotlike creatures with heads similar to those they possessed in life. Larvae that feed long enough on Abyssal filth eventually transform into demons. They have cold, electricity, and fire resistance 10, and instead of a slam attack gain a bite attack as appropriate for their size.  Elysium (Chaotic Good): The "chosen" have idealized versions of their mortal bodies. In time, after experiencing the pleasures Elysium has to offer, the chosen become azatas. The chosen gain resistance to cold and fire 10 and a +2 bonus to Charisma.  Heaven (Lawful Good): The "elect" appear similar to their mortal forms, save that they possess a golden halo and feathered wings. After spending enough time aiding heavenly tasks, the elect become archons. They gain a fly speed equal to their base speed (average mobility).  Hell (Lawful Evil): The "damned" retain their mortal forms, but are heavily scarred by various tortures.  Those who endure the torments of Hell long enough may eventually be approved for transformation into devils. The damned gain immunity to fire (but not immunity to the pain caused by fire- whenever one of the damned takes fire damage, it must make a DC 15 Fortitude save to resist being stunned by the pain for 1d4 rounds).  Limbo (Chaotic Neutral): The "shapeless" retain their basic forms, but these forms constantly waver and shimmer, as if they were ghosts in peril of dissolving away. After wallowing in the chaos of Limbo for long enough, they can transform into proteans. The shapeless have the incorporeal subtype, and all advantages granted by that defensive ability.  Nirvana (Neutral Good): The "cleansed" take on the forms of animals that closely approximate their personalities.  Upon achieving true enlightenment, they transform into agathions. The cleansed gain cold and sonic resistance 10 and a +2 bonus to Wisdom.  Purgatory (Neutral): The "dead" appear as animated skeletons but are not undead-in time, they can earn the right to become aeons. They gain DR 10/bludgeoning and immunity to cold.  Utopia (Lawful Neutral): The "remade" retain the same body shape but have milky white skin covered in dense black script, as if some strange scribe had used them for parchment. Upon deciphering the riddles posed by these complex lines of script, one of the remade can enter an axiomite forge to be transformed into an inevitable. The remade are immune to hostile transmutation effects and gain a +2 bonus to Intelligence.</t>
  </si>
  <si>
    <t>&lt;link rel="stylesheet"href="PF.css"&gt;&lt;div&gt;&lt;h2&gt;Petitioner&lt;/h2&gt;&lt;h3&gt;&lt;i&gt;Something seems strange and disturbingly familiar about this wispy, ghostly humanoid shape.&lt;/i&gt;&lt;/h3&gt;&lt;br&gt;&lt;/br&gt;&lt;/div&gt;&lt;div class="heading"&gt;&lt;p class="alignleft"&gt;Petitioner&lt;/p&gt;&lt;p class="alignright"&gt;CR 1&lt;/p&gt;&lt;div style="clear: both;"&gt;&lt;/div&gt;&lt;/div&gt;&lt;div&gt;&lt;h5&gt;&lt;b&gt;XP &lt;/b&gt;400&lt;/h5&gt;&lt;h5&gt;Human petitioner&lt;/h5&gt;&lt;h5&gt;Any Medium alignment outsider (extraplanar)&lt;/h5&gt;&lt;h5&gt;&lt;b&gt;Init &lt;/b&gt;+0; &lt;b&gt;Senses &lt;/b&gt;darkvision 60 ft., Perception +5&lt;/h5&gt;&lt;/div&gt;&lt;hr/&gt;&lt;div&gt;&lt;h5&gt;&lt;b&gt;DEFENSE&lt;/b&gt;&lt;/h5&gt;&lt;/div&gt;&lt;hr/&gt;&lt;div&gt;&lt;h5&gt;&lt;b&gt;AC &lt;/b&gt;10, touch 10, flat-footed 10 &lt;/h5&gt;&lt;h5&gt;&lt;b&gt;hp &lt;/b&gt;16 (2d10+5)&lt;/h5&gt;&lt;h5&gt;&lt;b&gt;Fort &lt;/b&gt;+4, &lt;b&gt;Ref &lt;/b&gt;+3, &lt;b&gt;Will &lt;/b&gt;+0&lt;/h5&gt;&lt;h5&gt;&lt;b&gt;Immune &lt;/b&gt;mind-affecting effects&lt;/h5&gt;&lt;/div&gt;&lt;hr/&gt;&lt;div&gt;&lt;h5&gt;&lt;b&gt;OFFENSE&lt;/b&gt;&lt;/h5&gt;&lt;/div&gt;&lt;hr/&gt;&lt;div&gt;&lt;h5&gt;&lt;b&gt;Spd &lt;/b&gt;30 ft.&lt;/h5&gt;&lt;h5&gt;&lt;b&gt;Melee &lt;/b&gt;slam +2 (1d4)&lt;/h5&gt;&lt;h5&gt;&lt;b&gt;Space &lt;/b&gt;5 ft.; &lt;b&gt;Reach &lt;/b&gt;5 ft.&lt;/h5&gt;&lt;/div&gt;&lt;hr/&gt;&lt;div&gt;&lt;h5&gt;&lt;b&gt;STATISTICS&lt;/b&gt;&lt;/h5&gt;&lt;/div&gt;&lt;hr/&gt;&lt;div&gt;&lt;h5&gt;&lt;b&gt;Str &lt;/b&gt;11, &lt;b&gt;Dex &lt;/b&gt;10, &lt;b&gt;Con &lt;/b&gt;13, &lt;b&gt;Int &lt;/b&gt; 10, &lt;b&gt;Wis &lt;/b&gt;11, &lt;b&gt;Cha &lt;/b&gt;10&lt;/h5&gt;&lt;h5&gt;&lt;b&gt;Base Atk &lt;/b&gt;+2; &lt;b&gt;CMB &lt;/b&gt;+2; &lt;b&gt;CMD &lt;/b&gt;12&lt;/h5&gt;&lt;h5&gt;&lt;b&gt;Feats &lt;/b&gt;Toughness&lt;/h5&gt;&lt;h5&gt;&lt;b&gt;Skills &lt;/b&gt;Craft (any two) +5, Knowledge (planes) +5, Perception +5, Sense Motive +5, Stealth +5&lt;/h5&gt;&lt;h5&gt;&lt;b&gt;Languages &lt;/b&gt;Common&lt;/h5&gt;&lt;h5&gt;&lt;b&gt;SQ &lt;/b&gt;petitioner traits&lt;/h5&gt;&lt;/div&gt;&lt;hr/&gt;&lt;div&gt;&lt;h5&gt;&lt;b&gt;ECOLOGY&lt;/b&gt;&lt;/h5&gt;&lt;/div&gt;&lt;hr/&gt;&lt;div&gt;&lt;h5&gt;&lt;b&gt;Environment &lt;/b&gt; any (Outer Planes)&lt;/h5&gt;&lt;h5&gt;&lt;b&gt;Organization &lt;/b&gt;solitary, pair, group (3-12), or army (13 or more)&lt;/h5&gt;&lt;h5&gt;&lt;b&gt;Treasure &lt;/b&gt;none&lt;/h5&gt;&lt;/div&gt;&lt;hr/&gt;&lt;div&gt;&lt;h5&gt;&lt;b&gt;SPECIAL ABILITIES&lt;/b&gt;&lt;/h5&gt;&lt;/div&gt;&lt;hr/&gt;&lt;div&gt;&lt;h5&gt;&lt;b&gt;Petitioner Traits&lt;/b&gt; A petitioner has additional abilities and features depending upon its home plane. Its alignment matches the alignment of its home plane.&lt;/h5&gt;&lt;/div&gt;&lt;br&gt;&lt;/br&gt;&lt;div&gt;&lt;h4&gt;&lt;p&gt;&lt;p&gt;Petitioners are the souls of mortals brought to the Outer Planes after death in order to experience their ultimate punishment, reward, or fate. A petitioner retains fragments of its memories from life, and its appearance depends not only upon the shape it held in life but also upon the nature of the Outer Plane to which it has come. The stat block detailed above presents a typical petitioner formed from the soul of an average human-it does not include any of the plane-specific abilities or features a petitioner gains, and should be modified as appropriate depending on the plane to which the petitioner is assigned.&lt;/p&gt;&lt;p&gt;Creatures who die, become petitioners, and then return to life retain no memories of the time they spent as petitioners in the afterlife. A petitioner who dies is gone forever-its "life force" has either returned to the Positive Energy Plane or, in some cases, provided the energy to trigger the creation of another outsider. Petitioners who please a deity or another powerful outsider can be granted rewards-the most common such reward manifests as a transformation into a different outsider, such as an archon, azata, demon, or devil, depending upon the petitioner's alignment. In rare cases, a creature can retain its personality from life all the way through its existence as a petitioner and into its third "life" as an outsider, although such events are rare indeed.&lt;/p&gt;&lt;p&gt;&lt;/h5&gt;&lt;h5&gt;&lt;b&gt;Creating a Petitioner &lt;/b&gt;"Petitioner" is an acquired template that can be added to any creature whose soul migrates to one of the Outer Planes following its death (henceforth referred to as the base creature). The petitioner uses all of the base creature's statistics and abilities except as noted below.&lt;/p&gt;&lt;p&gt;CR: A petitioner's CR is 1. In some cases, at the GM's discretion, particularly large or unusual petitioners with higher than normal ability scores may begin with a higher CR; compare the petitioner's statistics to the values on Table 1-1 on page 293 to help determine an unusual petitioner's starting CR.&lt;/p&gt;&lt;p&gt;Alignment: A petitioner's alignment is identical to that of its home plane.&lt;/p&gt;&lt;p&gt;&lt;/h5&gt;&lt;h5&gt;&lt;b&gt;Size and &lt;/b&gt;Type: The creature's type changes to outsider.&lt;/p&gt;&lt;p&gt;It loses all subtypes. Its size does not change.&lt;/p&gt;&lt;p&gt;Senses: Petitioners lose any unusual senses they had, but gain darkvision 60 feet.&lt;/p&gt;&lt;p&gt;&lt;/h5&gt;&lt;h5&gt;&lt;b&gt;Armor &lt;/b&gt;Class: The petitioner loses all racial bonuses to its &lt;/h5&gt;&lt;h5&gt;&lt;b&gt;Armor &lt;/b&gt;Class.&lt;/p&gt;&lt;p&gt;&lt;/h5&gt;&lt;h5&gt;&lt;b&gt;Hit &lt;/b&gt;Dice: Petitioners lose all racial and class-based &lt;/h5&gt;&lt;h5&gt;&lt;b&gt;Hit &lt;/b&gt;Dice and gain 2d10 racial &lt;/h5&gt;&lt;h5&gt;&lt;b&gt;Hit &lt;/b&gt;Dice as outsiders.&lt;/p&gt;&lt;p&gt;Saves: Petitioners have good Fortitude and Ref lex saves; a petitioner's base saves are Fort +3, Ref +3, Will +0.&lt;/p&gt;&lt;p&gt;&lt;/h5&gt;&lt;h5&gt;&lt;b&gt;Defensive &lt;/b&gt;Abilities: Petitioners lose all the defensive abilities of the base creature. Petitioners are immune to mind-affecting effects.&lt;/p&gt;&lt;p&gt;Attacks: The creature's BAB is +2, subject to modification for size and Strength. It loses all natural attacks and gains a slam attack as appropriate for a creature of its size.&lt;/p&gt;&lt;p&gt;&lt;/h5&gt;&lt;h5&gt;&lt;b&gt;Special &lt;/b&gt;Attacks: Petitioners lose all special attacks.&lt;/p&gt;&lt;p&gt;Abilities: Same as the base creature.&lt;/p&gt;&lt;p&gt;Feats: Petitioners lose all feats. As a 2 HD outsider, a petitioner gains one feat-typically Toughness.&lt;/p&gt;&lt;p&gt;Skills: Petitioners lose all skill ranks they possessed as mortals. As a 2 HD outsider, a petitioner has 12 skill ranks it can spend on skills (with a maximum of 2 ranks in any one skill), and gains bonus skill ranks as appropriate for its Intelligence. Unlike most outsiders, petitioners do not gain an additional 4 class skills beyond those available to all outsiders.&lt;/p&gt;&lt;p&gt;&lt;/h5&gt;&lt;h5&gt;&lt;b&gt;Special &lt;/b&gt;Qualities: Petitioners lose all special qualities, along with all abilities granted by class levels (including increases on saving throws and to HD and BAB).&lt;/p&gt;&lt;p&gt;Petitioner Traits A petitioner gains additional traits based on its home plane.&lt;/p&gt;&lt;p&gt;&lt;/h5&gt;&lt;h5&gt;&lt;b&gt;Abaddon (Neutral &lt;/b&gt;Evil): The "hunted" have bodies that are identical to what they had in life-these petitioners are doomed to be stalked and eventually consumed by the daemons that lust for souls. A hunted that survives long enough eventually warps and twists into a daemon. The hunted gain DR 5/- and fast healing 1 so that they provide a slightly more robust hunt for their daemonic predators.&lt;/p&gt;&lt;p&gt;&lt;/h5&gt;&lt;h5&gt;&lt;b&gt;Abyss (Chaotic &lt;/b&gt;Evil): "Larvae" are perhaps the most hideous of petitioners-they appear as pallid, maggotlike creatures with heads similar to those they possessed in life. Larvae that feed long enough on Abyssal filth eventually transform into demons. They have cold, electricity, and fire resistance 10, and instead of a slam attack gain a bite attack as appropriate for their size.&lt;/p&gt;&lt;p&gt;&lt;/h5&gt;&lt;h5&gt;&lt;b&gt;Elysium (Chaotic &lt;/b&gt;Good): The "chosen" have idealized versions of their mortal bodies. In time, after experiencing the pleasures Elysium has to offer, the chosen become azatas. The chosen gain resistance to cold and fire 10 and a +2 bonus to Charisma.&lt;/p&gt;&lt;p&gt;&lt;/h5&gt;&lt;h5&gt;&lt;b&gt;Heaven (Lawful &lt;/b&gt;Good): The "elect" appear similar to their mortal forms, save that they possess a golden halo and feathered wings. After spending enough time aiding heavenly tasks, the elect become archons. They gain a fly speed equal to their base speed (average mobility).&lt;/p&gt;&lt;p&gt;&lt;/h5&gt;&lt;h5&gt;&lt;b&gt;Hell (Lawful &lt;/b&gt;Evil): The "damned" retain their mortal forms, but are heavily scarred by various tortures.&lt;/p&gt;&lt;p&gt;Those who endure the torments of Hell long enough may eventually be approved for transformation into devils. The damned gain immunity to fire (but not immunity to the pain caused by fire- whenever one of the damned takes fire damage, it must make a DC 15 Fortitude save to resist being stunned by the pain for 1d4 rounds).&lt;/p&gt;&lt;p&gt;&lt;/h5&gt;&lt;h5&gt;&lt;b&gt;Limbo (Chaotic &lt;/b&gt;Neutral): The "shapeless" retain their basic forms, but these forms constantly waver and shimmer, as if they were ghosts in peril of dissolving away. After wallowing in the chaos of Limbo for long enough, they can transform into proteans. The shapeless have the incorporeal subtype, and all advantages granted by that defensive ability.&lt;/p&gt;&lt;p&gt;&lt;/h5&gt;&lt;h5&gt;&lt;b&gt;Nirvana (Neutral &lt;/b&gt;Good): The "cleansed" take on the forms of animals that closely approximate their personalities.&lt;/p&gt;&lt;p&gt;Upon achieving true enlightenment, they transform into agathions. The cleansed gain cold and sonic resistance 10 and a +2 bonus to Wisdom.&lt;/p&gt;&lt;p&gt;&lt;/h5&gt;&lt;h5&gt;&lt;b&gt;Purgatory &lt;/b&gt;(Neutral): The "dead" appear as animated skeletons but are not undead-in time, they can earn the right to become aeons. They gain DR 10/bludgeoning and immunity to cold.&lt;/p&gt;&lt;p&gt;&lt;/h5&gt;&lt;h5&gt;&lt;b&gt;Utopia (Lawful &lt;/b&gt;Neutral): The "remade" retain the same body shape but have milky white skin covered in dense black script, as if some strange scribe had used them for parchment. Upon deciphering the riddles posed by these complex lines of script, one of the remade can enter an axiomite forge to be transformed into an inevitable. The remade are immune to hostile transmutation effects and gain a +2 bonus to Intelligence.&lt;/p&gt;&lt;/h4&gt;&lt;/div&gt;</t>
  </si>
  <si>
    <t>petitioner|</t>
  </si>
  <si>
    <t>Phycomid</t>
  </si>
  <si>
    <t>acid, plant traits</t>
  </si>
  <si>
    <t>acid pellet +5 touch (2d6 acid plus spores)</t>
  </si>
  <si>
    <t>Str 5, Dex 10, Con 15, Int -, Wis 11, Cha 1</t>
  </si>
  <si>
    <t>solitary or infestation (2-8)</t>
  </si>
  <si>
    <t>This tangle of purple-capped mushrooms growing out of a nasty green sludge shudders and writhes, wafting tendrils of smoke.</t>
  </si>
  <si>
    <t>Acid Pellet (Ex) A phycomid attacks by firing a glob of acid from one of its several mushroom-like stalks. This attack has a range increment of 10 feet. A phycomid can fire up to six acid pellets per minute-during rounds in which the fungus has no acid pellets, it has no method of attacking at all and must wait until its acid stores replenish in 4 rounds before continuing a battle.  Spores (Ex) Any creature that takes damage from a phycomid's acid pellet (or consumes even a small portion of the fungus) becomes exposed to the fungus's spores. These spores grow quickly in living creatures. This affliction is a disease effect, although its course runs much faster than most diseases and is more poison-like in its speed, and like a poison, the spores "burn out" after a short period. A creature that is slain by a phycomid spore infestation bursts open in 1d4 rounds as a fully grown new phycomid emerges.  Phycomid Spores: Disease-injury or ingested; save Fort DC 15; frequency 1/round for 6 rounds; effect 1d2 Con damage; cure 1 save. The save DC is Constitution-based.</t>
  </si>
  <si>
    <t>Typically found in damp dungeons, refuse heaps, and forgotten, filthy chambers, phycomids are dangerous fungoid creatures that grow in small, steaming patches among decomposing organic matter. The phycomid's main body is a mass of green-brown mold that can slither and move when necessary to seek out new carrion to feed upon. Numerous mushrooms sprout from the main body-vile green stalks topped with purple or red caps that seem to steam with rank-smelling smoke. This smoke is in fact vapor escaping from the numerous globs of acid the plant produces as a method of both self-defense and reproduction.  This acidic substance is expelled from the phycomid whenever it senses movement nearby, and seasoned adventurers can often trick a phycomid into giving away its true nature by simulating movement within range of the fungus. Less fortunate encounters are typically marked by large infestations of phycomids growing among a scattered collection of dead bodies.  Because of the filthy environment in which this fungus thrives, goblins are one of the few races that have learned to coexist with phycomids. Not content to simply give the fungi a wide berth, these foolish goblins actually harvest the phycomids, prodding them into positions in their warrens where they can serve as guards and sentinels, utilizing long poles they call "slime sticks" or placing delicious-smelling carrion to attract the fungus to a desired position. Although phycomids are deadly to eat, many goblin tribes view those who eat a phycomid mushroom and survive as great heroes. Needless to say, most goblin lairs that attempt to utilize phycomids as guardians eventually become nothing more than phycomid lairs-a goblin tribe's luck can only hold up for so long, after all.</t>
  </si>
  <si>
    <t>&lt;link rel="stylesheet"href="PF.css"&gt;&lt;div&gt;&lt;h2&gt;Phycomid&lt;/h2&gt;&lt;h3&gt;&lt;i&gt;This tangle of purple-capped mushrooms growing out of a nasty green sludge shudders and writhes, wafting tendrils of smoke.&lt;/i&gt;&lt;/h3&gt;&lt;br&gt;&lt;/div&gt;&lt;div class="heading"&gt;&lt;p class="alignleft"&gt;Phycomid&lt;/p&gt;&lt;p class="alignright"&gt;CR 4&lt;/p&gt;&lt;div style="clear: both;"&gt;&lt;/div&gt;&lt;/div&gt;&lt;div&gt;&lt;h5&gt;&lt;b&gt;XP &lt;/b&gt;1,200&lt;/h5&gt;&lt;h5&gt;N Small plant &lt;/h5&gt;&lt;h5&gt;&lt;b&gt;Init &lt;/b&gt;+0; &lt;b&gt;Senses &lt;/b&gt;tremorsense 30 ft.; Perception +0&lt;/h5&gt;&lt;/div&gt;&lt;hr/&gt;&lt;div&gt;&lt;h5&gt;&lt;b&gt;DEFENSE&lt;/b&gt;&lt;/h5&gt;&lt;/div&gt;&lt;hr/&gt;&lt;div&gt;&lt;h5&gt;&lt;b&gt;AC &lt;/b&gt;17, touch 11, flat-footed 17 (+6 natural, +1 size)&lt;/h5&gt;&lt;h5&gt;&lt;b&gt;hp &lt;/b&gt;39 (6d8+12)&lt;/h5&gt;&lt;h5&gt;&lt;b&gt;Fort &lt;/b&gt;+7, &lt;b&gt;Ref &lt;/b&gt;+2, &lt;b&gt;Will &lt;/b&gt;+2&lt;/h5&gt;&lt;h5&gt;&lt;b&gt;Immune &lt;/b&gt;acid, plant traits&lt;/h5&gt;&lt;/div&gt;&lt;hr/&gt;&lt;div&gt;&lt;h5&gt;&lt;b&gt;OFFENSE&lt;/b&gt;&lt;/h5&gt;&lt;/div&gt;&lt;hr/&gt;&lt;div&gt;&lt;h5&gt;&lt;b&gt;Spd &lt;/b&gt;10 ft.&lt;/h5&gt;&lt;h5&gt;&lt;b&gt;Ranged &lt;/b&gt;acid pellet +5 touch (2d6 acid plus spores)&lt;/h5&gt;&lt;h5&gt;&lt;b&gt;Space &lt;/b&gt;5 ft.; &lt;b&gt;Reach &lt;/b&gt;5 ft.&lt;/h5&gt;&lt;/div&gt;&lt;hr/&gt;&lt;div&gt;&lt;h5&gt;&lt;b&gt;STATISTICS&lt;/b&gt;&lt;/h5&gt;&lt;/div&gt;&lt;hr/&gt;&lt;div&gt;&lt;h5&gt;&lt;b&gt;Str &lt;/b&gt;5, &lt;b&gt;Dex &lt;/b&gt;10, &lt;b&gt;Con &lt;/b&gt;15, &lt;b&gt;Int &lt;/b&gt; -, &lt;b&gt;Wis &lt;/b&gt;11, &lt;b&gt;Cha &lt;/b&gt;1&lt;/h5&gt;&lt;h5&gt;&lt;b&gt;Base Atk &lt;/b&gt;+4; &lt;b&gt;CMB &lt;/b&gt;+0; &lt;b&gt;CMD &lt;/b&gt;10 (can't be tripped)&lt;/h5&gt;&lt;/div&gt;&lt;hr/&gt;&lt;div&gt;&lt;h5&gt;&lt;b&gt;ECOLOGY&lt;/b&gt;&lt;/h5&gt;&lt;/div&gt;&lt;hr/&gt;&lt;div&gt;&lt;h5&gt;&lt;b&gt;Environment &lt;/b&gt; any underground&lt;/h5&gt;&lt;h5&gt;&lt;b&gt;Organization &lt;/b&gt;solitary or infestation (2-8)&lt;/h5&gt;&lt;h5&gt;&lt;b&gt;Treasure &lt;/b&gt;incidental&lt;/h5&gt;&lt;/div&gt;&lt;hr/&gt;&lt;div&gt;&lt;h5&gt;&lt;b&gt;SPECIAL ABILITIES&lt;/b&gt;&lt;/h5&gt;&lt;/div&gt;&lt;hr/&gt;&lt;div&gt;&lt;/h5&gt;&lt;h5&gt;&lt;b&gt;Acid Pellet (Ex)&lt;/b&gt; A phycomid attacks by firing a glob of acid from one of its several mushroom-like stalks. This attack has a range increment of 10 feet. A phycomid can fire up to six acid pellets per minute-during rounds in which the fungus has no acid pellets, it has no method of attacking at all and must wait until its acid stores replenish in 4 rounds before continuing a battle.  &lt;/h5&gt;&lt;h5&gt;&lt;b&gt;Spores (Ex)&lt;/b&gt; Any creature that takes damage from a phycomid's acid pellet (or consumes even a small portion of the fungus) becomes exposed to the fungus's spores. These spores grow quickly in living creatures. This affliction is a disease effect, although its course runs much faster than most diseases and is more poison-like in its speed, and like a poison, the spores "burn out" after a short period. A creature that is slain by a phycomid spore infestation bursts open in 1d4 rounds as a fully grown new phycomid emerges.  &lt;i&gt;Phycomid Spores&lt;/i&gt;: Disease-injury or ingested; save Fort DC 15; frequency 1/round for 6 rounds; effect 1d2 Con damage; cure 1 save. The save DC is Constitution-based.&lt;/h5&gt;&lt;/div&gt;&lt;br&gt;&lt;div&gt;&lt;h4&gt;&lt;p&gt;&lt;p&gt;Typically found in damp dungeons, refuse heaps, and forgotten, filthy chambers, phycomids are dangerous fungoid creatures that grow in small, steaming patches among decomposing organic matter. The phycomid's main body is a mass of green-brown mold that can slither and move when necessary to seek out new carrion to feed upon. Numerous mushrooms sprout from the main body-vile green stalks topped with purple or red caps that seem to steam with rank-smelling smoke. This smoke is in fact vapor escaping from the numerous globs of acid the plant produces as a method of both self-defense and reproduction.  This acidic substance is expelled from the phycomid whenever it senses movement nearby, and seasoned adventurers can often trick a phycomid into giving away its true nature by simulating movement within range of the fungus. Less fortunate encounters are typically marked by large infestations of phycomids growing among a scattered collection of dead bodies.  Because of the filthy environment in which this fungus thrives, goblins are one of the few races that have learned to coexist with phycomids. Not content to simply give the fungi a wide berth, these foolish goblins actually harvest the phycomids, prodding them into positions in their warrens where they can serve as guards and sentinels, utilizing long poles they call "slime sticks" or placing delicious-smelling carrion to attract the fungus to a desired position. Although phycomids are deadly to eat, many goblin tribes view those who eat a phycomid mushroom and survive as great heroes. Needless to say, most goblin lairs that attempt to utilize phycomids as guardians eventually become nothing more than phycomid lairs-a goblin tribe's luck can only hold up for so long, after all.&lt;/p&gt;&lt;/h4&gt;&lt;/div&gt;</t>
  </si>
  <si>
    <t>Poltergeist</t>
  </si>
  <si>
    <t>(+1 deflection, +1 Dex)</t>
  </si>
  <si>
    <t>Fort +2, Ref +2, Will +4</t>
  </si>
  <si>
    <t>incorporeal, natural invisibility, rejuvenation</t>
  </si>
  <si>
    <t>fly 20 ft. (perfect)</t>
  </si>
  <si>
    <t>frightener, telekinesis</t>
  </si>
  <si>
    <t>Str -, Dex 13, Con -, Int 5, Wis 12, Cha 12</t>
  </si>
  <si>
    <t>Ability Focus (fear), Alertness</t>
  </si>
  <si>
    <t>Fly +9, Perception +9, Sense Motive +3</t>
  </si>
  <si>
    <t>site bound</t>
  </si>
  <si>
    <t>solitary or haunting (2-7)</t>
  </si>
  <si>
    <t>A ghostly, skeletal figure rises up amid a whirling cyclone of tools, plates, utensils, and other loose objects.</t>
  </si>
  <si>
    <t>Frightener (Su) Once per minute as a standard action, a poltergeist can temporarily drop its natural invisibility, revealing itself to be a skeletal, ghost-like humanoid. All creatures within 30 feet when a poltergeist uses this ability must make a DC 14 Will save to avoid becoming frightened for 1d4 rounds. The poltergeist then resumes its invisibility at the end of its turn as a free action. A creature that successfully saves is immune to the fear effect of that poltergeist for 24 hours. If the poltergeist's natural invisibility is negated via other methods, it cannot use this ability. Likewise, those that can see invisible creatures are immune to this special attack. This is a mind-affecting fear effect. The save DC is Charisma-based.  Rejuvenation (Su) When a poltergeist is destroyed, it only remains destroyed for 2d4 days. After this time, the undead spirit reforms where it was destroyed, fully healed. The only way to permanently destroy a poltergeist is to determine the reason for its existence and set right whatever prevents it from resting in peace. The exact means varies with each spirit and may require a good deal of research, and should be created specifically for each different poltergeist or group of poltergeists by the GM.  Site Bound (Ex) A poltergeist cannot travel more than 120 feet from the point at which it was created or formed.  Telekinesis (Su) A poltergeist has no method of attacking apart from telekinesis. This ability functions as the spell telekinesis, with a CL equal to the poltergeist's Hit Dice (CL 3rd for most poltergeists). A typical poltergeist has a ranged attack roll of +3 when using telekinesis to hurl objects or creatures, and can use the ability on objects or creatures of up to 75 pounds. If a poltergeist attempts to hurl a creature with this ability, that creature can resist the effect with a successful DC 12 Will save. The save DC is Charisma-based.</t>
  </si>
  <si>
    <t>A poltergeist is an angry spirit that forms from the soul of a creature that, for whatever reason, becomes unable to leave the site of its death. Sometimes, this might be due to an unfinished task- other times, it might be due to a powerful necromantic effect. Desecrating a grave site by building a structure over the body below is the most common method of accidentally creating a poltergeist. The poltergeist experiences great trauma over its condition; this trauma twists its psyche to evil and fosters an overall hatred of the living expressed in outbursts of rage. A poltergeist is bound to a specific place, usually a building, room, or recognizable area (a section of a cemetery, a stretch of lonely road, and so on). This place typically corresponds to its place of death or the resting place of its mortal remains.</t>
  </si>
  <si>
    <t>&lt;link rel="stylesheet"href="PF.css"&gt;&lt;div&gt;&lt;h2&gt;Poltergeist&lt;/h2&gt;&lt;h3&gt;&lt;i&gt;A ghostly, skeletal figure rises up amid a whirling cyclone of tools, plates, utensils, and other loose objects.&lt;/i&gt;&lt;/h3&gt;&lt;br&gt;&lt;/div&gt;&lt;div class="heading"&gt;&lt;p class="alignleft"&gt;Poltergeist&lt;/p&gt;&lt;p class="alignright"&gt;CR 2&lt;/p&gt;&lt;div style="clear: both;"&gt;&lt;/div&gt;&lt;/div&gt;&lt;div&gt;&lt;h5&gt;&lt;b&gt;XP &lt;/b&gt;600&lt;/h5&gt;&lt;h5&gt;LE Medium undead (incorporeal)&lt;/h5&gt;&lt;h5&gt;&lt;b&gt;Init &lt;/b&gt;+1; &lt;b&gt;Senses &lt;/b&gt;darkvision 60 ft.; Perception +9&lt;/h5&gt;&lt;/div&gt;&lt;hr/&gt;&lt;div&gt;&lt;h5&gt;&lt;b&gt;DEFENSE&lt;/b&gt;&lt;/h5&gt;&lt;/div&gt;&lt;hr/&gt;&lt;div&gt;&lt;h5&gt;&lt;b&gt;AC &lt;/b&gt;12, touch 12, flat-footed 11 (+1 deflection, +1 Dex)&lt;/h5&gt;&lt;h5&gt;&lt;b&gt;hp &lt;/b&gt;16 (3d8+3)&lt;/h5&gt;&lt;h5&gt;&lt;b&gt;Fort &lt;/b&gt;+2, &lt;b&gt;Ref &lt;/b&gt;+2, &lt;b&gt;Will &lt;/b&gt;+4&lt;/h5&gt;&lt;h5&gt;&lt;b&gt;Defensive Abilities &lt;/b&gt;incorporeal, natural invisibility, rejuvenation; &lt;b&gt;Immune &lt;/b&gt;undead traits&lt;/h5&gt;&lt;/div&gt;&lt;hr/&gt;&lt;div&gt;&lt;h5&gt;&lt;b&gt;OFFENSE&lt;/b&gt;&lt;/h5&gt;&lt;/div&gt;&lt;hr/&gt;&lt;div&gt;&lt;h5&gt;&lt;b&gt;Spd &lt;/b&gt;fly 20 ft. (perfect)&lt;/h5&gt;&lt;h5&gt;&lt;b&gt;Space &lt;/b&gt;5 ft.; &lt;b&gt;Reach &lt;/b&gt;5 ft.&lt;/h5&gt;&lt;h5&gt;&lt;b&gt;Special Attacks &lt;/b&gt;frightener, &lt;i&gt;telekinesis&lt;/i&gt;&lt;/h5&gt;&lt;/div&gt;&lt;hr/&gt;&lt;div&gt;&lt;h5&gt;&lt;b&gt;STATISTICS&lt;/b&gt;&lt;/h5&gt;&lt;/div&gt;&lt;hr/&gt;&lt;div&gt;&lt;h5&gt;&lt;b&gt;Str &lt;/b&gt;-, &lt;b&gt;Dex &lt;/b&gt;13, &lt;b&gt;Con &lt;/b&gt;-, &lt;b&gt;Int &lt;/b&gt; 5, &lt;b&gt;Wis &lt;/b&gt;12, &lt;b&gt;Cha &lt;/b&gt;12&lt;/h5&gt;&lt;h5&gt;&lt;b&gt;Base Atk &lt;/b&gt;+2; &lt;b&gt;CMB &lt;/b&gt;+3; &lt;b&gt;CMD &lt;/b&gt;14&lt;/h5&gt;&lt;h5&gt;&lt;b&gt;Feats &lt;/b&gt;Ability Focus (fear), Alertness&lt;/h5&gt;&lt;h5&gt;&lt;b&gt;Skills &lt;/b&gt;Fly +9, Perception +9, Sense Motive +3&lt;/h5&gt;&lt;h5&gt;&lt;b&gt;Languages &lt;/b&gt;Common&lt;/h5&gt;&lt;h5&gt;&lt;b&gt;SQ &lt;/b&gt;site bound&lt;/h5&gt;&lt;/div&gt;&lt;hr/&gt;&lt;div&gt;&lt;h5&gt;&lt;b&gt;ECOLOGY&lt;/b&gt;&lt;/h5&gt;&lt;/div&gt;&lt;hr/&gt;&lt;div&gt;&lt;h5&gt;&lt;b&gt;Environment &lt;/b&gt; any&lt;/h5&gt;&lt;h5&gt;&lt;b&gt;Organization &lt;/b&gt;solitary or haunting (2-7)&lt;/h5&gt;&lt;h5&gt;&lt;b&gt;Treasure &lt;/b&gt;incidental&lt;/h5&gt;&lt;/div&gt;&lt;hr/&gt;&lt;div&gt;&lt;h5&gt;&lt;b&gt;SPECIAL ABILITIES&lt;/b&gt;&lt;/h5&gt;&lt;/div&gt;&lt;hr/&gt;&lt;div&gt;&lt;/h5&gt;&lt;h5&gt;&lt;b&gt;Frightener (Su)&lt;/b&gt; Once per minute as a standard action, a poltergeist can temporarily drop its natural invisibility, revealing itself to be a skeletal, ghost-like humanoid. All creatures within 30 feet when a poltergeist uses this ability must make a DC 14 Will save to avoid becoming frightened for 1d4 rounds. The poltergeist then resumes its invisibility at the end of its turn as a free action. A creature that successfully saves is immune to the fear effect of that poltergeist for 24 hours. If the poltergeist's natural invisibility is negated via other methods, it cannot use this ability. Likewise, those that can see invisible creatures are immune to this special attack. This is a mind-affecting fear effect. The save DC is Charisma-based.  &lt;/h5&gt;&lt;h5&gt;&lt;b&gt;Rejuvenation (Su)&lt;/b&gt; When a poltergeist is destroyed, it only remains destroyed for 2d4 days. After this time, the undead spirit reforms where it was destroyed, fully healed. The only way to permanently destroy a poltergeist is to determine the reason for its existence and set right whatever prevents it from resting in peace. The exact means varies with each spirit and may require a good deal of research, and should be created specifically for each different poltergeist or group of poltergeists by the GM.  &lt;/h5&gt;&lt;h5&gt;&lt;b&gt;Site Bound (Ex)&lt;/b&gt; A poltergeist cannot travel more than 120 feet from the point at which it was created or formed.  &lt;/h5&gt;&lt;h5&gt;&lt;b&gt;Telekinesis (Su)&lt;/b&gt; A poltergeist has no method of attacking apart from &lt;i&gt;telekinesis&lt;/i&gt;. This ability functions as the spell &lt;i&gt;telekinesis&lt;/i&gt;, with a CL equal to the poltergeist's Hit Dice (CL 3rd for most poltergeists). A typical poltergeist has a ranged attack roll of +3 when using &lt;i&gt;telekinesis&lt;/i&gt; to hurl objects or creatures, and can use the ability on objects or creatures of up to 75 pounds. If a poltergeist attempts to hurl a creature with this ability, that creature can resist the effect with a successful DC 12 Will save. The save DC is Charisma-based.&lt;/h5&gt;&lt;/div&gt;&lt;br&gt;&lt;div&gt;&lt;h4&gt;&lt;p&gt;&lt;p&gt;A poltergeist is an angry spirit that forms from the soul of a creature that, for whatever reason, becomes unable to leave the site of its death. Sometimes, this might be due to an unfinished task- other times, it might be due to a powerful necromantic effect. Desecrating a grave site by building a structure over the body below is the most common method of accidentally creating a poltergeist. The poltergeist experiences great trauma over its condition; this trauma twists its psyche to evil and fosters an overall hatred of the living expressed in outbursts of rage. A poltergeist is bound to a specific place, usually a building, room, or recognizable area (a section of a cemetery, a stretch of lonely road, and so on). This place typically corresponds to its place of death or the resting place of its mortal remains.&lt;/p&gt;&lt;/h4&gt;&lt;/div&gt;</t>
  </si>
  <si>
    <t>Baboon</t>
  </si>
  <si>
    <t>Fort +3, Ref +4, Will +1</t>
  </si>
  <si>
    <t>bite +3 (1d4+1)</t>
  </si>
  <si>
    <t>Str 12, Dex 15, Con 12, Int 2, Wis 12, Cha 5</t>
  </si>
  <si>
    <t>Acrobatics +10, Climb +5</t>
  </si>
  <si>
    <t>+4 Acrobatics, +4 Climb</t>
  </si>
  <si>
    <t>solitary, pair, or mission (3-6)</t>
  </si>
  <si>
    <t>A hairy, stout animal with opposable thumbs, this creature has a pronounced muzzle and bright red buttocks.</t>
  </si>
  <si>
    <t>Primate</t>
  </si>
  <si>
    <t>Baboons are known for their aggressive nature and distinctive build, including a canine-like maw filled with sharp teeth, strong jaw muscles, a short tail, and prominent calluses on their brightly colored and protruding buttocks. Though they are primarily vegetarians, baboons are known to eat fish, insects, shellfish, and other small creatures. Ferociously territorial, baboons are quick to rise and defend their homes from any sort of intruders. A baboon is 3 feet tall and weighs 70 pounds. Baboon Companions Starting Statistics: Size: Small; Speed: 30 ft.; Attack bite (1d4); Ability Scores: Str 12, Dex 15, Con 12, Int 2, Wis 12, Cha 5; Special Qualities: low-light vision. 4th-Level Advancement: Ability Scores Str +2, Con +2.</t>
  </si>
  <si>
    <t>&lt;link rel="stylesheet"href="PF.css"&gt;&lt;div&gt;&lt;h2&gt;Primate, Baboon&lt;/h2&gt;&lt;h3&gt;&lt;i&gt;A hairy, stout animal with opposable thumbs, this creature has a pronounced muzzle and bright red buttocks.&lt;/i&gt;&lt;/h3&gt;&lt;br&gt;&lt;/br&gt;&lt;/div&gt;&lt;div class="heading"&gt;&lt;p class="alignleft"&gt;Baboon&lt;/p&gt;&lt;p class="alignright"&gt;CR 1/2&lt;/p&gt;&lt;div style="clear: both;"&gt;&lt;/div&gt;&lt;/div&gt;&lt;div&gt;&lt;h5&gt;&lt;b&gt;XP &lt;/b&gt;200&lt;/h5&gt;&lt;h5&gt;N Small animal &lt;/h5&gt;&lt;h5&gt;&lt;b&gt;Init &lt;/b&gt;+2; &lt;b&gt;Senses &lt;/b&gt;low-light vision; Perception +1&lt;/h5&gt;&lt;/div&gt;&lt;hr/&gt;&lt;div&gt;&lt;h5&gt;&lt;b&gt;DEFENSE&lt;/b&gt;&lt;/h5&gt;&lt;/div&gt;&lt;hr/&gt;&lt;div&gt;&lt;h5&gt;&lt;b&gt;AC &lt;/b&gt;13, touch 13, flat-footed 11 (+2 Dex, +1 size)&lt;/h5&gt;&lt;h5&gt;&lt;b&gt;hp &lt;/b&gt;5 (1d8+1)&lt;/h5&gt;&lt;h5&gt;&lt;b&gt;Fort &lt;/b&gt;+3, &lt;b&gt;Ref &lt;/b&gt;+4, &lt;b&gt;Will &lt;/b&gt;+1&lt;/h5&gt;&lt;/div&gt;&lt;hr/&gt;&lt;div&gt;&lt;h5&gt;&lt;b&gt;OFFENSE&lt;/b&gt;&lt;/h5&gt;&lt;/div&gt;&lt;hr/&gt;&lt;div&gt;&lt;h5&gt;&lt;b&gt;Spd &lt;/b&gt;30 ft.&lt;/h5&gt;&lt;h5&gt;&lt;b&gt;Melee &lt;/b&gt;bite +3 (1d4+1)&lt;/h5&gt;&lt;h5&gt;&lt;b&gt;Space &lt;/b&gt;5 ft.; &lt;b&gt;Reach &lt;/b&gt;5 ft.&lt;/h5&gt;&lt;/div&gt;&lt;hr/&gt;&lt;div&gt;&lt;h5&gt;&lt;b&gt;STATISTICS&lt;/b&gt;&lt;/h5&gt;&lt;/div&gt;&lt;hr/&gt;&lt;div&gt;&lt;h5&gt;&lt;b&gt;Str &lt;/b&gt;12, &lt;b&gt;Dex &lt;/b&gt;15, &lt;b&gt;Con &lt;/b&gt;12, &lt;b&gt;Int &lt;/b&gt; 2, &lt;b&gt;Wis &lt;/b&gt;12, &lt;b&gt;Cha &lt;/b&gt;5&lt;/h5&gt;&lt;h5&gt;&lt;b&gt;Base Atk &lt;/b&gt;+0; &lt;b&gt;CMB &lt;/b&gt;+0; &lt;b&gt;CMD &lt;/b&gt;12&lt;/h5&gt;&lt;h5&gt;&lt;b&gt;Feats &lt;/b&gt;Weapon Finesse&lt;/h5&gt;&lt;h5&gt;&lt;b&gt;Skills &lt;/b&gt;Acrobatics +10, Climb +5; &lt;b&gt;Racial Modifiers &lt;/b&gt;+4 Acrobatics, +4 Climb&lt;/h5&gt;&lt;/div&gt;&lt;hr/&gt;&lt;div&gt;&lt;h5&gt;&lt;b&gt;ECOLOGY&lt;/b&gt;&lt;/h5&gt;&lt;/div&gt;&lt;hr/&gt;&lt;div&gt;&lt;h5&gt;&lt;b&gt;Environment &lt;/b&gt; warm forests or plains&lt;/h5&gt;&lt;h5&gt;&lt;b&gt;Organization &lt;/b&gt;solitary, pair, or mission (3-6)&lt;/h5&gt;&lt;h5&gt;&lt;b&gt;Treasure &lt;/b&gt;none&lt;/h5&gt;&lt;/div&gt;&lt;br&gt;&lt;/br&gt;&lt;div&gt;&lt;h4&gt;&lt;p&gt;&lt;p&gt;Baboons are known for their aggressive nature and distinctive build, including a canine-like maw filled with sharp teeth, strong jaw muscles, a short tail, and prominent calluses on their brightly colored and protruding buttocks. Though they are primarily vegetarians, baboons are known to eat fish, insects, shellfish, and other small creatures. Ferociously territorial, baboons are quick to rise and defend their homes from any sort of intruders.&lt;/p&gt;&lt;p&gt;A baboon is 3 feet tall and weighs 70 pounds.&lt;/p&gt;&lt;p&gt;&lt;br&gt;&lt;/br&gt;&lt;b&gt;Baboon Companions&lt;br&gt; Starting Statistics: Size:&lt;/b&gt; Small; &lt;b&gt;Speed:&lt;/b&gt; 30 ft.; &lt;b&gt;Attack&lt;/b&gt; bite (1d4); &lt;b&gt;&lt;b&gt;Ability&lt;/b&gt; Scores&lt;/b&gt;: Str 12, Dex 15, Con 12, Int 2, Wis 12, Cha 5; &lt;b&gt;Special&lt;/b&gt; Qualities: low-light vision.&lt;/p&gt;&lt;p&gt;&lt;b&gt;4th-Level Advancement: Ability Scores&lt;/b&gt; Str +2, Con +2.&lt;/p&gt;&lt;/h4&gt;&lt;/div&gt;</t>
  </si>
  <si>
    <t>Monkey Swarm</t>
  </si>
  <si>
    <t>Fort +6, Ref +8, Will +2</t>
  </si>
  <si>
    <t>half damage from weapons, swarm traits</t>
  </si>
  <si>
    <t>swarm (2d6 plus distraction)</t>
  </si>
  <si>
    <t>Str 7, Dex 16, Con 17, Int 2, Wis 12, Cha 11</t>
  </si>
  <si>
    <t>Acrobatics +11, Climb +10, Perception +5</t>
  </si>
  <si>
    <t>coordinated swarm</t>
  </si>
  <si>
    <t>solitary, pair, mission (3-6 swarms), or tribe (7-12 swarms plus 1-4 gorillas)</t>
  </si>
  <si>
    <t>Screeches and bestial calls precede this pack of monkeys, each primate propelling itself forward on calloused knuckles.</t>
  </si>
  <si>
    <t>Coordinated Swarm (Ex) A monkey swarm coordinates its attacks more than a typical swarm, and deals swarm damage one step higher than a swarm of its HD would normally cause.</t>
  </si>
  <si>
    <t>Monkeys sometimes travel in huge colonies of hundreds of individuals. In such quantities, these primates can become quite dangerous, capable of overwhelming many foes by their sheer numbers.  Unlike most swarms, monkey swarms work well together. A swarm of monkeys does not possess a true hive mind, but it is capable of working in tandem with other swarms to make basic tactical decisions in combat.</t>
  </si>
  <si>
    <t>&lt;link rel="stylesheet"href="PF.css"&gt;&lt;div&gt;&lt;h2&gt;Primate, Monkey Swarm&lt;/h2&gt;&lt;h3&gt;&lt;i&gt;Screeches and bestial calls precede this pack of monkeys, each primate propelling itself forward on calloused knuckles.&lt;/i&gt;&lt;/h3&gt;&lt;br&gt;&lt;/div&gt;&lt;div class="heading"&gt;&lt;p class="alignleft"&gt;Monkey Swarm&lt;/p&gt;&lt;p class="alignright"&gt;CR 2&lt;/p&gt;&lt;div style="clear: both;"&gt;&lt;/div&gt;&lt;/div&gt;&lt;div&gt;&lt;h5&gt;&lt;b&gt;XP &lt;/b&gt;600&lt;/h5&gt;&lt;h5&gt;N Tiny animal (swarm)&lt;/h5&gt;&lt;h5&gt;&lt;b&gt;Init &lt;/b&gt;+7; &lt;b&gt;Senses &lt;/b&gt;low-light vision; Perception +5&lt;/h5&gt;&lt;/div&gt;&lt;hr/&gt;&lt;div&gt;&lt;h5&gt;&lt;b&gt;DEFENSE&lt;/b&gt;&lt;/h5&gt;&lt;/div&gt;&lt;hr/&gt;&lt;div&gt;&lt;h5&gt;&lt;b&gt;AC &lt;/b&gt;15, touch 15, flat-footed 12 (+3 Dex, +2 size)&lt;/h5&gt;&lt;h5&gt;&lt;b&gt;hp &lt;/b&gt;22 (3d8+9)&lt;/h5&gt;&lt;h5&gt;&lt;b&gt;Fort &lt;/b&gt;+6, &lt;b&gt;Ref &lt;/b&gt;+8, &lt;b&gt;Will &lt;/b&gt;+2&lt;/h5&gt;&lt;h5&gt;&lt;b&gt;Defensive Abilities &lt;/b&gt;half damage from weapons, swarm traits&lt;/h5&gt;&lt;/div&gt;&lt;hr/&gt;&lt;div&gt;&lt;h5&gt;&lt;b&gt;OFFENSE&lt;/b&gt;&lt;/h5&gt;&lt;/div&gt;&lt;hr/&gt;&lt;div&gt;&lt;h5&gt;&lt;b&gt;Spd &lt;/b&gt;30 ft., climb 20 ft.&lt;/h5&gt;&lt;h5&gt;&lt;b&gt;Melee &lt;/b&gt;swarm (2d6 plus distraction)&lt;/h5&gt;&lt;h5&gt;&lt;b&gt;Space &lt;/b&gt;10 ft.; &lt;b&gt;Reach &lt;/b&gt;0 ft.&lt;/h5&gt;&lt;h5&gt;&lt;b&gt;Special Attacks &lt;/b&gt;distraction (DC 14)&lt;/h5&gt;&lt;/div&gt;&lt;hr/&gt;&lt;div&gt;&lt;h5&gt;&lt;b&gt;STATISTICS&lt;/b&gt;&lt;/h5&gt;&lt;/div&gt;&lt;hr/&gt;&lt;div&gt;&lt;h5&gt;&lt;b&gt;Str &lt;/b&gt;7, &lt;b&gt;Dex &lt;/b&gt;16, &lt;b&gt;Con &lt;/b&gt;17, &lt;b&gt;Int &lt;/b&gt; 2, &lt;b&gt;Wis &lt;/b&gt;12, &lt;b&gt;Cha &lt;/b&gt;11&lt;/h5&gt;&lt;h5&gt;&lt;b&gt;Base Atk &lt;/b&gt;+2; &lt;b&gt;CMB &lt;/b&gt;-; &lt;b&gt;CMD &lt;/b&gt;-&lt;/h5&gt;&lt;h5&gt;&lt;b&gt;Feats &lt;/b&gt;Improved Initiative, Lightning Reflexes&lt;/h5&gt;&lt;h5&gt;&lt;b&gt;Skills &lt;/b&gt;Acrobatics +11, Climb +10, Perception +5; &lt;b&gt;Racial Modifiers &lt;/b&gt;+4 Acrobatics&lt;/h5&gt;&lt;h5&gt;&lt;b&gt;SQ &lt;/b&gt;coordinated swarm&lt;/h5&gt;&lt;/div&gt;&lt;hr/&gt;&lt;div&gt;&lt;h5&gt;&lt;b&gt;ECOLOGY&lt;/b&gt;&lt;/h5&gt;&lt;/div&gt;&lt;hr/&gt;&lt;div&gt;&lt;h5&gt;&lt;b&gt;Environment &lt;/b&gt; warm forests&lt;/h5&gt;&lt;h5&gt;&lt;b&gt;Organization &lt;/b&gt;solitary, pair, mission (3-6 swarms), or tribe (7-12 swarms plus 1-4 gorillas)&lt;/h5&gt;&lt;h5&gt;&lt;b&gt;Treasure &lt;/b&gt;none&lt;/h5&gt;&lt;/div&gt;&lt;hr/&gt;&lt;div&gt;&lt;h5&gt;&lt;b&gt;SPECIAL ABILITIES&lt;/b&gt;&lt;/h5&gt;&lt;/div&gt;&lt;hr/&gt;&lt;div&gt;&lt;/h5&gt;&lt;h5&gt;&lt;b&gt;Coordinated Swarm (Ex)&lt;/b&gt; A monkey swarm coordinates its attacks more than a typical swarm, and deals swarm damage one step higher than a swarm of its HD would normally cause.&lt;/h5&gt;&lt;/div&gt;&lt;br&gt;&lt;div&gt;&lt;h4&gt;&lt;p&gt;&lt;p&gt;Monkeys sometimes travel in huge colonies of hundreds of individuals. In such quantities, these primates can become quite dangerous, capable of overwhelming many foes by their sheer numbers.  Unlike most swarms, monkey swarms work well together. A swarm of monkeys does not possess a true hive mind, but it is capable of working in tandem with other swarms to make basic tactical decisions in combat.&lt;/p&gt;&lt;/h4&gt;&lt;/div&gt;</t>
  </si>
  <si>
    <t>Imentesh</t>
  </si>
  <si>
    <t>(chaotic, extraplanar, protean, shapechanger)</t>
  </si>
  <si>
    <t>blindsense 30 ft., darkvision 60 ft.; Perception +20</t>
  </si>
  <si>
    <t>Fort +12, Ref +7, Will +14</t>
  </si>
  <si>
    <t>amorphous anatomy, freedom of movement</t>
  </si>
  <si>
    <t>10/lawful</t>
  </si>
  <si>
    <t>acid, polymorph</t>
  </si>
  <si>
    <t>electricity 10, sonic 10</t>
  </si>
  <si>
    <t>30 ft., fly 30 ft. (perfect), swim 30 ft.</t>
  </si>
  <si>
    <t>bite +19 (2d6+7), 2 claws +19 (1d8+7), tail +17 (1d8+3 plus grab)</t>
  </si>
  <si>
    <t>constrict (1d8+7), inflict warpwave, sneak attack +4d6</t>
  </si>
  <si>
    <t>Spell-Like Abilities (CL 10th; concentration +15)  Constant-detect law, tongues   At Will-dimension door (self plus 50 lbs. of objects only), make whole, major creation, shatter (DC 17), shrink item   3/day-chaos hammer (DC 19), dispel magic, slow (DC 18)   1/day-break enchantment, dispel law (DC 20), haste, polymorph any object (DC 23)</t>
  </si>
  <si>
    <t>Str 24, Dex 17, Con 18, Int 23, Wis 18, Cha 21</t>
  </si>
  <si>
    <t>Combat Expertise, Combat Reflexes, Improved Feint, Improved Initiative, Iron Will, Multiattack, Persuasive</t>
  </si>
  <si>
    <t>Acrobatics +19, Bluff +21, Diplomacy +25, Disable Device +16, Fly +9, Intimidate +25, Knowledge (arcana) +22, Knowledge (planes) +22, Knowledge (any two) +19, Perception +20, Sense Motive +20, Stealth +15, Swim +15</t>
  </si>
  <si>
    <t>Abyssal, Protean; tongues</t>
  </si>
  <si>
    <t>change shape (greater polymorph)</t>
  </si>
  <si>
    <t xml:space="preserve"> any (Limbo)</t>
  </si>
  <si>
    <t>solitary, pair, or envoy (3-10)</t>
  </si>
  <si>
    <t>This serpentine creature has the lower body of a snake, a humanoid torso, and a bird-like head and claws.</t>
  </si>
  <si>
    <t>Protean</t>
  </si>
  <si>
    <t>Inflict Warpwave (Su) As a standard action, an imentesh can inflict a warpwave upon any corporeal creature within 100 feet. The target can resist the warpwave's effects with a DC 20 Fortitude save. If the imentesh wishes, it can use this ability as a swift action, but if it does so, it is affected by the warpwave as well unless it resists the effects with its own Fortitude save. See page 213 for a list of possible effects caused by a warpwave. The save DC is Constitution-based.</t>
  </si>
  <si>
    <t>Missionaries of chaos and heralds of reality's eventual unraveling, imenteshes are the proteans most likely to be encountered outside of Limbo. Despite their sometimes loquacious and courtly manner, imenteshes' entropic agenda is ever at the front of their minds, and this inherent madness is evident in the soft, telepathic susurrus that constantly surrounds them, threatening to warp the minds of the weak-willed.  An imentesh is 15 feet long and weighs 1,200 pounds.</t>
  </si>
  <si>
    <t>&lt;link rel="stylesheet"href="PF.css"&gt;&lt;div&gt;&lt;h2&gt;Protean, Imentesh&lt;/h2&gt;&lt;h3&gt;&lt;i&gt;This serpentine creature has the lower body of a snake, a humanoid torso, and a bird-like head and claws.&lt;/i&gt;&lt;/h3&gt;&lt;br&gt;&lt;/div&gt;&lt;div class="heading"&gt;&lt;p class="alignleft"&gt;Imentesh&lt;/p&gt;&lt;p class="alignright"&gt;CR 10&lt;/p&gt;&lt;div style="clear: both;"&gt;&lt;/div&gt;&lt;/div&gt;&lt;div&gt;&lt;h5&gt;&lt;b&gt;XP &lt;/b&gt;9,600&lt;/h5&gt;&lt;h5&gt;CN Large outsider (chaotic, extraplanar, protean, shapechanger)&lt;/h5&gt;&lt;h5&gt;&lt;b&gt;Init &lt;/b&gt;+7; &lt;b&gt;Senses &lt;/b&gt;blindsense 30 ft., darkvision 60 ft.; Perception +20&lt;/h5&gt;&lt;/div&gt;&lt;hr/&gt;&lt;div&gt;&lt;h5&gt;&lt;b&gt;DEFENSE&lt;/b&gt;&lt;/h5&gt;&lt;/div&gt;&lt;hr/&gt;&lt;div&gt;&lt;h5&gt;&lt;b&gt;AC &lt;/b&gt;25, touch 12, flat-footed 22 (+3 Dex, +13 natural, -1 size)&lt;/h5&gt;&lt;h5&gt;&lt;b&gt;hp &lt;/b&gt;123 (13d10+52); fast healing 5&lt;/h5&gt;&lt;h5&gt;&lt;b&gt;Fort &lt;/b&gt;+12, &lt;b&gt;Ref &lt;/b&gt;+7, &lt;b&gt;Will &lt;/b&gt;+14&lt;/h5&gt;&lt;h5&gt;&lt;b&gt;Defensive Abilities &lt;/b&gt;amorphous anatomy, freedom of movement; &lt;b&gt;DR &lt;/b&gt;10/lawful; &lt;b&gt;Immune &lt;/b&gt;acid, polymorph; &lt;b&gt;Resist &lt;/b&gt;electricity 10, sonic 10; &lt;b&gt;SR &lt;/b&gt;21&lt;/h5&gt;&lt;/div&gt;&lt;hr/&gt;&lt;div&gt;&lt;h5&gt;&lt;b&gt;OFFENSE&lt;/b&gt;&lt;/h5&gt;&lt;/div&gt;&lt;hr/&gt;&lt;div&gt;&lt;h5&gt;&lt;b&gt;Spd &lt;/b&gt;30 ft., fly 30 ft. (perfect), swim 30 ft.&lt;/h5&gt;&lt;h5&gt;&lt;b&gt;Melee &lt;/b&gt;bite +19 (2d6+7), 2 claws +19 (1d8+7), tail +17 (1d8+3 plus grab)&lt;/h5&gt;&lt;h5&gt;&lt;b&gt;Space &lt;/b&gt;10 ft.; &lt;b&gt;Reach &lt;/b&gt;10 ft.&lt;/h5&gt;&lt;h5&gt;&lt;b&gt;Special Attacks &lt;/b&gt;constrict (1d8+7), inflict warpwave, sneak attack +4d6&lt;/h5&gt;&lt;h5&gt;&lt;b&gt;Spell-Like Abilities&lt;/b&gt; (CL 10th; concentration +15)  &lt;/br&gt;Constant&amp;mdash;&lt;i&gt;detect law&lt;/i&gt;, &lt;i&gt;tongues&lt;/i&gt; &lt;/br&gt;At Will&amp;mdash;&lt;i&gt;dimension door&lt;/i&gt; (self plus 50 lbs. of objects only), &lt;i&gt;make whole&lt;/i&gt;, &lt;i&gt;major creation&lt;/i&gt;, &lt;i&gt;shatter&lt;/i&gt; (DC 17), &lt;i&gt;shrink item&lt;/i&gt; &lt;/br&gt;3/day&amp;mdash;&lt;i&gt;chaos hammer&lt;/i&gt; (DC 19), &lt;i&gt;dispel magic&lt;/i&gt;, &lt;i&gt;slow&lt;/i&gt; (DC 18) &lt;/br&gt;1/day&amp;mdash;&lt;i&gt;break enchantment&lt;/i&gt;, &lt;i&gt;dispel law&lt;/i&gt; (DC 20), &lt;i&gt;haste&lt;/i&gt;, &lt;i&gt;polymorph any object&lt;/i&gt; (DC 23)&lt;/h5&gt;&lt;/h5&gt;&lt;/div&gt;&lt;hr/&gt;&lt;div&gt;&lt;h5&gt;&lt;b&gt;STATISTICS&lt;/b&gt;&lt;/h5&gt;&lt;/div&gt;&lt;hr/&gt;&lt;div&gt;&lt;h5&gt;&lt;b&gt;Str &lt;/b&gt;24, &lt;b&gt;Dex &lt;/b&gt;17, &lt;b&gt;Con &lt;/b&gt;18, &lt;b&gt;Int &lt;/b&gt; 23, &lt;b&gt;Wis &lt;/b&gt;18, &lt;b&gt;Cha &lt;/b&gt;21&lt;/h5&gt;&lt;h5&gt;&lt;b&gt;Base Atk &lt;/b&gt;+13; &lt;b&gt;CMB &lt;/b&gt;+21 (+25 grapple); &lt;b&gt;CMD &lt;/b&gt;34 (can't be tripped)&lt;/h5&gt;&lt;h5&gt;&lt;b&gt;Feats &lt;/b&gt;Combat Expertise, Combat Reflexes, Improved Feint, Improved Initiative, Iron Will, Multiattack, Persuasive&lt;/h5&gt;&lt;h5&gt;&lt;b&gt;Skills &lt;/b&gt;Acrobatics +19, Bluff +21, Diplomacy +25, Disable Device +16, Fly +9, Intimidate +25, Knowledge (arcana) +22, Knowledge (planes) +22, Knowledge (any two) +19, Perception +20, Sense Motive +20, Stealth +15, Swim +15&lt;/h5&gt;&lt;h5&gt;&lt;b&gt;Languages &lt;/b&gt;Abyssal, Protean; &lt;i&gt;tongues&lt;/i&gt;&lt;/h5&gt;&lt;h5&gt;&lt;b&gt;SQ &lt;/b&gt;change shape (&lt;i&gt;greater&lt;/i&gt; polymorph)&lt;/h5&gt;&lt;/div&gt;&lt;hr/&gt;&lt;div&gt;&lt;h5&gt;&lt;b&gt;ECOLOGY&lt;/b&gt;&lt;/h5&gt;&lt;/div&gt;&lt;hr/&gt;&lt;div&gt;&lt;h5&gt;&lt;b&gt;Environment &lt;/b&gt; any (Limbo)&lt;/h5&gt;&lt;h5&gt;&lt;b&gt;Organization &lt;/b&gt;solitary, pair, or envoy (3-10)&lt;/h5&gt;&lt;h5&gt;&lt;b&gt;Treasure &lt;/b&gt;standard&lt;/h5&gt;&lt;/div&gt;&lt;hr/&gt;&lt;div&gt;&lt;h5&gt;&lt;b&gt;SPECIAL ABILITIES&lt;/b&gt;&lt;/h5&gt;&lt;/div&gt;&lt;hr/&gt;&lt;div&gt;&lt;/h5&gt;&lt;h5&gt;&lt;b&gt;Inflict Warpwave (Su)&lt;/b&gt; As a standard action, an imentesh can inflict a warpwave upon any corporeal creature within 100 feet. The target can resist the warpwave's effects with a DC 20 Fortitude save. If the imentesh wishes, it can use this ability as a swift action, but if it does so, it is affected by the warpwave as well unless it resists the effects with its own Fortitude save. See page 213 for a list of possible effects caused by a warpwave. The save DC is Constitution-based.&lt;/h5&gt;&lt;/div&gt;&lt;br&gt;&lt;div&gt;&lt;h4&gt;&lt;p&gt;&lt;p&gt;Missionaries of chaos and heralds of reality's eventual unraveling, imenteshes are the proteans most likely to be encountered outside of Limbo. Despite their sometimes loquacious and courtly manner, imenteshes' entropic agenda is ever at the front of their minds, and this inherent madness is evident in the soft, telepathic susurrus that constantly surrounds them, threatening to warp the minds of the weak-willed.  An imentesh is 15 feet long and weighs 1,200 pounds.&lt;/p&gt;&lt;/h4&gt;&lt;/div&gt;</t>
  </si>
  <si>
    <t>Keketar</t>
  </si>
  <si>
    <t>blindsense 60 ft., darkvision 60 ft.; Perception +33</t>
  </si>
  <si>
    <t>spatial riptide (30 ft.)</t>
  </si>
  <si>
    <t>(23d10+161)</t>
  </si>
  <si>
    <t>Fort +22, Ref +14, Will +22</t>
  </si>
  <si>
    <t>15/lawful</t>
  </si>
  <si>
    <t>40 ft., fly 40 ft. (perfect), swim 40 ft.</t>
  </si>
  <si>
    <t>bite +31 (4d8+9 plus warpwave), 2 claws +31 (2d6+9 plus warpwave), tail slap +29 (2d8+4 plus grab)</t>
  </si>
  <si>
    <t>constrict (1d8+9), reshape reality</t>
  </si>
  <si>
    <t>Spell-Like Abilities (CL 17th; concentration +24)  Constant-detect law, tongues   At Will-chaos hammer (DC 21), greater dispel magic, greater teleport (self plus 50 lbs. of objects only), major creation, move earth, shatter (DC 19)   3/day-quickened confusion (DC 21), dispel law (DC 22), empowered chaos hammer (DC 21), polymorph any object (DC 25)   1/day-disintegrate (DC 23), prismatic spray (DC 24), prismatic sphere (DC 26), reshape reality</t>
  </si>
  <si>
    <t>Str 29, Dex 21, Con 24, Int 20, Wis 25, Cha 24</t>
  </si>
  <si>
    <t>+33 (+35 bull rush, +37 grapple)</t>
  </si>
  <si>
    <t>48 (can't be tripped)</t>
  </si>
  <si>
    <t>Combat Expertise, Combat Reflexes, Empower Spell-like Ability (chaos hammer), Great Fortitude, Improved Bull Rush, Improved Vital Strike, Iron Will, Lightning Reflexes, Multiattack, Power Attack, Quicken Spell-like Ability (confusion), Vital Strike</t>
  </si>
  <si>
    <t>Acrobatics +31, Bluff +33, Diplomacy +33, Fly +11, Intimidate +33, Knowledge (any two) +28, Knowledge (arcana, planes) +31, Perception +33, Stealth +27, Swim +40</t>
  </si>
  <si>
    <t>Abyssal, Protean; telepathy 100 ft.</t>
  </si>
  <si>
    <t>solitary or chorus (2-4)</t>
  </si>
  <si>
    <t>Colors dance over this serpentine creature's scales. A strange crown of energy glows above the thing's reptilian head.</t>
  </si>
  <si>
    <t>Reshape Reality (Sp) This ability functions as the spell mirage arcana heightened to a 9th-level spell, except the changes created are quasi-real, like those created by shadow conjuration. A creature that interacts with reshaped reality may make a DC 26 Will save to see through the semi-real illusion. Terrain can provide concealment, and against foes who do not make the Will save to see through the facade, reshaped reality can provide cover. For disbelievers, quasi-real objects and terrain have only 20% normal hardness and hit points, and break DCs are 10 lower than normal. Dangerous terrain cannot exceed 5d6 points of damage per round (1d6 per round against disbelievers). This ability cannot damage existing structures, nor does it function in areas where planar travel is prohibited.  Spatial Riptide (Su) Any non-protean teleporting into or out of the protean's aura must make a DC 28 Fortitude save or enter a state of suspended animation (identical to temporal stasis) for 1d3 rounds; success means the creature is merely nauseated for 1 round. The save DC is Constitution-based.  Warpwave (Su) A creature struck by a keketar's claw or bite must make a DC 28 Fortitude save or be affected by a warpwave. The save DC is Constitution-based.</t>
  </si>
  <si>
    <t>Priests and prophets, keketars are the leaders of their race, guiding proteans in their sacred mission to return all existence to primal chaos.</t>
  </si>
  <si>
    <t>&lt;link rel="stylesheet"href="PF.css"&gt;&lt;div&gt;&lt;h2&gt;Protean, Keketar&lt;/h2&gt;&lt;h3&gt;&lt;i&gt;Colors dance over this serpentine creature's scales. A strange crown of energy glows above the thing's reptilian head.&lt;/i&gt;&lt;/h3&gt;&lt;br&gt;&lt;/div&gt;&lt;div class="heading"&gt;&lt;p class="alignleft"&gt;Keketar&lt;/p&gt;&lt;p class="alignright"&gt;CR 17&lt;/p&gt;&lt;div style="clear: both;"&gt;&lt;/div&gt;&lt;/div&gt;&lt;div&gt;&lt;h5&gt;&lt;b&gt;XP &lt;/b&gt;102,400&lt;/h5&gt;&lt;h5&gt;CN Large outsider (chaotic, extraplanar, protean, shapechanger)&lt;/h5&gt;&lt;h5&gt;&lt;b&gt;Init &lt;/b&gt;+5; &lt;b&gt;Senses &lt;/b&gt;blindsense 60 ft., darkvision 60 ft.; Perception +33&lt;/h5&gt;&lt;h5&gt;&lt;b&gt;Aura &lt;/b&gt;spatial riptide (30 ft.)&lt;/h5&gt;&lt;/div&gt;&lt;hr/&gt;&lt;div&gt;&lt;h5&gt;&lt;b&gt;DEFENSE&lt;/b&gt;&lt;/h5&gt;&lt;/div&gt;&lt;hr/&gt;&lt;div&gt;&lt;h5&gt;&lt;b&gt;AC &lt;/b&gt;32, touch 14, flat-footed 27 (+5 Dex, +18 natural, -1 size)&lt;/h5&gt;&lt;h5&gt;&lt;b&gt;hp &lt;/b&gt;287 (23d10+161); fast healing 10&lt;/h5&gt;&lt;h5&gt;&lt;b&gt;Fort &lt;/b&gt;+22, &lt;b&gt;Ref &lt;/b&gt;+14, &lt;b&gt;Will &lt;/b&gt;+22&lt;/h5&gt;&lt;h5&gt;&lt;b&gt;Defensive Abilities &lt;/b&gt;amorphous anatomy, freedom of movement; &lt;b&gt;DR &lt;/b&gt;15/lawful; &lt;b&gt;Immune &lt;/b&gt;acid, polymorph; &lt;b&gt;Resist &lt;/b&gt;electricity 10, sonic 10; &lt;b&gt;SR &lt;/b&gt;28&lt;/h5&gt;&lt;/div&gt;&lt;hr/&gt;&lt;div&gt;&lt;h5&gt;&lt;b&gt;OFFENSE&lt;/b&gt;&lt;/h5&gt;&lt;/div&gt;&lt;hr/&gt;&lt;div&gt;&lt;h5&gt;&lt;b&gt;Spd &lt;/b&gt;40 ft., fly 40 ft. (perfect), swim 40 ft.&lt;/h5&gt;&lt;h5&gt;&lt;b&gt;Melee &lt;/b&gt;bite +31 (4d8+9 plus warpwave), 2 claws +31 (2d6+9 plus warpwave), tail slap +29 (2d8+4 plus grab)&lt;/h5&gt;&lt;h5&gt;&lt;b&gt;Space &lt;/b&gt;10 ft.; &lt;b&gt;Reach &lt;/b&gt;10 ft.&lt;/h5&gt;&lt;h5&gt;&lt;b&gt;Special Attacks &lt;/b&gt;constrict (1d8+9), reshape reality&lt;/h5&gt;&lt;h5&gt;&lt;b&gt;Spell-Like Abilities&lt;/b&gt; (CL 17th; concentration +24)  &lt;/br&gt;Constant&amp;mdash;&lt;i&gt;detect law&lt;/i&gt;, &lt;i&gt;tongues&lt;/i&gt; &lt;/br&gt;At Will&amp;mdash;&lt;i&gt;&lt;i&gt;chaos&lt;/i&gt; hammer&lt;/i&gt; (DC 21), &lt;i&gt;&lt;i&gt;greater&lt;/i&gt; dispel magic&lt;/i&gt;, &lt;i&gt;&lt;i&gt;greater&lt;/i&gt; teleport&lt;/i&gt; (self plus 50 lbs. of objects only), &lt;i&gt;major creation&lt;/i&gt;, &lt;i&gt;move earth&lt;/i&gt;, &lt;i&gt;shatter&lt;/i&gt; (DC 19) &lt;/br&gt;3/day&amp;mdash;quickened &lt;i&gt;confusion&lt;/i&gt; (DC 21), &lt;i&gt;dispel law&lt;/i&gt; (DC 22), empowered &lt;i&gt;&lt;i&gt;chaos&lt;/i&gt; hammer&lt;/i&gt; (DC 21), &lt;i&gt;polymorph any object&lt;/i&gt; (DC 25) &lt;/br&gt;1/day&amp;mdash;&lt;i&gt;disintegrate&lt;/i&gt; (DC 23), &lt;i&gt;prismatic spray&lt;/i&gt; (DC 24), &lt;i&gt;prismatic sphere&lt;/i&gt; (DC 26), reshape reality&lt;/h5&gt;&lt;/h5&gt;&lt;/div&gt;&lt;hr/&gt;&lt;div&gt;&lt;h5&gt;&lt;b&gt;STATISTICS&lt;/b&gt;&lt;/h5&gt;&lt;/div&gt;&lt;hr/&gt;&lt;div&gt;&lt;h5&gt;&lt;b&gt;Str &lt;/b&gt;29, &lt;b&gt;Dex &lt;/b&gt;21, &lt;b&gt;Con &lt;/b&gt;24, &lt;b&gt;Int &lt;/b&gt; 20, &lt;b&gt;Wis &lt;/b&gt;25, &lt;b&gt;Cha &lt;/b&gt;24&lt;/h5&gt;&lt;h5&gt;&lt;b&gt;Base Atk &lt;/b&gt;+23; &lt;b&gt;CMB &lt;/b&gt;+33 (+35 bull rush, +37 grapple); &lt;b&gt;CMD &lt;/b&gt;48 (can't be tripped)&lt;/h5&gt;&lt;h5&gt;&lt;b&gt;Feats &lt;/b&gt;Combat Expertise, Combat Reflexes, Empower Spell-like Ability (&lt;i&gt;&lt;i&gt;chaos&lt;/i&gt; hammer&lt;/i&gt;), Great Fortitude, Improved Bull Rush, Improved Vital Strike, Iron Will, Lightning Reflexes, Multiattack, Power Attack, Quicken Spell-like Ability (&lt;i&gt;confusion&lt;/i&gt;), Vital Strike&lt;/h5&gt;&lt;h5&gt;&lt;b&gt;Skills &lt;/b&gt;Acrobatics +31, Bluff +33, Diplomacy +33, Fly +11, Intimidate +33, Knowledge (any two) +28, Knowledge (arcana, planes) +31, Perception +33, Stealth +27, Swim +40&lt;/h5&gt;&lt;h5&gt;&lt;b&gt;Languages &lt;/b&gt;Abyssal, Protean; telepathy 100 ft.&lt;/h5&gt;&lt;h5&gt;&lt;b&gt;SQ &lt;/b&gt;change shape (&lt;i&gt;greater&lt;/i&gt; polymorph)&lt;/h5&gt;&lt;/div&gt;&lt;hr/&gt;&lt;div&gt;&lt;h5&gt;&lt;b&gt;ECOLOGY&lt;/b&gt;&lt;/h5&gt;&lt;/div&gt;&lt;hr/&gt;&lt;div&gt;&lt;h5&gt;&lt;b&gt;Environment &lt;/b&gt; any (Limbo)&lt;/h5&gt;&lt;h5&gt;&lt;b&gt;Organization &lt;/b&gt;solitary or chorus (2-4)&lt;/h5&gt;&lt;h5&gt;&lt;b&gt;Treasure &lt;/b&gt;standard&lt;/h5&gt;&lt;/div&gt;&lt;hr/&gt;&lt;div&gt;&lt;h5&gt;&lt;b&gt;SPECIAL ABILITIES&lt;/b&gt;&lt;/h5&gt;&lt;/div&gt;&lt;hr/&gt;&lt;div&gt;&lt;/h5&gt;&lt;h5&gt;&lt;b&gt;Reshape Reality (Sp)&lt;/b&gt; This ability functions as the spell &lt;i&gt;mirage arcana&lt;/i&gt; heightened to a 9th-level spell, except the changes created are quasi-real, like those created by &lt;i&gt;shadow conjuration&lt;/i&gt;. A creature that interacts with reshaped reality may make a DC 26 Will save to see through the semi-real illusion. Terrain can provide concealment, and against foes who do not make the Will save to see through the facade, reshaped reality can provide cover. For disbelievers, quasi-real objects and terrain have only 20% normal hardness and hit points, and break DCs are 10 lower than normal. Dangerous terrain cannot exceed 5d6 points of damage per round (1d6 per round against disbelievers). This ability cannot damage existing structures, nor does it function in areas where planar travel is prohibited.  &lt;/h5&gt;&lt;h5&gt;&lt;b&gt;Spatial Riptide (Su)&lt;/b&gt; Any non-protean teleporting into or out of the protean's aura must make a DC 28 Fortitude save or enter a state of suspended animation (identical to &lt;i&gt;temporal&lt;/i&gt; stasis) for 1d3 rounds; success means the creature is merely nauseated for 1 round. The save DC is Constitution-based.  &lt;/h5&gt;&lt;h5&gt;&lt;b&gt;Warpwave (Su)&lt;/b&gt; A creature struck by a keketar's claw or bite must make a DC 28 Fortitude save or be affected by a warpwave. The save DC is Constitution-based.&lt;/h5&gt;&lt;/div&gt;&lt;br&gt;&lt;div&gt;&lt;h4&gt;&lt;p&gt;&lt;p&gt;Priests and prophets, keketars are the leaders of their race, guiding proteans in their sacred mission to return all existence to primal &lt;i&gt;chaos&lt;/i&gt;.&lt;/p&gt;&lt;/h4&gt;&lt;/div&gt;</t>
  </si>
  <si>
    <t>Naunet</t>
  </si>
  <si>
    <t>blindsense 30 ft., darkvision 60 ft., detect law; Perception +15</t>
  </si>
  <si>
    <t>5/lawful</t>
  </si>
  <si>
    <t>bite +14 (1d8+5) , tail slap +11 (1d6+2 plus grab), 2 tentacles +11 (1d6+2 plus confusion)</t>
  </si>
  <si>
    <t>adaptive strike, coalesce chaos, constrict (1d6+5)</t>
  </si>
  <si>
    <t>Spell-Like Abilities (CL 7th; concentration +9)  Constant-detect law   At Will-acid arrow, fog cloud, dimension door (self plus 50 lbs. of objects only), shatter (DC 14)   1/day-chaos hammer (DC 16)</t>
  </si>
  <si>
    <t>Str 20, Dex 17, Con 20, Int 11, Wis 16, Cha 15</t>
  </si>
  <si>
    <t>Combat Reflexes, Improved Initiative, Lightning Reflexes, Multiattack, Weapon Focus (bite)</t>
  </si>
  <si>
    <t>Acrobatics +15, Fly +9, Intimidate +14, Perception +15, Stealth +11, Survival +15, Swim +25</t>
  </si>
  <si>
    <t>Abyssal, Protean</t>
  </si>
  <si>
    <t>change shape (polymorph)</t>
  </si>
  <si>
    <t>solitary, pair, or cacophony (3-12)</t>
  </si>
  <si>
    <t>Tentacles tipped with snapping jaws emerge from this serpentine creature's back, complementing the vicious maw in its reptilian face.</t>
  </si>
  <si>
    <t>Adaptive Strike (Su) A naunet's natural weapons count as magical and chaotic for the purposes of overcoming damage reduction. As a free action once per round, a naunet may infuse all of its natural attacks with adamantine, silver, or cold iron, thereby allowing it to overcome damage reduction of those types as well.  Coalesce Chaos (Su) Once per day as a standard action, three or more naunets working together can create a roiling cloud of multicolored chaos matter. This effect is identical to solid fog (CL 12th) and lasts for 2d6 rounds. If six or more naunets are present, the coalesced chaos instead functions as acid fog (CL 12th).  Confusion (Su) A creature struck by a naunet's tentacle attack is infused with raw chaos, and must make a DC 19 Will save or be confused for 1 round. Rounds of confusion dealt in this manner stack. A creature with a chaotic component to its alignment gains a +4 bonus on saves against this effect, and creatures with the chaotic subtype are immune. This is a mind-affecting effect. The save DC is Constitution-based.</t>
  </si>
  <si>
    <t>Far more bestial than their kin, naunets are the lowest caste of the true proteans, the shock troops of their race and roving marauders in the cause of chaos. Primarily found in the shifting borderlands between Limbo and other planes, naunets are driven half-insane by the stability and stasis of such areas, and frequently rampage through the edges of other planes, tearing up the very fabric of reality itself and returning vast swaths of land to the beautiful, formless potentiality of their home.  A naunet is 12 feet long and weighs 900 pounds.</t>
  </si>
  <si>
    <t>&lt;link rel="stylesheet"href="PF.css"&gt;&lt;div&gt;&lt;h2&gt;Protean, Naunet&lt;/h2&gt;&lt;h3&gt;&lt;i&gt;Tentacles tipped with snapping jaws emerge from this serpentine creature's back, complementing the vicious maw in its reptilian face.&lt;/i&gt;&lt;/h3&gt;&lt;br&gt;&lt;/div&gt;&lt;div class="heading"&gt;&lt;p class="alignleft"&gt;Naunet&lt;/p&gt;&lt;p class="alignright"&gt;CR 7&lt;/p&gt;&lt;div style="clear: both;"&gt;&lt;/div&gt;&lt;/div&gt;&lt;div&gt;&lt;h5&gt;&lt;b&gt;XP &lt;/b&gt;3,200&lt;/h5&gt;&lt;h5&gt;CN Large outsider (chaotic, extraplanar, protean, shapechanger)&lt;/h5&gt;&lt;h5&gt;&lt;b&gt;Init &lt;/b&gt;+7; &lt;b&gt;Senses &lt;/b&gt;blindsense 30 ft., darkvision 60 ft., &lt;i&gt;detect law&lt;/i&gt;; Perception +15&lt;/h5&gt;&lt;/div&gt;&lt;hr/&gt;&lt;div&gt;&lt;h5&gt;&lt;b&gt;DEFENSE&lt;/b&gt;&lt;/h5&gt;&lt;/div&gt;&lt;hr/&gt;&lt;div&gt;&lt;h5&gt;&lt;b&gt;AC &lt;/b&gt;20, touch 12, flat-footed 17 (+3 Dex, +8 natural, -1 size)&lt;/h5&gt;&lt;h5&gt;&lt;b&gt;hp &lt;/b&gt;94 (9d10+45)&lt;/h5&gt;&lt;h5&gt;&lt;b&gt;Fort &lt;/b&gt;+11, &lt;b&gt;Ref &lt;/b&gt;+11, &lt;b&gt;Will &lt;/b&gt;+6&lt;/h5&gt;&lt;h5&gt;&lt;b&gt;Defensive Abilities &lt;/b&gt;amorphous anatomy, freedom of movement; &lt;b&gt;DR &lt;/b&gt;5/lawful; &lt;b&gt;Immune &lt;/b&gt;acid, polymorph; &lt;b&gt;Resist &lt;/b&gt;electricity 10, sonic 10; &lt;b&gt;SR &lt;/b&gt;18&lt;/h5&gt;&lt;/div&gt;&lt;hr/&gt;&lt;div&gt;&lt;h5&gt;&lt;b&gt;OFFENSE&lt;/b&gt;&lt;/h5&gt;&lt;/div&gt;&lt;hr/&gt;&lt;div&gt;&lt;h5&gt;&lt;b&gt;Spd &lt;/b&gt;30 ft., fly 30 ft. (perfect), swim 30 ft.&lt;/h5&gt;&lt;h5&gt;&lt;b&gt;Melee &lt;/b&gt;bite +14 (1d8+5) , tail slap +11 (1d6+2 plus grab), 2 tentacles +11 (1d6+2 plus confusion)&lt;/h5&gt;&lt;h5&gt;&lt;b&gt;Space &lt;/b&gt;10 ft.; &lt;b&gt;Reach &lt;/b&gt;10 ft.&lt;/h5&gt;&lt;h5&gt;&lt;b&gt;Special Attacks &lt;/b&gt;adaptive strike, coalesce chaos, constrict (1d6+5)&lt;/h5&gt;&lt;h5&gt;&lt;b&gt;Spell-Like Abilities&lt;/b&gt; (CL 7th; concentration +9)  &lt;/br&gt;Constant&amp;mdash;&lt;i&gt;detect law&lt;/i&gt; &lt;/br&gt;At Will&amp;mdash;&lt;i&gt;acid arrow&lt;/i&gt;, &lt;i&gt;fog cloud&lt;/i&gt;, &lt;i&gt;dimension door&lt;/i&gt; (self plus 50 lbs. of objects only), &lt;i&gt;shatter&lt;/i&gt; (DC 14) &lt;/br&gt;1/day&amp;mdash;&lt;i&gt;chaos hammer&lt;/i&gt; (DC 16)&lt;/h5&gt;&lt;/h5&gt;&lt;/div&gt;&lt;hr/&gt;&lt;div&gt;&lt;h5&gt;&lt;b&gt;STATISTICS&lt;/b&gt;&lt;/h5&gt;&lt;/div&gt;&lt;hr/&gt;&lt;div&gt;&lt;h5&gt;&lt;b&gt;Str &lt;/b&gt;20, &lt;b&gt;Dex &lt;/b&gt;17, &lt;b&gt;Con &lt;/b&gt;20, &lt;b&gt;Int &lt;/b&gt; 11, &lt;b&gt;Wis &lt;/b&gt;16, &lt;b&gt;Cha &lt;/b&gt;15&lt;/h5&gt;&lt;h5&gt;&lt;b&gt;Base Atk &lt;/b&gt;+9; &lt;b&gt;CMB &lt;/b&gt;+15; &lt;b&gt;CMD &lt;/b&gt;28&lt;/h5&gt;&lt;h5&gt;&lt;b&gt;Feats &lt;/b&gt;Combat Reflexes, Improved Initiative, Lightning Reflexes, Multiattack, Weapon Focus (bite)&lt;/h5&gt;&lt;h5&gt;&lt;b&gt;Skills &lt;/b&gt;Acrobatics +15, Fly +9, Intimidate +14, Perception +15, Stealth +11, Survival +15, Swim +25&lt;/h5&gt;&lt;h5&gt;&lt;b&gt;Languages &lt;/b&gt;Abyssal, Protean&lt;/h5&gt;&lt;h5&gt;&lt;b&gt;SQ &lt;/b&gt;change shape (polymorph)&lt;/h5&gt;&lt;/div&gt;&lt;hr/&gt;&lt;div&gt;&lt;h5&gt;&lt;b&gt;ECOLOGY&lt;/b&gt;&lt;/h5&gt;&lt;/div&gt;&lt;hr/&gt;&lt;div&gt;&lt;h5&gt;&lt;b&gt;Environment &lt;/b&gt; any (Limbo)&lt;/h5&gt;&lt;h5&gt;&lt;b&gt;Organization &lt;/b&gt;solitary, pair, or cacophony (3-12)&lt;/h5&gt;&lt;h5&gt;&lt;b&gt;Treasure &lt;/b&gt;none&lt;/h5&gt;&lt;/div&gt;&lt;hr/&gt;&lt;div&gt;&lt;h5&gt;&lt;b&gt;SPECIAL ABILITIES&lt;/b&gt;&lt;/h5&gt;&lt;/div&gt;&lt;hr/&gt;&lt;div&gt;&lt;/h5&gt;&lt;h5&gt;&lt;b&gt;Adaptive Strike (Su)&lt;/b&gt; A naunet's natural weapons count as magical and chaotic for the purposes of overcoming damage reduction. As a free action once per round, a naunet may infuse all of its natural attacks with adamantine, silver, or cold iron, thereby allowing it to overcome damage reduction of those types as well.  &lt;/h5&gt;&lt;h5&gt;&lt;b&gt;Coalesce Chaos (Su)&lt;/b&gt; Once per day as a standard action, three or more naunets working together can create a roiling cloud of multicolored chaos matter. This effect is identical to &lt;i&gt;solid fog&lt;/i&gt; (CL 12th) and lasts for 2d6 rounds. If six or more naunets are present, the coalesced chaos instead functions as &lt;i&gt;acid fog&lt;/i&gt; (CL 12th).  &lt;/h5&gt;&lt;h5&gt;&lt;b&gt;Confusion (Su)&lt;/b&gt; A creature struck by a naunet's tentacle attack is infused with raw chaos, and must make a DC 19 Will save or be confused for 1 round. Rounds of confusion dealt in this manner stack. A creature with a chaotic component to its alignment gains a +4 bonus on saves against this effect, and creatures with the chaotic subtype are immune. This is a mind-affecting effect. The save DC is Constitution-based.&lt;/h5&gt;&lt;/div&gt;&lt;br&gt;&lt;div&gt;&lt;h4&gt;&lt;p&gt;&lt;p&gt;Far more bestial than their kin, naunets are the lowest caste of the true proteans, the shock troops of their race and roving marauders in the cause of chaos. Primarily found in the shifting borderlands between Limbo and other planes, naunets are driven half-insane by the stability and stasis of such areas, and frequently rampage through the edges of other planes, tearing up the very fabric of reality itself and returning vast swaths of land to the beautiful, formless potentiality of their home.  A naunet is 12 feet long and weighs 900 pounds.&lt;/p&gt;&lt;/h4&gt;&lt;/div&gt;</t>
  </si>
  <si>
    <t>Voidworm</t>
  </si>
  <si>
    <t>blindsense 30 ft., darkvision 30 ft., detect law; Perception +8</t>
  </si>
  <si>
    <t>bite +8 (1d3-2), tail slap +3 (1d3-2 plus confusion)</t>
  </si>
  <si>
    <t>Spell-Like Abilities (CL 6th; concentration +7)  Constant-detect law  At Will-dancing lights, ghost sound (DC 11), prestidigitation  3/day-blur (self only), obscuring mist  1/week-commune (CL 12th, 6 questions)</t>
  </si>
  <si>
    <t>Str 7, Dex 17, Con 10, Int 8, Wis 8, Cha 13</t>
  </si>
  <si>
    <t>Acrobatics +9 (+5 jump), Bluff +7, Escape Artist +7, Fly +19, Knowledge (arcana) +5, Perception +8, Stealth +15</t>
  </si>
  <si>
    <t>Common, Protean</t>
  </si>
  <si>
    <t>change shape (2 forms, both of which must be Tiny animals; beast shape II)</t>
  </si>
  <si>
    <t>solitary, pair, or school (3-18)</t>
  </si>
  <si>
    <t>This tiny, iridescent serpent slithers through empty space, the air around it distorting as if from heat.</t>
  </si>
  <si>
    <t>Confusion (Su) A creature struck by a voidworm's tail slap must make a DC 12 Will save or become confused for 1 round. This is a mind-affecting effect. The save DC is Charisma-based.</t>
  </si>
  <si>
    <t>Debate rages as to whether or not the strange and capricious creatures called voidworms are actually proteans at all. To the wizards and sorcerers who summon them as familiars, the answer seems obvious- these tiny dwellers of Limbo have all the requisite racial traits of proteans, down to their serpentine shapes. Yet the established protean castes find such claims outright insulting, claiming instead that it is such acts of conjuration that call voidworms forth from the raw stuff of Limbo, giving them shape and life according to the spellcasters' expectations, and that these lesser beings are but pale ref lections of their formidable kin. Voidworms themselves have little to say on the matter-creatures of the moment, and sparing little thought for the constantly mutable concept of "reality," voidworms only barely grasp cause and effect, and the past has no more substance or signif icance for them than a dream. In order to gain a voidworm as a familiar, a spellcaster must be chaotic neutral, be caster level 7th, and have the Improved Familiar feat.  Regardless of their actual origins, voidworms maintain a thriving Ecology in the chaos of Limbo, forming together into darting, flashing schools that are often hunted for sport by naunets and other predators of chaos. Mortal wizards, however, most commonly encounter voidworms as summoned familiars. These tiny, serpentine creatures are particularly valued by illusionists, evokers, and other magical practitioners who deal with distorting or molding reality, though the familiars' bizarre logic and miniscule attention spans sometimes make them more trouble than they're worth. Still, their confusing attack and remarkable hardiness have saved more than one wizard on the battlef ield, and their strange thought processes can sometimes offer unique insights in the laboratory. When traveling in more mundane lands, wizards often order voidworm familiars to use their change shape ability to disguise themselves as ordinary pets or animal familiars, though these disguises tend to slip when the voidworm grows curious or playful.  A voidworm is only 2 feet long and weighs a mere 2 pounds. No two voidworms are exactly alike in their coloration or markings. Their two feathery wings generally take on brighter colors than the rest of their bodies, and in the case of voidworms conjured as familiars, these "wings" are the same color as their masters' eyes.</t>
  </si>
  <si>
    <t>&lt;link rel="stylesheet"href="PF.css"&gt;&lt;div&gt;&lt;h2&gt;Protean, Voidworm&lt;/h2&gt;&lt;h3&gt;&lt;i&gt;This tiny, iridescent serpent slithers through empty space, the air around it distorting as if from heat.&lt;/i&gt;&lt;/h3&gt;&lt;br&gt;&lt;/div&gt;&lt;div class="heading"&gt;&lt;p class="alignleft"&gt;Voidworm&lt;/p&gt;&lt;p class="alignright"&gt;CR 2&lt;/p&gt;&lt;div style="clear: both;"&gt;&lt;/div&gt;&lt;/div&gt;&lt;div&gt;&lt;h5&gt;&lt;b&gt;XP &lt;/b&gt;600&lt;/h5&gt;&lt;h5&gt;CN Tiny outsider (chaotic, extraplanar, protean, shapechanger)&lt;/h5&gt;&lt;h5&gt;&lt;b&gt;Init &lt;/b&gt;+3; &lt;b&gt;Senses &lt;/b&gt;blindsense 30 ft., darkvision 30 ft., &lt;i&gt;detect law&lt;/i&gt;; Perception +8&lt;/h5&gt;&lt;/div&gt;&lt;hr/&gt;&lt;div&gt;&lt;h5&gt;&lt;b&gt;DEFENSE&lt;/b&gt;&lt;/h5&gt;&lt;/div&gt;&lt;hr/&gt;&lt;div&gt;&lt;h5&gt;&lt;b&gt;AC &lt;/b&gt;15, touch 15, flat-footed 12 (+3 Dex, +2 size)&lt;/h5&gt;&lt;h5&gt;&lt;b&gt;hp &lt;/b&gt;16 (3d10); fast healing 2&lt;/h5&gt;&lt;h5&gt;&lt;b&gt;Fort &lt;/b&gt;+1, &lt;b&gt;Ref &lt;/b&gt;+6, &lt;b&gt;Will &lt;/b&gt;+2&lt;/h5&gt;&lt;h5&gt;&lt;b&gt;Defensive Abilities &lt;/b&gt;amorphous anatomy, freedom of movement; &lt;b&gt;Immune &lt;/b&gt;acid; &lt;b&gt;Resist &lt;/b&gt;electricity 10, sonic 10&lt;/h5&gt;&lt;/div&gt;&lt;hr/&gt;&lt;div&gt;&lt;h5&gt;&lt;b&gt;OFFENSE&lt;/b&gt;&lt;/h5&gt;&lt;/div&gt;&lt;hr/&gt;&lt;div&gt;&lt;h5&gt;&lt;b&gt;Spd &lt;/b&gt;20 ft., fly 50 ft. (perfect)&lt;/h5&gt;&lt;h5&gt;&lt;b&gt;Melee &lt;/b&gt;bite +8 (1d3-2), tail slap +3 (1d3-2 plus confusion)&lt;/h5&gt;&lt;h5&gt;&lt;b&gt;Space &lt;/b&gt;2-1/2 ft.; &lt;b&gt;Reach &lt;/b&gt;0 ft.&lt;/h5&gt;&lt;h5&gt;&lt;b&gt;Spell-Like Abilities&lt;/b&gt; (CL 6th; concentration +7)  &lt;/br&gt;Constant&amp;mdash;&lt;i&gt;detect law&lt;/i&gt; &lt;/br&gt;At Will&amp;mdash;&lt;i&gt;dancing lights&lt;/i&gt;, &lt;i&gt;ghost sound&lt;/i&gt; (DC 11), &lt;i&gt;prestidigitation&lt;/i&gt; &lt;/br&gt;3/day&amp;mdash;&lt;i&gt;blur&lt;/i&gt; (self only), &lt;i&gt;obscuring mist&lt;/i&gt; &lt;/br&gt;1/week&amp;mdash;&lt;i&gt;commune&lt;/i&gt; (CL 12th, 6 questions)&lt;/h5&gt;&lt;/h5&gt;&lt;/div&gt;&lt;hr/&gt;&lt;div&gt;&lt;h5&gt;&lt;b&gt;STATISTICS&lt;/b&gt;&lt;/h5&gt;&lt;/div&gt;&lt;hr/&gt;&lt;div&gt;&lt;h5&gt;&lt;b&gt;Str &lt;/b&gt;7, &lt;b&gt;Dex &lt;/b&gt;17, &lt;b&gt;Con &lt;/b&gt;10, &lt;b&gt;Int &lt;/b&gt; 8, &lt;b&gt;Wis &lt;/b&gt;8, &lt;b&gt;Cha &lt;/b&gt;13&lt;/h5&gt;&lt;h5&gt;&lt;b&gt;Base Atk &lt;/b&gt;+3; &lt;b&gt;CMB &lt;/b&gt;+4; &lt;b&gt;CMD &lt;/b&gt;12 (can't be tripped)&lt;/h5&gt;&lt;h5&gt;&lt;b&gt;Feats &lt;/b&gt;Skill Focus (Perception), Weapon Finesse&lt;/h5&gt;&lt;h5&gt;&lt;b&gt;Skills &lt;/b&gt;Acrobatics +9 (+5 jump), Bluff +7, Escape Artist +7, Fly +19, Knowledge (arcana) +5, Perception +8, Stealth +15&lt;/h5&gt;&lt;h5&gt;&lt;b&gt;Languages &lt;/b&gt;Common, Protean&lt;/h5&gt;&lt;h5&gt;&lt;b&gt;SQ &lt;/b&gt;change shape (2 forms, both of which must be Tiny animals; &lt;i&gt;beast shape&lt;/i&gt; II)&lt;/h5&gt;&lt;/div&gt;&lt;hr/&gt;&lt;div&gt;&lt;h5&gt;&lt;b&gt;ECOLOGY&lt;/b&gt;&lt;/h5&gt;&lt;/div&gt;&lt;hr/&gt;&lt;div&gt;&lt;h5&gt;&lt;b&gt;Environment &lt;/b&gt; any (Limbo)&lt;/h5&gt;&lt;h5&gt;&lt;b&gt;Organization &lt;/b&gt;solitary, pair, or school (3-18)&lt;/h5&gt;&lt;h5&gt;&lt;b&gt;Treasure &lt;/b&gt;none&lt;/h5&gt;&lt;/div&gt;&lt;hr/&gt;&lt;div&gt;&lt;h5&gt;&lt;b&gt;SPECIAL ABILITIES&lt;/b&gt;&lt;/h5&gt;&lt;/div&gt;&lt;hr/&gt;&lt;div&gt;&lt;/h5&gt;&lt;h5&gt;&lt;b&gt;Confusion (Su)&lt;/b&gt; A creature struck by a voidworm's tail slap must make a DC 12 Will save or become confused for 1 round. This is a mind-affecting effect. The save DC is Charisma-based.&lt;/h5&gt;&lt;/div&gt;&lt;br&gt;&lt;div&gt;&lt;h4&gt;&lt;p&gt;&lt;p&gt;Debate rages as to whether or not the strange and capricious creatures called voidworms are actually proteans at all. To the wizards and sorcerers who summon them as familiars, the answer seems obvious- these tiny dwellers of Limbo have all the requisite racial traits of proteans, down to their serpentine shapes. Yet the established protean castes find such claims outright insulting, claiming instead that it is such acts of conjuration that call voidworms forth from the raw stuff of Limbo, giving them shape and life according to the spellcasters' expectations, and that these lesser beings are but pale ref lections of their formidable kin. Voidworms themselves have little to say on the matter-creatures of the moment, and sparing little thought for the constantly mutable concept of "reality," voidworms only barely grasp cause and effect, and the past has no more substance or signif icance for them than a dream. In order to gain a voidworm as a familiar, a spellcaster must be chaotic neutral, be caster level 7th, and have the Improved Familiar feat.  Regardless of their actual origins, voidworms maintain a thriving ecology in the chaos of Limbo, forming together into darting, flashing schools that are often hunted for sport by naunets and other predators of chaos. Mortal wizards, however, most commonly encounter voidworms as summoned familiars. These tiny, serpentine creatures are particularly valued by illusionists, evokers, and other magical practitioners who deal with distorting or molding reality, though the familiars' bizarre logic and miniscule attention spans sometimes make them more trouble than they're worth. Still, their confusing attack and remarkable hardiness have saved more than one wizard on the battlef ield, and their strange thought processes can sometimes offer unique insights in the laboratory. When traveling in more mundane lands, wizards often order voidworm familiars to use their change shape ability to disguise themselves as ordinary pets or animal familiars, though these disguises tend to slip when the voidworm grows curious or playful.  A voidworm is only 2 feet long and weighs a mere 2 pounds. No two voidworms are exactly alike in their coloration or markings. Their two feathery wings generally take on brighter colors than the rest of their bodies, and in the case of voidworms conjured as familiars, these "wings" are the same color as their masters' eyes.&lt;/p&gt;&lt;/h4&gt;&lt;/div&gt;</t>
  </si>
  <si>
    <t>Augnagar</t>
  </si>
  <si>
    <t>(chaotic, evil, extraplanar, qlippoth)</t>
  </si>
  <si>
    <t>blindsight 30 ft., darkvision 60 ft., scent, true seeing; Perception +22</t>
  </si>
  <si>
    <t>Fort +18, Ref +10, Will +9</t>
  </si>
  <si>
    <t>cold, poison, mind-affecting effects</t>
  </si>
  <si>
    <t>acid 10, electricity 10, fire 10</t>
  </si>
  <si>
    <t>50 ft., climb 50 ft., fly 50 ft. (average)</t>
  </si>
  <si>
    <t>bite +23 (2d6+11 plus 1d8 bleed and rotting curse),   3 claws +23 (1d8+11 plus 1d8 bleed)</t>
  </si>
  <si>
    <t>15 ft. (30 ft. with claws)</t>
  </si>
  <si>
    <t>bleed, horrific appearance (DC 21)</t>
  </si>
  <si>
    <t>Spell-Like Abilities (CL 14th; concentration +18)  Constant-true seeing   3/day-dimension door, protection from law   1/day-waves of exhaustion</t>
  </si>
  <si>
    <t>Str 32, Dex 9, Con 28, Int 5, Wis 20, Cha 19</t>
  </si>
  <si>
    <t>36 (44 vs. trip)</t>
  </si>
  <si>
    <t>Flyby Attack, Hover, Improved Initiative, Improved Vital Strike, Lightning Reflexes, Power Attack, Vital Strike</t>
  </si>
  <si>
    <t>Climb +19, Fly +12, Perception +22, Stealth +24</t>
  </si>
  <si>
    <t>+16 Stealth</t>
  </si>
  <si>
    <t>Abyssal; telepathy 100 ft.</t>
  </si>
  <si>
    <t>This enormous, spider-like creature has three clawed tails and eight legs connected by leathery webs of flesh.</t>
  </si>
  <si>
    <t>Qlippoth</t>
  </si>
  <si>
    <t>Horrific Appearance (Su) Creatures that succumb to an augnagar's horrific appearance are driven momentarily insane. This results in 2 points of Charisma damage and leaves the victim confused for 1d3 rounds.  Rotting Curse (Su): Bite- injury; Save Fort DC 26; Frequency 1/ day; Effect 1d6 Con drain plus constant stench. A creature that suffers the rotting curse imparted by an augnagar's bite displays hideous, festering wounds that exude a horrific stench. This functions as the stench universal monster rule (see page 302), save that it affects all creatures except those that are immune to poison. The victim of this curse receives no saving throw to avoid becoming sickened by the stench, but other creatures can attempt a DC 26 Fortitude save to negate this condition-those who fail remain sickened as long as they remain within 30 feet of the cursed victim. The horrific stench also imparts a -8 penalty on all Stealth checks made by the cursed victim. The save DC is Constitution-based.</t>
  </si>
  <si>
    <t>The immense augnagar is relatively slow-witted. As an outsider, it does not need to eat to survive, yet it remains ravenous and feeds on anything it can overpower. The augnagar prefers the taste of well-rotted flesh- particularly rotted demon flesh-and the horrific curse its bite imparts flavors its meals perfectly. Yet the augnagar's favorite feast is of a much more cannibalistic type. These creatures find the flesh of their own kind to be the greatest delicacy. When an augnagar feeds upon enough of its own kind, it grows enormously bloated such that it can no longer fly, at which point it uses its clawed tails to tear its body apart in a frenzy of self-destruction. From this storm of torn fat and shredded viscera emerges a fully grown thulgant qlippoth-a creature similar in shape to an augnagar, yet much more intelligent and even more dangerous.  An augnagar has a wingspan of 30 feet and weighs 6,000 pounds.</t>
  </si>
  <si>
    <t>&lt;link rel="stylesheet"href="PF.css"&gt;&lt;div&gt;&lt;h2&gt;Qlippoth, Augnagar&lt;/h2&gt;&lt;h3&gt;&lt;i&gt;This enormous, spider-like creature has three clawed tails and eight legs connected by leathery webs of flesh.&lt;/i&gt;&lt;/h3&gt;&lt;br&gt;&lt;/div&gt;&lt;div class="heading"&gt;&lt;p class="alignleft"&gt;Augnagar&lt;/p&gt;&lt;p class="alignright"&gt;CR 14&lt;/p&gt;&lt;div style="clear: both;"&gt;&lt;/div&gt;&lt;/div&gt;&lt;div&gt;&lt;h5&gt;&lt;b&gt;XP &lt;/b&gt;38,400&lt;/h5&gt;&lt;h5&gt;CE Huge outsider (chaotic, evil, extraplanar, qlippoth)&lt;/h5&gt;&lt;h5&gt;&lt;b&gt;Init &lt;/b&gt;+3; &lt;b&gt;Senses &lt;/b&gt;blindsight 30 ft., darkvision 60 ft., scent, &lt;i&gt;true seeing&lt;/i&gt;; Perception +22&lt;/h5&gt;&lt;/div&gt;&lt;hr/&gt;&lt;div&gt;&lt;h5&gt;&lt;b&gt;DEFENSE&lt;/b&gt;&lt;/h5&gt;&lt;/div&gt;&lt;hr/&gt;&lt;div&gt;&lt;h5&gt;&lt;b&gt;AC &lt;/b&gt;29, touch 7, flat-footed 29 (-1 Dex, +22 natural, -2 size)&lt;/h5&gt;&lt;h5&gt;&lt;b&gt;hp &lt;/b&gt;203 (14d10+126)&lt;/h5&gt;&lt;h5&gt;&lt;b&gt;Fort &lt;/b&gt;+18, &lt;b&gt;Ref &lt;/b&gt;+10, &lt;b&gt;Will &lt;/b&gt;+9&lt;/h5&gt;&lt;h5&gt;&lt;b&gt;DR &lt;/b&gt;10/lawful; &lt;b&gt;Immune &lt;/b&gt;cold, poison, mind-affecting effects; &lt;b&gt;Resist &lt;/b&gt;acid 10, electricity 10, fire 10&lt;/h5&gt;&lt;/div&gt;&lt;hr/&gt;&lt;div&gt;&lt;h5&gt;&lt;b&gt;OFFENSE&lt;/b&gt;&lt;/h5&gt;&lt;/div&gt;&lt;hr/&gt;&lt;div&gt;&lt;h5&gt;&lt;b&gt;Spd &lt;/b&gt;50 ft., climb 50 ft., fly 50 ft. (average)&lt;/h5&gt;&lt;h5&gt;&lt;b&gt;Melee &lt;/b&gt;bite +23 (2d6+11 plus 1d8 bleed and rotting curse),   3 claws +23 (1d8+11 plus 1d8 bleed)&lt;/h5&gt;&lt;h5&gt;&lt;b&gt;Space &lt;/b&gt;15 ft.; &lt;b&gt;Reach &lt;/b&gt;15 ft. (30 ft. with claws)&lt;/h5&gt;&lt;h5&gt;&lt;b&gt;Special Attacks &lt;/b&gt;bleed, horrific appearance (DC 21)&lt;/h5&gt;&lt;h5&gt;&lt;b&gt;Spell-Like Abilities&lt;/b&gt; (CL 14th; concentration +18)  &lt;/br&gt;Constant&amp;mdash;&lt;i&gt;true seeing&lt;/i&gt; &lt;/br&gt;3/day&amp;mdash;&lt;i&gt;dimension door&lt;/i&gt;, &lt;i&gt;protection from law&lt;/i&gt; &lt;/br&gt;1/day&amp;mdash;&lt;i&gt;waves of exhaustion&lt;/i&gt;&lt;/h5&gt;&lt;/h5&gt;&lt;/div&gt;&lt;hr/&gt;&lt;div&gt;&lt;h5&gt;&lt;b&gt;STATISTICS&lt;/b&gt;&lt;/h5&gt;&lt;/div&gt;&lt;hr/&gt;&lt;div&gt;&lt;h5&gt;&lt;b&gt;Str &lt;/b&gt;32, &lt;b&gt;Dex &lt;/b&gt;9, &lt;b&gt;Con &lt;/b&gt;28, &lt;b&gt;Int &lt;/b&gt; 5, &lt;b&gt;Wis &lt;/b&gt;20, &lt;b&gt;Cha &lt;/b&gt;19&lt;/h5&gt;&lt;h5&gt;&lt;b&gt;Base Atk &lt;/b&gt;+14; &lt;b&gt;CMB &lt;/b&gt;+27; &lt;b&gt;CMD &lt;/b&gt;36 (44 vs. trip)&lt;/h5&gt;&lt;h5&gt;&lt;b&gt;Feats &lt;/b&gt;Flyby Attack, Hover, Improved Initiative, Improved Vital Strike, Lightning Reflexes, Power Attack, Vital Strike&lt;/h5&gt;&lt;h5&gt;&lt;b&gt;Skills &lt;/b&gt;Climb +19, Fly +12, Perception +22, Stealth +24; &lt;b&gt;Racial Modifiers &lt;/b&gt;+16 Stealth&lt;/h5&gt;&lt;h5&gt;&lt;b&gt;Languages &lt;/b&gt;Abyssal; telepathy 100 ft.&lt;/h5&gt;&lt;/div&gt;&lt;hr/&gt;&lt;div&gt;&lt;h5&gt;&lt;b&gt;ECOLOGY&lt;/b&gt;&lt;/h5&gt;&lt;/div&gt;&lt;hr/&gt;&lt;div&gt;&lt;h5&gt;&lt;b&gt;Environment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ABILITIES&lt;/b&gt;&lt;/h5&gt;&lt;/div&gt;&lt;hr/&gt;&lt;div&gt;&lt;/h5&gt;&lt;h5&gt;&lt;b&gt;Horrific Appearance (Su)&lt;/b&gt; Creatures that succumb to an augnagar's horrific appearance are driven momentarily insane. This results in 2 points of Charisma damage and leaves the victim confused for 1d3 rounds.  &lt;/h5&gt;&lt;h5&gt;&lt;b&gt;Rotting Curse (Su)&lt;/b&gt;: Bite- injury; &lt;i&gt;Save&lt;/i&gt; Fort DC 26; &lt;i&gt;Frequency&lt;/i&gt; 1/ day; &lt;i&gt;Effect&lt;/i&gt; 1d6 Con drain plus constant stench. A creature that suffers the rotting curse imparted by an augnagar's bite displays hideous, festering wounds that exude a horrific stench. This functions as the stench universal monster rule (see page 302), save that it affects all creatures except those that are immune to poison. The victim of this curse receives no saving throw to avoid becoming sickened by the stench, but other creatures can attempt a DC 26 Fortitude save to negate this condition-those who fail remain sickened as long as they remain within 30 feet of the cursed victim. The horrific stench also imparts a -8 penalty on all Stealth checks made by the cursed victim. The save DC is Constitution-based.&lt;/h5&gt;&lt;/div&gt;&lt;br&gt;&lt;div&gt;&lt;h4&gt;&lt;p&gt;&lt;p&gt;The immense augnagar is relatively slow-witted. As an outsider, it does not need to eat to survive, yet it remains ravenous and feeds on anything it can overpower. The augnagar prefers the taste of well-rotted flesh- particularly rotted demon flesh-and the horrific curse its bite imparts flavors its meals perfectly. Yet the augnagar's favorite feast is of a much more cannibalistic type. These creatures find the flesh of their own kind to be the greatest delicacy. When an augnagar feeds upon enough of its own kind, it grows enormously bloated such that it can no longer fly, at which point it uses its clawed tails to tear its body apart in a frenzy of self-destruction. From this storm of torn fat and shredded viscera emerges a fully grown thulgant qlippoth-a creature similar in shape to an augnagar, yet much more intelligent and even more dangerous.  An augnagar has a wingspan of 30 feet and weighs 6,000 pounds.&lt;/p&gt;&lt;/h4&gt;&lt;/div&gt;</t>
  </si>
  <si>
    <t>Chernobue</t>
  </si>
  <si>
    <t>misfortune (30 ft.)</t>
  </si>
  <si>
    <t>27, touch 13, flat-footed 23</t>
  </si>
  <si>
    <t>(+4 Dex, +14 natural, -1 size)</t>
  </si>
  <si>
    <t>Fort +15, Ref +10, Will +11</t>
  </si>
  <si>
    <t>light vulnerability</t>
  </si>
  <si>
    <t>2 slams +19 (1d6+8/19-20 plus 1 Con damage), bite +19  (2d6+8 plus poison), 2 tentacles +14 (1d6+4)</t>
  </si>
  <si>
    <t>5 ft. (10 ft. with slams and tentacles)</t>
  </si>
  <si>
    <t>horrific appearance (DC 20)</t>
  </si>
  <si>
    <t>Spell-Like Abilities (CL 12th; concentration +16)  Constant-air walk, arcane sight At will-chaos hammer (DC 18), darkness  3/day-confusion (DC 18), quickened darkness, dispel magic, protection from law  1/day-plane shift (DC 21)</t>
  </si>
  <si>
    <t>Str 26, Dex 18, Con 24, Int 13, Wis 17, Cha 19</t>
  </si>
  <si>
    <t>Blind-Fight, Improved Critical (slam), Lightning Reflexes, Power Attack, Quicken Spell-Like Ability (darkness), Vital Strike</t>
  </si>
  <si>
    <t>Acrobatics +19 (+23 jump), Escape Artist +19, Intimidate +19, Knowledge (planes) +16, Perception +18, Sense Motive +18, Stealth +15</t>
  </si>
  <si>
    <t>This slippery, writhing mass of tentacles and stalked mouths has one huge hideous eye and a fanged maw for a belly.</t>
  </si>
  <si>
    <t>Aura of Misfortune (Su) A chernobue radiates an aura of evil malaise to a radius of 30 feet. All lawful or good creatures in this area take a -1 penalty on attack rolls and weapon damage rolls. Lawful good creatures take a -3 penalty and upon first entering the aura must make a DC 20 Fortitude save or be sickened for as long as they remain in the area.  This ability is Charisma-based.  Horrific Appearance (Su) Creatures that succumb to a chernobue's horrific appearance become paralyzed with disgust for 2d6 rounds; a paralyzed creature gets a new save each round to recover from the effect, provided he is no longer aware of the chernobue or within 30 feet of it.  Light Vulnerability (Ex) A chernobue within an area of bright light takes 1 point of Constitution damage per minute it remains in the area.  Poison (Su) Bite-injury; save Fort DC 23; frequency 1/round for 6 rounds; effect 1d2 Con drain; cure 1 save. The thick, orange poison injected by a chernobue is semi-alive. As soon as the poisoned victim is cured of the poison (by making a save, being targeted with an effect like neutralize poison, or enduring the full duration of the poison), the orange fluid bursts from the victim's body, causing 1d6 Charisma damage and rendering the victim unconscious for 2d6 rounds unless he makes a final DC 23 Fortitude save. The save DC is Constitution-based.</t>
  </si>
  <si>
    <t>The chernobue is a living manifestation of the vile fecundity of the Abyss-a monstrous, alien pregnancy made flesh. By infecting creatures with the Abyssal taint they carry, they spread pain and misfortune wherever they flop and writhe-and with their plane shift ability, they are ready to spread their filth throughout the multiverse. A chernobue is 13 feet long and weighs 500 pounds.</t>
  </si>
  <si>
    <t>&lt;link rel="stylesheet"href="PF.css"&gt;&lt;div&gt;&lt;h2&gt;Qlippoth, Chernobue&lt;/h2&gt;&lt;h3&gt;&lt;i&gt;This slippery, writhing mass of tentacles and stalked mouths has one huge hideous eye and a fanged maw for a belly.&lt;/i&gt;&lt;/h3&gt;&lt;br&gt;&lt;/br&gt;&lt;/div&gt;&lt;div class="heading"&gt;&lt;p class="alignleft"&gt;Chernobue&lt;/p&gt;&lt;p class="alignright"&gt;CR 12&lt;/p&gt;&lt;div style="clear: both;"&gt;&lt;/div&gt;&lt;/div&gt;&lt;div&gt;&lt;h5&gt;&lt;b&gt;XP &lt;/b&gt;19,200&lt;/h5&gt;&lt;h5&gt;CE Large outsider (chaotic, evil, extraplanar, qlippoth)&lt;/h5&gt;&lt;h5&gt;&lt;b&gt;Init &lt;/b&gt;+4; &lt;b&gt;Senses &lt;/b&gt;darkvision 60 ft., scent; Perception +18&lt;/h5&gt;&lt;h5&gt;&lt;b&gt;Aura &lt;/b&gt;misfortune (30 ft.)&lt;/h5&gt;&lt;/div&gt;&lt;hr/&gt;&lt;div&gt;&lt;h5&gt;&lt;b&gt;DEFENSE&lt;/b&gt;&lt;/h5&gt;&lt;/div&gt;&lt;hr/&gt;&lt;div&gt;&lt;h5&gt;&lt;b&gt;AC &lt;/b&gt;27, touch 13, flat-footed 23 (+4 Dex, +14 natural, -1 size)&lt;/h5&gt;&lt;h5&gt;&lt;b&gt;hp &lt;/b&gt;150 (12d10+84)&lt;/h5&gt;&lt;h5&gt;&lt;b&gt;Fort &lt;/b&gt;+15, &lt;b&gt;Ref &lt;/b&gt;+10, &lt;b&gt;Will &lt;/b&gt;+11&lt;/h5&gt;&lt;h5&gt;&lt;b&gt;DR &lt;/b&gt;10/lawful; &lt;b&gt;Immune &lt;/b&gt;cold, poison, mind-affecting effects; &lt;b&gt;Resist &lt;/b&gt;acid 10, electricity 10, fire 10; &lt;b&gt;SR &lt;/b&gt;23&lt;/h5&gt;&lt;h5&gt;&lt;b&gt;Weaknesses &lt;/b&gt;light vulnerability&lt;/h5&gt;&lt;/div&gt;&lt;hr/&gt;&lt;div&gt;&lt;h5&gt;&lt;b&gt;OFFENSE&lt;/b&gt;&lt;/h5&gt;&lt;/div&gt;&lt;hr/&gt;&lt;div&gt;&lt;h5&gt;&lt;b&gt;Spd &lt;/b&gt;40 ft.&lt;/h5&gt;&lt;h5&gt;&lt;b&gt;Melee &lt;/b&gt;2 slams +19 (1d6+8/19-20 plus 1 Con damage), bite +19  (2d6+8 plus poison), 2 tentacles +14 (1d6+4)&lt;/h5&gt;&lt;h5&gt;&lt;b&gt;Space &lt;/b&gt;10 ft.; &lt;b&gt;Reach &lt;/b&gt;5 ft. (10 ft. with slams and tentacles)&lt;/h5&gt;&lt;h5&gt;&lt;b&gt;Special Attacks &lt;/b&gt;horrific appearance (DC 20)&lt;/h5&gt;&lt;h5&gt;&lt;b&gt;Spell-Like Abilities&lt;/b&gt; (CL 12th; concentration +16)&lt;/br&gt;Constant&amp;mdash;air walk, arcane sight &lt;/br&gt;At will&amp;mdash;&lt;i&gt;chaos hammer&lt;/i&gt; (DC 18), &lt;i&gt;darkness&lt;/i&gt;&lt;/br&gt;3/day&amp;mdash;&lt;i&gt;confusion&lt;/i&gt; (DC 18), quickened &lt;i&gt;darkness&lt;/i&gt;, &lt;i&gt;dispel magic&lt;/i&gt;, &lt;i&gt;protection from law&lt;/i&gt;&lt;/br&gt;1/day&amp;mdash;&lt;i&gt;plane shift&lt;/i&gt; (DC 21)&lt;/h5&gt;&lt;/h5&gt;&lt;/div&gt;&lt;hr/&gt;&lt;div&gt;&lt;h5&gt;&lt;b&gt;STATISTICS&lt;/b&gt;&lt;/h5&gt;&lt;/div&gt;&lt;hr/&gt;&lt;div&gt;&lt;h5&gt;&lt;b&gt;Str &lt;/b&gt;26, &lt;b&gt;Dex &lt;/b&gt;18, &lt;b&gt;Con &lt;/b&gt;24, &lt;b&gt;Int &lt;/b&gt; 13, &lt;b&gt;Wis &lt;/b&gt;17, &lt;b&gt;Cha &lt;/b&gt;19&lt;/h5&gt;&lt;h5&gt;&lt;b&gt;Base Atk &lt;/b&gt;+12; &lt;b&gt;CMB &lt;/b&gt;+21; &lt;b&gt;CMD &lt;/b&gt;35 (39 vs. trip)&lt;/h5&gt;&lt;h5&gt;&lt;b&gt;Feats &lt;/b&gt;Blind-Fight, Improved Critical (slam), Lightning Reflexes, Power Attack, Quicken Spell-Like Ability (&lt;i&gt;darkness&lt;/i&gt;), Vital Strike&lt;/h5&gt;&lt;h5&gt;&lt;b&gt;Skills &lt;/b&gt;Acrobatics +19 (+23 jump), Escape Artist +19, Intimidate +19, Knowledge (planes) +16, Perception +18, Sense Motive +18, Stealth +15&lt;/h5&gt;&lt;h5&gt;&lt;b&gt;Languages &lt;/b&gt;Abyssal; telepathy 100 ft.&lt;/h5&gt;&lt;/div&gt;&lt;hr/&gt;&lt;div&gt;&lt;h5&gt;&lt;b&gt;ECOLOGY&lt;/b&gt;&lt;/h5&gt;&lt;/div&gt;&lt;hr/&gt;&lt;div&gt;&lt;h5&gt;&lt;b&gt;Environment &lt;/b&gt; any (the Abyss)&lt;/h5&gt;&lt;h5&gt;&lt;b&gt;Organization &lt;/b&gt;solitary, pair, or gang (3-6)&lt;/h5&gt;&lt;h5&gt;&lt;b&gt;Treasure &lt;/b&gt;standard&lt;/h5&gt;&lt;/div&gt;&lt;hr/&gt;&lt;div&gt;&lt;h5&gt;&lt;b&gt;SPECIAL ABILITIES&lt;/b&gt;&lt;/h5&gt;&lt;/div&gt;&lt;hr/&gt;&lt;div&gt;&lt;h5&gt;&lt;b&gt;Aura of Misfortune (Su)&lt;/b&gt; A chernobue radiates an aura of evil malaise to a radius of 30 feet. All lawful or good creatures in this area take a -1 penalty on attack rolls and weapon damage rolls. Lawful good creatures take a -3 penalty and upon first entering the aura must make a DC 20 Fortitude save or be sickened for as long as they remain in the area.  This ability is Charisma-based.  &lt;/h5&gt;&lt;h5&gt;&lt;b&gt;Horrific Appearance (Su)&lt;/b&gt; Creatures that succumb to a chernobue's horrific appearance become paralyzed with disgust for 2d6 rounds; a paralyzed creature gets a new save each round to recover from the effect, provided he is no longer aware of the chernobue or within 30 feet of it.  &lt;/h5&gt;&lt;h5&gt;&lt;b&gt;Light Vulnerability (Ex)&lt;/b&gt; A chernobue within an area of bright light takes 1 point of Constitution damage per minute it remains in the area.  &lt;/h5&gt;&lt;h5&gt;&lt;b&gt;Poison (Su)&lt;/b&gt; Bite-injury; &lt;i&gt;save&lt;/i&gt; Fort DC 23; &lt;i&gt;frequency&lt;/i&gt; 1/round for 6 rounds; &lt;i&gt;effect&lt;/i&gt; 1d2 Con drain; &lt;i&gt;cure&lt;/i&gt; 1 &lt;i&gt;save&lt;/i&gt;. The thick, orange poison injected by a chernobue is semi-alive. As soon as the poisoned victim is cured of the poison (by making a save, being targeted with an effect like &lt;i&gt;neutralize poison&lt;/i&gt;, or enduring the full duration of the poison), the orange fluid bursts from the victim's body, causing 1d6 Charisma damage and rendering the victim unconscious for 2d6 rounds unless he makes a final DC 23 Fortitude save. The save DC is Constitution-based.&lt;/h5&gt;&lt;/div&gt;&lt;br&gt;&lt;/br&gt;&lt;div&gt;&lt;h4&gt;&lt;p&gt;&lt;p&gt;The chernobue is a living manifestation of the vile fecundity of the Abyss-a monstrous, alien pregnancy made flesh. By infecting creatures with the Abyssal taint they carry, they spread pain and misfortune wherever they flop and writhe-and with their &lt;i&gt;plane shift&lt;/i&gt; ability, they are ready to spread their filth throughout the multiverse. A chernobue is 13 feet long and weighs 500 pounds.&lt;/p&gt;&lt;/h4&gt;&lt;/div&gt;</t>
  </si>
  <si>
    <t>Cythnigot</t>
  </si>
  <si>
    <t>darkvision 60 ft., detect law, detect magic;  Perception +5</t>
  </si>
  <si>
    <t>14, touch 13, flat-footed 13</t>
  </si>
  <si>
    <t>(+1 Dex, +1 natural, +2 size)</t>
  </si>
  <si>
    <t>5/cold iron or lawful</t>
  </si>
  <si>
    <t>bite +6 (1d6+1 plus spores)</t>
  </si>
  <si>
    <t>horrific appearance (10 feet, DC 9)</t>
  </si>
  <si>
    <t>Spell-Like Abilities (CL 6th, concentration +4)  Constant-detect law, detect magic, fly  1/day-soften earth and stone, warp wood  1/week-commune (six questions)</t>
  </si>
  <si>
    <t>Str 12, Dex 12, Con 11, Int 11, Wis 8, Cha 7</t>
  </si>
  <si>
    <t>Lightning Reflexes, Weapon Finesse</t>
  </si>
  <si>
    <t>Acrobatics +7 (+11 jump), Fly +15, Knowledge (nature) +6, Knowledge (planes) +6, Perception +5, Stealth +15</t>
  </si>
  <si>
    <t>Abyssal; telepathy (touch)</t>
  </si>
  <si>
    <t>solitary or bloom (2-12)</t>
  </si>
  <si>
    <t>This six-legged horror has a spider's face and a fibrous stalk growing out of its back-a stalk ending in a snapping mouth.</t>
  </si>
  <si>
    <t>Horrific Appearance (Su) Creatures that succumb to a cythnigot's horrific appearance become sickened for 1 round-a cythnigot's horrific appearance only functions to a range of 10 feet. Once a creature makes a saving throw against a particular cythnigot's horrific appearance, that creature is immune to the horrific appearance of all cythnigots for 24 hours. A spellcaster that has a cythnigot as a familiar is immune to the horrific appearance of all cythnigots, and also gains a +4 bonus on saving throws made against any qlippoth's horrific appearance.  Spores (Su) Any creature bitten by a cythnigot must make a DC 11 Fortitude save or become infested by the creature's otherworldly spores. These spores cause twitching spikes and hideous pallid growths of hair-like fibers to erupt from the bite wound and to writhe and wrap around the target's limbs. A creature suffering from these spores is entangled, and can attempt a new DC 11 Fortitude save in later rounds as a standard action to rip the tendrils free and escape the entangled condition. The effects of multiple cythnigot bites on a creature do not stack. Plant creatures take a -4 penalty on saves against this effect. This is a disease effect. The save DC is Constitution-based.</t>
  </si>
  <si>
    <t>The cythnigot is a foul fungal parasite that grows and thrives within the corpses of small animals. The fungus transforms the host corpse in hideous ways, adding legs or rearranging features-a rat might gain an extra pair of legs and an insectoid visage, while a cat could lose all its legs and fur and gain a snake-like body. The only thing that all cythnigots have in common is a long stalk of fungal material that extends up from the creature's body, ending in a surprisingly strong set of fanged jaws. A cythnigot without a host body appears as little more than a foul-smelling puff ball the size of a human's fist.  Chaotic evil spellcasters of caster level 7th who have the Improved Familiar feat can gain a cythnigot as a familiar-to do so, the spellcaster must already have a Tiny animal as a familiar.  Infusing this familiar with the spores results in a cythnigot that is a loyal, if rather disgusting, minion of the spellcaster.  A cythnigot is about 20 inches long and weighs 10 pounds.</t>
  </si>
  <si>
    <t>&lt;link rel="stylesheet"href="PF.css"&gt;&lt;div&gt;&lt;h2&gt;Qlippoth, Cythnigot&lt;/h2&gt;&lt;h3&gt;&lt;i&gt;This six-legged horror has a spider's face and a fibrous stalk growing out of its back-a stalk ending in a snapping mouth.&lt;/i&gt;&lt;/h3&gt;&lt;br&gt;&lt;/br&gt;&lt;/div&gt;&lt;div class="heading"&gt;&lt;p class="alignleft"&gt;Cythnigot&lt;/p&gt;&lt;p class="alignright"&gt;CR 2&lt;/p&gt;&lt;div style="clear: both;"&gt;&lt;/div&gt;&lt;/div&gt;&lt;div&gt;&lt;h5&gt;&lt;b&gt;XP &lt;/b&gt;600&lt;/h5&gt;&lt;h5&gt;CE Tiny outsider (chaotic, evil, extraplanar, qlippoth)&lt;/h5&gt;&lt;h5&gt;&lt;b&gt;Init &lt;/b&gt;+1; &lt;b&gt;Senses &lt;/b&gt;darkvision 60 ft., &lt;i&gt;detect law&lt;/i&gt;, &lt;i&gt;detect magic&lt;/i&gt;;  Perception +5&lt;/h5&gt;&lt;/div&gt;&lt;hr/&gt;&lt;div&gt;&lt;h5&gt;&lt;b&gt;DEFENSE&lt;/b&gt;&lt;/h5&gt;&lt;/div&gt;&lt;hr/&gt;&lt;div&gt;&lt;h5&gt;&lt;b&gt;AC &lt;/b&gt;14, touch 13, flat-footed 13 (+1 Dex, +1 natural, +2 size)&lt;/h5&gt;&lt;h5&gt;&lt;b&gt;hp &lt;/b&gt;16 (3d10)&lt;/h5&gt;&lt;h5&gt;&lt;b&gt;Fort &lt;/b&gt;+1, &lt;b&gt;Ref &lt;/b&gt;+6, &lt;b&gt;Will &lt;/b&gt;+2&lt;/h5&gt;&lt;h5&gt;&lt;b&gt;DR &lt;/b&gt;5/cold iron or lawful; &lt;b&gt;Immune &lt;/b&gt;cold, poison, mind-affecting effects; &lt;b&gt;Resist &lt;/b&gt;acid 10, electricity 10, fire 10&lt;/h5&gt;&lt;/div&gt;&lt;hr/&gt;&lt;div&gt;&lt;h5&gt;&lt;b&gt;OFFENSE&lt;/b&gt;&lt;/h5&gt;&lt;/div&gt;&lt;hr/&gt;&lt;div&gt;&lt;h5&gt;&lt;b&gt;Spd &lt;/b&gt;40 ft., &lt;i&gt;fly&lt;/i&gt; 60 ft. (good)&lt;/h5&gt;&lt;h5&gt;&lt;b&gt;Melee &lt;/b&gt;bite +6 (1d6+1 plus spores)&lt;/h5&gt;&lt;h5&gt;&lt;b&gt;Space &lt;/b&gt;2-1/2 ft.; &lt;b&gt;Reach &lt;/b&gt;0 ft.&lt;/h5&gt;&lt;h5&gt;&lt;b&gt;Special Attacks &lt;/b&gt;horrific appearance (10 feet, DC 9)&lt;/h5&gt;&lt;h5&gt;&lt;b&gt;Spell-Like Abilities&lt;/b&gt; (CL 6th, concentration +4)&lt;/br&gt;Constant&amp;mdash;&lt;i&gt;detect law&lt;/i&gt;, &lt;i&gt;detect magic&lt;/i&gt;, &lt;i&gt;fly&lt;/i&gt;&lt;/br&gt;1/day&amp;mdash;&lt;i&gt;soften earth and stone&lt;/i&gt;, &lt;i&gt;warp wood&lt;/i&gt;&lt;/br&gt;1/week&amp;mdash;&lt;i&gt;commune&lt;/i&gt; (six questions)&lt;/h5&gt;&lt;/h5&gt;&lt;/div&gt;&lt;hr/&gt;&lt;div&gt;&lt;h5&gt;&lt;b&gt;STATISTICS&lt;/b&gt;&lt;/h5&gt;&lt;/div&gt;&lt;hr/&gt;&lt;div&gt;&lt;h5&gt;&lt;b&gt;Str &lt;/b&gt;12, &lt;b&gt;Dex &lt;/b&gt;12, &lt;b&gt;Con &lt;/b&gt;11, &lt;b&gt;Int &lt;/b&gt; 11, &lt;b&gt;Wis &lt;/b&gt;8, &lt;b&gt;Cha &lt;/b&gt;7&lt;/h5&gt;&lt;h5&gt;&lt;b&gt;Base Atk &lt;/b&gt;+3; &lt;b&gt;CMB &lt;/b&gt;+2; &lt;b&gt;CMD &lt;/b&gt;13 (21 vs. trip)&lt;/h5&gt;&lt;h5&gt;&lt;b&gt;Feats &lt;/b&gt;Lightning Reflexes, Weapon Finesse&lt;/h5&gt;&lt;h5&gt;&lt;b&gt;Skills &lt;/b&gt;Acrobatics +7 (+11 jump), Fly +15, Knowledge (nature) +6, Knowledge (planes) +6, Perception +5, Stealth +15&lt;/h5&gt;&lt;h5&gt;&lt;b&gt;Languages &lt;/b&gt;Abyssal; telepathy (touch)&lt;/h5&gt;&lt;/div&gt;&lt;hr/&gt;&lt;div&gt;&lt;h5&gt;&lt;b&gt;ECOLOGY&lt;/b&gt;&lt;/h5&gt;&lt;/div&gt;&lt;hr/&gt;&lt;div&gt;&lt;h5&gt;&lt;b&gt;Environment &lt;/b&gt; any (Abyss)&lt;/h5&gt;&lt;h5&gt;&lt;b&gt;Organization &lt;/b&gt;solitary or bloom (2-12)&lt;/h5&gt;&lt;h5&gt;&lt;b&gt;Treasure &lt;/b&gt;standard&lt;/h5&gt;&lt;/div&gt;&lt;hr/&gt;&lt;div&gt;&lt;h5&gt;&lt;b&gt;SPECIAL ABILITIES&lt;/b&gt;&lt;/h5&gt;&lt;/div&gt;&lt;hr/&gt;&lt;div&gt;&lt;h5&gt;&lt;b&gt;Horrific Appearance (Su)&lt;/b&gt; Creatures that succumb to a cythnigot's horrific appearance become sickened for 1 round-a cythnigot's horrific appearance only functions to a range of 10 feet. Once a creature makes a saving throw against a particular cythnigot's horrific appearance, that creature is immune to the horrific appearance of all cythnigots for 24 hours. A spellcaster that has a cythnigot as a familiar is immune to the horrific appearance of all cythnigots, and also gains a +4 bonus on saving throws made against any qlippoth's horrific appearance.  &lt;/h5&gt;&lt;h5&gt;&lt;b&gt;Spores (Su)&lt;/b&gt; Any creature bitten by a cythnigot must make a DC 11 Fortitude save or become infested by the creature's otherworldly spores. These spores cause twitching spikes and hideous pallid growths of hair-like fibers to erupt from the bite wound and to writhe and wrap around the target's limbs. A creature suffering from these spores is entangled, and can attempt a new DC 11 Fortitude save in later rounds as a standard action to rip the tendrils free and escape the entangled condition. The effects of multiple cythnigot bites on a creature do not stack. Plant creatures take a -4 penalty on saves against this effect. This is a disease effect. The save DC is Constitution-based.&lt;/h5&gt;&lt;/div&gt;&lt;br&gt;&lt;/br&gt;&lt;div&gt;&lt;h4&gt;&lt;p&gt;&lt;p&gt;The cythnigot is a foul fungal parasite that grows and thrives within the corpses of small animals. The fungus transforms the host corpse in hideous ways, adding legs or rearranging features-a rat might gain an extra pair of legs and an insectoid visage, while a cat could lose all its legs and fur and gain a snake-like body. The only thing that all cythnigots have in common is a long stalk of fungal material that extends up from the creature's body, ending in a surprisingly strong set of fanged jaws. A cythnigot without a host body appears as little more than a foul-smelling puff ball the size of a human's fist.&lt;/p&gt;&lt;p&gt;Chaotic evil spellcasters of caster level 7th who have the Improved Familiar feat can gain a cythnigot as a familiar-to do so, the spellcaster must already have a Tiny animal as a familiar.&lt;/p&gt;&lt;p&gt;Infusing this familiar with the spores results in a cythnigot that is a loyal, if rather disgusting, minion of the spellcaster.&lt;/p&gt;&lt;p&gt;A cythnigot is about 20 inches long and weighs 10 pounds.&lt;/p&gt;&lt;/h4&gt;&lt;/div&gt;</t>
  </si>
  <si>
    <t>Iathavos</t>
  </si>
  <si>
    <t>all-around vision, darkvision 60 ft., low-light vision; Perception +37</t>
  </si>
  <si>
    <t>cloak of chaos (DC 26), stench (DC 32, 10 rounds)</t>
  </si>
  <si>
    <t>(+4 deflection, -1 Dex, +2 insight, +30 natural, -8 size)</t>
  </si>
  <si>
    <t>(24d10+240)</t>
  </si>
  <si>
    <t>Fort +28, Ref +15, Will +28</t>
  </si>
  <si>
    <t>ichor, never surprised or flat-footed</t>
  </si>
  <si>
    <t>15/cold iron and lawful</t>
  </si>
  <si>
    <t>acid 30, electricity 10, fire 10</t>
  </si>
  <si>
    <t>2 claws +31 (4d6+15/19-20 plus grab), 4 wings +26 (2d8+7)</t>
  </si>
  <si>
    <t>abyssal transformation, entropic beams, horrific appearance (DC 30)</t>
  </si>
  <si>
    <t>Spell-Like Abilities (CL 20th; concentration +28)  Constant-cloak of chaos (DC 26), foresight, freedom of movement, true seeing   At Will-dimension door, dispel law, greater dispel magic, magic missile, plane shift (DC 25), wind walk, word of recall   3/day-black tentacles, dimensional lock, horrid wilting (DC 26), insanity (DC 25), word of chaos (DC 25)   1/day-quickened heal, imprisonment (DC 27)</t>
  </si>
  <si>
    <t>Str 40, Dex 8, Con 31, Int 29, Wis 30, Cha 27</t>
  </si>
  <si>
    <t>62 (can't be tripped)</t>
  </si>
  <si>
    <t>Awesome Blow, Critical Focus, Greater Vital Strike, Improved Bull Rush, Improved Critical (claw), Improved Vital Strike, Lightning Reflexes, Power Attack, Quicken Spell-Like Ability (heal), Spell Penetration, Staggering Critical, Vital Strike</t>
  </si>
  <si>
    <t>Bluff +35, Escape Artist +23, Fly +26, Intimidate +35, Knowledge (arcana) +36, Knowledge (dungeoneering) +33, Knowledge (geography) +33, Knowledge (history) +33, Knowledge (planes) +36, Knowledge (religion) +33, Perception +37, Sense Motive +37, Spellcraft +36, Stealth +10, Use Magic Device +35</t>
  </si>
  <si>
    <t>Abyssal; telepathy 300 ft.</t>
  </si>
  <si>
    <t>This immense creature has four bat-like wings and a spherical body. Red eyes peer from all sides, and two huge claws dangle below.</t>
  </si>
  <si>
    <t>Abyssal Transformation (Su) If an iathavos establishes a hold on a creature of Large or smaller size, it can place that creature deep within the bristly folds of its flesh. Treat this as an engulf attack (see page 296), except that at the start of the iathavos's turn, an engulfed creature must make a DC 30 Fortitude save or be transformed into a nyogoth qlippoth that immediately squirms out of the iathavos's body to serve its new master. Creatures transformed into nyogoths are not controlled by the iathavos, but function and behave as if they were typical members of that species-they retain no memories or abilities they may have possessed in their previous lives. Items held or worn by the unfortunate victim remain lodged within the folds of the iathavos's body and can only be retrieved if the iathavos is helpless or dead. A creature transformed into a nyogoth in this manner can be restored to its true shape via break enchantment, miracle, or wish. Otherwise, slaying the nyogoth allows the poor soul to be restored to life via reincarnation, resurrection, or true resurrection. The save DC is Charisma-based.  Entropic Beams (Su) As a standard action once every minute, an iathavos can fire beams of entropic energy from its 10 eyes. Each of these beams of energy can be directed at a single target within 300 feet of the iathavos, but no more than one beam may be directed at any one creature. Beams that are not directed at a creature are wasted. The qlippoth must make a +15 ranged touch attack to hit with each beam. Each beam has the same effect as a CL 20th disintegrate (40d6 damage, DC 32 Fortitude partial for 5d6 damage), except a creature killed by this damage explodes in a 5-foot burst of energy, flesh, shadow, and smoke instead of turning into dust. Any creature in this burst must make a DC 32 Will save or be staggered for 1 round. The save DCs are Constitution-based.  Horrific Appearance (Su) Creatures that succumb to the iathavos's horrific appearance are affected by a feeblemind effect and permanently blinded.  Ichor (Su) As long as the iathavos has taken any hit point damage, thick and stringy ropes of black ichor weep from the fissures and folds in its bristly hide. This ichor extrudes from the creature's body in a writhing nimbus of filaments at a rate of 5 feet per round, to a maximum range equal to its reach (30 feet). At the start the iathavos's turn, all creatures in reach of these strands of ichor must make a DC 32 Reflex save or become entangled. At the start the iathavos's turn, all creatures entangled by the ichor take 4d6 points of acid damage. If the qlippoth ends its turn with no hit point damage, the ichor melts away into harmless mist, releasing all entangled creatures. The save DC is Constitution-based.  Stench (Su) The iathavos's stench ability is supernaturally disgusting-creatures that succumb to this ability are nauseated, while those that save are still sickened.</t>
  </si>
  <si>
    <t>The most terrible of the qlippoth, with the exception of the qlippoth lords, is doubtless the immense iathavos. Believed by many to be a singular entity, a unique qlippoth so abhorrent that even the Abyss cannot bear to allow more than one to exist at any one time, the iathavos is often encountered attended by numerous nyogoth qlippoth that squirm over its body or under its bulk, feeding upon the wastes and fragments left behind by its shuddersome passing. These nyogoths are invariably other creatures that the iathavos has absorbed and remade-they represent one of the most heinous fates that could await would-be explorers of the deepest Abyssal rifts.  The iathavos crusades against the demonic scourge, but the monster does not limit its attentions to seeking out and destroying demons in preparation for the return of the Abyss to qlippoth rule. Indeed, the iathavos has the ability to shift among the various planes of the multiverse, and often travels to Material Plane worlds to systematically scour realms clean of mortal life, thus ensuring that these worlds can no longer provide the raw materials-sinful mortal souls-the Abyss relies upon to create new demons. Worlds visited by the iathavos are notable for the widespread devastation and the unusually large populations of nyogoths that remain behind to consume every last speck of decay the iathavos leaves behind.  The iathavos can be called via the most powerful spells, such as gate, but its immunity to mind-affecting effects and its vast size ensure that only the most desperate or most insane ever attempt such a self-destructive act. In all known cases, the deliberate conjuration of the iathavos to another world has done little more than draw the attention of the powerful creature to that world, so that even if it is banished back to the Abyss before it can cause too much devastation, the iathavos remembers the visit. It often returns under its own power at a later date to pursue its own goals on the newly discovered world. Only if the iathavos is presented with defenders that prevent it from achieving its destructive ruin does it flee back to the Abyss via plane shift- in such cases, the qlippoth often waits for centuries or even millennia before returning to that world, for there are always easier realms to destroy.  The iathavos is a powerful and horrifying monster made all the more devastating by its incredible intellect. The creature takes care to plan its major assaults on demonic enclaves or mortal cities, even though it is powerful enough that few creatures in the multiverse can give it pause.  When the iathavos is slain, the multiverse typically has only a relatively short time before the Abyss births a replacement monstrosity for the defeated qlippoth. This newly born iathavos is an entirely new creature-it does not share the memories of the previous incarnation, nor does it possess any advanced hit dice or class levels the previous monster may have gained, yet its appetite and hatred for demonic life and the sins that create such life remain constant and unending.  To call such an iathavos a "newborn" is somewhat misleading. Although technically a freshly created creature, newborn iathavoses do not undergo a "childhood." They form fully grown, as presented here. Yet with each new incarnation of the qlippoth monstrosity, changes can occur. A new iathavos might have slightly different spell-like abilities, for example, or the nature of its horrific appearance might change from that presented here. As an iathavos continues to hunt and destroy, it grows more powerful-an advanced iathavos typically gains more racial Hit Dice as a result. An iathavos that gains power by taking class levels is not unheard of, but it is quite rare- most who do take levels in sorcerer.</t>
  </si>
  <si>
    <t>&lt;link rel="stylesheet"href="PF.css"&gt;&lt;div&gt;&lt;h2&gt;Qlippoth, Iathavos&lt;/h2&gt;&lt;h3&gt;&lt;i&gt;This immense creature has four bat-like wings and a spherical body. Red eyes peer from all sides, and two huge claws dangle below.&lt;/i&gt;&lt;/h3&gt;&lt;br&gt;&lt;/div&gt;&lt;div class="heading"&gt;&lt;p class="alignleft"&gt;Iathavos&lt;/p&gt;&lt;p class="alignright"&gt;CR 20&lt;/p&gt;&lt;div style="clear: both;"&gt;&lt;/div&gt;&lt;/div&gt;&lt;div&gt;&lt;h5&gt;&lt;b&gt;XP &lt;/b&gt;307,200&lt;/h5&gt;&lt;h5&gt;CE Colossal outsider (chaotic, evil, extraplanar, qlippoth)&lt;/h5&gt;&lt;h5&gt;&lt;b&gt;Init &lt;/b&gt;-1; &lt;b&gt;Senses &lt;/b&gt;all-around vision, darkvision 60 ft., low-light vision; Perception +37&lt;/h5&gt;&lt;h5&gt;&lt;b&gt;Aura &lt;/b&gt;&lt;i&gt;cloak of chaos&lt;/i&gt; (DC 26), stench (DC 32, 10 rounds)&lt;/h5&gt;&lt;/div&gt;&lt;hr/&gt;&lt;div&gt;&lt;h5&gt;&lt;b&gt;DEFENSE&lt;/b&gt;&lt;/h5&gt;&lt;/div&gt;&lt;hr/&gt;&lt;div&gt;&lt;h5&gt;&lt;b&gt;AC &lt;/b&gt;37, touch 7, flat-footed 37 (+4 deflection, -1 Dex, +2 insight, +30 natural, -8 size)&lt;/h5&gt;&lt;h5&gt;&lt;b&gt;hp &lt;/b&gt;372 (24d10+240); fast healing 15&lt;/h5&gt;&lt;h5&gt;&lt;b&gt;Fort &lt;/b&gt;+28, &lt;b&gt;Ref &lt;/b&gt;+15, &lt;b&gt;Will &lt;/b&gt;+28&lt;/h5&gt;&lt;h5&gt;&lt;b&gt;Defensive Abilities &lt;/b&gt;ichor, never surprised or flat-footed; &lt;b&gt;DR &lt;/b&gt;15/cold iron and lawful; &lt;b&gt;Immune &lt;/b&gt;cold, poison, mind-affecting effects; &lt;b&gt;Resist &lt;/b&gt;acid 30, electricity 10, fire 10; &lt;b&gt;SR &lt;/b&gt;31&lt;/h5&gt;&lt;/div&gt;&lt;hr/&gt;&lt;div&gt;&lt;h5&gt;&lt;b&gt;OFFENSE&lt;/b&gt;&lt;/h5&gt;&lt;/div&gt;&lt;hr/&gt;&lt;div&gt;&lt;h5&gt;&lt;b&gt;Spd &lt;/b&gt;20 ft., fly 50 ft. (perfect)&lt;/h5&gt;&lt;h5&gt;&lt;b&gt;Melee &lt;/b&gt;2 claws +31 (4d6+15/19-20 plus grab), 4 wings +26 (2d8+7)&lt;/h5&gt;&lt;h5&gt;&lt;b&gt;Space &lt;/b&gt;30 ft.; &lt;b&gt;Reach &lt;/b&gt;30 ft.&lt;/h5&gt;&lt;h5&gt;&lt;b&gt;Special Attacks &lt;/b&gt;abyssal transformation, entropic beams, horrific appearance (DC 30)&lt;/h5&gt;&lt;h5&gt;&lt;b&gt;Spell-Like Abilities&lt;/b&gt; (CL 20th; concentration +28)  &lt;/br&gt;Constant&amp;mdash;&lt;i&gt;cloak of chaos&lt;/i&gt; (DC 26), &lt;i&gt;foresight&lt;/i&gt;, &lt;i&gt;freedom of movement&lt;/i&gt;, &lt;i&gt;true seeing&lt;/i&gt; &lt;/br&gt;At Will&amp;mdash;&lt;i&gt;dimension door&lt;/i&gt;, &lt;i&gt;dispel law&lt;/i&gt;, &lt;i&gt;greater dispel magic&lt;/i&gt;, &lt;i&gt;magic missile&lt;/i&gt;, &lt;i&gt;plane shift&lt;/i&gt; (DC 25), &lt;i&gt;wind walk&lt;/i&gt;, &lt;i&gt;word of recall&lt;/i&gt; &lt;/br&gt;3/day&amp;mdash;&lt;i&gt;black tentacles&lt;/i&gt;, &lt;i&gt;dimensional lock&lt;/i&gt;, &lt;i&gt;horrid wilting&lt;/i&gt; (DC 26), &lt;i&gt;insanity&lt;/i&gt; (DC 25), &lt;i&gt;word of chaos&lt;/i&gt; (DC 25) &lt;/br&gt;1/day&amp;mdash;quickened &lt;i&gt;heal&lt;/i&gt;, &lt;i&gt;imprisonment&lt;/i&gt; (DC 27)&lt;/h5&gt;&lt;/h5&gt;&lt;/div&gt;&lt;hr/&gt;&lt;div&gt;&lt;h5&gt;&lt;b&gt;STATISTICS&lt;/b&gt;&lt;/h5&gt;&lt;/div&gt;&lt;hr/&gt;&lt;div&gt;&lt;h5&gt;&lt;b&gt;Str &lt;/b&gt;40, &lt;b&gt;Dex &lt;/b&gt;8, &lt;b&gt;Con &lt;/b&gt;31, &lt;b&gt;Int &lt;/b&gt; 29, &lt;b&gt;Wis &lt;/b&gt;30, &lt;b&gt;Cha &lt;/b&gt;27&lt;/h5&gt;&lt;h5&gt;&lt;b&gt;Base Atk &lt;/b&gt;+24; &lt;b&gt;CMB &lt;/b&gt;+47 (+51 grapple); &lt;b&gt;CMD &lt;/b&gt;62 (can't be tripped)&lt;/h5&gt;&lt;h5&gt;&lt;b&gt;Feats &lt;/b&gt;Awesome Blow, Critical Focus, Greater Vital Strike, Improved Bull Rush, Improved Critical (claw), Improved Vital Strike, Lightning Reflexes, Power Attack, Quicken Spell-Like Ability (&lt;i&gt;heal&lt;/i&gt;), Spell Penetration, Staggering Critical, Vital Strike&lt;/h5&gt;&lt;h5&gt;&lt;b&gt;Skills &lt;/b&gt;Bluff +35, Escape Artist +23, Fly +26, Intimidate +35, Knowledge (arcana) +36, Knowledge (dungeoneering) +33, Knowledge (geography) +33, Knowledge (history) +33, Knowledge (planes) +36, Knowledge (religion) +33, Perception +37, Sense Motive +37, Spellcraft +36, Stealth +10, Use Magic Device +35&lt;/h5&gt;&lt;h5&gt;&lt;b&gt;Languages &lt;/b&gt;Abyssal; telepathy 300 ft.&lt;/h5&gt;&lt;/div&gt;&lt;hr/&gt;&lt;div&gt;&lt;h5&gt;&lt;b&gt;ECOLOGY&lt;/b&gt;&lt;/h5&gt;&lt;/div&gt;&lt;hr/&gt;&lt;div&gt;&lt;h5&gt;&lt;b&gt;Environment &lt;/b&gt; any (Abyss)&lt;/h5&gt;&lt;h5&gt;&lt;b&gt;Organization &lt;/b&gt;solitary&lt;/h5&gt;&lt;h5&gt;&lt;b&gt;Treasure &lt;/b&gt;double&lt;/h5&gt;&lt;/div&gt;&lt;hr/&gt;&lt;div&gt;&lt;h5&gt;&lt;b&gt;SPECIAL ABILITIES&lt;/b&gt;&lt;/h5&gt;&lt;/div&gt;&lt;hr/&gt;&lt;div&gt;&lt;/h5&gt;&lt;h5&gt;&lt;b&gt;Abyssal Transformation (Su)&lt;/b&gt; If an iathavos establishes a hold on a creature of Large or smaller size, it can place that creature deep within the bristly folds of its flesh. Treat this as an engulf attack (see page 296), except that at the start of the iathavos's turn, an engulfed creature must make a DC 30 Fortitude save or be transformed into a nyogoth qlippoth that immediately squirms out of the iathavos's body to serve its new master. Creatures transformed into nyogoths are not controlled by the iathavos, but function and behave as if they were typical members of that species-they retain no memories or abilities they may have possessed in their previous lives. Items held or worn by the unfortunate victim remain lodged within the folds of the iathavos's body and can only be retrieved if the iathavos is helpless or dead. A creature transformed into a nyogoth in this manner can be restored to its true shape via &lt;i&gt;break enchantment&lt;/i&gt;, &lt;i&gt;miracle&lt;/i&gt;, or &lt;i&gt;wish&lt;/i&gt;. Otherwise, slaying the nyogoth allows the poor soul to be restored to life via &lt;i&gt;reincarnation&lt;/i&gt;, &lt;i&gt;resurrection&lt;/i&gt;, or true &lt;i&gt;resurrection&lt;/i&gt;. The save DC is Charisma-based.  &lt;/h5&gt;&lt;h5&gt;&lt;b&gt;Entropic Beams (Su)&lt;/b&gt; As a standard action once every minute, an iathavos can fire beams of entropic energy from its 10 eyes. Each of these beams of energy can be directed at a single target within 300 feet of the iathavos, but no more than one beam may be directed at any one creature. Beams that are not directed at a creature are wasted. The qlippoth must make a +15 ranged touch attack to hit with each beam. Each beam has the same effect as a CL 20th &lt;i&gt;disintegrate&lt;/i&gt; (40d6 damage, DC 32 Fortitude partial for 5d6 damage), except a creature killed by this damage explodes in a 5-foot burst of energy, flesh, shadow, and smoke instead of turning into dust. Any creature in this burst must make a DC 32 Will save or be staggered for 1 round. The save DCs are Constitution-based.  &lt;/h5&gt;&lt;h5&gt;&lt;b&gt;Horrific Appearance (Su)&lt;/b&gt; Creatures that succumb to the iathavos's horrific appearance are affected by a &lt;i&gt;feeblemind&lt;/i&gt; effect and permanently blinded.  &lt;/h5&gt;&lt;h5&gt;&lt;b&gt;Ichor (Su)&lt;/b&gt; As long as the iathavos has taken any hit point damage, thick and stringy ropes of black ichor weep from the fissures and folds in its bristly hide. This ichor extrudes from the creature's body in a writhing nimbus of filaments at a rate of 5 feet per round, to a maximum range equal to its reach (30 feet). At the start the iathavos's turn, all creatures in reach of these strands of ichor must make a DC 32 Reflex save or become entangled. At the start the iathavos's turn, all creatures entangled by the ichor take 4d6 points of acid damage. If the qlippoth ends its turn with no hit point damage, the ichor melts away into harmless mist, releasing all entangled creatures. The save DC is Constitution-based.  &lt;/h5&gt;&lt;h5&gt;&lt;b&gt;Stench (Su)&lt;/b&gt; The iathavos's stench ability is supernaturally disgusting-creatures that succumb to this ability are nauseated, while those that save are still sickened.&lt;/h5&gt;&lt;/div&gt;&lt;br&gt;&lt;div&gt;&lt;h4&gt;&lt;p&gt;&lt;p&gt;The most terrible of the qlippoth, with the exception of the qlippoth lords, is doubtless the immense iathavos. Believed by many to be a singular entity, a unique qlippoth so abhorrent that even the Abyss cannot bear to allow more than one to exist at any one time, the iathavos is often encountered attended by numerous nyogoth qlippoth that squirm over its body or under its bulk, feeding upon the wastes and fragments left behind by its shuddersome passing. These nyogoths are invariably other creatures that the iathavos has absorbed and remade-they represent one of the most heinous fates that could await would-be explorers of the deepest Abyssal rifts.  The iathavos crusades against the demonic scourge, but the monster does not limit its attentions to seeking out and destroying demons in preparation for the return of the Abyss to qlippoth rule. Indeed, the iathavos has the ability to shift among the various planes of the multiverse, and often travels to Material Plane worlds to systematically scour realms clean of mortal life, thus ensuring that these worlds can no longer provide the raw materials-sinful mortal souls-the Abyss relies upon to create new demons. Worlds visited by the iathavos are notable for the widespread devastation and the unusually large populations of nyogoths that remain behind to consume every last speck of decay the iathavos leaves behind.  The iathavos can be called via the most powerful spells, such as &lt;i&gt;gate&lt;/i&gt;, but its immunity to mind-affecting effects and its vast size ensure that only the most desperate or most insane ever attempt such a self-destructive act. In all known cases, the deliberate conjuration of the iathavos to another world has done little more than draw the attention of the powerful creature to that world, so that even if it is banished back to the Abyss before it can cause too much devastation, the iathavos remembers the visit. It often returns under its own power at a later date to pursue its own goals on the newly discovered world. Only if the iathavos is presented with defenders that prevent it from achieving its destructive ruin does it flee back to the Abyss via &lt;i&gt;plane shift&lt;/i&gt;- in such cases, the qlippoth often waits for centuries or even millennia before returning to that world, for there are always easier realms to destroy.  The iathavos is a powerful and horrifying monster made all the more devastating by its incredible intellect. The creature takes care to plan its major assaults on demonic enclaves or mortal cities, even though it is powerful enough that few creatures in the multiverse can give it pause.  When the iathavos is slain, the multiverse typically has only a relatively short time before the Abyss births a replacement monstrosity for the defeated qlippoth. This newly born iathavos is an entirely new creature-it does not share the memories of the previous incarnation, nor does it possess any advanced hit dice or class levels the previous monster may have gained, yet its appetite and hatred for demonic life and the sins that create such life remain constant and unending.  To call such an iathavos a "newborn" is somewhat misleading. Although technically a freshly created creature, newborn iathavoses do not undergo a "childhood." They form fully grown, as presented here. Yet with each new incarnation of the qlippoth monstrosity, changes can occur. A new iathavos might have slightly different spell-like abilities, for example, or the nature of its horrific appearance might change from that presented here. As an iathavos continues to hunt and destroy, it grows more powerful-an advanced iathavos typically gains more racial Hit Dice as a result. An iathavos that gains power by taking class levels is not unheard of, but it is quite rare- most who do take levels in sorcerer.&lt;/p&gt;&lt;/h4&gt;&lt;/div&gt;</t>
  </si>
  <si>
    <t>Nyogoth</t>
  </si>
  <si>
    <t>24, touch 15, flat-footed 19</t>
  </si>
  <si>
    <t>(+5 Dex, +9 natural)</t>
  </si>
  <si>
    <t>acid spray</t>
  </si>
  <si>
    <t>acid, cold, poison, mind-affecting effects</t>
  </si>
  <si>
    <t>5 ft., fly 30 ft. (good)</t>
  </si>
  <si>
    <t>4 bites +15 (1d6+3/19-20 plus 1d4 acid), bite +15 (2d6+3/19-20 plus 1d4 acid)</t>
  </si>
  <si>
    <t>horrific appearance (DC 18)</t>
  </si>
  <si>
    <t>Spell-Like Abilities (CL 10th; concentration +13)   At Will-acid arrow   7/day-fear (DC 17), protection from law   1/day-acid fog, dimension door</t>
  </si>
  <si>
    <t>Str 16, Dex 21, Con 24, Int 9, Wis 19, Cha 16</t>
  </si>
  <si>
    <t>Combat Reflexes, Improved Critical (bite), Power Attack, Vital Strike, Weapon Finesse</t>
  </si>
  <si>
    <t>Fly +22, Intimidate +16, Knowledge (planes) +12, Perception +17, Stealth +18</t>
  </si>
  <si>
    <t>flight</t>
  </si>
  <si>
    <t>solitary or brood (2-8)</t>
  </si>
  <si>
    <t>This appears to be a mass of floating intestines tangled around a fanged mouth-the tips of its coils also end in toothy maws.</t>
  </si>
  <si>
    <t>Acid Spray (Su) A nyogoth's body is full of highly corrosive digestive fluid. Every time a nyogoth is damaged by a piercing or slashing weapon, all creatures adjacent to the nyogoth take 1d6 points of acid damage (2d6 acid damage if the attack is a critical hit).  Horrific Appearance (Su) Creatures that succumb to a nyogoth's horrific appearance become nauseated for 1d8 rounds.</t>
  </si>
  <si>
    <t>The nyogoth's role on the Abyss is that of a scavenger. Essentially mobile clumps of buoyant intestines, these writhing creatures squirt through the air in convulsive movements like an octopus gliding through water, and are constantly on the search for anything smaller than one of their many mouths (either the relatively small ones that pinch and gasp at the tips of their intestinal limbs or the larger gaping one at their cores). They can subsist on the waste and filth left behind by other denizens of the Abyss, but particularly enjoy feeding on still-living creatures.  Despite their seemingly lowly role in Abyssal ecosystems, the nyogoths are far from stupid beasts. Most are nearly as intelligent as the average human, and are capable of solving relatively complex problems when it comes to securing the next meal. As outsiders, nyogoths do not need to eat to survive, yet this does not exempt them from hunger-a nyogoth that goes for longer than 12 hours without a meal becomes increasingly violent and erratic. Such a "starving" nyogoth typically fights to the death when the prospect of food is available, and may even resort to self-cannibalism, drinking its own spurting digestive juices from its wounds in a nauseating display.  A typical nyogoth is 5 feet in diameter and weighs 260 pounds, although they are known to grow much larger.</t>
  </si>
  <si>
    <t>&lt;link rel="stylesheet"href="PF.css"&gt;&lt;div&gt;&lt;h2&gt;Qlippoth, Nyogoth&lt;/h2&gt;&lt;h3&gt;&lt;i&gt;This appears to be a mass of floating intestines tangled around a fanged mouth-the tips of its coils also end in toothy maws.&lt;/i&gt;&lt;/h3&gt;&lt;br&gt;&lt;/div&gt;&lt;div class="heading"&gt;&lt;p class="alignleft"&gt;Nyogoth&lt;/p&gt;&lt;p class="alignright"&gt;CR 10&lt;/p&gt;&lt;div style="clear: both;"&gt;&lt;/div&gt;&lt;/div&gt;&lt;div&gt;&lt;h5&gt;&lt;b&gt;XP &lt;/b&gt;9,600&lt;/h5&gt;&lt;h5&gt;CE Medium outsider (chaotic, evil, extraplanar, qlippoth)&lt;/h5&gt;&lt;h5&gt;&lt;b&gt;Init &lt;/b&gt;+5; &lt;b&gt;Senses &lt;/b&gt;darkvision 60 ft.; Perception +17&lt;/h5&gt;&lt;/div&gt;&lt;hr/&gt;&lt;div&gt;&lt;h5&gt;&lt;b&gt;DEFENSE&lt;/b&gt;&lt;/h5&gt;&lt;/div&gt;&lt;hr/&gt;&lt;div&gt;&lt;h5&gt;&lt;b&gt;AC &lt;/b&gt;24, touch 15, flat-footed 19 (+5 Dex, +9 natural)&lt;/h5&gt;&lt;h5&gt;&lt;b&gt;hp &lt;/b&gt;125 (10d10+70)&lt;/h5&gt;&lt;h5&gt;&lt;b&gt;Fort &lt;/b&gt;+14, &lt;b&gt;Ref &lt;/b&gt;+12, &lt;b&gt;Will &lt;/b&gt;+7&lt;/h5&gt;&lt;h5&gt;&lt;b&gt;Defensive Abilities &lt;/b&gt;acid spray; &lt;b&gt;DR &lt;/b&gt;10/lawful; &lt;b&gt;Immune &lt;/b&gt;acid, cold, poison, mind-affecting effects; &lt;b&gt;Resist &lt;/b&gt;electricity 10, fire 10&lt;/h5&gt;&lt;/div&gt;&lt;hr/&gt;&lt;div&gt;&lt;h5&gt;&lt;b&gt;OFFENSE&lt;/b&gt;&lt;/h5&gt;&lt;/div&gt;&lt;hr/&gt;&lt;div&gt;&lt;h5&gt;&lt;b&gt;Spd &lt;/b&gt;5 ft., fly 30 ft. (good)&lt;/h5&gt;&lt;h5&gt;&lt;b&gt;Melee &lt;/b&gt;4 bites +15 (1d6+3/19-20 plus 1d4 acid), bite +15 (2d6+3/19-20 plus 1d4 acid)&lt;/h5&gt;&lt;h5&gt;&lt;b&gt;Space &lt;/b&gt;5 ft.; &lt;b&gt;Reach &lt;/b&gt;5 ft.&lt;/h5&gt;&lt;h5&gt;&lt;b&gt;Special Attacks &lt;/b&gt;horrific appearance (DC 18)&lt;/h5&gt;&lt;h5&gt;&lt;b&gt;Spell-Like Abilities&lt;/b&gt; (CL 10th; concentration +13) &lt;/br&gt;At Will&amp;mdash;&lt;i&gt;acid arrow&lt;/i&gt; &lt;/br&gt;7/day&amp;mdash;&lt;i&gt;fear&lt;/i&gt; (DC 17), &lt;i&gt;protection from law&lt;/i&gt; &lt;/br&gt;1/day&amp;mdash;&lt;i&gt;acid fog&lt;/i&gt;, &lt;i&gt;dimension door&lt;/i&gt;&lt;/h5&gt;&lt;/h5&gt;&lt;/div&gt;&lt;hr/&gt;&lt;div&gt;&lt;h5&gt;&lt;b&gt;STATISTICS&lt;/b&gt;&lt;/h5&gt;&lt;/div&gt;&lt;hr/&gt;&lt;div&gt;&lt;h5&gt;&lt;b&gt;Str &lt;/b&gt;16, &lt;b&gt;Dex &lt;/b&gt;21, &lt;b&gt;Con &lt;/b&gt;24, &lt;b&gt;Int &lt;/b&gt; 9, &lt;b&gt;Wis &lt;/b&gt;19, &lt;b&gt;Cha &lt;/b&gt;16&lt;/h5&gt;&lt;h5&gt;&lt;b&gt;Base Atk &lt;/b&gt;+10; &lt;b&gt;CMB &lt;/b&gt;+13; &lt;b&gt;CMD &lt;/b&gt;28 (can't be tripped)&lt;/h5&gt;&lt;h5&gt;&lt;b&gt;Feats &lt;/b&gt;Combat Reflexes, Improved Critical (bite), Power Attack, Vital Strike, Weapon Finesse&lt;/h5&gt;&lt;h5&gt;&lt;b&gt;Skills &lt;/b&gt;Fly +22, Intimidate +16, Knowledge (planes) +12, Perception +17, Stealth +18&lt;/h5&gt;&lt;h5&gt;&lt;b&gt;Languages &lt;/b&gt;Abyssal; telepathy 100 ft.&lt;/h5&gt;&lt;h5&gt;&lt;b&gt;SQ &lt;/b&gt;flight&lt;/h5&gt;&lt;/div&gt;&lt;hr/&gt;&lt;div&gt;&lt;h5&gt;&lt;b&gt;ECOLOGY&lt;/b&gt;&lt;/h5&gt;&lt;/div&gt;&lt;hr/&gt;&lt;div&gt;&lt;h5&gt;&lt;b&gt;Environment &lt;/b&gt; any (the Abyss)&lt;/h5&gt;&lt;h5&gt;&lt;b&gt;Organization &lt;/b&gt;solitary or brood (2-8)&lt;/h5&gt;&lt;h5&gt;&lt;b&gt;Treasure &lt;/b&gt;standard&lt;/h5&gt;&lt;/div&gt;&lt;hr/&gt;&lt;div&gt;&lt;h5&gt;&lt;b&gt;SPECIAL ABILITIES&lt;/b&gt;&lt;/h5&gt;&lt;/div&gt;&lt;hr/&gt;&lt;div&gt;&lt;/h5&gt;&lt;h5&gt;&lt;b&gt;Acid Spray (Su)&lt;/b&gt; A nyogoth's body is full of highly corrosive digestive fluid. Every time a nyogoth is damaged by a piercing or slashing weapon, all creatures adjacent to the nyogoth take 1d6 points of acid damage (2d6 acid damage if the attack is a critical hit).  &lt;/h5&gt;&lt;h5&gt;&lt;b&gt;Horrific Appearance (Su)&lt;/b&gt; Creatures that succumb to a nyogoth's horrific appearance become nauseated for 1d8 rounds.&lt;/h5&gt;&lt;/div&gt;&lt;br&gt;&lt;div&gt;&lt;h4&gt;&lt;p&gt;&lt;p&gt;The nyogoth's role on the Abyss is that of a scavenger. Essentially mobile clumps of buoyant intestines, these writhing creatures squirt through the air in convulsive movements like an octopus gliding through water, and are constantly on the search for anything smaller than one of their many mouths (either the relatively small ones that pinch and gasp at the tips of their intestinal limbs or the larger gaping one at their cores). They can subsist on the waste and filth left behind by other denizens of the Abyss, but particularly enjoy feeding on still-living creatures.  Despite their seemingly lowly role in Abyssal ecosystems, the nyogoths are far from stupid beasts. Most are nearly as intelligent as the average human, and are capable of solving relatively complex problems when it comes to securing the next meal. As outsiders, nyogoths do not need to eat to survive, yet this does not exempt them from hunger-a nyogoth that goes for longer than 12 hours without a meal becomes increasingly violent and erratic. Such a "starving" nyogoth typically fights to the death when the prospect of food is available, and may even resort to self-cannibalism, drinking its own spurting digestive juices from its wounds in a nauseating display.  A typical nyogoth is 5 feet in diameter and weighs 260 pounds, although they are known to grow much larger.&lt;/p&gt;&lt;/h4&gt;&lt;/div&gt;</t>
  </si>
  <si>
    <t>Shoggti</t>
  </si>
  <si>
    <t>Fort +11, Ref +5, Will +9</t>
  </si>
  <si>
    <t>10/cold iron or lawful</t>
  </si>
  <si>
    <t>bite +12 (1d8+6), 4 tentacles +8 (1d4+3 plus grab)</t>
  </si>
  <si>
    <t>braincloud, horrific appearance (DC 15), constrict (1d4+6)</t>
  </si>
  <si>
    <t>Spell-Like Abilities (CL 7th; concentration +9)  Constant-tongues   At Will-command (DC 13)   3/day-charm person (DC 13), protection from law   1/day-charm monster (DC 16), dimension door</t>
  </si>
  <si>
    <t>Str 22, Dex 16, Con 23, Int 12, Wis 19, Cha 15</t>
  </si>
  <si>
    <t>Combat Reflexes, Improved Initiative, Skill Focus (Use Magic Device), Weapon Focus (tentacles)</t>
  </si>
  <si>
    <t>Escape Artist +13, Intimidate +16, Knowledge (planes) +11, Perception +18, Sense Motive +14, Stealth +9, Use Magic Device +19</t>
  </si>
  <si>
    <t>+4 Intimidate, +4 Perception, +4 Use Magic Device</t>
  </si>
  <si>
    <t>solitary, pair, or slaver band (3-10 plus 6-12 slaves of various races)</t>
  </si>
  <si>
    <t>This pale creature has four suckered arms that end in pincers. A gnashing maw gapes in its head between two staring eyes.</t>
  </si>
  <si>
    <t>Braincloud (Su) Once per round, in place of a melee attack with a tentacle, a shoggti can make a melee touch attack with the pincer on the end of that tentacle. If it hits, the target takes 1d4 points of Wisdom damage. Shoggti use this ability to mentally debilitate their victims so they can more easily use their charm spell-like abilities against them.  Horrific Appearance (Su) Creatures that succumb to a shoggti's horrific appearance become fascinated by the creature's hypnotically wriggling tentacles and the strange, shimmering colors in its eyes. This effect persists for 1d6 rounds (but can be ended by the normal methods of defeating the fascinated condition).</t>
  </si>
  <si>
    <t>The shoggti are masters of mind manipulation, capable of seizing control of the thoughts of others and charming them into docile allies. They invade other realms in slaver bands, seeking out creatures to capture alive and return to the Abyss as charmed slaves-the fates of these poor souls is unknown, but likely has something to do with the qlippoth drive to reclaim the Abyss as their own.  Although a shoggti lacks proper hands, it is capable of performing incredibly dextrous manipulations with the pincers at the tips of its tentacles. It cannot wield weapons in these pincers, but it can utilize magic items like wands, rods, staves, and the like. Shoggti are fond of wands in particular, particularly those that create mind-affecting effects that are easy to inf lict on victims of their braincloud ability.  A shoggti's body is an egg-shaped mass about 8 feet long-its tentacles are about 8 feet long as well. The whole creature weighs 900 pounds.</t>
  </si>
  <si>
    <t>&lt;link rel="stylesheet"href="PF.css"&gt;&lt;div&gt;&lt;h2&gt;Qlippoth, Shoggti&lt;/h2&gt;&lt;h3&gt;&lt;i&gt;This pale creature has four suckered arms that end in pincers. A gnashing maw gapes in its head between two staring eyes.&lt;/i&gt;&lt;/h3&gt;&lt;br&gt;&lt;/div&gt;&lt;div class="heading"&gt;&lt;p class="alignleft"&gt;Shoggti&lt;/p&gt;&lt;p class="alignright"&gt;CR 7&lt;/p&gt;&lt;div style="clear: both;"&gt;&lt;/div&gt;&lt;/div&gt;&lt;div&gt;&lt;h5&gt;&lt;b&gt;XP &lt;/b&gt;3,200&lt;/h5&gt;&lt;h5&gt;CE Large outsider (chaotic, evil, extraplanar, qlippoth)&lt;/h5&gt;&lt;h5&gt;&lt;b&gt;Init &lt;/b&gt;+7; &lt;b&gt;Senses &lt;/b&gt;darkvision 60 ft.; Perception +18&lt;/h5&gt;&lt;/div&gt;&lt;hr/&gt;&lt;div&gt;&lt;h5&gt;&lt;b&gt;DEFENSE&lt;/b&gt;&lt;/h5&gt;&lt;/div&gt;&lt;hr/&gt;&lt;div&gt;&lt;h5&gt;&lt;b&gt;AC &lt;/b&gt;21, touch 12, flat-footed 18 (+3 Dex, +9 natural, -1 size)&lt;/h5&gt;&lt;h5&gt;&lt;b&gt;hp &lt;/b&gt;80 (7d10+42)&lt;/h5&gt;&lt;h5&gt;&lt;b&gt;Fort &lt;/b&gt;+11, &lt;b&gt;Ref &lt;/b&gt;+5, &lt;b&gt;Will &lt;/b&gt;+9&lt;/h5&gt;&lt;h5&gt;&lt;b&gt;Defensive Abilities &lt;/b&gt;uncanny dodge; &lt;b&gt;DR &lt;/b&gt;10/cold iron or lawful; &lt;b&gt;Immune &lt;/b&gt;cold, poison, mind-affecting effects; &lt;b&gt;Resist &lt;/b&gt;acid 10, electricity 10, fire 10&lt;/h5&gt;&lt;/div&gt;&lt;hr/&gt;&lt;div&gt;&lt;h5&gt;&lt;b&gt;OFFENSE&lt;/b&gt;&lt;/h5&gt;&lt;/div&gt;&lt;hr/&gt;&lt;div&gt;&lt;h5&gt;&lt;b&gt;Spd &lt;/b&gt;30 ft.&lt;/h5&gt;&lt;h5&gt;&lt;b&gt;Melee &lt;/b&gt;bite +12 (1d8+6), 4 tentacles +8 (1d4+3 plus grab)&lt;/h5&gt;&lt;h5&gt;&lt;b&gt;Space &lt;/b&gt;10 ft.; &lt;b&gt;Reach &lt;/b&gt;10 ft.&lt;/h5&gt;&lt;h5&gt;&lt;b&gt;Special Attacks &lt;/b&gt;braincloud, horrific appearance (DC 15), constrict (1d4+6)&lt;/h5&gt;&lt;h5&gt;&lt;b&gt;Spell-Like Abilities&lt;/b&gt; (CL 7th; concentration +9)  &lt;/br&gt;Constant&amp;mdash;&lt;i&gt;tongues&lt;/i&gt; &lt;/br&gt;At Will&amp;mdash;&lt;i&gt;command&lt;/i&gt; (DC 13) &lt;/br&gt;3/day&amp;mdash;&lt;i&gt;charm person&lt;/i&gt; (DC 13), &lt;i&gt;protection from law&lt;/i&gt; &lt;/br&gt;1/day&amp;mdash;&lt;i&gt;charm monster&lt;/i&gt; (DC 16), &lt;i&gt;dimension door&lt;/i&gt;&lt;/h5&gt;&lt;/h5&gt;&lt;/div&gt;&lt;hr/&gt;&lt;div&gt;&lt;h5&gt;&lt;b&gt;STATISTICS&lt;/b&gt;&lt;/h5&gt;&lt;/div&gt;&lt;hr/&gt;&lt;div&gt;&lt;h5&gt;&lt;b&gt;Str &lt;/b&gt;22, &lt;b&gt;Dex &lt;/b&gt;16, &lt;b&gt;Con &lt;/b&gt;23, &lt;b&gt;Int &lt;/b&gt; 12, &lt;b&gt;Wis &lt;/b&gt;19, &lt;b&gt;Cha &lt;/b&gt;15&lt;/h5&gt;&lt;h5&gt;&lt;b&gt;Base Atk &lt;/b&gt;+7; &lt;b&gt;CMB &lt;/b&gt;+14 (+18 grapple); &lt;b&gt;CMD &lt;/b&gt;27 (31 vs. trip)&lt;/h5&gt;&lt;h5&gt;&lt;b&gt;Feats &lt;/b&gt;Combat Reflexes, Improved Initiative, Skill Focus (Use Magic Device), Weapon Focus (tentacles)&lt;/h5&gt;&lt;h5&gt;&lt;b&gt;Skills &lt;/b&gt;Escape Artist +13, Intimidate +16, Knowledge (planes) +11, Perception +18, Sense Motive +14, Stealth +9, Use Magic Device +19; &lt;b&gt;Racial Modifiers &lt;/b&gt;+4 Intimidate, +4 Perception, +4 Use Magic Device&lt;/h5&gt;&lt;h5&gt;&lt;b&gt;Languages &lt;/b&gt;Abyssal; telepathy 100 ft.&lt;/h5&gt;&lt;/div&gt;&lt;hr/&gt;&lt;div&gt;&lt;h5&gt;&lt;b&gt;ECOLOGY&lt;/b&gt;&lt;/h5&gt;&lt;/div&gt;&lt;hr/&gt;&lt;div&gt;&lt;h5&gt;&lt;b&gt;Environment &lt;/b&gt; any (the Abyss)&lt;/h5&gt;&lt;h5&gt;&lt;b&gt;Organization &lt;/b&gt;solitary, pair, or slaver band (3-10 plus 6-12 slaves of various races)&lt;/h5&gt;&lt;h5&gt;&lt;b&gt;Treasure &lt;/b&gt;standard&lt;/h5&gt;&lt;/div&gt;&lt;hr/&gt;&lt;div&gt;&lt;h5&gt;&lt;b&gt;SPECIAL ABILITIES&lt;/b&gt;&lt;/h5&gt;&lt;/div&gt;&lt;hr/&gt;&lt;div&gt;&lt;/h5&gt;&lt;h5&gt;&lt;b&gt;Braincloud (Su)&lt;/b&gt; Once per round, in place of a melee attack with a tentacle, a shoggti can make a melee touch attack with the pincer on the end of that tentacle. If it hits, the target takes 1d4 points of Wisdom damage. Shoggti use this ability to mentally debilitate their victims so they can more easily use their charm spell-like abilities against them.  &lt;/h5&gt;&lt;h5&gt;&lt;b&gt;Horrific Appearance (Su)&lt;/b&gt; Creatures that succumb to a shoggti's horrific appearance become fascinated by the creature's hypnotically wriggling tentacles and the strange, shimmering colors in its eyes. This effect persists for 1d6 rounds (but can be ended by the normal methods of defeating the fascinated condition).&lt;/h5&gt;&lt;/div&gt;&lt;br&gt;&lt;div&gt;&lt;h4&gt;&lt;p&gt;&lt;p&gt;The shoggti are masters of mind manipulation, capable of seizing control of the thoughts of others and charming them into docile allies. They invade other realms in slaver bands, seeking out creatures to capture alive and return to the Abyss as charmed slaves-the fates of these poor souls is unknown, but likely has something to do with the qlippoth drive to reclaim the Abyss as their own.  Although a shoggti lacks proper hands, it is capable of performing incredibly dextrous manipulations with the pincers at the tips of its tentacles. It cannot wield weapons in these pincers, but it can utilize magic items like wands, rods, staves, and the like. Shoggti are fond of wands in particular, particularly those that create mind-affecting effects that are easy to inf lict on victims of their braincloud ability.  A shoggti's body is an egg-shaped mass about 8 feet long-its tentacles are about 8 feet long as well. The whole creature weighs 900 pounds.&lt;/p&gt;&lt;/h4&gt;&lt;/div&gt;</t>
  </si>
  <si>
    <t>Thulgant</t>
  </si>
  <si>
    <t>cloak of chaos (DC 25)</t>
  </si>
  <si>
    <t>33, touch 25, flat-footed 21</t>
  </si>
  <si>
    <t>(+4 deflection, +12 Dex, +8 natural, -1 size)</t>
  </si>
  <si>
    <t>Fort +25, Ref +30, Will +18</t>
  </si>
  <si>
    <t>displacement, evasion, freedom of movement</t>
  </si>
  <si>
    <t>40 ft., climb 40 ft., fly 60 ft. (good)</t>
  </si>
  <si>
    <t>3 stings +27 (1d6+8/19-20 plus ability drain), 5 tentacles +22 (1d6+4 plus 2d6 acid)</t>
  </si>
  <si>
    <t>horrific appearance (DC 27), savage stingers</t>
  </si>
  <si>
    <t>Spell-Like Abilities (CL 18th; concentration +25)  Constant-cloak of chaos (DC 25), displacement, freedom of movement, true seeing  At Will-dimension door, greater dispel magic, telekinesis (DC 22)  3/day-quickened dimension door, flesh to stone (DC 23), word of chaos (DC 24)  1/day-binding (DC 25), plane shift (DC 24), telekinetic sphere (DC 25), temporal stasis (DC 25)</t>
  </si>
  <si>
    <t>Str 26, Dex 34, Con 29, Int 24, Wis 27, Cha 25</t>
  </si>
  <si>
    <t>55 (71 vs. trip)</t>
  </si>
  <si>
    <t>Combat Expertise, Combat Reflexes, Critical Focus, Greater Vital Strike, Improved Critical (sting), Improved Vital Strike, Lightning Reflexes, Quicken Spell-Like Ability (dimension door), Staggering Critical, Vital Strike</t>
  </si>
  <si>
    <t>Acrobatics +35 (+39 jump), Bluff +30, Climb +36, Fly +33, Intimidate +27, Knowledge (arcana) +27, Knowledge (history) +30, Knowledge (planes) +30, Perception +31, Sense Motive +31, Spellcraft +27, Stealth +31, Use Magic Device +30</t>
  </si>
  <si>
    <t>demon hunter</t>
  </si>
  <si>
    <t>solitary, pair, or patrol (3-4)</t>
  </si>
  <si>
    <t>This monster has ten spidery legs, a head writhing with dripping tentacles above a clutch of red eyes, and three whipping stingers.</t>
  </si>
  <si>
    <t>Ability Drain (Su) A thulgant's stingers each drain a different ability score on a hit. One stinger drains 1d4 points of Strength, another drains 1d4 points of Dexterity, and the third drains 1d4 points of Charisma. Any sting's drain is negated by a DC 29 Fortitude save. The save DC is Constitution-based.  Demon Hunter (Ex) A thulgant gains a +10 racial bonus on caster level checks to penetrate the spell resistance of any demon. Its attacks are treated as cold iron and good against demons.  Horrific Appearance (Su) Creatures that succumb to a thulgant's horrific appearance are stunned for 1d4 rounds and take 1d6 points of Wisdom damage.  Savage Stingers (Ex) If a thulgant hits a single target with all three stings in the same round, it tears through the victim's body, dealing an extra 3d6+12 points of damage and draining an additional 2 ability points from all six of the victim's ability scores. A single DC 29 Fortitude save negates all of this additional ability drain. The save DC is Constitution-based.</t>
  </si>
  <si>
    <t>The dreaded thulgant is among the most dangerous of the qlippoth, for it supports an array of deadly and painful physical attacks with a wide range of potent magical powers. Born from the cannibalistic orgies of augnagar qlippoth, each thulgant exists for one purpose only-the eradication of all demons from the Abyss.  Yet thulgants do not spend all of their lives hunting and destroying demons. They rule horrific hives deep in the Abyss populated by all manner of hideous minions, many of which are bound into servitude via binding spells. These qlippoth are fond of decorating their lairs with petrified or enstasised victims of great power-the more powerful the victims, the greater the prestige held by the thulgant.</t>
  </si>
  <si>
    <t>&lt;link rel="stylesheet"href="PF.css"&gt;&lt;div&gt;&lt;h2&gt;Qlippoth, Thulgant&lt;/h2&gt;&lt;h3&gt;&lt;i&gt;This monster has ten spidery legs, a head writhing with dripping tentacles above a clutch of red eyes, and three whipping stingers.&lt;/i&gt;&lt;/h3&gt;&lt;br&gt;&lt;/div&gt;&lt;div class="heading"&gt;&lt;p class="alignleft"&gt;Thulgant&lt;/p&gt;&lt;p class="alignright"&gt;CR 18&lt;/p&gt;&lt;div style="clear: both;"&gt;&lt;/div&gt;&lt;/div&gt;&lt;div&gt;&lt;h5&gt;&lt;b&gt;XP &lt;/b&gt;153,600&lt;/h5&gt;&lt;h5&gt;CE Large outsider (chaotic, evil, extraplanar, qlippoth)&lt;/h5&gt;&lt;h5&gt;&lt;b&gt;Init &lt;/b&gt;+12; &lt;b&gt;Senses &lt;/b&gt;darkvision 60 ft., &lt;i&gt;true seeing&lt;/i&gt;; Perception +31&lt;/h5&gt;&lt;h5&gt;&lt;b&gt;Aura &lt;/b&gt;&lt;i&gt;cloak of chaos&lt;/i&gt; (DC 25)&lt;/h5&gt;&lt;/div&gt;&lt;hr/&gt;&lt;div&gt;&lt;h5&gt;&lt;b&gt;DEFENSE&lt;/b&gt;&lt;/h5&gt;&lt;/div&gt;&lt;hr/&gt;&lt;div&gt;&lt;h5&gt;&lt;b&gt;AC &lt;/b&gt;33, touch 25, flat-footed 21 (+4 deflection, +12 Dex, +8 natural, -1 size)&lt;/h5&gt;&lt;h5&gt;&lt;b&gt;hp &lt;/b&gt;290 (20d10+180); fast healing 10&lt;/h5&gt;&lt;h5&gt;&lt;b&gt;Fort &lt;/b&gt;+25, &lt;b&gt;Ref &lt;/b&gt;+30, &lt;b&gt;Will &lt;/b&gt;+18&lt;/h5&gt;&lt;h5&gt;&lt;b&gt;Defensive Abilities &lt;/b&gt;displacement, evasion, freedom of movement; &lt;b&gt;DR &lt;/b&gt;15/cold iron and lawful; &lt;b&gt;Immune &lt;/b&gt;acid, cold, poison, mind-affecting effects; &lt;b&gt;Resist &lt;/b&gt;electricity 10, fire 10; &lt;b&gt;SR &lt;/b&gt;25 vs. lawful spells and creatures&lt;/h5&gt;&lt;/div&gt;&lt;hr/&gt;&lt;div&gt;&lt;h5&gt;&lt;b&gt;OFFENSE&lt;/b&gt;&lt;/h5&gt;&lt;/div&gt;&lt;hr/&gt;&lt;div&gt;&lt;h5&gt;&lt;b&gt;Spd &lt;/b&gt;40 ft., climb 40 ft., fly 60 ft. (good)&lt;/h5&gt;&lt;h5&gt;&lt;b&gt;Melee &lt;/b&gt;3 stings +27 (1d6+8/19-20 plus ability drain), 5 tentacles +22 (1d6+4 plus 2d6 acid)&lt;/h5&gt;&lt;h5&gt;&lt;b&gt;Space &lt;/b&gt;10 ft.; &lt;b&gt;Reach &lt;/b&gt;10 ft.&lt;/h5&gt;&lt;h5&gt;&lt;b&gt;Special Attacks &lt;/b&gt;horrific appearance (DC 27), savage stingers&lt;/h5&gt;&lt;h5&gt;&lt;b&gt;Spell-Like Abilities&lt;/b&gt; (CL 18th; concentration +25)  &lt;/br&gt;Constant&amp;mdash;&lt;i&gt;cloak of chaos&lt;/i&gt; (DC 25), &lt;i&gt;displacement&lt;/i&gt;, &lt;i&gt;freedom of movement&lt;/i&gt;, &lt;i&gt;true seeing&lt;/i&gt; &lt;/br&gt;At Will&amp;mdash;&lt;i&gt;&lt;i&gt;dimension&lt;/i&gt; door&lt;/i&gt;, &lt;i&gt;greater dispel magic&lt;/i&gt;, &lt;i&gt;telekinesis&lt;/i&gt; (DC 22) &lt;/br&gt;3/day&amp;mdash;quickened &lt;i&gt;&lt;i&gt;dimension&lt;/i&gt; door&lt;/i&gt;, &lt;i&gt;flesh to stone&lt;/i&gt; (DC 23), &lt;i&gt;word of chaos&lt;/i&gt; (DC 24) &lt;/br&gt;1/day&amp;mdash;&lt;i&gt;binding&lt;/i&gt; (DC 25), &lt;i&gt;plane shift&lt;/i&gt; (DC 24), &lt;i&gt;telekinetic sphere&lt;/i&gt; (DC 25), &lt;i&gt;temporal stasis&lt;/i&gt; (DC 25)&lt;/h5&gt;&lt;/h5&gt;&lt;/div&gt;&lt;hr/&gt;&lt;div&gt;&lt;h5&gt;&lt;b&gt;STATISTICS&lt;/b&gt;&lt;/h5&gt;&lt;/div&gt;&lt;hr/&gt;&lt;div&gt;&lt;h5&gt;&lt;b&gt;Str &lt;/b&gt;26, &lt;b&gt;Dex &lt;/b&gt;34, &lt;b&gt;Con &lt;/b&gt;29, &lt;b&gt;Int &lt;/b&gt; 24, &lt;b&gt;Wis &lt;/b&gt;27, &lt;b&gt;Cha &lt;/b&gt;25&lt;/h5&gt;&lt;h5&gt;&lt;b&gt;Base Atk &lt;/b&gt;+20; &lt;b&gt;CMB &lt;/b&gt;+29; &lt;b&gt;CMD &lt;/b&gt;55 (71 vs. trip)&lt;/h5&gt;&lt;h5&gt;&lt;b&gt;Feats &lt;/b&gt;Combat Expertise, Combat Reflexes, Critical Focus, Greater Vital Strike, Improved Critical (sting), Improved Vital Strike, Lightning Reflexes, Quicken Spell-Like Ability (&lt;i&gt;&lt;i&gt;dimension&lt;/i&gt; door&lt;/i&gt;), Staggering Critical, Vital Strike&lt;/h5&gt;&lt;h5&gt;&lt;b&gt;Skills &lt;/b&gt;Acrobatics +35 (+39 jump), Bluff +30, Climb +36, Fly +33, Intimidate +27, Knowledge (arcana) +27, Knowledge (history) +30, Knowledge (planes) +30, Perception +31, Sense Motive +31, Spellcraft +27, Stealth +31, Use Magic Device +30&lt;/h5&gt;&lt;h5&gt;&lt;b&gt;Languages &lt;/b&gt;Abyssal; telepathy 100 ft.&lt;/h5&gt;&lt;h5&gt;&lt;b&gt;SQ &lt;/b&gt;demon hunter&lt;/h5&gt;&lt;/div&gt;&lt;hr/&gt;&lt;div&gt;&lt;h5&gt;&lt;b&gt;ECOLOGY&lt;/b&gt;&lt;/h5&gt;&lt;/div&gt;&lt;hr/&gt;&lt;div&gt;&lt;h5&gt;&lt;b&gt;Environment &lt;/b&gt; any (Abyss)&lt;/h5&gt;&lt;h5&gt;&lt;b&gt;Organization &lt;/b&gt;solitary, pair, or patrol (3-4)&lt;/h5&gt;&lt;h5&gt;&lt;b&gt;Treasure &lt;/b&gt;double&lt;/h5&gt;&lt;/div&gt;&lt;hr/&gt;&lt;div&gt;&lt;h5&gt;&lt;b&gt;SPECIAL ABILITIES&lt;/b&gt;&lt;/h5&gt;&lt;/div&gt;&lt;hr/&gt;&lt;div&gt;&lt;/h5&gt;&lt;h5&gt;&lt;b&gt;Ability Drain (Su)&lt;/b&gt; A thulgant's stingers each drain a different ability score on a hit. One stinger drains 1d4 points of Strength, another drains 1d4 points of Dexterity, and the third drains 1d4 points of Charisma. Any sting's drain is negated by a DC 29 Fortitude save. The save DC is Constitution-based.  &lt;/h5&gt;&lt;h5&gt;&lt;b&gt;Demon Hunter (Ex)&lt;/b&gt; A thulgant gains a +10 racial bonus on caster level checks to penetrate the spell resistance of any demon. Its attacks are treated as cold iron and good against demons.  &lt;/h5&gt;&lt;h5&gt;&lt;b&gt;Horrific Appearance (Su)&lt;/b&gt; Creatures that succumb to a thulgant's horrific appearance are stunned for 1d4 rounds and take 1d6 points of Wisdom damage.  &lt;/h5&gt;&lt;h5&gt;&lt;b&gt;Savage Stingers (Ex)&lt;/b&gt; If a thulgant hits a single target with all three stings in the same round, it tears through the victim's body, dealing an extra 3d6+12 points of damage and draining an additional 2 ability points from all six of the victim's ability scores. A single DC 29 Fortitude save negates all of this additional ability drain. The save DC is Constitution-based.&lt;/h5&gt;&lt;/div&gt;&lt;br&gt;&lt;div&gt;&lt;h4&gt;&lt;p&gt;&lt;p&gt;The dreaded thulgant is among the most dangerous of the qlippoth, for it supports an array of deadly and painful physical attacks with a wide range of potent magical powers. Born from the cannibalistic orgies of augnagar qlippoth, each thulgant exists for one purpose only-the eradication of all demons from the Abyss.  Yet thulgants do not spend all of their lives hunting and destroying demons. They rule horrific hives deep in the Abyss populated by all manner of hideous minions, many of which are bound into servitude via &lt;i&gt;binding&lt;/i&gt; spells. These qlippoth are fond of decorating their lairs with petrified or enstasised victims of great power-the more powerful the victims, the greater the prestige held by the thulgant.&lt;/p&gt;&lt;/h4&gt;&lt;/div&gt;</t>
  </si>
  <si>
    <t>Quickling</t>
  </si>
  <si>
    <t>20, touch 19, flat-footed 12</t>
  </si>
  <si>
    <t>(+7 Dex, +1 dodge, +1 natural, +1 size)</t>
  </si>
  <si>
    <t>Fort +2, Ref +11, Will +6</t>
  </si>
  <si>
    <t>evasion, natural invisibility, supernatural speed, uncanny dodge</t>
  </si>
  <si>
    <t>slow susceptibility</t>
  </si>
  <si>
    <t>120 ft.</t>
  </si>
  <si>
    <t>short sword +10 (1d4-1/19-20)</t>
  </si>
  <si>
    <t>Spell-Like Abilities (CL 6th; concentration +8)   1/day-dancing lights, flare (DC 12), levitate, shatter (DC 14), ventriloquism (DC 13)</t>
  </si>
  <si>
    <t>Str 8, Dex 24, Con 13, Int 15, Wis 15, Cha 14</t>
  </si>
  <si>
    <t>Dodge, MobilityB, Spring AttackB, Weapon Finesse</t>
  </si>
  <si>
    <t>Acrobatics +14 (+50 jump), Bluff +9, Craft (any one) +9, Escape Artist +14, Perception +9, Spellcraft +6, Stealth +18, Survival +4, Use Magic Device +7</t>
  </si>
  <si>
    <t>solitary, gang (2-5), or band (4-11 plus one advanced leader)</t>
  </si>
  <si>
    <t>NPC gear (blue whinnis poison [4 doses], Small short sword, other treasure)</t>
  </si>
  <si>
    <t>This creature resembles a short and slight elf wearing drab clothes and a wicked grin. In a blink, the thing darts from sight.</t>
  </si>
  <si>
    <t>Natural Invisibility (Su) A quickling is invisible when motionless. It loses this invisibility and remains visible for 1 round in any round in which it takes an action other than a free action.  Supernatural Speed (Su) A quickling moves with incredible speed. Save for when it remains motionless (at which point it is invisible), the quickling's shape blurs and shimmers with this speed, granting it concealment (20% miss chance). In addition, this ability grants the quickling evasion and uncanny dodge (as the rogue abilities of the same names).  Slow Susceptibility (Ex) A quickling that succumbs to a slow effect loses its supernatural speed ability and is sickened as long as the effect persists. This sickened condition persists for 1 round after the slow effect ends.</t>
  </si>
  <si>
    <t>Few creatures can match the speed of a quickling. These malicious fey creatures delight in striking with blinding speed and accuracy, often killing their victims without ever fully revealing themselves; the victim simply spurts blood and falls over dead, with no witnesses to the quickling's deed. Though related to brownies and grigs, quicklings share none of their kin's generosity or merriment, choosing instead to live a life of cruelty and viciousness. Quicklings pride themselves on insults and brutality, and frequently stalk and harass their quarry until the victim gives up the chase. While quicklings are naturally invisible when motionless, they rarely contain themselves, and bob and twitch while standing and talking to other creatures. Quicklings hate every other race of creature, particularly elves, gnomes, and other kinds of fey. They barely tolerate their own kind, and rarely work together for longer than a few weeks.  Quicklings stand just over 2-1/2 feet tall and weigh 15 pounds.</t>
  </si>
  <si>
    <t>&lt;link rel="stylesheet"href="PF.css"&gt;&lt;div&gt;&lt;h2&gt;Quickling&lt;/h2&gt;&lt;h3&gt;&lt;i&gt;This creature resembles a short and slight elf wearing drab clothes and a wicked grin. In a blink, the thing darts from sight.&lt;/i&gt;&lt;/h3&gt;&lt;br&gt;&lt;/div&gt;&lt;div class="heading"&gt;&lt;p class="alignleft"&gt;Quickling&lt;/p&gt;&lt;p class="alignright"&gt;CR 3&lt;/p&gt;&lt;div style="clear: both;"&gt;&lt;/div&gt;&lt;/div&gt;&lt;div&gt;&lt;h5&gt;&lt;b&gt;XP &lt;/b&gt;800&lt;/h5&gt;&lt;h5&gt;CE Small fey &lt;/h5&gt;&lt;h5&gt;&lt;b&gt;Init &lt;/b&gt;+7; &lt;b&gt;Senses &lt;/b&gt;low-light vision; Perception +9&lt;/h5&gt;&lt;/div&gt;&lt;hr/&gt;&lt;div&gt;&lt;h5&gt;&lt;b&gt;DEFENSE&lt;/b&gt;&lt;/h5&gt;&lt;/div&gt;&lt;hr/&gt;&lt;div&gt;&lt;h5&gt;&lt;b&gt;AC &lt;/b&gt;20, touch 19, flat-footed 12 (+7 Dex, +1 dodge, +1 natural, +1 size)&lt;/h5&gt;&lt;h5&gt;&lt;b&gt;hp &lt;/b&gt;18 (4d6+4)&lt;/h5&gt;&lt;h5&gt;&lt;b&gt;Fort &lt;/b&gt;+2, &lt;b&gt;Ref &lt;/b&gt;+11, &lt;b&gt;Will &lt;/b&gt;+6&lt;/h5&gt;&lt;h5&gt;&lt;b&gt;Defensive Abilities &lt;/b&gt;evasion, natural invisibility, supernatural speed, uncanny dodge; &lt;b&gt;DR &lt;/b&gt;5/cold iron&lt;/h5&gt;&lt;h5&gt;&lt;b&gt;Weaknesses &lt;/b&gt;slow susceptibility&lt;/h5&gt;&lt;/div&gt;&lt;hr/&gt;&lt;div&gt;&lt;h5&gt;&lt;b&gt;OFFENSE&lt;/b&gt;&lt;/h5&gt;&lt;/div&gt;&lt;hr/&gt;&lt;div&gt;&lt;h5&gt;&lt;b&gt;Spd &lt;/b&gt;120 ft.&lt;/h5&gt;&lt;h5&gt;&lt;b&gt;Melee &lt;/b&gt;short sword +10 (1d4-1/19-20)&lt;/h5&gt;&lt;h5&gt;&lt;b&gt;Space &lt;/b&gt;5 ft.; &lt;b&gt;Reach &lt;/b&gt;5 ft.&lt;/h5&gt;&lt;h5&gt;&lt;b&gt;Special Attacks &lt;/b&gt;sneak attack +1d6&lt;/h5&gt;&lt;h5&gt;&lt;b&gt;Spell-Like Abilities&lt;/b&gt; (CL 6th; concentration +8) &lt;/br&gt;1/day&amp;mdash;&lt;i&gt;dancing lights&lt;/i&gt;, &lt;i&gt;flare&lt;/i&gt; (DC 12), &lt;i&gt;levitate&lt;/i&gt;, &lt;i&gt;shatter&lt;/i&gt; (DC 14), &lt;i&gt;ventriloquism&lt;/i&gt; (DC 13)&lt;/h5&gt;&lt;/h5&gt;&lt;/div&gt;&lt;hr/&gt;&lt;div&gt;&lt;h5&gt;&lt;b&gt;STATISTICS&lt;/b&gt;&lt;/h5&gt;&lt;/div&gt;&lt;hr/&gt;&lt;div&gt;&lt;h5&gt;&lt;b&gt;Str &lt;/b&gt;8, &lt;b&gt;Dex &lt;/b&gt;24, &lt;b&gt;Con &lt;/b&gt;13, &lt;b&gt;Int &lt;/b&gt; 15, &lt;b&gt;Wis &lt;/b&gt;15, &lt;b&gt;Cha &lt;/b&gt;14&lt;/h5&gt;&lt;h5&gt;&lt;b&gt;Base Atk &lt;/b&gt;+2; &lt;b&gt;CMB &lt;/b&gt;+0; &lt;b&gt;CMD &lt;/b&gt;18&lt;/h5&gt;&lt;h5&gt;&lt;b&gt;Feats &lt;/b&gt;Dodge, Mobility&lt;sup&gt;B&lt;/sup&gt;, Spring Attack&lt;sup&gt;B&lt;/sup&gt;, Weapon Finesse&lt;/h5&gt;&lt;h5&gt;&lt;b&gt;Skills &lt;/b&gt;Acrobatics +14 (+50 jump), Bluff +9, Craft (any one) +9, Escape Artist +14, Perception +9, Spellcraft +6, Stealth +18, Survival +4, Use Magic Device +7&lt;/h5&gt;&lt;h5&gt;&lt;b&gt;Languages &lt;/b&gt;Aklo, Common, Sylvan&lt;/h5&gt;&lt;h5&gt;&lt;b&gt;SQ &lt;/b&gt;poison use&lt;/h5&gt;&lt;/div&gt;&lt;hr/&gt;&lt;div&gt;&lt;h5&gt;&lt;b&gt;ECOLOGY&lt;/b&gt;&lt;/h5&gt;&lt;/div&gt;&lt;hr/&gt;&lt;div&gt;&lt;h5&gt;&lt;b&gt;Environment &lt;/b&gt; temperate forests&lt;/h5&gt;&lt;h5&gt;&lt;b&gt;Organization &lt;/b&gt;solitary, gang (2-5), or band (4-11 plus one advanced leader)&lt;/h5&gt;&lt;h5&gt;&lt;b&gt;Treasure &lt;/b&gt;NPC gear (blue whinnis poison [4 doses], Small short sword, other treasure)&lt;/h5&gt;&lt;/div&gt;&lt;hr/&gt;&lt;div&gt;&lt;h5&gt;&lt;b&gt;SPECIAL ABILITIES&lt;/b&gt;&lt;/h5&gt;&lt;/div&gt;&lt;hr/&gt;&lt;div&gt;&lt;/h5&gt;&lt;h5&gt;&lt;b&gt;Natural Invisibility (Su)&lt;/b&gt; A quickling is invisible when motionless. It loses this invisibility and remains visible for 1 round in any round in which it takes an action other than a free action.  &lt;/h5&gt;&lt;h5&gt;&lt;b&gt;Supernatural Speed (Su)&lt;/b&gt; A quickling moves with incredible speed. Save for when it remains motionless (at which point it is invisible), the quickling's shape blurs and shimmers with this speed, granting it concealment (20% miss chance). In addition, this ability grants the quickling evasion and uncanny dodge (as the rogue abilities of the same names).  &lt;/h5&gt;&lt;h5&gt;&lt;b&gt;Slow Susceptibility (Ex)&lt;/b&gt; A quickling that succumbs to a &lt;i&gt;slow&lt;/i&gt; effect loses its supernatural speed ability and is sickened as long as the effect persists. This sickened condition persists for 1 round after the &lt;i&gt;slow&lt;/i&gt; effect ends.&lt;/h5&gt;&lt;/div&gt;&lt;br&gt;&lt;div&gt;&lt;h4&gt;&lt;p&gt;&lt;p&gt;Few creatures can match the speed of a quickling. These malicious fey creatures delight in striking with blinding speed and accuracy, often killing their victims without ever fully revealing themselves; the victim simply spurts blood and falls over dead, with no witnesses to the quickling's deed. Though related to brownies and grigs, quicklings share none of their kin's generosity or merriment, choosing instead to live a life of cruelty and viciousness. Quicklings pride themselves on insults and brutality, and frequently stalk and harass their quarry until the victim gives up the chase. While quicklings are naturally invisible when motionless, they rarely contain themselves, and bob and twitch while standing and talking to other creatures. Quicklings hate every other race of creature, particularly elves, gnomes, and other kinds of fey. They barely tolerate their own kind, and rarely work together for longer than a few weeks.  Quicklings stand just over 2-1/2 feet tall and weigh 15 pounds.&lt;/p&gt;&lt;/h4&gt;&lt;/div&gt;</t>
  </si>
  <si>
    <t>Quickwood</t>
  </si>
  <si>
    <t>darkvision 120 ft., low-light vision, oaksight; Perception +21</t>
  </si>
  <si>
    <t>fear aura (variable distance, DC 20)</t>
  </si>
  <si>
    <t>Fort +12, Ref +2, Will +5</t>
  </si>
  <si>
    <t>spell absorption</t>
  </si>
  <si>
    <t>electricity, fire, plant traits</t>
  </si>
  <si>
    <t>19 (see spell absorption)</t>
  </si>
  <si>
    <t>bite +14 (2d6+9), 3 roots +12 (1d6+4 plus pull)</t>
  </si>
  <si>
    <t>15 ft. (60 ft. with root)</t>
  </si>
  <si>
    <t>pull (root, 10 ft.)</t>
  </si>
  <si>
    <t>Str 29, Dex 8, Con 21, Int 12, Wis 15, Cha 12</t>
  </si>
  <si>
    <t>Improved Initiative, Lunge, Multiattack, Power Attack, Skill Focus (Perception)</t>
  </si>
  <si>
    <t>Knowledge (nature) +11, Perception +21, Stealth +4 (+8 in forests)</t>
  </si>
  <si>
    <t>Were it not for the image of a sinister face peeking out from its dark gray bark, this would look like any other ragged oak tree.</t>
  </si>
  <si>
    <t>Fear Aura (Su) A quickwood with stored magical energy can activate its fear aura as a standard action. The aura has a radius of 10 feet per spell level of the effect and lasts for 1 round (Will DC 20 negates). Creatures that fail their saving throws become panicked for 1 minute. The DC is Charisma-based and includes a +4 racial bonus.  Oaksight (Su) A quickwood may observe the area surrounding any oak tree within 360 feet as if using clairaudience/clairvoyance. It can use this ability on any number of oak trees in the area. Although the quickwood does not need line of sight to establish this link, if it does have line of sight to even a single oak tree, it cannot be flanked.  Roots (Ex) A quickwood has dozens of long roots, but can only attack with up to three of them in any given round. If the quickwood uses its pull ability to pull a target within reach of its bite attack, it can immediately make a free bite attack with a +4 bonus on its attack roll against that target.  Spell Absorption (Su) If a quickwood's spell resistance protects it from a magical effect, the creature absorbs that magical energy into its body. It can release this energy to activate its fear aura ability. While the plant is storing a spell, its SR decreases by 5. It can only store one spell at a time.</t>
  </si>
  <si>
    <t>These carnivorous plants prize human and elven flesh, but eat anything they manage to catch. Quickwoods typically explore an area, taking note of any oak trees, and then root themselves and wait for prey to wander by. They use their oaksight ability to maintain constant surveillance of their hunting grounds and send their roots out to drag likely prey back to them.</t>
  </si>
  <si>
    <t>&lt;link rel="stylesheet"href="PF.css"&gt;&lt;div&gt;&lt;h2&gt;Quickwood&lt;/h2&gt;&lt;h3&gt;&lt;i&gt;Were it not for the image of a sinister face peeking out from its dark gray bark, this would look like any other ragged oak tree.&lt;/i&gt;&lt;/h3&gt;&lt;br&gt;&lt;/div&gt;&lt;div class="heading"&gt;&lt;p class="alignleft"&gt;Quickwood&lt;/p&gt;&lt;p class="alignright"&gt;CR 8&lt;/p&gt;&lt;div style="clear: both;"&gt;&lt;/div&gt;&lt;/div&gt;&lt;div&gt;&lt;h5&gt;&lt;b&gt;XP &lt;/b&gt;4,800&lt;/h5&gt;&lt;h5&gt;N Huge plant &lt;/h5&gt;&lt;h5&gt;&lt;b&gt;Init &lt;/b&gt;+3; &lt;b&gt;Senses &lt;/b&gt;darkvision 120 ft., low-light vision, oaksight; Perception +21&lt;/h5&gt;&lt;h5&gt;&lt;b&gt;Aura &lt;/b&gt;fear aura (variable distance, DC 20)&lt;/h5&gt;&lt;/div&gt;&lt;hr/&gt;&lt;div&gt;&lt;h5&gt;&lt;b&gt;DEFENSE&lt;/b&gt;&lt;/h5&gt;&lt;/div&gt;&lt;hr/&gt;&lt;div&gt;&lt;h5&gt;&lt;b&gt;AC &lt;/b&gt;19, touch 7, flat-footed 19 (-1 Dex, +12 natural, -2 size)&lt;/h5&gt;&lt;h5&gt;&lt;b&gt;hp &lt;/b&gt;95 (10d8+50)&lt;/h5&gt;&lt;h5&gt;&lt;b&gt;Fort &lt;/b&gt;+12, &lt;b&gt;Ref &lt;/b&gt;+2, &lt;b&gt;Will &lt;/b&gt;+5&lt;/h5&gt;&lt;h5&gt;&lt;b&gt;Defensive Abilities &lt;/b&gt;spell absorption; &lt;b&gt;Immune &lt;/b&gt;electricity, fire, plant traits; &lt;b&gt;SR &lt;/b&gt;19 (see spell absorption)&lt;/h5&gt;&lt;/div&gt;&lt;hr/&gt;&lt;div&gt;&lt;h5&gt;&lt;b&gt;OFFENSE&lt;/b&gt;&lt;/h5&gt;&lt;/div&gt;&lt;hr/&gt;&lt;div&gt;&lt;h5&gt;&lt;b&gt;Spd &lt;/b&gt;10 ft.&lt;/h5&gt;&lt;h5&gt;&lt;b&gt;Melee &lt;/b&gt;bite +14 (2d6+9), 3 roots +12 (1d6+4 plus pull)&lt;/h5&gt;&lt;h5&gt;&lt;b&gt;Space &lt;/b&gt;5 ft.; &lt;b&gt;Reach &lt;/b&gt;15 ft. (60 ft. with root)&lt;/h5&gt;&lt;h5&gt;&lt;b&gt;Special Attacks &lt;/b&gt;pull (root, 10 ft.)&lt;/h5&gt;&lt;/div&gt;&lt;hr/&gt;&lt;div&gt;&lt;h5&gt;&lt;b&gt;STATISTICS&lt;/b&gt;&lt;/h5&gt;&lt;/div&gt;&lt;hr/&gt;&lt;div&gt;&lt;h5&gt;&lt;b&gt;Str &lt;/b&gt;29, &lt;b&gt;Dex &lt;/b&gt;8, &lt;b&gt;Con &lt;/b&gt;21, &lt;b&gt;Int &lt;/b&gt; 12, &lt;b&gt;Wis &lt;/b&gt;15, &lt;b&gt;Cha &lt;/b&gt;12&lt;/h5&gt;&lt;h5&gt;&lt;b&gt;Base Atk &lt;/b&gt;+7; &lt;b&gt;CMB &lt;/b&gt;+18; &lt;b&gt;CMD &lt;/b&gt;27 (can't be tripped)&lt;/h5&gt;&lt;h5&gt;&lt;b&gt;Feats &lt;/b&gt;Improved Initiative, Lunge, Multiattack, Power Attack, Skill Focus (Perception)&lt;/h5&gt;&lt;h5&gt;&lt;b&gt;Skills &lt;/b&gt;Knowledge (nature) +11, Perception +21, Stealth +4 (+8 in forests); &lt;b&gt;Racial Modifiers &lt;/b&gt;+4 Stealth in forests&lt;/h5&gt;&lt;h5&gt;&lt;b&gt;Languages &lt;/b&gt;Common, Sylvan&lt;/h5&gt;&lt;/div&gt;&lt;hr/&gt;&lt;div&gt;&lt;h5&gt;&lt;b&gt;ECOLOGY&lt;/b&gt;&lt;/h5&gt;&lt;/div&gt;&lt;hr/&gt;&lt;div&gt;&lt;h5&gt;&lt;b&gt;Environment &lt;/b&gt; temperate forests&lt;/h5&gt;&lt;h5&gt;&lt;b&gt;Organization &lt;/b&gt;solitary&lt;/h5&gt;&lt;h5&gt;&lt;b&gt;Treasure &lt;/b&gt;standard&lt;/h5&gt;&lt;/div&gt;&lt;hr/&gt;&lt;div&gt;&lt;h5&gt;&lt;b&gt;SPECIAL ABILITIES&lt;/b&gt;&lt;/h5&gt;&lt;/div&gt;&lt;hr/&gt;&lt;div&gt;&lt;/h5&gt;&lt;h5&gt;&lt;b&gt;Fear Aura (Su)&lt;/b&gt; A quickwood with stored magical energy can activate its fear aura as a standard action. The aura has a radius of 10 feet per spell level of the effect and lasts for 1 round (Will DC 20 negates). Creatures that fail their saving throws become panicked for 1 minute. The DC is Charisma-based and includes a +4 racial bonus.  &lt;/h5&gt;&lt;h5&gt;&lt;b&gt;Oaksight (Su)&lt;/b&gt; A quickwood may observe the area surrounding any oak tree within 360 feet as if using &lt;i&gt;clairaudience/clairvoyance&lt;/i&gt;. It can use this ability on any number of oak trees in the area. Although the quickwood does not need line of sight to establish this link, if it does have line of sight to even a single oak tree, it cannot be flanked.  &lt;/h5&gt;&lt;h5&gt;&lt;b&gt;Roots (Ex)&lt;/b&gt; A quickwood has dozens of long roots, but can only attack with up to three of them in any given round. If the quickwood uses its pull ability to pull a target within reach of its bite attack, it can immediately make a free bite attack with a +4 bonus on its attack roll against that target.  &lt;/h5&gt;&lt;h5&gt;&lt;b&gt;Spell Absorption (Su)&lt;/b&gt; If a quickwood's spell resistance protects it from a magical effect, the creature absorbs that magical energy into its body. It can release this energy to activate its fear aura ability. While the plant is storing a spell, its SR decreases by 5. It can only store one spell at a time.&lt;/h5&gt;&lt;/div&gt;&lt;br&gt;&lt;div&gt;&lt;h4&gt;&lt;p&gt;&lt;p&gt;These carnivorous plants prize human and elven flesh, but eat anything they manage to catch. Quickwoods typically explore an area, taking note of any oak trees, and then root themselves and wait for prey to wander by. They use their oaksight ability to maintain constant surveillance of their hunting grounds and send their roots out to drag likely prey back to them.&lt;/p&gt;&lt;/h4&gt;&lt;/div&gt;</t>
  </si>
  <si>
    <t>Rast</t>
  </si>
  <si>
    <t>Fort +8, Ref +6, Will +3</t>
  </si>
  <si>
    <t>bite +8 (1d6+2 plus grab), 4 claws  +9 (1d4+2)</t>
  </si>
  <si>
    <t>blood drain (1d2 Constitution), paralyzing gaze</t>
  </si>
  <si>
    <t>Str 14, Dex 12, Con 17, Int 3, Wis 13,  Cha 12</t>
  </si>
  <si>
    <t>Flyby Attack, Improved Initiative, Weapon Focus (claw)</t>
  </si>
  <si>
    <t>Fly +5, Perception +10, Stealth +10</t>
  </si>
  <si>
    <t>Ignan (cannot speak)</t>
  </si>
  <si>
    <t>solitary, pair, cluster (3-6), or pack (7-15)</t>
  </si>
  <si>
    <t>This bulbous creature consists of many tangled legs, a bulging body of puffed flesh, and a mouth filled with sharp fangs.</t>
  </si>
  <si>
    <t>Paralyzing Gaze (Su) Paralyzed for 1d6 rounds, 30 feet, Fortitude (DC 14) negates. The save DC is Charisma-based.</t>
  </si>
  <si>
    <t>Hailing from the barren wastes of the Plane of Fire, the rast is as dangerous as it is bizarre. Its body is a single tumorous sack that bulges with hidden organs and veins and bears no sensory apparatus beyond two miniscule eyes almost lost in the folds and wattles of its flesh.  Instead, its defining feature is a mouth of flesh-ripping teeth and a wriggling mass of tangled legs. The exact number of legs on a particular rast is seemingly a random trait. Strangely, these tangled limbs do not support the creature, but rather hang twitching and waving beneath it as the rast floats through the air with an easy grace, only reaching out to manipulate objects or-more often-to slash at its prey.  Though rasts do not appear to have any spoken language, they display a degree of intelligence that places them above mere animals, and use this innate cunning to aid in their hunts. As prey is scarce in the barren, ashy deserts of the Plane of Fire where they make their home, rasts prefer to hunt in packs, swarming through the skies like schools of fish, their movements precise and coordinated despite their thrashing limbs. When they come across a likely target, they descend en masse, paralyzing those foes susceptible to their gaze and then abandoning them temporarily to focus on any opponents that remain mobile and dangerous, slashing with their claws and latching on with thick-lipped mouths to suck their victims' blood and viscera. Though each rast has roughly a dozen limbs, it can only control up to four at any given time, leaving the others to dangle uselessly.  Rasts make their homes in small ashen burrows, no more than holes scooped out by the thrashing of their claws, and bear their squirming young live. An adult rast is the size of a human and weighs 200 pounds. Rasts tend to be red, yellow, or purple, with darker coloration on their legs and heads, the better to blend in with the fiery plains of their homeland. Though most other intelligent species on the Plane of Fire are powerful enough (or wise enough) to avoid direct conf lict with a rast pack, a cluster that stumbles through a portal to the Material Plane (or perhaps more tragically, is summoned to the Material Plane by a foolish spellcaster) can prove disastrous for the local ecosystem, consuming everything in its path with seemingly no limit to its repulsive hunger.</t>
  </si>
  <si>
    <t>&lt;link rel="stylesheet"href="PF.css"&gt;&lt;div&gt;&lt;h2&gt;Rast&lt;/h2&gt;&lt;h3&gt;&lt;i&gt;This bulbous creature consists of many tangled legs, a bulging body of puffed flesh, and a mouth filled with sharp fangs.&lt;/i&gt;&lt;/h3&gt;&lt;br&gt;&lt;/br&gt;&lt;/div&gt;&lt;div class="heading"&gt;&lt;p class="alignleft"&gt;Rast&lt;/p&gt;&lt;p class="alignright"&gt;CR 5&lt;/p&gt;&lt;div style="clear: both;"&gt;&lt;/div&gt;&lt;/div&gt;&lt;div&gt;&lt;h5&gt;&lt;b&gt;XP &lt;/b&gt;1,600&lt;/h5&gt;&lt;h5&gt;N Medium outsider (extraplanar, fire)&lt;/h5&gt;&lt;h5&gt;&lt;b&gt;Init &lt;/b&gt;+5; &lt;b&gt;Senses &lt;/b&gt;darkvision 60 ft.; Perception +10&lt;/h5&gt;&lt;/div&gt;&lt;hr/&gt;&lt;div&gt;&lt;h5&gt;&lt;b&gt;DEFENSE&lt;/b&gt;&lt;/h5&gt;&lt;/div&gt;&lt;hr/&gt;&lt;div&gt;&lt;h5&gt;&lt;b&gt;AC &lt;/b&gt;18, touch 11, flat-footed 17 (+1 Dex, +7 natural)&lt;/h5&gt;&lt;h5&gt;&lt;b&gt;hp &lt;/b&gt;51 (6d10+18)&lt;/h5&gt;&lt;h5&gt;&lt;b&gt;Fort &lt;/b&gt;+8, &lt;b&gt;Ref &lt;/b&gt;+6, &lt;b&gt;Will &lt;/b&gt;+3&lt;/h5&gt;&lt;h5&gt;&lt;b&gt;Immune &lt;/b&gt;fire&lt;/h5&gt;&lt;h5&gt;&lt;b&gt;Weaknesses &lt;/b&gt;vulnerability to cold&lt;/h5&gt;&lt;/div&gt;&lt;hr/&gt;&lt;div&gt;&lt;h5&gt;&lt;b&gt;OFFENSE&lt;/b&gt;&lt;/h5&gt;&lt;/div&gt;&lt;hr/&gt;&lt;div&gt;&lt;h5&gt;&lt;b&gt;Spd &lt;/b&gt;5 ft., fly 60 ft. (good)&lt;/h5&gt;&lt;h5&gt;&lt;b&gt;Melee &lt;/b&gt;bite +8 (1d6+2 plus grab), 4 claws  +9 (1d4+2)&lt;/h5&gt;&lt;h5&gt;&lt;b&gt;Space &lt;/b&gt;5 ft.; &lt;b&gt;Reach &lt;/b&gt;5 ft.&lt;/h5&gt;&lt;h5&gt;&lt;b&gt;Special Attacks &lt;/b&gt;blood drain (1d2 Constitution), paralyzing gaze&lt;/h5&gt;&lt;/div&gt;&lt;hr/&gt;&lt;div&gt;&lt;h5&gt;&lt;b&gt;STATISTICS&lt;/b&gt;&lt;/h5&gt;&lt;/div&gt;&lt;hr/&gt;&lt;div&gt;&lt;h5&gt;&lt;b&gt;Str &lt;/b&gt;14, &lt;b&gt;Dex &lt;/b&gt;12, &lt;b&gt;Con &lt;/b&gt;17, &lt;b&gt;Int &lt;/b&gt; 3, &lt;b&gt;Wis &lt;/b&gt;13,  &lt;b&gt;Cha &lt;/b&gt;12&lt;/h5&gt;&lt;h5&gt;&lt;b&gt;Base Atk &lt;/b&gt;+6; &lt;b&gt;CMB &lt;/b&gt;+8 (+12 grapple); &lt;b&gt;CMD &lt;/b&gt;19 (can't be tripped)&lt;/h5&gt;&lt;h5&gt;&lt;b&gt;Feats &lt;/b&gt;Flyby Attack, Improved Initiative, Weapon Focus (claw)&lt;/h5&gt;&lt;h5&gt;&lt;b&gt;Skills &lt;/b&gt;Fly +5, Perception +10, Stealth +10&lt;/h5&gt;&lt;h5&gt;&lt;b&gt;Languages &lt;/b&gt;Ignan (cannot speak)&lt;/h5&gt;&lt;/div&gt;&lt;hr/&gt;&lt;div&gt;&lt;h5&gt;&lt;b&gt;ECOLOGY&lt;/b&gt;&lt;/h5&gt;&lt;/div&gt;&lt;hr/&gt;&lt;div&gt;&lt;h5&gt;&lt;b&gt;Environment &lt;/b&gt; any (Plane of Fire)&lt;/h5&gt;&lt;h5&gt;&lt;b&gt;Organization &lt;/b&gt;solitary, pair, cluster (3-6), or pack (7-15)&lt;/h5&gt;&lt;h5&gt;&lt;b&gt;Treasure &lt;/b&gt;none&lt;/h5&gt;&lt;/div&gt;&lt;hr/&gt;&lt;div&gt;&lt;h5&gt;&lt;b&gt;SPECIAL ABILITIES&lt;/b&gt;&lt;/h5&gt;&lt;/div&gt;&lt;hr/&gt;&lt;div&gt;&lt;h5&gt;&lt;b&gt;Paralyzing Gaze (Su)&lt;/b&gt; Paralyzed for 1d6 rounds, 30 feet, Fortitude (DC 14) negates. The save DC is Charisma-based.&lt;/h5&gt;&lt;/div&gt;&lt;br&gt;&lt;/br&gt;&lt;div&gt;&lt;h4&gt;&lt;p&gt;&lt;p&gt;Hailing from the barren wastes of the Plane of Fire, the rast is as dangerous as it is bizarre. Its body is a single tumorous sack that bulges with hidden organs and veins and bears no sensory apparatus beyond two miniscule eyes almost lost in the folds and wattles of its flesh.&lt;/p&gt;&lt;p&gt;Instead, its defining feature is a mouth of flesh-ripping teeth and a wriggling mass of tangled legs. The exact number of legs on a particular rast is seemingly a random trait. Strangely, these tangled limbs do not support the creature, but rather hang twitching and waving beneath it as the rast floats through the air with an easy grace, only reaching out to manipulate objects or-more often-to slash at its prey.&lt;/p&gt;&lt;p&gt;Though rasts do not appear to have any spoken language, they display a degree of intelligence that places them above mere animals, and use this innate cunning to aid in their hunts. As prey is scarce in the barren, ashy deserts of the Plane of Fire where they make their home, rasts prefer to hunt in packs, swarming through the skies like schools of fish, their movements precise and coordinated despite their thrashing limbs. When they come across a likely target, they descend en masse, paralyzing those foes susceptible to their gaze and then abandoning them temporarily to focus on any opponents that remain mobile and dangerous, slashing with their claws and latching on with thick-lipped mouths to suck their victims' blood and viscera. Though each rast has roughly a dozen limbs, it can only control up to four at any given time, leaving the others to dangle uselessly.&lt;/p&gt;&lt;p&gt;Rasts make their homes in small ashen burrows, no more than holes scooped out by the thrashing of their claws, and bear their squirming young live. An adult rast is the size of a human and weighs 200 pounds. Rasts tend to be red, yellow, or purple, with darker coloration on their legs and heads, the better to blend in with the fiery plains of their homeland. Though most other intelligent species on the Plane of Fire are powerful enough (or wise enough) to avoid direct conf lict with a rast pack, a cluster that stumbles through a portal to the Material Plane (or perhaps more tragically, is summoned to the Material Plane by a foolish spellcaster) can prove disastrous for the local ecosystem, consuming everything in its path with seemingly no limit to its repulsive hunger.&lt;/p&gt;&lt;/h4&gt;&lt;/div&gt;</t>
  </si>
  <si>
    <t>Red Wyrm Ravener</t>
  </si>
  <si>
    <t>22</t>
  </si>
  <si>
    <t>blindsense 120 ft., darkvision 240 ft., smoke  vision; Perception +45</t>
  </si>
  <si>
    <t>cowering fear, fire, frightful presence (330 ft., DC 31)</t>
  </si>
  <si>
    <t>45, touch 9, flat-footed 45</t>
  </si>
  <si>
    <t>(+4 deflection, -1 Dex, +36 natural, -4 size)</t>
  </si>
  <si>
    <t>(27d8+216)</t>
  </si>
  <si>
    <t>Fort +23, Ref +14, Will +23</t>
  </si>
  <si>
    <t>channel resistance +4, soul ward (27 hp)</t>
  </si>
  <si>
    <t>20/good</t>
  </si>
  <si>
    <t>fire, undead traits</t>
  </si>
  <si>
    <t>bite +40 (4d6+24/17-20), 2 claws +40 (2d8+16/19-20),  tail slap +38 (2d8+24/19-20), 2 wings +38 (2d6+8/19-20)</t>
  </si>
  <si>
    <t>breath weapon (60-ft. cone, DC 31, 22d10 fire and 2 negative levels), crush, manipulate flames, melt stone, soul consumption, soul magic, tail sweep</t>
  </si>
  <si>
    <t>Spell-Like Abilities (CL 27th, concentration +35)  At will-detect magic, find the path, pyrotechnics (DC 20), suggestion (DC 21), wall of fire</t>
  </si>
  <si>
    <t>Sorcerer Spells Known (CL 20th, concentration +28)  9th-energy drain, time stop, wish  8th-dimensional lock, horrid wilting (DC 26), maze  7th-forcecage (DC 25), greater teleport, spell turning  6th-chain lightning (DC 24), greater dispel magic, true seeing  5th-cone of cold (DC 23), dominate person (DC 23), feeblemind (DC 23), wall of force  4th-charm monster (DC 22), confusion (DC 22), greater invisibility, solid fog  3rd-displacement, haste, slow (DC 21), vampiric touch  2nd-detect thoughts (DC 20), false life, mirror image, see invisibility, web (DC 20)  1st-mage armor, magic missile, ray of enfeeblement (DC 19), shield, true strike  0-arcane mark, detect magic, mage hand, mending, message, prestidigitation, ray of frost, read magic, touch of fatigue</t>
  </si>
  <si>
    <t>Str 45, Dex 8, Con -, Int 24, Wis 25, Cha 26</t>
  </si>
  <si>
    <t>Cleave, Critical Focus, Greater Vital Strike, Improved Critical (bite), Improved Initiative, Improved Iron Will, Improved Vital Strike, Iron Will, Multiattack, Power Attack, Quicken Spell, Staggering Critical, Stunning Critical, Vital Strike</t>
  </si>
  <si>
    <t>Appraise +37, Bluff +37, Diplomacy +37, Fly +13, Intimidate +45, Knowledge (arcana) +37, Knowledge (history) +37, Knowledge (religion) +34, Perception +45, Sense Motive +37, Spellcraft +37, Stealth +25</t>
  </si>
  <si>
    <t>Abyssal, Aklo, Common, Draconic, Elven,  Giant, Infernal</t>
  </si>
  <si>
    <t>This immense skeletal dragon rears up to its full, towering height, bones glowing and shimmering with vile green energy.</t>
  </si>
  <si>
    <t>Ravener</t>
  </si>
  <si>
    <t>Most evil dragons spend their lifetimes coveting and amassing wealth, but when the end draws near, some come to realize that all the wealth in the world cannot forestall death. Faced with this truth, most dragons vent their frustration on the countryside, ravaging the world before their passing. Yet some seek a greater solution to the problem and decide instead to linger on, hoarding life as they once hoarded gold. These foul wyrms attract the attention of dark powers, and through the blackest of necromantic rituals are transformed into undead dragons known as raveners.  Although its body quickly rots away, a ravener does not care for the needs of the flesh. It seeks only to consume life, be it from wild animals, would-be dragonslayers, or even other dragons. A ravener is often on the move, changing lairs frequently as its territories become devoid of life.  The ravener presented here is built from a red dragon wyrm. See page 98 of the Pathfinder RPG Bestiary for rules on this monster's fire aura, manipulate flames, melt stone, and smoke vision abilities.  Creating a Ravener "Ravener" is an acquired template that can be added to any evil true dragon of an age category of ancient or older (referred to hereafter as the base creature). A ravener retains all the base creature's statistics and special abilities except as noted here.  CR: Same as the base creature +2.  Alignment: Any evil.  Type: The creature's type changes to undead. Do not recalculate BAB, saves, or skill ranks. It keeps any subtypes possessed by the base creature.  Senses: A ravener's darkvision increases to 240 feet, and its blindsense increases to 120 feet.  Armor Class: A ravener gains a def lection bonus to its AC equal to half its Charisma bonus (minimum +1).  Hit Dice: Change all of the base creature's racial Hit Dice to d8s. All Hit Dice derived from class levels remain unchanged. As an undead, a ravener uses its Charisma to determine bonus hit points instead of its Constitution.  Saving Throws: As undead, a ravener uses its Charisma modifier on Fortitude saves (instead of Constitution).  Defensive Abilities: A ravener gains channel resistance +4 and all of the immunities derived from undead traits.  Its damage reduction changes from DR/magic to DR/ good. A ravener also gains the following ability.  Soul Ward (Su): An intangible field of siphoned soul energy protects a ravener from destruction. This ward has a maximum number of hit points equal to twice the ravener's Hit Dice, but starts at half this amount.  Whenever a ravener would be reduced below 1 hit point, all damage in excess of that which would reduce it to 1 hit point is instead dealt to its soul ward. If this damage reduces the soul ward to fewer than 0 hit points, the ravener is destroyed.  Attacks: A ravener retains all of the natural attacks of the base creature, but each of these attacks threatens a critical hit on a 19 or 20. Feats like Improved Critical can increase this range further. If the ravener scores a critical hit with a natural weapon, the target gains 1 negative level.  The DC to remove this negative level is equal to 10 + 1/2 the ravener's Hit Dice + the ravener's Charisma modifier.  Whenever a creature gains a negative level in this way, the ravener adds 5 points to its soul ward.  Special Attacks: A ravener retains all of the special attacks of the base creature and gains the following special attacks as described below. All save DCs are equal to 10 + 1/2 the ravener's HD + the ravener's Charisma modifier.  Breath Weapon (Su): A ravener keeps the breath weapon of the base creature- the save DC for this breath weapon is now Charisma-based. In addition, a ravener's breath weapon bestows 2 negative levels on all creatures in the area. A successful Ref lex save halves the damage and reduces the energy drain to 1 negative level. The save DC to remove these negative levels is equal to the ravener's breath weapon DC. The ravener adds 1 hit point to its soul ward ability for each negative level bestowed in this way.  Cowering Fear (Su): Any creature shaken by the ravener's frightful presence is cowering instead of shaken for the first round of the effect, and shaken for the rest of the duration. Any creature that is frightened by its frightful presence is instead cowering for the duration.  Soul Consumption (Su): When a living creature within 30 feet of a ravener dies, that creature's soul is torn from its body and pulled into the ravener's maw if the dying creature fails a Will save (DC equals the save DC of the ravener's breath weapon). This adds a number of hit points to the ravener's soul ward equal to the dead creature's Hit Dice. Creatures that have their souls consumed in this way can only be brought back to life through miracle, true resurrection, or wish.  Soul Magic (Sp): A ravener retains the base creature's spellcasting capability, adding three levels to the base creature's caster level. This increases the number of spells known by the ravener, but the ravener loses all spell slots.  Instead, whenever the ravener wishes to cast any one of its spells known, it consumes a number of hit points from its soul ward equal to the spell slot level necessary to cast the spell (including increased levels for metamagic feats and so on). If the soul ward has insufficient hit points, the ravener cannot cast that spell. Casting a spell that reduces its soul ward to exactly 0 hit points does not harm the ravener (though most are not comfortable without this buffer of soul-energy and try to replenish it quickly).  Abilities: Str +4, Int +4, Wis +4, Cha +6. Being undead, a ravener has no Constitution score.  Skills: A ravener has a +8 racial bonus on Intimidate, Perception, and Stealth checks. The ravener's class skills are otherwise the same as those of the base creature.</t>
  </si>
  <si>
    <t>&lt;link rel="stylesheet"href="PF.css"&gt;&lt;div&gt;&lt;h2&gt;Ravener, Red Wyrm &lt;/h2&gt;&lt;h3&gt;&lt;i&gt;This immense skeletal dragon rears up to its full, towering height, bones glowing and shimmering with vile green energy.&lt;/i&gt;&lt;/h3&gt;&lt;br&gt;&lt;/br&gt;&lt;/div&gt;&lt;div class="heading"&gt;&lt;p class="alignleft"&gt;Red Wyrm Ravener&lt;/p&gt;&lt;p class="alignright"&gt;CR 22&lt;/p&gt;&lt;div style="clear: both;"&gt;&lt;/div&gt;&lt;/div&gt;&lt;div&gt;&lt;h5&gt;&lt;b&gt;XP &lt;/b&gt;614,400&lt;/h5&gt;&lt;h5&gt;CE Gargantuan undead (fire)&lt;/h5&gt;&lt;h5&gt;&lt;b&gt;Init &lt;/b&gt;+3; &lt;b&gt;Senses &lt;/b&gt;blindsense 120 ft., darkvision 240 ft., smoke  vision; Perception +45&lt;/h5&gt;&lt;h5&gt;&lt;b&gt;Aura &lt;/b&gt;cowering fear, fire, frightful presence (330 ft., DC 31)&lt;/h5&gt;&lt;/div&gt;&lt;hr/&gt;&lt;div&gt;&lt;h5&gt;&lt;b&gt;DEFENSE&lt;/b&gt;&lt;/h5&gt;&lt;/div&gt;&lt;hr/&gt;&lt;div&gt;&lt;h5&gt;&lt;b&gt;AC &lt;/b&gt;45, touch 9, flat-footed 45 (+4 deflection, -1 Dex, +36 natural, -4 size)&lt;/h5&gt;&lt;h5&gt;&lt;b&gt;hp &lt;/b&gt;337 (27d8+216)&lt;/h5&gt;&lt;h5&gt;&lt;b&gt;Fort &lt;/b&gt;+23, &lt;b&gt;Ref &lt;/b&gt;+14, &lt;b&gt;Will &lt;/b&gt;+23&lt;/h5&gt;&lt;h5&gt;&lt;b&gt;Defensive Abilities &lt;/b&gt;channel resistance +4, soul ward (27 hp); &lt;b&gt;DR &lt;/b&gt;20/good; &lt;b&gt;Immune &lt;/b&gt;fire, undead traits; &lt;b&gt;SR &lt;/b&gt;33&lt;/h5&gt;&lt;h5&gt;&lt;b&gt;Weaknesses &lt;/b&gt;vulnerability to cold&lt;/h5&gt;&lt;/div&gt;&lt;hr/&gt;&lt;div&gt;&lt;h5&gt;&lt;b&gt;OFFENSE&lt;/b&gt;&lt;/h5&gt;&lt;/div&gt;&lt;hr/&gt;&lt;div&gt;&lt;h5&gt;&lt;b&gt;Spd &lt;/b&gt;40 ft., fly 250 ft. (clumsy)&lt;/h5&gt;&lt;h5&gt;&lt;b&gt;Melee &lt;/b&gt;bite +40 (4d6+24/17-20), 2 claws +40 (2d8+16/19-20),  tail slap +38 (2d8+24/19-20), 2 wings +38 (2d6+8/19-20)&lt;/h5&gt;&lt;h5&gt;&lt;b&gt;Space &lt;/b&gt;20 ft.; &lt;b&gt;Reach &lt;/b&gt;15 ft. (20 ft. with bite)&lt;/h5&gt;&lt;h5&gt;&lt;b&gt;Special Attacks &lt;/b&gt;breath weapon (60-ft. cone, DC 31, 22d10 fire and 2 negative levels), crush, manipulate flames, melt stone, soul consumption, soul magic, tail sweep&lt;/h5&gt;&lt;h5&gt;&lt;b&gt;Spell-Like Abilities&lt;/b&gt; (CL 27th, concentration +35)&lt;/br&gt;At will&amp;mdash;detect magic, find the path, pyrotechnics (DC 20), &lt;i&gt;suggestion&lt;/i&gt; (DC 21), &lt;i&gt;wall of fire&lt;/i&gt;&lt;/h5&gt;&lt;/h5&gt;&lt;h5&gt;&lt;b&gt;Sorcerer Spells Known&lt;/b&gt; (CL 20th, concentration +28)&lt;/br&gt;9th&amp;mdash;energy drain, time stop, wish&lt;/br&gt;8th&amp;mdash;dimensional lock, horrid wilting (DC 26), &lt;i&gt;maze&lt;/i&gt;&lt;/br&gt;7th&amp;mdash;&lt;i&gt;forcecage&lt;/i&gt; (DC 25), greater teleport, spell turning&lt;/br&gt;6th&amp;mdash;&lt;i&gt;chain lightning&lt;/i&gt; (DC 24), greater dispel magic, true seeing&lt;/br&gt;5th&amp;mdash;&lt;i&gt;cone of cold&lt;/i&gt; (DC 23), &lt;i&gt;dominate person&lt;/i&gt; (DC 23), &lt;i&gt;feeblemind&lt;/i&gt; (DC 23), &lt;i&gt;wall of force&lt;/i&gt;&lt;/br&gt;4th&amp;mdash;&lt;i&gt;charm monster&lt;/i&gt; (DC 22), &lt;i&gt;confusion&lt;/i&gt; (DC 22), greater invisibility, solid fog&lt;/br&gt;3rd&amp;mdash;displacement, haste, slow (DC 21), &lt;i&gt;vampiric touch&lt;/i&gt;&lt;/br&gt;2nd&amp;mdash;&lt;i&gt;detect thoughts&lt;/i&gt; (DC 20), false life, mirror image, see invisibility, web (DC 20)&lt;/br&gt;1st&amp;mdash;mage armor, magic missile, ray of enfeeblement (DC 19), shield, true strike&lt;/br&gt;0&amp;mdash;arcane mark, detect magic, mage hand, mending, message, prestidigitation, ray of frost, read magic, touch of fatigue&lt;/h5&gt;&lt;/h5&gt;&lt;/div&gt;&lt;hr/&gt;&lt;div&gt;&lt;h5&gt;&lt;b&gt;STATISTICS&lt;/b&gt;&lt;/h5&gt;&lt;/div&gt;&lt;hr/&gt;&lt;div&gt;&lt;h5&gt;&lt;b&gt;Str &lt;/b&gt;45, &lt;b&gt;Dex &lt;/b&gt;8, &lt;b&gt;Con &lt;/b&gt;-, &lt;b&gt;Int &lt;/b&gt; 24, &lt;b&gt;Wis &lt;/b&gt;25, &lt;b&gt;Cha &lt;/b&gt;26&lt;/h5&gt;&lt;h5&gt;&lt;b&gt;Base Atk &lt;/b&gt;+27; &lt;b&gt;CMB &lt;/b&gt;+48; &lt;b&gt;CMD &lt;/b&gt;57 (61 vs. trip)&lt;/h5&gt;&lt;h5&gt;&lt;b&gt;Feats &lt;/b&gt;Cleave, Critical Focus, Greater Vital Strike, Improved Critical (bite), Improved Initiative, Improved Iron Will, Improved Vital Strike, Iron Will, Multiattack, Power Attack, Quicken Spell, Staggering Critical, Stunning Critical, Vital Strike&lt;/h5&gt;&lt;h5&gt;&lt;b&gt;Skills &lt;/b&gt;Appraise +37, Bluff +37, Diplomacy +37, Fly +13, Intimidate +45, Knowledge (arcana) +37, Knowledge (history) +37, Knowledge (religion) +34, Perception +45, Sense Motive +37, Spellcraft +37, Stealth +25&lt;/h5&gt;&lt;h5&gt;&lt;b&gt;Languages &lt;/b&gt;Abyssal, Aklo, Common, Draconic, Elven,  Giant, Infernal&lt;/h5&gt;&lt;/div&gt;&lt;hr/&gt;&lt;div&gt;&lt;h5&gt;&lt;b&gt;ECOLOGY&lt;/b&gt;&lt;/h5&gt;&lt;/div&gt;&lt;hr/&gt;&lt;div&gt;&lt;h5&gt;&lt;b&gt;Environment &lt;/b&gt; warm mountains&lt;/h5&gt;&lt;h5&gt;&lt;b&gt;Organization &lt;/b&gt;solitary&lt;/h5&gt;&lt;h5&gt;&lt;b&gt;Treasure &lt;/b&gt;triple&lt;/h5&gt;&lt;/div&gt;&lt;br&gt;&lt;/br&gt;&lt;div&gt;&lt;h4&gt;&lt;p&gt;&lt;p&gt;Most evil dragons spend their lifetimes coveting and amassing wealth, but when the end draws near, some come to realize that all the wealth in the world cannot forestall death. Faced with this truth, most dragons vent their frustration on the countryside, ravaging the world before their passing. Yet some seek a greater solution to the problem and decide instead to linger on, hoarding life as they once hoarded gold. These foul wyrms attract the attention of dark powers, and through the blackest of necromantic rituals are transformed into undead dragons known as raveners.&lt;/p&gt;&lt;p&gt;Although its body quickly rots away, a ravener does not care for the needs of the flesh. It seeks only to consume life, be it from wild animals, would-be dragonslayers, or even other dragons. A ravener is often on the move, changing lairs frequently as its territories become devoid of life.&lt;/p&gt;&lt;p&gt;The ravener presented here is built from a red dragon wyrm. See page 98 of the &lt;i&gt;Pathfinder RPG Bestiary&lt;/i&gt; for rules on this monster's fire aura, manipulate flames, melt stone, and smoke vision abilities.&lt;/p&gt;&lt;p&gt;&lt;/h5&gt;&lt;h5&gt;&lt;b&gt;Creating a Ravener &lt;/b&gt;"Ravener" is an acquired template that can be added to any evil true dragon of an age category of ancient or older (referred to hereafter as the base creature). A ravener retains all the base creature's statistics and special abilities except as noted here.&lt;/p&gt;&lt;p&gt;CR: Same as the base creature +2.&lt;/p&gt;&lt;p&gt;Alignment: Any evil.&lt;/p&gt;&lt;p&gt;Type: The creature's type changes to undead. Do not recalculate BAB, saves, or skill ranks. It keeps any subtypes possessed by the base creature.&lt;/p&gt;&lt;p&gt;Senses: A ravener's darkvision increases to 240 feet, and its blindsense increases to 120 feet.&lt;/p&gt;&lt;p&gt;&lt;/h5&gt;&lt;h5&gt;&lt;b&gt;Armor &lt;/b&gt;Class: A ravener gains a def lection bonus to its AC equal to half its Charisma bonus (minimum +1).&lt;/p&gt;&lt;p&gt;&lt;/h5&gt;&lt;h5&gt;&lt;b&gt;Hit &lt;/b&gt;Dice: Change all of the base creature's racial &lt;/h5&gt;&lt;h5&gt;&lt;b&gt;Hit &lt;/b&gt;Dice to d8s. All &lt;/h5&gt;&lt;h5&gt;&lt;b&gt;Hit &lt;/b&gt;Dice derived from class levels remain unchanged. As an undead, a ravener uses its Charisma to determine bonus hit points instead of its Constitution.&lt;/p&gt;&lt;p&gt;&lt;/h5&gt;&lt;h5&gt;&lt;b&gt;Saving &lt;/b&gt;Throws: As undead, a ravener uses its Charisma modifier on Fortitude saves (instead of Constitution).&lt;/p&gt;&lt;p&gt;&lt;/h5&gt;&lt;h5&gt;&lt;b&gt;Defensive &lt;/b&gt;Abilities: A ravener gains channel resistance +4 and all of the immunities derived from undead traits.&lt;/p&gt;&lt;p&gt;Its damage reduction changes from DR/magic to DR/ good. A ravener also gains the following ability.&lt;/p&gt;&lt;p&gt;&lt;i&gt;Soul Ward&lt;/i&gt; (Su): An intangible field of siphoned soul energy protects a ravener from destruction. This ward has a maximum number of hit points equal to twice the ravener's &lt;/h5&gt;&lt;h5&gt;&lt;b&gt;Hit &lt;/b&gt;Dice, but starts at half this amount.&lt;/p&gt;&lt;p&gt;Whenever a ravener would be reduced below 1 hit point, all damage in excess of that which would reduce it to 1 hit point is instead dealt to its soul ward. If this damage reduces the soul ward to fewer than 0 hit points, the ravener is destroyed.&lt;/p&gt;&lt;p&gt;Attacks: A ravener retains all of the natural attacks of the base creature, but each of these attacks threatens a critical hit on a 19 or 20. Feats like Improved Critical can increase this range further. If the ravener scores a critical hit with a natural weapon, the target gains 1 negative level.&lt;/p&gt;&lt;p&gt;The DC to remove this negative level is equal to 10 + 1/2 the ravener's &lt;/h5&gt;&lt;h5&gt;&lt;b&gt;Hit &lt;/b&gt;Dice + the ravener's Charisma modifier.&lt;/p&gt;&lt;p&gt;Whenever a creature gains a negative level in this way, the ravener adds 5 points to its soul ward.&lt;/p&gt;&lt;p&gt;&lt;/h5&gt;&lt;h5&gt;&lt;b&gt;Special &lt;/b&gt;Attacks: A ravener retains all of the special attacks of the base creature and gains the following special attacks as described below. All save DCs are equal to 10 + 1/2 the ravener's HD + the ravener's Charisma modifier.&lt;/p&gt;&lt;p&gt;&lt;i&gt;Breath Weapon&lt;/i&gt; (Su): A ravener keeps the breath weapon of the base creature- the save DC for this breath weapon is now Charisma-based. In addition, a ravener's breath weapon bestows 2 negative levels on all creatures in the area. A successful Ref lex save halves the damage and reduces the energy drain to 1 negative level. The save DC to remove these negative levels is equal to the ravener's breath weapon DC. The ravener adds 1 hit point to its soul ward ability for each negative level bestowed in this way.&lt;/p&gt;&lt;p&gt;&lt;i&gt;Cowering Fear&lt;/i&gt; (Su): Any creature shaken by the ravener's frightful presence is cowering instead of shaken for the first round of the effect, and shaken for the rest of the duration. Any creature that is panicked by its frightful presence is instead cowering for the duration.&lt;/p&gt;&lt;p&gt;&lt;i&gt;Soul Consumption&lt;/i&gt; (Su): When a living creature within 30 feet of a ravener dies, that creature's soul is torn from its body and pulled into the ravener's maw if the dying creature fails a Will save (DC equals the save DC of the ravener's breath weapon). This adds a number of hit points to the ravener's soul ward equal to the dead creature's &lt;/h5&gt;&lt;h5&gt;&lt;b&gt;Hit &lt;/b&gt;Dice. Creatures that have their souls consumed in this way can only be brought back to life through miracle, true resurrection, or wish.&lt;/p&gt;&lt;p&gt;Soul Magic (Sp): A ravener retains the base creature's spellcasting capability, adding three levels to the base creature's caster level. This increases the number of spells known by the ravener, but the ravener loses all spell slots.&lt;/p&gt;&lt;p&gt;Instead, whenever the ravener wishes to cast any one of its spells known, it consumes a number of hit points from its soul ward equal to the spell slot level necessary to cast the spell (including increased levels for metamagic feats and so on). If the soul ward has insufficient hit points, the ravener cannot cast that spell. Casting a spell that reduces its soul ward to exactly 0 hit points does not harm the ravener (though most are not comfortable without this buffer of soul-energy and try to replenish it quickly).&lt;/p&gt;&lt;p&gt;Abilities: Str +4, Int +4, Wis +4, Cha +6. Being undead, a ravener has no Constitution score.&lt;/p&gt;&lt;p&gt;Skills: A ravener has a +8 racial bonus on Intimidate, Perception, and Stealth checks. The ravener's class skills are otherwise the same as those of the base creature.&lt;/p&gt;&lt;/h4&gt;&lt;/div&gt;</t>
  </si>
  <si>
    <t>Manta Ray</t>
  </si>
  <si>
    <t>blindsense 30 ft., low-light vision; Perception +6</t>
  </si>
  <si>
    <t>13, touch 10, flat-footed 12</t>
  </si>
  <si>
    <t>(+1 Dex, +3 natural, -1 size)</t>
  </si>
  <si>
    <t>Fort +5, Ref +4, Will +2</t>
  </si>
  <si>
    <t>tail slap +4 (1d6+4)</t>
  </si>
  <si>
    <t>Str 16, Dex 13, Con 15, Int 1, Wis 13, Cha 2</t>
  </si>
  <si>
    <t>Improved Bull Rush, Power Attack</t>
  </si>
  <si>
    <t>Perception +6, Swim +15</t>
  </si>
  <si>
    <t>Gliding gracefully through the water on wing-like fins, this large ray scoops up tiny morsels in its wide mouth.</t>
  </si>
  <si>
    <t>Ray</t>
  </si>
  <si>
    <t>These fish are nonaggressive and generally avoid contact with other creatures. They filter plankton and similar small organisms from the water through their gaping, toothless maws.  Manta Ray Companion Starting Statistics: Size Medium; Speed swim 60 ft.; AC +1 natural; Attack tail slap (1d4); Ability Scores Str 8, Dex 15, Con 11, Int 1, Wis 13, Cha 2; Special Qualities low-light vision.  4th-Level Advancement: Size: Large; AC +2 natural armor; Attack tail slap (1d6); Ability Scores Str +8, Dex -2, Con +4; Special Qualities blindsense 30 ft.</t>
  </si>
  <si>
    <t>&lt;link rel="stylesheet"href="PF.css"&gt;&lt;div&gt;&lt;h2&gt;Ray, Manta &lt;/h2&gt;&lt;h3&gt;&lt;i&gt;Gliding gracefully through the water on wing-like fins, this large ray scoops up tiny morsels in its wide mouth.&lt;/i&gt;&lt;/h3&gt;&lt;br&gt;&lt;/br&gt;&lt;/div&gt;&lt;div class="heading"&gt;&lt;p class="alignleft"&gt;Manta Ray&lt;/p&gt;&lt;p class="alignright"&gt;CR 1&lt;/p&gt;&lt;div style="clear: both;"&gt;&lt;/div&gt;&lt;/div&gt;&lt;div&gt;&lt;h5&gt;&lt;b&gt;XP &lt;/b&gt;400&lt;/h5&gt;&lt;h5&gt;N Large animal (aquatic)&lt;/h5&gt;&lt;h5&gt;&lt;b&gt;Init &lt;/b&gt;+1; &lt;b&gt;Senses &lt;/b&gt;blindsense 30 ft., low-light vision; Perception +6&lt;/h5&gt;&lt;/div&gt;&lt;hr/&gt;&lt;div&gt;&lt;h5&gt;&lt;b&gt;DEFENSE&lt;/b&gt;&lt;/h5&gt;&lt;/div&gt;&lt;hr/&gt;&lt;div&gt;&lt;h5&gt;&lt;b&gt;AC &lt;/b&gt;13, touch 10, flat-footed 12 (+1 Dex, +3 natural, -1 size)&lt;/h5&gt;&lt;h5&gt;&lt;b&gt;hp &lt;/b&gt;19 (3d8+6)&lt;/h5&gt;&lt;h5&gt;&lt;b&gt;Fort &lt;/b&gt;+5, &lt;b&gt;Ref &lt;/b&gt;+4, &lt;b&gt;Will &lt;/b&gt;+2&lt;/h5&gt;&lt;/div&gt;&lt;hr/&gt;&lt;div&gt;&lt;h5&gt;&lt;b&gt;OFFENSE&lt;/b&gt;&lt;/h5&gt;&lt;/div&gt;&lt;hr/&gt;&lt;div&gt;&lt;h5&gt;&lt;b&gt;Spd &lt;/b&gt;swim 60 ft.&lt;/h5&gt;&lt;h5&gt;&lt;b&gt;Melee &lt;/b&gt;tail slap +4 (1d6+4)&lt;/h5&gt;&lt;h5&gt;&lt;b&gt;Space &lt;/b&gt;10 ft.; &lt;b&gt;Reach &lt;/b&gt;10 ft.&lt;/h5&gt;&lt;/div&gt;&lt;hr/&gt;&lt;div&gt;&lt;h5&gt;&lt;b&gt;STATISTICS&lt;/b&gt;&lt;/h5&gt;&lt;/div&gt;&lt;hr/&gt;&lt;div&gt;&lt;h5&gt;&lt;b&gt;Str &lt;/b&gt;16, &lt;b&gt;Dex &lt;/b&gt;13, &lt;b&gt;Con &lt;/b&gt;15, &lt;b&gt;Int &lt;/b&gt; 1, &lt;b&gt;Wis &lt;/b&gt;13, &lt;b&gt;Cha &lt;/b&gt;2&lt;/h5&gt;&lt;h5&gt;&lt;b&gt;Base Atk &lt;/b&gt;+2; &lt;b&gt;CMB &lt;/b&gt;+6; &lt;b&gt;CMD &lt;/b&gt;17&lt;/h5&gt;&lt;h5&gt;&lt;b&gt;Feats &lt;/b&gt;Improved Bull Rush, Power Attack&lt;/h5&gt;&lt;h5&gt;&lt;b&gt;Skills &lt;/b&gt;Perception +6, Swim +15&lt;/h5&gt;&lt;/div&gt;&lt;hr/&gt;&lt;div&gt;&lt;h5&gt;&lt;b&gt;ECOLOGY&lt;/b&gt;&lt;/h5&gt;&lt;/div&gt;&lt;hr/&gt;&lt;div&gt;&lt;h5&gt;&lt;b&gt;Environment &lt;/b&gt; warm oceans&lt;/h5&gt;&lt;h5&gt;&lt;b&gt;Organization &lt;/b&gt;solitary, pair, or flight (3-12)&lt;/h5&gt;&lt;h5&gt;&lt;b&gt;Treasure &lt;/b&gt;none&lt;/h5&gt;&lt;/div&gt;&lt;br&gt;&lt;/br&gt;&lt;div&gt;&lt;h4&gt;&lt;p&gt;&lt;p&gt;These fish are nonaggressive and generally avoid contact with other creatures. They filter plankton and similar small organisms from the water through their gaping, toothless maws.  &lt;/h5&gt;&lt;h5&gt;&lt;b&gt;Manta Ray Companion Starting &lt;/b&gt;Statistics: &lt;/h5&gt;&lt;h5&gt;&lt;b&gt;Size &lt;/b&gt;Medium; &lt;/h5&gt;&lt;h5&gt;&lt;b&gt;Speed &lt;/b&gt;swim 60 ft.; &lt;/h5&gt;&lt;h5&gt;&lt;b&gt;AC &lt;/b&gt;+1 natural; &lt;/h5&gt;&lt;h5&gt;&lt;b&gt;Attack &lt;/b&gt;tail slap (1d4); &lt;/h5&gt;&lt;h5&gt;&lt;b&gt;Ability Scores &lt;/b&gt;Str 8, Dex 15, Con 11, Int 1, Wis 13, Cha 2; &lt;/h5&gt;&lt;h5&gt;&lt;b&gt;Special Qualities &lt;/b&gt;low-light vision.&lt;/p&gt;&lt;p&gt;&lt;/h5&gt;&lt;h5&gt;&lt;b&gt;4th-Level Advancement: Size: &lt;/b&gt;Large; &lt;/h5&gt;&lt;h5&gt;&lt;b&gt;AC &lt;/b&gt;+2 natural armor; &lt;/h5&gt;&lt;h5&gt;&lt;b&gt;Attack &lt;/b&gt;tail slap (1d6); &lt;/h5&gt;&lt;h5&gt;&lt;b&gt;Ability Scores &lt;/b&gt;Str +8, Dex -2, Con +4; &lt;/h5&gt;&lt;h5&gt;&lt;b&gt;Special Qualities &lt;/b&gt;blindsense 30 ft.&lt;/p&gt;&lt;/h4&gt;&lt;/div&gt;</t>
  </si>
  <si>
    <t>Stingray</t>
  </si>
  <si>
    <t>blindsense 30 ft., low-light vision; Perception +8</t>
  </si>
  <si>
    <t>sting +1 (1d4 plus poison)</t>
  </si>
  <si>
    <t>Str 10, Dex 13, Con 15, Int 1, Wis 13, Cha 2</t>
  </si>
  <si>
    <t>Perception +8, Stealth +5 (+13 in sand or mud), Swim +8</t>
  </si>
  <si>
    <t>+8 Stealth in sand or mud</t>
  </si>
  <si>
    <t>A long tail fitted with a barbed stinger trails from this flat, triangular fish's body.</t>
  </si>
  <si>
    <t>Poison (Ex) Sting-injury; save Fort DC 13; frequency 1/round for 4 rounds; effect 1d2 Dex and 1 Con; cure 1 save. The save DC is Constitution-based.</t>
  </si>
  <si>
    <t>Often found buried in mud, sand, or sea grass, this normally passive creature raises its tail above its body like a scorpion when cornered or injured. Its stinger is a barbed spine with two grooves allowing the toxin to enter the wound. While often found in bays and estuaries, some breeds of stingray can make their home in rivers far upstream from salt water. Stingrays, like their larger manta ray cousins, use a form of electrolocation to find prey in the silt-laden waters.  The stingray presented here is a relatively large member of the species; for smaller stingrays, apply the young creature template.  Stingray Companion Starting Statistics: Size Small; Speed swim 40 ft.; Attack sting (1d3 plus poison); Ability Scores Str 6, Dex 15, Con 13, Int 1, Wis 13, Cha 2; Special Qualities low-light vision.  4th-Level Advancement: Size Medium; AC +1 natural armor; Attack sting (1d4 plus poison); Ability Scores Str +4, Dex -2, Con +2; Special Qualities blindsense 30 ft.</t>
  </si>
  <si>
    <t>&lt;link rel="stylesheet"href="PF.css"&gt;&lt;div&gt;&lt;h2&gt;Ray, Stingray&lt;/h2&gt;&lt;h3&gt;&lt;i&gt;A long tail fitted with a barbed stinger trails from this flat, triangular fish's body.&lt;/i&gt;&lt;/h3&gt;&lt;br&gt;&lt;/br&gt;&lt;/div&gt;&lt;div class="heading"&gt;&lt;p class="alignleft"&gt;Stingray&lt;/p&gt;&lt;p class="alignright"&gt;CR 1/2&lt;/p&gt;&lt;div style="clear: both;"&gt;&lt;/div&gt;&lt;/div&gt;&lt;div&gt;&lt;h5&gt;&lt;b&gt;XP &lt;/b&gt;200&lt;/h5&gt;&lt;h5&gt;N Medium animal (aquatic)&lt;/h5&gt;&lt;h5&gt;&lt;b&gt;Init &lt;/b&gt;+1; &lt;b&gt;Senses &lt;/b&gt;blindsense 30 ft., low-light vision; Perception +8&lt;/h5&gt;&lt;/div&gt;&lt;hr/&gt;&lt;div&gt;&lt;h5&gt;&lt;b&gt;DEFENSE&lt;/b&gt;&lt;/h5&gt;&lt;/div&gt;&lt;hr/&gt;&lt;div&gt;&lt;h5&gt;&lt;b&gt;AC &lt;/b&gt;12, touch 11, flat-footed 11 (+1 Dex, +1 natural)&lt;/h5&gt;&lt;h5&gt;&lt;b&gt;hp &lt;/b&gt;13 (2d8+4)&lt;/h5&gt;&lt;h5&gt;&lt;b&gt;Fort &lt;/b&gt;+5, &lt;b&gt;Ref &lt;/b&gt;+4, &lt;b&gt;Will &lt;/b&gt;+1&lt;/h5&gt;&lt;/div&gt;&lt;hr/&gt;&lt;div&gt;&lt;h5&gt;&lt;b&gt;OFFENSE&lt;/b&gt;&lt;/h5&gt;&lt;/div&gt;&lt;hr/&gt;&lt;div&gt;&lt;h5&gt;&lt;b&gt;Spd &lt;/b&gt;swim 40 ft.&lt;/h5&gt;&lt;h5&gt;&lt;b&gt;Melee &lt;/b&gt;sting +1 (1d4 plus poison)&lt;/h5&gt;&lt;h5&gt;&lt;b&gt;Space &lt;/b&gt;5 ft.; &lt;b&gt;Reach &lt;/b&gt;5 ft.&lt;/h5&gt;&lt;/div&gt;&lt;hr/&gt;&lt;div&gt;&lt;h5&gt;&lt;b&gt;STATISTICS&lt;/b&gt;&lt;/h5&gt;&lt;/div&gt;&lt;hr/&gt;&lt;div&gt;&lt;h5&gt;&lt;b&gt;Str &lt;/b&gt;10, &lt;b&gt;Dex &lt;/b&gt;13, &lt;b&gt;Con &lt;/b&gt;15, &lt;b&gt;Int &lt;/b&gt; 1, &lt;b&gt;Wis &lt;/b&gt;13, &lt;b&gt;Cha &lt;/b&gt;2&lt;/h5&gt;&lt;h5&gt;&lt;b&gt;Base Atk &lt;/b&gt;+1; &lt;b&gt;CMB &lt;/b&gt;+1; &lt;b&gt;CMD &lt;/b&gt;12&lt;/h5&gt;&lt;h5&gt;&lt;b&gt;Feats &lt;/b&gt;Skill Focus (Perception)&lt;/h5&gt;&lt;h5&gt;&lt;b&gt;Skills &lt;/b&gt;Perception +8, Stealth +5 (+13 in sand or mud), Swim +8; &lt;b&gt;Racial Modifiers &lt;/b&gt;+8 Stealth in sand or mud&lt;/h5&gt;&lt;/div&gt;&lt;hr/&gt;&lt;div&gt;&lt;h5&gt;&lt;b&gt;ECOLOGY&lt;/b&gt;&lt;/h5&gt;&lt;/div&gt;&lt;hr/&gt;&lt;div&gt;&lt;h5&gt;&lt;b&gt;Environment &lt;/b&gt; warm oceans&lt;/h5&gt;&lt;h5&gt;&lt;b&gt;Organization &lt;/b&gt;solitary, pair, or flight (3-12)&lt;/h5&gt;&lt;h5&gt;&lt;b&gt;Treasure &lt;/b&gt;none&lt;/h5&gt;&lt;/div&gt;&lt;hr/&gt;&lt;div&gt;&lt;h5&gt;&lt;b&gt;SPECIAL ABILITIES&lt;/b&gt;&lt;/h5&gt;&lt;/div&gt;&lt;hr/&gt;&lt;div&gt;&lt;h5&gt;&lt;b&gt;Poison (Ex)&lt;/b&gt; Sting-injury; &lt;i&gt;save&lt;/i&gt; Fort DC 13; &lt;i&gt;frequency&lt;/i&gt; 1/round for 4 rounds; &lt;i&gt;effect&lt;/i&gt; 1d2 Dex and 1 Con; &lt;i&gt;cure&lt;/i&gt; 1 &lt;i&gt;save&lt;/i&gt;. The save DC is Constitution-based.&lt;/h5&gt;&lt;/div&gt;&lt;br&gt;&lt;/br&gt;&lt;div&gt;&lt;h4&gt;&lt;p&gt;&lt;p&gt;Often found buried in mud, sand, or sea grass, this normally passive creature raises its tail above its body like a scorpion when cornered or injured. Its stinger is a barbed spine with two grooves allowing the toxin to enter the wound. While often found in bays and estuaries, some breeds of stingray can make their home in rivers far upstream from salt water. Stingrays, like their larger manta ray cousins, use a form of electrolocation to find prey in the silt-laden waters.&lt;/p&gt;&lt;p&gt;The stingray presented here is a relatively large member of the species; for smaller stingrays, apply the young creature template.&lt;/p&gt;&lt;p&gt;&lt;/h5&gt;&lt;h5&gt;&lt;b&gt;Stingray Companion Starting &lt;/b&gt;Statistics: &lt;/h5&gt;&lt;h5&gt;&lt;b&gt;Size &lt;/b&gt;Small; &lt;/h5&gt;&lt;h5&gt;&lt;b&gt;Speed &lt;/b&gt;swim 40 ft.; &lt;/h5&gt;&lt;h5&gt;&lt;b&gt;Attack &lt;/b&gt;sting (1d3 plus poison); &lt;/h5&gt;&lt;h5&gt;&lt;b&gt;Ability Scores &lt;/b&gt;Str 6, Dex 15, Con 13, Int 1, Wis 13, Cha 2; &lt;/h5&gt;&lt;h5&gt;&lt;b&gt;Special Qualities &lt;/b&gt;low-light vision.&lt;/p&gt;&lt;p&gt;4th-Level Advancement: &lt;/h5&gt;&lt;h5&gt;&lt;b&gt;Size &lt;/b&gt;Medium; &lt;/h5&gt;&lt;h5&gt;&lt;b&gt;AC &lt;/b&gt;+1 natural armor; &lt;/h5&gt;&lt;h5&gt;&lt;b&gt;Attack &lt;/b&gt;sting (1d4 plus poison); &lt;/h5&gt;&lt;h5&gt;&lt;b&gt;Ability Scores &lt;/b&gt;Str +4, Dex -2, Con +2; &lt;/h5&gt;&lt;h5&gt;&lt;b&gt;Special Qualities &lt;/b&gt;blindsense 30 ft.&lt;/p&gt;&lt;/h4&gt;&lt;/div&gt;</t>
  </si>
  <si>
    <t>Redcap</t>
  </si>
  <si>
    <t>20, touch 15, flat-footed 16</t>
  </si>
  <si>
    <t>(+2 armor, +4 Dex, +3 natural, +1 size)</t>
  </si>
  <si>
    <t>fast healing 3</t>
  </si>
  <si>
    <t>Fort +6, Ref +10, Will +7</t>
  </si>
  <si>
    <t>irreligious</t>
  </si>
  <si>
    <t>Medium scythe +10 (2d4+10/x4), kick +4 (1d4+6)</t>
  </si>
  <si>
    <t>Str 18, Dex 19, Con 18, Int 16, Wis 13, Cha 15</t>
  </si>
  <si>
    <t>Cleave, Improved Initiative, Power Attack, Weapon Focus (scythe)</t>
  </si>
  <si>
    <t>Acrobatics +15 (+27 jump), Bluff +13, Climb +15, Escape Artist +15, Intimidate +10, Knowledge (nature) +14, Perception +12, Sense Motive +12, Stealth +19</t>
  </si>
  <si>
    <t>Aklo, Common, Giant, Sylvan</t>
  </si>
  <si>
    <t>boot stomp, heavy weapons, red cap</t>
  </si>
  <si>
    <t xml:space="preserve"> temperate forests, mountains, or underground</t>
  </si>
  <si>
    <t>solitary, pair, or gang (3-12)</t>
  </si>
  <si>
    <t>NPC gear (leather armor, Medium scythe, other treasure)</t>
  </si>
  <si>
    <t>Like some miniscule, wicked old man, this snarling little humanoid wears metal boots and a blood-red pointed cap.</t>
  </si>
  <si>
    <t>Boot Stomp (Ex) A redcap wears heavy iron boots with spiked soles that it uses to deadly effect in combat. These boots give the redcap a kick attack that it can make as a secondary attack, either as part of a full-attack action or as part of its movement just as if it had the Spring Attack feat.  Heavy Weapons (Ex) A redcap can wield weapons sized for Medium creatures without penalty.  Irreligious (Ex) Bitter and blasphemous, redcaps cannot stand the symbols of good-aligned religions. If a foe spends a standard action presenting such a holy symbol, any redcap that can see the creature must make a DC 15 Will save or become frightened for 1 minute and attempt to flee.  A redcap who successfully saves is shaken for 1 minute.  Red Cap (Su) A redcap wears a tiny, shapeless woolen hat, dyed over and over with the blood of its victims. While wearing this cap, a redcap gains a +4 bonus on damage rolls (included in the above totals) and fast healing 3. These benefits are lost if the cap is removed or destroyed. Caps are not transferable, even between redcaps. A redcap can create a new cap to replace a lost cap with 10 minutes of work, although until the redcap takes a standard action to dip the cap in the blood of a foe the redcap helped to kill, the cap does not grant its bonuses.</t>
  </si>
  <si>
    <t>Redcaps embody both capriciousness and sadism. These stumpy, misanthropic fey freaks exist seemingly to indulge in blissful bloodletting and self-indulgent slaughter.  Like prune-faced, angry old men, they mollycoddle their own inefficiencies and miseries in gore. Redcaps are most widely recognized for their long woolen caps, which they drench in the blood of their victims. Rumors and fairy stories abound concerning rituals and the cultural significance of their blood-soaked caps, though the practice likely evolved as an easy way for the brutish runts to create both fear and spectacle. Redcaps typically stand only 3 feet tall, with twisted frames, pointed ears, and long white beards. They dress in soiled leather armor and wear oversized, iron-shod boots that make a distinctive clanging when they run.</t>
  </si>
  <si>
    <t>&lt;link rel="stylesheet"href="PF.css"&gt;&lt;div&gt;&lt;h2&gt;Redcap&lt;/h2&gt;&lt;h3&gt;&lt;i&gt;Like some miniscule, wicked old man, this snarling little humanoid wears metal boots and a blood-red pointed cap.&lt;/i&gt;&lt;/h3&gt;&lt;br&gt;&lt;/br&gt;&lt;/div&gt;&lt;div class="heading"&gt;&lt;p class="alignleft"&gt;Redcap&lt;/p&gt;&lt;p class="alignright"&gt;CR 6&lt;/p&gt;&lt;div style="clear: both;"&gt;&lt;/div&gt;&lt;/div&gt;&lt;div&gt;&lt;h5&gt;&lt;b&gt;XP &lt;/b&gt;2,400&lt;/h5&gt;&lt;h5&gt;NE Small fey &lt;/h5&gt;&lt;h5&gt;&lt;b&gt;Init &lt;/b&gt;+8; &lt;b&gt;Senses &lt;/b&gt;low-light vision; Perception +12&lt;/h5&gt;&lt;/div&gt;&lt;hr/&gt;&lt;div&gt;&lt;h5&gt;&lt;b&gt;DEFENSE&lt;/b&gt;&lt;/h5&gt;&lt;/div&gt;&lt;hr/&gt;&lt;div&gt;&lt;h5&gt;&lt;b&gt;AC &lt;/b&gt;20, touch 15, flat-footed 16 (+2 armor, +4 Dex, +3 natural, +1 size)&lt;/h5&gt;&lt;h5&gt;&lt;b&gt;hp &lt;/b&gt;60 (8d6+32); fast healing 3&lt;/h5&gt;&lt;h5&gt;&lt;b&gt;Fort &lt;/b&gt;+6, &lt;b&gt;Ref &lt;/b&gt;+10, &lt;b&gt;Will &lt;/b&gt;+7&lt;/h5&gt;&lt;h5&gt;&lt;b&gt;DR &lt;/b&gt;10/cold iron&lt;/h5&gt;&lt;h5&gt;&lt;b&gt;Weaknesses &lt;/b&gt;irreligious&lt;/h5&gt;&lt;/div&gt;&lt;hr/&gt;&lt;div&gt;&lt;h5&gt;&lt;b&gt;OFFENSE&lt;/b&gt;&lt;/h5&gt;&lt;/div&gt;&lt;hr/&gt;&lt;div&gt;&lt;h5&gt;&lt;b&gt;Spd &lt;/b&gt;60 ft.&lt;/h5&gt;&lt;h5&gt;&lt;b&gt;Melee &lt;/b&gt;Medium scythe +10 (2d4+10/x4), kick +4 (1d4+6)&lt;/h5&gt;&lt;h5&gt;&lt;b&gt;Space &lt;/b&gt;5 ft.; &lt;b&gt;Reach &lt;/b&gt;5 ft.&lt;/h5&gt;&lt;/div&gt;&lt;hr/&gt;&lt;div&gt;&lt;h5&gt;&lt;b&gt;STATISTICS&lt;/b&gt;&lt;/h5&gt;&lt;/div&gt;&lt;hr/&gt;&lt;div&gt;&lt;h5&gt;&lt;b&gt;Str &lt;/b&gt;18, &lt;b&gt;Dex &lt;/b&gt;19, &lt;b&gt;Con &lt;/b&gt;18, &lt;b&gt;Int &lt;/b&gt; 16, &lt;b&gt;Wis &lt;/b&gt;13, &lt;b&gt;Cha &lt;/b&gt;15&lt;/h5&gt;&lt;h5&gt;&lt;b&gt;Base Atk &lt;/b&gt;+4; &lt;b&gt;CMB &lt;/b&gt;+7; &lt;b&gt;CMD &lt;/b&gt;21&lt;/h5&gt;&lt;h5&gt;&lt;b&gt;Feats &lt;/b&gt;Cleave, Improved Initiative, Power Attack, Weapon Focus (scythe)&lt;/h5&gt;&lt;h5&gt;&lt;b&gt;Skills &lt;/b&gt;Acrobatics +15 (+27 jump), Bluff +13, Climb +15, Escape Artist +15, Intimidate +10, Knowledge (nature) +14, Perception +12, Sense Motive +12, Stealth +19&lt;/h5&gt;&lt;h5&gt;&lt;b&gt;Languages &lt;/b&gt;Aklo, Common, Giant, Sylvan&lt;/h5&gt;&lt;h5&gt;&lt;b&gt;SQ &lt;/b&gt;boot stomp, heavy weapons, red cap&lt;/h5&gt;&lt;/div&gt;&lt;hr/&gt;&lt;div&gt;&lt;h5&gt;&lt;b&gt;ECOLOGY&lt;/b&gt;&lt;/h5&gt;&lt;/div&gt;&lt;hr/&gt;&lt;div&gt;&lt;h5&gt;&lt;b&gt;Environment &lt;/b&gt; temperate forests, mountains, or underground&lt;/h5&gt;&lt;h5&gt;&lt;b&gt;Organization &lt;/b&gt;solitary, pair, or gang (3-12)&lt;/h5&gt;&lt;h5&gt;&lt;b&gt;Treasure &lt;/b&gt;NPC gear (leather armor, Medium scythe, other treasure)&lt;/h5&gt;&lt;/div&gt;&lt;hr/&gt;&lt;div&gt;&lt;h5&gt;&lt;b&gt;SPECIAL ABILITIES&lt;/b&gt;&lt;/h5&gt;&lt;/div&gt;&lt;hr/&gt;&lt;div&gt;&lt;h5&gt;&lt;b&gt;Boot Stomp (Ex)&lt;/b&gt; A redcap wears heavy iron boots with spiked soles that it uses to deadly effect in combat. These boots give the redcap a kick attack that it can make as a secondary attack, either as part of a full-attack action or as part of its movement just as if it had the Spring Attack feat.  &lt;/h5&gt;&lt;h5&gt;&lt;b&gt;Heavy Weapons (Ex)&lt;/b&gt; A redcap can wield weapons sized for Medium creatures without penalty.  &lt;/h5&gt;&lt;h5&gt;&lt;b&gt;Irreligious (Ex)&lt;/b&gt; Bitter and blasphemous, redcaps cannot stand the symbols of good-aligned religions. If a foe spends a standard action presenting such a holy symbol, any redcap that can see the creature must make a DC 15 Will save or become frightened for 1 minute and attempt to flee.  A redcap who successfully saves is shaken for 1 minute.  &lt;/h5&gt;&lt;h5&gt;&lt;b&gt;Red Cap (Su)&lt;/b&gt; A redcap wears a tiny, shapeless woolen hat, dyed over and over with the blood of its victims. While wearing this cap, a redcap gains a +4 bonus on damage rolls (included in the above totals) and fast healing 3. These benefits are lost if the cap is removed or destroyed. Caps are not transferable, even between redcaps. A redcap can create a new cap to replace a lost cap with 10 minutes of work, although until the redcap takes a standard action to dip the cap in the blood of a foe the redcap helped to kill, the cap does not grant its bonuses.&lt;/h5&gt;&lt;/div&gt;&lt;br&gt;&lt;/br&gt;&lt;div&gt;&lt;h4&gt;&lt;p&gt;&lt;p&gt;Redcaps embody both capriciousness and sadism. These stumpy, misanthropic fey freaks exist seemingly to indulge in blissful bloodletting and self-indulgent slaughter.&lt;/p&gt;&lt;p&gt;Like prune-faced, angry old men, they mollycoddle their own inefficiencies and miseries in gore. Redcaps are most widely recognized for their long woolen caps, which they drench in the blood of their victims. Rumors and fairy stories abound concerning rituals and the cultural significance of their blood-soaked caps, though the practice likely evolved as an easy way for the brutish runts to create both fear and spectacle. Redcaps typically stand only 3 feet tall, with twisted frames, pointed ears, and long white beards. They dress in soiled leather armor and wear oversized, iron-shod boots that make a distinctive clanging when they run.&lt;/p&gt;&lt;/h4&gt;&lt;/div&gt;</t>
  </si>
  <si>
    <t>Reefclaw</t>
  </si>
  <si>
    <t>Fort +2, Ref +1, Will +4</t>
  </si>
  <si>
    <t>cold 5</t>
  </si>
  <si>
    <t>5 ft., swim 40 ft.</t>
  </si>
  <si>
    <t>2 claws +2 (1d4 plus grab and poison)</t>
  </si>
  <si>
    <t>death frenzy, constrict (1d4)</t>
  </si>
  <si>
    <t>Str 10, Dex 13, Con 14, Int 5, Wis 12, Cha 13</t>
  </si>
  <si>
    <t>+0 (+8 grapple)</t>
  </si>
  <si>
    <t>Perception +6, Swim +8</t>
  </si>
  <si>
    <t xml:space="preserve"> any water (coastal)</t>
  </si>
  <si>
    <t>solitary, school (2-5), or harem (6-11)</t>
  </si>
  <si>
    <t>Blood-red spines run the length of this frightening creature, which resembles a lobster in the front and an eel in the back.</t>
  </si>
  <si>
    <t>Death Frenzy (Su) When a reefclaw is killed, its body spasms horrifically. Immediately upon dying, the reefclaw makes a full attack against a creature it threatens. If more than one creature is within reach, roll randomly for each attack to determine the target (which may be another reefclaw).  Grab (Ex) A reefclaw can use its grab ability on a target of any size. Reefclaws have a +8 racial bonus on grapple checks; this bonus replaces the normal +4 bonus a creature with grab receives.  Poison (Ex) Claw-injury; save Fort DC 13; frequency 1/round for 4 rounds; effect 1d2 Str; cure 1 save. The save DC is Constitution-based.</t>
  </si>
  <si>
    <t>Reefclaws are vicious predators. They possess greater intelligence than animals, but rely mainly on their strength and instincts to survive. They hunt fish, giant crabs, dolphins, and even land-dwelling creatures that come within a hundred paces of the water.  In populated areas, reefclaws prey on beachcombers, divers, and fishermen, sometimes abandoning their usual solitary nature and coordinating attacks with other reefclaws. The creatures must be wary, however, because in some regions, these abominations find their way to the dinner plate. Brave fishermen troll bays and coastlines infested with reefclaws, baiting the creatures with fresh meat and then harvesting their powerful claws with axes.  Reefclaws cannot speak, but the creatures understand the languages used by humanoids near their hunting grounds. They use this knowledge in order to avoid fishermen and coordinate attacks. Reefclaws keep no treasure, instead savoring the taste of flesh and crunch of bone and shell as much as a miser covets his gold.  A typical reefclaw reaches approximately 3-1/2 feet long at adulthood and weighs 70 pounds. Females gather to breed once every 2 to 3 years, engaging in a predatory hunt for a male and leaving him shredded to pieces.</t>
  </si>
  <si>
    <t>&lt;link rel="stylesheet"href="PF.css"&gt;&lt;div&gt;&lt;h2&gt;Reefclaw&lt;/h2&gt;&lt;h3&gt;&lt;i&gt;Blood-red spines run the length of this frightening creature, which resembles a lobster in the front and an eel in the back.&lt;/i&gt;&lt;/h3&gt;&lt;br&gt;&lt;/br&gt;&lt;/div&gt;&lt;div class="heading"&gt;&lt;p class="alignleft"&gt;Reefclaw&lt;/p&gt;&lt;p class="alignright"&gt;CR 1&lt;/p&gt;&lt;div style="clear: both;"&gt;&lt;/div&gt;&lt;/div&gt;&lt;div&gt;&lt;h5&gt;&lt;b&gt;XP &lt;/b&gt;400&lt;/h5&gt;&lt;h5&gt;CN Small aberration (aquatic)&lt;/h5&gt;&lt;h5&gt;&lt;b&gt;Init &lt;/b&gt;+5; &lt;b&gt;Senses &lt;/b&gt;darkvision 60 ft., low-light vision; Perception +6&lt;/h5&gt;&lt;/div&gt;&lt;hr/&gt;&lt;div&gt;&lt;h5&gt;&lt;b&gt;DEFENSE&lt;/b&gt;&lt;/h5&gt;&lt;/div&gt;&lt;hr/&gt;&lt;div&gt;&lt;h5&gt;&lt;b&gt;AC &lt;/b&gt;14, touch 12, flat-footed 13 (+1 Dex, +2 natural, +1 size)&lt;/h5&gt;&lt;h5&gt;&lt;b&gt;hp &lt;/b&gt;13 (2d8+4)&lt;/h5&gt;&lt;h5&gt;&lt;b&gt;Fort &lt;/b&gt;+2, &lt;b&gt;Ref &lt;/b&gt;+1, &lt;b&gt;Will &lt;/b&gt;+4&lt;/h5&gt;&lt;h5&gt;&lt;b&gt;Defensive Abilities &lt;/b&gt;ferocity; &lt;b&gt;Resist &lt;/b&gt;cold 5&lt;/h5&gt;&lt;/div&gt;&lt;hr/&gt;&lt;div&gt;&lt;h5&gt;&lt;b&gt;OFFENSE&lt;/b&gt;&lt;/h5&gt;&lt;/div&gt;&lt;hr/&gt;&lt;div&gt;&lt;h5&gt;&lt;b&gt;Spd &lt;/b&gt;5 ft., swim 40 ft.&lt;/h5&gt;&lt;h5&gt;&lt;b&gt;Melee &lt;/b&gt;2 claws +2 (1d4 plus grab and poison)&lt;/h5&gt;&lt;h5&gt;&lt;b&gt;Space &lt;/b&gt;5 ft.; &lt;b&gt;Reach &lt;/b&gt;5 ft.&lt;/h5&gt;&lt;h5&gt;&lt;b&gt;Special Attacks &lt;/b&gt;death frenzy, constrict (1d4)&lt;/h5&gt;&lt;/div&gt;&lt;hr/&gt;&lt;div&gt;&lt;h5&gt;&lt;b&gt;STATISTICS&lt;/b&gt;&lt;/h5&gt;&lt;/div&gt;&lt;hr/&gt;&lt;div&gt;&lt;h5&gt;&lt;b&gt;Str &lt;/b&gt;10, &lt;b&gt;Dex &lt;/b&gt;13, &lt;b&gt;Con &lt;/b&gt;14, &lt;b&gt;Int &lt;/b&gt; 5, &lt;b&gt;Wis &lt;/b&gt;12, &lt;b&gt;Cha &lt;/b&gt;13&lt;/h5&gt;&lt;h5&gt;&lt;b&gt;Base Atk &lt;/b&gt;+1; &lt;b&gt;CMB &lt;/b&gt;+0 (+8 grapple); &lt;b&gt;CMD &lt;/b&gt;11 (can't be tripped)&lt;/h5&gt;&lt;h5&gt;&lt;b&gt;Feats &lt;/b&gt;Improved Initiative&lt;/h5&gt;&lt;h5&gt;&lt;b&gt;Skills &lt;/b&gt;Perception +6, Swim +8&lt;/h5&gt;&lt;h5&gt;&lt;b&gt;Languages &lt;/b&gt;Common (can't speak)&lt;/h5&gt;&lt;h5&gt;&lt;b&gt;SQ &lt;/b&gt;amphibious&lt;/h5&gt;&lt;/div&gt;&lt;hr/&gt;&lt;div&gt;&lt;h5&gt;&lt;b&gt;ECOLOGY&lt;/b&gt;&lt;/h5&gt;&lt;/div&gt;&lt;hr/&gt;&lt;div&gt;&lt;h5&gt;&lt;b&gt;Environment &lt;/b&gt; any water (coastal)&lt;/h5&gt;&lt;h5&gt;&lt;b&gt;Organization &lt;/b&gt;solitary, school (2-5), or harem (6-11)&lt;/h5&gt;&lt;h5&gt;&lt;b&gt;Treasure &lt;/b&gt;none&lt;/h5&gt;&lt;/div&gt;&lt;hr/&gt;&lt;div&gt;&lt;h5&gt;&lt;b&gt;SPECIAL ABILITIES&lt;/b&gt;&lt;/h5&gt;&lt;/div&gt;&lt;hr/&gt;&lt;div&gt;&lt;h5&gt;&lt;b&gt;Death Frenzy (Su)&lt;/b&gt; When a reefclaw is killed, its body spasms horrifically. Immediately upon dying, the reefclaw makes a full attack against a creature it threatens. If more than one creature is within reach, roll randomly for each attack to determine the target (which may be another reefclaw).  &lt;/h5&gt;&lt;h5&gt;&lt;b&gt;Grab (Ex)&lt;/b&gt; A reefclaw can use its grab ability on a target of any size. Reefclaws have a +8 racial bonus on grapple checks; this bonus replaces the normal +4 bonus a creature with grab receives.  &lt;/h5&gt;&lt;h5&gt;&lt;b&gt;Poison (Ex)&lt;/b&gt; Claw-injury; &lt;i&gt;save&lt;/i&gt; Fort DC 13; &lt;i&gt;frequency&lt;/i&gt; 1/round for 4 rounds; &lt;i&gt;effect&lt;/i&gt; 1d2 Str; &lt;i&gt;cure&lt;/i&gt; 1 &lt;i&gt;save&lt;/i&gt;. The save DC is Constitution-based.&lt;/h5&gt;&lt;/div&gt;&lt;br&gt;&lt;/br&gt;&lt;div&gt;&lt;h4&gt;&lt;p&gt;&lt;p&gt;Reefclaws are vicious predators. They possess greater intelligence than animals, but rely mainly on their strength and instincts to survive. They hunt fish, giant crabs, dolphins, and even land-dwelling creatures that come within a hundred paces of the water.&lt;/p&gt;&lt;p&gt;In populated areas, reefclaws prey on beachcombers, divers, and fishermen, sometimes abandoning their usual solitary nature and coordinating attacks with other reefclaws. The creatures must be wary, however, because in some regions, these abominations find their way to the dinner plate. Brave fishermen troll bays and coastlines infested with reefclaws, baiting the creatures with fresh meat and then harvesting their powerful claws with axes.&lt;/p&gt;&lt;p&gt;Reefclaws cannot speak, but the creatures understand the languages used by humanoids near their hunting grounds. They use this knowledge in order to avoid fishermen and coordinate attacks. Reefclaws keep no treasure, instead savoring the taste of flesh and crunch of bone and shell as much as a miser covets his gold.&lt;/p&gt;&lt;p&gt;A typical reefclaw reaches approximately 3-1/2 feet long at adulthood and weighs 70 pounds. Females gather to breed once every 2 to 3 years, engaging in a predatory hunt for a male and leaving him shredded to pieces.&lt;/p&gt;&lt;/h4&gt;&lt;/div&gt;</t>
  </si>
  <si>
    <t>Revenant</t>
  </si>
  <si>
    <t>darkvision 60 ft., sense murderer; Perception +13</t>
  </si>
  <si>
    <t>Fort +7, Ref +6, Will +7</t>
  </si>
  <si>
    <t>self-loathing</t>
  </si>
  <si>
    <t>2 claws +14 (1d8+7 plus grab)</t>
  </si>
  <si>
    <t>baleful shriek, constrict (1d6+7)</t>
  </si>
  <si>
    <t>Str 24, Dex 17, Con -, Int 7, Wis 12, Cha 19</t>
  </si>
  <si>
    <t>+13 (+17 grapple)</t>
  </si>
  <si>
    <t>Cleave, Improved Initiative, Power Attack, Step Up, Weapon Focus (claw)</t>
  </si>
  <si>
    <t>Intimidate +16, Perception +13</t>
  </si>
  <si>
    <t>reason to hate</t>
  </si>
  <si>
    <t>This shambling corpse is twisted and mutilated. Fingers of sharpened bone reach out with malevolent intent.</t>
  </si>
  <si>
    <t>Baleful Shriek (Su) Once every 1d4 rounds, a revenant can shriek as a standard action. All creatures within a 60-foot spread must make a DC 18 Will save or cower in fear for 1d4 rounds. This is a mind-affecting fear effect.  The save DC is Charisma-based.  Reason to Hate (Su) A revenant's existence is fueled by its hatred for its murderer. As long as the murderer exists, the revenant exists. If the murderer dies, the revenant is immediately slain. A murderer who becomes undead does not trigger a revenant's destruction. When a revenant encounters its murderer, it gains the benefits of a haste spell (CL 20th) that lasts as long as its murderer remains in sight. Against its murderer, the revenant also gains a +4 profane bonus on attack rolls, weapon damage rolls, grapple checks, and saving throws.  Self-Loathing (Ex) When confronted with its reflection or any object that was important to it in life, a revenant must make a DC 20 Will save to avoid becoming overwhelmed with self-pity. This condition renders the revenant helpless, and lasts until the revenant is attacked or sees its murderer. If a revenant resists becoming overwhelmed, the revenant becomes obsessed with the source that triggered the saving throw and does everything it can to destroy it, reacting to the trigger as if the trigger were its murderer and gaining bonuses from its reason to hate ability.  Sense Murderer (Su) A revenant knows the direction but not the distance to its murderer-this sense can be blocked by any effect that blocks scrying. Against its murderer, a revenant has true seeing and discern lies in effect at all times (CL 20th); these abilities cannot be dispelled.</t>
  </si>
  <si>
    <t>Fueled by hatred and a need for vengeance, a revenant rises from the grave to hunt and kill its murderer. Devoid of any compassion, emotion, or logic, a revenant has but one purpose, and cannot rest until it has found vengeance.</t>
  </si>
  <si>
    <t>&lt;link rel="stylesheet"href="PF.css"&gt;&lt;div&gt;&lt;h2&gt;Revenant&lt;/h2&gt;&lt;h3&gt;&lt;i&gt;&lt;i&gt;This shambling corpse is twisted and mutilated. Fingers of sharpened bone reach out with malevolent intent.&lt;/i&gt;&lt;/i&gt;&lt;/h3&gt;&lt;br&gt;&lt;/br&gt;&lt;/div&gt;&lt;div class="heading"&gt;&lt;p class="alignleft"&gt;Revenant&lt;/p&gt;&lt;p class="alignright"&gt;CR 6&lt;/p&gt;&lt;div style="clear: both;"&gt;&lt;/div&gt;&lt;/div&gt;&lt;div&gt;&lt;h5&gt;&lt;b&gt;XP &lt;/b&gt;2,400&lt;/h5&gt;&lt;h5&gt;LE Medium undead &lt;/h5&gt;&lt;h5&gt;&lt;b&gt;Init &lt;/b&gt;+7; &lt;b&gt;Senses &lt;/b&gt;darkvision 60 ft., sense murderer; Perception +13&lt;/h5&gt;&lt;/div&gt;&lt;hr/&gt;&lt;div&gt;&lt;h5&gt;&lt;b&gt;DEFENSE&lt;/b&gt;&lt;/h5&gt;&lt;/div&gt;&lt;hr/&gt;&lt;div&gt;&lt;h5&gt;&lt;b&gt;AC &lt;/b&gt;19, touch 13, flat-footed 16 (+3 Dex, +6 natural)&lt;/h5&gt;&lt;h5&gt;&lt;b&gt;hp &lt;/b&gt;76 (9d8+36)&lt;/h5&gt;&lt;h5&gt;&lt;b&gt;Fort &lt;/b&gt;+7, &lt;b&gt;Ref &lt;/b&gt;+6, &lt;b&gt;Will &lt;/b&gt;+7&lt;/h5&gt;&lt;h5&gt;&lt;b&gt;DR &lt;/b&gt;5/slashing; &lt;b&gt;Immune &lt;/b&gt;cold, undead traits; &lt;b&gt;SR &lt;/b&gt;17&lt;/h5&gt;&lt;h5&gt;&lt;b&gt;Weaknesses &lt;/b&gt;self-loathing&lt;/h5&gt;&lt;/div&gt;&lt;hr/&gt;&lt;div&gt;&lt;h5&gt;&lt;b&gt;OFFENSE&lt;/b&gt;&lt;/h5&gt;&lt;/div&gt;&lt;hr/&gt;&lt;div&gt;&lt;h5&gt;&lt;b&gt;Spd &lt;/b&gt;30 ft.&lt;/h5&gt;&lt;h5&gt;&lt;b&gt;Melee &lt;/b&gt;2 claws +14 (1d8+7 plus grab)&lt;/h5&gt;&lt;h5&gt;&lt;b&gt;Space &lt;/b&gt;5 ft.; &lt;b&gt;Reach &lt;/b&gt;5 ft.&lt;/h5&gt;&lt;h5&gt;&lt;b&gt;Special Attacks &lt;/b&gt;baleful shriek, constrict (1d6+7)&lt;/h5&gt;&lt;/div&gt;&lt;hr/&gt;&lt;div&gt;&lt;h5&gt;&lt;b&gt;STATISTICS&lt;/b&gt;&lt;/h5&gt;&lt;/div&gt;&lt;hr/&gt;&lt;div&gt;&lt;h5&gt;&lt;b&gt;Str &lt;/b&gt;24, &lt;b&gt;Dex &lt;/b&gt;17, &lt;b&gt;Con &lt;/b&gt;-, &lt;b&gt;Int &lt;/b&gt; 7, &lt;b&gt;Wis &lt;/b&gt;12, &lt;b&gt;Cha &lt;/b&gt;19&lt;/h5&gt;&lt;h5&gt;&lt;b&gt;Base Atk &lt;/b&gt;+6; &lt;b&gt;CMB &lt;/b&gt;+13 (+17 grapple); &lt;b&gt;CMD &lt;/b&gt;26&lt;/h5&gt;&lt;h5&gt;&lt;b&gt;Feats &lt;/b&gt;Cleave, Improved Initiative, Power Attack, Step Up, Weapon Focus (claw)&lt;/h5&gt;&lt;h5&gt;&lt;b&gt;Skills &lt;/b&gt;Intimidate +16, Perception +13&lt;/h5&gt;&lt;h5&gt;&lt;b&gt;Languages &lt;/b&gt;Common&lt;/h5&gt;&lt;h5&gt;&lt;b&gt;SQ &lt;/b&gt;reason to hate&lt;/h5&gt;&lt;/div&gt;&lt;hr/&gt;&lt;div&gt;&lt;h5&gt;&lt;b&gt;ECOLOGY&lt;/b&gt;&lt;/h5&gt;&lt;/div&gt;&lt;hr/&gt;&lt;div&gt;&lt;h5&gt;&lt;b&gt;Environment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ABILITIES&lt;/b&gt;&lt;/h5&gt;&lt;/div&gt;&lt;hr/&gt;&lt;div&gt;&lt;h5&gt;&lt;b&gt;Baleful Shriek (Su)&lt;/b&gt; Once every 1d4 rounds, a revenant can shriek as a standard action. All creatures within a 60-foot spread must make a DC 18 Will save or cower in fear for 1d4 rounds. This is a mind-affecting fear effect.  The save DC is Charisma-based.  &lt;/h5&gt;&lt;h5&gt;&lt;b&gt;Reason to Hate (Su)&lt;/b&gt; A revenant's existence is fueled by its hatred for its murderer. As long as the murderer exists, the revenant exists. If the murderer dies, the revenant is immediately slain. A murderer who becomes undead does not trigger a revenant's destruction. When a revenant encounters its murderer, it gains the benefits of a &lt;i&gt;haste&lt;/i&gt; spell (CL 20th) that lasts as long as its murderer remains in sight. Against its murderer, the revenant also gains a +4 profane bonus on attack rolls, weapon damage rolls, grapple checks, and saving throws.  &lt;/h5&gt;&lt;h5&gt;&lt;b&gt;Self-Loathing (Ex)&lt;/b&gt; When confronted with its reflection or any object that was important to it in life, a revenant must make a DC 20 Will save to avoid becoming overwhelmed with self-pity. This condition renders the revenant helpless, and lasts until the revenant is attacked or sees its murderer. If a revenant resists becoming overwhelmed, the revenant becomes obsessed with the source that triggered the saving throw and does everything it can to destroy it, reacting to the trigger as if the trigger were its murderer and gaining bonuses from its reason to hate ability.  &lt;/h5&gt;&lt;h5&gt;&lt;b&gt;Sense Murderer (Su)&lt;/b&gt; A revenant knows the direction but not the distance to its murderer-this sense can be blocked by any effect that blocks scrying. Against its murderer, a revenant has &lt;i&gt;true seeing&lt;/i&gt; and &lt;i&gt;discern lies&lt;/i&gt; in effect at all times (CL 20th); these abilities cannot be dispelled.&lt;/h5&gt;&lt;/div&gt;&lt;br&gt;&lt;/br&gt;&lt;div&gt;&lt;h4&gt;&lt;p&gt;&lt;p&gt;Fueled by hatred and a need for vengeance, a revenant rises from the grave to hunt and kill its murderer. Devoid of any compassion, emotion, or logic, a revenant has but one purpose, and cannot rest until it has found vengeance.&lt;/p&gt;&lt;/h4&gt;&lt;/div&gt;</t>
  </si>
  <si>
    <t>Sandman</t>
  </si>
  <si>
    <t>sleep (20 ft., DC 14)</t>
  </si>
  <si>
    <t>Fort +6, Ref +5, Will +3</t>
  </si>
  <si>
    <t>30 ft., burrow 30 ft.</t>
  </si>
  <si>
    <t>slam +6 (1d6+3 plus sleep)</t>
  </si>
  <si>
    <t>Str 14, Dex 13, Con 15, Int 10, Wis 11, Cha 10</t>
  </si>
  <si>
    <t>Improved Initiative, Iron Will</t>
  </si>
  <si>
    <t>Acrobatics +8, Climb +9, Knowledge (planes) +7, Perception +7, Sense Motive +7, Stealth +8 (+12 in sand)</t>
  </si>
  <si>
    <t>+4 Stealth in sand</t>
  </si>
  <si>
    <t>compression, sand form</t>
  </si>
  <si>
    <t xml:space="preserve"> any land (Plane of Earth)</t>
  </si>
  <si>
    <t>solitary, gang (2-4), or shoal (5-10)</t>
  </si>
  <si>
    <t>A whirling cloud of fine desert sand piles up upon itself, forming into the shape of a humanoid figure.</t>
  </si>
  <si>
    <t>Sand Form (Su) As a standard action, a sandman can cause its humanoid form to collapse into a pile of animated sand.  In this form, treat the sandman as if it were a Small earth elemental made out of sand. The sandman retains its compression and sleep aura abilities when in sand form, but loses its sleep attack and its damage reduction, as its sandy body in this form is much more compact and easier to scatter with solid weapon blows.  Sleep (Su) A creature struck by a sandman's slam attack must succeed on a DC 14 Will save or immediately fall asleep, as if affected by a sleep spell (caster level 8th). There is no limit to the number of Hit Dice a sandman can affect with this ability. The save DC is Constitution-based.  Sleep Aura (Su) A sandman radiates a 20-foot-radius spread that puts creatures to sleep. Any creature in the area must succeed on a DC 14 Will save or fall asleep, as if affected by a sleep spell (caster level 8th). There is no limit to the number of Hit Dice a sandman can affect with this ability. A creature that successfully saves is immune to that sandman's sleep aura for 24 hours. The save DC is Constitution-based.</t>
  </si>
  <si>
    <t>Stealthy and unpredictable, the sandman is a terror to all travelers in the desert, whether they be traders, messengers, or adventurers. When at rest, sandmen resemble ordinary piles of sand, blending in perfectly with barren surroundings or ancient tombs. They rely on their soporific powers in most situations, putting their enemies to sleep and killing their unconscious opponents or dragging them back to their summoner.  Although they themselves are elementals, sandmen don't typically associate with other elementals, seeing their unquestioning obedience as weak. Sandmen pride themselves as free thinkers, and when given a task by a summoner, often interpret the task as they see fit. Because of their arrogance, usually only the most confident or most desperate mages bother with sandmen.  It is not uncommon for sandmen to voluntarily stay on the Material Plane, fiendishly playing with its inhabitants as they wreak silent havoc.  A sandman takes the form of a rough humanoid about 6 feet tall. Its shape is never quite certain, and its animate muscles constantly shift and flex as it pummels its targets. Sandmen can manipulate their bodies in many ways, but prefer to keep their legs and feet in the form of dusty clouds of sand, so as to easily maneuver about in their preferred environments.  Some of these creatures pride themselves on their ability to control their shapes. Just as a mortal artist might sculpt incredible works of art from stone with a chisel, so do these artist sandmen sculpt their own bodies into works of art. Some enjoy using this ability to reshape their appearance to mimic that of their conjurer or their enemies, allowing them an additional level of theatrics by either assuming a beautiful form or by allowing their form to melt away in a hideous manner. Given the combination of their quick imaginations and their natural penchant for cruelty, most sandmen tend to opt for the latter method of tormenting their foes.</t>
  </si>
  <si>
    <t>&lt;link rel="stylesheet"href="PF.css"&gt;&lt;div&gt;&lt;h2&gt;Sandman&lt;/h2&gt;&lt;h3&gt;&lt;i&gt;A whirling cloud of fine desert sand piles up upon itself, forming into the shape of a humanoid figure.&lt;/i&gt;&lt;/h3&gt;&lt;br&gt;&lt;/br&gt;&lt;/div&gt;&lt;div class="heading"&gt;&lt;p class="alignleft"&gt;Sandman&lt;/p&gt;&lt;p class="alignright"&gt;CR 3&lt;/p&gt;&lt;div style="clear: both;"&gt;&lt;/div&gt;&lt;/div&gt;&lt;div&gt;&lt;h5&gt;&lt;b&gt;XP &lt;/b&gt;800&lt;/h5&gt;&lt;h5&gt;NE Medium outsider (earth, elemental, extraplanar)&lt;/h5&gt;&lt;h5&gt;&lt;b&gt;Init &lt;/b&gt;+5; &lt;b&gt;Senses &lt;/b&gt;darkvision 60 ft., tremorsense 30 ft.; Perception +7&lt;/h5&gt;&lt;h5&gt;&lt;b&gt;Aura &lt;/b&gt;&lt;i&gt;sleep&lt;/i&gt; (20 ft., DC 14)&lt;/h5&gt;&lt;/div&gt;&lt;hr/&gt;&lt;div&gt;&lt;h5&gt;&lt;b&gt;DEFENSE&lt;/b&gt;&lt;/h5&gt;&lt;/div&gt;&lt;hr/&gt;&lt;div&gt;&lt;h5&gt;&lt;b&gt;AC &lt;/b&gt;15, touch 11, flat-footed 14 (+1 Dex, +4 natural)&lt;/h5&gt;&lt;h5&gt;&lt;b&gt;hp &lt;/b&gt;30 (4d10+8)&lt;/h5&gt;&lt;h5&gt;&lt;b&gt;Fort &lt;/b&gt;+6, &lt;b&gt;Ref &lt;/b&gt;+5, &lt;b&gt;Will &lt;/b&gt;+3&lt;/h5&gt;&lt;h5&gt;&lt;b&gt;Defensive Abilities &lt;/b&gt;amorphous; &lt;b&gt;DR &lt;/b&gt;10/bludgeoning; &lt;b&gt;Immune &lt;/b&gt;elemental traits&lt;/h5&gt;&lt;/div&gt;&lt;hr/&gt;&lt;div&gt;&lt;h5&gt;&lt;b&gt;OFFENSE&lt;/b&gt;&lt;/h5&gt;&lt;/div&gt;&lt;hr/&gt;&lt;div&gt;&lt;h5&gt;&lt;b&gt;Spd &lt;/b&gt;30 ft., burrow 30 ft.&lt;/h5&gt;&lt;h5&gt;&lt;b&gt;Melee &lt;/b&gt;slam +6 (1d6+3 plus &lt;i&gt;sleep&lt;/i&gt;)&lt;/h5&gt;&lt;h5&gt;&lt;b&gt;Space &lt;/b&gt;5 ft.; &lt;b&gt;Reach &lt;/b&gt;5 ft.&lt;/h5&gt;&lt;/div&gt;&lt;hr/&gt;&lt;div&gt;&lt;h5&gt;&lt;b&gt;STATISTICS&lt;/b&gt;&lt;/h5&gt;&lt;/div&gt;&lt;hr/&gt;&lt;div&gt;&lt;h5&gt;&lt;b&gt;Str &lt;/b&gt;14, &lt;b&gt;Dex &lt;/b&gt;13, &lt;b&gt;Con &lt;/b&gt;15, &lt;b&gt;Int &lt;/b&gt; 10, &lt;b&gt;Wis &lt;/b&gt;11, &lt;b&gt;Cha &lt;/b&gt;10&lt;/h5&gt;&lt;h5&gt;&lt;b&gt;Base Atk &lt;/b&gt;+4; &lt;b&gt;CMB &lt;/b&gt;+6; &lt;b&gt;CMD &lt;/b&gt;17&lt;/h5&gt;&lt;h5&gt;&lt;b&gt;Feats &lt;/b&gt;Improved Initiative, Iron Will&lt;/h5&gt;&lt;h5&gt;&lt;b&gt;Skills &lt;/b&gt;Acrobatics +8, Climb +9, Knowledge (planes) +7, Perception +7, Sense Motive +7, Stealth +8 (+12 in sand); &lt;b&gt;Racial Modifiers &lt;/b&gt;+4 Stealth in sand&lt;/h5&gt;&lt;h5&gt;&lt;b&gt;Languages &lt;/b&gt;Terran&lt;/h5&gt;&lt;h5&gt;&lt;b&gt;SQ &lt;/b&gt;compression, sand form&lt;/h5&gt;&lt;/div&gt;&lt;hr/&gt;&lt;div&gt;&lt;h5&gt;&lt;b&gt;ECOLOGY&lt;/b&gt;&lt;/h5&gt;&lt;/div&gt;&lt;hr/&gt;&lt;div&gt;&lt;h5&gt;&lt;b&gt;Environment &lt;/b&gt; any land (Plane of Earth)&lt;/h5&gt;&lt;h5&gt;&lt;b&gt;Organization &lt;/b&gt;solitary, gang (2-4), or shoal (5-10)&lt;/h5&gt;&lt;h5&gt;&lt;b&gt;Treasure &lt;/b&gt;none&lt;/h5&gt;&lt;/div&gt;&lt;hr/&gt;&lt;div&gt;&lt;h5&gt;&lt;b&gt;SPECIAL ABILITIES&lt;/b&gt;&lt;/h5&gt;&lt;/div&gt;&lt;hr/&gt;&lt;div&gt;&lt;h5&gt;&lt;b&gt;Sand Form (Su)&lt;/b&gt; As a standard action, a sandman can cause its humanoid form to collapse into a pile of animated sand.  In this form, treat the sandman as if it were a Small earth elemental made out of sand. The sandman retains its compression and &lt;i&gt;sleep&lt;/i&gt; aura abilities when in sand form, but loses its &lt;i&gt;sleep&lt;/i&gt; attack and its damage reduction, as its sandy body in this form is much more compact and easier to scatter with solid weapon blows.  &lt;/h5&gt;&lt;h5&gt;&lt;b&gt;Sleep (Su)&lt;/b&gt; A creature struck by a sandman's slam attack must succeed on a DC 14 Will save or immediately fall a&lt;i&gt;sleep&lt;/i&gt;, as if affected by a &lt;i&gt;sleep&lt;/i&gt; spell (caster level 8th). There is no limit to the number of Hit Dice a sandman can affect with this ability. The save DC is Constitution-based.  &lt;/h5&gt;&lt;h5&gt;&lt;b&gt;Sleep Aura (Su)&lt;/b&gt; A sandman radiates a 20-foot-radius spread that puts creatures to &lt;i&gt;sleep&lt;/i&gt;. Any creature in the area must succeed on a DC 14 Will save or fall a&lt;i&gt;sleep&lt;/i&gt;, as if affected by a &lt;i&gt;sleep&lt;/i&gt; spell (caster level 8th). There is no limit to the number of Hit Dice a sandman can affect with this ability. A creature that successfully saves is immune to that sandman's &lt;i&gt;sleep&lt;/i&gt; aura for 24 hours. The save DC is Constitution-based.&lt;/h5&gt;&lt;/div&gt;&lt;br&gt;&lt;/br&gt;&lt;div&gt;&lt;h4&gt;&lt;p&gt;&lt;p&gt;Stealthy and unpredictable, the sandman is a terror to all travelers in the desert, whether they be traders, messengers, or adventurers. When at rest, sandmen resemble ordinary piles of sand, blending in perfectly with barren surroundings or ancient tombs. They rely on their soporific powers in most situations, putting their enemies to &lt;i&gt;sleep&lt;/i&gt; and killing their unconscious opponents or dragging them back to their summoner.&lt;/p&gt;&lt;p&gt;Although they themselves are elementals, sandmen don't typically associate with other elementals, seeing their unquestioning obedience as weak. Sandmen pride themselves as free thinkers, and when given a task by a summoner, often interpret the task as they see fit. Because of their arrogance, usually only the most confident or most desperate mages bother with sandmen.&lt;/p&gt;&lt;p&gt;It is not uncommon for sandmen to voluntarily stay on the Material Plane, fiendishly playing with its inhabitants as they wreak silent havoc.&lt;/p&gt;&lt;p&gt;A sandman takes the form of a rough humanoid about 6 feet tall. Its shape is never quite certain, and its animate muscles constantly shift and flex as it pummels its targets. Sandmen can manipulate their bodies in many ways, but prefer to keep their legs and feet in the form of dusty clouds of sand, so as to easily maneuver about in their preferred environments.&lt;/p&gt;&lt;p&gt;Some of these creatures pride themselves on their ability to control their shapes. Just as a mortal artist might sculpt incredible works of art from stone with a chisel, so do these artist sandmen sculpt their own bodies into works of art. Some enjoy using this ability to reshape their appearance to mimic that of their conjurer or their enemies, allowing them an additional level of theatrics by either assuming a beautiful form or by allowing their form to melt away in a hideous manner. Given the combination of their quick imaginations and their natural penchant for cruelty, most sandmen tend to opt for the latter method of tormenting their foes.&lt;/p&gt;&lt;/h4&gt;&lt;/div&gt;</t>
  </si>
  <si>
    <t>Sard</t>
  </si>
  <si>
    <t>blindsight 30 ft., darkvision 60 ft., low-light vision, tremorsense 30 ft.; Perception +32</t>
  </si>
  <si>
    <t>34, touch 10, flat-footed 26</t>
  </si>
  <si>
    <t>(+8 Dex, +24 natural, -8 size)</t>
  </si>
  <si>
    <t>Fort +23, Ref +17, Will +13</t>
  </si>
  <si>
    <t>death throes, electrical jolt</t>
  </si>
  <si>
    <t>15/cold iron and slashing</t>
  </si>
  <si>
    <t>cold 30, fire 30</t>
  </si>
  <si>
    <t>vulnerable to sonic</t>
  </si>
  <si>
    <t>2 slams +25 (4d10+16/19-20 plus 4d6 electricity)</t>
  </si>
  <si>
    <t>4 thorns +17 (2d8+16 plus poison)</t>
  </si>
  <si>
    <t>Spell-Like Abilities (CL 20th; concentration +27)   At Will-control weather, lightning bolt (DC 20), tree shape (Colossal tree), transport via plants   3/day-chain lightning (DC 23), quickened lightning bolt (DC 20)   1/day-storm of vengeance (DC 26), whirlwind (DC 25)</t>
  </si>
  <si>
    <t>Str 42, Dex 27, Con 30, Int 9, Wis 22, Cha 25</t>
  </si>
  <si>
    <t>59 (67 vs. trip)</t>
  </si>
  <si>
    <t>Awesome Blow, Improved Bull Rush, Improved Critical (slam), Improved Lightning Reflexes, Improved Precise Shot, Improved Sunder, Lightning Reflexes, Point-Blank Shot, Power Attack, Precise Shot, Quicken Spell-Like Ability (lightning bolt), Vital Strike</t>
  </si>
  <si>
    <t>Climb +24, Perception +32</t>
  </si>
  <si>
    <t>Aklo, Sylvan</t>
  </si>
  <si>
    <t>This wriggling and leaf less tree moves on spidery legs. Flickering motes of blood-red lightning dance in the cracks of its bark.</t>
  </si>
  <si>
    <t>Death Throes (Su) When a sard dies, its remains explode with a blast of lightning into razor-sharp splinters of wood. All creatures within 30 feet of a sard when it explodes in this manner take 12d6 points of electricity damage and 12d6 points of piercing damage. A DC 31 Reflex save halves this damage. The save DC is Constitution-based.  Electrical Jolt (Su) Every time a creature strikes a sard with a metal melee weapon, arcs of electricity deal 1d10 points of damage to the attacker.  Planar Acclimation (Ex) A sard is always considered to be on its home plane, regardless of what plane it finds itself upon. It never gains the extraplanar subtype.  Poison (Ex) Thorn-injury; save Fort DC 31; frequency 1/ round for 6 rounds; effect 1d2 Dex and 4d6 electricity; cure 2 consecutive saves.  Thorns (Ex) A sard's thorns have a range of 180 ft. with no range increment.</t>
  </si>
  <si>
    <t>The sard is an ancient elm, oak, or pine tree that has been infused with lightning and raw life by one of the strange gods of the fey realm. One of the legendary beasts known as the Tane, a sard has "sap" that consists of red lightning-all of the sard's electrical attacks manifest with this same eerie-colored energy.  A sard can pass for an old dead tree-especially when the creature uses its tree shape spell-like ability. Yet despite its enormous size and ungainly shape, the sard is in fact a swift and agile monster. It can move with unsettling grace and speed, crawling across the ground on long spidery roots like an immense insect. It attacks either with a single slam of its immense trunk or by launching volleys of foot-long thorns that inject the creature's poisonous, electrified sap.  Sards are nearly as intelligent as most humans, but few actually use this intelligence for productive purposes-the first sards were created as a form of living siege engine, and they quite enjoy this destructive role, often seeking out fortresses or even towns to systematically destroy.</t>
  </si>
  <si>
    <t>&lt;link rel="stylesheet"href="PF.css"&gt;&lt;div&gt;&lt;h2&gt;Sard&lt;/h2&gt;&lt;h3&gt;&lt;i&gt;This wriggling and leaf less tree moves on spidery legs. Flickering motes of blood-red lightning dance in the cracks of its bark.&lt;/i&gt;&lt;/h3&gt;&lt;br&gt;&lt;/div&gt;&lt;div class="heading"&gt;&lt;p class="alignleft"&gt;Sard&lt;/p&gt;&lt;p class="alignright"&gt;CR 19&lt;/p&gt;&lt;div style="clear: both;"&gt;&lt;/div&gt;&lt;/div&gt;&lt;div&gt;&lt;h5&gt;&lt;b&gt;XP &lt;/b&gt;204,800&lt;/h5&gt;&lt;h5&gt;CE Colossal plant &lt;/h5&gt;&lt;h5&gt;&lt;b&gt;Init &lt;/b&gt;+8; &lt;b&gt;Senses &lt;/b&gt;blindsight 30 ft., darkvision 60 ft., low-light vision, tremorsense 30 ft.; Perception +32&lt;/h5&gt;&lt;/div&gt;&lt;hr/&gt;&lt;div&gt;&lt;h5&gt;&lt;b&gt;DEFENSE&lt;/b&gt;&lt;/h5&gt;&lt;/div&gt;&lt;hr/&gt;&lt;div&gt;&lt;h5&gt;&lt;b&gt;AC &lt;/b&gt;34, touch 10, flat-footed 26 (+8 Dex, +24 natural, -8 size)&lt;/h5&gt;&lt;h5&gt;&lt;b&gt;hp &lt;/b&gt;333 (23d8+230); fast healing 10&lt;/h5&gt;&lt;h5&gt;&lt;b&gt;Fort &lt;/b&gt;+23, &lt;b&gt;Ref &lt;/b&gt;+17, &lt;b&gt;Will &lt;/b&gt;+13&lt;/h5&gt;&lt;h5&gt;&lt;b&gt;Defensive Abilities &lt;/b&gt;death throes, electrical jolt; &lt;b&gt;DR &lt;/b&gt;15/cold iron and slashing; &lt;b&gt;Immune &lt;/b&gt;electricity, plant traits; &lt;b&gt;Resist &lt;/b&gt;cold 30, fire 30; &lt;b&gt;SR &lt;/b&gt;30&lt;/h5&gt;&lt;h5&gt;&lt;b&gt;Weaknesses &lt;/b&gt;vulnerable to sonic&lt;/h5&gt;&lt;/div&gt;&lt;hr/&gt;&lt;div&gt;&lt;h5&gt;&lt;b&gt;OFFENSE&lt;/b&gt;&lt;/h5&gt;&lt;/div&gt;&lt;hr/&gt;&lt;div&gt;&lt;h5&gt;&lt;b&gt;Spd &lt;/b&gt;50 ft., climb 30 ft.&lt;/h5&gt;&lt;h5&gt;&lt;b&gt;Melee &lt;/b&gt;2 slams +25 (4d10+16/19-20 plus 4d6 electricity)&lt;/h5&gt;&lt;h5&gt;&lt;b&gt;Ranged &lt;/b&gt;4 thorns +17 (2d8+16 plus poison)&lt;/h5&gt;&lt;h5&gt;&lt;b&gt;Space &lt;/b&gt;30 ft.; &lt;b&gt;Reach &lt;/b&gt;30 ft.&lt;/h5&gt;&lt;h5&gt;&lt;b&gt;Spell-Like Abilities&lt;/b&gt; (CL 20th; concentration +27) &lt;/br&gt;At Will&amp;mdash;&lt;i&gt;control weather&lt;/i&gt;, &lt;i&gt;lightning bolt&lt;/i&gt; (DC 20), &lt;i&gt;tree shape&lt;/i&gt; (Colossal tree), &lt;i&gt;transport via plants&lt;/i&gt; &lt;/br&gt;3/day&amp;mdash;&lt;i&gt;chain lightning&lt;/i&gt; (DC 23), quickened &lt;i&gt;lightning bolt&lt;/i&gt; (DC 20) &lt;/br&gt;1/day&amp;mdash;&lt;i&gt;storm of vengeance&lt;/i&gt; (DC 26), &lt;i&gt;whirlwind&lt;/i&gt; (DC 25)&lt;/h5&gt;&lt;/h5&gt;&lt;/div&gt;&lt;hr/&gt;&lt;div&gt;&lt;h5&gt;&lt;b&gt;STATISTICS&lt;/b&gt;&lt;/h5&gt;&lt;/div&gt;&lt;hr/&gt;&lt;div&gt;&lt;h5&gt;&lt;b&gt;Str &lt;/b&gt;42, &lt;b&gt;Dex &lt;/b&gt;27, &lt;b&gt;Con &lt;/b&gt;30, &lt;b&gt;Int &lt;/b&gt; 9, &lt;b&gt;Wis &lt;/b&gt;22, &lt;b&gt;Cha &lt;/b&gt;25&lt;/h5&gt;&lt;h5&gt;&lt;b&gt;Base Atk &lt;/b&gt;+17; &lt;b&gt;CMB &lt;/b&gt;+41; &lt;b&gt;CMD &lt;/b&gt;59 (67 vs. trip)&lt;/h5&gt;&lt;h5&gt;&lt;b&gt;Feats &lt;/b&gt;Awesome Blow, Improved Bull Rush, Improved Critical (slam), Improved Lightning Reflexes, Improved Precise Shot, Improved Sunder, Lightning Reflexes, Point-Blank Shot, Power Attack, Precise Shot, Quicken Spell-Like Ability (&lt;i&gt;lightning bolt&lt;/i&gt;), Vital Strike&lt;/h5&gt;&lt;h5&gt;&lt;b&gt;Skills &lt;/b&gt;Climb +24, Perception +32&lt;/h5&gt;&lt;h5&gt;&lt;b&gt;Languages &lt;/b&gt;Aklo, Sylvan&lt;/h5&gt;&lt;h5&gt;&lt;b&gt;SQ &lt;/b&gt;planar acclimation&lt;/h5&gt;&lt;/div&gt;&lt;hr/&gt;&lt;div&gt;&lt;h5&gt;&lt;b&gt;ECOLOGY&lt;/b&gt;&lt;/h5&gt;&lt;/div&gt;&lt;hr/&gt;&lt;div&gt;&lt;h5&gt;&lt;b&gt;Environment &lt;/b&gt; any forests&lt;/h5&gt;&lt;h5&gt;&lt;b&gt;Organization &lt;/b&gt;solitary&lt;/h5&gt;&lt;h5&gt;&lt;b&gt;Treasure &lt;/b&gt;triple&lt;/h5&gt;&lt;/div&gt;&lt;hr/&gt;&lt;div&gt;&lt;h5&gt;&lt;b&gt;SPECIAL ABILITIES&lt;/b&gt;&lt;/h5&gt;&lt;/div&gt;&lt;hr/&gt;&lt;div&gt;&lt;/h5&gt;&lt;h5&gt;&lt;b&gt;Death Throes (Su)&lt;/b&gt; When a sard dies, its remains explode with a blast of lightning into razor-sharp splinters of wood. All creatures within 30 feet of a sard when it explodes in this manner take 12d6 points of electricity damage and 12d6 points of piercing damage. A DC 31 Reflex save halves this damage. The save DC is Constitution-based.  &lt;/h5&gt;&lt;h5&gt;&lt;b&gt;Electrical Jolt (Su)&lt;/b&gt; Every time a creature strikes a sard with a metal melee weapon, arcs of electricity deal 1d10 points of damage to the attacker.  &lt;/h5&gt;&lt;h5&gt;&lt;b&gt;Planar Acclimation (Ex)&lt;/b&gt; A sard is always considered to be on its home plane, regardless of what plane it finds itself upon. It never gains the extraplanar subtype.  &lt;/h5&gt;&lt;h5&gt;&lt;b&gt;Poison (Ex)&lt;/b&gt; Thorn-injury; &lt;i&gt;save&lt;/i&gt; Fort DC 31; &lt;i&gt;frequency&lt;/i&gt; 1/ round for 6 rounds; &lt;i&gt;effect&lt;/i&gt; 1d2 Dex and 4d6 electricity; &lt;i&gt;cure&lt;/i&gt; 2 consecutive &lt;i&gt;save&lt;/i&gt;s.  &lt;/h5&gt;&lt;h5&gt;&lt;b&gt;Thorns (Ex)&lt;/b&gt; A sard's thorns have a range of 180 ft. with no range increment.&lt;/h5&gt;&lt;/div&gt;&lt;br&gt;&lt;div&gt;&lt;h4&gt;&lt;p&gt;&lt;p&gt;The sard is an ancient elm, oak, or pine tree that has been infused with lightning and raw life by one of the strange gods of the fey realm. One of the legendary beasts known as the Tane, a sard has "sap" that consists of red lightning-all of the sard's electrical attacks manifest with this same eerie-colored energy.  A sard can pass for an old dead tree-especially when the creature uses its &lt;i&gt;tree shape&lt;/i&gt; spell-like ability. Yet despite its enormous size and ungainly shape, the sard is in fact a swift and agile monster. It can move with unsettling grace and speed, crawling across the ground on long spidery roots like an immense insect. It attacks either with a single slam of its immense trunk or by launching volleys of foot-long thorns that inject the creature's poisonous, electrified sap.  Sards are nearly as intelligent as most humans, but few actually use this intelligence for productive purposes-the first sards were created as a form of living siege engine, and they quite enjoy this destructive role, often seeking out fortresses or even towns to systematically destroy.&lt;/p&gt;&lt;/h4&gt;&lt;/div&gt;</t>
  </si>
  <si>
    <t>Scarecrow</t>
  </si>
  <si>
    <t>Fort +1, Ref +1, Will +1</t>
  </si>
  <si>
    <t>cold, construct traits</t>
  </si>
  <si>
    <t>2 slams +8 (1d8+3 plus fear)</t>
  </si>
  <si>
    <t>fascinating gaze</t>
  </si>
  <si>
    <t>Str 16, Dex 10, Con -, Int -, Wis 11, Cha 14</t>
  </si>
  <si>
    <t>It suddenly becomes clear that this is no ordinary pumpkin-headed scarecrow when its eyes glow and it comes to jerky life.</t>
  </si>
  <si>
    <t>Fascinating Gaze (Su) Target is fascinated, 30 feet, Will DC 14 negates. Fascination lasts as long as the scarecrow remains within 300 feet of the fascinated creature. The approach or animation of the scarecrow does not count as an obvious threat to the victim of this particular fascination effect (although the scarecrow's attack does count as an obvious threat and ends the fascination immediately). This is a mind-affecting effect. The save DC is Charisma-based.  Fear (Su) A scarecrow's touch infuses its target with overwhelming waves of fear. If the victim fails a DC 14 Will save, she cowers and can take no actions other than attempting a new DC 14 Will save at the end of the following round (and each round thereafter) to end this fear. A successful first save leaves the victim shaken for 1 round. This is a mind-affecting fear effect. The save DC is Charisma-based.</t>
  </si>
  <si>
    <t>Animated scarecrows look just like mundane scarecrows until they come to life, at which point their eyes and mouths glow with fiery light. Scarecrows are usually created as guardians to warn away trespassers. Each scarecrow is unique, but most stand 5 to 6 feet tall and are made of wood, cloth, and rope. Their stuffing of dried grass or straw makes them vulnerable to fire.  A scarecrow cannot speak, and the only sound it makes is the creaking of its wooden frame and the rustling of its straw stuffing when it moves.  In combat, a scarecrow uses its fascinating gaze, then chooses the largest foe to pummel with its slams. Although unintelligent, the scarecrow does not ignore other enemies, using its fear touch to cow them until the scarecrow kills its first target. A scarecrow usually does not pursue fleeing foes unless specifically commanded to do so by its creator.  Construction  Scarecrows are constructed of a variety of materials, but usually include a frame of wood bound by rope or twine, covered in cloth or ragged garments, then stuffed with grass or straw. Some have simple heads made from bags stuffed with straw, with two holes cut for eyes, while others have more elaborate pumpkin or gourd heads carved with grotesque faces. Once the basic body has been constructed, unguents and special powders worth 500 gp are also required.  SCARECROW  CL 6th; Price 15,500 gp  Construction  Requirements Craft Construct, command, fear, geas/quest, hypnotic pattern, creator must be caster level 6th; Skill Craft (carpentry), Craft (sculptures), or Profession (farmer) DC 12; Cost 8,000 gp</t>
  </si>
  <si>
    <t>&lt;link rel="stylesheet"href="PF.css"&gt;&lt;div&gt;&lt;h2&gt;Scarecrow&lt;/h2&gt;&lt;h3&gt;&lt;i&gt;It suddenly becomes clear that this is no ordinary pumpkin-headed scarecrow when its eyes glow and it comes to jerky life.&lt;/i&gt;&lt;/h3&gt;&lt;br&gt;&lt;/div&gt;&lt;div class="heading"&gt;&lt;p class="alignleft"&gt;Scarecrow&lt;/p&gt;&lt;p class="alignright"&gt;CR 4&lt;/p&gt;&lt;div style="clear: both;"&gt;&lt;/div&gt;&lt;/div&gt;&lt;div&gt;&lt;h5&gt;&lt;b&gt;XP &lt;/b&gt;1,200&lt;/h5&gt;&lt;h5&gt;N Medium construct &lt;/h5&gt;&lt;h5&gt;&lt;b&gt;Init &lt;/b&gt;+0; &lt;b&gt;Senses &lt;/b&gt;darkvision 60 ft., low-light vision; Perception +0&lt;/h5&gt;&lt;/div&gt;&lt;hr/&gt;&lt;div&gt;&lt;h5&gt;&lt;b&gt;DEFENSE&lt;/b&gt;&lt;/h5&gt;&lt;/div&gt;&lt;hr/&gt;&lt;div&gt;&lt;h5&gt;&lt;b&gt;AC &lt;/b&gt;16, touch 10, flat-footed 16 (+6 natural)&lt;/h5&gt;&lt;h5&gt;&lt;b&gt;hp &lt;/b&gt;47 (5d10+20)&lt;/h5&gt;&lt;h5&gt;&lt;b&gt;Fort &lt;/b&gt;+1, &lt;b&gt;Ref &lt;/b&gt;+1, &lt;b&gt;Will &lt;/b&gt;+1&lt;/h5&gt;&lt;h5&gt;&lt;b&gt;Immune &lt;/b&gt;cold, construct traits&lt;/h5&gt;&lt;h5&gt;&lt;b&gt;Weaknesses &lt;/b&gt;vulnerability to fire&lt;/h5&gt;&lt;/div&gt;&lt;hr/&gt;&lt;div&gt;&lt;h5&gt;&lt;b&gt;OFFENSE&lt;/b&gt;&lt;/h5&gt;&lt;/div&gt;&lt;hr/&gt;&lt;div&gt;&lt;h5&gt;&lt;b&gt;Spd &lt;/b&gt;20 ft.&lt;/h5&gt;&lt;h5&gt;&lt;b&gt;Melee &lt;/b&gt;2 slams +8 (1d8+3 plus &lt;i&gt;fear&lt;/i&gt;)&lt;/h5&gt;&lt;h5&gt;&lt;b&gt;Space &lt;/b&gt;5 ft.; &lt;b&gt;Reach &lt;/b&gt;5 ft.&lt;/h5&gt;&lt;h5&gt;&lt;b&gt;Special Attacks &lt;/b&gt;fascinating gaze&lt;/h5&gt;&lt;/div&gt;&lt;hr/&gt;&lt;div&gt;&lt;h5&gt;&lt;b&gt;STATISTICS&lt;/b&gt;&lt;/h5&gt;&lt;/div&gt;&lt;hr/&gt;&lt;div&gt;&lt;h5&gt;&lt;b&gt;Str &lt;/b&gt;16, &lt;b&gt;Dex &lt;/b&gt;10, &lt;b&gt;Con &lt;/b&gt;-, &lt;b&gt;Int &lt;/b&gt; -, &lt;b&gt;Wis &lt;/b&gt;11, &lt;b&gt;Cha &lt;/b&gt;14&lt;/h5&gt;&lt;h5&gt;&lt;b&gt;Base Atk &lt;/b&gt;+5; &lt;b&gt;CMB &lt;/b&gt;+8; &lt;b&gt;CMD &lt;/b&gt;18&lt;/h5&gt;&lt;h5&gt;&lt;b&gt;SQ &lt;/b&gt;freeze&lt;/h5&gt;&lt;/div&gt;&lt;hr/&gt;&lt;div&gt;&lt;h5&gt;&lt;b&gt;ECOLOGY&lt;/b&gt;&lt;/h5&gt;&lt;/div&gt;&lt;hr/&gt;&lt;div&gt;&lt;h5&gt;&lt;b&gt;Environment &lt;/b&gt; any land&lt;/h5&gt;&lt;h5&gt;&lt;b&gt;Organization &lt;/b&gt;solitary, pair, or gang (3-6)&lt;/h5&gt;&lt;h5&gt;&lt;b&gt;Treasure &lt;/b&gt;none&lt;/h5&gt;&lt;/div&gt;&lt;hr/&gt;&lt;div&gt;&lt;h5&gt;&lt;b&gt;SPECIAL ABILITIES&lt;/b&gt;&lt;/h5&gt;&lt;/div&gt;&lt;hr/&gt;&lt;div&gt;&lt;/h5&gt;&lt;h5&gt;&lt;b&gt;Fascinating Gaze (Su)&lt;/b&gt; Target is fascinated, 30 feet, Will DC 14 negates. Fascination lasts as long as the scarecrow remains within 300 feet of the fascinated creature. The approach or animation of the scarecrow does not count as an obvious threat to the victim of this particular fascination effect (although the scarecrow's attack does count as an obvious threat and ends the fascination immediately). This is a mind-affecting effect. The save DC is Charisma-based.  &lt;/h5&gt;&lt;h5&gt;&lt;b&gt;Fear (Su)&lt;/b&gt; A scarecrow's touch infuses its target with overwhelming waves of &lt;i&gt;fear&lt;/i&gt;. If the victim fails a DC 14 Will save, she cowers and can take no actions other than attempting a new DC 14 Will save at the end of the following round (and each round thereafter) to end this &lt;i&gt;fear&lt;/i&gt;. A successful first save leaves the victim shaken for 1 round. This is a mind-affecting &lt;i&gt;fear&lt;/i&gt; effect. The save DC is Charisma-based.&lt;/h5&gt;&lt;/div&gt;&lt;br&gt;&lt;div&gt;&lt;h4&gt;&lt;p&gt;&lt;p&gt;Animated scarecrows look just like mundane scarecrows until they come to life, at which point their eyes and mouths glow with fiery light. Scarecrows are usually created as guardians to warn away trespassers. Each scarecrow is unique, but most stand 5 to 6 feet tall and are made of wood, cloth, and rope. Their stuffing of dried grass or straw makes them vulnerable to fire.  A scarecrow cannot speak, and the only sound it makes is the creaking of its wooden frame and the rustling of its straw stuffing when it moves.  In combat, a scarecrow uses its fascinating gaze, then chooses the largest foe to pummel with its slams. Although unintelligent, the scarecrow does not ignore other enemies, using its &lt;i&gt;fear&lt;/i&gt; touch to cow them until the scarecrow kills its first target. A scarecrow usually does not pursue fleeing foes unless specifically commanded to do so by its creator.  &lt;br&gt;&lt;b&gt;Construction&lt;/b&gt;&lt;br&gt;  Scarecrows are constructed of a variety of materials, but usually include a frame of wood bound by rope or twine, covered in cloth or ragged garments, then stuffed with grass or straw. Some have simple heads made from bags stuffed with straw, with two holes cut for eyes, while others have more elaborate pumpkin or gourd heads carved with grotesque faces. Once the basic body has been constructed, unguents and special powders worth 500 gp are also required.  &lt;br&gt;&lt;div class="heading"&gt;&lt;p class="alignleft"&gt;Scarecrow&lt;div style="clear: both;"&gt;&lt;/div&gt;  &lt;b&gt;CL&lt;/b&gt; 6th; &lt;b&gt;Price&lt;/b&gt; 15,500 gp  &lt;br&gt;&lt;hr/&gt;&lt;b&gt;Construction&lt;/b&gt;&lt;hr/&gt;  &lt;b&gt;Requirements&lt;/b&gt; Craft Construct, &lt;i&gt;command&lt;/i&gt;, &lt;i&gt;fear&lt;/i&gt;, &lt;i&gt;geas/quest&lt;/i&gt;, &lt;i&gt;hypnotic pattern&lt;/i&gt;, creator must be caster level 6th; &lt;b&gt;Skill&lt;/b&gt; Craft (carpentry), Craft (sculptures), or Profession (farmer) DC 12; &lt;b&gt;Cost&lt;/b&gt; 8,000 gp&lt;/p&gt;&lt;/h4&gt;&lt;/div&gt;</t>
  </si>
  <si>
    <t>Sceaduinar</t>
  </si>
  <si>
    <t>darkvision 120 ft., lifesense, low-light vision; Perception +17</t>
  </si>
  <si>
    <t>Fort +10, Ref +11, Will +5</t>
  </si>
  <si>
    <t>entropic flesh, negative energy affinity, void child</t>
  </si>
  <si>
    <t>10/adamantine or good</t>
  </si>
  <si>
    <t>cold, death effects, disease, energy drain, poison</t>
  </si>
  <si>
    <t>acid 10, electricity 10, sonic 10</t>
  </si>
  <si>
    <t>bite +14 (1d6+3 plus 1d6 negative energy and energy drain), 2 wings +9 (1d6+1 plus 1d6 negative energy)</t>
  </si>
  <si>
    <t>energy drain (1 level, DC 17), entropic touch</t>
  </si>
  <si>
    <t>Spell-Like Abilities (CL 9th; concentration +12)  Constant-entropic shield, hide from undead (DC 14)   At Will-bleed (DC 13), dimension door (self only), dispel magic   3/day-death knell (DC 15), deeper darkness, enervation, inflict serious wounds (DC 16), silence   1/day-antilife shell, greater teleport (self plus 50 lbs. of objects only), harm (DC 19), slay living (DC 18)</t>
  </si>
  <si>
    <t>Str 17, Dex 20, Con 18, Int 13, Wis 14, Cha 17</t>
  </si>
  <si>
    <t>Dodge, Mobility, Skill Focus (Perception), Step Up, Weapon Finesse</t>
  </si>
  <si>
    <t>Escape Artist +17, Fly +9, Intimidate +15, Knowledge (nature) +13, Knowledge (planes) +17, Perception +17, Sense Motive +14, Stealth +25</t>
  </si>
  <si>
    <t>+4 Knowledge (planes), +8 Stealth</t>
  </si>
  <si>
    <t>solitary or death squad (2-11)</t>
  </si>
  <si>
    <t>This gargoyle-like creature has long spiky legs and a bat-like head-its body seems to be made of living, dark purple crystal.</t>
  </si>
  <si>
    <t>Entropic Flesh (Ex) Any creature that hits a sceaduinar with a melee attack takes 1d6 points of negative energy damage. Attacking with a weapon that provides reach allows a creature to avoid taking this damage.  Entropic Touch (Ex) A sceaduinar's natural attacks can strike incorporeal creatures as if they were ghost touch weapons. All of a sceaduinar's natural attacks deal +1d6 points of negative energy damage to the target. This energy does not heal creatures healed by inflict spells.  Void Child (Ex) Sceaduinars are immune to effects that target souls (such as trap the soul) or require knowledge of a creature's identity (such as scrying). When one is slain, it cannot be restored to life by magic save by a miracle or wish, or by divine intervention.</t>
  </si>
  <si>
    <t>Sceaduinars are strange creatures born of pure entropy, the antithesis of creation and life. In the cold heart of the Negative Energy Plane, the un-substance of that realm coalesces into snowf lake-like crystals, and it is from these strange formations that sceaduinars arise, breaking free from their jagged "eggs" fully grown. They hate the living and the undead with equal passion, perhaps out of jealousy for those who have a spark of life (even if that spark is provided by a corruption of life in the form of undeath), though they usually ignore creatures from the Outer Sphere. They believe their positive energy counterparts, the jyoti, long ago stole their ability to create, breaking the parallel between the two energy planes and forcing these void-dwellers into an unwanted role of pure destruction.  In a way, their hatred parallels that of another native of the Negative Energy Plane-the nightshade. Yet despite their similar goals, the sceaduinars see nightshades as just another corruption of life worthy of destruction- even though very few sceaduinars are powerful enough to directly oppose one of these deadly undead. Sceaduinars are quite intelligent, yet they have no real society to speak of. When they gather together, it is always to form a larger band to strike against a particularly dangerous foe.</t>
  </si>
  <si>
    <t>&lt;link rel="stylesheet"href="PF.css"&gt;&lt;div&gt;&lt;h2&gt;Sceaduinar&lt;/h2&gt;&lt;h3&gt;&lt;i&gt;This gargoyle-like creature has long spiky legs and a bat-like head-its body seems to be made of living, dark purple crystal.&lt;/i&gt;&lt;/h3&gt;&lt;br&gt;&lt;/div&gt;&lt;div class="heading"&gt;&lt;p class="alignleft"&gt;Sceaduinar&lt;/p&gt;&lt;p class="alignright"&gt;CR 7&lt;/p&gt;&lt;div style="clear: both;"&gt;&lt;/div&gt;&lt;/div&gt;&lt;div&gt;&lt;h5&gt;&lt;b&gt;XP &lt;/b&gt;3,200&lt;/h5&gt;&lt;h5&gt;NE Medium outsider (extraplanar)&lt;/h5&gt;&lt;h5&gt;&lt;b&gt;Init &lt;/b&gt;+5; &lt;b&gt;Senses &lt;/b&gt;darkvision 120 ft., lifesense, low-light vision; Perception +17&lt;/h5&gt;&lt;/div&gt;&lt;hr/&gt;&lt;div&gt;&lt;h5&gt;&lt;b&gt;DEFENSE&lt;/b&gt;&lt;/h5&gt;&lt;/div&gt;&lt;hr/&gt;&lt;div&gt;&lt;h5&gt;&lt;b&gt;AC &lt;/b&gt;20, touch 16, flat-footed 14 (+5 Dex, +1 dodge, +4 natural)&lt;/h5&gt;&lt;h5&gt;&lt;b&gt;hp &lt;/b&gt;85 (9d10+36)&lt;/h5&gt;&lt;h5&gt;&lt;b&gt;Fort &lt;/b&gt;+10, &lt;b&gt;Ref &lt;/b&gt;+11, &lt;b&gt;Will &lt;/b&gt;+5&lt;/h5&gt;&lt;h5&gt;&lt;b&gt;Defensive Abilities &lt;/b&gt;entropic flesh, negative energy affinity, void child; &lt;b&gt;DR &lt;/b&gt;10/adamantine or good; &lt;b&gt;Immune &lt;/b&gt;cold, death effects, disease, energy drain, poison; &lt;b&gt;Resist &lt;/b&gt;acid 10, electricity 10, sonic 10; &lt;b&gt;SR &lt;/b&gt;18&lt;/h5&gt;&lt;/div&gt;&lt;hr/&gt;&lt;div&gt;&lt;h5&gt;&lt;b&gt;OFFENSE&lt;/b&gt;&lt;/h5&gt;&lt;/div&gt;&lt;hr/&gt;&lt;div&gt;&lt;h5&gt;&lt;b&gt;Spd &lt;/b&gt;40 ft., fly 90 ft. (good)&lt;/h5&gt;&lt;h5&gt;&lt;b&gt;Melee &lt;/b&gt;bite +14 (1d6+3 plus 1d6 negative energy and energy drain), 2 wings +9 (1d6+1 plus 1d6 negative energy)&lt;/h5&gt;&lt;h5&gt;&lt;b&gt;Space &lt;/b&gt;5 ft.; &lt;b&gt;Reach &lt;/b&gt;5 ft.&lt;/h5&gt;&lt;h5&gt;&lt;b&gt;Special Attacks &lt;/b&gt;energy drain (1 level, DC 17), entropic touch&lt;/h5&gt;&lt;h5&gt;&lt;b&gt;Spell-Like Abilities&lt;/b&gt; (CL 9th; concentration +12)  &lt;/br&gt;Constant&amp;mdash;&lt;i&gt;entropic shield&lt;/i&gt;, &lt;i&gt;hide from undead&lt;/i&gt; (DC 14) &lt;/br&gt;At Will&amp;mdash;&lt;i&gt;bleed&lt;/i&gt; (DC 13), &lt;i&gt;dimension door&lt;/i&gt; (self only), &lt;i&gt;dispel magic&lt;/i&gt; &lt;/br&gt;3/day&amp;mdash;&lt;i&gt;death knell&lt;/i&gt; (DC 15), &lt;i&gt;deeper darkness&lt;/i&gt;, &lt;i&gt;enervation&lt;/i&gt;, &lt;i&gt;&lt;i&gt;inflict&lt;/i&gt; serious wounds&lt;/i&gt; (DC 16), &lt;i&gt;silence&lt;/i&gt; &lt;/br&gt;1/day&amp;mdash;&lt;i&gt;antilife shell&lt;/i&gt;, &lt;i&gt;greater teleport&lt;/i&gt; (self plus 50 lbs. of objects only), &lt;i&gt;harm&lt;/i&gt; (DC 19), &lt;i&gt;slay living&lt;/i&gt; (DC 18)&lt;/h5&gt;&lt;/h5&gt;&lt;/div&gt;&lt;hr/&gt;&lt;div&gt;&lt;h5&gt;&lt;b&gt;STATISTICS&lt;/b&gt;&lt;/h5&gt;&lt;/div&gt;&lt;hr/&gt;&lt;div&gt;&lt;h5&gt;&lt;b&gt;Str &lt;/b&gt;17, &lt;b&gt;Dex &lt;/b&gt;20, &lt;b&gt;Con &lt;/b&gt;18, &lt;b&gt;Int &lt;/b&gt; 13, &lt;b&gt;Wis &lt;/b&gt;14, &lt;b&gt;Cha &lt;/b&gt;17&lt;/h5&gt;&lt;h5&gt;&lt;b&gt;Base Atk &lt;/b&gt;+9; &lt;b&gt;CMB &lt;/b&gt;+12; &lt;b&gt;CMD &lt;/b&gt;28&lt;/h5&gt;&lt;h5&gt;&lt;b&gt;Feats &lt;/b&gt;Dodge, Mobility, Skill Focus (Perception), Step Up, Weapon Finesse&lt;/h5&gt;&lt;h5&gt;&lt;b&gt;Skills &lt;/b&gt;Escape Artist +17, Fly +9, Intimidate +15, Knowledge (nature) +13, Knowledge (planes) +17, Perception +17, Sense Motive +14, Stealth +25; &lt;b&gt;Racial Modifiers &lt;/b&gt;+4 Knowledge (planes), +8 Stealth&lt;/h5&gt;&lt;h5&gt;&lt;b&gt;Languages &lt;/b&gt;Aklo, Common&lt;/h5&gt;&lt;/div&gt;&lt;hr/&gt;&lt;div&gt;&lt;h5&gt;&lt;b&gt;ECOLOGY&lt;/b&gt;&lt;/h5&gt;&lt;/div&gt;&lt;hr/&gt;&lt;div&gt;&lt;h5&gt;&lt;b&gt;Environment &lt;/b&gt; any (Negative Energy Plane)&lt;/h5&gt;&lt;h5&gt;&lt;b&gt;Organization &lt;/b&gt;solitary or death squad (2-11)&lt;/h5&gt;&lt;h5&gt;&lt;b&gt;Treasure &lt;/b&gt;standard&lt;/h5&gt;&lt;/div&gt;&lt;hr/&gt;&lt;div&gt;&lt;h5&gt;&lt;b&gt;SPECIAL ABILITIES&lt;/b&gt;&lt;/h5&gt;&lt;/div&gt;&lt;hr/&gt;&lt;div&gt;&lt;/h5&gt;&lt;h5&gt;&lt;b&gt;Entropic Flesh (Ex)&lt;/b&gt; Any creature that hits a sceaduinar with a melee attack takes 1d6 points of negative energy damage. Attacking with a weapon that provides reach allows a creature to avoid taking this damage.  &lt;/h5&gt;&lt;h5&gt;&lt;b&gt;Entropic Touch (Ex)&lt;/b&gt; A sceaduinar's natural attacks can strike incorporeal creatures as if they were &lt;i&gt;ghost touch&lt;/i&gt; weapons. All of a sceaduinar's natural attacks deal +1d6 points of negative energy damage to the target. This energy does not heal creatures healed by &lt;i&gt;inflict&lt;/i&gt; spells.  &lt;/h5&gt;&lt;h5&gt;&lt;b&gt;Void Child (Ex)&lt;/b&gt; Sceaduinars are immune to effects that target souls (such as &lt;i&gt;trap the&lt;/i&gt; soul) or require knowledge of a creature's identity (such as scrying). When one is slain, it cannot be restored to life by magic save by a &lt;i&gt;miracle&lt;/i&gt; or &lt;i&gt;wish&lt;/i&gt;, or by divine intervention.&lt;/h5&gt;&lt;/div&gt;&lt;br&gt;&lt;div&gt;&lt;h4&gt;&lt;p&gt;&lt;p&gt;Sceaduinars are strange creatures born of pure entropy, the antithesis of creation and life. In the cold heart of the Negative Energy Plane, the un-substance of that realm coalesces into snowf lake-like crystals, and it is from these strange formations that sceaduinars arise, breaking free from their jagged "eggs" fully grown. They hate the living and the undead with equal passion, perhaps out of jealousy for those who have a spark of life (even if that spark is provided by a corruption of life in the form of undeath), though they usually ignore creatures from the Outer Sphere. They believe their positive energy counterparts, the jyoti, long ago stole their ability to create, breaking the parallel between the two energy planes and forcing these void-dwellers into an unwanted role of pure destruction.  In a way, their hatred parallels that of another native of the Negative Energy Plane-the nightshade. Yet despite their similar goals, the sceaduinars see nightshades as just another corruption of life worthy of destruction- even though very few sceaduinars are powerful enough to directly oppose one of these deadly undead. Sceaduinars are quite intelligent, yet they have no real society to speak of. When they gather together, it is always to form a larger band to strike against a particularly dangerous foe.&lt;/p&gt;&lt;/h4&gt;&lt;/div&gt;</t>
  </si>
  <si>
    <t>Black Scorpion</t>
  </si>
  <si>
    <t>30, touch 2, flat-footed 30</t>
  </si>
  <si>
    <t>(+28 natural, -8 size)</t>
  </si>
  <si>
    <t>(24d8+120)</t>
  </si>
  <si>
    <t>Fort +19, Ref +8, Will +8</t>
  </si>
  <si>
    <t>2 claws +23 (2d8+13 plus grab), sting +23 (2d6+13 plus poison)</t>
  </si>
  <si>
    <t>constrict (2d8+19), poison, rapid stinging</t>
  </si>
  <si>
    <t>Str 36, Dex 10, Con 20, Int -, Wis 10, Cha 2</t>
  </si>
  <si>
    <t>+39 (+43 grapple)</t>
  </si>
  <si>
    <t>49 (61 vs. trip)</t>
  </si>
  <si>
    <t>Climb +17, Perception +4, Stealth -12</t>
  </si>
  <si>
    <t>This towering scorpion's carapace is as black as coal, and its claws are each as long as a man's body.</t>
  </si>
  <si>
    <t>Poison (Ex) Sting-injury; save Fort DC 27; frequency 1/round for 6 rounds; effect 1d4 Str, 1d4 Dex, and 1d4 Con; cure 3 saves.  Rapid Stinging (Ex) A black scorpion's stinger strikes with astounding speed; it can make one additional attack in a round with its sting as a swift action.</t>
  </si>
  <si>
    <t>The immense black scorpion is one of the largest desert predators. Capable of stinging with blinding speed, this creature is constantly on the hunt.</t>
  </si>
  <si>
    <t>&lt;link rel="stylesheet"href="PF.css"&gt;&lt;div&gt;&lt;h2&gt;Scorpion, Black&lt;/h2&gt;&lt;h3&gt;&lt;i&gt;This towering scorpion's carapace is as black as coal, and its claws are each as long as a man's body.&lt;/i&gt;&lt;/h3&gt;&lt;br&gt;&lt;/div&gt;&lt;div class="heading"&gt;&lt;p class="alignleft"&gt;Black Scorpion&lt;/p&gt;&lt;p class="alignright"&gt;CR 15&lt;/p&gt;&lt;div style="clear: both;"&gt;&lt;/div&gt;&lt;/div&gt;&lt;div&gt;&lt;h5&gt;&lt;b&gt;XP &lt;/b&gt;51,200&lt;/h5&gt;&lt;h5&gt;N Colossal vermin &lt;/h5&gt;&lt;h5&gt;&lt;b&gt;Init &lt;/b&gt;+0; &lt;b&gt;Senses &lt;/b&gt;darkvision 60 ft., tremorsense 60 ft.; Perception +4&lt;/h5&gt;&lt;/div&gt;&lt;hr/&gt;&lt;div&gt;&lt;h5&gt;&lt;b&gt;DEFENSE&lt;/b&gt;&lt;/h5&gt;&lt;/div&gt;&lt;hr/&gt;&lt;div&gt;&lt;h5&gt;&lt;b&gt;AC &lt;/b&gt;30, touch 2, flat-footed 30 (+28 natural, -8 size)&lt;/h5&gt;&lt;h5&gt;&lt;b&gt;hp &lt;/b&gt;228 (24d8+120)&lt;/h5&gt;&lt;h5&gt;&lt;b&gt;Fort &lt;/b&gt;+19, &lt;b&gt;Ref &lt;/b&gt;+8, &lt;b&gt;Will &lt;/b&gt;+8&lt;/h5&gt;&lt;h5&gt;&lt;b&gt;Immune &lt;/b&gt;mind-affecting effects&lt;/h5&gt;&lt;/div&gt;&lt;hr/&gt;&lt;div&gt;&lt;h5&gt;&lt;b&gt;OFFENSE&lt;/b&gt;&lt;/h5&gt;&lt;/div&gt;&lt;hr/&gt;&lt;div&gt;&lt;h5&gt;&lt;b&gt;Spd &lt;/b&gt;60 ft.&lt;/h5&gt;&lt;h5&gt;&lt;b&gt;Melee &lt;/b&gt;2 claws +23 (2d8+13 plus grab), sting +23 (2d6+13 plus poison)&lt;/h5&gt;&lt;h5&gt;&lt;b&gt;Space &lt;/b&gt;30 ft.; &lt;b&gt;Reach &lt;/b&gt;30 ft.&lt;/h5&gt;&lt;h5&gt;&lt;b&gt;Special Attacks &lt;/b&gt;constrict (2d8+19), poison, rapid stinging&lt;/h5&gt;&lt;/div&gt;&lt;hr/&gt;&lt;div&gt;&lt;h5&gt;&lt;b&gt;STATISTICS&lt;/b&gt;&lt;/h5&gt;&lt;/div&gt;&lt;hr/&gt;&lt;div&gt;&lt;h5&gt;&lt;b&gt;Str &lt;/b&gt;36, &lt;b&gt;Dex &lt;/b&gt;10, &lt;b&gt;Con &lt;/b&gt;20, &lt;b&gt;Int &lt;/b&gt; -, &lt;b&gt;Wis &lt;/b&gt;10, &lt;b&gt;Cha &lt;/b&gt;2&lt;/h5&gt;&lt;h5&gt;&lt;b&gt;Base Atk &lt;/b&gt;+18; &lt;b&gt;CMB &lt;/b&gt;+39 (+43 grapple); &lt;b&gt;CMD &lt;/b&gt;49 (61 vs. trip)&lt;/h5&gt;&lt;h5&gt;&lt;b&gt;Skills &lt;/b&gt;Climb +17, Perception +4, Stealth -12; &lt;b&gt;Racial Modifiers &lt;/b&gt;+4 Climb, +4 Perception, +4 Stealth&lt;/h5&gt;&lt;/div&gt;&lt;hr/&gt;&lt;div&gt;&lt;h5&gt;&lt;b&gt;ECOLOGY&lt;/b&gt;&lt;/h5&gt;&lt;/div&gt;&lt;hr/&gt;&lt;div&gt;&lt;h5&gt;&lt;b&gt;Environment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ABILITIES&lt;/b&gt;&lt;/h5&gt;&lt;/div&gt;&lt;hr/&gt;&lt;div&gt;&lt;/h5&gt;&lt;h5&gt;&lt;b&gt;Poison (Ex)&lt;/b&gt; Sting-injury; &lt;i&gt;save&lt;/i&gt; Fort DC 27; &lt;i&gt;frequency&lt;/i&gt; 1/round for 6 rounds; &lt;i&gt;effect&lt;/i&gt; 1d4 Str, 1d4 Dex, and 1d4 Con; &lt;i&gt;cure&lt;/i&gt; 3 &lt;i&gt;save&lt;/i&gt;s.  &lt;/h5&gt;&lt;h5&gt;&lt;b&gt;Rapid Stinging (Ex)&lt;/b&gt; A black scorpion's stinger strikes with astounding speed; it can make one additional attack in a round with its sting as a swift action.&lt;/h5&gt;&lt;/div&gt;&lt;br&gt;&lt;div&gt;&lt;h4&gt;&lt;p&gt;&lt;p&gt;The immense black scorpion is one of the largest desert predators. Capable of stinging with blinding speed, this creature is constantly on the hunt.&lt;/p&gt;&lt;/h4&gt;&lt;/div&gt;</t>
  </si>
  <si>
    <t>Cave Scorpion</t>
  </si>
  <si>
    <t>, +2 natural)</t>
  </si>
  <si>
    <t>Fort +4, Ref +1, Will +1</t>
  </si>
  <si>
    <t>60 ft., climb 40 ft.</t>
  </si>
  <si>
    <t>2 claws +2 (1d4), sting +2 (1d4 plus poison)</t>
  </si>
  <si>
    <t>rend (2 claws, 2d4)</t>
  </si>
  <si>
    <t>Str 11, Dex 10, Con 13, Int -, Wis 10, Cha 2</t>
  </si>
  <si>
    <t>12 (24 vs. trip)</t>
  </si>
  <si>
    <t>Climb +8, Perception +4, Stealth +0 (+12 in caves)</t>
  </si>
  <si>
    <t>+4 Perception, +12 Stealth in caves</t>
  </si>
  <si>
    <t>This man-sized, bulky scorpion has thick, unyielding armor that makes it almost seem to be made of stone.</t>
  </si>
  <si>
    <t>Poison (Ex) Sting-injury; save Fort DC 12; frequency 1/round for 4 rounds; effect 1d2 Str; cure 1 save.</t>
  </si>
  <si>
    <t>The squat cave scorpion is quite well suited for life in caves. With its bulky armor, a cave scorpion at rest looks like a pile of stones. The cave scorpion's favorite food is dwarven meat, and when a cave scorpion finds a working dwarven mine, it can quickly become a major inconvenience.  Dwarven societies often post hefty bounties on cave scorpion stingers.</t>
  </si>
  <si>
    <t>&lt;link rel="stylesheet"href="PF.css"&gt;&lt;div&gt;&lt;h2&gt;Scorpion, Cave &lt;/h2&gt;&lt;h3&gt;&lt;i&gt;This man-sized, bulky scorpion has thick, unyielding armor that makes it almost seem to be made of stone.&lt;/i&gt;&lt;/h3&gt;&lt;br&gt;&lt;/br&gt;&lt;/div&gt;&lt;div class="heading"&gt;&lt;p class="alignleft"&gt;Cave Scorpion&lt;/p&gt;&lt;p class="alignright"&gt;CR 1&lt;/p&gt;&lt;div style="clear: both;"&gt;&lt;/div&gt;&lt;/div&gt;&lt;div&gt;&lt;h5&gt;&lt;b&gt;XP &lt;/b&gt;400&lt;/h5&gt;&lt;h5&gt;N Medium vermin &lt;/h5&gt;&lt;h5&gt;&lt;b&gt;Init &lt;/b&gt;+0; &lt;b&gt;Senses &lt;/b&gt;darkvision 60 ft., tremorsense 60 ft.; Perception +4&lt;/h5&gt;&lt;/div&gt;&lt;hr/&gt;&lt;div&gt;&lt;h5&gt;&lt;b&gt;DEFENSE&lt;/b&gt;&lt;/h5&gt;&lt;/div&gt;&lt;hr/&gt;&lt;div&gt;&lt;h5&gt;&lt;b&gt;AC &lt;/b&gt;12, touch 10, flat-footed 12 (+2 natural)&lt;/h5&gt;&lt;h5&gt;&lt;b&gt;hp &lt;/b&gt;16 (3d8+3)&lt;/h5&gt;&lt;h5&gt;&lt;b&gt;Fort &lt;/b&gt;+4, &lt;b&gt;Ref &lt;/b&gt;+1, &lt;b&gt;Will &lt;/b&gt;+1&lt;/h5&gt;&lt;h5&gt;&lt;b&gt;Immune &lt;/b&gt;mind-affecting effects&lt;/h5&gt;&lt;/div&gt;&lt;hr/&gt;&lt;div&gt;&lt;h5&gt;&lt;b&gt;OFFENSE&lt;/b&gt;&lt;/h5&gt;&lt;/div&gt;&lt;hr/&gt;&lt;div&gt;&lt;h5&gt;&lt;b&gt;Spd &lt;/b&gt;60 ft., climb 40 ft.&lt;/h5&gt;&lt;h5&gt;&lt;b&gt;Melee &lt;/b&gt;2 claws +2 (1d4), sting +2 (1d4 plus poison)&lt;/h5&gt;&lt;h5&gt;&lt;b&gt;Space &lt;/b&gt;5 ft.; &lt;b&gt;Reach &lt;/b&gt;5 ft.&lt;/h5&gt;&lt;h5&gt;&lt;b&gt;Special Attacks &lt;/b&gt;rend (2 claws, 2d4)&lt;/h5&gt;&lt;/div&gt;&lt;hr/&gt;&lt;div&gt;&lt;h5&gt;&lt;b&gt;STATISTICS&lt;/b&gt;&lt;/h5&gt;&lt;/div&gt;&lt;hr/&gt;&lt;div&gt;&lt;h5&gt;&lt;b&gt;Str &lt;/b&gt;11, &lt;b&gt;Dex &lt;/b&gt;10, &lt;b&gt;Con &lt;/b&gt;13, &lt;b&gt;Int &lt;/b&gt; -, &lt;b&gt;Wis &lt;/b&gt;10, &lt;b&gt;Cha &lt;/b&gt;2&lt;/h5&gt;&lt;h5&gt;&lt;b&gt;Base Atk &lt;/b&gt;+2; &lt;b&gt;CMB &lt;/b&gt;+2; &lt;b&gt;CMD &lt;/b&gt;12 (24 vs. trip)&lt;/h5&gt;&lt;h5&gt;&lt;b&gt;Skills &lt;/b&gt;Climb +8, Perception +4, Stealth +0 (+12 in caves); &lt;b&gt;Racial Modifiers &lt;/b&gt;+4 Perception, +12 Stealth in caves&lt;/h5&gt;&lt;/div&gt;&lt;hr/&gt;&lt;div&gt;&lt;h5&gt;&lt;b&gt;ECOLOGY&lt;/b&gt;&lt;/h5&gt;&lt;/div&gt;&lt;hr/&gt;&lt;div&gt;&lt;h5&gt;&lt;b&gt;Environment &lt;/b&gt; any underground&lt;/h5&gt;&lt;h5&gt;&lt;b&gt;Organization &lt;/b&gt;solitary, pair, or swarm (3-12)&lt;/h5&gt;&lt;h5&gt;&lt;b&gt;Treasure &lt;/b&gt;none&lt;/h5&gt;&lt;/div&gt;&lt;hr/&gt;&lt;div&gt;&lt;h5&gt;&lt;b&gt;SPECIAL ABILITIES&lt;/b&gt;&lt;/h5&gt;&lt;/div&gt;&lt;hr/&gt;&lt;div&gt;&lt;h5&gt;&lt;b&gt;Poison (Ex)&lt;/b&gt; Sting-injury; &lt;i&gt;save&lt;/i&gt; Fort DC 12; &lt;i&gt;frequency&lt;/i&gt; 1/round for 4 rounds; &lt;i&gt;effect&lt;/i&gt; 1d2 Str; &lt;i&gt;cure&lt;/i&gt; 1 &lt;i&gt;save&lt;/i&gt;.&lt;/h5&gt;&lt;/div&gt;&lt;br&gt;&lt;/br&gt;&lt;div&gt;&lt;h4&gt;&lt;p&gt;&lt;p&gt;The squat cave scorpion is quite well suited for life in caves. With its bulky armor, a cave scorpion at rest looks like a pile of stones. The cave scorpion's favorite food is dwarven meat, and when a cave scorpion finds a working dwarven mine, it can quickly become a major inconvenience.&lt;/p&gt;&lt;p&gt;Dwarven societies often post hefty bounties on cave scorpion stingers.&lt;/p&gt;&lt;/h4&gt;&lt;/div&gt;</t>
  </si>
  <si>
    <t>Scylla</t>
  </si>
  <si>
    <t>all-around vision, blindsight 30 ft., darkvision 60 ft., low-light vision, see invisibility; Perception +29</t>
  </si>
  <si>
    <t>frightful presence (30 ft., DC 26),</t>
  </si>
  <si>
    <t>30, touch 20, flat-footed 18</t>
  </si>
  <si>
    <t>(+11 Dex, +1 dodge, +10 natural, -2 size)</t>
  </si>
  <si>
    <t>(20d8+160)</t>
  </si>
  <si>
    <t>Fort +14, Ref +17, Will +18</t>
  </si>
  <si>
    <t>freedom of movement, improved evasion</t>
  </si>
  <si>
    <t>10/cold iron and lawful</t>
  </si>
  <si>
    <t>cold, charm effects, confusion and insanity effects</t>
  </si>
  <si>
    <t>acid 20, fire 20</t>
  </si>
  <si>
    <t>4 bites +25 (1d8+8/19-20 plus bleed), 4 tentacles +23 (1d6+4 plus grab)</t>
  </si>
  <si>
    <t>bleed (1d6), constrict (1d6+8)</t>
  </si>
  <si>
    <t>Spell-Like Abilities (CL 16th; concentration +22)  Constant-freedom of movement, nondetection, see invisibility   At Will-acid arrow, control water, fog cloud, greater dispel magic, major image (DC 19)   3/day-black tentacles, charm monster (DC 20), insanity (DC 23), mirage arcana (DC 21), solid fog   1/day-control weather, power word stun, project image (DC 23), summon (level 8, 1 charybdis)</t>
  </si>
  <si>
    <t>Str 27, Dex 32, Con 27, Int 20, Wis 23, Cha 22</t>
  </si>
  <si>
    <t>Combat Reflexes, Dodge, Improved Critical (bite), Mobility, Multiattack, Power Attack, Vital Strike, Weapon Finesse, Weapon Focus (bite), Weapon Focus (tentacles)</t>
  </si>
  <si>
    <t>Acrobatics +34, Bluff +26, Intimidate +29, Knowledge (nature) +25, Perception +29, Sense Motive +26, Stealth +26, Swim +39, Use Magic Device +26</t>
  </si>
  <si>
    <t>amphibious, change shape (1 humanoid form, alter self ), undersized weapons</t>
  </si>
  <si>
    <t>This horrifying creature has the upper body of a beautiful woman, but a lower body of snapping wolf heads and writhing tentacles.</t>
  </si>
  <si>
    <t>The scylla is one of the more nightmarish aberrations to blight the mortal world. Conf licting tales of her origins abound, from demonic flesh-crafting and arcane experiments to a divine curse handed down by a vengeful deity. The most popular stories cast the first scylla as the monstrous spawn of a union between a mortal and a god. Whatever the case, scyllas are fortunately quite rare, enough so that many consider them nothing more than tall tales told by sailors deep in their cups.  Scyllas dwell along major shipping lanes, often near coastlines, where they use their spell-like abilities to lure entire ships to their doom. The hideous monsters are intelligent creatures, though half-mad with hunger and self-loathing. They normally do not use weapons, but when they do, they prefer to fight with light weapons wielded by their human-sized upper arms. However, they much prefer to keep their hands free to utilize magic items like wands, staves, and other powerful devices.</t>
  </si>
  <si>
    <t>&lt;link rel="stylesheet"href="PF.css"&gt;&lt;div&gt;&lt;h2&gt;Scylla&lt;/h2&gt;&lt;h3&gt;&lt;i&gt;This horrifying creature has the upper body of a beautiful woman, but a lower body of snapping wolf heads and writhing tentacles.&lt;/i&gt;&lt;/h3&gt;&lt;br&gt;&lt;/div&gt;&lt;div class="heading"&gt;&lt;p class="alignleft"&gt;Scylla&lt;/p&gt;&lt;p class="alignright"&gt;CR 16&lt;/p&gt;&lt;div style="clear: both;"&gt;&lt;/div&gt;&lt;/div&gt;&lt;div&gt;&lt;h5&gt;&lt;b&gt;XP &lt;/b&gt;76,800&lt;/h5&gt;&lt;h5&gt;CE Huge aberration (aquatic)&lt;/h5&gt;&lt;h5&gt;&lt;b&gt;Init &lt;/b&gt;+11; &lt;b&gt;Senses &lt;/b&gt;all-around vision, blindsight 30 ft., darkvision 60 ft., low-light vision, &lt;i&gt;see invisibility&lt;/i&gt;; Perception +29&lt;/h5&gt;&lt;h5&gt;&lt;b&gt;Aura &lt;/b&gt;frightful presence (30 ft., DC 26),&lt;/h5&gt;&lt;/div&gt;&lt;hr/&gt;&lt;div&gt;&lt;h5&gt;&lt;b&gt;DEFENSE&lt;/b&gt;&lt;/h5&gt;&lt;/div&gt;&lt;hr/&gt;&lt;div&gt;&lt;h5&gt;&lt;b&gt;AC &lt;/b&gt;30, touch 20, flat-footed 18 (+11 Dex, +1 dodge, +10 natural, -2 size)&lt;/h5&gt;&lt;h5&gt;&lt;b&gt;hp &lt;/b&gt;250 (20d8+160); fast healing 10&lt;/h5&gt;&lt;h5&gt;&lt;b&gt;Fort &lt;/b&gt;+14, &lt;b&gt;Ref &lt;/b&gt;+17, &lt;b&gt;Will &lt;/b&gt;+18&lt;/h5&gt;&lt;h5&gt;&lt;b&gt;Defensive Abilities &lt;/b&gt;freedom of movement, improved evasion; &lt;b&gt;DR &lt;/b&gt;10/cold iron and lawful; &lt;b&gt;Immune &lt;/b&gt;cold, charm effects, confusion and insanity effects; &lt;b&gt;Resist &lt;/b&gt;acid 20, fire 20; &lt;b&gt;SR &lt;/b&gt;27&lt;/h5&gt;&lt;/div&gt;&lt;hr/&gt;&lt;div&gt;&lt;h5&gt;&lt;b&gt;OFFENSE&lt;/b&gt;&lt;/h5&gt;&lt;/div&gt;&lt;hr/&gt;&lt;div&gt;&lt;h5&gt;&lt;b&gt;Spd &lt;/b&gt;30 ft., swim 50 ft.&lt;/h5&gt;&lt;h5&gt;&lt;b&gt;Melee &lt;/b&gt;4 bites +25 (1d8+8/19-20 plus bleed), 4 tentacles +23 (1d6+4 plus grab)&lt;/h5&gt;&lt;h5&gt;&lt;b&gt;Space &lt;/b&gt;15 ft.; &lt;b&gt;Reach &lt;/b&gt;15 ft.&lt;/h5&gt;&lt;h5&gt;&lt;b&gt;Special Attacks &lt;/b&gt;bleed (1d6), constrict (1d6+8)&lt;/h5&gt;&lt;h5&gt;&lt;b&gt;Spell-Like Abilities&lt;/b&gt; (CL 16th; concentration +22)  &lt;/br&gt;Constant&amp;mdash;&lt;i&gt;freedom of movement&lt;/i&gt;, &lt;i&gt;nondetection&lt;/i&gt;, &lt;i&gt;see invisibility&lt;/i&gt; &lt;/br&gt;At Will&amp;mdash;&lt;i&gt;acid arrow&lt;/i&gt;, &lt;i&gt;control water&lt;/i&gt;, &lt;i&gt;fog cloud&lt;/i&gt;, &lt;i&gt;greater dispel magic&lt;/i&gt;, &lt;i&gt;major image&lt;/i&gt; (DC 19) &lt;/br&gt;3/day&amp;mdash;&lt;i&gt;black tentacles&lt;/i&gt;, &lt;i&gt;charm monster&lt;/i&gt; (DC 20), &lt;i&gt;insanity&lt;/i&gt; (DC 23), &lt;i&gt;mirage arcana&lt;/i&gt; (DC 21), &lt;i&gt;solid fog&lt;/i&gt; &lt;/br&gt;1/day&amp;mdash;&lt;i&gt;control weather&lt;/i&gt;, &lt;i&gt;power word stun&lt;/i&gt;, &lt;i&gt;project image&lt;/i&gt; (DC 23), summon (level 8, 1 charybdis)&lt;/h5&gt;&lt;/h5&gt;&lt;/div&gt;&lt;hr/&gt;&lt;div&gt;&lt;h5&gt;&lt;b&gt;STATISTICS&lt;/b&gt;&lt;/h5&gt;&lt;/div&gt;&lt;hr/&gt;&lt;div&gt;&lt;h5&gt;&lt;b&gt;Str &lt;/b&gt;27, &lt;b&gt;Dex &lt;/b&gt;32, &lt;b&gt;Con &lt;/b&gt;27, &lt;b&gt;Int &lt;/b&gt; 20, &lt;b&gt;Wis &lt;/b&gt;23, &lt;b&gt;Cha &lt;/b&gt;22&lt;/h5&gt;&lt;h5&gt;&lt;b&gt;Base Atk &lt;/b&gt;+15; &lt;b&gt;CMB &lt;/b&gt;+25 (+29 grapple); &lt;b&gt;CMD &lt;/b&gt;47 (can't be tripped)&lt;/h5&gt;&lt;h5&gt;&lt;b&gt;Feats &lt;/b&gt;Combat Reflexes, Dodge, Improved Critical (bite), Mobility, Multiattack, Power Attack, Vital Strike, Weapon Finesse, Weapon Focus (bite), Weapon Focus (tentacles)&lt;/h5&gt;&lt;h5&gt;&lt;b&gt;Skills &lt;/b&gt;Acrobatics +34, Bluff +26, Intimidate +29, Knowledge (nature) +25, Perception +29, Sense Motive +26, Stealth +26, Swim +39, Use Magic Device +26&lt;/h5&gt;&lt;h5&gt;&lt;b&gt;Languages &lt;/b&gt;Abyssal, Aquan, Common&lt;/h5&gt;&lt;h5&gt;&lt;b&gt;SQ &lt;/b&gt;amphibious, change shape (1 humanoid form, &lt;i&gt;alter self&lt;/i&gt; ), undersized weapons&lt;/h5&gt;&lt;/div&gt;&lt;hr/&gt;&lt;div&gt;&lt;h5&gt;&lt;b&gt;ECOLOGY&lt;/b&gt;&lt;/h5&gt;&lt;/div&gt;&lt;hr/&gt;&lt;div&gt;&lt;h5&gt;&lt;b&gt;Environment &lt;/b&gt; any water&lt;/h5&gt;&lt;h5&gt;&lt;b&gt;Organization &lt;/b&gt;solitary&lt;/h5&gt;&lt;h5&gt;&lt;b&gt;Treasure &lt;/b&gt;triple&lt;/h5&gt;&lt;/div&gt;&lt;br&gt;&lt;div&gt;&lt;h4&gt;&lt;p&gt;&lt;p&gt;The scylla is one of the more nightmarish aberrations to blight the mortal world. Conf licting tales of her origins abound, from demonic flesh-crafting and arcane experiments to a divine curse handed down by a vengeful deity. The most popular stories cast the first scylla as the monstrous spawn of a union between a mortal and a god. Whatever the case, scyllas are fortunately quite rare, enough so that many consider them nothing more than tall tales told by sailors deep in their cups.  Scyllas dwell along major shipping lanes, often near coastlines, where they use their spell-like abilities to lure entire ships to their doom. The hideous monsters are intelligent creatures, though half-mad with hunger and self-loathing. They normally do not use weapons, but when they do, they prefer to fight with light weapons wielded by their human-sized upper arms. However, they much prefer to keep their hands free to utilize magic items like wands, staves, and other powerful devices.&lt;/p&gt;&lt;/h4&gt;&lt;/div&gt;</t>
  </si>
  <si>
    <t>Serpentfolk</t>
  </si>
  <si>
    <t>18, touch 15, flat-footed 13</t>
  </si>
  <si>
    <t>(+5 Dex, +3 natural)</t>
  </si>
  <si>
    <t>Fort +6, Ref +9, Will +6</t>
  </si>
  <si>
    <t>mind-affecting effects, paralysis, poison</t>
  </si>
  <si>
    <t>mwk dagger +11 (1d4-1/19-20), bite +5 (1d6-1 plus poison)</t>
  </si>
  <si>
    <t>Spell-Like Abilities (CL 4th; concentration +7) At will-disguise self (humanoid form only, DC 14), ventriloquism 1/day-blur, mirror image, suggestion (DC 16)</t>
  </si>
  <si>
    <t>Str 8, Dex 21, Con 17, Int 18, Wis 15, Cha 16</t>
  </si>
  <si>
    <t>Great Fortitude, Improved Initiative, Weapon Finesse</t>
  </si>
  <si>
    <t>Acrobatics +10, Disguise +8, Escape Artist +18, Knowledge (arcana) +9, Perception +10, Sense Motive +7, Spellcraft +9, Use Magic Device +12</t>
  </si>
  <si>
    <t>+4 Use Magic Device, +8 Escape Artist</t>
  </si>
  <si>
    <t>Aklo, Common, Draconic, Undercommon; telepathy 100 ft.</t>
  </si>
  <si>
    <t xml:space="preserve"> any land (usually jungles or underground)</t>
  </si>
  <si>
    <t>NPC gear (masterwork dagger, other treasure)</t>
  </si>
  <si>
    <t>This serpentine humanoid has bright scaly skin, a long sinuous tail, and a fanged serpent's head.</t>
  </si>
  <si>
    <t>Poison (Ex) Bite-injury; save Fort DC 15; frequency 1/round for 6 rounds; effect 1d2 Str; cure 2 saves. The save DC is Constitution-based.</t>
  </si>
  <si>
    <t>To the serpentfolk, the pursuit of knowledge and magic is the highest goal. Their legends speak of how humanity rose to power only through the theft of serpent magic, a legend that may form the basis of the hatred toward humanity most serpentfolk harbor. They view themselves as the undisputed masters of magic, be it arcane or divine. Yet despite this, the majority of serpentfolk today are degenerates who have devolved to the point of primeval savagery and have lost much of their magical legacy- more civilized serpentfolk generally regard these degenerates with shame and disdain. Serpentfolk are 6 feet tall and weigh 120 pounds. Degenerates are only 5 feet tall but weigh 200 pounds. All serpentfolk are quite long-lived, and generally live to the age of 500. Advanced Serpentfolk When a serpentfolk gains class levels, several of its abilities increase as well, as detailed below. • Spell Resistance equals total Hit Dice + 10. • Poison bite save DC equals 10 + Con modifier + 1/2 total Hit Dice. • When it is 4th level in any class combination, it gains two spell-like abilities usable once per day each: dominate person and major image. When it reaches 9th level in any combination, it gains two more usable once per day each: mass suggestion and teleport. • A serpentfolk's racial ability score modifiers are as follows: Str -2, Dex +10, Con +6, Int +8, Wis +4, Cha +6. Degenerate Serpentfolk Degenerate serpentfolk possess the same statistics as normal serpentfolk, save for the following adjustments. • They have no spell-like abilities. • They lose the +4 racial bonus on Use Magic Device checks, but gain a +4 racial bonus on Perception checks. • Their natural armor bonus increases from +3 to +7. • They have the following ability score modifiers: Str +10, Dex +2, Con +8, Int -6 (minimum 3), Wis +2, Cha -4. A typical degenerate serpentfolk's ability scores are Str 20, Dex 13, Con 19, Int 4, Wis 13, Cha 6.</t>
  </si>
  <si>
    <t>&lt;link rel="stylesheet"href="PF.css"&gt;&lt;div&gt;&lt;h2&gt;Serpentfolk&lt;/h2&gt;&lt;h3&gt;&lt;i&gt;This serpentine humanoid has bright scaly skin, a long sinuous tail, and a fanged serpent's head.&lt;/i&gt;&lt;/h3&gt;&lt;br&gt;&lt;/br&gt;&lt;/div&gt;&lt;div class="heading"&gt;&lt;p class="alignleft"&gt;Serpentfolk&lt;/p&gt;&lt;p class="alignright"&gt;CR 4&lt;/p&gt;&lt;div style="clear: both;"&gt;&lt;/div&gt;&lt;/div&gt;&lt;div&gt;&lt;h5&gt;&lt;b&gt;XP &lt;/b&gt;1,200&lt;/h5&gt;&lt;h5&gt;NE Medium monstrous humanoid &lt;/h5&gt;&lt;h5&gt;&lt;b&gt;Init &lt;/b&gt;+9; &lt;b&gt;Senses &lt;/b&gt;darkvision 60 ft., scent; Perception +10&lt;/h5&gt;&lt;/div&gt;&lt;hr/&gt;&lt;div&gt;&lt;h5&gt;&lt;b&gt;DEFENSE&lt;/b&gt;&lt;/h5&gt;&lt;/div&gt;&lt;hr/&gt;&lt;div&gt;&lt;h5&gt;&lt;b&gt;AC &lt;/b&gt;18, touch 15, flat-footed 13 (+5 Dex, +3 natural)&lt;/h5&gt;&lt;h5&gt;&lt;b&gt;hp &lt;/b&gt;42 (5d10+15)&lt;/h5&gt;&lt;h5&gt;&lt;b&gt;Fort &lt;/b&gt;+6, &lt;b&gt;Ref &lt;/b&gt;+9, &lt;b&gt;Will &lt;/b&gt;+6&lt;/h5&gt;&lt;h5&gt;&lt;b&gt;Immune &lt;/b&gt;mind-affecting effects, paralysis, poison; &lt;b&gt;SR &lt;/b&gt;15&lt;/h5&gt;&lt;/div&gt;&lt;hr/&gt;&lt;div&gt;&lt;h5&gt;&lt;b&gt;OFFENSE&lt;/b&gt;&lt;/h5&gt;&lt;/div&gt;&lt;hr/&gt;&lt;div&gt;&lt;h5&gt;&lt;b&gt;Spd &lt;/b&gt;30 ft.&lt;/h5&gt;&lt;h5&gt;&lt;b&gt;Melee &lt;/b&gt;mwk dagger +11 (1d4-1/19-20), bite +5 (1d6-1 plus poison)&lt;/h5&gt;&lt;h5&gt;&lt;b&gt;Space &lt;/b&gt;5 ft.; &lt;b&gt;Reach &lt;/b&gt;5 ft.&lt;/h5&gt;&lt;h5&gt;&lt;b&gt;Spell-Like Abilities&lt;/b&gt; (CL 4th; concentration +7)&lt;/br&gt;At will&amp;mdash;&lt;i&gt;disguise self&lt;/i&gt; (humanoid form only, DC 14), &lt;i&gt;ventriloquism&lt;/i&gt;&lt;/br&gt;1/day&amp;mdash;&lt;i&gt;blur&lt;/i&gt;, &lt;i&gt;mirror image&lt;/i&gt;, &lt;i&gt;suggestion&lt;/i&gt; (DC 16)&lt;/h5&gt;&lt;/h5&gt;&lt;/div&gt;&lt;hr/&gt;&lt;div&gt;&lt;h5&gt;&lt;b&gt;STATISTICS&lt;/b&gt;&lt;/h5&gt;&lt;/div&gt;&lt;hr/&gt;&lt;div&gt;&lt;h5&gt;&lt;b&gt;Str &lt;/b&gt;8, &lt;b&gt;Dex &lt;/b&gt;21, &lt;b&gt;Con &lt;/b&gt;17, &lt;b&gt;Int &lt;/b&gt; 18, &lt;b&gt;Wis &lt;/b&gt;15, &lt;b&gt;Cha &lt;/b&gt;16&lt;/h5&gt;&lt;h5&gt;&lt;b&gt;Base Atk &lt;/b&gt;+5; &lt;b&gt;CMB &lt;/b&gt;+4; &lt;b&gt;CMD &lt;/b&gt;19&lt;/h5&gt;&lt;h5&gt;&lt;b&gt;Feats &lt;/b&gt;Great Fortitude, Improved Initiative, Weapon Finesse&lt;/h5&gt;&lt;h5&gt;&lt;b&gt;Skills &lt;/b&gt;Acrobatics +10, Disguise +8, Escape Artist +18, Knowledge (arcana) +9, Perception +10, Sense Motive +7, Spellcraft +9, Use Magic Device +12; &lt;b&gt;Racial Modifiers &lt;/b&gt;+4 Use Magic Device, +8 Escape Artist&lt;/h5&gt;&lt;h5&gt;&lt;b&gt;Languages &lt;/b&gt;Aklo, Common, Draconic, Undercommon; telepathy 100 ft.&lt;/h5&gt;&lt;/div&gt;&lt;hr/&gt;&lt;div&gt;&lt;h5&gt;&lt;b&gt;ECOLOGY&lt;/b&gt;&lt;/h5&gt;&lt;/div&gt;&lt;hr/&gt;&lt;div&gt;&lt;h5&gt;&lt;b&gt;Environment &lt;/b&gt; any land (usually jungles or underground)&lt;/h5&gt;&lt;h5&gt;&lt;b&gt;Organization &lt;/b&gt;solitary, pair, or cult (3-12)&lt;/h5&gt;&lt;h5&gt;&lt;b&gt;Treasure &lt;/b&gt;NPC gear (masterwork dagger, other treasure)&lt;/h5&gt;&lt;/div&gt;&lt;hr/&gt;&lt;div&gt;&lt;h5&gt;&lt;b&gt;SPECIAL ABILITIES&lt;/b&gt;&lt;/h5&gt;&lt;/div&gt;&lt;hr/&gt;&lt;div&gt;&lt;h5&gt;&lt;b&gt;Poison (Ex)&lt;/b&gt; Bite-injury; &lt;i&gt;save&lt;/i&gt; Fort DC 15; &lt;i&gt;frequency&lt;/i&gt; 1/round for 6 rounds; &lt;i&gt;effect&lt;/i&gt; 1d2 Str; &lt;i&gt;cure&lt;/i&gt; 2 &lt;i&gt;save&lt;/i&gt;s. The save DC is Constitution-based.&lt;/h5&gt;&lt;/div&gt;&lt;br&gt;&lt;/br&gt;&lt;div&gt;&lt;h4&gt;&lt;p&gt;&lt;p&gt;To the serpentfolk, the pursuit of knowledge and magic is the highest goal. Their legends speak of how humanity rose to power only through the theft of serpent magic, a legend that may form the basis of the hatred toward humanity most serpentfolk harbor. They view themselves as the undisputed masters of magic, be it arcane or divine.&lt;/p&gt;&lt;p&gt;Yet despite this, the majority of serpentfolk today are degenerates who have devolved to the point of primeval savagery and have lost much of their magical legacy- more civilized serpentfolk generally regard these degenerates with shame and disdain.&lt;/p&gt;&lt;p&gt;Serpentfolk are 6 feet tall and weigh 120 pounds.&lt;/p&gt;&lt;p&gt;Degenerates are only 5 feet tall but weigh 200 pounds. All serpentfolk are quite long-lived, and generally live to the age of 500.&lt;/p&gt;&lt;p&gt;&lt;/h5&gt;&lt;h5&gt;&lt;b&gt;Advanced Serpentfolk &lt;/b&gt;When a serpentfolk gains class levels, several of its abilities increase as well, as detailed below.&lt;/p&gt;&lt;p&gt;&lt;ul&gt;&lt;li&gt; Spell Resistance equals total Hit Dice + 10.&lt;/p&gt;&lt;p&gt;&lt;li&gt; Poison bite save DC equals 10 + Con modifier + 1/2 total Hit Dice.&lt;/p&gt;&lt;p&gt;&lt;li&gt; When it is 4th level in any class combination, it gains two spell-like abilities usable once per day each: &lt;i&gt;dominate person&lt;/i&gt; and &lt;i&gt;major&lt;/i&gt; image. When it reaches 9th level in any combination, it gains two more usable once per day each: mass &lt;i&gt;suggestion&lt;/i&gt; and &lt;i&gt;teleport.&lt;/i&gt;&lt;/p&gt;&lt;p&gt;&lt;li&gt; A serpentfolk's racial ability score modifiers are as follows: Str -2, Dex +10, Con +6, Int +8, Wis +4, Cha +6.&lt;/p&gt;&lt;p&gt;&lt;/h5&gt;&lt;h5&gt;&lt;b&gt;Degenerate Serpentfolk &lt;/b&gt;Degenerate serpentfolk possess the same statistics as normal serpentfolk, save for the following adjustments.&lt;/p&gt;&lt;p&gt;&lt;li&gt; They have no spell-like abilities.&lt;/p&gt;&lt;p&gt;&lt;li&gt; They lose the +4 racial bonus on Use Magic Device checks, but gain a +4 racial bonus on Perception checks.&lt;/p&gt;&lt;p&gt;&lt;li&gt; Their natural armor bonus increases from +3 to +7.&lt;/p&gt;&lt;p&gt;&lt;li&gt; They have the following ability score modifiers: Str +10, Dex +2, Con +8, Int -6 (minimum 3), Wis +2, Cha -4. A typical degenerate serpentfolk's ability scores are Str 20, Dex 13, Con 19, Int 4, Wis 13, Cha 6.&lt;/ul&gt;&lt;/p&gt;&lt;/h4&gt;&lt;/div&gt;</t>
  </si>
  <si>
    <t>Seugathi</t>
  </si>
  <si>
    <t>darkvision 120 ft., detect thoughts, tremorsense 30 ft.; Perception +15</t>
  </si>
  <si>
    <t>madness (30 ft.)</t>
  </si>
  <si>
    <t>(+4 armor, +5 Dex, +1 natural, -1 size)</t>
  </si>
  <si>
    <t>Fort +6, Ref +8, Will +9</t>
  </si>
  <si>
    <t>mwk short sword +11/+6 (1d8+3/19-20), bite +5 (1d8+1 plus poison)</t>
  </si>
  <si>
    <t>confusion command</t>
  </si>
  <si>
    <t>Spell-Like Abilities (CL 6th; concentration +10)  Constant-mage armor   At Will-detect thoughts (DC 16), levitate   3/day-confusion (DC 18), dispel magic, suggestion (DC 17)   1/day-mind fog (DC 19), phantasmal killer (DC 18)</t>
  </si>
  <si>
    <t>Str 16, Dex 20, Con 17, Int 14, Wis 17, Cha 19</t>
  </si>
  <si>
    <t>Ability Focus (aura of madness), Combat Casting, Combat Reflexes, Improved Initiative, Weapon Finesse</t>
  </si>
  <si>
    <t>Escape Artist +17, Knowledge (religion) +14, Perception +15, Sense Motive +12, Stealth +13, Use Magic Device +16</t>
  </si>
  <si>
    <t>Aklo, Undercommon; telepathy 100 ft.</t>
  </si>
  <si>
    <t>item use</t>
  </si>
  <si>
    <t>single, pair, or expedition (3-8)</t>
  </si>
  <si>
    <t>double (masterwork short sword, wand of magic missile [CL 5th, 1d20+30 charges])</t>
  </si>
  <si>
    <t>This worm-like monster has a hideous face of eyes and hooked jaws. It wields a wand and a sword in its twin tentacle tails.</t>
  </si>
  <si>
    <t>Aura of Madness (Su) Any sane being within 30 feet of a conscious seugathi must make a DC 20 Will save each round or become confused for 1 round. A creature that fails 5 saves in a row becomes permanently insane, as per the insanity spell. A seugathi can suppress or activate this aura as a free action. This is a mind-affecting effect. The save DC is Charisma-based.  Confusion Command (Su) As an immediate action, a seugathi can issue a telepathic command to a confused creature within 30 feet. This allows the seugathi to pick a result from the confusion behavior table, rather than the confused creature rolling randomly for its actions that round.  Item Use (Ex) A seugathi can utilize spell trigger devices as if it were a spellcaster of the appropriate class. As a free action by touch, it can identify all spell trigger properties an item has. Use Magic Device is a class skill for seugathis.  Poison (Ex) Bite-injury; save Fort DC 17; frequency 1/round for 6 rounds; effect 1d2 Wis and deafness; cure 2 consecutive saves. Deafness persists as long as the ability damage caused by the poison lasts. The save DC is Constitution-based.</t>
  </si>
  <si>
    <t>Seugathi are spawned by the hundreds by a single neothelid that has performed rituals to impregnate itself. As part of the strange process of being spawned in such rituals, the seugathi assimilates an extensive list of missions from its parent-once the seugathi completes these missions, it perishes. No single seugathi knows the purpose of these commands, but they trust that their neothelid masters have a reason for sending them on these diverse and usually cruel missions. A seugathi is 14 feet long and weighs 650 pounds.</t>
  </si>
  <si>
    <t>&lt;link rel="stylesheet"href="PF.css"&gt;&lt;div&gt;&lt;h2&gt;Seugathi&lt;/h2&gt;&lt;h3&gt;&lt;i&gt;This worm-like monster has a hideous face of eyes and hooked jaws. It wields a wand and a sword in its twin tentacle tails.&lt;/i&gt;&lt;/h3&gt;&lt;br&gt;&lt;/div&gt;&lt;div class="heading"&gt;&lt;p class="alignleft"&gt;Seugathi&lt;/p&gt;&lt;p class="alignright"&gt;CR 6&lt;/p&gt;&lt;div style="clear: both;"&gt;&lt;/div&gt;&lt;/div&gt;&lt;div&gt;&lt;h5&gt;&lt;b&gt;XP &lt;/b&gt;2,400&lt;/h5&gt;&lt;h5&gt;CE Large aberration &lt;/h5&gt;&lt;h5&gt;&lt;b&gt;Init &lt;/b&gt;+9; &lt;b&gt;Senses &lt;/b&gt;darkvision 120 ft., &lt;i&gt;detect thoughts&lt;/i&gt;, tremorsense 30 ft.; Perception +15&lt;/h5&gt;&lt;h5&gt;&lt;b&gt;Aura &lt;/b&gt;madness (30 ft.)&lt;/h5&gt;&lt;/div&gt;&lt;hr/&gt;&lt;div&gt;&lt;h5&gt;&lt;b&gt;DEFENSE&lt;/b&gt;&lt;/h5&gt;&lt;/div&gt;&lt;hr/&gt;&lt;div&gt;&lt;h5&gt;&lt;b&gt;AC &lt;/b&gt;19, touch 14, flat-footed 14 (+4 armor, +5 Dex, +1 natural, -1 size)&lt;/h5&gt;&lt;h5&gt;&lt;b&gt;hp &lt;/b&gt;67 (9d8+27); fast healing 5&lt;/h5&gt;&lt;h5&gt;&lt;b&gt;Fort &lt;/b&gt;+6, &lt;b&gt;Ref &lt;/b&gt;+8, &lt;b&gt;Will &lt;/b&gt;+9&lt;/h5&gt;&lt;h5&gt;&lt;b&gt;DR &lt;/b&gt;10/slashing or piercing; &lt;b&gt;Immune &lt;/b&gt;mind-affecting effects, poison; &lt;b&gt;SR &lt;/b&gt;17&lt;/h5&gt;&lt;/div&gt;&lt;hr/&gt;&lt;div&gt;&lt;h5&gt;&lt;b&gt;OFFENSE&lt;/b&gt;&lt;/h5&gt;&lt;/div&gt;&lt;hr/&gt;&lt;div&gt;&lt;h5&gt;&lt;b&gt;Spd &lt;/b&gt;30 ft.&lt;/h5&gt;&lt;h5&gt;&lt;b&gt;Melee &lt;/b&gt;mwk short sword +11/+6 (1d8+3/19-20), bite +5 (1d8+1 plus poison)&lt;/h5&gt;&lt;h5&gt;&lt;b&gt;Space &lt;/b&gt;10 ft.; &lt;b&gt;Reach &lt;/b&gt;10 ft.&lt;/h5&gt;&lt;h5&gt;&lt;b&gt;Special Attacks &lt;/b&gt;&lt;i&gt;confusion&lt;/i&gt; command&lt;/h5&gt;&lt;h5&gt;&lt;b&gt;Spell-Like Abilities&lt;/b&gt; (CL 6th; concentration +10)  &lt;/br&gt;Constant&amp;mdash;&lt;i&gt;mage armor&lt;/i&gt; &lt;/br&gt;At Will&amp;mdash;&lt;i&gt;detect thoughts&lt;/i&gt; (DC 16), &lt;i&gt;levitate&lt;/i&gt; &lt;/br&gt;3/day&amp;mdash;&lt;i&gt;confusion&lt;/i&gt; (DC 18), &lt;i&gt;dispel magic&lt;/i&gt;, &lt;i&gt;suggestion&lt;/i&gt; (DC 17) &lt;/br&gt;1/day&amp;mdash;&lt;i&gt;mind fog&lt;/i&gt; (DC 19), &lt;i&gt;phantasmal killer&lt;/i&gt; (DC 18)&lt;/h5&gt;&lt;/h5&gt;&lt;/div&gt;&lt;hr/&gt;&lt;div&gt;&lt;h5&gt;&lt;b&gt;STATISTICS&lt;/b&gt;&lt;/h5&gt;&lt;/div&gt;&lt;hr/&gt;&lt;div&gt;&lt;h5&gt;&lt;b&gt;Str &lt;/b&gt;16, &lt;b&gt;Dex &lt;/b&gt;20, &lt;b&gt;Con &lt;/b&gt;17, &lt;b&gt;Int &lt;/b&gt; 14, &lt;b&gt;Wis &lt;/b&gt;17, &lt;b&gt;Cha &lt;/b&gt;19&lt;/h5&gt;&lt;h5&gt;&lt;b&gt;Base Atk &lt;/b&gt;+6; &lt;b&gt;CMB &lt;/b&gt;+10; &lt;b&gt;CMD &lt;/b&gt;25 (can't be tripped)&lt;/h5&gt;&lt;h5&gt;&lt;b&gt;Feats &lt;/b&gt;Ability Focus (aura of madness), Combat Casting, Combat Reflexes, Improved Initiative, Weapon Finesse&lt;/h5&gt;&lt;h5&gt;&lt;b&gt;Skills &lt;/b&gt;Escape Artist +17, Knowledge (religion) +14, Perception +15, Sense Motive +12, Stealth +13, Use Magic Device +16&lt;/h5&gt;&lt;h5&gt;&lt;b&gt;Languages &lt;/b&gt;Aklo, Undercommon; telepathy 100 ft.&lt;/h5&gt;&lt;h5&gt;&lt;b&gt;SQ &lt;/b&gt;item use&lt;/h5&gt;&lt;/div&gt;&lt;hr/&gt;&lt;div&gt;&lt;h5&gt;&lt;b&gt;ECOLOGY&lt;/b&gt;&lt;/h5&gt;&lt;/div&gt;&lt;hr/&gt;&lt;div&gt;&lt;h5&gt;&lt;b&gt;Environment &lt;/b&gt; any underground&lt;/h5&gt;&lt;h5&gt;&lt;b&gt;Organization &lt;/b&gt;single, pair, or expedition (3-8)&lt;/h5&gt;&lt;h5&gt;&lt;b&gt;Treasure &lt;/b&gt;double (masterwork short sword, &lt;i&gt;wand of magic missile&lt;/i&gt; [CL 5th, 1d20+30 charges])&lt;/h5&gt;&lt;/div&gt;&lt;hr/&gt;&lt;div&gt;&lt;h5&gt;&lt;b&gt;SPECIAL ABILITIES&lt;/b&gt;&lt;/h5&gt;&lt;/div&gt;&lt;hr/&gt;&lt;div&gt;&lt;/h5&gt;&lt;h5&gt;&lt;b&gt;Aura of Madness (Su)&lt;/b&gt; Any sane being within 30 feet of a conscious seugathi must make a DC 20 Will save each round or become confused for 1 round. A creature that fails 5 saves in a row becomes permanently insane, as per the &lt;i&gt;insanity&lt;/i&gt; spell. A seugathi can suppress or activate this aura as a free action. This is a mind-affecting effect. The save DC is Charisma-based.  &lt;/h5&gt;&lt;h5&gt;&lt;b&gt;Confusion Command (Su)&lt;/b&gt; As an immediate action, a seugathi can issue a telepathic command to a confused creature within 30 feet. This allows the seugathi to pick a result from the &lt;i&gt;confusion&lt;/i&gt; behavior table, rather than the confused creature rolling randomly for its actions that round.  &lt;/h5&gt;&lt;h5&gt;&lt;b&gt;Item Use (Ex)&lt;/b&gt; A seugathi can utilize spell trigger devices as if it were a spellcaster of the appropriate class. As a free action by touch, it can identify all spell trigger properties an item has. Use Magic Device is a class skill for seugathis.  &lt;/h5&gt;&lt;h5&gt;&lt;b&gt;Poison (Ex)&lt;/b&gt; Bite-injury; &lt;i&gt;save&lt;/i&gt; Fort DC 17; &lt;i&gt;frequency&lt;/i&gt; 1/round for 6 rounds; &lt;i&gt;effect&lt;/i&gt; 1d2 Wis and deafness; &lt;i&gt;cure&lt;/i&gt; 2 consecutive &lt;i&gt;save&lt;/i&gt;s. Deafness persists as long as the ability damage caused by the poison lasts. The save DC is Constitution-based.&lt;/h5&gt;&lt;/div&gt;&lt;br&gt;&lt;div&gt;&lt;h4&gt;&lt;p&gt;&lt;p&gt;Seugathi are spawned by the hundreds by a single neothelid that has performed rituals to impregnate itself. As part of the strange process of being spawned in such rituals, the seugathi assimilates an extensive list of missions from its parent-once the seugathi completes these missions, it perishes. No single seugathi knows the purpose of these commands, but they trust that their neothelid masters have a reason for sending them on these diverse and usually cruel missions. A seugathi is 14 feet long and weighs 650 pounds.&lt;/p&gt;&lt;/h4&gt;&lt;/div&gt;</t>
  </si>
  <si>
    <t>Shantak</t>
  </si>
  <si>
    <t>21, touch 11, flat-footed 18</t>
  </si>
  <si>
    <t>(+3 Dex, +10 natural, -2 size)</t>
  </si>
  <si>
    <t>Fort +11, Ref +10, Will +6</t>
  </si>
  <si>
    <t>slippery</t>
  </si>
  <si>
    <t>cold, disease</t>
  </si>
  <si>
    <t>bite +17 (2d6+8) 2 talons +17 (1d8+8 plus grab)</t>
  </si>
  <si>
    <t>Str 26, Dex 17, Con 19, Int 8, Wis 17, Cha 10</t>
  </si>
  <si>
    <t>34 (42 vs. grapple)</t>
  </si>
  <si>
    <t>Awesome Blow, Flyby Attack, Hover, Improved Bull Rush, Power Attack, Wingover</t>
  </si>
  <si>
    <t>Escape Artist +11, Fly +13</t>
  </si>
  <si>
    <t>no breath, share defenses, starflight</t>
  </si>
  <si>
    <t>Larger than an elephant, this scaly, bird-like creature has a vaguely horse-like head and vast, slime-encrusted wings.</t>
  </si>
  <si>
    <t>Share Defenses (Su) As a free action, a shantak can extend its no breath ability and cold immunity to a single creature touching it. It can withdraw this protection as a free action.  Slippery (Ex) A shantak's scales seep slippery slime.  This grants the creature a +8 bonus on all Escape Artist checks and to its CMD against grapples, and imparts a -5 penalty on all Ride checks made by creatures attempting to ride a shantak.  Starflight (Su) A shantak can survive in the void of outer space. It flies through space at an incredible speed. Although exact travel times vary, a trip within a single solar system should take 3d20 hours, while a trip beyond should take 3d20 days (or more, at the GM's discretion)- provided the shantak knows the way to its destination.</t>
  </si>
  <si>
    <t>Shantaks speak in a shrill voice that sounds like glass grinding against stone. They are intelligent creatures and cannot be trained as mounts-a would-be shantak rider must use diplomacy or magic to secure a shantak's cooperation as a mount, and even then, shantaks have a tendency to deliberately strand riders in dangerous areas.  Many shantaks have a strange and irrational fear of certain creatures, such as the faceless nightgaunts said to dwell in certain remote mountains, or specific types of harpies or gargoyles in more civilized regions. A shantak avoids confrontations with these types of creatures if possible.  A shantak's ability to travel the gulfs of space ensures that these scaly, bird-like creatures can be found on numerous worlds. Yet despite this unique ability, shantaks are generally quite reluctant to seek out new worlds unless faced with no other option, for a shantak knows well that an attempt to fly to an unknown world could easily result in being lost forever in the gulfs of space.</t>
  </si>
  <si>
    <t>&lt;link rel="stylesheet"href="PF.css"&gt;&lt;div&gt;&lt;h2&gt;Shantak&lt;/h2&gt;&lt;h3&gt;&lt;i&gt;Larger than an elephant, this scaly, bird-like creature has a vaguely horse-like head and vast, slime-encrusted wings.&lt;/i&gt;&lt;/h3&gt;&lt;br&gt;&lt;/br&gt;&lt;/div&gt;&lt;div class="heading"&gt;&lt;p class="alignleft"&gt;Shantak&lt;/p&gt;&lt;p class="alignright"&gt;CR 8&lt;/p&gt;&lt;div style="clear: both;"&gt;&lt;/div&gt;&lt;/div&gt;&lt;div&gt;&lt;h5&gt;&lt;b&gt;XP &lt;/b&gt;4,800&lt;/h5&gt;&lt;h5&gt;CE Huge magical beast &lt;/h5&gt;&lt;h5&gt;&lt;b&gt;Init &lt;/b&gt;+3; &lt;b&gt;Senses &lt;/b&gt;darkvision 60 ft., low-light vision; Perception +3&lt;/h5&gt;&lt;/div&gt;&lt;hr/&gt;&lt;div&gt;&lt;h5&gt;&lt;b&gt;DEFENSE&lt;/b&gt;&lt;/h5&gt;&lt;/div&gt;&lt;hr/&gt;&lt;div&gt;&lt;h5&gt;&lt;b&gt;AC &lt;/b&gt;21, touch 11, flat-footed 18 (+3 Dex, +10 natural, -2 size)&lt;/h5&gt;&lt;h5&gt;&lt;b&gt;hp &lt;/b&gt;104 (11d10+44)&lt;/h5&gt;&lt;h5&gt;&lt;b&gt;Fort &lt;/b&gt;+11, &lt;b&gt;Ref &lt;/b&gt;+10, &lt;b&gt;Will &lt;/b&gt;+6&lt;/h5&gt;&lt;h5&gt;&lt;b&gt;Defensive Abilities &lt;/b&gt;slippery; &lt;b&gt;Immune &lt;/b&gt;cold, disease&lt;/h5&gt;&lt;/div&gt;&lt;hr/&gt;&lt;div&gt;&lt;h5&gt;&lt;b&gt;OFFENSE&lt;/b&gt;&lt;/h5&gt;&lt;/div&gt;&lt;hr/&gt;&lt;div&gt;&lt;h5&gt;&lt;b&gt;Spd &lt;/b&gt;20 ft., fly 80 ft. (average)&lt;/h5&gt;&lt;h5&gt;&lt;b&gt;Melee &lt;/b&gt;bite +17 (2d6+8) 2 talons +17 (1d8+8 plus grab)&lt;/h5&gt;&lt;h5&gt;&lt;b&gt;Space &lt;/b&gt;15 ft.; &lt;b&gt;Reach &lt;/b&gt;15 ft.&lt;/h5&gt;&lt;/div&gt;&lt;hr/&gt;&lt;div&gt;&lt;h5&gt;&lt;b&gt;STATISTICS&lt;/b&gt;&lt;/h5&gt;&lt;/div&gt;&lt;hr/&gt;&lt;div&gt;&lt;h5&gt;&lt;b&gt;Str &lt;/b&gt;26, &lt;b&gt;Dex &lt;/b&gt;17, &lt;b&gt;Con &lt;/b&gt;19, &lt;b&gt;Int &lt;/b&gt; 8, &lt;b&gt;Wis &lt;/b&gt;17, &lt;b&gt;Cha &lt;/b&gt;10&lt;/h5&gt;&lt;h5&gt;&lt;b&gt;Base Atk &lt;/b&gt;+11; &lt;b&gt;CMB &lt;/b&gt;+21 (+25 grapple); &lt;b&gt;CMD &lt;/b&gt;34 (42 vs. grapple)&lt;/h5&gt;&lt;h5&gt;&lt;b&gt;Feats &lt;/b&gt;Awesome Blow, Flyby Attack, Hover, Improved Bull Rush, Power Attack, Wingover&lt;/h5&gt;&lt;h5&gt;&lt;b&gt;Skills &lt;/b&gt;Escape Artist +11, Fly +13; &lt;b&gt;Racial Modifiers &lt;/b&gt;+8 Escape Artist&lt;/h5&gt;&lt;h5&gt;&lt;b&gt;Languages &lt;/b&gt;Aklo&lt;/h5&gt;&lt;h5&gt;&lt;b&gt;SQ &lt;/b&gt;no breath, share defenses, starflight&lt;/h5&gt;&lt;/div&gt;&lt;hr/&gt;&lt;div&gt;&lt;h5&gt;&lt;b&gt;ECOLOGY&lt;/b&gt;&lt;/h5&gt;&lt;/div&gt;&lt;hr/&gt;&lt;div&gt;&lt;h5&gt;&lt;b&gt;Environment &lt;/b&gt; cold mountains&lt;/h5&gt;&lt;h5&gt;&lt;b&gt;Organization &lt;/b&gt;solitary, pair, or flock (3-12)&lt;/h5&gt;&lt;h5&gt;&lt;b&gt;Treasure &lt;/b&gt;none&lt;/h5&gt;&lt;/div&gt;&lt;hr/&gt;&lt;div&gt;&lt;h5&gt;&lt;b&gt;SPECIAL ABILITIES&lt;/b&gt;&lt;/h5&gt;&lt;/div&gt;&lt;hr/&gt;&lt;div&gt;&lt;h5&gt;&lt;b&gt;Share Defenses (Su)&lt;/b&gt; As a free action, a shantak can extend its no breath ability and cold immunity to a single creature touching it. It can withdraw this protection as a free action.  &lt;/h5&gt;&lt;h5&gt;&lt;b&gt;Slippery (Ex)&lt;/b&gt; A shantak's scales seep slippery slime.  This grants the creature a +8 bonus on all Escape Artist checks and to its CMD against grapples, and imparts a -5 penalty on all Ride checks made by creatures attempting to ride a shantak.  &lt;/h5&gt;&lt;h5&gt;&lt;b&gt;Starflight (Su)&lt;/b&gt; A shantak can survive in the void of outer space. It flies through space at an incredible speed. Although exact travel times vary, a trip within a single solar system should take 3d20 hours, while a trip beyond should take 3d20 days (or more, at the GM's discretion)- provided the shantak knows the way to its destination.&lt;/h5&gt;&lt;/div&gt;&lt;br&gt;&lt;/br&gt;&lt;div&gt;&lt;h4&gt;&lt;p&gt;&lt;p&gt;Shantaks speak in a shrill voice that sounds like glass grinding against stone. They are intelligent creatures and cannot be trained as mounts-a would-be shantak rider must use diplomacy or magic to secure a shantak's cooperation as a mount, and even then, shantaks have a tendency to deliberately strand riders in dangerous areas.&lt;/p&gt;&lt;p&gt;Many shantaks have a strange and irrational fear of certain creatures, such as the faceless nightgaunts said to dwell in certain remote mountains, or specific types of harpies or gargoyles in more civilized regions. A shantak avoids confrontations with these types of creatures if possible.&lt;/p&gt;&lt;p&gt;A shantak's ability to travel the gulfs of space ensures that these scaly, bird-like creatures can be found on numerous worlds. Yet despite this unique ability, shantaks are generally quite reluctant to seek out new worlds unless faced with no other option, for a shantak knows well that an attempt to fly to an unknown world could easily result in being lost forever in the gulfs of space.&lt;/p&gt;&lt;/h4&gt;&lt;/div&gt;</t>
  </si>
  <si>
    <t>Shining Child</t>
  </si>
  <si>
    <t>darkvision 120 ft.; Perception +25</t>
  </si>
  <si>
    <t>blinding light (60 feet)</t>
  </si>
  <si>
    <t>28, touch 21, flat-footed 24</t>
  </si>
  <si>
    <t>(+7 deflection, +3 Dex, +1 dodge, +7 natural)</t>
  </si>
  <si>
    <t>Fort +14, Ref +10, Will +10</t>
  </si>
  <si>
    <t>blindness, fire, poison</t>
  </si>
  <si>
    <t>2 touches +19 (4d10 fire plus burning touch)</t>
  </si>
  <si>
    <t>searing ray +19 touch (10d6 fire)</t>
  </si>
  <si>
    <t>Spell-Like Abilities (CL 12th; concentration +19)   At Will-greater teleport (self plus 50 lbs. of objects only), light, major image (DC 20)   3/day-greater dispel magic, mirage arcana (DC 20), rainbow pattern (DC 22), spell turning, sunbeam, wall of force   1/day-scintillating pattern (DC 25), screen (DC 25), symbol of insanity (DC 25)</t>
  </si>
  <si>
    <t>Str 10, Dex 17, Con 18, Int 15, Wis 11, Cha 24</t>
  </si>
  <si>
    <t>Ability Focus (blinding light), Dodge, Improved Initiative, Lightning Reflexes, Mobility, Skill Focus (Perception), Spring Attack, Weapon Finesse</t>
  </si>
  <si>
    <t>Bluff +26, Diplomacy +23, Fly +11, Intimidate +26, Knowledge (arcana) +21, Knowledge (planes) +21, Perception +25, Spellcraft +21, Use Magic Device +26</t>
  </si>
  <si>
    <t>telepathy 120 ft.</t>
  </si>
  <si>
    <t>radiant armor</t>
  </si>
  <si>
    <t>solitary, visitation (2-9), or incursion (11-20)</t>
  </si>
  <si>
    <t>Surrounded by a nimbus of near-blinding light, this strange creature looks something like an emaciated child with clawed hands.</t>
  </si>
  <si>
    <t>Blinding Light (Ex) A shining child can radiate a 60-foot-radius aura of blinding light as a free action. Creatures within the affected area must succeed on a DC 25 Fortitude save or be permanently blinded. A creature that successfully saves cannot be affected again by the same shining child's aura for 24 hours. The save is Constitution-based.  Burning Touch (Su) A shining child corrupts the positive energy within a living creature into an unnatural burning light. For the next 5 rounds after a successful touch attack by a shining child, the target takes 2d6 points of fire damage. The burning light can be "extinguished" by casting darkness or deeper darkness on the target, or by entering an area of natural darkness (not counting the light from the burning target).  Radiant Armor (Su) The light that surrounds a shining child grants a deflection bonus to its AC equal to its Charisma bonus. The bonus is negated as long as the shining child is in the area of effect of a spell with the darkness descriptor that is at least 3rd level.  Searing Ray (Su) A shining child's primary attack is a ray of searing light. This attack has a range of 120 feet. The ray deals double damage to undead creatures.</t>
  </si>
  <si>
    <t>Creatures of burning light and strange geometry, shining children are a terror to behold. Beyond the flares of energy that constantly burst from their forms (particularly in beam-like gouts from their eyes and mouths), the creatures are vaguely humanoid, with strange hands that each bear four fingers. Occasionally summoned by powerful wizards in search of rare arcane knowledge, the shining children (who disdain individual names) communicate via telepathy, a psychic roar like metal tearing that sometimes resolves into strained and raspy words.  Though they harbor many secrets, their greatest secret may be their own origin. Numerous theories abound-that the shining children are beings from another dimension, avatars of a dying star grown sentient, or creatures of light battling living darkness at the edge of reality. A shining child stands just over 4-1/2 feet tall and weighs 85 pounds.</t>
  </si>
  <si>
    <t>&lt;link rel="stylesheet"href="PF.css"&gt;&lt;div&gt;&lt;h2&gt;Shining Child&lt;/h2&gt;&lt;h3&gt;&lt;i&gt;Surrounded by a nimbus of near-blinding light, this strange creature looks something like an emaciated child with clawed hands.&lt;/i&gt;&lt;/h3&gt;&lt;br&gt;&lt;/div&gt;&lt;div class="heading"&gt;&lt;p class="alignleft"&gt;Shining Child&lt;/p&gt;&lt;p class="alignright"&gt;CR 12&lt;/p&gt;&lt;div style="clear: both;"&gt;&lt;/div&gt;&lt;/div&gt;&lt;div&gt;&lt;h5&gt;&lt;b&gt;XP &lt;/b&gt;19,200&lt;/h5&gt;&lt;h5&gt;CE Medium outsider (evil, extraplanar)&lt;/h5&gt;&lt;h5&gt;&lt;b&gt;Init &lt;/b&gt;+7; &lt;b&gt;Senses &lt;/b&gt;darkvision 120 ft.; Perception +25&lt;/h5&gt;&lt;h5&gt;&lt;b&gt;Aura &lt;/b&gt;blinding light (60 feet)&lt;/h5&gt;&lt;/div&gt;&lt;hr/&gt;&lt;div&gt;&lt;h5&gt;&lt;b&gt;DEFENSE&lt;/b&gt;&lt;/h5&gt;&lt;/div&gt;&lt;hr/&gt;&lt;div&gt;&lt;h5&gt;&lt;b&gt;AC &lt;/b&gt;28, touch 21, flat-footed 24 (+7 deflection, +3 Dex, +1 dodge, +7 natural)&lt;/h5&gt;&lt;h5&gt;&lt;b&gt;hp &lt;/b&gt;152 (16d10+64)&lt;/h5&gt;&lt;h5&gt;&lt;b&gt;Fort &lt;/b&gt;+14, &lt;b&gt;Ref &lt;/b&gt;+10, &lt;b&gt;Will &lt;/b&gt;+10&lt;/h5&gt;&lt;h5&gt;&lt;b&gt;Immune &lt;/b&gt;blindness, fire, poison; &lt;b&gt;Resist &lt;/b&gt;cold 10, sonic 10&lt;/h5&gt;&lt;/div&gt;&lt;hr/&gt;&lt;div&gt;&lt;h5&gt;&lt;b&gt;OFFENSE&lt;/b&gt;&lt;/h5&gt;&lt;/div&gt;&lt;hr/&gt;&lt;div&gt;&lt;h5&gt;&lt;b&gt;Spd &lt;/b&gt;30 ft., fly 50 ft. (perfect)&lt;/h5&gt;&lt;h5&gt;&lt;b&gt;Melee &lt;/b&gt;2 touches +19 (4d10 fire plus burning touch)&lt;/h5&gt;&lt;h5&gt;&lt;b&gt;Ranged &lt;/b&gt;searing ray +19 touch (10d6 fire)&lt;/h5&gt;&lt;h5&gt;&lt;b&gt;Space &lt;/b&gt;5 ft.; &lt;b&gt;Reach &lt;/b&gt;5 ft.&lt;/h5&gt;&lt;h5&gt;&lt;b&gt;Spell-Like Abilities&lt;/b&gt; (CL 12th; concentration +19) &lt;/br&gt;At Will&amp;mdash;&lt;i&gt;greater teleport&lt;/i&gt; (self plus 50 lbs. of objects only), light, &lt;i&gt;major image&lt;/i&gt; (DC 20) &lt;/br&gt;3/day&amp;mdash;&lt;i&gt;greater dispel magic&lt;/i&gt;, &lt;i&gt;mirage arcana&lt;/i&gt; (DC 20), &lt;i&gt;rainbow pattern&lt;/i&gt; (DC 22), &lt;i&gt;spell turning&lt;/i&gt;, &lt;i&gt;sunbeam&lt;/i&gt;, &lt;i&gt;wall of force&lt;/i&gt; &lt;/br&gt;1/day&amp;mdash;&lt;i&gt;scintillating pattern&lt;/i&gt; (DC 25), &lt;i&gt;screen&lt;/i&gt; (DC 25), &lt;i&gt;symbol of insanity&lt;/i&gt; (DC 25)&lt;/h5&gt;&lt;/h5&gt;&lt;/div&gt;&lt;hr/&gt;&lt;div&gt;&lt;h5&gt;&lt;b&gt;STATISTICS&lt;/b&gt;&lt;/h5&gt;&lt;/div&gt;&lt;hr/&gt;&lt;div&gt;&lt;h5&gt;&lt;b&gt;Str &lt;/b&gt;10, &lt;b&gt;Dex &lt;/b&gt;17, &lt;b&gt;Con &lt;/b&gt;18, &lt;b&gt;Int &lt;/b&gt; 15, &lt;b&gt;Wis &lt;/b&gt;11, &lt;b&gt;Cha &lt;/b&gt;24&lt;/h5&gt;&lt;h5&gt;&lt;b&gt;Base Atk &lt;/b&gt;+16; &lt;b&gt;CMB &lt;/b&gt;+16; &lt;b&gt;CMD &lt;/b&gt;37&lt;/h5&gt;&lt;h5&gt;&lt;b&gt;Feats &lt;/b&gt;Ability Focus (blinding light), Dodge, Improved Initiative, Lightning Reflexes, Mobility, Skill Focus (Perception), Spring Attack, Weapon Finesse&lt;/h5&gt;&lt;h5&gt;&lt;b&gt;Skills &lt;/b&gt;Bluff +26, Diplomacy +23, Fly +11, Intimidate +26, Knowledge (arcana) +21, Knowledge (planes) +21, Perception +25, Spellcraft +21, Use Magic Device +26&lt;/h5&gt;&lt;h5&gt;&lt;b&gt;Languages &lt;/b&gt;telepathy 120 ft.&lt;/h5&gt;&lt;h5&gt;&lt;b&gt;SQ &lt;/b&gt;radiant armor&lt;/h5&gt;&lt;/div&gt;&lt;hr/&gt;&lt;div&gt;&lt;h5&gt;&lt;b&gt;ECOLOGY&lt;/b&gt;&lt;/h5&gt;&lt;/div&gt;&lt;hr/&gt;&lt;div&gt;&lt;h5&gt;&lt;b&gt;Environment &lt;/b&gt; any land (extraplanar)&lt;/h5&gt;&lt;h5&gt;&lt;b&gt;Organization &lt;/b&gt;solitary, visitation (2-9), or incursion (11-20)&lt;/h5&gt;&lt;h5&gt;&lt;b&gt;Treasure &lt;/b&gt;none&lt;/h5&gt;&lt;/div&gt;&lt;hr/&gt;&lt;div&gt;&lt;h5&gt;&lt;b&gt;SPECIAL ABILITIES&lt;/b&gt;&lt;/h5&gt;&lt;/div&gt;&lt;hr/&gt;&lt;div&gt;&lt;/h5&gt;&lt;h5&gt;&lt;b&gt;Blinding Light (Ex)&lt;/b&gt; A shining child can radiate a 60-foot-radius aura of blinding light as a free action. Creatures within the affected area must succeed on a DC 25 Fortitude save or be permanently blinded. A creature that successfully saves cannot be affected again by the same shining child's aura for 24 hours. The save is Constitution-based.  &lt;/h5&gt;&lt;h5&gt;&lt;b&gt;Burning Touch (Su)&lt;/b&gt; A shining child corrupts the positive energy within a living creature into an unnatural burning light. For the next 5 rounds after a successful touch attack by a shining child, the target takes 2d6 points of fire damage. The burning light can be "extinguished" by casting &lt;i&gt;darkness&lt;/i&gt; or deeper &lt;i&gt;darkness&lt;/i&gt; on the target, or by entering an area of natural &lt;i&gt;darkness&lt;/i&gt; (not counting the light from the burning target).  &lt;/h5&gt;&lt;h5&gt;&lt;b&gt;Radiant Armor (Su)&lt;/b&gt; The light that surrounds a shining child grants a deflection bonus to its AC equal to its Charisma bonus. The bonus is negated as long as the shining child is in the area of effect of a spell with the &lt;i&gt;darkness&lt;/i&gt; descriptor that is at least 3rd level.  &lt;/h5&gt;&lt;h5&gt;&lt;b&gt;Searing Ray (Su)&lt;/b&gt; A shining child's primary attack is a ray of searing light. This attack has a range of 120 feet. The ray deals double damage to undead creatures.&lt;/h5&gt;&lt;/div&gt;&lt;br&gt;&lt;div&gt;&lt;h4&gt;&lt;p&gt;&lt;p&gt;Creatures of burning light and strange geometry, shining children are a terror to behold. Beyond the flares of energy that constantly burst from their forms (particularly in beam-like gouts from their eyes and mouths), the creatures are vaguely humanoid, with strange hands that each bear four fingers. Occasionally summoned by powerful wizards in search of rare arcane knowledge, the shining children (who disdain individual names) communicate via telepathy, a psychic roar like metal tearing that sometimes resolves into strained and raspy words.  Though they harbor many secrets, their greatest secret may be their own origin. Numerous theories abound-that the shining children are beings from another dimension, avatars of a dying star grown sentient, or creatures of light battling living &lt;i&gt;darkness&lt;/i&gt; at the edge of reality. A shining child stands just over 4-1/2 feet tall and weighs 85 pounds.&lt;/p&gt;&lt;/h4&gt;&lt;/div&gt;</t>
  </si>
  <si>
    <t>Sinspawn</t>
  </si>
  <si>
    <t>darkvision 60 ft., sin-scent; Perception +7</t>
  </si>
  <si>
    <t>(+1 Dex, +1 dodge, +2 natural)</t>
  </si>
  <si>
    <t>ranseur +3 (2d4+1/x3), bite -2 (1d6 plus sinful bite) or  bite +3 (1d6+1 plus sinful bite), 2 claws +3 (1d4+1)</t>
  </si>
  <si>
    <t>Str 13, Dex 13, Con 14, Int 10, Wis 13, Cha 12</t>
  </si>
  <si>
    <t>Intimidate +7, Perception +7, Stealth +7, Survival +7</t>
  </si>
  <si>
    <t>martial proficiency</t>
  </si>
  <si>
    <t xml:space="preserve"> any ruins</t>
  </si>
  <si>
    <t>solitary, pair, or cult (3-8)</t>
  </si>
  <si>
    <t>standard (ranseur, other treasure)</t>
  </si>
  <si>
    <t>This hairless humanoid lurches on back-bent, dog-like legs, its hideous mouth flanked by tiny arms with three-fingered hands.</t>
  </si>
  <si>
    <t>Martial Proficiency (Ex) Sinspawn are proficient in all simple and martial weapons, armor, and shields (except tower shields).  Sin-Scent (Su) Sinspawn have scent against creatures whose nature reflects the sinspawn's sin. For example, wrathful sinspawn can scent creatures using rage effects. The GM should adjudicate what creatures a particular sinspawn can scent.  Sinful Bite (Su) A creature bitten by a sinspawn is overwhelmed with sinful thoughts (DC 12 Will save negates). These emotions are so powerful that the target becomes sickened for 1d6 minutes. An affected target that is bitten a second time is staggered for 1 round if it fails its saving throw. Calm emotions, remove curse, or break enchantment negates the effects of sinful bite. The save DC is Charisma-based. This is a mind-affecting effect.</t>
  </si>
  <si>
    <t>Sinspawn are corrupted products of magic used by spellcasters in a past era as shock troops for their armies.  Literally the embodiment of a sin made flesh, they are sentient abominations of distilled ectoplasm imprinted with the soul-image of slain creatures that possessed an abundance of a particular sin.  Seven Types of Sinspawn The above stats represent a wrathspawn, the most common type of this creature. Each type possesses unique ability modifiers, which are listed after their name.  Envyspawn (+2 Str, -2 Cha): Short and thin, envyspawn often become rangers.  Gluttonspawn (+2 Con, -2 Dex): Obese yet hardy and strong, gluttonspawn often become fighters.  Greedspawn (+2 Dex, -2 Wis): Towering over 7 feet in height, greedspawn have gold-tinged veins and often become rogues.  Lustspawn (+4 Cha, -2 Con, -2 Wis): With perfectly formed bodies sitting in grotesque counterpoint to their monstrous faces and claws, lustspawn often become sorcerers.  Pridespawn (+4 Int, -2 Wis, -2 Cha): Unique among sinspawn for their long manes of hair, pridespawn are near-skeletal in their gauntness. They often become wizards.  Slothspawn (+2 Wis, -2 Dex): Thick rolls of excess skin drape a slothspawn's hunched frame. They often become clerics.  Wrathspawn: These sinspawn use the statistics given above. They often become barbarians.</t>
  </si>
  <si>
    <t>&lt;link rel="stylesheet"href="PF.css"&gt;&lt;div&gt;&lt;h2&gt;Sinspawn&lt;/h2&gt;&lt;h3&gt;&lt;i&gt;This hairless humanoid lurches on back-bent, dog-like legs, its hideous mouth flanked by tiny arms with three-fingered hands.&lt;/i&gt;&lt;/h3&gt;&lt;br&gt;&lt;/br&gt;&lt;/div&gt;&lt;div class="heading"&gt;&lt;p class="alignleft"&gt;Sinspawn&lt;/p&gt;&lt;p class="alignright"&gt;CR 2&lt;/p&gt;&lt;div style="clear: both;"&gt;&lt;/div&gt;&lt;/div&gt;&lt;div&gt;&lt;h5&gt;&lt;b&gt;XP &lt;/b&gt;600&lt;/h5&gt;&lt;h5&gt;NE Medium aberration &lt;/h5&gt;&lt;h5&gt;&lt;b&gt;Init &lt;/b&gt;+5; &lt;b&gt;Senses &lt;/b&gt;darkvision 60 ft., sin-scent; Perception +7&lt;/h5&gt;&lt;/div&gt;&lt;hr/&gt;&lt;div&gt;&lt;h5&gt;&lt;b&gt;DEFENSE&lt;/b&gt;&lt;/h5&gt;&lt;/div&gt;&lt;hr/&gt;&lt;div&gt;&lt;h5&gt;&lt;b&gt;AC &lt;/b&gt;14, touch 12, flat-footed 12 (+1 Dex, +1 dodge, +2 natural)&lt;/h5&gt;&lt;h5&gt;&lt;b&gt;hp &lt;/b&gt;19 (3d8+6)&lt;/h5&gt;&lt;h5&gt;&lt;b&gt;Fort &lt;/b&gt;+3, &lt;b&gt;Ref &lt;/b&gt;+2, &lt;b&gt;Will &lt;/b&gt;+4&lt;/h5&gt;&lt;h5&gt;&lt;b&gt;Immune &lt;/b&gt;mind-affecting effects; &lt;b&gt;SR &lt;/b&gt;13&lt;/h5&gt;&lt;/div&gt;&lt;hr/&gt;&lt;div&gt;&lt;h5&gt;&lt;b&gt;OFFENSE&lt;/b&gt;&lt;/h5&gt;&lt;/div&gt;&lt;hr/&gt;&lt;div&gt;&lt;h5&gt;&lt;b&gt;Spd &lt;/b&gt;40 ft.&lt;/h5&gt;&lt;h5&gt;&lt;b&gt;Melee &lt;/b&gt;ranseur +3 (2d4+1/x3), bite -2 (1d6 plus sinful bite) or  bite +3 (1d6+1 plus sinful bite), 2 claws +3 (1d4+1)&lt;/h5&gt;&lt;h5&gt;&lt;b&gt;Space &lt;/b&gt;5 ft.; &lt;b&gt;Reach &lt;/b&gt;5 ft.&lt;/h5&gt;&lt;/div&gt;&lt;hr/&gt;&lt;div&gt;&lt;h5&gt;&lt;b&gt;STATISTICS&lt;/b&gt;&lt;/h5&gt;&lt;/div&gt;&lt;hr/&gt;&lt;div&gt;&lt;h5&gt;&lt;b&gt;Str &lt;/b&gt;13, &lt;b&gt;Dex &lt;/b&gt;13, &lt;b&gt;Con &lt;/b&gt;14, &lt;b&gt;Int &lt;/b&gt; 10, &lt;b&gt;Wis &lt;/b&gt;13, &lt;b&gt;Cha &lt;/b&gt;12&lt;/h5&gt;&lt;h5&gt;&lt;b&gt;Base Atk &lt;/b&gt;+2; &lt;b&gt;CMB &lt;/b&gt;+3; &lt;b&gt;CMD &lt;/b&gt;15&lt;/h5&gt;&lt;h5&gt;&lt;b&gt;Feats &lt;/b&gt;Dodge, Improved Initiative&lt;/h5&gt;&lt;h5&gt;&lt;b&gt;Skills &lt;/b&gt;Intimidate +7, Perception +7, Stealth +7, Survival +7&lt;/h5&gt;&lt;h5&gt;&lt;b&gt;Languages &lt;/b&gt;Aklo&lt;/h5&gt;&lt;h5&gt;&lt;b&gt;SQ &lt;/b&gt;martial proficiency&lt;/h5&gt;&lt;/div&gt;&lt;hr/&gt;&lt;div&gt;&lt;h5&gt;&lt;b&gt;ECOLOGY&lt;/b&gt;&lt;/h5&gt;&lt;/div&gt;&lt;hr/&gt;&lt;div&gt;&lt;h5&gt;&lt;b&gt;Environment &lt;/b&gt; any ruins&lt;/h5&gt;&lt;h5&gt;&lt;b&gt;Organization &lt;/b&gt;solitary, pair, or cult (3-8)&lt;/h5&gt;&lt;h5&gt;&lt;b&gt;Treasure &lt;/b&gt;standard (ranseur, other treasure)&lt;/h5&gt;&lt;/div&gt;&lt;hr/&gt;&lt;div&gt;&lt;h5&gt;&lt;b&gt;SPECIAL ABILITIES&lt;/b&gt;&lt;/h5&gt;&lt;/div&gt;&lt;hr/&gt;&lt;div&gt;&lt;h5&gt;&lt;b&gt;Martial Proficiency (Ex)&lt;/b&gt; Sinspawn are proficient in all simple and martial weapons, armor, and shields (except tower shields).  &lt;/h5&gt;&lt;h5&gt;&lt;b&gt;Sin-Scent (Su)&lt;/b&gt; Sinspawn have scent against creatures whose nature reflects the sinspawn's sin. For example, wrathful sinspawn can scent creatures using rage effects. The GM should adjudicate what creatures a particular sinspawn can scent.  &lt;/h5&gt;&lt;h5&gt;&lt;b&gt;Sinful Bite (Su)&lt;/b&gt; A creature bitten by a sinspawn is overwhelmed with sinful thoughts (DC 12 Will save negates). These emotions are so powerful that the target becomes sickened for 1d6 minutes. An affected target that is bitten a second time is staggered for 1 round if it fails its saving throw. &lt;i&gt;Calm emotions&lt;/i&gt;, &lt;i&gt;remove curse&lt;/i&gt;, or &lt;i&gt;break enchantment&lt;/i&gt; negates the effects of sinful bite. The save DC is Charisma-based. This is a mind-affecting effect.&lt;/h5&gt;&lt;/div&gt;&lt;br&gt;&lt;/br&gt;&lt;div&gt;&lt;h4&gt;&lt;p&gt;&lt;p&gt;Sinspawn are corrupted products of magic used by spellcasters in a past era as shock troops for their armies.&lt;/p&gt;&lt;p&gt;Literally the embodiment of a sin made flesh, they are sentient abominations of distilled ectoplasm imprinted with the soul-image of slain creatures that possessed an abundance of a particular sin.&lt;/p&gt;&lt;p&gt;&lt;/h5&gt;&lt;h5&gt;&lt;b&gt;Seven Types of Sinspawn &lt;/b&gt;The above stats represent a wrathspawn, the most common type of this creature. Each type possesses unique ability modifiers, which are listed after their name.&lt;/p&gt;&lt;p&gt;Envyspawn (+2 Str, -2 Cha): Short and thin, envyspawn often become rangers.&lt;/p&gt;&lt;p&gt;Gluttonspawn (+2 Con, -2 Dex): Obese yet hardy and strong, gluttonspawn often become fighters.&lt;/p&gt;&lt;p&gt;Greedspawn (+2 Dex, -2 Wis): Towering over 7 feet in height, greedspawn have gold-tinged veins and often become rogues.&lt;/p&gt;&lt;p&gt;Lustspawn (+4 Cha, -2 Con, -2 Wis): With perfectly formed bodies sitting in grotesque counterpoint to their monstrous faces and claws, lustspawn often become sorcerers.&lt;/p&gt;&lt;p&gt;Pridespawn (+4 Int, -2 Wis, -2 Cha): Unique among sinspawn for their long manes of hair, pridespawn are near-skeletal in their gauntness. They often become wizards.&lt;/p&gt;&lt;p&gt;Slothspawn (+2 Wis, -2 Dex): Thick rolls of excess skin drape a slothspawn's hunched frame. They often become clerics.&lt;/p&gt;&lt;p&gt;Wrathspawn: These sinspawn use the statistics given above. They often become barbarians.&lt;/p&gt;&lt;/h4&gt;&lt;/div&gt;</t>
  </si>
  <si>
    <t>Siren</t>
  </si>
  <si>
    <t>(+3 Dex, +1 dodge, +4 natural)</t>
  </si>
  <si>
    <t>(8d10+8)</t>
  </si>
  <si>
    <t>Fort +7, Ref +11, Will +6</t>
  </si>
  <si>
    <t>2 talons +11 (1d6)</t>
  </si>
  <si>
    <t>bardic performance, siren's song, sneak attack +2d6</t>
  </si>
  <si>
    <t>Spell-Like Abilities (CL 7th; concentration +12)  3/day-cause fear (DC 16), charm person (DC 16), deep slumber (DC 18), shout (DC 19)</t>
  </si>
  <si>
    <t>Str 10, Dex 17, Con 12, Int 14, Wis 19, Cha 21</t>
  </si>
  <si>
    <t>Dodge, Flyby Attack, Lightning Reflexes, Weapon Finesse</t>
  </si>
  <si>
    <t>Fly +7, Knowledge (history) +10, Perception +15, Perform (sing) +13, Stealth +14</t>
  </si>
  <si>
    <t>solitary or flight (2-7)</t>
  </si>
  <si>
    <t>This creature has the body of a hawk and the head of a beautiful woman with long, shining hair.</t>
  </si>
  <si>
    <t>Bardic Performance (Su) A siren may use bardic performance as a 4th-level bard (9 rounds/day), and can use countersong, distraction, fascinate, inspire competence, and inspire courage. Levels in the bard class stack with this ability.  Siren Song (Su) When a siren sings, all non-sirens within a 300-foot spread must succeed on a DC 19 Will save or become enthralled (see below). The effect depends on the type of song the siren chooses, and continues for as long as the siren sings and for 1 round thereafter. A creature that successfully saves cannot be affected again by any of that siren's songs for 1 hour. These are sonic, mind-affecting effects. The save DC is Charisma-based. Enthralled creatures behave in one of the following four ways, which the siren chooses when she begins singing.  • Captivation: This functions exactly like a harpy's captivating song (Pathfinder RPG Bestiary 172).  • Fascination: Affected creatures are fascinated.  • Obsession: An obsessed victim becomes defensive of the siren and does all he can to prevent harm from coming to her, going so far as attacking his allies in her defense.  The victim is not controlled by the siren, but views her as a cherished ally. This is a charm effect.  • Slumber: The victim immediately falls asleep, rendering the creature helpless. While the siren is singing, no noise will wake the sleeping creature, though slapping or wounding him does. The creature continues sleeping for 1d4 minutes after the siren stops singing, but can be awakened by loud noises or any other normal method.</t>
  </si>
  <si>
    <t>These bizarre beings have the bodies of hawks, owls, or eagles, but the heads of beautiful human women. Their faces typically ref lect the human ethnicity dominant in the area in which they lair, and they almost always bear a vibrant and youthful countenance.  All sirens are female and long-lived. The oldest known sirens haunt their territories for nearly a millennium, although most only live for a few hundred years. Sirens require male humanoids to mate, and several times per decade either capture or rescue bold or comely sailors who enter their territories. Stories abound of sirens dying- either through heartache or suicide-when sailors they attempted to lure overcame their compelling powers and escaped their grasps. Sirens always live near the sea, where their powerful voices can carry over the waves and attract the attention of unwary sailors who trespass near their isles.  A typical siren has a wing span of 8 feet, and weighs 120 pounds.</t>
  </si>
  <si>
    <t>&lt;link rel="stylesheet"href="PF.css"&gt;&lt;div&gt;&lt;h2&gt;Siren&lt;/h2&gt;&lt;h3&gt;&lt;i&gt;This creature has the body of a hawk and the head of a beautiful woman with long, shining hair.&lt;/i&gt;&lt;/h3&gt;&lt;br&gt;&lt;/br&gt;&lt;/div&gt;&lt;div class="heading"&gt;&lt;p class="alignleft"&gt;Siren&lt;/p&gt;&lt;p class="alignright"&gt;CR 5&lt;/p&gt;&lt;div style="clear: both;"&gt;&lt;/div&gt;&lt;/div&gt;&lt;div&gt;&lt;h5&gt;&lt;b&gt;XP &lt;/b&gt;1,600&lt;/h5&gt;&lt;h5&gt;CN Medium magical beast &lt;/h5&gt;&lt;h5&gt;&lt;b&gt;Init &lt;/b&gt;+3; &lt;b&gt;Senses &lt;/b&gt;darkvision 60 ft., low-light vision; Perception +15&lt;/h5&gt;&lt;/div&gt;&lt;hr/&gt;&lt;div&gt;&lt;h5&gt;&lt;b&gt;DEFENSE&lt;/b&gt;&lt;/h5&gt;&lt;/div&gt;&lt;hr/&gt;&lt;div&gt;&lt;h5&gt;&lt;b&gt;AC &lt;/b&gt;18, touch 14, flat-footed 14 (+3 Dex, +1 dodge, +4 natural)&lt;/h5&gt;&lt;h5&gt;&lt;b&gt;hp &lt;/b&gt;52 (8d10+8)&lt;/h5&gt;&lt;h5&gt;&lt;b&gt;Fort &lt;/b&gt;+7, &lt;b&gt;Ref &lt;/b&gt;+11, &lt;b&gt;Will &lt;/b&gt;+6&lt;/h5&gt;&lt;h5&gt;&lt;b&gt;Immune &lt;/b&gt;mind-affecting effects&lt;/h5&gt;&lt;/div&gt;&lt;hr/&gt;&lt;div&gt;&lt;h5&gt;&lt;b&gt;OFFENSE&lt;/b&gt;&lt;/h5&gt;&lt;/div&gt;&lt;hr/&gt;&lt;div&gt;&lt;h5&gt;&lt;b&gt;Spd &lt;/b&gt;30 ft., fly 60 ft. (good)&lt;/h5&gt;&lt;h5&gt;&lt;b&gt;Melee &lt;/b&gt;2 talons +11 (1d6)&lt;/h5&gt;&lt;h5&gt;&lt;b&gt;Space &lt;/b&gt;5 ft.; &lt;b&gt;Reach &lt;/b&gt;5 ft.&lt;/h5&gt;&lt;h5&gt;&lt;b&gt;Special Attacks &lt;/b&gt;bardic performance, siren's song, sneak attack +2d6&lt;/h5&gt;&lt;h5&gt;&lt;b&gt;Spell-Like Abilities&lt;/b&gt; (CL 7th; concentration +12)&lt;/br&gt;3/day&amp;mdash;&lt;i&gt;cause fear&lt;/i&gt; (DC 16), &lt;i&gt;charm person&lt;/i&gt; (DC 16), &lt;i&gt;deep slumber&lt;/i&gt; (DC 18), &lt;i&gt;shout&lt;/i&gt; (DC 19)&lt;/h5&gt;&lt;/h5&gt;&lt;/div&gt;&lt;hr/&gt;&lt;div&gt;&lt;h5&gt;&lt;b&gt;STATISTICS&lt;/b&gt;&lt;/h5&gt;&lt;/div&gt;&lt;hr/&gt;&lt;div&gt;&lt;h5&gt;&lt;b&gt;Str &lt;/b&gt;10, &lt;b&gt;Dex &lt;/b&gt;17, &lt;b&gt;Con &lt;/b&gt;12, &lt;b&gt;Int &lt;/b&gt; 14, &lt;b&gt;Wis &lt;/b&gt;19, &lt;b&gt;Cha &lt;/b&gt;21&lt;/h5&gt;&lt;h5&gt;&lt;b&gt;Base Atk &lt;/b&gt;+8; &lt;b&gt;CMB &lt;/b&gt;+8; &lt;b&gt;CMD &lt;/b&gt;22&lt;/h5&gt;&lt;h5&gt;&lt;b&gt;Feats &lt;/b&gt;Dodge, Flyby Attack, Lightning Reflexes, Weapon Finesse&lt;/h5&gt;&lt;h5&gt;&lt;b&gt;Skills &lt;/b&gt;Fly +7, Knowledge (history) +10, Perception +15, Perform (sing) +13, Stealth +14&lt;/h5&gt;&lt;h5&gt;&lt;b&gt;Languages &lt;/b&gt;Auran, Common&lt;/h5&gt;&lt;/div&gt;&lt;hr/&gt;&lt;div&gt;&lt;h5&gt;&lt;b&gt;ECOLOGY&lt;/b&gt;&lt;/h5&gt;&lt;/div&gt;&lt;hr/&gt;&lt;div&gt;&lt;h5&gt;&lt;b&gt;Environment &lt;/b&gt; temperate or warm hills&lt;/h5&gt;&lt;h5&gt;&lt;b&gt;Organization &lt;/b&gt;solitary or flight (2-7)&lt;/h5&gt;&lt;h5&gt;&lt;b&gt;Treasure &lt;/b&gt;standard&lt;/h5&gt;&lt;/div&gt;&lt;hr/&gt;&lt;div&gt;&lt;h5&gt;&lt;b&gt;SPECIAL ABILITIES&lt;/b&gt;&lt;/h5&gt;&lt;/div&gt;&lt;hr/&gt;&lt;div&gt;&lt;h5&gt;&lt;b&gt;Bardic Performance (Su)&lt;/b&gt; A siren may use bardic performance as a 4th-level bard (9 rounds/day), and can use countersong, distraction, fascinate, inspire competence, and inspire courage. Levels in the bard class stack with this ability.  &lt;/h5&gt;&lt;h5&gt;&lt;b&gt;Siren Song (Su)&lt;/b&gt; When a siren sings, all non-sirens within a 300-foot spread must succeed on a DC 19 Will save or become enthralled (see below). The effect depends on the type of song the siren chooses, and continues for as long as the siren sings and for 1 round thereafter. A creature that successfully saves cannot be affected again by any of that siren's songs for 1 hour. These are sonic, mind-affecting effects. The save DC is Charisma-based. Enthralled creatures behave in one of the following four ways, which the siren chooses when she begins singing.  &lt;ul&gt;&lt;li&gt; Captivation: This functions exactly like a harpy's captivating song (&lt;i&gt;Pathfinder RPG Bestiary&lt;/i&gt; 172).  &lt;li&gt; Fascination: Affected creatures are fascinated.  &lt;li&gt; Obsession: An obsessed victim becomes defensive of the siren and does all he can to prevent harm from coming to her, going so far as attacking his allies in her defense.  The victim is not controlled by the siren, but views her as a cherished ally. This is a charm effect.  &lt;li&gt; Slumber: The victim immediately falls asleep, rendering the creature helpless. While the siren is singing, no noise will wake the sleeping creature, though slapping or wounding him does. The creature continues sleeping for 1d4 minutes after the siren stops singing, but can be awakened by loud noises or any other normal method.&lt;/ul&gt;&lt;/h5&gt;&lt;/div&gt;&lt;br&gt;&lt;/br&gt;&lt;div&gt;&lt;h4&gt;&lt;p&gt;&lt;p&gt;These bizarre beings have the bodies of hawks, owls, or eagles, but the heads of beautiful human women. Their faces typically ref lect the human ethnicity dominant in the area in which they lair, and they almost always bear a vibrant and youthful countenance.&lt;/p&gt;&lt;p&gt;All sirens are female and long-lived. The oldest known sirens haunt their territories for nearly a millennium, although most only live for a few hundred years. Sirens require male humanoids to mate, and several times per decade either capture or rescue bold or comely sailors who enter their territories. Stories abound of sirens dying- either through heartache or suicide-when sailors they attempted to lure overcame their compelling powers and escaped their grasps. Sirens always live near the sea, where their powerful voices can carry over the waves and attract the attention of unwary sailors who trespass near their isles.&lt;/p&gt;&lt;p&gt;A typical siren has a wing span of 8 feet, and weighs 120 pounds.&lt;/p&gt;&lt;/h4&gt;&lt;/div&gt;</t>
  </si>
  <si>
    <t>Skulk</t>
  </si>
  <si>
    <t>(skulk)</t>
  </si>
  <si>
    <t>12, touch 12, flat-footed 10</t>
  </si>
  <si>
    <t>(+2 Dex)</t>
  </si>
  <si>
    <t>short sword +2 (1d6/19-20)</t>
  </si>
  <si>
    <t>dagger +4 (1d4/19-20)</t>
  </si>
  <si>
    <t>Str 11, Dex 14, Con 13, Int 10, Wis 14, Cha 7</t>
  </si>
  <si>
    <t>Perception +5, Stealth +16</t>
  </si>
  <si>
    <t>Common,  Undercommon</t>
  </si>
  <si>
    <t>camouflaged step, chameleon skin</t>
  </si>
  <si>
    <t>solitary, pair, band (3-8), or tribe (9-16)</t>
  </si>
  <si>
    <t>standard (short sword, 2 daggers, other treasure)</t>
  </si>
  <si>
    <t>This smooth-skinned, hairless humanoid has penetrating eyes and skin that shifts and changes to mimic his surroundings.</t>
  </si>
  <si>
    <t>Camouflaged Step (Ex) Skulks can pass through forest and subterranean settings almost without a trace. Add +10 to the DC to track a skulk in these environments.  Chameleon Skin (Ex) A skulk's racial bonus to Stealth comes from his ability to change the color of his skin to match his surroundings, even complex or regular patterns like bricks and mortar. A skulk loses this conditional bonus if he is wearing armor, or if he wears any clothing that covers more than one-quarter of his body, as skulks can only change their own flesh, not things they carry. A skulk normally conceals small items behind his body; by putting his back to a wall and changing his front half, he can hide the item because observers don't have line of sight to the item.</t>
  </si>
  <si>
    <t>Skulks are a race of cowardly and lazy humanoids that live on the fringes of society, stealing what they need and doing what they must-even committing casual murder-to survive. Their unabashed cowardice is perhaps their most widely known trait, but skulks don't see themselves as particularly craven. Instead, they view their dishonorable behaviors as the most expedient method of survival.  They hate most other humanoids, viewing them as lazy and foolish, and think nothing of sneaking into a home, killing all the residents, and burglarizing what they can carry off without getting caught.  Skulks travel in small groups, rarely forming tribes of more than 16, for in larger groups bickering quickly leads to violent infighting. Murder between skulks is not uncommon, but they understand safety in numbers, and most frown upon treason within a group that is already relatively small, punishing traitors with a quick death. When possible, they set up camps in discreet spots near other settlements, commonly inhabiting sewers, caves, or forests-though their unsavory, murderous tactics often force them to relocate before local law enforcement, quickly alerted to their presence once the remains of a family of victims are discovered, finds them.  Skulks are roughly the same size as a human, averaging 6 feet tall, though they are significantly more gangly and nimble, and commonly weigh only 140 pounds.  Skinny arms and legs help them sneak around obstacles and squeeze into narrow spaces. Skulks can live up to 50 years, though most die from violence long before that. Although skulks have racial Hit Dice, they generally advance in power by taking class levels. Rogue is a favorite choice among skulks, for their natural abilities at stealth and sneak attacks fit well with this choice, but they also excel in the roles of clerics, fighters and rangers who specialize in ranged weapons, and rarely as wizards (particularly illusionists).</t>
  </si>
  <si>
    <t>&lt;link rel="stylesheet"href="PF.css"&gt;&lt;div&gt;&lt;h2&gt;Skulk&lt;/h2&gt;&lt;h3&gt;&lt;i&gt;This smooth-skinned, hairless humanoid has penetrating eyes and skin that shifts and changes to mimic his surroundings.&lt;/i&gt;&lt;/h3&gt;&lt;br&gt;&lt;/br&gt;&lt;/div&gt;&lt;div class="heading"&gt;&lt;p class="alignleft"&gt;Skulk&lt;/p&gt;&lt;p class="alignright"&gt;CR 1&lt;/p&gt;&lt;div style="clear: both;"&gt;&lt;/div&gt;&lt;/div&gt;&lt;div&gt;&lt;h5&gt;&lt;b&gt;XP &lt;/b&gt;400&lt;/h5&gt;&lt;h5&gt;CE Medium humanoid (skulk)&lt;/h5&gt;&lt;h5&gt;&lt;b&gt;Init &lt;/b&gt;+6; &lt;b&gt;Senses &lt;/b&gt;low-light vision; Perception +5&lt;/h5&gt;&lt;/div&gt;&lt;hr/&gt;&lt;div&gt;&lt;h5&gt;&lt;b&gt;DEFENSE&lt;/b&gt;&lt;/h5&gt;&lt;/div&gt;&lt;hr/&gt;&lt;div&gt;&lt;h5&gt;&lt;b&gt;AC &lt;/b&gt;12, touch 12, flat-footed 10 (+2 Dex)&lt;/h5&gt;&lt;h5&gt;&lt;b&gt;hp &lt;/b&gt;16 (3d8+3)&lt;/h5&gt;&lt;h5&gt;&lt;b&gt;Fort &lt;/b&gt;+2, &lt;b&gt;Ref &lt;/b&gt;+5, &lt;b&gt;Will &lt;/b&gt;+3&lt;/h5&gt;&lt;/div&gt;&lt;hr/&gt;&lt;div&gt;&lt;h5&gt;&lt;b&gt;OFFENSE&lt;/b&gt;&lt;/h5&gt;&lt;/div&gt;&lt;hr/&gt;&lt;div&gt;&lt;h5&gt;&lt;b&gt;Spd &lt;/b&gt;30 ft.&lt;/h5&gt;&lt;h5&gt;&lt;b&gt;Melee &lt;/b&gt;short sword +2 (1d6/19-20)&lt;/h5&gt;&lt;h5&gt;&lt;b&gt;Ranged &lt;/b&gt;dagger +4 (1d4/19-20)&lt;/h5&gt;&lt;h5&gt;&lt;b&gt;Space &lt;/b&gt;5 ft.; &lt;b&gt;Reach &lt;/b&gt;5 ft.&lt;/h5&gt;&lt;h5&gt;&lt;b&gt;Special Attacks &lt;/b&gt;sneak attack +1d6&lt;/h5&gt;&lt;/div&gt;&lt;hr/&gt;&lt;div&gt;&lt;h5&gt;&lt;b&gt;STATISTICS&lt;/b&gt;&lt;/h5&gt;&lt;/div&gt;&lt;hr/&gt;&lt;div&gt;&lt;h5&gt;&lt;b&gt;Str &lt;/b&gt;11, &lt;b&gt;Dex &lt;/b&gt;14, &lt;b&gt;Con &lt;/b&gt;13, &lt;b&gt;Int &lt;/b&gt; 10, &lt;b&gt;Wis &lt;/b&gt;14, &lt;b&gt;Cha &lt;/b&gt;7&lt;/h5&gt;&lt;h5&gt;&lt;b&gt;Base Atk &lt;/b&gt;+2; &lt;b&gt;CMB &lt;/b&gt;+2; &lt;b&gt;CMD &lt;/b&gt;14&lt;/h5&gt;&lt;h5&gt;&lt;b&gt;Feats &lt;/b&gt;Improved Initiative, Skill Focus (Stealth)&lt;/h5&gt;&lt;h5&gt;&lt;b&gt;Skills &lt;/b&gt;Perception +5, Stealth +16; &lt;b&gt;Racial Modifiers &lt;/b&gt;+8 Stealth&lt;/h5&gt;&lt;h5&gt;&lt;b&gt;Languages &lt;/b&gt;Common,  Undercommon&lt;/h5&gt;&lt;h5&gt;&lt;b&gt;SQ &lt;/b&gt;camouflaged step, chameleon skin&lt;/h5&gt;&lt;/div&gt;&lt;hr/&gt;&lt;div&gt;&lt;h5&gt;&lt;b&gt;ECOLOGY&lt;/b&gt;&lt;/h5&gt;&lt;/div&gt;&lt;hr/&gt;&lt;div&gt;&lt;h5&gt;&lt;b&gt;Environment &lt;/b&gt; any land or underground&lt;/h5&gt;&lt;h5&gt;&lt;b&gt;Organization &lt;/b&gt;solitary, pair, band (3-8), or tribe (9-16)&lt;/h5&gt;&lt;h5&gt;&lt;b&gt;Treasure &lt;/b&gt;standard (short sword, 2 daggers, other treasure)&lt;/h5&gt;&lt;/div&gt;&lt;hr/&gt;&lt;div&gt;&lt;h5&gt;&lt;b&gt;SPECIAL ABILITIES&lt;/b&gt;&lt;/h5&gt;&lt;/div&gt;&lt;hr/&gt;&lt;div&gt;&lt;h5&gt;&lt;b&gt;Camouflaged Step (Ex)&lt;/b&gt; Skulks can pass through forest and subterranean settings almost without a trace. Add +10 to the DC to track a skulk in these environments.  &lt;/h5&gt;&lt;h5&gt;&lt;b&gt;Chameleon Skin (Ex)&lt;/b&gt; A skulk's racial bonus to Stealth comes from his ability to change the color of his skin to match his surroundings, even complex or regular patterns like bricks and mortar. A skulk loses this conditional bonus if he is wearing armor, or if he wears any clothing that covers more than one-quarter of his body, as skulks can only change their own flesh, not things they carry. A skulk normally conceals small items behind his body; by putting his back to a wall and changing his front half, he can hide the item because observers don't have line of sight to the item.&lt;/h5&gt;&lt;/div&gt;&lt;br&gt;&lt;/br&gt;&lt;div&gt;&lt;h4&gt;&lt;p&gt;&lt;p&gt;Skulks are a race of cowardly and lazy humanoids that live on the fringes of society, stealing what they need and doing what they must-even committing casual murder-to survive. Their unabashed cowardice is perhaps their most widely known trait, but skulks don't see themselves as particularly craven. Instead, they view their dishonorable behaviors as the most expedient method of survival.&lt;/p&gt;&lt;p&gt;They hate most other humanoids, viewing them as lazy and foolish, and think nothing of sneaking into a home, killing all the residents, and burglarizing what they can carry off without getting caught.&lt;/p&gt;&lt;p&gt;Skulks travel in small groups, rarely forming tribes of more than 16, for in larger groups bickering quickly leads to violent infighting. Murder between skulks is not uncommon, but they understand safety in numbers, and most frown upon treason within a group that is already relatively small, punishing traitors with a quick death. When possible, they set up camps in discreet spots near other settlements, commonly inhabiting sewers, caves, or forests-though their unsavory, murderous tactics often force them to relocate before local law enforcement, quickly alerted to their presence once the remains of a family of victims are discovered, finds them.&lt;/p&gt;&lt;p&gt;Skulks are roughly the same size as a human, averaging 6 feet tall, though they are significantly more gangly and nimble, and commonly weigh only 140 pounds.&lt;/p&gt;&lt;p&gt;Skinny arms and legs help them sneak around obstacles and squeeze into narrow spaces. Skulks can live up to 50 years, though most die from violence long before that. Although skulks have racial Hit Dice, they generally advance in power by taking class levels. Rogue is a favorite choice among skulks, for their natural abilities at stealth and sneak attacks fit well with this choice, but they also excel in the roles of clerics, fighters and rangers who specialize in ranged weapons, and rarely as wizards (particularly illusionists).&lt;/p&gt;&lt;/h4&gt;&lt;/div&gt;</t>
  </si>
  <si>
    <t>Slime Mold</t>
  </si>
  <si>
    <t>Perception -5</t>
  </si>
  <si>
    <t>8, touch 8, flat-footed 8</t>
  </si>
  <si>
    <t>(-1 Dex, -1 size)</t>
  </si>
  <si>
    <t>(3d8+15)</t>
  </si>
  <si>
    <t>Fort +6, Ref +0, Will -4</t>
  </si>
  <si>
    <t>engulf (DC 14, 1d6+4 bludgeoning plus disease)</t>
  </si>
  <si>
    <t>Str 16, Dex 8, Con 21, Int -, Wis 1, Cha 1</t>
  </si>
  <si>
    <t>single or infestation (2-5)</t>
  </si>
  <si>
    <t>What at first seemed to be a carpet of fungi and mushrooms suddenly stirs to life, surging forward with a reek of decay.</t>
  </si>
  <si>
    <t>Disease (Ex) Fungal rot: Slam-contact; save Fortitude DC 16; onset 1 day; frequency 1/day; effect 1d2 Str damage and 1 Con damage and fatigue; cure 1 save. Any creature that touches a slime mold with an unarmed strike or a natural attack is also exposed to this foul disease. The save DC is Constitution-based.</t>
  </si>
  <si>
    <t>Slime molds are revolting oozes that wallow in rot and decay. A perfect example of symbiosis, each slime mold is covered in a thick garden of fungi, mildew, and toadstools, which helps it blend in with the surroundings. As ambush hunters, they can lie silently in wait for days at a time, surging into frenzied movement as soon as prey comes within reach. Most commonly encountered in deep forests, variations have adapted to life in caverns and sewers as well. They lack any ability to digest food, and rely entirely on their symbiotic fungal gardens to break down any organic matter they find into easily absorbed compost and decay. The molds and mushrooms that coat the ooze in turn receive ample food supplies, and over countless generations, many have developed into deadly variations of the forest or cave fungi from which they evolved. This fungal breakdown is in many ways akin to a disease-known as fungal rot, it can kill if allowed to progress for long. Those who succumb to fungal rot become tired and listless. Eventually, paralysis sets in and the victim's flesh begins to blacken and decay, running from the body in liquid streams that the slime mold can easily absorb. In a somewhat nauseating turnabout, certain creatures find the unusual fungus that grows upon a slime mold to be quite tasty, and these creatures actively hunt slime molds to devour their gardens-although they take care to avoid actual contact with the mold itself unless they happen to be immune to disease.  Slime molds are ovoid in shape, growing up to 12 feet in length and weighing more than 600 pounds. Their substance is normally a sickly greenish-brown, with the coloration varying depending on their environment and how recently they've fed. They instinctually keep their coating of fungus and other vegetable detritus exposed above them, granting the slime mold a distinctive, undulating gait rather than the fluid movement of most oozes.  To reproduce, slime molds split off small patches of their bodies whenever they encounter thick beds of fungi or mold. Over several months, these tiny blobs acclimate to the rot and absorb each another, until a single slime mold (with the young creature simple template) sprouts its own garden and begins hunting live prey.</t>
  </si>
  <si>
    <t>&lt;link rel="stylesheet"href="PF.css"&gt;&lt;div&gt;&lt;h2&gt;Slime Mold&lt;/h2&gt;&lt;h3&gt;&lt;i&gt;What at first seemed to be a carpet of fungi and mushrooms suddenly stirs to life, surging forward with a reek of decay.&lt;/i&gt;&lt;/h3&gt;&lt;br&gt;&lt;/br&gt;&lt;/div&gt;&lt;div class="heading"&gt;&lt;p class="alignleft"&gt;Slime Mold&lt;/p&gt;&lt;p class="alignright"&gt;CR 2&lt;/p&gt;&lt;div style="clear: both;"&gt;&lt;/div&gt;&lt;/div&gt;&lt;div&gt;&lt;h5&gt;&lt;b&gt;XP &lt;/b&gt;600&lt;/h5&gt;&lt;h5&gt;N Large ooze &lt;/h5&gt;&lt;h5&gt;&lt;b&gt;Init &lt;/b&gt;-1; &lt;b&gt;Senses &lt;/b&gt;Perception -5&lt;/h5&gt;&lt;/div&gt;&lt;hr/&gt;&lt;div&gt;&lt;h5&gt;&lt;b&gt;DEFENSE&lt;/b&gt;&lt;/h5&gt;&lt;/div&gt;&lt;hr/&gt;&lt;div&gt;&lt;h5&gt;&lt;b&gt;AC &lt;/b&gt;8, touch 8, flat-footed 8 (-1 Dex, -1 size)&lt;/h5&gt;&lt;h5&gt;&lt;b&gt;hp &lt;/b&gt;28 (3d8+15)&lt;/h5&gt;&lt;h5&gt;&lt;b&gt;Fort &lt;/b&gt;+6, &lt;b&gt;Ref &lt;/b&gt;+0, &lt;b&gt;Will &lt;/b&gt;-4&lt;/h5&gt;&lt;h5&gt;&lt;b&gt;Immune &lt;/b&gt;ooze traits; &lt;b&gt;Resist &lt;/b&gt;fire 10&lt;/h5&gt;&lt;/div&gt;&lt;hr/&gt;&lt;div&gt;&lt;h5&gt;&lt;b&gt;OFFENSE&lt;/b&gt;&lt;/h5&gt;&lt;/div&gt;&lt;hr/&gt;&lt;div&gt;&lt;h5&gt;&lt;b&gt;Spd &lt;/b&gt;20 ft.&lt;/h5&gt;&lt;h5&gt;&lt;b&gt;Melee &lt;/b&gt;slam +4 (1d6+4 plus disease)&lt;/h5&gt;&lt;h5&gt;&lt;b&gt;Space &lt;/b&gt;10 ft.; &lt;b&gt;Reach &lt;/b&gt;10 ft.&lt;/h5&gt;&lt;h5&gt;&lt;b&gt;Special Attacks &lt;/b&gt;engulf (DC 14, 1d6+4 bludgeoning plus disease)&lt;/h5&gt;&lt;/div&gt;&lt;hr/&gt;&lt;div&gt;&lt;h5&gt;&lt;b&gt;STATISTICS&lt;/b&gt;&lt;/h5&gt;&lt;/div&gt;&lt;hr/&gt;&lt;div&gt;&lt;h5&gt;&lt;b&gt;Str &lt;/b&gt;16, &lt;b&gt;Dex &lt;/b&gt;8, &lt;b&gt;Con &lt;/b&gt;21, &lt;b&gt;Int &lt;/b&gt; -, &lt;b&gt;Wis &lt;/b&gt;1, &lt;b&gt;Cha &lt;/b&gt;1&lt;/h5&gt;&lt;h5&gt;&lt;b&gt;Base Atk &lt;/b&gt;+2; &lt;b&gt;CMB &lt;/b&gt;+6; &lt;b&gt;CMD &lt;/b&gt;15 (can't be tripped)&lt;/h5&gt;&lt;h5&gt;&lt;b&gt;SQ &lt;/b&gt;freeze&lt;/h5&gt;&lt;/div&gt;&lt;hr/&gt;&lt;div&gt;&lt;h5&gt;&lt;b&gt;ECOLOGY&lt;/b&gt;&lt;/h5&gt;&lt;/div&gt;&lt;hr/&gt;&lt;div&gt;&lt;h5&gt;&lt;b&gt;Environment &lt;/b&gt; temperate forests&lt;/h5&gt;&lt;h5&gt;&lt;b&gt;Organization &lt;/b&gt;single or infestation (2-5)&lt;/h5&gt;&lt;h5&gt;&lt;b&gt;Treasure &lt;/b&gt;none&lt;/h5&gt;&lt;/div&gt;&lt;hr/&gt;&lt;div&gt;&lt;h5&gt;&lt;b&gt;SPECIAL ABILITIES&lt;/b&gt;&lt;/h5&gt;&lt;/div&gt;&lt;hr/&gt;&lt;div&gt;&lt;h5&gt;&lt;b&gt;Disease (Ex)&lt;/b&gt; &lt;i&gt;Fungal&lt;/i&gt; rot: Slam-contact; save Fortitude DC 16; &lt;i&gt;onset&lt;/i&gt; 1 day; frequency 1/day; effect 1d2 Str damage and 1 Con damage and fatigue; cure 1 save. Any creature that touches a slime mold with an unarmed strike or a natural attack is also exposed to this foul disease. The save DC is Constitution-based.&lt;/h5&gt;&lt;/div&gt;&lt;br&gt;&lt;/br&gt;&lt;div&gt;&lt;h4&gt;&lt;p&gt;&lt;p&gt;Slime molds are revolting oozes that wallow in rot and decay. A perfect example of symbiosis, each slime mold is covered in a thick garden of fungi, mildew, and toadstools, which helps it blend in with the surroundings. As ambush hunters, they can lie silently in wait for days at a time, surging into frenzied movement as soon as prey comes within reach. Most commonly encountered in deep forests, variations have adapted to life in caverns and sewers as well. They lack any ability to digest food, and rely entirely on their symbiotic fungal gardens to break down any organic matter they find into easily absorbed compost and decay. The molds and mushrooms that coat the ooze in turn receive ample food supplies, and over countless generations, many have developed into deadly variations of the forest or cave fungi from which they evolved. This fungal breakdown is in many ways akin to a disease-known as fungal rot, it can kill if allowed to progress for long. Those who succumb to fungal rot become tired and listless. Eventually, paralysis sets in and the victim's flesh begins to blacken and decay, running from the body in liquid streams that the slime mold can easily absorb. In a somewhat nauseating turnabout, certain creatures find the unusual fungus that grows upon a slime mold to be quite tasty, and these creatures actively hunt slime molds to devour their gardens-although they take care to avoid actual contact with the mold itself unless they happen to be immune to disease.&lt;/p&gt;&lt;p&gt;Slime molds are ovoid in shape, growing up to 12 feet in length and weighing more than 600 pounds. Their substance is normally a sickly greenish-brown, with the coloration varying depending on their environment and how recently they've fed. They instinctually keep their coating of fungus and other vegetable detritus exposed above them, granting the slime mold a distinctive, undulating gait rather than the fluid movement of most oozes.&lt;/p&gt;&lt;p&gt;To reproduce, slime molds split off small patches of their bodies whenever they encounter thick beds of fungi or mold. Over several months, these tiny blobs acclimate to the rot and absorb each another, until a single slime mold (with the young creature simple template) sprouts its own garden and begins hunting live prey.&lt;/p&gt;&lt;/h4&gt;&lt;/div&gt;</t>
  </si>
  <si>
    <t>Slithering Tracker</t>
  </si>
  <si>
    <t>blindsense 60 ft.; Perception +7</t>
  </si>
  <si>
    <t>(4d8+24)</t>
  </si>
  <si>
    <t>Fort +7, Ref +5, Will +1</t>
  </si>
  <si>
    <t>mind-affecting effects, ooze traits</t>
  </si>
  <si>
    <t>2 slams +7 (1d6+3 plus grab and paralysis)</t>
  </si>
  <si>
    <t>blood drain (1d2 Constitution), grab (Colossal)</t>
  </si>
  <si>
    <t>Str 16, Dex 18, Con 23, Int 11, Wis 10, Cha 1</t>
  </si>
  <si>
    <t>Skill Focus (Perception), Skill Focus (Stealth)</t>
  </si>
  <si>
    <t>Climb +11, Perception +7, Stealth +20</t>
  </si>
  <si>
    <t>A long, moist streak along the dark stone suddenly undulates like a serpent and then rises up to attack.</t>
  </si>
  <si>
    <t>Paralysis (Ex) Any creature that is hit by a slithering tracker's slam attack comes into contact with the anesthetizing slime it secretes. The opponent must succeed on a DC 18 Fortitude save or be paralyzed-at the end of each round thereafter, the paralyzed victim can attempt a new Fortitude save to recover from this paralysis. When a victim recovers from a slithering tracker's paralysis, the victim is staggered for 1d6 rounds. This DC is Constitution-based.  Transparent (Ex) Because of its lack of coloration, a slithering tracker is difficult to discern from its surroundings in most environments. The slithering tracker gains a +8 racial bonus on Stealth checks as a result, and can move at full speed without taking a penalty on Stealth checks. A creature that fails to notice a slithering tracker and walks into it automatically takes damage as if struck by the slithering tracker's slam attack and is immediately subject to a grab attempt and paralysis by the ooze.</t>
  </si>
  <si>
    <t>An alien inhabitant of the dark underworld, the slithering tracker is a glistening creature of transparent ooze, typically about 3 inches thick and at least 3 feet in diameter. When still, it looks like a wet patch of stone or a patch of condensation on a wall. Comparatively slow moving, the slithering tracker relies on its transparency and knack for ambushing to surprise prey.  Once a slithering tracker has paralyzed a living creature, it flows over an exposed patch of flesh, grabbing on and draining blood from the victim. A slithering tracker can drain a human-sized creature of its blood with shocking swiftness, leaving only a desiccated carcass behind. A slithering tracker can go some time between meals, but never turns down easy prey. The larger a slithering tracker grows, the more voracious its appetite becomes, until, after a particularly large feeding, the creature splits into two smaller slithering trackers that eventually go their separate ways in search of feeding territory.  Slithering trackers are not harmed by bright light, but still prefer to avoid areas of intense illumination or natural sunlight, and so only venture aboveground at night. They prefer the cool, damp environment of their native caves and tunnels.  Although intelligent and cunning, slithering trackers are entirely alien creatures. They do not possess any language of their own, although they can usually understand the dominant language of the region they dwell in-usually Undercommon. Some underworld inhabitants do manage to forge alliances with slithering trackers, or at least exist with them in symbiosis by providing the creatures with easy and regular prey, but as one can never truly know a slithering tracker's desires or motivations, such alliances are dangerous to rely upon.</t>
  </si>
  <si>
    <t>&lt;link rel="stylesheet"href="PF.css"&gt;&lt;div&gt;&lt;h2&gt;Slithering Tracker&lt;/h2&gt;&lt;h3&gt;&lt;i&gt;A long, moist streak along the dark stone suddenly undulates like a serpent and then rises up to attack.&lt;/i&gt;&lt;/h3&gt;&lt;br&gt;&lt;/div&gt;&lt;div class="heading"&gt;&lt;p class="alignleft"&gt;Slithering Tracker&lt;/p&gt;&lt;p class="alignright"&gt;CR 4&lt;/p&gt;&lt;div style="clear: both;"&gt;&lt;/div&gt;&lt;/div&gt;&lt;div&gt;&lt;h5&gt;&lt;b&gt;XP &lt;/b&gt;1,200&lt;/h5&gt;&lt;h5&gt;N Small ooze &lt;/h5&gt;&lt;h5&gt;&lt;b&gt;Init &lt;/b&gt;+4; &lt;b&gt;Senses &lt;/b&gt;blindsense 60 ft.; Perception +7&lt;/h5&gt;&lt;/div&gt;&lt;hr/&gt;&lt;div&gt;&lt;h5&gt;&lt;b&gt;DEFENSE&lt;/b&gt;&lt;/h5&gt;&lt;/div&gt;&lt;hr/&gt;&lt;div&gt;&lt;h5&gt;&lt;b&gt;AC &lt;/b&gt;15, touch 15, flat-footed 11 (+4 Dex, +1 size)&lt;/h5&gt;&lt;h5&gt;&lt;b&gt;hp &lt;/b&gt;42 (4d8+24)&lt;/h5&gt;&lt;h5&gt;&lt;b&gt;Fort &lt;/b&gt;+7, &lt;b&gt;Ref &lt;/b&gt;+5, &lt;b&gt;Will &lt;/b&gt;+1&lt;/h5&gt;&lt;h5&gt;&lt;b&gt;Immune &lt;/b&gt;mind-affecting effects, ooze traits&lt;/h5&gt;&lt;/div&gt;&lt;hr/&gt;&lt;div&gt;&lt;h5&gt;&lt;b&gt;OFFENSE&lt;/b&gt;&lt;/h5&gt;&lt;/div&gt;&lt;hr/&gt;&lt;div&gt;&lt;h5&gt;&lt;b&gt;Spd &lt;/b&gt;10 ft., climb 10 ft.&lt;/h5&gt;&lt;h5&gt;&lt;b&gt;Melee &lt;/b&gt;2 slams +7 (1d6+3 plus grab and paralysis)&lt;/h5&gt;&lt;h5&gt;&lt;b&gt;Space &lt;/b&gt;5 ft.; &lt;b&gt;Reach &lt;/b&gt;5 ft.&lt;/h5&gt;&lt;h5&gt;&lt;b&gt;Special Attacks &lt;/b&gt;blood drain (1d2 Constitution), grab (Colossal)&lt;/h5&gt;&lt;/div&gt;&lt;hr/&gt;&lt;div&gt;&lt;h5&gt;&lt;b&gt;STATISTICS&lt;/b&gt;&lt;/h5&gt;&lt;/div&gt;&lt;hr/&gt;&lt;div&gt;&lt;h5&gt;&lt;b&gt;Str &lt;/b&gt;16, &lt;b&gt;Dex &lt;/b&gt;18, &lt;b&gt;Con &lt;/b&gt;23, &lt;b&gt;Int &lt;/b&gt; 11, &lt;b&gt;Wis &lt;/b&gt;10, &lt;b&gt;Cha &lt;/b&gt;1&lt;/h5&gt;&lt;h5&gt;&lt;b&gt;Base Atk &lt;/b&gt;+3; &lt;b&gt;CMB &lt;/b&gt;+5 (+9 grapple); &lt;b&gt;CMD &lt;/b&gt;19 (can't be tripped)&lt;/h5&gt;&lt;h5&gt;&lt;b&gt;Feats &lt;/b&gt;Skill Focus (Perception), Skill Focus (Stealth)&lt;/h5&gt;&lt;h5&gt;&lt;b&gt;Skills &lt;/b&gt;Climb +11, Perception +7, Stealth +20; &lt;b&gt;Racial Modifiers &lt;/b&gt;+8 Stealth&lt;/h5&gt;&lt;h5&gt;&lt;b&gt;Languages &lt;/b&gt;Undercommon (cannot speak)&lt;/h5&gt;&lt;h5&gt;&lt;b&gt;SQ &lt;/b&gt;transparent&lt;/h5&gt;&lt;/div&gt;&lt;hr/&gt;&lt;div&gt;&lt;h5&gt;&lt;b&gt;ECOLOGY&lt;/b&gt;&lt;/h5&gt;&lt;/div&gt;&lt;hr/&gt;&lt;div&gt;&lt;h5&gt;&lt;b&gt;Environment &lt;/b&gt; any ruins or underground&lt;/h5&gt;&lt;h5&gt;&lt;b&gt;Organization &lt;/b&gt;solitary or pair&lt;/h5&gt;&lt;h5&gt;&lt;b&gt;Treasure &lt;/b&gt;incidental&lt;/h5&gt;&lt;/div&gt;&lt;hr/&gt;&lt;div&gt;&lt;h5&gt;&lt;b&gt;SPECIAL ABILITIES&lt;/b&gt;&lt;/h5&gt;&lt;/div&gt;&lt;hr/&gt;&lt;div&gt;&lt;/h5&gt;&lt;h5&gt;&lt;b&gt;Paralysis (Ex)&lt;/b&gt; Any creature that is hit by a slithering tracker's slam attack comes into contact with the anesthetizing slime it secretes. The opponent must succeed on a DC 18 Fortitude save or be paralyzed-at the end of each round thereafter, the paralyzed victim can attempt a new Fortitude save to recover from this paralysis. When a victim recovers from a slithering tracker's paralysis, the victim is staggered for 1d6 rounds. This DC is Constitution-based.  &lt;/h5&gt;&lt;h5&gt;&lt;b&gt;Transparent (Ex)&lt;/b&gt; Because of its lack of coloration, a slithering tracker is difficult to discern from its surroundings in most environments. The slithering tracker gains a +8 racial bonus on Stealth checks as a result, and can move at full speed without taking a penalty on Stealth checks. A creature that fails to notice a slithering tracker and walks into it automatically takes damage as if struck by the slithering tracker's slam attack and is immediately subject to a grab attempt and paralysis by the ooze.&lt;/h5&gt;&lt;/div&gt;&lt;br&gt;&lt;div&gt;&lt;h4&gt;&lt;p&gt;&lt;p&gt;An alien inhabitant of the dark underworld, the slithering tracker is a glistening creature of transparent ooze, typically about 3 inches thick and at least 3 feet in diameter. When still, it looks like a wet patch of stone or a patch of condensation on a wall. Comparatively slow moving, the slithering tracker relies on its transparency and knack for ambushing to surprise prey.  Once a slithering tracker has paralyzed a living creature, it flows over an exposed patch of flesh, grabbing on and draining blood from the victim. A slithering tracker can drain a human-sized creature of its blood with shocking swiftness, leaving only a desiccated carcass behind. A slithering tracker can go some time between meals, but never turns down easy prey. The larger a slithering tracker grows, the more voracious its appetite becomes, until, after a particularly large feeding, the creature splits into two smaller slithering trackers that eventually go their separate ways in search of feeding territory.  Slithering trackers are not harmed by bright light, but still prefer to avoid areas of intense illumination or natural sunlight, and so only venture aboveground at night. They prefer the cool, damp environment of their native caves and tunnels.  Although intelligent and cunning, slithering trackers are entirely alien creatures. They do not possess any language of their own, although they can usually understand the dominant language of the region they dwell in-usually Undercommon. Some underworld inhabitants do manage to forge alliances with slithering trackers, or at least exist with them in symbiosis by providing the creatures with easy and regular prey, but as one can never truly know a slithering tracker's desires or motivations, such alliances are dangerous to rely upon.&lt;/p&gt;&lt;/h4&gt;&lt;/div&gt;</t>
  </si>
  <si>
    <t>Slurk</t>
  </si>
  <si>
    <t>Fort +6, Ref +5, Will +0</t>
  </si>
  <si>
    <t>bite +4 (2d6+3)</t>
  </si>
  <si>
    <t>slime squirt +4 ranged touch</t>
  </si>
  <si>
    <t>belly grease, slime</t>
  </si>
  <si>
    <t>Str 15, Dex 14, Con 17, Int 3, Wis 10, Cha 10</t>
  </si>
  <si>
    <t>16 (20 vs. bull rush, grapple, overrun, and trip)</t>
  </si>
  <si>
    <t>Improved Bull RushB, Improved Initiative, Improved OverrunB</t>
  </si>
  <si>
    <t>Acrobatics +16, Climb +14, Escape Artist +6</t>
  </si>
  <si>
    <t>+10 Acrobatics, +4 Escape Artist</t>
  </si>
  <si>
    <t>Boggard (can't speak)</t>
  </si>
  <si>
    <t>hunker</t>
  </si>
  <si>
    <t xml:space="preserve"> temperate swamps or underground</t>
  </si>
  <si>
    <t>This disgusting beast looks like a slime-covered toad, but with two walrus-like tusks jutting from its upper jaw.</t>
  </si>
  <si>
    <t>Belly Grease (Ex) The slurk exudes a slippery grease from its belly that grants it a +4 bonus on Escape Artist skill checks and to its CMD versus grapples. Once per minute, a slurk may wallow on a solid surface as a full-round action to coat the floor in a 5-foot radius with this grease. The smear created turns that area of floor into difficult terrain for 10 minutes, after which the grease dries to a nasty crust.  Hunker (Ex) The slurk gains a +4 bonus to its CMD to avoid bull rush or overrun attempts.  Slime (Ex) A slurk's back is crusted with thick, dry slime and dozens of nodules. As a standard action at will, a slurk can squirt a jet of this slime from one of these nodules as a ranged touch attack against any target within 30 feet. The slime quickly hardens to the texture of cold tar, entangling the foe. Anyone the slurk successfully bull rushes or overruns is automatically squirted with back slime. The hardened slime can be removed as a full-round action with a DC 15 Strength check. The slurk's back slime grants a creature riding it a +8 bonus on Ride checks made to stay in the saddle, but a -8 penalty on Ride checks to dismount.</t>
  </si>
  <si>
    <t>Slurks are frog-like creatures, the descendants of the failed result of a dwarven attempt to domesticate and breed subterranean frogs as food and labor animals. Though the dwarves failed to create suitable livestock, the sticky frog-beasts are often befriended by other underground races.  Slurks are carnivores and have a formidable bite, thanks to their massive tusks. Their true strength, however, lies in their foul-smelling and unnatural secretions. The mucus exuded from the slurk's back is incredibly sticky and quickly hardens into a powerful resin, a quality the creature turns to its advantage by squirting it at intruders and then waiting for it to harden before closing for the kill. At the same time, the liquid excreted by glands on a slurk's stomach is incredible slippery, allowing the slurk to keep from being immobilized by its own back slime and also making it extremely hard to grapple or maneuver without its consent. Combined with slurks' natural ability to climb walls and hang from ceilings with ease, these abilities make the foul-smelling creatures extremely desirable to kobolds, who domesticate and train the frog-beasts as powerful mounts and guardians.</t>
  </si>
  <si>
    <t>&lt;link rel="stylesheet"href="PF.css"&gt;&lt;div&gt;&lt;h2&gt;Slurk&lt;/h2&gt;&lt;h3&gt;&lt;i&gt;This disgusting beast looks like a slime-covered toad, but with two walrus-like tusks jutting from its upper jaw.&lt;/i&gt;&lt;/h3&gt;&lt;br&gt;&lt;/div&gt;&lt;div class="heading"&gt;&lt;p class="alignleft"&gt;Slurk&lt;/p&gt;&lt;p class="alignright"&gt;CR 2&lt;/p&gt;&lt;div style="clear: both;"&gt;&lt;/div&gt;&lt;/div&gt;&lt;div&gt;&lt;h5&gt;&lt;b&gt;XP &lt;/b&gt;600&lt;/h5&gt;&lt;h5&gt;N Medium magical beast &lt;/h5&gt;&lt;h5&gt;&lt;b&gt;Init &lt;/b&gt;+6; &lt;b&gt;Senses &lt;/b&gt;darkvision 60 ft.; Perception +0&lt;/h5&gt;&lt;/div&gt;&lt;hr/&gt;&lt;div&gt;&lt;h5&gt;&lt;b&gt;DEFENSE&lt;/b&gt;&lt;/h5&gt;&lt;/div&gt;&lt;hr/&gt;&lt;div&gt;&lt;h5&gt;&lt;b&gt;AC &lt;/b&gt;15, touch 12, flat-footed 13 (+2 Dex, +3 natural)&lt;/h5&gt;&lt;h5&gt;&lt;b&gt;hp &lt;/b&gt;17 (2d10+6)&lt;/h5&gt;&lt;h5&gt;&lt;b&gt;Fort &lt;/b&gt;+6, &lt;b&gt;Ref &lt;/b&gt;+5, &lt;b&gt;Will &lt;/b&gt;+0&lt;/h5&gt;&lt;/div&gt;&lt;hr/&gt;&lt;div&gt;&lt;h5&gt;&lt;b&gt;OFFENSE&lt;/b&gt;&lt;/h5&gt;&lt;/div&gt;&lt;hr/&gt;&lt;div&gt;&lt;h5&gt;&lt;b&gt;Spd &lt;/b&gt;30 ft., climb 30 ft.&lt;/h5&gt;&lt;h5&gt;&lt;b&gt;Melee &lt;/b&gt;bite +4 (2d6+3)&lt;/h5&gt;&lt;h5&gt;&lt;b&gt;Ranged &lt;/b&gt;slime squirt +4 ranged touch&lt;/h5&gt;&lt;h5&gt;&lt;b&gt;Space &lt;/b&gt;5 ft.; &lt;b&gt;Reach &lt;/b&gt;5 ft.&lt;/h5&gt;&lt;h5&gt;&lt;b&gt;Special Attacks &lt;/b&gt;belly grease, slime&lt;/h5&gt;&lt;/div&gt;&lt;hr/&gt;&lt;div&gt;&lt;h5&gt;&lt;b&gt;STATISTICS&lt;/b&gt;&lt;/h5&gt;&lt;/div&gt;&lt;hr/&gt;&lt;div&gt;&lt;h5&gt;&lt;b&gt;Str &lt;/b&gt;15, &lt;b&gt;Dex &lt;/b&gt;14, &lt;b&gt;Con &lt;/b&gt;17, &lt;b&gt;Int &lt;/b&gt; 3, &lt;b&gt;Wis &lt;/b&gt;10, &lt;b&gt;Cha &lt;/b&gt;10&lt;/h5&gt;&lt;h5&gt;&lt;b&gt;Base Atk &lt;/b&gt;+2; &lt;b&gt;CMB &lt;/b&gt;+4; &lt;b&gt;CMD &lt;/b&gt;16 (20 vs. bull rush, grapple, overrun, and trip)&lt;/h5&gt;&lt;h5&gt;&lt;b&gt;Feats &lt;/b&gt;Improved Bull Rush&lt;sup&gt;B&lt;/sup&gt;, Improved Initiative, Improved Overrun&lt;sup&gt;B&lt;/sup&gt;&lt;/h5&gt;&lt;h5&gt;&lt;b&gt;Skills &lt;/b&gt;Acrobatics +16, Climb +14, Escape Artist +6; &lt;b&gt;Racial Modifiers &lt;/b&gt;+10 Acrobatics, +4 Escape Artist&lt;/h5&gt;&lt;h5&gt;&lt;b&gt;Languages &lt;/b&gt;Boggard (can't speak)&lt;/h5&gt;&lt;h5&gt;&lt;b&gt;SQ &lt;/b&gt;hunker&lt;/h5&gt;&lt;/div&gt;&lt;hr/&gt;&lt;div&gt;&lt;h5&gt;&lt;b&gt;ECOLOGY&lt;/b&gt;&lt;/h5&gt;&lt;/div&gt;&lt;hr/&gt;&lt;div&gt;&lt;h5&gt;&lt;b&gt;Environment &lt;/b&gt; temperate swamps or underground&lt;/h5&gt;&lt;h5&gt;&lt;b&gt;Organization &lt;/b&gt;solitary, pair, or pack (3-8)&lt;/h5&gt;&lt;h5&gt;&lt;b&gt;Treasure &lt;/b&gt;none&lt;/h5&gt;&lt;/div&gt;&lt;hr/&gt;&lt;div&gt;&lt;h5&gt;&lt;b&gt;SPECIAL ABILITIES&lt;/b&gt;&lt;/h5&gt;&lt;/div&gt;&lt;hr/&gt;&lt;div&gt;&lt;/h5&gt;&lt;h5&gt;&lt;b&gt;Belly Grease (Ex)&lt;/b&gt; The slurk exudes a slippery grease from its belly that grants it a +4 bonus on Escape Artist skill checks and to its CMD versus grapples. Once per minute, a slurk may wallow on a solid surface as a full-round action to coat the floor in a 5-foot radius with this grease. The smear created turns that area of floor into difficult terrain for 10 minutes, after which the grease dries to a nasty crust.  &lt;/h5&gt;&lt;h5&gt;&lt;b&gt;Hunker (Ex)&lt;/b&gt; The slurk gains a +4 bonus to its CMD to avoid bull rush or overrun attempts.  &lt;/h5&gt;&lt;h5&gt;&lt;b&gt;Slime (Ex)&lt;/b&gt; A slurk's back is crusted with thick, dry slime and dozens of nodules. As a standard action at will, a slurk can squirt a jet of this slime from one of these nodules as a ranged touch attack against any target within 30 feet. The slime quickly hardens to the texture of cold tar, entangling the foe. Anyone the slurk successfully bull rushes or overruns is automatically squirted with back slime. The hardened slime can be removed as a full-round action with a DC 15 Strength check. The slurk's back slime grants a creature riding it a +8 bonus on Ride checks made to stay in the saddle, but a -8 penalty on Ride checks to dismount.&lt;/h5&gt;&lt;/div&gt;&lt;br&gt;&lt;div&gt;&lt;h4&gt;&lt;p&gt;&lt;p&gt;Slurks are frog-like creatures, the descendants of the failed result of a dwarven attempt to domesticate and breed subterranean frogs as food and labor animals. Though the dwarves failed to create suitable livestock, the sticky frog-beasts are often befriended by other underground races.  Slurks are carnivores and have a formidable bite, thanks to their massive tusks. Their true strength, however, lies in their foul-smelling and unnatural secretions. The mucus exuded from the slurk's back is incredibly sticky and quickly hardens into a powerful resin, a quality the creature turns to its advantage by squirting it at intruders and then waiting for it to harden before closing for the kill. At the same time, the liquid excreted by glands on a slurk's stomach is incredible slippery, allowing the slurk to keep from being immobilized by its own back slime and also making it extremely hard to grapple or maneuver without its consent. Combined with slurks' natural ability to climb walls and hang from ceilings with ease, these abilities make the foul-smelling creatures extremely desirable to kobolds, who domesticate and train the frog-beasts as powerful mounts and guardians.&lt;/p&gt;&lt;/h4&gt;&lt;/div&gt;</t>
  </si>
  <si>
    <t>Emperor Cobra</t>
  </si>
  <si>
    <t>Fort +9, Ref +7, Will +5</t>
  </si>
  <si>
    <t>30 ft., climb 30 ft., swim 30 ft.</t>
  </si>
  <si>
    <t>bite +10 (2d6+9 plus poison)</t>
  </si>
  <si>
    <t>Str 22, Dex 15, Con 18, Int 1, Wis 17, Cha 2</t>
  </si>
  <si>
    <t>Improved Initiative, Skill Focus (Stealth), Weapon Focus (bite)</t>
  </si>
  <si>
    <t>Acrobatics +10, Climb +14, Perception +13, Stealth +11, Swim +14</t>
  </si>
  <si>
    <t>Acrobatics+8, +4 Perception, +4 Stealth</t>
  </si>
  <si>
    <t>This massive green cobra rears its head upward aggressively, its brightly colored, scaly hood flaring in an unmistakable warning.</t>
  </si>
  <si>
    <t>Poison (Ex) Bite-injury; save Fort DC 17; frequency 1/round for 6 rounds; effect 1d3 Con; cure 2 consecutive saves.</t>
  </si>
  <si>
    <t>Infamous among travelers for its deadly poisonous bite, the emperor cobra is a foul-tempered snake typically encountered in bogs. The snake's scales are generally a dark green, with a pale green or even ivory underbelly. Its eyes are bright red and lack the distinctive serpentine slit most snake eyes possess. Emperor cobras are often trained to serve as guardians in temples. They are 16 feet long and weigh 200 pounds.</t>
  </si>
  <si>
    <t>&lt;link rel="stylesheet"href="PF.css"&gt;&lt;div&gt;&lt;h2&gt;Snake, Emperor Cobra&lt;/h2&gt;&lt;h3&gt;&lt;i&gt;This massive green cobra rears its head upward aggressively, its brightly colored, scaly hood flaring in an unmistakable warning.&lt;/i&gt;&lt;/h3&gt;&lt;br&gt;&lt;/div&gt;&lt;div class="heading"&gt;&lt;p class="alignleft"&gt;Emperor Cobra&lt;/p&gt;&lt;p class="alignright"&gt;CR 5&lt;/p&gt;&lt;div style="clear: both;"&gt;&lt;/div&gt;&lt;/div&gt;&lt;div&gt;&lt;h5&gt;&lt;b&gt;XP &lt;/b&gt;1,600&lt;/h5&gt;&lt;h5&gt;N Large animal &lt;/h5&gt;&lt;h5&gt;&lt;b&gt;Init &lt;/b&gt;+6; &lt;b&gt;Senses &lt;/b&gt;low-light vision, scent; Perception +13&lt;/h5&gt;&lt;/div&gt;&lt;hr/&gt;&lt;div&gt;&lt;h5&gt;&lt;b&gt;DEFENSE&lt;/b&gt;&lt;/h5&gt;&lt;/div&gt;&lt;hr/&gt;&lt;div&gt;&lt;h5&gt;&lt;b&gt;AC &lt;/b&gt;18, touch 11, flat-footed 16 (+2 Dex, +7 natural, -1 size)&lt;/h5&gt;&lt;h5&gt;&lt;b&gt;hp &lt;/b&gt;51 (6d8+24)&lt;/h5&gt;&lt;h5&gt;&lt;b&gt;Fort &lt;/b&gt;+9, &lt;b&gt;Ref &lt;/b&gt;+7, &lt;b&gt;Will &lt;/b&gt;+5&lt;/h5&gt;&lt;/div&gt;&lt;hr/&gt;&lt;div&gt;&lt;h5&gt;&lt;b&gt;OFFENSE&lt;/b&gt;&lt;/h5&gt;&lt;/div&gt;&lt;hr/&gt;&lt;div&gt;&lt;h5&gt;&lt;b&gt;Spd &lt;/b&gt;30 ft., climb 30 ft., swim 30 ft.&lt;/h5&gt;&lt;h5&gt;&lt;b&gt;Melee &lt;/b&gt;bite +10 (2d6+9 plus poison)&lt;/h5&gt;&lt;h5&gt;&lt;b&gt;Space &lt;/b&gt;10 ft.; &lt;b&gt;Reach &lt;/b&gt;10 ft.&lt;/h5&gt;&lt;/div&gt;&lt;hr/&gt;&lt;div&gt;&lt;h5&gt;&lt;b&gt;STATISTICS&lt;/b&gt;&lt;/h5&gt;&lt;/div&gt;&lt;hr/&gt;&lt;div&gt;&lt;h5&gt;&lt;b&gt;Str &lt;/b&gt;22, &lt;b&gt;Dex &lt;/b&gt;15, &lt;b&gt;Con &lt;/b&gt;18, &lt;b&gt;Int &lt;/b&gt; 1, &lt;b&gt;Wis &lt;/b&gt;17, &lt;b&gt;Cha &lt;/b&gt;2&lt;/h5&gt;&lt;h5&gt;&lt;b&gt;Base Atk &lt;/b&gt;+4; &lt;b&gt;CMB &lt;/b&gt;+11; &lt;b&gt;CMD &lt;/b&gt;23 (can't be tripped)&lt;/h5&gt;&lt;h5&gt;&lt;b&gt;Feats &lt;/b&gt;Improved Initiative, Skill Focus (Stealth), Weapon Focus (bite)&lt;/h5&gt;&lt;h5&gt;&lt;b&gt;Skills &lt;/b&gt;Acrobatics +10, Climb +14, Perception +13, Stealth +11, Swim +14; &lt;b&gt;Racial Modifiers &lt;/b&gt;Acrobatics+8, +4 Perception, +4 Stealth&lt;/h5&gt;&lt;/div&gt;&lt;hr/&gt;&lt;div&gt;&lt;h5&gt;&lt;b&gt;ECOLOGY&lt;/b&gt;&lt;/h5&gt;&lt;/div&gt;&lt;hr/&gt;&lt;div&gt;&lt;h5&gt;&lt;b&gt;Environment &lt;/b&gt; temperate or warm swamps&lt;/h5&gt;&lt;h5&gt;&lt;b&gt;Organization &lt;/b&gt;solitary, pair, or nest (3-8)&lt;/h5&gt;&lt;h5&gt;&lt;b&gt;Treasure &lt;/b&gt;none&lt;/h5&gt;&lt;/div&gt;&lt;hr/&gt;&lt;div&gt;&lt;h5&gt;&lt;b&gt;SPECIAL ABILITIES&lt;/b&gt;&lt;/h5&gt;&lt;/div&gt;&lt;hr/&gt;&lt;div&gt;&lt;/h5&gt;&lt;h5&gt;&lt;b&gt;Poison (Ex)&lt;/b&gt; Bite-injury; &lt;i&gt;save&lt;/i&gt; Fort DC 17; &lt;i&gt;frequency&lt;/i&gt; 1/round for 6 rounds; &lt;i&gt;effect&lt;/i&gt; 1d3 Con; &lt;i&gt;cure&lt;/i&gt; 2 consecutive &lt;i&gt;save&lt;/i&gt;s.&lt;/h5&gt;&lt;/div&gt;&lt;br&gt;&lt;div&gt;&lt;h4&gt;&lt;p&gt;&lt;p&gt;Infamous among travelers for its deadly poisonous bite, the emperor cobra is a foul-tempered snake typically encountered in bogs. The snake's scales are generally a dark green, with a pale green or even ivory underbelly. Its eyes are bright red and lack the distinctive serpentine slit most snake eyes possess. Emperor cobras are often trained to serve as guardians in temples. They are 16 feet long and weigh 200 pounds.&lt;/p&gt;&lt;/h4&gt;&lt;/div&gt;</t>
  </si>
  <si>
    <t>Giant Anaconda</t>
  </si>
  <si>
    <t>low-light vision, scent; Perception +22</t>
  </si>
  <si>
    <t>25, touch 9, flat-footed 22</t>
  </si>
  <si>
    <t>(+2 Dex, +1 dodge, +16 natural, -4 size)</t>
  </si>
  <si>
    <t>Fort +14, Ref +10, Will +5</t>
  </si>
  <si>
    <t>bite +19 (4d6+19/19-20 plus grab)</t>
  </si>
  <si>
    <t>constrict (4d6+19)</t>
  </si>
  <si>
    <t>Str 36, Dex 14, Con 23, Int 1, Wis 13, Cha 2</t>
  </si>
  <si>
    <t>Dodge, Improved Critical (bite), Improved Initiative, Power Attack, Skill Focus (Perception), Weapon Focus (bite)</t>
  </si>
  <si>
    <t>Climb +21, Perception +22, Swim +21</t>
  </si>
  <si>
    <t xml:space="preserve"> warm swamps</t>
  </si>
  <si>
    <t>An enormous coil of muscle and scales, this giant snake flicks its arm-length tongue in the air as it scans the area for prey.</t>
  </si>
  <si>
    <t>Of the multitude of slithering predators that infest jungles, forests, and swamps, few inspire such terror as the giant anaconda. Incredibly strong, fearless hunters, these creatures are capable of taking down and eating elephants, dinosaurs, and giants. Their olive green and black mottled scales afford them exceptional camouf lage in the murky waters they call home. A giant anaconda can grow to a length of 60 feet.</t>
  </si>
  <si>
    <t>&lt;link rel="stylesheet"href="PF.css"&gt;&lt;div&gt;&lt;h2&gt;Snake, Giant Anaconda&lt;/h2&gt;&lt;h3&gt;&lt;i&gt;An enormous coil of muscle and scales, this giant snake flicks its arm-length tongue in the air as it scans the area for prey.&lt;/i&gt;&lt;/h3&gt;&lt;br&gt;&lt;/br&gt;&lt;/div&gt;&lt;div class="heading"&gt;&lt;p class="alignleft"&gt;Giant Anaconda&lt;/p&gt;&lt;p class="alignright"&gt;CR 10&lt;/p&gt;&lt;div style="clear: both;"&gt;&lt;/div&gt;&lt;/div&gt;&lt;div&gt;&lt;h5&gt;&lt;b&gt;XP &lt;/b&gt;9,600&lt;/h5&gt;&lt;h5&gt;N Gargantuan animal &lt;/h5&gt;&lt;h5&gt;&lt;b&gt;Init &lt;/b&gt;+6; &lt;b&gt;Senses &lt;/b&gt;low-light vision, scent; Perception +22&lt;/h5&gt;&lt;/div&gt;&lt;hr/&gt;&lt;div&gt;&lt;h5&gt;&lt;b&gt;DEFENSE&lt;/b&gt;&lt;/h5&gt;&lt;/div&gt;&lt;hr/&gt;&lt;div&gt;&lt;h5&gt;&lt;b&gt;AC &lt;/b&gt;25, touch 9, flat-footed 22 (+2 Dex, +1 dodge, +16 natural, -4 size)&lt;/h5&gt;&lt;h5&gt;&lt;b&gt;hp &lt;/b&gt;126 (12d8+72)&lt;/h5&gt;&lt;h5&gt;&lt;b&gt;Fort &lt;/b&gt;+14, &lt;b&gt;Ref &lt;/b&gt;+10, &lt;b&gt;Will &lt;/b&gt;+5&lt;/h5&gt;&lt;/div&gt;&lt;hr/&gt;&lt;div&gt;&lt;h5&gt;&lt;b&gt;OFFENSE&lt;/b&gt;&lt;/h5&gt;&lt;/div&gt;&lt;hr/&gt;&lt;div&gt;&lt;h5&gt;&lt;b&gt;Spd &lt;/b&gt;20 ft., climb 20 ft., swim 20 ft.&lt;/h5&gt;&lt;h5&gt;&lt;b&gt;Melee &lt;/b&gt;bite +19 (4d6+19/19-20 plus grab)&lt;/h5&gt;&lt;h5&gt;&lt;b&gt;Space &lt;/b&gt;20 ft.; &lt;b&gt;Reach &lt;/b&gt;20 ft.&lt;/h5&gt;&lt;h5&gt;&lt;b&gt;Special Attacks &lt;/b&gt;constrict (4d6+19)&lt;/h5&gt;&lt;/div&gt;&lt;hr/&gt;&lt;div&gt;&lt;h5&gt;&lt;b&gt;STATISTICS&lt;/b&gt;&lt;/h5&gt;&lt;/div&gt;&lt;hr/&gt;&lt;div&gt;&lt;h5&gt;&lt;b&gt;Str &lt;/b&gt;36, &lt;b&gt;Dex &lt;/b&gt;14, &lt;b&gt;Con &lt;/b&gt;23, &lt;b&gt;Int &lt;/b&gt; 1, &lt;b&gt;Wis &lt;/b&gt;13, &lt;b&gt;Cha &lt;/b&gt;2&lt;/h5&gt;&lt;h5&gt;&lt;b&gt;Base Atk &lt;/b&gt;+9; &lt;b&gt;CMB &lt;/b&gt;+26 (+30 grapple); &lt;b&gt;CMD &lt;/b&gt;39 (can't be tripped)&lt;/h5&gt;&lt;h5&gt;&lt;b&gt;Feats &lt;/b&gt;Dodge, Improved Critical (bite), Improved Initiative, Power Attack, Skill Focus (Perception), Weapon Focus (bite)&lt;/h5&gt;&lt;h5&gt;&lt;b&gt;Skills &lt;/b&gt;Climb +21, Perception +22, Swim +21&lt;/h5&gt;&lt;/div&gt;&lt;hr/&gt;&lt;div&gt;&lt;h5&gt;&lt;b&gt;ECOLOGY&lt;/b&gt;&lt;/h5&gt;&lt;/div&gt;&lt;hr/&gt;&lt;div&gt;&lt;h5&gt;&lt;b&gt;Environment &lt;/b&gt; warm swamps&lt;/h5&gt;&lt;h5&gt;&lt;b&gt;Organization &lt;/b&gt;solitary or pair&lt;/h5&gt;&lt;h5&gt;&lt;b&gt;Treasure &lt;/b&gt;none&lt;/h5&gt;&lt;/div&gt;&lt;br&gt;&lt;/br&gt;&lt;div&gt;&lt;h4&gt;&lt;p&gt;&lt;p&gt;Of the multitude of slithering predators that infest jungles, forests, and swamps, few inspire such terror as the giant anaconda. Incredibly strong, fearless hunters, these creatures are capable of taking down and eating elephants, dinosaurs, and giants. Their olive green and black mottled scales afford them exceptional camouf lage in the murky waters they call home. A giant anaconda can grow to a length of 60 feet.&lt;/p&gt;&lt;/h4&gt;&lt;/div&gt;</t>
  </si>
  <si>
    <t>Giant Solifugid</t>
  </si>
  <si>
    <t>Fort +5, Ref +2, Will +0</t>
  </si>
  <si>
    <t>bite +3 (1d6+1), 2 claws +3 (1d3+1)</t>
  </si>
  <si>
    <t>rend (2 claws, 1d3+1)</t>
  </si>
  <si>
    <t>Str 12, Dex 15, Con 15, Int -, Wis 11, Cha 2</t>
  </si>
  <si>
    <t>13 (25 vs. trip)</t>
  </si>
  <si>
    <t>Climb +9, Perception +4, Stealth +10</t>
  </si>
  <si>
    <t>This tan-colored creature looks like a ten-legged spider. Oversized jaws grind together slowly beneath beady eyes.</t>
  </si>
  <si>
    <t>Solifugid</t>
  </si>
  <si>
    <t>Solifugids are sometimes called "camel spiders," "wind scorpions," or "sun spiders," despite the fact that they are neither spiders nor scorpions but rather their own unique species. They have large pedipalps near their heads, used to grab and hold prey while they feed with their twin sets of vertically aligned mandibles. When hunting in groups, they prefer to attack targets already grappled by other solifugids. The various species of enormous solifugids generally have eight legs, although the front two appendages are large enough that they can easily be mistaken for an additional pair of legs. Some species, like the albino cave solifugid, have fewer legs, but all solifugids are aggressive vermin. The following table lists the most common variants beyond the two presented above. Many of these species have additional unique abilities, such as the razormouth's ability to cause hideous, bleeding wounds in those it attacks. Species CR Size HD Dog-eating 1/2 Tiny 1 Yellow terror 8 Large 10 Razormouth 11 Huge 13 Banshee 15 Gargantuan 16 Duneshaker 18 Colossal 20</t>
  </si>
  <si>
    <t>&lt;link rel="stylesheet"href="PF.css"&gt;&lt;div&gt;&lt;h2&gt;Giant,  Solifugid&lt;/h2&gt;&lt;h3&gt;&lt;i&gt;&lt;i&gt;This tan-colored creature looks like a ten-legged spider. Oversized jaws grind together slowly beneath beady eyes.&lt;/i&gt;&lt;/i&gt;&lt;/h3&gt;&lt;br&gt;&lt;/br&gt;&lt;/div&gt;&lt;div class="heading"&gt;&lt;p class="alignleft"&gt;Giant Solifugid&lt;/p&gt;&lt;p class="alignright"&gt;CR 1&lt;/p&gt;&lt;div style="clear: both;"&gt;&lt;/div&gt;&lt;/div&gt;&lt;div&gt;&lt;h5&gt;&lt;b&gt;XP &lt;/b&gt;400&lt;/h5&gt;&lt;h5&gt;N Small vermin &lt;/h5&gt;&lt;h5&gt;&lt;b&gt;Init &lt;/b&gt;+2; &lt;b&gt;Senses &lt;/b&gt;darkvision 60 ft.; Perception +4&lt;/h5&gt;&lt;/div&gt;&lt;hr/&gt;&lt;div&gt;&lt;h5&gt;&lt;b&gt;DEFENSE&lt;/b&gt;&lt;/h5&gt;&lt;/div&gt;&lt;hr/&gt;&lt;div&gt;&lt;h5&gt;&lt;b&gt;AC &lt;/b&gt;14, touch 13, flat-footed 12 (+2 Dex, +1 natural, +1 size)&lt;/h5&gt;&lt;h5&gt;&lt;b&gt;hp &lt;/b&gt;13 (2d8+4)&lt;/h5&gt;&lt;h5&gt;&lt;b&gt;Fort &lt;/b&gt;+5, &lt;b&gt;Ref &lt;/b&gt;+2, &lt;b&gt;Will &lt;/b&gt;+0&lt;/h5&gt;&lt;h5&gt;&lt;b&gt;Immune &lt;/b&gt;mind-affecting effects&lt;/h5&gt;&lt;/div&gt;&lt;hr/&gt;&lt;div&gt;&lt;h5&gt;&lt;b&gt;OFFENSE&lt;/b&gt;&lt;/h5&gt;&lt;/div&gt;&lt;hr/&gt;&lt;div&gt;&lt;h5&gt;&lt;b&gt;Spd &lt;/b&gt;50 ft., climb 30 ft.&lt;/h5&gt;&lt;h5&gt;&lt;b&gt;Melee &lt;/b&gt;bite +3 (1d6+1), 2 claws +3 (1d3+1)&lt;/h5&gt;&lt;h5&gt;&lt;b&gt;Space &lt;/b&gt;5 ft.; &lt;b&gt;Reach &lt;/b&gt;5 ft.&lt;/h5&gt;&lt;h5&gt;&lt;b&gt;Special Attacks &lt;/b&gt;rend (2 claws, 1d3+1)&lt;/h5&gt;&lt;/div&gt;&lt;hr/&gt;&lt;div&gt;&lt;h5&gt;&lt;b&gt;STATISTICS&lt;/b&gt;&lt;/h5&gt;&lt;/div&gt;&lt;hr/&gt;&lt;div&gt;&lt;h5&gt;&lt;b&gt;Str &lt;/b&gt;12, &lt;b&gt;Dex &lt;/b&gt;15, &lt;b&gt;Con &lt;/b&gt;15, &lt;b&gt;Int &lt;/b&gt; -, &lt;b&gt;Wis &lt;/b&gt;11, &lt;b&gt;Cha &lt;/b&gt;2&lt;/h5&gt;&lt;h5&gt;&lt;b&gt;Base Atk &lt;/b&gt;+1; &lt;b&gt;CMB &lt;/b&gt;+1; &lt;b&gt;CMD &lt;/b&gt;13 (25 vs. trip)&lt;/h5&gt;&lt;h5&gt;&lt;b&gt;Skills &lt;/b&gt;Climb +9, Perception +4, Stealth +10; &lt;b&gt;Racial Modifiers &lt;/b&gt;+4 Perception, +4 Stealth&lt;/h5&gt;&lt;/div&gt;&lt;hr/&gt;&lt;div&gt;&lt;h5&gt;&lt;b&gt;ECOLOGY&lt;/b&gt;&lt;/h5&gt;&lt;/div&gt;&lt;hr/&gt;&lt;div&gt;&lt;h5&gt;&lt;b&gt;Environment &lt;/b&gt; warm deserts&lt;/h5&gt;&lt;h5&gt;&lt;b&gt;Organization &lt;/b&gt;solitary, pair, or colony (3-6)&lt;/h5&gt;&lt;h5&gt;&lt;b&gt;Treasure &lt;/b&gt;none&lt;/h5&gt;&lt;/div&gt;&lt;br&gt;&lt;/br&gt;&lt;div&gt;&lt;h4&gt;&lt;p&gt;&lt;p&gt;Solifugids are sometimes called "camel spiders," "wind scorpions," or "sun spiders," despite the fact that they are neither spiders nor scorpions but rather their own unique species. They have large pedipalps near their heads, used to grab and hold prey while they feed with their twin sets of vertically aligned mandibles. When hunting in groups, they prefer to attack targets already grappled by other solifugids.&lt;/p&gt;&lt;p&gt;The various species of enormous solifugids generally have eight legs, although the front two appendages are large enough that they can easily be mistaken for an additional pair of legs. Some species, like the albino cave solifugid, have fewer legs, but all solifugids are aggressive vermin.&lt;/p&gt;&lt;p&gt;The following table lists the most common variants beyond the two presented above. Many of these species have additional unique abilities, such as the razormouth's ability to cause hideous, bleeding wounds in those it attacks.&lt;/p&gt;&lt;p&gt; &lt;table&gt;&lt;tr&gt;&lt;th&gt;Species&lt;/th&gt;&lt;th&gt;CR&lt;/th&gt;&lt;th&gt;Size&lt;/th&gt;&lt;th&gt;HD&lt;/th&gt;&lt;/tr&gt;&lt;tr&gt;&lt;td&gt;Dog-eating&lt;/td&gt;&lt;td&gt;1/2&lt;/td&gt;&lt;td&gt;Tiny&lt;/td&gt;&lt;td&gt;1&lt;/td&gt;&lt;/tr&gt;&lt;tr&gt;&lt;td&gt;Yellow terror&lt;/td&gt;&lt;td&gt;8&lt;/td&gt;&lt;td&gt;Large&lt;/td&gt;&lt;td&gt;10&lt;/td&gt;&lt;/tr&gt;&lt;tr&gt;&lt;td&gt;Razormouth&lt;/td&gt;&lt;td&gt;11&lt;/td&gt;&lt;td&gt;Huge&lt;/td&gt;&lt;td&gt;13&lt;/td&gt;&lt;/tr&gt;&lt;tr&gt;&lt;td&gt;Banshee&lt;/td&gt;&lt;td&gt;15&lt;/td&gt;&lt;td&gt;Gargantuan&lt;/td&gt;&lt;td&gt;16&lt;/td&gt;&lt;/tr&gt;&lt;tr&gt;&lt;td&gt;Duneshaker&lt;/td&gt;&lt;td&gt;18&lt;/td&gt;&lt;td&gt;Colossal&lt;/td&gt;&lt;td&gt;20&lt;/td&gt;&lt;/tr&gt;&lt;/table&gt; &lt;/p&gt;&lt;/h4&gt;&lt;/div&gt;</t>
  </si>
  <si>
    <t>Albino Cave Solifugid</t>
  </si>
  <si>
    <t>bite +7 (1d8+3), 2 claws +7 (1d4+3)</t>
  </si>
  <si>
    <t>pounce, rend (2 claws, 1d6+4)</t>
  </si>
  <si>
    <t>Str 16, Dex 13, Con 17, Int -, Wis 11, Cha 2</t>
  </si>
  <si>
    <t>18 (26 vs. trip)</t>
  </si>
  <si>
    <t>Climb +11, Perception +4, Stealth +5</t>
  </si>
  <si>
    <t>This spider-like creature's front legs end in immense, grasping claws. Its mouth sports a pair of huge vertical mandibles.</t>
  </si>
  <si>
    <t>The six-legged albino cave solifugid is well known for its aggressive hunting patterns. It has a legspan of 5 feet, and weighs 100 pounds.</t>
  </si>
  <si>
    <t>&lt;link rel="stylesheet"href="PF.css"&gt;&lt;div&gt;&lt;h2&gt;Albino Cave,  Solifugid&lt;/h2&gt;&lt;h3&gt;&lt;i&gt;This spider-like creature's front legs end in immense, grasping claws. Its mouth sports a pair of huge vertical mandibles.&lt;/i&gt;&lt;/h3&gt;&lt;br&gt;&lt;/br&gt;&lt;/div&gt;&lt;div class="heading"&gt;&lt;p class="alignleft"&gt;Albino Cave Solifugid&lt;/p&gt;&lt;p class="alignright"&gt;CR 4&lt;/p&gt;&lt;div style="clear: both;"&gt;&lt;/div&gt;&lt;/div&gt;&lt;div&gt;&lt;h5&gt;&lt;b&gt;XP &lt;/b&gt;1,200&lt;/h5&gt;&lt;h5&gt;N Medium vermin &lt;/h5&gt;&lt;h5&gt;&lt;b&gt;Init &lt;/b&gt;+1; &lt;b&gt;Senses &lt;/b&gt;darkvision 60 ft.; Perception +4&lt;/h5&gt;&lt;/div&gt;&lt;hr/&gt;&lt;div&gt;&lt;h5&gt;&lt;b&gt;DEFENSE&lt;/b&gt;&lt;/h5&gt;&lt;/div&gt;&lt;hr/&gt;&lt;div&gt;&lt;h5&gt;&lt;b&gt;AC &lt;/b&gt;17, touch 11, flat-footed 16 (+1 Dex, +6 natural)&lt;/h5&gt;&lt;h5&gt;&lt;b&gt;hp &lt;/b&gt;45 (6d8+18)&lt;/h5&gt;&lt;h5&gt;&lt;b&gt;Fort &lt;/b&gt;+8, &lt;b&gt;Ref &lt;/b&gt;+3, &lt;b&gt;Will &lt;/b&gt;+2&lt;/h5&gt;&lt;h5&gt;&lt;b&gt;Immune &lt;/b&gt;mind-affecting effects&lt;/h5&gt;&lt;/div&gt;&lt;hr/&gt;&lt;div&gt;&lt;h5&gt;&lt;b&gt;OFFENSE&lt;/b&gt;&lt;/h5&gt;&lt;/div&gt;&lt;hr/&gt;&lt;div&gt;&lt;h5&gt;&lt;b&gt;Spd &lt;/b&gt;50 ft., climb 30 ft.&lt;/h5&gt;&lt;h5&gt;&lt;b&gt;Melee &lt;/b&gt;bite +7 (1d8+3), 2 claws +7 (1d4+3)&lt;/h5&gt;&lt;h5&gt;&lt;b&gt;Space &lt;/b&gt;5 ft.; &lt;b&gt;Reach &lt;/b&gt;5 ft.&lt;/h5&gt;&lt;h5&gt;&lt;b&gt;Special Attacks &lt;/b&gt;pounce, rend (2 claws, 1d6+4)&lt;/h5&gt;&lt;/div&gt;&lt;hr/&gt;&lt;div&gt;&lt;h5&gt;&lt;b&gt;STATISTICS&lt;/b&gt;&lt;/h5&gt;&lt;/div&gt;&lt;hr/&gt;&lt;div&gt;&lt;h5&gt;&lt;b&gt;Str &lt;/b&gt;16, &lt;b&gt;Dex &lt;/b&gt;13, &lt;b&gt;Con &lt;/b&gt;17, &lt;b&gt;Int &lt;/b&gt; -, &lt;b&gt;Wis &lt;/b&gt;11, &lt;b&gt;Cha &lt;/b&gt;2&lt;/h5&gt;&lt;h5&gt;&lt;b&gt;Base Atk &lt;/b&gt;+4; &lt;b&gt;CMB &lt;/b&gt;+7; &lt;b&gt;CMD &lt;/b&gt;18 (26 vs. trip)&lt;/h5&gt;&lt;h5&gt;&lt;b&gt;Skills &lt;/b&gt;Climb +11, Perception +4, Stealth +5; &lt;b&gt;Racial Modifiers &lt;/b&gt;+4 Perception, +4 Stealth&lt;/h5&gt;&lt;/div&gt;&lt;hr/&gt;&lt;div&gt;&lt;h5&gt;&lt;b&gt;ECOLOGY&lt;/b&gt;&lt;/h5&gt;&lt;/div&gt;&lt;hr/&gt;&lt;div&gt;&lt;h5&gt;&lt;b&gt;Environment &lt;/b&gt; any underground&lt;/h5&gt;&lt;h5&gt;&lt;b&gt;Organization &lt;/b&gt;solitary, pair, or colony (3-6)&lt;/h5&gt;&lt;h5&gt;&lt;b&gt;Treasure &lt;/b&gt;none&lt;/h5&gt;&lt;/div&gt;&lt;br&gt;&lt;/br&gt;&lt;div&gt;&lt;h4&gt;&lt;p&gt;&lt;p&gt;The six-legged albino cave solifugid is well known for its aggressive hunting patterns. It has a legspan of 5 feet, and weighs 100 pounds.&lt;/p&gt;&lt;/h4&gt;&lt;/div&gt;</t>
  </si>
  <si>
    <t>Soul Eater</t>
  </si>
  <si>
    <t>darkvision 60 ft., all-around vision; Perception +14</t>
  </si>
  <si>
    <t>21, touch 17, flat-footed 14</t>
  </si>
  <si>
    <t>(+6 Dex, +1 dodge, +4 natural)</t>
  </si>
  <si>
    <t>(11d10+22)</t>
  </si>
  <si>
    <t>Fort +5, Ref +13, Will +7</t>
  </si>
  <si>
    <t>critical hits, paralysis, poison, sleep, stunning</t>
  </si>
  <si>
    <t>30 ft., fly 100 ft. (perfect)</t>
  </si>
  <si>
    <t>2 claws +18  (1d6+1/19-20 plus 1d6  Wisdom damage)</t>
  </si>
  <si>
    <t>find target, soul drain</t>
  </si>
  <si>
    <t>Str 13, Dex 22,  Con 14, Int 12,  Wis 11, Cha 11</t>
  </si>
  <si>
    <t>Dodge, Flyby Attack, Improved Critical (claw), Improved Initiative, Weapon Finesse, Weapon Focus (claw)</t>
  </si>
  <si>
    <t>Acrobatics +20 (+8 jump), Escape Artist +20, Fly +28, Intimidate +14, Knowledge (planes) +15, Perception +14, Stealth +20 (+28 darkness or smoke)</t>
  </si>
  <si>
    <t>caster link</t>
  </si>
  <si>
    <t xml:space="preserve"> any Outer Plane (Abaddon)</t>
  </si>
  <si>
    <t>Two elongated and deathly pallid arms protrude from this creature's smoky body as it slithers silently through the air.</t>
  </si>
  <si>
    <t>Caster Link (Ex) When a soul eater is summoned, it creates a mental link between itself and its conjurer. If the soul eater's assigned target (see find target ability) dies before the soul eater can drain its soul, or if the soul eater is defeated by its target (but not slain), it returns to its conjurer at full speed and attacks her. While the soul eater and the conjurer are on the same plane (regardless of plane-traveling interruptions), it can use its find target ability to locate its conjurer.  Find Target (Su) When a soul eater's conjurer orders it to find a creature, it can do so unerringly, as though guided by a locate creature spell that has no maximum range and is not blocked by running water. The conjurer must have seen the desired target and must speak the target's name.  Soul Drain (Su) If the Wisdom damage from a soul eater's claw attacks equals or exceeds an opponent's actual Wisdom score, rendering the victim helpless, the soul eater can devour that creature's soul as a standard action that provokes an attack of opportunity. This attack kills the victim. The dead victim can resist having her soul eaten by making a (DC 17) Fortitude save; success means she is still dead, but can be restored to life normally. If she fails this save, her soul is consumed by the soul eater. A victim slain in this manner cannot be returned to life with clone, raise dead, or reincarnation. She can be restored to life via resurrection, true resurrection, miracle, or wish, but only if the caster can succeed on a DC 30 caster level check. If the soul eater is killed within 120 feet of its victim's corpse, and the victim has been dead for no longer than 1 minute, the victim's soul returns to her body and restores her to life, leaving her unconscious and at - 1 hit point. This is a death effect. The save DC is Constitution-based.  Wisdom Damage (Su) A creature hit by a soul eater's claw must succeed on a DC 17 Fortitude save or take 1d6 points of Wisdom damage. The save DC is Constitution-based.</t>
  </si>
  <si>
    <t>Summoned forth from the inky swamps of Abaddon, a soul eater is an extraplanar entity devoid of emotion or reason and possessing a hunger that may only be sated by devouring the souls of the living. The very nature of a soul eater makes it an ideal and terrifyingly efficient tool of death, and it is for this reason they are often conjured by vile spellcasters pursuing morbid agendas. Even when not seeing to the heinous commands of a sinister magic user, the soul eater prowls and hunts, constantly seeking living souls upon which to gorge itself.</t>
  </si>
  <si>
    <t>&lt;link rel="stylesheet"href="PF.css"&gt;&lt;div&gt;&lt;h2&gt;Soul Eater&lt;/h2&gt;&lt;h3&gt;&lt;i&gt;&lt;i&gt;Two elongated and deathly pallid arms protrude from this creature's smoky body as it slithers silently through the air.&lt;/i&gt;&lt;/i&gt;&lt;/h3&gt;&lt;br&gt;&lt;/br&gt;&lt;/div&gt;&lt;div class="heading"&gt;&lt;p class="alignleft"&gt;Soul Eater&lt;/p&gt;&lt;p class="alignright"&gt;CR 7&lt;/p&gt;&lt;div style="clear: both;"&gt;&lt;/div&gt;&lt;/div&gt;&lt;div&gt;&lt;h5&gt;&lt;b&gt;XP &lt;/b&gt;3,200&lt;/h5&gt;&lt;h5&gt;NE Medium outsider (evil, extraplanar)&lt;/h5&gt;&lt;h5&gt;&lt;b&gt;Init &lt;/b&gt;+10; &lt;b&gt;Senses &lt;/b&gt;darkvision 60 ft., all-around vision; Perception +14&lt;/h5&gt;&lt;/div&gt;&lt;hr/&gt;&lt;div&gt;&lt;h5&gt;&lt;b&gt;DEFENSE&lt;/b&gt;&lt;/h5&gt;&lt;/div&gt;&lt;hr/&gt;&lt;div&gt;&lt;h5&gt;&lt;b&gt;AC &lt;/b&gt;21, touch 17, flat-footed 14 (+6 Dex, +1 dodge, +4 natural)&lt;/h5&gt;&lt;h5&gt;&lt;b&gt;hp &lt;/b&gt;82 (11d10+22)&lt;/h5&gt;&lt;h5&gt;&lt;b&gt;Fort &lt;/b&gt;+5, &lt;b&gt;Ref &lt;/b&gt;+13, &lt;b&gt;Will &lt;/b&gt;+7&lt;/h5&gt;&lt;h5&gt;&lt;b&gt;DR &lt;/b&gt;10/magic; &lt;b&gt;Immune &lt;/b&gt;critical hits, paralysis, poison, sleep, stunning&lt;/h5&gt;&lt;/div&gt;&lt;hr/&gt;&lt;div&gt;&lt;h5&gt;&lt;b&gt;OFFENSE&lt;/b&gt;&lt;/h5&gt;&lt;/div&gt;&lt;hr/&gt;&lt;div&gt;&lt;h5&gt;&lt;b&gt;Spd &lt;/b&gt;30 ft., fly 100 ft. (perfect)&lt;/h5&gt;&lt;h5&gt;&lt;b&gt;Melee &lt;/b&gt;2 claws +18  (1d6+1/19-20 plus 1d6  Wisdom damage)&lt;/h5&gt;&lt;h5&gt;&lt;b&gt;Space &lt;/b&gt;5 ft.; &lt;b&gt;Reach &lt;/b&gt;5 ft.&lt;/h5&gt;&lt;h5&gt;&lt;b&gt;Special Attacks &lt;/b&gt;find target, soul drain&lt;/h5&gt;&lt;/div&gt;&lt;hr/&gt;&lt;div&gt;&lt;h5&gt;&lt;b&gt;STATISTICS&lt;/b&gt;&lt;/h5&gt;&lt;/div&gt;&lt;hr/&gt;&lt;div&gt;&lt;h5&gt;&lt;b&gt;Str &lt;/b&gt;13, &lt;b&gt;Dex &lt;/b&gt;22,  &lt;b&gt;Con &lt;/b&gt;14, &lt;b&gt;Int &lt;/b&gt; 12,  &lt;b&gt;Wis &lt;/b&gt;11, &lt;b&gt;Cha &lt;/b&gt;11&lt;/h5&gt;&lt;h5&gt;&lt;b&gt;Base Atk &lt;/b&gt;+11; &lt;b&gt;CMB &lt;/b&gt;+12; &lt;b&gt;CMD &lt;/b&gt;29 (can't be tripped)&lt;/h5&gt;&lt;h5&gt;&lt;b&gt;Feats &lt;/b&gt;Dodge, Flyby Attack, Improved Critical (claw), Improved Initiative, Weapon Finesse, Weapon Focus (claw)&lt;/h5&gt;&lt;h5&gt;&lt;b&gt;Skills &lt;/b&gt;Acrobatics +20 (+8 jump), Escape Artist +20, Fly +28, Intimidate +14, Knowledge (planes) +15, Perception +14, Stealth +20 (+28 darkness or smoke)&lt;/h5&gt;&lt;h5&gt;&lt;b&gt;Languages &lt;/b&gt;Abyssal, Infernal&lt;/h5&gt;&lt;h5&gt;&lt;b&gt;SQ &lt;/b&gt;caster link&lt;/h5&gt;&lt;/div&gt;&lt;hr/&gt;&lt;div&gt;&lt;h5&gt;&lt;b&gt;ECOLOGY&lt;/b&gt;&lt;/h5&gt;&lt;/div&gt;&lt;hr/&gt;&lt;div&gt;&lt;h5&gt;&lt;b&gt;Environment &lt;/b&gt; any Outer Plane (Abaddon)&lt;/h5&gt;&lt;h5&gt;&lt;b&gt;Organization &lt;/b&gt;solitary&lt;/h5&gt;&lt;h5&gt;&lt;b&gt;Treasure &lt;/b&gt;none&lt;/h5&gt;&lt;/div&gt;&lt;hr/&gt;&lt;div&gt;&lt;h5&gt;&lt;b&gt;SPECIAL ABILITIES&lt;/b&gt;&lt;/h5&gt;&lt;/div&gt;&lt;hr/&gt;&lt;div&gt;&lt;h5&gt;&lt;b&gt;Caster Link (Ex)&lt;/b&gt; When a soul eater is summoned, it creates a mental link between itself and its conjurer. If the soul eater's assigned target (see find target ability) dies before the soul eater can drain its soul, or if the soul eater is defeated by its target (but not slain), it returns to its conjurer at full speed and attacks her. While the soul eater and the conjurer are on the same plane (regardless of plane-traveling interruptions), it can use its find target ability to locate its conjurer.  &lt;/h5&gt;&lt;h5&gt;&lt;b&gt;Find Target (Su)&lt;/b&gt; When a soul eater's conjurer orders it to find a creature, it can do so unerringly, as though guided by a &lt;i&gt;locate creature&lt;/i&gt; spell that has no maximum range and is not blocked by running water. The conjurer must have seen the desired target and must speak the target's name.  &lt;/h5&gt;&lt;h5&gt;&lt;b&gt;Soul Drain (Su)&lt;/b&gt; If the Wisdom damage from a soul eater's claw attacks equals or exceeds an opponent's actual Wisdom score, rendering the victim helpless, the soul eater can devour that creature's soul as a standard action that provokes an attack of opportunity. This attack kills the victim. The dead victim can resist having her soul eaten by making a (DC 17) Fortitude save; success means she is still dead, but can be restored to life normally. If she fails this save, her soul is consumed by the soul eater. A victim slain in this manner cannot be returned to life with &lt;i&gt;clone&lt;/i&gt;, &lt;i&gt;raise dead&lt;/i&gt;, or reincarnation. She can be restored to life via &lt;i&gt;resurrection&lt;/i&gt;, true &lt;i&gt;resurrection&lt;/i&gt;, &lt;i&gt;miracle&lt;/i&gt;, or &lt;i&gt;wish&lt;/i&gt;, but only if the caster can succeed on a DC 30 caster level check. If the soul eater is killed within 120 feet of its victim's corpse, and the victim has been dead for no longer than 1 minute, the victim's soul returns to her body and restores her to life, leaving her unconscious and at - 1 hit point. This is a death effect. The save DC is Constitution-based.  &lt;/h5&gt;&lt;h5&gt;&lt;b&gt;Wisdom Damage (Su)&lt;/b&gt; A creature hit by a soul eater's claw must succeed on a DC 17 Fortitude save or take 1d6 points of Wisdom damage. The save DC is Constitution-based.&lt;/h5&gt;&lt;/div&gt;&lt;br&gt;&lt;/br&gt;&lt;div&gt;&lt;h4&gt;&lt;p&gt;&lt;p&gt;Summoned forth from the inky swamps of Abaddon, a soul eater is an extraplanar entity devoid of emotion or reason and possessing a hunger that may only be sated by devouring the souls of the living. The very nature of a soul eater makes it an ideal and terrifyingly efficient tool of death, and it is for this reason they are often conjured by vile spellcasters pursuing morbid agendas. Even when not seeing to the heinous commands of a sinister magic user, the soul eater prowls and hunts, constantly seeking living souls upon which to gorge itself.&lt;/p&gt;&lt;/h4&gt;&lt;/div&gt;</t>
  </si>
  <si>
    <t>Soulbound Doll</t>
  </si>
  <si>
    <t>Fort +1, Ref +3, Will +1</t>
  </si>
  <si>
    <t>2/magic</t>
  </si>
  <si>
    <t>susceptible to mind-affecting effects</t>
  </si>
  <si>
    <t>dagger +3 (1d2-2/19-20)</t>
  </si>
  <si>
    <t>Spell-Like Abilities (CL 3rd, concentration +2)   3/day-light, mage hand, open/close, prestidigitation   1/day-levitate, one additional ability dependent on alignment</t>
  </si>
  <si>
    <t>Str 7, Dex 14, Con -, Int 11, Wis 10, Cha 9</t>
  </si>
  <si>
    <t>Improved Initiative, Toughness</t>
  </si>
  <si>
    <t>Perception +3, Stealth +13</t>
  </si>
  <si>
    <t>alignment variation, soul focus</t>
  </si>
  <si>
    <t>solitary, pair, or family (3-12)</t>
  </si>
  <si>
    <t>This doll's glass eyes glisten with unmistakable curiosity as it comes to life with a fluid grace.</t>
  </si>
  <si>
    <t>Alignment Variation (Ex) Soulbound dolls are at least partially neutral in alignment, although they can also be chaotic, evil, good, or lawful. They have an alignment-dependent spell-like ability usable once per day as listed below.  • Chaotic Neutral: rage  • Lawful Neutral: suggestion (DC 12)  • Neutral: deep slumber (DC 12)  • Neutral Evil: inflict serious wounds (DC 12)  • Neutral Good: heroism  Susceptible to Mind-Affecting Effects (Ex) The weakened conviction of a soulbound doll's soul makes it susceptible to mind-affecting effects, despite the fact that it is a construct.  Soul Focus (Su)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and so if later it is put into a new doll body, the soul retains its personality and memories from its previous body or bodies. A soul focus has hardness 8, 12 hit points, and a break DC of 20.</t>
  </si>
  <si>
    <t>These small, sentient dolls contain a fragment of another creature's soul. The binding process strips most of the individuality from the soul, making a new soulbound doll an almost blank slate. Despite this process, fragments of the original creature's personality remain.  Soulbound dolls can serve as companions, surrogate children, servants, guards, and sentries, as desired by their creators. Creators of soulbound dolls typically take care to take soul fragments from people whose personality traits the crafters wish to see in their dolls.  Construction  A soulbound doll's body is made from wood, stone, or porcelain, with one exquisite item worth at least 300 gp to serve as the soul focus. Creation requires a soul fragment from a deceased creature that must die at some point during the creation of the doll- as a result, most soulbound dolls are created by evil spellcasters. Other spellcasters can create soulbound dolls, but if the donor soul is unwilling, they may have alignment repercussions. An unwilling soul can resist the procedure with a DC 20 Will save. Stripping a soul fragment from the dead does not prevent the rest of the soul from continuing on to the afterlife, nor does it prevent the body from later being resurrected or raised from the dead.  SOULBOUND DOLL  CL 7th; Price 4,300 gp  Construction  Requirements Craft Construct, false life, lesser geas, magic jar, minor creation, soul of a living creature who dies or is slain during the creation process; Skill Craft (sculptures); Cost 2,300 gp.</t>
  </si>
  <si>
    <t>&lt;link rel="stylesheet"href="PF.css"&gt;&lt;div&gt;&lt;h2&gt;Soulbound Doll&lt;/h2&gt;&lt;h3&gt;&lt;i&gt;This doll's glass eyes glisten with unmistakable curiosity as it comes to life with a fluid grace.&lt;/i&gt;&lt;/h3&gt;&lt;br&gt;&lt;/div&gt;&lt;div class="heading"&gt;&lt;p class="alignleft"&gt;Soulbound Doll&lt;/p&gt;&lt;p class="alignright"&gt;CR 2&lt;/p&gt;&lt;div style="clear: both;"&gt;&lt;/div&gt;&lt;/div&gt;&lt;div&gt;&lt;h5&gt;&lt;b&gt;XP &lt;/b&gt;600&lt;/h5&gt;&lt;h5&gt;N Tiny construct &lt;/h5&gt;&lt;h5&gt;&lt;b&gt;Init &lt;/b&gt;+6; &lt;b&gt;Senses &lt;/b&gt;darkvision 60 ft., low-light vision; Perception +3&lt;/h5&gt;&lt;/div&gt;&lt;hr/&gt;&lt;div&gt;&lt;h5&gt;&lt;b&gt;DEFENSE&lt;/b&gt;&lt;/h5&gt;&lt;/div&gt;&lt;hr/&gt;&lt;div&gt;&lt;h5&gt;&lt;b&gt;AC &lt;/b&gt;15, touch 14, flat-footed 13 (+2 Dex, +1 natural, +2 size)&lt;/h5&gt;&lt;h5&gt;&lt;b&gt;hp &lt;/b&gt;19 (3d10+3)&lt;/h5&gt;&lt;h5&gt;&lt;b&gt;Fort &lt;/b&gt;+1, &lt;b&gt;Ref &lt;/b&gt;+3, &lt;b&gt;Will &lt;/b&gt;+1&lt;/h5&gt;&lt;h5&gt;&lt;b&gt;DR &lt;/b&gt;2/magic; &lt;b&gt;Immune &lt;/b&gt;construct traits&lt;/h5&gt;&lt;h5&gt;&lt;b&gt;Weaknesses &lt;/b&gt;susceptible to mind-affecting effects&lt;/h5&gt;&lt;/div&gt;&lt;hr/&gt;&lt;div&gt;&lt;h5&gt;&lt;b&gt;OFFENSE&lt;/b&gt;&lt;/h5&gt;&lt;/div&gt;&lt;hr/&gt;&lt;div&gt;&lt;h5&gt;&lt;b&gt;Spd &lt;/b&gt;20 ft.&lt;/h5&gt;&lt;h5&gt;&lt;b&gt;Melee &lt;/b&gt;dagger +3 (1d2-2/19-20)&lt;/h5&gt;&lt;h5&gt;&lt;b&gt;Space &lt;/b&gt;2-1/2 ft.; &lt;b&gt;Reach &lt;/b&gt;0 ft.&lt;/h5&gt;&lt;h5&gt;&lt;b&gt;Spell-Like Abilities&lt;/b&gt; (CL 3rd, concentration +2) &lt;/br&gt;3/day&amp;mdash;&lt;i&gt;light&lt;/i&gt;, &lt;i&gt;mage hand&lt;/i&gt;, &lt;i&gt;open/close&lt;/i&gt;, &lt;i&gt;prestidigitation&lt;/i&gt; &lt;/br&gt;1/day&amp;mdash;&lt;i&gt;levitate&lt;/i&gt;, one additional ability dependent on alignment&lt;/h5&gt;&lt;/h5&gt;&lt;/div&gt;&lt;hr/&gt;&lt;div&gt;&lt;h5&gt;&lt;b&gt;STATISTICS&lt;/b&gt;&lt;/h5&gt;&lt;/div&gt;&lt;hr/&gt;&lt;div&gt;&lt;h5&gt;&lt;b&gt;Str &lt;/b&gt;7, &lt;b&gt;Dex &lt;/b&gt;14, &lt;b&gt;Con &lt;/b&gt;-, &lt;b&gt;Int &lt;/b&gt; 11, &lt;b&gt;Wis &lt;/b&gt;10, &lt;b&gt;Cha &lt;/b&gt;9&lt;/h5&gt;&lt;h5&gt;&lt;b&gt;Base Atk &lt;/b&gt;+3; &lt;b&gt;CMB &lt;/b&gt;+3; &lt;b&gt;CMD &lt;/b&gt;11&lt;/h5&gt;&lt;h5&gt;&lt;b&gt;Feats &lt;/b&gt;Improved Initiative, Toughness&lt;/h5&gt;&lt;h5&gt;&lt;b&gt;Skills &lt;/b&gt;Perception +3, Stealth +13&lt;/h5&gt;&lt;h5&gt;&lt;b&gt;Languages &lt;/b&gt;Common&lt;/h5&gt;&lt;h5&gt;&lt;b&gt;SQ &lt;/b&gt;alignment variation, soul focus&lt;/h5&gt;&lt;/div&gt;&lt;hr/&gt;&lt;div&gt;&lt;h5&gt;&lt;b&gt;ECOLOGY&lt;/b&gt;&lt;/h5&gt;&lt;/div&gt;&lt;hr/&gt;&lt;div&gt;&lt;h5&gt;&lt;b&gt;Environment &lt;/b&gt; any&lt;/h5&gt;&lt;h5&gt;&lt;b&gt;Organization &lt;/b&gt;solitary, pair, or family (3-12)&lt;/h5&gt;&lt;h5&gt;&lt;b&gt;Treasure &lt;/b&gt;standard&lt;/h5&gt;&lt;/div&gt;&lt;hr/&gt;&lt;div&gt;&lt;h5&gt;&lt;b&gt;SPECIAL ABILITIES&lt;/b&gt;&lt;/h5&gt;&lt;/div&gt;&lt;hr/&gt;&lt;div&gt;&lt;/h5&gt;&lt;h5&gt;&lt;b&gt;Alignment Variation (Ex)&lt;/b&gt; Soulbound dolls are at least partially neutral in alignment, although they can also be chaotic, evil, good, or lawful. They have an alignment-dependent spell-like ability usable once per day as listed below.  &lt;ul&gt;&lt;li&gt; Chaotic Neutral: &lt;i&gt;rage&lt;/i&gt;  &lt;li&gt; Lawful Neutral: &lt;i&gt;suggestion&lt;/i&gt; (DC 12)  &lt;li&gt; Neutral: &lt;i&gt;deep slumber&lt;/i&gt; (DC 12)  &lt;li&gt; Neutral Evil: &lt;i&gt;inflict serious wounds&lt;/i&gt; (DC 12)  &lt;li&gt; Neutral Good: &lt;i&gt;heroism&lt;/i&gt;  &lt;/h5&gt;&lt;h5&gt;&lt;b&gt;Susceptible to Mind-Affecting Effects (Ex)&lt;/b&gt; The weakened conviction of a soulbound doll's soul makes it susceptible to mind-affecting effects, despite the fact that it is a construct.  &lt;/h5&gt;&lt;h5&gt;&lt;b&gt;Soul Focus (Su)&lt;/b&gt;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and so if later it is put into a new doll body, the soul retains its personality and memories from its previous body or bodies. A soul focus has hardness 8, 12 hit points, and a break DC of 20.&lt;/ul&gt;&lt;/h5&gt;&lt;/div&gt;&lt;br&gt;&lt;div&gt;&lt;h4&gt;&lt;p&gt;&lt;p&gt;These small, sentient dolls contain a fragment of another creature's soul. The binding process strips most of the individuality from the soul, making a new soulbound doll an almost blank slate. Despite this process, fragments of the original creature's personality remain.  Soulbound dolls can serve as companions, surrogate children, servants, guards, and sentries, as desired by their creators. Creators of soulbound dolls typically take care to take soul fragments from people whose personality traits the crafters wish to see in their dolls.  &lt;br&gt;&lt;b&gt;Construction&lt;/b&gt;&lt;br&gt;  A soulbound doll's body is made from wood, stone, or porcelain, with one exquisite item worth at least 300 gp to serve as the soul focus. Creation requires a soul fragment from a deceased creature that must die at some point during the creation of the doll- as a result, most soulbound dolls are created by evil spellcasters. Other spellcasters can create soulbound dolls, but if the donor soul is unwilling, they may have alignment repercussions. An unwilling soul can resist the procedure with a DC 20 Will save. Stripping a soul fragment from the dead does not prevent the rest of the soul from continuing on to the afterlife, nor does it prevent the body from later being resurrected or raised from the dead.  &lt;br&gt;&lt;div class="heading"&gt;&lt;p class="alignleft"&gt;Soulbound Doll&lt;div style="clear: both;"&gt;&lt;/div&gt;  &lt;b&gt;CL&lt;/b&gt; 7th; &lt;b&gt;Price&lt;/b&gt; 4,300 gp  &lt;br&gt;&lt;hr/&gt;&lt;b&gt;Construction&lt;/b&gt;&lt;hr/&gt;  &lt;b&gt;Requirements&lt;/b&gt; Craft Construct, &lt;i&gt;false life&lt;/i&gt;, &lt;i&gt;lesser geas&lt;/i&gt;, &lt;i&gt;magic jar&lt;/i&gt;, &lt;i&gt;minor creation&lt;/i&gt;, soul of a living creature who dies or is slain during the creation process; &lt;b&gt;Skill&lt;/b&gt; Craft (sculptures); &lt;b&gt;Cost&lt;/b&gt; 2,300 gp.&lt;/p&gt;&lt;/h4&gt;&lt;/div&gt;</t>
  </si>
  <si>
    <t>Giant Black Widow Spider</t>
  </si>
  <si>
    <t>Fort +7, Ref +3, Will +1</t>
  </si>
  <si>
    <t>bite +6 (1d8+6 plus poison)</t>
  </si>
  <si>
    <t>web (+4 ranged, DC 19, 5 hp)</t>
  </si>
  <si>
    <t>Str 19, Dex 15, Con 16, Int -, Wis 10, Cha 2</t>
  </si>
  <si>
    <t>20 (32 vs. trip)</t>
  </si>
  <si>
    <t>Climb +20, Perception +4</t>
  </si>
  <si>
    <t>+8 Climb, +4 Perception, +4 Stealth (+8 webs)</t>
  </si>
  <si>
    <t>strong webs</t>
  </si>
  <si>
    <t>This long-legged spider has a huge, glossy black abdomen, marked on the underside with the shape of a crimson hourglass.</t>
  </si>
  <si>
    <t>Poison (Ex) Bite- injury; save Fort DC 17; frequency 1/ round for 6 rounds; effect 1d3 Con and staggered; cure 2 saves. Save DC is Con-based with a +2 racial bonus.  Strong Webs (Ex) A black widow's webs gain a +4 bonus to the DC to break or escape.</t>
  </si>
  <si>
    <t>Females of this species are larger than males.  Males are identical to the typical giant spider (Pathfinder RPG Bestiary 258).</t>
  </si>
  <si>
    <t>&lt;link rel="stylesheet"href="PF.css"&gt;&lt;div&gt;&lt;h2&gt;Spider, Giant Black Widow &lt;/h2&gt;&lt;h3&gt;&lt;i&gt;This long-legged spider has a huge, glossy black abdomen, marked on the underside with the shape of a crimson hourglass.&lt;/i&gt;&lt;/h3&gt;&lt;br&gt;&lt;/br&gt;&lt;/div&gt;&lt;div class="heading"&gt;&lt;p class="alignleft"&gt;Giant Black Widow Spider&lt;/p&gt;&lt;p class="alignright"&gt;CR 3&lt;/p&gt;&lt;div style="clear: both;"&gt;&lt;/div&gt;&lt;/div&gt;&lt;div&gt;&lt;h5&gt;&lt;b&gt;XP &lt;/b&gt;800&lt;/h5&gt;&lt;h5&gt;N Large vermin &lt;/h5&gt;&lt;h5&gt;&lt;b&gt;Init &lt;/b&gt;+2; &lt;b&gt;Senses &lt;/b&gt;darkvision 60 ft., tremorsense 60 ft.; Perception +4&lt;/h5&gt;&lt;/div&gt;&lt;hr/&gt;&lt;div&gt;&lt;h5&gt;&lt;b&gt;DEFENSE&lt;/b&gt;&lt;/h5&gt;&lt;/div&gt;&lt;hr/&gt;&lt;div&gt;&lt;h5&gt;&lt;b&gt;AC &lt;/b&gt;15, touch 11, flat-footed 13 (+2 Dex, +4 natural, -1 size)&lt;/h5&gt;&lt;h5&gt;&lt;b&gt;hp &lt;/b&gt;37 (5d8+15)&lt;/h5&gt;&lt;h5&gt;&lt;b&gt;Fort &lt;/b&gt;+7, &lt;b&gt;Ref &lt;/b&gt;+3, &lt;b&gt;Will &lt;/b&gt;+1&lt;/h5&gt;&lt;h5&gt;&lt;b&gt;Immune &lt;/b&gt;mind-affecting effects&lt;/h5&gt;&lt;/div&gt;&lt;hr/&gt;&lt;div&gt;&lt;h5&gt;&lt;b&gt;OFFENSE&lt;/b&gt;&lt;/h5&gt;&lt;/div&gt;&lt;hr/&gt;&lt;div&gt;&lt;h5&gt;&lt;b&gt;Spd &lt;/b&gt;30 ft., climb 30 ft.&lt;/h5&gt;&lt;h5&gt;&lt;b&gt;Melee &lt;/b&gt;bite +6 (1d8+6 plus poison)&lt;/h5&gt;&lt;h5&gt;&lt;b&gt;Space &lt;/b&gt;10 ft.; &lt;b&gt;Reach &lt;/b&gt;5 ft.&lt;/h5&gt;&lt;h5&gt;&lt;b&gt;Special Attacks &lt;/b&gt;web (+4 ranged, DC 19, 5 hp)&lt;/h5&gt;&lt;/div&gt;&lt;hr/&gt;&lt;div&gt;&lt;h5&gt;&lt;b&gt;STATISTICS&lt;/b&gt;&lt;/h5&gt;&lt;/div&gt;&lt;hr/&gt;&lt;div&gt;&lt;h5&gt;&lt;b&gt;Str &lt;/b&gt;19, &lt;b&gt;Dex &lt;/b&gt;15, &lt;b&gt;Con &lt;/b&gt;16, &lt;b&gt;Int &lt;/b&gt; -, &lt;b&gt;Wis &lt;/b&gt;10, &lt;b&gt;Cha &lt;/b&gt;2&lt;/h5&gt;&lt;h5&gt;&lt;b&gt;Base Atk &lt;/b&gt;+3; &lt;b&gt;CMB &lt;/b&gt;+8; &lt;b&gt;CMD &lt;/b&gt;20 (32 vs. trip)&lt;/h5&gt;&lt;h5&gt;&lt;b&gt;Skills &lt;/b&gt;Climb +20, Perception +4; &lt;b&gt;Racial Modifiers &lt;/b&gt;+8 Climb, +4 Perception, +4 Stealth (+8 webs)&lt;/h5&gt;&lt;h5&gt;&lt;b&gt;SQ &lt;/b&gt;strong webs&lt;/h5&gt;&lt;/div&gt;&lt;hr/&gt;&lt;div&gt;&lt;h5&gt;&lt;b&gt;ECOLOGY&lt;/b&gt;&lt;/h5&gt;&lt;/div&gt;&lt;hr/&gt;&lt;div&gt;&lt;h5&gt;&lt;b&gt;Environment &lt;/b&gt; any land&lt;/h5&gt;&lt;h5&gt;&lt;b&gt;Organization &lt;/b&gt;solitary, pair, or colony (3-8)&lt;/h5&gt;&lt;h5&gt;&lt;b&gt;Treasure &lt;/b&gt;incidental&lt;/h5&gt;&lt;/div&gt;&lt;hr/&gt;&lt;div&gt;&lt;h5&gt;&lt;b&gt;SPECIAL ABILITIES&lt;/b&gt;&lt;/h5&gt;&lt;/div&gt;&lt;hr/&gt;&lt;div&gt;&lt;h5&gt;&lt;b&gt;Poison (Ex)&lt;/b&gt; Bite- injury; &lt;i&gt;save&lt;/i&gt; Fort DC 17; &lt;i&gt;frequency&lt;/i&gt; 1/ round for 6 rounds; &lt;i&gt;effect&lt;/i&gt; 1d3 Con and staggered; &lt;i&gt;cure&lt;/i&gt; 2 &lt;i&gt;save&lt;/i&gt;s. Save DC is Con-based with a +2 racial bonus.  &lt;/h5&gt;&lt;h5&gt;&lt;b&gt;Strong Webs (Ex)&lt;/b&gt; A black widow's webs gain a +4 bonus to the DC to break or escape.&lt;/h5&gt;&lt;/div&gt;&lt;br&gt;&lt;/br&gt;&lt;div&gt;&lt;h4&gt;&lt;p&gt;&lt;p&gt;Females of this species are larger than males.&lt;/p&gt;&lt;p&gt;Males are identical to the typical giant spider (&lt;i&gt;Pathfinder RPG Bestiary&lt;/i&gt; 258).&lt;/p&gt;&lt;/h4&gt;&lt;/div&gt;</t>
  </si>
  <si>
    <t>Giant Tarantula</t>
  </si>
  <si>
    <t>Fort +14, Ref +4, Will +3</t>
  </si>
  <si>
    <t>barbed hairs</t>
  </si>
  <si>
    <t>bite +15 (3d6+18 plus poison)</t>
  </si>
  <si>
    <t>barbed hairs +4 touch (nausea)</t>
  </si>
  <si>
    <t>Str 35, Dex 13, Con 24, Int -, Wis 10, Cha 2</t>
  </si>
  <si>
    <t>Climb +28, Perception +4, Stealth -7 (-3 in webs)</t>
  </si>
  <si>
    <t>+8 Climb,+4 Perception,+4 Stealth (+8 in webs)</t>
  </si>
  <si>
    <t>A massive tarantula covered in bristly hairs strides forward with deliberate steps, its eight eyes scanning for prey.</t>
  </si>
  <si>
    <t>Barbed Hairs (Ex) A tarantula can throw barbed hairs from its back at a creature as a ranged touch attack (range increment 20 feet).  A creature struck by these hairs must make a DC 22 Fort save or be nauseated for 1d6 rounds. A creature that attacks a giant tarantula with a non-reach melee weapon must make a DC 22 Reflex save to avoid being struck by these hairs. The save DC is Con-based.  Poison (Ex) Bite- injury; save Fort DC 24; frequency 1/ round for 6 rounds; effect 1d6 Str; cure 2 consecutive saves.  Save DC is Con-based with a +2 racial bonus.</t>
  </si>
  <si>
    <t>A tarantula doesn't use a web to ensnare prey, though it may spin a trip wire to signal an alert when something approaches its burrow. These spiders grab with their appendages, inject paralyzing venom, and dispatch their unfortunate victims with their fangs. They also secrete digestive enzymes to liquefy their victims' bodies so that they can suck them up through their straw-like mouth openings. After a large meal, the tarantula may not need to eat for a month.</t>
  </si>
  <si>
    <t>&lt;link rel="stylesheet"href="PF.css"&gt;&lt;div&gt;&lt;h2&gt;Spider, Giant Tarantula&lt;/h2&gt;&lt;h3&gt;&lt;i&gt;A massive tarantula covered in bristly hairs strides forward with deliberate steps, its eight eyes scanning for prey.&lt;/i&gt;&lt;/h3&gt;&lt;br&gt;&lt;/br&gt;&lt;/div&gt;&lt;div class="heading"&gt;&lt;p class="alignleft"&gt;Giant Tarantula&lt;/p&gt;&lt;p class="alignright"&gt;CR 8&lt;/p&gt;&lt;div style="clear: both;"&gt;&lt;/div&gt;&lt;/div&gt;&lt;div&gt;&lt;h5&gt;&lt;b&gt;XP &lt;/b&gt;4,800&lt;/h5&gt;&lt;h5&gt;N Gargantuan vermin &lt;/h5&gt;&lt;h5&gt;&lt;b&gt;Init &lt;/b&gt;+1; &lt;b&gt;Senses &lt;/b&gt;darkvision 60 ft., tremorsense 60 ft.; Perception +4&lt;/h5&gt;&lt;/div&gt;&lt;hr/&gt;&lt;div&gt;&lt;h5&gt;&lt;b&gt;DEFENSE&lt;/b&gt;&lt;/h5&gt;&lt;/div&gt;&lt;hr/&gt;&lt;div&gt;&lt;h5&gt;&lt;b&gt;AC &lt;/b&gt;21, touch 7, flat-footed 20 (+1 Dex, +14 natural, -4 size)&lt;/h5&gt;&lt;h5&gt;&lt;b&gt;hp &lt;/b&gt;115 (10d8+70)&lt;/h5&gt;&lt;h5&gt;&lt;b&gt;Fort &lt;/b&gt;+14, &lt;b&gt;Ref &lt;/b&gt;+4, &lt;b&gt;Will &lt;/b&gt;+3&lt;/h5&gt;&lt;h5&gt;&lt;b&gt;Defensive Abilities &lt;/b&gt;barbed hairs; &lt;b&gt;Immune &lt;/b&gt;mind-affecting effects&lt;/h5&gt;&lt;/div&gt;&lt;hr/&gt;&lt;div&gt;&lt;h5&gt;&lt;b&gt;OFFENSE&lt;/b&gt;&lt;/h5&gt;&lt;/div&gt;&lt;hr/&gt;&lt;div&gt;&lt;h5&gt;&lt;b&gt;Spd &lt;/b&gt;30 ft., climb 30 ft.&lt;/h5&gt;&lt;h5&gt;&lt;b&gt;Melee &lt;/b&gt;bite +15 (3d6+18 plus poison)&lt;/h5&gt;&lt;h5&gt;&lt;b&gt;Ranged &lt;/b&gt;barbed hairs +4 touch (nausea)&lt;/h5&gt;&lt;h5&gt;&lt;b&gt;Space &lt;/b&gt;20 ft.; &lt;b&gt;Reach &lt;/b&gt;20 ft.&lt;/h5&gt;&lt;/div&gt;&lt;hr/&gt;&lt;div&gt;&lt;h5&gt;&lt;b&gt;STATISTICS&lt;/b&gt;&lt;/h5&gt;&lt;/div&gt;&lt;hr/&gt;&lt;div&gt;&lt;h5&gt;&lt;b&gt;Str &lt;/b&gt;35, &lt;b&gt;Dex &lt;/b&gt;13, &lt;b&gt;Con &lt;/b&gt;24, &lt;b&gt;Int &lt;/b&gt; -, &lt;b&gt;Wis &lt;/b&gt;10, &lt;b&gt;Cha &lt;/b&gt;2&lt;/h5&gt;&lt;h5&gt;&lt;b&gt;Base Atk &lt;/b&gt;+7; &lt;b&gt;CMB &lt;/b&gt;+23; &lt;b&gt;CMD &lt;/b&gt;34 (46 vs. trip)&lt;/h5&gt;&lt;h5&gt;&lt;b&gt;Skills &lt;/b&gt;Climb +28, Perception +4, Stealth -7 (-3 in webs); &lt;b&gt;Racial Modifiers &lt;/b&gt;+8 Climb,+4 Perception,+4 Stealth (+8 in webs)&lt;/h5&gt;&lt;/div&gt;&lt;hr/&gt;&lt;div&gt;&lt;h5&gt;&lt;b&gt;ECOLOGY&lt;/b&gt;&lt;/h5&gt;&lt;/div&gt;&lt;hr/&gt;&lt;div&gt;&lt;h5&gt;&lt;b&gt;Environment &lt;/b&gt; any forests&lt;/h5&gt;&lt;h5&gt;&lt;b&gt;Organization &lt;/b&gt;solitary, pair, or colony (3-8)&lt;/h5&gt;&lt;h5&gt;&lt;b&gt;Treasure &lt;/b&gt;incidental&lt;/h5&gt;&lt;/div&gt;&lt;hr/&gt;&lt;div&gt;&lt;h5&gt;&lt;b&gt;SPECIAL ABILITIES&lt;/b&gt;&lt;/h5&gt;&lt;/div&gt;&lt;hr/&gt;&lt;div&gt;&lt;h5&gt;&lt;b&gt;Barbed Hairs (Ex)&lt;/b&gt; A tarantula can throw barbed hairs from its back at a creature as a ranged touch attack (range increment 20 feet).  A creature struck by these hairs must make a DC 22 Fort save or be nauseated for 1d6 rounds. A creature that attacks a giant tarantula with a non-reach melee weapon must make a DC 22 Reflex save to avoid being struck by these hairs. The save DC is Con-based.  &lt;/h5&gt;&lt;h5&gt;&lt;b&gt;Poison (Ex)&lt;/b&gt; Bite- injury; &lt;i&gt;save&lt;/i&gt; Fort DC 24; &lt;i&gt;frequency&lt;/i&gt; 1/ round for 6 rounds; &lt;i&gt;effect&lt;/i&gt; 1d6 Str; &lt;i&gt;cure&lt;/i&gt; 2 consecutive &lt;i&gt;save&lt;/i&gt;s.  Save DC is Con-based with a +2 racial bonus.&lt;/h5&gt;&lt;/div&gt;&lt;br&gt;&lt;/br&gt;&lt;div&gt;&lt;h4&gt;&lt;p&gt;&lt;p&gt;A tarantula doesn't use a web to ensnare prey, though it may spin a trip wire to signal an alert when something approaches its burrow. These spiders grab with their appendages, inject paralyzing venom, and dispatch their unfortunate victims with their fangs. They also secrete digestive enzymes to liquefy their victims' bodies so that they can suck them up through their straw-like mouth openings. After a large meal, the tarantula may not need to eat for a month.&lt;/p&gt;&lt;/h4&gt;&lt;/div&gt;</t>
  </si>
  <si>
    <t>Spriggan</t>
  </si>
  <si>
    <t>(+2 armor, +4 Dex, +1 size)</t>
  </si>
  <si>
    <t>mwk morningstar +5 (1d6-1)</t>
  </si>
  <si>
    <t>light crossbow +8 (1d6/19-20)</t>
  </si>
  <si>
    <t>Spell-Like Abilities (CL 4th; concentration +4)  At will-flare (DC 10), scare (DC 12), shatter (DC 12)</t>
  </si>
  <si>
    <t>Str 9, Dex 19, Con 12, Int 10,  Wis 10, Cha 9</t>
  </si>
  <si>
    <t>Combat Reflexes, Weapon Focus (morningstar)</t>
  </si>
  <si>
    <t>Climb +1, Disable Device +11, Perception +7, Sleight of Hand +11, Stealth +15</t>
  </si>
  <si>
    <t>+2 Climb, +2 Disable Device, +2 Perception, +2 Sleight of Hand, +2 Stealth</t>
  </si>
  <si>
    <t>Aklo, Gnome</t>
  </si>
  <si>
    <t>size alteration, spriggan magic, spriggan skills</t>
  </si>
  <si>
    <t xml:space="preserve"> any hills or forests</t>
  </si>
  <si>
    <t>solitary, pair, or mob (3-12)</t>
  </si>
  <si>
    <t>NPC Gear (leather armor, masterwork morningstar, light crossbow with 10 bolts, other treasure)</t>
  </si>
  <si>
    <t>Flecks of saliva drip from the corners of this filthy and ill-smelling humanoid, and his large pointed ears twitch at every sound.</t>
  </si>
  <si>
    <t>Size Alteration (Su) At will as a standard action, a spriggan can change his size between Small and Large. Weapons, armor, and other objects on the spriggan's person grow proportionally when he changes size (objects revert to normal size 1 round after a spriggan releases them). When a spriggan becomes Large, his speed increases to 30 feet, he gains +12 Strength, -2 Dexterity, and +6 Constitution, and he takes a -2 size penalty to his AC. While Large, a spriggan cannot use his sneak attack or his racial spell-like abilities (although if he possesses either from class levels or templates, he retains their use in both sizes).  Spriggan Magic (Ex) A spriggan gains a +1 racial bonus on concentration checks and to save DCs for all of its racial spell-like abilities.  Spriggan Skills (Ex) Climb, Disable Device, Perception, Sleight of Hand, and Stealth are class skills for spriggans.</t>
  </si>
  <si>
    <t>When the gnomes first traveled to the mortal realm from the distant land of the fey, some found the Material Plane so strange and terrifying that they lost their sense of joy. Seeing only the threats of the new world but none of its wonders, they grimly resolved to survive no matter the cost. Their innate magic responded to this twisted goal by reshaping them in mind and body over the course of many generations, transforming them into the creatures known as spriggans. Love, happiness, and beauty have no meaning for these poor souls, so they lead lives of violence and malice. The best they can manage in place of positive emotions is a muted satisfaction when they make another suffer.  Spriggans resemble ugly gnomes with an alien, feral appearance. Many are gaunt and haggard. When magically enlarged, they look the same except much more hale and muscular.</t>
  </si>
  <si>
    <t>&lt;link rel="stylesheet"href="PF.css"&gt;&lt;div&gt;&lt;h2&gt;Spriggan&lt;/h2&gt;&lt;h3&gt;&lt;i&gt;Flecks of saliva drip from the corners of this filthy and ill-smelling humanoid, and his large pointed ears twitch at every sound.&lt;/i&gt;&lt;/h3&gt;&lt;br&gt;&lt;/br&gt;&lt;/div&gt;&lt;div class="heading"&gt;&lt;p class="alignleft"&gt;Spriggan&lt;/p&gt;&lt;p class="alignright"&gt;CR 3&lt;/p&gt;&lt;div style="clear: both;"&gt;&lt;/div&gt;&lt;/div&gt;&lt;div&gt;&lt;h5&gt;&lt;b&gt;XP &lt;/b&gt;800&lt;/h5&gt;&lt;h5&gt;CE Small humanoid (gnome)&lt;/h5&gt;&lt;h5&gt;&lt;b&gt;Init &lt;/b&gt;+4; &lt;b&gt;Senses &lt;/b&gt;low-light vision; Perception +7&lt;/h5&gt;&lt;/div&gt;&lt;hr/&gt;&lt;div&gt;&lt;h5&gt;&lt;b&gt;DEFENSE&lt;/b&gt;&lt;/h5&gt;&lt;/div&gt;&lt;hr/&gt;&lt;div&gt;&lt;h5&gt;&lt;b&gt;AC &lt;/b&gt;17, touch 15, flat-footed 13 (+2 armor, +4 Dex, +1 size)&lt;/h5&gt;&lt;h5&gt;&lt;b&gt;hp &lt;/b&gt;22 (4d8+4)&lt;/h5&gt;&lt;h5&gt;&lt;b&gt;Fort &lt;/b&gt;+5, &lt;b&gt;Ref &lt;/b&gt;+5, &lt;b&gt;Will &lt;/b&gt;+1&lt;/h5&gt;&lt;/div&gt;&lt;hr/&gt;&lt;div&gt;&lt;h5&gt;&lt;b&gt;OFFENSE&lt;/b&gt;&lt;/h5&gt;&lt;/div&gt;&lt;hr/&gt;&lt;div&gt;&lt;h5&gt;&lt;b&gt;Spd &lt;/b&gt;20 ft.&lt;/h5&gt;&lt;h5&gt;&lt;b&gt;Melee &lt;/b&gt;mwk morningstar +5 (1d6-1)&lt;/h5&gt;&lt;h5&gt;&lt;b&gt;Ranged &lt;/b&gt;light crossbow +8 (1d6/19-20)&lt;/h5&gt;&lt;h5&gt;&lt;b&gt;Space &lt;/b&gt;5 ft.; &lt;b&gt;Reach &lt;/b&gt;5 ft.&lt;/h5&gt;&lt;h5&gt;&lt;b&gt;Special Attacks &lt;/b&gt;sneak attack +2d6&lt;/h5&gt;&lt;h5&gt;&lt;b&gt;Spell-Like Abilities&lt;/b&gt; (CL 4th; concentration +4)&lt;/br&gt;At will&amp;mdash;&lt;i&gt;flare&lt;/i&gt; (DC 10), &lt;i&gt;scare&lt;/i&gt; (DC 12), &lt;i&gt;shatter&lt;/i&gt; (DC 12)&lt;/h5&gt;&lt;/h5&gt;&lt;/div&gt;&lt;hr/&gt;&lt;div&gt;&lt;h5&gt;&lt;b&gt;STATISTICS&lt;/b&gt;&lt;/h5&gt;&lt;/div&gt;&lt;hr/&gt;&lt;div&gt;&lt;h5&gt;&lt;b&gt;Str &lt;/b&gt;9, &lt;b&gt;Dex &lt;/b&gt;19, &lt;b&gt;Con &lt;/b&gt;12, &lt;b&gt;Int &lt;/b&gt; 10,  &lt;b&gt;Wis &lt;/b&gt;10, &lt;b&gt;Cha &lt;/b&gt;9&lt;/h5&gt;&lt;h5&gt;&lt;b&gt;Base Atk &lt;/b&gt;+3; &lt;b&gt;CMB &lt;/b&gt;+1; &lt;b&gt;CMD &lt;/b&gt;15&lt;/h5&gt;&lt;h5&gt;&lt;b&gt;Feats &lt;/b&gt;Combat Reflexes, Weapon Focus (morningstar)&lt;/h5&gt;&lt;h5&gt;&lt;b&gt;Skills &lt;/b&gt;Climb +1, Disable Device +11, Perception +7, Sleight of Hand +11, Stealth +15; &lt;b&gt;Racial Modifiers &lt;/b&gt;+2 Climb, +2 Disable Device, +2 Perception, +2 Sleight of Hand, +2 Stealth&lt;/h5&gt;&lt;h5&gt;&lt;b&gt;Languages &lt;/b&gt;Aklo, Gnome&lt;/h5&gt;&lt;h5&gt;&lt;b&gt;SQ &lt;/b&gt;size alteration, spriggan magic, spriggan skills&lt;/h5&gt;&lt;/div&gt;&lt;hr/&gt;&lt;div&gt;&lt;h5&gt;&lt;b&gt;ECOLOGY&lt;/b&gt;&lt;/h5&gt;&lt;/div&gt;&lt;hr/&gt;&lt;div&gt;&lt;h5&gt;&lt;b&gt;Environment &lt;/b&gt; any hills or forests&lt;/h5&gt;&lt;h5&gt;&lt;b&gt;Organization &lt;/b&gt;solitary, pair, or mob (3-12)&lt;/h5&gt;&lt;h5&gt;&lt;b&gt;Treasure &lt;/b&gt;NPC Gear (leather armor, masterwork morningstar, light crossbow with 10 bolts, other treasure)&lt;/h5&gt;&lt;/div&gt;&lt;hr/&gt;&lt;div&gt;&lt;h5&gt;&lt;b&gt;SPECIAL ABILITIES&lt;/b&gt;&lt;/h5&gt;&lt;/div&gt;&lt;hr/&gt;&lt;div&gt;&lt;h5&gt;&lt;b&gt;Size Alteration (Su)&lt;/b&gt; At will as a standard action, a spriggan can change his size between Small and Large. Weapons, armor, and other objects on the spriggan's person grow proportionally when he changes size (objects revert to normal size 1 round after a spriggan releases them). When a spriggan becomes Large, his speed increases to 30 feet, he gains +12 Strength, -2 Dexterity, and +6 Constitution, and he takes a -2 size penalty to his AC. While Large, a spriggan cannot use his sneak attack or his racial spell-like abilities (although if he possesses either from class levels or templates, he retains their use in both sizes).  &lt;/h5&gt;&lt;h5&gt;&lt;b&gt;Spriggan Magic (Ex)&lt;/b&gt; A spriggan gains a +1 racial bonus on concentration checks and to save DCs for all of its racial spell-like abilities.  &lt;/h5&gt;&lt;h5&gt;&lt;b&gt;Spriggan Skills (Ex)&lt;/b&gt; Climb, Disable Device, Perception, Sleight of Hand, and Stealth are class skills for spriggans.&lt;/h5&gt;&lt;/div&gt;&lt;br&gt;&lt;/br&gt;&lt;div&gt;&lt;h4&gt;&lt;p&gt;&lt;p&gt;When the gnomes first traveled to the mortal realm from the distant land of the fey, some found the Material Plane so strange and terrifying that they lost their sense of joy. Seeing only the threats of the new world but none of its wonders, they grimly resolved to survive no matter the cost. Their innate magic responded to this twisted goal by reshaping them in mind and body over the course of many generations, transforming them into the creatures known as spriggans. Love, happiness, and beauty have no meaning for these poor souls, so they lead lives of violence and malice. The best they can manage in place of positive emotions is a muted satisfaction when they make another suffer.&lt;/p&gt;&lt;p&gt;Spriggans resemble ugly gnomes with an alien, feral appearance. Many are gaunt and haggard. When magically enlarged, they look the same except much more hale and muscular.&lt;/p&gt;&lt;/h4&gt;&lt;/div&gt;</t>
  </si>
  <si>
    <t>Large Spriggan</t>
  </si>
  <si>
    <t>(+2 armor, +3 Dex, -1 size)</t>
  </si>
  <si>
    <t>mwk morningstar +9 (2d6 +5)</t>
  </si>
  <si>
    <t>light crossbow +5 (2d6/19-20)</t>
  </si>
  <si>
    <t>Str 21, Dex 17, Con 18, Int 10, Wis 10,  Cha 9</t>
  </si>
  <si>
    <t>Climb +7, Disable Device +10, Perception +7, Sleight of Hand +10, Stealth +6</t>
  </si>
  <si>
    <t>&lt;link rel="stylesheet"href="PF.css"&gt;&lt;div&gt;&lt;h2&gt;Spriggan, Large &lt;/h2&gt;&lt;h3&gt;&lt;i&gt;Flecks of saliva drip from the corners of this filthy and ill-smelling humanoid, and his large pointed ears twitch at every sound.&lt;/i&gt;&lt;/h3&gt;&lt;br&gt;&lt;/br&gt;&lt;/div&gt;&lt;div class="heading"&gt;&lt;p class="alignleft"&gt;Large Spriggan&lt;/p&gt;&lt;p class="alignright"&gt;CR 3&lt;/p&gt;&lt;div style="clear: both;"&gt;&lt;/div&gt;&lt;/div&gt;&lt;div&gt;&lt;h5&gt;&lt;b&gt;XP &lt;/b&gt;800&lt;/h5&gt;&lt;h5&gt;CE Large humanoid (gnome)&lt;/h5&gt;&lt;h5&gt;&lt;b&gt;Init &lt;/b&gt;+3; &lt;b&gt;Senses &lt;/b&gt;low-light vision; Perception +7&lt;/h5&gt;&lt;/div&gt;&lt;hr/&gt;&lt;div&gt;&lt;h5&gt;&lt;b&gt;DEFENSE&lt;/b&gt;&lt;/h5&gt;&lt;/div&gt;&lt;hr/&gt;&lt;div&gt;&lt;h5&gt;&lt;b&gt;AC &lt;/b&gt;14, touch 12, flat-footed 11 (+2 armor, +3 Dex, -1 size)&lt;/h5&gt;&lt;h5&gt;&lt;b&gt;hp &lt;/b&gt;34 (4d8+16)&lt;/h5&gt;&lt;h5&gt;&lt;b&gt;Fort &lt;/b&gt;+8, &lt;b&gt;Ref &lt;/b&gt;+4, &lt;b&gt;Will &lt;/b&gt;+1&lt;/h5&gt;&lt;/div&gt;&lt;hr/&gt;&lt;div&gt;&lt;h5&gt;&lt;b&gt;OFFENSE&lt;/b&gt;&lt;/h5&gt;&lt;/div&gt;&lt;hr/&gt;&lt;div&gt;&lt;h5&gt;&lt;b&gt;Spd &lt;/b&gt;30 ft.&lt;/h5&gt;&lt;h5&gt;&lt;b&gt;Melee &lt;/b&gt;mwk morningstar +9 (2d6 +5)&lt;/h5&gt;&lt;h5&gt;&lt;b&gt;Ranged &lt;/b&gt;light crossbow +5 (2d6/19-20)&lt;/h5&gt;&lt;h5&gt;&lt;b&gt;Space &lt;/b&gt;10 ft.; &lt;b&gt;Reach &lt;/b&gt;10 ft.&lt;/h5&gt;&lt;h5&gt;&lt;b&gt;Special Attacks &lt;/b&gt;sneak attack +2d6&lt;/h5&gt;&lt;h5&gt;&lt;b&gt;Spell-Like Abilities&lt;/b&gt; (CL 4th; concentration +4)&lt;/br&gt;At will&amp;mdash;&lt;i&gt;flare&lt;/i&gt; (DC 10), &lt;i&gt;scare&lt;/i&gt; (DC 12), &lt;i&gt;shatter&lt;/i&gt; (DC 12)&lt;/h5&gt;&lt;/h5&gt;&lt;/div&gt;&lt;hr/&gt;&lt;div&gt;&lt;h5&gt;&lt;b&gt;STATISTICS&lt;/b&gt;&lt;/h5&gt;&lt;/div&gt;&lt;hr/&gt;&lt;div&gt;&lt;h5&gt;&lt;b&gt;Str &lt;/b&gt;21, &lt;b&gt;Dex &lt;/b&gt;17, &lt;b&gt;Con &lt;/b&gt;18, &lt;b&gt;Int &lt;/b&gt; 10, &lt;b&gt;Wis &lt;/b&gt;10,  &lt;b&gt;Cha &lt;/b&gt;9&lt;/h5&gt;&lt;h5&gt;&lt;b&gt;Base Atk &lt;/b&gt;+3; &lt;b&gt;CMB &lt;/b&gt;+9; &lt;b&gt;CMD &lt;/b&gt;22&lt;/h5&gt;&lt;h5&gt;&lt;b&gt;Feats &lt;/b&gt;Combat Reflexes, Weapon Focus (morningstar)&lt;/h5&gt;&lt;h5&gt;&lt;b&gt;Skills &lt;/b&gt;Climb +7, Disable Device +10, Perception +7, Sleight of Hand +10, Stealth +6; &lt;b&gt;Racial Modifiers &lt;/b&gt;+2 Climb, +2 Disable Device, +2 Perception, +2 Sleight of Hand, +2 Stealth&lt;/h5&gt;&lt;h5&gt;&lt;b&gt;Languages &lt;/b&gt;Aklo, Gnome&lt;/h5&gt;&lt;h5&gt;&lt;b&gt;SQ &lt;/b&gt;size alteration, spriggan magic, spriggan skills&lt;/h5&gt;&lt;/div&gt;&lt;hr/&gt;&lt;div&gt;&lt;h5&gt;&lt;b&gt;ECOLOGY&lt;/b&gt;&lt;/h5&gt;&lt;/div&gt;&lt;hr/&gt;&lt;div&gt;&lt;h5&gt;&lt;b&gt;Environment &lt;/b&gt; any hills or forests&lt;/h5&gt;&lt;h5&gt;&lt;b&gt;Organization &lt;/b&gt;solitary, pair, or mob (3-12)&lt;/h5&gt;&lt;h5&gt;&lt;b&gt;Treasure &lt;/b&gt;NPC Gear (leather armor, masterwork morningstar, light crossbow with 10 bolts, other treasure)&lt;/h5&gt;&lt;/div&gt;&lt;hr/&gt;&lt;div&gt;&lt;h5&gt;&lt;b&gt;SPECIAL ABILITIES&lt;/b&gt;&lt;/h5&gt;&lt;/div&gt;&lt;hr/&gt;&lt;div&gt;&lt;h5&gt;&lt;b&gt;Size Alteration (Su)&lt;/b&gt; At will as a standard action, a spriggan can change his size between Small and Large. Weapons, armor, and other objects on the spriggan's person grow proportionally when he changes size (objects revert to normal size 1 round after a spriggan releases them). When a spriggan becomes Large, his speed increases to 30 feet, he gains +12 Strength, -2 Dexterity, and +6 Constitution, and he takes a -2 size penalty to his AC. While Large, a spriggan cannot use his sneak attack or his racial spell-like abilities (although if he possesses either from class levels or templates, he retains their use in both sizes).  &lt;/h5&gt;&lt;h5&gt;&lt;b&gt;Spriggan Magic (Ex)&lt;/b&gt; A spriggan gains a +1 racial bonus on concentration checks and to save DCs for all of its racial spell-like abilities.  &lt;/h5&gt;&lt;h5&gt;&lt;b&gt;Spriggan Skills (Ex)&lt;/b&gt; Climb, Disable Device, Perception, Sleight of Hand, and Stealth are class skills for spriggans.&lt;/h5&gt;&lt;/div&gt;&lt;br&gt;&lt;/br&gt;&lt;div&gt;&lt;h4&gt;&lt;p&gt;&lt;p&gt;When the gnomes first traveled to the mortal realm from the distant land of the fey, some found the Material Plane so strange and terrifying that they lost their sense of joy. Seeing only the threats of the new world but none of its wonders, they grimly resolved to survive no matter the cost. Their innate magic responded to this twisted goal by reshaping them in mind and body over the course of many generations, transforming them into the creatures known as spriggans. Love, happiness, and beauty have no meaning for these poor souls, so they lead lives of violence and malice. The best they can manage in place of positive emotions is a muted satisfaction when they make another suffer.&lt;/p&gt;&lt;p&gt;Spriggans resemble ugly gnomes with an alien, feral appearance. Many are gaunt and haggard. When magically enlarged, they look the same except much more hale and muscular.&lt;/p&gt;&lt;/h4&gt;&lt;/div&gt;</t>
  </si>
  <si>
    <t>Sylph</t>
  </si>
  <si>
    <t>16, touch 14, flat-footed 12</t>
  </si>
  <si>
    <t>(+2 armor, +3 Dex, +1 dodge)</t>
  </si>
  <si>
    <t>Fort +0, Ref +5, Will +2</t>
  </si>
  <si>
    <t>electricity 5</t>
  </si>
  <si>
    <t>dagger -1 (1d4-1/19-20)</t>
  </si>
  <si>
    <t>dagger +3 (1d4-1/19-20)</t>
  </si>
  <si>
    <t>Spell-Like Abilities (CL 1st; concentration +1)  1/day-feather fall</t>
  </si>
  <si>
    <t>Str 8, Dex 17, Con 10, Int 15, Wis 14, Cha 10</t>
  </si>
  <si>
    <t>Acrobatics +7, Appraise +6, Bluff +4, Climb +3, Diplomacy +4, Knowledge (local) +6, Perception +6, Sleight of Hand +7, Stealth +7, Use Magic Device +4</t>
  </si>
  <si>
    <t>Auran, Common, Elven, Halfling</t>
  </si>
  <si>
    <t>air affinity, trapfinding +1</t>
  </si>
  <si>
    <t>NPC gear (leather armor, two daggers, other treasure)</t>
  </si>
  <si>
    <t>This pale, waifish woman, her hair waving in a nonexistent breeze, looks as if she might fade away into mist entirely at any minute.</t>
  </si>
  <si>
    <t>Air Affinity (Ex) Sylph sorcerers with the elemental (air) bloodline treat their Charisma score as 2 points higher for all sorcerer spells and class abilities. Sylph clerics with the Air domain cast their domain powers and spells at +1 caster level.</t>
  </si>
  <si>
    <t>Sylphs are humans whose family trees include elemental beings of air, such as djinn. They tend to be pale and thin to the point of appearing delicate, though their skinny bodies are more resilient than they look. While many can pass unnoticed through crowds of humans, sylphs display their heritage in subtle ways, and those who study them carefully sometimes notice that breezes seem to follow a sylph wherever she goes, even inside rooms with no windows. When consumed by fits of anger or passion, these tendencies become more apparent, as winds surround the sylph and tousle her hair or knock small items from shelves. Many sylphs have complex markings on their pale flesh that resemble tiny swirling designs like blue and gray tattoos, and the most exotic of their kind have hair that twists and coils almost as if it were made of living mist.  As people, sylphs tend to be shy and reclusive, blending into crowds or skillfully avoiding those they don't desire to meet. Yet while they often prefer to manipulate situations and avoid conf lict themselves, most sylphs remain intensely curious about other people, and often go to great lengths to spy or eavesdrop on those who spark their interest (a hobby frequently referred to as "listening to the wind"). This combined love of subterfuge and ability to slip away from any compromising situation makes sylphs perfectly suited to lives as rogues, thieves, and spies, and beneath the average sylph's veneer of shy waifishness lies a mind that's capable and calculating, constantly sizing up the competition and analyzing the most effective exits from any given room.  SYLPH CHARACTERS  Sylphs are defined by class levels-they do not possess racial Hit Dice. Sylphs have the following racial traits.  +2 Dexterity, +2 Intelligence, -2 Constitution: Sylphs are quick and insightful, but slight and delicate.  Darkvision: Sylphs can see in the dark up to 60 feet.  Sylph Magic: Feather fall 1/day (caster level equals the sylph's Hit Dice).  Energy Resistance: Sylphs have electricity resistance 5.  Air Affinity: See above.  Languages: Sylphs begin play speaking Common and Auran. Sylphs with high Intelligence scores can choose any of the following bonus languages: Aquan, Dwarven, Elven, Gnome, Half ling, Ignan, and Terran.</t>
  </si>
  <si>
    <t>&lt;link rel="stylesheet"href="PF.css"&gt;&lt;div&gt;&lt;h2&gt;Sylph&lt;/h2&gt;&lt;h3&gt;&lt;i&gt;This pale, waifish woman, her hair waving in a nonexistent breeze, looks as if she might fade away into mist entirely at any minute.&lt;/i&gt;&lt;/h3&gt;&lt;br&gt;&lt;/div&gt;&lt;div class="heading"&gt;&lt;p class="alignleft"&gt;Sylph&lt;/p&gt;&lt;p class="alignright"&gt;CR 1/2&lt;/p&gt;&lt;div style="clear: both;"&gt;&lt;/div&gt;&lt;/div&gt;&lt;div&gt;&lt;h5&gt;&lt;b&gt;XP &lt;/b&gt;200&lt;/h5&gt;&lt;h5&gt;Sylph rogue 1&lt;/h5&gt;&lt;h5&gt;N Medium outsider (native)&lt;/h5&gt;&lt;h5&gt;&lt;b&gt;Init &lt;/b&gt;+3; &lt;b&gt;Senses &lt;/b&gt;darkvision 60 ft.; Perception +6&lt;/h5&gt;&lt;/div&gt;&lt;hr/&gt;&lt;div&gt;&lt;h5&gt;&lt;b&gt;DEFENSE&lt;/b&gt;&lt;/h5&gt;&lt;/div&gt;&lt;hr/&gt;&lt;div&gt;&lt;h5&gt;&lt;b&gt;AC &lt;/b&gt;16, touch 14, flat-footed 12 (+2 armor, +3 Dex, +1 dodge)&lt;/h5&gt;&lt;h5&gt;&lt;b&gt;hp &lt;/b&gt;9 (1d8+1)&lt;/h5&gt;&lt;h5&gt;&lt;b&gt;Fort &lt;/b&gt;+0, &lt;b&gt;Ref &lt;/b&gt;+5, &lt;b&gt;Will &lt;/b&gt;+2&lt;/h5&gt;&lt;h5&gt;&lt;b&gt;Resist &lt;/b&gt;electricity 5&lt;/h5&gt;&lt;/div&gt;&lt;hr/&gt;&lt;div&gt;&lt;h5&gt;&lt;b&gt;OFFENSE&lt;/b&gt;&lt;/h5&gt;&lt;/div&gt;&lt;hr/&gt;&lt;div&gt;&lt;h5&gt;&lt;b&gt;Spd &lt;/b&gt;30 ft.&lt;/h5&gt;&lt;h5&gt;&lt;b&gt;Melee &lt;/b&gt;dagger -1 (1d4-1/19-20)&lt;/h5&gt;&lt;h5&gt;&lt;b&gt;Ranged &lt;/b&gt;dagger +3 (1d4-1/19-20)&lt;/h5&gt;&lt;h5&gt;&lt;b&gt;Space &lt;/b&gt;5 ft.; &lt;b&gt;Reach &lt;/b&gt;5 ft.&lt;/h5&gt;&lt;h5&gt;&lt;b&gt;Special Attacks &lt;/b&gt;sneak attack +1d6&lt;/h5&gt;&lt;h5&gt;&lt;b&gt;Spell-Like Abilities&lt;/b&gt; (CL 1st; concentration +1) &lt;/br&gt;1/day&amp;mdash;&lt;i&gt;feather fall&lt;/i&gt;&lt;/h5&gt;&lt;/h5&gt;&lt;/div&gt;&lt;hr/&gt;&lt;div&gt;&lt;h5&gt;&lt;b&gt;STATISTICS&lt;/b&gt;&lt;/h5&gt;&lt;/div&gt;&lt;hr/&gt;&lt;div&gt;&lt;h5&gt;&lt;b&gt;Str &lt;/b&gt;8, &lt;b&gt;Dex &lt;/b&gt;17, &lt;b&gt;Con &lt;/b&gt;10, &lt;b&gt;Int &lt;/b&gt; 15, &lt;b&gt;Wis &lt;/b&gt;14, &lt;b&gt;Cha &lt;/b&gt;10&lt;/h5&gt;&lt;h5&gt;&lt;b&gt;Base Atk &lt;/b&gt;+0; &lt;b&gt;CMB &lt;/b&gt;-1; &lt;b&gt;CMD &lt;/b&gt;13&lt;/h5&gt;&lt;h5&gt;&lt;b&gt;Feats &lt;/b&gt;Dodge&lt;/h5&gt;&lt;h5&gt;&lt;b&gt;Skills &lt;/b&gt;Acrobatics +7, Appraise +6, Bluff +4, Climb +3, Diplomacy +4, Knowledge (local) +6, Perception +6, Sleight of Hand +7, Stealth +7, Use Magic Device +4&lt;/h5&gt;&lt;h5&gt;&lt;b&gt;Languages &lt;/b&gt;Auran, Common, Elven, Halfling&lt;/h5&gt;&lt;h5&gt;&lt;b&gt;SQ &lt;/b&gt;air affinity, trapfinding +1&lt;/h5&gt;&lt;/div&gt;&lt;hr/&gt;&lt;div&gt;&lt;h5&gt;&lt;b&gt;ECOLOGY&lt;/b&gt;&lt;/h5&gt;&lt;/div&gt;&lt;hr/&gt;&lt;div&gt;&lt;h5&gt;&lt;b&gt;Environment &lt;/b&gt; any land&lt;/h5&gt;&lt;h5&gt;&lt;b&gt;Organization &lt;/b&gt;solitary, pair, or gang (3-6)&lt;/h5&gt;&lt;h5&gt;&lt;b&gt;Treasure &lt;/b&gt;NPC gear (leather armor, two daggers, other treasure)&lt;/h5&gt;&lt;/div&gt;&lt;hr/&gt;&lt;div&gt;&lt;h5&gt;&lt;b&gt;SPECIAL ABILITIES&lt;/b&gt;&lt;/h5&gt;&lt;/div&gt;&lt;hr/&gt;&lt;div&gt;&lt;/h5&gt;&lt;h5&gt;&lt;b&gt;Air Affinity (Ex)&lt;/b&gt; Sylph sorcerers with the elemental (air) bloodline treat their Charisma score as 2 points higher for all sorcerer spells and class abilities. Sylph clerics with the Air domain cast their domain powers and spells at +1 caster level.&lt;/h5&gt;&lt;/div&gt;&lt;br&gt;&lt;div&gt;&lt;h4&gt;&lt;p&gt;&lt;p&gt;Sylphs are humans whose family trees include elemental beings of air, such as djinn. They tend to be pale and thin to the point of appearing delicate, though their skinny bodies are more resilient than they look. While many can pass unnoticed through crowds of humans, sylphs display their heritage in subtle ways, and those who study them carefully sometimes notice that breezes seem to follow a sylph wherever she goes, even inside rooms with no windows. When consumed by fits of anger or passion, these tendencies become more apparent, as winds surround the sylph and tousle her hair or knock small items from shelves. Many sylphs have complex markings on their pale flesh that resemble tiny swirling designs like blue and gray tattoos, and the most exotic of their kind have hair that twists and coils almost as if it were made of living mist.  As people, sylphs tend to be shy and reclusive, blending into crowds or skillfully avoiding those they don't desire to meet. Yet while they often prefer to manipulate situations and avoid conf lict themselves, most sylphs remain intensely curious about other people, and often go to great lengths to spy or eavesdrop on those who spark their interest (a hobby frequently referred to as "listening to the wind"). This combined love of subterfuge and ability to slip away from any compromising situation makes sylphs perfectly suited to lives as rogues, thieves, and spies, and beneath the average sylph's veneer of shy waifishness lies a mind that's capable and calculating, constantly sizing up the competition and analyzing the most effective exits from any given room.  &lt;br&gt;&lt;b&gt;SYLPH CHARACTERS&lt;/b&gt;&lt;br&gt; Sylphs are defined by class levels-they do not possess racial Hit Dice. Sylphs have the following racial traits.  &lt;br&gt;&lt;b&gt;+2 Dexterity, +2 Intelligence, -2 Constitution:&lt;/b&gt; Sylphs are quick and insightful, but slight and delicate.  &lt;br&gt;&lt;b&gt;Darkvision:&lt;/b&gt; Sylphs can see in the dark up to 60 feet.  &lt;br&gt;&lt;b&gt;Sylph Magic:&lt;/b&gt; &lt;i&gt;Feather fall&lt;/i&gt; 1/day (caster level equals the sylph's Hit Dice).  &lt;br&gt;&lt;b&gt;Energy Resistance:&lt;/b&gt; Sylphs have electricity resistance 5.  &lt;br&gt;&lt;b&gt;Air Affinity:&lt;/b&gt; See above.  &lt;br&gt;&lt;b&gt;Languages:&lt;/b&gt; Sylphs begin play speaking Common and Auran. Sylphs with high Intelligence scores can choose any of the following bonus languages: Aquan, Dwarven, Elven, Gnome, Half ling, Ignan, and Terran.&lt;/p&gt;&lt;/h4&gt;&lt;/div&gt;</t>
  </si>
  <si>
    <t>Tendriculos</t>
  </si>
  <si>
    <t>regeneration 10 (bludgeoning or fire)</t>
  </si>
  <si>
    <t>Fort +10, Ref +4, Will +4</t>
  </si>
  <si>
    <t>bite +11 (2d6+7 plus grab), 2 tentacles +6 (1d6+3 plus grab)</t>
  </si>
  <si>
    <t>paralysis (3d6 rounds, DC 18), swallow whole (2d6 acid damage plus paralysis, AC 15, 7 hp)</t>
  </si>
  <si>
    <t>Str 24, Dex 9, Con 18, Int 3, Wis 8, Cha 3</t>
  </si>
  <si>
    <t>Improved Initiative, Iron Will, Lightning Reflexes, Power Attack, Skill Focus (Stealth)</t>
  </si>
  <si>
    <t>Perception +7, Stealth +1 (+9 in undergrowth)</t>
  </si>
  <si>
    <t xml:space="preserve"> temperate or warm forests</t>
  </si>
  <si>
    <t>This plant's thick trunk is capped by a crown of wide leaves, whipping vines, mushrooms, and a ravenous purple maw.</t>
  </si>
  <si>
    <t>A tendriculos is a creature brought into being through a corruption of nature, often where foul magic has seeped into the environs for many years, or where the boundaries between the Material Plane and the mysterious realm of the fey have worn thin. Tales and myths speak of arcane manipulation from other planes, while others speak of a tendriculos as being the manifestation of an angered spirit of nature.  A voracious carnivore, the tendriculos is an active hunter when it needs to be but it prefers to rely on ambush tactics, choosing welltraveled areas in the forest where it can lie in wait in the undergrowth. The creature is quick to swallow any prey it happens to catch in its vines, relying upon the acidfilled reservoir in its trunk to finish off prey that may still have a bit of fight left in it. This acid not only consumes organic material with shocking ease, but also contains a powerful paralytic enzyme that further reduces a creature's chance of escape once it's been gulped down by the plant.  Although incapable of speech itself, the tendriculos generally understands a handful of words in a single language (usually Sylvan). While they tend to see all smaller creatures as nothing more than food, tales exist of certain creatures, particularly fey or druids, having secured a sort of alliance with local tendriculoses. In such cases, the tendriculos is more than willing to serve its ally as a guardian, so long as the ally is diligent at providing the plant with a regular supply of food.  The fact that a tendriculos displays a curious mix of plant, fungal, and even animal traits (in the form of its almost fleshy, toothed maw) has long intrigued sages.  That the creature is a plant is firmly established, yet it lays egg-like spheres when the need to reproduce strikes.  These "eggs" are in fact massive, puff ball-like fungi filled with spores-when jostled, the cloud of spores that is released can carry for miles, ensuring that a single tendriculos can seed a huge territory.  A tendriculos is 20 feet tall and weighs 3,500 pounds.</t>
  </si>
  <si>
    <t>&lt;link rel="stylesheet"href="PF.css"&gt;&lt;div&gt;&lt;h2&gt;Tendriculos&lt;/h2&gt;&lt;h3&gt;&lt;i&gt;This plant's thick trunk is capped by a crown of wide leaves, whipping vines, mushrooms, and a ravenous purple maw.&lt;/i&gt;&lt;/h3&gt;&lt;br&gt;&lt;/br&gt;&lt;/div&gt;&lt;div class="heading"&gt;&lt;p class="alignleft"&gt;Tendriculos&lt;/p&gt;&lt;p class="alignright"&gt;CR 6&lt;/p&gt;&lt;div style="clear: both;"&gt;&lt;/div&gt;&lt;/div&gt;&lt;div&gt;&lt;h5&gt;&lt;b&gt;XP &lt;/b&gt;2,400&lt;/h5&gt;&lt;h5&gt;N Huge plant &lt;/h5&gt;&lt;h5&gt;&lt;b&gt;Init &lt;/b&gt;+3; &lt;b&gt;Senses &lt;/b&gt;low-light vision; Perception +7&lt;/h5&gt;&lt;/div&gt;&lt;hr/&gt;&lt;div&gt;&lt;h5&gt;&lt;b&gt;DEFENSE&lt;/b&gt;&lt;/h5&gt;&lt;/div&gt;&lt;hr/&gt;&lt;div&gt;&lt;h5&gt;&lt;b&gt;AC &lt;/b&gt;19, touch 7, flat-footed 19 (-1 Dex, +12 natural, -2 size)&lt;/h5&gt;&lt;h5&gt;&lt;b&gt;hp &lt;/b&gt;76 (9d8+36); regeneration 10 (bludgeoning or fire)&lt;/h5&gt;&lt;h5&gt;&lt;b&gt;Fort &lt;/b&gt;+10, &lt;b&gt;Ref &lt;/b&gt;+4, &lt;b&gt;Will &lt;/b&gt;+4&lt;/h5&gt;&lt;h5&gt;&lt;b&gt;Immune &lt;/b&gt;acid, plant traits&lt;/h5&gt;&lt;/div&gt;&lt;hr/&gt;&lt;div&gt;&lt;h5&gt;&lt;b&gt;OFFENSE&lt;/b&gt;&lt;/h5&gt;&lt;/div&gt;&lt;hr/&gt;&lt;div&gt;&lt;h5&gt;&lt;b&gt;Spd &lt;/b&gt;20 ft.&lt;/h5&gt;&lt;h5&gt;&lt;b&gt;Melee &lt;/b&gt;bite +11 (2d6+7 plus grab), 2 tentacles +6 (1d6+3 plus grab)&lt;/h5&gt;&lt;h5&gt;&lt;b&gt;Space &lt;/b&gt;15 ft.; &lt;b&gt;Reach &lt;/b&gt;15 ft.&lt;/h5&gt;&lt;h5&gt;&lt;b&gt;Special Attacks &lt;/b&gt;paralysis (3d6 rounds, DC 18), swallow whole (2d6 acid damage plus paralysis, AC 15, 7 hp)&lt;/h5&gt;&lt;/div&gt;&lt;hr/&gt;&lt;div&gt;&lt;h5&gt;&lt;b&gt;STATISTICS&lt;/b&gt;&lt;/h5&gt;&lt;/div&gt;&lt;hr/&gt;&lt;div&gt;&lt;h5&gt;&lt;b&gt;Str &lt;/b&gt;24, &lt;b&gt;Dex &lt;/b&gt;9, &lt;b&gt;Con &lt;/b&gt;18, &lt;b&gt;Int &lt;/b&gt; 3, &lt;b&gt;Wis &lt;/b&gt;8, &lt;b&gt;Cha &lt;/b&gt;3&lt;/h5&gt;&lt;h5&gt;&lt;b&gt;Base Atk &lt;/b&gt;+6; &lt;b&gt;CMB &lt;/b&gt;+15 (+19 grapple); &lt;b&gt;CMD &lt;/b&gt;24 (can't be tripped)&lt;/h5&gt;&lt;h5&gt;&lt;b&gt;Feats &lt;/b&gt;Improved Initiative, Iron Will, Lightning Reflexes, Power Attack, Skill Focus (Stealth)&lt;/h5&gt;&lt;h5&gt;&lt;b&gt;Skills &lt;/b&gt;Perception +7, Stealth +1 (+9 in undergrowth); &lt;b&gt;Racial Modifiers &lt;/b&gt;+8 Stealth in undergrowth&lt;/h5&gt;&lt;h5&gt;&lt;b&gt;Languages &lt;/b&gt;Sylvan (cannot speak)&lt;/h5&gt;&lt;/div&gt;&lt;hr/&gt;&lt;div&gt;&lt;h5&gt;&lt;b&gt;ECOLOGY&lt;/b&gt;&lt;/h5&gt;&lt;/div&gt;&lt;hr/&gt;&lt;div&gt;&lt;h5&gt;&lt;b&gt;Environment &lt;/b&gt; temperate or warm forests&lt;/h5&gt;&lt;h5&gt;&lt;b&gt;Organization &lt;/b&gt;solitary, pair, or grove (3-6)&lt;/h5&gt;&lt;h5&gt;&lt;b&gt;Treasure &lt;/b&gt;standard&lt;/h5&gt;&lt;/div&gt;&lt;br&gt;&lt;/br&gt;&lt;div&gt;&lt;h4&gt;&lt;p&gt;&lt;p&gt;A tendriculos is a creature brought into being through a corruption of nature, often where foul magic has seeped into the environs for many years, or where the boundaries between the Material Plane and the mysterious realm of the fey have worn thin. Tales and myths speak of arcane manipulation from other planes, while others speak of a tendriculos as being the manifestation of an angered spirit of nature.&lt;/p&gt;&lt;p&gt;A voracious carnivore, the tendriculos is an active hunter when it needs to be but it prefers to rely on ambush tactics, choosing welltraveled areas in the forest where it can lie in wait in the undergrowth. The creature is quick to swallow any prey it happens to catch in its vines, relying upon the acidfilled reservoir in its trunk to finish off prey that may still have a bit of fight left in it. This acid not only consumes organic material with shocking ease, but also contains a powerful paralytic enzyme that further reduces a creature's chance of escape once it's been gulped down by the plant.&lt;/p&gt;&lt;p&gt;Although incapable of speech itself, the tendriculos generally understands a handful of words in a single language (usually Sylvan). While they tend to see all smaller creatures as nothing more than food, tales exist of certain creatures, particularly fey or druids, having secured a sort of alliance with local tendriculoses. In such cases, the tendriculos is more than willing to serve its ally as a guardian, so long as the ally is diligent at providing the plant with a regular supply of food.&lt;/p&gt;&lt;p&gt;The fact that a tendriculos displays a curious mix of plant, fungal, and even animal traits (in the form of its almost fleshy, toothed maw) has long intrigued sages.&lt;/p&gt;&lt;p&gt;That the creature is a plant is firmly established, yet it lays egg-like spheres when the need to reproduce strikes.&lt;/p&gt;&lt;p&gt;These "eggs" are in fact massive, puff ball-like fungi filled with spores-when jostled, the cloud of spores that is released can carry for miles, ensuring that a single tendriculos can seed a huge territory.&lt;/p&gt;&lt;p&gt;A tendriculos is 20 feet tall and weighs 3,500 pounds.&lt;/p&gt;&lt;/h4&gt;&lt;/div&gt;</t>
  </si>
  <si>
    <t>Tenebrous Worm</t>
  </si>
  <si>
    <t>(+3 Dex, +8 natural)</t>
  </si>
  <si>
    <t>Fort +14, Ref +6, Will +8</t>
  </si>
  <si>
    <t>bristles</t>
  </si>
  <si>
    <t>bite +14 (2d6+4 plus 6d6 acid)</t>
  </si>
  <si>
    <t>Str 17, Dex 16, Con 20, Int 2, Wis 13, Cha 7</t>
  </si>
  <si>
    <t>Critical Focus, Great Fortitude, Improved Initiative, Iron Will, Weapon Focus (bite)</t>
  </si>
  <si>
    <t>Perception +14, Stealth +16</t>
  </si>
  <si>
    <t>solitary, pair, or swarm (3-6)</t>
  </si>
  <si>
    <t>This pallid beast clatters upon dozens of small legs. Writhing bristles twitch on its back, and its shadow seems strangely mobile.</t>
  </si>
  <si>
    <t>Acid (Su) The acid of a tenebrous worm's bite affects only organic matter-as it dissolves creatures, it converts their flesh to shadow that swiftly fades away, leaving raw, jagged wounds behind. In dim light, acid damage dealt by a tenebrous worm's bite increases to 8d6 points of damage, while in darkness or bright light, the acid damage is reduced to 4d6.  Bristles (Su) Long bristles of shadowstuff extend from between the tenebrous worm's armor plates. These bristles react swiftly to attacks, stabbing at any creature that attempts to harm the worm. Each time a creature attacks a tenebrous worm, it must make a DC 18 Reflex save to avoid being punctured by several bristles. Each time a creature is punctured by these bristles, it takes 1d4 points of piercing damage and is exposed to the tenebrous worm's poison. A creature that grapples a tenebrous worm is automatically hurt by these bristles. The save DC to avoid the bristles is Dexterity-based.  Poison (Su) Bristles-injury; save Fort DC 20, frequency 1/ round for 6 rounds, effect paralysis for 1d4 rounds plus 1d2 Con (the duration of the paralysis is cumulative with each failed save), cure 2 consecutive saves. The save DC is Constitution-based.</t>
  </si>
  <si>
    <t>The caterpillar-like tenebrous worm is a voracious predator that hungers for mortal flesh. The tenebrous worm is the larval stage of the gloomwing (see page 133)-but in a strange reversal, these younger creatures are more dangerous than the adults they grow into. A native of the Plane of Shadow, a tenebrous worm hatches from the body of an unfortunate creature that has been implanted with an egg by a gloomwing. The tenebrous worm is fully grown upon hatching, and immediately begins to scour its environs for flesh to consume.  Although the tenebrous worm tends to be relatively palecolored, its internal organs seethe and roil with shadowy energies and dark fluids. As the creature feeds, these shadowy innards begin to grow out of its body, forming strange bristle-like filaments of semisolid shadowstuff not only capable of piercing the flesh of those who would attack the worm, but also possessing a deadly paralytic poison. Additional shadowy fluids constantly seep from the worm's mandibles-when it bites prey, these fluids melt flesh into shadows that the creature can then consume. When a tenebrous worm feeds on enough of this shadowy flesh, the creature seeks out a secluded, shady area (typically just within a cave entrance or in a ruined building) and spins a shadowy cocoon around itself. A tenebrous worm's cocoon exudes the effects of a darkness spell (CL 8th), muting the surrounding light. After a period of several days, the cocoon tears open and a fully grown gloomwing emerges, ready to seek a host for its eggs.</t>
  </si>
  <si>
    <t>&lt;link rel="stylesheet"href="PF.css"&gt;&lt;div&gt;&lt;h2&gt;Tenebrous Worm&lt;/h2&gt;&lt;h3&gt;&lt;i&gt;This pallid beast clatters upon dozens of small legs. Writhing bristles twitch on its back, and its shadow seems strangely mobile.&lt;/i&gt;&lt;/h3&gt;&lt;br&gt;&lt;/br&gt;&lt;/div&gt;&lt;div class="heading"&gt;&lt;p class="alignleft"&gt;Tenebrous Worm&lt;/p&gt;&lt;p class="alignright"&gt;CR 8&lt;/p&gt;&lt;div style="clear: both;"&gt;&lt;/div&gt;&lt;/div&gt;&lt;div&gt;&lt;h5&gt;&lt;b&gt;XP &lt;/b&gt;4,800&lt;/h5&gt;&lt;h5&gt;N Medium outsider (extraplanar)&lt;/h5&gt;&lt;h5&gt;&lt;b&gt;Init &lt;/b&gt;+7; &lt;b&gt;Senses &lt;/b&gt;darkvision 60 ft.; Perception +14&lt;/h5&gt;&lt;/div&gt;&lt;hr/&gt;&lt;div&gt;&lt;h5&gt;&lt;b&gt;DEFENSE&lt;/b&gt;&lt;/h5&gt;&lt;/div&gt;&lt;hr/&gt;&lt;div&gt;&lt;h5&gt;&lt;b&gt;AC &lt;/b&gt;21, touch 13, flat-footed 18 (+3 Dex, +8 natural)&lt;/h5&gt;&lt;h5&gt;&lt;b&gt;hp &lt;/b&gt;105 (10d10+50)&lt;/h5&gt;&lt;h5&gt;&lt;b&gt;Fort &lt;/b&gt;+14, &lt;b&gt;Ref &lt;/b&gt;+6, &lt;b&gt;Will &lt;/b&gt;+8&lt;/h5&gt;&lt;h5&gt;&lt;b&gt;Defensive Abilities &lt;/b&gt;bristles; &lt;b&gt;Immune &lt;/b&gt;acid&lt;/h5&gt;&lt;/div&gt;&lt;hr/&gt;&lt;div&gt;&lt;h5&gt;&lt;b&gt;OFFENSE&lt;/b&gt;&lt;/h5&gt;&lt;/div&gt;&lt;hr/&gt;&lt;div&gt;&lt;h5&gt;&lt;b&gt;Spd &lt;/b&gt;20 ft.&lt;/h5&gt;&lt;h5&gt;&lt;b&gt;Melee &lt;/b&gt;bite +14 (2d6+4 plus 6d6 acid)&lt;/h5&gt;&lt;h5&gt;&lt;b&gt;Space &lt;/b&gt;5 ft.; &lt;b&gt;Reach &lt;/b&gt;5 ft.&lt;/h5&gt;&lt;h5&gt;&lt;b&gt;Special Attacks &lt;/b&gt;poison&lt;/h5&gt;&lt;/div&gt;&lt;hr/&gt;&lt;div&gt;&lt;h5&gt;&lt;b&gt;STATISTICS&lt;/b&gt;&lt;/h5&gt;&lt;/div&gt;&lt;hr/&gt;&lt;div&gt;&lt;h5&gt;&lt;b&gt;Str &lt;/b&gt;17, &lt;b&gt;Dex &lt;/b&gt;16, &lt;b&gt;Con &lt;/b&gt;20, &lt;b&gt;Int &lt;/b&gt; 2, &lt;b&gt;Wis &lt;/b&gt;13, &lt;b&gt;Cha &lt;/b&gt;7&lt;/h5&gt;&lt;h5&gt;&lt;b&gt;Base Atk &lt;/b&gt;+10; &lt;b&gt;CMB &lt;/b&gt;+13; &lt;b&gt;CMD &lt;/b&gt;26 (can't be tripped)&lt;/h5&gt;&lt;h5&gt;&lt;b&gt;Feats &lt;/b&gt;Critical Focus, Great Fortitude, Improved Initiative, Iron Will, Weapon Focus (bite)&lt;/h5&gt;&lt;h5&gt;&lt;b&gt;Skills &lt;/b&gt;Perception +14, Stealth +16&lt;/h5&gt;&lt;/div&gt;&lt;hr/&gt;&lt;div&gt;&lt;h5&gt;&lt;b&gt;ECOLOGY&lt;/b&gt;&lt;/h5&gt;&lt;/div&gt;&lt;hr/&gt;&lt;div&gt;&lt;h5&gt;&lt;b&gt;Environment &lt;/b&gt; any land (Plane of Shadow)&lt;/h5&gt;&lt;h5&gt;&lt;b&gt;Organization &lt;/b&gt;solitary, pair, or swarm (3-6)&lt;/h5&gt;&lt;h5&gt;&lt;b&gt;Treasure &lt;/b&gt;none&lt;/h5&gt;&lt;/div&gt;&lt;hr/&gt;&lt;div&gt;&lt;h5&gt;&lt;b&gt;SPECIAL ABILITIES&lt;/b&gt;&lt;/h5&gt;&lt;/div&gt;&lt;hr/&gt;&lt;div&gt;&lt;h5&gt;&lt;b&gt;Acid (Su)&lt;/b&gt; The acid of a tenebrous worm's bite affects only organic matter-as it dissolves creatures, it converts their flesh to shadow that swiftly fades away, leaving raw, jagged wounds behind. In dim light, acid damage dealt by a tenebrous worm's bite increases to 8d6 points of damage, while in &lt;i&gt;darkness&lt;/i&gt; or bright light, the acid damage is reduced to 4d6.  &lt;/h5&gt;&lt;h5&gt;&lt;b&gt;Bristles (Su)&lt;/b&gt; Long bristles of shadowstuff extend from between the tenebrous worm's armor plates. These bristles react swiftly to attacks, stabbing at any creature that attempts to harm the worm. Each time a creature attacks a tenebrous worm, it must make a DC 18 Reflex save to avoid being punctured by several bristles. Each time a creature is punctured by these bristles, it takes 1d4 points of piercing damage and is exposed to the tenebrous worm's poison. A creature that grapples a tenebrous worm is automatically hurt by these bristles. The save DC to avoid the bristles is Dexterity-based.  &lt;/h5&gt;&lt;h5&gt;&lt;b&gt;Poison (Su)&lt;/b&gt; Bristles-injury; &lt;i&gt;save&lt;/i&gt; Fort DC 20, &lt;i&gt;frequency&lt;/i&gt; 1/ round for 6 rounds, &lt;i&gt;effect&lt;/i&gt; paralysis for 1d4 rounds plus 1d2 Con (the duration of the paralysis is cumulative with each failed &lt;i&gt;save&lt;/i&gt;), &lt;i&gt;cure&lt;/i&gt; 2 consecutive &lt;i&gt;save&lt;/i&gt;s. The save DC is Constitution-based.&lt;/h5&gt;&lt;/div&gt;&lt;br&gt;&lt;/br&gt;&lt;div&gt;&lt;h4&gt;&lt;p&gt;&lt;p&gt;The caterpillar-like tenebrous worm is a voracious predator that hungers for mortal flesh. The tenebrous worm is the larval stage of the gloomwing (see page 133)-but in a strange reversal, these younger creatures are more dangerous than the adults they grow into. A native of the Plane of Shadow, a tenebrous worm hatches from the body of an unfortunate creature that has been implanted with an egg by a gloomwing. The tenebrous worm is fully grown upon hatching, and immediately begins to scour its environs for flesh to consume.&lt;/p&gt;&lt;p&gt;Although the tenebrous worm tends to be relatively palecolored, its internal organs seethe and roil with shadowy energies and dark fluids. As the creature feeds, these shadowy innards begin to grow out of its body, forming strange bristle-like filaments of semisolid shadowstuff not only capable of piercing the flesh of those who would attack the worm, but also possessing a deadly paralytic poison. Additional shadowy fluids constantly seep from the worm's mandibles-when it bites prey, these fluids melt flesh into shadows that the creature can then consume. When a tenebrous worm feeds on enough of this shadowy flesh, the creature seeks out a secluded, shady area (typically just within a cave entrance or in a ruined building) and spins a shadowy cocoon around itself. A tenebrous worm's cocoon exudes the effects of a &lt;i&gt;darkness&lt;/i&gt; spell (CL 8th), muting the surrounding light. After a period of several days, the cocoon tears open and a fully grown gloomwing emerges, ready to seek a host for its eggs.&lt;/p&gt;&lt;/h4&gt;&lt;/div&gt;</t>
  </si>
  <si>
    <t>Tentamort</t>
  </si>
  <si>
    <t>all-around vision, blindsense 30 ft., darkvision  60 ft.; Perception +11</t>
  </si>
  <si>
    <t>Fort +4,  Ref +5,  Will +7</t>
  </si>
  <si>
    <t>sting +6 (1d6+2  plus poison), tentacle +2  (1d6+1 plus grab)</t>
  </si>
  <si>
    <t>constrict (1d6+1)</t>
  </si>
  <si>
    <t>Str 15, Dex 13, Con 14, Int 1, Wis 14, Cha 6</t>
  </si>
  <si>
    <t>Improved Initiative, Lightning Reflexes, Weapon Focus (tentacle)</t>
  </si>
  <si>
    <t>Climb +10, Perception +11</t>
  </si>
  <si>
    <t xml:space="preserve"> any marshes or underground</t>
  </si>
  <si>
    <t>solitary, pair, or brood (3-6)</t>
  </si>
  <si>
    <t>This dark blue creature has a conical body covered in angry red eyes and numerous tentacles, two of which are longer than the rest.</t>
  </si>
  <si>
    <t>Poison (Ex) Sting-injury; save Fort DC 15; frequency 2 rounds; effect 1d4 Con plus nausea; cure 1 save.</t>
  </si>
  <si>
    <t>Tentamorts are eerie ambush predators, preferring to let prey come to them rather than seeking food out, and relying on their excellent senses to warn them of approaching meals. A tentamort possesses several tentacles, most of which are used for locomotion but two of which have evolved for singular purposes in securing food. One of these longer tentacles is covered with tiny, sticky nodules and is capable of constricting prey, while the other ends in a long, thin stinger. The tentamort's method of attack is to grab its prey with its constricting tentacle and sting the grappled target with the other. Tentamort poison is particularly horrific, as it swiftly liquefies the creature's internal organs into a rancid slurry the monster can then drink with the same stinger, siphoning out the fluid with foul sucking sounds. Larger creatures often require multiple stings (and multiple failed saving throws against the venom) before they can be fully absorbed by a tentamort. Tentamorts are almost mindless, possessing just enough intellect to make crude animal judgments about peril and food. Once a tentamort has grabbed prey, it tends to focus entirely on that creature, ignoring attacks upon it from other sources as long as its current victim remains a source of nutrition. After a tentamort finishes consuming a creature, all that typically remains are the bones and skin.  A well-fed tentamort uses the hollow corpse of its meal as a sort of incubator for its eggs, injecting the body with a caviar-like mass of black eggs that mature in the rotting carcass for several weeks until a dozen or so hand-sized tentamorts hatch and crawl out of their host's orifices. Depending upon the availability of other prey, anywhere from one to six of these may survive, feeding on rats and Tiny vermin, until they eventually grow to adulthood. Tentamort young look like dark blue starfish with a single red eye in the center-they do not possess their longer, specialized tentacles until they mature.  A young tentamort often attaches itself to a larger predator, clinging to it much the same way a remora clings to a shark, dropping off to feed innocuously on its host's kills while the creature sleeps.  Some tentamorts grow much larger than their human-sized kin. Known as greater tentamorts, these ogre-sized creatures have at least 10 Hit Dice and are Large sized. Their two specialized tentacles grow to 20 feet long, providing the creature with greater reach than a Large monster normally possesses. Greater tentamorts are never found in groups, for these creatures can only achieve such monstrous size through cannibalism, as if there were some key nutrient in another tentamort's body that allows them to exceed their typical physical limitations. Some of these creatures have mutations giving them two tentacles and two stingers. Yet the most disturbing quality possessed by these monsters is their unexpected intellect-greater tentamorts are often as intelligent as humans, or more so. They cannot speak, but possess an eerie form of telepathy that works only upon creatures they are in physical contact with-a feature they often use to "chat" with their food as they eat.</t>
  </si>
  <si>
    <t>&lt;link rel="stylesheet"href="PF.css"&gt;&lt;div&gt;&lt;h2&gt;Tentamort&lt;/h2&gt;&lt;h3&gt;&lt;i&gt;This dark blue creature has a conical body covered in angry red eyes and numerous tentacles, two of which are longer than the rest.&lt;/i&gt;&lt;/h3&gt;&lt;br&gt;&lt;/br&gt;&lt;/div&gt;&lt;div class="heading"&gt;&lt;p class="alignleft"&gt;Tentamort&lt;/p&gt;&lt;p class="alignright"&gt;CR 4&lt;/p&gt;&lt;div style="clear: both;"&gt;&lt;/div&gt;&lt;/div&gt;&lt;div&gt;&lt;h5&gt;&lt;b&gt;XP &lt;/b&gt;1,200&lt;/h5&gt;&lt;h5&gt;N Medium aberration &lt;/h5&gt;&lt;h5&gt;&lt;b&gt;Init &lt;/b&gt;+5; &lt;b&gt;Senses &lt;/b&gt;all-around vision, blindsense 30 ft., darkvision  60 ft.; Perception +11&lt;/h5&gt;&lt;/div&gt;&lt;hr/&gt;&lt;div&gt;&lt;h5&gt;&lt;b&gt;DEFENSE&lt;/b&gt;&lt;/h5&gt;&lt;/div&gt;&lt;hr/&gt;&lt;div&gt;&lt;h5&gt;&lt;b&gt;AC &lt;/b&gt;17, touch 11, flat-footed 16 (+1 Dex, +6 natural)&lt;/h5&gt;&lt;h5&gt;&lt;b&gt;hp &lt;/b&gt;39 (6d8+12)&lt;/h5&gt;&lt;h5&gt;&lt;b&gt;Fort &lt;/b&gt;+4, &lt;b&gt;Ref &lt;/b&gt;+5, &lt;b&gt;Will &lt;/b&gt;+7&lt;/h5&gt;&lt;/div&gt;&lt;hr/&gt;&lt;div&gt;&lt;h5&gt;&lt;b&gt;OFFENSE&lt;/b&gt;&lt;/h5&gt;&lt;/div&gt;&lt;hr/&gt;&lt;div&gt;&lt;h5&gt;&lt;b&gt;Spd &lt;/b&gt;20 ft., climb 20 ft.&lt;/h5&gt;&lt;h5&gt;&lt;b&gt;Melee &lt;/b&gt;sting +6 (1d6+2  plus poison), tentacle +2  (1d6+1 plus grab)&lt;/h5&gt;&lt;h5&gt;&lt;b&gt;Space &lt;/b&gt;5 ft.; &lt;b&gt;Reach &lt;/b&gt;10 ft.&lt;/h5&gt;&lt;h5&gt;&lt;b&gt;Special Attacks &lt;/b&gt;constrict (1d6+1)&lt;/h5&gt;&lt;/div&gt;&lt;hr/&gt;&lt;div&gt;&lt;h5&gt;&lt;b&gt;STATISTICS&lt;/b&gt;&lt;/h5&gt;&lt;/div&gt;&lt;hr/&gt;&lt;div&gt;&lt;h5&gt;&lt;b&gt;Str &lt;/b&gt;15, &lt;b&gt;Dex &lt;/b&gt;13, &lt;b&gt;Con &lt;/b&gt;14, &lt;b&gt;Int &lt;/b&gt; 1, &lt;b&gt;Wis &lt;/b&gt;14, &lt;b&gt;Cha &lt;/b&gt;6&lt;/h5&gt;&lt;h5&gt;&lt;b&gt;Base Atk &lt;/b&gt;+4; &lt;b&gt;CMB &lt;/b&gt;+6 (+10 grapple); &lt;b&gt;CMD &lt;/b&gt;17 (can't be tripped)&lt;/h5&gt;&lt;h5&gt;&lt;b&gt;Feats &lt;/b&gt;Improved Initiative, Lightning Reflexes, Weapon Focus (tentacle)&lt;/h5&gt;&lt;h5&gt;&lt;b&gt;Skills &lt;/b&gt;Climb +10, Perception +11&lt;/h5&gt;&lt;/div&gt;&lt;hr/&gt;&lt;div&gt;&lt;h5&gt;&lt;b&gt;ECOLOGY&lt;/b&gt;&lt;/h5&gt;&lt;/div&gt;&lt;hr/&gt;&lt;div&gt;&lt;h5&gt;&lt;b&gt;Environment &lt;/b&gt; any marshes or underground&lt;/h5&gt;&lt;h5&gt;&lt;b&gt;Organization &lt;/b&gt;solitary, pair, or brood (3-6)&lt;/h5&gt;&lt;h5&gt;&lt;b&gt;Treasure &lt;/b&gt;incidental&lt;/h5&gt;&lt;/div&gt;&lt;hr/&gt;&lt;div&gt;&lt;h5&gt;&lt;b&gt;SPECIAL ABILITIES&lt;/b&gt;&lt;/h5&gt;&lt;/div&gt;&lt;hr/&gt;&lt;div&gt;&lt;h5&gt;&lt;b&gt;Poison (Ex)&lt;/b&gt; Sting-injury; &lt;i&gt;save&lt;/i&gt; Fort DC 15; &lt;i&gt;frequency&lt;/i&gt; 2 rounds; &lt;i&gt;effect&lt;/i&gt; 1d4 Con plus nausea; &lt;i&gt;cure&lt;/i&gt; 1 &lt;i&gt;save&lt;/i&gt;.&lt;/h5&gt;&lt;/div&gt;&lt;br&gt;&lt;/br&gt;&lt;div&gt;&lt;h4&gt;&lt;p&gt;&lt;p&gt;Tentamorts are eerie ambush predators, preferring to let prey come to them rather than seeking food out, and relying on their excellent senses to warn them of approaching meals. A tentamort possesses several tentacles, most of which are used for locomotion but two of which have evolved for singular purposes in securing food. One of these longer tentacles is covered with tiny, sticky nodules and is capable of constricting prey, while the other ends in a long, thin stinger. The tentamort's method of attack is to grab its prey with its constricting tentacle and sting the grappled target with the other. Tentamort poison is particularly horrific, as it swiftly liquefies the creature's internal organs into a rancid slurry the monster can then drink with the same stinger, siphoning out the fluid with foul sucking sounds. Larger creatures often require multiple stings (and multiple failed saving throws against the venom) before they can be fully absorbed by a tentamort. Tentamorts are almost mindless, possessing just enough intellect to make crude animal judgments about peril and food. Once a tentamort has grabbed prey, it tends to focus entirely on that creature, ignoring attacks upon it from other sources as long as its current victim remains a source of nutrition. After a tentamort finishes consuming a creature, all that typically remains are the bones and skin.&lt;/p&gt;&lt;p&gt;A well-fed tentamort uses the hollow corpse of its meal as a sort of incubator for its eggs, injecting the body with a caviar-like mass of black eggs that mature in the rotting carcass for several weeks until a dozen or so hand-sized tentamorts hatch and crawl out of their host's orifices. Depending upon the availability of other prey, anywhere from one to six of these may survive, feeding on rats and Tiny vermin, until they eventually grow to adulthood. Tentamort young look like dark blue starfish with a single red eye in the center-they do not possess their longer, specialized tentacles until they mature.&lt;/p&gt;&lt;p&gt;A young tentamort often attaches itself to a larger predator, clinging to it much the same way a remora clings to a shark, dropping off to feed innocuously on its host's kills while the creature sleeps.&lt;/p&gt;&lt;p&gt;Some tentamorts grow much larger than their human-sized kin. Known as greater tentamorts, these ogre-sized creatures have at least 10 Hit Dice and are Large sized. Their two specialized tentacles grow to 20 feet long, providing the creature with greater reach than a Large monster normally possesses. Greater tentamorts are never found in groups, for these creatures can only achieve such monstrous size through cannibalism, as if there were some key nutrient in another tentamort's body that allows them to exceed their typical physical limitations. Some of these creatures have mutations giving them two tentacles and two stingers. Yet the most disturbing quality possessed by these monsters is their unexpected intellect-greater tentamorts are often as intelligent as humans, or more so. They cannot speak, but possess an eerie form of telepathy that works only upon creatures they are in physical contact with-a feature they often use to "chat" with their food as they eat.&lt;/p&gt;&lt;/h4&gt;&lt;/div&gt;</t>
  </si>
  <si>
    <t>Thoqqua</t>
  </si>
  <si>
    <t>darkvision 60 ft., tremorsense 60 ft.; Perception +10</t>
  </si>
  <si>
    <t>molten body</t>
  </si>
  <si>
    <t>slam +4 (1d6+1 plus burn)</t>
  </si>
  <si>
    <t>burn (1d6, DC 13)</t>
  </si>
  <si>
    <t>Str 13, Dex 13, Con 15, Int 6, Wis 12, Cha 10</t>
  </si>
  <si>
    <t>Nimble Moves, Skill Focus (Perception)</t>
  </si>
  <si>
    <t>Acrobatics +7, Perception +10, Stealth +7, Survival +7</t>
  </si>
  <si>
    <t>This creature's thick, serpentine body is protected by dense, horny plates. A visible haze of heat rises from its red-hot scales.</t>
  </si>
  <si>
    <t>Molten Body (Su) A thoqqua's body is hot enough to melt stone. Anyone striking a thoqqua with a natural weapon or unarmed strike takes 1d6 points of fire damage. A creature that grapples a thoqqua or is grappled by one takes 3d6 points of fire damage each round the grapple persists. A creature that strikes a thoqqua with a manufactured weapon can attempt a DC 13 Reflex save to pull the weapon away from the creature's molten body quickly enough to avoid having the weapon take 1d6 points of fire damage-damage caused to a weapon in this manner is not halved as is normal for damage caused to items, and ignores the first 5 points of hardness possessed by the item. As a result, most metal weapons can generally safely strike a thoqqua without taking much damage, but wooden weapons have a significant chance of burning away if used against one of these creatures. The save DC is Constitution-based.</t>
  </si>
  <si>
    <t>Thoqquas are cantankerous creatures of fire and slag.  Their bodies generate incredible heat that allows them to burrow or melt through most surfaces, even solid rock. Thoqquas are native to the vast ash deserts and lava fields where the Plane of Fire abuts the Plane of Earth.  There they consume ore and minerals, which their furnace-like bodies then smelt into armor plates that grant the creatures their natural armor-as outsiders, these creatures have no need to eat to survive, but a "starving" thoqqua generally has a lower natural armor bonus than a healthy one.  A thoqqua's frontmost body segment tapers into a straight, horn-like beak that glows with a blistering heat. Steam and smoke constantly hiss from its joints, and from a distance a thoqqua can be mistaken for a strange metallic construct. Adult thoqquas are 5 feet long and weigh 200 pounds.  Their fiery tempers make thoqquas dangerous to approach-they attack without thinking when startled or frustrated. If a thoqqua does not immediately chase away humanoids within its territory, then it gradually comes to view that settlement as property, and even guards it.  Mephits seem to understand the thoqqua thought process, and occasionally broker deals with the simple-minded worms. The mephits say that the mountain-sized ancestors of modern thoqquas were servants of the elemental lords, and dug the first volcanoes in the young worlds of the Material Plane. These progenitor worms then retired to the worlds' cores, where their heat warms the planets even today. Thoqquas on the Material Plane do indeed congregate around volcanoes-though whether this is to protect a mineral-rich food site or a sacred place is unknown.</t>
  </si>
  <si>
    <t>&lt;link rel="stylesheet"href="PF.css"&gt;&lt;div&gt;&lt;h2&gt;Thoqqua&lt;/h2&gt;&lt;h3&gt;&lt;i&gt;This creature's thick, serpentine body is protected by dense, horny plates. A visible haze of heat rises from its red-hot scales.&lt;/i&gt;&lt;/h3&gt;&lt;br&gt;&lt;/br&gt;&lt;/div&gt;&lt;div class="heading"&gt;&lt;p class="alignleft"&gt;Thoqqua&lt;/p&gt;&lt;p class="alignright"&gt;CR 2&lt;/p&gt;&lt;div style="clear: both;"&gt;&lt;/div&gt;&lt;/div&gt;&lt;div&gt;&lt;h5&gt;&lt;b&gt;XP &lt;/b&gt;600&lt;/h5&gt;&lt;h5&gt;N Medium outsider (earth, elemental, extraplanar, fire)&lt;/h5&gt;&lt;h5&gt;&lt;b&gt;Init &lt;/b&gt;+1; &lt;b&gt;Senses &lt;/b&gt;darkvision 60 ft., tremorsense 60 ft.; Perception +10&lt;/h5&gt;&lt;h5&gt;&lt;b&gt;Aura &lt;/b&gt;molten body&lt;/h5&gt;&lt;/div&gt;&lt;hr/&gt;&lt;div&gt;&lt;h5&gt;&lt;b&gt;DEFENSE&lt;/b&gt;&lt;/h5&gt;&lt;/div&gt;&lt;hr/&gt;&lt;div&gt;&lt;h5&gt;&lt;b&gt;AC &lt;/b&gt;15, touch 11, flat-footed 14 (+1 Dex, +4 natural)&lt;/h5&gt;&lt;h5&gt;&lt;b&gt;hp &lt;/b&gt;22 (3d10+6)&lt;/h5&gt;&lt;h5&gt;&lt;b&gt;Fort &lt;/b&gt;+5, &lt;b&gt;Ref &lt;/b&gt;+4, &lt;b&gt;Will &lt;/b&gt;+2&lt;/h5&gt;&lt;h5&gt;&lt;b&gt;Immune &lt;/b&gt;fire, elemental traits&lt;/h5&gt;&lt;h5&gt;&lt;b&gt;Weaknesses &lt;/b&gt;vulnerable to cold&lt;/h5&gt;&lt;/div&gt;&lt;hr/&gt;&lt;div&gt;&lt;h5&gt;&lt;b&gt;OFFENSE&lt;/b&gt;&lt;/h5&gt;&lt;/div&gt;&lt;hr/&gt;&lt;div&gt;&lt;h5&gt;&lt;b&gt;Spd &lt;/b&gt;30 ft., burrow 20 ft.&lt;/h5&gt;&lt;h5&gt;&lt;b&gt;Melee &lt;/b&gt;slam +4 (1d6+1 plus burn)&lt;/h5&gt;&lt;h5&gt;&lt;b&gt;Space &lt;/b&gt;5 ft.; &lt;b&gt;Reach &lt;/b&gt;5 ft.&lt;/h5&gt;&lt;h5&gt;&lt;b&gt;Special Attacks &lt;/b&gt;burn (1d6, DC 13)&lt;/h5&gt;&lt;/div&gt;&lt;hr/&gt;&lt;div&gt;&lt;h5&gt;&lt;b&gt;STATISTICS&lt;/b&gt;&lt;/h5&gt;&lt;/div&gt;&lt;hr/&gt;&lt;div&gt;&lt;h5&gt;&lt;b&gt;Str &lt;/b&gt;13, &lt;b&gt;Dex &lt;/b&gt;13, &lt;b&gt;Con &lt;/b&gt;15, &lt;b&gt;Int &lt;/b&gt; 6, &lt;b&gt;Wis &lt;/b&gt;12, &lt;b&gt;Cha &lt;/b&gt;10&lt;/h5&gt;&lt;h5&gt;&lt;b&gt;Base Atk &lt;/b&gt;+3; &lt;b&gt;CMB &lt;/b&gt;+4; &lt;b&gt;CMD &lt;/b&gt;15 (can't be tripped)&lt;/h5&gt;&lt;h5&gt;&lt;b&gt;Feats &lt;/b&gt;Nimble Moves, Skill Focus (Perception)&lt;/h5&gt;&lt;h5&gt;&lt;b&gt;Skills &lt;/b&gt;Acrobatics +7, Perception +10, Stealth +7, Survival +7&lt;/h5&gt;&lt;h5&gt;&lt;b&gt;Languages &lt;/b&gt;Ignan (cannot speak)&lt;/h5&gt;&lt;/div&gt;&lt;hr/&gt;&lt;div&gt;&lt;h5&gt;&lt;b&gt;ECOLOGY&lt;/b&gt;&lt;/h5&gt;&lt;/div&gt;&lt;hr/&gt;&lt;div&gt;&lt;h5&gt;&lt;b&gt;Environment &lt;/b&gt; any land (Plane of Fire)&lt;/h5&gt;&lt;h5&gt;&lt;b&gt;Organization &lt;/b&gt;solitary or pair&lt;/h5&gt;&lt;h5&gt;&lt;b&gt;Treasure &lt;/b&gt;none&lt;/h5&gt;&lt;/div&gt;&lt;hr/&gt;&lt;div&gt;&lt;h5&gt;&lt;b&gt;SPECIAL ABILITIES&lt;/b&gt;&lt;/h5&gt;&lt;/div&gt;&lt;hr/&gt;&lt;div&gt;&lt;h5&gt;&lt;b&gt;Molten Body (Su)&lt;/b&gt; A thoqqua's body is hot enough to melt stone. Anyone striking a thoqqua with a natural weapon or unarmed strike takes 1d6 points of fire damage. A creature that grapples a thoqqua or is grappled by one takes 3d6 points of fire damage each round the grapple persists. A creature that strikes a thoqqua with a manufactured weapon can attempt a DC 13 Reflex save to pull the weapon away from the creature's molten body quickly enough to avoid having the weapon take 1d6 points of fire damage-damage caused to a weapon in this manner is not halved as is normal for damage caused to items, and ignores the first 5 points of hardness possessed by the item. As a result, most metal weapons can generally safely strike a thoqqua without taking much damage, but wooden weapons have a significant chance of burning away if used against one of these creatures. The save DC is Constitution-based.&lt;/h5&gt;&lt;/div&gt;&lt;br&gt;&lt;/br&gt;&lt;div&gt;&lt;h4&gt;&lt;p&gt;&lt;p&gt;Thoqquas are cantankerous creatures of fire and slag.&lt;/p&gt;&lt;p&gt;Their bodies generate incredible heat that allows them to burrow or melt through most surfaces, even solid rock. Thoqquas are native to the vast ash deserts and lava fields where the Plane of Fire abuts the Plane of Earth.&lt;/p&gt;&lt;p&gt;There they consume ore and minerals, which their furnace-like bodies then smelt into armor plates that grant the creatures their natural armor-as outsiders, these creatures have no need to eat to survive, but a "starving" thoqqua generally has a lower natural armor bonus than a healthy one.&lt;/p&gt;&lt;p&gt;A thoqqua's frontmost body segment tapers into a straight, horn-like beak that glows with a blistering heat. Steam and smoke constantly hiss from its joints, and from a distance a thoqqua can be mistaken for a strange metallic construct. Adult thoqquas are 5 feet long and weigh 200 pounds.&lt;/p&gt;&lt;p&gt;Their fiery tempers make thoqquas dangerous to approach-they attack without thinking when startled or frustrated. If a thoqqua does not immediately chase away humanoids within its territory, then it gradually comes to view that settlement as property, and even guards it.&lt;/p&gt;&lt;p&gt;Mephits seem to understand the thoqqua thought process, and occasionally broker deals with the simple-minded worms. The mephits say that the mountain-sized ancestors of modern thoqquas were servants of the elemental lords, and dug the first volcanoes in the young worlds of the Material Plane. These progenitor worms then retired to the worlds' cores, where their heat warms the planets even today. Thoqquas on the Material Plane do indeed congregate around volcanoes-though whether this is to protect a mineral-rich food site or a sacred place is unknown.&lt;/p&gt;&lt;/h4&gt;&lt;/div&gt;</t>
  </si>
  <si>
    <t>Thrasfyr</t>
  </si>
  <si>
    <t>darkvision 120 ft., low-light vision, see  invisibility; Perception +28</t>
  </si>
  <si>
    <t>32, touch 9, flat-footed 31</t>
  </si>
  <si>
    <t>(+1 Dex, +23 natural, -2 size)</t>
  </si>
  <si>
    <t>(18d10+180)</t>
  </si>
  <si>
    <t>regeneration 15 (acid or cold)</t>
  </si>
  <si>
    <t>Fort +21, Ref +14, Will +15</t>
  </si>
  <si>
    <t>fire, sonic</t>
  </si>
  <si>
    <t>electricity 30</t>
  </si>
  <si>
    <t>50 ft., climb 50 ft.</t>
  </si>
  <si>
    <t>2 bites +26 (2d6+10), 4 claws +26 (1d8+10), gore +26 (2d6+10)</t>
  </si>
  <si>
    <t>breath weapon (80-foot cone, 20d8 fire damage, Reflex DC 29 half, usable once every 1d4 rounds), entangling chains, powerful charge (gore, 4d8+24)</t>
  </si>
  <si>
    <t>Spell-Like Abilities (CL 18th; concentration +23)  Constant-air walk, see invisibility  1/day-greater teleport (self plus 50 lbs. of objects only, and only to a master's side)</t>
  </si>
  <si>
    <t>Str 30, Dex 13, Con 31, Int 5, Wis 24,  Cha 20</t>
  </si>
  <si>
    <t>41 (49 vs. trip)</t>
  </si>
  <si>
    <t>Critical Focus, Greater Vital Strike, Improved Initiative, Improved Vital Strike, Iron Will, Lightning Reflexes, Power Attack, Staggering Critical, Vital Strike</t>
  </si>
  <si>
    <t>Climb +18, Perception +28</t>
  </si>
  <si>
    <t>master's bond, planar acclimation</t>
  </si>
  <si>
    <t>Neither quite bear nor bull nor serpent, this immense, six-legged creature is bound in chains and covered with scintillating red scales.</t>
  </si>
  <si>
    <t>Entangling Chains (Su) A thrasfyr can control the six chains that hang from its body as if they were its own limbs. As a standard action, it can cause these chains to snake outward to a radius of 30 feet. All creatures in this area take 10d6 points of slashing damage and become entangled-a DC 20 Reflex save halves the damage and negates the entangled condition. An entangled creature can escape with a DC 20 Reflex save or a DC 30 Escape Artist check made as a full- round action. The chains can also be sundered (hardness 10, hp 20, Break DC 28). The thrasfyr creates these chains from its own body-destroyed chains regrow in 24 hours.  The save DC is Dexterity-based.  Master's Bond (Su) A thrasfyr can form a bond with a willing creature by touching that creature. This allows the thrasfyr to communicate telepathically with the bonded creature with no range restriction (provided the thrasfyr and its master are on the same plane). Both thrasfyr and master can sense the other's condition as if both were under the effect of a status spell. A thrasfyr can maintain a bond with only one master at a time.  Planar Acclimation (Ex) A thrasfyr is always considered to be on its home plane, regardless of what plane it finds itself upon. It never gains the extraplanar subtype.</t>
  </si>
  <si>
    <t>The legendary thrasfyr is one of the Tane-a group of powerful monsters created by godlike beings from the primal world of the fey. A thrasfyr without a master prefers to dwell in rugged hilly regions, where it spends most of its time slumbering and dreaming-it is said that all thrasfyrs dream of themselves as graceful and beautiful fey, for legends say that the first thrasfyrs were created from such creatures as a form of punishment.</t>
  </si>
  <si>
    <t>&lt;link rel="stylesheet"href="PF.css"&gt;&lt;div&gt;&lt;h2&gt;Thrasfyr&lt;/h2&gt;&lt;h3&gt;&lt;i&gt;Neither quite bear nor bull nor serpent, this immense, six-legged creature is bound in chains and covered with scintillating red scales.&lt;/i&gt;&lt;/h3&gt;&lt;br&gt;&lt;/br&gt;&lt;/div&gt;&lt;div class="heading"&gt;&lt;p class="alignleft"&gt;Thrasfyr&lt;/p&gt;&lt;p class="alignright"&gt;CR 17&lt;/p&gt;&lt;div style="clear: both;"&gt;&lt;/div&gt;&lt;/div&gt;&lt;div&gt;&lt;h5&gt;&lt;b&gt;XP &lt;/b&gt;102,400&lt;/h5&gt;&lt;h5&gt;CE Huge magical beast (fire)&lt;/h5&gt;&lt;h5&gt;&lt;b&gt;Init &lt;/b&gt;+5; &lt;b&gt;Senses &lt;/b&gt;darkvision 120 ft., low-light vision, see  invisibility; Perception +28&lt;/h5&gt;&lt;/div&gt;&lt;hr/&gt;&lt;div&gt;&lt;h5&gt;&lt;b&gt;DEFENSE&lt;/b&gt;&lt;/h5&gt;&lt;/div&gt;&lt;hr/&gt;&lt;div&gt;&lt;h5&gt;&lt;b&gt;AC &lt;/b&gt;32, touch 9, flat-footed 31 (+1 Dex, +23 natural, -2 size)&lt;/h5&gt;&lt;h5&gt;&lt;b&gt;hp &lt;/b&gt;279 (18d10+180); regeneration 15 (acid or cold)&lt;/h5&gt;&lt;h5&gt;&lt;b&gt;Fort &lt;/b&gt;+21, &lt;b&gt;Ref &lt;/b&gt;+14, &lt;b&gt;Will &lt;/b&gt;+15&lt;/h5&gt;&lt;h5&gt;&lt;b&gt;DR &lt;/b&gt;15/cold iron and slashing; &lt;b&gt;Immune &lt;/b&gt;fire, sonic; &lt;b&gt;Resist &lt;/b&gt;electricity 30; &lt;b&gt;SR &lt;/b&gt;28&lt;/h5&gt;&lt;h5&gt;&lt;b&gt;Weaknesses &lt;/b&gt;vulnerable to cold&lt;/h5&gt;&lt;/div&gt;&lt;hr/&gt;&lt;div&gt;&lt;h5&gt;&lt;b&gt;OFFENSE&lt;/b&gt;&lt;/h5&gt;&lt;/div&gt;&lt;hr/&gt;&lt;div&gt;&lt;h5&gt;&lt;b&gt;Spd &lt;/b&gt;50 ft., climb 50 ft.&lt;/h5&gt;&lt;h5&gt;&lt;b&gt;Melee &lt;/b&gt;2 bites +26 (2d6+10), 4 claws +26 (1d8+10), gore +26 (2d6+10)&lt;/h5&gt;&lt;h5&gt;&lt;b&gt;Space &lt;/b&gt;15 ft.; &lt;b&gt;Reach &lt;/b&gt;15 ft.&lt;/h5&gt;&lt;h5&gt;&lt;b&gt;Special Attacks &lt;/b&gt;breath weapon (80-foot cone, 20d8 fire damage, Reflex DC 29 half, usable once every 1d4 rounds), entangling chains, powerful charge (gore, 4d8+24)&lt;/h5&gt;&lt;h5&gt;&lt;b&gt;Spell-Like Abilities&lt;/b&gt; (CL 18th; concentration +23)&lt;/br&gt;Constant&amp;mdash;&lt;i&gt;air walk&lt;/i&gt;, &lt;i&gt;see invisibility&lt;/i&gt;&lt;/br&gt;1/day&amp;mdash;&lt;i&gt;greater teleport&lt;/i&gt; (self plus 50 lbs. of objects only, and only to a master's side)&lt;/h5&gt;&lt;/h5&gt;&lt;/div&gt;&lt;hr/&gt;&lt;div&gt;&lt;h5&gt;&lt;b&gt;STATISTICS&lt;/b&gt;&lt;/h5&gt;&lt;/div&gt;&lt;hr/&gt;&lt;div&gt;&lt;h5&gt;&lt;b&gt;Str &lt;/b&gt;30, &lt;b&gt;Dex &lt;/b&gt;13, &lt;b&gt;Con &lt;/b&gt;31, &lt;b&gt;Int &lt;/b&gt; 5, &lt;b&gt;Wis &lt;/b&gt;24,  &lt;b&gt;Cha &lt;/b&gt;20&lt;/h5&gt;&lt;h5&gt;&lt;b&gt;Base Atk &lt;/b&gt;+18; &lt;b&gt;CMB &lt;/b&gt;+30; &lt;b&gt;CMD &lt;/b&gt;41 (49 vs. trip)&lt;/h5&gt;&lt;h5&gt;&lt;b&gt;Feats &lt;/b&gt;Critical Focus, Greater Vital Strike, Improved Initiative, Improved Vital Strike, Iron Will, Lightning Reflexes, Power Attack, Staggering Critical, Vital Strike&lt;/h5&gt;&lt;h5&gt;&lt;b&gt;Skills &lt;/b&gt;Climb +18, Perception +28&lt;/h5&gt;&lt;h5&gt;&lt;b&gt;Languages &lt;/b&gt;Aklo, Sylvan&lt;/h5&gt;&lt;h5&gt;&lt;b&gt;SQ &lt;/b&gt;master's bond, planar acclimation&lt;/h5&gt;&lt;/div&gt;&lt;hr/&gt;&lt;div&gt;&lt;h5&gt;&lt;b&gt;ECOLOGY&lt;/b&gt;&lt;/h5&gt;&lt;/div&gt;&lt;hr/&gt;&lt;div&gt;&lt;h5&gt;&lt;b&gt;Environment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ABILITIES&lt;/b&gt;&lt;/h5&gt;&lt;/div&gt;&lt;hr/&gt;&lt;div&gt;&lt;h5&gt;&lt;b&gt;Entangling Chains (Su)&lt;/b&gt; A thrasfyr can control the six chains that hang from its body as if they were its own limbs. As a standard action, it can cause these chains to snake outward to a radius of 30 feet. All creatures in this area take 10d6 points of slashing damage and become entangled-a DC 20 Reflex save halves the damage and negates the entangled condition. An entangled creature can escape with a DC 20 Reflex save or a DC 30 Escape Artist check made as a full- round action. The chains can also be sundered (hardness 10, hp 20, Break DC 28). The thrasfyr creates these chains from its own body-destroyed chains regrow in 24 hours.  The save DC is Dexterity-based.  &lt;/h5&gt;&lt;h5&gt;&lt;b&gt;Master's Bond (Su)&lt;/b&gt; A thrasfyr can form a bond with a willing creature by touching that creature. This allows the thrasfyr to communicate telepathically with the bonded creature with no range restriction (provided the thrasfyr and its master are on the same plane). Both thrasfyr and master can sense the other's condition as if both were under the effect of a &lt;i&gt;status&lt;/i&gt; spell. A thrasfyr can maintain a bond with only one master at a time.  &lt;/h5&gt;&lt;h5&gt;&lt;b&gt;Planar Acclimation (Ex)&lt;/b&gt; A thrasfyr is always considered to be on its home plane, regardless of what plane it finds itself upon. It never gains the extraplanar subtype.&lt;/h5&gt;&lt;/div&gt;&lt;br&gt;&lt;/br&gt;&lt;div&gt;&lt;h4&gt;&lt;p&gt;&lt;p&gt;The legendary thrasfyr is one of the Tane-a group of powerful monsters created by godlike beings from the primal world of the fey. A thrasfyr without a master prefers to dwell in rugged hilly regions, where it spends most of its time slumbering and dreaming-it is said that all thrasfyrs dream of themselves as graceful and beautiful fey, for legends say that the first thrasfyrs were created from such creatures as a form of punishment.&lt;/p&gt;&lt;/h4&gt;&lt;/div&gt;</t>
  </si>
  <si>
    <t>Thunderbird</t>
  </si>
  <si>
    <t>darkvision 60 ft., low-light vision,  stormsight; Perception +20</t>
  </si>
  <si>
    <t>storm aura (100 ft.)</t>
  </si>
  <si>
    <t>25, touch 10, flat-footed 21</t>
  </si>
  <si>
    <t>(+3 Dex, +1 dodge, +15 natural, -4 size)</t>
  </si>
  <si>
    <t>Fort +14, Ref +12, Will +9</t>
  </si>
  <si>
    <t>electricity, sonic</t>
  </si>
  <si>
    <t>30 ft., fly 120 ft. (good)</t>
  </si>
  <si>
    <t>2 claws +18  (2d6+8/19-20  plus grab), bite +18  (2d8+8/19-20)</t>
  </si>
  <si>
    <t>thunderbolt +13  ranged touch (6d6  electricity and 6d6 sonic)</t>
  </si>
  <si>
    <t>Spell-Like Abilities (CL 11th; concentration +12)  At will-control weather</t>
  </si>
  <si>
    <t>Str 26, Dex 17, Con 21, Int 12, Wis 16, Cha 13</t>
  </si>
  <si>
    <t>Critical Focus, Dodge, Improved Critical (bite), Improved Critical (claw), Improved Initiative, Iron Will, Power Attack</t>
  </si>
  <si>
    <t>Acrobatics +13, Fly +11, Perception +20, Perform (sing) +8, Sense Motive +10</t>
  </si>
  <si>
    <t xml:space="preserve"> any hills or mountains</t>
  </si>
  <si>
    <t>This enormous bird has feathers the color of a stormy sky, a resemblance enhanced by the lightning that dances over its body.</t>
  </si>
  <si>
    <t>Thunderbolt (Su) A thunderbird can fire a ray of thunder and lightning from its outspread wings as a standard action. This attack has a range of 200 feet with no range increment, and requires a ranged touch attack to hit.  A creature critically hit by a thunderbolt is stunned and deafened for 1 round if it fails a DC 22 Fortitude save. The save DC is Constitution-based.  Storm Aura (Su) A thunderbird is surrounded by a 100-footradius spread of severe winds that blow out from the center, dissipating swiftly at the limit of the aura's range. In this area, ranged weapons (but not siege weapons) take a -4 penalty on attack rolls, Fly checks are made at a -4 penalty, and exposed flames are extinguished. Small creatures must make a DC 10 Strength check (if on the ground) or a DC 20 Fly check to move toward the thunderbird, while Tiny or smaller creatures can be knocked backward (1d4 x 10 feet if they are on the ground and fail a DC 15 Strength check, or 2d6 x 10 feet if they are flying and fail a DC 25 Fly check). Creatures on the ground that are pushed back take 1d4 points of nonlethal damage per 10 feet, and flying creatures that are pushed back take 2d6 points of nonlethal damage regardless of the distance they are pushed.  In addition, once every 1d4 rounds, a bolt of lightning strikes a random creature (other than the thunderbird) within the area of its storm aura. This bolt of lightning deals 12d6 points of electricity damage (DC 22 Reflex halves). The save DC for the lightning bolt is Constitutionbased, while those for resisting the wind effects are fixed.  Stormsight (Ex) A thunderbird ignores all vision penalties and concealment from weather effects, including those created by fog cloud, obscuring mist, and similar spells.</t>
  </si>
  <si>
    <t>Thunderbirds bring the storm on their wings. In times of drought, they are welcomed with joy and celebration.  In other times, they are placated with gifts in hopes that they might leave quickly before flooding begins. When angered, thunderbirds can call down hurricanes and lay waste to entire villages, so in regions where these birds dwell, many villages maintain extensive rituals designed to appease and honor the local thunderbirds.  Thunderbirds nest near the base of waterfalls, where the constant thrum of crashing water prepares the hatchlings for a life at the heart of a storm. Once the chicks have hatched, their parents carry the offspring to nests at the top of mountains, where the young are struck by their first bolts of lightning and learn the mysteries of the storm.</t>
  </si>
  <si>
    <t>&lt;link rel="stylesheet"href="PF.css"&gt;&lt;div&gt;&lt;h2&gt;Thunderbird&lt;/h2&gt;&lt;h3&gt;&lt;i&gt;This enormous bird has feathers the color of a stormy sky, a resemblance enhanced by the lightning that dances over its body.&lt;/i&gt;&lt;/h3&gt;&lt;br&gt;&lt;/br&gt;&lt;/div&gt;&lt;div class="heading"&gt;&lt;p class="alignleft"&gt;Thunderbird&lt;/p&gt;&lt;p class="alignright"&gt;CR 11&lt;/p&gt;&lt;div style="clear: both;"&gt;&lt;/div&gt;&lt;/div&gt;&lt;div&gt;&lt;h5&gt;&lt;b&gt;XP &lt;/b&gt;12,800&lt;/h5&gt;&lt;h5&gt;N Gargantuan magical beast &lt;/h5&gt;&lt;h5&gt;&lt;b&gt;Init &lt;/b&gt;+7; &lt;b&gt;Senses &lt;/b&gt;darkvision 60 ft., low-light vision,  stormsight; Perception +20&lt;/h5&gt;&lt;h5&gt;&lt;b&gt;Aura &lt;/b&gt;storm aura (100 ft.)&lt;/h5&gt;&lt;/div&gt;&lt;hr/&gt;&lt;div&gt;&lt;h5&gt;&lt;b&gt;DEFENSE&lt;/b&gt;&lt;/h5&gt;&lt;/div&gt;&lt;hr/&gt;&lt;div&gt;&lt;h5&gt;&lt;b&gt;AC &lt;/b&gt;25, touch 10, flat-footed 21 (+3 Dex, +1 dodge, +15 natural, -4 size)&lt;/h5&gt;&lt;h5&gt;&lt;b&gt;hp &lt;/b&gt;147 (14d10+70)&lt;/h5&gt;&lt;h5&gt;&lt;b&gt;Fort &lt;/b&gt;+14, &lt;b&gt;Ref &lt;/b&gt;+12, &lt;b&gt;Will &lt;/b&gt;+9&lt;/h5&gt;&lt;h5&gt;&lt;b&gt;Immune &lt;/b&gt;electricity, sonic&lt;/h5&gt;&lt;/div&gt;&lt;hr/&gt;&lt;div&gt;&lt;h5&gt;&lt;b&gt;OFFENSE&lt;/b&gt;&lt;/h5&gt;&lt;/div&gt;&lt;hr/&gt;&lt;div&gt;&lt;h5&gt;&lt;b&gt;Spd &lt;/b&gt;30 ft., fly 120 ft. (good)&lt;/h5&gt;&lt;h5&gt;&lt;b&gt;Melee &lt;/b&gt;2 claws +18  (2d6+8/19-20  plus grab), bite +18  (2d8+8/19-20)&lt;/h5&gt;&lt;h5&gt;&lt;b&gt;Ranged &lt;/b&gt;thunderbolt +13  ranged touch (6d6  electricity and 6d6 sonic)&lt;/h5&gt;&lt;h5&gt;&lt;b&gt;Space &lt;/b&gt;20 ft.; &lt;b&gt;Reach &lt;/b&gt;20 ft.&lt;/h5&gt;&lt;h5&gt;&lt;b&gt;Spell-Like Abilities&lt;/b&gt; (CL 11th; concentration +12)&lt;/br&gt;At will&amp;mdash;&lt;i&gt;control weather&lt;/i&gt;&lt;/h5&gt;&lt;/h5&gt;&lt;/div&gt;&lt;hr/&gt;&lt;div&gt;&lt;h5&gt;&lt;b&gt;STATISTICS&lt;/b&gt;&lt;/h5&gt;&lt;/div&gt;&lt;hr/&gt;&lt;div&gt;&lt;h5&gt;&lt;b&gt;Str &lt;/b&gt;26, &lt;b&gt;Dex &lt;/b&gt;17, &lt;b&gt;Con &lt;/b&gt;21, &lt;b&gt;Int &lt;/b&gt; 12, &lt;b&gt;Wis &lt;/b&gt;16, &lt;b&gt;Cha &lt;/b&gt;13&lt;/h5&gt;&lt;h5&gt;&lt;b&gt;Base Atk &lt;/b&gt;+14; &lt;b&gt;CMB &lt;/b&gt;+26 (+30 grapple); &lt;b&gt;CMD &lt;/b&gt;40&lt;/h5&gt;&lt;h5&gt;&lt;b&gt;Feats &lt;/b&gt;Critical Focus, Dodge, Improved Critical (bite), Improved Critical (claw), Improved Initiative, Iron Will, Power Attack&lt;/h5&gt;&lt;h5&gt;&lt;b&gt;Skills &lt;/b&gt;Acrobatics +13, Fly +11, Perception +20, Perform (sing) +8, Sense Motive +10&lt;/h5&gt;&lt;h5&gt;&lt;b&gt;Languages &lt;/b&gt;Auran&lt;/h5&gt;&lt;/div&gt;&lt;hr/&gt;&lt;div&gt;&lt;h5&gt;&lt;b&gt;ECOLOGY&lt;/b&gt;&lt;/h5&gt;&lt;/div&gt;&lt;hr/&gt;&lt;div&gt;&lt;h5&gt;&lt;b&gt;Environment &lt;/b&gt; any hills or mountains&lt;/h5&gt;&lt;h5&gt;&lt;b&gt;Organization &lt;/b&gt;solitary&lt;/h5&gt;&lt;h5&gt;&lt;b&gt;Treasure &lt;/b&gt;none&lt;/h5&gt;&lt;/div&gt;&lt;hr/&gt;&lt;div&gt;&lt;h5&gt;&lt;b&gt;SPECIAL ABILITIES&lt;/b&gt;&lt;/h5&gt;&lt;/div&gt;&lt;hr/&gt;&lt;div&gt;&lt;h5&gt;&lt;b&gt;Thunderbolt (Su)&lt;/b&gt; A thunderbird can fire a ray of thunder and lightning from its outspread wings as a standard action. This attack has a range of 200 feet with no range increment, and requires a ranged touch attack to hit.  A creature critically hit by a thunderbolt is stunned and deafened for 1 round if it fails a DC 22 Fortitude save. The save DC is Constitution-based.  &lt;/h5&gt;&lt;h5&gt;&lt;b&gt;Storm Aura (Su)&lt;/b&gt; A thunderbird is surrounded by a 100-footradius spread of severe winds that blow out from the center, dissipating swiftly at the limit of the aura's range. In this area, ranged weapons (but not siege weapons) take a -4 penalty on attack rolls, Fly checks are made at a -4 penalty, and exposed flames are extinguished. Small creatures must make a DC 10 Strength check (if on the ground) or a DC 20 Fly check to move toward the thunderbird, while Tiny or smaller creatures can be knocked backward (1d4 x 10 feet if they are on the ground and fail a DC 15 Strength check, or 2d6 x 10 feet if they are flying and fail a DC 25 Fly check). Creatures on the ground that are pushed back take 1d4 points of nonlethal damage per 10 feet, and flying creatures that are pushed back take 2d6 points of nonlethal damage regardless of the distance they are pushed.  In addition, once every 1d4 rounds, a bolt of lightning strikes a random creature (other than the thunderbird) within the area of its storm aura. This bolt of lightning deals 12d6 points of electricity damage (DC 22 Reflex halves). The save DC for the lightning bolt is Constitutionbased, while those for resisting the wind effects are fixed.  &lt;/h5&gt;&lt;h5&gt;&lt;b&gt;Stormsight (Ex)&lt;/b&gt; A thunderbird ignores all vision penalties and concealment from weather effects, including those created by &lt;i&gt;fog cloud&lt;/i&gt;, &lt;i&gt;obscuring mist&lt;/i&gt;, and similar spells.&lt;/h5&gt;&lt;/div&gt;&lt;br&gt;&lt;/br&gt;&lt;div&gt;&lt;h4&gt;&lt;p&gt;&lt;p&gt;Thunderbirds bring the storm on their wings. In times of drought, they are welcomed with joy and celebration.&lt;/p&gt;&lt;p&gt;In other times, they are placated with gifts in hopes that they might leave quickly before flooding begins. When angered, thunderbirds can call down hurricanes and lay waste to entire villages, so in regions where these birds dwell, many villages maintain extensive rituals designed to appease and honor the local thunderbirds.&lt;/p&gt;&lt;p&gt;Thunderbirds nest near the base of waterfalls, where the constant thrum of crashing water prepares the hatchlings for a life at the heart of a storm. Once the chicks have hatched, their parents carry the offspring to nests at the top of mountains, where the young are struck by their first bolts of lightning and learn the mysteries of the storm.&lt;/p&gt;&lt;/h4&gt;&lt;/div&gt;</t>
  </si>
  <si>
    <t>Giant Tick</t>
  </si>
  <si>
    <t>darkvision 60 ft., scent; Perception +0</t>
  </si>
  <si>
    <t>16, touch 11, flat-footed 16</t>
  </si>
  <si>
    <t>, +5 natural, +1 size)</t>
  </si>
  <si>
    <t>Fort +5, Ref +0, Will +0</t>
  </si>
  <si>
    <t>bite +2 (1d4 plus grab, attach, and disease)</t>
  </si>
  <si>
    <t>blood drain (1 Constitution)</t>
  </si>
  <si>
    <t>Str 11, Dex 10, Con 15, Int -, Wis 11, Cha 2</t>
  </si>
  <si>
    <t>10 (22 vs. trip)</t>
  </si>
  <si>
    <t>Climb +8, Stealth +8</t>
  </si>
  <si>
    <t>solitary, pair, cluster (3-6), or nest (7-12)</t>
  </si>
  <si>
    <t>This dog-sized tick has a grotesquely bulbous body and a thin head equipped with hooked mandibles.</t>
  </si>
  <si>
    <t>Tick</t>
  </si>
  <si>
    <t>Grab (Ex) A giant tick can grab targets of any size, and has a +8 racial bonus on grapple checks rather than the normal +4 bonus most creatures with grab possess.  Disease (Ex) Red ache: Bite-injury; save Fort DC 13; onset 1d3 days; frequency 1/day; effect 1d6 Str damage; cure 2 consecutive saves. The DC is Constitution-based.</t>
  </si>
  <si>
    <t>In areas where large creatures like megafauna or dinosaurs dwell, the giant tick behaves much like its smaller kin-it lies in wait in the undergrowth, and when a suitable host passes by, it drops onto the body to feed. In other areas, these vermin are much more aggressive, and actively hunt smaller prey like dogs, livestock, or even humanoids. A giant tick drains blood quickly, but once it has caused 6 points of Constitution damage, it drops off, sated, to crawl away to digest. A giant tick is 3 feet long and weighs 50 pounds.</t>
  </si>
  <si>
    <t>&lt;link rel="stylesheet"href="PF.css"&gt;&lt;div&gt;&lt;h2&gt;Tick, Giant &lt;/h2&gt;&lt;h3&gt;&lt;i&gt;&lt;i&gt;This dog-sized tick has a grotesquely bulbous body and a thin head equipped with hooked mandibles.&lt;/i&gt;&lt;/i&gt;&lt;/h3&gt;&lt;br&gt;&lt;/br&gt;&lt;/div&gt;&lt;div class="heading"&gt;&lt;p class="alignleft"&gt;Giant Tick&lt;/p&gt;&lt;p class="alignright"&gt;CR 1&lt;/p&gt;&lt;div style="clear: both;"&gt;&lt;/div&gt;&lt;/div&gt;&lt;div&gt;&lt;h5&gt;&lt;b&gt;XP &lt;/b&gt;400&lt;/h5&gt;&lt;h5&gt;N Small vermin &lt;/h5&gt;&lt;h5&gt;&lt;b&gt;Init &lt;/b&gt;+0; &lt;b&gt;Senses &lt;/b&gt;darkvision 60 ft., scent; Perception +0&lt;/h5&gt;&lt;/div&gt;&lt;hr/&gt;&lt;div&gt;&lt;h5&gt;&lt;b&gt;DEFENSE&lt;/b&gt;&lt;/h5&gt;&lt;/div&gt;&lt;hr/&gt;&lt;div&gt;&lt;h5&gt;&lt;b&gt;AC &lt;/b&gt;16, touch 11, flat-footed 16 (+5 natural, +1 size)&lt;/h5&gt;&lt;h5&gt;&lt;b&gt;hp &lt;/b&gt;13 (2d8+4)&lt;/h5&gt;&lt;h5&gt;&lt;b&gt;Fort &lt;/b&gt;+5, &lt;b&gt;Ref &lt;/b&gt;+0, &lt;b&gt;Will &lt;/b&gt;+0&lt;/h5&gt;&lt;h5&gt;&lt;b&gt;Immune &lt;/b&gt;mind-affecting effects&lt;/h5&gt;&lt;/div&gt;&lt;hr/&gt;&lt;div&gt;&lt;h5&gt;&lt;b&gt;OFFENSE&lt;/b&gt;&lt;/h5&gt;&lt;/div&gt;&lt;hr/&gt;&lt;div&gt;&lt;h5&gt;&lt;b&gt;Spd &lt;/b&gt;20 ft., climb 20 ft.&lt;/h5&gt;&lt;h5&gt;&lt;b&gt;Melee &lt;/b&gt;bite +2 (1d4 plus grab, attach, and disease)&lt;/h5&gt;&lt;h5&gt;&lt;b&gt;Space &lt;/b&gt;5 ft.; &lt;b&gt;Reach &lt;/b&gt;5 ft.&lt;/h5&gt;&lt;h5&gt;&lt;b&gt;Special Attacks &lt;/b&gt;blood drain (1 Constitution)&lt;/h5&gt;&lt;/div&gt;&lt;hr/&gt;&lt;div&gt;&lt;h5&gt;&lt;b&gt;STATISTICS&lt;/b&gt;&lt;/h5&gt;&lt;/div&gt;&lt;hr/&gt;&lt;div&gt;&lt;h5&gt;&lt;b&gt;Str &lt;/b&gt;11, &lt;b&gt;Dex &lt;/b&gt;10, &lt;b&gt;Con &lt;/b&gt;15, &lt;b&gt;Int &lt;/b&gt; -, &lt;b&gt;Wis &lt;/b&gt;11, &lt;b&gt;Cha &lt;/b&gt;2&lt;/h5&gt;&lt;h5&gt;&lt;b&gt;Base Atk &lt;/b&gt;+1; &lt;b&gt;CMB &lt;/b&gt;+0 (+8 grapple); &lt;b&gt;CMD &lt;/b&gt;10 (22 vs. trip)&lt;/h5&gt;&lt;h5&gt;&lt;b&gt;Skills &lt;/b&gt;Climb +8, Stealth +8; &lt;b&gt;Racial Modifiers &lt;/b&gt;+4 Stealth&lt;/h5&gt;&lt;/div&gt;&lt;hr/&gt;&lt;div&gt;&lt;h5&gt;&lt;b&gt;ECOLOGY&lt;/b&gt;&lt;/h5&gt;&lt;/div&gt;&lt;hr/&gt;&lt;div&gt;&lt;h5&gt;&lt;b&gt;Environment &lt;/b&gt; temperate forests&lt;/h5&gt;&lt;h5&gt;&lt;b&gt;Organization &lt;/b&gt;solitary, pair, cluster (3-6), or nest (7-12)&lt;/h5&gt;&lt;h5&gt;&lt;b&gt;Treasure &lt;/b&gt;none&lt;/h5&gt;&lt;/div&gt;&lt;hr/&gt;&lt;div&gt;&lt;h5&gt;&lt;b&gt;SPECIAL ABILITIES&lt;/b&gt;&lt;/h5&gt;&lt;/div&gt;&lt;hr/&gt;&lt;div&gt;&lt;h5&gt;&lt;b&gt;Grab (Ex)&lt;/b&gt; A giant tick can grab targets of any size, and has a +8 racial bonus on grapple checks rather than the normal +4 bonus most creatures with grab possess.  &lt;/h5&gt;&lt;h5&gt;&lt;b&gt;Disease (Ex)&lt;/b&gt; &lt;i&gt;Red&lt;/i&gt; ache: Bite-injury; save Fort DC 13; &lt;i&gt;onset&lt;/i&gt; 1d3 days; frequency 1/day; effect 1d6 Str damage; cure 2 consecutive saves. The DC is Constitution-based.&lt;/h5&gt;&lt;/div&gt;&lt;br&gt;&lt;/br&gt;&lt;div&gt;&lt;h4&gt;&lt;p&gt;&lt;p&gt;In areas where large creatures like megafauna or dinosaurs dwell, the giant tick behaves much like its smaller kin-it lies in wait in the undergrowth, and when a suitable host passes by, it drops onto the body to feed. In other areas, these vermin are much more aggressive, and actively hunt smaller prey like dogs, livestock, or even humanoids. A giant tick drains blood quickly, but once it has caused 6 points of Constitution damage, it drops off, sated, to crawl away to digest. A giant tick is 3 feet long and weighs 50 pounds.&lt;/p&gt;&lt;/h4&gt;&lt;/div&gt;</t>
  </si>
  <si>
    <t>Tick Swarm</t>
  </si>
  <si>
    <t>23, touch 20, flat-footed 21</t>
  </si>
  <si>
    <t>(+2 Dex, +3 natural, +8 size)</t>
  </si>
  <si>
    <t>Fort +13, Ref +7, Will +5</t>
  </si>
  <si>
    <t>swarm (4d6 plus disease, distraction, and blood drain)</t>
  </si>
  <si>
    <t>blood drain (1d4 Con), cling, distraction (DC 21)</t>
  </si>
  <si>
    <t>Str 1, Dex 14, Con 16, Int -, Wis 11, Cha 1</t>
  </si>
  <si>
    <t>uses Dex on Climb checks</t>
  </si>
  <si>
    <t>The rasping legs of this hideous, shining carpet of fist-sized ticks rattle ominously as the swarm skitters forward.</t>
  </si>
  <si>
    <t>Cling (Ex) If a creature leaves a tick swarm's square, the swarm takes 1d6 points of damage to reflect the loss of its numbers as several ticks cling to the victim. A creature with ticks clinging to it takes swarm damage at the end of its turn each round. As a full round action, the creature can remove the ticks with a DC 20 Reflex save. At least 10 points of damage from any area effect destroys all clinging ticks. The save DC is Dexterity-based.  Disease (Ex) Bubonic Plague: Bite- injury; save Fort DC 21; onset 1 day; frequency 1/day; effect 1d4 Con damage, 1 Cha damage, fatigue; cure 2 consecutive saves. The DC is Con-based.</t>
  </si>
  <si>
    <t>Tick swarms are merciless blights, able to quickly reduce the larger animal life of a region they infest to blood-drained, diseased husks.</t>
  </si>
  <si>
    <t>&lt;link rel="stylesheet"href="PF.css"&gt;&lt;div&gt;&lt;h2&gt;Tick Swarm&lt;/h2&gt;&lt;h3&gt;&lt;i&gt;The rasping legs of this hideous, shining carpet of fist-sized ticks rattle ominously as the swarm skitters forward.&lt;/i&gt;&lt;/h3&gt;&lt;br&gt;&lt;/br&gt;&lt;/div&gt;&lt;div class="heading"&gt;&lt;p class="alignleft"&gt;Tick Swarm&lt;/p&gt;&lt;p class="alignright"&gt;CR 9&lt;/p&gt;&lt;div style="clear: both;"&gt;&lt;/div&gt;&lt;/div&gt;&lt;div&gt;&lt;h5&gt;&lt;b&gt;XP &lt;/b&gt;6,400&lt;/h5&gt;&lt;h5&gt;N Fine vermin (swarm)&lt;/h5&gt;&lt;h5&gt;&lt;b&gt;Init &lt;/b&gt;+2; &lt;b&gt;Senses &lt;/b&gt;darkvision 60 ft., scent; Perception +0&lt;/h5&gt;&lt;/div&gt;&lt;hr/&gt;&lt;div&gt;&lt;h5&gt;&lt;b&gt;DEFENSE&lt;/b&gt;&lt;/h5&gt;&lt;/div&gt;&lt;hr/&gt;&lt;div&gt;&lt;h5&gt;&lt;b&gt;AC &lt;/b&gt;23, touch 20, flat-footed 21 (+2 Dex, +3 natural, +8 size)&lt;/h5&gt;&lt;h5&gt;&lt;b&gt;hp &lt;/b&gt;120 (16d8+48)&lt;/h5&gt;&lt;h5&gt;&lt;b&gt;Fort &lt;/b&gt;+13, &lt;b&gt;Ref &lt;/b&gt;+7, &lt;b&gt;Will &lt;/b&gt;+5&lt;/h5&gt;&lt;h5&gt;&lt;b&gt;Defensive Abilities &lt;/b&gt;swarm traits; &lt;b&gt;Immune &lt;/b&gt;mind-affecting effects, weapon damage&lt;/h5&gt;&lt;/div&gt;&lt;hr/&gt;&lt;div&gt;&lt;h5&gt;&lt;b&gt;OFFENSE&lt;/b&gt;&lt;/h5&gt;&lt;/div&gt;&lt;hr/&gt;&lt;div&gt;&lt;h5&gt;&lt;b&gt;Spd &lt;/b&gt;30 ft., climb 30 ft.&lt;/h5&gt;&lt;h5&gt;&lt;b&gt;Melee &lt;/b&gt;swarm (4d6 plus disease, distraction, and blood drain)&lt;/h5&gt;&lt;h5&gt;&lt;b&gt;Space &lt;/b&gt;5 ft.; &lt;b&gt;Reach &lt;/b&gt;5 ft.&lt;/h5&gt;&lt;h5&gt;&lt;b&gt;Special Attacks &lt;/b&gt;blood drain (1d4 Con), cling, distraction (DC 21)&lt;/h5&gt;&lt;/div&gt;&lt;hr/&gt;&lt;div&gt;&lt;h5&gt;&lt;b&gt;STATISTICS&lt;/b&gt;&lt;/h5&gt;&lt;/div&gt;&lt;hr/&gt;&lt;div&gt;&lt;h5&gt;&lt;b&gt;Str &lt;/b&gt;1, &lt;b&gt;Dex &lt;/b&gt;14, &lt;b&gt;Con &lt;/b&gt;16, &lt;b&gt;Int &lt;/b&gt; -, &lt;b&gt;Wis &lt;/b&gt;11, &lt;b&gt;Cha &lt;/b&gt;1&lt;/h5&gt;&lt;h5&gt;&lt;b&gt;Base Atk &lt;/b&gt;+12; &lt;b&gt;CMB &lt;/b&gt;-; &lt;b&gt;CMD &lt;/b&gt;-&lt;/h5&gt;&lt;h5&gt;&lt;b&gt;Skills &lt;/b&gt;Climb +10; &lt;b&gt;Racial Modifiers &lt;/b&gt;uses Dex on Climb checks&lt;/h5&gt;&lt;/div&gt;&lt;hr/&gt;&lt;div&gt;&lt;h5&gt;&lt;b&gt;ECOLOGY&lt;/b&gt;&lt;/h5&gt;&lt;/div&gt;&lt;hr/&gt;&lt;div&gt;&lt;h5&gt;&lt;b&gt;Environment &lt;/b&gt; temperate forests&lt;/h5&gt;&lt;h5&gt;&lt;b&gt;Organization &lt;/b&gt;solitary, pair, or colony (3-6)&lt;/h5&gt;&lt;h5&gt;&lt;b&gt;Treasure &lt;/b&gt;none&lt;/h5&gt;&lt;/div&gt;&lt;hr/&gt;&lt;div&gt;&lt;h5&gt;&lt;b&gt;SPECIAL ABILITIES&lt;/b&gt;&lt;/h5&gt;&lt;/div&gt;&lt;hr/&gt;&lt;div&gt;&lt;h5&gt;&lt;b&gt;Cling (Ex)&lt;/b&gt; If a creature leaves a tick swarm's square, the swarm takes 1d6 points of damage to reflect the loss of its numbers as several ticks cling to the victim. A creature with ticks clinging to it takes swarm damage at the end of its turn each round. As a full round action, the creature can remove the ticks with a DC 20 Reflex save. At least 10 points of damage from any area effect destroys all clinging ticks. The save DC is Dexterity-based.  &lt;/h5&gt;&lt;h5&gt;&lt;b&gt;Disease (Ex)&lt;/b&gt; &lt;i&gt;Bubonic&lt;/i&gt; Plague: Bite- injury; save Fort DC 21; &lt;i&gt;onset&lt;/i&gt; 1 day; frequency 1/day; effect 1d4 Con damage, 1 Cha damage, fatigue; cure 2 consecutive saves. The DC is Con-based.&lt;/h5&gt;&lt;/div&gt;&lt;br&gt;&lt;/br&gt;&lt;div&gt;&lt;h4&gt;&lt;p&gt;&lt;p&gt;Tick swarms are merciless blights, able to quickly reduce the larger animal life of a region they infest to blood-drained, diseased husks.&lt;/p&gt;&lt;/h4&gt;&lt;/div&gt;</t>
  </si>
  <si>
    <t>Elysian Titan</t>
  </si>
  <si>
    <t>(chaotic, extraplanar, good)</t>
  </si>
  <si>
    <t>darkvision 120 ft., true seeing; Perception +33</t>
  </si>
  <si>
    <t>37, touch 5, flat-footed 34</t>
  </si>
  <si>
    <t>(+9 armor, +3 Dex, +23 natural, -8 size)</t>
  </si>
  <si>
    <t>(21d10+294)</t>
  </si>
  <si>
    <t>regeneration 15 (evil)</t>
  </si>
  <si>
    <t>Fort +21, Ref +15, Will +21; +8 resistance vs. mind-affecting</t>
  </si>
  <si>
    <t>+8 resistance vs. mind-affecting</t>
  </si>
  <si>
    <t>aging, death effects, disease</t>
  </si>
  <si>
    <t>maul of the titans +33/+28/+23/+18 (6d8+28/17-20) or  2 slams +30 (2d8+17)</t>
  </si>
  <si>
    <t>trample (2d8+25, DC 37)</t>
  </si>
  <si>
    <t>Spell-Like Abilities (CL 20th; concentration +27)  Constant-air walk, mind blank, true seeing At will-bestow curse (DC 21), break enchantment, divination, greater dispel magic, sending  3/day-greater scrying (DC 24), heal, mass suggestion (DC 23)  1/day-freedom, greater planar ally, meteor swarm (DC 26)</t>
  </si>
  <si>
    <t>Str 45, Dex 16, Con 39, Int 21, Wis 28, Cha 24</t>
  </si>
  <si>
    <t>Awesome Blow, Critical Focus, Greater Sunder, Greater Vital Strike, Improved Bull Rush, Improved Initiative, Improved Sunder, Improved Vital Strike, Power Attack, Staggering Critical, Vital Strike</t>
  </si>
  <si>
    <t>Bluff +31, Craft (any) +29, Diplomacy +31, Intimidate +31, Knowledge (engineering) +26, Knowledge (planes) +29, Perception +33, Perform (any) +28, Sense Motive +33, Spellcraft +29, Use Magic Device +31</t>
  </si>
  <si>
    <t>Abyssal, Celestial, Common;  telepathy 300 ft.</t>
  </si>
  <si>
    <t>change shape (any humanoid; alter self )</t>
  </si>
  <si>
    <t xml:space="preserve"> any land (Elysium)</t>
  </si>
  <si>
    <t>solitary, pair, or crusade (3-6)</t>
  </si>
  <si>
    <t>standard (+3 breastplate, maul of the titans, other treasure)</t>
  </si>
  <si>
    <t>This titanic humanoid wears gilt-edged armor of ancient make and carries an immense hammer made of gleaming metal.</t>
  </si>
  <si>
    <t>Titan</t>
  </si>
  <si>
    <t>A race that was old when the world was young, titans are very near to the divine. This nearness inspired bitterness in the hearts of the mightiest titans, and when they grew jealous of the adulation the gods received from mortals, they began a crusade to destroy mortal life. As this war began, the Elysian titans turned against their kin and, by sacrificing some of their power to the gods, convinced the deities to banish their arrogant kin to the Abyss.  Lone Elysian titans often wander the planes, seeking enlightenment or exploring ancient places of power.  Others still have the crusading impulse of the ancient war and can be found manipulating events from behind the scenes, training aspiring heroes, counseling kings, marshaling armies to overthrow tyranny, and inspiring mortals to become legends. A titan does not age-unless slain by violence, a titan is immortal.  One in every dozen Elysian titans is a prophet-a titan who manifests the goodwill of the gods and possesses the spellcasting power of a 20th-level cleric. These titans do not gain access to domains or any other cleric class abilities. They are CR 22 creatures.  Elysian titans are 70 feet tall and weigh 20 tons.</t>
  </si>
  <si>
    <t>&lt;link rel="stylesheet"href="PF.css"&gt;&lt;div&gt;&lt;h2&gt;Elysian,  Titan&lt;/h2&gt;&lt;h3&gt;&lt;i&gt;&lt;i&gt;This titanic humanoid wears gilt-edged armor of ancient make and carries an immense hammer made of gleaming metal.&lt;/i&gt;&lt;/i&gt;&lt;/h3&gt;&lt;br&gt;&lt;/br&gt;&lt;/div&gt;&lt;div class="heading"&gt;&lt;p class="alignleft"&gt;Elysian Titan&lt;/p&gt;&lt;p class="alignright"&gt;CR 21&lt;/p&gt;&lt;div style="clear: both;"&gt;&lt;/div&gt;&lt;/div&gt;&lt;div&gt;&lt;h5&gt;&lt;b&gt;XP &lt;/b&gt;409,600&lt;/h5&gt;&lt;h5&gt;CG Colossal outsider (chaotic, extraplanar, good)&lt;/h5&gt;&lt;h5&gt;&lt;b&gt;Init &lt;/b&gt;+7; &lt;b&gt;Senses &lt;/b&gt;darkvision 120 ft., &lt;i&gt;true seeing&lt;/i&gt;; Perception +33&lt;/h5&gt;&lt;/div&gt;&lt;hr/&gt;&lt;div&gt;&lt;h5&gt;&lt;b&gt;DEFENSE&lt;/b&gt;&lt;/h5&gt;&lt;/div&gt;&lt;hr/&gt;&lt;div&gt;&lt;h5&gt;&lt;b&gt;AC &lt;/b&gt;37, touch 5, flat-footed 34 (+9 armor, +3 Dex, +23 natural, -8 size)&lt;/h5&gt;&lt;h5&gt;&lt;b&gt;hp &lt;/b&gt;409 (21d10+294); regeneration 15 (evil)&lt;/h5&gt;&lt;h5&gt;&lt;b&gt;Fort &lt;/b&gt;+21, &lt;b&gt;Ref &lt;/b&gt;+15, &lt;b&gt;Will &lt;/b&gt;+21; +8 resistance vs. mind-affecting&lt;/h5&gt;&lt;h5&gt;&lt;b&gt;DR &lt;/b&gt;15/evil; &lt;b&gt;Immune &lt;/b&gt;aging, death effects, disease; &lt;b&gt;SR &lt;/b&gt;32&lt;/h5&gt;&lt;/div&gt;&lt;hr/&gt;&lt;div&gt;&lt;h5&gt;&lt;b&gt;OFFENSE&lt;/b&gt;&lt;/h5&gt;&lt;/div&gt;&lt;hr/&gt;&lt;div&gt;&lt;h5&gt;&lt;b&gt;Spd &lt;/b&gt;60 ft. (40 ft. in armor)&lt;/h5&gt;&lt;h5&gt;&lt;b&gt;Melee &lt;/b&gt;&lt;i&gt;maul of the titans&lt;/i&gt; +33/+28/+23/+18 (6d8+28/17-20) or  2 slams +30 (2d8+17)&lt;/h5&gt;&lt;h5&gt;&lt;b&gt;Space &lt;/b&gt;30 ft.; &lt;b&gt;Reach &lt;/b&gt;30 ft.&lt;/h5&gt;&lt;h5&gt;&lt;b&gt;Special Attacks &lt;/b&gt;trample (2d8+25, DC 37)&lt;/h5&gt;&lt;h5&gt;&lt;b&gt;Spell-Like Abilities&lt;/b&gt; (CL 20th; concentration +27)&lt;/br&gt;Constant&amp;mdash;&lt;i&gt;air walk&lt;/i&gt;, &lt;i&gt;mind blank&lt;/i&gt;, &lt;i&gt;true seeing&lt;/i&gt; &lt;/br&gt;At will&amp;mdash;&lt;i&gt;bestow curse&lt;/i&gt; (DC 21), &lt;i&gt;break enchantment&lt;/i&gt;, &lt;i&gt;divination&lt;/i&gt;, &lt;i&gt;greater dispel magic&lt;/i&gt;, &lt;i&gt;sending&lt;/i&gt;&lt;/br&gt;3/day&amp;mdash;&lt;i&gt;greater scrying&lt;/i&gt; (DC 24), &lt;i&gt;heal&lt;/i&gt;, &lt;i&gt;mass suggestion&lt;/i&gt; (DC 23)&lt;/br&gt;1/day&amp;mdash;&lt;i&gt;freedom&lt;/i&gt;, &lt;i&gt;greater planar ally&lt;/i&gt;, &lt;i&gt;meteor swarm&lt;/i&gt; (DC 26)&lt;/h5&gt;&lt;/h5&gt;&lt;/div&gt;&lt;hr/&gt;&lt;div&gt;&lt;h5&gt;&lt;b&gt;STATISTICS&lt;/b&gt;&lt;/h5&gt;&lt;/div&gt;&lt;hr/&gt;&lt;div&gt;&lt;h5&gt;&lt;b&gt;Str &lt;/b&gt;45, &lt;b&gt;Dex &lt;/b&gt;16, &lt;b&gt;Con &lt;/b&gt;39, &lt;b&gt;Int &lt;/b&gt; 21, &lt;b&gt;Wis &lt;/b&gt;28, &lt;b&gt;Cha &lt;/b&gt;24&lt;/h5&gt;&lt;h5&gt;&lt;b&gt;Base Atk &lt;/b&gt;+21; &lt;b&gt;CMB &lt;/b&gt;+46; &lt;b&gt;CMD &lt;/b&gt;59&lt;/h5&gt;&lt;h5&gt;&lt;b&gt;Feats &lt;/b&gt;Awesome Blow, Critical Focus, Greater Sunder, Greater Vital Strike, Improved Bull Rush, Improved Initiative, Improved Sunder, Improved Vital Strike, Power Attack, Staggering Critical, Vital Strike&lt;/h5&gt;&lt;h5&gt;&lt;b&gt;Skills &lt;/b&gt;Bluff +31, Craft (any) +29, Diplomacy +31, Intimidate +31, Knowledge (engineering) +26, Knowledge (planes) +29, Perception +33, Perform (any) +28, Sense Motive +33, Spellcraft +29, Use Magic Device +31&lt;/h5&gt;&lt;h5&gt;&lt;b&gt;Languages &lt;/b&gt;Abyssal, Celestial, Common;  telepathy 300 ft.&lt;/h5&gt;&lt;h5&gt;&lt;b&gt;SQ &lt;/b&gt;change shape (any humanoid; &lt;i&gt;alter self&lt;/i&gt; )&lt;/h5&gt;&lt;/div&gt;&lt;hr/&gt;&lt;div&gt;&lt;h5&gt;&lt;b&gt;ECOLOGY&lt;/b&gt;&lt;/h5&gt;&lt;/div&gt;&lt;hr/&gt;&lt;div&gt;&lt;h5&gt;&lt;b&gt;Environment &lt;/b&gt; any land (Elysium)&lt;/h5&gt;&lt;h5&gt;&lt;b&gt;Organization &lt;/b&gt;solitary, pair, or crusade (3-6)&lt;/h5&gt;&lt;h5&gt;&lt;b&gt;Treasure &lt;/b&gt;standard (&lt;i&gt;+3 breastplate&lt;/i&gt;, &lt;i&gt;maul of the titans&lt;/i&gt;, other treasure)&lt;/h5&gt;&lt;/div&gt;&lt;br&gt;&lt;/br&gt;&lt;div&gt;&lt;h4&gt;&lt;p&gt;&lt;p&gt;A race that was old when the world was young, titans are very near to the divine. This nearness inspired bitterness in the hearts of the mightiest titans, and when they grew jealous of the adulation the gods received from mortals, they began a crusade to destroy mortal life. As this war began, the Elysian titans turned against their kin and, by sacrificing some of their power to the gods, convinced the deities to banish their arrogant kin to the Abyss.&lt;/p&gt;&lt;p&gt;Lone Elysian titans often wander the planes, seeking enlightenment or exploring ancient places of power.&lt;/p&gt;&lt;p&gt;Others still have the crusading impulse of the ancient war and can be found manipulating events from behind the scenes, training aspiring heroes, counseling kings, marshaling armies to overthrow tyranny, and inspiring mortals to become legends. A titan does not age-unless slain by violence, a titan is immortal.&lt;/p&gt;&lt;p&gt;One in every dozen Elysian titans is a prophet-a titan who manifests the goodwill of the gods and possesses the spellcasting power of a 20th-level cleric. These titans do not gain access to domains or any other cleric class abilities. They are CR 22 creatures.&lt;/p&gt;&lt;p&gt;Elysian titans are 70 feet tall and weigh 20 tons.&lt;/p&gt;&lt;/h4&gt;&lt;/div&gt;</t>
  </si>
  <si>
    <t>Thanatotic Titan</t>
  </si>
  <si>
    <t>darkvision 120 ft., true seeing; Perception +31</t>
  </si>
  <si>
    <t>38, touch 2, flat-footed 38</t>
  </si>
  <si>
    <t>(+12 armor, +24 natural, -8 size)</t>
  </si>
  <si>
    <t>(23d10+345)</t>
  </si>
  <si>
    <t>Fort +22, Ref +15, Will +20; +8 resistance vs. mind-affecting</t>
  </si>
  <si>
    <t>15/lawful and epic</t>
  </si>
  <si>
    <t>+3 unholy battleaxe +37/+32/+27/+22 (6d6+22/19-20/x3), claw +29 (2d8+9) or  2 claws +34 (2d8+19)</t>
  </si>
  <si>
    <t>rock +16/+11/+6/+1 (4d6+28)</t>
  </si>
  <si>
    <t>godslayer, rock-throwing (100 ft.), trample (2d8+28, DC 40)</t>
  </si>
  <si>
    <t>Spell-Like Abilities (CL 20th; concentration +27)  Constant-air walk, mind blank, spell turning, true seeing  At Will-bestow curse (DC 21), break enchantment, divination, greater dispel magic, sending  3/day-disintegrate (DC 23), greater scrying (DC 24), heal, mass suggestion (DC 23)  1/day-greater planar ally, imprisonment (DC 26), meteor swarm (DC 26), true resurrection</t>
  </si>
  <si>
    <t>Str 49, Dex 10, Con 41, Int 27, Wis 20, Cha 24</t>
  </si>
  <si>
    <t>Awesome Blow, Bleeding Critical, Critical Focus, Greater Vital Strike, Improved Bull Rush, Improved Critical (battleaxe), Improved Initiative, Improved Vital Strike, Iron Will, Lightning Reflexes, Power Attack, Vital Strike</t>
  </si>
  <si>
    <t>Bluff +33, Craft (any one) +34, Diplomacy +30, Intimidate +30, Knowledge (arcana, history, and planes) +34, Knowledge (religion) +31, Perception +31, Perform (any one) +30 , Sense Motive +31, Spellcraft +34, Stealth +5, Use Magic Device +33</t>
  </si>
  <si>
    <t>Abyssal, Celestial, Common; telepathy 300 ft.</t>
  </si>
  <si>
    <t>solitary, pair, or war band (3-6)</t>
  </si>
  <si>
    <t>standard (+3 full plate, +3 unholy battleaxe, other treasure)</t>
  </si>
  <si>
    <t>This titanic, armored figure wields an immense axe. Its hands end in claws, and its voice thunders with ruinous power.</t>
  </si>
  <si>
    <t>Godslayer (Su) When a thanatotic titan damages a creature capable of casting divine spells, that creature must make a DC 28 Will save or be unable to cast any divine spells for 1d4 rounds and be shaken. If the save is successful, the creature struck is merely shaken for 1 round. A thanatotic titan's attacks are treated as epic and evil for the purposes of overcoming damage reduction. The save DC is Charisma-based.</t>
  </si>
  <si>
    <t>Some believe that the titans were the first children of the gods-if this myth is true, then the fact that they waged war upon the gods becomes even more tragic. After they were betrayed to the gods by their own kin, the Thanatotic titans were banished into the Abyss. Today, they seethe with jealousy that their Elysian kin are allowed to wander the planes at will, while they can leave their Abyssal realm only by stealth. Now, these powerful outsiders spend much of their time brooding, fighting among themselves, and waging war for control of Abyssal realms against the legions of various demon lords.  Thanatotic titans see themselves as the true icons worthy of worship. Some work to found personal cults among mortals, while others simply wage unending crusades against the minions of the gods.</t>
  </si>
  <si>
    <t>&lt;link rel="stylesheet"href="PF.css"&gt;&lt;div&gt;&lt;h2&gt;Titan, Thanatotic&lt;/h2&gt;&lt;h3&gt;&lt;i&gt;This titanic, armored figure wields an immense axe. Its hands end in claws, and its voice thunders with ruinous power.&lt;/i&gt;&lt;/h3&gt;&lt;br&gt;&lt;/div&gt;&lt;div class="heading"&gt;&lt;p class="alignleft"&gt;Thanatotic Titan&lt;/p&gt;&lt;p class="alignright"&gt;CR 22&lt;/p&gt;&lt;div style="clear: both;"&gt;&lt;/div&gt;&lt;/div&gt;&lt;div&gt;&lt;h5&gt;&lt;b&gt;XP &lt;/b&gt;614,400&lt;/h5&gt;&lt;h5&gt;CE Colossal outsider (chaotic, evil, extraplanar)&lt;/h5&gt;&lt;h5&gt;&lt;b&gt;Init &lt;/b&gt;+4; &lt;b&gt;Senses &lt;/b&gt;darkvision 120 ft., &lt;i&gt;true seeing&lt;/i&gt;; Perception +31&lt;/h5&gt;&lt;/div&gt;&lt;hr/&gt;&lt;div&gt;&lt;h5&gt;&lt;b&gt;DEFENSE&lt;/b&gt;&lt;/h5&gt;&lt;/div&gt;&lt;hr/&gt;&lt;div&gt;&lt;h5&gt;&lt;b&gt;AC &lt;/b&gt;38, touch 2, flat-footed 38 (+12 armor, +24 natural, -8 size)&lt;/h5&gt;&lt;h5&gt;&lt;b&gt;hp &lt;/b&gt;471 (23d10+345)&lt;/h5&gt;&lt;h5&gt;&lt;b&gt;Fort &lt;/b&gt;+22, &lt;b&gt;Ref &lt;/b&gt;+15, &lt;b&gt;Will &lt;/b&gt;+20; +8 resistance vs. mind-affecting&lt;/h5&gt;&lt;h5&gt;&lt;b&gt;DR &lt;/b&gt;15/lawful and epic; &lt;b&gt;Immune &lt;/b&gt;aging, death effects, disease; &lt;b&gt;SR &lt;/b&gt;33&lt;/h5&gt;&lt;/div&gt;&lt;hr/&gt;&lt;div&gt;&lt;h5&gt;&lt;b&gt;OFFENSE&lt;/b&gt;&lt;/h5&gt;&lt;/div&gt;&lt;hr/&gt;&lt;div&gt;&lt;h5&gt;&lt;b&gt;Spd &lt;/b&gt;60 ft. (40 ft. in armor)&lt;/h5&gt;&lt;h5&gt;&lt;b&gt;Melee &lt;/b&gt;&lt;i&gt;&lt;i&gt;+3 unholy battleaxe&lt;/i&gt;&lt;/i&gt; +37/+32/+27/+22 (6d6+22/19-20/x3), claw +29 (2d8+9) or &lt;/br&gt; 2 claws +34 (2d8+19)&lt;/h5&gt;&lt;h5&gt;&lt;b&gt;Ranged &lt;/b&gt;rock +16/+11/+6/+1 (4d6+28)&lt;/h5&gt;&lt;h5&gt;&lt;b&gt;Space &lt;/b&gt;30 ft.; &lt;b&gt;Reach &lt;/b&gt;30 ft.&lt;/h5&gt;&lt;h5&gt;&lt;b&gt;Special Attacks &lt;/b&gt;godslayer, rock-throwing (100 ft.), trample (2d8+28, DC 40)&lt;/h5&gt;&lt;h5&gt;&lt;b&gt;Spell-Like Abilities&lt;/b&gt; (CL 20th; concentration +27)  &lt;/br&gt;Constant&amp;mdash;&lt;i&gt;air walk&lt;/i&gt;, &lt;i&gt;mind blank&lt;/i&gt;, &lt;i&gt;spell turning&lt;/i&gt;, &lt;i&gt;true seeing&lt;/i&gt; &lt;/br&gt;At Will&amp;mdash;&lt;i&gt;bestow curse&lt;/i&gt; (DC 21), &lt;i&gt;break enchantment&lt;/i&gt;, &lt;i&gt;divination&lt;/i&gt;, &lt;i&gt;greater dispel magic&lt;/i&gt;, &lt;i&gt;sending&lt;/i&gt; &lt;/br&gt;3/day&amp;mdash;&lt;i&gt;disintegrate&lt;/i&gt; (DC 23), &lt;i&gt;greater scrying&lt;/i&gt; (DC 24), &lt;i&gt;heal&lt;/i&gt;, &lt;i&gt;mass suggestion&lt;/i&gt; (DC 23) &lt;/br&gt;1/day&amp;mdash;&lt;i&gt;greater planar ally&lt;/i&gt;, &lt;i&gt;imprisonment&lt;/i&gt; (DC 26), &lt;i&gt;meteor swarm&lt;/i&gt; (DC 26), &lt;i&gt;true resurrection&lt;/i&gt;&lt;/h5&gt;&lt;/h5&gt;&lt;/div&gt;&lt;hr/&gt;&lt;div&gt;&lt;h5&gt;&lt;b&gt;STATISTICS&lt;/b&gt;&lt;/h5&gt;&lt;/div&gt;&lt;hr/&gt;&lt;div&gt;&lt;h5&gt;&lt;b&gt;Str &lt;/b&gt;49, &lt;b&gt;Dex &lt;/b&gt;10, &lt;b&gt;Con &lt;/b&gt;41, &lt;b&gt;Int &lt;/b&gt; 27, &lt;b&gt;Wis &lt;/b&gt;20, &lt;b&gt;Cha &lt;/b&gt;24&lt;/h5&gt;&lt;h5&gt;&lt;b&gt;Base Atk &lt;/b&gt;+23; &lt;b&gt;CMB &lt;/b&gt;+50; &lt;b&gt;CMD &lt;/b&gt;60&lt;/h5&gt;&lt;h5&gt;&lt;b&gt;Feats &lt;/b&gt;Awesome Blow, Bleeding Critical, Critical Focus, Greater Vital Strike, Improved Bull Rush, Improved Critical (battleaxe), Improved Initiative, Improved Vital Strike, Iron Will, Lightning Reflexes, Power Attack, Vital Strike&lt;/h5&gt;&lt;h5&gt;&lt;b&gt;Skills &lt;/b&gt;Bluff +33, Craft (any one) +34, Diplomacy +30, Intimidate +30, Knowledge (arcana, history, and planes) +34, Knowledge (religion) +31, Perception +31, Perform (any one) +30 , Sense Motive +31, Spellcraft +34, Stealth +5, Use Magic Device +33&lt;/h5&gt;&lt;h5&gt;&lt;b&gt;Languages &lt;/b&gt;Abyssal, Celestial, Common; telepathy 300 ft.&lt;/h5&gt;&lt;h5&gt;&lt;b&gt;SQ &lt;/b&gt;change shape (any humanoid, &lt;i&gt;alter self&lt;/i&gt; )&lt;/h5&gt;&lt;/div&gt;&lt;hr/&gt;&lt;div&gt;&lt;h5&gt;&lt;b&gt;ECOLOGY&lt;/b&gt;&lt;/h5&gt;&lt;/div&gt;&lt;hr/&gt;&lt;div&gt;&lt;h5&gt;&lt;b&gt;Environment &lt;/b&gt; any (Abyss)&lt;/h5&gt;&lt;h5&gt;&lt;b&gt;Organization &lt;/b&gt;solitary, pair, or war band (3-6)&lt;/h5&gt;&lt;h5&gt;&lt;b&gt;Treasure &lt;/b&gt;standard (&lt;i&gt;+3 full plate&lt;/i&gt;, &lt;i&gt;+3 unholy battleaxe&lt;/i&gt;, other treasure)&lt;/h5&gt;&lt;/div&gt;&lt;hr/&gt;&lt;div&gt;&lt;h5&gt;&lt;b&gt;SPECIAL ABILITIES&lt;/b&gt;&lt;/h5&gt;&lt;/div&gt;&lt;hr/&gt;&lt;div&gt;&lt;/h5&gt;&lt;h5&gt;&lt;b&gt;Godslayer (Su)&lt;/b&gt; When a thanatotic titan damages a creature capable of casting divine spells, that creature must make a DC 28 Will save or be unable to cast any divine spells for 1d4 rounds and be shaken. If the save is successful, the creature struck is merely shaken for 1 round. A thanatotic titan's attacks are treated as epic and evil for the purposes of overcoming damage reduction. The save DC is Charisma-based.&lt;/h5&gt;&lt;/div&gt;&lt;br&gt;&lt;div&gt;&lt;h4&gt;&lt;p&gt;&lt;p&gt;Some believe that the titans were the first children of the gods-if this myth is true, then the fact that they waged war upon the gods becomes even more tragic. After they were betrayed to the gods by their own kin, the Thanatotic titans were banished into the Abyss. Today, they seethe with jealousy that their Elysian kin are allowed to wander the planes at will, while they can leave their Abyssal realm only by stealth. Now, these powerful outsiders spend much of their time brooding, fighting among themselves, and waging war for control of Abyssal realms against the legions of various demon lords.  Thanatotic titans see themselves as the true icons worthy of worship. Some work to found personal cults among mortals, while others simply wage unending crusades against the minions of the gods.&lt;/p&gt;&lt;/h4&gt;&lt;/div&gt;</t>
  </si>
  <si>
    <t>Giant Toad</t>
  </si>
  <si>
    <t>Fort +6, Ref +6, Will +0</t>
  </si>
  <si>
    <t>poison skin</t>
  </si>
  <si>
    <t>bite +5 (1d6+6 plus grab)</t>
  </si>
  <si>
    <t>swallow whole (1d4 bludgeoning, AC 12, 2 hp)</t>
  </si>
  <si>
    <t>Str 19, Dex 13, Con 16, Int 1, Wis 8, Cha 6</t>
  </si>
  <si>
    <t>Acrobatics +5 (+9 jump), Perception +8, Stealth +5, Swim +12</t>
  </si>
  <si>
    <t>+4 Acrobatics (+8 jump), +4 Stealth</t>
  </si>
  <si>
    <t xml:space="preserve"> temperate forests, plains, or swamps</t>
  </si>
  <si>
    <t>solitary, pair, or knot (3-12)</t>
  </si>
  <si>
    <t>Stubby warts dot the skin of this horse-sized brown toad. Its throat bulges and ripples as though about to croak.</t>
  </si>
  <si>
    <t>Poison Skin (Ex) A creature that strikes a giant toad with an unarmed strike or natural weapon exposes itself to the toad's poisonous skin.  Skin-contact; save Fort DC 14; frequency 1/ round for 4 rounds; effect 1d2 Wisdom damage; cure 1 save.</t>
  </si>
  <si>
    <t>Most giant toads live in dryer areas after maturing, returning to the water only to mate and give birth.  Giant toad companions are identical to giant frog companions (Pathfinder RPG Bestiary 135), save that they lack the frog's tongue and pull abilities.  Instead, they gain the poison skin ability at 4th level.</t>
  </si>
  <si>
    <t>&lt;link rel="stylesheet"href="PF.css"&gt;&lt;div&gt;&lt;h2&gt;Toad, Giant &lt;/h2&gt;&lt;h3&gt;&lt;i&gt;&lt;i&gt;Stubby warts dot the skin of this horse-sized brown toad. Its throat bulges and ripples as though about to croak.&lt;/i&gt;&lt;/i&gt;&lt;/h3&gt;&lt;br&gt;&lt;/br&gt;&lt;/div&gt;&lt;div class="heading"&gt;&lt;p class="alignleft"&gt;Giant Toad&lt;/p&gt;&lt;p class="alignright"&gt;CR 2&lt;/p&gt;&lt;div style="clear: both;"&gt;&lt;/div&gt;&lt;/div&gt;&lt;div&gt;&lt;h5&gt;&lt;b&gt;XP &lt;/b&gt;600&lt;/h5&gt;&lt;h5&gt;N Large animal &lt;/h5&gt;&lt;h5&gt;&lt;b&gt;Init &lt;/b&gt;+1; &lt;b&gt;Senses &lt;/b&gt;low-light vision, scent; Perception +8&lt;/h5&gt;&lt;/div&gt;&lt;hr/&gt;&lt;div&gt;&lt;h5&gt;&lt;b&gt;DEFENSE&lt;/b&gt;&lt;/h5&gt;&lt;/div&gt;&lt;hr/&gt;&lt;div&gt;&lt;h5&gt;&lt;b&gt;AC &lt;/b&gt;14, touch 10, flat-footed 13 (+1 Dex, +4 natural, -1 size)&lt;/h5&gt;&lt;h5&gt;&lt;b&gt;hp &lt;/b&gt;22 (3d8+9)&lt;/h5&gt;&lt;h5&gt;&lt;b&gt;Fort &lt;/b&gt;+6, &lt;b&gt;Ref &lt;/b&gt;+6, &lt;b&gt;Will &lt;/b&gt;+0&lt;/h5&gt;&lt;h5&gt;&lt;b&gt;Defensive Abilities &lt;/b&gt;poison skin&lt;/h5&gt;&lt;/div&gt;&lt;hr/&gt;&lt;div&gt;&lt;h5&gt;&lt;b&gt;OFFENSE&lt;/b&gt;&lt;/h5&gt;&lt;/div&gt;&lt;hr/&gt;&lt;div&gt;&lt;h5&gt;&lt;b&gt;Spd &lt;/b&gt;30 ft., swim 15 ft.&lt;/h5&gt;&lt;h5&gt;&lt;b&gt;Melee &lt;/b&gt;bite +5 (1d6+6 plus grab)&lt;/h5&gt;&lt;h5&gt;&lt;b&gt;Space &lt;/b&gt;10 ft.; &lt;b&gt;Reach &lt;/b&gt;10 ft.&lt;/h5&gt;&lt;h5&gt;&lt;b&gt;Special Attacks &lt;/b&gt;swallow whole (1d4 bludgeoning, AC 12, 2 hp)&lt;/h5&gt;&lt;/div&gt;&lt;hr/&gt;&lt;div&gt;&lt;h5&gt;&lt;b&gt;STATISTICS&lt;/b&gt;&lt;/h5&gt;&lt;/div&gt;&lt;hr/&gt;&lt;div&gt;&lt;h5&gt;&lt;b&gt;Str &lt;/b&gt;19, &lt;b&gt;Dex &lt;/b&gt;13, &lt;b&gt;Con &lt;/b&gt;16, &lt;b&gt;Int &lt;/b&gt; 1, &lt;b&gt;Wis &lt;/b&gt;8, &lt;b&gt;Cha &lt;/b&gt;6&lt;/h5&gt;&lt;h5&gt;&lt;b&gt;Base Atk &lt;/b&gt;+2; &lt;b&gt;CMB &lt;/b&gt;+7 (+11 grapple); &lt;b&gt;CMD &lt;/b&gt;18 (22 vs. trip)&lt;/h5&gt;&lt;h5&gt;&lt;b&gt;Feats &lt;/b&gt;Lightning Reflexes, Skill Focus (Perception)&lt;/h5&gt;&lt;h5&gt;&lt;b&gt;Skills &lt;/b&gt;Acrobatics +5 (+9 jump), Perception +8, Stealth +5, Swim +12; &lt;b&gt;Racial Modifiers &lt;/b&gt;+4 Acrobatics (+8 jump), +4 Stealth&lt;/h5&gt;&lt;/div&gt;&lt;hr/&gt;&lt;div&gt;&lt;h5&gt;&lt;b&gt;ECOLOGY&lt;/b&gt;&lt;/h5&gt;&lt;/div&gt;&lt;hr/&gt;&lt;div&gt;&lt;h5&gt;&lt;b&gt;Environment &lt;/b&gt; temperate forests, plains, or swamps&lt;/h5&gt;&lt;h5&gt;&lt;b&gt;Organization &lt;/b&gt;solitary, pair, or knot (3-12)&lt;/h5&gt;&lt;h5&gt;&lt;b&gt;Treasure &lt;/b&gt;none&lt;/h5&gt;&lt;/div&gt;&lt;hr/&gt;&lt;div&gt;&lt;h5&gt;&lt;b&gt;SPECIAL ABILITIES&lt;/b&gt;&lt;/h5&gt;&lt;/div&gt;&lt;hr/&gt;&lt;div&gt;&lt;h5&gt;&lt;b&gt;Poison Skin (Ex)&lt;/b&gt; A creature that strikes a giant toad with an unarmed strike or natural weapon exposes itself to the toad's poisonous skin.  Skin-contact; save Fort DC 14; frequency 1/ round for 4 rounds; effect 1d2 Wisdom damage; cure 1 save.&lt;/h5&gt;&lt;/div&gt;&lt;br&gt;&lt;/br&gt;&lt;div&gt;&lt;h4&gt;&lt;p&gt;&lt;p&gt;Most giant toads live in dryer areas after maturing, returning to the water only to mate and give birth.&lt;/p&gt;&lt;p&gt;Giant toad companions are identical to giant frog companions (&lt;i&gt;Pathfinder RPG Bestiary&lt;/i&gt; 135), save that they lack the frog's tongue and pull abilities.&lt;/p&gt;&lt;p&gt;Instead, they gain the poison skin ability at 4th level.&lt;/p&gt;&lt;/h4&gt;&lt;/div&gt;</t>
  </si>
  <si>
    <t>Glacier Toad</t>
  </si>
  <si>
    <t>bitter cold (20 ft.)</t>
  </si>
  <si>
    <t>Fort +10, Ref +8, Will +3</t>
  </si>
  <si>
    <t>bite +13 (2d6+9 plus 1d6 cold and grab)</t>
  </si>
  <si>
    <t>swallow whole (1d4 bludgeoning and 1d6 cold, AC 14, 7 hp)</t>
  </si>
  <si>
    <t>Str 23, Dex 13, Con 20, Int 5, Wis 12, Cha 6</t>
  </si>
  <si>
    <t>Lightning Reflexes, Power Attack, Skill Focus (Perception), Weapon Focus (bite)</t>
  </si>
  <si>
    <t>Acrobatics +9 (+13 jumping), Perception +11, Stealth +6 (+14 in snow), Swim +14</t>
  </si>
  <si>
    <t>+4 Acrobatics, (+8 jumping), +4 Stealth (+12 in snow)</t>
  </si>
  <si>
    <t xml:space="preserve"> cold hills or glaciers</t>
  </si>
  <si>
    <t>This improbably large toad has pale blue flesh and a body covered with jagged, icy growths.</t>
  </si>
  <si>
    <t>Bitter Cold (Su) All creatures within 20 feet of a glacier toad take 1d6 points of cold damage each round on the toad's turn.</t>
  </si>
  <si>
    <t>Glacier toads are strange, magical cousins of the more common giant toads. None can say for certain whether they were bred, or evolved from exposure to elemental energies. Glacier toads have no practical use for most treasure, but have a fondness for shiny objects like gems and glowing items.</t>
  </si>
  <si>
    <t>&lt;link rel="stylesheet"href="PF.css"&gt;&lt;div&gt;&lt;h2&gt;Toad, Glacier&lt;/h2&gt;&lt;h3&gt;&lt;i&gt;This improbably large toad has pale blue flesh and a body covered with jagged, icy growths.&lt;/i&gt;&lt;/h3&gt;&lt;br&gt;&lt;/div&gt;&lt;div class="heading"&gt;&lt;p class="alignleft"&gt;Glacier Toad&lt;/p&gt;&lt;p class="alignright"&gt;CR 6&lt;/p&gt;&lt;div style="clear: both;"&gt;&lt;/div&gt;&lt;/div&gt;&lt;div&gt;&lt;h5&gt;&lt;b&gt;XP &lt;/b&gt;2,400&lt;/h5&gt;&lt;h5&gt;N Large magical beast (cold)&lt;/h5&gt;&lt;h5&gt;&lt;b&gt;Init &lt;/b&gt;+1; &lt;b&gt;Senses &lt;/b&gt;low-light vision, scent; Perception +11&lt;/h5&gt;&lt;h5&gt;&lt;b&gt;Aura &lt;/b&gt;bitter cold (20 ft.)&lt;/h5&gt;&lt;/div&gt;&lt;hr/&gt;&lt;div&gt;&lt;h5&gt;&lt;b&gt;DEFENSE&lt;/b&gt;&lt;/h5&gt;&lt;/div&gt;&lt;hr/&gt;&lt;div&gt;&lt;h5&gt;&lt;b&gt;AC &lt;/b&gt;19, touch 10, flat-footed 18 (+1 Dex, +9 natural, -1 size)&lt;/h5&gt;&lt;h5&gt;&lt;b&gt;hp &lt;/b&gt;73 (7d10+35)&lt;/h5&gt;&lt;h5&gt;&lt;b&gt;Fort &lt;/b&gt;+10, &lt;b&gt;Ref &lt;/b&gt;+8, &lt;b&gt;Will &lt;/b&gt;+3&lt;/h5&gt;&lt;h5&gt;&lt;b&gt;Immune &lt;/b&gt;cold&lt;/h5&gt;&lt;h5&gt;&lt;b&gt;Weaknesses &lt;/b&gt;vulnerable to fire&lt;/h5&gt;&lt;/div&gt;&lt;hr/&gt;&lt;div&gt;&lt;h5&gt;&lt;b&gt;OFFENSE&lt;/b&gt;&lt;/h5&gt;&lt;/div&gt;&lt;hr/&gt;&lt;div&gt;&lt;h5&gt;&lt;b&gt;Spd &lt;/b&gt;30 ft., swim 15 ft.&lt;/h5&gt;&lt;h5&gt;&lt;b&gt;Melee &lt;/b&gt;bite +13 (2d6+9 plus 1d6 cold and grab)&lt;/h5&gt;&lt;h5&gt;&lt;b&gt;Space &lt;/b&gt;10 ft.; &lt;b&gt;Reach &lt;/b&gt;10 ft.&lt;/h5&gt;&lt;h5&gt;&lt;b&gt;Special Attacks &lt;/b&gt;swallow whole (1d4 bludgeoning and 1d6 cold, AC 14, 7 hp)&lt;/h5&gt;&lt;/div&gt;&lt;hr/&gt;&lt;div&gt;&lt;h5&gt;&lt;b&gt;STATISTICS&lt;/b&gt;&lt;/h5&gt;&lt;/div&gt;&lt;hr/&gt;&lt;div&gt;&lt;h5&gt;&lt;b&gt;Str &lt;/b&gt;23, &lt;b&gt;Dex &lt;/b&gt;13, &lt;b&gt;Con &lt;/b&gt;20, &lt;b&gt;Int &lt;/b&gt; 5, &lt;b&gt;Wis &lt;/b&gt;12, &lt;b&gt;Cha &lt;/b&gt;6&lt;/h5&gt;&lt;h5&gt;&lt;b&gt;Base Atk &lt;/b&gt;+7; &lt;b&gt;CMB &lt;/b&gt;+14 (+18 grapple); &lt;b&gt;CMD &lt;/b&gt;25 (29 vs. trip)&lt;/h5&gt;&lt;h5&gt;&lt;b&gt;Feats &lt;/b&gt;Lightning Reflexes, Power Attack, Skill Focus (Perception), Weapon Focus (bite)&lt;/h5&gt;&lt;h5&gt;&lt;b&gt;Skills &lt;/b&gt;Acrobatics +9 (+13 jumping), Perception +11, Stealth +6 (+14 in snow), Swim +14; &lt;b&gt;Racial Modifiers &lt;/b&gt;+4 Acrobatics, (+8 jumping), +4 Stealth (+12 in snow)&lt;/h5&gt;&lt;h5&gt;&lt;b&gt;Languages &lt;/b&gt;Aklo&lt;/h5&gt;&lt;/div&gt;&lt;hr/&gt;&lt;div&gt;&lt;h5&gt;&lt;b&gt;ECOLOGY&lt;/b&gt;&lt;/h5&gt;&lt;/div&gt;&lt;hr/&gt;&lt;div&gt;&lt;h5&gt;&lt;b&gt;Environment &lt;/b&gt; cold hills or glaciers&lt;/h5&gt;&lt;h5&gt;&lt;b&gt;Organization &lt;/b&gt;solitary, pair, or knot (3-12)&lt;/h5&gt;&lt;h5&gt;&lt;b&gt;Treasure &lt;/b&gt;standard&lt;/h5&gt;&lt;/div&gt;&lt;hr/&gt;&lt;div&gt;&lt;h5&gt;&lt;b&gt;SPECIAL ABILITIES&lt;/b&gt;&lt;/h5&gt;&lt;/div&gt;&lt;hr/&gt;&lt;div&gt;&lt;/h5&gt;&lt;h5&gt;&lt;b&gt;Bitter Cold (Su)&lt;/b&gt; All creatures within 20 feet of a glacier toad take 1d6 points of cold damage each round on the toad's turn.&lt;/h5&gt;&lt;/div&gt;&lt;br&gt;&lt;div&gt;&lt;h4&gt;&lt;p&gt;&lt;p&gt;Glacier toads are strange, magical cousins of the more common giant toads. None can say for certain whether they were bred, or evolved from exposure to elemental energies. Glacier toads have no practical use for most treasure, but have a fondness for shiny objects like gems and glowing items.&lt;/p&gt;&lt;/h4&gt;&lt;/div&gt;</t>
  </si>
  <si>
    <t>Totenmaske</t>
  </si>
  <si>
    <t>darkvision 60 ft.; Perception +15</t>
  </si>
  <si>
    <t>(+6 Dex, +4 natural)</t>
  </si>
  <si>
    <t>Fort +7, Ref +9, Will +9</t>
  </si>
  <si>
    <t>bite +13 (1d8+4 plus 1d4 Cha drain), 2 claws +13 (1d6+4)</t>
  </si>
  <si>
    <t>fleshdrink, shape flesh</t>
  </si>
  <si>
    <t>Str 18, Dex 23, Con -, Int 16, Wis 15, Cha 19</t>
  </si>
  <si>
    <t>Ability Focus (Charisma drain), Combat Expertise, Combat Reflexes, Improved Initiative, Weapon Finesse</t>
  </si>
  <si>
    <t>Acrobatics +16 (+24 jump), Bluff +14, Diplomacy +14, Disguise +17, Perception +15, Sense Motive +15, Stealth +19</t>
  </si>
  <si>
    <t>change shape (the previous humanoid it successfully used its fleshdrink ability on; alter self )</t>
  </si>
  <si>
    <t>This spindly, skeletal humanoid has moldy green flesh, long talons for hands, and a head that seems to be mostly mouth.</t>
  </si>
  <si>
    <t>Charisma Drain (Su) A totenmaske can eat the hopes and dreams of a creature it bites, dealing 1d4 points of Charisma drain unless the victim makes a DC 21 Will save. The save DC is Charisma-based.  Fleshdrink (Su) If a totenmaske hits a single creature with both claw attacks, the hollow claws drain away some of the target's flesh, dealing 1d6 points of Constitution damage and making the victim sickened for 1d4 rounds. A successful DC 19 Fortitude save negates the Constitution damage and reduces the sickened condition duration to 1 round. The save DC is Charisma-based.  Shape Flesh (Su) By spending 1 minute in contact with a helpless creature, a totenmaske can reshape the target's face, causing flesh to cover vital features. The target may attempt a DC 19 Fortitude save to resist. Changes are permanent, but can be reversed with heal, restoration, or regeneration, or by surgically opening the sealed flesh with a DC 15 Heal check that takes 1d3 rounds and deals 1d4 points of damage even if the check is not successful. A totenmaske can use this ability on one of four different features per use: ears (target becomes deaf ), eyes (target becomes blind), mouth (target cannot speak or eat), or nose (target cannot smell). Multiple uses can have increasingly serious effects (such as sealing the mouth and nose, which causes suffocation). The save DC is Charisma-based.</t>
  </si>
  <si>
    <t>Consumed by the same lusts and excesses that led them in life, the souls of some sinners rise as totenmaskes, drinking the flesh and memories of living creatures and even stepping into their lives to once more pursue their base desires. Incapable of resuming their sinful pursuits in their natural form, totenmaskes often keep their victims alive for as long as possible, renewing their stolen identities regularly in order to continue indulging in pleasures of the flesh.  A totenmaske can be created from the corpse of a sinful mortal by a cleric of at least 18th level using the create greater undead spell.  A totenmaske is 6 feet tall and weighs 140 pounds.</t>
  </si>
  <si>
    <t>&lt;link rel="stylesheet"href="PF.css"&gt;&lt;div&gt;&lt;h2&gt;Totenmaske&lt;/h2&gt;&lt;h3&gt;&lt;i&gt;This spindly, skeletal humanoid has moldy green flesh, long talons for hands, and a head that seems to be mostly mouth.&lt;/i&gt;&lt;/h3&gt;&lt;br&gt;&lt;/div&gt;&lt;div class="heading"&gt;&lt;p class="alignleft"&gt;Totenmaske&lt;/p&gt;&lt;p class="alignright"&gt;CR 7&lt;/p&gt;&lt;div style="clear: both;"&gt;&lt;/div&gt;&lt;/div&gt;&lt;div&gt;&lt;h5&gt;&lt;b&gt;XP &lt;/b&gt;3,200&lt;/h5&gt;&lt;h5&gt;NE Medium undead (shapechanger)&lt;/h5&gt;&lt;h5&gt;&lt;b&gt;Init &lt;/b&gt;+10; &lt;b&gt;Senses &lt;/b&gt;darkvision 60 ft.; Perception +15&lt;/h5&gt;&lt;/div&gt;&lt;hr/&gt;&lt;div&gt;&lt;h5&gt;&lt;b&gt;DEFENSE&lt;/b&gt;&lt;/h5&gt;&lt;/div&gt;&lt;hr/&gt;&lt;div&gt;&lt;h5&gt;&lt;b&gt;AC &lt;/b&gt;20, touch 16, flat-footed 14 (+6 Dex, +4 natural)&lt;/h5&gt;&lt;h5&gt;&lt;b&gt;hp &lt;/b&gt;85 (10d8+40)&lt;/h5&gt;&lt;h5&gt;&lt;b&gt;Fort &lt;/b&gt;+7, &lt;b&gt;Ref &lt;/b&gt;+9, &lt;b&gt;Will &lt;/b&gt;+9&lt;/h5&gt;&lt;h5&gt;&lt;b&gt;Immune &lt;/b&gt;undead traits; &lt;b&gt;Resist &lt;/b&gt;cold 20&lt;/h5&gt;&lt;/div&gt;&lt;hr/&gt;&lt;div&gt;&lt;h5&gt;&lt;b&gt;OFFENSE&lt;/b&gt;&lt;/h5&gt;&lt;/div&gt;&lt;hr/&gt;&lt;div&gt;&lt;h5&gt;&lt;b&gt;Spd &lt;/b&gt;50 ft.&lt;/h5&gt;&lt;h5&gt;&lt;b&gt;Melee &lt;/b&gt;bite +13 (1d8+4 plus 1d4 Cha drain), 2 claws +13 (1d6+4)&lt;/h5&gt;&lt;h5&gt;&lt;b&gt;Space &lt;/b&gt;5 ft.; &lt;b&gt;Reach &lt;/b&gt;5 ft.&lt;/h5&gt;&lt;h5&gt;&lt;b&gt;Special Attacks &lt;/b&gt;fleshdrink, shape flesh&lt;/h5&gt;&lt;/div&gt;&lt;hr/&gt;&lt;div&gt;&lt;h5&gt;&lt;b&gt;STATISTICS&lt;/b&gt;&lt;/h5&gt;&lt;/div&gt;&lt;hr/&gt;&lt;div&gt;&lt;h5&gt;&lt;b&gt;Str &lt;/b&gt;18, &lt;b&gt;Dex &lt;/b&gt;23, &lt;b&gt;Con &lt;/b&gt;-, &lt;b&gt;Int &lt;/b&gt; 16, &lt;b&gt;Wis &lt;/b&gt;15, &lt;b&gt;Cha &lt;/b&gt;19&lt;/h5&gt;&lt;h5&gt;&lt;b&gt;Base Atk &lt;/b&gt;+7; &lt;b&gt;CMB &lt;/b&gt;+11; &lt;b&gt;CMD &lt;/b&gt;27&lt;/h5&gt;&lt;h5&gt;&lt;b&gt;Feats &lt;/b&gt;Ability Focus (Charisma drain), Combat Expertise, Combat Reflexes, Improved Initiative, Weapon Finesse&lt;/h5&gt;&lt;h5&gt;&lt;b&gt;Skills &lt;/b&gt;Acrobatics +16 (+24 jump), Bluff +14, Diplomacy +14, Disguise +17, Perception +15, Sense Motive +15, Stealth +19&lt;/h5&gt;&lt;h5&gt;&lt;b&gt;Languages &lt;/b&gt;Abyssal, Celestial, Common, Infernal&lt;/h5&gt;&lt;h5&gt;&lt;b&gt;SQ &lt;/b&gt;change shape (the previous humanoid it successfully used its fleshdrink ability on; &lt;i&gt;alter self&lt;/i&gt; )&lt;/h5&gt;&lt;/div&gt;&lt;hr/&gt;&lt;div&gt;&lt;h5&gt;&lt;b&gt;ECOLOGY&lt;/b&gt;&lt;/h5&gt;&lt;/div&gt;&lt;hr/&gt;&lt;div&gt;&lt;h5&gt;&lt;b&gt;Environment &lt;/b&gt; any land or underground&lt;/h5&gt;&lt;h5&gt;&lt;b&gt;Organization &lt;/b&gt;solitary or pair&lt;/h5&gt;&lt;h5&gt;&lt;b&gt;Treasure &lt;/b&gt;standard&lt;/h5&gt;&lt;/div&gt;&lt;hr/&gt;&lt;div&gt;&lt;h5&gt;&lt;b&gt;SPECIAL ABILITIES&lt;/b&gt;&lt;/h5&gt;&lt;/div&gt;&lt;hr/&gt;&lt;div&gt;&lt;/h5&gt;&lt;h5&gt;&lt;b&gt;Charisma Drain (Su)&lt;/b&gt; A totenmaske can eat the hopes and dreams of a creature it bites, dealing 1d4 points of Charisma drain unless the victim makes a DC 21 Will save. The save DC is Charisma-based.  &lt;/h5&gt;&lt;h5&gt;&lt;b&gt;Fleshdrink (Su)&lt;/b&gt; If a totenmaske hits a single creature with both claw attacks, the hollow claws drain away some of the target's flesh, dealing 1d6 points of Constitution damage and making the victim sickened for 1d4 rounds. A successful DC 19 Fortitude save negates the Constitution damage and reduces the sickened condition duration to 1 round. The save DC is &lt;/h5&gt;&lt;h5&gt;&lt;b&gt;Charisma&lt;/b&gt;-based.  &lt;/h5&gt;&lt;h5&gt;&lt;b&gt;Shape Flesh (Su)&lt;/b&gt; By spending 1 minute in contact with a helpless creature, a totenmaske can reshape the target's face, causing flesh to cover vital features. The target may attempt a DC 19 Fortitude save to resist. Changes are permanent, but can be reversed with &lt;i&gt;heal&lt;/i&gt;, &lt;i&gt;restoration&lt;/i&gt;, or &lt;i&gt;regeneration&lt;/i&gt;, or by surgically opening the sealed flesh with a DC 15 Heal check that takes 1d3 rounds and deals 1d4 points of damage even if the check is not successful. A totenmaske can use this ability on one of four different features per use: ears (target becomes deaf ), eyes (target becomes blind), mouth (target cannot speak or eat), or nose (target cannot smell). Multiple uses can have increasingly serious effects (such as sealing the mouth and nose, which causes suffocation). The save DC is Charisma-based.&lt;/h5&gt;&lt;/div&gt;&lt;br&gt;&lt;div&gt;&lt;h4&gt;&lt;p&gt;&lt;p&gt;Consumed by the same lusts and excesses that led them in life, the souls of some sinners rise as totenmaskes, drinking the flesh and memories of living creatures and even stepping into their lives to once more pursue their base desires. Incapable of resuming their sinful pursuits in their natural form, totenmaskes often keep their victims alive for as long as possible, renewing their stolen identities regularly in order to continue indulging in pleasures of the flesh.  A totenmaske can be created from the corpse of a sinful mortal by a cleric of at least 18th level using the &lt;i&gt;create greater undead&lt;/i&gt; spell.  A totenmaske is 6 feet tall and weighs 140 pounds.&lt;/p&gt;&lt;/h4&gt;&lt;/div&gt;</t>
  </si>
  <si>
    <t>Triton</t>
  </si>
  <si>
    <t>(native, water)</t>
  </si>
  <si>
    <t>, +4 natural)</t>
  </si>
  <si>
    <t>Fort +4, Ref +1, Will +4</t>
  </si>
  <si>
    <t>mwk trident +5 (1d8+1)</t>
  </si>
  <si>
    <t>Spell-Like Abilities (CL 7th; concentration +7)  1/day-summon nature's ally II (Small water elemental or 1d3 dolphins only)</t>
  </si>
  <si>
    <t>Str 12, Dex 10, Con 12, Int 13, Wis 13, Cha 11</t>
  </si>
  <si>
    <t>Mounted Combat, Ride-By Attack</t>
  </si>
  <si>
    <t>Craft (any one) +7, Diplomacy +6, Perception +7, Ride +6, Sense Motive +7, Stealth +6, Survival +7, Swim +9</t>
  </si>
  <si>
    <t>solitary, company (2-5), squad (6-11), or band (12-21 plus 2-16 dolphins)</t>
  </si>
  <si>
    <t>standard (masterwork trident, heavy crossbow with 10 bolts, other treasure)</t>
  </si>
  <si>
    <t>This scaly, finned humanoid has an athletic build and blue-green coloration. Its legs end in wide flippers rather than feet.</t>
  </si>
  <si>
    <t>These aquatic outsiders resemble merfolk, except where a merman has a single fish tail, a triton has two scaly, finned legs. They are the watchers of the sea, often using dolphins or other aquatic creatures as mounts, and maintaining a vigil against the evil races below the waves. Originally hailing from the Plane of Water, long ago the triton race migrated to the oceans of the Material Plane, and they are now fully adapted to life there. Their split legs allow them to hobble about slowly on land, but they rarely do so, preferring their natural environment and the greater mobility their forms afford there.  Tritons make their homes on the sea floor, growing coral reefs and sculpting stones into gentle arcs to create living spaces that are beautiful and naturallooking.  Many of these sites lie near great thermal vents, providing not only heat but also rich minerals and nutrients for the fish and other creatures tritons eat. Tritons can breathe air or water, but prefer water.  While their cities are designed for water-breathers, they usually feature one or two airtight buildings set aside to hold air for landwalking visitors. Triton settlements can be found anywhere from arctic to tropical waters, but most are in temperate locations. They generally avoid the deepest reaches of the ocean, for it is here that creatures like aboleths and krakens rule-creatures that the tritons have long waged war against.  Tritons maintain relationships with other good undersea creatures, but mostly keep to themselves. They aid others in fights against their enemies (primarily krakens and aboleths, but also lesser evils like sahuagin or skum). They typically form strong squadrons of aquatic cavalry trained in coordinated attacks when they go to war. Tritons tend to distrust outsiders, and usually avoid land-dwellers.  They sometimes provide aid to airbreathers, even though they often see them as trespassers under the sea; when they do help landwalkers, their price for this is high. Nevertheless, when they witness a landwalker do battle against and vanquish a great evil such as an aboleth, they are quick to cast aside their prejudices and accept the great hero into their societies with open and welcoming arms.  Tritons have silvery skin, hued in tones of aqua blue and kelp green. Older tritons often have barnacles, corals, and seashells crusting the back, chest, and shoulders, worn almost like jewelry as a mark of status among their kind. They have white, blue, or green hair. Tritons' eyes shine blue like sunlight upon a clear sea. A typical triton stands 6 feet in height and weighs 180 pounds. While most exceptional tritons advance by taking class levels (typically as druids, oracles, or rangers), a rare few tritons advance by increasing in size.  These Large tritons are great heroes among their kind and have 8 racial Hit Dice or more.</t>
  </si>
  <si>
    <t>&lt;link rel="stylesheet"href="PF.css"&gt;&lt;div&gt;&lt;h2&gt;Triton&lt;/h2&gt;&lt;h3&gt;&lt;i&gt;This scaly, finned humanoid has an athletic build and blue-green coloration. Its legs end in wide flippers rather than feet.&lt;/i&gt;&lt;/h3&gt;&lt;br&gt;&lt;/br&gt;&lt;/div&gt;&lt;div class="heading"&gt;&lt;p class="alignleft"&gt;Triton&lt;/p&gt;&lt;p class="alignright"&gt;CR 2&lt;/p&gt;&lt;div style="clear: both;"&gt;&lt;/div&gt;&lt;/div&gt;&lt;div&gt;&lt;h5&gt;&lt;b&gt;XP &lt;/b&gt;600&lt;/h5&gt;&lt;h5&gt;NG Medium outsider (native, water)&lt;/h5&gt;&lt;h5&gt;&lt;b&gt;Init &lt;/b&gt;+0; &lt;b&gt;Senses &lt;/b&gt;darkvision 60 ft., low-light vision; Perception +7&lt;/h5&gt;&lt;/div&gt;&lt;hr/&gt;&lt;div&gt;&lt;h5&gt;&lt;b&gt;DEFENSE&lt;/b&gt;&lt;/h5&gt;&lt;/div&gt;&lt;hr/&gt;&lt;div&gt;&lt;h5&gt;&lt;b&gt;AC &lt;/b&gt;14, touch 10, flat-footed 14 (+4 natural)&lt;/h5&gt;&lt;h5&gt;&lt;b&gt;hp &lt;/b&gt;19 (3d10+3)&lt;/h5&gt;&lt;h5&gt;&lt;b&gt;Fort &lt;/b&gt;+4, &lt;b&gt;Ref &lt;/b&gt;+1, &lt;b&gt;Will &lt;/b&gt;+4&lt;/h5&gt;&lt;/div&gt;&lt;hr/&gt;&lt;div&gt;&lt;h5&gt;&lt;b&gt;OFFENSE&lt;/b&gt;&lt;/h5&gt;&lt;/div&gt;&lt;hr/&gt;&lt;div&gt;&lt;h5&gt;&lt;b&gt;Spd &lt;/b&gt;5 ft., swim 40 ft.&lt;/h5&gt;&lt;h5&gt;&lt;b&gt;Melee &lt;/b&gt;mwk trident +5 (1d8+1)&lt;/h5&gt;&lt;h5&gt;&lt;b&gt;Ranged &lt;/b&gt;heavy crossbow +3 (1d10/19-20)&lt;/h5&gt;&lt;h5&gt;&lt;b&gt;Space &lt;/b&gt;5 ft.; &lt;b&gt;Reach &lt;/b&gt;5 ft.&lt;/h5&gt;&lt;h5&gt;&lt;b&gt;Spell-Like Abilities&lt;/b&gt; (CL 7th; concentration +7)&lt;/br&gt;1/day&amp;mdash;&lt;i&gt;summon nature's ally II&lt;/i&gt; (Small water elemental or 1d3 dolphins only)&lt;/h5&gt;&lt;/h5&gt;&lt;/div&gt;&lt;hr/&gt;&lt;div&gt;&lt;h5&gt;&lt;b&gt;STATISTICS&lt;/b&gt;&lt;/h5&gt;&lt;/div&gt;&lt;hr/&gt;&lt;div&gt;&lt;h5&gt;&lt;b&gt;Str &lt;/b&gt;12, &lt;b&gt;Dex &lt;/b&gt;10, &lt;b&gt;Con &lt;/b&gt;12, &lt;b&gt;Int &lt;/b&gt; 13, &lt;b&gt;Wis &lt;/b&gt;13, &lt;b&gt;Cha &lt;/b&gt;11&lt;/h5&gt;&lt;h5&gt;&lt;b&gt;Base Atk &lt;/b&gt;+3; &lt;b&gt;CMB &lt;/b&gt;+4; &lt;b&gt;CMD &lt;/b&gt;14&lt;/h5&gt;&lt;h5&gt;&lt;b&gt;Feats &lt;/b&gt;Mounted Combat, Ride-By Attack&lt;/h5&gt;&lt;h5&gt;&lt;b&gt;Skills &lt;/b&gt;Craft (any one) +7, Diplomacy +6, Perception +7, Ride +6, Sense Motive +7, Stealth +6, Survival +7, Swim +9&lt;/h5&gt;&lt;h5&gt;&lt;b&gt;Languages &lt;/b&gt;Aquan, Common&lt;/h5&gt;&lt;/div&gt;&lt;hr/&gt;&lt;div&gt;&lt;h5&gt;&lt;b&gt;ECOLOGY&lt;/b&gt;&lt;/h5&gt;&lt;/div&gt;&lt;hr/&gt;&lt;div&gt;&lt;h5&gt;&lt;b&gt;Environment &lt;/b&gt; any oceans&lt;/h5&gt;&lt;h5&gt;&lt;b&gt;Organization &lt;/b&gt;solitary, company (2-5), squad (6-11), or band (12-21 plus 2-16 dolphins)&lt;/h5&gt;&lt;h5&gt;&lt;b&gt;Treasure &lt;/b&gt;standard (masterwork trident, heavy crossbow with 10 bolts, other treasure)&lt;/h5&gt;&lt;/div&gt;&lt;br&gt;&lt;/br&gt;&lt;div&gt;&lt;h4&gt;&lt;p&gt;&lt;p&gt;These aquatic outsiders resemble merfolk, except where a merman has a single fish tail, a triton has two scaly, finned legs. They are the watchers of the sea, often using dolphins or other aquatic creatures as mounts, and maintaining a vigil against the evil races below the waves. Originally hailing from the Plane of Water, long ago the triton race migrated to the oceans of the Material Plane, and they are now fully adapted to life there. Their split legs allow them to hobble about slowly on land, but they rarely do so, preferring their natural environment and the greater mobility their forms afford there.&lt;/p&gt;&lt;p&gt;Tritons make their homes on the sea floor, growing coral reefs and sculpting stones into gentle arcs to create living spaces that are beautiful and naturallooking.&lt;/p&gt;&lt;p&gt;Many of these sites lie near great thermal vents, providing not only heat but also rich minerals and nutrients for the fish and other creatures tritons eat. Tritons can breathe air or water, but prefer water.&lt;/p&gt;&lt;p&gt;While their cities are designed for water-breathers, they usually feature one or two airtight buildings set aside to hold air for landwalking visitors. Triton settlements can be found anywhere from arctic to tropical waters, but most are in temperate locations. They generally avoid the deepest reaches of the ocean, for it is here that creatures like aboleths and krakens rule-creatures that the tritons have long waged war against.&lt;/p&gt;&lt;p&gt;Tritons maintain relationships with other good undersea creatures, but mostly keep to themselves. They aid others in fights against their enemies (primarily krakens and aboleths, but also lesser evils like sahuagin or skum). They typically form strong squadrons of aquatic cavalry trained in coordinated attacks when they go to war. Tritons tend to distrust outsiders, and usually avoid land-dwellers.&lt;/p&gt;&lt;p&gt;They sometimes provide aid to airbreathers, even though they often see them as trespassers under the sea; when they do help landwalkers, their price for this is high. Nevertheless, when they witness a landwalker do battle against and vanquish a great evil such as an aboleth, they are quick to cast aside their prejudices and accept the great hero into their societies with open and welcoming arms.&lt;/p&gt;&lt;p&gt;Tritons have silvery skin, hued in tones of aqua blue and kelp green. Older tritons often have barnacles, corals, and seashells crusting the back, chest, and shoulders, worn almost like jewelry as a mark of status among their kind. They have white, blue, or green hair. Tritons' eyes shine blue like sunlight upon a clear sea. A typical triton stands 6 feet in height and weighs 180 pounds. While most exceptional tritons advance by taking class levels (typically as druids, oracles, or rangers), a rare few tritons advance by increasing in size.&lt;/p&gt;&lt;p&gt;These Large tritons are great heroes among their kind and have 8 racial Hit Dice or more.&lt;/p&gt;&lt;/h4&gt;&lt;/div&gt;</t>
  </si>
  <si>
    <t>Ice Troll</t>
  </si>
  <si>
    <t>Fort +8, Ref +8, Will +2</t>
  </si>
  <si>
    <t>battleaxe +7 (2d6+4), bite +2 (1d6+2), claw +2 (1d4+2) or   bite +7 (1d6+4), 2 claws +7 (1d4+4)</t>
  </si>
  <si>
    <t>rend (2 claws, 1d6+6)</t>
  </si>
  <si>
    <t>Str 19, Dex 18, Con 16, Int 9, Wis 10, Cha 7</t>
  </si>
  <si>
    <t>Intimidating Prowess, Lightning Reflexes, Skill Focus (Perception)</t>
  </si>
  <si>
    <t>Intimidate +7, Perception +9, Survival +4</t>
  </si>
  <si>
    <t xml:space="preserve"> cold mountains or underground</t>
  </si>
  <si>
    <t>solitary or band (3-6)</t>
  </si>
  <si>
    <t>This large creature has light blue-green skin and cold, piercing eyes. Dressed in rough furs, its tusked jaw juts forth in a long underbite.</t>
  </si>
  <si>
    <t>Ice trolls are somewhat smaller than normal trolls, but they possess greater intelligence and cunning and are just as voraciously hungry. They display the typical hunched posture of trolls, combined with long arms tipped with sharp claws and the distinctive troll underbite. Like normal trolls, ice trolls possess amazing regenerative powers that enable them to recover from almost any wound. Unlike most trolls, ice trolls often use weapons in battle, but in the heat of combat, they often cast aside weapons in favor of their rending claws. An ice troll stands about 10 feet tall and weighs up to 900 pounds.  Because of their greater intellects, ice trolls sometimes work as mercenaries, and often serve as soldiers in monstrous armies. They frequently ally with frost giants, and may even be found among northern barbarian tribes, as long as they are well fed and well paid.  Ice trolls enjoy the taste of human flesh, and those not working with humans frequently set traps near civilized areas to catch their favorite prey. They will also raid isolated settlements for food, often bringing captured humans back to their icy lairs, where the unfortunate victims are caged and fattened up before finally being devoured by the voracious trolls.  In combat, ice trolls are more cautious than normal trolls. They do not normally rush headlong into battle, instead focusing on weaker foes or those bearing fire. They do not hesitate to attack opponents armed with fire, but work together to defeat such enemies before they can bring their dangerous weapons to bear.  Ice troll society is more patriarchal than normal troll society, and while males may form gangs to hunt or raid, most ice trolls live in small family groups comprised of a male, a female, and their offspring.</t>
  </si>
  <si>
    <t>&lt;link rel="stylesheet"href="PF.css"&gt;&lt;div&gt;&lt;h2&gt;Troll, Ice&lt;/h2&gt;&lt;h3&gt;&lt;i&gt;This large creature has light blue-green skin and cold, piercing eyes. Dressed in rough furs, its tusked jaw juts forth in a long underbite.&lt;/i&gt;&lt;/h3&gt;&lt;br&gt;&lt;/div&gt;&lt;div class="heading"&gt;&lt;p class="alignleft"&gt;Ice Troll&lt;/p&gt;&lt;p class="alignright"&gt;CR 4&lt;/p&gt;&lt;div style="clear: both;"&gt;&lt;/div&gt;&lt;/div&gt;&lt;div&gt;&lt;h5&gt;&lt;b&gt;XP &lt;/b&gt;1,200&lt;/h5&gt;&lt;h5&gt;CE Large humanoid (cold, giant)&lt;/h5&gt;&lt;h5&gt;&lt;b&gt;Init &lt;/b&gt;+4; &lt;b&gt;Senses &lt;/b&gt;darkvision 60 ft., low-light vision; Perception +9&lt;/h5&gt;&lt;/div&gt;&lt;hr/&gt;&lt;div&gt;&lt;h5&gt;&lt;b&gt;DEFENSE&lt;/b&gt;&lt;/h5&gt;&lt;/div&gt;&lt;hr/&gt;&lt;div&gt;&lt;h5&gt;&lt;b&gt;AC &lt;/b&gt;17, touch 13, flat-footed 13 (+4 Dex, +4 natural, -1 size)&lt;/h5&gt;&lt;h5&gt;&lt;b&gt;hp &lt;/b&gt;45 (6d8+18); regeneration 5 (acid or fire)&lt;/h5&gt;&lt;h5&gt;&lt;b&gt;Fort &lt;/b&gt;+8, &lt;b&gt;Ref &lt;/b&gt;+8, &lt;b&gt;Will &lt;/b&gt;+2&lt;/h5&gt;&lt;h5&gt;&lt;b&gt;Immune &lt;/b&gt;cold&lt;/h5&gt;&lt;h5&gt;&lt;b&gt;Weaknesses &lt;/b&gt;vulnerable to fire&lt;/h5&gt;&lt;/div&gt;&lt;hr/&gt;&lt;div&gt;&lt;h5&gt;&lt;b&gt;OFFENSE&lt;/b&gt;&lt;/h5&gt;&lt;/div&gt;&lt;hr/&gt;&lt;div&gt;&lt;h5&gt;&lt;b&gt;Spd &lt;/b&gt;30 ft.&lt;/h5&gt;&lt;h5&gt;&lt;b&gt;Melee &lt;/b&gt;battleaxe +7 (2d6+4), bite +2 (1d6+2), claw +2 (1d4+2) or &lt;/br&gt;  bite +7 (1d6+4), 2 claws +7 (1d4+4)&lt;/h5&gt;&lt;h5&gt;&lt;b&gt;Space &lt;/b&gt;10 ft.; &lt;b&gt;Reach &lt;/b&gt;10 ft.&lt;/h5&gt;&lt;h5&gt;&lt;b&gt;Special Attacks &lt;/b&gt;rend (2 claws, 1d6+6)&lt;/h5&gt;&lt;/div&gt;&lt;hr/&gt;&lt;div&gt;&lt;h5&gt;&lt;b&gt;STATISTICS&lt;/b&gt;&lt;/h5&gt;&lt;/div&gt;&lt;hr/&gt;&lt;div&gt;&lt;h5&gt;&lt;b&gt;Str &lt;/b&gt;19, &lt;b&gt;Dex &lt;/b&gt;18, &lt;b&gt;Con &lt;/b&gt;16, &lt;b&gt;Int &lt;/b&gt; 9, &lt;b&gt;Wis &lt;/b&gt;10, &lt;b&gt;Cha &lt;/b&gt;7&lt;/h5&gt;&lt;h5&gt;&lt;b&gt;Base Atk &lt;/b&gt;+4; &lt;b&gt;CMB &lt;/b&gt;+9; &lt;b&gt;CMD &lt;/b&gt;23&lt;/h5&gt;&lt;h5&gt;&lt;b&gt;Feats &lt;/b&gt;Intimidating Prowess, Lightning Reflexes, Skill Focus (Perception)&lt;/h5&gt;&lt;h5&gt;&lt;b&gt;Skills &lt;/b&gt;Intimidate +7, Perception +9, Survival +4&lt;/h5&gt;&lt;h5&gt;&lt;b&gt;Languages &lt;/b&gt;Giant&lt;/h5&gt;&lt;/div&gt;&lt;hr/&gt;&lt;div&gt;&lt;h5&gt;&lt;b&gt;ECOLOGY&lt;/b&gt;&lt;/h5&gt;&lt;/div&gt;&lt;hr/&gt;&lt;div&gt;&lt;h5&gt;&lt;b&gt;Environment &lt;/b&gt; cold mountains or underground&lt;/h5&gt;&lt;h5&gt;&lt;b&gt;Organization &lt;/b&gt;solitary or band (3-6)&lt;/h5&gt;&lt;h5&gt;&lt;b&gt;Treasure &lt;/b&gt;standard&lt;/h5&gt;&lt;/div&gt;&lt;br&gt;&lt;div&gt;&lt;h4&gt;&lt;p&gt;&lt;p&gt;Ice trolls are somewhat smaller than normal trolls, but they possess greater intelligence and cunning and are just as voraciously hungry. They display the typical hunched posture of trolls, combined with long arms tipped with sharp claws and the distinctive troll underbite. Like normal trolls, ice trolls possess amazing regenerative powers that enable them to recover from almost any wound. Unlike most trolls, ice trolls often use weapons in battle, but in the heat of combat, they often cast aside weapons in favor of their rending claws. An ice troll stands about 10 feet tall and weighs up to 900 pounds.  Because of their greater intellects, ice trolls sometimes work as mercenaries, and often serve as soldiers in monstrous armies. They frequently ally with frost giants, and may even be found among northern barbarian tribes, as long as they are well fed and well paid.  Ice trolls enjoy the taste of human flesh, and those not working with humans frequently set traps near civilized areas to catch their favorite prey. They will also raid isolated settlements for food, often bringing captured humans back to their icy lairs, where the unfortunate victims are caged and fattened up before finally being devoured by the voracious trolls.  In combat, ice trolls are more cautious than normal trolls. They do not normally rush headlong into battle, instead focusing on weaker foes or those bearing fire. They do not hesitate to attack opponents armed with fire, but work together to defeat such enemies before they can bring their dangerous weapons to bear.  Ice troll society is more patriarchal than normal troll society, and while males may form gangs to hunt or raid, most ice trolls live in small family groups comprised of a male, a female, and their offspring.&lt;/p&gt;&lt;/h4&gt;&lt;/div&gt;</t>
  </si>
  <si>
    <t>Rock Troll</t>
  </si>
  <si>
    <t>(earth, giant)</t>
  </si>
  <si>
    <t>regeneration 5 (acid or sonic)</t>
  </si>
  <si>
    <t>sunlight petrification</t>
  </si>
  <si>
    <t>bite +11 (1d8+7), 2 claw +12 (1d6+7)</t>
  </si>
  <si>
    <t>rend (2 claws, 1d6+9)</t>
  </si>
  <si>
    <t>Str 25, Dex 12, Con 24, Int 5, Wis 9, Cha 6</t>
  </si>
  <si>
    <t>Intimidating Prowess, Iron Will, Power Attack, Weapon Focus (claw)</t>
  </si>
  <si>
    <t>Climb +11, Intimidate +10, Perception +6</t>
  </si>
  <si>
    <t>This bulky creature has beady eyes, and rocky skin studded with small crystals. Its jutting underbite holds large, crystalline teeth.</t>
  </si>
  <si>
    <t>Sunlight Petrification (Ex) A rock troll that is exposed to natural sunlight is staggered and must make a DC 20 Fortitude save each round to resist permanently turning to stone. A stone to flesh spell (or similar effect) restores a petrified rock troll, but if it remains exposed to sunlight, it must immediately start making new Fortitude saves to avoid petrification. Spells like sunray or sunburst that create powerful natural sunlight cannot petrify a rock troll, but the troll is staggered for 1d4 rounds after being exposed to such an effect.</t>
  </si>
  <si>
    <t>Rock trolls are relatives of normal trolls and ice trolls, but make their lairs far beneath the earth in underground caverns. They rarely venture forth from their subterranean lairs, for they have a weakness unknown in other troll subspecies-the light of the sun turns them to solid stone. Rock trolls have stony skin studded with crystals, but otherwise display typical troll characteristics- hunched posture, long arms, a large underbite, and powerful regenerative abilities. Because of the crystalline nature of their skin, however, rock trolls prove more susceptible to sonic damage than other trolls, but they are able to regenerate even wounds dealt by fire. Rock trolls are larger and stronger than normal trolls, typically standing 15 to 16 feet tall in height, and weighing upward of 1,200 pounds.  Rock trolls are fond of humanoid flesh, but eat whatever food they can get their claws on. Most underground creatures go out of their way to avoid rock trolls, as the ravenous creatures will eat anything that passes through their territory, as long as it is at least marginally edible.  Rock trolls also occasionally eat rocks and minerals, though such fare seems to do little to soothe their voracious hungers. Instead, these minerals supplement the trolls' diet, strengthening their skin, teeth, and claws.  Deposits of certain crystals seem especially tasty to rock trolls, and a rock troll who finds such a collection will often gorge himself on the crystalline delicacies.</t>
  </si>
  <si>
    <t>&lt;link rel="stylesheet"href="PF.css"&gt;&lt;div&gt;&lt;h2&gt;Troll, Rock &lt;/h2&gt;&lt;h3&gt;&lt;i&gt;This bulky creature has beady eyes, and rocky skin studded with small crystals. Its jutting underbite holds large, crystalline teeth.&lt;/i&gt;&lt;/h3&gt;&lt;br&gt;&lt;/br&gt;&lt;/div&gt;&lt;div class="heading"&gt;&lt;p class="alignleft"&gt;Rock Troll&lt;/p&gt;&lt;p class="alignright"&gt;CR 6&lt;/p&gt;&lt;div style="clear: both;"&gt;&lt;/div&gt;&lt;/div&gt;&lt;div&gt;&lt;h5&gt;&lt;b&gt;XP &lt;/b&gt;2,400&lt;/h5&gt;&lt;h5&gt;CE Large humanoid (earth, giant)&lt;/h5&gt;&lt;h5&gt;&lt;b&gt;Init &lt;/b&gt;+1; &lt;b&gt;Senses &lt;/b&gt;darkvision 60 ft., low-light vision, scent;  Perception +6&lt;/h5&gt;&lt;/div&gt;&lt;hr/&gt;&lt;div&gt;&lt;h5&gt;&lt;b&gt;DEFENSE&lt;/b&gt;&lt;/h5&gt;&lt;/div&gt;&lt;hr/&gt;&lt;div&gt;&lt;h5&gt;&lt;b&gt;AC &lt;/b&gt;19, touch 10, flat-footed 18 (+1 Dex, +9 natural, -1 size)&lt;/h5&gt;&lt;h5&gt;&lt;b&gt;hp &lt;/b&gt;80 (7d8+49); regeneration 5 (acid or sonic)&lt;/h5&gt;&lt;h5&gt;&lt;b&gt;Fort &lt;/b&gt;+12, &lt;b&gt;Ref &lt;/b&gt;+3, &lt;b&gt;Will &lt;/b&gt;+3&lt;/h5&gt;&lt;h5&gt;&lt;b&gt;Weaknesses &lt;/b&gt;sunlight petrification&lt;/h5&gt;&lt;/div&gt;&lt;hr/&gt;&lt;div&gt;&lt;h5&gt;&lt;b&gt;OFFENSE&lt;/b&gt;&lt;/h5&gt;&lt;/div&gt;&lt;hr/&gt;&lt;div&gt;&lt;h5&gt;&lt;b&gt;Spd &lt;/b&gt;30 ft.&lt;/h5&gt;&lt;h5&gt;&lt;b&gt;Melee &lt;/b&gt;bite +11 (1d8+7), 2 claw +12 (1d6+7)&lt;/h5&gt;&lt;h5&gt;&lt;b&gt;Space &lt;/b&gt;10 ft.; &lt;b&gt;Reach &lt;/b&gt;10 ft.&lt;/h5&gt;&lt;h5&gt;&lt;b&gt;Special Attacks &lt;/b&gt;rend (2 claws, 1d6+9)&lt;/h5&gt;&lt;/div&gt;&lt;hr/&gt;&lt;div&gt;&lt;h5&gt;&lt;b&gt;STATISTICS&lt;/b&gt;&lt;/h5&gt;&lt;/div&gt;&lt;hr/&gt;&lt;div&gt;&lt;h5&gt;&lt;b&gt;Str &lt;/b&gt;25, &lt;b&gt;Dex &lt;/b&gt;12, &lt;b&gt;Con &lt;/b&gt;24, &lt;b&gt;Int &lt;/b&gt; 5, &lt;b&gt;Wis &lt;/b&gt;9, &lt;b&gt;Cha &lt;/b&gt;6&lt;/h5&gt;&lt;h5&gt;&lt;b&gt;Base Atk &lt;/b&gt;+5; &lt;b&gt;CMB &lt;/b&gt;+13; &lt;b&gt;CMD &lt;/b&gt;24&lt;/h5&gt;&lt;h5&gt;&lt;b&gt;Feats &lt;/b&gt;Intimidating Prowess, Iron Will, Power Attack, Weapon Focus (claw)&lt;/h5&gt;&lt;h5&gt;&lt;b&gt;Skills &lt;/b&gt;Climb +11, Intimidate +10, Perception +6&lt;/h5&gt;&lt;h5&gt;&lt;b&gt;Languages &lt;/b&gt;Giant&lt;/h5&gt;&lt;/div&gt;&lt;hr/&gt;&lt;div&gt;&lt;h5&gt;&lt;b&gt;ECOLOGY&lt;/b&gt;&lt;/h5&gt;&lt;/div&gt;&lt;hr/&gt;&lt;div&gt;&lt;h5&gt;&lt;b&gt;Environment &lt;/b&gt; any underground&lt;/h5&gt;&lt;h5&gt;&lt;b&gt;Organization &lt;/b&gt;solitary or gang (2-5)&lt;/h5&gt;&lt;h5&gt;&lt;b&gt;Treasure &lt;/b&gt;standard&lt;/h5&gt;&lt;/div&gt;&lt;hr/&gt;&lt;div&gt;&lt;h5&gt;&lt;b&gt;SPECIAL ABILITIES&lt;/b&gt;&lt;/h5&gt;&lt;/div&gt;&lt;hr/&gt;&lt;div&gt;&lt;h5&gt;&lt;b&gt;Sunlight Petrification (Ex)&lt;/b&gt; A rock troll that is exposed to natural sunlight is staggered and must make a DC 20 Fortitude save each round to resist permanently turning to stone. A &lt;i&gt;stone to flesh&lt;/i&gt; spell (or similar effect) restores a petrified rock troll, but if it remains exposed to sunlight, it must immediately start making new Fortitude saves to avoid petrification. Spells like &lt;i&gt;sunray&lt;/i&gt; or &lt;i&gt;sunburst&lt;/i&gt; that create powerful natural sunlight cannot petrify a rock troll, but the troll is staggered for 1d4 rounds after being exposed to such an effect.&lt;/h5&gt;&lt;/div&gt;&lt;br&gt;&lt;/br&gt;&lt;div&gt;&lt;h4&gt;&lt;p&gt;&lt;p&gt;Rock trolls are relatives of normal trolls and ice trolls, but make their lairs far beneath the earth in underground caverns. They rarely venture forth from their subterranean lairs, for they have a weakness unknown in other troll subspecies-the light of the sun turns them to solid stone. Rock trolls have stony skin studded with crystals, but otherwise display typical troll characteristics- hunched posture, long arms, a large underbite, and powerful regenerative abilities. Because of the crystalline nature of their skin, however, rock trolls prove more susceptible to sonic damage than other trolls, but they are able to regenerate even wounds dealt by fire. Rock trolls are larger and stronger than normal trolls, typically standing 15 to 16 feet tall in height, and weighing upward of 1,200 pounds.&lt;/p&gt;&lt;p&gt;Rock trolls are fond of humanoid flesh, but eat whatever food they can get their claws on. Most underground creatures go out of their way to avoid rock trolls, as the ravenous creatures will eat anything that passes through their territory, as long as it is at least marginally edible.&lt;/p&gt;&lt;p&gt;Rock trolls also occasionally eat rocks and minerals, though such fare seems to do little to soothe their voracious hungers. Instead, these minerals supplement the trolls' diet, strengthening their skin, teeth, and claws.&lt;/p&gt;&lt;p&gt;Deposits of certain crystals seem especially tasty to rock trolls, and a rock troll who finds such a collection will often gorge himself on the crystalline delicacies.&lt;/p&gt;&lt;/h4&gt;&lt;/div&gt;</t>
  </si>
  <si>
    <t>Snapping Turtle</t>
  </si>
  <si>
    <t>(-1 Dex, +1 natural, +2 size)</t>
  </si>
  <si>
    <t>bite +1 (1d3-3)</t>
  </si>
  <si>
    <t>Str 4, Dex 8, Con 13, Int 1, Wis 13, Cha 6</t>
  </si>
  <si>
    <t>4 (8 vs. trip)</t>
  </si>
  <si>
    <t>Perception +5, Swim +5</t>
  </si>
  <si>
    <t>hold breath, shell</t>
  </si>
  <si>
    <t xml:space="preserve"> temperate or warm water or shore</t>
  </si>
  <si>
    <t>solitary or band (2-5)</t>
  </si>
  <si>
    <t>A thick shell encases this reptile's body, from which only its tail, its feet, and a head fitted with powerful jaws emerge.</t>
  </si>
  <si>
    <t>Turtle</t>
  </si>
  <si>
    <t>Shell (Ex) As a move action, a snapping turtle can pull its extremities and head into its shell. It cannot move or attack as long as it remains in this state, but its armor bonus from natural armor increases by +4 as long as it does.</t>
  </si>
  <si>
    <t>Snapping turtles are water-dwelling reptiles known for their propensity to bite anyone they deem threatening. Adult snapping turtles are usually about 1-1/2 feet in diameter. A spellcaster who can acquire a familiar can choose a snapping turtle as a familiar. A snapping turtle familiar grants its master a +2 bonus on all Fortitude saves. Giant Snapping Turtle Companions Starting Statistics: Size Medium; Speed 20 ft., swim 20 ft.; AC +10 natural; Attack bite (1d6); Ability Scores Str 8, Dex 10, Con 9, Int 1, Wis 13, Cha 6; Special Qualities low-light vision, hold breath, scent. 7th-Level Advancement: Size Large; AC +2 natural; Attack bite (1d8), Ability Scores Str +8, Dex -2, Con +4; Special Attack grab.</t>
  </si>
  <si>
    <t>&lt;link rel="stylesheet"href="PF.css"&gt;&lt;div&gt;&lt;h2&gt;Turtle, Snapping &lt;/h2&gt;&lt;h3&gt;&lt;i&gt;A thick shell encases this reptile's body, from which only its tail, its feet, and a head fitted with powerful jaws emerge.&lt;/i&gt;&lt;/h3&gt;&lt;br&gt;&lt;/br&gt;&lt;/div&gt;&lt;div class="heading"&gt;&lt;p class="alignleft"&gt;Snapping Turtle&lt;/p&gt;&lt;p class="alignright"&gt;CR 1/3&lt;/p&gt;&lt;div style="clear: both;"&gt;&lt;/div&gt;&lt;/div&gt;&lt;div&gt;&lt;h5&gt;&lt;b&gt;XP &lt;/b&gt;135&lt;/h5&gt;&lt;h5&gt;N Tiny animal &lt;/h5&gt;&lt;h5&gt;&lt;b&gt;Init &lt;/b&gt;-1; &lt;b&gt;Senses &lt;/b&gt;low-light vision, scent; Perception +5&lt;/h5&gt;&lt;/div&gt;&lt;hr/&gt;&lt;div&gt;&lt;h5&gt;&lt;b&gt;DEFENSE&lt;/b&gt;&lt;/h5&gt;&lt;/div&gt;&lt;hr/&gt;&lt;div&gt;&lt;h5&gt;&lt;b&gt;AC &lt;/b&gt;12, touch 11, flat-footed 12 (-1 Dex, +1 natural, +2 size)&lt;/h5&gt;&lt;h5&gt;&lt;b&gt;hp &lt;/b&gt;5 (1d8+1)&lt;/h5&gt;&lt;h5&gt;&lt;b&gt;Fort &lt;/b&gt;+3, &lt;b&gt;Ref &lt;/b&gt;+1, &lt;b&gt;Will &lt;/b&gt;+1&lt;/h5&gt;&lt;/div&gt;&lt;hr/&gt;&lt;div&gt;&lt;h5&gt;&lt;b&gt;OFFENSE&lt;/b&gt;&lt;/h5&gt;&lt;/div&gt;&lt;hr/&gt;&lt;div&gt;&lt;h5&gt;&lt;b&gt;Spd &lt;/b&gt;10 ft., swim 20 ft.&lt;/h5&gt;&lt;h5&gt;&lt;b&gt;Melee &lt;/b&gt;bite +1 (1d3-3)&lt;/h5&gt;&lt;h5&gt;&lt;b&gt;Space &lt;/b&gt;2-1/2 ft.; &lt;b&gt;Reach &lt;/b&gt;0 ft.&lt;/h5&gt;&lt;/div&gt;&lt;hr/&gt;&lt;div&gt;&lt;h5&gt;&lt;b&gt;STATISTICS&lt;/b&gt;&lt;/h5&gt;&lt;/div&gt;&lt;hr/&gt;&lt;div&gt;&lt;h5&gt;&lt;b&gt;Str &lt;/b&gt;4, &lt;b&gt;Dex &lt;/b&gt;8, &lt;b&gt;Con &lt;/b&gt;13, &lt;b&gt;Int &lt;/b&gt; 1, &lt;b&gt;Wis &lt;/b&gt;13, &lt;b&gt;Cha &lt;/b&gt;6&lt;/h5&gt;&lt;h5&gt;&lt;b&gt;Base Atk &lt;/b&gt;+0; &lt;b&gt;CMB &lt;/b&gt;-3; &lt;b&gt;CMD &lt;/b&gt;4 (8 vs. trip)&lt;/h5&gt;&lt;h5&gt;&lt;b&gt;Feats &lt;/b&gt;Weapon Finesse&lt;/h5&gt;&lt;h5&gt;&lt;b&gt;Skills &lt;/b&gt;Perception +5, Swim +5&lt;/h5&gt;&lt;h5&gt;&lt;b&gt;SQ &lt;/b&gt;hold breath, shell&lt;/h5&gt;&lt;/div&gt;&lt;hr/&gt;&lt;div&gt;&lt;h5&gt;&lt;b&gt;ECOLOGY&lt;/b&gt;&lt;/h5&gt;&lt;/div&gt;&lt;hr/&gt;&lt;div&gt;&lt;h5&gt;&lt;b&gt;Environment &lt;/b&gt; temperate or warm water or shore&lt;/h5&gt;&lt;h5&gt;&lt;b&gt;Organization &lt;/b&gt;solitary or band (2-5)&lt;/h5&gt;&lt;h5&gt;&lt;b&gt;Treasure &lt;/b&gt;none&lt;/h5&gt;&lt;/div&gt;&lt;hr/&gt;&lt;div&gt;&lt;h5&gt;&lt;b&gt;SPECIAL ABILITIES&lt;/b&gt;&lt;/h5&gt;&lt;/div&gt;&lt;hr/&gt;&lt;div&gt;&lt;h5&gt;&lt;b&gt;Shell (Ex)&lt;/b&gt; As a move action, a snapping turtle can pull its extremities and head into its shell. It cannot move or attack as long as it remains in this state, but its armor bonus from natural armor increases by +4 as long as it does.&lt;/h5&gt;&lt;/div&gt;&lt;br&gt;&lt;/br&gt;&lt;div&gt;&lt;h4&gt;&lt;p&gt;&lt;p&gt;Snapping turtles are water-dwelling reptiles known for their propensity to bite anyone they deem threatening. Adult snapping turtles are usually about 1-1/2 feet in diameter. A spellcaster who can acquire a familiar can choose a snapping turtle as a familiar. A snapping turtle familiar grants its master a +2 bonus on all Fortitude saves.&lt;/p&gt;&lt;p&gt;Giant &lt;br&gt;&lt;/br&gt;&lt;b&gt;Snapping Turtle Companions&lt;/br&gt; Starting Statistics: Size&lt;/b&gt; Medium; &lt;b&gt;Speed&lt;/b&gt; 20 ft., swim 20 ft.; &lt;b&gt;AC&lt;/b&gt; +10 natural; &lt;b&gt;Attack&lt;/b&gt; bite (1d6); &lt;b&gt;Ability Scores&lt;/b&gt; Str 8, Dex 10, Con 9, Int 1, Wis 13, Cha 6; &lt;b&gt;Special Qualities&lt;/b&gt; low-light vision, hold breath, scent.&lt;/p&gt;&lt;p&gt;&lt;b&gt;7th-Level Advancement: Size&lt;/b&gt; Large; &lt;b&gt;AC&lt;/b&gt; +2 natural; &lt;b&gt;Attack&lt;/b&gt; bite (1d8), &lt;b&gt;Ability Scores&lt;/b&gt; Str +8, Dex -2, Con +4; &lt;b&gt;Special &lt;b&gt;Attack&lt;/b&gt;&lt;/b&gt; grab.&lt;/p&gt;&lt;/h4&gt;&lt;/div&gt;</t>
  </si>
  <si>
    <t>Giant Snapping Turtle</t>
  </si>
  <si>
    <t>23, touch 4, flat-footed 23</t>
  </si>
  <si>
    <t>(-2 Dex, +19 natural, -4 size)</t>
  </si>
  <si>
    <t>(11d8+66)</t>
  </si>
  <si>
    <t>Fort +12, Ref +5, Will +6</t>
  </si>
  <si>
    <t>bite +16 (4d6+16 plus grab)</t>
  </si>
  <si>
    <t>swallow whole (2d8+16 bludgeoning, AC 23, 22 hp)</t>
  </si>
  <si>
    <t>Str 32, Dex 6, Con 21, Int 1, Wis 13, Cha 6</t>
  </si>
  <si>
    <t>Improved Initiative, Iron Will, Lunge, Skill Focus (Perception), Toughness, Weapon Focus (bite)</t>
  </si>
  <si>
    <t>Perception +21, Swim +19</t>
  </si>
  <si>
    <t>armored stomach, hold breath, shell</t>
  </si>
  <si>
    <t>This lumbering turtle is the size of a house; its head features powerful, razor-sharp beak.</t>
  </si>
  <si>
    <t>Armored Stomach (Ex) A giant snapping turtle's body is difficult to cut through-its stomach gains a +4 bonus to its AC and has double the normal hit points when determining the success of a creature attempting to cut its way free.</t>
  </si>
  <si>
    <t>Giant snapping turtles typically grow to diameters of about 35 feet and weigh 20,000 pounds.</t>
  </si>
  <si>
    <t>&lt;link rel="stylesheet"href="PF.css"&gt;&lt;div&gt;&lt;h2&gt;Turtle, Giant Snapping &lt;/h2&gt;&lt;h3&gt;&lt;i&gt;This lumbering turtle is the size of a house; its head features powerful, razor-sharp beak.&lt;/i&gt;&lt;/h3&gt;&lt;br&gt;&lt;/br&gt;&lt;/div&gt;&lt;div class="heading"&gt;&lt;p class="alignleft"&gt;Giant Snapping Turtle&lt;/p&gt;&lt;p class="alignright"&gt;CR 9&lt;/p&gt;&lt;div style="clear: both;"&gt;&lt;/div&gt;&lt;/div&gt;&lt;div&gt;&lt;h5&gt;&lt;b&gt;XP &lt;/b&gt;6,400&lt;/h5&gt;&lt;h5&gt;N Gargantuan animal &lt;/h5&gt;&lt;h5&gt;&lt;b&gt;Init &lt;/b&gt;+2; &lt;b&gt;Senses &lt;/b&gt;low-light vision, scent; Perception +21&lt;/h5&gt;&lt;/div&gt;&lt;hr/&gt;&lt;div&gt;&lt;h5&gt;&lt;b&gt;DEFENSE&lt;/b&gt;&lt;/h5&gt;&lt;/div&gt;&lt;hr/&gt;&lt;div&gt;&lt;h5&gt;&lt;b&gt;AC &lt;/b&gt;23, touch 4, flat-footed 23 (-2 Dex, +19 natural, -4 size)&lt;/h5&gt;&lt;h5&gt;&lt;b&gt;hp &lt;/b&gt;115 (11d8+66)&lt;/h5&gt;&lt;h5&gt;&lt;b&gt;Fort &lt;/b&gt;+12, &lt;b&gt;Ref &lt;/b&gt;+5, &lt;b&gt;Will &lt;/b&gt;+6&lt;/h5&gt;&lt;/div&gt;&lt;hr/&gt;&lt;div&gt;&lt;h5&gt;&lt;b&gt;OFFENSE&lt;/b&gt;&lt;/h5&gt;&lt;/div&gt;&lt;hr/&gt;&lt;div&gt;&lt;h5&gt;&lt;b&gt;Spd &lt;/b&gt;20 ft., swim 20 ft.&lt;/h5&gt;&lt;h5&gt;&lt;b&gt;Melee &lt;/b&gt;bite +16 (4d6+16 plus grab)&lt;/h5&gt;&lt;h5&gt;&lt;b&gt;Space &lt;/b&gt;20 ft.; &lt;b&gt;Reach &lt;/b&gt;15 ft.&lt;/h5&gt;&lt;h5&gt;&lt;b&gt;Special Attacks &lt;/b&gt;swallow whole (2d8+16 bludgeoning, AC 23, 22 hp)&lt;/h5&gt;&lt;/div&gt;&lt;hr/&gt;&lt;div&gt;&lt;h5&gt;&lt;b&gt;STATISTICS&lt;/b&gt;&lt;/h5&gt;&lt;/div&gt;&lt;hr/&gt;&lt;div&gt;&lt;h5&gt;&lt;b&gt;Str &lt;/b&gt;32, &lt;b&gt;Dex &lt;/b&gt;6, &lt;b&gt;Con &lt;/b&gt;21, &lt;b&gt;Int &lt;/b&gt; 1, &lt;b&gt;Wis &lt;/b&gt;13, &lt;b&gt;Cha &lt;/b&gt;6&lt;/h5&gt;&lt;h5&gt;&lt;b&gt;Base Atk &lt;/b&gt;+8; &lt;b&gt;CMB &lt;/b&gt;+23 (+27 grapple); &lt;b&gt;CMD &lt;/b&gt;31 (35 vs. trip)&lt;/h5&gt;&lt;h5&gt;&lt;b&gt;Feats &lt;/b&gt;Improved Initiative, Iron Will, Lunge, Skill Focus (Perception), Toughness, Weapon Focus (bite)&lt;/h5&gt;&lt;h5&gt;&lt;b&gt;Skills &lt;/b&gt;Perception +21, Swim +19&lt;/h5&gt;&lt;h5&gt;&lt;b&gt;SQ &lt;/b&gt;armored stomach, hold breath, shell&lt;/h5&gt;&lt;/div&gt;&lt;hr/&gt;&lt;div&gt;&lt;h5&gt;&lt;b&gt;ECOLOGY&lt;/b&gt;&lt;/h5&gt;&lt;/div&gt;&lt;hr/&gt;&lt;div&gt;&lt;h5&gt;&lt;b&gt;Environment &lt;/b&gt; temperate or warm water or shore&lt;/h5&gt;&lt;h5&gt;&lt;b&gt;Organization &lt;/b&gt;solitary or band (2-5)&lt;/h5&gt;&lt;h5&gt;&lt;b&gt;Treasure &lt;/b&gt;none&lt;/h5&gt;&lt;/div&gt;&lt;hr/&gt;&lt;div&gt;&lt;h5&gt;&lt;b&gt;SPECIAL ABILITIES&lt;/b&gt;&lt;/h5&gt;&lt;/div&gt;&lt;hr/&gt;&lt;div&gt;&lt;h5&gt;&lt;b&gt;Armored Stomach (Ex)&lt;/b&gt; A giant snapping turtle's body is difficult to cut through-its stomach gains a +4 bonus to its AC and has double the normal hit points when determining the success of a creature attempting to cut its way free.&lt;/h5&gt;&lt;/div&gt;&lt;br&gt;&lt;/br&gt;&lt;div&gt;&lt;h4&gt;&lt;p&gt;&lt;p&gt;Giant snapping turtles typically grow to diameters of about 35 feet and weigh 20,000 pounds.&lt;/p&gt;&lt;/h4&gt;&lt;/div&gt;</t>
  </si>
  <si>
    <t>Twigjack</t>
  </si>
  <si>
    <t>17, touch 15, flat-footed 14</t>
  </si>
  <si>
    <t>(+3 Dex, +2 natural, +2 size)</t>
  </si>
  <si>
    <t>(5d6+10)</t>
  </si>
  <si>
    <t>Fort +3, Ref +7, Will +6</t>
  </si>
  <si>
    <t>spear +3 (1d4-1/x3) or   2 claws +7 (1d4-1)</t>
  </si>
  <si>
    <t>0 ft. (5 ft. with spear)</t>
  </si>
  <si>
    <t>sneak attack +2d6, splinterspray</t>
  </si>
  <si>
    <t>Str 8, Dex 16, Con 15, Int 11, Wis 14, Cha 13</t>
  </si>
  <si>
    <t>Agile Maneuvers, Skill Focus (Stealth), Weapon Finesse</t>
  </si>
  <si>
    <t>Acrobatics +11, Climb +7, Disable Device +8, Knowledge (nature) +8, Perception +10, Stealth +22</t>
  </si>
  <si>
    <t>bramble jump, woodland stride</t>
  </si>
  <si>
    <t>This tiny, vaguely humanoid creature seems to be made completely of bundles of sticks wound with thorny vines.</t>
  </si>
  <si>
    <t>Bramble Jump (Su) A twigjack can travel short distances between brambles, shrubs, or thickets as if via dimension door as part of a move action. The twigjack must begin and end this movement while in an area of at least light undergrowth. The twigjack can travel in this manner up to 60 feet per day. This movement must be used in 10-foot increments and does not provoke attacks of opportunity.  Splinterspray (Ex) A twigjack can eject a barrage of splinters and brambles from its body three times per day as a standard action. This effect creates a 15-foot conical burst of jagged splinters, dealing 4d6 points of piercing damage to all creatures in the area. A DC 14 Reflex saving throw halves this damage. The save DC is Constitution-based.</t>
  </si>
  <si>
    <t>Deep in old-growth forests, twigjacks spend their time tormenting intruders and wreaking havoc on settlers. Maladjusted protectors of the wood, these malicious fey constantly threaten any attempts to civilize the wild. Twigjacks delight in breaking wagon wheels from expansionists' caravans, snapping hunters' bows, and sabotaging isolated cabins and villages. Although they possess a keen intellect, few creatures, even other fey, can tolerate these twig-born creatures for long. Treants especially find twigjacks bothersome, and resent any suggestion that they are related. Equally, twigjacks resent being considered plants, and are proud of their fey heritage. Twigjacks sometimes go out of their way to impress dryads, an effort that is rebuffed almost every time. But some spriggans, quicklings, and other evil fey associate with twigjacks, and while goblins fear and distrust the creatures, bugbears often bully them into service.  Gnarled sticks bundled by vines and brambles form a twigjack's entire body. Atop its head, a mossy growth not unlike hair sprouts. The creature's eyes appear as vacant dark knotholes, and its mouth is just a canyon of splintered and broken sticks bisecting its face. Leaves and sprigs of new growth randomly sprout from the creature's body.</t>
  </si>
  <si>
    <t>&lt;link rel="stylesheet"href="PF.css"&gt;&lt;div&gt;&lt;h2&gt;Twigjack&lt;/h2&gt;&lt;h3&gt;&lt;i&gt;This tiny, vaguely humanoid creature seems to be made completely of bundles of sticks wound with thorny vines.&lt;/i&gt;&lt;/h3&gt;&lt;br&gt;&lt;/div&gt;&lt;div class="heading"&gt;&lt;p class="alignleft"&gt;Twigjack&lt;/p&gt;&lt;p class="alignright"&gt;CR 3&lt;/p&gt;&lt;div style="clear: both;"&gt;&lt;/div&gt;&lt;/div&gt;&lt;div&gt;&lt;h5&gt;&lt;b&gt;XP &lt;/b&gt;800&lt;/h5&gt;&lt;h5&gt;CE Tiny fey &lt;/h5&gt;&lt;h5&gt;&lt;b&gt;Init &lt;/b&gt;+3; &lt;b&gt;Senses &lt;/b&gt;darkvision 60 ft., low-light vision; Perception +10&lt;/h5&gt;&lt;/div&gt;&lt;hr/&gt;&lt;div&gt;&lt;h5&gt;&lt;b&gt;DEFENSE&lt;/b&gt;&lt;/h5&gt;&lt;/div&gt;&lt;hr/&gt;&lt;div&gt;&lt;h5&gt;&lt;b&gt;AC &lt;/b&gt;17, touch 15, flat-footed 14 (+3 Dex, +2 natural, +2 size)&lt;/h5&gt;&lt;h5&gt;&lt;b&gt;hp &lt;/b&gt;27 (5d6+10)&lt;/h5&gt;&lt;h5&gt;&lt;b&gt;Fort &lt;/b&gt;+3, &lt;b&gt;Ref &lt;/b&gt;+7, &lt;b&gt;Will &lt;/b&gt;+6&lt;/h5&gt;&lt;h5&gt;&lt;b&gt;Weaknesses &lt;/b&gt;vulnerable to fire&lt;/h5&gt;&lt;/div&gt;&lt;hr/&gt;&lt;div&gt;&lt;h5&gt;&lt;b&gt;OFFENSE&lt;/b&gt;&lt;/h5&gt;&lt;/div&gt;&lt;hr/&gt;&lt;div&gt;&lt;h5&gt;&lt;b&gt;Spd &lt;/b&gt;30 ft.&lt;/h5&gt;&lt;h5&gt;&lt;b&gt;Melee &lt;/b&gt;spear +3 (1d4-1/x3) or &lt;/br&gt;  2 claws +7 (1d4-1)&lt;/h5&gt;&lt;h5&gt;&lt;b&gt;Space &lt;/b&gt;2-1/2 ft.; &lt;b&gt;Reach &lt;/b&gt;0 ft. (5 ft. with spear)&lt;/h5&gt;&lt;h5&gt;&lt;b&gt;Special Attacks &lt;/b&gt;sneak attack +2d6, splinterspray&lt;/h5&gt;&lt;/div&gt;&lt;hr/&gt;&lt;div&gt;&lt;h5&gt;&lt;b&gt;STATISTICS&lt;/b&gt;&lt;/h5&gt;&lt;/div&gt;&lt;hr/&gt;&lt;div&gt;&lt;h5&gt;&lt;b&gt;Str &lt;/b&gt;8, &lt;b&gt;Dex &lt;/b&gt;16, &lt;b&gt;Con &lt;/b&gt;15, &lt;b&gt;Int &lt;/b&gt; 11, &lt;b&gt;Wis &lt;/b&gt;14, &lt;b&gt;Cha &lt;/b&gt;13&lt;/h5&gt;&lt;h5&gt;&lt;b&gt;Base Atk &lt;/b&gt;+2; &lt;b&gt;CMB &lt;/b&gt;+3; &lt;b&gt;CMD &lt;/b&gt;12&lt;/h5&gt;&lt;h5&gt;&lt;b&gt;Feats &lt;/b&gt;Agile Maneuvers, Skill Focus (Stealth), Weapon Finesse&lt;/h5&gt;&lt;h5&gt;&lt;b&gt;Skills &lt;/b&gt;Acrobatics +11, Climb +7, Disable Device +8, Knowledge (nature) +8, Perception +10, Stealth +22&lt;/h5&gt;&lt;h5&gt;&lt;b&gt;Languages &lt;/b&gt;Common, Sylvan&lt;/h5&gt;&lt;h5&gt;&lt;b&gt;SQ &lt;/b&gt;bramble jump, woodland stride&lt;/h5&gt;&lt;/div&gt;&lt;hr/&gt;&lt;div&gt;&lt;h5&gt;&lt;b&gt;ECOLOGY&lt;/b&gt;&lt;/h5&gt;&lt;/div&gt;&lt;hr/&gt;&lt;div&gt;&lt;h5&gt;&lt;b&gt;Environment &lt;/b&gt; temperate forests&lt;/h5&gt;&lt;h5&gt;&lt;b&gt;Organization &lt;/b&gt;solitary, pair, or gang (3-8)&lt;/h5&gt;&lt;h5&gt;&lt;b&gt;Treasure &lt;/b&gt;standard&lt;/h5&gt;&lt;/div&gt;&lt;hr/&gt;&lt;div&gt;&lt;h5&gt;&lt;b&gt;SPECIAL ABILITIES&lt;/b&gt;&lt;/h5&gt;&lt;/div&gt;&lt;hr/&gt;&lt;div&gt;&lt;/h5&gt;&lt;h5&gt;&lt;b&gt;Bramble Jump (Su)&lt;/b&gt; A twigjack can travel short distances between brambles, shrubs, or thickets as if via &lt;i&gt;dimension door&lt;/i&gt; as part of a move action. The twigjack must begin and end this movement while in an area of at least light undergrowth. The twigjack can travel in this manner up to 60 feet per day. This movement must be used in 10-foot increments and does not provoke attacks of opportunity.  &lt;/h5&gt;&lt;h5&gt;&lt;b&gt;Splinterspray (Ex)&lt;/b&gt; A twigjack can eject a barrage of splinters and brambles from its body three times per day as a standard action. This effect creates a 15-foot conical burst of jagged splinters, dealing 4d6 points of piercing damage to all creatures in the area. A DC 14 Reflex saving throw halves this damage. The save DC is Constitution-based.&lt;/h5&gt;&lt;/div&gt;&lt;br&gt;&lt;div&gt;&lt;h4&gt;&lt;p&gt;&lt;p&gt;Deep in old-growth forests, twigjacks spend their time tormenting intruders and wreaking havoc on settlers. Maladjusted protectors of the wood, these malicious fey constantly threaten any attempts to civilize the wild. Twigjacks delight in breaking wagon wheels from expansionists' caravans, snapping hunters' bows, and sabotaging isolated cabins and villages. Although they possess a keen intellect, few creatures, even other fey, can tolerate these twig-born creatures for long. Treants especially find twigjacks bothersome, and resent any suggestion that they are related. Equally, twigjacks resent being considered plants, and are proud of their fey heritage. Twigjacks sometimes go out of their way to impress dryads, an effort that is rebuffed almost every time. But some spriggans, quicklings, and other evil fey associate with twigjacks, and while goblins fear and distrust the creatures, bugbears often bully them into service.  Gnarled sticks bundled by vines and brambles form a twigjack's entire body. Atop its head, a mossy growth not unlike hair sprouts. The creature's eyes appear as vacant dark knotholes, and its mouth is just a canyon of splintered and broken sticks bisecting its face. Leaves and sprigs of new growth randomly sprout from the creature's body.&lt;/p&gt;&lt;/h4&gt;&lt;/div&gt;</t>
  </si>
  <si>
    <t>Undine</t>
  </si>
  <si>
    <t>darkvision 60 ft.; Perception +3</t>
  </si>
  <si>
    <t>(+5 armor, +2 Dex)</t>
  </si>
  <si>
    <t>Fort +1, Ref +2, Will +5</t>
  </si>
  <si>
    <t xml:space="preserve"> 20 ft. in armor, swim 30 ft.</t>
  </si>
  <si>
    <t>trident +0 (1d8)</t>
  </si>
  <si>
    <t>sling +2 (1d4)</t>
  </si>
  <si>
    <t>channel positive energy 7/day (DC 12, 1d6)</t>
  </si>
  <si>
    <t>Spell-Like Abilities (CL 1st; concentration +3)  1/day-hydraulic push*   Domain Spell-Like Abilities (CL 1st; concentration +4)  6/day-dazing touch  6/day-icicle (1d6+1 cold damage)</t>
  </si>
  <si>
    <t>Cleric Spells Prepared (CL 1st; concentration +4)  1st-bless, charm personD, divine favor  0 (at will)-create water, guidance, stabilize</t>
  </si>
  <si>
    <t>Charm, Water</t>
  </si>
  <si>
    <t>Str 11, Dex 14, Con 8, Int 10, Wis 17, Cha 14</t>
  </si>
  <si>
    <t>Extra Channel</t>
  </si>
  <si>
    <t>Diplomacy +6, Knowledge (religion) +4, Swim +4</t>
  </si>
  <si>
    <t>water affinity</t>
  </si>
  <si>
    <t>NPC gear (scale mail, trident, other treasure)</t>
  </si>
  <si>
    <t>This blue-haired, blue-skinned man moves with a liquid grace. His ears are fin-like, and his hands and feet are webbed.</t>
  </si>
  <si>
    <t>Water Affinity (Ex) Undine sorcerers with the elemental (water) bloodline treat their Charisma score as 2 points higher for all sorcerer spells and class abilities. Undine clerics with the Water domain cast their Water domain powers and spells at +1 caster level.</t>
  </si>
  <si>
    <t>Undines are humans whose ancestry includes elemental beings of water, such as marids. This connection with the Plane of Water is most noticeably manifested in their coloration, which tends to mimic that of lakes or oceans-all undines have limpid, blue eyes, and their skin and hair can range from pale blue-white to the deep blue or green of the sea.  UNDINE CHARACTERS  Undines are defined by class levels-they do not possess racial Hit Dice. Undines have the following racial traits.  +2 Dexterity, +2 Wisdom, -2 Strength: Undines are both perceptive and agile, but tend to adapt rather than match force with force.  Speed: Undines have a swim speed of 30 feet.  Darkvision: Undines can see in the dark up to 60 feet.  Spell-Like Abilities: Hydraulic push* 1/day. (Caster level equals the undine's total Hit Dice.)  Energy Resistance: Undines have cold resistance 5.  Water Affinity: See above.  Languages: Undines begin play speaking Common and Aquan. Undines with high Intelligence scores can choose any of the following bonus languages: Auran, Dwarven, Elven, Gnome, Halfling, Ignan, and Terran.  * This spell is detailed in the Pathfinder RPG Advanced Player's Guide.</t>
  </si>
  <si>
    <t>&lt;link rel="stylesheet"href="PF.css"&gt;&lt;div&gt;&lt;h2&gt;Undine&lt;/h2&gt;&lt;h3&gt;&lt;i&gt;This blue-haired, blue-skinned man moves with a liquid grace. His ears are fin-like, and his hands and feet are webbed.&lt;/i&gt;&lt;/h3&gt;&lt;br&gt;&lt;/div&gt;&lt;div class="heading"&gt;&lt;p class="alignleft"&gt;Undine&lt;/p&gt;&lt;p class="alignright"&gt;CR 1/2&lt;/p&gt;&lt;div style="clear: both;"&gt;&lt;/div&gt;&lt;/div&gt;&lt;div&gt;&lt;h5&gt;&lt;b&gt;XP &lt;/b&gt;200&lt;/h5&gt;&lt;h5&gt;Undine cleric 1&lt;/h5&gt;&lt;h5&gt;N Medium outsider (native)&lt;/h5&gt;&lt;h5&gt;&lt;b&gt;Init &lt;/b&gt;+2; &lt;b&gt;Senses &lt;/b&gt;darkvision 60 ft.; Perception +3&lt;/h5&gt;&lt;/div&gt;&lt;hr/&gt;&lt;div&gt;&lt;h5&gt;&lt;b&gt;DEFENSE&lt;/b&gt;&lt;/h5&gt;&lt;/div&gt;&lt;hr/&gt;&lt;div&gt;&lt;h5&gt;&lt;b&gt;AC &lt;/b&gt;17, touch 12, flat-footed 15 (+5 armor, +2 Dex)&lt;/h5&gt;&lt;h5&gt;&lt;b&gt;hp &lt;/b&gt;8 (1d8)&lt;/h5&gt;&lt;h5&gt;&lt;b&gt;Fort &lt;/b&gt;+1, &lt;b&gt;Ref &lt;/b&gt;+2, &lt;b&gt;Will &lt;/b&gt;+5&lt;/h5&gt;&lt;h5&gt;&lt;b&gt;Resist &lt;/b&gt;cold 5&lt;/h5&gt;&lt;/div&gt;&lt;hr/&gt;&lt;div&gt;&lt;h5&gt;&lt;b&gt;OFFENSE&lt;/b&gt;&lt;/h5&gt;&lt;/div&gt;&lt;hr/&gt;&lt;div&gt;&lt;h5&gt;&lt;b&gt;Spd &lt;/b&gt;30 ft.;  20 ft. in armor, swim 30 ft.&lt;/h5&gt;&lt;h5&gt;&lt;b&gt;Melee &lt;/b&gt;trident +0 (1d8)&lt;/h5&gt;&lt;h5&gt;&lt;b&gt;Ranged &lt;/b&gt;sling +2 (1d4)&lt;/h5&gt;&lt;h5&gt;&lt;b&gt;Space &lt;/b&gt;5 ft.; &lt;b&gt;Reach &lt;/b&gt;5 ft.&lt;/h5&gt;&lt;h5&gt;&lt;b&gt;Special Attacks &lt;/b&gt;channel positive energy 7/day (DC 12, 1d6)&lt;/h5&gt;&lt;h5&gt;&lt;b&gt;Spell-Like Abilities&lt;/b&gt; (CL 1st; concentration +3) &lt;/br&gt;1/day&amp;mdash;&lt;i&gt;hydraulic push&lt;/i&gt;* &lt;/h5&gt;&lt;h5&gt;&lt;b&gt;Domain Spell-Like Abilities&lt;/b&gt; (CL 1st; concentration +4) &lt;/br&gt;6/day&amp;mdash;dazing touch &lt;/br&gt;6/day&amp;mdash;icicle (1d6+1 cold damage)&lt;/h5&gt;&lt;/h5&gt;&lt;h5&gt;&lt;b&gt;Cleric Spells Prepared&lt;/b&gt; (CL 1st; concentration +4) &lt;/br&gt;1st&amp;mdash;&lt;i&gt;bless&lt;/i&gt;, &lt;i&gt;charm person&lt;/i&gt;&lt;sup&gt;D&lt;/sup&gt;, &lt;i&gt;divine favor&lt;/i&gt; &lt;/br&gt;0 (at will)&amp;mdash;&lt;i&gt;create water&lt;/i&gt;, &lt;i&gt;guidance&lt;/i&gt;, &lt;i&gt;stabilize&lt;/i&gt;&lt;/h5&gt;&lt;/h5&gt;&lt;h5&gt;&lt;b&gt;D&lt;/b&gt; domain spell; &lt;b&gt;Domains &lt;/b&gt;Charm, Water&lt;/h5&gt;&lt;/div&gt;&lt;hr/&gt;&lt;div&gt;&lt;h5&gt;&lt;b&gt;STATISTICS&lt;/b&gt;&lt;/h5&gt;&lt;/div&gt;&lt;hr/&gt;&lt;div&gt;&lt;h5&gt;&lt;b&gt;Str &lt;/b&gt;11, &lt;b&gt;Dex &lt;/b&gt;14, &lt;b&gt;Con &lt;/b&gt;8, &lt;b&gt;Int &lt;/b&gt; 10, &lt;b&gt;Wis &lt;/b&gt;17, &lt;b&gt;Cha &lt;/b&gt;14&lt;/h5&gt;&lt;h5&gt;&lt;b&gt;Base Atk &lt;/b&gt;+0; &lt;b&gt;CMB &lt;/b&gt;+0; &lt;b&gt;CMD &lt;/b&gt;12&lt;/h5&gt;&lt;h5&gt;&lt;b&gt;Feats &lt;/b&gt;Extra Channel&lt;/h5&gt;&lt;h5&gt;&lt;b&gt;Skills &lt;/b&gt;Diplomacy +6, Knowledge (religion) +4, Swim +4&lt;/h5&gt;&lt;h5&gt;&lt;b&gt;Languages &lt;/b&gt;Aquan, Common&lt;/h5&gt;&lt;h5&gt;&lt;b&gt;SQ &lt;/b&gt;water affinity&lt;/h5&gt;&lt;/div&gt;&lt;hr/&gt;&lt;div&gt;&lt;h5&gt;&lt;b&gt;ECOLOGY&lt;/b&gt;&lt;/h5&gt;&lt;/div&gt;&lt;hr/&gt;&lt;div&gt;&lt;h5&gt;&lt;b&gt;Environment &lt;/b&gt; any land&lt;/h5&gt;&lt;h5&gt;&lt;b&gt;Organization &lt;/b&gt;solitary, pair, or gang (3-5)&lt;/h5&gt;&lt;h5&gt;&lt;b&gt;Treasure &lt;/b&gt;NPC gear (scale mail, trident, other treasure)&lt;/h5&gt;&lt;/div&gt;&lt;hr/&gt;&lt;div&gt;&lt;h5&gt;&lt;b&gt;SPECIAL ABILITIES&lt;/b&gt;&lt;/h5&gt;&lt;/div&gt;&lt;hr/&gt;&lt;div&gt;&lt;/h5&gt;&lt;h5&gt;&lt;b&gt;Water Affinity (Ex)&lt;/b&gt; Undine sorcerers with the elemental (water) bloodline treat their Charisma score as 2 points higher for all sorcerer spells and class abilities. Undine clerics with the Water domain cast their Water domain powers and spells at +1 caster level.&lt;/h5&gt;&lt;/div&gt;&lt;br&gt;&lt;div&gt;&lt;h4&gt;&lt;p&gt;&lt;p&gt;Undines are humans whose ancestry includes elemental beings of water, such as marids. This connection with the Plane of Water is most noticeably manifested in their coloration, which tends to mimic that of lakes or oceans-all undines have limpid, blue eyes, and their skin and hair can range from pale blue-white to the deep blue or green of the sea.  &lt;br&gt;&lt;b&gt;UNDINE CHARACTERS&lt;/b&gt;&lt;br&gt;  Undines are defined by class levels-they do not possess racial Hit Dice. Undines have the following racial traits.  &lt;br&gt;&lt;b&gt;+2 Dexterity, +2 Wisdom, -2 Strength:&lt;/b&gt; Undines are both perceptive and agile, but tend to adapt rather than match force with force.  &lt;br&gt;&lt;b&gt;Speed:&lt;/b&gt; Undines have a swim speed of 30 feet.  &lt;br&gt;&lt;b&gt;Darkvision:&lt;/b&gt; Undines can see in the dark up to 60 feet.  &lt;br&gt;&lt;b&gt;Spell-Like Abilities:&lt;/b&gt; &lt;i&gt;Hydraulic push&lt;/i&gt;* 1/day. (Caster level equals the undine's total Hit Dice.)  &lt;br&gt;&lt;b&gt;Energy Resistance:&lt;/b&gt; Undines have cold resistance 5.  &lt;br&gt;&lt;b&gt;Water Affinity:&lt;/b&gt; See above.  &lt;br&gt;&lt;b&gt;Languages:&lt;/b&gt; Undines begin play speaking Common and Aquan. Undines with high Intelligence scores can choose any of the following bonus languages: Auran, Dwarven, Elven, Gnome, Halfling, Ignan, and Terran.  * This spell is detailed in the &lt;i&gt;Pathfinder RPG Advanced Player's Guide&lt;/i&gt;.&lt;/p&gt;&lt;/h4&gt;&lt;/div&gt;</t>
  </si>
  <si>
    <t>Urdefhan</t>
  </si>
  <si>
    <t>darkvision 120 ft.; Perception +7</t>
  </si>
  <si>
    <t>(+3 armor, +1 Dex, +2 natural)</t>
  </si>
  <si>
    <t>(3d10+9)</t>
  </si>
  <si>
    <t>Fort +6, Ref +4, Will +4</t>
  </si>
  <si>
    <t>negative energy affinity</t>
  </si>
  <si>
    <t>death effects (see below), disease, fear, level drain</t>
  </si>
  <si>
    <t>rhoka sword +8 (1d8+6/18-20), bite +2 (1d4+2 plus 2 Str) or  bite +7 (1d4+4 plus 2 Str)</t>
  </si>
  <si>
    <t>composite longbow +4 (1d8+4/x3)</t>
  </si>
  <si>
    <t>blood drain (1 Con)</t>
  </si>
  <si>
    <t>Spell-Like Abilities (CL 3rd; concentration +5)  At will-feather fall  3/day-align weapon, death knell (DC 14), ray of enfeeblement (DC 13)</t>
  </si>
  <si>
    <t>Str 19, Dex 12, Con 17, Int 14,  Wis 13, Cha 14</t>
  </si>
  <si>
    <t>Iron Will, Weapon Focus (rhoka sword)</t>
  </si>
  <si>
    <t>Intimidate +8, Knowledge (dungeoneering) +5, Knowledge (planes) +8, Knowledge (religion) +8, Perception +7, Ride +4, Sense Motive +7, Survival +7</t>
  </si>
  <si>
    <t>daemonic pact</t>
  </si>
  <si>
    <t xml:space="preserve"> any land (Abaddon)</t>
  </si>
  <si>
    <t>solitary, pair, gang (3-12), or cult (13-30 plus 2-6 fighters of 2nd-4th level, 1-4 necromancer wizards of 3rd-6th level, 1 cleric high priest of 5th-9th level, 8-12 skavelings, and 1-3 ceustodaemons)</t>
  </si>
  <si>
    <t>NPC gear (studded leather, rhoka sword, composite longbow (+4 Str) with 20 arrows, other treasure)</t>
  </si>
  <si>
    <t>This fanged humanoid has hideously transparent skin, revealing the vivid colors of internal organs and ivory bones inside its body.</t>
  </si>
  <si>
    <t>Daemonic Pact (Su) Urdefhans are infused with daemonic energy; as an immediate action, an urdefhan can attempt to allow this energy to consume its soul (50% chance of success per attempt). If it succeeds, the urdefhan dies and releases a 5-foot-radius burst of negative energy that deals 2d6 points of damage (DC 14 Reflex half). The save DC is Con-based.  Strength Damage (Su) An urdefhan's bite drains vitality, turning the skin and muscle around the wound transparent and causing 2 points of Strength damage unless the target succeeds on a DC 14 Fortitude save. The flesh remains transparent until the Strength damage is healed, but this does not have any other effects. The save DC is Constitution-based.</t>
  </si>
  <si>
    <t>Infused with fell energies from Abaddon, urdefhans are an unsightly race dedicated to war. They have developed many strange weapons, but none are more iconic than the two-bladed rhoka sword. Rhoka swords are exotic onehanded melee weapons-all urdefhans are proficient in their use. With such weapons, an urdefhan seeks to inf lict as much death as possible upon the world before it perishes, so that its daemonic lords are pleased. Most male urdefhans are sterile-as a result, the women often turn to conjured daemons for mates. The products of such unions are usually typical urdefhans, but sometimes result in half-fiend urdefhans-these monsters usually rise to positions of great power in their violent society.</t>
  </si>
  <si>
    <t>&lt;link rel="stylesheet"href="PF.css"&gt;&lt;div&gt;&lt;h2&gt;Urdefhan&lt;/h2&gt;&lt;h3&gt;&lt;i&gt;This fanged humanoid has hideously transparent skin, revealing the vivid colors of internal organs and ivory bones inside its body.&lt;/i&gt;&lt;/h3&gt;&lt;br&gt;&lt;/br&gt;&lt;/div&gt;&lt;div class="heading"&gt;&lt;p class="alignleft"&gt;Urdefhan&lt;/p&gt;&lt;p class="alignright"&gt;CR 3&lt;/p&gt;&lt;div style="clear: both;"&gt;&lt;/div&gt;&lt;/div&gt;&lt;div&gt;&lt;h5&gt;&lt;b&gt;XP &lt;/b&gt;800&lt;/h5&gt;&lt;h5&gt;NE Medium outsider (native)&lt;/h5&gt;&lt;h5&gt;&lt;b&gt;Init &lt;/b&gt;+1; &lt;b&gt;Senses &lt;/b&gt;darkvision 120 ft.; Perception +7&lt;/h5&gt;&lt;/div&gt;&lt;hr/&gt;&lt;div&gt;&lt;h5&gt;&lt;b&gt;DEFENSE&lt;/b&gt;&lt;/h5&gt;&lt;/div&gt;&lt;hr/&gt;&lt;div&gt;&lt;h5&gt;&lt;b&gt;AC &lt;/b&gt;16, touch 11, flat-footed 15 (+3 armor, +1 Dex, +2 natural)&lt;/h5&gt;&lt;h5&gt;&lt;b&gt;hp &lt;/b&gt;25 (3d10+9)&lt;/h5&gt;&lt;h5&gt;&lt;b&gt;Fort &lt;/b&gt;+6, &lt;b&gt;Ref &lt;/b&gt;+4, &lt;b&gt;Will &lt;/b&gt;+4&lt;/h5&gt;&lt;h5&gt;&lt;b&gt;Defensive Abilities &lt;/b&gt;negative energy affinity; &lt;b&gt;DR &lt;/b&gt;5/good or silver; &lt;b&gt;Immune &lt;/b&gt;death effects (see below), disease, fear, level drain; &lt;b&gt;Resist &lt;/b&gt;acid 10; &lt;b&gt;SR &lt;/b&gt;14&lt;/h5&gt;&lt;/div&gt;&lt;hr/&gt;&lt;div&gt;&lt;h5&gt;&lt;b&gt;OFFENSE&lt;/b&gt;&lt;/h5&gt;&lt;/div&gt;&lt;hr/&gt;&lt;div&gt;&lt;h5&gt;&lt;b&gt;Spd &lt;/b&gt;30 ft.&lt;/h5&gt;&lt;h5&gt;&lt;b&gt;Melee &lt;/b&gt;rhoka sword +8 (1d8+6/18-20), bite +2 (1d4+2 plus 2 Str) or  bite +7 (1d4+4 plus 2 Str)&lt;/h5&gt;&lt;h5&gt;&lt;b&gt;Ranged &lt;/b&gt;composite longbow +4 (1d8+4/x3)&lt;/h5&gt;&lt;h5&gt;&lt;b&gt;Space &lt;/b&gt;5 ft.; &lt;b&gt;Reach &lt;/b&gt;5 ft.&lt;/h5&gt;&lt;h5&gt;&lt;b&gt;Special Attacks &lt;/b&gt;blood drain (1 Con)&lt;/h5&gt;&lt;h5&gt;&lt;b&gt;Spell-Like Abilities&lt;/b&gt; (CL 3rd; concentration +5)&lt;/br&gt;At will&amp;mdash;&lt;i&gt;feather fall&lt;/i&gt;&lt;/br&gt;3/day&amp;mdash;&lt;i&gt;align weapon&lt;/i&gt;, &lt;i&gt;death knell&lt;/i&gt; (DC 14), &lt;i&gt;ray of enfeeblement&lt;/i&gt; (DC 13)&lt;/h5&gt;&lt;/h5&gt;&lt;/div&gt;&lt;hr/&gt;&lt;div&gt;&lt;h5&gt;&lt;b&gt;STATISTICS&lt;/b&gt;&lt;/h5&gt;&lt;/div&gt;&lt;hr/&gt;&lt;div&gt;&lt;h5&gt;&lt;b&gt;Str &lt;/b&gt;19, &lt;b&gt;Dex &lt;/b&gt;12, &lt;b&gt;Con &lt;/b&gt;17, &lt;b&gt;Int &lt;/b&gt; 14,  &lt;b&gt;Wis &lt;/b&gt;13, &lt;b&gt;Cha &lt;/b&gt;14&lt;/h5&gt;&lt;h5&gt;&lt;b&gt;Base Atk &lt;/b&gt;+3; &lt;b&gt;CMB &lt;/b&gt;+7; &lt;b&gt;CMD &lt;/b&gt;18&lt;/h5&gt;&lt;h5&gt;&lt;b&gt;Feats &lt;/b&gt;Iron Will, Weapon Focus (rhoka sword)&lt;/h5&gt;&lt;h5&gt;&lt;b&gt;Skills &lt;/b&gt;Intimidate +8, Knowledge (dungeoneering) +5, Knowledge (planes) +8, Knowledge (religion) +8, Perception +7, Ride +4, Sense Motive +7, Survival +7&lt;/h5&gt;&lt;h5&gt;&lt;b&gt;Languages &lt;/b&gt;Aklo, Undercommon&lt;/h5&gt;&lt;h5&gt;&lt;b&gt;SQ &lt;/b&gt;daemonic pact&lt;/h5&gt;&lt;/div&gt;&lt;hr/&gt;&lt;div&gt;&lt;h5&gt;&lt;b&gt;ECOLOGY&lt;/b&gt;&lt;/h5&gt;&lt;/div&gt;&lt;hr/&gt;&lt;div&gt;&lt;h5&gt;&lt;b&gt;Environment &lt;/b&gt; any land (Abaddon)&lt;/h5&gt;&lt;h5&gt;&lt;b&gt;Organization &lt;/b&gt;solitary, pair, gang (3-12), or cult (13-30 plus 2-6 fighters of 2nd-4th level, 1-4 necromancer wizards of 3rd-6th level, 1 cleric high priest of 5th-9th level, 8-12 skavelings, and 1-3 ceustodaemons)&lt;/h5&gt;&lt;h5&gt;&lt;b&gt;Treasure &lt;/b&gt;NPC gear (studded leather, rhoka sword, composite longbow (+4 Str) with 20 arrows, other treasure)&lt;/h5&gt;&lt;/div&gt;&lt;hr/&gt;&lt;div&gt;&lt;h5&gt;&lt;b&gt;SPECIAL ABILITIES&lt;/b&gt;&lt;/h5&gt;&lt;/div&gt;&lt;hr/&gt;&lt;div&gt;&lt;h5&gt;&lt;b&gt;Daemonic Pact (Su)&lt;/b&gt; Urdefhans are infused with daemonic energy; as an immediate action, an urdefhan can attempt to allow this energy to consume its soul (50% chance of success per attempt). If it succeeds, the urdefhan dies and releases a 5-foot-radius burst of negative energy that deals 2d6 points of damage (DC 14 Reflex half). The save DC is Con-based.  &lt;/h5&gt;&lt;h5&gt;&lt;b&gt;Strength Damage (Su)&lt;/b&gt; An urdefhan's bite drains vitality, turning the skin and muscle around the wound transparent and causing 2 points of Strength damage unless the target succeeds on a DC 14 Fortitude save. The flesh remains transparent until the Strength damage is healed, but this does not have any other effects. The save DC is Constitution-based.&lt;/h5&gt;&lt;/div&gt;&lt;br&gt;&lt;/br&gt;&lt;div&gt;&lt;h4&gt;&lt;p&gt;&lt;p&gt;Infused with fell energies from Abaddon, urdefhans are an unsightly race dedicated to war. They have developed many strange weapons, but none are more iconic than the two-bladed rhoka sword. Rhoka swords are exotic onehanded melee weapons-all urdefhans are proficient in their use. With such weapons, an urdefhan seeks to inf lict as much death as possible upon the world before it perishes, so that its daemonic lords are pleased. Most male urdefhans are sterile-as a result, the women often turn to conjured daemons for mates. The products of such unions are usually typical urdefhans, but sometimes result in half-fiend urdefhans-these monsters usually rise to positions of great power in their violent society.&lt;/p&gt;&lt;/h4&gt;&lt;/div&gt;</t>
  </si>
  <si>
    <t>Vampiric Mist</t>
  </si>
  <si>
    <t>(air, water)</t>
  </si>
  <si>
    <t>darkvision 60 ft., sense blood; Perception +8</t>
  </si>
  <si>
    <t>14, touch 14, flat-footed 10</t>
  </si>
  <si>
    <t>(+4 Dex)</t>
  </si>
  <si>
    <t>Fort +4, Ref +5, Will +5</t>
  </si>
  <si>
    <t>touch +7 (bleed and blood siphon)</t>
  </si>
  <si>
    <t>bleed (1d6)</t>
  </si>
  <si>
    <t>Str -, Dex 19, Con 16, Int 7, Wis 13, Cha 10</t>
  </si>
  <si>
    <t>Fly +12, Perception +8, Stealth +11</t>
  </si>
  <si>
    <t>blood overdose, misty form</t>
  </si>
  <si>
    <t xml:space="preserve"> temperate or warm swamps or underground</t>
  </si>
  <si>
    <t>A cloud of crimson vapor reeking of fresh blood hangs in the air, reaching out with lashing claws.</t>
  </si>
  <si>
    <t>Blood Siphon (Ex) A vampiric mist drains blood with each melee touch attack dealing 1d3 points of Constitution damage. Every time a vampiric mist damages a creature in this way, it heals 1d8 hit points. Hit points healed in excess of its maximum are gained as temporary hit points, to a maximum amount equal to its Constitution score. These temporary hit points last for 1 hour.  Blood Overdose (Su) When a vampiric mist gorges on blood to an extent that it gains temporary hit points, it moves much more quickly. It gains a +2 bonus to its Armor Class and on Reflex saves, and can take one additional move action each round.  Misty Form (Ex) A vampiric mist's body is composed of a semisolid red mist similar in consistency to thick foam. The vampiric mist does not have a Strength score, and it cannot manipulate or wear solid objects. This form grants it the amorphous defensive ability, and allows it to move through areas as small as 1 inch in diameter with no reduction to its speed. The creature can speak in a hissing voice. A vampiric mist cannot enter water or other fluids, and is treated as a creature two size categories smaller than its actual size (Tiny for most vampiric mists) for the purposes of how wind affects it.  Sense Blood (Ex) A vampiric mist can immediately sense the presence of warm-blooded creatures in a 60-foot radius as if by scent. It can detect exposed blood within a mile.</t>
  </si>
  <si>
    <t>Often mistaken for a vampire in gaseous form or an unusual type of air elemental, the vampiric mist is in fact a strange form of aberrant life. With an amorphous body that consists as much of fluid as it does of air, this creature dwells in swamps or moist underground regions where its vulnerability to heat isn't as much of a concern.  Although somewhat intelligent, vampiric mists do not form societies. They sometimes form into small gangs, but even then they show little interest in working together. Much of a vampiric mist's time is spent seeking prey-a pursuit that the monster often shows great creativity in accomplishing. The creatures' propensity for taking on vague, skeletal forms of the creatures whose blood they drink only further adds to their mystique and fuels rumors that they have connections to the undead. Indeed, many vampiric mists enjoy using this common misconception to their advantage, causing foes to use foolish tactics-such as tricking spellcasters into using positive energy against them as if they were undead monsters.</t>
  </si>
  <si>
    <t>&lt;link rel="stylesheet"href="PF.css"&gt;&lt;div&gt;&lt;h2&gt;Vampiric Mist&lt;/h2&gt;&lt;h3&gt;&lt;i&gt;A cloud of crimson vapor reeking of fresh blood hangs in the air, reaching out with lashing claws.&lt;/i&gt;&lt;/h3&gt;&lt;br&gt;&lt;/div&gt;&lt;div class="heading"&gt;&lt;p class="alignleft"&gt;Vampiric Mist&lt;/p&gt;&lt;p class="alignright"&gt;CR 3&lt;/p&gt;&lt;div style="clear: both;"&gt;&lt;/div&gt;&lt;/div&gt;&lt;div&gt;&lt;h5&gt;&lt;b&gt;XP &lt;/b&gt;800&lt;/h5&gt;&lt;h5&gt;NE Medium aberration (air, water)&lt;/h5&gt;&lt;h5&gt;&lt;b&gt;Init &lt;/b&gt;+8; &lt;b&gt;Senses &lt;/b&gt;darkvision 60 ft., sense blood; Perception +8&lt;/h5&gt;&lt;/div&gt;&lt;hr/&gt;&lt;div&gt;&lt;h5&gt;&lt;b&gt;DEFENSE&lt;/b&gt;&lt;/h5&gt;&lt;/div&gt;&lt;hr/&gt;&lt;div&gt;&lt;h5&gt;&lt;b&gt;AC &lt;/b&gt;14, touch 14, flat-footed 10 (+4 Dex)&lt;/h5&gt;&lt;h5&gt;&lt;b&gt;hp &lt;/b&gt;30 (4d8+12)&lt;/h5&gt;&lt;h5&gt;&lt;b&gt;Fort &lt;/b&gt;+4, &lt;b&gt;Ref &lt;/b&gt;+5, &lt;b&gt;Will &lt;/b&gt;+5&lt;/h5&gt;&lt;h5&gt;&lt;b&gt;Defensive Abilities &lt;/b&gt;amorphous; &lt;b&gt;DR &lt;/b&gt;5/magic&lt;/h5&gt;&lt;h5&gt;&lt;b&gt;Weaknesses &lt;/b&gt;vulnerable to fire&lt;/h5&gt;&lt;/div&gt;&lt;hr/&gt;&lt;div&gt;&lt;h5&gt;&lt;b&gt;OFFENSE&lt;/b&gt;&lt;/h5&gt;&lt;/div&gt;&lt;hr/&gt;&lt;div&gt;&lt;h5&gt;&lt;b&gt;Spd &lt;/b&gt;fly 50 ft. (perfect)&lt;/h5&gt;&lt;h5&gt;&lt;b&gt;Melee &lt;/b&gt;touch +7 (bleed and blood siphon)&lt;/h5&gt;&lt;h5&gt;&lt;b&gt;Space &lt;/b&gt;5 ft.; &lt;b&gt;Reach &lt;/b&gt;5 ft.&lt;/h5&gt;&lt;h5&gt;&lt;b&gt;Special Attacks &lt;/b&gt;bleed (1d6)&lt;/h5&gt;&lt;/div&gt;&lt;hr/&gt;&lt;div&gt;&lt;h5&gt;&lt;b&gt;STATISTICS&lt;/b&gt;&lt;/h5&gt;&lt;/div&gt;&lt;hr/&gt;&lt;div&gt;&lt;h5&gt;&lt;b&gt;Str &lt;/b&gt;-, &lt;b&gt;Dex &lt;/b&gt;19, &lt;b&gt;Con &lt;/b&gt;16, &lt;b&gt;Int &lt;/b&gt; 7, &lt;b&gt;Wis &lt;/b&gt;13, &lt;b&gt;Cha &lt;/b&gt;10&lt;/h5&gt;&lt;h5&gt;&lt;b&gt;Base Atk &lt;/b&gt;+3; &lt;b&gt;CMB &lt;/b&gt;-; &lt;b&gt;CMD &lt;/b&gt;-&lt;/h5&gt;&lt;h5&gt;&lt;b&gt;Feats &lt;/b&gt;Improved Initiative, Weapon Finesse&lt;/h5&gt;&lt;h5&gt;&lt;b&gt;Skills &lt;/b&gt;Fly +12, Perception +8, Stealth +11&lt;/h5&gt;&lt;h5&gt;&lt;b&gt;Languages &lt;/b&gt;Aklo&lt;/h5&gt;&lt;h5&gt;&lt;b&gt;SQ &lt;/b&gt;blood overdose, misty form&lt;/h5&gt;&lt;/div&gt;&lt;hr/&gt;&lt;div&gt;&lt;h5&gt;&lt;b&gt;ECOLOGY&lt;/b&gt;&lt;/h5&gt;&lt;/div&gt;&lt;hr/&gt;&lt;div&gt;&lt;h5&gt;&lt;b&gt;Environment &lt;/b&gt; temperate or warm swamps or underground&lt;/h5&gt;&lt;h5&gt;&lt;b&gt;Organization &lt;/b&gt;solitary, pair, or gang (3-6)&lt;/h5&gt;&lt;h5&gt;&lt;b&gt;Treasure &lt;/b&gt;incidental&lt;/h5&gt;&lt;/div&gt;&lt;hr/&gt;&lt;div&gt;&lt;h5&gt;&lt;b&gt;SPECIAL ABILITIES&lt;/b&gt;&lt;/h5&gt;&lt;/div&gt;&lt;hr/&gt;&lt;div&gt;&lt;/h5&gt;&lt;h5&gt;&lt;b&gt;Blood Siphon (Ex)&lt;/b&gt; A vampiric mist drains blood with each melee touch attack dealing 1d3 points of Constitution damage. Every time a vampiric mist damages a creature in this way, it heals 1d8 hit points. Hit points healed in excess of its maximum are gained as temporary hit points, to a maximum amount equal to its Constitution score. These temporary hit points last for 1 hour.  &lt;/h5&gt;&lt;h5&gt;&lt;b&gt;Blood Overdose (Su)&lt;/b&gt; When a vampiric mist gorges on blood to an extent that it gains temporary hit points, it moves much more quickly. It gains a +2 bonus to its Armor Class and on Reflex saves, and can take one additional move action each round.  &lt;/h5&gt;&lt;h5&gt;&lt;b&gt;Misty Form (Ex)&lt;/b&gt; A vampiric mist's body is composed of a semisolid red mist similar in consistency to thick foam. The vampiric mist does not have a Strength score, and it cannot manipulate or wear solid objects. This form grants it the amorphous defensive ability, and allows it to move through areas as small as 1 inch in diameter with no reduction to its speed. The creature can speak in a hissing voice. A vampiric mist cannot enter water or other fluids, and is treated as a creature two size categories smaller than its actual size (Tiny for most vampiric mists) for the purposes of how wind affects it.  &lt;/h5&gt;&lt;h5&gt;&lt;b&gt;Sense Blood (Ex)&lt;/b&gt; A vampiric mist can immediately sense the presence of warm-blooded creatures in a 60-foot radius as if by scent. It can detect exposed blood within a mile.&lt;/h5&gt;&lt;/div&gt;&lt;br&gt;&lt;div&gt;&lt;h4&gt;&lt;p&gt;&lt;p&gt;Often mistaken for a vampire in gaseous form or an unusual type of air elemental, the vampiric mist is in fact a strange form of aberrant life. With an amorphous body that consists as much of fluid as it does of air, this creature dwells in swamps or moist underground regions where its vulnerability to heat isn't as much of a concern.  Although somewhat intelligent, vampiric mists do not form societies. They sometimes form into small gangs, but even then they show little interest in working together. Much of a vampiric mist's time is spent seeking prey-a pursuit that the monster often shows great creativity in accomplishing. The creatures' propensity for taking on vague, skeletal forms of the creatures whose blood they drink only further adds to their mystique and fuels rumors that they have connections to the undead. Indeed, many vampiric mists enjoy using this common misconception to their advantage, causing foes to use foolish tactics-such as tricking spellcasters into using positive energy against them as if they were undead monsters.&lt;/p&gt;&lt;/h4&gt;&lt;/div&gt;</t>
  </si>
  <si>
    <t>Vemerak</t>
  </si>
  <si>
    <t>darkvision 60 ft., tremorsense 30 ft.; Perception +23</t>
  </si>
  <si>
    <t>spore cloud (30 ft.)</t>
  </si>
  <si>
    <t>29, touch 11, flat-footed 26</t>
  </si>
  <si>
    <t>(+3 Dex, +18 natural, -2 size)</t>
  </si>
  <si>
    <t>Fort +13, Ref +8, Will +13</t>
  </si>
  <si>
    <t>acid, electricity, disease, mind-affecting, poison</t>
  </si>
  <si>
    <t>sonic 20</t>
  </si>
  <si>
    <t>40 ft., burrow 20 ft., climb 40 ft.</t>
  </si>
  <si>
    <t>bite +22 (2d6+11), 2 claws +22 (1d8+11 plus grab),  3 tentacles +19 (1d6+5 plus grab)</t>
  </si>
  <si>
    <t>breath weapon (90-foot line, 14d8 acid damage, DC 24 half, once every 1d4 rounds), constrict (tentacles 1d6+5 or claws 1d8+11), earthquake</t>
  </si>
  <si>
    <t>Str 32, Dex 17, Con 23, Int 5, Wis 16, Cha 22</t>
  </si>
  <si>
    <t>38 (50 vs. trip)</t>
  </si>
  <si>
    <t>Awesome Blow, Great Fortitude, Improved Bull Rush, Improved Initiative, Multiattack, Power Attack, Toughness, Weapon Focus (bite), Weapon Focus (claws)</t>
  </si>
  <si>
    <t>Climb +19, Perception +23</t>
  </si>
  <si>
    <t>This huge monstrosity seems like some alien, clawed insect, with vaguely humanoid features and three tentacular tails.</t>
  </si>
  <si>
    <t>Breath Weapon (Su) A vemerak's acidic breath weapon has no effect on inorganic or undead material. If the breath weapon deals damage to a living fleshy creature, the acid creates a transparent cloud of foul-smelling vapor that fills that creature's space and persists for 1 round. Any creature in or passing through the cloud must make a DC 24 Fortitude save or be nauseated for 1d4 rounds. This cloud is a poison effect. The save DCs are Constitution-based.  Earthquake (Su) As a full-round action, a vemerak can burrow its tentacles, legs, and mouth into the ground-this action does not provoke attacks of opportunity. At the start of the next round, it creates an effect identical to an earthquake spell (CL 17th). A vemerak can maintain this zone of trembling earth indefinitely, as long as it continues to take full-round actions to maintain the effect.  Spore Cloud (Su) A unique form of magic-resistant mold grows upon the body of a vemerak. This mold is the source of the vemerak's spell resistance. When the vemerak moves, the mold exudes a cloud of spores in a 30-foot radius that acts as a targeted greater dispel magic (CL 17th) against the highest caster level magical effect the cloud touches as part of the vemerak's move that turn.</t>
  </si>
  <si>
    <t>Huge and otherworldly, the vemerak is a monster known as much for its disturbing appearance as its violent and cruel disposition.  A vemerak is 10 feet tall and 20 feet long, its tentaclelike tails adding a further 15 feet to its length. It weighs just over 6 tons. Caverns that serve as lairs to these creatures invariably possess disturbing shrines where the creatures offer up portions of every meal to dark gods that dwell deep below the sane world-as a result, many believe that vemeraks exist as the physical manifestation of the will of a particularly violent and insane deity.</t>
  </si>
  <si>
    <t>&lt;link rel="stylesheet"href="PF.css"&gt;&lt;div&gt;&lt;h2&gt;Vemerak&lt;/h2&gt;&lt;h3&gt;&lt;i&gt;This huge monstrosity seems like some alien, clawed insect, with vaguely humanoid features and three tentacular tails.&lt;/i&gt;&lt;/h3&gt;&lt;br&gt;&lt;/br&gt;&lt;/div&gt;&lt;div class="heading"&gt;&lt;p class="alignleft"&gt;Vemerak&lt;/p&gt;&lt;p class="alignright"&gt;CR 14&lt;/p&gt;&lt;div style="clear: both;"&gt;&lt;/div&gt;&lt;/div&gt;&lt;div&gt;&lt;h5&gt;&lt;b&gt;XP &lt;/b&gt;38,400&lt;/h5&gt;&lt;h5&gt;CE Huge aberration &lt;/h5&gt;&lt;h5&gt;&lt;b&gt;Init &lt;/b&gt;+7; &lt;b&gt;Senses &lt;/b&gt;darkvision 60 ft., tremorsense 30 ft.; Perception +23&lt;/h5&gt;&lt;h5&gt;&lt;b&gt;Aura &lt;/b&gt;spore cloud (30 ft.)&lt;/h5&gt;&lt;/div&gt;&lt;hr/&gt;&lt;div&gt;&lt;h5&gt;&lt;b&gt;DEFENSE&lt;/b&gt;&lt;/h5&gt;&lt;/div&gt;&lt;hr/&gt;&lt;div&gt;&lt;h5&gt;&lt;b&gt;AC &lt;/b&gt;29, touch 11, flat-footed 26 (+3 Dex, +18 natural, -2 size)&lt;/h5&gt;&lt;h5&gt;&lt;b&gt;hp &lt;/b&gt;195 (17d8+119)&lt;/h5&gt;&lt;h5&gt;&lt;b&gt;Fort &lt;/b&gt;+13, &lt;b&gt;Ref &lt;/b&gt;+8, &lt;b&gt;Will &lt;/b&gt;+13&lt;/h5&gt;&lt;h5&gt;&lt;b&gt;DR &lt;/b&gt;5/-; &lt;b&gt;Immune &lt;/b&gt;acid, electricity, disease, mind-affecting, poison; &lt;b&gt;Resist &lt;/b&gt;sonic 20; &lt;b&gt;SR &lt;/b&gt;25&lt;/h5&gt;&lt;/div&gt;&lt;hr/&gt;&lt;div&gt;&lt;h5&gt;&lt;b&gt;OFFENSE&lt;/b&gt;&lt;/h5&gt;&lt;/div&gt;&lt;hr/&gt;&lt;div&gt;&lt;h5&gt;&lt;b&gt;Spd &lt;/b&gt;40 ft., burrow 20 ft., climb 40 ft.&lt;/h5&gt;&lt;h5&gt;&lt;b&gt;Melee &lt;/b&gt;bite +22 (2d6+11), 2 claws +22 (1d8+11 plus grab),  3 tentacles +19 (1d6+5 plus grab)&lt;/h5&gt;&lt;h5&gt;&lt;b&gt;Space &lt;/b&gt;15 ft.; &lt;b&gt;Reach &lt;/b&gt;15 ft.&lt;/h5&gt;&lt;h5&gt;&lt;b&gt;Special Attacks &lt;/b&gt;breath weapon (90-foot line, 14d8 acid damage, DC 24 half, once every 1d4 rounds), constrict (tentacles 1d6+5 or claws 1d8+11), &lt;i&gt;earthquake&lt;/i&gt;&lt;/h5&gt;&lt;/div&gt;&lt;hr/&gt;&lt;div&gt;&lt;h5&gt;&lt;b&gt;STATISTICS&lt;/b&gt;&lt;/h5&gt;&lt;/div&gt;&lt;hr/&gt;&lt;div&gt;&lt;h5&gt;&lt;b&gt;Str &lt;/b&gt;32, &lt;b&gt;Dex &lt;/b&gt;17, &lt;b&gt;Con &lt;/b&gt;23, &lt;b&gt;Int &lt;/b&gt; 5, &lt;b&gt;Wis &lt;/b&gt;16, &lt;b&gt;Cha &lt;/b&gt;22&lt;/h5&gt;&lt;h5&gt;&lt;b&gt;Base Atk &lt;/b&gt;+12; &lt;b&gt;CMB &lt;/b&gt;+25 (+29 grapple); &lt;b&gt;CMD &lt;/b&gt;38 (50 vs. trip)&lt;/h5&gt;&lt;h5&gt;&lt;b&gt;Feats &lt;/b&gt;Awesome Blow, Great Fortitude, Improved Bull Rush, Improved Initiative, Multiattack, Power Attack, Toughness, Weapon Focus (bite), Weapon Focus (claws)&lt;/h5&gt;&lt;h5&gt;&lt;b&gt;Skills &lt;/b&gt;Climb +19, Perception +23&lt;/h5&gt;&lt;h5&gt;&lt;b&gt;Languages &lt;/b&gt;Aklo&lt;/h5&gt;&lt;/div&gt;&lt;hr/&gt;&lt;div&gt;&lt;h5&gt;&lt;b&gt;ECOLOGY&lt;/b&gt;&lt;/h5&gt;&lt;/div&gt;&lt;hr/&gt;&lt;div&gt;&lt;h5&gt;&lt;b&gt;Environment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ABILITIES&lt;/b&gt;&lt;/h5&gt;&lt;/div&gt;&lt;hr/&gt;&lt;div&gt;&lt;h5&gt;&lt;b&gt;Breath Weapon (Su)&lt;/b&gt; A vemerak's acidic breath weapon has no effect on inorganic or undead material. If the breath weapon deals damage to a living fleshy creature, the acid creates a transparent cloud of foul-smelling vapor that fills that creature's space and persists for 1 round. Any creature in or passing through the cloud must make a DC 24 Fortitude save or be nauseated for 1d4 rounds. This cloud is a poison effect. The save DCs are Constitution-based.  &lt;/h5&gt;&lt;h5&gt;&lt;b&gt;Earthquake (Su)&lt;/b&gt; As a full-round action, a vemerak can burrow its tentacles, legs, and mouth into the ground-this action does not provoke attacks of opportunity. At the start of the next round, it creates an effect identical to an &lt;i&gt;earthquake&lt;/i&gt; spell (CL 17th). A vemerak can maintain this zone of trembling earth indefinitely, as long as it continues to take full-round actions to maintain the effect.  &lt;/h5&gt;&lt;h5&gt;&lt;b&gt;Spore Cloud (Su)&lt;/b&gt; A unique form of magic-resistant mold grows upon the body of a vemerak. This mold is the source of the vemerak's spell resistance. When the vemerak moves, the mold exudes a cloud of spores in a 30-foot radius that acts as a targeted &lt;i&gt;greater dispel magic&lt;/i&gt; (CL 17th) against the highest caster level magical effect the cloud touches as part of the vemerak's move that turn.&lt;/h5&gt;&lt;/div&gt;&lt;br&gt;&lt;/br&gt;&lt;div&gt;&lt;h4&gt;&lt;p&gt;&lt;p&gt;Huge and otherworldly, the vemerak is a monster known as much for its disturbing appearance as its violent and cruel disposition.&lt;/p&gt;&lt;p&gt;A vemerak is 10 feet tall and 20 feet long, its tentaclelike tails adding a further 15 feet to its length. It weighs just over 6 tons. Caverns that serve as lairs to these creatures invariably possess disturbing shrines where the creatures offer up portions of every meal to dark gods that dwell deep below the sane world-as a result, many believe that vemeraks exist as the physical manifestation of the will of a particularly violent and insane deity.&lt;/p&gt;&lt;/h4&gt;&lt;/div&gt;</t>
  </si>
  <si>
    <t>Viper Vine</t>
  </si>
  <si>
    <t>low-light vision, tremorsense 60 ft.; Perception +13</t>
  </si>
  <si>
    <t>(+4 Dex, +1 dodge, +13 natural, -1 size)</t>
  </si>
  <si>
    <t>(20d8+100)</t>
  </si>
  <si>
    <t>Fort +16, Ref +12, Will +6</t>
  </si>
  <si>
    <t>bite +23 (2d6+8/19-20 plus 3d6 acid), 4 tentacles +21  (1d6+4 plus grab)</t>
  </si>
  <si>
    <t>captivating cloud, constrict (1d6+8)</t>
  </si>
  <si>
    <t>Str 26, Dex 19, Con 19, Int 1, Wis 10, Cha 6</t>
  </si>
  <si>
    <t>Combat Reflexes, Dodge, Improved Critical (bite), Improved Initiative, Lightning Reflexes, Multiattack, Power Attack, Toughness, Weapon Focus (bite), Weapon Focus (tentacle)</t>
  </si>
  <si>
    <t>Perception +13, Stealth +13</t>
  </si>
  <si>
    <t xml:space="preserve"> temperate or warm forests or swamps</t>
  </si>
  <si>
    <t>Large tendrils ending in tiny claws unfurl from the central stalk of this plant, which rises like a serpent ready to strike.</t>
  </si>
  <si>
    <t>Captivating Cloud (Su) Once per day as a swift action, a viper vine can emit a transparent cloud of pollen in a 60-foot spread that has the power to lull the minds of those that smell it. Once activated, the cloud persists for 5 rounds unless dispersed by moderate or stronger wind. All creatures in the cloud must succeed on a DC 24 Will saving throw each round or become captivated. Once a creature becomes captivated, it takes no actions save to approach the viper vine via the most direct route possible. If this path leads it into a dangerous area, such as through fire or off a cliff, that creature receives a second saving throw to end the effect before moving into peril. A victim that is attacked by the viper vine gets a new saving throw as a free action during each of the vine's attacks to overcome the effect. This is a mind-affecting effect. The save DC is Constitution-based.  Cold Lethargy (Ex) Exposure to any cold effect slows a viper vine (as a slow spell) for 1d4 rounds.</t>
  </si>
  <si>
    <t>A voracious, flesh-eating carnivore, the viper vine has a single enormous bloom arising from a thick, leafy tangle of snake-like vines. When the plant senses the approach of suitable prey through its sensitive, shallowly buried root system, it rises up like an agitated snake and unfurls its brightly colored bloom, an act that releases a cloud of mind-numbing pollen. While stories speaking of the plant's ability to lure prey into its clutches by virtue of its swaying motion persist, this effect is in fact created by this invisible, odorless pollen cloud.  Since viper vines gain nourishment through the consumption of creatures rather than through moisture and soil, they have developed rudimentary locomotion and are able to drag themselves along the ground with their tentacle-like root system.  They even possess a form of rudimentary sentience, allowing them to not only discern differences in prey and make limited tactical decisions, but also to avoid creatures that are particularly large or dangerous looking. The area around the hunting grounds of these predators is often strewn with the remains of victims, and it is not unusual to find the rotting corpses of wild animals, illfated adventurers, and even giants in their immediate vicinity, along with a scattering of incidental treasure left behind by the plant's victims.</t>
  </si>
  <si>
    <t>&lt;link rel="stylesheet"href="PF.css"&gt;&lt;div&gt;&lt;h2&gt;Viper Vine&lt;/h2&gt;&lt;h3&gt;&lt;i&gt;Large tendrils ending in tiny claws unfurl from the central stalk of this plant, which rises like a serpent ready to strike.&lt;/i&gt;&lt;/h3&gt;&lt;br&gt;&lt;/br&gt;&lt;/div&gt;&lt;div class="heading"&gt;&lt;p class="alignleft"&gt;Viper Vine&lt;/p&gt;&lt;p class="alignright"&gt;CR 13&lt;/p&gt;&lt;div style="clear: both;"&gt;&lt;/div&gt;&lt;/div&gt;&lt;div&gt;&lt;h5&gt;&lt;b&gt;XP &lt;/b&gt;25,600&lt;/h5&gt;&lt;h5&gt;N Large plant &lt;/h5&gt;&lt;h5&gt;&lt;b&gt;Init &lt;/b&gt;+8; &lt;b&gt;Senses &lt;/b&gt;low-light vision, tremorsense 60 ft.; Perception +13&lt;/h5&gt;&lt;/div&gt;&lt;hr/&gt;&lt;div&gt;&lt;h5&gt;&lt;b&gt;DEFENSE&lt;/b&gt;&lt;/h5&gt;&lt;/div&gt;&lt;hr/&gt;&lt;div&gt;&lt;h5&gt;&lt;b&gt;AC &lt;/b&gt;27, touch 14, flat-footed 22 (+4 Dex, +1 dodge, +13 natural, -1 size)&lt;/h5&gt;&lt;h5&gt;&lt;b&gt;hp &lt;/b&gt;190 (20d8+100)&lt;/h5&gt;&lt;h5&gt;&lt;b&gt;Fort &lt;/b&gt;+16, &lt;b&gt;Ref &lt;/b&gt;+12, &lt;b&gt;Will &lt;/b&gt;+6&lt;/h5&gt;&lt;h5&gt;&lt;b&gt;Immune &lt;/b&gt;acid, plant traits&lt;/h5&gt;&lt;h5&gt;&lt;b&gt;Weaknesses &lt;/b&gt;cold lethargy&lt;/h5&gt;&lt;/div&gt;&lt;hr/&gt;&lt;div&gt;&lt;h5&gt;&lt;b&gt;OFFENSE&lt;/b&gt;&lt;/h5&gt;&lt;/div&gt;&lt;hr/&gt;&lt;div&gt;&lt;h5&gt;&lt;b&gt;Spd &lt;/b&gt;10 ft.&lt;/h5&gt;&lt;h5&gt;&lt;b&gt;Melee &lt;/b&gt;bite +23 (2d6+8/19-20 plus 3d6 acid), 4 tentacles +21  (1d6+4 plus grab)&lt;/h5&gt;&lt;h5&gt;&lt;b&gt;Space &lt;/b&gt;10 ft.; &lt;b&gt;Reach &lt;/b&gt;10 ft. (20 ft. with tentacle)&lt;/h5&gt;&lt;h5&gt;&lt;b&gt;Special Attacks &lt;/b&gt;captivating cloud, constrict (1d6+8)&lt;/h5&gt;&lt;/div&gt;&lt;hr/&gt;&lt;div&gt;&lt;h5&gt;&lt;b&gt;STATISTICS&lt;/b&gt;&lt;/h5&gt;&lt;/div&gt;&lt;hr/&gt;&lt;div&gt;&lt;h5&gt;&lt;b&gt;Str &lt;/b&gt;26, &lt;b&gt;Dex &lt;/b&gt;19, &lt;b&gt;Con &lt;/b&gt;19, &lt;b&gt;Int &lt;/b&gt; 1, &lt;b&gt;Wis &lt;/b&gt;10, &lt;b&gt;Cha &lt;/b&gt;6&lt;/h5&gt;&lt;h5&gt;&lt;b&gt;Base Atk &lt;/b&gt;+15; &lt;b&gt;CMB &lt;/b&gt;+24 (+28 grapple); &lt;b&gt;CMD &lt;/b&gt;39 (can't be tripped)&lt;/h5&gt;&lt;h5&gt;&lt;b&gt;Feats &lt;/b&gt;Combat Reflexes, Dodge, Improved Critical (bite), Improved Initiative, Lightning Reflexes, Multiattack, Power Attack, Toughness, Weapon Focus (bite), Weapon Focus (tentacle)&lt;/h5&gt;&lt;h5&gt;&lt;b&gt;Skills &lt;/b&gt;Perception +13, Stealth +13&lt;/h5&gt;&lt;/div&gt;&lt;hr/&gt;&lt;div&gt;&lt;h5&gt;&lt;b&gt;ECOLOGY&lt;/b&gt;&lt;/h5&gt;&lt;/div&gt;&lt;hr/&gt;&lt;div&gt;&lt;h5&gt;&lt;b&gt;Environment &lt;/b&gt; temperate or warm forests or swamps&lt;/h5&gt;&lt;h5&gt;&lt;b&gt;Organization &lt;/b&gt;solitary&lt;/h5&gt;&lt;h5&gt;&lt;b&gt;Treasure &lt;/b&gt;incidental&lt;/h5&gt;&lt;/div&gt;&lt;hr/&gt;&lt;div&gt;&lt;h5&gt;&lt;b&gt;SPECIAL ABILITIES&lt;/b&gt;&lt;/h5&gt;&lt;/div&gt;&lt;hr/&gt;&lt;div&gt;&lt;h5&gt;&lt;b&gt;Captivating Cloud (Su)&lt;/b&gt; Once per day as a swift action, a viper vine can emit a transparent cloud of pollen in a 60-foot spread that has the power to lull the minds of those that smell it. Once activated, the cloud persists for 5 rounds unless dispersed by moderate or stronger wind. All creatures in the cloud must succeed on a DC 24 Will saving throw each round or become captivated. Once a creature becomes captivated, it takes no actions save to approach the viper vine via the most direct route possible. If this path leads it into a dangerous area, such as through fire or off a cliff, that creature receives a second saving throw to end the effect before moving into peril. A victim that is attacked by the viper vine gets a new saving throw as a free action during each of the vine's attacks to overcome the effect. This is a mind-affecting effect. The save DC is Constitution-based.  &lt;/h5&gt;&lt;h5&gt;&lt;b&gt;Cold Lethargy (Ex)&lt;/b&gt; Exposure to any cold effect &lt;i&gt;slow&lt;/i&gt;s a viper vine (as a &lt;i&gt;slow&lt;/i&gt; spell) for 1d4 rounds.&lt;/h5&gt;&lt;/div&gt;&lt;br&gt;&lt;/br&gt;&lt;div&gt;&lt;h4&gt;&lt;p&gt;&lt;p&gt;A voracious, flesh-eating carnivore, the viper vine has a single enormous bloom arising from a thick, leafy tangle of snake-like vines. When the plant senses the approach of suitable prey through its sensitive, shallowly buried root system, it rises up like an agitated snake and unfurls its brightly colored bloom, an act that releases a cloud of mind-numbing pollen. While stories speaking of the plant's ability to lure prey into its clutches by virtue of its swaying motion persist, this effect is in fact created by this invisible, odorless pollen cloud.&lt;/p&gt;&lt;p&gt;Since viper vines gain nourishment through the consumption of creatures rather than through moisture and soil, they have developed rudimentary locomotion and are able to drag themselves along the ground with their tentacle-like root system.&lt;/p&gt;&lt;p&gt;They even possess a form of rudimentary sentience, allowing them to not only discern differences in prey and make limited tactical decisions, but also to avoid creatures that are particularly large or dangerous looking. The area around the hunting grounds of these predators is often strewn with the remains of victims, and it is not unusual to find the rotting corpses of wild animals, illfated adventurers, and even giants in their immediate vicinity, along with a scattering of incidental treasure left behind by the plant's victims.&lt;/p&gt;&lt;/h4&gt;&lt;/div&gt;</t>
  </si>
  <si>
    <t>Water Orm</t>
  </si>
  <si>
    <t>darkvision 120 ft., low-light vision; Perception +11</t>
  </si>
  <si>
    <t>24, touch 11, flat-footed 21</t>
  </si>
  <si>
    <t>(+3 Dex, +13 natural, -2 size)</t>
  </si>
  <si>
    <t>Fort +13, Ref +13, Will +7</t>
  </si>
  <si>
    <t>fire 20</t>
  </si>
  <si>
    <t>bite +19 (4d6+8/19-20 plus grab), tail slap +14 (2d8+4)</t>
  </si>
  <si>
    <t>swallow whole (3d6+12 bludgeoning damage, AC 16, 13 hp)</t>
  </si>
  <si>
    <t>Str 26, Dex 16, Con 21, Int 4, Wis 13, Cha 11</t>
  </si>
  <si>
    <t>Improved Critical (bite), Improved Initiative, Improved Iron Will, Iron Will, Lightning Reflexes, Power Attack, Skill Focus (Stealth)</t>
  </si>
  <si>
    <t>Perception +11, Stealth +14, Swim +16</t>
  </si>
  <si>
    <t>Aquan (cannot speak)</t>
  </si>
  <si>
    <t>water travel</t>
  </si>
  <si>
    <t xml:space="preserve"> any lakes</t>
  </si>
  <si>
    <t>A reptilian head on a serpentine neck slowly surfaces. Shadows beneath the water hint at a body of considerable size.</t>
  </si>
  <si>
    <t>Elusive (Su) Water orms are rarely discovered except by their own choice. As a full-round action while in water, a water orm can move up to its run speed (200 ft.) without leaving any trace of its passage (identical in effect to pass without trace). An elusive water orm gains a +40 circumstance bonus to its Stealth check. In addition, when not in combat, a water orm is considered to be under the effects of a nondetection spell. These effects function at caster level 20th and cannot be dispelled.  Water Travel (Su) As a full-round action once per day, a water orm can dissolve into water, appearing only as a long, dark, serpentine stretch of water that looks similar to the passage of a school of fish when viewed from above the water. While in this form, the water orm swims at a speed of 600 feet per round (60 mph) and gains a +40 bonus on all Swim checks. It cannot attack or take any action other than swimming in this form, and can remain in this form for up to 8 hours at a time. A water orm can revert to its solid form from this state as a free action. Water orms are unable to pass into or through salt water when using this ability.</t>
  </si>
  <si>
    <t>Just as sailors tell stories of sea serpents, so do denizens on the shores of remote lakes whisper of strange, secretive monsters lurking in the depths of these large bodies of water. Like sea serpents, proof of their existence is as elusive as the beasts themselves. Known as water orms and believed by some to be a strange link between linnorms and sea serpents, most locals refer to any such local monster (real or imagined) by a pet name or the name of the lake it calls home. Water orms are craftier than sea serpents, and generally inclined toward curiosity rather than violence.  Nevertheless, a water orm does not hesitate to attack any creature it views as a threat to itself or its lake.  Water orms are extremely long-lived. Several different variants have been reported. With sightings rare and unverifiable, it is unclear whether these are variations within a single species, or several unrelated creatures.  Some are described as long-necked aquatic reptiles, some as fresh-water sea serpents, others as bizarrely elongated seals or whales, and still others as impossibly large sea horses. Most are 40 to 45 feet in length, and weigh 2,000 to 3,000 pounds.</t>
  </si>
  <si>
    <t>&lt;link rel="stylesheet"href="PF.css"&gt;&lt;div&gt;&lt;h2&gt;Water Orm&lt;/h2&gt;&lt;h3&gt;&lt;i&gt;&lt;i&gt;A reptilian head on a serpentine neck slowly surfaces. Shadows beneath the water hint at a body of considerable size.&lt;/i&gt;&lt;/i&gt;&lt;/h3&gt;&lt;br&gt;&lt;/br&gt;&lt;/div&gt;&lt;div class="heading"&gt;&lt;p class="alignleft"&gt;Water Orm&lt;/p&gt;&lt;p class="alignright"&gt;CR 10&lt;/p&gt;&lt;div style="clear: both;"&gt;&lt;/div&gt;&lt;/div&gt;&lt;div&gt;&lt;h5&gt;&lt;b&gt;XP &lt;/b&gt;9,600&lt;/h5&gt;&lt;h5&gt;N Huge magical beast (aquatic)&lt;/h5&gt;&lt;h5&gt;&lt;b&gt;Init &lt;/b&gt;+7; &lt;b&gt;Senses &lt;/b&gt;darkvision 120 ft., low-light vision; Perception +11&lt;/h5&gt;&lt;/div&gt;&lt;hr/&gt;&lt;div&gt;&lt;h5&gt;&lt;b&gt;DEFENSE&lt;/b&gt;&lt;/h5&gt;&lt;/div&gt;&lt;hr/&gt;&lt;div&gt;&lt;h5&gt;&lt;b&gt;AC &lt;/b&gt;24, touch 11, flat-footed 21 (+3 Dex, +13 natural, -2 size)&lt;/h5&gt;&lt;h5&gt;&lt;b&gt;hp &lt;/b&gt;136 (13d10+65)&lt;/h5&gt;&lt;h5&gt;&lt;b&gt;Fort &lt;/b&gt;+13, &lt;b&gt;Ref &lt;/b&gt;+13, &lt;b&gt;Will &lt;/b&gt;+7&lt;/h5&gt;&lt;h5&gt;&lt;b&gt;Defensive Abilities &lt;/b&gt;elusive; &lt;b&gt;Immune &lt;/b&gt;cold; &lt;b&gt;Resist &lt;/b&gt;fire 20&lt;/h5&gt;&lt;/div&gt;&lt;hr/&gt;&lt;div&gt;&lt;h5&gt;&lt;b&gt;OFFENSE&lt;/b&gt;&lt;/h5&gt;&lt;/div&gt;&lt;hr/&gt;&lt;div&gt;&lt;h5&gt;&lt;b&gt;Spd &lt;/b&gt;20 ft., swim 50 ft.&lt;/h5&gt;&lt;h5&gt;&lt;b&gt;Melee &lt;/b&gt;bite +19 (4d6+8/19-20 plus grab), tail slap +14 (2d8+4)&lt;/h5&gt;&lt;h5&gt;&lt;b&gt;Space &lt;/b&gt;15 ft.; &lt;b&gt;Reach &lt;/b&gt;15 ft. (20 ft. with bite)&lt;/h5&gt;&lt;h5&gt;&lt;b&gt;Special Attacks &lt;/b&gt;swallow whole (3d6+12 bludgeoning damage, AC 16, 13 hp)&lt;/h5&gt;&lt;/div&gt;&lt;hr/&gt;&lt;div&gt;&lt;h5&gt;&lt;b&gt;STATISTICS&lt;/b&gt;&lt;/h5&gt;&lt;/div&gt;&lt;hr/&gt;&lt;div&gt;&lt;h5&gt;&lt;b&gt;Str &lt;/b&gt;26, &lt;b&gt;Dex &lt;/b&gt;16, &lt;b&gt;Con &lt;/b&gt;21, &lt;b&gt;Int &lt;/b&gt; 4, &lt;b&gt;Wis &lt;/b&gt;13, &lt;b&gt;Cha &lt;/b&gt;11&lt;/h5&gt;&lt;h5&gt;&lt;b&gt;Base Atk &lt;/b&gt;+13; &lt;b&gt;CMB &lt;/b&gt;+23 (+27 grapple); &lt;b&gt;CMD &lt;/b&gt;36 (40 vs. trip)&lt;/h5&gt;&lt;h5&gt;&lt;b&gt;Feats &lt;/b&gt;Improved Critical (bite), Improved Initiative, Improved Iron Will, Iron Will, Lightning Reflexes, Power Attack, Skill Focus (Stealth)&lt;/h5&gt;&lt;h5&gt;&lt;b&gt;Skills &lt;/b&gt;Perception +11, Stealth +14, Swim +16; &lt;b&gt;Racial Modifiers &lt;/b&gt;+4 Perception&lt;/h5&gt;&lt;h5&gt;&lt;b&gt;Languages &lt;/b&gt;Aquan (cannot speak)&lt;/h5&gt;&lt;h5&gt;&lt;b&gt;SQ &lt;/b&gt;water travel&lt;/h5&gt;&lt;/div&gt;&lt;hr/&gt;&lt;div&gt;&lt;h5&gt;&lt;b&gt;ECOLOGY&lt;/b&gt;&lt;/h5&gt;&lt;/div&gt;&lt;hr/&gt;&lt;div&gt;&lt;h5&gt;&lt;b&gt;Environment &lt;/b&gt; any lakes&lt;/h5&gt;&lt;h5&gt;&lt;b&gt;Organization &lt;/b&gt;solitary&lt;/h5&gt;&lt;h5&gt;&lt;b&gt;Treasure &lt;/b&gt;none&lt;/h5&gt;&lt;/div&gt;&lt;hr/&gt;&lt;div&gt;&lt;h5&gt;&lt;b&gt;SPECIAL ABILITIES&lt;/b&gt;&lt;/h5&gt;&lt;/div&gt;&lt;hr/&gt;&lt;div&gt;&lt;h5&gt;&lt;b&gt;Elusive (Su)&lt;/b&gt; Water orms are rarely discovered except by their own choice. As a full-round action while in water, a water orm can move up to its run speed (200 ft.) without leaving any trace of its passage (identical in effect to &lt;i&gt;pass without&lt;/i&gt; trace). An elusive water orm gains a +40 circumstance bonus to its Stealth check. In addition, when not in combat, a water orm is considered to be under the effects of a &lt;i&gt;nondetection&lt;/i&gt; spell. These effects function at caster level 20th and cannot be dispelled.  &lt;/h5&gt;&lt;h5&gt;&lt;b&gt;Water Travel (Su)&lt;/b&gt; As a full-round action once per day, a water orm can dissolve into water, appearing only as a long, dark, serpentine stretch of water that looks similar to the passage of a school of fish when viewed from above the water. While in this form, the water orm swims at a speed of 600 feet per round (60 mph) and gains a +40 bonus on all Swim checks. It cannot attack or take any action other than swimming in this form, and can remain in this form for up to 8 hours at a time. A water orm can revert to its solid form from this state as a free action. Water orms are unable to pass into or through salt water when using this ability.&lt;/h5&gt;&lt;/div&gt;&lt;br&gt;&lt;/br&gt;&lt;div&gt;&lt;h4&gt;&lt;p&gt;&lt;p&gt;Just as sailors tell stories of sea serpents, so do denizens on the shores of remote lakes whisper of strange, secretive monsters lurking in the depths of these large bodies of water. Like sea serpents, proof of their existence is as elusive as the beasts themselves. Known as water orms and believed by some to be a strange link between linnorms and sea serpents, most locals refer to any such local monster (real or imagined) by a pet name or the name of the lake it calls home. Water orms are craftier than sea serpents, and generally inclined toward curiosity rather than violence.&lt;/p&gt;&lt;p&gt;Nevertheless, a water orm does not hesitate to attack any creature it views as a threat to itself or its lake.&lt;/p&gt;&lt;p&gt;Water orms are extremely long-lived. Several different variants have been reported. With sightings rare and unverifiable, it is unclear whether these are variations within a single species, or several unrelated creatures.&lt;/p&gt;&lt;p&gt;Some are described as long-necked aquatic reptiles, some as fresh-water sea serpents, others as bizarrely elongated seals or whales, and still others as impossibly large sea horses. Most are 40 to 45 feet in length, and weigh 2,000 to 3,000 pounds.&lt;/p&gt;&lt;/h4&gt;&lt;/div&gt;</t>
  </si>
  <si>
    <t>Wendigo</t>
  </si>
  <si>
    <t>(cold, native)</t>
  </si>
  <si>
    <t>blindsight 60 ft., darkvision 60 ft., low-light vision; Perception +26</t>
  </si>
  <si>
    <t>32, touch 18, flat-footed 23</t>
  </si>
  <si>
    <t>(+9 Dex, +14 natural, -1 size)</t>
  </si>
  <si>
    <t>regeneration 15 (fire)</t>
  </si>
  <si>
    <t>Fort +21, Ref +22, Will +11</t>
  </si>
  <si>
    <t>15/cold iron and magic</t>
  </si>
  <si>
    <t>cold, fear</t>
  </si>
  <si>
    <t>fly 120 ft. (perfect)</t>
  </si>
  <si>
    <t>bite +26 (2d8+9/19-20 plus 4d6 cold and grab), 2 claws +26 (2d6+9/19-20 plus 4d6 cold)</t>
  </si>
  <si>
    <t>dream haunting, howl, rend (2 claws, 1d8+13 plus 4d6 cold plus 1d4 Cha damage), wendigo psychosis</t>
  </si>
  <si>
    <t>Spell-Like Abilities (CL 18th; concentration +25)   At Will-wind walk (DC 23; see below)   1/day-control weather (as druid), nightmare (DC 22)</t>
  </si>
  <si>
    <t>Str 29, Dex 29, Con 31, Int 26, Wis 20, Cha 24</t>
  </si>
  <si>
    <t>Ability Focus (howl), Critical Focus, Flyby Attack, Improved Critical (bite), Improved Critical (claws), Improved Initiative, Lightning Reflexes, Persuasive, Tiring Critical</t>
  </si>
  <si>
    <t>Acrobatics +30, Bluff +28, Diplomacy +9, Fly +36, Intimidate +32, Knowledge (arcana) +26, Knowledge (geography) +26, Knowledge (nature) +26, Knowledge (religion) +26, Knowledge (planes) +29, Perception +26, Sense Motive +26, Spellcraft +29, Stealth +26, Survival +26</t>
  </si>
  <si>
    <t>Aklo, Common, Giant; telepathy 1 mile</t>
  </si>
  <si>
    <t>This hideous shape has the head of a feral elk with jagged teeth and sharp antlers. Its humanoid legs end in blackened, burnt stumps.</t>
  </si>
  <si>
    <t>Dream Haunting (Su) When a wendigo uses its nightmare spell-like ability, the victim is also exposed to wendigo psychosis.  Howl (Ex) Three times per day as a standard action, a wendigo can emit a forlorn howl that can be heard up to a mile away. Any who hear the howl must make a DC 28 Will save to avoid becoming shaken for an hour. Creatures within 120 feet become panicked for 1d4+4 rounds, and those within 30 feet cower with fear for 1d4 rounds. This is a mind-affecting fear effect. The save DC is Charisma-based.  Wendigo Psychosis (Su) Curse-Nightmare or wind walk; save Will DC 26; onset 1 minute; frequency 1/day; effect 1d4 Wis drain (minimum Wis 1); cure 3 consecutive saves. When a victim's Wisdom reaches 1, he seeks an individual of his race to kill and devour. After completing this act, the afflicted individual takes off at a run, and in 1d4 rounds sprints up into the sky at such a speed that his feet burn away into jagged stumps. The transformation into a wendigo takes 2d6 minutes as the victim wind walks across the sky. Once the transformation is complete, the victim is effectively dead, replaced by a new wendigo. True resurrection, miracle, or wish can restore such a victim to life, yet doing so does not harm the new wendigo. The save is Charisma-based.  Wind Walk (Sp) If a wendigo pins a grappled foe, it can attempt to wind walk with the target by using its spell-like ability-it automatically succeeds on all concentration checks made to use wind walk. If the victim fails to resist the spell, the wendigo hurtles into the sky with him. Each round, a victim can make a new DC 23 Will save to turn solid again, but at this point he falls if he cannot fly. Eventually, the wendigo strands the victim in some rural area, usually miles from where it began. A creature that wind walks with a wendigo is exposed to wendigo psychosis. The save DC is Charisma-based.</t>
  </si>
  <si>
    <t>Beings of ancient evil, wendigos haunt the minds of mortals, driving them to desperation and, ultimately, cannibalistic madness. They enjoy whittling down prey before they strike, trailing victims for days, even weeks, while plaguing their journeys with nightmares and foul weather.  Tribal humanoids sometimes worship wendigos as gods, bringing them live sacrifices or attempting to appease the creatures by engaging in ritual cannibalism. They mark a wendigo's territory with fetishes and dress in the furs and hides of whatever animal it most closely resembles. Wendigos take little interest in the practices of their worshipers, and view them only as an ample supply of victims.</t>
  </si>
  <si>
    <t>&lt;link rel="stylesheet"href="PF.css"&gt;&lt;div&gt;&lt;h2&gt;Wendigo&lt;/h2&gt;&lt;h3&gt;&lt;i&gt;This hideous shape has the head of a feral elk with jagged teeth and sharp antlers. Its humanoid legs end in blackened, burnt stumps.&lt;/i&gt;&lt;/h3&gt;&lt;br&gt;&lt;/div&gt;&lt;div class="heading"&gt;&lt;p class="alignleft"&gt;Wendigo&lt;/p&gt;&lt;p class="alignright"&gt;CR 17&lt;/p&gt;&lt;div style="clear: both;"&gt;&lt;/div&gt;&lt;/div&gt;&lt;div&gt;&lt;h5&gt;&lt;b&gt;XP &lt;/b&gt;102,400&lt;/h5&gt;&lt;h5&gt;CE Large outsider (cold, native)&lt;/h5&gt;&lt;h5&gt;&lt;b&gt;Init &lt;/b&gt;+13; &lt;b&gt;Senses &lt;/b&gt;blindsight 60 ft., darkvision 60 ft., low-light vision; Perception +26&lt;/h5&gt;&lt;/div&gt;&lt;hr/&gt;&lt;div&gt;&lt;h5&gt;&lt;b&gt;DEFENSE&lt;/b&gt;&lt;/h5&gt;&lt;/div&gt;&lt;hr/&gt;&lt;div&gt;&lt;h5&gt;&lt;b&gt;AC &lt;/b&gt;32, touch 18, flat-footed 23 (+9 Dex, +14 natural, -1 size)&lt;/h5&gt;&lt;h5&gt;&lt;b&gt;hp &lt;/b&gt;279 (18d10+180); regeneration 15 (fire)&lt;/h5&gt;&lt;h5&gt;&lt;b&gt;Fort &lt;/b&gt;+21, &lt;b&gt;Ref &lt;/b&gt;+22, &lt;b&gt;Will &lt;/b&gt;+11&lt;/h5&gt;&lt;h5&gt;&lt;b&gt;DR &lt;/b&gt;15/cold iron and magic; &lt;b&gt;Immune &lt;/b&gt;cold, fear; &lt;b&gt;SR &lt;/b&gt;28&lt;/h5&gt;&lt;h5&gt;&lt;b&gt;Weaknesses &lt;/b&gt;vulnerability to fire&lt;/h5&gt;&lt;/div&gt;&lt;hr/&gt;&lt;div&gt;&lt;h5&gt;&lt;b&gt;OFFENSE&lt;/b&gt;&lt;/h5&gt;&lt;/div&gt;&lt;hr/&gt;&lt;div&gt;&lt;h5&gt;&lt;b&gt;Spd &lt;/b&gt;fly 120 ft. (perfect)&lt;/h5&gt;&lt;h5&gt;&lt;b&gt;Melee &lt;/b&gt;bite +26 (2d8+9/19-20 plus 4d6 cold and grab), 2 claws +26 (2d6+9/19-20 plus 4d6 cold)&lt;/h5&gt;&lt;h5&gt;&lt;b&gt;Space &lt;/b&gt;10 ft.; &lt;b&gt;Reach &lt;/b&gt;10 ft.&lt;/h5&gt;&lt;h5&gt;&lt;b&gt;Special Attacks &lt;/b&gt;dream haunting, howl, rend (2 claws, 1d8+13 plus 4d6 cold plus 1d4 Cha damage), wendigo psychosis&lt;/h5&gt;&lt;h5&gt;&lt;b&gt;Spell-Like Abilities&lt;/b&gt; (CL 18th; concentration +25) &lt;/br&gt;At Will&amp;mdash;&lt;i&gt;wind walk&lt;/i&gt; (DC 23; see below) &lt;/br&gt;1/day&amp;mdash;&lt;i&gt;control weather&lt;/i&gt; (as druid), &lt;i&gt;nightmare&lt;/i&gt; (DC 22)&lt;/h5&gt;&lt;/h5&gt;&lt;/div&gt;&lt;hr/&gt;&lt;div&gt;&lt;h5&gt;&lt;b&gt;STATISTICS&lt;/b&gt;&lt;/h5&gt;&lt;/div&gt;&lt;hr/&gt;&lt;div&gt;&lt;h5&gt;&lt;b&gt;Str &lt;/b&gt;29, &lt;b&gt;Dex &lt;/b&gt;29, &lt;b&gt;Con &lt;/b&gt;31, &lt;b&gt;Int &lt;/b&gt; 26, &lt;b&gt;Wis &lt;/b&gt;20, &lt;b&gt;Cha &lt;/b&gt;24&lt;/h5&gt;&lt;h5&gt;&lt;b&gt;Base Atk &lt;/b&gt;+18; &lt;b&gt;CMB &lt;/b&gt;+28 (+32 grapple); &lt;b&gt;CMD &lt;/b&gt;47&lt;/h5&gt;&lt;h5&gt;&lt;b&gt;Feats &lt;/b&gt;Ability Focus (howl), Critical Focus, Flyby Attack, Improved Critical (bite), Improved Critical (claws), Improved Initiative, Lightning Reflexes, Persuasive, Tiring Critical&lt;/h5&gt;&lt;h5&gt;&lt;b&gt;Skills &lt;/b&gt;Acrobatics +30, Bluff +28, Diplomacy +9, Fly +36, Intimidate +32, Knowledge (arcana) +26, Knowledge (geography) +26, Knowledge (nature) +26, Knowledge (religion) +26, Knowledge (planes) +29, Perception +26, Sense Motive +26, Spellcraft +29, Stealth +26, Survival +26&lt;/h5&gt;&lt;h5&gt;&lt;b&gt;Languages &lt;/b&gt;Aklo, Common, Giant; telepathy 1 mile&lt;/h5&gt;&lt;h5&gt;&lt;b&gt;SQ &lt;/b&gt;no breath&lt;/h5&gt;&lt;/div&gt;&lt;hr/&gt;&lt;div&gt;&lt;h5&gt;&lt;b&gt;ECOLOGY&lt;/b&gt;&lt;/h5&gt;&lt;/div&gt;&lt;hr/&gt;&lt;div&gt;&lt;h5&gt;&lt;b&gt;Environment &lt;/b&gt; any cold&lt;/h5&gt;&lt;h5&gt;&lt;b&gt;Organization &lt;/b&gt;solitary&lt;/h5&gt;&lt;h5&gt;&lt;b&gt;Treasure &lt;/b&gt;none&lt;/h5&gt;&lt;/div&gt;&lt;hr/&gt;&lt;div&gt;&lt;h5&gt;&lt;b&gt;SPECIAL ABILITIES&lt;/b&gt;&lt;/h5&gt;&lt;/div&gt;&lt;hr/&gt;&lt;div&gt;&lt;/h5&gt;&lt;h5&gt;&lt;b&gt;Dream Haunting (Su)&lt;/b&gt; When a wendigo uses its &lt;i&gt;nightmare&lt;/i&gt; spell-like ability, the victim is also exposed to wendigo psychosis.  &lt;/h5&gt;&lt;h5&gt;&lt;b&gt;Howl (Ex)&lt;/b&gt; Three times per day as a standard action, a wendigo can emit a forlorn howl that can be heard up to a mile away. Any who hear the howl must make a DC 28 Will save to avoid becoming shaken for an hour. Creatures within 120 feet become panicked for 1d4+4 rounds, and those within 30 feet cower with fear for 1d4 rounds. This is a mind-affecting fear effect. The save DC is Charisma-based.  &lt;/h5&gt;&lt;h5&gt;&lt;b&gt;Wendigo Psychosis (Su)&lt;/b&gt; Curse-&lt;i&gt;Nightmare&lt;/i&gt; or &lt;i&gt;wind walk&lt;/i&gt;; save Will DC 26; &lt;i&gt;onset&lt;/i&gt; 1 minute; frequency 1/day; effect 1d4 Wis drain (minimum Wis 1); cure 3 consecutive saves. When a victim's Wisdom reaches 1, he seeks an individual of his race to kill and devour. After completing this act, the afflicted individual takes off at a run, and in 1d4 rounds sprints up into the sky at such a speed that his feet burn away into jagged stumps. The transformation into a wendigo takes 2d6 minutes as the victim &lt;i&gt;wind walk&lt;/i&gt;s across the sky. Once the transformation is complete, the victim is effectively dead, replaced by a new wendigo. &lt;i&gt;True resurrection&lt;/i&gt;, &lt;i&gt;miracle&lt;/i&gt;, or &lt;i&gt;wish&lt;/i&gt; can restore such a victim to life, yet doing so does not harm the new wendigo. The save is Charisma-based.  &lt;/h5&gt;&lt;h5&gt;&lt;b&gt;Wind Walk (Sp)&lt;/b&gt; If a wendigo pins a grappled foe, it can attempt to &lt;i&gt;wind walk&lt;/i&gt; with the target by using its spell-like ability-it automatically succeeds on all concentration checks made to use &lt;i&gt;wind walk&lt;/i&gt;. If the victim fails to resist the spell, the wendigo hurtles into the sky with him. Each round, a victim can make a new DC 23 Will save to turn solid again, but at this point he falls if he cannot fly. Eventually, the wendigo strands the victim in some rural area, usually miles from where it began. A creature that &lt;i&gt;wind walk&lt;/i&gt;s with a wendigo is exposed to wendigo psychosis. The save DC is Charisma-based.&lt;/h5&gt;&lt;/div&gt;&lt;br&gt;&lt;div&gt;&lt;h4&gt;&lt;p&gt;&lt;p&gt;Beings of ancient evil, wendigos haunt the minds of mortals, driving them to desperation and, ultimately, cannibalistic madness. They enjoy whittling down prey before they strike, trailing victims for days, even weeks, while plaguing their journeys with &lt;i&gt;nightmare&lt;/i&gt;s and foul weather.  Tribal humanoids sometimes worship wendigos as gods, bringing them live sacrifices or attempting to appease the creatures by engaging in ritual cannibalism. They mark a wendigo's territory with fetishes and dress in the furs and hides of whatever animal it most closely resembles. Wendigos take little interest in the practices of their worshipers, and view them only as an ample supply of victims.&lt;/p&gt;&lt;/h4&gt;&lt;/div&gt;</t>
  </si>
  <si>
    <t>Whale</t>
  </si>
  <si>
    <t>blindsight 120 ft., low-light vision; Perception +23</t>
  </si>
  <si>
    <t>(-2 Dex, +18 natural, -4 size)</t>
  </si>
  <si>
    <t>Fort +17, Ref +7, Will +7</t>
  </si>
  <si>
    <t>tail slap +21 (4d6+21) or  bite +21 (4d6+21)</t>
  </si>
  <si>
    <t>capsize</t>
  </si>
  <si>
    <t>Str 38, Dex 6, Con 23,  Int 2, Wis 11,  Cha 5</t>
  </si>
  <si>
    <t>Diehard, Endurance, Great Fortitude, Improved Bull Rush, Improved Initiative, Iron Will, Power Attack, Skill Focus (Perception)</t>
  </si>
  <si>
    <t>Perception +23, Swim +30</t>
  </si>
  <si>
    <t>solitary, pair, or pod (3-16)</t>
  </si>
  <si>
    <t>This immense whale moves slowly through the water with a grace that seems incongruous, given its immense size.</t>
  </si>
  <si>
    <t>Capsize (Ex) A whale can attempt to capsize a boat or ship by ramming it as a charge attack and making a CMB check.  The DC of this check is 25, or the result of the captain's Profession (sail0r) check, whichever is higher. For each size category the ship is larger than the whale's size, the whale takes a cumulative -10 penalty on this CMB check.</t>
  </si>
  <si>
    <t>Whales are frequently hunted for their meat and the valuable oil in their blubber. Baleen whales have no teeth and attack with a tail slap; toothed whales like sperm whales instead attack with a bite. Whale companions are smaller species- rules for such companions are the same as those for orcas (see page 88 of the Pathfinder RPG Bestiary.)</t>
  </si>
  <si>
    <t>&lt;link rel="stylesheet"href="PF.css"&gt;&lt;div&gt;&lt;h2&gt;Whale&lt;/h2&gt;&lt;h3&gt;&lt;i&gt;This immense whale moves slowly through the water with a grace that seems incongruous, given its immense size.&lt;/i&gt;&lt;/h3&gt;&lt;br&gt;&lt;/br&gt;&lt;/div&gt;&lt;div class="heading"&gt;&lt;p class="alignleft"&gt;Whale&lt;/p&gt;&lt;p class="alignright"&gt;CR 10&lt;/p&gt;&lt;div style="clear: both;"&gt;&lt;/div&gt;&lt;/div&gt;&lt;div&gt;&lt;h5&gt;&lt;b&gt;XP &lt;/b&gt;9,600&lt;/h5&gt;&lt;h5&gt;N Gargantuan animal &lt;/h5&gt;&lt;h5&gt;&lt;b&gt;Init &lt;/b&gt;+2; &lt;b&gt;Senses &lt;/b&gt;blindsight 120 ft., low-light vision; Perception +23&lt;/h5&gt;&lt;/div&gt;&lt;hr/&gt;&lt;div&gt;&lt;h5&gt;&lt;b&gt;DEFENSE&lt;/b&gt;&lt;/h5&gt;&lt;/div&gt;&lt;hr/&gt;&lt;div&gt;&lt;h5&gt;&lt;b&gt;AC &lt;/b&gt;22, touch 4, flat-footed 22 (-2 Dex, +18 natural, -4 size)&lt;/h5&gt;&lt;h5&gt;&lt;b&gt;hp &lt;/b&gt;157 (15d8+90)&lt;/h5&gt;&lt;h5&gt;&lt;b&gt;Fort &lt;/b&gt;+17, &lt;b&gt;Ref &lt;/b&gt;+7, &lt;b&gt;Will &lt;/b&gt;+7&lt;/h5&gt;&lt;/div&gt;&lt;hr/&gt;&lt;div&gt;&lt;h5&gt;&lt;b&gt;OFFENSE&lt;/b&gt;&lt;/h5&gt;&lt;/div&gt;&lt;hr/&gt;&lt;div&gt;&lt;h5&gt;&lt;b&gt;Spd &lt;/b&gt;swim 40 ft.&lt;/h5&gt;&lt;h5&gt;&lt;b&gt;Melee &lt;/b&gt;tail slap +21 (4d6+21) or  bite +21 (4d6+21)&lt;/h5&gt;&lt;h5&gt;&lt;b&gt;Space &lt;/b&gt;20 ft.; &lt;b&gt;Reach &lt;/b&gt;20 ft.&lt;/h5&gt;&lt;h5&gt;&lt;b&gt;Special Attacks &lt;/b&gt;capsize&lt;/h5&gt;&lt;/div&gt;&lt;hr/&gt;&lt;div&gt;&lt;h5&gt;&lt;b&gt;STATISTICS&lt;/b&gt;&lt;/h5&gt;&lt;/div&gt;&lt;hr/&gt;&lt;div&gt;&lt;h5&gt;&lt;b&gt;Str &lt;/b&gt;38, &lt;b&gt;Dex &lt;/b&gt;6, &lt;b&gt;Con &lt;/b&gt;23,  &lt;b&gt;Int &lt;/b&gt; 2, &lt;b&gt;Wis &lt;/b&gt;11,  &lt;b&gt;Cha &lt;/b&gt;5&lt;/h5&gt;&lt;h5&gt;&lt;b&gt;Base Atk &lt;/b&gt;+11; &lt;b&gt;CMB &lt;/b&gt;+29; &lt;b&gt;CMD &lt;/b&gt;37 (can't be tripped)&lt;/h5&gt;&lt;h5&gt;&lt;b&gt;Feats &lt;/b&gt;Diehard, Endurance, Great Fortitude, Improved Bull Rush, Improved Initiative, Iron Will, Power Attack, Skill Focus (Perception)&lt;/h5&gt;&lt;h5&gt;&lt;b&gt;Skills &lt;/b&gt;Perception +23, Swim +30; &lt;b&gt;Racial Modifiers &lt;/b&gt;+4 Perception&lt;/h5&gt;&lt;h5&gt;&lt;b&gt;SQ &lt;/b&gt;hold breath&lt;/h5&gt;&lt;/div&gt;&lt;hr/&gt;&lt;div&gt;&lt;h5&gt;&lt;b&gt;ECOLOGY&lt;/b&gt;&lt;/h5&gt;&lt;/div&gt;&lt;hr/&gt;&lt;div&gt;&lt;h5&gt;&lt;b&gt;Environment &lt;/b&gt; any oceans&lt;/h5&gt;&lt;h5&gt;&lt;b&gt;Organization &lt;/b&gt;solitary, pair, or pod (3-16)&lt;/h5&gt;&lt;h5&gt;&lt;b&gt;Treasure &lt;/b&gt;none&lt;/h5&gt;&lt;/div&gt;&lt;hr/&gt;&lt;div&gt;&lt;h5&gt;&lt;b&gt;SPECIAL ABILITIES&lt;/b&gt;&lt;/h5&gt;&lt;/div&gt;&lt;hr/&gt;&lt;div&gt;&lt;h5&gt;&lt;b&gt;Capsize (Ex)&lt;/b&gt; A whale can attempt to capsize a boat or ship by ramming it as a charge attack and making a CMB check.  The DC of this check is 25, or the result of the captain's Profession (sail0r) check, whichever is higher. For each size category the ship is larger than the whale's size, the whale takes a cumulative -10 penalty on this CMB check.&lt;/h5&gt;&lt;/div&gt;&lt;br&gt;&lt;/br&gt;&lt;div&gt;&lt;h4&gt;&lt;p&gt;&lt;p&gt;Whales are frequently hunted for their meat and the valuable oil in their blubber. Baleen whales have no teeth and attack with a tail slap; toothed whales like sperm whales instead attack with a bite. Whale companions are smaller species- rules for such companions are the same as those for orcas (see page 88 of the &lt;i&gt;Pathfinder RPG&lt;/i&gt; Bestiary.)&lt;/p&gt;&lt;/h4&gt;&lt;/div&gt;</t>
  </si>
  <si>
    <t>Great White Whale</t>
  </si>
  <si>
    <t>blindsight 120 ft., low-light vision; Perception +13</t>
  </si>
  <si>
    <t>28, touch 0, flat-footed 28</t>
  </si>
  <si>
    <t>(-2 Dex, +28 natural, -8 size)</t>
  </si>
  <si>
    <t>(18d8+144)</t>
  </si>
  <si>
    <t>Fort +21, Ref +9, Will +8</t>
  </si>
  <si>
    <t>bite +25 (6d6+20/19-  20), tail slap +20 (3d6+10)</t>
  </si>
  <si>
    <t>capsize, smashing breach</t>
  </si>
  <si>
    <t>Str 50, Dex 6,  Con 27, Int 2,  Wis 11, Cha 5</t>
  </si>
  <si>
    <t>49 (can't be tripped)</t>
  </si>
  <si>
    <t>Critical Focus, Diehard, Endurance, Great Fortitude, Improved Bull Rush, Improved Critical (bite), Iron Will, Power Attack, Staggering Critical</t>
  </si>
  <si>
    <t>Perception +13, Swim +39</t>
  </si>
  <si>
    <t>This immense whale has an enormous, box-shaped head over a massive, toothy maw. Its rough white hide is laced with scars.</t>
  </si>
  <si>
    <t>Smashing Breach (Ex) As a full-round action, a great white whale can make a special charge attack against creatures on the surface of the water. At the end of its charge, the whale breaches, then slams down onto the target with incredible force. Any Huge or smaller creatures in the whale's space must make a DC 27 Reflex save or take 4d8+30 points of bludgeoning damage and be forced into the nearest square that is adjacent to the whale. This breach automatically attempts to capsize any boats caught wholly or partially in this area. The save DC is Constitution-based.</t>
  </si>
  <si>
    <t>Legendary in size and temper, great white whales are far more aggressive than their smaller kin.</t>
  </si>
  <si>
    <t>&lt;link rel="stylesheet"href="PF.css"&gt;&lt;div&gt;&lt;h2&gt;Whale, Great White &lt;/h2&gt;&lt;h3&gt;&lt;i&gt;This immense whale has an enormous, box-shaped head over a massive, toothy maw. Its rough white hide is laced with scars.&lt;/i&gt;&lt;/h3&gt;&lt;br&gt;&lt;/br&gt;&lt;/div&gt;&lt;div class="heading"&gt;&lt;p class="alignleft"&gt;Great White Whale&lt;/p&gt;&lt;p class="alignright"&gt;CR 14&lt;/p&gt;&lt;div style="clear: both;"&gt;&lt;/div&gt;&lt;/div&gt;&lt;div&gt;&lt;h5&gt;&lt;b&gt;XP &lt;/b&gt;38,400&lt;/h5&gt;&lt;h5&gt;N Colossal animal &lt;/h5&gt;&lt;h5&gt;&lt;b&gt;Init &lt;/b&gt;-2; &lt;b&gt;Senses &lt;/b&gt;blindsight 120 ft., low-light vision; Perception +13&lt;/h5&gt;&lt;/div&gt;&lt;hr/&gt;&lt;div&gt;&lt;h5&gt;&lt;b&gt;DEFENSE&lt;/b&gt;&lt;/h5&gt;&lt;/div&gt;&lt;hr/&gt;&lt;div&gt;&lt;h5&gt;&lt;b&gt;AC &lt;/b&gt;28, touch 0, flat-footed 28 (-2 Dex, +28 natural, -8 size)&lt;/h5&gt;&lt;h5&gt;&lt;b&gt;hp &lt;/b&gt;225 (18d8+144)&lt;/h5&gt;&lt;h5&gt;&lt;b&gt;Fort &lt;/b&gt;+21, &lt;b&gt;Ref &lt;/b&gt;+9, &lt;b&gt;Will &lt;/b&gt;+8&lt;/h5&gt;&lt;/div&gt;&lt;hr/&gt;&lt;div&gt;&lt;h5&gt;&lt;b&gt;OFFENSE&lt;/b&gt;&lt;/h5&gt;&lt;/div&gt;&lt;hr/&gt;&lt;div&gt;&lt;h5&gt;&lt;b&gt;Spd &lt;/b&gt;swim 40 ft.&lt;/h5&gt;&lt;h5&gt;&lt;b&gt;Melee &lt;/b&gt;bite +25 (6d6+20/19-  20), tail slap +20 (3d6+10)&lt;/h5&gt;&lt;h5&gt;&lt;b&gt;Space &lt;/b&gt;30 ft.; &lt;b&gt;Reach &lt;/b&gt;30 ft.&lt;/h5&gt;&lt;h5&gt;&lt;b&gt;Special Attacks &lt;/b&gt;capsize, smashing breach&lt;/h5&gt;&lt;/div&gt;&lt;hr/&gt;&lt;div&gt;&lt;h5&gt;&lt;b&gt;STATISTICS&lt;/b&gt;&lt;/h5&gt;&lt;/div&gt;&lt;hr/&gt;&lt;div&gt;&lt;h5&gt;&lt;b&gt;Str &lt;/b&gt;50, &lt;b&gt;Dex &lt;/b&gt;6,  &lt;b&gt;Con &lt;/b&gt;27, &lt;b&gt;Int &lt;/b&gt; 2,  &lt;b&gt;Wis &lt;/b&gt;11, &lt;b&gt;Cha &lt;/b&gt;5&lt;/h5&gt;&lt;h5&gt;&lt;b&gt;Base Atk &lt;/b&gt;+13; &lt;b&gt;CMB &lt;/b&gt;+41; &lt;b&gt;CMD &lt;/b&gt;49 (can't be tripped)&lt;/h5&gt;&lt;h5&gt;&lt;b&gt;Feats &lt;/b&gt;Critical Focus, Diehard, Endurance, Great Fortitude, Improved Bull Rush, Improved Critical (bite), Iron Will, Power Attack, Staggering Critical&lt;/h5&gt;&lt;h5&gt;&lt;b&gt;Skills &lt;/b&gt;Perception +13, Swim +39&lt;/h5&gt;&lt;h5&gt;&lt;b&gt;SQ &lt;/b&gt;hold breath&lt;/h5&gt;&lt;/div&gt;&lt;hr/&gt;&lt;div&gt;&lt;h5&gt;&lt;b&gt;ECOLOGY&lt;/b&gt;&lt;/h5&gt;&lt;/div&gt;&lt;hr/&gt;&lt;div&gt;&lt;h5&gt;&lt;b&gt;Environment &lt;/b&gt; any oceans&lt;/h5&gt;&lt;h5&gt;&lt;b&gt;Organization &lt;/b&gt;solitary, pair, or pod (3-16)&lt;/h5&gt;&lt;h5&gt;&lt;b&gt;Treasure &lt;/b&gt;none&lt;/h5&gt;&lt;/div&gt;&lt;hr/&gt;&lt;div&gt;&lt;h5&gt;&lt;b&gt;SPECIAL ABILITIES&lt;/b&gt;&lt;/h5&gt;&lt;/div&gt;&lt;hr/&gt;&lt;div&gt;&lt;h5&gt;&lt;b&gt;Smashing Breach (Ex)&lt;/b&gt; As a full-round action, a great white whale can make a special charge attack against creatures on the surface of the water. At the end of its charge, the whale breaches, then slams down onto the target with incredible force. Any Huge or smaller creatures in the whale's space must make a DC 27 Reflex save or take 4d8+30 points of bludgeoning damage and be forced into the nearest square that is adjacent to the whale. This breach automatically attempts to capsize any boats caught wholly or partially in this area. The save DC is Constitution-based.&lt;/h5&gt;&lt;/div&gt;&lt;br&gt;&lt;/br&gt;&lt;div&gt;&lt;h4&gt;&lt;p&gt;&lt;p&gt;Legendary in size and temper, great white whales are far more aggressive than their smaller kin.&lt;/p&gt;&lt;/h4&gt;&lt;/div&gt;</t>
  </si>
  <si>
    <t>Winterwight</t>
  </si>
  <si>
    <t>cold (10 ft.)</t>
  </si>
  <si>
    <t>32, touch 16, flat-footed 26</t>
  </si>
  <si>
    <t>(+6 Dex, +16 natural)</t>
  </si>
  <si>
    <t>Fort +15, Ref +14, Will +16</t>
  </si>
  <si>
    <t>15/bludgeoning and good</t>
  </si>
  <si>
    <t>bite +30 (2d8+15 plus blightfire), 2 claws +30 (2d6+15  plus blightfire)</t>
  </si>
  <si>
    <t>rend (2 claws 2d8+22)</t>
  </si>
  <si>
    <t>Spell-Like Abilities (CL 17th; concentration +26)  Constant-air walk At will-cone of cold (DC 24), dimension door, greater dispel magic, sleet storm, wall of ice  3/day-polar ray  1/day-control weather</t>
  </si>
  <si>
    <t>Str 40, Dex 23, Con -, Int 11, Wis 18, Cha 29</t>
  </si>
  <si>
    <t>Blind-Fight, Combat Reflexes, Critical Focus, Greater Vital Strike, Improved Initiative, Improved Vital Strike, Lightning Reflexes, Power Attack, Staggering Critical, Vital Strike</t>
  </si>
  <si>
    <t>Acrobatics +26, Intimidate +32, Perception +27, Stealth +29</t>
  </si>
  <si>
    <t xml:space="preserve"> any cold land</t>
  </si>
  <si>
    <t>solitary, pair, or incursion (3-6)</t>
  </si>
  <si>
    <t>Human-sized and of a deathly blue color, this long-taloned skeletal creature is partially encased in jagged sheets of ice.</t>
  </si>
  <si>
    <t>Aura of Cold (Su) Winterwights are surrounded by a 10-foot radius of deathly chill. Any creatures within this area during the winterwight's turn takes 2d10 points of cold damage. All creatures of the cold subtype within this area (including the winterwight) are treated as having fast healing 10.  Blightfire (Su) Whenever a winterwight damages a creature with a bite or claw, the wound erupts with tongues of black fire. For the next 5 rounds, the victim must make a DC 29 Fortitude saving throw at the start of its turn or take 1d6 points of Constitution drain. The winterwight gains 10 temporary hit points each time the creature fails a saving throw against blightfire. A creature cannot be affected by more than one instance of blightfire at a time. The save DC is Charisma-based.</t>
  </si>
  <si>
    <t>The winterwight is an undead horror born from the coldest depths of the negative energy plane. Infused with the dark, cold magic that permeates this realm of death, the winterwight takes the form of a skeleton coated in armor of jagged ice.  Though it resembles an ordinary skeleton from a distance, the winterwight's frame is much sturdier than the average humanoid's, its frozen armor intertwining with its bone structure to form an incredibly hardy chassis. Sometimes called hatewraiths because of their insatiable lust for suffering, these frozen horrors are often found in areas that suffer from magical cold or frozen climates.  Winterwights are 7 feet tall and weigh 250 pounds.</t>
  </si>
  <si>
    <t>&lt;link rel="stylesheet"href="PF.css"&gt;&lt;div&gt;&lt;h2&gt;Winterwight&lt;/h2&gt;&lt;h3&gt;&lt;i&gt;Human-sized and of a deathly blue color, this long-taloned skeletal creature is partially encased in jagged sheets of ice.&lt;/i&gt;&lt;/h3&gt;&lt;br&gt;&lt;/br&gt;&lt;/div&gt;&lt;div class="heading"&gt;&lt;p class="alignleft"&gt;Winterwight&lt;/p&gt;&lt;p class="alignright"&gt;CR 17&lt;/p&gt;&lt;div style="clear: both;"&gt;&lt;/div&gt;&lt;/div&gt;&lt;div&gt;&lt;h5&gt;&lt;b&gt;XP &lt;/b&gt;102,400&lt;/h5&gt;&lt;h5&gt;CE Medium undead (cold)&lt;/h5&gt;&lt;h5&gt;&lt;b&gt;Init &lt;/b&gt;+10; &lt;b&gt;Senses &lt;/b&gt;darkvision 60 ft.; Perception +27&lt;/h5&gt;&lt;h5&gt;&lt;b&gt;Aura &lt;/b&gt;cold (10 ft.)&lt;/h5&gt;&lt;/div&gt;&lt;hr/&gt;&lt;div&gt;&lt;h5&gt;&lt;b&gt;DEFENSE&lt;/b&gt;&lt;/h5&gt;&lt;/div&gt;&lt;hr/&gt;&lt;div&gt;&lt;h5&gt;&lt;b&gt;AC &lt;/b&gt;32, touch 16, flat-footed 26 (+6 Dex, +16 natural)&lt;/h5&gt;&lt;h5&gt;&lt;b&gt;hp &lt;/b&gt;270 (20d8+180); fast healing 10&lt;/h5&gt;&lt;h5&gt;&lt;b&gt;Fort &lt;/b&gt;+15, &lt;b&gt;Ref &lt;/b&gt;+14, &lt;b&gt;Will &lt;/b&gt;+16&lt;/h5&gt;&lt;h5&gt;&lt;b&gt;Defensive Abilities &lt;/b&gt;channel resistance +4; &lt;b&gt;DR &lt;/b&gt;15/bludgeoning and good; &lt;b&gt;Immune &lt;/b&gt;cold, undead traits; &lt;b&gt;SR &lt;/b&gt;28&lt;/h5&gt;&lt;h5&gt;&lt;b&gt;Weaknesses &lt;/b&gt;vulnerability to fire&lt;/h5&gt;&lt;/div&gt;&lt;hr/&gt;&lt;div&gt;&lt;h5&gt;&lt;b&gt;OFFENSE&lt;/b&gt;&lt;/h5&gt;&lt;/div&gt;&lt;hr/&gt;&lt;div&gt;&lt;h5&gt;&lt;b&gt;Spd &lt;/b&gt;30 ft.&lt;/h5&gt;&lt;h5&gt;&lt;b&gt;Melee &lt;/b&gt;bite +30 (2d8+15 plus blightfire), 2 claws +30 (2d6+15  plus blightfire)&lt;/h5&gt;&lt;h5&gt;&lt;b&gt;Space &lt;/b&gt;5 ft.; &lt;b&gt;Reach &lt;/b&gt;5 ft.&lt;/h5&gt;&lt;h5&gt;&lt;b&gt;Special Attacks &lt;/b&gt;rend (2 claws 2d8+22)&lt;/h5&gt;&lt;h5&gt;&lt;b&gt;Spell-Like Abilities&lt;/b&gt; (CL 17th; concentration +26)&lt;/br&gt;Constant&amp;mdash;&lt;i&gt;air walk&lt;/i&gt; &lt;/br&gt;At will&amp;mdash;&lt;i&gt;cone of cold&lt;/i&gt; (DC 24), &lt;i&gt;dimension door&lt;/i&gt;, &lt;i&gt;greater dispel magic&lt;/i&gt;, &lt;i&gt;sleet storm&lt;/i&gt;, &lt;i&gt;wall of ice&lt;/i&gt;&lt;/br&gt;3/day&amp;mdash;&lt;i&gt;polar ray&lt;/i&gt;&lt;/br&gt;1/day&amp;mdash;&lt;i&gt;control weather&lt;/i&gt;&lt;/h5&gt;&lt;/h5&gt;&lt;/div&gt;&lt;hr/&gt;&lt;div&gt;&lt;h5&gt;&lt;b&gt;STATISTICS&lt;/b&gt;&lt;/h5&gt;&lt;/div&gt;&lt;hr/&gt;&lt;div&gt;&lt;h5&gt;&lt;b&gt;Str &lt;/b&gt;40, &lt;b&gt;Dex &lt;/b&gt;23, &lt;b&gt;Con &lt;/b&gt;-, &lt;b&gt;Int &lt;/b&gt; 11, &lt;b&gt;Wis &lt;/b&gt;18, &lt;b&gt;Cha &lt;/b&gt;29&lt;/h5&gt;&lt;h5&gt;&lt;b&gt;Base Atk &lt;/b&gt;+15; &lt;b&gt;CMB &lt;/b&gt;+30; &lt;b&gt;CMD &lt;/b&gt;46&lt;/h5&gt;&lt;h5&gt;&lt;b&gt;Feats &lt;/b&gt;Blind-Fight, Combat Reflexes, Critical Focus, Greater Vital Strike, Improved Initiative, Improved Vital Strike, Lightning Reflexes, Power Attack, Staggering Critical, Vital Strike&lt;/h5&gt;&lt;h5&gt;&lt;b&gt;Skills &lt;/b&gt;Acrobatics +26, Intimidate +32, Perception +27, Stealth +29&lt;/h5&gt;&lt;h5&gt;&lt;b&gt;Languages &lt;/b&gt;Common&lt;/h5&gt;&lt;/div&gt;&lt;hr/&gt;&lt;div&gt;&lt;h5&gt;&lt;b&gt;ECOLOGY&lt;/b&gt;&lt;/h5&gt;&lt;/div&gt;&lt;hr/&gt;&lt;div&gt;&lt;h5&gt;&lt;b&gt;Environment &lt;/b&gt; any cold land&lt;/h5&gt;&lt;h5&gt;&lt;b&gt;Organization &lt;/b&gt;solitary, pair, or incursion (3-6)&lt;/h5&gt;&lt;h5&gt;&lt;b&gt;Treasure &lt;/b&gt;standard&lt;/h5&gt;&lt;/div&gt;&lt;hr/&gt;&lt;div&gt;&lt;h5&gt;&lt;b&gt;SPECIAL ABILITIES&lt;/b&gt;&lt;/h5&gt;&lt;/div&gt;&lt;hr/&gt;&lt;div&gt;&lt;h5&gt;&lt;b&gt;Aura of Cold (Su)&lt;/b&gt; Winterwights are surrounded by a 10-foot radius of deathly chill. Any creatures within this area during the winterwight's turn takes 2d10 points of cold damage. All creatures of the cold subtype within this area (including the winterwight) are treated as having fast healing 10.  &lt;/h5&gt;&lt;h5&gt;&lt;b&gt;Blightfire (Su)&lt;/b&gt; Whenever a winterwight damages a creature with a bite or claw, the wound erupts with tongues of black fire. For the next 5 rounds, the victim must make a DC 29 Fortitude saving throw at the start of its turn or take 1d6 points of Constitution drain. The winterwight gains 10 temporary hit points each time the creature fails a saving throw against blightfire. A creature cannot be affected by more than one instance of blightfire at a time. The save DC is Charisma-based.&lt;/h5&gt;&lt;/div&gt;&lt;br&gt;&lt;/br&gt;&lt;div&gt;&lt;h4&gt;&lt;p&gt;&lt;p&gt;The winterwight is an undead horror born from the coldest depths of the negative energy plane. Infused with the dark, cold magic that permeates this realm of death, the winterwight takes the form of a skeleton coated in armor of jagged ice.&lt;/p&gt;&lt;p&gt;Though it resembles an ordinary skeleton from a distance, the winterwight's frame is much sturdier than the average humanoid's, its frozen armor intertwining with its bone structure to form an incredibly hardy chassis. Sometimes called hatewraiths because of their insatiable lust for suffering, these frozen horrors are often found in areas that suffer from magical cold or frozen climates.&lt;/p&gt;&lt;p&gt;Winterwights are 7 feet tall and weigh 250 pounds.&lt;/p&gt;&lt;/h4&gt;&lt;/div&gt;</t>
  </si>
  <si>
    <t>Witchfire</t>
  </si>
  <si>
    <t>24, touch 24, flat-footed 17</t>
  </si>
  <si>
    <t>(+7 deflection, +6 Dex, +1 dodge)</t>
  </si>
  <si>
    <t>Fort +10, Ref +11, Will +10</t>
  </si>
  <si>
    <t>incorporeal, witchflame</t>
  </si>
  <si>
    <t>incorporeal touch +13 (8d6 fire plus witchflame)</t>
  </si>
  <si>
    <t>witchflame bolt +13 (8d6 fire plus witchflame)</t>
  </si>
  <si>
    <t>Spell-Like Abilities (CL 9th; concentration +16)  At Will-dancing lights, disguise self, ghost sound (DC 17), invisibility, pyrotechnics (DC 19), ray of enfeeblement (DC 18)  1/day-summon (level 4, 2 will-o'- wisps 50%)</t>
  </si>
  <si>
    <t>Str -, Dex 22, Con -, Int 17, Wis 16, Cha 25</t>
  </si>
  <si>
    <t>Bluff +17, Fly +14, Intimidate +20, Knowledge (any two) +13, Perception +16, Sense Motive +16, Stealth +19</t>
  </si>
  <si>
    <t>Auran, Common, Giant</t>
  </si>
  <si>
    <t>sound mimicry (animal noises)</t>
  </si>
  <si>
    <t xml:space="preserve"> any swamps or woodlands</t>
  </si>
  <si>
    <t>solitary or coven (3 witchfires and hags; see below)</t>
  </si>
  <si>
    <t>Bathed in sickly green flames, this insubstantial specter of a beautiful young woman floats just off the ground.</t>
  </si>
  <si>
    <t>Witchflame (Su) Any creature damaged by the incorporeal touch or ranged bolt attacks of a witchfire must succeed on a DC 22 Will save or become engulfed in sickly green flames. While these eerie flames deal no additional damage, the affected creature glows as per faerie fire and becomes sickened. While under the effects of the witchflame, the victim gains vulnerability to fire and takes half again as much damage (+50%) from fire attacks of any sort. This effect persists for 10 minutes. The supernatural flames can only be extinguished before this duration expires by a break enchantment, miracle, remove curse, or wish spell-the effective caster level of the witchflame is equal to the witchfire's HD (CL 10th for most witchfires). Any creature entering the same square as a witchfire or striking it with a melee attack must succeed on a DC 22 Will save or begin burning with witchflame, even if the attack would not otherwise harm the witchfire because of its incorporeal nature. A bolt of witchflame has a range of 60 feet with no range increment. The save DCs are Charisma-based.</t>
  </si>
  <si>
    <t>When an exceptionally vile hag or witch dies with some malicious plot left incomplete, or proves too horridly tenacious to succumb to the call of death, the foul energies of these wicked old crones sometimes spawn incorporeal undead known as witchfires. These ghostly creatures appear much as they did in life, although the grotesque undead energy that births them makes them appear young and attractive and wreathes their insubstantial bodies in a powerful aura of sickly green flame, a ghostly fire referred to as "witchflame" in local legends.  Strings of will-o'-wisps are often found in the immediate vicinity of witchfires and are typically led by the undead, leading scholars to speculate that the creatures feed off of a witchfire's flames and fury.  WITCHFIRE COVENS  Witchfires occasionally join or subjugate existing hag covens (see page 167 of the Pathfinder RPG Bestiary). A hag coven that includes a witchfire gains the following additional coven spell-like abilities: 3/day-blight, create undead, fire storm (DC 21), nightmare (DC 18), waves of exhaustion (DC 20). All abilities function at CL 9th, and save DCs are based on a Charisma score of 16. The use of these abilities functions identically to other coven abilities. Such covens must have at least one living hag, as covens of three witchfires gain no coven-related abilities.</t>
  </si>
  <si>
    <t>&lt;link rel="stylesheet"href="PF.css"&gt;&lt;div&gt;&lt;h2&gt;Witchfire&lt;/h2&gt;&lt;h3&gt;&lt;i&gt;Bathed in sickly green flames, this insubstantial specter of a beautiful young woman floats just off the ground.&lt;/i&gt;&lt;/h3&gt;&lt;br&gt;&lt;/div&gt;&lt;div class="heading"&gt;&lt;p class="alignleft"&gt;Witchfire&lt;/p&gt;&lt;p class="alignright"&gt;CR 9&lt;/p&gt;&lt;div style="clear: both;"&gt;&lt;/div&gt;&lt;/div&gt;&lt;div&gt;&lt;h5&gt;&lt;b&gt;XP &lt;/b&gt;6,400&lt;/h5&gt;&lt;h5&gt;CE Medium undead (incorporeal)&lt;/h5&gt;&lt;h5&gt;&lt;b&gt;Init &lt;/b&gt;+10; &lt;b&gt;Senses &lt;/b&gt;darkvision 60 ft.; Perception +16&lt;/h5&gt;&lt;/div&gt;&lt;hr/&gt;&lt;div&gt;&lt;h5&gt;&lt;b&gt;DEFENSE&lt;/b&gt;&lt;/h5&gt;&lt;/div&gt;&lt;hr/&gt;&lt;div&gt;&lt;h5&gt;&lt;b&gt;AC &lt;/b&gt;24, touch 24, flat-footed 17 (+7 deflection, +6 Dex, +1 dodge)&lt;/h5&gt;&lt;h5&gt;&lt;b&gt;hp &lt;/b&gt;115 (10d8+70)&lt;/h5&gt;&lt;h5&gt;&lt;b&gt;Fort &lt;/b&gt;+10, &lt;b&gt;Ref &lt;/b&gt;+11, &lt;b&gt;Will &lt;/b&gt;+10&lt;/h5&gt;&lt;h5&gt;&lt;b&gt;Defensive Abilities &lt;/b&gt;incorporeal, witchflame; &lt;b&gt;Immune &lt;/b&gt;fire, undead traits&lt;/h5&gt;&lt;/div&gt;&lt;hr/&gt;&lt;div&gt;&lt;h5&gt;&lt;b&gt;OFFENSE&lt;/b&gt;&lt;/h5&gt;&lt;/div&gt;&lt;hr/&gt;&lt;div&gt;&lt;h5&gt;&lt;b&gt;Spd &lt;/b&gt;fly 50 ft. (perfect)&lt;/h5&gt;&lt;h5&gt;&lt;b&gt;Melee &lt;/b&gt;incorporeal touch +13 (8d6 fire plus witchflame)&lt;/h5&gt;&lt;h5&gt;&lt;b&gt;Ranged &lt;/b&gt;witchflame bolt +13 (8d6 fire plus witchflame)&lt;/h5&gt;&lt;h5&gt;&lt;b&gt;Space &lt;/b&gt;5 ft.; &lt;b&gt;Reach &lt;/b&gt;5 ft.&lt;/h5&gt;&lt;h5&gt;&lt;b&gt;Spell-Like Abilities&lt;/b&gt; (CL 9th; concentration +16) &lt;/br&gt;At Will&amp;mdash;&lt;i&gt;dancing lights&lt;/i&gt;, &lt;i&gt;disguise self&lt;/i&gt;, &lt;i&gt;ghost sound&lt;/i&gt; (DC 17), &lt;i&gt;invisibility&lt;/i&gt;, &lt;i&gt;pyrotechnics&lt;/i&gt; (DC 19), &lt;i&gt;ray of enfeeblement&lt;/i&gt; (DC 18) &lt;/br&gt;1/day&amp;mdash;summon (level 4, 2 will&amp;mdash;o'&amp;mdash; wisps 50%)&lt;/h5&gt;&lt;/h5&gt;&lt;/div&gt;&lt;hr/&gt;&lt;div&gt;&lt;h5&gt;&lt;b&gt;STATISTICS&lt;/b&gt;&lt;/h5&gt;&lt;/div&gt;&lt;hr/&gt;&lt;div&gt;&lt;h5&gt;&lt;b&gt;Str &lt;/b&gt;-, &lt;b&gt;Dex &lt;/b&gt;22, &lt;b&gt;Con &lt;/b&gt;-, &lt;b&gt;Int &lt;/b&gt; 17, &lt;b&gt;Wis &lt;/b&gt;16, &lt;b&gt;Cha &lt;/b&gt;25&lt;/h5&gt;&lt;h5&gt;&lt;b&gt;Base Atk &lt;/b&gt;+7; &lt;b&gt;CMB &lt;/b&gt;+13; &lt;b&gt;CMD &lt;/b&gt;31&lt;/h5&gt;&lt;h5&gt;&lt;b&gt;Feats &lt;/b&gt;Combat Reflexes, Dodge, Improved Initiative, Lightning Reflexes, Mobility&lt;/h5&gt;&lt;h5&gt;&lt;b&gt;Skills &lt;/b&gt;Bluff +17, Fly +14, Intimidate +20, Knowledge (any two) +13, Perception +16, Sense Motive +16, Stealth +19&lt;/h5&gt;&lt;h5&gt;&lt;b&gt;Languages &lt;/b&gt;Auran, Common, Giant&lt;/h5&gt;&lt;h5&gt;&lt;b&gt;SQ &lt;/b&gt;sound mimicry (animal noises)&lt;/h5&gt;&lt;/div&gt;&lt;hr/&gt;&lt;div&gt;&lt;h5&gt;&lt;b&gt;ECOLOGY&lt;/b&gt;&lt;/h5&gt;&lt;/div&gt;&lt;hr/&gt;&lt;div&gt;&lt;h5&gt;&lt;b&gt;Environment &lt;/b&gt; any swamps or woodlands&lt;/h5&gt;&lt;h5&gt;&lt;b&gt;Organization &lt;/b&gt;solitary or coven (3 witchfires and hags; see below)&lt;/h5&gt;&lt;h5&gt;&lt;b&gt;Treasure &lt;/b&gt;standard&lt;/h5&gt;&lt;/div&gt;&lt;hr/&gt;&lt;div&gt;&lt;h5&gt;&lt;b&gt;SPECIAL ABILITIES&lt;/b&gt;&lt;/h5&gt;&lt;/div&gt;&lt;hr/&gt;&lt;div&gt;&lt;/h5&gt;&lt;h5&gt;&lt;b&gt;Witchflame (Su)&lt;/b&gt; Any creature damaged by the incorporeal touch or ranged bolt attacks of a witchfire must succeed on a DC 22 Will save or become engulfed in sickly green flames. While these eerie flames deal no additional damage, the affected creature glows as per &lt;i&gt;faerie fire&lt;/i&gt; and becomes sickened. While under the effects of the witchflame, the victim gains vulnerability to fire and takes half again as much damage (+50%) from fire attacks of any sort. This effect persists for 10 minutes. The supernatural flames can only be extinguished before this duration expires by a &lt;i&gt;break enchantment&lt;/i&gt;, &lt;i&gt;miracle&lt;/i&gt;, &lt;i&gt;remove curse&lt;/i&gt;, or &lt;i&gt;wish&lt;/i&gt; spell-the effective caster level of the witchflame is equal to the witchfire's HD (CL 10th for most witchfires). Any creature entering the same square as a witchfire or striking it with a melee attack must succeed on a DC 22 Will save or begin burning with witchflame, even if the attack would not otherwise harm the witchfire because of its incorporeal nature. A bolt of witchflame has a range of 60 feet with no range increment. The save DCs are Charisma-based.&lt;/h5&gt;&lt;/div&gt;&lt;br&gt;&lt;div&gt;&lt;h4&gt;&lt;p&gt;&lt;p&gt;When an exceptionally vile hag or witch dies with some malicious plot left incomplete, or proves too horridly tenacious to succumb to the call of death, the foul energies of these wicked old crones sometimes spawn incorporeal undead known as witchfires. These ghostly creatures appear much as they did in life, although the grotesque undead energy that births them makes them appear young and attractive and wreathes their insubstantial bodies in a powerful aura of sickly green flame, a ghostly fire referred to as "witchflame" in local legends.  Strings of will-o'-wisps are often found in the immediate vicinity of witchfires and are typically led by the undead, leading scholars to speculate that the creatures feed off of a witchfire's flames and fury.  &lt;br&gt;&lt;b&gt;WITCHFIRE COVENS &lt;/b&gt;&lt;br&gt; Witchfires occasionally join or subjugate existing hag covens (see page 167 of the &lt;i&gt;Pathfinder RPG&lt;/i&gt; Bestiary). A hag coven that includes a witchfire gains the following additional coven spell-like abilities: 3/day-&lt;i&gt;blight&lt;/i&gt;, &lt;i&gt;create undead&lt;/i&gt;, &lt;i&gt;fire storm&lt;/i&gt; (DC 21), &lt;i&gt;nightmare&lt;/i&gt; (DC 18), &lt;i&gt;waves of exhaustion&lt;/i&gt; (DC 20). All abilities function at CL 9th, and save DCs are based on a Charisma score of 16. The use of these abilities functions identically to other coven abilities. Such covens must have at least one living hag, as covens of three witchfires gain no coven-related abilities.&lt;/p&gt;&lt;/h4&gt;&lt;/div&gt;</t>
  </si>
  <si>
    <t>Witchwyrd</t>
  </si>
  <si>
    <t>darkvision 60 ft., detect magic; Perception +8</t>
  </si>
  <si>
    <t>(+4 armor, +2 Dex, +3 natural)</t>
  </si>
  <si>
    <t>Fort +7, Ref +8, Will +9</t>
  </si>
  <si>
    <t>absorb force</t>
  </si>
  <si>
    <t>ranseur +11/+6 (2d4+4/x3), 2 slams  +6 (1d4+1 plus grab) or  4 slams +11 (1d4+3 plus grab)</t>
  </si>
  <si>
    <t>5 ft. (10 ft.  with ranseur)</t>
  </si>
  <si>
    <t>force bolt</t>
  </si>
  <si>
    <t>Spell-Like Abilities (CL 8th; concentration +13)  Constant-detect magic, floating disk, mage armor, resist energy (one at a time), unseen servant  3/day-dispel magic, displacement, suggestion (DC 18)  1/day-dimension door, resilient sphere (DC 19)</t>
  </si>
  <si>
    <t>Str 16, Dex 15, Con 17, Int 18, Wis 13, Cha 20</t>
  </si>
  <si>
    <t>Deflect ArrowsB, Great Fortitude, Improved Initiative, Iron Will, Persuasive</t>
  </si>
  <si>
    <t>Appraise +12, Bluff +13, Diplomacy +11, Intimidate +18, Knowledge (arcana) +12, Knowledge (geography) +12, Knowledge (planes) +12, Perception +8, Sense Motive +5, Use Magic Device +9</t>
  </si>
  <si>
    <t>Common, Draconic, one or more planar  languages; tongues</t>
  </si>
  <si>
    <t>solitary, entourage (1 witchwyrd and 2-5 humanoid guards), or enclave (2-5 witchwyrds and 11-20 humanoid guards)</t>
  </si>
  <si>
    <t>This gray-skinned humanoid wears fine red robes. The being has four arms, each ending in a three-fingered hand.</t>
  </si>
  <si>
    <t>Absorb Force (Su) Once per round, a witchwyrd can use a free hand to "catch" a magic missile fired at it. This absorbs the missile and manifests as a glowing nimbus around that hand (which is no longer considered free). The energy lasts 6 rounds or until it is used to create a force bolt. To use this ability, the witchwyrd must be aware of the incoming magic missile and cannot be flat-footed.  Force Bolt (Su) A witchwyrd can "throw" a magic missile (1d4+1 damage) from each free hand as a free action (maximum of two per round). If it has absorbed a magic missile, it can throw an additional force bolt that round, expending the absorbed energy (maximum of two additional bolts per round).</t>
  </si>
  <si>
    <t>Alien merchants that travel between planets and planes, witchwyrds stand 7 feet tall, weigh 300 pounds, and are covered in hairless blue-gray skin. Witchwyrds new to a market or eager to avoid identification during an important business deal fold their second sets of flexible arms behind their backs and dress in robes, the better to pass as a lessinfamous humanoid race. Witchwyrds tend to prefer the driest, warmest regions of the areas they visit-perhaps an indicator of their mysterious home world.</t>
  </si>
  <si>
    <t>&lt;link rel="stylesheet"href="PF.css"&gt;&lt;div&gt;&lt;h2&gt;Witchwyrd&lt;/h2&gt;&lt;h3&gt;&lt;i&gt;This gray-skinned humanoid wears fine red robes. The being has four arms, each ending in a three-fingered hand.&lt;/i&gt;&lt;/h3&gt;&lt;br&gt;&lt;/br&gt;&lt;/div&gt;&lt;div class="heading"&gt;&lt;p class="alignleft"&gt;Witchwyrd&lt;/p&gt;&lt;p class="alignright"&gt;CR 6&lt;/p&gt;&lt;div style="clear: both;"&gt;&lt;/div&gt;&lt;/div&gt;&lt;div&gt;&lt;h5&gt;&lt;b&gt;XP &lt;/b&gt;2,400&lt;/h5&gt;&lt;h5&gt;LN Medium monstrous humanoid &lt;/h5&gt;&lt;h5&gt;&lt;b&gt;Init &lt;/b&gt;+6; &lt;b&gt;Senses &lt;/b&gt;darkvision 60 ft., &lt;i&gt;detect magic&lt;/i&gt;; Perception +8&lt;/h5&gt;&lt;/div&gt;&lt;hr/&gt;&lt;div&gt;&lt;h5&gt;&lt;b&gt;DEFENSE&lt;/b&gt;&lt;/h5&gt;&lt;/div&gt;&lt;hr/&gt;&lt;div&gt;&lt;h5&gt;&lt;b&gt;AC &lt;/b&gt;19, touch 12, flat-footed 17 (+4 armor, +2 Dex, +3 natural)&lt;/h5&gt;&lt;h5&gt;&lt;b&gt;hp &lt;/b&gt;68 (8d10+24)&lt;/h5&gt;&lt;h5&gt;&lt;b&gt;Fort &lt;/b&gt;+7, &lt;b&gt;Ref &lt;/b&gt;+8, &lt;b&gt;Will &lt;/b&gt;+9&lt;/h5&gt;&lt;h5&gt;&lt;b&gt;Defensive Abilities &lt;/b&gt;absorb force; &lt;b&gt;DR &lt;/b&gt;5/magic&lt;/h5&gt;&lt;/div&gt;&lt;hr/&gt;&lt;div&gt;&lt;h5&gt;&lt;b&gt;OFFENSE&lt;/b&gt;&lt;/h5&gt;&lt;/div&gt;&lt;hr/&gt;&lt;div&gt;&lt;h5&gt;&lt;b&gt;Spd &lt;/b&gt;30 ft.&lt;/h5&gt;&lt;h5&gt;&lt;b&gt;Melee &lt;/b&gt;ranseur +11/+6 (2d4+4/x3), 2 slams  +6 (1d4+1 plus grab) or  4 slams +11 (1d4+3 plus grab)&lt;/h5&gt;&lt;h5&gt;&lt;b&gt;Space &lt;/b&gt;5 ft.; &lt;b&gt;Reach &lt;/b&gt;5 ft. (10 ft.  with ranseur)&lt;/h5&gt;&lt;h5&gt;&lt;b&gt;Special Attacks &lt;/b&gt;force bolt&lt;/h5&gt;&lt;h5&gt;&lt;b&gt;Spell-Like Abilities&lt;/b&gt; (CL 8th; concentration +13)&lt;/br&gt;Constant&amp;mdash;&lt;i&gt;detect magic&lt;/i&gt;, &lt;i&gt;floating disk&lt;/i&gt;, &lt;i&gt;mage armor&lt;/i&gt;, &lt;i&gt;resist energy&lt;/i&gt; (one at a time), &lt;i&gt;unseen servant&lt;/i&gt;&lt;/br&gt;3/day&amp;mdash;&lt;i&gt;dispel magic&lt;/i&gt;, &lt;i&gt;displacement&lt;/i&gt;, &lt;i&gt;suggestion&lt;/i&gt; (DC 18)&lt;/br&gt;1/day&amp;mdash;&lt;i&gt;dimension door&lt;/i&gt;, &lt;i&gt;resilient sphere&lt;/i&gt; (DC 19)&lt;/h5&gt;&lt;/h5&gt;&lt;/div&gt;&lt;hr/&gt;&lt;div&gt;&lt;h5&gt;&lt;b&gt;STATISTICS&lt;/b&gt;&lt;/h5&gt;&lt;/div&gt;&lt;hr/&gt;&lt;div&gt;&lt;h5&gt;&lt;b&gt;Str &lt;/b&gt;16, &lt;b&gt;Dex &lt;/b&gt;15, &lt;b&gt;Con &lt;/b&gt;17, &lt;b&gt;Int &lt;/b&gt; 18, &lt;b&gt;Wis &lt;/b&gt;13, &lt;b&gt;Cha &lt;/b&gt;20&lt;/h5&gt;&lt;h5&gt;&lt;b&gt;Base Atk &lt;/b&gt;+8; &lt;b&gt;CMB &lt;/b&gt;+11 (+15 grapple); &lt;b&gt;CMD &lt;/b&gt;23&lt;/h5&gt;&lt;h5&gt;&lt;b&gt;Feats &lt;/b&gt;Deflect Arrows&lt;sup&gt;B&lt;/sup&gt;, Great Fortitude, Improved Initiative, Iron Will, Persuasive&lt;/h5&gt;&lt;h5&gt;&lt;b&gt;Skills &lt;/b&gt;Appraise +12, Bluff +13, Diplomacy +11, Intimidate +18, Knowledge (arcana) +12, Knowledge (geography) +12, Knowledge (planes) +12, Perception +8, Sense Motive +5, Use Magic Device +9&lt;/h5&gt;&lt;h5&gt;&lt;b&gt;Languages &lt;/b&gt;Common, Draconic, one or more planar  languages; &lt;i&gt;tongues&lt;/i&gt;&lt;/h5&gt;&lt;/div&gt;&lt;hr/&gt;&lt;div&gt;&lt;h5&gt;&lt;b&gt;ECOLOGY&lt;/b&gt;&lt;/h5&gt;&lt;/div&gt;&lt;hr/&gt;&lt;div&gt;&lt;h5&gt;&lt;b&gt;Environment &lt;/b&gt; any land&lt;/h5&gt;&lt;h5&gt;&lt;b&gt;Organization &lt;/b&gt;solitary, entourage (1 witchwyrd and 2-5 humanoid guards), or enclave (2-5 witchwyrds and 11-20 humanoid guards)&lt;/h5&gt;&lt;h5&gt;&lt;b&gt;Treasure &lt;/b&gt;double&lt;/h5&gt;&lt;/div&gt;&lt;hr/&gt;&lt;div&gt;&lt;h5&gt;&lt;b&gt;SPECIAL ABILITIES&lt;/b&gt;&lt;/h5&gt;&lt;/div&gt;&lt;hr/&gt;&lt;div&gt;&lt;h5&gt;&lt;b&gt;Absorb Force (Su)&lt;/b&gt; Once per round, a witchwyrd can use a free hand to "catch" a &lt;i&gt;magic missile&lt;/i&gt; fired at it. This absorbs the missile and manifests as a glowing nimbus around that hand (which is no longer considered free). The energy lasts 6 rounds or until it is used to create a force bolt. To use this ability, the witchwyrd must be aware of the incoming &lt;i&gt;magic missile&lt;/i&gt; and cannot be flat-footed.  &lt;/h5&gt;&lt;h5&gt;&lt;b&gt;Force Bolt (Su)&lt;/b&gt; A witchwyrd can "throw" a &lt;i&gt;magic missile&lt;/i&gt; (1d4+1 damage) from each free hand as a free action (maximum of two per round). If it has absorbed a &lt;i&gt;magic missile&lt;/i&gt;, it can throw an additional force bolt that round, expending the absorbed energy (maximum of two additional bolts per round).&lt;/h5&gt;&lt;/div&gt;&lt;br&gt;&lt;/br&gt;&lt;div&gt;&lt;h4&gt;&lt;p&gt;&lt;p&gt;Alien merchants that travel between planets and planes, witchwyrds stand 7 feet tall, weigh 300 pounds, and are covered in hairless blue-gray skin. Witchwyrds new to a market or eager to avoid identification during an important business deal fold their second sets of flexible arms behind their backs and dress in robes, the better to pass as a lessinfamous humanoid race. Witchwyrds tend to prefer the driest, warmest regions of the areas they visit-perhaps an indicator of their mysterious home world.&lt;/p&gt;&lt;/h4&gt;&lt;/div&gt;</t>
  </si>
  <si>
    <t>Worm That Walks</t>
  </si>
  <si>
    <t>Human worm that walks</t>
  </si>
  <si>
    <t>conjurer 13</t>
  </si>
  <si>
    <t>(augmented human)</t>
  </si>
  <si>
    <t>blindsight 30 ft., darkvision 60 ft.; Perception +22</t>
  </si>
  <si>
    <t>(+6 armor, +4 Dex, +1 dodge, +2 insight)</t>
  </si>
  <si>
    <t>(13d6+65)</t>
  </si>
  <si>
    <t>fast healing 14</t>
  </si>
  <si>
    <t>Fort +11, Ref +12, Will +13</t>
  </si>
  <si>
    <t>worm that walks traits</t>
  </si>
  <si>
    <t>critical hits, disease, paralysis, poison, sleep</t>
  </si>
  <si>
    <t>slam +10 (1d4-1 plus grab)</t>
  </si>
  <si>
    <t>discorporate, grab (Large), squirming embrace</t>
  </si>
  <si>
    <t>Arcane School Spell-Like Abilities (CL 13th; concentration +18) At will-dimensional steps (390 feet/day) 8/day-acid dart (1d6+6 acid)</t>
  </si>
  <si>
    <t>Conjurer Spells Prepared (CL 13th; concentration +18) 7th-plane shift (DC 22), project image 6th-acid fog, disintegrate (DC 21), summon monster VI 5th-cloudkill (DC 20), dismissal (DC 20), shadow evocation (DC 20), telekinesis (DC 20), teleport 4th-black tentacles, confusion (DC 19), dimension door (2), phantasmal killer (DC 19), summon monster IV 3rd-dispel magic, fly, protection from energy, slow (DC 18), stinking cloud (DC 18), summon monster III 2nd-acid arrow, detect thoughts (DC 17), fog cloud, glitterdust (DC 17), invisibility, summon swarm 1st-charm person (DC 16), feather fall, grease (DC 16), obscuring mist, protection from good, reduce person (DC 16), shield 0 (at will)-detect magic, mage hand, prestidigitation, read magic Opposition Schools Evocation, Necromancy</t>
  </si>
  <si>
    <t>Str 8, Dex 18, Con 17, Int 20, Wis 12, Cha 10</t>
  </si>
  <si>
    <t>+5 (+13 grapple)</t>
  </si>
  <si>
    <t>Arcane Armor Training, Combat Casting, Combat Reflexes, Craft Magic Arms and Armor, Craft Wondrous Item, DiehardB, Dodge, Improved Initiative, Light Armor Proficiency, Scribe Scroll, Toughness, Weapon Finesse</t>
  </si>
  <si>
    <t>Craft (alchemy) +21, Fly +20, Intimidate +13, Knowledge (arcana, dungeoneering, planes) +21, Perception +22, Sense Motive +9, Spellcraft +21, Stealth +12</t>
  </si>
  <si>
    <t>Abyssal, Aklo, Common, Infernal</t>
  </si>
  <si>
    <t>arcane bond (staff), summoner's charm (6 rounds)</t>
  </si>
  <si>
    <t>NPC Gear (+4 leather armor, cloak of resistance +4, staff of charming)</t>
  </si>
  <si>
    <t>Although this robed wizard stands and moves like a man, his body is a writhing mass of squirming, slippery worms.</t>
  </si>
  <si>
    <t>When a powerful spellcaster with a strong personality, a lust for life, and a remorselessly evil soul dies and is buried in a graveyard infused with eldritch magic, a strange phenomenon sometimes occurs. The flesh of the decaying body fats and instructs the very worms that gnaw, and these graveworms quicken not only on corruption but upon the spellcaster's memories and magical power. The spellcaster's very soul is consumed in this vile process, only to be split apart to inhabit each of the individual chewing worms in so many fragments. The result is a hideous hive mind of slithering life known as a worm that walks-a mass of worms that clings to the vague shape of the body that granted it this new existence, and can wield the powers and magic the spellcaster had in life. A worm that walks retains memories of its life as a spellcaster before its death, but is not undead-it is a hideous new form of undulant life. Creating a Worm That Walks "Worm that walks" is a template that can be added to any evil spellcasting creature. A worm that walks retains all the base creature's statistics and abilities except as noted here. CR: Same as the base creature +2. Alignment: Any evil. Type: The base creature's type changes to vermin. It gains the augmented subtype. Do not recalculate BAB, saves, or skill ranks. Worms that walk are intelligent and do not possess the standard mindless trait of most vermin. Note that while a worm that walks has the ability to discorperate into a swarm, and while its body is made up of countless wriggling worms, it does not itself gain the swarm subtype. Size: Although the worms that make up the worm that walks's body are Fine creatures, the worm that walks is treated as a creature the same size as the base creature. Senses: As the base creature, plus darkvision 60 feet and blindsight 30 feet. AC: The worm that walks loses any natural armor bonus the base creature may have had, but gains an insight bonus to its AC equal to its Wisdom bonus (minimum of +2). Hit Dice: Change the base creature's racial HD to d8s. All HD derived from class levels remain unchanged. Defensive Abilities: A worm that walks retains all of the base creature's defensive abilities and special qualities. It also gains the following additional defensive abilities. Worm that Walks Traits: A worm that walks has no discernible anatomy, and is not subject to critical hits or flanking. Reducing a worm that walks to 0 hit points causes it to discorporate (see below)-a worm that walks at 0 hit points is staggered, and one at negative hit points is dying. Worms that walk are immune to any physical spell or effect that targets a specific number of creatures (including single-target spells such as disintegrate), with the exception of such spells and effects generated by the worm that walks itself, which treat the worm that walks as one single creature if it so chooses. Mind-affecting effects that target single creatures function normally against a worm that walks, since the creature's individual components share a hive mind. A worm that walks takes half again as much damage (+50%) from damaging area effects, such as fireball and splash weapons. Worms that walk are susceptible to high winds-treat a worm that walks as a Fine creature for the purposes of determining wind effects. Damage Reduction: A worm that walks loses any damage reduction possessed by the base creature and gains damage reduction 15/-. Fast Healing: A worm that walks gains fast healing equal to its CR. Immunities: Worms that walk are immune to disease, paralysis, poison, and sleep effects. Melee Attacks: A worm that walks loses any natural attacks the base creature had, but gains a slam attack that deals damage based on its size (see Table 3-1: Natural Attacks by Size, on page 299). This slam has the grab ability and affects creatures up to one size larger than the worm that walks. A worm that walks retains any weapon proficiencies the base creature had. Special Attacks: A worm that walks retains all of the base creature's special attacks. It also gains the following additional special attacks. Discorporate (Su) A worm that walks can collapse into a shapeless swarm of worms as a free action. All held, worn, and carried items fall and its Strength score drops to 1. The worm that walks functions as a true swarm while discorporated, with a reach of 0 feet (its space remains unchanged). While discorporated, the worm that walks loses all of its defensive abilities and gains all of the standard swarm traits. It loses its slam attacks and all special abilities and special attacks, but can make a swarm attack that deals damage equal to its engulf attack. A worm that walks can reform into its true form (including equipping all gear in reach) as a fullround action as long as it has at least 1 hit point. Squirming Embrace (Ex) If a worm that walks grapples a foe, as a swift action, it can cause a swarm of worms to squirm over the grappled creature. These worms deal automatic swarm damage with no attack roll needed (see the table below). If a creature takes damage from the swarm, it is also subject to the swarm's distraction ability, and must make a Fortitude save or be nauseated for 1 round. The save DC equals 10 + 1/2 the worm that walks's HD + its Con modifier). A worm that walks can only have one embraced target at a time, but it does not have to continue grappling in order to maintain the embrace. If the worm that walks moves more than 5 feet from the swarm or dismisses the swarm (a free action), the swarm dies. Any area attack that damages the swarm or any severe or stronger wind effect that affects the swarm's target kills it. Tenacious (Ex) A worm that walks gains a +8 racial bonus on CMB checks made to grapple and a +4 racial bonus to its CMD. Abilities: Dex +4, Con +4. Skills: Worms that walk gain a +8 racial bonus on Perception, Sense Motive, and Stealth checks. Feats: Worms that walk gain Diehard as a bonus feat. Engulf Damage HD Engulf Damage 1-5 1d6 + 1.5 Str bonus 6-10 2d6 + 1.5 Str bonus 11-15 3d6 + 1.5 Str bonus 16-20 4d6 + 1.5 Str bonus 21 or more 5d6 + 1.5 Str bonus</t>
  </si>
  <si>
    <t>&lt;link rel="stylesheet"href="PF.css"&gt;&lt;div&gt;&lt;h2&gt;Worm That Walks&lt;/h2&gt;&lt;h3&gt;&lt;i&gt;Although this robed wizard stands and moves like a man, his body is a writhing mass of squirming, slippery worms.&lt;/i&gt;&lt;/h3&gt;&lt;br&gt;&lt;/br&gt;&lt;/div&gt;&lt;div class="heading"&gt;&lt;p class="alignleft"&gt;Worm That Walks&lt;/p&gt;&lt;p class="alignright"&gt;CR 14&lt;/p&gt;&lt;div style="clear: both;"&gt;&lt;/div&gt;&lt;/div&gt;&lt;div&gt;&lt;h5&gt;&lt;b&gt;XP &lt;/b&gt;38,400&lt;/h5&gt;&lt;h5&gt;Human worm that walks conjurer 13&lt;/h5&gt;&lt;h5&gt;NE Medium vermin (augmented human)&lt;/h5&gt;&lt;h5&gt;&lt;b&gt;Init &lt;/b&gt;+8; &lt;b&gt;Senses &lt;/b&gt;blindsight 30 ft., darkvision 60 ft.; Perception +22&lt;/h5&gt;&lt;/div&gt;&lt;hr/&gt;&lt;div&gt;&lt;h5&gt;&lt;b&gt;DEFENSE&lt;/b&gt;&lt;/h5&gt;&lt;/div&gt;&lt;hr/&gt;&lt;div&gt;&lt;h5&gt;&lt;b&gt;AC &lt;/b&gt;23, touch 17, flat-footed 18 (+6 armor, +4 Dex, +1 dodge, +2 insight)&lt;/h5&gt;&lt;h5&gt;&lt;b&gt;hp &lt;/b&gt;113 (13d6+65); fast healing 14&lt;/h5&gt;&lt;h5&gt;&lt;b&gt;Fort &lt;/b&gt;+11, &lt;b&gt;Ref &lt;/b&gt;+12, &lt;b&gt;Will &lt;/b&gt;+13&lt;/h5&gt;&lt;h5&gt;&lt;b&gt;Defensive Abilities &lt;/b&gt;worm that walks traits; &lt;b&gt;DR &lt;/b&gt;15/-; &lt;b&gt;Immune &lt;/b&gt;critical hits, disease, paralysis, poison, sleep&lt;/h5&gt;&lt;/div&gt;&lt;hr/&gt;&lt;div&gt;&lt;h5&gt;&lt;b&gt;OFFENSE&lt;/b&gt;&lt;/h5&gt;&lt;/div&gt;&lt;hr/&gt;&lt;div&gt;&lt;h5&gt;&lt;b&gt;Spd &lt;/b&gt;30 ft.&lt;/h5&gt;&lt;h5&gt;&lt;b&gt;Melee &lt;/b&gt;slam +10 (1d4-1 plus grab)&lt;/h5&gt;&lt;h5&gt;&lt;b&gt;Space &lt;/b&gt;5 ft.; &lt;b&gt;Reach &lt;/b&gt;5 ft.&lt;/h5&gt;&lt;h5&gt;&lt;b&gt;Special Attacks &lt;/b&gt;discorporate, grab (Large), squirming embrace&lt;/h5&gt;&lt;h5&gt;&lt;b&gt;Arcane School Spell-Like Abilities&lt;/b&gt; (CL 13th; concentration +18)&lt;/br&gt;At will&amp;mdash;dimensional steps (390 feet/day)&lt;/br&gt;8/day&amp;mdash;acid dart (1d6+6 acid)&lt;/h5&gt;&lt;/h5&gt;&lt;h5&gt;&lt;b&gt;Conjurer Spells Prepared&lt;/b&gt; (CL 13th; concentration +18)&lt;/br&gt;7th&amp;mdash;&lt;i&gt;plane shift&lt;/i&gt; (DC 22), &lt;i&gt;project image&lt;/i&gt;&lt;/br&gt;6th&amp;mdash;&lt;i&gt;acid fog&lt;/i&gt;, &lt;i&gt;disintegrate&lt;/i&gt; (DC 21), &lt;i&gt;summon monster VI&lt;/i&gt;&lt;/br&gt;5th&amp;mdash;&lt;i&gt;cloudkill&lt;/i&gt; (DC 20), &lt;i&gt;dismissal&lt;/i&gt; (DC 20), &lt;i&gt;shadow evocation&lt;/i&gt; (DC 20), &lt;i&gt;telekinesis&lt;/i&gt; (DC 20), &lt;i&gt;teleport&lt;/i&gt;&lt;/br&gt;4th&amp;mdash;&lt;i&gt;black tentacles&lt;/i&gt;, &lt;i&gt;confusion&lt;/i&gt; (DC 19), &lt;i&gt;dimension door&lt;/i&gt; (2), &lt;i&gt;phantasmal killer&lt;/i&gt; (DC 19), &lt;i&gt;summon monster IV&lt;/i&gt;&lt;/br&gt;3rd&amp;mdash;&lt;i&gt;dispel magic&lt;/i&gt;, &lt;i&gt;fly&lt;/i&gt;, &lt;i&gt;protection from energy&lt;/i&gt;, &lt;i&gt;slow&lt;/i&gt; (DC 18), &lt;i&gt;stinking cloud&lt;/i&gt; (DC 18), &lt;i&gt;summon monster III&lt;/i&gt;&lt;/br&gt;2nd&amp;mdash;&lt;i&gt;acid arrow&lt;/i&gt;, &lt;i&gt;detect thoughts&lt;/i&gt; (DC 17), &lt;i&gt;fog cloud&lt;/i&gt;, &lt;i&gt;glitterdust&lt;/i&gt; (DC 17), &lt;i&gt;invisibility&lt;/i&gt;, &lt;i&gt;summon swarm&lt;/i&gt;&lt;/br&gt;1st&amp;mdash;&lt;i&gt;charm person&lt;/i&gt; (DC 16), &lt;i&gt;feather fall&lt;/i&gt;, &lt;i&gt;grease&lt;/i&gt; (DC 16), &lt;i&gt;obscuring mist&lt;/i&gt;, &lt;i&gt;protection from good&lt;/i&gt;, &lt;i&gt;reduce person&lt;/i&gt; (DC 16), &lt;i&gt;shield&lt;/i&gt;&lt;/br&gt;0 (at will)&amp;mdash;&lt;i&gt;detect magic&lt;/i&gt;, &lt;i&gt;mage hand&lt;/i&gt;, &lt;i&gt;prestidigitation&lt;/i&gt;, &lt;i&gt;read magic&lt;/i&gt; Opposition Schools Evocation, Necromancy&lt;/h5&gt;&lt;/h5&gt;&lt;/div&gt;&lt;hr/&gt;&lt;div&gt;&lt;h5&gt;&lt;b&gt;STATISTICS&lt;/b&gt;&lt;/h5&gt;&lt;/div&gt;&lt;hr/&gt;&lt;div&gt;&lt;h5&gt;&lt;b&gt;Str &lt;/b&gt;8, &lt;b&gt;Dex &lt;/b&gt;18, &lt;b&gt;Con &lt;/b&gt;17, &lt;b&gt;Int &lt;/b&gt; 20, &lt;b&gt;Wis &lt;/b&gt;12, &lt;b&gt;Cha &lt;/b&gt;10&lt;/h5&gt;&lt;h5&gt;&lt;b&gt;Base Atk &lt;/b&gt;+6; &lt;b&gt;CMB &lt;/b&gt;+5 (+13 grapple); &lt;b&gt;CMD &lt;/b&gt;26&lt;/h5&gt;&lt;h5&gt;&lt;b&gt;Feats &lt;/b&gt;Arcane Armor Training, Combat Casting, Combat Reflexes, Craft Magic Arms and Armor, Craft Wondrous Item, Diehard&lt;sup&gt;B&lt;/sup&gt;, Dodge, Improved Initiative, Light Armor Proficiency, Scribe Scroll, Toughness, Weapon Finesse&lt;/h5&gt;&lt;h5&gt;&lt;b&gt;Skills &lt;/b&gt;Craft (alchemy) +21, Fly +20, Intimidate +13, Knowledge (arcana, dungeoneering, planes) +21, Perception +22, Sense Motive +9, Spellcraft +21, Stealth +12; &lt;b&gt;Racial Modifiers &lt;/b&gt;+8 Perception, +8 Sense Motive, +8 Stealth&lt;/h5&gt;&lt;h5&gt;&lt;b&gt;Languages &lt;/b&gt;Abyssal, Aklo, Common, Infernal&lt;/h5&gt;&lt;h5&gt;&lt;b&gt;SQ &lt;/b&gt;arcane bond (staff), summoner's charm (6 rounds)&lt;/h5&gt;&lt;/div&gt;&lt;hr/&gt;&lt;div&gt;&lt;h5&gt;&lt;b&gt;ECOLOGY&lt;/b&gt;&lt;/h5&gt;&lt;/div&gt;&lt;hr/&gt;&lt;div&gt;&lt;h5&gt;&lt;b&gt;Environment &lt;/b&gt; any&lt;/h5&gt;&lt;h5&gt;&lt;b&gt;Organization &lt;/b&gt;solitary&lt;/h5&gt;&lt;h5&gt;&lt;b&gt;Treasure &lt;/b&gt;NPC Gear (&lt;i&gt;+4 leather armor&lt;/i&gt;, &lt;i&gt;cloak of resistance +4&lt;/i&gt;, &lt;i&gt;staff of&lt;/i&gt; charming)&lt;/h5&gt;&lt;/div&gt;&lt;br&gt;&lt;/br&gt;&lt;div&gt;&lt;h4&gt;&lt;p&gt;&lt;p&gt;When a powerful spellcaster with a strong personality, a lust for life, and a remorselessly evil soul dies and is buried in a graveyard infused with eldritch magic, a strange phenomenon sometimes occurs. The flesh of the decaying body fats and instructs the very worms that gnaw, and these graveworms quicken not only on corruption but upon the spellcaster's memories and magical power. The spellcaster's very soul is consumed in this vile process, only to be split apart to inhabit each of the individual chewing worms in so many fragments. The result is a hideous hive mind of slithering life known as a worm that walks-a mass of worms that clings to the vague shape of the body that granted it this new existence, and can wield the powers and magic the spellcaster had in life. A worm that walks retains memories of its life as a spellcaster before its death, but is not undead-it is a hideous new form of undulant life.&lt;/p&gt;&lt;p&gt;&lt;/h5&gt;&lt;h5&gt;&lt;b&gt;Creating a Worm That Walks &lt;/b&gt;"Worm that walks" is a template that can be added to any evil spellcasting creature. A worm that walks retains all the base creature's statistics and abilities except as noted here.&lt;/p&gt;&lt;p&gt;CR: Same as the base creature +2.&lt;/p&gt;&lt;p&gt;Alignment: Any evil.&lt;/p&gt;&lt;p&gt;Type: The base creature's type changes to vermin. It gains the augmented subtype. Do not recalculate BAB, saves, or skill ranks. Worms that walk are intelligent and do not possess the standard mindless trait of most vermin. Note that while a worm that walks has the ability to discorperate into a swarm, and while its body is made up of countless wriggling worms, it does not itself gain the swarm subtype.&lt;/p&gt;&lt;p&gt;Size: Although the worms that make up the worm that walks's body are Fine creatures, the worm that walks is treated as a creature the same size as the base creature.&lt;/p&gt;&lt;p&gt;Senses: As the base creature, plus darkvision 60 feet and blindsight 30 feet.&lt;/p&gt;&lt;p&gt;AC: The worm that walks loses any natural armor bonus the base creature may have had, but gains an insight bonus to its AC equal to its Wisdom bonus (minimum of +2).&lt;/p&gt;&lt;p&gt;&lt;/h5&gt;&lt;h5&gt;&lt;b&gt;Hit &lt;/b&gt;Dice: Change the base creature's racial HD to d8s.&lt;/p&gt;&lt;p&gt;All HD derived from class levels remain unchanged.&lt;/p&gt;&lt;p&gt;&lt;/h5&gt;&lt;h5&gt;&lt;b&gt;Defensive &lt;/b&gt;Abilities: A worm that walks retains all of the base creature's defensive abilities and special qualities. It also gains the following additional defensive abilities.&lt;/p&gt;&lt;p&gt;&lt;i&gt;Worm that Walks&lt;/i&gt; Traits: A worm that walks has no discernible anatomy, and is not subject to critical hits or flanking. Reducing a worm that walks to 0 hit points causes it to discorporate (see below)-a worm that walks at 0 hit points is staggered, and one at negative hit points is dying.&lt;/p&gt;&lt;p&gt;Worms that walk are immune to any physical spell or effect that targets a specific number of creatures (including single-target spells such as &lt;i&gt;disintegrate&lt;/i&gt;), with the exception of such spells and effects generated by the worm that walks itself, which treat the worm that walks as one single creature if it so chooses. Mind-affecting effects that target single creatures function normally against a worm that walks, since the creature's individual components share a hive mind. A worm that walks takes half again as much damage (+50%) from damaging area effects, such as &lt;i&gt;fireball&lt;/i&gt; and splash weapons. Worms that walk are susceptible to high winds-treat a worm that walks as a Fine creature for the purposes of determining wind effects.&lt;/p&gt;&lt;p&gt;&lt;i&gt;Damage&lt;/i&gt; Reduction: A worm that walks loses any damage reduction possessed by the base creature and gains damage reduction 15/-.&lt;/p&gt;&lt;p&gt;&lt;i&gt;Fast&lt;/i&gt; Healing: A worm that walks gains fast healing equal to its CR.&lt;/p&gt;&lt;p&gt;Immunities: Worms that walk are immune to disease, paralysis, poison, and sleep effects.&lt;/p&gt;&lt;p&gt;&lt;/h5&gt;&lt;h5&gt;&lt;b&gt;Melee &lt;/b&gt;Attacks: A worm that walks loses any natural attacks the base creature had, but gains a slam attack that deals damage based on its size (see Table 3-1: Natural Attacks by Size, on page 299). This slam has the grab ability and affects creatures up to one size larger than the worm that walks. A worm that walks retains any weapon proficiencies the base creature had.&lt;/p&gt;&lt;p&gt;&lt;/h5&gt;&lt;h5&gt;&lt;b&gt;Special &lt;/b&gt;Attacks: A worm that walks retains all of the base creature's special attacks.&lt;/p&gt;&lt;p&gt;It also gains the following additional special attacks.&lt;/p&gt;&lt;p&gt;&lt;i&gt;Discorporate (Su)&lt;/i&gt; A worm that walks can collapse into a shapeless swarm of worms as a free action. All held, worn, and carried items fall and its Strength score drops to 1. The worm that walks functions as a true swarm while discorporated, with a reach of 0 feet (its space remains unchanged). While discorporated, the worm that walks loses all of its defensive abilities and gains all of the standard swarm traits.&lt;/p&gt;&lt;p&gt;It loses its slam attacks and all special abilities and special attacks, but can make a swarm attack that deals damage equal to its engulf attack. A worm that walks can reform into its true form (including equipping all gear in reach) as a fullround action as long as it has at least 1 hit point.&lt;/p&gt;&lt;p&gt;&lt;i&gt;Squirming Embrace (Ex)&lt;/i&gt; If a worm that walks grapples a foe, as a swift action, it can cause a swarm of worms to squirm over the grappled creature. These worms deal automatic swarm damage with no attack roll needed (see the table below). If a creature takes damage from the swarm, it is also subject to the swarm's distraction ability, and must make a Fortitude save or be nauseated for 1 round. The save DC equals 10 + 1/2 the worm that walks's HD + its Con modifier).&lt;/p&gt;&lt;p&gt;A worm that walks can only have one embraced target at a time, but it does not have to continue grappling in order to maintain the embrace. If the worm that walks moves more than 5 feet from the swarm or dismisses the swarm (a free action), the swarm dies. Any area attack that damages the swarm or any severe or stronger wind effect that affects the swarm's target kills it.&lt;/p&gt;&lt;p&gt;&lt;i&gt;Tenacious (Ex)&lt;/i&gt; A worm that walks gains a +8 racial bonus on CMB checks made to grapple and a +4 racial bonus to its CMD.&lt;/p&gt;&lt;p&gt;Abilities: Dex +4, Con +4.&lt;/p&gt;&lt;p&gt;Skills: Worms that walk gain a +8 racial bonus on Perception, Sense Motive, and Stealth checks.&lt;/p&gt;&lt;p&gt;Feats: Worms that walk gain Diehard as a bonus feat.&lt;/p&gt;&lt;p&gt; &lt;table&gt;&lt;tr&gt;&lt;th&gt;Engulf Damage&lt;/th&gt;&lt;/tr&gt;&lt;tr&gt;&lt;td&gt;HD&lt;/td&gt;&lt;td&gt;Engulf Damage&lt;/td&gt;&lt;/tr&gt;&lt;tr&gt;&lt;td&gt;1-5&lt;/td&gt;&lt;td&gt;1d6 + 1.5 Str bonus&lt;/td&gt;&lt;/tr&gt;&lt;tr&gt;&lt;td&gt;6-10&lt;/td&gt;&lt;td&gt;2d6 + 1.5 Str bonus&lt;/td&gt;&lt;/tr&gt;&lt;tr&gt;&lt;td&gt;11-15&lt;/td&gt;&lt;td&gt;3d6 + 1.5 Str bonus&lt;/td&gt;&lt;/tr&gt;&lt;tr&gt;&lt;td&gt;16-20&lt;/td&gt;&lt;td&gt;4d6 + 1.5 Str bonus&lt;/td&gt;&lt;/tr&gt;&lt;tr&gt;&lt;td&gt;21 or more&lt;/td&gt;&lt;td&gt;5d6 + 1.5 Str bonus&lt;/td&gt;&lt;/tr&gt;&lt;/table&gt; &lt;/p&gt;&lt;/h4&gt;&lt;/div&gt;</t>
  </si>
  <si>
    <t>Xacarba</t>
  </si>
  <si>
    <t>arcane sight, darkvision 120 ft., detect good, low-light vision, scent, true seeing; Perception +29</t>
  </si>
  <si>
    <t>31, touch 12, flat-footed 25</t>
  </si>
  <si>
    <t>(+5 Dex, +1 dodge, +19 natural, -4 size)</t>
  </si>
  <si>
    <t>Fort +17, Ref +13, Will +20</t>
  </si>
  <si>
    <t>bite +25 (3d8+9 plus poison), 3 tail slaps +20 (2d8+4 plus grab)</t>
  </si>
  <si>
    <t>constrict (2d6+9), redirect spell</t>
  </si>
  <si>
    <t>Spell-Like Abilities (CL 18th; concentration +25)  Constant-arcane sight, detect good, true seeing   At Will-detect thoughts (DC 19), greater teleport (self plus 50 lbs. of objects only), invisibility, suggestion (DC 20)   3/day-charm monster (DC 21), mass suggestion (DC 23), scrying (DC 21), symbol of pain (DC 22), touch of idiocy, vision   1/day-summon (level 5, 1 hezrou or 1d4 succubi, 50%)</t>
  </si>
  <si>
    <t>Str 29, Dex 21, Con 21, Int 26, Wis 22, Cha 24</t>
  </si>
  <si>
    <t>Combat Reflexes, Dodge, Improved Initiative, Improved Iron Will, Improved Vital Strike, Iron Will, Lightning Reflexes, Mobility, Spring Attack, Vital Strike</t>
  </si>
  <si>
    <t>Acrobatics +25 (+29 jump), Bluff +30, Climb +17, Diplomacy +27, Disguise +27, Intimidate +27, Knowledge (arcana) +31, Knowledge (any two) +31, Linguistics +28, Perception +29, Sense Motive +29, Spellcraft +31, Stealth +16, Use Magic Device +27</t>
  </si>
  <si>
    <t>Abyssal, Common, Draconic; telepathy 100 ft.</t>
  </si>
  <si>
    <t>change shape (any humanoid as a swift action, but always retains one serpentine trait that negates the bonus to Disguise checks; alter self )</t>
  </si>
  <si>
    <t>This towering, three-tailed, six-eyed beast seems like three rune-backed serpents partially melded together into one body.</t>
  </si>
  <si>
    <t>Poison (Su) Bite-injury; save Fort DC 25; frequency 1/ round for 6 rounds; effect one chosen by the xacarba from three options; cure 2 consecutive saves. The save DC is Constitution-based.  Fiendish Bile: effect 1d4 Str damage (good-aligned creatures also take 2d8 points of damage).  Mysterious Blood: effect 1d4 Dex and 1d4 Wis damage plus confusion for 1 round.  Vile Disjunction: effect targeted greater dispel magic (CL 18th) on the creature.  Redirect Spell (Su) Any creature that attempts to cast a spell within 30 feet of a xacarba must cast the spell defensively. If the caster fails the concentration check to do so (or if the caster opts to not cast defensively), the xacarba can choose the target of the spell as an immediate action. The new target must be a legal target-if there's no legal alternative target to choose from, this ability cannot be used.</t>
  </si>
  <si>
    <t>Fiends hailing from the darkest reaches of the Abyss, xacarbas are manipulation and destruction intertwined. With their infamous ability to redirect spells, these serpentine goliaths wreak havoc on the mind as well as the body, turning allies against one another and reveling in the destruction doing so produces.</t>
  </si>
  <si>
    <t>&lt;link rel="stylesheet"href="PF.css"&gt;&lt;div&gt;&lt;h2&gt;Xacarba&lt;/h2&gt;&lt;h3&gt;&lt;i&gt;This towering, three-tailed, six-eyed beast seems like three rune-backed serpents partially melded together into one body.&lt;/i&gt;&lt;/h3&gt;&lt;br&gt;&lt;/div&gt;&lt;div class="heading"&gt;&lt;p class="alignleft"&gt;Xacarba&lt;/p&gt;&lt;p class="alignright"&gt;CR 15&lt;/p&gt;&lt;div style="clear: both;"&gt;&lt;/div&gt;&lt;/div&gt;&lt;div&gt;&lt;h5&gt;&lt;b&gt;XP &lt;/b&gt;51,200&lt;/h5&gt;&lt;h5&gt;CE Gargantuan outsider (chaotic, evil, extraplanar)&lt;/h5&gt;&lt;h5&gt;&lt;b&gt;Init &lt;/b&gt;+9; &lt;b&gt;Senses &lt;/b&gt;&lt;i&gt;arcane sight&lt;/i&gt;, dark&lt;i&gt;vision&lt;/i&gt; 120 ft., &lt;i&gt;detect good&lt;/i&gt;, low-light &lt;i&gt;vision&lt;/i&gt;, scent, &lt;i&gt;true seeing&lt;/i&gt;; Perception +29&lt;/h5&gt;&lt;/div&gt;&lt;hr/&gt;&lt;div&gt;&lt;h5&gt;&lt;b&gt;DEFENSE&lt;/b&gt;&lt;/h5&gt;&lt;/div&gt;&lt;hr/&gt;&lt;div&gt;&lt;h5&gt;&lt;b&gt;AC &lt;/b&gt;31, touch 12, flat-footed 25 (+5 Dex, +1 dodge, +19 natural, -4 size)&lt;/h5&gt;&lt;h5&gt;&lt;b&gt;hp &lt;/b&gt;210 (20d10+100)&lt;/h5&gt;&lt;h5&gt;&lt;b&gt;Fort &lt;/b&gt;+17, &lt;b&gt;Ref &lt;/b&gt;+13, &lt;b&gt;Will &lt;/b&gt;+20&lt;/h5&gt;&lt;h5&gt;&lt;b&gt;DR &lt;/b&gt;10/good; &lt;b&gt;Immune &lt;/b&gt;electricity, poison; &lt;b&gt;Resist &lt;/b&gt;acid 10, cold 10, fire 10; &lt;b&gt;SR &lt;/b&gt;26&lt;/h5&gt;&lt;/div&gt;&lt;hr/&gt;&lt;div&gt;&lt;h5&gt;&lt;b&gt;OFFENSE&lt;/b&gt;&lt;/h5&gt;&lt;/div&gt;&lt;hr/&gt;&lt;div&gt;&lt;h5&gt;&lt;b&gt;Spd &lt;/b&gt;40 ft., climb 20 ft.&lt;/h5&gt;&lt;h5&gt;&lt;b&gt;Melee &lt;/b&gt;bite +25 (3d8+9 plus poison), 3 tail slaps +20 (2d8+4 plus grab)&lt;/h5&gt;&lt;h5&gt;&lt;b&gt;Space &lt;/b&gt;20 ft.; &lt;b&gt;Reach &lt;/b&gt;15 ft.&lt;/h5&gt;&lt;h5&gt;&lt;b&gt;Special Attacks &lt;/b&gt;constrict (2d6+9), redirect spell&lt;/h5&gt;&lt;h5&gt;&lt;b&gt;Spell-Like Abilities&lt;/b&gt; (CL 18th; concentration +25)  &lt;/br&gt;Constant&amp;mdash;&lt;i&gt;arcane sight&lt;/i&gt;, &lt;i&gt;detect good&lt;/i&gt;, &lt;i&gt;true seeing&lt;/i&gt; &lt;/br&gt;At Will&amp;mdash;&lt;i&gt;detect thoughts&lt;/i&gt; (DC 19), &lt;i&gt;greater teleport&lt;/i&gt; (self plus 50 lbs. of objects only), &lt;i&gt;invisibility&lt;/i&gt;, &lt;i&gt;suggestion&lt;/i&gt; (DC 20) &lt;/br&gt;3/day&amp;mdash;&lt;i&gt;charm monster&lt;/i&gt; (DC 21), mass &lt;i&gt;suggestion&lt;/i&gt; (DC 23), &lt;i&gt;scrying&lt;/i&gt; (DC 21), &lt;i&gt;symbol of pain&lt;/i&gt; (DC 22), &lt;i&gt;touch of idiocy&lt;/i&gt;, &lt;i&gt;vision&lt;/i&gt; &lt;/br&gt;1/day&amp;mdash;summon (level 5, 1 hezrou or 1d4 succubi, 50%)&lt;/h5&gt;&lt;/h5&gt;&lt;/div&gt;&lt;hr/&gt;&lt;div&gt;&lt;h5&gt;&lt;b&gt;STATISTICS&lt;/b&gt;&lt;/h5&gt;&lt;/div&gt;&lt;hr/&gt;&lt;div&gt;&lt;h5&gt;&lt;b&gt;Str &lt;/b&gt;29, &lt;b&gt;Dex &lt;/b&gt;21, &lt;b&gt;Con &lt;/b&gt;21, &lt;b&gt;Int &lt;/b&gt; 26, &lt;b&gt;Wis &lt;/b&gt;22, &lt;b&gt;Cha &lt;/b&gt;24&lt;/h5&gt;&lt;h5&gt;&lt;b&gt;Base Atk &lt;/b&gt;+20; &lt;b&gt;CMB &lt;/b&gt;+33 (+37 grapple); &lt;b&gt;CMD &lt;/b&gt;49 (can't be tripped)&lt;/h5&gt;&lt;h5&gt;&lt;b&gt;Feats &lt;/b&gt;Combat Reflexes, Dodge, Improved Initiative, Improved Iron Will, Improved Vital Strike, Iron Will, Lightning Reflexes, Mobility, Spring Attack, Vital Strike&lt;/h5&gt;&lt;h5&gt;&lt;b&gt;Skills &lt;/b&gt;Acrobatics +25 (+29 jump), Bluff +30, Climb +17, Diplomacy +27, Disguise +27, Intimidate +27, Knowledge (arcana) +31, Knowledge (any two) +31, Linguistics +28, Perception +29, Sense Motive +29, Spellcraft +31, Stealth +16, Use Magic Device +27&lt;/h5&gt;&lt;h5&gt;&lt;b&gt;Languages &lt;/b&gt;Abyssal, Common, Draconic; telepathy 100 ft.&lt;/h5&gt;&lt;h5&gt;&lt;b&gt;SQ &lt;/b&gt;change shape (any humanoid as a swift action, but always retains one serpentine trait that negates the bonus to Disguise checks; &lt;i&gt;alter self&lt;/i&gt; )&lt;/h5&gt;&lt;/div&gt;&lt;hr/&gt;&lt;div&gt;&lt;h5&gt;&lt;b&gt;ECOLOGY&lt;/b&gt;&lt;/h5&gt;&lt;/div&gt;&lt;hr/&gt;&lt;div&gt;&lt;h5&gt;&lt;b&gt;Environment &lt;/b&gt; any land (Abyss)&lt;/h5&gt;&lt;h5&gt;&lt;b&gt;Organization &lt;/b&gt;solitary&lt;/h5&gt;&lt;h5&gt;&lt;b&gt;Treasure &lt;/b&gt;standard&lt;/h5&gt;&lt;/div&gt;&lt;hr/&gt;&lt;div&gt;&lt;h5&gt;&lt;b&gt;SPECIAL ABILITIES&lt;/b&gt;&lt;/h5&gt;&lt;/div&gt;&lt;hr/&gt;&lt;div&gt;&lt;/h5&gt;&lt;h5&gt;&lt;b&gt;Poison (Su)&lt;/b&gt; Bite-injury; &lt;i&gt;save&lt;/i&gt; Fort DC 25; &lt;i&gt;frequency&lt;/i&gt; 1/ round for 6 rounds; &lt;i&gt;effect&lt;/i&gt; one chosen by the xacarba from three options; &lt;i&gt;cure&lt;/i&gt; 2 consecutive &lt;i&gt;save&lt;/i&gt;s. The save DC is Constitution-based.  &lt;i&gt;Fiendish Bile&lt;/i&gt;: effect 1d4 Str damage (good-aligned creatures also take 2d8 points of damage).  &lt;i&gt;Mysterious Blood&lt;/i&gt;: effect 1d4 Dex and 1d4 Wis damage plus confusion for 1 round.  &lt;i&gt;Vile&lt;/i&gt; &lt;i&gt;Disjunction&lt;/i&gt;: effect targeted &lt;i&gt;greater dispel magic&lt;/i&gt; (CL 18th) on the creature.  &lt;/h5&gt;&lt;h5&gt;&lt;b&gt;Redirect Spell (Su)&lt;/b&gt; Any creature that attempts to cast a spell within 30 feet of a xacarba must cast the spell defensively. If the caster fails the concentration check to do so (or if the caster opts to not cast defensively), the xacarba can choose the target of the spell as an immediate action. The new target must be a legal target-if there's no legal alternative target to choose from, this ability cannot be used.&lt;/h5&gt;&lt;/div&gt;&lt;br&gt;&lt;div&gt;&lt;h4&gt;&lt;p&gt;&lt;p&gt;Fiends hailing from the darkest reaches of the Abyss, xacarbas are manipulation and destruction intertwined. With their infamous ability to redirect spells, these serpentine goliaths wreak havoc on the mind as well as the body, turning allies against one another and reveling in the destruction doing so produces.&lt;/p&gt;&lt;/h4&gt;&lt;/div&gt;</t>
  </si>
  <si>
    <t>Xtabay</t>
  </si>
  <si>
    <t>Fort +6, Ref +1, Will +1</t>
  </si>
  <si>
    <t>2 stings +0 (1d3-1 plus 1d2 acid)</t>
  </si>
  <si>
    <t>devour, soporific pollen</t>
  </si>
  <si>
    <t>Str 8, Dex 13, Con 19, Int -, Wis 12, Cha 11</t>
  </si>
  <si>
    <t>solitary, pair, copse (3-5), or garden (6-12)</t>
  </si>
  <si>
    <t>This patch of vines is ornamented with beautiful crimson and violet flowers, the petals of which seem to bear tiny faces.</t>
  </si>
  <si>
    <t>Devour (Ex) While a creature is under the effects of a xtabay's soporific pollen, the plant may, as a full-round action, occupy the same square as the sleeping creature and slowly sap the life from it. Every round the xtabay uses this ability, the affected creature must make a DC 14 Fortitude save or take 1d2 Con damage. This feeding is curiously painless, and normally isn't enough to waken a foe put to sleep by the plant. Each round this feeding continues, the sleeping victim can attempt a new DC 14 Will save to awaken. This save DC is Constitution-based.  Soporific Pollen (Ex) As a standard action, a xtabay can release sleep-inducing pollen into the air around it. Each creature within a 10-ft.-radius burst centered on the xtabay must make a DC 14 Will save or fall asleep for 1d3 minutes. A creature that succeeds on the Fortitude save cannot be affected by the same xtabay's soporific pollen for 24 hours. A creature put to sleep by this pollen can be awakened by vigorously shaking the sleeper (a standard action) or by damaging it. This is a mind-affecting sleep effect. The save DC is Constitution-based.  Known for their potent-and ultimately deadly-scent, xtabays are a f loral hazard to the unwary. As fast-spreading as ivy, a xtabay's vines are sturdy and adaptive, making the plant a potential threat nearly everywhere-from gardens to wells to forest groves.</t>
  </si>
  <si>
    <t>Attractive flowers blossom from the vines of xtabays, emitting the spores that mean a slow death for their victims. The strange, face-like patterns that grow on the petals are disturbing but seem to have no real function.  Hermits or other reclusive types have been known to surround their territory with xtabays, warding off pesky creatures and adventurers alike. Instances of xtabays of larger-than-usual size have also been reported. These massive plants possess tendrils as thick as tree limbs and flowers that can fell even the hardiest of warriors with their overwhelming perfume. Underground, xtabays thrive in the wet, dark environment, covering the walls and floors of entire caverns and anesthetizing whole dens of subterranean creatures.  Nomadic plants, xtabays traverse large expanses of land until they sense nearby life, at which point they lie dormant and take on the guise of harmless flowers while releasing their deceptive aroma. Once a creature is subdued, the beast-like plant wastes no time in devouring it, disregarding creatures unaffected by its aroma. Because of their carnivorous nature, xtabays only rarely run short on nutrients, consuming the entirety of a victim's body over the course of several days following the initial process of draining its blood. Xtabays are able to devour creatures thanks to their lengthy roots, which produce a corrosive acid that breaks down and absorbs flesh and bone.</t>
  </si>
  <si>
    <t>&lt;link rel="stylesheet"href="PF.css"&gt;&lt;div&gt;&lt;h2&gt;Xtabay&lt;/h2&gt;&lt;h3&gt;&lt;i&gt;This patch of vines is ornamented with beautiful crimson and violet flowers, the petals of which seem to bear tiny faces.&lt;/i&gt;&lt;/h3&gt;&lt;br&gt;&lt;/br&gt;&lt;/div&gt;&lt;div class="heading"&gt;&lt;p class="alignleft"&gt;Xtabay&lt;/p&gt;&lt;p class="alignright"&gt;CR 1/2&lt;/p&gt;&lt;div style="clear: both;"&gt;&lt;/div&gt;&lt;/div&gt;&lt;div&gt;&lt;h5&gt;&lt;b&gt;XP &lt;/b&gt;200&lt;/h5&gt;&lt;h5&gt;N Small plant &lt;/h5&gt;&lt;h5&gt;&lt;b&gt;Init &lt;/b&gt;+1; &lt;b&gt;Senses &lt;/b&gt;low-light vision, tremorsense 30 ft.; Perception +1&lt;/h5&gt;&lt;/div&gt;&lt;hr/&gt;&lt;div&gt;&lt;h5&gt;&lt;b&gt;DEFENSE&lt;/b&gt;&lt;/h5&gt;&lt;/div&gt;&lt;hr/&gt;&lt;div&gt;&lt;h5&gt;&lt;b&gt;AC &lt;/b&gt;12, touch 12, flat-footed 10 (+1 Dex, +1 size)&lt;/h5&gt;&lt;h5&gt;&lt;b&gt;hp &lt;/b&gt;8 (1d8+4)&lt;/h5&gt;&lt;h5&gt;&lt;b&gt;Fort &lt;/b&gt;+6, &lt;b&gt;Ref &lt;/b&gt;+1, &lt;b&gt;Will &lt;/b&gt;+1&lt;/h5&gt;&lt;h5&gt;&lt;b&gt;Immune &lt;/b&gt;acid, plant traits&lt;/h5&gt;&lt;/div&gt;&lt;hr/&gt;&lt;div&gt;&lt;h5&gt;&lt;b&gt;OFFENSE&lt;/b&gt;&lt;/h5&gt;&lt;/div&gt;&lt;hr/&gt;&lt;div&gt;&lt;h5&gt;&lt;b&gt;Spd &lt;/b&gt;5 ft.&lt;/h5&gt;&lt;h5&gt;&lt;b&gt;Melee &lt;/b&gt;2 stings +0 (1d3-1 plus 1d2 acid)&lt;/h5&gt;&lt;h5&gt;&lt;b&gt;Space &lt;/b&gt;5 ft.; &lt;b&gt;Reach &lt;/b&gt;5 ft.&lt;/h5&gt;&lt;h5&gt;&lt;b&gt;Special Attacks &lt;/b&gt;devour, soporific pollen&lt;/h5&gt;&lt;/div&gt;&lt;hr/&gt;&lt;div&gt;&lt;h5&gt;&lt;b&gt;STATISTICS&lt;/b&gt;&lt;/h5&gt;&lt;/div&gt;&lt;hr/&gt;&lt;div&gt;&lt;h5&gt;&lt;b&gt;Str &lt;/b&gt;8, &lt;b&gt;Dex &lt;/b&gt;13, &lt;b&gt;Con &lt;/b&gt;19, &lt;b&gt;Int &lt;/b&gt; -, &lt;b&gt;Wis &lt;/b&gt;12, &lt;b&gt;Cha &lt;/b&gt;11&lt;/h5&gt;&lt;h5&gt;&lt;b&gt;Base Atk &lt;/b&gt;+0; &lt;b&gt;CMB &lt;/b&gt;-2; &lt;b&gt;CMD &lt;/b&gt;9 (can't be tripped)&lt;/h5&gt;&lt;/div&gt;&lt;hr/&gt;&lt;div&gt;&lt;h5&gt;&lt;b&gt;ECOLOGY&lt;/b&gt;&lt;/h5&gt;&lt;/div&gt;&lt;hr/&gt;&lt;div&gt;&lt;h5&gt;&lt;b&gt;Environment &lt;/b&gt; any land&lt;/h5&gt;&lt;h5&gt;&lt;b&gt;Organization &lt;/b&gt;solitary, pair, copse (3-5), or garden (6-12)&lt;/h5&gt;&lt;h5&gt;&lt;b&gt;Treasure &lt;/b&gt;none&lt;/h5&gt;&lt;/div&gt;&lt;hr/&gt;&lt;div&gt;&lt;h5&gt;&lt;b&gt;SPECIAL ABILITIES&lt;/b&gt;&lt;/h5&gt;&lt;/div&gt;&lt;hr/&gt;&lt;div&gt;&lt;h5&gt;&lt;b&gt;Devour (Ex)&lt;/b&gt; While a creature is under the effects of a xtabay's soporific pollen, the plant may, as a full-round action, occupy the same square as the sleeping creature and slowly sap the life from it. Every round the xtabay uses this ability, the affected creature must make a DC 14 Fortitude save or take 1d2 Con damage. This feeding is curiously painless, and normally isn't enough to waken a foe put to sleep by the plant. Each round this feeding continues, the sleeping victim can attempt a new DC 14 Will save to awaken. This save DC is Constitution-based.  &lt;/h5&gt;&lt;h5&gt;&lt;b&gt;Soporific Pollen (Ex)&lt;/b&gt; As a standard action, a xtabay can release sleep-inducing pollen into the air around it. Each creature within a 10-ft.-radius burst centered on the xtabay must make a DC 14 Will save or fall asleep for 1d3 minutes. A creature that succeeds on the Fortitude save cannot be affected by the same xtabay's soporific pollen for 24 hours. A creature put to sleep by this pollen can be awakened by vigorously shaking the sleeper (a standard action) or by damaging it. This is a mind-affecting sleep effect. The save DC is Constitution-based.  Known for their potent-and ultimately deadly-scent, xtabays are a f loral hazard to the unwary. As fast-spreading as ivy, a xtabay's vines are sturdy and adaptive, making the plant a potential threat nearly everywhere-from gardens to wells to forest groves.&lt;/h5&gt;&lt;/div&gt;&lt;br&gt;&lt;/br&gt;&lt;div&gt;&lt;h4&gt;&lt;p&gt;&lt;p&gt;Attractive flowers blossom from the vines of xtabays, emitting the spores that mean a slow death for their victims. The strange, face-like patterns that grow on the petals are disturbing but seem to have no real function.&lt;/p&gt;&lt;p&gt;Hermits or other reclusive types have been known to surround their territory with xtabays, warding off pesky creatures and adventurers alike. Instances of xtabays of larger-than-usual size have also been reported. These massive plants possess tendrils as thick as tree limbs and flowers that can fell even the hardiest of warriors with their overwhelming perfume. Underground, xtabays thrive in the wet, dark environment, covering the walls and floors of entire caverns and anesthetizing whole dens of subterranean creatures.&lt;/p&gt;&lt;p&gt;Nomadic plants, xtabays traverse large expanses of land until they sense nearby life, at which point they lie dormant and take on the guise of harmless flowers while releasing their deceptive aroma. Once a creature is subdued, the beast-like plant wastes no time in devouring it, disregarding creatures unaffected by its aroma. Because of their carnivorous nature, xtabays only rarely run short on nutrients, consuming the entirety of a victim's body over the course of several days following the initial process of draining its blood. Xtabays are able to devour creatures thanks to their lengthy roots, which produce a corrosive acid that breaks down and absorbs flesh and bone.&lt;/p&gt;&lt;/h4&gt;&lt;/div&gt;</t>
  </si>
  <si>
    <t>Yrthak</t>
  </si>
  <si>
    <t>blindsight 120 ft.; Perception +18</t>
  </si>
  <si>
    <t>23, touch 11, flat-footed 20</t>
  </si>
  <si>
    <t>(+2 Dex, +1 dodge, +12 natural, -2 size)</t>
  </si>
  <si>
    <t>Fort +12, Ref +12, Will +8</t>
  </si>
  <si>
    <t>gaze attacks, visual effects and illusions, sight-based attacks, sonic</t>
  </si>
  <si>
    <t>bite +17 (2d6+7), 2 claws +17 (1d8+7)</t>
  </si>
  <si>
    <t>sonic lance +12 ranged touch (8d6 sonic)</t>
  </si>
  <si>
    <t>explosion</t>
  </si>
  <si>
    <t>Str 24, Dex 14, Con 18, Int 7, Wis 15, Cha 11</t>
  </si>
  <si>
    <t>Dodge, Flyby Attack, Improved Initiative, Iron Will, Lightning Reflexes, Skill Focus (Perception)</t>
  </si>
  <si>
    <t>Fly +7, Perception +18</t>
  </si>
  <si>
    <t xml:space="preserve"> temperate deserts, hills, or mountains</t>
  </si>
  <si>
    <t>solitary, pair, or clutch (3-6)</t>
  </si>
  <si>
    <t>This flying reptile has large, leathery wings and a vibrantly colored crest on its horned, narrow-snouted head.</t>
  </si>
  <si>
    <t>Blind (Ex) A yrthak sees and senses exclusively through its blindsight ability, which is based on sound and movement-beyond 120 feet, it is considered blind. A deaf yrthak is effectively blinded as well except against adjacent foes-its weak eyesight functions enough for it to attack targets this close, although in such cases these creatures still gain the benefit of concealment (20% miss chance) because of the creature's poor vision. It is invulnerable to all sight-based effects and attacks, including gaze attacks.  Explosion (Ex) As a standard action, a yrthak can fire its sonic lance at the ground, a large rock, a stone wall, or a similar nonmagical object within 60 feet to create an explosion.  This attack deals 2d6 points of piercing damage to all within 10 feet of the effect's center.  Sonic Lance (Ex) Once per round, a yrthak can focus sonic energy in a 60-foot ray that deals 8d6 sonic damage to one target.</t>
  </si>
  <si>
    <t>Swift, cunning, and perpetually ravenous, the yrthak terrorizes the barren wastelands in which it makes its home, swooping down from on high to blast prey with bursts of pure sound. Though technically blind, as its eyes are tiny and barely capable of vision beyond a few feet, the yrthak senses its surroundings via acute hearing and echolocation. While its powerful jaws and claws are equally capable of taking down opponents, the yrthak generally prefers to wheel through the sky on its membranous wings, firing bolt after bolt of sound into its prey, and exulting in the thrill of the hunt. An adult yrthak is 20 feet long and weighs 1,500 pounds.  Yrthaks spend most of their time aloft-a yrthak hunt often lasts several days, with the yrthak skimming roughly 100 feet over the ground in its wide-ranging search for live prey, only resorting to grazing on carrion in direst need. While they have near-human intelligence, yrthaks generally do not seem interested in forming societies of their own-although the sight of a clutch of yrthaks tormenting a captured morsel might seem to indicate otherwise.</t>
  </si>
  <si>
    <t>&lt;link rel="stylesheet"href="PF.css"&gt;&lt;div&gt;&lt;h2&gt;Yrthak&lt;/h2&gt;&lt;h3&gt;&lt;i&gt;This flying reptile has large, leathery wings and a vibrantly colored crest on its horned, narrow-snouted head.&lt;/i&gt;&lt;/h3&gt;&lt;br&gt;&lt;/br&gt;&lt;/div&gt;&lt;div class="heading"&gt;&lt;p class="alignleft"&gt;Yrthak&lt;/p&gt;&lt;p class="alignright"&gt;CR 9&lt;/p&gt;&lt;div style="clear: both;"&gt;&lt;/div&gt;&lt;/div&gt;&lt;div&gt;&lt;h5&gt;&lt;b&gt;XP &lt;/b&gt;6,400&lt;/h5&gt;&lt;h5&gt;N Huge magical beast &lt;/h5&gt;&lt;h5&gt;&lt;b&gt;Init &lt;/b&gt;+6; &lt;b&gt;Senses &lt;/b&gt;blindsight 120 ft.; Perception +18&lt;/h5&gt;&lt;/div&gt;&lt;hr/&gt;&lt;div&gt;&lt;h5&gt;&lt;b&gt;DEFENSE&lt;/b&gt;&lt;/h5&gt;&lt;/div&gt;&lt;hr/&gt;&lt;div&gt;&lt;h5&gt;&lt;b&gt;AC &lt;/b&gt;23, touch 11, flat-footed 20 (+2 Dex, +1 dodge, +12 natural, -2 size)&lt;/h5&gt;&lt;h5&gt;&lt;b&gt;hp &lt;/b&gt;114 (12d10+48)&lt;/h5&gt;&lt;h5&gt;&lt;b&gt;Fort &lt;/b&gt;+12, &lt;b&gt;Ref &lt;/b&gt;+12, &lt;b&gt;Will &lt;/b&gt;+8&lt;/h5&gt;&lt;h5&gt;&lt;b&gt;Immune &lt;/b&gt;gaze attacks, visual effects and illusions, sight-based attacks, sonic&lt;/h5&gt;&lt;h5&gt;&lt;b&gt;Weaknesses &lt;/b&gt;blind&lt;/h5&gt;&lt;/div&gt;&lt;hr/&gt;&lt;div&gt;&lt;h5&gt;&lt;b&gt;OFFENSE&lt;/b&gt;&lt;/h5&gt;&lt;/div&gt;&lt;hr/&gt;&lt;div&gt;&lt;h5&gt;&lt;b&gt;Spd &lt;/b&gt;20 ft., fly 60 ft. (average)&lt;/h5&gt;&lt;h5&gt;&lt;b&gt;Melee &lt;/b&gt;bite +17 (2d6+7), 2 claws +17 (1d8+7)&lt;/h5&gt;&lt;h5&gt;&lt;b&gt;Ranged &lt;/b&gt;sonic lance +12 ranged touch (8d6 sonic)&lt;/h5&gt;&lt;h5&gt;&lt;b&gt;Space &lt;/b&gt;15 ft.; &lt;b&gt;Reach &lt;/b&gt;10 ft.&lt;/h5&gt;&lt;h5&gt;&lt;b&gt;Special Attacks &lt;/b&gt;explosion&lt;/h5&gt;&lt;/div&gt;&lt;hr/&gt;&lt;div&gt;&lt;h5&gt;&lt;b&gt;STATISTICS&lt;/b&gt;&lt;/h5&gt;&lt;/div&gt;&lt;hr/&gt;&lt;div&gt;&lt;h5&gt;&lt;b&gt;Str &lt;/b&gt;24, &lt;b&gt;Dex &lt;/b&gt;14, &lt;b&gt;Con &lt;/b&gt;18, &lt;b&gt;Int &lt;/b&gt; 7, &lt;b&gt;Wis &lt;/b&gt;15, &lt;b&gt;Cha &lt;/b&gt;11&lt;/h5&gt;&lt;h5&gt;&lt;b&gt;Base Atk &lt;/b&gt;+12; &lt;b&gt;CMB &lt;/b&gt;+21; &lt;b&gt;CMD &lt;/b&gt;34 (38 vs. trip)&lt;/h5&gt;&lt;h5&gt;&lt;b&gt;Feats &lt;/b&gt;Dodge, Flyby Attack, Improved Initiative, Iron Will, Lightning Reflexes, Skill Focus (Perception)&lt;/h5&gt;&lt;h5&gt;&lt;b&gt;Skills &lt;/b&gt;Fly +7, Perception +18; &lt;b&gt;Racial Modifiers &lt;/b&gt;+4 Perception&lt;/h5&gt;&lt;h5&gt;&lt;b&gt;Languages &lt;/b&gt;Draconic&lt;/h5&gt;&lt;/div&gt;&lt;hr/&gt;&lt;div&gt;&lt;h5&gt;&lt;b&gt;ECOLOGY&lt;/b&gt;&lt;/h5&gt;&lt;/div&gt;&lt;hr/&gt;&lt;div&gt;&lt;h5&gt;&lt;b&gt;Environment &lt;/b&gt; temperate deserts, hills, or mountains&lt;/h5&gt;&lt;h5&gt;&lt;b&gt;Organization &lt;/b&gt;solitary, pair, or clutch (3-6)&lt;/h5&gt;&lt;h5&gt;&lt;b&gt;Treasure &lt;/b&gt;incidental&lt;/h5&gt;&lt;/div&gt;&lt;hr/&gt;&lt;div&gt;&lt;h5&gt;&lt;b&gt;SPECIAL ABILITIES&lt;/b&gt;&lt;/h5&gt;&lt;/div&gt;&lt;hr/&gt;&lt;div&gt;&lt;h5&gt;&lt;b&gt;Blind (Ex)&lt;/b&gt; A yrthak sees and senses exclusively through its blindsight ability, which is based on sound and movement-beyond 120 feet, it is considered blind. A deaf yrthak is effectively blinded as well except against adjacent foes-its weak eyesight functions enough for it to attack targets this close, although in such cases these creatures still gain the benefit of concealment (20% miss chance) because of the creature's poor vision. It is invulnerable to all sight-based effects and attacks, including gaze attacks.  &lt;/h5&gt;&lt;h5&gt;&lt;b&gt;Explosion (Ex)&lt;/b&gt; As a standard action, a yrthak can fire its sonic lance at the ground, a large rock, a stone wall, or a similar nonmagical object within 60 feet to create an explosion.  This attack deals 2d6 points of piercing damage to all within 10 feet of the effect's center.  &lt;/h5&gt;&lt;h5&gt;&lt;b&gt;Sonic Lance (Ex)&lt;/b&gt; Once per round, a yrthak can focus sonic energy in a 60-foot ray that deals 8d6 sonic damage to one target.&lt;/h5&gt;&lt;/div&gt;&lt;br&gt;&lt;/br&gt;&lt;div&gt;&lt;h4&gt;&lt;p&gt;&lt;p&gt;Swift, cunning, and perpetually ravenous, the yrthak terrorizes the barren wastelands in which it makes its home, swooping down from on high to blast prey with bursts of pure sound. Though technically blind, as its eyes are tiny and barely capable of vision beyond a few feet, the yrthak senses its surroundings via acute hearing and echolocation. While its powerful jaws and claws are equally capable of taking down opponents, the yrthak generally prefers to wheel through the sky on its membranous wings, firing bolt after bolt of sound into its prey, and exulting in the thrill of the hunt. An adult yrthak is 20 feet long and weighs 1,500 pounds.&lt;/p&gt;&lt;p&gt;Yrthaks spend most of their time aloft-a yrthak hunt often lasts several days, with the yrthak skimming roughly 100 feet over the ground in its wide-ranging search for live prey, only resorting to grazing on carrion in direst need. While they have near-human intelligence, yrthaks generally do not seem interested in forming societies of their own-although the sight of a clutch of yrthaks tormenting a captured morsel might seem to indicate otherwise.&lt;/p&gt;&lt;/h4&gt;&lt;/div&gt;</t>
  </si>
  <si>
    <t>Human Juju Zombie</t>
  </si>
  <si>
    <t>Human juju zombie</t>
  </si>
  <si>
    <t>(+4 Dex, +1 dodge, +3 natural)</t>
  </si>
  <si>
    <t>Fort +0, Ref +7, Will +1</t>
  </si>
  <si>
    <t>channel resistance +4 evasion</t>
  </si>
  <si>
    <t>5/magic and slashing</t>
  </si>
  <si>
    <t>cold, electricity, magic missile, undead traits</t>
  </si>
  <si>
    <t>mwk short sword +6 (1d6+4/19-20) or slam +5 (1d6+6)</t>
  </si>
  <si>
    <t>Str 18, Dex 19, Con -, Int 8, Wis 13, Cha 10</t>
  </si>
  <si>
    <t>Dodge, Improved InitiativeB, ToughnessB, Weapon Finesse</t>
  </si>
  <si>
    <t>Acrobatics +8, Climb +16, Disable Device +8, Intimidate +5, Perception +6, Sleight of Hand +9, Stealth +8, Survival +3, Swim +8, Use Magic Device +5</t>
  </si>
  <si>
    <t>+8 Climb</t>
  </si>
  <si>
    <t>rogue talents (combat trick), trapfinding +1</t>
  </si>
  <si>
    <t>NPC gear (masterwork short sword, other treasure)</t>
  </si>
  <si>
    <t>This wretched human figure has tight leathery skin, sunken eyes, and an emaciated frame, yet it moves with eerie alacrity.</t>
  </si>
  <si>
    <t>A juju zombie is an animated corpse of a creature, created to serve as an undead minion, that retains the skills and abilities it possessed in life. Creating a Juju Zombie "Juju zombie" is an acquired template that can be added to any living corporeal creature, referred to hereafter as the base creature. CR: As base creature +1. Alignment: Any evil. Type: The creature's type changes to undead. It retains any subtype except for alignment subtypes and subtypes that indicate kind. Armor Class: A juju zombie gains a +3 bonus to its natural armor over the base creature's natural armor bonus. Hit Dice: Change all the creature's racial Hit Dice to d8s. All Hit Dice derived from class levels remain unchanged. As undead, juju zombies use their Charisma modifiers to determine bonus hit points (instead of Constitution). Defensive Abilities: Juju zombies gain channel resistance +4, DR 5/magic and slashing (or DR 10/magic and slashing if it has 11 HD or more), and fire resistance 10. They are immune to cold, electricity, and magic missile. Speed: A winged juju zombie's maneuverability drops to clumsy. If the base creature flew magically, its fly speed is unchanged. Retain all other movement types. Attacks: A juju zombie retains all the natural weapons, manufactured weapon attacks, and weapon proficiencies of the base creature. It also gains a slam attack that deals damage based on the juju zombie's size, but as if it were one size category larger than its actual size. Abilities: Increase from the base creature as follows: Str +4, Dex +2. A juju zombie has no Con score; as an undead, it uses its Charisma in place of Constitution when calculating hit points, Fortitude saves, or any special ability that relies on Constitution. Feats: A juju zombie gains Improved Initiative and Toughness as bonus feats. Skills: A juju zombie gains a +8 racial bonus on all Climb checks.</t>
  </si>
  <si>
    <t>&lt;link rel="stylesheet"href="PF.css"&gt;&lt;div&gt;&lt;h2&gt;Zombie, Juju&lt;/h2&gt;&lt;h3&gt;&lt;i&gt;This wretched human figure has tight leathery skin, sunken eyes, and an emaciated frame, yet it moves with eerie alacrity.&lt;/i&gt;&lt;/h3&gt;&lt;br&gt;&lt;/br&gt;&lt;/div&gt;&lt;div class="heading"&gt;&lt;p class="alignleft"&gt;Human Juju Zombie&lt;/p&gt;&lt;p class="alignright"&gt;CR 2&lt;/p&gt;&lt;div style="clear: both;"&gt;&lt;/div&gt;&lt;/div&gt;&lt;div&gt;&lt;h5&gt;&lt;b&gt;XP &lt;/b&gt;600&lt;/h5&gt;&lt;h5&gt;Human juju zombie rogue 2&lt;/h5&gt;&lt;h5&gt;NE Medium undead (augmented human)&lt;/h5&gt;&lt;h5&gt;&lt;b&gt;Init &lt;/b&gt;+8; &lt;b&gt;Senses &lt;/b&gt;darkvision 60 ft.; Perception +6&lt;/h5&gt;&lt;/div&gt;&lt;hr/&gt;&lt;div&gt;&lt;h5&gt;&lt;b&gt;DEFENSE&lt;/b&gt;&lt;/h5&gt;&lt;/div&gt;&lt;hr/&gt;&lt;div&gt;&lt;h5&gt;&lt;b&gt;AC &lt;/b&gt;18, touch 15, flat-footed 13 (+4 Dex, +1 dodge, +3 natural)&lt;/h5&gt;&lt;h5&gt;&lt;b&gt;hp &lt;/b&gt;15 (2d8+3)&lt;/h5&gt;&lt;h5&gt;&lt;b&gt;Fort &lt;/b&gt;+0, &lt;b&gt;Ref &lt;/b&gt;+7, &lt;b&gt;Will &lt;/b&gt;+1&lt;/h5&gt;&lt;h5&gt;&lt;b&gt;Defensive Abilities &lt;/b&gt;channel resistance +4 evasion; &lt;b&gt;DR &lt;/b&gt;5/&lt;i&gt;magic&lt;/i&gt; and slashing; &lt;b&gt;Immune &lt;/b&gt;cold, electricity, &lt;i&gt;&lt;i&gt;magic&lt;/i&gt; missile&lt;/i&gt;, undead traits; &lt;b&gt;Resist &lt;/b&gt;fire 10&lt;/h5&gt;&lt;/div&gt;&lt;hr/&gt;&lt;div&gt;&lt;h5&gt;&lt;b&gt;OFFENSE&lt;/b&gt;&lt;/h5&gt;&lt;/div&gt;&lt;hr/&gt;&lt;div&gt;&lt;h5&gt;&lt;b&gt;Spd &lt;/b&gt;30 ft.&lt;/h5&gt;&lt;h5&gt;&lt;b&gt;Melee &lt;/b&gt;mwk short sword +6 (1d6+4/19-20) or &lt;/br&gt;slam +5 (1d6+6)&lt;/h5&gt;&lt;h5&gt;&lt;b&gt;Space &lt;/b&gt;5 ft.; &lt;b&gt;Reach &lt;/b&gt;5 ft.&lt;/h5&gt;&lt;h5&gt;&lt;b&gt;Special Attacks &lt;/b&gt;sneak attack +1d6&lt;/h5&gt;&lt;/div&gt;&lt;hr/&gt;&lt;div&gt;&lt;h5&gt;&lt;b&gt;STATISTICS&lt;/b&gt;&lt;/h5&gt;&lt;/div&gt;&lt;hr/&gt;&lt;div&gt;&lt;h5&gt;&lt;b&gt;Str &lt;/b&gt;18, &lt;b&gt;Dex &lt;/b&gt;19, &lt;b&gt;Con &lt;/b&gt;-, &lt;b&gt;Int &lt;/b&gt; 8, &lt;b&gt;Wis &lt;/b&gt;13, &lt;b&gt;Cha &lt;/b&gt;10&lt;/h5&gt;&lt;h5&gt;&lt;b&gt;Base Atk &lt;/b&gt;+1; &lt;b&gt;CMB &lt;/b&gt;+5; &lt;b&gt;CMD &lt;/b&gt;19&lt;/h5&gt;&lt;h5&gt;&lt;b&gt;Feats &lt;/b&gt;Dodge, Improved Initiative&lt;sup&gt;B&lt;/sup&gt;, Toughness&lt;sup&gt;B&lt;/sup&gt;, Weapon Finesse&lt;/h5&gt;&lt;h5&gt;&lt;b&gt;Skills &lt;/b&gt;Acrobatics +8, Climb +16, Disable Device +8, Intimidate +5, Perception +6, Sleight of Hand +9, Stealth +8, Survival +3, Swim +8, Use Magic Device +5; &lt;b&gt;Racial Modifiers &lt;/b&gt;+8 Climb&lt;/h5&gt;&lt;h5&gt;&lt;b&gt;Languages &lt;/b&gt;Common&lt;/h5&gt;&lt;h5&gt;&lt;b&gt;SQ &lt;/b&gt;rogue talents (combat trick), trapfinding +1&lt;/h5&gt;&lt;/div&gt;&lt;hr/&gt;&lt;div&gt;&lt;h5&gt;&lt;b&gt;ECOLOGY&lt;/b&gt;&lt;/h5&gt;&lt;/div&gt;&lt;hr/&gt;&lt;div&gt;&lt;h5&gt;&lt;b&gt;Environment &lt;/b&gt; any land&lt;/h5&gt;&lt;h5&gt;&lt;b&gt;Organization &lt;/b&gt;solitary&lt;/h5&gt;&lt;h5&gt;&lt;b&gt;Treasure &lt;/b&gt;NPC gear (masterwork short sword, other treasure)&lt;/h5&gt;&lt;/div&gt;&lt;br&gt;&lt;/br&gt;&lt;div&gt;&lt;h4&gt;&lt;p&gt;&lt;p&gt;A juju zombie is an animated corpse of a creature, created to serve as an undead minion, that retains the skills and abilities it possessed in life.&lt;/p&gt;&lt;p&gt;&lt;/h5&gt;&lt;h5&gt;&lt;b&gt;Creating a Juju Zombie &lt;/b&gt;"Juju zombie" is an acquired template that can be added to any living corporeal creature, referred to hereafter as the base creature.&lt;/p&gt;&lt;p&gt;CR: As base creature +1.&lt;/p&gt;&lt;p&gt;Alignment: Any evil.&lt;/p&gt;&lt;p&gt;Type: The creature's type changes to undead. It retains any subtype except for alignment subtypes and subtypes that indicate kind.&lt;/p&gt;&lt;p&gt;&lt;/h5&gt;&lt;h5&gt;&lt;b&gt;Armor &lt;/b&gt;Class: A juju zombie gains a +3 bonus to its natural armor over the base creature's natural armor bonus.&lt;/p&gt;&lt;p&gt;&lt;/h5&gt;&lt;h5&gt;&lt;b&gt;Hit &lt;/b&gt;Dice: Change all the creature's racial &lt;/h5&gt;&lt;h5&gt;&lt;b&gt;Hit &lt;/b&gt;Dice to d8s.&lt;/p&gt;&lt;p&gt;All &lt;/h5&gt;&lt;h5&gt;&lt;b&gt;Hit &lt;/b&gt;Dice derived from class levels remain unchanged.&lt;/p&gt;&lt;p&gt;As undead, juju zombies use their Charisma modifiers to determine bonus hit points (instead of Constitution).&lt;/p&gt;&lt;p&gt;&lt;/h5&gt;&lt;h5&gt;&lt;b&gt;Defensive &lt;/b&gt;Abilities: Juju zombies gain channel resistance +4, DR 5/&lt;i&gt;magic&lt;/i&gt; and slashing (or DR 10/&lt;i&gt;magic&lt;/i&gt; and slashing if it has 11 HD or more), and fire resistance 10. They are immune to cold, electricity, and &lt;i&gt;&lt;i&gt;magic&lt;/i&gt; missile&lt;/i&gt;.&lt;/p&gt;&lt;p&gt;Speed: A winged juju zombie's maneuverability drops to clumsy. If the base creature flew &lt;i&gt;magic&lt;/i&gt;ally, its fly speed is unchanged. Retain all other movement types.&lt;/p&gt;&lt;p&gt;Attacks: A juju zombie retains all the natural weapons, manufactured weapon attacks, and weapon proficiencies of the base creature. It also gains a slam attack that deals damage based on the juju zombie's size, but as if it were one size category larger than its actual size.&lt;/p&gt;&lt;p&gt;Abilities: Increase from the base creature as follows: Str +4, Dex +2. A juju zombie has no Con score; as an undead, it uses its Charisma in place of Constitution when calculating hit points, Fortitude saves, or any special ability that relies on Constitution.&lt;/p&gt;&lt;p&gt;Feats: A juju zombie gains Improved Initiative and Toughness as bonus feats.&lt;/p&gt;&lt;p&gt;Skills: A juju zombie gains a +8 racial bonus on all Climb checks.&lt;/p&gt;&lt;/h4&gt;&lt;/div&gt;</t>
  </si>
  <si>
    <t>Tear of Nuruu'gal</t>
  </si>
  <si>
    <t>blindsight 60 ft.; Perception -3</t>
  </si>
  <si>
    <t>(5d8+40)</t>
  </si>
  <si>
    <t>Fort +8, Ref -4, Will -2</t>
  </si>
  <si>
    <t>slam +7 (1d6+3 plus burn and grab)</t>
  </si>
  <si>
    <t>ranged touch -1 (by spell)</t>
  </si>
  <si>
    <t>burn (1d6, DC 19), constrict (1d6+3), symbiosis</t>
  </si>
  <si>
    <t>Spell-Like Abilities (CL 5th; concentration +0)  At will-detect thoughts (DC 7), produce flame  3/day-searing light</t>
  </si>
  <si>
    <t>Str 14, Dex 1, Con 24, Int 4, Wis 5, Cha 1</t>
  </si>
  <si>
    <t>Ability Focus (symbiosis), Toughness, Weapon Focus (slam)</t>
  </si>
  <si>
    <t>Climb +12, Stealth +2</t>
  </si>
  <si>
    <t>solitary or pack (2-6)</t>
  </si>
  <si>
    <t>A slithering blob of amoeba-like protoplasm shines with flame, warping the air around it in a searing mirage.</t>
  </si>
  <si>
    <t>Lost Cities Of Golarion</t>
  </si>
  <si>
    <t>Symbiosis (Ex) As part of a constrict attack, a tear of Nuruu'gal can attempt to forcefully inhabit a humanoid victim's body.  A DC 21 Fortitude save resists this intrusion and renders immunity to that ooze's symbiosis ability for 24 hours; failure means the ooze spends a full-round action inhabiting its new host. Once absorbed, the ooze grants incredible boons to willing hosts, or slowly incinerates unwilling victims. A willing host ceases aging, is sustained as if wearing a ring of sustenance, and becomes sterile.  He or she also gains the fire subtype, spell resistance, and telepathic abilities of the tear of Nuruu'gal. A host can use the creature's spell-like abilities, with save DCs calculated using the host's Hit Dice and Charisma score, although daily limits of powers still apply. Damage dealt to the host body does not harm the ooze.  Unwilling victims are granted no abilities, and are instead tortured with searing pain. Victims take automatic burn damage each round, and must succeed on a DC 21 Fortitude save or become nauseated for 1d4 rounds. While this occurs, the ooze may telepathically appeal to the host for control of the body to prevent further pain (treat control as magic jar, with no receptacle required). The ooze may vacate the body of a host as a full-round action, bursting forth in a protoplasmic expulsion, dealing double burn damage.  A victim may attempt to expel the creature from his or her body as a full-round action with a DC 21 Fortitude save, but each attempt results in automatic burn damage from the ooze, and damage from the creature's violent exit if successful (as if the ooze had left voluntarily). Remove curse expels the creature, if the caster succeeds on a DC 21 caster level check.  The save DCs are Constitution-based.</t>
  </si>
  <si>
    <t>First spawned by the primordial godling Nuruu'gal in the lost Azlanti city of Nal-Vashkin, these fiery, parasitic oozes contain a portion of the creature's essence and foul sentience. The oozes hunt ceaselessly, seeking to force their amoebic protoplasm into the bodies of humanoids to turn their hosts to the service of their master, whether the hosts are willing or not. After many years of possession, the host and the symbiote may undergo a strange metamorphosis, exploding into a horrible light that catalyzes into a being known as a shining child.</t>
  </si>
  <si>
    <t>&lt;link rel="stylesheet"href="PF.css"&gt;&lt;div&gt;&lt;h2&gt;Tear of Nuruu'gal&lt;/h2&gt;&lt;h3&gt;&lt;i&gt;A slithering blob of amoeba-like protoplasm shines with flame, warping the air around it in a searing mirage.&lt;/i&gt;&lt;/h3&gt;&lt;br&gt;&lt;/br&gt;&lt;/div&gt;&lt;div class="heading"&gt;&lt;p class="alignleft"&gt;Tear of Nuruu'gal&lt;/p&gt;&lt;p class="alignright"&gt;CR 6&lt;/p&gt;&lt;div style="clear: both;"&gt;&lt;/div&gt;&lt;/div&gt;&lt;div&gt;&lt;h5&gt;&lt;b&gt;XP &lt;/b&gt;2,400&lt;/h5&gt;&lt;h5&gt;CN Small ooze (fire)&lt;/h5&gt;&lt;h5&gt;&lt;b&gt;Init &lt;/b&gt;-5; &lt;b&gt;Senses &lt;/b&gt;blindsight 60 ft.; Perception -3&lt;/h5&gt;&lt;/div&gt;&lt;hr/&gt;&lt;div&gt;&lt;h5&gt;&lt;b&gt;DEFENSE&lt;/b&gt;&lt;/h5&gt;&lt;/div&gt;&lt;hr/&gt;&lt;div&gt;&lt;h5&gt;&lt;b&gt;AC &lt;/b&gt;6, touch 6, flat-footed 6 (-5 Dex, +1 size)&lt;/h5&gt;&lt;h5&gt;&lt;b&gt;hp &lt;/b&gt;62 (5d8+40)&lt;/h5&gt;&lt;h5&gt;&lt;b&gt;Fort &lt;/b&gt;+8, &lt;b&gt;Ref &lt;/b&gt;-4, &lt;b&gt;Will &lt;/b&gt;-2&lt;/h5&gt;&lt;h5&gt;&lt;b&gt;DR &lt;/b&gt;5/-; &lt;b&gt;Immune &lt;/b&gt;fire, ooze traits; &lt;b&gt;SR &lt;/b&gt;17&lt;/h5&gt;&lt;h5&gt;&lt;b&gt;Weaknesses &lt;/b&gt;vulnerability to cold&lt;/h5&gt;&lt;/div&gt;&lt;hr/&gt;&lt;div&gt;&lt;h5&gt;&lt;b&gt;OFFENSE&lt;/b&gt;&lt;/h5&gt;&lt;/div&gt;&lt;hr/&gt;&lt;div&gt;&lt;h5&gt;&lt;b&gt;Spd &lt;/b&gt;10 ft., climb 10 ft.&lt;/h5&gt;&lt;h5&gt;&lt;b&gt;Melee &lt;/b&gt;slam +7 (1d6+3 plus burn and grab)&lt;/h5&gt;&lt;h5&gt;&lt;b&gt;Ranged &lt;/b&gt;ranged touch -1 (by spell)&lt;/h5&gt;&lt;h5&gt;&lt;b&gt;Space &lt;/b&gt;5 ft.; &lt;b&gt;Reach &lt;/b&gt;5 ft.&lt;/h5&gt;&lt;h5&gt;&lt;b&gt;Special Attacks &lt;/b&gt;burn (1d6, DC 19), constrict (1d6+3), symbiosis&lt;/h5&gt;&lt;h5&gt;&lt;b&gt;Spell-Like Abilities&lt;/b&gt; (CL 5th; concentration +0)&lt;/br&gt;At will&amp;mdash;&lt;i&gt;detect thoughts&lt;/i&gt; (DC 7), &lt;i&gt;produce flame&lt;/i&gt;&lt;/br&gt;3/day&amp;mdash;&lt;i&gt;searing light&lt;/i&gt;&lt;/h5&gt;&lt;/h5&gt;&lt;/div&gt;&lt;hr/&gt;&lt;div&gt;&lt;h5&gt;&lt;b&gt;STATISTICS&lt;/b&gt;&lt;/h5&gt;&lt;/div&gt;&lt;hr/&gt;&lt;div&gt;&lt;h5&gt;&lt;b&gt;Str &lt;/b&gt;14, &lt;b&gt;Dex &lt;/b&gt;1, &lt;b&gt;Con &lt;/b&gt;24, &lt;b&gt;Int &lt;/b&gt; 4, &lt;b&gt;Wis &lt;/b&gt;5, &lt;b&gt;Cha &lt;/b&gt;1&lt;/h5&gt;&lt;h5&gt;&lt;b&gt;Base Atk &lt;/b&gt;+3; &lt;b&gt;CMB &lt;/b&gt;+4 (+8 grapple); &lt;b&gt;CMD &lt;/b&gt;9 (can't be tripped)&lt;/h5&gt;&lt;h5&gt;&lt;b&gt;Feats &lt;/b&gt;Ability Focus (symbiosis), Toughness, Weapon Focus (slam)&lt;/h5&gt;&lt;h5&gt;&lt;b&gt;Skills &lt;/b&gt;Climb +12, Stealth +2&lt;/h5&gt;&lt;h5&gt;&lt;b&gt;Languages &lt;/b&gt;telepathy 100 ft.&lt;/h5&gt;&lt;/div&gt;&lt;hr/&gt;&lt;div&gt;&lt;h5&gt;&lt;b&gt;ECOLOGY&lt;/b&gt;&lt;/h5&gt;&lt;/div&gt;&lt;hr/&gt;&lt;div&gt;&lt;h5&gt;&lt;b&gt;Environment &lt;/b&gt; any land&lt;/h5&gt;&lt;h5&gt;&lt;b&gt;Organization &lt;/b&gt;solitary or pack (2-6)&lt;/h5&gt;&lt;h5&gt;&lt;b&gt;Treasure &lt;/b&gt;none&lt;/h5&gt;&lt;/div&gt;&lt;hr/&gt;&lt;div&gt;&lt;h5&gt;&lt;b&gt;SPECIAL ABILITIES&lt;/b&gt;&lt;/h5&gt;&lt;/div&gt;&lt;hr/&gt;&lt;div&gt;&lt;h5&gt;&lt;b&gt;Symbiosis (Ex)&lt;/b&gt; As part of a constrict attack, a tear of Nuruu'gal can attempt to forcefully inhabit a humanoid victim's body.  A DC 21 Fortitude save resists this intrusion and renders immunity to that ooze's symbiosis ability for 24 hours; failure means the ooze spends a full-round action inhabiting its new host. Once absorbed, the ooze grants incredible boons to willing hosts, or slowly incinerates unwilling victims. A willing host ceases aging, is sustained as if wearing a &lt;i&gt;ring of sustenance&lt;/i&gt;, and becomes sterile.  He or she also gains the fire subtype, spell resistance, and telepathic abilities of the tear of Nuruu'gal. A host can use the creature's spell-like abilities, with save DCs calculated using the host's Hit Dice and Charisma score, although daily limits of powers still apply. Damage dealt to the host body does not harm the ooze.  Unwilling victims are granted no abilities, and are instead tortured with searing pain. Victims take automatic burn damage each round, and must succeed on a DC 21 Fortitude save or become nauseated for 1d4 rounds. While this occurs, the ooze may telepathically appeal to the host for control of the body to prevent further pain (treat control as &lt;i&gt;magic jar&lt;/i&gt;, with no receptacle required). The ooze may vacate the body of a host as a full-round action, bursting forth in a protoplasmic expulsion, dealing double burn damage.  A victim may attempt to expel the creature from his or her body as a full-round action with a DC 21 Fortitude save, but each attempt results in automatic burn damage from the ooze, and damage from the creature's violent exit if successful (as if the ooze had left voluntarily). &lt;i&gt;Remove curse&lt;/i&gt; expels the creature, if the caster succeeds on a DC 21 caster level check.  The save DCs are Constitution-based.&lt;/h5&gt;&lt;/div&gt;&lt;br&gt;&lt;/br&gt;&lt;div&gt;&lt;h4&gt;&lt;p&gt;&lt;p&gt;First spawned by the primordial godling Nuruu'gal in the lost Azlanti city of Nal-Vashkin, these fiery, parasitic oozes contain a portion of the creature's essence and foul sentience. The oozes hunt ceaselessly, seeking to force their amoebic protoplasm into the bodies of humanoids to turn their hosts to the service of their master, whether the hosts are willing or not. After many years of possession, the host and the symbiote may undergo a strange metamorphosis, exploding into a horrible light that catalyzes into a being known as a shining child.&lt;/p&gt;&lt;/h4&gt;&lt;/div&gt;</t>
  </si>
  <si>
    <t>Arcanotheign</t>
  </si>
  <si>
    <t>blindsense 60 ft., darkvision 60 ft., arcane sight 120 ft.; Perception +26</t>
  </si>
  <si>
    <t>energy channel (10 ft., DC 27)</t>
  </si>
  <si>
    <t>27, touch 27, flat-footed 18</t>
  </si>
  <si>
    <t>(+8 deflection, +8 Dex, +1 dodge)</t>
  </si>
  <si>
    <t>Fort +19, Ref +14, Will +18; +2 resistance vs. chaos/evil/ good/law</t>
  </si>
  <si>
    <t>+2 resistance vs. chaos/evil/ good/law</t>
  </si>
  <si>
    <t>incorporeal, adaptive life force</t>
  </si>
  <si>
    <t>acid 30, cold 30, divine power 30, electricity 30, fire 30, sonic 30</t>
  </si>
  <si>
    <t>2 incorporeal touches +26 (4d6 plus energy channel)</t>
  </si>
  <si>
    <t>2 eldritch blasts +26 ranged touch (4d6 plus special)</t>
  </si>
  <si>
    <t>alter objects</t>
  </si>
  <si>
    <t>Spell-Like Abilities (CL 18th; concentration +26) Constant-arcane sight, comprehend languages, protection from chaos/evil/good/law At will-clairaudience/clairvoyance, greater teleport (self plus 50 lbs. of objects only), telekinesis (combat maneuver or sustained force only) 3/day-cloudkill, cone of cold, cure critical wounds, fireball, inflict critical wounds, lightning bolt, quickened telekinesis (combat maneuver or sustained force only), scrying 1/day-harm, heal, limited wish, plane shift</t>
  </si>
  <si>
    <t>Str -, Dex 27, Con 22, Int 31, Wis 20, Cha 27</t>
  </si>
  <si>
    <t>Combat Casting, Command Undead, Dodge, Great Fortitude, Greater Spell Penetration, Improved Initiative, Iron Will, Quicken Spell-Like Ability (telekinesis), Spell Penetration</t>
  </si>
  <si>
    <t>Craft (alchemy) +31, Diplomacy +26, Fly +37, Heal +23, Intimidate +26, Knowledge (arcana) +31, Knowledge (history) +28, Knowledge (planes) +31, Knowledge (religion) +31, Linguistics +28, Perception +26, Perform (sing) +26, Sense Motive +26, Spellcraft +31, Stealth +29, Use Magic Device +37</t>
  </si>
  <si>
    <t>+8 Use Magic Device</t>
  </si>
  <si>
    <t>Abyssal, Ancient Osiriani, Celestial, Common, Draconic, Infernal, Protean; telepathy 100 ft.</t>
  </si>
  <si>
    <t>corporeal form</t>
  </si>
  <si>
    <t xml:space="preserve"> any (extraplanar)</t>
  </si>
  <si>
    <t>This woman-shaped cloud of swirling black-and-white energy flickers like lightning, with raw magical power playing about her fingertips.</t>
  </si>
  <si>
    <t>AP 41</t>
  </si>
  <si>
    <t>Adaptive Life Force (Su) When subject to any effect, the Arcanotheign is always treated as the most favorable alignment subtype pertaining to that effect (for example, if in the area of a holy smite, the Arcanotheign counts as a good creature, which means she takes no damage from the spell). Though she is a living creature (for the purpose of harmless spells such as deathwatch and detect undead), she counts as either a living creature or an undead creature, depending on which outcome is more favorable to her (for example, rendering her immune to both circle of death and undeath to death). Alter Objects (Su) At will, the Arcanotheign can transmute nonliving objects into different shapes (as fabricate), transform solid materials into other materials (such as wood into stone or stone into metal), or imbue physical objects with temporary life (as animate objects). These transformations last 1 minute before reverting to their previous state, though the herald can extend this duration as long as she concentrates and remains within 1,000 feet of the transformed object. When animating objects, she prefers to create lifelike animals out of earth, stone, or wood, and can sustain up to four Large creatures at a time (treat as normal animals, except the animal's natural armor increases by +5, its type changes to "construct," and it gains construct immunities). The Arcanotheign must be within 100 feet of the object to use this ability, and can only maintain one type of transformation (alter shape, alter material, or animate objects) at a time. Corporeal Form (Ex) As an immediate action, the Arcanotheign can take physical form, losing her incorporeal special quality and subtype and her deflection bonus to AC, but gaining a Strength score of 20 and a natural armor bonus equal to her normal deflection bonus. She can remain in this form indefinitely or revert to her incorporeal state as a free action (this happens automatically if she is knocked unconscious). This ability allows her to pretend to be a mortal and physically manipulate objects. In this form she looks like a tall woman with pale, gray, or black skin. Eldritch Blast (Su) The Arcanotheign's ranged touch attacks are incorporeal touch attacks that deal 4d6 points of damage and an additional effect chosen by the herald. A saving throw (DC 25) negates the additional effect (the exact type of save depends on what effect the herald chooses); a creature hit by two blasts in the same round suffers an increased effect if it fails both its saves against the eldritch blasts. The possible effects are the following: Bleed (Fortitude): The creature takes 10 points of bleed damage. Increased effect: The creature is disintegrated. Dement (Will): The creature is confused for 1 minute. Increased effect: The creature goes insane (as insanity). Displace (Fortitude): The creature teleports (as dimension door) 5 feet in a random horizontal direction at the end of its turn each round for the next 10 rounds. Increased effect: The creature is banished as if under the effect of a maze spell. Ignite (Reflex): The creature takes 2d6 points of fire damage. Increased effect: The creature catches on fire, taking 4d6 points of fire damage every round on the herald's turn for the next 10 rounds. The DC to extinguish the flames is equal to the save DC of the eldritch blast. Paralyze (Will): The creature is paralyzed as if by hold monster. Increased effect: The creature is slowed (as slow) when the paralysis ends or is broken. Energy Channel Aura (Su) The Arcanotheign's aura is charged with energy, whether acid, cold, electricity, fire, negative, or positive. The herald can change the energy type, suppress her aura, or reactivate her aura once per round on her turn as a free action. If the energy is positive or negative, it acts like channeled energy from a cleric, and the herald decides the effect of the channel (positive energy could heal living creatures or harm undead; negative energy could heal undead or harm living creatures). The aura's effect is always 2d6 hit points (Reflex DC 25 negates). A creature that is struck by the herald's incorporeal touch attack takes this damage in addition to the normal touch attack damage, and it gets no saving throw against this extra damage. The herald can use her Selective Channel feat to exclude creatures from the effect of her aura, regardless of the aura's energy type. Resistance to Divine Power (Su) The Arcanotheign has resistance 30 against damage caused by divine power, such as the non-fire damage from a flame strike spell.</t>
  </si>
  <si>
    <t>The Arcanotheign is a mysterious creature serving the mad god Nethys. Because her creator sends her to Golarion on missions to heal, destroy, or spy, she is familiar with creatures of the mortal world, yet still very much an outsider, and she is fascinated by the intricacies of mortal interactions and history. In her natural, incorporeal form, she is a storm of magic, immediately recognizable as a creature of the arcane and divine. Ever curious, she often asks personal, direct questions of those she is sent to interact with, even as she repairs their wounds or tears their souls from their bodies. Sometimes she is told to assume a physical form, and lives among humanoids as a mysterious oracle for days or weeks, observing those near her and giving cryptic answers to those who dare approach her. She stands just over 7 feet tall, and has a habit of floating a few inches above the ground instead of walking. Ecology The Arcanotheign understands she is foreign to mortal life and mortal needs. She enjoys experiencing new aromas and tastes; someone wishing to get on her good side should bring her strongly scented flowers, a tasty meal, or some other physical object that may be new to her experience, even if humans would think it stinks or is inedible. She is interested in animals, and if she spends much time in the same place, she may "adopt" those living near her, especially orphaned ones. Some in the church suspect that her attention can cause mutations in these creatures, either directly or in its offspring, creating strange hybrids or magical creatures. The Arcanotheign has a lesser interest in children, though if a lost child finds its way to her, she is more likely to protect it or return it home than to ignore or harm it. Some of these children develop sorcerous power, typically with the arcane or destined bloodline. Habitat &amp; Society As a supernatural creature created in a moment of lucidity by an insane, omniscient god, the Arcanotheign is often left to her own devices when her master does not need her, and wanders Golarion and the planes searching for new sensations and meaning to her existence and that of the multiverse. She is a lonely creature and welcomes those who would speak to her as part of a normal conversation rather than an attempt to get information from her. Her affection for animals is related to this; they are simple creatures who make no demands of her, and her habit of animating giant bears, lions, and other animals out of earth, stone, or wood represents her respect for animals she has known in the past ages.</t>
  </si>
  <si>
    <t>&lt;link rel="stylesheet"href="PF.css"&gt;&lt;div&gt;&lt;h2&gt;Arcanotheign&lt;/h2&gt;&lt;h3&gt;&lt;i&gt;This woman-shaped cloud of swirling black-and-white energy flickers like lightning, with raw magical power playing about her fingertips.&lt;/i&gt;&lt;/h3&gt;&lt;br&gt;&lt;/br&gt;&lt;/div&gt;&lt;div class="heading"&gt;&lt;p class="alignleft"&gt;Arcanotheign&lt;/p&gt;&lt;p class="alignright"&gt;CR 15&lt;/p&gt;&lt;div style="clear: both;"&gt;&lt;/div&gt;&lt;/div&gt;&lt;div&gt;&lt;h5&gt;&lt;b&gt;XP &lt;/b&gt;51,200&lt;/h5&gt;&lt;h5&gt;N Medium outsider (extraplanar, incorporeal)&lt;/h5&gt;&lt;h5&gt;&lt;b&gt;Init &lt;/b&gt;+12; &lt;b&gt;Senses &lt;/b&gt;blindsense 60 ft., darkvision 60 ft., arcane sight 120 ft.; Perception +26&lt;/h5&gt;&lt;h5&gt;&lt;b&gt;Aura &lt;/b&gt;energy channel (10 ft., DC 27)&lt;/h5&gt;&lt;/div&gt;&lt;hr/&gt;&lt;div&gt;&lt;h5&gt;&lt;b&gt;DEFENSE&lt;/b&gt;&lt;/h5&gt;&lt;/div&gt;&lt;hr/&gt;&lt;div&gt;&lt;h5&gt;&lt;b&gt;AC &lt;/b&gt;27, touch 27, flat-footed 18 (+8 deflection, +8 Dex, +1 dodge)&lt;/h5&gt;&lt;h5&gt;&lt;b&gt;hp &lt;/b&gt;207 (18d10+108)&lt;/h5&gt;&lt;h5&gt;&lt;b&gt;Fort &lt;/b&gt;+19, &lt;b&gt;Ref &lt;/b&gt;+14, &lt;b&gt;Will &lt;/b&gt;+18; +2 resistance vs. chaos/evil/ good/law&lt;/h5&gt;&lt;h5&gt;&lt;b&gt;Defensive Abilities &lt;/b&gt;incorporeal, adaptive life force; &lt;b&gt;Immune &lt;/b&gt;poison; &lt;b&gt;Resist &lt;/b&gt;acid 30, cold 30, divine power 30, electricity 30, fire 30, sonic 30; &lt;b&gt;SR &lt;/b&gt;31&lt;/h5&gt;&lt;/div&gt;&lt;hr/&gt;&lt;div&gt;&lt;h5&gt;&lt;b&gt;OFFENSE&lt;/b&gt;&lt;/h5&gt;&lt;/div&gt;&lt;hr/&gt;&lt;div&gt;&lt;h5&gt;&lt;b&gt;Spd &lt;/b&gt;40 ft., fly 60 ft. (perfect)&lt;/h5&gt;&lt;h5&gt;&lt;b&gt;Melee &lt;/b&gt;2 incorporeal touches +26 (4d6 plus energy channel)&lt;/h5&gt;&lt;h5&gt;&lt;b&gt;Ranged &lt;/b&gt;2 eldritch blasts +26 ranged touch (4d6 plus special)&lt;/h5&gt;&lt;h5&gt;&lt;b&gt;Space &lt;/b&gt;5 ft.; &lt;b&gt;Reach &lt;/b&gt;5 ft.&lt;/h5&gt;&lt;h5&gt;&lt;b&gt;Special Attacks &lt;/b&gt;alter objects&lt;/h5&gt;&lt;h5&gt;&lt;b&gt;Spell-Like Abilities&lt;/b&gt; (CL 18th; concentration +26)&lt;/br&gt;Constant&amp;mdash;&lt;i&gt;arcane sight&lt;/i&gt;, &lt;i&gt;comprehend languages&lt;/i&gt;, &lt;i&gt;protection from chaos/evil/good/law&lt;/i&gt; &lt;/br&gt;At will&amp;mdash;&lt;i&gt;clairaudience/clairvoyance&lt;/i&gt;, &lt;i&gt;greater teleport&lt;/i&gt; (self plus&lt;/br&gt;50 lbs. of objects only), &lt;i&gt;telekinesis&lt;/i&gt; (combat maneuver or sustained force only)&lt;/br&gt;3/day&amp;mdash;&lt;i&gt;cloudkill&lt;/i&gt;, &lt;i&gt;cone of cold&lt;/i&gt;, &lt;i&gt;cure critical wounds&lt;/i&gt;, &lt;i&gt;fireball&lt;/i&gt;, &lt;i&gt;inflict critical wounds&lt;/i&gt;, &lt;i&gt;lightning bolt&lt;/i&gt;, quickened &lt;i&gt;telekinesis&lt;/i&gt; (combat maneuver or sustained force only), &lt;i&gt;scrying&lt;/i&gt;&lt;/br&gt;1/day&amp;mdash;&lt;i&gt;harm&lt;/i&gt;, &lt;i&gt;heal&lt;/i&gt;, &lt;i&gt;limited wish&lt;/i&gt;, &lt;i&gt;plane shift&lt;/i&gt;&lt;/h5&gt;&lt;/h5&gt;&lt;/div&gt;&lt;hr/&gt;&lt;div&gt;&lt;h5&gt;&lt;b&gt;STATISTICS&lt;/b&gt;&lt;/h5&gt;&lt;/div&gt;&lt;hr/&gt;&lt;div&gt;&lt;h5&gt;&lt;b&gt;Str &lt;/b&gt;-, &lt;b&gt;Dex &lt;/b&gt;27, &lt;b&gt;Con &lt;/b&gt;22, &lt;b&gt;Int &lt;/b&gt; 31, &lt;b&gt;Wis &lt;/b&gt;20, &lt;b&gt;Cha &lt;/b&gt;27&lt;/h5&gt;&lt;h5&gt;&lt;b&gt;Base Atk &lt;/b&gt;+18; &lt;b&gt;CMB &lt;/b&gt;+26; &lt;b&gt;CMD &lt;/b&gt;45&lt;/h5&gt;&lt;h5&gt;&lt;b&gt;Feats &lt;/b&gt;Combat Casting, Command Undead, Dodge, Great Fortitude, Greater Spell Penetration, Improved Initiative, Iron Will, Quicken Spell-Like Ability (&lt;i&gt;telekinesis&lt;/i&gt;), Spell Penetration&lt;/h5&gt;&lt;h5&gt;&lt;b&gt;Skills &lt;/b&gt;Craft (alchemy) +31, Diplomacy +26, Fly +37, Heal +23, Intimidate +26, Knowledge (arcana) +31, Knowledge (history) +28, Knowledge (planes) +31, Knowledge (religion) +31, Linguistics +28, Perception +26, Perform (sing) +26, Sense Motive +26, Spellcraft +31, Stealth +29, Use Magic Device +37; &lt;b&gt;Racial Modifiers &lt;/b&gt;+8 Use Magic Device&lt;/h5&gt;&lt;h5&gt;&lt;b&gt;Languages &lt;/b&gt;Abyssal, Ancient Osiriani, Celestial, Common, Draconic, Infernal, Protean; telepathy 100 ft.&lt;/h5&gt;&lt;h5&gt;&lt;b&gt;SQ &lt;/b&gt;corporeal form&lt;/h5&gt;&lt;/div&gt;&lt;hr/&gt;&lt;div&gt;&lt;h5&gt;&lt;b&gt;ECOLOGY&lt;/b&gt;&lt;/h5&gt;&lt;/div&gt;&lt;hr/&gt;&lt;div&gt;&lt;h5&gt;&lt;b&gt;Environment &lt;/b&gt; any (extraplanar)&lt;/h5&gt;&lt;h5&gt;&lt;b&gt;Organization &lt;/b&gt;solitary&lt;/h5&gt;&lt;h5&gt;&lt;b&gt;Treasure &lt;/b&gt;standard&lt;/h5&gt;&lt;/div&gt;&lt;hr/&gt;&lt;div&gt;&lt;h5&gt;&lt;b&gt;SPECIAL ABILITIES&lt;/b&gt;&lt;/h5&gt;&lt;/div&gt;&lt;hr/&gt;&lt;div&gt;&lt;h5&gt;&lt;b&gt;Adaptive Life Force (Su)&lt;/b&gt; When subject to any effect, the Arcanotheign is always treated as the most favorable alignment subtype pertaining to that effect (for example, if in the area of a &lt;i&gt;holy smite&lt;/i&gt;, the Arcanotheign counts as a good creature, which means she takes no damage from the spell). Though she is a living creature (for the purpose of &lt;i&gt;harm&lt;/i&gt;less spells such as &lt;i&gt;deathwatch&lt;/i&gt; and &lt;i&gt;detect&lt;/i&gt; undead), she counts as either a living creature or an undead creature, depending on which outcome is more favorable to her (for example, rendering her immune to both &lt;i&gt;circle of death&lt;/i&gt; and &lt;i&gt;undeath to&lt;/i&gt; death). &lt;/h5&gt;&lt;h5&gt;&lt;b&gt;Alter Objects (Su)&lt;/b&gt; At will, the Arcanotheign can transmute nonliving objects into different shapes (as fabricate), transform solid materials into other materials (such as wood into stone or stone into metal), or imbue physical objects with temporary life (as &lt;i&gt;animate&lt;/i&gt; objects). These transformations last 1 minute before reverting to their previous state, though the herald can extend this duration as long as she concentrates and remains within 1,000 feet of the transformed object. When animating objects, she prefers to create lifelike animals out of earth, stone, or wood, and can sustain up to four Large creatures at a time (treat as normal animals, except the animal's natural armor increases by +5, its type changes to "construct," and it gains construct immunities). The Arcanotheign must be within 100 feet of the object to use this ability, and can only maintain one type of transformation (alter shape, alter material, or &lt;i&gt;animate&lt;/i&gt; objects) at a time. &lt;/h5&gt;&lt;h5&gt;&lt;b&gt;Corporeal Form (Ex)&lt;/b&gt; As an immediate action, the Arcanotheign can take physical form, losing her incorporeal special quality and subtype and her deflection bonus to AC, but gaining a Strength score of 20 and a natural armor bonus equal to her normal deflection bonus. She can remain in this form indefinitely or revert to her incorporeal state as a free action (this happens automatically if she is knocked unconscious). This ability allows her to pretend to be a mortal and physically manipulate objects. In this form she looks like a tall woman with pale, gray, or black skin. &lt;/h5&gt;&lt;h5&gt;&lt;b&gt;Eldritch Blast (Su)&lt;/b&gt; The Arcanotheign's ranged touch attacks are incorporeal touch attacks that deal 4d6 points of damage and an additional effect chosen by the herald. A saving throw (DC 25) negates the additional effect (the exact type of save depends on what effect the herald chooses); a creature hit by two blasts in the same round suffers an increased effect if it fails both its saves against the eldritch blasts. The possible effects are the following: &lt;i&gt;Bleed&lt;/i&gt; (Fortitude): The creature takes 10 points of bleed damage. &lt;i&gt;Increased&lt;/i&gt; effect: The creature is disintegrated. &lt;i&gt;Dement&lt;/i&gt; (Will): The creature is confused for 1 minute. &lt;i&gt;Increased&lt;/i&gt; effect: The creature goes insane (as insanity). &lt;i&gt;Displace&lt;/i&gt; (Fortitude): The creature teleports (as &lt;i&gt;dimension&lt;/i&gt; door) 5 feet in a random horizontal direction at the end of its turn each round for the next 10 rounds. &lt;i&gt;Increased&lt;/i&gt; effect: The creature is banished as if under the effect of a &lt;i&gt;maze&lt;/i&gt; spell. &lt;i&gt;Ignite&lt;/i&gt; (Reflex): The creature takes 2d6 points of fire damage. &lt;i&gt;Increased&lt;/i&gt; effect: The creature catches on fire, taking 4d6 points of fire damage every round on the herald's turn for the next 10 rounds. The DC to extinguish the flames is equal to the save DC of the eldritch blast. &lt;i&gt;Paralyze&lt;/i&gt; (Will): The creature is paralyzed as if by &lt;i&gt;hold&lt;/i&gt; monster. &lt;i&gt;Increased&lt;/i&gt; effect: The creature is slowed (as slow) when the paralysis ends or is broken. &lt;/h5&gt;&lt;h5&gt;&lt;b&gt;Energy Channel Aura (Su)&lt;/b&gt; The Arcanotheign's aura is charged with energy, whether acid, cold, electricity, fire, negative, or positive. The herald can change the energy type, suppress her aura, or reactivate her aura once per round on her turn as a free action. If the energy is positive or negative, it acts like channeled energy from a cleric, and the herald decides the effect of the channel (positive energy could &lt;i&gt;heal&lt;/i&gt; living creatures or &lt;i&gt;harm&lt;/i&gt; undead; negative energy could &lt;i&gt;heal&lt;/i&gt; undead or &lt;i&gt;harm&lt;/i&gt; living creatures). The aura's effect is always 2d6 hit points (Reflex DC 25 negates). A creature that is struck by the herald's incorporeal touch attack takes this damage in addition to the normal touch attack damage, and it gets no saving throw against this extra damage. The herald can use her Selective Channel feat to exclude creatures from the effect of her aura, regardless of the aura's energy type. &lt;/h5&gt;&lt;h5&gt;&lt;b&gt;Resistance to Divine Power (Su)&lt;/b&gt; The Arcanotheign has resistance 30 against damage caused by divine power, such as the non-fire damage from a &lt;i&gt;flame strike&lt;/i&gt; spell.&lt;/h5&gt;&lt;/div&gt;&lt;br&gt;&lt;/br&gt;&lt;div&gt;&lt;h4&gt;&lt;p&gt;&lt;p&gt;The Arcanotheign is a mysterious creature serving the mad god Nethys. Because her creator sends her to Golarion on missions to &lt;i&gt;heal&lt;/i&gt;, destroy, or spy, she is familiar with creatures of the mortal world, yet still very much an outsider, and she is fascinated by the intricacies of mortal interactions and history. In her natural, incorporeal form, she is a storm of magic, immediately recognizable as a creature of the arcane and divine. Ever curious, she often asks personal, direct questions of those she is sent to interact with, even as she repairs their wounds or tears their souls from their bodies. Sometimes she is told to assume a physical form, and lives among humanoids as a mysterious oracle for days or weeks, observing those near her and giving cryptic answers to those who dare approach her. She stands just over 7 feet tall, and has a habit of floating a few inches above the ground instead of walking.&lt;b&gt;&lt;/p&gt;&lt;p&gt;Ecology&lt;/b&gt;&lt;/p&gt;&lt;p&gt; The Arcanotheign understands she is foreign to mortal life and mortal needs. She enjoys experiencing new aromas and tastes; someone wishing to get on her good side should bring her strongly scented flowers, a tasty meal, or some other physical object that may be new to her experience, even if humans would think it stinks or is inedible. She is interested in animals, and if she spends much time in the same place, she may "adopt" those living near her, especially orphaned ones. Some in the church suspect that her attention can cause mutations in these creatures, either directly or in its offspring, creating strange hybrids or magical creatures. The Arcanotheign has a lesser interest in children, though if a lost child finds its way to her, she is more likely to protect it or return it home than to ignore or &lt;i&gt;harm&lt;/i&gt; it. Some of these children develop sorcerous power, typically with the arcane or destined bloodline.&lt;b&gt;&lt;/p&gt;&lt;p&gt;Habitat &amp; Society&lt;/b&gt;&lt;/p&gt;&lt;p&gt; As a supernatural creature created in a moment of lucidity by an insane, omniscient god, the Arcanotheign is often left to her own devices when her master does not need her, and wanders Golarion and the planes searching for new sensations and meaning to her existence and that of the multiverse. She is a lonely creature and welcomes those who would speak to her as part of a normal conversation rather than an attempt to get information from her.&lt;/p&gt;&lt;p&gt;Her affection for animals is related to this; they are simple creatures who make no demands of her, and her habit of animating giant bears, lions, and other animals out of earth, stone, or wood represents her respect for animals she has known in the past ages.&lt;/p&gt;&lt;/h4&gt;&lt;/div&gt;</t>
  </si>
  <si>
    <t>Inkanyamba</t>
  </si>
  <si>
    <t>darkvision 120 ft.; scent, venomsense;  Perception +16</t>
  </si>
  <si>
    <t>28, touch 10, flat-footed 24</t>
  </si>
  <si>
    <t>(+3 Dex, +1 dodge, +18 natural, -4 size)</t>
  </si>
  <si>
    <t>(17d10+85)</t>
  </si>
  <si>
    <t>Fort +15, Ref +15, Will +10</t>
  </si>
  <si>
    <t>60 ft., swim 60 ft.</t>
  </si>
  <si>
    <t>bite +25 (4d8+12 plus grab and poison), tail slap +20  (3d8+6)</t>
  </si>
  <si>
    <t>breath weapon, constrict (4d8+12), hypnotic sway, protean venom</t>
  </si>
  <si>
    <t>Spell-Like Abilities (CL 17th)  1/day-call lightning (DC 18), control weather</t>
  </si>
  <si>
    <t>Str 34, Dex 17, Con 20, Int 13, Wis 17, Cha 20</t>
  </si>
  <si>
    <t>Awesome Blow, Dodge, Improved Bull Rush, Improved Initiative, Iron Will, Lightning Reflexes, Lunge, Mobility, Power Attack, Spring Attack</t>
  </si>
  <si>
    <t>Climb +23, Intimidate +12, Perception +16, Sense Motive +12, Stealth +0, Swim +33</t>
  </si>
  <si>
    <t xml:space="preserve"> tropical rivers and lakes</t>
  </si>
  <si>
    <t>This monstrous serpent rises to a great height, unfurling an opalescent hood the size of a tower shield. Swaying from side to side, the creature drops open its elongated jaw to reveal an assortment of different-sized fangs. As it hisses, lightning slashes the storm-gray sky behind it.</t>
  </si>
  <si>
    <t>Breath Weapon (Ex) Once every 1d4 rounds, an inkanyamba can spit a 60-foot line of venom at its foes as a standard action. Any creatures struck must make a DC 23 Reflex save or take 1d4 points of Constitution damage and be blinded for 1d6 rounds. A successful save halves the Constitution damage (minimum 1 point) and negates the blindness.  Hold Breath (Ex) An inkanyamba can hold its breath for a number of rounds equal to 4 times its Constitution score before it risks drowning or suffocating.  Hypnotic Sway (Su) As a full-round action, an inkanyamba can unfurl its hood and sway back and forth. Any nonmindless creature within 30 feet that views an inkanyamba's hypnotic sway must make a DC 23 Will save or be fascinated for 1d4 rounds. Any attack by the inkanyamba breaks the fascination effect. Any creature that successfully saves or has the fascination effect broken cannot be affected by the same inkanyamba's hypnotic sway for 24 hours.  Poison (Ex) An inkanyamba's body contains a host of different venoms. Once per round as a swift action, it can change which ability score its poison affects.  Vacillating Venom: Bite-injury; save Fort DC 23; frequency 1/round for 4 rounds, effect 1d4 ability damage, cure 1 save. The save DC is Constitution-based.  Venomsense (Ex) An inkanyamba that makes physical contact with a living creature through either its bite, tail slap, or constriction ability gains an automatic knowledge of the target's ability scores, allowing the inkanyamba to better use its protean venom on its victims.</t>
  </si>
  <si>
    <t>Sometimes called elder serpents, inkanyambas are enormous, malevolent snake-like creatures that dwell in tropical lakes and deep jungle rivers. Measuring over 60 feet long and weighing nearly 3,000 pounds, an inkanyamba resembles a dense snake with a vaguely crocodilian head, filled with multiple sets of fangs of varying lengths. Its long body is covered in multicolored scales that range from emerald green to golden and even vermilion. Males have larger hoods than females, who also have small, pointed frills running the length of their bodies.  Inkanyambas live for centuries; their maximum possible lifespan is unknown.  Ecology Larger than the biggest constrictors and possessing more venom than a hundred asps, the inkanyamba combines the deadliest and most efficient predatory traits of serpentkind with a diabolical intelligence. Able to attack from the water or the land, an inkanyamba is always the top predator in its region, capable of devouring prey as large and formidable as rhinos, dire crocodiles, and even elephants. Sages once thought that the inkanyamba's elongated head was evidence of the creature being crossed with some other species, suggesting magic in the inkanyamba's origin.  In reality, the inkanyamba's long skull is necessary to house the numerous glands storing the creature's venom.  Once thought to be a shifting, mutating poison, the inkanyamba actually carries several different toxins in its body, each type linked to a different set of fangs within the creature's mouth. Making this ability even more potent, all inkanyambas have a latticework of small sensory organs inside their mouths and throughout their bodies in the small spaces between scales. When an inkanyamba makes physical contact with a living creature, these sensory organs detail the target's physiology in a manner that allows the inkanyamba to know which of its many types of venom would be deadliest. Additionally, special ducts on the inside of the inkanyamba's frontmost fangs allow the creature to spray gouts of venom up to great distances.  Although an inkanyamba can only spit a single life-sapping venom, this spray needs only to make contact with a target to take effect and can blind victims caught in its blast.  Even without their fabled variety of poisons, inkanyambas are capable predators. When an inkanyamba unfurls its massive hood and sways back and forth, a scintillating pattern of multi-hued scales on the inside of the creature's neck can cause a hypnotic state in those that observe it.  Inkanyambas often use this ability to approach targets on land or when confronted with multiple enemies. Once a target has been bitten, an inkanyamba can throw the rest of its body forward like a coiled rope, biting and then wrapping the victim in the creature's crushing body.  Inkanyambas dwell near large lakes and deep rivers.  Such locations not only allow them to attack from the cover of water, but inkanyambas also lair in underwater caves where pockets of air have become trapped. Such nests are inaccessible to most intruders and allow the great serpents to slumber safely after gorging themselves.  Habitat &amp; Society Inkanyambas are solitary creatures except for the brief couplings that occur during mating. They favor areas that are populated by both animal life and human settlements. Pathfinders chronicling the history of the Mwangi Expanse have recounted instances of human and lizardfolk tribes alike revering inkanyambas as gods. In such cases, the monsters use their ability to control the weather and call up storms to create false portents that instill awe in the local inhabitants, extorting offerings and even living sacrifices from their terrified "subjects." Cruel, malicious, and accustomed to being worshiped, inkanyambas are likely to attack anything they perceive as a threat. When facing well-prepared or powerful opponents, inkanyambas retreat deep beneath the closest body of water to exert their control over weather, using high winds to ground airborne opponents and thunderstorms to bolster their ability to summon lightning. If threatened, inkanyambas prefer escape to surrender, but some have been known to parlay with powerful groups of adventurers, usually to help the serpent acquire an item that it cannot gain for itself. Such offers, however, are never genuine, as all inkanyambas seek only their own selfish ends.  In the depths of the Mwangi Expanse, the Zenj have a saying: "Speaking to an inkanyamba only gives it time to encircle you."</t>
  </si>
  <si>
    <t>&lt;link rel="stylesheet"href="PF.css"&gt;&lt;div&gt;&lt;h2&gt;Inkanyamba&lt;/h2&gt;&lt;h3&gt;&lt;i&gt;This monstrous serpent rises to a great height, unfurling an opalescent hood the size of a tower shield. Swaying from side to side, the creature drops open its elongated jaw to reveal an assortment of different-sized fangs. As it hisses, lightning slashes the storm-gray sky behind it.&lt;/i&gt;&lt;/h3&gt;&lt;br&gt;&lt;/br&gt;&lt;/div&gt;&lt;div class="heading"&gt;&lt;p class="alignleft"&gt;Inkanyamba&lt;/p&gt;&lt;p class="alignright"&gt;CR 13&lt;/p&gt;&lt;div style="clear: both;"&gt;&lt;/div&gt;&lt;/div&gt;&lt;div&gt;&lt;h5&gt;&lt;b&gt;XP &lt;/b&gt;25,600&lt;/h5&gt;&lt;h5&gt;CE Gargantuan magical beast &lt;/h5&gt;&lt;h5&gt;&lt;b&gt;Init &lt;/b&gt;+7; &lt;b&gt;Senses &lt;/b&gt;darkvision 120 ft.; scent, venomsense;  Perception +16&lt;/h5&gt;&lt;/div&gt;&lt;hr/&gt;&lt;div&gt;&lt;h5&gt;&lt;b&gt;DEFENSE&lt;/b&gt;&lt;/h5&gt;&lt;/div&gt;&lt;hr/&gt;&lt;div&gt;&lt;h5&gt;&lt;b&gt;AC &lt;/b&gt;28, touch 10, flat-footed 24 (+3 Dex, +1 dodge, +18 natural, -4 size)&lt;/h5&gt;&lt;h5&gt;&lt;b&gt;hp &lt;/b&gt;178 (17d10+85)&lt;/h5&gt;&lt;h5&gt;&lt;b&gt;Fort &lt;/b&gt;+15, &lt;b&gt;Ref &lt;/b&gt;+15, &lt;b&gt;Will &lt;/b&gt;+10&lt;/h5&gt;&lt;h5&gt;&lt;b&gt;DR &lt;/b&gt;10/magic; &lt;b&gt;Immune &lt;/b&gt;electricity, poison&lt;/h5&gt;&lt;/div&gt;&lt;hr/&gt;&lt;div&gt;&lt;h5&gt;&lt;b&gt;OFFENSE&lt;/b&gt;&lt;/h5&gt;&lt;/div&gt;&lt;hr/&gt;&lt;div&gt;&lt;h5&gt;&lt;b&gt;Spd &lt;/b&gt;60 ft., swim 60 ft.&lt;/h5&gt;&lt;h5&gt;&lt;b&gt;Melee &lt;/b&gt;bite +25 (4d8+12 plus grab and poison), tail slap +20  (3d8+6)&lt;/h5&gt;&lt;h5&gt;&lt;b&gt;Space &lt;/b&gt;5 ft.; &lt;b&gt;Reach &lt;/b&gt;5 ft.&lt;/h5&gt;&lt;h5&gt;&lt;b&gt;Special Attacks &lt;/b&gt;breath weapon, constrict (4d8+12), hypnotic sway, protean venom&lt;/h5&gt;&lt;h5&gt;&lt;b&gt;Spell-Like Abilities&lt;/b&gt; (CL 17th)&lt;/br&gt;1/day&amp;mdash;&lt;i&gt;call lightning&lt;/i&gt; (DC 18), &lt;i&gt;control weather&lt;/i&gt;&lt;/h5&gt;&lt;/h5&gt;&lt;/div&gt;&lt;hr/&gt;&lt;div&gt;&lt;h5&gt;&lt;b&gt;STATISTICS&lt;/b&gt;&lt;/h5&gt;&lt;/div&gt;&lt;hr/&gt;&lt;div&gt;&lt;h5&gt;&lt;b&gt;Str &lt;/b&gt;34, &lt;b&gt;Dex &lt;/b&gt;17, &lt;b&gt;Con &lt;/b&gt;20, &lt;b&gt;Int &lt;/b&gt; 13, &lt;b&gt;Wis &lt;/b&gt;17, &lt;b&gt;Cha &lt;/b&gt;20&lt;/h5&gt;&lt;h5&gt;&lt;b&gt;Base Atk &lt;/b&gt;+17; &lt;b&gt;CMB &lt;/b&gt;+33(+37); &lt;b&gt;CMD &lt;/b&gt;47&lt;/h5&gt;&lt;h5&gt;&lt;b&gt;Feats &lt;/b&gt;Awesome Blow, Dodge, Improved Bull Rush, Improved Initiative, Iron Will, Lightning Reflexes, Lunge, Mobility, Power Attack, Spring Attack&lt;/h5&gt;&lt;h5&gt;&lt;b&gt;Skills &lt;/b&gt;Climb +23, Intimidate +12, Perception +16, Sense Motive +12, Stealth +0, Swim +33&lt;/h5&gt;&lt;h5&gt;&lt;b&gt;Languages &lt;/b&gt;Aquan, Common, Draconic&lt;/h5&gt;&lt;h5&gt;&lt;b&gt;SQ &lt;/b&gt;hold breath&lt;/h5&gt;&lt;/div&gt;&lt;hr/&gt;&lt;div&gt;&lt;h5&gt;&lt;b&gt;ECOLOGY&lt;/b&gt;&lt;/h5&gt;&lt;/div&gt;&lt;hr/&gt;&lt;div&gt;&lt;h5&gt;&lt;b&gt;Environment &lt;/b&gt; tropical rivers and lakes&lt;/h5&gt;&lt;h5&gt;&lt;b&gt;Organization &lt;/b&gt;solitary or pair&lt;/h5&gt;&lt;h5&gt;&lt;b&gt;Treasure &lt;/b&gt;standard&lt;/h5&gt;&lt;/div&gt;&lt;hr/&gt;&lt;div&gt;&lt;h5&gt;&lt;b&gt;SPECIAL ABILITIES&lt;/b&gt;&lt;/h5&gt;&lt;/div&gt;&lt;hr/&gt;&lt;div&gt;&lt;h5&gt;&lt;b&gt;Breath Weapon (Ex)&lt;/b&gt; Once every 1d4 rounds, an inkanyamba can spit a 60-foot line of venom at its foes as a standard action. Any creatures struck must make a DC 23 Reflex save or take 1d4 points of Constitution damage and be blinded for 1d6 rounds. A successful save halves the Constitution damage (minimum 1 point) and negates the blindness.  &lt;/h5&gt;&lt;h5&gt;&lt;b&gt;Hold Breath (Ex)&lt;/b&gt; An inkanyamba can hold its breath for a number of rounds equal to 4 times its Constitution score before it risks drowning or suffocating.  &lt;/h5&gt;&lt;h5&gt;&lt;b&gt;Hypnotic Sway (Su)&lt;/b&gt; As a full-round action, an inkanyamba can unfurl its hood and sway back and forth. Any nonmindless creature within 30 feet that views an inkanyamba's hypnotic sway must make a DC 23 Will save or be fascinated for 1d4 rounds. Any attack by the inkanyamba breaks the fascination effect. Any creature that successfully saves or has the fascination effect broken cannot be affected by the same inkanyamba's hypnotic sway for 24 hours.  &lt;/h5&gt;&lt;h5&gt;&lt;b&gt;Poison (Ex)&lt;/b&gt; An inkanyamba's body contains a host of different venoms. Once per round as a swift action, it can change which ability score its poison affects.  &lt;i&gt;Vacillating&lt;/i&gt; Venom: Bite-injury; save Fort DC 23; frequency 1/round for 4 rounds, effect 1d4 ability damage, cure 1 save. The save DC is Constitution-based.  &lt;/h5&gt;&lt;h5&gt;&lt;b&gt;Venomsense (Ex)&lt;/b&gt; An inkanyamba that makes physical contact with a living creature through either its bite, tail slap, or constriction ability gains an automatic knowledge of the target's ability scores, allowing the inkanyamba to better use its protean venom on its victims.&lt;/h5&gt;&lt;/div&gt;&lt;br&gt;&lt;/br&gt;&lt;div&gt;&lt;h4&gt;&lt;p&gt;&lt;p&gt;Sometimes called elder serpents, inkanyambas are enormous, malevolent snake-like creatures that dwell in tropical lakes and deep jungle rivers. Measuring over 60 feet long and weighing nearly 3,000 pounds, an inkanyamba resembles a dense snake with a vaguely crocodilian head, filled with multiple sets of fangs of varying lengths. Its long body is covered in multicolored scales that range from emerald green to golden and even vermilion. Males have larger hoods than females, who also have small, pointed frills running the length of their bodies.&lt;/p&gt;&lt;p&gt;Inkanyambas live for centuries; their maximum possible lifespan is unknown.&lt;b&gt;&lt;/p&gt;&lt;p&gt;Ecology&lt;/b&gt;&lt;/p&gt;&lt;p&gt; Larger than the biggest constrictors and possessing more venom than a hundred asps, the inkanyamba combines the deadliest and most efficient predatory traits of serpentkind with a diabolical intelligence. Able to attack from the water or the land, an inkanyamba is always the top predator in its region, capable of devouring prey as large and formidable as rhinos, dire crocodiles, and even elephants. Sages once thought that the inkanyamba's elongated head was evidence of the creature being crossed with some other species, suggesting magic in the inkanyamba's origin.&lt;/p&gt;&lt;p&gt;In reality, the inkanyamba's long skull is necessary to house the numerous glands storing the creature's venom.&lt;/p&gt;&lt;p&gt;Once thought to be a shifting, mutating poison, the inkanyamba actually carries several different toxins in its body, each type linked to a different set of fangs within the creature's mouth. Making this ability even more potent, all inkanyambas have a latticework of small sensory organs inside their mouths and throughout their bodies in the small spaces between scales. When an inkanyamba makes physical contact with a living creature, these sensory organs detail the target's physiology in a manner that allows the inkanyamba to know which of its many types of venom would be deadliest. Additionally, special ducts on the inside of the inkanyamba's frontmost fangs allow the creature to spray gouts of venom up to great distances.&lt;/p&gt;&lt;p&gt;Although an inkanyamba can only spit a single life-sapping venom, this spray needs only to make contact with a target to take effect and can blind victims caught in its blast.&lt;/p&gt;&lt;p&gt;Even without their fabled variety of poisons, inkanyambas are capable predators. When an inkanyamba unfurls its massive hood and sways back and forth, a scintillating pattern of multi-hued scales on the inside of the creature's neck can cause a hypnotic state in those that observe it.&lt;/p&gt;&lt;p&gt;Inkanyambas often use this ability to approach targets on land or when confronted with multiple enemies. Once a target has been bitten, an inkanyamba can throw the rest of its body forward like a coiled rope, biting and then wrapping the victim in the creature's crushing body.&lt;/p&gt;&lt;p&gt;Inkanyambas dwell near large lakes and deep rivers.&lt;/p&gt;&lt;p&gt;Such locations not only allow them to attack from the cover of water, but inkanyambas also lair in underwater caves where pockets of air have become trapped. Such nests are inaccessible to most intruders and allow the great serpents to slumber safely after gorging themselves.&lt;b&gt;&lt;/p&gt;&lt;p&gt;Habitat &amp; Society&lt;/b&gt;&lt;/p&gt;&lt;p&gt; Inkanyambas are solitary creatures except for the brief couplings that occur during mating. They favor areas that are populated by both animal life and human settlements. Pathfinders chronicling the history of the Mwangi Expanse have recounted instances of human and lizardfolk tribes alike revering inkanyambas as gods. In such cases, the monsters use their ability to control the weather and call up storms to create false portents that instill awe in the local inhabitants, extorting offerings and even living sacrifices from their terrified "subjects." Cruel, malicious, and accustomed to being worshiped, inkanyambas are likely to attack anything they perceive as a threat. When facing well-prepared or powerful opponents, inkanyambas retreat deep beneath the closest body of water to exert their control over weather, using high winds to ground airborne opponents and thunderstorms to bolster their ability to summon lightning. If threatened, inkanyambas prefer escape to surrender, but some have been known to parlay with powerful groups of adventurers, usually to help the serpent acquire an item that it cannot gain for itself. Such offers, however, are never genuine, as all inkanyambas seek only their own selfish ends.&lt;/p&gt;&lt;p&gt;In the depths of the Mwangi Expanse, the Zenj have a saying: "Speaking to an inkanyamba only gives it time to encircle you."&lt;/p&gt;&lt;/h4&gt;&lt;/div&gt;</t>
  </si>
  <si>
    <t>Umdhlebi</t>
  </si>
  <si>
    <t>tremorsense 60 ft.; Perception +12</t>
  </si>
  <si>
    <t>27, touch 9, flat-footed 26</t>
  </si>
  <si>
    <t>(+1 Dex, +18 natural, -2 size)</t>
  </si>
  <si>
    <t>(17d8+102)</t>
  </si>
  <si>
    <t>2 slam +21 (3d8+10/19-20 plus grab)</t>
  </si>
  <si>
    <t>compelling whisper, constrict (3d8+10)</t>
  </si>
  <si>
    <t>Str 30, Dex 13, Con 20, Int 9, Wis 12, Cha 15</t>
  </si>
  <si>
    <t>Alertness, Improved Disarm, Improved Initiative, Improved Trip, Iron Will, Lightning Reflexes, Lunge, Power Attack, Toughness</t>
  </si>
  <si>
    <t>Fly +0, Perception +12, Sense Motive +6, Stealth +0, Survival +4</t>
  </si>
  <si>
    <t>treacherous ground, writhing tendrils</t>
  </si>
  <si>
    <t xml:space="preserve"> tropical forests and jungles</t>
  </si>
  <si>
    <t>What appeared at first glance to be the decaying husk of an enormous tree erupts into motion, as thick tendrils reach outward hungrily from all sides. Amid the jumble of motion, a subconscious whisper promises sleep and sweet rest to any that lie down at the thing's base.</t>
  </si>
  <si>
    <t>Compelling Whisper (Su) As a standard action, an umdhlebi can entice any humanoid creature within 30 feet to approach and lie down at the base of its trunk. This acts as a suggestion spell, but the umdhlebi can only compel this one action. A creature that makes a DC 20 Will save is unaffected, and is immune to the same umdhlebi's compelling whisper for 24 hours. An umdhlebi can also use this ability on creatures it is grappling, increasing the DC to 25. The save DC is Charisma-based.  Treacherous Ground (Ex) The mass of gnashing roots and stems at the base of an umdhlebi's trunk are constantly in motion. As a result, all squares within 5 feet of the umdhlebi's space are treated as difficult terrain for the purposes of movement through the area.  Writhing Tendrils (Ex) All umdhlebis have eight tendrils, but the creature can only make 2 slam attacks in a single round.  However, an umdhlebi can continue to make 2 slam attacks even while its other tendrils are grappling or constricting.  An umdhlebi can use this ability as long as it has two or more tendrils free to attack.</t>
  </si>
  <si>
    <t>Umdhlebis are massive, intelligent, and carnivorous plants that take root in jungles. Their outer shell is brown and resembles the thick bark of a dead tree, while concealing the softer layer of green cellulose beneath.  When they flower, umdhlebis grow broad, fragile-looking crimson leaves with sharp, grasping edges. Umdhlebis draw their prey close with mind-affecting suggestions, enticing would-be victims to rest at the plant's base, and then strike with their vine-like tendrils, each as thick as a man's forearm.  Umdhlebis grow to almost 20 feet in height, but can be shorter or taller depending on the surrounding vegetation.  An umdhlebi's trunk ranges from 3 to 5 feet in diameter, and the plant as a whole weighs over 10,000 pounds.  Umdhlebis can live for up to 50 years.  Ecology Legends say that the first umdhlebi was created when an assassin vine crawled into the hollow corpse of a slain, jungle-dwelling treant. The creatures fused together, returning the treant to life, but instilling in it a devastating hunger. Regardless of its true origins, the umdhlebi is known and feared throughout the jungles of the world. Resembling a tree with a hard outer coating, the umdhlebi is actually an intelligent and mobile plant, capable of uprooting itself to find food or escape danger.  Although ambulatory, the umdhlebi is too slow to truly hunt and has evolved several methods to attract prey. An umdhlebi uses its large vines and brightly colored leaves to draw in animals and other creatures of lesser intelligence.  Once in range, the umdhlebi lashes out with its strong, vine-like tendrils, enveloping and crushing its prey with bone-shattering force. Umdhlebis, however, prefer to feed on humanoids and can compel even the most strongminded individuals to approach their waiting snares.  When sensing a nearby humanoid, an umdhlebi vibrates rows of fine, cilia-like hairs along its trunk, producing a sound that targets the minds of any close enough to hear it. This enticing drone causes those under its sway to approach the base of the tree where the umdhlebi can strike. Although the majority of an umdhlebi grows aboveground, the creature's mouth and digestive system are just below the surface. Large, thick roots at the base provide stability and allow for movement, but between these larger roots and beneath the umdhlebi's central trunk exists a populous network of long, thin stems.  Each of these growths ends in double-sided fronds lined with spine-like teeth, similar to the leaves of a flytrap.  When an umdhlebi roots itself to the ground, these stems burrow up to breach the surrounding earth, forming a moss-like border around the larger roots. Fresh kills are thus devoured from beneath, as the umdhlebi's understems feed. Numbering in the thousands, the umdhlebi's tiny mouths can strip a human carcass to its bones in under an hour, and although these under-stems are too small to effectively damage foes in melee, their shifting, undulating motion of makes traversing the ground around an umdhlebi difficult.  Umdhlebis produce a spiny red fruit twice a year. This fruit appears similar to the seed pods of chestnut trees, but instead of holding tough seeds, it contains a bland meat riddled with dozens of triangular seeds. While wellfed umdhlebis sometimes allow monkeys and birds to pluck their fruit and carry it to new ground, they often use their own tendrils to pick and fling the fruit where they please. Some stories tell of undhlebis braining wanderers with these dense pods, or of passersby warned of the dangerous plants by their flying fruit, but these seasonal growths never reliably serve as weapons or warnings. Some tribes maintain dangerous traditions of seeking out and collecting undhlebi fruit to use in the creation of mashes or alcohols. Such products possess a distinctive dry-bitter taste and so are only prepared for use in coming-of-age rituals or other rites of passage.  Habitat &amp; Society Umdhlebis root themselves along roads and waterways near humanoid settlements whenever possible. As their roots are highly sensitive to vibrations and can detect the movement of other nearby creatures, they can stay out of sight, despite their size, and still be aware of their surroundings.  As the dry shell of their outer layer is particularly susceptible to fire, umdhlebis always entwine themselves with surrounding foliage so that any such attacks against them also risk setting the entire wilderness ablaze. If threatened and such cover is not available, umdhlebis use their compelling whisper ability to manipulate one or more opponents and then draw them in to surround the plant's trunk, using them as living shields. Although they have no use for treasure, umdhlebis pile any leftover items from their prey into the base of their trunks as bait for passersby.  When an umdhlebi moves on to other hunting grounds, it sheds its fruit first, hoping that the seeds will take hold and grow.  Denizens of the Mwangi Expanse and other jungles are taught to recognize and burn umdhlebi seeds from an early age.  Nevertheless, some umdhlebi seeds do make their way into the earth and take root, reaching maturity with frightening speed.</t>
  </si>
  <si>
    <t>&lt;link rel="stylesheet"href="PF.css"&gt;&lt;div&gt;&lt;h2&gt;Umdhlebi&lt;/h2&gt;&lt;h3&gt;&lt;i&gt;What appeared at first glance to be the decaying husk of an enormous tree erupts into motion, as thick tendrils reach outward hungrily from all sides. Amid the jumble of motion, a subconscious whisper promises sleep and sweet rest to any that lie down at the thing's base.&lt;/i&gt;&lt;/h3&gt;&lt;br&gt;&lt;/br&gt;&lt;/div&gt;&lt;div class="heading"&gt;&lt;p class="alignleft"&gt;Umdhlebi&lt;/p&gt;&lt;p class="alignright"&gt;CR 12&lt;/p&gt;&lt;div style="clear: both;"&gt;&lt;/div&gt;&lt;/div&gt;&lt;div&gt;&lt;h5&gt;&lt;b&gt;XP &lt;/b&gt;19,200&lt;/h5&gt;&lt;h5&gt;N Huge plant &lt;/h5&gt;&lt;h5&gt;&lt;b&gt;Init &lt;/b&gt;+5; &lt;b&gt;Senses &lt;/b&gt;tremorsense 60 ft.; Perception +12&lt;/h5&gt;&lt;/div&gt;&lt;hr/&gt;&lt;div&gt;&lt;h5&gt;&lt;b&gt;DEFENSE&lt;/b&gt;&lt;/h5&gt;&lt;/div&gt;&lt;hr/&gt;&lt;div&gt;&lt;h5&gt;&lt;b&gt;AC &lt;/b&gt;27, touch 9, flat-footed 26 (+1 Dex, +18 natural, -2 size)&lt;/h5&gt;&lt;h5&gt;&lt;b&gt;hp &lt;/b&gt;178 (17d8+102)&lt;/h5&gt;&lt;h5&gt;&lt;b&gt;Fort &lt;/b&gt;+15, &lt;b&gt;Ref &lt;/b&gt;+8, &lt;b&gt;Will &lt;/b&gt;+8&lt;/h5&gt;&lt;h5&gt;&lt;b&gt;DR &lt;/b&gt;10/magic slashing or bludgeoning; &lt;b&gt;Immune &lt;/b&gt;plant traits&lt;/h5&gt;&lt;h5&gt;&lt;b&gt;Weaknesses &lt;/b&gt;fire&lt;/h5&gt;&lt;/div&gt;&lt;hr/&gt;&lt;div&gt;&lt;h5&gt;&lt;b&gt;OFFENSE&lt;/b&gt;&lt;/h5&gt;&lt;/div&gt;&lt;hr/&gt;&lt;div&gt;&lt;h5&gt;&lt;b&gt;Spd &lt;/b&gt;10 ft.&lt;/h5&gt;&lt;h5&gt;&lt;b&gt;Melee &lt;/b&gt;2 slam +21 (3d8+10/19-20 plus grab)&lt;/h5&gt;&lt;h5&gt;&lt;b&gt;Space &lt;/b&gt;15 ft.; &lt;b&gt;Reach &lt;/b&gt;15 ft.&lt;/h5&gt;&lt;h5&gt;&lt;b&gt;Special Attacks &lt;/b&gt;compelling whisper, constrict (3d8+10)&lt;/h5&gt;&lt;/div&gt;&lt;hr/&gt;&lt;div&gt;&lt;h5&gt;&lt;b&gt;STATISTICS&lt;/b&gt;&lt;/h5&gt;&lt;/div&gt;&lt;hr/&gt;&lt;div&gt;&lt;h5&gt;&lt;b&gt;Str &lt;/b&gt;30, &lt;b&gt;Dex &lt;/b&gt;13, &lt;b&gt;Con &lt;/b&gt;20, &lt;b&gt;Int &lt;/b&gt; 9, &lt;b&gt;Wis &lt;/b&gt;12, &lt;b&gt;Cha &lt;/b&gt;15&lt;/h5&gt;&lt;h5&gt;&lt;b&gt;Base Atk &lt;/b&gt;+12; &lt;b&gt;CMB &lt;/b&gt;+24 (+28 grapple); &lt;b&gt;CMD &lt;/b&gt;35&lt;/h5&gt;&lt;h5&gt;&lt;b&gt;Feats &lt;/b&gt;Alertness, Improved Disarm, Improved Initiative, Improved Trip, Iron Will, Lightning Reflexes, Lunge, Power Attack, Toughness&lt;/h5&gt;&lt;h5&gt;&lt;b&gt;Skills &lt;/b&gt;Fly +0, Perception +12, Sense Motive +6, Stealth +0, Survival +4&lt;/h5&gt;&lt;h5&gt;&lt;b&gt;SQ &lt;/b&gt;treacherous ground, writhing tendrils&lt;/h5&gt;&lt;/div&gt;&lt;hr/&gt;&lt;div&gt;&lt;h5&gt;&lt;b&gt;ECOLOGY&lt;/b&gt;&lt;/h5&gt;&lt;/div&gt;&lt;hr/&gt;&lt;div&gt;&lt;h5&gt;&lt;b&gt;Environment &lt;/b&gt; tropical forests and jungles&lt;/h5&gt;&lt;h5&gt;&lt;b&gt;Organization &lt;/b&gt;solitary&lt;/h5&gt;&lt;h5&gt;&lt;b&gt;Treasure &lt;/b&gt;standard&lt;/h5&gt;&lt;/div&gt;&lt;hr/&gt;&lt;div&gt;&lt;h5&gt;&lt;b&gt;SPECIAL ABILITIES&lt;/b&gt;&lt;/h5&gt;&lt;/div&gt;&lt;hr/&gt;&lt;div&gt;&lt;h5&gt;&lt;b&gt;Compelling Whisper (Su)&lt;/b&gt; As a standard action, an umdhlebi can entice any humanoid creature within 30 feet to approach and lie down at the base of its trunk. This acts as a &lt;i&gt;suggestion&lt;/i&gt; spell, but the umdhlebi can only compel this one action. A creature that makes a DC 20 Will save is unaffected, and is immune to the same umdhlebi's compelling whisper for 24 hours. An umdhlebi can also use this ability on creatures it is grappling, increasing the DC to 25. The save DC is Charisma-based.  &lt;/h5&gt;&lt;h5&gt;&lt;b&gt;Treacherous Ground (Ex)&lt;/b&gt; The mass of gnashing roots and stems at the base of an umdhlebi's trunk are constantly in motion. As a result, all squares within 5 feet of the umdhlebi's space are treated as difficult terrain for the purposes of movement through the area.  &lt;/h5&gt;&lt;h5&gt;&lt;b&gt;Writhing Tendrils (Ex)&lt;/b&gt; All umdhlebis have eight tendrils, but the creature can only make 2 slam attacks in a single round.  However, an umdhlebi can continue to make 2 slam attacks even while its other tendrils are grappling or constricting.  An umdhlebi can use this ability as long as it has two or more tendrils free to attack.&lt;/h5&gt;&lt;/div&gt;&lt;br&gt;&lt;/br&gt;&lt;div&gt;&lt;h4&gt;&lt;p&gt;&lt;p&gt;Umdhlebis are massive, intelligent, and carnivorous plants that take root in jungles. Their outer shell is brown and resembles the thick bark of a dead tree, while concealing the softer layer of green cellulose beneath.&lt;/p&gt;&lt;p&gt;When they flower, umdhlebis grow broad, fragile-looking crimson leaves with sharp, grasping edges. Umdhlebis draw their prey close with mind-affecting &lt;i&gt;suggestion&lt;/i&gt;s, enticing would-be victims to rest at the plant's base, and then strike with their vine-like tendrils, each as thick as a man's forearm.&lt;/p&gt;&lt;p&gt;Umdhlebis grow to almost 20 feet in height, but can be shorter or taller depending on the surrounding vegetation.&lt;/p&gt;&lt;p&gt;An umdhlebi's trunk ranges from 3 to 5 feet in diameter, and the plant as a whole weighs over 10,000 pounds.&lt;/p&gt;&lt;p&gt;Umdhlebis can live for up to 50 years.&lt;b&gt;&lt;/p&gt;&lt;p&gt;Ecology&lt;/b&gt;&lt;/p&gt;&lt;p&gt; Legends say that the first umdhlebi was created when an assassin vine crawled into the hollow corpse of a slain, jungle-dwelling treant. The creatures fused together, returning the treant to life, but instilling in it a devastating hunger. Regardless of its true origins, the umdhlebi is known and feared throughout the jungles of the world. Resembling a tree with a hard outer coating, the umdhlebi is actually an intelligent and mobile plant, capable of uprooting itself to find food or escape danger.&lt;/p&gt;&lt;p&gt;Although ambulatory, the umdhlebi is too slow to truly hunt and has evolved several methods to attract prey. An umdhlebi uses its large vines and brightly colored leaves to draw in animals and other creatures of lesser intelligence.&lt;/p&gt;&lt;p&gt;Once in range, the umdhlebi lashes out with its strong, vine-like tendrils, enveloping and crushing its prey with bone-shattering force. Umdhlebis, however, prefer to feed on humanoids and can compel even the most strongminded individuals to approach their waiting snares.&lt;/p&gt;&lt;p&gt;When sensing a nearby humanoid, an umdhlebi vibrates rows of fine, cilia-like hairs along its trunk, producing a sound that targets the minds of any close enough to hear it. This enticing drone causes those under its sway to approach the base of the tree where the umdhlebi can strike. Although the majority of an umdhlebi grows aboveground, the creature's mouth and digestive system are just below the surface. Large, thick roots at the base provide stability and allow for movement, but between these larger roots and beneath the umdhlebi's central trunk exists a populous network of long, thin stems.&lt;/p&gt;&lt;p&gt;Each of these growths ends in double-sided fronds lined with spine-like teeth, similar to the leaves of a flytrap.&lt;/p&gt;&lt;p&gt;When an umdhlebi roots itself to the ground, these stems burrow up to breach the surrounding earth, forming a moss-like border around the larger roots. Fresh kills are thus devoured from beneath, as the umdhlebi's understems feed. Numbering in the thousands, the umdhlebi's tiny mouths can strip a human carcass to its bones in under an hour, and although these under-stems are too small to effectively damage foes in melee, their shifting, undulating motion of makes traversing the ground around an umdhlebi difficult.&lt;/p&gt;&lt;p&gt;Umdhlebis produce a spiny red fruit twice a year. This fruit appears similar to the seed pods of chestnut trees, but instead of holding tough seeds, it contains a bland meat riddled with dozens of triangular seeds. While wellfed umdhlebis sometimes allow monkeys and birds to pluck their fruit and carry it to new ground, they often use their own tendrils to pick and fling the fruit where they please. Some stories tell of undhlebis braining wanderers with these dense pods, or of passersby warned of the dangerous plants by their flying fruit, but these seasonal growths never reliably serve as weapons or warnings. Some tribes maintain dangerous traditions of seeking out and collecting undhlebi fruit to use in the creation of mashes or alcohols. Such products possess a distinctive dry-bitter taste and so are only prepared for use in coming-of-age rituals or other rites of passage.&lt;b&gt;&lt;/p&gt;&lt;p&gt;Habitat &amp; Society&lt;/b&gt;&lt;/p&gt;&lt;p&gt; Umdhlebis root themselves along roads and waterways near humanoid settlements whenever possible. As their roots are highly sensitive to vibrations and can detect the movement of other nearby creatures, they can stay out of sight, despite their size, and still be aware of their surroundings.&lt;/p&gt;&lt;p&gt;As the dry shell of their outer layer is particularly susceptible to fire, umdhlebis always entwine themselves with surrounding foliage so that any such attacks against them also risk setting the entire wilderness ablaze. If threatened and such cover is not available, umdhlebis use their compelling whisper ability to manipulate one or more opponents and then draw them in to surround the plant's trunk, using them as living shields. Although they have no use for treasure, umdhlebis pile any leftover items from their prey into the base of their trunks as bait for passersby.&lt;/p&gt;&lt;p&gt;When an umdhlebi moves on to other hunting grounds, it sheds its fruit first, hoping that the seeds will take hold and grow.&lt;/p&gt;&lt;p&gt;Denizens of the Mwangi Expanse and other jungles are taught to recognize and burn umdhlebi seeds from an early age.&lt;/p&gt;&lt;p&gt;Nevertheless, some umdhlebi seeds do make their way into the earth and take root, reaching maturity with frightening speed.&lt;/p&gt;&lt;/h4&gt;&lt;/div&gt;</t>
  </si>
  <si>
    <t>Emperor of Scales</t>
  </si>
  <si>
    <t>(chaotic, evil, native)</t>
  </si>
  <si>
    <t>all-around vision, darkvision 60 ft., scent;  Perception +26</t>
  </si>
  <si>
    <t>frightful presence (60 ft., DC 25), maddening hiss (100 ft., DC 25)</t>
  </si>
  <si>
    <t>30, touch 15, flat-footed 23</t>
  </si>
  <si>
    <t>(+7 Dex, +15 natural, -2 size)</t>
  </si>
  <si>
    <t>(18d10+126)</t>
  </si>
  <si>
    <t>regeneration 5 (electricity)</t>
  </si>
  <si>
    <t>Fort +19, Ref +13, Will +15</t>
  </si>
  <si>
    <t>acid, fire, mind-affecting effects, paralysis, poison, vorpal weapons</t>
  </si>
  <si>
    <t>30 ft., climb 30 ft., fly 60 ft. (good)</t>
  </si>
  <si>
    <t>bite +24 (2d8+8/19-20 plus poison and grab), 8 snakebites  +22 (1d6+4 plus poison)</t>
  </si>
  <si>
    <t>10 ft. (15 ft. with snakebites)</t>
  </si>
  <si>
    <t>acidic gore, poison, swallow whole (2d8+12 plus poison, AC 17, 22 hp)</t>
  </si>
  <si>
    <t>Spell-Like Abilities (CL 15th; concentration +21)  Constant-fly At will-poison (DC 20), teleport  3/day-accelerate poison* (DC 18), blindness/deafness (DC 18), blur, dominate person (DC 21), major image (DC 19), mirror image, suggestion (DC 19)  1/day-chaos hammer (DC 20), dream, mass suggestion (DC 22), nightmare (DC 21), unholy blight (DC 20)</t>
  </si>
  <si>
    <t>Str 26, Dex 24, Con 23, Int 13, Wis 19, Cha 22</t>
  </si>
  <si>
    <t>Combat Reflexes, Great Fortitude, Hover, Improved Critical (bite), Improved Initiative, Multiattack, Power Attack, Snatch, Toughness</t>
  </si>
  <si>
    <t>Bluff +27, Climb +16, Escape Artist +22, Fly +20, Knowledge (history) +12, Knowledge (planes) +12, Knowledge (religion) +12, Perception +26, Sense Motive +22, Spellcraft +19, Stealth +16, Use Magic Device +21</t>
  </si>
  <si>
    <t>+4 Escape Artist, +4 Perception, +4 Stealth, +4 Use Magic Device</t>
  </si>
  <si>
    <t>Abyssal, Aklo, Azlanti (does not speak), telepathy  100 ft.</t>
  </si>
  <si>
    <t>command snakes</t>
  </si>
  <si>
    <t>The air fills with the sound of hissing snakes as a giant, severed snake's head floats into view, with a gaping mouth and twin fangs dripping virulent poison. Its eyes are milky and blind, but its forked tongue constantly tests the air for fresh scents. Below the head, where a body should be, numerous hissing serpents thrash like tendrils of torn flesh. Blood drips from the severed head, sizzling as it burns like acid through anything it touches.</t>
  </si>
  <si>
    <t>AP 42</t>
  </si>
  <si>
    <t>Acidic Gore (Su) The Emperor of Scales' giant severed head continually drips blood and gore that burn like acid. Any creature within 10 feet of the Emperor of Scales must make a DC 25 Reflex save or be sprayed by droplets of acidic blood, taking 2d6 points of acid damage. The save DC is Constitution-based.  Command Snakes (Ex) As a free action, the Emperor of Scales can command any snake or serpent with the animal or magical beast type, as the dominate animal spell. The target can resist the command with a DC 25 Will save.  Immunity to Vorpal Weapons (Ex) The Emperor of Scales is essentially a giant head with no body. As a result, its head cannot be severed, and vorpal weapons have no additional effect on it.  Maddening Hiss (Su) The Emperor of Scales' numerous snake heads constantly hiss in a maddening cacophony as a free action. Any creature within 100 feet of the Emperor of Scales must make a DC 25 Will save or be confused for 1 round. This is a mind-affecting compulsion insanity effect. A creature that saves cannot be affected by the Emperor of Scales' maddening hiss for 24 hours. The save DC is Charisma-based.  Poison (Ex) Bite or swallow-injury; save Fort DC 25; frequency 1/round for 10 rounds; effect 2d6 acid and 1d4 Str; cure 2 consecutive saves; snakebite-injury; save Fort DC 20; frequency 1/round for 6 rounds; effect 1d2 Con; cure 2 consecutive saves.</t>
  </si>
  <si>
    <t>In the earliest days of the Age of Serpents, when the great serpentfolk empire was young, the serpentfolk were ruled by a single, powerful priest-king. When Ydersius took his rightful place as god of the serpentfolk, he exalted this priest-king above all others, raising the king up to become his foremost servant and herald. With his original name long lost to memory, the first king of the serpentfolk empire became known as the Emperor of Scales.  With Ydersius's still-living head entombed beneath the earth and his mindless body endlessly wandering the Darklands, the Emperor of Scales is the snake-god's primary representative on Golarion. Unable to take direct action on his own, Ydersius relies upon his herald to enact his will on the Material Plane. The Emperor of Scales embodies the fall of the mighty serpentfolk empire from its previous heights, and personifies the rage of Ydersius himself, trapped and sundered into two lesser parts. But he also represents the god's immortality, for even in defeat Ydersius was not slain, and even without a body, the Emperor of Scales still serves.  The Emperor of Scales does not speak, but it can communicate telepathically. Snakes and serpents of all kinds and sizes flock to the Emperor of Scales, who can enslave them to his will. The Emperor of Scales appears as a giant snake's head about 20 feet long, and weighs close to 5 tons. His serpentine tendrils extend another 15 feet behind and around his head.  Ecology When Ydersius was whole and walked Golarion as the god of the serpentfolk empire, the Emperor of Scales appeared as a giant serpentfolk warrior clad in golden scale armor who strode across ancient battlefields wielding spells and blade with equal precision. When Ydersius was beheaded by the Azlanti heroine Savith and cast down, the Emperor of Scales suffered his own mutilation. In a sympathetic ref lection of his master's fate, the Emperor's head tore itself free from his body, growing to monstrous size while his humanoid body quickly withered away. His eyes clouded over, blinding the herald, but the tendrils of flesh that once attached his head to his body transformed into a multitude of hissing, poisonous vipers. The Emperor of Scales has kept that form since, but the faithful of Ydersius believe that when the snake-god is restored, so too will his herald return to his original form and once more lead the serpentfolk armies to victory.  Originally born on Golarion, the Emperor of Scales is a native outsider. He sleeps like any normal creature, and when not called upon to serve, spends most of his time in a dream-filled torpor, much like the severed head of Ydersius himself. Unlike other native outsiders, however, the Emperor of Scales does not need to eat. As he no longer has a body to process and digest food, he gains sustenance from his divine link with Ydersius. On other planes, the Emperor of Scales gains the extraplanar subtype, and requires neither food nor sleep.  Habitat &amp; Society At the height of Ydersius's power, the Emperor of Scales divided his time between Golarion and Ydersius's planar realm, the pocket plane of Sydrixus deep in the unending chaos of the Maelstrom. Since Ydersius's defeat, that realm has been closed to both the god and his servants, and like Ydersius, the Emperor of Scales has been confined to the Material Plane. In the millennia since, the Emperor of Scales has traveled throughout the Material Plane, alternately searching the Darklands of Golarion for the sundered skull and body of Ydersius, or sleeping for centuries, dreaming of his master's restoration and return.  The Emperor of Scales has been encountered numerous times over the ages in various abandoned cities of the ancient serpentfolk, both on Golarion, and some say, on other worlds as well. Powerful priests of Ydersius have been known to wake the Emperor of Scales when they find him and request his aid. Such alliances are usually short-lived, however, as the herald inevitably moves on in search of his lost master.  The Emperor of Scales is known to work with demons on occasion, though those fiends serving Abraxas are viewed as enemies, and the herald does not hesitate to attack and destroy them, returning them to their Abyssal realm.  In his original form, the Emperor of Scales frequently mated with mortal serpentfolk and left behind countless semidivine progeny. What happened to these paragons of the serpentfolk race after the fall of the serpentfolk empire is unknown, although many powerful serpentfolk priests claim descent from the herald to bolster their own inf luence. These days, exceptionally large or particularly strong snakes are said to be the brood of the Emperor of Scales, remnants of his serpentine tendrils that were severed in battle and took on a life of their own. Whether or not these claims are true is of little importance-certainly the Emperor of Scales himself seems unconcerned with such potential offspring.</t>
  </si>
  <si>
    <t>&lt;link rel="stylesheet"href="PF.css"&gt;&lt;div&gt;&lt;h2&gt;Emperor of Scales&lt;/h2&gt;&lt;h3&gt;&lt;i&gt;The air fills with the sound of hissing snakes as a giant, severed snake's head floats into view, with a gaping mouth and twin fangs dripping virulent &lt;i&gt;poison&lt;/i&gt;. Its eyes are milky and blind, but its forked tongue constantly tests the air for fresh scents. Below the head, where a body should be, numerous hissing serpents thrash like tendrils of torn flesh. Blood drips from the severed head, sizzling as it burns like acid through anything it touches.&lt;/i&gt;&lt;/h3&gt;&lt;br&gt;&lt;/br&gt;&lt;/div&gt;&lt;div class="heading"&gt;&lt;p class="alignleft"&gt;Emperor of Scales&lt;/p&gt;&lt;p class="alignright"&gt;CR 15&lt;/p&gt;&lt;div style="clear: both;"&gt;&lt;/div&gt;&lt;/div&gt;&lt;div&gt;&lt;h5&gt;&lt;b&gt;XP &lt;/b&gt;51,200&lt;/h5&gt;&lt;h5&gt;CE Huge outsider (chaotic, evil, native)&lt;/h5&gt;&lt;h5&gt;&lt;b&gt;Init &lt;/b&gt;+11; &lt;b&gt;Senses &lt;/b&gt;all-around vision, darkvision 60 ft., scent;  Perception +26&lt;/h5&gt;&lt;h5&gt;&lt;b&gt;Aura &lt;/b&gt;frightful presence (60 ft., DC 25), maddening hiss (100 ft., DC 25)&lt;/h5&gt;&lt;/div&gt;&lt;hr/&gt;&lt;div&gt;&lt;h5&gt;&lt;b&gt;DEFENSE&lt;/b&gt;&lt;/h5&gt;&lt;/div&gt;&lt;hr/&gt;&lt;div&gt;&lt;h5&gt;&lt;b&gt;AC &lt;/b&gt;30, touch 15, flat-footed 23 (+7 Dex, +15 natural, -2 size)&lt;/h5&gt;&lt;h5&gt;&lt;b&gt;hp &lt;/b&gt;225 (18d10+126); regeneration 5 (electricity)&lt;/h5&gt;&lt;h5&gt;&lt;b&gt;Fort &lt;/b&gt;+19, &lt;b&gt;Ref &lt;/b&gt;+13, &lt;b&gt;Will &lt;/b&gt;+15&lt;/h5&gt;&lt;h5&gt;&lt;b&gt;DR &lt;/b&gt;15/good and silver; &lt;b&gt;Immune &lt;/b&gt;acid, fire, mind-affecting effects, paralysis, &lt;i&gt;poison&lt;/i&gt;, &lt;i&gt;vorpal&lt;/i&gt; weapons; &lt;b&gt;SR &lt;/b&gt;26&lt;/h5&gt;&lt;/div&gt;&lt;hr/&gt;&lt;div&gt;&lt;h5&gt;&lt;b&gt;OFFENSE&lt;/b&gt;&lt;/h5&gt;&lt;/div&gt;&lt;hr/&gt;&lt;div&gt;&lt;h5&gt;&lt;b&gt;Spd &lt;/b&gt;30 ft., climb 30 ft., fly 60 ft. (good)&lt;/h5&gt;&lt;h5&gt;&lt;b&gt;Melee &lt;/b&gt;bite +24 (2d8+8/19-20 plus &lt;i&gt;poison&lt;/i&gt; and grab), 8 snakebites  +22 (1d6+4 plus &lt;i&gt;poison&lt;/i&gt;)&lt;/h5&gt;&lt;h5&gt;&lt;b&gt;Space &lt;/b&gt;15 ft.; &lt;b&gt;Reach &lt;/b&gt;10 ft. (15 ft. with snakebites)&lt;/h5&gt;&lt;h5&gt;&lt;b&gt;Special Attacks &lt;/b&gt;acidic gore, &lt;i&gt;poison&lt;/i&gt;, swallow whole (2d8+12 plus &lt;i&gt;poison&lt;/i&gt;, AC 17, 22 hp)&lt;/h5&gt;&lt;h5&gt;&lt;b&gt;Spell-Like Abilities&lt;/b&gt; (CL 15th; concentration +21)&lt;/br&gt;Constant&amp;mdash;&lt;i&gt;fly&lt;/i&gt; &lt;/br&gt;At will&amp;mdash;&lt;i&gt;poison&lt;/i&gt; (DC 20), &lt;i&gt;teleport&lt;/i&gt;&lt;/br&gt;3/day&amp;mdash;accelerate &lt;i&gt;poison&lt;/i&gt;* (DC 18), &lt;i&gt;blindness/deafness&lt;/i&gt; (DC 18), &lt;i&gt;blur&lt;/i&gt;, &lt;i&gt;dominate person&lt;/i&gt; (DC 21), &lt;i&gt;major image&lt;/i&gt; (DC 19), &lt;i&gt;mirror image&lt;/i&gt;, &lt;i&gt;suggestion&lt;/i&gt; (DC 19)&lt;/br&gt;1/day&amp;mdash;&lt;i&gt;chaos hammer&lt;/i&gt; (DC 20), &lt;i&gt;dream&lt;/i&gt;, mass &lt;i&gt;suggestion&lt;/i&gt; (DC 22), &lt;i&gt;nightmare&lt;/i&gt; (DC 21), &lt;i&gt;unholy blight&lt;/i&gt; (DC 20)&lt;/h5&gt;&lt;/h5&gt;&lt;/div&gt;&lt;hr/&gt;&lt;div&gt;&lt;h5&gt;&lt;b&gt;STATISTICS&lt;/b&gt;&lt;/h5&gt;&lt;/div&gt;&lt;hr/&gt;&lt;div&gt;&lt;h5&gt;&lt;b&gt;Str &lt;/b&gt;26, &lt;b&gt;Dex &lt;/b&gt;24, &lt;b&gt;Con &lt;/b&gt;23, &lt;b&gt;Int &lt;/b&gt; 13, &lt;b&gt;Wis &lt;/b&gt;19, &lt;b&gt;Cha &lt;/b&gt;22&lt;/h5&gt;&lt;h5&gt;&lt;b&gt;Base Atk &lt;/b&gt;+18; &lt;b&gt;CMB &lt;/b&gt;+28 (+32 grapple); &lt;b&gt;CMD &lt;/b&gt;45 (can't be tripped)&lt;/h5&gt;&lt;h5&gt;&lt;b&gt;Feats &lt;/b&gt;Combat Reflexes, Great Fortitude, Hover, Improved Critical (bite), Improved Initiative, Multiattack, Power Attack, Snatch, Toughness&lt;/h5&gt;&lt;h5&gt;&lt;b&gt;Skills &lt;/b&gt;Bluff +27, Climb +16, Escape Artist +22, Fly +20, Knowledge (history) +12, Knowledge (planes) +12, Knowledge (religion) +12, Perception +26, Sense Motive +22, Spellcraft +19, Stealth +16, Use Magic Device +21; &lt;b&gt;Racial Modifiers &lt;/b&gt;+4 Escape Artist, +4 Perception, +4 Stealth, +4 Use Magic Device&lt;/h5&gt;&lt;h5&gt;&lt;b&gt;Languages &lt;/b&gt;Abyssal, Aklo, Azlanti (does not speak), telepathy  100 ft.&lt;/h5&gt;&lt;h5&gt;&lt;b&gt;SQ &lt;/b&gt;command snakes&lt;/h5&gt;&lt;/div&gt;&lt;hr/&gt;&lt;div&gt;&lt;h5&gt;&lt;b&gt;ECOLOGY&lt;/b&gt;&lt;/h5&gt;&lt;/div&gt;&lt;hr/&gt;&lt;div&gt;&lt;h5&gt;&lt;b&gt;Environment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ABILITIES&lt;/b&gt;&lt;/h5&gt;&lt;/div&gt;&lt;hr/&gt;&lt;div&gt;&lt;h5&gt;&lt;b&gt;Acidic Gore (Su)&lt;/b&gt; The Emperor of Scales' giant severed head continually drips blood and gore that burn like acid. Any creature within 10 feet of the Emperor of Scales must make a DC 25 Reflex save or be sprayed by droplets of acidic blood, taking 2d6 points of acid damage. The save DC is Constitution-based.  &lt;/h5&gt;&lt;h5&gt;&lt;b&gt;Command Snakes (Ex)&lt;/b&gt; As a free action, the Emperor of Scales can command any snake or serpent with the animal or magical beast type, as the &lt;i&gt;dominate animal&lt;/i&gt; spell. The target can resist the command with a DC 25 Will save.  &lt;/h5&gt;&lt;h5&gt;&lt;b&gt;Immunity to Vorpal Weapons (Ex)&lt;/b&gt; The Emperor of Scales is essentially a giant head with no body. As a result, its head cannot be severed, and &lt;i&gt;vorpal&lt;/i&gt; weapons have no additional effect on it.  &lt;/h5&gt;&lt;h5&gt;&lt;b&gt;Maddening Hiss (Su)&lt;/b&gt; The Emperor of Scales' numerous snake heads constantly hiss in a maddening cacophony as a free action. Any creature within 100 feet of the Emperor of Scales must make a DC 25 Will save or be confused for 1 round. This is a mind-affecting compulsion insanity effect. A creature that saves cannot be affected by the Emperor of Scales' maddening hiss for 24 hours. The save DC is Charisma-based.  &lt;/h5&gt;&lt;h5&gt;&lt;b&gt;Poison (Ex)&lt;/b&gt; Bite or swallow-injury; &lt;i&gt;save&lt;/i&gt; Fort DC 25; &lt;i&gt;frequency&lt;/i&gt; 1/round for 10 rounds; &lt;i&gt;effect&lt;/i&gt; 2d6 acid and 1d4 Str; &lt;i&gt;cure&lt;/i&gt; 2 consecutive &lt;i&gt;save&lt;/i&gt;s; snakebite-injury; &lt;i&gt;save&lt;/i&gt; Fort DC 20; &lt;i&gt;frequency&lt;/i&gt; 1/round for 6 rounds; &lt;i&gt;effect&lt;/i&gt; 1d2 Con; &lt;i&gt;cure&lt;/i&gt; 2 consecutive &lt;i&gt;save&lt;/i&gt;s.&lt;/h5&gt;&lt;h5&gt;* See &lt;i&gt;Pathfinder RPG Advanced Player's Guide&lt;/i&gt;.&lt;/h5&gt;&lt;/div&gt;&lt;br&gt;&lt;/br&gt;&lt;div&gt;&lt;h4&gt;&lt;p&gt;&lt;p&gt;In the earliest days of the Age of Serpents, when the great serpentfolk empire was young, the serpentfolk were ruled by a single, powerful priest-king. When Ydersius took his rightful place as god of the serpentfolk, he exalted this priest-king above all others, raising the king up to become his foremost servant and herald. With his original name long lost to memory, the first king of the serpentfolk empire became known as the Emperor of Scales.&lt;/p&gt;&lt;p&gt;With Ydersius's still-living head entombed beneath the earth and his mindless body endlessly wandering the Darklands, the Emperor of Scales is the snake-god's primary representative on Golarion. Unable to take direct action on his own, Ydersius relies upon his herald to enact his will on the Material Plane. The Emperor of Scales embodies the fall of the mighty serpentfolk empire from its previous heights, and personifies the rage of Ydersius himself, trapped and sundered into two lesser parts. But he also represents the god's immortality, for even in defeat Ydersius was not slain, and even without a body, the Emperor of Scales still serves.&lt;/p&gt;&lt;p&gt;The Emperor of Scales does not speak, but it can communicate telepathically. Snakes and serpents of all kinds and sizes flock to the Emperor of Scales, who can enslave them to his will. The Emperor of Scales appears as a giant snake's head about 20 feet long, and weighs close to 5 tons. His serpentine tendrils extend another 15 feet behind and around his head.&lt;b&gt;&lt;/p&gt;&lt;p&gt;Ecology&lt;/b&gt;&lt;/p&gt;&lt;p&gt; When Ydersius was whole and walked Golarion as the god of the serpentfolk empire, the Emperor of Scales appeared as a giant serpentfolk warrior clad in golden scale armor who strode across ancient battlefields wielding spells and blade with equal precision. When Ydersius was beheaded by the Azlanti heroine Savith and cast down, the Emperor of Scales suffered his own mutilation. In a sympathetic ref lection of his master's fate, the Emperor's head tore itself free from his body, growing to monstrous size while his humanoid body quickly withered away. His eyes clouded over, blinding the herald, but the tendrils of flesh that once attached his head to his body transformed into a multitude of hissing, &lt;i&gt;poison&lt;/i&gt;ous vipers. The Emperor of Scales has kept that form since, but the faithful of Ydersius believe that when the snake-god is restored, so too will his herald return to his original form and once more lead the serpentfolk armies to victory.&lt;/p&gt;&lt;p&gt;Originally born on Golarion, the Emperor of Scales is a native outsider. He sleeps like any normal creature, and when not called upon to serve, spends most of his time in a &lt;i&gt;dream&lt;/i&gt;-filled torpor, much like the severed head of Ydersius himself. Unlike other native outsiders, however, the Emperor of Scales does not need to eat. As he no longer has a body to process and digest food, he gains sustenance from his divine link with Ydersius. On other planes, the Emperor of Scales gains the extraplanar subtype, and requires neither food nor sleep.&lt;b&gt;&lt;/p&gt;&lt;p&gt;Habitat &amp; Society&lt;/b&gt;&lt;/p&gt;&lt;p&gt; At the height of Ydersius's power, the Emperor of Scales divided his time between Golarion and Ydersius's planar realm, the pocket plane of Sydrixus deep in the unending chaos of the Maelstrom. Since Ydersius's defeat, that realm has been closed to both the god and his servants, and like Ydersius, the Emperor of Scales has been confined to the Material Plane. In the millennia since, the Emperor of Scales has traveled throughout the Material Plane, alternately searching the Darklands of Golarion for the sundered skull and body of Ydersius, or sleeping for centuries, &lt;i&gt;dream&lt;/i&gt;ing of his master's restoration and return.&lt;/p&gt;&lt;p&gt;The Emperor of Scales has been encountered numerous times over the ages in various abandoned cities of the ancient serpentfolk, both on Golarion, and some say, on other worlds as well. Powerful priests of Ydersius have been known to wake the Emperor of Scales when they find him and request his aid. Such alliances are usually short-lived, however, as the herald inevitably moves on in search of his lost master.&lt;/p&gt;&lt;p&gt;The Emperor of Scales is known to work with demons on occasion, though those fiends serving Abraxas are viewed as enemies, and the herald does not hesitate to attack and destroy them, returning them to their Abyssal realm.&lt;/p&gt;&lt;p&gt;In his original form, the Emperor of Scales frequently mated with mortal serpentfolk and left behind countless semidivine progeny. What happened to these paragons of the serpentfolk race after the fall of the serpentfolk empire is unknown, although many powerful serpentfolk priests claim descent from the herald to bolster their own inf luence. These days, exceptionally large or particularly strong snakes are said to be the brood of the Emperor of Scales, remnants of his serpentine tendrils that were severed in battle and took on a life of their own. Whether or not these claims are true is of little importance-certainly the Emperor of Scales himself seems unconcerned with such potential offspring.&lt;/p&gt;&lt;/h4&gt;&lt;/div&gt;</t>
  </si>
  <si>
    <t>* See Pathfinder RPG Advanced Player's Guide.</t>
  </si>
  <si>
    <t>Lesser Hollow Serpent</t>
  </si>
  <si>
    <t>darkvision 60 ft., lifesense; Perception +6</t>
  </si>
  <si>
    <t>(+4 Dex, +1 dodge, +4 natural)</t>
  </si>
  <si>
    <t>(11d8+22)</t>
  </si>
  <si>
    <t>Fort +6, Ref +9, Will +9</t>
  </si>
  <si>
    <t>5/magic and silver</t>
  </si>
  <si>
    <t>bite +12 (2d8+4 plus grab)</t>
  </si>
  <si>
    <t>constrict (2d8+4 plus 2d6 negative energy), negatively charged coils</t>
  </si>
  <si>
    <t>Str 17, Dex 19, Con -, Int 2, Wis 11, Cha 12</t>
  </si>
  <si>
    <t>Dodge, Great Fortitude, Iron Will, Lightning Reflexes, Toughness, Weapon Finesse</t>
  </si>
  <si>
    <t>Climb +16, Escape Artist +7, Perception +6, Stealth +10</t>
  </si>
  <si>
    <t>Aklo; telepathy 100 ft.</t>
  </si>
  <si>
    <t>Value double standard</t>
  </si>
  <si>
    <t>An unseen breeze stirs the desiccated scales of this immense snakeskin, causing the shedding's frayed, dried edges to flutter with a semblance of life. Pinpoints of unholy green light flare behind the intact eye lenses as the head starts to rise. The same glow behind those long-dead eyes illuminates a gaping mouth and bony fangs. Then a terrifying, painful hiss assaults your mind as the serpent slithers forward with a silent, unearthly grace.</t>
  </si>
  <si>
    <t>Hollow Serpent</t>
  </si>
  <si>
    <t>Lifesense (Su) A hollow serpent notices and locates living creatures within 60 feet, just as if it possessed the blindsight ability. Negatively Charged Coils (Su) A hollow serpent deals an additional 2d6 points of damage caused by negative energy to victims trapped within its coils. A successful DC 16 Will save reduces the damage by half. The save DC is Charisma-based.</t>
  </si>
  <si>
    <t>Among the many manifestations of serpentfolk faith, the hollow serpent represents one of the most horrific harbingers of doom. Serpentfolk legend suggests Ydersius created the first hollow serpents as protectors and guardians for their underground enclaves. But serpentfolk priests soon learned how to make more, worshiping and cultivating the skin sheddings of monstrously giant snakes with rituals to turn them into engines of destruction. Capable of laying waste to entire regions, the hollow serpents used their life-draining coils to slay the enemies of the serpentfolk, proving particularly effective against the Azlanti empire in the early years of the serpentfolk's age-long struggle against humanity. Eventually, however, the Azlanti learned to combat these skins with positive energy and fire. With the retreat of the mighty snake-god and his people into the shadows of the Darklands, serpentfolk priests have hoarded the most potent of these defenders as guardians of the hibernation chambers of the serpentfolk elite. A typical hollow serpent measures a little over 15 feet long and weighs 500 pounds. A lesser hollow serpent is 7 feet long and weighs just 90 pounds. Ecology As undead creatures, hollow serpents require nothing in the way of sustenance, but their voracious appetite for the life-energy of living creatures is well documented in the annals of Azlanti and serpentfolk lore. The temporary energy derived from their life-draining coils sends most hollow serpents into a feeding frenzy. And their lifesense ability helps them search out even the most well-hidden prey. Much like the predator snakes they mimic, hollow serpents enjoy the hunt and may stalk living creatures for days through the subterranean passageways of the Darklands or the ruined cities of the serpentfolk. Only the high priests of Ydersius know the proper rituals and ceremonies to infuse a shedding with enough divine magic to awaken it into a hollow serpent. However, a hollow serpent also possesses the means to create lesser offspring from its own desiccated flesh. These lesser hollow serpents are much smaller and limited in power, but their undersized nature allows them to venture into passageways a larger hollow serpent could never reach. Serpentfolk priests have also learned how to create these lesser hollow serpents using snakeskin sheddings from normal constrictor snakes, imbuing them with unlife as temple guardians. To spawn a lesser hollow serpent, a hollow serpent must undergo a molting cycle that lasts 3 months. Prior to this hibernation, it must also inf lict no less than nine negative levels on living creatures, storing up the temporary energy from these life-draining attacks to pass onto its new offspring. Thereafter, the hollow serpent sheds a piece of its own skin, which then grows into a lesser hollow serpent. Habitat &amp; Society Hollow serpents have little in the way of society or culture of their own. Beholden to the snake-god, who grants their existence, they exist only to serve and defend the serpentfolk species. Lesser hollow serpents spawned by a hollow serpent intuitively stay near their progenitor- somehow interconnected through the negative energy and siphoned life forces shared between them. Spellcasters who create a lesser hollow serpent on their own may only command its loyalty if capable of commanding undead. Creating a Hollow Serpent While the first hollow serpents were supposedly created from scales shed by beasts favored by the Serpent King himself, and those unholy snakeskins can even shed their own lesser offspring over time, serpentfolk priests can also create their own lesser hollow serpents. A lesser hollow serpent created by a serpentfolk priest requires a more involved process. The priest must fill a clay pot with dirt taken from a serpentfolk grave, the skin and bones of a giant constrictor snake, an onyx gem worth at least 250 gp, and a sprinkling of unholy water. Thereafter, a 15thlevel caster must cast create undead on the skin stuffed with the other assembled reagents.</t>
  </si>
  <si>
    <t>&lt;link rel="stylesheet"href="PF.css"&gt;&lt;div&gt;&lt;h2&gt;Hollow Serpent, Lesser &lt;/h2&gt;&lt;h3&gt;&lt;i&gt;An unseen breeze stirs the desiccated scales of this immense snakeskin, causing the shedding's frayed, dried edges to flutter with a semblance of life. Pinpoints of unholy green light flare behind the intact eye lenses as the head starts to rise. The same glow behind those long-dead eyes illuminates a gaping mouth and bony fangs. Then a terrifying, painful hiss assaults your mind as the serpent slithers forward with a silent, unearthly grace.&lt;/i&gt;&lt;/h3&gt;&lt;br&gt;&lt;/br&gt;&lt;/div&gt;&lt;div class="heading"&gt;&lt;p class="alignleft"&gt;Lesser Hollow Serpent&lt;/p&gt;&lt;p class="alignright"&gt;CR 6&lt;/p&gt;&lt;div style="clear: both;"&gt;&lt;/div&gt;&lt;/div&gt;&lt;div&gt;&lt;h5&gt;&lt;b&gt;XP &lt;/b&gt;2,400&lt;/h5&gt;&lt;h5&gt;NE Medium undead (reptilian)&lt;/h5&gt;&lt;h5&gt;&lt;b&gt;Init &lt;/b&gt;+4; &lt;b&gt;Senses &lt;/b&gt;darkvision 60 ft., lifesense; Perception +6&lt;/h5&gt;&lt;/div&gt;&lt;hr/&gt;&lt;div&gt;&lt;h5&gt;&lt;b&gt;DEFENSE&lt;/b&gt;&lt;/h5&gt;&lt;/div&gt;&lt;hr/&gt;&lt;div&gt;&lt;h5&gt;&lt;b&gt;AC &lt;/b&gt;19, touch 15, flat-footed 14 (+4 Dex, +1 dodge, +4 natural)&lt;/h5&gt;&lt;h5&gt;&lt;b&gt;hp &lt;/b&gt;71 (11d8+22); fast healing 5&lt;/h5&gt;&lt;h5&gt;&lt;b&gt;Fort &lt;/b&gt;+6, &lt;b&gt;Ref &lt;/b&gt;+9, &lt;b&gt;Will &lt;/b&gt;+9&lt;/h5&gt;&lt;h5&gt;&lt;b&gt;Defensive Abilities &lt;/b&gt;channel resistance +2; &lt;b&gt;DR &lt;/b&gt;5/magic and silver; &lt;b&gt;Immune &lt;/b&gt;undead traits; &lt;b&gt;SR &lt;/b&gt;17&lt;/h5&gt;&lt;/div&gt;&lt;hr/&gt;&lt;div&gt;&lt;h5&gt;&lt;b&gt;OFFENSE&lt;/b&gt;&lt;/h5&gt;&lt;/div&gt;&lt;hr/&gt;&lt;div&gt;&lt;h5&gt;&lt;b&gt;Spd &lt;/b&gt;30 ft., climb 30 ft.&lt;/h5&gt;&lt;h5&gt;&lt;b&gt;Melee &lt;/b&gt;bite +12 (2d8+4 plus grab)&lt;/h5&gt;&lt;h5&gt;&lt;b&gt;Space &lt;/b&gt;5 ft.; &lt;b&gt;Reach &lt;/b&gt;5 ft.&lt;/h5&gt;&lt;h5&gt;&lt;b&gt;Special Attacks &lt;/b&gt;constrict (2d8+4 plus 2d6 negative energy), negatively charged coils&lt;/h5&gt;&lt;/div&gt;&lt;hr/&gt;&lt;div&gt;&lt;h5&gt;&lt;b&gt;STATISTICS&lt;/b&gt;&lt;/h5&gt;&lt;/div&gt;&lt;hr/&gt;&lt;div&gt;&lt;h5&gt;&lt;b&gt;Str &lt;/b&gt;17, &lt;b&gt;Dex &lt;/b&gt;19, &lt;b&gt;Con &lt;/b&gt;-, &lt;b&gt;Int &lt;/b&gt; 2, &lt;b&gt;Wis &lt;/b&gt;11, &lt;b&gt;Cha &lt;/b&gt;12&lt;/h5&gt;&lt;h5&gt;&lt;b&gt;Base Atk &lt;/b&gt;+8; &lt;b&gt;CMB &lt;/b&gt;+11 (+15 grapple); &lt;b&gt;CMD &lt;/b&gt;26 (can't be tripped)&lt;/h5&gt;&lt;h5&gt;&lt;b&gt;Feats &lt;/b&gt;Dodge, Great Fortitude, Iron Will, Lightning Reflexes, Toughness, Weapon Finesse&lt;/h5&gt;&lt;h5&gt;&lt;b&gt;Skills &lt;/b&gt;Climb +16, Escape Artist +7, Perception +6, Stealth +10&lt;/h5&gt;&lt;h5&gt;&lt;b&gt;Languages &lt;/b&gt;Aklo; telepathy 100 ft.&lt;/h5&gt;&lt;/div&gt;&lt;hr/&gt;&lt;div&gt;&lt;h5&gt;&lt;b&gt;ECOLOGY&lt;/b&gt;&lt;/h5&gt;&lt;/div&gt;&lt;hr/&gt;&lt;div&gt;&lt;h5&gt;&lt;b&gt;Environment &lt;/b&gt; underground&lt;/h5&gt;&lt;h5&gt;&lt;b&gt;Organization &lt;/b&gt;solitary, pair, or nest (3-8)&lt;/h5&gt;&lt;h5&gt;&lt;b&gt;Treasure &lt;/b&gt;Value double standard&lt;/h5&gt;&lt;/div&gt;&lt;hr/&gt;&lt;div&gt;&lt;h5&gt;&lt;b&gt;SPECIAL ABILITIES&lt;/b&gt;&lt;/h5&gt;&lt;/div&gt;&lt;hr/&gt;&lt;div&gt;&lt;h5&gt;&lt;b&gt;Lifesense (Su)&lt;/b&gt; A hollow serpent notices and locates living creatures within 60 feet, just as if it possessed the blindsight ability. &lt;/h5&gt;&lt;h5&gt;&lt;b&gt;Negatively Charged Coils (Su)&lt;/b&gt; A hollow serpent deals an additional 2d6 points of damage caused by negative energy to victims trapped within its coils. A successful DC 16 Will save reduces the damage by half. The save DC is Charisma-based.&lt;/h5&gt;&lt;/div&gt;&lt;br&gt;&lt;/br&gt;&lt;div&gt;&lt;h4&gt;&lt;p&gt;&lt;p&gt;Among the many manifestations of serpentfolk faith, the hollow serpent represents one of the most horrific harbingers of doom. Serpentfolk legend suggests Ydersius created the first hollow serpents as protectors and guardians for their underground enclaves. But serpentfolk priests soon learned how to make more, worshiping and cultivating the skin sheddings of monstrously giant snakes with rituals to turn them into engines of destruction. Capable of laying waste to entire regions, the hollow serpents used their life-draining coils to slay the enemies of the serpentfolk, proving particularly effective against the Azlanti empire in the early years of the serpentfolk's age-long struggle against humanity. Eventually, however, the Azlanti learned to combat these skins with positive energy and fire. With the retreat of the mighty snake-god and his people into the shadows of the Darklands, serpentfolk priests have hoarded the most potent of these defenders as guardians of the hibernation chambers of the serpentfolk elite.&lt;/p&gt;&lt;p&gt;A typical hollow serpent measures a little over 15 feet long and weighs 500 pounds. A lesser hollow serpent is 7 feet long and weighs just 90 pounds.&lt;b&gt;&lt;/p&gt;&lt;p&gt;Ecology&lt;/b&gt;&lt;/p&gt;&lt;p&gt; As undead creatures, hollow serpents require nothing in the way of sustenance, but their voracious appetite for the life-energy of living creatures is well documented in the annals of Azlanti and serpentfolk lore. The temporary energy derived from their life-draining coils sends most hollow serpents into a feeding frenzy. And their lifesense ability helps them search out even the most well-hidden prey. Much like the predator snakes they mimic, hollow serpents enjoy the hunt and may stalk living creatures for days through the subterranean passageways of the Darklands or the ruined cities of the serpentfolk.&lt;/p&gt;&lt;p&gt;Only the high priests of Ydersius know the proper rituals and ceremonies to infuse a shedding with enough divine magic to awaken it into a hollow serpent. However, a hollow serpent also possesses the means to create lesser offspring from its own desiccated flesh. These lesser hollow serpents are much smaller and limited in power, but their undersized nature allows them to venture into passageways a larger hollow serpent could never reach. Serpentfolk priests have also learned how to create these lesser hollow serpents using snakeskin sheddings from normal constrictor snakes, imbuing them with unlife as temple guardians.&lt;/p&gt;&lt;p&gt;To spawn a lesser hollow serpent, a hollow serpent must undergo a molting cycle that lasts 3 months. Prior to this hibernation, it must also inf lict no less than nine negative levels on living creatures, storing up the temporary energy from these life-draining attacks to pass onto its new offspring. Thereafter, the hollow serpent sheds a piece of its own skin, which then grows into a lesser hollow serpent.&lt;b&gt;&lt;/p&gt;&lt;p&gt;Habitat &amp; Society&lt;/b&gt;&lt;/p&gt;&lt;p&gt; Hollow serpents have little in the way of society or culture of their own. Beholden to the snake-god, who grants their existence, they exist only to serve and defend the serpentfolk species. Lesser hollow serpents spawned by a hollow serpent intuitively stay near their progenitor- somehow interconnected through the negative energy and siphoned life forces shared between them.&lt;/p&gt;&lt;p&gt;Spellcasters who create a lesser hollow serpent on their own may only command its loyalty if capable of commanding undead.&lt;/p&gt;&lt;p&gt;&lt;b&gt;Creating a Hollow Serpent&lt;/b&gt;&lt;br&gt; While the first hollow serpents were supposedly created from scales shed by beasts favored by the Serpent King himself, and those unholy snakeskins can even shed their own lesser offspring over time, serpentfolk priests can also create their own lesser hollow serpents. A lesser hollow serpent created by a serpentfolk priest requires a more involved process. The priest must fill a clay pot with dirt taken from a serpentfolk grave, the skin and bones of a giant constrictor snake, an onyx gem worth at least 250 gp, and a sprinkling of unholy water. Thereafter, a 15thlevel caster must cast &lt;i&gt;create undead&lt;/i&gt; on the skin stuffed with the other assembled reagents.&lt;/p&gt;&lt;/h4&gt;&lt;/div&gt;</t>
  </si>
  <si>
    <t>Sanguine Ooze Swarm</t>
  </si>
  <si>
    <t>7, touch 7, flat-footed 7</t>
  </si>
  <si>
    <t>(-5 Dex, +2 size)</t>
  </si>
  <si>
    <t>ooze traits, swarm traits</t>
  </si>
  <si>
    <t>10 ft., climb 10 ft., swim 10 ft.</t>
  </si>
  <si>
    <t>swarm (1 plus viscous)</t>
  </si>
  <si>
    <t>distraction (DC 13), euphoric slime, viscous (DC 13)</t>
  </si>
  <si>
    <t>4 (16 vs. grapple, see text can't be tripped)</t>
  </si>
  <si>
    <t>solitary, pair, or coagulum (3-5)</t>
  </si>
  <si>
    <t>Dozens of tiny globs of slime move on their own, acting as one being, alternately clinging to each other and separating in a riot of oozing momentum.</t>
  </si>
  <si>
    <t>Ooze</t>
  </si>
  <si>
    <t>AP 43</t>
  </si>
  <si>
    <t>Euphoric Slime (Ex) Sanguine oozes are composed of congealed euphoric toxins. Any living creature that begins its turn affected by the swarm's viscous ability must make a DC 13 Fortitude save or erupt into uncontrollable laughter and be effectively staggered for that round. This is a mindaffecting effect. Creatures immune to poison are immune to this effect. Viscous (Ex) Whenever an alchemical ooze swarm makes a swarm attack on a creature of Small size or larger, that creature must make a DC 13 Reflex save or be covered in patches of sticky ooze globules. Those who fail are entangled until the patches of ooze are removed. The ooze can be removed by spending a full-round action to fling off the globules-though this action might be impeded by the ooze's effects. If a creature affected by this ability takes any amount of cold damage, the ooze patches are immediately destroyed. The save DC is Constitution-based.</t>
  </si>
  <si>
    <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 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 Appearing at first to be a collection of tiny blobs of viscous, translucent fluid, alchemical oozes become far more terrifying once their hungry nature becomes apparent. Each swarm is composed of several hundred palm-sized balls of ooze that all scuttle along as a single unit.</t>
  </si>
  <si>
    <t>&lt;link rel="stylesheet"href="PF.css"&gt;&lt;div&gt;&lt;h2&gt;Sanguine Ooze Swarm&lt;/h2&gt;&lt;h3&gt;&lt;i&gt;Dozens of tiny globs of slime move on their own, acting as one being, alternately clinging to each other and separating in a riot of oozing momentum.&lt;/i&gt;&lt;/h3&gt;&lt;br&gt;&lt;/br&gt;&lt;/div&gt;&lt;div class="heading"&gt;&lt;p class="alignleft"&gt;Sanguine Ooze Swarm&lt;/p&gt;&lt;p class="alignright"&gt;CR 1/3&lt;/p&gt;&lt;div style="clear: both;"&gt;&lt;/div&gt;&lt;/div&gt;&lt;div&gt;&lt;h5&gt;&lt;b&gt;XP &lt;/b&gt;135&lt;/h5&gt;&lt;h5&gt;N Tiny ooze (swarm)&lt;/h5&gt;&lt;h5&gt;&lt;b&gt;Init &lt;/b&gt;-5; &lt;b&gt;Senses &lt;/b&gt;blindsight 60 ft.; Perception -5&lt;/h5&gt;&lt;/div&gt;&lt;hr/&gt;&lt;div&gt;&lt;h5&gt;&lt;b&gt;DEFENSE&lt;/b&gt;&lt;/h5&gt;&lt;/div&gt;&lt;hr/&gt;&lt;div&gt;&lt;h5&gt;&lt;b&gt;AC &lt;/b&gt;7, touch 7, flat-footed 7 (-5 Dex, +2 size)&lt;/h5&gt;&lt;h5&gt;&lt;b&gt;hp &lt;/b&gt;7 (1d8+3)&lt;/h5&gt;&lt;h5&gt;&lt;b&gt;Fort &lt;/b&gt;+3, &lt;b&gt;Ref &lt;/b&gt;-5, &lt;b&gt;Will &lt;/b&gt;-5&lt;/h5&gt;&lt;h5&gt;&lt;b&gt;Immune &lt;/b&gt;ooze traits, swarm traits; &lt;b&gt;Resist &lt;/b&gt;fire 5&lt;/h5&gt;&lt;h5&gt;&lt;b&gt;Weaknesses &lt;/b&gt;vulnerability to cold&lt;/h5&gt;&lt;/div&gt;&lt;hr/&gt;&lt;div&gt;&lt;h5&gt;&lt;b&gt;OFFENSE&lt;/b&gt;&lt;/h5&gt;&lt;/div&gt;&lt;hr/&gt;&lt;div&gt;&lt;h5&gt;&lt;b&gt;Spd &lt;/b&gt;10 ft., climb 10 ft., swim 10 ft.&lt;/h5&gt;&lt;h5&gt;&lt;b&gt;Melee &lt;/b&gt;swarm (1 plus viscous)&lt;/h5&gt;&lt;h5&gt;&lt;b&gt;Space &lt;/b&gt;10 ft.; &lt;b&gt;Reach &lt;/b&gt;0 ft.&lt;/h5&gt;&lt;h5&gt;&lt;b&gt;Special Attacks &lt;/b&gt;distraction (DC 13), euphoric slime, viscous (DC 13)&lt;/h5&gt;&lt;/div&gt;&lt;hr/&gt;&lt;div&gt;&lt;h5&gt;&lt;b&gt;STATISTICS&lt;/b&gt;&lt;/h5&gt;&lt;/div&gt;&lt;hr/&gt;&lt;div&gt;&lt;h5&gt;&lt;b&gt;Str &lt;/b&gt;12, &lt;b&gt;Dex &lt;/b&gt;1, &lt;b&gt;Con &lt;/b&gt;16, &lt;b&gt;Int &lt;/b&gt; -, &lt;b&gt;Wis &lt;/b&gt;1, &lt;b&gt;Cha &lt;/b&gt;1&lt;/h5&gt;&lt;h5&gt;&lt;b&gt;Base Atk &lt;/b&gt;+0; &lt;b&gt;CMB &lt;/b&gt;-7; &lt;b&gt;CMD &lt;/b&gt;4 (16 vs. grapple, see text can't be tripped)&lt;/h5&gt;&lt;/div&gt;&lt;hr/&gt;&lt;div&gt;&lt;h5&gt;&lt;b&gt;ECOLOGY&lt;/b&gt;&lt;/h5&gt;&lt;/div&gt;&lt;hr/&gt;&lt;div&gt;&lt;h5&gt;&lt;b&gt;Environment &lt;/b&gt; any underground&lt;/h5&gt;&lt;h5&gt;&lt;b&gt;Organization &lt;/b&gt;solitary, pair, or coagulum (3-5)&lt;/h5&gt;&lt;h5&gt;&lt;b&gt;Treasure &lt;/b&gt;none&lt;/h5&gt;&lt;/div&gt;&lt;hr/&gt;&lt;div&gt;&lt;h5&gt;&lt;b&gt;SPECIAL ABILITIES&lt;/b&gt;&lt;/h5&gt;&lt;/div&gt;&lt;hr/&gt;&lt;div&gt;&lt;h5&gt;&lt;b&gt;Euphoric Slime (Ex)&lt;/b&gt; Sanguine oozes are composed of congealed euphoric toxins. Any living creature that begins its turn affected by the swarm's viscous ability must make a DC 13 Fortitude save or erupt into uncontrollable laughter and be effectively staggered for that round. This is a mindaffecting effect. Creatures immune to poison are immune to this effect. &lt;/h5&gt;&lt;h5&gt;&lt;b&gt;Viscous (Ex)&lt;/b&gt; Whenever an alchemical ooze swarm makes a swarm attack on a creature of Small size or larger, that creature must make a DC 13 Reflex save or be covered in patches of sticky ooze globules. Those who fail are entangled until the patches of ooze are removed. The ooze can be removed by spending a full-round action to fling off the globules-though this action might be impeded by the ooze's effects. If a creature affected by this ability takes any amount of cold damage, the ooze patches are immediately destroyed. The save DC is Constitution-based.&lt;/h5&gt;&lt;/div&gt;&lt;br&gt;&lt;/br&gt;&lt;div&gt;&lt;h4&gt;&lt;p&gt;&lt;p&gt;Formed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</si>
  <si>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Phlegmatic Ooze Swarm</t>
  </si>
  <si>
    <t>Fort +4, Ref -5, Will -5</t>
  </si>
  <si>
    <t>distraction (DC 14), maddening slime, viscous (DC 14)</t>
  </si>
  <si>
    <t>Str 10, Dex 1, Con 18, Int -, Wis 1, Cha 1</t>
  </si>
  <si>
    <t>4 (can't be tripped)</t>
  </si>
  <si>
    <t>solitary, pair, sputum (3-6), or jelly (3-5 phlegmatic ooze swarms and 1-3 sanguine ooze swarms)</t>
  </si>
  <si>
    <t>Maddening Slime (Ex) Phlegmatic oozes are composed of volatile, mind-altering secretions. Any living creature that begins its turn affected by the phlegmatic ooze's viscous ability must make a DC 14 Fortitude save or be confused for 1 round. This is a mind-affecting effect. Creatures immune to poison are immune to this effect. Viscous (Ex) As described in the sanguine ooze swarm's special abilities, except the Reflex save DC is 14 and the patches are destroyed if the victim takes any amount of fire damage.</t>
  </si>
  <si>
    <t>&lt;link rel="stylesheet"href="PF.css"&gt;&lt;div&gt;&lt;h2&gt;Phlegmatic Ooze Swarm&lt;/h2&gt;&lt;h3&gt;&lt;i&gt;Dozens of tiny globs of slime move on their own, acting as one being, alternately clinging to each other and separating in a riot of oozing momentum.&lt;/i&gt;&lt;/h3&gt;&lt;br&gt;&lt;/br&gt;&lt;/div&gt;&lt;div class="heading"&gt;&lt;p class="alignleft"&gt;Phlegmatic Ooze Swarm&lt;/p&gt;&lt;p class="alignright"&gt;CR 1/2&lt;/p&gt;&lt;div style="clear: both;"&gt;&lt;/div&gt;&lt;/div&gt;&lt;div&gt;&lt;h5&gt;&lt;b&gt;XP &lt;/b&gt;200&lt;/h5&gt;&lt;h5&gt;N Tiny ooze (swarm)&lt;/h5&gt;&lt;h5&gt;&lt;b&gt;Init &lt;/b&gt;-5; &lt;b&gt;Senses &lt;/b&gt;blindsight 60 ft.; Perception -5&lt;/h5&gt;&lt;/div&gt;&lt;hr/&gt;&lt;div&gt;&lt;h5&gt;&lt;b&gt;DEFENSE&lt;/b&gt;&lt;/h5&gt;&lt;/div&gt;&lt;hr/&gt;&lt;div&gt;&lt;h5&gt;&lt;b&gt;AC &lt;/b&gt;7, touch 7, flat-footed 7 (-5 Dex, +2 size)&lt;/h5&gt;&lt;h5&gt;&lt;b&gt;hp &lt;/b&gt;8 (1d8+4)&lt;/h5&gt;&lt;h5&gt;&lt;b&gt;Fort &lt;/b&gt;+4, &lt;b&gt;Ref &lt;/b&gt;-5, &lt;b&gt;Will &lt;/b&gt;-5&lt;/h5&gt;&lt;h5&gt;&lt;b&gt;Immune &lt;/b&gt;ooze traits, swarm traits; &lt;b&gt;Resist &lt;/b&gt;cold 5&lt;/h5&gt;&lt;h5&gt;&lt;b&gt;Weaknesses &lt;/b&gt;vulnerability to fire&lt;/h5&gt;&lt;/div&gt;&lt;hr/&gt;&lt;div&gt;&lt;h5&gt;&lt;b&gt;OFFENSE&lt;/b&gt;&lt;/h5&gt;&lt;/div&gt;&lt;hr/&gt;&lt;div&gt;&lt;h5&gt;&lt;b&gt;Spd &lt;/b&gt;10 ft.&lt;/h5&gt;&lt;h5&gt;&lt;b&gt;Melee &lt;/b&gt;swarm (1 plus viscous)&lt;/h5&gt;&lt;h5&gt;&lt;b&gt;Space &lt;/b&gt;10 ft.; &lt;b&gt;Reach &lt;/b&gt;0 ft.&lt;/h5&gt;&lt;h5&gt;&lt;b&gt;Special Attacks &lt;/b&gt;distraction (DC 14), maddening slime, viscous (DC 14)&lt;/h5&gt;&lt;/div&gt;&lt;hr/&gt;&lt;div&gt;&lt;h5&gt;&lt;b&gt;STATISTICS&lt;/b&gt;&lt;/h5&gt;&lt;/div&gt;&lt;hr/&gt;&lt;div&gt;&lt;h5&gt;&lt;b&gt;Str &lt;/b&gt;10, &lt;b&gt;Dex &lt;/b&gt;1, &lt;b&gt;Con &lt;/b&gt;18, &lt;b&gt;Int &lt;/b&gt; -, &lt;b&gt;Wis &lt;/b&gt;1, &lt;b&gt;Cha &lt;/b&gt;1&lt;/h5&gt;&lt;h5&gt;&lt;b&gt;Base Atk &lt;/b&gt;+0; &lt;b&gt;CMB &lt;/b&gt;-7; &lt;b&gt;CMD &lt;/b&gt;4 (can't be tripped)&lt;/h5&gt;&lt;/div&gt;&lt;hr/&gt;&lt;div&gt;&lt;h5&gt;&lt;b&gt;ECOLOGY&lt;/b&gt;&lt;/h5&gt;&lt;/div&gt;&lt;hr/&gt;&lt;div&gt;&lt;h5&gt;&lt;b&gt;Environment &lt;/b&gt; any underground&lt;/h5&gt;&lt;h5&gt;&lt;b&gt;Organization &lt;/b&gt;solitary, pair, sputum (3-6), or jelly (3-5 phlegmatic ooze swarms and 1-3 sanguine ooze swarms)&lt;/h5&gt;&lt;h5&gt;&lt;b&gt;Treasure &lt;/b&gt;none&lt;/h5&gt;&lt;/div&gt;&lt;hr/&gt;&lt;div&gt;&lt;h5&gt;&lt;b&gt;SPECIAL ABILITIES&lt;/b&gt;&lt;/h5&gt;&lt;/div&gt;&lt;hr/&gt;&lt;div&gt;&lt;h5&gt;&lt;b&gt;Maddening Slime (Ex)&lt;/b&gt; Phlegmatic oozes are composed of volatile, mind-altering secretions. Any living creature that begins its turn affected by the phlegmatic ooze's viscous ability must make a DC 14 Fortitude save or be confused for 1 round. This is a mind-affecting effect. Creatures immune to poison are immune to this effect. &lt;/h5&gt;&lt;h5&gt;&lt;b&gt;Viscous (Ex)&lt;/b&gt; As described in the sanguine ooze swarm's special abilities, except the Reflex save DC is 14 and the patches are destroyed if the victim takes any amount of fire damage.&lt;/h5&gt;&lt;/div&gt;&lt;br&gt;&lt;/br&gt;&lt;div&gt;&lt;h4&gt;&lt;p&gt;&lt;p&gt;Formed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</si>
  <si>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Melancholic Ooze Swarm</t>
  </si>
  <si>
    <t>distraction (DC 15), paralyzing slime, viscous (DC 15)</t>
  </si>
  <si>
    <t>Str 14, Dex 1, Con 18, Int -, Wis 1, Cha 1</t>
  </si>
  <si>
    <t>solitary, pair, or glob (3-4)</t>
  </si>
  <si>
    <t>Paralyzing Slime (Ex) Melancholic oozes are composed of chemical depressants. Any living creature that begins its turn affected by the swarm's viscous ability must make a DC 15 Fortitude save or be paralyzed for 1 round. This is a mindaffecting effect. Creatures immune to poison are immune to this effect. Viscous (Ex) As described in the sanguine ooze swarm's special abilities, except that the Reflex save DC is 15 and the patches are destroyed if the victim takes any amount of acid damage.</t>
  </si>
  <si>
    <t>&lt;link rel="stylesheet"href="PF.css"&gt;&lt;div&gt;&lt;h2&gt;Melancholic Ooze Swarm&lt;/h2&gt;&lt;h3&gt;&lt;i&gt;Dozens of tiny globs of slime move on their own, acting as one being, alternately clinging to each other and separating in a riot of oozing momentum.&lt;/i&gt;&lt;/h3&gt;&lt;br&gt;&lt;/br&gt;&lt;/div&gt;&lt;div class="heading"&gt;&lt;p class="alignleft"&gt;Melancholic Ooze Swarm&lt;/p&gt;&lt;p class="alignright"&gt;CR 1&lt;/p&gt;&lt;div style="clear: both;"&gt;&lt;/div&gt;&lt;/div&gt;&lt;div&gt;&lt;h5&gt;&lt;b&gt;XP &lt;/b&gt;400&lt;/h5&gt;&lt;h5&gt;N Tiny ooze (swarm)&lt;/h5&gt;&lt;h5&gt;&lt;b&gt;Init &lt;/b&gt;-5; &lt;b&gt;Senses &lt;/b&gt;blindsight 60 ft.; Perception -5&lt;/h5&gt;&lt;/div&gt;&lt;hr/&gt;&lt;div&gt;&lt;h5&gt;&lt;b&gt;DEFENSE&lt;/b&gt;&lt;/h5&gt;&lt;/div&gt;&lt;hr/&gt;&lt;div&gt;&lt;h5&gt;&lt;b&gt;AC &lt;/b&gt;7, touch 7, flat-footed 7 (-5 Dex, +2 size)&lt;/h5&gt;&lt;h5&gt;&lt;b&gt;hp &lt;/b&gt;17 (2d8+8)&lt;/h5&gt;&lt;h5&gt;&lt;b&gt;Fort &lt;/b&gt;+4, &lt;b&gt;Ref &lt;/b&gt;-5, &lt;b&gt;Will &lt;/b&gt;-5&lt;/h5&gt;&lt;h5&gt;&lt;b&gt;Immune &lt;/b&gt;ooze traits, swarm traits; &lt;b&gt;Resist &lt;/b&gt;electricity 5&lt;/h5&gt;&lt;h5&gt;&lt;b&gt;Weaknesses &lt;/b&gt;vulnerability to acid&lt;/h5&gt;&lt;/div&gt;&lt;hr/&gt;&lt;div&gt;&lt;h5&gt;&lt;b&gt;OFFENSE&lt;/b&gt;&lt;/h5&gt;&lt;/div&gt;&lt;hr/&gt;&lt;div&gt;&lt;h5&gt;&lt;b&gt;Spd &lt;/b&gt;10 ft.&lt;/h5&gt;&lt;h5&gt;&lt;b&gt;Melee &lt;/b&gt;swarm (1 plus viscous)&lt;/h5&gt;&lt;h5&gt;&lt;b&gt;Space &lt;/b&gt;10 ft.; &lt;b&gt;Reach &lt;/b&gt;0 ft.&lt;/h5&gt;&lt;h5&gt;&lt;b&gt;Special Attacks &lt;/b&gt;distraction (DC 15), paralyzing slime, viscous (DC 15)&lt;/h5&gt;&lt;/div&gt;&lt;hr/&gt;&lt;div&gt;&lt;h5&gt;&lt;b&gt;STATISTICS&lt;/b&gt;&lt;/h5&gt;&lt;/div&gt;&lt;hr/&gt;&lt;div&gt;&lt;h5&gt;&lt;b&gt;Str &lt;/b&gt;14, &lt;b&gt;Dex &lt;/b&gt;1, &lt;b&gt;Con &lt;/b&gt;18, &lt;b&gt;Int &lt;/b&gt; -, &lt;b&gt;Wis &lt;/b&gt;1, &lt;b&gt;Cha &lt;/b&gt;1&lt;/h5&gt;&lt;h5&gt;&lt;b&gt;Base Atk &lt;/b&gt;+1; &lt;b&gt;CMB &lt;/b&gt;-6; &lt;b&gt;CMD &lt;/b&gt;6 (can't be tripped)&lt;/h5&gt;&lt;/div&gt;&lt;hr/&gt;&lt;div&gt;&lt;h5&gt;&lt;b&gt;ECOLOGY&lt;/b&gt;&lt;/h5&gt;&lt;/div&gt;&lt;hr/&gt;&lt;div&gt;&lt;h5&gt;&lt;b&gt;Environment &lt;/b&gt; any underground&lt;/h5&gt;&lt;h5&gt;&lt;b&gt;Organization &lt;/b&gt;solitary, pair, or glob (3-4)&lt;/h5&gt;&lt;h5&gt;&lt;b&gt;Treasure &lt;/b&gt;none&lt;/h5&gt;&lt;/div&gt;&lt;hr/&gt;&lt;div&gt;&lt;h5&gt;&lt;b&gt;SPECIAL ABILITIES&lt;/b&gt;&lt;/h5&gt;&lt;/div&gt;&lt;hr/&gt;&lt;div&gt;&lt;h5&gt;&lt;b&gt;Paralyzing Slime (Ex)&lt;/b&gt; Melancholic oozes are composed of chemical depressants. Any living creature that begins its turn affected by the swarm's viscous ability must make a DC 15 Fortitude save or be paralyzed for 1 round. This is a mindaffecting effect. Creatures immune to poison are immune to this effect. &lt;/h5&gt;&lt;h5&gt;&lt;b&gt;Viscous (Ex)&lt;/b&gt; As described in the sanguine ooze swarm's special abilities, except that the Reflex save DC is 15 and the patches are destroyed if the victim takes any amount of acid damage.&lt;/h5&gt;&lt;/div&gt;&lt;br&gt;&lt;/br&gt;&lt;div&gt;&lt;h4&gt;&lt;p&gt;&lt;p&gt;Formed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</si>
  <si>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Choleric Ooze Swarm</t>
  </si>
  <si>
    <t>Fort +5, Ref -4, Will -4</t>
  </si>
  <si>
    <t>vulnerability to electricity</t>
  </si>
  <si>
    <t>swarm (1 plus 1d4 acid and viscous)</t>
  </si>
  <si>
    <t>corrosion, distraction (DC 15), viscous (DC 15)</t>
  </si>
  <si>
    <t>Str 16, Dex 1, Con 19, Int -, Wis 1, Cha 1</t>
  </si>
  <si>
    <t>solitary, pair, mass (3-7), or sludge (3-5 melancholic ooze swarms and 2-4 choleric ooze swarms)</t>
  </si>
  <si>
    <t>Acid (Ex) A wooden or metal weapon that strikes a choleric ooze swarm takes 1 point of acid damage unless the weapon's wielder succeeds on a DC 15 Reflex save. The ooze's touch deals 8 points of acid damage per round to wooden or metal objects, but the ooze must remain in contact with the material for 1 full round in order to deal this damage. The save DC is Constitution-based. Corrosive Slime (Ex) Choleric oozes are composed of caustic chemicals. Any living creature that begins its turn affected by the swarm's viscous ability takes 1d4 points of acid damage. Armor or clothing worn by the creature takes the same amount of acid damage unless the wearer succeeds on a DC 15 Reflex saving throw. The save DC is Constitution-based. Viscous (Ex) As described in the sanguine ooze swarm's special abilities, except that the Reflex save DC is 15 and the patches are destroyed if the victim takes any amount of electricity damage.</t>
  </si>
  <si>
    <t>&lt;link rel="stylesheet"href="PF.css"&gt;&lt;div&gt;&lt;h2&gt;Choleric Ooze Swarm&lt;/h2&gt;&lt;h3&gt;&lt;i&gt;Dozens of tiny globs of slime move on their own, acting as one being, alternately clinging to each other and separating in a riot of oozing momentum.&lt;/i&gt;&lt;/h3&gt;&lt;br&gt;&lt;/br&gt;&lt;/div&gt;&lt;div class="heading"&gt;&lt;p class="alignleft"&gt;Choleric Ooze Swarm&lt;/p&gt;&lt;p class="alignright"&gt;CR 2&lt;/p&gt;&lt;div style="clear: both;"&gt;&lt;/div&gt;&lt;/div&gt;&lt;div&gt;&lt;h5&gt;&lt;b&gt;XP &lt;/b&gt;600&lt;/h5&gt;&lt;h5&gt;N Tiny ooze (swarm)&lt;/h5&gt;&lt;h5&gt;&lt;b&gt;Init &lt;/b&gt;-5; &lt;b&gt;Senses &lt;/b&gt;blindsight 60 ft.; Perception -5&lt;/h5&gt;&lt;/div&gt;&lt;hr/&gt;&lt;div&gt;&lt;h5&gt;&lt;b&gt;DEFENSE&lt;/b&gt;&lt;/h5&gt;&lt;/div&gt;&lt;hr/&gt;&lt;div&gt;&lt;h5&gt;&lt;b&gt;AC &lt;/b&gt;7, touch 7, flat-footed 7 (-5 Dex, +2 size)&lt;/h5&gt;&lt;h5&gt;&lt;b&gt;hp &lt;/b&gt;25 (3d8+12)&lt;/h5&gt;&lt;h5&gt;&lt;b&gt;Fort &lt;/b&gt;+5, &lt;b&gt;Ref &lt;/b&gt;-4, &lt;b&gt;Will &lt;/b&gt;-4&lt;/h5&gt;&lt;h5&gt;&lt;b&gt;Immune &lt;/b&gt;ooze traits, swarm traits; &lt;b&gt;Resist &lt;/b&gt;acid 5&lt;/h5&gt;&lt;h5&gt;&lt;b&gt;Weaknesses &lt;/b&gt;vulnerability to electricity&lt;/h5&gt;&lt;/div&gt;&lt;hr/&gt;&lt;div&gt;&lt;h5&gt;&lt;b&gt;OFFENSE&lt;/b&gt;&lt;/h5&gt;&lt;/div&gt;&lt;hr/&gt;&lt;div&gt;&lt;h5&gt;&lt;b&gt;Spd &lt;/b&gt;10 ft.&lt;/h5&gt;&lt;h5&gt;&lt;b&gt;Melee &lt;/b&gt;swarm (1 plus 1d4 acid and viscous)&lt;/h5&gt;&lt;h5&gt;&lt;b&gt;Space &lt;/b&gt;10 ft.; &lt;b&gt;Reach &lt;/b&gt;0 ft.&lt;/h5&gt;&lt;h5&gt;&lt;b&gt;Special Attacks &lt;/b&gt;corrosion, distraction (DC 15), viscous (DC 15)&lt;/h5&gt;&lt;/div&gt;&lt;hr/&gt;&lt;div&gt;&lt;h5&gt;&lt;b&gt;STATISTICS&lt;/b&gt;&lt;/h5&gt;&lt;/div&gt;&lt;hr/&gt;&lt;div&gt;&lt;h5&gt;&lt;b&gt;Str &lt;/b&gt;16, &lt;b&gt;Dex &lt;/b&gt;1, &lt;b&gt;Con &lt;/b&gt;19, &lt;b&gt;Int &lt;/b&gt; -, &lt;b&gt;Wis &lt;/b&gt;1, &lt;b&gt;Cha &lt;/b&gt;1&lt;/h5&gt;&lt;h5&gt;&lt;b&gt;Base Atk &lt;/b&gt;+2; &lt;b&gt;CMB &lt;/b&gt;-5; &lt;b&gt;CMD &lt;/b&gt;8&lt;/h5&gt;&lt;/div&gt;&lt;hr/&gt;&lt;div&gt;&lt;h5&gt;&lt;b&gt;ECOLOGY&lt;/b&gt;&lt;/h5&gt;&lt;/div&gt;&lt;hr/&gt;&lt;div&gt;&lt;h5&gt;&lt;b&gt;Environment &lt;/b&gt; any underground&lt;/h5&gt;&lt;h5&gt;&lt;b&gt;Organization &lt;/b&gt;solitary, pair, mass (3-7), or sludge (3-5 melancholic ooze swarms and 2-4 choleric ooze swarms)&lt;/h5&gt;&lt;h5&gt;&lt;b&gt;Treasure &lt;/b&gt;none&lt;/h5&gt;&lt;/div&gt;&lt;hr/&gt;&lt;div&gt;&lt;h5&gt;&lt;b&gt;SPECIAL ABILITIES&lt;/b&gt;&lt;/h5&gt;&lt;/div&gt;&lt;hr/&gt;&lt;div&gt;&lt;h5&gt;&lt;b&gt;Acid (Ex)&lt;/b&gt; A wooden or metal weapon that strikes a choleric ooze swarm takes 1 point of acid damage unless the weapon's wielder succeeds on a DC 15 Reflex save. The ooze's touch deals 8 points of acid damage per round to wooden or metal objects, but the ooze must remain in contact with the material for 1 full round in order to deal this damage. The save DC is Constitution-based. &lt;/h5&gt;&lt;h5&gt;&lt;b&gt;Corrosive Slime (Ex)&lt;/b&gt; Choleric oozes are composed of caustic chemicals. Any living creature that begins its turn affected by the swarm's viscous ability takes 1d4 points of acid damage. Armor or clothing worn by the creature takes the same amount of acid damage unless the wearer succeeds on a DC 15 Reflex saving throw. The save DC is Constitution-based. &lt;/h5&gt;&lt;h5&gt;&lt;b&gt;Viscous (Ex)&lt;/b&gt; As described in the sanguine ooze swarm's special abilities, except that the Reflex save DC is 15 and the patches are destroyed if the victim takes any amount of electricity damage.&lt;/h5&gt;&lt;/div&gt;&lt;br&gt;&lt;/br&gt;&lt;div&gt;&lt;h4&gt;&lt;p&gt;&lt;p&gt;Formed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</si>
  <si>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Severed Head</t>
  </si>
  <si>
    <t>slam +1 (1d2)</t>
  </si>
  <si>
    <t>Str 11, Dex 15, Con -, Int -, Wis 11, Cha 10</t>
  </si>
  <si>
    <t>solitary, pair, or patrol (3-6)</t>
  </si>
  <si>
    <t>This humanoid head floats silently and ominously, bits of flesh still hanging from its face and graying teeth clattering slightly as it bobs in the air.</t>
  </si>
  <si>
    <t>Beheaded</t>
  </si>
  <si>
    <t>Beheaded are floating skulls or severed heads whose bodies have long since abandoned them, either in the moment of death or long after. Reanimated via dark magic, these horrors are usually created as mindless sentinels for dungeons or lairs. Beheaded silently hover at about eye-level, often making them the last thing a casual wanderer or careless villager in an infested area ever sees. Creating Beheaded Spellcasters might create and employ beheaded in multiple ways. Animating Beheaded: A magic-user can create any form of beheaded from a severed head of the appropriate size or creature. The spellcaster must cast the spell animate dead using an onyx gem worth at least 100 gp, followed by the spell fly on the head to be animated. The creator can only create a number of Hit Dice of beheaded equal to the amount allowed by animate dead. Beheaded with the variant abilities below can also be created, though for the purposes of how many can be created, they are treated as if they had one additional Hit Die for each additional ability. Beheaded count against the number of Hit Dice of skeletons or zombies that can be created using animate dead and vise versa. Beheaded Familiars: Using the Improved Familiar feat, a spellcaster can gain an obedient severed head as a familiar. The character must be at least caster level 3rd to acquire the severed head. This creature is always neutral evil. Although any type of magic-user with the proper requisites can take a severed head as a familiar, necromancers and undead wizards employ them most frequently. Variant Beheaded The following are variant abilities that a beheaded might possess. These traits can be mixed and matched in any way and applied to any of the beheaded listed above. Each ability increases the CR of the beheaded by the listed amount. Belching (+1 CR): A belching beheaded gains the ability to spew raw energy from its mouth, giving it a ranged touch attack that does 1d6 damage of a specific type (acid, cold, electric, or fire) chosen at the time of the beheaded's animation. Burning (+1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 Grabbing (+0 CR): This type of beheaded has long tendrils of ragged hair. It gains the grab special ability when using its slam attack, and can attempt to grapple any creature of Medium size or smaller in this way Screaming (+0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t>
  </si>
  <si>
    <t>&lt;link rel="stylesheet"href="PF.css"&gt;&lt;div&gt;&lt;h2&gt;Beheaded, Severed Head&lt;/h2&gt;&lt;h3&gt;&lt;i&gt;This humanoid head floats silently and ominously, bits of flesh still hanging from its face and graying teeth clattering slightly as it bobs in the air.&lt;/i&gt;&lt;/h3&gt;&lt;br&gt;&lt;/br&gt;&lt;/div&gt;&lt;div class="heading"&gt;&lt;p class="alignleft"&gt;Severed Head&lt;/p&gt;&lt;p class="alignright"&gt;CR 1/3&lt;/p&gt;&lt;div style="clear: both;"&gt;&lt;/div&gt;&lt;/div&gt;&lt;div&gt;&lt;h5&gt;&lt;b&gt;XP &lt;/b&gt;135&lt;/h5&gt;&lt;h5&gt;NE Tiny undead &lt;/h5&gt;&lt;h5&gt;&lt;b&gt;Init &lt;/b&gt;+2; &lt;b&gt;Senses &lt;/b&gt;darkvision 60 ft.; Perception +0&lt;/h5&gt;&lt;/div&gt;&lt;hr/&gt;&lt;div&gt;&lt;h5&gt;&lt;b&gt;DEFENSE&lt;/b&gt;&lt;/h5&gt;&lt;/div&gt;&lt;hr/&gt;&lt;div&gt;&lt;h5&gt;&lt;b&gt;AC &lt;/b&gt;14, touch 14, flat-footed 12 (+2 Dex, +2 size)&lt;/h5&gt;&lt;h5&gt;&lt;b&gt;hp &lt;/b&gt;4 (1d8)&lt;/h5&gt;&lt;h5&gt;&lt;b&gt;Fort &lt;/b&gt;+0, &lt;b&gt;Ref &lt;/b&gt;+2, &lt;b&gt;Will &lt;/b&gt;+2&lt;/h5&gt;&lt;h5&gt;&lt;b&gt;Immune &lt;/b&gt;undead traits&lt;/h5&gt;&lt;/div&gt;&lt;hr/&gt;&lt;div&gt;&lt;h5&gt;&lt;b&gt;OFFENSE&lt;/b&gt;&lt;/h5&gt;&lt;/div&gt;&lt;hr/&gt;&lt;div&gt;&lt;h5&gt;&lt;b&gt;Spd &lt;/b&gt;fly 40 ft. (perfect)&lt;/h5&gt;&lt;h5&gt;&lt;b&gt;Melee &lt;/b&gt;slam +1 (1d2)&lt;/h5&gt;&lt;h5&gt;&lt;b&gt;Space &lt;/b&gt;5 ft.; &lt;b&gt;Reach &lt;/b&gt;5 ft.&lt;/h5&gt;&lt;/div&gt;&lt;hr/&gt;&lt;div&gt;&lt;h5&gt;&lt;b&gt;STATISTICS&lt;/b&gt;&lt;/h5&gt;&lt;/div&gt;&lt;hr/&gt;&lt;div&gt;&lt;h5&gt;&lt;b&gt;Str &lt;/b&gt;11, &lt;b&gt;Dex &lt;/b&gt;15, &lt;b&gt;Con &lt;/b&gt;-, &lt;b&gt;Int &lt;/b&gt; -, &lt;b&gt;Wis &lt;/b&gt;11, &lt;b&gt;Cha &lt;/b&gt;10&lt;/h5&gt;&lt;h5&gt;&lt;b&gt;Base Atk &lt;/b&gt;+0; &lt;b&gt;CMB &lt;/b&gt;-1; &lt;b&gt;CMD &lt;/b&gt;11 (can't be tripped)&lt;/h5&gt;&lt;/div&gt;&lt;hr/&gt;&lt;div&gt;&lt;h5&gt;&lt;b&gt;ECOLOGY&lt;/b&gt;&lt;/h5&gt;&lt;/div&gt;&lt;hr/&gt;&lt;div&gt;&lt;h5&gt;&lt;b&gt;Environment &lt;/b&gt; any&lt;/h5&gt;&lt;h5&gt;&lt;b&gt;Organization &lt;/b&gt;solitary, pair, or patrol (3-6)&lt;/h5&gt;&lt;h5&gt;&lt;b&gt;Treasure &lt;/b&gt;none&lt;/h5&gt;&lt;/div&gt;&lt;br&gt;&lt;/br&gt;&lt;div&gt;&lt;h4&gt;&lt;p&gt;&lt;p&gt;&lt;/h5&gt;&lt;h5&gt;&lt;/h5&gt;&lt;h5&gt;Beheaded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hours.&lt;/p&gt;&lt;/h4&gt;&lt;/div&gt;</t>
  </si>
  <si>
    <t>Flaming Skull</t>
  </si>
  <si>
    <t>Fort +1, Ref +1, Will +2</t>
  </si>
  <si>
    <t>slam (1d2-1 plus 1d6 fire)</t>
  </si>
  <si>
    <t>Str 9, Dex 12, Con -, Int -, Wis 10, Cha 13</t>
  </si>
  <si>
    <t>Fly +9</t>
  </si>
  <si>
    <t>&lt;link rel="stylesheet"href="PF.css"&gt;&lt;div&gt;&lt;h2&gt;Beheaded, Flaming Skull&lt;/h2&gt;&lt;h3&gt;&lt;i&gt;This humanoid head floats silently and ominously, bits of flesh still hanging from its face and graying teeth clattering slightly as it bobs in the air.&lt;/i&gt;&lt;/h3&gt;&lt;br&gt;&lt;/br&gt;&lt;/div&gt;&lt;div class="heading"&gt;&lt;p class="alignleft"&gt;Flaming Skull&lt;/p&gt;&lt;p class="alignright"&gt;CR 1/2&lt;/p&gt;&lt;div style="clear: both;"&gt;&lt;/div&gt;&lt;/div&gt;&lt;div&gt;&lt;h5&gt;&lt;b&gt;XP &lt;/b&gt;200&lt;/h5&gt;&lt;h5&gt;NE Tiny undead &lt;/h5&gt;&lt;h5&gt;&lt;b&gt;Init &lt;/b&gt;+1; &lt;b&gt;Senses &lt;/b&gt;darkvision 60 ft.; Perception +0&lt;/h5&gt;&lt;/div&gt;&lt;hr/&gt;&lt;div&gt;&lt;h5&gt;&lt;b&gt;DEFENSE&lt;/b&gt;&lt;/h5&gt;&lt;/div&gt;&lt;hr/&gt;&lt;div&gt;&lt;h5&gt;&lt;b&gt;AC &lt;/b&gt;13, touch 13, flat-footed 12 (+1 Dex, +2 size)&lt;/h5&gt;&lt;h5&gt;&lt;b&gt;hp &lt;/b&gt;5 (1d8+1)&lt;/h5&gt;&lt;h5&gt;&lt;b&gt;Fort &lt;/b&gt;+1, &lt;b&gt;Ref &lt;/b&gt;+1, &lt;b&gt;Will &lt;/b&gt;+2&lt;/h5&gt;&lt;h5&gt;&lt;b&gt;Immune &lt;/b&gt;fire, undead traits&lt;/h5&gt;&lt;/div&gt;&lt;hr/&gt;&lt;div&gt;&lt;h5&gt;&lt;b&gt;OFFENSE&lt;/b&gt;&lt;/h5&gt;&lt;/div&gt;&lt;hr/&gt;&lt;div&gt;&lt;h5&gt;&lt;b&gt;Spd &lt;/b&gt;fly 40 ft. (perfect)&lt;/h5&gt;&lt;h5&gt;&lt;b&gt;Melee &lt;/b&gt;slam (1d2-1 plus 1d6 fire)&lt;/h5&gt;&lt;h5&gt;&lt;b&gt;Space &lt;/b&gt;5 ft.; &lt;b&gt;Reach &lt;/b&gt;5 ft.&lt;/h5&gt;&lt;/div&gt;&lt;hr/&gt;&lt;div&gt;&lt;h5&gt;&lt;b&gt;STATISTICS&lt;/b&gt;&lt;/h5&gt;&lt;/div&gt;&lt;hr/&gt;&lt;div&gt;&lt;h5&gt;&lt;b&gt;Str &lt;/b&gt;9, &lt;b&gt;Dex &lt;/b&gt;12, &lt;b&gt;Con &lt;/b&gt;-, &lt;b&gt;Int &lt;/b&gt; -, &lt;b&gt;Wis &lt;/b&gt;10, &lt;b&gt;Cha &lt;/b&gt;13&lt;/h5&gt;&lt;h5&gt;&lt;b&gt;Base Atk &lt;/b&gt;+0; &lt;b&gt;CMB &lt;/b&gt;-3; &lt;b&gt;CMD &lt;/b&gt;8 (can't be tripped)&lt;/h5&gt;&lt;h5&gt;&lt;b&gt;Skills &lt;/b&gt;Fly +9&lt;/h5&gt;&lt;/div&gt;&lt;hr/&gt;&lt;div&gt;&lt;h5&gt;&lt;b&gt;ECOLOGY&lt;/b&gt;&lt;/h5&gt;&lt;/div&gt;&lt;hr/&gt;&lt;div&gt;&lt;h5&gt;&lt;b&gt;Environment &lt;/b&gt; any&lt;/h5&gt;&lt;h5&gt;&lt;b&gt;Organization &lt;/b&gt;solitary, pair, or patrol (3-6)&lt;/h5&gt;&lt;h5&gt;&lt;b&gt;Treasure &lt;/b&gt;none&lt;/h5&gt;&lt;/div&gt;&lt;br&gt;&lt;/br&gt;&lt;div&gt;&lt;h4&gt;&lt;p&gt;&lt;p&gt;&lt;/h5&gt;&lt;h5&gt;Beheaded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</si>
  <si>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Skull Swarm</t>
  </si>
  <si>
    <t>Fort +0, Ref +2, Will +3</t>
  </si>
  <si>
    <t>undead traits, weapon damage</t>
  </si>
  <si>
    <t>Str 5, Dex 15, Con -, Int -, Wis 10, Cha 10</t>
  </si>
  <si>
    <t>solitary, pair, or mass (3-5)</t>
  </si>
  <si>
    <t>Skull</t>
  </si>
  <si>
    <t>&lt;link rel="stylesheet"href="PF.css"&gt;&lt;div&gt;&lt;h2&gt;Beheaded, Skull Swarm&lt;/h2&gt;&lt;h3&gt;&lt;i&gt;This humanoid head floats silently and ominously, bits of flesh still hanging from its face and graying teeth clattering slightly as it bobs in the air.&lt;/i&gt;&lt;/h3&gt;&lt;br&gt;&lt;/br&gt;&lt;/div&gt;&lt;div class="heading"&gt;&lt;p class="alignleft"&gt;Skull Swarm&lt;/p&gt;&lt;p class="alignright"&gt;CR 1&lt;/p&gt;&lt;div style="clear: both;"&gt;&lt;/div&gt;&lt;/div&gt;&lt;div&gt;&lt;h5&gt;&lt;b&gt;XP &lt;/b&gt;400&lt;/h5&gt;&lt;h5&gt;NE Tiny undead (swarm)&lt;/h5&gt;&lt;h5&gt;&lt;b&gt;Init &lt;/b&gt;+2; &lt;b&gt;Senses &lt;/b&gt;darkvision 60 ft.; Perception +0&lt;/h5&gt;&lt;/div&gt;&lt;hr/&gt;&lt;div&gt;&lt;h5&gt;&lt;b&gt;DEFENSE&lt;/b&gt;&lt;/h5&gt;&lt;/div&gt;&lt;hr/&gt;&lt;div&gt;&lt;h5&gt;&lt;b&gt;AC &lt;/b&gt;14, touch 14, flat-footed 12 (+2 Dex, +2 size)&lt;/h5&gt;&lt;h5&gt;&lt;b&gt;hp &lt;/b&gt;9 (2d8)&lt;/h5&gt;&lt;h5&gt;&lt;b&gt;Fort &lt;/b&gt;+0, &lt;b&gt;Ref &lt;/b&gt;+2, &lt;b&gt;Will &lt;/b&gt;+3&lt;/h5&gt;&lt;h5&gt;&lt;b&gt;Defensive Abilities &lt;/b&gt;swarm traits; &lt;b&gt;Immune &lt;/b&gt;undead traits, weapon damage&lt;/h5&gt;&lt;/div&gt;&lt;hr/&gt;&lt;div&gt;&lt;h5&gt;&lt;b&gt;OFFENSE&lt;/b&gt;&lt;/h5&gt;&lt;/div&gt;&lt;hr/&gt;&lt;div&gt;&lt;h5&gt;&lt;b&gt;Spd &lt;/b&gt;fly 40 ft. (perfect)&lt;/h5&gt;&lt;h5&gt;&lt;b&gt;Melee &lt;/b&gt;swarm (1d6)&lt;/h5&gt;&lt;h5&gt;&lt;b&gt;Space &lt;/b&gt;10 ft.; &lt;b&gt;Reach &lt;/b&gt;0 ft.&lt;/h5&gt;&lt;h5&gt;&lt;b&gt;Special Attacks &lt;/b&gt;distraction (DC 11)&lt;/h5&gt;&lt;/div&gt;&lt;hr/&gt;&lt;div&gt;&lt;h5&gt;&lt;b&gt;STATISTICS&lt;/b&gt;&lt;/h5&gt;&lt;/div&gt;&lt;hr/&gt;&lt;div&gt;&lt;h5&gt;&lt;b&gt;Str &lt;/b&gt;5, &lt;b&gt;Dex &lt;/b&gt;15, &lt;b&gt;Con &lt;/b&gt;-, &lt;b&gt;Int &lt;/b&gt; -, &lt;b&gt;Wis &lt;/b&gt;10, &lt;b&gt;Cha &lt;/b&gt;10&lt;/h5&gt;&lt;h5&gt;&lt;b&gt;Base Atk &lt;/b&gt;+1; &lt;b&gt;CMB &lt;/b&gt;+1; &lt;b&gt;CMD &lt;/b&gt;8 (can't be tripped)&lt;/h5&gt;&lt;h5&gt;&lt;b&gt;Skills &lt;/b&gt;Fly +6&lt;/h5&gt;&lt;/div&gt;&lt;hr/&gt;&lt;div&gt;&lt;h5&gt;&lt;b&gt;ECOLOGY&lt;/b&gt;&lt;/h5&gt;&lt;/div&gt;&lt;hr/&gt;&lt;div&gt;&lt;h5&gt;&lt;b&gt;Environment &lt;/b&gt; any&lt;/h5&gt;&lt;h5&gt;&lt;b&gt;Organization &lt;/b&gt;solitary, pair, or mass (3-5)&lt;/h5&gt;&lt;h5&gt;&lt;b&gt;Treasure &lt;/b&gt;none&lt;/h5&gt;&lt;/div&gt;&lt;br&gt;&lt;/br&gt;&lt;div&gt;&lt;h4&gt;&lt;p&gt;&lt;p&gt;&lt;/h5&gt;&lt;h5&gt;Beheaded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</si>
  <si>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Giant Beheaded</t>
  </si>
  <si>
    <t>Fort +3, Ref +2, Will +2</t>
  </si>
  <si>
    <t>slams +4 (1d8+3)</t>
  </si>
  <si>
    <t>Str 16, Dex 13, Con -, Int -, Wis 9, Cha 15</t>
  </si>
  <si>
    <t>Fly -3</t>
  </si>
  <si>
    <t>&lt;link rel="stylesheet"href="PF.css"&gt;&lt;div&gt;&lt;h2&gt;Beheaded, Giant &lt;/h2&gt;&lt;h3&gt;&lt;i&gt;This humanoid head floats silently and ominously, bits of flesh still hanging from its face and graying teeth clattering slightly as it bobs in the air.&lt;/i&gt;&lt;/h3&gt;&lt;br&gt;&lt;/br&gt;&lt;/div&gt;&lt;div class="heading"&gt;&lt;p class="alignleft"&gt;Giant Beheaded&lt;/p&gt;&lt;p class="alignright"&gt;CR 2&lt;/p&gt;&lt;div style="clear: both;"&gt;&lt;/div&gt;&lt;/div&gt;&lt;div&gt;&lt;h5&gt;&lt;b&gt;XP &lt;/b&gt;600&lt;/h5&gt;&lt;h5&gt;NE Large undead &lt;/h5&gt;&lt;h5&gt;&lt;b&gt;Init &lt;/b&gt;+1; &lt;b&gt;Senses &lt;/b&gt;darkvision 60 ft.; Perception -1&lt;/h5&gt;&lt;/div&gt;&lt;hr/&gt;&lt;div&gt;&lt;h5&gt;&lt;b&gt;DEFENSE&lt;/b&gt;&lt;/h5&gt;&lt;/div&gt;&lt;hr/&gt;&lt;div&gt;&lt;h5&gt;&lt;b&gt;AC &lt;/b&gt;13, touch 10, flat-footed 12 (+1 Dex, +3 natural, -1 size)&lt;/h5&gt;&lt;h5&gt;&lt;b&gt;hp &lt;/b&gt;19 (3d8+6)&lt;/h5&gt;&lt;h5&gt;&lt;b&gt;Fort &lt;/b&gt;+3, &lt;b&gt;Ref &lt;/b&gt;+2, &lt;b&gt;Will &lt;/b&gt;+2&lt;/h5&gt;&lt;h5&gt;&lt;b&gt;Immune &lt;/b&gt;undead traits&lt;/h5&gt;&lt;/div&gt;&lt;hr/&gt;&lt;div&gt;&lt;h5&gt;&lt;b&gt;OFFENSE&lt;/b&gt;&lt;/h5&gt;&lt;/div&gt;&lt;hr/&gt;&lt;div&gt;&lt;h5&gt;&lt;b&gt;Spd &lt;/b&gt;fly 30 ft. (perfect)&lt;/h5&gt;&lt;h5&gt;&lt;b&gt;Melee &lt;/b&gt;slams +4 (1d8+3)&lt;/h5&gt;&lt;h5&gt;&lt;b&gt;Space &lt;/b&gt;10 ft.; &lt;b&gt;Reach &lt;/b&gt;5 ft.&lt;/h5&gt;&lt;/div&gt;&lt;hr/&gt;&lt;div&gt;&lt;h5&gt;&lt;b&gt;STATISTICS&lt;/b&gt;&lt;/h5&gt;&lt;/div&gt;&lt;hr/&gt;&lt;div&gt;&lt;h5&gt;&lt;b&gt;Str &lt;/b&gt;16, &lt;b&gt;Dex &lt;/b&gt;13, &lt;b&gt;Con &lt;/b&gt;-, &lt;b&gt;Int &lt;/b&gt; -, &lt;b&gt;Wis &lt;/b&gt;9, &lt;b&gt;Cha &lt;/b&gt;15&lt;/h5&gt;&lt;h5&gt;&lt;b&gt;Base Atk &lt;/b&gt;+2; &lt;b&gt;CMB &lt;/b&gt;+6; &lt;b&gt;CMD &lt;/b&gt;17 (can't be tripped)&lt;/h5&gt;&lt;h5&gt;&lt;b&gt;Skills &lt;/b&gt;Fly -3&lt;/h5&gt;&lt;/div&gt;&lt;hr/&gt;&lt;div&gt;&lt;h5&gt;&lt;b&gt;ECOLOGY&lt;/b&gt;&lt;/h5&gt;&lt;/div&gt;&lt;hr/&gt;&lt;div&gt;&lt;h5&gt;&lt;b&gt;Environment &lt;/b&gt; any&lt;/h5&gt;&lt;h5&gt;&lt;b&gt;Organization &lt;/b&gt;solitary&lt;/h5&gt;&lt;h5&gt;&lt;b&gt;Treasure &lt;/b&gt;none&lt;/h5&gt;&lt;/div&gt;&lt;br&gt;&lt;/br&gt;&lt;div&gt;&lt;h4&gt;&lt;p&gt;&lt;p&gt;&lt;/h5&gt;&lt;h5&gt;Beheaded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</si>
  <si>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Medusa Head</t>
  </si>
  <si>
    <t>bite +6 (1d4+2 plus petrifying bite)</t>
  </si>
  <si>
    <t>Str 14, Dex 12, Con -, Int -, Wis 11, Cha 15</t>
  </si>
  <si>
    <t>solitary, pair, or trio</t>
  </si>
  <si>
    <t>Petrifying Bite (Su) Creatures bitten by a medusa head must make a DC 14 Fortitude save or turn to stone for 1d4 rounds. Targets immune to poison are immune to this effect. The save DC is Charisma-based.</t>
  </si>
  <si>
    <t>&lt;link rel="stylesheet"href="PF.css"&gt;&lt;div&gt;&lt;h2&gt;Beheaded, Medusa Head&lt;/h2&gt;&lt;h3&gt;&lt;i&gt;This humanoid head floats silently and ominously, bits of flesh still hanging from its face and graying teeth clattering slightly as it bobs in the air.&lt;/i&gt;&lt;/h3&gt;&lt;br&gt;&lt;/br&gt;&lt;/div&gt;&lt;div class="heading"&gt;&lt;p class="alignleft"&gt;Medusa Head&lt;/p&gt;&lt;p class="alignright"&gt;CR 3&lt;/p&gt;&lt;div style="clear: both;"&gt;&lt;/div&gt;&lt;/div&gt;&lt;div&gt;&lt;h5&gt;&lt;b&gt;XP &lt;/b&gt;800&lt;/h5&gt;&lt;h5&gt;NE Small undead &lt;/h5&gt;&lt;h5&gt;&lt;b&gt;Init &lt;/b&gt;+1; &lt;b&gt;Senses &lt;/b&gt;darkvision 60 ft.; Perception +0&lt;/h5&gt;&lt;/div&gt;&lt;hr/&gt;&lt;div&gt;&lt;h5&gt;&lt;b&gt;DEFENSE&lt;/b&gt;&lt;/h5&gt;&lt;/div&gt;&lt;hr/&gt;&lt;div&gt;&lt;h5&gt;&lt;b&gt;AC &lt;/b&gt;15, touch 12, flat-footed 14 (+1 Dex, +3 natural, +1 size)&lt;/h5&gt;&lt;h5&gt;&lt;b&gt;hp &lt;/b&gt;30 (4d8+12)&lt;/h5&gt;&lt;h5&gt;&lt;b&gt;Fort &lt;/b&gt;+3, &lt;b&gt;Ref &lt;/b&gt;+2, &lt;b&gt;Will &lt;/b&gt;+4&lt;/h5&gt;&lt;h5&gt;&lt;b&gt;Immune &lt;/b&gt;undead traits&lt;/h5&gt;&lt;/div&gt;&lt;hr/&gt;&lt;div&gt;&lt;h5&gt;&lt;b&gt;OFFENSE&lt;/b&gt;&lt;/h5&gt;&lt;/div&gt;&lt;hr/&gt;&lt;div&gt;&lt;h5&gt;&lt;b&gt;Spd &lt;/b&gt;fly 40 ft. (perfect)&lt;/h5&gt;&lt;h5&gt;&lt;b&gt;Melee &lt;/b&gt;bite +6 (1d4+2 plus petrifying bite)&lt;/h5&gt;&lt;h5&gt;&lt;b&gt;Space &lt;/b&gt;5 ft.; &lt;b&gt;Reach &lt;/b&gt;5 ft.&lt;/h5&gt;&lt;/div&gt;&lt;hr/&gt;&lt;div&gt;&lt;h5&gt;&lt;b&gt;STATISTICS&lt;/b&gt;&lt;/h5&gt;&lt;/div&gt;&lt;hr/&gt;&lt;div&gt;&lt;h5&gt;&lt;b&gt;Str &lt;/b&gt;14, &lt;b&gt;Dex &lt;/b&gt;12, &lt;b&gt;Con &lt;/b&gt;-, &lt;b&gt;Int &lt;/b&gt; -, &lt;b&gt;Wis &lt;/b&gt;11, &lt;b&gt;Cha &lt;/b&gt;15&lt;/h5&gt;&lt;h5&gt;&lt;b&gt;Base Atk &lt;/b&gt;+3; &lt;b&gt;CMB &lt;/b&gt;+4; &lt;b&gt;CMD &lt;/b&gt;15 (can't be tripped)&lt;/h5&gt;&lt;h5&gt;&lt;b&gt;Feats &lt;/b&gt;Flyby Attack&lt;sup&gt;B&lt;/sup&gt;&lt;/h5&gt;&lt;h5&gt;&lt;b&gt;Languages &lt;/b&gt;Common&lt;/h5&gt;&lt;/div&gt;&lt;hr/&gt;&lt;div&gt;&lt;h5&gt;&lt;b&gt;ECOLOGY&lt;/b&gt;&lt;/h5&gt;&lt;/div&gt;&lt;hr/&gt;&lt;div&gt;&lt;h5&gt;&lt;b&gt;Environment &lt;/b&gt; any&lt;/h5&gt;&lt;h5&gt;&lt;b&gt;Organization &lt;/b&gt;solitary, pair, or trio&lt;/h5&gt;&lt;h5&gt;&lt;b&gt;Treasure &lt;/b&gt;none&lt;/h5&gt;&lt;/div&gt;&lt;hr/&gt;&lt;div&gt;&lt;h5&gt;&lt;b&gt;SPECIAL ABILITIES&lt;/b&gt;&lt;/h5&gt;&lt;/div&gt;&lt;hr/&gt;&lt;div&gt;&lt;h5&gt;&lt;b&gt;Petrifying Bite (Su)&lt;/b&gt; Creatures bitten by a medusa head must make a DC 14 Fortitude save or turn to stone for 1d4 rounds. Targets immune to poison are immune to this effect. The save DC is Charisma-based.&lt;/h5&gt;&lt;/div&gt;&lt;br&gt;&lt;/br&gt;&lt;div&gt;&lt;h4&gt;&lt;p&gt;&lt;p&gt;&lt;/h5&gt;&lt;h5&gt;Beheaded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</si>
  <si>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Changeling</t>
  </si>
  <si>
    <t>(changeling)</t>
  </si>
  <si>
    <t>10, touch 9, flat-footed 10</t>
  </si>
  <si>
    <t>(-1 Dex, +1 natural)</t>
  </si>
  <si>
    <t>hexes (cauldron)</t>
  </si>
  <si>
    <t>Brew Potion, Combat Casting</t>
  </si>
  <si>
    <t>Aluum</t>
  </si>
  <si>
    <t>25, touch 10, flat-footed 24</t>
  </si>
  <si>
    <t>(+1 Dex, +15 natural, -1 size)</t>
  </si>
  <si>
    <t>2 slams +21 (2d10+8 plus paralysis)</t>
  </si>
  <si>
    <t>soul shriek</t>
  </si>
  <si>
    <t xml:space="preserve"> any (Katapesh)</t>
  </si>
  <si>
    <t>solitary or squad (3-4)</t>
  </si>
  <si>
    <t>This looming humanoid figure is made of rune-etched metal and polished stone, with crystalline eyes that glow with blue light.</t>
  </si>
  <si>
    <t>Inner Sea World Guide</t>
  </si>
  <si>
    <t>Immunity to Magic (Ex) An aluum is immune to any spell or spelllike ability that allows spell resistance. In addition, certain spells and effects function differently against the creature. A magical attack that uses negative energy (such as channel negative energy, inflict light wounds, or enervation) deals no damage, but speeds up the aluum's attacks and movement as if it were under the effects of a haste spell for 1d6 rounds. A magical attack that uses positive energy slows the aluum as if by a slow spell for 1d6 rounds and dispels any haste effects currently affecting it. Magic jar confuses the creature for 1d6 rounds.  Paralysis (Su) The touch of an aluum paralyzes living creatures that fail a DC 17 Fortitude save for 1d4 minutes. The save DC is Constitution-based.  Soul Shriek (Su) As a free action every 1d4 rounds, the aluum's enslaved souls may emit a keening wail in a 15-foot cone.  Creatures in the cone take 10d6 points of sonic damage and are stunned for 1 round. A DC 15 Will save halves the damage and negates the stun effect. This is a sonic mindaffecting effect. The save DC is Constitution-based.</t>
  </si>
  <si>
    <t>Aluums are magical constructs created from metal and stone native to Katapesh. They are the fighting juggernauts that maintain order within the city of Katapesh when the city's normal means of doing so fail. Aluums are powered by the souls of Katapeshi slaves and prisoners bound into glowing gems in their chests.  An aluum stands approximately 14 feet tall and weighs over 2 tons. They are controlled by magical pendants called charms of aluum control (see page 298).  Construction Although the secret to the creation of aluums is closely guarded by the Pactmasters, near approximations have appeared elsewhere, indicating that some have either reverse-engineered the process or have stolen those secrets from Katapesh. During the creation process, the souls of a dozen slaves are siphoned from their bodies as they die.  Fragments of these souls are placed within the inert body of the aluum, giving it its animating force.  Aluum CL 13th; Price 80,000 gp Construction Requirements Craft Construct, geas/quest, hold monster, limited wish, magic jar, creator must be caster level 13th; Skill Craft (armor) or Craft (weapons) DC 18; Cost 40,000 gp</t>
  </si>
  <si>
    <t>&lt;link rel="stylesheet"href="PF.css"&gt;&lt;div&gt;&lt;h2&gt;Aluum&lt;/h2&gt;&lt;h3&gt;&lt;i&gt;This looming humanoid figure is made of rune-etched metal and polished stone, with crystalline eyes that glow with blue light.&lt;/i&gt;&lt;/h3&gt;&lt;br&gt;&lt;/br&gt;&lt;/div&gt;&lt;div class="heading"&gt;&lt;p class="alignleft"&gt;Aluum&lt;/p&gt;&lt;p class="alignright"&gt;CR 10&lt;/p&gt;&lt;div style="clear: both;"&gt;&lt;/div&gt;&lt;/div&gt;&lt;div&gt;&lt;h5&gt;&lt;b&gt;XP &lt;/b&gt;9,600&lt;/h5&gt;&lt;h5&gt;N Large construct &lt;/h5&gt;&lt;h5&gt;&lt;b&gt;Init &lt;/b&gt;+1; &lt;b&gt;Senses &lt;/b&gt;darkvision 60 ft., low-light vision; Perception +0&lt;/h5&gt;&lt;/div&gt;&lt;hr/&gt;&lt;div&gt;&lt;h5&gt;&lt;b&gt;DEFENSE&lt;/b&gt;&lt;/h5&gt;&lt;/div&gt;&lt;hr/&gt;&lt;div&gt;&lt;h5&gt;&lt;b&gt;AC &lt;/b&gt;25, touch 10, flat-footed 24 (+1 Dex, +15 natural, -1 size)&lt;/h5&gt;&lt;h5&gt;&lt;b&gt;hp &lt;/b&gt;107 (14d10+30)&lt;/h5&gt;&lt;h5&gt;&lt;b&gt;Fort &lt;/b&gt;+4, &lt;b&gt;Ref &lt;/b&gt;+5, &lt;b&gt;Will &lt;/b&gt;+4&lt;/h5&gt;&lt;h5&gt;&lt;b&gt;DR &lt;/b&gt;10/adamantine; &lt;b&gt;Immune &lt;/b&gt;magic, construct traits&lt;/h5&gt;&lt;/div&gt;&lt;hr/&gt;&lt;div&gt;&lt;h5&gt;&lt;b&gt;OFFENSE&lt;/b&gt;&lt;/h5&gt;&lt;/div&gt;&lt;hr/&gt;&lt;div&gt;&lt;h5&gt;&lt;b&gt;Spd &lt;/b&gt;30 ft.&lt;/h5&gt;&lt;h5&gt;&lt;b&gt;Melee &lt;/b&gt;2 slams +21 (2d10+8 plus paralysis)&lt;/h5&gt;&lt;h5&gt;&lt;b&gt;Space &lt;/b&gt;10 ft.; &lt;b&gt;Reach &lt;/b&gt;10 ft.&lt;/h5&gt;&lt;h5&gt;&lt;b&gt;Special Attacks &lt;/b&gt;soul shriek&lt;/h5&gt;&lt;/div&gt;&lt;hr/&gt;&lt;div&gt;&lt;h5&gt;&lt;b&gt;STATISTICS&lt;/b&gt;&lt;/h5&gt;&lt;/div&gt;&lt;hr/&gt;&lt;div&gt;&lt;h5&gt;&lt;b&gt;Str &lt;/b&gt;27, &lt;b&gt;Dex &lt;/b&gt;12, &lt;b&gt;Con &lt;/b&gt;-, &lt;b&gt;Int &lt;/b&gt; -, &lt;b&gt;Wis &lt;/b&gt;11, &lt;b&gt;Cha &lt;/b&gt;1&lt;/h5&gt;&lt;h5&gt;&lt;b&gt;Base Atk &lt;/b&gt;+14; &lt;b&gt;CMB &lt;/b&gt;+23; &lt;b&gt;CMD &lt;/b&gt;34&lt;/h5&gt;&lt;/div&gt;&lt;hr/&gt;&lt;div&gt;&lt;h5&gt;&lt;b&gt;ECOLOGY&lt;/b&gt;&lt;/h5&gt;&lt;/div&gt;&lt;hr/&gt;&lt;div&gt;&lt;h5&gt;&lt;b&gt;Environment &lt;/b&gt; any (Katapesh)&lt;/h5&gt;&lt;h5&gt;&lt;b&gt;Organization &lt;/b&gt;solitary or squad (3-4)&lt;/h5&gt;&lt;h5&gt;&lt;b&gt;Treasure &lt;/b&gt;none&lt;/h5&gt;&lt;/div&gt;&lt;hr/&gt;&lt;div&gt;&lt;h5&gt;&lt;b&gt;SPECIAL ABILITIES&lt;/b&gt;&lt;/h5&gt;&lt;/div&gt;&lt;hr/&gt;&lt;div&gt;&lt;h5&gt;&lt;b&gt;Immunity to Magic (Ex&lt;/b&gt;) An aluum is immune to any spell or spelllike ability that allows spell resistance. In addition, certain spells and effects function differently against the creature. A magical attack that uses negative energy (such as channel negative energy, &lt;i&gt;inflict light wounds&lt;/i&gt;, or enervation) deals no damage, but speeds up the aluum's attacks and movement as if it were under the effects of a &lt;i&gt;haste&lt;/i&gt; spell for 1d6 rounds. A magical attack that uses positive energy &lt;i&gt;slow&lt;/i&gt;s the aluum as if by a &lt;i&gt;slow&lt;/i&gt; spell for 1d6 rounds and dispels any &lt;i&gt;haste&lt;/i&gt; effects currently affecting it. &lt;i&gt;Magic jar&lt;/i&gt; confuses the creature for 1d6 rounds.  &lt;/h5&gt;&lt;h5&gt;&lt;b&gt;Paralysis (Su&lt;/b&gt;) The touch of an aluum paralyzes living creatures that fail a DC 17 Fortitude save for 1d4 minutes. The save DC is Constitution-based.  &lt;/h5&gt;&lt;h5&gt;&lt;b&gt;Soul Shriek (Su&lt;/b&gt;) As a free action every 1d4 rounds, the aluum's enslaved souls may emit a keening wail in a 15-foot cone.  Creatures in the cone take 10d6 points of sonic damage and are stunned for 1 round. A DC 15 Will save halves the damage and negates the stun effect. This is a sonic mindaffecting effect. The save DC is Constitution-based.&lt;/h5&gt;&lt;/div&gt;&lt;br&gt;&lt;/br&gt;&lt;div&gt;&lt;h4&gt;&lt;p&gt;&lt;p&gt;Aluums are magical constructs created from metal and stone native to Katapesh. They are the fighting juggernauts that maintain order within the city of Katapesh when the city's normal means of doing so fail. Aluums are powered by the souls of Katapeshi slaves and prisoners bound into glowing gems in their chests.&lt;/p&gt;&lt;p&gt;An aluum stands approximately 14 feet tall and weighs over 2 tons. They are controlled by magical pendants called &lt;i&gt;charms of aluum control&lt;/i&gt; (see page 298).&lt;/p&gt;&lt;p&gt;&lt;/h5&gt;&lt;h5&gt;&lt;b&gt;Construction &lt;/b&gt;Although the secret to the creation of aluums is closely guarded by the Pactmasters, near approximations have appeared elsewhere, indicating that some have either reverse-engineered the process or have stolen those secrets from Katapesh. During the creation process, the souls of a dozen slaves are siphoned from their bodies as they die.&lt;/p&gt;&lt;p&gt;Fragments of these souls are placed within the inert body of the aluum, giving it its animating force.&lt;/p&gt;&lt;p&gt;&lt;/h5&gt;&lt;h5&gt;&lt;b&gt;Aluum CL &lt;/b&gt;13th; &lt;/h5&gt;&lt;h5&gt;&lt;b&gt;Price &lt;/b&gt;80,000 gp &lt;/h5&gt;&lt;h5&gt;&lt;b&gt;Construction &lt;/b&gt;Requirements Craft Construct, &lt;i&gt;geas/quest&lt;/i&gt;, &lt;i&gt;hold monster&lt;/i&gt;, &lt;i&gt;limited wish&lt;/i&gt;, &lt;i&gt;magic jar&lt;/i&gt;, creator must be caster level 13th; &lt;/h5&gt;&lt;h5&gt;&lt;b&gt;Skill &lt;/b&gt;Craft (armor) or Craft (weapons) DC 18; &lt;/h5&gt;&lt;h5&gt;&lt;b&gt;Cost &lt;/b&gt;40,000 gp&lt;/p&gt;&lt;/h4&gt;&lt;/div&gt;</t>
  </si>
  <si>
    <t>Calikang</t>
  </si>
  <si>
    <t>darkvision 60 ft., true seeing; Perception +20</t>
  </si>
  <si>
    <t>27, touch 11, flat-footed 25</t>
  </si>
  <si>
    <t>(+2 Dex, +12 natural, +4 shield, -1 size)</t>
  </si>
  <si>
    <t>(15d10+75)</t>
  </si>
  <si>
    <t>Fort +12, Ref +11, Will +11</t>
  </si>
  <si>
    <t>defensive slam, energy absorption, suspend animation</t>
  </si>
  <si>
    <t>electricity, mind-affecting effects, negative energy</t>
  </si>
  <si>
    <t>+1 longsword +18/+13/+8 (2d6+8/17-20), +1 longsword  +18 (2d6+8/17-20), 4 slams +16 (1d6+3)</t>
  </si>
  <si>
    <t>breath weapon (60-foot line, 14d6 energy damage, Reflex DC 22 half, usable 1/day)</t>
  </si>
  <si>
    <t>Spell-Like Abilities (CL 12th; concentration +15)  Constant-air walk, magic weapon, true seeing, water walk  3/day-lightning bolt (DC 16)  1/day-chain lightning (DC 19)</t>
  </si>
  <si>
    <t>Str 25, Dex 15, Con 20, Int 8, Wis 14, Cha 17</t>
  </si>
  <si>
    <t>Critical Focus, Double Slice, Great Fortitude, Improved Critical (longsword), Improved Initiative, Staggering Critical, Two-Weapon Fighting, Vital Strike</t>
  </si>
  <si>
    <t>Intimidate +21, Perception +20, Use Magic Device +18</t>
  </si>
  <si>
    <t xml:space="preserve"> temperate or tropical hills</t>
  </si>
  <si>
    <t>solitary, gang (2-4), or tribe (5-12)</t>
  </si>
  <si>
    <t>standard (2 +1 longswords plus other treasure)</t>
  </si>
  <si>
    <t>This blue-skinned, six-armed giant lurches to life, its armor and twin swords glittering with jewels.</t>
  </si>
  <si>
    <t>Defensive Slam (Ex) A calikang gains a cumulative +1 shield bonus to its AC for each of its arms that does not wield a manufactured weapon, to a maximum of +4 for four hands. A calikang can make slam attacks with these arms without losing this AC bonus.  Energy Absorption (Su) A spell that inflicts energy damage that is defeated by the calikang's SR or immunity to electricity is absorbed into its body, healing it for an amount of damage equal to the absorbed spell's caster level and granting an additional daily use of its breath weapon.  Breath Weapon (Su) A calikang can choose what kind of energy damage its breath weapon inflicts when it uses this ability, choosing from acid, cold, electricity, fire, or sonic energy.  Calikangs are particularly adept at using electricity in this manner, and inflict 1 additional point of damage per die (+14 for most calikangs) when they elect to inflict electricity damage with their breath weapon.  Suspend Animation (Su) As a full-round action, a calikang can enter a state of suspended animation, freezing in place and becoming motionless. It remains aware of its surroundings.  In this state, the calikang is immune to disease, inhaled toxins, poison, starvation, and thirst, and receives a +4 bonus on all Fortitude saves. The calikang can exit this state as an immediate action-if it does so to attack a foe or initiate combat, it gains a +4 insight bonus on its Initiative check.</t>
  </si>
  <si>
    <t>The calikang is a much sought-after guardian of treasuries, harems, and fortifications. Legend holds that, an untold number of eons ago, one of the thousand deities of Vudra failed at a task, and the first calikangs were born from that god's severed fingers. Calikangs have powerful sense of guilt and shame over their divine source's ancient failings, and they believe that if enough calikangs protect worldly holdings from robberies or destruction, this inherited sin will someday be wiped clean.  Calikangs are 14 feet tall and weigh 4,000 pounds. They can live for 200 years- though many extend their lives beyond this via suspended animation.</t>
  </si>
  <si>
    <t>&lt;link rel="stylesheet"href="PF.css"&gt;&lt;div&gt;&lt;h2&gt;Calikang&lt;/h2&gt;&lt;h3&gt;&lt;i&gt;This blue-skinned, six-armed giant lurches to life, its armor and twin swords glittering with jewels.&lt;/i&gt;&lt;/h3&gt;&lt;br&gt;&lt;/br&gt;&lt;/div&gt;&lt;div class="heading"&gt;&lt;p class="alignleft"&gt;Calikang&lt;/p&gt;&lt;p class="alignright"&gt;CR 12&lt;/p&gt;&lt;div style="clear: both;"&gt;&lt;/div&gt;&lt;/div&gt;&lt;div&gt;&lt;h5&gt;&lt;b&gt;XP &lt;/b&gt;19,200&lt;/h5&gt;&lt;h5&gt;LN Large monstrous humanoid &lt;/h5&gt;&lt;h5&gt;&lt;b&gt;Init &lt;/b&gt;+6; &lt;b&gt;Senses &lt;/b&gt;darkvision 60 ft., &lt;i&gt;true seeing&lt;/i&gt;; Perception +20&lt;/h5&gt;&lt;/div&gt;&lt;hr/&gt;&lt;div&gt;&lt;h5&gt;&lt;b&gt;DEFENSE&lt;/b&gt;&lt;/h5&gt;&lt;/div&gt;&lt;hr/&gt;&lt;div&gt;&lt;h5&gt;&lt;b&gt;AC &lt;/b&gt;27, touch 11, flat-footed 25 (+2 Dex, +12 natural, +4 shield, -1 size)&lt;/h5&gt;&lt;h5&gt;&lt;b&gt;hp &lt;/b&gt;157 (15d10+75); fast healing 5&lt;/h5&gt;&lt;h5&gt;&lt;b&gt;Fort &lt;/b&gt;+12, &lt;b&gt;Ref &lt;/b&gt;+11, &lt;b&gt;Will &lt;/b&gt;+11&lt;/h5&gt;&lt;h5&gt;&lt;b&gt;Defensive Abilities &lt;/b&gt;defensive slam, energy absorption, suspend animation; &lt;b&gt;Immune &lt;/b&gt;electricity, mind-affecting effects, negative energy; &lt;b&gt;SR &lt;/b&gt;23&lt;/h5&gt;&lt;/div&gt;&lt;hr/&gt;&lt;div&gt;&lt;h5&gt;&lt;b&gt;OFFENSE&lt;/b&gt;&lt;/h5&gt;&lt;/div&gt;&lt;hr/&gt;&lt;div&gt;&lt;h5&gt;&lt;b&gt;Spd &lt;/b&gt;30 ft.&lt;/h5&gt;&lt;h5&gt;&lt;b&gt;Melee &lt;/b&gt;&lt;i&gt;&lt;i&gt;+1 longsword&lt;/i&gt;&lt;/i&gt; +18/+13/+8 (2d6+8/17-20), &lt;i&gt;&lt;i&gt;+1 longsword&lt;/i&gt;&lt;/i&gt;  +18 (2d6+8/17-20), 4 slams +16 (1d6+3)&lt;/h5&gt;&lt;h5&gt;&lt;b&gt;Space &lt;/b&gt;10 ft.; &lt;b&gt;Reach &lt;/b&gt;10 ft.&lt;/h5&gt;&lt;h5&gt;&lt;b&gt;Special Attacks &lt;/b&gt;breath weapon (60-foot line, 14d6 energy damage, Reflex DC 22 half, usable 1/day)&lt;/h5&gt;&lt;h5&gt;&lt;b&gt;Spell-Like Abilities&lt;/b&gt; (CL 12th; concentration +15)&lt;/br&gt;Constant&amp;mdash;&lt;i&gt;air walk&lt;/i&gt;, &lt;i&gt;magic weapon&lt;/i&gt;, &lt;i&gt;true seeing&lt;/i&gt;, &lt;i&gt;water walk&lt;/i&gt;&lt;/br&gt;3/day&amp;mdash;&lt;i&gt;lightning bolt&lt;/i&gt; (DC 16)&lt;/br&gt;1/day&amp;mdash;&lt;i&gt;chain lightning&lt;/i&gt; (DC 19)&lt;/h5&gt;&lt;/h5&gt;&lt;/div&gt;&lt;hr/&gt;&lt;div&gt;&lt;h5&gt;&lt;b&gt;STATISTICS&lt;/b&gt;&lt;/h5&gt;&lt;/div&gt;&lt;hr/&gt;&lt;div&gt;&lt;h5&gt;&lt;b&gt;Str &lt;/b&gt;25, &lt;b&gt;Dex &lt;/b&gt;15, &lt;b&gt;Con &lt;/b&gt;20, &lt;b&gt;Int &lt;/b&gt; 8, &lt;b&gt;Wis &lt;/b&gt;14, &lt;b&gt;Cha &lt;/b&gt;17&lt;/h5&gt;&lt;h5&gt;&lt;b&gt;Base Atk &lt;/b&gt;+15; &lt;b&gt;CMB &lt;/b&gt;+23; &lt;b&gt;CMD &lt;/b&gt;35&lt;/h5&gt;&lt;h5&gt;&lt;b&gt;Feats &lt;/b&gt;Critical Focus, Double Slice, Great Fortitude, Improved Critical (longsword), Improved Initiative, Staggering Critical, Two-Weapon Fighting, Vital Strike&lt;/h5&gt;&lt;h5&gt;&lt;b&gt;Skills &lt;/b&gt;Intimidate +21, Perception +20, Use Magic Device +18&lt;/h5&gt;&lt;h5&gt;&lt;b&gt;Languages &lt;/b&gt;Common, Giant&lt;/h5&gt;&lt;/div&gt;&lt;hr/&gt;&lt;div&gt;&lt;h5&gt;&lt;b&gt;ECOLOGY&lt;/b&gt;&lt;/h5&gt;&lt;/div&gt;&lt;hr/&gt;&lt;div&gt;&lt;h5&gt;&lt;b&gt;Environment &lt;/b&gt; temperate or tropical hills&lt;/h5&gt;&lt;h5&gt;&lt;b&gt;Organization &lt;/b&gt;solitary, gang (2-4), or tribe (5-12)&lt;/h5&gt;&lt;h5&gt;&lt;b&gt;Treasure &lt;/b&gt;standard (2 &lt;i&gt;+1 longsword&lt;/i&gt;s plus other treasure)&lt;/h5&gt;&lt;/div&gt;&lt;hr/&gt;&lt;div&gt;&lt;h5&gt;&lt;b&gt;SPECIAL ABILITIES&lt;/b&gt;&lt;/h5&gt;&lt;/div&gt;&lt;hr/&gt;&lt;div&gt;&lt;h5&gt;&lt;b&gt;Defensive Slam (Ex&lt;/b&gt;) A calikang gains a cumulative +1 shield bonus to its AC for each of its arms that does not wield a manufactured weapon, to a maximum of +4 for four hands. A calikang can make slam attacks with these arms without losing this AC bonus.  &lt;/h5&gt;&lt;h5&gt;&lt;b&gt;Energy Absorption (Su&lt;/b&gt;) A spell that inflicts energy damage that is defeated by the calikang's SR or immunity to electricity is absorbed into its body, healing it for an amount of damage equal to the absorbed spell's caster level and granting an additional daily use of its breath weapon.  &lt;/h5&gt;&lt;h5&gt;&lt;b&gt;Breath Weapon (Su&lt;/b&gt;) A calikang can choose what kind of energy damage its breath weapon inflicts when it uses this ability, choosing from acid, cold, electricity, fire, or sonic energy.  Calikangs are particularly adept at using electricity in this manner, and inflict 1 additional point of damage per die (+14 for most calikangs) when they elect to inflict electricity damage with their breath weapon.  &lt;/h5&gt;&lt;h5&gt;&lt;b&gt;Suspend Animation (Su&lt;/b&gt;) As a full-round action, a calikang can enter a state of suspended animation, freezing in place and becoming motionless. It remains aware of its surroundings.  In this state, the calikang is immune to disease, inhaled toxins, poison, starvation, and thirst, and receives a +4 bonus on all Fortitude saves. The calikang can exit this state as an immediate action-if it does so to attack a foe or initiate combat, it gains a +4 insight bonus on its Initiative check.&lt;/h5&gt;&lt;/div&gt;&lt;br&gt;&lt;/br&gt;&lt;div&gt;&lt;h4&gt;&lt;p&gt;&lt;p&gt;The calikang is a much sought-after guardian of treasuries, harems, and fortifications. Legend holds that, an untold number of eons ago, one of the thousand deities of Vudra failed at a task, and the first calikangs were born from that god's severed fingers. Calikangs have powerful sense of guilt and shame over their divine source's ancient failings, and they believe that if enough calikangs protect worldly holdings from robberies or destruction, this inherited sin will someday be wiped clean.&lt;/p&gt;&lt;p&gt;Calikangs are 14 feet tall and weigh 4,000 pounds. They can live for 200 years- though many extend their lives beyond this via suspended animation.&lt;/p&gt;&lt;/h4&gt;&lt;/div&gt;</t>
  </si>
  <si>
    <t>Charau-Ka</t>
  </si>
  <si>
    <t>(charau-ka)</t>
  </si>
  <si>
    <t>darkvision 60 ft., low-light vision, scent;  Perception +2</t>
  </si>
  <si>
    <t>club +5 (1d4+3), bite +0 (1d3+1)</t>
  </si>
  <si>
    <t>rock +5 (1d4+2/19-20)</t>
  </si>
  <si>
    <t>shrieking frenzy, thrown-weapon mastery</t>
  </si>
  <si>
    <t>Str 15, Dex 13, Con 14, Int 8, Wis 12, Cha 11</t>
  </si>
  <si>
    <t>Point-Blank Shot, Precise Shot, Throw AnythingB</t>
  </si>
  <si>
    <t>Climb +14, Fly +0, Perception +2, Stealth +10</t>
  </si>
  <si>
    <t>solitary, pair, patrol (3-8), or tribe (9-20 plus 1-3 dire apes, 1-3 fighter sub-chieftains of 2nd level, 1 cleric of Angazhan of 3rd-5th level, and 1 chieftain of any class of 4th-8th level)</t>
  </si>
  <si>
    <t>This limber, shrieking creature has the visage of an enraged monkey, but it walks upright like a man.</t>
  </si>
  <si>
    <t>Shrieking Frenzy (Su) Once per day, a charau-ka can enter a state of shrieking frenzy as a free action. While in this state, the charau-ka automatically fails Stealth checks and cannot speak or cast spells that use verbal components (or use items that require command words to activate), but functions as if under the effects of a haste spell. The charauka can continue shrieking for up to 3 rounds, after which it is staggered for 1 round.  Thrown-Weapon Mastery (Ex) Charau-ka are masters of thrown weapons. All charau-ka gain Throw Anything as a bonus feat. In addition, a charau-ka gains a +1 racial bonus on all thrown weapons, and their threat range for thrown weapons is doubled, as if the charau-ka possessed the Improved Critical feat for all thrown weapons. This effect doesn't stack with any other effect that expands the threat range of a weapon.</t>
  </si>
  <si>
    <t>Although they call themselves the charau-ka, these dangerous jungle dwellers are often known to colonists and explorers as ape-men. Legend holds that the charau-ka stem from the demon lord Angazhan, who transformed the bodies of the first humans that tried to wage war against his cult, causing the dead to rise as the first apemen.  Rumors that charau-ka clerics have perfected a hideous ritual to force those slain to reincarnate as new charau-ka are popular tales among jungle explorers-but proof of such a magic spell has yet to reach civilization.  Today, the charau-ka are one of the most fecund and widespread races of creatures in the Mwangi Expanse. Not all of them serve the Gorilla King or worship Angazhan; some have become feral monsters little more organized than apes, while others may have turned to the worship of other demon lords or even the snake-god Ydersius.  Charau-ka generally dwell in small tribes of a few dozen members. They often keep dangerous jungle creatures as pets or guardians, trusting to their druids or animal handlers to keep the deadly beasts under control. A typical charau-ka village extends from the jungle floor up into the canopy above, and usually includes several treehouse-style structures connected by vines or rope bridges.</t>
  </si>
  <si>
    <t>&lt;link rel="stylesheet"href="PF.css"&gt;&lt;div&gt;&lt;h2&gt;Charau-Ka&lt;/h2&gt;&lt;h3&gt;&lt;i&gt;This limber, shrieking creature has the visage of an enraged monkey, but it walks upright like a man.&lt;/i&gt;&lt;/h3&gt;&lt;br&gt;&lt;/br&gt;&lt;/div&gt;&lt;div class="heading"&gt;&lt;p class="alignleft"&gt;Charau-Ka&lt;/p&gt;&lt;p class="alignright"&gt;CR 2&lt;/p&gt;&lt;div style="clear: both;"&gt;&lt;/div&gt;&lt;/div&gt;&lt;div&gt;&lt;h5&gt;&lt;b&gt;XP &lt;/b&gt;600&lt;/h5&gt;&lt;h5&gt;CE Small humanoid (charau-ka)&lt;/h5&gt;&lt;h5&gt;&lt;b&gt;Init &lt;/b&gt;+1; &lt;b&gt;Senses &lt;/b&gt;darkvision 60 ft., low-light vision, scent;  Perception +2&lt;/h5&gt;&lt;/div&gt;&lt;hr/&gt;&lt;div&gt;&lt;h5&gt;&lt;b&gt;DEFENSE&lt;/b&gt;&lt;/h5&gt;&lt;/div&gt;&lt;hr/&gt;&lt;div&gt;&lt;h5&gt;&lt;b&gt;AC &lt;/b&gt;14, touch 12, flat-footed 13 (+1 Dex, +2 natural, +1 size)&lt;/h5&gt;&lt;h5&gt;&lt;b&gt;hp &lt;/b&gt;19 (3d8+6)&lt;/h5&gt;&lt;h5&gt;&lt;b&gt;Fort &lt;/b&gt;+3, &lt;b&gt;Ref &lt;/b&gt;+4, &lt;b&gt;Will &lt;/b&gt;+2&lt;/h5&gt;&lt;/div&gt;&lt;hr/&gt;&lt;div&gt;&lt;h5&gt;&lt;b&gt;OFFENSE&lt;/b&gt;&lt;/h5&gt;&lt;/div&gt;&lt;hr/&gt;&lt;div&gt;&lt;h5&gt;&lt;b&gt;Spd &lt;/b&gt;30 ft., climb 30 ft.&lt;/h5&gt;&lt;h5&gt;&lt;b&gt;Melee &lt;/b&gt;club +5 (1d4+3), bite +0 (1d3+1)&lt;/h5&gt;&lt;h5&gt;&lt;b&gt;Ranged &lt;/b&gt;rock +5 (1d4+2/19-20)&lt;/h5&gt;&lt;h5&gt;&lt;b&gt;Space &lt;/b&gt;5 ft.; &lt;b&gt;Reach &lt;/b&gt;5 ft.&lt;/h5&gt;&lt;h5&gt;&lt;b&gt;Special Attacks &lt;/b&gt;shrieking frenzy, thrown-weapon mastery&lt;/h5&gt;&lt;/div&gt;&lt;hr/&gt;&lt;div&gt;&lt;h5&gt;&lt;b&gt;STATISTICS&lt;/b&gt;&lt;/h5&gt;&lt;/div&gt;&lt;hr/&gt;&lt;div&gt;&lt;h5&gt;&lt;b&gt;Str &lt;/b&gt;15, &lt;b&gt;Dex &lt;/b&gt;13, &lt;b&gt;Con &lt;/b&gt;14, &lt;b&gt;Int &lt;/b&gt; 8, &lt;b&gt;Wis &lt;/b&gt;12, &lt;b&gt;Cha &lt;/b&gt;11&lt;/h5&gt;&lt;h5&gt;&lt;b&gt;Base Atk &lt;/b&gt;+2; &lt;b&gt;CMB &lt;/b&gt;+3; &lt;b&gt;CMD &lt;/b&gt;14&lt;/h5&gt;&lt;h5&gt;&lt;b&gt;Feats &lt;/b&gt;Point-Blank Shot, Precise Shot, Throw Anything&lt;sup&gt;B&lt;/sup&gt;&lt;/h5&gt;&lt;h5&gt;&lt;b&gt;Skills &lt;/b&gt;Climb +14, Fly +0, Perception +2, Stealth +10; &lt;b&gt;Racial Modifiers &lt;/b&gt;+4 Stealth&lt;/h5&gt;&lt;h5&gt;&lt;b&gt;Languages &lt;/b&gt;Abyssal, Polyglot&lt;/h5&gt;&lt;/div&gt;&lt;hr/&gt;&lt;div&gt;&lt;h5&gt;&lt;b&gt;ECOLOGY&lt;/b&gt;&lt;/h5&gt;&lt;/div&gt;&lt;hr/&gt;&lt;div&gt;&lt;h5&gt;&lt;b&gt;Environment &lt;/b&gt; warm forests&lt;/h5&gt;&lt;h5&gt;&lt;b&gt;Organization &lt;/b&gt;solitary, pair, patrol (3-8), or tribe (9-20 plus 1-3 dire apes, 1-3 fighter sub-chieftains of 2nd level, 1 cleric of Angazhan of 3rd-5th level, and 1 chieftain of any class of 4th-8th level)&lt;/h5&gt;&lt;h5&gt;&lt;b&gt;Treasure &lt;/b&gt;standard&lt;/h5&gt;&lt;/div&gt;&lt;hr/&gt;&lt;div&gt;&lt;h5&gt;&lt;b&gt;SPECIAL ABILITIES&lt;/b&gt;&lt;/h5&gt;&lt;/div&gt;&lt;hr/&gt;&lt;div&gt;&lt;h5&gt;&lt;b&gt;Shrieking Frenzy (Su&lt;/b&gt;) Once per day, a charau-ka can enter a state of shrieking frenzy as a free action. While in this state, the charau-ka automatically fails Stealth checks and cannot speak or cast spells that use verbal components (or use items that require command words to activate), but functions as if under the effects of a &lt;i&gt;haste&lt;/i&gt; spell. The charauka can continue shrieking for up to 3 rounds, after which it is staggered for 1 round.  &lt;/h5&gt;&lt;h5&gt;&lt;b&gt;Thrown-Weapon Mastery (Ex&lt;/b&gt;) Charau-ka are masters of thrown weapons. All charau-ka gain Throw Anything as a bonus feat. In addition, a charau-ka gains a +1 racial bonus on all thrown weapons, and their threat range for thrown weapons is doubled, as if the charau-ka possessed the Improved Critical feat for all thrown weapons. This effect doesn't stack with any other effect that expands the threat range of a weapon.&lt;/h5&gt;&lt;/div&gt;&lt;br&gt;&lt;/br&gt;&lt;div&gt;&lt;h4&gt;&lt;p&gt;&lt;p&gt;Although they call themselves the charau-ka, these dangerous jungle dwellers are often known to colonists and explorers as ape-men. Legend holds that the charau-ka stem from the demon lord Angazhan, who transformed the bodies of the first humans that tried to wage war against his cult, causing the dead to rise as the first apemen.&lt;/p&gt;&lt;p&gt;Rumors that charau-ka clerics have perfected a hideous ritual to force those slain to reincarnate as new charau-ka are popular tales among jungle explorers-but proof of such a magic spell has yet to reach civilization.&lt;/p&gt;&lt;p&gt;Today, the charau-ka are one of the most fecund and widespread races of creatures in the Mwangi Expanse. Not all of them serve the Gorilla King or worship Angazhan; some have become feral monsters little more organized than apes, while others may have turned to the worship of other demon lords or even the snake-god Ydersius.&lt;/p&gt;&lt;p&gt;Charau-ka generally dwell in small tribes of a few dozen members. They often keep dangerous jungle creatures as pets or guardians, trusting to their druids or animal handlers to keep the deadly beasts under control. A typical charau-ka village extends from the jungle floor up into the canopy above, and usually includes several treehouse-style structures connected by vines or rope bridges.&lt;/p&gt;&lt;/h4&gt;&lt;/div&gt;</t>
  </si>
  <si>
    <t>Daughter of Urgathoa</t>
  </si>
  <si>
    <t>desecrate (20-ft. radius)</t>
  </si>
  <si>
    <t>Fort +9, Ref +7, Will +11</t>
  </si>
  <si>
    <t>great claw +16 (2d6+9/x4 plus disease), claw +16 (1d8+9)</t>
  </si>
  <si>
    <t>Spell-Like Abilities (CL 11th; concentration +16)  Constant-desecrate (centered on self )</t>
  </si>
  <si>
    <t>Cleric Spells Prepared (CL 6th; concentration +9)  3rd-bestow curse (DC 16), contagion (DC 16), dispel magicD, inflict serious wounds (DC 16)  2nd-death knellD (DC 15), hold person (DC 15), inflict moderate wounds (DC 15), resist energy, spiritual weapon  1st-cause fearD (DC 14), command (DC 14), divine favor, obscuring mist, shield of faith  0-bleed (DC 13), detect magic, guidance, resistance</t>
  </si>
  <si>
    <t>Death, Magic</t>
  </si>
  <si>
    <t>Str 27, Dex 17, Con -, Int 18, Wis 16, Cha 21</t>
  </si>
  <si>
    <t>Ability Focus (disease), Combat Casting, Combat Reflexes, Improved Initiative, Power Attack, Vital Strike</t>
  </si>
  <si>
    <t>Acrobatics +14, Bluff +16, Fly +23, Intimidate +19, Knowledge (religion) +18, Perception +17, Sense Motive +17, Spellcraft +18, Stealth +0</t>
  </si>
  <si>
    <t>Abyssal, Common,  Infernal, Necril</t>
  </si>
  <si>
    <t>solitary or cult (1 daughter plus 2d8 human clerics)</t>
  </si>
  <si>
    <t>What was once a woman now towers as a monstrosity of ectoplasmic flesh, horns, and a tremendous scythelike claw.</t>
  </si>
  <si>
    <t>Desecrate (Sp) The bonuses granted from the daughter of Urgathoa's constant desecrate spell-like ability (which is always centered on herself) are calculated into the stats above.  Disease (Su) Bubonic Plague: Great claw-injury; save Fortitude DC 20; onset immediate; frequency 1/day; effect 1d4 Con damage and target is fatigued; cure 2 consecutive saves. The save DC is Charisma-based.  Great Claw (Ex) One of the daughter's hands is a tremendous scythe-shaped claw. This attack inflicts x4 damage on a critical hit, and is treated as an evil weapon for the purposes of penetrating damage reduction.  Spells A daughter of Urgathoa casts spells as a 6th-level cleric of Urgathoa-but although she selects two domains to determine bonus spells, she does not gain any domain powers.</t>
  </si>
  <si>
    <t>Within the church of the goddess of undeath, few more coveted stations exist than daughter of Urgathoa, yet no high priest can bestow the title, and no living worshiper can take the role. Rather, daughters of Urgathoa are selected by the fickle goddess herself, chosen from her most zealous and accomplished priestesses only at the moment of their deaths.  Even after their transformations into things of pestilence and dead flesh, daughters of Urgathoa remain social beings who typically surround themselves with fanatical cults.</t>
  </si>
  <si>
    <t>&lt;link rel="stylesheet"href="PF.css"&gt;&lt;div&gt;&lt;h2&gt;Daughter of Urgathoa&lt;/h2&gt;&lt;h3&gt;&lt;i&gt;What was once a woman now towers as a monstrosity of ectoplasmic flesh, horns, and a tremendous scythelike claw.&lt;/i&gt;&lt;/h3&gt;&lt;br&gt;&lt;/br&gt;&lt;/div&gt;&lt;div class="heading"&gt;&lt;p class="alignleft"&gt;Daughter of Urgathoa&lt;/p&gt;&lt;p class="alignright"&gt;CR 8&lt;/p&gt;&lt;div style="clear: both;"&gt;&lt;/div&gt;&lt;/div&gt;&lt;div&gt;&lt;h5&gt;&lt;b&gt;XP &lt;/b&gt;4,800&lt;/h5&gt;&lt;h5&gt;NE Large undead &lt;/h5&gt;&lt;h5&gt;&lt;b&gt;Init &lt;/b&gt;+7; &lt;b&gt;Senses &lt;/b&gt;darkvision 60 ft.; Perception +17&lt;/h5&gt;&lt;h5&gt;&lt;b&gt;Aura &lt;/b&gt;&lt;i&gt;desecrate&lt;/i&gt; (20-ft. radius)&lt;/h5&gt;&lt;/div&gt;&lt;hr/&gt;&lt;div&gt;&lt;h5&gt;&lt;b&gt;DEFENSE&lt;/b&gt;&lt;/h5&gt;&lt;/div&gt;&lt;hr/&gt;&lt;div&gt;&lt;h5&gt;&lt;b&gt;AC &lt;/b&gt;21, touch 12, flat-footed 18 (+3 Dex, +9 natural, -1 size)&lt;/h5&gt;&lt;h5&gt;&lt;b&gt;hp &lt;/b&gt;115 (11d8+66)&lt;/h5&gt;&lt;h5&gt;&lt;b&gt;Fort &lt;/b&gt;+9, &lt;b&gt;Ref &lt;/b&gt;+7, &lt;b&gt;Will &lt;/b&gt;+11&lt;/h5&gt;&lt;h5&gt;&lt;b&gt;Defensive Abilities &lt;/b&gt;channel &lt;i&gt;resistance&lt;/i&gt; +4; &lt;b&gt;Immune &lt;/b&gt;undead traits&lt;/h5&gt;&lt;/div&gt;&lt;hr/&gt;&lt;div&gt;&lt;h5&gt;&lt;b&gt;OFFENSE&lt;/b&gt;&lt;/h5&gt;&lt;/div&gt;&lt;hr/&gt;&lt;div&gt;&lt;h5&gt;&lt;b&gt;Spd &lt;/b&gt;fly 40 ft. (perfect)&lt;/h5&gt;&lt;h5&gt;&lt;b&gt;Melee &lt;/b&gt;great claw +16 (2d6+9/x4 plus disease), claw +16 (1d8+9)&lt;/h5&gt;&lt;h5&gt;&lt;b&gt;Space &lt;/b&gt;10 ft.; &lt;b&gt;Reach &lt;/b&gt;10 ft.&lt;/h5&gt;&lt;h5&gt;&lt;b&gt;Spell-Like Abilities&lt;/b&gt; (CL 11th; concentration +16)&lt;/br&gt;Constant&amp;mdash;&lt;i&gt;desecrate&lt;/i&gt; (centered on self )&lt;/h5&gt;&lt;/h5&gt;&lt;h5&gt;&lt;b&gt;Cleric Spells Prepared&lt;/b&gt; (CL 6th; concentration +9)&lt;/br&gt;3rd&amp;mdash;&lt;i&gt;bestow curse&lt;/i&gt; (DC 16), &lt;i&gt;contagion&lt;/i&gt; (DC 16), &lt;i&gt;dispel magic&lt;/i&gt;&lt;sup&gt;D&lt;/sup&gt;, &lt;i&gt;inflict serious wounds&lt;/i&gt; (DC 16)&lt;/br&gt;2nd&amp;mdash;&lt;i&gt;death knell&lt;/i&gt;&lt;sup&gt;D&lt;/sup&gt; (DC 15), &lt;i&gt;hold person&lt;/i&gt; (DC 15), &lt;i&gt;inflict moderate wounds&lt;/i&gt; (DC 15), &lt;i&gt;resist energy&lt;/i&gt;, &lt;i&gt;spiritual weapon&lt;/i&gt;&lt;/br&gt;1st&amp;mdash;&lt;i&gt;cause fear&lt;/i&gt;&lt;sup&gt;D&lt;/sup&gt; (DC 14), &lt;i&gt;command&lt;/i&gt; (DC 14), &lt;i&gt;divine favor&lt;/i&gt;, &lt;i&gt;obscuring mist&lt;/i&gt;, &lt;i&gt;shield of faith&lt;/i&gt;&lt;/br&gt;0&amp;mdash;&lt;i&gt;bleed&lt;/i&gt; (DC 13), &lt;i&gt;detect magic&lt;/i&gt;, &lt;i&gt;guidance&lt;/i&gt;, &lt;i&gt;resistance&lt;/i&gt;&lt;/h5&gt;&lt;/h5&gt;&lt;h5&gt;&lt;b&gt;D&lt;/b&gt; domain spell; &lt;b&gt;Domains &lt;/b&gt;Death, Magic&lt;/h5&gt;&lt;/div&gt;&lt;hr/&gt;&lt;div&gt;&lt;h5&gt;&lt;b&gt;STATISTICS&lt;/b&gt;&lt;/h5&gt;&lt;/div&gt;&lt;hr/&gt;&lt;div&gt;&lt;h5&gt;&lt;b&gt;Str &lt;/b&gt;27, &lt;b&gt;Dex &lt;/b&gt;17, &lt;b&gt;Con &lt;/b&gt;-, &lt;b&gt;Int &lt;/b&gt; 18, &lt;b&gt;Wis &lt;/b&gt;16, &lt;b&gt;Cha &lt;/b&gt;21&lt;/h5&gt;&lt;h5&gt;&lt;b&gt;Base Atk &lt;/b&gt;+8; &lt;b&gt;CMB &lt;/b&gt;+17; &lt;b&gt;CMD &lt;/b&gt;30&lt;/h5&gt;&lt;h5&gt;&lt;b&gt;Feats &lt;/b&gt;Ability Focus (disease), Combat Casting, Combat Reflexes, Improved Initiative, Power Attack, Vital Strike&lt;/h5&gt;&lt;h5&gt;&lt;b&gt;Skills &lt;/b&gt;Acrobatics +14, Bluff +16, Fly +23, Intimidate +19, Knowledge (religion) +18, Perception +17, Sense Motive +17, Spellcraft +18, Stealth +0&lt;/h5&gt;&lt;h5&gt;&lt;b&gt;Languages &lt;/b&gt;Abyssal, Common,  Infernal, Necril&lt;/h5&gt;&lt;/div&gt;&lt;hr/&gt;&lt;div&gt;&lt;h5&gt;&lt;b&gt;ECOLOGY&lt;/b&gt;&lt;/h5&gt;&lt;/div&gt;&lt;hr/&gt;&lt;div&gt;&lt;h5&gt;&lt;b&gt;Environment &lt;/b&gt; any&lt;/h5&gt;&lt;h5&gt;&lt;b&gt;Organization &lt;/b&gt;solitary or cult (1 daughter plus 2d8 human clerics)&lt;/h5&gt;&lt;h5&gt;&lt;b&gt;Treasure &lt;/b&gt;double&lt;/h5&gt;&lt;/div&gt;&lt;hr/&gt;&lt;div&gt;&lt;h5&gt;&lt;b&gt;SPECIAL ABILITIES&lt;/b&gt;&lt;/h5&gt;&lt;/div&gt;&lt;hr/&gt;&lt;div&gt;&lt;h5&gt;&lt;b&gt;Desecrate (Sp&lt;/b&gt;) The bonuses granted from the daughter of Urgathoa's constant &lt;i&gt;desecrate&lt;/i&gt; spell-like ability (which is always centered on herself) are calculated into the stats above.  &lt;/h5&gt;&lt;h5&gt;&lt;b&gt;Disease (Su&lt;/b&gt;) &lt;i&gt;Bubonic&lt;/i&gt; Plague: Great claw-injury; save Fortitude DC 20; &lt;i&gt;onset&lt;/i&gt; immediate; frequency 1/day; effect 1d4 Con damage and target is fatigued; cure 2 consecutive saves. The save DC is Charisma-based.  &lt;/h5&gt;&lt;h5&gt;&lt;b&gt;Great Claw (Ex&lt;/b&gt;) One of the daughter's hands is a tremendous scythe-shaped claw. This attack inflicts x4 damage on a critical hit, and is treated as an evil weapon for the purposes of penetrating damage reduction.  &lt;/h5&gt;&lt;h5&gt;&lt;b&gt;Spells&lt;/b&gt; A daughter of Urgathoa casts spells as a 6th-level cleric of Urgathoa-but although she selects two domains to determine bonus spells, she does not gain any domain powers.&lt;/h5&gt;&lt;/div&gt;&lt;br&gt;&lt;/br&gt;&lt;div&gt;&lt;h4&gt;&lt;p&gt;&lt;p&gt;Within the church of the goddess of undeath, few more coveted stations exist than daughter of Urgathoa, yet no high priest can bestow the title, and no living worshiper can take the role. Rather, daughters of Urgathoa are selected by the fickle goddess herself, chosen from her most zealous and accomplished priestesses only at the moment of their deaths.&lt;/p&gt;&lt;p&gt;Even after their transformations into things of pestilence and dead flesh, daughters of Urgathoa remain social beings who typically surround themselves with fanatical cults.&lt;/p&gt;&lt;/h4&gt;&lt;/div&gt;</t>
  </si>
  <si>
    <t>Gillman</t>
  </si>
  <si>
    <t>Fort +3, Ref +1, Will -1; +2 vs. enchantment</t>
  </si>
  <si>
    <t>water dependent</t>
  </si>
  <si>
    <t>spear +2 (1d8+1)</t>
  </si>
  <si>
    <t>light crossbow +2 (1d8+1/x3)</t>
  </si>
  <si>
    <t>Str 12, Dex 13, Con 13, Int 9, Wis 8, Cha 10</t>
  </si>
  <si>
    <t>Perception +2, Swim +13</t>
  </si>
  <si>
    <t>Aboleth, Common</t>
  </si>
  <si>
    <t>solitary, patrol (2-6), band (6-10 plus 1 lieutenant of 3rd level), company (11-60 plus 3 lieutenants of 3rd level, 2 commanders of 5th level, 1 commodore of 7th level, and 3-12 squids)</t>
  </si>
  <si>
    <t>NPC gear (trident, light crossbow with 10 bolts, other treasure)</t>
  </si>
  <si>
    <t>A handsome, well-formed man walks out of the waves, the gill slits on the side of his neck flexing.</t>
  </si>
  <si>
    <t>Enchantment Resistance (Ex) Gillmen gain a +2 racial saving throw bonus against non-aboleth enchantment spells and effects, but take a -2 penalty on such saving throws against aboleth sources. Water Dependent (Ex) A gillman's body requires constant submersion in fresh or salt water. Gillmen who spend more than 1 day without fully submerging themselves in water risk internal organ failure, painful cracking of the skin, and death within 4d6 hours.</t>
  </si>
  <si>
    <t>The enigmatic and reclusive gillmen (known to some as "Low Azlanti") are the aquatic descendants of the vanished Azlanti race. When Earthfall struck Golarion and the continent of Azlant was shattered, most of the Azlanti dwelling died in the fires or drowned in the waves. Yet a number found succor with their undersea aboleth enemies. For reasons that remain unknown to this day (but which surely have nothing to do with compassion), the aboleths rescued a small fraction of these drowning humans, warping their flesh to help them survive in the aboleths' uncontested undersea realm. Yet with that action, the aboleths seemed to lose interest, and in the thousands of years that followed, the gillmen formed a society of their own. Physically, gillmen resemble their ancient ancestors, with expressive brows, pale skin, dark hair, and bright purple eyes. Three slim gills mark each side of their necks, near the shoulder, but they are close enough in appearance to humans that they can pass as such (for a time) without fear of detection. Gillman Characters Gillmen are defined by their class levels- they do not possess racial Hit Dice. All gillmen have the following racial traits. +2 Constitution, +2 Charisma, -2 Wisdom: Gillmen are vigorous and beautiful, but their domination by the aboleths has made them weak-willed. Amphibious: Gillmen have the aquatic subtype, but can breathe both water and air. They prefer not to spend long periods out of the water, however, as their skin dries out very easily. Enchantment Resistance: See above. Servitor: Gillmen serve the dark, unfathomable schemes of the reclusive aboleths, but unless the gillmen go against the orders of their aboleth masters (which are often unknown to them, masked in the form of hidden memories triggered by key events), they are free to act as they wish. In a campaign, these orders are wholly up to the GM, meaning the player of a gillman character cedes some elements of self-control when it best serves the story of the campaign. Water Dependent: See above. Languages: Gillmen begin play speaking Common and Aboleth. Gillmen with high Intelligence scores can choose any of the following bonus languages: Aklo, Aquan, Azlanti, Draconic, Elven, and Sahuagin.</t>
  </si>
  <si>
    <t>&lt;link rel="stylesheet"href="PF.css"&gt;&lt;div&gt;&lt;h2&gt;Gillman&lt;/h2&gt;&lt;h3&gt;&lt;i&gt;A handsome, well-formed man walks out of the waves, the gill slits on the side of his neck flexing.&lt;/i&gt;&lt;/h3&gt;&lt;br&gt;&lt;/br&gt;&lt;/div&gt;&lt;div class="heading"&gt;&lt;p class="alignleft"&gt;Gillman&lt;/p&gt;&lt;p class="alignright"&gt;CR 1/3&lt;/p&gt;&lt;div style="clear: both;"&gt;&lt;/div&gt;&lt;/div&gt;&lt;div&gt;&lt;h5&gt;&lt;b&gt;XP &lt;/b&gt;135&lt;/h5&gt;&lt;h5&gt;Gillman warrior 1&lt;/h5&gt;&lt;h5&gt;N Medium humanoid (aquatic)&lt;/h5&gt;&lt;h5&gt;&lt;b&gt;Init &lt;/b&gt;+1; &lt;b&gt;Senses &lt;/b&gt;Perception +2&lt;/h5&gt;&lt;/div&gt;&lt;hr/&gt;&lt;div&gt;&lt;h5&gt;&lt;b&gt;DEFENSE&lt;/b&gt;&lt;/h5&gt;&lt;/div&gt;&lt;hr/&gt;&lt;div&gt;&lt;h5&gt;&lt;b&gt;AC &lt;/b&gt;11, touch 11, flat-footed 10 (+1 Dex)&lt;/h5&gt;&lt;h5&gt;&lt;b&gt;hp &lt;/b&gt;6 (1d10+1)&lt;/h5&gt;&lt;h5&gt;&lt;b&gt;Fort &lt;/b&gt;+3, &lt;b&gt;Ref &lt;/b&gt;+1, &lt;b&gt;Will &lt;/b&gt;-1; +2 vs. enchantment&lt;/h5&gt;&lt;h5&gt;&lt;b&gt;Weaknesses &lt;/b&gt;water dependent&lt;/h5&gt;&lt;/div&gt;&lt;hr/&gt;&lt;div&gt;&lt;h5&gt;&lt;b&gt;OFFENSE&lt;/b&gt;&lt;/h5&gt;&lt;/div&gt;&lt;hr/&gt;&lt;div&gt;&lt;h5&gt;&lt;b&gt;Spd &lt;/b&gt;30 ft., swim 30 ft.&lt;/h5&gt;&lt;h5&gt;&lt;b&gt;Melee &lt;/b&gt;spear +2 (1d8+1)&lt;/h5&gt;&lt;h5&gt;&lt;b&gt;Ranged &lt;/b&gt;light crossbow +2 (1d8+1/x3)&lt;/h5&gt;&lt;h5&gt;&lt;b&gt;Space &lt;/b&gt;5 ft.; &lt;b&gt;Reach &lt;/b&gt;5 ft.&lt;/h5&gt;&lt;/div&gt;&lt;hr/&gt;&lt;div&gt;&lt;h5&gt;&lt;b&gt;STATISTICS&lt;/b&gt;&lt;/h5&gt;&lt;/div&gt;&lt;hr/&gt;&lt;div&gt;&lt;h5&gt;&lt;b&gt;Str &lt;/b&gt;12, &lt;b&gt;Dex &lt;/b&gt;13, &lt;b&gt;Con &lt;/b&gt;13, &lt;b&gt;Int &lt;/b&gt; 9, &lt;b&gt;Wis &lt;/b&gt;8, &lt;b&gt;Cha &lt;/b&gt;10&lt;/h5&gt;&lt;h5&gt;&lt;b&gt;Base Atk &lt;/b&gt;+1; &lt;b&gt;CMB &lt;/b&gt;+2; &lt;b&gt;CMD &lt;/b&gt;13&lt;/h5&gt;&lt;h5&gt;&lt;b&gt;Feats &lt;/b&gt;Skill Focus (Perception)&lt;/h5&gt;&lt;h5&gt;&lt;b&gt;Skills &lt;/b&gt;Perception +2, Swim +13&lt;/h5&gt;&lt;h5&gt;&lt;b&gt;Languages &lt;/b&gt;Aboleth, Common&lt;/h5&gt;&lt;h5&gt;&lt;b&gt;SQ &lt;/b&gt;amphibious&lt;/h5&gt;&lt;/div&gt;&lt;hr/&gt;&lt;div&gt;&lt;h5&gt;&lt;b&gt;ECOLOGY&lt;/b&gt;&lt;/h5&gt;&lt;/div&gt;&lt;hr/&gt;&lt;div&gt;&lt;h5&gt;&lt;b&gt;Environment &lt;/b&gt; temperate ocean&lt;/h5&gt;&lt;h5&gt;&lt;b&gt;Organization &lt;/b&gt;solitary, patrol (2-6), band (6-10 plus 1 lieutenant of 3rd level), company (11-60 plus 3 lieutenants of 3rd level, 2 commanders of 5th level, 1 commodore of 7th level, and 3-12 squids)&lt;/h5&gt;&lt;h5&gt;&lt;b&gt;Treasure &lt;/b&gt;NPC gear (trident, light crossbow with 10 bolts, other treasure)&lt;/h5&gt;&lt;/div&gt;&lt;hr/&gt;&lt;div&gt;&lt;h5&gt;&lt;b&gt;SPECIAL ABILITIES&lt;/b&gt;&lt;/h5&gt;&lt;/div&gt;&lt;hr/&gt;&lt;div&gt;&lt;h5&gt;&lt;b&gt;Enchantment&lt;/b&gt; Resistance (Ex&lt;/b&gt;) Gillmen gain a +2 racial saving throw bonus against non-aboleth enchantment spells and effects, but take a -2 penalty on such saving throws against aboleth sources. &lt;/h5&gt;&lt;h5&gt;&lt;b&gt;Water&lt;/b&gt; Dependent (Ex&lt;/b&gt;) A gillman's body requires constant submersion in fresh or salt water. Gillmen who spend more than 1 day without fully submerging themselves in water risk internal organ failure, painful cracking of the skin, and death within 4d6 hours.&lt;/h5&gt;&lt;/div&gt;&lt;br&gt;&lt;/br&gt;&lt;div&gt;&lt;h4&gt;&lt;p&gt;&lt;p&gt;The enigmatic and reclusive gillmen (known to some as "Low Azlanti") are the aquatic descendants of the vanished Azlanti race. When Earthfall struck Golarion and the continent of Azlant was shattered, most of the Azlanti dwelling died in the fires or drowned in the waves. Yet a number found succor with their undersea aboleth enemies. For reasons that remain unknown to this day (but which surely have nothing to do with compassion), the aboleths rescued a small fraction of these drowning humans, warping their flesh to help them survive in the aboleths' uncontested undersea realm. Yet with that action, the aboleths seemed to lose interest, and in the thousands of years that followed, the gillmen formed a society of their own.&lt;/p&gt;&lt;p&gt;Physically, gillmen resemble their ancient ancestors, with expressive brows, pale skin, dark hair, and bright purple eyes. Three slim gills mark each side of their necks, near the shoulder, but they are close enough in appearance to humans that they can pass as such (for a time) without fear of detection.&lt;/p&gt;&lt;p&gt;&lt;b&gt;Gillman Characters&lt;/b&gt;&lt;/br&gt; Gillmen are defined by their class levels- they do not possess racial Hit Dice. All gillmen have the following racial traits.&lt;/p&gt;&lt;p&gt;&lt;b&gt;+2 Constitution, +2 Charisma, -2 Wisdom:&lt;/b&gt; Gillmen are vigorous and beautiful, but their domination by the aboleths has made them weak-willed.&lt;/p&gt;&lt;p&gt;&lt;b&gt;Amphibious:&lt;/b&gt; Gillmen have the aquatic subtype, but can breathe both water and air.&lt;/p&gt;&lt;p&gt;They prefer not to spend long periods out of the water, however, as their skin dries out very easily.&lt;/p&gt;&lt;p&gt;&lt;b&gt;Enchantment Resistance:&lt;/b&gt; See above.&lt;/p&gt;&lt;p&gt;&lt;b&gt;Servitor:&lt;/b&gt; Gillmen serve the dark, unfathomable schemes of the reclusive aboleths, but unless the gillmen go against the orders of their aboleth masters (which are often unknown to them, masked in the form of hidden memories triggered by key events), they are free to act as they wish. In a campaign, these orders are wholly up to the GM, meaning the player of a gillman character cedes some elements of self-control when it best serves the story of the campaign.&lt;/p&gt;&lt;p&gt;&lt;b&gt;Water Dependent:&lt;/b&gt; See above.&lt;/p&gt;&lt;p&gt;&lt;b&gt;Languages:&lt;/b&gt; Gillmen begin play speaking Common and Aboleth.&lt;/p&gt;&lt;p&gt;Gillmen with high Intelligence scores can choose any of the following bonus languages: Aklo, Aquan, Azlanti, Draconic, Elven, and Sahuagin.&lt;/p&gt;&lt;/h4&gt;&lt;/div&gt;</t>
  </si>
  <si>
    <t>Spine Dragon</t>
  </si>
  <si>
    <t>blindsight 30 ft., darkvision 120 ft., low-light vision; Perception +25</t>
  </si>
  <si>
    <t>31, touch 9, flat-footed 28</t>
  </si>
  <si>
    <t>(+2 Dex, +1 dodge, +22 natural, -4 size)</t>
  </si>
  <si>
    <t>(16d12+144)</t>
  </si>
  <si>
    <t>Fort +19, Ref +12, Will +16</t>
  </si>
  <si>
    <t>ray deflection, spines</t>
  </si>
  <si>
    <t>paralysis, sleep effects, sonic</t>
  </si>
  <si>
    <t>cold 20, electricity 20, fire 20</t>
  </si>
  <si>
    <t xml:space="preserve"> fly 60 ft. (average)</t>
  </si>
  <si>
    <t>bite +23 (2d8+11), claws +23 (2d6+11), tail slap +18 (2d8+16)</t>
  </si>
  <si>
    <t>4 spines +14 (2d8+11)</t>
  </si>
  <si>
    <t>breath weapon, spines</t>
  </si>
  <si>
    <t>Spell-Like Abilities (CL 16th; concentration +20) 3/day-spike growth (DC 17), spike stones (DC 18), telekinesis (DC 19) 1/day-telekinetic sphere (DC 22), wall of force</t>
  </si>
  <si>
    <t>Str 32, Dex 15, Con 29, Int 16, Wis 22, Cha 19</t>
  </si>
  <si>
    <t>Awesome Blow, Combat Reflexes, Dodge, Improved Bull Rush, Point-Blank Shot, Power Attack, Precise Shot, Vital Strike</t>
  </si>
  <si>
    <t>Appraise +22, Bluff +23, Fly +15, Intimidate +23, Knowledge (engineering) +22, Knowledge (nature) +22, Perception +25, Sense Motive +25, Stealth +9</t>
  </si>
  <si>
    <t>This dragon bears a forest of razor-sharp crystalline spines. Its wings are transparent and seem almost to be made of glass.</t>
  </si>
  <si>
    <t>Breath Weapon (Ex) Once every 1d4 rounds as a standard action, a spine dragon can emit a devastating shriek of powerful sonic energy in a 60-foot cone. Creatures caught in this cone take 20d6 sonic damage and are permanently deafened. A DC 27 Reflex save halves the damage and negates the deafness. This sonic damage is particularly devastating to constructs-they take a -4 penalty to save against its effects, and if they fail the save, they are staggered for 1d4 rounds as well. The save DC is Constitution-based. Ray Deflection (Su) A spine dragon's scales deflect rays and magic missile spells, rendering the spine dragon immune to such effects. There's a 30% chance a deflected effect reflects back in full force at the caster; otherwise, it is simply negated. Spines (Ex) A spine dragon's body is covered with long, crystalline spines. It can fire up to four of these spines per round as a full-attack action (or one as a standard action). A creature that attacks a spine dragon with a melee weapon, unarmed strike, or natural weapon must make a DC 20 Reflex save or take 2d8+11 points of piercing damage from the spines. The save DC is Dexterity-based.</t>
  </si>
  <si>
    <t>Particularly notorious in the badlands of Numeria, spine dragons are similar in appearance to true dragons, but do not progress through draconic age categories. Their abilities and defenses make them singularly adept at handling the alien threats and strange constructs that lurk in this realm, and as a result, spine dragons have become one of Numeria's most successful predators. Of course, a spine dragon is much more than a predator. As with many true dragons, spine dragons are particularly vain and enjoy being groveled to. It's not uncommon for them to assume the role of god for ignorant tribes of giants. They also have a particular love of crystalline treasure and magic items-a spine dragon's horde is usually sparse on the classic "carpet of coins" but just as valuable overall in content as those of true dragons. A spine dragon is 60 feet long and 20 feet high, and weighs 16,000 pounds.</t>
  </si>
  <si>
    <t>&lt;link rel="stylesheet"href="PF.css"&gt;&lt;div&gt;&lt;h2&gt;Spine Dragon&lt;/h2&gt;&lt;h3&gt;&lt;i&gt;This dragon bears a forest of razor-sharp crystalline spines. Its wings are transparent and seem almost to be made of glass.&lt;/i&gt;&lt;/h3&gt;&lt;br&gt;&lt;/div&gt;&lt;div class="heading"&gt;&lt;p class="alignleft"&gt;Spine Dragon&lt;/p&gt;&lt;p class="alignright"&gt;CR 16&lt;/p&gt;&lt;div style="clear: both;"&gt;&lt;/div&gt;&lt;/div&gt;&lt;div&gt;&lt;h5&gt;&lt;b&gt;XP &lt;/b&gt;76,800&lt;/h5&gt;&lt;h5&gt;CN Gargantuan dragon (earth)&lt;/h5&gt;&lt;h5&gt;&lt;b&gt;Init &lt;/b&gt;+2; &lt;b&gt;Senses &lt;/b&gt;blindsight 30 ft., darkvision 120 ft., low-light vision; Perception +25&lt;/h5&gt;&lt;/div&gt;&lt;hr/&gt;&lt;div&gt;&lt;h5&gt;&lt;b&gt;DEFENSE&lt;/b&gt;&lt;/h5&gt;&lt;/div&gt;&lt;hr/&gt;&lt;div&gt;&lt;h5&gt;&lt;b&gt;AC &lt;/b&gt;31, touch 9, flat-footed 28 (+2 Dex, +1 dodge, +22 natural, -4 size)&lt;/h5&gt;&lt;h5&gt;&lt;b&gt;hp &lt;/b&gt;248 (16d12+144)&lt;/h5&gt;&lt;h5&gt;&lt;b&gt;Fort &lt;/b&gt;+19, &lt;b&gt;Ref &lt;/b&gt;+12, &lt;b&gt;Will &lt;/b&gt;+16&lt;/h5&gt;&lt;h5&gt;&lt;b&gt;Defensive Abilities &lt;/b&gt;ray deflection, spines; &lt;b&gt;DR &lt;/b&gt;10/adamantine; &lt;b&gt;Immune &lt;/b&gt;paralysis, sleep effects, sonic; &lt;b&gt;Resist &lt;/b&gt;cold 20, electricity 20, fire 20; &lt;b&gt;SR &lt;/b&gt;27&lt;/h5&gt;&lt;/div&gt;&lt;hr/&gt;&lt;div&gt;&lt;h5&gt;&lt;b&gt;OFFENSE&lt;/b&gt;&lt;/h5&gt;&lt;/div&gt;&lt;hr/&gt;&lt;div&gt;&lt;h5&gt;&lt;b&gt;Spd &lt;/b&gt;30 ft.;  fly 60 ft. (average)&lt;/h5&gt;&lt;h5&gt;&lt;b&gt;Melee &lt;/b&gt;bite +23 (2d8+11), claws +23 (2d6+11), tail slap +18 (2d8+16)&lt;/h5&gt;&lt;h5&gt;&lt;b&gt;Ranged &lt;/b&gt;4 spines +14 (2d8+11)&lt;/h5&gt;&lt;h5&gt;&lt;b&gt;Space &lt;/b&gt;20 ft.; &lt;b&gt;Reach &lt;/b&gt;15 ft.&lt;/h5&gt;&lt;h5&gt;&lt;b&gt;Special Attacks &lt;/b&gt;breath weapon, spines&lt;/h5&gt;&lt;h5&gt;&lt;b&gt;Spell-Like Abilities&lt;/b&gt; (CL 16th; concentration +20)&lt;/br&gt;3/day&amp;mdash;&lt;i&gt;spike growth&lt;/i&gt; (DC 17), &lt;i&gt;spike stones&lt;/i&gt; (DC 18), &lt;i&gt;telekinesis&lt;/i&gt; (DC 19)&lt;/br&gt;1/day&amp;mdash;&lt;i&gt;telekinetic sphere&lt;/i&gt; (DC 22), &lt;i&gt;wall of force&lt;/i&gt;&lt;/h5&gt;&lt;/h5&gt;&lt;/div&gt;&lt;hr/&gt;&lt;div&gt;&lt;h5&gt;&lt;b&gt;STATISTICS&lt;/b&gt;&lt;/h5&gt;&lt;/div&gt;&lt;hr/&gt;&lt;div&gt;&lt;h5&gt;&lt;b&gt;Str &lt;/b&gt;32, &lt;b&gt;Dex &lt;/b&gt;15, &lt;b&gt;Con &lt;/b&gt;29, &lt;b&gt;Int &lt;/b&gt; 16, &lt;b&gt;Wis &lt;/b&gt;22, &lt;b&gt;Cha &lt;/b&gt;19&lt;/h5&gt;&lt;h5&gt;&lt;b&gt;Base Atk &lt;/b&gt;+16; &lt;b&gt;CMB &lt;/b&gt;+31; &lt;b&gt;CMD &lt;/b&gt;44&lt;/h5&gt;&lt;h5&gt;&lt;b&gt;Feats &lt;/b&gt;Awesome Blow, Combat Reflexes, Dodge, Improved Bull Rush, Point-Blank Shot, Power Attack, Precise Shot, Vital Strike&lt;/h5&gt;&lt;h5&gt;&lt;b&gt;Skills &lt;/b&gt;Appraise +22, Bluff +23, Fly +15, Intimidate +23, Knowledge (engineering) +22, Knowledge (nature) +22, Perception +25, Sense Motive +25, Stealth +9&lt;/h5&gt;&lt;h5&gt;&lt;b&gt;Languages &lt;/b&gt;Common, Draconic&lt;/h5&gt;&lt;/div&gt;&lt;hr/&gt;&lt;div&gt;&lt;h5&gt;&lt;b&gt;ECOLOGY&lt;/b&gt;&lt;/h5&gt;&lt;/div&gt;&lt;hr/&gt;&lt;div&gt;&lt;h5&gt;&lt;b&gt;Environment &lt;/b&gt; temperate hills&lt;/h5&gt;&lt;h5&gt;&lt;b&gt;Organization &lt;/b&gt;solitary&lt;/h5&gt;&lt;h5&gt;&lt;b&gt;Treasure &lt;/b&gt;triple&lt;/h5&gt;&lt;/div&gt;&lt;hr/&gt;&lt;div&gt;&lt;h5&gt;&lt;b&gt;SPECIAL ABILITIES&lt;/b&gt;&lt;/h5&gt;&lt;/div&gt;&lt;hr/&gt;&lt;div&gt;&lt;h5&gt;&lt;b&gt;Breath Weapon (Ex)&lt;/b&gt; Once every 1d4 rounds as a standard action, a spine dragon can emit a devastating shriek of powerful sonic energy in a 60-foot cone. Creatures caught in this cone take 20d6 sonic damage and are permanently deafened. A DC 27 Reflex save halves the damage and negates the deafness. This sonic damage is particularly devastating to constructs-they take a -4 penalty to save against its effects, and if they fail the save, they are staggered for 1d4 rounds as well. The save DC is Constitution-based. &lt;/h5&gt;&lt;h5&gt;&lt;b&gt;Ray Deflection (Su)&lt;/b&gt; A spine dragon's scales deflect rays and &lt;i&gt;magic missile&lt;/i&gt; spells, rendering the spine dragon immune to such effects. There's a 30% chance a deflected effect reflects back in full force at the caster; otherwise, it is simply negated. &lt;/h5&gt;&lt;h5&gt;&lt;b&gt;Spines (Ex)&lt;/b&gt; A spine dragon's body is covered with long, crystalline spines. It can fire up to four of these spines per round as a full-attack action (or one as a standard action). A creature that attacks a spine dragon with a melee weapon, unarmed strike, or natural weapon must make a DC 20 Reflex save or take 2d8+11 points of piercing damage from the spines. The save DC is Dexterity-based.&lt;/h5&gt;&lt;/div&gt;&lt;br&gt;&lt;div&gt;&lt;h4&gt;&lt;p&gt;&lt;p&gt;Particularly notorious in the badlands of Numeria, spine dragons are similar in appearance to true dragons, but do not progress through draconic age categories. Their abilities and defenses make them singularly adept at handling the alien threats and strange constructs that lurk in this realm, and as a result, spine dragons have become one of Numeria's most successful predators.&lt;/p&gt;&lt;p&gt;Of course, a spine dragon is much more than a predator. As with many true dragons, spine dragons are particularly vain and enjoy being groveled to. It's not uncommon for them to assume the role of god for ignorant tribes of giants. They also have a particular love of crystalline treasure and magic items-a spine dragon's horde is usually sparse on the classic "carpet of coins" but just as valuable overall in content as those of true dragons.&lt;/p&gt;&lt;p&gt;A spine dragon is 60 feet long and 20 feet high, and weighs 16,000 pounds.&lt;/p&gt;&lt;/h4&gt;&lt;/div&gt;</t>
  </si>
  <si>
    <t>Strix</t>
  </si>
  <si>
    <t>(strix)</t>
  </si>
  <si>
    <t>darkvision 60 ft., low-light vision; Perception +0 (+2 at night)</t>
  </si>
  <si>
    <t>Fort +2, Ref +2, Will +0; +2 vs. illusions</t>
  </si>
  <si>
    <t>spear +2 (1d8+1/x3)</t>
  </si>
  <si>
    <t>Str 12, Dex 15, Con 10, Int 8, Wis 11, Cha 7</t>
  </si>
  <si>
    <t>+2 Perception and +2 Stealth in dim light or darkness</t>
  </si>
  <si>
    <t>Common, Strix</t>
  </si>
  <si>
    <t>nocturnal</t>
  </si>
  <si>
    <t>solitary, hunting party (3-6), war party (5-12), or tribe (22 plus 100% noncombatants plus 1 champion of 2nd level per 10 adults, 1 or 2 seers of 3rd or 4th level, and 1 leader of 5th-7th level)</t>
  </si>
  <si>
    <t>Monstrous black-feathered wings cloak this leanly muscled, onyx-skinned humanoid.</t>
  </si>
  <si>
    <t>Hatred (Ex) Strix receive a +1 bonus on attack rolls against humanoid creatures of the human subtype due to special training against these hated foes. Nocturnal (Ex) Strix gain a +2 racial bonus on Perception and Stealth checks at night.</t>
  </si>
  <si>
    <t>Strix fiercely defend both land and air in their mountain territories. Deadly but wise, strix would prefer to live quietly amid the towers of Devil's Perch in Cheliax, yet time and tradition have taught them the wingless peoples of the shores and lowlands cannot be trusted, and that only fear and bloodshed will protect their homes. Fortunately, the strix excel in this regard. Strix have learned to hate humans. Although the source of this hatred is unclear to all but the strix, it most likely comes from centuries of bloody invasions into their lands, disastrous first encounters, or an even older grudge. On average, strix stand just over 6 feet tall, with males and females being roughly the same size. Sharply pointed ears, pupilless eyes, and slitted nostrils distinguish the race, though their 12-foot wingspans prove most distinctive. An adult strix weighs around 170 pounds. Most strix live to be about 40 years old, with the eldest reaching ages of up to 60. Strix Characters Strix are defined by their class levels-they do not possess racial Hit Dice. All strix have the following racial traits. +2 Dexterity, -2 Charisma: Strix are swift and elusive, but tend to be stubborn and swift to anger. Flight: Strix have a fly speed of 60 feet (average). Low-Light Vision: Strix can see twice as far as humans in conditions of dim light. Darkvision: Strix can see in the dark up to 60 feet. Hatred: See above. Nocturnal: Strix gain a +2 racial bonus on Perception and Stealth checks in dim light or darkness. Suspicious: Strix receive a +2 racial bonus on saving throws against illusion spells or effects. Languages: Strix begin play speaking Strix. Those with high Intelligence scores can choose any of the following bonus languages: Auran, Azlanti, Common, Draconic, Giant, Gnome, Goblin, Infernal.</t>
  </si>
  <si>
    <t>&lt;link rel="stylesheet"href="PF.css"&gt;&lt;div&gt;&lt;h2&gt;Strix&lt;/h2&gt;&lt;h3&gt;&lt;i&gt;Monstrous black-feathered wings cloak this leanly muscled, onyx-skinned humanoid.&lt;/i&gt;&lt;/h3&gt;&lt;br&gt;&lt;/br&gt;&lt;/div&gt;&lt;div class="heading"&gt;&lt;p class="alignleft"&gt;Strix&lt;/p&gt;&lt;p class="alignright"&gt;CR 1/3&lt;/p&gt;&lt;div style="clear: both;"&gt;&lt;/div&gt;&lt;/div&gt;&lt;div&gt;&lt;h5&gt;&lt;b&gt;XP &lt;/b&gt;135&lt;/h5&gt;&lt;h5&gt;Strix warrior 1&lt;/h5&gt;&lt;h5&gt;N Medium humanoid (strix)&lt;/h5&gt;&lt;h5&gt;&lt;b&gt;Init &lt;/b&gt;+6; &lt;b&gt;Senses &lt;/b&gt;darkvision 60 ft., low-light vision; Perception +0 (+2 at night)&lt;/h5&gt;&lt;/div&gt;&lt;hr/&gt;&lt;div&gt;&lt;h5&gt;&lt;b&gt;DEFENSE&lt;/b&gt;&lt;/h5&gt;&lt;/div&gt;&lt;hr/&gt;&lt;div&gt;&lt;h5&gt;&lt;b&gt;AC &lt;/b&gt;12, touch 12, flat-footed 10 (+2 Dex)&lt;/h5&gt;&lt;h5&gt;&lt;b&gt;hp &lt;/b&gt;5 (1d10)&lt;/h5&gt;&lt;h5&gt;&lt;b&gt;Fort &lt;/b&gt;+2, &lt;b&gt;Ref &lt;/b&gt;+2, &lt;b&gt;Will &lt;/b&gt;+0; +2 vs. illusions&lt;/h5&gt;&lt;/div&gt;&lt;hr/&gt;&lt;div&gt;&lt;h5&gt;&lt;b&gt;OFFENSE&lt;/b&gt;&lt;/h5&gt;&lt;/div&gt;&lt;hr/&gt;&lt;div&gt;&lt;h5&gt;&lt;b&gt;Spd &lt;/b&gt;30 ft., fly 60 ft. (average)&lt;/h5&gt;&lt;h5&gt;&lt;b&gt;Melee &lt;/b&gt;spear +2 (1d8+1/x3)&lt;/h5&gt;&lt;h5&gt;&lt;b&gt;Space &lt;/b&gt;5 ft.; &lt;b&gt;Reach &lt;/b&gt;5 ft.&lt;/h5&gt;&lt;h5&gt;&lt;b&gt;Special Attacks &lt;/b&gt;hatred&lt;/h5&gt;&lt;/div&gt;&lt;hr/&gt;&lt;div&gt;&lt;h5&gt;&lt;b&gt;STATISTICS&lt;/b&gt;&lt;/h5&gt;&lt;/div&gt;&lt;hr/&gt;&lt;div&gt;&lt;h5&gt;&lt;b&gt;Str &lt;/b&gt;12, &lt;b&gt;Dex &lt;/b&gt;15, &lt;b&gt;Con &lt;/b&gt;10, &lt;b&gt;Int &lt;/b&gt; 8, &lt;b&gt;Wis &lt;/b&gt;11, &lt;b&gt;Cha &lt;/b&gt;7&lt;/h5&gt;&lt;h5&gt;&lt;b&gt;Base Atk &lt;/b&gt;+1; &lt;b&gt;CMB &lt;/b&gt;+2; &lt;b&gt;CMD &lt;/b&gt;14&lt;/h5&gt;&lt;h5&gt;&lt;b&gt;Feats &lt;/b&gt;Improved Initiative&lt;/h5&gt;&lt;h5&gt;&lt;b&gt;Skills &lt;/b&gt;Fly +6; &lt;b&gt;Racial Modifiers &lt;/b&gt;+2 Perception and +2 Stealth in dim light or darkness&lt;/h5&gt;&lt;h5&gt;&lt;b&gt;Languages &lt;/b&gt;Common, Strix&lt;/h5&gt;&lt;h5&gt;&lt;b&gt;SQ &lt;/b&gt;nocturnal&lt;/h5&gt;&lt;/div&gt;&lt;hr/&gt;&lt;div&gt;&lt;h5&gt;&lt;b&gt;ECOLOGY&lt;/b&gt;&lt;/h5&gt;&lt;/div&gt;&lt;hr/&gt;&lt;div&gt;&lt;h5&gt;&lt;b&gt;Environment &lt;/b&gt; temperate mountains&lt;/h5&gt;&lt;h5&gt;&lt;b&gt;Organization &lt;/b&gt;solitary, hunting party (3-6), war party (5-12), or tribe (22 plus 100% noncombatants plus 1 champion of 2nd level per 10 adults, 1 or 2 seers of 3rd or 4th level, and 1 leader of 5th-7th level)&lt;/h5&gt;&lt;h5&gt;&lt;b&gt;Treasure &lt;/b&gt;NPC gear&lt;/h5&gt;&lt;/div&gt;&lt;hr/&gt;&lt;div&gt;&lt;h5&gt;&lt;b&gt;SPECIAL ABILITIES&lt;/b&gt;&lt;/h5&gt;&lt;/div&gt;&lt;hr/&gt;&lt;div&gt;&lt;h5&gt;&lt;b&gt;Hatred (Ex&lt;/b&gt;) Strix receive a +1 bonus on attack rolls against humanoid creatures of the human subtype due to special training against these hated foes. &lt;/h5&gt;&lt;h5&gt;&lt;b&gt;Nocturnal (Ex&lt;/b&gt;) Strix gain a +2 racial bonus on Perception and Stealth checks at night.&lt;/h5&gt;&lt;/div&gt;&lt;br&gt;&lt;/br&gt;&lt;div&gt;&lt;h4&gt;&lt;p&gt;&lt;p&gt;Strix fiercely defend both land and air in their mountain territories. Deadly but wise, strix would prefer to live quietly amid the towers of Devil's Perch in Cheliax, yet time and tradition have taught them the wingless peoples of the shores and lowlands cannot be trusted, and that only fear and bloodshed will protect their homes. Fortunately, the strix excel in this regard.&lt;/p&gt;&lt;p&gt;Strix have learned to hate humans. Although the source of this hatred is unclear to all but the strix, it most likely comes from centuries of bloody invasions into their lands, disastrous first encounters, or an even older grudge.&lt;/p&gt;&lt;p&gt;On average, strix stand just over 6 feet tall, with males and females being roughly the same size. Sharply pointed ears, pupilless eyes, and slitted nostrils distinguish the race, though their 12-foot wingspans prove most distinctive. An adult strix weighs around 170 pounds.&lt;/p&gt;&lt;p&gt;Most strix live to be about 40 years old, with the eldest reaching ages of up to 60.&lt;/p&gt;&lt;p&gt;&lt;b&gt;Strix Characters&lt;/b&gt;&lt;/b&gt;&lt;br&gt;Strix are defined by their class levels-they do not possess racial Hit Dice. All strix have the following racial traits.&lt;/p&gt;&lt;p&gt;&lt;b&gt;+2 Dexterity, -2 Charisma:&lt;/b&gt; Strix are swift and elusive, but tend to be stubborn and swift to anger.&lt;/p&gt;&lt;p&gt;&lt;b&gt;Flight:&lt;/b&gt; Strix have a fly speed of 60 feet (average).&lt;/p&gt;&lt;p&gt;&lt;b&gt;Low-Light Vision:&lt;/b&gt; Strix can see twice as far as humans in conditions of dim light.&lt;/p&gt;&lt;p&gt;&lt;b&gt;Darkvision:&lt;/b&gt; Strix can see in the dark up to 60 feet.&lt;/p&gt;&lt;p&gt;&lt;b&gt;Hatred:&lt;/b&gt; See above.&lt;/p&gt;&lt;p&gt;&lt;b&gt;Nocturnal:&lt;/b&gt; Strix gain a +2 racial bonus on Perception and Stealth checks in dim light or darkness.&lt;/p&gt;&lt;p&gt;&lt;b&gt;Suspicious:&lt;/b&gt; Strix receive a +2 racial bonus on saving throws against illusion spells or effects.&lt;/p&gt;&lt;p&gt;&lt;b&gt;Languages:&lt;/b&gt; Strix begin play speaking Strix. Those with high Intelligence scores can choose any of the following bonus languages: Auran, Azlanti, Common, Draconic, Giant, Gnome, Goblin, Infernal.&lt;/p&gt;&lt;/h4&gt;&lt;/div&gt;</t>
  </si>
  <si>
    <t>Treerazer</t>
  </si>
  <si>
    <t>(demon, native)</t>
  </si>
  <si>
    <t>darkvision 60 ft., detect good, detect law, true  seeing; Perception +38</t>
  </si>
  <si>
    <t>corruption (120 ft.), unholy aura (DC 25)</t>
  </si>
  <si>
    <t>42, touch 22, flat-footed 32</t>
  </si>
  <si>
    <t>(+4 deflection, +10 Dex, +20 natural, -2 size)</t>
  </si>
  <si>
    <t>(28d10+420)</t>
  </si>
  <si>
    <t>regeneration 15 (good)</t>
  </si>
  <si>
    <t>Fort +34, Ref +23, Will +27</t>
  </si>
  <si>
    <t>death effects, disease, electricity, mindaffecting effects, poison</t>
  </si>
  <si>
    <t>acid 30, cold 30, fire 30</t>
  </si>
  <si>
    <t>60 ft., fly 60 ft. (good), swim 40 ft.</t>
  </si>
  <si>
    <t>Blackaxe +44/+39/+34/+29 (4d6+24/19-20/x3 plus 1d6  acid), bite +37 (2d6+6), 2 wings +37 (1d8+6)</t>
  </si>
  <si>
    <t>defoliation</t>
  </si>
  <si>
    <t>Spell-Like Abilities (CL 20th; concentration +27)  Constant-detect good, detect law, freedom of movement, true seeing, unholy aura, water breathing At will-antiplant shell, contagion (DC 21), desecrate, greater dispel magic, greater teleport (within Tanglebriar only), telekinesis (DC 22), unholy blight (DC 21)  3/day-control plants (DC 25), quickened greater dispel magic, wall of thorns  1/day-horrid wilting (DC 25), summon demons, symbol of death (DC 25), time stop</t>
  </si>
  <si>
    <t>Str 36, Dex 30, Con 40, Int 21, Wis 24, Cha 25</t>
  </si>
  <si>
    <t>Awesome Blow, Combat Reflexes, Critical Focus, Flyby Attack, Greater Vital Strike, Improved Bull Rush, Improved Critical (greataxe), Improved Initiative, Improved Vital Strike, Multiattack, Power Attack, Quicken Spell-Like Ability (greater dispel magic), Staggering Critical, Vital Strike</t>
  </si>
  <si>
    <t>Acrobatics +41, Fly +38, Intimidate +38, Knowledge (arcana) +36, Knowledge (nature) +36, Knowledge (planes) +36, Perception +38, Sense Motive +38, Spellcraft +33, Stealth +33, Swim +49</t>
  </si>
  <si>
    <t>Abyssal, Common, Elven, Sylvan; telepathy 300 ft.</t>
  </si>
  <si>
    <t>nascent demon lord traits</t>
  </si>
  <si>
    <t xml:space="preserve"> Tanglebriar</t>
  </si>
  <si>
    <t>solitary or group (Treerazer plus 1d4 nalfeshnees and 2d4 hezrous)</t>
  </si>
  <si>
    <t>triple (plus Blackaxe)</t>
  </si>
  <si>
    <t>The twenty-foot-tall winged saurian demon wields an aciddripping axe. Two red eyes glow above a tooth-filled beak.</t>
  </si>
  <si>
    <t>Aura of Corruption (Su) Treerazer exudes an aura of corruption to a radius of 120 feet. This aura causes plants to grow hideous, sprouting thorns, twisting, and becoming fungoid in nature.  Creatures with woodland stride or freedom of movement can move through this fungal bloom with ease. Living creatures within Treerazer's aura of corruption must make a DC 39 Fortitude save each round or their flesh grows pasty and clammy as tendrils of diseased plant matter and fungal growth sprout from it. This condition persists as long as the creature remains within Treerazer's aura of corruption and for 1 minute thereafter. While suffering the effects of this aura, the living creature is treated as a plant for the purposes of spells and effects that harm or otherwise inconvenience plant creatures more than other creatures. The victim would thus be subject to antiplant shell, blight, and additional damage from horrid wilting or a plant bane weapon, and could be affected by control plants. The corruption does not otherwise impart plant traits to creatures. The save DC is Constitution-based.  Defoliation (Su) As a standard action once every 1d4 rounds, Treerazer can exude a pulse of defoliating energy in a 30-foot-radius spread. This pulse appears as a wave of sickly green energy, and causes all plants and plant creatures in the area to blacken and wither. Such creatures take 20d10 points of damage and 1d8 points of Strength drain, or half with a successful DC 39 Fortitude save. A plant that isn't a creature (such as a tree or a shrub) doesn't receive a save and immediately withers and dies. Treerazer can choose to exclude any number of plants in the area from this effect, and generally does so to preserve twisted and corrupted plants and fungus. The save DC is Constitution-based.  Nascent Demon Lord Traits A nascent demon lord is a powerful demon that has not yet made the full transition from unique demon to full demon lord of an Abyssal realm. Treerazer's current exile to the Material Plane prevents him from achieving full demon lord status. Yet he still possesses the typical nascent demon lord traits, which are similar to those possessed by a typical demon, only more potent, as summarized here.  • Immunity to death effects, electricity, charm and compulsion effects, and poison.  • Resistance to acid 30, cold 30, and fire 30.  • Summon (Sp) Once per day, nascent demon lords can summon any demon or combination of demons whose total combined CR is 20 or lower. This ability always works, and is equivalent to a 9th-level spell.  • Telepathy 300 ft.  • A nascent demon lord's natural weapons, as well as any weapon it wields, are treated as chaotic, epic, and evil for the purpose of resolving damage reduction.  • Nascent demon lords can grant spells to their worshipers.  Granting spells does not require any specific action on the nascent demon lord's behalf. All nascent demon lords grant access to the domains of Chaos and Evil-in addition, they grant access to two other domains and a favored weapon that vary according to the nascent demon lord's themes and interests.</t>
  </si>
  <si>
    <t>Treerazer, the self-styled Lord of the Blasted Tarn, was once the favored minion and lieutenant (some even say child) of Cyth-V'sug, Demon Lord of Fungus and Parasites. After a failed attempt to wrest that crown away from Cyth-V'sug, Treerazer fled to the Material Plane. Cyth-V'sug was unable (or perhaps only unwilling) to pursue, but took steps to ensure that Treerazer would remain there by exiling him, transforming Treerazer into a native outsider and severing his bond to the Abyss-if the Lord of the Blasted Tarn is slain, his animus will not return to the Abyss and reform.  Death, to Treerazer, is a permanent thing.  Treerazer arrived on Golarion near the end of the Age of Darkness, and found the savaged planet much to his liking-so much so that the sting of exile was somewhat ameliorated. He spent many centuries wandering the remote corners of Golarion before finally coming upon the abandoned elven nation of Kyonin in 2497 ar. In the Sovyrian Stone, he found an artifact that he believed he could use to reinstate his Abyssal link and, perhaps, even uproot the entire nation and refocus the portal from Sovyrian to the Abyss, thereby reclaiming his position there and taking one more step toward revenge against Cyth-V'sug.  Yet the elves sensed his tamperings and returned to confront the demon. A terrific battle resulted, and while the elves were able to drive Treerazer out of Iadara and into southern Kyonin, they were unable to slay him or force him out completely-they merely concentrated his power in a smaller region. Instead, the elves "walled off " this region, a perverted realm known today as the Tanglebriar. Treerazer lurks at the Tanglebriar's heart to this day, the greatest bogeyman in elven mythology and a very real and constant threat to the nation's security.  Treerazer begins most combats by casting time stop and raising an antiplant shell to prevent plant creatures (including creatures under the effect of his aura of corruption) from approaching. If he has time, he also creates walls of thorns and summons demons (usually four nalfeshnees and 12 hezrous). In melee, Treerazer gleefully takes up Blackaxe and makes full attacks against the closest foe, or Greater Vital Strikes if he's forced to move or charge. During the first 3 rounds of combat, he targets obvious spell effects with quickened greater dispel magic. If Treerazer is reduced to fewer than 150 hit points, he teleports back to his fortress, Witchbole, to recover and plan his revenge.  Treerazer's Cult Cults of Treerazer are quite rare beyond Kyonin, where secret cabals of cultists venerate him. When they do appear beyond these borders, they are secretive but sadistic groups, eager to sacrifice nonbelievers yet cunning in remaining undetected by the law of the land. Treerazer's symbol is a bleeding dead tree that's been split in half. His clerics have access to the Domains of Chaos, Destruction, Evil, and Plant. His favored weapon is the battleaxe.</t>
  </si>
  <si>
    <t>&lt;link rel="stylesheet"href="PF.css"&gt;&lt;div&gt;&lt;h2&gt;Treerazer&lt;/h2&gt;&lt;h3&gt;&lt;i&gt;The twenty-foot-tall winged saurian demon wields an aciddripping axe. Two red eyes glow above a tooth-filled beak.&lt;/i&gt;&lt;/h3&gt;&lt;br&gt;&lt;/br&gt;&lt;/div&gt;&lt;div class="heading"&gt;&lt;p class="alignleft"&gt;Treerazer&lt;/p&gt;&lt;p class="alignright"&gt;CR 25&lt;/p&gt;&lt;div style="clear: both;"&gt;&lt;/div&gt;&lt;/div&gt;&lt;div&gt;&lt;h5&gt;&lt;b&gt;XP &lt;/b&gt;1,638,400&lt;/h5&gt;&lt;h5&gt;CE Huge outsider (demon, native)&lt;/h5&gt;&lt;h5&gt;&lt;b&gt;Init &lt;/b&gt;+14; &lt;b&gt;Senses &lt;/b&gt;darkvision 60 ft., &lt;i&gt;detect good&lt;/i&gt;, &lt;i&gt;detect law&lt;/i&gt;, true  seeing; Perception +38&lt;/h5&gt;&lt;h5&gt;&lt;b&gt;Aura &lt;/b&gt;corruption (120 ft.), &lt;i&gt;unholy aura&lt;/i&gt; (DC 25)&lt;/h5&gt;&lt;/div&gt;&lt;hr/&gt;&lt;div&gt;&lt;h5&gt;&lt;b&gt;DEFENSE&lt;/b&gt;&lt;/h5&gt;&lt;/div&gt;&lt;hr/&gt;&lt;div&gt;&lt;h5&gt;&lt;b&gt;AC &lt;/b&gt;42, touch 22, flat-footed 32 (+4 deflection, +10 Dex, +20 natural, -2 size)&lt;/h5&gt;&lt;h5&gt;&lt;b&gt;hp &lt;/b&gt;574 (28d10+420); regeneration 15 (good)&lt;/h5&gt;&lt;h5&gt;&lt;b&gt;Fort &lt;/b&gt;+34, &lt;b&gt;Ref &lt;/b&gt;+23, &lt;b&gt;Will &lt;/b&gt;+27&lt;/h5&gt;&lt;h5&gt;&lt;b&gt;Defensive Abilities &lt;/b&gt;&lt;i&gt;freedom of movement&lt;/i&gt;; &lt;b&gt;DR &lt;/b&gt;15/cold iron and good; &lt;b&gt;Immune &lt;/b&gt;death effects, disease, electricity, mindaffecting effects, poison; &lt;b&gt;Resist &lt;/b&gt;acid 30, cold 30, fire 30; &lt;b&gt;SR &lt;/b&gt;36&lt;/h5&gt;&lt;/div&gt;&lt;hr/&gt;&lt;div&gt;&lt;h5&gt;&lt;b&gt;OFFENSE&lt;/b&gt;&lt;/h5&gt;&lt;/div&gt;&lt;hr/&gt;&lt;div&gt;&lt;h5&gt;&lt;b&gt;Spd &lt;/b&gt;60 ft., fly 60 ft. (good), swim 40 ft.&lt;/h5&gt;&lt;h5&gt;&lt;b&gt;Melee &lt;/b&gt;&lt;i&gt;Blackaxe&lt;/i&gt; +44/+39/+34/+29 (4d6+24/19-20/x3 plus 1d6  acid), bite +37 (2d6+6), 2 wings +37 (1d8+6)&lt;/h5&gt;&lt;h5&gt;&lt;b&gt;Space &lt;/b&gt;20 ft.; &lt;b&gt;Reach &lt;/b&gt;20 ft.&lt;/h5&gt;&lt;h5&gt;&lt;b&gt;Special Attacks &lt;/b&gt;defoliation&lt;/h5&gt;&lt;h5&gt;&lt;b&gt;Spell-Like Abilities&lt;/b&gt; (CL 20th; concentration +27)&lt;/br&gt;Constant&amp;mdash;&lt;i&gt;detect good&lt;/i&gt;, &lt;i&gt;detect law&lt;/i&gt;, &lt;i&gt;freedom of movement&lt;/i&gt;, &lt;i&gt;true seeing&lt;/i&gt;, &lt;i&gt;unholy aura&lt;/i&gt;, &lt;i&gt;water breathing&lt;/i&gt; &lt;/br&gt;At will&amp;mdash;&lt;i&gt;antiplant shell&lt;/i&gt;, &lt;i&gt;contagion&lt;/i&gt; (DC 21), &lt;i&gt;desecrate&lt;/i&gt;, &lt;i&gt;&lt;i&gt;greater dispel&lt;/i&gt; magic&lt;/i&gt;, &lt;i&gt;greater teleport&lt;/i&gt; (within Tanglebriar only), &lt;i&gt;telekinesis&lt;/i&gt; (DC 22), &lt;i&gt;unholy &lt;i&gt;blight&lt;/i&gt;&lt;/i&gt; (DC 21)&lt;/br&gt;3/day&amp;mdash;&lt;i&gt;control plants&lt;/i&gt; (DC 25), quickened &lt;i&gt;&lt;i&gt;greater dispel&lt;/i&gt; magic&lt;/i&gt;, &lt;i&gt;wall of thorns&lt;/i&gt;&lt;/br&gt;1/day&amp;mdash;&lt;i&gt;horrid wilting&lt;/i&gt; (DC 25), &lt;i&gt;summon demons&lt;/i&gt;, &lt;i&gt;symbol of death&lt;/i&gt; (DC 25), &lt;i&gt;time stop&lt;/i&gt;&lt;/h5&gt;&lt;/h5&gt;&lt;/div&gt;&lt;hr/&gt;&lt;div&gt;&lt;h5&gt;&lt;b&gt;STATISTICS&lt;/b&gt;&lt;/h5&gt;&lt;/div&gt;&lt;hr/&gt;&lt;div&gt;&lt;h5&gt;&lt;b&gt;Str &lt;/b&gt;36, &lt;b&gt;Dex &lt;/b&gt;30, &lt;b&gt;Con &lt;/b&gt;40, &lt;b&gt;Int &lt;/b&gt; 21, &lt;b&gt;Wis &lt;/b&gt;24, &lt;b&gt;Cha &lt;/b&gt;25&lt;/h5&gt;&lt;h5&gt;&lt;b&gt;Base Atk &lt;/b&gt;+28; &lt;b&gt;CMB &lt;/b&gt;+43; &lt;b&gt;CMD &lt;/b&gt;67&lt;/h5&gt;&lt;h5&gt;&lt;b&gt;Feats &lt;/b&gt;Awesome Blow, Combat Reflexes, Critical Focus, Flyby Attack, Greater Vital Strike, Improved Bull Rush, Improved Critical (greataxe), Improved Initiative, Improved Vital Strike, Multiattack, Power Attack, Quicken Spell-Like Ability (&lt;i&gt;&lt;i&gt;greater dispel&lt;/i&gt; magic&lt;/i&gt;), Staggering Critical, Vital Strike&lt;/h5&gt;&lt;h5&gt;&lt;b&gt;Skills &lt;/b&gt;Acrobatics +41, Fly +38, Intimidate +38, Knowledge (arcana) +36, Knowledge (nature) +36, Knowledge (planes) +36, Perception +38, Sense Motive +38, Spellcraft +33, Stealth +33, Swim +49&lt;/h5&gt;&lt;h5&gt;&lt;b&gt;Languages &lt;/b&gt;Abyssal, Common, Elven, Sylvan; telepathy 300 ft.&lt;/h5&gt;&lt;h5&gt;&lt;b&gt;SQ &lt;/b&gt;nascent demon lord traits&lt;/h5&gt;&lt;h5&gt;&lt;b&gt;Combat Gear &lt;/b&gt;&lt;i&gt;Blackaxe&lt;/i&gt; (see page 299)&lt;/h5&gt;&lt;/div&gt;&lt;hr/&gt;&lt;div&gt;&lt;h5&gt;&lt;b&gt;ECOLOGY&lt;/b&gt;&lt;/h5&gt;&lt;/div&gt;&lt;hr/&gt;&lt;div&gt;&lt;h5&gt;&lt;b&gt;Environment &lt;/b&gt; Tanglebriar&lt;/h5&gt;&lt;h5&gt;&lt;b&gt;Organization &lt;/b&gt;solitary or group (Treerazer plus 1d4 nalfeshnees and 2d4 hezrous)&lt;/h5&gt;&lt;h5&gt;&lt;b&gt;Treasure &lt;/b&gt;triple (plus &lt;i&gt;Blackaxe&lt;/i&gt;)&lt;/h5&gt;&lt;/div&gt;&lt;hr/&gt;&lt;div&gt;&lt;h5&gt;&lt;b&gt;SPECIAL ABILITIES&lt;/b&gt;&lt;/h5&gt;&lt;/div&gt;&lt;hr/&gt;&lt;div&gt;&lt;h5&gt;&lt;b&gt;Aura of Corruption (Su&lt;/b&gt;) Treerazer exudes an aura of corruption to a radius of 120 feet. This aura causes plants to grow hideous, sprouting thorns, twisting, and becoming fungoid in nature.  Creatures with woodland stride or &lt;i&gt;freedom of movement&lt;/i&gt; can move through this fungal bloom with ease. Living creatures within Treerazer's aura of corruption must make a DC 39 Fortitude save each round or their flesh grows pasty and clammy as tendrils of diseased plant matter and fungal growth sprout from it. This condition persists as long as the creature remains within Treerazer's aura of corruption and for 1 minute thereafter. While suffering the effects of this aura, the living creature is treated as a plant for the purposes of spells and effects that harm or otherwise inconvenience plant creatures more than other creatures. The victim would thus be subject to &lt;i&gt;antiplant shell&lt;/i&gt;, &lt;i&gt;blight&lt;/i&gt;, and additional damage from &lt;i&gt;horrid wilting&lt;/i&gt; or a &lt;i&gt;plant bane weapon&lt;/i&gt;, and could be affected by &lt;i&gt;control plants&lt;/i&gt;. The corruption does not otherwise impart plant traits to creatures. The save DC is Constitution-based.  &lt;/h5&gt;&lt;h5&gt;&lt;b&gt;Defoliation (Su&lt;/b&gt;) As a standard action once every 1d4 rounds, Treerazer can exude a pulse of defoliating energy in a 30-foot-radius spread. This pulse appears as a wave of sickly green energy, and causes all plants and plant creatures in the area to blacken and wither. Such creatures take 20d10 points of damage and 1d8 points of Strength drain, or half with a successful DC 39 Fortitude save. A plant that isn't a creature (such as a tree or a shrub) doesn't receive a save and immediately withers and dies. Treerazer can choose to exclude any number of plants in the area from this effect, and generally does so to preserve twisted and corrupted plants and fungus. The save DC is Constitution-based.  &lt;/h5&gt;&lt;h5&gt;&lt;b&gt;Nascent Demon Lord Traits&lt;/b&gt; A nascent demon lord is a powerful demon that has not yet made the full transition from unique demon to full demon lord of an Abyssal realm. Treerazer's current exile to the Material Plane prevents him from achieving full demon lord status. Yet he still possesses the typical nascent demon lord traits, which are similar to those possessed by a typical demon, only more potent, as summarized here.  &lt;ul&gt;&lt;li&gt; Immunity to death effects, electricity, charm and compulsion effects, and poison.  &lt;li&gt; Resistance to acid 30, cold 30, and fire 30.  &lt;li&gt; &lt;i&gt;Summon (Sp)&lt;/i&gt; Once per day, nascent demon lords can summon any demon or combination of demons whose total combined CR is 20 or lower. This ability always works, and is equivalent to a 9th-level spell.  &lt;li&gt; Telepathy 300 ft.  &lt;li&gt; A nascent demon lord's natural weapons, as well as any weapon it wields, are treated as chaotic, epic, and evil for the purpose of resolving damage reduction.  &lt;li&gt; Nascent demon lords can grant spells to their worshipers.  Granting spells does not require any specific action on the nascent demon lord's behalf. All nascent demon lords grant access to the domains of Chaos and Evil-in addition, they grant access to two other domains and a favored weapon that vary according to the nascent demon lord's themes and interests.&lt;/ul&gt;&lt;/h5&gt;&lt;/div&gt;&lt;br&gt;&lt;/br&gt;&lt;div&gt;&lt;h4&gt;&lt;p&gt;&lt;p&gt;Treerazer, the self-styled Lord of the Blasted Tarn, was once the favored minion and lieutenant (some even say child) of Cyth-V'sug, Demon Lord of Fungus and Parasites. After a failed attempt to wrest that crown away from Cyth-V'sug, Treerazer fled to the Material Plane. Cyth-V'sug was unable (or perhaps only unwilling) to pursue, but took steps to ensure that Treerazer would remain there by exiling him, transforming Treerazer into a native outsider and severing his bond to the Abyss-if the Lord of the Blasted Tarn is slain, his animus will not return to the Abyss and reform.&lt;/p&gt;&lt;p&gt;Death, to Treerazer, is a permanent thing.&lt;/p&gt;&lt;p&gt;Treerazer arrived on Golarion near the end of the Age of Darkness, and found the savaged planet much to his liking-so much so that the sting of exile was somewhat ameliorated. He spent many centuries wandering the remote corners of Golarion before finally coming upon the abandoned elven nation of Kyonin in 2497 ar. In the &lt;i&gt;Sovyrian Stone&lt;/i&gt;, he found an artifact that he believed he could use to reinstate his Abyssal link and, perhaps, even uproot the entire nation and refocus the portal from Sovyrian to the Abyss, thereby reclaiming his position there and taking one more step toward revenge against Cyth-V'sug.&lt;/p&gt;&lt;p&gt;Yet the elves sensed his tamperings and returned to confront the demon. A terrific battle resulted, and while the elves were able to drive Treerazer out of Iadara and into southern Kyonin, they were unable to slay him or force him out completely-they merely concentrated his power in a smaller region. Instead, the elves "walled off " this region, a perverted realm known today as the Tanglebriar. Treerazer lurks at the Tanglebriar's heart to this day, the greatest bogeyman in elven mythology and a very real and constant threat to the nation's security.&lt;/p&gt;&lt;p&gt;Treerazer begins most combats by casting &lt;i&gt;time stop&lt;/i&gt; and raising an &lt;i&gt;antiplant shell&lt;/i&gt; to prevent plant creatures (including creatures under the effect of his aura of corruption) from approaching. If he has time, he also creates &lt;i&gt;walls of thorns&lt;/i&gt; and summons demons (usually four nalfeshnees and 12 hezrous). In melee, Treerazer gleefully takes up &lt;i&gt;Blackaxe&lt;/i&gt; and makes full attacks against the closest foe, or Greater Vital Strikes if he's forced to move or charge. During the first 3 rounds of combat, he targets obvious spell effects with quickened &lt;i&gt;&lt;i&gt;greater dispel&lt;/i&gt; magic&lt;/i&gt;. If Treerazer is reduced to fewer than 150 hit points, he teleports back to his fortress, Witchbole, to recover and plan his revenge.&lt;/p&gt;&lt;p&gt;&lt;/h5&gt;&lt;h5&gt;&lt;b&gt;Treerazer's Cult &lt;/b&gt;Cults of Treerazer are quite rare beyond Kyonin, where secret cabals of cultists venerate him. When they do appear beyond these borders, they are secretive but sadistic groups, eager to sacrifice nonbelievers yet cunning in remaining undetected by the law of the land. Treerazer's symbol is a bleeding dead tree that's been split in half. His clerics have access to the Domains of Chaos, Destruction, Evil, and Plant. His favored weapon is the battleaxe.&lt;/p&gt;&lt;/h4&gt;&lt;/div&gt;</t>
  </si>
  <si>
    <t>Blackaxe (see page 299)</t>
  </si>
  <si>
    <t>Wyrmling Black Dragon</t>
  </si>
  <si>
    <t>dragon senses; Perception +9</t>
  </si>
  <si>
    <t>18, touch 15, flat-footed 15</t>
  </si>
  <si>
    <t>(+3 Dex, +3 natural, +2 size)</t>
  </si>
  <si>
    <t>(4d12+4)</t>
  </si>
  <si>
    <t>Fort +5, Ref +7, Will +4</t>
  </si>
  <si>
    <t>60 ft., fly 100 ft. (average), swim 60 ft.</t>
  </si>
  <si>
    <t>bite +6 (1d4), 2 claws +6 (1d3)</t>
  </si>
  <si>
    <t>2.5 ft.</t>
  </si>
  <si>
    <t>0 ft. (5 ft. with bite)</t>
  </si>
  <si>
    <t>breath weapon (30 ft. line, DC 13, 2d6 acid)</t>
  </si>
  <si>
    <t>Str 11, Dex 16, Con 13, Int 8, Wis 11, Cha 8</t>
  </si>
  <si>
    <t>Alertness, Skill Focus (Stealth)</t>
  </si>
  <si>
    <t>Fly +14, Intimidate +6, Perception +9, Stealth +21, Swim +15</t>
  </si>
  <si>
    <t>+8 Swim</t>
  </si>
  <si>
    <t>Water Breathing (Ex) A black dragon can breathe underwater indefinitely and can freely use its breath weapon, spells, and other abilities while submerged.</t>
  </si>
  <si>
    <t>&lt;link rel="stylesheet"href="PF.css"&gt;&lt;div&gt;&lt;h2&gt;Black Dragon, Wyrmling &lt;/h2&gt;&lt;h3&gt;&lt;i&gt;Hissing green acid drips from the fanged maw of this blackscaled, horned dragon.&lt;/i&gt;&lt;/h3&gt;&lt;br&gt;&lt;/br&gt;&lt;/div&gt;&lt;div class="heading"&gt;&lt;p class="alignleft"&gt;Wyrmling Black Dragon&lt;/p&gt;&lt;p class="alignright"&gt;CR 3&lt;/p&gt;&lt;div style="clear: both;"&gt;&lt;/div&gt;&lt;/div&gt;&lt;div&gt;&lt;h5&gt;&lt;b&gt;XP &lt;/b&gt;800&lt;/h5&gt;&lt;h5&gt;CE Tiny dragon (water)&lt;/h5&gt;&lt;h5&gt;&lt;b&gt;Init &lt;/b&gt;+3; &lt;b&gt;Senses &lt;/b&gt;dragon senses; Perception +9&lt;/h5&gt;&lt;/div&gt;&lt;hr/&gt;&lt;div&gt;&lt;h5&gt;&lt;b&gt;DEFENSE&lt;/b&gt;&lt;/h5&gt;&lt;/div&gt;&lt;hr/&gt;&lt;div&gt;&lt;h5&gt;&lt;b&gt;AC &lt;/b&gt;18, touch 15, flat-footed 15 (+3 Dex, +3 natural, +2 size)&lt;/h5&gt;&lt;h5&gt;&lt;b&gt;hp &lt;/b&gt;30 (4d12+4)&lt;/h5&gt;&lt;h5&gt;&lt;b&gt;Fort &lt;/b&gt;+5, &lt;b&gt;Ref &lt;/b&gt;+7, &lt;b&gt;Will &lt;/b&gt;+4&lt;/h5&gt;&lt;h5&gt;&lt;b&gt;Immune &lt;/b&gt;acid, paralysis, sleep&lt;/h5&gt;&lt;/div&gt;&lt;hr/&gt;&lt;div&gt;&lt;h5&gt;&lt;b&gt;OFFENSE&lt;/b&gt;&lt;/h5&gt;&lt;/div&gt;&lt;hr/&gt;&lt;div&gt;&lt;h5&gt;&lt;b&gt;Spd &lt;/b&gt;60 ft., fly 100 ft. (average), swim 60 ft.&lt;/h5&gt;&lt;h5&gt;&lt;b&gt;Melee &lt;/b&gt;bite +6 (1d4), 2 claws +6 (1d3)&lt;/h5&gt;&lt;h5&gt;&lt;b&gt;Space &lt;/b&gt;2.5 ft.; &lt;b&gt;Reach &lt;/b&gt;0 ft. (5 ft. with bite)&lt;/h5&gt;&lt;h5&gt;&lt;b&gt;Special Attacks &lt;/b&gt;breath weapon (30 ft. line, DC 13, 2d6 acid)&lt;/h5&gt;&lt;/div&gt;&lt;hr/&gt;&lt;div&gt;&lt;h5&gt;&lt;b&gt;STATISTICS&lt;/b&gt;&lt;/h5&gt;&lt;/div&gt;&lt;hr/&gt;&lt;div&gt;&lt;h5&gt;&lt;b&gt;Str &lt;/b&gt;11, &lt;b&gt;Dex &lt;/b&gt;16, &lt;b&gt;Con &lt;/b&gt;13, &lt;b&gt;Int &lt;/b&gt; 8, &lt;b&gt;Wis &lt;/b&gt;11, &lt;b&gt;Cha &lt;/b&gt;8&lt;/h5&gt;&lt;h5&gt;&lt;b&gt;Base Atk &lt;/b&gt;+4; &lt;b&gt;CMB &lt;/b&gt;+5; &lt;b&gt;CMD &lt;/b&gt;15 (19 vs. trip)&lt;/h5&gt;&lt;h5&gt;&lt;b&gt;Feats &lt;/b&gt;Alertness, Skill Focus (Stealth)&lt;/h5&gt;&lt;h5&gt;&lt;b&gt;Skills &lt;/b&gt;Fly +14, Intimidate +6, Perception +9, Stealth +21, Swim +15; &lt;b&gt;Racial Modifiers &lt;/b&gt;+8 Swim&lt;/h5&gt;&lt;h5&gt;&lt;b&gt;Languages &lt;/b&gt;Draconic&lt;/h5&gt;&lt;h5&gt;&lt;b&gt;SQ &lt;/b&gt;water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</si>
  <si>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wyrmling</t>
  </si>
  <si>
    <t>Very Young Black Dragon</t>
  </si>
  <si>
    <t>19, touch 13, flat-footed 17</t>
  </si>
  <si>
    <t>(+2 Dex, +6 natural, +1 size)</t>
  </si>
  <si>
    <t>(6d12+12)</t>
  </si>
  <si>
    <t>Fort +7, Ref +7, Will +6</t>
  </si>
  <si>
    <t>bite +9 (1d6+3), 2 claws +9 (1d4+2)</t>
  </si>
  <si>
    <t>breath weapon (40 ft. line, DC 15, 4d6 acid)</t>
  </si>
  <si>
    <t>Str 15, Dex 14, Con 15, Int 10, Wis 13, Cha 10</t>
  </si>
  <si>
    <t>Alertness, Improved Initiative, Skill Focus (Stealth)</t>
  </si>
  <si>
    <t>Fly +13, Handle Animal +6, Intimidate +9, Perception +12, Stealth +18, Swim +19</t>
  </si>
  <si>
    <t>swamp stride, water breathing</t>
  </si>
  <si>
    <t>Hissing green acid drips from the fanged maw of this black-scaled, horned dragon.</t>
  </si>
  <si>
    <t>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</si>
  <si>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Very Young &lt;/h2&gt;&lt;h3&gt;&lt;i&gt;Hissing green acid drips from the fanged maw of this black-scaled, horned dragon.&lt;/i&gt;&lt;/h3&gt;&lt;br&gt;&lt;/br&gt;&lt;/div&gt;&lt;div class="heading"&gt;&lt;p class="alignleft"&gt;Very Young Black Dragon&lt;/p&gt;&lt;p class="alignright"&gt;CR 5&lt;/p&gt;&lt;div style="clear: both;"&gt;&lt;/div&gt;&lt;/div&gt;&lt;div&gt;&lt;h5&gt;&lt;b&gt;XP &lt;/b&gt;1,600&lt;/h5&gt;&lt;h5&gt;CE Small dragon (water)&lt;/h5&gt;&lt;h5&gt;&lt;b&gt;Init &lt;/b&gt;+6; &lt;b&gt;Senses &lt;/b&gt;dragon senses; Perception +12&lt;/h5&gt;&lt;/div&gt;&lt;hr/&gt;&lt;div&gt;&lt;h5&gt;&lt;b&gt;DEFENSE&lt;/b&gt;&lt;/h5&gt;&lt;/div&gt;&lt;hr/&gt;&lt;div&gt;&lt;h5&gt;&lt;b&gt;AC &lt;/b&gt;19, touch 13, flat-footed 17 (+2 Dex, +6 natural, +1 size)&lt;/h5&gt;&lt;h5&gt;&lt;b&gt;hp &lt;/b&gt;51 (6d12+12)&lt;/h5&gt;&lt;h5&gt;&lt;b&gt;Fort &lt;/b&gt;+7, &lt;b&gt;Ref &lt;/b&gt;+7, &lt;b&gt;Will &lt;/b&gt;+6&lt;/h5&gt;&lt;h5&gt;&lt;b&gt;Immune &lt;/b&gt;acid, paralysis, sleep&lt;/h5&gt;&lt;/div&gt;&lt;hr/&gt;&lt;div&gt;&lt;h5&gt;&lt;b&gt;OFFENSE&lt;/b&gt;&lt;/h5&gt;&lt;/div&gt;&lt;hr/&gt;&lt;div&gt;&lt;h5&gt;&lt;b&gt;Spd &lt;/b&gt;60 ft., fly 150 ft. (average), swim 60 ft.&lt;/h5&gt;&lt;h5&gt;&lt;b&gt;Melee &lt;/b&gt;bite +9 (1d6+3), 2 claws +9 (1d4+2)&lt;/h5&gt;&lt;h5&gt;&lt;b&gt;Space &lt;/b&gt;5 ft.; &lt;b&gt;Reach &lt;/b&gt;5 ft. (10 ft. with bite)&lt;/h5&gt;&lt;h5&gt;&lt;b&gt;Special Attacks &lt;/b&gt;breath weapon (40 ft. line, DC 15, 4d6 acid)&lt;/h5&gt;&lt;/div&gt;&lt;hr/&gt;&lt;div&gt;&lt;h5&gt;&lt;b&gt;STATISTICS&lt;/b&gt;&lt;/h5&gt;&lt;/div&gt;&lt;hr/&gt;&lt;div&gt;&lt;h5&gt;&lt;b&gt;Str &lt;/b&gt;15, &lt;b&gt;Dex &lt;/b&gt;14, &lt;b&gt;Con &lt;/b&gt;15, &lt;b&gt;Int &lt;/b&gt; 10, &lt;b&gt;Wis &lt;/b&gt;13, &lt;b&gt;Cha &lt;/b&gt;10&lt;/h5&gt;&lt;h5&gt;&lt;b&gt;Base Atk &lt;/b&gt;+6; &lt;b&gt;CMB &lt;/b&gt;+7; &lt;b&gt;CMD &lt;/b&gt;19 (23 vs. trip)&lt;/h5&gt;&lt;h5&gt;&lt;b&gt;Feats &lt;/b&gt;Alertness, Improved Initiative, Skill Focus (Stealth)&lt;/h5&gt;&lt;h5&gt;&lt;b&gt;Skills &lt;/b&gt;Fly +13, Handle Animal +6, Intimidate +9, Perception +12, Stealth +18, Swim +19; &lt;b&gt;Racial Modifiers &lt;/b&gt;+8 Swim&lt;/h5&gt;&lt;h5&gt;&lt;b&gt;Languages &lt;/b&gt;Draconic&lt;/h5&gt;&lt;h5&gt;&lt;b&gt;SQ &lt;/b&gt;swamp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</si>
  <si>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very young</t>
  </si>
  <si>
    <t>Juvenile Black Dragon</t>
  </si>
  <si>
    <t>dragon senses; Perception +19</t>
  </si>
  <si>
    <t>24, touch 12, flat-footed 22</t>
  </si>
  <si>
    <t>(+2 Dex, +12 natural)</t>
  </si>
  <si>
    <t>(10d12+40)</t>
  </si>
  <si>
    <t>Fort +11, Ref +9, Will +9</t>
  </si>
  <si>
    <t>bite +16 (1d8+7), 2 claws +15 (1d6+5), 2 wings +10 (1d4+2)</t>
  </si>
  <si>
    <t>breath weapon (60 ft. line, DC 20, 8d6 acid)</t>
  </si>
  <si>
    <t>Spell-Like Abilities (CL 10th, concentration +11)  At will--darkness (40 ft. radius)</t>
  </si>
  <si>
    <t>Str 21, Dex 14, Con 19, Int 12, Wis 15, Cha 12</t>
  </si>
  <si>
    <t>Alertness, Improved Initiative, Power Attack, Skill Focus (Stealth), Weapon Focus (bite)</t>
  </si>
  <si>
    <t>Fly +15, Handle Animal +11, Intimidate +14, Knowledge (arcana) +14, Perception +19, Stealth +21, Swim +26</t>
  </si>
  <si>
    <t>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</si>
  <si>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Juvenile &lt;/h2&gt;&lt;h3&gt;&lt;i&gt;Hissing green acid drips from the fanged maw of this black-scaled, horned dragon.&lt;/i&gt;&lt;/h3&gt;&lt;br&gt;&lt;/br&gt;&lt;/div&gt;&lt;div class="heading"&gt;&lt;p class="alignleft"&gt;Juvenile Black Dragon&lt;/p&gt;&lt;p class="alignright"&gt;CR 8&lt;/p&gt;&lt;div style="clear: both;"&gt;&lt;/div&gt;&lt;/div&gt;&lt;div&gt;&lt;h5&gt;&lt;b&gt;XP &lt;/b&gt;4,800&lt;/h5&gt;&lt;h5&gt;CE Medium dragon (water)&lt;/h5&gt;&lt;h5&gt;&lt;b&gt;Init &lt;/b&gt;+6; &lt;b&gt;Senses &lt;/b&gt;dragon senses; Perception +19&lt;/h5&gt;&lt;/div&gt;&lt;hr/&gt;&lt;div&gt;&lt;h5&gt;&lt;b&gt;DEFENSE&lt;/b&gt;&lt;/h5&gt;&lt;/div&gt;&lt;hr/&gt;&lt;div&gt;&lt;h5&gt;&lt;b&gt;AC &lt;/b&gt;24, touch 12, flat-footed 22 (+2 Dex, +12 natural)&lt;/h5&gt;&lt;h5&gt;&lt;b&gt;hp &lt;/b&gt;105 (10d12+40)&lt;/h5&gt;&lt;h5&gt;&lt;b&gt;Fort &lt;/b&gt;+11, &lt;b&gt;Ref &lt;/b&gt;+9, &lt;b&gt;Will &lt;/b&gt;+9&lt;/h5&gt;&lt;h5&gt;&lt;b&gt;Immune &lt;/b&gt;acid, paralysis, sleep&lt;/h5&gt;&lt;/div&gt;&lt;hr/&gt;&lt;div&gt;&lt;h5&gt;&lt;b&gt;OFFENSE&lt;/b&gt;&lt;/h5&gt;&lt;/div&gt;&lt;hr/&gt;&lt;div&gt;&lt;h5&gt;&lt;b&gt;Spd &lt;/b&gt;60 ft., fly 150 ft. (average), swim 60 ft.&lt;/h5&gt;&lt;h5&gt;&lt;b&gt;Melee &lt;/b&gt;bite +16 (1d8+7), 2 claws +15 (1d6+5), 2 wings +10 (1d4+2)&lt;/h5&gt;&lt;h5&gt;&lt;b&gt;Space &lt;/b&gt;5 ft.; &lt;b&gt;Reach &lt;/b&gt;5 ft. (10 ft. with bite)&lt;/h5&gt;&lt;h5&gt;&lt;b&gt;Special Attacks &lt;/b&gt;breath weapon (60 ft. line, DC 20, 8d6 acid)&lt;/h5&gt;&lt;h5&gt;&lt;b&gt;Spell-Like Abilities&lt;/b&gt; (CL 10th, concentration +11)&lt;/br&gt;At will&amp;mdash;darkness (40 ft. radius)&lt;/h5&gt;&lt;/h5&gt;&lt;/div&gt;&lt;hr/&gt;&lt;div&gt;&lt;h5&gt;&lt;b&gt;STATISTICS&lt;/b&gt;&lt;/h5&gt;&lt;/div&gt;&lt;hr/&gt;&lt;div&gt;&lt;h5&gt;&lt;b&gt;Str &lt;/b&gt;21, &lt;b&gt;Dex &lt;/b&gt;14, &lt;b&gt;Con &lt;/b&gt;19, &lt;b&gt;Int &lt;/b&gt; 12, &lt;b&gt;Wis &lt;/b&gt;15, &lt;b&gt;Cha &lt;/b&gt;12&lt;/h5&gt;&lt;h5&gt;&lt;b&gt;Base Atk &lt;/b&gt;+10; &lt;b&gt;CMB &lt;/b&gt;+15; &lt;b&gt;CMD &lt;/b&gt;27 (31 vs. trip)&lt;/h5&gt;&lt;h5&gt;&lt;b&gt;Feats &lt;/b&gt;Alertness, Improved Initiative, Power Attack, Skill Focus (Stealth), Weapon Focus (bite)&lt;/h5&gt;&lt;h5&gt;&lt;b&gt;Skills &lt;/b&gt;Fly +15, Handle Animal +11, Intimidate +14, Knowledge (arcana) +14, Perception +19, Stealth +21, Swim +26; &lt;b&gt;Racial Modifiers &lt;/b&gt;+8 Swim&lt;/h5&gt;&lt;h5&gt;&lt;b&gt;Languages &lt;/b&gt;Common, Draconic&lt;/h5&gt;&lt;h5&gt;&lt;b&gt;SQ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</si>
  <si>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juvenile</t>
  </si>
  <si>
    <t>Young Adult Black Dragon</t>
  </si>
  <si>
    <t>Dragon</t>
  </si>
  <si>
    <t>(Water)</t>
  </si>
  <si>
    <t>dragon senses; Perception +21</t>
  </si>
  <si>
    <t>Fort +12, Ref +9, Will +10</t>
  </si>
  <si>
    <t>bite +18 (2d6+9), 2 claws +17 (1d8+6), 2 wings +11 (1d6+3), tail slap +11 (1d8+9)</t>
  </si>
  <si>
    <t>breath weapon (80-ft. line, DC 21, 10d6 acid)</t>
  </si>
  <si>
    <t>Spell-Like Abilities (CL 12th) At will-darkness (50-ft. radius)</t>
  </si>
  <si>
    <t>Spells Known (CL 1st) 1st (4/day)-alarm, obscuring mist 0 (at will)-detect magic, mending, message, read magic</t>
  </si>
  <si>
    <t>Str 23, Dex 12, Con 19, Int 12, Wis 15, Cha 12</t>
  </si>
  <si>
    <t>Alertness, Improved Initiative, Power Attack, Skill Focus (Stealth), Vital Strike, Weapon Focus (bite)</t>
  </si>
  <si>
    <t>Fly +10, Handle Animal +13, Intimidate +16, Knowledge (arcana) +16, Perception +21,  Stealth +18, Swim +29</t>
  </si>
  <si>
    <t>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</si>
  <si>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Young Adult &lt;/h2&gt;&lt;h3&gt;&lt;i&gt;Hissing green acid drips from the fanged maw of this black-scaled, horned dragon.&lt;/i&gt;&lt;/h3&gt;&lt;br&gt;&lt;/br&gt;&lt;/div&gt;&lt;div class="heading"&gt;&lt;p class="alignleft"&gt;Young Adult Black Dragon&lt;/p&gt;&lt;p class="alignright"&gt;CR 10&lt;/p&gt;&lt;div style="clear: both;"&gt;&lt;/div&gt;&lt;/div&gt;&lt;div&gt;&lt;h5&gt;&lt;b&gt;XP &lt;/b&gt;9,600&lt;/h5&gt;&lt;h5&gt;CE Large Dragon (Water)&lt;/h5&gt;&lt;h5&gt;&lt;b&gt;Init &lt;/b&gt;+5; &lt;b&gt;Senses &lt;/b&gt;dragon senses; Perception +21&lt;/h5&gt;&lt;/div&gt;&lt;hr/&gt;&lt;div&gt;&lt;h5&gt;&lt;b&gt;DEFENSE&lt;/b&gt;&lt;/h5&gt;&lt;/div&gt;&lt;hr/&gt;&lt;div&gt;&lt;h5&gt;&lt;b&gt;AC &lt;/b&gt;25, touch 10, flat-footed 24 (+1 Dex, +15 natural, -1 size)&lt;/h5&gt;&lt;h5&gt;&lt;b&gt;hp &lt;/b&gt;126 (12d12+48)&lt;/h5&gt;&lt;h5&gt;&lt;b&gt;Fort &lt;/b&gt;+12, &lt;b&gt;Ref &lt;/b&gt;+9, &lt;b&gt;Will &lt;/b&gt;+10&lt;/h5&gt;&lt;h5&gt;&lt;b&gt;DR &lt;/b&gt;5/magic; &lt;b&gt;Immune &lt;/b&gt;acid, paralysis, sleep; &lt;b&gt;SR &lt;/b&gt;21&lt;/h5&gt;&lt;/div&gt;&lt;hr/&gt;&lt;div&gt;&lt;h5&gt;&lt;b&gt;OFFENSE&lt;/b&gt;&lt;/h5&gt;&lt;/div&gt;&lt;hr/&gt;&lt;div&gt;&lt;h5&gt;&lt;b&gt;Spd &lt;/b&gt;60 ft., fly 200 ft. (poor), swim 60 ft.&lt;/h5&gt;&lt;h5&gt;&lt;b&gt;Melee &lt;/b&gt;bite +18 (2d6+9), 2 claws +17 (1d8+6), 2 wings +11 (1d6+3), tail slap +11 (1d8+9)&lt;/h5&gt;&lt;h5&gt;&lt;b&gt;Space &lt;/b&gt;10 ft.; &lt;b&gt;Reach &lt;/b&gt;5 ft. (10 ft. with bite)&lt;/h5&gt;&lt;h5&gt;&lt;b&gt;Special Attacks &lt;/b&gt;breath weapon (80-ft. line, DC 21, 10d6 acid)&lt;/h5&gt;&lt;h5&gt;&lt;b&gt;Spell-Like Abilities&lt;/b&gt; (CL 12th)&lt;/br&gt;At will&amp;mdash;darkness (50&amp;mdash;ft. radius)&lt;/h5&gt;&lt;/h5&gt;&lt;h5&gt;&lt;b&gt;Spells Known&lt;/b&gt; (CL 1st)&lt;/br&gt;1st (4/day)&amp;mdash;alarm, obscuring mist&lt;/br&gt;0 (at will)&amp;mdash;detect magic, mending, message, read magic&lt;/h5&gt;&lt;/h5&gt;&lt;/div&gt;&lt;hr/&gt;&lt;div&gt;&lt;h5&gt;&lt;b&gt;STATISTICS&lt;/b&gt;&lt;/h5&gt;&lt;/div&gt;&lt;hr/&gt;&lt;div&gt;&lt;h5&gt;&lt;b&gt;Str &lt;/b&gt;23, &lt;b&gt;Dex &lt;/b&gt;12, &lt;b&gt;Con &lt;/b&gt;19, &lt;b&gt;Int &lt;/b&gt; 12, &lt;b&gt;Wis &lt;/b&gt;15, &lt;b&gt;Cha &lt;/b&gt;12&lt;/h5&gt;&lt;h5&gt;&lt;b&gt;Base Atk &lt;/b&gt;+12; &lt;b&gt;CMB &lt;/b&gt;+19; &lt;b&gt;CMD &lt;/b&gt;30 (34 vs. trip)&lt;/h5&gt;&lt;h5&gt;&lt;b&gt;Feats &lt;/b&gt;Alertness, Improved Initiative, Power Attack, Skill Focus (Stealth), Vital Strike, Weapon Focus (bite)&lt;/h5&gt;&lt;h5&gt;&lt;b&gt;Skills &lt;/b&gt;Fly +10, Handle Animal +13, Intimidate +16, Knowledge (arcana) +16, Perception +21,  Stealth +18, Swim +29; &lt;b&gt;Racial Modifiers &lt;/b&gt;+8 Swim&lt;/h5&gt;&lt;h5&gt;&lt;b&gt;Languages &lt;/b&gt;Common, Draconic&lt;/h5&gt;&lt;h5&gt;&lt;b&gt;SQ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</si>
  <si>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Mature Adult Black Dragon</t>
  </si>
  <si>
    <t>dragon senses; Perception +26</t>
  </si>
  <si>
    <t>frightful presence (210 ft., DC 20)</t>
  </si>
  <si>
    <t>31, touch 10, flat-footed 30</t>
  </si>
  <si>
    <t>(+1 Dex, +21 natural, -1 size)</t>
  </si>
  <si>
    <t>Fort +15, Ref +11, Will +13</t>
  </si>
  <si>
    <t>bite +24 (2d6+12), 2 claws +23 (1d8+8), 2 wings +18 (1d6+4), tail slap +18 (1d8+12)</t>
  </si>
  <si>
    <t>breath weapon (80 ft. line, DC 23, 14d6 acid)</t>
  </si>
  <si>
    <t>Spell-Like Abilities (CL 16th, concentration +18) At will-darkness (70-ft. radius)</t>
  </si>
  <si>
    <t>Spells Known (CL 5th, concentration +7) 2nd (5/day)-blur, summon swarm 1st (7/day)-alarm, mage armor, magic missile, obscuring mist 0 (at will)-dancing lights, detect magic, mending, message, read magic, prestidigitation</t>
  </si>
  <si>
    <t>Str 27, Dex 12, Con 21, Int 14, Wis 17, Cha 14</t>
  </si>
  <si>
    <t>Alertness, Combat Expertise, Improved Initiative, Improved Vital Strike, Power Attack, Skill Focus (Stealth), Vital Strike, Weapon Focus (bite)</t>
  </si>
  <si>
    <t>Fly +14, Handle Animal +18, Intimidate +21, Knowledge (arcana) +21, Perception +26, Spellcraft +21, Stealth +22, Swim +35</t>
  </si>
  <si>
    <t>corrupt water, speak with reptiles, swamp stride, water breathing</t>
  </si>
  <si>
    <t>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</si>
  <si>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Mature Adult &lt;/h2&gt;&lt;h3&gt;&lt;i&gt;Hissing green acid drips from the fanged maw of this black-scaled, horned dragon.&lt;/i&gt;&lt;/h3&gt;&lt;br&gt;&lt;/br&gt;&lt;/div&gt;&lt;div class="heading"&gt;&lt;p class="alignleft"&gt;Mature Adult Black Dragon&lt;/p&gt;&lt;p class="alignright"&gt;CR 12&lt;/p&gt;&lt;div style="clear: both;"&gt;&lt;/div&gt;&lt;/div&gt;&lt;div&gt;&lt;h5&gt;&lt;b&gt;XP &lt;/b&gt;19,200&lt;/h5&gt;&lt;h5&gt;CE Large dragon (water)&lt;/h5&gt;&lt;h5&gt;&lt;b&gt;Init &lt;/b&gt;+5; &lt;b&gt;Senses &lt;/b&gt;dragon senses; Perception +26&lt;/h5&gt;&lt;h5&gt;&lt;b&gt;Aura &lt;/b&gt;frightful presence (210 ft., DC 20)&lt;/h5&gt;&lt;/div&gt;&lt;hr/&gt;&lt;div&gt;&lt;h5&gt;&lt;b&gt;DEFENSE&lt;/b&gt;&lt;/h5&gt;&lt;/div&gt;&lt;hr/&gt;&lt;div&gt;&lt;h5&gt;&lt;b&gt;AC &lt;/b&gt;31, touch 10, flat-footed 30 (+1 Dex, +21 natural, -1 size)&lt;/h5&gt;&lt;h5&gt;&lt;b&gt;hp &lt;/b&gt;184 (16d12+80)&lt;/h5&gt;&lt;h5&gt;&lt;b&gt;Fort &lt;/b&gt;+15, &lt;b&gt;Ref &lt;/b&gt;+11, &lt;b&gt;Will &lt;/b&gt;+13&lt;/h5&gt;&lt;h5&gt;&lt;b&gt;DR &lt;/b&gt;10/magic; &lt;b&gt;Immune &lt;/b&gt;acid, paralysis, sleep; &lt;b&gt;SR &lt;/b&gt;23&lt;/h5&gt;&lt;/div&gt;&lt;hr/&gt;&lt;div&gt;&lt;h5&gt;&lt;b&gt;OFFENSE&lt;/b&gt;&lt;/h5&gt;&lt;/div&gt;&lt;hr/&gt;&lt;div&gt;&lt;h5&gt;&lt;b&gt;Spd &lt;/b&gt;60 ft., fly 200 ft. (poor), swim 60 ft.&lt;/h5&gt;&lt;h5&gt;&lt;b&gt;Melee &lt;/b&gt;bite +24 (2d6+12), 2 claws +23 (1d8+8), 2 wings +18 (1d6+4), tail slap +18 (1d8+12)&lt;/h5&gt;&lt;h5&gt;&lt;b&gt;Space &lt;/b&gt;10 ft.; &lt;b&gt;Reach &lt;/b&gt;5 ft. (10 ft. with bite)&lt;/h5&gt;&lt;h5&gt;&lt;b&gt;Special Attacks &lt;/b&gt;breath weapon (80 ft. line, DC 23, 14d6 acid)&lt;/h5&gt;&lt;h5&gt;&lt;b&gt;Spell-Like Abilities&lt;/b&gt; (CL 16th, concentration +18)&lt;/br&gt;At will&amp;mdash;darkness (70&amp;mdash;ft. radius)&lt;/h5&gt;&lt;/h5&gt;&lt;h5&gt;&lt;b&gt;Spells Known&lt;/b&gt; (CL 5th, concentration +7)&lt;/br&gt;2nd (5/day)&amp;mdash;blur, summon swarm&lt;/br&gt;1st (7/day)&amp;mdash;alarm, mage armor, magic missile, obscuring mist&lt;/br&gt;0 (at will)&amp;mdash;dancing lights, detect magic, mending, message, read magic, prestidigitation&lt;/h5&gt;&lt;/h5&gt;&lt;/div&gt;&lt;hr/&gt;&lt;div&gt;&lt;h5&gt;&lt;b&gt;STATISTICS&lt;/b&gt;&lt;/h5&gt;&lt;/div&gt;&lt;hr/&gt;&lt;div&gt;&lt;h5&gt;&lt;b&gt;Str &lt;/b&gt;27, &lt;b&gt;Dex &lt;/b&gt;12, &lt;b&gt;Con &lt;/b&gt;21, &lt;b&gt;Int &lt;/b&gt; 14, &lt;b&gt;Wis &lt;/b&gt;17, &lt;b&gt;Cha &lt;/b&gt;14&lt;/h5&gt;&lt;h5&gt;&lt;b&gt;Base Atk &lt;/b&gt;+16; &lt;b&gt;CMB &lt;/b&gt;+25; &lt;b&gt;CMD &lt;/b&gt;36 (40 vs. trip)&lt;/h5&gt;&lt;h5&gt;&lt;b&gt;Feats &lt;/b&gt;Alertness, Combat Expertise, Improved Initiative, Improved Vital Strike, Power Attack, Skill Focus (Stealth), Vital Strike, Weapon Focus (bite)&lt;/h5&gt;&lt;h5&gt;&lt;b&gt;Skills &lt;/b&gt;Fly +14, Handle Animal +18, Intimidate +21, Knowledge (arcana) +21, Perception +26, Spellcraft +21, Stealth +22, Swim +35; &lt;b&gt;Racial Modifiers &lt;/b&gt;+8 Swim&lt;/h5&gt;&lt;h5&gt;&lt;b&gt;Languages &lt;/b&gt;Common, Draconic, Giant&lt;/h5&gt;&lt;h5&gt;&lt;b&gt;SQ &lt;/b&gt;corrupt water, 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</si>
  <si>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Old Black Dragon</t>
  </si>
  <si>
    <t>dragon senses; Perception +29</t>
  </si>
  <si>
    <t>frightful presence (240 ft., DC 22)</t>
  </si>
  <si>
    <t>32, touch 8, flat-footed 32</t>
  </si>
  <si>
    <t>, +24 natural, -2 size)</t>
  </si>
  <si>
    <t>Fort +17, Ref +11, Will +15</t>
  </si>
  <si>
    <t>acid, paralysis, sleep,</t>
  </si>
  <si>
    <t>Bite +26 (2d8+13 plus 2d6 acid), 2 claws +25 (2d6+9), 2 wings +23 (1d8+4), tail +23 (2d6+13)</t>
  </si>
  <si>
    <t>acidic bite, breath weapon (100-ft. line, DC 25, 16d6 acid), corrupt water, crush (2d8+13)</t>
  </si>
  <si>
    <t>Spell-Like Abilities (CL 18th) At will-darkness (80-ft. radius), plant growth</t>
  </si>
  <si>
    <t>Spells Known (CL 7th) 3rd (5/day)-dispel magic, heroism 2nd (7/day)-blur, glitterdust (DC 16), summon swarm 1st (7/day)-alarm, mage armor, magic missile, obscuring mist, true strike 0 (at will)-dancing lights, detect magic, mage hand, mending, message, prestidigitation, read magic</t>
  </si>
  <si>
    <t>Str 29, Dex 10, Con 23, Int 16, Wis 19, Cha 16</t>
  </si>
  <si>
    <t>Alertness, Combat Expertise, Improved Initiative, Improved Vital Strike, Multiattack, Power Attack, Skill Focus (Stealth), Vital Strike, Weapon Focus (bite)</t>
  </si>
  <si>
    <t>Fly +13, Handle Animal +21, Intimidate +24, Knowledge (arcana) +24, Knowledge (history) +24, Perception +29, Spellcraft +24, Stealth +19, Swim +38</t>
  </si>
  <si>
    <t>+8 swim</t>
  </si>
  <si>
    <t>Common, Draconic, Giant, Orc</t>
  </si>
  <si>
    <t>Acidic Bite (Su)  At old age, a black dragon's bite deals an additional 2d6 points of acid damage. An ancient dragon's damage increases to 4d6, and a great wrym's to 6d6.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</si>
  <si>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Old &lt;/h2&gt;&lt;h3&gt;&lt;i&gt;Hissing green acid drips from the fanged maw of this black-scaled, horned dragon.&lt;/i&gt;&lt;/h3&gt;&lt;br&gt;&lt;/br&gt;&lt;/div&gt;&lt;div class="heading"&gt;&lt;p class="alignleft"&gt;Old Black Dragon&lt;/p&gt;&lt;p class="alignright"&gt;CR 14&lt;/p&gt;&lt;div style="clear: both;"&gt;&lt;/div&gt;&lt;/div&gt;&lt;div&gt;&lt;h5&gt;&lt;b&gt;XP &lt;/b&gt;38,400&lt;/h5&gt;&lt;h5&gt;CE Huge dragon (water)&lt;/h5&gt;&lt;h5&gt;&lt;b&gt;Init &lt;/b&gt;+4; &lt;b&gt;Senses &lt;/b&gt;dragon senses; Perception +29&lt;/h5&gt;&lt;h5&gt;&lt;b&gt;Aura &lt;/b&gt;frightful presence (240 ft., DC 22)&lt;/h5&gt;&lt;/div&gt;&lt;hr/&gt;&lt;div&gt;&lt;h5&gt;&lt;b&gt;DEFENSE&lt;/b&gt;&lt;/h5&gt;&lt;/div&gt;&lt;hr/&gt;&lt;div&gt;&lt;h5&gt;&lt;b&gt;AC &lt;/b&gt;32, touch 8, flat-footed 32 (+24 natural, -2 size)&lt;/h5&gt;&lt;h5&gt;&lt;b&gt;hp &lt;/b&gt;225 (18d12+108)&lt;/h5&gt;&lt;h5&gt;&lt;b&gt;Fort &lt;/b&gt;+17, &lt;b&gt;Ref &lt;/b&gt;+11, &lt;b&gt;Will &lt;/b&gt;+15&lt;/h5&gt;&lt;h5&gt;&lt;b&gt;DR &lt;/b&gt;10/magic; &lt;b&gt;Immune &lt;/b&gt;acid, paralysis, sleep; &lt;b&gt;SR &lt;/b&gt;25&lt;/h5&gt;&lt;/div&gt;&lt;hr/&gt;&lt;div&gt;&lt;h5&gt;&lt;b&gt;OFFENSE&lt;/b&gt;&lt;/h5&gt;&lt;/div&gt;&lt;hr/&gt;&lt;div&gt;&lt;h5&gt;&lt;b&gt;Spd &lt;/b&gt;60 ft., fly 200 ft. (poor), swim 60 ft.&lt;/h5&gt;&lt;h5&gt;&lt;b&gt;Melee &lt;/b&gt;Bite +26 (2d8+13 plus 2d6 acid), 2 claws +25 (2d6+9), 2 wings +23 (1d8+4), tail +23 (2d6+13)&lt;/h5&gt;&lt;h5&gt;&lt;b&gt;Space &lt;/b&gt;15 ft.; &lt;b&gt;Reach &lt;/b&gt;10 ft. (15 ft. with bite)&lt;/h5&gt;&lt;h5&gt;&lt;b&gt;Special Attacks &lt;/b&gt;acidic bite, breath weapon (100-ft. line, DC 25, 16d6 acid), corrupt water, crush (2d8+13)&lt;/h5&gt;&lt;h5&gt;&lt;b&gt;Spell-Like Abilities&lt;/b&gt; (CL 18th)&lt;/br&gt;At will&amp;mdash;darkness (80&amp;mdash;ft. radius), plant growth&lt;/h5&gt;&lt;/h5&gt;&lt;h5&gt;&lt;b&gt;Spells Known&lt;/b&gt; (CL 7th)&lt;/br&gt;3rd (5/day)&amp;mdash;dispel magic, heroism&lt;/br&gt;2nd (7/day)&amp;mdash;blur, glitterdust (DC 16), summon swarm&lt;/br&gt;1st (7/day)&amp;mdash;alarm, mage armor, magic missile, obscuring mist, true strike&lt;/br&gt;0 (at will)&amp;mdash;dancing lights, detect magic, mage hand, mending, message, prestidigitation, read magic&lt;/h5&gt;&lt;/h5&gt;&lt;/div&gt;&lt;hr/&gt;&lt;div&gt;&lt;h5&gt;&lt;b&gt;STATISTICS&lt;/b&gt;&lt;/h5&gt;&lt;/div&gt;&lt;hr/&gt;&lt;div&gt;&lt;h5&gt;&lt;b&gt;Str &lt;/b&gt;29, &lt;b&gt;Dex &lt;/b&gt;10, &lt;b&gt;Con &lt;/b&gt;23, &lt;b&gt;Int &lt;/b&gt; 16, &lt;b&gt;Wis &lt;/b&gt;19, &lt;b&gt;Cha &lt;/b&gt;16&lt;/h5&gt;&lt;h5&gt;&lt;b&gt;Base Atk &lt;/b&gt;+18; &lt;b&gt;CMB &lt;/b&gt;+29; &lt;b&gt;CMD &lt;/b&gt;39 (43 vs. trip)&lt;/h5&gt;&lt;h5&gt;&lt;b&gt;Feats &lt;/b&gt;Alertness, Combat Expertise, Improved Initiative, Improved Vital Strike, Multiattack, Power Attack, Skill Focus (Stealth), Vital Strike, Weapon Focus (bite)&lt;/h5&gt;&lt;h5&gt;&lt;b&gt;Skills &lt;/b&gt;Fly +13, Handle Animal +21, Intimidate +24, Knowledge (arcana) +24, Knowledge (history) +24, Perception +29, Spellcraft +24, Stealth +19, Swim +38; &lt;b&gt;Racial Modifiers &lt;/b&gt;+8 swim&lt;/h5&gt;&lt;h5&gt;&lt;b&gt;Languages &lt;/b&gt;Common, Draconic, Giant, Orc&lt;/h5&gt;&lt;/div&gt;&lt;hr/&gt;&lt;div&gt;&lt;h5&gt;&lt;b&gt;ECOLOGY&lt;/b&gt;&lt;/h5&gt;&lt;/div&gt;&lt;hr/&gt;&lt;div&gt;&lt;h5&gt;&lt;b&gt;Environment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ABILITIES&lt;/b&gt;&lt;/h5&gt;&lt;/div&gt;&lt;hr/&gt;&lt;div&gt;&lt;h5&gt;&lt;b&gt;Acidic Bite (Su)&lt;/b&gt;  At old age, a black dragon's bite deals an additional 2d6 points of acid damage. An ancient dragon's damage increases to 4d6, and a great wrym's to 6d6.&lt;/h5&gt;&lt;h5&gt;&lt;b&gt;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</si>
  <si>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old</t>
  </si>
  <si>
    <t>Very Old Black Dragon</t>
  </si>
  <si>
    <t>dragon senses; Perception +31</t>
  </si>
  <si>
    <t>frightful presence (270 ft., DC 23)</t>
  </si>
  <si>
    <t>35, touch 8, flat-footed 35</t>
  </si>
  <si>
    <t>, +27 natural, -2 size)</t>
  </si>
  <si>
    <t>(20d12+120)</t>
  </si>
  <si>
    <t>Fort +18, Ref +12, Will +16</t>
  </si>
  <si>
    <t>bite +29 (2d8+15 plus 2d6 acid), 2 claws +28 (2d6+10), 2 wings +26 (1d8+5), tail slap +26 (2d6+15)</t>
  </si>
  <si>
    <t>acidic bite, breath weapon (100-ft. line, DC 26, 18d6 acid), corrupt water, crush (DC 26, 2d8+15)</t>
  </si>
  <si>
    <t>Spell-Like Abilities (CL 20th, concentration +23) At will--darkness (90-ft. radius), plant growth</t>
  </si>
  <si>
    <t>Spells Known (CL 9th, concentration +12) 4th (4/day)-black tentacles, dimension door 3rd (7/day)-dispel magic, heroism, hold person 2nd (7/day)-blur, glitterdust (DC 15), invisibility, summon swarm 1st (7/day)-alarm, mage armor, magic missile, obscuring mist, true strike 0 (at will)-dancing lights, detect magic, light, mage hand, mending, message, prestidigitation, read magic</t>
  </si>
  <si>
    <t>Str 31, Dex 10, Con 23, Int 16, Wis 19, Cha 16</t>
  </si>
  <si>
    <t>42 (46 vs. trip)</t>
  </si>
  <si>
    <t>Alertness, Combat Expertise, Greater Vital Strike, Improved Initiative, Improved Vital Strike, Multiattack, Power Attack, Skill Focus (Stealth), Vital Strike, Weapon Focus (bite)</t>
  </si>
  <si>
    <t>Fly +15, Handle Animal +23, Intimidate +26, Knowledge (arcana) +26, Knowledge (history) +26, Perception +31, Spellcraft +26, Stealth +21, Swim +41</t>
  </si>
  <si>
    <t>Acidic Bite (Su) At old age, a black dragon's bite deals an additional 2d6 points of acid damage. An ancient dragon's damage increases to 4d6, and a great wrym's to 6d6.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</si>
  <si>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Very Old &lt;/h2&gt;&lt;h3&gt;&lt;i&gt;Hissing green acid drips from the fanged maw of this black-scaled, horned dragon.&lt;/i&gt;&lt;/h3&gt;&lt;br&gt;&lt;/br&gt;&lt;/div&gt;&lt;div class="heading"&gt;&lt;p class="alignleft"&gt;Very Old Black Dragon&lt;/p&gt;&lt;p class="alignright"&gt;CR 15&lt;/p&gt;&lt;div style="clear: both;"&gt;&lt;/div&gt;&lt;/div&gt;&lt;div&gt;&lt;h5&gt;&lt;b&gt;XP &lt;/b&gt;51,200&lt;/h5&gt;&lt;h5&gt;CE Huge dragon (water)&lt;/h5&gt;&lt;h5&gt;&lt;b&gt;Init &lt;/b&gt;+4; &lt;b&gt;Senses &lt;/b&gt;dragon senses; Perception +31&lt;/h5&gt;&lt;h5&gt;&lt;b&gt;Aura &lt;/b&gt;frightful presence (270 ft., DC 23)&lt;/h5&gt;&lt;/div&gt;&lt;hr/&gt;&lt;div&gt;&lt;h5&gt;&lt;b&gt;DEFENSE&lt;/b&gt;&lt;/h5&gt;&lt;/div&gt;&lt;hr/&gt;&lt;div&gt;&lt;h5&gt;&lt;b&gt;AC &lt;/b&gt;35, touch 8, flat-footed 35 (+27 natural, -2 size)&lt;/h5&gt;&lt;h5&gt;&lt;b&gt;hp &lt;/b&gt;250 (20d12+120)&lt;/h5&gt;&lt;h5&gt;&lt;b&gt;Fort &lt;/b&gt;+18, &lt;b&gt;Ref &lt;/b&gt;+12, &lt;b&gt;Will &lt;/b&gt;+16&lt;/h5&gt;&lt;h5&gt;&lt;b&gt;DR &lt;/b&gt;15/magic; &lt;b&gt;Immune &lt;/b&gt;acid, paralysis, sleep; &lt;b&gt;SR &lt;/b&gt;26&lt;/h5&gt;&lt;/div&gt;&lt;hr/&gt;&lt;div&gt;&lt;h5&gt;&lt;b&gt;OFFENSE&lt;/b&gt;&lt;/h5&gt;&lt;/div&gt;&lt;hr/&gt;&lt;div&gt;&lt;h5&gt;&lt;b&gt;Spd &lt;/b&gt;60 ft., fly 200 ft. (poor), swim 60 ft.&lt;/h5&gt;&lt;h5&gt;&lt;b&gt;Melee &lt;/b&gt;bite +29 (2d8+15 plus 2d6 acid), 2 claws +28 (2d6+10), 2 wings +26 (1d8+5), tail slap +26 (2d6+15)&lt;/h5&gt;&lt;h5&gt;&lt;b&gt;Space &lt;/b&gt;15 ft.; &lt;b&gt;Reach &lt;/b&gt;10 ft. (15 ft. with bite)&lt;/h5&gt;&lt;h5&gt;&lt;b&gt;Special Attacks &lt;/b&gt;acidic bite, breath weapon (100-ft. line, DC 26, 18d6 acid), corrupt water, crush (DC 26, 2d8+15)&lt;/h5&gt;&lt;h5&gt;&lt;b&gt;Spell-Like Abilities&lt;/b&gt; (CL 20th, concentration +23)&lt;/br&gt;At will&amp;mdash;darkness (90&amp;mdash;ft. radius), plant growth&lt;/h5&gt;&lt;/h5&gt;&lt;h5&gt;&lt;b&gt;Spells Known&lt;/b&gt; (CL 9th, concentration +12)&lt;/br&gt;4th (4/day)&amp;mdash;black tentacles, dimension door&lt;/br&gt;3rd (7/day)&amp;mdash;dispel magic, heroism, hold person&lt;/br&gt;2nd (7/day)&amp;mdash;blur, glitterdust (DC 15), invisibility, summon swarm&lt;/br&gt;1st (7/day)&amp;mdash;alarm, mage armor, magic missile, obscuring mist, true strike&lt;/br&gt;0 (at will)&amp;mdash;dancing lights, detect magic, light, mage hand, mending, message, prestidigitation, read magic&lt;/h5&gt;&lt;/h5&gt;&lt;/div&gt;&lt;hr/&gt;&lt;div&gt;&lt;h5&gt;&lt;b&gt;STATISTICS&lt;/b&gt;&lt;/h5&gt;&lt;/div&gt;&lt;hr/&gt;&lt;div&gt;&lt;h5&gt;&lt;b&gt;Str &lt;/b&gt;31, &lt;b&gt;Dex &lt;/b&gt;10, &lt;b&gt;Con &lt;/b&gt;23, &lt;b&gt;Int &lt;/b&gt; 16, &lt;b&gt;Wis &lt;/b&gt;19, &lt;b&gt;Cha &lt;/b&gt;16&lt;/h5&gt;&lt;h5&gt;&lt;b&gt;Base Atk &lt;/b&gt;+20; &lt;b&gt;CMB &lt;/b&gt;+32; &lt;b&gt;CMD &lt;/b&gt;42 (46 vs. trip)&lt;/h5&gt;&lt;h5&gt;&lt;b&gt;Feats &lt;/b&gt;Alertness, Combat Expertise, Greater Vital Strike, Improved Initiative, Improved Vital Strike, Multiattack, Power Attack, Skill Focus (Stealth), Vital Strike, Weapon Focus (bite)&lt;/h5&gt;&lt;h5&gt;&lt;b&gt;Skills &lt;/b&gt;Fly +15, Handle Animal +23, Intimidate +26, Knowledge (arcana) +26, Knowledge (history) +26, Perception +31, Spellcraft +26, Stealth +21, Swim +41; &lt;b&gt;Racial Modifiers &lt;/b&gt;+8 Swim&lt;/h5&gt;&lt;h5&gt;&lt;b&gt;Languages &lt;/b&gt;Common, Draconic, Giant, Orc&lt;/h5&gt;&lt;h5&gt;&lt;b&gt;SQ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ABILITIES&lt;/b&gt;&lt;/h5&gt;&lt;/div&gt;&lt;hr/&gt;&lt;div&gt;&lt;h5&gt;&lt;b&gt;Acidic Bite (Su)&lt;/b&gt; At old age, a black dragon's bite deals an additional 2d6 points of acid damage. An ancient dragon's damage increases to 4d6, and a great wrym's to 6d6.&lt;/h5&gt;&lt;h5&gt;&lt;b&gt;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</si>
  <si>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very old</t>
  </si>
  <si>
    <t>Wyrm Black Dragon</t>
  </si>
  <si>
    <t>frightful presence (330 ft., DC 26)</t>
  </si>
  <si>
    <t>40, touch 7, flat-footed 40</t>
  </si>
  <si>
    <t>(-1 Dex, +33 natural, -2 size)</t>
  </si>
  <si>
    <t>20/magic</t>
  </si>
  <si>
    <t>bite +35 (2d8+18 plus 4d6 acid), 2 claws +34 (2d6+12), 2 wings +32 (1d8+6), tail slap +32 (2d6+18)</t>
  </si>
  <si>
    <t>acid pool (55-ft. radius), acidic bite, breath weapon (100-ft. line, DC 29, 22d6 acid), corrupt water, crush (Small creatures, DC 29, 2d8+18)</t>
  </si>
  <si>
    <t>Spell-Like Abilities (CL 24th, concentration +28) At will-darkness (110-ft. radius), insect plague, plant growth</t>
  </si>
  <si>
    <t>Spells Known (CL 13th, concentration +17) 6th (4/day)-acid fog, contingency 5th (6/day)-cone of cold (DC 19), dominate person, wall of force 4th (7/day)-arcane eye, black tentacles, dimension door, enervation 3rd (7/day)-dispel magic, heroism, hold person (DC 17), slow (DC 17) 2nd (7/day)-blur, glitterdust (DC 16), invisibility, summon swarm, whispering wind 1st (7/day)-alarm, mage armor, magic missile, obscuring mist, true strike 0 (at will)-dancing lights, detect magic, light, mage hand, mending, message, prestidigitation, read magic, resistance</t>
  </si>
  <si>
    <t>Str 35, Dex 8, Con 25, Int 18, Wis 21, Cha 18</t>
  </si>
  <si>
    <t>Alertness, Combat Expertise, Flyby Attack, Greater Vital Strike, Improved Initiative, Improved Natural Attack (Bite), Improved Vital Strike, Multiattack, Power Attack, Skill Focus (Stealth), Vital Strike, Weapon Focus (bite)</t>
  </si>
  <si>
    <t>Fly +18, Handle Animal +28, Intimidate +31, Knowledge (arcana) +31, Knowledge (history) +31, Knowledge (geography) +31, Perception +34,Spellcraft +31, Stealth +24, Swim +47</t>
  </si>
  <si>
    <t>Acid Pool (Su) An ancient or older black dragon can use its breath weapon to create an acid pool as a standard action. This acid pool has a radius of 55 feet. When an acid pool is created, anyone inside its area takes 22d6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Acidic Bite (Su) At old age, a black dragon's bite deals an additional 2d6 points of acid damage. An ancient dragon's damage increases to 4d6, and a great wrym's to 6d6.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</si>
  <si>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Wyrm &lt;/h2&gt;&lt;h3&gt;&lt;i&gt;Hissing green acid drips from the fanged maw of this black-scaled, horned dragon.&lt;/i&gt;&lt;/h3&gt;&lt;br&gt;&lt;/br&gt;&lt;/div&gt;&lt;div class="heading"&gt;&lt;p class="alignleft"&gt;Wyrm Black Dragon&lt;/p&gt;&lt;p class="alignright"&gt;CR 17&lt;/p&gt;&lt;div style="clear: both;"&gt;&lt;/div&gt;&lt;/div&gt;&lt;div&gt;&lt;h5&gt;&lt;b&gt;XP &lt;/b&gt;102,400&lt;/h5&gt;&lt;h5&gt;CE Huge dragon (water)&lt;/h5&gt;&lt;h5&gt;&lt;b&gt;Init &lt;/b&gt;+3; &lt;b&gt;Senses &lt;/b&gt;dragon senses; Perception +31&lt;/h5&gt;&lt;h5&gt;&lt;b&gt;Aura &lt;/b&gt;frightful presence (330 ft., DC 26)&lt;/h5&gt;&lt;/div&gt;&lt;hr/&gt;&lt;div&gt;&lt;h5&gt;&lt;b&gt;DEFENSE&lt;/b&gt;&lt;/h5&gt;&lt;/div&gt;&lt;hr/&gt;&lt;div&gt;&lt;h5&gt;&lt;b&gt;AC &lt;/b&gt;40, touch 7, flat-footed 40 (-1 Dex, +33 natural, -2 size)&lt;/h5&gt;&lt;h5&gt;&lt;b&gt;hp &lt;/b&gt;324 (24d12+168)&lt;/h5&gt;&lt;h5&gt;&lt;b&gt;Fort &lt;/b&gt;+21, &lt;b&gt;Ref &lt;/b&gt;+13, &lt;b&gt;Will &lt;/b&gt;+19&lt;/h5&gt;&lt;h5&gt;&lt;b&gt;DR &lt;/b&gt;20/magic; &lt;b&gt;Immune &lt;/b&gt;acid, paralysis, sleep; &lt;b&gt;SR &lt;/b&gt;28&lt;/h5&gt;&lt;/div&gt;&lt;hr/&gt;&lt;div&gt;&lt;h5&gt;&lt;b&gt;OFFENSE&lt;/b&gt;&lt;/h5&gt;&lt;/div&gt;&lt;hr/&gt;&lt;div&gt;&lt;h5&gt;&lt;b&gt;Spd &lt;/b&gt;60 ft., fly 200 ft. (poor), swim 60 ft.&lt;/h5&gt;&lt;h5&gt;&lt;b&gt;Melee &lt;/b&gt;bite +35 (2d8+18 plus 4d6 acid), 2 claws +34 (2d6+12), 2 wings +32 (1d8+6), tail slap +32 (2d6+18)&lt;/h5&gt;&lt;h5&gt;&lt;b&gt;Space &lt;/b&gt;15 ft.; &lt;b&gt;Reach &lt;/b&gt;10 ft. (15 ft. with bite)&lt;/h5&gt;&lt;h5&gt;&lt;b&gt;Special Attacks &lt;/b&gt;acid pool (55-ft. radius), acidic bite, breath weapon (100-ft. line, DC 29, 22d6 acid), corrupt water, crush (Small creatures, DC 29, 2d8+18)&lt;/h5&gt;&lt;h5&gt;&lt;b&gt;Spell-Like Abilities&lt;/b&gt; (CL 24th, concentration +28)&lt;/br&gt;At will&amp;mdash;darkness (110&amp;mdash;ft. radius), insect plague, plant growth&lt;/h5&gt;&lt;/h5&gt;&lt;h5&gt;&lt;b&gt;Spells Known&lt;/b&gt; (CL 13th, concentration +17)&lt;/br&gt;6th (4/day)&amp;mdash;acid fog, contingency&lt;/br&gt;5th (6/day)&amp;mdash;cone of cold (DC 19), dominate person, wall of force&lt;/br&gt;4th (7/day)&amp;mdash;arcane eye, black tentacles, dimension door, enervation&lt;/br&gt;3rd (7/day)&amp;mdash;dispel magic, heroism, hold person (DC 17), slow (DC 17)&lt;/br&gt;2nd (7/day)&amp;mdash;blur, glitterdust (DC 16), invisibility, summon swarm, whispering wind&lt;/br&gt;1st (7/day)&amp;mdash;alarm, mage armor, magic missile, obscuring mist, true strike&lt;/br&gt;0 (at will)&amp;mdash;dancing lights, detect magic, light, mage hand, mending, message, prestidigitation, read magic, resistance&lt;/h5&gt;&lt;/h5&gt;&lt;/div&gt;&lt;hr/&gt;&lt;div&gt;&lt;h5&gt;&lt;b&gt;STATISTICS&lt;/b&gt;&lt;/h5&gt;&lt;/div&gt;&lt;hr/&gt;&lt;div&gt;&lt;h5&gt;&lt;b&gt;Str &lt;/b&gt;35, &lt;b&gt;Dex &lt;/b&gt;8, &lt;b&gt;Con &lt;/b&gt;25, &lt;b&gt;Int &lt;/b&gt; 18, &lt;b&gt;Wis &lt;/b&gt;21, &lt;b&gt;Cha &lt;/b&gt;18&lt;/h5&gt;&lt;h5&gt;&lt;b&gt;Base Atk &lt;/b&gt;+24; &lt;b&gt;CMB &lt;/b&gt;+38; &lt;b&gt;CMD &lt;/b&gt;47 (51 vs. trip)&lt;/h5&gt;&lt;h5&gt;&lt;b&gt;Feats &lt;/b&gt;Alertness, Combat Expertise, Flyby Attack, Greater Vital Strike, Improved Initiative, Improved Natural Attack (Bite), Improved Vital Strike, Multiattack, Power Attack, Skill Focus (Stealth), Vital Strike, Weapon Focus (bite)&lt;/h5&gt;&lt;h5&gt;&lt;b&gt;Skills &lt;/b&gt;Fly +18, Handle Animal +28, Intimidate +31, Knowledge (arcana) +31, Knowledge (history) +31, Knowledge (geography) +31, Perception +34,Spellcraft +31, Stealth +24, Swim +47; &lt;b&gt;Racial Modifiers &lt;/b&gt;+8 Swim&lt;/h5&gt;&lt;h5&gt;&lt;b&gt;Languages &lt;/b&gt;Common, Draconic, Giant, Goblin, Orc&lt;/h5&gt;&lt;h5&gt;&lt;b&gt;SQ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55 feet. When an acid pool is created, anyone inside its area takes 22d6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</si>
  <si>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wyrm</t>
  </si>
  <si>
    <t>Great Wyrm Black Dragon</t>
  </si>
  <si>
    <t>dragon senses; Perception +39</t>
  </si>
  <si>
    <t>frightful presence (360 ft., DC 28)</t>
  </si>
  <si>
    <t>41, touch 5, flat-footed 41</t>
  </si>
  <si>
    <t>(-1 Dex, +36 natural, -4 size)</t>
  </si>
  <si>
    <t>Fort +23, Ref +14, Will +21</t>
  </si>
  <si>
    <t>bite +36 (4d6+19 plus 6d6 acid), 2 claws +35 (2d8+13), 2 wings +33 (2d6+6), tail slap +33 (2d8+19)</t>
  </si>
  <si>
    <t>acid pool (60-ft. radius), acidic bite, breath weapon (120-ft. line, DC 31, 24d6 acid), corrupt water, crush (Medium creatures, DC 31, 4d6+19), tail sweep (Small creatures, 2d6+19, DC 31)</t>
  </si>
  <si>
    <t>Spell-Like Abilities (CL 26th, concentration +31) At will-darkness (120-ft. radius), insect plague, plant growth</t>
  </si>
  <si>
    <t>Spells Known (CL 15th, concentration +20) 7th (4/day)-force cage, power word blind 6th (6/day)-acid fog, contingency, disintegrate 5th (7/day)-cone of cold (DC 19), dominate person, wall of force, waves of fatigue 4th (7/day)-arcane eye, black tentacles, dimension door, enervation 3rd (7/day)-dispel magic, heroism, hold person (DC 17), slow (DC 17) 2nd (7/day)-blur, glitterdust (DC 16), invisibility, summon swarm, whispering wind 1st (8/day)-alarm, mage armor, magic missile, obscuring mist, true strike 0 (at will)-dancing lights, detect magic, light, mage hand, mending, message, prestidigitation, read magic, resistance</t>
  </si>
  <si>
    <t>Str 37, Dex 8, Con 27, Int 20, Wis 23, Cha 20</t>
  </si>
  <si>
    <t>Alertness, Combat Expertise, Critical Focus, Flyby Attack, Greater Vital Strike, Improved Initiative, Improved Natural Attack (Bite), Improved Vital Strike, Multiattack, Power Attack, Skill Focus (Stealth), Vital Strike, Weapon Focus (bite)</t>
  </si>
  <si>
    <t>Fly +14, Handle Animal +31, Intimidate +34, Knowledge (arcana) +34, Knowledge (history) +34, Knowledge (geography) +34, Perception +39, Spellcraft +34, Stealth +22, Survival +35, Swim +50</t>
  </si>
  <si>
    <t>charm reptiles, speak with reptiles, swamp stride, water breathing</t>
  </si>
  <si>
    <t>Acid Pool (Su) An ancient or older black dragon can use its breath weapon to create an acid pool as a standard action. This acid pool has a radius of 60 feet. When an acid pool is created, anyone inside its area takes 24d6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Acidic Bite (Su) At old age, a black dragon's bite deals an additional 2d6 points of acid damage. An ancient dragon's damage increases to 4d6, and a great wrym's to 6d6. Charm Reptiles (Sp) A great wyrm black dragon can use this ability three times per day. It works as a mass charm monster spell that affects only reptilian animals. This ability is the equivalent of an 8th-level spell.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Tail Sweep (Ex) This allows a Gargantuan or larger dragon to sweep with its tail as a standard action. The sweep affects a half-circle with a radius of 30 feet (or 40 feet for a Colossal dragon), extending from an intersection on the edge of the dragon's space in any direction. Creatures within the swept area are affected if they are four or more size categories smaller than the dragon. A tail sweep automatically deals the indicated damage plus 1-1/2 times the dragon's Strength bonus (round down). Affected creatures can attempt Reflex saves to take half damage (DC equal to that of the dragon's breath weapon). Water Breathing (Ex) A black dragon can breathe underwater indefinitely and can freely use its breath weapon, spells, and other abilities while submerged.</t>
  </si>
  <si>
    <t>&lt;link rel="stylesheet"href="PF.css"&gt;&lt;div&gt;&lt;h2&gt;Black Dragon, Great Wyrm &lt;/h2&gt;&lt;h3&gt;&lt;i&gt;Hissing green acid drips from the fanged maw of this black-scaled, horned dragon.&lt;/i&gt;&lt;/h3&gt;&lt;br&gt;&lt;/br&gt;&lt;/div&gt;&lt;div class="heading"&gt;&lt;p class="alignleft"&gt;Great Wyrm Black Dragon&lt;/p&gt;&lt;p class="alignright"&gt;CR 19&lt;/p&gt;&lt;div style="clear: both;"&gt;&lt;/div&gt;&lt;/div&gt;&lt;div&gt;&lt;h5&gt;&lt;b&gt;XP &lt;/b&gt;204,800&lt;/h5&gt;&lt;h5&gt;CE Gargantuan dragon (water)&lt;/h5&gt;&lt;h5&gt;&lt;b&gt;Init &lt;/b&gt;+3; &lt;b&gt;Senses &lt;/b&gt;dragon senses; Perception +39&lt;/h5&gt;&lt;h5&gt;&lt;b&gt;Aura &lt;/b&gt;frightful presence (360 ft., DC 28)&lt;/h5&gt;&lt;/div&gt;&lt;hr/&gt;&lt;div&gt;&lt;h5&gt;&lt;b&gt;DEFENSE&lt;/b&gt;&lt;/h5&gt;&lt;/div&gt;&lt;hr/&gt;&lt;div&gt;&lt;h5&gt;&lt;b&gt;AC &lt;/b&gt;41, touch 5, flat-footed 41 (-1 Dex, +36 natural, -4 size)&lt;/h5&gt;&lt;h5&gt;&lt;b&gt;hp &lt;/b&gt;377 (26d12+208)&lt;/h5&gt;&lt;h5&gt;&lt;b&gt;Fort &lt;/b&gt;+23, &lt;b&gt;Ref &lt;/b&gt;+14, &lt;b&gt;Will &lt;/b&gt;+21&lt;/h5&gt;&lt;h5&gt;&lt;b&gt;DR &lt;/b&gt;20/magic; &lt;b&gt;Immune &lt;/b&gt;acid, paralysis, sleep; &lt;b&gt;SR &lt;/b&gt;30&lt;/h5&gt;&lt;/div&gt;&lt;hr/&gt;&lt;div&gt;&lt;h5&gt;&lt;b&gt;OFFENSE&lt;/b&gt;&lt;/h5&gt;&lt;/div&gt;&lt;hr/&gt;&lt;div&gt;&lt;h5&gt;&lt;b&gt;Spd &lt;/b&gt;60 ft., fly 250 ft. (clumsy), swim 60 ft.&lt;/h5&gt;&lt;h5&gt;&lt;b&gt;Melee &lt;/b&gt;bite +36 (4d6+19 plus 6d6 acid), 2 claws +35 (2d8+13), 2 wings +33 (2d6+6), tail slap +33 (2d8+19)&lt;/h5&gt;&lt;h5&gt;&lt;b&gt;Space &lt;/b&gt;20 ft.; &lt;b&gt;Reach &lt;/b&gt;15 ft. (20 ft. with bite)&lt;/h5&gt;&lt;h5&gt;&lt;b&gt;Special Attacks &lt;/b&gt;acid pool (60-ft. radius), acidic bite, breath weapon (120-ft. line, DC 31, 24d6 acid), corrupt water, crush (Medium creatures, DC 31, 4d6+19), tail sweep (Small creatures, 2d6+19, DC 31)&lt;/h5&gt;&lt;h5&gt;&lt;b&gt;Spell-Like Abilities&lt;/b&gt; (CL 26th, concentration +31)&lt;/br&gt;At will&amp;mdash;darkness (120&amp;mdash;ft. radius), insect plague, plant growth&lt;/h5&gt;&lt;/h5&gt;&lt;h5&gt;&lt;b&gt;Spells Known&lt;/b&gt; (CL 15th, concentration +20)&lt;/br&gt;7th (4/day)&amp;mdash;force cage, power word blind&lt;/br&gt;6th (6/day)&amp;mdash;acid fog, contingency, disintegrate&lt;/br&gt;5th (7/day)&amp;mdash;cone of cold (DC 19), dominate person, wall of force, waves of fatigue&lt;/br&gt;4th (7/day)&amp;mdash;arcane eye, black tentacles, dimension door, enervation&lt;/br&gt;3rd (7/day)&amp;mdash;dispel magic, heroism, hold person (DC 17), slow (DC 17)&lt;/br&gt;2nd (7/day)&amp;mdash;blur, glitterdust (DC 16), invisibility, summon swarm, whispering wind&lt;/br&gt;1st (8/day)&amp;mdash;alarm, mage armor, magic missile, obscuring mist, true strike&lt;/br&gt;0 (at will)&amp;mdash;dancing lights, detect magic, light, mage hand, mending, message, prestidigitation, read magic, resistance&lt;/h5&gt;&lt;/h5&gt;&lt;/div&gt;&lt;hr/&gt;&lt;div&gt;&lt;h5&gt;&lt;b&gt;STATISTICS&lt;/b&gt;&lt;/h5&gt;&lt;/div&gt;&lt;hr/&gt;&lt;div&gt;&lt;h5&gt;&lt;b&gt;Str &lt;/b&gt;37, &lt;b&gt;Dex &lt;/b&gt;8, &lt;b&gt;Con &lt;/b&gt;27, &lt;b&gt;Int &lt;/b&gt; 20, &lt;b&gt;Wis &lt;/b&gt;23, &lt;b&gt;Cha &lt;/b&gt;20&lt;/h5&gt;&lt;h5&gt;&lt;b&gt;Base Atk &lt;/b&gt;+26; &lt;b&gt;CMB &lt;/b&gt;+43; &lt;b&gt;CMD &lt;/b&gt;52 (56 vs. trip)&lt;/h5&gt;&lt;h5&gt;&lt;b&gt;Feats &lt;/b&gt;Alertness, Combat Expertise, Critical Focus, Flyby Attack, Greater Vital Strike, Improved Initiative, Improved Natural Attack (Bite), Improved Vital Strike, Multiattack, Power Attack, Skill Focus (Stealth), Vital Strike, Weapon Focus (bite)&lt;/h5&gt;&lt;h5&gt;&lt;b&gt;Skills &lt;/b&gt;Fly +14, Handle Animal +31, Intimidate +34, Knowledge (arcana) +34, Knowledge (history) +34, Knowledge (geography) +34, Perception +39, Spellcraft +34, Stealth +22, Survival +35, Swim +50; &lt;b&gt;Racial Modifiers &lt;/b&gt;+8 Swim&lt;/h5&gt;&lt;h5&gt;&lt;b&gt;Languages &lt;/b&gt;Common, Draconic, Giant, Goblin, Orc&lt;/h5&gt;&lt;h5&gt;&lt;b&gt;SQ &lt;/b&gt;charm reptiles, 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60 feet. When an acid pool is created, anyone inside its area takes 24d6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Charm Reptiles (Sp)&lt;/b&gt; A great wyrm black dragon can use this ability three times per day. It works as a mass charm monster spell that affects only reptilian animals. This ability is the equivalent of an 8th-level spell.&lt;/h5&gt;&lt;h5&gt;&lt;b&gt;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Tail Sweep (Ex)&lt;/b&gt; This allows a Gargantuan or larger dragon to sweep with its tail as a standard action. The sweep affects a half-circle with a radius of 30 feet (or 40 feet for a Colossal dragon), extending from an intersection on the edge of the dragon's space in any direction. Creatures within the swept area are affected if they are four or more size categories smaller than the dragon. A tail sweep automatically deals the indicated damage plus 1-1/2 times the dragon's Strength bonus (round down). Affected creatures can attempt Reflex saves to take half damage (DC equal to that of the dragon's breath weapon).&lt;/h5&gt;&lt;h5&gt;&lt;b&gt;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</si>
  <si>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great wyrm</t>
  </si>
  <si>
    <t>Wyrmling Blue Dragon</t>
  </si>
  <si>
    <t>dragon senses, Perception +9</t>
  </si>
  <si>
    <t>18, touch 13, flat-footed 16</t>
  </si>
  <si>
    <t>(+2 Dex, +5 natural, +1 size)</t>
  </si>
  <si>
    <t>(6d12+6)</t>
  </si>
  <si>
    <t>Fort +6, Ref +7, Will +5</t>
  </si>
  <si>
    <t>40 ft., burrow 20 ft., fly 150 ft. (average)</t>
  </si>
  <si>
    <t>bite +9 (1d6+1), 2 claws +8 (1d4+1)</t>
  </si>
  <si>
    <t>breath weapon (40-ft. line, DC 14, 2d8 electricity), desert thirst (DC 14)</t>
  </si>
  <si>
    <t>Str 13, Dex 14, Con 13, Int 10, Wis 11, Cha 10</t>
  </si>
  <si>
    <t>Dazzling Display, Improved Initiative, Weapon Focus (bite)</t>
  </si>
  <si>
    <t>Bluff +9, Fly +13, Intimidate +9, Knowledge (local) +9, Perception +9, Stealth +15</t>
  </si>
  <si>
    <t>Desert Thirst (Su) A blue dragon can cast create water at will (CL 6). Alternatively, it can destroy an equal amount of liquid in a 10-foot burst. Unattended liquids are instantly reduced to sand. Liquid-based magic items (such as potions) and items in a creature's possession must succeed on a Will save (DC 14) or be destroyed.</t>
  </si>
  <si>
    <t>&lt;link rel="stylesheet"href="PF.css"&gt;&lt;div&gt;&lt;h2&gt;Blue Dragon, Wyrmling &lt;/h2&gt;&lt;h3&gt;&lt;i&gt;With scales the color of the desert sky, this large, serpentine dragon moves with an unsettling grace.&lt;/i&gt;&lt;/h3&gt;&lt;br&gt;&lt;/br&gt;&lt;/div&gt;&lt;div class="heading"&gt;&lt;p class="alignleft"&gt;Wyrmling Blue Dragon&lt;/p&gt;&lt;p class="alignright"&gt;CR 5&lt;/p&gt;&lt;div style="clear: both;"&gt;&lt;/div&gt;&lt;/div&gt;&lt;div&gt;&lt;h5&gt;&lt;b&gt;XP &lt;/b&gt;1,600&lt;/h5&gt;&lt;h5&gt;LE Small Dragon (earth)&lt;/h5&gt;&lt;h5&gt;&lt;b&gt;Init &lt;/b&gt;+6; &lt;b&gt;Senses &lt;/b&gt;dragon senses, Perception +9&lt;/h5&gt;&lt;/div&gt;&lt;hr/&gt;&lt;div&gt;&lt;h5&gt;&lt;b&gt;DEFENSE&lt;/b&gt;&lt;/h5&gt;&lt;/div&gt;&lt;hr/&gt;&lt;div&gt;&lt;h5&gt;&lt;b&gt;AC &lt;/b&gt;18, touch 13, flat-footed 16 (+2 Dex, +5 natural, +1 size)&lt;/h5&gt;&lt;h5&gt;&lt;b&gt;hp &lt;/b&gt;45 (6d12+6)&lt;/h5&gt;&lt;h5&gt;&lt;b&gt;Fort &lt;/b&gt;+6, &lt;b&gt;Ref &lt;/b&gt;+7, &lt;b&gt;Will &lt;/b&gt;+5&lt;/h5&gt;&lt;h5&gt;&lt;b&gt;Immune &lt;/b&gt;electricity, paralysis, sleep&lt;/h5&gt;&lt;/div&gt;&lt;hr/&gt;&lt;div&gt;&lt;h5&gt;&lt;b&gt;OFFENSE&lt;/b&gt;&lt;/h5&gt;&lt;/div&gt;&lt;hr/&gt;&lt;div&gt;&lt;h5&gt;&lt;b&gt;Spd &lt;/b&gt;40 ft., burrow 20 ft., fly 150 ft. (average)&lt;/h5&gt;&lt;h5&gt;&lt;b&gt;Melee &lt;/b&gt;bite +9 (1d6+1), 2 claws +8 (1d4+1)&lt;/h5&gt;&lt;h5&gt;&lt;b&gt;Space &lt;/b&gt;5 ft.; &lt;b&gt;Reach &lt;/b&gt;5 ft.&lt;/h5&gt;&lt;h5&gt;&lt;b&gt;Special Attacks &lt;/b&gt;breath weapon (40-ft. line, DC 14, 2d8 electricity), desert thirst (DC 14)&lt;/h5&gt;&lt;/div&gt;&lt;hr/&gt;&lt;div&gt;&lt;h5&gt;&lt;b&gt;STATISTICS&lt;/b&gt;&lt;/h5&gt;&lt;/div&gt;&lt;hr/&gt;&lt;div&gt;&lt;h5&gt;&lt;b&gt;Str &lt;/b&gt;13, &lt;b&gt;Dex &lt;/b&gt;14, &lt;b&gt;Con &lt;/b&gt;13, &lt;b&gt;Int &lt;/b&gt; 10, &lt;b&gt;Wis &lt;/b&gt;11, &lt;b&gt;Cha &lt;/b&gt;10&lt;/h5&gt;&lt;h5&gt;&lt;b&gt;Base Atk &lt;/b&gt;+6; &lt;b&gt;CMB &lt;/b&gt;+6; &lt;b&gt;CMD &lt;/b&gt;18 (22 vs. trip)&lt;/h5&gt;&lt;h5&gt;&lt;b&gt;Feats &lt;/b&gt;Dazzling Display, Improved Initiative, Weapon Focus (bite)&lt;/h5&gt;&lt;h5&gt;&lt;b&gt;Skills &lt;/b&gt;Bluff +9, Fly +13, Intimidate +9, Knowledge (local) +9, Perception +9, Stealth +15&lt;/h5&gt;&lt;h5&gt;&lt;b&gt;Languages &lt;/b&gt;Draconic&lt;/h5&gt;&lt;/div&gt;&lt;hr/&gt;&lt;div&gt;&lt;h5&gt;&lt;b&gt;ECOLOGY&lt;/b&gt;&lt;/h5&gt;&lt;/div&gt;&lt;hr/&gt;&lt;div&gt;&lt;h5&gt;&lt;b&gt;Environment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6). Alternatively, it can destroy an equal amount of liquid in a 10-foot burst. Unattended liquids are instantly reduced to sand. Liquid-based magic items (such as potions) and items in a creature's possession must succeed on a Will save (DC 14) or be destroyed.&lt;/h5&gt;&lt;/div&gt;&lt;br&gt;&lt;/br&gt;&lt;div&gt;&lt;h4&gt;&lt;p&gt;&lt;p&gt;Blue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</si>
  <si>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Very Young Blue Dragon</t>
  </si>
  <si>
    <t>bite +12 (1d8+4), 2 claws +11 (1d6+3), 2 wings +9 (1d4+1)</t>
  </si>
  <si>
    <t>breath weapon (60-ft. line, DC 16, 4d8 electricity), desert thirst (DC 16)</t>
  </si>
  <si>
    <t>Str 17, Dex 12, Con 15, Int 12, Wis 13, Cha 12</t>
  </si>
  <si>
    <t>Dazzling Display, Improved Initiative, Multiattack, Weapon Focus (bite)</t>
  </si>
  <si>
    <t>Bluff +12, Fly +12, Intimidate +12, Knowledge (local) +12, Perception +12, Stealth +12, Survival +12</t>
  </si>
  <si>
    <t>triple SQ sound imitation</t>
  </si>
  <si>
    <t>Desert Thirst (Su) A blue dragon can cast create water at will (CL 8). Alternatively, it can destroy an equal amount of liquid in a 10-foot burst. Unattended liquids are instantly reduced to sand. Liquid-based magic items (such as potions) and items in a creature's possession must succeed on a Will save (DC 16) or be destroyed.  Sound Imitation (Ex) A very young or older blue dragon can mimic any voice or sound it has heard by making a successful Bluff check against a listener's Sense Motive check.</t>
  </si>
  <si>
    <t>&lt;link rel="stylesheet"href="PF.css"&gt;&lt;div&gt;&lt;h2&gt;Blue Dragon, Very Young &lt;/h2&gt;&lt;h3&gt;&lt;i&gt;With scales the color of the desert sky, this large, serpentine dragon moves with an unsettling grace.&lt;/i&gt;&lt;/h3&gt;&lt;br&gt;&lt;/br&gt;&lt;/div&gt;&lt;div class="heading"&gt;&lt;p class="alignleft"&gt;Very Young Blue Dragon&lt;/p&gt;&lt;p class="alignright"&gt;CR 7&lt;/p&gt;&lt;div style="clear: both;"&gt;&lt;/div&gt;&lt;/div&gt;&lt;div&gt;&lt;h5&gt;&lt;b&gt;XP &lt;/b&gt;3,200&lt;/h5&gt;&lt;h5&gt;LE Medium dragon (earth)&lt;/h5&gt;&lt;h5&gt;&lt;b&gt;Init &lt;/b&gt;+5; &lt;b&gt;Senses &lt;/b&gt;dragon senses; Perception +12&lt;/h5&gt;&lt;/div&gt;&lt;hr/&gt;&lt;div&gt;&lt;h5&gt;&lt;b&gt;DEFENSE&lt;/b&gt;&lt;/h5&gt;&lt;/div&gt;&lt;hr/&gt;&lt;div&gt;&lt;h5&gt;&lt;b&gt;AC &lt;/b&gt;19, touch 11, flat-footed 18 (+1 Dex, +8 natural)&lt;/h5&gt;&lt;h5&gt;&lt;b&gt;hp &lt;/b&gt;68 (8d12+16)&lt;/h5&gt;&lt;h5&gt;&lt;b&gt;Fort &lt;/b&gt;+8, &lt;b&gt;Ref &lt;/b&gt;+7, &lt;b&gt;Will &lt;/b&gt;+7&lt;/h5&gt;&lt;h5&gt;&lt;b&gt;Immune &lt;/b&gt;electricity, paralysis, sleep&lt;/h5&gt;&lt;/div&gt;&lt;hr/&gt;&lt;div&gt;&lt;h5&gt;&lt;b&gt;OFFENSE&lt;/b&gt;&lt;/h5&gt;&lt;/div&gt;&lt;hr/&gt;&lt;div&gt;&lt;h5&gt;&lt;b&gt;Spd &lt;/b&gt;40 ft., burrow 20 ft., fly 150 ft. (average)&lt;/h5&gt;&lt;h5&gt;&lt;b&gt;Melee &lt;/b&gt;bite +12 (1d8+4), 2 claws +11 (1d6+3), 2 wings +9 (1d4+1)&lt;/h5&gt;&lt;h5&gt;&lt;b&gt;Space &lt;/b&gt;5 ft.; &lt;b&gt;Reach &lt;/b&gt;5 ft.&lt;/h5&gt;&lt;h5&gt;&lt;b&gt;Special Attacks &lt;/b&gt;breath weapon (60-ft. line, DC 16, 4d8 electricity), desert thirst (DC 16)&lt;/h5&gt;&lt;/div&gt;&lt;hr/&gt;&lt;div&gt;&lt;h5&gt;&lt;b&gt;STATISTICS&lt;/b&gt;&lt;/h5&gt;&lt;/div&gt;&lt;hr/&gt;&lt;div&gt;&lt;h5&gt;&lt;b&gt;Str &lt;/b&gt;17, &lt;b&gt;Dex &lt;/b&gt;12, &lt;b&gt;Con &lt;/b&gt;15, &lt;b&gt;Int &lt;/b&gt; 12, &lt;b&gt;Wis &lt;/b&gt;13, &lt;b&gt;Cha &lt;/b&gt;12&lt;/h5&gt;&lt;h5&gt;&lt;b&gt;Base Atk &lt;/b&gt;+8; &lt;b&gt;CMB &lt;/b&gt;+11; &lt;b&gt;CMD &lt;/b&gt;22 (26 vs. trip)&lt;/h5&gt;&lt;h5&gt;&lt;b&gt;Feats &lt;/b&gt;Dazzling Display, Improved Initiative, Multiattack, Weapon Focus (bite)&lt;/h5&gt;&lt;h5&gt;&lt;b&gt;Skills &lt;/b&gt;Bluff +12, Fly +12, Intimidate +12, Knowledge (local) +12, Perception +12, Stealth +12, Survival +12&lt;/h5&gt;&lt;h5&gt;&lt;b&gt;Languages &lt;/b&gt;Common, Draconic&lt;/h5&gt;&lt;/div&gt;&lt;hr/&gt;&lt;div&gt;&lt;h5&gt;&lt;b&gt;ECOLOGY&lt;/b&gt;&lt;/h5&gt;&lt;/div&gt;&lt;hr/&gt;&lt;div&gt;&lt;h5&gt;&lt;b&gt;Environment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8). Alternatively, it can destroy an equal amount of liquid in a 10-foot burst. Unattended liquids are instantly reduced to sand. Liquid-based magic items (such as potions) and items in a creature's possession must succeed on a Will save (DC 16) or be destroyed.&lt;/h5&gt;&lt;h5&gt;&lt;b&gt;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</si>
  <si>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Juvenile Blue Dragon</t>
  </si>
  <si>
    <t>frightful presence (120 ft., DC 18)</t>
  </si>
  <si>
    <t>bite +18 (2d6+9), 2 claws +17 (1d8+6), 2 wings +15 (1d6+3), tail slap +15 (1d8+9)</t>
  </si>
  <si>
    <t>breath weapon (80-ft. line, DC 20, 8d8 electricity), desert thirst (DC 20)</t>
  </si>
  <si>
    <t>Spell-Like Abilities (CL 12th; concentration +14)  At will-ghost sound (DC 12), minor image (DC 14)</t>
  </si>
  <si>
    <t>Spells Known (CL 1st; concentration +3)  1st (4/day)-mage armor, true strike  0 (at will)-detect magic, mage hand, read magic, resistance</t>
  </si>
  <si>
    <t>Str 23, Dex 12, Con 19, Int 14, Wis 15, Cha 14</t>
  </si>
  <si>
    <t>Combat Casting, Dazzling Display, Improved Initiative, Multiattack, Shatter Defenses, Weapon Focus (bite)</t>
  </si>
  <si>
    <t>Bluff +17, Fly +10, Intimidate +17, Knowledge (local) +17, Perception +17, Spellcraft +17, Stealth +12, Survival +17</t>
  </si>
  <si>
    <t>Auran, Common, Draconic</t>
  </si>
  <si>
    <t>Desert Thirst (Su) A blue dragon can cast create water at will (CL 12). Alternatively, it can destroy an equal amount of liquid in a 10-foot burst. Unattended liquids are instantly reduced to sand. Liquid-based magic items (such as potions) and items in a creature's possession must succeed on a Will save (DC 20) or be destroyed.  Sound Imitation (Ex) A very young or older blue dragon can mimic any voice or sound it has heard by making a successful Bluff check against a listener's Sense Motive check.</t>
  </si>
  <si>
    <t>&lt;link rel="stylesheet"href="PF.css"&gt;&lt;div&gt;&lt;h2&gt;Blue Dragon, Juvenile &lt;/h2&gt;&lt;h3&gt;&lt;i&gt;With scales the color of the desert sky, this large, serpentine dragon moves with an unsettling grace.&lt;/i&gt;&lt;/h3&gt;&lt;br&gt;&lt;/br&gt;&lt;/div&gt;&lt;div class="heading"&gt;&lt;p class="alignleft"&gt;Juvenile Blue Dragon&lt;/p&gt;&lt;p class="alignright"&gt;CR 10&lt;/p&gt;&lt;div style="clear: both;"&gt;&lt;/div&gt;&lt;/div&gt;&lt;div&gt;&lt;h5&gt;&lt;b&gt;XP &lt;/b&gt;9,600&lt;/h5&gt;&lt;h5&gt;LE Large dragon (earth)&lt;/h5&gt;&lt;h5&gt;&lt;b&gt;Init &lt;/b&gt;+5; &lt;b&gt;Senses &lt;/b&gt;dragon senses; Perception +17&lt;/h5&gt;&lt;h5&gt;&lt;b&gt;Aura &lt;/b&gt;frightful presence (120 ft., DC 18)&lt;/h5&gt;&lt;/div&gt;&lt;hr/&gt;&lt;div&gt;&lt;h5&gt;&lt;b&gt;DEFENSE&lt;/b&gt;&lt;/h5&gt;&lt;/div&gt;&lt;hr/&gt;&lt;div&gt;&lt;h5&gt;&lt;b&gt;AC &lt;/b&gt;24, touch 10, flat-footed 23 (+1 Dex, +14 natural, -1 size)&lt;/h5&gt;&lt;h5&gt;&lt;b&gt;hp &lt;/b&gt;126 (12d12+48)&lt;/h5&gt;&lt;h5&gt;&lt;b&gt;Fort &lt;/b&gt;+12, &lt;b&gt;Ref &lt;/b&gt;+9, &lt;b&gt;Will &lt;/b&gt;+10&lt;/h5&gt;&lt;h5&gt;&lt;b&gt;Immune &lt;/b&gt;electricity, paralysis, sleep&lt;/h5&gt;&lt;/div&gt;&lt;hr/&gt;&lt;div&gt;&lt;h5&gt;&lt;b&gt;OFFENSE&lt;/b&gt;&lt;/h5&gt;&lt;/div&gt;&lt;hr/&gt;&lt;div&gt;&lt;h5&gt;&lt;b&gt;Spd &lt;/b&gt;40 ft., burrow 20 ft., fly 200 ft. (poor)&lt;/h5&gt;&lt;h5&gt;&lt;b&gt;Melee &lt;/b&gt;bite +18 (2d6+9), 2 claws +17 (1d8+6), 2 wings +15 (1d6+3), tail slap +15 (1d8+9)&lt;/h5&gt;&lt;h5&gt;&lt;b&gt;Space &lt;/b&gt;10 ft.; &lt;b&gt;Reach &lt;/b&gt;5 ft. (10 ft. with bite)&lt;/h5&gt;&lt;h5&gt;&lt;b&gt;Special Attacks &lt;/b&gt;breath weapon (80-ft. line, DC 20, 8d8 electricity), desert thirst (DC 20)&lt;/h5&gt;&lt;h5&gt;&lt;b&gt;Spell-Like Abilities&lt;/b&gt; (CL 12th; concentration +14)&lt;/br&gt;At will&amp;mdash;ghost sound (DC 12), minor image (DC 14)&lt;/h5&gt;&lt;/h5&gt;&lt;h5&gt;&lt;b&gt;Spells Known&lt;/b&gt; (CL 1st; concentration +3)&lt;/br&gt;1st (4/day)&amp;mdash;mage armor, true strike&lt;/br&gt;0 (at will)&amp;mdash;detect magic, mage hand, read magic, resistance&lt;/h5&gt;&lt;/h5&gt;&lt;/div&gt;&lt;hr/&gt;&lt;div&gt;&lt;h5&gt;&lt;b&gt;STATISTICS&lt;/b&gt;&lt;/h5&gt;&lt;/div&gt;&lt;hr/&gt;&lt;div&gt;&lt;h5&gt;&lt;b&gt;Str &lt;/b&gt;23, &lt;b&gt;Dex &lt;/b&gt;12, &lt;b&gt;Con &lt;/b&gt;19, &lt;b&gt;Int &lt;/b&gt; 14, &lt;b&gt;Wis &lt;/b&gt;15, &lt;b&gt;Cha &lt;/b&gt;14&lt;/h5&gt;&lt;h5&gt;&lt;b&gt;Base Atk &lt;/b&gt;+12; &lt;b&gt;CMB &lt;/b&gt;+19; &lt;b&gt;CMD &lt;/b&gt;30 (34 vs. trip)&lt;/h5&gt;&lt;h5&gt;&lt;b&gt;Feats &lt;/b&gt;Combat Casting, Dazzling Display, Improved Initiative, Multiattack, Shatter Defenses, Weapon Focus (bite)&lt;/h5&gt;&lt;h5&gt;&lt;b&gt;Skills &lt;/b&gt;Bluff +17, Fly +10, Intimidate +17, Knowledge (local) +17, Perception +17, Spellcraft +17, Stealth +12, Survival +17&lt;/h5&gt;&lt;h5&gt;&lt;b&gt;Languages &lt;/b&gt;Auran, Common, Draconic&lt;/h5&gt;&lt;/div&gt;&lt;hr/&gt;&lt;div&gt;&lt;h5&gt;&lt;b&gt;ECOLOGY&lt;/b&gt;&lt;/h5&gt;&lt;/div&gt;&lt;hr/&gt;&lt;div&gt;&lt;h5&gt;&lt;b&gt;Environment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12). Alternatively, it can destroy an equal amount of liquid in a 10-foot burst. Unattended liquids are instantly reduced to sand. Liquid-based magic items (such as potions) and items in a creature's possession must succeed on a Will save (DC 20) or be destroyed.&lt;/h5&gt;&lt;h5&gt;&lt;b&gt;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</si>
  <si>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Young Adult Blue Dragon</t>
  </si>
  <si>
    <t>frightful presence (150 ft., DC 19)</t>
  </si>
  <si>
    <t>25, touch 8, flat-footed 25</t>
  </si>
  <si>
    <t>, +17 natural, -2 size)</t>
  </si>
  <si>
    <t>Fort +13, Ref +9, Will +11</t>
  </si>
  <si>
    <t>bite +20 (2d8+10), 2 claws +19 (2d6+7), 2 wings +17 (1d8+3), tail slap +17 (2d6+10)</t>
  </si>
  <si>
    <t>breath weapon (100-ft. line, DC 21, 10d8 electricity), crush (Small creatures, DC 21, 2d8+10), desert thirst (DC 21)</t>
  </si>
  <si>
    <t>Spell-Like Abilities (CL 14th; concentration +16)  At will-ghost sound (DC 12), minor image (DC 14)</t>
  </si>
  <si>
    <t>Spells Known (CL 3rd; concentration +5)  1st (6/day)-mage armor, shield, true strike  0 (at will)-arcane mark, detect magic, mage hand, read magic, resistance</t>
  </si>
  <si>
    <t>Str 25, Dex 10, Con 19, Int 14, Wis 15, Cha 14</t>
  </si>
  <si>
    <t>Combat Casting, Dazzling Display, Hover, Improved Initiative, Multiattack, Shatter Defenses, Weapon Focus (bite)</t>
  </si>
  <si>
    <t>Bluff +19, Fly +9, Intimidate +19, Knowledge (local) +19, Perception +19, Spellcraft +19, Stealth +9, Survival +19</t>
  </si>
  <si>
    <t>Desert Thirst (Su) A blue dragon can cast create water at will (CL 14). Alternatively, it can destroy an equal amount of liquid in a 10-foot burst. Unattended liquids are instantly reduced to sand. Liquid-based magic items (such as potions) and items in a creature's possession must succeed on a Will save (DC 21) or be destroyed.  Sound Imitation (Ex) A very young or older blue dragon can mimic any voice or sound it has heard by making a successful Bluff check against a listener's Sense Motive check.</t>
  </si>
  <si>
    <t>&lt;link rel="stylesheet"href="PF.css"&gt;&lt;div&gt;&lt;h2&gt;Blue Dragon, Young Adult &lt;/h2&gt;&lt;h3&gt;&lt;i&gt;With scales the color of the desert sky, this large, serpentine dragon moves with an unsettling grace.&lt;/i&gt;&lt;/h3&gt;&lt;br&gt;&lt;/br&gt;&lt;/div&gt;&lt;div class="heading"&gt;&lt;p class="alignleft"&gt;Young Adult Blue Dragon&lt;/p&gt;&lt;p class="alignright"&gt;CR 12&lt;/p&gt;&lt;div style="clear: both;"&gt;&lt;/div&gt;&lt;/div&gt;&lt;div&gt;&lt;h5&gt;&lt;b&gt;XP &lt;/b&gt;19,200&lt;/h5&gt;&lt;h5&gt;LE Huge dragon (earth)&lt;/h5&gt;&lt;h5&gt;&lt;b&gt;Init &lt;/b&gt;+4; &lt;b&gt;Senses &lt;/b&gt;dragon senses; Perception +19&lt;/h5&gt;&lt;h5&gt;&lt;b&gt;Aura &lt;/b&gt;frightful presence (150 ft., DC 19)&lt;/h5&gt;&lt;/div&gt;&lt;hr/&gt;&lt;div&gt;&lt;h5&gt;&lt;b&gt;DEFENSE&lt;/b&gt;&lt;/h5&gt;&lt;/div&gt;&lt;hr/&gt;&lt;div&gt;&lt;h5&gt;&lt;b&gt;AC &lt;/b&gt;25, touch 8, flat-footed 25 (+17 natural, -2 size)&lt;/h5&gt;&lt;h5&gt;&lt;b&gt;hp &lt;/b&gt;147 (14d12+56)&lt;/h5&gt;&lt;h5&gt;&lt;b&gt;Fort &lt;/b&gt;+13, &lt;b&gt;Ref &lt;/b&gt;+9, &lt;b&gt;Will &lt;/b&gt;+11&lt;/h5&gt;&lt;h5&gt;&lt;b&gt;DR &lt;/b&gt;5/magic; &lt;b&gt;Immune &lt;/b&gt;electricity, paralysis, sleep; &lt;b&gt;SR &lt;/b&gt;23&lt;/h5&gt;&lt;/div&gt;&lt;hr/&gt;&lt;div&gt;&lt;h5&gt;&lt;b&gt;OFFENSE&lt;/b&gt;&lt;/h5&gt;&lt;/div&gt;&lt;hr/&gt;&lt;div&gt;&lt;h5&gt;&lt;b&gt;Spd &lt;/b&gt;40 ft., burrow 20 ft., fly 200 ft. (poor)&lt;/h5&gt;&lt;h5&gt;&lt;b&gt;Melee &lt;/b&gt;bite +20 (2d8+10), 2 claws +19 (2d6+7), 2 wings +17 (1d8+3), tail slap +17 (2d6+10)&lt;/h5&gt;&lt;h5&gt;&lt;b&gt;Space &lt;/b&gt;15 ft.; &lt;b&gt;Reach &lt;/b&gt;10 ft. (15 ft. with bite)&lt;/h5&gt;&lt;h5&gt;&lt;b&gt;Special Attacks &lt;/b&gt;breath weapon (100-ft. line, DC 21, 10d8 electricity), crush (Small creatures, DC 21, 2d8+10), desert thirst (DC 21)&lt;/h5&gt;&lt;h5&gt;&lt;b&gt;Spell-Like Abilities&lt;/b&gt; (CL 14th; concentration +16)&lt;/br&gt;At will&amp;mdash;ghost sound (DC 12), minor image (DC 14)&lt;/h5&gt;&lt;/h5&gt;&lt;h5&gt;&lt;b&gt;Spells Known&lt;/b&gt; (CL 3rd; concentration +5)&lt;/br&gt;1st (6/day)&amp;mdash;mage armor, shield, true strike&lt;/br&gt;0 (at will)&amp;mdash;arcane mark, detect magic, mage hand, read magic, resistance&lt;/h5&gt;&lt;/h5&gt;&lt;/div&gt;&lt;hr/&gt;&lt;div&gt;&lt;h5&gt;&lt;b&gt;STATISTICS&lt;/b&gt;&lt;/h5&gt;&lt;/div&gt;&lt;hr/&gt;&lt;div&gt;&lt;h5&gt;&lt;b&gt;Str &lt;/b&gt;25, &lt;b&gt;Dex &lt;/b&gt;10, &lt;b&gt;Con &lt;/b&gt;19, &lt;b&gt;Int &lt;/b&gt; 14, &lt;b&gt;Wis &lt;/b&gt;15, &lt;b&gt;Cha &lt;/b&gt;14&lt;/h5&gt;&lt;h5&gt;&lt;b&gt;Base Atk &lt;/b&gt;+14; &lt;b&gt;CMB &lt;/b&gt;+23; &lt;b&gt;CMD &lt;/b&gt;33 (37 vs. trip)&lt;/h5&gt;&lt;h5&gt;&lt;b&gt;Feats &lt;/b&gt;Combat Casting, Dazzling Display, Hover, Improved Initiative, Multiattack, Shatter Defenses, Weapon Focus (bite)&lt;/h5&gt;&lt;h5&gt;&lt;b&gt;Skills &lt;/b&gt;Bluff +19, Fly +9, Intimidate +19, Knowledge (local) +19, Perception +19, Spellcraft +19, Stealth +9, Survival +19&lt;/h5&gt;&lt;h5&gt;&lt;b&gt;Languages &lt;/b&gt;Auran, Common, Draconic&lt;/h5&gt;&lt;/div&gt;&lt;hr/&gt;&lt;div&gt;&lt;h5&gt;&lt;b&gt;ECOLOGY&lt;/b&gt;&lt;/h5&gt;&lt;/div&gt;&lt;hr/&gt;&lt;div&gt;&lt;h5&gt;&lt;b&gt;Environment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14). Alternatively, it can destroy an equal amount of liquid in a 10-foot burst. Unattended liquids are instantly reduced to sand. Liquid-based magic items (such as potions) and items in a creature's possession must succeed on a Will save (DC 21) or be destroyed.&lt;/h5&gt;&lt;h5&gt;&lt;b&gt;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</si>
  <si>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Mature Adult Blue Dragon</t>
  </si>
  <si>
    <t>electricity (5ft., 1d6 electricity), frightful presence (210 ft., DC 22)</t>
  </si>
  <si>
    <t>31, touch 8, flat-footed 31</t>
  </si>
  <si>
    <t>, +23 natural, -2 size)</t>
  </si>
  <si>
    <t>(18d12+90)</t>
  </si>
  <si>
    <t>Fort +16, Ref +11, Will +14</t>
  </si>
  <si>
    <t>bite +26 (2d8+13), 2 claws +25 (2d6+9), 2 wings +23 (1d8+4), tail slap +23 (2d6+13)</t>
  </si>
  <si>
    <t>breath weapon (100-ft. line, DC 24, 14d8 electricity), crush (Small creatures, DC 24, 2d8+13), desert thirst (DC 24)</t>
  </si>
  <si>
    <t>Spell-Like Abilities (CL 18th; concentration +21)  At will-ghost sound (DC 13), minor image (DC 15), ventriloquism (DC 14)</t>
  </si>
  <si>
    <t>Spells Known (CL 7th; concentration +10)  3rd (5/day)-dispel magic, vampiric touch  2nd (7/day)-darkness, invisibility, resist energy  1st (7/day)-alarm, mage armor, shield, true strike, unseen servant  0 (at will)-arcane mark, bleed (DC 13), detect magic, mage hand, mending, read magic, resistance</t>
  </si>
  <si>
    <t>Str 29, Dex 10, Con 21, Int 16, Wis 17, Cha 16</t>
  </si>
  <si>
    <t>Combat Casting, Dazzling Display, Deadly Stroke, Extend Spell, Hover, Improved Initiative, Multiattack, Shatter Defenses, Weapon Focus (bite)</t>
  </si>
  <si>
    <t>Bluff +24, Fly +13, Intimidate +24, Knowledge (geography) +24, Knowledge (local) +24, Perception +24, Spellcraft +24, Stealth +13, Survival +24</t>
  </si>
  <si>
    <t>Desert Thirst (Su) A blue dragon can cast create water at will (CL 18). Alternatively, it can destroy an equal amount of liquid in a 10-foot burst. Unattended liquids are instantly reduced to sand. Liquid-based magic items (such as potions) and items in a creature's possession must succeed on a Will save (DC 24) or be destroyed.  Electricity Aura (Su) A mature adult blue dragon is surrounded by an aura of electricity. Creatures within 5 feet take 1d6 points of electricity damage at the beginning of the dragon's turn.  Sound Imitation (Ex) A very young or older blue dragon can mimic any voice or sound it has heard by making a successful Bluff check against a listener's Sense Motive check.</t>
  </si>
  <si>
    <t>&lt;link rel="stylesheet"href="PF.css"&gt;&lt;div&gt;&lt;h2&gt;Blue Dragon, Mature Adult &lt;/h2&gt;&lt;h3&gt;&lt;i&gt;With scales the color of the desert sky, this large, serpentine dragon moves with an unsettling grace.&lt;/i&gt;&lt;/h3&gt;&lt;br&gt;&lt;/br&gt;&lt;/div&gt;&lt;div class="heading"&gt;&lt;p class="alignleft"&gt;Mature Adult Blue Dragon&lt;/p&gt;&lt;p class="alignright"&gt;CR 14&lt;/p&gt;&lt;div style="clear: both;"&gt;&lt;/div&gt;&lt;/div&gt;&lt;div&gt;&lt;h5&gt;&lt;b&gt;XP &lt;/b&gt;38,400&lt;/h5&gt;&lt;h5&gt;LE Huge dragon (earth)&lt;/h5&gt;&lt;h5&gt;&lt;b&gt;Init &lt;/b&gt;+4; &lt;b&gt;Senses &lt;/b&gt;dragon senses; Perception +24&lt;/h5&gt;&lt;h5&gt;&lt;b&gt;Aura &lt;/b&gt;electricity (5ft., 1d6 electricity), frightful presence (210 ft., DC 22)&lt;/h5&gt;&lt;/div&gt;&lt;hr/&gt;&lt;div&gt;&lt;h5&gt;&lt;b&gt;DEFENSE&lt;/b&gt;&lt;/h5&gt;&lt;/div&gt;&lt;hr/&gt;&lt;div&gt;&lt;h5&gt;&lt;b&gt;AC &lt;/b&gt;31, touch 8, flat-footed 31 (+23 natural, -2 size)&lt;/h5&gt;&lt;h5&gt;&lt;b&gt;hp &lt;/b&gt;207 (18d12+90)&lt;/h5&gt;&lt;h5&gt;&lt;b&gt;Fort &lt;/b&gt;+16, &lt;b&gt;Ref &lt;/b&gt;+11, &lt;b&gt;Will &lt;/b&gt;+14&lt;/h5&gt;&lt;h5&gt;&lt;b&gt;DR &lt;/b&gt;10/magic; &lt;b&gt;Immune &lt;/b&gt;electricity, paralysis, sleep; &lt;b&gt;SR &lt;/b&gt;25&lt;/h5&gt;&lt;/div&gt;&lt;hr/&gt;&lt;div&gt;&lt;h5&gt;&lt;b&gt;OFFENSE&lt;/b&gt;&lt;/h5&gt;&lt;/div&gt;&lt;hr/&gt;&lt;div&gt;&lt;h5&gt;&lt;b&gt;Spd &lt;/b&gt;40 ft., burrow 20 ft., fly 200 ft. (poor)&lt;/h5&gt;&lt;h5&gt;&lt;b&gt;Melee &lt;/b&gt;bite +26 (2d8+13), 2 claws +25 (2d6+9), 2 wings +23 (1d8+4), tail slap +23 (2d6+13)&lt;/h5&gt;&lt;h5&gt;&lt;b&gt;Space &lt;/b&gt;15 ft.; &lt;b&gt;Reach &lt;/b&gt;10 ft. (15 ft. with bite)&lt;/h5&gt;&lt;h5&gt;&lt;b&gt;Special Attacks &lt;/b&gt;breath weapon (100-ft. line, DC 24, 14d8 electricity), crush (Small creatures, DC 24, 2d8+13), desert thirst (DC 24)&lt;/h5&gt;&lt;h5&gt;&lt;b&gt;Spell-Like Abilities&lt;/b&gt; (CL 18th; concentration +21)&lt;/br&gt;At will&amp;mdash;ghost sound (DC 13), minor image (DC 15), ventriloquism (DC 14)&lt;/h5&gt;&lt;/h5&gt;&lt;h5&gt;&lt;b&gt;Spells Known&lt;/b&gt; (CL 7th; concentration +10)&lt;/br&gt;3rd (5/day)&amp;mdash;dispel magic, vampiric touch&lt;/br&gt;2nd (7/day)&amp;mdash;darkness, invisibility, resist energy&lt;/br&gt;1st (7/day)&amp;mdash;alarm, mage armor, shield, true strike, unseen servant&lt;/br&gt;0 (at will)&amp;mdash;arcane mark, bleed (DC 13), detect magic, mage hand, mending, read magic, resistance&lt;/h5&gt;&lt;/h5&gt;&lt;/div&gt;&lt;hr/&gt;&lt;div&gt;&lt;h5&gt;&lt;b&gt;STATISTICS&lt;/b&gt;&lt;/h5&gt;&lt;/div&gt;&lt;hr/&gt;&lt;div&gt;&lt;h5&gt;&lt;b&gt;Str &lt;/b&gt;29, &lt;b&gt;Dex &lt;/b&gt;10, &lt;b&gt;Con &lt;/b&gt;21, &lt;b&gt;Int &lt;/b&gt; 16, &lt;b&gt;Wis &lt;/b&gt;17, &lt;b&gt;Cha &lt;/b&gt;16&lt;/h5&gt;&lt;h5&gt;&lt;b&gt;Base Atk &lt;/b&gt;+18; &lt;b&gt;CMB &lt;/b&gt;+29; &lt;b&gt;CMD &lt;/b&gt;39 (43 vs. trip)&lt;/h5&gt;&lt;h5&gt;&lt;b&gt;Feats &lt;/b&gt;Combat Casting, Dazzling Display, Deadly Stroke, Extend Spell, Hover, Improved Initiative, Multiattack, Shatter Defenses, Weapon Focus (bite)&lt;/h5&gt;&lt;h5&gt;&lt;b&gt;Skills &lt;/b&gt;Bluff +24, Fly +13, Intimidate +24, Knowledge (geography) +24, Knowledge (local) +24, Perception +24, Spellcraft +24, Stealth +13, Survival +24&lt;/h5&gt;&lt;h5&gt;&lt;b&gt;Languages &lt;/b&gt;Auran, Common, Draconic, Giant&lt;/h5&gt;&lt;/div&gt;&lt;hr/&gt;&lt;div&gt;&lt;h5&gt;&lt;b&gt;ECOLOGY&lt;/b&gt;&lt;/h5&gt;&lt;/div&gt;&lt;hr/&gt;&lt;div&gt;&lt;h5&gt;&lt;b&gt;Environment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18). Alternatively, it can destroy an equal amount of liquid in a 10-foot burst. Unattended liquids are instantly reduced to sand. Liquid-based magic items (such as potions) and items in a creature's possession must succeed on a Will save (DC 24) or be destroyed.  &lt;/h5&gt;&lt;h5&gt;&lt;b&gt;Electricity Aura (Su)&lt;/b&gt; A mature adult blue dragon is surrounded by an aura of electricity. Creatures within 5 feet take 1d6 points of electricity damage at the beginning of the dragon's turn.&lt;/h5&gt;&lt;h5&gt;&lt;b&gt;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</si>
  <si>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Old Blue Dragon</t>
  </si>
  <si>
    <t>dragon senses; Perception +27</t>
  </si>
  <si>
    <t>electricity (10ft., 1d6 electricity), frightful presence (240 ft., DC 24)</t>
  </si>
  <si>
    <t>31, touch 5, flat-footed 31</t>
  </si>
  <si>
    <t>(-1 Dex, +26 natural, -4 size)</t>
  </si>
  <si>
    <t>Fort +18, Ref +11, Will +16</t>
  </si>
  <si>
    <t>bite +27 (4d6+15/19-20), 2 claws +26 (2d8+10), 2 wings +24 (2d6+5), tail slap +24 (2d8+15)</t>
  </si>
  <si>
    <t>breath weapon (120-ft. line, DC 26, 16d8 electricity), crush (Medium creatures, DC 26, 4d6+15), desert thirst (DC 26), mirage, tail sweep (Small creatures, DC 26, 2d6+15)</t>
  </si>
  <si>
    <t>Spell-Like Abilities (CL 20th; concentration +24)  At will-ghost sound (DC 14), hallucinatory terrain (DC 18), minor image (DC 16), ventriloquism (DC 15)</t>
  </si>
  <si>
    <t>Spells Known (CL 9th; concentration +13)  4th (5/day)-dimension door, enervation  3rd (7/day)-dispel magic, haste, vampiric touch  2nd (7/day)-darkness, invisibility, resist energy, shatter  1st (7/day)-alarm, mage armor, shield, true strike, unseen servant  0 (at will)-arcane mark, bleed (DC 14), detect magic, light, mage hand, mending, read magic, resistance</t>
  </si>
  <si>
    <t>Str 31, Dex 8, Con 23, Int 18, Wis 19, Cha 18</t>
  </si>
  <si>
    <t>Combat Casting, Dazzling Display, Deadly Stroke, Extend Spell, Hover, Improved Critical (bite), Improved Initiative, Multiattack, Shatter Defenses, Weapon Focus (bite)</t>
  </si>
  <si>
    <t>Bluff +27, Fly +8, Intimidate +27, Knowledge (arcana) +27, Knowledge (geography) +27, Knowledge (local) +27, Perception +27, Spellcraft +27, Stealth +10, Survival +27</t>
  </si>
  <si>
    <t>Auran, Common, Draconic, Giant, Ignan</t>
  </si>
  <si>
    <t>Desert Thirst (Su) A blue dragon can cast create water at will (CL 20). Alternatively, it can destroy an equal amount of liquid in a 10-foot burst. Unattended liquids are instantly reduced to sand. Liquid-based magic items (such as potions) and items in a creature's possession must succeed on a Will save (DC 26) or be destroyed.  Electricity Aura (Su) An old blue dragon is surrounded by an aura of electricity. Creatures within 10 feet take 1d6 points of electricity damage at the beginning of the dragon's turn.  Mirage (Su) An old blue dragon can make itself appear to be in two places at once as a free action for 20 rounds per day. This ability functions as project image but the dragon can use its breath weapon through the mirage.  Sound Imitation (Ex) A very young or older blue dragon can mimic any voice or sound it has heard by making a successful Bluff check against a listener's Sense Motive check.</t>
  </si>
  <si>
    <t>&lt;link rel="stylesheet"href="PF.css"&gt;&lt;div&gt;&lt;h2&gt;Blue Dragon, Old &lt;/h2&gt;&lt;h3&gt;&lt;i&gt;With scales the color of the desert sky, this large, serpentine dragon moves with an unsettling grace.&lt;/i&gt;&lt;/h3&gt;&lt;br&gt;&lt;/br&gt;&lt;/div&gt;&lt;div class="heading"&gt;&lt;p class="alignleft"&gt;Old Blue Dragon&lt;/p&gt;&lt;p class="alignright"&gt;CR 16&lt;/p&gt;&lt;div style="clear: both;"&gt;&lt;/div&gt;&lt;/div&gt;&lt;div&gt;&lt;h5&gt;&lt;b&gt;XP &lt;/b&gt;76,800&lt;/h5&gt;&lt;h5&gt;LE Gargantuan dragon (earth)&lt;/h5&gt;&lt;h5&gt;&lt;b&gt;Init &lt;/b&gt;+3; &lt;b&gt;Senses &lt;/b&gt;dragon senses; Perception +27&lt;/h5&gt;&lt;h5&gt;&lt;b&gt;Aura &lt;/b&gt;electricity (10ft., 1d6 electricity), frightful presence (240 ft., DC 24)&lt;/h5&gt;&lt;/div&gt;&lt;hr/&gt;&lt;div&gt;&lt;h5&gt;&lt;b&gt;DEFENSE&lt;/b&gt;&lt;/h5&gt;&lt;/div&gt;&lt;hr/&gt;&lt;div&gt;&lt;h5&gt;&lt;b&gt;AC &lt;/b&gt;31, touch 5, flat-footed 31 (-1 Dex, +26 natural, -4 size)&lt;/h5&gt;&lt;h5&gt;&lt;b&gt;hp &lt;/b&gt;250 (20d12+120)&lt;/h5&gt;&lt;h5&gt;&lt;b&gt;Fort &lt;/b&gt;+18, &lt;b&gt;Ref &lt;/b&gt;+11, &lt;b&gt;Will &lt;/b&gt;+16&lt;/h5&gt;&lt;h5&gt;&lt;b&gt;DR &lt;/b&gt;10/magic; &lt;b&gt;Immune &lt;/b&gt;electricity, paralysis, sleep; &lt;b&gt;SR &lt;/b&gt;27&lt;/h5&gt;&lt;/div&gt;&lt;hr/&gt;&lt;div&gt;&lt;h5&gt;&lt;b&gt;OFFENSE&lt;/b&gt;&lt;/h5&gt;&lt;/div&gt;&lt;hr/&gt;&lt;div&gt;&lt;h5&gt;&lt;b&gt;Spd &lt;/b&gt;40 ft., burrow 20 ft., fly 250 ft. (clumsy)&lt;/h5&gt;&lt;h5&gt;&lt;b&gt;Melee &lt;/b&gt;bite +27 (4d6+15/19-20), 2 claws +26 (2d8+10), 2 wings +24 (2d6+5), tail slap +24 (2d8+15)&lt;/h5&gt;&lt;h5&gt;&lt;b&gt;Space &lt;/b&gt;20 ft.; &lt;b&gt;Reach &lt;/b&gt;15 ft. (20 ft. with bite)&lt;/h5&gt;&lt;h5&gt;&lt;b&gt;Special Attacks &lt;/b&gt;breath weapon (120-ft. line, DC 26, 16d8 electricity), crush (Medium creatures, DC 26, 4d6+15), desert thirst (DC 26), mirage, tail sweep (Small creatures, DC 26, 2d6+15)&lt;/h5&gt;&lt;h5&gt;&lt;b&gt;Spell-Like Abilities&lt;/b&gt; (CL 20th; concentration +24)&lt;/br&gt;At will&amp;mdash;ghost sound (DC 14), hallucinatory terrain (DC 18), minor image (DC 16), ventriloquism (DC 15)&lt;/h5&gt;&lt;/h5&gt;&lt;h5&gt;&lt;b&gt;Spells Known&lt;/b&gt; (CL 9th; concentration +13)&lt;/br&gt;4th (5/day)&amp;mdash;dimension door, enervation&lt;/br&gt;3rd (7/day)&amp;mdash;dispel magic, haste, vampiric touch&lt;/br&gt;2nd (7/day)&amp;mdash;darkness, invisibility, resist energy, shatter&lt;/br&gt;1st (7/day)&amp;mdash;alarm, mage armor, shield, true strike, unseen servant&lt;/br&gt;0 (at will)&amp;mdash;arcane mark, bleed (DC 14), detect magic, light, mage hand, mending, read magic, resistance&lt;/h5&gt;&lt;/h5&gt;&lt;/div&gt;&lt;hr/&gt;&lt;div&gt;&lt;h5&gt;&lt;b&gt;STATISTICS&lt;/b&gt;&lt;/h5&gt;&lt;/div&gt;&lt;hr/&gt;&lt;div&gt;&lt;h5&gt;&lt;b&gt;Str &lt;/b&gt;31, &lt;b&gt;Dex &lt;/b&gt;8, &lt;b&gt;Con &lt;/b&gt;23, &lt;b&gt;Int &lt;/b&gt; 18, &lt;b&gt;Wis &lt;/b&gt;19, &lt;b&gt;Cha &lt;/b&gt;18&lt;/h5&gt;&lt;h5&gt;&lt;b&gt;Base Atk &lt;/b&gt;+20; &lt;b&gt;CMB &lt;/b&gt;+34; &lt;b&gt;CMD &lt;/b&gt;43 (47 vs. trip)&lt;/h5&gt;&lt;h5&gt;&lt;b&gt;Feats &lt;/b&gt;Combat Casting, Dazzling Display, Deadly Stroke, Extend Spell, Hover, Improved Critical (bite), Improved Initiative, Multiattack, Shatter Defenses, Weapon Focus (bite)&lt;/h5&gt;&lt;h5&gt;&lt;b&gt;Skills &lt;/b&gt;Bluff +27, Fly +8, Intimidate +27, Knowledge (arcana) +27, Knowledge (geography) +27, Knowledge (local) +27, Perception +27, Spellcraft +27, Stealth +10, Survival +27&lt;/h5&gt;&lt;h5&gt;&lt;b&gt;Languages &lt;/b&gt;Auran, Common, Draconic, Giant, Ignan&lt;/h5&gt;&lt;h5&gt;&lt;b&gt;SQ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20). Alternatively, it can destroy an equal amount of liquid in a 10-foot burst. Unattended liquids are instantly reduced to sand. Liquid-based magic items (such as potions) and items in a creature's possession must succeed on a Will save (DC 26) or be destroyed.  &lt;/h5&gt;&lt;h5&gt;&lt;b&gt;Electricity Aura (Su)&lt;/b&gt; An old blue dragon is surrounded by an aura of electricity. Creatures within 10 feet take 1d6 points of electricity damage at the beginning of the dragon's turn.  &lt;/h5&gt;&lt;h5&gt;&lt;b&gt;Mirage (Su)&lt;/b&gt; An old blue dragon can make itself appear to be in two places at once as a free action for 20 rounds per day. This ability functions as project image but the dragon can use its breath weapon through the mirage.&lt;/h5&gt;&lt;h5&gt;&lt;b&gt;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</si>
  <si>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Very Old Blue Dragon</t>
  </si>
  <si>
    <t>electricity (10ft., 1d6 electricity), frightful presence (270 ft., DC 25)</t>
  </si>
  <si>
    <t>34, touch 5, flat-footed 34</t>
  </si>
  <si>
    <t>(-1 Dex, +29 natural, -4 size)</t>
  </si>
  <si>
    <t>Fort +19, Ref +12, Will +17</t>
  </si>
  <si>
    <t>bite +30 (4d6+16/19-20), 2 claws +29 (2d8+11), 2 wings +27 (2d6+5), tail slap +27 (2d8+16)</t>
  </si>
  <si>
    <t>breath weapon (120-ft. line, DC 27, 18d8 electricity), crush (Medium creatures, DC 27, 4d6+16), desert thirst (DC 27), mirage, tail sweep (Small creatures, DC 27, 2d6+16)</t>
  </si>
  <si>
    <t>Spell-Like Abilities (CL 22nd; concentration +26)  At will-ghost sound (DC 14),hallucinatory terrain (DC 18), minor image (DC 16), ventriloquism (DC 15)</t>
  </si>
  <si>
    <t>Spells Known (CL 11th; concentration +15)  5th (4/day) -persistent image, hold monster (DC 19)  4th (7/day) -dimension door, enervation, fire shield  3rd (7/day) -dispel magic, displacement, haste, vampiric touch  2nd (7/day) -darkness, false life, invisibility, resist energy, shatter  1st (7/day) -alarm, mage armor, shield, true strike, unseen servant  0 (at will) -arcane mark, bleed (DC 14), detect magic, light, mage hand, mending, message, read magic, resistance</t>
  </si>
  <si>
    <t>Str 33, Dex 8, Con 23, Int 18, Wis 19, Cha 18</t>
  </si>
  <si>
    <t>Combat Casting, Dazzling Display, Deadly Stroke, Extend Spell, Hover, Improved Critical (bite), Improved Initiative, Multiattack, Quicken Spell, Shatter Defenses, Weapon Focus (bite)</t>
  </si>
  <si>
    <t>Bluff +29, Fly +10, Intimidate +29, Knowledge (arcana) +29, Knowledge (geography) +29, Knowledge (local) +29, Perception +29, Spellcraft +29, Stealth +12, Survival +29</t>
  </si>
  <si>
    <t>Desert Thirst (Su) A blue dragon can cast create water at will (CL 22). Alternatively, it can destroy an equal amount of liquid in a 10-foot burst. Unattended liquids are instantly reduced to sand. Liquid-based magic items (such as potions) and items in a creature's possession must succeed on a Will save (DC 27) or be destroyed.  Electricity Aura (Su) A very old blue dragon is surrounded by an aura of electricity. Creatures within 10 feet take 1d6 points of electricity damage at the beginning of the dragon's turn.  Mirage (Su) A very old blue dragon can make itself appear to be in two places at once as a free action for 22 rounds per day. This ability functions as project image but the dragon can use its breath weapon through the mirage.  Sound Imitation (Ex) A very young or older blue dragon can mimic any voice or sound it has heard by making a successful Bluff check against a listener's Sense Motive check.</t>
  </si>
  <si>
    <t>&lt;link rel="stylesheet"href="PF.css"&gt;&lt;div&gt;&lt;h2&gt;Blue Dragon, Very Old &lt;/h2&gt;&lt;h3&gt;&lt;i&gt;With scales the color of the desert sky, this large, serpentine dragon moves with an unsettling grace.&lt;/i&gt;&lt;/h3&gt;&lt;br&gt;&lt;/br&gt;&lt;/div&gt;&lt;div class="heading"&gt;&lt;p class="alignleft"&gt;Very Old Blue Dragon&lt;/p&gt;&lt;p class="alignright"&gt;CR 17&lt;/p&gt;&lt;div style="clear: both;"&gt;&lt;/div&gt;&lt;/div&gt;&lt;div&gt;&lt;h5&gt;&lt;b&gt;XP &lt;/b&gt;102,400&lt;/h5&gt;&lt;h5&gt;LE Gargantuan dragon (earth)&lt;/h5&gt;&lt;h5&gt;&lt;b&gt;Init &lt;/b&gt;+3; &lt;b&gt;Senses &lt;/b&gt;dragon senses; Perception +29&lt;/h5&gt;&lt;h5&gt;&lt;b&gt;Aura &lt;/b&gt;electricity (10ft., 1d6 electricity), frightful presence (270 ft., DC 25)&lt;/h5&gt;&lt;/div&gt;&lt;hr/&gt;&lt;div&gt;&lt;h5&gt;&lt;b&gt;DEFENSE&lt;/b&gt;&lt;/h5&gt;&lt;/div&gt;&lt;hr/&gt;&lt;div&gt;&lt;h5&gt;&lt;b&gt;AC &lt;/b&gt;34, touch 5, flat-footed 34 (-1 Dex, +29 natural, -4 size)&lt;/h5&gt;&lt;h5&gt;&lt;b&gt;hp &lt;/b&gt;275 (22d12+132)&lt;/h5&gt;&lt;h5&gt;&lt;b&gt;Fort &lt;/b&gt;+19, &lt;b&gt;Ref &lt;/b&gt;+12, &lt;b&gt;Will &lt;/b&gt;+17&lt;/h5&gt;&lt;h5&gt;&lt;b&gt;DR &lt;/b&gt;15/magic; &lt;b&gt;Immune &lt;/b&gt;electricity, paralysis, sleep; &lt;b&gt;SR &lt;/b&gt;28&lt;/h5&gt;&lt;/div&gt;&lt;hr/&gt;&lt;div&gt;&lt;h5&gt;&lt;b&gt;OFFENSE&lt;/b&gt;&lt;/h5&gt;&lt;/div&gt;&lt;hr/&gt;&lt;div&gt;&lt;h5&gt;&lt;b&gt;Spd &lt;/b&gt;40 ft., burrow 20 ft., fly 250 ft. (clumsy)&lt;/h5&gt;&lt;h5&gt;&lt;b&gt;Melee &lt;/b&gt;bite +30 (4d6+16/19-20), 2 claws +29 (2d8+11), 2 wings +27 (2d6+5), tail slap +27 (2d8+16)&lt;/h5&gt;&lt;h5&gt;&lt;b&gt;Space &lt;/b&gt;20 ft.; &lt;b&gt;Reach &lt;/b&gt;15 ft. (20 ft. with bite)&lt;/h5&gt;&lt;h5&gt;&lt;b&gt;Special Attacks &lt;/b&gt;breath weapon (120-ft. line, DC 27, 18d8 electricity), crush (Medium creatures, DC 27, 4d6+16), desert thirst (DC 27), mirage, tail sweep (Small creatures, DC 27, 2d6+16)&lt;/h5&gt;&lt;h5&gt;&lt;b&gt;Spell-Like Abilities&lt;/b&gt; (CL 22nd; concentration +26)&lt;/br&gt;At will&amp;mdash;ghost sound (DC 14),hallucinatory terrain (DC 18), minor image (DC 16), ventriloquism (DC 15)&lt;/h5&gt;&lt;/h5&gt;&lt;h5&gt;&lt;b&gt;Spells Known&lt;/b&gt; (CL 11th; concentration +15)&lt;/br&gt;5th (4/day) &amp;mdash;persistent image, hold monster (DC 19)&lt;/br&gt;4th (7/day) &amp;mdash;dimension door, enervation, fire shield&lt;/br&gt;3rd (7/day) &amp;mdash;dispel magic, displacement, haste, vampiric touch&lt;/br&gt;2nd (7/day) &amp;mdash;darkness, false life, invisibility, resist energy, shatter&lt;/br&gt;1st (7/day) &amp;mdash;alarm, mage armor, shield, true strike, unseen servant&lt;/br&gt;0 (at will) &amp;mdash;arcane mark, bleed (DC 14), detect magic, light, mage hand, mending, message, read magic, resistance&lt;/h5&gt;&lt;/h5&gt;&lt;/div&gt;&lt;hr/&gt;&lt;div&gt;&lt;h5&gt;&lt;b&gt;STATISTICS&lt;/b&gt;&lt;/h5&gt;&lt;/div&gt;&lt;hr/&gt;&lt;div&gt;&lt;h5&gt;&lt;b&gt;Str &lt;/b&gt;33, &lt;b&gt;Dex &lt;/b&gt;8, &lt;b&gt;Con &lt;/b&gt;23, &lt;b&gt;Int &lt;/b&gt; 18, &lt;b&gt;Wis &lt;/b&gt;19, &lt;b&gt;Cha &lt;/b&gt;18&lt;/h5&gt;&lt;h5&gt;&lt;b&gt;Base Atk &lt;/b&gt;+22; &lt;b&gt;CMB &lt;/b&gt;+37; &lt;b&gt;CMD &lt;/b&gt;46 (50 vs. trip)&lt;/h5&gt;&lt;h5&gt;&lt;b&gt;Feats &lt;/b&gt;Combat Casting, Dazzling Display, Deadly Stroke, Extend Spell, Hover, Improved Critical (bite), Improved Initiative, Multiattack, Quicken Spell, Shatter Defenses, Weapon Focus (bite)&lt;/h5&gt;&lt;h5&gt;&lt;b&gt;Skills &lt;/b&gt;Bluff +29, Fly +10, Intimidate +29, Knowledge (arcana) +29, Knowledge (geography) +29, Knowledge (local) +29, Perception +29, Spellcraft +29, Stealth +12, Survival +29&lt;/h5&gt;&lt;h5&gt;&lt;b&gt;Languages &lt;/b&gt;Auran, Common, Draconic, Giant, Ignan&lt;/h5&gt;&lt;h5&gt;&lt;b&gt;SQ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22). Alternatively, it can destroy an equal amount of liquid in a 10-foot burst. Unattended liquids are instantly reduced to sand. Liquid-based magic items (such as potions) and items in a creature's possession must succeed on a Will save (DC 27) or be destroyed.  &lt;/h5&gt;&lt;h5&gt;&lt;b&gt;Electricity Aura (Su)&lt;/b&gt; A very old blue dragon is surrounded by an aura of electricity. Creatures within 10 feet take 1d6 points of electricity damage at the beginning of the dragon's turn.  &lt;/h5&gt;&lt;h5&gt;&lt;b&gt;Mirage (Su)&lt;/b&gt; A very old blue dragon can make itself appear to be in two places at once as a free action for 22 rounds per day. This ability functions as project image but the dragon can use its breath weapon through the mirage.&lt;/h5&gt;&lt;h5&gt;&lt;b&gt;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</si>
  <si>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Wyrm Blue Dragon</t>
  </si>
  <si>
    <t>electricity (10ft., 2d6 electricity), frightful presence (330 ft., DC 28)</t>
  </si>
  <si>
    <t>39, touch 4, flat-footed 39</t>
  </si>
  <si>
    <t>(-2 Dex, +35 natural, -4 size)</t>
  </si>
  <si>
    <t>(26d12+182)</t>
  </si>
  <si>
    <t>Fort +22, Ref +13, Will +20</t>
  </si>
  <si>
    <t>bite +36 (4d6+19/19-20), 2 claws +35 (2d8+13), 2 wings +33 (2d6+6), tail slap +33 (2d8+19)</t>
  </si>
  <si>
    <t>breath weapon (120-ft. line, DC 30, 22d8 electricity), crush (Medium creatures, DC 30, 4d6+19), desert thirst (DC 30), mirage, storm breath (DC30, 22d8 electricity), tail sweep (Small creatures, DC 30, 2d6+19)</t>
  </si>
  <si>
    <t>Spell-Like Abilities (CL 26th; concentration +31)  At will-ghost sound (DC 15), hallucinatory terrain (DC 19), minor image (DC 17), veil (DC 21), ventriloquism (DC 16)</t>
  </si>
  <si>
    <t>Spells Known (CL 15th; concentration +20)  7th (4/day)-insanity (DC 22), simulacrum  6th (6/day)-forceful hand, mislead, mass hold person (DC 21)  5th (7/day)-dream, persistent image, hold monster (DC 20), teleport  4th (7/day)-dimension door, enervation, fire shield, stoneskin  3rd (7/day)-dispel magic, displacement, haste, vampiric touch  2nd (7/day)-darkness, false life, invisibility, resist energy, shatter  1st (8/day)-alarm, mage armor, shield, true strike, unseen servant  0 (at will)-arcane mark, bleed (DC 15), detect magic, light, mage hand, mending, message, read magic, resistance</t>
  </si>
  <si>
    <t>Str 37, Dex 6, Con 25, Int 20, Wis 21, Cha 20</t>
  </si>
  <si>
    <t>51 (55 vs. trip)</t>
  </si>
  <si>
    <t>Combat Casting, Dazzling Display, Deadly Stroke, Extend Spell, Hover, Improved Critical (bite), Improved Initiative, Multiattack, Quicken Spell, Shatter Defenses, Silent Spell, Vital Strike, Weapon Focus (bite)</t>
  </si>
  <si>
    <t>Bluff +34, Fly +13, Intimidate +34, Knowledge (arcana) +34, Knowledge (geography) +34, Knowledge (history) +34, Knowledge (local) +34, Perception +34, Spellcraft +34, Stealth +15, Survival +34</t>
  </si>
  <si>
    <t>Desert Thirst (Su) A blue dragon can cast create water at will (CL 26). Alternatively, it can destroy an equal amount of liquid in a 10-foot burst. Unattended liquids are instantly reduced to sand. Liquid-based magic items (such as potions) and items in a creature's possession must succeed on a Will save (DC 30) or be destroyed.  Electricity Aura (Su) A wyrm blue dragon is surrounded by an aura of electricity. Creatures within 10 feet take 2d6 points of electricity damage at the beginning of the dragon's turn.  Mirage (Su) A wyrm blue dragon can make itself appear to be in two places at once as a free action for 26 rounds per day. This ability functions as project image but the dragon can use its breath weapon through the mirage.  Sound Imitation (Ex) A very young or older blue dragon can mimic any voice or sound it has heard by making a successful Bluff check against a listener's Sense Motive check.  Storm Breath (Su) A wyrm blue dragon can use its breath weapon to create a storm of lightning. This functions as call lightning storm, but the damage is 22d8. The dragon can call down 1 bolt per round as a free action for 1d6 rounds. The save DC is 30. Additional uses of this ability extend the duration by an additional 1d6 rounds.</t>
  </si>
  <si>
    <t>&lt;link rel="stylesheet"href="PF.css"&gt;&lt;div&gt;&lt;h2&gt;Blue Dragon, Wyrm &lt;/h2&gt;&lt;h3&gt;&lt;i&gt;With scales the color of the desert sky, this large, serpentine dragon moves with an unsettling grace.&lt;/i&gt;&lt;/h3&gt;&lt;br&gt;&lt;/br&gt;&lt;/div&gt;&lt;div class="heading"&gt;&lt;p class="alignleft"&gt;Wyrm Blue Dragon&lt;/p&gt;&lt;p class="alignright"&gt;CR 19&lt;/p&gt;&lt;div style="clear: both;"&gt;&lt;/div&gt;&lt;/div&gt;&lt;div&gt;&lt;h5&gt;&lt;b&gt;XP &lt;/b&gt;204,800&lt;/h5&gt;&lt;h5&gt;LE Gargantuan dragon (earth)&lt;/h5&gt;&lt;h5&gt;&lt;b&gt;Init &lt;/b&gt;+2; &lt;b&gt;Senses &lt;/b&gt;dragon senses; Perception +34&lt;/h5&gt;&lt;h5&gt;&lt;b&gt;Aura &lt;/b&gt;electricity (10ft., 2d6 electricity), frightful presence (330 ft., DC 28)&lt;/h5&gt;&lt;/div&gt;&lt;hr/&gt;&lt;div&gt;&lt;h5&gt;&lt;b&gt;DEFENSE&lt;/b&gt;&lt;/h5&gt;&lt;/div&gt;&lt;hr/&gt;&lt;div&gt;&lt;h5&gt;&lt;b&gt;AC &lt;/b&gt;39, touch 4, flat-footed 39 (-2 Dex, +35 natural, -4 size)&lt;/h5&gt;&lt;h5&gt;&lt;b&gt;hp &lt;/b&gt;351 (26d12+182)&lt;/h5&gt;&lt;h5&gt;&lt;b&gt;Fort &lt;/b&gt;+22, &lt;b&gt;Ref &lt;/b&gt;+13, &lt;b&gt;Will &lt;/b&gt;+20&lt;/h5&gt;&lt;h5&gt;&lt;b&gt;DR &lt;/b&gt;20/magic; &lt;b&gt;Immune &lt;/b&gt;electricity, paralysis, sleep; &lt;b&gt;SR &lt;/b&gt;30&lt;/h5&gt;&lt;/div&gt;&lt;hr/&gt;&lt;div&gt;&lt;h5&gt;&lt;b&gt;OFFENSE&lt;/b&gt;&lt;/h5&gt;&lt;/div&gt;&lt;hr/&gt;&lt;div&gt;&lt;h5&gt;&lt;b&gt;Spd &lt;/b&gt;40 ft., burrow 20 ft., fly 250 ft. (clumsy)&lt;/h5&gt;&lt;h5&gt;&lt;b&gt;Melee &lt;/b&gt;bite +36 (4d6+19/19-20), 2 claws +35 (2d8+13), 2 wings +33 (2d6+6), tail slap +33 (2d8+19)&lt;/h5&gt;&lt;h5&gt;&lt;b&gt;Space &lt;/b&gt;20 ft.; &lt;b&gt;Reach &lt;/b&gt;15 ft. (20 ft. with bite)&lt;/h5&gt;&lt;h5&gt;&lt;b&gt;Special Attacks &lt;/b&gt;breath weapon (120-ft. line, DC 30, 22d8 electricity), crush (Medium creatures, DC 30, 4d6+19), desert thirst (DC 30), mirage, storm breath (DC30, 22d8 electricity), tail sweep (Small creatures, DC 30, 2d6+19)&lt;/h5&gt;&lt;h5&gt;&lt;b&gt;Spell-Like Abilities&lt;/b&gt; (CL 26th; concentration +31)&lt;/br&gt;At will&amp;mdash;ghost sound (DC 15), hallucinatory terrain (DC 19), minor image (DC 17), veil (DC 21), ventriloquism (DC 16)&lt;/h5&gt;&lt;/h5&gt;&lt;h5&gt;&lt;b&gt;Spells Known&lt;/b&gt; (CL 15th; concentration +20)&lt;/br&gt;7th (4/day)&amp;mdash;insanity (DC 22), simulacrum&lt;/br&gt;6th (6/day)&amp;mdash;forceful hand, mislead, mass hold person (DC 21)&lt;/br&gt;5th (7/day)&amp;mdash;dream, persistent image, hold monster (DC 20), teleport&lt;/br&gt;4th (7/day)&amp;mdash;dimension door, enervation, fire shield, stoneskin&lt;/br&gt;3rd (7/day)&amp;mdash;dispel magic, displacement, haste, vampiric touch&lt;/br&gt;2nd (7/day)&amp;mdash;darkness, false life, invisibility, resist energy, shatter&lt;/br&gt;1st (8/day)&amp;mdash;alarm, mage armor, shield, true strike, unseen servant&lt;/br&gt;0 (at will)&amp;mdash;arcane mark, bleed (DC 15), detect magic, light, mage hand, mending, message, read magic, resistance&lt;/h5&gt;&lt;/h5&gt;&lt;/div&gt;&lt;hr/&gt;&lt;div&gt;&lt;h5&gt;&lt;b&gt;STATISTICS&lt;/b&gt;&lt;/h5&gt;&lt;/div&gt;&lt;hr/&gt;&lt;div&gt;&lt;h5&gt;&lt;b&gt;Str &lt;/b&gt;37, &lt;b&gt;Dex &lt;/b&gt;6, &lt;b&gt;Con &lt;/b&gt;25, &lt;b&gt;Int &lt;/b&gt; 20, &lt;b&gt;Wis &lt;/b&gt;21, &lt;b&gt;Cha &lt;/b&gt;20&lt;/h5&gt;&lt;h5&gt;&lt;b&gt;Base Atk &lt;/b&gt;+26; &lt;b&gt;CMB &lt;/b&gt;+43; &lt;b&gt;CMD &lt;/b&gt;51 (55 vs. trip)&lt;/h5&gt;&lt;h5&gt;&lt;b&gt;Feats &lt;/b&gt;Combat Casting, Dazzling Display, Deadly Stroke, Extend Spell, Hover, Improved Critical (bite), Improved Initiative, Multiattack, Quicken Spell, Shatter Defenses, Silent Spell, Vital Strike, Weapon Focus (bite)&lt;/h5&gt;&lt;h5&gt;&lt;b&gt;Skills &lt;/b&gt;Bluff +34, Fly +13, Intimidate +34, Knowledge (arcana) +34, Knowledge (geography) +34, Knowledge (history) +34, Knowledge (local) +34, Perception +34, Spellcraft +34, Stealth +15, Survival +34&lt;/h5&gt;&lt;h5&gt;&lt;b&gt;Languages &lt;/b&gt;Auran, Common, Draconic, Giant, Ignan, Infernal&lt;/h5&gt;&lt;h5&gt;&lt;b&gt;SQ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26). Alternatively, it can destroy an equal amount of liquid in a 10-foot burst. Unattended liquids are instantly reduced to sand. Liquid-based magic items (such as potions) and items in a creature's possession must succeed on a Will save (DC 30) or be destroyed.  &lt;/h5&gt;&lt;h5&gt;&lt;b&gt;Electricity Aura (Su)&lt;/b&gt; A wyrm blue dragon is surrounded by an aura of electricity. Creatures within 10 feet take 2d6 points of electricity damage at the beginning of the dragon's turn.  &lt;/h5&gt;&lt;h5&gt;&lt;b&gt;Mirage (Su)&lt;/b&gt; A wyrm blue dragon can make itself appear to be in two places at once as a free action for 26 rounds per day. This ability functions as project image but the dragon can use its breath weapon through the mirage.&lt;/h5&gt;&lt;h5&gt;&lt;b&gt;  Sound Imitation (Ex)&lt;/b&gt; A very young or older blue dragon can mimic any voice or sound it has heard by making a successful Bluff check against a listener's Sense Motive check.  &lt;/h5&gt;&lt;h5&gt;&lt;b&gt;Storm Breath (Su)&lt;/b&gt; A wyrm blue dragon can use its breath weapon to create a storm of lightning. This functions as call lightning storm, but the damage is 22d8. The dragon can call down 1 bolt per round as a free action for 1d6 rounds. The save DC is 30. Additional uses of this ability extend the duration by an additional 1d6 rounds.&lt;/h5&gt;&lt;/div&gt;&lt;br&gt;&lt;/br&gt;&lt;div&gt;&lt;h4&gt;&lt;p&gt;&lt;p&gt;Blue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</si>
  <si>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Great Wyrm Blue Dragon</t>
  </si>
  <si>
    <t>dragon senses; Perception +37</t>
  </si>
  <si>
    <t>electricity (10ft., 2d6 electricity), frightful presence (360 ft., DC 30)</t>
  </si>
  <si>
    <t>38, touch 0, flat-footed 38</t>
  </si>
  <si>
    <t>(-2 Dex, +38 natural, -8 size)</t>
  </si>
  <si>
    <t>(28d12+224)</t>
  </si>
  <si>
    <t>Fort +24, Ref +14, Will +22</t>
  </si>
  <si>
    <t>bite +35 (4d8+21/19-20), 2 claws +34 (4d6+14), 2 wings +32 (2d8+7), tail slap +32 (4d6+21)</t>
  </si>
  <si>
    <t>20 ft. (30 ft. with bite)</t>
  </si>
  <si>
    <t>breath weapon (140-ft. line, DC 32, 24d8 electricity), crush (Large creatures, DC 32, 4d8+21), desert thirst (DC 32), mirage, sandstorm, storm breath (DC 32, 24d8 electricity), tail sweep (Medium creatures, DC 32 half, 4d8+21)</t>
  </si>
  <si>
    <t>Spell-Like Abilities (CL 28th; concentration +34)  At will-ghost sound (DC 16), hallucinatory terrain (DC 20), minor image (DC 18), mirage arcana (DC 21), veil (DC 22), ventriloquism (DC 17)</t>
  </si>
  <si>
    <t>Spells Known (CL 17th; concentration +23)  8th (4/day)-iron body, prismatic wall  7th (6/day)-insanity (DC 23), reverse gravity, simulacrum  6th (7/day)-forceful hand, mislead, mass hold person (DC 22)  5th (7/day)-dream, persistent image, hold monster (DC 21), teleport  4th (7/day)-dimension door, enervation, fire shield, stoneskin  3rd (7/day)-dispel magic, displacement, haste, vampiric touch  2nd (8/day)-darkness, false life, invisibility, resist energy, shatter  1st (8/day)-alarm, mage armor, shield, true strike, unseen servant  0 (at will)-arcane mark, bleed (DC 16), detect magic, light, mage hand, mending, message, read magic, resistance</t>
  </si>
  <si>
    <t>Str 39, Dex 6, Con 27, Int 22, Wis 23, Cha 22</t>
  </si>
  <si>
    <t>58 (62 vs. trip)</t>
  </si>
  <si>
    <t>Combat Casting, Dazzling Display, Deadly Stroke, Extend Spell, Flyby Attack, Hover, Improved Critical (bite), Improved Initiative, Multiattack, Quicken Spell, Silent Spell, Shatter Defenses, Vital Strike, Weapon Focus (bite)</t>
  </si>
  <si>
    <t>Bluff +37, Diplomacy +37, Fly +13, Intimidate +37, Knowledge (arcana) +37, Knowledge (geography) +37, Knowledge (history) +37, Knowledge (local) +37, Perception +37, Spellcraft +37, Stealth +13, Survival +37</t>
  </si>
  <si>
    <t>Auran, Common, Draconic, Giant, Ignan, Infernal, Terran</t>
  </si>
  <si>
    <t>Desert Thirst (Su) A blue dragon can cast create water at will (CL 28). Alternatively, it can destroy an equal amount of liquid in a 10-foot burst. Unattended liquids are instantly reduced to sand. Liquid-based magic items (such as potions) and items in a creature's possession must succeed on a Will save (DC 32) or be destroyed.  Electricity Aura (Su) A great wyrm blue dragon is surrounded by an aura of electricity. Creatures within 10 feet take 2d6 points of electricity damage at the beginning of the dragon's turn.  Mirage (Su) A great wyrm blue dragon can make itself appear to be in two places at once as a free action for 28 rounds per day. This ability functions as project image but the dragon can use its breath weapon through the mirage.  Sandstorm (Su)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  Sound Imitation (Ex) A very young or older blue dragon can mimic any voice or sound it has heard by making a successful Bluff check against a listener's Sense Motive check.  Storm Breath (Su) A wyrm blue dragon can use its breath weapon to create a storm of lightning. This functions as call lightning storm but the damage is 24d8. The dragon can call down 1 bolt per round as a free action for 1d6 rounds. The save DC is 32. Additional uses of this ability extend the duration by an additional 1d6 rounds.</t>
  </si>
  <si>
    <t>&lt;link rel="stylesheet"href="PF.css"&gt;&lt;div&gt;&lt;h2&gt;Blue Dragon, Great Wyrm &lt;/h2&gt;&lt;h3&gt;&lt;i&gt;With scales the color of the desert sky, this large, serpentine dragon moves with an unsettling grace.&lt;/i&gt;&lt;/h3&gt;&lt;br&gt;&lt;/br&gt;&lt;/div&gt;&lt;div class="heading"&gt;&lt;p class="alignleft"&gt;Great Wyrm Blue Dragon&lt;/p&gt;&lt;p class="alignright"&gt;CR 21&lt;/p&gt;&lt;div style="clear: both;"&gt;&lt;/div&gt;&lt;/div&gt;&lt;div&gt;&lt;h5&gt;&lt;b&gt;XP &lt;/b&gt;409,600&lt;/h5&gt;&lt;h5&gt;LE Colossal dragon (earth)&lt;/h5&gt;&lt;h5&gt;&lt;b&gt;Init &lt;/b&gt;+2; &lt;b&gt;Senses &lt;/b&gt;dragon senses; Perception +37&lt;/h5&gt;&lt;h5&gt;&lt;b&gt;Aura &lt;/b&gt;electricity (10ft., 2d6 electricity), frightful presence (360 ft., DC 30)&lt;/h5&gt;&lt;/div&gt;&lt;hr/&gt;&lt;div&gt;&lt;h5&gt;&lt;b&gt;DEFENSE&lt;/b&gt;&lt;/h5&gt;&lt;/div&gt;&lt;hr/&gt;&lt;div&gt;&lt;h5&gt;&lt;b&gt;AC &lt;/b&gt;38, touch 0, flat-footed 38 (-2 Dex, +38 natural, -8 size)&lt;/h5&gt;&lt;h5&gt;&lt;b&gt;hp &lt;/b&gt;406 (28d12+224)&lt;/h5&gt;&lt;h5&gt;&lt;b&gt;Fort &lt;/b&gt;+24, &lt;b&gt;Ref &lt;/b&gt;+14, &lt;b&gt;Will &lt;/b&gt;+22&lt;/h5&gt;&lt;h5&gt;&lt;b&gt;DR &lt;/b&gt;20/magic; &lt;b&gt;Immune &lt;/b&gt;electricity, paralysis, sleep; &lt;b&gt;SR &lt;/b&gt;32&lt;/h5&gt;&lt;/div&gt;&lt;hr/&gt;&lt;div&gt;&lt;h5&gt;&lt;b&gt;OFFENSE&lt;/b&gt;&lt;/h5&gt;&lt;/div&gt;&lt;hr/&gt;&lt;div&gt;&lt;h5&gt;&lt;b&gt;Spd &lt;/b&gt;40 ft., burrow 20 ft., fly 250 ft. (clumsy)&lt;/h5&gt;&lt;h5&gt;&lt;b&gt;Melee &lt;/b&gt;bite +35 (4d8+21/19-20), 2 claws +34 (4d6+14), 2 wings +32 (2d8+7), tail slap +32 (4d6+21)&lt;/h5&gt;&lt;h5&gt;&lt;b&gt;Space &lt;/b&gt;30 ft.; &lt;b&gt;Reach &lt;/b&gt;20 ft. (30 ft. with bite)&lt;/h5&gt;&lt;h5&gt;&lt;b&gt;Special Attacks &lt;/b&gt;breath weapon (140-ft. line, DC 32, 24d8 electricity), crush (Large creatures, DC 32, 4d8+21), desert thirst (DC 32), mirage, sandstorm, storm breath (DC 32, 24d8 electricity), tail sweep (Medium creatures, DC 32 half, 4d8+21)&lt;/h5&gt;&lt;h5&gt;&lt;b&gt;Spell-Like Abilities&lt;/b&gt; (CL 28th; concentration +34)&lt;/br&gt;At will&amp;mdash;ghost sound (DC 16), hallucinatory terrain (DC 20), minor image (DC 18), mirage arcana (DC 21), veil (DC 22), ventriloquism (DC 17)&lt;/h5&gt;&lt;/h5&gt;&lt;h5&gt;&lt;b&gt;Spells Known&lt;/b&gt; (CL 17th; concentration +23)&lt;/br&gt;8th (4/day)&amp;mdash;iron body, prismatic wall&lt;/br&gt;7th (6/day)&amp;mdash;insanity (DC 23), reverse gravity, simulacrum&lt;/br&gt;6th (7/day)&amp;mdash;forceful hand, mislead, mass hold person (DC 22)&lt;/br&gt;5th (7/day)&amp;mdash;dream, persistent image, hold monster (DC 21), teleport&lt;/br&gt;4th (7/day)&amp;mdash;dimension door, enervation, fire shield, stoneskin&lt;/br&gt;3rd (7/day)&amp;mdash;dispel magic, displacement, haste, vampiric touch&lt;/br&gt;2nd (8/day)&amp;mdash;darkness, false life, invisibility, resist energy, shatter&lt;/br&gt;1st (8/day)&amp;mdash;alarm, mage armor, shield, true strike, unseen servant&lt;/br&gt;0 (at will)&amp;mdash;arcane mark, bleed (DC 16), detect magic, light, mage hand, mending, message, read magic, resistance&lt;/h5&gt;&lt;/h5&gt;&lt;/div&gt;&lt;hr/&gt;&lt;div&gt;&lt;h5&gt;&lt;b&gt;STATISTICS&lt;/b&gt;&lt;/h5&gt;&lt;/div&gt;&lt;hr/&gt;&lt;div&gt;&lt;h5&gt;&lt;b&gt;Str &lt;/b&gt;39, &lt;b&gt;Dex &lt;/b&gt;6, &lt;b&gt;Con &lt;/b&gt;27, &lt;b&gt;Int &lt;/b&gt; 22, &lt;b&gt;Wis &lt;/b&gt;23, &lt;b&gt;Cha &lt;/b&gt;22&lt;/h5&gt;&lt;h5&gt;&lt;b&gt;Base Atk &lt;/b&gt;+28; &lt;b&gt;CMB &lt;/b&gt;+50; &lt;b&gt;CMD &lt;/b&gt;58 (62 vs. trip)&lt;/h5&gt;&lt;h5&gt;&lt;b&gt;Feats &lt;/b&gt;Combat Casting, Dazzling Display, Deadly Stroke, Extend Spell, Flyby Attack, Hover, Improved Critical (bite), Improved Initiative, Multiattack, Quicken Spell, Silent Spell, Shatter Defenses, Vital Strike, Weapon Focus (bite)&lt;/h5&gt;&lt;h5&gt;&lt;b&gt;Skills &lt;/b&gt;Bluff +37, Diplomacy +37, Fly +13, Intimidate +37, Knowledge (arcana) +37, Knowledge (geography) +37, Knowledge (history) +37, Knowledge (local) +37, Perception +37, Spellcraft +37, Stealth +13, Survival +37&lt;/h5&gt;&lt;h5&gt;&lt;b&gt;Languages &lt;/b&gt;Auran, Common, Draconic, Giant, Ignan, Infernal, Terran&lt;/h5&gt;&lt;h5&gt;&lt;b&gt;SQ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28). Alternatively, it can destroy an equal amount of liquid in a 10-foot burst. Unattended liquids are instantly reduced to sand. Liquid-based magic items (such as potions) and items in a creature's possession must succeed on a Will save (DC 32) or be destroyed.  &lt;/h5&gt;&lt;h5&gt;&lt;b&gt;Electricity Aura (Su)&lt;/b&gt; A great wyrm blue dragon is surrounded by an aura of electricity. Creatures within 10 feet take 2d6 points of electricity damage at the beginning of the dragon's turn.  &lt;/h5&gt;&lt;h5&gt;&lt;b&gt;Mirage (Su)&lt;/b&gt; A great wyrm blue dragon can make itself appear to be in two places at once as a free action for 28 rounds per day.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  &lt;/h5&gt;&lt;h5&gt;&lt;b&gt;Storm Breath (Su)&lt;/b&gt; A wyrm blue dragon can use its breath weapon to create a storm of lightning. This functions as call lightning storm but the damage is 24d8. The dragon can call down 1 bolt per round as a free action for 1d6 rounds. The save DC is 32. Additional uses of this ability extend the duration by an additional 1d6 rounds.&lt;/h5&gt;&lt;/div&gt;&lt;br&gt;&lt;/br&gt;&lt;div&gt;&lt;h4&gt;&lt;p&gt;&lt;p&gt;Blue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</si>
  <si>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Wyrmling Green Dragon</t>
  </si>
  <si>
    <t>dragon senses; Perception +10</t>
  </si>
  <si>
    <t>(5d12+5)</t>
  </si>
  <si>
    <t>40 ft., fly 150 ft. (average), swim 40 ft.</t>
  </si>
  <si>
    <t>bite +7 (1d6+1), 2 claws +7 (1d4+1)</t>
  </si>
  <si>
    <t>breath weapon (20-ft. cone, DC 13, 2d6 acid)</t>
  </si>
  <si>
    <t>Alertness, Iron Will, Power Attack</t>
  </si>
  <si>
    <t>Fly +12, Knowledge (nature) +8, Perception +10, Stealth +14, Survival +8, Swim +17</t>
  </si>
  <si>
    <t>triple SQ water breathing</t>
  </si>
  <si>
    <t>Water Breathing (Ex) A green dragon can breathe underwater indefinitely and can freely use its breath weapon, spells, and other abilities while submerged.</t>
  </si>
  <si>
    <t>&lt;link rel="stylesheet"href="PF.css"&gt;&lt;div&gt;&lt;h2&gt;Green Dragon, Wyrmling &lt;/h2&gt;&lt;h3&gt;&lt;i&gt;Scales the color of emeralds armor this ferocious dragon. A single sharp horn protrudes from the end of its toothy snout.&lt;/i&gt;&lt;/h3&gt;&lt;br&gt;&lt;/br&gt;&lt;/div&gt;&lt;div class="heading"&gt;&lt;p class="alignleft"&gt;Wyrmling Green Dragon&lt;/p&gt;&lt;p class="alignright"&gt;CR 4&lt;/p&gt;&lt;div style="clear: both;"&gt;&lt;/div&gt;&lt;/div&gt;&lt;div&gt;&lt;h5&gt;&lt;b&gt;XP &lt;/b&gt;1,200&lt;/h5&gt;&lt;h5&gt;LE Small dragon (air)&lt;/h5&gt;&lt;h5&gt;&lt;b&gt;Init &lt;/b&gt;+2; &lt;b&gt;Senses &lt;/b&gt;dragon senses; Perception +10&lt;/h5&gt;&lt;/div&gt;&lt;hr/&gt;&lt;div&gt;&lt;h5&gt;&lt;b&gt;DEFENSE&lt;/b&gt;&lt;/h5&gt;&lt;/div&gt;&lt;hr/&gt;&lt;div&gt;&lt;h5&gt;&lt;b&gt;AC &lt;/b&gt;17, touch 13, flat-footed 15 (+2 Dex, +4 natural, +1 size)&lt;/h5&gt;&lt;h5&gt;&lt;b&gt;hp &lt;/b&gt;37 (5d12+5)&lt;/h5&gt;&lt;h5&gt;&lt;b&gt;Fort &lt;/b&gt;+5, &lt;b&gt;Ref &lt;/b&gt;+6, &lt;b&gt;Will &lt;/b&gt;+6&lt;/h5&gt;&lt;h5&gt;&lt;b&gt;Immune &lt;/b&gt;acid, paralysis, sleep&lt;/h5&gt;&lt;/div&gt;&lt;hr/&gt;&lt;div&gt;&lt;h5&gt;&lt;b&gt;OFFENSE&lt;/b&gt;&lt;/h5&gt;&lt;/div&gt;&lt;hr/&gt;&lt;div&gt;&lt;h5&gt;&lt;b&gt;Spd &lt;/b&gt;40 ft., fly 150 ft. (average), swim 40 ft.&lt;/h5&gt;&lt;h5&gt;&lt;b&gt;Melee &lt;/b&gt;bite +7 (1d6+1), 2 claws +7 (1d4+1)&lt;/h5&gt;&lt;h5&gt;&lt;b&gt;Space &lt;/b&gt;5 ft.; &lt;b&gt;Reach &lt;/b&gt;5 ft.&lt;/h5&gt;&lt;h5&gt;&lt;b&gt;Special Attacks &lt;/b&gt;breath weapon (20-ft. cone, DC 13, 2d6 acid)&lt;/h5&gt;&lt;/div&gt;&lt;hr/&gt;&lt;div&gt;&lt;h5&gt;&lt;b&gt;STATISTICS&lt;/b&gt;&lt;/h5&gt;&lt;/div&gt;&lt;hr/&gt;&lt;div&gt;&lt;h5&gt;&lt;b&gt;Str &lt;/b&gt;13, &lt;b&gt;Dex &lt;/b&gt;14, &lt;b&gt;Con &lt;/b&gt;13, &lt;b&gt;Int &lt;/b&gt; 10, &lt;b&gt;Wis &lt;/b&gt;11, &lt;b&gt;Cha &lt;/b&gt;10&lt;/h5&gt;&lt;h5&gt;&lt;b&gt;Base Atk &lt;/b&gt;+5; &lt;b&gt;CMB &lt;/b&gt;+5; &lt;b&gt;CMD &lt;/b&gt;17 (21 vs. trip)&lt;/h5&gt;&lt;h5&gt;&lt;b&gt;Feats &lt;/b&gt;Alertness, Iron Will, Power Attack&lt;/h5&gt;&lt;h5&gt;&lt;b&gt;Skills &lt;/b&gt;Fly +12, Knowledge (nature) +8, Perception +10, Stealth +14, Survival +8, Swim +17; &lt;b&gt;Racial Modifiers &lt;/b&gt;+8 Swim&lt;/h5&gt;&lt;h5&gt;&lt;b&gt;Languages &lt;/b&gt;Draconic&lt;/h5&gt;&lt;/div&gt;&lt;hr/&gt;&lt;div&gt;&lt;h5&gt;&lt;b&gt;ECOLOGY&lt;/b&gt;&lt;/h5&gt;&lt;/div&gt;&lt;hr/&gt;&lt;div&gt;&lt;h5&gt;&lt;b&gt;Environment &lt;/b&gt; temperate forests&lt;/h5&gt;&lt;h5&gt;&lt;b&gt;Organization &lt;/b&gt;solitary&lt;/h5&gt;&lt;h5&gt;&lt;b&gt;Treasure &lt;/b&gt;triple SQ water breathing&lt;/h5&gt;&lt;/div&gt;&lt;hr/&gt;&lt;div&gt;&lt;h5&gt;&lt;b&gt;SPECIAL ABILITIES&lt;/b&gt;&lt;/h5&gt;&lt;/div&gt;&lt;hr/&gt;&lt;div&gt;&lt;h5&gt;&lt;b&gt;Water Breathing (Ex)&lt;/b&gt; A green dragon can breathe underwater indefinitely and can freely use its breath weapon, spells, and other abilities while submerged.&lt;/h5&gt;&lt;/div&gt;&lt;br&gt;&lt;/br&gt;&lt;div&gt;&lt;h4&gt;&lt;p&gt;&lt;p&gt;Green dragons dwell in the ancient forests of the world, prowling under towering canopies in search of prey. Of all the chromatic dragons, green dragons are perhaps the easiest to deal with diplomatically.&lt;/p&gt;&lt;/h4&gt;&lt;/div&gt;</t>
  </si>
  <si>
    <t>Very Young Green Dragon</t>
  </si>
  <si>
    <t>dragon senses; Perception +13</t>
  </si>
  <si>
    <t>(7d12+14)</t>
  </si>
  <si>
    <t>Fort +7, Ref +6, Will +8</t>
  </si>
  <si>
    <t>breath weapon (30-ft. cone, DC 15, 4d6 acid)</t>
  </si>
  <si>
    <t>Alertness, Cleave, Iron Will, Power Attack</t>
  </si>
  <si>
    <t>Fly +11, Knowledge (nature) +11, Perception +13, Spellcraft +11, Stealth +11, Survival +11, Swim +21</t>
  </si>
  <si>
    <t>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</si>
  <si>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Very Young &lt;/h2&gt;&lt;h3&gt;&lt;i&gt;Scales the color of emeralds armor this ferocious dragon. A single sharp horn protrudes from the end of its toothy snout.&lt;/i&gt;&lt;/h3&gt;&lt;br&gt;&lt;/br&gt;&lt;/div&gt;&lt;div class="heading"&gt;&lt;p class="alignleft"&gt;Very Young Green Dragon&lt;/p&gt;&lt;p class="alignright"&gt;CR 6&lt;/p&gt;&lt;div style="clear: both;"&gt;&lt;/div&gt;&lt;/div&gt;&lt;div&gt;&lt;h5&gt;&lt;b&gt;XP &lt;/b&gt;2,400&lt;/h5&gt;&lt;h5&gt;LE Medium dragon (air)&lt;/h5&gt;&lt;h5&gt;&lt;b&gt;Init &lt;/b&gt;+1; &lt;b&gt;Senses &lt;/b&gt;dragon senses; Perception +13&lt;/h5&gt;&lt;/div&gt;&lt;hr/&gt;&lt;div&gt;&lt;h5&gt;&lt;b&gt;DEFENSE&lt;/b&gt;&lt;/h5&gt;&lt;/div&gt;&lt;hr/&gt;&lt;div&gt;&lt;h5&gt;&lt;b&gt;AC &lt;/b&gt;18, touch 11, flat-footed 17 (+1 Dex, +7 natural)&lt;/h5&gt;&lt;h5&gt;&lt;b&gt;hp &lt;/b&gt;59 (7d12+14)&lt;/h5&gt;&lt;h5&gt;&lt;b&gt;Fort &lt;/b&gt;+7, &lt;b&gt;Ref &lt;/b&gt;+6, &lt;b&gt;Will &lt;/b&gt;+8&lt;/h5&gt;&lt;h5&gt;&lt;b&gt;Immune &lt;/b&gt;acid, paralysis, sleep&lt;/h5&gt;&lt;/div&gt;&lt;hr/&gt;&lt;div&gt;&lt;h5&gt;&lt;b&gt;OFFENSE&lt;/b&gt;&lt;/h5&gt;&lt;/div&gt;&lt;hr/&gt;&lt;div&gt;&lt;h5&gt;&lt;b&gt;Spd &lt;/b&gt;40 ft., fly 150 ft. (average), swim 40 ft.&lt;/h5&gt;&lt;h5&gt;&lt;b&gt;Melee &lt;/b&gt;bite +10 (1d8+4), 2 claws +10 (1d6+3), 2 wings +5 (1d4+1)&lt;/h5&gt;&lt;h5&gt;&lt;b&gt;Space &lt;/b&gt;5 ft.; &lt;b&gt;Reach &lt;/b&gt;5 ft.&lt;/h5&gt;&lt;h5&gt;&lt;b&gt;Special Attacks &lt;/b&gt;breath weapon (30-ft. cone, DC 15, 4d6 acid)&lt;/h5&gt;&lt;/div&gt;&lt;hr/&gt;&lt;div&gt;&lt;h5&gt;&lt;b&gt;STATISTICS&lt;/b&gt;&lt;/h5&gt;&lt;/div&gt;&lt;hr/&gt;&lt;div&gt;&lt;h5&gt;&lt;b&gt;Str &lt;/b&gt;17, &lt;b&gt;Dex &lt;/b&gt;12, &lt;b&gt;Con &lt;/b&gt;15, &lt;b&gt;Int &lt;/b&gt; 12, &lt;b&gt;Wis &lt;/b&gt;13, &lt;b&gt;Cha &lt;/b&gt;12&lt;/h5&gt;&lt;h5&gt;&lt;b&gt;Base Atk &lt;/b&gt;+7; &lt;b&gt;CMB &lt;/b&gt;+10; &lt;b&gt;CMD &lt;/b&gt;21 (25 vs. trip)&lt;/h5&gt;&lt;h5&gt;&lt;b&gt;Feats &lt;/b&gt;Alertness, Cleave, Iron Will, Power Attack&lt;/h5&gt;&lt;h5&gt;&lt;b&gt;Skills &lt;/b&gt;Fly +11, Knowledge (nature) +11, Perception +13, Spellcraft +11, Stealth +11, Survival +11, Swim +21; &lt;b&gt;Racial Modifiers &lt;/b&gt;+8 Swim&lt;/h5&gt;&lt;h5&gt;&lt;b&gt;Languages &lt;/b&gt;Common, Draconic&lt;/h5&gt;&lt;h5&gt;&lt;b&gt;SQ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</si>
  <si>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Juvenile Green Dragon</t>
  </si>
  <si>
    <t>frightful presence (120 ft., DC 17)</t>
  </si>
  <si>
    <t>Fort +11, Ref +8, Will +11</t>
  </si>
  <si>
    <t>bite +16 (2d6+9/19-20), 2 claws +16 (1d8+6), 2 wings +11 (1d6+3), tail slap +11 (1d8+9)</t>
  </si>
  <si>
    <t>breath weapon (40-ft. cone, DC 19, 8d6 acid)</t>
  </si>
  <si>
    <t>Spell-Like Abilities (CL 11th; concentration +13)  At will-charm person (DC 13), entangle (DC 13)</t>
  </si>
  <si>
    <t>Spells Known (CL 1st; concentration +3)  1st (4/day)-shield, summon monster I  0 (at will)-dancing lights, detect magic, ghost sound, mage hand</t>
  </si>
  <si>
    <t>Alertness, Cleave, Great Cleave, Improved Critical (bite), Iron Will, Power Attack</t>
  </si>
  <si>
    <t>Fly +9, Knowledge (arcana) +16, Knowledge (nature) +16, Perception +20, Spellcraft +16, Stealth +11, Survival +16, Swim +28</t>
  </si>
  <si>
    <t>Common, Draconic, Elven</t>
  </si>
  <si>
    <t>&lt;link rel="stylesheet"href="PF.css"&gt;&lt;div&gt;&lt;h2&gt;Green Dragon, Juvenile &lt;/h2&gt;&lt;h3&gt;&lt;i&gt;Scales the color of emeralds armor this ferocious dragon. A single sharp horn protrudes from the end of its toothy snout.&lt;/i&gt;&lt;/h3&gt;&lt;br&gt;&lt;/br&gt;&lt;/div&gt;&lt;div class="heading"&gt;&lt;p class="alignleft"&gt;Juvenile Green Dragon&lt;/p&gt;&lt;p class="alignright"&gt;CR 9&lt;/p&gt;&lt;div style="clear: both;"&gt;&lt;/div&gt;&lt;/div&gt;&lt;div&gt;&lt;h5&gt;&lt;b&gt;XP &lt;/b&gt;6,400&lt;/h5&gt;&lt;h5&gt;LE Large dragon (air)&lt;/h5&gt;&lt;h5&gt;&lt;b&gt;Init &lt;/b&gt;+1; &lt;b&gt;Senses &lt;/b&gt;dragon senses; Perception +20&lt;/h5&gt;&lt;h5&gt;&lt;b&gt;Aura &lt;/b&gt;frightful presence (120 ft., DC 17)&lt;/h5&gt;&lt;/div&gt;&lt;hr/&gt;&lt;div&gt;&lt;h5&gt;&lt;b&gt;DEFENSE&lt;/b&gt;&lt;/h5&gt;&lt;/div&gt;&lt;hr/&gt;&lt;div&gt;&lt;h5&gt;&lt;b&gt;AC &lt;/b&gt;23, touch 10, flat-footed 22 (+1 Dex, +13 natural, -1 size)&lt;/h5&gt;&lt;h5&gt;&lt;b&gt;hp &lt;/b&gt;115 (11d12+44)&lt;/h5&gt;&lt;h5&gt;&lt;b&gt;Fort &lt;/b&gt;+11, &lt;b&gt;Ref &lt;/b&gt;+8, &lt;b&gt;Will &lt;/b&gt;+11&lt;/h5&gt;&lt;h5&gt;&lt;b&gt;Immune &lt;/b&gt;acid, paralysis, sleep&lt;/h5&gt;&lt;/div&gt;&lt;hr/&gt;&lt;div&gt;&lt;h5&gt;&lt;b&gt;OFFENSE&lt;/b&gt;&lt;/h5&gt;&lt;/div&gt;&lt;hr/&gt;&lt;div&gt;&lt;h5&gt;&lt;b&gt;Spd &lt;/b&gt;40 ft., fly 200 ft. (poor), swim 40 ft.&lt;/h5&gt;&lt;h5&gt;&lt;b&gt;Melee &lt;/b&gt;bite +16 (2d6+9/19-20), 2 claws +16 (1d8+6), 2 wings +11 (1d6+3), tail slap +11 (1d8+9)&lt;/h5&gt;&lt;h5&gt;&lt;b&gt;Space &lt;/b&gt;10 ft.; &lt;b&gt;Reach &lt;/b&gt;5 ft. (10 ft. with bite)&lt;/h5&gt;&lt;h5&gt;&lt;b&gt;Special Attacks &lt;/b&gt;breath weapon (40-ft. cone, DC 19, 8d6 acid)&lt;/h5&gt;&lt;h5&gt;&lt;b&gt;Spell-Like Abilities&lt;/b&gt; (CL 11th; concentration +13)&lt;/br&gt;At will&amp;mdash;charm person (DC 13), entangle (DC 13)&lt;/h5&gt;&lt;/h5&gt;&lt;h5&gt;&lt;b&gt;Spells Known&lt;/b&gt; (CL 1st; concentration +3)&lt;/br&gt;1st (4/day)&amp;mdash;shield, summon monster I&lt;/br&gt;0 (at will)&amp;mdash;dancing lights, detect magic, ghost sound, mage hand&lt;/h5&gt;&lt;/h5&gt;&lt;/div&gt;&lt;hr/&gt;&lt;div&gt;&lt;h5&gt;&lt;b&gt;STATISTICS&lt;/b&gt;&lt;/h5&gt;&lt;/div&gt;&lt;hr/&gt;&lt;div&gt;&lt;h5&gt;&lt;b&gt;Str &lt;/b&gt;23, &lt;b&gt;Dex &lt;/b&gt;12, &lt;b&gt;Con &lt;/b&gt;19, &lt;b&gt;Int &lt;/b&gt; 14, &lt;b&gt;Wis &lt;/b&gt;15, &lt;b&gt;Cha &lt;/b&gt;14&lt;/h5&gt;&lt;h5&gt;&lt;b&gt;Base Atk &lt;/b&gt;+11; &lt;b&gt;CMB &lt;/b&gt;+18; &lt;b&gt;CMD &lt;/b&gt;29 (33 vs. trip)&lt;/h5&gt;&lt;h5&gt;&lt;b&gt;Feats &lt;/b&gt;Alertness, Cleave, Great Cleave, Improved Critical (bite), Iron Will, Power Attack&lt;/h5&gt;&lt;h5&gt;&lt;b&gt;Skills &lt;/b&gt;Fly +9, Knowledge (arcana) +16, Knowledge (nature) +16, Perception +20, Spellcraft +16, Stealth +11, Survival +16, Swim +28; &lt;b&gt;Racial Modifiers &lt;/b&gt;+8 Swim&lt;/h5&gt;&lt;h5&gt;&lt;b&gt;Languages &lt;/b&gt;Common, Draconic, Elven&lt;/h5&gt;&lt;h5&gt;&lt;b&gt;SQ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</si>
  <si>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Young Adult Green Dragon</t>
  </si>
  <si>
    <t>frightful presence (150 ft., DC 18)</t>
  </si>
  <si>
    <t>, +16 natural, -2 size)</t>
  </si>
  <si>
    <t>(13d12+52)</t>
  </si>
  <si>
    <t>Fort +12, Ref +8, Will +12</t>
  </si>
  <si>
    <t>bite +18 (2d8+10/19-20), 2 claws +18 (2d6+7/19-20), 2 wings +13 (1d8+3), tail slap +13 (2d6+10)</t>
  </si>
  <si>
    <t>breath weapon (50-ft. cone, DC 20, 10d6 acid), crush (Small creatures, DC 20, 2d8+10)</t>
  </si>
  <si>
    <t>Spell-Like Abilities (CL 13th; concentration +15)  At will-charm person (DC 13), entangle (DC 13)</t>
  </si>
  <si>
    <t>Spells Known (CL 3rd; concentration +5)  1st (6/day)-shield, silent image (DC 13), summon monster I  0 (at will)-dancing lights, detect magic, ghost sound, mage hand, prestidigitation</t>
  </si>
  <si>
    <t>Alertness, Cleave, Great Cleave, Improved Critical (bite), Improved Critical (claws), Iron Will, Power Attack</t>
  </si>
  <si>
    <t>Fly +8, Knowledge (arcana) +18, Knowledge (nature) +18, Perception +22, Spellcraft +18, Stealth +8, Survival +18, Swim +31</t>
  </si>
  <si>
    <t>&lt;link rel="stylesheet"href="PF.css"&gt;&lt;div&gt;&lt;h2&gt;Green Dragon, Young Adult &lt;/h2&gt;&lt;h3&gt;&lt;i&gt;Scales the color of emeralds armor this ferocious dragon. A single sharp horn protrudes from the end of its toothy snout.&lt;/i&gt;&lt;/h3&gt;&lt;br&gt;&lt;/br&gt;&lt;/div&gt;&lt;div class="heading"&gt;&lt;p class="alignleft"&gt;Young Adult Green Dragon&lt;/p&gt;&lt;p class="alignright"&gt;CR 11&lt;/p&gt;&lt;div style="clear: both;"&gt;&lt;/div&gt;&lt;/div&gt;&lt;div&gt;&lt;h5&gt;&lt;b&gt;XP &lt;/b&gt;12,800&lt;/h5&gt;&lt;h5&gt;LE Huge dragon (air)&lt;/h5&gt;&lt;h5&gt;&lt;b&gt;Init &lt;/b&gt;+0; &lt;b&gt;Senses &lt;/b&gt;dragon senses; Perception +22&lt;/h5&gt;&lt;h5&gt;&lt;b&gt;Aura &lt;/b&gt;frightful presence (150 ft., DC 18)&lt;/h5&gt;&lt;/div&gt;&lt;hr/&gt;&lt;div&gt;&lt;h5&gt;&lt;b&gt;DEFENSE&lt;/b&gt;&lt;/h5&gt;&lt;/div&gt;&lt;hr/&gt;&lt;div&gt;&lt;h5&gt;&lt;b&gt;AC &lt;/b&gt;24, touch 8, flat-footed 24 (+16 natural, -2 size)&lt;/h5&gt;&lt;h5&gt;&lt;b&gt;hp &lt;/b&gt;136 (13d12+52)&lt;/h5&gt;&lt;h5&gt;&lt;b&gt;Fort &lt;/b&gt;+12, &lt;b&gt;Ref &lt;/b&gt;+8, &lt;b&gt;Will &lt;/b&gt;+12&lt;/h5&gt;&lt;h5&gt;&lt;b&gt;DR &lt;/b&gt;5/magic; &lt;b&gt;Immune &lt;/b&gt;acid, paralysis, sleep; &lt;b&gt;SR &lt;/b&gt;22&lt;/h5&gt;&lt;/div&gt;&lt;hr/&gt;&lt;div&gt;&lt;h5&gt;&lt;b&gt;OFFENSE&lt;/b&gt;&lt;/h5&gt;&lt;/div&gt;&lt;hr/&gt;&lt;div&gt;&lt;h5&gt;&lt;b&gt;Spd &lt;/b&gt;40 ft., fly 200 ft. (poor), swim 40 ft.&lt;/h5&gt;&lt;h5&gt;&lt;b&gt;Melee &lt;/b&gt;bite +18 (2d8+10/19-20), 2 claws +18 (2d6+7/19-20), 2 wings +13 (1d8+3), tail slap +13 (2d6+10)&lt;/h5&gt;&lt;h5&gt;&lt;b&gt;Space &lt;/b&gt;15 ft.; &lt;b&gt;Reach &lt;/b&gt;10 ft. (15 ft. with bite)&lt;/h5&gt;&lt;h5&gt;&lt;b&gt;Special Attacks &lt;/b&gt;breath weapon (50-ft. cone, DC 20, 10d6 acid), crush (Small creatures, DC 20, 2d8+10)&lt;/h5&gt;&lt;h5&gt;&lt;b&gt;Spell-Like Abilities&lt;/b&gt; (CL 13th; concentration +15)&lt;/br&gt;At will&amp;mdash;charm person (DC 13), entangle (DC 13)&lt;/h5&gt;&lt;/h5&gt;&lt;h5&gt;&lt;b&gt;Spells Known&lt;/b&gt; (CL 3rd; concentration +5)&lt;/br&gt;1st (6/day)&amp;mdash;shield, silent image (DC 13), summon monster I&lt;/br&gt;0 (at will)&amp;mdash;dancing lights, detect magic, ghost sound, mage hand, prestidigitation&lt;/h5&gt;&lt;/h5&gt;&lt;/div&gt;&lt;hr/&gt;&lt;div&gt;&lt;h5&gt;&lt;b&gt;STATISTICS&lt;/b&gt;&lt;/h5&gt;&lt;/div&gt;&lt;hr/&gt;&lt;div&gt;&lt;h5&gt;&lt;b&gt;Str &lt;/b&gt;25, &lt;b&gt;Dex &lt;/b&gt;10, &lt;b&gt;Con &lt;/b&gt;19, &lt;b&gt;Int &lt;/b&gt; 14, &lt;b&gt;Wis &lt;/b&gt;15, &lt;b&gt;Cha &lt;/b&gt;14&lt;/h5&gt;&lt;h5&gt;&lt;b&gt;Base Atk &lt;/b&gt;+13; &lt;b&gt;CMB &lt;/b&gt;+22; &lt;b&gt;CMD &lt;/b&gt;32 (36 vs. trip)&lt;/h5&gt;&lt;h5&gt;&lt;b&gt;Feats &lt;/b&gt;Alertness, Cleave, Great Cleave, Improved Critical (bite), Improved Critical (claws), Iron Will, Power Attack&lt;/h5&gt;&lt;h5&gt;&lt;b&gt;Skills &lt;/b&gt;Fly +8, Knowledge (arcana) +18, Knowledge (nature) +18, Perception +22, Spellcraft +18, Stealth +8, Survival +18, Swim +31; &lt;b&gt;Racial Modifiers &lt;/b&gt;+8 Swim&lt;/h5&gt;&lt;h5&gt;&lt;b&gt;Languages &lt;/b&gt;Common, Draconic, Elven&lt;/h5&gt;&lt;h5&gt;&lt;b&gt;SQ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</si>
  <si>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Mature Adult Green Dragon</t>
  </si>
  <si>
    <t>frightful presence (210 ft., DC 21)</t>
  </si>
  <si>
    <t>, +22 natural, -2 size)</t>
  </si>
  <si>
    <t>bite +24 (2d8+13/19-20), 2 claws +24 (2d6+9/19-20), 2 wings +22 (1d8+4), tail slap +22 (2d6+13)</t>
  </si>
  <si>
    <t>breath weapon (50-ft. cone, DC 23, 14d6 acid), crush (Small creatures, DC 23, 2d8+13)</t>
  </si>
  <si>
    <t>Spell-Like Abilities (CL 17th; concentration +20)  At will-charm person (DC 14), entangle (DC 14), suggestion (DC 16)</t>
  </si>
  <si>
    <t>Spells Known (CL 7th; concentration +10)  3rd (5/day)-fireball (DC 16), haste  2nd (7/day)-alter self, detect thoughts (DC 15), mirror image  1st (7/day)-magic missile, shield, silent image (DC 14), summon monster I, ventriloquism (DC 14)  0 (at will)-dancing lights, detect magic, ghost sound, mage hand, message, resistance, prestidigitation</t>
  </si>
  <si>
    <t>Alertness, Cleave, Flyby Attack, Great Cleave, Improved Critical (bite), Improved Critical (claws), Iron Will, Multiattack, Power Attack</t>
  </si>
  <si>
    <t>Fly +12, Knowledge (arcana) +23, Knowledge (nature) +23, Perception +27, Spellcraft +23, Stealth +12, Survival +23, Swim +37, Use Magic Device +23</t>
  </si>
  <si>
    <t>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</si>
  <si>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Mature Adult &lt;/h2&gt;&lt;h3&gt;&lt;i&gt;Scales the color of emeralds armor this ferocious dragon. A single sharp horn protrudes from the end of its toothy snout.&lt;/i&gt;&lt;/h3&gt;&lt;br&gt;&lt;/br&gt;&lt;/div&gt;&lt;div class="heading"&gt;&lt;p class="alignleft"&gt;Mature Adult Green Dragon&lt;/p&gt;&lt;p class="alignright"&gt;CR 13&lt;/p&gt;&lt;div style="clear: both;"&gt;&lt;/div&gt;&lt;/div&gt;&lt;div&gt;&lt;h5&gt;&lt;b&gt;XP &lt;/b&gt;25,600&lt;/h5&gt;&lt;h5&gt;LE Huge dragon (air)&lt;/h5&gt;&lt;h5&gt;&lt;b&gt;Init &lt;/b&gt;+0; &lt;b&gt;Senses &lt;/b&gt;dragon senses; Perception +27&lt;/h5&gt;&lt;h5&gt;&lt;b&gt;Aura &lt;/b&gt;frightful presence (210 ft., DC 21)&lt;/h5&gt;&lt;/div&gt;&lt;hr/&gt;&lt;div&gt;&lt;h5&gt;&lt;b&gt;DEFENSE&lt;/b&gt;&lt;/h5&gt;&lt;/div&gt;&lt;hr/&gt;&lt;div&gt;&lt;h5&gt;&lt;b&gt;AC &lt;/b&gt;30, touch 8, flat-footed 30 (+22 natural, -2 size)&lt;/h5&gt;&lt;h5&gt;&lt;b&gt;hp &lt;/b&gt;195 (17d12+85)&lt;/h5&gt;&lt;h5&gt;&lt;b&gt;Fort &lt;/b&gt;+15, &lt;b&gt;Ref &lt;/b&gt;+10, &lt;b&gt;Will &lt;/b&gt;+15&lt;/h5&gt;&lt;h5&gt;&lt;b&gt;DR &lt;/b&gt;10/magic; &lt;b&gt;Immune &lt;/b&gt;acid, paralysis, sleep; &lt;b&gt;SR &lt;/b&gt;24&lt;/h5&gt;&lt;/div&gt;&lt;hr/&gt;&lt;div&gt;&lt;h5&gt;&lt;b&gt;OFFENSE&lt;/b&gt;&lt;/h5&gt;&lt;/div&gt;&lt;hr/&gt;&lt;div&gt;&lt;h5&gt;&lt;b&gt;Spd &lt;/b&gt;40 ft., fly 200 ft. (poor), swim 40 ft.&lt;/h5&gt;&lt;h5&gt;&lt;b&gt;Melee &lt;/b&gt;bite +24 (2d8+13/19-20), 2 claws +24 (2d6+9/19-20), 2 wings +22 (1d8+4), tail slap +22 (2d6+13)&lt;/h5&gt;&lt;h5&gt;&lt;b&gt;Space &lt;/b&gt;15 ft.; &lt;b&gt;Reach &lt;/b&gt;10 ft. (15 ft. with bite)&lt;/h5&gt;&lt;h5&gt;&lt;b&gt;Special Attacks &lt;/b&gt;breath weapon (50-ft. cone, DC 23, 14d6 acid), crush (Small creatures, DC 23, 2d8+13)&lt;/h5&gt;&lt;h5&gt;&lt;b&gt;Spell-Like Abilities&lt;/b&gt; (CL 17th; concentration +20)&lt;/br&gt;At will&amp;mdash;charm person (DC 14), entangle (DC 14), suggestion (DC 16)&lt;/h5&gt;&lt;/h5&gt;&lt;h5&gt;&lt;b&gt;Spells Known&lt;/b&gt; (CL 7th; concentration +10)&lt;/br&gt;3rd (5/day)&amp;mdash;fireball (DC 16), haste&lt;/br&gt;2nd (7/day)&amp;mdash;alter self, detect thoughts (DC 15), mirror image&lt;/br&gt;1st (7/day)&amp;mdash;magic missile, shield, silent image (DC 14), summon monster I, ventriloquism (DC 14)&lt;/br&gt;0 (at will)&amp;mdash;dancing lights, detect magic, ghost sound, mage hand, message, resistance, prestidigitation&lt;/h5&gt;&lt;/h5&gt;&lt;/div&gt;&lt;hr/&gt;&lt;div&gt;&lt;h5&gt;&lt;b&gt;STATISTICS&lt;/b&gt;&lt;/h5&gt;&lt;/div&gt;&lt;hr/&gt;&lt;div&gt;&lt;h5&gt;&lt;b&gt;Str &lt;/b&gt;29, &lt;b&gt;Dex &lt;/b&gt;10, &lt;b&gt;Con &lt;/b&gt;21, &lt;b&gt;Int &lt;/b&gt; 16, &lt;b&gt;Wis &lt;/b&gt;17, &lt;b&gt;Cha &lt;/b&gt;16&lt;/h5&gt;&lt;h5&gt;&lt;b&gt;Base Atk &lt;/b&gt;+17; &lt;b&gt;CMB &lt;/b&gt;+28; &lt;b&gt;CMD &lt;/b&gt;38 (42 vs. trip)&lt;/h5&gt;&lt;h5&gt;&lt;b&gt;Feats &lt;/b&gt;Alertness, Cleave, Flyby Attack, Great Cleave, Improved Critical (bite), Improved Critical (claws), Iron Will, Multiattack, Power Attack&lt;/h5&gt;&lt;h5&gt;&lt;b&gt;Skills &lt;/b&gt;Fly +12, Knowledge (arcana) +23, Knowledge (nature) +23, Perception +27, Spellcraft +23, Stealth +12, Survival +23, Swim +37, Use Magic Device +23; &lt;b&gt;Racial Modifiers &lt;/b&gt;+8 Swim&lt;/h5&gt;&lt;h5&gt;&lt;b&gt;Languages &lt;/b&gt;Common, Draconic, Elven, Sylvan&lt;/h5&gt;&lt;h5&gt;&lt;b&gt;SQ &lt;/b&gt;trackless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</si>
  <si>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Old Green Dragon</t>
  </si>
  <si>
    <t>frightful presence (240 ft., DC 23)</t>
  </si>
  <si>
    <t>30, touch 5, flat-footed 30</t>
  </si>
  <si>
    <t>(-1 Dex, +25 natural, -4 size)</t>
  </si>
  <si>
    <t>(19d12+114)</t>
  </si>
  <si>
    <t>Fort +17, Ref +10, Will +17</t>
  </si>
  <si>
    <t>bite +25 (4d6+15/19-20), 2 claws +25 (2d8+10/19-20), 2 wings +23 (2d6+5), tail slap +23 (2d8+15)</t>
  </si>
  <si>
    <t>breath weapon (60-ft. cone, DC 25, 16d6 acid), crush (Medium creatures, DC 25, 4d6+15), tail sweep (Small creatures, DC 25, 2d6+15)</t>
  </si>
  <si>
    <t>Spell-Like Abilities (CL 19th; concentration +23)  At will-charm person (DC 15), entangle (DC 15), plant growth, suggestion (DC 17)</t>
  </si>
  <si>
    <t>Spells Known (CL 9th; concentration +13)  4th (5/day)-dimension door, ice storm  3rd (7/day)-dispel magic, fireball (DC 17), haste  2nd (7/day)-alter self, detect thoughts (DC 16), mirror image, see invisibility  1st (7/day)-magic missile, shield, silent image (DC 15), summon monster I, ventriloquism (DC 15)  0 (at will)-bleed, dancing lights, detect magic, ghost sound, mage hand, message, resistance, prestidigitation</t>
  </si>
  <si>
    <t>42 (44 vs. sunder, 46 vs. trip)</t>
  </si>
  <si>
    <t>Alertness, Cleave, Flyby Attack, Great Cleave, Improved Critical (bite), Improved Critical (claws), Improved Sunder, Iron Will, Multiattack, Power Attack</t>
  </si>
  <si>
    <t>Fly +7, Knowledge (arcana) +26, Knowledge (local) +26, Knowledge (nature) +26, Perception +30, Spellcraft +26, Stealth +9, Survival +26, Swim +40, Use Magic Device +26</t>
  </si>
  <si>
    <t>Common, Draconic, Elven, Giant, Sylvan</t>
  </si>
  <si>
    <t>Camouflage (Ex) An old or older green dragon can use Stealth to hide in any sort of natural terrain, even if the terrain does not grant cover or concealment.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</si>
  <si>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Old &lt;/h2&gt;&lt;h3&gt;&lt;i&gt;Scales the color of emeralds armor this ferocious dragon. A single sharp horn protrudes from the end of its toothy snout.&lt;/i&gt;&lt;/h3&gt;&lt;br&gt;&lt;/br&gt;&lt;/div&gt;&lt;div class="heading"&gt;&lt;p class="alignleft"&gt;Old Green Dragon&lt;/p&gt;&lt;p class="alignright"&gt;CR 15&lt;/p&gt;&lt;div style="clear: both;"&gt;&lt;/div&gt;&lt;/div&gt;&lt;div&gt;&lt;h5&gt;&lt;b&gt;XP &lt;/b&gt;51,200&lt;/h5&gt;&lt;h5&gt;LE Gargantuan dragon (air)&lt;/h5&gt;&lt;h5&gt;&lt;b&gt;Init &lt;/b&gt;-1; &lt;b&gt;Senses &lt;/b&gt;dragon senses; Perception +30&lt;/h5&gt;&lt;h5&gt;&lt;b&gt;Aura &lt;/b&gt;frightful presence (240 ft., DC 23)&lt;/h5&gt;&lt;/div&gt;&lt;hr/&gt;&lt;div&gt;&lt;h5&gt;&lt;b&gt;DEFENSE&lt;/b&gt;&lt;/h5&gt;&lt;/div&gt;&lt;hr/&gt;&lt;div&gt;&lt;h5&gt;&lt;b&gt;AC &lt;/b&gt;30, touch 5, flat-footed 30 (-1 Dex, +25 natural, -4 size)&lt;/h5&gt;&lt;h5&gt;&lt;b&gt;hp &lt;/b&gt;237 (19d12+114)&lt;/h5&gt;&lt;h5&gt;&lt;b&gt;Fort &lt;/b&gt;+17, &lt;b&gt;Ref &lt;/b&gt;+10, &lt;b&gt;Will &lt;/b&gt;+17&lt;/h5&gt;&lt;h5&gt;&lt;b&gt;DR &lt;/b&gt;10/magic; &lt;b&gt;Immune &lt;/b&gt;acid, paralysis, sleep,; &lt;b&gt;SR &lt;/b&gt;26&lt;/h5&gt;&lt;/div&gt;&lt;hr/&gt;&lt;div&gt;&lt;h5&gt;&lt;b&gt;OFFENSE&lt;/b&gt;&lt;/h5&gt;&lt;/div&gt;&lt;hr/&gt;&lt;div&gt;&lt;h5&gt;&lt;b&gt;Spd &lt;/b&gt;40 ft., fly 250 ft. (clumsy), swim 40 ft.&lt;/h5&gt;&lt;h5&gt;&lt;b&gt;Melee &lt;/b&gt;bite +25 (4d6+15/19-20), 2 claws +25 (2d8+10/19-20), 2 wings +23 (2d6+5), tail slap +23 (2d8+15)&lt;/h5&gt;&lt;h5&gt;&lt;b&gt;Space &lt;/b&gt;20 ft.; &lt;b&gt;Reach &lt;/b&gt;15 ft. (20 ft. with bite)&lt;/h5&gt;&lt;h5&gt;&lt;b&gt;Special Attacks &lt;/b&gt;breath weapon (60-ft. cone, DC 25, 16d6 acid), crush (Medium creatures, DC 25, 4d6+15), tail sweep (Small creatures, DC 25, 2d6+15)&lt;/h5&gt;&lt;h5&gt;&lt;b&gt;Spell-Like Abilities&lt;/b&gt; (CL 19th; concentration +23)&lt;/br&gt;At will&amp;mdash;charm person (DC 15), entangle (DC 15), plant growth, suggestion (DC 17)&lt;/h5&gt;&lt;/h5&gt;&lt;h5&gt;&lt;b&gt;Spells Known&lt;/b&gt; (CL 9th; concentration +13)&lt;/br&gt;4th (5/day)&amp;mdash;dimension door, ice storm&lt;/br&gt;3rd (7/day)&amp;mdash;dispel magic, fireball (DC 17), haste&lt;/br&gt;2nd (7/day)&amp;mdash;alter self, detect thoughts (DC 16), mirror image, see invisibility&lt;/br&gt;1st (7/day)&amp;mdash;magic missile, shield, silent image (DC 15), summon monster I, ventriloquism (DC 15)&lt;/br&gt;0 (at will)&amp;mdash;bleed, dancing lights, detect magic, ghost sound, mage hand, message, resistance, prestidigitation&lt;/h5&gt;&lt;/h5&gt;&lt;/div&gt;&lt;hr/&gt;&lt;div&gt;&lt;h5&gt;&lt;b&gt;STATISTICS&lt;/b&gt;&lt;/h5&gt;&lt;/div&gt;&lt;hr/&gt;&lt;div&gt;&lt;h5&gt;&lt;b&gt;Str &lt;/b&gt;31, &lt;b&gt;Dex &lt;/b&gt;8, &lt;b&gt;Con &lt;/b&gt;23, &lt;b&gt;Int &lt;/b&gt; 18, &lt;b&gt;Wis &lt;/b&gt;19, &lt;b&gt;Cha &lt;/b&gt;18&lt;/h5&gt;&lt;h5&gt;&lt;b&gt;Base Atk &lt;/b&gt;+19; &lt;b&gt;CMB &lt;/b&gt;+33 (+35 on sunder); &lt;b&gt;CMD &lt;/b&gt;42 (44 vs. sunder, 46 vs. trip)&lt;/h5&gt;&lt;h5&gt;&lt;b&gt;Feats &lt;/b&gt;Alertness, Cleave, Flyby Attack, Great Cleave, Improved Critical (bite), Improved Critical (claws), Improved Sunder, Iron Will, Multiattack, Power Attack&lt;/h5&gt;&lt;h5&gt;&lt;b&gt;Skills &lt;/b&gt;Fly +7, Knowledge (arcana) +26, Knowledge (local) +26, Knowledge (nature) +26, Perception +30, Spellcraft +26, Stealth +9, Survival +26, Swim +40, Use Magic Device +26; &lt;b&gt;Racial Modifiers &lt;/b&gt;+8 Swim&lt;/h5&gt;&lt;h5&gt;&lt;b&gt;Languages &lt;/b&gt;Common,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ABILITIES&lt;/b&gt;&lt;/h5&gt;&lt;/div&gt;&lt;hr/&gt;&lt;div&gt;&lt;h5&gt;&lt;b&gt;Camouflage (Ex)&lt;/b&gt; An old or older green dragon can use Stealth to hide in any sort of natural terrain, even if the terrain does not grant cover or concealment.&lt;/h5&gt;&lt;h5&gt;&lt;b&gt;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</si>
  <si>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Very Old Green Dragon</t>
  </si>
  <si>
    <t>frightful presence (270 ft., DC 24)</t>
  </si>
  <si>
    <t>33, touch 5, flat-footed 33</t>
  </si>
  <si>
    <t>(-1 Dex, +28 natural, -4 size)</t>
  </si>
  <si>
    <t>(21d12+126)</t>
  </si>
  <si>
    <t>Fort +18, Ref +11, Will +18</t>
  </si>
  <si>
    <t>bite +28 (4d6+16/19-20), 2 claws +28 (2d8+11/19-20), 2 wings +26 (2d6+5), tail slap +26 (2d8+16)</t>
  </si>
  <si>
    <t>breath weapon (60-ft. cone, DC 26, 18d6 acid), crush (Medium creatures, DC 26, 4d6+16), tail sweep (Small creatures, DC 26, 2d8+16)</t>
  </si>
  <si>
    <t>Spell-Like Abilities (CL 21st; concentration +25)  At will-charm person (DC 15), entangle (DC 15), plant growth, suggestion (DC 17)</t>
  </si>
  <si>
    <t>Spells Known (CL 11th; concentration +15)  5th (4/day)-summon monster V, teleport  4th (7/day)-dimension door, ice storm, stoneskin  3rd (7/day)-dispel magic, displacement, fireball (DC 17), haste  2nd (7/day)-alter self, detect thoughts (DC 16), locate object, mirror image, see invisibility  1st (7/day)-magic missile, shield, silent image (DC 15), summon monster I, ventriloquism (DC 15)  0 (at will)-acid splash, bleed, dancing lights, detect magic, ghost sound, mage hand, message, resistance, prestidigitation</t>
  </si>
  <si>
    <t>45 (47 vs. sunder, 49 vs. trip)</t>
  </si>
  <si>
    <t>Alertness, Cleave, Critical Focus, Flyby Attack, Great Cleave, Improved Critical (bite), Improved Critical (claws), Improved Sunder, Iron Will, Multiattack, Power Attack</t>
  </si>
  <si>
    <t>Fly +9, Knowledge (arcana) +28, Knowledge (local) +28, Knowledge (nature) +28, Perception +32, Spellcraft +28, Stealth +11, Survival +28, Swim +43, Use Magic Device +28</t>
  </si>
  <si>
    <t>&lt;link rel="stylesheet"href="PF.css"&gt;&lt;div&gt;&lt;h2&gt;Green Dragon, Very Old &lt;/h2&gt;&lt;h3&gt;&lt;i&gt;Scales the color of emeralds armor this ferocious dragon. A single sharp horn protrudes from the end of its toothy snout.&lt;/i&gt;&lt;/h3&gt;&lt;br&gt;&lt;/br&gt;&lt;/div&gt;&lt;div class="heading"&gt;&lt;p class="alignleft"&gt;Very Old Green Dragon&lt;/p&gt;&lt;p class="alignright"&gt;CR 16&lt;/p&gt;&lt;div style="clear: both;"&gt;&lt;/div&gt;&lt;/div&gt;&lt;div&gt;&lt;h5&gt;&lt;b&gt;XP &lt;/b&gt;76,800&lt;/h5&gt;&lt;h5&gt;LE Gargantuan dragon (air)&lt;/h5&gt;&lt;h5&gt;&lt;b&gt;Init &lt;/b&gt;-1; &lt;b&gt;Senses &lt;/b&gt;dragon senses; Perception +32&lt;/h5&gt;&lt;h5&gt;&lt;b&gt;Aura &lt;/b&gt;frightful presence (270 ft., DC 24)&lt;/h5&gt;&lt;/div&gt;&lt;hr/&gt;&lt;div&gt;&lt;h5&gt;&lt;b&gt;DEFENSE&lt;/b&gt;&lt;/h5&gt;&lt;/div&gt;&lt;hr/&gt;&lt;div&gt;&lt;h5&gt;&lt;b&gt;AC &lt;/b&gt;33, touch 5, flat-footed 33 (-1 Dex, +28 natural, -4 size)&lt;/h5&gt;&lt;h5&gt;&lt;b&gt;hp &lt;/b&gt;262 (21d12+126)&lt;/h5&gt;&lt;h5&gt;&lt;b&gt;Fort &lt;/b&gt;+18, &lt;b&gt;Ref &lt;/b&gt;+11, &lt;b&gt;Will &lt;/b&gt;+18&lt;/h5&gt;&lt;h5&gt;&lt;b&gt;DR &lt;/b&gt;15/magic; &lt;b&gt;Immune &lt;/b&gt;acid, paralysis, sleep,; &lt;b&gt;SR &lt;/b&gt;27&lt;/h5&gt;&lt;/div&gt;&lt;hr/&gt;&lt;div&gt;&lt;h5&gt;&lt;b&gt;OFFENSE&lt;/b&gt;&lt;/h5&gt;&lt;/div&gt;&lt;hr/&gt;&lt;div&gt;&lt;h5&gt;&lt;b&gt;Spd &lt;/b&gt;40 ft., fly 250 ft. (clumsy), swim 40 ft.&lt;/h5&gt;&lt;h5&gt;&lt;b&gt;Melee &lt;/b&gt;bite +28 (4d6+16/19-20), 2 claws +28 (2d8+11/19-20), 2 wings +26 (2d6+5), tail slap +26 (2d8+16)&lt;/h5&gt;&lt;h5&gt;&lt;b&gt;Space &lt;/b&gt;20 ft.; &lt;b&gt;Reach &lt;/b&gt;15 ft. (20 ft. with bite)&lt;/h5&gt;&lt;h5&gt;&lt;b&gt;Special Attacks &lt;/b&gt;breath weapon (60-ft. cone, DC 26, 18d6 acid), crush (Medium creatures, DC 26, 4d6+16), tail sweep (Small creatures, DC 26, 2d8+16)&lt;/h5&gt;&lt;h5&gt;&lt;b&gt;Spell-Like Abilities&lt;/b&gt; (CL 21st; concentration +25)&lt;/br&gt;At will&amp;mdash;charm person (DC 15), entangle (DC 15), plant growth, suggestion (DC 17)&lt;/h5&gt;&lt;/h5&gt;&lt;h5&gt;&lt;b&gt;Spells Known&lt;/b&gt; (CL 11th; concentration +15)&lt;/br&gt;5th (4/day)&amp;mdash;summon monster V, teleport&lt;/br&gt;4th (7/day)&amp;mdash;dimension door, ice storm, stoneskin&lt;/br&gt;3rd (7/day)&amp;mdash;dispel magic, displacement, fireball (DC 17), haste&lt;/br&gt;2nd (7/day)&amp;mdash;alter self, detect thoughts (DC 16), locate object, mirror image, see invisibility&lt;/br&gt;1st (7/day)&amp;mdash;magic missile, shield, silent image (DC 15), summon monster I, ventriloquism (DC 15)&lt;/br&gt;0 (at will)&amp;mdash;acid splash, bleed, dancing lights, detect magic, ghost sound, mage hand, message, resistance, prestidigitation&lt;/h5&gt;&lt;/h5&gt;&lt;/div&gt;&lt;hr/&gt;&lt;div&gt;&lt;h5&gt;&lt;b&gt;STATISTICS&lt;/b&gt;&lt;/h5&gt;&lt;/div&gt;&lt;hr/&gt;&lt;div&gt;&lt;h5&gt;&lt;b&gt;Str &lt;/b&gt;33, &lt;b&gt;Dex &lt;/b&gt;8, &lt;b&gt;Con &lt;/b&gt;23, &lt;b&gt;Int &lt;/b&gt; 18, &lt;b&gt;Wis &lt;/b&gt;19, &lt;b&gt;Cha &lt;/b&gt;18&lt;/h5&gt;&lt;h5&gt;&lt;b&gt;Base Atk &lt;/b&gt;+21; &lt;b&gt;CMB &lt;/b&gt;+36 (+38 on sunder); &lt;b&gt;CMD &lt;/b&gt;45 (47 vs. sunder, 49 vs. trip)&lt;/h5&gt;&lt;h5&gt;&lt;b&gt;Feats &lt;/b&gt;Alertness, Cleave, Critical Focus, Flyby Attack, Great Cleave, Improved Critical (bite), Improved Critical (claws), Improved Sunder, Iron Will, Multiattack, Power Attack&lt;/h5&gt;&lt;h5&gt;&lt;b&gt;Skills &lt;/b&gt;Fly +9, Knowledge (arcana) +28, Knowledge (local) +28, Knowledge (nature) +28, Perception +32, Spellcraft +28, Stealth +11, Survival +28, Swim +43, Use Magic Device +28; &lt;b&gt;Racial Modifiers &lt;/b&gt;+8 Swim&lt;/h5&gt;&lt;h5&gt;&lt;b&gt;Languages &lt;/b&gt;Common,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ABILITIES&lt;/b&gt;&lt;/h5&gt;&lt;/div&gt;&lt;hr/&gt;&lt;div&gt;&lt;h5&gt;&lt;b&gt;Camouflage (Ex)&lt;/b&gt; An old or older green dragon can use Stealth to hide in any sort of natural terrain, even if the terrain does not grant cover or concealment.&lt;/h5&gt;&lt;h5&gt;&lt;b&gt;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</si>
  <si>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Wyrm Green Dragon</t>
  </si>
  <si>
    <t>frightful presence (330 ft., DC 27)</t>
  </si>
  <si>
    <t>38, touch 4, flat-footed 38</t>
  </si>
  <si>
    <t>(-2 Dex, +34 natural, -4 size)</t>
  </si>
  <si>
    <t>bite +34 (4d6+19/19-20), 2 claws +34 (2d8+13/19-20), 2 wings +32 (2d6+6), tail slap +32 (2d8+19)</t>
  </si>
  <si>
    <t>breath weapon (60-ft. cone, DC 29, 22d6 acid), crush (Medium creatures, DC 29, 4d6+19), miasma, tail sweep (Small creatures, DC 29, 2d6+19)</t>
  </si>
  <si>
    <t>Spell-Like Abilities (CL 25th; concentration +30)  At will--charm person (DC 16), dominate person (DC 20), entangle (DC 16), plant growth, suggestion (DC 18)</t>
  </si>
  <si>
    <t>Spells Known (CL 15th; concentration +20)  7th (4/day)--plane shift, summon monster VII  6th (6/day)--acid fog, disintegrate (DC 21), true seeing  5th (7/day)--baleful polymorph (DC 20), polymorph, summon monster V, teleport  4th (7/day)--dimension door, ice storm, scrying (DC 19), stoneskin  3rd (7/day)--dispel magic, displacement, fireball (DC 18), haste  2nd (7/day)--alter self, detect thoughts (DC 17),locate object, mirror image, see invisibility  1st (8/day)--magic missile, shield, silent image (DC 16), summon monster I, ventriloquism (DC 16)  0 (at will)--acid splash, bleed, dancing lights, detect magic, ghost sound, mage hand, message, resistance, prestidigitation</t>
  </si>
  <si>
    <t>+42 (+44 sunder)</t>
  </si>
  <si>
    <t>50 (52 vs. sunder, 54 vs. trip)</t>
  </si>
  <si>
    <t>Alertness, Bleeding Critical, Cleave, Critical Focus, Flyby Attack, Great Cleave, Improved Critical (bite), Improved Critical (claws), Improved Initiative, Improved Sunder, Iron Will, Multiattack, Power Attack</t>
  </si>
  <si>
    <t>Fly +12, Knowledge (arcana) +33, Knowledge (local) +33, Knowledge (nature) +33, Knowledge (planes) +33, Perception +37, Spellcraft +33, Stealth +14, Survival +33, Swim +49, Use Magic Device +33</t>
  </si>
  <si>
    <t>Camouflage (Ex) An old or older green dragon can use Stealth to hide in any sort of natural terrain, even if the terrain does not grant cover or concealment.  Miasma (Su)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</si>
  <si>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Wyrm &lt;/h2&gt;&lt;h3&gt;&lt;i&gt;Scales the color of emeralds armor this ferocious dragon. A single sharp horn protrudes from the end of its toothy snout.&lt;/i&gt;&lt;/h3&gt;&lt;br&gt;&lt;/br&gt;&lt;/div&gt;&lt;div class="heading"&gt;&lt;p class="alignleft"&gt;Wyrm Green Dragon&lt;/p&gt;&lt;p class="alignright"&gt;CR 18&lt;/p&gt;&lt;div style="clear: both;"&gt;&lt;/div&gt;&lt;/div&gt;&lt;div&gt;&lt;h5&gt;&lt;b&gt;XP &lt;/b&gt;153,600&lt;/h5&gt;&lt;h5&gt;LE Gargantuan dragon (air)&lt;/h5&gt;&lt;h5&gt;&lt;b&gt;Init &lt;/b&gt;+2; &lt;b&gt;Senses &lt;/b&gt;dragon senses; Perception +37&lt;/h5&gt;&lt;h5&gt;&lt;b&gt;Aura &lt;/b&gt;frightful presence (330 ft., DC 27)&lt;/h5&gt;&lt;/div&gt;&lt;hr/&gt;&lt;div&gt;&lt;h5&gt;&lt;b&gt;DEFENSE&lt;/b&gt;&lt;/h5&gt;&lt;/div&gt;&lt;hr/&gt;&lt;div&gt;&lt;h5&gt;&lt;b&gt;AC &lt;/b&gt;38, touch 4, flat-footed 38 (-2 Dex, +34 natural, -4 size)&lt;/h5&gt;&lt;h5&gt;&lt;b&gt;hp &lt;/b&gt;337 (25d12+175)&lt;/h5&gt;&lt;h5&gt;&lt;b&gt;Fort &lt;/b&gt;+21, &lt;b&gt;Ref &lt;/b&gt;+12, &lt;b&gt;Will &lt;/b&gt;+21&lt;/h5&gt;&lt;h5&gt;&lt;b&gt;DR &lt;/b&gt;20/magic; &lt;b&gt;Immune &lt;/b&gt;acid, paralysis, sleep; &lt;b&gt;SR &lt;/b&gt;29&lt;/h5&gt;&lt;/div&gt;&lt;hr/&gt;&lt;div&gt;&lt;h5&gt;&lt;b&gt;OFFENSE&lt;/b&gt;&lt;/h5&gt;&lt;/div&gt;&lt;hr/&gt;&lt;div&gt;&lt;h5&gt;&lt;b&gt;Spd &lt;/b&gt;40 ft., fly 250 ft. (clumsy), swim 40 ft.&lt;/h5&gt;&lt;h5&gt;&lt;b&gt;Melee &lt;/b&gt;bite +34 (4d6+19/19-20), 2 claws +34 (2d8+13/19-20), 2 wings +32 (2d6+6), tail slap +32 (2d8+19)&lt;/h5&gt;&lt;h5&gt;&lt;b&gt;Space &lt;/b&gt;20 ft.; &lt;b&gt;Reach &lt;/b&gt;15 ft. (20 ft. with bite)&lt;/h5&gt;&lt;h5&gt;&lt;b&gt;Special Attacks &lt;/b&gt;breath weapon (60-ft. cone, DC 29, 22d6 acid), crush (Medium creatures, DC 29, 4d6+19), miasma, tail sweep (Small creatures, DC 29, 2d6+19)&lt;/h5&gt;&lt;h5&gt;&lt;b&gt;Spell-Like Abilities&lt;/b&gt; (CL 25th; concentration +30)&lt;/br&gt;At will&amp;mdash;charm person (DC 16), dominate person (DC 20), entangle (DC 16), plant growth, suggestion (DC 18)&lt;/h5&gt;&lt;/h5&gt;&lt;h5&gt;&lt;b&gt;Spells Known&lt;/b&gt; (CL 15th; concentration +20)&lt;/br&gt;7th (4/day)&amp;mdash;plane shift, summon monster VII&lt;/br&gt;6th (6/day)&amp;mdash;acid fog, disintegrate (DC 21), true seeing&lt;/br&gt;5th (7/day)&amp;mdash;baleful polymorph (DC 20), polymorph, summon monster V, teleport&lt;/br&gt;4th (7/day)&amp;mdash;dimension door, ice storm, scrying (DC 19), stoneskin&lt;/br&gt;3rd (7/day)&amp;mdash;dispel magic, displacement, fireball (DC 18), haste&lt;/br&gt;2nd (7/day)&amp;mdash;alter self, detect thoughts (DC 17),locate object, mirror image, see invisibility&lt;/br&gt;1st (8/day)&amp;mdash;magic missile, shield, silent image (DC 16), summon monster I, ventriloquism (DC 16)&lt;/br&gt;0 (at will)&amp;mdash;acid splash, bleed, dancing lights, detect magic, ghost sound, mage hand, message, resistance, prestidigitation&lt;/h5&gt;&lt;/h5&gt;&lt;/div&gt;&lt;hr/&gt;&lt;div&gt;&lt;h5&gt;&lt;b&gt;STATISTICS&lt;/b&gt;&lt;/h5&gt;&lt;/div&gt;&lt;hr/&gt;&lt;div&gt;&lt;h5&gt;&lt;b&gt;Str &lt;/b&gt;37, &lt;b&gt;Dex &lt;/b&gt;6, &lt;b&gt;Con &lt;/b&gt;25, &lt;b&gt;Int &lt;/b&gt; 20, &lt;b&gt;Wis &lt;/b&gt;21, &lt;b&gt;Cha &lt;/b&gt;20&lt;/h5&gt;&lt;h5&gt;&lt;b&gt;Base Atk &lt;/b&gt;+25; &lt;b&gt;CMB &lt;/b&gt;+42 (+44 sunder); &lt;b&gt;CMD &lt;/b&gt;50 (52 vs. sunder, 54 vs. trip)&lt;/h5&gt;&lt;h5&gt;&lt;b&gt;Feats &lt;/b&gt;Alertness, Bleeding Critical, Cleave, Critical Focus, Flyby Attack, Great Cleave, Improved Critical (bite), Improved Critical (claws), Improved Initiative, Improved Sunder, Iron Will, Multiattack, Power Attack&lt;/h5&gt;&lt;h5&gt;&lt;b&gt;Skills &lt;/b&gt;Fly +12, Knowledge (arcana) +33, Knowledge (local) +33, Knowledge (nature) +33, Knowledge (planes) +33, Perception +37, Spellcraft +33, Stealth +14, Survival +33, Swim +49, Use Magic Device +33; &lt;b&gt;Racial Modifiers &lt;/b&gt;+8 Swim&lt;/h5&gt;&lt;h5&gt;&lt;b&gt;Languages &lt;/b&gt;Abyssal, 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</si>
  <si>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Great Wyrm Green Dragon</t>
  </si>
  <si>
    <t>frightful presence (360 ft., DC 29)</t>
  </si>
  <si>
    <t>37, touch 0, flat-footed 37</t>
  </si>
  <si>
    <t>(-2 Dex, +37 natural, -8 size)</t>
  </si>
  <si>
    <t>(27d12+216)</t>
  </si>
  <si>
    <t>Fort +23, Ref +13, Will +23</t>
  </si>
  <si>
    <t>bite +33 (4d8+21/19-20), 2 claws +33 (4d6+14/19-20), 2 wings +31 (2d8+7), tail slap +31 (4d6+21)</t>
  </si>
  <si>
    <t>awaken treants, breath weapon (70-ft. cone, DC 31, 24d6 acid), crush (Large creatures, DC 31, 4d8+21), miasma, tail sweep (Medium creatures, DC 31, 2d8+21)</t>
  </si>
  <si>
    <t>Spell-Like Abilities (CL 27th; concentration +33)  At will-charm person (DC 17), command plants (DC 20), dominate person (DC 21), entangle (DC 17), plant growth, suggestion (DC 19)</t>
  </si>
  <si>
    <t>Spells Known (CL 17th; concentration +23)  8th (4/day)-power word stun, sunburst (DC 24)  7th (6/day)-plane shift, prismatic spray, summon monster VII  6th (7/day)-acid fog, disintegrate (DC 22), true seeing  5th (7/day)-baleful polymorph (DC 21), polymorph, summon monster V, teleport  4th (7/day)-dimension door, ice storm, scrying (DC 20), stoneskin  3rd (7/day)-dispel magic, displacement, fireball (DC 19), haste  2nd (8/day)-alter self, detect thoughts (DC 18), locate object, mirror image, see invisibility  1st (8/day)-magic missile, shield, silent image (DC 17), summon monster I, ventriloquism (DC 17)  0 (at will)-acid splash, bleed, dancing lights, detect magic, ghost sound, mage hand, message, resistance, prestidigitation</t>
  </si>
  <si>
    <t>+49 (+51 sunder)</t>
  </si>
  <si>
    <t>57 (59 vs. sunder, 61 vs. trip)</t>
  </si>
  <si>
    <t>Alertness, Bleeding Critical, Cleave, Critical Focus, Flyby Attack, Great Cleave, Improved Critical (bite), Improved Critical (claws), Improved Initiative, Improved Sunder, Iron Will, Multiattack, Power Attack, Wingover</t>
  </si>
  <si>
    <t>Fly +12, Intimidate +36, Knowledge (arcana) +36, Knowledge (local) +36, Knowledge (nature) +36, Knowledge (planes) +36, Perception +40, Spellcraft +36, Stealth +12, Survival +36, Swim +52, Use Magic Device +36</t>
  </si>
  <si>
    <t>Abyssal, Auran, Common, Draconic, Elven, Giant, Sylvan</t>
  </si>
  <si>
    <t>Awaken Treants (Su)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  Camouflage (Ex) An old or older green dragon can use Stealth to hide in any sort of natural terrain, even if the terrain does not grant cover or concealment.  Miasma (Su)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</si>
  <si>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Great Wyrm &lt;/h2&gt;&lt;h3&gt;&lt;i&gt;Scales the color of emeralds armor this ferocious dragon. A single sharp horn protrudes from the end of its toothy snout.&lt;/i&gt;&lt;/h3&gt;&lt;br&gt;&lt;/br&gt;&lt;/div&gt;&lt;div class="heading"&gt;&lt;p class="alignleft"&gt;Great Wyrm Green Dragon&lt;/p&gt;&lt;p class="alignright"&gt;CR 20&lt;/p&gt;&lt;div style="clear: both;"&gt;&lt;/div&gt;&lt;/div&gt;&lt;div&gt;&lt;h5&gt;&lt;b&gt;XP &lt;/b&gt;307,200&lt;/h5&gt;&lt;h5&gt;LE Colossal dragon (air)&lt;/h5&gt;&lt;h5&gt;&lt;b&gt;Init &lt;/b&gt;+2; &lt;b&gt;Senses &lt;/b&gt;dragon senses; Perception +40&lt;/h5&gt;&lt;h5&gt;&lt;b&gt;Aura &lt;/b&gt;frightful presence (360 ft., DC 29)&lt;/h5&gt;&lt;/div&gt;&lt;hr/&gt;&lt;div&gt;&lt;h5&gt;&lt;b&gt;DEFENSE&lt;/b&gt;&lt;/h5&gt;&lt;/div&gt;&lt;hr/&gt;&lt;div&gt;&lt;h5&gt;&lt;b&gt;AC &lt;/b&gt;37, touch 0, flat-footed 37 (-2 Dex, +37 natural, -8 size)&lt;/h5&gt;&lt;h5&gt;&lt;b&gt;hp &lt;/b&gt;391 (27d12+216)&lt;/h5&gt;&lt;h5&gt;&lt;b&gt;Fort &lt;/b&gt;+23, &lt;b&gt;Ref &lt;/b&gt;+13, &lt;b&gt;Will &lt;/b&gt;+23&lt;/h5&gt;&lt;h5&gt;&lt;b&gt;DR &lt;/b&gt;20/magic; &lt;b&gt;Immune &lt;/b&gt;acid, paralysis, sleep; &lt;b&gt;SR &lt;/b&gt;31&lt;/h5&gt;&lt;/div&gt;&lt;hr/&gt;&lt;div&gt;&lt;h5&gt;&lt;b&gt;OFFENSE&lt;/b&gt;&lt;/h5&gt;&lt;/div&gt;&lt;hr/&gt;&lt;div&gt;&lt;h5&gt;&lt;b&gt;Spd &lt;/b&gt;40 ft., fly 250 ft. (clumsy), swim 40 ft.&lt;/h5&gt;&lt;h5&gt;&lt;b&gt;Melee &lt;/b&gt;bite +33 (4d8+21/19-20), 2 claws +33 (4d6+14/19-20), 2 wings +31 (2d8+7), tail slap +31 (4d6+21)&lt;/h5&gt;&lt;h5&gt;&lt;b&gt;Space &lt;/b&gt;30 ft.; &lt;b&gt;Reach &lt;/b&gt;20 ft. (30 ft. with bite)&lt;/h5&gt;&lt;h5&gt;&lt;b&gt;Special Attacks &lt;/b&gt;awaken treants, breath weapon (70-ft. cone, DC 31, 24d6 acid), crush (Large creatures, DC 31, 4d8+21), miasma, tail sweep (Medium creatures, DC 31, 2d8+21)&lt;/h5&gt;&lt;h5&gt;&lt;b&gt;Spell-Like Abilities&lt;/b&gt; (CL 27th; concentration +33)&lt;/br&gt;At will&amp;mdash;charm person (DC 17), command plants (DC 20), dominate person (DC 21), entangle (DC 17), plant growth, suggestion (DC 19)&lt;/h5&gt;&lt;/h5&gt;&lt;h5&gt;&lt;b&gt;Spells Known&lt;/b&gt; (CL 17th; concentration +23)&lt;/br&gt;8th (4/day)&amp;mdash;power word stun, sunburst (DC 24)&lt;/br&gt;7th (6/day)&amp;mdash;plane shift, prismatic spray, summon monster VII&lt;/br&gt;6th (7/day)&amp;mdash;acid fog, disintegrate (DC 22), true seeing&lt;/br&gt;5th (7/day)&amp;mdash;baleful polymorph (DC 21), polymorph, summon monster V, teleport&lt;/br&gt;4th (7/day)&amp;mdash;dimension door, ice storm, scrying (DC 20), stoneskin&lt;/br&gt;3rd (7/day)&amp;mdash;dispel magic, displacement, fireball (DC 19), haste&lt;/br&gt;2nd (8/day)&amp;mdash;alter self, detect thoughts (DC 18), locate object, mirror image, see invisibility&lt;/br&gt;1st (8/day)&amp;mdash;magic missile, shield, silent image (DC 17), summon monster I, ventriloquism (DC 17)&lt;/br&gt;0 (at will)&amp;mdash;acid splash, bleed, dancing lights, detect magic, ghost sound, mage hand, message, resistance, prestidigitation&lt;/h5&gt;&lt;/h5&gt;&lt;/div&gt;&lt;hr/&gt;&lt;div&gt;&lt;h5&gt;&lt;b&gt;STATISTICS&lt;/b&gt;&lt;/h5&gt;&lt;/div&gt;&lt;hr/&gt;&lt;div&gt;&lt;h5&gt;&lt;b&gt;Str &lt;/b&gt;39, &lt;b&gt;Dex &lt;/b&gt;6, &lt;b&gt;Con &lt;/b&gt;27, &lt;b&gt;Int &lt;/b&gt; 22, &lt;b&gt;Wis &lt;/b&gt;23, &lt;b&gt;Cha &lt;/b&gt;22&lt;/h5&gt;&lt;h5&gt;&lt;b&gt;Base Atk &lt;/b&gt;+27; &lt;b&gt;CMB &lt;/b&gt;+49 (+51 sunder); &lt;b&gt;CMD &lt;/b&gt;57 (59 vs. sunder, 61 vs. trip)&lt;/h5&gt;&lt;h5&gt;&lt;b&gt;Feats &lt;/b&gt;Alertness, Bleeding Critical, Cleave, Critical Focus, Flyby Attack, Great Cleave, Improved Critical (bite), Improved Critical (claws), Improved Initiative, Improved Sunder, Iron Will, Multiattack, Power Attack, Wingover&lt;/h5&gt;&lt;h5&gt;&lt;b&gt;Skills &lt;/b&gt;Fly +12, Intimidate +36, Knowledge (arcana) +36, Knowledge (local) +36, Knowledge (nature) +36, Knowledge (planes) +36, Perception +40, Spellcraft +36, Stealth +12, Survival +36, Swim +52, Use Magic Device +36; &lt;b&gt;Racial Modifiers &lt;/b&gt;+8 Swim&lt;/h5&gt;&lt;h5&gt;&lt;b&gt;Languages &lt;/b&gt;Abyssal, Auran, 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</si>
  <si>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Wyrmling Red Dragon</t>
  </si>
  <si>
    <t>Fort +7, Ref +7, Will +7</t>
  </si>
  <si>
    <t>Vulnerability to cold</t>
  </si>
  <si>
    <t>bite +11 (1d6+4), 2 claws +11 (1d4+3)</t>
  </si>
  <si>
    <t>breath weapon (20-ft. cone, DC 15, 2d10 fire)</t>
  </si>
  <si>
    <t>Str 17, Dex 14, Con 15, Int 10, Wis 11, Cha 10</t>
  </si>
  <si>
    <t>Improved Initiative, Iron Will, Power Attack, Vital Strike</t>
  </si>
  <si>
    <t>Bluff +10, Fly +14, Intimidate +10, Perception +10, Sense Motive +10, Stealth +16</t>
  </si>
  <si>
    <t>&lt;link rel="stylesheet"href="PF.css"&gt;&lt;div&gt;&lt;h2&gt;Red Dragon, Wyrmling &lt;/h2&gt;&lt;h3&gt;&lt;i&gt;A crown of cruel horns surrounds the head of this mighty dragon. Thick scales the color of molten rock cover its long body.&lt;/i&gt;&lt;/h3&gt;&lt;br&gt;&lt;/br&gt;&lt;/div&gt;&lt;div class="heading"&gt;&lt;p class="alignleft"&gt;Wyrmling Red Dragon&lt;/p&gt;&lt;p class="alignright"&gt;CR 6&lt;/p&gt;&lt;div style="clear: both;"&gt;&lt;/div&gt;&lt;/div&gt;&lt;div&gt;&lt;h5&gt;&lt;b&gt;XP &lt;/b&gt;2,400&lt;/h5&gt;&lt;h5&gt;CE Small dragon (fire)&lt;/h5&gt;&lt;h5&gt;&lt;b&gt;Init &lt;/b&gt;+6; &lt;b&gt;Senses &lt;/b&gt;dragon senses; Perception +10&lt;/h5&gt;&lt;/div&gt;&lt;hr/&gt;&lt;div&gt;&lt;h5&gt;&lt;b&gt;DEFENSE&lt;/b&gt;&lt;/h5&gt;&lt;/div&gt;&lt;hr/&gt;&lt;div&gt;&lt;h5&gt;&lt;b&gt;AC &lt;/b&gt;19, touch 13, flat-footed 17 (+2 Dex, +6 natural, +1 size)&lt;/h5&gt;&lt;h5&gt;&lt;b&gt;hp &lt;/b&gt;59 (7d12+14)&lt;/h5&gt;&lt;h5&gt;&lt;b&gt;Fort &lt;/b&gt;+7, &lt;b&gt;Ref &lt;/b&gt;+7, &lt;b&gt;Will &lt;/b&gt;+7&lt;/h5&gt;&lt;h5&gt;&lt;b&gt;Immune &lt;/b&gt;fire, paralysis, sleep&lt;/h5&gt;&lt;h5&gt;&lt;b&gt;Weaknesses &lt;/b&gt;Vulnerability to cold&lt;/h5&gt;&lt;/div&gt;&lt;hr/&gt;&lt;div&gt;&lt;h5&gt;&lt;b&gt;OFFENSE&lt;/b&gt;&lt;/h5&gt;&lt;/div&gt;&lt;hr/&gt;&lt;div&gt;&lt;h5&gt;&lt;b&gt;Spd &lt;/b&gt;40 ft., fly 150 ft. (average)&lt;/h5&gt;&lt;h5&gt;&lt;b&gt;Melee &lt;/b&gt;bite +11 (1d6+4), 2 claws +11 (1d4+3)&lt;/h5&gt;&lt;h5&gt;&lt;b&gt;Space &lt;/b&gt;5 ft.; &lt;b&gt;Reach &lt;/b&gt;5 ft.&lt;/h5&gt;&lt;h5&gt;&lt;b&gt;Special Attacks &lt;/b&gt;breath weapon (20-ft. cone, DC 15, 2d10 fire)&lt;/h5&gt;&lt;/div&gt;&lt;hr/&gt;&lt;div&gt;&lt;h5&gt;&lt;b&gt;STATISTICS&lt;/b&gt;&lt;/h5&gt;&lt;/div&gt;&lt;hr/&gt;&lt;div&gt;&lt;h5&gt;&lt;b&gt;Str &lt;/b&gt;17, &lt;b&gt;Dex &lt;/b&gt;14, &lt;b&gt;Con &lt;/b&gt;15, &lt;b&gt;Int &lt;/b&gt; 10, &lt;b&gt;Wis &lt;/b&gt;11, &lt;b&gt;Cha &lt;/b&gt;10&lt;/h5&gt;&lt;h5&gt;&lt;b&gt;Base Atk &lt;/b&gt;+7; &lt;b&gt;CMB &lt;/b&gt;+9; &lt;b&gt;CMD &lt;/b&gt;21 (25 vs. trip)&lt;/h5&gt;&lt;h5&gt;&lt;b&gt;Feats &lt;/b&gt;Improved Initiative, Iron Will, Power Attack, Vital Strike&lt;/h5&gt;&lt;h5&gt;&lt;b&gt;Skills &lt;/b&gt;Bluff +10, Fly +14, Intimidate +10, Perception +10, Sense Motive +10, Stealth +16&lt;/h5&gt;&lt;h5&gt;&lt;b&gt;Languages &lt;/b&gt;Draconic&lt;/h5&gt;&lt;/div&gt;&lt;hr/&gt;&lt;div&gt;&lt;h5&gt;&lt;b&gt;ECOLOGY&lt;/b&gt;&lt;/h5&gt;&lt;/div&gt;&lt;hr/&gt;&lt;div&gt;&lt;h5&gt;&lt;b&gt;Environment &lt;/b&gt; warm mountains&lt;/h5&gt;&lt;h5&gt;&lt;b&gt;Organization &lt;/b&gt;solitary&lt;/h5&gt;&lt;h5&gt;&lt;b&gt;Treasure &lt;/b&gt;triple&lt;/h5&gt;&lt;/div&gt;&lt;br&gt;&lt;/br&gt;&lt;div&gt;&lt;h4&gt;&lt;p&gt;&lt;p&gt;Few creatures are more cruel and fearsome than the mighty red dragon. King of the chromatics, this terrible beast brings ruin and death to the lands that fall under its shadow.&lt;/p&gt;&lt;/h4&gt;&lt;/div&gt;</t>
  </si>
  <si>
    <t>Very Young Red Dragon</t>
  </si>
  <si>
    <t>dragon senses, smoke vision; Perception +13</t>
  </si>
  <si>
    <t>bite +14 (1d8+7), 2 claws +14 (1d6+5), 2 wings +9 (1d4+2)</t>
  </si>
  <si>
    <t>breath weapon (30-ft. cone, DC 17, 4d10 fire)</t>
  </si>
  <si>
    <t>Cleave, Improved Initiative, Iron Will, Power Attack, Vital Strike</t>
  </si>
  <si>
    <t>Appraise +13, Bluff +13, Fly +13, Intimidate +13, Perception +13, Sense Motive +13, Stealth +13</t>
  </si>
  <si>
    <t>Smoke Vision (Ex) A very young red dragon can see perfectly in smoky conditions (such as those created by pyrotechnics).</t>
  </si>
  <si>
    <t>&lt;link rel="stylesheet"href="PF.css"&gt;&lt;div&gt;&lt;h2&gt;Red Dragon, Very Young &lt;/h2&gt;&lt;h3&gt;&lt;i&gt;A crown of cruel horns surrounds the head of this mighty dragon. Thick scales the color of molten rock cover its long body.&lt;/i&gt;&lt;/h3&gt;&lt;br&gt;&lt;/br&gt;&lt;/div&gt;&lt;div class="heading"&gt;&lt;p class="alignleft"&gt;Very Young Red Dragon&lt;/p&gt;&lt;p class="alignright"&gt;CR 8&lt;/p&gt;&lt;div style="clear: both;"&gt;&lt;/div&gt;&lt;/div&gt;&lt;div&gt;&lt;h5&gt;&lt;b&gt;XP &lt;/b&gt;4,800&lt;/h5&gt;&lt;h5&gt;CE Medium dragon (fire)&lt;/h5&gt;&lt;h5&gt;&lt;b&gt;Init &lt;/b&gt;+5; &lt;b&gt;Senses &lt;/b&gt;dragon senses, smoke vision; Perception +13&lt;/h5&gt;&lt;/div&gt;&lt;hr/&gt;&lt;div&gt;&lt;h5&gt;&lt;b&gt;DEFENSE&lt;/b&gt;&lt;/h5&gt;&lt;/div&gt;&lt;hr/&gt;&lt;div&gt;&lt;h5&gt;&lt;b&gt;AC &lt;/b&gt;20, touch 11, flat-footed 19 (+1 Dex, +9 natural)&lt;/h5&gt;&lt;h5&gt;&lt;b&gt;hp &lt;/b&gt;85 (9d12+27)&lt;/h5&gt;&lt;h5&gt;&lt;b&gt;Fort &lt;/b&gt;+9, &lt;b&gt;Ref &lt;/b&gt;+7, &lt;b&gt;Will &lt;/b&gt;+9&lt;/h5&gt;&lt;h5&gt;&lt;b&gt;Immune &lt;/b&gt;fire, paralysis, sleep&lt;/h5&gt;&lt;h5&gt;&lt;b&gt;Weaknesses &lt;/b&gt;Vulnerability to cold&lt;/h5&gt;&lt;/div&gt;&lt;hr/&gt;&lt;div&gt;&lt;h5&gt;&lt;b&gt;OFFENSE&lt;/b&gt;&lt;/h5&gt;&lt;/div&gt;&lt;hr/&gt;&lt;div&gt;&lt;h5&gt;&lt;b&gt;Spd &lt;/b&gt;40 ft., fly 150 ft. (average)&lt;/h5&gt;&lt;h5&gt;&lt;b&gt;Melee &lt;/b&gt;bite +14 (1d8+7), 2 claws +14 (1d6+5), 2 wings +9 (1d4+2)&lt;/h5&gt;&lt;h5&gt;&lt;b&gt;Space &lt;/b&gt;5 ft.; &lt;b&gt;Reach &lt;/b&gt;5 ft.&lt;/h5&gt;&lt;h5&gt;&lt;b&gt;Special Attacks &lt;/b&gt;breath weapon (30-ft. cone, DC 17, 4d10 fire)&lt;/h5&gt;&lt;/div&gt;&lt;hr/&gt;&lt;div&gt;&lt;h5&gt;&lt;b&gt;STATISTICS&lt;/b&gt;&lt;/h5&gt;&lt;/div&gt;&lt;hr/&gt;&lt;div&gt;&lt;h5&gt;&lt;b&gt;Str &lt;/b&gt;21, &lt;b&gt;Dex &lt;/b&gt;12, &lt;b&gt;Con &lt;/b&gt;17, &lt;b&gt;Int &lt;/b&gt; 12, &lt;b&gt;Wis &lt;/b&gt;13, &lt;b&gt;Cha &lt;/b&gt;12&lt;/h5&gt;&lt;h5&gt;&lt;b&gt;Base Atk &lt;/b&gt;+9; &lt;b&gt;CMB &lt;/b&gt;+14; &lt;b&gt;CMD &lt;/b&gt;25 (29 vs. trip)&lt;/h5&gt;&lt;h5&gt;&lt;b&gt;Feats &lt;/b&gt;Cleave, Improved Initiative, Iron Will, Power Attack, Vital Strike&lt;/h5&gt;&lt;h5&gt;&lt;b&gt;Skills &lt;/b&gt;Appraise +13, Bluff +13, Fly +13, Intimidate +13, Perception +13, Sense Motive +13, Stealth +13&lt;/h5&gt;&lt;h5&gt;&lt;b&gt;Languages &lt;/b&gt;Common, Draconic&lt;/h5&gt;&lt;/div&gt;&lt;hr/&gt;&lt;div&gt;&lt;h5&gt;&lt;b&gt;ECOLOGY&lt;/b&gt;&lt;/h5&gt;&lt;/div&gt;&lt;hr/&gt;&lt;div&gt;&lt;h5&gt;&lt;b&gt;Environment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</si>
  <si>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Juvenile Red Dragon</t>
  </si>
  <si>
    <t>(Fire)</t>
  </si>
  <si>
    <t>dragon senses, smoke vision; Perception +18</t>
  </si>
  <si>
    <t>(+4 armor, +1 Dex, +15 natural, -1 size)</t>
  </si>
  <si>
    <t>bite +22 (2d6+13), 2 claws +22 (1d8+9), 2 wings +19 (1d6+5), and tail +19 (1d8+13)</t>
  </si>
  <si>
    <t>Breath Weapon (40 ft. cone, DC 21, 8d10 fire)</t>
  </si>
  <si>
    <t>Spell-Like Abilities (CL 13th; concentration +15)  At will - detect magic, pyrotechnics (DC 14)</t>
  </si>
  <si>
    <t>Spells Known (CL 3rd; concentration +5, ranged touch +14)  1st (4/day, 3 remaining) - mage armor, ray of enfeeblement, true strike  0th (at will) - arcane mark, flare (DC 12), mage hand, open/close, prestidigitation</t>
  </si>
  <si>
    <t>Str 27, Dex 12, Con 21, Int 14, Wis 15, Cha 14</t>
  </si>
  <si>
    <t>Hover, Improved Initiative, Multiattack, Power Attack, Vital Strike, Weapon Focus (bite), Weapon Focus (claw)</t>
  </si>
  <si>
    <t>Acrobatics +14, Appraise +18,Bluff +18, Fly +15, Intimidate +18, Perception +18, Sense Motive +18, Spellcraft +18</t>
  </si>
  <si>
    <t>&lt;link rel="stylesheet"href="PF.css"&gt;&lt;div&gt;&lt;h2&gt;Red Dragon, Juvenile &lt;/h2&gt;&lt;h3&gt;&lt;i&gt;A crown of cruel horns surrounds the head of this mighty dragon. Thick scales the color of molten rock cover its long body.&lt;/i&gt;&lt;/h3&gt;&lt;br&gt;&lt;/br&gt;&lt;/div&gt;&lt;div class="heading"&gt;&lt;p class="alignleft"&gt;Juvenile Red Dragon&lt;/p&gt;&lt;p class="alignright"&gt;CR 11&lt;/p&gt;&lt;div style="clear: both;"&gt;&lt;/div&gt;&lt;/div&gt;&lt;div&gt;&lt;h5&gt;&lt;b&gt;XP &lt;/b&gt;12,800&lt;/h5&gt;&lt;h5&gt;CE Large Dragon (Fire)&lt;/h5&gt;&lt;h5&gt;&lt;b&gt;Init &lt;/b&gt;+5; &lt;b&gt;Senses &lt;/b&gt;dragon senses, smoke vision; Perception +18&lt;/h5&gt;&lt;h5&gt;&lt;b&gt;Aura &lt;/b&gt;frightful presence (120 ft., DC 18)&lt;/h5&gt;&lt;/div&gt;&lt;hr/&gt;&lt;div&gt;&lt;h5&gt;&lt;b&gt;DEFENSE&lt;/b&gt;&lt;/h5&gt;&lt;/div&gt;&lt;hr/&gt;&lt;div&gt;&lt;h5&gt;&lt;b&gt;AC &lt;/b&gt;29, touch 10, flat-footed 28 (+4 armor, +1 Dex, +15 natural, -1 size)&lt;/h5&gt;&lt;h5&gt;&lt;b&gt;hp &lt;/b&gt;149 (13d12+65)&lt;/h5&gt;&lt;h5&gt;&lt;b&gt;Fort &lt;/b&gt;+13, &lt;b&gt;Ref &lt;/b&gt;+9, &lt;b&gt;Will &lt;/b&gt;+10&lt;/h5&gt;&lt;h5&gt;&lt;b&gt;Immune &lt;/b&gt;fire, paralysis, sleep&lt;/h5&gt;&lt;h5&gt;&lt;b&gt;Weaknesses &lt;/b&gt;vulnerable to cold&lt;/h5&gt;&lt;/div&gt;&lt;hr/&gt;&lt;div&gt;&lt;h5&gt;&lt;b&gt;OFFENSE&lt;/b&gt;&lt;/h5&gt;&lt;/div&gt;&lt;hr/&gt;&lt;div&gt;&lt;h5&gt;&lt;b&gt;Spd &lt;/b&gt;40 ft., fly 200 ft. (poor)&lt;/h5&gt;&lt;h5&gt;&lt;b&gt;Melee &lt;/b&gt;bite +22 (2d6+13), 2 claws +22 (1d8+9), 2 wings +19 (1d6+5), and tail +19 (1d8+13)&lt;/h5&gt;&lt;h5&gt;&lt;b&gt;Space &lt;/b&gt;10 ft.; &lt;b&gt;Reach &lt;/b&gt;5 ft. (10 ft. with bite)&lt;/h5&gt;&lt;h5&gt;&lt;b&gt;Special Attacks &lt;/b&gt;Breath Weapon (40 ft. cone, DC 21, 8d10 fire)&lt;/h5&gt;&lt;h5&gt;&lt;b&gt;Spell-Like Abilities&lt;/b&gt; (CL 13th; concentration +15)&lt;/br&gt;At will &amp;mdash; detect magic, pyrotechnics (DC 14)&lt;/h5&gt;&lt;/h5&gt;&lt;h5&gt;&lt;b&gt;Spells Known&lt;/b&gt; (CL 3rd; concentration +5, ranged touch +14)&lt;/br&gt;1st (4/day, 3 remaining) &amp;mdash; mage armor, ray of enfeeblement, true strike&lt;/br&gt;0th (at will) &amp;mdash; arcane mark, flare (DC 12), mage hand, open/close, prestidigitation&lt;/h5&gt;&lt;/h5&gt;&lt;/div&gt;&lt;hr/&gt;&lt;div&gt;&lt;h5&gt;&lt;b&gt;STATISTICS&lt;/b&gt;&lt;/h5&gt;&lt;/div&gt;&lt;hr/&gt;&lt;div&gt;&lt;h5&gt;&lt;b&gt;Str &lt;/b&gt;27, &lt;b&gt;Dex &lt;/b&gt;12, &lt;b&gt;Con &lt;/b&gt;21, &lt;b&gt;Int &lt;/b&gt; 14, &lt;b&gt;Wis &lt;/b&gt;15, &lt;b&gt;Cha &lt;/b&gt;14&lt;/h5&gt;&lt;h5&gt;&lt;b&gt;Base Atk &lt;/b&gt;+13; &lt;b&gt;CMB &lt;/b&gt;+22; &lt;b&gt;CMD &lt;/b&gt;33 (37 vs. trip)&lt;/h5&gt;&lt;h5&gt;&lt;b&gt;Feats &lt;/b&gt;Hover, Improved Initiative, Multiattack, Power Attack, Vital Strike, Weapon Focus (bite), Weapon Focus (claw)&lt;/h5&gt;&lt;h5&gt;&lt;b&gt;Skills &lt;/b&gt;Acrobatics +14, Appraise +18,Bluff +18, Fly +15, Intimidate +18, Perception +18, Sense Motive +18, Spellcraft +18&lt;/h5&gt;&lt;h5&gt;&lt;b&gt;Languages &lt;/b&gt;Common, Draconic, Giant&lt;/h5&gt;&lt;/div&gt;&lt;hr/&gt;&lt;div&gt;&lt;h5&gt;&lt;b&gt;ECOLOGY&lt;/b&gt;&lt;/h5&gt;&lt;/div&gt;&lt;hr/&gt;&lt;div&gt;&lt;h5&gt;&lt;b&gt;Environment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</si>
  <si>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Young Adult Red Dragon</t>
  </si>
  <si>
    <t>dragon senses, smoke vision; Perception +20</t>
  </si>
  <si>
    <t>, +18 natural, -2 size)</t>
  </si>
  <si>
    <t>Fort +14, Ref +9, Will +13</t>
  </si>
  <si>
    <t>bite +22 (2d8+13), 2 claws +22 (2d6+9), 2 wings +20 (1d8+4), tail slap +20 (2d6+13)</t>
  </si>
  <si>
    <t>breath weapon (50-ft. cone, DC 22, 10d10 fire), crush (Small creatures, DC 22, 2d8+13)</t>
  </si>
  <si>
    <t>Spell-Like Abilities (CL 15th; concentration +17)  At will-detect magic, pyrotechnics (DC 14)</t>
  </si>
  <si>
    <t>Spells Known (CL 5th; concentration +7)  2nd (5/day)-resist energy, see invisibility  1st (7/day)-alarm, magic missile, shield, true strike  0 (at will)-arcane mark, bleed, light, magehand, message, read magic</t>
  </si>
  <si>
    <t>Str 29, Dex 10, Con 21, Int 14, Wis 15, Cha 14</t>
  </si>
  <si>
    <t>Cleave, Improved Initiative, Improved Iron Will, Improved Vital Strike, Iron Will, Multiattack, Power Attack, Vital Strike</t>
  </si>
  <si>
    <t>Appraise +20, Bluff +20, Fly +10, Intimidate +20, Knowledge (arcana) +20, Perception +20, Sense Motive +20, Stealth +10</t>
  </si>
  <si>
    <t>Common, Draconic, Orc</t>
  </si>
  <si>
    <t>&lt;link rel="stylesheet"href="PF.css"&gt;&lt;div&gt;&lt;h2&gt;Red Dragon, Young Adult &lt;/h2&gt;&lt;h3&gt;&lt;i&gt;A crown of cruel horns surrounds the head of this mighty dragon. Thick scales the color of molten rock cover its long body.&lt;/i&gt;&lt;/h3&gt;&lt;br&gt;&lt;/br&gt;&lt;/div&gt;&lt;div class="heading"&gt;&lt;p class="alignleft"&gt;Young Adult Red Dragon&lt;/p&gt;&lt;p class="alignright"&gt;CR 13&lt;/p&gt;&lt;div style="clear: both;"&gt;&lt;/div&gt;&lt;/div&gt;&lt;div&gt;&lt;h5&gt;&lt;b&gt;XP &lt;/b&gt;25,600&lt;/h5&gt;&lt;h5&gt;CE Huge dragon (fire)&lt;/h5&gt;&lt;h5&gt;&lt;b&gt;Init &lt;/b&gt;+4; &lt;b&gt;Senses &lt;/b&gt;dragon senses, smoke vision; Perception +20&lt;/h5&gt;&lt;h5&gt;&lt;b&gt;Aura &lt;/b&gt;frightful presence (150 ft., DC 19)&lt;/h5&gt;&lt;/div&gt;&lt;hr/&gt;&lt;div&gt;&lt;h5&gt;&lt;b&gt;DEFENSE&lt;/b&gt;&lt;/h5&gt;&lt;/div&gt;&lt;hr/&gt;&lt;div&gt;&lt;h5&gt;&lt;b&gt;AC &lt;/b&gt;26, touch 8, flat-footed 26 (+18 natural, -2 size)&lt;/h5&gt;&lt;h5&gt;&lt;b&gt;hp &lt;/b&gt;172 (15d12+75)&lt;/h5&gt;&lt;h5&gt;&lt;b&gt;Fort &lt;/b&gt;+14, &lt;b&gt;Ref &lt;/b&gt;+9, &lt;b&gt;Will &lt;/b&gt;+13&lt;/h5&gt;&lt;h5&gt;&lt;b&gt;DR &lt;/b&gt;5/magic; &lt;b&gt;Immune &lt;/b&gt;fire, paralysis, sleep; &lt;b&gt;SR &lt;/b&gt;24&lt;/h5&gt;&lt;h5&gt;&lt;b&gt;Weaknesses &lt;/b&gt;Vulnerability to cold&lt;/h5&gt;&lt;/div&gt;&lt;hr/&gt;&lt;div&gt;&lt;h5&gt;&lt;b&gt;OFFENSE&lt;/b&gt;&lt;/h5&gt;&lt;/div&gt;&lt;hr/&gt;&lt;div&gt;&lt;h5&gt;&lt;b&gt;Spd &lt;/b&gt;40 ft., fly 200 ft. (poor)&lt;/h5&gt;&lt;h5&gt;&lt;b&gt;Melee &lt;/b&gt;bite +22 (2d8+13), 2 claws +22 (2d6+9), 2 wings +20 (1d8+4), tail slap +20 (2d6+13)&lt;/h5&gt;&lt;h5&gt;&lt;b&gt;Space &lt;/b&gt;15 ft.; &lt;b&gt;Reach &lt;/b&gt;10 ft. (15 ft. with bite)&lt;/h5&gt;&lt;h5&gt;&lt;b&gt;Special Attacks &lt;/b&gt;breath weapon (50-ft. cone, DC 22, 10d10 fire), crush (Small creatures, DC 22, 2d8+13)&lt;/h5&gt;&lt;h5&gt;&lt;b&gt;Spell-Like Abilities&lt;/b&gt; (CL 15th; concentration +17)&lt;/br&gt;At will&amp;mdash;detect magic, pyrotechnics (DC 14)&lt;/h5&gt;&lt;/h5&gt;&lt;h5&gt;&lt;b&gt;Spells Known&lt;/b&gt; (CL 5th; concentration +7)&lt;/br&gt;2nd (5/day)&amp;mdash;resist energy, see invisibility&lt;/br&gt;1st (7/day)&amp;mdash;alarm, magic missile, shield, true strike&lt;/br&gt;0 (at will)&amp;mdash;arcane mark, bleed, light, magehand, message, read magic&lt;/h5&gt;&lt;/h5&gt;&lt;/div&gt;&lt;hr/&gt;&lt;div&gt;&lt;h5&gt;&lt;b&gt;STATISTICS&lt;/b&gt;&lt;/h5&gt;&lt;/div&gt;&lt;hr/&gt;&lt;div&gt;&lt;h5&gt;&lt;b&gt;Str &lt;/b&gt;29, &lt;b&gt;Dex &lt;/b&gt;10, &lt;b&gt;Con &lt;/b&gt;21, &lt;b&gt;Int &lt;/b&gt; 14, &lt;b&gt;Wis &lt;/b&gt;15, &lt;b&gt;Cha &lt;/b&gt;14&lt;/h5&gt;&lt;h5&gt;&lt;b&gt;Base Atk &lt;/b&gt;+15; &lt;b&gt;CMB &lt;/b&gt;+26; &lt;b&gt;CMD &lt;/b&gt;36 (40 vs. trip)&lt;/h5&gt;&lt;h5&gt;&lt;b&gt;Feats &lt;/b&gt;Cleave, Improved Initiative, Improved Iron Will, Improved Vital Strike, Iron Will, Multiattack, Power Attack, Vital Strike&lt;/h5&gt;&lt;h5&gt;&lt;b&gt;Skills &lt;/b&gt;Appraise +20, Bluff +20, Fly +10, Intimidate +20, Knowledge (arcana) +20, Perception +20, Sense Motive +20, Stealth +10&lt;/h5&gt;&lt;h5&gt;&lt;b&gt;Languages &lt;/b&gt;Common, Draconic,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</si>
  <si>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Mature Adult Red Dragon</t>
  </si>
  <si>
    <t>dragon senses, smoke vision; Perception +25</t>
  </si>
  <si>
    <t>fire (5 ft., 1d6 fire), frightful presence (210 ft., DC 22)</t>
  </si>
  <si>
    <t>bite +28 (2d8+16/19-20), 2 claws +28 (2d6+11), 2 wings +26 (1d8+5), tail slap +26 (2d6+16)</t>
  </si>
  <si>
    <t>breath weapon (50-ft. cone, DC 25, 14d10 fire), crush (Small creatures, DC 25, 2d8+16)</t>
  </si>
  <si>
    <t>Spell-Like Abilities (CL 19th; concentration +22)  At will-detect magic, pyrotechnics (DC 15), suggestion (DC 16)</t>
  </si>
  <si>
    <t>Spells Known (CL 9th; concentration +12)  4th (4/day)-greater invisibility, stoneskin  3rd (7/day)-dispel magic, displacement, haste  2nd (7/day)-alter self, misdirection, resist energy, see invisibility  1st (7/day)-alarm, grease (DC 14), magic missile, shield, true strike  0 (at will)-arcane mark, bleed, light, magehand, mending, message, prestidigitation, read magic</t>
  </si>
  <si>
    <t>Str 33, Dex 10, Con 23, Int 16, Wis 17, Cha 16</t>
  </si>
  <si>
    <t>Cleave, Greater Vital Strike, Improved Critical (bite), Improved Initiative, Improved Iron Will, Improved Vital Strike, Iron Will, Multiattack, Power Attack, Vital Strike</t>
  </si>
  <si>
    <t>Appraise +25, Bluff +25, Fly +14, Intimidate +25, Knowledge (arcana) +25, Perception +25, Sense Motive +25, Spellcraft +25, Stealth +14</t>
  </si>
  <si>
    <t>Fire Aura (Su) An adult red dragon is surrounded by an aura of intense heat. All creatures within 5 feet take 1d6 points of fire damage at the beginning of the dragon's turn. An old dragon's aura extends to 10 feet. An ancient dragon's damage increases to 2d6.  Smoke Vision (Ex) A very young red dragon can see perfectly in smoky conditions (such as those created by pyrotechnics).</t>
  </si>
  <si>
    <t>&lt;link rel="stylesheet"href="PF.css"&gt;&lt;div&gt;&lt;h2&gt;Red Dragon, Mature Adult &lt;/h2&gt;&lt;h3&gt;&lt;i&gt;A crown of cruel horns surrounds the head of this mighty dragon. Thick scales the color of molten rock cover its long body.&lt;/i&gt;&lt;/h3&gt;&lt;br&gt;&lt;/br&gt;&lt;/div&gt;&lt;div class="heading"&gt;&lt;p class="alignleft"&gt;Mature Adult Red Dragon&lt;/p&gt;&lt;p class="alignright"&gt;CR 15&lt;/p&gt;&lt;div style="clear: both;"&gt;&lt;/div&gt;&lt;/div&gt;&lt;div&gt;&lt;h5&gt;&lt;b&gt;XP &lt;/b&gt;51,200&lt;/h5&gt;&lt;h5&gt;CE Huge dragon (fire)&lt;/h5&gt;&lt;h5&gt;&lt;b&gt;Init &lt;/b&gt;+4; &lt;b&gt;Senses &lt;/b&gt;dragon senses, smoke vision; Perception +25&lt;/h5&gt;&lt;h5&gt;&lt;b&gt;Aura &lt;/b&gt;fire (5 ft., 1d6 fire), frightful presence (210 ft., DC 22)&lt;/h5&gt;&lt;/div&gt;&lt;hr/&gt;&lt;div&gt;&lt;h5&gt;&lt;b&gt;DEFENSE&lt;/b&gt;&lt;/h5&gt;&lt;/div&gt;&lt;hr/&gt;&lt;div&gt;&lt;h5&gt;&lt;b&gt;AC &lt;/b&gt;32, touch 8, flat-footed 32 (+24 natural, -2 size)&lt;/h5&gt;&lt;h5&gt;&lt;b&gt;hp &lt;/b&gt;237 (19d12+114)&lt;/h5&gt;&lt;h5&gt;&lt;b&gt;Fort &lt;/b&gt;+17, &lt;b&gt;Ref &lt;/b&gt;+11, &lt;b&gt;Will &lt;/b&gt;+16&lt;/h5&gt;&lt;h5&gt;&lt;b&gt;DR &lt;/b&gt;10/magic; &lt;b&gt;Immune &lt;/b&gt;fire, paralysis, sleep; &lt;b&gt;SR &lt;/b&gt;26&lt;/h5&gt;&lt;h5&gt;&lt;b&gt;Weaknesses &lt;/b&gt;Vulnerability to cold&lt;/h5&gt;&lt;/div&gt;&lt;hr/&gt;&lt;div&gt;&lt;h5&gt;&lt;b&gt;OFFENSE&lt;/b&gt;&lt;/h5&gt;&lt;/div&gt;&lt;hr/&gt;&lt;div&gt;&lt;h5&gt;&lt;b&gt;Spd &lt;/b&gt;40 ft., fly 200 ft. (poor)&lt;/h5&gt;&lt;h5&gt;&lt;b&gt;Melee &lt;/b&gt;bite +28 (2d8+16/19-20), 2 claws +28 (2d6+11), 2 wings +26 (1d8+5), tail slap +26 (2d6+16)&lt;/h5&gt;&lt;h5&gt;&lt;b&gt;Space &lt;/b&gt;15 ft.; &lt;b&gt;Reach &lt;/b&gt;10 ft. (15 ft. with bite)&lt;/h5&gt;&lt;h5&gt;&lt;b&gt;Special Attacks &lt;/b&gt;breath weapon (50-ft. cone, DC 25, 14d10 fire), crush (Small creatures, DC 25, 2d8+16)&lt;/h5&gt;&lt;h5&gt;&lt;b&gt;Spell-Like Abilities&lt;/b&gt; (CL 19th; concentration +22)&lt;/br&gt;At will&amp;mdash;detect magic, pyrotechnics (DC 15), suggestion (DC 16)&lt;/h5&gt;&lt;/h5&gt;&lt;h5&gt;&lt;b&gt;Spells Known&lt;/b&gt; (CL 9th; concentration +12)&lt;/br&gt;4th (4/day)&amp;mdash;greater invisibility, stoneskin&lt;/br&gt;3rd (7/day)&amp;mdash;dispel magic, displacement, haste&lt;/br&gt;2nd (7/day)&amp;mdash;alter self, misdirection, resist energy, see invisibility&lt;/br&gt;1st (7/day)&amp;mdash;alarm, grease (DC 14), magic missile, shield, true strike&lt;/br&gt;0 (at will)&amp;mdash;arcane mark, bleed, light, magehand, mending, message, prestidigitation, read magic&lt;/h5&gt;&lt;/h5&gt;&lt;/div&gt;&lt;hr/&gt;&lt;div&gt;&lt;h5&gt;&lt;b&gt;STATISTICS&lt;/b&gt;&lt;/h5&gt;&lt;/div&gt;&lt;hr/&gt;&lt;div&gt;&lt;h5&gt;&lt;b&gt;Str &lt;/b&gt;33, &lt;b&gt;Dex &lt;/b&gt;10, &lt;b&gt;Con &lt;/b&gt;23, &lt;b&gt;Int &lt;/b&gt; 16, &lt;b&gt;Wis &lt;/b&gt;17, &lt;b&gt;Cha &lt;/b&gt;16&lt;/h5&gt;&lt;h5&gt;&lt;b&gt;Base Atk &lt;/b&gt;+19; &lt;b&gt;CMB &lt;/b&gt;+32; &lt;b&gt;CMD &lt;/b&gt;42 (46 vs. trip)&lt;/h5&gt;&lt;h5&gt;&lt;b&gt;Feats &lt;/b&gt;Cleave, Greater Vital Strike, Improved Critical (bite), Improved Initiative, Improved Iron Will, Improved Vital Strike, Iron Will, Multiattack, Power Attack, Vital Strike&lt;/h5&gt;&lt;h5&gt;&lt;b&gt;Skills &lt;/b&gt;Appraise +25, Bluff +25, Fly +14, Intimidate +25, Knowledge (arcana) +25, Perception +25, Sense Motive +25, Spellcraft +25, Stealth +14&lt;/h5&gt;&lt;h5&gt;&lt;b&gt;Languages &lt;/b&gt;Common, Draconic, Dwarven,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</si>
  <si>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Old Red Dragon</t>
  </si>
  <si>
    <t>dragon senses, smoke vision; Perception +28</t>
  </si>
  <si>
    <t>fire (10 ft., 1d6 fire), frightful presence (240 ft., DC 24)</t>
  </si>
  <si>
    <t>32, touch 5, flat-footed 32</t>
  </si>
  <si>
    <t>(-1 Dex, +27 natural, -4 size)</t>
  </si>
  <si>
    <t>bite +29 (4d6+18/19-20), 2 claws +29 (2d8+12), 2 wings +27 (2d6+6), tail slap +27 (2d8+18)</t>
  </si>
  <si>
    <t>breath weapon (60-ft. cone, DC 27, 16d10 fire), crush (Medium creatures, DC 27, 4d6+18), manipulate flames, tail sweep (Small Creatures, DC 27, 2d6+18)</t>
  </si>
  <si>
    <t>Spell-Like Abilities (CL 21st; concentration +25)  At will-detect magic, pyrotechnics (DC 16), suggestion (DC 17), wall of fire</t>
  </si>
  <si>
    <t>Spells Known (CL 11th; concentration +15)  5th (4/day)-teleport, wall of force  4th (7/day)-fire shield, greater invisibility, stoneskin  3rd (7/day)-dispel magic, displacement, haste, tongues  2nd (7/day)-alter self, detect thoughts, misdirection, resist energy, see invisibility  1st (7/day)-alarm, grease (DC 15), magic missile, shield, true strike  0 (at will)-arcane mark, bleed, light, magehand, mending, message, open/close, prestidigitation, read magic</t>
  </si>
  <si>
    <t>Str 35, Dex 8, Con 25, Int 18, Wis 19, Cha 18</t>
  </si>
  <si>
    <t>Cleave, Critical Focus, Greater Vital Strike, Improved Critical (bite), Improved Initiative, Improved Iron Will, Improved Vital Strike, Iron Will, Multiattack, Power Attack, Vital Strike</t>
  </si>
  <si>
    <t>Appraise +28, Bluff +28, Diplomacy +28, Fly +9, Intimidate +28, Knowledge (arcana) +28, Perception +28, Sense Motive +28, Spellcraft +28, Stealth +11</t>
  </si>
  <si>
    <t>Common, Draconic, Dwarven, Giant, Orc</t>
  </si>
  <si>
    <t>Fire Aura (Su) An adult red dragon is surrounded by an aura of intense heat. All creatures within 5 feet take 1d6 points of fire damage at the beginning of the dragon's turn. An old dragon's aura extends to 10 feet. An ancient dragon's damage increases to 2d6.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Smoke Vision (Ex) A very young red dragon can see perfectly in smoky conditions (such as those created by pyrotechnics).</t>
  </si>
  <si>
    <t>&lt;link rel="stylesheet"href="PF.css"&gt;&lt;div&gt;&lt;h2&gt;Red Dragon, Old &lt;/h2&gt;&lt;h3&gt;&lt;i&gt;A crown of cruel horns surrounds the head of this mighty dragon. Thick scales the color of molten rock cover its long body.&lt;/i&gt;&lt;/h3&gt;&lt;br&gt;&lt;/br&gt;&lt;/div&gt;&lt;div class="heading"&gt;&lt;p class="alignleft"&gt;Old Red Dragon&lt;/p&gt;&lt;p class="alignright"&gt;CR 17&lt;/p&gt;&lt;div style="clear: both;"&gt;&lt;/div&gt;&lt;/div&gt;&lt;div&gt;&lt;h5&gt;&lt;b&gt;XP &lt;/b&gt;102,400&lt;/h5&gt;&lt;h5&gt;CE Gargantuan dragon (fire)&lt;/h5&gt;&lt;h5&gt;&lt;b&gt;Init &lt;/b&gt;+3; &lt;b&gt;Senses &lt;/b&gt;dragon senses, smoke vision; Perception +28&lt;/h5&gt;&lt;h5&gt;&lt;b&gt;Aura &lt;/b&gt;fire (10 ft., 1d6 fire), frightful presence (240 ft., DC 24)&lt;/h5&gt;&lt;/div&gt;&lt;hr/&gt;&lt;div&gt;&lt;h5&gt;&lt;b&gt;DEFENSE&lt;/b&gt;&lt;/h5&gt;&lt;/div&gt;&lt;hr/&gt;&lt;div&gt;&lt;h5&gt;&lt;b&gt;AC &lt;/b&gt;32, touch 5, flat-footed 32 (-1 Dex, +27 natural, -4 size)&lt;/h5&gt;&lt;h5&gt;&lt;b&gt;hp &lt;/b&gt;283 (21d12+147)&lt;/h5&gt;&lt;h5&gt;&lt;b&gt;Fort &lt;/b&gt;+19, &lt;b&gt;Ref &lt;/b&gt;+11, &lt;b&gt;Will &lt;/b&gt;+18&lt;/h5&gt;&lt;h5&gt;&lt;b&gt;DR &lt;/b&gt;10/magic; &lt;b&gt;Immune &lt;/b&gt;fire, paralysis, sleep; &lt;b&gt;SR &lt;/b&gt;28&lt;/h5&gt;&lt;h5&gt;&lt;b&gt;Weaknesses &lt;/b&gt;Vulnerability to cold&lt;/h5&gt;&lt;/div&gt;&lt;hr/&gt;&lt;div&gt;&lt;h5&gt;&lt;b&gt;OFFENSE&lt;/b&gt;&lt;/h5&gt;&lt;/div&gt;&lt;hr/&gt;&lt;div&gt;&lt;h5&gt;&lt;b&gt;Spd &lt;/b&gt;40 ft., fly 250 ft. (clumsy)&lt;/h5&gt;&lt;h5&gt;&lt;b&gt;Melee &lt;/b&gt;bite +29 (4d6+18/19-20), 2 claws +29 (2d8+12), 2 wings +27 (2d6+6), tail slap +27 (2d8+18)&lt;/h5&gt;&lt;h5&gt;&lt;b&gt;Space &lt;/b&gt;20 ft.; &lt;b&gt;Reach &lt;/b&gt;15 ft. (20 ft. with bite)&lt;/h5&gt;&lt;h5&gt;&lt;b&gt;Special Attacks &lt;/b&gt;breath weapon (60-ft. cone, DC 27, 16d10 fire), crush (Medium creatures, DC 27, 4d6+18), manipulate flames, tail sweep (Small Creatures, DC 27, 2d6+18)&lt;/h5&gt;&lt;h5&gt;&lt;b&gt;Spell-Like Abilities&lt;/b&gt; (CL 21st; concentration +25)&lt;/br&gt;At will&amp;mdash;detect magic, pyrotechnics (DC 16), suggestion (DC 17), wall of fire&lt;/h5&gt;&lt;/h5&gt;&lt;h5&gt;&lt;b&gt;Spells Known&lt;/b&gt; (CL 11th; concentration +15)&lt;/br&gt;5th (4/day)&amp;mdash;teleport, wall of force&lt;/br&gt;4th (7/day)&amp;mdash;fire shield, greater invisibility, stoneskin&lt;/br&gt;3rd (7/day)&amp;mdash;dispel magic, displacement, haste, tongues&lt;/br&gt;2nd (7/day)&amp;mdash;alter self, detect thoughts, misdirection, resist energy, see invisibility&lt;/br&gt;1st (7/day)&amp;mdash;alarm, grease (DC 15), magic missile, shield, true strike&lt;/br&gt;0 (at will)&amp;mdash;arcane mark, bleed, light, magehand, mending, message, open/close, prestidigitation, read magic&lt;/h5&gt;&lt;/h5&gt;&lt;/div&gt;&lt;hr/&gt;&lt;div&gt;&lt;h5&gt;&lt;b&gt;STATISTICS&lt;/b&gt;&lt;/h5&gt;&lt;/div&gt;&lt;hr/&gt;&lt;div&gt;&lt;h5&gt;&lt;b&gt;Str &lt;/b&gt;35, &lt;b&gt;Dex &lt;/b&gt;8, &lt;b&gt;Con &lt;/b&gt;25, &lt;b&gt;Int &lt;/b&gt; 18, &lt;b&gt;Wis &lt;/b&gt;19, &lt;b&gt;Cha &lt;/b&gt;18&lt;/h5&gt;&lt;h5&gt;&lt;b&gt;Base Atk &lt;/b&gt;+21; &lt;b&gt;CMB &lt;/b&gt;+37; &lt;b&gt;CMD &lt;/b&gt;46 (50 vs. trip)&lt;/h5&gt;&lt;h5&gt;&lt;b&gt;Feats &lt;/b&gt;Cleave, Critical Focus, Greater Vital Strike, Improved Critical (bite), Improved Initiative, Improved Iron Will, Improved Vital Strike, Iron Will, Multiattack, Power Attack, Vital Strike&lt;/h5&gt;&lt;h5&gt;&lt;b&gt;Skills &lt;/b&gt;Appraise +28, Bluff +28, Diplomacy +28, Fly +9, Intimidate +28, Knowledge (arcana) +28, Perception +28, Sense Motive +28, Spellcraft +28, Stealth +11&lt;/h5&gt;&lt;h5&gt;&lt;b&gt;Languages &lt;/b&gt;Common,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</si>
  <si>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Very Old Red Dragon</t>
  </si>
  <si>
    <t>dragon senses, smoke vision; Perception +30</t>
  </si>
  <si>
    <t>fire (10 ft., 1d6 fire), frightful presence (270 ft., DC 25)</t>
  </si>
  <si>
    <t>35, touch 5, flat-footed 35</t>
  </si>
  <si>
    <t>(-1 Dex, +30 natural, -4 size)</t>
  </si>
  <si>
    <t>Fort +20, Ref +12, Will +19</t>
  </si>
  <si>
    <t>bite +32 (4d6+19/19-20), 2 claws +32 (2d8+13), 2 wings +30 (2d6+6), tail slap +30 (2d8+19)</t>
  </si>
  <si>
    <t>breath weapon (60-ft. cone, DC 28, 18d10 fire), crush (Medium creatures, DC 28, 4d6+19), manipulate flames, tail sweep (Small creatures, DC 28, 2d6+19)</t>
  </si>
  <si>
    <t>Spell-Like Abilities (CL 23rd; concentration +27)  At will-detect magic, pyrotechnics (DC 16), suggestion (DC 17), wall of fire</t>
  </si>
  <si>
    <t>Spells Known (CL 13th; concentration +17)  6th (4/day)-antimagic field, contingency  5th (6/day)-polymorph, teleport, wall of force  4th (7/day)-fear (DC 18), fire shield, greater invisibility, stoneskin  3rd (7/day)-dispel magic, displacement, haste, tongues  2nd (7/day)-alter self, detect thoughts, misdirection, resist energy, see invisibility  1st (7/day)-alarm, grease (DC 15), magic missile, shield, true strike  0 (at will)-arcane mark, bleed, light, magehand, mending, message, open/close, prestidigitation, read magic</t>
  </si>
  <si>
    <t>Str 37, Dex 8, Con 25, Int 18, Wis 19, Cha 18</t>
  </si>
  <si>
    <t>Cleave, Critical Focus, Greater Vital Strike, Improved Critical (bite), Improved Initiative, Improved Iron Will, Improved Vital Strike, Iron Will, Multiattack, Power Attack, Stunning Critical, Vital Strike</t>
  </si>
  <si>
    <t>Appraise +30, Bluff +30, Diplomacy +30, Fly +11, Intimidate +30, Knowledge (arcana) +30, Perception +30, Sense Motive +30, Spellcraft +30, Stealth +13</t>
  </si>
  <si>
    <t>&lt;link rel="stylesheet"href="PF.css"&gt;&lt;div&gt;&lt;h2&gt;Red Dragon, Very Old &lt;/h2&gt;&lt;h3&gt;&lt;i&gt;A crown of cruel horns surrounds the head of this mighty dragon. Thick scales the color of molten rock cover its long body.&lt;/i&gt;&lt;/h3&gt;&lt;br&gt;&lt;/br&gt;&lt;/div&gt;&lt;div class="heading"&gt;&lt;p class="alignleft"&gt;Very Old Red Dragon&lt;/p&gt;&lt;p class="alignright"&gt;CR 18&lt;/p&gt;&lt;div style="clear: both;"&gt;&lt;/div&gt;&lt;/div&gt;&lt;div&gt;&lt;h5&gt;&lt;b&gt;XP &lt;/b&gt;153,600&lt;/h5&gt;&lt;h5&gt;CE Gargantuan dragon (fire)&lt;/h5&gt;&lt;h5&gt;&lt;b&gt;Init &lt;/b&gt;+3; &lt;b&gt;Senses &lt;/b&gt;dragon senses, smoke vision; Perception +30&lt;/h5&gt;&lt;h5&gt;&lt;b&gt;Aura &lt;/b&gt;fire (10 ft., 1d6 fire), frightful presence (270 ft., DC 25)&lt;/h5&gt;&lt;/div&gt;&lt;hr/&gt;&lt;div&gt;&lt;h5&gt;&lt;b&gt;DEFENSE&lt;/b&gt;&lt;/h5&gt;&lt;/div&gt;&lt;hr/&gt;&lt;div&gt;&lt;h5&gt;&lt;b&gt;AC &lt;/b&gt;35, touch 5, flat-footed 35 (-1 Dex, +30 natural, -4 size)&lt;/h5&gt;&lt;h5&gt;&lt;b&gt;hp &lt;/b&gt;310 (23d12+161)&lt;/h5&gt;&lt;h5&gt;&lt;b&gt;Fort &lt;/b&gt;+20, &lt;b&gt;Ref &lt;/b&gt;+12, &lt;b&gt;Will &lt;/b&gt;+19&lt;/h5&gt;&lt;h5&gt;&lt;b&gt;DR &lt;/b&gt;15/magic; &lt;b&gt;Immune &lt;/b&gt;fire, paralysis, sleep; &lt;b&gt;SR &lt;/b&gt;29&lt;/h5&gt;&lt;h5&gt;&lt;b&gt;Weaknesses &lt;/b&gt;Vulnerability to cold&lt;/h5&gt;&lt;/div&gt;&lt;hr/&gt;&lt;div&gt;&lt;h5&gt;&lt;b&gt;OFFENSE&lt;/b&gt;&lt;/h5&gt;&lt;/div&gt;&lt;hr/&gt;&lt;div&gt;&lt;h5&gt;&lt;b&gt;Spd &lt;/b&gt;40 ft., fly 250 ft. (clumsy)&lt;/h5&gt;&lt;h5&gt;&lt;b&gt;Melee &lt;/b&gt;bite +32 (4d6+19/19-20), 2 claws +32 (2d8+13), 2 wings +30 (2d6+6), tail slap +30 (2d8+19)&lt;/h5&gt;&lt;h5&gt;&lt;b&gt;Space &lt;/b&gt;20 ft.; &lt;b&gt;Reach &lt;/b&gt;15 ft. (20 ft. with bite)&lt;/h5&gt;&lt;h5&gt;&lt;b&gt;Special Attacks &lt;/b&gt;breath weapon (60-ft. cone, DC 28, 18d10 fire), crush (Medium creatures, DC 28, 4d6+19), manipulate flames, tail sweep (Small creatures, DC 28, 2d6+19)&lt;/h5&gt;&lt;h5&gt;&lt;b&gt;Spell-Like Abilities&lt;/b&gt; (CL 23rd; concentration +27)&lt;/br&gt;At will&amp;mdash;detect magic, pyrotechnics (DC 16), suggestion (DC 17), wall of fire&lt;/h5&gt;&lt;/h5&gt;&lt;h5&gt;&lt;b&gt;Spells Known&lt;/b&gt; (CL 13th; concentration +17)&lt;/br&gt;6th (4/day)&amp;mdash;antimagic field, contingency&lt;/br&gt;5th (6/day)&amp;mdash;polymorph, teleport, wall of force&lt;/br&gt;4th (7/day)&amp;mdash;fear (DC 18), fire shield, greater invisibility, stoneskin&lt;/br&gt;3rd (7/day)&amp;mdash;dispel magic, displacement, haste, tongues&lt;/br&gt;2nd (7/day)&amp;mdash;alter self, detect thoughts, misdirection, resist energy, see invisibility&lt;/br&gt;1st (7/day)&amp;mdash;alarm, grease (DC 15), magic missile, shield, true strike&lt;/br&gt;0 (at will)&amp;mdash;arcane mark, bleed, light, magehand, mending, message, open/close, prestidigitation, read magic&lt;/h5&gt;&lt;/h5&gt;&lt;/div&gt;&lt;hr/&gt;&lt;div&gt;&lt;h5&gt;&lt;b&gt;STATISTICS&lt;/b&gt;&lt;/h5&gt;&lt;/div&gt;&lt;hr/&gt;&lt;div&gt;&lt;h5&gt;&lt;b&gt;Str &lt;/b&gt;37, &lt;b&gt;Dex &lt;/b&gt;8, &lt;b&gt;Con &lt;/b&gt;25, &lt;b&gt;Int &lt;/b&gt; 18, &lt;b&gt;Wis &lt;/b&gt;19, &lt;b&gt;Cha &lt;/b&gt;18&lt;/h5&gt;&lt;h5&gt;&lt;b&gt;Base Atk &lt;/b&gt;+23; &lt;b&gt;CMB &lt;/b&gt;+40; &lt;b&gt;CMD &lt;/b&gt;49 (53 vs. trip)&lt;/h5&gt;&lt;h5&gt;&lt;b&gt;Feats &lt;/b&gt;Cleave, Critical Focus, Greater Vital Strike, Improved Critical (bite), Improved Initiative, Improved Iron Will, Improved Vital Strike, Iron Will, Multiattack, Power Attack, Stunning Critical, Vital Strike&lt;/h5&gt;&lt;h5&gt;&lt;b&gt;Skills &lt;/b&gt;Appraise +30, Bluff +30, Diplomacy +30, Fly +11, Intimidate +30, Knowledge (arcana) +30, Perception +30, Sense Motive +30, Spellcraft +30, Stealth +13&lt;/h5&gt;&lt;h5&gt;&lt;b&gt;Languages &lt;/b&gt;Common,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</si>
  <si>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Wyrm Red Dragon</t>
  </si>
  <si>
    <t>dragon senses, smoke vision; Perception +35</t>
  </si>
  <si>
    <t>fire (10 ft., 2d6 fire), frightful presence (330 ft., DC 28)</t>
  </si>
  <si>
    <t>40, touch 4, flat-footed 40</t>
  </si>
  <si>
    <t>(-2 Dex, +36 natural, -4 size)</t>
  </si>
  <si>
    <t>Fort +23, Ref +13, Will +22</t>
  </si>
  <si>
    <t>bite +38 (4d6+22/19-20), 2 claws +38 (2d8+15), 2 wings +36 (2d6+7), tail slap +36 (2d8+22)</t>
  </si>
  <si>
    <t>breath weapon (60-ft. cone, DC 31, 22d10 fire), crush (Medium creatures, DC 31, 4d6+22), manipulate flames, melt stone, tail sweep (Small creatures, DC 31, 2d6+22)</t>
  </si>
  <si>
    <t>Spell-Like Abilities (CL 27th; concentration +32)  At will-detect magic, find the path, pyrotechnics (DC 17), suggestion (DC 18), wall of fire</t>
  </si>
  <si>
    <t>Spells Known (CL 17th; concentration +22)  8th (4/day)-greater shout, prismatic wall  7th (6/day)-limited wish, mass hold person, spell turning  6th (6/day)-antimagic field, contingency, greater dispel magic  5th (7/day)-polymorph, telekinesis (DC 20), teleport, wall of force  4th (7/day)-fear (DC 19), fire shield, greater invisibility, stoneskin  3rd (7/day)-dispel magic, displacement, haste, tongues  2nd (7/day)-alter self, detect thoughts, misdirection, resist energy, see invisibility  1st (8/day)-alarm, grease (DC 16), magic missile, shield, true strike  0 (at will)-arcane mark, bleed, light, magehand, mending, message, open/close, prestidigitation, read magic</t>
  </si>
  <si>
    <t>Str 41, Dex 6, Con 27, Int 20, Wis 21, Cha 20</t>
  </si>
  <si>
    <t>Cleave, Critical Focus, Greater Vital Strike, Improved Critical (bite), Improved Initiative, Improved Iron Will, Improved Vital Strike, Iron Will, Multiattack, Power Attack, Quicken Spell, Stunning Critical, Vital Strike, Wingover</t>
  </si>
  <si>
    <t>Appraise +35, Bluff +35, Diplomacy +35, Fly +14, Intimidate +35, Knowledge (arcana) +35, Knowledge (history) +35, Perception +35, Sense Motive +35, Spellcraft +35, Stealth +16</t>
  </si>
  <si>
    <t>Fire Aura (Su) An adult red dragon is surrounded by an aura of intense heat. All creatures within 5 feet take 1d6 points of fire damage at the beginning of the dragon's turn. An old dragon's aura extends to 10 feet. An ancient dragon's damage increases to 2d6.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  Smoke Vision (Ex) A very young red dragon can see perfectly in smoky conditions (such as those created by pyrotechnics).</t>
  </si>
  <si>
    <t>&lt;link rel="stylesheet"href="PF.css"&gt;&lt;div&gt;&lt;h2&gt;Red Dragon, Wyrm &lt;/h2&gt;&lt;h3&gt;&lt;i&gt;A crown of cruel horns surrounds the head of this mighty dragon. Thick scales the color of molten rock cover its long body.&lt;/i&gt;&lt;/h3&gt;&lt;br&gt;&lt;/br&gt;&lt;/div&gt;&lt;div class="heading"&gt;&lt;p class="alignleft"&gt;Wyrm Red Dragon&lt;/p&gt;&lt;p class="alignright"&gt;CR 20&lt;/p&gt;&lt;div style="clear: both;"&gt;&lt;/div&gt;&lt;/div&gt;&lt;div&gt;&lt;h5&gt;&lt;b&gt;XP &lt;/b&gt;307,200&lt;/h5&gt;&lt;h5&gt;CE Gargantuan dragon (fire)&lt;/h5&gt;&lt;h5&gt;&lt;b&gt;Init &lt;/b&gt;+2; &lt;b&gt;Senses &lt;/b&gt;dragon senses, smoke vision; Perception +35&lt;/h5&gt;&lt;h5&gt;&lt;b&gt;Aura &lt;/b&gt;fire (10 ft., 2d6 fire), frightful presence (330 ft., DC 28)&lt;/h5&gt;&lt;/div&gt;&lt;hr/&gt;&lt;div&gt;&lt;h5&gt;&lt;b&gt;DEFENSE&lt;/b&gt;&lt;/h5&gt;&lt;/div&gt;&lt;hr/&gt;&lt;div&gt;&lt;h5&gt;&lt;b&gt;AC &lt;/b&gt;40, touch 4, flat-footed 40 (-2 Dex, +36 natural, -4 size)&lt;/h5&gt;&lt;h5&gt;&lt;b&gt;hp &lt;/b&gt;391 (27d12+216)&lt;/h5&gt;&lt;h5&gt;&lt;b&gt;Fort &lt;/b&gt;+23, &lt;b&gt;Ref &lt;/b&gt;+13, &lt;b&gt;Will &lt;/b&gt;+22&lt;/h5&gt;&lt;h5&gt;&lt;b&gt;DR &lt;/b&gt;20/magic; &lt;b&gt;Immune &lt;/b&gt;fire, paralysis, sleep; &lt;b&gt;SR &lt;/b&gt;31&lt;/h5&gt;&lt;h5&gt;&lt;b&gt;Weaknesses &lt;/b&gt;Vulnerability to cold&lt;/h5&gt;&lt;/div&gt;&lt;hr/&gt;&lt;div&gt;&lt;h5&gt;&lt;b&gt;OFFENSE&lt;/b&gt;&lt;/h5&gt;&lt;/div&gt;&lt;hr/&gt;&lt;div&gt;&lt;h5&gt;&lt;b&gt;Spd &lt;/b&gt;40 ft., fly 250 ft. (clumsy)&lt;/h5&gt;&lt;h5&gt;&lt;b&gt;Melee &lt;/b&gt;bite +38 (4d6+22/19-20), 2 claws +38 (2d8+15), 2 wings +36 (2d6+7), tail slap +36 (2d8+22)&lt;/h5&gt;&lt;h5&gt;&lt;b&gt;Space &lt;/b&gt;20 ft.; &lt;b&gt;Reach &lt;/b&gt;15 ft. (20 ft. with bite)&lt;/h5&gt;&lt;h5&gt;&lt;b&gt;Special Attacks &lt;/b&gt;breath weapon (60-ft. cone, DC 31, 22d10 fire), crush (Medium creatures, DC 31, 4d6+22), manipulate flames, melt stone, tail sweep (Small creatures, DC 31, 2d6+22)&lt;/h5&gt;&lt;h5&gt;&lt;b&gt;Spell-Like Abilities&lt;/b&gt; (CL 27th; concentration +32)&lt;/br&gt;At will&amp;mdash;detect magic, find the path, pyrotechnics (DC 17), suggestion (DC 18), wall of fire&lt;/h5&gt;&lt;/h5&gt;&lt;h5&gt;&lt;b&gt;Spells Known&lt;/b&gt; (CL 17th; concentration +22)&lt;/br&gt;8th (4/day)&amp;mdash;greater shout, prismatic wall&lt;/br&gt;7th (6/day)&amp;mdash;limited wish, mass hold person, spell turning&lt;/br&gt;6th (6/day)&amp;mdash;antimagic field, contingency, greater dispel magic&lt;/br&gt;5th (7/day)&amp;mdash;polymorph, telekinesis (DC 20), teleport, wall of force&lt;/br&gt;4th (7/day)&amp;mdash;fear (DC 19), fire shield, greater invisibility, stoneskin&lt;/br&gt;3rd (7/day)&amp;mdash;dispel magic, displacement, haste, tongues&lt;/br&gt;2nd (7/day)&amp;mdash;alter self, detect thoughts, misdirection, resist energy, see invisibility&lt;/br&gt;1st (8/day)&amp;mdash;alarm, grease (DC 16), magic missile, shield, true strike&lt;/br&gt;0 (at will)&amp;mdash;arcane mark, bleed, light, magehand, mending, message, open/close, prestidigitation, read magic&lt;/h5&gt;&lt;/h5&gt;&lt;/div&gt;&lt;hr/&gt;&lt;div&gt;&lt;h5&gt;&lt;b&gt;STATISTICS&lt;/b&gt;&lt;/h5&gt;&lt;/div&gt;&lt;hr/&gt;&lt;div&gt;&lt;h5&gt;&lt;b&gt;Str &lt;/b&gt;41, &lt;b&gt;Dex &lt;/b&gt;6, &lt;b&gt;Con &lt;/b&gt;27, &lt;b&gt;Int &lt;/b&gt; 20, &lt;b&gt;Wis &lt;/b&gt;21, &lt;b&gt;Cha &lt;/b&gt;20&lt;/h5&gt;&lt;h5&gt;&lt;b&gt;Base Atk &lt;/b&gt;+27; &lt;b&gt;CMB &lt;/b&gt;+46; &lt;b&gt;CMD &lt;/b&gt;54 (58 vs. trip)&lt;/h5&gt;&lt;h5&gt;&lt;b&gt;Feats &lt;/b&gt;Cleave, Critical Focus, Greater Vital Strike, Improved Critical (bite), Improved Initiative, Improved Iron Will, Improved Vital Strike, Iron Will, Multiattack, Power Attack, Quicken Spell, Stunning Critical, Vital Strike, Wingover&lt;/h5&gt;&lt;h5&gt;&lt;b&gt;Skills &lt;/b&gt;Appraise +35, Bluff +35, Diplomacy +35, Fly +14, Intimidate +35, Knowledge (arcana) +35, Knowledge (history) +35, Perception +35, Sense Motive +35, Spellcraft +35, Stealth +16&lt;/h5&gt;&lt;h5&gt;&lt;b&gt;Languages &lt;/b&gt;Abyssal, 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</si>
  <si>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Great Wyrm Red Dragon</t>
  </si>
  <si>
    <t>dragon senses, smoke vision; Perception +38</t>
  </si>
  <si>
    <t>fire (10 ft., 2d6 fire), frightful presence (360 ft., DC 30)</t>
  </si>
  <si>
    <t>39, touch 0, flat-footed 39</t>
  </si>
  <si>
    <t>(-2 Dex, +39 natural, -8 size)</t>
  </si>
  <si>
    <t>(29d12+261)</t>
  </si>
  <si>
    <t>Fort +25, Ref +14, Will +24</t>
  </si>
  <si>
    <t>bite +37 (4d8+24/19-20), 2 claws +37 (4d6+16), 2 wings +35 (2d8+8), tail slap +35 (4d6+24)</t>
  </si>
  <si>
    <t>breath weapon (70-ft. cone, DC 33, 24d10 fire), crush (Large creatures, DC 33, 4d6+24), incinerate, manipulate flames, melt stone, tail sweep (Medium creatures, DC 27, 2d8+24)</t>
  </si>
  <si>
    <t>Spell-Like Abilities (CL 29th; concentration +35)  At will-detect magic, discern location, find the path, pyrotechnics (DC 18), suggestion (DC 19), wall of fire</t>
  </si>
  <si>
    <t>Spells Known (CL 19th; concentration +25)  9th (4/day)-time stop, weird  8th (6/day)-greater shout, prismatic wall, screen  7th (6/day)-limited wish, mass hold person, spell turning  6th (7/day)-antimagic field, contingency, greater dispel magic  5th (7/day)-polymorph, telekinesis (DC 21), teleport, wall of force  4th (7/day)-fear (DC 20), fire shield, greater invisibility, stoneskin  3rd (7/day)-dispel magic, displacement, haste, tongues  2nd (8/day)-alter self, detect thoughts, misdirection, resist energy, see invisibility  1st (8/day)-alarm, grease (DC 17), magic missile, shield, true strike  0 (at will)-arcane mark, bleed, light, magehand, mending, message, open/close, prestidigitation, read magic</t>
  </si>
  <si>
    <t>Str 43, Dex 6, Con 29, Int 22, Wis 23, Cha 22</t>
  </si>
  <si>
    <t>61 (65 vs. trip)</t>
  </si>
  <si>
    <t>Cleave, Critical Focus, Empower Spell, Greater Vital Strike, Improved Critical (bite), Improved Initiative, Improved Iron Will, Improved Vital Strike, Iron Will, Multiattack, Power Attack, Quicken Spell, Stunning Critical, Vital Strike, Wingover</t>
  </si>
  <si>
    <t>Appraise +38, Bluff +38, Diplomacy +38, Fly +14, Intimidate +38, Knowledge (arcana) +38, Knowledge (history) +38, Perception +38, Sense Motive +38, Spellcraft +38, Stealth +14, Use Magic Device +38</t>
  </si>
  <si>
    <t>Abyssal, Common, Draconic, Dwarven, Giant, Ignan, Orc</t>
  </si>
  <si>
    <t>Fire Aura (Su) An adult red dragon is surrounded by an aura of intense heat. All creatures within 5 feet take 1d6 points of fire damage at the beginning of the dragon's turn. An old dragon's aura extends to 10 feet. An ancient dragon's damage increases to 2d6.  Incinerate (Su)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  Smoke Vision (Ex) A very young red dragon can see perfectly in smoky conditions (such as those created by pyrotechnics).</t>
  </si>
  <si>
    <t>&lt;link rel="stylesheet"href="PF.css"&gt;&lt;div&gt;&lt;h2&gt;Red Dragon, Great Wyrm &lt;/h2&gt;&lt;h3&gt;&lt;i&gt;A crown of cruel horns surrounds the head of this mighty dragon. Thick scales the color of molten rock cover its long body.&lt;/i&gt;&lt;/h3&gt;&lt;br&gt;&lt;/br&gt;&lt;/div&gt;&lt;div class="heading"&gt;&lt;p class="alignleft"&gt;Great Wyrm Red Dragon&lt;/p&gt;&lt;p class="alignright"&gt;CR 22&lt;/p&gt;&lt;div style="clear: both;"&gt;&lt;/div&gt;&lt;/div&gt;&lt;div&gt;&lt;h5&gt;&lt;b&gt;XP &lt;/b&gt;615,000&lt;/h5&gt;&lt;h5&gt;CE Colossal dragon (fire)&lt;/h5&gt;&lt;h5&gt;&lt;b&gt;Init &lt;/b&gt;+2; &lt;b&gt;Senses &lt;/b&gt;dragon senses, smoke vision; Perception +38&lt;/h5&gt;&lt;h5&gt;&lt;b&gt;Aura &lt;/b&gt;fire (10 ft., 2d6 fire), frightful presence (360 ft., DC 30)&lt;/h5&gt;&lt;/div&gt;&lt;hr/&gt;&lt;div&gt;&lt;h5&gt;&lt;b&gt;DEFENSE&lt;/b&gt;&lt;/h5&gt;&lt;/div&gt;&lt;hr/&gt;&lt;div&gt;&lt;h5&gt;&lt;b&gt;AC &lt;/b&gt;39, touch 0, flat-footed 39 (-2 Dex, +39 natural, -8 size)&lt;/h5&gt;&lt;h5&gt;&lt;b&gt;hp &lt;/b&gt;449 (29d12+261)&lt;/h5&gt;&lt;h5&gt;&lt;b&gt;Fort &lt;/b&gt;+25, &lt;b&gt;Ref &lt;/b&gt;+14, &lt;b&gt;Will &lt;/b&gt;+24&lt;/h5&gt;&lt;h5&gt;&lt;b&gt;DR &lt;/b&gt;20/magic; &lt;b&gt;Immune &lt;/b&gt;fire, paralysis, sleep; &lt;b&gt;SR &lt;/b&gt;33&lt;/h5&gt;&lt;h5&gt;&lt;b&gt;Weaknesses &lt;/b&gt;Vulnerability to cold&lt;/h5&gt;&lt;/div&gt;&lt;hr/&gt;&lt;div&gt;&lt;h5&gt;&lt;b&gt;OFFENSE&lt;/b&gt;&lt;/h5&gt;&lt;/div&gt;&lt;hr/&gt;&lt;div&gt;&lt;h5&gt;&lt;b&gt;Spd &lt;/b&gt;40 ft., fly 250 ft. (clumsy)&lt;/h5&gt;&lt;h5&gt;&lt;b&gt;Melee &lt;/b&gt;bite +37 (4d8+24/19-20), 2 claws +37 (4d6+16), 2 wings +35 (2d8+8), tail slap +35 (4d6+24)&lt;/h5&gt;&lt;h5&gt;&lt;b&gt;Space &lt;/b&gt;30 ft.; &lt;b&gt;Reach &lt;/b&gt;20 ft. (30 ft. with bite)&lt;/h5&gt;&lt;h5&gt;&lt;b&gt;Special Attacks &lt;/b&gt;breath weapon (70-ft. cone, DC 33, 24d10 fire), crush (Large creatures, DC 33, 4d6+24), incinerate, manipulate flames, melt stone, tail sweep (Medium creatures, DC 27, 2d8+24)&lt;/h5&gt;&lt;h5&gt;&lt;b&gt;Spell-Like Abilities&lt;/b&gt; (CL 29th; concentration +35)&lt;/br&gt;At will&amp;mdash;detect magic, discern location, find the path, pyrotechnics (DC 18), suggestion (DC 19), wall of fire&lt;/h5&gt;&lt;/h5&gt;&lt;h5&gt;&lt;b&gt;Spells Known&lt;/b&gt; (CL 19th; concentration +25)&lt;/br&gt;9th (4/day)&amp;mdash;time stop, weird&lt;/br&gt;8th (6/day)&amp;mdash;greater shout, prismatic wall, screen&lt;/br&gt;7th (6/day)&amp;mdash;limited wish, mass hold person, spell turning&lt;/br&gt;6th (7/day)&amp;mdash;antimagic field, contingency, greater dispel magic&lt;/br&gt;5th (7/day)&amp;mdash;polymorph, telekinesis (DC 21), teleport, wall of force&lt;/br&gt;4th (7/day)&amp;mdash;fear (DC 20), fire shield, greater invisibility, stoneskin&lt;/br&gt;3rd (7/day)&amp;mdash;dispel magic, displacement, haste, tongues&lt;/br&gt;2nd (8/day)&amp;mdash;alter self, detect thoughts, misdirection, resist energy, see invisibility&lt;/br&gt;1st (8/day)&amp;mdash;alarm, grease (DC 17), magic missile, shield, true strike&lt;/br&gt;0 (at will)&amp;mdash;arcane mark, bleed, light, magehand, mending, message, open/close, prestidigitation, read magic&lt;/h5&gt;&lt;/h5&gt;&lt;/div&gt;&lt;hr/&gt;&lt;div&gt;&lt;h5&gt;&lt;b&gt;STATISTICS&lt;/b&gt;&lt;/h5&gt;&lt;/div&gt;&lt;hr/&gt;&lt;div&gt;&lt;h5&gt;&lt;b&gt;Str &lt;/b&gt;43, &lt;b&gt;Dex &lt;/b&gt;6, &lt;b&gt;Con &lt;/b&gt;29, &lt;b&gt;Int &lt;/b&gt; 22, &lt;b&gt;Wis &lt;/b&gt;23, &lt;b&gt;Cha &lt;/b&gt;22&lt;/h5&gt;&lt;h5&gt;&lt;b&gt;Base Atk &lt;/b&gt;+29; &lt;b&gt;CMB &lt;/b&gt;+53; &lt;b&gt;CMD &lt;/b&gt;61 (65 vs. trip)&lt;/h5&gt;&lt;h5&gt;&lt;b&gt;Feats &lt;/b&gt;Cleave, Critical Focus, Empower Spell, Greater Vital Strike, Improved Critical (bite), Improved Initiative, Improved Iron Will, Improved Vital Strike, Iron Will, Multiattack, Power Attack, Quicken Spell, Stunning Critical, Vital Strike, Wingover&lt;/h5&gt;&lt;h5&gt;&lt;b&gt;Skills &lt;/b&gt;Appraise +38, Bluff +38, Diplomacy +38, Fly +14, Intimidate +38, Knowledge (arcana) +38, Knowledge (history) +38, Perception +38, Sense Motive +38, Spellcraft +38, Stealth +14, Use Magic Device +38&lt;/h5&gt;&lt;h5&gt;&lt;b&gt;Languages &lt;/b&gt;Abyssal, Common, Draconic, Dwarven, Giant, Ignan,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</si>
  <si>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Wyrmling White Dragon</t>
  </si>
  <si>
    <t>dragon senses, Perception +7</t>
  </si>
  <si>
    <t>(3d12+3)</t>
  </si>
  <si>
    <t>Vulnerability to fire</t>
  </si>
  <si>
    <t>30 ft., burrow 30 ft., fly 100 ft. (average), swim 60 ft.</t>
  </si>
  <si>
    <t>bite +5 (1d4), 2 claws +5 (1d3)</t>
  </si>
  <si>
    <t>breath weapon (15 ft. cone, DC 12, 2d4 cold)</t>
  </si>
  <si>
    <t>Str 11, Dex 16, Con 13, Int 6, Wis 9, Cha 6</t>
  </si>
  <si>
    <t>Alertness, Improved Initiative</t>
  </si>
  <si>
    <t>Fly +13, Perception +7, Stealth +17, Swim +14</t>
  </si>
  <si>
    <t>triple SQ icewalking</t>
  </si>
  <si>
    <t>Icewalking (Ex) This ability works like the spider climb spell, but the surfaces the dragon climbs must be icy. The dragon can move across icy surfaces without penalty and does not need to make Acrobatics checks to run or charge on ice.</t>
  </si>
  <si>
    <t>&lt;link rel="stylesheet"href="PF.css"&gt;&lt;div&gt;&lt;h2&gt;White Dragon, Wyrmling &lt;/h2&gt;&lt;h3&gt;&lt;i&gt;This dragon's scales are a frosty white. Its head is crowned with slender horns, with a thin membrane stretched between them.&lt;/i&gt;&lt;/h3&gt;&lt;br&gt;&lt;/br&gt;&lt;/div&gt;&lt;div class="heading"&gt;&lt;p class="alignleft"&gt;Wyrmling White Dragon&lt;/p&gt;&lt;p class="alignright"&gt;CR 2&lt;/p&gt;&lt;div style="clear: both;"&gt;&lt;/div&gt;&lt;/div&gt;&lt;div&gt;&lt;h5&gt;&lt;b&gt;XP &lt;/b&gt;600&lt;/h5&gt;&lt;h5&gt;CE Tiny dragon (cold)&lt;/h5&gt;&lt;h5&gt;&lt;b&gt;Init &lt;/b&gt;+7; &lt;b&gt;Senses &lt;/b&gt;dragon senses, Perception +7&lt;/h5&gt;&lt;/div&gt;&lt;hr/&gt;&lt;div&gt;&lt;h5&gt;&lt;b&gt;DEFENSE&lt;/b&gt;&lt;/h5&gt;&lt;/div&gt;&lt;hr/&gt;&lt;div&gt;&lt;h5&gt;&lt;b&gt;AC &lt;/b&gt;17, touch 15, flat-footed 14 (+3 Dex, +2 natural, +2 size)&lt;/h5&gt;&lt;h5&gt;&lt;b&gt;hp &lt;/b&gt;22 (3d12+3)&lt;/h5&gt;&lt;h5&gt;&lt;b&gt;Fort &lt;/b&gt;+4, &lt;b&gt;Ref &lt;/b&gt;+6, &lt;b&gt;Will &lt;/b&gt;+2&lt;/h5&gt;&lt;h5&gt;&lt;b&gt;Immune &lt;/b&gt;cold, paralysis, sleep&lt;/h5&gt;&lt;h5&gt;&lt;b&gt;Weaknesses &lt;/b&gt;Vulnerability to fire&lt;/h5&gt;&lt;/div&gt;&lt;hr/&gt;&lt;div&gt;&lt;h5&gt;&lt;b&gt;OFFENSE&lt;/b&gt;&lt;/h5&gt;&lt;/div&gt;&lt;hr/&gt;&lt;div&gt;&lt;h5&gt;&lt;b&gt;Spd &lt;/b&gt;30 ft., burrow 30 ft., fly 100 ft. (average), swim 60 ft.&lt;/h5&gt;&lt;h5&gt;&lt;b&gt;Melee &lt;/b&gt;bite +5 (1d4), 2 claws +5 (1d3)&lt;/h5&gt;&lt;h5&gt;&lt;b&gt;Space &lt;/b&gt;2.5 ft.; &lt;b&gt;Reach &lt;/b&gt;0 ft. (5 ft. with bite)&lt;/h5&gt;&lt;h5&gt;&lt;b&gt;Special Attacks &lt;/b&gt;breath weapon (15 ft. cone, DC 12, 2d4 cold)&lt;/h5&gt;&lt;/div&gt;&lt;hr/&gt;&lt;div&gt;&lt;h5&gt;&lt;b&gt;STATISTICS&lt;/b&gt;&lt;/h5&gt;&lt;/div&gt;&lt;hr/&gt;&lt;div&gt;&lt;h5&gt;&lt;b&gt;Str &lt;/b&gt;11, &lt;b&gt;Dex &lt;/b&gt;16, &lt;b&gt;Con &lt;/b&gt;13, &lt;b&gt;Int &lt;/b&gt; 6, &lt;b&gt;Wis &lt;/b&gt;9, &lt;b&gt;Cha &lt;/b&gt;6&lt;/h5&gt;&lt;h5&gt;&lt;b&gt;Base Atk &lt;/b&gt;+3; &lt;b&gt;CMB &lt;/b&gt;+4; &lt;b&gt;CMD &lt;/b&gt;14 (18 vs. trip)&lt;/h5&gt;&lt;h5&gt;&lt;b&gt;Feats &lt;/b&gt;Alertness, Improved Initiative&lt;/h5&gt;&lt;h5&gt;&lt;b&gt;Skills &lt;/b&gt;Fly +13, Perception +7, Stealth +17, Swim +14; &lt;b&gt;Racial Modifiers &lt;/b&gt;+8 Swim&lt;/h5&gt;&lt;h5&gt;&lt;b&gt;Languages &lt;/b&gt;Draconic&lt;/h5&gt;&lt;/div&gt;&lt;hr/&gt;&lt;div&gt;&lt;h5&gt;&lt;b&gt;ECOLOGY&lt;/b&gt;&lt;/h5&gt;&lt;/div&gt;&lt;hr/&gt;&lt;div&gt;&lt;h5&gt;&lt;b&gt;Environment &lt;/b&gt; cold mountains&lt;/h5&gt;&lt;h5&gt;&lt;b&gt;Organization &lt;/b&gt;solitary&lt;/h5&gt;&lt;h5&gt;&lt;b&gt;Treasure &lt;/b&gt;triple SQ icewalking&lt;/h5&gt;&lt;/div&gt;&lt;hr/&gt;&lt;div&gt;&lt;h5&gt;&lt;b&gt;SPECIAL ABILITIES&lt;/b&gt;&lt;/h5&gt;&lt;/div&gt;&lt;hr/&gt;&lt;div&gt;&lt;h5&gt;&lt;b&gt;Icewalking (Ex)&lt;/b&gt; This ability works like the spider climb spell, but the surfaces the dragon climbs must be icy. The dragon can move across icy surfaces without penalty and does not need to make Acrobatics checks to run or charge on ice.&lt;/h5&gt;&lt;/div&gt;&lt;br&gt;&lt;/br&gt;&lt;div&gt;&lt;h4&gt;&lt;p&gt;&lt;p&gt;Although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</si>
  <si>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Very Young White Dragon</t>
  </si>
  <si>
    <t>dragon senses, snow vision; Perception +10</t>
  </si>
  <si>
    <t>bite +8 (1d6+3), 2 claws +8 (1d4+2)</t>
  </si>
  <si>
    <t>breath weapon (20-ft. cone, DC 14, 4d4 cold)</t>
  </si>
  <si>
    <t>Str 15, Dex 14, Con 15, Int 8, Wis 11, Cha 8</t>
  </si>
  <si>
    <t>Alertness, Improved Initiative, Power Attack</t>
  </si>
  <si>
    <t>Fly +12, Intimidate +7, Perception +10, Stealth +14, Swim +18</t>
  </si>
  <si>
    <t>icewalking</t>
  </si>
  <si>
    <t>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</si>
  <si>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Very Young &lt;/h2&gt;&lt;h3&gt;&lt;i&gt;This dragon's scales are a frosty white. Its head is crowned with slender horns, with a thin membrane stretched between them.&lt;/i&gt;&lt;/h3&gt;&lt;br&gt;&lt;/br&gt;&lt;/div&gt;&lt;div class="heading"&gt;&lt;p class="alignleft"&gt;Very Young White Dragon&lt;/p&gt;&lt;p class="alignright"&gt;CR 4&lt;/p&gt;&lt;div style="clear: both;"&gt;&lt;/div&gt;&lt;/div&gt;&lt;div&gt;&lt;h5&gt;&lt;b&gt;XP &lt;/b&gt;1,200&lt;/h5&gt;&lt;h5&gt;CE Small dragon (cold)&lt;/h5&gt;&lt;h5&gt;&lt;b&gt;Init &lt;/b&gt;+6; &lt;b&gt;Senses &lt;/b&gt;dragon senses, snow vision; Perception +10&lt;/h5&gt;&lt;/div&gt;&lt;hr/&gt;&lt;div&gt;&lt;h5&gt;&lt;b&gt;DEFENSE&lt;/b&gt;&lt;/h5&gt;&lt;/div&gt;&lt;hr/&gt;&lt;div&gt;&lt;h5&gt;&lt;b&gt;AC &lt;/b&gt;18, touch 13, flat-footed 16 (+2 Dex, +5 natural, +1 size)&lt;/h5&gt;&lt;h5&gt;&lt;b&gt;hp &lt;/b&gt;42 (5d12+10)&lt;/h5&gt;&lt;h5&gt;&lt;b&gt;Fort &lt;/b&gt;+6, &lt;b&gt;Ref &lt;/b&gt;+6, &lt;b&gt;Will &lt;/b&gt;+4&lt;/h5&gt;&lt;h5&gt;&lt;b&gt;Immune &lt;/b&gt;cold, paralysis, sleep&lt;/h5&gt;&lt;h5&gt;&lt;b&gt;Weaknesses &lt;/b&gt;Vulnerability to fire&lt;/h5&gt;&lt;/div&gt;&lt;hr/&gt;&lt;div&gt;&lt;h5&gt;&lt;b&gt;OFFENSE&lt;/b&gt;&lt;/h5&gt;&lt;/div&gt;&lt;hr/&gt;&lt;div&gt;&lt;h5&gt;&lt;b&gt;Spd &lt;/b&gt;30 ft., burrow 30 ft., fly 150 ft. (average), swim 60 ft.&lt;/h5&gt;&lt;h5&gt;&lt;b&gt;Melee &lt;/b&gt;bite +8 (1d6+3), 2 claws +8 (1d4+2)&lt;/h5&gt;&lt;h5&gt;&lt;b&gt;Space &lt;/b&gt;5 ft.; &lt;b&gt;Reach &lt;/b&gt;5 ft.&lt;/h5&gt;&lt;h5&gt;&lt;b&gt;Special Attacks &lt;/b&gt;breath weapon (20-ft. cone, DC 14, 4d4 cold)&lt;/h5&gt;&lt;/div&gt;&lt;hr/&gt;&lt;div&gt;&lt;h5&gt;&lt;b&gt;STATISTICS&lt;/b&gt;&lt;/h5&gt;&lt;/div&gt;&lt;hr/&gt;&lt;div&gt;&lt;h5&gt;&lt;b&gt;Str &lt;/b&gt;15, &lt;b&gt;Dex &lt;/b&gt;14, &lt;b&gt;Con &lt;/b&gt;15, &lt;b&gt;Int &lt;/b&gt; 8, &lt;b&gt;Wis &lt;/b&gt;11, &lt;b&gt;Cha &lt;/b&gt;8&lt;/h5&gt;&lt;h5&gt;&lt;b&gt;Base Atk &lt;/b&gt;+5; &lt;b&gt;CMB &lt;/b&gt;+6; &lt;b&gt;CMD &lt;/b&gt;18 (22 vs. trip)&lt;/h5&gt;&lt;h5&gt;&lt;b&gt;Feats &lt;/b&gt;Alertness, Improved Initiative, Power Attack&lt;/h5&gt;&lt;h5&gt;&lt;b&gt;Skills &lt;/b&gt;Fly +12, Intimidate +7, Perception +10, Stealth +14, Swim +18; &lt;b&gt;Racial Modifiers &lt;/b&gt;+8 Swim&lt;/h5&gt;&lt;h5&gt;&lt;b&gt;Languages &lt;/b&gt;Draconic&lt;/h5&gt;&lt;h5&gt;&lt;b&gt;SQ &lt;/b&gt;icewalking&lt;/h5&gt;&lt;/div&gt;&lt;hr/&gt;&lt;div&gt;&lt;h5&gt;&lt;b&gt;ECOLOGY&lt;/b&gt;&lt;/h5&gt;&lt;/div&gt;&lt;hr/&gt;&lt;div&gt;&lt;h5&gt;&lt;b&gt;Environment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</si>
  <si>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Juvenile White Dragon</t>
  </si>
  <si>
    <t>dragon senses, snow vision; Perception +15</t>
  </si>
  <si>
    <t>23, touch 12, flat-footed 21</t>
  </si>
  <si>
    <t>(+2 Dex, +11 natural)</t>
  </si>
  <si>
    <t>(9d12+36)</t>
  </si>
  <si>
    <t>Fort +10, Ref +8, Will +7</t>
  </si>
  <si>
    <t>bite +15 (1d8+7), 2 claws +14 (1d6+5), 2 wings +9 (1d4+2)</t>
  </si>
  <si>
    <t>breath weapon (30-ft. cone, DC 18, 8d4 cold)</t>
  </si>
  <si>
    <t>Spell-Like Abilities (CL 9th; concentration +9)  At will-fog cloud</t>
  </si>
  <si>
    <t>Str 21, Dex 14, Con 19, Int 10, Wis 13, Cha 10</t>
  </si>
  <si>
    <t>Alertness, Flyby Attack, Improved Initiative, Power Attack, Weapon Focus (bite)</t>
  </si>
  <si>
    <t>Fly +14, Intimidate +12, Perception +15, Spellcraft +12, Stealth +14, Swim +25</t>
  </si>
  <si>
    <t>Ice Shape (Su) A young white dragon can shape ice and snow at will. This ability functions as stone shape, but only targeting ice and snow, not stone. A white dragon's caster level for this effect is equal to its Hit Dice.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</si>
  <si>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Juvenile &lt;/h2&gt;&lt;h3&gt;&lt;i&gt;This dragon's scales are a frosty white. Its head is crowned with slender horns, with a thin membrane stretched between them.&lt;/i&gt;&lt;/h3&gt;&lt;br&gt;&lt;/br&gt;&lt;/div&gt;&lt;div class="heading"&gt;&lt;p class="alignleft"&gt;Juvenile White Dragon&lt;/p&gt;&lt;p class="alignright"&gt;CR 7&lt;/p&gt;&lt;div style="clear: both;"&gt;&lt;/div&gt;&lt;/div&gt;&lt;div&gt;&lt;h5&gt;&lt;b&gt;XP &lt;/b&gt;3,200&lt;/h5&gt;&lt;h5&gt;CE Medium dragon (cold)&lt;/h5&gt;&lt;h5&gt;&lt;b&gt;Init &lt;/b&gt;+6; &lt;b&gt;Senses &lt;/b&gt;dragon senses, snow vision; Perception +15&lt;/h5&gt;&lt;/div&gt;&lt;hr/&gt;&lt;div&gt;&lt;h5&gt;&lt;b&gt;DEFENSE&lt;/b&gt;&lt;/h5&gt;&lt;/div&gt;&lt;hr/&gt;&lt;div&gt;&lt;h5&gt;&lt;b&gt;AC &lt;/b&gt;23, touch 12, flat-footed 21 (+2 Dex, +11 natural)&lt;/h5&gt;&lt;h5&gt;&lt;b&gt;hp &lt;/b&gt;94 (9d12+36)&lt;/h5&gt;&lt;h5&gt;&lt;b&gt;Fort &lt;/b&gt;+10, &lt;b&gt;Ref &lt;/b&gt;+8, &lt;b&gt;Will &lt;/b&gt;+7&lt;/h5&gt;&lt;h5&gt;&lt;b&gt;Immune &lt;/b&gt;cold, paralysis, sleep&lt;/h5&gt;&lt;h5&gt;&lt;b&gt;Weaknesses &lt;/b&gt;Vulnerability to fire&lt;/h5&gt;&lt;/div&gt;&lt;hr/&gt;&lt;div&gt;&lt;h5&gt;&lt;b&gt;OFFENSE&lt;/b&gt;&lt;/h5&gt;&lt;/div&gt;&lt;hr/&gt;&lt;div&gt;&lt;h5&gt;&lt;b&gt;Spd &lt;/b&gt;30 ft., burrow 30 ft., fly 150 ft. (average), swim 60 ft.&lt;/h5&gt;&lt;h5&gt;&lt;b&gt;Melee &lt;/b&gt;bite +15 (1d8+7), 2 claws +14 (1d6+5), 2 wings +9 (1d4+2)&lt;/h5&gt;&lt;h5&gt;&lt;b&gt;Space &lt;/b&gt;5 ft.; &lt;b&gt;Reach &lt;/b&gt;5 ft.&lt;/h5&gt;&lt;h5&gt;&lt;b&gt;Special Attacks &lt;/b&gt;breath weapon (30-ft. cone, DC 18, 8d4 cold)&lt;/h5&gt;&lt;h5&gt;&lt;b&gt;Spell-Like Abilities&lt;/b&gt; (CL 9th; concentration +9)&lt;/br&gt;At will&amp;mdash;fog cloud&lt;/h5&gt;&lt;/h5&gt;&lt;/div&gt;&lt;hr/&gt;&lt;div&gt;&lt;h5&gt;&lt;b&gt;STATISTICS&lt;/b&gt;&lt;/h5&gt;&lt;/div&gt;&lt;hr/&gt;&lt;div&gt;&lt;h5&gt;&lt;b&gt;Str &lt;/b&gt;21, &lt;b&gt;Dex &lt;/b&gt;14, &lt;b&gt;Con &lt;/b&gt;19, &lt;b&gt;Int &lt;/b&gt; 10, &lt;b&gt;Wis &lt;/b&gt;13, &lt;b&gt;Cha &lt;/b&gt;10&lt;/h5&gt;&lt;h5&gt;&lt;b&gt;Base Atk &lt;/b&gt;+9; &lt;b&gt;CMB &lt;/b&gt;+14; &lt;b&gt;CMD &lt;/b&gt;26 (30 vs. trip)&lt;/h5&gt;&lt;h5&gt;&lt;b&gt;Feats &lt;/b&gt;Alertness, Flyby Attack, Improved Initiative, Power Attack, Weapon Focus (bite)&lt;/h5&gt;&lt;h5&gt;&lt;b&gt;Skills &lt;/b&gt;Fly +14, Intimidate +12, Perception +15, Spellcraft +12, Stealth +14, Swim +25; &lt;b&gt;Racial Modifiers &lt;/b&gt;+8 Swim&lt;/h5&gt;&lt;h5&gt;&lt;b&gt;Languages &lt;/b&gt;Draconic&lt;/h5&gt;&lt;h5&gt;&lt;b&gt;SQ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</si>
  <si>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Young Adult White Dragon</t>
  </si>
  <si>
    <t>dragon senses, snow vision; Perception +19</t>
  </si>
  <si>
    <t>Fort +11, Ref +8, Will +8</t>
  </si>
  <si>
    <t>bite +17 (2d6+9/19-20), 2 claws +16 (1d8+6), 2 wings +11 (1d6+3), tail slap +11 (1d8+9)</t>
  </si>
  <si>
    <t>breath weapon (40-ft. cone, DC 19, 10d4 cold)</t>
  </si>
  <si>
    <t>Spell-Like Abilities (CL 11th; concentration +11)  At will-fog cloud, gust of wind</t>
  </si>
  <si>
    <t>Str 23, Dex 12, Con 19, Int 10, Wis 13, Cha 10</t>
  </si>
  <si>
    <t>Alertness, Flyby Attack, Improved Critical (bite), Improved Initiative, Power Attack, Weapon Focus (bite)</t>
  </si>
  <si>
    <t>Fly +9, Intimidate +14, Perception +19, Spellcraft +14, Stealth +11, Swim +28</t>
  </si>
  <si>
    <t>&lt;link rel="stylesheet"href="PF.css"&gt;&lt;div&gt;&lt;h2&gt;White Dragon, Young Adult &lt;/h2&gt;&lt;h3&gt;&lt;i&gt;This dragon's scales are a frosty white. Its head is crowned with slender horns, with a thin membrane stretched between them.&lt;/i&gt;&lt;/h3&gt;&lt;br&gt;&lt;/br&gt;&lt;/div&gt;&lt;div class="heading"&gt;&lt;p class="alignleft"&gt;Young Adult White Dragon&lt;/p&gt;&lt;p class="alignright"&gt;CR 9&lt;/p&gt;&lt;div style="clear: both;"&gt;&lt;/div&gt;&lt;/div&gt;&lt;div&gt;&lt;h5&gt;&lt;b&gt;XP &lt;/b&gt;6,400&lt;/h5&gt;&lt;h5&gt;CE Large dragon (cold)&lt;/h5&gt;&lt;h5&gt;&lt;b&gt;Init &lt;/b&gt;+5; &lt;b&gt;Senses &lt;/b&gt;dragon senses, snow vision; Perception +19&lt;/h5&gt;&lt;/div&gt;&lt;hr/&gt;&lt;div&gt;&lt;h5&gt;&lt;b&gt;DEFENSE&lt;/b&gt;&lt;/h5&gt;&lt;/div&gt;&lt;hr/&gt;&lt;div&gt;&lt;h5&gt;&lt;b&gt;AC &lt;/b&gt;24, touch 10, flat-footed 23 (+1 Dex, +14 natural, -1 size)&lt;/h5&gt;&lt;h5&gt;&lt;b&gt;hp &lt;/b&gt;115 (11d12+44)&lt;/h5&gt;&lt;h5&gt;&lt;b&gt;Fort &lt;/b&gt;+11, &lt;b&gt;Ref &lt;/b&gt;+8, &lt;b&gt;Will &lt;/b&gt;+8&lt;/h5&gt;&lt;h5&gt;&lt;b&gt;DR &lt;/b&gt;5/magic; &lt;b&gt;Immune &lt;/b&gt;cold, paralysis, sleep; &lt;b&gt;SR &lt;/b&gt;20&lt;/h5&gt;&lt;h5&gt;&lt;b&gt;Weaknesses &lt;/b&gt;Vulnerability to fire&lt;/h5&gt;&lt;/div&gt;&lt;hr/&gt;&lt;div&gt;&lt;h5&gt;&lt;b&gt;OFFENSE&lt;/b&gt;&lt;/h5&gt;&lt;/div&gt;&lt;hr/&gt;&lt;div&gt;&lt;h5&gt;&lt;b&gt;Spd &lt;/b&gt;30 ft., burrow 30 ft., fly 200 ft. (poor), swim 60 ft.&lt;/h5&gt;&lt;h5&gt;&lt;b&gt;Melee &lt;/b&gt;bite +17 (2d6+9/19-20), 2 claws +16 (1d8+6), 2 wings +11 (1d6+3), tail slap +11 (1d8+9)&lt;/h5&gt;&lt;h5&gt;&lt;b&gt;Space &lt;/b&gt;10 ft.; &lt;b&gt;Reach &lt;/b&gt;5 ft. (10 ft. with bite)&lt;/h5&gt;&lt;h5&gt;&lt;b&gt;Special Attacks &lt;/b&gt;breath weapon (40-ft. cone, DC 19, 10d4 cold)&lt;/h5&gt;&lt;h5&gt;&lt;b&gt;Spell-Like Abilities&lt;/b&gt; (CL 11th; concentration +11)&lt;/br&gt;At will&amp;mdash;fog cloud, gust of wind&lt;/h5&gt;&lt;/h5&gt;&lt;/div&gt;&lt;hr/&gt;&lt;div&gt;&lt;h5&gt;&lt;b&gt;STATISTICS&lt;/b&gt;&lt;/h5&gt;&lt;/div&gt;&lt;hr/&gt;&lt;div&gt;&lt;h5&gt;&lt;b&gt;Str &lt;/b&gt;23, &lt;b&gt;Dex &lt;/b&gt;12, &lt;b&gt;Con &lt;/b&gt;19, &lt;b&gt;Int &lt;/b&gt; 10, &lt;b&gt;Wis &lt;/b&gt;13, &lt;b&gt;Cha &lt;/b&gt;10&lt;/h5&gt;&lt;h5&gt;&lt;b&gt;Base Atk &lt;/b&gt;+11; &lt;b&gt;CMB &lt;/b&gt;+18; &lt;b&gt;CMD &lt;/b&gt;29 (33 vs. trip)&lt;/h5&gt;&lt;h5&gt;&lt;b&gt;Feats &lt;/b&gt;Alertness, Flyby Attack, Improved Critical (bite), Improved Initiative, Power Attack, Weapon Focus (bite)&lt;/h5&gt;&lt;h5&gt;&lt;b&gt;Skills &lt;/b&gt;Fly +9, Intimidate +14, Perception +19, Spellcraft +14, Stealth +11, Swim +28; &lt;b&gt;Racial Modifiers &lt;/b&gt;+8 Swim&lt;/h5&gt;&lt;h5&gt;&lt;b&gt;Languages &lt;/b&gt;Draconic&lt;/h5&gt;&lt;h5&gt;&lt;b&gt;SQ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</si>
  <si>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Mature Adult White Dragon</t>
  </si>
  <si>
    <t>dragon senses, snow vision; Perception +24</t>
  </si>
  <si>
    <t>cold (5 ft., 1d6 cold damage), frightful presence (210 ft., DC 18)</t>
  </si>
  <si>
    <t>(+1 Dex, +20 natural, -1 size)</t>
  </si>
  <si>
    <t>Fort +14, Ref +12, Will +11</t>
  </si>
  <si>
    <t>bite +23 (2d6+12/19-20), 2 claws +22 (1d8+8), 2 wings +17 (1d6+4), tail slap +17 (1d8+12)</t>
  </si>
  <si>
    <t>breath weapon (40-ft. cone, DC 22, 14d4 cold)</t>
  </si>
  <si>
    <t>Spell-Like Abilities (CL 15th; concentration +16)  At will-fog cloud, gust of wind</t>
  </si>
  <si>
    <t>Spells Known (CL 3rd; concentration +4)  1st (6/day)-magic aura, shield, true strike  0 (at will)-dancing lights, detect magic, ghost sound, mending, ray of frost</t>
  </si>
  <si>
    <t>Str 27, Dex 12, Con 21, Int 12, Wis 15, Cha 12</t>
  </si>
  <si>
    <t>Alertness, Flyby Attack, Improved Critical (bite), Improved Initiative, Lightning Reflexes, Power Attack, Vital Strike, Weapon Focus (bite)</t>
  </si>
  <si>
    <t>Fly +13, Intimidate +19, Knowledge (arcana) +19, Perception +24, Spellcraft +19, Stealth +15, Swim +34</t>
  </si>
  <si>
    <t>&lt;link rel="stylesheet"href="PF.css"&gt;&lt;div&gt;&lt;h2&gt;White Dragon, Mature Adult &lt;/h2&gt;&lt;h3&gt;&lt;i&gt;This dragon's scales are a frosty white. Its head is crowned with slender horns, with a thin membrane stretched between them.&lt;/i&gt;&lt;/h3&gt;&lt;br&gt;&lt;/br&gt;&lt;/div&gt;&lt;div class="heading"&gt;&lt;p class="alignleft"&gt;Mature Adult White Dragon&lt;/p&gt;&lt;p class="alignright"&gt;CR 11&lt;/p&gt;&lt;div style="clear: both;"&gt;&lt;/div&gt;&lt;/div&gt;&lt;div&gt;&lt;h5&gt;&lt;b&gt;XP &lt;/b&gt;12,800&lt;/h5&gt;&lt;h5&gt;CE Large dragon (cold)&lt;/h5&gt;&lt;h5&gt;&lt;b&gt;Init &lt;/b&gt;+5; &lt;b&gt;Senses &lt;/b&gt;dragon senses, snow vision; Perception +24&lt;/h5&gt;&lt;h5&gt;&lt;b&gt;Aura &lt;/b&gt;cold (5 ft., 1d6 cold damage), frightful presence (210 ft., DC 18)&lt;/h5&gt;&lt;/div&gt;&lt;hr/&gt;&lt;div&gt;&lt;h5&gt;&lt;b&gt;DEFENSE&lt;/b&gt;&lt;/h5&gt;&lt;/div&gt;&lt;hr/&gt;&lt;div&gt;&lt;h5&gt;&lt;b&gt;AC &lt;/b&gt;30, touch 10, flat-footed 29 (+1 Dex, +20 natural, -1 size)&lt;/h5&gt;&lt;h5&gt;&lt;b&gt;hp &lt;/b&gt;172 (15d12+75)&lt;/h5&gt;&lt;h5&gt;&lt;b&gt;Fort &lt;/b&gt;+14, &lt;b&gt;Ref &lt;/b&gt;+12, &lt;b&gt;Will &lt;/b&gt;+11&lt;/h5&gt;&lt;h5&gt;&lt;b&gt;DR &lt;/b&gt;10/magic; &lt;b&gt;Immune &lt;/b&gt;cold, paralysis, sleep; &lt;b&gt;SR &lt;/b&gt;22&lt;/h5&gt;&lt;h5&gt;&lt;b&gt;Weaknesses &lt;/b&gt;Vulnerability to fire&lt;/h5&gt;&lt;/div&gt;&lt;hr/&gt;&lt;div&gt;&lt;h5&gt;&lt;b&gt;OFFENSE&lt;/b&gt;&lt;/h5&gt;&lt;/div&gt;&lt;hr/&gt;&lt;div&gt;&lt;h5&gt;&lt;b&gt;Spd &lt;/b&gt;30 ft., burrow 30 ft., fly 200 ft. (poor), swim 60 ft.&lt;/h5&gt;&lt;h5&gt;&lt;b&gt;Melee &lt;/b&gt;bite +23 (2d6+12/19-20), 2 claws +22 (1d8+8), 2 wings +17 (1d6+4), tail slap +17 (1d8+12)&lt;/h5&gt;&lt;h5&gt;&lt;b&gt;Space &lt;/b&gt;10 ft.; &lt;b&gt;Reach &lt;/b&gt;5 ft. (10 ft. with bite)&lt;/h5&gt;&lt;h5&gt;&lt;b&gt;Special Attacks &lt;/b&gt;breath weapon (40-ft. cone, DC 22, 14d4 cold)&lt;/h5&gt;&lt;h5&gt;&lt;b&gt;Spell-Like Abilities&lt;/b&gt; (CL 15th; concentration +16)&lt;/br&gt;At will&amp;mdash;fog cloud, gust of wind&lt;/h5&gt;&lt;/h5&gt;&lt;h5&gt;&lt;b&gt;Spells Known&lt;/b&gt; (CL 3rd; concentration +4)&lt;/br&gt;1st (6/day)&amp;mdash;magic aura, shield, true strike&lt;/br&gt;0 (at will)&amp;mdash;dancing lights, detect magic, ghost sound, mending, ray of frost&lt;/h5&gt;&lt;/h5&gt;&lt;/div&gt;&lt;hr/&gt;&lt;div&gt;&lt;h5&gt;&lt;b&gt;STATISTICS&lt;/b&gt;&lt;/h5&gt;&lt;/div&gt;&lt;hr/&gt;&lt;div&gt;&lt;h5&gt;&lt;b&gt;Str &lt;/b&gt;27, &lt;b&gt;Dex &lt;/b&gt;12, &lt;b&gt;Con &lt;/b&gt;21, &lt;b&gt;Int &lt;/b&gt; 12, &lt;b&gt;Wis &lt;/b&gt;15, &lt;b&gt;Cha &lt;/b&gt;12&lt;/h5&gt;&lt;h5&gt;&lt;b&gt;Base Atk &lt;/b&gt;+15; &lt;b&gt;CMB &lt;/b&gt;+24; &lt;b&gt;CMD &lt;/b&gt;35 (39 vs. trip)&lt;/h5&gt;&lt;h5&gt;&lt;b&gt;Feats &lt;/b&gt;Alertness, Flyby Attack, Improved Critical (bite), Improved Initiative, Lightning Reflexes, Power Attack, Vital Strike, Weapon Focus (bite)&lt;/h5&gt;&lt;h5&gt;&lt;b&gt;Skills &lt;/b&gt;Fly +13, Intimidate +19, Knowledge (arcana) +19, Perception +24, Spellcraft +19, Stealth +15, Swim +34; &lt;b&gt;Racial Modifiers &lt;/b&gt;+8 Swim&lt;/h5&gt;&lt;h5&gt;&lt;b&gt;Languages &lt;/b&gt;Common, 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</si>
  <si>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Old White Dragon</t>
  </si>
  <si>
    <t>dragon senses, snow vision; Perception +27</t>
  </si>
  <si>
    <t>cold (10 ft., 1d6 cold damage), frightful presence (240 ft., DC 20)</t>
  </si>
  <si>
    <t>Fort +16, Ref +12, Will +13</t>
  </si>
  <si>
    <t>bite +25 (2d8+13/19-20), 2 claws +24 (2d6+9), 2 wings +19 (1d8+4), tail slap +19 (2d6+13)</t>
  </si>
  <si>
    <t>breath weapon (50-ft. cone, DC 24, 16d4 cold), crush (DC 24, 2d8+13), freezing fog (3/day, DC 18)</t>
  </si>
  <si>
    <t>Spell-Like Abilities (CL 17th; concentration +19)  At will-fog cloud, gust of wind</t>
  </si>
  <si>
    <t>Spells Known (CL 5th; concentration +7)  2nd (5/day)-fog cloud, invisibility  1st (7/day)-grease (DC 14), magic aura, shield, true strike  0 (at will)-dancing lights, detect magic, ghost sound, mage hand, mending, ray of frost</t>
  </si>
  <si>
    <t>Str 29, Dex 10, Con 23, Int 14, Wis 17, Cha 14</t>
  </si>
  <si>
    <t>Alertness, Flyby Attack, Improved Critical (bite), Improved Initiative, Improved Vital Strike, Lightning Reflexes, Power Attack, Vital Strike, Weapon Focus (bite)</t>
  </si>
  <si>
    <t>Fly +12, Intimidate +22, Knowledge (arcana) +22, Perception +27, Sense Motive +27, Spellcraft +22, Stealth +12, Swim +37</t>
  </si>
  <si>
    <t>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</si>
  <si>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Old &lt;/h2&gt;&lt;h3&gt;&lt;i&gt;This dragon's scales are a frosty white. Its head is crowned with slender horns, with a thin membrane stretched between them.&lt;/i&gt;&lt;/h3&gt;&lt;br&gt;&lt;/br&gt;&lt;/div&gt;&lt;div class="heading"&gt;&lt;p class="alignleft"&gt;Old White Dragon&lt;/p&gt;&lt;p class="alignright"&gt;CR 13&lt;/p&gt;&lt;div style="clear: both;"&gt;&lt;/div&gt;&lt;/div&gt;&lt;div&gt;&lt;h5&gt;&lt;b&gt;XP &lt;/b&gt;25,600&lt;/h5&gt;&lt;h5&gt;CE Huge dragon (cold)&lt;/h5&gt;&lt;h5&gt;&lt;b&gt;Init &lt;/b&gt;+4; &lt;b&gt;Senses &lt;/b&gt;dragon senses, snow vision; Perception +27&lt;/h5&gt;&lt;h5&gt;&lt;b&gt;Aura &lt;/b&gt;cold (10 ft., 1d6 cold damage), frightful presence (240 ft., DC 20)&lt;/h5&gt;&lt;/div&gt;&lt;hr/&gt;&lt;div&gt;&lt;h5&gt;&lt;b&gt;DEFENSE&lt;/b&gt;&lt;/h5&gt;&lt;/div&gt;&lt;hr/&gt;&lt;div&gt;&lt;h5&gt;&lt;b&gt;AC &lt;/b&gt;31, touch 8, flat-footed 31 (+23 natural, -2 size)&lt;/h5&gt;&lt;h5&gt;&lt;b&gt;hp &lt;/b&gt;212 (17d12+102)&lt;/h5&gt;&lt;h5&gt;&lt;b&gt;Fort &lt;/b&gt;+16, &lt;b&gt;Ref &lt;/b&gt;+12, &lt;b&gt;Will &lt;/b&gt;+13&lt;/h5&gt;&lt;h5&gt;&lt;b&gt;DR &lt;/b&gt;10/magic; &lt;b&gt;Immune &lt;/b&gt;cold, paralysis, sleep; &lt;b&gt;SR &lt;/b&gt;24&lt;/h5&gt;&lt;h5&gt;&lt;b&gt;Weaknesses &lt;/b&gt;Vulnerability to fire&lt;/h5&gt;&lt;/div&gt;&lt;hr/&gt;&lt;div&gt;&lt;h5&gt;&lt;b&gt;OFFENSE&lt;/b&gt;&lt;/h5&gt;&lt;/div&gt;&lt;hr/&gt;&lt;div&gt;&lt;h5&gt;&lt;b&gt;Spd &lt;/b&gt;30 ft., burrow 30 ft., fly 200 ft. (poor), swim 60 ft.&lt;/h5&gt;&lt;h5&gt;&lt;b&gt;Melee &lt;/b&gt;bite +25 (2d8+13/19-20), 2 claws +24 (2d6+9), 2 wings +19 (1d8+4), tail slap +19 (2d6+13)&lt;/h5&gt;&lt;h5&gt;&lt;b&gt;Space &lt;/b&gt;15 ft.; &lt;b&gt;Reach &lt;/b&gt;10 ft. (15 ft. with bite)&lt;/h5&gt;&lt;h5&gt;&lt;b&gt;Special Attacks &lt;/b&gt;breath weapon (50-ft. cone, DC 24, 16d4 cold), crush (DC 24, 2d8+13), freezing fog (3/day, DC 18)&lt;/h5&gt;&lt;h5&gt;&lt;b&gt;Spell-Like Abilities&lt;/b&gt; (CL 17th; concentration +19)&lt;/br&gt;At will&amp;mdash;fog cloud, gust of wind&lt;/h5&gt;&lt;/h5&gt;&lt;h5&gt;&lt;b&gt;Spells Known&lt;/b&gt; (CL 5th; concentration +7)&lt;/br&gt;2nd (5/day)&amp;mdash;fog cloud, invisibility&lt;/br&gt;1st (7/day)&amp;mdash;grease (DC 14), magic aura, shield, true strike&lt;/br&gt;0 (at will)&amp;mdash;dancing lights, detect magic, ghost sound, mage hand, mending, ray of frost&lt;/h5&gt;&lt;/h5&gt;&lt;/div&gt;&lt;hr/&gt;&lt;div&gt;&lt;h5&gt;&lt;b&gt;STATISTICS&lt;/b&gt;&lt;/h5&gt;&lt;/div&gt;&lt;hr/&gt;&lt;div&gt;&lt;h5&gt;&lt;b&gt;Str &lt;/b&gt;29, &lt;b&gt;Dex &lt;/b&gt;10, &lt;b&gt;Con &lt;/b&gt;23, &lt;b&gt;Int &lt;/b&gt; 14, &lt;b&gt;Wis &lt;/b&gt;17, &lt;b&gt;Cha &lt;/b&gt;14&lt;/h5&gt;&lt;h5&gt;&lt;b&gt;Base Atk &lt;/b&gt;+17; &lt;b&gt;CMB &lt;/b&gt;+28; &lt;b&gt;CMD &lt;/b&gt;38 (42 vs. trip)&lt;/h5&gt;&lt;h5&gt;&lt;b&gt;Feats &lt;/b&gt;Alertness, Flyby Attack, Improved Critical (bite), Improved Initiative, Improved Vital Strike, Lightning Reflexes, Power Attack, Vital Strike, Weapon Focus (bite)&lt;/h5&gt;&lt;h5&gt;&lt;b&gt;Skills &lt;/b&gt;Fly +12, Intimidate +22, Knowledge (arcana) +22, Perception +27, Sense Motive +27, Spellcraft +22, Stealth +12, Swim +37; &lt;b&gt;Racial Modifiers &lt;/b&gt;+8 Swim&lt;/h5&gt;&lt;h5&gt;&lt;b&gt;Languages &lt;/b&gt;Common, Draconic, Giant&lt;/h5&gt;&lt;h5&gt;&lt;b&gt;SQ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</si>
  <si>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Very Old White Dragon</t>
  </si>
  <si>
    <t>dragon senses, snow vision; Perception +29</t>
  </si>
  <si>
    <t>cold (10 ft., 1d6 cold damage), frightful presence (270 ft., DC 21)</t>
  </si>
  <si>
    <t>34, touch 8, flat-footed 34</t>
  </si>
  <si>
    <t>, +26 natural, -2 size)</t>
  </si>
  <si>
    <t>Fort +17, Ref +13, Will +14</t>
  </si>
  <si>
    <t>bite +28 (2d8+15/19-20), 2 claws +27 (2d6+10), 2 wings +22 (1d8+5), tail slap +22 (2d6+15)</t>
  </si>
  <si>
    <t>breath weapon (50-ft. cone, DC 25, 18d4 cold), crush (Small Creatures, DC 25, 2d8+15), freezing fog (3/day, DC 18)</t>
  </si>
  <si>
    <t>Spell-Like Abilities (CL 19th; concentration +21)  At will-fog cloud, gust of wind</t>
  </si>
  <si>
    <t>Spells Known (CL 7th; concentration +9)  3rd (4/day)-displacement, lightning bolt (DC 15)  2nd (7/day)-fog cloud, invisibility, resist energy  1st (7/day)-alarm, grease (DC 13), magic aura, shield, true strike  0 (at will)-acid splash, dancing lights, detect magic, ghost sound, mage hand, mending, message, ray of frost</t>
  </si>
  <si>
    <t>Str 31, Dex 10, Con 23, Int 14, Wis 17, Cha 14</t>
  </si>
  <si>
    <t>41 (45 vs. trip)</t>
  </si>
  <si>
    <t>Alertness, Flyby Attack, Greater Vital Strike, Improved Critical (bite), Improved Initiative, Improved Vital Strike, Lightning Reflexes, Power Attack, Vital Strike, Weapon Focus (bite)</t>
  </si>
  <si>
    <t>Fly +14, Intimidate +24, Knowledge (arcana) +24, Perception +29, Sense Motive +29, Spellcraft +24, Stealth +14, Swim +40</t>
  </si>
  <si>
    <t>&lt;link rel="stylesheet"href="PF.css"&gt;&lt;div&gt;&lt;h2&gt;White Dragon, Very Old &lt;/h2&gt;&lt;h3&gt;&lt;i&gt;This dragon's scales are a frosty white. Its head is crowned with slender horns, with a thin membrane stretched between them.&lt;/i&gt;&lt;/h3&gt;&lt;br&gt;&lt;/br&gt;&lt;/div&gt;&lt;div class="heading"&gt;&lt;p class="alignleft"&gt;Very Old White Dragon&lt;/p&gt;&lt;p class="alignright"&gt;CR 14&lt;/p&gt;&lt;div style="clear: both;"&gt;&lt;/div&gt;&lt;/div&gt;&lt;div&gt;&lt;h5&gt;&lt;b&gt;XP &lt;/b&gt;38,400&lt;/h5&gt;&lt;h5&gt;CE Huge dragon (cold)&lt;/h5&gt;&lt;h5&gt;&lt;b&gt;Init &lt;/b&gt;+4; &lt;b&gt;Senses &lt;/b&gt;dragon senses, snow vision; Perception +29&lt;/h5&gt;&lt;h5&gt;&lt;b&gt;Aura &lt;/b&gt;cold (10 ft., 1d6 cold damage), frightful presence (270 ft., DC 21)&lt;/h5&gt;&lt;/div&gt;&lt;hr/&gt;&lt;div&gt;&lt;h5&gt;&lt;b&gt;DEFENSE&lt;/b&gt;&lt;/h5&gt;&lt;/div&gt;&lt;hr/&gt;&lt;div&gt;&lt;h5&gt;&lt;b&gt;AC &lt;/b&gt;34, touch 8, flat-footed 34 (+26 natural, -2 size)&lt;/h5&gt;&lt;h5&gt;&lt;b&gt;hp &lt;/b&gt;237 (19d12+114)&lt;/h5&gt;&lt;h5&gt;&lt;b&gt;Fort &lt;/b&gt;+17, &lt;b&gt;Ref &lt;/b&gt;+13, &lt;b&gt;Will &lt;/b&gt;+14&lt;/h5&gt;&lt;h5&gt;&lt;b&gt;DR &lt;/b&gt;15/magic; &lt;b&gt;Immune &lt;/b&gt;cold, paralysis, sleep; &lt;b&gt;SR &lt;/b&gt;25&lt;/h5&gt;&lt;h5&gt;&lt;b&gt;Weaknesses &lt;/b&gt;Vulnerability to fire&lt;/h5&gt;&lt;/div&gt;&lt;hr/&gt;&lt;div&gt;&lt;h5&gt;&lt;b&gt;OFFENSE&lt;/b&gt;&lt;/h5&gt;&lt;/div&gt;&lt;hr/&gt;&lt;div&gt;&lt;h5&gt;&lt;b&gt;Spd &lt;/b&gt;30 ft., burrow 30 ft., fly 200 ft. (poor), swim 60 ft.&lt;/h5&gt;&lt;h5&gt;&lt;b&gt;Melee &lt;/b&gt;bite +28 (2d8+15/19-20), 2 claws +27 (2d6+10), 2 wings +22 (1d8+5), tail slap +22 (2d6+15)&lt;/h5&gt;&lt;h5&gt;&lt;b&gt;Space &lt;/b&gt;15 ft.; &lt;b&gt;Reach &lt;/b&gt;10 ft. (15 ft. with bite)&lt;/h5&gt;&lt;h5&gt;&lt;b&gt;Special Attacks &lt;/b&gt;breath weapon (50-ft. cone, DC 25, 18d4 cold), crush (Small Creatures, DC 25, 2d8+15), freezing fog (3/day, DC 18)&lt;/h5&gt;&lt;h5&gt;&lt;b&gt;Spell-Like Abilities&lt;/b&gt; (CL 19th; concentration +21)&lt;/br&gt;At will&amp;mdash;fog cloud, gust of wind&lt;/h5&gt;&lt;/h5&gt;&lt;h5&gt;&lt;b&gt;Spells Known&lt;/b&gt; (CL 7th; concentration +9)&lt;/br&gt;3rd (4/day)&amp;mdash;displacement, lightning bolt (DC 15)&lt;/br&gt;2nd (7/day)&amp;mdash;fog cloud, invisibility, resist energy&lt;/br&gt;1st (7/day)&amp;mdash;alarm, grease (DC 13), magic aura, shield, true strike&lt;/br&gt;0 (at will)&amp;mdash;acid splash, dancing lights, detect magic, ghost sound, mage hand, mending, message, ray of frost&lt;/h5&gt;&lt;/h5&gt;&lt;/div&gt;&lt;hr/&gt;&lt;div&gt;&lt;h5&gt;&lt;b&gt;STATISTICS&lt;/b&gt;&lt;/h5&gt;&lt;/div&gt;&lt;hr/&gt;&lt;div&gt;&lt;h5&gt;&lt;b&gt;Str &lt;/b&gt;31, &lt;b&gt;Dex &lt;/b&gt;10, &lt;b&gt;Con &lt;/b&gt;23, &lt;b&gt;Int &lt;/b&gt; 14, &lt;b&gt;Wis &lt;/b&gt;17, &lt;b&gt;Cha &lt;/b&gt;14&lt;/h5&gt;&lt;h5&gt;&lt;b&gt;Base Atk &lt;/b&gt;+19; &lt;b&gt;CMB &lt;/b&gt;+31; &lt;b&gt;CMD &lt;/b&gt;41 (45 vs. trip)&lt;/h5&gt;&lt;h5&gt;&lt;b&gt;Feats &lt;/b&gt;Alertness, Flyby Attack, Greater Vital Strike, Improved Critical (bite), Improved Initiative, Improved Vital Strike, Lightning Reflexes, Power Attack, Vital Strike, Weapon Focus (bite)&lt;/h5&gt;&lt;h5&gt;&lt;b&gt;Skills &lt;/b&gt;Fly +14, Intimidate +24, Knowledge (arcana) +24, Perception +29, Sense Motive +29, Spellcraft +24, Stealth +14, Swim +40; &lt;b&gt;Racial Modifiers &lt;/b&gt;+8 Swim&lt;/h5&gt;&lt;h5&gt;&lt;b&gt;Languages &lt;/b&gt;Common, Draconic, Giant&lt;/h5&gt;&lt;h5&gt;&lt;b&gt;SQ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</si>
  <si>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Wyrm White Dragon</t>
  </si>
  <si>
    <t>dragon senses, snow vision; Perception +34</t>
  </si>
  <si>
    <t>cold (10 ft., 2d6 cold damage), frightful presence (330 ft., DC 24)</t>
  </si>
  <si>
    <t>39, touch 7, flat-footed 39</t>
  </si>
  <si>
    <t>(-1 Dex, +32 natural, -2 size)</t>
  </si>
  <si>
    <t>Fort +20, Ref +14, Will +17</t>
  </si>
  <si>
    <t>bite +34 (2d8+18/19-20), 2 claws +33 (2d6+12), 2 wings +28 (1d8+6), tail slap +28 (2d6+18)</t>
  </si>
  <si>
    <t>breath weapon (50-ft. cone, DC 28, 22d4 cold), crush (Small creatures, DC 28, 2d8+18), freezing fog (3/day, DC 19)</t>
  </si>
  <si>
    <t>Spell-Like Abilities (CL 23rd; concentration +26)  At will-fog cloud, gust of wind, wall of ice (DC 17)</t>
  </si>
  <si>
    <t>Spells Known (CL 11th; concentration +14, touch +33)  5th (4/day)-feeblemind, wall of force  4th (6/day)-charm monster (DC 17), dimension door, stoneskin  3rd (7/day)-dispel magic, displacement, lightning bolt (DC 16), slow  2nd (7/day)-blur, fog cloud, invisibility, resist energy, see invisibility  1st (7/day)-alarm, grease (DC 14), magic aura, shield, true strike  0 (at will)-acid splash, dancing lights, detect magic, ghost sound, mage hand, mending, message, ray of frost, resistance</t>
  </si>
  <si>
    <t>Str 35, Dex 8, Con 25, Int 16, Wis 19, Cha 16</t>
  </si>
  <si>
    <t>46 (50 vs. sunder, 50 vs. trip)</t>
  </si>
  <si>
    <t>Alertness, Flyby Attack, Greater Sunder, Greater Vital Strike, Improved Critical (bite), Improved Initiative, Improved Sunder, Improved Vital Strike, Lightning Reflexes, Power Attack, Vital Strike, Weapon Focus (bite)</t>
  </si>
  <si>
    <t>Fly +17, Intimidate +29, Knowledge (arcana) +29, Knowledge (history) +29, Perception +34, Sense Motive +34, Spellcraft +29, Stealth +17, Swim +46</t>
  </si>
  <si>
    <t>Blizzard (Su)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</si>
  <si>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Wyrm &lt;/h2&gt;&lt;h3&gt;&lt;i&gt;This dragon's scales are a frosty white. Its head is crowned with slender horns, with a thin membrane stretched between them.&lt;/i&gt;&lt;/h3&gt;&lt;br&gt;&lt;/br&gt;&lt;/div&gt;&lt;div class="heading"&gt;&lt;p class="alignleft"&gt;Wyrm White Dragon&lt;/p&gt;&lt;p class="alignright"&gt;CR 16&lt;/p&gt;&lt;div style="clear: both;"&gt;&lt;/div&gt;&lt;/div&gt;&lt;div&gt;&lt;h5&gt;&lt;b&gt;XP &lt;/b&gt;76,800&lt;/h5&gt;&lt;h5&gt;CE Huge dragon (cold)&lt;/h5&gt;&lt;h5&gt;&lt;b&gt;Init &lt;/b&gt;+3; &lt;b&gt;Senses &lt;/b&gt;dragon senses, snow vision; Perception +34&lt;/h5&gt;&lt;h5&gt;&lt;b&gt;Aura &lt;/b&gt;cold (10 ft., 2d6 cold damage), frightful presence (330 ft., DC 24)&lt;/h5&gt;&lt;/div&gt;&lt;hr/&gt;&lt;div&gt;&lt;h5&gt;&lt;b&gt;DEFENSE&lt;/b&gt;&lt;/h5&gt;&lt;/div&gt;&lt;hr/&gt;&lt;div&gt;&lt;h5&gt;&lt;b&gt;AC &lt;/b&gt;39, touch 7, flat-footed 39 (-1 Dex, +32 natural, -2 size)&lt;/h5&gt;&lt;h5&gt;&lt;b&gt;hp &lt;/b&gt;310 (23d12+161)&lt;/h5&gt;&lt;h5&gt;&lt;b&gt;Fort &lt;/b&gt;+20, &lt;b&gt;Ref &lt;/b&gt;+14, &lt;b&gt;Will &lt;/b&gt;+17&lt;/h5&gt;&lt;h5&gt;&lt;b&gt;DR &lt;/b&gt;20/magic; &lt;b&gt;Immune &lt;/b&gt;cold, paralysis, sleep; &lt;b&gt;SR &lt;/b&gt;27&lt;/h5&gt;&lt;h5&gt;&lt;b&gt;Weaknesses &lt;/b&gt;Vulnerability to fire&lt;/h5&gt;&lt;/div&gt;&lt;hr/&gt;&lt;div&gt;&lt;h5&gt;&lt;b&gt;OFFENSE&lt;/b&gt;&lt;/h5&gt;&lt;/div&gt;&lt;hr/&gt;&lt;div&gt;&lt;h5&gt;&lt;b&gt;Spd &lt;/b&gt;30 ft., burrow 30 ft., fly 200 ft. (poor), swim 60 ft.&lt;/h5&gt;&lt;h5&gt;&lt;b&gt;Melee &lt;/b&gt;bite +34 (2d8+18/19-20), 2 claws +33 (2d6+12), 2 wings +28 (1d8+6), tail slap +28 (2d6+18)&lt;/h5&gt;&lt;h5&gt;&lt;b&gt;Space &lt;/b&gt;15 ft.; &lt;b&gt;Reach &lt;/b&gt;10 ft. (15 ft. with bite)&lt;/h5&gt;&lt;h5&gt;&lt;b&gt;Special Attacks &lt;/b&gt;breath weapon (50-ft. cone, DC 28, 22d4 cold), crush (Small creatures, DC 28, 2d8+18), freezing fog (3/day, DC 19)&lt;/h5&gt;&lt;h5&gt;&lt;b&gt;Spell-Like Abilities&lt;/b&gt; (CL 23rd; concentration +26)&lt;/br&gt;At will&amp;mdash;fog cloud, gust of wind, wall of ice (DC 17)&lt;/h5&gt;&lt;/h5&gt;&lt;h5&gt;&lt;b&gt;Spells Known&lt;/b&gt; (CL 11th; concentration +14, touch +33)&lt;/br&gt;5th (4/day)&amp;mdash;feeblemind, wall of force&lt;/br&gt;4th (6/day)&amp;mdash;charm monster (DC 17), dimension door, stoneskin&lt;/br&gt;3rd (7/day)&amp;mdash;dispel magic, displacement, lightning bolt (DC 16), slow&lt;/br&gt;2nd (7/day)&amp;mdash;blur, fog cloud, invisibility, resist energy, see invisibility&lt;/br&gt;1st (7/day)&amp;mdash;alarm, grease (DC 14), magic aura, shield, true strike&lt;/br&gt;0 (at will)&amp;mdash;acid splash, dancing lights, detect magic, ghost sound, mage hand, mending, message, ray of frost, resistance&lt;/h5&gt;&lt;/h5&gt;&lt;/div&gt;&lt;hr/&gt;&lt;div&gt;&lt;h5&gt;&lt;b&gt;STATISTICS&lt;/b&gt;&lt;/h5&gt;&lt;/div&gt;&lt;hr/&gt;&lt;div&gt;&lt;h5&gt;&lt;b&gt;Str &lt;/b&gt;35, &lt;b&gt;Dex &lt;/b&gt;8, &lt;b&gt;Con &lt;/b&gt;25, &lt;b&gt;Int &lt;/b&gt; 16, &lt;b&gt;Wis &lt;/b&gt;19, &lt;b&gt;Cha &lt;/b&gt;16&lt;/h5&gt;&lt;h5&gt;&lt;b&gt;Base Atk &lt;/b&gt;+23; &lt;b&gt;CMB &lt;/b&gt;+37 (+41 on sunder); &lt;b&gt;CMD &lt;/b&gt;46 (50 vs. sunder, 50 vs. trip)&lt;/h5&gt;&lt;h5&gt;&lt;b&gt;Feats &lt;/b&gt;Alertness, Flyby Attack, Greater Sunder, Greater Vital Strike, Improved Critical (bite), Improved Initiative, Improved Sunder, Improved Vital Strike, Lightning Reflexes, Power Attack, Vital Strike, Weapon Focus (bite)&lt;/h5&gt;&lt;h5&gt;&lt;b&gt;Skills &lt;/b&gt;Fly +17, Intimidate +29, Knowledge (arcana) +29, Knowledge (history) +29, Perception +34, Sense Motive +34, Spellcraft +29, Stealth +17, Swim +46; &lt;b&gt;Racial Modifiers &lt;/b&gt;+8 Swim&lt;/h5&gt;&lt;h5&gt;&lt;b&gt;Languages &lt;/b&gt;Common, Draconic, Giant, Orc&lt;/h5&gt;&lt;h5&gt;&lt;b&gt;SQ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</si>
  <si>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Great Wyrm White Dragon</t>
  </si>
  <si>
    <t>dragon senses, snow vision; Perception +37</t>
  </si>
  <si>
    <t>cold (10 ft., 2d6 cold damage), frightful presence (360 ft., DC 26)</t>
  </si>
  <si>
    <t>40, touch 5, flat-footed 40</t>
  </si>
  <si>
    <t>(-1 Dex, +35 natural, -4 size)</t>
  </si>
  <si>
    <t>Fort +22, Ref +15, Will +19</t>
  </si>
  <si>
    <t>30 ft., burrow 30 ft., fly 250 ft. (clumsy), swim 60 ft.</t>
  </si>
  <si>
    <t>bite +35 (4d6+19/19-20), 2 claws +34 (2d8+13), 2 wings +29 (2d6+6), tail slap +29 (2d8+19)</t>
  </si>
  <si>
    <t>breath weapon (60-ft. cone, DC 30, 24d4 cold), crush (Medium creatures, DC 30, 4d6+19), freezing fog (3/day, DC 20), ice tomb (1/day, DC 23), tail sweep (Small creatures, DC 30, 2d6+19)</t>
  </si>
  <si>
    <t>Spell-Like Abilities (CL 25th; concentration +29)  At will-control weather, fog cloud, gust of wind, wall of ice (DC 18)</t>
  </si>
  <si>
    <t>Spells Known (CL 13th; concentration +17, touch +34)  6th (4/day)-guards and wards, mislead  5th (6/day)-feeblemind, hold monster, wall of force  4th (7/day)-blink, charm monster (DC 18), dimension door, stoneskin  3rd (7/day)-dispel magic, displacement, lightning bolt (DC 17), slow  2nd (7/day)-blur, fog cloud, invisibility, resist energy, see invisibility  1st (7/day)-alarm, grease (DC 15), magic aura, shield, true strike  0 (at will)-acid splash, dancing lights, detect magic, ghost sound, mage hand, mending, message, ray of frost, resistance</t>
  </si>
  <si>
    <t>Str 37, Dex 8, Con 27, Int 18, Wis 21, Cha 18</t>
  </si>
  <si>
    <t>+42 (+46 sunder)</t>
  </si>
  <si>
    <t>51 (55 vs. sunder, 55 vs. trip)</t>
  </si>
  <si>
    <t>Alertness, Flyby Attack, Greater Sunder, Greater Vital Strike, Improved Critical (bite), Improved Initiative, Improved Sunder, Improved Vital Strike, Lightning Reflexes, Power Attack, Vital Strike, Weapon Focus (bite), Wingover</t>
  </si>
  <si>
    <t>Fly +13, Intimidate +32, Knowledge (arcana) +32, Knowledge (history) +32, Perception +37, Sense Motive +37, Spellcraft +32, Stealth +15, Survival +33, Swim +43</t>
  </si>
  <si>
    <t>Blizzard (Su)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 Tomb (Sp)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</si>
  <si>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Great Wyrm &lt;/h2&gt;&lt;h3&gt;&lt;i&gt;This dragon's scales are a frosty white. Its head is crowned with slender horns, with a thin membrane stretched between them.&lt;/i&gt;&lt;/h3&gt;&lt;br&gt;&lt;/br&gt;&lt;/div&gt;&lt;div class="heading"&gt;&lt;p class="alignleft"&gt;Great Wyrm White Dragon&lt;/p&gt;&lt;p class="alignright"&gt;CR 18&lt;/p&gt;&lt;div style="clear: both;"&gt;&lt;/div&gt;&lt;/div&gt;&lt;div&gt;&lt;h5&gt;&lt;b&gt;XP &lt;/b&gt;153,600&lt;/h5&gt;&lt;h5&gt;CE Gargantuan dragon (cold)&lt;/h5&gt;&lt;h5&gt;&lt;b&gt;Init &lt;/b&gt;+3; &lt;b&gt;Senses &lt;/b&gt;dragon senses, snow vision; Perception +37&lt;/h5&gt;&lt;h5&gt;&lt;b&gt;Aura &lt;/b&gt;cold (10 ft., 2d6 cold damage), frightful presence (360 ft., DC 26)&lt;/h5&gt;&lt;/div&gt;&lt;hr/&gt;&lt;div&gt;&lt;h5&gt;&lt;b&gt;DEFENSE&lt;/b&gt;&lt;/h5&gt;&lt;/div&gt;&lt;hr/&gt;&lt;div&gt;&lt;h5&gt;&lt;b&gt;AC &lt;/b&gt;40, touch 5, flat-footed 40 (-1 Dex, +35 natural, -4 size)&lt;/h5&gt;&lt;h5&gt;&lt;b&gt;hp &lt;/b&gt;362 (25d12+200)&lt;/h5&gt;&lt;h5&gt;&lt;b&gt;Fort &lt;/b&gt;+22, &lt;b&gt;Ref &lt;/b&gt;+15, &lt;b&gt;Will &lt;/b&gt;+19&lt;/h5&gt;&lt;h5&gt;&lt;b&gt;DR &lt;/b&gt;20/magic; &lt;b&gt;Immune &lt;/b&gt;cold, paralysis, sleep; &lt;b&gt;SR &lt;/b&gt;29&lt;/h5&gt;&lt;h5&gt;&lt;b&gt;Weaknesses &lt;/b&gt;Vulnerability to fire&lt;/h5&gt;&lt;/div&gt;&lt;hr/&gt;&lt;div&gt;&lt;h5&gt;&lt;b&gt;OFFENSE&lt;/b&gt;&lt;/h5&gt;&lt;/div&gt;&lt;hr/&gt;&lt;div&gt;&lt;h5&gt;&lt;b&gt;Spd &lt;/b&gt;30 ft., burrow 30 ft., fly 250 ft. (clumsy), swim 60 ft.&lt;/h5&gt;&lt;h5&gt;&lt;b&gt;Melee &lt;/b&gt;bite +35 (4d6+19/19-20), 2 claws +34 (2d8+13), 2 wings +29 (2d6+6), tail slap +29 (2d8+19)&lt;/h5&gt;&lt;h5&gt;&lt;b&gt;Space &lt;/b&gt;20 ft.; &lt;b&gt;Reach &lt;/b&gt;15 ft. (20 ft. with bite)&lt;/h5&gt;&lt;h5&gt;&lt;b&gt;Special Attacks &lt;/b&gt;breath weapon (60-ft. cone, DC 30, 24d4 cold), crush (Medium creatures, DC 30, 4d6+19), freezing fog (3/day, DC 20), ice tomb (1/day, DC 23), tail sweep (Small creatures, DC 30, 2d6+19)&lt;/h5&gt;&lt;h5&gt;&lt;b&gt;Spell-Like Abilities&lt;/b&gt; (CL 25th; concentration +29)&lt;/br&gt;At will&amp;mdash;control weather, fog cloud, gust of wind, wall of ice (DC 18)&lt;/h5&gt;&lt;/h5&gt;&lt;h5&gt;&lt;b&gt;Spells Known&lt;/b&gt; (CL 13th; concentration +17, touch +34)&lt;/br&gt;6th (4/day)&amp;mdash;guards and wards, mislead&lt;/br&gt;5th (6/day)&amp;mdash;feeblemind, hold monster, wall of force&lt;/br&gt;4th (7/day)&amp;mdash;blink, charm monster (DC 18), dimension door, stoneskin&lt;/br&gt;3rd (7/day)&amp;mdash;dispel magic, displacement, lightning bolt (DC 17), slow&lt;/br&gt;2nd (7/day)&amp;mdash;blur, fog cloud, invisibility, resist energy, see invisibility&lt;/br&gt;1st (7/day)&amp;mdash;alarm, grease (DC 15), magic aura, shield, true strike&lt;/br&gt;0 (at will)&amp;mdash;acid splash, dancing lights, detect magic, ghost sound, mage hand, mending, message, ray of frost, resistance&lt;/h5&gt;&lt;/h5&gt;&lt;/div&gt;&lt;hr/&gt;&lt;div&gt;&lt;h5&gt;&lt;b&gt;STATISTICS&lt;/b&gt;&lt;/h5&gt;&lt;/div&gt;&lt;hr/&gt;&lt;div&gt;&lt;h5&gt;&lt;b&gt;Str &lt;/b&gt;37, &lt;b&gt;Dex &lt;/b&gt;8, &lt;b&gt;Con &lt;/b&gt;27, &lt;b&gt;Int &lt;/b&gt; 18, &lt;b&gt;Wis &lt;/b&gt;21, &lt;b&gt;Cha &lt;/b&gt;18&lt;/h5&gt;&lt;h5&gt;&lt;b&gt;Base Atk &lt;/b&gt;+25; &lt;b&gt;CMB &lt;/b&gt;+42 (+46 sunder); &lt;b&gt;CMD &lt;/b&gt;51 (55 vs. sunder, 55 vs. trip)&lt;/h5&gt;&lt;h5&gt;&lt;b&gt;Feats &lt;/b&gt;Alertness, Flyby Attack, Greater Sunder, Greater Vital Strike, Improved Critical (bite), Improved Initiative, Improved Sunder, Improved Vital Strike, Lightning Reflexes, Power Attack, Vital Strike, Weapon Focus (bite), Wingover&lt;/h5&gt;&lt;h5&gt;&lt;b&gt;Skills &lt;/b&gt;Fly +13, Intimidate +32, Knowledge (arcana) +32, Knowledge (history) +32, Perception +37, Sense Motive +37, Spellcraft +32, Stealth +15, Survival +33, Swim +43; &lt;b&gt;Racial Modifiers &lt;/b&gt;+8 Swim&lt;/h5&gt;&lt;h5&gt;&lt;b&gt;Languages &lt;/b&gt;Common, Draconic, Dwarven, Giant, Orc&lt;/h5&gt;&lt;h5&gt;&lt;b&gt;SQ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</si>
  <si>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Wyrmling Brass Dragon</t>
  </si>
  <si>
    <t>60 ft., burrow 30 ft., fly 100 ft. (average)</t>
  </si>
  <si>
    <t>breath weapon (30-ft. line, DC 13, 2d4 fire), sleep breath</t>
  </si>
  <si>
    <t>Str 11, Dex 16, Con 13, Int 10, Wis 11, Cha 10</t>
  </si>
  <si>
    <t>Alertness, Hover</t>
  </si>
  <si>
    <t>Bluff +7, Diplomacy +7, Fly +14, Linguistics +7, Perception +9, Sense Motive +9</t>
  </si>
  <si>
    <t>Common, Draconic, plus any 3 others</t>
  </si>
  <si>
    <t>Sleep Breath (Su) Instead of a line of fire, a brass dragon can breathe a 15 ft. cone of sleep gas. Creatures within the cone must succeed on a Will save or fall asleep for 1d6+1 rounds.</t>
  </si>
  <si>
    <t>&lt;link rel="stylesheet"href="PF.css"&gt;&lt;div&gt;&lt;h2&gt;Wyrmling, Brass Dragon&lt;/h2&gt;&lt;h3&gt;&lt;i&gt;A crest of horns sweeps back from the head of this dragon, leading to a long neck and serpentine brass body.&lt;/i&gt;&lt;/h3&gt;&lt;br&gt;&lt;/br&gt;&lt;/div&gt;&lt;div class="heading"&gt;&lt;p class="alignleft"&gt;Wyrmling Brass Dragon&lt;/p&gt;&lt;p class="alignright"&gt;CR 3&lt;/p&gt;&lt;div style="clear: both;"&gt;&lt;/div&gt;&lt;/div&gt;&lt;div&gt;&lt;h5&gt;&lt;b&gt;XP &lt;/b&gt;800&lt;/h5&gt;&lt;h5&gt;CG Tiny dragon (fire)&lt;/h5&gt;&lt;h5&gt;&lt;b&gt;Init &lt;/b&gt;+3; &lt;b&gt;Senses &lt;/b&gt;dragon senses; Perception +9&lt;/h5&gt;&lt;/div&gt;&lt;hr/&gt;&lt;div&gt;&lt;h5&gt;&lt;b&gt;DEFENSE&lt;/b&gt;&lt;/h5&gt;&lt;/div&gt;&lt;hr/&gt;&lt;div&gt;&lt;h5&gt;&lt;b&gt;AC &lt;/b&gt;18, touch 15, flat-footed 15 (+3 Dex, +3 natural, +2 size)&lt;/h5&gt;&lt;h5&gt;&lt;b&gt;hp &lt;/b&gt;30 (4d12+4)&lt;/h5&gt;&lt;h5&gt;&lt;b&gt;Fort &lt;/b&gt;+5, &lt;b&gt;Ref &lt;/b&gt;+7, &lt;b&gt;Will &lt;/b&gt;+4&lt;/h5&gt;&lt;h5&gt;&lt;b&gt;Immune &lt;/b&gt;fire, paralysis, sleep&lt;/h5&gt;&lt;h5&gt;&lt;b&gt;Weaknesses &lt;/b&gt;Vulnerability to cold&lt;/h5&gt;&lt;/div&gt;&lt;hr/&gt;&lt;div&gt;&lt;h5&gt;&lt;b&gt;OFFENSE&lt;/b&gt;&lt;/h5&gt;&lt;/div&gt;&lt;hr/&gt;&lt;div&gt;&lt;h5&gt;&lt;b&gt;Spd &lt;/b&gt;60 ft., burrow 30 ft., fly 100 ft. (average)&lt;/h5&gt;&lt;h5&gt;&lt;b&gt;Melee &lt;/b&gt;bite +6 (1d4), 2 claws +6 (1d3)&lt;/h5&gt;&lt;h5&gt;&lt;b&gt;Space &lt;/b&gt;0 ft.; &lt;b&gt;Reach &lt;/b&gt;0 ft. (5 ft. with bite)&lt;/h5&gt;&lt;h5&gt;&lt;b&gt;Special Attacks &lt;/b&gt;breath weapon (30-ft. line, DC 13, 2d4 fire), sleep breath&lt;/h5&gt;&lt;/div&gt;&lt;hr/&gt;&lt;div&gt;&lt;h5&gt;&lt;b&gt;STATISTICS&lt;/b&gt;&lt;/h5&gt;&lt;/div&gt;&lt;hr/&gt;&lt;div&gt;&lt;h5&gt;&lt;b&gt;Str &lt;/b&gt;11, &lt;b&gt;Dex &lt;/b&gt;16, &lt;b&gt;Con &lt;/b&gt;13, &lt;b&gt;Int &lt;/b&gt; 10, &lt;b&gt;Wis &lt;/b&gt;11, &lt;b&gt;Cha &lt;/b&gt;10&lt;/h5&gt;&lt;h5&gt;&lt;b&gt;Base Atk &lt;/b&gt;+4; &lt;b&gt;CMB &lt;/b&gt;+5; &lt;b&gt;CMD &lt;/b&gt;15 (19 vs. trip)&lt;/h5&gt;&lt;h5&gt;&lt;b&gt;Feats &lt;/b&gt;Alertness, Hover&lt;/h5&gt;&lt;h5&gt;&lt;b&gt;Skills &lt;/b&gt;Bluff +7, Diplomacy +7, Fly +14, Linguistics +7, Perception +9, Sense Motive +9&lt;/h5&gt;&lt;h5&gt;&lt;b&gt;Languages &lt;/b&gt;Common, Draconic, plus any 3 others&lt;/h5&gt;&lt;/div&gt;&lt;hr/&gt;&lt;div&gt;&lt;h5&gt;&lt;b&gt;ECOLOGY&lt;/b&gt;&lt;/h5&gt;&lt;/div&gt;&lt;hr/&gt;&lt;div&gt;&lt;h5&gt;&lt;b&gt;Environment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ABILITIES&lt;/b&gt;&lt;/h5&gt;&lt;/div&gt;&lt;hr/&gt;&lt;div&gt;&lt;h5&gt;&lt;b&gt;Sleep Breath (Su)&lt;/b&gt; Instead of a line of fire, a brass dragon can breathe a 15 ft. cone of sleep gas. Creatures within the cone must succeed on a Will save or fall asleep for 1d6+1 rounds.&lt;/h5&gt;&lt;/div&gt;&lt;br&gt;&lt;/br&gt;&lt;div&gt;&lt;h4&gt;&lt;p&gt;&lt;p&gt;Consummate conversationalists, brass dragons prefer to talk instead of fight. Brass dragons lair near humanoid settlements, where they can hear the most recent news and gossip.&lt;/p&gt;&lt;/h4&gt;&lt;/div&gt;</t>
  </si>
  <si>
    <t>Very Young Brass Dragon</t>
  </si>
  <si>
    <t>breath weapon (40-ft. line, DC 15, 4d4 fire), sleep breath</t>
  </si>
  <si>
    <t>Spell-Like Abilities (CL 6th; concentration +7)  At will--speak with animals</t>
  </si>
  <si>
    <t>Str 15, Dex 14, Con 15, Int 12, Wis 13, Cha 12</t>
  </si>
  <si>
    <t>Alertness, Hover, Improved Initiative</t>
  </si>
  <si>
    <t>Bluff +10, Diplomacy +10, Fly +13, Heal +10, Linguistics +10, Perception +12, Sense Motive +12</t>
  </si>
  <si>
    <t>Common, Draconic, plus any 6 others</t>
  </si>
  <si>
    <t>Sleep Breath (Su) Instead of a line of fire, a brass dragon can breathe a 20 ft. cone of sleep gas. Creatures within the cone must succeed on a Will save or fall asleep for 1d6+2 rounds.</t>
  </si>
  <si>
    <t>&lt;link rel="stylesheet"href="PF.css"&gt;&lt;div&gt;&lt;h2&gt;Very Young,  Brass Dragon&lt;/h2&gt;&lt;h3&gt;&lt;i&gt;A crest of horns sweeps back from the head of this dragon, leading to a long neck and serpentine brass body.&lt;/i&gt;&lt;/h3&gt;&lt;br&gt;&lt;/br&gt;&lt;/div&gt;&lt;div class="heading"&gt;&lt;p class="alignleft"&gt;Very Young Brass Dragon&lt;/p&gt;&lt;p class="alignright"&gt;CR 5&lt;/p&gt;&lt;div style="clear: both;"&gt;&lt;/div&gt;&lt;/div&gt;&lt;div&gt;&lt;h5&gt;&lt;b&gt;XP &lt;/b&gt;1,600&lt;/h5&gt;&lt;h5&gt;CG Small dragon (fire)&lt;/h5&gt;&lt;h5&gt;&lt;b&gt;Init &lt;/b&gt;+6; &lt;b&gt;Senses &lt;/b&gt;dragon senses; Perception +12&lt;/h5&gt;&lt;/div&gt;&lt;hr/&gt;&lt;div&gt;&lt;h5&gt;&lt;b&gt;DEFENSE&lt;/b&gt;&lt;/h5&gt;&lt;/div&gt;&lt;hr/&gt;&lt;div&gt;&lt;h5&gt;&lt;b&gt;AC &lt;/b&gt;19, touch 13, flat-footed 17 (+2 Dex, +6 natural, +1 size)&lt;/h5&gt;&lt;h5&gt;&lt;b&gt;hp &lt;/b&gt;51 (6d12+12)&lt;/h5&gt;&lt;h5&gt;&lt;b&gt;Fort &lt;/b&gt;+7, &lt;b&gt;Ref &lt;/b&gt;+7, &lt;b&gt;Will &lt;/b&gt;+6&lt;/h5&gt;&lt;h5&gt;&lt;b&gt;Immune &lt;/b&gt;fire, paralysis, sleep&lt;/h5&gt;&lt;h5&gt;&lt;b&gt;Weaknesses &lt;/b&gt;Vulnerability to cold&lt;/h5&gt;&lt;/div&gt;&lt;hr/&gt;&lt;div&gt;&lt;h5&gt;&lt;b&gt;OFFENSE&lt;/b&gt;&lt;/h5&gt;&lt;/div&gt;&lt;hr/&gt;&lt;div&gt;&lt;h5&gt;&lt;b&gt;Spd &lt;/b&gt;60 ft., burrow 30 ft., fly 150 ft. (average)&lt;/h5&gt;&lt;h5&gt;&lt;b&gt;Melee &lt;/b&gt;bite +9 (1d6+3), 2 claws +9 (1d4+2)&lt;/h5&gt;&lt;h5&gt;&lt;b&gt;Space &lt;/b&gt;5 ft.; &lt;b&gt;Reach &lt;/b&gt;5 ft. (10 ft. with bite)&lt;/h5&gt;&lt;h5&gt;&lt;b&gt;Special Attacks &lt;/b&gt;breath weapon (40-ft. line, DC 15, 4d4 fire), sleep breath&lt;/h5&gt;&lt;h5&gt;&lt;b&gt;Spell-Like Abilities&lt;/b&gt; (CL 6th; concentration +7)&lt;/br&gt;At will&amp;mdash;speak with animals&lt;/h5&gt;&lt;/h5&gt;&lt;/div&gt;&lt;hr/&gt;&lt;div&gt;&lt;h5&gt;&lt;b&gt;STATISTICS&lt;/b&gt;&lt;/h5&gt;&lt;/div&gt;&lt;hr/&gt;&lt;div&gt;&lt;h5&gt;&lt;b&gt;Str &lt;/b&gt;15, &lt;b&gt;Dex &lt;/b&gt;14, &lt;b&gt;Con &lt;/b&gt;15, &lt;b&gt;Int &lt;/b&gt; 12, &lt;b&gt;Wis &lt;/b&gt;13, &lt;b&gt;Cha &lt;/b&gt;12&lt;/h5&gt;&lt;h5&gt;&lt;b&gt;Base Atk &lt;/b&gt;+6; &lt;b&gt;CMB &lt;/b&gt;+7; &lt;b&gt;CMD &lt;/b&gt;19 (23 vs. trip)&lt;/h5&gt;&lt;h5&gt;&lt;b&gt;Feats &lt;/b&gt;Alertness, Hover, Improved Initiative&lt;/h5&gt;&lt;h5&gt;&lt;b&gt;Skills &lt;/b&gt;Bluff +10, Diplomacy +10, Fly +13, Heal +10, Linguistics +10, Perception +12, Sense Motive +12&lt;/h5&gt;&lt;h5&gt;&lt;b&gt;Languages &lt;/b&gt;Common, Draconic, plus any 6 others&lt;/h5&gt;&lt;/div&gt;&lt;hr/&gt;&lt;div&gt;&lt;h5&gt;&lt;b&gt;ECOLOGY&lt;/b&gt;&lt;/h5&gt;&lt;/div&gt;&lt;hr/&gt;&lt;div&gt;&lt;h5&gt;&lt;b&gt;Environment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ABILITIES&lt;/b&gt;&lt;/h5&gt;&lt;/div&gt;&lt;hr/&gt;&lt;div&gt;&lt;h5&gt;&lt;b&gt;Sleep Breath (Su)&lt;/b&gt; Instead of a line of fire, a brass dragon can breathe a 20 ft. cone of sleep gas. Creatures within the cone must succeed on a Will save or fall asleep for 1d6+2 rounds.&lt;/h5&gt;&lt;/div&gt;&lt;br&gt;&lt;/br&gt;&lt;div&gt;&lt;h4&gt;&lt;p&gt;&lt;p&gt;Consummate conversationalists, brass dragons prefer to talk instead of fight. Brass dragons lair near humanoid settlements, where they can hear the most recent news and gossip.&lt;/p&gt;&lt;/h4&gt;&lt;/div&gt;</t>
  </si>
  <si>
    <t>Juvenile Brass Dragon</t>
  </si>
  <si>
    <t>blindsense 60 ft., dragon senses; Perception +19</t>
  </si>
  <si>
    <t>24, touch 12, flatfooted 22</t>
  </si>
  <si>
    <t>Fort +11, Ref +9, Will +9;</t>
  </si>
  <si>
    <t>bite +15 (1d8+7), 2 claws +15 (1d6+5), 2 wings +10 (1d4+2)</t>
  </si>
  <si>
    <t>breath weapon (60-ft. line, DC 19, 8d4 fire), desert wind, sleep breath</t>
  </si>
  <si>
    <t>Spell-Like Abilities (CL 10th; concentration +12)  At will-endure elements, speak with animals</t>
  </si>
  <si>
    <t>Sorcerer Spells Known (CL 3rd, concentration +5)  1st (6/day)-charm person (DC 14), comprehend languages, shield  0 (at will)-arcane mark, dancing lights, detect magic, mage hand, message</t>
  </si>
  <si>
    <t>Str 21, Dex 14, Con 19, Int 14, Wis 15, Cha 14</t>
  </si>
  <si>
    <t>Alertness, Flyby Attack, Hover, Improved Initiative, Spell Focus (Enchantment)</t>
  </si>
  <si>
    <t>Bluff +15, Diplomacy +15, Fly +15, Heal +15, Linguistics +15, Perception +19, Sense Motive +19, Spellcraft +15</t>
  </si>
  <si>
    <t>Common, Draconic, and 11 others</t>
  </si>
  <si>
    <t>Move Sand</t>
  </si>
  <si>
    <t>Desert Wind (Su) A juvenile or older brass dragon can call up the desert wind to serve him. This functions as gust of wind, but any creature in its path must make a Fortitude save (DC 19) or be blinded for 1d4 rounds by the sand.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cone of sleep gas. Creatures within the cone must succeed on a Will save or fall asleep for 1d6+4 rounds.</t>
  </si>
  <si>
    <t>&lt;link rel="stylesheet"href="PF.css"&gt;&lt;div&gt;&lt;h2&gt;Juvenile,  Brass Dragon&lt;/h2&gt;&lt;h3&gt;&lt;i&gt;A crest of horns sweeps back from the head of this dragon, leading to a long neck and serpentine brass body.&lt;/i&gt;&lt;/h3&gt;&lt;br&gt;&lt;/br&gt;&lt;/div&gt;&lt;div class="heading"&gt;&lt;p class="alignleft"&gt;Juvenile Brass Dragon&lt;/p&gt;&lt;p class="alignright"&gt;CR 8&lt;/p&gt;&lt;div style="clear: both;"&gt;&lt;/div&gt;&lt;/div&gt;&lt;div&gt;&lt;h5&gt;&lt;b&gt;XP &lt;/b&gt;4,800&lt;/h5&gt;&lt;h5&gt;CG Medium dragon (fire)&lt;/h5&gt;&lt;h5&gt;&lt;b&gt;Init &lt;/b&gt;+6; &lt;b&gt;Senses &lt;/b&gt;blindsense 60 ft., dragon senses; Perception +19&lt;/h5&gt;&lt;/div&gt;&lt;hr/&gt;&lt;div&gt;&lt;h5&gt;&lt;b&gt;DEFENSE&lt;/b&gt;&lt;/h5&gt;&lt;/div&gt;&lt;hr/&gt;&lt;div&gt;&lt;h5&gt;&lt;b&gt;AC &lt;/b&gt;24, touch 12, flatfooted 22 (+2 Dex, +12 natural)&lt;/h5&gt;&lt;h5&gt;&lt;b&gt;hp &lt;/b&gt;105 (10d12+40)&lt;/h5&gt;&lt;h5&gt;&lt;b&gt;Fort &lt;/b&gt;+11, &lt;b&gt;Ref &lt;/b&gt;+9, &lt;b&gt;Will &lt;/b&gt;+9&lt;/h5&gt;&lt;h5&gt;&lt;b&gt;Immune &lt;/b&gt;fire, paralysis, sleep&lt;/h5&gt;&lt;h5&gt;&lt;b&gt;Weaknesses &lt;/b&gt;Vulnerability to cold&lt;/h5&gt;&lt;/div&gt;&lt;hr/&gt;&lt;div&gt;&lt;h5&gt;&lt;b&gt;OFFENSE&lt;/b&gt;&lt;/h5&gt;&lt;/div&gt;&lt;hr/&gt;&lt;div&gt;&lt;h5&gt;&lt;b&gt;Spd &lt;/b&gt;60 ft., burrow 30 ft., fly 150 ft. (average)&lt;/h5&gt;&lt;h5&gt;&lt;b&gt;Melee &lt;/b&gt;bite +15 (1d8+7), 2 claws +15 (1d6+5), 2 wings +10 (1d4+2)&lt;/h5&gt;&lt;h5&gt;&lt;b&gt;Space &lt;/b&gt;5 ft.; &lt;b&gt;Reach &lt;/b&gt;5 ft. (10 ft. with bite)&lt;/h5&gt;&lt;h5&gt;&lt;b&gt;Special Attacks &lt;/b&gt;breath weapon (60-ft. line, DC 19, 8d4 fire), desert wind, sleep breath&lt;/h5&gt;&lt;h5&gt;&lt;b&gt;Spell-Like Abilities&lt;/b&gt; (CL 10th; concentration +12)&lt;/br&gt;At will&amp;mdash;endure elements, speak with animals&lt;/h5&gt;&lt;/h5&gt;&lt;h5&gt;&lt;b&gt;Sorcerer Spells Known&lt;/b&gt; (CL 3rd, concentration +5)&lt;/br&gt;1st (6/day)&amp;mdash;charm person (DC 14), comprehend languages, shield&lt;/br&gt;0 (at will)&amp;mdash;arcane mark, dancing lights, detect magic, mage hand, message&lt;/h5&gt;&lt;/h5&gt;&lt;/div&gt;&lt;hr/&gt;&lt;div&gt;&lt;h5&gt;&lt;b&gt;STATISTICS&lt;/b&gt;&lt;/h5&gt;&lt;/div&gt;&lt;hr/&gt;&lt;div&gt;&lt;h5&gt;&lt;b&gt;Str &lt;/b&gt;21, &lt;b&gt;Dex &lt;/b&gt;14, &lt;b&gt;Con &lt;/b&gt;19, &lt;b&gt;Int &lt;/b&gt; 14, &lt;b&gt;Wis &lt;/b&gt;15, &lt;b&gt;Cha &lt;/b&gt;14&lt;/h5&gt;&lt;h5&gt;&lt;b&gt;Base Atk &lt;/b&gt;+10; &lt;b&gt;CMB &lt;/b&gt;+15; &lt;b&gt;CMD &lt;/b&gt;27 (31 vs. trip)&lt;/h5&gt;&lt;h5&gt;&lt;b&gt;Feats &lt;/b&gt;Alertness, Flyby Attack, Hover, Improved Initiative, Spell Focus (Enchantment)&lt;/h5&gt;&lt;h5&gt;&lt;b&gt;Skills &lt;/b&gt;Bluff +15, Diplomacy +15, Fly +15, Heal +15, Linguistics +15, Perception +19, Sense Motive +19, Spellcraft +15&lt;/h5&gt;&lt;h5&gt;&lt;b&gt;Languages &lt;/b&gt;Common, Draconic, and 11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19) or be blinded for 1d4 rounds by the sand.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cone of sleep gas. Creatures within the cone must succeed on a Will save or fall asleep for 1d6+4 rounds.&lt;/h5&gt;&lt;/div&gt;&lt;br&gt;&lt;/br&gt;&lt;div&gt;&lt;h4&gt;&lt;p&gt;&lt;p&gt;Consummate conversationalists, brass dragons prefer to talk instead of fight. Brass dragons lair near humanoid settlements, where they can hear the most recent news and gossip.&lt;/p&gt;&lt;/h4&gt;&lt;/div&gt;</t>
  </si>
  <si>
    <t>Young Adult Brass Dragon</t>
  </si>
  <si>
    <t>blindsense 60 ft., dragon senses; Perception +21</t>
  </si>
  <si>
    <t>bite +17 (2d6+9), 2 claws +17 (1d8+6), 2 wings +12 (1d6+3), tail slap +12 (1d8+9)</t>
  </si>
  <si>
    <t>breath weapon (80-ft. line, DC 20, 10d4 fire), desert wind, sleep breath</t>
  </si>
  <si>
    <t>Spell-Like Abilities (CL 12th; concentration +14)  At will--endure elements, speak with animals</t>
  </si>
  <si>
    <t>Sorcerer Spells Known (CL 5th; concentration +7)  2nd (7/day)--alter self, see invisibility  1st (5/day)--charm person (DC 14), protection from evil, shield, ventriloquism  0 (at will)--arcane mark, dancing lights, ghost sound (DC 12), detect magic, mage hand, message</t>
  </si>
  <si>
    <t>Alertness, Flyby Attack, Hover, Improved Initiative, Power Attack, Spell Focus (Enchantment)</t>
  </si>
  <si>
    <t>Bluff +17, Diplomacy +17, Fly +10, Heal +17, Linguistics +17, Perception +21, Sense Motive +21, Spellcraft +17</t>
  </si>
  <si>
    <t>Common, Draconic, plus any 13 others</t>
  </si>
  <si>
    <t>Desert Wind (Su) A juvenile or older brass dragon can call up the desert wind to serve him. This functions as gust of wind, but any creature in its path must make a Fortitude save (DC 20) or be blinded for 1d4 rounds by the sand.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40 ft. cone of sleep gas. Creatures within the cone must succeed on a Will save or fall asleep for 1d6+5 rounds.</t>
  </si>
  <si>
    <t>&lt;link rel="stylesheet"href="PF.css"&gt;&lt;div&gt;&lt;h2&gt;Young Adult,  Brass Dragon&lt;/h2&gt;&lt;h3&gt;&lt;i&gt;A crest of horns sweeps back from the head of this dragon, leading to a long neck and serpentine brass body.&lt;/i&gt;&lt;/h3&gt;&lt;br&gt;&lt;/br&gt;&lt;/div&gt;&lt;div class="heading"&gt;&lt;p class="alignleft"&gt;Young Adult Brass Dragon&lt;/p&gt;&lt;p class="alignright"&gt;CR 10&lt;/p&gt;&lt;div style="clear: both;"&gt;&lt;/div&gt;&lt;/div&gt;&lt;div&gt;&lt;h5&gt;&lt;b&gt;XP &lt;/b&gt;9,600&lt;/h5&gt;&lt;h5&gt;CG Large dragon (fire)&lt;/h5&gt;&lt;h5&gt;&lt;b&gt;Init &lt;/b&gt;+5; &lt;b&gt;Senses &lt;/b&gt;blindsense 60 ft., dragon senses; Perception +21&lt;/h5&gt;&lt;/div&gt;&lt;hr/&gt;&lt;div&gt;&lt;h5&gt;&lt;b&gt;DEFENSE&lt;/b&gt;&lt;/h5&gt;&lt;/div&gt;&lt;hr/&gt;&lt;div&gt;&lt;h5&gt;&lt;b&gt;AC &lt;/b&gt;25, touch 10, flat-footed 24 (+1 Dex, +15 natural, -1 size)&lt;/h5&gt;&lt;h5&gt;&lt;b&gt;hp &lt;/b&gt;126 (12d12+48)&lt;/h5&gt;&lt;h5&gt;&lt;b&gt;Fort &lt;/b&gt;+12, &lt;b&gt;Ref &lt;/b&gt;+9, &lt;b&gt;Will &lt;/b&gt;+10&lt;/h5&gt;&lt;h5&gt;&lt;b&gt;DR &lt;/b&gt;5/magic; &lt;b&gt;Immune &lt;/b&gt;fire, paralysis, sleep; &lt;b&gt;SR &lt;/b&gt;21&lt;/h5&gt;&lt;h5&gt;&lt;b&gt;Weaknesses &lt;/b&gt;vulnerability to cold&lt;/h5&gt;&lt;/div&gt;&lt;hr/&gt;&lt;div&gt;&lt;h5&gt;&lt;b&gt;OFFENSE&lt;/b&gt;&lt;/h5&gt;&lt;/div&gt;&lt;hr/&gt;&lt;div&gt;&lt;h5&gt;&lt;b&gt;Spd &lt;/b&gt;60 ft., burrow 30 ft., fly 200 ft. (poor)&lt;/h5&gt;&lt;h5&gt;&lt;b&gt;Melee &lt;/b&gt;bite +17 (2d6+9), 2 claws +17 (1d8+6), 2 wings +12 (1d6+3), tail slap +12 (1d8+9)&lt;/h5&gt;&lt;h5&gt;&lt;b&gt;Space &lt;/b&gt;10 ft.; &lt;b&gt;Reach &lt;/b&gt;10 ft. (15 ft. with bite)&lt;/h5&gt;&lt;h5&gt;&lt;b&gt;Special Attacks &lt;/b&gt;breath weapon (80-ft. line, DC 20, 10d4 fire), desert wind, sleep breath&lt;/h5&gt;&lt;h5&gt;&lt;b&gt;Spell-Like Abilities&lt;/b&gt; (CL 12th; concentration +14)&lt;/br&gt;At will&amp;mdash;endure elements, speak with animals&lt;/h5&gt;&lt;/h5&gt;&lt;h5&gt;&lt;b&gt;Sorcerer Spells Known&lt;/b&gt; (CL 5th; concentration +7)&lt;/br&gt;2nd (7/day)&amp;mdash;alter self, see invisibility&lt;/br&gt;1st (5/day)&amp;mdash;charm person (DC 14), protection from evil, shield, ventriloquism&lt;/br&gt;0 (at will)&amp;mdash;arcane mark, dancing lights, ghost sound (DC 12), detect magic, mage hand, message&lt;/h5&gt;&lt;/h5&gt;&lt;/div&gt;&lt;hr/&gt;&lt;div&gt;&lt;h5&gt;&lt;b&gt;STATISTICS&lt;/b&gt;&lt;/h5&gt;&lt;/div&gt;&lt;hr/&gt;&lt;div&gt;&lt;h5&gt;&lt;b&gt;Str &lt;/b&gt;23, &lt;b&gt;Dex &lt;/b&gt;12, &lt;b&gt;Con &lt;/b&gt;19, &lt;b&gt;Int &lt;/b&gt; 14, &lt;b&gt;Wis &lt;/b&gt;15, &lt;b&gt;Cha &lt;/b&gt;14&lt;/h5&gt;&lt;h5&gt;&lt;b&gt;Base Atk &lt;/b&gt;+12; &lt;b&gt;CMB &lt;/b&gt;+19; &lt;b&gt;CMD &lt;/b&gt;30 (34 vs. trip)&lt;/h5&gt;&lt;h5&gt;&lt;b&gt;Feats &lt;/b&gt;Alertness, Flyby Attack, Hover, Improved Initiative, Power Attack, Spell Focus (Enchantment)&lt;/h5&gt;&lt;h5&gt;&lt;b&gt;Skills &lt;/b&gt;Bluff +17, Diplomacy +17, Fly +10, Heal +17, Linguistics +17, Perception +21, Sense Motive +21, Spellcraft +17&lt;/h5&gt;&lt;h5&gt;&lt;b&gt;Languages &lt;/b&gt;Common, Draconic, plus any 13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20) or be blinded for 1d4 rounds by the sand.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40 ft. cone of sleep gas. Creatures within the cone must succeed on a Will save or fall asleep for 1d6+5 rounds.&lt;/h5&gt;&lt;/div&gt;&lt;br&gt;&lt;/br&gt;&lt;div&gt;&lt;h4&gt;&lt;p&gt;&lt;p&gt;Consummate conversationalists, brass dragons prefer to talk instead of fight. Brass dragons lair near humanoid settlements, where they can hear the most recent news and gossip.&lt;/p&gt;&lt;/h4&gt;&lt;/div&gt;</t>
  </si>
  <si>
    <t>Mature Adult Brass Dragon</t>
  </si>
  <si>
    <t>blindsense 60 ft., dragon senses; Perception +26</t>
  </si>
  <si>
    <t>bite +23 (2d6+12), 2 claws +23 (1d8+8), 2 wings +21 (1d6+4), tail slap +21 (1d8+12)</t>
  </si>
  <si>
    <t>breath weapon (80-ft. line, DC 23, 14d4 fire), desert wind, sleep breath</t>
  </si>
  <si>
    <t>Spell-Like Abilities (CL 16th; concentration +19)  At will--endure elements, speak with animals, suggestion (DC 16)</t>
  </si>
  <si>
    <t>Sorcerer Spells Known (CL 9th; concentration +12)  4th (4/day)--charm monster (DC 19), confusion (DC 19)  3rd (7/day)--displacement, hold person (DC 18), tongues  2nd (7/day)--alter self, detect thoughts (DC 15), resist energy, see invisibility  1st (7/day)--alarm, charm person (DC 16), protection from evil, shield, ventriloquism  0 (at will)--arcane mark, dancing lights, detect magic, ghost sound (DC 13), mage hand, message, prestidigitation</t>
  </si>
  <si>
    <t>Str 27, Dex 12, Con 21, Int 16, Wis 17, Cha 16</t>
  </si>
  <si>
    <t>Alertness, Flyby Attack, Hover, Greater Spell Focus (enchantment), Improved Initiative, Multiattack, Power Attack, Spell Focus (enchantment)</t>
  </si>
  <si>
    <t>Bluff +22, Diplomacy +22, Fly +14, Heal +22, Linguistics +22, Perception +26, Sense Motive +26, Spellcraft +22, Survival +22</t>
  </si>
  <si>
    <t>Common, Draconic, plus any 17 more</t>
  </si>
  <si>
    <t>Desert Wind (Su) A juvenile or older brass dragon can call up the desert wind to serve him. This functions as gust of wind, but any creature in its path must make a Fortitude save (DC 23) or be blinded for 1d4 rounds by the sand.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40 ft. cone of sleep gas. Creatures within the cone must succeed on a Will save or fall asleep for 1d6+7 rounds.</t>
  </si>
  <si>
    <t>&lt;link rel="stylesheet"href="PF.css"&gt;&lt;div&gt;&lt;h2&gt;Mature Adult,  Brass Dragon&lt;/h2&gt;&lt;h3&gt;&lt;i&gt;A crest of horns sweeps back from the head of this dragon, leading to a long neck and serpentine brass body.&lt;/i&gt;&lt;/h3&gt;&lt;br&gt;&lt;/br&gt;&lt;/div&gt;&lt;div class="heading"&gt;&lt;p class="alignleft"&gt;Mature Adult Brass Dragon&lt;/p&gt;&lt;p class="alignright"&gt;CR 12&lt;/p&gt;&lt;div style="clear: both;"&gt;&lt;/div&gt;&lt;/div&gt;&lt;div&gt;&lt;h5&gt;&lt;b&gt;XP &lt;/b&gt;19,200&lt;/h5&gt;&lt;h5&gt;CG Large dragon (fire)&lt;/h5&gt;&lt;h5&gt;&lt;b&gt;Init &lt;/b&gt;+5; &lt;b&gt;Senses &lt;/b&gt;blindsense 60 ft., dragon senses; Perception +26&lt;/h5&gt;&lt;h5&gt;&lt;b&gt;Aura &lt;/b&gt;frightful presence (210 ft., DC 20)&lt;/h5&gt;&lt;/div&gt;&lt;hr/&gt;&lt;div&gt;&lt;h5&gt;&lt;b&gt;DEFENSE&lt;/b&gt;&lt;/h5&gt;&lt;/div&gt;&lt;hr/&gt;&lt;div&gt;&lt;h5&gt;&lt;b&gt;AC &lt;/b&gt;31, touch 10, flat-footed 30 (+1 Dex, +21 natural, -1 size)&lt;/h5&gt;&lt;h5&gt;&lt;b&gt;hp &lt;/b&gt;184 (16d12+80)&lt;/h5&gt;&lt;h5&gt;&lt;b&gt;Fort &lt;/b&gt;+15, &lt;b&gt;Ref &lt;/b&gt;+11, &lt;b&gt;Will &lt;/b&gt;+13&lt;/h5&gt;&lt;h5&gt;&lt;b&gt;DR &lt;/b&gt;10/magic; &lt;b&gt;Immune &lt;/b&gt;fire, paralysis, sleep; &lt;b&gt;SR &lt;/b&gt;23&lt;/h5&gt;&lt;h5&gt;&lt;b&gt;Weaknesses &lt;/b&gt;vulnerability to cold&lt;/h5&gt;&lt;/div&gt;&lt;hr/&gt;&lt;div&gt;&lt;h5&gt;&lt;b&gt;OFFENSE&lt;/b&gt;&lt;/h5&gt;&lt;/div&gt;&lt;hr/&gt;&lt;div&gt;&lt;h5&gt;&lt;b&gt;Spd &lt;/b&gt;60 ft., burrow 30 ft., fly 200 ft. (poor)&lt;/h5&gt;&lt;h5&gt;&lt;b&gt;Melee &lt;/b&gt;bite +23 (2d6+12), 2 claws +23 (1d8+8), 2 wings +21 (1d6+4), tail slap +21 (1d8+12)&lt;/h5&gt;&lt;h5&gt;&lt;b&gt;Space &lt;/b&gt;10 ft.; &lt;b&gt;Reach &lt;/b&gt;10 ft. (15 ft. with bite)&lt;/h5&gt;&lt;h5&gt;&lt;b&gt;Special Attacks &lt;/b&gt;breath weapon (80-ft. line, DC 23, 14d4 fire), desert wind, sleep breath&lt;/h5&gt;&lt;h5&gt;&lt;b&gt;Spell-Like Abilities&lt;/b&gt; (CL 16th; concentration +19)&lt;/br&gt;At will&amp;mdash;endure elements, speak with animals, suggestion (DC 16)&lt;/h5&gt;&lt;/h5&gt;&lt;h5&gt;&lt;b&gt;Sorcerer Spells Known&lt;/b&gt; (CL 9th; concentration +12)&lt;/br&gt;4th (4/day)&amp;mdash;charm monster (DC 19), confusion (DC 19)&lt;/br&gt;3rd (7/day)&amp;mdash;displacement, hold person (DC 18), tongues&lt;/br&gt;2nd (7/day)&amp;mdash;alter self, detect thoughts (DC 15), resist energy, see invisibility&lt;/br&gt;1st (7/day)&amp;mdash;alarm, charm person (DC 16), protection from evil, shield, ventriloquism&lt;/br&gt;0 (at will)&amp;mdash;arcane mark, dancing lights, detect magic, ghost sound (DC 13), mage hand, message, prestidigitation&lt;/h5&gt;&lt;/h5&gt;&lt;/div&gt;&lt;hr/&gt;&lt;div&gt;&lt;h5&gt;&lt;b&gt;STATISTICS&lt;/b&gt;&lt;/h5&gt;&lt;/div&gt;&lt;hr/&gt;&lt;div&gt;&lt;h5&gt;&lt;b&gt;Str &lt;/b&gt;27, &lt;b&gt;Dex &lt;/b&gt;12, &lt;b&gt;Con &lt;/b&gt;21, &lt;b&gt;Int &lt;/b&gt; 16, &lt;b&gt;Wis &lt;/b&gt;17, &lt;b&gt;Cha &lt;/b&gt;16&lt;/h5&gt;&lt;h5&gt;&lt;b&gt;Base Atk &lt;/b&gt;+16; &lt;b&gt;CMB &lt;/b&gt;+25; &lt;b&gt;CMD &lt;/b&gt;36 (40 vs. trip)&lt;/h5&gt;&lt;h5&gt;&lt;b&gt;Feats &lt;/b&gt;Alertness, Flyby Attack, Hover, Greater Spell Focus (enchantment), Improved Initiative, Multiattack, Power Attack, Spell Focus (enchantment)&lt;/h5&gt;&lt;h5&gt;&lt;b&gt;Skills &lt;/b&gt;Bluff +22, Diplomacy +22, Fly +14, Heal +22, Linguistics +22, Perception +26, Sense Motive +26, Spellcraft +22, Survival +22&lt;/h5&gt;&lt;h5&gt;&lt;b&gt;Languages &lt;/b&gt;Common, Draconic, plus any 17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23) or be blinded for 1d4 rounds by the sand.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40 ft. cone of sleep gas. Creatures within the cone must succeed on a Will save or fall asleep for 1d6+7 rounds.&lt;/h5&gt;&lt;/div&gt;&lt;br&gt;&lt;/br&gt;&lt;div&gt;&lt;h4&gt;&lt;p&gt;&lt;p&gt;Consummate conversationalists, brass dragons prefer to talk instead of fight. Brass dragons lair near humanoid settlements, where they can hear the most recent news and gossip.&lt;/p&gt;&lt;/h4&gt;&lt;/div&gt;</t>
  </si>
  <si>
    <t>Old Brass Dragon</t>
  </si>
  <si>
    <t>blindsense 60 ft., dragon senses; Perception +29</t>
  </si>
  <si>
    <t>fire (5 ft., 1d6 fire), frightful presence (240 ft., DC 23)</t>
  </si>
  <si>
    <t>bite +25 (2d8+13), 2 claws +25 (2d6+9), 2 wings +23 (1d8+4), tail slap +23 (2d6+13)</t>
  </si>
  <si>
    <t>breath weapon (100-ft. line, DC 25, 16d4 fire), crush (small creatures, DC 25, 2d8+13), desert wind, sleep breath</t>
  </si>
  <si>
    <t>Spell-Like Abilities (CL 18th; concentration +22)  At will--control winds, endure elements, speak with animals, suggestion (DC 17)</t>
  </si>
  <si>
    <t>Sorcerer Spells Known (CL 11th; concentration +15)  5th (4/day)--mirage arcana, prying eyes  4th (7/day)--charm monster (DC 20), confusion (DC 20), locate creature  3rd (7/day)--displacement, heroism, hold person (DC 19), tongues  2nd (7/day)--alter self, detect thoughts (DC 16), locate object, resist energy, see invisibility  1st (7/day)--alarm, charm person (DC 17), protection from evil, shield, ventriloquism  0 (at will)--arcane mark, dancing lights, detect magic, detect poison, ghost sound (DC 14), mage hand, message, prestidigitation, read magic</t>
  </si>
  <si>
    <t>Str 29, Dex 10, Con 23, Int 18, Wis 19, Cha 18</t>
  </si>
  <si>
    <t>Alertness, Flyby Attack, Hover, Greater Spell Focus (enchantment), Improved Initiative, Multiattack, Power Attack, Spell Focus (enchantment), Vital Strike</t>
  </si>
  <si>
    <t>Bluff +25, Diplomacy +25, Fly +13, Heal +25, Knowledge (local) +25, Linguistics +25, Perception +29, Sense Motive +29, Spellcraft +25, Survival +25</t>
  </si>
  <si>
    <t>Common, Draconic, plus any 22 more</t>
  </si>
  <si>
    <t>Desert Wind (Su) A juvenile or older brass dragon can call up the desert wind to serve him. This functions as gust of wind, but any creature in its path must make a Fortitude save (DC 25)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50 ft. cone of sleep gas. Creatures within the cone must succeed on a Will save or fall asleep for 1d6+8 rounds.</t>
  </si>
  <si>
    <t>&lt;link rel="stylesheet"href="PF.css"&gt;&lt;div&gt;&lt;h2&gt;Old,  Brass Dragon&lt;/h2&gt;&lt;h3&gt;&lt;i&gt;A crest of horns sweeps back from the head of this dragon, leading to a long neck and serpentine brass body.&lt;/i&gt;&lt;/h3&gt;&lt;br&gt;&lt;/br&gt;&lt;/div&gt;&lt;div class="heading"&gt;&lt;p class="alignleft"&gt;Old Brass Dragon&lt;/p&gt;&lt;p class="alignright"&gt;CR 14&lt;/p&gt;&lt;div style="clear: both;"&gt;&lt;/div&gt;&lt;/div&gt;&lt;div&gt;&lt;h5&gt;&lt;b&gt;XP &lt;/b&gt;38,400&lt;/h5&gt;&lt;h5&gt;CG Huge dragon (fire)&lt;/h5&gt;&lt;h5&gt;&lt;b&gt;Init &lt;/b&gt;+4; &lt;b&gt;Senses &lt;/b&gt;blindsense 60 ft., dragon senses; Perception +29&lt;/h5&gt;&lt;h5&gt;&lt;b&gt;Aura &lt;/b&gt;fire (5 ft., 1d6 fire), frightful presence (240 ft., DC 23)&lt;/h5&gt;&lt;/div&gt;&lt;hr/&gt;&lt;div&gt;&lt;h5&gt;&lt;b&gt;DEFENSE&lt;/b&gt;&lt;/h5&gt;&lt;/div&gt;&lt;hr/&gt;&lt;div&gt;&lt;h5&gt;&lt;b&gt;AC &lt;/b&gt;32, touch 8, flat-footed 32 (+24 natural, -2 size)&lt;/h5&gt;&lt;h5&gt;&lt;b&gt;hp &lt;/b&gt;225 (18d12+108)&lt;/h5&gt;&lt;h5&gt;&lt;b&gt;Fort &lt;/b&gt;+17, &lt;b&gt;Ref &lt;/b&gt;+11, &lt;b&gt;Will &lt;/b&gt;+15&lt;/h5&gt;&lt;h5&gt;&lt;b&gt;DR &lt;/b&gt;10/magic; &lt;b&gt;Immune &lt;/b&gt;fire, paralysis, sleep; &lt;b&gt;SR &lt;/b&gt;25&lt;/h5&gt;&lt;h5&gt;&lt;b&gt;Weaknesses &lt;/b&gt;vulnerability to cold&lt;/h5&gt;&lt;/div&gt;&lt;hr/&gt;&lt;div&gt;&lt;h5&gt;&lt;b&gt;OFFENSE&lt;/b&gt;&lt;/h5&gt;&lt;/div&gt;&lt;hr/&gt;&lt;div&gt;&lt;h5&gt;&lt;b&gt;Spd &lt;/b&gt;60 ft., burrow 30 ft., fly 200 ft. (poor)&lt;/h5&gt;&lt;h5&gt;&lt;b&gt;Melee &lt;/b&gt;bite +25 (2d8+13), 2 claws +25 (2d6+9), 2 wings +23 (1d8+4), tail slap +23 (2d6+13)&lt;/h5&gt;&lt;h5&gt;&lt;b&gt;Space &lt;/b&gt;15 ft.; &lt;b&gt;Reach &lt;/b&gt;15 ft. (20 ft. with bite)&lt;/h5&gt;&lt;h5&gt;&lt;b&gt;Special Attacks &lt;/b&gt;breath weapon (100-ft. line, DC 25, 16d4 fire), crush (small creatures, DC 25, 2d8+13), desert wind, sleep breath&lt;/h5&gt;&lt;h5&gt;&lt;b&gt;Spell-Like Abilities&lt;/b&gt; (CL 18th; concentration +22)&lt;/br&gt;At will&amp;mdash;control winds, endure elements, speak with animals, suggestion (DC 17)&lt;/h5&gt;&lt;/h5&gt;&lt;h5&gt;&lt;b&gt;Sorcerer Spells Known&lt;/b&gt; (CL 11th; concentration +15)&lt;/br&gt;5th (4/day)&amp;mdash;mirage arcana, prying eyes&lt;/br&gt;4th (7/day)&amp;mdash;charm monster (DC 20), confusion (DC 20), locate creature&lt;/br&gt;3rd (7/day)&amp;mdash;displacement, heroism, hold person (DC 19), tongues&lt;/br&gt;2nd (7/day)&amp;mdash;alter self, detect thoughts (DC 16), locate object, resist energy, see invisibility&lt;/br&gt;1st (7/day)&amp;mdash;alarm, charm person (DC 17), protection from evil, shield, ventriloquism&lt;/br&gt;0 (at will)&amp;mdash;arcane mark, dancing lights, detect magic, detect poison, ghost sound (DC 14), mage hand, message, prestidigitation, read magic&lt;/h5&gt;&lt;/h5&gt;&lt;/div&gt;&lt;hr/&gt;&lt;div&gt;&lt;h5&gt;&lt;b&gt;STATISTICS&lt;/b&gt;&lt;/h5&gt;&lt;/div&gt;&lt;hr/&gt;&lt;div&gt;&lt;h5&gt;&lt;b&gt;Str &lt;/b&gt;29, &lt;b&gt;Dex &lt;/b&gt;10, &lt;b&gt;Con &lt;/b&gt;23, &lt;b&gt;Int &lt;/b&gt; 18, &lt;b&gt;Wis &lt;/b&gt;19, &lt;b&gt;Cha &lt;/b&gt;18&lt;/h5&gt;&lt;h5&gt;&lt;b&gt;Base Atk &lt;/b&gt;+18; &lt;b&gt;CMB &lt;/b&gt;+29; &lt;b&gt;CMD &lt;/b&gt;39 (43 vs. trip)&lt;/h5&gt;&lt;h5&gt;&lt;b&gt;Feats &lt;/b&gt;Alertness, Flyby Attack, Hover, Greater Spell Focus (enchantment), Improved Initiative, Multiattack, Power Attack, Spell Focus (enchantment), Vital Strike&lt;/h5&gt;&lt;h5&gt;&lt;b&gt;Skills &lt;/b&gt;Bluff +25, Diplomacy +25, Fly +13, Heal +25, Knowledge (local) +25, Linguistics +25, Perception +29, Sense Motive +29, Spellcraft +25, Survival +25&lt;/h5&gt;&lt;h5&gt;&lt;b&gt;Languages &lt;/b&gt;Common, Draconic, plus any 22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25)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50 ft. cone of sleep gas. Creatures within the cone must succeed on a Will save or fall asleep for 1d6+8 rounds.&lt;/h5&gt;&lt;/div&gt;&lt;br&gt;&lt;/br&gt;&lt;div&gt;&lt;h4&gt;&lt;p&gt;&lt;p&gt;Consummate conversationalists, brass dragons prefer to talk instead of fight. Brass dragons lair near humanoid settlements, where they can hear the most recent news and gossip.&lt;/p&gt;&lt;/h4&gt;&lt;/div&gt;</t>
  </si>
  <si>
    <t>Very Old Brass Dragon</t>
  </si>
  <si>
    <t>blindsense 60 ft., dragon senses; Perception +31</t>
  </si>
  <si>
    <t>fire (5 ft., 1d6 fire), frightful presence (270 ft., DC 24)</t>
  </si>
  <si>
    <t>bite +28 (2d8+15), 2 claws +28 (2d6+10), 2 wings +26 (1d8+5), tail slap +26 (2d6+15)</t>
  </si>
  <si>
    <t>breath weapon (100-ft. line, DC 26, 18d4 fire), crush (small creatures, DC 26, 2d8+15), desert wind, sleep breath</t>
  </si>
  <si>
    <t>Spell-Like Abilities (CL 20th; concentration +24)  At will--control winds, endure elements, speak with animals, suggestion (DC 17)</t>
  </si>
  <si>
    <t>Sorcerer Spells Known (CL 13th; concentration +17)  6th (4/day)--forceful hand, greater dispel magic  5th (6/day)--dominate person (DC 21), mirage arcana, prying eyes  4th (7/day)--charm monster (DC 20), confusion (DC 20), dimensional anchor, locate creature  3rd (7/day)--displacement, heroism, hold person (DC 19), tongues  2nd (7/day)--alter self, detect thoughts (DC 16), locate object, resist energy, see invisibility  1st (7/day)--alarm, charm person (DC 17), protection from evil, shield, ventriloquism  0 (at will)--arcane mark, dancing lights, detect magic, detect poison, ghost sound (DC 14), mage hand, message, prestidigitation, read magic</t>
  </si>
  <si>
    <t>Str 31, Dex 10, Con 23, Int 18, Wis 19, Cha 18</t>
  </si>
  <si>
    <t>Alertness, Flyby Attack, Hover, Greater Spell Focus (enchantment), Improved Initiative, Improved Vital Strike, Multiattack, Power Attack, Spell Focus (enchantment), Vital Strike</t>
  </si>
  <si>
    <t>Bluff +27, Diplomacy +27, Fly +15, Heal +27, Knowledge (local) +27, Linguistics +27, Perception +31, Sense Motive +31, Spellcraft +27, Survival +27</t>
  </si>
  <si>
    <t>Desert Wind (Su) A juvenile or older brass dragon can call up the desert wind to serve him. This functions as gust of wind, but any creature in its path must make a Fortitude save (DC 26)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50 ft. cone of sleep gas. Creatures within the cone must succeed on a Will save or fall asleep for 1d6+9 rounds.</t>
  </si>
  <si>
    <t>&lt;link rel="stylesheet"href="PF.css"&gt;&lt;div&gt;&lt;h2&gt;Very Old,  Brass Dragon&lt;/h2&gt;&lt;h3&gt;&lt;i&gt;A crest of horns sweeps back from the head of this dragon, leading to a long neck and serpentine brass body.&lt;/i&gt;&lt;/h3&gt;&lt;br&gt;&lt;/br&gt;&lt;/div&gt;&lt;div class="heading"&gt;&lt;p class="alignleft"&gt;Very Old Brass Dragon&lt;/p&gt;&lt;p class="alignright"&gt;CR 15&lt;/p&gt;&lt;div style="clear: both;"&gt;&lt;/div&gt;&lt;/div&gt;&lt;div&gt;&lt;h5&gt;&lt;b&gt;XP &lt;/b&gt;51,200&lt;/h5&gt;&lt;h5&gt;CG Huge dragon (fire)&lt;/h5&gt;&lt;h5&gt;&lt;b&gt;Init &lt;/b&gt;+4; &lt;b&gt;Senses &lt;/b&gt;blindsense 60 ft., dragon senses; Perception +31&lt;/h5&gt;&lt;h5&gt;&lt;b&gt;Aura &lt;/b&gt;fire (5 ft., 1d6 fire), frightful presence (270 ft., DC 24)&lt;/h5&gt;&lt;/div&gt;&lt;hr/&gt;&lt;div&gt;&lt;h5&gt;&lt;b&gt;DEFENSE&lt;/b&gt;&lt;/h5&gt;&lt;/div&gt;&lt;hr/&gt;&lt;div&gt;&lt;h5&gt;&lt;b&gt;AC &lt;/b&gt;35, touch 8, flat-footed 35 (+27 natural, -2 size)&lt;/h5&gt;&lt;h5&gt;&lt;b&gt;hp &lt;/b&gt;250 (20d12+120)&lt;/h5&gt;&lt;h5&gt;&lt;b&gt;Fort &lt;/b&gt;+18, &lt;b&gt;Ref &lt;/b&gt;+12, &lt;b&gt;Will &lt;/b&gt;+16&lt;/h5&gt;&lt;h5&gt;&lt;b&gt;DR &lt;/b&gt;15/magic; &lt;b&gt;Immune &lt;/b&gt;fire, paralysis, sleep; &lt;b&gt;SR &lt;/b&gt;26&lt;/h5&gt;&lt;h5&gt;&lt;b&gt;Weaknesses &lt;/b&gt;vulnerability to cold&lt;/h5&gt;&lt;/div&gt;&lt;hr/&gt;&lt;div&gt;&lt;h5&gt;&lt;b&gt;OFFENSE&lt;/b&gt;&lt;/h5&gt;&lt;/div&gt;&lt;hr/&gt;&lt;div&gt;&lt;h5&gt;&lt;b&gt;Spd &lt;/b&gt;60 ft., burrow 30 ft., fly 200 ft. (poor)&lt;/h5&gt;&lt;h5&gt;&lt;b&gt;Melee &lt;/b&gt;bite +28 (2d8+15), 2 claws +28 (2d6+10), 2 wings +26 (1d8+5), tail slap +26 (2d6+15)&lt;/h5&gt;&lt;h5&gt;&lt;b&gt;Space &lt;/b&gt;15 ft.; &lt;b&gt;Reach &lt;/b&gt;15 ft. (20 ft. with bite)&lt;/h5&gt;&lt;h5&gt;&lt;b&gt;Special Attacks &lt;/b&gt;breath weapon (100-ft. line, DC 26, 18d4 fire), crush (small creatures, DC 26, 2d8+15), desert wind, sleep breath&lt;/h5&gt;&lt;h5&gt;&lt;b&gt;Spell-Like Abilities&lt;/b&gt; (CL 20th; concentration +24)&lt;/br&gt;At will&amp;mdash;control winds, endure elements, speak with animals, suggestion (DC 17)&lt;/h5&gt;&lt;/h5&gt;&lt;h5&gt;&lt;b&gt;Sorcerer Spells Known&lt;/b&gt; (CL 13th; concentration +17)&lt;/br&gt;6th (4/day)&amp;mdash;forceful hand, greater dispel magic&lt;/br&gt;5th (6/day)&amp;mdash;dominate person (DC 21), mirage arcana, prying eyes&lt;/br&gt;4th (7/day)&amp;mdash;charm monster (DC 20), confusion (DC 20), dimensional anchor, locate creature&lt;/br&gt;3rd (7/day)&amp;mdash;displacement, heroism, hold person (DC 19), tongues&lt;/br&gt;2nd (7/day)&amp;mdash;alter self, detect thoughts (DC 16), locate object, resist energy, see invisibility&lt;/br&gt;1st (7/day)&amp;mdash;alarm, charm person (DC 17), protection from evil, shield, ventriloquism&lt;/br&gt;0 (at will)&amp;mdash;arcane mark, dancing lights, detect magic, detect poison, ghost sound (DC 14), mage hand, message, prestidigitation, read magic&lt;/h5&gt;&lt;/h5&gt;&lt;/div&gt;&lt;hr/&gt;&lt;div&gt;&lt;h5&gt;&lt;b&gt;STATISTICS&lt;/b&gt;&lt;/h5&gt;&lt;/div&gt;&lt;hr/&gt;&lt;div&gt;&lt;h5&gt;&lt;b&gt;Str &lt;/b&gt;31, &lt;b&gt;Dex &lt;/b&gt;10, &lt;b&gt;Con &lt;/b&gt;23, &lt;b&gt;Int &lt;/b&gt; 18, &lt;b&gt;Wis &lt;/b&gt;19, &lt;b&gt;Cha &lt;/b&gt;18&lt;/h5&gt;&lt;h5&gt;&lt;b&gt;Base Atk &lt;/b&gt;+20; &lt;b&gt;CMB &lt;/b&gt;+32; &lt;b&gt;CMD &lt;/b&gt;42 (46 vs. trip)&lt;/h5&gt;&lt;h5&gt;&lt;b&gt;Feats &lt;/b&gt;Alertness, Flyby Attack, Hover, Greater Spell Focus (enchantment), Improved Initiative, Improved Vital Strike, Multiattack, Power Attack, Spell Focus (enchantment), Vital Strike&lt;/h5&gt;&lt;h5&gt;&lt;b&gt;Skills &lt;/b&gt;Bluff +27, Diplomacy +27, Fly +15, Heal +27, Knowledge (local) +27, Linguistics +27, Perception +31, Sense Motive +31, Spellcraft +27, Survival +27&lt;/h5&gt;&lt;h5&gt;&lt;b&gt;Languages &lt;/b&gt;Common, Draconic, plus any 22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26)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50 ft. cone of sleep gas. Creatures within the cone must succeed on a Will save or fall asleep for 1d6+9 rounds.&lt;/h5&gt;&lt;/div&gt;&lt;br&gt;&lt;/br&gt;&lt;div&gt;&lt;h4&gt;&lt;p&gt;&lt;p&gt;Consummate conversationalists, brass dragons prefer to talk instead of fight. Brass dragons lair near humanoid settlements, where they can hear the most recent news and gossip.&lt;/p&gt;&lt;/h4&gt;&lt;/div&gt;</t>
  </si>
  <si>
    <t>Wyrm Brass Dragon</t>
  </si>
  <si>
    <t>blindsense 60 ft., dragon senses; Perception +36</t>
  </si>
  <si>
    <t>fire (10 ft., 1d6 fire), frightful presence (330 ft., DC 27)</t>
  </si>
  <si>
    <t>bite +34 (2d8+18), 2 claws +34 (2d6+12), 2 wings +32 (1d8+6), tail slap +32 (2d6+18)</t>
  </si>
  <si>
    <t>breath weapon (100-ft. line, DC 29, 22d4 fire), crush (small creatures, DC 29, 2d8+18), desert wind, sandstorm, sleep breath</t>
  </si>
  <si>
    <t>Spell-Like Abilities (CL 24th; concentration +29)  At will-- control weather, control winds, endure elements, speak with animals, suggestion (DC 18)</t>
  </si>
  <si>
    <t>Sorcerer Spells Known (CL 17th; concentration +22)  8th (4/day)--demand (DC 25), power word stun  7th (6/day)--greater teleport, mass hold person (DC 24), power word blind   6th (6/day)--forceful hand, geas, greater dispel magic  5th (7/day)--contact other plane, dominate person (DC 22), mirage arcana, prying eyes  4th (7/day)--charm monster (DC 21), confusion (DC 21), dimensional anchor, locate creature  3rd (7/day)--displacement, heroism, hold person (DC 20), tongues  2nd (7/day)--alter self, detect thoughts (DC 17), locate object, resist energy, see invisibility  1st (8/day)--alarm, charm person (DC 18), protection from evil, shield, ventriloquism  0 (at will)--arcane mark, dancing lights, detect magic, detect poison, ghost sound (DC 15), mage hand, message, prestidigitation, read magic</t>
  </si>
  <si>
    <t>Alertness, Flyby Attack, Hover, Greater Spell Focus (enchantment), Improved Initiative, Improved Vital Strike, Multiattack, Power Attack, Quicken Spell, Spell Focus (enchantment), Spell Penetration, Vital Strike</t>
  </si>
  <si>
    <t>Bluff +32, Diplomacy +32, Fly +18, Heal +32, Knowledge (history) +32, Knowledge (local) +32, Linguistics +32, Perception +36, Sense Motive +36, Spellcraft +32, Survival +32</t>
  </si>
  <si>
    <t>Common, Draconic, plus any 27 more</t>
  </si>
  <si>
    <t>Desert Wind (Su) A juvenile or older brass dragon can call up the desert wind to serve him. This functions as gust of wind, but any creature in its path must make a Fortitude save (DC 29)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Sandstorm (Su)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Sleep Breath (Su) Instead of a line of fire, a brass dragon can breathe a 50 ft. cone of sleep gas. Creatures within the cone must succeed on a Will save or fall asleep for 1d6+11 rounds.</t>
  </si>
  <si>
    <t>&lt;link rel="stylesheet"href="PF.css"&gt;&lt;div&gt;&lt;h2&gt;Wyrm,  Brass Dragon&lt;/h2&gt;&lt;h3&gt;&lt;i&gt;A crest of horns sweeps back from the head of this dragon, leading to a long neck and serpentine brass body.&lt;/i&gt;&lt;/h3&gt;&lt;br&gt;&lt;/br&gt;&lt;/div&gt;&lt;div class="heading"&gt;&lt;p class="alignleft"&gt;Wyrm Brass Dragon&lt;/p&gt;&lt;p class="alignright"&gt;CR 17&lt;/p&gt;&lt;div style="clear: both;"&gt;&lt;/div&gt;&lt;/div&gt;&lt;div&gt;&lt;h5&gt;&lt;b&gt;XP &lt;/b&gt;102,400&lt;/h5&gt;&lt;h5&gt;CG Huge dragon (fire)&lt;/h5&gt;&lt;h5&gt;&lt;b&gt;Init &lt;/b&gt;+3; &lt;b&gt;Senses &lt;/b&gt;blindsense 60 ft., dragon senses; Perception +36&lt;/h5&gt;&lt;h5&gt;&lt;b&gt;Aura &lt;/b&gt;fire (10 ft., 1d6 fire), frightful presence (330 ft., DC 27)&lt;/h5&gt;&lt;/div&gt;&lt;hr/&gt;&lt;div&gt;&lt;h5&gt;&lt;b&gt;DEFENSE&lt;/b&gt;&lt;/h5&gt;&lt;/div&gt;&lt;hr/&gt;&lt;div&gt;&lt;h5&gt;&lt;b&gt;AC &lt;/b&gt;40, touch 7, flat-footed 40 (-1 Dex, +33 natural, -2 size)&lt;/h5&gt;&lt;h5&gt;&lt;b&gt;hp &lt;/b&gt;324 (24d12+168)&lt;/h5&gt;&lt;h5&gt;&lt;b&gt;Fort &lt;/b&gt;+21, &lt;b&gt;Ref &lt;/b&gt;+13, &lt;b&gt;Will &lt;/b&gt;+19&lt;/h5&gt;&lt;h5&gt;&lt;b&gt;DR &lt;/b&gt;20/magic; &lt;b&gt;Immune &lt;/b&gt;fire, paralysis, sleep; &lt;b&gt;SR &lt;/b&gt;28&lt;/h5&gt;&lt;h5&gt;&lt;b&gt;Weaknesses &lt;/b&gt;vulnerability to cold&lt;/h5&gt;&lt;/div&gt;&lt;hr/&gt;&lt;div&gt;&lt;h5&gt;&lt;b&gt;OFFENSE&lt;/b&gt;&lt;/h5&gt;&lt;/div&gt;&lt;hr/&gt;&lt;div&gt;&lt;h5&gt;&lt;b&gt;Spd &lt;/b&gt;60 ft., burrow 30 ft., fly 200 ft. (poor)&lt;/h5&gt;&lt;h5&gt;&lt;b&gt;Melee &lt;/b&gt;bite +34 (2d8+18), 2 claws +34 (2d6+12), 2 wings +32 (1d8+6), tail slap +32 (2d6+18)&lt;/h5&gt;&lt;h5&gt;&lt;b&gt;Space &lt;/b&gt;15 ft.; &lt;b&gt;Reach &lt;/b&gt;15 ft. (20 ft. with bite)&lt;/h5&gt;&lt;h5&gt;&lt;b&gt;Special Attacks &lt;/b&gt;breath weapon (100-ft. line, DC 29, 22d4 fire), crush (small creatures, DC 29, 2d8+18), desert wind, sandstorm, sleep breath&lt;/h5&gt;&lt;h5&gt;&lt;b&gt;Spell-Like Abilities&lt;/b&gt; (CL 24th; concentration +29)&lt;/br&gt;At will&amp;mdash; control weather, control winds, endure elements, speak with animals, suggestion (DC 18)&lt;/h5&gt;&lt;/h5&gt;&lt;h5&gt;&lt;b&gt;Sorcerer Spells Known&lt;/b&gt; (CL 17th; concentration +22)&lt;/br&gt;8th (4/day)&amp;mdash;demand (DC 25), power word stun&lt;/br&gt;7th (6/day)&amp;mdash;greater teleport, mass hold person (DC 24), power word blind &lt;/br&gt;6th (6/day)&amp;mdash;forceful hand, geas, greater dispel magic&lt;/br&gt;5th (7/day)&amp;mdash;contact other plane, dominate person (DC 22), mirage arcana, prying eyes&lt;/br&gt;4th (7/day)&amp;mdash;charm monster (DC 21), confusion (DC 21), dimensional anchor, locate creature&lt;/br&gt;3rd (7/day)&amp;mdash;displacement, heroism, hold person (DC 20), tongues&lt;/br&gt;2nd (7/day)&amp;mdash;alter self, detect thoughts (DC 17), locate object, resist energy, see invisibility&lt;/br&gt;1st (8/day)&amp;mdash;alarm, charm person (DC 18), protection from evil, shield, ventriloquism&lt;/br&gt;0 (at will)&amp;mdash;arcane mark, dancing lights, detect magic, detect poison, ghost sound (DC 15), mage hand, message, prestidigitation, read magic&lt;/h5&gt;&lt;/h5&gt;&lt;/div&gt;&lt;hr/&gt;&lt;div&gt;&lt;h5&gt;&lt;b&gt;STATISTICS&lt;/b&gt;&lt;/h5&gt;&lt;/div&gt;&lt;hr/&gt;&lt;div&gt;&lt;h5&gt;&lt;b&gt;Str &lt;/b&gt;35, &lt;b&gt;Dex &lt;/b&gt;8, &lt;b&gt;Con &lt;/b&gt;25, &lt;b&gt;Int &lt;/b&gt; 20, &lt;b&gt;Wis &lt;/b&gt;21, &lt;b&gt;Cha &lt;/b&gt;20&lt;/h5&gt;&lt;h5&gt;&lt;b&gt;Base Atk &lt;/b&gt;+24; &lt;b&gt;CMB &lt;/b&gt;+38; &lt;b&gt;CMD &lt;/b&gt;47 (51 vs. trip)&lt;/h5&gt;&lt;h5&gt;&lt;b&gt;Feats &lt;/b&gt;Alertness, Flyby Attack, Hover, Greater Spell Focus (enchantment), Improved Initiative, Improved Vital Strike, Multiattack, Power Attack, Quicken Spell, Spell Focus (enchantment), Spell Penetration, Vital Strike&lt;/h5&gt;&lt;h5&gt;&lt;b&gt;Skills &lt;/b&gt;Bluff +32, Diplomacy +32, Fly +18, Heal +32, Knowledge (history) +32, Knowledge (local) +32, Linguistics +32, Perception +36, Sense Motive +36, Spellcraft +32, Survival +32&lt;/h5&gt;&lt;h5&gt;&lt;b&gt;Languages &lt;/b&gt;Common, Draconic, plus any 27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29)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50 ft. cone of sleep gas. Creatures within the cone must succeed on a Will save or fall asleep for 1d6+11 rounds.&lt;/h5&gt;&lt;/div&gt;&lt;br&gt;&lt;/br&gt;&lt;div&gt;&lt;h4&gt;&lt;p&gt;&lt;p&gt;Consummate conversationalists, brass dragons prefer to talk instead of fight. Brass dragons lair near humanoid settlements, where they can hear the most recent news and gossip.&lt;/p&gt;&lt;/h4&gt;&lt;/div&gt;</t>
  </si>
  <si>
    <t>Great Wyrm Brass Dragon</t>
  </si>
  <si>
    <t>blindsense 60 ft., dragon senses; Perception +39</t>
  </si>
  <si>
    <t>fire (10 ft., 2d6 fire), frightful presence (360 ft., DC 29)</t>
  </si>
  <si>
    <t>60 ft., burrow 30 ft., fly 250 ft. (clumsy)</t>
  </si>
  <si>
    <t>bite +35 (4d6+19), 2 claws +35 (2d8+13), 2 wings +33 (2d6+7), tail slap +33 (2d8+19)</t>
  </si>
  <si>
    <t>20 ft. (25 ft. with bite)</t>
  </si>
  <si>
    <t>breath weapon (120-ft. line, DC 31, 24d4 fire), crush (medium creatures, DC 31, 4d6+19), desert wind, sandstorm, sleep breath, summon djinni, tail sweep (small creatures, DC 31, 2d6+19)</t>
  </si>
  <si>
    <t>Spell-Like Abilities (CL 26th; concentration +32) At will-- control weather, control winds, endure elements, speak with animals, suggestion (DC 19), whirlwind</t>
  </si>
  <si>
    <t>Sorcerer Spells Known (CL 19th; concentration +25) 9th (4/day)--dominate monster (DC 27), power word kill 8th (6/day)--demand (DC 26), discern location, power word stun 7th (6/day)--greater teleport, mass hold person (DC 25), power word blind  6th (7/day)--forceful hand, geas, greater dispel magic 5th (7/day)--contact other plane, dominate person (DC 23), mirage arcana, prying eyes 4th (7/day)--charm monster (DC 22), confusion (DC 22), dimensional anchor, locate creature 3rd (7/day)--displacement, heroism, hold person (DC 20), tongues 2nd (8/day)--alter self, detect thoughts (DC 18), locate object, resist energy, see invisibility 1st (8/day)--alarm, charm person (DC 19), protection from evil, shield, ventriloquism 0 (at will)--arcane mark, dancing lights, detect magic, detect poison, ghost sound (DC 16), mage hand, message, prestidigitation, read magic</t>
  </si>
  <si>
    <t>Str 37, Dex 8, Con 27, Int 22, Wis 23, Cha 22</t>
  </si>
  <si>
    <t>Alertness, Flyby Attack, Hover, Greater Spell Focus (enchantment), Greater Spell Penetration, Improved Initiative, Improved Vital Strike, Multiattack, Power Attack, Quicken Spell, Spell Focus (enchantment), Spell Penetration, Vital Strike</t>
  </si>
  <si>
    <t>Bluff +35, Diplomacy +35, Fly +14, Heal +35, Knowledge (geography) +35, Knowledge (history) +35, Knowledge (local) +35, Linguistics +35, Perception +39, Sense Motive +39, Spellcraft +35, Survival +35</t>
  </si>
  <si>
    <t>Common, Draconic, plus any 31 more</t>
  </si>
  <si>
    <t>Desert Wind (Su) A juvenile or older brass dragon can call up the desert wind to serve him. This functions as gust of wind, but any creature in its path must make a Fortitude save (DC 31)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Sandstorm (Su)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Sleep Breath (Su) Instead of a line of fire, a brass dragon can breathe a 60 ft. cone of sleep gas. Creatures within the cone must succeed on a Will save or fall asleep for 1d6+12 rounds. Summon Djinni (Sp) This ability, usable by a great wyrm brass dragon once per day, works like a summon monster spell, except that it summons one noble djinni. This ability is the equivalent of a 9th-level spell.</t>
  </si>
  <si>
    <t>&lt;link rel="stylesheet"href="PF.css"&gt;&lt;div&gt;&lt;h2&gt;Great Wyrm,  Brass Dragon&lt;/h2&gt;&lt;h3&gt;&lt;i&gt;A crest of horns sweeps back from the head of this dragon, leading to a long neck and serpentine brass body.&lt;/i&gt;&lt;/h3&gt;&lt;br&gt;&lt;/br&gt;&lt;/div&gt;&lt;div class="heading"&gt;&lt;p class="alignleft"&gt;Great Wyrm Brass Dragon&lt;/p&gt;&lt;p class="alignright"&gt;CR 19&lt;/p&gt;&lt;div style="clear: both;"&gt;&lt;/div&gt;&lt;/div&gt;&lt;div&gt;&lt;h5&gt;&lt;b&gt;XP &lt;/b&gt;204,800&lt;/h5&gt;&lt;h5&gt;CG Gargantuan dragon (fire)&lt;/h5&gt;&lt;h5&gt;&lt;b&gt;Init &lt;/b&gt;+3; &lt;b&gt;Senses &lt;/b&gt;blindsense 60 ft., dragon senses; Perception +39&lt;/h5&gt;&lt;h5&gt;&lt;b&gt;Aura &lt;/b&gt;fire (10 ft., 2d6 fire), frightful presence (360 ft., DC 29)&lt;/h5&gt;&lt;/div&gt;&lt;hr/&gt;&lt;div&gt;&lt;h5&gt;&lt;b&gt;DEFENSE&lt;/b&gt;&lt;/h5&gt;&lt;/div&gt;&lt;hr/&gt;&lt;div&gt;&lt;h5&gt;&lt;b&gt;AC &lt;/b&gt;41, touch 5, flat-footed 41 (-1 Dex, +36 natural, -4 size)&lt;/h5&gt;&lt;h5&gt;&lt;b&gt;hp &lt;/b&gt;377 (26d12+208)&lt;/h5&gt;&lt;h5&gt;&lt;b&gt;Fort &lt;/b&gt;+23, &lt;b&gt;Ref &lt;/b&gt;+14, &lt;b&gt;Will &lt;/b&gt;+21&lt;/h5&gt;&lt;h5&gt;&lt;b&gt;DR &lt;/b&gt;20/magic; &lt;b&gt;Immune &lt;/b&gt;fire, paralysis, sleep; &lt;b&gt;SR &lt;/b&gt;30&lt;/h5&gt;&lt;h5&gt;&lt;b&gt;Weaknesses &lt;/b&gt;vulnerability to cold&lt;/h5&gt;&lt;/div&gt;&lt;hr/&gt;&lt;div&gt;&lt;h5&gt;&lt;b&gt;OFFENSE&lt;/b&gt;&lt;/h5&gt;&lt;/div&gt;&lt;hr/&gt;&lt;div&gt;&lt;h5&gt;&lt;b&gt;Spd &lt;/b&gt;60 ft., burrow 30 ft., fly 250 ft. (clumsy)&lt;/h5&gt;&lt;h5&gt;&lt;b&gt;Melee &lt;/b&gt;bite +35 (4d6+19), 2 claws +35 (2d8+13), 2 wings +33 (2d6+7), tail slap +33 (2d8+19)&lt;/h5&gt;&lt;h5&gt;&lt;b&gt;Space &lt;/b&gt;20 ft.; &lt;b&gt;Reach &lt;/b&gt;20 ft. (25 ft. with bite)&lt;/h5&gt;&lt;h5&gt;&lt;b&gt;Special Attacks &lt;/b&gt;breath weapon (120-ft. line, DC 31, 24d4 fire), crush (medium creatures, DC 31, 4d6+19), desert wind, sandstorm, sleep breath, summon djinni, tail sweep (small creatures, DC 31, 2d6+19)&lt;/h5&gt;&lt;h5&gt;&lt;b&gt;Spell-Like Abilities&lt;/b&gt; (CL 26th; concentration +32)&lt;/br&gt;At will&amp;mdash; control weather, control winds, endure elements, speak with animals, suggestion (DC 19), whirlwind&lt;/h5&gt;&lt;/h5&gt;&lt;h5&gt;&lt;b&gt;Sorcerer Spells Known&lt;/b&gt; (CL 19th; concentration +25)&lt;/br&gt;9th (4/day)&amp;mdash;dominate monster (DC 27), power word kill&lt;/br&gt;8th (6/day)&amp;mdash;demand (DC 26), discern location, power word stun&lt;/br&gt;7th (6/day)&amp;mdash;greater teleport, mass hold person (DC 25), power word blind &lt;/br&gt;6th (7/day)&amp;mdash;forceful hand, geas, greater dispel magic&lt;/br&gt;5th (7/day)&amp;mdash;contact other plane, dominate person (DC 23), mirage arcana, prying eyes&lt;/br&gt;4th (7/day)&amp;mdash;charm monster (DC 22), confusion (DC 22), dimensional anchor, locate creature&lt;/br&gt;3rd (7/day)&amp;mdash;displacement, heroism, hold person (DC 20), tongues&lt;/br&gt;2nd (8/day)&amp;mdash;alter self, detect thoughts (DC 18), locate object, resist energy, see invisibility&lt;/br&gt;1st (8/day)&amp;mdash;alarm, charm person (DC 19), protection from evil, shield, ventriloquism&lt;/br&gt;0 (at will)&amp;mdash;arcane mark, dancing lights, detect magic, detect poison, ghost sound (DC 16), mage hand, message, prestidigitation, read magic&lt;/h5&gt;&lt;/h5&gt;&lt;/div&gt;&lt;hr/&gt;&lt;div&gt;&lt;h5&gt;&lt;b&gt;STATISTICS&lt;/b&gt;&lt;/h5&gt;&lt;/div&gt;&lt;hr/&gt;&lt;div&gt;&lt;h5&gt;&lt;b&gt;Str &lt;/b&gt;37, &lt;b&gt;Dex &lt;/b&gt;8, &lt;b&gt;Con &lt;/b&gt;27, &lt;b&gt;Int &lt;/b&gt; 22, &lt;b&gt;Wis &lt;/b&gt;23, &lt;b&gt;Cha &lt;/b&gt;22&lt;/h5&gt;&lt;h5&gt;&lt;b&gt;Base Atk &lt;/b&gt;+26; &lt;b&gt;CMB &lt;/b&gt;+43; &lt;b&gt;CMD &lt;/b&gt;52 (56 vs. trip)&lt;/h5&gt;&lt;h5&gt;&lt;b&gt;Feats &lt;/b&gt;Alertness, Flyby Attack, Hover, Greater Spell Focus (enchantment), Greater Spell Penetration, Improved Initiative, Improved Vital Strike, Multiattack, Power Attack, Quicken Spell, Spell Focus (enchantment), Spell Penetration, Vital Strike&lt;/h5&gt;&lt;h5&gt;&lt;b&gt;Skills &lt;/b&gt;Bluff +35, Diplomacy +35, Fly +14, Heal +35, Knowledge (geography) +35, Knowledge (history) +35, Knowledge (local) +35, Linguistics +35, Perception +39, Sense Motive +39, Spellcraft +35, Survival +35&lt;/h5&gt;&lt;h5&gt;&lt;b&gt;Languages &lt;/b&gt;Common, Draconic, plus any 31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31)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60 ft. cone of sleep gas. Creatures within the cone must succeed on a Will save or fall asleep for 1d6+12 rounds.&lt;/h5&gt;&lt;h5&gt;&lt;b&gt; Summon Djinni (Sp)&lt;/b&gt; This ability, usable by a great wyrm brass dragon once per day, works like a summon monster spell, except that it summons one noble djinni. This ability is the equivalent of a 9th-level spell.&lt;/h5&gt;&lt;/div&gt;&lt;br&gt;&lt;/br&gt;&lt;div&gt;&lt;h4&gt;&lt;p&gt;&lt;p&gt;Consummate conversationalists, brass dragons prefer to talk instead of fight. Brass dragons lair near humanoid settlements, where they can hear the most recent news and gossip.&lt;/p&gt;&lt;/h4&gt;&lt;/div&gt;</t>
  </si>
  <si>
    <t>Wyrmling Bronze Dragon</t>
  </si>
  <si>
    <t xml:space="preserve"> swim 60 ft.</t>
  </si>
  <si>
    <t>bite +8 (1d6+1), 2 claws +8 (1d4+1)</t>
  </si>
  <si>
    <t>breath weapon (40-ft. line, DC 14, 2d6 electricity), repulsion breath</t>
  </si>
  <si>
    <t>Str 13, Dex 14, Con 13, Int 14, Wis 15, Cha 14</t>
  </si>
  <si>
    <t>Alertness, Power Attack, Vital Strike</t>
  </si>
  <si>
    <t>Diplomacy +11, Fly +13, Intimidate +11, Knowledge (arcana) +11, Perception +13, Sense Motive +13, Stealth +15, Swim +18</t>
  </si>
  <si>
    <t>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t>
  </si>
  <si>
    <t>&lt;link rel="stylesheet"href="PF.css"&gt;&lt;div&gt;&lt;h2&gt;Wyrmling,  Bronze Dragon&lt;/h2&gt;&lt;h3&gt;&lt;i&gt;This sleek dragon is covered in dull metallic scales that range in color from shining bronze to mottled blue.&lt;/i&gt;&lt;/h3&gt;&lt;br&gt;&lt;/br&gt;&lt;/div&gt;&lt;div class="heading"&gt;&lt;p class="alignleft"&gt;Wyrmling Bronze Dragon&lt;/p&gt;&lt;p class="alignright"&gt;CR 5&lt;/p&gt;&lt;div style="clear: both;"&gt;&lt;/div&gt;&lt;/div&gt;&lt;div&gt;&lt;h5&gt;&lt;b&gt;XP &lt;/b&gt;1,600&lt;/h5&gt;&lt;h5&gt;LG Small dragon (water)&lt;/h5&gt;&lt;h5&gt;&lt;b&gt;Init &lt;/b&gt;+2; &lt;b&gt;Senses &lt;/b&gt;dragon senses; Perception +13&lt;/h5&gt;&lt;/div&gt;&lt;hr/&gt;&lt;div&gt;&lt;h5&gt;&lt;b&gt;DEFENSE&lt;/b&gt;&lt;/h5&gt;&lt;/div&gt;&lt;hr/&gt;&lt;div&gt;&lt;h5&gt;&lt;b&gt;AC &lt;/b&gt;18, touch 13, flat-footed 16 (+2 Dex, +5 natural, +1 size)&lt;/h5&gt;&lt;h5&gt;&lt;b&gt;hp &lt;/b&gt;45 (6d12+6)&lt;/h5&gt;&lt;h5&gt;&lt;b&gt;Fort &lt;/b&gt;+6, &lt;b&gt;Ref &lt;/b&gt;+7, &lt;b&gt;Will &lt;/b&gt;+7&lt;/h5&gt;&lt;h5&gt;&lt;b&gt;Immune &lt;/b&gt;electricity, paralysis, sleep&lt;/h5&gt;&lt;/div&gt;&lt;hr/&gt;&lt;div&gt;&lt;h5&gt;&lt;b&gt;OFFENSE&lt;/b&gt;&lt;/h5&gt;&lt;/div&gt;&lt;hr/&gt;&lt;div&gt;&lt;h5&gt;&lt;b&gt;Spd &lt;/b&gt;40 ft., fly 150 ft. (average);  swim 60 ft.&lt;/h5&gt;&lt;h5&gt;&lt;b&gt;Melee &lt;/b&gt;bite +8 (1d6+1), 2 claws +8 (1d4+1)&lt;/h5&gt;&lt;h5&gt;&lt;b&gt;Space &lt;/b&gt;5 ft.; &lt;b&gt;Reach &lt;/b&gt;5 ft.&lt;/h5&gt;&lt;h5&gt;&lt;b&gt;Special Attacks &lt;/b&gt;breath weapon (40-ft. line, DC 14, 2d6 electricity), repulsion breath&lt;/h5&gt;&lt;/div&gt;&lt;hr/&gt;&lt;div&gt;&lt;h5&gt;&lt;b&gt;STATISTICS&lt;/b&gt;&lt;/h5&gt;&lt;/div&gt;&lt;hr/&gt;&lt;div&gt;&lt;h5&gt;&lt;b&gt;Str &lt;/b&gt;13, &lt;b&gt;Dex &lt;/b&gt;14, &lt;b&gt;Con &lt;/b&gt;13, &lt;b&gt;Int &lt;/b&gt; 14, &lt;b&gt;Wis &lt;/b&gt;15, &lt;b&gt;Cha &lt;/b&gt;14&lt;/h5&gt;&lt;h5&gt;&lt;b&gt;Base Atk &lt;/b&gt;+6; &lt;b&gt;CMB &lt;/b&gt;+6; &lt;b&gt;CMD &lt;/b&gt;18 (22 vs. trip)&lt;/h5&gt;&lt;h5&gt;&lt;b&gt;Feats &lt;/b&gt;Alertness, Power Attack, Vital Strike&lt;/h5&gt;&lt;h5&gt;&lt;b&gt;Skills &lt;/b&gt;Diplomacy +11, Fly +13, Intimidate +11, Knowledge (arcana) +11, Perception +13, Sense Motive +13, Stealth +15, Swim +18; &lt;b&gt;Racial Modifiers &lt;/b&gt;+8 Swim&lt;/h5&gt;&lt;h5&gt;&lt;b&gt;Languages &lt;/b&gt;Aquan, Common, Draconic&lt;/h5&gt;&lt;h5&gt;&lt;b&gt;SQ &lt;/b&gt;water breathing&lt;/h5&gt;&lt;/div&gt;&lt;hr/&gt;&lt;div&gt;&lt;h5&gt;&lt;b&gt;ECOLOGY&lt;/b&gt;&lt;/h5&gt;&lt;/div&gt;&lt;hr/&gt;&lt;div&gt;&lt;h5&gt;&lt;b&gt;Environment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underwater.&lt;/h5&gt;&lt;/div&gt;&lt;br&gt;&lt;/br&gt;&lt;div&gt;&lt;h4&gt;&lt;p&gt;&lt;p&gt;Bronze dragons have been known to ally with travelers and adventurers if the cause and reward is right and just.&lt;/p&gt;&lt;/h4&gt;&lt;/div&gt;</t>
  </si>
  <si>
    <t>Very Young Bronze Dragon</t>
  </si>
  <si>
    <t>dragon senses; Perception +16</t>
  </si>
  <si>
    <t>Fort +8, Ref +7, Will +9</t>
  </si>
  <si>
    <t>bite +11 (1d8+4), 2 claws +11 (1d6+3), 2 wings +6 (1d4+1)</t>
  </si>
  <si>
    <t>breath weapon (60-ft. line, DC 16, 4d6 electricity), repulsion breath</t>
  </si>
  <si>
    <t>Spell-Like Abilities (CL 8th; concentration +11)  At will- speak with animals</t>
  </si>
  <si>
    <t>Str 17, Dex 12, Con 15, Int 16, Wis 17, Cha 16</t>
  </si>
  <si>
    <t>Alertness, Flyby Attack, Power Attack, Vital Strike</t>
  </si>
  <si>
    <t>Diplomacy +14, Fly +12, Intimidate +14, Knowledge (arcana) +14, Perception +16, Sense Motive +16, Spellcraft +14, Stealth +12, Swim +22</t>
  </si>
  <si>
    <t>&lt;link rel="stylesheet"href="PF.css"&gt;&lt;div&gt;&lt;h2&gt;Very Young,  Bronze Dragon&lt;/h2&gt;&lt;h3&gt;&lt;i&gt;This sleek dragon is covered in dull metallic scales that range in color from shining bronze to mottled blue.&lt;/i&gt;&lt;/h3&gt;&lt;br&gt;&lt;/br&gt;&lt;/div&gt;&lt;div class="heading"&gt;&lt;p class="alignleft"&gt;Very Young Bronze Dragon&lt;/p&gt;&lt;p class="alignright"&gt;CR 7&lt;/p&gt;&lt;div style="clear: both;"&gt;&lt;/div&gt;&lt;/div&gt;&lt;div&gt;&lt;h5&gt;&lt;b&gt;XP &lt;/b&gt;3,200&lt;/h5&gt;&lt;h5&gt;LG Medium dragon (water)&lt;/h5&gt;&lt;h5&gt;&lt;b&gt;Init &lt;/b&gt;+1; &lt;b&gt;Senses &lt;/b&gt;dragon senses; Perception +16&lt;/h5&gt;&lt;/div&gt;&lt;hr/&gt;&lt;div&gt;&lt;h5&gt;&lt;b&gt;DEFENSE&lt;/b&gt;&lt;/h5&gt;&lt;/div&gt;&lt;hr/&gt;&lt;div&gt;&lt;h5&gt;&lt;b&gt;AC &lt;/b&gt;19, touch 11, flat-footed 18 (+1 Dex, +8 natural)&lt;/h5&gt;&lt;h5&gt;&lt;b&gt;hp &lt;/b&gt;68 (8d12+16)&lt;/h5&gt;&lt;h5&gt;&lt;b&gt;Fort &lt;/b&gt;+8, &lt;b&gt;Ref &lt;/b&gt;+7, &lt;b&gt;Will &lt;/b&gt;+9&lt;/h5&gt;&lt;h5&gt;&lt;b&gt;Immune &lt;/b&gt;electricity, paralysis, sleep&lt;/h5&gt;&lt;/div&gt;&lt;hr/&gt;&lt;div&gt;&lt;h5&gt;&lt;b&gt;OFFENSE&lt;/b&gt;&lt;/h5&gt;&lt;/div&gt;&lt;hr/&gt;&lt;div&gt;&lt;h5&gt;&lt;b&gt;Spd &lt;/b&gt;40 ft., fly 150 ft. (average);  swim 60 ft.&lt;/h5&gt;&lt;h5&gt;&lt;b&gt;Melee &lt;/b&gt;bite +11 (1d8+4), 2 claws +11 (1d6+3), 2 wings +6 (1d4+1)&lt;/h5&gt;&lt;h5&gt;&lt;b&gt;Space &lt;/b&gt;5 ft.; &lt;b&gt;Reach &lt;/b&gt;5 ft.&lt;/h5&gt;&lt;h5&gt;&lt;b&gt;Special Attacks &lt;/b&gt;breath weapon (60-ft. line, DC 16, 4d6 electricity), repulsion breath&lt;/h5&gt;&lt;h5&gt;&lt;b&gt;Spell-Like Abilities&lt;/b&gt; (CL 8th; concentration +11)&lt;/br&gt;At will&amp;mdash; speak with animals&lt;/h5&gt;&lt;/h5&gt;&lt;/div&gt;&lt;hr/&gt;&lt;div&gt;&lt;h5&gt;&lt;b&gt;STATISTICS&lt;/b&gt;&lt;/h5&gt;&lt;/div&gt;&lt;hr/&gt;&lt;div&gt;&lt;h5&gt;&lt;b&gt;Str &lt;/b&gt;17, &lt;b&gt;Dex &lt;/b&gt;12, &lt;b&gt;Con &lt;/b&gt;15, &lt;b&gt;Int &lt;/b&gt; 16, &lt;b&gt;Wis &lt;/b&gt;17, &lt;b&gt;Cha &lt;/b&gt;16&lt;/h5&gt;&lt;h5&gt;&lt;b&gt;Base Atk &lt;/b&gt;+8; &lt;b&gt;CMB &lt;/b&gt;+11; &lt;b&gt;CMD &lt;/b&gt;22 (26 vs. trip)&lt;/h5&gt;&lt;h5&gt;&lt;b&gt;Feats &lt;/b&gt;Alertness, Flyby Attack, Power Attack, Vital Strike&lt;/h5&gt;&lt;h5&gt;&lt;b&gt;Skills &lt;/b&gt;Diplomacy +14, Fly +12, Intimidate +14, Knowledge (arcana) +14, Perception +16, Sense Motive +16, Spellcraft +14, Stealth +12, Swim +22; &lt;b&gt;Racial Modifiers &lt;/b&gt;+8 Swim&lt;/h5&gt;&lt;h5&gt;&lt;b&gt;Languages &lt;/b&gt;Aquan, Common, Draconic, Elven&lt;/h5&gt;&lt;h5&gt;&lt;b&gt;SQ &lt;/b&gt;water breathing&lt;/h5&gt;&lt;/div&gt;&lt;hr/&gt;&lt;div&gt;&lt;h5&gt;&lt;b&gt;ECOLOGY&lt;/b&gt;&lt;/h5&gt;&lt;/div&gt;&lt;hr/&gt;&lt;div&gt;&lt;h5&gt;&lt;b&gt;Environment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underwater.&lt;/h5&gt;&lt;/div&gt;&lt;br&gt;&lt;/br&gt;&lt;div&gt;&lt;h4&gt;&lt;p&gt;&lt;p&gt;Bronze dragons have been known to ally with travelers and adventurers if the cause and reward is right and just.&lt;/p&gt;&lt;/h4&gt;&lt;/div&gt;</t>
  </si>
  <si>
    <t>Juvenile Bronze Dragon</t>
  </si>
  <si>
    <t>dragon senses; Perception +23</t>
  </si>
  <si>
    <t>Fort +12, Ref +9, Will +12</t>
  </si>
  <si>
    <t>bite +17 (2d6+9), 2 claws +17 (1d8+6), tail slap +15 (1d8+9), 2 wings +15 (1d6+3)</t>
  </si>
  <si>
    <t>breath weapon (80-ft. line, DC 20, 8d6 electricity), repulsion breath</t>
  </si>
  <si>
    <t>Spell-Like Abilities (CL 12th; concentration +16)  At will- create food and water, speak with animals</t>
  </si>
  <si>
    <t>Sorcerer Spells Known (CL 3rd; concentration +7)  1st (6/day)- alarm, obscuring mist, true strike  0 (at will)- detect magic, light, mage hand, message, resistance</t>
  </si>
  <si>
    <t>Str 23, Dex 12, Con 19, Int 18, Wis 19, Cha 18</t>
  </si>
  <si>
    <t>Alertness, Cleave, Flyby Attack, Multiattack, Power Attack, Vital Strike</t>
  </si>
  <si>
    <t>Diplomacy +19, Fly +10, Handle Animal +16, Intimidate +19, Knowledge (arcana) +19, Perception +23, Sense Motive +23, Spellcraft +19, Stealth +12, Swim +29</t>
  </si>
  <si>
    <t>Aquan, Common, Draconic, Elven, Gnome</t>
  </si>
  <si>
    <t>change shape (animal or humanoid, polymorph), water breathing, wave mastery (40 min)</t>
  </si>
  <si>
    <t>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</si>
  <si>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rel="stylesheet"href="PF.css"&gt;&lt;div&gt;&lt;h2&gt;Juvenile,  Bronze Dragon&lt;/h2&gt;&lt;h3&gt;&lt;i&gt;This sleek dragon is covered in dull metallic scales that range in color from shining bronze to mottled blue.&lt;/i&gt;&lt;/h3&gt;&lt;br&gt;&lt;/br&gt;&lt;/div&gt;&lt;div class="heading"&gt;&lt;p class="alignleft"&gt;Juvenile Bronze Dragon&lt;/p&gt;&lt;p class="alignright"&gt;CR 10&lt;/p&gt;&lt;div style="clear: both;"&gt;&lt;/div&gt;&lt;/div&gt;&lt;div&gt;&lt;h5&gt;&lt;b&gt;XP &lt;/b&gt;9,600&lt;/h5&gt;&lt;h5&gt;LG Large dragon (water)&lt;/h5&gt;&lt;h5&gt;&lt;b&gt;Init &lt;/b&gt;+1; &lt;b&gt;Senses &lt;/b&gt;dragon senses; Perception +23&lt;/h5&gt;&lt;/div&gt;&lt;hr/&gt;&lt;div&gt;&lt;h5&gt;&lt;b&gt;DEFENSE&lt;/b&gt;&lt;/h5&gt;&lt;/div&gt;&lt;hr/&gt;&lt;div&gt;&lt;h5&gt;&lt;b&gt;AC &lt;/b&gt;24, touch 10, flat-footed 23 (+1 Dex, +14 natural, -1 size)&lt;/h5&gt;&lt;h5&gt;&lt;b&gt;hp &lt;/b&gt;126 (12d12+48)&lt;/h5&gt;&lt;h5&gt;&lt;b&gt;Fort &lt;/b&gt;+12, &lt;b&gt;Ref &lt;/b&gt;+9, &lt;b&gt;Will &lt;/b&gt;+12&lt;/h5&gt;&lt;h5&gt;&lt;b&gt;Immune &lt;/b&gt;electricity, paralysis, sleep&lt;/h5&gt;&lt;/div&gt;&lt;hr/&gt;&lt;div&gt;&lt;h5&gt;&lt;b&gt;OFFENSE&lt;/b&gt;&lt;/h5&gt;&lt;/div&gt;&lt;hr/&gt;&lt;div&gt;&lt;h5&gt;&lt;b&gt;Spd &lt;/b&gt;40 ft., fly 200 ft. (poor);  swim 60 ft.&lt;/h5&gt;&lt;h5&gt;&lt;b&gt;Melee &lt;/b&gt;bite +17 (2d6+9), 2 claws +17 (1d8+6), tail slap +15 (1d8+9), 2 wings +15 (1d6+3)&lt;/h5&gt;&lt;h5&gt;&lt;b&gt;Space &lt;/b&gt;10 ft.; &lt;b&gt;Reach &lt;/b&gt;5 ft. (10 ft. with bite)&lt;/h5&gt;&lt;h5&gt;&lt;b&gt;Special Attacks &lt;/b&gt;breath weapon (80-ft. line, DC 20, 8d6 electricity), repulsion breath&lt;/h5&gt;&lt;h5&gt;&lt;b&gt;Spell-Like Abilities&lt;/b&gt; (CL 12th; concentration +16)&lt;/br&gt;At will&amp;mdash; create food and water, speak with animals&lt;/h5&gt;&lt;/h5&gt;&lt;h5&gt;&lt;b&gt;Sorcerer Spells Known&lt;/b&gt; (CL 3rd; concentration +7)&lt;/br&gt;1st (6/day)&amp;mdash; alarm, obscuring mist, true strike&lt;/br&gt;0 (at will)&amp;mdash; detect magic, light, mage hand, message, resistance&lt;/h5&gt;&lt;/h5&gt;&lt;/div&gt;&lt;hr/&gt;&lt;div&gt;&lt;h5&gt;&lt;b&gt;STATISTICS&lt;/b&gt;&lt;/h5&gt;&lt;/div&gt;&lt;hr/&gt;&lt;div&gt;&lt;h5&gt;&lt;b&gt;Str &lt;/b&gt;23, &lt;b&gt;Dex &lt;/b&gt;12, &lt;b&gt;Con &lt;/b&gt;19, &lt;b&gt;Int &lt;/b&gt; 18, &lt;b&gt;Wis &lt;/b&gt;19, &lt;b&gt;Cha &lt;/b&gt;18&lt;/h5&gt;&lt;h5&gt;&lt;b&gt;Base Atk &lt;/b&gt;+12; &lt;b&gt;CMB &lt;/b&gt;+19; &lt;b&gt;CMD &lt;/b&gt;30 (34 vs. trip)&lt;/h5&gt;&lt;h5&gt;&lt;b&gt;Feats &lt;/b&gt;Alertness, Cleave, Flyby Attack, Multiattack, Power Attack, Vital Strike&lt;/h5&gt;&lt;h5&gt;&lt;b&gt;Skills &lt;/b&gt;Diplomacy +19, Fly +10, Handle Animal +16, Intimidate +19, Knowledge (arcana) +19, Perception +23, Sense Motive +23, Spellcraft +19, Stealth +12, Swim +29; &lt;b&gt;Racial Modifiers &lt;/b&gt;+8 Swim&lt;/h5&gt;&lt;h5&gt;&lt;b&gt;Languages &lt;/b&gt;Aquan, Common, Draconic, Elven, Gnome&lt;/h5&gt;&lt;h5&gt;&lt;b&gt;SQ &lt;/b&gt;change shape (animal or humanoid, polymorph), water breathing, wave mastery (40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</si>
  <si>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Young Adult Bronze Dragon</t>
  </si>
  <si>
    <t>Fort +13, Ref +9, Will +13</t>
  </si>
  <si>
    <t>bite +19 (2d8+10), 2 claws +19 (2d6+7), tail slap +17 (2d6+10), 2 wings +17 (1d8+3)</t>
  </si>
  <si>
    <t>breath weapon (100-ft. line, DC 21, 10d6 electricity), crush (2d8+10, DC 21), repulsion breath</t>
  </si>
  <si>
    <t>Spell-Like Abilities (CL 14th; concentration +18)  At will- create food and water, speak with animals</t>
  </si>
  <si>
    <t>Sorcerer Spells Known (CL 5th; concentration +9)  2nd (5/day)- blur, mirror image  1st (7/day)- alarm, mage armor, obscuring mist, true strike  0 (at will)- detect magic, light, mage hand, message, resistance, prestidigitation</t>
  </si>
  <si>
    <t>Str 25, Dex 10, Con 19, Int 18, Wis 19, Cha 18</t>
  </si>
  <si>
    <t>Alertness, Cleave, Flyby Attack, Improved Vital Strike, Multiattack, Power Attack, Vital Strike</t>
  </si>
  <si>
    <t>Diplomacy +21, Fly +9, Handle Animal +18, Intimidate +21, Knowledge (arcana) +21, Perception +25, Sense Motive +25, Spellcraft +21, Stealth +9, Swim +32</t>
  </si>
  <si>
    <t>change shape (animal or humanoid, polymorph), water breathing, wave mastery (50 min)</t>
  </si>
  <si>
    <t>&lt;link rel="stylesheet"href="PF.css"&gt;&lt;div&gt;&lt;h2&gt;Young Adult,  Bronze Dragon&lt;/h2&gt;&lt;h3&gt;&lt;i&gt;This sleek dragon is covered in dull metallic scales that range in color from shining bronze to mottled blue.&lt;/i&gt;&lt;/h3&gt;&lt;br&gt;&lt;/br&gt;&lt;/div&gt;&lt;div class="heading"&gt;&lt;p class="alignleft"&gt;Young Adult Bronze Dragon&lt;/p&gt;&lt;p class="alignright"&gt;CR 12&lt;/p&gt;&lt;div style="clear: both;"&gt;&lt;/div&gt;&lt;/div&gt;&lt;div&gt;&lt;h5&gt;&lt;b&gt;XP &lt;/b&gt;19,200&lt;/h5&gt;&lt;h5&gt;LG Huge dragon (water)&lt;/h5&gt;&lt;h5&gt;&lt;b&gt;Init &lt;/b&gt;+0; &lt;b&gt;Senses &lt;/b&gt;dragon senses; Perception +25&lt;/h5&gt;&lt;/div&gt;&lt;hr/&gt;&lt;div&gt;&lt;h5&gt;&lt;b&gt;DEFENSE&lt;/b&gt;&lt;/h5&gt;&lt;/div&gt;&lt;hr/&gt;&lt;div&gt;&lt;h5&gt;&lt;b&gt;AC &lt;/b&gt;25, touch 8, flat-footed 25 (+17 natural, -2 size)&lt;/h5&gt;&lt;h5&gt;&lt;b&gt;hp &lt;/b&gt;147 (14d12+56)&lt;/h5&gt;&lt;h5&gt;&lt;b&gt;Fort &lt;/b&gt;+13, &lt;b&gt;Ref &lt;/b&gt;+9, &lt;b&gt;Will &lt;/b&gt;+13&lt;/h5&gt;&lt;h5&gt;&lt;b&gt;DR &lt;/b&gt;5/magic; &lt;b&gt;Immune &lt;/b&gt;electricity, paralysis, sleep; &lt;b&gt;SR &lt;/b&gt;23&lt;/h5&gt;&lt;/div&gt;&lt;hr/&gt;&lt;div&gt;&lt;h5&gt;&lt;b&gt;OFFENSE&lt;/b&gt;&lt;/h5&gt;&lt;/div&gt;&lt;hr/&gt;&lt;div&gt;&lt;h5&gt;&lt;b&gt;Spd &lt;/b&gt;40 ft., fly 200 ft. (poor);  swim 60 ft.&lt;/h5&gt;&lt;h5&gt;&lt;b&gt;Melee &lt;/b&gt;bite +19 (2d8+10), 2 claws +19 (2d6+7), tail slap +17 (2d6+10), 2 wings +17 (1d8+3)&lt;/h5&gt;&lt;h5&gt;&lt;b&gt;Space &lt;/b&gt;15 ft.; &lt;b&gt;Reach &lt;/b&gt;10 ft. (15 ft. with bite)&lt;/h5&gt;&lt;h5&gt;&lt;b&gt;Special Attacks &lt;/b&gt;breath weapon (100-ft. line, DC 21, 10d6 electricity), crush (2d8+10, DC 21), repulsion breath&lt;/h5&gt;&lt;h5&gt;&lt;b&gt;Spell-Like Abilities&lt;/b&gt; (CL 14th; concentration +18)&lt;/br&gt;At will&amp;mdash; create food and water, speak with animals&lt;/h5&gt;&lt;/h5&gt;&lt;h5&gt;&lt;b&gt;Sorcerer Spells Known&lt;/b&gt; (CL 5th; concentration +9)&lt;/br&gt;2nd (5/day)&amp;mdash; blur, mirror image&lt;/br&gt;1st (7/day)&amp;mdash; alarm, mage armor, obscuring mist, true strike&lt;/br&gt;0 (at will)&amp;mdash; detect magic, light, mage hand, message, resistance, prestidigitation&lt;/h5&gt;&lt;/h5&gt;&lt;/div&gt;&lt;hr/&gt;&lt;div&gt;&lt;h5&gt;&lt;b&gt;STATISTICS&lt;/b&gt;&lt;/h5&gt;&lt;/div&gt;&lt;hr/&gt;&lt;div&gt;&lt;h5&gt;&lt;b&gt;Str &lt;/b&gt;25, &lt;b&gt;Dex &lt;/b&gt;10, &lt;b&gt;Con &lt;/b&gt;19, &lt;b&gt;Int &lt;/b&gt; 18, &lt;b&gt;Wis &lt;/b&gt;19, &lt;b&gt;Cha &lt;/b&gt;18&lt;/h5&gt;&lt;h5&gt;&lt;b&gt;Base Atk &lt;/b&gt;+14; &lt;b&gt;CMB &lt;/b&gt;+23; &lt;b&gt;CMD &lt;/b&gt;33 (37 vs. trip)&lt;/h5&gt;&lt;h5&gt;&lt;b&gt;Feats &lt;/b&gt;Alertness, Cleave, Flyby Attack, Improved Vital Strike, Multiattack, Power Attack, Vital Strike&lt;/h5&gt;&lt;h5&gt;&lt;b&gt;Skills &lt;/b&gt;Diplomacy +21, Fly +9, Handle Animal +18, Intimidate +21, Knowledge (arcana) +21, Perception +25, Sense Motive +25, Spellcraft +21, Stealth +9, Swim +32; &lt;b&gt;Racial Modifiers &lt;/b&gt;+8 Swim&lt;/h5&gt;&lt;h5&gt;&lt;b&gt;Languages &lt;/b&gt;Aquan, Common, Draconic, Elven, Gnome&lt;/h5&gt;&lt;h5&gt;&lt;b&gt;SQ &lt;/b&gt;change shape (animal or humanoid, polymorph), water breathing, wave mastery (50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</si>
  <si>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Mature Adult Bronze Dragon</t>
  </si>
  <si>
    <t>frightful presence (210 ft., DC 24)</t>
  </si>
  <si>
    <t>Fort +16, Ref +11, Will +16</t>
  </si>
  <si>
    <t>bite +25 (2d8+13), 2 claws +25 (2d6+9), tail slap +23 (2d6+13), 2 wings +23 (1d8+4)</t>
  </si>
  <si>
    <t>breath weapon (100-ft. line, DC 24, 14d6 electricity), crush (2d8+13, DC 24), repulsion breath</t>
  </si>
  <si>
    <t>Spell-Like Abilities (CL 18th; concentration +23)  At will- create food and water, fog cloud, speak with animals</t>
  </si>
  <si>
    <t>Sorcerer Spells Known (CL 9th; concentration +14)  4th (5/day)- ice storm, solid fog  3rd (7/day)- dispel magic, heroism, slow (DC 18)  2nd (7/day)- blur, gust of wind, invisibility, mirror image  1st (8/day)- alarm, mage armor, obscuring mist, shield, true strike  0 (at will)- detect magic, light, mage hand, mending, message, read magic, resistance, prestidigitation</t>
  </si>
  <si>
    <t>Str 29, Dex 10, Con 21, Int 20, Wis 21, Cha 20</t>
  </si>
  <si>
    <t>Alertness, Cleave, Flyby Attack, Hover, Improved Initiative, Improved Vital Strike, Multiattack, Power Attack, Vital Strike</t>
  </si>
  <si>
    <t>Diplomacy +26, Fly +13, Handle Animal +23, Intimidate +26, Knowledge (arcana) +26, Knowledge (geography) +26, Perception +30, Sense Motive +30, Spellcraft +26, Stealth +13, Swim +38</t>
  </si>
  <si>
    <t>Aquan, Common, Draconic, Elven, Gnome, 1 more</t>
  </si>
  <si>
    <t>change shape (animal or humanoid, polymorph), water breathing, wave mastery (70 min)</t>
  </si>
  <si>
    <t>&lt;link rel="stylesheet"href="PF.css"&gt;&lt;div&gt;&lt;h2&gt;Mature Adult,  Bronze Dragon&lt;/h2&gt;&lt;h3&gt;&lt;i&gt;This sleek dragon is covered in dull metallic scales that range in color from shining bronze to mottled blue.&lt;/i&gt;&lt;/h3&gt;&lt;br&gt;&lt;/br&gt;&lt;/div&gt;&lt;div class="heading"&gt;&lt;p class="alignleft"&gt;Mature Adult Bronze Dragon&lt;/p&gt;&lt;p class="alignright"&gt;CR 14&lt;/p&gt;&lt;div style="clear: both;"&gt;&lt;/div&gt;&lt;/div&gt;&lt;div&gt;&lt;h5&gt;&lt;b&gt;XP &lt;/b&gt;38,400&lt;/h5&gt;&lt;h5&gt;LG Huge dragon (water)&lt;/h5&gt;&lt;h5&gt;&lt;b&gt;Init &lt;/b&gt;+4; &lt;b&gt;Senses &lt;/b&gt;dragon senses; Perception +30&lt;/h5&gt;&lt;h5&gt;&lt;b&gt;Aura &lt;/b&gt;frightful presence (210 ft., DC 24)&lt;/h5&gt;&lt;/div&gt;&lt;hr/&gt;&lt;div&gt;&lt;h5&gt;&lt;b&gt;DEFENSE&lt;/b&gt;&lt;/h5&gt;&lt;/div&gt;&lt;hr/&gt;&lt;div&gt;&lt;h5&gt;&lt;b&gt;AC &lt;/b&gt;31, touch 8, flat-footed 31 (+23 natural, -2 size)&lt;/h5&gt;&lt;h5&gt;&lt;b&gt;hp &lt;/b&gt;207 (18d12+90)&lt;/h5&gt;&lt;h5&gt;&lt;b&gt;Fort &lt;/b&gt;+16, &lt;b&gt;Ref &lt;/b&gt;+11, &lt;b&gt;Will &lt;/b&gt;+16&lt;/h5&gt;&lt;h5&gt;&lt;b&gt;DR &lt;/b&gt;10/magic; &lt;b&gt;Immune &lt;/b&gt;electricity, paralysis, sleep; &lt;b&gt;SR &lt;/b&gt;25&lt;/h5&gt;&lt;/div&gt;&lt;hr/&gt;&lt;div&gt;&lt;h5&gt;&lt;b&gt;OFFENSE&lt;/b&gt;&lt;/h5&gt;&lt;/div&gt;&lt;hr/&gt;&lt;div&gt;&lt;h5&gt;&lt;b&gt;Spd &lt;/b&gt;40 ft., fly 200 ft. (poor);  swim 60 ft.&lt;/h5&gt;&lt;h5&gt;&lt;b&gt;Melee &lt;/b&gt;bite +25 (2d8+13), 2 claws +25 (2d6+9), tail slap +23 (2d6+13), 2 wings +23 (1d8+4)&lt;/h5&gt;&lt;h5&gt;&lt;b&gt;Space &lt;/b&gt;15 ft.; &lt;b&gt;Reach &lt;/b&gt;10 ft. (15 ft. with bite)&lt;/h5&gt;&lt;h5&gt;&lt;b&gt;Special Attacks &lt;/b&gt;breath weapon (100-ft. line, DC 24, 14d6 electricity), crush (2d8+13, DC 24), repulsion breath&lt;/h5&gt;&lt;h5&gt;&lt;b&gt;Spell-Like Abilities&lt;/b&gt; (CL 18th; concentration +23)&lt;/br&gt;At will&amp;mdash; create food and water, fog cloud, speak with animals&lt;/h5&gt;&lt;/h5&gt;&lt;h5&gt;&lt;b&gt;Sorcerer Spells Known&lt;/b&gt; (CL 9th; concentration +14)&lt;/br&gt;4th (5/day)&amp;mdash; ice storm, solid fog&lt;/br&gt;3rd (7/day)&amp;mdash; dispel magic, heroism, slow (DC 18)&lt;/br&gt;2nd (7/day)&amp;mdash; blur, gust of wind, invisibility, mirror image&lt;/br&gt;1st (8/day)&amp;mdash; alarm, mage armor, obscuring mist, shield, true strike&lt;/br&gt;0 (at will)&amp;mdash; detect magic, light, mage hand, mending, message, read magic, resistance, prestidigitation&lt;/h5&gt;&lt;/h5&gt;&lt;/div&gt;&lt;hr/&gt;&lt;div&gt;&lt;h5&gt;&lt;b&gt;STATISTICS&lt;/b&gt;&lt;/h5&gt;&lt;/div&gt;&lt;hr/&gt;&lt;div&gt;&lt;h5&gt;&lt;b&gt;Str &lt;/b&gt;29, &lt;b&gt;Dex &lt;/b&gt;10, &lt;b&gt;Con &lt;/b&gt;21, &lt;b&gt;Int &lt;/b&gt; 20, &lt;b&gt;Wis &lt;/b&gt;21, &lt;b&gt;Cha &lt;/b&gt;20&lt;/h5&gt;&lt;h5&gt;&lt;b&gt;Base Atk &lt;/b&gt;+18; &lt;b&gt;CMB &lt;/b&gt;+29; &lt;b&gt;CMD &lt;/b&gt;39 (43 vs. trip)&lt;/h5&gt;&lt;h5&gt;&lt;b&gt;Feats &lt;/b&gt;Alertness, Cleave, Flyby Attack, Hover, Improved Initiative, Improved Vital Strike, Multiattack, Power Attack, Vital Strike&lt;/h5&gt;&lt;h5&gt;&lt;b&gt;Skills &lt;/b&gt;Diplomacy +26, Fly +13, Handle Animal +23, Intimidate +26, Knowledge (arcana) +26, Knowledge (geography) +26, Perception +30, Sense Motive +30, Spellcraft +26, Stealth +13, Swim +38; &lt;b&gt;Racial Modifiers &lt;/b&gt;+8 Swim&lt;/h5&gt;&lt;h5&gt;&lt;b&gt;Languages &lt;/b&gt;Aquan, Common, Draconic, Elven, Gnome, 1 more&lt;/h5&gt;&lt;h5&gt;&lt;b&gt;SQ &lt;/b&gt;change shape (animal or humanoid, polymorph), water breathing, wave mastery (70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</si>
  <si>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Very Old Bronze Dragon</t>
  </si>
  <si>
    <t>electricity aura (5 ft., 1d6 electricity), frightful presence (270 ft., DC 27)</t>
  </si>
  <si>
    <t>Fort +19, Ref +12, Will +19</t>
  </si>
  <si>
    <t>bite +29 (4d6+16/19-20), 2 claws +29 (2d8+11), tail slap +27 (2d8+16), 2 wings +27 (2d6+5)</t>
  </si>
  <si>
    <t>breath weapon (120-ft. line, DC 27, 18d6 electricity), crush (4d6+16, DC 27), repulsion breath, tail sweep (2d6+16, DC 27)</t>
  </si>
  <si>
    <t>Spell-Like Abilities (CL 22nd; concentration +28)  At will- create food and water, detect thoughts (DC 18), fog cloud, speak with animals</t>
  </si>
  <si>
    <t>Sorcerer Spells Known (CL 13th; concentration +19)  6th (5/day)- mass suggestion (DC 22), mislead  5th (7/day)- interposing hand, mind fog, teleport  4th (7/day)- dimension door, ice storm, solid fog, stoneskin  3rd (7/day)- dispel magic, heroism, slow (DC 19), suggestion  2nd (8/day)- blur, gust of wind, invisibility, mirror image, web  1st (8/day)- alarm, mage armor, obscuring mist, shield, true strike  0 (at will)-  detect magic, detect poison, light, mage hand, mending, message, read magic, resistance, prestidigitation</t>
  </si>
  <si>
    <t>Str 33, Dex 8, Con 23, Int 22, Wis 23, Cha 22</t>
  </si>
  <si>
    <t>Alertness, Cleave, Flyby Attack, Great Cleave, Hover, Improved Critical (bite), Improved Initiative, Improved Vital Strike, Multiattack, Power Attack, Vital Strike</t>
  </si>
  <si>
    <t>Diplomacy +31, Fly +10, Handle Animal +28, Intimidate +31, Knowledge (arcana) +31, Knowledge (geography) +31, Knowledge (history) +31, Perception +35, Sense Motive +35, Spellcraft +31, Stealth +12, Swim +44</t>
  </si>
  <si>
    <t>change shape (animal or humanoid, polymorph), water breathing, wave mastery (90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</si>
  <si>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</si>
  <si>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rel="stylesheet"href="PF.css"&gt;&lt;div&gt;&lt;h2&gt;Very Old,  Bronze Dragon&lt;/h2&gt;&lt;h3&gt;&lt;i&gt;This sleek dragon is covered in dull metallic scales that range in color from shining bronze to mottled blue.&lt;/i&gt;&lt;/h3&gt;&lt;br&gt;&lt;/br&gt;&lt;/div&gt;&lt;div class="heading"&gt;&lt;p class="alignleft"&gt;Very Old Bronze Dragon&lt;/p&gt;&lt;p class="alignright"&gt;CR 17&lt;/p&gt;&lt;div style="clear: both;"&gt;&lt;/div&gt;&lt;/div&gt;&lt;div&gt;&lt;h5&gt;&lt;b&gt;XP &lt;/b&gt;102,400&lt;/h5&gt;&lt;h5&gt;LG Gargantuan dragon (water)&lt;/h5&gt;&lt;h5&gt;&lt;b&gt;Init &lt;/b&gt;+3; &lt;b&gt;Senses &lt;/b&gt;dragon senses; Perception +35&lt;/h5&gt;&lt;h5&gt;&lt;b&gt;Aura &lt;/b&gt;electricity aura (5 ft., 1d6 electricity), frightful presence (270 ft., DC 27)&lt;/h5&gt;&lt;/div&gt;&lt;hr/&gt;&lt;div&gt;&lt;h5&gt;&lt;b&gt;DEFENSE&lt;/b&gt;&lt;/h5&gt;&lt;/div&gt;&lt;hr/&gt;&lt;div&gt;&lt;h5&gt;&lt;b&gt;AC &lt;/b&gt;34, touch 5, flat-footed 34 (-1 Dex, +29 natural, -4 size)&lt;/h5&gt;&lt;h5&gt;&lt;b&gt;hp &lt;/b&gt;275 (22d12+132)&lt;/h5&gt;&lt;h5&gt;&lt;b&gt;Fort &lt;/b&gt;+19, &lt;b&gt;Ref &lt;/b&gt;+12, &lt;b&gt;Will &lt;/b&gt;+19&lt;/h5&gt;&lt;h5&gt;&lt;b&gt;DR &lt;/b&gt;15/magic; &lt;b&gt;Immune &lt;/b&gt;electricity, paralysis, sleep; &lt;b&gt;SR &lt;/b&gt;28&lt;/h5&gt;&lt;/div&gt;&lt;hr/&gt;&lt;div&gt;&lt;h5&gt;&lt;b&gt;OFFENSE&lt;/b&gt;&lt;/h5&gt;&lt;/div&gt;&lt;hr/&gt;&lt;div&gt;&lt;h5&gt;&lt;b&gt;Spd &lt;/b&gt;40 ft., fly 250 ft. (clumsy);  swim 60 ft.&lt;/h5&gt;&lt;h5&gt;&lt;b&gt;Melee &lt;/b&gt;bite +29 (4d6+16/19-20), 2 claws +29 (2d8+11), tail slap +27 (2d8+16), 2 wings +27 (2d6+5)&lt;/h5&gt;&lt;h5&gt;&lt;b&gt;Space &lt;/b&gt;20 ft.; &lt;b&gt;Reach &lt;/b&gt;15 ft. (20 ft. with bite)&lt;/h5&gt;&lt;h5&gt;&lt;b&gt;Special Attacks &lt;/b&gt;breath weapon (120-ft. line, DC 27, 18d6 electricity), crush (4d6+16, DC 27), repulsion breath, tail sweep (2d6+16, DC 27)&lt;/h5&gt;&lt;h5&gt;&lt;b&gt;Spell-Like Abilities&lt;/b&gt; (CL 22nd; concentration +28)&lt;/br&gt;At will&amp;mdash; create food and water, detect thoughts (DC 18), fog cloud, speak with animals&lt;/h5&gt;&lt;/h5&gt;&lt;h5&gt;&lt;b&gt;Sorcerer Spells Known&lt;/b&gt; (CL 13th; concentration +19)&lt;/br&gt;6th (5/day)&amp;mdash; mass suggestion (DC 22), mislead&lt;/br&gt;5th (7/day)&amp;mdash; interposing hand, mind fog, teleport&lt;/br&gt;4th (7/day)&amp;mdash; dimension door, ice storm, solid fog, stoneskin&lt;/br&gt;3rd (7/day)&amp;mdash; dispel magic, heroism, slow (DC 19), suggestion&lt;/br&gt;2nd (8/day)&amp;mdash; blur, gust of wind, invisibility, mirror image, web&lt;/br&gt;1st (8/day)&amp;mdash; alarm, mage armor, obscuring mist, shield, true strike&lt;/br&gt;0 (at will)&amp;mdash;  detect magic, detect poison, light, mage hand, mending, message, read magic, resistance, prestidigitation&lt;/h5&gt;&lt;/h5&gt;&lt;/div&gt;&lt;hr/&gt;&lt;div&gt;&lt;h5&gt;&lt;b&gt;STATISTICS&lt;/b&gt;&lt;/h5&gt;&lt;/div&gt;&lt;hr/&gt;&lt;div&gt;&lt;h5&gt;&lt;b&gt;Str &lt;/b&gt;33, &lt;b&gt;Dex &lt;/b&gt;8, &lt;b&gt;Con &lt;/b&gt;23, &lt;b&gt;Int &lt;/b&gt; 22, &lt;b&gt;Wis &lt;/b&gt;23, &lt;b&gt;Cha &lt;/b&gt;22&lt;/h5&gt;&lt;h5&gt;&lt;b&gt;Base Atk &lt;/b&gt;+22; &lt;b&gt;CMB &lt;/b&gt;+37; &lt;b&gt;CMD &lt;/b&gt;46 (50 vs. trip)&lt;/h5&gt;&lt;h5&gt;&lt;b&gt;Feats &lt;/b&gt;Alertness, Cleave, Flyby Attack, Great Cleave, Hover, Improved Critical (bite), Improved Initiative, Improved Vital Strike, Multiattack, Power Attack, Vital Strike&lt;/h5&gt;&lt;h5&gt;&lt;b&gt;Skills &lt;/b&gt;Diplomacy +31, Fly +10, Handle Animal +28, Intimidate +31, Knowledge (arcana) +31, Knowledge (geography) +31, Knowledge (history) +31, Perception +35, Sense Motive +35, Spellcraft +31, Stealth +12, Swim +44; &lt;b&gt;Racial Modifiers &lt;/b&gt;+8 Swim&lt;/h5&gt;&lt;h5&gt;&lt;b&gt;Languages &lt;/b&gt;Aquan, Common, Draconic, Elven, Gnome, 2 more&lt;/h5&gt;&lt;h5&gt;&lt;b&gt;SQ &lt;/b&gt;change shape (animal or humanoid, polymorph), water breathing, wave mastery (90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</si>
  <si>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Wyrm Bronze Dragon</t>
  </si>
  <si>
    <t>electricity aura (10 ft., 1d6 electricity), frightful presence (330 ft., DC 30)</t>
  </si>
  <si>
    <t>Fort +22, Ref +13, Will +22</t>
  </si>
  <si>
    <t>bite +35 (4d6+19/19-20), 2 claws +35 (2d8+13/19-20), tail slap +33 (2d8+19), 2 wings +33 (2d6+6)</t>
  </si>
  <si>
    <t>breath weapon (120-ft. line, DC 30, 22d6 electricity), crush (4d6+19, DC 30), repulsion breath, tail sweep (2d6+19, DC 30), vortex</t>
  </si>
  <si>
    <t>Spell-Like Abilities (CL 26th; concentration +33)  At will- control water, create food and water, detect thoughts (DC 19), fog cloud, speak with animals</t>
  </si>
  <si>
    <t>Sorcerer Spells Known (CL 17th; concentration +24)  8th (4/day)- antipathy, storm bolts*  7th (7/day)- mass fly, spell turning, statue  6th (7/day)- greater dispel magic, mass suggestion (DC 23), mislead  5th (7/day)- dismissal, interposing hand, mind fog, teleport  4th (7/day)- dimension door, ice storm, solid fog, stoneskin  3rd (8/day)- dispel magic, heroism, slow (DC 20), suggestion  2nd (8/day)- blur, gust of wind, invisibility, mirror image, web  1st (8/day)- alarm, mage armor, obscuring mist, shield, true strike  0 (at will)-  detect magic, detect poison, light, mage hand, mending, message, read magic, resistance, prestidigitation</t>
  </si>
  <si>
    <t>Str 37, Dex 6, Con 25, Int 24, Wis 25, Cha 24</t>
  </si>
  <si>
    <t>Alertness, Cleave, Flyby Attack, Great Cleave, Hover, Improved Critical (bite, claw), Improved Initiative, Improved Vital Strike, Multiattack, Power Attack, Vital Strike, Wingover</t>
  </si>
  <si>
    <t>Diplomacy +36, Fly +13, Handle Animal +33, Heal +36, Intimidate +36, Knowledge (arcana) +36, Knowledge (geography) +36, Knowledge (history) +36, Perception +40, Sense Motive +40, Spellcraft +36, Stealth +15, Swim +50</t>
  </si>
  <si>
    <t>change shape (animal or humanoid, polymorph), water breathing, wave mastery (110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</si>
  <si>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Vortex (Ex) Once per day, an ancient or older bronze dragon can create a vortex as a standard action, just like an elder water elemental. A bronze dragon can maintain this vortex for 1 round per age category.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</si>
  <si>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rel="stylesheet"href="PF.css"&gt;&lt;div&gt;&lt;h2&gt;Wyrm,  Bronze Dragon&lt;/h2&gt;&lt;h3&gt;&lt;i&gt;This sleek dragon is covered in dull metallic scales that range in color from shining bronze to mottled blue.&lt;/i&gt;&lt;/h3&gt;&lt;br&gt;&lt;/br&gt;&lt;/div&gt;&lt;div class="heading"&gt;&lt;p class="alignleft"&gt;Wyrm Bronze Dragon&lt;/p&gt;&lt;p class="alignright"&gt;CR 19&lt;/p&gt;&lt;div style="clear: both;"&gt;&lt;/div&gt;&lt;/div&gt;&lt;div&gt;&lt;h5&gt;&lt;b&gt;XP &lt;/b&gt;204,800&lt;/h5&gt;&lt;h5&gt;LG Gargantuan dragon (water)&lt;/h5&gt;&lt;h5&gt;&lt;b&gt;Init &lt;/b&gt;+2; &lt;b&gt;Senses &lt;/b&gt;dragon senses; Perception +40&lt;/h5&gt;&lt;h5&gt;&lt;b&gt;Aura &lt;/b&gt;electricity aura (10 ft., 1d6 electricity), frightful presence (330 ft., DC 30)&lt;/h5&gt;&lt;/div&gt;&lt;hr/&gt;&lt;div&gt;&lt;h5&gt;&lt;b&gt;DEFENSE&lt;/b&gt;&lt;/h5&gt;&lt;/div&gt;&lt;hr/&gt;&lt;div&gt;&lt;h5&gt;&lt;b&gt;AC &lt;/b&gt;39, touch 4, flat-footed 39 (-2 Dex, +35 natural, -4 size)&lt;/h5&gt;&lt;h5&gt;&lt;b&gt;hp &lt;/b&gt;351 (26d12+182)&lt;/h5&gt;&lt;h5&gt;&lt;b&gt;Fort &lt;/b&gt;+22, &lt;b&gt;Ref &lt;/b&gt;+13, &lt;b&gt;Will &lt;/b&gt;+22&lt;/h5&gt;&lt;h5&gt;&lt;b&gt;DR &lt;/b&gt;20/magic; &lt;b&gt;Immune &lt;/b&gt;electricity, paralysis, sleep; &lt;b&gt;SR &lt;/b&gt;30&lt;/h5&gt;&lt;/div&gt;&lt;hr/&gt;&lt;div&gt;&lt;h5&gt;&lt;b&gt;OFFENSE&lt;/b&gt;&lt;/h5&gt;&lt;/div&gt;&lt;hr/&gt;&lt;div&gt;&lt;h5&gt;&lt;b&gt;Spd &lt;/b&gt;40 ft., fly 250 ft. (clumsy);  swim 60 ft.&lt;/h5&gt;&lt;h5&gt;&lt;b&gt;Melee &lt;/b&gt;bite +35 (4d6+19/19-20), 2 claws +35 (2d8+13/19-20), tail slap +33 (2d8+19), 2 wings +33 (2d6+6)&lt;/h5&gt;&lt;h5&gt;&lt;b&gt;Space &lt;/b&gt;20 ft.; &lt;b&gt;Reach &lt;/b&gt;15 ft. (20 ft. with bite)&lt;/h5&gt;&lt;h5&gt;&lt;b&gt;Special Attacks &lt;/b&gt;breath weapon (120-ft. line, DC 30, 22d6 electricity), crush (4d6+19, DC 30), repulsion breath, tail sweep (2d6+19, DC 30), vortex&lt;/h5&gt;&lt;h5&gt;&lt;b&gt;Spell-Like Abilities&lt;/b&gt; (CL 26th; concentration +33)&lt;/br&gt;At will&amp;mdash; control water, create food and water, detect thoughts (DC 19), fog cloud, speak with animals&lt;/h5&gt;&lt;/h5&gt;&lt;h5&gt;&lt;b&gt;Sorcerer Spells Known&lt;/b&gt; (CL 17th; concentration +24)&lt;/br&gt;8th (4/day)&amp;mdash; antipathy, storm bolts*&lt;/br&gt;7th (7/day)&amp;mdash; mass fly, spell turning, statue&lt;/br&gt;6th (7/day)&amp;mdash; greater dispel magic, mass suggestion (DC 23), mislead&lt;/br&gt;5th (7/day)&amp;mdash; dismissal, interposing hand, mind fog, teleport&lt;/br&gt;4th (7/day)&amp;mdash; dimension door, ice storm, solid fog, stoneskin&lt;/br&gt;3rd (8/day)&amp;mdash; dispel magic, heroism, slow (DC 20), suggestion&lt;/br&gt;2nd (8/day)&amp;mdash; blur, gust of wind, invisibility, mirror image, web&lt;/br&gt;1st (8/day)&amp;mdash; alarm, mage armor, obscuring mist, shield, true strike&lt;/br&gt;0 (at will)&amp;mdash;  detect magic, detect poison, light, mage hand, mending, message, read magic, resistance, prestidigitation&lt;/h5&gt;&lt;/h5&gt;&lt;h5&gt;* This spell is from the Pathfinder RPG Advanced Player's Guide.&lt;/h5&gt;&lt;/div&gt;&lt;hr/&gt;&lt;div&gt;&lt;h5&gt;&lt;b&gt;STATISTICS&lt;/b&gt;&lt;/h5&gt;&lt;/div&gt;&lt;hr/&gt;&lt;div&gt;&lt;h5&gt;&lt;b&gt;Str &lt;/b&gt;37, &lt;b&gt;Dex &lt;/b&gt;6, &lt;b&gt;Con &lt;/b&gt;25, &lt;b&gt;Int &lt;/b&gt; 24, &lt;b&gt;Wis &lt;/b&gt;25, &lt;b&gt;Cha &lt;/b&gt;24&lt;/h5&gt;&lt;h5&gt;&lt;b&gt;Base Atk &lt;/b&gt;+26; &lt;b&gt;CMB &lt;/b&gt;+43; &lt;b&gt;CMD &lt;/b&gt;51 (55 vs. trip)&lt;/h5&gt;&lt;h5&gt;&lt;b&gt;Feats &lt;/b&gt;Alertness, Cleave, Flyby Attack, Great Cleave, Hover, Improved Critical (bite, claw), Improved Initiative, Improved Vital Strike, Multiattack, Power Attack, Vital Strike, Wingover&lt;/h5&gt;&lt;h5&gt;&lt;b&gt;Skills &lt;/b&gt;Diplomacy +36, Fly +13, Handle Animal +33, Heal +36, Intimidate +36, Knowledge (arcana) +36, Knowledge (geography) +36, Knowledge (history) +36, Perception +40, Sense Motive +40, Spellcraft +36, Stealth +15, Swim +50; &lt;b&gt;Racial Modifiers &lt;/b&gt;+8 Swim&lt;/h5&gt;&lt;h5&gt;&lt;b&gt;Languages &lt;/b&gt;Aquan, Common, Draconic, Elven, Gnome, 3 more&lt;/h5&gt;&lt;h5&gt;&lt;b&gt;SQ &lt;/b&gt;change shape (animal or humanoid, polymorph), water breathing, wave mastery (110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Vortex (Ex)&lt;/b&gt; Once per day, an ancient or older bronze dragon can create a vortex as a standard action, just like an elder water elemental.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</si>
  <si>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Great Wyrm Bronze Dragon</t>
  </si>
  <si>
    <t>dragon senses; Perception +43</t>
  </si>
  <si>
    <t>electricity aura (10 ft., 2d6 electricity), frightful presence (360 ft., DC 32)</t>
  </si>
  <si>
    <t>Fort +24, Ref +16, Will +24</t>
  </si>
  <si>
    <t>bite +34 (4d8+21/19-20), 2 claws +34 (4d6+14/19-20), tail slap +32 (4d6+21), 2 wings +32 (2d8+7)</t>
  </si>
  <si>
    <t>breath weapon (140-ft. line, DC 32, 24d6 electricity), crush (4d8+21, DC 32), repulsion breath, tail sweep (2d8+21, DC 32), tidal wave, vortex</t>
  </si>
  <si>
    <t>Spell-Like Abilities (CL 28th; concentration +36)  At will- control water, control weather, create food and water, detect thoughts (DC 20), fog cloud, speak with animals</t>
  </si>
  <si>
    <t>Sorcerer Spells Known (CL 19th; concentration +27)  9th (4/day)- freedom, tsunami*  8th (7/day)- antipathy, discern location, storm bolts*  7th (7/day)- mass fly, spell turning, statue  6th (7/day)- greater dispel magic, mass suggestion (DC 24), mislead  5th (7/day)- dismissal, interposing hand, mind fog, teleport  4th (8/day)- dimension door, ice storm, solid fog, stoneskin  3rd (8/day)- dispel magic, heroism, slow (DC 21), suggestion  2nd (8/day)- blur, gust of wind, invisibility, mirror image, web  1st (8/day)- alarm, mage armor, obscuring mist, shield, true strike  0 (at will)-  detect magic, detect poison, light, mage hand, mending, message, read magic, resistance, prestidigitation</t>
  </si>
  <si>
    <t>Str 39, Dex 6, Con 27, Int 264, Wis 27, Cha 26</t>
  </si>
  <si>
    <t>Alertness, Cleave, Flyby Attack, Great Cleave, Hover, Improved Critical (bite, claw), Improved Initiative, Improved Vital Strike, Lightning Reflexes, Multiattack, Power Attack, Vital Strike, Wingover</t>
  </si>
  <si>
    <t>Diplomacy +39, Fly +13, Handle Animal +36, Heal +39, Intimidate +39, Knowledge (arcana) +39, Knowledge (geography) +39, Knowledge (history) +39, Knowledge (local) +39, Perception +43, Sense Motive +43, Spellcraft +39, Stealth +13, Swim +53</t>
  </si>
  <si>
    <t>Aquan, Common, Draconic, Elven, Gnome, 4 more</t>
  </si>
  <si>
    <t>change shape (animal or humanoid, polymorph), water breathing, wave mastery (120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</si>
  <si>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Tidal Wave (Su) A great wyrm bronze dragon can cause the sea to rise up and crush his enemies once per day as a standard action. This affects an area of coastline 120 feet in length and targets all creatures within 40 feet of the shore-treat the targets as if struck by an avalanche. Treat all creatures as if they were in the bury zone. The save DC to halve this damage is equal to the dragon's breath weapon DC. Those who fail their saves take full damage and are drawn 60 feet off shore and deposited 20 feet under the surface on the round after the wave hits.  Vortex (Ex) Once per day, an ancient or older bronze dragon can create a vortex as a standard action, just like an elder water elemental. A bronze dragon can maintain this vortex for 1 round per age category.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</si>
  <si>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rel="stylesheet"href="PF.css"&gt;&lt;div&gt;&lt;h2&gt;Great Wyrm,  Bronze Dragon&lt;/h2&gt;&lt;h3&gt;&lt;i&gt;This sleek dragon is covered in dull metallic scales that range in color from shining bronze to mottled blue.&lt;/i&gt;&lt;/h3&gt;&lt;br&gt;&lt;/br&gt;&lt;/div&gt;&lt;div class="heading"&gt;&lt;p class="alignleft"&gt;Great Wyrm Bronze Dragon&lt;/p&gt;&lt;p class="alignright"&gt;CR 21&lt;/p&gt;&lt;div style="clear: both;"&gt;&lt;/div&gt;&lt;/div&gt;&lt;div&gt;&lt;h5&gt;&lt;b&gt;XP &lt;/b&gt;409,600&lt;/h5&gt;&lt;h5&gt;LG Colossal dragon (water)&lt;/h5&gt;&lt;h5&gt;&lt;b&gt;Init &lt;/b&gt;+2; &lt;b&gt;Senses &lt;/b&gt;dragon senses; Perception +43&lt;/h5&gt;&lt;h5&gt;&lt;b&gt;Aura &lt;/b&gt;electricity aura (10 ft., 2d6 electricity), frightful presence (360 ft., DC 32)&lt;/h5&gt;&lt;/div&gt;&lt;hr/&gt;&lt;div&gt;&lt;h5&gt;&lt;b&gt;DEFENSE&lt;/b&gt;&lt;/h5&gt;&lt;/div&gt;&lt;hr/&gt;&lt;div&gt;&lt;h5&gt;&lt;b&gt;AC &lt;/b&gt;38, touch 0, flat-footed 38 (-2 Dex, +38 natural, -8 size)&lt;/h5&gt;&lt;h5&gt;&lt;b&gt;hp &lt;/b&gt;406 (28d12+224)&lt;/h5&gt;&lt;h5&gt;&lt;b&gt;Fort &lt;/b&gt;+24, &lt;b&gt;Ref &lt;/b&gt;+16, &lt;b&gt;Will &lt;/b&gt;+24&lt;/h5&gt;&lt;h5&gt;&lt;b&gt;DR &lt;/b&gt;20/magic; &lt;b&gt;Immune &lt;/b&gt;electricity, paralysis, sleep; &lt;b&gt;SR &lt;/b&gt;32&lt;/h5&gt;&lt;/div&gt;&lt;hr/&gt;&lt;div&gt;&lt;h5&gt;&lt;b&gt;OFFENSE&lt;/b&gt;&lt;/h5&gt;&lt;/div&gt;&lt;hr/&gt;&lt;div&gt;&lt;h5&gt;&lt;b&gt;Spd &lt;/b&gt;40 ft., fly 250 ft. (clumsy);  swim 60 ft.&lt;/h5&gt;&lt;h5&gt;&lt;b&gt;Melee &lt;/b&gt;bite +34 (4d8+21/19-20), 2 claws +34 (4d6+14/19-20), tail slap +32 (4d6+21), 2 wings +32 (2d8+7)&lt;/h5&gt;&lt;h5&gt;&lt;b&gt;Space &lt;/b&gt;30 ft.; &lt;b&gt;Reach &lt;/b&gt;20 ft. (30 ft. with bite)&lt;/h5&gt;&lt;h5&gt;&lt;b&gt;Special Attacks &lt;/b&gt;breath weapon (140-ft. line, DC 32, 24d6 electricity), crush (4d8+21, DC 32), repulsion breath, tail sweep (2d8+21, DC 32), tidal wave, vortex&lt;/h5&gt;&lt;h5&gt;&lt;b&gt;Spell-Like Abilities&lt;/b&gt; (CL 28th; concentration +36)&lt;/br&gt;At will&amp;mdash; control water, control weather, create food and water, detect thoughts (DC 20), fog cloud, speak with animals&lt;/h5&gt;&lt;/h5&gt;&lt;h5&gt;&lt;b&gt;Sorcerer Spells Known&lt;/b&gt; (CL 19th; concentration +27)&lt;/br&gt;9th (4/day)&amp;mdash; freedom, tsunami*&lt;/br&gt;8th (7/day)&amp;mdash; antipathy, discern location, storm bolts*&lt;/br&gt;7th (7/day)&amp;mdash; mass fly, spell turning, statue&lt;/br&gt;6th (7/day)&amp;mdash; greater dispel magic, mass suggestion (DC 24), mislead&lt;/br&gt;5th (7/day)&amp;mdash; dismissal, interposing hand, mind fog, teleport&lt;/br&gt;4th (8/day)&amp;mdash; dimension door, ice storm, solid fog, stoneskin&lt;/br&gt;3rd (8/day)&amp;mdash; dispel magic, heroism, slow (DC 21), suggestion&lt;/br&gt;2nd (8/day)&amp;mdash; blur, gust of wind, invisibility, mirror image, web&lt;/br&gt;1st (8/day)&amp;mdash; alarm, mage armor, obscuring mist, shield, true strike&lt;/br&gt;0 (at will)&amp;mdash;  detect magic, detect poison, light, mage hand, mending, message, read magic, resistance, prestidigitation&lt;/h5&gt;&lt;/h5&gt;&lt;h5&gt;* This spell is from the Pathfinder RPG Advanced Player's Guide.&lt;/h5&gt;&lt;/div&gt;&lt;hr/&gt;&lt;div&gt;&lt;h5&gt;&lt;b&gt;STATISTICS&lt;/b&gt;&lt;/h5&gt;&lt;/div&gt;&lt;hr/&gt;&lt;div&gt;&lt;h5&gt;&lt;b&gt;Str &lt;/b&gt;39, &lt;b&gt;Dex &lt;/b&gt;6, &lt;b&gt;Con &lt;/b&gt;27, &lt;b&gt;Int &lt;/b&gt; 264, &lt;b&gt;Wis &lt;/b&gt;27, &lt;b&gt;Cha &lt;/b&gt;26&lt;/h5&gt;&lt;h5&gt;&lt;b&gt;Base Atk &lt;/b&gt;+28; &lt;b&gt;CMB &lt;/b&gt;+50; &lt;b&gt;CMD &lt;/b&gt;58 (62 vs. trip)&lt;/h5&gt;&lt;h5&gt;&lt;b&gt;Feats &lt;/b&gt;Alertness, Cleave, Flyby Attack, Great Cleave, Hover, Improved Critical (bite, claw), Improved Initiative, Improved Vital Strike, Lightning Reflexes, Multiattack, Power Attack, Vital Strike, Wingover&lt;/h5&gt;&lt;h5&gt;&lt;b&gt;Skills &lt;/b&gt;Diplomacy +39, Fly +13, Handle Animal +36, Heal +39, Intimidate +39, Knowledge (arcana) +39, Knowledge (geography) +39, Knowledge (history) +39, Knowledge (local) +39, Perception +43, Sense Motive +43, Spellcraft +39, Stealth +13, Swim +53; &lt;b&gt;Racial Modifiers &lt;/b&gt;+8 Swim&lt;/h5&gt;&lt;h5&gt;&lt;b&gt;Languages &lt;/b&gt;Aquan, Common, Draconic, Elven, Gnome, 4 more&lt;/h5&gt;&lt;h5&gt;&lt;b&gt;SQ &lt;/b&gt;change shape (animal or humanoid, polymorph), water breathing, wave mastery (120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</si>
  <si>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Wyrmling Copper Dragon</t>
  </si>
  <si>
    <t>19, touch 15, flat-footed 16</t>
  </si>
  <si>
    <t>(+3 Dex, +4 natural, +2 size)</t>
  </si>
  <si>
    <t xml:space="preserve"> climb stone</t>
  </si>
  <si>
    <t>bite +7 (1d4/19-20), 2 claws +7 (1d3)</t>
  </si>
  <si>
    <t>breath weapon (30-ft. line, DC 13, 2d6 acid), slow breath</t>
  </si>
  <si>
    <t>Str 11, Dex 16, Con 13, Int 12, Wis 13, Cha 12</t>
  </si>
  <si>
    <t>Improved Critical (bite), Improved Initiative, Power Attack</t>
  </si>
  <si>
    <t>Bluff +9, Craft (traps) +9, Fly +15, Perception +9, Perform (comedy) +6, Sense Motive +9, Stealth +19</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</si>
  <si>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t>
  </si>
  <si>
    <t>&lt;link rel="stylesheet"href="PF.css"&gt;&lt;div&gt;&lt;h2&gt;Wyrmling,  Copper Dragon&lt;/h2&gt;&lt;h3&gt;&lt;i&gt;Bright, shining copper scales run from the horn-crowned head to the ridged tail of this long-winged dragon.&lt;/i&gt;&lt;/h3&gt;&lt;br&gt;&lt;/br&gt;&lt;/div&gt;&lt;div class="heading"&gt;&lt;p class="alignleft"&gt;Wyrmling Copper Dragon&lt;/p&gt;&lt;p class="alignright"&gt;CR 4&lt;/p&gt;&lt;div style="clear: both;"&gt;&lt;/div&gt;&lt;/div&gt;&lt;div&gt;&lt;h5&gt;&lt;b&gt;XP &lt;/b&gt;1,200&lt;/h5&gt;&lt;h5&gt;CG Tiny dragon (earth)&lt;/h5&gt;&lt;h5&gt;&lt;b&gt;Init &lt;/b&gt;+7; &lt;b&gt;Senses &lt;/b&gt;dragon senses; Perception +9&lt;/h5&gt;&lt;/div&gt;&lt;hr/&gt;&lt;div&gt;&lt;h5&gt;&lt;b&gt;DEFENSE&lt;/b&gt;&lt;/h5&gt;&lt;/div&gt;&lt;hr/&gt;&lt;div&gt;&lt;h5&gt;&lt;b&gt;AC &lt;/b&gt;19, touch 15, flat-footed 16 (+3 Dex, +4 natural, +2 size)&lt;/h5&gt;&lt;h5&gt;&lt;b&gt;hp &lt;/b&gt;37 (5d12+5)&lt;/h5&gt;&lt;h5&gt;&lt;b&gt;Fort &lt;/b&gt;+5, &lt;b&gt;Ref &lt;/b&gt;+7, &lt;b&gt;Will &lt;/b&gt;+5&lt;/h5&gt;&lt;h5&gt;&lt;b&gt;Immune &lt;/b&gt;acid, paralysis, sleep&lt;/h5&gt;&lt;/div&gt;&lt;hr/&gt;&lt;div&gt;&lt;h5&gt;&lt;b&gt;OFFENSE&lt;/b&gt;&lt;/h5&gt;&lt;/div&gt;&lt;hr/&gt;&lt;div&gt;&lt;h5&gt;&lt;b&gt;Spd &lt;/b&gt;40 ft., fly 100 ft. (average);  climb stone&lt;/h5&gt;&lt;h5&gt;&lt;b&gt;Melee &lt;/b&gt;bite +7 (1d4/19-20), 2 claws +7 (1d3)&lt;/h5&gt;&lt;h5&gt;&lt;b&gt;Space &lt;/b&gt;2.5 ft.; &lt;b&gt;Reach &lt;/b&gt;0 ft. (5 ft. with bite)&lt;/h5&gt;&lt;h5&gt;&lt;b&gt;Special Attacks &lt;/b&gt;breath weapon (30-ft. line, DC 13, 2d6 acid), slow breath&lt;/h5&gt;&lt;/div&gt;&lt;hr/&gt;&lt;div&gt;&lt;h5&gt;&lt;b&gt;STATISTICS&lt;/b&gt;&lt;/h5&gt;&lt;/div&gt;&lt;hr/&gt;&lt;div&gt;&lt;h5&gt;&lt;b&gt;Str &lt;/b&gt;11, &lt;b&gt;Dex &lt;/b&gt;16, &lt;b&gt;Con &lt;/b&gt;13, &lt;b&gt;Int &lt;/b&gt; 12, &lt;b&gt;Wis &lt;/b&gt;13, &lt;b&gt;Cha &lt;/b&gt;12&lt;/h5&gt;&lt;h5&gt;&lt;b&gt;Base Atk &lt;/b&gt;+5; &lt;b&gt;CMB &lt;/b&gt;+6; &lt;b&gt;CMD &lt;/b&gt;16 (20 vs. trip)&lt;/h5&gt;&lt;h5&gt;&lt;b&gt;Feats &lt;/b&gt;Improved Critical (bite), Improved Initiative, Power Attack&lt;/h5&gt;&lt;h5&gt;&lt;b&gt;Skills &lt;/b&gt;Bluff +9, Craft (traps) +9, Fly +15, Perception +9, Perform (comedy) +6, Sense Motive +9, Stealth +19&lt;/h5&gt;&lt;h5&gt;&lt;b&gt;Languages &lt;/b&gt;Common, Draconic&lt;/h5&gt;&lt;/div&gt;&lt;hr/&gt;&lt;div&gt;&lt;h5&gt;&lt;b&gt;ECOLOGY&lt;/b&gt;&lt;/h5&gt;&lt;/div&gt;&lt;hr/&gt;&lt;div&gt;&lt;h5&gt;&lt;b&gt;Environment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dragon.&lt;/h5&gt;&lt;/div&gt;&lt;br&gt;&lt;/br&gt;&lt;div&gt;&lt;h4&gt;&lt;p&gt;&lt;p&gt;This whimsical dragon spends most of its time in combat trying to annoy and frustrate its enemies.&lt;/p&gt;&lt;/h4&gt;&lt;/div&gt;</t>
  </si>
  <si>
    <t>Very Young Copper Dragon</t>
  </si>
  <si>
    <t>bite +10 (1d6+3/19-20), 2 claws +10 (1d4+2)</t>
  </si>
  <si>
    <t>breath weapon (40-ft. line, DC 15, 4d6 acid), slow breath</t>
  </si>
  <si>
    <t>Spell-Like Abilities (CL 7th; concentration +9)  At will-grease (DC 13)</t>
  </si>
  <si>
    <t>Str 15, Dex 14, Con 15, Int 14, Wis 15, Cha 14</t>
  </si>
  <si>
    <t>Combat Expertise, Improved Critical (bite), Improved Initiative, Power Attack</t>
  </si>
  <si>
    <t>Bluff +12, Craft (traps) +12, Fly +14, Perception +12, Perform (comedy) +9, Sense Motive +12, Stealth +16, Use Magic Device +12</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</si>
  <si>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t>
  </si>
  <si>
    <t>&lt;link rel="stylesheet"href="PF.css"&gt;&lt;div&gt;&lt;h2&gt;Very Young,  Copper Dragon&lt;/h2&gt;&lt;h3&gt;&lt;i&gt;Bright, shining copper scales run from the horn-crowned head to the ridged tail of this long-winged dragon.&lt;/i&gt;&lt;/h3&gt;&lt;br&gt;&lt;/br&gt;&lt;/div&gt;&lt;div class="heading"&gt;&lt;p class="alignleft"&gt;Very Young Copper Dragon&lt;/p&gt;&lt;p class="alignright"&gt;CR 6&lt;/p&gt;&lt;div style="clear: both;"&gt;&lt;/div&gt;&lt;/div&gt;&lt;div&gt;&lt;h5&gt;&lt;b&gt;XP &lt;/b&gt;2,400&lt;/h5&gt;&lt;h5&gt;CG Small dragon (earth)&lt;/h5&gt;&lt;h5&gt;&lt;b&gt;Init &lt;/b&gt;+6; &lt;b&gt;Senses &lt;/b&gt;dragon senses; Perception +12&lt;/h5&gt;&lt;/div&gt;&lt;hr/&gt;&lt;div&gt;&lt;h5&gt;&lt;b&gt;DEFENSE&lt;/b&gt;&lt;/h5&gt;&lt;/div&gt;&lt;hr/&gt;&lt;div&gt;&lt;h5&gt;&lt;b&gt;AC &lt;/b&gt;20, touch 13, flat-footed 18 (+2 Dex, +7 natural, +1 size)&lt;/h5&gt;&lt;h5&gt;&lt;b&gt;hp &lt;/b&gt;59 (7d12+14)&lt;/h5&gt;&lt;h5&gt;&lt;b&gt;Fort &lt;/b&gt;+7, &lt;b&gt;Ref &lt;/b&gt;+7, &lt;b&gt;Will &lt;/b&gt;+7&lt;/h5&gt;&lt;h5&gt;&lt;b&gt;Immune &lt;/b&gt;acid, paralysis, sleep&lt;/h5&gt;&lt;/div&gt;&lt;hr/&gt;&lt;div&gt;&lt;h5&gt;&lt;b&gt;OFFENSE&lt;/b&gt;&lt;/h5&gt;&lt;/div&gt;&lt;hr/&gt;&lt;div&gt;&lt;h5&gt;&lt;b&gt;Spd &lt;/b&gt;40 ft., fly 150 ft. (average);  climb stone&lt;/h5&gt;&lt;h5&gt;&lt;b&gt;Melee &lt;/b&gt;bite +10 (1d6+3/19-20), 2 claws +10 (1d4+2)&lt;/h5&gt;&lt;h5&gt;&lt;b&gt;Space &lt;/b&gt;5 ft.; &lt;b&gt;Reach &lt;/b&gt;5 ft.&lt;/h5&gt;&lt;h5&gt;&lt;b&gt;Special Attacks &lt;/b&gt;breath weapon (40-ft. line, DC 15, 4d6 acid), slow breath&lt;/h5&gt;&lt;h5&gt;&lt;b&gt;Spell-Like Abilities&lt;/b&gt; (CL 7th; concentration +9)&lt;/br&gt;At will&amp;mdash;grease (DC 13)&lt;/h5&gt;&lt;/h5&gt;&lt;/div&gt;&lt;hr/&gt;&lt;div&gt;&lt;h5&gt;&lt;b&gt;STATISTICS&lt;/b&gt;&lt;/h5&gt;&lt;/div&gt;&lt;hr/&gt;&lt;div&gt;&lt;h5&gt;&lt;b&gt;Str &lt;/b&gt;15, &lt;b&gt;Dex &lt;/b&gt;14, &lt;b&gt;Con &lt;/b&gt;15, &lt;b&gt;Int &lt;/b&gt; 14, &lt;b&gt;Wis &lt;/b&gt;15, &lt;b&gt;Cha &lt;/b&gt;14&lt;/h5&gt;&lt;h5&gt;&lt;b&gt;Base Atk &lt;/b&gt;+7; &lt;b&gt;CMB &lt;/b&gt;+8; &lt;b&gt;CMD &lt;/b&gt;20 (24 vs. trip)&lt;/h5&gt;&lt;h5&gt;&lt;b&gt;Feats &lt;/b&gt;Combat Expertise, Improved Critical (bite), Improved Initiative, Power Attack&lt;/h5&gt;&lt;h5&gt;&lt;b&gt;Skills &lt;/b&gt;Bluff +12, Craft (traps) +12, Fly +14, Perception +12, Perform (comedy) +9, Sense Motive +12, Stealth +16, Use Magic Device +12&lt;/h5&gt;&lt;h5&gt;&lt;b&gt;Languages &lt;/b&gt;Common, Draconic, Gnome&lt;/h5&gt;&lt;/div&gt;&lt;hr/&gt;&lt;div&gt;&lt;h5&gt;&lt;b&gt;ECOLOGY&lt;/b&gt;&lt;/h5&gt;&lt;/div&gt;&lt;hr/&gt;&lt;div&gt;&lt;h5&gt;&lt;b&gt;Environment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dragon.&lt;/h5&gt;&lt;/div&gt;&lt;br&gt;&lt;/br&gt;&lt;div&gt;&lt;h4&gt;&lt;p&gt;&lt;p&gt;This whimsical dragon spends most of its time in combat trying to annoy and frustrate its enemies.&lt;/p&gt;&lt;/h4&gt;&lt;/div&gt;</t>
  </si>
  <si>
    <t>Juvenile Copper Dragon</t>
  </si>
  <si>
    <t>25, touch 12, flat-footed 23</t>
  </si>
  <si>
    <t>(+2 Dex, +13 natural)</t>
  </si>
  <si>
    <t>Fort +11, Ref +9, Will +10</t>
  </si>
  <si>
    <t>bite +16 (1d8+7/19-20), 2 claws +16 (1d6+5/19-20), 2 wings +11 (1d4+2)</t>
  </si>
  <si>
    <t>breath weapon (60-ft. line, DC 19, 8d6 acid), slow breath</t>
  </si>
  <si>
    <t>Spell-Like Abilities (CL 11th; concentration +14)  At will-grease (DC 14), hideous laughter (DC 15)</t>
  </si>
  <si>
    <t>Sorcerer Spells Known (CL 3rd; concentration +6)  1st (6/day)-alarm, magic missile, silent image (DC 14)  0 (at will)-detect magic, ghost sound (DC 13), light, message, read magic</t>
  </si>
  <si>
    <t>Str 21, Dex 14, Con 19, Int 16, Wis 17, Cha 16</t>
  </si>
  <si>
    <t>+16 (+18 trip)</t>
  </si>
  <si>
    <t>28 (34 vs. trip)</t>
  </si>
  <si>
    <t>Combat Expertise, Improved Critical (bite, claw), Improved Initiative, Improved Trip, Power Attack</t>
  </si>
  <si>
    <t>Bluff +17, Craft (traps) +21, Diplomacy +17, Fly +16, Perception +17 (+21 vs. traps), Perform (comedy) +14, Sense Motive +17, Stealth +16, Use Magic Device +17</t>
  </si>
  <si>
    <t>Common, Draconic, Gnome, Halfling</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</si>
  <si>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  Trap Master(Ex)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</si>
  <si>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rel="stylesheet"href="PF.css"&gt;&lt;div&gt;&lt;h2&gt;Juvenile,  Copper Dragon&lt;/h2&gt;&lt;h3&gt;&lt;i&gt;Bright, shining copper scales run from the horn-crowned head to the ridged tail of this long-winged dragon.&lt;/i&gt;&lt;/h3&gt;&lt;br&gt;&lt;/br&gt;&lt;/div&gt;&lt;div class="heading"&gt;&lt;p class="alignleft"&gt;Juvenile Copper Dragon&lt;/p&gt;&lt;p class="alignright"&gt;CR 9&lt;/p&gt;&lt;div style="clear: both;"&gt;&lt;/div&gt;&lt;/div&gt;&lt;div&gt;&lt;h5&gt;&lt;b&gt;XP &lt;/b&gt;6,400&lt;/h5&gt;&lt;h5&gt;CG Medium dragon (earth)&lt;/h5&gt;&lt;h5&gt;&lt;b&gt;Init &lt;/b&gt;+6; &lt;b&gt;Senses &lt;/b&gt;dragon senses; Perception +17&lt;/h5&gt;&lt;/div&gt;&lt;hr/&gt;&lt;div&gt;&lt;h5&gt;&lt;b&gt;DEFENSE&lt;/b&gt;&lt;/h5&gt;&lt;/div&gt;&lt;hr/&gt;&lt;div&gt;&lt;h5&gt;&lt;b&gt;AC &lt;/b&gt;25, touch 12, flat-footed 23 (+2 Dex, +13 natural)&lt;/h5&gt;&lt;h5&gt;&lt;b&gt;hp &lt;/b&gt;115 (11d12+44)&lt;/h5&gt;&lt;h5&gt;&lt;b&gt;Fort &lt;/b&gt;+11, &lt;b&gt;Ref &lt;/b&gt;+9, &lt;b&gt;Will &lt;/b&gt;+10&lt;/h5&gt;&lt;h5&gt;&lt;b&gt;Defensive Abilities &lt;/b&gt;uncanny dodge; &lt;b&gt;Immune &lt;/b&gt;acid, paralysis, sleep&lt;/h5&gt;&lt;/div&gt;&lt;hr/&gt;&lt;div&gt;&lt;h5&gt;&lt;b&gt;OFFENSE&lt;/b&gt;&lt;/h5&gt;&lt;/div&gt;&lt;hr/&gt;&lt;div&gt;&lt;h5&gt;&lt;b&gt;Spd &lt;/b&gt;40 ft., fly 150 ft. (average);  climb stone&lt;/h5&gt;&lt;h5&gt;&lt;b&gt;Melee &lt;/b&gt;bite +16 (1d8+7/19-20), 2 claws +16 (1d6+5/19-20), 2 wings +11 (1d4+2)&lt;/h5&gt;&lt;h5&gt;&lt;b&gt;Space &lt;/b&gt;5 ft.; &lt;b&gt;Reach &lt;/b&gt;5 ft.&lt;/h5&gt;&lt;h5&gt;&lt;b&gt;Special Attacks &lt;/b&gt;breath weapon (60-ft. line, DC 19, 8d6 acid), slow breath&lt;/h5&gt;&lt;h5&gt;&lt;b&gt;Spell-Like Abilities&lt;/b&gt; (CL 11th; concentration +14)&lt;/br&gt;At will&amp;mdash;grease (DC 14), hideous laughter (DC 15)&lt;/h5&gt;&lt;/h5&gt;&lt;h5&gt;&lt;b&gt;Sorcerer Spells Known&lt;/b&gt; (CL 3rd; concentration +6)&lt;/br&gt;1st (6/day)&amp;mdash;alarm, magic missile, silent image (DC 14)&lt;/br&gt;0 (at will)&amp;mdash;detect magic, ghost sound (DC 13), light, message, read magic&lt;/h5&gt;&lt;/h5&gt;&lt;/div&gt;&lt;hr/&gt;&lt;div&gt;&lt;h5&gt;&lt;b&gt;STATISTICS&lt;/b&gt;&lt;/h5&gt;&lt;/div&gt;&lt;hr/&gt;&lt;div&gt;&lt;h5&gt;&lt;b&gt;Str &lt;/b&gt;21, &lt;b&gt;Dex &lt;/b&gt;14, &lt;b&gt;Con &lt;/b&gt;19, &lt;b&gt;Int &lt;/b&gt; 16, &lt;b&gt;Wis &lt;/b&gt;17, &lt;b&gt;Cha &lt;/b&gt;16&lt;/h5&gt;&lt;h5&gt;&lt;b&gt;Base Atk &lt;/b&gt;+11; &lt;b&gt;CMB &lt;/b&gt;+16 (+18 trip); &lt;b&gt;CMD &lt;/b&gt;28 (34 vs. trip)&lt;/h5&gt;&lt;h5&gt;&lt;b&gt;Feats &lt;/b&gt;Combat Expertise, Improved Critical (bite, claw), Improved Initiative, Improved Trip, Power Attack&lt;/h5&gt;&lt;h5&gt;&lt;b&gt;Skills &lt;/b&gt;Bluff +17, Craft (traps) +21, Diplomacy +17, Fly +16, Perception +17 (+21 vs. traps), Perform (comedy) +14, Sense Motive +17, Stealth +16, Use Magic Device +17&lt;/h5&gt;&lt;h5&gt;&lt;b&gt;Languages &lt;/b&gt;Common, Draconic,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</si>
  <si>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Young Adult Copper Dragon</t>
  </si>
  <si>
    <t>Fort +12, Ref +9, Will +11</t>
  </si>
  <si>
    <t>bite +18 (2d6+9/19-20), 2 claws +18 (1d8+6/19-20), tail slap +13 (1d8+9), 2 wings +13 (1d6+3)</t>
  </si>
  <si>
    <t>breath weapon (80-ft. line, DC 20, 10d6 acid), slow breath</t>
  </si>
  <si>
    <t>Spell-Like Abilities (CL 13th; concentration +16)  At will-grease (DC 14), hideous laughter (DC 15)</t>
  </si>
  <si>
    <t>Sorcerer Spells Known (CL 5th; concentration +8)  2nd (5/day)-invisibility, phantom trap  1st (7/day)-alarm, magic missile, shield, silent image (DC 14)  0 (at will)-detect magic, ghost sound (DC 13), light, message, prestidigitation, read magic</t>
  </si>
  <si>
    <t>Str 23, Dex 12, Con 19, Int 16, Wis 17, Cha 16</t>
  </si>
  <si>
    <t>+20 (+24 trip)</t>
  </si>
  <si>
    <t>31 (37 vs. trip)</t>
  </si>
  <si>
    <t>Combat Expertise, Greater Trip, Improved Critical (bite, claw), Improved Initiative, Improved Trip, Power Attack</t>
  </si>
  <si>
    <t>Bluff +19, Craft (traps) +24, Diplomacy +19, Fly +11, Perception +19 (+24 vs. traps), Perform (comedy) +16, Sense Motive +19, Stealth +13, Use Magic Device +19</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</si>
  <si>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categroy on Craft (traps) and Perception checks made to locate a trap. Upon becoming a mature adult, he can also use Disable Device to disarm magic traps as if he had the rogue's Trapfinding class feature.</t>
  </si>
  <si>
    <t>&lt;link rel="stylesheet"href="PF.css"&gt;&lt;div&gt;&lt;h2&gt;Young Adult,  Copper Dragon&lt;/h2&gt;&lt;h3&gt;&lt;i&gt;Bright, shining copper scales run from the horn-crowned head to the ridged tail of this long-winged dragon.&lt;/i&gt;&lt;/h3&gt;&lt;br&gt;&lt;/br&gt;&lt;/div&gt;&lt;div class="heading"&gt;&lt;p class="alignleft"&gt;Young Adult Copper Dragon&lt;/p&gt;&lt;p class="alignright"&gt;CR 11&lt;/p&gt;&lt;div style="clear: both;"&gt;&lt;/div&gt;&lt;/div&gt;&lt;div&gt;&lt;h5&gt;&lt;b&gt;XP &lt;/b&gt;12,800&lt;/h5&gt;&lt;h5&gt;CG Large dragon (earth)&lt;/h5&gt;&lt;h5&gt;&lt;b&gt;Init &lt;/b&gt;+5; &lt;b&gt;Senses &lt;/b&gt;dragon senses; Perception +19&lt;/h5&gt;&lt;/div&gt;&lt;hr/&gt;&lt;div&gt;&lt;h5&gt;&lt;b&gt;DEFENSE&lt;/b&gt;&lt;/h5&gt;&lt;/div&gt;&lt;hr/&gt;&lt;div&gt;&lt;h5&gt;&lt;b&gt;AC &lt;/b&gt;26, touch 10, flat-footed 25 (+1 Dex, +16 natural, -1 size)&lt;/h5&gt;&lt;h5&gt;&lt;b&gt;hp &lt;/b&gt;136 (13d12+52)&lt;/h5&gt;&lt;h5&gt;&lt;b&gt;Fort &lt;/b&gt;+12, &lt;b&gt;Ref &lt;/b&gt;+9, &lt;b&gt;Will &lt;/b&gt;+11&lt;/h5&gt;&lt;h5&gt;&lt;b&gt;Defensive Abilities &lt;/b&gt;uncanny dodge; &lt;b&gt;DR &lt;/b&gt;5/magic; &lt;b&gt;Immune &lt;/b&gt;acid, paralysis, sleep; &lt;b&gt;SR &lt;/b&gt;22&lt;/h5&gt;&lt;/div&gt;&lt;hr/&gt;&lt;div&gt;&lt;h5&gt;&lt;b&gt;OFFENSE&lt;/b&gt;&lt;/h5&gt;&lt;/div&gt;&lt;hr/&gt;&lt;div&gt;&lt;h5&gt;&lt;b&gt;Spd &lt;/b&gt;40 ft., fly 200 ft. (poor);  climb stone&lt;/h5&gt;&lt;h5&gt;&lt;b&gt;Melee &lt;/b&gt;bite +18 (2d6+9/19-20), 2 claws +18 (1d8+6/19-20), tail slap +13 (1d8+9), 2 wings +13 (1d6+3)&lt;/h5&gt;&lt;h5&gt;&lt;b&gt;Space &lt;/b&gt;10 ft.; &lt;b&gt;Reach &lt;/b&gt;5 ft. (10 ft. with bite)&lt;/h5&gt;&lt;h5&gt;&lt;b&gt;Special Attacks &lt;/b&gt;breath weapon (80-ft. line, DC 20, 10d6 acid), slow breath&lt;/h5&gt;&lt;h5&gt;&lt;b&gt;Spell-Like Abilities&lt;/b&gt; (CL 13th; concentration +16)&lt;/br&gt;At will&amp;mdash;grease (DC 14), hideous laughter (DC 15)&lt;/h5&gt;&lt;/h5&gt;&lt;h5&gt;&lt;b&gt;Sorcerer Spells Known&lt;/b&gt; (CL 5th; concentration +8)&lt;/br&gt;2nd (5/day)&amp;mdash;invisibility, phantom trap&lt;/br&gt;1st (7/day)&amp;mdash;alarm, magic missile, shield, silent image (DC 14)&lt;/br&gt;0 (at will)&amp;mdash;detect magic, ghost sound (DC 13), light, message, prestidigitation, read magic&lt;/h5&gt;&lt;/h5&gt;&lt;/div&gt;&lt;hr/&gt;&lt;div&gt;&lt;h5&gt;&lt;b&gt;STATISTICS&lt;/b&gt;&lt;/h5&gt;&lt;/div&gt;&lt;hr/&gt;&lt;div&gt;&lt;h5&gt;&lt;b&gt;Str &lt;/b&gt;23, &lt;b&gt;Dex &lt;/b&gt;12, &lt;b&gt;Con &lt;/b&gt;19, &lt;b&gt;Int &lt;/b&gt; 16, &lt;b&gt;Wis &lt;/b&gt;17, &lt;b&gt;Cha &lt;/b&gt;16&lt;/h5&gt;&lt;h5&gt;&lt;b&gt;Base Atk &lt;/b&gt;+13; &lt;b&gt;CMB &lt;/b&gt;+20 (+24 trip); &lt;b&gt;CMD &lt;/b&gt;31 (37 vs. trip)&lt;/h5&gt;&lt;h5&gt;&lt;b&gt;Feats &lt;/b&gt;Combat Expertise, Greater Trip, Improved Critical (bite, claw), Improved Initiative, Improved Trip, Power Attack&lt;/h5&gt;&lt;h5&gt;&lt;b&gt;Skills &lt;/b&gt;Bluff +19, Craft (traps) +24, Diplomacy +19, Fly +11, Perception +19 (+24 vs. traps), Perform (comedy) +16, Sense Motive +19, Stealth +13, Use Magic Device +19&lt;/h5&gt;&lt;h5&gt;&lt;b&gt;Languages &lt;/b&gt;Common, Draconic,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</si>
  <si>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Mature Adult Copper Dragon</t>
  </si>
  <si>
    <t>frightful presence (210 ft., DC 22)</t>
  </si>
  <si>
    <t>32, touch 10, flat-footed 31</t>
  </si>
  <si>
    <t>(+1 Dex, +22 natural, -1 size)</t>
  </si>
  <si>
    <t>Fort +15, Ref +11, Will +14</t>
  </si>
  <si>
    <t>bite +24 (2d6+12/19-20), 2 claws +24 (1d8+8/19-20), tail slap +19 (1d8+12), 2 wings +19 (1d6+4)</t>
  </si>
  <si>
    <t>breath weapon (80-ft. line, DC 23, 14d6 acid), slow breath</t>
  </si>
  <si>
    <t>Spell-Like Abilities (CL 17th; concentration +21)  At will- grease (DC 15), hideous laughter (DC 16), stone shape</t>
  </si>
  <si>
    <t>Sorcerer Spells Known (CL 9th; concentration +13)  4th (5/day)-confusion, rainbow pattern  3rd (7/day)-dispel magic, haste, major image (DC 17)  2nd (7/day)-glitterdust (DC 16), invisibility, phantom trap, see invisibility  1st (7/day)-alarm, identify, magic missile, shield, silent image (DC 15)  0 (at will)-detect magic, ghost sound (DC 14), light, mage hand, message, open/close, prestidigitation, read magic</t>
  </si>
  <si>
    <t>Str 27, Dex 12, Con 21, Int 18, Wis 19, Cha 18</t>
  </si>
  <si>
    <t>+26 (+30 trip)</t>
  </si>
  <si>
    <t>37 (43 vs. trip)</t>
  </si>
  <si>
    <t>Combat Expertise, Greater Trip, Improved Critical (bite, claw), Improved Initiative, Improved Trip, Improved Vital Strike, Power Attack, Vital Strike</t>
  </si>
  <si>
    <t>Bluff +24, Craft (traps) +31, Diplomacy +24, Fly +15, Knowledge (history) +24, Perception +24 (+31 vs. traps), Perform (comedy) +21, Sense Motive +24, Stealth +17, Use Magic Device +24</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</si>
  <si>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</si>
  <si>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rel="stylesheet"href="PF.css"&gt;&lt;div&gt;&lt;h2&gt;Mature Adult,  Copper Dragon&lt;/h2&gt;&lt;h3&gt;&lt;i&gt;Bright, shining copper scales run from the horn-crowned head to the ridged tail of this long-winged dragon.&lt;/i&gt;&lt;/h3&gt;&lt;br&gt;&lt;/br&gt;&lt;/div&gt;&lt;div class="heading"&gt;&lt;p class="alignleft"&gt;Mature Adult Copper Dragon&lt;/p&gt;&lt;p class="alignright"&gt;CR 13&lt;/p&gt;&lt;div style="clear: both;"&gt;&lt;/div&gt;&lt;/div&gt;&lt;div&gt;&lt;h5&gt;&lt;b&gt;XP &lt;/b&gt;25,600&lt;/h5&gt;&lt;h5&gt;CG Large dragon (earth)&lt;/h5&gt;&lt;h5&gt;&lt;b&gt;Init &lt;/b&gt;+5; &lt;b&gt;Senses &lt;/b&gt;dragon senses; Perception +24&lt;/h5&gt;&lt;h5&gt;&lt;b&gt;Aura &lt;/b&gt;frightful presence (210 ft., DC 22)&lt;/h5&gt;&lt;/div&gt;&lt;hr/&gt;&lt;div&gt;&lt;h5&gt;&lt;b&gt;DEFENSE&lt;/b&gt;&lt;/h5&gt;&lt;/div&gt;&lt;hr/&gt;&lt;div&gt;&lt;h5&gt;&lt;b&gt;AC &lt;/b&gt;32, touch 10, flat-footed 31 (+1 Dex, +22 natural, -1 size)&lt;/h5&gt;&lt;h5&gt;&lt;b&gt;hp &lt;/b&gt;195 (17d12+85)&lt;/h5&gt;&lt;h5&gt;&lt;b&gt;Fort &lt;/b&gt;+15, &lt;b&gt;Ref &lt;/b&gt;+11, &lt;b&gt;Will &lt;/b&gt;+14&lt;/h5&gt;&lt;h5&gt;&lt;b&gt;Defensive Abilities &lt;/b&gt;uncanny dodge; &lt;b&gt;DR &lt;/b&gt;10/magic; &lt;b&gt;Immune &lt;/b&gt;acid, paralysis, sleep; &lt;b&gt;SR &lt;/b&gt;24&lt;/h5&gt;&lt;/div&gt;&lt;hr/&gt;&lt;div&gt;&lt;h5&gt;&lt;b&gt;OFFENSE&lt;/b&gt;&lt;/h5&gt;&lt;/div&gt;&lt;hr/&gt;&lt;div&gt;&lt;h5&gt;&lt;b&gt;Spd &lt;/b&gt;40 ft., fly 200 ft. (poor);  climb stone&lt;/h5&gt;&lt;h5&gt;&lt;b&gt;Melee &lt;/b&gt;bite +24 (2d6+12/19-20), 2 claws +24 (1d8+8/19-20), tail slap +19 (1d8+12), 2 wings +19 (1d6+4)&lt;/h5&gt;&lt;h5&gt;&lt;b&gt;Space &lt;/b&gt;10 ft.; &lt;b&gt;Reach &lt;/b&gt;5 ft. (10 ft. with bite)&lt;/h5&gt;&lt;h5&gt;&lt;b&gt;Special Attacks &lt;/b&gt;breath weapon (80-ft. line, DC 23, 14d6 acid), slow breath&lt;/h5&gt;&lt;h5&gt;&lt;b&gt;Spell-Like Abilities&lt;/b&gt; (CL 17th; concentration +21)&lt;/br&gt;At will&amp;mdash; grease (DC 15), hideous laughter (DC 16), stone shape&lt;/h5&gt;&lt;/h5&gt;&lt;h5&gt;&lt;b&gt;Sorcerer Spells Known&lt;/b&gt; (CL 9th; concentration +13)&lt;/br&gt;4th (5/day)&amp;mdash;confusion, rainbow pattern&lt;/br&gt;3rd (7/day)&amp;mdash;dispel magic, haste, major image (DC 17)&lt;/br&gt;2nd (7/day)&amp;mdash;glitterdust (DC 16), invisibility, phantom trap, see invisibility&lt;/br&gt;1st (7/day)&amp;mdash;alarm, identify, magic missile, shield, silent image (DC 15)&lt;/br&gt;0 (at will)&amp;mdash;detect magic, ghost sound (DC 14), light, mage hand, message, open/close, prestidigitation, read magic&lt;/h5&gt;&lt;/h5&gt;&lt;/div&gt;&lt;hr/&gt;&lt;div&gt;&lt;h5&gt;&lt;b&gt;STATISTICS&lt;/b&gt;&lt;/h5&gt;&lt;/div&gt;&lt;hr/&gt;&lt;div&gt;&lt;h5&gt;&lt;b&gt;Str &lt;/b&gt;27, &lt;b&gt;Dex &lt;/b&gt;12, &lt;b&gt;Con &lt;/b&gt;21, &lt;b&gt;Int &lt;/b&gt; 18, &lt;b&gt;Wis &lt;/b&gt;19, &lt;b&gt;Cha &lt;/b&gt;18&lt;/h5&gt;&lt;h5&gt;&lt;b&gt;Base Atk &lt;/b&gt;+17; &lt;b&gt;CMB &lt;/b&gt;+26 (+30 trip); &lt;b&gt;CMD &lt;/b&gt;37 (43 vs. trip)&lt;/h5&gt;&lt;h5&gt;&lt;b&gt;Feats &lt;/b&gt;Combat Expertise, Greater Trip, Improved Critical (bite, claw), Improved Initiative, Improved Trip, Improved Vital Strike, Power Attack, Vital Strike&lt;/h5&gt;&lt;h5&gt;&lt;b&gt;Skills &lt;/b&gt;Bluff +24, Craft (traps) +31, Diplomacy +24, Fly +15, Knowledge (history) +24, Perception +24 (+31 vs. traps), Perform (comedy) +21, Sense Motive +24, Stealth +17, Use Magic Device +24&lt;/h5&gt;&lt;h5&gt;&lt;b&gt;Languages &lt;/b&gt;Common, Draconic,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</si>
  <si>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Old Copper Dragon</t>
  </si>
  <si>
    <t>frightful presence (240 ft., DC 24), slow (5 ft., DC 25, 1 round)</t>
  </si>
  <si>
    <t>33, touch 8, flat-footed 33</t>
  </si>
  <si>
    <t>, +25 natural, -2 size)</t>
  </si>
  <si>
    <t>bite +26 (2d8+13/19-20), 2 claws +26 (2d6+9/19-20), tail slap +21 (2d6+13), 2 wings +21 (1d8+4)</t>
  </si>
  <si>
    <t>breath weapon (100-ft. line, DC 25, 16d6 acid), crush (2d8+13, DC 25), slow breath</t>
  </si>
  <si>
    <t>Spell-Like Abilities (CL 19th; concentration +24)  At will- grease (DC 16), hideous laughter (DC 17), stone shape, transmute mud to rock, transmute rock to mud</t>
  </si>
  <si>
    <t>Sorcerer Spells Known (CL 11th; concentration +16)  5th (5/day)-mind fog (DC 20), teleport  4th (7/day)-confusion (DC 19), rainbow pattern (DC 20), stone shape  3rd (7/day)-dispel magic, haste, major image (DC 19), tongues  2nd (7/day)-glitterdust (DC 17), invisibility, phantom trap, pyrotechnics, see invisibility  1st (8/day)-alarm, identify, magic missile, shield, silent image (DC 17)  0 (at will)-dancing lights, detect magic, ghost sound (DC 16), light, mage hand, message, open/close, prestidigitation, read magic</t>
  </si>
  <si>
    <t>Str 29, Dex 10, Con 23, Int 20, Wis 21, Cha 20</t>
  </si>
  <si>
    <t>+30 (+34 trip)</t>
  </si>
  <si>
    <t>40 (46 vs. trip)</t>
  </si>
  <si>
    <t>Combat Expertise, Greater Trip, Improved Critical (bite, claw), Improved Initiative, Improved Trip, Improved Vital Strike, Power Attack, Spell Focus (Illusion), Vital Strike</t>
  </si>
  <si>
    <t>Bluff +27, Craft (traps) +35, Diplomacy +27, Fly +14, Knowledge (geography) +27, Knowledge (history) +27, Perception +27 (+35 vs. traps), Perform (comedy) +24, Sense Motive +27, Stealth +14, Use Magic Device +27</t>
  </si>
  <si>
    <t>Common, Draconic, Dwarven, Elven, Gnome, Halfling</t>
  </si>
  <si>
    <t>Climb Stone (Ex) A copper dragon can climb on stone surfaces as though using the spider climb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</si>
  <si>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rel="stylesheet"href="PF.css"&gt;&lt;div&gt;&lt;h2&gt;Old,  Copper Dragon&lt;/h2&gt;&lt;h3&gt;&lt;i&gt;Bright, shining copper scales run from the horn-crowned head to the ridged tail of this long-winged dragon.&lt;/i&gt;&lt;/h3&gt;&lt;br&gt;&lt;/br&gt;&lt;/div&gt;&lt;div class="heading"&gt;&lt;p class="alignleft"&gt;Old Copper Dragon&lt;/p&gt;&lt;p class="alignright"&gt;CR 15&lt;/p&gt;&lt;div style="clear: both;"&gt;&lt;/div&gt;&lt;/div&gt;&lt;div&gt;&lt;h5&gt;&lt;b&gt;XP &lt;/b&gt;51,200&lt;/h5&gt;&lt;h5&gt;CG Huge dragon (earth)&lt;/h5&gt;&lt;h5&gt;&lt;b&gt;Init &lt;/b&gt;+4; &lt;b&gt;Senses &lt;/b&gt;dragon senses; Perception +27&lt;/h5&gt;&lt;h5&gt;&lt;b&gt;Aura &lt;/b&gt;frightful presence (240 ft., DC 24), slow (5 ft., DC 25, 1 round)&lt;/h5&gt;&lt;/div&gt;&lt;hr/&gt;&lt;div&gt;&lt;h5&gt;&lt;b&gt;DEFENSE&lt;/b&gt;&lt;/h5&gt;&lt;/div&gt;&lt;hr/&gt;&lt;div&gt;&lt;h5&gt;&lt;b&gt;AC &lt;/b&gt;33, touch 8, flat-footed 33 (+25 natural, -2 size)&lt;/h5&gt;&lt;h5&gt;&lt;b&gt;hp &lt;/b&gt;237 (19d12+114)&lt;/h5&gt;&lt;h5&gt;&lt;b&gt;Fort &lt;/b&gt;+17, &lt;b&gt;Ref &lt;/b&gt;+11, &lt;b&gt;Will &lt;/b&gt;+16&lt;/h5&gt;&lt;h5&gt;&lt;b&gt;Defensive Abilities &lt;/b&gt;uncanny dodge; &lt;b&gt;DR &lt;/b&gt;10/magic; &lt;b&gt;Immune &lt;/b&gt;acid, paralysis, sleep; &lt;b&gt;SR &lt;/b&gt;26&lt;/h5&gt;&lt;/div&gt;&lt;hr/&gt;&lt;div&gt;&lt;h5&gt;&lt;b&gt;OFFENSE&lt;/b&gt;&lt;/h5&gt;&lt;/div&gt;&lt;hr/&gt;&lt;div&gt;&lt;h5&gt;&lt;b&gt;Spd &lt;/b&gt;40 ft., fly 200 ft. (poor);  climb stone&lt;/h5&gt;&lt;h5&gt;&lt;b&gt;Melee &lt;/b&gt;bite +26 (2d8+13/19-20), 2 claws +26 (2d6+9/19-20), tail slap +21 (2d6+13), 2 wings +21 (1d8+4)&lt;/h5&gt;&lt;h5&gt;&lt;b&gt;Space &lt;/b&gt;15 ft.; &lt;b&gt;Reach &lt;/b&gt;10 ft. (15 ft. with bite)&lt;/h5&gt;&lt;h5&gt;&lt;b&gt;Special Attacks &lt;/b&gt;breath weapon (100-ft. line, DC 25, 16d6 acid), crush (2d8+13, DC 25), slow breath&lt;/h5&gt;&lt;h5&gt;&lt;b&gt;Spell-Like Abilities&lt;/b&gt; (CL 19th; concentration +24)&lt;/br&gt;At will&amp;mdash; grease (DC 16), hideous laughter (DC 17), stone shape, transmute mud to rock, transmute rock to mud&lt;/h5&gt;&lt;/h5&gt;&lt;h5&gt;&lt;b&gt;Sorcerer Spells Known&lt;/b&gt; (CL 11th; concentration +16)&lt;/br&gt;5th (5/day)&amp;mdash;mind fog (DC 20), teleport&lt;/br&gt;4th (7/day)&amp;mdash;confusion (DC 19), rainbow pattern (DC 20), stone shape&lt;/br&gt;3rd (7/day)&amp;mdash;dispel magic, haste, major image (DC 19), tongues&lt;/br&gt;2nd (7/day)&amp;mdash;glitterdust (DC 17), invisibility, phantom trap, pyrotechnics, see invisibility&lt;/br&gt;1st (8/day)&amp;mdash;alarm, identify, magic missile, shield, silent image (DC 17)&lt;/br&gt;0 (at will)&amp;mdash;dancing lights, detect magic, ghost sound (DC 16), light, mage hand, message, open/close, prestidigitation, read magic&lt;/h5&gt;&lt;/h5&gt;&lt;/div&gt;&lt;hr/&gt;&lt;div&gt;&lt;h5&gt;&lt;b&gt;STATISTICS&lt;/b&gt;&lt;/h5&gt;&lt;/div&gt;&lt;hr/&gt;&lt;div&gt;&lt;h5&gt;&lt;b&gt;Str &lt;/b&gt;29, &lt;b&gt;Dex &lt;/b&gt;10, &lt;b&gt;Con &lt;/b&gt;23, &lt;b&gt;Int &lt;/b&gt; 20, &lt;b&gt;Wis &lt;/b&gt;21, &lt;b&gt;Cha &lt;/b&gt;20&lt;/h5&gt;&lt;h5&gt;&lt;b&gt;Base Atk &lt;/b&gt;+19; &lt;b&gt;CMB &lt;/b&gt;+30 (+34 trip); &lt;b&gt;CMD &lt;/b&gt;40 (46 vs. trip)&lt;/h5&gt;&lt;h5&gt;&lt;b&gt;Feats &lt;/b&gt;Combat Expertise, Greater Trip, Improved Critical (bite, claw), Improved Initiative, Improved Trip, Improved Vital Strike, Power Attack, Spell Focus (Illusion), Vital Strike&lt;/h5&gt;&lt;h5&gt;&lt;b&gt;Skills &lt;/b&gt;Bluff +27, Craft (traps) +35, Diplomacy +27, Fly +14, Knowledge (geography) +27, Knowledge (history) +27, Perception +27 (+35 vs. traps), Perform (comedy) +24, Sense Motive +27, Stealth +14, Use Magic Device +27&lt;/h5&gt;&lt;h5&gt;&lt;b&gt;Languages &lt;/b&gt;Common, Draconic, Dwarven,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</si>
  <si>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Very Old Copper Dragon</t>
  </si>
  <si>
    <t>frightful presence (270 ft., DC 25), slow (5 ft., DC 26, 1 round)</t>
  </si>
  <si>
    <t>36, touch 8, flat-footed 36</t>
  </si>
  <si>
    <t>, +28 natural, -2 size)</t>
  </si>
  <si>
    <t>Fort +18, Ref +12, Will +17</t>
  </si>
  <si>
    <t>bite +29 (2d8+15/19-20), 2 claws +29 (2d6+10/19-20), tail slap +24 (2d6+15), 2 wings +24 (1d8+5)</t>
  </si>
  <si>
    <t>breath weapon (100-ft. line, DC 26, 18d6 acid), crush (2d8+15, DC 26), slow breath</t>
  </si>
  <si>
    <t>Spell-Like Abilities (CL 21st; concentration +26)  At will- grease (DC 16), hideous laughter (DC 17), stone shape, transmute mud to rock, transmute rock to mud</t>
  </si>
  <si>
    <t>Sorcerer Spells Known (CL 13th; concentration +18)  6th (4/day)-antimagic field, programmed image (DC 22)  5th (7/day)-mind fog (DC 20), polymorph, teleport  4th (7/day)-confusion (DC 19), rainbow pattern (DC 20), stone shape, stoneskin  3rd (7/day)-dispel magic, haste, major image (DC 19), tongues  2nd (7/day)-glitterdust (DC 17), invisibility, phantom trap, pyrotechnics, see invisibility  1st (8/day)-alarm, identify, magic missile, shield, silent image (DC 17)  0 (at will)-dancing lights, detect magic, ghost sound (DC 16), light, mage hand, message, open/close, prestidigitation, read magic</t>
  </si>
  <si>
    <t>+33 (+37 trip)</t>
  </si>
  <si>
    <t>43 (49 vs. trip)</t>
  </si>
  <si>
    <t>Combat Expertise, Greater Trip, Improved Critical (bite, claw), Improved Initiative, Improved Trip, Improved Vital Strike, Power Attack, Quicken Spell, Spell Focus (Illusion), Vital Strike</t>
  </si>
  <si>
    <t>Bluff +29, Craft (traps) +38, Diplomacy +29, Fly +16, Knowledge (geography) +29, Knowledge (history) +29, Perception +29 (+38 vs. traps), Perform (comedy) +26, Sense Motive +29, Stealth +16, Use Magic Device +29</t>
  </si>
  <si>
    <t>&lt;link rel="stylesheet"href="PF.css"&gt;&lt;div&gt;&lt;h2&gt;Very Old,  Copper Dragon&lt;/h2&gt;&lt;h3&gt;&lt;i&gt;Bright, shining copper scales run from the horn-crowned head to the ridged tail of this long-winged dragon.&lt;/i&gt;&lt;/h3&gt;&lt;br&gt;&lt;/br&gt;&lt;/div&gt;&lt;div class="heading"&gt;&lt;p class="alignleft"&gt;Very Old Copper Dragon&lt;/p&gt;&lt;p class="alignright"&gt;CR 16&lt;/p&gt;&lt;div style="clear: both;"&gt;&lt;/div&gt;&lt;/div&gt;&lt;div&gt;&lt;h5&gt;&lt;b&gt;XP &lt;/b&gt;76,800&lt;/h5&gt;&lt;h5&gt;CG Huge dragon (earth)&lt;/h5&gt;&lt;h5&gt;&lt;b&gt;Init &lt;/b&gt;+4; &lt;b&gt;Senses &lt;/b&gt;dragon senses; Perception +29&lt;/h5&gt;&lt;h5&gt;&lt;b&gt;Aura &lt;/b&gt;frightful presence (270 ft., DC 25), slow (5 ft., DC 26, 1 round)&lt;/h5&gt;&lt;/div&gt;&lt;hr/&gt;&lt;div&gt;&lt;h5&gt;&lt;b&gt;DEFENSE&lt;/b&gt;&lt;/h5&gt;&lt;/div&gt;&lt;hr/&gt;&lt;div&gt;&lt;h5&gt;&lt;b&gt;AC &lt;/b&gt;36, touch 8, flat-footed 36 (+28 natural, -2 size)&lt;/h5&gt;&lt;h5&gt;&lt;b&gt;hp &lt;/b&gt;262 (21d12+126)&lt;/h5&gt;&lt;h5&gt;&lt;b&gt;Fort &lt;/b&gt;+18, &lt;b&gt;Ref &lt;/b&gt;+12, &lt;b&gt;Will &lt;/b&gt;+17&lt;/h5&gt;&lt;h5&gt;&lt;b&gt;Defensive Abilities &lt;/b&gt;uncanny dodge; &lt;b&gt;DR &lt;/b&gt;15/magic; &lt;b&gt;Immune &lt;/b&gt;acid, paralysis, sleep; &lt;b&gt;SR &lt;/b&gt;27&lt;/h5&gt;&lt;/div&gt;&lt;hr/&gt;&lt;div&gt;&lt;h5&gt;&lt;b&gt;OFFENSE&lt;/b&gt;&lt;/h5&gt;&lt;/div&gt;&lt;hr/&gt;&lt;div&gt;&lt;h5&gt;&lt;b&gt;Spd &lt;/b&gt;40 ft., fly 200 ft. (poor);  climb stone&lt;/h5&gt;&lt;h5&gt;&lt;b&gt;Melee &lt;/b&gt;bite +29 (2d8+15/19-20), 2 claws +29 (2d6+10/19-20), tail slap +24 (2d6+15), 2 wings +24 (1d8+5)&lt;/h5&gt;&lt;h5&gt;&lt;b&gt;Space &lt;/b&gt;15 ft.; &lt;b&gt;Reach &lt;/b&gt;10 ft. (15 ft. with bite)&lt;/h5&gt;&lt;h5&gt;&lt;b&gt;Special Attacks &lt;/b&gt;breath weapon (100-ft. line, DC 26, 18d6 acid), crush (2d8+15, DC 26), slow breath&lt;/h5&gt;&lt;h5&gt;&lt;b&gt;Spell-Like Abilities&lt;/b&gt; (CL 21st; concentration +26)&lt;/br&gt;At will&amp;mdash; grease (DC 16), hideous laughter (DC 17), stone shape, transmute mud to rock, transmute rock to mud&lt;/h5&gt;&lt;/h5&gt;&lt;h5&gt;&lt;b&gt;Sorcerer Spells Known&lt;/b&gt; (CL 13th; concentration +18)&lt;/br&gt;6th (4/day)&amp;mdash;antimagic field, programmed image (DC 22)&lt;/br&gt;5th (7/day)&amp;mdash;mind fog (DC 20), polymorph, teleport&lt;/br&gt;4th (7/day)&amp;mdash;confusion (DC 19), rainbow pattern (DC 20), stone shape, stoneskin&lt;/br&gt;3rd (7/day)&amp;mdash;dispel magic, haste, major image (DC 19), tongues&lt;/br&gt;2nd (7/day)&amp;mdash;glitterdust (DC 17), invisibility, phantom trap, pyrotechnics, see invisibility&lt;/br&gt;1st (8/day)&amp;mdash;alarm, identify, magic missile, shield, silent image (DC 17)&lt;/br&gt;0 (at will)&amp;mdash;dancing lights, detect magic, ghost sound (DC 16), light, mage hand, message, open/close, prestidigitation, read magic&lt;/h5&gt;&lt;/h5&gt;&lt;/div&gt;&lt;hr/&gt;&lt;div&gt;&lt;h5&gt;&lt;b&gt;STATISTICS&lt;/b&gt;&lt;/h5&gt;&lt;/div&gt;&lt;hr/&gt;&lt;div&gt;&lt;h5&gt;&lt;b&gt;Str &lt;/b&gt;31, &lt;b&gt;Dex &lt;/b&gt;10, &lt;b&gt;Con &lt;/b&gt;23, &lt;b&gt;Int &lt;/b&gt; 20, &lt;b&gt;Wis &lt;/b&gt;21, &lt;b&gt;Cha &lt;/b&gt;20&lt;/h5&gt;&lt;h5&gt;&lt;b&gt;Base Atk &lt;/b&gt;+21; &lt;b&gt;CMB &lt;/b&gt;+33 (+37 trip); &lt;b&gt;CMD &lt;/b&gt;43 (49 vs. trip)&lt;/h5&gt;&lt;h5&gt;&lt;b&gt;Feats &lt;/b&gt;Combat Expertise, Greater Trip, Improved Critical (bite, claw), Improved Initiative, Improved Trip, Improved Vital Strike, Power Attack, Quicken Spell, Spell Focus (Illusion), Vital Strike&lt;/h5&gt;&lt;h5&gt;&lt;b&gt;Skills &lt;/b&gt;Bluff +29, Craft (traps) +38, Diplomacy +29, Fly +16, Knowledge (geography) +29, Knowledge (history) +29, Perception +29 (+38 vs. traps), Perform (comedy) +26, Sense Motive +29, Stealth +16, Use Magic Device +29&lt;/h5&gt;&lt;h5&gt;&lt;b&gt;Languages &lt;/b&gt;Common, Draconic, Dwarven,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</si>
  <si>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Wyrm Copper Dragon</t>
  </si>
  <si>
    <t>frightful presence (330 ft., DC 28), slow (10 ft., DC 29, 1 round)</t>
  </si>
  <si>
    <t>41, touch 7, flat-footed 41</t>
  </si>
  <si>
    <t>(-1 Dex, +34 natural, -2 size)</t>
  </si>
  <si>
    <t>Fort +21, Ref +13, Will +20</t>
  </si>
  <si>
    <t>bite +35 (2d8+18/19-20), 2 claws +35 (2d6+12/19-20), tail slap +33 (2d6+18), 2 wings +33 (1d8+6)</t>
  </si>
  <si>
    <t>breath weapon (100-ft. line, DC 29, 22d6 acid), crush (2d8+18, DC 29), mass laughter, slow breath</t>
  </si>
  <si>
    <t>Spell-Like Abilities (CL 25th; concentration +31)  At will- grease (DC 17), hideous laughter (DC 18), stone shape, transmute mud to rock, transmute rock to mud, wall of stone</t>
  </si>
  <si>
    <t>Sorcerer Spells Known (CL 17th; concentration +23)  8th (4/day)-scintillating pattern (DC 25), temporal stasis (DC 24)  7th (6/day)-mass hold person (DC 23), reverse gravity, teleport object (DC 23)  6th (7/day)-antimagic field, mislead, programmed image (DC 23)  5th (7/day)-mind fog (DC 21), polymorph, sending, teleport  4th (7/day)-confusion (DC 20), rainbow pattern (DC 21), stone shape, stoneskin  3rd (7/day)-dispel magic, haste, suggestion (DC 19), tongues  2nd (8/day)-glitterdust (DC 18), invisibility, phantom trap, pyrotechnics, see invisibility  1st (8/day)-expeditious retreat, magic aura, obscuring mist, shield, silent image (DC 18)  0 (at will)-dancing lights, detect magic, ghost sound (DC 17), light, mage hand, message, open/close, prestidigitation, read magic</t>
  </si>
  <si>
    <t>Str 35, Dex 8, Con 25, Int 22, Wis 23, Cha 22</t>
  </si>
  <si>
    <t>+39 (+41 disarm, +43 trip)</t>
  </si>
  <si>
    <t>48 (50 vs. disarm, 54 vs. trip)</t>
  </si>
  <si>
    <t>Combat Expertise, Greater Trip, Improved Critical (bite, claw), Improved Disarm, Improved Initiative, Improved Trip, Improved Vital Strike, Multiattack, Power Attack, Quicken Spell, Spell Focus (Illusion), Vital Strike</t>
  </si>
  <si>
    <t>Bluff +34, Craft (traps) +45, Diplomacy +34, Fly +19, Knowledge (geography) +34 , Knowledge (history) +34, Perception +34, Perform (comedy) +31, Sense Motive +34, Spellcraft +34, Stealth +19, Use Magic Device +34</t>
  </si>
  <si>
    <t>Climb Stone (Ex) A copper dragon can climb on stone surfaces as though using the spider climb spell.  Mass Laughter (Sp)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</si>
  <si>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rel="stylesheet"href="PF.css"&gt;&lt;div&gt;&lt;h2&gt;Wyrm,  Copper Dragon&lt;/h2&gt;&lt;h3&gt;&lt;i&gt;Bright, shining copper scales run from the horn-crowned head to the ridged tail of this long-winged dragon.&lt;/i&gt;&lt;/h3&gt;&lt;br&gt;&lt;/br&gt;&lt;/div&gt;&lt;div class="heading"&gt;&lt;p class="alignleft"&gt;Wyrm Copper Dragon&lt;/p&gt;&lt;p class="alignright"&gt;CR 18&lt;/p&gt;&lt;div style="clear: both;"&gt;&lt;/div&gt;&lt;/div&gt;&lt;div&gt;&lt;h5&gt;&lt;b&gt;XP &lt;/b&gt;153,600&lt;/h5&gt;&lt;h5&gt;CG Huge dragon (earth)&lt;/h5&gt;&lt;h5&gt;&lt;b&gt;Init &lt;/b&gt;+3; &lt;b&gt;Senses &lt;/b&gt;dragon senses; Perception +34&lt;/h5&gt;&lt;h5&gt;&lt;b&gt;Aura &lt;/b&gt;frightful presence (330 ft., DC 28), slow (10 ft., DC 29, 1 round)&lt;/h5&gt;&lt;/div&gt;&lt;hr/&gt;&lt;div&gt;&lt;h5&gt;&lt;b&gt;DEFENSE&lt;/b&gt;&lt;/h5&gt;&lt;/div&gt;&lt;hr/&gt;&lt;div&gt;&lt;h5&gt;&lt;b&gt;AC &lt;/b&gt;41, touch 7, flat-footed 41 (-1 Dex, +34 natural, -2 size)&lt;/h5&gt;&lt;h5&gt;&lt;b&gt;hp &lt;/b&gt;337 (25d12+175)&lt;/h5&gt;&lt;h5&gt;&lt;b&gt;Fort &lt;/b&gt;+21, &lt;b&gt;Ref &lt;/b&gt;+13, &lt;b&gt;Will &lt;/b&gt;+20&lt;/h5&gt;&lt;h5&gt;&lt;b&gt;Defensive Abilities &lt;/b&gt;uncanny dodge; &lt;b&gt;DR &lt;/b&gt;20/magic; &lt;b&gt;Immune &lt;/b&gt;acid, paralysis, sleep; &lt;b&gt;SR &lt;/b&gt;29&lt;/h5&gt;&lt;/div&gt;&lt;hr/&gt;&lt;div&gt;&lt;h5&gt;&lt;b&gt;OFFENSE&lt;/b&gt;&lt;/h5&gt;&lt;/div&gt;&lt;hr/&gt;&lt;div&gt;&lt;h5&gt;&lt;b&gt;Spd &lt;/b&gt;40 ft., fly 200 ft. (poor);  climb stone&lt;/h5&gt;&lt;h5&gt;&lt;b&gt;Melee &lt;/b&gt;bite +35 (2d8+18/19-20), 2 claws +35 (2d6+12/19-20), tail slap +33 (2d6+18), 2 wings +33 (1d8+6)&lt;/h5&gt;&lt;h5&gt;&lt;b&gt;Space &lt;/b&gt;15 ft.; &lt;b&gt;Reach &lt;/b&gt;10 ft. (15 ft. with bite)&lt;/h5&gt;&lt;h5&gt;&lt;b&gt;Special Attacks &lt;/b&gt;breath weapon (100-ft. line, DC 29, 22d6 acid), crush (2d8+18, DC 29), mass laughter, slow breath&lt;/h5&gt;&lt;h5&gt;&lt;b&gt;Spell-Like Abilities&lt;/b&gt; (CL 25th; concentration +31)&lt;/br&gt;At will&amp;mdash; grease (DC 17), hideous laughter (DC 18), stone shape, transmute mud to rock, transmute rock to mud, wall of stone&lt;/h5&gt;&lt;/h5&gt;&lt;h5&gt;&lt;b&gt;Sorcerer Spells Known&lt;/b&gt; (CL 17th; concentration +23)&lt;/br&gt;8th (4/day)&amp;mdash;scintillating pattern (DC 25), temporal stasis (DC 24)&lt;/br&gt;7th (6/day)&amp;mdash;mass hold person (DC 23), reverse gravity, teleport object (DC 23)&lt;/br&gt;6th (7/day)&amp;mdash;antimagic field, mislead, programmed image (DC 23)&lt;/br&gt;5th (7/day)&amp;mdash;mind fog (DC 21), polymorph, sending, teleport&lt;/br&gt;4th (7/day)&amp;mdash;confusion (DC 20), rainbow pattern (DC 21), stone shape, stoneskin&lt;/br&gt;3rd (7/day)&amp;mdash;dispel magic, haste, suggestion (DC 19), tongues&lt;/br&gt;2nd (8/day)&amp;mdash;glitterdust (DC 18), invisibility, phantom trap, pyrotechnics, see invisibility&lt;/br&gt;1st (8/day)&amp;mdash;expeditious retreat, magic aura, obscuring mist, shield, silent image (DC 18)&lt;/br&gt;0 (at will)&amp;mdash;dancing lights, detect magic, ghost sound (DC 17), light, mage hand, message, open/close, prestidigitation, read magic&lt;/h5&gt;&lt;/h5&gt;&lt;/div&gt;&lt;hr/&gt;&lt;div&gt;&lt;h5&gt;&lt;b&gt;STATISTICS&lt;/b&gt;&lt;/h5&gt;&lt;/div&gt;&lt;hr/&gt;&lt;div&gt;&lt;h5&gt;&lt;b&gt;Str &lt;/b&gt;35, &lt;b&gt;Dex &lt;/b&gt;8, &lt;b&gt;Con &lt;/b&gt;25, &lt;b&gt;Int &lt;/b&gt; 22, &lt;b&gt;Wis &lt;/b&gt;23, &lt;b&gt;Cha &lt;/b&gt;22&lt;/h5&gt;&lt;h5&gt;&lt;b&gt;Base Atk &lt;/b&gt;+25; &lt;b&gt;CMB &lt;/b&gt;+39 (+41 disarm, +43 trip); &lt;b&gt;CMD &lt;/b&gt;48 (50 vs. disarm, 54 vs. trip)&lt;/h5&gt;&lt;h5&gt;&lt;b&gt;Feats &lt;/b&gt;Combat Expertise, Greater Trip, Improved Critical (bite, claw), Improved Disarm, Improved Initiative, Improved Trip, Improved Vital Strike, Multiattack, Power Attack, Quicken Spell, Spell Focus (Illusion), Vital Strike&lt;/h5&gt;&lt;h5&gt;&lt;b&gt;Skills &lt;/b&gt;Bluff +34, Craft (traps) +45, Diplomacy +34, Fly +19, Knowledge (geography) +34 , Knowledge (history) +34, Perception +34, Perform (comedy) +31, Sense Motive +34, Spellcraft +34, Stealth +19, Use Magic Device +34&lt;/h5&gt;&lt;h5&gt;&lt;b&gt;Languages &lt;/b&gt;Common, Draconic, Dwarven, Elven, Giant,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</si>
  <si>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Great Wyrm Copper Dragon</t>
  </si>
  <si>
    <t>frightful presence (360 ft., DC 30), slow (10 ft., DC 31, 1d4 rounds)</t>
  </si>
  <si>
    <t>42, touch 5, flat-footed 42</t>
  </si>
  <si>
    <t>(-1 Dex, +37 natural, -4 size)</t>
  </si>
  <si>
    <t>Fort +23, Ref +16, Will +22</t>
  </si>
  <si>
    <t>bite +36 (4d6+19/19-20), 2 claws +36 (2d8+13/19-20), tail slap +34 (2d8+19), 2 wings +34 (2d6+6)</t>
  </si>
  <si>
    <t>breath weapon (120-ft. line, DC 31, 24d6 acid), crush (4d6+19, DC 31), deadly joke (DC 26), mass laughter (DC 23), slow breath, tail sweep (2d6+19, DC 31)</t>
  </si>
  <si>
    <t>Spell-Like Abilities (CL 27th; concentration +34)  At will- grease (DC 18), hideous laughter (DC 19), move earth, stone shape, transmute mud to rock, transmute rock to mud, wall of stone</t>
  </si>
  <si>
    <t>Sorcerer Spells Known (CL 19th; concentration +26)  9th (4/day)- clashing rocks* (DC 26), weird (DC 27)  8th (6/day)- irresistible dance (DC 25), scintillating pattern (DC 26), temporal stasis (DC 25)  7th (7/day)- mass hold person (DC 24), reverse gravity, teleport object (DC 24)  6th (7/day)- antimagic field, mislead, programmed image (DC 24)  5th (7/day)- mind fog (DC 22), polymorph, sending, teleport  4th (7/day)- confusion (DC 21), rainbow pattern (DC 22), stone shape, stoneskin  3rd (8/day)- dispel magic, haste, suggestion (DC 20), tongues  2nd (8/day)- glitterdust (DC 19), invisibility, phantom trap, pyrotechnics, see invisibility  1st (8/day)- expeditious retreat, magic aura, obscuring mist, shield, silent image (DC 19)  0 (at will)- dancing lights, detect magic, ghost sound (DC 18), light, mage hand, message, open/close, prestidigitation, read magic</t>
  </si>
  <si>
    <t>Str 37, Dex 8, Con 27, Int 24, Wis 25, Cha 24</t>
  </si>
  <si>
    <t>+44 (+46 disarm, +48 trip)</t>
  </si>
  <si>
    <t>53 (55 vs. disarm, 59 vs. trip)</t>
  </si>
  <si>
    <t>Combat Expertise, Greater Trip, Improved Critical (bite, claw), Improved Disarm, Improved Initiative, Improved Trip, Improved Vital Strike, Lightning Reflexes, Multiattack, Power Attack, Quicken Spell, Spell Focus (Illusion), Vital Strike</t>
  </si>
  <si>
    <t>Bluff +37, Craft (traps) +49, Diplomacy +37, Disable Device +26, Fly +15, Knowledge (geography) +37, Knowledge (history) +37, Perception +37 (+49 vs. traps), Perform (comedy) +34, Sense Motive +37, Spellcraft +37, Stealth +17, Use Magic Device +37</t>
  </si>
  <si>
    <t>Common, Draconic, Dwarven, Elven, Giant, Gnome, Halfling, 1 more</t>
  </si>
  <si>
    <t>Climb Stone (Ex) A copper dragon can climb on stone surfaces as though using the spider climb spell.  Deadly Joke (Sp) Once per day, as a standard action, a great wyrm copper dragon can tell a joke that kills. This affects one target, and functions as power word kill. This is a language-dependent sonic effect.  Mass Laughter (Sp)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</si>
  <si>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rel="stylesheet"href="PF.css"&gt;&lt;div&gt;&lt;h2&gt;Great Wyrm,  Copper Dragon&lt;/h2&gt;&lt;h3&gt;&lt;i&gt;Bright, shining copper scales run from the horn-crowned head to the ridged tail of this long-winged dragon.&lt;/i&gt;&lt;/h3&gt;&lt;br&gt;&lt;/br&gt;&lt;/div&gt;&lt;div class="heading"&gt;&lt;p class="alignleft"&gt;Great Wyrm Copper Dragon&lt;/p&gt;&lt;p class="alignright"&gt;CR 20&lt;/p&gt;&lt;div style="clear: both;"&gt;&lt;/div&gt;&lt;/div&gt;&lt;div&gt;&lt;h5&gt;&lt;b&gt;XP &lt;/b&gt;307,200&lt;/h5&gt;&lt;h5&gt;CG Gargantuan dragon (earth)&lt;/h5&gt;&lt;h5&gt;&lt;b&gt;Init &lt;/b&gt;+3; &lt;b&gt;Senses &lt;/b&gt;dragon senses; Perception +37&lt;/h5&gt;&lt;h5&gt;&lt;b&gt;Aura &lt;/b&gt;frightful presence (360 ft., DC 30), slow (10 ft., DC 31, 1d4 rounds)&lt;/h5&gt;&lt;/div&gt;&lt;hr/&gt;&lt;div&gt;&lt;h5&gt;&lt;b&gt;DEFENSE&lt;/b&gt;&lt;/h5&gt;&lt;/div&gt;&lt;hr/&gt;&lt;div&gt;&lt;h5&gt;&lt;b&gt;AC &lt;/b&gt;42, touch 5, flat-footed 42 (-1 Dex, +37 natural, -4 size)&lt;/h5&gt;&lt;h5&gt;&lt;b&gt;hp &lt;/b&gt;391 (27d12+216)&lt;/h5&gt;&lt;h5&gt;&lt;b&gt;Fort &lt;/b&gt;+23, &lt;b&gt;Ref &lt;/b&gt;+16, &lt;b&gt;Will &lt;/b&gt;+22&lt;/h5&gt;&lt;h5&gt;&lt;b&gt;Defensive Abilities &lt;/b&gt;uncanny dodge; &lt;b&gt;DR &lt;/b&gt;20/magic; &lt;b&gt;Immune &lt;/b&gt;acid, paralysis, sleep; &lt;b&gt;SR &lt;/b&gt;31&lt;/h5&gt;&lt;/div&gt;&lt;hr/&gt;&lt;div&gt;&lt;h5&gt;&lt;b&gt;OFFENSE&lt;/b&gt;&lt;/h5&gt;&lt;/div&gt;&lt;hr/&gt;&lt;div&gt;&lt;h5&gt;&lt;b&gt;Spd &lt;/b&gt;40 ft., fly 250 ft. (clumsy);  climb stone&lt;/h5&gt;&lt;h5&gt;&lt;b&gt;Melee &lt;/b&gt;bite +36 (4d6+19/19-20), 2 claws +36 (2d8+13/19-20), tail slap +34 (2d8+19), 2 wings +34 (2d6+6)&lt;/h5&gt;&lt;h5&gt;&lt;b&gt;Space &lt;/b&gt;20 ft.; &lt;b&gt;Reach &lt;/b&gt;15 ft. (20 ft. with bite)&lt;/h5&gt;&lt;h5&gt;&lt;b&gt;Special Attacks &lt;/b&gt;breath weapon (120-ft. line, DC 31, 24d6 acid), crush (4d6+19, DC 31), deadly joke (DC 26), mass laughter (DC 23), slow breath, tail sweep (2d6+19, DC 31)&lt;/h5&gt;&lt;h5&gt;&lt;b&gt;Spell-Like Abilities&lt;/b&gt; (CL 27th; concentration +34)&lt;/br&gt;At will&amp;mdash; grease (DC 18), hideous laughter (DC 19), move earth, stone shape, transmute mud to rock, transmute rock to mud, wall of stone&lt;/h5&gt;&lt;/h5&gt;&lt;h5&gt;&lt;b&gt;Sorcerer Spells Known&lt;/b&gt; (CL 19th; concentration +26)&lt;/br&gt;9th (4/day)&amp;mdash; clashing rocks* (DC 26), weird (DC 27)&lt;/br&gt;8th (6/day)&amp;mdash; irresistible dance (DC 25), scintillating pattern (DC 26), temporal stasis (DC 25)&lt;/br&gt;7th (7/day)&amp;mdash; mass hold person (DC 24), reverse gravity, teleport object (DC 24)&lt;/br&gt;6th (7/day)&amp;mdash; antimagic field, mislead, programmed image (DC 24)&lt;/br&gt;5th (7/day)&amp;mdash; mind fog (DC 22), polymorph, sending, teleport&lt;/br&gt;4th (7/day)&amp;mdash; confusion (DC 21), rainbow pattern (DC 22), stone shape, stoneskin&lt;/br&gt;3rd (8/day)&amp;mdash; dispel magic, haste, suggestion (DC 20), tongues&lt;/br&gt;2nd (8/day)&amp;mdash; glitterdust (DC 19), invisibility, phantom trap, pyrotechnics, see invisibility&lt;/br&gt;1st (8/day)&amp;mdash; expeditious retreat, magic aura, obscuring mist, shield, silent image (DC 19)&lt;/br&gt;0 (at will)&amp;mdash; dancing lights, detect magic, ghost sound (DC 18), light, mage hand, message, open/close, prestidigitation, read magic&lt;/h5&gt;&lt;/h5&gt;&lt;h5&gt;* This spell is from the Pathfinder RPG Advanced Player's Guide.&lt;/h5&gt;&lt;/div&gt;&lt;hr/&gt;&lt;div&gt;&lt;h5&gt;&lt;b&gt;STATISTICS&lt;/b&gt;&lt;/h5&gt;&lt;/div&gt;&lt;hr/&gt;&lt;div&gt;&lt;h5&gt;&lt;b&gt;Str &lt;/b&gt;37, &lt;b&gt;Dex &lt;/b&gt;8, &lt;b&gt;Con &lt;/b&gt;27, &lt;b&gt;Int &lt;/b&gt; 24, &lt;b&gt;Wis &lt;/b&gt;25, &lt;b&gt;Cha &lt;/b&gt;24&lt;/h5&gt;&lt;h5&gt;&lt;b&gt;Base Atk &lt;/b&gt;+27; &lt;b&gt;CMB &lt;/b&gt;+44 (+46 disarm, +48 trip); &lt;b&gt;CMD &lt;/b&gt;53 (55 vs. disarm, 59 vs. trip)&lt;/h5&gt;&lt;h5&gt;&lt;b&gt;Feats &lt;/b&gt;Combat Expertise, Greater Trip, Improved Critical (bite, claw), Improved Disarm, Improved Initiative, Improved Trip, Improved Vital Strike, Lightning Reflexes, Multiattack, Power Attack, Quicken Spell, Spell Focus (Illusion), Vital Strike&lt;/h5&gt;&lt;h5&gt;&lt;b&gt;Skills &lt;/b&gt;Bluff +37, Craft (traps) +49, Diplomacy +37, Disable Device +26, Fly +15, Knowledge (geography) +37, Knowledge (history) +37, Perception +37 (+49 vs. traps), Perform (comedy) +34, Sense Motive +37, Spellcraft +37, Stealth +17, Use Magic Device +37&lt;/h5&gt;&lt;h5&gt;&lt;b&gt;Languages &lt;/b&gt;Common, Draconic, Dwarven, Elven, Giant, Gnome, Halfling, 1 more&lt;/h5&gt;&lt;h5&gt;&lt;b&gt;SQ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</si>
  <si>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Wyrmling Gold Dragon</t>
  </si>
  <si>
    <t>Fort +8, Ref +8, Will +10</t>
  </si>
  <si>
    <t>bite +12 (1d6+4), 2 claws +12 (1d4+3)</t>
  </si>
  <si>
    <t>breath weapon (20-ft. cone, 2d10 fire, DC 16), weakening breath</t>
  </si>
  <si>
    <t>Str 17, Dex 14, Con 15, Int 14, Wis 15, Cha 14</t>
  </si>
  <si>
    <t>Alertness, Iron Will, Power Attack, Vital Strike</t>
  </si>
  <si>
    <t>Diplomacy +13, Fly +15, Heal +13, Knowledge (local) +13, Perception +15, Sense Motive +15, Spellcraft +13, Swim +22</t>
  </si>
  <si>
    <t>Weakening Breath (Su) Instead of a cone of fire, a gold dragon can breathe a cone of weakening gas. Creatures within the cone must succeed on a Fortitude save or take 1 point of Strength damage per age category (Will save half).</t>
  </si>
  <si>
    <t>&lt;link rel="stylesheet"href="PF.css"&gt;&lt;div&gt;&lt;h2&gt;Wyrmling,  Gold Dragon&lt;/h2&gt;&lt;h3&gt;&lt;i&gt;Golden scales cover the body of this majestic dragon, and a regal crest of horns arches backward above wise and piercing eyes.&lt;/i&gt;&lt;/h3&gt;&lt;br&gt;&lt;/br&gt;&lt;/div&gt;&lt;div class="heading"&gt;&lt;p class="alignleft"&gt;Wyrmling Gold Dragon&lt;/p&gt;&lt;p class="alignright"&gt;CR 7&lt;/p&gt;&lt;div style="clear: both;"&gt;&lt;/div&gt;&lt;/div&gt;&lt;div&gt;&lt;h5&gt;&lt;b&gt;XP &lt;/b&gt;3,200&lt;/h5&gt;&lt;h5&gt;LG Small dragon (fire)&lt;/h5&gt;&lt;h5&gt;&lt;b&gt;Init &lt;/b&gt;+2; &lt;b&gt;Senses &lt;/b&gt;dragon senses; Perception +15&lt;/h5&gt;&lt;/div&gt;&lt;hr/&gt;&lt;div&gt;&lt;h5&gt;&lt;b&gt;DEFENSE&lt;/b&gt;&lt;/h5&gt;&lt;/div&gt;&lt;hr/&gt;&lt;div&gt;&lt;h5&gt;&lt;b&gt;AC &lt;/b&gt;20, touch 13, flat-footed 18 (+2 Dex, +7 natural, +1 size)&lt;/h5&gt;&lt;h5&gt;&lt;b&gt;hp &lt;/b&gt;68 (8d12+16)&lt;/h5&gt;&lt;h5&gt;&lt;b&gt;Fort &lt;/b&gt;+8, &lt;b&gt;Ref &lt;/b&gt;+8, &lt;b&gt;Will &lt;/b&gt;+10&lt;/h5&gt;&lt;h5&gt;&lt;b&gt;Immune &lt;/b&gt;fire, paralysis, sleep&lt;/h5&gt;&lt;h5&gt;&lt;b&gt;Weaknesses &lt;/b&gt;vulnerability to cold&lt;/h5&gt;&lt;/div&gt;&lt;hr/&gt;&lt;div&gt;&lt;h5&gt;&lt;b&gt;OFFENSE&lt;/b&gt;&lt;/h5&gt;&lt;/div&gt;&lt;hr/&gt;&lt;div&gt;&lt;h5&gt;&lt;b&gt;Spd &lt;/b&gt;60 ft., fly 150 ft. (average), swim 60 ft.&lt;/h5&gt;&lt;h5&gt;&lt;b&gt;Melee &lt;/b&gt;bite +12 (1d6+4), 2 claws +12 (1d4+3)&lt;/h5&gt;&lt;h5&gt;&lt;b&gt;Space &lt;/b&gt;5 ft.; &lt;b&gt;Reach &lt;/b&gt;5 ft.&lt;/h5&gt;&lt;h5&gt;&lt;b&gt;Special Attacks &lt;/b&gt;breath weapon (20-ft. cone, 2d10 fire, DC 16), weakening breath&lt;/h5&gt;&lt;/div&gt;&lt;hr/&gt;&lt;div&gt;&lt;h5&gt;&lt;b&gt;STATISTICS&lt;/b&gt;&lt;/h5&gt;&lt;/div&gt;&lt;hr/&gt;&lt;div&gt;&lt;h5&gt;&lt;b&gt;Str &lt;/b&gt;17, &lt;b&gt;Dex &lt;/b&gt;14, &lt;b&gt;Con &lt;/b&gt;15, &lt;b&gt;Int &lt;/b&gt; 14, &lt;b&gt;Wis &lt;/b&gt;15, &lt;b&gt;Cha &lt;/b&gt;14&lt;/h5&gt;&lt;h5&gt;&lt;b&gt;Base Atk &lt;/b&gt;+8; &lt;b&gt;CMB &lt;/b&gt;+10; &lt;b&gt;CMD &lt;/b&gt;22 (26 vs. trip)&lt;/h5&gt;&lt;h5&gt;&lt;b&gt;Feats &lt;/b&gt;Alertness, Iron Will, Power Attack, Vital Strike&lt;/h5&gt;&lt;h5&gt;&lt;b&gt;Skills &lt;/b&gt;Diplomacy +13, Fly +15, Heal +13, Knowledge (local) +13, Perception +15, Sense Motive +15, Spellcraft +13, Swim +22; &lt;b&gt;Racial Modifiers &lt;/b&gt;+8 Swim&lt;/h5&gt;&lt;h5&gt;&lt;b&gt;Languages &lt;/b&gt;Common, Draconic, Elven&lt;/h5&gt;&lt;/div&gt;&lt;hr/&gt;&lt;div&gt;&lt;h5&gt;&lt;b&gt;ECOLOGY&lt;/b&gt;&lt;/h5&gt;&lt;/div&gt;&lt;hr/&gt;&lt;div&gt;&lt;h5&gt;&lt;b&gt;Environment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</si>
  <si>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Very Young Gold Dragon</t>
  </si>
  <si>
    <t>dragon senses; Perception +18</t>
  </si>
  <si>
    <t>(+1 Dex, +10 natural)</t>
  </si>
  <si>
    <t>bite +15 (1d8+7), 2 claws +15 (1d6+5/19-20), 2 wings +10 (1d4+2)</t>
  </si>
  <si>
    <t>breath weapon (30-ft. cone, 4d10 fire, DC 18), weakening breath</t>
  </si>
  <si>
    <t>Spell-Like Abilities (CL 10th; concentration +13)  At will-detect evil</t>
  </si>
  <si>
    <t>Alertness, Improved Critical (claw), Iron Will, Power Attack, Vital Strike</t>
  </si>
  <si>
    <t>Diplomacy +16, Fly +14, Heal +16, Knowledge (local) +16, Knowledge (religion) +16, Perception +20, Sense Motive +20, Spellcraft +16, Swim +26</t>
  </si>
  <si>
    <t>change shape 3/day (any animal or humanoid; polymorph)</t>
  </si>
  <si>
    <t>&lt;link rel="stylesheet"href="PF.css"&gt;&lt;div&gt;&lt;h2&gt;Very Young,  Gold Dragon&lt;/h2&gt;&lt;h3&gt;&lt;i&gt;Golden scales cover the body of this majestic dragon, and a regal crest of horns arches backward above wise and piercing eyes.&lt;/i&gt;&lt;/h3&gt;&lt;br&gt;&lt;/br&gt;&lt;/div&gt;&lt;div class="heading"&gt;&lt;p class="alignleft"&gt;Very Young Gold Dragon&lt;/p&gt;&lt;p class="alignright"&gt;CR 9&lt;/p&gt;&lt;div style="clear: both;"&gt;&lt;/div&gt;&lt;/div&gt;&lt;div&gt;&lt;h5&gt;&lt;b&gt;XP &lt;/b&gt;6,400&lt;/h5&gt;&lt;h5&gt;LG Medium dragon (fire)&lt;/h5&gt;&lt;h5&gt;&lt;b&gt;Init &lt;/b&gt;+1; &lt;b&gt;Senses &lt;/b&gt;dragon senses; Perception +18&lt;/h5&gt;&lt;/div&gt;&lt;hr/&gt;&lt;div&gt;&lt;h5&gt;&lt;b&gt;DEFENSE&lt;/b&gt;&lt;/h5&gt;&lt;/div&gt;&lt;hr/&gt;&lt;div&gt;&lt;h5&gt;&lt;b&gt;AC &lt;/b&gt;21, touch 11, flat-footed 20 (+1 Dex, +10 natural)&lt;/h5&gt;&lt;h5&gt;&lt;b&gt;hp &lt;/b&gt;95 (10d12+30)&lt;/h5&gt;&lt;h5&gt;&lt;b&gt;Fort &lt;/b&gt;+10, &lt;b&gt;Ref &lt;/b&gt;+8, &lt;b&gt;Will &lt;/b&gt;+12&lt;/h5&gt;&lt;h5&gt;&lt;b&gt;Immune &lt;/b&gt;fire, paralysis, sleep&lt;/h5&gt;&lt;h5&gt;&lt;b&gt;Weaknesses &lt;/b&gt;vulnerability to cold&lt;/h5&gt;&lt;/div&gt;&lt;hr/&gt;&lt;div&gt;&lt;h5&gt;&lt;b&gt;OFFENSE&lt;/b&gt;&lt;/h5&gt;&lt;/div&gt;&lt;hr/&gt;&lt;div&gt;&lt;h5&gt;&lt;b&gt;Spd &lt;/b&gt;60 ft., fly 150 ft. (average), swim 60 ft.&lt;/h5&gt;&lt;h5&gt;&lt;b&gt;Melee &lt;/b&gt;bite +15 (1d8+7), 2 claws +15 (1d6+5/19-20), 2 wings +10 (1d4+2)&lt;/h5&gt;&lt;h5&gt;&lt;b&gt;Space &lt;/b&gt;5 ft.; &lt;b&gt;Reach &lt;/b&gt;5 ft.&lt;/h5&gt;&lt;h5&gt;&lt;b&gt;Special Attacks &lt;/b&gt;breath weapon (30-ft. cone, 4d10 fire, DC 18), weakening breath&lt;/h5&gt;&lt;h5&gt;&lt;b&gt;Spell-Like Abilities&lt;/b&gt; (CL 10th; concentration +13)&lt;/br&gt;At will&amp;mdash;detect evil&lt;/h5&gt;&lt;/h5&gt;&lt;/div&gt;&lt;hr/&gt;&lt;div&gt;&lt;h5&gt;&lt;b&gt;STATISTICS&lt;/b&gt;&lt;/h5&gt;&lt;/div&gt;&lt;hr/&gt;&lt;div&gt;&lt;h5&gt;&lt;b&gt;Str &lt;/b&gt;21, &lt;b&gt;Dex &lt;/b&gt;12, &lt;b&gt;Con &lt;/b&gt;17, &lt;b&gt;Int &lt;/b&gt; 16, &lt;b&gt;Wis &lt;/b&gt;17, &lt;b&gt;Cha &lt;/b&gt;16&lt;/h5&gt;&lt;h5&gt;&lt;b&gt;Base Atk &lt;/b&gt;+10; &lt;b&gt;CMB &lt;/b&gt;+15; &lt;b&gt;CMD &lt;/b&gt;26 (30 vs. trip)&lt;/h5&gt;&lt;h5&gt;&lt;b&gt;Feats &lt;/b&gt;Alertness, Improved Critical (claw), Iron Will, Power Attack, Vital Strike&lt;/h5&gt;&lt;h5&gt;&lt;b&gt;Skills &lt;/b&gt;Diplomacy +16, Fly +14, Heal +16, Knowledge (local) +16, Knowledge (religion) +16, Perception +20, Sense Motive +20, Spellcraft +16, Swim +26; &lt;b&gt;Racial Modifiers &lt;/b&gt;+8 Swim&lt;/h5&gt;&lt;h5&gt;&lt;b&gt;Languages &lt;/b&gt;Common, Draconic, Elven, Halfling&lt;/h5&gt;&lt;h5&gt;&lt;b&gt;SQ &lt;/b&gt;change shape 3/day (any animal or humanoid; polymorph)&lt;/h5&gt;&lt;/div&gt;&lt;hr/&gt;&lt;div&gt;&lt;h5&gt;&lt;b&gt;ECOLOGY&lt;/b&gt;&lt;/h5&gt;&lt;/div&gt;&lt;hr/&gt;&lt;div&gt;&lt;h5&gt;&lt;b&gt;Environment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</si>
  <si>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Juvenile Gold Dragon</t>
  </si>
  <si>
    <t>Fort +14, Ref +10, Will +15</t>
  </si>
  <si>
    <t>bite +21 (2d6+12), 2 claws +21 (1d8+8/19-20), tail slap +19 (1d8+12), 2 wings +19 (1d6+4)</t>
  </si>
  <si>
    <t>breath weapon (40-ft. cone, 8d10 fire, DC 22), weakening breath</t>
  </si>
  <si>
    <t>Spell-Like Abilities (CL 14th; concentration +18)  At will-bless, detect evil</t>
  </si>
  <si>
    <t>Spells Known (CL 3rd; concentration +7)  1st (6/day)-divine favor, mage armor, shield  0 (at will)-detect magic, light, mage hand, mending, stabilize</t>
  </si>
  <si>
    <t>Alertness, Critical Focus, Improved Critical (claw), Iron Will, Multiattack, Power Attack, Vital Strike</t>
  </si>
  <si>
    <t>Diplomacy +21, Fly +12, Heal +21, Knowledge (arcana) +21 , Knowledge (local) +21, Knowledge (religion) +21, Perception +25, Sense Motive +25, Spellcraft +21, Swim +33</t>
  </si>
  <si>
    <t>Celestial, Common, Draconic, Elven, Halfling</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</si>
  <si>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Fast Flight (Ex) A young or older gold dragon is treated as one size category larger when determining his fly speed.  Weakening Breath (Su) Instead of a cone of fire, a gold dragon can breathe a cone of weakening gas. Creatures within the cone must succeed on a Fortitude save or take 1 point of Strength damage per age category (Will save half).</t>
  </si>
  <si>
    <t>&lt;link rel="stylesheet"href="PF.css"&gt;&lt;div&gt;&lt;h2&gt;Juvenile,  Gold Dragon&lt;/h2&gt;&lt;h3&gt;&lt;i&gt;Golden scales cover the body of this majestic dragon, and a regal crest of horns arches backward above wise and piercing eyes.&lt;/i&gt;&lt;/h3&gt;&lt;br&gt;&lt;/br&gt;&lt;/div&gt;&lt;div class="heading"&gt;&lt;p class="alignleft"&gt;Juvenile Gold Dragon&lt;/p&gt;&lt;p class="alignright"&gt;CR 12&lt;/p&gt;&lt;div style="clear: both;"&gt;&lt;/div&gt;&lt;/div&gt;&lt;div&gt;&lt;h5&gt;&lt;b&gt;XP &lt;/b&gt;19,200&lt;/h5&gt;&lt;h5&gt;LG Large dragon (fire)&lt;/h5&gt;&lt;h5&gt;&lt;b&gt;Init &lt;/b&gt;+1; &lt;b&gt;Senses &lt;/b&gt;dragon senses; Perception +25&lt;/h5&gt;&lt;/div&gt;&lt;hr/&gt;&lt;div&gt;&lt;h5&gt;&lt;b&gt;DEFENSE&lt;/b&gt;&lt;/h5&gt;&lt;/div&gt;&lt;hr/&gt;&lt;div&gt;&lt;h5&gt;&lt;b&gt;AC &lt;/b&gt;26, touch 10, flat-footed 25 (+1 Dex, +16 natural, -1 size)&lt;/h5&gt;&lt;h5&gt;&lt;b&gt;hp &lt;/b&gt;161 (14d12+70)&lt;/h5&gt;&lt;h5&gt;&lt;b&gt;Fort &lt;/b&gt;+14, &lt;b&gt;Ref &lt;/b&gt;+10, &lt;b&gt;Will &lt;/b&gt;+15&lt;/h5&gt;&lt;h5&gt;&lt;b&gt;Immune &lt;/b&gt;fire, paralysis, sleep&lt;/h5&gt;&lt;h5&gt;&lt;b&gt;Weaknesses &lt;/b&gt;vulnerability to cold&lt;/h5&gt;&lt;/div&gt;&lt;hr/&gt;&lt;div&gt;&lt;h5&gt;&lt;b&gt;OFFENSE&lt;/b&gt;&lt;/h5&gt;&lt;/div&gt;&lt;hr/&gt;&lt;div&gt;&lt;h5&gt;&lt;b&gt;Spd &lt;/b&gt;60 ft., fly 200 ft. (poor), swim 60 ft.&lt;/h5&gt;&lt;h5&gt;&lt;b&gt;Melee &lt;/b&gt;bite +21 (2d6+12), 2 claws +21 (1d8+8/19-20), tail slap +19 (1d8+12), 2 wings +19 (1d6+4)&lt;/h5&gt;&lt;h5&gt;&lt;b&gt;Space &lt;/b&gt;10 ft.; &lt;b&gt;Reach &lt;/b&gt;5 ft. (10 ft. with bite)&lt;/h5&gt;&lt;h5&gt;&lt;b&gt;Special Attacks &lt;/b&gt;breath weapon (40-ft. cone, 8d10 fire, DC 22), weakening breath&lt;/h5&gt;&lt;h5&gt;&lt;b&gt;Spell-Like Abilities&lt;/b&gt; (CL 14th; concentration +18)&lt;/br&gt;At will&amp;mdash;bless, detect evil&lt;/h5&gt;&lt;/h5&gt;&lt;h5&gt;&lt;b&gt;Spells Known&lt;/b&gt; (CL 3rd; concentration +7)&lt;/br&gt;1st (6/day)&amp;mdash;divine favor, mage armor, shield&lt;/br&gt;0 (at will)&amp;mdash;detect magic, light, mage hand, mending, stabilize&lt;/h5&gt;&lt;/h5&gt;&lt;/div&gt;&lt;hr/&gt;&lt;div&gt;&lt;h5&gt;&lt;b&gt;STATISTICS&lt;/b&gt;&lt;/h5&gt;&lt;/div&gt;&lt;hr/&gt;&lt;div&gt;&lt;h5&gt;&lt;b&gt;Str &lt;/b&gt;27, &lt;b&gt;Dex &lt;/b&gt;12, &lt;b&gt;Con &lt;/b&gt;21, &lt;b&gt;Int &lt;/b&gt; 18, &lt;b&gt;Wis &lt;/b&gt;19, &lt;b&gt;Cha &lt;/b&gt;18&lt;/h5&gt;&lt;h5&gt;&lt;b&gt;Base Atk &lt;/b&gt;+14; &lt;b&gt;CMB &lt;/b&gt;+23; &lt;b&gt;CMD &lt;/b&gt;34 (38 vs. trip)&lt;/h5&gt;&lt;h5&gt;&lt;b&gt;Feats &lt;/b&gt;Alertness, Critical Focus, Improved Critical (claw), Iron Will, Multiattack, Power Attack, Vital Strike&lt;/h5&gt;&lt;h5&gt;&lt;b&gt;Skills &lt;/b&gt;Diplomacy +21, Fly +12, Heal +21, Knowledge (arcana) +21 , Knowledge (local) +21, Knowledge (religion) +21, Perception +25, Sense Motive +25, Spellcraft +21, Swim +33; &lt;b&gt;Racial Modifiers &lt;/b&gt;+8 Swim&lt;/h5&gt;&lt;h5&gt;&lt;b&gt;Languages &lt;/b&gt;Celestial, Common, Draconic, Elven, Halfling&lt;/h5&gt;&lt;h5&gt;&lt;b&gt;SQ &lt;/b&gt;change shape, detect gems, fast flight&lt;/h5&gt;&lt;/div&gt;&lt;hr/&gt;&lt;div&gt;&lt;h5&gt;&lt;b&gt;ECOLOGY&lt;/b&gt;&lt;/h5&gt;&lt;/div&gt;&lt;hr/&gt;&lt;div&gt;&lt;h5&gt;&lt;b&gt;Environment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</si>
  <si>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Young Adult Gold Dragon</t>
  </si>
  <si>
    <t>, +19 natural, -2 size)</t>
  </si>
  <si>
    <t>Fort +15, Ref +10, Will +16</t>
  </si>
  <si>
    <t>bite +23 (2d8+13/19-20), 2 claws +23 (2d6+9/19-20), tail slap +21 (2d6+13), 2 wings +21 (1d8+4)</t>
  </si>
  <si>
    <t>breath weapon (50-ft. cone, 10d10 fire, DC 23), crush (2d18+13, DC 23), weakening breath</t>
  </si>
  <si>
    <t>Spell-Like Abilities (CL 16th; concentration +20)  At will-bless, detect evil</t>
  </si>
  <si>
    <t>Spells Known (CL 5th; concentration +9)  2nd (5/day)-cure moderate wounds, resist energy  1st (7/day)-divine favor, mage armor, shield, shield of faith  0 (at will)-detect magic, light, mage hand, mending, prestidigitation, stabilize</t>
  </si>
  <si>
    <t>Str 29, Dex 10, Con 21, Int 18, Wis 19, Cha 18</t>
  </si>
  <si>
    <t>Alertness, Critical Focus, Improved Critical (bite, claw), Iron Will, Multiattack, Power Attack, Vital Strike</t>
  </si>
  <si>
    <t>Diplomacy +23, Fly +11, Heal +23, Knowledge (arcana) +23, Knowledge (local) +23, Knowledge (religion) +23, Perception +27, Sense Motive +27, Spellcraft +23, Swim +36</t>
  </si>
  <si>
    <t>&lt;link rel="stylesheet"href="PF.css"&gt;&lt;div&gt;&lt;h2&gt;Young Adult,  Gold Dragon&lt;/h2&gt;&lt;h3&gt;&lt;i&gt;Golden scales cover the body of this majestic dragon, and a regal crest of horns arches backward above wise and piercing eyes.&lt;/i&gt;&lt;/h3&gt;&lt;br&gt;&lt;/br&gt;&lt;/div&gt;&lt;div class="heading"&gt;&lt;p class="alignleft"&gt;Young Adult Gold Dragon&lt;/p&gt;&lt;p class="alignright"&gt;CR 14&lt;/p&gt;&lt;div style="clear: both;"&gt;&lt;/div&gt;&lt;/div&gt;&lt;div&gt;&lt;h5&gt;&lt;b&gt;XP &lt;/b&gt;38,400&lt;/h5&gt;&lt;h5&gt;LG Huge dragon (fire)&lt;/h5&gt;&lt;h5&gt;&lt;b&gt;Init &lt;/b&gt;+0; &lt;b&gt;Senses &lt;/b&gt;dragon senses; Perception +27&lt;/h5&gt;&lt;/div&gt;&lt;hr/&gt;&lt;div&gt;&lt;h5&gt;&lt;b&gt;DEFENSE&lt;/b&gt;&lt;/h5&gt;&lt;/div&gt;&lt;hr/&gt;&lt;div&gt;&lt;h5&gt;&lt;b&gt;AC &lt;/b&gt;27, touch 8, flat-footed 27 (+19 natural, -2 size)&lt;/h5&gt;&lt;h5&gt;&lt;b&gt;hp &lt;/b&gt;184 (16d12+80)&lt;/h5&gt;&lt;h5&gt;&lt;b&gt;Fort &lt;/b&gt;+15, &lt;b&gt;Ref &lt;/b&gt;+10, &lt;b&gt;Will &lt;/b&gt;+16&lt;/h5&gt;&lt;h5&gt;&lt;b&gt;DR &lt;/b&gt;5/magic; &lt;b&gt;Immune &lt;/b&gt;fire, paralysis, sleep; &lt;b&gt;SR &lt;/b&gt;25&lt;/h5&gt;&lt;h5&gt;&lt;b&gt;Weaknesses &lt;/b&gt;vulnerability to cold&lt;/h5&gt;&lt;/div&gt;&lt;hr/&gt;&lt;div&gt;&lt;h5&gt;&lt;b&gt;OFFENSE&lt;/b&gt;&lt;/h5&gt;&lt;/div&gt;&lt;hr/&gt;&lt;div&gt;&lt;h5&gt;&lt;b&gt;Spd &lt;/b&gt;60 ft., fly 250 ft. (poor), swim 60 ft.&lt;/h5&gt;&lt;h5&gt;&lt;b&gt;Melee &lt;/b&gt;bite +23 (2d8+13/19-20), 2 claws +23 (2d6+9/19-20), tail slap +21 (2d6+13), 2 wings +21 (1d8+4)&lt;/h5&gt;&lt;h5&gt;&lt;b&gt;Space &lt;/b&gt;15 ft.; &lt;b&gt;Reach &lt;/b&gt;10 ft. (15 ft. with bite)&lt;/h5&gt;&lt;h5&gt;&lt;b&gt;Special Attacks &lt;/b&gt;breath weapon (50-ft. cone, 10d10 fire, DC 23), crush (2d18+13, DC 23), weakening breath&lt;/h5&gt;&lt;h5&gt;&lt;b&gt;Spell-Like Abilities&lt;/b&gt; (CL 16th; concentration +20)&lt;/br&gt;At will&amp;mdash;bless, detect evil&lt;/h5&gt;&lt;/h5&gt;&lt;h5&gt;&lt;b&gt;Spells Known&lt;/b&gt; (CL 5th; concentration +9)&lt;/br&gt;2nd (5/day)&amp;mdash;cure moderate wounds, resist energy&lt;/br&gt;1st (7/day)&amp;mdash;divine favor, mage armor, shield, shield of faith&lt;/br&gt;0 (at will)&amp;mdash;detect magic, light, mage hand, mending, prestidigitation, stabilize&lt;/h5&gt;&lt;/h5&gt;&lt;/div&gt;&lt;hr/&gt;&lt;div&gt;&lt;h5&gt;&lt;b&gt;STATISTICS&lt;/b&gt;&lt;/h5&gt;&lt;/div&gt;&lt;hr/&gt;&lt;div&gt;&lt;h5&gt;&lt;b&gt;Str &lt;/b&gt;29, &lt;b&gt;Dex &lt;/b&gt;10, &lt;b&gt;Con &lt;/b&gt;21, &lt;b&gt;Int &lt;/b&gt; 18, &lt;b&gt;Wis &lt;/b&gt;19, &lt;b&gt;Cha &lt;/b&gt;18&lt;/h5&gt;&lt;h5&gt;&lt;b&gt;Base Atk &lt;/b&gt;+16; &lt;b&gt;CMB &lt;/b&gt;+27; &lt;b&gt;CMD &lt;/b&gt;37 (41 vs. trip)&lt;/h5&gt;&lt;h5&gt;&lt;b&gt;Feats &lt;/b&gt;Alertness, Critical Focus, Improved Critical (bite, claw), Iron Will, Multiattack, Power Attack, Vital Strike&lt;/h5&gt;&lt;h5&gt;&lt;b&gt;Skills &lt;/b&gt;Diplomacy +23, Fly +11, Heal +23, Knowledge (arcana) +23, Knowledge (local) +23, Knowledge (religion) +23, Perception +27, Sense Motive +27, Spellcraft +23, Swim +36; &lt;b&gt;Racial Modifiers &lt;/b&gt;+8 Swim&lt;/h5&gt;&lt;h5&gt;&lt;b&gt;Languages &lt;/b&gt;Celestial, Common, Draconic, Elven, Halfling&lt;/h5&gt;&lt;h5&gt;&lt;b&gt;SQ &lt;/b&gt;change shape, detect gems, fast flight&lt;/h5&gt;&lt;/div&gt;&lt;hr/&gt;&lt;div&gt;&lt;h5&gt;&lt;b&gt;ECOLOGY&lt;/b&gt;&lt;/h5&gt;&lt;/div&gt;&lt;hr/&gt;&lt;div&gt;&lt;h5&gt;&lt;b&gt;Environment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</si>
  <si>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Mature Adult Gold Dragon</t>
  </si>
  <si>
    <t>frightful presence (210 ft., DC 25)</t>
  </si>
  <si>
    <t>Fort +18, Ref +12, Will +19</t>
  </si>
  <si>
    <t>bite +29 (2d8+16/19-20), 2 claws +29 (2d6+11/19-20), tail slap +27 (2d6+16), 2 wings +27 (1d8+5)</t>
  </si>
  <si>
    <t>breath weapon (50-ft. cone, 14d10 fire, DC 26), crush (2d8+16, DC 26), weakening breath</t>
  </si>
  <si>
    <t>Spell-Like Abilities (CL 20th; concentration +25)  At will-bless, daylight, detect evil</t>
  </si>
  <si>
    <t>Spells Known (CL 9th; concentration +14)  4th (5/day)-divination, restoration  3rd (7/day)-dispel magic, invisibility purge, prayer  2nd (7/day)-aid, cure moderate wounds, lesser restoration, resist energy  1st (8/day)-alarm, divine favor, mage armor, shield, shield of faith  0 (at will)-detect magic, light, mage hand, mending, open/close, prestidigitation, read magic, stabilize</t>
  </si>
  <si>
    <t>Str 33, Dex 10, Con 23, Int 20, Wis 21, Cha 20</t>
  </si>
  <si>
    <t>Alertness, Critical Focus, Extend Spell, Improved Critical (bite, claw), Iron Will, Multiattack, Power Attack, Stunning Critical, Vital Strike</t>
  </si>
  <si>
    <t>Diplomacy +28, Fly +15, Heal +28, Knowledge (arcana) +28, Knowledge (local) +28, Knowledge (nobility) +28, Knowledge (religion) +28, Perception +32, Sense Motive +32, Spellcraft +28, Swim +42</t>
  </si>
  <si>
    <t>Celestial, Common, Draconic, Elven, Halfling, 1 more</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</si>
  <si>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Fast Flight (Ex) A young or older gold dragon is treated as one size category larger when determining his fly speed.  Luck (Sp)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Weakening Breath (Su) Instead of a cone of fire, a gold dragon can breathe a cone of weakening gas. Creatures within the cone must succeed on a Fortitude save or take 1 point of Strength damage per age category (Will save half).</t>
  </si>
  <si>
    <t>&lt;link rel="stylesheet"href="PF.css"&gt;&lt;div&gt;&lt;h2&gt;Mature Adult,  Gold Dragon&lt;/h2&gt;&lt;h3&gt;&lt;i&gt;Golden scales cover the body of this majestic dragon, and a regal crest of horns arches backward above wise and piercing eyes.&lt;/i&gt;&lt;/h3&gt;&lt;br&gt;&lt;/br&gt;&lt;/div&gt;&lt;div class="heading"&gt;&lt;p class="alignleft"&gt;Mature Adult Gold Dragon&lt;/p&gt;&lt;p class="alignright"&gt;CR 16&lt;/p&gt;&lt;div style="clear: both;"&gt;&lt;/div&gt;&lt;/div&gt;&lt;div&gt;&lt;h5&gt;&lt;b&gt;XP &lt;/b&gt;76,800&lt;/h5&gt;&lt;h5&gt;LG Huge dragon (fire)&lt;/h5&gt;&lt;h5&gt;&lt;b&gt;Init &lt;/b&gt;+0; &lt;b&gt;Senses &lt;/b&gt;dragon senses; Perception +32&lt;/h5&gt;&lt;h5&gt;&lt;b&gt;Aura &lt;/b&gt;frightful presence (210 ft., DC 25)&lt;/h5&gt;&lt;/div&gt;&lt;hr/&gt;&lt;div&gt;&lt;h5&gt;&lt;b&gt;DEFENSE&lt;/b&gt;&lt;/h5&gt;&lt;/div&gt;&lt;hr/&gt;&lt;div&gt;&lt;h5&gt;&lt;b&gt;AC &lt;/b&gt;33, touch 8, flat-footed 33 (+25 natural, -2 size)&lt;/h5&gt;&lt;h5&gt;&lt;b&gt;hp &lt;/b&gt;250 (20d12+120)&lt;/h5&gt;&lt;h5&gt;&lt;b&gt;Fort &lt;/b&gt;+18, &lt;b&gt;Ref &lt;/b&gt;+12, &lt;b&gt;Will &lt;/b&gt;+19&lt;/h5&gt;&lt;h5&gt;&lt;b&gt;DR &lt;/b&gt;10/magic; &lt;b&gt;Immune &lt;/b&gt;fire, paralysis, sleep; &lt;b&gt;SR &lt;/b&gt;27&lt;/h5&gt;&lt;h5&gt;&lt;b&gt;Weaknesses &lt;/b&gt;vulnerability to cold&lt;/h5&gt;&lt;/div&gt;&lt;hr/&gt;&lt;div&gt;&lt;h5&gt;&lt;b&gt;OFFENSE&lt;/b&gt;&lt;/h5&gt;&lt;/div&gt;&lt;hr/&gt;&lt;div&gt;&lt;h5&gt;&lt;b&gt;Spd &lt;/b&gt;60 ft., fly 250 ft. (poor), swim 60 ft.&lt;/h5&gt;&lt;h5&gt;&lt;b&gt;Melee &lt;/b&gt;bite +29 (2d8+16/19-20), 2 claws +29 (2d6+11/19-20), tail slap +27 (2d6+16), 2 wings +27 (1d8+5)&lt;/h5&gt;&lt;h5&gt;&lt;b&gt;Space &lt;/b&gt;15 ft.; &lt;b&gt;Reach &lt;/b&gt;10 ft. (15 ft. with bite)&lt;/h5&gt;&lt;h5&gt;&lt;b&gt;Special Attacks &lt;/b&gt;breath weapon (50-ft. cone, 14d10 fire, DC 26), crush (2d8+16, DC 26), weakening breath&lt;/h5&gt;&lt;h5&gt;&lt;b&gt;Spell-Like Abilities&lt;/b&gt; (CL 20th; concentration +25)&lt;/br&gt;At will&amp;mdash;bless, daylight, detect evil&lt;/h5&gt;&lt;/h5&gt;&lt;h5&gt;&lt;b&gt;Spells Known&lt;/b&gt; (CL 9th; concentration +14)&lt;/br&gt;4th (5/day)&amp;mdash;divination, restoration&lt;/br&gt;3rd (7/day)&amp;mdash;dispel magic, invisibility purge, prayer&lt;/br&gt;2nd (7/day)&amp;mdash;aid, cure moderate wounds, lesser restoration, resist energy&lt;/br&gt;1st (8/day)&amp;mdash;alarm, divine favor, mage armor, shield, shield of faith&lt;/br&gt;0 (at will)&amp;mdash;detect magic, light, mage hand, mending, open/close, prestidigitation, read magic, stabilize&lt;/h5&gt;&lt;/h5&gt;&lt;/div&gt;&lt;hr/&gt;&lt;div&gt;&lt;h5&gt;&lt;b&gt;STATISTICS&lt;/b&gt;&lt;/h5&gt;&lt;/div&gt;&lt;hr/&gt;&lt;div&gt;&lt;h5&gt;&lt;b&gt;Str &lt;/b&gt;33, &lt;b&gt;Dex &lt;/b&gt;10, &lt;b&gt;Con &lt;/b&gt;23, &lt;b&gt;Int &lt;/b&gt; 20, &lt;b&gt;Wis &lt;/b&gt;21, &lt;b&gt;Cha &lt;/b&gt;20&lt;/h5&gt;&lt;h5&gt;&lt;b&gt;Base Atk &lt;/b&gt;+20; &lt;b&gt;CMB &lt;/b&gt;+33; &lt;b&gt;CMD &lt;/b&gt;43 (47 vs. trip)&lt;/h5&gt;&lt;h5&gt;&lt;b&gt;Feats &lt;/b&gt;Alertness, Critical Focus, Extend Spell, Improved Critical (bite, claw), Iron Will, Multiattack, Power Attack, Stunning Critical, Vital Strike&lt;/h5&gt;&lt;h5&gt;&lt;b&gt;Skills &lt;/b&gt;Diplomacy +28, Fly +15, Heal +28, Knowledge (arcana) +28, Knowledge (local) +28, Knowledge (nobility) +28, Knowledge (religion) +28, Perception +32, Sense Motive +32, Spellcraft +28, Swim +42; &lt;b&gt;Racial Modifiers &lt;/b&gt;+8 Swim&lt;/h5&gt;&lt;h5&gt;&lt;b&gt;Languages &lt;/b&gt;Celestial, Common, Draconic, Elven, Halfling, 1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</si>
  <si>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Old Gold Dragon</t>
  </si>
  <si>
    <t>fire (5 ft., 1d6 fire), frightful presence (240 ft., DC 27)</t>
  </si>
  <si>
    <t>Fort +20, Ref +12, Will +21</t>
  </si>
  <si>
    <t>bite +30 (4d6+18/19-20), 2 claws +30 (2d8+12/19-20), tail slap +28 (2d8+18), 2 wings +28 (2d6+6)</t>
  </si>
  <si>
    <t>breath weapon (60-ft. cone, 16d10 fire, DC 28), crush (4d6+18, DC 28), tail sweep (2d6+18, DC 28), weakening breath</t>
  </si>
  <si>
    <t>Spell-Like Abilities (CL 22nd; concentration +28)  At will-bless, daylight, detect evil, geas/quest</t>
  </si>
  <si>
    <t>Spells Known (CL 11th; concentration +17)  5th (5/day)-dispel evil (DC 21), true seeing  4th (7/day)-divination, restoration, stoneskin  3rd (7/day)-dispel magic, haste, invisibility purge, prayer  2nd 8/day)-aid, cure moderate wounds, lesser restoration, resist energy, silence  1st (8/day)-alarm, divine favor, mage armor, shield, shield of faith  0 (at will)-detect magic, detect poison, light, mage hand, mending, open/close, prestidigitation, read magic, stabilize</t>
  </si>
  <si>
    <t>Alertness, Critical Focus, Extend Spell, Improved Critical (bite, claw), Iron Will, Multiattack, Power Attack, Quicken Spell, Stunning Critical, Vital Strike</t>
  </si>
  <si>
    <t>Diplomacy +31, Fly +10, Heal +31, Knowledge (arcana) +31, Knowledge (history) +31, Knowledge (local) +31, Knowledge (nobility) +31, Knowledge (religion) +31, Perception +35, Sense Motive +35, Spellcraft +31, Swim +45</t>
  </si>
  <si>
    <t>Celestial, Common, Draconic, Elven, Halfling, 2 more</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</si>
  <si>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Fast Flight (Ex) A young or older gold dragon is treated as one size category larger when determining his fly speed.  Fire Aura (Su)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Luck (Sp)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Weakening Breath (Su) Instead of a cone of fire, a gold dragon can breathe a cone of weakening gas. Creatures within the cone must succeed on a Fortitude save or take 1 point of Strength damage per age category (Will save half).</t>
  </si>
  <si>
    <t>&lt;link rel="stylesheet"href="PF.css"&gt;&lt;div&gt;&lt;h2&gt;Old,  Gold Dragon&lt;/h2&gt;&lt;h3&gt;&lt;i&gt;Golden scales cover the body of this majestic dragon, and a regal crest of horns arches backward above wise and piercing eyes.&lt;/i&gt;&lt;/h3&gt;&lt;br&gt;&lt;/br&gt;&lt;/div&gt;&lt;div class="heading"&gt;&lt;p class="alignleft"&gt;Old Gold Dragon&lt;/p&gt;&lt;p class="alignright"&gt;CR 18&lt;/p&gt;&lt;div style="clear: both;"&gt;&lt;/div&gt;&lt;/div&gt;&lt;div&gt;&lt;h5&gt;&lt;b&gt;XP &lt;/b&gt;153,600&lt;/h5&gt;&lt;h5&gt;LG Gargantuan dragon (fire)&lt;/h5&gt;&lt;h5&gt;&lt;b&gt;Init &lt;/b&gt;-1; &lt;b&gt;Senses &lt;/b&gt;dragon senses; Perception +35&lt;/h5&gt;&lt;h5&gt;&lt;b&gt;Aura &lt;/b&gt;fire (5 ft., 1d6 fire), frightful presence (240 ft., DC 27)&lt;/h5&gt;&lt;/div&gt;&lt;hr/&gt;&lt;div&gt;&lt;h5&gt;&lt;b&gt;DEFENSE&lt;/b&gt;&lt;/h5&gt;&lt;/div&gt;&lt;hr/&gt;&lt;div&gt;&lt;h5&gt;&lt;b&gt;AC &lt;/b&gt;33, touch 5, flat-footed 33 (-1 Dex, +28 natural, -4 size)&lt;/h5&gt;&lt;h5&gt;&lt;b&gt;hp &lt;/b&gt;297 (22d12+154)&lt;/h5&gt;&lt;h5&gt;&lt;b&gt;Fort &lt;/b&gt;+20, &lt;b&gt;Ref &lt;/b&gt;+12, &lt;b&gt;Will &lt;/b&gt;+21&lt;/h5&gt;&lt;h5&gt;&lt;b&gt;DR &lt;/b&gt;10/magic; &lt;b&gt;Immune &lt;/b&gt;fire, paralysis, sleep; &lt;b&gt;SR &lt;/b&gt;29&lt;/h5&gt;&lt;h5&gt;&lt;b&gt;Weaknesses &lt;/b&gt;vulnerability to cold&lt;/h5&gt;&lt;/div&gt;&lt;hr/&gt;&lt;div&gt;&lt;h5&gt;&lt;b&gt;OFFENSE&lt;/b&gt;&lt;/h5&gt;&lt;/div&gt;&lt;hr/&gt;&lt;div&gt;&lt;h5&gt;&lt;b&gt;Spd &lt;/b&gt;60 ft., fly 250 ft. (clumsy), swim 60 ft.&lt;/h5&gt;&lt;h5&gt;&lt;b&gt;Melee &lt;/b&gt;bite +30 (4d6+18/19-20), 2 claws +30 (2d8+12/19-20), tail slap +28 (2d8+18), 2 wings +28 (2d6+6)&lt;/h5&gt;&lt;h5&gt;&lt;b&gt;Space &lt;/b&gt;20 ft.; &lt;b&gt;Reach &lt;/b&gt;15 ft. (20 ft. with bite)&lt;/h5&gt;&lt;h5&gt;&lt;b&gt;Special Attacks &lt;/b&gt;breath weapon (60-ft. cone, 16d10 fire, DC 28), crush (4d6+18, DC 28), tail sweep (2d6+18, DC 28), weakening breath&lt;/h5&gt;&lt;h5&gt;&lt;b&gt;Spell-Like Abilities&lt;/b&gt; (CL 22nd; concentration +28)&lt;/br&gt;At will&amp;mdash;bless, daylight, detect evil, geas/quest&lt;/h5&gt;&lt;/h5&gt;&lt;h5&gt;&lt;b&gt;Spells Known&lt;/b&gt; (CL 11th; concentration +17)&lt;/br&gt;5th (5/day)&amp;mdash;dispel evil (DC 21), true seeing&lt;/br&gt;4th (7/day)&amp;mdash;divination, restoration, stoneskin&lt;/br&gt;3rd (7/day)&amp;mdash;dispel magic, haste, invisibility purge, prayer&lt;/br&gt;2nd 8/day)&amp;mdash;aid, cure moderate wounds, lesser restoration, resist energy, silence&lt;/br&gt;1st (8/day)&amp;mdash;alarm, divine favor, mage armor, shield, shield of faith&lt;/br&gt;0 (at will)&amp;mdash;detect magic, detect poison, light, mage hand, mending, open/close, prestidigitation, read magic, stabilize&lt;/h5&gt;&lt;/h5&gt;&lt;/div&gt;&lt;hr/&gt;&lt;div&gt;&lt;h5&gt;&lt;b&gt;STATISTICS&lt;/b&gt;&lt;/h5&gt;&lt;/div&gt;&lt;hr/&gt;&lt;div&gt;&lt;h5&gt;&lt;b&gt;Str &lt;/b&gt;35, &lt;b&gt;Dex &lt;/b&gt;8, &lt;b&gt;Con &lt;/b&gt;25, &lt;b&gt;Int &lt;/b&gt; 22, &lt;b&gt;Wis &lt;/b&gt;23, &lt;b&gt;Cha &lt;/b&gt;22&lt;/h5&gt;&lt;h5&gt;&lt;b&gt;Base Atk &lt;/b&gt;+22; &lt;b&gt;CMB &lt;/b&gt;+38; &lt;b&gt;CMD &lt;/b&gt;47 (51 vs. trip)&lt;/h5&gt;&lt;h5&gt;&lt;b&gt;Feats &lt;/b&gt;Alertness, Critical Focus, Extend Spell, Improved Critical (bite, claw), Iron Will, Multiattack, Power Attack, Quicken Spell, Stunning Critical, Vital Strike&lt;/h5&gt;&lt;h5&gt;&lt;b&gt;Skills &lt;/b&gt;Diplomacy +31, Fly +10, Heal +31, Knowledge (arcana) +31, Knowledge (history) +31, Knowledge (local) +31, Knowledge (nobility) +31, Knowledge (religion) +31, Perception +35, Sense Motive +35, Spellcraft +31, Swim +45; &lt;b&gt;Racial Modifiers &lt;/b&gt;+8 Swim&lt;/h5&gt;&lt;h5&gt;&lt;b&gt;Languages &lt;/b&gt;Celestial, Common, Draconic, Elven, Halfling, 2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</si>
  <si>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Boruta</t>
  </si>
  <si>
    <t>low-light vision; Perception +20</t>
  </si>
  <si>
    <t>23, touch 13, flat-footed 20</t>
  </si>
  <si>
    <t>(+2 Dex, +1 dodge, +10 natural)</t>
  </si>
  <si>
    <t>2 claws +13 (1d4+3 plus grounding curse)</t>
  </si>
  <si>
    <t>Spell-Like Abilities (CL 7th; concentration +10)  Constant-pass without trace  At Will-entangle (DC 14)  3/day-command plants (DC 17)  1/day-summon nature's ally V (1 shambling mound only)</t>
  </si>
  <si>
    <t>Spells Prepared (CL 7th; concentration +10)  4th-spike stones (DC 17)  3rd-call lightning (2, DC 16), plant growth  2nd-fog cloud, soften earth and stone, tree shape, wood shape (DC 15)  1st-calm animals, detect animals or plants, goodberry, magic fang, speak with animals  0-create water, detect magic, detect poison, know direction, mending</t>
  </si>
  <si>
    <t>Str 17, Dex 15, Con 16, Int 13, Wis 17, Cha 16</t>
  </si>
  <si>
    <t>Combat Casting, Combat Reflexes, Dodge, Improved Initiative, Improved Iron Will, Mobility, Natural Spell</t>
  </si>
  <si>
    <t>Perception +20, Stealth +19, Survival +17</t>
  </si>
  <si>
    <t>treespeech, wild shape</t>
  </si>
  <si>
    <t>solitary, party (2-4), or band (2-4 borutas plus 1-3 shambling mounds)</t>
  </si>
  <si>
    <t>Piercing yellow eyes gaze from the mossy skull of this ivy-covered skeleton. Where bones should be, gnarled roots grow, and tangles of vines hang from its moldering chest like spilt viscera.</t>
  </si>
  <si>
    <t>AP 44</t>
  </si>
  <si>
    <t>Electric Fortitude (Ex) Borutas take no damage from electricity.  Instead, any electricity attack used against a boruta temporarily increases its Constitution score by 1d4 points. The boruta loses these temporary points at the rate of 1 per hour.  Grounding Curse (Su) Any living creature that takes damage from a boruta's claws must make a DC 20 Fortitude save or have hundreds of tiny seed pods injected into its body.  These seeds grow rapidly; they explode through the victim's skin on its next turn, dealing 1d6 points of damage and entangling it as runners and vines grow from its flesh and root themselves in the ground. The victim cannot move unless it makes a DC 10 Strength check to tear the plants from the ground, but doing so also deals 1d4 points of damage to the victim. This effect lasts for 10 minutes.  Remove curse, blight, diminish plants, and similar spells instantly end this effect. The save DC is Constitution-based.  Treespeech (Ex) A boruta has the ability to converse with plants as if subject to a continual speak with plants spell, and most plants greet them with an attitude of friendly or helpful.  Wild Shape (Su) A boruta can wild shape three times per day as a 7th-level druid. In any form a boruta takes, its appearance remains plantlike, with wooden features and leaves rather than fur or feathers.</t>
  </si>
  <si>
    <t>A distant cousin of shambling mounds, borutas are powerful wielders of natural magic that make their homes in marshes or wetlands, where their mysterious control over the natural environment is most useful.  Though none are sure of the specific relationship between borutas and shambling mounds, the connection is clear when comparing the two, their powers and affinity for the marshlands being the most obvious similarities.  Borutas-or "swamp lords," as they're sometimes called- resemble mossy, skeletal humans at first glance, with bonelike wooden frames, viny covering, and vivid yellow eyes. Considerably more intelligent than their shambling mound cousins, they claim wide territories-typically swamps, forests, jungles, or other lands thick with plant-life-and brook no insult to their realm. Highly defensive of the life within their lands, especially plants and thinking plant creatures, borutas view themselves as the avengers of those that can't defend themselves, and mercilessly repay destructive invaders with verdurous force. On the rare occasions when they deal peaceably with non-plant creatures, borutas cover their frightening forms with thick veils of grass or peat moss.  Borutas generally stand about 7 feet tall and weigh just over 200 pounds.  Ecology Surfacing from the dark waters of bogs and marshes, borutas are birthed from swamps and forested caves in isolated pods. Cocooned in a thick shell of reeds and swampy grasses, a boruta grows inside its own chamber until it reaches maturity, about 2 years after the emergence of the pod. Upon reaching this stage of maturity, a swamp lord breaks out of its protective shell fully grown.  Though formidable upon emergence, infant borutas are incredibly vulnerable while developing in their cocoons.  If the shell-like pod is ruptured before development is complete, the boruta within ceases to grow, usually causing it to simply wither away. Few can say where borutas come from, though some claim that natural lands threatened with destruction or with strong ties to the First World produce them.  A boruta's viny flesh typically takes a greenish hue, though these colors change with the natural progression of the seasons or to otherwise blend in with the foliage of its homeland. As a boruta ages, its leaves continues to darken, and the most ancient swamp lords possess foliage almost as black as the murky waters from which they emerge. How long a boruta might survive, no one knows, as the reclusive creatures sometimes vanish into their fecund homes and aren't seen for decades. Some propose the creatures are immortal-or at least have life spans on par with the oldest trees-so long as the territory they watch over remains healthy.  Habitat &amp; Society Borutas hold plant and animal life in the same esteem as humans typically hold members of their own race or other sentient creatures. As sentient plants, borutas share kinship with the oldest trees and slightest blades of grass in their territories, viewing all as members of their extended family and watching over all. Their manner of thinking and philosophies differ wildly from these of humanoids, being far more fundamentally tied into the cycle of seasons and the mysterious rhythms of the earth. Borutas understand that nature is rarely calm or peaceful, and that the mere act of moving can often be disruptive or outright destructive to other organisms, yet do what they can to keep forces outside of nature from disturbing or destroying the environments of their homes.  Left to their own devices, they tend to plants and vulnerable animals, commune with the oldest growth and natural creatures of their territories, and encourage new growth. Should their homes be violated, however, whether by the axes of enterprising humanoids or the depredations of rampaging monsters, borutas do all they can to prevent future harm. Sometimes this might mean slaying a dangerous interloper, but in more extreme cases their vengeance might launch an extended campaign of natural violence against an entire community. Borutas try not to harm the innocent, but if they view certain neighboring creatures as fundamentally destructive, or are forced to choose between the lives of invaders and those of their plants, they will always side with nature. Such decisions often put borutas at odds with expanding humanoid communities, leading to tales of violent swamp monsters or evil spirits of the forest, though rarely do such stories consider the plants' points of view. Borutas are intelligent enough to reason with, but are stolid in their defense of their lands and will no more accept partial loss or brook lessened defilement of their homes than a community might assent to the murder of a mere fraction of its populace.  Borutas rarely encounter others of their kind, being born alone and never leaving their territories of their own accord. They typically find themselves at odds with humanoids, and even the most nature-sensitive elves often find them disagreeable or alien enough to bear avoidance. Druids who know of a boruta in a region typically go out of their way to placate it and serve as peacemakers between the swamp lord and the communities of other humanoids; they often preach avoidance to all who would pass through the proud plant creature's lands. Despite their similar interests in watching over nature, treants rarely share territories with borutas, preferring highly forested lands while the swamp lords tend to favor darker lands and the meaner plants of the forest. When members of the two races do share lands, they might brief ly cooperate in defense of their forest, though treants typically disfavor boruta tactics, which they view as shortsighted and provocative. Fey, too, have mixed opinions of borutas, with goodly fey avoiding them, while the more neutral hold them in high regard. Yet borutas share a special alliance with shambling mounds, treating the wild plants as primitive cousins, often assembling and guiding tribelike communities of the mounds and cooperating with them to drive off those who threaten their lands.</t>
  </si>
  <si>
    <t>&lt;link rel="stylesheet"href="PF.css"&gt;&lt;div&gt;&lt;h2&gt;Boruta&lt;/h2&gt;&lt;h3&gt;&lt;i&gt;Piercing yellow eyes gaze from the mossy skull of this ivy-covered skeleton. Where bones should be, gnarled roots grow, and tangles of vines hang from its moldering chest like spilt viscera.&lt;/i&gt;&lt;/h3&gt;&lt;br&gt;&lt;/br&gt;&lt;/div&gt;&lt;div class="heading"&gt;&lt;p class="alignleft"&gt;Boruta&lt;/p&gt;&lt;p class="alignright"&gt;CR 9&lt;/p&gt;&lt;div style="clear: both;"&gt;&lt;/div&gt;&lt;/div&gt;&lt;div&gt;&lt;h5&gt;&lt;b&gt;XP &lt;/b&gt;6,400&lt;/h5&gt;&lt;h5&gt;N Medium plant &lt;/h5&gt;&lt;h5&gt;&lt;b&gt;Init &lt;/b&gt;+6; &lt;b&gt;Senses &lt;/b&gt;low-light vision; Perception +20&lt;/h5&gt;&lt;/div&gt;&lt;hr/&gt;&lt;div&gt;&lt;h5&gt;&lt;b&gt;DEFENSE&lt;/b&gt;&lt;/h5&gt;&lt;/div&gt;&lt;hr/&gt;&lt;div&gt;&lt;h5&gt;&lt;b&gt;AC &lt;/b&gt;23, touch 13, flat-footed 20 (+2 Dex, +1 dodge, +10 natural)&lt;/h5&gt;&lt;h5&gt;&lt;b&gt;hp &lt;/b&gt;105 (14d8+42)&lt;/h5&gt;&lt;h5&gt;&lt;b&gt;Fort &lt;/b&gt;+12, &lt;b&gt;Ref &lt;/b&gt;+6, &lt;b&gt;Will &lt;/b&gt;+7&lt;/h5&gt;&lt;h5&gt;&lt;b&gt;Immune &lt;/b&gt;electricity, plant traits&lt;/h5&gt;&lt;/div&gt;&lt;hr/&gt;&lt;div&gt;&lt;h5&gt;&lt;b&gt;OFFENSE&lt;/b&gt;&lt;/h5&gt;&lt;/div&gt;&lt;hr/&gt;&lt;div&gt;&lt;h5&gt;&lt;b&gt;Spd &lt;/b&gt;30 ft.&lt;/h5&gt;&lt;h5&gt;&lt;b&gt;Melee &lt;/b&gt;2 claws +13 (1d4+3 plus grounding curse)&lt;/h5&gt;&lt;h5&gt;&lt;b&gt;Space &lt;/b&gt;5 ft.; &lt;b&gt;Reach &lt;/b&gt;5 ft.&lt;/h5&gt;&lt;h5&gt;&lt;b&gt;Spell-Like Abilities&lt;/b&gt; (CL 7th; concentration +10)&lt;/br&gt;Constant&amp;mdash;&lt;i&gt;pass without trace&lt;/i&gt;&lt;/br&gt;At Will&amp;mdash;&lt;i&gt;entangle&lt;/i&gt; (DC 14)&lt;/br&gt;3/day&amp;mdash;&lt;i&gt;command plants&lt;/i&gt; (DC 17)&lt;/br&gt;1/day&amp;mdash;&lt;i&gt;summon nature's ally V&lt;/i&gt; (1 shambling mound only)&lt;/h5&gt;&lt;/h5&gt;&lt;h5&gt;&lt;b&gt;Spells Prepared&lt;/b&gt; (CL 7th; concentration +10)&lt;/br&gt;4th&amp;mdash;&lt;i&gt;spike stones&lt;/i&gt; (DC 17)&lt;/br&gt;3rd&amp;mdash;&lt;i&gt;call lightning&lt;/i&gt; (2, DC 16), &lt;i&gt;plant growth&lt;/i&gt;&lt;/br&gt;2nd&amp;mdash;&lt;i&gt;fog cloud&lt;/i&gt;, &lt;i&gt;soften earth and stone&lt;/i&gt;, &lt;i&gt;tree shape&lt;/i&gt;, &lt;i&gt;wood shape&lt;/i&gt; (DC 15)&lt;/br&gt;1st&amp;mdash;&lt;i&gt;calm animals&lt;/i&gt;, &lt;i&gt;detect animals or plants&lt;/i&gt;, &lt;i&gt;goodberry&lt;/i&gt;, magic fang, speak with animals&lt;/br&gt;0&amp;mdash;&lt;i&gt;create water&lt;/i&gt;, &lt;i&gt;detect magic&lt;/i&gt;, &lt;i&gt;detect poison&lt;/i&gt;, &lt;i&gt;know direction&lt;/i&gt;, &lt;i&gt;mending&lt;/i&gt;&lt;/h5&gt;&lt;/h5&gt;&lt;/div&gt;&lt;hr/&gt;&lt;div&gt;&lt;h5&gt;&lt;b&gt;STATISTICS&lt;/b&gt;&lt;/h5&gt;&lt;/div&gt;&lt;hr/&gt;&lt;div&gt;&lt;h5&gt;&lt;b&gt;Str &lt;/b&gt;17, &lt;b&gt;Dex &lt;/b&gt;15, &lt;b&gt;Con &lt;/b&gt;16, &lt;b&gt;Int &lt;/b&gt; 13, &lt;b&gt;Wis &lt;/b&gt;17, &lt;b&gt;Cha &lt;/b&gt;16&lt;/h5&gt;&lt;h5&gt;&lt;b&gt;Base Atk &lt;/b&gt;+10; &lt;b&gt;CMB &lt;/b&gt;+13; &lt;b&gt;CMD &lt;/b&gt;26&lt;/h5&gt;&lt;h5&gt;&lt;b&gt;Feats &lt;/b&gt;Combat Casting, Combat Reflexes, Dodge, Improved Initiative, Improved Iron Will, Mobility, Natural Spell&lt;/h5&gt;&lt;h5&gt;&lt;b&gt;Skills &lt;/b&gt;Perception +20, Stealth +19, Survival +17&lt;/h5&gt;&lt;h5&gt;&lt;b&gt;Languages &lt;/b&gt;Common, Sylvan&lt;/h5&gt;&lt;h5&gt;&lt;b&gt;SQ &lt;/b&gt;treespeech, wild shape&lt;/h5&gt;&lt;/div&gt;&lt;hr/&gt;&lt;div&gt;&lt;h5&gt;&lt;b&gt;ECOLOGY&lt;/b&gt;&lt;/h5&gt;&lt;/div&gt;&lt;hr/&gt;&lt;div&gt;&lt;h5&gt;&lt;b&gt;Environment &lt;/b&gt; any&lt;/h5&gt;&lt;h5&gt;&lt;b&gt;Organization &lt;/b&gt;solitary, party (2-4), or band (2-4 borutas plus 1-3 shambling mounds)&lt;/h5&gt;&lt;h5&gt;&lt;b&gt;Treasure &lt;/b&gt;none&lt;/h5&gt;&lt;/div&gt;&lt;hr/&gt;&lt;div&gt;&lt;h5&gt;&lt;b&gt;SPECIAL ABILITIES&lt;/b&gt;&lt;/h5&gt;&lt;/div&gt;&lt;hr/&gt;&lt;div&gt;&lt;h5&gt;&lt;b&gt;Electric Fortitude (Ex&lt;/b&gt;) Borutas take no damage from electricity.  Instead, any electricity attack used against a boruta temporarily increases its Constitution score by 1d4 points. The boruta loses these temporary points at the rate of 1 per hour.  &lt;/h5&gt;&lt;h5&gt;&lt;b&gt;Grounding Curse (Su&lt;/b&gt;) Any living creature that takes damage from a boruta's claws must make a DC 20 Fortitude save or have hundreds of tiny seed pods injected into its body.  These seeds grow rapidly; they explode through the victim's skin on its next turn, dealing 1d6 points of damage and entangling it as runners and vines grow from its flesh and root themselves in the ground. The victim cannot move unless it makes a DC 10 Strength check to tear the plants from the ground, but doing so also deals 1d4 points of damage to the victim. This effect lasts for 10 minutes.  &lt;i&gt;Remove curse&lt;/i&gt;, &lt;i&gt;blight&lt;/i&gt;, &lt;i&gt;diminish plants&lt;/i&gt;, and similar spells instantly end this effect. The save DC is Constitution-based.  &lt;/h5&gt;&lt;h5&gt;&lt;b&gt;Treespeech (Ex&lt;/b&gt;) A boruta has the ability to converse with plants as if subject to a continual &lt;i&gt;speak with plants&lt;/i&gt; spell, and most plants greet them with an attitude of friendly or helpful.  &lt;/h5&gt;&lt;h5&gt;&lt;b&gt;Wild Shape (Su&lt;/b&gt;) A boruta can wild shape three times per day as a 7th-level druid. In any form a boruta takes, its appearance remains plantlike, with wooden features and leaves rather than fur or feathers.&lt;/h5&gt;&lt;/div&gt;&lt;br&gt;&lt;/br&gt;&lt;div&gt;&lt;h4&gt;&lt;p&gt;&lt;p&gt;A distant cousin of shambling mounds, borutas are powerful wielders of natural magic that make their homes in marshes or wetlands, where their mysterious control over the natural environment is most useful.&lt;/p&gt;&lt;p&gt;Though none are sure of the specific relationship between borutas and shambling mounds, the connection is clear when comparing the two, their powers and affinity for the marshlands being the most obvious similarities.&lt;/p&gt;&lt;p&gt;Borutas-or "swamp lords," as they're sometimes called- resemble mossy, skeletal humans at first glance, with bonelike wooden frames, viny covering, and vivid yellow eyes. Considerably more intelligent than their shambling mound cousins, they claim wide territories-typically swamps, forests, jungles, or other lands thick with plant-life-and brook no insult to their realm. Highly defensive of the life within their lands, especially plants and thinking plant creatures, borutas view themselves as the avengers of those that can't defend themselves, and mercilessly repay destructive invaders with verdurous force. On the rare occasions when they deal peaceably with non-plant creatures, borutas cover their frightening forms with thick veils of grass or peat moss.&lt;/p&gt;&lt;p&gt;Borutas generally stand about 7 feet tall and weigh just over 200 pounds.&lt;b&gt;&lt;/p&gt;&lt;p&gt;Ecology&lt;/b&gt;&lt;/p&gt;&lt;p&gt; Surfacing from the dark waters of bogs and marshes, borutas are birthed from swamps and forested caves in isolated pods. Cocooned in a thick shell of reeds and swampy grasses, a boruta grows inside its own chamber until it reaches maturity, about 2 years after the emergence of the pod. Upon reaching this stage of maturity, a swamp lord breaks out of its protective shell fully grown.&lt;/p&gt;&lt;p&gt;Though formidable upon emergence, infant borutas are incredibly vulnerable while developing in their cocoons.&lt;/p&gt;&lt;p&gt;If the shell-like pod is ruptured before development is complete, the boruta within ceases to grow, usually causing it to simply wither away. Few can say where borutas come from, though some claim that natural lands threatened with destruction or with strong ties to the First World produce them.&lt;/p&gt;&lt;p&gt;A boruta's viny flesh typically takes a greenish hue, though these colors change with the natural progression of the seasons or to otherwise blend in with the foliage of its homeland. As a boruta ages, its leaves continues to darken, and the most ancient swamp lords possess foliage almost as black as the murky waters from which they emerge. How long a boruta might survive, no one knows, as the reclusive creatures sometimes vanish into their fecund homes and aren't seen for decades. Some propose the creatures are immortal-or at least have life spans on par with the oldest trees-so long as the territory they watch over remains healthy.&lt;b&gt;&lt;/p&gt;&lt;p&gt;Habitat &amp; Society&lt;/b&gt;&lt;/p&gt;&lt;p&gt; Borutas hold plant and animal life in the same esteem as humans typically hold members of their own race or other sentient creatures. As sentient plants, borutas share kinship with the oldest trees and slightest blades of grass in their territories, viewing all as members of their extended family and watching over all. Their manner of thinking and philosophies differ wildly from these of humanoids, being far more fundamentally tied into the cycle of seasons and the mysterious rhythms of the earth. Borutas understand that nature is rarely calm or peaceful, and that the mere act of moving can often be disruptive or outright destructive to other organisms, yet do what they can to keep forces outside of nature from disturbing or destroying the environments of their homes.&lt;/p&gt;&lt;p&gt;Left to their own devices, they tend to plants and vulnerable animals, commune with the oldest growth and natural creatures of their territories, and encourage new growth. Should their homes be violated, however, whether by the axes of enterprising humanoids or the depredations of rampaging monsters, borutas do all they can to prevent future harm. Sometimes this might mean slaying a dangerous interloper, but in more extreme cases their vengeance might launch an extended campaign of natural violence against an entire community. Borutas try not to harm the innocent, but if they view certain neighboring creatures as fundamentally destructive, or are forced to choose between the lives of invaders and those of their plants, they will always side with nature. Such decisions often put borutas at odds with expanding humanoid communities, leading to tales of violent swamp monsters or evil spirits of the forest, though rarely do such stories consider the plants' points of view. Borutas are intelligent enough to reason with, but are stolid in their defense of their lands and will no more accept partial loss or brook lessened defilement of their homes than a community might assent to the murder of a mere fraction of its populace.&lt;/p&gt;&lt;p&gt;Borutas rarely encounter others of their kind, being born alone and never leaving their territories of their own accord. They typically find themselves at odds with humanoids, and even the most nature-sensitive elves often find them disagreeable or alien enough to bear avoidance. Druids who know of a boruta in a region typically go out of their way to placate it and serve as peacemakers between the swamp lord and the communities of other humanoids; they often preach avoidance to all who would pass through the proud plant creature's lands. Despite their similar interests in watching over nature, treants rarely share territories with borutas, preferring highly forested lands while the swamp lords tend to favor darker lands and the meaner plants of the forest. When members of the two races do share lands, they might brief ly cooperate in defense of their forest, though treants typically disfavor boruta tactics, which they view as shortsighted and provocative. Fey, too, have mixed opinions of borutas, with goodly fey avoiding them, while the more neutral hold them in high regard. Yet borutas share a special alliance with shambling mounds, treating the wild plants as primitive cousins, often assembling and guiding tribelike communities of the mounds and cooperating with them to drive off those who threaten their lands.&lt;/p&gt;&lt;/h4&gt;&lt;/div&gt;</t>
  </si>
  <si>
    <t>Skin Stealer</t>
  </si>
  <si>
    <t>2 claws +5 (1d4+1)</t>
  </si>
  <si>
    <t>sneak attack (+1d6), steal skin</t>
  </si>
  <si>
    <t>Str 12, Dex 17, Con 13, Int 16, Wis 10, Cha 17</t>
  </si>
  <si>
    <t>Deceitful, Weapon Finesse</t>
  </si>
  <si>
    <t>Acrobatics +10, Bluff +12, Disguise +16 (+26 with stolen skin), Escape Artist +10, Heal +8, Perception +7, Sense Motive +7, Sleight of Hand +10, Stealth +14</t>
  </si>
  <si>
    <t>+4 Disguise, +4 Heal, +4 Stealth</t>
  </si>
  <si>
    <t>Aklo, Common, Elven, Sylvan</t>
  </si>
  <si>
    <t>Dark pink flesh drawn tightly across its emaciated body, this being resembles a gaunt human stripped of its skin, its pulsing muscles completely exposed.</t>
  </si>
  <si>
    <t>Steal Skin (Su) As a full-round action, a skin stealer may steal the skin of a creature of Small, Medium, or Large size with a roughly humanoid shape. The target creature must be dead, helpless, or willing. If the target creature is alive, the skin stealer must make a successful coup de grace attack to steal its skin. The skin stealer can don or remove a stolen skin as a move action. When wearing a stolen skin, the skin stealer takes on the likeness of the skin's original owner, including the victim's voice, build, and size, but gains none of the creature's abilities. The stolen skin grants the skin stealer a +10 bonus on Disguise checks, with none of the usual penalties for different gender, race, age, and size. Stolen skins are preserved and remain as supple as living skin. A skin stealer may only steal and use a number of skins equal to its Charisma score. The skin stealer may choose to discard unwanted skins to make room for new ones at any time; discarded skins rot and decay normally.</t>
  </si>
  <si>
    <t>A sadistic being from the realm of the fey, a skin stealer is a terrifying sight to behold. These blood-red creatures resemble horrid, emaciated humans without skin, their yellowish eyes and teeth suggesting malnourishment or disease. Skin stealers suffer from no ailment, however, except for their insatiable lust for chaos and their hunger for flesh.  Hailing from the First World, skin stealers are fey bent on destruction and gruesome murder. When left to their own devices, these gangly beings are unpredictable and spontaneous; when assigned duties from some higher, stronger power, however, skin stealers prove adept at performing complex assassinations and spy work.  A skin stealer is a little over 6 feet tall and weighs about 100 pounds, though it can adjust its size to inhabit many different creatures' skins.  Ecology Nightmares can come true just as readily as dreams in the First World, and the skin stealer is proof of this. A manifestation of inhabitants' fears and disdain, a skin stealer's primary desires are to deceive, murder, and rob. In a world where inconsistency is the law and little can be trusted anyway, these evil denizens only add to the overwhelming sense of paranoia many travelers feel when thrust into the magical realm of the fey.  When a powerful inhabitant of the Material Plane experiences intense feelings of distrust and maliciousness, she can unintentionally draw out a skin stealer from the First World-often whilst sleeping-under the guise of a nightmare. Thus, an unwitting evoker of such a dark being awakens cold and sweaty, unaware of the chaotic fey now causing mayhem outside her chamber walls-assuming the bandit hasn't already made off with her flesh yet.  Skin stealers possess few items of their own, as they derive absolutely no pleasure from material goods, and often times the only thing one will carry is a sharp object.  Though their claws-thick and unsightly as they are- are formidable weapons, they are not ideal tools when it comes to flaying victims. Thus, many skin stealers use rusty knives or crude blades as their scalpels. Most skin stealers would revel in the agony that skinning victims alive would cause, but the simple fact of the matter is that stripping a subject's flesh is too difficult while the victim is still alive. It is out of convenience, rather than any sense of mercy, that a skin stealer slays a target before performing its barbaric reinterpretation of surgery.  Though most think of skin stealers as nothing more than mindless killing machines with a quirky habit of peeling the skin off victims, the truth is grimmer. In addition to their affinity for grisly murders, skin stealers also possess a love of trickery, delighting in the chaos they can create through impersonating political leaders they have slain or the havoc they can wreak while wearing the flesh of a trusted guard or advisor. Where a skin stealer goes, there is not only death, but confusion as well.  The techniques skin stealers employ while preparing a hide for use would inspire the envy and admiration of fur trappers if the act were not so heinous. Even more remarkable than their style of flaying, perhaps, is their supernatural ability to preserve the flesh of victims for lengthy periods of time. Skin stealers fold the fleshy suit of a victim into an impressively compact pouch that they can fit into any fist-sized pocket or pouch. Realizing the benefits of possessing multiple hides, skin stealers tend to wear clothes with numerous compartments, making adventurers and traveling merchants particularly susceptible to having their skins and outfits stolen.  Skin stealers' own flesh looks similar to the muscular layer beneath most humanoids' epidermis. This outer layer is so taut that it allows skin to perfectly adhere to it. The malleable vocal cords of a skin stealer are located on the outside of its throat-when it dons the flesh of another being, it captures that creature's voice's tone and inf lection by shaping its own neck muscles so as to fit its host's perfectly. The slightest bump or agitation may disturb the sensitive vocal lining, however, and one of the most common giveaways of a skin stealer in disguise is an abrupt crack in its speech or a shift in register.  A skin stealer does not die of old age; instead, it continually wanders whatever plane it may have found itself upon until it is slain, at which time it returns to the First World to be reborn into the cosmic energy comprising its native realm.  Habitat &amp; Society Often used by powerful entities of the First World as spies, assassins, and agents of havoc, skin stealers excel at espionage as well as cold-blooded murder. On the Material Plane, skin stealers are much more difficult to partner with, their lust for flesh only heightened by the plethoric array of new available suits. However, if one can garner the respect of a skin stealer (usually only possible through intimidation or coercion), one has found a powerful ally.  When a skin stealer emerges from the First World onto the Material Plane, it immediately tries to find a host for its horrid form, knowing full well that exposure could lead to its swift eradication. Fortunately for the wretched fey, it usually arrives via the unhindered emotions of a hapless dreamer rapt in torturous visions or night terrors.  This helpless subject makes for an easy first target, and a skin stealer may inhabit this individual's flesh for several days while it gathers its bearings and studies the immediate world around it.  Skin stealers rarely stay in one spot long, however.  Their love of mayhem often turns a place of peace into one of bedlam, and it behooves a skin stealer to continue alternating between different suits of skin, both to perpetuate chaos and to mask its identity. When people begin to suspect the gruesome bandit or catch it in its gory work, it hastily leaves the area in search of new, unsuspecting victims.  Skin stealers do not collaborate or work together unless a higher power forces them to do so. Their self ish predispositions and individualistic tactics make teamwork diff icult, and planned assassinations tend to go better when performed by a lone skin stealer.  Just as useful, though, are skin stealers who remain at their master's side, so adept are they at identifying doppelgangers and other skin stealers. As skin stealers are masters of disguise as well as flaying, few can bypass their perceptive gaze.</t>
  </si>
  <si>
    <t>&lt;link rel="stylesheet"href="PF.css"&gt;&lt;div&gt;&lt;h2&gt;Skin Stealer&lt;/h2&gt;&lt;h3&gt;&lt;i&gt;Dark pink flesh drawn tightly across its emaciated body, this being resembles a gaunt human stripped of its skin, its pulsing muscles completely exposed.&lt;/i&gt;&lt;/h3&gt;&lt;br&gt;&lt;/br&gt;&lt;/div&gt;&lt;div class="heading"&gt;&lt;p class="alignleft"&gt;Skin Stealer&lt;/p&gt;&lt;p class="alignright"&gt;CR 2&lt;/p&gt;&lt;div style="clear: both;"&gt;&lt;/div&gt;&lt;/div&gt;&lt;div&gt;&lt;h5&gt;&lt;b&gt;XP &lt;/b&gt;600&lt;/h5&gt;&lt;h5&gt;CE Medium fey &lt;/h5&gt;&lt;h5&gt;&lt;b&gt;Init &lt;/b&gt;+3; &lt;b&gt;Senses &lt;/b&gt;low-light vision; Perception +7&lt;/h5&gt;&lt;/div&gt;&lt;hr/&gt;&lt;div&gt;&lt;h5&gt;&lt;b&gt;DEFENSE&lt;/b&gt;&lt;/h5&gt;&lt;/div&gt;&lt;hr/&gt;&lt;div&gt;&lt;h5&gt;&lt;b&gt;AC &lt;/b&gt;15, touch 13, flat-footed 12 (+3 Dex, +2 natural)&lt;/h5&gt;&lt;h5&gt;&lt;b&gt;hp &lt;/b&gt;18 (4d6+4)&lt;/h5&gt;&lt;h5&gt;&lt;b&gt;Fort &lt;/b&gt;+2, &lt;b&gt;Ref &lt;/b&gt;+7, &lt;b&gt;Will &lt;/b&gt;+4&lt;/h5&gt;&lt;/div&gt;&lt;hr/&gt;&lt;div&gt;&lt;h5&gt;&lt;b&gt;OFFENSE&lt;/b&gt;&lt;/h5&gt;&lt;/div&gt;&lt;hr/&gt;&lt;div&gt;&lt;h5&gt;&lt;b&gt;Spd &lt;/b&gt;30 ft.&lt;/h5&gt;&lt;h5&gt;&lt;b&gt;Melee &lt;/b&gt;2 claws +5 (1d4+1)&lt;/h5&gt;&lt;h5&gt;&lt;b&gt;Space &lt;/b&gt;5 ft.; &lt;b&gt;Reach &lt;/b&gt;5 ft.&lt;/h5&gt;&lt;h5&gt;&lt;b&gt;Special Attacks &lt;/b&gt;sneak attack (+1d6), steal skin&lt;/h5&gt;&lt;/div&gt;&lt;hr/&gt;&lt;div&gt;&lt;h5&gt;&lt;b&gt;STATISTICS&lt;/b&gt;&lt;/h5&gt;&lt;/div&gt;&lt;hr/&gt;&lt;div&gt;&lt;h5&gt;&lt;b&gt;Str &lt;/b&gt;12, &lt;b&gt;Dex &lt;/b&gt;17, &lt;b&gt;Con &lt;/b&gt;13, &lt;b&gt;Int &lt;/b&gt; 16, &lt;b&gt;Wis &lt;/b&gt;10, &lt;b&gt;Cha &lt;/b&gt;17&lt;/h5&gt;&lt;h5&gt;&lt;b&gt;Base Atk &lt;/b&gt;+2; &lt;b&gt;CMB &lt;/b&gt;+3; &lt;b&gt;CMD &lt;/b&gt;16&lt;/h5&gt;&lt;h5&gt;&lt;b&gt;Feats &lt;/b&gt;Deceitful, Weapon Finesse&lt;/h5&gt;&lt;h5&gt;&lt;b&gt;Skills &lt;/b&gt;Acrobatics +10, Bluff +12, Disguise +16 (+26 with stolen skin), Escape Artist +10, Heal +8, Perception +7, Sense Motive +7, Sleight of Hand +10, Stealth +14; &lt;b&gt;Racial Modifiers &lt;/b&gt;+4 Disguise, +4 Heal, +4 Stealth&lt;/h5&gt;&lt;h5&gt;&lt;b&gt;Languages &lt;/b&gt;Aklo, Common, Elven, Sylvan&lt;/h5&gt;&lt;/div&gt;&lt;hr/&gt;&lt;div&gt;&lt;h5&gt;&lt;b&gt;ECOLOGY&lt;/b&gt;&lt;/h5&gt;&lt;/div&gt;&lt;hr/&gt;&lt;div&gt;&lt;h5&gt;&lt;b&gt;Environment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ABILITIES&lt;/b&gt;&lt;/h5&gt;&lt;/div&gt;&lt;hr/&gt;&lt;div&gt;&lt;h5&gt;&lt;b&gt;Steal Skin (Su&lt;/b&gt;) As a full-round action, a skin stealer may steal the skin of a creature of Small, Medium, or Large size with a roughly humanoid shape. The target creature must be dead, helpless, or willing. If the target creature is alive, the skin stealer must make a successful coup de grace attack to steal its skin. The skin stealer can don or remove a stolen skin as a move action. When wearing a stolen skin, the skin stealer takes on the likeness of the skin's original owner, including the victim's voice, build, and size, but gains none of the creature's abilities. The stolen skin grants the skin stealer a +10 bonus on Disguise checks, with none of the usual penalties for different gender, race, age, and size. Stolen skins are preserved and remain as supple as living skin. A skin stealer may only steal and use a number of skins equal to its Charisma score. The skin stealer may choose to discard unwanted skins to make room for new ones at any time; discarded skins rot and decay normally.&lt;/h5&gt;&lt;/div&gt;&lt;br&gt;&lt;/br&gt;&lt;div&gt;&lt;h4&gt;&lt;p&gt;&lt;p&gt;A sadistic being from the realm of the fey, a skin stealer is a terrifying sight to behold. These blood-red creatures resemble horrid, emaciated humans without skin, their yellowish eyes and teeth suggesting malnourishment or disease. Skin stealers suffer from no ailment, however, except for their insatiable lust for chaos and their hunger for flesh.&lt;/p&gt;&lt;p&gt;Hailing from the First World, skin stealers are fey bent on destruction and gruesome murder. When left to their own devices, these gangly beings are unpredictable and spontaneous; when assigned duties from some higher, stronger power, however, skin stealers prove adept at performing complex assassinations and spy work.&lt;/p&gt;&lt;p&gt;A skin stealer is a little over 6 feet tall and weighs about 100 pounds, though it can adjust its size to inhabit many different creatures' skins.&lt;b&gt;&lt;/p&gt;&lt;p&gt;Ecology&lt;/b&gt;&lt;/p&gt;&lt;p&gt; Nightmares can come true just as readily as dreams in the First World, and the skin stealer is proof of this. A manifestation of inhabitants' fears and disdain, a skin stealer's primary desires are to deceive, murder, and rob. In a world where inconsistency is the law and little can be trusted anyway, these evil denizens only add to the overwhelming sense of paranoia many travelers feel when thrust into the magical realm of the fey.&lt;/p&gt;&lt;p&gt;When a powerful inhabitant of the Material Plane experiences intense feelings of distrust and maliciousness, she can unintentionally draw out a skin stealer from the First World-often whilst sleeping-under the guise of a nightmare. Thus, an unwitting evoker of such a dark being awakens cold and sweaty, unaware of the chaotic fey now causing mayhem outside her chamber walls-assuming the bandit hasn't already made off with her flesh yet.&lt;/p&gt;&lt;p&gt;Skin stealers possess few items of their own, as they derive absolutely no pleasure from material goods, and often times the only thing one will carry is a sharp object.&lt;/p&gt;&lt;p&gt;Though their claws-thick and unsightly as they are- are formidable weapons, they are not ideal tools when it comes to flaying victims. Thus, many skin stealers use rusty knives or crude blades as their scalpels. Most skin stealers would revel in the agony that skinning victims alive would cause, but the simple fact of the matter is that stripping a subject's flesh is too difficult while the victim is still alive. It is out of convenience, rather than any sense of mercy, that a skin stealer slays a target before performing its barbaric reinterpretation of surgery.&lt;/p&gt;&lt;p&gt;Though most think of skin stealers as nothing more than mindless killing machines with a quirky habit of peeling the skin off victims, the truth is grimmer. In addition to their affinity for grisly murders, skin stealers also possess a love of trickery, delighting in the chaos they can create through impersonating political leaders they have slain or the havoc they can wreak while wearing the flesh of a trusted guard or advisor. Where a skin stealer goes, there is not only death, but confusion as well.&lt;/p&gt;&lt;p&gt;The techniques skin stealers employ while preparing a hide for use would inspire the envy and admiration of fur trappers if the act were not so heinous. Even more remarkable than their style of flaying, perhaps, is their supernatural ability to preserve the flesh of victims for lengthy periods of time. Skin stealers fold the fleshy suit of a victim into an impressively compact pouch that they can fit into any fist-sized pocket or pouch. Realizing the benefits of possessing multiple hides, skin stealers tend to wear clothes with numerous compartments, making adventurers and traveling merchants particularly susceptible to having their skins and outfits stolen.&lt;/p&gt;&lt;p&gt;Skin stealers' own flesh looks similar to the muscular layer beneath most humanoids' epidermis. This outer layer is so taut that it allows skin to perfectly adhere to it. The malleable vocal cords of a skin stealer are located on the outside of its throat-when it dons the flesh of another being, it captures that creature's voice's tone and inf lection by shaping its own neck muscles so as to fit its host's perfectly. The slightest bump or agitation may disturb the sensitive vocal lining, however, and one of the most common giveaways of a skin stealer in disguise is an abrupt crack in its speech or a shift in register.&lt;/p&gt;&lt;p&gt;A skin stealer does not die of old age; instead, it continually wanders whatever plane it may have found itself upon until it is slain, at which time it returns to the First World to be reborn into the cosmic energy comprising its native realm.&lt;b&gt;&lt;/p&gt;&lt;p&gt;Habitat &amp; Society&lt;/b&gt;&lt;/p&gt;&lt;p&gt; Often used by powerful entities of the First World as spies, assassins, and agents of havoc, skin stealers excel at espionage as well as cold-blooded murder. On the Material Plane, skin stealers are much more difficult to partner with, their lust for flesh only heightened by the plethoric array of new available suits. However, if one can garner the respect of a skin stealer (usually only possible through intimidation or coercion), one has found a powerful ally.&lt;/p&gt;&lt;p&gt;When a skin stealer emerges from the First World onto the Material Plane, it immediately tries to find a host for its horrid form, knowing full well that exposure could lead to its swift eradication. Fortunately for the wretched fey, it usually arrives via the unhindered emotions of a hapless dreamer rapt in torturous visions or night terrors.&lt;/p&gt;&lt;p&gt;This helpless subject makes for an easy first target, and a skin stealer may inhabit this individual's flesh for several days while it gathers its bearings and studies the immediate world around it.&lt;/p&gt;&lt;p&gt;Skin stealers rarely stay in one spot long, however.&lt;/p&gt;&lt;p&gt;Their love of mayhem often turns a place of peace into one of bedlam, and it behooves a skin stealer to continue alternating between different suits of skin, both to perpetuate chaos and to mask its identity. When people begin to suspect the gruesome bandit or catch it in its gory work, it hastily leaves the area in search of new, unsuspecting victims.&lt;/p&gt;&lt;p&gt;Skin stealers do not collaborate or work together unless a higher power forces them to do so. Their self ish predispositions and individualistic tactics make teamwork diff icult, and planned assassinations tend to go better when performed by a lone skin stealer.&lt;/p&gt;&lt;p&gt;Just as useful, though, are skin stealers who remain at their master's side, so adept are they at identifying doppelgangers and other skin stealers. As skin stealers are masters of disguise as well as flaying, few can bypass their perceptive gaze.&lt;/p&gt;&lt;/h4&gt;&lt;/div&gt;</t>
  </si>
  <si>
    <t>Steward of the Skein</t>
  </si>
  <si>
    <t>(extraplanar, shapechanger)</t>
  </si>
  <si>
    <t>blindsight 30 ft., darkvision 60 ft., detect chaos/ good/evil/law, lifesense 60 ft., low-light vision, see invisibility; Perception +27</t>
  </si>
  <si>
    <t>fate aura</t>
  </si>
  <si>
    <t>31, touch 23, flat-footed 27</t>
  </si>
  <si>
    <t>(+4 deflection, +3 Dex, +1 dodge, +5 insight, +8 natural)</t>
  </si>
  <si>
    <t>(19d10+95)</t>
  </si>
  <si>
    <t>Fort +15, Ref +20, Will +22</t>
  </si>
  <si>
    <t>electricity, death effects, petrification</t>
  </si>
  <si>
    <t>50 ft., fly 150 ft. (average)</t>
  </si>
  <si>
    <t>2 slam +26 (2d10+7 plus gaze)</t>
  </si>
  <si>
    <t>gaze, tug the strands of fate</t>
  </si>
  <si>
    <t>Spell-Like Abilities (CL 19th; concentration +25) At will-aid, augury, charm monster (DC 20), continual flame, cure light wounds, dancing lights, death ward, detect thoughts (DC 18), disguise self, dispel magic, hold monster (DC 21), greater invisibility (self only), major image (DC 20), greater teleport (self plus 50 lbs. of objects only) 3/day-breath of life, chain lightning (DC 22), globe of invulnerability, greater dispel magic, heal, limited wish (DC 23), plane shift, prismatic spray (DC 23), undeath to death (DC 22), wall of force</t>
  </si>
  <si>
    <t>Str 25, Dex 16, Con 20, Int 18, Wis 21, Cha 23</t>
  </si>
  <si>
    <t>Combat Casting, Combat Expertise, Dodge, Improved Disarm, Improved Initiative, Improved Iron Will, Iron Will, Lightning Reflexes, Mobility, Spell Penetration</t>
  </si>
  <si>
    <t>Bluff +19, Diplomacy +16, Fly +16, Handle Animal +16, Heal +24, Intimidate +25, Knowledge (history) +26, Knowledge (nature) +11, Knowledge (planes) +26, Knowledge (religion) +26, Perception +27, Sense Motive +27, Stealth +16</t>
  </si>
  <si>
    <t>Common, Abyssal, Celestial, Draconic, Infernal</t>
  </si>
  <si>
    <t>fateful resurrection, incorporeal form, lady's blessing</t>
  </si>
  <si>
    <t>This plate-clad woman has large bird wings augmented with overlapping pieces of metal. Her armor is adorned with skulls, and her open-faced helm reveals nothing of her features but a pair of intensely-glowing eyes.</t>
  </si>
  <si>
    <t>Fate Aura (Su) The Steward's aura gives her a +4 deflection bonus to AC and a +4 resistance bonus on saves. The aura makes her immune to possession and attempts to exercise mental control over her, as protection from evil (though it blocks these effects from non-evil sources as well). If a creature successfully strikes the Steward with a melee attack, it is blinded or takes 1d6 Strength damage (Steward's choice, DC 25 negates either effect). The fate aura also acts as consecrate, although this does not interfere with altars or other fixtures relating to deities. Fateful Resurrection (Su) As the herald of the goddess of death and birth, the Steward quickly recovers from being killed. She remains dead for only 1d4 rounds unless her body is completely destroyed by an effect such as disintegrate. Otherwise, she rises again 1d4 rounds after death, as if brought back to life via resurrection, and is fully healed. The Steward gains 1 permanent negative level when this occurs (though Pharasma typically removes it as soon as the herald returns to the Boneyard). The Steward can self-resurrect only once per day. If she dies a second time before that day passes, she is permanently dead (barring intervention by Pharasma or magic that can resurrect an outsider). Gaze (Su) In humanoid form, the Steward can use a 60-footrange gaze attack that dazes creatures for 2d6 rounds (Will negates, DC 25). Creatures who make their save are merely staggered for 1d6 rounds. Creatures of 5 HD or less who fail their save are stunned instead of dazed. Undead who fail their saves are held immobile (as halt undead) for 2d6 rounds rather than stunned or staggered. A creature that saves against the Steward's gaze cannot be affected by it again for 24 hours. The Steward is immune to her own gaze. This is a mind-affecting effect (or a necromancy effect against undead). A creature struck by the Steward's slam attack must save or be affected by her gaze attack. The save DCs are Charisma-based. Incorporeal Form (Su) The Steward can become incorporeal or return to her normal form as a standard action. When incorporeal, she can use her spell-like abilities and gaze attack but can't make physical attacks against corporeal creatures. Her appearance changes radically when she is incorporeal, looking like a burning orange spirit of darkness (this duality has led some to believe Pharasma actually has two heralds). Lady's Blessing (Su) This special blessing is normally only given to important heroes of the faith or children with a significant destiny. The touched target gains a +1 luck bonus on attack rolls, weapon damage rolls, saves, and skill checks, and foes take a -1 penalty on such rolls directed against the target. This blessing lasts one year. The Steward can use this ability at will, but only does so at the direction of Pharasma, and never on herself. Tug the Strands of Fate (Su) The Steward can influence a creature's fate, forcing a creature within 100 feet and line of sight to reroll any one roll that it has made before the result of the roll is revealed. The result of the reroll must be taken, even if it is worse than the original roll. The Steward can use this ability 3 times per day.</t>
  </si>
  <si>
    <t>The Steward of the Skein is Pharasma's foremost agent in the mortal realm, a mighty warrior sent to restore the balance of fate, announce a particularly auspicious birth or death, or deliver a world-shaking prophecy. Many times her presence on Golarion is as an incorporeal shade, making a pronouncement and then fading away, though countless creatures over the eons have felt the stunning impact of her armored fists. No mortal can recall seeing her in relation to the death of Aroden, and her role as messenger of prophecy has all but disappeared since that time. The Steward is emotionally distant, and seems to have difficulties relating to mortals. Some speculate that she was driven slightly mad by the Last Azlanti's death, and others believe she sees the past, present, and future simultaneously, leading her to treat mortals as temporary objects in the skein of fate, much the way a beekeeper has little regard for individual bees. When viewed by a Medium or Small creature, she always appears to be exactly the same height as the viewer, though her size does not change, and the few documented sightings of her by larger creatures describe her as no more than 6 feet tall. Ecology The Steward is timeless and ageless, and capable of patiently waiting hundreds of years for a particular event to occur. She has been found deep underground, standing silently like a golem, only to snap to attention when a particular individual approaches, delivering her message and then vanishing. She has likewise appeared in cities or remote areas, ignoring all who speak to her, stunning those who try to harm her, and waiting for the right time to speak. It is unknown why Pharasma has her act this way rather than appearing at the necessary time, but her priests believe the herald's presence is enough to align the strands of fate to suit the goddess' will, much as standing in a stream can change the course of a floating leaf. On at least two occasions she has waited in a prominent Pharasmin temple, rarely reaching out to bless the faithful, and in one case a loyal member of the church found her standing in a field and built a temple around her. The Steward only kills when it is Pharasma's will. She prefers to use her stunning gaze, her charm and hold magic, and similar nonlethal methods for dealing with opponents, giving them ample opportunities to flee. She is sparse with her healing, only using it to save those who Pharasma needs for future events-when present at great battles in history, she healed only a few, and restored but one or two who had recently died. The herald is ruthless when dealing with the undead, however, blasting them with her full power. Habitat &amp; Society The Steward is a loner and has little interest in the desires of mortals. She is more personable with other planar servitors of her creator, but her unique role places her above them in the religious hierarchy, and she does not like fraternizing too much with her underlings lest she distract them from what Pharasma has planned for them. Conversely, she is extremely interested when one of the goddess's other servants is due to give birth or die. Though the Steward has no interest in procreating on her own, any celestial or half-celestial birth is especially interesting to her, from both a physical and a spiritual standpoint-perhaps as proxy to Pharasma herself, whose presence would certainly overwhelm the newborn and confuse its role in the tapestry of fate. Likewise, she has an almost morbid curiosity about one of her fellow servitors dying, and has an almost-precognitive sense for such things, making her sudden appearance next to other servants of Pharasma in the Material Plane slightly worrisome. Occasionally she is called to testify in Pharasma's Court about the deeds or fate of a particular soul. When not following a direct order from the goddess, the Steward has been known to travel the planes slaying undead, following the Rivers of Souls and protecting them from greedy daemons and other soul-devouring creatures. She relishes the opportunity to chase and slaughter the outsider minions of Urgathoa, and has torn apart her herald (a flying fanged skull called Mother's Maw) several times.</t>
  </si>
  <si>
    <t>&lt;link rel="stylesheet"href="PF.css"&gt;&lt;div&gt;&lt;h2&gt;Steward of the Skein&lt;/h2&gt;&lt;h3&gt;&lt;i&gt;This plate-clad woman has large bird wings augmented with overlapping pieces of metal. Her armor is adorned with skulls, and her open-faced helm reveals nothing of her features but a pair of intensely-glowing eyes.&lt;/i&gt;&lt;/h3&gt;&lt;br&gt;&lt;/br&gt;&lt;/div&gt;&lt;div class="heading"&gt;&lt;p class="alignleft"&gt;Steward of the Skein&lt;/p&gt;&lt;p class="alignright"&gt;CR 15&lt;/p&gt;&lt;div style="clear: both;"&gt;&lt;/div&gt;&lt;/div&gt;&lt;div&gt;&lt;h5&gt;&lt;b&gt;XP &lt;/b&gt;51,200&lt;/h5&gt;&lt;h5&gt;N Medium outsider (extraplanar, shapechanger)&lt;/h5&gt;&lt;h5&gt;&lt;b&gt;Init &lt;/b&gt;+7; &lt;b&gt;Senses &lt;/b&gt;blindsight 30 ft., darkvision 60 ft., &lt;i&gt;detect&lt;/i&gt; chaos/ good/evil/law, lifesense 60 ft., low-light vision, &lt;i&gt;see invisibility&lt;/i&gt;; Perception +27&lt;/h5&gt;&lt;h5&gt;&lt;b&gt;Aura &lt;/b&gt;fate aura&lt;/h5&gt;&lt;/div&gt;&lt;hr/&gt;&lt;div&gt;&lt;h5&gt;&lt;b&gt;DEFENSE&lt;/b&gt;&lt;/h5&gt;&lt;/div&gt;&lt;hr/&gt;&lt;div&gt;&lt;h5&gt;&lt;b&gt;AC &lt;/b&gt;31, touch 23, flat-footed 27 (+4 deflection, +3 Dex, +1 dodge, +5 insight, +8 natural)&lt;/h5&gt;&lt;h5&gt;&lt;b&gt;hp &lt;/b&gt;199 (19d10+95); fast healing 5&lt;/h5&gt;&lt;h5&gt;&lt;b&gt;Fort &lt;/b&gt;+15, &lt;b&gt;Ref &lt;/b&gt;+20, &lt;b&gt;Will &lt;/b&gt;+22&lt;/h5&gt;&lt;h5&gt;&lt;b&gt;DR &lt;/b&gt;10/cold iron; &lt;b&gt;Immune &lt;/b&gt;electricity, death effects, petrification; &lt;b&gt;Resist &lt;/b&gt;cold 10, fire 10; &lt;b&gt;SR &lt;/b&gt;26&lt;/h5&gt;&lt;/div&gt;&lt;hr/&gt;&lt;div&gt;&lt;h5&gt;&lt;b&gt;OFFENSE&lt;/b&gt;&lt;/h5&gt;&lt;/div&gt;&lt;hr/&gt;&lt;div&gt;&lt;h5&gt;&lt;b&gt;Spd &lt;/b&gt;50 ft., fly 150 ft. (average)&lt;/h5&gt;&lt;h5&gt;&lt;b&gt;Melee &lt;/b&gt;2 slam +26 (2d10+7 plus gaze)&lt;/h5&gt;&lt;h5&gt;&lt;b&gt;Space &lt;/b&gt;5 ft.; &lt;b&gt;Reach &lt;/b&gt;5 ft.&lt;/h5&gt;&lt;h5&gt;&lt;b&gt;Special Attacks &lt;/b&gt;gaze, tug the strands of fate&lt;/h5&gt;&lt;h5&gt;&lt;b&gt;Spell-Like Abilities&lt;/b&gt; (CL 19th; concentration +25)&lt;/br&gt;At will&amp;mdash;&lt;i&gt;aid&lt;/i&gt;, &lt;i&gt;augury&lt;/i&gt;, &lt;i&gt;charm monster&lt;/i&gt; (DC 20), &lt;i&gt;continual flame&lt;/i&gt;, &lt;i&gt;cure light wounds&lt;/i&gt;, &lt;i&gt;dancing lights&lt;/i&gt;, &lt;i&gt;death ward&lt;/i&gt;, &lt;i&gt;detect&lt;/i&gt; thoughts (DC 18), &lt;i&gt;disguise self&lt;/i&gt;, &lt;i&gt;dispel magic&lt;/i&gt;, &lt;i&gt;hold monster&lt;/i&gt; (DC 21), &lt;i&gt;greater invisibility&lt;/i&gt; (self only), &lt;i&gt;major image&lt;/i&gt; (DC 20), &lt;i&gt;greater teleport&lt;/i&gt; (self plus 50 lbs. of objects only)&lt;/br&gt;3/day&amp;mdash;&lt;i&gt;breath of life&lt;/i&gt;, &lt;i&gt;chain lightning&lt;/i&gt; (DC 22), &lt;i&gt;globe of invulnerability&lt;/i&gt;, greater &lt;i&gt;dispel magic&lt;/i&gt;, &lt;i&gt;heal&lt;/i&gt;, &lt;i&gt;limited wish&lt;/i&gt; (DC 23), &lt;i&gt;plane shift&lt;/i&gt;, &lt;i&gt;prismatic spray&lt;/i&gt; (DC 23), &lt;i&gt;undeath to death&lt;/i&gt; (DC 22), &lt;i&gt;wall of force&lt;/i&gt;&lt;/h5&gt;&lt;/h5&gt;&lt;/div&gt;&lt;hr/&gt;&lt;div&gt;&lt;h5&gt;&lt;b&gt;STATISTICS&lt;/b&gt;&lt;/h5&gt;&lt;/div&gt;&lt;hr/&gt;&lt;div&gt;&lt;h5&gt;&lt;b&gt;Str &lt;/b&gt;25, &lt;b&gt;Dex &lt;/b&gt;16, &lt;b&gt;Con &lt;/b&gt;20, &lt;b&gt;Int &lt;/b&gt; 18, &lt;b&gt;Wis &lt;/b&gt;21, &lt;b&gt;Cha &lt;/b&gt;23&lt;/h5&gt;&lt;h5&gt;&lt;b&gt;Base Atk &lt;/b&gt;+19; &lt;b&gt;CMB &lt;/b&gt;+26; &lt;b&gt;CMD &lt;/b&gt;44&lt;/h5&gt;&lt;h5&gt;&lt;b&gt;Feats &lt;/b&gt;Combat Casting, Combat Expertise, Dodge, Improved Disarm, Improved Initiative, Improved Iron Will, Iron Will, Lightning Reflexes, Mobility, Spell Penetration&lt;/h5&gt;&lt;h5&gt;&lt;b&gt;Skills &lt;/b&gt;Bluff +19, Diplomacy +16, Fly +16, Handle Animal +16, Heal +24, Intimidate +25, Knowledge (history) +26, Knowledge (nature) +11, Knowledge (planes) +26, Knowledge (religion) +26, Perception +27, Sense Motive +27, Stealth +16&lt;/h5&gt;&lt;h5&gt;&lt;b&gt;Languages &lt;/b&gt;Common, Abyssal, Celestial, Draconic, Infernal&lt;/h5&gt;&lt;h5&gt;&lt;b&gt;SQ &lt;/b&gt;fateful &lt;i&gt;resurrection&lt;/i&gt;, incorporeal form, lady's blessing&lt;/h5&gt;&lt;/div&gt;&lt;hr/&gt;&lt;div&gt;&lt;h5&gt;&lt;b&gt;ECOLOGY&lt;/b&gt;&lt;/h5&gt;&lt;/div&gt;&lt;hr/&gt;&lt;div&gt;&lt;h5&gt;&lt;b&gt;Environment &lt;/b&gt; any (extraplanar)&lt;/h5&gt;&lt;h5&gt;&lt;b&gt;Organization &lt;/b&gt;solitary&lt;/h5&gt;&lt;h5&gt;&lt;b&gt;Treasure &lt;/b&gt;standard&lt;/h5&gt;&lt;/div&gt;&lt;hr/&gt;&lt;div&gt;&lt;h5&gt;&lt;b&gt;SPECIAL ABILITIES&lt;/b&gt;&lt;/h5&gt;&lt;/div&gt;&lt;hr/&gt;&lt;div&gt;&lt;h5&gt;&lt;b&gt;Fate Aura (Su&lt;/b&gt;) The Steward's aura gives her a +4 deflection bonus to AC and a +4 resistance bonus on saves. The aura makes her immune to possession and attempts to exercise mental control over her, as &lt;i&gt;protection from evil&lt;/i&gt; (though it blocks these effects from non-evil sources as well). If a creature successfully strikes the Steward with a melee attack, it is blinded or takes 1d6 Strength damage (Steward's choice, DC 25 negates either effect). The fate aura also acts as &lt;i&gt;consecrate&lt;/i&gt;, although this does not interfere with altars or other fixtures relating to deities. &lt;/h5&gt;&lt;h5&gt;&lt;b&gt;Fateful Resurrection (Su&lt;/b&gt;) As the herald of the goddess of death and birth, the Steward quickly recovers from being killed. She remains dead for only 1d4 rounds unless her body is completely destroyed by an effect such as &lt;i&gt;disintegrate&lt;/i&gt;. Otherwise, she rises again 1d4 rounds after death, as if brought back to life via &lt;i&gt;resurrection&lt;/i&gt;, and is fully &lt;i&gt;heal&lt;/i&gt;ed. The Steward gains 1 permanent negative level when this occurs (though Pharasma typically removes it as soon as the herald returns to the Boneyard). The Steward can self-resurrect only once per day. If she dies a second time before that day passes, she is permanently dead (barring intervention by Pharasma or magic that can resurrect an outsider). &lt;/h5&gt;&lt;h5&gt;&lt;b&gt;Gaze (Su&lt;/b&gt;) In humanoid form, the Steward can use a 60-footrange gaze attack that dazes creatures for 2d6 rounds (Will negates, DC 25). Creatures who make their save are merely staggered for 1d6 rounds. Creatures of 5 HD or less who fail their save are stunned instead of dazed. Undead who fail their saves are held immobile (as &lt;i&gt;halt&lt;/i&gt; undead) for 2d6 rounds rather than stunned or staggered. A creature that saves against the Steward's gaze cannot be affected by it again for 24 hours. The Steward is immune to her own gaze. This is a mind-affecting effect (or a necromancy effect against undead). A creature struck by the Steward's slam attack must save or be affected by her gaze attack. The save DCs are Charisma-based. &lt;/h5&gt;&lt;h5&gt;&lt;b&gt;Incorporeal Form (Su&lt;/b&gt;) The Steward can become incorporeal or return to her normal form as a standard action. When incorporeal, she can use her spell-like abilities and gaze attack but can't make physical attacks against corporeal creatures. Her appearance changes radically when she is incorporeal, looking like a burning orange spirit of darkness (this duality has led some to believe Pharasma actually has two heralds). &lt;/h5&gt;&lt;h5&gt;&lt;b&gt;Lady's Blessing (Su&lt;/b&gt;) This special blessing is normally only given to important heroes of the faith or children with a significant destiny. The touched target gains a +1 luck bonus on attack rolls, weapon damage rolls, saves, and skill checks, and foes take a -1 penalty on such rolls directed against the target. This blessing lasts one year. The Steward can use this ability at will, but only does so at the direction of Pharasma, and never on herself. &lt;/h5&gt;&lt;h5&gt;&lt;b&gt;Tug the Strands of Fate (Su&lt;/b&gt;) The Steward can influence a creature's fate, forcing a creature within 100 feet and line of sight to reroll any one roll that it has made before the result of the roll is revealed. The result of the reroll must be taken, even if it is worse than the original roll. The Steward can use this ability 3 times per day.&lt;/h5&gt;&lt;/div&gt;&lt;br&gt;&lt;/br&gt;&lt;div&gt;&lt;h4&gt;&lt;p&gt;&lt;p&gt;The Steward of the Skein is Pharasma's foremost agent in the mortal realm, a mighty warrior sent to restore the balance of fate, announce a particularly auspicious birth or death, or deliver a world-shaking prophecy. Many times her presence on Golarion is as an incorporeal shade, making a pronouncement and then fading away, though countless creatures over the eons have felt the stunning impact of her armored fists. No mortal can recall seeing her in relation to the death of Aroden, and her role as messenger of prophecy has all but disappeared since that time.&lt;/p&gt;&lt;p&gt;The Steward is emotionally distant, and seems to have difficulties relating to mortals. Some speculate that she was driven slightly mad by the Last Azlanti's death, and others believe she sees the past, present, and future simultaneously, leading her to treat mortals as temporary objects in the skein of fate, much the way a beekeeper has little regard for individual bees. When viewed by a Medium or Small creature, she always appears to be exactly the same height as the viewer, though her size does not change, and the few documented sightings of her by larger creatures describe her as no more than 6 feet tall.&lt;b&gt;&lt;/p&gt;&lt;p&gt;Ecology&lt;/b&gt;&lt;/p&gt;&lt;p&gt; The Steward is timeless and ageless, and capable of patiently waiting hundreds of years for a particular event to occur. She has been found deep underground, standing silently like a golem, only to snap to attention when a particular individual approaches, delivering her message and then vanishing. She has likewise appeared in cities or remote areas, ignoring all who speak to her, stunning those who try to harm her, and waiting for the right time to speak. It is unknown why Pharasma has her act this way rather than appearing at the necessary time, but her priests believe the herald's presence is enough to align the strands of fate to suit the goddess' will, much as standing in a stream can change the course of a floating leaf. On at least two occasions she has waited in a prominent Pharasmin temple, rarely reaching out to bless the faithful, and in one case a loyal member of the church found her standing in a field and built a temple around her.&lt;/p&gt;&lt;p&gt;The Steward only kills when it is Pharasma's will. She prefers to use her stunning gaze, her charm and hold magic, and similar nonlethal methods for dealing with opponents, giving them ample opportunities to flee. She is sparse with her healing, only using it to save those who Pharasma needs for future events-when present at great battles in history, she &lt;i&gt;heal&lt;/i&gt;ed only a few, and restored but one or two who had recently died. The herald is ruthless when dealing with the undead, however, blasting them with her full power.&lt;b&gt;&lt;/p&gt;&lt;p&gt;Habitat &amp; Society&lt;/b&gt;&lt;/p&gt;&lt;p&gt; The Steward is a loner and has little interest in the desires of mortals. She is more personable with other planar servitors of her creator, but her unique role places her above them in the religious hierarchy, and she does not like fraternizing too much with her underlings lest she distract them from what Pharasma has planned for them. Conversely, she is extremely interested when one of the goddess's other servants is due to give birth or die. Though the Steward has no interest in procreating on her own, any celestial or half-celestial birth is especially interesting to her, from both a physical and a spiritual standpoint-perhaps as proxy to Pharasma herself, whose presence would certainly overwhelm the newborn and confuse its role in the tapestry of fate. Likewise, she has an almost morbid curiosity about one of her fellow servitors dying, and has an almost-precognitive sense for such things, making her sudden appearance next to other servants of Pharasma in the Material Plane slightly worrisome.&lt;/p&gt;&lt;p&gt;Occasionally she is called to testify in Pharasma's Court about the deeds or fate of a particular soul.&lt;/p&gt;&lt;p&gt;When not following a direct order from the goddess, the Steward has been known to travel the planes slaying undead, following the Rivers of Souls and protecting them from greedy daemons and other soul-devouring creatures.&lt;/p&gt;&lt;p&gt;She relishes the opportunity to chase and slaughter the outsider minions of Urgathoa, and has torn apart her herald (a flying fanged skull called Mother's Maw) several times.&lt;/p&gt;&lt;/h4&gt;&lt;/div&gt;</t>
  </si>
  <si>
    <t>Nemhain</t>
  </si>
  <si>
    <t>26, touch 26, flat-footed 17</t>
  </si>
  <si>
    <t>(+7 deflection, +8 Dex, +1 dodge)</t>
  </si>
  <si>
    <t>regeneration 5 (electricity or good)</t>
  </si>
  <si>
    <t>Fort +13, Ref +14, Will +20</t>
  </si>
  <si>
    <t>channel resistance +4, incorporeal</t>
  </si>
  <si>
    <t>incorporeal touch +21 (3d8 plus 1d6 Con drain)</t>
  </si>
  <si>
    <t>bound spirits</t>
  </si>
  <si>
    <t>Spell-Like Abilities (CL 15th; concentration +22)  3/day-harm (DC 23), slay living (DC 22), telekinesis  1/day-antilife shell (DC 23), wall of force</t>
  </si>
  <si>
    <t>Str -, Dex 26, Con -, Int 21, Wis 25, Cha 25</t>
  </si>
  <si>
    <t>Agile Maneuvers, Combat Reflexes, Dodge, Flyby Attack, Improved Initiative, Iron Will, Lunge, Mobility, Toughness</t>
  </si>
  <si>
    <t>Bluff +25, Diplomacy +25, Fly +37, Intimidate +28, Knowledge (arcana) +26, Knowledge (religion) +26, Sense Motive +28, Spellcraft +26, Stealth +29</t>
  </si>
  <si>
    <t>Common; telepathy 100 ft.</t>
  </si>
  <si>
    <t>rejuvenation</t>
  </si>
  <si>
    <t>solitary (+1d4 bound spirits)</t>
  </si>
  <si>
    <t>This floating, ghostly figure's visage constantly shifts between that of a comely, smiling human and a desiccated corpse.  Around it swirl less substantial humanoid forms.</t>
  </si>
  <si>
    <t>Tomb Of The Iron Medusa</t>
  </si>
  <si>
    <t>Bound Spirits (Su) A nemhain is surrounded by a whirling cloud of spirits bound to her-often, these are the spirits of close relatives or friends she had in life. As a swift action, she can direct these bound spirits to strike at any creature within 30 feet as a +21 ranged touch attack. These spirits may be used to cause damage as if she had touched the target with her incorporeal touch, or they can be used to deliver a harm or slay living effect-if used to deliver one of these spell-like abilities as a swift action, that use counts against the number of times per day she can use that spell-like ability. The nemhain can also send these spirits up to 1 mile away to act as scouts at a fly speed of 60 feet (perfect)-she can observe and listen through them, but as long as they do not share her space, she cannot use them to deliver ranged touch attacks. These spirits are impervious to almost all attacks and magic, save the following: protection from evil prevents bound spirits from harming persons so protected; dispel evil, raise dead, or resurrection causes the spirits to vanish and be useless to the nemhain for 1 hour; true resurrection makes them useless for 24 hours.  Rejuvenation (Su) All nemhains are tied to a ritual object used in their creation. This object is typically a Large statue, pillar, or monolith. Until this object is destroyed, a destroyed nemhain automatically rejuvenates back to full health 1d4 days after it is destroyed.</t>
  </si>
  <si>
    <t>A nemhain is formed when a soul deliberately assumes undead status as a means of protecting a person, object, place, or ideal. Often, a devoted priest or ally volunteers for transformation into a nemhain in order to continue protecting her master even beyond her death. The blasphemous rituals used to create nemhains are believed to have been lost.</t>
  </si>
  <si>
    <t>&lt;link rel="stylesheet"href="PF.css"&gt;&lt;div&gt;&lt;h2&gt;Nemhain&lt;/h2&gt;&lt;h3&gt;&lt;i&gt;This floating, ghostly figure's visage constantly shifts between that of a comely, smiling human and a desiccated corpse.  Around it swirl less substantial humanoid forms.&lt;/i&gt;&lt;/h3&gt;&lt;br&gt;&lt;/br&gt;&lt;/div&gt;&lt;div class="heading"&gt;&lt;p class="alignleft"&gt;Nemhain&lt;/p&gt;&lt;p class="alignright"&gt;CR 15&lt;/p&gt;&lt;div style="clear: both;"&gt;&lt;/div&gt;&lt;/div&gt;&lt;div&gt;&lt;h5&gt;&lt;b&gt;XP &lt;/b&gt;51,200&lt;/h5&gt;&lt;h5&gt;NE Medium undead (incorporeal)&lt;/h5&gt;&lt;h5&gt;&lt;b&gt;Init &lt;/b&gt;+12; &lt;b&gt;Senses &lt;/b&gt;darkvision 60 ft.; Perception +7&lt;/h5&gt;&lt;/div&gt;&lt;hr/&gt;&lt;div&gt;&lt;h5&gt;&lt;b&gt;DEFENSE&lt;/b&gt;&lt;/h5&gt;&lt;/div&gt;&lt;hr/&gt;&lt;div&gt;&lt;h5&gt;&lt;b&gt;AC &lt;/b&gt;26, touch 26, flat-footed 17 (+7 deflection, +8 Dex, +1 dodge)&lt;/h5&gt;&lt;h5&gt;&lt;b&gt;hp &lt;/b&gt;225 (18d8+144); regeneration 5 (electricity or good)&lt;/h5&gt;&lt;h5&gt;&lt;b&gt;Fort &lt;/b&gt;+13, &lt;b&gt;Ref &lt;/b&gt;+14, &lt;b&gt;Will &lt;/b&gt;+20&lt;/h5&gt;&lt;h5&gt;&lt;b&gt;Defensive Abilities &lt;/b&gt;channel resistance +4, incorporeal; &lt;b&gt;Immune &lt;/b&gt;cold, undead traits; &lt;b&gt;Resist &lt;/b&gt;acid 10, fire 10&lt;/h5&gt;&lt;/div&gt;&lt;hr/&gt;&lt;div&gt;&lt;h5&gt;&lt;b&gt;OFFENSE&lt;/b&gt;&lt;/h5&gt;&lt;/div&gt;&lt;hr/&gt;&lt;div&gt;&lt;h5&gt;&lt;b&gt;Spd &lt;/b&gt;fly 30 ft. (perfect)&lt;/h5&gt;&lt;h5&gt;&lt;b&gt;Melee &lt;/b&gt;incorporeal touch +21 (3d8 plus 1d6 Con drain)&lt;/h5&gt;&lt;h5&gt;&lt;b&gt;Space &lt;/b&gt;5 ft.; &lt;b&gt;Reach &lt;/b&gt;5 ft.&lt;/h5&gt;&lt;h5&gt;&lt;b&gt;Special Attacks &lt;/b&gt;bound spirits&lt;/h5&gt;&lt;h5&gt;&lt;b&gt;Spell-Like Abilities&lt;/b&gt; (CL 15th; concentration +22)&lt;/br&gt;3/day&amp;mdash;&lt;i&gt;harm&lt;/i&gt; (DC 23), &lt;i&gt;slay living&lt;/i&gt; (DC 22), &lt;i&gt;telekinesis&lt;/i&gt;&lt;/br&gt;1/day&amp;mdash;&lt;i&gt;antilife shell&lt;/i&gt; (DC 23), &lt;i&gt;wall of force&lt;/i&gt;&lt;/h5&gt;&lt;/h5&gt;&lt;/div&gt;&lt;hr/&gt;&lt;div&gt;&lt;h5&gt;&lt;b&gt;STATISTICS&lt;/b&gt;&lt;/h5&gt;&lt;/div&gt;&lt;hr/&gt;&lt;div&gt;&lt;h5&gt;&lt;b&gt;Str &lt;/b&gt;-, &lt;b&gt;Dex &lt;/b&gt;26, &lt;b&gt;Con &lt;/b&gt;-, &lt;b&gt;Int &lt;/b&gt; 21, &lt;b&gt;Wis &lt;/b&gt;25, &lt;b&gt;Cha &lt;/b&gt;25&lt;/h5&gt;&lt;h5&gt;&lt;b&gt;Base Atk &lt;/b&gt;+13; &lt;b&gt;CMB &lt;/b&gt;+21; &lt;b&gt;CMD &lt;/b&gt;39&lt;/h5&gt;&lt;h5&gt;&lt;b&gt;Feats &lt;/b&gt;Agile Maneuvers, Combat Reflexes, Dodge, Flyby Attack, Improved Initiative, Iron Will, Lunge, Mobility, Toughness&lt;/h5&gt;&lt;h5&gt;&lt;b&gt;Skills &lt;/b&gt;Bluff +25, Diplomacy +25, Fly +37, Intimidate +28, Knowledge (arcana) +26, Knowledge (religion) +26, Sense Motive +28, Spellcraft +26, Stealth +29&lt;/h5&gt;&lt;h5&gt;&lt;b&gt;Languages &lt;/b&gt;Common; telepathy 100 ft.&lt;/h5&gt;&lt;h5&gt;&lt;b&gt;SQ &lt;/b&gt;rejuvenation&lt;/h5&gt;&lt;/div&gt;&lt;hr/&gt;&lt;div&gt;&lt;h5&gt;&lt;b&gt;ECOLOGY&lt;/b&gt;&lt;/h5&gt;&lt;/div&gt;&lt;hr/&gt;&lt;div&gt;&lt;h5&gt;&lt;b&gt;Environment &lt;/b&gt; any&lt;/h5&gt;&lt;h5&gt;&lt;b&gt;Organization &lt;/b&gt;solitary (+1d4 bound spirits)&lt;/h5&gt;&lt;h5&gt;&lt;b&gt;Treasure &lt;/b&gt;standard&lt;/h5&gt;&lt;/div&gt;&lt;hr/&gt;&lt;div&gt;&lt;h5&gt;&lt;b&gt;SPECIAL ABILITIES&lt;/b&gt;&lt;/h5&gt;&lt;/div&gt;&lt;hr/&gt;&lt;div&gt;&lt;h5&gt;&lt;b&gt;Bound Spirits (Su&lt;/b&gt;) A nemhain is surrounded by a whirling cloud of spirits bound to her-often, these are the spirits of close relatives or friends she had in life. As a swift action, she can direct these bound spirits to strike at any creature within 30 feet as a +21 ranged touch attack. These spirits may be used to cause damage as if she had touched the target with her incorporeal touch, or they can be used to deliver a &lt;i&gt;harm&lt;/i&gt; or &lt;i&gt;slay living&lt;/i&gt; effect-if used to deliver one of these spell-like abilities as a swift action, that use counts against the number of times per day she can use that spell-like ability. The nemhain can also send these spirits up to 1 mile away to act as scouts at a fly speed of 60 feet (perfect)-she can observe and listen through them, but as long as they do not share her space, she cannot use them to deliver ranged touch attacks. These spirits are impervious to almost all attacks and magic, save the following: &lt;i&gt;protection from evil&lt;/i&gt; prevents bound spirits from &lt;i&gt;harm&lt;/i&gt;ing persons so protected; &lt;i&gt;dispel evil&lt;/i&gt;, &lt;i&gt;raise dead&lt;/i&gt;, or &lt;i&gt;resurrection&lt;/i&gt; causes the spirits to vanish and be useless to the nemhain for 1 hour; true &lt;i&gt;resurrection&lt;/i&gt; makes them useless for 24 hours.  &lt;/h5&gt;&lt;h5&gt;&lt;b&gt;Rejuvenation (Su&lt;/b&gt;) All nemhains are tied to a ritual object used in their creation. This object is typically a Large statue, pillar, or monolith. Until this object is destroyed, a destroyed nemhain automatically rejuvenates back to full health 1d4 days after it is destroyed.&lt;/h5&gt;&lt;/div&gt;&lt;br&gt;&lt;/br&gt;&lt;div&gt;&lt;h4&gt;&lt;p&gt;&lt;p&gt;A nemhain is formed when a soul deliberately assumes undead status as a means of protecting a person, object, place, or ideal. Often, a devoted priest or ally volunteers for transformation into a nemhain in order to continue protecting her master even beyond her death. The blasphemous rituals used to create nemhains are believed to have been lost.&lt;/p&gt;&lt;/h4&gt;&lt;/div&gt;</t>
  </si>
  <si>
    <t>Vilkacis</t>
  </si>
  <si>
    <t>darkvision 60 ft., low-light vision, scent; Perception +15</t>
  </si>
  <si>
    <t>19, touch 19, flat-footed 13</t>
  </si>
  <si>
    <t>(+3 deflection, +6 Dex)</t>
  </si>
  <si>
    <t>(10d8+4)</t>
  </si>
  <si>
    <t>Fort +6, Ref +11, Will +9</t>
  </si>
  <si>
    <t>channel resistance +2, incorporeal, rejuvenation</t>
  </si>
  <si>
    <t>vulnerability to silver</t>
  </si>
  <si>
    <t>2 incorporeal touches +15 (1d8 plus 2d6 cold)</t>
  </si>
  <si>
    <t>bestial possession, curse of lycanthropy (DC 18)</t>
  </si>
  <si>
    <t>Str -, Dex 23, Con -, Int 8, Wis 14, Cha 17</t>
  </si>
  <si>
    <t>Blind-Fight, Combat Reflexes, Improved Initiative, Lightning Reflexes, Toughness</t>
  </si>
  <si>
    <t>Fly +14, Intimidate +16, Perception +15, Stealth +19</t>
  </si>
  <si>
    <t>lycanthropic empathy</t>
  </si>
  <si>
    <t>Within a swirling mass of frigid air manifests the form of a bestial specter. Claws the size of daggers lash menacingly before its half-bestial, half-humanoid form, and its narrow eyes glow with a smoldering malevolence.</t>
  </si>
  <si>
    <t>AP 45</t>
  </si>
  <si>
    <t>Bestial Possession (Su) A vilkacis is a spirit of savagery and can take control of other beings, afflicting them with its savage nature. Once per round, the vilkacis can merge its body with a creature on the Material Plane. This ability is similar to a magic jar spell (caster level 10th), except it does not require a receptacle and lasts for up to 3 hours (or a number of hours equal to the vilkacis's Charisma modifier, whichever is greater). To use this ability, the vilkacis must be adjacent to the target. The target can resist the attack with a successful DC 18 Will save. A creature that successfully saves is immune to that same vilkacis's bestial possession for 24 hours. The save DC is Charisma-based.  Upon being possessed by a vilkacis, the target takes on a number of bestial features, most notably growing claws and vicious fangs, and flies into a savage rage. The victim gains two claws and a bite natural attack appropriate to its size (1d4 and 1d6 for Medium creatures; see Table 3-1 on page 302 of the Pathfinder RPG Bestiary), and gains a barbarian's greater rage class ability (see page 31 of the Core Rulebook).  This rage lasts for as long as the victim is being possessed by the vilkacis. After the possession ends, the victim is fatigued for a period of time equal to double the duration of the possession. The victim also gains low-light vision and scent.  The possessed creature loses all of these natural attacks and abilities immediately when the vilkacis leaves its body.  Curse of Lycanthropy (Su) Any humanoid who is bitten by a creature possessed by a vilkacis must make a DC 18 Fortitude save or be infected with lycanthropy as if bitten by a werewolf. If the victim's size is not within one size category of the possessed creature's, this ability has no effect. The save DC uses the vilkacis's ability scores and is Charisma-based.  Lycanthropic Empathy (Ex) A vilkacis or creature possessed by a vilkacis can communicate and empathize with wolves and dire wolves. It can use its Diplomacy to alter such an animal's attitude, and when so doing gains a +4 racial bonus on the check.  Rejuvenation (Su) A vilkacis that is destroyed in combat restores itself after 2d4 days. The only way to permanently do away with a vilkacis is to locate its canopic stone, the occult artifact that binds it to the Material Plane, and then destroy the artifact in the presence of the vilkacis's mortal remains. Once the canopic stone is destroyed, the vilkacis can no longer rejuvenate and can be destroyed as normal.  Vulnerability to Silver (Su) Vilkacis are particularly susceptible to silver. A vilkacis struck with a silver weapon takes an additional 2d6 points of damage. If a creature under the effects of a vilkacis's bestial possession is damaged by a silver weapon, it also takes this extra damage and receives another saving throw to resist the bestial possession.  If successful, the possession ends, and the vilkacis is driven into an adjacent square and cannot use its bestial possession ability again until the following day.</t>
  </si>
  <si>
    <t>Beings of pure malevolence and destruction, vilkacis arise from the souls of the most desperate and brutal werewolves as spirits burning with the need for bloodshed and vengeance. Specters of savagery escaped from remains tainted by lycanthropy, vilkacis desire to wear mortal flesh and again revel in the vicious ecstasy of hunting and killing. Some see these beings as malign manifestations of the lycanthropic curse-the spirits of the infamous aff liction itself-while others know them as the deathly continuance of lives consumed by lycanthropy. In either case, these ravenous spirit-beasts seek only to garb themselves in the skins of deadly hunters and revel in bloodshed once more.  Vilkacis typically look like more savage versions of the werewolves they were in life, appearing in their hybrid forms with exaggerated fangs and claws.  Ecology Although a vilkacis exists only in a spectral form, its canopic stone permanently binds the spirit to the Material Plane. So long as the stone exists, the creature remains stuck between life and death, its spirit strangling on its own rage.  When a vilkacis seizes possession of a victim, the host takes on an altered appearance ref lective of the beast within its body. The victim undergoes severe physical dysmorphia.  Musculature enlarges, posture becomes stooped, and hands curl into gashing claws. The face takes on a bestial appearance. The victim's jaws extend and grow into jagged, wolfish fangs, while the brow thickens and the pupils widen to black pools that radiate a mad, feral stare. In this state, the vilkacis-possessed creature froths with the curse of lycanthropy and can pass the curse on as though it were a werewolf. Although such a possessed creature might pass on the infamous disease, its own transformation typically lasts only a matter of hours. A vilkacis is ever searching for stronger and more vicious hunters to use as tools in slaking its eternal bloodlust; if it finds a particularly promising host, it might visit and possess the favored body again and again for its rampages.  Habitat &amp; Society Vilkacis most commonly appear in areas where human settlements border or stand within wildernesses. While they are commonly associated with werewolves, the folklore of many nomadic and nature-worshiping societies contains stories of creatures whose descriptions bear strong resemblance to vilkacis. Most haunt the territories where they were created, staying within range of their canopic stones, and hunting within the lands they prowled in life. However, those with the ability to summon vilkacis usually attempt to direct them toward specific prey. This often proves a dangerous or even fatal proposition, however, and few reports exist of anyone successfully mastering a vilkacis.  Creating a Vilkacis While many vilkacis spontaneously arise under the light of the full moon from the remains of the most savage werewolves, some foul spellcasters seek out the corpses of such bestial murderers, attempting to enslave their spirits and harness their capacity for brutality to fulfill the spellcasters' dark whims. To do this, a spellcaster must prepare a canopic stone, a talisman that typically takes the form of a ceramic totem or amulet bound in silver. Upon creating this object, the bearer can summon a vilkacis once per day. The stone grants no control over the vilkacis, but the creature will not attack or attempt to possess the stone's bearer. Upon being summoned, the vilkacis turns its attention to the nearest creature other than the summoner, attempting to possess the creature's body and go on a murderous rampage. Using a canopic stone to summon a vilkacis is considered an evil act.  Although many vilkacis are purposefully created and employed by evil spellcasters, some manifest spontaneously. These beings wander and rampage as they please, but still are bound to a talisman similar to a canopic stone. This spontaneously created artifact can be utilized by those who discover it and discern its importance in the same way as can a canopic stone created specifically to summon and control a vilkacis, and typically takes the form of the dead werewolf 's skull, the silver weapon that killed the werewolf, or a talisman it bore in life.  Canopic Stone CL 12th; Price 28,800 gp Construction Requirements Craft Wondrous Item, create undead, rage; Cost 14,400 gp</t>
  </si>
  <si>
    <t>&lt;link rel="stylesheet"href="PF.css"&gt;&lt;div&gt;&lt;h2&gt;Vilkacis&lt;/h2&gt;&lt;h3&gt;&lt;i&gt;Within a swirling mass of frigid air manifests the form of a bestial specter. Claws the size of daggers lash menacingly before its half-bestial, half-humanoid form, and its narrow eyes glow with a smoldering malevolence.&lt;/i&gt;&lt;/h3&gt;&lt;br&gt;&lt;/br&gt;&lt;/div&gt;&lt;div class="heading"&gt;&lt;p class="alignleft"&gt;Vilkacis&lt;/p&gt;&lt;p class="alignright"&gt;CR 7&lt;/p&gt;&lt;div style="clear: both;"&gt;&lt;/div&gt;&lt;/div&gt;&lt;div&gt;&lt;h5&gt;&lt;b&gt;XP &lt;/b&gt;9,600&lt;/h5&gt;&lt;h5&gt;CE Medium undead (incorporeal)&lt;/h5&gt;&lt;h5&gt;&lt;b&gt;Init &lt;/b&gt;+10; &lt;b&gt;Senses &lt;/b&gt;darkvision 60 ft., low-light vision, scent; Perception +15&lt;/h5&gt;&lt;/div&gt;&lt;hr/&gt;&lt;div&gt;&lt;h5&gt;&lt;b&gt;DEFENSE&lt;/b&gt;&lt;/h5&gt;&lt;/div&gt;&lt;hr/&gt;&lt;div&gt;&lt;h5&gt;&lt;b&gt;AC &lt;/b&gt;19, touch 19, flat-footed 13 (+3 deflection, +6 Dex)&lt;/h5&gt;&lt;h5&gt;&lt;b&gt;hp &lt;/b&gt;85 (10d8+4)&lt;/h5&gt;&lt;h5&gt;&lt;b&gt;Fort &lt;/b&gt;+6, &lt;b&gt;Ref &lt;/b&gt;+11, &lt;b&gt;Will &lt;/b&gt;+9&lt;/h5&gt;&lt;h5&gt;&lt;b&gt;Defensive Abilities &lt;/b&gt;channel resistance +2, incorporeal, rejuvenation; &lt;b&gt;DR &lt;/b&gt;10/silver; &lt;b&gt;Immune &lt;/b&gt;cold, undead traits&lt;/h5&gt;&lt;h5&gt;&lt;b&gt;Weaknesses &lt;/b&gt;vulnerability to silver&lt;/h5&gt;&lt;/div&gt;&lt;hr/&gt;&lt;div&gt;&lt;h5&gt;&lt;b&gt;OFFENSE&lt;/b&gt;&lt;/h5&gt;&lt;/div&gt;&lt;hr/&gt;&lt;div&gt;&lt;h5&gt;&lt;b&gt;Spd &lt;/b&gt;fly 50 ft. (perfect)&lt;/h5&gt;&lt;h5&gt;&lt;b&gt;Melee &lt;/b&gt;2 incorporeal touches +15 (1d8 plus 2d6 cold)&lt;/h5&gt;&lt;h5&gt;&lt;b&gt;Space &lt;/b&gt;5 ft.; &lt;b&gt;Reach &lt;/b&gt;5 ft.&lt;/h5&gt;&lt;h5&gt;&lt;b&gt;Special Attacks &lt;/b&gt;bestial possession, curse of lycanthropy (DC 18)&lt;/h5&gt;&lt;/div&gt;&lt;hr/&gt;&lt;div&gt;&lt;h5&gt;&lt;b&gt;STATISTICS&lt;/b&gt;&lt;/h5&gt;&lt;/div&gt;&lt;hr/&gt;&lt;div&gt;&lt;h5&gt;&lt;b&gt;Str &lt;/b&gt;-, &lt;b&gt;Dex &lt;/b&gt;23, &lt;b&gt;Con &lt;/b&gt;-, &lt;b&gt;Int &lt;/b&gt; 8, &lt;b&gt;Wis &lt;/b&gt;14, &lt;b&gt;Cha &lt;/b&gt;17&lt;/h5&gt;&lt;h5&gt;&lt;b&gt;Base Atk &lt;/b&gt;+7; &lt;b&gt;CMB &lt;/b&gt;+13; &lt;b&gt;CMD &lt;/b&gt;26 (30 vs. trip)&lt;/h5&gt;&lt;h5&gt;&lt;b&gt;Feats &lt;/b&gt;Blind-Fight, Combat Reflexes, Improved Initiative, Lightning Reflexes, Toughness&lt;/h5&gt;&lt;h5&gt;&lt;b&gt;Skills &lt;/b&gt;Fly +14, Intimidate +16, Perception +15, Stealth +19&lt;/h5&gt;&lt;h5&gt;&lt;b&gt;Languages &lt;/b&gt;Common&lt;/h5&gt;&lt;h5&gt;&lt;b&gt;SQ &lt;/b&gt;lycanthropic empathy&lt;/h5&gt;&lt;/div&gt;&lt;hr/&gt;&lt;div&gt;&lt;h5&gt;&lt;b&gt;ECOLOGY&lt;/b&gt;&lt;/h5&gt;&lt;/div&gt;&lt;hr/&gt;&lt;div&gt;&lt;h5&gt;&lt;b&gt;Environment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ABILITIES&lt;/b&gt;&lt;/h5&gt;&lt;/div&gt;&lt;hr/&gt;&lt;div&gt;&lt;h5&gt;&lt;b&gt;Bestial Possession (Su&lt;/b&gt;) A vilkacis is a spirit of savagery and can take control of other beings, afflicting them with its savage nature. Once per round, the vilkacis can merge its body with a creature on the Material Plane. This ability is similar to a &lt;i&gt;magic jar&lt;/i&gt; spell (caster level 10th), except it does not require a receptacle and lasts for up to 3 hours (or a number of hours equal to the vilkacis's Charisma modifier, whichever is greater). To use this ability, the vilkacis must be adjacent to the target. The target can resist the attack with a successful DC 18 Will save. A creature that successfully saves is immune to that same vilkacis's bestial possession for 24 hours. The save DC is Charisma-based.  Upon being possessed by a vilkacis, the target takes on a number of bestial features, most notably growing claws and vicious fangs, and flies into a savage &lt;i&gt;rage&lt;/i&gt;. The victim gains two claws and a bite natural attack appropriate to its size (1d4 and 1d6 for Medium creatures; see Table 3-1 on page 302 of the &lt;i&gt;Pathfinder RPG&lt;/i&gt; Bestiary), and gains a barbarian's greater &lt;i&gt;rage&lt;/i&gt; class ability (see page 31 of the &lt;i&gt;Core&lt;/i&gt; Rulebook).  This &lt;i&gt;rage&lt;/i&gt; lasts for as long as the victim is being possessed by the vilkacis. After the possession ends, the victim is fatigued for a period of time equal to double the duration of the possession. The victim also gains low-light vision and scent.  The possessed creature loses all of these natural attacks and abilities immediately when the vilkacis leaves its body.  &lt;/h5&gt;&lt;h5&gt;&lt;b&gt;Curse of Lycanthropy (Su&lt;/b&gt;) Any humanoid who is bitten by a creature possessed by a vilkacis must make a DC 18 Fortitude save or be infected with lycanthropy as if bitten by a werewolf. If the victim's size is not within one size category of the possessed creature's, this ability has no effect. The save DC uses the vilkacis's ability scores and is Charisma-based.  &lt;/h5&gt;&lt;h5&gt;&lt;b&gt;Lycanthropic Empathy (Ex&lt;/b&gt;) A vilkacis or creature possessed by a vilkacis can communicate and empathize with wolves and dire wolves. It can use its Diplomacy to alter such an animal's attitude, and when so doing gains a +4 racial bonus on the check.  &lt;/h5&gt;&lt;h5&gt;&lt;b&gt;Rejuvenation (Su&lt;/b&gt;) A vilkacis that is destroyed in combat restores itself after 2d4 days. The only way to permanently do away with a vilkacis is to locate its &lt;i&gt;canopic stone&lt;/i&gt;, the occult artifact that binds it to the Material Plane, and then destroy the artifact in the presence of the vilkacis's mortal remains. Once the &lt;i&gt;canopic stone&lt;/i&gt; is destroyed, the vilkacis can no longer rejuvenate and can be destroyed as normal.  &lt;/h5&gt;&lt;h5&gt;&lt;b&gt;Vulnerability to Silver (Su&lt;/b&gt;) Vilkacis are particularly susceptible to silver. A vilkacis struck with a silver weapon takes an additional 2d6 points of damage. If a creature under the effects of a vilkacis's bestial possession is damaged by a silver weapon, it also takes this extra damage and receives another saving throw to resist the bestial possession.  If successful, the possession ends, and the vilkacis is driven into an adjacent square and cannot use its bestial possession ability again until the following day.&lt;/h5&gt;&lt;/div&gt;&lt;br&gt;&lt;/br&gt;&lt;div&gt;&lt;h4&gt;&lt;p&gt;&lt;p&gt;Beings of pure malevolence and destruction, vilkacis arise from the souls of the most desperate and brutal werewolves as spirits burning with the need for bloodshed and vengeance. Specters of savagery escaped from remains tainted by lycanthropy, vilkacis desire to wear mortal flesh and again revel in the vicious ecstasy of hunting and killing. Some see these beings as malign manifestations of the lycanthropic curse-the spirits of the infamous aff liction itself-while others know them as the deathly continuance of lives consumed by lycanthropy. In either case, these ravenous spirit-beasts seek only to garb themselves in the skins of deadly hunters and revel in bloodshed once more.&lt;/p&gt;&lt;p&gt;Vilkacis typically look like more savage versions of the werewolves they were in life, appearing in their hybrid forms with exaggerated fangs and claws.&lt;b&gt;&lt;/p&gt;&lt;p&gt;&lt;i&gt;Ecology&lt;/i&gt;&lt;/b&gt;&lt;/p&gt;&lt;p&gt; Although a vilkacis exists only in a spectral form, its &lt;i&gt;canopic stone&lt;/i&gt; permanently binds the spirit to the Material Plane. So long as the stone exists, the creature remains stuck between life and death, its spirit strangling on its own &lt;i&gt;rage&lt;/i&gt;.&lt;/p&gt;&lt;p&gt;When a vilkacis seizes possession of a victim, the host takes on an altered appearance ref lective of the beast within its body. The victim undergoes severe physical dysmorphia.&lt;/p&gt;&lt;p&gt;Musculature enlarges, posture becomes stooped, and hands curl into gashing claws. The face takes on a bestial appearance. The victim's jaws extend and grow into jagged, wolfish fangs, while the brow thickens and the pupils widen to black pools that radiate a mad, feral stare. In this state, the vilkacis-possessed creature froths with the curse of lycanthropy and can pass the curse on as though it were a werewolf. Although such a possessed creature might pass on the infamous disease, its own transformation typically lasts only a matter of hours. A vilkacis is ever searching for stronger and more vicious hunters to use as tools in slaking its eternal bloodlust; if it finds a particularly promising host, it might visit and possess the favored body again and again for its rampages.&lt;b&gt;&lt;/p&gt;&lt;p&gt;Habitat &amp; Society&lt;/b&gt;&lt;/p&gt;&lt;p&gt; Vilkacis most commonly appear in areas where human settlements border or stand within wildernesses. While they are commonly associated with werewolves, the folklore of many nomadic and nature-worshiping societies contains stories of creatures whose descriptions bear strong resemblance to vilkacis. Most haunt the territories where they were created, staying within range of their &lt;i&gt;canopic stone&lt;/i&gt;s, and hunting within the lands they prowled in life. However, those with the ability to summon vilkacis usually attempt to direct them toward specific prey. This often proves a dangerous or even fatal proposition, however, and few reports exist of anyone successfully mastering a vilkacis.&lt;/p&gt;&lt;p&gt;&lt;/h5&gt;&lt;h5&gt;&lt;b&gt;Creating a Vilkacis &lt;/b&gt;While many vilkacis spontaneously arise under the light of the full moon from the remains of the most savage werewolves, some foul spellcasters seek out the corpses of such bestial murderers, attempting to enslave their spirits and harness their capacity for brutality to fulfill the spellcasters' dark whims. To do this, a spellcaster must prepare a &lt;i&gt;canopic stone&lt;/i&gt;, a talisman that typically takes the form of a ceramic totem or amulet bound in silver. Upon creating this object, the bearer can summon a vilkacis once per day. The stone grants no control over the vilkacis, but the creature will not attack or attempt to possess the stone's bearer. Upon being summoned, the vilkacis turns its attention to the nearest creature other than the summoner, attempting to possess the creature's body and go on a murderous rampage. Using a &lt;i&gt;canopic stone&lt;/i&gt; to summon a vilkacis is considered an evil act.&lt;/p&gt;&lt;p&gt;Although many vilkacis are purposefully created and employed by evil spellcasters, some manifest spontaneously. These beings wander and rampage as they please, but still are bound to a talisman similar to a &lt;i&gt;canopic stone&lt;/i&gt;. This spontaneously created artifact can be utilized by those who discover it and discern its importance in the same way as can a &lt;i&gt;canopic stone&lt;/i&gt; created specifically to summon and control a vilkacis, and typically takes the form of the dead werewolf 's skull, the silver weapon that killed the werewolf, or a talisman it bore in life.&lt;/p&gt;&lt;p&gt;&lt;/h5&gt;&lt;h5&gt;&lt;b&gt;Canopic Stone CL &lt;/b&gt;12th; &lt;/h5&gt;&lt;h5&gt;&lt;b&gt;Price &lt;/b&gt;28,800 gp &lt;/h5&gt;&lt;h5&gt;&lt;b&gt;Construction Requirements &lt;/b&gt;Craft Wondrous Item, &lt;i&gt;create undead&lt;/i&gt;, &lt;i&gt;rage&lt;/i&gt;; &lt;/h5&gt;&lt;h5&gt;&lt;b&gt;Cost &lt;/b&gt;14,400 gp&lt;/p&gt;&lt;/h4&gt;&lt;/div&gt;</t>
  </si>
  <si>
    <t>Weaverworm</t>
  </si>
  <si>
    <t>darkvision 60 ft., tremorsense 30 ft.; Perception +10</t>
  </si>
  <si>
    <t>(+6 Dex, +8 natural, -2 size)</t>
  </si>
  <si>
    <t>Fort +7, Ref +7, Will +9</t>
  </si>
  <si>
    <t>30 ft., burrow 10 ft., climb 30 ft.</t>
  </si>
  <si>
    <t>1 bite +9 (2d6+7), 2 claw +9 (1d8+7 plus paralytic nails)</t>
  </si>
  <si>
    <t>drag, weaver's song, paralytic nails, web (+11 ranged, DC 19, 10 hp)</t>
  </si>
  <si>
    <t>Str 24, Dex 18, Con 18, Int 13, Wis 14, Cha 17</t>
  </si>
  <si>
    <t>30 (can't be tripped)</t>
  </si>
  <si>
    <t>Far Shot, Improved Initiative, Point-Blank Shot, Toughness, Weapon Finesse</t>
  </si>
  <si>
    <t>Bluff +8, Climb +19, Intimidate +16, Knowledge (dungeoneering) +7, Perception +10, Perform (string) +14, Spellcraft +13, Stealth +6</t>
  </si>
  <si>
    <t xml:space="preserve"> any forests or hills</t>
  </si>
  <si>
    <t>The bloated white segments of a maggot's body erupt in a torso of mixed feminine and insectile features. Pale humanoid skin and carapace meld together beneath a face with segmented eyes and mandibles chittering a song of discordant alien clicks and hisses, as overlong carapace claws weave cords of thick webbing between them.</t>
  </si>
  <si>
    <t>Drag (Ex) A weaverworm that successfully entangles a victim with its web attack can retract the web, dragging the victim into its clutches. Each round, the entangled victim can attempt a CMD check to escape. Upon a failed check, the weaverworm forcibly drags its victim 20 feet toward it.  Paralytic Nails (Ex) A weaverworm's nails secrete a potent paralytic agent. Any creature damaged by its claw attacks must make a DC 19 Fortitude save or be paralyzed for 1 round. In addition, the weaverworm's nails break off in the bodies of those it paralyzes. A paralyzed creature must make another save to avoid being paralyzed again at the beginning of its round, doing so every round until the nail is removed as a full-round action. A weaverworm's nail can be removed with either a DC 12 Strength check, which removes the nail and deals 1d4 points of damage to the victim, or a DC 14 Heal check, which deals no damage. A weaverworm's paralytic nails don't affect any creature that is immune to poison. The save DC is Constitution-based.  Weaver's Song (Su) A weaverworm can play its webs like a grotesque musical instrument. When doing so, all nonweaverworms within 300 feet must make DC 18 Will saves.  Those who make their saves are unaffected. Those who fail are fascinated, and on their turn, move toward the weaverworm by the most direct means available. If the path leads into a dangerous area, such as through fire or off a cliff, that creature receives a second saving throw to end the effect before moving into peril. A victim within 5 feet of the weaverworm simply stands and listens. This effect continues for as long as the weaverworm performs and for 1d4 rounds thereafter. This is a sonic mind-affecting charm effect. Whether or not the save is successful, the victim is immune to the same weaverworm's song for 24 hours. The save DC is Charisma-based.</t>
  </si>
  <si>
    <t>Foul servants of the goddess of disease and gluttony, weaverworms-or simply "weavers," as they are often called-are terrifying abominations, combining the features of predatory insects, monstrously huge larvae, and deathly pale humanoids. Creations of Urgathoa forgotten by their cruel mistress long ago, these horrors seek out the dark places of the world, sowing murder and fear from the darkness, and all the while raising unnatural songs in praise of the goddess of gluttony.  Weaverworms typically measure 18 feet long, though the most bloated weigh upward of a ton.  Ecology A weaverworm's lower body is approximately 3 feet in diameter, and is divided into numerous segments that secrete a viscous film. The creature moves by expanding and contracting these segments, giving it an incredible range of motion, as well as the capability to scale surfaces with an ease equal to that with which they move across the ground.  Weaverworms are also know for their claws' deadly nails, which function more like the stingers or barbs of many insects than weapons alone. These nails contain a potent paralytic fluid that passes into the bloodstream of a weaverworm's victim, leaving it vulnerable to slaughter and ready for consumption. The nails often break off while embedded in the victim's body, where they continue pumping the weaverworm's toxins, filling potential meals with dose after dose of paralytic excretions. Occasionally, those who encounter a weaverworm and flee find themselves paralyzed well after they think they've escaped, again falling into the deadly clutches of the pursuing abomination.  The flesh of the creature's underbelly is relatively soft and slightly rubbery, running in shades of sickly brown flesh to pale blue. The exposed carapace is tougher and dotted with thousands of short bristles. Over time the weaverworm adjusts to match whatever environment it dwells in. The upper portion of the creature has a female body, but one disfigured by insectile traits. Such monstrous malformations vary between weavers, though all have deadly claws and heads with a terrible assortment of mandibles, pincers, spines, and segmented eyes. Typically, these appearances are similar to the faces of predatory insects common to the region the weaverworm inhabits, with spider features proving most prevalent, but the visages of horrible mantises and monstrous annelids also arise in warmer climates.  Habitat &amp; Society Much like larger arachnids, weaverworms are chief ly ambush hunters. They live in solitary burrows, near or within old ruins and similar places that tend to attract prey. While they tend to avoid colder climes, they prove resilient to most extremes of weather and terrain, tending to choose somewhat isolated areas where their hunting goes unnoticed. Typically, once a weaverworm claims a burrow, she remains there for life. In this manner, weaverworms are largely consistent, enough so that they frequently catch the attention of primitive humanoids such as goblins, orcs, or, in particular, ettercaps who believe them the embodiment of various gods or fiends and pay them worship. The relationship between weaverworms and their worshipers tends to be brutal, as weaverworms have few qualms about eating worshipers who come too close.  Origins Among the vast libraries of mysteries and ancient legends documented and passed on by the faithful of Pharasma is the tale of Lamia of Avalos, a seer of Pharasma from a distant land who blasphemed against the goddess and was transformed into a beastlike creature denied the judgment promised sentient beings in death, as were her sister sibyls. Yet this punishment unleashed greater terror than even the Lady of Graves might have imagined. Unknown to the furious goddess and her false worshipers, another divinity had noticed the tragic drama. Urgathoa, goddess of disease and undeath, watched and laughed at the terror wrought by the goddess of prophecy upon her vicious servants. Delighted and inspired, Urgathoa went into the world to wreak a similar horror.  The Pallid Princess searched the world over, and among her servants living and undead, found none who displeased her enough to curse as Pharasma had her priestess. So she turned her mind toward granting a rare and terrible blessing. Deep in a tangled forest she happened upon a brood of maggots and lowly worms, and in them found all she delighted in-filth and disease, hunger and life amid the dead. Momentarily delighted, she raised up this terrible swarm and molded them and gave them a single body, terrible but not unlike her favored daughters.  The result was a monster, a servant of hungers and foul dooms, part grotesque insect, part poisonous fanatic. And the goddess was pleased.  Yet Urgathoa is a fickle goddess; her momentary pleasure soon passed, and she left her terror in the forest, content to let it praise her, yet unwilling to care for its needs or safety.  So the weaverworm crawled through the forest, insane and terrifying, preying upon what she could and sowing new generations in fits of atrocity-all the while plucking out Urgathoa's praises upon strands of deadly webbing.</t>
  </si>
  <si>
    <t>&lt;link rel="stylesheet"href="PF.css"&gt;&lt;div&gt;&lt;h2&gt;Weaverworm&lt;/h2&gt;&lt;h3&gt;&lt;i&gt;The bloated white segments of a maggot's body erupt in a torso of mixed feminine and insectile features. Pale humanoid skin and carapace meld together beneath a face with segmented eyes and mandibles chittering a song of discordant alien clicks and hisses, as overlong carapace claws weave cords of thick webbing between them.&lt;/i&gt;&lt;/h3&gt;&lt;br&gt;&lt;/br&gt;&lt;/div&gt;&lt;div class="heading"&gt;&lt;p class="alignleft"&gt;Weaverworm&lt;/p&gt;&lt;p class="alignright"&gt;CR 8&lt;/p&gt;&lt;div style="clear: both;"&gt;&lt;/div&gt;&lt;/div&gt;&lt;div&gt;&lt;h5&gt;&lt;b&gt;XP &lt;/b&gt;4,800&lt;/h5&gt;&lt;h5&gt;NE Huge aberration &lt;/h5&gt;&lt;h5&gt;&lt;b&gt;Init &lt;/b&gt;+18; &lt;b&gt;Senses &lt;/b&gt;darkvision 60 ft., tremorsense 30 ft.; Perception +10&lt;/h5&gt;&lt;/div&gt;&lt;hr/&gt;&lt;div&gt;&lt;h5&gt;&lt;b&gt;DEFENSE&lt;/b&gt;&lt;/h5&gt;&lt;/div&gt;&lt;hr/&gt;&lt;div&gt;&lt;h5&gt;&lt;b&gt;AC &lt;/b&gt;20, touch 12, flat-footed 16 (+6 Dex, +8 natural, -2 size)&lt;/h5&gt;&lt;h5&gt;&lt;b&gt;hp &lt;/b&gt;95 (10d8+50)&lt;/h5&gt;&lt;h5&gt;&lt;b&gt;Fort &lt;/b&gt;+7, &lt;b&gt;Ref &lt;/b&gt;+7, &lt;b&gt;Will &lt;/b&gt;+9&lt;/h5&gt;&lt;/div&gt;&lt;hr/&gt;&lt;div&gt;&lt;h5&gt;&lt;b&gt;OFFENSE&lt;/b&gt;&lt;/h5&gt;&lt;/div&gt;&lt;hr/&gt;&lt;div&gt;&lt;h5&gt;&lt;b&gt;Spd &lt;/b&gt;30 ft., burrow 10 ft., climb 30 ft.&lt;/h5&gt;&lt;h5&gt;&lt;b&gt;Melee &lt;/b&gt;1 bite +9 (2d6+7), 2 claw +9 (1d8+7 plus paralytic nails)&lt;/h5&gt;&lt;h5&gt;&lt;b&gt;Space &lt;/b&gt;15 ft.; &lt;b&gt;Reach &lt;/b&gt;15 ft.&lt;/h5&gt;&lt;h5&gt;&lt;b&gt;Special Attacks &lt;/b&gt;drag, weaver's song, paralytic nails, web (+11 ranged, DC 19, 10 hp)&lt;/h5&gt;&lt;/div&gt;&lt;hr/&gt;&lt;div&gt;&lt;h5&gt;&lt;b&gt;STATISTICS&lt;/b&gt;&lt;/h5&gt;&lt;/div&gt;&lt;hr/&gt;&lt;div&gt;&lt;h5&gt;&lt;b&gt;Str &lt;/b&gt;24, &lt;b&gt;Dex &lt;/b&gt;18, &lt;b&gt;Con &lt;/b&gt;18, &lt;b&gt;Int &lt;/b&gt; 13, &lt;b&gt;Wis &lt;/b&gt;14, &lt;b&gt;Cha &lt;/b&gt;17&lt;/h5&gt;&lt;h5&gt;&lt;b&gt;Base Atk &lt;/b&gt;+7; &lt;b&gt;CMB &lt;/b&gt;+16; &lt;b&gt;CMD &lt;/b&gt;30 (can't be tripped)&lt;/h5&gt;&lt;h5&gt;&lt;b&gt;Feats &lt;/b&gt;Far Shot, Improved Initiative, Point-Blank Shot, Toughness, Weapon Finesse&lt;/h5&gt;&lt;h5&gt;&lt;b&gt;Skills &lt;/b&gt;Bluff +8, Climb +19, Intimidate +16, Knowledge (dungeoneering) +7, Perception +10, Perform (string) +14, Spellcraft +13, Stealth +6&lt;/h5&gt;&lt;h5&gt;&lt;b&gt;Languages &lt;/b&gt;Common&lt;/h5&gt;&lt;/div&gt;&lt;hr/&gt;&lt;div&gt;&lt;h5&gt;&lt;b&gt;ECOLOGY&lt;/b&gt;&lt;/h5&gt;&lt;/div&gt;&lt;hr/&gt;&lt;div&gt;&lt;h5&gt;&lt;b&gt;Environment &lt;/b&gt; any forests or hills&lt;/h5&gt;&lt;h5&gt;&lt;b&gt;Organization &lt;/b&gt;solitary&lt;/h5&gt;&lt;h5&gt;&lt;b&gt;Treasure &lt;/b&gt;standard&lt;/h5&gt;&lt;/div&gt;&lt;hr/&gt;&lt;div&gt;&lt;h5&gt;&lt;b&gt;SPECIAL ABILITIES&lt;/b&gt;&lt;/h5&gt;&lt;/div&gt;&lt;hr/&gt;&lt;div&gt;&lt;h5&gt;&lt;b&gt;Drag (Ex&lt;/b&gt;) A weaverworm that successfully entangles a victim with its web attack can retract the web, dragging the victim into its clutches. Each round, the entangled victim can attempt a CMD check to escape. Upon a failed check, the weaverworm forcibly drags its victim 20 feet toward it.  &lt;/h5&gt;&lt;h5&gt;&lt;b&gt;Paralytic Nails (Ex&lt;/b&gt;) A weaverworm's nails secrete a potent paralytic agent. Any creature damaged by its claw attacks must make a DC 19 Fortitude save or be paralyzed for 1 round. In addition, the weaverworm's nails break off in the bodies of those it paralyzes. A paralyzed creature must make another save to avoid being paralyzed again at the beginning of its round, doing so every round until the nail is removed as a full-round action. A weaverworm's nail can be removed with either a DC 12 Strength check, which removes the nail and deals 1d4 points of damage to the victim, or a DC 14 Heal check, which deals no damage. A weaverworm's paralytic nails don't affect any creature that is immune to poison. The save DC is Constitution-based.  &lt;/h5&gt;&lt;h5&gt;&lt;b&gt;Weaver's Song (Su&lt;/b&gt;) A weaverworm can play its webs like a grotesque musical instrument. When doing so, all nonweaverworms within 300 feet must make DC 18 Will saves.  Those who make their saves are unaffected. Those who fail are fascinated, and on their turn, move toward the weaverworm by the most direct means available. If the path leads into a dangerous area, such as through fire or off a cliff, that creature receives a second saving throw to end the effect before moving into peril. A victim within 5 feet of the weaverworm simply stands and listens. This effect continues for as long as the weaverworm performs and for 1d4 rounds thereafter. This is a sonic mind-affecting charm effect. Whether or not the save is successful, the victim is immune to the same weaverworm's song for 24 hours. The save DC is Charisma-based.&lt;/h5&gt;&lt;/div&gt;&lt;br&gt;&lt;/br&gt;&lt;div&gt;&lt;h4&gt;&lt;p&gt;&lt;p&gt;Foul servants of the goddess of disease and gluttony, weaverworms-or simply "weavers," as they are often called-are terrifying abominations, combining the features of predatory insects, monstrously huge larvae, and deathly pale humanoids. Creations of Urgathoa forgotten by their cruel mistress long ago, these horrors seek out the dark places of the world, sowing murder and fear from the darkness, and all the while raising unnatural songs in praise of the goddess of gluttony.&lt;/p&gt;&lt;p&gt;Weaverworms typically measure 18 feet long, though the most bloated weigh upward of a ton.&lt;b&gt;&lt;/p&gt;&lt;p&gt;Ecology&lt;/b&gt;&lt;/p&gt;&lt;p&gt; A weaverworm's lower body is approximately 3 feet in diameter, and is divided into numerous segments that secrete a viscous film. The creature moves by expanding and contracting these segments, giving it an incredible range of motion, as well as the capability to scale surfaces with an ease equal to that with which they move across the ground.&lt;/p&gt;&lt;p&gt;Weaverworms are also know for their claws' deadly nails, which function more like the stingers or barbs of many insects than weapons alone. These nails contain a potent paralytic fluid that passes into the bloodstream of a weaverworm's victim, leaving it vulnerable to slaughter and ready for consumption. The nails often break off while embedded in the victim's body, where they continue pumping the weaverworm's toxins, filling potential meals with dose after dose of paralytic excretions. Occasionally, those who encounter a weaverworm and flee find themselves paralyzed well after they think they've escaped, again falling into the deadly clutches of the pursuing abomination.&lt;/p&gt;&lt;p&gt;The flesh of the creature's underbelly is relatively soft and slightly rubbery, running in shades of sickly brown flesh to pale blue. The exposed carapace is tougher and dotted with thousands of short bristles. Over time the weaverworm adjusts to match whatever environment it dwells in. The upper portion of the creature has a female body, but one disfigured by insectile traits. Such monstrous malformations vary between weavers, though all have deadly claws and heads with a terrible assortment of mandibles, pincers, spines, and segmented eyes. Typically, these appearances are similar to the faces of predatory insects common to the region the weaverworm inhabits, with spider features proving most prevalent, but the visages of horrible mantises and monstrous annelids also arise in warmer climates.&lt;b&gt;&lt;/p&gt;&lt;p&gt;Habitat &amp; Society&lt;/b&gt;&lt;/p&gt;&lt;p&gt; Much like larger arachnids, weaverworms are chief ly ambush hunters. They live in solitary burrows, near or within old ruins and similar places that tend to attract prey. While they tend to avoid colder climes, they prove resilient to most extremes of weather and terrain, tending to choose somewhat isolated areas where their hunting goes unnoticed. Typically, once a weaverworm claims a burrow, she remains there for life. In this manner, weaverworms are largely consistent, enough so that they frequently catch the attention of primitive humanoids such as goblins, orcs, or, in particular, ettercaps who believe them the embodiment of various gods or fiends and pay them worship. The relationship between weaverworms and their worshipers tends to be brutal, as weaverworms have few qualms about eating worshipers who come too close.&lt;/p&gt;&lt;p&gt;&lt;/h5&gt;&lt;h5&gt;&lt;b&gt;Origins &lt;/b&gt;Among the vast libraries of mysteries and ancient legends documented and passed on by the faithful of Pharasma is the tale of Lamia of Avalos, a seer of Pharasma from a distant land who blasphemed against the goddess and was transformed into a beastlike creature denied the judgment promised sentient beings in death, as were her sister sibyls. Yet this punishment unleashed greater terror than even the Lady of Graves might have imagined. Unknown to the furious goddess and her false worshipers, another divinity had noticed the tragic drama. Urgathoa, goddess of disease and undeath, watched and laughed at the terror wrought by the goddess of prophecy upon her vicious servants. Delighted and inspired, Urgathoa went into the world to wreak a similar horror.&lt;/p&gt;&lt;p&gt;The Pallid Princess searched the world over, and among her servants living and undead, found none who displeased her enough to curse as Pharasma had her priestess. So she turned her mind toward granting a rare and terrible blessing. Deep in a tangled forest she happened upon a brood of maggots and lowly worms, and in them found all she delighted in-filth and disease, hunger and life amid the dead. Momentarily delighted, she raised up this terrible swarm and molded them and gave them a single body, terrible but not unlike her favored daughters.&lt;/p&gt;&lt;p&gt;The result was a monster, a servant of hungers and foul dooms, part grotesque insect, part poisonous fanatic. And the goddess was pleased.&lt;/p&gt;&lt;p&gt;Yet Urgathoa is a fickle goddess; her momentary pleasure soon passed, and she left her terror in the forest, content to let it praise her, yet unwilling to care for its needs or safety.&lt;/p&gt;&lt;p&gt;So the weaverworm crawled through the forest, insane and terrifying, preying upon what she could and sowing new generations in fits of atrocity-all the while plucking out Urgathoa's praises upon strands of deadly webbing.&lt;/p&gt;&lt;/h4&gt;&lt;/div&gt;</t>
  </si>
  <si>
    <t>Dark Young of Shub-Niggurath</t>
  </si>
  <si>
    <t>darkvision 60 ft., tremorsense 30 ft.; Perception +21</t>
  </si>
  <si>
    <t>frightful presence (30 ft., DC 24)</t>
  </si>
  <si>
    <t>Fort +11, Ref +9, Will +13</t>
  </si>
  <si>
    <t>15/slashing</t>
  </si>
  <si>
    <t>acid, electricity, fire, poison</t>
  </si>
  <si>
    <t>4 tentacles +19 (1d8+10/19-20 plus grab)</t>
  </si>
  <si>
    <t>constrict (1d8+10), sucking maws, trample (1d8+15, DC 27)</t>
  </si>
  <si>
    <t>Spell-Like Abilities (CL 12th; concentration +17)  Constant-freedom of movement  At Will-air walk, tree shape  3/day-entangle (DC 16), command plants (DC 19)  1/day-insanity (DC 22), tree stride</t>
  </si>
  <si>
    <t>Str 30, Dex 17, Con 24, Int 16, Wis 19, Cha 21</t>
  </si>
  <si>
    <t>Combat Reflexes, Improved Critical (tentacles), Improved Initiative, Lightning Reflexes, Power Attack, Vital Strike, Weapon Focus (tentacles)</t>
  </si>
  <si>
    <t>Knowledge (arcana) +17, Knowledge (nature) +17, Knowledge (religion) +17, Perception +21, Sense Motive +18, Spellcraft +20, Stealth +12 (+20 in forests)</t>
  </si>
  <si>
    <t>+8 Stealth in forests</t>
  </si>
  <si>
    <t xml:space="preserve"> temperate forest or swamp</t>
  </si>
  <si>
    <t>The lumbering bulk of a treelike monster lurches out of the mist, its branches tentacles, its roots ending in hooves, and its trunk decorated with numerous drooling maws.</t>
  </si>
  <si>
    <t>AP 46</t>
  </si>
  <si>
    <t>Sucking Maws (Su) A dark young of Shub-Niggurath that successfully pins a creature it is grappling automatically inflicts 1d4 points of Strength drain on that creature. A DC 24 Fortitude save reduces this effect to 1 point of Strength drain. A creature drained to 0 Strength does not die, but must make a DC 24 Will save at that point to resist being driven mad by the experience, as the foul green waste exuded from the same sucking mouths that drink life implant in the emptied shells strange visions and horrifying certainties. If you use the GameMastery Guide in your game, this madness manifests as schizophrenia, but with a save DC equal to the dark young's Strength drain save DC listed above (DC 24 for most dark young). One common result of this unfortunate madness is a strange desire to return to the site of their original encounter in hopes of being consumed entirely by the creature that only drank a part of their body and mind-many of those who survive this horrific ordeal go on to found dark young cults of their own. If you don't use the GameMastery Guide in your game, treat this madness instead as an insanity spell. The madness element of a dark young's sucking maws is a mind-affecting effect. The save DC for all of the saving throws involved with this special ability is Constitution-based.</t>
  </si>
  <si>
    <t>The Elder God known in whispered circles as Shub- Niggurath is reputed to have a thousand young, when in fact her spawn are myriad. Yet some of her children are more fecund and successful than others, and the monstrosities known as her dark young are perhaps the best known of this legion of monstrosities.  In combat, a dark young usually starts by using entangle and command plants to seize control of the surrounding terrain-its ability to constantly use freedom of movement affords it mobility through such regions, allowing it to move through the areas and select its prey with ease.  Intelligent and canny, dark young know that spell-casters are more difficult to affect with insanity, and save that spell-like ability for use against rogues, fighters, and similar foes. Flight offers no guarantee of safety from the dark young, for they can pursue their foes through the air as surely as across land.  Ecology A dark young superficially resembles a tree, and while it possesses magic that allows it some ability to appear as a tree or to control the plants of the trackless forests it favors, upon close inspection a dark young is manifestly something far more than a mere tree. Even the smallest of these creatures stand taller than a house, while the largest of them shake the very earth with their cloven hooves and crush cities and forests alike with their passage.  A typical dark young of Shub-Niggurath stands nearly 30 feet tall and weighs 12,000 pounds, but many are much larger. While most are encountered in temperate regions, they can also be found in subarctic or tropical forests.  These dark young appear no different than their temperatedwelling kin, but when they use their tree shape ability, they assume the forms of plants native to the region.  Habitat &amp; Society Dark young prefer to dwell in large wilderness regions, particularly within temperate woodlands or swamps.  While their presence amid cults of Shub-Niggurath have given rise to assumptions that these foul lunatics possess strange secrets that allow them to conjure the dark young to serve their cabals as guardians, in fact the reverse is true. Cultists of Shub-Niggurath often seek out the dark young and offer themselves to the creatures in sacrifice, in hopes of either being transported to the embrace of their goddess Shub-Niggurath in the process of being digested or impressing the dark young with their devotion so they might be granted reincarnation as one of them-or simply out of madness. In most cases, these offerings end poorly for the cultist, for the dark young of Shub- Niggurath are ravenous-the numerous sucking mouths that stud their trunks drain blood, drink flesh, and devour life rapidly, causing the victim's body to wither and atrophy. Often, a dark young takes pains to avoid damaging those it grabs and holds against its hungry flanks, for a living, squirming meal is so much more delicious than a lifeless husk. Those drained to zero Strength by a dark young are sometimes left hideously alive, perhaps draped across high branches in a tree where the paralyzed victim has no choice but a slow death from thirst and exposure, or maybe left for hungrier jaws in the woods amid the cloven prints and pools of thick green waste that drain from these creatures as they feed.  Yet not all cultists who seek the dark young meet such ends, for some of the dark young have strange needs and uses for mortal minions. These dark young serve as objects of veneration and obsession for their cults, and happily accept their sacrifices in Shub-Niggurath's name, even though most dark young themselves feel no great debt of loyalty to their fecund progenitor. The actual uses the dark young put their cults to vary wildly-these aberrations are quite intelligent, and many have their own goals and plans that are made much easier to achieve with the addition of a blindly loyal cult. Most dark young merely enjoy the idea of being worshiped as a god, while others stand apart from their kin and do feel a strong link to Shub-Niggurath, seeing these cults as a way to honor their inhuman mother with mortal minions. Yet the dark young of Shub-Niggurath are the spawn of a body and mind alien to most forms of mortal life, and as such the majority of these monsters have plans and goals that may seem nonsensical at best (such as a strange desire to drive all avian life from a swamp, or a drive to build a series of stone menhirs in a massive spiral shape recognizable only from absurdly great heights) or wantonly destructive at worst (such as the destruction of all settlements within a mile of a forest's edge). It's rare for the cultists themselves to be privy to the dark young's reasoning, and most worshipers content themselves with their own interpretations of why they serve one of the Thousand Young.</t>
  </si>
  <si>
    <t>&lt;link rel="stylesheet"href="PF.css"&gt;&lt;div&gt;&lt;h2&gt;Dark Young of Shub-Niggurath&lt;/h2&gt;&lt;h3&gt;&lt;i&gt;&lt;i&gt;The lumbering bulk of a treelike monster lurches out of the mist&lt;/i&gt;, &lt;i&gt;its branches tentacles&lt;/i&gt;, &lt;i&gt;its roots ending in hooves&lt;/i&gt;, &lt;i&gt;and its trunk decorated with numerous drooling maws&lt;/i&gt;.&lt;/i&gt;&lt;/h3&gt;&lt;br&gt;&lt;/br&gt;&lt;/div&gt;&lt;div class="heading"&gt;&lt;p class="alignleft"&gt;Dark Young of Shub-Niggurath&lt;/p&gt;&lt;p class="alignright"&gt;CR 12&lt;/p&gt;&lt;div style="clear: both;"&gt;&lt;/div&gt;&lt;/div&gt;&lt;div&gt;&lt;h5&gt;&lt;b&gt;XP &lt;/b&gt;19,200&lt;/h5&gt;&lt;h5&gt;CE Huge aberration &lt;/h5&gt;&lt;h5&gt;&lt;b&gt;Init &lt;/b&gt;+7; &lt;b&gt;Senses &lt;/b&gt;darkvision 60 ft., tremorsense 30 ft.; Perception +21&lt;/h5&gt;&lt;h5&gt;&lt;b&gt;Aura &lt;/b&gt;frightful presence (30 ft., DC 24)&lt;/h5&gt;&lt;/div&gt;&lt;hr/&gt;&lt;div&gt;&lt;h5&gt;&lt;b&gt;DEFENSE&lt;/b&gt;&lt;/h5&gt;&lt;/div&gt;&lt;hr/&gt;&lt;div&gt;&lt;h5&gt;&lt;b&gt;AC &lt;/b&gt;27, touch 11, flat-footed 24 (+3 Dex, +16 natural, -2 size)&lt;/h5&gt;&lt;h5&gt;&lt;b&gt;hp &lt;/b&gt;161 (14d8+98)&lt;/h5&gt;&lt;h5&gt;&lt;b&gt;Fort &lt;/b&gt;+11, &lt;b&gt;Ref &lt;/b&gt;+9, &lt;b&gt;Will &lt;/b&gt;+13&lt;/h5&gt;&lt;h5&gt;&lt;b&gt;DR &lt;/b&gt;15/slashing; &lt;b&gt;Immune &lt;/b&gt;acid, electricity, fire, poison&lt;/h5&gt;&lt;/div&gt;&lt;hr/&gt;&lt;div&gt;&lt;h5&gt;&lt;b&gt;OFFENSE&lt;/b&gt;&lt;/h5&gt;&lt;/div&gt;&lt;hr/&gt;&lt;div&gt;&lt;h5&gt;&lt;b&gt;Spd &lt;/b&gt;30 ft.&lt;/h5&gt;&lt;h5&gt;&lt;b&gt;Melee &lt;/b&gt;4 tentacles +19 (1d8+10/19-20 plus grab)&lt;/h5&gt;&lt;h5&gt;&lt;b&gt;Space &lt;/b&gt;15 ft.; &lt;b&gt;Reach &lt;/b&gt;15 ft.&lt;/h5&gt;&lt;h5&gt;&lt;b&gt;Special Attacks &lt;/b&gt;constrict (1d8+10), sucking maws, trample (1d8+15, DC 27)&lt;/h5&gt;&lt;h5&gt;&lt;b&gt;Spell-Like Abilities&lt;/b&gt; (CL 12th; concentration +17)&lt;/br&gt;Constant&amp;mdash;&lt;i&gt;freedom of movement&lt;/i&gt;&lt;/br&gt;At Will&amp;mdash;&lt;i&gt;air walk&lt;/i&gt;, &lt;i&gt;tree shape&lt;/i&gt;&lt;/br&gt;3/day&amp;mdash;&lt;i&gt;entangle&lt;/i&gt; (DC 16), &lt;i&gt;command plants&lt;/i&gt; (DC 19)&lt;/br&gt;1/day&amp;mdash;&lt;i&gt;insanity&lt;/i&gt; (DC 22), &lt;i&gt;tree stride&lt;/i&gt;&lt;/h5&gt;&lt;/h5&gt;&lt;/div&gt;&lt;hr/&gt;&lt;div&gt;&lt;h5&gt;&lt;b&gt;STATISTICS&lt;/b&gt;&lt;/h5&gt;&lt;/div&gt;&lt;hr/&gt;&lt;div&gt;&lt;h5&gt;&lt;b&gt;Str &lt;/b&gt;30, &lt;b&gt;Dex &lt;/b&gt;17, &lt;b&gt;Con &lt;/b&gt;24, &lt;b&gt;Int &lt;/b&gt; 16, &lt;b&gt;Wis &lt;/b&gt;19, &lt;b&gt;Cha &lt;/b&gt;21&lt;/h5&gt;&lt;h5&gt;&lt;b&gt;Base Atk &lt;/b&gt;+10; &lt;b&gt;CMB &lt;/b&gt;+22 (+26 grapple); &lt;b&gt;CMD &lt;/b&gt;35 (can't be tripped)&lt;/h5&gt;&lt;h5&gt;&lt;b&gt;Feats &lt;/b&gt;Combat Reflexes, Improved Critical (tentacles), Improved Initiative, Lightning Reflexes, Power Attack, Vital Strike, Weapon Focus (tentacles)&lt;/h5&gt;&lt;h5&gt;&lt;b&gt;Skills &lt;/b&gt;Knowledge (arcana) +17, Knowledge (nature) +17, Knowledge (religion) +17, Perception +21, Sense Motive +18, Spellcraft +20, Stealth +12 (+20 in forests); &lt;b&gt;Racial Modifiers &lt;/b&gt;+8 Stealth in forests&lt;/h5&gt;&lt;h5&gt;&lt;b&gt;Languages &lt;/b&gt;Aklo&lt;/h5&gt;&lt;/div&gt;&lt;hr/&gt;&lt;div&gt;&lt;h5&gt;&lt;b&gt;ECOLOGY&lt;/b&gt;&lt;/h5&gt;&lt;/div&gt;&lt;hr/&gt;&lt;div&gt;&lt;h5&gt;&lt;b&gt;Environment &lt;/b&gt; temperate forest or swamp&lt;/h5&gt;&lt;h5&gt;&lt;b&gt;Organization &lt;/b&gt;solitary, pair, or grove (3-6)&lt;/h5&gt;&lt;h5&gt;&lt;b&gt;Treasure &lt;/b&gt;standard&lt;/h5&gt;&lt;/div&gt;&lt;hr/&gt;&lt;div&gt;&lt;h5&gt;&lt;b&gt;SPECIAL ABILITIES&lt;/b&gt;&lt;/h5&gt;&lt;/div&gt;&lt;hr/&gt;&lt;div&gt;&lt;h5&gt;&lt;b&gt;Sucking Maws (Su&lt;/b&gt;) A dark young of Shub-Niggurath that successfully pins a creature it is grappling automatically inflicts 1d4 points of Strength drain on that creature. A DC 24 Fortitude save reduces this effect to 1 point of Strength drain. A creature drained to 0 Strength does not die, but must make a DC 24 Will save at that point to resist being driven mad by the experience, as the foul green waste exuded from the same sucking mouths that drink life implant in the emptied shells strange visions and horrifying certainties. If you use the &lt;i&gt;GameMastery Guide&lt;/i&gt; in your game, this madness manifests as schizophrenia, but with a save DC equal to the dark young's Strength drain save DC listed above (DC 24 for most dark young). One common result of this unfortunate madness is a strange desire to return to the site of their original encounter in hopes of being consumed entirely by the creature that only drank a part of their body and mind-many of those who survive this horrific ordeal go on to found dark young cults of their own. If you don't use the &lt;i&gt;GameMastery Guide&lt;/i&gt; in your game, treat this madness instead as an &lt;i&gt;insanity&lt;/i&gt; spell. The madness element of a dark young's sucking maws is a mind-affecting effect. The save DC for all of the saving throws involved with this special ability is Constitution-based.&lt;/h5&gt;&lt;/div&gt;&lt;br&gt;&lt;/br&gt;&lt;div&gt;&lt;h4&gt;&lt;p&gt;&lt;p&gt;The Elder God known in whispered circles as Shub- Niggurath is reputed to have a thousand young, when in fact her spawn are myriad. Yet some of her children are more fecund and successful than others, and the monstrosities known as her dark young are perhaps the best known of this legion of monstrosities.&lt;/p&gt;&lt;p&gt;In combat, a dark young usually starts by using &lt;i&gt;entangle&lt;/i&gt; and &lt;i&gt;command plants&lt;/i&gt; to seize control of the surrounding terrain-its ability to constantly use &lt;i&gt;freedom of movement&lt;/i&gt; affords it mobility through such regions, allowing it to move through the areas and select its prey with ease.&lt;/p&gt;&lt;p&gt;Intelligent and canny, dark young know that spell-casters are more difficult to affect with &lt;i&gt;insanity&lt;/i&gt;, and save that spell-like ability for use against rogues, fighters, and similar foes. Flight offers no guarantee of safety from the dark young, for they can pursue their foes through the air as surely as across land.&lt;b&gt;&lt;/p&gt;&lt;p&gt;Ecology&lt;/b&gt;&lt;/p&gt;&lt;p&gt; A dark young superficially resembles a tree, and while it possesses magic that allows it some ability to appear as a tree or to control the plants of the trackless forests it favors, upon close inspection a dark young is manifestly something far more than a mere tree. Even the smallest of these creatures stand taller than a house, while the largest of them shake the very earth with their cloven hooves and crush cities and forests alike with their passage.&lt;/p&gt;&lt;p&gt;A typical dark young of Shub-Niggurath stands nearly 30 feet tall and weighs 12,000 pounds, but many are much larger. While most are encountered in temperate regions, they can also be found in subarctic or tropical forests.&lt;/p&gt;&lt;p&gt;These dark young appear no different than their temperatedwelling kin, but when they use their &lt;i&gt;tree shape&lt;/i&gt; ability, they assume the forms of plants native to the region.&lt;b&gt;&lt;/p&gt;&lt;p&gt;Habitat &amp; Society&lt;/b&gt;&lt;/p&gt;&lt;p&gt; Dark young prefer to dwell in large wilderness regions, particularly within temperate woodlands or swamps.&lt;/p&gt;&lt;p&gt;While their presence amid cults of Shub-Niggurath have given rise to assumptions that these foul lunatics possess strange secrets that allow them to conjure the dark young to serve their cabals as guardians, in fact the reverse is true. Cultists of Shub-Niggurath often seek out the dark young and offer themselves to the creatures in sacrifice, in hopes of either being transported to the embrace of their goddess Shub-Niggurath in the process of being digested or impressing the dark young with their devotion so they might be granted reincarnation as one of them-or simply out of madness. In most cases, these offerings end poorly for the cultist, for the dark young of Shub- Niggurath are ravenous-the numerous sucking mouths that stud their trunks drain blood, drink flesh, and devour life rapidly, causing the victim's body to wither and atrophy. Often, a dark young takes pains to avoid damaging those it grabs and holds against its hungry flanks, for a living, squirming meal is so much more delicious than a lifeless husk. Those drained to zero Strength by a dark young are sometimes left hideously alive, perhaps draped across high branches in a tree where the paralyzed victim has no choice but a slow death from thirst and exposure, or maybe left for hungrier jaws in the woods amid the cloven prints and pools of thick green waste that drain from these creatures as they feed.&lt;/p&gt;&lt;p&gt;Yet not all cultists who seek the dark young meet such ends, for some of the dark young have strange needs and uses for mortal minions. These dark young serve as objects of veneration and obsession for their cults, and happily accept their sacrifices in Shub-Niggurath's name, even though most dark young themselves feel no great debt of loyalty to their fecund progenitor. The actual uses the dark young put their cults to vary wildly-these aberrations are quite intelligent, and many have their own goals and plans that are made much easier to achieve with the addition of a blindly loyal cult. Most dark young merely enjoy the idea of being worshiped as a god, while others stand apart from their kin and do feel a strong link to Shub-Niggurath, seeing these cults as a way to honor their inhuman mother with mortal minions. Yet the dark young of Shub-Niggurath are the spawn of a body and mind alien to most forms of mortal life, and as such the majority of these monsters have plans and goals that may seem nonsensical at best (such as a strange desire to drive all avian life from a swamp, or a drive to build a series of stone menhirs in a massive spiral shape recognizable only from absurdly great heights) or wantonly destructive at worst (such as the destruction of all settlements within a mile of a forest's edge). It's rare for the cultists themselves to be privy to the dark young's reasoning, and most worshipers content themselves with their own interpretations of why they serve one of the Thousand Young.&lt;/p&gt;&lt;/h4&gt;&lt;/div&gt;</t>
  </si>
  <si>
    <t>Dimensional Shambler</t>
  </si>
  <si>
    <t>(chaotic, evil)</t>
  </si>
  <si>
    <t>resist conjuration</t>
  </si>
  <si>
    <t>summoning</t>
  </si>
  <si>
    <t>2 claws +14 (2d6+5 plus grab)</t>
  </si>
  <si>
    <t>dimension mastery, shift planes</t>
  </si>
  <si>
    <t>Spell-Like Abilities (CL 8th; concentration +9)  At will-dimension door  3/day-blink, dimensional anchor</t>
  </si>
  <si>
    <t>Str 21, Dex 16, Con 20, Int 7, Wis 14, Cha 13</t>
  </si>
  <si>
    <t>Improved Initiative, Iron Will, Lightning Reflexes, Lunge, Vital Strike</t>
  </si>
  <si>
    <t>Knowledge (planes) +18, Perception +14, Sense Motive +14, Stealth +15</t>
  </si>
  <si>
    <t>+8 Knowledge (planes)</t>
  </si>
  <si>
    <t>solitary, pair, or gang (3-9)</t>
  </si>
  <si>
    <t>This rugose figure rears up to a man's height, its large hands bearing far too many twitching fingers.</t>
  </si>
  <si>
    <t>Dimension Mastery (Ex) A dimensional shambler can take actions normally after using dimension door effects. A dimensional shambler under the effects of a dimensional anchor or dimensional lock spell can ignore the effects of the spell for 1 round by making a DC 25 Knowledge (planes) check as a move action.  Resist Conjuration (Ex) Dimensional shamblers detest being conjured by other creatures. They are immune to all spell effects of the summoning school, and are treated as if they had double their actual Hit Dice (18 HD for most dimensional shamblers) for the purposes of determining if they can be conjured by spells like planar ally or planar binding.  Shift Planes (Su) A dimensional shambler can shift between planes once per hour, using an effect that is similar to that created by the plane shift spell, save that a dimensional shambler is a master of such travel and can manifest at an exact location on its destination plane if it makes a DC 20 Knowledge (planes) check. If it exceeds this DC by 10 or more, it can place itself in such a position upon arrival that if combat immediately results from its appearance, it gains a +10 bonus on its resulting initiative check.  Using shift planes is a full-round action that provokes attacks of opportunity, during which the dimensional shambler shimmers and grows increasingly transparent.  A dimensional shambler can use this ability while grappling a creature-doing so does not provoke attacks of opportunity from the creature it is grappling. If the creature is of the dimensional shambler's size or smaller (Medium for most dimensional shamblers), that creature shifts planes with the dimensional shambler unless it makes a DC 15 Will save. The save DC is Charisma-based.</t>
  </si>
  <si>
    <t>The dimensional shambler is a vagabond of the realms between realms. With its ability to shift planes, it is no stranger to the weirdest the Great Beyond has to offer, and despite its brutish and unrefined intellect, its knowledge of the planes and the relationships between dimensions is significant indeed.  A dimensional shambler is humanoid in outline, yet it moves with a weird and alien gait that gives it the appearance of a creature not in full possession of its faculties, almost as if it were drunk or horribly wounded. Yet those who mistake this shambling posture as a sign of weakness swiftly learn of their error, for the dimensional shambler is in fact quite agile-the weird lumbering cadence of its movements is simply another outward manifestation of its inhuman countenance.  A dimensional shambler typically stands just over 7 feet in height, and weighs 350 pounds.  Ecology As outsiders, dimensional shamblers have no need to feed-a trait that comes in handy for a creature that often finds itself adrift or lost in strange realms where food and water does not-or perhaps cannot-exist. They are certainly most at home in regions that function similarly to most Material Plane worlds, for their bodies are built to traverse the ground. They have no inborn ability to fly, cannot breathe water, and possess no unusual resistance to energies, and as such there are many realms throughout the Great Beyond that are dangerous or even deadly to dimensional shamblers. Yet they are masters of traveling the planes, and instinctively avoid appearing in regions that would cause them harm. More powerful dimensional shamblers often seek out magical devices to aid them in traveling the stranger and less hospitable corners of reality.  The need a dimensional shambler has for exploring the Great Beyond is not fully understood by mortal scholars. Certainly, curiosity seems to be a large part of their drive-a dimensional shambler can spend weeks or even years simply observing a particularly unusual planar feature, such as the expulsion of raw protolife from the Positive Energy Plane into the surrounding realities, the strange semianimate heavings of an Abyssal swamp giving birth to a legion of demons, or the mind-numbing violence of a reality storm deep in the Maelstrom. As chaotic evil outsiders, they are most comfortable on planes that either have no strong alignment traits or are close to chaotic evil, yet this does not prevent them from exploring realms beyond.  The mind of a dimensional shambler, as with its body and mobility, is not quite "in tune" with mortal expectations, and it may be that what scholars have assumed is curiosity could be some other driving force. Perhaps the race instinctively travels the Great Beyond in search of a forgotten or hidden goal, or maybe the constant change of reality is something that brings them pleasure or some strange nutrition.  Dimensional shamblers generally lack the wits to carry on long philosophical discussions, and are prone to attacking other creatures when they encounter them, so attempts to learn more about this mysterious race through conversation have not resulted in particularly informative results.  Habitat &amp; Society Dimensional shamblers seem to have very little interest in others of their kind. While they do not display any instinctual need for violence against others of their ilk when chance brings them together, neither do they seek out their own kind for companionship.  Dimensional shamblers are solitary beings, and the majority of their interactions with other forms of life are violent- they are fond of snatching creatures who are capable of comprehending their own peril and whisking them away to remote corners of the multiverse.  Those few who have endured these abductions and survived to tell the tale did so either by escaping their captors and hiding, or by slaying the shamblers. In all cases, their return home has involved harrowing journeys through the Great Beyond, for the dimensional shambler is frustratingly skilled at selecting particularly remote and dangerous realms as destinations for its abductions. The fate of the majority of these victims is unknown, although circumstantial evidence indicates that the shambler itself plays a key and grisly role in the victims' doom.  Spellcasters have long sought to harness the dimensional shambler's ability to accurately travel between planes.  Mortal magic has traditionally found this feat a difficult one to master-plane shift is notorious for its inaccuracy, often leaving powerful effects like gate, miracle, or wish as the favored methods of safe interplanar travel. Yet the dimensional shambler seems able to navigate the unnavigable with ease, traveling between incredibly diverse and distant locations with no more difficulty than a human might have stepping out of a house into his own front yard. Unfortunately, the same mastery over dimensional travel that affords shamblers such accurate navigation allows them to resist the call of conjurers with surprising skill.  In fact, by the time most spellcasters master the magic required to lure or conjure a dimensional shambler, it is often a simpler matter to use a gate spell instead.  Some conjurers claim to have developed methods of attracting dimensional shamblers more easily.  Through the use of blood sacrifice via a blade of purest metal and the application of exacting mathematical symbols or other complex combinations of runes, these spellcasters can call upon dimensional shamblers with relative ease. Unfortunately, the exact combination of runes, metals, and bloodshed seems different for every dimensional shambler, so once a spellcaster discovers the correct combination to lure one of these monsters, the secret that caster has uncovered is as closely guarded as her greatest treasures. The nature and availability of these secret rituals are left to the GM to determine, but such a ritual's recipe could well be worth 8,000 gp or more to an interested party.</t>
  </si>
  <si>
    <t>&lt;link rel="stylesheet"href="PF.css"&gt;&lt;div&gt;&lt;h2&gt;Dimensional Shambler&lt;/h2&gt;&lt;h3&gt;&lt;i&gt;&lt;i&gt;This rugose figure rears up to a man's height&lt;/i&gt;, &lt;i&gt;its large hands bearing far too many twitching fingers&lt;/i&gt;.&lt;/i&gt;&lt;/h3&gt;&lt;br&gt;&lt;/br&gt;&lt;/div&gt;&lt;div class="heading"&gt;&lt;p class="alignleft"&gt;Dimensional Shambler&lt;/p&gt;&lt;p class="alignright"&gt;CR 8&lt;/p&gt;&lt;div style="clear: both;"&gt;&lt;/div&gt;&lt;/div&gt;&lt;div&gt;&lt;h5&gt;&lt;b&gt;XP &lt;/b&gt;4,800&lt;/h5&gt;&lt;h5&gt;CE Medium outsider (chaotic, evil)&lt;/h5&gt;&lt;h5&gt;&lt;b&gt;Init &lt;/b&gt;+7; &lt;b&gt;Senses &lt;/b&gt;darkvision 60 ft.; Perception +14&lt;/h5&gt;&lt;/div&gt;&lt;hr/&gt;&lt;div&gt;&lt;h5&gt;&lt;b&gt;DEFENSE&lt;/b&gt;&lt;/h5&gt;&lt;/div&gt;&lt;hr/&gt;&lt;div&gt;&lt;h5&gt;&lt;b&gt;AC &lt;/b&gt;21, touch 13, flat-footed 18 (+3 Dex, +8 natural)&lt;/h5&gt;&lt;h5&gt;&lt;b&gt;hp &lt;/b&gt;94 (9d10+45)&lt;/h5&gt;&lt;h5&gt;&lt;b&gt;Fort &lt;/b&gt;+11, &lt;b&gt;Ref &lt;/b&gt;+8, &lt;b&gt;Will &lt;/b&gt;+10&lt;/h5&gt;&lt;h5&gt;&lt;b&gt;Defensive Abilities &lt;/b&gt;resist conjuration; &lt;b&gt;DR &lt;/b&gt;5/lawful; &lt;b&gt;Immune &lt;/b&gt;summoning&lt;/h5&gt;&lt;/div&gt;&lt;hr/&gt;&lt;div&gt;&lt;h5&gt;&lt;b&gt;OFFENSE&lt;/b&gt;&lt;/h5&gt;&lt;/div&gt;&lt;hr/&gt;&lt;div&gt;&lt;h5&gt;&lt;b&gt;Spd &lt;/b&gt;30 ft.&lt;/h5&gt;&lt;h5&gt;&lt;b&gt;Melee &lt;/b&gt;2 claws +14 (2d6+5 plus grab)&lt;/h5&gt;&lt;h5&gt;&lt;b&gt;Space &lt;/b&gt;5 ft.; &lt;b&gt;Reach &lt;/b&gt;5 ft.&lt;/h5&gt;&lt;h5&gt;&lt;b&gt;Special Attacks &lt;/b&gt;dimension mastery, shift planes&lt;/h5&gt;&lt;h5&gt;&lt;b&gt;Spell-Like Abilities&lt;/b&gt; (CL 8th; concentration +9)&lt;/br&gt;At will&amp;mdash;&lt;i&gt;dimension door&lt;/i&gt;&lt;/br&gt;3/day&amp;mdash;&lt;i&gt;blink&lt;/i&gt;, &lt;i&gt;dimensional anchor&lt;/i&gt;&lt;/h5&gt;&lt;/h5&gt;&lt;/div&gt;&lt;hr/&gt;&lt;div&gt;&lt;h5&gt;&lt;b&gt;STATISTICS&lt;/b&gt;&lt;/h5&gt;&lt;/div&gt;&lt;hr/&gt;&lt;div&gt;&lt;h5&gt;&lt;b&gt;Str &lt;/b&gt;21, &lt;b&gt;Dex &lt;/b&gt;16, &lt;b&gt;Con &lt;/b&gt;20, &lt;b&gt;Int &lt;/b&gt; 7, &lt;b&gt;Wis &lt;/b&gt;14, &lt;b&gt;Cha &lt;/b&gt;13&lt;/h5&gt;&lt;h5&gt;&lt;b&gt;Base Atk &lt;/b&gt;+9; &lt;b&gt;CMB &lt;/b&gt;+14 (+18 grapple); &lt;b&gt;CMD &lt;/b&gt;27&lt;/h5&gt;&lt;h5&gt;&lt;b&gt;Feats &lt;/b&gt;Improved Initiative, Iron Will, Lightning Reflexes, Lunge, Vital Strike&lt;/h5&gt;&lt;h5&gt;&lt;b&gt;Skills &lt;/b&gt;Knowledge (planes) +18, Perception +14, Sense Motive +14, Stealth +15; &lt;b&gt;Racial Modifiers &lt;/b&gt;+8 Knowledge (planes)&lt;/h5&gt;&lt;h5&gt;&lt;b&gt;Languages &lt;/b&gt;Aklo&lt;/h5&gt;&lt;/div&gt;&lt;hr/&gt;&lt;div&gt;&lt;h5&gt;&lt;b&gt;ECOLOGY&lt;/b&gt;&lt;/h5&gt;&lt;/div&gt;&lt;hr/&gt;&lt;div&gt;&lt;h5&gt;&lt;b&gt;Environment &lt;/b&gt; any&lt;/h5&gt;&lt;h5&gt;&lt;b&gt;Organization &lt;/b&gt;solitary, pair, or gang (3-9)&lt;/h5&gt;&lt;h5&gt;&lt;b&gt;Treasure &lt;/b&gt;standard&lt;/h5&gt;&lt;/div&gt;&lt;hr/&gt;&lt;div&gt;&lt;h5&gt;&lt;b&gt;SPECIAL ABILITIES&lt;/b&gt;&lt;/h5&gt;&lt;/div&gt;&lt;hr/&gt;&lt;div&gt;&lt;/h5&gt;&lt;h5&gt;&lt;b&gt;Dimension Mastery (Ex&lt;/b&gt;) A dimensional shambler can take actions normally after using &lt;i&gt;dimension door&lt;/i&gt; effects. A dimensional shambler under the effects of a &lt;i&gt;dimensional anchor&lt;/i&gt; or &lt;i&gt;dimensional lock&lt;/i&gt; spell can ignore the effects of the spell for 1 round by making a DC 25 Knowledge (planes) check as a move action.  &lt;/h5&gt;&lt;h5&gt;&lt;b&gt;Resist Conjuration (Ex&lt;/b&gt;) Dimensional shamblers detest being conjured by other creatures. They are immune to all spell effects of the summoning school, and are treated as if they had double their actual Hit Dice (18 HD for most dimensional shamblers) for the purposes of determining if they can be conjured by spells like &lt;i&gt;planar ally&lt;/i&gt; or &lt;i&gt;planar binding&lt;/i&gt;.  &lt;/h5&gt;&lt;h5&gt;&lt;b&gt;Shift Planes (Su&lt;/b&gt;) A dimensional shambler can shift between planes once per hour, using an effect that is similar to that created by the &lt;i&gt;plane shift&lt;/i&gt; spell, save that a dimensional shambler is a master of such travel and can manifest at an exact location on its destination plane if it makes a DC 20 Knowledge (planes) check. If it exceeds this DC by 10 or more, it can place itself in such a position upon arrival that if combat immediately results from its appearance, it gains a +10 bonus on its resulting initiative check.  Using shift planes is a full-round action that provokes attacks of opportunity, during which the dimensional shambler shimmers and grows increasingly transparent.  A dimensional shambler can use this ability while grappling a creature-doing so does not provoke attacks of opportunity from the creature it is grappling. If the creature is of the dimensional shambler's size or smaller (Medium for most dimensional shamblers), that creature shifts planes with the dimensional shambler unless it makes a DC 15 Will save. The save DC is Charisma-based.&lt;/h5&gt;&lt;/div&gt;&lt;br&gt;&lt;/br&gt;&lt;div&gt;&lt;h4&gt;&lt;p&gt;&lt;p&gt;The dimensional shambler is a vagabond of the realms between realms. With its ability to shift planes, it is no stranger to the weirdest the Great Beyond has to offer, and despite its brutish and unrefined intellect, its knowledge of the planes and the relationships between dimensions is significant indeed.&lt;/p&gt;&lt;p&gt;A dimensional shambler is humanoid in outline, yet it moves with a weird and alien gait that gives it the appearance of a creature not in full possession of its faculties, almost as if it were drunk or horribly wounded. Yet those who mistake this shambling posture as a sign of weakness swiftly learn of their error, for the dimensional shambler is in fact quite agile-the weird lumbering cadence of its movements is simply another outward manifestation of its inhuman countenance.&lt;/p&gt;&lt;p&gt;A dimensional shambler typically stands just over 7 feet in height, and weighs 350 pounds.&lt;b&gt;&lt;/p&gt;&lt;p&gt;Ecology&lt;/b&gt;&lt;/p&gt;&lt;p&gt; As outsiders, dimensional shamblers have no need to feed-a trait that comes in handy for a creature that often finds itself adrift or lost in strange realms where food and water does not-or perhaps &lt;i&gt;cannot&lt;/i&gt;-exist. They are certainly most at home in regions that function similarly to most Material Plane worlds, for their bodies are built to traverse the ground. They have no inborn ability to fly, &lt;i&gt;cannot&lt;/i&gt; breathe water, and possess no unusual resistance to energies, and as such there are many realms throughout the Great Beyond that are dangerous or even deadly to dimensional shamblers. Yet they are masters of traveling the planes, and instinctively avoid appearing in regions that would cause them harm. More powerful dimensional shamblers often seek out magical devices to aid them in traveling the stranger and less hospitable corners of reality.&lt;/p&gt;&lt;p&gt;The need a dimensional shambler has for exploring the Great Beyond is not fully understood by mortal scholars. Certainly, curiosity seems to be a large part of their drive-a dimensional shambler can spend weeks or even years simply observing a particularly unusual planar feature, such as the expulsion of raw protolife from the Positive Energy Plane into the surrounding realities, the strange semianimate heavings of an Abyssal swamp giving birth to a legion of demons, or the mind-numbing violence of a reality storm deep in the Maelstrom. As chaotic evil outsiders, they are most comfortable on planes that either have no strong alignment traits or are close to chaotic evil, yet this does not prevent them from exploring realms beyond.&lt;/p&gt;&lt;p&gt;The mind of a dimensional shambler, as with its body and mobility, is not quite "in tune" with mortal expectations, and it may be that what scholars have assumed is curiosity could be some other driving force. Perhaps the race instinctively travels the Great Beyond in search of a forgotten or hidden goal, or maybe the constant change of reality is something that brings them pleasure or some strange nutrition.&lt;/p&gt;&lt;p&gt;Dimensional shamblers generally lack the wits to carry on long philosophical discussions, and are prone to attacking other creatures when they encounter them, so attempts to learn more about this mysterious race through conversation have not resulted in particularly informative results.&lt;b&gt;&lt;/p&gt;&lt;p&gt;Habitat &amp; Society&lt;/b&gt;&lt;/p&gt;&lt;p&gt; Dimensional shamblers seem to have very little interest in others of their kind. While they do not display any instinctual need for violence against others of their ilk when chance brings them together, neither do they seek out their own kind for companionship.&lt;/p&gt;&lt;p&gt;Dimensional shamblers are solitary beings, and the majority of their interactions with other forms of life are violent- they are fond of snatching creatures who are capable of comprehending their own peril and whisking them away to remote corners of the multiverse.&lt;/p&gt;&lt;p&gt;Those few who have endured these abductions and survived to tell the tale did so either by escaping their captors and hiding, or by slaying the shamblers. In all cases, their return home has involved harrowing journeys through the Great Beyond, for the dimensional shambler is frustratingly skilled at selecting particularly remote and dangerous realms as destinations for its abductions. The fate of the majority of these victims is unknown, although circumstantial evidence indicates that the shambler itself plays a key and grisly role in the victims' doom.&lt;/p&gt;&lt;p&gt;Spellcasters have long sought to harness the dimensional shambler's ability to accurately travel between planes.&lt;/p&gt;&lt;p&gt;Mortal magic has traditionally found this feat a difficult one to master-&lt;i&gt;plane shift&lt;/i&gt; is notorious for its inaccuracy, often leaving powerful effects like &lt;i&gt;gate&lt;/i&gt;, &lt;i&gt;miracle&lt;/i&gt;, or &lt;i&gt;wish&lt;/i&gt; as the favored methods of safe interplanar travel. Yet the dimensional shambler seems able to navi&lt;i&gt;gate&lt;/i&gt; the unnavigable with ease, traveling between incredibly diverse and distant locations with no more difficulty than a human might have stepping out of a house into his own front yard. Unfortunately, the same mastery over dimensional travel that affords shamblers such accurate navigation allows them to resist the call of conjurers with surprising skill.&lt;/p&gt;&lt;p&gt;In fact, by the time most spellcasters master the magic required to lure or conjure a dimensional shambler, it is often a simpler matter to use a &lt;i&gt;gate&lt;/i&gt; spell instead.&lt;/p&gt;&lt;p&gt;Some conjurers claim to have developed methods of attracting dimensional shamblers more easily.&lt;/p&gt;&lt;p&gt;Through the use of blood sacrifice via a blade of purest metal and the application of exacting mathematical symbols or other complex combinations of runes, these spellcasters can call upon dimensional shamblers with relative ease. Unfortunately, the exact combination of runes, metals, and bloodshed seems different for every dimensional shambler, so once a spellcaster discovers the correct combination to lure one of these monsters, the secret that caster has uncovered is as closely guarded as her greatest treasures. The nature and availability of these secret rituals are left to the GM to determine, but such a ritual's recipe could well be worth 8,000 gp or more to an interested party.&lt;/p&gt;&lt;/h4&gt;&lt;/div&gt;</t>
  </si>
  <si>
    <t>Gnoph-Keh</t>
  </si>
  <si>
    <t>darkvision 60 ft., low-light vision, snow vision; Perception +22</t>
  </si>
  <si>
    <t>cold (30 ft.)</t>
  </si>
  <si>
    <t>heat susceptible, vulnerable to fire</t>
  </si>
  <si>
    <t>4 claws +20 (1d6+7), gore +20 (1d8+7/19-20/x3)</t>
  </si>
  <si>
    <t>blizzard, powerful charge (gore, 2d8+14/ 19-20/x3)</t>
  </si>
  <si>
    <t>Str 24, Dex 13, Con 20, Int 13, Wis 20, Cha 21</t>
  </si>
  <si>
    <t>33 (41 vs. trip)</t>
  </si>
  <si>
    <t>Bleeding Critical, Critical Focus, Improved Bull Rush, Improved Critical (gore), Iron Will, Lightning Reflexes, Power Attack</t>
  </si>
  <si>
    <t>Climb +24, Perception +22, Stealth +14 (+22 in snow or on ice)</t>
  </si>
  <si>
    <t>+8 Stealth in snow or on ice</t>
  </si>
  <si>
    <t>A vortex of freezing wind swirls around this six-legged, bearlike monstrosity. A single horn protrudes from its snarling face.</t>
  </si>
  <si>
    <t>Blizzard (Su) Once per hour as a standard action, a gnoph-keh can create a stationary blizzard that fills a 20-foot-radius spread. The gnoph-keh can place the center of this blizzard at any point within its reach. Multiple gnoph-kehs can use the aid another action to help a single gnoph-keh create a much larger blizzard-every additional gnoph-keh who aids the first increases the area of the blizzard's radius by 20 feet. All gnoph-kehs wishing to aid the primary creature must be within the area of that gnoph-keh's cold aura.  Once created, the blizzard remains active for 1 hour if it was created in a cold environment, or for 1 minute if created anywhere else. The wind in the blizzard's area blows in a clockwise circular pattern at windstorm speeds, restricts visibility as fog does, and makes the region count as difficult terrain. A gnoph-keh can move through a blizzard (either one created by magic or a naturally occurring blizzard) without penalty.  Cold Aura (Su) A gnoph-keh radiates an aura of blistering cold in a 30-foot radius. Any creature that ends its turn within this area takes 2d6 points of cold damage. While in a blizzard (either one created by magic, such as the gnoph-keh's blizzard power, or a naturally occurring blizzard), any creature that takes damage from a gnoph-keh's cold aura must make a DC 22 Fortitude save to avoid being staggered by the numbing cold for 1 round. The save DC is Constitution-based.  Heat Susceptible (Ex) A gnoph-keh takes a -4 penalty on all saving throws made to resist the effects of high temperatures (see page 444 of the Pathfinder RPG Core Rulebook). When a gnoph-keh takes damage from heat in this way, and the damage is from temperatures in excess of 90º F, the damage the creature takes is always lethal damage. In these conditions, the gnoph-keh's cold aura does not function at all.  Icewalking (Ex) This ability works like the spider climb spell, but the surfaces the gnoph-keh climbs must be icy. The beast can move across icy surfaces without penalty and does not need to make Acrobatics checks to run or charge on ice.  Snow Vision (Ex) A gnoph-keh can see perfectly well in snowy conditions, and does not take any penalties on Perception checks while in snow.</t>
  </si>
  <si>
    <t>The gnoph-keh is a six-legged horned creature vaguely akin to a polar bear in shape and outline, yet possessed of a cruel and creative intellect that elevates it from the rank of wild beast to murderous warmonger. Covered with a dense pelt of shaggy white fur, the gnoph-keh is equally at home walking on two, four, or six legs. The creature prefers to travel on all six when using its powerful charge or running, but rears up on its hind legs in combat to bring its four front claws to bear on its foes. With the gnophkeh's ability to call up and direct powerful blizzards matched to its ability to move and see in such conditions without any disadvantage, the creature is rightfully feared in the frozen realms where it dwells.  Ecology The gnoph-keh is, and always has been, a beast of the frozen white realms. Temperatures above freezing are uncomfortable to the gnoph-keh, to the extent that prolonged exposure to warm or hot temperatures can actually kill this mighty creature. Its aura of cold helps to protect it somewhat when it ventures into temperate areas, but once in a subtropical or similarly heated environment, the monster's freezing body cannot compensate-its flesh begins to literally melt, as if it were composed of ice and snow. The gnoph-keh has watery blue blood, and as it melts, this pale fluid runs in copious, steaming gouts from its body, inf licting severe pain on the creature. Accounts of gnoph-kehs being driven to blind rage in such conditions and simply attacking all nearby creatures and objects with no attempt to seek safety are likely apocryphal, since a gnoph-keh presented with such extreme temperatures generally does everything in its power to flee. They can use their ability to create blizzards to delay this fate, but in hot areas, the fact that this ability lasts only a minute usually only postpones the inevitable.  Although once much more numerous, gnoph-kehs today are spread quite thin through the frozen wastelands and mountain heights they prefer to dwell in. This, combined with the creatures' long gestation period, means that few gnoph-kehs are born. The monsters are exceptionally long-lived, with all indications that they can survive for centuries, or even millennia, if not slain by sickness or violence. Gnoph-kehs typically only seek out others of their kind for two reasons-to mate (an event that generally happens only once a century for any single gnoph-keh) or to make war.  Gnoph-kehs are hermaphrodites, capable of fertilizing others of their kind while also capable of becoming pregnant (although they cannot fertilize themselves). Despite its resemblance to a mammal, the gnoph-keh does not birth live young-instead, it lays a clutch of a dozen or so furry eggs that it buries in the snow or in the ice of a glacier. As the eggs grow, they slowly absorb each other until finally only a single egg remains. The creature inside doesn't hatch as much as it simply absorbs the leathery, furry sphere that surrounds it, transforming into a fully grown gnoph-keh.  Habitat &amp; Society The primary driving force behind gnoph-keh society is war-not between themselves, but against other creatures that share their realms. Whether this drive to wage war is rooted in a strange psychological need, spurred by racial memories of the creatures' interactions with even more hostile races in the distant past, or something else entirely, there can be no denying that the gnoph-kehs enjoy the act of spreading misery to other races-particularly to humanoids. The only times a gnophkeh interacts with one of these "lesser races" is to subjugate it for the purposes of establishing an army that the gnoph-kehs can then use against similar races, for the only thing that eclipses a gnoph-keh's lust for warfare is the delight in turning tribes against each other. Once one tribe wipes out all of its competitors, the inevitable result is the final destruction of the victorious tribe by its own hateful commander. In this way, a single gnoph-keh can eradicate far larger groups than it would normally be able to destroy on its own.  While gnoph-keh society may seem monolithic to humanity, this is largely due to the simple fact that most of humanity's interactions with the gnoph-kehs are in the framework of pain and death. And while gnoph-kehs do not usually gather in groups or build cities, there is evidence that this is not always the case in certain strange and ancient ruins found in frozen corners of the world.  Most gnoph-kehs spend their time alone in contemplation or worship of strange statues they carve from glaciers or frozen lakes. The countenances of these gnoph-keh gods are alien and frightening. Very few gnoph-keh clerics or other divine spellcasters exist, prompting some scholars to theorize that these statues are in fact effigies of a long-forgotten and even more terrible force-perhaps the same one that nearly drove the gnoph-kehs into extinction so long ago and instilled in their minds such an overwhelming predisposition for war.</t>
  </si>
  <si>
    <t>&lt;link rel="stylesheet"href="PF.css"&gt;&lt;div&gt;&lt;h2&gt;Gnoph-Keh&lt;/h2&gt;&lt;h3&gt;&lt;i&gt;&lt;i&gt;A vortex of freezing wind swirls around this six-legged&lt;/i&gt;, &lt;i&gt;bearlike monstrosity&lt;/i&gt;. &lt;i&gt;A single horn protrudes from its snarling face&lt;/i&gt;.&lt;/i&gt;&lt;/h3&gt;&lt;br&gt;&lt;/br&gt;&lt;/div&gt;&lt;div class="heading"&gt;&lt;p class="alignleft"&gt;Gnoph-Keh&lt;/p&gt;&lt;p class="alignright"&gt;CR 11&lt;/p&gt;&lt;div style="clear: both;"&gt;&lt;/div&gt;&lt;/div&gt;&lt;div&gt;&lt;h5&gt;&lt;b&gt;XP &lt;/b&gt;12,800&lt;/h5&gt;&lt;h5&gt;CE Large magical beast (cold)&lt;/h5&gt;&lt;h5&gt;&lt;b&gt;Init &lt;/b&gt;+1; &lt;b&gt;Senses &lt;/b&gt;darkvision 60 ft., low-light vision, snow vision; Perception +22&lt;/h5&gt;&lt;h5&gt;&lt;b&gt;Aura &lt;/b&gt;cold (30 ft.)&lt;/h5&gt;&lt;/div&gt;&lt;hr/&gt;&lt;div&gt;&lt;h5&gt;&lt;b&gt;DEFENSE&lt;/b&gt;&lt;/h5&gt;&lt;/div&gt;&lt;hr/&gt;&lt;div&gt;&lt;h5&gt;&lt;b&gt;AC &lt;/b&gt;25, touch 10, flat-footed 24 (+1 Dex, +15 natural, -1 size)&lt;/h5&gt;&lt;h5&gt;&lt;b&gt;hp &lt;/b&gt;147 (14d10+70)&lt;/h5&gt;&lt;h5&gt;&lt;b&gt;Fort &lt;/b&gt;+14, &lt;b&gt;Ref &lt;/b&gt;+12, &lt;b&gt;Will &lt;/b&gt;+11&lt;/h5&gt;&lt;h5&gt;&lt;b&gt;Immune &lt;/b&gt;cold&lt;/h5&gt;&lt;h5&gt;&lt;b&gt;Weaknesses &lt;/b&gt;heat susceptible, vulnerable to fire&lt;/h5&gt;&lt;/div&gt;&lt;hr/&gt;&lt;div&gt;&lt;h5&gt;&lt;b&gt;OFFENSE&lt;/b&gt;&lt;/h5&gt;&lt;/div&gt;&lt;hr/&gt;&lt;div&gt;&lt;h5&gt;&lt;b&gt;Spd &lt;/b&gt;40 ft.&lt;/h5&gt;&lt;h5&gt;&lt;b&gt;Melee &lt;/b&gt;4 claws +20 (1d6+7), gore +20 (1d8+7/19-20/x3)&lt;/h5&gt;&lt;h5&gt;&lt;b&gt;Space &lt;/b&gt;10 ft.; &lt;b&gt;Reach &lt;/b&gt;10 ft.&lt;/h5&gt;&lt;h5&gt;&lt;b&gt;Special Attacks &lt;/b&gt;blizzard, powerful charge (gore, 2d8+14/ 19-20/x3)&lt;/h5&gt;&lt;/div&gt;&lt;hr/&gt;&lt;div&gt;&lt;h5&gt;&lt;b&gt;STATISTICS&lt;/b&gt;&lt;/h5&gt;&lt;/div&gt;&lt;hr/&gt;&lt;div&gt;&lt;h5&gt;&lt;b&gt;Str &lt;/b&gt;24, &lt;b&gt;Dex &lt;/b&gt;13, &lt;b&gt;Con &lt;/b&gt;20, &lt;b&gt;Int &lt;/b&gt; 13, &lt;b&gt;Wis &lt;/b&gt;20, &lt;b&gt;Cha &lt;/b&gt;21&lt;/h5&gt;&lt;h5&gt;&lt;b&gt;Base Atk &lt;/b&gt;+14; &lt;b&gt;CMB &lt;/b&gt;+22; &lt;b&gt;CMD &lt;/b&gt;33 (41 vs. trip)&lt;/h5&gt;&lt;h5&gt;&lt;b&gt;Feats &lt;/b&gt;Bleeding Critical, Critical Focus, Improved Bull Rush, Improved Critical (gore), Iron Will, Lightning Reflexes, Power Attack&lt;/h5&gt;&lt;h5&gt;&lt;b&gt;Skills &lt;/b&gt;Climb +24, Perception +22, Stealth +14 (+22 in snow or on ice); &lt;b&gt;Racial Modifiers &lt;/b&gt;+8 Stealth in snow or on ice&lt;/h5&gt;&lt;h5&gt;&lt;b&gt;Languages &lt;/b&gt;Aklo&lt;/h5&gt;&lt;h5&gt;&lt;b&gt;SQ &lt;/b&gt;icewalking&lt;/h5&gt;&lt;/div&gt;&lt;hr/&gt;&lt;div&gt;&lt;h5&gt;&lt;b&gt;ECOLOGY&lt;/b&gt;&lt;/h5&gt;&lt;/div&gt;&lt;hr/&gt;&lt;div&gt;&lt;h5&gt;&lt;b&gt;Environment &lt;/b&gt; any cold&lt;/h5&gt;&lt;h5&gt;&lt;b&gt;Organization &lt;/b&gt;solitary, pair, or gathering (3-8)&lt;/h5&gt;&lt;h5&gt;&lt;b&gt;Treasure &lt;/b&gt;standard&lt;/h5&gt;&lt;/div&gt;&lt;hr/&gt;&lt;div&gt;&lt;h5&gt;&lt;b&gt;SPECIAL ABILITIES&lt;/b&gt;&lt;/h5&gt;&lt;/div&gt;&lt;hr/&gt;&lt;div&gt;&lt;h5&gt;&lt;b&gt;Blizzard (Su&lt;/b&gt;) Once per hour as a standard action, a gnoph-keh can create a stationary blizzard that fills a 20-foot-radius spread. The gnoph-keh can place the center of this blizzard at any point within its reach. Multiple gnoph-kehs can use the aid another action to help a single gnoph-keh create a much larger blizzard-every additional gnoph-keh who aids the first increases the area of the blizzard's radius by 20 feet. All gnoph-kehs wishing to aid the primary creature must be within the area of that gnoph-keh's cold aura.  Once created, the blizzard remains active for 1 hour if it was created in a cold environment, or for 1 minute if created anywhere else. The wind in the blizzard's area blows in a clockwise circular pattern at windstorm speeds, restricts visibility as fog does, and makes the region count as difficult terrain. A gnoph-keh can move through a blizzard (either one created by magic or a naturally occurring blizzard) without penalty.  &lt;/h5&gt;&lt;h5&gt;&lt;b&gt;Cold Aura (Su&lt;/b&gt;) A gnoph-keh radiates an aura of blistering cold in a 30-foot radius. Any creature that ends its turn within this area takes 2d6 points of cold damage. While in a blizzard (either one created by magic, such as the gnoph-keh's blizzard power, or a naturally occurring blizzard), any creature that takes damage from a gnoph-keh's cold aura must make a DC 22 Fortitude save to avoid being staggered by the numbing cold for 1 round. The save DC is Constitution-based.  &lt;/h5&gt;&lt;h5&gt;&lt;b&gt;Heat Susceptible (Ex&lt;/b&gt;) A gnoph-keh takes a -4 penalty on all saving throws made to resist the effects of high temperatures (see page 444 of the &lt;i&gt;Pathfinder RPG Core&lt;/i&gt; Rulebook). When a gnoph-keh takes damage from heat in this way, and the damage is from temperatures in excess of 90º F, the damage the creature takes is always lethal damage. In these conditions, the gnoph-keh's cold aura does not function at all.  &lt;/h5&gt;&lt;h5&gt;&lt;b&gt;Icewalking (Ex&lt;/b&gt;) This ability works like the &lt;i&gt;spider climb&lt;/i&gt; spell, but the surfaces the gnoph-keh climbs must be icy. The beast can move across icy surfaces without penalty and does not need to make Acrobatics checks to run or charge on ice.  &lt;/h5&gt;&lt;h5&gt;&lt;b&gt;Snow Vision (Ex&lt;/b&gt;) A gnoph-keh can see perfectly well in snowy conditions, and does not take any penalties on Perception checks while in snow.&lt;/h5&gt;&lt;/div&gt;&lt;br&gt;&lt;/br&gt;&lt;div&gt;&lt;h4&gt;&lt;p&gt;&lt;p&gt;The gnoph-keh is a six-legged horned creature vaguely akin to a polar bear in shape and outline, yet possessed of a cruel and creative intellect that elevates it from the rank of wild beast to murderous warmonger. Covered with a dense pelt of shaggy white fur, the gnoph-keh is equally at home walking on two, four, or six legs. The creature prefers to travel on all six when using its powerful charge or running, but rears up on its hind legs in combat to bring its four front claws to bear on its foes. With the gnophkeh's ability to call up and direct powerful blizzards matched to its ability to move and see in such conditions without any disadvantage, the creature is rightfully feared in the frozen realms where it dwells.&lt;b&gt;&lt;/p&gt;&lt;p&gt;Ecology&lt;/b&gt;&lt;/p&gt;&lt;p&gt; The gnoph-keh is, and always has been, a beast of the frozen white realms. Temperatures above freezing are uncomfortable to the gnoph-keh, to the extent that prolonged exposure to warm or hot temperatures can actually kill this mighty creature. Its aura of cold helps to protect it somewhat when it ventures into temperate areas, but once in a subtropical or similarly heated environment, the monster's freezing body cannot compensate-its flesh begins to literally melt, as if it were composed of ice and snow. The gnoph-keh has watery blue blood, and as it melts, this pale fluid runs in copious, steaming gouts from its body, inf licting severe pain on the creature. Accounts of gnoph-kehs being driven to blind rage in such conditions and simply attacking all nearby creatures and objects with no attempt to seek safety are likely apocryphal, since a gnoph-keh presented with such extreme temperatures generally does everything in its power to flee. They can use their ability to create blizzards to delay this fate, but in hot areas, the fact that this ability lasts only a minute usually only postpones the inevitable.&lt;/p&gt;&lt;p&gt;Although once much more numerous, gnoph-kehs today are spread quite thin through the frozen wastelands and mountain heights they prefer to dwell in. This, combined with the creatures' long gestation period, means that few gnoph-kehs are born. The monsters are exceptionally long-lived, with all indications that they can survive for centuries, or even millennia, if not slain by sickness or violence. Gnoph-kehs typically only seek out others of their kind for two reasons-to mate (an event that generally happens only once a century for any single gnoph-keh) or to make war.&lt;/p&gt;&lt;p&gt;Gnoph-kehs are hermaphrodites, capable of fertilizing others of their kind while also capable of becoming pregnant (although they cannot fertilize themselves). Despite its resemblance to a mammal, the gnoph-keh does not birth live young-instead, it lays a clutch of a dozen or so furry eggs that it buries in the snow or in the ice of a glacier. As the eggs grow, they slowly absorb each other until finally only a single egg remains. The creature inside doesn't hatch as much as it simply absorbs the leathery, furry sphere that surrounds it, transforming into a fully grown gnoph-keh.&lt;b&gt;&lt;/p&gt;&lt;p&gt;Habitat &amp; Society&lt;/b&gt;&lt;/p&gt;&lt;p&gt; The primary driving force behind gnoph-keh society is war-not between themselves, but against other creatures that share their realms. Whether this drive to wage war is rooted in a strange psychological need, spurred by racial memories of the creatures' interactions with even more hostile races in the distant past, or something else entirely, there can be no denying that the gnoph-kehs enjoy the act of spreading misery to other races-particularly to humanoids. The only times a gnophkeh interacts with one of these "lesser races" is to subjugate it for the purposes of establishing an army that the gnoph-kehs can then use against similar races, for the only thing that eclipses a gnoph-keh's lust for warfare is the delight in turning tribes against each other. Once one tribe wipes out all of its competitors, the inevitable result is the final destruction of the victorious tribe by its own hateful commander. In this way, a single gnoph-keh can eradicate far larger groups than it would normally be able to destroy on its own.&lt;/p&gt;&lt;p&gt;While gnoph-keh society may seem monolithic to humanity, this is largely due to the simple fact that most of humanity's interactions with the gnoph-kehs are in the framework of pain and death. And while gnoph-kehs do not usually gather in groups or build cities, there is evidence that this is not always the case in certain strange and ancient ruins found in frozen corners of the world.&lt;/p&gt;&lt;p&gt;Most gnoph-kehs spend their time alone in contemplation or worship of strange statues they carve from glaciers or frozen lakes. The countenances of these gnoph-keh gods are alien and frightening. Very few gnoph-keh clerics or other divine spellcasters exist, prompting some scholars to theorize that these statues are in fact effigies of a long-forgotten and even more terrible force-perhaps the same one that nearly drove the gnoph-kehs into extinction so long ago and instilled in their minds such an overwhelming predisposition for war.&lt;/p&gt;&lt;/h4&gt;&lt;/div&gt;</t>
  </si>
  <si>
    <t>Spawning Canker</t>
  </si>
  <si>
    <t>Fort +12, Ref +11, Will +9</t>
  </si>
  <si>
    <t>2 slams +15 (1d6+8), tentacle +10 (1d8+4 plus grab)</t>
  </si>
  <si>
    <t>constrict (1d8+4), feeding</t>
  </si>
  <si>
    <t>Str 26, Dex 23, Con 24, Int 7, Wis 14, Cha 17</t>
  </si>
  <si>
    <t>Dodge, Great Fortitude, Lightning Reflexes, Mobility, Power Attack</t>
  </si>
  <si>
    <t>Perception +15, Stealth +19</t>
  </si>
  <si>
    <t>Pale and bloodless, a brutally decapitated corpse lurches forth. Where a head should be instead lashes a forest of horrific, unnatural tentacles, whipping as though trying to simultaneously burrow deeper into and escape from its fleshy husk.</t>
  </si>
  <si>
    <t>Feeding (Ex) Whenever a spawning canker deals damage to a sentient living creature with its constrict attack, it also deals 1d3 points of Charisma damage as it feeds off the victim's vital essence. If a spawning canker drains 10 points of Charisma in 1 hour, the canker immediately spawns (see below). Spawn (Ex) When a spawning canker has drained enough life force, it bursts apart into 2d4+2 slugspawn. These wormlike terrors crawl into nearby shadows and lurk in wait for any potential hosts to come nearby. The spawning canker is destroyed when this occurs. There is a 1% chance that instead of turning into slugspawn, a spawning canker transforms into a dark young of Shub-Niggurath (see page 78).</t>
  </si>
  <si>
    <t>A spawning canker is a terrible dual creature, an unnatural parasite and the decapitated humanoid body its tentacles writhe from like a knot of lashing, aberrant heads. Few ever see a spawning canker without its humanoid armor, but within the chest cavity of these hollowed-out hosts squirms a heartlike body contorting with a misassembled mass of fetal features and trailing a thicket of spiny tendrils. These tendrils lash from the stump of the host body's exploded head, but also riddle the body, taking control of muscles and organs like the strings of some abominable puppet master. The body of a former host is pumped full of strange excretions and reinforced with the tendrils riddling its form, giving what appears to be a crippled frame an unnatural strength and speed. Those tentacles that extend forth serve as both the thing's sensory organs and its feeding tubes, through which a canker drains the essence of other thinking creatures. Once it has gorged itself, a spawning canker erupts in a burst of obscene generation, its body withering with terrible speed, splitting both its own and its stolen essence into tentacles. These limbs split and tear from the remains of the canker's body as writhing, dumb slugspawn, parasitic terrors with no desire but to infest other living creatures and, through their deaths, spread ever more of their terrible kind. A typical spawning canker stands as tall as the humanoid body it infests, plus 2 to 3 feet of added height from its dozen or so wild tendrils. Slugspawn (CR 5) Bloated alien worms the length of a man's forearm, slugspawn are the basest form of a moit of Shub- Niggurath. These repulsive creatures possess sluglike bodies the color of rotting algae, covered with thick mucus. Vulnerable to the predations of larger creatures, slugspawn rarely venture forth on their own. Although they can move at a speed of 10 feet per round, slugspawn frequently hide themselves in dark pools or shadowy crevices, waiting for the warm flesh and pliant brains they crave to come to them. Upon entering a square with a slugspawn in it (or if attacked by a slugspawn), a creature must make a DC 16 Perception check to note that a slugspawn is something other than a normal slug (though hidden slugspawn can be more difficult to detect). If this Perception check is failed, the slugspawn leaps upon the creature and burrows into its flesh. The creature can attempt a DC 16 Reflex save to avoid the slugspawn, but only if the creature is aware of the slugspawn's presence. Any amount of damage reduction is enough to provide immunity to infestation. Once a slugspawn has infested a living body, it burrows toward the host's skull and wraps around the lower brain, growing and feeding upon the energies generated by thought. On the first round of infestation, dealing cold damage to the victim can kill the slugspawn and save the host-but only if the victim takes 10 or more points within 1 round of being infested. Cutting the slugspawn out also works, but the longer it remains in a host, the more damage this method does. Cutting it out requires a slashing weapon and a DC 25 Heal check, and deals 1d6 points of damage per round that the host has been infested. If the Heal check is successful, the slugspawn is removed. After 3 rounds, though, the slugspawn has reached the host's brain and cannot be surgically removed without killing the host. Remove disease kills any slugspawn in or on a host. After a slugspawn has reached a host's brain, it proves to be a beneficial parasite-at least initially. A slugspawn's host benefits from complete immunity to mind-affecting effects, as the slugspawn's presence confuses and devours such magic. This benefit doesn't last for long, though, as after a variable period (typically lasting 2d6 days in humanoids, though sometimes more or less in other creature types) the slugspawn matures into a spawning canker, a new stage in its lifecycle that begins with it violently devouring its host's brain, erupting from its skull, and taking over the beheaded host body-a near instantaneous process that immediately kills the host. The result is a new creature, a spawning canker garbed in its former host's skin. If the host is killed before the slugspawn fully matures, the parasite undergoes a rapid, emergency maturation, taking control of the host body as if it had fully matured-though such spawning cankers rarely prove as long-lived as their fully matured brethren. Reproductive Rampage Moits of Shub-Niggurath, in both their spawning canker and slugspawn forms, exist for a single reason: to propagate their fouls species as their unknowable brood mother desires. Theirs are not the ways of obsessed cultists or otherworldly masterminds. Rather, they are akin to living diseases, massive viruses that infiltrate, infest, and overwhelm, desiring nothing more than to spread their kind and pave the way for a new, larger generation that might spawn in the name of the Goat with a Thousand Young, their very existence being an unholy prayer to her power. Moits lack agendas beyond spawning. In their alien philosophies, infesting a victim, growing into a canker, and then "ascending" is the ultimate glory. While slugspawn have only an instinctual impression of their role in the greater cycle, spawning cankers are true fanatics, obsessed with propagation. While they avoid competing with others of their kind, if resources are limited, each canker seeks to assure that it can spawn. The moits have no interest in rationing humanoid hosts to assure their allies or spawn have the means to reproduce. Instead, they care only for the moment and the immediate potential to spawn. Thus, whole regions might be wiped clean by the infectious invasion of these moits, which grow all the more desperate as hosts and, by extension, opportunities to fulfill their lives' only purpose diminish.</t>
  </si>
  <si>
    <t>&lt;link rel="stylesheet"href="PF.css"&gt;&lt;div&gt;&lt;h2&gt;Spawning Canker&lt;/h2&gt;&lt;h3&gt;&lt;i&gt;&lt;i&gt;Pale and bloodless&lt;/i&gt;, &lt;i&gt;a brutally decapitated corpse lurches forth&lt;/i&gt;. &lt;i&gt;Where a head should be instead lashes a forest of horrific&lt;/i&gt;, &lt;i&gt;unnatural tentacles&lt;/i&gt;, &lt;i&gt;whipping as though trying to simultaneously burrow deeper into and escape from its fleshy husk&lt;/i&gt;.&lt;/i&gt;&lt;/h3&gt;&lt;br&gt;&lt;/br&gt;&lt;/div&gt;&lt;div class="heading"&gt;&lt;p class="alignleft"&gt;Spawning Canker&lt;/p&gt;&lt;p class="alignright"&gt;CR 9&lt;/p&gt;&lt;div style="clear: both;"&gt;&lt;/div&gt;&lt;/div&gt;&lt;div&gt;&lt;h5&gt;&lt;b&gt;XP &lt;/b&gt;6,400&lt;/h5&gt;&lt;h5&gt;CE Medium aberration &lt;/h5&gt;&lt;h5&gt;&lt;b&gt;Init &lt;/b&gt;+6; &lt;b&gt;Senses &lt;/b&gt;darkvision 60 ft.; Perception +15&lt;/h5&gt;&lt;/div&gt;&lt;hr/&gt;&lt;div&gt;&lt;h5&gt;&lt;b&gt;DEFENSE&lt;/b&gt;&lt;/h5&gt;&lt;/div&gt;&lt;hr/&gt;&lt;div&gt;&lt;h5&gt;&lt;b&gt;AC &lt;/b&gt;23, touch 17, flat-footed 16 (+6 Dex, +1 dodge, +6 natural)&lt;/h5&gt;&lt;h5&gt;&lt;b&gt;hp &lt;/b&gt;115 (10d8+70)&lt;/h5&gt;&lt;h5&gt;&lt;b&gt;Fort &lt;/b&gt;+12, &lt;b&gt;Ref &lt;/b&gt;+11, &lt;b&gt;Will &lt;/b&gt;+9&lt;/h5&gt;&lt;h5&gt;&lt;b&gt;Immune &lt;/b&gt;mind-affecting effects&lt;/h5&gt;&lt;/div&gt;&lt;hr/&gt;&lt;div&gt;&lt;h5&gt;&lt;b&gt;OFFENSE&lt;/b&gt;&lt;/h5&gt;&lt;/div&gt;&lt;hr/&gt;&lt;div&gt;&lt;h5&gt;&lt;b&gt;Spd &lt;/b&gt;40 ft.&lt;/h5&gt;&lt;h5&gt;&lt;b&gt;Melee &lt;/b&gt;2 slams +15 (1d6+8), tentacle +10 (1d8+4 plus grab)&lt;/h5&gt;&lt;h5&gt;&lt;b&gt;Space &lt;/b&gt;5 ft.; &lt;b&gt;Reach &lt;/b&gt;5 ft.&lt;/h5&gt;&lt;h5&gt;&lt;b&gt;Special Attacks &lt;/b&gt;constrict (1d8+4), feeding&lt;/h5&gt;&lt;/div&gt;&lt;hr/&gt;&lt;div&gt;&lt;h5&gt;&lt;b&gt;STATISTICS&lt;/b&gt;&lt;/h5&gt;&lt;/div&gt;&lt;hr/&gt;&lt;div&gt;&lt;h5&gt;&lt;b&gt;Str &lt;/b&gt;26, &lt;b&gt;Dex &lt;/b&gt;23, &lt;b&gt;Con &lt;/b&gt;24, &lt;b&gt;Int &lt;/b&gt; 7, &lt;b&gt;Wis &lt;/b&gt;14, &lt;b&gt;Cha &lt;/b&gt;17&lt;/h5&gt;&lt;h5&gt;&lt;b&gt;Base Atk &lt;/b&gt;+7; &lt;b&gt;CMB &lt;/b&gt;+15; &lt;b&gt;CMD &lt;/b&gt;32&lt;/h5&gt;&lt;h5&gt;&lt;b&gt;Feats &lt;/b&gt;Dodge, Great Fortitude, Lightning Reflexes, Mobility, Power Attack&lt;/h5&gt;&lt;h5&gt;&lt;b&gt;Skills &lt;/b&gt;Perception +15, Stealth +19&lt;/h5&gt;&lt;h5&gt;&lt;b&gt;Languages &lt;/b&gt;Aklo&lt;/h5&gt;&lt;/div&gt;&lt;hr/&gt;&lt;div&gt;&lt;h5&gt;&lt;b&gt;ECOLOGY&lt;/b&gt;&lt;/h5&gt;&lt;/div&gt;&lt;hr/&gt;&lt;div&gt;&lt;h5&gt;&lt;b&gt;Environment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ABILITIES&lt;/b&gt;&lt;/h5&gt;&lt;/div&gt;&lt;hr/&gt;&lt;div&gt;&lt;h5&gt;&lt;b&gt;Feeding (Ex&lt;/b&gt;) Whenever a spawning canker deals damage to a sentient living creature with its constrict attack, it also deals 1d3 points of Charisma damage as it feeds off the victim's vital essence. If a spawning canker drains 10 points of Charisma in 1 hour, the canker immediately spawns (see below). &lt;/h5&gt;&lt;h5&gt;&lt;b&gt;Spawn (Ex&lt;/b&gt;) When a spawning canker has drained enough life force, it bursts apart into 2d4+2 slugspawn. These wormlike terrors crawl into nearby shadows and lurk in wait for any potential hosts to come nearby. The spawning canker is destroyed when this occurs. There is a 1% chance that instead of turning into slugspawn, a spawning canker transforms into a dark young of Shub-Niggurath (see page 78).&lt;/h5&gt;&lt;/div&gt;&lt;br&gt;&lt;/br&gt;&lt;div&gt;&lt;h4&gt;&lt;p&gt;&lt;p&gt;A spawning canker is a terrible dual creature, an unnatural parasite and the decapitated humanoid body its tentacles writhe from like a knot of lashing, aberrant heads. Few ever see a spawning canker without its humanoid armor, but within the chest cavity of these hollowed-out hosts squirms a heartlike body contorting with a misassembled mass of fetal features and trailing a thicket of spiny tendrils. These tendrils lash from the stump of the host body's exploded head, but also riddle the body, taking control of muscles and organs like the strings of some abominable puppet master. The body of a former host is pumped full of strange excretions and reinforced with the tendrils riddling its form, giving what appears to be a crippled frame an unnatural strength and speed. Those tentacles that extend forth serve as both the thing's sensory organs and its feeding tubes, through which a canker drains the essence of other thinking creatures. Once it has gorged itself, a spawning canker erupts in a burst of obscene generation, its body withering with terrible speed, splitting both its own and its stolen essence into tentacles.&lt;/p&gt;&lt;p&gt;These limbs split and tear from the remains of the canker's body as writhing, dumb slugspawn, parasitic terrors with no desire but to infest other living creatures and, through their deaths, spread ever more of their terrible kind.&lt;/p&gt;&lt;p&gt;A typical spawning canker stands as tall as the humanoid body it infests, plus 2 to 3 feet of added height from its dozen or so wild tendrils.&lt;/p&gt;&lt;p&gt;&lt;b&gt;Slugspawn (CR 5)&lt;/b&gt;&lt;br&gt; Bloated alien worms the length of a man's forearm, slugspawn are the basest form of a moit of Shub- Niggurath. These repulsive creatures possess sluglike bodies the color of rotting algae, covered with thick mucus. Vulnerable to the predations of larger creatures, slugspawn rarely venture forth on their own. Although they can move at a speed of 10 feet per round, slugspawn frequently hide themselves in dark pools or shadowy crevices, waiting for the warm flesh and pliant brains they crave to come to them.&lt;/p&gt;&lt;p&gt;Upon entering a square with a slugspawn in it (or if attacked by a slugspawn), a creature must make a DC 16 Perception check to note that a slugspawn is something other than a normal slug (though hidden slugspawn can be more difficult to detect). If this Perception check is failed, the slugspawn leaps upon the creature and burrows into its flesh. The creature can attempt a DC 16 Reflex save to avoid the slugspawn, but only if the creature is aware of the slugspawn's presence. Any amount of damage reduction is enough to provide immunity to infestation.&lt;/p&gt;&lt;p&gt;Once a slugspawn has infested a living body, it burrows toward the host's skull and wraps around the lower brain, growing and feeding upon the energies generated by thought. On the first round of infestation, dealing cold damage to the victim can kill the slugspawn and save the host-but only if the victim takes 10 or more points within 1 round of being infested. Cutting the slugspawn out also works, but the longer it remains in a host, the more damage this method does. Cutting it out requires a slashing weapon and a DC 25 Heal check, and deals 1d6 points of damage per round that the host has been infested. If the Heal check is successful, the slugspawn is removed. After 3 rounds, though, the slugspawn has reached the host's brain and cannot be surgically removed without killing the host. &lt;i&gt;Remove disease&lt;/i&gt; kills any slugspawn in or on a host.&lt;/p&gt;&lt;p&gt;After a slugspawn has reached a host's brain, it proves to be a beneficial parasite-at least initially. A slugspawn's host benefits from complete immunity to mind-affecting effects, as the slugspawn's presence confuses and devours such magic. This benefit doesn't last for long, though, as after a variable period (typically lasting 2d6 days in humanoids, though sometimes more or less in other creature types) the slugspawn matures into a spawning canker, a new stage in its lifecycle that begins with it violently devouring its host's brain, erupting from its skull, and taking over the beheaded host body-a near instantaneous process that immediately kills the host. The result is a new creature, a spawning canker garbed in its former host's skin. If the host is killed before the slugspawn fully matures, the parasite undergoes a rapid, emergency maturation, taking control of the host body as if it had fully matured-though such spawning cankers rarely prove as long-lived as their fully matured brethren.&lt;/p&gt;&lt;p&gt;&lt;b&gt;Reproductive Rampage &lt;/b&gt;&lt;/br&gt;Moits of Shub-Niggurath, in both their spawning canker and slugspawn forms, exist for a single reason: to propagate their fouls species as their unknowable brood mother desires. Theirs are not the ways of obsessed cultists or otherworldly masterminds. Rather, they are akin to living diseases, massive viruses that infiltrate, infest, and overwhelm, desiring nothing more than to spread their kind and pave the way for a new, larger generation that might spawn in the name of the Goat with a Thousand Young, their very existence being an unholy prayer to her power.&lt;/p&gt;&lt;p&gt;Moits lack agendas beyond spawning. In their alien philosophies, infesting a victim, growing into a canker, and then "ascending" is the ultimate glory. While slugspawn have only an instinctual impression of their role in the greater cycle, spawning cankers are true fanatics, obsessed with propagation. While they avoid competing with others of their kind, if resources are limited, each canker seeks to assure that it can spawn. The moits have no interest in rationing humanoid hosts to assure their allies or spawn have the means to reproduce. Instead, they care only for the moment and the immediate potential to spawn. Thus, whole regions might be wiped clean by the infectious invasion of these moits, which grow all the more desperate as hosts and, by extension, opportunities to fulfill their lives' only purpose diminish.&lt;/p&gt;&lt;/h4&gt;&lt;/div&gt;</t>
  </si>
  <si>
    <t>Garipan</t>
  </si>
  <si>
    <t>Fort +13, Ref +8, Will +11</t>
  </si>
  <si>
    <t>acid 5, cold 5, fire 5</t>
  </si>
  <si>
    <t>20 ft., fly 50 ft. (good)</t>
  </si>
  <si>
    <t>bite +17 (1d6+3 plus burn), 2 claws +17 (1d8+3)</t>
  </si>
  <si>
    <t>breath weapon (30 ft. cone, 8d6 fire damage, Reflex DC 21 half, usable every1d4 rounds), burn (3d6, DC 21), rend (2 claws, 1d8+4)</t>
  </si>
  <si>
    <t>Spell-Like Abilities (CL 10th; concentration +11)  At will-statue  3/day-meld into stone, scorching ray  1/day-fireball (DC 14), flesh to stone (DC 17), wall of fire</t>
  </si>
  <si>
    <t>Str 16, Dex 15, Con 18, Int 13, Wis 14, Cha 13</t>
  </si>
  <si>
    <t>Dodge, Flyby Attack, Great Fortitude, Hover, Mobility, Skill Focus (Stealth), Wingover</t>
  </si>
  <si>
    <t>Acrobatics +16 (+12 jump), Fly +23, Intimidate +18, Perception +19, Stealth +25</t>
  </si>
  <si>
    <t xml:space="preserve"> any (Material Plane only)</t>
  </si>
  <si>
    <t>solitary or brood (4-12)</t>
  </si>
  <si>
    <t>Batlike wings stretch behind this stone-faced creature with a wide, wild grin and fierce red eyes. The molten core in the creature's torso glows through rugged cracks in its dark stone skin.</t>
  </si>
  <si>
    <t>Academy Of Secrets</t>
  </si>
  <si>
    <t>Vicious beings with little memory of who or what they might once have been, garipans know only two things: that they were once evils in service to the legions of Hell, and that they are no longer bound to that infernal hierarchy. With resistant, stony hides; sharp claws; and a flaming core to rival the inferno of Hell, garipans combine some of the worst depravities of devils with the freedom of beings with nothing at all to lose.  These hulking, winged creatures often masquerade as gargoyles, but are actually the final state of failed conjurations. If a summoning is cast incorrectly, pulling only a portion of a devil's essence to Golarion, unidentifiable magical environmental conditions combine with the shard of the outsider's being to create a garipan.  Garipans are rarely aware of the full details of their previous existence; much in the same way that lesser devils can forget their lives when they ascend to more powerful forms, newly formed garipans are overwhelmed by unfamiliar sensations. Unfettered by conjuring magic, unrestricted by magic that protects against extraplanar intrusion, and free from the threat of banishment back to Hell, garipans experience freedom for the first time, and this freedom most often results in a break from their previous lives.  In combat, a garipan uses flight and the fire raging within it to its greatest advantage, swooping overhead with its breath weapon first, then closing in for a full attack with its bite and claws while its breath weapon recharges.</t>
  </si>
  <si>
    <t>&lt;link rel="stylesheet"href="PF.css"&gt;&lt;div&gt;&lt;h2&gt;Garipan&lt;/h2&gt;&lt;h3&gt;&lt;i&gt;&lt;i&gt;Batlike wings stretch behind this stone-faced creature with a wide&lt;/i&gt;, &lt;i&gt;wild grin and fierce red eyes&lt;/i&gt;. &lt;i&gt;The molten core in the creature's torso glows through rugged cracks in its dark stone skin&lt;/i&gt;.&lt;/i&gt;&lt;/h3&gt;&lt;br&gt;&lt;/br&gt;&lt;/div&gt;&lt;div class="heading"&gt;&lt;p class="alignleft"&gt;Garipan&lt;/p&gt;&lt;p class="alignright"&gt;CR 10&lt;/p&gt;&lt;div style="clear: both;"&gt;&lt;/div&gt;&lt;/div&gt;&lt;div&gt;&lt;h5&gt;&lt;b&gt;XP &lt;/b&gt;9,600&lt;/h5&gt;&lt;h5&gt;NE Medium outsider (native)&lt;/h5&gt;&lt;h5&gt;&lt;b&gt;Init &lt;/b&gt;+2; &lt;b&gt;Senses &lt;/b&gt;darkvision 60 ft.; Perception +19&lt;/h5&gt;&lt;/div&gt;&lt;hr/&gt;&lt;div&gt;&lt;h5&gt;&lt;b&gt;DEFENSE&lt;/b&gt;&lt;/h5&gt;&lt;/div&gt;&lt;hr/&gt;&lt;div&gt;&lt;h5&gt;&lt;b&gt;AC &lt;/b&gt;23, touch 13, flat-footed 20 (+2 Dex, +1 dodge, +10 natural)&lt;/h5&gt;&lt;h5&gt;&lt;b&gt;hp &lt;/b&gt;133 (14d10+56)&lt;/h5&gt;&lt;h5&gt;&lt;b&gt;Fort &lt;/b&gt;+13, &lt;b&gt;Ref &lt;/b&gt;+8, &lt;b&gt;Will &lt;/b&gt;+11&lt;/h5&gt;&lt;h5&gt;&lt;b&gt;DR &lt;/b&gt;5/-; &lt;b&gt;Immune &lt;/b&gt;poison; &lt;b&gt;Resist &lt;/b&gt;acid 5, cold 5, fire 5&lt;/h5&gt;&lt;h5&gt;&lt;b&gt;Weaknesses &lt;/b&gt;vulnerable to sonic&lt;/h5&gt;&lt;/div&gt;&lt;hr/&gt;&lt;div&gt;&lt;h5&gt;&lt;b&gt;OFFENSE&lt;/b&gt;&lt;/h5&gt;&lt;/div&gt;&lt;hr/&gt;&lt;div&gt;&lt;h5&gt;&lt;b&gt;Spd &lt;/b&gt;20 ft., fly 50 ft. (good)&lt;/h5&gt;&lt;h5&gt;&lt;b&gt;Melee &lt;/b&gt;bite +17 (1d6+3 plus burn), 2 claws +17 (1d8+3)&lt;/h5&gt;&lt;h5&gt;&lt;b&gt;Space &lt;/b&gt;5 ft.; &lt;b&gt;Reach &lt;/b&gt;5 ft.&lt;/h5&gt;&lt;h5&gt;&lt;b&gt;Special Attacks &lt;/b&gt;breath weapon (30 ft. cone, 8d6 fire damage, Reflex DC 21 half, usable every1d4 rounds), burn (3d6, DC 21), rend (2 claws, 1d8+4)&lt;/h5&gt;&lt;h5&gt;&lt;b&gt;Spell-Like Abilities&lt;/b&gt; (CL 10th; concentration +11)&lt;/br&gt;At will&amp;mdash;&lt;i&gt;statue&lt;/i&gt;&lt;/br&gt;3/day&amp;mdash;&lt;i&gt;meld into stone&lt;/i&gt;, &lt;i&gt;scorching ray&lt;/i&gt;&lt;/br&gt;1/day&amp;mdash;&lt;i&gt;fireball&lt;/i&gt; (DC 14), &lt;i&gt;flesh to stone&lt;/i&gt; (DC 17), &lt;i&gt;wall of fire&lt;/i&gt;&lt;/h5&gt;&lt;/h5&gt;&lt;/div&gt;&lt;hr/&gt;&lt;div&gt;&lt;h5&gt;&lt;b&gt;STATISTICS&lt;/b&gt;&lt;/h5&gt;&lt;/div&gt;&lt;hr/&gt;&lt;div&gt;&lt;h5&gt;&lt;b&gt;Str &lt;/b&gt;16, &lt;b&gt;Dex &lt;/b&gt;15, &lt;b&gt;Con &lt;/b&gt;18, &lt;b&gt;Int &lt;/b&gt; 13, &lt;b&gt;Wis &lt;/b&gt;14, &lt;b&gt;Cha &lt;/b&gt;13&lt;/h5&gt;&lt;h5&gt;&lt;b&gt;Base Atk &lt;/b&gt;+14; &lt;b&gt;CMB &lt;/b&gt;+17; &lt;b&gt;CMD &lt;/b&gt;30&lt;/h5&gt;&lt;h5&gt;&lt;b&gt;Feats &lt;/b&gt;Dodge, Flyby Attack, Great Fortitude, Hover, Mobility, Skill Focus (Stealth), Wingover&lt;/h5&gt;&lt;h5&gt;&lt;b&gt;Skills &lt;/b&gt;Acrobatics +16 (+12 jump), Fly +23, Intimidate +18, Perception +19, Stealth +25&lt;/h5&gt;&lt;h5&gt;&lt;b&gt;Languages &lt;/b&gt;Common, Infernal&lt;/h5&gt;&lt;/div&gt;&lt;hr/&gt;&lt;div&gt;&lt;h5&gt;&lt;b&gt;ECOLOGY&lt;/b&gt;&lt;/h5&gt;&lt;/div&gt;&lt;hr/&gt;&lt;div&gt;&lt;h5&gt;&lt;b&gt;Environment &lt;/b&gt; any (Material Plane only)&lt;/h5&gt;&lt;h5&gt;&lt;b&gt;Organization &lt;/b&gt;solitary or brood (4-12)&lt;/h5&gt;&lt;h5&gt;&lt;b&gt;Treasure &lt;/b&gt;standard&lt;/h5&gt;&lt;/div&gt;&lt;br&gt;&lt;/br&gt;&lt;div&gt;&lt;h4&gt;&lt;p&gt;&lt;p&gt;Vicious beings with little memory of who or what they might once have been, garipans know only two things: that they were once evils in service to the legions of Hell, and that they are no longer bound to that infernal hierarchy. With resistant, stony hides; sharp claws; and a flaming core to rival the inferno of Hell, garipans combine some of the worst depravities of devils with the freedom of beings with nothing at all to lose.&lt;/p&gt;&lt;p&gt;These hulking, winged creatures often masquerade as gargoyles, but are actually the final state of failed conjurations. If a summoning is cast incorrectly, pulling only a portion of a devil's essence to Golarion, unidentifiable magical environmental conditions combine with the shard of the outsider's being to create a garipan.&lt;/p&gt;&lt;p&gt;Garipans are rarely aware of the full details of their previous existence; much in the same way that lesser devils can forget their lives when they ascend to more powerful forms, newly formed garipans are overwhelmed by unfamiliar sensations. Unfettered by conjuring magic, unrestricted by magic that protects against extraplanar intrusion, and free from the threat of banishment back to Hell, garipans experience freedom for the first time, and this freedom most often results in a break from their previous lives.&lt;/p&gt;&lt;p&gt;In combat, a garipan uses flight and the fire raging within it to its greatest advantage, swooping overhead with its breath weapon first, then closing in for a full attack with its bite and claws while its breath weapon recharges.&lt;/p&gt;&lt;/h4&gt;&lt;/div&gt;</t>
  </si>
  <si>
    <t>Nightskitter</t>
  </si>
  <si>
    <t>darksense 30 ft., darkvision 60 ft., low-light vision, detect magic; Perception +22</t>
  </si>
  <si>
    <t>desecrating aura (30 ft., DC 21)</t>
  </si>
  <si>
    <t>28, touch 14, flat-footed 22</t>
  </si>
  <si>
    <t>(+5 Dex, +1 dodge, +14 natural, -2 size)</t>
  </si>
  <si>
    <t>Fort +11, Ref +14, Will +15</t>
  </si>
  <si>
    <t>bite +21 (4d8+16/19-20 plus 4d6 cold and poison)</t>
  </si>
  <si>
    <t>channel negative energy 9/day (DC 26, 6d6), umbral web</t>
  </si>
  <si>
    <t>Spell-Like Abilities (CL 12th; concentration +16)  Constant-detect magic, magic fang  At Will-deeper darkness, unholy blight (DC 18)  3/day-contagion (DC 18), greater dispel magic, invisibility  1/day-air walk, cone of cold (DC 19), haste, hold monster (DC 19), plane shift (DC 21), summon (level 5, 1 greater shadow)</t>
  </si>
  <si>
    <t>Str 28, Dex 21, Con -, Int 16, Wis 19, Cha 19</t>
  </si>
  <si>
    <t>Combat Reflexes, Command Undead, Dodge, Improved Critical (bite), Lightning Reflexes, Mobility, Power Attack, Spring Attack</t>
  </si>
  <si>
    <t>Acrobatics +20, Climb +35, Knowledge (arcana) +21, Knowledge (religion) +21, Perception +22, Spellcraft +21 (+29 in dim light and darkness), Stealth +15</t>
  </si>
  <si>
    <t>+8 Spellcraft in dim light and darkness</t>
  </si>
  <si>
    <t>This umbral mass unfolds a tangle of spidery legs and horrible mandibles, rising up to a monstrous height to bring its cluster of glowing red eyes to bear.</t>
  </si>
  <si>
    <t>Undead Revisited</t>
  </si>
  <si>
    <t>Nightshade Traits All nightshades radiate a 30-foot desecrate aura (as per the spell), can channel energy, possess true seeing and deathwatch in areas of dim light or darkness, and are effectively sickened in areas of bright light (double penalty in sunlight). Full details on nightshade traits can be found on page 308 of the Pathfinder RPG Bestiary 2.  Poison (Su) Bite-injury; save Fort DC 23; frequency 1/round for 6 rounds; effect 1d4 Charisma damage and 2d6 cold damage; cure 2 consecutive saves. The save DC is Charisma-based.  Umbral Web (Su) A nightskitter can weave semisolid webs out of shadowstuff. These webs are not strong enough to bear any but the lightest weight. A nightskitter can use these umbral webs in two different ways, as detailed below.  Attacking: Up to eight times per day, a nightskitter can hurl a mass of umbral webs at a target. This is similar to an attack with a net but has a maximum range of 100 feet, with a range increment of 10 feet, and is effective against targets up to one size category larger than the nightskitter. An entangled creature gains 1d4 temporary negative levels while entangled, and can attempt to escape with a successful DC 28 Escape Artist check, or may try to burst the web with a DC 28 Strength check. The negative levels granted by an umbral web vanish as soon as the entangled character escapes from the web.  Multiple umbral webs can entangle a single foe-the DCs to escape do not increase, but the temporary negative levels they cause stack. A creature that gains a total number of negative levels equal to its Hit Dice is immediately slain.  Warding: By encasing all surfaces of an enclosed area, such as a cavern or a room, with thick layers of umbral webs, a nightskitter can infuse that area with necromantic energy. A chamber warded by umbral webs is treated as if under the effects of an unhallow spell with a deeper darkness spell fixed to the effect. A single nightskitter can maintain one such infused area at a time, to a maximum size of one 20-foot cube per Hit Die possessed by the nightskitter. Maintaining an umbral web ward does not limit its use of these webs to attack.</t>
  </si>
  <si>
    <t>Despite their undead status, nightshades possess a complex relationship with Urgathoa, goddess of undeath.  At times they serve as summoned allies to her clergy, but they serve mortals only so long as they can be controlled, bribed, or cowed by the threat of deific intervention.  Despite their nature, nightshades only rarely interact with mortal cultists of Abyssal lords or archdaemons of similar mien, such as Nocticula, Orcus, Charon, and Trelmarixian. This fact owes more to the rarity of interactions between nightshades and fiends in general- despite nightshades' own fiendish origins-as they are relatively isolated from the Abyss and Abbadon, and prey on those planes' residents as willingly as on those of the Material Plane.</t>
  </si>
  <si>
    <t>&lt;link rel="stylesheet"href="PF.css"&gt;&lt;div&gt;&lt;h2&gt;Nightshade, Nightskitter&lt;/h2&gt;&lt;h3&gt;&lt;i&gt;&lt;i&gt;This umbral mass unfolds a tangle of spidery legs and horrible mandibles&lt;/i&gt;, &lt;i&gt;rising up to a monstrous height to bring its cluster of glowing red eyes to bear&lt;/i&gt;.&lt;/i&gt;&lt;/h3&gt;&lt;br&gt;&lt;/br&gt;&lt;/div&gt;&lt;div class="heading"&gt;&lt;p class="alignleft"&gt;Nightskitter&lt;/p&gt;&lt;p class="alignright"&gt;CR 12&lt;/p&gt;&lt;div style="clear: both;"&gt;&lt;/div&gt;&lt;/div&gt;&lt;div&gt;&lt;h5&gt;&lt;b&gt;XP &lt;/b&gt;19,200&lt;/h5&gt;&lt;h5&gt;CE Huge undead (extraplanar, nightshade)&lt;/h5&gt;&lt;h5&gt;&lt;b&gt;Init &lt;/b&gt;+5; &lt;b&gt;Senses &lt;/b&gt;darksense 30 ft., darkvision 60 ft., low-light vision, &lt;i&gt;detect magic&lt;/i&gt;; Perception +22&lt;/h5&gt;&lt;h5&gt;&lt;b&gt;Aura &lt;/b&gt;desecrating aura (30 ft., DC 21)&lt;/h5&gt;&lt;/div&gt;&lt;hr/&gt;&lt;div&gt;&lt;h5&gt;&lt;b&gt;DEFENSE&lt;/b&gt;&lt;/h5&gt;&lt;/div&gt;&lt;hr/&gt;&lt;div&gt;&lt;h5&gt;&lt;b&gt;AC &lt;/b&gt;28, touch 14, flat-footed 22 (+5 Dex, +1 dodge, +14 natural, -2 size)&lt;/h5&gt;&lt;h5&gt;&lt;b&gt;hp &lt;/b&gt;157 (15d8+90)&lt;/h5&gt;&lt;h5&gt;&lt;b&gt;Fort &lt;/b&gt;+11, &lt;b&gt;Ref &lt;/b&gt;+14, &lt;b&gt;Will &lt;/b&gt;+15&lt;/h5&gt;&lt;h5&gt;&lt;b&gt;DR &lt;/b&gt;15/good and silver; &lt;b&gt;Immune &lt;/b&gt;cold, undead traits; &lt;b&gt;SR &lt;/b&gt;23&lt;/h5&gt;&lt;h5&gt;&lt;b&gt;Weaknesses &lt;/b&gt;light aversion&lt;/h5&gt;&lt;/div&gt;&lt;hr/&gt;&lt;div&gt;&lt;h5&gt;&lt;b&gt;OFFENSE&lt;/b&gt;&lt;/h5&gt;&lt;/div&gt;&lt;hr/&gt;&lt;div&gt;&lt;h5&gt;&lt;b&gt;Spd &lt;/b&gt;30 ft., climb 30 ft.&lt;/h5&gt;&lt;h5&gt;&lt;b&gt;Melee &lt;/b&gt;bite +21 (4d8+16/19-20 plus 4d6 cold and poison)&lt;/h5&gt;&lt;h5&gt;&lt;b&gt;Space &lt;/b&gt;15 ft.; &lt;b&gt;Reach &lt;/b&gt;15 ft.&lt;/h5&gt;&lt;h5&gt;&lt;b&gt;Special Attacks &lt;/b&gt;channel negative energy 9/day (DC 26, 6d6), umbral web&lt;/h5&gt;&lt;h5&gt;&lt;b&gt;Spell-Like Abilities&lt;/b&gt; (CL 12th; concentration +16)&lt;/br&gt;Constant&amp;mdash;&lt;i&gt;detect magic&lt;/i&gt;, &lt;i&gt;magic fang&lt;/i&gt;&lt;/br&gt;At Will&amp;mdash;&lt;i&gt;deeper darkness&lt;/i&gt;, &lt;i&gt;unholy blight&lt;/i&gt; (DC 18)&lt;/br&gt;3/day&amp;mdash;&lt;i&gt;contagion&lt;/i&gt; (DC 18), &lt;i&gt;greater dispel magic&lt;/i&gt;, &lt;i&gt;invisibility&lt;/i&gt;&lt;/br&gt;1/day&amp;mdash;&lt;i&gt;air walk&lt;/i&gt;, &lt;i&gt;cone of cold&lt;/i&gt; (DC 19), &lt;i&gt;haste&lt;/i&gt;, &lt;i&gt;hold monster&lt;/i&gt; (DC 19), &lt;i&gt;plane shift&lt;/i&gt; (DC 21), summon (level 5, 1 greater shadow)&lt;/h5&gt;&lt;/h5&gt;&lt;/div&gt;&lt;hr/&gt;&lt;div&gt;&lt;h5&gt;&lt;b&gt;STATISTICS&lt;/b&gt;&lt;/h5&gt;&lt;/div&gt;&lt;hr/&gt;&lt;div&gt;&lt;h5&gt;&lt;b&gt;Str &lt;/b&gt;28, &lt;b&gt;Dex &lt;/b&gt;21, &lt;b&gt;Con &lt;/b&gt;-, &lt;b&gt;Int &lt;/b&gt; 16, &lt;b&gt;Wis &lt;/b&gt;19, &lt;b&gt;Cha &lt;/b&gt;19&lt;/h5&gt;&lt;h5&gt;&lt;b&gt;Base Atk &lt;/b&gt;+11; &lt;b&gt;CMB &lt;/b&gt;+22; &lt;b&gt;CMD &lt;/b&gt;38 (50 vs. trip)&lt;/h5&gt;&lt;h5&gt;&lt;b&gt;Feats &lt;/b&gt;Combat Reflexes, Command Undead, Dodge, Improved Critical (bite), Lightning Reflexes, Mobility, Power Attack, Spring Attack&lt;/h5&gt;&lt;h5&gt;&lt;b&gt;Skills &lt;/b&gt;Acrobatics +20, Climb +35, Knowledge (arcana) +21, Knowledge (religion) +21, Perception +22, Spellcraft +21 (+29 in dim light and darkness), Stealth +15; &lt;b&gt;Racial Modifiers &lt;/b&gt;+8 Spellcraft in dim light and darkness&lt;/h5&gt;&lt;h5&gt;&lt;b&gt;Languages &lt;/b&gt;Abyssal, Common, Infernal; telepathy 100 ft.&lt;/h5&gt;&lt;/div&gt;&lt;hr/&gt;&lt;div&gt;&lt;h5&gt;&lt;b&gt;ECOLOGY&lt;/b&gt;&lt;/h5&gt;&lt;/div&gt;&lt;hr/&gt;&lt;div&gt;&lt;h5&gt;&lt;b&gt;Environment &lt;/b&gt; any (Negative Energy Plane)&lt;/h5&gt;&lt;h5&gt;&lt;b&gt;Organization &lt;/b&gt;solitary, pair, or nest (3-8)&lt;/h5&gt;&lt;h5&gt;&lt;b&gt;Treasure &lt;/b&gt;standard&lt;/h5&gt;&lt;/div&gt;&lt;hr/&gt;&lt;div&gt;&lt;h5&gt;&lt;b&gt;SPECIAL ABILITIES&lt;/b&gt;&lt;/h5&gt;&lt;/div&gt;&lt;hr/&gt;&lt;div&gt;&lt;h5&gt;&lt;b&gt;Nightshade Traits&lt;/b&gt; All nightshades radiate a 30-foot &lt;i&gt;desecrate&lt;/i&gt; aura (as per the spell), can channel energy, possess &lt;i&gt;true seeing&lt;/i&gt; and &lt;i&gt;deathwatch&lt;/i&gt; in areas of dim light or darkness, and are effectively sickened in areas of bright light (double penalty in sunlight). Full details on nightshade traits can be found on page 308 of the &lt;i&gt;Pathfinder RPG Bestiary 2&lt;/i&gt;.  &lt;/h5&gt;&lt;h5&gt;&lt;b&gt;Poison (Su&lt;/b&gt;) Bite-injury; &lt;i&gt;save&lt;/i&gt; Fort DC 23; &lt;i&gt;frequency&lt;/i&gt; 1/round for 6 rounds; &lt;i&gt;effect&lt;/i&gt; 1d4 Charisma damage and 2d6 cold damage; &lt;i&gt;cure&lt;/i&gt; 2 consecutive &lt;i&gt;save&lt;/i&gt;s. The save DC is Charisma-based.  &lt;/h5&gt;&lt;h5&gt;&lt;b&gt;Umbral Web (Su&lt;/b&gt;) A nightskitter can weave semisolid webs out of shadowstuff. These webs are not strong enough to bear any but the lightest weight. A nightskitter can use these umbral webs in two different ways, as detailed below.  Attacking: Up to eight times per day, a nightskitter can hurl a mass of umbral webs at a target. This is similar to an attack with a net but has a maximum range of 100 feet, with a range increment of 10 feet, and is effective against targets up to one size category larger than the nightskitter. An entangled creature gains 1d4 temporary negative levels while entangled, and can attempt to escape with a successful DC 28 Escape Artist check, or may try to burst the web with a DC 28 Strength check. The negative levels granted by an umbral web vanish as soon as the entangled character escapes from the web.  Multiple umbral webs can entangle a single foe-the DCs to escape do not increase, but the temporary negative levels they cause stack. A creature that gains a total number of negative levels equal to its Hit Dice is immediately slain.  Warding: By encasing all surfaces of an enclosed area, such as a cavern or a room, with thick layers of umbral webs, a nightskitter can infuse that area with necromantic energy. A chamber warded by umbral webs is treated as if under the effects of an &lt;i&gt;unhallow&lt;/i&gt; spell with a &lt;i&gt;deeper darkness&lt;/i&gt; spell fixed to the effect. A single nightskitter can maintain one such infused area at a time, to a maximum size of one 20-foot cube per Hit Die possessed by the nightskitter. Maintaining an umbral web ward does not limit its use of these webs to attack.&lt;/h5&gt;&lt;/div&gt;&lt;br&gt;&lt;/br&gt;&lt;div&gt;&lt;h4&gt;&lt;p&gt;&lt;p&gt;Despite their undead status, nightshades possess a complex relationship with Urgathoa, goddess of undeath.&lt;/p&gt;&lt;p&gt;At times they serve as summoned allies to her clergy, but they serve mortals only so long as they can be controlled, bribed, or cowed by the threat of deific intervention.&lt;/p&gt;&lt;p&gt;Despite their nature, nightshades only rarely interact with mortal cultists of Abyssal lords or archdaemons of similar mien, such as Nocticula, Orcus, Charon, and Trelmarixian. This fact owes more to the rarity of interactions between nightshades and fiends in general- despite nightshades' own fiendish origins-as they are relatively isolated from the Abyss and Abbadon, and prey on those planes' residents as willingly as on those of the Material Plane.&lt;/p&gt;&lt;/h4&gt;&lt;/div&gt;</t>
  </si>
  <si>
    <t>Wight Lord</t>
  </si>
  <si>
    <t>darkvision 60 ft., deathwatch; Perception +16</t>
  </si>
  <si>
    <t>24, touch 11, flat-footed 23</t>
  </si>
  <si>
    <t>(+9 armor, +1 Dex, +4 natural)</t>
  </si>
  <si>
    <t>Fort +9, Ref +6, Will +9</t>
  </si>
  <si>
    <t>+1 falchion +17/+12 (2d4+11/15-20 plus energy drain) or slam +15 (1d6+1 plus energy drain)</t>
  </si>
  <si>
    <t>create spawn, energy drain (1 level, DC 21)</t>
  </si>
  <si>
    <t>Spell-Like Abilities (CL 9th; concentration +15) At will-deathwatch 3/day-air walk, greater command (DC 21) 1/day-haste</t>
  </si>
  <si>
    <t>Str 24, Dex 13, Con -, Int 13, Wis 15, Cha 22</t>
  </si>
  <si>
    <t>Improved Initiative, Lightning Reflexes, Power Attack, Quick Draw, Vital Strike, Weapon Focus (falchion)</t>
  </si>
  <si>
    <t>Climb +15, Intimidate +20, Perception +16, Sense Motive +16, Stealth +9</t>
  </si>
  <si>
    <t>solitary or platoon (1 wight lord plus 4-6 advanced wights)</t>
  </si>
  <si>
    <t>NPC gear (full plate, +1 falchion, other treasure)</t>
  </si>
  <si>
    <t>This nearly skeletal figure wears the ancient armor of a long-dead king, and carries itself with a sort of regal pride.</t>
  </si>
  <si>
    <t>Create Spawn (Su) Any humanoid creature that is slain by a wight lord becomes a wight itself in only 1d4 rounds. Although spawn so created are less powerful than wight lords, they are more powerful than typical wights, and are treated as wights with the advanced simple template. Spawn are under the command of the wight lord that created them and remain enslaved until its death, at which point they become fullfledged, free-willed advanced wights. They do not possess any of the abilities they had in life. Energy Drain (Su) A wight lord inflicts a negative level each time it hits a foe with a slam attack. Like cairn wights, a wight lord can channel this negative energy through any weapon it wields, inflicting a negative level with each successful hit with the weapon. Resurrection Vulnerability (Su) While a wight lord is vulnerable to resurrection magic, it isn't quite as vulnerable as a typical wight. A raise dead or similar spell cast on a wight lord staggers it for 1d6+1 rounds if it fails a Will save, but does not destroy the wight. Using the spell in this way does not require a material component.</t>
  </si>
  <si>
    <t>Dark princes and warlords of old, wight lords are undead monarchs. Where typical wights rise from a wide variety of individuals, wight lords rise from the bodies of despotic rulers or ruthless generals. Wight lords haunt the same ancient burial grounds and battlefields their lesser kin dwell in, but wight lords aren't satisfied by simply guarding their haunts against the living. They continue their reign as tyrants in death, ruling over undead armies and often compelling their unliving minions to wage war upon nearby towns or cities, sometimes even at the behest of bold and powerful necromancers. The statistics that are presented above represent the minimum power level of a wight lord. A wight lord can rise from the remains of any cruel or sadistic leader, but those who were higher than 11th level when they perished retain some of their previous life's knowledge-although not all of it. When this occurs, subtract 11 from the creature's previous number of class levels to determine the total number of class levels the wight lord possesses. Assign these class levels to the wight lord in a logical way-if it was a single-classed NPC in life, simply add more levels of that class to the wight lord. Multiclassed characters and those who possessed levels in prestige classes require more creativity in applying the class levels. The goal for building such a wight lord should be to approximate the themes and general abilities the creature had in life.</t>
  </si>
  <si>
    <t>&lt;link rel="stylesheet"href="PF.css"&gt;&lt;div&gt;&lt;h2&gt;Wight Lord&lt;/h2&gt;&lt;h3&gt;&lt;i&gt;&lt;i&gt;This nearly skeletal figure wears the ancient armor of a long-dead king&lt;/i&gt;, &lt;i&gt;and carries itself with a sort of regal pride&lt;/i&gt;.&lt;/i&gt;&lt;/h3&gt;&lt;br&gt;&lt;/br&gt;&lt;/div&gt;&lt;div class="heading"&gt;&lt;p class="alignleft"&gt;Wight Lord&lt;/p&gt;&lt;p class="alignright"&gt;CR 9&lt;/p&gt;&lt;div style="clear: both;"&gt;&lt;/div&gt;&lt;/div&gt;&lt;div&gt;&lt;h5&gt;&lt;b&gt;XP &lt;/b&gt;6,400&lt;/h5&gt;&lt;h5&gt;LE Medium undead &lt;/h5&gt;&lt;h5&gt;&lt;b&gt;Init &lt;/b&gt;+5; &lt;b&gt;Senses &lt;/b&gt;darkvision 60 ft., &lt;i&gt;deathwatch&lt;/i&gt;; Perception +16&lt;/h5&gt;&lt;/div&gt;&lt;hr/&gt;&lt;div&gt;&lt;h5&gt;&lt;b&gt;DEFENSE&lt;/b&gt;&lt;/h5&gt;&lt;/div&gt;&lt;hr/&gt;&lt;div&gt;&lt;h5&gt;&lt;b&gt;AC &lt;/b&gt;24, touch 11, flat-footed 23 (+9 armor, +1 Dex, +4 natural)&lt;/h5&gt;&lt;h5&gt;&lt;b&gt;hp &lt;/b&gt;115 (11d8+66)&lt;/h5&gt;&lt;h5&gt;&lt;b&gt;Fort &lt;/b&gt;+9, &lt;b&gt;Ref &lt;/b&gt;+6, &lt;b&gt;Will &lt;/b&gt;+9&lt;/h5&gt;&lt;h5&gt;&lt;b&gt;Defensive Abilities &lt;/b&gt;channel resistance +4; &lt;b&gt;DR &lt;/b&gt;10/cold iron or good; &lt;b&gt;Immune &lt;/b&gt;undead traits&lt;/h5&gt;&lt;h5&gt;&lt;b&gt;Weaknesses &lt;/b&gt;resurrection vulnerability&lt;/h5&gt;&lt;/div&gt;&lt;hr/&gt;&lt;div&gt;&lt;h5&gt;&lt;b&gt;OFFENSE&lt;/b&gt;&lt;/h5&gt;&lt;/div&gt;&lt;hr/&gt;&lt;div&gt;&lt;h5&gt;&lt;b&gt;Spd &lt;/b&gt;30 ft. (40 ft. without armor)&lt;/h5&gt;&lt;h5&gt;&lt;b&gt;Melee &lt;/b&gt;&lt;i&gt;&lt;i&gt;+1 falchion&lt;/i&gt;&lt;/i&gt; +17/+12 (2d4+11/15-20 plus energy drain) or &lt;/br&gt;slam +15 (1d6+1 plus energy drain)&lt;/h5&gt;&lt;h5&gt;&lt;b&gt;Space &lt;/b&gt;5 ft.; &lt;b&gt;Reach &lt;/b&gt;5 ft.&lt;/h5&gt;&lt;h5&gt;&lt;b&gt;Special Attacks &lt;/b&gt;create spawn, energy drain (1 level, DC 21)&lt;/h5&gt;&lt;h5&gt;&lt;b&gt;Spell-Like Abilities&lt;/b&gt; (CL 9th; concentration +15)&lt;/br&gt;At will&amp;mdash;&lt;i&gt;deathwatch&lt;/i&gt;&lt;/br&gt;3/day&amp;mdash;&lt;i&gt;air walk&lt;/i&gt;, &lt;i&gt;greater command&lt;/i&gt; (DC 21)&lt;/br&gt;1/day&amp;mdash;&lt;i&gt;haste&lt;/i&gt;&lt;/h5&gt;&lt;/h5&gt;&lt;/div&gt;&lt;hr/&gt;&lt;div&gt;&lt;h5&gt;&lt;b&gt;STATISTICS&lt;/b&gt;&lt;/h5&gt;&lt;/div&gt;&lt;hr/&gt;&lt;div&gt;&lt;h5&gt;&lt;b&gt;Str &lt;/b&gt;24, &lt;b&gt;Dex &lt;/b&gt;13, &lt;b&gt;Con &lt;/b&gt;-, &lt;b&gt;Int &lt;/b&gt; 13, &lt;b&gt;Wis &lt;/b&gt;15, &lt;b&gt;Cha &lt;/b&gt;22&lt;/h5&gt;&lt;h5&gt;&lt;b&gt;Base Atk &lt;/b&gt;+8; &lt;b&gt;CMB &lt;/b&gt;+15; &lt;b&gt;CMD &lt;/b&gt;26&lt;/h5&gt;&lt;h5&gt;&lt;b&gt;Feats &lt;/b&gt;Improved Initiative, Lightning Reflexes, Power Attack, Quick Draw, Vital Strike, Weapon Focus (falchion)&lt;/h5&gt;&lt;h5&gt;&lt;b&gt;Skills &lt;/b&gt;Climb +15, Intimidate +20, Perception +16, Sense Motive +16, Stealth +9&lt;/h5&gt;&lt;h5&gt;&lt;b&gt;Languages &lt;/b&gt;Common&lt;/h5&gt;&lt;/div&gt;&lt;hr/&gt;&lt;div&gt;&lt;h5&gt;&lt;b&gt;ECOLOGY&lt;/b&gt;&lt;/h5&gt;&lt;/div&gt;&lt;hr/&gt;&lt;div&gt;&lt;h5&gt;&lt;b&gt;Environment &lt;/b&gt; any&lt;/h5&gt;&lt;h5&gt;&lt;b&gt;Organization &lt;/b&gt;solitary or platoon (1 wight lord plus 4-6 advanced wights)&lt;/h5&gt;&lt;h5&gt;&lt;b&gt;Treasure &lt;/b&gt;NPC gear (full plate, &lt;i&gt;+1 falchion&lt;/i&gt;, other treasure)&lt;/h5&gt;&lt;/div&gt;&lt;hr/&gt;&lt;div&gt;&lt;h5&gt;&lt;b&gt;SPECIAL ABILITIES&lt;/b&gt;&lt;/h5&gt;&lt;/div&gt;&lt;hr/&gt;&lt;div&gt;&lt;h5&gt;&lt;b&gt;Create Spawn (Su)&lt;/b&gt; Any humanoid creature that is slain by a wight lord becomes a wight itself in only 1d4 rounds. Although spawn so created are less powerful than wight lords, they are more powerful than typical wights, and are treated as wights with the advanced simple template. Spawn are under the command of the wight lord that created them and remain enslaved until its death, at which point they become fullfledged, free-willed advanced wights. They do not possess any of the abilities they had in life. &lt;/h5&gt;&lt;h5&gt;&lt;b&gt;Energy Drain (Su)&lt;/b&gt; A wight lord inflicts a negative level each time it hits a foe with a slam attack. Like cairn wights, a wight lord can channel this negative energy through any weapon it wields, inflicting a negative level with each successful hit with the weapon. &lt;/h5&gt;&lt;h5&gt;&lt;b&gt;Resurrection Vulnerability (Su)&lt;/b&gt; While a wight lord is vulnerable to resurrection magic, it isn't quite as vulnerable as a typical wight. A &lt;i&gt;raise dead&lt;/i&gt; or similar spell cast on a wight lord staggers it for 1d6+1 rounds if it fails a Will save, but does not destroy the wight. Using the spell in this way does not require a material component.&lt;/h5&gt;&lt;/div&gt;&lt;br&gt;&lt;/br&gt;&lt;div&gt;&lt;h4&gt;&lt;p&gt;&lt;p&gt;Dark princes and warlords of old, wight lords are undead monarchs. Where typical wights rise from a wide variety of individuals, wight lords rise from the bodies of despotic rulers or ruthless generals. Wight lords haunt the same ancient burial grounds and battlefields their lesser kin dwell in, but wight lords aren't satisfied by simply guarding their haunts against the living. They continue their reign as tyrants in death, ruling over undead armies and often compelling their unliving minions to wage war upon nearby towns or cities, sometimes even at the behest of bold and powerful necromancers.&lt;/p&gt;&lt;p&gt;The statistics that are presented above represent the minimum power level of a wight lord. A wight lord can rise from the remains of any cruel or sadistic leader, but those who were higher than 11th level when they perished retain some of their previous life's knowledge-although not all of it.&lt;/p&gt;&lt;p&gt;When this occurs, subtract 11 from the creature's previous number of class levels to determine the total number of class levels the wight lord possesses. Assign these class levels to the wight lord in a logical way-if it was a single-classed NPC in life, simply add more levels of that class to the wight lord.&lt;/p&gt;&lt;p&gt;Multiclassed characters and those who possessed levels in prestige classes require more creativity in applying the class levels. The goal for building such a wight lord should be to approximate the themes and general abilities the creature had in life.&lt;/p&gt;&lt;/h4&gt;&lt;/div&gt;</t>
  </si>
  <si>
    <t>Mother's Maw</t>
  </si>
  <si>
    <t>(evil, extraplanar)*</t>
  </si>
  <si>
    <t>darkvision 60 ft., lifesense, scent; Perception +28</t>
  </si>
  <si>
    <t>desecrate</t>
  </si>
  <si>
    <t>30, touch 16, flat-footed 23</t>
  </si>
  <si>
    <t>(+7 Dex, +14 natural, -1 size)</t>
  </si>
  <si>
    <t>Fort +13, Ref +16, Will +18</t>
  </si>
  <si>
    <t>bite +26 (5d6+17/19-20 plus d10 bleed, 1d6 Con drain, grab, and mummy rot [DC 26])</t>
  </si>
  <si>
    <t>breath weapon (60-ft. cone, 15d6 negative energy, Reflex DC 26 half, usable every 1d4 rounds), channel negative energy 9/day (DC 19, 6d6), devour soul, swallow whole (special acid damage, AC 17, 20 hp)</t>
  </si>
  <si>
    <t>Spell-Like Abilities (CL 12th; concentration +18) Constant-desecrate At Will-contagion (DC 19), dimension door, ghoul hunger** (DC 18), inflict critical wounds (DC 20) 1/day-animate dead, create undead, eyebite (DC 22), plane shift</t>
  </si>
  <si>
    <t>Str 33, Dex 25, Con -, Int 21, Wis 20, Cha 22</t>
  </si>
  <si>
    <t>+27 (+31 grapple)</t>
  </si>
  <si>
    <t>Cleave, Command UndeadB, Critical Focus, Improved Critical (bite), Improved Initiative, Improved Iron Will, Improved Lightning Reflexes, Lightning Reflexes, Power Attack, Staggering Critical, Stunning CriticalB, Toughness</t>
  </si>
  <si>
    <t>Acrobatics +27 (+19 jump), Fly +28, Intimidate +29, Knowledge (planes) +25, Knowledge (religion) +28, Perception +28, Profession (cook) +25, Sense Motive +28, Stealth +26</t>
  </si>
  <si>
    <t>deathless, true herald</t>
  </si>
  <si>
    <t xml:space="preserve"> ?</t>
  </si>
  <si>
    <t>This skull is as large as an ogre and surrounded by buzzing flies. Its bat wings are too small to actually carry it, yet it moves through the air as easily as a bird. It is surrounded by the stink of rotting meat, spice, and perfume.</t>
  </si>
  <si>
    <t>AP 47</t>
  </si>
  <si>
    <t>Constitution Drain (Su) Creatures that are hit by the Maw's bite must succeed at a DC 26 Fortitude save or take 1d6 points of Constitution drain. On each successful attack, the herald gains 5 temporary hit points. The save DC is Charisma-based. Create Spawn (Su) Any creature slain by the Maw (including those that die from any of its special attacks or disease) rises 1 round later as a bloody skeleton loyal to the herald. Deathless (Su): The Maw is destroyed when reduced to 0 hit points, but it returns to unlife 1 hour later at 1 hit point, allowing its fast healing to resume healing it thereafter. The Maw can be permanently destroyed if it is destroyed by positive energy, if it is reduced to 0 hit points in the area of a bless or hallow spell, or if its remains are sprinkled with 20 vials of holy water. Desecrate (Sp) The bonuses from the Maw's constant desecrate spell-like ability (always centered on it) are calculated into the stats above. Devour Soul (Su) By using its swallow whole ability, the herald can deal 12d6+18 points of damage to a swallowed creature as if using a slay living spell. A DC 21 Fortitude save reduces this damage to 3d6+18. A swallowed creature must make this save every round on the herald's turn. The soul of a creature slain by this attack becomes trapped within the herald's skull (the creature's body is regurgitated immediately as a mangled wreck of shattered bone and chewed meat). The creature cannot be brought back to life until the herald's destruction (or a spell deflection-see below) releases its soul. The Maw can hold only one soul at a time. The trapped essence provides the Maw with fast healing 20, lasting 1 round for every Hit Die of the devoured soul. The trapped soul gains one permanent negative level for every round it spends within the Maw-these negative levels remain if the creature is brought back to life (but they do not stack with any negative levels imparted by being brought back to life). A soul that is completely consumed may only be restored to life by a miracle or wish spell. The save DC is Charisma-based. Spell Deflection (Su) If any of the following spells is cast at the Maw and overcomes its spell resistance, it instead affects the devoured soul: banishment, chaos hammer, confusion, crushing despair, detect thoughts, dispel evil, dominate person, fear, geas/quest, holy word, hypnotism, imprisonment, magic jar, maze, suggestion, trap the soul,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 Swallow Whole (Ex) If a creature cuts its way out of the Maw after being swallowed, the Maw can use swallow whole once its fast healing repairs the damage caused by its prey cutting itself free. True Herald Despite its type and Hit Dice, Mother's Maw is the herald of Urgathoa. Despite its type and Hit Dice, it can be conjured using the spell greater planar binding. Vomit Swarm (Su) Once per round as a free action, the Maw can vomit forth a swarm of maggots (use the statistics for army ants on page 16 of the Pathfinder RPG Bestiary) into a square adjacent to it, after which the swarm moves in a direction of the Maw's choosing. These swarms persist for 10 rounds.</t>
  </si>
  <si>
    <t>The Mother's Maw is the herald of Urgathoa. A disgusting undead creature that comes to the mortal realm at the command of the Pallid Princess, it is an unsubtle thing of ravenous hunger, with little purpose but to kill, eat, and animate corpses as undead. Though it is as brilliant as a lich, its only interests are in satisfy its cravings for sensation. The Maw has little interest in the desires of mortals (or of undead in the mortal world) except for how they intersect with Urgathoa's orders. If it is necessary to eat a hundred members of her cult, or to drive an entire city of ghouls into a lava pit, the Maw does it. It can speak but finds little worth talking about, so many assume it is as mindless as an animated skeleton. However, when not on a mission of death, disease, or gluttony, it is a font of knowledge about food, wine, exotic scents, and other strange experiences only an undead creature can understand, and is quite willing to speak on these matters to an interested party-assuming the sight of the enormous talking, winged skull isn't a distraction to listeners. Although the Maw normally appears as a bare skull, it sometimes covers itself with its swarms. Whether this is out of a morbid sense of humor or an attempt to remember an old sensation from its life is unknown. It has confirmed that it was once a devourer, and before that a living creature, but it does not give further details Ecology The Mother's Maw is an immortal undead, able to recover from almost any attack and lacking the need to eat or drink. However, it still enjoys these things and is driven by a desire to experience sensation like the worst mortal hedonist. It has been known to eat and spit out entire herds of cattle (one steer at a time), to crash into winery casks to soak itself for hours in fine and mediocre vintages alike, to roll in exotic spices, or to wrap itself in fine cloth until it looks like a giant mummy skull. Worshipers of the Pallid Princess who wish to curry the herald's favor know to have large amounts of food, drink, or other luxuries for it to experience, consume, or defile. Sometimes the goddess commands the Maw to be quiet, and it finds a resting place such as a large temple where it can wait for days or weeks, using only its power to animate the dead to create servants for the faithful, or in an old battlefield or graveyard, casually creating dozens of undead that lurk about it like cultists around a gross idol. When the Herald leaves, the undead are left behind, either for the worshipers to maintain or turned loose to attack the living. It has no respect for life, and if left to its own devices, it casually kills things as a distraction, often reanimating them and killing them again. Habitat &amp; Society Because of its innate ability to create undead, the herald is sometimes accompanied by skeletons, zombies, and ghouls, which caper about it, endlessly adoring the emissary of the goddess of undeath. It has been known to ferry allies into battle, or (rarely) to rescue a powerful undead creature, spiriting its passenger away to safety within its bony gullet, relying on its own defenses to keep its passenger safe. It is particularly fond of raveners and vampires, and has gone out of its way to aid them when given the choice of several allies.</t>
  </si>
  <si>
    <t>&lt;link rel="stylesheet"href="PF.css"&gt;&lt;div&gt;&lt;h2&gt;Mother's Maw&lt;/h2&gt;&lt;h3&gt;&lt;i&gt;This skull is as large as an ogre and surrounded by buzzing flies. &lt;i&gt;Its bat wings are too small to actually carry it&lt;/i&gt;, &lt;i&gt;yet it moves through the air as easily as a bird&lt;/i&gt;. &lt;i&gt;It is surrounded by the stink of rotting meat&lt;/i&gt;, &lt;i&gt;spice&lt;/i&gt;, &lt;i&gt;and perfume&lt;/i&gt;.&lt;/i&gt;&lt;/h3&gt;&lt;br&gt;&lt;/br&gt;&lt;/div&gt;&lt;div class="heading"&gt;&lt;p class="alignleft"&gt;Mother's Maw&lt;/p&gt;&lt;p class="alignright"&gt;CR 15&lt;/p&gt;&lt;div style="clear: both;"&gt;&lt;/div&gt;&lt;/div&gt;&lt;div&gt;&lt;h5&gt;&lt;b&gt;XP &lt;/b&gt;51,200&lt;/h5&gt;&lt;h5&gt;NE Large undead (evil, extraplanar)*&lt;/h5&gt;&lt;h5&gt;&lt;b&gt;Init &lt;/b&gt;+11; &lt;b&gt;Senses &lt;/b&gt;darkvision 60 ft., lifesense, scent; Perception +28&lt;/h5&gt;&lt;h5&gt;&lt;b&gt;Aura &lt;/b&gt;&lt;i&gt;desecrate&lt;/i&gt;&lt;/h5&gt;&lt;/div&gt;&lt;hr/&gt;&lt;div&gt;&lt;h5&gt;&lt;b&gt;DEFENSE&lt;/b&gt;&lt;/h5&gt;&lt;/div&gt;&lt;hr/&gt;&lt;div&gt;&lt;h5&gt;&lt;b&gt;AC &lt;/b&gt;30, touch 16, flat-footed 23 (+7 Dex, +14 natural, -1 size)&lt;/h5&gt;&lt;h5&gt;&lt;b&gt;hp &lt;/b&gt;230 (20d8+140); * fast healing 5 or 20 (see Devour Soul)&lt;/h5&gt;&lt;h5&gt;&lt;b&gt;Fort &lt;/b&gt;+13, &lt;b&gt;Ref &lt;/b&gt;+16, &lt;b&gt;Will &lt;/b&gt;+18&lt;/h5&gt;&lt;h5&gt;&lt;b&gt;Defensive Abilities &lt;/b&gt;channel resistance +4; &lt;b&gt;DR &lt;/b&gt;15/bludgeoning and good; &lt;b&gt;Immune &lt;/b&gt;cold, electricity, undead traits; &lt;b&gt;Resist &lt;/b&gt;fire 30; &lt;b&gt;SR &lt;/b&gt;26&lt;/h5&gt;&lt;/div&gt;&lt;hr/&gt;&lt;div&gt;&lt;h5&gt;&lt;b&gt;OFFENSE&lt;/b&gt;&lt;/h5&gt;&lt;/div&gt;&lt;hr/&gt;&lt;div&gt;&lt;h5&gt;&lt;b&gt;Spd &lt;/b&gt;10 ft., fly 40 ft. (average)&lt;/h5&gt;&lt;h5&gt;&lt;b&gt;Melee &lt;/b&gt;bite +26 (5d6+17/19-20 plus d10 bleed, 1d6 Con drain, grab, and mummy rot [DC 26])&lt;/h5&gt;&lt;h5&gt;&lt;b&gt;Space &lt;/b&gt;10 ft.; &lt;b&gt;Reach &lt;/b&gt;10 ft.&lt;/h5&gt;&lt;h5&gt;&lt;b&gt;Special Attacks &lt;/b&gt;breath weapon (60-ft. cone, 15d6 negative energy, Reflex DC 26 half, usable every 1d4 rounds), channel negative energy 9/day (DC 19, 6d6), devour soul, swallow whole (special acid damage, AC 17, 20 hp)&lt;/h5&gt;&lt;h5&gt;&lt;b&gt;Spell-Like Abilities&lt;/b&gt; (CL 12th; concentration +18)&lt;/br&gt;Constant&amp;mdash;&lt;i&gt;desecrate&lt;/i&gt;&lt;/br&gt;At Will&amp;mdash;&lt;i&gt;contagion&lt;/i&gt; (DC 19), &lt;i&gt;dimension door&lt;/i&gt;, &lt;i&gt;ghoul hunger&lt;/i&gt;** (DC 18), &lt;i&gt;inflict critical wounds&lt;/i&gt; (DC 20)&lt;/br&gt;1/day&amp;mdash;&lt;i&gt;animate dead&lt;/i&gt;, &lt;i&gt;create undead&lt;/i&gt;, &lt;i&gt;eyebite&lt;/i&gt; (DC 22), &lt;i&gt;plane shift&lt;/i&gt;&lt;/h5&gt;&lt;/h5&gt;&lt;h5&gt;** See &lt;i&gt;Pathfinder Campaign Setting: Gods and Magic&lt;/i&gt;.&lt;/h5&gt;&lt;/div&gt;&lt;hr/&gt;&lt;div&gt;&lt;h5&gt;&lt;b&gt;STATISTICS&lt;/b&gt;&lt;/h5&gt;&lt;/div&gt;&lt;hr/&gt;&lt;div&gt;&lt;h5&gt;&lt;b&gt;Str &lt;/b&gt;33, &lt;b&gt;Dex &lt;/b&gt;25, &lt;b&gt;Con &lt;/b&gt;-, &lt;b&gt;Int &lt;/b&gt; 21, &lt;b&gt;Wis &lt;/b&gt;20, &lt;b&gt;Cha &lt;/b&gt;22&lt;/h5&gt;&lt;h5&gt;&lt;b&gt;Base Atk &lt;/b&gt;+15; &lt;b&gt;CMB &lt;/b&gt;+27 (+31 grapple); &lt;b&gt;CMD &lt;/b&gt;44 (can't be tripped)&lt;/h5&gt;&lt;h5&gt;&lt;b&gt;Feats &lt;/b&gt;Cleave, Command Undead&lt;sup&gt;B&lt;/sup&gt;, Critical Focus, Improved Critical (bite), Improved Initiative, Improved Iron Will, Improved Lightning Reflexes, Lightning Reflexes, Power Attack, Staggering Critical, Stunning Critical&lt;sup&gt;B&lt;/sup&gt;, Toughness&lt;/h5&gt;&lt;h5&gt;&lt;b&gt;Skills &lt;/b&gt;Acrobatics +27 (+19 jump), Fly +28, Intimidate +29, Knowledge (planes) +25, Knowledge (religion) +28, Perception +28, Profession (cook) +25, Sense Motive +28, Stealth +26&lt;/h5&gt;&lt;h5&gt;&lt;b&gt;SQ &lt;/b&gt;deathless, true herald&lt;/h5&gt;&lt;/div&gt;&lt;hr/&gt;&lt;div&gt;&lt;h5&gt;&lt;b&gt;ECOLOGY&lt;/b&gt;&lt;/h5&gt;&lt;/div&gt;&lt;hr/&gt;&lt;div&gt;&lt;h5&gt;&lt;b&gt;Environment &lt;/b&gt; ?&lt;/h5&gt;&lt;h5&gt;&lt;b&gt;Organization &lt;/b&gt;?&lt;/h5&gt;&lt;h5&gt;&lt;b&gt;Treasure &lt;/b&gt;?&lt;/h5&gt;&lt;/div&gt;&lt;hr/&gt;&lt;div&gt;&lt;h5&gt;&lt;b&gt;SPECIAL ABILITIES&lt;/b&gt;&lt;/h5&gt;&lt;/div&gt;&lt;hr/&gt;&lt;div&gt;&lt;h5&gt;&lt;b&gt;Constitution Drain (Su)&lt;/b&gt; Creatures that are hit by the Maw's bite must succeed at a DC 26 Fortitude save or take 1d6 points of &lt;h5&gt;&lt;b&gt;Constitution&lt;/b&gt; drain. On each successful attack, the herald gains 5 temporary hit points. The save DC is Charisma-based. &lt;/h5&gt;&lt;h5&gt;&lt;b&gt;Create Spawn (Su)&lt;/b&gt; Any creature slain by the Maw (including those that die from any of its special attacks or disease) rises 1 round later as a bloody skeleton loyal to the herald. &lt;/h5&gt;&lt;h5&gt;&lt;b&gt;Deathless (Su):&lt;/b&gt; The Maw is destroyed when reduced to 0 hit points, but it returns to unlife 1 hour later at 1 hit point, allowing its fast healing to resume healing it thereafter. The Maw can be permanently destroyed if it is destroyed by positive energy, if it is reduced to 0 hit points in the area of a &lt;i&gt;bless&lt;/i&gt; or &lt;i&gt;hallow&lt;/i&gt; spell, or if its remains are sprinkled with 20 vials of holy water. &lt;/h5&gt;&lt;h5&gt;&lt;b&gt;&lt;i&gt;Desecrate&lt;/i&gt; (Sp)&lt;/b&gt; The bonuses from the Maw's constant &lt;i&gt;desecrate&lt;/i&gt; spell-like ability (always centered on it) are calculated into the stats above. &lt;/h5&gt;&lt;h5&gt;&lt;b&gt;Devour Soul (Su)&lt;/b&gt; By using its swallow whole ability, the herald can deal 12d6+18 points of damage to a swallowed creature as if using a &lt;i&gt;slay living&lt;/i&gt; spell. A DC 21 Fortitude save reduces this damage to 3d6+18. A swallowed creature must make this save every round on the herald's turn. The soul of a creature slain by this attack becomes trapped within the herald's skull (the creature's body is regurgitated immediately as a mangled wreck of shattered bone and chewed meat). The creature cannot be brought back to life until the herald's destruction (or a spell deflection-see below) releases its soul. The Maw can hold only one soul at a time. The trapped essence provides the Maw with fast healing 20, lasting 1 round for every Hit Die of the devoured soul. The trapped soul gains one permanent negative level for every round it spends within the Maw-these negative levels remain if the creature is brought back to life (but they do not stack with any negative levels imparted by being brought back to life). A soul that is completely consumed may only be restored to life by a &lt;i&gt;miracle&lt;/i&gt; or &lt;i&gt;wish&lt;/i&gt; spell. The save DC is Charisma-based. &lt;/h5&gt;&lt;h5&gt;&lt;b&gt;Spell Deflection (Su)&lt;/b&gt; If any of the following spells is cast at the Maw and overcomes its spell resistance, it instead affects the devoured soul: &lt;i&gt;banishment&lt;/i&gt;, &lt;i&gt;chaos hammer&lt;/i&gt;, &lt;i&gt;confusion&lt;/i&gt;, &lt;i&gt;crushing despair&lt;/i&gt;, &lt;i&gt;detect thoughts&lt;/i&gt;, &lt;i&gt;dispel evil&lt;/i&gt;, &lt;i&gt;dominate person&lt;/i&gt;, &lt;i&gt;fear&lt;/i&gt;, &lt;i&gt;geas/quest&lt;/i&gt;, &lt;i&gt;holy word&lt;/i&gt;, &lt;i&gt;hypnotism&lt;/i&gt;, &lt;i&gt;imprisonment&lt;/i&gt;, &lt;i&gt;magic jar&lt;/i&gt;, &lt;i&gt;maze&lt;/i&gt;, &lt;i&gt;suggestion&lt;/i&gt;, &lt;i&gt;trap the soul&lt;/i&gt;,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 &lt;/h5&gt;&lt;h5&gt;&lt;b&gt;Swallow Whole (Ex)&lt;/b&gt; If a creature cuts its way out of the Maw after being swallowed, the Maw can use swallow whole once its fast healing repairs the damage caused by its prey cutting itself free. &lt;/h5&gt;&lt;h5&gt;&lt;b&gt;True Herald&lt;/b&gt; Despite its type and Hit Dice, Mother's Maw is the herald of Urgathoa. Despite its type and Hit Dice, it can be conjured using the spell &lt;i&gt;greater planar binding&lt;/i&gt;. &lt;/h5&gt;&lt;h5&gt;&lt;b&gt;Vomit Swarm (Su)&lt;/b&gt; Once per round as a free action, the Maw can vomit forth a swarm of maggots (use the statistics for army ants on page 16 of the &lt;i&gt;Pathfinder RPG&lt;/i&gt; Bestiary) into a square adjacent to it, after which the swarm moves in a direction of the Maw's choosing. These swarms persist for 10 rounds.&lt;/h5&gt;&lt;/div&gt;&lt;br&gt;&lt;/br&gt;&lt;div&gt;&lt;h4&gt;&lt;p&gt;&lt;p&gt;The Mother's Maw is the herald of Urgathoa.&lt;/p&gt;&lt;p&gt;A disgusting undead creature that comes to the mortal realm at the command of the Pallid Princess, it is an unsubtle thing of ravenous hunger, with little purpose but to kill, eat, and animate corpses as undead. Though it is as brilliant as a lich, its only interests are in satisfy its cravings for sensation.&lt;/p&gt;&lt;p&gt;The Maw has little interest in the desires of mortals (or of undead in the mortal world) except for how they intersect with Urgathoa's orders. If it is necessary to eat a hundred members of her cult, or to drive an entire city of ghouls into a lava pit, the Maw does it. It can speak but finds little worth talking about, so many assume it is as mindless as an animated skeleton. However, when not on a mission of death, disease, or gluttony, it is a font of knowledge about food, wine, exotic scents, and other strange experiences only an undead creature can understand, and is quite willing to speak on these matters to an interested party-assuming the sight of the enormous talking, winged skull isn't a distraction to listeners.&lt;/p&gt;&lt;p&gt;Although the Maw normally appears as a bare skull, it sometimes covers itself with its swarms.&lt;/p&gt;&lt;p&gt;Whether this is out of a morbid sense of humor or an attempt to remember an old sensation from its life is unknown. It has confirmed that it was once a devourer, and before that a living creature, but it does not give further details. &lt;/br&gt;&lt;b&gt;Ecology&lt;/b&gt;&lt;/br&gt; The Mother's Maw is an immortal undead, able to recover from almost any attack and lacking the need to eat or drink. However, it still enjoys these things and is driven by a desire to experience sensation like the worst mortal hedonist. It has been known to eat and spit out entire herds of cattle (one steer at a time), to crash into winery casks to soak itself for hours in fine and mediocre vintages alike, to roll in exotic &lt;i&gt;spice&lt;/i&gt;s, or to wrap itself in fine cloth until it looks like a giant mummy skull.&lt;/p&gt;&lt;p&gt;Worshipers of the Pallid Princess who &lt;i&gt;wish&lt;/i&gt; to curry the herald's favor know to have large amounts of food, drink, or other luxuries for it to experience, consume, or defile.&lt;/p&gt;&lt;p&gt;Sometimes the goddess commands the Maw to be quiet, and it finds a resting place such as a large temple where it can wait for days or weeks, using only its power to animate the dead to create servants for the faithful, or in an old battlefield or graveyard, casually creating dozens of undead that lurk about it like cultists around a gross idol. When the Herald leaves, the undead are left behind, either for the worshipers to maintain or turned loose to attack the living. It has no respect for life, and if left to its own devices, it casually kills things as a distraction, often reanimating them and killing them again.&lt;b&gt;&lt;/p&gt;&lt;p&gt;Habitat &amp; Society&lt;/b&gt;&lt;/p&gt;&lt;p&gt; Because of its innate ability to &lt;i&gt;create undead&lt;/i&gt;, the herald is sometimes accompanied by skeletons, zombies, and ghouls, which caper about it, endlessly adoring the emissary of the goddess of undeath. It has been known to ferry allies into battle, or (rarely) to rescue a powerful undead creature, spiriting its passenger away to safety within its bony gullet, relying on its own defenses to keep its passenger safe. It is particularly fond of raveners and vampires, and has gone out of its way to aid them when given the choice of several allies.&lt;/p&gt;&lt;/h4&gt;&lt;/div&gt;</t>
  </si>
  <si>
    <t>** See Pathfinder Campaign Setting: Gods and Magic.</t>
  </si>
  <si>
    <t>Hollow Helm</t>
  </si>
  <si>
    <t>16, touch 13, flat-footed 15</t>
  </si>
  <si>
    <t>(+1 Dex, +3 natural, +2 size)</t>
  </si>
  <si>
    <t>Fort +0, Ref +1, Will +3</t>
  </si>
  <si>
    <t>20 ft., fly 30 ft. (perfect)</t>
  </si>
  <si>
    <t>1 slam +4 (1d4+1)</t>
  </si>
  <si>
    <t>skull cage</t>
  </si>
  <si>
    <t>Str 12, Dex 13, Con -, Int -, Wis 10, Cha 10</t>
  </si>
  <si>
    <t>11 (cannot be tripped)</t>
  </si>
  <si>
    <t>Though at first appearing to be an ordinary suit of armor, this imposing being begins to move, its lumbering movements slow and methodical.</t>
  </si>
  <si>
    <t>Phantom Armor</t>
  </si>
  <si>
    <t>Freeze (Ex) A hollow helm can hold itself so still it appears to be a normal suit of armor. A hollow helm that uses freeze can take 20 on its Stealth check to hide in plain sight, disguised as normal armor. Skull Cage (Ex) A hollow helm sometimes pretends to be normal armor, letting a creature try to wear it before revealing its deadly nature. If the hollow helm makes a successful combat maneuver to grapple an opponent of Medium size or smaller, the grappled creature is also blinded. Creatures that purposefully try to wear a hollow helm are automatically grappled. This blindness lasts until the hollow helm's grapple is broken. A hollow helm cannot attack a creature it is grappling. If a hollow helm is damaged while it is grappling, the creature it is grappling takes an equal amount of damage.</t>
  </si>
  <si>
    <t>Raised from the corpses of knights and soldiers slain by treachery rather than battle or conflicts considered crimes even in the heat of war, phantom armors appear as suits of animate armor, walking or floating of their own accord. Most phantom armors haunt the halls and blasted battlefields where they were slain, seeking revenge against their murderers or, should that prove impossible, confronting any living creature that might give them the opportunity to do battle once more. Dastardly necromancers have also discovered the process for binding violent spirits to suits of armor, giving rise to eerie servants that combine endless patience with cold brutality. Phantom armors come in many shapes and sizes; some appear to be nothing more than animate helms while others resemble armored giants. Ecology Phantom armors-being undead and having no need for sleep or sustenance-make perfect guards, especially given their single-minded demeanors and their innocuous appearances. While a phantom armor's "suit" is hollow, the spirit of a dead warrior still inhabits it, forever caught in the cold embrace of steel and forced servitude until it is defeated in battle. Of course, since not all suits of armor are alike, neither are all phantom armors. Horrific tales tell of ghastly knights floating through haunted corridors, their helmet visors revealing only blackness within. The animating spirit of a phantom armor is typically invisible, the armored shell appearing to be the entirety of the creature. Casting spells like see invisibility or detect undead reveals the vague shape of a spirit seemingly wearing the armor. Creating Phantom Armor Phantom armors of varying types can be created using the spell create undead, as detailed below. In addition to requiring a corpse for it to be cast upon, the spell requires that body must be wearing a suit of heavy armor. The corpse dissolves into the armor at the conclusion of the spell's casting. Caster Level Phantom Armor Created 11th or lower Hollow helm 12th-13th Guardian phantom armor 14th Floating phantom armor 15th Giant phantom armor 16th Phantom lancer</t>
  </si>
  <si>
    <t>&lt;link rel="stylesheet"href="PF.css"&gt;&lt;div&gt;&lt;h2&gt;Phantom Armor, Hollow Helm&lt;/h2&gt;&lt;h3&gt;&lt;i&gt;&lt;i&gt;Though at first appearing to be an ordinary suit of armor&lt;/i&gt;, &lt;i&gt;this imposing being begins to move&lt;/i&gt;, &lt;i&gt;its lumbering movements slow and methodical&lt;/i&gt;.&lt;/i&gt;&lt;/h3&gt;&lt;br&gt;&lt;/br&gt;&lt;/div&gt;&lt;div class="heading"&gt;&lt;p class="alignleft"&gt;Hollow Helm&lt;/p&gt;&lt;p class="alignright"&gt;CR 1&lt;/p&gt;&lt;div style="clear: both;"&gt;&lt;/div&gt;&lt;/div&gt;&lt;div&gt;&lt;h5&gt;&lt;b&gt;XP &lt;/b&gt;400&lt;/h5&gt;&lt;h5&gt;NE Tiny undead &lt;/h5&gt;&lt;h5&gt;&lt;b&gt;Init &lt;/b&gt;+5; &lt;b&gt;Senses &lt;/b&gt;darkvision 60 ft.; Perception +5&lt;/h5&gt;&lt;/div&gt;&lt;hr/&gt;&lt;div&gt;&lt;h5&gt;&lt;b&gt;DEFENSE&lt;/b&gt;&lt;/h5&gt;&lt;/div&gt;&lt;hr/&gt;&lt;div&gt;&lt;h5&gt;&lt;b&gt;AC &lt;/b&gt;16, touch 13, flat-footed 15 (+1 Dex, +3 natural, +2 size)&lt;/h5&gt;&lt;h5&gt;&lt;b&gt;hp &lt;/b&gt;9 (2d8)&lt;/h5&gt;&lt;h5&gt;&lt;b&gt;Fort &lt;/b&gt;+0, &lt;b&gt;Ref &lt;/b&gt;+1, &lt;b&gt;Will &lt;/b&gt;+3&lt;/h5&gt;&lt;h5&gt;&lt;b&gt;Defensive Abilities &lt;/b&gt;channel resistance +2; &lt;b&gt;Immune &lt;/b&gt;undead traits&lt;/h5&gt;&lt;/div&gt;&lt;hr/&gt;&lt;div&gt;&lt;h5&gt;&lt;b&gt;OFFENSE&lt;/b&gt;&lt;/h5&gt;&lt;/div&gt;&lt;hr/&gt;&lt;div&gt;&lt;h5&gt;&lt;b&gt;Spd &lt;/b&gt;20 ft., fly 30 ft. (perfect)&lt;/h5&gt;&lt;h5&gt;&lt;b&gt;Melee &lt;/b&gt;1 slam +4 (1d4+1)&lt;/h5&gt;&lt;h5&gt;&lt;b&gt;Space &lt;/b&gt;5 ft.; &lt;b&gt;Reach &lt;/b&gt;5 ft.&lt;/h5&gt;&lt;h5&gt;&lt;b&gt;Special Attacks &lt;/b&gt;skull cage&lt;/h5&gt;&lt;/div&gt;&lt;hr/&gt;&lt;div&gt;&lt;h5&gt;&lt;b&gt;STATISTICS&lt;/b&gt;&lt;/h5&gt;&lt;/div&gt;&lt;hr/&gt;&lt;div&gt;&lt;h5&gt;&lt;b&gt;Str &lt;/b&gt;12, &lt;b&gt;Dex &lt;/b&gt;13, &lt;b&gt;Con &lt;/b&gt;-, &lt;b&gt;Int &lt;/b&gt; -, &lt;b&gt;Wis &lt;/b&gt;10, &lt;b&gt;Cha &lt;/b&gt;10&lt;/h5&gt;&lt;h5&gt;&lt;b&gt;Base Atk &lt;/b&gt;+1; &lt;b&gt;CMB &lt;/b&gt;+0; &lt;b&gt;CMD &lt;/b&gt;11 (cannot be tripped)&lt;/h5&gt;&lt;h5&gt;&lt;b&gt;Feats &lt;/b&gt;Improved Initiative&lt;/h5&gt;&lt;h5&gt;&lt;b&gt;Skills &lt;/b&gt;Perception +5, Stealth +12&lt;/h5&gt;&lt;h5&gt;&lt;b&gt;Languages &lt;/b&gt;Common (cannot speak)&lt;/h5&gt;&lt;h5&gt;&lt;b&gt;SQ &lt;/b&gt;freeze&lt;/h5&gt;&lt;/div&gt;&lt;hr/&gt;&lt;div&gt;&lt;h5&gt;&lt;b&gt;ECOLOGY&lt;/b&gt;&lt;/h5&gt;&lt;/div&gt;&lt;hr/&gt;&lt;div&gt;&lt;h5&gt;&lt;b&gt;Environment &lt;/b&gt; ?&lt;/h5&gt;&lt;h5&gt;&lt;b&gt;Organization &lt;/b&gt;?&lt;/h5&gt;&lt;h5&gt;&lt;b&gt;Treasure &lt;/b&gt;?&lt;/h5&gt;&lt;/div&gt;&lt;hr/&gt;&lt;div&gt;&lt;h5&gt;&lt;b&gt;SPECIAL ABILITIES&lt;/b&gt;&lt;/h5&gt;&lt;/div&gt;&lt;hr/&gt;&lt;div&gt;&lt;h5&gt;&lt;b&gt;Freeze (Ex)&lt;/b&gt; A hollow helm can hold itself so still it appears to be a normal suit of armor. A hollow helm that uses freeze can take 20 on its Stealth check to hide in plain sight, disguised as normal armor. &lt;/h5&gt;&lt;h5&gt;&lt;b&gt;Skull Cage (Ex)&lt;/b&gt; A hollow helm sometimes pretends to be normal armor, letting a creature try to wear it before revealing its deadly nature. If the hollow helm makes a successful combat maneuver to grapple an opponent of Medium size or smaller, the grappled creature is also blinded. Creatures that purposefully try to wear a hollow helm are automatically grappled. This blindness lasts until the hollow helm's grapple is broken. A hollow helm cannot attack a creature it is grappling. If a hollow helm is damaged while it is grappling, the creature it is grappling takes an equal amount of damage.&lt;/h5&gt;&lt;/div&gt;&lt;br&gt;&lt;/br&gt;&lt;div&gt;&lt;h4&gt;&lt;p&gt;&lt;p&gt;Raised from the corpses of knights and soldiers slain by treachery rather than battle or conflicts considered crimes even in the heat of war, phantom armors appear as suits of animate armor, walking or floating of their own accord. Most phantom armors haunt the halls and blasted battlefields where they were slain, seeking revenge against their murderers or, should that prove impossible, confronting any living creature that might give them the opportunity to do battle once more.&lt;/p&gt;&lt;p&gt;Dastardly necromancers have also discovered the process for binding violent spirits to suits of armor, giving rise to eerie servants that combine endless patience with cold brutality.&lt;/p&gt;&lt;p&gt;Phantom armors come in many shapes and sizes; some appear to be nothing more than animate helms while others resemble armored giants.&lt;b&gt;&lt;/p&gt;&lt;p&gt;Ecology&lt;/b&gt;&lt;/p&gt;&lt;p&gt; Phantom armors-being undead and having no need for sleep or sustenance-make perfect guards, especially given their single-minded demeanors and their innocuous appearances. While a phantom armor's "suit" is hollow, the spirit of a dead warrior still inhabits it, forever caught in the cold embrace of steel and forced servitude until it is defeated in battle. Of course, since not all suits of armor are alike, neither are all phantom armors. Horrific tales tell of ghastly knights floating through haunted corridors, their helmet visors revealing only blackness within. The animating spirit of a phantom armor is typically invisible, the armored shell appearing to be the entirety of the creature. Casting spells like &lt;i&gt;see invisibility&lt;/i&gt; or &lt;i&gt;detect undead&lt;/i&gt; reveals the vague shape of a spirit seemingly wearing the armor.&lt;/p&gt;&lt;p&gt;&lt;/h5&gt;&lt;h5&gt;&lt;b&gt;Creating Phantom Armor&lt;/b&gt;&lt;/br&gt;Phantom armors of varying types can be created using the spell &lt;i&gt;create undead&lt;/i&gt;, as detailed below. In addition to requiring a corpse for it to be cast upon, the spell requires that body must be wearing a suit of heavy armor. The corpse dissolves into the armor at the conclusion of the spell's casting.&lt;/p&gt;&lt;p&gt;&lt;/h5&gt;&lt;h5&gt; &lt;table&gt;&lt;tr&gt;&lt;th&gt;Caster Level&lt;/th&gt;&lt;th&gt;Phantom Armor Created&lt;/th&gt;&lt;/tr&gt;&lt;tr&gt;&lt;td&gt;11th or lower&lt;/td&gt;&lt;td&gt;Hollow helm&lt;/td&gt;&lt;/tr&gt;&lt;tr&gt;&lt;td&gt;12th-13th&lt;/td&gt;&lt;td&gt;Guardian phantom armor&lt;/td&gt;&lt;/tr&gt;&lt;tr&gt;&lt;td&gt;14th&lt;/td&gt;&lt;td&gt;Floating phantom armor&lt;/td&gt;&lt;/tr&gt;&lt;tr&gt;&lt;td&gt;15th&lt;/td&gt;&lt;td&gt;Giant phantom armor&lt;/td&gt;&lt;/tr&gt;&lt;tr&gt;&lt;td&gt;16th&lt;/td&gt;&lt;td&gt;Phantom lancer&lt;/td&gt;&lt;/tr&gt;&lt;/table&gt; &lt;/p&gt;&lt;/h4&gt;&lt;/div&gt;</t>
  </si>
  <si>
    <t>Phantom Lancer</t>
  </si>
  <si>
    <t>(+9 armor, +1 Dex, +2 shield, -1 size)</t>
  </si>
  <si>
    <t>Fort +7, Ref +5, Will +6</t>
  </si>
  <si>
    <t>40 ft., fly 40 ft. (perfect)</t>
  </si>
  <si>
    <t>mwk lance +9/+4 (1d8+4/x3)</t>
  </si>
  <si>
    <t>longbow +7/+2 (1d8/x3)</t>
  </si>
  <si>
    <t>trample (1d6+4, DC 17)</t>
  </si>
  <si>
    <t>Str 17, Dex 15, Con -, Int 7, Wis 11, Cha 18</t>
  </si>
  <si>
    <t>Dodge, Fly-By Attack, Improved Initiative, Power Attack, Mobility</t>
  </si>
  <si>
    <t>Perception +12, Stealth +10</t>
  </si>
  <si>
    <t>armor rider, freeze</t>
  </si>
  <si>
    <t>Armor Rider (Su) A phantom lancer is not actually two creatures, but rather a single spirit animating both a suit of humanoid-shaped armor and a ridden creature's barding. Therefore, it does not need to make the checks normally associated with riding another creature.</t>
  </si>
  <si>
    <t>&lt;link rel="stylesheet"href="PF.css"&gt;&lt;div&gt;&lt;h2&gt;Phantom Armor, Phantom Lancer&lt;/h2&gt;&lt;h3&gt;&lt;i&gt;&lt;i&gt;Though at first appearing to be an ordinary suit of armor&lt;/i&gt;, &lt;i&gt;this imposing being begins to move&lt;/i&gt;, &lt;i&gt;its lumbering movements slow and methodical&lt;/i&gt;.&lt;/i&gt;&lt;/h3&gt;&lt;br&gt;&lt;/br&gt;&lt;/div&gt;&lt;div class="heading"&gt;&lt;p class="alignleft"&gt;Phantom Lancer&lt;/p&gt;&lt;p class="alignright"&gt;CR 6&lt;/p&gt;&lt;div style="clear: both;"&gt;&lt;/div&gt;&lt;/div&gt;&lt;div&gt;&lt;h5&gt;&lt;b&gt;XP &lt;/b&gt;2,400&lt;/h5&gt;&lt;h5&gt;NE Large undead &lt;/h5&gt;&lt;h5&gt;&lt;b&gt;Init &lt;/b&gt;+6; &lt;b&gt;Senses &lt;/b&gt;darkvision 60 ft.; Perception +12&lt;/h5&gt;&lt;/div&gt;&lt;hr/&gt;&lt;div&gt;&lt;h5&gt;&lt;b&gt;DEFENSE&lt;/b&gt;&lt;/h5&gt;&lt;/div&gt;&lt;hr/&gt;&lt;div&gt;&lt;h5&gt;&lt;b&gt;AC &lt;/b&gt;21, touch 10, flat-footed 20 (+9 armor, +1 Dex, +2 shield, -1 size)&lt;/h5&gt;&lt;h5&gt;&lt;b&gt;hp &lt;/b&gt;76 (9d8+36)&lt;/h5&gt;&lt;h5&gt;&lt;b&gt;Fort &lt;/b&gt;+7, &lt;b&gt;Ref &lt;/b&gt;+5, &lt;b&gt;Will &lt;/b&gt;+6&lt;/h5&gt;&lt;h5&gt;&lt;b&gt;Defensive Abilities &lt;/b&gt;channel resistance +4; &lt;b&gt;Immune &lt;/b&gt;undead traits&lt;/h5&gt;&lt;/div&gt;&lt;hr/&gt;&lt;div&gt;&lt;h5&gt;&lt;b&gt;OFFENSE&lt;/b&gt;&lt;/h5&gt;&lt;/div&gt;&lt;hr/&gt;&lt;div&gt;&lt;h5&gt;&lt;b&gt;Spd &lt;/b&gt;40 ft., fly 40 ft. (perfect)&lt;/h5&gt;&lt;h5&gt;&lt;b&gt;Melee &lt;/b&gt;mwk lance +9/+4 (1d8+4/x3)&lt;/h5&gt;&lt;h5&gt;&lt;b&gt;Ranged &lt;/b&gt;longbow +7/+2 (1d8/x3)&lt;/h5&gt;&lt;h5&gt;&lt;b&gt;Space &lt;/b&gt;10 ft.; &lt;b&gt;Reach &lt;/b&gt;10 ft.&lt;/h5&gt;&lt;h5&gt;&lt;b&gt;Special Attacks &lt;/b&gt;trample (1d6+4, DC 17)&lt;/h5&gt;&lt;/div&gt;&lt;hr/&gt;&lt;div&gt;&lt;h5&gt;&lt;b&gt;STATISTICS&lt;/b&gt;&lt;/h5&gt;&lt;/div&gt;&lt;hr/&gt;&lt;div&gt;&lt;h5&gt;&lt;b&gt;Str &lt;/b&gt;17, &lt;b&gt;Dex &lt;/b&gt;15, &lt;b&gt;Con &lt;/b&gt;-, &lt;b&gt;Int &lt;/b&gt; 7, &lt;b&gt;Wis &lt;/b&gt;11, &lt;b&gt;Cha &lt;/b&gt;18&lt;/h5&gt;&lt;h5&gt;&lt;b&gt;Base Atk &lt;/b&gt;+6; &lt;b&gt;CMB &lt;/b&gt;+10; &lt;b&gt;CMD &lt;/b&gt;22 (26 vs. trip)&lt;/h5&gt;&lt;h5&gt;&lt;b&gt;Feats &lt;/b&gt;Dodge, Fly-By Attack, Improved Initiative, Power Attack, Mobility&lt;/h5&gt;&lt;h5&gt;&lt;b&gt;Skills &lt;/b&gt;Perception +12, Stealth +10&lt;/h5&gt;&lt;h5&gt;&lt;b&gt;Languages &lt;/b&gt;Common (cannot speak)&lt;/h5&gt;&lt;h5&gt;&lt;b&gt;SQ &lt;/b&gt;armor rider, freeze&lt;/h5&gt;&lt;/div&gt;&lt;hr/&gt;&lt;div&gt;&lt;h5&gt;&lt;b&gt;ECOLOGY&lt;/b&gt;&lt;/h5&gt;&lt;/div&gt;&lt;hr/&gt;&lt;div&gt;&lt;h5&gt;&lt;b&gt;Environment &lt;/b&gt; ?&lt;/h5&gt;&lt;h5&gt;&lt;b&gt;Organization &lt;/b&gt;?&lt;/h5&gt;&lt;h5&gt;&lt;b&gt;Treasure &lt;/b&gt;?&lt;/h5&gt;&lt;/div&gt;&lt;hr/&gt;&lt;div&gt;&lt;h5&gt;&lt;b&gt;SPECIAL ABILITIES&lt;/b&gt;&lt;/h5&gt;&lt;/div&gt;&lt;hr/&gt;&lt;div&gt;&lt;h5&gt;&lt;b&gt;Armor Rider (Su)&lt;/b&gt; A phantom lancer is not actually two creatures, but rather a single spirit animating both a suit of humanoid-shaped armor and a ridden creature's barding. Therefore, it does not need to make the checks normally associated with riding another creature.&lt;/h5&gt;&lt;/div&gt;&lt;br&gt;&lt;/br&gt;&lt;div&gt;&lt;h4&gt;&lt;p&gt;&lt;p&gt;Raised from the corpses of knights and soldiers slain by treachery rather than battle or conflicts considered crimes even in the heat of war, phantom armors appear as suits of animate armor, walking or floating of their own accord. Most phantom armors haunt the halls and blasted battlefields where they were slain, seeking revenge against their murderers or, should that prove impossible, confronting any living creature that might give them the opportunity to do battle once more.&lt;/p&gt;&lt;p&gt;Dastardly necromancers have also discovered the process for binding violent spirits to suits of armor, giving rise to eerie servants that combine endless patience with cold brutality.&lt;/p&gt;&lt;p&gt;Phantom armors come in many shapes and sizes; some appear to be nothing more than animate helms while others resemble armored giants.&lt;b&gt;&lt;/p&gt;&lt;p&gt;Ecology&lt;/b&gt;&lt;/p&gt;&lt;p&gt; Phantom armors-being undead and having no need for sleep or sustenance-make perfect guards, especially given their single-minded demeanors and their innocuous appearances. While a phantom armor's "suit" is hollow, the spirit of a dead warrior still inhabits it, forever caught in the cold embrace of steel and forced servitude until it is defeated in battle. Of course, since not all suits of armor are alike, neither are all phantom armors. Horrific tales tell of ghastly knights floating through haunted corridors, their helmet visors revealing only blackness within. The animating spirit of a phantom armor is typically invisible, the armored shell appearing to be the entirety of the creature. Casting spells like &lt;i&gt;see invisibility&lt;/i&gt; or &lt;i&gt;detect undead&lt;/i&gt; reveals the vague shape of a spirit seemingly wearing the armor.&lt;/p&gt;&lt;p&gt;&lt;/h5&gt;&lt;h5&gt;&lt;b&gt;Creating Phantom Armor&lt;/b&gt;&lt;/br&gt;Phantom armors of varying types can be created using the spell &lt;i&gt;create undead&lt;/i&gt;, as detailed below. In addition to requiring a corpse for it to be cast upon, the spell requires that body must be wearing a suit of heavy armor. The corpse dissolves into the armor at the conclusion of the spell's casting.&lt;/p&gt;&lt;p&gt;&lt;/h5&gt;&lt;h5&gt; &lt;table&gt;&lt;tr&gt;&lt;th&gt;Caster Level&lt;/th&gt;&lt;th&gt;Phantom Armor Created&lt;/th&gt;&lt;/tr&gt;&lt;tr&gt;&lt;td&gt;11th or lower&lt;/td&gt;&lt;td&gt;Hollow helm&lt;/td&gt;&lt;/tr&gt;&lt;tr&gt;&lt;td&gt;12th-13th&lt;/td&gt;&lt;td&gt;Guardian phantom armor&lt;/td&gt;&lt;/tr&gt;&lt;tr&gt;&lt;td&gt;14th&lt;/td&gt;&lt;td&gt;Floating phantom armor&lt;/td&gt;&lt;/tr&gt;&lt;tr&gt;&lt;td&gt;15th&lt;/td&gt;&lt;td&gt;Giant phantom armor&lt;/td&gt;&lt;/tr&gt;&lt;tr&gt;&lt;td&gt;16th&lt;/td&gt;&lt;td&gt;Phantom lancer&lt;/td&gt;&lt;/tr&gt;&lt;/table&gt; &lt;/p&gt;&lt;/h4&gt;&lt;/div&gt;</t>
  </si>
  <si>
    <t>Sentient Wax Golem</t>
  </si>
  <si>
    <t>commoner 1</t>
  </si>
  <si>
    <t>Fort +3, Ref +2, Will +1</t>
  </si>
  <si>
    <t>slam +6 (1d6+3)</t>
  </si>
  <si>
    <t>Str 14, Dex 9, Con -, Int 10, Wis 11, Cha 1</t>
  </si>
  <si>
    <t>Great Fortitude, Improved Initiative, Lightning Reflexes</t>
  </si>
  <si>
    <t>Appraise +6, Craft (carpentry) +7, Disguise +7 (+17 to appear as the individual it was crafted to resemble), Perception +6</t>
  </si>
  <si>
    <t>+12 Disguise</t>
  </si>
  <si>
    <t>conditional sentience</t>
  </si>
  <si>
    <t>This eerily expressionless man has a glistening quality about him, as though he were completely covered in an oily sheen. His clothes' colors are unsaturated and bland, his skin slightly gray, and his features and lines unnaturally soft.</t>
  </si>
  <si>
    <t>Sentient Wax</t>
  </si>
  <si>
    <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  A wax golem can be constructed to resemble any person or creature, though they typically look like human subjects, standing at the same height and weighing about three times as much.   Ecology Wax golems are often constructed by artistic spell-casters who fancy making their work a little more authentic-looking.  Though these golems can look like anything from faceless, colorless drones to finely detailed reconstructions, they all share the commonality of being formed purely from hard wax. Most wax golem crafters choose to create these lifelike statues not for aesthetic purposes, however, but to undertake devious chores such as infiltration, espionage, or assassination.  Habitat &amp; Society Wax golems possess the mysterious ability of possibly gaining self-awareness, an attribute almost exclusively reserved for humanoid creatures born of natural means. By resembling a subject so greatly, wax golems have a small chance of gaining conscious thought and higher-level thinking, effectively manifesting their own sentience.  This extraordinary ability has no logical explanation, though some constructors of these beings who have witnessed this transformation theorize that wax golems obtain self-awareness by watching humanoids over an extended period of time. Wax golems that spend a significant amount of time around people who mistake them for the subjects they resemble (such as golems sent to perform espionage) have an even greater chance of gaining sentience.  Oddly, wax golems that gain sentience also develop the genuine belief that they are who they are modeled after. This notion is so strong that if such a wax golem were to encounter the individual it is modeled after, it would go to great lengths to exterminate the person and take his or her place in society, even adopting a code of morals and principles similar to those of the murdered subject. In this way, wax golems stealthily inject themselves into roles as diplomats, leaders, and authority figures, often to the detriment of people close to the usurped individual.  So meticulously designed are wax golems, however, that few can identify a wax golem as a fraud, even when in close proximity. Along with sentience, wax golems achieve moderate intelligence, as well as the ability to communicate and speak. In order to mask the glossy sheen associated with their wax bodies, deceptive golems take special care to garb themselves in clothes that hide their peculiar complexions. They still do not eat, sleep, or breathe, but crafty golems easily avoid the complications associated with these trivialities. The only definitive clue a well-built wax golem cannot easily hide is the distinct texture of its skin, which, even to the most unobservant individual, does not feel anything like flesh. Because of this, wax golems tend to be aloof and secretive, never allowing any one person to get too close, a trait that does not go unnoticed by those well-acquainted with the original individual, who tend to pick up on the rather sudden shift in demeanor.  Environmental hazards such as heat from the sun or cold precipitation have little effect on wax golems, though constant exposure to temperatures over 100 degrees for more than an hour does produce a rather odd sheen, and spending longer than a day in such weather begins to take its toll on the golem, dealing 1d4 points of fire damage every hour spent in the elements after the first.  Construction The construction of a wax golem requires a block of solid wax the size of whatever individual it is to be molded after, typically weighing over 1,000 pounds.  The wax is treated with dyes and magical unguents worth at least 500 gp. The simplest wax golems require the creator to make a Craft (sculptures) check, with wax golems resembling specific races or individuals requiring higher DCs. While wax golems that look like living creatures possess greater versatility, they also have the potential of gaining a strange sort of sentience.  Wax Golem CL 9th; Price 14,000 gp Construction Requirements Craft Construct, animate objects, geas/quest, limited wish, silent image, creator must be caster level 9th; Skill Craft (sculptures) DC 18 (DC 25 if the creator wants the golem to look like a member of a particular race; DC 30 if the creator wants the golem to look like a specific individual); Cost 7,000 gp</t>
  </si>
  <si>
    <t>&lt;link rel="stylesheet"href="PF.css"&gt;&lt;div&gt;&lt;h2&gt;Sentient Wax, Golem&lt;/h2&gt;&lt;h3&gt;&lt;i&gt;This eerily expressionless man has a glistening quality about him, as though he were completely covered in an oily sheen. His clothes' colors are unsaturated and bland, his skin slightly gray, and his features and lines unnaturally soft.&lt;/i&gt;&lt;/h3&gt;&lt;br&gt;&lt;/div&gt;&lt;div class="heading"&gt;&lt;p class="alignleft"&gt;Sentient Wax Golem&lt;/p&gt;&lt;p class="alignright"&gt;CR 4&lt;/p&gt;&lt;div style="clear: both;"&gt;&lt;/div&gt;&lt;/div&gt;&lt;div&gt;&lt;h5&gt;&lt;b&gt;XP &lt;/b&gt;1,200&lt;/h5&gt;&lt;h5&gt;Sentient Wax Golem commoner 1&lt;/h5&gt;&lt;h5&gt;N Medium construct &lt;/h5&gt;&lt;h5&gt;&lt;b&gt;Init &lt;/b&gt;+3; &lt;b&gt;Senses &lt;/b&gt;darkvision 60 ft., low-light vision; Perception +6&lt;/h5&gt;&lt;/div&gt;&lt;hr/&gt;&lt;div&gt;&lt;h5&gt;&lt;b&gt;DEFENSE&lt;/b&gt;&lt;/h5&gt;&lt;/div&gt;&lt;hr/&gt;&lt;div&gt;&lt;h5&gt;&lt;b&gt;AC &lt;/b&gt;15, touch 9, flat-footed 15 (-1 Dex, +6 natural)&lt;/h5&gt;&lt;h5&gt;&lt;b&gt;hp &lt;/b&gt;47 (5 HD; 4d10+1d6+21)&lt;/h5&gt;&lt;h5&gt;&lt;b&gt;Fort &lt;/b&gt;+3, &lt;b&gt;Ref &lt;/b&gt;+2, &lt;b&gt;Will &lt;/b&gt;+1&lt;/h5&gt;&lt;h5&gt;&lt;b&gt;Immune &lt;/b&gt;construct traits, magic&lt;/h5&gt;&lt;h5&gt;&lt;b&gt;Weaknesses &lt;/b&gt;vulnerable to fire&lt;/h5&gt;&lt;/div&gt;&lt;hr/&gt;&lt;div&gt;&lt;h5&gt;&lt;b&gt;OFFENSE&lt;/b&gt;&lt;/h5&gt;&lt;/div&gt;&lt;hr/&gt;&lt;div&gt;&lt;h5&gt;&lt;b&gt;Spd &lt;/b&gt;30 ft.&lt;/h5&gt;&lt;h5&gt;&lt;b&gt;Melee &lt;/b&gt;slam +6 (1d6+3)&lt;/h5&gt;&lt;h5&gt;&lt;b&gt;Space &lt;/b&gt;5 ft.; &lt;b&gt;Reach &lt;/b&gt;5 ft.&lt;/h5&gt;&lt;/div&gt;&lt;hr/&gt;&lt;div&gt;&lt;h5&gt;&lt;b&gt;STATISTICS&lt;/b&gt;&lt;/h5&gt;&lt;/div&gt;&lt;hr/&gt;&lt;div&gt;&lt;h5&gt;&lt;b&gt;Str &lt;/b&gt;14, &lt;b&gt;Dex &lt;/b&gt;9, &lt;b&gt;Con &lt;/b&gt;-, &lt;b&gt;Int &lt;/b&gt; 10, &lt;b&gt;Wis &lt;/b&gt;11, &lt;b&gt;Cha &lt;/b&gt;1&lt;/h5&gt;&lt;h5&gt;&lt;b&gt;Base Atk &lt;/b&gt;+4; &lt;b&gt;CMB &lt;/b&gt;+6; &lt;b&gt;CMD &lt;/b&gt;15&lt;/h5&gt;&lt;h5&gt;&lt;b&gt;Feats &lt;/b&gt;Great Fortitude, Improved Initiative, Lightning Reflexes&lt;/h5&gt;&lt;h5&gt;&lt;b&gt;Skills &lt;/b&gt;Appraise +6, Craft (carpentry) +7, Disguise +7 (+17 to appear as the individual it was crafted to resemble), Perception +6; &lt;b&gt;Racial Modifiers &lt;/b&gt;+12 Disguise&lt;/h5&gt;&lt;h5&gt;&lt;b&gt;Languages &lt;/b&gt;Common&lt;/h5&gt;&lt;h5&gt;&lt;b&gt;SQ &lt;/b&gt;conditional sentience&lt;/h5&gt;&lt;/div&gt;&lt;hr/&gt;&lt;div&gt;&lt;h5&gt;&lt;b&gt;ECOLOGY&lt;/b&gt;&lt;/h5&gt;&lt;/div&gt;&lt;hr/&gt;&lt;div&gt;&lt;h5&gt;&lt;b&gt;Environment &lt;/b&gt; any&lt;/h5&gt;&lt;h5&gt;&lt;b&gt;Organization &lt;/b&gt;solitary&lt;/h5&gt;&lt;h5&gt;&lt;b&gt;Treasure &lt;/b&gt;none&lt;/h5&gt;&lt;/div&gt;&lt;br&gt;&lt;div&gt;&lt;h4&gt;&lt;p&gt;&lt;p&gt;A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person.&lt;/p&gt;&lt;p&gt;A wax golem can be constructed to resemble any person or creature, though they typically look like human subjects, standing at the same height and weighing about three times as much.&lt;/p&gt;&lt;p&gt; &lt;b&gt;&lt;/p&gt;&lt;p&gt;Ecology&lt;/b&gt;&lt;/p&gt;&lt;p&gt; Wax golems are often constructed by artistic spell-casters who fancy making their work a little more authentic-looking.&lt;/p&gt;&lt;p&gt;Though these golems can look like anything from faceless, colorless drones to finely detailed reconstructions, they all share the commonality of being formed purely from hard wax. Most wax golem crafters choose to create these lifelike statues not for aesthetic purposes, however, but to undertake devious chores such as infiltration, espionage, or assassination.&lt;b&gt;&lt;/p&gt;&lt;p&gt;Habitat &amp; Society&lt;/b&gt;&lt;/p&gt;&lt;p&gt; Wax golems possess the mysterious ability of possibly gaining self-awareness, an attribute almost exclusively reserved for humanoid creatures born of natural means. By resembling a subject so greatly, wax golems have a small chance of gaining conscious thought and higher-level thinking, effectively manifesting their own sentience.&lt;/p&gt;&lt;p&gt;This extraordinary ability has no logical explanation, though some constructors of these beings who have witnessed this transformation theorize that wax golems obtain self-awareness by watching humanoids over an extended period of time. Wax golems that spend a significant amount of time around people who mistake them for the subjects they resemble (such as golems sent to perform espionage) have an even greater chance of gaining sentience.&lt;/p&gt;&lt;p&gt;Oddly, wax golems that gain sentience also develop the genuine belief that they are who they are modeled after. This notion is so strong that if such a wax golem were to encounter the individual it is modeled after, it would go to great lengths to exterminate the person and take his or her place in society, even adopting a code of morals and principles similar to those of the murdered subject. In this way, wax golems stealthily inject themselves into roles as diplomats, leaders, and authority figures, often to the detriment of people close to the usurped individual.&lt;/p&gt;&lt;p&gt;So meticulously designed are wax golems, however, that few can identify a wax golem as a fraud, even when in close proximity. Along with sentience, wax golems achieve moderate intelligence, as well as the ability to communicate and speak. In order to mask the glossy sheen associated with their wax bodies, deceptive golems take special care to garb themselves in clothes that hide their peculiar complexions. They still do not eat, sleep, or breathe, but crafty golems easily avoid the complications associated with these trivialities. The only definitive clue a well-built wax golem cannot easily hide is the distinct texture of its skin, which, even to the most unobservant individual, does not feel anything like flesh. Because of this, wax golems tend to be aloof and secretive, never allowing any one person to get too close, a trait that does not go unnoticed by those well-acquainted with the original individual, who tend to pick up on the rather sudden shift in demeanor.&lt;/p&gt;&lt;p&gt;Environmental hazards such as heat from the sun or cold precipitation have little effect on wax golems, though constant exposure to temperatures over 100 degrees for more than an hour does produce a rather odd sheen, and spending longer than a day in such weather begins to take its toll on the golem, dealing 1d4 points of fire damage every hour spent in the elements after the first.&lt;/p&gt;&lt;p&gt;&lt;br&gt;&lt;b&gt;Construction&lt;/b&gt;&lt;br&gt; The construction of a wax golem requires a block of solid wax the size of whatever individual it is to be molded after, typically weighing over 1,000 pounds.&lt;/p&gt;&lt;p&gt;The wax is treated with dyes and magical unguents worth at least 500 gp. The simplest wax golems require the creator to make a Craft (sculptures) check, with wax golems resembling specific races or individuals requiring higher DCs. While wax golems that look like living creatures possess greater versatility, they also have the potential of gaining a strange sort of sentience.&lt;/p&gt;&lt;p&gt;Wax Golem &lt;br&gt;&lt;b&gt;CL&lt;/b&gt; 9th; &lt;b&gt;Price&lt;/b&gt; 14,000 gp &lt;br&gt;&lt;b&gt;Construction&lt;/b&gt;&lt;br&gt; Requirements Craft Construct, &lt;i&gt;animate objects&lt;/i&gt;, &lt;i&gt;geas/quest&lt;/i&gt;, &lt;i&gt;limited wish&lt;/i&gt;, &lt;i&gt;silent image&lt;/i&gt;, creator must be caster level 9th; &lt;b&gt;Skill&lt;/b&gt; Craft (sculptures) DC 18 (DC 25 if the creator wants the golem to look like a member of a particular race; DC 30 if the creator wants the golem to look like a specific individual); &lt;b&gt;Cost&lt;/b&gt; 7,000 gp&lt;/p&gt;&lt;/h4&gt;&lt;/div&gt;</t>
  </si>
  <si>
    <t>Ghast</t>
  </si>
  <si>
    <t>Fort +4, Ref +4, Will +7</t>
  </si>
  <si>
    <t>bite +5 (1d6+3 plus disease and paralysis) and 2 claws +5 (1d6+3 plus paralysis)</t>
  </si>
  <si>
    <t>paralysis (1d4+1 rounds, DC 15, effects elves normally), stench</t>
  </si>
  <si>
    <t>Str 17, Dex 19, Con -, Int 17, Wis 18, Cha 18</t>
  </si>
  <si>
    <t>Acrobatics +6, Climb +8, Perception +9, Stealth +9, Swim +4</t>
  </si>
  <si>
    <t>Disease (Su)Ghoul Fever: Bite-injury; save Fort DC 15; onset 1 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Paralysis (Su)Creatures damaged by a ghast's natural attacks must make a successful DC 15 Fortitude save or be paralyzed for 1d4+1 rounds. Paralyzed creatures cannot move, speak, or take any physical actions. The creature is rooted to the spot, frozen and helpless. Unlike ghouls, A ghast's paralysis even affects elves Unlike hold person and similar effects, a paralysis effect does not allow a new save each round. A winged creature flying in the air at the time that it is paralyzed cannot flap its wings and falls. A swimmer can't swim and may drown. The duration of the paralysis varies and is included in the creature's description.  Stench (Ex) Ghast's exude an overwhelming stink of death and corruption in a 10-foot radius.  Those within the stench must succeed at a DC 15 Fortitude save, or be sickened for 1d6+4 minutes</t>
  </si>
  <si>
    <t>A ghast's paralysis even affects elves. Ghasts roam in packs of their own kind or lead groups of common ghouls. The stink of death and corruption surrounding these creatures is overwhelming.</t>
  </si>
  <si>
    <t>&lt;link rel="stylesheet"href="PF.css"&gt;&lt;div&gt;&lt;h2&gt;Ghast&lt;/h2&gt;&lt;h3&gt;&lt;i&gt;&lt;i&gt;This humanoid creature has long&lt;/i&gt;, &lt;i&gt;sharp teeth&lt;/i&gt;, &lt;i&gt;and its pallid flesh is stretched tightly over its starved frame&lt;/i&gt;.&lt;/i&gt;&lt;/h3&gt;&lt;br&gt;&lt;/br&gt;&lt;/div&gt;&lt;div class="heading"&gt;&lt;p class="alignleft"&gt;Ghast&lt;/p&gt;&lt;p class="alignright"&gt;CR 2&lt;/p&gt;&lt;div style="clear: both;"&gt;&lt;/div&gt;&lt;/div&gt;&lt;div&gt;&lt;h5&gt;&lt;b&gt;XP &lt;/b&gt;600&lt;/h5&gt;&lt;h5&gt;CE Medium undead &lt;/h5&gt;&lt;h5&gt;&lt;b&gt;Init &lt;/b&gt;+4; &lt;b&gt;Senses &lt;/b&gt;darkvision 60 ft.; Perception +9&lt;/h5&gt;&lt;/div&gt;&lt;hr/&gt;&lt;div&gt;&lt;h5&gt;&lt;b&gt;DEFENSE&lt;/b&gt;&lt;/h5&gt;&lt;/div&gt;&lt;hr/&gt;&lt;div&gt;&lt;h5&gt;&lt;b&gt;AC &lt;/b&gt;18, touch 14, flat-footed 14 (+4 Dex, +4 natural)&lt;/h5&gt;&lt;h5&gt;&lt;b&gt;hp &lt;/b&gt;17 (2d8+8)&lt;/h5&gt;&lt;h5&gt;&lt;b&gt;Fort &lt;/b&gt;+4, &lt;b&gt;Ref &lt;/b&gt;+4, &lt;b&gt;Will &lt;/b&gt;+7&lt;/h5&gt;&lt;h5&gt;&lt;b&gt;Defensive Abilities &lt;/b&gt;channel resistance +2&lt;/h5&gt;&lt;/div&gt;&lt;hr/&gt;&lt;div&gt;&lt;h5&gt;&lt;b&gt;OFFENSE&lt;/b&gt;&lt;/h5&gt;&lt;/div&gt;&lt;hr/&gt;&lt;div&gt;&lt;h5&gt;&lt;b&gt;Spd &lt;/b&gt;30 ft.&lt;/h5&gt;&lt;h5&gt;&lt;b&gt;Melee &lt;/b&gt;bite +5 (1d6+3 plus disease and paralysis) and 2 claws +5 (1d6+3 plus paralysis)&lt;/h5&gt;&lt;h5&gt;&lt;b&gt;Space &lt;/b&gt;5 ft.; &lt;b&gt;Reach &lt;/b&gt;5 ft.&lt;/h5&gt;&lt;h5&gt;&lt;b&gt;Special Attacks &lt;/b&gt;paralysis (1d4+1 rounds, DC 15, effects elves normally), stench&lt;/h5&gt;&lt;/div&gt;&lt;hr/&gt;&lt;div&gt;&lt;h5&gt;&lt;b&gt;STATISTICS&lt;/b&gt;&lt;/h5&gt;&lt;/div&gt;&lt;hr/&gt;&lt;div&gt;&lt;h5&gt;&lt;b&gt;Str &lt;/b&gt;17, &lt;b&gt;Dex &lt;/b&gt;19, &lt;b&gt;Con &lt;/b&gt;-, &lt;b&gt;Int &lt;/b&gt; 17, &lt;b&gt;Wis &lt;/b&gt;18, &lt;b&gt;Cha &lt;/b&gt;18&lt;/h5&gt;&lt;h5&gt;&lt;b&gt;Base Atk &lt;/b&gt;+1; &lt;b&gt;CMB &lt;/b&gt;+4; &lt;b&gt;CMD &lt;/b&gt;18&lt;/h5&gt;&lt;h5&gt;&lt;b&gt;Feats &lt;/b&gt;Weapon Finesse&lt;/h5&gt;&lt;h5&gt;&lt;b&gt;Skills &lt;/b&gt;Acrobatics +6, Climb +8, Perception +9, Stealth +9, Swim +4&lt;/h5&gt;&lt;h5&gt;&lt;b&gt;Languages &lt;/b&gt;Common&lt;/h5&gt;&lt;/div&gt;&lt;hr/&gt;&lt;div&gt;&lt;h5&gt;&lt;b&gt;ECOLOGY&lt;/b&gt;&lt;/h5&gt;&lt;/div&gt;&lt;hr/&gt;&lt;div&gt;&lt;h5&gt;&lt;b&gt;Environment &lt;/b&gt; any land&lt;/h5&gt;&lt;h5&gt;&lt;b&gt;Organization &lt;/b&gt;solitary, gang (2-4), or pack (7-12)&lt;/h5&gt;&lt;h5&gt;&lt;b&gt;Treasure &lt;/b&gt;standard&lt;/h5&gt;&lt;/div&gt;&lt;hr/&gt;&lt;div&gt;&lt;h5&gt;&lt;b&gt;SPECIAL ABILITIES&lt;/b&gt;&lt;/h5&gt;&lt;/div&gt;&lt;hr/&gt;&lt;div&gt;&lt;h5&gt;&lt;b&gt;Disease (Su)&lt;/b&gt;Ghoul Fever: Bite-injury; save Fort DC 15; onset 1 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&lt;/h5&gt;&lt;h5&gt;&lt;b&gt;Paralysis (Su)C&lt;/b&gt;reatures damaged by a ghast's natural attacks must make a successful DC 15 Fortitude save or be paralyzed for 1d4+1 rounds. Paralyzed creatures cannot move, speak, or take any physical actions. The creature is rooted to the spot, frozen and helpless. Unlike ghouls, A ghast's paralysis even affects elves Unlike hold person and similar effects, a paralysis effect does not allow a new save each round. A winged creature flying in the air at the time that it is paralyzed cannot flap its wings and falls. A swimmer can't swim and may drown. The duration of the paralysis varies and is included in the creature's description.&lt;/h5&gt;&lt;h5&gt;&lt;b&gt;  Stench (Ex)&lt;/b&gt; Ghast's exude an overwhelming stink of death and corruption in a 10-foot radius.  Those within the stench must succeed at a DC 15 Fortitude save, or be sickened for 1d6+4 minutes&lt;/h5&gt;&lt;/div&gt;&lt;br&gt;&lt;/br&gt;&lt;div&gt;&lt;h4&gt;&lt;p&gt;&lt;p&gt;A ghast's paralysis even affects elves. Ghasts roam in packs of their own kind or lead groups of common ghouls. The stink of death and corruption surrounding these creatures is overwhelming.&lt;/p&gt;&lt;/h4&gt;&lt;/div&gt;</t>
  </si>
  <si>
    <t>Cairn Wight</t>
  </si>
  <si>
    <t>(+3 armor, +3 Dex, +4 natural)</t>
  </si>
  <si>
    <t>Fort +5, Ref +4, Will +7</t>
  </si>
  <si>
    <t>longsword +6 (1d8+3 plus energy drain) or slam +6 (1d4+3 plus energy drain)</t>
  </si>
  <si>
    <t>create spawn, energy drain (1 level, DC 16)</t>
  </si>
  <si>
    <t>Str 16, Dex 16, Con -, Int 15, Wis 17, Cha 19</t>
  </si>
  <si>
    <t>Climb +10, Intimidate +11, Knowledge (religion) +9, Perception +13, Sense Motive +10, Stealth +17</t>
  </si>
  <si>
    <t>Create Spawn (Su)Any humanoid creature that is slain by a cairn wight becomes a ordinary wight itself in only 1d4 rounds. Spawn are under the command of the cairn wight that created them and remain enslaved until its death, at which point they become full-fledged and free-willed cairn wights. They do not possess any of the abilities they had in life.  Resurrection Vulnerability (Su)A raise dead or similar spell cast on a cairn wight destroys it (Will negates). Using the spell in this way does not require a material component.</t>
  </si>
  <si>
    <t>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t>
  </si>
  <si>
    <t>&lt;link rel="stylesheet"href="PF.css"&gt;&lt;div&gt;&lt;h2&gt;Wight, Cairn &lt;/h2&gt;&lt;h3&gt;&lt;i&gt;The flesh of this walking corpse is rotting and putrid, its body skeletal in places and its eye sockets glowing with red light.&lt;/i&gt;&lt;/h3&gt;&lt;br&gt;&lt;/br&gt;&lt;/div&gt;&lt;div class="heading"&gt;&lt;p class="alignleft"&gt;Cairn Wight&lt;/p&gt;&lt;p class="alignright"&gt;CR 4&lt;/p&gt;&lt;div style="clear: both;"&gt;&lt;/div&gt;&lt;/div&gt;&lt;div&gt;&lt;h5&gt;&lt;b&gt;XP &lt;/b&gt;1200&lt;/h5&gt;&lt;h5&gt;LE Medium undead &lt;/h5&gt;&lt;h5&gt;&lt;b&gt;Init &lt;/b&gt;+1; &lt;b&gt;Senses &lt;/b&gt;darkvision 60 ft.; Perception +13&lt;/h5&gt;&lt;/div&gt;&lt;hr/&gt;&lt;div&gt;&lt;h5&gt;&lt;b&gt;DEFENSE&lt;/b&gt;&lt;/h5&gt;&lt;/div&gt;&lt;hr/&gt;&lt;div&gt;&lt;h5&gt;&lt;b&gt;AC &lt;/b&gt;20, touch 13, flat-footed 17 (+3 armor, +3 Dex, +4 natural)&lt;/h5&gt;&lt;h5&gt;&lt;b&gt;hp &lt;/b&gt;34 (4d8+16)&lt;/h5&gt;&lt;h5&gt;&lt;b&gt;Fort &lt;/b&gt;+5, &lt;b&gt;Ref &lt;/b&gt;+4, &lt;b&gt;Will &lt;/b&gt;+7&lt;/h5&gt;&lt;h5&gt;&lt;b&gt;Defensive Abilities &lt;/b&gt;undead traits&lt;/h5&gt;&lt;h5&gt;&lt;b&gt;Weaknesses &lt;/b&gt;resurrection vulnerability&lt;/h5&gt;&lt;/div&gt;&lt;hr/&gt;&lt;div&gt;&lt;h5&gt;&lt;b&gt;OFFENSE&lt;/b&gt;&lt;/h5&gt;&lt;/div&gt;&lt;hr/&gt;&lt;div&gt;&lt;h5&gt;&lt;b&gt;Spd &lt;/b&gt;30 ft.&lt;/h5&gt;&lt;h5&gt;&lt;b&gt;Melee &lt;/b&gt;longsword +6 (1d8+3 plus energy drain) or &lt;/br&gt;slam +6 (1d4+3 plus energy drain)&lt;/h5&gt;&lt;h5&gt;&lt;b&gt;Space &lt;/b&gt;5 ft.; &lt;b&gt;Reach &lt;/b&gt;5 ft.&lt;/h5&gt;&lt;h5&gt;&lt;b&gt;Special Attacks &lt;/b&gt;create spawn, energy drain (1 level, DC 16)&lt;/h5&gt;&lt;/div&gt;&lt;hr/&gt;&lt;div&gt;&lt;h5&gt;&lt;b&gt;STATISTICS&lt;/b&gt;&lt;/h5&gt;&lt;/div&gt;&lt;hr/&gt;&lt;div&gt;&lt;h5&gt;&lt;b&gt;Str &lt;/b&gt;16, &lt;b&gt;Dex &lt;/b&gt;16, &lt;b&gt;Con &lt;/b&gt;-, &lt;b&gt;Int &lt;/b&gt; 15, &lt;b&gt;Wis &lt;/b&gt;17, &lt;b&gt;Cha &lt;/b&gt;19&lt;/h5&gt;&lt;h5&gt;&lt;b&gt;Base Atk &lt;/b&gt;+3; &lt;b&gt;CMB &lt;/b&gt;+6; &lt;b&gt;CMD &lt;/b&gt;19&lt;/h5&gt;&lt;h5&gt;&lt;b&gt;Feats &lt;/b&gt;Blind-Fight, Skill Focus (Perception)&lt;/h5&gt;&lt;h5&gt;&lt;b&gt;Skills &lt;/b&gt;Climb +10, Intimidate +11, Knowledge (religion) +9, Perception +13, Sense Motive +10, Stealth +17; &lt;b&gt;Racial Modifiers &lt;/b&gt;+8 Stealth&lt;/h5&gt;&lt;h5&gt;&lt;b&gt;Languages &lt;/b&gt;Common&lt;/h5&gt;&lt;h5&gt;&lt;b&gt;SQ &lt;/b&gt;create spawn&lt;/h5&gt;&lt;h5&gt;&lt;b&gt;Combat Gear &lt;/b&gt;Longsword, Studded Leather Armor&lt;/h5&gt;&lt;/div&gt;&lt;hr/&gt;&lt;div&gt;&lt;h5&gt;&lt;b&gt;ECOLOGY&lt;/b&gt;&lt;/h5&gt;&lt;/div&gt;&lt;hr/&gt;&lt;div&gt;&lt;h5&gt;&lt;b&gt;Environment &lt;/b&gt; any&lt;/h5&gt;&lt;h5&gt;&lt;b&gt;Organization &lt;/b&gt;solitary, pair, gang (3-6), or pack (7-12)&lt;/h5&gt;&lt;h5&gt;&lt;b&gt;Treasure &lt;/b&gt;standard&lt;/h5&gt;&lt;/div&gt;&lt;hr/&gt;&lt;div&gt;&lt;h5&gt;&lt;b&gt;SPECIAL ABILITIES&lt;/b&gt;&lt;/h5&gt;&lt;/div&gt;&lt;hr/&gt;&lt;div&gt;&lt;h5&gt;&lt;b&gt;Create Spawn (Su)&lt;/b&gt;Any humanoid creature that is slain by a cairn wight becomes a ordinary wight itself in only 1d4 rounds. Spawn are under the command of the cairn wight that created them and remain enslaved until its death, at which point they become full-fledged and free-willed cairn wights. They do not possess any of the abilities they had in life.  &lt;/h5&gt;&lt;h5&gt;&lt;b&gt;Resurrection Vulnerability (Su)A&lt;/b&gt; raise dead or similar spell cast on a cairn wight destroys it (Will negates). Using the spell in this way does not require a material component.&lt;/h5&gt;&lt;/div&gt;&lt;br&gt;&lt;/br&gt;&lt;div&gt;&lt;h4&gt;&lt;p&gt;&lt;p&gt;Some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attack.&lt;/p&gt;&lt;/h4&gt;&lt;/div&gt;</t>
  </si>
  <si>
    <t>Longsword, Studded Leather Armor</t>
  </si>
  <si>
    <t>Mute hag</t>
  </si>
  <si>
    <t>blindsight 60 ft., scent; Perception +21</t>
  </si>
  <si>
    <t>Fort +12, Ref +14, Will +13</t>
  </si>
  <si>
    <t>cold, acid, charm, fear, gaze attacks, sleep</t>
  </si>
  <si>
    <t>2 claws +20 (1d6+6 plus 1d4 bleed), bite +20 (1d6+6)</t>
  </si>
  <si>
    <t>shaping touch</t>
  </si>
  <si>
    <t>Spell-Like Abilities (CL 14th; concentration +18)  Constant-detect good, detect magic, detect thoughts (DC 16)  At will-contagion (DC 17), cure light wounds, diminish plants, inflict light wounds (DC 15), invisibility (self only), minor creation, poison (DC 17)  3/day-bestow curse (DC 17), blindness/deafness (DC 16), empowered cone of cold (DC 19), crushing despair (DC 17), silence (DC 16)  1/day-control weather</t>
  </si>
  <si>
    <t>Str 23, Dex 21, Con 22, Int 20, Wis 19,  Cha 18</t>
  </si>
  <si>
    <t>Alertness, Blind-Fight, Combat Casting, Empower Spell-Like Ability (cone of cold), Great Fortitude, Persuasive, Toughness</t>
  </si>
  <si>
    <t>Bluff +14, Craft (leather) +16, Diplomacy +18, Heal +12, Intimidate +21, Knowledge (arcana) +11, Knowledge (history) +19, Knowledge (local) +11, Knowledge (nature) +11, Perception +21, Sense Motive +18, Sleight of Hand +12, Spellcraft +16, Stealth +18</t>
  </si>
  <si>
    <t>Aklo, Common, Draconic, Giant, Goblin,  Sylvan (cannot speak)</t>
  </si>
  <si>
    <t>blind and mute, change shape (any humanoid, alter self )</t>
  </si>
  <si>
    <t xml:space="preserve"> cold plains, forests, and marshes</t>
  </si>
  <si>
    <t>Empty eye sockets and jagged teeth punctuate the palpable hate that roils off this twisted, gray-skinned crone.</t>
  </si>
  <si>
    <t>Mute Hag</t>
  </si>
  <si>
    <t>The Harrowing</t>
  </si>
  <si>
    <t>Blind and Mute (Ex) Mute hags tear out their eyes and tongues, leaving them blind to life's joys and incapable of sharing their sorrow. A mute hag is immune to gaze attacks, and cannot use spell completion or command word trigger magic items.  Shaping Touch (Su) The touch of a mute hag twists flesh like clay. As a full-round action that draws an attack of opportunity, a mute hag may change the appearance of a grappled or helpless victim. The effect acts as a permanent alter self spell. Unwilling victims may resist the transformation with a DC 21 Fortitude save. A mute hag allowed to work for 10 minutes may also increase a victim's age category by one step; doing so does not grant mental ability score boosts but does inflict physical ability score penalties as normal.  Creatures that are affected by this power or successfully save against it cannot be affected by the same hag's shaping touch for one month. The DC is Charisma-based.</t>
  </si>
  <si>
    <t>When bitterness consumes a woman already steeped in arcane power, that energy may sour, driving her to rip out her own eyes and tongue and burning the light from her soul. This ritual births a strange and horrible creature: a mute hag. These hateful abominations dedicate their wretched lives to spreading misery and strangling joy wherever they go.  Mute hags exist to unmake happy things.  Tales claim the natural order despises the crones so much that plants wither at their touch, storms churn at their passing, and wounds they inflict never heal.  Though physically capable of ripping a man in two, the crones prefer to corrupt instead. They move silently through peaceful settlements, granting the inhabitants' darkest desires and sowing the seeds of discord. Nothing pleases a mute hag more than watching friends, neighbors, and lovers murder one another in paranoia and rage. Many strike unholy bargains with mortal outcasts, granting vigor, beauty, or revenge in exchange for vile and unforgivable crimes.  Mute hags resemble mortal women, but with blotchy, bruised-looking skin. Some conceal their empty eye sockets and ragged teeth with veils or their own hair, but most relish their hideous countenances. Mute hags stand 6 to 7 feet tall and weigh 150 to 250 pounds.</t>
  </si>
  <si>
    <t>&lt;link rel="stylesheet"href="PF.css"&gt;&lt;div&gt;&lt;h2&gt;Mute Hag, Mute hag&lt;/h2&gt;&lt;h3&gt;&lt;i&gt;&lt;i&gt;Empty eye sockets and jagged teeth punctuate the palpable hate that roils off this twisted&lt;/i&gt;, &lt;i&gt;gray-skinned crone&lt;/i&gt;.&lt;/i&gt;&lt;/h3&gt;&lt;br&gt;&lt;/br&gt;&lt;/div&gt;&lt;div class="heading"&gt;&lt;p class="alignleft"&gt;Mute hag&lt;/p&gt;&lt;p class="alignright"&gt;CR 11&lt;/p&gt;&lt;div style="clear: both;"&gt;&lt;/div&gt;&lt;/div&gt;&lt;div&gt;&lt;h5&gt;&lt;b&gt;XP &lt;/b&gt;12,800&lt;/h5&gt;&lt;h5&gt;CE Medium monstrous humanoid (cold)&lt;/h5&gt;&lt;h5&gt;&lt;b&gt;Init &lt;/b&gt;+5; &lt;b&gt;Senses &lt;/b&gt;blindsight 60 ft., scent; Perception +21&lt;/h5&gt;&lt;/div&gt;&lt;hr/&gt;&lt;div&gt;&lt;h5&gt;&lt;b&gt;DEFENSE&lt;/b&gt;&lt;/h5&gt;&lt;/div&gt;&lt;hr/&gt;&lt;div&gt;&lt;h5&gt;&lt;b&gt;AC &lt;/b&gt;24, touch 15, flat-footed 19 (+5 Dex, +9 natural)&lt;/h5&gt;&lt;h5&gt;&lt;b&gt;hp &lt;/b&gt;175 (14d10+84)&lt;/h5&gt;&lt;h5&gt;&lt;b&gt;Fort &lt;/b&gt;+12, &lt;b&gt;Ref &lt;/b&gt;+14, &lt;b&gt;Will &lt;/b&gt;+13&lt;/h5&gt;&lt;h5&gt;&lt;b&gt;DR &lt;/b&gt;10/cold iron and magic; &lt;b&gt;Immune &lt;/b&gt;cold, acid, charm, fear, gaze attacks, sleep; &lt;b&gt;SR &lt;/b&gt;22&lt;/h5&gt;&lt;h5&gt;&lt;b&gt;Weaknesses &lt;/b&gt;vulnerable to fire&lt;/h5&gt;&lt;/div&gt;&lt;hr/&gt;&lt;div&gt;&lt;h5&gt;&lt;b&gt;OFFENSE&lt;/b&gt;&lt;/h5&gt;&lt;/div&gt;&lt;hr/&gt;&lt;div&gt;&lt;h5&gt;&lt;b&gt;Spd &lt;/b&gt;30 ft.&lt;/h5&gt;&lt;h5&gt;&lt;b&gt;Melee &lt;/b&gt;2 claws +20 (1d6+6 plus 1d4 bleed), bite +20 (1d6+6)&lt;/h5&gt;&lt;h5&gt;&lt;b&gt;Space &lt;/b&gt;5 ft.; &lt;b&gt;Reach &lt;/b&gt;5 ft.&lt;/h5&gt;&lt;h5&gt;&lt;b&gt;Special Attacks &lt;/b&gt;shaping touch&lt;/h5&gt;&lt;h5&gt;&lt;b&gt;Spell-Like Abilities&lt;/b&gt; (CL 14th; concentration +18)&lt;/br&gt;Constant&amp;mdash;&lt;i&gt;detect good&lt;/i&gt;, &lt;i&gt;detect magic&lt;/i&gt;, &lt;i&gt;detect thoughts&lt;/i&gt; (DC 16)&lt;/br&gt;At will&amp;mdash;&lt;i&gt;contagion&lt;/i&gt; (DC 17), &lt;i&gt;cure light wounds&lt;/i&gt;, &lt;i&gt;diminish plants&lt;/i&gt;, &lt;i&gt;inflict light wounds&lt;/i&gt; (DC 15), &lt;i&gt;invisibility&lt;/i&gt; (self only), &lt;i&gt;minor creation&lt;/i&gt;, &lt;i&gt;poison&lt;/i&gt; (DC 17)&lt;/br&gt;3/day&amp;mdash;&lt;i&gt;bestow curse&lt;/i&gt; (DC 17), &lt;i&gt;blindness/deafness&lt;/i&gt; (DC 16), empowered &lt;i&gt;&lt;i&gt;cone of&lt;/i&gt; cold&lt;/i&gt; (DC 19), &lt;i&gt;crushing despair&lt;/i&gt; (DC 17), &lt;i&gt;silence&lt;/i&gt; (DC 16)&lt;/br&gt;1/day&amp;mdash;&lt;i&gt;control weather&lt;/i&gt;&lt;/h5&gt;&lt;/h5&gt;&lt;/div&gt;&lt;hr/&gt;&lt;div&gt;&lt;h5&gt;&lt;b&gt;STATISTICS&lt;/b&gt;&lt;/h5&gt;&lt;/div&gt;&lt;hr/&gt;&lt;div&gt;&lt;h5&gt;&lt;b&gt;Str &lt;/b&gt;23, &lt;b&gt;Dex &lt;/b&gt;21, &lt;b&gt;Con &lt;/b&gt;22, &lt;b&gt;Int &lt;/b&gt; 20, &lt;b&gt;Wis &lt;/b&gt;19,  &lt;b&gt;Cha &lt;/b&gt;18&lt;/h5&gt;&lt;h5&gt;&lt;b&gt;Base Atk &lt;/b&gt;+14; &lt;b&gt;CMB &lt;/b&gt;+20; &lt;b&gt;CMD &lt;/b&gt;35&lt;/h5&gt;&lt;h5&gt;&lt;b&gt;Feats &lt;/b&gt;Alertness, Blind-Fight, Combat Casting, Empower Spell-Like Ability (&lt;i&gt;&lt;i&gt;cone of&lt;/i&gt; cold&lt;/i&gt;), Great Fortitude, Persuasive, Toughness&lt;/h5&gt;&lt;h5&gt;&lt;b&gt;Skills &lt;/b&gt;Bluff +14, Craft (leather) +16, Diplomacy +18, Heal +12, Intimidate +21, Knowledge (arcana) +11, Knowledge (history) +19, Knowledge (local) +11, Knowledge (nature) +11, Perception +21, Sense Motive +18, Sleight of Hand +12, Spellcraft +16, Stealth +18&lt;/h5&gt;&lt;h5&gt;&lt;b&gt;Languages &lt;/b&gt;Aklo, Common, Draconic, Giant, Goblin,  Sylvan (cannot speak)&lt;/h5&gt;&lt;h5&gt;&lt;b&gt;SQ &lt;/b&gt;blind and mute, change shape (any humanoid, &lt;i&gt;alter self&lt;/i&gt; )&lt;/h5&gt;&lt;/div&gt;&lt;hr/&gt;&lt;div&gt;&lt;h5&gt;&lt;b&gt;ECOLOGY&lt;/b&gt;&lt;/h5&gt;&lt;/div&gt;&lt;hr/&gt;&lt;div&gt;&lt;h5&gt;&lt;b&gt;Environment &lt;/b&gt; cold plains, forests, and marshes&lt;/h5&gt;&lt;h5&gt;&lt;b&gt;Organization &lt;/b&gt;solitary or coven (3 hags of any kind)&lt;/h5&gt;&lt;h5&gt;&lt;b&gt;Treasure &lt;/b&gt;standard&lt;/h5&gt;&lt;/div&gt;&lt;hr/&gt;&lt;div&gt;&lt;h5&gt;&lt;b&gt;SPECIAL ABILITIES&lt;/b&gt;&lt;/h5&gt;&lt;/div&gt;&lt;hr/&gt;&lt;div&gt;&lt;h5&gt;&lt;b&gt;Blind and Mute (Ex)&lt;/b&gt; Mute hags tear out their eyes and tongues, leaving them blind to life's joys and incapable of sharing their sorrow. A mute hag is immune to gaze attacks, and cannot use spell completion or command word trigger magic items.  &lt;/h5&gt;&lt;h5&gt;&lt;b&gt;Shaping Touch (Su)&lt;/b&gt; The touch of a mute hag twists flesh like clay. As a full-round action that draws an attack of opportunity, a mute hag may change the appearance of a grappled or helpless victim. The effect acts as a permanent &lt;i&gt;alter self&lt;/i&gt; spell. Unwilling victims may resist the transformation with a DC 21 Fortitude save. A mute hag allowed to work for 10 minutes may also increase a victim's age category by one step; doing so does not grant mental ability score boosts but does inflict physical ability score penalties as normal.  Creatures that are affected by this power or successfully save against it cannot be affected by the same hag's shaping touch for one month. The DC is Charisma-based.&lt;/h5&gt;&lt;/div&gt;&lt;br&gt;&lt;/br&gt;&lt;div&gt;&lt;h4&gt;&lt;p&gt;&lt;p&gt;When bitterness consumes a woman already steeped in arcane power, that energy may sour, driving her to rip out her own eyes and tongue and burning the light from her soul. This ritual births a strange and horrible creature: a mute hag. These hateful abominations dedicate their wretched lives to spreading misery and strangling joy wherever they go.&lt;/p&gt;&lt;p&gt;Mute hags exist to unmake happy things.&lt;/p&gt;&lt;p&gt;Tales claim the natural order despises the crones so much that plants wither at their touch, storms churn at their passing, and wounds they inflict never heal.&lt;/p&gt;&lt;p&gt;Though physically capable of ripping a man in two, the crones prefer to corrupt instead. They move silently through peaceful settlements, granting the inhabitants' darkest desires and sowing the seeds of discord. Nothing pleases a mute hag more than watching friends, neighbors, and lovers murder one another in paranoia and rage. Many strike unholy bargains with mortal outcasts, granting vigor, beauty, or revenge in exchange for vile and unforgivable crimes.&lt;/p&gt;&lt;p&gt;Mute hags resemble mortal women, but with blotchy, bruised-looking skin. Some conceal their empty eye sockets and ragged teeth with veils or their own hair, but most relish their hideous countenances. Mute hags stand 6 to 7 feet tall and weigh 150 to 250 pounds.&lt;/p&gt;&lt;/h4&gt;&lt;/div&gt;</t>
  </si>
  <si>
    <t>Blue-Ringed Octopus</t>
  </si>
  <si>
    <t>(+5 Dex, +2 size)</t>
  </si>
  <si>
    <t>Fort +2, Ref +7, Will +1</t>
  </si>
  <si>
    <t>20 ft., swim 30 ft., jet 60 ft.</t>
  </si>
  <si>
    <t>bite +7 (1d2-1 plus poison), tentacles +5 (grab)</t>
  </si>
  <si>
    <t>Str 8, Dex 21, Con 10, Int 2, Wis 13, Cha 3</t>
  </si>
  <si>
    <t>Escape Artist +15, Stealth +25, Swim +13</t>
  </si>
  <si>
    <t>+10 Escape Artist, +8 Stealth Special Attacks poison</t>
  </si>
  <si>
    <t xml:space="preserve"> temperate or cold aquatic</t>
  </si>
  <si>
    <t>Ultimate Magic</t>
  </si>
  <si>
    <t>Ink Cloud (Ex) While within water, an octopus can emit a 5-foot-radius sphere of ink once per minute as a swift action.  This ink provides total concealment and persists for 1 minute.  Jet (Ex) The octopus can jet 60 feet in a straight line as a fullround action. This does not provoke attacks of opportunity.  Poison (Ex) Bite-injury; save Fort DC 10; frequency 1/round for 6 rounds; effect 1 Str; cure 1 save.</t>
  </si>
  <si>
    <t>Blue-ringed octopuses are aquatic animals capable of a surprising amount of cunning. They cannot survive out of water.</t>
  </si>
  <si>
    <t>&lt;link rel="stylesheet"href="PF.css"&gt;&lt;div&gt;&lt;h2&gt;Familiar, Blue-Ringed Octopus&lt;/h2&gt;&lt;h3&gt;&lt;i&gt;Presented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class="alignleft"&gt;Blue-Ringed Octopus&lt;/p&gt;&lt;p class="alignright"&gt;CR 1/2&lt;/p&gt;&lt;div style="clear: both;"&gt;&lt;/div&gt;&lt;/div&gt;&lt;div&gt;&lt;h5&gt;&lt;b&gt;XP &lt;/b&gt;200&lt;/h5&gt;&lt;h5&gt;N Tiny animal (aquatic)&lt;/h5&gt;&lt;h5&gt;&lt;b&gt;Init &lt;/b&gt;+5; &lt;b&gt;Senses &lt;/b&gt;low-light vision; Perception +1&lt;/h5&gt;&lt;/div&gt;&lt;hr/&gt;&lt;div&gt;&lt;h5&gt;&lt;b&gt;DEFENSE&lt;/b&gt;&lt;/h5&gt;&lt;/div&gt;&lt;hr/&gt;&lt;div&gt;&lt;h5&gt;&lt;b&gt;AC &lt;/b&gt;17, touch 17, flat-footed 12 (+5 Dex, +2 size)&lt;/h5&gt;&lt;h5&gt;&lt;b&gt;hp &lt;/b&gt;4 (1d8)&lt;/h5&gt;&lt;h5&gt;&lt;b&gt;Fort &lt;/b&gt;+2, &lt;b&gt;Ref &lt;/b&gt;+7, &lt;b&gt;Will &lt;/b&gt;+1&lt;/h5&gt;&lt;h5&gt;&lt;b&gt;Defensive Abilities &lt;/b&gt;ink cloud&lt;/h5&gt;&lt;/div&gt;&lt;hr/&gt;&lt;div&gt;&lt;h5&gt;&lt;b&gt;OFFENSE&lt;/b&gt;&lt;/h5&gt;&lt;/div&gt;&lt;hr/&gt;&lt;div&gt;&lt;h5&gt;&lt;b&gt;Spd &lt;/b&gt;20 ft., swim 30 ft., jet 60 ft.&lt;/h5&gt;&lt;h5&gt;&lt;b&gt;Melee &lt;/b&gt;bite +7 (1d2-1 plus poison), tentacles +5 (grab)&lt;/h5&gt;&lt;h5&gt;&lt;b&gt;Space &lt;/b&gt;2-1/2 ft.; &lt;b&gt;Reach &lt;/b&gt;0 ft.&lt;/h5&gt;&lt;/div&gt;&lt;hr/&gt;&lt;div&gt;&lt;h5&gt;&lt;b&gt;STATISTICS&lt;/b&gt;&lt;/h5&gt;&lt;/div&gt;&lt;hr/&gt;&lt;div&gt;&lt;h5&gt;&lt;b&gt;Str &lt;/b&gt;8, &lt;b&gt;Dex &lt;/b&gt;21, &lt;b&gt;Con &lt;/b&gt;10, &lt;b&gt;Int &lt;/b&gt; 2, &lt;b&gt;Wis &lt;/b&gt;13, &lt;b&gt;Cha &lt;/b&gt;3&lt;/h5&gt;&lt;h5&gt;&lt;b&gt;Base Atk &lt;/b&gt;+0; &lt;b&gt;CMB &lt;/b&gt;+3 (+7 grapple); &lt;b&gt;CMD &lt;/b&gt;12 (can't be tripped)&lt;/h5&gt;&lt;h5&gt;&lt;b&gt;Feats &lt;/b&gt;Multiattack&lt;sup&gt;B&lt;/sup&gt;, Weapon Finesse&lt;/h5&gt;&lt;h5&gt;&lt;b&gt;Skills &lt;/b&gt;Escape Artist +15, Stealth +25, Swim +13; &lt;b&gt;Racial Modifiers &lt;/b&gt;+10 Escape Artist, +8 Stealth Special Attacks poison&lt;/h5&gt;&lt;/div&gt;&lt;hr/&gt;&lt;div&gt;&lt;h5&gt;&lt;b&gt;ECOLOGY&lt;/b&gt;&lt;/h5&gt;&lt;/div&gt;&lt;hr/&gt;&lt;div&gt;&lt;h5&gt;&lt;b&gt;Environment &lt;/b&gt; temperate or cold aquatic&lt;/h5&gt;&lt;h5&gt;&lt;b&gt;Organization &lt;/b&gt;solitary&lt;/h5&gt;&lt;h5&gt;&lt;b&gt;Treasure &lt;/b&gt;none&lt;/h5&gt;&lt;/div&gt;&lt;hr/&gt;&lt;div&gt;&lt;h5&gt;&lt;b&gt;SPECIAL ABILITIES&lt;/b&gt;&lt;/h5&gt;&lt;/div&gt;&lt;hr/&gt;&lt;div&gt;&lt;h5&gt;&lt;b&gt;Ink Cloud (Ex)&lt;/b&gt; While within water, an octopus can emit a 5-foot-radius sphere of ink once per minute as a swift action.  This ink provides total concealment and persists for 1 minute.  &lt;/h5&gt;&lt;h5&gt;&lt;b&gt;Jet (Ex)&lt;/b&gt; The octopus can jet 60 feet in a straight line as a fullround action. This does not provoke attacks of opportunity.  &lt;/h5&gt;&lt;h5&gt;&lt;b&gt;Poison (Ex)&lt;/b&gt; Bite-injury; &lt;i&gt;save&lt;/i&gt; Fort DC 10; &lt;i&gt;frequency&lt;/i&gt; 1/round for 6 rounds; &lt;i&gt;effect&lt;/i&gt; 1 Str; &lt;i&gt;cure&lt;/i&gt; 1 &lt;i&gt;save&lt;/i&gt;.&lt;/h5&gt;&lt;/div&gt;&lt;br&gt;&lt;/br&gt;&lt;div&gt;&lt;h4&gt;&lt;p&gt;&lt;p&gt;Blue-ringed octopuses are aquatic animals capable of a surprising amount of cunning. They cannot survive out of water.&lt;/p&gt;&lt;/h4&gt;&lt;/div&gt;</t>
  </si>
  <si>
    <t>Donkey Rat</t>
  </si>
  <si>
    <t>Str 6, Dex 17, Con 13, Int 2, Wis 13, Cha 4</t>
  </si>
  <si>
    <t>9 (13 vs. trip)</t>
  </si>
  <si>
    <t>Perception +4, Stealth +15, Swim +11</t>
  </si>
  <si>
    <t xml:space="preserve"> temperate coast or forest</t>
  </si>
  <si>
    <t>solitary, pair, or nest (3-12)</t>
  </si>
  <si>
    <t>Donkey rats are brown or snowy white rodents the size of small dogs, with long legs and short, furry tails. These statistics can also be used for capybaras.</t>
  </si>
  <si>
    <t>&lt;link rel="stylesheet"href="PF.css"&gt;&lt;div&gt;&lt;h2&gt;Familiar, Donkey Rat&lt;/h2&gt;&lt;h3&gt;&lt;i&gt;Presented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class="alignleft"&gt;Donkey Rat&lt;/p&gt;&lt;p class="alignright"&gt;CR 1/4&lt;/p&gt;&lt;div style="clear: both;"&gt;&lt;/div&gt;&lt;/div&gt;&lt;div&gt;&lt;h5&gt;&lt;b&gt;XP &lt;/b&gt;100&lt;/h5&gt;&lt;h5&gt;N Small animal &lt;/h5&gt;&lt;h5&gt;&lt;b&gt;Init &lt;/b&gt;+3; &lt;b&gt;Senses &lt;/b&gt;low-light vision, scent; Perception +4&lt;/h5&gt;&lt;/div&gt;&lt;hr/&gt;&lt;div&gt;&lt;h5&gt;&lt;b&gt;DEFENSE&lt;/b&gt;&lt;/h5&gt;&lt;/div&gt;&lt;hr/&gt;&lt;div&gt;&lt;h5&gt;&lt;b&gt;AC &lt;/b&gt;14, touch 14, flat-footed 11 (+3 Dex, +1 size)&lt;/h5&gt;&lt;h5&gt;&lt;b&gt;hp &lt;/b&gt;5 (1d8+1)&lt;/h5&gt;&lt;h5&gt;&lt;b&gt;Fort &lt;/b&gt;+3, &lt;b&gt;Ref &lt;/b&gt;+5, &lt;b&gt;Will &lt;/b&gt;+1&lt;/h5&gt;&lt;/div&gt;&lt;hr/&gt;&lt;div&gt;&lt;h5&gt;&lt;b&gt;OFFENSE&lt;/b&gt;&lt;/h5&gt;&lt;/div&gt;&lt;hr/&gt;&lt;div&gt;&lt;h5&gt;&lt;b&gt;Spd &lt;/b&gt;30 ft., swim 20 ft.&lt;/h5&gt;&lt;h5&gt;&lt;b&gt;Melee &lt;/b&gt;bite +0 (1d3-2)&lt;/h5&gt;&lt;h5&gt;&lt;b&gt;Space &lt;/b&gt;5 ft.; &lt;b&gt;Reach &lt;/b&gt;5 ft.&lt;/h5&gt;&lt;/div&gt;&lt;hr/&gt;&lt;div&gt;&lt;h5&gt;&lt;b&gt;STATISTICS&lt;/b&gt;&lt;/h5&gt;&lt;/div&gt;&lt;hr/&gt;&lt;div&gt;&lt;h5&gt;&lt;b&gt;Str &lt;/b&gt;6, &lt;b&gt;Dex &lt;/b&gt;17, &lt;b&gt;Con &lt;/b&gt;13, &lt;b&gt;Int &lt;/b&gt; 2, &lt;b&gt;Wis &lt;/b&gt;13, &lt;b&gt;Cha &lt;/b&gt;4&lt;/h5&gt;&lt;h5&gt;&lt;b&gt;Base Atk &lt;/b&gt;+0; &lt;b&gt;CMB &lt;/b&gt;+1; &lt;b&gt;CMD &lt;/b&gt;9 (13 vs. trip)&lt;/h5&gt;&lt;h5&gt;&lt;b&gt;Feats &lt;/b&gt;Skill Focus (Perception)&lt;/h5&gt;&lt;h5&gt;&lt;b&gt;Skills &lt;/b&gt;Perception +4, Stealth +15, Swim +11&lt;/h5&gt;&lt;/div&gt;&lt;hr/&gt;&lt;div&gt;&lt;h5&gt;&lt;b&gt;ECOLOGY&lt;/b&gt;&lt;/h5&gt;&lt;/div&gt;&lt;hr/&gt;&lt;div&gt;&lt;h5&gt;&lt;b&gt;Environment &lt;/b&gt; temperate coast or forest&lt;/h5&gt;&lt;h5&gt;&lt;b&gt;Organization &lt;/b&gt;solitary, pair, or nest (3-12)&lt;/h5&gt;&lt;h5&gt;&lt;b&gt;Treasure &lt;/b&gt;none&lt;/h5&gt;&lt;/div&gt;&lt;br&gt;&lt;/br&gt;&lt;div&gt;&lt;h4&gt;&lt;p&gt;&lt;p&gt;Donkey rats are brown or snowy white rodents the size of small dogs, with long legs and short, furry tails. These statistics can also be used for capybaras.&lt;/p&gt;&lt;/h4&gt;&lt;/div&gt;</t>
  </si>
  <si>
    <t>Greensting Scorpion</t>
  </si>
  <si>
    <t>Fort +2, Ref +3, Will +0</t>
  </si>
  <si>
    <t>sting +5 (1d2-4 plus poison)</t>
  </si>
  <si>
    <t>Str 3, Dex 16, Con 10, Int -, Wis 10, Cha 2</t>
  </si>
  <si>
    <t>7 (19 vs. trip)</t>
  </si>
  <si>
    <t>Climb +7, Perception +4, Stealth +15</t>
  </si>
  <si>
    <t>Hedgehog</t>
  </si>
  <si>
    <t>18, touch 17, flat-footed 15</t>
  </si>
  <si>
    <t>(+3 Dex, +1 natural, +4 size)</t>
  </si>
  <si>
    <t>Fort +0, Ref +5, Will +1</t>
  </si>
  <si>
    <t>Str 1, Dex 16, Con 6, Int 2, Wis 12, Cha 7</t>
  </si>
  <si>
    <t>Athletic</t>
  </si>
  <si>
    <t>Climb +5, Stealth +19, Swim +5</t>
  </si>
  <si>
    <t xml:space="preserve"> tropical or temperate forests</t>
  </si>
  <si>
    <t>Spiny Defense (Ex) As a move action, a hedgehog can roll itself up into a spiny ball. While rolled up, it gains a +1 enhancement bonus to its existing natural armor, and any creature attempting to grapple the hedgehog takes 1d3 damage on making a grapple check. While rolled up, a hedgehog cannot take any action other than leaving this state. The hedgehog can leave this state as a move action.</t>
  </si>
  <si>
    <t>Hedgehogs are spiny, insectivorous mammals. When threatened, a hedgehog rolls up into a spiny ball as a defense mechanism.</t>
  </si>
  <si>
    <t>&lt;link rel="stylesheet"href="PF.css"&gt;&lt;div&gt;&lt;h2&gt;Familiar, Hedgehog&lt;/h2&gt;&lt;h3&gt;&lt;i&gt;Presented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class="alignleft"&gt;Hedgehog&lt;/p&gt;&lt;p class="alignright"&gt;CR 1/8&lt;/p&gt;&lt;div style="clear: both;"&gt;&lt;/div&gt;&lt;/div&gt;&lt;div&gt;&lt;h5&gt;&lt;b&gt;XP &lt;/b&gt;50&lt;/h5&gt;&lt;h5&gt;N Diminutive animal &lt;/h5&gt;&lt;h5&gt;&lt;b&gt;Init &lt;/b&gt;+3; &lt;b&gt;Senses &lt;/b&gt;low-light vision; Perception +1&lt;/h5&gt;&lt;/div&gt;&lt;hr/&gt;&lt;div&gt;&lt;h5&gt;&lt;b&gt;DEFENSE&lt;/b&gt;&lt;/h5&gt;&lt;/div&gt;&lt;hr/&gt;&lt;div&gt;&lt;h5&gt;&lt;b&gt;AC &lt;/b&gt;18, touch 17, flat-footed 15 (+3 Dex, +1 natural, +4 size)&lt;/h5&gt;&lt;h5&gt;&lt;b&gt;hp &lt;/b&gt;2 (1d8-2)&lt;/h5&gt;&lt;h5&gt;&lt;b&gt;Fort &lt;/b&gt;+0, &lt;b&gt;Ref &lt;/b&gt;+5, &lt;b&gt;Will &lt;/b&gt;+1&lt;/h5&gt;&lt;/div&gt;&lt;hr/&gt;&lt;div&gt;&lt;h5&gt;&lt;b&gt;OFFENSE&lt;/b&gt;&lt;/h5&gt;&lt;/div&gt;&lt;hr/&gt;&lt;div&gt;&lt;h5&gt;&lt;b&gt;Spd &lt;/b&gt;20 ft.&lt;/h5&gt;&lt;h5&gt;&lt;b&gt;Space &lt;/b&gt;1 ft.; &lt;b&gt;Reach &lt;/b&gt;0 ft.&lt;/h5&gt;&lt;/div&gt;&lt;hr/&gt;&lt;div&gt;&lt;h5&gt;&lt;b&gt;STATISTICS&lt;/b&gt;&lt;/h5&gt;&lt;/div&gt;&lt;hr/&gt;&lt;div&gt;&lt;h5&gt;&lt;b&gt;Str &lt;/b&gt;1, &lt;b&gt;Dex &lt;/b&gt;16, &lt;b&gt;Con &lt;/b&gt;6, &lt;b&gt;Int &lt;/b&gt; 2, &lt;b&gt;Wis &lt;/b&gt;12, &lt;b&gt;Cha &lt;/b&gt;7&lt;/h5&gt;&lt;h5&gt;&lt;b&gt;Base Atk &lt;/b&gt;+0; &lt;b&gt;CMB &lt;/b&gt;-1; &lt;b&gt;CMD &lt;/b&gt;4 (8 vs. trip)&lt;/h5&gt;&lt;h5&gt;&lt;b&gt;Feats &lt;/b&gt;Athletic&lt;/h5&gt;&lt;h5&gt;&lt;b&gt;Skills &lt;/b&gt;Climb +5, Stealth +19, Swim +5&lt;/h5&gt;&lt;/div&gt;&lt;hr/&gt;&lt;div&gt;&lt;h5&gt;&lt;b&gt;ECOLOGY&lt;/b&gt;&lt;/h5&gt;&lt;/div&gt;&lt;hr/&gt;&lt;div&gt;&lt;h5&gt;&lt;b&gt;Environment &lt;/b&gt; tropical or temperate forests&lt;/h5&gt;&lt;h5&gt;&lt;b&gt;Organization &lt;/b&gt;solitary or pair&lt;/h5&gt;&lt;h5&gt;&lt;b&gt;Treasure &lt;/b&gt;none&lt;/h5&gt;&lt;/div&gt;&lt;hr/&gt;&lt;div&gt;&lt;h5&gt;&lt;b&gt;SPECIAL ABILITIES&lt;/b&gt;&lt;/h5&gt;&lt;/div&gt;&lt;hr/&gt;&lt;div&gt;&lt;h5&gt;&lt;b&gt;Spiny&lt;/b&gt; &lt;/h5&gt;&lt;h5&gt;&lt;b&gt;Defense (Ex)&lt;/b&gt; As a move action, a hedgehog can roll itself up into a spiny ball. While rolled up, it gains a +1 enhancement bonus to its existing natural armor, and any creature attempting to grapple the hedgehog takes 1d3 damage on making a grapple check. While rolled up, a hedgehog cannot take any action other than leaving this state. The hedgehog can leave this state as a move action.&lt;/h5&gt;&lt;/div&gt;&lt;br&gt;&lt;/br&gt;&lt;div&gt;&lt;h4&gt;&lt;p&gt;&lt;p&gt;Hedgehogs are spiny, insectivorous mammals. When threatened, a hedgehog rolls up into a spiny ball as a defense mechanism.&lt;/p&gt;&lt;/h4&gt;&lt;/div&gt;</t>
  </si>
  <si>
    <t>House Centipede</t>
  </si>
  <si>
    <t>bite +5 (1d3-5 plus poison)</t>
  </si>
  <si>
    <t>Climb +11, Perception +4, Stealth +19</t>
  </si>
  <si>
    <t>Poison (Ex) Bite-injury; save Fort DC 10; frequency 1/round for 2 rounds; effect daze 1 round; cure 1 save.</t>
  </si>
  <si>
    <t>Multi-legged house centipedes can be found almost anywhere, and can have from 20 to more than 300 legs.  Their bites are poisonous, and can daze the unwary.</t>
  </si>
  <si>
    <t>&lt;link rel="stylesheet"href="PF.css"&gt;&lt;div&gt;&lt;h2&gt;Familiar, House Centipede&lt;/h2&gt;&lt;h3&gt;&lt;i&gt;Presented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class="alignleft"&gt;House Centipede&lt;/p&gt;&lt;p class="alignright"&gt;CR 1/8&lt;/p&gt;&lt;div style="clear: both;"&gt;&lt;/div&gt;&lt;/div&gt;&lt;div&gt;&lt;h5&gt;&lt;b&gt;XP &lt;/b&gt;50&lt;/h5&gt;&lt;h5&gt;N Tiny vermin &lt;/h5&gt;&lt;h5&gt;&lt;b&gt;Init &lt;/b&gt;+3; &lt;b&gt;Senses &lt;/b&gt;darkvision 60 ft.; Perception +4&lt;/h5&gt;&lt;/div&gt;&lt;hr/&gt;&lt;div&gt;&lt;h5&gt;&lt;b&gt;DEFENSE&lt;/b&gt;&lt;/h5&gt;&lt;/div&gt;&lt;hr/&gt;&lt;div&gt;&lt;h5&gt;&lt;b&gt;AC &lt;/b&gt;17, touch 15, flat-footed 14 (+3 Dex, +2 natural, +2 size)&lt;/h5&gt;&lt;h5&gt;&lt;b&gt;hp &lt;/b&gt;4 (1d8)&lt;/h5&gt;&lt;h5&gt;&lt;b&gt;Fort &lt;/b&gt;+2, &lt;b&gt;Ref &lt;/b&gt;+3, &lt;b&gt;Will &lt;/b&gt;+0&lt;/h5&gt;&lt;h5&gt;&lt;b&gt;Immune &lt;/b&gt;mind-affecting effects&lt;/h5&gt;&lt;/div&gt;&lt;hr/&gt;&lt;div&gt;&lt;h5&gt;&lt;b&gt;OFFENSE&lt;/b&gt;&lt;/h5&gt;&lt;/div&gt;&lt;hr/&gt;&lt;div&gt;&lt;h5&gt;&lt;b&gt;Spd &lt;/b&gt;40 ft., climb 40 ft.&lt;/h5&gt;&lt;h5&gt;&lt;b&gt;Melee &lt;/b&gt;bite +5 (1d3-5 plus poison)&lt;/h5&gt;&lt;h5&gt;&lt;b&gt;Space &lt;/b&gt;2-1/2 ft.; &lt;b&gt;Reach &lt;/b&gt;0 ft.&lt;/h5&gt;&lt;h5&gt;&lt;b&gt;Special Attacks &lt;/b&gt;poison&lt;/h5&gt;&lt;/div&gt;&lt;hr/&gt;&lt;div&gt;&lt;h5&gt;&lt;b&gt;STATISTICS&lt;/b&gt;&lt;/h5&gt;&lt;/div&gt;&lt;hr/&gt;&lt;div&gt;&lt;h5&gt;&lt;b&gt;Str &lt;/b&gt;1, &lt;b&gt;Dex &lt;/b&gt;17, &lt;b&gt;Con &lt;/b&gt;10, &lt;b&gt;Int &lt;/b&gt; -, &lt;b&gt;Wis &lt;/b&gt;10, &lt;b&gt;Cha &lt;/b&gt;2&lt;/h5&gt;&lt;h5&gt;&lt;b&gt;Base Atk &lt;/b&gt;+0; &lt;b&gt;CMB &lt;/b&gt;+1; &lt;b&gt;CMD &lt;/b&gt;6 (can't be tripped)&lt;/h5&gt;&lt;h5&gt;&lt;b&gt;Feats &lt;/b&gt;Weapon Finesse&lt;sup&gt;B&lt;/sup&gt;&lt;/h5&gt;&lt;h5&gt;&lt;b&gt;Skills &lt;/b&gt;Climb +11, Perception +4, Stealth +19; &lt;b&gt;Racial Modifiers &lt;/b&gt;+4 Perception, +8 Stealth&lt;/h5&gt;&lt;/div&gt;&lt;hr/&gt;&lt;div&gt;&lt;h5&gt;&lt;b&gt;ECOLOGY&lt;/b&gt;&lt;/h5&gt;&lt;/div&gt;&lt;hr/&gt;&lt;div&gt;&lt;h5&gt;&lt;b&gt;Environment &lt;/b&gt; temperate or warm forest or underground&lt;/h5&gt;&lt;h5&gt;&lt;b&gt;Organization &lt;/b&gt;solitary, pair, or colony (3-6)&lt;/h5&gt;&lt;h5&gt;&lt;b&gt;Treasure &lt;/b&gt;none&lt;/h5&gt;&lt;/div&gt;&lt;hr/&gt;&lt;div&gt;&lt;h5&gt;&lt;b&gt;SPECIAL ABILITIES&lt;/b&gt;&lt;/h5&gt;&lt;/div&gt;&lt;hr/&gt;&lt;div&gt;&lt;h5&gt;&lt;b&gt;Poison (Ex)&lt;/b&gt; Bite-injury; &lt;i&gt;save&lt;/i&gt; Fort DC 10; &lt;i&gt;frequency&lt;/i&gt; 1/round for 2 rounds; &lt;i&gt;effect&lt;/i&gt; daze 1 round; &lt;i&gt;cure&lt;/i&gt; 1 &lt;i&gt;save&lt;/i&gt;.&lt;/h5&gt;&lt;/div&gt;&lt;br&gt;&lt;/br&gt;&lt;div&gt;&lt;h4&gt;&lt;p&gt;&lt;p&gt;Multi-legged house centipedes can be found almost anywhere, and can have from 20 to more than 300 legs.&lt;/p&gt;&lt;p&gt;Their bites are poisonous, and can daze the unwary.&lt;/p&gt;&lt;/h4&gt;&lt;/div&gt;</t>
  </si>
  <si>
    <t>King Crab</t>
  </si>
  <si>
    <t>18, touch 14, flat-footed 16</t>
  </si>
  <si>
    <t>(+2 Dex, +4 natural, +2 size)</t>
  </si>
  <si>
    <t>2 claws +0 (1d2-2 plus grab)</t>
  </si>
  <si>
    <t>constrict (1d2-2)</t>
  </si>
  <si>
    <t>Str 7, Dex 15, Con 12, Int -, Wis 10, Cha 2</t>
  </si>
  <si>
    <t>+0 (+4 grapple)</t>
  </si>
  <si>
    <t>8 (20 vs. trip)</t>
  </si>
  <si>
    <t>Water Dependency (Ex) Crabs can survive out of the water for 1 hour per point of Constitution. Beyond this limit, a crab runs the risk of suffocation, as if it were drowning.</t>
  </si>
  <si>
    <t>King crabs are small crustaceans with eight legs and two pincers or claws. Aquatic scavengers, crabs can also survive on land for some time, but must return to the water or suffocate.</t>
  </si>
  <si>
    <t>&lt;link rel="stylesheet"href="PF.css"&gt;&lt;div&gt;&lt;h2&gt;Familiar, King Crab&lt;/h2&gt;&lt;h3&gt;&lt;i&gt;Presented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class="alignleft"&gt;King Crab&lt;/p&gt;&lt;p class="alignright"&gt;CR 1/4&lt;/p&gt;&lt;div style="clear: both;"&gt;&lt;/div&gt;&lt;/div&gt;&lt;div&gt;&lt;h5&gt;&lt;b&gt;XP &lt;/b&gt;100&lt;/h5&gt;&lt;h5&gt;N Tiny vermin (aquatic)&lt;/h5&gt;&lt;h5&gt;&lt;b&gt;Init &lt;/b&gt;+2; &lt;b&gt;Senses &lt;/b&gt;darkvision 60 ft.; Perception +4&lt;/h5&gt;&lt;/div&gt;&lt;hr/&gt;&lt;div&gt;&lt;h5&gt;&lt;b&gt;DEFENSE&lt;/b&gt;&lt;/h5&gt;&lt;/div&gt;&lt;hr/&gt;&lt;div&gt;&lt;h5&gt;&lt;b&gt;AC &lt;/b&gt;18, touch 14, flat-footed 16 (+2 Dex, +4 natural, +2 size)&lt;/h5&gt;&lt;h5&gt;&lt;b&gt;hp &lt;/b&gt;5 (1d8+1)&lt;/h5&gt;&lt;h5&gt;&lt;b&gt;Fort &lt;/b&gt;+3, &lt;b&gt;Ref &lt;/b&gt;+2, &lt;b&gt;Will &lt;/b&gt;+0&lt;/h5&gt;&lt;h5&gt;&lt;b&gt;Immune &lt;/b&gt;mind-affecting effects&lt;/h5&gt;&lt;/div&gt;&lt;hr/&gt;&lt;div&gt;&lt;h5&gt;&lt;b&gt;OFFENSE&lt;/b&gt;&lt;/h5&gt;&lt;/div&gt;&lt;hr/&gt;&lt;div&gt;&lt;h5&gt;&lt;b&gt;Spd &lt;/b&gt;30 ft., swim 20 ft.&lt;/h5&gt;&lt;h5&gt;&lt;b&gt;Melee &lt;/b&gt;2 claws +0 (1d2-2 plus grab)&lt;/h5&gt;&lt;h5&gt;&lt;b&gt;Space &lt;/b&gt;2-1/2 ft.; &lt;b&gt;Reach &lt;/b&gt;0 ft.&lt;/h5&gt;&lt;h5&gt;&lt;b&gt;Special Attacks &lt;/b&gt;constrict (1d2-2)&lt;/h5&gt;&lt;/div&gt;&lt;hr/&gt;&lt;div&gt;&lt;h5&gt;&lt;b&gt;STATISTICS&lt;/b&gt;&lt;/h5&gt;&lt;/div&gt;&lt;hr/&gt;&lt;div&gt;&lt;h5&gt;&lt;b&gt;Str &lt;/b&gt;7, &lt;b&gt;Dex &lt;/b&gt;15, &lt;b&gt;Con &lt;/b&gt;12, &lt;b&gt;Int &lt;/b&gt; -, &lt;b&gt;Wis &lt;/b&gt;10, &lt;b&gt;Cha &lt;/b&gt;2&lt;/h5&gt;&lt;h5&gt;&lt;b&gt;Base Atk &lt;/b&gt;+0; &lt;b&gt;CMB &lt;/b&gt;+0 (+4 grapple); &lt;b&gt;CMD &lt;/b&gt;8 (20 vs. trip)&lt;/h5&gt;&lt;h5&gt;&lt;b&gt;Skills &lt;/b&gt;Perception +4, Swim +10; &lt;b&gt;Racial Modifiers &lt;/b&gt;+4 Perception&lt;/h5&gt;&lt;h5&gt;&lt;b&gt;SQ &lt;/b&gt;water dependency&lt;/h5&gt;&lt;/div&gt;&lt;hr/&gt;&lt;div&gt;&lt;h5&gt;&lt;b&gt;ECOLOGY&lt;/b&gt;&lt;/h5&gt;&lt;/div&gt;&lt;hr/&gt;&lt;div&gt;&lt;h5&gt;&lt;b&gt;Environment &lt;/b&gt; any aquatic&lt;/h5&gt;&lt;h5&gt;&lt;b&gt;Organization &lt;/b&gt;solitary or cast (2-12)&lt;/h5&gt;&lt;h5&gt;&lt;b&gt;Treasure &lt;/b&gt;none&lt;/h5&gt;&lt;/div&gt;&lt;hr/&gt;&lt;div&gt;&lt;h5&gt;&lt;b&gt;SPECIAL ABILITIES&lt;/b&gt;&lt;/h5&gt;&lt;/div&gt;&lt;hr/&gt;&lt;div&gt;&lt;h5&gt;&lt;b&gt;Water&lt;/b&gt; &lt;/h5&gt;&lt;h5&gt;&lt;b&gt;Dependency (Ex)&lt;/b&gt; Crabs can survive out of the water for 1 hour per point of Constitution. Beyond this limit, a crab runs the risk of suffocation, as if it were drowning.&lt;/h5&gt;&lt;/div&gt;&lt;br&gt;&lt;/br&gt;&lt;div&gt;&lt;h4&gt;&lt;p&gt;&lt;p&gt;King crabs are small crustaceans with eight legs and two pincers or claws. Aquatic scavengers, crabs can also survive on land for some time, but must return to the water or suffocate.&lt;/p&gt;&lt;/h4&gt;&lt;/div&gt;</t>
  </si>
  <si>
    <t>Scarlet Spider</t>
  </si>
  <si>
    <t>(+5 Dex, +1 natural, +2 size)</t>
  </si>
  <si>
    <t>Fort +2, Ref +5, Will +0</t>
  </si>
  <si>
    <t>bite +7 (1d3-4 plus poison)</t>
  </si>
  <si>
    <t>Str 3, Dex 21, Con 10, Int -, Wis 10, Cha 2</t>
  </si>
  <si>
    <t>9 (21 vs. trip)</t>
  </si>
  <si>
    <t>Acrobatics +13, Climb +21, Perception +4, Stealth +17</t>
  </si>
  <si>
    <t>+8 Acrobatics, +8 Climb, +4 Perception, +4 Stealth</t>
  </si>
  <si>
    <t>Poison (Ex) Bite-injury; save Fort DC 10; frequency 1/round for 4 rounds; effect 1 Str; cure 1 save.</t>
  </si>
  <si>
    <t>Thrush</t>
  </si>
  <si>
    <t>bite -1 (1d2-5)</t>
  </si>
  <si>
    <t>Str 1, Dex 15, Con 6, Int 2, Wis 15, Cha 6</t>
  </si>
  <si>
    <t>Fly +12, Perception +5</t>
  </si>
  <si>
    <t>Thrushes are small, plump birds that eat fruit and insects. All thrushes are known for their beautiful songs, but thrush familiars are also capable of actual speech.</t>
  </si>
  <si>
    <t>&lt;link rel="stylesheet"href="PF.css"&gt;&lt;div&gt;&lt;h2&gt;Familiar, Thrush&lt;/h2&gt;&lt;h3&gt;&lt;i&gt;Presented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class="alignleft"&gt;Thrush&lt;/p&gt;&lt;p class="alignright"&gt;CR 1/3&lt;/p&gt;&lt;div style="clear: both;"&gt;&lt;/div&gt;&lt;/div&gt;&lt;div&gt;&lt;h5&gt;&lt;b&gt;XP &lt;/b&gt;135&lt;/h5&gt;&lt;h5&gt;N Diminutive animal &lt;/h5&gt;&lt;h5&gt;&lt;b&gt;Init &lt;/b&gt;+2; &lt;b&gt;Senses &lt;/b&gt;low-light vision; Perception +5&lt;/h5&gt;&lt;/div&gt;&lt;hr/&gt;&lt;div&gt;&lt;h5&gt;&lt;b&gt;DEFENSE&lt;/b&gt;&lt;/h5&gt;&lt;/div&gt;&lt;hr/&gt;&lt;div&gt;&lt;h5&gt;&lt;b&gt;AC &lt;/b&gt;16, touch 16, flat-footed 14 (+2 Dex, +4 size)&lt;/h5&gt;&lt;h5&gt;&lt;b&gt;hp &lt;/b&gt;2 (1d8-2)&lt;/h5&gt;&lt;h5&gt;&lt;b&gt;Fort &lt;/b&gt;+0, &lt;b&gt;Ref &lt;/b&gt;+4, &lt;b&gt;Will &lt;/b&gt;+2&lt;/h5&gt;&lt;/div&gt;&lt;hr/&gt;&lt;div&gt;&lt;h5&gt;&lt;b&gt;OFFENSE&lt;/b&gt;&lt;/h5&gt;&lt;/div&gt;&lt;hr/&gt;&lt;div&gt;&lt;h5&gt;&lt;b&gt;Spd &lt;/b&gt;10 ft., fly 40 ft. (average)&lt;/h5&gt;&lt;h5&gt;&lt;b&gt;Melee &lt;/b&gt;bite -1 (1d2-5)&lt;/h5&gt;&lt;h5&gt;&lt;b&gt;Space &lt;/b&gt;1 ft.; &lt;b&gt;Reach &lt;/b&gt;0 ft.&lt;/h5&gt;&lt;/div&gt;&lt;hr/&gt;&lt;div&gt;&lt;h5&gt;&lt;b&gt;STATISTICS&lt;/b&gt;&lt;/h5&gt;&lt;/div&gt;&lt;hr/&gt;&lt;div&gt;&lt;h5&gt;&lt;b&gt;Str &lt;/b&gt;1, &lt;b&gt;Dex &lt;/b&gt;15, &lt;b&gt;Con &lt;/b&gt;6, &lt;b&gt;Int &lt;/b&gt; 2, &lt;b&gt;Wis &lt;/b&gt;15, &lt;b&gt;Cha &lt;/b&gt;6&lt;/h5&gt;&lt;h5&gt;&lt;b&gt;Base Atk &lt;/b&gt;+0; &lt;b&gt;CMB &lt;/b&gt;-2; &lt;b&gt;CMD &lt;/b&gt;3&lt;/h5&gt;&lt;h5&gt;&lt;b&gt;Feats &lt;/b&gt;Skill Focus (Perception)&lt;/h5&gt;&lt;h5&gt;&lt;b&gt;Skills &lt;/b&gt;Fly +12, Perception +5&lt;/h5&gt;&lt;/div&gt;&lt;hr/&gt;&lt;div&gt;&lt;h5&gt;&lt;b&gt;ECOLOGY&lt;/b&gt;&lt;/h5&gt;&lt;/div&gt;&lt;hr/&gt;&lt;div&gt;&lt;h5&gt;&lt;b&gt;Environment &lt;/b&gt; temperate forests&lt;/h5&gt;&lt;h5&gt;&lt;b&gt;Organization &lt;/b&gt;solitary, pair, or flock (3-12)&lt;/h5&gt;&lt;h5&gt;&lt;b&gt;Treasure &lt;/b&gt;none&lt;/h5&gt;&lt;/div&gt;&lt;br&gt;&lt;/br&gt;&lt;div&gt;&lt;h4&gt;&lt;p&gt;&lt;p&gt;Thrushes are small, plump birds that eat fruit and insects. All thrushes are known for their beautiful songs, but thrush familiars are also capable of actual speech.&lt;/p&gt;&lt;/h4&gt;&lt;/div&gt;</t>
  </si>
  <si>
    <t>(-2 Dex, +6 natural, +2 size)</t>
  </si>
  <si>
    <t>Fort +1, Ref +0, Will +1</t>
  </si>
  <si>
    <t>bite -2 (1d3-4)</t>
  </si>
  <si>
    <t>Str 3, Dex 6, Con 8, Int 2, Wis 12, Cha 3</t>
  </si>
  <si>
    <t>2 (6 vs. trip)</t>
  </si>
  <si>
    <t xml:space="preserve"> temperate or tropical forests, oceans, and rivers</t>
  </si>
  <si>
    <t>Shell Retreat (Ex) A turtle can retreat within its shell as a swift action, gaining a +2 enhancement bonus to its existing natural armor. While in its shell, a turtle cannot take any action except to end the retreat. The turtle can end its retreat with a free action on its turn.</t>
  </si>
  <si>
    <t>Turtles are slow-moving reptiles with hard shells that they can retreat into when threatened. Many turtles have flippers and are better suited for swimming than walking.  These statistics can also be used for tortoises, which have feet instead of flippers and live in arid regions.</t>
  </si>
  <si>
    <t>&lt;link rel="stylesheet"href="PF.css"&gt;&lt;div&gt;&lt;h2&gt;Familiar, Turtle&lt;/h2&gt;&lt;h3&gt;&lt;i&gt;Presented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class="alignleft"&gt;Turtle&lt;/p&gt;&lt;p class="alignright"&gt;CR 1/6&lt;/p&gt;&lt;div style="clear: both;"&gt;&lt;/div&gt;&lt;/div&gt;&lt;div&gt;&lt;h5&gt;&lt;b&gt;XP &lt;/b&gt;65&lt;/h5&gt;&lt;h5&gt;N Tiny animal &lt;/h5&gt;&lt;h5&gt;&lt;b&gt;Init &lt;/b&gt;-2; &lt;b&gt;Senses &lt;/b&gt;low-light vision; Perception +4&lt;/h5&gt;&lt;/div&gt;&lt;hr/&gt;&lt;div&gt;&lt;h5&gt;&lt;b&gt;DEFENSE&lt;/b&gt;&lt;/h5&gt;&lt;/div&gt;&lt;hr/&gt;&lt;div&gt;&lt;h5&gt;&lt;b&gt;AC &lt;/b&gt;16, touch 10, flat-footed 16 (-2 Dex, +6 natural, +2 size)&lt;/h5&gt;&lt;h5&gt;&lt;b&gt;hp &lt;/b&gt;3 (1d8-1)&lt;/h5&gt;&lt;h5&gt;&lt;b&gt;Fort &lt;/b&gt;+1, &lt;b&gt;Ref &lt;/b&gt;+0, &lt;b&gt;Will &lt;/b&gt;+1&lt;/h5&gt;&lt;/div&gt;&lt;hr/&gt;&lt;div&gt;&lt;h5&gt;&lt;b&gt;OFFENSE&lt;/b&gt;&lt;/h5&gt;&lt;/div&gt;&lt;hr/&gt;&lt;div&gt;&lt;h5&gt;&lt;b&gt;Spd &lt;/b&gt;5 ft., swim 20 ft.&lt;/h5&gt;&lt;h5&gt;&lt;b&gt;Melee &lt;/b&gt;bite -2 (1d3-4)&lt;/h5&gt;&lt;h5&gt;&lt;b&gt;Space &lt;/b&gt;2-1/2 ft.; &lt;b&gt;Reach &lt;/b&gt;0 ft.&lt;/h5&gt;&lt;/div&gt;&lt;hr/&gt;&lt;div&gt;&lt;h5&gt;&lt;b&gt;STATISTICS&lt;/b&gt;&lt;/h5&gt;&lt;/div&gt;&lt;hr/&gt;&lt;div&gt;&lt;h5&gt;&lt;b&gt;Str &lt;/b&gt;3, &lt;b&gt;Dex &lt;/b&gt;6, &lt;b&gt;Con &lt;/b&gt;8, &lt;b&gt;Int &lt;/b&gt; 2, &lt;b&gt;Wis &lt;/b&gt;12, &lt;b&gt;Cha &lt;/b&gt;3&lt;/h5&gt;&lt;h5&gt;&lt;b&gt;Base Atk &lt;/b&gt;+0; &lt;b&gt;CMB &lt;/b&gt;-4; &lt;b&gt;CMD &lt;/b&gt;2 (6 vs. trip)&lt;/h5&gt;&lt;h5&gt;&lt;b&gt;Feats &lt;/b&gt;Skill Focus (Perception)&lt;/h5&gt;&lt;h5&gt;&lt;b&gt;Skills &lt;/b&gt;Perception +4, Swim +10&lt;/h5&gt;&lt;/div&gt;&lt;hr/&gt;&lt;div&gt;&lt;h5&gt;&lt;b&gt;ECOLOGY&lt;/b&gt;&lt;/h5&gt;&lt;/div&gt;&lt;hr/&gt;&lt;div&gt;&lt;h5&gt;&lt;b&gt;Environment &lt;/b&gt; temperate or tropical forests, oceans, and rivers&lt;/h5&gt;&lt;h5&gt;&lt;b&gt;Organization &lt;/b&gt;solitary&lt;/h5&gt;&lt;h5&gt;&lt;b&gt;Treasure &lt;/b&gt;none&lt;/h5&gt;&lt;/div&gt;&lt;hr/&gt;&lt;div&gt;&lt;h5&gt;&lt;b&gt;SPECIAL ABILITIES&lt;/b&gt;&lt;/h5&gt;&lt;/div&gt;&lt;hr/&gt;&lt;div&gt;&lt;h5&gt;&lt;b&gt;Shell Retreat (Ex)&lt;/b&gt; A turtle can retreat within its shell as a swift action, gaining a +2 enhancement bonus to its existing natural armor. While in its shell, a turtle cannot take any action except to end the retreat. The turtle can end its retreat with a free action on its turn.&lt;/h5&gt;&lt;/div&gt;&lt;br&gt;&lt;/br&gt;&lt;div&gt;&lt;h4&gt;&lt;p&gt;&lt;p&gt;Turtles are slow-moving reptiles with hard shells that they can retreat into when threatened. Many turtles have flippers and are better suited for swimming than walking.&lt;/p&gt;&lt;p&gt;These statistics can also be used for tortoises, which have feet instead of flippers and live in arid regions.&lt;/p&gt;&lt;/h4&gt;&lt;/div&gt;</t>
  </si>
  <si>
    <t>Forsaken Lich</t>
  </si>
  <si>
    <t>cleric of Urgathoa 11</t>
  </si>
  <si>
    <t>delusory aura (100 ft.)</t>
  </si>
  <si>
    <t>21, touch 11, flat-footed 21</t>
  </si>
  <si>
    <t>(+7 armor, +1 deflection, +3 natural)</t>
  </si>
  <si>
    <t>Fort +7, Ref +3, Will +12</t>
  </si>
  <si>
    <t>channel resistance +4, soul shield, spell storm</t>
  </si>
  <si>
    <t>+1 scythe +15/+10 (2d4+8/19-20/x4)</t>
  </si>
  <si>
    <t>channel negative energy 9/day (DC 19, 6d6), disembodied strike (1d8+5); hand of the acolyte (8/day), soul lash (DC 19; 5d6)</t>
  </si>
  <si>
    <t>Domain Spell-Like Abilities (CL 11th; concentration +16) 8/day-bleeding touch (5 rounds) 1/day-dispelling touch</t>
  </si>
  <si>
    <t>Cleric Spells Prepared (CL 11th; concentration +16) 6th-antilife shell, create undeadD 5th-flame strike (DC 20), slay livingD, symbol of pain (DC 20), unhallow 4th-divine power, freedom of movement, imbue with spell abilityD, spell immunity, unholy blight (DC 19) 3rd-animate deadD, bestow curse (DC 18), dispel magic, glyph of warding (DC 18), invisibility purge, protection from energy 2nd-death knellD, desecrate, gentle repose, hold person (DC 17), resist energy, silence (DC 17) 1st-cause fearD (DC 16), command (DC 16), entropic shield, deathwatch, doom (DC 16), protection from good, shield of faith 0 (at will)-bleed, detect magic, guidance, read magic</t>
  </si>
  <si>
    <t>Str 20, Dex 10, Con -, Int 13, Wis 21, Cha 18</t>
  </si>
  <si>
    <t>Combat Expertise, Craft Wondrous Item, Extra Channel, Improved Critical (scythe), Improved Trip, Selective Channeling, Weapon Focus (scythe)</t>
  </si>
  <si>
    <t>Knowledge (arcana) +15, Knowledge (religion) +15, Perception +16, Sense Motive +19, Spellcraft +15</t>
  </si>
  <si>
    <t>Common, Necril</t>
  </si>
  <si>
    <t>death's embrace</t>
  </si>
  <si>
    <t>NPC gear (+1 breastplate, +1 scythe, ring of protection +1)</t>
  </si>
  <si>
    <t>This horribly withered creature moves in jerks and twitches as if constantly wracked with pain. Waves of shadow undulate through the creature's body, emerging like appendages from just beneath its dry, stretched skin.</t>
  </si>
  <si>
    <t>AP 48</t>
  </si>
  <si>
    <t>The means of attaining lichdom are extremely personal for mortal spellcasters, fraught with misinformation and peril. The smallest miscalculation in the potion of lichdom's formula or most minute flaw in one's phylactery can interrupt the process that infuses one's mortal soul with overwhelming arcane and negative energies. Other times, an inexperienced wizard attempts the  transformation, or erroneously consumes a formula produced for another spellcaster, instantly dying from the backlash of potent forces or condemning himself to a terminal but far more terrible end. In these sorrowful cases, the process traps the soul of the would-be lich outside a phylactery that will not accept it and a body that has rejected it. The potent arcane forces tampered with by the lich's failed creation also find themselves unleashed but uncontrolled, surrounding the newly formed abomination, empowering it but also slowly consuming its essence. This creature, known as a forsaken lich, is granted the undeath it sought in life, but in a terrifyingly temporary fashion. For the miscalculations of its ambitions, the creature's once-vibrant body shrivels and decays like that of a lich, but becomes a lifeless shell manipulated by the malicious soul and unchecked magical storm that envelop it, forces that control the corpse's actions almost like a marionette. Yet this doom is temporary for nearly all who attempt this foul transition. With the soul unbound from the body and both spirit and corpse exposed to destructive arcane tides, both are slowly eroded. After 1d10 days, the forsaken lich's body and soul are both consumed like a lit candle, eventually reduced physically to ashes, and spiritually to nothing-its essence utterly annihilated, scoured from existence for all time. Creating a Forsaken Lich "Forsaken lich" is an acquired template that can be added to any living creature (referred to hereafter as the base creature), provided it can create the required phylactery. Rarely, a creature unable to create a phylactery stumbles upon this state through tragic ambition. A forsaken lich retains all the base creature's statistics and special abilities except as noted here. CR: Same as the base creature +2. Alignment: Any evil. Type: The creature's type changes to undead. Do not recalculate BAB, saves, or skill ranks. Senses: A forsaken lich gains darkvision 60 ft. Armor Class: A forsaken lich has a +3 natural armor bonus or the base creature's natural armor bonus, whichever is better. Hit Dice: Change all of the creature's racial Hit Dice to d8s. All Hit Dice derived from class levels remain unchanged. As undead, forsaken liches use their Charisma modifiers to determine bonus hit points (instead of Constitution). Defensive Abilities: A forsaken lich gains channel resistance +4, DR 15/bludgeoning and magic, spell resistance 25, and immunity to cold and electricity, in addition to immunities granted by its undead traits. The forsaken lich also gains the following defensive abilities. Soul Shield (Su): The shadowy double superimposed over the forsaken lich's corporeal form flits around its body, granting the creature concealment (20% miss chance). The miss chance increases to 50% in dim light. This ability never grants total concealment; it only increases miss chances. Spell Storm (Su): A forsaken lich is the epicenter of a squall of unchecked magical energies. If a spell targets the forsaken lich and fails to overcome its spell resistance, this uncontrolled magic redirects the spell as per spell turning. The forsaken lich is always considered to have 10 spell levels of turning left for the purposes of this effect, even if it is affected by multiple spells in the same round. Special Attacks: A forsaken lich gains the special attack described below. Save DCs are equal to 10 + 1/2 the forsaken lich's HD + the forsaken lich's Charisma modifier unless otherwise noted. Disembodied Strike (Su): The forsaken lich has a special touch attack that it can make as a standard action, using its highest base attack bonus. This attack originates when its disembodied soul reaches out independently and uses negative energy to deal 1d8 points of damage to living creatures + 1 point of damage per every 2 Hit Dice possessed by the forsaken lich. This attack has a reach 5 feet greater than the forsaken lich's normal reach, and may be directed at nearby undead creatures to heal them, or used on the forsaken lich itself to heal damage inf licted on its corporeal form. Soul Lash (Su): Unbridled magic endlessly funnels into a forsaken lich's body, scouring its body and soul with mighty energies. As a swift action, each round a forsaken lich can unleash this dark energy in a blast of pure magical destructiveness. This blast takes the form of a 240-foot line of destructive energy that deals an amount of damage equal to 1d6 per 2 Hit Dice the forsaken lich possesses (to a maximum of 20d6) and paralyzes those affected for 1d10 rounds. Creatures that make a Ref lex save partially avoid the arcane lash, taking only half damage and avoiding the paralysis. This energy is not completely under the forsaken lich's control. If the forsaken lich does not spend a swift action to discharge the energy every round, it takes an amount of damage equal to 1d6 x 1/4 of its total Hit Dice. Special Qualities: A forsaken lich gains the following special quality. Delusory Aura (Su): Like its soul, a forsaken lich's mind is discorporated and scattered across the area around its corpse. This fills the area within 100 feet of the forsaken lich with an ever-shifting panoply of its darkest dreams, dashed ambitions, and enraged insanity. This area is considered to be under the effects of mirage arcana, but of a particularly disturbing variety. All living creatures within the area take a -4 penalty on any saves against fear effects. If the effect is dispelled, it reconstitutes 1 round later. Abilities: Str +6, Cha +6. Being undead, a lich has no Constitution score.</t>
  </si>
  <si>
    <t>&lt;link rel="stylesheet"href="PF.css"&gt;&lt;div&gt;&lt;h2&gt;Forsaken Lich&lt;/h2&gt;&lt;h3&gt;&lt;i&gt;This horribly withered creature moves in jerks and twitches as if constantly wracked with pain. &lt;i&gt;Waves of shadow undulate through the creature's body&lt;/i&gt;, &lt;i&gt;emerging like appendages from just beneath its dry&lt;/i&gt;, &lt;i&gt;stretched skin&lt;/i&gt;.&lt;/i&gt;&lt;/h3&gt;&lt;br&gt;&lt;/br&gt;&lt;/div&gt;&lt;div class="heading"&gt;&lt;p class="alignleft"&gt;Forsaken Lich&lt;/p&gt;&lt;p class="alignright"&gt;CR 12&lt;/p&gt;&lt;div style="clear: both;"&gt;&lt;/div&gt;&lt;/div&gt;&lt;div&gt;&lt;h5&gt;&lt;b&gt;XP &lt;/b&gt;12,800&lt;/h5&gt;&lt;h5&gt;Human lich cleric of Urgathoa 11&lt;/h5&gt;&lt;h5&gt;NE Medium undead (augmented humanoid)&lt;/h5&gt;&lt;h5&gt;&lt;b&gt;Init &lt;/b&gt;+0; &lt;b&gt;Senses &lt;/b&gt;darkvision 60 ft.; Perception +20&lt;/h5&gt;&lt;h5&gt;&lt;b&gt;Aura &lt;/b&gt;delusory aura (100 ft.)&lt;/h5&gt;&lt;/div&gt;&lt;hr/&gt;&lt;div&gt;&lt;h5&gt;&lt;b&gt;DEFENSE&lt;/b&gt;&lt;/h5&gt;&lt;/div&gt;&lt;hr/&gt;&lt;div&gt;&lt;h5&gt;&lt;b&gt;AC &lt;/b&gt;21, touch 11, flat-footed 21 (+7 armor, +1 deflection, +3 natural)&lt;/h5&gt;&lt;h5&gt;&lt;b&gt;hp &lt;/b&gt;97 (11d8+44)&lt;/h5&gt;&lt;h5&gt;&lt;b&gt;Fort &lt;/b&gt;+7, &lt;b&gt;Ref &lt;/b&gt;+3, &lt;b&gt;Will &lt;/b&gt;+12&lt;/h5&gt;&lt;h5&gt;&lt;b&gt;Defensive Abilities &lt;/b&gt;channel resistance +4, soul shield, spell storm; &lt;b&gt;DR &lt;/b&gt;15/bludgeoning and magic; &lt;b&gt;Immune &lt;/b&gt;cold, electricity, undead traits&lt;/h5&gt;&lt;/div&gt;&lt;hr/&gt;&lt;div&gt;&lt;h5&gt;&lt;b&gt;OFFENSE&lt;/b&gt;&lt;/h5&gt;&lt;/div&gt;&lt;hr/&gt;&lt;div&gt;&lt;h5&gt;&lt;b&gt;Spd &lt;/b&gt;20 ft.&lt;/h5&gt;&lt;h5&gt;&lt;b&gt;Melee &lt;/b&gt;&lt;i&gt;&lt;i&gt;+1 scythe&lt;/i&gt;&lt;/i&gt; +15/+10 (2d4+8/19-20/x4)&lt;/h5&gt;&lt;h5&gt;&lt;b&gt;Space &lt;/b&gt;5 ft.; &lt;b&gt;Reach &lt;/b&gt;5 ft.&lt;/h5&gt;&lt;h5&gt;&lt;b&gt;Special Attacks &lt;/b&gt;channel negative energy 9/day (DC 19, 6d6), disembodied strike (1d8+5); hand of the acolyte (8/day), soul lash (DC 19; 5d6)&lt;/h5&gt;&lt;h5&gt;&lt;b&gt;Domain Spell-Like Abilities&lt;/b&gt; (CL 11th; concentration +16)&lt;/br&gt;8/day&amp;mdash;bleeding touch (5 rounds)&lt;/br&gt;1/day&amp;mdash;dispelling touch&lt;/h5&gt;&lt;/h5&gt;&lt;h5&gt;&lt;b&gt;Cleric Spells Prepared&lt;/b&gt; (CL 11th; concentration +16)&lt;/br&gt;6th&amp;mdash;&lt;i&gt;antilife shell&lt;/i&gt;, &lt;i&gt;create undead&lt;/i&gt;&lt;sup&gt;D&lt;/sup&gt;&lt;/br&gt;5th&amp;mdash;&lt;i&gt;flame strike&lt;/i&gt; (DC 20), &lt;i&gt;slay living&lt;/i&gt;&lt;sup&gt;D&lt;/sup&gt;, &lt;i&gt;symbol of pain&lt;/i&gt; (DC 20), &lt;i&gt;unhallow&lt;/i&gt;&lt;/br&gt;4th&amp;mdash;&lt;i&gt;divine power&lt;/i&gt;, &lt;i&gt;freedom of movement&lt;/i&gt;, &lt;i&gt;imbue with spell ability&lt;/i&gt;&lt;sup&gt;D&lt;/sup&gt;, &lt;i&gt;spell immunity&lt;/i&gt;, &lt;i&gt;unholy blight&lt;/i&gt; (DC 19)&lt;/br&gt;3rd&amp;mdash;&lt;i&gt;animate dead&lt;/i&gt;&lt;sup&gt;D&lt;/sup&gt;, &lt;i&gt;bestow curse&lt;/i&gt; (DC 18), &lt;i&gt;dispel magic&lt;/i&gt;, &lt;i&gt;glyph of warding&lt;/i&gt; (DC 18), &lt;i&gt;invisibility purge&lt;/i&gt;, &lt;i&gt;protection from energy&lt;/i&gt;&lt;/br&gt;2nd&amp;mdash;death knell&lt;sup&gt;D&lt;/sup&gt;, &lt;i&gt;desecrate&lt;/i&gt;, &lt;i&gt;gentle repose&lt;/i&gt;, &lt;i&gt;hold person&lt;/i&gt; (DC 17), &lt;i&gt;resist energy&lt;/i&gt;, &lt;i&gt;silence&lt;/i&gt; (DC 17)&lt;/br&gt;1st&amp;mdash;cause fear&lt;sup&gt;D&lt;/sup&gt; (DC 16), &lt;i&gt;command&lt;/i&gt; (DC 16), &lt;i&gt;entropic shield&lt;/i&gt;, &lt;i&gt;deathwatch&lt;/i&gt;, &lt;i&gt;doom&lt;/i&gt; (DC 16), &lt;i&gt;protection from good&lt;/i&gt;, &lt;i&gt;shield of faith&lt;/i&gt;&lt;/br&gt;0 (at will)&amp;mdash;&lt;i&gt;bleed&lt;/i&gt;, &lt;i&gt;detect magic&lt;/i&gt;, &lt;i&gt;guidance&lt;/i&gt;, &lt;i&gt;read magic&lt;/i&gt;&lt;/h5&gt;&lt;/h5&gt;&lt;h5&gt;&lt;b&gt;D&lt;/b&gt; domain spell; &lt;b&gt;Domains &lt;/b&gt;Death, Magic&lt;/h5&gt;&lt;/div&gt;&lt;hr/&gt;&lt;div&gt;&lt;h5&gt;&lt;b&gt;STATISTICS&lt;/b&gt;&lt;/h5&gt;&lt;/div&gt;&lt;hr/&gt;&lt;div&gt;&lt;h5&gt;&lt;b&gt;Str &lt;/b&gt;20, &lt;b&gt;Dex &lt;/b&gt;10, &lt;b&gt;Con &lt;/b&gt;-, &lt;b&gt;Int &lt;/b&gt; 13, &lt;b&gt;Wis &lt;/b&gt;21, &lt;b&gt;Cha &lt;/b&gt;18&lt;/h5&gt;&lt;h5&gt;&lt;b&gt;Base Atk &lt;/b&gt;+8; &lt;b&gt;CMB &lt;/b&gt;+13; &lt;b&gt;CMD &lt;/b&gt;24&lt;/h5&gt;&lt;h5&gt;&lt;b&gt;Feats &lt;/b&gt;Combat Expertise, Craft Wondrous Item, Extra Channel, Improved Critical (scythe), Improved Trip, Selective Channeling, Weapon Focus (scythe)&lt;/h5&gt;&lt;h5&gt;&lt;b&gt;Skills &lt;/b&gt;Knowledge (arcana) +15, Knowledge (religion) +15, Perception +16, Sense Motive +19, Spellcraft +15&lt;/h5&gt;&lt;h5&gt;&lt;b&gt;Languages &lt;/b&gt;Common, Necril&lt;/h5&gt;&lt;h5&gt;&lt;b&gt;SQ &lt;/b&gt;death's embrace&lt;/h5&gt;&lt;/div&gt;&lt;hr/&gt;&lt;div&gt;&lt;h5&gt;&lt;b&gt;ECOLOGY&lt;/b&gt;&lt;/h5&gt;&lt;/div&gt;&lt;hr/&gt;&lt;div&gt;&lt;h5&gt;&lt;b&gt;Environment &lt;/b&gt; any&lt;/h5&gt;&lt;h5&gt;&lt;b&gt;Organization &lt;/b&gt;solitary&lt;/h5&gt;&lt;h5&gt;&lt;b&gt;Treasure &lt;/b&gt;NPC gear (&lt;i&gt;+1 breastplate&lt;/i&gt;, &lt;i&gt;+1 scythe&lt;/i&gt;, &lt;i&gt;ring of protection +1)&lt;/i&gt;&lt;/h5&gt;&lt;/div&gt;&lt;br&gt;&lt;/br&gt;&lt;div&gt;&lt;h4&gt;&lt;p&gt;&lt;p&gt;The means of attaining lichdom are extremely personal for mortal spellcasters, fraught with misinformation and peril.&lt;/p&gt;&lt;p&gt;The smallest miscalculation in the potion of lichdom's formula or most minute flaw in one's phylactery can interrupt the process that infuses one's mortal soul with overwhelming arcane and negative energies.&lt;/p&gt;&lt;p&gt;Other times, an inexperienced wizard attempts the  transformation, or erroneously consumes a formula produced for another spellcaster, instantly dying from the backlash of potent forces or condemning himself to a terminal but far more terrible end.&lt;/p&gt;&lt;p&gt;In these sorrowful cases, the process traps the soul of the would-be lich outside a phylactery that will not accept it and a body that has rejected it. The potent arcane forces tampered with by the lich's failed creation also find themselves unleashed but uncontrolled, surrounding the newly formed abomination, empowering it but also slowly consuming its essence.&lt;/p&gt;&lt;p&gt;This creature, known as a forsaken lich, is granted the undeath it sought in life, but in a terrifyingly temporary fashion. For the miscalculations of its ambitions, the creature's once-vibrant body shrivels and decays like that of a lich, but becomes a lifeless shell manipulated by the malicious soul and unchecked magical storm that envelop it, forces that control the corpse's actions almost like a marionette. Yet this &lt;i&gt;doom&lt;/i&gt; is temporary for nearly all who attempt this foul transition. With the soul unbound from the body and both spirit and corpse exposed to destructive arcane tides, both are slowly eroded. After 1d10 days, the forsaken lich's body and soul are both consumed like a lit candle, eventually reduced physically to ashes, and spiritually to nothing-its essence utterly annihilated, scoured from existence for all time.&lt;/p&gt;&lt;p&gt;&lt;/h5&gt;&lt;h5&gt;&lt;b&gt;Creating a Forsaken Lich &lt;/b&gt;&lt;/br&gt;"Forsaken lich" is an acquired template that can be added to any living creature (referred to hereafter as the base creature), provided it can create the required phylactery.&lt;/p&gt;&lt;p&gt;Rarely, a creature unable to create a phylactery stumbles upon this state through tragic ambition. A forsaken lich retains all the base creature's statistics and special abilities except as noted here.&lt;/p&gt;&lt;p&gt;&lt;b&gt;CR:&lt;/b&gt; Same as the base creature +2.&lt;/p&gt;&lt;p&gt;&lt;b&gt;Alignment:&lt;/b&gt; Any evil.&lt;/p&gt;&lt;p&gt;&lt;b&gt;Type:&lt;/b&gt; The creature's type changes to undead. Do not recalculate BAB, saves, or skill ranks.&lt;/p&gt;&lt;p&gt;&lt;b&gt;Senses:&lt;/b&gt; A forsaken lich gains darkvision 60 ft.&lt;/p&gt;&lt;p&gt;&lt;b&gt;Armor Class:&lt;/b&gt; A forsaken lich has a +3 natural armor bonus or the base creature's natural armor bonus, whichever is better.&lt;/p&gt;&lt;p&gt;&lt;b&gt;Hit Dice: &lt;/b&gt; Change all of the creature's racial Hit Dice to d8s.&lt;/p&gt;&lt;p&gt;All Hit Dice derived from class levels remain unchanged.&lt;/p&gt;&lt;p&gt;As undead, forsaken liches use their Charisma modifiers to determine bonus hit points (instead of Constitution).&lt;/p&gt;&lt;p&gt;&lt;b&gt;Defensive Abilities:&lt;/b&gt; A forsaken lich gains channel resistance +4, DR 15/bludgeoning and magic, spell resistance 25, and immunity to cold and electricity, in addition to immunities granted by its undead traits. The forsaken lich also gains the following defensive abilities.&lt;/p&gt;&lt;p&gt;&lt;i&gt;Soul Shield (Su)&lt;/i&gt;: The shadowy double superimposed over the forsaken lich's corporeal form flits around its body, granting the creature concealment (20% miss chance).&lt;/p&gt;&lt;p&gt;The miss chance increases to 50% in dim light. This ability never grants total concealment; it only increases miss chances.&lt;/p&gt;&lt;p&gt;&lt;i&gt;Spell Storm (Su)&lt;/i&gt;: A forsaken lich is the epicenter of a squall of unchecked magical energies. If a spell targets the forsaken lich and fails to overcome its spell resistance, this uncontrolled magic redirects the spell as per &lt;i&gt;spell turning&lt;/i&gt;.&lt;/p&gt;&lt;p&gt;The forsaken lich is always considered to have 10 spell levels of turning left for the purposes of this effect, even if it is affected by multiple spells in the same round.&lt;/p&gt;&lt;p&gt;Special Attacks: A forsaken lich gains the special attack described below. Save DCs are equal to 10 + 1/2 the forsaken lich's HD + the forsaken lich's Charisma modifier unless otherwise noted.&lt;/p&gt;&lt;p&gt;&lt;i&gt;Disembodied Strike (Su)&lt;/i&gt;: The forsaken lich has a special touch attack that it can make as a standard action, using its highest base attack bonus. This attack originates when its disembodied soul reaches out independently and uses negative energy to deal 1d8 points of damage to living creatures + 1 point of damage per every 2 Hit Dice possessed by the forsaken lich. This attack has a reach 5 feet greater than the forsaken lich's normal reach, and may be directed at nearby undead creatures to heal them, or used on the forsaken lich itself to heal damage inf licted on its corporeal form.&lt;/p&gt;&lt;p&gt;&lt;i&gt;Soul Lash (Su)&lt;/i&gt;: Unbridled magic endlessly funnels into a forsaken lich's body, scouring its body and soul with mighty energies. As a swift action, each round a forsaken lich can unleash this dark energy in a blast of pure magical destructiveness. This blast takes the form of a 240-foot line of destructive energy that deals an amount of damage equal to 1d6 per 2 Hit Dice the forsaken lich possesses (to a maximum of 20d6) and paralyzes those affected for 1d10 rounds. Creatures that make a Ref lex save partially avoid the arcane lash, taking only half damage and avoiding the paralysis.&lt;/p&gt;&lt;p&gt;This energy is not completely under the forsaken lich's control. If the forsaken lich does not spend a swift action to discharge the energy every round, it takes an amount of damage equal to 1d6 x 1/4 of its total Hit Dice.&lt;/p&gt;&lt;p&gt;&lt;b&gt;Special Qualities:&lt;/b&gt; A forsaken lich gains the following special quality.&lt;/p&gt;&lt;p&gt;&lt;i&gt;Delusory Aura (Su)&lt;/i&gt;: Like its soul, a forsaken lich's mind is discorporated and scattered across the area around its corpse. This fills the area within 100 feet of the forsaken lich with an ever-shifting panoply of its darkest dreams, dashed ambitions, and enraged insanity. This area is considered to be under the effects of &lt;i&gt;mirage arcana&lt;/i&gt;, but of a particularly disturbing variety. All living creatures within the area take a -4 penalty on any saves against fear effects.&lt;/p&gt;&lt;p&gt;If the effect is dispelled, it reconstitutes 1 round later.&lt;/p&gt;&lt;p&gt;&lt;b&gt;Abilities:&lt;/b&gt; Str +6, Cha +6. Being undead, a lich has no Constitution score.&lt;/p&gt;&lt;/h4&gt;&lt;/div&gt;</t>
  </si>
  <si>
    <t>Gargoyle Guardian</t>
  </si>
  <si>
    <t>(11d10+30)</t>
  </si>
  <si>
    <t>Fort +3, Ref +5, Will +3</t>
  </si>
  <si>
    <t>30 ft., fly 60 ft. (poor)</t>
  </si>
  <si>
    <t>1 bite +16 (1d8+6), 2 claw +16 (1d6+6)</t>
  </si>
  <si>
    <t>snatch</t>
  </si>
  <si>
    <t>Str 22, Dex 14, Con -, Int -, Wis 10, Cha 1</t>
  </si>
  <si>
    <t>Stealth +2</t>
  </si>
  <si>
    <t>+6 Stealth in stony environs</t>
  </si>
  <si>
    <t>solitary or wing (2-8)</t>
  </si>
  <si>
    <t>The head of this sinisterly carved statue of a devil slowly scans its surroundings, every motion making the faint sound of stone grinding upon stone.</t>
  </si>
  <si>
    <t>Freeze (Ex) A gargoyle guardian can hold itself so still that it appears to be a statue. A gargoyle guardian that uses freeze can take 20 on Stealth checks to hide in plain sight as a stone statue.  Snatch (Ex) A gargoyle guardian can start a grapple when it hits with both claw attacks, as though it had the grab ability. If it grapples a creature of size Medium or smaller, it squeezes each round for automatic claw damage with a successful grapple check. A gargoyle guardian can fly while holding a creature that weighs 350 pounds or less. It cannot throw creatures it is carrying, but can drop them as a free action.</t>
  </si>
  <si>
    <t>Many races adorn their buildings and structures with carved gargoyles to make them look more fearsome, to ward off evil spirits, or in the hope of making real gargoyles think another tribe is already occupying the area. Many magic-users also create constructs in the shapes and forms of gargoyles, emulating those creatures' ability to blend in with stone structures and taking advantage of the pervasiveness of sculpted gargoyles to create stealthy protectors and watchdogs.  Many spellcasters construct gargoyle guardians that have special abilities, making them even more capable and vigilant sentinels.  Gargoyle Sentry (+0 CR): These gargoyle guardians are created with eyes of citrine linked to a 1-foot-diameter orb of the same stone. The orb always displays what the gargoyle guardian sees, though without the construct's darkvision or low-light vision. If the gargoyle sentry is destroyed, its eyes and the linked orb shatter into worthless dust.  Construction A gargoyle guardian's body is made from 1,000 pounds of dense stone-typically of the colors and designs of the structure or memorial it is meant to guard-and treated with 1,000 gp worth of rare minerals and precious filigree.  Gargoyle Guardian CL 10th; Price 30,000 gp; 50,000 gp (sentry) Construction Requirements Craft Construct, animate objects, stone shape, geas/quest; Cost 15,000 gp; 25,000 gp (sentry)</t>
  </si>
  <si>
    <t>&lt;link rel="stylesheet"href="PF.css"&gt;&lt;div&gt;&lt;h2&gt;Gargoyle Guardian&lt;/h2&gt;&lt;h3&gt;&lt;i&gt;&lt;i&gt;The head of this sinisterly carved statue of a devil slowly scans its surroundings&lt;/i&gt;, &lt;i&gt;every motion making the faint sound of stone grinding upon stone&lt;/i&gt;.&lt;/i&gt;&lt;/h3&gt;&lt;br&gt;&lt;/br&gt;&lt;/div&gt;&lt;div class="heading"&gt;&lt;p class="alignleft"&gt;Gargoyle Guardian&lt;/p&gt;&lt;p class="alignright"&gt;CR 8&lt;/p&gt;&lt;div style="clear: both;"&gt;&lt;/div&gt;&lt;/div&gt;&lt;div&gt;&lt;h5&gt;&lt;b&gt;XP &lt;/b&gt;4,800&lt;/h5&gt;&lt;h5&gt;N Large construct &lt;/h5&gt;&lt;h5&gt;&lt;b&gt;Init &lt;/b&gt;+2; &lt;b&gt;Senses &lt;/b&gt;darkvision 60 ft., low-light vision; Perception +0&lt;/h5&gt;&lt;/div&gt;&lt;hr/&gt;&lt;div&gt;&lt;h5&gt;&lt;b&gt;DEFENSE&lt;/b&gt;&lt;/h5&gt;&lt;/div&gt;&lt;hr/&gt;&lt;div&gt;&lt;h5&gt;&lt;b&gt;AC &lt;/b&gt;22, touch 11, flat-footed 20 (+2 Dex, +11 natural, -1 size)&lt;/h5&gt;&lt;h5&gt;&lt;b&gt;hp &lt;/b&gt;90 (11d10+30)&lt;/h5&gt;&lt;h5&gt;&lt;b&gt;Fort &lt;/b&gt;+3, &lt;b&gt;Ref &lt;/b&gt;+5, &lt;b&gt;Will &lt;/b&gt;+3&lt;/h5&gt;&lt;h5&gt;&lt;b&gt;DR &lt;/b&gt;5/adamantine; &lt;b&gt;Immune &lt;/b&gt;construct traits&lt;/h5&gt;&lt;/div&gt;&lt;hr/&gt;&lt;div&gt;&lt;h5&gt;&lt;b&gt;OFFENSE&lt;/b&gt;&lt;/h5&gt;&lt;/div&gt;&lt;hr/&gt;&lt;div&gt;&lt;h5&gt;&lt;b&gt;Spd &lt;/b&gt;30 ft., fly 60 ft. (poor)&lt;/h5&gt;&lt;h5&gt;&lt;b&gt;Melee &lt;/b&gt;1 bite +16 (1d8+6), 2 claw +16 (1d6+6)&lt;/h5&gt;&lt;h5&gt;&lt;b&gt;Space &lt;/b&gt;10 ft.; &lt;b&gt;Reach &lt;/b&gt;10 ft.&lt;/h5&gt;&lt;h5&gt;&lt;b&gt;Special Attacks &lt;/b&gt;snatch&lt;/h5&gt;&lt;/div&gt;&lt;hr/&gt;&lt;div&gt;&lt;h5&gt;&lt;b&gt;STATISTICS&lt;/b&gt;&lt;/h5&gt;&lt;/div&gt;&lt;hr/&gt;&lt;div&gt;&lt;h5&gt;&lt;b&gt;Str &lt;/b&gt;22, &lt;b&gt;Dex &lt;/b&gt;14, &lt;b&gt;Con &lt;/b&gt;-, &lt;b&gt;Int &lt;/b&gt; -, &lt;b&gt;Wis &lt;/b&gt;10, &lt;b&gt;Cha &lt;/b&gt;1&lt;/h5&gt;&lt;h5&gt;&lt;b&gt;Base Atk &lt;/b&gt;+11; &lt;b&gt;CMB &lt;/b&gt;+18; &lt;b&gt;CMD &lt;/b&gt;30&lt;/h5&gt;&lt;h5&gt;&lt;b&gt;Skills &lt;/b&gt;Stealth +2; &lt;b&gt;Racial Modifiers &lt;/b&gt;+6 Stealth in stony environs&lt;/h5&gt;&lt;h5&gt;&lt;b&gt;SQ &lt;/b&gt;freeze&lt;/h5&gt;&lt;/div&gt;&lt;hr/&gt;&lt;div&gt;&lt;h5&gt;&lt;b&gt;ECOLOGY&lt;/b&gt;&lt;/h5&gt;&lt;/div&gt;&lt;hr/&gt;&lt;div&gt;&lt;h5&gt;&lt;b&gt;Environment &lt;/b&gt; any land&lt;/h5&gt;&lt;h5&gt;&lt;b&gt;Organization &lt;/b&gt;solitary or wing (2-8)&lt;/h5&gt;&lt;h5&gt;&lt;b&gt;Treasure &lt;/b&gt;none&lt;/h5&gt;&lt;/div&gt;&lt;hr/&gt;&lt;div&gt;&lt;h5&gt;&lt;b&gt;SPECIAL ABILITIES&lt;/b&gt;&lt;/h5&gt;&lt;/div&gt;&lt;hr/&gt;&lt;div&gt;&lt;h5&gt;&lt;b&gt;Freeze (Ex)&lt;/b&gt; A gargoyle guardian can hold itself so still that it appears to be a statue. A gargoyle guardian that uses freeze can take 20 on Stealth checks to hide in plain sight as a stone statue.  &lt;/h5&gt;&lt;h5&gt;&lt;b&gt;Snatch (Ex)&lt;/b&gt; A gargoyle guardian can start a grapple when it hits with both claw attacks, as though it had the grab ability. If it grapples a creature of size Medium or smaller, it squeezes each round for automatic claw damage with a successful grapple check. A gargoyle guardian can fly while holding a creature that weighs 350 pounds or less. It cannot throw creatures it is carrying, but can drop them as a free action.&lt;/h5&gt;&lt;/div&gt;&lt;br&gt;&lt;/br&gt;&lt;div&gt;&lt;h4&gt;&lt;p&gt;&lt;p&gt;Many races adorn their buildings and structures with carved gargoyles to make them look more fearsome, to ward off evil spirits, or in the hope of making real gargoyles think another tribe is already occupying the area. Many magic-users also create constructs in the shapes and forms of gargoyles, emulating those creatures' ability to blend in with stone structures and taking advantage of the pervasiveness of sculpted gargoyles to create stealthy protectors and watchdogs.&lt;/p&gt;&lt;p&gt;Many spellcasters construct gargoyle guardians that have special abilities, making them even more capable and vigilant sentinels.&lt;/p&gt;&lt;p&gt;Gargoyle Sentry (+0 CR): These gargoyle guardians are created with eyes of citrine linked to a 1-foot-diameter orb of the same stone. The orb always displays what the gargoyle guardian sees, though without the construct's darkvision or low-light vision. If the gargoyle sentry is destroyed, its eyes and the linked orb shatter into worthless dust.&lt;/p&gt;&lt;p&gt;&lt;/h5&gt;&lt;h5&gt;&lt;b&gt;Construction &lt;/b&gt;A gargoyle guardian's body is made from 1,000 pounds of dense stone-typically of the colors and designs of the structure or memorial it is meant to guard-and treated with 1,000 gp worth of rare minerals and precious filigree.&lt;/p&gt;&lt;p&gt;&lt;/h5&gt;&lt;h5&gt;&lt;b&gt;Gargoyle Guardian CL &lt;/b&gt;10th; &lt;/h5&gt;&lt;h5&gt;&lt;b&gt;Price &lt;/b&gt;30,000 gp; 50,000 gp (sentry) &lt;/h5&gt;&lt;h5&gt;&lt;b&gt;Construction &lt;/b&gt;Requirements Craft Construct, &lt;i&gt;animate objects&lt;/i&gt;, &lt;i&gt;stone shape&lt;/i&gt;, &lt;i&gt;geas/quest&lt;/i&gt;; &lt;/h5&gt;&lt;h5&gt;&lt;b&gt;Cost &lt;/b&gt;15,000 gp; 25,000 gp (sentry)&lt;/p&gt;&lt;/h4&gt;&lt;/div&gt;</t>
  </si>
  <si>
    <t>Grim Reaper</t>
  </si>
  <si>
    <t>(evil, extraplanar, incorporeal)</t>
  </si>
  <si>
    <t>darkvision 60 ft., low-light vision; Perception +35</t>
  </si>
  <si>
    <t>fear aura (40 ft., DC 36)</t>
  </si>
  <si>
    <t>32, touch 20, flat-footed 30</t>
  </si>
  <si>
    <t>(+9 deflection, +2 Dex, +12 natural, -1 size)</t>
  </si>
  <si>
    <t>(28d8+252)</t>
  </si>
  <si>
    <t>Fort +18, Ref +11, Will +20</t>
  </si>
  <si>
    <t>15/ cold iron and good</t>
  </si>
  <si>
    <t>+3 scythe +27/+22/+17/+12 (2d6+13/19-20/x4 plus  death touch)</t>
  </si>
  <si>
    <t>Spell-Like Abilities (CL 20th; concentration +29)  Constant-fly, foresight, true seeing  At Will-circle of death (DC 25), control undead (DC 26), invisibility, plane shift (DC 26), polymorph  3/day-energy drain (DC 28), finger of death (DC 26), soul bind (DC 28), summon minor reapers (level 8, 1d4 minor reapers), unwilling shield (DC 25)  1/day-quickened destruction (DC 26), wail of the banshee (DC 28)</t>
  </si>
  <si>
    <t>Str 24, Dex 15, Con -, Int 16, Wis 19, Cha 29</t>
  </si>
  <si>
    <t>Cleave, Combat Casting, Combat Expertise, Combat Reflexes, Critical Focus, Great Cleave, Greater Weapon Focus (scythe), Improved Critical (scythe), Improved Disarm, Improved Initiative, Power Attack, Quicken Spell-Like Ability (destruction), Vital Strike, Weapon Focus (scythe)</t>
  </si>
  <si>
    <t>Diplomacy +37, Disguise +40, Fly +39, Knowledge (planes) +31, Perception +35, Sense Motive +35, Stealth +29</t>
  </si>
  <si>
    <t>Common, Celestial, Infernal; truespeech</t>
  </si>
  <si>
    <t>double (+3 scythe, other treasure)</t>
  </si>
  <si>
    <t>This tall, cloaked figure stares out from the black hood that covers its head. It wields an enormous scythe in its skeletal, bone-white hands, looking as though it is freezing the very air around it.</t>
  </si>
  <si>
    <t>Death Touch (Su) Creatures hit by either a grim reaper's touch attack or by a weapon wielded by a grim reaper must succeed at a DC 33 Fortitude save or gain 2d4 negative levels. The save DC is Charisma-based. A grim reaper can channel this ability through any weapon it wields. A humanoid slain by a reaper's death touch is consumed in unholy fire and has its remains destroyed as the destruction spell. This is a death effect.  Summon Minor Reapers (Sp) Three times per day, a reaper can summon 1d4 minor reapers as a standard action. Each of these minor reapers is assigned a single creature to attack, and the targeted creature must battle the minor reaper by itself. The target that the grim reaper assigns to its minor reapers need not be in sight, but it must be on the same plane on which the minor reaper was summoned. A grim reaper may only assign one minor reaper to any creature at a given time, even if it uses this ability multiple times.</t>
  </si>
  <si>
    <t>Known by many names throughout nearly all cultures, grim reapers are the personifications of death and all the pain and fear associated with that state. They are universally feared by the living as harbingers of destruction and masters of all that has already passed from life. These hooded beings travel through the planes with the sole intent of bringing about the end of life, slaying with a deliberateness inscrutable to all but themselves.  While grim reapers are the most feared of their kind, they are not alone. The towering, ghostlike grim reapers are served by minor reapers, corporeal servitors that enact their master's dreadful will and meet out death's unrelenting touch. A grim reaper is 15 feet tall and, as an incorporeal creature, has no physical weight except for its equipment. Minor reapers stand 7 feet tall and weigh approximately 70 pounds.  Ecology Grim reapers have no creator and are not born by any definition of the word-they simply exist, much as the multiverse itself does. Some philosophers argue that grim reapers were created along with the Negative Energy Plane, manifesting from this plane when mortalkind first realized death's terminal permanency. Others claim that multiple minor reapers meeting on the Negative Energy Plane or another area infused with overwhelming negative energy might join together to form a new grim reaper.  While similar in shape to the psychopomps who serve Pharasma and ferry souls to their fates upon the planes, reapers care little for mortal souls, reveling in the moment of death and dissolution of the impermanent, regardless of the elaborate bureaucracy that oversees the doomed.  Habitat &amp; Society While grim reapers stalk the planes, spreading death and despair for their own sakes, they are not alone in their endeavors. Among their many powers, grim reapers can summon lesser versions of themselves to seek out and kill specific individuals.  These minor reapers are encountered far more often than their masters, either in the service of their masters or summoned by evil magic-users to do their foul bidding. While stripped of their more powerful brethren's necromantic powers, these minor reapers are nonetheless brutal hunters and stop at nothing to achieve their objective. Minor reapers usually wait until their target is alone before appearing for battle, though if a pack of these undead assassins are sent after a group of victims, they will engage multiple targets if necessary.  If summoned by a grim reaper, minor reapers act as its additional eyes and ears, and if they are destroyed, their master is immediately aware of their obliteration. Other times, a grim reaper may summon minor reapers to aid in its escape from a battle it expects to lose, and flees to another plane of existence where it may recover and better prepare for the annihilation of its targets.  Grim reapers possess the ability to speak to any intelligent being, and the few who have survived encounters with a reaper or its minions claim that the bringer of death spoke to them in a deep, unearthly voice like nothing in the material realm.  Minor reapers can be created by casters of 20th level or higher using the spell create greater undead.</t>
  </si>
  <si>
    <t>&lt;link rel="stylesheet"href="PF.css"&gt;&lt;div&gt;&lt;h2&gt;Grim Reaper&lt;/h2&gt;&lt;h3&gt;&lt;i&gt;&lt;i&gt;This tall&lt;/i&gt;, &lt;i&gt;cloaked figure stares out from the black hood that covers its head&lt;/i&gt;. &lt;i&gt;It wields an enormous scythe in its skeletal&lt;/i&gt;, &lt;i&gt;bone-white hands&lt;/i&gt;, &lt;i&gt;looking as though it is freezing the very air around it&lt;/i&gt;.&lt;/i&gt;&lt;/h3&gt;&lt;br&gt;&lt;/br&gt;&lt;/div&gt;&lt;div class="heading"&gt;&lt;p class="alignleft"&gt;Grim Reaper&lt;/p&gt;&lt;p class="alignright"&gt;CR 20&lt;/p&gt;&lt;div style="clear: both;"&gt;&lt;/div&gt;&lt;/div&gt;&lt;div&gt;&lt;h5&gt;&lt;b&gt;XP &lt;/b&gt;307,200&lt;/h5&gt;&lt;h5&gt;NE Large undead (evil, extraplanar, incorporeal)&lt;/h5&gt;&lt;h5&gt;&lt;b&gt;Init &lt;/b&gt;+6; &lt;b&gt;Senses &lt;/b&gt;darkvision 60 ft., low-light vision; Perception +35&lt;/h5&gt;&lt;h5&gt;&lt;b&gt;Aura &lt;/b&gt;fear aura (40 ft., DC 36)&lt;/h5&gt;&lt;/div&gt;&lt;hr/&gt;&lt;div&gt;&lt;h5&gt;&lt;b&gt;DEFENSE&lt;/b&gt;&lt;/h5&gt;&lt;/div&gt;&lt;hr/&gt;&lt;div&gt;&lt;h5&gt;&lt;b&gt;AC &lt;/b&gt;32, touch 20, flat-footed 30 (+9 deflection, +2 Dex, +12 natural, -1 size)&lt;/h5&gt;&lt;h5&gt;&lt;b&gt;hp &lt;/b&gt;378 (28d8+252)&lt;/h5&gt;&lt;h5&gt;&lt;b&gt;Fort &lt;/b&gt;+18, &lt;b&gt;Ref &lt;/b&gt;+11, &lt;b&gt;Will &lt;/b&gt;+20&lt;/h5&gt;&lt;h5&gt;&lt;b&gt;Defensive Abilities &lt;/b&gt;channel resistance +4, incorporeal; &lt;b&gt;DR &lt;/b&gt;15/ cold iron and good; &lt;b&gt;Immune &lt;/b&gt;undead traits; &lt;b&gt;SR &lt;/b&gt;31&lt;/h5&gt;&lt;/div&gt;&lt;hr/&gt;&lt;div&gt;&lt;h5&gt;&lt;b&gt;OFFENSE&lt;/b&gt;&lt;/h5&gt;&lt;/div&gt;&lt;hr/&gt;&lt;div&gt;&lt;h5&gt;&lt;b&gt;Spd &lt;/b&gt;40 ft., fly 60 ft. (perfect)&lt;/h5&gt;&lt;h5&gt;&lt;b&gt;Melee &lt;/b&gt;&lt;i&gt;&lt;i&gt;+3 scythe&lt;/i&gt;&lt;/i&gt; +27/+22/+17/+12 (2d6+13/19-20/x4 plus  death touch)&lt;/h5&gt;&lt;h5&gt;&lt;b&gt;Space &lt;/b&gt;10 ft.; &lt;b&gt;Reach &lt;/b&gt;15 ft.&lt;/h5&gt;&lt;h5&gt;&lt;b&gt;Spell-Like Abilities&lt;/b&gt; (CL 20th; concentration +29)&lt;/br&gt;Constant&amp;mdash;&lt;i&gt;fly&lt;/i&gt;, &lt;i&gt;foresight&lt;/i&gt;, &lt;i&gt;true seeing&lt;/i&gt;&lt;/br&gt;At Will&amp;mdash;&lt;i&gt;circle of death&lt;/i&gt; (DC 25), &lt;i&gt;control undead&lt;/i&gt; (DC 26), &lt;i&gt;invisibility&lt;/i&gt;, &lt;i&gt;plane shift&lt;/i&gt; (DC 26), &lt;i&gt;polymorph&lt;/i&gt;&lt;/br&gt;3/day&amp;mdash;&lt;i&gt;energy drain&lt;/i&gt; (DC 28), &lt;i&gt;finger of death&lt;/i&gt; (DC 26), &lt;i&gt;soul bind&lt;/i&gt; (DC 28), summon minor reapers (level 8, 1d4 minor reapers), &lt;i&gt;unwilling shield&lt;/i&gt; (DC 25)&lt;/br&gt;1/day&amp;mdash;quickened &lt;i&gt;destruction&lt;/i&gt; (DC 26), &lt;i&gt;wail of the banshee&lt;/i&gt; (DC 28)&lt;/h5&gt;&lt;/h5&gt;&lt;/div&gt;&lt;hr/&gt;&lt;div&gt;&lt;h5&gt;&lt;b&gt;STATISTICS&lt;/b&gt;&lt;/h5&gt;&lt;/div&gt;&lt;hr/&gt;&lt;div&gt;&lt;h5&gt;&lt;b&gt;Str &lt;/b&gt;24, &lt;b&gt;Dex &lt;/b&gt;15, &lt;b&gt;Con &lt;/b&gt;-, &lt;b&gt;Int &lt;/b&gt; 16, &lt;b&gt;Wis &lt;/b&gt;19, &lt;b&gt;Cha &lt;/b&gt;29&lt;/h5&gt;&lt;h5&gt;&lt;b&gt;Base Atk &lt;/b&gt;+21; &lt;b&gt;CMB &lt;/b&gt;+24; &lt;b&gt;CMD &lt;/b&gt;50 (can't be tripped)&lt;/h5&gt;&lt;h5&gt;&lt;b&gt;Feats &lt;/b&gt;Cleave, Combat Casting, Combat Expertise, Combat Reflexes, Critical Focus, Great Cleave, Greater Weapon Focus (scythe), Improved Critical (scythe), Improved Disarm, Improved Initiative, Power Attack, Quicken Spell-Like Ability (&lt;i&gt;destruction&lt;/i&gt;), Vital Strike, Weapon Focus (scythe)&lt;/h5&gt;&lt;h5&gt;&lt;b&gt;Skills &lt;/b&gt;Diplomacy +37, Disguise +40, Fly +39, Knowledge (planes) +31, Perception +35, Sense Motive +35, Stealth +29&lt;/h5&gt;&lt;h5&gt;&lt;b&gt;Languages &lt;/b&gt;Common, Celestial, Infernal; truespeech&lt;/h5&gt;&lt;/div&gt;&lt;hr/&gt;&lt;div&gt;&lt;h5&gt;&lt;b&gt;ECOLOGY&lt;/b&gt;&lt;/h5&gt;&lt;/div&gt;&lt;hr/&gt;&lt;div&gt;&lt;h5&gt;&lt;b&gt;Environment &lt;/b&gt; any&lt;/h5&gt;&lt;h5&gt;&lt;b&gt;Organization &lt;/b&gt;solitary&lt;/h5&gt;&lt;h5&gt;&lt;b&gt;Treasure &lt;/b&gt;double (&lt;i&gt;+3 scythe&lt;/i&gt;, other treasure)&lt;/h5&gt;&lt;/div&gt;&lt;hr/&gt;&lt;div&gt;&lt;h5&gt;&lt;b&gt;SPECIAL ABILITIES&lt;/b&gt;&lt;/h5&gt;&lt;/div&gt;&lt;hr/&gt;&lt;div&gt;&lt;/h5&gt;&lt;h5&gt;&lt;b&gt;Death Touch (Su)&lt;/b&gt; Creatures hit by either a grim reaper's touch attack or by a weapon wielded by a grim reaper must succeed at a DC 33 Fortitude save or gain 2d4 negative levels. The save DC is Charisma-based. A grim reaper can channel this ability through any weapon it wields. A humanoid slain by a reaper's death touch is consumed in unholy fire and has its remains destroyed as the &lt;i&gt;destruction&lt;/i&gt; spell. This is a death effect.  &lt;/h5&gt;&lt;h5&gt;&lt;b&gt;Summon Minor Reapers (Sp)&lt;/b&gt; Three times per day, a reaper can summon 1d4 minor reapers as a standard action. Each of these minor reapers is assigned a single creature to attack, and the targeted creature must battle the minor reaper by itself. The target that the grim reaper assigns to its minor reapers need not be in sight, but it must be on the same plane on which the minor reaper was summoned. A grim reaper may only assign one minor reaper to any creature at a given time, even if it uses this ability multiple times.&lt;/h5&gt;&lt;/div&gt;&lt;br&gt;&lt;/br&gt;&lt;div&gt;&lt;h4&gt;&lt;p&gt;&lt;p&gt;Known by many names throughout nearly all cultures, grim reapers are the personifications of death and all the pain and fear associated with that state. They are universally feared by the living as harbingers of &lt;i&gt;destruction&lt;/i&gt; and masters of all that has already passed from life. These hooded beings travel through the planes with the sole intent of bringing about the end of life, slaying with a deliberateness inscrutable to all but themselves.&lt;/p&gt;&lt;p&gt;While grim reapers are the most feared of their kind, they are not alone. The towering, ghostlike grim reapers are served by minor reapers, corporeal servitors that enact their master's dreadful will and meet out death's unrelenting touch. A grim reaper is 15 feet tall and, as an incorporeal creature, has no physical weight except for its equipment. Minor reapers stand 7 feet tall and weigh approximately 70 pounds.&lt;b&gt;&lt;/p&gt;&lt;p&gt;Ecology&lt;/b&gt;&lt;/p&gt;&lt;p&gt; Grim reapers have no creator and are not born by any definition of the word-they simply exist, much as the multiverse itself does. Some philosophers argue that grim reapers were created along with the Negative Energy Plane, manifesting from this plane when mortalkind first realized death's terminal permanency. Others claim that multiple minor reapers meeting on the Negative Energy Plane or another area infused with overwhelming negative energy might join together to form a new grim reaper.&lt;/p&gt;&lt;p&gt;While similar in shape to the psychopomps who serve Pharasma and ferry souls to their fates upon the planes, reapers care little for mortal souls, reveling in the moment of death and dissolution of the impermanent, regardless of the elaborate bureaucracy that oversees the doomed.&lt;b&gt;&lt;/p&gt;&lt;p&gt;Habitat &amp; Society&lt;/b&gt;&lt;/p&gt;&lt;p&gt; While grim reapers stalk the planes, spreading death and despair for their own sakes, they are not alone in their endeavors. Among their many powers, grim reapers can summon lesser versions of themselves to seek out and kill specific individuals.&lt;/p&gt;&lt;p&gt;These minor reapers are encountered far more often than their masters, either in the service of their masters or summoned by evil magic-users to do their foul bidding. While stripped of their more powerful brethren's necromantic powers, these minor reapers are nonetheless brutal hunters and stop at nothing to achieve their objective. Minor reapers usually wait until their target is alone before appearing for battle, though if a pack of these undead assassins are sent after a group of victims, they will engage multiple targets if necessary.&lt;/p&gt;&lt;p&gt;If summoned by a grim reaper, minor reapers act as its additional eyes and ears, and if they are destroyed, their master is immediately aware of their obliteration. Other times, a grim reaper may summon minor reapers to aid in its escape from a battle it expects to lose, and flees to another plane of existence where it may recover and better prepare for the annihilation of its targets.&lt;/p&gt;&lt;p&gt;Grim reapers possess the ability to speak to any intelligent being, and the few who have survived encounters with a reaper or its minions claim that the bringer of death spoke to them in a deep, unearthly voice like nothing in the material realm.&lt;/p&gt;&lt;p&gt;Minor reapers can be created by casters of 20th level or higher using the spell &lt;i&gt;create greater undead&lt;/i&gt;.&lt;/p&gt;&lt;/h4&gt;&lt;/div&gt;</t>
  </si>
  <si>
    <t>Minor Grim Reaper</t>
  </si>
  <si>
    <t>darkvision 60 ft., low-light vision; Perception +18</t>
  </si>
  <si>
    <t>(+4 Dex, +8 natural)</t>
  </si>
  <si>
    <t>Fort +8, Ref +11, Will +9</t>
  </si>
  <si>
    <t>scythe +14/+9/+4 (2d4+3/x4 plus death touch)</t>
  </si>
  <si>
    <t>fear cone (30 ft., DC 20)</t>
  </si>
  <si>
    <t>Str 14, Dex 19, Con -, Int 8, Wis 11, Cha 17</t>
  </si>
  <si>
    <t>Agile Maneuvers, Cleave, Combat Reflexes, Improved Initiative, Lightning Reflexes, Power Attack, Toughness, Weapon Focus (scythe)</t>
  </si>
  <si>
    <t>Climb +10, Intimidate +16, Perception +18, Stealth +22</t>
  </si>
  <si>
    <t>sole target</t>
  </si>
  <si>
    <t>solitary or omen (2-4)</t>
  </si>
  <si>
    <t>Death Touch (Su) Creatures hit by either a lesser reaper's touch attack or by a weapon wielded by a lesser reaper must succeed at a DC 20 Fortitude save or gain 1d4 negative levels. The save DC is Charisma-based. A humanoid slain by a reaper's death touch is consumed in unholy fire and has its remains destroyed as the destruction spell. This is a death effect.  Sole Target (Su) Each minor reaper is assigned a specific target by the reaper that summoned it. If a creature attacks a minor reaper targeting another creature, that minor reaper may immediately summon another minor reaper as a free action to battle the interceding creature unless the interloper is already in battle with a minor reaper of its own, in which case the ability is wasted. If a minor reaper does not or cannot use this ability immediately after being attacked, it must wait until it is attacked once again in order to do so.</t>
  </si>
  <si>
    <t>&lt;link rel="stylesheet"href="PF.css"&gt;&lt;div&gt;&lt;h2&gt;Grim Reaper, Minor &lt;/h2&gt;&lt;h3&gt;&lt;i&gt;&lt;i&gt;This tall&lt;/i&gt;, &lt;i&gt;cloaked figure stares out from the black hood that covers its head&lt;/i&gt;. &lt;i&gt;It wields an enormous scythe in its skeletal&lt;/i&gt;, &lt;i&gt;bone-white hands&lt;/i&gt;, &lt;i&gt;looking as though it is freezing the very air around it&lt;/i&gt;.&lt;/i&gt;&lt;/h3&gt;&lt;br&gt;&lt;/br&gt;&lt;/div&gt;&lt;div class="heading"&gt;&lt;p class="alignleft"&gt;Minor Grim Reaper&lt;/p&gt;&lt;p class="alignright"&gt;CR 10&lt;/p&gt;&lt;div style="clear: both;"&gt;&lt;/div&gt;&lt;/div&gt;&lt;div&gt;&lt;h5&gt;&lt;b&gt;XP &lt;/b&gt;9,600&lt;/h5&gt;&lt;h5&gt;NE Medium undead (evil, extraplanar)&lt;/h5&gt;&lt;h5&gt;&lt;b&gt;Init &lt;/b&gt;+8; &lt;b&gt;Senses &lt;/b&gt;darkvision 60 ft., low-light vision; Perception +18&lt;/h5&gt;&lt;/div&gt;&lt;hr/&gt;&lt;div&gt;&lt;h5&gt;&lt;b&gt;DEFENSE&lt;/b&gt;&lt;/h5&gt;&lt;/div&gt;&lt;hr/&gt;&lt;div&gt;&lt;h5&gt;&lt;b&gt;AC &lt;/b&gt;22, touch 14, flat-footed 18 (+4 Dex, +8 natural)&lt;/h5&gt;&lt;h5&gt;&lt;b&gt;hp &lt;/b&gt;127 (15d8+60)&lt;/h5&gt;&lt;h5&gt;&lt;b&gt;Fort &lt;/b&gt;+8, &lt;b&gt;Ref &lt;/b&gt;+11, &lt;b&gt;Will &lt;/b&gt;+9&lt;/h5&gt;&lt;h5&gt;&lt;b&gt;DR &lt;/b&gt;5/cold iron or good; &lt;b&gt;Immune &lt;/b&gt;cold, undead traits; &lt;b&gt;SR &lt;/b&gt;21&lt;/h5&gt;&lt;/div&gt;&lt;hr/&gt;&lt;div&gt;&lt;h5&gt;&lt;b&gt;OFFENSE&lt;/b&gt;&lt;/h5&gt;&lt;/div&gt;&lt;hr/&gt;&lt;div&gt;&lt;h5&gt;&lt;b&gt;Spd &lt;/b&gt;30 ft.&lt;/h5&gt;&lt;h5&gt;&lt;b&gt;Melee &lt;/b&gt;scythe +14/+9/+4 (2d4+3/x4 plus death touch)&lt;/h5&gt;&lt;h5&gt;&lt;b&gt;Space &lt;/b&gt;5 ft.; &lt;b&gt;Reach &lt;/b&gt;5 ft.&lt;/h5&gt;&lt;h5&gt;&lt;b&gt;Special Attacks &lt;/b&gt;fear cone (30 ft., DC 20)&lt;/h5&gt;&lt;/div&gt;&lt;hr/&gt;&lt;div&gt;&lt;h5&gt;&lt;b&gt;STATISTICS&lt;/b&gt;&lt;/h5&gt;&lt;/div&gt;&lt;hr/&gt;&lt;div&gt;&lt;h5&gt;&lt;b&gt;Str &lt;/b&gt;14, &lt;b&gt;Dex &lt;/b&gt;19, &lt;b&gt;Con &lt;/b&gt;-, &lt;b&gt;Int &lt;/b&gt; 8, &lt;b&gt;Wis &lt;/b&gt;11, &lt;b&gt;Cha &lt;/b&gt;17&lt;/h5&gt;&lt;h5&gt;&lt;b&gt;Base Atk &lt;/b&gt;+11; &lt;b&gt;CMB &lt;/b&gt;+15; &lt;b&gt;CMD &lt;/b&gt;27&lt;/h5&gt;&lt;h5&gt;&lt;b&gt;Feats &lt;/b&gt;Agile Maneuvers, Cleave, Combat Reflexes, Improved Initiative, Lightning Reflexes, Power Attack, Toughness, Weapon Focus (scythe)&lt;/h5&gt;&lt;h5&gt;&lt;b&gt;Skills &lt;/b&gt;Climb +10, Intimidate +16, Perception +18, Stealth +22&lt;/h5&gt;&lt;h5&gt;&lt;b&gt;SQ &lt;/b&gt;sole target&lt;/h5&gt;&lt;/div&gt;&lt;hr/&gt;&lt;div&gt;&lt;h5&gt;&lt;b&gt;ECOLOGY&lt;/b&gt;&lt;/h5&gt;&lt;/div&gt;&lt;hr/&gt;&lt;div&gt;&lt;h5&gt;&lt;b&gt;Environment &lt;/b&gt; any&lt;/h5&gt;&lt;h5&gt;&lt;b&gt;Organization &lt;/b&gt;solitary or omen (2-4)&lt;/h5&gt;&lt;h5&gt;&lt;b&gt;Treasure &lt;/b&gt;none&lt;/h5&gt;&lt;/div&gt;&lt;hr/&gt;&lt;div&gt;&lt;h5&gt;&lt;b&gt;SPECIAL ABILITIES&lt;/b&gt;&lt;/h5&gt;&lt;/div&gt;&lt;hr/&gt;&lt;div&gt;&lt;/h5&gt;&lt;h5&gt;&lt;b&gt;Death Touch (Su)&lt;/b&gt; Creatures hit by either a lesser reaper's touch attack or by a weapon wielded by a lesser reaper must succeed at a DC 20 Fortitude save or gain 1d4 negative levels. The save DC is Charisma-based. A humanoid slain by a reaper's death touch is consumed in unholy fire and has its remains destroyed as the &lt;i&gt;destruction&lt;/i&gt; spell. This is a death effect.  &lt;/h5&gt;&lt;h5&gt;&lt;b&gt;Sole Target (Su)&lt;/b&gt; Each minor reaper is assigned a specific target by the reaper that summoned it. If a creature attacks a minor reaper targeting another creature, that minor reaper may immediately summon another minor reaper as a free action to battle the interceding creature unless the interloper is already in battle with a minor reaper of its own, in which case the ability is wasted. If a minor reaper does not or cannot use this ability immediately after being attacked, it must wait until it is attacked once again in order to do so.&lt;/h5&gt;&lt;/div&gt;&lt;br&gt;&lt;/br&gt;&lt;div&gt;&lt;h4&gt;&lt;p&gt;&lt;p&gt;Known by many names throughout nearly all cultures, grim reapers are the personifications of death and all the pain and fear associated with that state. They are universally feared by the living as harbingers of &lt;i&gt;destruction&lt;/i&gt; and masters of all that has already passed from life. These hooded beings travel through the planes with the sole intent of bringing about the end of life, slaying with a deliberateness inscrutable to all but themselves.&lt;/p&gt;&lt;p&gt;While grim reapers are the most feared of their kind, they are not alone. The towering, ghostlike grim reapers are served by minor reapers, corporeal servitors that enact their master's dreadful will and meet out death's unrelenting touch. A grim reaper is 15 feet tall and, as an incorporeal creature, has no physical weight except for its equipment. Minor reapers stand 7 feet tall and weigh approximately 70 pounds.&lt;b&gt;&lt;/p&gt;&lt;p&gt;Ecology&lt;/b&gt;&lt;/p&gt;&lt;p&gt; Grim reapers have no creator and are not born by any definition of the word-they simply exist, much as the multiverse itself does. Some philosophers argue that grim reapers were created along with the Negative Energy Plane, manifesting from this plane when mortalkind first realized death's terminal permanency. Others claim that multiple minor reapers meeting on the Negative Energy Plane or another area infused with overwhelming negative energy might join together to form a new grim reaper.&lt;/p&gt;&lt;p&gt;While similar in shape to the psychopomps who serve Pharasma and ferry souls to their fates upon the planes, reapers care little for mortal souls, reveling in the moment of death and dissolution of the impermanent, regardless of the elaborate bureaucracy that oversees the doomed.&lt;b&gt;&lt;/p&gt;&lt;p&gt;Habitat &amp; Society&lt;/b&gt;&lt;/p&gt;&lt;p&gt; While grim reapers stalk the planes, spreading death and despair for their own sakes, they are not alone in their endeavors. Among their many powers, grim reapers can summon lesser versions of themselves to seek out and kill specific individuals.&lt;/p&gt;&lt;p&gt;These minor reapers are encountered far more often than their masters, either in the service of their masters or summoned by evil magic-users to do their foul bidding. While stripped of their more powerful brethren's necromantic powers, these minor reapers are nonetheless brutal hunters and stop at nothing to achieve their objective. Minor reapers usually wait until their target is alone before appearing for battle, though if a pack of these undead assassins are sent after a group of victims, they will engage multiple targets if necessary.&lt;/p&gt;&lt;p&gt;If summoned by a grim reaper, minor reapers act as its additional eyes and ears, and if they are destroyed, their master is immediately aware of their obliteration. Other times, a grim reaper may summon minor reapers to aid in its escape from a battle it expects to lose, and flees to another plane of existence where it may recover and better prepare for the annihilation of its targets.&lt;/p&gt;&lt;p&gt;Grim reapers possess the ability to speak to any intelligent being, and the few who have survived encounters with a reaper or its minions claim that the bringer of death spoke to them in a deep, unearthly voice like nothing in the material realm.&lt;/p&gt;&lt;p&gt;Minor reapers can be created by casters of 20th level or higher using the spell &lt;i&gt;create greater undead&lt;/i&gt;.&lt;/p&gt;&lt;/h4&gt;&lt;/div&gt;</t>
  </si>
  <si>
    <t>Belostomatid</t>
  </si>
  <si>
    <t>darkvision 60 ft., tremorsense 60 ft.; Perception +0</t>
  </si>
  <si>
    <t>stench (DC 15, 3 rounds)</t>
  </si>
  <si>
    <t>Fort +7, Ref +2, Will +1</t>
  </si>
  <si>
    <t>20 ft., fly 20 ft. (poor), swim 40 ft.</t>
  </si>
  <si>
    <t>2 claws +6 (1d4+3 plus grab), bite +6 (1d8+4 plus digestive enzymes)</t>
  </si>
  <si>
    <t>digestive enzyme</t>
  </si>
  <si>
    <t>Str 19, Dex 13, Con 16, Int -, Wis 11, Cha 2</t>
  </si>
  <si>
    <t>Fly +1, Stealth +0 (+8 in water), Swim +14</t>
  </si>
  <si>
    <t xml:space="preserve"> temperate lakes, rivers, or swamps</t>
  </si>
  <si>
    <t>Six powerful legs, each ending in a hooked claw, jut from the shieldlike body of this massive insect.</t>
  </si>
  <si>
    <t>AP 49</t>
  </si>
  <si>
    <t>Digestive Enzymes (Ex) A belostomatid injects a corrosive enzyme into its prey that both paralyzes and liquefies flesh. A creature struck by the belostomatid's piercing bite must succeed at a DC 15 Fortitude save or be paralyzed for 1d4 rounds. For every round the creature is paralyzed it takes 1d2 points of Constitution damage.  Hold Breath (Ex) A belostomatid can hold its breath for a number of rounds equal to 4 times its Constitution score before it risks drowning.</t>
  </si>
  <si>
    <t>The belostomatid is the monstrous form of its diminutive counterpart, a 5-inch-long "giant" water bug commonly known as a "toe-biter." A monstrous belostomatid has a flattened, oval-shaped body measuring 12 feet long, and four rear, oarlike legs, which it uses to thrust through the water. The belostomatid's front two legs are thick and end in sharp, single-tipped claws, which it uses to slay its prey. Two large black eyes are mounted on each side of the creature's rostrum, and it uses its 2-foot-long, beaklike proboscis to inject its deadly acidic enzymes into its victims.  Belostomatids are ambush predators. They hide amid floating snags and piles of debris in still and slow-moving waters, seamlessly blending in with their surroundings despite their size. With a powerful surge forward, a belostomatid grabs its prey, thrusts its rostrum deep into the prey's body, and begins pumping a paralyzing digestive enzyme into its prey, dissolving it from the inside out.</t>
  </si>
  <si>
    <t>&lt;link rel="stylesheet"href="PF.css"&gt;&lt;div&gt;&lt;h2&gt;Belostomatid&lt;/h2&gt;&lt;h3&gt;&lt;i&gt;&lt;i&gt;Six powerful legs&lt;/i&gt;, &lt;i&gt;each ending in a hooked claw&lt;/i&gt;, &lt;i&gt;jut from the shieldlike body of this massive insect&lt;/i&gt;.&lt;/i&gt;&lt;/h3&gt;&lt;br&gt;&lt;/br&gt;&lt;/div&gt;&lt;div class="heading"&gt;&lt;p class="alignleft"&gt;Belostomatid&lt;/p&gt;&lt;p class="alignright"&gt;CR 3&lt;/p&gt;&lt;div style="clear: both;"&gt;&lt;/div&gt;&lt;/div&gt;&lt;div&gt;&lt;h5&gt;&lt;b&gt;XP &lt;/b&gt;800&lt;/h5&gt;&lt;h5&gt;N Large vermin &lt;/h5&gt;&lt;h5&gt;&lt;b&gt;Init &lt;/b&gt;+1; &lt;b&gt;Senses &lt;/b&gt;darkvision 60 ft., tremorsense 60 ft.; Perception +0&lt;/h5&gt;&lt;h5&gt;&lt;b&gt;Aura &lt;/b&gt;stench (DC 15, 3 rounds)&lt;/h5&gt;&lt;/div&gt;&lt;hr/&gt;&lt;div&gt;&lt;h5&gt;&lt;b&gt;DEFENSE&lt;/b&gt;&lt;/h5&gt;&lt;/div&gt;&lt;hr/&gt;&lt;div&gt;&lt;h5&gt;&lt;b&gt;AC &lt;/b&gt;18, touch 10, flat-footed 17 (+1 Dex, +8 natural, -1 size)&lt;/h5&gt;&lt;h5&gt;&lt;b&gt;hp &lt;/b&gt;30 (4d8+12)&lt;/h5&gt;&lt;h5&gt;&lt;b&gt;Fort &lt;/b&gt;+7, &lt;b&gt;Ref &lt;/b&gt;+2, &lt;b&gt;Will &lt;/b&gt;+1&lt;/h5&gt;&lt;h5&gt;&lt;b&gt;Immune &lt;/b&gt;mind-affecting effects&lt;/h5&gt;&lt;/div&gt;&lt;hr/&gt;&lt;div&gt;&lt;h5&gt;&lt;b&gt;OFFENSE&lt;/b&gt;&lt;/h5&gt;&lt;/div&gt;&lt;hr/&gt;&lt;div&gt;&lt;h5&gt;&lt;b&gt;Spd &lt;/b&gt;20 ft., fly 20 ft. (poor), swim 40 ft.&lt;/h5&gt;&lt;h5&gt;&lt;b&gt;Melee &lt;/b&gt;2 claws +6 (1d4+3 plus grab), bite +6 (1d8+4 plus digestive enzymes)&lt;/h5&gt;&lt;h5&gt;&lt;b&gt;Space &lt;/b&gt;10 ft.; &lt;b&gt;Reach &lt;/b&gt;10 ft.&lt;/h5&gt;&lt;h5&gt;&lt;b&gt;Special Attacks &lt;/b&gt;digestive enzyme&lt;/h5&gt;&lt;/div&gt;&lt;hr/&gt;&lt;div&gt;&lt;h5&gt;&lt;b&gt;STATISTICS&lt;/b&gt;&lt;/h5&gt;&lt;/div&gt;&lt;hr/&gt;&lt;div&gt;&lt;h5&gt;&lt;b&gt;Str &lt;/b&gt;19, &lt;b&gt;Dex &lt;/b&gt;13, &lt;b&gt;Con &lt;/b&gt;16, &lt;b&gt;Int &lt;/b&gt; -, &lt;b&gt;Wis &lt;/b&gt;11, &lt;b&gt;Cha &lt;/b&gt;2&lt;/h5&gt;&lt;h5&gt;&lt;b&gt;Base Atk &lt;/b&gt;+3; &lt;b&gt;CMB &lt;/b&gt;+8 (+12 grapple); &lt;b&gt;CMD &lt;/b&gt;19 (27 vs. trip)&lt;/h5&gt;&lt;h5&gt;&lt;b&gt;Skills &lt;/b&gt;Fly +1, Stealth +0 (+8 in water), Swim +14; &lt;b&gt;Racial Modifiers &lt;/b&gt;+8 on Stealth in water&lt;/h5&gt;&lt;h5&gt;&lt;b&gt;SQ &lt;/b&gt;hold breath&lt;/h5&gt;&lt;/div&gt;&lt;hr/&gt;&lt;div&gt;&lt;h5&gt;&lt;b&gt;ECOLOGY&lt;/b&gt;&lt;/h5&gt;&lt;/div&gt;&lt;hr/&gt;&lt;div&gt;&lt;h5&gt;&lt;b&gt;Environment &lt;/b&gt; temperate lakes, rivers, or swamps&lt;/h5&gt;&lt;h5&gt;&lt;b&gt;Organization &lt;/b&gt;solitary&lt;/h5&gt;&lt;h5&gt;&lt;b&gt;Treasure &lt;/b&gt;none&lt;/h5&gt;&lt;/div&gt;&lt;hr/&gt;&lt;div&gt;&lt;h5&gt;&lt;b&gt;SPECIAL ABILITIES&lt;/b&gt;&lt;/h5&gt;&lt;/div&gt;&lt;hr/&gt;&lt;div&gt;&lt;/h5&gt;&lt;h5&gt;&lt;b&gt;Digestive Enzymes (Ex)&lt;/b&gt; A belostomatid injects a corrosive enzyme into its prey that both paralyzes and liquefies flesh. A creature struck by the belostomatid's piercing bite must succeed at a DC 15 Fortitude save or be paralyzed for 1d4 rounds. For every round the creature is paralyzed it takes 1d2 points of Constitution damage.  &lt;/h5&gt;&lt;h5&gt;&lt;b&gt;Hold Breath (Ex)&lt;/b&gt; A belostomatid can hold its breath for a number of rounds equal to 4 times its Constitution score before it risks drowning.&lt;/h5&gt;&lt;/div&gt;&lt;br&gt;&lt;/br&gt;&lt;div&gt;&lt;h4&gt;&lt;p&gt;&lt;p&gt;The belostomatid is the monstrous form of its diminutive counterpart, a 5-inch-long "giant" water bug commonly known as a "toe-biter." A monstrous belostomatid has a flattened, oval-shaped body measuring 12 feet long, and four rear, oarlike legs, which it uses to thrust through the water. The belostomatid's front two legs are thick and end in sharp, single-tipped claws, which it uses to slay its prey. Two large black eyes are mounted on each side of the creature's rostrum, and it uses its 2-foot-long, beaklike proboscis to inject its deadly acidic enzymes into its victims.  Belostomatids are ambush predators. They hide amid floating snags and piles of debris in still and slow-moving waters, seamlessly blending in with their surroundings despite their size. With a powerful surge forward, a belostomatid grabs its prey, thrusts its rostrum deep into the prey's body, and begins pumping a paralyzing digestive enzyme into its prey, dissolving it from the inside out.&lt;/p&gt;&lt;/h4&gt;&lt;/div&gt;</t>
  </si>
  <si>
    <t>Water Strider Swarm</t>
  </si>
  <si>
    <t>darkvision 60 ft., tremorsense 30 ft.; Perception +6</t>
  </si>
  <si>
    <t>10 ft., swim 20 ft., water walk 30 ft.</t>
  </si>
  <si>
    <t>swarm (1d6 plus blood drain and distraction)</t>
  </si>
  <si>
    <t>blood drain (1d2 Constitution), distraction (DC 11)</t>
  </si>
  <si>
    <t>Str 1, Dex 18, Con 10, Int -, Wis 10, Cha 2</t>
  </si>
  <si>
    <t>Acrobatics +6 (+12 jump), Perception +6, Swim +3</t>
  </si>
  <si>
    <t>Acrobatics (+6 jump), +4 Perception</t>
  </si>
  <si>
    <t>water walking</t>
  </si>
  <si>
    <t>Countless thousands of long-legged water bugs glide soundlessly over the surface of the water, skimming over it in a wave of twitching bodies.</t>
  </si>
  <si>
    <t>Water Strider</t>
  </si>
  <si>
    <t>Water Walking (Ex) Water striders are covered with water-repellent hairs that prevent them from sinking beneath the water's surface. The swarm's movement speed across water is 30 feet.</t>
  </si>
  <si>
    <t>Water striders are aquatic insects that skate across the surface of still water. Their bodies are long and narrow, with an individual measuring less than 1 inch in length. The body and legs of a water strider are covered with a layer of water-repelling hairs, making it possible for the strider to resist the surface tension of the water. The insect stands on its front and rear legs, and pushes against the water surface with its middle legs to propel itself forward. Water striders are also excellent jumpers, launching themselves distances of up to 5 feet. Any movement on land is limited to jumping. Swarms of particularly vicious water striders commonly gather at the edges of bodies of water, attacking anything that disturbs the surface of their pools.</t>
  </si>
  <si>
    <t>&lt;link rel="stylesheet"href="PF.css"&gt;&lt;div&gt;&lt;h2&gt;Water Strider Swarm&lt;/h2&gt;&lt;h3&gt;&lt;i&gt;&lt;i&gt;Countless thousands of long-legged water bugs glide soundlessly over the surface of the water&lt;/i&gt;, &lt;i&gt;skimming over it in a wave of twitching bodies&lt;/i&gt;.&lt;/i&gt;&lt;/h3&gt;&lt;br&gt;&lt;/br&gt;&lt;/div&gt;&lt;div class="heading"&gt;&lt;p class="alignleft"&gt;Water Strider Swarm&lt;/p&gt;&lt;p class="alignright"&gt;CR 1&lt;/p&gt;&lt;div style="clear: both;"&gt;&lt;/div&gt;&lt;/div&gt;&lt;div&gt;&lt;h5&gt;&lt;b&gt;XP &lt;/b&gt;400&lt;/h5&gt;&lt;h5&gt;N Diminutive vermin (swarm)&lt;/h5&gt;&lt;h5&gt;&lt;b&gt;Init &lt;/b&gt;+4; &lt;b&gt;Senses &lt;/b&gt;darkvision 60 ft., tremorsense 30 ft.; Perception +6&lt;/h5&gt;&lt;/div&gt;&lt;hr/&gt;&lt;div&gt;&lt;h5&gt;&lt;b&gt;DEFENSE&lt;/b&gt;&lt;/h5&gt;&lt;/div&gt;&lt;hr/&gt;&lt;div&gt;&lt;h5&gt;&lt;b&gt;AC &lt;/b&gt;18, touch 18, flat-footed 14 (+4 Dex, +4 size)&lt;/h5&gt;&lt;h5&gt;&lt;b&gt;hp &lt;/b&gt;9 (2d8)&lt;/h5&gt;&lt;h5&gt;&lt;b&gt;Fort &lt;/b&gt;+3, &lt;b&gt;Ref &lt;/b&gt;+4, &lt;b&gt;Will &lt;/b&gt;+0&lt;/h5&gt;&lt;h5&gt;&lt;b&gt;Defensive Abilities &lt;/b&gt;swarm traits; &lt;b&gt;Immune &lt;/b&gt;mind-affecting effects, weapon damage&lt;/h5&gt;&lt;h5&gt;&lt;b&gt;Weaknesses &lt;/b&gt;swarm traits&lt;/h5&gt;&lt;/div&gt;&lt;hr/&gt;&lt;div&gt;&lt;h5&gt;&lt;b&gt;OFFENSE&lt;/b&gt;&lt;/h5&gt;&lt;/div&gt;&lt;hr/&gt;&lt;div&gt;&lt;h5&gt;&lt;b&gt;Spd &lt;/b&gt;10 ft., swim 20 ft., water walk 30 ft.&lt;/h5&gt;&lt;h5&gt;&lt;b&gt;Melee &lt;/b&gt;swarm (1d6 plus blood drain and distraction)&lt;/h5&gt;&lt;h5&gt;&lt;b&gt;Space &lt;/b&gt;10 ft.; &lt;b&gt;Reach &lt;/b&gt;0 ft.&lt;/h5&gt;&lt;h5&gt;&lt;b&gt;Special Attacks &lt;/b&gt;blood drain (1d2 Constitution), distraction (DC 11)&lt;/h5&gt;&lt;/div&gt;&lt;hr/&gt;&lt;div&gt;&lt;h5&gt;&lt;b&gt;STATISTICS&lt;/b&gt;&lt;/h5&gt;&lt;/div&gt;&lt;hr/&gt;&lt;div&gt;&lt;h5&gt;&lt;b&gt;Str &lt;/b&gt;1, &lt;b&gt;Dex &lt;/b&gt;18, &lt;b&gt;Con &lt;/b&gt;10, &lt;b&gt;Int &lt;/b&gt; -, &lt;b&gt;Wis &lt;/b&gt;10, &lt;b&gt;Cha &lt;/b&gt;2&lt;/h5&gt;&lt;h5&gt;&lt;b&gt;Base Atk &lt;/b&gt;+1; &lt;b&gt;CMB &lt;/b&gt;-; &lt;b&gt;CMD &lt;/b&gt;-&lt;/h5&gt;&lt;h5&gt;&lt;b&gt;Skills &lt;/b&gt;Acrobatics +6 (+12 jump), Perception +6, Swim +3; &lt;b&gt;Racial Modifiers &lt;/b&gt;Acrobatics (+6 jump), +4 Perception&lt;/h5&gt;&lt;h5&gt;&lt;b&gt;SQ &lt;/b&gt;water walking&lt;/h5&gt;&lt;/div&gt;&lt;hr/&gt;&lt;div&gt;&lt;h5&gt;&lt;b&gt;ECOLOGY&lt;/b&gt;&lt;/h5&gt;&lt;/div&gt;&lt;hr/&gt;&lt;div&gt;&lt;h5&gt;&lt;b&gt;Environment &lt;/b&gt; temperate lakes, rivers, or swamps&lt;/h5&gt;&lt;h5&gt;&lt;b&gt;Organization &lt;/b&gt;solitary or pair&lt;/h5&gt;&lt;h5&gt;&lt;b&gt;Treasure &lt;/b&gt;none&lt;/h5&gt;&lt;/div&gt;&lt;hr/&gt;&lt;div&gt;&lt;h5&gt;&lt;b&gt;SPECIAL ABILITIES&lt;/b&gt;&lt;/h5&gt;&lt;/div&gt;&lt;hr/&gt;&lt;div&gt;&lt;/h5&gt;&lt;h5&gt;&lt;b&gt;Water Walking (Ex)&lt;/b&gt; Water striders are covered with water-repellent hairs that prevent them from sinking beneath the water's surface. The swarm's movement speed across water is 30 feet.&lt;/h5&gt;&lt;/div&gt;&lt;br&gt;&lt;/br&gt;&lt;div&gt;&lt;h4&gt;&lt;p&gt;&lt;p&gt;Water striders are aquatic insects that skate across the surface of still water. Their bodies are long and narrow, with an individual measuring less than 1 inch in length. The body and legs of a water strider are covered with a layer of water-repelling hairs, making it possible for the strider to resist the surface tension of the water. The insect stands on its front and rear legs, and pushes against the water surface with its middle legs to propel itself forward. Water striders are also excellent jumpers, launching themselves distances of up to 5 feet. Any movement on land is limited to jumping. Swarms of particularly vicious water striders commonly gather at the edges of bodies of water, attacking anything that disturbs the surface of their pools.&lt;/p&gt;&lt;/h4&gt;&lt;/div&gt;</t>
  </si>
  <si>
    <t>Giant Hellgrammite</t>
  </si>
  <si>
    <t>Fort +8, Ref +2, Will +1</t>
  </si>
  <si>
    <t>bite +8 (2d8+4 plus grab), tail slap +3 (1d8+2)</t>
  </si>
  <si>
    <t>death grip, constrict (2d8+4)</t>
  </si>
  <si>
    <t>Str 19, Dex 11, Con 16, Int -, Wis 9, Cha 2</t>
  </si>
  <si>
    <t>Climb +8, Perception +5 (+9 in water), Stealth +1 (+9 in water), Swim +7</t>
  </si>
  <si>
    <t>+4 Perception (+8 in water), +8 Stealth in water</t>
  </si>
  <si>
    <t xml:space="preserve"> temperate rivers or streams</t>
  </si>
  <si>
    <t>More than a dozen segmented black legs propel this giant, caterpillar-like insect, its thick head dominated by a pair of powerful, gnashing pincers.</t>
  </si>
  <si>
    <t>Death Grip (Ex) Upon its death, a hellgrammite's massive jaws close tightly and lock. Any creature or object that is grappled at the time of the hellgrammite's death takes an additional 1d8+2 points of damage per round unless it makes a DC 22 Escape Artist check, makes a DC 20 Strength check, or deals an additional 10 points of damage to the hellgrammite's corpse to escape.</t>
  </si>
  <si>
    <t>Giant hellgrammites are the fierce and predacious larvae of dobsonf lies of terrifying size. While their diminutive brethren measure several inches long, the monstrous variety measure 10 feet long and weigh up to 800 pounds.  The body of the giant hellgrammite is long and flattened, and generally ranges from dark brown to reddish in color.  The front third of its body consists of a well-armored head and thoracic segments, with stout, segmented legs. The head possesses a fearsome set of jaws, small antennae, and a set of clustered eye spots on either side. The posterior twothirds of the hellgrammite consist of nine densely haired abdominal segments, each with a pair of lateral filaments and gill tufts underneath for underwater breathing. The hellgrammite's abdomen ends in pair of terminal prolegs, each with a pair of hooks, which aid the creature in climbing or anchoring itself in fast-moving currents, and can be used in a tail slap to slash at its enemies.  The giant hellgrammite is a simple but ferocious predator. It latches onto its prey with its deadly jaws and proceeds to crush the life from it, feeding on the body after its victim can no longer struggle. The hellgrammite often attempts to drag the prey back to a protected area between or behind stream boulders, or down to the bottom of a deep side-pool. The strength of a hellgrammite's jaws is so great that, even in death, they clench tightly and do not relinquish their grip.</t>
  </si>
  <si>
    <t>&lt;link rel="stylesheet"href="PF.css"&gt;&lt;div&gt;&lt;h2&gt;Giant Hellgrammite&lt;/h2&gt;&lt;h3&gt;&lt;i&gt;More than a dozen segmented black legs propel this giant, caterpillar-like insect, its thick head dominated by a pair of powerful, gnashing pincers.&lt;/i&gt;&lt;/h3&gt;&lt;br&gt;&lt;/br&gt;&lt;/div&gt;&lt;div class="heading"&gt;&lt;p class="alignleft"&gt;Giant Hellgrammite&lt;/p&gt;&lt;p class="alignright"&gt;CR 5&lt;/p&gt;&lt;div style="clear: both;"&gt;&lt;/div&gt;&lt;/div&gt;&lt;div&gt;&lt;h5&gt;&lt;b&gt;XP &lt;/b&gt;1,600&lt;/h5&gt;&lt;h5&gt;N Large vermin (aquatic)&lt;/h5&gt;&lt;h5&gt;&lt;b&gt;Init &lt;/b&gt;+0; &lt;b&gt;Senses &lt;/b&gt;darkvision 60 ft., Perception +5&lt;/h5&gt;&lt;/div&gt;&lt;hr/&gt;&lt;div&gt;&lt;h5&gt;&lt;b&gt;DEFENSE&lt;/b&gt;&lt;/h5&gt;&lt;/div&gt;&lt;hr/&gt;&lt;div&gt;&lt;h5&gt;&lt;b&gt;AC &lt;/b&gt;16, touch 9, flat-footed 16 (+7 natural, -1 size)&lt;/h5&gt;&lt;h5&gt;&lt;b&gt;hp &lt;/b&gt;52 (7d8+21)&lt;/h5&gt;&lt;h5&gt;&lt;b&gt;Fort &lt;/b&gt;+8, &lt;b&gt;Ref &lt;/b&gt;+2, &lt;b&gt;Will &lt;/b&gt;+1&lt;/h5&gt;&lt;h5&gt;&lt;b&gt;Immune &lt;/b&gt;mind-affecting effects&lt;/h5&gt;&lt;/div&gt;&lt;hr/&gt;&lt;div&gt;&lt;h5&gt;&lt;b&gt;OFFENSE&lt;/b&gt;&lt;/h5&gt;&lt;/div&gt;&lt;hr/&gt;&lt;div&gt;&lt;h5&gt;&lt;b&gt;Spd &lt;/b&gt;30 ft., swim 20 ft.&lt;/h5&gt;&lt;h5&gt;&lt;b&gt;Melee &lt;/b&gt;bite +8 (2d8+4 plus grab), tail slap +3 (1d8+2)&lt;/h5&gt;&lt;h5&gt;&lt;b&gt;Space &lt;/b&gt;10 ft.; &lt;b&gt;Reach &lt;/b&gt;10 ft.&lt;/h5&gt;&lt;h5&gt;&lt;b&gt;Special Attacks &lt;/b&gt;death grip, constrict (2d8+4)&lt;/h5&gt;&lt;/div&gt;&lt;hr/&gt;&lt;div&gt;&lt;h5&gt;&lt;b&gt;STATISTICS&lt;/b&gt;&lt;/h5&gt;&lt;/div&gt;&lt;hr/&gt;&lt;div&gt;&lt;h5&gt;&lt;b&gt;Str &lt;/b&gt;19, &lt;b&gt;Dex &lt;/b&gt;11, &lt;b&gt;Con &lt;/b&gt;16, &lt;b&gt;Int &lt;/b&gt; -, &lt;b&gt;Wis &lt;/b&gt;9, &lt;b&gt;Cha &lt;/b&gt;2&lt;/h5&gt;&lt;h5&gt;&lt;b&gt;Base Atk &lt;/b&gt;+5; &lt;b&gt;CMB &lt;/b&gt;+10 (+14 grapple); &lt;b&gt;CMD &lt;/b&gt;20 (28 vs. trip)&lt;/h5&gt;&lt;h5&gt;&lt;b&gt;Skills &lt;/b&gt;Climb +8, Perception +5 (+9 in water), Stealth +1 (+9 in water), Swim +7; &lt;b&gt;Racial Modifiers &lt;/b&gt;+4 Perception (+8 in water), +8 Stealth in water&lt;/h5&gt;&lt;h5&gt;&lt;b&gt;SQ &lt;/b&gt;amphibious&lt;/h5&gt;&lt;/div&gt;&lt;hr/&gt;&lt;div&gt;&lt;h5&gt;&lt;b&gt;ECOLOGY&lt;/b&gt;&lt;/h5&gt;&lt;/div&gt;&lt;hr/&gt;&lt;div&gt;&lt;h5&gt;&lt;b&gt;Environment &lt;/b&gt; temperate rivers or streams&lt;/h5&gt;&lt;h5&gt;&lt;b&gt;Organization &lt;/b&gt;solitary or pair&lt;/h5&gt;&lt;h5&gt;&lt;b&gt;Treasure &lt;/b&gt;none&lt;/h5&gt;&lt;/div&gt;&lt;hr/&gt;&lt;div&gt;&lt;h5&gt;&lt;b&gt;SPECIAL ABILITIES&lt;/b&gt;&lt;/h5&gt;&lt;/div&gt;&lt;hr/&gt;&lt;div&gt;&lt;h5&gt;&lt;b&gt;Death Grip (Ex)&lt;/b&gt; Upon its death, a hellgrammite's massive jaws close tightly and lock. Any creature or object that is grappled at the time of the hellgrammite's death takes an additional 1d8+2 points of damage per round unless it makes a DC 22 Escape Artist check, makes a DC 20 Strength check, or deals an additional 10 points of damage to the hellgrammite's corpse to escape.&lt;/h5&gt;&lt;/div&gt;&lt;br&gt;&lt;/br&gt;&lt;div&gt;&lt;h4&gt;&lt;p&gt;&lt;p&gt;Giant hellgrammites are the fierce and predacious larvae of dobsonf lies of terrifying size. While their diminutive brethren measure several inches long, the monstrous variety measure 10 feet long and weigh up to 800 pounds.&lt;/p&gt;&lt;p&gt;The body of the giant hellgrammite is long and flattened, and generally ranges from dark brown to reddish in color.&lt;/p&gt;&lt;p&gt;The front third of its body consists of a well-armored head and thoracic segments, with stout, segmented legs. The head possesses a fearsome set of jaws, small antennae, and a set of clustered eye spots on either side. The posterior twothirds of the hellgrammite consist of nine densely haired abdominal segments, each with a pair of lateral filaments and gill tufts underneath for underwater breathing. The hellgrammite's abdomen ends in pair of terminal prolegs, each with a pair of hooks, which aid the creature in climbing or anchoring itself in fast-moving currents, and can be used in a tail slap to slash at its enemies.&lt;/p&gt;&lt;p&gt;The giant hellgrammite is a simple but ferocious predator. It latches onto its prey with its deadly jaws and proceeds to crush the life from it, feeding on the body after its victim can no longer struggle. The hellgrammite often attempts to drag the prey back to a protected area between or behind stream boulders, or down to the bottom of a deep side-pool. The strength of a hellgrammite's jaws is so great that, even in death, they clench tightly and do not relinquish their grip.&lt;/p&gt;&lt;/h4&gt;&lt;/div&gt;</t>
  </si>
  <si>
    <t>Hala</t>
  </si>
  <si>
    <t>(air, chaotic, demon, evil, extraplanar)</t>
  </si>
  <si>
    <t>stormwind aura</t>
  </si>
  <si>
    <t>Fort +6, Ref +8, Will +1</t>
  </si>
  <si>
    <t>vengeful wind</t>
  </si>
  <si>
    <t>enemy of dragons and eagles</t>
  </si>
  <si>
    <t>2 claws +9 (1d4+3), bite +9 (1d6+3)</t>
  </si>
  <si>
    <t>hailstorm</t>
  </si>
  <si>
    <t>Spell-Like Abilities (CL 5th; concentration +7)  At Will-alter winds (DC 13)  3/day- gust of wind (DC 14), river of wind* (DC 16)  1/day-control winds (DC 17), summon (level 3, 1 hala 40%)</t>
  </si>
  <si>
    <t>Str 16, Dex 19, Con 14, Int 12, Wis 11, Cha 15</t>
  </si>
  <si>
    <t>Flyby Attack, Hover, Weapon FinesseB, Wingover</t>
  </si>
  <si>
    <t>Acrobatics +12, Escape Artist +12, Fly +20, Intimidate +10, Knowledge (planes) +9, Perception +8, Stealth +12</t>
  </si>
  <si>
    <t>Abyssal, Celestial, Draconic, telepathy 100 ft.</t>
  </si>
  <si>
    <t>Skin the color of thunderheads and wings made for soaring through the most violent winds mark this lean, cyclopic being as a master of terrible storms. The sound of shrieking wind emanates from its mouth full of needle-sharp teeth.</t>
  </si>
  <si>
    <t>Enemy of Dragons and Eagles (Ex) Halas are hated enemies of dragons and eagles. Those creatures gain a +2 bonus on attack and damage rolls against hala demons.  Hailstorm (Su) A hala can call down hailstones from surrounding clouds once every 1d4 rounds as a standard action. These hailstones deal 1d6 points of bludgeoning damage and 1d6 points of cold damage to all creatures within a 20-foot radius that have no overhead cover. A DC 14 Reflex save halves this damage. The save DC is Constitution-based. To use this ability, the hala must be outside and there must be clouds in the sky.  Stormwind Aura (Su) Halas surround themselves with a buffeting shroud of supernatural, windstorm-force winds. These winds shield a hala from any other wind effects and form a shell of breathable air around it, allowing the hala to breathe underwater. Ranged weapons and gases directed toward a hala are affected as the spell wind wall.  Vengeful Wind (Su) Anytime a hala takes damage from a critical hit, a powerful blast of wind explodes forth in the direction of the attacker. This blast takes the form of a 60-foot-long gale, treated as a gust of wind spell, directed from the hala toward the opponent that scored the critical hit against it (if that creature is more than 60 feet away, the wind is aimed in its direction but doesn't come close enough to affect it). This wind is also charged with electricity. Any creature in or that enters the area of effect must make a DC 14 Reflex save or take 3d6 points of electricity damage. The save DC is Constitution-based.</t>
  </si>
  <si>
    <t>Hala demons are commonly known as storm demons. Bound to service by Pazuzu, these demons ride the winds across the Abyssal skies, lurk within dark and turbulent clouds, and act as his scouts and spies. Halas have a single, blood-red eye, an enormous mouth lined with razor-sharp teeth, and lengthy horns growing from their heads.  A typical hala stands 7 feet tall, weighs 200 pounds, and possesses large wings that span 20 feet across.  Ecology  Hala demons form from covetous souls, those who desired the possessions of others so much so that they indulged in such acts as murder, theft, or blackmail. The more persons harmed by these desires, the more likely the soul is to become a hala in the Abyss.  Halas are masters of the winds, harnessing the power of storms, redirecting and amplifying that energy to cause the most damage and chaos possible. They relish the destructive forces of their storms, and can manipulate a storm's energy to rain down hailstones to pelt the area. Their command of the winds also aids them in flight. They are never impeded by storm winds, but instead ride them, often achieving top speeds by accelerating the wind currents around them.  Due to the nature of their origin, halas are highly possessive. A hala will often refer to the storm clouds they marshal as "my storm." A hala is predisposed to grab any item it finds particularly desirable, and will actively pillage regions that its storm passes over. The desire to take from others remains so prevalent in the hala's nature that it often carries large sacks in which to place all the items it takes during its flights. Bags of holding or handy haversacks are highly prized possessions to a hala, as it allows it to pillage even more items. Halas are voracious, with large mouths that open nearly ear-to-ear. Edible items they find in their pillaging are often consumed immediately. This includes a particular appetite for children and other Small humanoids.  Habitat &amp; Society  Halas can be seen throughout the Abyss, roaming the skies in servitude to Pazuzu as his dedicated scout force. Their heaviest concentration, however, exists in High M'Vania, as all hala demons are required to return to Pazuzu's realm once a century to report all that they have observed. Despite the duty to return to High M'Vania, halas are solitary demons, distrusting all others, especially other hala demons, fearing that they will attempt to take their pillaged possessions. Therefore, most halas live in isolated, remote areas where they maintain their hoards of ill-gotten gains.  Pazuzu values his hala minions not only for the intelligence they gather on the activities of his enemies in the Abyss, but also for the chaos and destruction they bring on the winds. He is especially fond of sending halas to the Material Plane to ravage the countryside with storms and hail. As in the Abyss, halas on the Material Plane prefer to reside in remote areas. The lair of a hala is often located in a hidden cave in an isolated mountain range, or in the hollow of a giant, ancient tree deep in a forest or swamp.  While hala demons have a general dislike for or distrust of nearly all creatures, they have an especially strong fear and hatred of two creatures: eagles and dragons. Eagles have an innate response to attack and drive a hala from the skies, possibly due to the threat the hala represents to the eagle's territory and offspring. Dragons-of any breed-largely view the storm demons as a danger to their own hoards of treasure, for if a hala discovers the dragon's lair, it will stop at nothing to possess all that lies within it.</t>
  </si>
  <si>
    <t>&lt;link rel="stylesheet"href="PF.css"&gt;&lt;div&gt;&lt;h2&gt;Demon, Hala&lt;/h2&gt;&lt;h3&gt;&lt;i&gt;&lt;i&gt;Skin the color of thunderheads and wings made for soaring through the most violent winds mark this lean&lt;/i&gt;, &lt;i&gt;cyclopic being as a master of terrible storms&lt;/i&gt;. &lt;i&gt;The sound of shrieking wind emanates from its mouth full of needle-sharp teeth&lt;/i&gt;.&lt;/i&gt;&lt;/h3&gt;&lt;br&gt;&lt;/br&gt;&lt;/div&gt;&lt;div class="heading"&gt;&lt;p class="alignleft"&gt;Hala&lt;/p&gt;&lt;p class="alignright"&gt;CR 4&lt;/p&gt;&lt;div style="clear: both;"&gt;&lt;/div&gt;&lt;/div&gt;&lt;div&gt;&lt;h5&gt;&lt;b&gt;XP &lt;/b&gt;1,200&lt;/h5&gt;&lt;h5&gt;CE Medium outsider (air, chaotic, demon, evil, extraplanar)&lt;/h5&gt;&lt;h5&gt;&lt;b&gt;Init &lt;/b&gt;+4; &lt;b&gt;Senses &lt;/b&gt;darkvision 60 ft.; Perception +8&lt;/h5&gt;&lt;h5&gt;&lt;b&gt;Aura &lt;/b&gt;stormwind aura&lt;/h5&gt;&lt;/div&gt;&lt;hr/&gt;&lt;div&gt;&lt;h5&gt;&lt;b&gt;DEFENSE&lt;/b&gt;&lt;/h5&gt;&lt;/div&gt;&lt;hr/&gt;&lt;div&gt;&lt;h5&gt;&lt;b&gt;AC &lt;/b&gt;18, touch 14, flat-footed 14 (+4 Dex, +4 natural)&lt;/h5&gt;&lt;h5&gt;&lt;b&gt;hp &lt;/b&gt;37 (5d10+10)&lt;/h5&gt;&lt;h5&gt;&lt;b&gt;Fort &lt;/b&gt;+6, &lt;b&gt;Ref &lt;/b&gt;+8, &lt;b&gt;Will &lt;/b&gt;+1&lt;/h5&gt;&lt;h5&gt;&lt;b&gt;Defensive Abilities &lt;/b&gt;vengeful wind; &lt;b&gt;DR &lt;/b&gt;10/cold iron or good; &lt;b&gt;Immune &lt;/b&gt;electricity, poison; &lt;b&gt;Resist &lt;/b&gt;acid 10, cold 10, fire 10; &lt;b&gt;SR &lt;/b&gt;15&lt;/h5&gt;&lt;h5&gt;&lt;b&gt;Weaknesses &lt;/b&gt;enemy of dragons and eagles&lt;/h5&gt;&lt;/div&gt;&lt;hr/&gt;&lt;div&gt;&lt;h5&gt;&lt;b&gt;OFFENSE&lt;/b&gt;&lt;/h5&gt;&lt;/div&gt;&lt;hr/&gt;&lt;div&gt;&lt;h5&gt;&lt;b&gt;Spd &lt;/b&gt;30 ft., fly 60 ft. (perfect)&lt;/h5&gt;&lt;h5&gt;&lt;b&gt;Melee &lt;/b&gt;2 claws +9 (1d4+3), bite +9 (1d6+3)&lt;/h5&gt;&lt;h5&gt;&lt;b&gt;Space &lt;/b&gt;5 ft.; &lt;b&gt;Reach &lt;/b&gt;5 ft.&lt;/h5&gt;&lt;h5&gt;&lt;b&gt;Special Attacks &lt;/b&gt;hailstorm&lt;/h5&gt;&lt;h5&gt;&lt;b&gt;Spell-Like Abilities&lt;/b&gt; (CL 5th; concentration +7) &lt;/br&gt;At Will&amp;mdash;&lt;i&gt;alter winds&lt;/i&gt; (DC 13) &lt;/br&gt;3/day&amp;mdash; &lt;i&gt;gust of wind&lt;/i&gt; (DC 14), &lt;i&gt;river of wind&lt;/i&gt;* (DC 16) &lt;/br&gt;1/day&amp;mdash;&lt;i&gt;control winds&lt;/i&gt; (DC 17), summon (level 3, 1 hala 40%)&lt;/h5&gt;&lt;/h5&gt;&lt;h5&gt;* See the &lt;i&gt;Advanced Player's Guide&lt;/i&gt;.&lt;/h5&gt;&lt;/div&gt;&lt;hr/&gt;&lt;div&gt;&lt;h5&gt;&lt;b&gt;STATISTICS&lt;/b&gt;&lt;/h5&gt;&lt;/div&gt;&lt;hr/&gt;&lt;div&gt;&lt;h5&gt;&lt;b&gt;Str &lt;/b&gt;16, &lt;b&gt;Dex &lt;/b&gt;19, &lt;b&gt;Con &lt;/b&gt;14, &lt;b&gt;Int &lt;/b&gt; 12, &lt;b&gt;Wis &lt;/b&gt;11, &lt;b&gt;Cha &lt;/b&gt;15&lt;/h5&gt;&lt;h5&gt;&lt;b&gt;Base Atk &lt;/b&gt;+5; &lt;b&gt;CMB &lt;/b&gt;+8; &lt;b&gt;CMD &lt;/b&gt;22&lt;/h5&gt;&lt;h5&gt;&lt;b&gt;Feats &lt;/b&gt;Flyby Attack, Hover, Weapon Finesse&lt;sup&gt;B&lt;/sup&gt;, Wingover&lt;/h5&gt;&lt;h5&gt;&lt;b&gt;Skills &lt;/b&gt;Acrobatics +12, Escape Artist +12, Fly +20, Intimidate +10, Knowledge (planes) +9, Perception +8, Stealth +12&lt;/h5&gt;&lt;h5&gt;&lt;b&gt;Languages &lt;/b&gt;Abyssal, Celestial, Draconic, telepathy 100 ft.&lt;/h5&gt;&lt;/div&gt;&lt;hr/&gt;&lt;div&gt;&lt;h5&gt;&lt;b&gt;ECOLOGY&lt;/b&gt;&lt;/h5&gt;&lt;/div&gt;&lt;hr/&gt;&lt;div&gt;&lt;h5&gt;&lt;b&gt;Environment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ABILITIES&lt;/b&gt;&lt;/h5&gt;&lt;/div&gt;&lt;hr/&gt;&lt;div&gt;&lt;/h5&gt;&lt;h5&gt;&lt;b&gt;Enemy of Dragons and Eagles (Ex)&lt;/b&gt; Halas are hated enemies of dragons and eagles. Those creatures gain a +2 bonus on attack and damage rolls against hala demons.  &lt;/h5&gt;&lt;h5&gt;&lt;b&gt;Hailstorm (Su)&lt;/b&gt; A hala can call down hailstones from surrounding clouds once every 1d4 rounds as a standard action. These hailstones deal 1d6 points of bludgeoning damage and 1d6 points of cold damage to all creatures within a 20-foot radius that have no overhead cover. A DC 14 Reflex save halves this damage. The save DC is Constitution-based. To use this ability, the hala must be outside and there must be clouds in the sky.  &lt;/h5&gt;&lt;h5&gt;&lt;b&gt;Stormwind Aura (Su)&lt;/b&gt; Halas surround themselves with a buffeting shroud of supernatural, windstorm-force winds. These winds shield a hala from any other wind effects and form a shell of breathable air around it, allowing the hala to breathe underwater. Ranged weapons and gases directed toward a hala are affected as the spell &lt;i&gt;wind wall&lt;/i&gt;.  &lt;/h5&gt;&lt;h5&gt;&lt;b&gt;Vengeful Wind (Su)&lt;/b&gt; Anytime a hala takes damage from a critical hit, a powerful blast of wind explodes forth in the direction of the attacker. This blast takes the form of a 60-foot-long gale, treated as a &lt;i&gt;gust of wind&lt;/i&gt; spell, directed from the hala toward the opponent that scored the critical hit against it (if that creature is more than 60 feet away, the wind is aimed in its direction but doesn't come close enough to affect it). This wind is also charged with electricity. Any creature in or that enters the area of effect must make a DC 14 Reflex save or take 3d6 points of electricity damage. The save DC is Constitution-based.&lt;/h5&gt;&lt;/div&gt;&lt;br&gt;&lt;/br&gt;&lt;div&gt;&lt;h4&gt;&lt;p&gt;&lt;p&gt;Hala demons are commonly known as storm demons. Bound to service by Pazuzu, these demons ride the winds across the Abyssal skies, lurk within dark and turbulent clouds, and act as his scouts and spies. Halas have a single, blood-red eye, an enormous mouth lined with razor-sharp teeth, and lengthy horns growing from their heads.  A typical hala stands 7 feet tall, weighs 200 pounds, and possesses large wings that span 20 feet across. &lt;/p&gt;&lt;p&gt;&lt;b&gt;Ecology&lt;/b&gt; &lt;/br&gt; Hala demons form from covetous souls, those who desired the possessions of others so much so that they indulged in such acts as murder, theft, or blackmail. The more persons harmed by these desires, the more likely the soul is to become a hala in the Abyss.  Halas are masters of the winds, harnessing the power of storms, redirecting and amplifying that energy to cause the most damage and chaos possible. They relish the destructive forces of their storms, and can manipulate a storm's energy to rain down hailstones to pelt the area. Their command of the winds also aids them in flight. They are never impeded by storm winds, but instead ride them, often achieving top speeds by accelerating the wind currents around them.  Due to the nature of their origin, halas are highly possessive. A hala will often refer to the storm clouds they marshal as "my storm." A hala is predisposed to grab any item it finds particularly desirable, and will actively pillage regions that its storm passes over. The desire to take from others remains so prevalent in the hala's nature that it often carries large sacks in which to place all the items it takes during its flights. &lt;i&gt;Bags of holding&lt;/i&gt; or &lt;i&gt;handy haversacks&lt;/i&gt; are highly prized possessions to a hala, as it allows it to pillage even more items. Halas are voracious, with large mouths that open nearly ear-to-ear. Edible items they find in their pillaging are often consumed immediately. This includes a particular appetite for children and other Small humanoids.  &lt;/p&gt;&lt;p&gt;&lt;b&gt;Habitat &amp; Society&lt;/b&gt;&lt;/br&gt;  Halas can be seen throughout the Abyss, roaming the skies in servitude to Pazuzu as his dedicated scout force. Their heaviest concentration, however, exists in High M'Vania, as all hala demons are required to return to Pazuzu's realm once a century to report all that they have observed. Despite the duty to return to High M'Vania, halas are solitary demons, distrusting all others, especially other hala demons, fearing that they will attempt to take their pillaged possessions. Therefore, most halas live in isolated, remote areas where they maintain their hoards of ill-gotten gains.  Pazuzu values his hala minions not only for the intelligence they gather on the activities of his enemies in the Abyss, but also for the chaos and destruction they bring on the winds. He is especially fond of sending halas to the Material Plane to ravage the countryside with storms and hail. As in the Abyss, halas on the Material Plane prefer to reside in remote areas. The lair of a hala is often located in a hidden cave in an isolated mountain range, or in the hollow of a giant, ancient tree deep in a forest or swamp.  While hala demons have a general dislike for or distrust of nearly all creatures, they have an especially strong fear and hatred of two creatures: eagles and dragons. Eagles have an innate response to attack and drive a hala from the skies, possibly due to the threat the hala represents to the eagle's territory and offspring. Dragons-of any breed-largely view the storm demons as a danger to their own hoards of treasure, for if a hala discovers the dragon's lair, it will stop at nothing to possess all that lies within it.&lt;/p&gt;&lt;/h4&gt;&lt;/div&gt;</t>
  </si>
  <si>
    <t>* See the Advanced Player's Guide.</t>
  </si>
  <si>
    <t>Yamabushi Tengu</t>
  </si>
  <si>
    <t>(native, oni, shapechanger, tengu)</t>
  </si>
  <si>
    <t>darkvision 60 ft., low-light vision, see invisibility; Perception +15</t>
  </si>
  <si>
    <t>regeneration 2 (fire or acid)</t>
  </si>
  <si>
    <t>Fort +9, Ref +9, Will +4; -2 vs. illusion (pattern) spells</t>
  </si>
  <si>
    <t>-2 vs. illusion (pattern) spells</t>
  </si>
  <si>
    <t>susceptible to patterns</t>
  </si>
  <si>
    <t>+1 kusarigama +10/+5 (1d6+4/x3), bite +3 (1d4+1)</t>
  </si>
  <si>
    <t>composite longbow +10/+5 (1d8+2/x3)</t>
  </si>
  <si>
    <t>steal voice</t>
  </si>
  <si>
    <t>Spell-Like Abilities (CL 5th; concentration +8)  Constant-see invisibility, ventriloquism (DC 14)  3/day-dimension door, hideous laughter (DC 15), ray of enfeeblement (DC 14), scorching ray  1/day-blur, glitterdust (DC 15)</t>
  </si>
  <si>
    <t>Str 15, Dex 19, Con 18, Int 12, Wis 15, Cha 16</t>
  </si>
  <si>
    <t>Combat Casting, Combat Reflexes, Improved Initiative</t>
  </si>
  <si>
    <t>Acrobatics +13, Bluff +12, Disguise +12, Fly +13, Knowledge (planes) +10, Perception +15, Stealth +13</t>
  </si>
  <si>
    <t>Common, Tengu, Tien</t>
  </si>
  <si>
    <t>change shape (Medium humanoid, alter self ), yamabushi weapons</t>
  </si>
  <si>
    <t>solitary, pair, or patrol (1-2 plus 3-8 tengus or dire corbies)</t>
  </si>
  <si>
    <t>double (leather armor, +1 kusarigama, composite longbow [+2 Str] with 20 arrows, other treasure)</t>
  </si>
  <si>
    <t>This humanoid creature has a fearsome mien, with a cruel red face, glaring yellow eyes, a prodigious nose, and large ravenlike wings.</t>
  </si>
  <si>
    <t>Yamabushi Weapons (Ex) A yamabushi tengu is proficient with all monk weapons and all swordlike weapons (including katanas and wakizashi), and gains a +1 bonus on attack rolls and damage rolls with such weapons. Yamabushi tengus who do not use swords favor the kusarigama.  Steal Voice (Su) Up to three times per day, but no more than once per target, a yamabushi tengu can attempt to steal a victim's voice as part of its bite attack. When it does so, the creature bitten must make a DC 16 Will save or lose the ability to speak aloud. This prevents the use of any spell with verbal components and the use of command-word-activated magic items, among other difficulties. The yamabushi tengu's voice changes to match the one stolen. The victim's voice remains stolen until the oni steals another voice, until the oni agrees to give the stolen voice back (a standard action requiring the oni to touch the victim), or until the next sunrise. Any effect that removes curses (such as remove curse or break enchantment) can restore a stolen voice (DC for success equals the save DC of the steal voice ability-DC 16 for most yamabushi tengu), as does the death of the oni who stole the voice in the first place. The save DC is Charisma-based. Susceptible to Patterns (Ex) A yamabushi tengu takes a -2 penalty on all saving throws against illusion spells of the pattern subschool. For 1 round after a yamabushi tengu either makes a successful save against a pattern or recovers from the effects of a pattern, it is dazzled.</t>
  </si>
  <si>
    <t>Yamabushi tengus are oni with a predilection toward thievery and trickery, wearing the flesh of wicked, fiendish tengus. When a yamabushi tengu first appears, its first course of action is invariably to seek out a well-hidden nest or other nook to serve as a lair. Despite their ability to fly, most yamabushi tengus are nervous in open areas, since it's easy to be seen in such environs. A yamabushi tengu is more at home indoors or at night, where it can skulk in the shadows when it's unsure of its surroundings.  A yamabushi tengu is 5 feet tall and weighs 120 pounds.  Ecology  While most yamabushi tengus look like normal tengus, they can actually manifest in a number of humanoid bird shapes. Ravens and crows are the most common model which these creatures take their appearance from, yet tales exist of yamabushi tengus with features more akin to cranes, eagles, peacocks, gulls, vultures, and even pelicans. Only the features of ducks and other billed avians (like geese) are notably absent from yamabushi tengus. In fact, yamabushi tengus have a strange loathing for ducks-they find these birds to be a mix of comic tragedy and pitiful hideousness, from the blunt shape of their bills to their distinctive gait and their warbling quacks. The presence of a duck can often provoke even the most restrained and crafty yamabushi tengu into making poor choices: faced with choosing between attacking a truly dangerous foe or using their weapons and magic against a nearby duck, most yamabushi tengus make the choice to kill the duck, even if such an act might compromise their position to their actual enemy.  Habitat &amp; Society  Yamabushi tengus are driven by greed, particularly for shiny treasures like coins, jewels, gems, and polished weapons. Many extend this obsession to clothing (favoring brightly colored silks) and armor (preferring light armor over medium or heavy armor). Most of what a yamabushi tengu plots or plans can be traced to a desire to gather as much shiny treasure as possible, but they are also especially entranced and intrigued by avian humanoids-particularly tengus, dire corbies (see Pathfinder Campaign Setting: Misfit Monsters Redeemed) and garudas (see Pathfinder Module: Cult of the Ebon Destroyers). Yamabushi tengus share the most in common with tengus, of course, for it is from these creatures that the oni take their forms. Dire corbies and garudas, being non-humanoid monsters (monstrous humanoids and outsiders respectively) are in strange ways both similar and quite different from tengus, and as such yamabushi tengus find them endlessly fascinating. In the case of dire corbies, the creatures' feral natures, xenophobic personalities, and overall lack of civilization make them ideal groups for a yamabushi tengu to infiltrate and take control of-although in most cases, a yamabushi tengu who infiltrates a dire corby flock eventually grows tired of the crude creatures and moves on. Garudas are more difficult for yamabushi tengus to interact with, for these outsiders are generally good. Encounters between garudas and yamabushi tengus almost always end in combat, typically with the more powerful garuda the victor. As a result, when confronted by a garuda, most yamabushi tengus choose subtlety over direct confrontation. In a best-case scenario, a yamabushi tengu's minions or allies capture and restrain the garuda, giving the yamabushi tengu ample opportunity to interrogate or even vivisect the garuda prisoner.  Most yamabushi tengus, though, find greatest comfort dwelling among thieves' guilds-particularly among those populated by tengus, in which case a yamabushi tengu appears in its natural form, using its wings as an obvious badge of superiority over its flightless tengu kin. Among thieves of other races (such as humans), a yamabushi tengu prefers to stay in its humanoid form. However, when a yamabushi tengu assumes the form of anything other than a tengu, its true nature is difficult for it to hide, for invariably the shapechanged oni's nose remains quite prodigious, usually to an almost comical degree. Strangely enough, however, yamabushi tengus generally don't think of their unusual noses as flaws in their magical disguises. A yamabushi tengu can also retain its wings when using its change shape ability, and these pinions, as well as its beaklike nose, are a sure way to tell a disguised yamabushi tengu apart from others.</t>
  </si>
  <si>
    <t>&lt;link rel="stylesheet"href="PF.css"&gt;&lt;div&gt;&lt;h2&gt;Oni, Yamabushi Tengu&lt;/h2&gt;&lt;h3&gt;&lt;i&gt;&lt;i&gt;This humanoid creature has a fearsome mien&lt;/i&gt;, &lt;i&gt;with a cruel red face&lt;/i&gt;, &lt;i&gt;glaring yellow eyes&lt;/i&gt;, &lt;i&gt;a prodigious nose&lt;/i&gt;, &lt;i&gt;and large ravenlike wings&lt;/i&gt;.&lt;/i&gt;&lt;/h3&gt;&lt;br&gt;&lt;/br&gt;&lt;/div&gt;&lt;div class="heading"&gt;&lt;p class="alignleft"&gt;Yamabushi Tengu&lt;/p&gt;&lt;p class="alignright"&gt;CR 5&lt;/p&gt;&lt;div style="clear: both;"&gt;&lt;/div&gt;&lt;/div&gt;&lt;div&gt;&lt;h5&gt;&lt;b&gt;XP &lt;/b&gt;1,600&lt;/h5&gt;&lt;h5&gt;LE Medium outsider (native, oni, shapechanger, tengu)&lt;/h5&gt;&lt;h5&gt;&lt;b&gt;Init &lt;/b&gt;+8; &lt;b&gt;Senses &lt;/b&gt;darkvision 60 ft., low-light vision, &lt;i&gt;see invisibility&lt;/i&gt;; Perception +15&lt;/h5&gt;&lt;/div&gt;&lt;hr/&gt;&lt;div&gt;&lt;h5&gt;&lt;b&gt;DEFENSE&lt;/b&gt;&lt;/h5&gt;&lt;/div&gt;&lt;hr/&gt;&lt;div&gt;&lt;h5&gt;&lt;b&gt;AC &lt;/b&gt;18, touch 14, flat-footed 14 (+2 armor, +4 Dex, +2 natural)&lt;/h5&gt;&lt;h5&gt;&lt;b&gt;hp &lt;/b&gt;57 (6d10+24); regeneration 2 (fire or acid)&lt;/h5&gt;&lt;h5&gt;&lt;b&gt;Fort &lt;/b&gt;+9, &lt;b&gt;Ref &lt;/b&gt;+9, &lt;b&gt;Will &lt;/b&gt;+4; -2 vs. illusion (pattern) spells&lt;/h5&gt;&lt;h5&gt;&lt;b&gt;SR &lt;/b&gt;16&lt;/h5&gt;&lt;h5&gt;&lt;b&gt;Weaknesses &lt;/b&gt;susceptible to patterns&lt;/h5&gt;&lt;/div&gt;&lt;hr/&gt;&lt;div&gt;&lt;h5&gt;&lt;b&gt;OFFENSE&lt;/b&gt;&lt;/h5&gt;&lt;/div&gt;&lt;hr/&gt;&lt;div&gt;&lt;h5&gt;&lt;b&gt;Spd &lt;/b&gt;30 ft., fly 30 ft. (average)&lt;/h5&gt;&lt;h5&gt;&lt;b&gt;Melee &lt;/b&gt;&lt;i&gt;&lt;i&gt;+1 kusarigama&lt;/i&gt;&lt;/i&gt; +10/+5 (1d6+4/x3), bite +3 (1d4+1)&lt;/h5&gt;&lt;h5&gt;&lt;b&gt;Ranged &lt;/b&gt;composite longbow +10/+5 (1d8+2/x3)&lt;/h5&gt;&lt;h5&gt;&lt;b&gt;Space &lt;/b&gt;5 ft.; &lt;b&gt;Reach &lt;/b&gt;5 ft.&lt;/h5&gt;&lt;h5&gt;&lt;b&gt;Special Attacks &lt;/b&gt;steal voice&lt;/h5&gt;&lt;h5&gt;&lt;b&gt;Spell-Like Abilities&lt;/b&gt; (CL 5th; concentration +8)  Constant&amp;mdash;&lt;i&gt;see invisibility&lt;/i&gt;, &lt;i&gt;ventriloquism&lt;/i&gt; (DC 14) &lt;/br&gt;3/day&amp;mdash;&lt;i&gt;dimension door&lt;/i&gt;, &lt;i&gt;hideous laughter&lt;/i&gt; (DC 15), &lt;i&gt;ray of enfeeblement&lt;/i&gt; (DC 14), &lt;i&gt;scorching ray&lt;/i&gt; &lt;/br&gt;1/day&amp;mdash;&lt;i&gt;blur&lt;/i&gt;, &lt;i&gt;glitterdust&lt;/i&gt; (DC 15)&lt;/h5&gt;&lt;/h5&gt;&lt;/div&gt;&lt;hr/&gt;&lt;div&gt;&lt;h5&gt;&lt;b&gt;STATISTICS&lt;/b&gt;&lt;/h5&gt;&lt;/div&gt;&lt;hr/&gt;&lt;div&gt;&lt;h5&gt;&lt;b&gt;Str &lt;/b&gt;15, &lt;b&gt;Dex &lt;/b&gt;19, &lt;b&gt;Con &lt;/b&gt;18, &lt;b&gt;Int &lt;/b&gt; 12, &lt;b&gt;Wis &lt;/b&gt;15, &lt;b&gt;Cha &lt;/b&gt;16&lt;/h5&gt;&lt;h5&gt;&lt;b&gt;Base Atk &lt;/b&gt;+6; &lt;b&gt;CMB &lt;/b&gt;+8; &lt;b&gt;CMD &lt;/b&gt;22&lt;/h5&gt;&lt;h5&gt;&lt;b&gt;Feats &lt;/b&gt;Combat Casting, Combat Reflexes, Improved Initiative&lt;/h5&gt;&lt;h5&gt;&lt;b&gt;Skills &lt;/b&gt;Acrobatics +13, Bluff +12, Disguise +12, Fly +13, Knowledge (planes) +10, Perception +15, Stealth +13; &lt;b&gt;Racial Modifiers &lt;/b&gt;+4 Perception&lt;/h5&gt;&lt;h5&gt;&lt;b&gt;Languages &lt;/b&gt;Common, Tengu, Tien&lt;/h5&gt;&lt;h5&gt;&lt;b&gt;SQ &lt;/b&gt;change shape (Medium humanoid, &lt;i&gt;alter self&lt;/i&gt; ), yamabushi weapons&lt;/h5&gt;&lt;h5&gt;&lt;b&gt;Combat Gear &lt;/b&gt;leather armor&lt;/h5&gt;&lt;/div&gt;&lt;hr/&gt;&lt;div&gt;&lt;h5&gt;&lt;b&gt;ECOLOGY&lt;/b&gt;&lt;/h5&gt;&lt;/div&gt;&lt;hr/&gt;&lt;div&gt;&lt;h5&gt;&lt;b&gt;Environment &lt;/b&gt; temperate mountains&lt;/h5&gt;&lt;h5&gt;&lt;b&gt;Organization &lt;/b&gt;solitary, pair, or patrol (1-2 plus 3-8 tengus or dire corbies)&lt;/h5&gt;&lt;h5&gt;&lt;b&gt;Treasure &lt;/b&gt;double (leather armor, &lt;i&gt;+1 kusarigama&lt;/i&gt;, composite longbow [+2 Str] with 20 arrows, other treasure)&lt;/h5&gt;&lt;/div&gt;&lt;hr/&gt;&lt;div&gt;&lt;h5&gt;&lt;b&gt;SPECIAL ABILITIES&lt;/b&gt;&lt;/h5&gt;&lt;/div&gt;&lt;hr/&gt;&lt;div&gt;&lt;/h5&gt;&lt;h5&gt;&lt;b&gt;Yamabushi Weapons (Ex)&lt;/b&gt; A yamabushi tengu is proficient with all monk weapons and all swordlike weapons (including katanas and wakizashi), and gains a +1 bonus on attack rolls and damage rolls with such weapons. Yamabushi tengus who do not use swords favor the kusarigama.  &lt;/h5&gt;&lt;h5&gt;&lt;b&gt;Steal Voice (Su)&lt;/b&gt; Up to three times per day, but no more than once per target, a yamabushi tengu can attempt to steal a victim's voice as part of its bite attack. When it does so, the creature bitten must make a DC 16 Will save or lose the ability to speak aloud. This prevents the use of any spell with verbal components and the use of command-word-activated magic items, among other difficulties. The yamabushi tengu's voice changes to match the one stolen. The victim's voice remains stolen until the oni steals another voice, until the oni agrees to give the stolen voice back (a standard action requiring the oni to touch the victim), or until the next sunrise. Any effect that removes curses (such as &lt;i&gt;remove curse&lt;/i&gt; or &lt;i&gt;break&lt;/i&gt; enchantment) can restore a stolen voice (DC for success equals the save DC of the steal voice ability-DC 16 for most yamabushi tengu), as does the death of the oni who stole the voice in the first place. The save DC is Charisma-based. &lt;/h5&gt;&lt;h5&gt;&lt;b&gt;Susceptible to Patterns (Ex)&lt;/b&gt; A yamabushi tengu takes a -2 penalty on all saving throws against illusion spells of the pattern subschool. For 1 round after a yamabushi tengu either makes a successful save against a pattern or recovers from the effects of a pattern, it is dazzled.&lt;/h5&gt;&lt;/div&gt;&lt;br&gt;&lt;/br&gt;&lt;div&gt;&lt;h4&gt;&lt;p&gt;&lt;p&gt;Yamabushi tengus are oni with a predilection toward thievery and trickery, wearing the flesh of wicked, fiendish tengus. When a yamabushi tengu first appears, its first course of action is invariably to seek out a well-hidden nest or other nook to serve as a lair. Despite their ability to fly, most yamabushi tengus are nervous in open areas, since it's easy to be seen in such environs. A yamabushi tengu is more at home indoors or at night, where it can skulk in the shadows when it's unsure of its surroundings.  A yamabushi tengu is 5 feet tall and weighs 120 pounds. &lt;/p&gt;&lt;p&gt;&lt;b&gt;Ecology&lt;/b&gt;&lt;/br&gt; While most yamabushi tengus look like normal tengus, they can actually manifest in a number of humanoid bird shapes. Ravens and crows are the most common model which these creatures take their appearance from, yet tales exist of yamabushi tengus with features more akin to cranes, eagles, peacocks, gulls, vultures, and even pelicans. Only the features of ducks and other billed avians (like geese) are notably absent from yamabushi tengus. In fact, yamabushi tengus have a strange loathing for ducks-they find these birds to be a mix of comic tragedy and pitiful hideousness, from the blunt shape of their bills to their distinctive gait and their warbling quacks. The presence of a duck can often provoke even the most restrained and crafty yamabushi tengu into making poor choices: faced with choosing between attacking a truly dangerous foe or using their weapons and magic against a nearby duck, most yamabushi tengus make the choice to kill the duck, even if such an act might compromise their position to their actual enemy.  &lt;/p&gt;&lt;p&gt;&lt;b&gt;Habitat &amp; Society&lt;/b&gt;&lt;/br&gt;  Yamabushi tengus are driven by greed, particularly for shiny treasures like coins, jewels, gems, and polished weapons. Many extend this obsession to clothing (favoring brightly colored silks) and armor (preferring light armor over medium or heavy armor). Most of what a yamabushi tengu plots or plans can be traced to a desire to gather as much shiny treasure as possible, but they are also especially entranced and intrigued by avian humanoids-particularly tengus, dire corbies (see &lt;i&gt;Pathfinder Campaign Setting&lt;/i&gt;: &lt;i&gt;Misfit Monsters&lt;/i&gt; Redeemed) and garudas (see &lt;i&gt;Pathfinder Module&lt;/i&gt;: &lt;i&gt;Cult of the Ebon&lt;/i&gt; Destroyers). Yamabushi tengus share the most in common with tengus, of course, for it is from these creatures that the oni take their forms. Dire corbies and garudas, being non-humanoid monsters (monstrous humanoids and outsiders respectively) are in strange ways both similar and quite different from tengus, and as such yamabushi tengus find them endlessly fascinating. In the case of dire corbies, the creatures' feral natures, xenophobic personalities, and overall lack of civilization make them ideal groups for a yamabushi tengu to infiltrate and take control of-although in most cases, a yamabushi tengu who infiltrates a dire corby flock eventually grows tired of the crude creatures and moves on. Garudas are more difficult for yamabushi tengus to interact with, for these outsiders are generally good. Encounters between garudas and yamabushi tengus almost always end in combat, typically with the more powerful garuda the victor. As a result, when confronted by a garuda, most yamabushi tengus choose subtlety over direct confrontation. In a best-case scenario, a yamabushi tengu's minions or allies capture and restrain the garuda, giving the yamabushi tengu ample opportunity to interrogate or even vivisect the garuda prisoner.  Most yamabushi tengus, though, find greatest comfort dwelling among thieves' guilds-particularly among those populated by tengus, in which case a yamabushi tengu appears in its natural form, using its wings as an obvious badge of superiority over its flightless tengu kin. Among thieves of other races (such as humans), a yamabushi tengu prefers to stay in its humanoid form. However, when a yamabushi tengu assumes the form of anything other than a tengu, its true nature is difficult for it to hide, for invariably the shapechanged oni's nose remains quite prodigious, usually to an almost comical degree. Strangely enough, however, yamabushi tengus generally don't think of their unusual noses as flaws in their magical disguises. A yamabushi tengu can also retain its wings when using its change shape ability, and these pinions, as well as its beaklike nose, are a sure way to tell a disguised yamabushi tengu apart from others.&lt;/p&gt;&lt;/h4&gt;&lt;/div&gt;</t>
  </si>
  <si>
    <t>leather armor</t>
  </si>
  <si>
    <t>darkvision 60 ft.; Perception +31</t>
  </si>
  <si>
    <t>Abyssal</t>
  </si>
  <si>
    <t>Adherer</t>
  </si>
  <si>
    <t>5/piercing</t>
  </si>
  <si>
    <t>adhesive</t>
  </si>
  <si>
    <t>Fort +10, Ref +14, Will +10</t>
  </si>
  <si>
    <t>(23d10+207)</t>
  </si>
  <si>
    <t>Skill Focus (Perception), Weapon Focus (bite)</t>
  </si>
  <si>
    <t>darkvision 60 ft., low-light vision, scent; Perception +5</t>
  </si>
  <si>
    <t>Fort +15, Ref +6, Will +5</t>
  </si>
  <si>
    <t>0 ft. (immobile)</t>
  </si>
  <si>
    <t>26, touch 13, flat-footed 23</t>
  </si>
  <si>
    <t>electricity 10,  fire 10</t>
  </si>
  <si>
    <t>Cat Lord</t>
  </si>
  <si>
    <t>(15d10+60)</t>
  </si>
  <si>
    <t>Animal Lord</t>
  </si>
  <si>
    <t>Ant Lion</t>
  </si>
  <si>
    <t>Fort +9, Ref +3, Will +3</t>
  </si>
  <si>
    <t>Gare Linnorm</t>
  </si>
  <si>
    <t>darkvision 60 ft., low-light vision, scent, true seeing; Perception +24</t>
  </si>
  <si>
    <t>30, touch 30, flat-footed 25</t>
  </si>
  <si>
    <t>(+5 Dex, +19 natural, -4 size)</t>
  </si>
  <si>
    <t>(17d12+119)</t>
  </si>
  <si>
    <t>Fort +17, Ref +15, Will +14</t>
  </si>
  <si>
    <t>curse effects, dragon traits, fire, mind-affecting effects, paralysis, poison, sleep</t>
  </si>
  <si>
    <t>40 ft., swim 100 ft.</t>
  </si>
  <si>
    <t>bite +26 (2d8+13/19-20 plus poison), 2 claws +26 (2d6+13), tail slap +21 (2d8+6 plus grab)</t>
  </si>
  <si>
    <t>breath weapon (60-ft. cone, 17d8 fire damage, Reflex DC 25 half, usable every 1d4 rounds), constrict (tail, 2d8+19), death curse, poison</t>
  </si>
  <si>
    <t>Str 36, Dex 20, Con 25, Int 5, Wis 18, Cha 21</t>
  </si>
  <si>
    <t>68 (can't be tripped)</t>
  </si>
  <si>
    <t>Critical Focus, Greater Vital Strike, Improved Critical (bite), Improved Initiative, Improved Vital Strike, Power Attack, Snatch, Staggering Critical, Vital Strike</t>
  </si>
  <si>
    <t>Climb +27, Perception +24, Stealth +2, Swim +41</t>
  </si>
  <si>
    <t xml:space="preserve"> cold rivers</t>
  </si>
  <si>
    <t>An enormous draconic head rises up atop a massive serpentine neck wider than a galleon's mainmast. Seemingly endless coils break the water's surface around it, only hinting at the monster's terrifying size, as it opens its steam-shrouded maw with a hiss.</t>
  </si>
  <si>
    <t>AP 50</t>
  </si>
  <si>
    <t>Breath Weapon (Su) Once every 1d4 rounds as a standard action, a gare linnorm can breathe a 60-foot cone of scalding steam, dealing 17d8 points of fire damage to all creatures struck (Reflex DC 25 halves). This steam then hangs in the air for 1 round after the linnorm creates it. Creatures in the area of effect or that enter the area take an additional 6d6 points of fire damage the second round (Reflex DC 25 negates). In addition, the cloud of steam acts as the spell solid fog, with a caster level equal to the linnorm's HD. The save DC is Constitution-based.  Death Curse (Su) When a creature slays a gare linnorm, the slayer is affected by the curse of the drowning gasp.  Curse of the Drowning Gasp: save Will DC 22; effect anytime the creature imbibes a liquid of any kind, its lungs fill with water and it begins to drown. Treat this as the spell suffocation* (DC 19 Fort save to resist), with a caster level equal to the linnorm's Hit Dice. The save DC for the curse is Charisma-based. * See page 248 of the Advanced Player's Guide.  Freedom of Movement (Ex) A gare linnorm is under the constant effect of freedom of movement, as the spell of the same name. This effect cannot be dispelled.  Poison (Su) Bite-injury; save Fort DC 25; frequency 1/round for 10 rounds; effect 3d6 fire damage and 1d6 Dex drain; cure 2 consecutive saves. The save DC is Constitution-based.  True Seeing (Ex) A gare linnorm has true seeing, as the spell of the same name. This effect cannot be dispelled.</t>
  </si>
  <si>
    <t>So named for a northern word for "river," a gare linnorm's body resembles that of a gigantic serpent, save for two muscular forelimbs. The creature's head is long and angular, with crests that it uses to break through ice in its never-ending search for food. A gare linnorm's hide is a dull gray color akin to tarnished silver, with a slightly paler underbelly. Unlike many linnorms, a gare linnorm has a smooth hide, allowing it to slip easily through water and ice holes.  A gare linnorm can grow as long as 60 feet, typically weighs 11,000 pounds, and can live for over 1,000 years.  Ecology  Little can compare to the power and efficiency of a gare linnorm in the regions where these beasts dwell. Like all linnorms, gare linnorms are relatively unintelligent compared with their chromatic and metallic cousins, but what these beasts lack in intelligence and spellcasting ability they make up for in brute strength, savage fury, and dangerous cunning. Despite dwelling in water, gare linnorms have an innate ability to raise their body temperature so dramatically that the creatures are immune to even the hottest flames. Gare linnorms use this ability to keep warm when hunting through rivers and waterways buried beneath feet of ice, which the creature can come bursting through with surprising speed and force when it detects prey above. A gare linnorm's breath weapon is similarly linked to this internal fire. Small gill-like vents along the creature's serpentine body pass water through the dragon, which is heated to extreme temperatures en route to the linnorm's mouth. The gare linnorm then expels the water through a series of muscular chambers that turn the water into a gout of steam hot enough to scald flesh and warp armor. The difference in temperature between the inside of the linnorm's mouth and the cold air of its homelands causes the steam to condense into a massive cloud of vapor that persists afterward and, because of the linnorm's magical nature, achieves an almost solid state, hampering movement throughout its area.  In addition to its deadly breath weapon, a gare linnorm's fangs are infused with potent venom. A creature bitten by the dragon is bathed in an eerie blue-white aura that burns like the hottest alchemist's fire. Meanwhile the poison attacks the nervous system with debilitating pain, gradually slowing the target's ref lexes and motor functions until total paralysis sets in.  Gare linnorms prefer to hunt large prey, as fish and other small underwater creatures don't provide enough food to sate their enormous appetites. As a result, gare linnorms hunt not just larger, land-bound creatures like elk or moose, but even large predatory animals like brown bears and dire wolves when such creatures come to the water's edge to drink or cross. When hunting, a gare linnorm attempt to attack with surprise as it breaks through ice or emerges from the water. It bites first to poison its prey, then strikes with its tail, using its massive coils to crush its prey or drag it into the water, where any creature affected by the linnorm's poison soon drowns as the venom takes hold. Hunters and sages who have witnessed gare linnorms feeding recount stories of these monsters taking on entire herds of mammoths or woolly rhinos, often crushing one animal in its coils and goring another while others burn within the dragon's steaming breath. After feeding, gare linnorms retreat to their riverbed dens to sleep, often for days at a time.  Habitat &amp; Society  Gare linnorms are always solitary. Their immense appetites and brutal tempers make most habitats strain to support even one, and a gare linnorm's territory can encompass a labyrinth of rivers and inlets exceeding 1,000 square miles. Males and females do not even join for reproduction. Instead, after a short period of voracious hunting and gorging, a female gare linnorm travels to the fringes of her territory to find a deeply frozen lake or section of river. The female then uses her breath weapon to melt a portion of the ice before laying a single egg and letting it float to the underside of the ice, still far beneath the surface. Next, the female stands guard until the water refreezes, encasing and protecting her egg, before returning to the heart of her territory. Any passing male can sense the egg, even within its icy shell, and uses his breath to free and fertilize it, after which he carries the fertilized egg beyond his own territory and deposits it deep in the mud and silt of a riverbed. The egg gestates for 6 months before hatching. A hatchling gare linnorm is the size of an adult crocodile and survives on fish and birds for the first few months. Growth is rapid, with the linnorm reaching half its adult length within 2 years, when it begins to hunt larger land creatures, its breath weapon and venom now at full potency. Reproductive maturity is achieved after the first century, with females producing an egg just once every century.  Despite their fearsome reputations, gare linnorms are sometimes hunted by the brave or the foolhardy. In the Lands of the Linnorm Kings, would-be kings who kill a gare linnorm are afforded extra prestige, as such combat often requires fighting the beast both on land and on or beneath the surface of the water. Frost giants are also known to hunt gare linnorms, but invariably target hatchlings or the very young, raising the captive dragons as powerful sentries and loyal companions that are often more dangerous than the giant's entire clan.</t>
  </si>
  <si>
    <t>&lt;link rel="stylesheet"href="PF.css"&gt;&lt;div&gt;&lt;h2&gt;Gare Linnorm&lt;/h2&gt;&lt;h3&gt;&lt;i&gt;&lt;i&gt;An enormous draconic head rises up atop a massive serpentine neck wider than a galleon's mainmast&lt;/i&gt;. &lt;i&gt;Seemingly endless coils break the water's surface around it&lt;/i&gt;, &lt;i&gt;only hinting at the monster's terrifying size&lt;/i&gt;, &lt;i&gt;as it opens its steam-shrouded maw with a hiss&lt;/i&gt;.&lt;/i&gt;&lt;/h3&gt;&lt;br&gt;&lt;/br&gt;&lt;/div&gt;&lt;div class="heading"&gt;&lt;p class="alignleft"&gt;Gare Linnorm&lt;/p&gt;&lt;p class="alignright"&gt;CR 15&lt;/p&gt;&lt;div style="clear: both;"&gt;&lt;/div&gt;&lt;/div&gt;&lt;div&gt;&lt;h5&gt;&lt;b&gt;XP &lt;/b&gt;51,200&lt;/h5&gt;&lt;h5&gt;CE Gargantuan dragon (aquatic)&lt;/h5&gt;&lt;h5&gt;&lt;b&gt;Init &lt;/b&gt;+9; &lt;b&gt;Senses &lt;/b&gt;darkvision 60 ft., low-light vision, scent, &lt;i&gt;true seeing&lt;/i&gt;; Perception +24&lt;/h5&gt;&lt;/div&gt;&lt;hr/&gt;&lt;div&gt;&lt;h5&gt;&lt;b&gt;DEFENSE&lt;/b&gt;&lt;/h5&gt;&lt;/div&gt;&lt;hr/&gt;&lt;div&gt;&lt;h5&gt;&lt;b&gt;AC &lt;/b&gt;30, touch 30, flat-footed 25 (+5 Dex, +19 natural, -4 size)&lt;/h5&gt;&lt;h5&gt;&lt;b&gt;hp &lt;/b&gt;229 (17d12+119); regeneration 10 (cold iron)&lt;/h5&gt;&lt;h5&gt;&lt;b&gt;Fort &lt;/b&gt;+17, &lt;b&gt;Ref &lt;/b&gt;+15, &lt;b&gt;Will &lt;/b&gt;+14&lt;/h5&gt;&lt;h5&gt;&lt;b&gt;Defensive Abilities &lt;/b&gt;&lt;i&gt;freedom of movement&lt;/i&gt;; &lt;b&gt;Immune &lt;/b&gt;curse effects, dragon traits, fire, mind-affecting effects, paralysis, poison, sleep; &lt;b&gt;SR &lt;/b&gt;26&lt;/h5&gt;&lt;/div&gt;&lt;hr/&gt;&lt;div&gt;&lt;h5&gt;&lt;b&gt;OFFENSE&lt;/b&gt;&lt;/h5&gt;&lt;/div&gt;&lt;hr/&gt;&lt;div&gt;&lt;h5&gt;&lt;b&gt;Spd &lt;/b&gt;40 ft., swim 100 ft.&lt;/h5&gt;&lt;h5&gt;&lt;b&gt;Melee &lt;/b&gt;bite +26 (2d8+13/19-20 plus poison), 2 claws +26 (2d6+13), tail slap +21 (2d8+6 plus grab)&lt;/h5&gt;&lt;h5&gt;&lt;b&gt;Space &lt;/b&gt;20 ft.; &lt;b&gt;Reach &lt;/b&gt;20 ft.&lt;/h5&gt;&lt;h5&gt;&lt;b&gt;Special Attacks &lt;/b&gt;breath weapon (60-ft. cone, 17d8 fire damage, Reflex DC 25 half, usable every 1d4 rounds), constrict (tail, 2d8+19), death curse, poison&lt;/h5&gt;&lt;/div&gt;&lt;hr/&gt;&lt;div&gt;&lt;h5&gt;&lt;b&gt;STATISTICS&lt;/b&gt;&lt;/h5&gt;&lt;/div&gt;&lt;hr/&gt;&lt;div&gt;&lt;h5&gt;&lt;b&gt;Str &lt;/b&gt;36, &lt;b&gt;Dex &lt;/b&gt;20, &lt;b&gt;Con &lt;/b&gt;25, &lt;b&gt;Int &lt;/b&gt; 5, &lt;b&gt;Wis &lt;/b&gt;18, &lt;b&gt;Cha &lt;/b&gt;21&lt;/h5&gt;&lt;h5&gt;&lt;b&gt;Base Atk &lt;/b&gt;+17; &lt;b&gt;CMB &lt;/b&gt;+34 (+38 grapple); &lt;b&gt;CMD &lt;/b&gt;68 (can't be tripped)&lt;/h5&gt;&lt;h5&gt;&lt;b&gt;Feats &lt;/b&gt;Critical Focus, Greater Vital Strike, Improved Critical (bite), Improved Initiative, Improved Vital Strike, Power Attack, Snatch, Staggering Critical, Vital Strike&lt;/h5&gt;&lt;h5&gt;&lt;b&gt;Skills &lt;/b&gt;Climb +27, Perception +24, Stealth +2, Swim +41&lt;/h5&gt;&lt;h5&gt;&lt;b&gt;Languages &lt;/b&gt;Aklo, Draconic, Sylvan&lt;/h5&gt;&lt;h5&gt;&lt;b&gt;SQ &lt;/b&gt;amphibious&lt;/h5&gt;&lt;/div&gt;&lt;hr/&gt;&lt;div&gt;&lt;h5&gt;&lt;b&gt;ECOLOGY&lt;/b&gt;&lt;/h5&gt;&lt;/div&gt;&lt;hr/&gt;&lt;div&gt;&lt;h5&gt;&lt;b&gt;Environment &lt;/b&gt; cold rivers&lt;/h5&gt;&lt;h5&gt;&lt;b&gt;Organization &lt;/b&gt;solitary&lt;/h5&gt;&lt;h5&gt;&lt;b&gt;Treasure &lt;/b&gt;triple&lt;/h5&gt;&lt;/div&gt;&lt;hr/&gt;&lt;div&gt;&lt;h5&gt;&lt;b&gt;SPECIAL ABILITIES&lt;/b&gt;&lt;/h5&gt;&lt;/div&gt;&lt;hr/&gt;&lt;div&gt;&lt;/h5&gt;&lt;h5&gt;&lt;b&gt;Breath Weapon (Su)&lt;/b&gt; Once every 1d4 rounds as a standard action, a gare linnorm can breathe a 60-foot cone of scalding steam, dealing 17d8 points of fire damage to all creatures struck (Reflex DC 25 halves). This steam then hangs in the air for 1 round after the linnorm creates it. Creatures in the area of effect or that enter the area take an additional 6d6 points of fire damage the second round (Reflex DC 25 negates). In addition, the cloud of steam acts as the spell &lt;i&gt;solid fog&lt;/i&gt;, with a caster level equal to the linnorm's HD. The save DC is Constitution-based.  &lt;/h5&gt;&lt;h5&gt;&lt;b&gt;Death Curse (Su)&lt;/b&gt; When a creature slays a gare linnorm, the slayer is affected by the curse of the drowning gasp.  &lt;i&gt;Curse of the&lt;/i&gt; &lt;i&gt;Drowning Gasp&lt;/i&gt;: save Will DC 22; effect anytime the creature imbibes a liquid of any kind, its lungs fill with water and it begins to drown. Treat this as the spell &lt;i&gt;suffocation&lt;/i&gt;* (DC 19 Fort save to resist), with a caster level equal to the linnorm's Hit Dice. The save DC for the curse is Charisma-based. * See page 248 of the &lt;i&gt;Advanced Player's Guide&lt;/i&gt;.  &lt;/h5&gt;&lt;h5&gt;&lt;b&gt;Freedom of Movement (Ex)&lt;/b&gt; A gare linnorm is under the constant effect of &lt;i&gt;freedom of movement&lt;/i&gt;, as the spell of the same name. This effect cannot be dispelled.  &lt;/h5&gt;&lt;h5&gt;&lt;b&gt;Poison (Su)&lt;/b&gt; Bite-injury; &lt;i&gt;save&lt;/i&gt; Fort DC 25; &lt;i&gt;frequency&lt;/i&gt; 1/round for 10 rounds; &lt;i&gt;effect&lt;/i&gt; 3d6 fire damage and 1d6 Dex drain; &lt;i&gt;cure&lt;/i&gt; 2 consecutive &lt;i&gt;save&lt;/i&gt;s. The save DC is Constitution-based.  &lt;/h5&gt;&lt;h5&gt;&lt;b&gt;True Seeing (Ex)&lt;/b&gt; A gare linnorm has &lt;i&gt;true seeing&lt;/i&gt;, as the spell of the same name. This effect cannot be dispelled.&lt;/h5&gt;&lt;/div&gt;&lt;br&gt;&lt;/br&gt;&lt;div&gt;&lt;h4&gt;&lt;p&gt;&lt;p&gt;So named for a northern word for "river," a gare linnorm's body resembles that of a gigantic serpent, save for two muscular forelimbs. The creature's head is long and angular, with crests that it uses to break through ice in its never-ending search for food. A gare linnorm's hide is a dull gray color akin to tarnished silver, with a slightly paler underbelly. Unlike many linnorms, a gare linnorm has a smooth hide, allowing it to slip easily through water and ice holes.  A gare linnorm can grow as long as 60 feet, typically weighs 11,000 pounds, and can live for over 1,000 years. &lt;br&gt;&lt;b&gt;Ecology &lt;/b&gt;&lt;/br&gt; Little can compare to the power and efficiency of a gare linnorm in the regions where these beasts dwell. Like all linnorms, gare linnorms are relatively unintelligent compared with their chromatic and metallic cousins, but what these beasts lack in intelligence and spellcasting ability they make up for in brute strength, savage fury, and dangerous cunning. Despite dwelling in water, gare linnorms have an innate ability to raise their body temperature so dramatically that the creatures are immune to even the hottest flames. Gare linnorms use this ability to keep warm when hunting through rivers and waterways buried beneath feet of ice, which the creature can come bursting through with surprising speed and force when it detects prey above. A gare linnorm's breath weapon is similarly linked to this internal fire. Small gill-like vents along the creature's serpentine body pass water through the dragon, which is heated to extreme temperatures en route to the linnorm's mouth. The gare linnorm then expels the water through a series of muscular chambers that turn the water into a gout of steam hot enough to scald flesh and warp armor. The difference in temperature between the inside of the linnorm's mouth and the cold air of its homelands causes the steam to condense into a massive cloud of vapor that persists afterward and, because of the linnorm's magical nature, achieves an almost solid state, hampering movement throughout its area.  In addition to its deadly breath weapon, a gare linnorm's fangs are infused with potent venom. A creature bitten by the dragon is bathed in an eerie blue-white aura that burns like the hottest alchemist's fire. Meanwhile the poison attacks the nervous system with debilitating pain, gradually slowing the target's ref lexes and motor functions until total paralysis sets in.  Gare linnorms prefer to hunt large prey, as fish and other small underwater creatures don't provide enough food to sate their enormous appetites. As a result, gare linnorms hunt not just larger, land-bound creatures like elk or moose, but even large predatory animals like brown bears and dire wolves when such creatures come to the water's edge to drink or cross. When hunting, a gare linnorm attempt to attack with surprise as it breaks through ice or emerges from the water. It bites first to poison its prey, then strikes with its tail, using its massive coils to crush its prey or drag it into the water, where any creature affected by the linnorm's poison soon drowns as the venom takes hold. Hunters and sages who have witnessed gare linnorms feeding recount stories of these monsters taking on entire herds of mammoths or woolly rhinos, often crushing one animal in its coils and goring another while others burn within the dragon's steaming breath. After feeding, gare linnorms retreat to their riverbed dens to sleep, often for days at a time.   &lt;br&gt;&lt;b&gt;Habitat &amp; Society&lt;/b&gt;&lt;/br&gt;  Gare linnorms are always solitary. Their immense appetites and brutal tempers make most habitats strain to support even one, and a gare linnorm's territory can encompass a labyrinth of rivers and inlets exceeding 1,000 square miles. Males and females do not even join for reproduction. Instead, after a short period of voracious hunting and gorging, a female gare linnorm travels to the fringes of her territory to find a deeply frozen lake or section of river. The female then uses her breath weapon to melt a portion of the ice before laying a single egg and letting it float to the underside of the ice, still far beneath the surface. Next, the female stands guard until the water refreezes, encasing and protecting her egg, before returning to the heart of her territory. Any passing male can sense the egg, even within its icy shell, and uses his breath to free and fertilize it, after which he carries the fertilized egg beyond his own territory and deposits it deep in the mud and silt of a riverbed. The egg gestates for 6 months before hatching. A hatchling gare linnorm is the size of an adult crocodile and survives on fish and birds for the first few months. Growth is rapid, with the linnorm reaching half its adult length within 2 years, when it begins to hunt larger land creatures, its breath weapon and venom now at full potency. Reproductive maturity is achieved after the first century, with females producing an egg just once every century.  Despite their fearsome reputations, gare linnorms are sometimes hunted by the brave or the foolhardy. In the Lands of the Linnorm Kings, would-be kings who kill a gare linnorm are afforded extra prestige, as such combat often requires fighting the beast both on land and on or beneath the surface of the water. Frost giants are also known to hunt gare linnorms, but invariably target hatchlings or the very young, raising the captive dragons as powerful sentries and loyal companions that are often more dangerous than the giant's entire clan.&lt;/p&gt;&lt;/h4&gt;&lt;/div&gt;</t>
  </si>
  <si>
    <t>Nogitsune</t>
  </si>
  <si>
    <t>(kitsune, native, oni, shapechanger)</t>
  </si>
  <si>
    <t>darkvision 60 ft., scent; Perception +13</t>
  </si>
  <si>
    <t>21, touch 18, flat-footed 13</t>
  </si>
  <si>
    <t>(+7 Dex, +1 dodge, +3 natural)</t>
  </si>
  <si>
    <t>Fort +8, Ref +12, Will +8</t>
  </si>
  <si>
    <t>bite +14 (1d6+4), 2 claws +14 (1d4+2 plus poison)</t>
  </si>
  <si>
    <t>mwk dart +15/+10 (1d4+4 plus poison)</t>
  </si>
  <si>
    <t>contagious whisper, sneak attack +3d6</t>
  </si>
  <si>
    <t>Spell-Like Abilities (CL 7th; concentration +11)  Constant-detect thoughts (DC 16)  At Will-feather fall, jump, obscuring mist  1/day-displacement, haste, shadow walk</t>
  </si>
  <si>
    <t>Str 18, Dex 25, Con 22, Int 17, Wis 16, Cha 19</t>
  </si>
  <si>
    <t>Dodge, Mobility, Spring Attack, Weapon Finesse</t>
  </si>
  <si>
    <t>Acrobatics +17 (+25 jump), Appraise +5, Bluff +14, Climb +16, Diplomacy +7, Disable Device +16, Disguise +13, Escape Artist +17, Knowledge (arcana) +5, Knowledge (local) +6, Perception +13, Sense Motive +11, Sleight of Hand +10, Stealth +17, Swim +5</t>
  </si>
  <si>
    <t>Common, Draconic, Fey, Giant</t>
  </si>
  <si>
    <t>change shape (Small or Medium humanoid or animal, alter self or beast shape I), fleet distraction, poison use</t>
  </si>
  <si>
    <t>double (four masterwork darts, 5 doses of blue whinnis poison, other treasure)</t>
  </si>
  <si>
    <t>This fox-headed humanoid has a sleek, feminine form that moves with seductive grace. As she steps into a defensive posture, a mass of bushy tails flicks at the air above her back and she reveals teeth flecked with blood.</t>
  </si>
  <si>
    <t>Contagious Whisper (Su) As a standard action, a nogitsune can influence a target she speaks to as per the spell suggestion. The target must succeed at a DC 17 Will save or be affected by this effect. In addition to being subject to suggestion's normal effects, any creature affected by the contagious whisper can pass the enchantment on to other targets. Doing so requires the target to communicate the nogitsune's suggestion, forcing the new target to save as if it were the initial target. If such a secondary target resists the contagious whisper, it is unaffected, but this does not remove the suggestion from the initial target. Failing  the save puts another creature under the nogitsune's compulsion. Newly affected creatures are also able to spread the suggestion. A nogitsune's compelling whisper can affect a number of creatures equal to the its Hit Dice and lasts for a number of hours equal to its Hit Dice. Creatures that successfully save versus the nogitsune's compelling whisper (as a primary or secondary target) cannot be affected by that particular nogitsune's compelling whisper for 24 hours. The save DC is Charisma-based.  Fleet Distraction (Su) A nogitsune can make a Bluff check or use its obscuring mist spell-like ability as a swift action in any round in which it moves up to half its base land speed.  Poison Use (Ex) Nogitsune are skilled in the use of poison and never risk accidentally poisoning themselves. Their aptitude is such that they often paint their weapons and nails with blue whinnis.  Blue Whinnis: injury; save Fort DC 14; frequency 1/round for 2 rounds; initial effect 1 Con damage; secondary effect unconsciousness for 1d3 hours; cure 1 save</t>
  </si>
  <si>
    <t>Nogitsune are created when oni spirits take over the bodies of kitsune (sagacious humanoid fox-creatures). The resultant possession creates a creature with the kitsune's foxlike grace and cunning and infuses it with the destructive power of an oni. Nogitsune are always female, and resemble shapely humans with a covering of fur and a fox's head. A nogitsune's fur color varies and can be orange and white, grey, pure white, or even black. Whenever nogitsune use their shapechanging abilities to assume a humanoid form, they still evince somewhat pointed, vulpine features. In addition, any hair on their assumed form betrays the natural coloration of their pelts. Nogitsune stand between 5 and 5-1/2 feet tall and weigh just over 100 pounds.  More details on kitsune can be found in Pathfinder Campaign Setting: Dragon Empires Gazetteer.  Ecology  Oni manifest themselves in different ways based on the creatures they take as vessels for their depraved wrath. They take particular joy in corrupting kitsune to form nogitsune, delighting in turning the mystical creatures into deadly killers and spreaders of woe. Most nogitsune become spies or assassins. Though they need no real reason to kill others, the coin they receive for their services allows them to afford the other vices they enjoy, such as pleasures of the flesh and excesses of drink and narcotics (when available). Nogitsune are deft killers because of their speed, grace, and spell-like abilities. Those who have seen them and lived tell tales of these oni running toward walls at blinding speed and then simply continuing upward to vault the wall's crown as if it were no more difficult to walk on than the ground. Still others  claim that nogitsune can dive into a shadow like a pool of water and disappear, while others mention the cloud of smoke that nogitsune often use to escape pursuit, even when running full speed.  Although they often don human form to disguise themselves for the purpose of inf iltration, nogitsune prefer to stalk and kill prey in their natural form. This gives the creatures the choice of whether to use manufactured weapons or their own sharp claws and deadly bite. When wielding weapons, all nogitsune enjoy using poison, whenever possible employing toxins and venoms that do not kill outright (unless a contract so requires it) but rather render the victims unconscious or helpless. This gives the oni the joy of dealing the killing blow with their jaws and slaking their bloodlust in abject savagery.  A nogitsune's most feared weapon, however, is its contagious whisper. This powerful compulsion, often whispered into the victim's ear in honeyed tones, not only forces the targeted creature to believe whatever lie the nogitsune crafts, but also infects the subject of the contagious whisper with a corruptive echo of deceit that causes the victim to unknowingly pass on the nogitsune's suggestion to others. Nogitsune may use this ability to convince a successive series of servants to open all of the doors to a well-guarded castle, or to make a host of witnesses believe they saw an innocent man commit a brutal crime that was really the oni's own handiwork.  Habitat &amp; Society  Nogitsune inhabit large urban areas, where they can have their pick of a nearly endless stream of victims. Occasionally they will inhabit a town or village in the countryside, but such locales are always in the shadow of a large castle or estate that can provide additional opportunities to stalk and murder others. Wherever they choose to dwell, nogitsune lair in the seediest districts, where drugs, brothels, and crime are rampant. These areas not only discourage chase by would-be pursuers, but also place the oni in the midst of people who society generally doesn't miss if and when a contract doesn't slake the creature's bloodlust.  Those looking to hire a nogitsune can do so, but such a practice is both costly and dangerous. Although little binds a nogitsune to its accepted contract when it receives payment, most nogitsune happily carry out their orders for the sheer joy of bringing death to another. But many who foolishly hire nogitsune to do their killing find themselves the next victim once the initial target is slain. Nogitsune have little honor, and such treachery not only feeds their bloodlust, but also leaves fewer witnesses.  Nogitsune prefer to lead solitary lives and be in command of their own foul fates. Thus, most avoid associating with more powerful creatures, other oni, or even other nogitsune. Those honorable samurai and good ninja who have fought and killed nogitsune recount seeing a conf licted and turbulent anger within the creatures, as if the once-righteous kitsune within a nogitsune constantly battles to reassert control. Although there is no record of such a reversal occurring, many believe that these malevolent oni drown themselves in death and bloodshed in order to extinguish the last vestiges of the creatures they were before.</t>
  </si>
  <si>
    <t>&lt;link rel="stylesheet"href="PF.css"&gt;&lt;div&gt;&lt;h2&gt;Nogitsune&lt;/h2&gt;&lt;h3&gt;&lt;i&gt;&lt;i&gt;This fox-headed humanoid has a sleek&lt;/i&gt;, &lt;i&gt;feminine form that moves with seductive grace&lt;/i&gt;. &lt;i&gt;As she steps into a defensive posture&lt;/i&gt;, a mass of bushy tails flicks at the air above her back and she reveals teeth flecked with blood.&lt;/i&gt;&lt;/h3&gt;&lt;br&gt;&lt;/br&gt;&lt;/div&gt;&lt;div class="heading"&gt;&lt;p class="alignleft"&gt;Nogitsune&lt;/p&gt;&lt;p class="alignright"&gt;CR 7&lt;/p&gt;&lt;div style="clear: both;"&gt;&lt;/div&gt;&lt;/div&gt;&lt;div&gt;&lt;h5&gt;&lt;b&gt;XP &lt;/b&gt;3,200&lt;/h5&gt;&lt;h5&gt;NE Medium outsider (kitsune, native, oni, shapechanger)&lt;/h5&gt;&lt;h5&gt;&lt;b&gt;Init &lt;/b&gt;+7; &lt;b&gt;Senses &lt;/b&gt;darkvision 60 ft., scent; Perception +13&lt;/h5&gt;&lt;/div&gt;&lt;hr/&gt;&lt;div&gt;&lt;h5&gt;&lt;b&gt;DEFENSE&lt;/b&gt;&lt;/h5&gt;&lt;/div&gt;&lt;hr/&gt;&lt;div&gt;&lt;h5&gt;&lt;b&gt;AC &lt;/b&gt;21, touch 18, flat-footed 13 (+7 Dex, +1 dodge, +3 natural)&lt;/h5&gt;&lt;h5&gt;&lt;b&gt;hp &lt;/b&gt;80 (7d10+42); regeneration 5 (acid or fire)&lt;/h5&gt;&lt;h5&gt;&lt;b&gt;Fort &lt;/b&gt;+8, &lt;b&gt;Ref &lt;/b&gt;+12, &lt;b&gt;Will &lt;/b&gt;+8&lt;/h5&gt;&lt;h5&gt;&lt;b&gt;Defensive Abilities &lt;/b&gt;evasion; &lt;b&gt;SR &lt;/b&gt;18&lt;/h5&gt;&lt;/div&gt;&lt;hr/&gt;&lt;div&gt;&lt;h5&gt;&lt;b&gt;OFFENSE&lt;/b&gt;&lt;/h5&gt;&lt;/div&gt;&lt;hr/&gt;&lt;div&gt;&lt;h5&gt;&lt;b&gt;Spd &lt;/b&gt;50 ft., climb 50 ft.&lt;/h5&gt;&lt;h5&gt;&lt;b&gt;Melee &lt;/b&gt;bite +14 (1d6+4), 2 claws +14 (1d4+2 plus poison)&lt;/h5&gt;&lt;h5&gt;&lt;b&gt;Ranged &lt;/b&gt;mwk dart +15/+10 (1d4+4 plus poison)&lt;/h5&gt;&lt;h5&gt;&lt;b&gt;Space &lt;/b&gt;5 ft.; &lt;b&gt;Reach &lt;/b&gt;5 ft.&lt;/h5&gt;&lt;h5&gt;&lt;b&gt;Special Attacks &lt;/b&gt;contagious whisper, sneak attack +3d6&lt;/h5&gt;&lt;h5&gt;&lt;b&gt;Spell-Like Abilities&lt;/b&gt; (CL 7th; concentration +11)  &lt;/br&gt;Constant&amp;mdash;&lt;i&gt;detect thoughts&lt;/i&gt; (DC 16) &lt;/br&gt;At Will&amp;mdash;&lt;i&gt;feather fall&lt;/i&gt;, &lt;i&gt;jump&lt;/i&gt;, &lt;i&gt;obscuring mist&lt;/i&gt; &lt;/br&gt;1/day&amp;mdash;&lt;i&gt;displacement&lt;/i&gt;, &lt;i&gt;haste&lt;/i&gt;, &lt;i&gt;shadow walk&lt;/i&gt;&lt;/h5&gt;&lt;/h5&gt;&lt;/div&gt;&lt;hr/&gt;&lt;div&gt;&lt;h5&gt;&lt;b&gt;STATISTICS&lt;/b&gt;&lt;/h5&gt;&lt;/div&gt;&lt;hr/&gt;&lt;div&gt;&lt;h5&gt;&lt;b&gt;Str &lt;/b&gt;18, &lt;b&gt;Dex &lt;/b&gt;25, &lt;b&gt;Con &lt;/b&gt;22, &lt;b&gt;Int &lt;/b&gt; 17, &lt;b&gt;Wis &lt;/b&gt;16, &lt;b&gt;Cha &lt;/b&gt;19&lt;/h5&gt;&lt;h5&gt;&lt;b&gt;Base Atk &lt;/b&gt;+7; &lt;b&gt;CMB &lt;/b&gt;+11; &lt;b&gt;CMD &lt;/b&gt;29&lt;/h5&gt;&lt;h5&gt;&lt;b&gt;Feats &lt;/b&gt;Dodge, Mobility, Spring Attack, Weapon Finesse&lt;/h5&gt;&lt;h5&gt;&lt;b&gt;Skills &lt;/b&gt;Acrobatics +17 (+25 &lt;i&gt;jump&lt;/i&gt;), Appraise +5, Bluff +14, Climb +16, Diplomacy +7, Disable Device +16, Disguise +13, Escape Artist +17, Knowledge (arcana) +5, Knowledge (local) +6, Perception +13, Sense Motive +11, Sleight of Hand +10, Stealth +17, Swim +5&lt;/h5&gt;&lt;h5&gt;&lt;b&gt;Languages &lt;/b&gt;Common, Draconic, Fey, Giant&lt;/h5&gt;&lt;h5&gt;&lt;b&gt;SQ &lt;/b&gt;change shape (Small or Medium humanoid or animal, &lt;i&gt;alter self&lt;/i&gt; or &lt;i&gt;beast shape&lt;/i&gt; I), fleet distraction, poison use&lt;/h5&gt;&lt;/div&gt;&lt;hr/&gt;&lt;div&gt;&lt;h5&gt;&lt;b&gt;ECOLOGY&lt;/b&gt;&lt;/h5&gt;&lt;/div&gt;&lt;hr/&gt;&lt;div&gt;&lt;h5&gt;&lt;b&gt;Environment &lt;/b&gt; any urban&lt;/h5&gt;&lt;h5&gt;&lt;b&gt;Organization &lt;/b&gt;solitary&lt;/h5&gt;&lt;h5&gt;&lt;b&gt;Treasure &lt;/b&gt;double (four masterwork darts, 5 doses of blue whinnis poison, other treasure)&lt;/h5&gt;&lt;/div&gt;&lt;hr/&gt;&lt;div&gt;&lt;h5&gt;&lt;b&gt;SPECIAL ABILITIES&lt;/b&gt;&lt;/h5&gt;&lt;/div&gt;&lt;hr/&gt;&lt;div&gt;&lt;/h5&gt;&lt;h5&gt;&lt;b&gt;Contagious Whisper (Su)&lt;/b&gt; As a standard action, a nogitsune can influence a target she speaks to as per the spell &lt;i&gt;suggestion&lt;/i&gt;. The target must succeed at a DC 17 Will save or be affected by this effect. In addition to being subject to &lt;i&gt;suggestion&lt;/i&gt;'s normal effects, any creature affected by the contagious whisper can pass the enchantment on to other targets. Doing so requires the target to communicate the nogitsune's &lt;i&gt;suggestion&lt;/i&gt;, forcing the new target to save as if it were the initial target. If such a secondary target resists the contagious whisper, it is unaffected, but this does not remove the &lt;i&gt;suggestion&lt;/i&gt; from the initial target. Failing  the save puts another creature under the nogitsune's compulsion. Newly affected creatures are also able to spread the &lt;i&gt;suggestion&lt;/i&gt;. A nogitsune's compelling whisper can affect a number of creatures equal to the its Hit Dice and lasts for a number of hours equal to its Hit Dice. Creatures that successfully save versus the nogitsune's compelling whisper (as a primary or secondary target) cannot be affected by that particular nogitsune's compelling whisper for 24 hours. The save DC is Charisma-based.  &lt;/h5&gt;&lt;h5&gt;&lt;b&gt;Fleet Distraction (Su)&lt;/b&gt; A nogitsune can make a Bluff check or use its &lt;i&gt;obscuring mist&lt;/i&gt; spell-like ability as a swift action in any round in which it moves up to half its base land speed.  &lt;/h5&gt;&lt;h5&gt;&lt;b&gt;Poison Use (Ex)&lt;/b&gt; Nogitsune are skilled in the use of poison and never risk accidentally poisoning themselves. Their aptitude is such that they often paint their weapons and nails with blue whinnis.  &lt;i&gt;Blue Whinnis&lt;/i&gt;: injury; save Fort DC 14; frequency 1/round for 2 rounds; &lt;i&gt;initial effect&lt;/i&gt; 1 Con damage; &lt;i&gt;secondary effect&lt;/i&gt; unconsciousness for 1d3 hours; cure 1 save&lt;/h5&gt;&lt;/div&gt;&lt;br&gt;&lt;/br&gt;&lt;div&gt;&lt;h4&gt;&lt;p&gt;&lt;p&gt;Nogitsune are created when oni spirits take over the bodies of kitsune (sagacious humanoid fox-creatures). The resultant possession creates a creature with the kitsune's foxlike grace and cunning and infuses it with the destructive power of an oni. Nogitsune are always female, and resemble shapely humans with a covering of fur and a fox's head. A nogitsune's fur color varies and can be orange and white, grey, pure white, or even black. Whenever nogitsune use their shapechanging abilities to assume a humanoid form, they still evince somewhat pointed, vulpine features. In addition, any hair on their assumed form betrays the natural coloration of their pelts. Nogitsune stand between 5 and 5-1/2 feet tall and weigh just over 100 pounds.  More details on kitsune can be found in &lt;i&gt;Pathfinder Campaign Setting&lt;/i&gt;: &lt;i&gt;Dragon Empires Gazetteer&lt;/i&gt;.  &lt;b&gt;&lt;/p&gt;&lt;p&gt;Ecology&lt;/b&gt;&lt;/p&gt;&lt;p&gt;  Oni manifest themselves in different ways based on the creatures they take as vessels for their depraved wrath. They take particular joy in corrupting kitsune to form nogitsune, delighting in turning the mystical creatures into deadly killers and spreaders of woe. Most nogitsune become spies or assassins. Though they need no real reason to kill others, the coin they receive for their services allows them to afford the other vices they enjoy, such as pleasures of the flesh and excesses of drink and narcotics (when available). Nogitsune are deft killers because of their speed, grace, and spell-like abilities. Those who have seen them and lived tell tales of these oni running toward walls at blinding speed and then simply continuing upward to vault the wall's crown as if it were no more difficult to walk on than the ground. Still others  claim that nogitsune can dive into a shadow like a pool of water and disappear, while others mention the cloud of smoke that nogitsune often use to escape pursuit, even when running full speed.  Although they often don human form to disguise themselves for the purpose of inf iltration, nogitsune prefer to stalk and kill prey in their natural form. This gives the creatures the choice of whether to use manufactured weapons or their own sharp claws and deadly bite. When wielding weapons, all nogitsune enjoy using poison, whenever possible employing toxins and venoms that do not kill outright (unless a contract so requires it) but rather render the victims unconscious or helpless. This gives the oni the joy of dealing the killing blow with their jaws and slaking their bloodlust in abject savagery.  A nogitsune's most feared weapon, however, is its contagious whisper. This powerful compulsion, often whispered into the victim's ear in honeyed tones, not only forces the targeted creature to believe whatever lie the nogitsune crafts, but also infects the subject of the contagious whisper with a corruptive echo of deceit that causes the victim to unknowingly pass on the nogitsune's &lt;i&gt;suggestion&lt;/i&gt; to others. Nogitsune may use this ability to convince a successive series of servants to open all of the doors to a well-guarded castle, or to make a host of witnesses believe they saw an innocent man commit a brutal crime that was really the oni's own handiwork.  &lt;b&gt;&lt;/p&gt;&lt;p&gt;&lt;b&gt;Habitat &amp; &lt;/b&gt;Society&lt;/b&gt;&lt;/p&gt;&lt;p&gt;  Nogitsune inhabit large urban areas, where they can have their pick of a nearly endless stream of victims. Occasionally they will inhabit a town or village in the countryside, but such locales are always in the shadow of a large castle or estate that can provide additional opportunities to stalk and murder others. Wherever they choose to dwell, nogitsune lair in the seediest districts, where drugs, brothels, and crime are rampant. These areas not only discourage chase by would-be pursuers, but also place the oni in the midst of people who society generally doesn't miss if and when a contract doesn't slake the creature's bloodlust.  Those looking to hire a nogitsune can do so, but such a practice is both costly and dangerous. Although little binds a nogitsune to its accepted contract when it receives payment, most nogitsune happily carry out their orders for the sheer joy of bringing death to another. But many who foolishly hire nogitsune to do their killing find themselves the next victim once the initial target is slain. Nogitsune have little honor, and such treachery not only feeds their bloodlust, but also leaves fewer witnesses.  Nogitsune prefer to lead solitary lives and be in command of their own foul fates. Thus, most avoid associating with more powerful creatures, other oni, or even other nogitsune. Those honorable samurai and good ninja who have fought and killed nogitsune recount seeing a conf licted and turbulent anger within the creatures, as if the once-righteous kitsune within a nogitsune constantly battles to reassert control. Although there is no record of such a reversal occurring, many believe that these malevolent oni drown themselves in death and bloodshed in order to extinguish the last vestiges of the creatures they were before.&lt;/p&gt;&lt;/h4&gt;&lt;/div&gt;</t>
  </si>
  <si>
    <t>Spirit of Adoration</t>
  </si>
  <si>
    <t>(extraplanar, good)</t>
  </si>
  <si>
    <t>darkvision 60 ft., low-light vision; Perception +33</t>
  </si>
  <si>
    <t>charming (30 feet, DC 25)</t>
  </si>
  <si>
    <t>32, touch 20, flat-footed 27</t>
  </si>
  <si>
    <t>(+6 armor, +6 deflection, +4 Dex, +1 dodge, +6 natural, -1 size)</t>
  </si>
  <si>
    <t>(18d10+90)</t>
  </si>
  <si>
    <t>Fort +17, Ref +21, Will +25</t>
  </si>
  <si>
    <t>acid 30, electricity 30</t>
  </si>
  <si>
    <t>+2 dancing glaive +24/+19/+14/+9 (2d8+8/x3)</t>
  </si>
  <si>
    <t>stunning bolt +21 (1d8 plus stun)</t>
  </si>
  <si>
    <t>Spell-Like Abilities (CL 18th; concentration +24)  At Will-calm emotions, good hope</t>
  </si>
  <si>
    <t>Str 18, Dex 19, Con 20, Int 19, Wis 22, Cha 23</t>
  </si>
  <si>
    <t>Blind-Fight, Dodge, Improved Iron Will, Improved SunderB, Iron Will, Mobility, Skill Focus (Perception), Step Up, Weapon Focus (glaive), Wind Stance</t>
  </si>
  <si>
    <t>Acrobatics +13 (+17 jump), Bluff +18, Diplomacy +18, Disguise +15, Fly +18, Handle Animal +15, Heal +15, Intimidate +18, Knowledge (religion) +13, Perception +33, Perform (dance) +27, Sense Motive +27, Spellcraft +22, Stealth +21, Use Magic Device +15</t>
  </si>
  <si>
    <t>Auran, Common, Celestial, Ignan, Shadowtongue</t>
  </si>
  <si>
    <t>bardic magic, change shape (Small or Medium humanoid, alter self ), inspiration, unearthly grace</t>
  </si>
  <si>
    <t>This armored woman appears to be carved from living marble, her angelic wings rising behind the shape of a heavenly warrior. In one hand she grips a fearsome glaive, every movement of which paints the air around her with swirls and flourishes of magical energy.</t>
  </si>
  <si>
    <t>Aura of Charming (Su) The spirit's aura sways the feelings of creatures within 30 feet that have an attitude of unfriendly or worse. Such creatures must succeed at a DC 25 Will save or be affected by charm monster for 1 day. Creatures that attack the spirit must save against the aura, regardless of their attitude. A creature that makes its save is immune to the spirit's aura for 24 hours. The save DC is Charisma-based.  Bardic Knowledge (Ex) The spirit adds half her Hit Dice (+9) on all Knowledge checks and may make all Knowledge checks untrained.  Bardic Magic Each day, the spirit can cast any three bards spells of any level and in any combination. Her caster level for these bard spells is 18th. She may select any spells from the bard spell list when using this ability.  Bardic Performance (Su) The spirit has the bardic performance class ability. She can use bardic performance for 11 rounds per day, and has access to the following abilities: countersong, distraction, fascinate, and inspire courage (+5).  Inspiration (Su) The spirit can choose an intelligent creature to inspire and serve as a muse for by giving that creature some token of her power (typically a lock of her hair or a piece of her garment). As long as the spirit retains her favor for this creature and the creature carries the spirit's token, the creature gains a +4 insight bonus on all Will saving throws, Craft checks, and Perform checks. A bard who has the spirit for a muse in this way can use his bardic performance for an additional number of rounds per day equal to the spirit's Charisma bonus. The spirit retains a link to her token and its carrier as if she had cast a status spell on the carrier. The spirit can end this effect at any time as a free action, even if she is not on the same plane as the carrier. The spirit may inspire a number of creatures at a time equal to her Charisma bonus.  Stunning Bolt (Su) The spirit's stunning bolt is a ray of brilliant divine energy. This attack has a range of 180 feet with no range increment. Any creature that it strikes takes 1d8 points of damage and must succeed at a DC 25 Will save or be stunned for 1d6 rounds. If the target succeeds at this save, it is merely dazzled for 1d6 rounds. The save DC is Charisma-based.  Unearthly Grace (Su) The spirit adds her Charisma modifier as a racial bonus on all her saving throws, and as a deflection bonus to her Armor Class.</t>
  </si>
  <si>
    <t>The Spirit of Adoration is among Shelyn's greatest servants, an intelligent personification of true love, whose power lifts the heaviest heart and overcomes all obstacles. She rarely comes to the mortal world, and it is even rarer for her to enter battle, but when that time comes, it is said that there is nothing she cannot bend or break in pursuit of her goal.  The spirit's true form is that of a 10-foot-tall, angel-winged woman-usually a human but sometimes an elf- dressed in flowing clothes and bearing a shining steel glaive. When interacting with easily frightened mortals (especially children), she uses her shapechanging powers to look like a human or elf of normal height, attractive according to the standards of the local people, but she never makes herself so beautiful as to cause jealousy or inspire inappropriate comments or attention.  When not carrying out Shelyn's will, the spirit enjoys dancing in clouds, across lakes, and on mountaintops, whether on Golarion or Nirvana, ignoring the occasional bolt of lightning that strikes her.  Ecology  Although she does not need to eat, the spirit loves the occasional taste of food or wine, especially wedding cake and champagne toasts. While she does not need to sleep, she loves to dream, deciding the framework of her dreams before she sleeps and enjoying the mystery of how they play out. Sleeping is the only time she is still, as she loves motion, frequently dancing with joy or gesturing with her hands while speaking. Her primary role is as a messenger of love and beauty, encouraging mortals to pursue love and create art, and for much of her work she is present but invisible, speaking just the right words to accomplish her mission and vanishing thereafter.  The spirit only kills when she absolutely has to, such as when confronted by mindless creatures or irredeemable undead, and even then only if sparing them would create a threat to others. She prefers to let her aura of charming change hostile creatures into temporary allies, giving her time to move aggressive opponents away from innocents and speak words of diplomacy under more amiable conditions. She uses her stunning bolts against creatures she believes can be talked into surrender or peace, reserving her glaive and attack spells for recalcitrant foes and alien or mindless things that absolutely cannot understand love or beauty.  Habitat &amp; Society  The spirit is a creature of love and is open with her emotions to all mortals. She treasures the presence of every infant, child, adult, and animal, and can appreciate the beauty of any landscape, no matter how stark, blasted, or strange. She is generous, compassionate, and tolerant, and those who meet her under pleasant circumstances can't help but agree that she is one of the nicest creatures they've ever met. However, most of her interactions on the mortal world occur when some great love or beautiful work of art is threatened. At these times she grows quiet, her eyes burn with the fire of true love threatened, and her face becomes the stern mask of an artist lost in the moment of finishing her masterpiece. When inspired by this cause, her hands wield glaive, spell, and ray in a beautiful and enthralling dance, as though they move to the very music of creation.  The spirit has an excellent memory for names and faces, and enjoys tracing the family trees of Shelyn's agathion servitors, often recognizing a distant mortal relation 10 generations later. She is friends with all of the goddess's minions, and shares this affection with their mortal relatives. Though she is not a gossip, she listens to her fellow celestials and is aware of who they've helped in the mortal world; she keeps tabs on those who have benefited from the goddess's favor in the past and, if necessary, might be willing to repay a past favor.  The minions of Zon-Kuthon fill her with pity. Whenever she encounters them, she tries to steal them away to a temple of her creator and have the priests try to cleanse the mental stains of that dark god. She tries this with his divine servants as well, with much more limited success.</t>
  </si>
  <si>
    <t>&lt;link rel="stylesheet"href="PF.css"&gt;&lt;div&gt;&lt;h2&gt;Spirit of Adoration&lt;/h2&gt;&lt;h3&gt;&lt;i&gt;&lt;i&gt;This armored woman appears to be carved from living marble&lt;/i&gt;, &lt;i&gt;her angelic wings rising behind the shape of a heavenly warrior&lt;/i&gt;. &lt;i&gt;In one hand she grips a fearsome glaive&lt;/i&gt;, every movement of which paints the air around her with swirls and flourishes of magical energy.&lt;/i&gt;&lt;/h3&gt;&lt;br&gt;&lt;/br&gt;&lt;/div&gt;&lt;div class="heading"&gt;&lt;p class="alignleft"&gt;Spirit of Adoration&lt;/p&gt;&lt;p class="alignright"&gt;CR 15&lt;/p&gt;&lt;div style="clear: both;"&gt;&lt;/div&gt;&lt;/div&gt;&lt;div&gt;&lt;h5&gt;&lt;b&gt;XP &lt;/b&gt;51,200&lt;/h5&gt;&lt;h5&gt;NG Large outsider (extraplanar, good)&lt;/h5&gt;&lt;h5&gt;&lt;b&gt;Init &lt;/b&gt;+4; &lt;b&gt;Senses &lt;/b&gt;darkvision 60 ft., low-light vision; Perception +33&lt;/h5&gt;&lt;h5&gt;&lt;b&gt;Aura &lt;/b&gt;charming (30 feet, DC 25)&lt;/h5&gt;&lt;/div&gt;&lt;hr/&gt;&lt;div&gt;&lt;h5&gt;&lt;b&gt;DEFENSE&lt;/b&gt;&lt;/h5&gt;&lt;/div&gt;&lt;hr/&gt;&lt;div&gt;&lt;h5&gt;&lt;b&gt;AC &lt;/b&gt;32, touch 20, flat-footed 27 (+6 armor, +6 deflection, +4 Dex, +1 dodge, +6 natural, -1 size)&lt;/h5&gt;&lt;h5&gt;&lt;b&gt;hp &lt;/b&gt;189 (18d10+90); fast healing 5&lt;/h5&gt;&lt;h5&gt;&lt;b&gt;Fort &lt;/b&gt;+17, &lt;b&gt;Ref &lt;/b&gt;+21, &lt;b&gt;Will &lt;/b&gt;+25&lt;/h5&gt;&lt;h5&gt;&lt;b&gt;DR &lt;/b&gt;10/evil; &lt;b&gt;Immune &lt;/b&gt;fire, sonic; &lt;b&gt;Resist &lt;/b&gt;acid 30, electricity 30; &lt;b&gt;SR &lt;/b&gt;26&lt;/h5&gt;&lt;/div&gt;&lt;hr/&gt;&lt;div&gt;&lt;h5&gt;&lt;b&gt;OFFENSE&lt;/b&gt;&lt;/h5&gt;&lt;/div&gt;&lt;hr/&gt;&lt;div&gt;&lt;h5&gt;&lt;b&gt;Spd &lt;/b&gt;40 ft., fly 60 ft. (good)&lt;/h5&gt;&lt;h5&gt;&lt;b&gt;Melee &lt;/b&gt;&lt;i&gt;&lt;i&gt;+2 dancing glaive&lt;/i&gt;&lt;/i&gt; +24/+19/+14/+9 (2d8+8/x3)&lt;/h5&gt;&lt;h5&gt;&lt;b&gt;Ranged &lt;/b&gt;stunning bolt +21 (1d8 plus stun)&lt;/h5&gt;&lt;h5&gt;&lt;b&gt;Space &lt;/b&gt;10 ft.; &lt;b&gt;Reach &lt;/b&gt;10 ft.&lt;/h5&gt;&lt;h5&gt;&lt;b&gt;Spell-Like Abilities&lt;/b&gt; (CL 18th; concentration +24) &lt;/br&gt;At Will&amp;mdash;&lt;i&gt;calm emotions&lt;/i&gt;, &lt;i&gt;good hope&lt;/i&gt;&lt;/h5&gt;&lt;/h5&gt;&lt;/div&gt;&lt;hr/&gt;&lt;div&gt;&lt;h5&gt;&lt;b&gt;STATISTICS&lt;/b&gt;&lt;/h5&gt;&lt;/div&gt;&lt;hr/&gt;&lt;div&gt;&lt;h5&gt;&lt;b&gt;Str &lt;/b&gt;18, &lt;b&gt;Dex &lt;/b&gt;19, &lt;b&gt;Con &lt;/b&gt;20, &lt;b&gt;Int &lt;/b&gt; 19, &lt;b&gt;Wis &lt;/b&gt;22, &lt;b&gt;Cha &lt;/b&gt;23&lt;/h5&gt;&lt;h5&gt;&lt;b&gt;Base Atk &lt;/b&gt;+18; &lt;b&gt;CMB &lt;/b&gt;+23; &lt;b&gt;CMD &lt;/b&gt;44&lt;/h5&gt;&lt;h5&gt;&lt;b&gt;Feats &lt;/b&gt;Blind-Fight, Dodge, Improved Iron Will, Improved Sunder&lt;sup&gt;B&lt;/sup&gt;, Iron Will, Mobility, Skill Focus (Perception), Step Up, Weapon Focus (glaive), Wind Stance&lt;/h5&gt;&lt;h5&gt;&lt;b&gt;Skills &lt;/b&gt;Acrobatics +13 (+17 jump), Bluff +18, Diplomacy +18, Disguise +15, Fly +18, Handle Animal +15, Heal +15, Intimidate +18, Knowledge (religion) +13, Perception +33, Perform (dance) +27, Sense Motive +27, Spellcraft +22, Stealth +21, Use Magic Device +15&lt;/h5&gt;&lt;h5&gt;&lt;b&gt;Languages &lt;/b&gt;Auran, Common, Celestial, Ignan, Shadowtongue&lt;/h5&gt;&lt;h5&gt;&lt;b&gt;SQ &lt;/b&gt;bardic magic, change shape (Small or Medium humanoid, &lt;i&gt;alter self&lt;/i&gt; ), inspiration, unearthly grace&lt;/h5&gt;&lt;h5&gt;&lt;b&gt;Combat Gear &lt;/b&gt;&lt;i&gt;+2 dancing glaive&lt;/i&gt;&lt;/h5&gt;&lt;/div&gt;&lt;hr/&gt;&lt;div&gt;&lt;h5&gt;&lt;b&gt;ECOLOGY&lt;/b&gt;&lt;/h5&gt;&lt;/div&gt;&lt;hr/&gt;&lt;div&gt;&lt;h5&gt;&lt;b&gt;Environment &lt;/b&gt; any (extraplanar)&lt;/h5&gt;&lt;h5&gt;&lt;b&gt;Organization &lt;/b&gt;solitary&lt;/h5&gt;&lt;h5&gt;&lt;b&gt;Treasure &lt;/b&gt;standard&lt;/h5&gt;&lt;/div&gt;&lt;hr/&gt;&lt;div&gt;&lt;h5&gt;&lt;b&gt;SPECIAL ABILITIES&lt;/b&gt;&lt;/h5&gt;&lt;/div&gt;&lt;hr/&gt;&lt;div&gt;&lt;/h5&gt;&lt;h5&gt;&lt;b&gt;Aura of Charming (Su)&lt;/b&gt; The spirit's aura sways the feelings of creatures within 30 feet that have an attitude of unfriendly or worse. Such creatures must succeed at a DC 25 Will save or be affected by &lt;i&gt;charm monster&lt;/i&gt; for 1 day. Creatures that attack the spirit must save against the aura, regardless of their attitude. A creature that makes its save is immune to the spirit's aura for 24 hours. The save DC is Charisma-based.  &lt;/h5&gt;&lt;h5&gt;&lt;b&gt;Bardic Knowledge (Ex)&lt;/b&gt; The spirit adds half her Hit Dice (+9) on all Knowledge checks and may make all Knowledge checks untrained.  &lt;/h5&gt;&lt;h5&gt;&lt;b&gt;Bardic Magic&lt;/b&gt; Each day, the spirit can cast any three bards spells of any level and in any combination. Her caster level for these bard spells is 18th. She may select any spells from the bard spell list when using this ability.  &lt;/h5&gt;&lt;h5&gt;&lt;b&gt;Bardic Performance (Su)&lt;/b&gt; The spirit has the bardic performance class ability. She can use bardic performance for 11 rounds per day, and has access to the following abilities: countersong, distraction, fascinate, and inspire courage (+5).  &lt;/h5&gt;&lt;h5&gt;&lt;b&gt;Inspiration (Su)&lt;/b&gt; The spirit can choose an intelligent creature to inspire and serve as a muse for by giving that creature some token of her power (typically a lock of her hair or a piece of her garment). As long as the spirit retains her favor for this creature and the creature carries the spirit's token, the creature gains a +4 insight bonus on all Will saving throws, Craft checks, and Perform checks. A bard who has the spirit for a muse in this way can use his bardic performance for an additional number of rounds per day equal to the spirit's Charisma bonus. The spirit retains a link to her token and its carrier as if she had cast a &lt;i&gt;status&lt;/i&gt; spell on the carrier. The spirit can end this effect at any time as a free action, even if she is not on the same plane as the carrier. The spirit may inspire a number of creatures at a time equal to her Charisma bonus.  &lt;/h5&gt;&lt;h5&gt;&lt;b&gt;Stunning Bolt (Su)&lt;/b&gt; The spirit's stunning bolt is a ray of brilliant divine energy. This attack has a range of 180 feet with no range increment. Any creature that it strikes takes 1d8 points of damage and must succeed at a DC 25 Will save or be stunned for 1d6 rounds. If the target succeeds at this save, it is merely dazzled for 1d6 rounds. The save DC is Charisma-based.  &lt;/h5&gt;&lt;h5&gt;&lt;b&gt;Unearthly Grace (Su)&lt;/b&gt; The spirit adds her Charisma modifier as a racial bonus on all her saving throws, and as a deflection bonus to her Armor Class.&lt;/h5&gt;&lt;/div&gt;&lt;br&gt;&lt;/br&gt;&lt;div&gt;&lt;h4&gt;&lt;p&gt;&lt;p&gt;The Spirit of Adoration is among Shelyn's greatest servants, an intelligent personification of true love, whose power lifts the heaviest heart and overcomes all obstacles. She rarely comes to the mortal world, and it is even rarer for her to enter battle, but when that time comes, it is said that there is nothing she cannot bend or break in pursuit of her goal.  The spirit's true form is that of a 10-foot-tall, angel-winged woman-usually a human but sometimes an elf- dressed in flowing clothes and bearing a shining steel glaive. When interacting with easily frightened mortals (especially children), she uses her shapechanging powers to look like a human or elf of normal height, attractive according to the standards of the local people, but she never makes herself so beautiful as to cause jealousy or inspire inappropriate comments or attention.  When not carrying out Shelyn's will, the spirit enjoys dancing in clouds, across lakes, and on mountaintops, whether on Golarion or Nirvana, ignoring the occasional bolt of lightning that strikes her.  &lt;b&gt;&lt;/p&gt;&lt;p&gt;Ecology&lt;/b&gt;&lt;/p&gt;&lt;p&gt;  Although she does not need to eat, the spirit loves the occasional taste of food or wine, especially wedding cake and champagne toasts. While she does not need to sleep, she loves to dream, deciding the framework of her dreams before she sleeps and enjoying the mystery of how they play out. Sleeping is the only time she is still, as she loves motion, frequently dancing with joy or gesturing with her hands while speaking. Her primary role is as a messenger of love and beauty, encouraging mortals to pursue love and create art, and for much of her work she is present but invisible, speaking just the right words to accomplish her mission and vanishing thereafter.  The spirit only kills when she absolutely has to, such as when confronted by mindless creatures or irredeemable undead, and even then only if sparing them would create a threat to others. She prefers to let her aura of charming change hostile creatures into temporary allies, giving her time to move aggressive opponents away from innocents and speak words of diplomacy under more amiable conditions. She uses her stunning bolts against creatures she believes can be talked into surrender or peace, reserving her glaive and attack spells for recalcitrant foes and alien or mindless things that absolutely cannot understand love or beauty.  &lt;/p&gt;&lt;p&gt;&lt;b&gt;Habitat &amp; Society&lt;/b&gt;&lt;/p&gt;&lt;p&gt;  The spirit is a creature of love and is open with her emotions to all mortals. She treasures the presence of every infant, child, adult, and animal, and can appreciate the beauty of any landscape, no matter how stark, blasted, or strange. She is generous, compassionate, and tolerant, and those who meet her under pleasant circumstances can't help but agree that she is one of the nicest creatures they've ever met. However, most of her interactions on the mortal world occur when some great love or beautiful work of art is threatened. At these times she grows quiet, her eyes burn with the fire of true love threatened, and her face becomes the stern mask of an artist lost in the moment of finishing her masterpiece. When inspired by this cause, her hands wield glaive, spell, and ray in a beautiful and enthralling dance, as though they move to the very music of creation.  The spirit has an excellent memory for names and faces, and enjoys tracing the family trees of Shelyn's agathion servitors, often recognizing a distant mortal relation 10 generations later. She is friends with all of the goddess's minions, and shares this affection with their mortal relatives. Though she is not a gossip, she listens to her fellow celestials and is aware of who they've helped in the mortal world; she keeps tabs on those who have benefited from the goddess's favor in the past and, if necessary, might be willing to repay a past favor.  The minions of Zon-Kuthon fill her with pity. Whenever she encounters them, she tries to steal them away to a temple of her creator and have the priests try to cleanse the mental stains of that dark god. She tries this with his divine servants as well, with much more limited success.&lt;/p&gt;&lt;/h4&gt;&lt;/div&gt;</t>
  </si>
  <si>
    <t>+2 dancing glaive</t>
  </si>
  <si>
    <t>Blightspawn of Ghlaunder</t>
  </si>
  <si>
    <t>stagnation (20 ft., DC 16)</t>
  </si>
  <si>
    <t>Fort +5, Ref +8, Will +8</t>
  </si>
  <si>
    <t>acid, cold, poison</t>
  </si>
  <si>
    <t>30 ft., climb 30 ft., fly 50 ft. (average)</t>
  </si>
  <si>
    <t>sting +10 (2d6+7/19-20 plus attach and poison)</t>
  </si>
  <si>
    <t>blood drain (1d2 Con), stagnation gaze</t>
  </si>
  <si>
    <t>Spell-Like Abilities (CL 5th; concentration +7)  Constant-freedom of movement, pass without trace  1/day-bestow curse (DC 16), blur, contagion (DC 16), diminish plants, gust of wind, hold monster (DC 17)</t>
  </si>
  <si>
    <t>Str 21, Dex 18, Con 16, Int 7, Wis 16, Cha 15</t>
  </si>
  <si>
    <t>24 (32 vs. trip)</t>
  </si>
  <si>
    <t>Flyby Attack, Improved Initiative, Lightning Reflexes, Power Attack</t>
  </si>
  <si>
    <t>Climb +13, Fly +14, Perception +13</t>
  </si>
  <si>
    <t>This human-sized, mosquitolike creature has a long, flexible proboscis that ends in a murderous stinger.</t>
  </si>
  <si>
    <t>The Feast Of Ravenmoor</t>
  </si>
  <si>
    <t>Poison (Su) Sting-injury; save Fort DC 16; frequency 1/round for 6 rounds; effect 1d4 Wisdom damage and confusion for 1 round; cure 2 saves. The save DC is Constitution-based.  Stagnation Aura (Su) A blightspawn's stagnation aura causes lethargy and torpor in those who approach it, sapping energy and speed. When a creature comes within 20 feet of a blightspawn, it must make a DC 16 Will save to avoid being affected as per the spell slow, for as long as the creature remains within the blightspawn's aura and for an additional 1d3 rounds after leaving it. Once a creature successfully saves against the aura, it is immune to that particular blightspawn's aura for 24 hours; otherwise, re-entering the aura forces a creature to save again. In addition, this aura fouls liquids of all types within the area. A creature that drinks anything in a blightspawn's aura (including potions and alchemical elixirs) must make a DC 14 Fortitude save or be nauseated for 1d3 rounds. The save DC is Constitution-based.</t>
  </si>
  <si>
    <t>The blightspawn of Ghlaunder are found most often in places where the Gossamer King's cult is strong, for these creatures must gestate in the body of one of the parasite god's true believers. To the faithful of Ghlaunder, being host to an immature blightspawn is a great honor, for when the monster bursts from the body of its host, the host's consciousness lives on in some way in the blightspawn's mind, almost as if the host had reincarnated into the monster. That cultists who die giving hideous birth to a blightspawn cannot be resurrected lends a bit of weight to this notion, even if the blightspawn themselves have nothing to say on the topic. A cultist carrying an immature blightspawn functions normally in all ways until the creature emerges (typically upon the cultist's death, or at the culmination of certain vile rituals)-except that until then, the cultist can pass on new blightspawn to his or her children. A blightspawn's gestation can last for decades, and in cases in which a child is separated from infected parents, the child might live her entire life without knowing the truth of what awaits her upon death. When a blightspawn emerges from its host, it is immediately fully grown, although its gore-wet wings cannot be used for flight for 1d4 rounds after emerging.</t>
  </si>
  <si>
    <t>&lt;link rel="stylesheet"href="PF.css"&gt;&lt;div&gt;&lt;h2&gt;Blightspawn of Ghlaunder&lt;/h2&gt;&lt;h3&gt;&lt;i&gt;&lt;i&gt;This human-sized&lt;/i&gt;, &lt;i&gt;mosquitolike creature has a long&lt;/i&gt;, &lt;i&gt;flexible proboscis that ends in a murderous stinger&lt;/i&gt;.&lt;/i&gt;&lt;/h3&gt;&lt;br&gt;&lt;/br&gt;&lt;/div&gt;&lt;div class="heading"&gt;&lt;p class="alignleft"&gt;Blightspawn of Ghlaunder&lt;/p&gt;&lt;p class="alignright"&gt;CR 5&lt;/p&gt;&lt;div style="clear: both;"&gt;&lt;/div&gt;&lt;/div&gt;&lt;div&gt;&lt;h5&gt;&lt;b&gt;XP &lt;/b&gt;1,600&lt;/h5&gt;&lt;h5&gt;CE Medium aberration &lt;/h5&gt;&lt;h5&gt;&lt;b&gt;Init &lt;/b&gt;+8; &lt;b&gt;Senses &lt;/b&gt;darkvision 60 ft., scent; Perception +13&lt;/h5&gt;&lt;h5&gt;&lt;b&gt;Aura &lt;/b&gt;stagnation (20 ft., DC 16)&lt;/h5&gt;&lt;/div&gt;&lt;hr/&gt;&lt;div&gt;&lt;h5&gt;&lt;b&gt;DEFENSE&lt;/b&gt;&lt;/h5&gt;&lt;/div&gt;&lt;hr/&gt;&lt;div&gt;&lt;h5&gt;&lt;b&gt;AC &lt;/b&gt;18, touch 14, flat-footed 14 (+4 Dex, +4 natural)&lt;/h5&gt;&lt;h5&gt;&lt;b&gt;hp &lt;/b&gt;52 (7d8+21); fast healing 3&lt;/h5&gt;&lt;h5&gt;&lt;b&gt;Fort &lt;/b&gt;+5, &lt;b&gt;Ref &lt;/b&gt;+8, &lt;b&gt;Will &lt;/b&gt;+8&lt;/h5&gt;&lt;h5&gt;&lt;b&gt;DR &lt;/b&gt;5/magic; &lt;b&gt;Immune &lt;/b&gt;acid, cold, poison&lt;/h5&gt;&lt;/div&gt;&lt;hr/&gt;&lt;div&gt;&lt;h5&gt;&lt;b&gt;OFFENSE&lt;/b&gt;&lt;/h5&gt;&lt;/div&gt;&lt;hr/&gt;&lt;div&gt;&lt;h5&gt;&lt;b&gt;Spd &lt;/b&gt;30 ft., climb 30 ft., fly 50 ft. (average)&lt;/h5&gt;&lt;h5&gt;&lt;b&gt;Melee &lt;/b&gt;sting +10 (2d6+7/19-20 plus attach and poison)&lt;/h5&gt;&lt;h5&gt;&lt;b&gt;Space &lt;/b&gt;5 ft.; &lt;b&gt;Reach &lt;/b&gt;10 ft.&lt;/h5&gt;&lt;h5&gt;&lt;b&gt;Special Attacks &lt;/b&gt;blood drain (1d2 Con), stagnation gaze&lt;/h5&gt;&lt;h5&gt;&lt;b&gt;Spell-Like Abilities&lt;/b&gt; (CL 5th; concentration +7)&lt;/br&gt;Constant&amp;mdash;&lt;i&gt;freedom of movement&lt;/i&gt;, &lt;i&gt;pass without trace&lt;/i&gt;&lt;/br&gt;1/day&amp;mdash;&lt;i&gt;bestow curse&lt;/i&gt; (DC 16), &lt;i&gt;blur&lt;/i&gt;, &lt;i&gt;contagion&lt;/i&gt; (DC 16), &lt;i&gt;diminish plants&lt;/i&gt;, &lt;i&gt;gust of wind&lt;/i&gt;, &lt;i&gt;hold monster&lt;/i&gt; (DC 17)&lt;/h5&gt;&lt;/h5&gt;&lt;/div&gt;&lt;hr/&gt;&lt;div&gt;&lt;h5&gt;&lt;b&gt;STATISTICS&lt;/b&gt;&lt;/h5&gt;&lt;/div&gt;&lt;hr/&gt;&lt;div&gt;&lt;h5&gt;&lt;b&gt;Str &lt;/b&gt;21, &lt;b&gt;Dex &lt;/b&gt;18, &lt;b&gt;Con &lt;/b&gt;16, &lt;b&gt;Int &lt;/b&gt; 7, &lt;b&gt;Wis &lt;/b&gt;16, &lt;b&gt;Cha &lt;/b&gt;15&lt;/h5&gt;&lt;h5&gt;&lt;b&gt;Base Atk &lt;/b&gt;+5; &lt;b&gt;CMB &lt;/b&gt;+10 (+14 to maintain a grapple); &lt;b&gt;CMD &lt;/b&gt;24 (32 vs. trip)&lt;/h5&gt;&lt;h5&gt;&lt;b&gt;Feats &lt;/b&gt;Flyby Attack, Improved Initiative, Lightning Reflexes, Power Attack&lt;/h5&gt;&lt;h5&gt;&lt;b&gt;Skills &lt;/b&gt;Climb +13, Fly +14, Perception +13&lt;/h5&gt;&lt;h5&gt;&lt;b&gt;Languages &lt;/b&gt;Aklo (cannot speak)&lt;/h5&gt;&lt;h5&gt;&lt;b&gt;SQ &lt;/b&gt;no breath&lt;/h5&gt;&lt;/div&gt;&lt;hr/&gt;&lt;div&gt;&lt;h5&gt;&lt;b&gt;ECOLOGY&lt;/b&gt;&lt;/h5&gt;&lt;/div&gt;&lt;hr/&gt;&lt;div&gt;&lt;h5&gt;&lt;b&gt;Environment &lt;/b&gt; ?&lt;/h5&gt;&lt;h5&gt;&lt;b&gt;Organization &lt;/b&gt;?&lt;/h5&gt;&lt;h5&gt;&lt;b&gt;Treasure &lt;/b&gt;?&lt;/h5&gt;&lt;/div&gt;&lt;hr/&gt;&lt;div&gt;&lt;h5&gt;&lt;b&gt;SPECIAL ABILITIES&lt;/b&gt;&lt;/h5&gt;&lt;/div&gt;&lt;hr/&gt;&lt;div&gt;&lt;h5&gt;&lt;b&gt;Poison (Su)&lt;/b&gt;&lt;/b&gt; Sting-injury; &lt;i&gt;save&lt;/i&gt; Fort DC 16; &lt;i&gt;frequency&lt;/i&gt; 1/round for 6 rounds; &lt;i&gt;effect&lt;/i&gt; 1d4 Wisdom damage and confusion for 1 round; &lt;i&gt;cure&lt;/i&gt; 2 &lt;i&gt;save&lt;/i&gt;s. The save DC is Constitution-based.  &lt;/h5&gt;&lt;h5&gt;&lt;b&gt;Stagnation Aura (Su)&lt;/b&gt; A blightspawn's stagnation aura causes lethargy and torpor in those who approach it, sapping energy and speed. When a creature comes within 20 feet of a blightspawn, it must make a DC 16 Will save to avoid being affected as per the spell &lt;i&gt;slow&lt;/i&gt;, for as long as the creature remains within the blightspawn's aura and for an additional 1d3 rounds after leaving it. Once a creature successfully saves against the aura, it is immune to that particular blightspawn's aura for 24 hours; otherwise, re-entering the aura forces a creature to save again. In addition, this aura fouls liquids of all types within the area. A creature that drinks anything in a blightspawn's aura (including potions and alchemical elixirs) must make a DC 14 Fortitude save or be nauseated for 1d3 rounds. The save DC is Constitution-based.&lt;/h5&gt;&lt;/div&gt;&lt;br&gt;&lt;/br&gt;&lt;div&gt;&lt;h4&gt;&lt;p&gt;&lt;p&gt;The blightspawn of Ghlaunder are found most often in places where the Gossamer King's cult is strong, for these creatures must gestate in the body of one of the parasite god's true believers. To the faithful of Ghlaunder, being host to an immature blightspawn is a great honor, for when the monster bursts from the body of its host, the host's consciousness lives on in some way in the blightspawn's mind, almost as if the host had reincarnated into the monster. That cultists who die giving hideous birth to a blightspawn cannot be resurrected lends a bit of weight to this notion, even if the blightspawn themselves have nothing to say on the topic. A cultist carrying an immature blightspawn functions normally in all ways until the creature emerges (typically upon the cultist's death, or at the culmination of certain vile rituals)-except that until then, the cultist can pass on new blightspawn to his or her children. A blightspawn's gestation can last for decades, and in cases in which a child is separated from infected parents, the child might live her entire life without knowing the truth of what awaits her upon death. When a blightspawn emerges from its host, it is immediately fully grown, although its gore-wet wings cannot be used for flight for 1d4 rounds after emerging.&lt;/p&gt;&lt;/h4&gt;&lt;/div&gt;</t>
  </si>
  <si>
    <t>Berserker Cannibal</t>
  </si>
  <si>
    <t>barbarian 4</t>
  </si>
  <si>
    <t>(human)</t>
  </si>
  <si>
    <t>Perception +11</t>
  </si>
  <si>
    <t>13, touch 9, flat-footed 12</t>
  </si>
  <si>
    <t>(+4 armor, +1 Dex, -2 rage)</t>
  </si>
  <si>
    <t>(4d12+24)</t>
  </si>
  <si>
    <t>Fort +10, Ref +2, Will +6</t>
  </si>
  <si>
    <t>trap sense +1, uncanny dodge</t>
  </si>
  <si>
    <t>+1 greataxe +9 (1d12+7/x3)</t>
  </si>
  <si>
    <t>rage (13 rounds/day), rage powers (animal fury, scent)</t>
  </si>
  <si>
    <t>Str 18, Dex 13, Con 22, Int 10, Wis 12, Cha 8</t>
  </si>
  <si>
    <t>Iron Will, Power Attack, Skill Focus (Perception)</t>
  </si>
  <si>
    <t>Climb +9, Intimidate +6, Perception +11, Stealth +3, Survival +8, Swim +9</t>
  </si>
  <si>
    <t>Skald</t>
  </si>
  <si>
    <t>fast movement</t>
  </si>
  <si>
    <t xml:space="preserve"> any (Kalva)</t>
  </si>
  <si>
    <t>solitary, pair, or raid (3-12)</t>
  </si>
  <si>
    <t>NPC gear (masterwork hide armor, +1 greataxe)</t>
  </si>
  <si>
    <t>This howling berserker has milky white eyes and an enormous axe wielded by muscular arms.</t>
  </si>
  <si>
    <t>Lands Of The Linnorm Kings</t>
  </si>
  <si>
    <t>The people of Kalva are a brutal and merciless tribe of cannibalistic barbarians. While they are most often encountered on their desolate, dreary isle, their hunger sometimes drives them to nearby shorelines. That the Kalvamen are poor shipbuilders and even worse at navigation is a blessing, for it keeps them from being a greater danger than they already are. Nevertheless, enough of them make it to the mainland to cause problems, and the fact that they often wreck their ships in the process and thus become stranded makes them even more dangerous.  Often known as berserker cannibals, these degenerates delight in stalking, ambushing, and devouring foreign humanoids. Well practiced at hunting in Kalva's forbidding terrain, berserker cannibals prefer to silently creep up on a victim before launching forward with gargling shrieks. Eager to dismember prey with their greataxes in a bloody frenzy, these berserkers tend to only use their javelins against flying creatures, or those that can outrun them.  Those unfortunate enough to survive the initial attack, or who make the poor choice to surrender to the berserkers, face a horrific fate. The berserkers drag living bounty back to their camps or caves, where they keep their prisoners "fresh" as long as possible by amputating and consuming their limbs one at a time.  Each tribe has a few members capable of forging high-quality weapons and armor. Iron and steel aren't common on the isle of Kalva, and when the metals do appear in their societies, shamans are quick to use them to forge magical greataxes for the berserkers.  While the berserkers spend much of their time roaming the island's interior on the hunt for sentient creatures, they also take time to plant and harvest hidden fields of crops in the island's rich volcanic soil. The crops serve as a contingency for times when the berserkers can find neither human nor beast to slaughter. The berserkers also gather lichens from the center of the island-not for nourishment, but because these can provide euphoric visions or fuel the berserkers' battle rage. Continued consumption of these lichens is the cause of the Kalva berserkers' white eyes.</t>
  </si>
  <si>
    <t>&lt;link rel="stylesheet"href="PF.css"&gt;&lt;div&gt;&lt;h2&gt;Berserker Cannibal&lt;/h2&gt;&lt;h3&gt;&lt;i&gt;&lt;i&gt;This howling berserker has milky white eyes and an enormous axe wielded by muscular arms&lt;/i&gt;.&lt;/i&gt;&lt;/h3&gt;&lt;br&gt;&lt;/br&gt;&lt;/div&gt;&lt;div class="heading"&gt;&lt;p class="alignleft"&gt;Berserker Cannibal&lt;/p&gt;&lt;p class="alignright"&gt;CR 3&lt;/p&gt;&lt;div style="clear: both;"&gt;&lt;/div&gt;&lt;/div&gt;&lt;div&gt;&lt;h5&gt;&lt;b&gt;XP &lt;/b&gt;800&lt;/h5&gt;&lt;h5&gt;Human barbarian 4&lt;/h5&gt;&lt;h5&gt;CE Medium humanoid (human)&lt;/h5&gt;&lt;h5&gt;&lt;b&gt;Init &lt;/b&gt;+1; &lt;b&gt;Senses &lt;/b&gt;Perception +11&lt;/h5&gt;&lt;/div&gt;&lt;hr/&gt;&lt;div&gt;&lt;h5&gt;&lt;b&gt;DEFENSE&lt;/b&gt;&lt;/h5&gt;&lt;/div&gt;&lt;hr/&gt;&lt;div&gt;&lt;h5&gt;&lt;b&gt;AC &lt;/b&gt;13, touch 9, flat-footed 12 (+4 armor, +1 Dex, -2 rage)&lt;/h5&gt;&lt;h5&gt;&lt;b&gt;hp &lt;/b&gt;55 (4d12+24)&lt;/h5&gt;&lt;h5&gt;&lt;b&gt;Fort &lt;/b&gt;+10, &lt;b&gt;Ref &lt;/b&gt;+2, &lt;b&gt;Will &lt;/b&gt;+6&lt;/h5&gt;&lt;h5&gt;&lt;b&gt;Defensive Abilities &lt;/b&gt;trap sense +1, uncanny dodge&lt;/h5&gt;&lt;/div&gt;&lt;hr/&gt;&lt;div&gt;&lt;h5&gt;&lt;b&gt;OFFENSE&lt;/b&gt;&lt;/h5&gt;&lt;/div&gt;&lt;hr/&gt;&lt;div&gt;&lt;h5&gt;&lt;b&gt;Spd &lt;/b&gt;30 ft.&lt;/h5&gt;&lt;h5&gt;&lt;b&gt;Melee &lt;/b&gt;&lt;i&gt;&lt;i&gt;+1 greataxe&lt;/i&gt;&lt;/i&gt; +9 (1d12+7/x3)&lt;/h5&gt;&lt;h5&gt;&lt;b&gt;Space &lt;/b&gt;5 ft.; &lt;b&gt;Reach &lt;/b&gt;5 ft.&lt;/h5&gt;&lt;h5&gt;&lt;b&gt;Special Attacks &lt;/b&gt;rage (13 rounds/day), rage powers (animal fury, scent)&lt;/h5&gt;&lt;/div&gt;&lt;hr/&gt;&lt;div&gt;&lt;h5&gt;&lt;b&gt;STATISTICS&lt;/b&gt;&lt;/h5&gt;&lt;/div&gt;&lt;hr/&gt;&lt;div&gt;&lt;h5&gt;&lt;b&gt;Str &lt;/b&gt;18, &lt;b&gt;Dex &lt;/b&gt;13, &lt;b&gt;Con &lt;/b&gt;22, &lt;b&gt;Int &lt;/b&gt; 10, &lt;b&gt;Wis &lt;/b&gt;12, &lt;b&gt;Cha &lt;/b&gt;8&lt;/h5&gt;&lt;h5&gt;&lt;b&gt;Base Atk &lt;/b&gt;+4; &lt;b&gt;CMB &lt;/b&gt;+8; &lt;b&gt;CMD &lt;/b&gt;17&lt;/h5&gt;&lt;h5&gt;&lt;b&gt;Feats &lt;/b&gt;Iron Will, Power Attack, Skill Focus (Perception)&lt;/h5&gt;&lt;h5&gt;&lt;b&gt;Skills &lt;/b&gt;Climb +9, Intimidate +6, Perception +11, Stealth +3, Survival +8, Swim +9&lt;/h5&gt;&lt;h5&gt;&lt;b&gt;Languages &lt;/b&gt;Skald&lt;/h5&gt;&lt;h5&gt;&lt;b&gt;SQ &lt;/b&gt;fast movement&lt;/h5&gt;&lt;/div&gt;&lt;hr/&gt;&lt;div&gt;&lt;h5&gt;&lt;b&gt;ECOLOGY&lt;/b&gt;&lt;/h5&gt;&lt;/div&gt;&lt;hr/&gt;&lt;div&gt;&lt;h5&gt;&lt;b&gt;Environment &lt;/b&gt; any (Kalva)&lt;/h5&gt;&lt;h5&gt;&lt;b&gt;Organization &lt;/b&gt;solitary, pair, or raid (3-12)&lt;/h5&gt;&lt;h5&gt;&lt;b&gt;Treasure &lt;/b&gt;NPC gear (masterwork hide armor, &lt;i&gt;+1 greataxe&lt;/i&gt;)&lt;/h5&gt;&lt;/div&gt;&lt;br&gt;&lt;/br&gt;&lt;div&gt;&lt;h4&gt;&lt;p&gt;&lt;p&gt;The people of Kalva are a brutal and merciless tribe of cannibalistic barbarians. While they are most often encountered on their desolate, dreary isle, their hunger sometimes drives them to nearby shorelines. That the Kalvamen are poor shipbuilders and even worse at navigation is a blessing, for it keeps them from being a greater danger than they already are. Nevertheless, enough of them make it to the mainland to cause problems, and the fact that they often wreck their ships in the process and thus become stranded makes them even more dangerous.  Often known as berserker cannibals, these degenerates delight in stalking, ambushing, and devouring foreign humanoids. Well practiced at hunting in Kalva's forbidding terrain, berserker cannibals prefer to silently creep up on a victim before launching forward with gargling shrieks. Eager to dismember prey with their greataxes in a bloody frenzy, these berserkers tend to only use their javelins against flying creatures, or those that can outrun them.  Those unfortunate enough to survive the initial attack, or who make the poor choice to surrender to the berserkers, face a horrific fate. The berserkers drag living bounty back to their camps or caves, where they keep their prisoners "fresh" as long as possible by amputating and consuming their limbs one at a time.  Each tribe has a few members capable of forging high-quality weapons and armor. Iron and steel aren't common on the isle of Kalva, and when the metals do appear in their societies, shamans are quick to use them to forge magical greataxes for the berserkers.  While the berserkers spend much of their time roaming the island's interior on the hunt for sentient creatures, they also take time to plant and harvest hidden fields of crops in the island's rich volcanic soil. The crops serve as a contingency for times when the berserkers can find neither human nor beast to slaughter. The berserkers also gather lichens from the center of the island-not for nourishment, but because these can provide euphoric visions or fuel the berserkers' battle rage. Continued consumption of these lichens is the cause of the Kalva berserkers' white eyes.&lt;/p&gt;&lt;/h4&gt;&lt;/div&gt;</t>
  </si>
  <si>
    <t>Blackraven Scout</t>
  </si>
  <si>
    <t>ranger 6</t>
  </si>
  <si>
    <t>Perception +10</t>
  </si>
  <si>
    <t>17, touch 15, flat-footed 12</t>
  </si>
  <si>
    <t>(+2 armor, +4 Dex, +1 dodge)</t>
  </si>
  <si>
    <t>Fort +8, Ref +10, Will +4</t>
  </si>
  <si>
    <t>mwk battleaxe +8/+3 (1d8+1/x3)</t>
  </si>
  <si>
    <t>+1 composite longbow +12/+7 (1d8+2/x3)</t>
  </si>
  <si>
    <t>favored enemy (giants +4, humans +2)</t>
  </si>
  <si>
    <t>Ranger Spells Prepared (CL 3rd; concentration +4)  1st-animal messenger, resist energy</t>
  </si>
  <si>
    <t>Str 12, Dex 18, Con 14, Int 10, Wis 13, Cha 8</t>
  </si>
  <si>
    <t>Deadly Aim, Dodge, Endurance, Improved Precise Shot, Point-Blank Shot, Precise Shot, Weapon Focus (composite longbow)</t>
  </si>
  <si>
    <t>Climb +10, Heal +10, Knowledge (local) +6, Knowledge (nature) +9, Perception +10, Stealth +13, Survival +10</t>
  </si>
  <si>
    <t>Common, Skald</t>
  </si>
  <si>
    <t>favored terrain (cold +2), hunter's bond (companions), track +3, wild empathy +5</t>
  </si>
  <si>
    <t xml:space="preserve"> any (Hagreach)</t>
  </si>
  <si>
    <t>solitary or patrol (2-8)</t>
  </si>
  <si>
    <t>NPC gear (masterwork leather armor; +1 composite longbow with 20 arrows, 20 cold iron arrows, and 5 +1 flaming arrows; masterwork battleaxe; potions of cure moderate wounds [2]; acid [4]; alchemist's fire [4]; cloak of resistance +1; cold weather survival gear; other treasure)</t>
  </si>
  <si>
    <t>This tall, silent man wears a magnificent cloak of raven's feathers and a well-maintained suit of dark leather armor.</t>
  </si>
  <si>
    <t>The Blackravens are an elite band of soldiers and scouts who guard the eastern borders of the Linnorm Kingdoms against incursions from Irrisen and other threats, such as frost giants from the Stormspear Mountains and bands of ogres from the foothills that border the Nolands of Varisia. Freyr Darkwine, the castellan of Hagreach, leads the Blackravens, whose main headquarters is a granite fortress called Blackraven Hall, situated next to the Rimef low River near the border with Irrisen. While the Blackravens count among their number a wide range of individuals from varying races and classes, those most commonly encountered are scouts that patrol the rivers and roads throughout this borderland. These scouts undergo specific training against their hated enemies, and are all rangers specialized in fighting in subarctic conditions.  A typical Blackraven patrol contains four to six members. In the open terrain around the Rimef low River, Blackraven patrols are sometimes mounted on horseback, but in less hospitable places they sometimes use dog sleds, skis, or snowshoes. They patrol the border regularly but in no set pattern, making it difficult to predict their movements.  A Blackraven dons pale leather armor when he needs to blend into snowy environs, or when on reconnaissance missions into Irrisen. Blackraven scouts make extensive use of animal messenger spells to maintain communication over large areas. Specialists at battling trolls, Blackravens typically carry flaming arrows and alchemical fire to inhibit the creatures' regeneration and destroy their remains.</t>
  </si>
  <si>
    <t>&lt;link rel="stylesheet"href="PF.css"&gt;&lt;div&gt;&lt;h2&gt;Blackraven Scout&lt;/h2&gt;&lt;h3&gt;&lt;i&gt;&lt;i&gt;This tall&lt;/i&gt;, &lt;i&gt;silent man wears a magnificent cloak of raven's feathers and a well-maintained suit of dark leather armor&lt;/i&gt;.&lt;/i&gt;&lt;/h3&gt;&lt;br&gt;&lt;/br&gt;&lt;/div&gt;&lt;div class="heading"&gt;&lt;p class="alignleft"&gt;Blackraven Scout&lt;/p&gt;&lt;p class="alignright"&gt;CR 5&lt;/p&gt;&lt;div style="clear: both;"&gt;&lt;/div&gt;&lt;/div&gt;&lt;div&gt;&lt;h5&gt;&lt;b&gt;XP &lt;/b&gt;1,600&lt;/h5&gt;&lt;h5&gt;Human ranger 6&lt;/h5&gt;&lt;h5&gt;CN Medium humanoid (human)&lt;/h5&gt;&lt;h5&gt;&lt;b&gt;Init &lt;/b&gt;+4; &lt;b&gt;Senses &lt;/b&gt;Perception +10&lt;/h5&gt;&lt;/div&gt;&lt;hr/&gt;&lt;div&gt;&lt;h5&gt;&lt;b&gt;DEFENSE&lt;/b&gt;&lt;/h5&gt;&lt;/div&gt;&lt;hr/&gt;&lt;div&gt;&lt;h5&gt;&lt;b&gt;AC &lt;/b&gt;17, touch 15, flat-footed 12 (+2 armor, +4 Dex, +1 dodge)&lt;/h5&gt;&lt;h5&gt;&lt;b&gt;hp &lt;/b&gt;55 (6d10+18)&lt;/h5&gt;&lt;h5&gt;&lt;b&gt;Fort &lt;/b&gt;+8, &lt;b&gt;Ref &lt;/b&gt;+10, &lt;b&gt;Will &lt;/b&gt;+4&lt;/h5&gt;&lt;/div&gt;&lt;hr/&gt;&lt;div&gt;&lt;h5&gt;&lt;b&gt;OFFENSE&lt;/b&gt;&lt;/h5&gt;&lt;/div&gt;&lt;hr/&gt;&lt;div&gt;&lt;h5&gt;&lt;b&gt;Spd &lt;/b&gt;30 ft.&lt;/h5&gt;&lt;h5&gt;&lt;b&gt;Melee &lt;/b&gt;mwk battleaxe +8/+3 (1d8+1/x3)&lt;/h5&gt;&lt;h5&gt;&lt;b&gt;Ranged &lt;/b&gt;&lt;i&gt;&lt;i&gt;+1 composite longbow&lt;/i&gt;&lt;/i&gt; +12/+7 (1d8+2/x3)&lt;/h5&gt;&lt;h5&gt;&lt;b&gt;Space &lt;/b&gt;5 ft.; &lt;b&gt;Reach &lt;/b&gt;5 ft.&lt;/h5&gt;&lt;h5&gt;&lt;b&gt;Special Attacks &lt;/b&gt;favored enemy (giants +4, humans +2)&lt;/h5&gt;&lt;h5&gt;&lt;b&gt;Ranger Spells Prepared&lt;/b&gt; (CL 3rd; concentration +4) &lt;/br&gt;1st&amp;mdash;&lt;i&gt;animal messenger&lt;/i&gt;, &lt;i&gt;resist energy&lt;/i&gt;&lt;/h5&gt;&lt;/h5&gt;&lt;/div&gt;&lt;hr/&gt;&lt;div&gt;&lt;h5&gt;&lt;b&gt;STATISTICS&lt;/b&gt;&lt;/h5&gt;&lt;/div&gt;&lt;hr/&gt;&lt;div&gt;&lt;h5&gt;&lt;b&gt;Str &lt;/b&gt;12, &lt;b&gt;Dex &lt;/b&gt;18, &lt;b&gt;Con &lt;/b&gt;14, &lt;b&gt;Int &lt;/b&gt; 10, &lt;b&gt;Wis &lt;/b&gt;13, &lt;b&gt;Cha &lt;/b&gt;8&lt;/h5&gt;&lt;h5&gt;&lt;b&gt;Base Atk &lt;/b&gt;+6; &lt;b&gt;CMB &lt;/b&gt;+7; &lt;b&gt;CMD &lt;/b&gt;22&lt;/h5&gt;&lt;h5&gt;&lt;b&gt;Feats &lt;/b&gt;Deadly Aim, Dodge, Endurance, Improved Precise Shot, Point-Blank Shot, Precise Shot, Weapon Focus (composite longbow)&lt;/h5&gt;&lt;h5&gt;&lt;b&gt;Skills &lt;/b&gt;Climb +10, Heal +10, Knowledge (local) +6, Knowledge (nature) +9, Perception +10, Stealth +13, Survival +10&lt;/h5&gt;&lt;h5&gt;&lt;b&gt;Languages &lt;/b&gt;Common, Skald&lt;/h5&gt;&lt;h5&gt;&lt;b&gt;SQ &lt;/b&gt;favored terrain (cold +2), hunter's bond (companions), track +3, wild empathy +5&lt;/h5&gt;&lt;/div&gt;&lt;hr/&gt;&lt;div&gt;&lt;h5&gt;&lt;b&gt;ECOLOGY&lt;/b&gt;&lt;/h5&gt;&lt;/div&gt;&lt;hr/&gt;&lt;div&gt;&lt;h5&gt;&lt;b&gt;Environment &lt;/b&gt; any (Hagreach)&lt;/h5&gt;&lt;h5&gt;&lt;b&gt;Organization &lt;/b&gt;solitary or patrol (2-8)&lt;/h5&gt;&lt;h5&gt;&lt;b&gt;Treasure &lt;/b&gt;NPC gear (masterwork leather armor; &lt;i&gt;+1 composite longbow&lt;/i&gt; with 20 arrows, 20 cold iron arrows, and 5 &lt;i&gt;+1 flaming arrows&lt;/i&gt;; masterwork battleaxe; &lt;i&gt;potions of cure moderate wounds&lt;/i&gt; [2]; acid [4]; alchemist's fire [4]; &lt;i&gt;cloak of resistance +1&lt;/i&gt;; cold weather survival gear; other treasure)&lt;/h5&gt;&lt;/div&gt;&lt;br&gt;&lt;/br&gt;&lt;div&gt;&lt;h4&gt;&lt;p&gt;&lt;p&gt;The Blackravens are an elite band of soldiers and scouts who guard the eastern borders of the Linnorm Kingdoms against incursions from Irrisen and other threats, such as frost giants from the Stormspear Mountains and bands of ogres from the foothills that border the Nolands of Varisia. Freyr Darkwine, the castellan of Hagreach, leads the Blackravens, whose main headquarters is a granite fortress called Blackraven Hall, situated next to the Rimef low River near the border with Irrisen. While the Blackravens count among their number a wide range of individuals from varying races and classes, those most commonly encountered are scouts that patrol the rivers and roads throughout this borderland. These scouts undergo specific training against their hated enemies, and are all rangers specialized in fighting in subarctic conditions.  A typical Blackraven patrol contains four to six members. In the open terrain around the Rimef low River, Blackraven patrols are sometimes mounted on horseback, but in less hospitable places they sometimes use dog sleds, skis, or snowshoes. They patrol the border regularly but in no set pattern, making it difficult to predict their movements.  A Blackraven dons pale leather armor when he needs to blend into snowy environs, or when on reconnaissance missions into Irrisen. Blackraven scouts make extensive use of &lt;i&gt;animal messenger&lt;/i&gt; spells to maintain communication over large areas. Specialists at battling trolls, Blackravens typically carry flaming arrows and alchemical fire to inhibit the creatures' regeneration and destroy their remains.&lt;/p&gt;&lt;/h4&gt;&lt;/div&gt;</t>
  </si>
  <si>
    <t>Fafnheir</t>
  </si>
  <si>
    <t>24</t>
  </si>
  <si>
    <t>darkvision 60 ft., low-light vision, scent, true seeing; Perception +46</t>
  </si>
  <si>
    <t>42, touch 12, flat-footed 32</t>
  </si>
  <si>
    <t>(+10 Dex, +30 natural, -8 size)</t>
  </si>
  <si>
    <t>(27d12+351)</t>
  </si>
  <si>
    <t>Fort +28, Ref +25, Will +23</t>
  </si>
  <si>
    <t>20/cold iron and epic</t>
  </si>
  <si>
    <t>curse effects, dragon traits, electricity, fire, mind-affecting effects, paralysis, poison, sleep</t>
  </si>
  <si>
    <t>50 ft., burrow 30 ft., fly 100 ft. (average), swim 50 ft.</t>
  </si>
  <si>
    <t>bite +36 (6d6+17/19-20 plus poison), 2 claws +36 (2d8+17/19-20), gore +36 (4d6+17/19-20), tail slap +31 (4d6+8 plus grab)</t>
  </si>
  <si>
    <t>breath weapon, constrict (tail, 4d6+8), death curse</t>
  </si>
  <si>
    <t>Spell-Like Abilities (CL 20th; concentration +29)   At Will-greater dispel magic   3/day-quickened greater dispel magic, limited wish, plane shift (between First World and Material Plane only), spell turning, wall of force</t>
  </si>
  <si>
    <t>Str 45, Dex 30, Con 36, Int 18, Wis 27, Cha 29</t>
  </si>
  <si>
    <t>+52 (+56 grapple)</t>
  </si>
  <si>
    <t>72 (can't be tripped)</t>
  </si>
  <si>
    <t>Awesome Blow, Combat Reflexes, Critical Focus, Greater Vital Strike, Improved Bull Rush, Improved Critical (bite), Improved Critical (claws), Improved Critical (gore), Improved Initiative, Improved Vital Strike, Power Attack, Quicken Spell-Like Ability (greater dispel magic), Staggering Critical, Vital Strike</t>
  </si>
  <si>
    <t>Fly +32, Intimidate +39, Knowledge (arcana) +34, Knowledge (geography) +34, Knowledge (history) +34, Knowledge (nature) +34, Perception +46, Stealth +24, Swim +55, Use Magic Device +39</t>
  </si>
  <si>
    <t>Aklo, Common, Draconic, Skald, Sylvan</t>
  </si>
  <si>
    <t xml:space="preserve"> any (Grungir Forest)</t>
  </si>
  <si>
    <t>The scales of this craggy serpentine dragon are scarred and blackened. Its eyes flare with nightmarish power, and its mouth drips with liquid flame.</t>
  </si>
  <si>
    <t>Breath Weapon (Su) Once every 1d4 rounds as a standard action, Fafnheir can breathe a 90-foot cone of burning wind, dealing 26d10 points of fire damage to all creatures in the area of effect. A DC 36 Reflex save halves the fire damage dealt. The save DC is Constitution-based. This wind has two additional effects as well.  Deafening: Any creature in the area of effect that does not succeed at a DC 36 Fortitude save is deafened by the thunderous wind.  Storm-Laced: The closest creature to Fafnheir in the area of effect is also blasted by a bolt of lightning and takes 20d6 points of electricity damage in addition to the fire damage dealt. This creature can make a second DC 36 Reflex save to halve this electricity damage.  Tornado Force: The winds themselves gust at nearly 300 miles per hour, affecting all creatures in the area of effect as if they were caught in tornado-force winds. The wind lasts only a few moments during Fafnheir's action, so it has no real effect on ranged attacks, but it blows away any Large or smaller creature (or Huge or smaller flying creature) that fails a DC 15 Strength check.  Death Curse (Su) Fafnheir is a difficult creature to slay, especially since he lives on in the body of any creature that slays him. When a creature slays Fafnheir, it becomes afflicted by the Curse of Fafnheir.  Curse of Fafnheir: save Will DC 32; effect creature's sense of self erodes as its personality is slowly replaced by Fafnheir's-this manifests as 1d6 points of Charisma drain every 24 hours. A target whose Charisma drops to 0 becomes comatose and must immediately make a DC 32 Fortitude save or die; every 24 hours that passes thereafter, the victim must make a new Fortitude save to avoid death (unless its Charisma score rises above 0, at which point it takes 1d6 points of Charisma drain). If a creature dies from the effects of this curse, its body explodes in a 60-foot burst of burning wind, with effects identical to Fafnheir's breath weapon. This effect occurs if the cursed victim dies from any effect, not just from the curse. One round later, Fafnheir gains the effect of a true resurrection spell, appearing at the same spot where the cursed victim died (or the closest area large enough to contain the Colossal creature), with full memories of the cursed victim's doings and accomplishments while cursed. The only way to permanently slay Fafnheir is to avoid becoming cursed after killing him, or to remove the curse before the victim dies. The effects of this curse end prematurely and immediately if Fafnheir is restored to life by other means. The save DC is Charisma-based.  Freedom of Movement (Ex) Fafnheir is under the constant effect of freedom of movement, as the spell of the same name. This effect cannot be dispelled.  Poison (Su) Bite-injury; save Fort DC 34; frequency 1/round for 10 rounds; effect 10d6 fire damage and 1d4 drain from each ability score; cure 3 consecutive saves. The save DC is Constitution-based.  True Seeing (Ex) Fafnheir has true seeing, as the spell of the same name. This effect cannot be dispelled.</t>
  </si>
  <si>
    <t>Called the Father of All Linnorms, Fafnheir is the oldest and mightiest of his kind to dwell upon Golarion-other, even more powerful linnorms exist on the First World, but on Golarion, Fafnheir is king. Crafty and powerful, Fafnheir is more than just a creature of rage or hunger, and is sometimes known to speak with those who come to him as supplicants for his wisdom. Tales say that to gain Fafnheir's advice, one must travel through Grungir Forest to the cavern entrance of the linnorm's lair, whereupon the supplicant must call into the opening several secret names for the ancient linnorm. A single step into the lair renders the supplication moot, for Fafnheir does not suffer intrusions. It is customary to bring a herd of sheep, oxen, or several thralls for him to feast upon.  Those who find Fafnheir in a talkative mood and live to tell the tale report that the linnorm is well versed in numerous fields, and capable of working a wide range of magic through wishcrafting, though how much of his bragging is true is debatable. Fafnheir claims to have been the first linnorm to cross to Golarion from the First World after slaying three of that realm's Eldest, as well as to remember a time when the dragon god Dahak came to this world, and to have taken part in ancient battles against humanity as an ally of the serpentfolk. Certain Thassilonian accounts give support to his claim of providing advice and aid at times to Runelord Xanderghul, and he endured the Age of Darkness with ease. The past few thousand years have passed in the blink of an eye for the ancient linnorm, and he expects to survive for thousands more.  Fafnheir is aware of the prophecy that the hero who kills him will become king of all Ulfen. The linnorm also knows that in death he will be reborn from the burnt flesh of his slayer, and suggests to those who raise this topic with him that only by becoming him can such a Linnorm King rule. While Fafnheir has seen many challengers, few have offered him a true battle.  Fafnheir spends much of his time slumbering, but wakes quickly at the slightest deviation in the patterns of the world around him, and his dreaming mind touches the woods above and the blood of his children. Those who would come upon him unawares should not expect success unless they travel into his lair from other worlds, for his attunement to Grungir Forest is uncanny. The linnorm rarely ventures far from his lair, preferring to lure his enemies close and dispatch them on familiar ground. He loves nothing but his treasure, and cannot be bribed or threatened-the lure of potential treasure does not excite him nearly as much as what he already possesses. He is a subtle combatant, preferring to use trickery before launching into melee. Unlike his lesser kin, Fafnheir has a number of potent, if limited, spell-like abilities, and he often uses his limited wishes to great effect. He has long experience with direct confrontation, and his millennia of action have taught him tricks that few remember. He is one of the most deadly creatures in the Inner Sea region, and even the mightiest dragons fear his power.</t>
  </si>
  <si>
    <t>&lt;link rel="stylesheet"href="PF.css"&gt;&lt;div&gt;&lt;h2&gt;Fafnheir&lt;/h2&gt;&lt;h3&gt;&lt;i&gt;&lt;i&gt;The scales of this craggy serpentine dragon are scarred and blackened&lt;/i&gt;. Its eyes flare with nightmarish power, and its mouth drips with liquid flame.&lt;/i&gt;&lt;/h3&gt;&lt;br&gt;&lt;/br&gt;&lt;/div&gt;&lt;div class="heading"&gt;&lt;p class="alignleft"&gt;Fafnheir&lt;/p&gt;&lt;p class="alignright"&gt;CR 24&lt;/p&gt;&lt;div style="clear: both;"&gt;&lt;/div&gt;&lt;/div&gt;&lt;div&gt;&lt;h5&gt;&lt;b&gt;XP &lt;/b&gt;1,228,800&lt;/h5&gt;&lt;h5&gt;CE Colossal dragon &lt;/h5&gt;&lt;h5&gt;&lt;b&gt;Init &lt;/b&gt;+14; &lt;b&gt;Senses &lt;/b&gt;darkvision 60 ft., low-light vision, scent, &lt;i&gt;true seeing&lt;/i&gt;; Perception +46&lt;/h5&gt;&lt;/div&gt;&lt;hr/&gt;&lt;div&gt;&lt;h5&gt;&lt;b&gt;DEFENSE&lt;/b&gt;&lt;/h5&gt;&lt;/div&gt;&lt;hr/&gt;&lt;div&gt;&lt;h5&gt;&lt;b&gt;AC &lt;/b&gt;42, touch 12, flat-footed 32 (+10 Dex, +30 natural, -8 size)&lt;/h5&gt;&lt;h5&gt;&lt;b&gt;hp &lt;/b&gt;526 (27d12+351)&lt;/h5&gt;&lt;h5&gt;&lt;b&gt;Fort &lt;/b&gt;+28, &lt;b&gt;Ref &lt;/b&gt;+25, &lt;b&gt;Will &lt;/b&gt;+23&lt;/h5&gt;&lt;h5&gt;&lt;b&gt;Defensive Abilities &lt;/b&gt;&lt;i&gt;freedom of movement&lt;/i&gt;; &lt;b&gt;DR &lt;/b&gt;20/cold iron and epic; &lt;b&gt;Immune &lt;/b&gt;curse effects, dragon traits, electricity, fire, mind-affecting effects, paralysis, poison, sleep; &lt;b&gt;SR &lt;/b&gt;35&lt;/h5&gt;&lt;/div&gt;&lt;hr/&gt;&lt;div&gt;&lt;h5&gt;&lt;b&gt;OFFENSE&lt;/b&gt;&lt;/h5&gt;&lt;/div&gt;&lt;hr/&gt;&lt;div&gt;&lt;h5&gt;&lt;b&gt;Spd &lt;/b&gt;50 ft., burrow 30 ft., fly 100 ft. (average), swim 50 ft.&lt;/h5&gt;&lt;h5&gt;&lt;b&gt;Melee &lt;/b&gt;bite +36 (6d6+17/19-20 plus poison), 2 claws +36 (2d8+17/19-20), gore +36 (4d6+17/19-20), tail slap +31 (4d6+8 plus grab)&lt;/h5&gt;&lt;h5&gt;&lt;b&gt;Space &lt;/b&gt;30 ft.; &lt;b&gt;Reach &lt;/b&gt;30 ft.&lt;/h5&gt;&lt;h5&gt;&lt;b&gt;Special Attacks &lt;/b&gt;breath weapon, constrict (tail, 4d6+8), death curse&lt;/h5&gt;&lt;h5&gt;&lt;b&gt;Spell-Like Abilities&lt;/b&gt; (CL 20th; concentration +29) &lt;/br&gt;At Will&amp;mdash;&lt;i&gt;&lt;i&gt;greater dispel&lt;/i&gt; magic&lt;/i&gt; &lt;/br&gt;3/day&amp;mdash;quickened &lt;i&gt;&lt;i&gt;greater dispel&lt;/i&gt; magic&lt;/i&gt;, &lt;i&gt;limited wish&lt;/i&gt;, &lt;i&gt;plane shift&lt;/i&gt; (between First World and Material Plane only), &lt;i&gt;spell turning&lt;/i&gt;, &lt;i&gt;wall of force&lt;/i&gt;&lt;/h5&gt;&lt;/h5&gt;&lt;/div&gt;&lt;hr/&gt;&lt;div&gt;&lt;h5&gt;&lt;b&gt;STATISTICS&lt;/b&gt;&lt;/h5&gt;&lt;/div&gt;&lt;hr/&gt;&lt;div&gt;&lt;h5&gt;&lt;b&gt;Str &lt;/b&gt;45, &lt;b&gt;Dex &lt;/b&gt;30, &lt;b&gt;Con &lt;/b&gt;36, &lt;b&gt;Int &lt;/b&gt; 18, &lt;b&gt;Wis &lt;/b&gt;27, &lt;b&gt;Cha &lt;/b&gt;29&lt;/h5&gt;&lt;h5&gt;&lt;b&gt;Base Atk &lt;/b&gt;+27; &lt;b&gt;CMB &lt;/b&gt;+52 (+56 grapple); &lt;b&gt;CMD &lt;/b&gt;72 (can't be tripped)&lt;/h5&gt;&lt;h5&gt;&lt;b&gt;Feats &lt;/b&gt;Awesome Blow, Combat Reflexes, Critical Focus, Greater Vital Strike, Improved Bull Rush, Improved Critical (bite), Improved Critical (claws), Improved Critical (gore), Improved Initiative, Improved Vital Strike, Power Attack, Quicken Spell-Like Ability (&lt;i&gt;&lt;i&gt;greater dispel&lt;/i&gt; magic&lt;/i&gt;), Staggering Critical, Vital Strike&lt;/h5&gt;&lt;h5&gt;&lt;b&gt;Skills &lt;/b&gt;Fly +32, Intimidate +39, Knowledge (arcana) +34, Knowledge (geography) +34, Knowledge (history) +34, Knowledge (nature) +34, Perception +46, Stealth +24, Swim +55, Use Magic Device +39; &lt;b&gt;Racial Modifiers &lt;/b&gt;+8 Perception&lt;/h5&gt;&lt;h5&gt;&lt;b&gt;Languages &lt;/b&gt;Aklo, Common, Draconic, Skald, Sylvan&lt;/h5&gt;&lt;/div&gt;&lt;hr/&gt;&lt;div&gt;&lt;h5&gt;&lt;b&gt;ECOLOGY&lt;/b&gt;&lt;/h5&gt;&lt;/div&gt;&lt;hr/&gt;&lt;div&gt;&lt;h5&gt;&lt;b&gt;Environment &lt;/b&gt; any (Grungir Forest)&lt;/h5&gt;&lt;h5&gt;&lt;b&gt;Organization &lt;/b&gt;solitary&lt;/h5&gt;&lt;h5&gt;&lt;b&gt;Treasure &lt;/b&gt;triple&lt;/h5&gt;&lt;/div&gt;&lt;hr/&gt;&lt;div&gt;&lt;h5&gt;&lt;b&gt;SPECIAL ABILITIES&lt;/b&gt;&lt;/h5&gt;&lt;/div&gt;&lt;hr/&gt;&lt;div&gt;&lt;/h5&gt;&lt;h5&gt;&lt;b&gt;Breath Weapon (Su)&lt;/b&gt; Once every 1d4 rounds as a standard action, Fafnheir can breathe a 90-foot cone of burning wind, dealing 26d10 points of fire damage to all creatures in the area of effect. A DC 36 Reflex save halves the fire damage dealt. The save DC is Constitution-based. This wind has two additional effects as well.  &lt;i&gt;Deafening&lt;/i&gt;: Any creature in the area of effect that does not succeed at a DC 36 Fortitude save is deafened by the thunderous wind.  &lt;i&gt;Storm-Laced&lt;/i&gt;: The closest creature to Fafnheir in the area of effect is also blasted by a bolt of lightning and takes 20d6 points of electricity damage in addition to the fire damage dealt. This creature can make a second DC 36 Reflex save to halve this electricity damage.  &lt;i&gt;Tornado Force&lt;/i&gt;: The winds themselves gust at nearly 300 miles per hour, affecting all creatures in the area of effect as if they were caught in tornado-force winds. The wind lasts only a few moments during Fafnheir's action, so it has no real effect on ranged attacks, but it blows away any Large or smaller creature (or Huge or smaller flying creature) that fails a DC 15 Strength check.  &lt;/h5&gt;&lt;h5&gt;&lt;b&gt;Death Curse (Su)&lt;/b&gt; Fafnheir is a difficult creature to slay, especially since he lives on in the body of any creature that slays him. When a creature slays Fafnheir, it becomes afflicted by the &lt;i&gt;Curse of Fafnheir&lt;/i&gt;.  &lt;i&gt;Curse of Fafnheir&lt;/i&gt;: save Will DC 32; effect creature's sense of self erodes as its personality is slowly replaced by Fafnheir's-this manifests as 1d6 points of Charisma drain every 24 hours. A target whose Charisma drops to 0 becomes comatose and must immediately make a DC 32 Fortitude save or die; every 24 hours that passes thereafter, the victim must make a new Fortitude save to avoid death (unless its Charisma score rises above 0, at which point it takes 1d6 points of Charisma drain). If a creature dies from the effects of this curse, its body explodes in a 60-foot burst of burning wind, with effects identical to Fafnheir's breath weapon. This effect occurs if the cursed victim dies from any effect, not just from the curse. One round later, Fafnheir gains the effect of a &lt;i&gt;true resurrection&lt;/i&gt; spell, appearing at the same spot where the cursed victim died (or the closest area large enough to contain the Colossal creature), with full memories of the cursed victim's doings and accomplishments while cursed. The only way to permanently slay Fafnheir is to avoid becoming cursed after killing him, or to remove the curse before the victim dies. The effects of this curse end prematurely and immediately if Fafnheir is restored to life by other means. The save DC is Charisma-based.  &lt;/h5&gt;&lt;h5&gt;&lt;b&gt;Freedom of Movement (Ex)&lt;/b&gt; Fafnheir is under the constant effect of &lt;i&gt;freedom of movement&lt;/i&gt;, as the spell of the same name. This effect cannot be dispelled.  &lt;/h5&gt;&lt;h5&gt;&lt;b&gt;Poison (Su)&lt;/b&gt; Bite-injury; &lt;i&gt;save&lt;/i&gt; Fort DC 34; &lt;i&gt;frequency&lt;/i&gt; 1/round for 10 rounds; &lt;i&gt;effect&lt;/i&gt; 10d6 fire damage and 1d4 drain from each ability score; &lt;i&gt;cure&lt;/i&gt; 3 consecutive &lt;i&gt;save&lt;/i&gt;s. The save DC is Constitution-based.  &lt;/h5&gt;&lt;h5&gt;&lt;b&gt;True Seeing (Ex)&lt;/b&gt; Fafnheir has &lt;i&gt;true seeing&lt;/i&gt;, as the spell of the same name. This effect cannot be dispelled.&lt;/h5&gt;&lt;/div&gt;&lt;br&gt;&lt;/br&gt;&lt;div&gt;&lt;h4&gt;&lt;p&gt;&lt;p&gt;Called the Father of All Linnorms, Fafnheir is the oldest and mightiest of his kind to dwell upon Golarion-other, even more powerful linnorms exist on the First World, but on Golarion, Fafnheir is king. Crafty and powerful, Fafnheir is more than just a creature of rage or hunger, and is sometimes known to speak with those who come to him as supplicants for his wisdom. Tales say that to gain Fafnheir's advice, one must travel through Grungir Forest to the cavern entrance of the linnorm's lair, whereupon the supplicant must call into the opening several secret names for the ancient linnorm. A single step into the lair renders the supplication moot, for Fafnheir does not suffer intrusions. It is customary to bring a herd of sheep, oxen, or several thralls for him to feast upon.  Those who find Fafnheir in a talkative mood and live to tell the tale report that the linnorm is well versed in numerous fields, and capable of working a wide range of magic through wishcrafting, though how much of his bragging is true is debatable. Fafnheir claims to have been the first linnorm to cross to Golarion from the First World after slaying three of that realm's Eldest, as well as to remember a time when the dragon god Dahak came to this world, and to have taken part in ancient battles against humanity as an ally of the serpentfolk. Certain Thassilonian accounts give support to his claim of providing advice and aid at times to Runelord Xanderghul, and he endured the Age of Darkness with ease. The past few thousand years have passed in the blink of an eye for the ancient linnorm, and he expects to survive for thousands more.  Fafnheir is aware of the prophecy that the hero who kills him will become king of all Ulfen. The linnorm also knows that in death he will be reborn from the burnt flesh of his slayer, and suggests to those who raise this topic with him that only by becoming him can such a Linnorm King rule. While Fafnheir has seen many challengers, few have offered him a true battle.  Fafnheir spends much of his time slumbering, but wakes quickly at the slightest deviation in the patterns of the world around him, and his dreaming mind touches the woods above and the blood of his children. Those who would come upon him unawares should not expect success unless they travel into his lair from other worlds, for his attunement to Grungir Forest is uncanny. The linnorm rarely ventures far from his lair, preferring to lure his enemies close and dispatch them on familiar ground. He loves nothing but his treasure, and cannot be bribed or threatened-the lure of potential treasure does not excite him nearly as much as what he already possesses. He is a subtle combatant, preferring to use trickery before launching into melee. Unlike his lesser kin, Fafnheir has a number of potent, if limited, spell-like abilities, and he often uses his &lt;i&gt;limited wish&lt;/i&gt;es to great effect. He has long experience with direct confrontation, and his millennia of action have taught him tricks that few remember. He is one of the most deadly creatures in the Inner Sea region, and even the mightiest dragons fear his power.&lt;/p&gt;&lt;/h4&gt;&lt;/div&gt;</t>
  </si>
  <si>
    <t>Fey Wolverine</t>
  </si>
  <si>
    <t>(augmented animal)</t>
  </si>
  <si>
    <t>40 ft., burrow 20 ft., climb 20 ft.</t>
  </si>
  <si>
    <t>bite +4 (1d4+2), 2 claws +4 (1d6+2)</t>
  </si>
  <si>
    <t>death curse (DC 13), rage</t>
  </si>
  <si>
    <t>Spell-Like Abilities (CL 3rd; concentration +5)  1/day-charm person (DC 13), faerie fire</t>
  </si>
  <si>
    <t>Str 15, Dex 19, Con 15, Int 12, Wis 14, Cha 14</t>
  </si>
  <si>
    <t>Skill Focus (Bluff), Toughness</t>
  </si>
  <si>
    <t>Acrobatics +10, Bluff +12, Climb +16, Knowledge (nature) +7, Perception +8, Sense Motive +8, Stealth +14</t>
  </si>
  <si>
    <t>Skald, Sylvan</t>
  </si>
  <si>
    <t>This wolverine's eyes possess the unmistakable glint of intelligence, and its mouth seems to twitch as if it were about to laugh.</t>
  </si>
  <si>
    <t>Fey Animal</t>
  </si>
  <si>
    <t>Creating a Fey Animal  "Fey animal" is an inherited or acquired template that can be added to a living, corporeal animal (referred to hereafter as the base creature). A fey animal uses all the base creature's statistics and special abilities except as noted here.  CR: Same as the base creature +1.  Type: Creature type changes to fey. It gains the augmented subtype. Do not recalculate Hit Dice, Base Attack Bonus, skills, or saves.  Alignment: Any chaotic.  Armor Class: A fey creature's natural armor bonus increases by +1.  Special Qualities and Defenses: A fey animal gains darkvision 60 feet and low-light vision if it didn't already possess it. It also gains DR 5/cold iron (DR 10/cold iron if it has 11 or more Hit Dice) and SR equal to its CR + 11.  Speed: All of the fey creature's movement speeds increase by 10 feet.  Special Attacks: A fey animal gains the special attack described below. Save DCs are equal to 10 + 1/2 the fey animal's Hit Dice + the fey animal's Charisma modifier.  Death Curse (Su): When a creature slays a fey animal, the slayer is cursed with ill luck unless it makes a successful Will saving throw to resist the curse. If it fails to resist, the victim takes a -2 penalty on all attack rolls, ability checks, skill checks, and saving throws until the curse is removed. The total penalty from multiple fey animal death curses stacks, but the multiple death curses count as a single curse overall for the purposes of removing its effects. A fey creature can see this curse on a creature as an angry red halo around the victim's head.  Spell-Like Abilities: A fey animal has a cumulative number of spell-like abilities set by its HD. Unless otherwise noted, an ability is usable 1/day. The CL equals the fey animal's CR.  HD Spell-Like Abilities  1-3 charm person, faerie fire  4-6 fly (3/day), tree shape  7-9 charm monster, hallucinatory terrain  10-13 polymorph (3/day), summon nature's ally IV  14-16 feeblemind, transport via plants  17 or higher mass charm monster, summon nature's ally VIII  Abilities: Dex +4, Int +10 (to a maximum score of 12), Wis +2, Cha +4.  Skills: A fey animal gains a +4 racial bonus on Bluff and Stealth checks, and has skill points per racial Hit Die equal to 6 + its Intelligence modifier. Its racial class skills are Acrobatics, Bluff, Climb, Diplomacy, Fly, Knowledge (nature), Perception, Sense Motive, Stealth, and Swim.  Languages: Fey animals speak Sylvan plus one other language common to the region.</t>
  </si>
  <si>
    <t>&lt;link rel="stylesheet"href="PF.css"&gt;&lt;div&gt;&lt;h2&gt;Fey Animal Wolverine&lt;/h2&gt;&lt;h3&gt;&lt;i&gt;&lt;i&gt;This wolverine's eyes possess the unmistakable glint of intelligence&lt;/i&gt;, &lt;i&gt;and its mouth seems to twitch as if it were about to laugh&lt;/i&gt;.&lt;/i&gt;&lt;/h3&gt;&lt;br&gt;&lt;/br&gt;&lt;/div&gt;&lt;div class="heading"&gt;&lt;p class="alignleft"&gt;Fey Wolverine&lt;/p&gt;&lt;p class="alignright"&gt;CR 3&lt;/p&gt;&lt;div style="clear: both;"&gt;&lt;/div&gt;&lt;/div&gt;&lt;div&gt;&lt;h5&gt;&lt;b&gt;XP &lt;/b&gt;800&lt;/h5&gt;&lt;h5&gt;CN Medium fey (augmented animal)&lt;/h5&gt;&lt;h5&gt;&lt;b&gt;Init &lt;/b&gt;+4; &lt;b&gt;Senses &lt;/b&gt;darkvision 60 ft., low-light vision, scent; Perception +8&lt;/h5&gt;&lt;/div&gt;&lt;hr/&gt;&lt;div&gt;&lt;h5&gt;&lt;b&gt;DEFENSE&lt;/b&gt;&lt;/h5&gt;&lt;/div&gt;&lt;hr/&gt;&lt;div&gt;&lt;h5&gt;&lt;b&gt;AC &lt;/b&gt;17, touch 14, flat-footed 13 (+4 Dex, +3 natural)&lt;/h5&gt;&lt;h5&gt;&lt;b&gt;hp &lt;/b&gt;22 (3d8+9)&lt;/h5&gt;&lt;h5&gt;&lt;b&gt;Fort &lt;/b&gt;+5, &lt;b&gt;Ref &lt;/b&gt;+7, &lt;b&gt;Will &lt;/b&gt;+3&lt;/h5&gt;&lt;h5&gt;&lt;b&gt;DR &lt;/b&gt;5/cold iron; &lt;b&gt;SR &lt;/b&gt;14&lt;/h5&gt;&lt;/div&gt;&lt;hr/&gt;&lt;div&gt;&lt;h5&gt;&lt;b&gt;OFFENSE&lt;/b&gt;&lt;/h5&gt;&lt;/div&gt;&lt;hr/&gt;&lt;div&gt;&lt;h5&gt;&lt;b&gt;Spd &lt;/b&gt;40 ft., burrow 20 ft., climb 20 ft.&lt;/h5&gt;&lt;h5&gt;&lt;b&gt;Melee &lt;/b&gt;bite +4 (1d4+2), 2 claws +4 (1d6+2)&lt;/h5&gt;&lt;h5&gt;&lt;b&gt;Space &lt;/b&gt;5 ft.; &lt;b&gt;Reach &lt;/b&gt;5 ft.&lt;/h5&gt;&lt;h5&gt;&lt;b&gt;Special Attacks &lt;/b&gt;death curse (DC 13), rage&lt;/h5&gt;&lt;h5&gt;&lt;b&gt;Spell-Like Abilities&lt;/b&gt; (CL 3rd; concentration +5) &lt;/br&gt;1/day&amp;mdash;&lt;i&gt;charm person&lt;/i&gt; (DC 13), &lt;i&gt;faerie fire&lt;/i&gt;&lt;/h5&gt;&lt;/h5&gt;&lt;/div&gt;&lt;hr/&gt;&lt;div&gt;&lt;h5&gt;&lt;b&gt;STATISTICS&lt;/b&gt;&lt;/h5&gt;&lt;/div&gt;&lt;hr/&gt;&lt;div&gt;&lt;h5&gt;&lt;b&gt;Str &lt;/b&gt;15, &lt;b&gt;Dex &lt;/b&gt;19, &lt;b&gt;Con &lt;/b&gt;15, &lt;b&gt;Int &lt;/b&gt; 12, &lt;b&gt;Wis &lt;/b&gt;14, &lt;b&gt;Cha &lt;/b&gt;14&lt;/h5&gt;&lt;h5&gt;&lt;b&gt;Base Atk &lt;/b&gt;+2; &lt;b&gt;CMB &lt;/b&gt;+4; &lt;b&gt;CMD &lt;/b&gt;18 (22 vs. trip)&lt;/h5&gt;&lt;h5&gt;&lt;b&gt;Feats &lt;/b&gt;Skill Focus (Bluff), Toughness&lt;/h5&gt;&lt;h5&gt;&lt;b&gt;Skills &lt;/b&gt;Acrobatics +10, Bluff +12, Climb +16, Knowledge (nature) +7, Perception +8, Sense Motive +8, Stealth +14&lt;/h5&gt;&lt;h5&gt;&lt;b&gt;Languages &lt;/b&gt;Skald, Sylvan&lt;/h5&gt;&lt;/div&gt;&lt;hr/&gt;&lt;div&gt;&lt;h5&gt;&lt;b&gt;ECOLOGY&lt;/b&gt;&lt;/h5&gt;&lt;/div&gt;&lt;hr/&gt;&lt;div&gt;&lt;h5&gt;&lt;b&gt;Environment &lt;/b&gt; cold forests&lt;/h5&gt;&lt;h5&gt;&lt;b&gt;Organization &lt;/b&gt;solitary&lt;/h5&gt;&lt;h5&gt;&lt;b&gt;Treasure &lt;/b&gt;none&lt;/h5&gt;&lt;/div&gt;&lt;br&gt;&lt;/br&gt;&lt;div&gt;&lt;h4&gt;&lt;p&gt;&lt;p&gt;&lt;b&gt;Creating a Fey Animal&lt;/b&gt;&lt;/br&gt;  "Fey animal" is an inherited or acquired template that can be added to a living, corporeal animal (referred to hereafter as the base creature). A fey animal uses all the base creature's statistics and special abilities except as noted here.  &lt;br&gt;&lt;b&gt;CR:&lt;/b&gt; Same as the base creature +1.  &lt;br&gt;&lt;b&gt;Type:&lt;/b&gt; Creature type changes to fey. It gains the augmented subtype. Do not recalculate Hit Dice, Base Attack Bonus, skills, or saves.  Alignment: Any chaotic.  &lt;br&gt;&lt;b&gt;Armor Class:&lt;/b&gt; A fey creature's natural armor bonus increases by +1.  &lt;br&gt;&lt;b&gt;Special Qualities and Defenses:&lt;/b&gt; A fey animal gains darkvision 60 feet and low-light vision if it didn't already possess it. It also gains DR 5/cold iron (DR 10/cold iron if it has 11 or more Hit Dice) and SR equal to its CR + 11.  &lt;br&gt;&lt;b&gt;Speed:&lt;/b&gt; All of the fey creature's movement speeds increase by 10 feet.  &lt;br&gt;&lt;b&gt;Special Attacks:&lt;/b&gt; A fey animal gains the special attack described below. Save DCs are equal to 10 + 1/2 the fey animal's Hit Dice + the fey animal's Charisma modifier.  &lt;br&gt;&lt;i&gt;Death Curse (Su)&lt;/i&gt;: When a creature slays a fey animal, the slayer is cursed with ill luck unless it makes a successful Will saving throw to resist the curse. If it fails to resist, the victim takes a -2 penalty on all attack rolls, ability checks, skill checks, and saving throws until the curse is removed. The total penalty from multiple fey animal death curses stacks, but the multiple death curses count as a single curse overall for the purposes of removing its effects. A fey creature can see this curse on a creature as an angry red halo around the victim's head.  Spell-Like Abilities: A fey animal has a cumulative number of spell-like abilities set by its HD. Unless otherwise noted, an ability is usable 1/day. The CL equals the fey animal's CR.    &lt;table&gt;&lt;tr&gt;&lt;th&gt;HD&lt;/th&gt;&lt;th&gt;Spell-Like Abilities&lt;/th&gt;&lt;/tr&gt;&lt;tr&gt;&lt;td&gt;1-3&lt;/td&gt;&lt;td&gt;charm person, faerie fire&lt;/td&gt;&lt;/tr&gt;&lt;tr&gt;&lt;td&gt;4-6&lt;/td&gt;&lt;td&gt;fly (3/day), tree shape&lt;/td&gt;&lt;/tr&gt;&lt;tr&gt;&lt;td&gt;7-9&lt;/td&gt;&lt;td&gt;charm monster, hallucinatory terrain&lt;/td&gt;&lt;/tr&gt;&lt;tr&gt;&lt;td&gt;10-13&lt;/td&gt;&lt;td&gt;polymorph (3/day), summon nature's ally IV&lt;/td&gt;&lt;/tr&gt;&lt;tr&gt;&lt;td&gt;14-16&lt;/td&gt;&lt;td&gt;feeblemind, transport via plants&lt;/td&gt;&lt;/tr&gt;&lt;tr&gt;&lt;td&gt;17 or higher&lt;/td&gt;&lt;td&gt;mass charm monster, summon nature's ally VIII&lt;/td&gt;&lt;/tr&gt;&lt;/table&gt;   &lt;br&gt;&lt;b&gt;Abilities:&lt;/b&gt; Dex +4, Int +10 (to a maximum score of 12), Wis +2, Cha +4.  &lt;br&gt;&lt;b&gt;Skills:&lt;/b&gt; A fey animal gains a +4 racial bonus on Bluff and Stealth checks, and has skill points per racial Hit Die equal to 6 + its Intelligence modifier. Its racial class skills are Acrobatics, Bluff, Climb, Diplomacy, Fly, Knowledge (nature), Perception, Sense Motive, Stealth, and Swim.  &lt;br&gt;&lt;b&gt;Languages:&lt;/b&gt; Fey animals speak Sylvan plus one other language common to the region.&lt;/p&gt;&lt;/h4&gt;&lt;/div&gt;</t>
  </si>
  <si>
    <t>Longboat Captain</t>
  </si>
  <si>
    <t>fighter 5</t>
  </si>
  <si>
    <t>Fort +6, Ref +4, Will +2; +1 vs. fear</t>
  </si>
  <si>
    <t>+1 vs. fear</t>
  </si>
  <si>
    <t>mwk battleaxe +7 (1d8+1/x3)</t>
  </si>
  <si>
    <t>+1 composite longbow +11 (1d8+5/x3)</t>
  </si>
  <si>
    <t>weapon training (bows +1)</t>
  </si>
  <si>
    <t>Str 12, Dex 16, Con 14, Int 13, Wis 8, Cha 12</t>
  </si>
  <si>
    <t>Deadly Aim, Iron Will, Persuasive, Point-Blank Shot, Precise Shot, Weapon Focus (composite longbow), Weapon Specialization (composite longbow)</t>
  </si>
  <si>
    <t>Craft (carpentry) +9, Intimidate +11, Profession (sailor) +7, Sense Motive +4, Swim +9</t>
  </si>
  <si>
    <t>Aquan, Common, Skald</t>
  </si>
  <si>
    <t>armor training 1</t>
  </si>
  <si>
    <t>solitary or raid (one longboat captain and 2d6 Ulfen raiders)</t>
  </si>
  <si>
    <t>NPC gear (masterwork chain shirt, +1 composite longbow with 20 arrows, masterwork battleaxe, potions of cure moderate wounds [2], other treasure)</t>
  </si>
  <si>
    <t>This proud Ulfen captain stands alert on the deck of her dragon-prowed longship, bow at the ready.</t>
  </si>
  <si>
    <t>A longship captain typically leads a crew of Ulfen raiders, and as such must be as adept at combat as she is at command and tactics. At sea or on land, her steely gaze and authoritative tone ensure that her crew follow her orders quickly and without argument. An accomplished sailor herself, she has the ability to motivate her crew to work in unison and give their best effort-and indeed, to fight and die as necessary. She knows the workings of her ship inside out, often having had a hand in its construction. If the ship needs repairs in the midst of a journey, she proves herself a skilled carpenter and sail maker.  If a longship is caught in one of ferocious storms that frequently lash the Steaming Sea, the captain's determination and shouted commands urging all hands to row for their lives are often the only things that prevent the ship from capsizing. Many longship captains prefer to follow coastlines, and at night have their boats seek safe harbor so that the crew can sleep in tents on the nearby shore-in such cases, the captain herself claims the privilege of the sleeping onboard, possibly with an honor guard or skeleton crew to prevent thieves or accidents. If an enemy attacks during the night, the high-walled hull of the ship can serve as an impromptu fortification.  In a naval battle, a longboat captain directs both the ship's course and her crew's tactics, all while personally raining down a shower of deadly arrows on the enemy vessel. Most longboat captains are certainly capable in melee combat, but prefer to issue orders and provide support with their arrows from a vantage point from which they can observe the whole battle-often the bows of their ships. A captain's swift reactions, as well as her ability to yell a hasty word of warning or command to her crew, can d e t e r m i n e whether she and her crew face victory or defeat, life or death.  When engaged in coastal raiding, the captain supervises the planning of the attack. She often leads a reserve group of raiders to strike against the strongest points of resistance or cut off those trying to flee. Those assigned to the captain's guard see the post as a mark of honor, as well as a chance for a greater share of the loot.  A powerful and prosperous captain is often known to have her vessel's figurehead enchanted with the ability to spit out gouts of flame, or so that its eyes glow with an eerie light, casting fear into the hearts of enemies who see it bearing down on them.</t>
  </si>
  <si>
    <t>&lt;link rel="stylesheet"href="PF.css"&gt;&lt;div&gt;&lt;h2&gt;Longboat Captain&lt;/h2&gt;&lt;h3&gt;&lt;i&gt;&lt;i&gt;This proud Ulfen captain stands alert on the deck of her dragon-prowed longship&lt;/i&gt;, &lt;i&gt;bow at the ready&lt;/i&gt;.&lt;/i&gt;&lt;/h3&gt;&lt;br&gt;&lt;/br&gt;&lt;/div&gt;&lt;div class="heading"&gt;&lt;p class="alignleft"&gt;Longboat Captain&lt;/p&gt;&lt;p class="alignright"&gt;CR 4&lt;/p&gt;&lt;div style="clear: both;"&gt;&lt;/div&gt;&lt;/div&gt;&lt;div&gt;&lt;h5&gt;&lt;b&gt;XP &lt;/b&gt;1,200&lt;/h5&gt;&lt;h5&gt;Human fighter 5&lt;/h5&gt;&lt;h5&gt;CN Medium humanoid (human)&lt;/h5&gt;&lt;h5&gt;&lt;b&gt;Init &lt;/b&gt;+3; &lt;b&gt;Senses &lt;/b&gt;Perception -1&lt;/h5&gt;&lt;/div&gt;&lt;hr/&gt;&lt;div&gt;&lt;h5&gt;&lt;b&gt;DEFENSE&lt;/b&gt;&lt;/h5&gt;&lt;/div&gt;&lt;hr/&gt;&lt;div&gt;&lt;h5&gt;&lt;b&gt;AC &lt;/b&gt;17, touch 13, flat-footed 14 (+4 armor, +3 Dex)&lt;/h5&gt;&lt;h5&gt;&lt;b&gt;hp &lt;/b&gt;42 (5d10+10)&lt;/h5&gt;&lt;h5&gt;&lt;b&gt;Fort &lt;/b&gt;+6, &lt;b&gt;Ref &lt;/b&gt;+4, &lt;b&gt;Will &lt;/b&gt;+2; +1 vs. fear&lt;/h5&gt;&lt;h5&gt;&lt;b&gt;Defensive Abilities &lt;/b&gt;bravery +1&lt;/h5&gt;&lt;/div&gt;&lt;hr/&gt;&lt;div&gt;&lt;h5&gt;&lt;b&gt;OFFENSE&lt;/b&gt;&lt;/h5&gt;&lt;/div&gt;&lt;hr/&gt;&lt;div&gt;&lt;h5&gt;&lt;b&gt;Spd &lt;/b&gt;30 ft.&lt;/h5&gt;&lt;h5&gt;&lt;b&gt;Melee &lt;/b&gt;mwk battleaxe +7 (1d8+1/x3)&lt;/h5&gt;&lt;h5&gt;&lt;b&gt;Ranged &lt;/b&gt;&lt;i&gt;&lt;i&gt;+1 composite longbow&lt;/i&gt;&lt;/i&gt; +11 (1d8+5/x3)&lt;/h5&gt;&lt;h5&gt;&lt;b&gt;Space &lt;/b&gt;5 ft.; &lt;b&gt;Reach &lt;/b&gt;5 ft.&lt;/h5&gt;&lt;h5&gt;&lt;b&gt;Special Attacks &lt;/b&gt;weapon training (bows +1)&lt;/h5&gt;&lt;/div&gt;&lt;hr/&gt;&lt;div&gt;&lt;h5&gt;&lt;b&gt;STATISTICS&lt;/b&gt;&lt;/h5&gt;&lt;/div&gt;&lt;hr/&gt;&lt;div&gt;&lt;h5&gt;&lt;b&gt;Str &lt;/b&gt;12, &lt;b&gt;Dex &lt;/b&gt;16, &lt;b&gt;Con &lt;/b&gt;14, &lt;b&gt;Int &lt;/b&gt; 13, &lt;b&gt;Wis &lt;/b&gt;8, &lt;b&gt;Cha &lt;/b&gt;12&lt;/h5&gt;&lt;h5&gt;&lt;b&gt;Base Atk &lt;/b&gt;+5; &lt;b&gt;CMB &lt;/b&gt;+6; &lt;b&gt;CMD &lt;/b&gt;19&lt;/h5&gt;&lt;h5&gt;&lt;b&gt;Feats &lt;/b&gt;Deadly Aim, Iron Will, Persuasive, Point-Blank Shot, Precise Shot, Weapon Focus (composite longbow), Weapon Specialization (composite longbow)&lt;/h5&gt;&lt;h5&gt;&lt;b&gt;Skills &lt;/b&gt;Craft (carpentry) +9, Intimidate +11, Profession (sailor) +7, Sense Motive +4, Swim +9&lt;/h5&gt;&lt;h5&gt;&lt;b&gt;Languages &lt;/b&gt;Aquan, Common, Skald&lt;/h5&gt;&lt;h5&gt;&lt;b&gt;SQ &lt;/b&gt;armor training 1&lt;/h5&gt;&lt;/div&gt;&lt;hr/&gt;&lt;div&gt;&lt;h5&gt;&lt;b&gt;ECOLOGY&lt;/b&gt;&lt;/h5&gt;&lt;/div&gt;&lt;hr/&gt;&lt;div&gt;&lt;h5&gt;&lt;b&gt;Environment &lt;/b&gt; any&lt;/h5&gt;&lt;h5&gt;&lt;b&gt;Organization &lt;/b&gt;solitary or raid (one longboat captain and 2d6 Ulfen raiders)&lt;/h5&gt;&lt;h5&gt;&lt;b&gt;Treasure &lt;/b&gt;NPC gear (masterwork chain shirt, &lt;i&gt;+1 composite longbow&lt;/i&gt; with 20 arrows, masterwork battleaxe, &lt;i&gt;potions of cure moderate wounds&lt;/i&gt; [2], other treasure)&lt;/h5&gt;&lt;/div&gt;&lt;br&gt;&lt;/br&gt;&lt;div&gt;&lt;h4&gt;&lt;p&gt;&lt;p&gt;A longship captain typically leads a crew of Ulfen raiders, and as such must be as adept at combat as she is at command and tactics. At sea or on land, her steely gaze and authoritative tone ensure that her crew follow her orders quickly and without argument. An accomplished sailor herself, she has the ability to motivate her crew to work in unison and give their best effort-and indeed, to fight and die as necessary. She knows the workings of her ship inside out, often having had a hand in its construction. If the ship needs repairs in the midst of a journey, she proves herself a skilled carpenter and sail maker.  If a longship is caught in one of ferocious storms that frequently lash the Steaming Sea, the captain's determination and shouted commands urging all hands to row for their lives are often the only things that prevent the ship from capsizing. Many longship captains prefer to follow coastlines, and at night have their boats seek safe harbor so that the crew can sleep in tents on the nearby shore-in such cases, the captain herself claims the privilege of the sleeping onboard, possibly with an honor guard or skeleton crew to prevent thieves or accidents. If an enemy attacks during the night, the high-walled hull of the ship can serve as an impromptu fortification.  In a naval battle, a longboat captain directs both the ship's course and her crew's tactics, all while personally raining down a shower of deadly arrows on the enemy vessel. Most longboat captains are certainly capable in melee combat, but prefer to issue orders and provide support with their arrows from a vantage point from which they can observe the whole battle-often the bows of their ships. A captain's swift reactions, as well as her ability to yell a hasty word of warning or command to her crew, can d e t e r m i n e whether she and her crew face victory or defeat, life or death.  When engaged in coastal raiding, the captain supervises the planning of the attack. She often leads a reserve group of raiders to strike against the strongest points of resistance or cut off those trying to flee. Those assigned to the captain's guard see the post as a mark of honor, as well as a chance for a greater share of the loot.  A powerful and prosperous captain is often known to have her vessel's figurehead enchanted with the ability to spit out gouts of flame, or so that its eyes glow with an eerie light, casting fear into the hearts of enemies who see it bearing down on them.&lt;/p&gt;&lt;/h4&gt;&lt;/div&gt;</t>
  </si>
  <si>
    <t>Mountain Troll</t>
  </si>
  <si>
    <t>29, touch 9, flat-footed 28</t>
  </si>
  <si>
    <t>(+1 Dex, +20 natural, -2 size)</t>
  </si>
  <si>
    <t>(18d8+126)</t>
  </si>
  <si>
    <t>regeneration 10 (acid or fire)</t>
  </si>
  <si>
    <t>Fort +18, Ref +7, Will +15</t>
  </si>
  <si>
    <t>rock catching, stubborn</t>
  </si>
  <si>
    <t>bite +24 (2d10+13), 2 claws +24 (2d6+13)</t>
  </si>
  <si>
    <t>rock +13/+8/+3 (2d8+19)</t>
  </si>
  <si>
    <t>rend (2 claws, 2d6+13), rock throwing (120 ft.)</t>
  </si>
  <si>
    <t>Spell-Like Abilities (CL 14th; concentration +13)  At Will-stone shape  3/day-spike stones (DC 13), stone tell  1/day-earthquake (DC 17), flesh to stone (DC 15), summon monster VIII (earth elemental only)</t>
  </si>
  <si>
    <t>Str 36, Dex 13, Con 25, Int 7, Wis 16, Cha 8</t>
  </si>
  <si>
    <t>Awesome Blow, Deadly Aim, Improved Bull Rush, Improved Iron Will, Improved Vital Strike, Iron Will, Power Attack, Quick Draw, Vital Strike</t>
  </si>
  <si>
    <t>Climb +33, Perception +15</t>
  </si>
  <si>
    <t>This enormous, stooped creature has powerful limbs; a mane of gritty brown fur; and a ferocious, tusked underbite.</t>
  </si>
  <si>
    <t>Stubborn (Ex) A mountain troll gains a +4 racial bonus on all Will saving throws. In addition, if the troll fails a saving throw against a charm or compulsion effect, it can immediately attempt a second saving throw against the same effect on the next round to end the duration of the effect early.</t>
  </si>
  <si>
    <t>Though grotesque, charmless, and prone to fits of violence, mountain trolls are not inherently evil, nor do they always attack intruders on sight. A mountain troll prefers to withdraw and observe before entering combat, lumbering forth to attack only if intruders make clear their intentions to harm it or its allies, or if the newcomers seem to be encroaching upon the troll's territory rather than simply passing through. Once enraged, a mountain troll is a savage opponent, calling upon its native strength and alliances with elementals to bury its opponents in stone or spread their entrails across the slopes.  Mountain trolls prefer to live in narrow ravines or shallow caves that allow them to look out over the landscape. They sometimes knuckle-walk like a gorilla, but when angered they rear up to their full height of nearly 30 feet.  Mountain trolls have a close association with the First World, similar to that possessed by gnomes, which grants them magical abilities and unusual patience. They are quick to forge alliances with fey, and while they see smaller trolls as sadists, they nonetheless feel a sort of familial responsibility. Lesser trolls often capitalize upon mountain trolls' generosity, but take care to abide by their larger cousins' rules when sheltering in their homes. Mountain trolls have even been known to aid explorers or give advice, provided they are treated with respect.</t>
  </si>
  <si>
    <t>&lt;link rel="stylesheet"href="PF.css"&gt;&lt;div&gt;&lt;h2&gt;Troll, Mountain&lt;/h2&gt;&lt;h3&gt;&lt;i&gt;&lt;i&gt;This enormous&lt;/i&gt;, &lt;i&gt;stooped creature has powerful limbs&lt;/i&gt;; &lt;i&gt;a mane of gritty brown fur&lt;/i&gt;; &lt;i&gt;and a ferocious&lt;/i&gt;, &lt;i&gt;tusked underbite&lt;/i&gt;.&lt;/i&gt;&lt;/h3&gt;&lt;br&gt;&lt;/br&gt;&lt;/div&gt;&lt;div class="heading"&gt;&lt;p class="alignleft"&gt;Mountain Troll&lt;/p&gt;&lt;p class="alignright"&gt;CR 14&lt;/p&gt;&lt;div style="clear: both;"&gt;&lt;/div&gt;&lt;/div&gt;&lt;div&gt;&lt;h5&gt;&lt;b&gt;XP &lt;/b&gt;38,400&lt;/h5&gt;&lt;h5&gt;CN Huge humanoid (giant)&lt;/h5&gt;&lt;h5&gt;&lt;b&gt;Init &lt;/b&gt;+1; &lt;b&gt;Senses &lt;/b&gt;darkvision 60 ft., low-light vision, scent; Perception +15&lt;/h5&gt;&lt;/div&gt;&lt;hr/&gt;&lt;div&gt;&lt;h5&gt;&lt;b&gt;DEFENSE&lt;/b&gt;&lt;/h5&gt;&lt;/div&gt;&lt;hr/&gt;&lt;div&gt;&lt;h5&gt;&lt;b&gt;AC &lt;/b&gt;29, touch 9, flat-footed 28 (+1 Dex, +20 natural, -2 size)&lt;/h5&gt;&lt;h5&gt;&lt;b&gt;hp &lt;/b&gt;207 (18d8+126); regeneration 10 (acid or fire)&lt;/h5&gt;&lt;h5&gt;&lt;b&gt;Fort &lt;/b&gt;+18, &lt;b&gt;Ref &lt;/b&gt;+7, &lt;b&gt;Will &lt;/b&gt;+15&lt;/h5&gt;&lt;h5&gt;&lt;b&gt;Defensive Abilities &lt;/b&gt;rock catching, stubborn&lt;/h5&gt;&lt;h5&gt;&lt;b&gt;Weaknesses &lt;/b&gt;vulnerable to sonic&lt;/h5&gt;&lt;/div&gt;&lt;hr/&gt;&lt;div&gt;&lt;h5&gt;&lt;b&gt;OFFENSE&lt;/b&gt;&lt;/h5&gt;&lt;/div&gt;&lt;hr/&gt;&lt;div&gt;&lt;h5&gt;&lt;b&gt;Spd &lt;/b&gt;40 ft., burrow 10 ft., climb 40 ft.&lt;/h5&gt;&lt;h5&gt;&lt;b&gt;Melee &lt;/b&gt;bite +24 (2d10+13), 2 claws +24 (2d6+13)&lt;/h5&gt;&lt;h5&gt;&lt;b&gt;Ranged &lt;/b&gt;rock +13/+8/+3 (2d8+19)&lt;/h5&gt;&lt;h5&gt;&lt;b&gt;Space &lt;/b&gt;15 ft.; &lt;b&gt;Reach &lt;/b&gt;15 ft.&lt;/h5&gt;&lt;h5&gt;&lt;b&gt;Special Attacks &lt;/b&gt;rend (2 claws, 2d6+13), rock throwing (120 ft.)&lt;/h5&gt;&lt;h5&gt;&lt;b&gt;Spell-Like Abilities&lt;/b&gt; (CL 14th; concentration +13) &lt;/br&gt;At Will&amp;mdash;&lt;i&gt;stone shape&lt;/i&gt; &lt;/br&gt;3/day&amp;mdash;&lt;i&gt;spike stones&lt;/i&gt; (DC 13), &lt;i&gt;stone tell&lt;/i&gt; &lt;/br&gt;1/day&amp;mdash;&lt;i&gt;earthquake&lt;/i&gt; (DC 17), &lt;i&gt;flesh to stone&lt;/i&gt; (DC 15), &lt;i&gt;summon monster VIII&lt;/i&gt; (earth elemental only)&lt;/h5&gt;&lt;/h5&gt;&lt;/div&gt;&lt;hr/&gt;&lt;div&gt;&lt;h5&gt;&lt;b&gt;STATISTICS&lt;/b&gt;&lt;/h5&gt;&lt;/div&gt;&lt;hr/&gt;&lt;div&gt;&lt;h5&gt;&lt;b&gt;Str &lt;/b&gt;36, &lt;b&gt;Dex &lt;/b&gt;13, &lt;b&gt;Con &lt;/b&gt;25, &lt;b&gt;Int &lt;/b&gt; 7, &lt;b&gt;Wis &lt;/b&gt;16, &lt;b&gt;Cha &lt;/b&gt;8&lt;/h5&gt;&lt;h5&gt;&lt;b&gt;Base Atk &lt;/b&gt;+13; &lt;b&gt;CMB &lt;/b&gt;+28; &lt;b&gt;CMD &lt;/b&gt;39&lt;/h5&gt;&lt;h5&gt;&lt;b&gt;Feats &lt;/b&gt;Awesome Blow, Deadly Aim, Improved Bull Rush, Improved Iron Will, Improved Vital Strike, Iron Will, Power Attack, Quick Draw, Vital Strike&lt;/h5&gt;&lt;h5&gt;&lt;b&gt;Skills &lt;/b&gt;Climb +33, Perception +15&lt;/h5&gt;&lt;h5&gt;&lt;b&gt;Languages &lt;/b&gt;Giant&lt;/h5&gt;&lt;/div&gt;&lt;hr/&gt;&lt;div&gt;&lt;h5&gt;&lt;b&gt;ECOLOGY&lt;/b&gt;&lt;/h5&gt;&lt;/div&gt;&lt;hr/&gt;&lt;div&gt;&lt;h5&gt;&lt;b&gt;Environment &lt;/b&gt; cold mountains&lt;/h5&gt;&lt;h5&gt;&lt;b&gt;Organization &lt;/b&gt;solitary or pair&lt;/h5&gt;&lt;h5&gt;&lt;b&gt;Treasure &lt;/b&gt;standard&lt;/h5&gt;&lt;/div&gt;&lt;hr/&gt;&lt;div&gt;&lt;h5&gt;&lt;b&gt;SPECIAL ABILITIES&lt;/b&gt;&lt;/h5&gt;&lt;/div&gt;&lt;hr/&gt;&lt;div&gt;&lt;/h5&gt;&lt;h5&gt;&lt;b&gt;Stubborn (Ex)&lt;/b&gt; A mountain troll gains a +4 racial bonus on all Will saving throws. In addition, if the troll fails a saving throw against a charm or compulsion effect, it can immediately attempt a second saving throw against the same effect on the next round to end the duration of the effect early.&lt;/h5&gt;&lt;/div&gt;&lt;br&gt;&lt;/br&gt;&lt;div&gt;&lt;h4&gt;&lt;p&gt;&lt;p&gt;Though grotesque, charmless, and prone to fits of violence, mountain trolls are not inherently evil, nor do they always attack intruders on sight. A mountain troll prefers to withdraw and observe before entering combat, lumbering forth to attack only if intruders make clear their intentions to harm it or its allies, or if the newcomers seem to be encroaching upon the troll's territory rather than simply passing through. Once enraged, a mountain troll is a savage opponent, calling upon its native strength and alliances with elementals to bury its opponents in stone or spread their entrails across the slopes.  Mountain trolls prefer to live in narrow ravines or shallow caves that allow them to look out over the landscape. They sometimes knuckle-walk like a gorilla, but when angered they rear up to their full height of nearly 30 feet.  Mountain trolls have a close association with the First World, similar to that possessed by gnomes, which grants them magical abilities and unusual patience. They are quick to forge alliances with fey, and while they see smaller trolls as sadists, they nonetheless feel a sort of familial responsibility. Lesser trolls often capitalize upon mountain trolls' generosity, but take care to abide by their larger cousins' rules when sheltering in their homes. Mountain trolls have even been known to aid explorers or give advice, provided they are treated with respect.&lt;/p&gt;&lt;/h4&gt;&lt;/div&gt;</t>
  </si>
  <si>
    <t>Ulfen Raider</t>
  </si>
  <si>
    <t>barbarian 1</t>
  </si>
  <si>
    <t>17, touch 9, flat-footed 16</t>
  </si>
  <si>
    <t>(+6 armor, +1 Dex, -2 rage, +2 shield)</t>
  </si>
  <si>
    <t>(1d12+5)</t>
  </si>
  <si>
    <t>Fort +6, Ref +1, Will +3</t>
  </si>
  <si>
    <t>battleaxe +6 (1d8+4/x3)</t>
  </si>
  <si>
    <t>rage (6 rounds/day)</t>
  </si>
  <si>
    <t>Str 19, Dex 12, Con 18, Int 10, Wis 13, Cha 8</t>
  </si>
  <si>
    <t>Power Attack, Weapon Focus (battleaxe)</t>
  </si>
  <si>
    <t>Intimidate +3, Perception +5, Profession (sailor) +2, Survival +5, Swim +1</t>
  </si>
  <si>
    <t>solitary, pair, or raiding party (2d6 Ulfen raiders and one longboat captain)</t>
  </si>
  <si>
    <t>NPC Gear (chainmail, heavy wooden shield, battleaxe, potion of cure light wounds, other treasure)</t>
  </si>
  <si>
    <t>This fur-clad and fiercely rugged barbarian stands ready to do battle with a deadly looking battleaxe clenched in one hand.</t>
  </si>
  <si>
    <t>Raiders from the Linnorm Kingdoms seek to prove themselves by sailing to distant lands and returning with riches, either obtained by shrewd trading or taken as plunder from a successful raid. All raiders seek to show their courage in battle, fighting fiercely for pillage or honor.  While raiding, these barbarians employ the element of surprise; in the faint predawn light, they quietly row their longship with muff led oars as they draw near the targeted settlement. Sometimes Ulfen raiders might put in at a nearby, uninhabited harbor so as to approach their quarry on foot from inland, using nearby terrain as cover. However they approach, the raiders aim to catch their prize unawares to prevent their prey from fleeing with valuable plunder. When a group of raiders attacks, the clamorous sound of their Ulfen war songs floats over the din of battle, and the battle plan changes from stealth to intimidation. While Ulfen raiders have a keen sense of tactics, they prefer to fight as bold individuals, rather than in strict formations, in hopes of gaining personal glory. Once battle commences, Ulfen raiders often form a wedge of spears to drive their way through enemy lines. They use shield wall tactics when outnumbered or when they encounter stiff opposition.  After a successful attack, Ulfen raiders quickly gather loot and valuable captives onto their longships. As well as coins and other riches, the raiders often take bulky luxury goods that are hard to obtain in their homeland, such as well-made furniture or carpets, and even appropriate high-pedigree livestock to increase the quality of their own herds. Slaves are often harvested from the ranks of a village's able-bodied youths. While Ulfen raiders seize anything of value that they can bring on board their longships, they are unlikely to wantonly destroy a raided settlement. After all, if the settlement is able to eventually recover from the attack, it can provide more plunder in the next raiding season.  In large groups, Ulfen raiders can take over a wide area of countryside, and often demand an exorbitant payment from local leaders to move on. Smaller communities frequently pay, rather than attempting the expensive process of raising an army and then fighting an uncertain battle against these bloodthirsty raiders.</t>
  </si>
  <si>
    <t>&lt;link rel="stylesheet"href="PF.css"&gt;&lt;div&gt;&lt;h2&gt;Ulfen Raider&lt;/h2&gt;&lt;h3&gt;&lt;i&gt;&lt;i&gt;This fur-clad and fiercely rugged barbarian stands ready to do battle with a deadly looking battleaxe clenched in one hand&lt;/i&gt;.&lt;/i&gt;&lt;/h3&gt;&lt;br&gt;&lt;/br&gt;&lt;/div&gt;&lt;div class="heading"&gt;&lt;p class="alignleft"&gt;Ulfen Raider&lt;/p&gt;&lt;p class="alignright"&gt;CR 1/2&lt;/p&gt;&lt;div style="clear: both;"&gt;&lt;/div&gt;&lt;/div&gt;&lt;div&gt;&lt;h5&gt;&lt;b&gt;XP &lt;/b&gt;200&lt;/h5&gt;&lt;h5&gt;Human barbarian 1&lt;/h5&gt;&lt;h5&gt;CN Medium humanoid (human)&lt;/h5&gt;&lt;h5&gt;&lt;b&gt;Init &lt;/b&gt;+1; &lt;b&gt;Senses &lt;/b&gt;Perception +5&lt;/h5&gt;&lt;/div&gt;&lt;hr/&gt;&lt;div&gt;&lt;h5&gt;&lt;b&gt;DEFENSE&lt;/b&gt;&lt;/h5&gt;&lt;/div&gt;&lt;hr/&gt;&lt;div&gt;&lt;h5&gt;&lt;b&gt;AC &lt;/b&gt;17, touch 9, flat-footed 16 (+6 armor, +1 Dex, -2 rage, +2 shield)&lt;/h5&gt;&lt;h5&gt;&lt;b&gt;hp &lt;/b&gt;17 (1d12+5)&lt;/h5&gt;&lt;h5&gt;&lt;b&gt;Fort &lt;/b&gt;+6, &lt;b&gt;Ref &lt;/b&gt;+1, &lt;b&gt;Will &lt;/b&gt;+3&lt;/h5&gt;&lt;/div&gt;&lt;hr/&gt;&lt;div&gt;&lt;h5&gt;&lt;b&gt;OFFENSE&lt;/b&gt;&lt;/h5&gt;&lt;/div&gt;&lt;hr/&gt;&lt;div&gt;&lt;h5&gt;&lt;b&gt;Spd &lt;/b&gt;30 ft.&lt;/h5&gt;&lt;h5&gt;&lt;b&gt;Melee &lt;/b&gt;battleaxe +6 (1d8+4/x3)&lt;/h5&gt;&lt;h5&gt;&lt;b&gt;Space &lt;/b&gt;5 ft.; &lt;b&gt;Reach &lt;/b&gt;5 ft.&lt;/h5&gt;&lt;h5&gt;&lt;b&gt;Special Attacks &lt;/b&gt;rage (6 rounds/day)&lt;/h5&gt;&lt;/div&gt;&lt;hr/&gt;&lt;div&gt;&lt;h5&gt;&lt;b&gt;STATISTICS&lt;/b&gt;&lt;/h5&gt;&lt;/div&gt;&lt;hr/&gt;&lt;div&gt;&lt;h5&gt;&lt;b&gt;Str &lt;/b&gt;19, &lt;b&gt;Dex &lt;/b&gt;12, &lt;b&gt;Con &lt;/b&gt;18, &lt;b&gt;Int &lt;/b&gt; 10, &lt;b&gt;Wis &lt;/b&gt;13, &lt;b&gt;Cha &lt;/b&gt;8&lt;/h5&gt;&lt;h5&gt;&lt;b&gt;Base Atk &lt;/b&gt;+1; &lt;b&gt;CMB &lt;/b&gt;+5; &lt;b&gt;CMD &lt;/b&gt;14&lt;/h5&gt;&lt;h5&gt;&lt;b&gt;Feats &lt;/b&gt;Power Attack, Weapon Focus (battleaxe)&lt;/h5&gt;&lt;h5&gt;&lt;b&gt;Skills &lt;/b&gt;Intimidate +3, Perception +5, Profession (sailor) +2, Survival +5, Swim +1&lt;/h5&gt;&lt;h5&gt;&lt;b&gt;Languages &lt;/b&gt;Common, Skald&lt;/h5&gt;&lt;h5&gt;&lt;b&gt;SQ &lt;/b&gt;fast movement&lt;/h5&gt;&lt;/div&gt;&lt;hr/&gt;&lt;div&gt;&lt;h5&gt;&lt;b&gt;ECOLOGY&lt;/b&gt;&lt;/h5&gt;&lt;/div&gt;&lt;hr/&gt;&lt;div&gt;&lt;h5&gt;&lt;b&gt;Environment &lt;/b&gt; any&lt;/h5&gt;&lt;h5&gt;&lt;b&gt;Organization &lt;/b&gt;solitary, pair, or raiding party (2d6 Ulfen raiders and one longboat captain)&lt;/h5&gt;&lt;h5&gt;&lt;b&gt;Treasure &lt;/b&gt;NPC Gear (chainmail, heavy wooden shield, battleaxe, &lt;i&gt;potion of cure light wounds&lt;/i&gt;, other treasure)&lt;/h5&gt;&lt;/div&gt;&lt;br&gt;&lt;/br&gt;&lt;div&gt;&lt;h4&gt;&lt;p&gt;&lt;p&gt;Raiders from the Linnorm Kingdoms seek to prove themselves by sailing to distant lands and returning with riches, either obtained by shrewd trading or taken as plunder from a successful raid. All raiders seek to show their courage in battle, fighting fiercely for pillage or honor.  While raiding, these barbarians employ the element of surprise; in the faint predawn light, they quietly row their longship with muff led oars as they draw near the targeted settlement. Sometimes Ulfen raiders might put in at a nearby, uninhabited harbor so as to approach their quarry on foot from inland, using nearby terrain as cover. However they approach, the raiders aim to catch their prize unawares to prevent their prey from fleeing with valuable plunder. When a group of raiders attacks, the clamorous sound of their Ulfen war songs floats over the din of battle, and the battle plan changes from stealth to intimidation. While Ulfen raiders have a keen sense of tactics, they prefer to fight as bold individuals, rather than in strict formations, in hopes of gaining personal glory. Once battle commences, Ulfen raiders often form a wedge of spears to drive their way through enemy lines. They use shield wall tactics when outnumbered or when they encounter stiff opposition.  After a successful attack, Ulfen raiders quickly gather loot and valuable captives onto their longships. As well as coins and other riches, the raiders often take bulky luxury goods that are hard to obtain in their homeland, such as well-made furniture or carpets, and even appropriate high-pedigree livestock to increase the quality of their own herds. Slaves are often harvested from the ranks of a village's able-bodied youths. While Ulfen raiders seize anything of value that they can bring on board their longships, they are unlikely to wantonly destroy a raided settlement. After all, if the settlement is able to eventually recover from the attack, it can provide more plunder in the next raiding season.  In large groups, Ulfen raiders can take over a wide area of countryside, and often demand an exorbitant payment from local leaders to move on. Smaller communities frequently pay, rather than attempting the expensive process of raising an army and then fighting an uncertain battle against these bloodthirsty raiders.&lt;/p&gt;&lt;/h4&gt;&lt;/div&gt;</t>
  </si>
  <si>
    <t>Frostfallen Mammoth</t>
  </si>
  <si>
    <t>darkvision 60 ft., lifesense; Perception +0</t>
  </si>
  <si>
    <t>25, touch 9, flat-footed 26</t>
  </si>
  <si>
    <t>(+1 Dex, +16 natural, -2 size)</t>
  </si>
  <si>
    <t>Fort +5, Ref +5, Will +9</t>
  </si>
  <si>
    <t>gore +21 (2d8+13 plus 3d6 cold), slam +21 (2d6+13 plus 3d6 cold)</t>
  </si>
  <si>
    <t>Str 36, Dex 12, Con -, Int -, Wis 10, Cha 12</t>
  </si>
  <si>
    <t>lifesense</t>
  </si>
  <si>
    <t>solitary, pair, or drove (3-12)</t>
  </si>
  <si>
    <t>This frozen mammoth erupts into movement, its bones armored with plates of ice and eyes burning with cold flames.</t>
  </si>
  <si>
    <t>Frostfallen</t>
  </si>
  <si>
    <t>AP 51</t>
  </si>
  <si>
    <t>Frostfallen creatures are mindless undead infused with icy cold and animated by a hatred for all living things. Their bodies radiate a devastating chill that cloaks them in patches of ice that act as armor. Frostfallen creatures appear otherwise as they did at the time of their reanimation, except for a cold gleam in the eyes.  Ecology  In the harshest reaches of the world, cold is an ever-present enemy. When a creature dies from exposure to such harsh conditions, bitter anger and the searing cold sometimes combine to reanimate the dead as one of the frostfallen. Once reanimated, frostfallen creatures prowl the cold lands in which they fell, wreaking indiscriminate vengeance on living creatures out of spiteful rage.  Although frostfallen creatures can be created through necromantic magic like other undead, arcane scholars are fascinated by the necromancy that brings frostfallen creatures to unlife, for the animating force is a synthesis of negative energy and a bone-numbing cold. This cold empowers the creature's attacks, wreathing its natural weapons in a deathly chill. Those who have fought these creatures describe great wounds instantly numbed by the lethal touch of frostbite. In addition, a frostfallen creature's body emanates an aura of cold that flash-freezes moisture in the air around it, coating the creature in a patchwork of ice capable of def lecting blows from even the heaviest weapons. The creature's affinity for cold also allows it to locate nearby warm-blooded creatures, even in driving blizzards and on moonless nights.  Frostfallen creatures move with the same gaits they had in life, while gaining a savage surge in physical power. Additionally, unlike normal zombies, the frozen condition of the creature fortifies its unlife, making it extremely durable. Indeed, throughout the northern reaches of Avistan, legends persist of specific frostfallen mammoths, dire bears, and even giants that have hunted the Crown of the World for centuries.   Habitat &amp; Society  The corrupt animus that powers frostfallen creatures imbues them with a hatred of all living things, and most spend their time wandering wintry terrains near where they died, looking for life to snuff out. Sometimes, vestiges of behavior from their original forms lead to groups banding together, like frostfallen wolves that hunt in packs. Even those frostfallen that have never encountered others of their kind seem to instinctively recognize their own, and band together if prey is nearby.  In Irrisen, winter witches and other ice casters prefer creating frostfallen creatures, as such creatures' bodies more readily withstand the decay and brittleness often faced by skeletons and zombies in harsh northern climes. Casters who create frostfallen creatures often use minor magic to emblazon a creature's ice armor with carvings or specific colors, effectively branding the creature as a servant.  On rare occasions, casters will create frostfallen creatures in warmer regions like the Mwangi Expanse or the deserts of Thuvia. Despite the scorching heat of such places, frostfallen creatures retain all of their powers. In such cases, the undead's creator normally employs her minions against creatures that are susceptible to the frostfallen creature's freezing attacks. Some frostfallen creatures have even survived independent of their creators. When such a rarity comes to pass, the frostfallen creature simply begins hunting the region for fresh life to end, though it will often lie in wait in cooler places like deep caves, or under the water of an oasis so as to better ambush creatures and travelers who would never expect to see a frostfallen creature so far south.  Animating a Frostfallen Creature  A magic-user can create any form of frostfallen creature by casting animate dead upon the corpse to be animated and providing an amount of ice of equal weight, plus two blue topazes or turquoises worth at least 100 gp each. The creator can only create a number of Hit Dice of frostfallen creatures equal to the amount allowed by animate dead. Frostfallen creatures count against the number of Hit Dice of skeletons and zombies that can be created using animate dead.  Creating a Frostfallen Creature  "Frostfallen creature" is an acquired template that can be added to any corporeal creature (other than an undead), referred to hereafter as the base creature. A frostfallen creature uses the base creature's statistics and special abilities except as noted here.  CR: As base creature + 1.  Alignment: Always neutral evil.  Type: The creature's type changes to undead and it gains the cold subtype. It retains any subtypes except for alignment subtypes (such as good) and subtypes that  indicate kind (such as giant). It does not gain the augmented subtype. It uses all the base creature's statistics and special abilities except as noted here.  Armor Class: The natural armor bonus improves by +4.  Hit Dice: A frostfallen creature drops any HD gained from class levels and changes racial HD to d8s. Creatures without racial HD are treated as if they had 1 racial HD. A skeleton uses its Charisma modifier (instead of its Constitution modifier) to determine bonus hit points.  Defensive Abilities: Frostfallen creatures gain DR 5/ bludgeoning (or DR 10/bludgeoning if it has 11 HD or more). They are immune to cold.  Weaknesses: Frostfallen creatures gain vulnerability to fire.  Speed: A winged frostfallen creature's maneuverability drops to clumsy. If the base creature flew magically, its fly speed is unchanged. Retain all other movement types.  Attacks: A frostfallen creature retains all the natural weapons, manufactured weapon attacks, and weapon proficiencies of the base creature. It also gains a slam attack that deals damage based on the frostfallen creature's size, but as if it were one size category larger than its actual size.  Special Attacks: A frostfallen creature retains all of the base creature's special attacks and also gains the following.  Cold (Su): A frostfallen creature's body generates intense cold, dealing an amount of cold damage with its touch determined by its Hit Dice. Creatures attacking a frostfallen creature with unarmed strikes or natural weapons take this same cold damage each time one of their attacks hits.  Frostfallen Creature  Hit Dice Cold Damage  1-5 1d6  6-10 2d6  11-15 3d6  16+ 4d6  Abilities: A frostfallen creature's Strength increases by +2 and its Charisma by +6. A frostfallen creature has no Constitution or Intelligence score, and its Wisdom becomes 10.  BAB: A frostfallen creature's base attack bonus is equal to 3/4 of its Hit Dice.  Skills: A frostfallen creature loses all skill ranks possessed by the base creature and gains none of its own.  Feats: A frostfallen creature loses all feats possessed by the base creature and gains Toughness as a bonus feat.  Special Qualities: A frostfallen creature loses most special qualities of the base creature. It retains any extraordinary special qualities that improve its melee or ranged attacks. It also gains the following special quality.  Lifesense (Su): The frostfallen creature notices and locates living creatures within 60 feet, just as if it possessed the blindsight ability.</t>
  </si>
  <si>
    <t>&lt;link rel="stylesheet"href="PF.css"&gt;&lt;div&gt;&lt;h2&gt;Frostfallen Mammoth&lt;/h2&gt;&lt;h3&gt;&lt;i&gt;&lt;i&gt;This frozen mammoth erupts into movement&lt;/i&gt;, its bones armored with plates of ice and eyes burning with cold flames.&lt;/i&gt;&lt;/h3&gt;&lt;br&gt;&lt;/br&gt;&lt;/div&gt;&lt;div class="heading"&gt;&lt;p class="alignleft"&gt;Frostfallen Mammoth&lt;/p&gt;&lt;p class="alignright"&gt;CR 10&lt;/p&gt;&lt;div style="clear: both;"&gt;&lt;/div&gt;&lt;/div&gt;&lt;div&gt;&lt;h5&gt;&lt;b&gt;XP &lt;/b&gt;9,600&lt;/h5&gt;&lt;h5&gt;NE Huge undead (cold)&lt;/h5&gt;&lt;h5&gt;&lt;b&gt;Init &lt;/b&gt;+1; &lt;b&gt;Senses &lt;/b&gt;darkvision 60 ft., lifesense; Perception +0&lt;/h5&gt;&lt;/div&gt;&lt;hr/&gt;&lt;div&gt;&lt;h5&gt;&lt;b&gt;DEFENSE&lt;/b&gt;&lt;/h5&gt;&lt;/div&gt;&lt;hr/&gt;&lt;div&gt;&lt;h5&gt;&lt;b&gt;AC &lt;/b&gt;25, touch 9, flat-footed 26 (+1 Dex, +16 natural, -2 size)&lt;/h5&gt;&lt;h5&gt;&lt;b&gt;hp &lt;/b&gt;91 (14d8+28)&lt;/h5&gt;&lt;h5&gt;&lt;b&gt;Fort &lt;/b&gt;+5, &lt;b&gt;Ref &lt;/b&gt;+5, &lt;b&gt;Will &lt;/b&gt;+9&lt;/h5&gt;&lt;h5&gt;&lt;b&gt;DR &lt;/b&gt;10/bludgeoning; &lt;b&gt;Immune &lt;/b&gt;cold, undead traits&lt;/h5&gt;&lt;h5&gt;&lt;b&gt;Weaknesses &lt;/b&gt;vulnerable to fire&lt;/h5&gt;&lt;/div&gt;&lt;hr/&gt;&lt;div&gt;&lt;h5&gt;&lt;b&gt;OFFENSE&lt;/b&gt;&lt;/h5&gt;&lt;/div&gt;&lt;hr/&gt;&lt;div&gt;&lt;h5&gt;&lt;b&gt;Spd &lt;/b&gt;40 ft.&lt;/h5&gt;&lt;h5&gt;&lt;b&gt;Melee &lt;/b&gt;gore +21 (2d8+13 plus 3d6 cold), slam +21 (2d6+13 plus 3d6 cold)&lt;/h5&gt;&lt;h5&gt;&lt;b&gt;Space &lt;/b&gt;15 ft.; &lt;b&gt;Reach &lt;/b&gt;15 ft.&lt;/h5&gt;&lt;h5&gt;&lt;b&gt;Special Attacks &lt;/b&gt;cold&lt;/h5&gt;&lt;/div&gt;&lt;hr/&gt;&lt;div&gt;&lt;h5&gt;&lt;b&gt;STATISTICS&lt;/b&gt;&lt;/h5&gt;&lt;/div&gt;&lt;hr/&gt;&lt;div&gt;&lt;h5&gt;&lt;b&gt;Str &lt;/b&gt;36, &lt;b&gt;Dex &lt;/b&gt;12, &lt;b&gt;Con &lt;/b&gt;-, &lt;b&gt;Int &lt;/b&gt; -, &lt;b&gt;Wis &lt;/b&gt;10, &lt;b&gt;Cha &lt;/b&gt;12&lt;/h5&gt;&lt;h5&gt;&lt;b&gt;Base Atk &lt;/b&gt;+10; &lt;b&gt;CMB &lt;/b&gt;+25; &lt;b&gt;CMD &lt;/b&gt;36 (40 vs. trip)&lt;/h5&gt;&lt;h5&gt;&lt;b&gt;Feats &lt;/b&gt;Toughness&lt;sup&gt;B&lt;/sup&gt;&lt;/h5&gt;&lt;h5&gt;&lt;b&gt;SQ &lt;/b&gt;lifesense&lt;/h5&gt;&lt;/div&gt;&lt;hr/&gt;&lt;div&gt;&lt;h5&gt;&lt;b&gt;ECOLOGY&lt;/b&gt;&lt;/h5&gt;&lt;/div&gt;&lt;hr/&gt;&lt;div&gt;&lt;h5&gt;&lt;b&gt;Environment &lt;/b&gt; any cold land&lt;/h5&gt;&lt;h5&gt;&lt;b&gt;Organization &lt;/b&gt;solitary, pair, or drove (3-12)&lt;/h5&gt;&lt;h5&gt;&lt;b&gt;Treasure &lt;/b&gt;none&lt;/h5&gt;&lt;/div&gt;&lt;br&gt;&lt;/br&gt;&lt;div&gt;&lt;h4&gt;&lt;p&gt;&lt;p&gt;Frostfallen creatures are mindless undead infused with icy cold and animated by a hatred for all living things. Their bodies radiate a devastating chill that cloaks them in patches of ice that act as armor. Frostfallen creatures appear otherwise as they did at the time of their reanimation, except for a cold gleam in the eyes.  &lt;b&gt;&lt;/p&gt;&lt;p&gt;Ecology&lt;/b&gt;&lt;/p&gt;&lt;p&gt;  In the harshest reaches of the world, cold is an ever-present enemy. When a creature dies from exposure to such harsh conditions, bitter anger and the searing cold sometimes combine to reanimate the dead as one of the frostfallen. Once reanimated, frostfallen creatures prowl the cold lands in which they fell, wreaking indiscriminate vengeance on living creatures out of spiteful rage.  Although frostfallen creatures can be created through necromantic magic like other undead, arcane scholars are fascinated by the necromancy that brings frostfallen creatures to unlife, for the animating force is a synthesis of negative energy and a bone-numbing cold. This cold empowers the creature's attacks, wreathing its natural weapons in a deathly chill. Those who have fought these creatures describe great wounds instantly numbed by the lethal touch of frostbite. In addition, a frostfallen creature's body emanates an aura of cold that flash-freezes moisture in the air around it, coating the creature in a patchwork of ice capable of def lecting blows from even the heaviest weapons. The creature's affinity for cold also allows it to locate nearby warm-blooded creatures, even in driving blizzards and on moonless nights.  Frostfallen creatures move with the same gaits they had in life, while gaining a savage surge in physical power. Additionally, unlike normal zombies, the frozen condition of the creature fortifies its unlife, making it extremely durable. Indeed, throughout the northern reaches of Avistan, legends persist of specific frostfallen mammoths, dire bears, and even giants that have hunted the Crown of the World for centuries.   &lt;b&gt;&lt;/p&gt;&lt;p&gt;Habitat &amp; Society&lt;/b&gt;&lt;/p&gt;&lt;p&gt;  The corrupt animus that powers frostfallen creatures imbues them with a hatred of all living things, and most spend their time wandering wintry terrains near where they died, looking for life to snuff out. Sometimes, vestiges of behavior from their original forms lead to groups banding together, like frostfallen wolves that hunt in packs. Even those frostfallen that have never encountered others of their kind seem to instinctively recognize their own, and band together if prey is nearby.  In Irrisen, winter witches and other ice casters prefer creating frostfallen creatures, as such creatures' bodies more readily withstand the decay and brittleness often faced by skeletons and zombies in harsh northern climes. Casters who create frostfallen creatures often use minor magic to emblazon a creature's ice armor with carvings or specific colors, effectively branding the creature as a servant.  On rare occasions, casters will create frostfallen creatures in warmer regions like the Mwangi Expanse or the deserts of Thuvia. Despite the scorching heat of such places, frostfallen creatures retain all of their powers. In such cases, the undead's creator normally employs her minions against creatures that are susceptible to the frostfallen creature's freezing attacks. Some frostfallen creatures have even survived independent of their creators. When such a rarity comes to pass, the frostfallen creature simply begins hunting the region for fresh life to end, though it will often lie in wait in cooler places like deep caves, or under the water of an oasis so as to better ambush creatures and travelers who would never expect to see a frostfallen creature so far south.  &lt;br&gt;&lt;b&gt;Animating a Frostfallen Creature&lt;/b&gt;&lt;br&gt;  A magic-user can create any form of frostfallen creature by casting &lt;i&gt;animate dead&lt;/i&gt; upon the corpse to be animated and providing an amount of ice of equal weight, plus two blue topazes or turquoises worth at least 100 gp each. The creator can only create a number of Hit Dice of frostfallen creatures equal to the amount allowed by &lt;i&gt;animate dead&lt;/i&gt;. Frostfallen creatures count against the number of Hit Dice of skeletons and zombies that can be created using &lt;i&gt;animate dead&lt;/i&gt;.  &lt;/br&gt;&lt;b&gt;Creating a Frostfallen Creature&lt;/b&gt;&lt;/br&gt;  "Frostfallen creature" is an acquired template that can be added to any corporeal creature (other than an undead), referred to hereafter as the base creature. A frostfallen creature uses the base creature's statistics and special abilities except as noted here.  &lt;br&gt;&lt;b&gt;CR:&lt;/b&gt; As base creature + 1.  &lt;br&gt;&lt;b&gt;Alignment:&lt;/b&gt; Always neutral evil.  &lt;br&gt;&lt;b&gt;Type:&lt;/b&gt; The creature's type changes to undead and it gains the cold subtype. It retains any subtypes except for alignment subtypes (such as good) and subtypes that  indicate kind (such as giant). It does not gain the augmented subtype. It uses all the base creature's statistics and special abilities except as noted here.  &lt;br&gt;&lt;b&gt;Armor Class:&lt;/b&gt; The natural armor bonus improves by +4.  Hit Dice: A frostfallen creature drops any HD gained from class levels and changes racial HD to d8s. Creatures without racial HD are treated as if they had 1 racial HD. A skeleton uses its Charisma modifier (instead of its Constitution modifier) to determine bonus hit points.  &lt;br&gt;&lt;b&gt;Defensive Abilities:&lt;/b&gt; Frostfallen creatures gain DR 5/ bludgeoning (or DR 10/bludgeoning if it has 11 HD or more). They are immune to cold.  &lt;br&gt;&lt;b&gt;Weaknesses:&lt;/b&gt; Frostfallen creatures gain vulnerability to fire.  &lt;br&gt;&lt;b&gt;Speed:&lt;/b&gt; A winged frostfallen creature's maneuverability drops to clumsy. If the base creature flew magically, its fly speed is unchanged. Retain all other movement types.  &lt;br&gt;&lt;b&gt;Attacks:&lt;/b&gt; A frostfallen creature retains all the natural weapons, manufactured weapon attacks, and weapon proficiencies of the base creature. It also gains a slam attack that deals damage based on the frostfallen creature's size, but as if it were one size category larger than its actual size.  &lt;br&gt;&lt;b&gt;Special Attacks:&lt;/b&gt; A frostfallen creature retains all of the base creature's special attacks and also gains the following.  &lt;br&gt;&lt;i&gt;Cold&lt;/i&gt; (Su): A frostfallen creature's body generates intense cold, dealing an amount of cold damage with its touch determined by its Hit Dice. Creatures attacking a frostfallen creature with unarmed strikes or natural weapons take this same cold damage each time one of their attacks hits.  &lt;table&gt;&lt;tr&gt;&lt;th&gt;Frostfallen Creature&lt;/th&gt;&lt;/tr&gt;&lt;tr&gt;&lt;td&gt;Hit Dice&lt;/td&gt;&lt;td&gt;Cold Damage&lt;/td&gt;&lt;/tr&gt;&lt;tr&gt;&lt;td&gt;1-5&lt;/td&gt;&lt;td&gt;1d6&lt;/td&gt;&lt;/tr&gt;&lt;tr&gt;&lt;td&gt;6-10&lt;/td&gt;&lt;td&gt;2d6&lt;/td&gt;&lt;/tr&gt;&lt;tr&gt;&lt;td&gt;11-15&lt;/td&gt;&lt;td&gt;3d6&lt;/td&gt;&lt;/tr&gt;&lt;tr&gt;&lt;td&gt;16+&lt;/td&gt;&lt;td&gt;4d6&lt;/td&gt;&lt;/tr&gt;&lt;/table&gt; &lt;br&gt;&lt;b&gt;Abilities:&lt;/b&gt; A frostfallen creature's Strength increases by +2 and its Charisma by +6. A frostfallen creature has no Constitution or Intelligence score, and its Wisdom becomes 10.  &lt;br&gt;&lt;b&gt;BAB:&lt;/b&gt; A frostfallen creature's base attack bonus is equal to 3/4 of its Hit Dice.  &lt;br&gt;&lt;b&gt;Skills:&lt;/b&gt; A frostfallen creature loses all skill ranks possessed by the base creature and gains none of its own.  &lt;br&gt;&lt;b&gt;Feats:&lt;/b&gt; A frostfallen creature loses all feats possessed by the base creature and gains Toughness as a bonus feat.  &lt;br&gt;&lt;b&gt;Special Qualities:&lt;/b&gt; A frostfallen creature loses most special qualities of the base creature. It retains any extraordinary special qualities that improve its melee or ranged attacks. It also gains the following special quality. &lt;br&gt; &lt;i&gt;Lifesense (Su)&lt;/i&gt;: The frostfallen creature notices and locates living creatures within 60 feet, just as if it possessed the blindsight ability.&lt;/p&gt;&lt;/h4&gt;&lt;/div&gt;</t>
  </si>
  <si>
    <t>Atamahuta</t>
  </si>
  <si>
    <t>(oni, giant, native, shapechanger)</t>
  </si>
  <si>
    <t>(+7 armor, +1 Dex, +8 natural, -1 size)</t>
  </si>
  <si>
    <t>Fort +14, Ref +5, Will +12</t>
  </si>
  <si>
    <t>+2 orc double axe +22/+22/+17/+17/+12/+12 (2d6+12/19-20)</t>
  </si>
  <si>
    <t>double weapon mastery, spellstrike</t>
  </si>
  <si>
    <t>Spell-Like Abilities (CL 11th; concentration +14)  Constant-see invisibility  3/day-chill touch (DC 14), dimension door, fireball (DC 16), haste, rage, shocking grasp  1/day-black tentacles, stoneskin, wall of fire</t>
  </si>
  <si>
    <t>Str 25, Dex 12, Con 20, Int 13, Wis 16, Cha 17</t>
  </si>
  <si>
    <t>Cleave, Combat Casting, Improved Initiative, Improved Sunder, Power Attack, Spell Penetration, Vital Strike</t>
  </si>
  <si>
    <t>Bluff +20, Disguise +20, Intimidate +20, Knowledge (planes) +18, Perception +24, Sense Motive +20, Spellcraft +18</t>
  </si>
  <si>
    <t>Common, Giant, Orc, Tien</t>
  </si>
  <si>
    <t>change shape (Large humanoid, alter self ), ward off distractions  Other</t>
  </si>
  <si>
    <t>solitary, pair, or cohort (1-2 plus 3-5 ettins)</t>
  </si>
  <si>
    <t>double (banded mail, +2 orc double axe, other treasure)</t>
  </si>
  <si>
    <t>This large humanoid creature has two heads, one brutish-looking, the other with three eyes and gems and tattoos decorating its forehead.</t>
  </si>
  <si>
    <t>Double Weapon Mastery (Ex) An atamahuta fights with an orc double axe. While making a full attack, an atamahuta controls its arms with both heads and does not take a penalty on attack or damage rolls for attacking with a double weapon.  Spellstrike (Su) An atamahuta can imbue its weapon with magical properties using its spell-like abilities. Whenever an atamahuta casts a spell with a range of "touch" from its spell-like abilities, it can deliver the spell through any weapon it is holding as part of a free melee attack at its highest base attack bonus as part of casting its spell. If successful, this melee attack deals its normal damage as well as the effects of the spell. This attack uses the weapon's critical multiplier (usually x3), but the spell effect only deals 2 damage on a successful critical hit, while the weapon damage uses its own critical modifier. An atamahuta cannot make a full attack during the same round that it uses a spell-like ability unless another effect would allow it to do so.  Ward Off Distractions (Ex) An atamahuta uses one of its heads to defend against attacks while the other is using a spell-like ability, giving it a +4 bonus to AC against attacks of opportunity while casting.</t>
  </si>
  <si>
    <t>Atamahuta are immensely strong oni spirits who have donned the physical guise of ettins. Combining oni's trademark guile with ettins' unadulterated brawn, atamahuta use their two-headed forms to inf lict as much damage as possible by fusing their arcane powers with their distinctive melee combat style.  Because of the raw power they infuse into the bodies they inhabit, atamahuta are slightly bigger than normal ettins. An atamahuta is 14 feet tall and weighs 5,500 pounds.  Ecology  While many might think an atamahuta possesses two heads and is therefore made up of two distinct oni, each being is composed of only one oni spirit. When an atamahuta takes form, it divides its powers into two parts, granting one half of its being its ingenuity and magical prowess and the other its anger and savage strength. An ettin's body is the most suitable for this division of powers, which manifests itself physically as one head having a seeming dominance over the other. The atamahuta's right head most directly controls its actions in physical combat, and is also the only one that talks; the left head, meanwhile, constantly spills nonsense words and mutterings under its breath, and is the source of the oni's arcane power. Oni scholars have speculated that an individual atamahuta's underlying, unvoiced wishes and desires are encoded in the gibberish that burbles from its left head, and that by listening closely enough, one can garner valuable information about the oni spirit, but few have survived an atamahuta encounter long enough to test this theory. Regardless of whatever babbling the left head produces, most witnesses agree that atamahuta strive for power and fear-induced respect more than anything else, and will go to grotesque lengths to garner them, through means both violent and utterly despicable.  Atamahuta possess the ability to change shape just as other oni, but the visage of an uncontrollably violent ettin is often even more horrifying to civilized creatures than that of an oni, whom most regard as equally evil but at least somewhat reasonable. Thus, most atamahuta find it beneficial to procure a silver-tongued ally who can act as a gateway to the more powerful and wise oni itself. Once they have established control over a certain realm, atamahuta will usually either kill or enslave their allies, seeing the beguilers as potential threats to their rule. Atamahuta have little patience for any individual that wastes their time, and oversee their domain with an unforgiving and steadfast fist. Oni who inhabit the form of an ettin usually possess violent and unruly dispositions to begin with, but most know better than to act brashly when they first arrive in their physical forms and keep their rage at bay-at least until they establish their dominion over the lesser beings around them.  Habitat &amp; Society  Atamahuta resemble ettins in both temperament and physical form, but their similarities end here. Most atamahuta look down upon the monstrous giants as barbaric, imperfect versions of an ideal form, and impose their superior strength and intellect upon the creatures in order to enslave them. While a single atamahuta can easily coerce and garner the aid of several ettins, the oni tend to establish elaborate slave rings in order to most effectively "recruit" high numbers of individuals, including ettins as well as other intelligent humanoids. Several atamahuta oversee the operation, while their shackled minions act as both enforcers of the slavers' rules and prisoners themselves, hoping to garner some miniscule form of freedom through cooperation. Their sheer cunning allows atamahuta to trick their prisoners into thinking this, when in reality the only escape an atamahuta's slave can hope to achieve is through transfer to another owner or death.  When atamahuta establish slave rings, they often make a business of selling their prisoners to the highest bidder in private auctions and black market deals. Occasionally, atamahuta will also run economically viable businesses on the side, putting their enslaved minions to work in remote fields or mines far from civilization. Atamahuta are rarely content to remain rulers over a stagnant position, and seek to advance their dominion as far as possible. Their prowess for ruthless business tactics and intimidating rivals into positions of subservience makes them potent forces in whatever realm they seek to control. Atamahuta often join merchants' guilds and other such organizations after starting their slave rings, creating legitimate business fronts in order to infiltrate the guilds and wrest control of them. With this power, they can impose seemingly fair taxes upon their competitors, ultimately running them out of business and establishing themselves as the sole means of trade within a community. Of course, they must do this all through surrogates, as few trade organizations would permit an oni or an ettin into their ranks, and even then, many guilds have imposed strict rules regarding representatives into their systems in order to prevent such atamahuta-run monopolies from developing in the first place.  Atamahuta are typically distrustful of other oni, as they see them as potential threats to their power, and thus only rarely ally themselves with other such beings. Occasionally, however, such alliances can prove to be mutually beneficial, and so atamahuta team up with weaker oni such as yamabushi tengus or kuwa, so that they can reap the rewards of such a coalition while still retaining the most power. More intelligent or powerful oni recognize atamahuta for their oblivious nature and will often manipulate the beings for their strength, tricking the ettin-shaped oni into thinking they are dominant in the friendship until the more powerful oni has used the atamahuta for their intended purpose, at which point the beings are swiftly discarded.</t>
  </si>
  <si>
    <t>&lt;link rel="stylesheet"href="PF.css"&gt;&lt;div&gt;&lt;h2&gt;Oni, Atamahuta&lt;/h2&gt;&lt;h3&gt;&lt;i&gt;&lt;i&gt;This large humanoid creature has two heads&lt;/i&gt;, &lt;i&gt;one brutish-looking&lt;/i&gt;, &lt;i&gt;the other with three eyes and gems and tattoos decorating its forehead&lt;/i&gt;.&lt;/i&gt;&lt;/h3&gt;&lt;br&gt;&lt;/br&gt;&lt;/div&gt;&lt;div class="heading"&gt;&lt;p class="alignleft"&gt;Atamahuta&lt;/p&gt;&lt;p class="alignright"&gt;CR 11&lt;/p&gt;&lt;div style="clear: both;"&gt;&lt;/div&gt;&lt;/div&gt;&lt;div&gt;&lt;h5&gt;&lt;b&gt;XP &lt;/b&gt;12,800&lt;/h5&gt;&lt;h5&gt;LE Large outsider (oni, giant, native, shapechanger)&lt;/h5&gt;&lt;h5&gt;&lt;b&gt;Init &lt;/b&gt;+5; &lt;b&gt;Senses &lt;/b&gt;darkvision 60 ft., low-light vision; Perception +24&lt;/h5&gt;&lt;/div&gt;&lt;hr/&gt;&lt;div&gt;&lt;h5&gt;&lt;b&gt;DEFENSE&lt;/b&gt;&lt;/h5&gt;&lt;/div&gt;&lt;hr/&gt;&lt;div&gt;&lt;h5&gt;&lt;b&gt;AC &lt;/b&gt;25, touch 10, flat-footed 24 (+7 armor, +1 Dex, +8 natural, -1 size)&lt;/h5&gt;&lt;h5&gt;&lt;b&gt;hp &lt;/b&gt;147 (14d10+70); regeneration 5 (acid or fire)&lt;/h5&gt;&lt;h5&gt;&lt;b&gt;Fort &lt;/b&gt;+14, &lt;b&gt;Ref &lt;/b&gt;+5, &lt;b&gt;Will &lt;/b&gt;+12&lt;/h5&gt;&lt;h5&gt;&lt;b&gt;SR &lt;/b&gt;22&lt;/h5&gt;&lt;/div&gt;&lt;hr/&gt;&lt;div&gt;&lt;h5&gt;&lt;b&gt;OFFENSE&lt;/b&gt;&lt;/h5&gt;&lt;/div&gt;&lt;hr/&gt;&lt;div&gt;&lt;h5&gt;&lt;b&gt;Spd &lt;/b&gt;30 ft.&lt;/h5&gt;&lt;h5&gt;&lt;b&gt;Melee &lt;/b&gt;&lt;i&gt;&lt;i&gt;+2 orc double axe&lt;/i&gt;&lt;/i&gt; +22/+22/+17/+17/+12/+12 (2d6+12/19-20)&lt;/h5&gt;&lt;h5&gt;&lt;b&gt;Space &lt;/b&gt;10 ft.; &lt;b&gt;Reach &lt;/b&gt;10 ft.&lt;/h5&gt;&lt;h5&gt;&lt;b&gt;Special Attacks &lt;/b&gt;double weapon mastery, spellstrike&lt;/h5&gt;&lt;h5&gt;&lt;b&gt;Spell-Like Abilities&lt;/b&gt; (CL 11th; concentration +14)&lt;br&gt;  Constant&amp;mdash;&lt;i&gt;see invisibility&lt;/i&gt; &lt;/br&gt;3/day&amp;mdash;&lt;i&gt;chill touch&lt;/i&gt; (DC 14), &lt;i&gt;dimension door&lt;/i&gt;, &lt;i&gt;fireball&lt;/i&gt; (DC 16), &lt;i&gt;haste&lt;/i&gt;, &lt;i&gt;rage&lt;/i&gt;, &lt;i&gt;shocking grasp&lt;/i&gt; &lt;/br&gt;1/day&amp;mdash;&lt;i&gt;black tentacles&lt;/i&gt;, &lt;i&gt;stoneskin&lt;/i&gt;, &lt;i&gt;wall of fire&lt;/i&gt;&lt;/h5&gt;&lt;/h5&gt;&lt;/div&gt;&lt;hr/&gt;&lt;div&gt;&lt;h5&gt;&lt;b&gt;STATISTICS&lt;/b&gt;&lt;/h5&gt;&lt;/div&gt;&lt;hr/&gt;&lt;div&gt;&lt;h5&gt;&lt;b&gt;Str &lt;/b&gt;25, &lt;b&gt;Dex &lt;/b&gt;12, &lt;b&gt;Con &lt;/b&gt;20, &lt;b&gt;Int &lt;/b&gt; 13, &lt;b&gt;Wis &lt;/b&gt;16, &lt;b&gt;Cha &lt;/b&gt;17&lt;/h5&gt;&lt;h5&gt;&lt;b&gt;Base Atk &lt;/b&gt;+14; &lt;b&gt;CMB &lt;/b&gt;+22; &lt;b&gt;CMD &lt;/b&gt;33&lt;/h5&gt;&lt;h5&gt;&lt;b&gt;Feats &lt;/b&gt;Cleave, Combat Casting, Improved Initiative, Improved Sunder, Power Attack, Spell Penetration, Vital Strike&lt;/h5&gt;&lt;h5&gt;&lt;b&gt;Skills &lt;/b&gt;Bluff +20, Disguise +20, Intimidate +20, Knowledge (planes) +18, Perception +24, Sense Motive +20, Spellcraft +18; &lt;b&gt;Racial Modifiers &lt;/b&gt;+4 Perception&lt;/h5&gt;&lt;h5&gt;&lt;b&gt;Languages &lt;/b&gt;Common, Giant, Orc, Tien&lt;/h5&gt;&lt;h5&gt;&lt;b&gt;SQ &lt;/b&gt;change shape (Large humanoid, &lt;i&gt;alter self&lt;/i&gt; ), ward off distractions&lt;/h5&gt;&lt;h5&gt;&lt;b&gt;Combat Gear &lt;/b&gt;banded mail&lt;/h5&gt;&lt;/div&gt;&lt;hr/&gt;&lt;div&gt;&lt;h5&gt;&lt;b&gt;ECOLOGY&lt;/b&gt;&lt;/h5&gt;&lt;/div&gt;&lt;hr/&gt;&lt;div&gt;&lt;h5&gt;&lt;b&gt;Environment &lt;/b&gt; temperate mountains&lt;/h5&gt;&lt;h5&gt;&lt;b&gt;Organization &lt;/b&gt;solitary, pair, or cohort (1-2 plus 3-5 ettins)&lt;/h5&gt;&lt;h5&gt;&lt;b&gt;Treasure &lt;/b&gt;double (banded mail, &lt;i&gt;+2 orc double axe&lt;/i&gt;, other treasure)&lt;/h5&gt;&lt;/div&gt;&lt;hr/&gt;&lt;div&gt;&lt;h5&gt;&lt;b&gt;SPECIAL ABILITIES&lt;/b&gt;&lt;/h5&gt;&lt;/div&gt;&lt;hr/&gt;&lt;div&gt;&lt;/h5&gt;&lt;h5&gt;&lt;b&gt;Double Weapon Mastery (Ex)&lt;/b&gt; An atamahuta fights with an orc double axe. While making a full attack, an atamahuta controls its arms with both heads and does not take a penalty on attack or damage rolls for attacking with a double weapon.  &lt;/h5&gt;&lt;h5&gt;&lt;b&gt;Spellstrike (Su)&lt;/b&gt; An atamahuta can imbue its weapon with magical properties using its spell-like abilities. Whenever an atamahuta casts a spell with a range of "touch" from its spell-like abilities, it can deliver the spell through any weapon it is holding as part of a free melee attack at its highest base attack bonus as part of casting its spell. If successful, this melee attack deals its normal damage as well as the effects of the spell. This attack uses the weapon's critical multiplier (usually x3), but the spell effect only deals 2 damage on a successful critical hit, while the weapon damage uses its own critical modifier. An atamahuta cannot make a full attack during the same round that it uses a spell-like ability unless another effect would allow it to do so.  &lt;/h5&gt;&lt;h5&gt;&lt;b&gt;Ward Off Distractions (Ex)&lt;/b&gt; An atamahuta uses one of its heads to defend against attacks while the other is using a spell-like ability, giving it a +4 bonus to AC against attacks of opportunity while casting.&lt;/h5&gt;&lt;/div&gt;&lt;br&gt;&lt;/br&gt;&lt;div&gt;&lt;h4&gt;&lt;p&gt;&lt;p&gt;Atamahuta are immensely strong oni spirits who have donned the physical guise of ettins. Combining oni's trademark guile with ettins' unadulterated brawn, atamahuta use their two-headed forms to inf lict as much damage as possible by fusing their arcane powers with their distinctive melee combat style.  Because of the raw power they infuse into the bodies they inhabit, atamahuta are slightly bigger than normal ettins. An atamahuta is 14 feet tall and weighs 5,500 pounds.  &lt;b&gt;&lt;/p&gt;&lt;p&gt;Ecology&lt;/b&gt;&lt;/p&gt;&lt;p&gt;  While many might think an atamahuta possesses two heads and is therefore made up of two distinct oni, each being is composed of only one oni spirit. When an atamahuta takes form, it divides its powers into two parts, granting one half of its being its ingenuity and magical prowess and the other its anger and savage strength. An ettin's body is the most suitable for this division of powers, which manifests itself physically as one head having a seeming dominance over the other. The atamahuta's right head most directly controls its actions in physical combat, and is also the only one that talks; the left head, meanwhile, constantly spills nonsense words and mutterings under its breath, and is the source of the oni's arcane power. Oni scholars have speculated that an individual atamahuta's underlying, unvoiced wishes and desires are encoded in the gibberish that burbles from its left head, and that by listening closely enough, one can garner valuable information about the oni spirit, but few have survived an atamahuta encounter long enough to test this theory. Regardless of whatever babbling the left head produces, most witnesses agree that atamahuta strive for power and fear-induced respect more than anything else, and will go to grotesque lengths to garner them, through means both violent and utterly despicable.  Atamahuta possess the ability to change shape just as other oni, but the visage of an uncontrollably violent ettin is often even more horrifying to civilized creatures than that of an oni, whom most regard as equally evil but at least somewhat reasonable. Thus, most atamahuta find it beneficial to procure a silver-tongued ally who can act as a gateway to the more powerful and wise oni itself. Once they have established control over a certain realm, atamahuta will usually either kill or enslave their allies, seeing the beguilers as potential threats to their rule. Atamahuta have little patience for any individual that wastes their time, and oversee their domain with an unforgiving and steadfast fist. Oni who inhabit the form of an ettin usually possess violent and unruly dispositions to begin with, but most know better than to act brashly when they first arrive in their physical forms and keep their &lt;i&gt;rage&lt;/i&gt; at bay-at least until they establish their dominion over the lesser beings around them.  &lt;b&gt;&lt;/p&gt;&lt;p&gt;Habitat &amp; Society&lt;/b&gt;&lt;/p&gt;&lt;p&gt;  Atamahuta resemble ettins in both temperament and physical form, but their similarities end here. Most atamahuta look down upon the monstrous giants as barbaric, imperfect versions of an ideal form, and impose their superior strength and intellect upon the creatures in order to enslave them. While a single atamahuta can easily coerce and garner the aid of several ettins, the oni tend to establish elaborate slave rings in order to most effectively "recruit" high numbers of individuals, including ettins as well as other intelligent humanoids. Several atamahuta oversee the operation, while their shackled minions act as both enforcers of the slavers' rules and prisoners themselves, hoping to garner some miniscule form of freedom through cooperation. Their sheer cunning allows atamahuta to trick their prisoners into thinking this, when in reality the only escape an atamahuta's slave can hope to achieve is through transfer to another owner or death.  When atamahuta establish slave rings, they often make a business of selling their prisoners to the highest bidder in private auctions and black market deals. Occasionally, atamahuta will also run economically viable businesses on the side, putting their enslaved minions to work in remote fields or mines far from civilization. Atamahuta are rarely content to remain rulers over a stagnant position, and seek to advance their dominion as far as possible. Their prowess for ruthless business tactics and intimidating rivals into positions of subservience makes them potent forces in whatever realm they seek to control. Atamahuta often join merchants' guilds and other such organizations after starting their slave rings, creating legitimate business fronts in order to infiltrate the guilds and wrest control of them. With this power, they can impose seemingly fair taxes upon their competitors, ultimately running them out of business and establishing themselves as the sole means of trade within a community. Of course, they must do this all through surrogates, as few trade organizations would permit an oni or an ettin into their ranks, and even then, many guilds have imposed strict rules regarding representatives into their systems in order to prevent such atamahuta-run monopolies from developing in the first place.  Atamahuta are typically distrustful of other oni, as they see them as potential threats to their power, and thus only rarely ally themselves with other such beings. Occasionally, however, such alliances can prove to be mutually beneficial, and so atamahuta team up with weaker oni such as yamabushi tengus or kuwa, so that they can reap the rewards of such a coalition while still retaining the most power. More intelligent or powerful oni recognize atamahuta for their oblivious nature and will often manipulate the beings for their strength, tricking the ettin-shaped oni into thinking they are dominant in the friendship until the more powerful oni has used the atamahuta for their intended purpose, at which point the beings are swiftly discarded.&lt;/p&gt;&lt;/h4&gt;&lt;/div&gt;</t>
  </si>
  <si>
    <t>banded mail</t>
  </si>
  <si>
    <t>Saumen Kar</t>
  </si>
  <si>
    <t>darkvision 60 ft., scent; Perception +21</t>
  </si>
  <si>
    <t>(+4 deflection, +2 Dex, +9 natural, -1 size)</t>
  </si>
  <si>
    <t>Fort +11, Ref +10, Will +9</t>
  </si>
  <si>
    <t>frostbite brands</t>
  </si>
  <si>
    <t>greataxe +21/+16/+11 (2d6+12/19-20 plus 1d6 cold), headbutt +15 (1d6+4 plus stun)</t>
  </si>
  <si>
    <t>snowstorm (2d6 cold plus 2d6 slashing damage, DC 24), stun (1 round, DC 24)</t>
  </si>
  <si>
    <t>Spell-Like Abilities (CL 13th; concentration +13)  3/day-wall of ice (DC 14)  1/day-summon nature's ally VI (polar bear [dire bear] only)</t>
  </si>
  <si>
    <t>Str 26, Dex 15, Con 20, Int 11, Wis 12, Cha 11</t>
  </si>
  <si>
    <t>Alertness, Diehard, Endurance, Great Fortitude, Improved Critical (greataxe), Self-Sufficient, Weapon Focus (greataxe)</t>
  </si>
  <si>
    <t>Heal +3, Knowledge (nature) +13, Perception +21, Sense Motive +3, Stealth +14 (+18 in ice and snow), Survival +21</t>
  </si>
  <si>
    <t>+4 Stealth in ice and snow</t>
  </si>
  <si>
    <t xml:space="preserve"> cold plains, hills, or desert</t>
  </si>
  <si>
    <t>solitary or family (2-5)</t>
  </si>
  <si>
    <t>greataxe</t>
  </si>
  <si>
    <t>This hulking humanoid's dense fur is scored with rune-shaped brands. Skin cracked and blackened by frostbite stretches taught over a misshapen skull crowned with a pair of ivory horns.</t>
  </si>
  <si>
    <t>Frostbite Brands (Ex) A saumen kar's brands infuse the creature with intense cold, so much that it gains resistance to fire 20 and its touch deals an additional 1d6 points of cold damage. A saumen kar's metallic weapons also conduct this chill. A saumen kar's brands can be removed by the spell erase as though they were magic writing with a caster level equal to the saumen kar's Hit Dice. If the brands are removed, the saumen kar loses both its fire resistance and its ability to do additional cold damage, until the following dawn when the brands re-etch themselves upon its body.  Snowstorm (Su) In mimicry of its unforgiving environment, a saumen kar can transform into a living snowstorm of lethal power. This ability lasts as long and operates like the whirlwind special attack with the following changes: Creatures within the area of the snowstorm take 2d6 points of cold damage and 2d6 points of slashing damage and take a -20 penalty on Perception checks. A saumen kar gains a fly speed of 40 feet (perfect) while in this form.  Stun (Ex) While a saumen kar's horns are not large enough for a gore attack, they extend under the skin to form a bony plate. A creature struck by a saumen kar's headbutt must succeed at a DC 24 Fortitude saving throw or be stunned for 1 round.</t>
  </si>
  <si>
    <t>This leathery-faced creature stands tall and upright, with long, simian limbs and a shaggy coat. Intelligent and powerful, saumen kars are not naturally aggressive, but the hostility of their environment forces them to defend the land that supports them with ferocity, even to the death. Their natural coloration and snow-packed fur make saumen kars almost invisible among the drifts of their icy homes, leading many arctic races to refer to them as "men of snow." A long-forgotten deal made by their race in its infancy still brutally scars the body of each saumen kar, marking them with their distinctive frostbite brands-though if this debt is already paid, lapsed, or growing ever greater, none can remember. An adult saumen kar stands 12 feet tall and weighs almost 2,000 pounds, but the ice and snow matted to its fur for both insulation and armor add another 1,000 pounds to its bulk.  Ecology  These solitary creatures eke out a bitter existence across the equally bitter landscape of the Crown of the World, their origins a mystery even to themselves. They are nomadic, roaming the wastes to settle temporarily where they are lucky enough to find food, shelter, or both. They are omnivorous, but the climate dictates that the lion's share of their diet is meat, and saumen kars consume the flesh of any creature but their own kind.  Generation to generation, saumen kars pass down the ice crafting techniques that supply them with weapons, tools, and art. Occasionally a saumen kar's lair contains crude ice replicas of common Erutaki implements, from storage jars to skinning tools, or even heavy-lidded ice chests. Finding their frozen works among the possessions of another race is rare, however, since saumen kar ice artifacts rarely last long outside of arctic environments.  The crude frostbite brands that mark every adult saumen kar's flesh are the gruesome expression of an ancient pact with an otherworldly being, still honored by saumen kars for both spiritual and practical reasons. The specifics of the pact are long forgotten, but some Erutaki elders believe the men of snow protect something in the wastes that they have themselves forgotten. While the meaning of the brands may have become lost to their wearers, scholars of language recognize the runes as a form of ancient Giant. Even still, only one well versed in linguistics can identify the sole rune still rendered well enough to read: "favored." The runes' powers lead many to believe the saumen kars owe their protection to one of the numerous powers of the North, such as Hshrha, the Duchess of All Winds; the Empyreal Lord Tolc; or entities mysterious to natives of more temperate lands, though the implication of the runes being an ancient form of the Giant language also creates an unsettling link between these arctic warriors and the Deathless Frost, Kostchtchie. Whichever way other races choose to speculate, the saumen kars believe the brands' protections come from their reverence for the deadly forces of the world's summit, and they display their scars proudly, wearing no clothing or armor but the snow matted into their dense fur.  Habitat &amp; Society  The Crown of the World is an unforgiving place, and the saumen kars have learned that survival is best achieved alone or in very small groups. It is rare to meet more than one of their kind at a time, although folklore does tell of handfuls of saumen kars banding together against a particularly serious or wide-ranging threat. Wandering the wastes alone, they throw up temporary lairs wherever food or ice cliffs can be found, moving off when they have taken what they can from the land. A typical lair is little more than a rough-walled igloo or ice cave built by hefting large amounts of snow and packing it tight around the hemispheres of ice they create, before the magical effect expires.  Saumen kars' antisocial behavior is what keeps them rare, and indeed mating is almost incidental, occurring when a male's and favorably disposed female's paths happen to cross. New families rarely stay together for long, and for a creature with a lifespan of up to 300 years, their offspring grow at an alarming rate, and learn to fend for themselves early in life.  Saumen kars worship the land and the powers of the North rather than any specific deity, leading to a druidic dominance of their spiritual lives. In their final days, some saumen kars travel to sites of great natural beauty or power to die in a place where the blackened bones of many generations are tumbled together beneath ever-shifting ice and snow. From what little outsiders can gather, they are a loosely shamanic people, and some carry crude family reliquaries of teeth, bones, and fur for ancestral protection and guidance.  Saumen kars speak a dialect of Giant inf luenced by Druidic, though they rarely communicate with other races. Some saumen kars, through necessity, have picked up smatterings of the Erutaki languages and even a word or two of Common, but their knowledge of such languages never extends beyond a handful of crude threats and warnings.  Survival in the wastes is about understanding its dangers, environmental or otherwise, and despite their primitive, animalistic appearance, saumen kars are canny combatants. Over thousands of years their proud race has learned patience and silence from the glaciers. Rather than risk a frontal assault, they utilize their natural coloration to hide in snow banks and their ability to summon powerful ursine aid to scare off enemies or track those who trespass upon their lands. Only if interlopers prove a match for their summoned allies will they cautiously join the fray, trapping physically stronger creatures in icy hemispheres or separating groups with freezing planes. They then wade in, the field rearranged to their advantage, to use their imposing size, savage axe blows, and incapacitating headbutts to cut down weaker opponents, or take snowstorm form to shred dangerous spellcasters with blinding, razor-sharp sleet.</t>
  </si>
  <si>
    <t>&lt;link rel="stylesheet"href="PF.css"&gt;&lt;div&gt;&lt;h2&gt;Saumen Kar&lt;/h2&gt;&lt;h3&gt;&lt;i&gt;&lt;i&gt;This hulking humanoid's dense fur is scored with rune-shaped brands&lt;/i&gt;. &lt;i&gt;Skin cracked and blackened by frostbite stretches taught over a misshapen skull crowned with a pair of ivory horns&lt;/i&gt;.&lt;/i&gt;&lt;/h3&gt;&lt;br&gt;&lt;/br&gt;&lt;/div&gt;&lt;div class="heading"&gt;&lt;p class="alignleft"&gt;Saumen Kar&lt;/p&gt;&lt;p class="alignright"&gt;CR 10&lt;/p&gt;&lt;div style="clear: both;"&gt;&lt;/div&gt;&lt;/div&gt;&lt;div&gt;&lt;h5&gt;&lt;b&gt;XP &lt;/b&gt;9,600&lt;/h5&gt;&lt;h5&gt;CN Large monstrous humanoid &lt;/h5&gt;&lt;h5&gt;&lt;b&gt;Init &lt;/b&gt;+2; &lt;b&gt;Senses &lt;/b&gt;darkvision 60 ft., scent; Perception +21&lt;/h5&gt;&lt;/div&gt;&lt;hr/&gt;&lt;div&gt;&lt;h5&gt;&lt;b&gt;DEFENSE&lt;/b&gt;&lt;/h5&gt;&lt;/div&gt;&lt;hr/&gt;&lt;div&gt;&lt;h5&gt;&lt;b&gt;AC &lt;/b&gt;24, touch 11, flat-footed 22 (+4 deflection, +2 Dex, +9 natural, -1 size)&lt;/h5&gt;&lt;h5&gt;&lt;b&gt;hp &lt;/b&gt;136 (13d10+65)&lt;/h5&gt;&lt;h5&gt;&lt;b&gt;Fort &lt;/b&gt;+11, &lt;b&gt;Ref &lt;/b&gt;+10, &lt;b&gt;Will &lt;/b&gt;+9&lt;/h5&gt;&lt;h5&gt;&lt;b&gt;Defensive Abilities &lt;/b&gt;frostbite brands; &lt;b&gt;Immune &lt;/b&gt;cold; &lt;b&gt;Resist &lt;/b&gt;fire 20&lt;/h5&gt;&lt;/div&gt;&lt;hr/&gt;&lt;div&gt;&lt;h5&gt;&lt;b&gt;OFFENSE&lt;/b&gt;&lt;/h5&gt;&lt;/div&gt;&lt;hr/&gt;&lt;div&gt;&lt;h5&gt;&lt;b&gt;Spd &lt;/b&gt;40 ft.&lt;/h5&gt;&lt;h5&gt;&lt;b&gt;Melee &lt;/b&gt;greataxe +21/+16/+11 (2d6+12/19-20 plus 1d6 cold), headbutt +15 (1d6+4 plus stun)&lt;/h5&gt;&lt;h5&gt;&lt;b&gt;Space &lt;/b&gt;10 ft.; &lt;b&gt;Reach &lt;/b&gt;10 ft.&lt;/h5&gt;&lt;h5&gt;&lt;b&gt;Special Attacks &lt;/b&gt;snowstorm (2d6 cold plus 2d6 slashing damage, DC 24), stun (1 round, DC 24)&lt;/h5&gt;&lt;h5&gt;&lt;b&gt;Spell-Like Abilities&lt;/b&gt; (CL 13th; concentration +13) &lt;/br&gt;3/day&amp;mdash;&lt;i&gt;wall of ice&lt;/i&gt; (DC 14) &lt;/br&gt;1/day&amp;mdash;&lt;i&gt;summon nature's ally VI&lt;/i&gt; (polar bear [dire bear] only)&lt;/h5&gt;&lt;/h5&gt;&lt;/div&gt;&lt;hr/&gt;&lt;div&gt;&lt;h5&gt;&lt;b&gt;STATISTICS&lt;/b&gt;&lt;/h5&gt;&lt;/div&gt;&lt;hr/&gt;&lt;div&gt;&lt;h5&gt;&lt;b&gt;Str &lt;/b&gt;26, &lt;b&gt;Dex &lt;/b&gt;15, &lt;b&gt;Con &lt;/b&gt;20, &lt;b&gt;Int &lt;/b&gt; 11, &lt;b&gt;Wis &lt;/b&gt;12, &lt;b&gt;Cha &lt;/b&gt;11&lt;/h5&gt;&lt;h5&gt;&lt;b&gt;Base Atk &lt;/b&gt;+13; &lt;b&gt;CMB &lt;/b&gt;+22; &lt;b&gt;CMD &lt;/b&gt;38&lt;/h5&gt;&lt;h5&gt;&lt;b&gt;Feats &lt;/b&gt;Alertness, Diehard, Endurance, Great Fortitude, Improved Critical (greataxe), Self-Sufficient, Weapon Focus (greataxe)&lt;/h5&gt;&lt;h5&gt;&lt;b&gt;Skills &lt;/b&gt;Heal +3, Knowledge (nature) +13, Perception +21, Sense Motive +3, Stealth +14 (+18 in ice and snow), Survival +21; &lt;b&gt;Racial Modifiers &lt;/b&gt;+4 Stealth in ice and snow&lt;/h5&gt;&lt;h5&gt;&lt;b&gt;Languages &lt;/b&gt;Giant&lt;/h5&gt;&lt;/div&gt;&lt;hr/&gt;&lt;div&gt;&lt;h5&gt;&lt;b&gt;ECOLOGY&lt;/b&gt;&lt;/h5&gt;&lt;/div&gt;&lt;hr/&gt;&lt;div&gt;&lt;h5&gt;&lt;b&gt;Environment &lt;/b&gt; cold plains, hills, or desert&lt;/h5&gt;&lt;h5&gt;&lt;b&gt;Organization &lt;/b&gt;solitary or family (2-5)&lt;/h5&gt;&lt;h5&gt;&lt;b&gt;Treasure &lt;/b&gt;greataxe&lt;/h5&gt;&lt;/div&gt;&lt;hr/&gt;&lt;div&gt;&lt;h5&gt;&lt;b&gt;SPECIAL ABILITIES&lt;/b&gt;&lt;/h5&gt;&lt;/div&gt;&lt;hr/&gt;&lt;div&gt;&lt;/h5&gt;&lt;h5&gt;&lt;b&gt;Frostbite Brands (Ex)&lt;/b&gt; A saumen kar's brands infuse the creature with intense cold, so much that it gains resistance to fire 20 and its touch deals an additional 1d6 points of cold damage. A saumen kar's metallic weapons also conduct this chill. A saumen kar's brands can be removed by the spell &lt;i&gt;erase&lt;/i&gt; as though they were magic writing with a caster level equal to the saumen kar's Hit Dice. If the brands are removed, the saumen kar loses both its fire resistance and its ability to do additional cold damage, until the following dawn when the brands re-etch themselves upon its body.  &lt;/h5&gt;&lt;h5&gt;&lt;b&gt;Snowstorm (Su)&lt;/b&gt; In mimicry of its unforgiving environment, a saumen kar can transform into a living snowstorm of lethal power. This ability lasts as long and operates like the whirlwind special attack with the following changes: Creatures within the area of the snowstorm take 2d6 points of cold damage and 2d6 points of slashing damage and take a -20 penalty on Perception checks. A saumen kar gains a fly speed of 40 feet (perfect) while in this form.  &lt;/h5&gt;&lt;h5&gt;&lt;b&gt;Stun (Ex)&lt;/b&gt; While a saumen kar's horns are not large enough for a gore attack, they extend under the skin to form a bony plate. A creature struck by a saumen kar's headbutt must succeed at a DC 24 Fortitude saving throw or be stunned for 1 round.&lt;/h5&gt;&lt;/div&gt;&lt;br&gt;&lt;/br&gt;&lt;div&gt;&lt;h4&gt;&lt;p&gt;&lt;p&gt;This leathery-faced creature stands tall and upright, with long, simian limbs and a shaggy coat. Intelligent and powerful, saumen kars are not naturally aggressive, but the hostility of their environment forces them to defend the land that supports them with ferocity, even to the death. Their natural coloration and snow-packed fur make saumen kars almost invisible among the drifts of their icy homes, leading many arctic races to refer to them as "men of snow." A long-forgotten deal made by their race in its infancy still brutally scars the body of each saumen kar, marking them with their distinctive frostbite brands-though if this debt is already paid, lapsed, or growing ever greater, none can remember. An adult saumen kar stands 12 feet tall and weighs almost 2,000 pounds, but the ice and snow matted to its fur for both insulation and armor add another 1,000 pounds to its bulk.  &lt;b&gt;&lt;/p&gt;&lt;p&gt;Ecology&lt;/b&gt;&lt;/p&gt;&lt;p&gt;  These solitary creatures eke out a bitter existence across the equally bitter landscape of the Crown of the World, their origins a mystery even to themselves. They are nomadic, roaming the wastes to settle temporarily where they are lucky enough to find food, shelter, or both. They are omnivorous, but the climate dictates that the lion's share of their diet is meat, and saumen kars consume the flesh of any creature but their own kind.  Generation to generation, saumen kars pass down the ice crafting techniques that supply them with weapons, tools, and art. Occasionally a saumen kar's lair contains crude ice replicas of common Erutaki implements, from storage jars to skinning tools, or even heavy-lidded ice chests. Finding their frozen works among the possessions of another race is rare, however, since saumen kar ice artifacts rarely last long outside of arctic environments.  The crude frostbite brands that mark every adult saumen kar's flesh are the gruesome expression of an ancient pact with an otherworldly being, still honored by saumen kars for both spiritual and practical reasons. The specifics of the pact are long forgotten, but some Erutaki elders believe the men of snow protect something in the wastes that they have themselves forgotten. While the meaning of the brands may have become lost to their wearers, scholars of language recognize the runes as a form of ancient Giant. Even still, only one well versed in linguistics can identify the sole rune still rendered well enough to read: "favored." The runes' powers lead many to believe the saumen kars owe their protection to one of the numerous powers of the North, such as Hshrha, the Duchess of All Winds; the Empyreal Lord Tolc; or entities mysterious to natives of more temperate lands, though the implication of the runes being an ancient form of the Giant language also creates an unsettling link between these arctic warriors and the Deathless Frost, Kostchtchie. Whichever way other races choose to speculate, the saumen kars believe the brands' protections come from their reverence for the deadly forces of the world's summit, and they display their scars proudly, wearing no clothing or armor but the snow matted into their dense fur.  &lt;b&gt;&lt;/p&gt;&lt;p&gt;Habitat &amp; Society&lt;/b&gt;&lt;/p&gt;&lt;p&gt;  The Crown of the World is an unforgiving place, and the saumen kars have learned that survival is best achieved alone or in very small groups. It is rare to meet more than one of their kind at a time, although folklore does tell of handfuls of saumen kars banding together against a particularly serious or wide-ranging threat. Wandering the wastes alone, they throw up temporary lairs wherever food or ice cliffs can be found, moving off when they have taken what they can from the land. A typical lair is little more than a rough-walled igloo or ice cave built by hefting large amounts of snow and packing it tight around the hemispheres of ice they create, before the magical effect expires.  Saumen kars' antisocial behavior is what keeps them rare, and indeed mating is almost incidental, occurring when a male's and favorably disposed female's paths happen to cross. New families rarely stay together for long, and for a creature with a lifespan of up to 300 years, their offspring grow at an alarming rate, and learn to fend for themselves early in life.  Saumen kars worship the land and the powers of the North rather than any specific deity, leading to a druidic dominance of their spiritual lives. In their final days, some saumen kars travel to sites of great natural beauty or power to die in a place where the blackened bones of many generations are tumbled together beneath ever-shifting ice and snow. From what little outsiders can gather, they are a loosely shamanic people, and some carry crude family reliquaries of teeth, bones, and fur for ancestral protection and guidance.  Saumen kars speak a dialect of Giant inf luenced by Druidic, though they rarely communicate with other races. Some saumen kars, through necessity, have picked up smatterings of the Erutaki languages and even a word or two of Common, but their knowledge of such languages never extends beyond a handful of crude threats and warnings.  Survival in the wastes is about understanding its dangers, environmental or otherwise, and despite their primitive, animalistic appearance, saumen kars are canny combatants. Over thousands of years their proud race has learned patience and silence from the glaciers. Rather than risk a frontal assault, they utilize their natural coloration to hide in snow banks and their ability to summon powerful ursine aid to scare off enemies or track those who trespass upon their lands. Only if interlopers prove a match for their summoned allies will they cautiously join the fray, trapping physically stronger creatures in icy hemispheres or separating groups with freezing planes. They then wade in, the field rearranged to their advantage, to use their imposing size, savage axe blows, and incapacitating headbutts to cut down weaker opponents, or take snowstorm form to shred dangerous spellcasters with blinding, razor-sharp sleet.&lt;/p&gt;&lt;/h4&gt;&lt;/div&gt;</t>
  </si>
  <si>
    <t>Dosojin</t>
  </si>
  <si>
    <t>(kami, native)</t>
  </si>
  <si>
    <t>fast healing 4</t>
  </si>
  <si>
    <t>Fort +10, Ref +6, Will +11</t>
  </si>
  <si>
    <t>bleed, mind-affecting effects, petrification, polymorph</t>
  </si>
  <si>
    <t>2 slams +13 (1d6+2)</t>
  </si>
  <si>
    <t>Spell-Like Abilities (CL 10th; concentration +13)  Constant-know direction, misdirection (DC 15), speak with plants  3/day-dispel magic, fog cloud, quickened invisibility, longstrider, pass without trace, stone shape  1/day-locate object, mirage arcana (DC 18), nondetection  Special Attacks manipulate path, mimic statue</t>
  </si>
  <si>
    <t>Str 15, Dex 17, Con 16, Int 12, Wis 14, Cha 17</t>
  </si>
  <si>
    <t>Alertness, Improved Initiative, Iron Will, Quicken Spell- Like Ability (invisibility), Weapon Focus (slam)</t>
  </si>
  <si>
    <t>Bluff +16, Diplomacy +16, Disguise +16 (+36 as statue), Handle Animal +16, Knowledge (nature) +14, Perception +4, Sense Motive +19, Survival +15</t>
  </si>
  <si>
    <t>Common; speak with plants, telepathy 100 ft.</t>
  </si>
  <si>
    <t>merge with ward, ward (roads or trails)</t>
  </si>
  <si>
    <t>solitary, mated pair, or cloister (3-10)</t>
  </si>
  <si>
    <t>This ancient, weathered statue of a venerable monk with a shaven head possesses an air of both reverence and patience.</t>
  </si>
  <si>
    <t>Kami</t>
  </si>
  <si>
    <t>AP 52</t>
  </si>
  <si>
    <t>Manipulate Path (Su) As a standard action, a dosojin can alter the structure and stability of its ward, making travel along its road or trail either easier or harder for specific groups of travelers. Helping travelers in this way makes a dosojin's ward sturdier and more straightforward, allowing creatures to reach their destination in half the time they would normally take (though this does not grant a bonus to creatures' movement speeds in combat). If a dosojin instead chooses to hinder travelers, it creates unexpected twists and turns within its ward, turning the path into difficult terrain and so causing travelers to take twice as long as they normally would to reach their destination. These effects last as long as the targets stay within the boundaries of the dosojin's ward.  Mimic Statue (Su) As a standard action, a dosojin can assume the appearance of any Medium-sized statue, such as a stone marker, a religious icon, or a sculpture carved into the side of a cliff. A dosojin's body is hard and has the texture of rough stone no matter what appearance it takes. A dosojin gains a +20 racial bonus on Disguise checks when imitating a statue in this manner.</t>
  </si>
  <si>
    <t>Dosojins are kami that take the form of stone icons and watch over roads and trails. They are often found in statue form at the edges of villages, along mountain passes, at the beginnings of tunnels and other major  works of roadway construction, or at simple country crossroads. In urban areas, dosojins can sometimes be found on street corners and near bridges. They serve as the guardians of travelers, keeping the malicious and malevolent off the paths they diligently watch over. Wise travelers know to seek a dosojin's blessing before traveling upon its ward, for falling out of favor with the kami of travel is a sure way to become lost or hampered. Pious mortal couples also seek out dosojin for their own reasons, as the kami are often regarded as patrons of fertility, and are known for their habit of choosing mates and standing beside one another for their entire lives. In many regions, the blessing of a dosojin is believed to ensure a long and happy marriage, as well as many healthy children.  The average dosojin stands about 4-1/2 feet tall and weighs upward of 400 pounds.  Ecology  As creatures that symbolize travel and connections, dosojins straddle the line between the lands of the civilized and the wild, often with one foot literally in each. Dosojins spend most of their time guarding their chosen sites in the form of nondescript statues and way markers, meditating motionlessly for seasons at a time. While semi-social dosojins within cities and other settlements are not uncommon, the majority of these kami stand along remote and secluded roads, going to great lengths to ensure that their true identity is not known. It is not uncommon for dosojins to create false duplicates of themselves using their stone shape ability, and these misleading markers inspire a certain amount of faith among those who look out for the kami of roads, as one can rarely tell if a sculpture is a dosojin by looks alone. A dosojin requires no sustenance, but it is not uncommon for travelers to leave offerings for a silent watcher, usually tributes of fruits, nuts, and potables, gifts that the kami gladly shares with hungry travelers, happy to inspire such good faith among passersby and to foster a system of give-and-take between strangers.  Dosojins are fond of the creatures that traverse their roads and trails, and maintain the roadways they guard to ensure both the ward's survival and the safe travel of the voyagers that traverse it. Though they have an aff inity for the creatures that constructed their roadways, dosojins still protect their wards with the aggressive righteousness typical of all kami, and scarcely hesitate when faced with an oni or other evildoer seeking to disrupt the balance. Dosojin have little patience for those who litter on their roadways or unnecessarily obstruct the paths, and they take it upon themselves to discipline those they deem worthy of punishment. Rarely violent in an overt sense, dosojins  prefer to use their magic in order to trick travelers into becoming lost, letting the wilds they travel through become the primary instruments of their demise. Dosojins prove quite deadly to those who fail to show kami proper respect, as they use their powers of illusion to lead troublesome caravans into impassible ravines and destructive oni onto unsound, derelict bridges.  Habitat &amp; Society  Dosojins are odd among kami in that they are known to select mates from among their own kind, and it is not uncommon to see two seemingly redundant statues standing next to one another near a trailhead or fork in the road. While they do not reproduce in any typical sense of the word, dosojins are nonetheless sought out by mortal couples hoping to conceive, as many people see the kami as symbols of fertility. However, most scholars agree that dosojins do not collaborate in this way to foster fecundity, but rather act as symbols of camaraderie and companionship for travelers on their roads, encouraging teamwork and cooperation among groups of diverse individuals with a shared goal.  While most dosojins are content to watch over particular highways or roads for their entire existences and act as helpful guardians for most passersby, some choose instead to act as appraisers of travelers' skills and bravery. Cunning individuals that indulge in acts of trickery more often than their tamer brethren, these rogue dosojins craft obstacles and trials for travelers they deem worthy of the challenge. The tests are not meant to substantially impede voyagers, and are simply forms of innocent fun that a dosojin uses to gauge the strength and resolve of various wayfarers. Those who surpass a dosojin's challenges (which usually take the form of puzzles or illusions) earn the kami's respect and the assurance of safe travel throughout the rest of its domain, while those who avoid the obstacle or overcome it through brutish and witless means garner only scorn. Careful travelers know to watch out for the statuelike kami when making their way along potentially protected roads, as the guardians expect voyagers to act honorably and respectfully while travelling upon their paths. Some of the most important mandates to keep in mind when interacting with dosojin and walking through their territories are as follows.  • Mortals who respect the land and its laws shall know no harm.  • Mortals who fail to show proper reverence for tradition shall not pass by a dosojin upon the first attempt.  • Mortals who actively harm the natural world shall be cursed to wander it.  • Mortals who stray from a dosojin's path to do harm should not expect to find that path ever again.</t>
  </si>
  <si>
    <t>&lt;link rel="stylesheet"href="PF.css"&gt;&lt;div&gt;&lt;h2&gt;Kami, Dosojin&lt;/h2&gt;&lt;h3&gt;&lt;i&gt;&lt;i&gt;This ancient&lt;/i&gt;, &lt;i&gt;weathered statue of a venerable monk with a shaven head possesses an air of both reverence and patience&lt;/i&gt;.&lt;/i&gt;&lt;/h3&gt;&lt;br&gt;&lt;/br&gt;&lt;/div&gt;&lt;div class="heading"&gt;&lt;p class="alignleft"&gt;Dosojin&lt;/p&gt;&lt;p class="alignright"&gt;CR 7&lt;/p&gt;&lt;div style="clear: both;"&gt;&lt;/div&gt;&lt;/div&gt;&lt;div&gt;&lt;h5&gt;&lt;b&gt;XP &lt;/b&gt;3,200&lt;/h5&gt;&lt;h5&gt;NG Medium outsider (kami, native)&lt;/h5&gt;&lt;h5&gt;&lt;b&gt;Init &lt;/b&gt;+7; &lt;b&gt;Senses &lt;/b&gt;darkvision 60 ft.; Perception +4&lt;/h5&gt;&lt;/div&gt;&lt;hr/&gt;&lt;div&gt;&lt;h5&gt;&lt;b&gt;DEFENSE&lt;/b&gt;&lt;/h5&gt;&lt;/div&gt;&lt;hr/&gt;&lt;div&gt;&lt;h5&gt;&lt;b&gt;AC &lt;/b&gt;20, touch 13, flat-footed 17 (+3 Dex, +7 natural)&lt;/h5&gt;&lt;h5&gt;&lt;b&gt;hp &lt;/b&gt;85 (10d10+30); fast healing 4&lt;/h5&gt;&lt;h5&gt;&lt;b&gt;Fort &lt;/b&gt;+10, &lt;b&gt;Ref &lt;/b&gt;+6, &lt;b&gt;Will &lt;/b&gt;+11&lt;/h5&gt;&lt;h5&gt;&lt;b&gt;DR &lt;/b&gt;5/cold iron; &lt;b&gt;Immune &lt;/b&gt;bleed, mind-affecting effects, petrification, polymorph; &lt;b&gt;Resist &lt;/b&gt;acid 10, electricity 10, fire 10&lt;/h5&gt;&lt;/div&gt;&lt;hr/&gt;&lt;div&gt;&lt;h5&gt;&lt;b&gt;OFFENSE&lt;/b&gt;&lt;/h5&gt;&lt;/div&gt;&lt;hr/&gt;&lt;div&gt;&lt;h5&gt;&lt;b&gt;Spd &lt;/b&gt;30 ft.&lt;/h5&gt;&lt;h5&gt;&lt;b&gt;Melee &lt;/b&gt;2 slams +13 (1d6+2)&lt;/h5&gt;&lt;h5&gt;&lt;b&gt;Space &lt;/b&gt;5 ft.; &lt;b&gt;Reach &lt;/b&gt;5 ft.&lt;/h5&gt;&lt;h5&gt;&lt;b&gt;Spell-Like Abilities&lt;/b&gt; (CL 10th; concentration +13) &lt;/br&gt; Constant&amp;mdash;&lt;i&gt;know direction&lt;/i&gt;, &lt;i&gt;misdirection&lt;/i&gt; (DC 15), &lt;i&gt;speak with plants&lt;/i&gt; &lt;/br&gt;3/day&amp;mdash;&lt;i&gt;dispel magic&lt;/i&gt;, &lt;i&gt;fog cloud&lt;/i&gt;, quickened &lt;i&gt;invisibility&lt;/i&gt;, &lt;i&gt;longstrider&lt;/i&gt;, &lt;i&gt;pass without trace&lt;/i&gt;, &lt;i&gt;stone shape&lt;/i&gt; &lt;/br&gt;1/day&amp;mdash;&lt;i&gt;locate object&lt;/i&gt;, &lt;i&gt;mirage arcana&lt;/i&gt; (DC 18), &lt;i&gt;nondetection&lt;/i&gt;  Special Attacks manipulate path, mimic statue&lt;/h5&gt;&lt;/h5&gt;&lt;/div&gt;&lt;hr/&gt;&lt;div&gt;&lt;h5&gt;&lt;b&gt;STATISTICS&lt;/b&gt;&lt;/h5&gt;&lt;/div&gt;&lt;hr/&gt;&lt;div&gt;&lt;h5&gt;&lt;b&gt;Str &lt;/b&gt;15, &lt;b&gt;Dex &lt;/b&gt;17, &lt;b&gt;Con &lt;/b&gt;16, &lt;b&gt;Int &lt;/b&gt; 12, &lt;b&gt;Wis &lt;/b&gt;14, &lt;b&gt;Cha &lt;/b&gt;17&lt;/h5&gt;&lt;h5&gt;&lt;b&gt;Base Atk &lt;/b&gt;+10; &lt;b&gt;CMB &lt;/b&gt;+12; &lt;b&gt;CMD &lt;/b&gt;25&lt;/h5&gt;&lt;h5&gt;&lt;b&gt;Feats &lt;/b&gt;Alertness, Improved Initiative, Iron Will, Quicken Spell- Like Ability (&lt;i&gt;invisibility&lt;/i&gt;), Weapon Focus (slam)&lt;/h5&gt;&lt;h5&gt;&lt;b&gt;Skills &lt;/b&gt;Bluff +16, Diplomacy +16, Disguise +16 (+36 as statue), Handle Animal +16, Knowledge (nature) +14, Perception +4, Sense Motive +19, Survival +15&lt;/h5&gt;&lt;h5&gt;&lt;b&gt;Languages &lt;/b&gt;Common; &lt;i&gt;speak with plants&lt;/i&gt;, telepathy 100 ft.&lt;/h5&gt;&lt;h5&gt;&lt;b&gt;SQ &lt;/b&gt;merge with ward, ward (roads or trails)&lt;/h5&gt;&lt;/div&gt;&lt;hr/&gt;&lt;div&gt;&lt;h5&gt;&lt;b&gt;ECOLOGY&lt;/b&gt;&lt;/h5&gt;&lt;/div&gt;&lt;hr/&gt;&lt;div&gt;&lt;h5&gt;&lt;b&gt;Environment &lt;/b&gt; any land&lt;/h5&gt;&lt;h5&gt;&lt;b&gt;Organization &lt;/b&gt;solitary, mated pair, or cloister (3-10)&lt;/h5&gt;&lt;h5&gt;&lt;b&gt;Treasure &lt;/b&gt;standard&lt;/h5&gt;&lt;/div&gt;&lt;hr/&gt;&lt;div&gt;&lt;h5&gt;&lt;b&gt;SPECIAL ABILITIES&lt;/b&gt;&lt;/h5&gt;&lt;/div&gt;&lt;hr/&gt;&lt;div&gt;&lt;/h5&gt;&lt;h5&gt;&lt;b&gt;Manipulate Path (Su)&lt;/b&gt; As a standard action, a dosojin can alter the structure and stability of its ward, making travel along its road or trail either easier or harder for specific groups of travelers. Helping travelers in this way makes a dosojin's ward sturdier and more straightforward, allowing creatures to reach their destination in half the time they would normally take (though this does not grant a bonus to creatures' movement speeds in combat). If a dosojin instead chooses to hinder travelers, it creates unexpected twists and turns within its ward, turning the path into difficult terrain and so causing travelers to take twice as long as they normally would to reach their destination. These effects last as long as the targets stay within the boundaries of the dosojin's ward.  &lt;/h5&gt;&lt;h5&gt;&lt;b&gt;Mimic Statue (Su)&lt;/b&gt; As a standard action, a dosojin can assume the appearance of any Medium-sized statue, such as a stone marker, a religious icon, or a sculpture carved into the side of a cliff. A dosojin's body is hard and has the texture of rough stone no matter what appearance it takes. A dosojin gains a +20 racial bonus on Disguise checks when imitating a statue in this manner.&lt;/h5&gt;&lt;/div&gt;&lt;br&gt;&lt;/br&gt;&lt;div&gt;&lt;h4&gt;&lt;p&gt;&lt;p&gt;Dosojins are kami that take the form of stone icons and watch over roads and trails. They are often found in statue form at the edges of villages, along mountain passes, at the beginnings of tunnels and other major  works of roadway construction, or at simple country crossroads. In urban areas, dosojins can sometimes be found on street corners and near bridges. They serve as the guardians of travelers, keeping the malicious and malevolent off the paths they diligently watch over. Wise travelers know to seek a dosojin's blessing before traveling upon its ward, for falling out of favor with the kami of travel is a sure way to become lost or hampered. Pious mortal couples also seek out dosojin for their own reasons, as the kami are often regarded as patrons of fertility, and are known for their habit of choosing mates and standing beside one another for their entire lives. In many regions, the blessing of a dosojin is believed to ensure a long and happy marriage, as well as many healthy children.  The average dosojin stands about 4-1/2 feet tall and weighs upward of 400 pounds.  &lt;b&gt;&lt;/p&gt;&lt;p&gt;Ecology&lt;/b&gt;&lt;/p&gt;&lt;p&gt;  As creatures that symbolize travel and connections, dosojins straddle the line between the lands of the civilized and the wild, often with one foot literally in each. Dosojins spend most of their time guarding their chosen sites in the form of nondescript statues and way markers, meditating motionlessly for seasons at a time. While semi-social dosojins within cities and other settlements are not uncommon, the majority of these kami stand along remote and secluded roads, going to great lengths to ensure that their true identity is not known. It is not uncommon for dosojins to create false duplicates of themselves using their &lt;i&gt;stone shape&lt;/i&gt; ability, and these misleading markers inspire a certain amount of faith among those who look out for the kami of roads, as one can rarely tell if a sculpture is a dosojin by looks alone. A dosojin requires no sustenance, but it is not uncommon for travelers to leave offerings for a silent watcher, usually tributes of fruits, nuts, and potables, gifts that the kami gladly shares with hungry travelers, happy to inspire such good faith among passersby and to foster a system of give-and-take between strangers.  Dosojins are fond of the creatures that traverse their roads and trails, and maintain the roadways they guard to ensure both the ward's survival and the safe travel of the voyagers that traverse it. Though they have an aff inity for the creatures that constructed their roadways, dosojins still protect their wards with the aggressive righteousness typical of all kami, and scarcely hesitate when faced with an oni or other evildoer seeking to disrupt the balance. Dosojin have little patience for those who litter on their roadways or unnecessarily obstruct the paths, and they take it upon themselves to discipline those they deem worthy of punishment. Rarely violent in an overt sense, dosojins  prefer to use their magic in order to trick travelers into becoming lost, letting the wilds they travel through become the primary instruments of their demise. Dosojins prove quite deadly to those who fail to show kami proper respect, as they use their powers of illusion to lead troublesome caravans into impassible ravines and destructive oni onto unsound, derelict bridges.  &lt;b&gt;&lt;/p&gt;&lt;p&gt;Habitat &amp; Society&lt;/b&gt;&lt;/p&gt;&lt;p&gt;  Dosojins are odd among kami in that they are known to select mates from among their own kind, and it is not uncommon to see two seemingly redundant statues standing next to one another near a trailhead or fork in the road. While they do not reproduce in any typical sense of the word, dosojins are nonetheless sought out by mortal couples hoping to conceive, as many people see the kami as symbols of fertility. However, most scholars agree that dosojins do not collaborate in this way to foster fecundity, but rather act as symbols of camaraderie and companionship for travelers on their roads, encouraging teamwork and cooperation among groups of diverse individuals with a shared goal.  While most dosojins are content to watch over particular highways or roads for their entire existences and act as helpful guardians for most passersby, some choose instead to act as appraisers of travelers' skills and bravery. Cunning individuals that indulge in acts of trickery more often than their tamer brethren, these rogue dosojins craft obstacles and trials for travelers they deem worthy of the challenge. The tests are not meant to substantially impede voyagers, and are simply forms of innocent fun that a dosojin uses to gauge the strength and resolve of various wayfarers. Those who surpass a dosojin's challenges (which usually take the form of puzzles or illusions) earn the kami's respect and the assurance of safe travel throughout the rest of its domain, while those who avoid the obstacle or overcome it through brutish and witless means garner only scorn. Careful travelers know to watch out for the statuelike kami when making their way along potentially protected roads, as the guardians expect voyagers to act honorably and respectfully while travelling upon their paths. Some of the most important mandates to keep in mind when interacting with dosojin and walking through their territories are as follows.  &lt;ul&gt;&lt;li&gt; Mortals who respect the land and its laws shall know no harm.  &lt;li&gt; Mortals who fail to show proper reverence for tradition shall not pass by a dosojin upon the first attempt.  &lt;li&gt; Mortals who actively harm the natural world shall be cursed to wander it.  &lt;li&gt; Mortals who stray from a dosojin's path to do harm should not expect to find that path ever again.&lt;/ul&gt;&lt;/p&gt;&lt;/h4&gt;&lt;/div&gt;</t>
  </si>
  <si>
    <t>Fukujin</t>
  </si>
  <si>
    <t>aura of luck (15 ft.)</t>
  </si>
  <si>
    <t>Fort +6, Ref +4, Will +7</t>
  </si>
  <si>
    <t>short sword +7 (1d3+1/19-20)</t>
  </si>
  <si>
    <t>precise attacks</t>
  </si>
  <si>
    <t>Spell-Like Abilities (CL 4th; concentration +6)  Constant-speak with plants  At Will-mending, purify food and drink  3/day-detect snares and pits, remove sickness*  1/day-delay poison, goodberry, soften earth and stone</t>
  </si>
  <si>
    <t>Str 13, Dex 16, Con 14, Int 11, Wis 17, Cha 14</t>
  </si>
  <si>
    <t>Appraise +7, Bluff +9, Diplomacy +9, Knowledge (nature) +7, Perception +12, Sense Motive +12</t>
  </si>
  <si>
    <t>merge with ward, ward (bonsai trees and small plants)</t>
  </si>
  <si>
    <t>solitary, garden (2-4)</t>
  </si>
  <si>
    <t>This diminutive humanoid looks like a truly ancient but proud old warrior. A tiny tree branch juts from the top of his head.</t>
  </si>
  <si>
    <t>Aura of Luck (Su) A fukujin brings good fortune with it wherever it goes. Any allied creature that begins its turn within 15 feet of a fukujin gains a +2 bonus on skill checks.  Precise Attacks (Su) A fukujin can detect weak points in a foe's defenses as an immediate action by succeeding at a DC 15 Perception check. Once these weak points have been determined, a fukujin gains a +2 bonus on attack rolls to confirm critical hits against that creature for 24 hours. A fukujin can inform a single ally within 30 feet of its findings as a swift action, granting that ally the same bonus. This bonus cannot be granted to more than one creature, even if a fukujin attempts to point out a weakness to another.</t>
  </si>
  <si>
    <t>Spiritual guardians of ornamental shrubs and miniature trees, fukujin are highly regarded among Tians as bringers of good fortune and sound wisdom. Fukujins are thought to only come to goodhearted and devoted bonsai gardeners, and since bonsai plants are often only cultivated by astute and aesthetically minded humanoids, the kami are usually of a similar nature, speaking to mortals rarely and always cryptically. Regardless of how much of their coveted knowledge they impart upon favored mortals, however, fukujins always bring with them a sense of hope and good luck, and almost all within close proximity of the kami feel an instant sense of relief.  Fukujins resemble humanoids with tree branches protruding from their bodies, most often their heads, and some fukujins possess leafy hair or treelike limbs. A fukujin in its physical form is only as tall as its bonsai ward-usually only a foot or two-and weighs less than 30 pounds. Ecology  While many see the art of bonsai gardening as humanoids' attempts at controlling or forming nature, fukujins ref lect the practice's virtues of patience and nurturing. Fukujins maintain that a moment of patience and study can reveal multitudes more than years of trial and error, and the diminutive beings spread this knowledge wherever they go. While kami do not reproduce in any typical sense, fukujins are known to sow seeds of bonsai plants in the wake of their footsteps, further delighting communities that appreciate such flora. Though assignment of kami remains up to the mysterious will of the gods, fukujins do their part in creating numerous hosts for these spirits.  The health and strength of the tree branch protruding from a fukujin's head is often said to be a good indicator of the skill of the warded bonsai tree's caretaker. While the aesthetic values of bonsai trees are often completely subjective, the kami spirits are evidence that there is perhaps a series of core doctrines bonsai farmers should adhere to when taking care of their plants-ideals that a gardener can strive toward to ensure he achieves success in his maintenance of the small tree. A poorly trimmed bonsai plant may sicken the spirit for a time, for instance, while expert grafting can result in a strong or knowledgeable kami. In most cases, however, a kami will almost always leave its ward if a bonsai gardener neglects the plant long enough or effectively ruins the effort, for though fukujins are patient, they have little tolerance for the virtues of negligence and wastefulness.  While nearly all fukujins are calm, collected, and patient spirits, the beings are by no means all the same, as their physical appearances, predispositions, and demeanors are just as often reflections of the particular bonsai plant that they watch over. Fukujins who reside within the hearts of deciduous trees, for example, tend to be of lighter color as well as more airy and spirited than the hardy and resilient fukujins of coniferous shrubs, who take on a red, earthy hue. Plant type can also hint at particular magical qualities the spirit might have-white-trunked trees tend to attract gaunter, more fatalistic individuals, while plants with brown or ebon bark inspire kami that are more attuned to the energies and mysteries of magic. The tree branch that sticks out of a fukujin's head while the spirit is in its physical form is often of the same variety as the bonsai tree that the kami protects, though exceptions have been known to exist among particularly dual-natured spirits.  Habitat &amp; Society  Since their wards are by nature the direct result of humanoid intervention, fukujins are naturally social creatures, and most seek to assist their humanoid partners in not only cultivating beautiful plants, but  in all spheres of life. Many bonsai gardeners are often content to live in a permanent home, establish a family, and live a life of tranquility, and fukujins happily provide all manner of advice regarding these domestic issues. In other instances, however, fukujins have been known to travel alongside particularly adventurous cultivators, humanoids who keep the shrubbery and kami spirit in safe and comfortable packs or pouches and consult them for wisdom in circumstances both dire and unusual. The miniature kami's insights and good luck prove as useful in the heat of battle as in the hearthstone, and so humanoids from nearly all walks of life seek the favor of these beings.  Bonsai trees are delicate plants and their kami ref lect this fragility. What they lack in physical defenses, however, fukujins make up for in grace and keen insight, using their natural acumen to avoid and deter hazards before they're even encountered. Some might mistakenly see this expert passiveness as a manifestation of fukujins' philanthropic ideals and good intentions, but more often than not their flightiness is simply what they deem to be the wisest course of action. In situations where violence is inevitable, fukujins seek the aid of stronger individuals to help protect them, true to the tradition of their wards' reliance on humanoid intervention and maintenance. Rather than view this reliance on humanoids as a weakness, however, most fukujins accept it as part of a long-lasting transaction between the two forces, each providing unique benefits to the other throughout the relationship. To bolster this partnership, fukujins harness healing powers as well as the strength of their insight, ensuring that their caretakers remain healthy and able to protect the kami and their wards.  While they almost always possess pertinent and useful advice, fukujins are known for being reserved under most circumstances, sharing what knowledge they have only when it is absolutely necessary, and they never share wisdom superfluously. Fukujins are normally individualistic and solitary like the plants they watch over, and when they interact with one another they usually do so telepathically. What people often perceive as the luck of fukujins is often merely the result of wise advice garnered from the spirits, though when asked if the kami really are bringers of fortune, fukujins are known to remain even more tight-lipped than usual.  Occasionally one might encounter a fukujin in the wild, in lands far from the societies and plants where they commonly make their homes. In such cases, these miniature kami often claim shrubs, young plants, and even whimiscal-looking mushrooms as their wards, grooming nearby groves and glades into quiet meditation gardens or into artistic shapes, inviting visitors to rest and reflect.</t>
  </si>
  <si>
    <t>&lt;link rel="stylesheet"href="PF.css"&gt;&lt;div&gt;&lt;h2&gt;Kami, Fukujin&lt;/h2&gt;&lt;h3&gt;&lt;i&gt;&lt;i&gt;This diminutive humanoid looks like a truly ancient but proud old warrior&lt;/i&gt;. &lt;i&gt;A tiny tree branch juts from the top of his head&lt;/i&gt;.&lt;/i&gt;&lt;/h3&gt;&lt;br&gt;&lt;/br&gt;&lt;/div&gt;&lt;div class="heading"&gt;&lt;p class="alignleft"&gt;Fukujin&lt;/p&gt;&lt;p class="alignright"&gt;CR 3&lt;/p&gt;&lt;div style="clear: both;"&gt;&lt;/div&gt;&lt;/div&gt;&lt;div&gt;&lt;h5&gt;&lt;b&gt;XP &lt;/b&gt;800&lt;/h5&gt;&lt;h5&gt;LN Tiny outsider (kami, native)&lt;/h5&gt;&lt;h5&gt;&lt;b&gt;Init &lt;/b&gt;+7; &lt;b&gt;Senses &lt;/b&gt;darkvision 60 ft.; Perception +12&lt;/h5&gt;&lt;h5&gt;&lt;b&gt;Aura &lt;/b&gt;aura of luck (15 ft.)&lt;/h5&gt;&lt;/div&gt;&lt;hr/&gt;&lt;div&gt;&lt;h5&gt;&lt;b&gt;DEFENSE&lt;/b&gt;&lt;/h5&gt;&lt;/div&gt;&lt;hr/&gt;&lt;div&gt;&lt;h5&gt;&lt;b&gt;AC &lt;/b&gt;15, touch 15, flat-footed 12 (+3 Dex, +2 size)&lt;/h5&gt;&lt;h5&gt;&lt;b&gt;hp &lt;/b&gt;30 (4d10+8); fast healing 3&lt;/h5&gt;&lt;h5&gt;&lt;b&gt;Fort &lt;/b&gt;+6, &lt;b&gt;Ref &lt;/b&gt;+4, &lt;b&gt;Will &lt;/b&gt;+7&lt;/h5&gt;&lt;h5&gt;&lt;b&gt;DR &lt;/b&gt;5/cold iron or evil; &lt;b&gt;Immune &lt;/b&gt;bleed, mind-affecting effects, petrification, polymorph; &lt;b&gt;Resist &lt;/b&gt;acid 10, electricity 10, fire 10&lt;/h5&gt;&lt;/div&gt;&lt;hr/&gt;&lt;div&gt;&lt;h5&gt;&lt;b&gt;OFFENSE&lt;/b&gt;&lt;/h5&gt;&lt;/div&gt;&lt;hr/&gt;&lt;div&gt;&lt;h5&gt;&lt;b&gt;Spd &lt;/b&gt;30 ft.&lt;/h5&gt;&lt;h5&gt;&lt;b&gt;Melee &lt;/b&gt;short sword +7 (1d3+1/19-20)&lt;/h5&gt;&lt;h5&gt;&lt;b&gt;Space &lt;/b&gt;5 ft.; &lt;b&gt;Reach &lt;/b&gt;5 ft.&lt;/h5&gt;&lt;h5&gt;&lt;b&gt;Special Attacks &lt;/b&gt;precise attacks&lt;/h5&gt;&lt;h5&gt;&lt;b&gt;Spell-Like Abilities&lt;/b&gt; (CL 4th; concentration +6)  &lt;/br&gt;Constant&amp;mdash;&lt;i&gt;speak with plants&lt;/i&gt; &lt;/br&gt;At Will&amp;mdash;&lt;i&gt;mending&lt;/i&gt;, &lt;i&gt;purify food and drink&lt;/i&gt; &lt;/br&gt;3/day&amp;mdash;&lt;i&gt;detect snares and pits&lt;/i&gt;, &lt;i&gt;remove sickness&lt;/i&gt;* &lt;/br&gt;1/day&amp;mdash;&lt;i&gt;delay poison&lt;/i&gt;, &lt;i&gt;goodberry&lt;/i&gt;, &lt;i&gt;soften earth and stone&lt;/i&gt;&lt;/h5&gt;&lt;/h5&gt;&lt;/div&gt;&lt;hr/&gt;&lt;div&gt;&lt;h5&gt;&lt;b&gt;STATISTICS&lt;/b&gt;&lt;/h5&gt;&lt;/div&gt;&lt;hr/&gt;&lt;div&gt;&lt;h5&gt;&lt;b&gt;Str &lt;/b&gt;13, &lt;b&gt;Dex &lt;/b&gt;16, &lt;b&gt;Con &lt;/b&gt;14, &lt;b&gt;Int &lt;/b&gt; 11, &lt;b&gt;Wis &lt;/b&gt;17, &lt;b&gt;Cha &lt;/b&gt;14&lt;/h5&gt;&lt;h5&gt;&lt;b&gt;Base Atk &lt;/b&gt;+4; &lt;b&gt;CMB &lt;/b&gt;+5; &lt;b&gt;CMD &lt;/b&gt;16&lt;/h5&gt;&lt;h5&gt;&lt;b&gt;Feats &lt;/b&gt;Alertness, Improved Initiative&lt;/h5&gt;&lt;h5&gt;&lt;b&gt;Skills &lt;/b&gt;Appraise +7, Bluff +9, Diplomacy +9, Knowledge (nature) +7, Perception +12, Sense Motive +12&lt;/h5&gt;&lt;h5&gt;&lt;b&gt;Languages &lt;/b&gt;Common; &lt;i&gt;speak with plants&lt;/i&gt;, telepathy 100 ft.&lt;/h5&gt;&lt;h5&gt;&lt;b&gt;SQ &lt;/b&gt;merge with ward, ward (bonsai trees and small plants)&lt;/h5&gt;&lt;/div&gt;&lt;hr/&gt;&lt;div&gt;&lt;h5&gt;&lt;b&gt;ECOLOGY&lt;/b&gt;&lt;/h5&gt;&lt;/div&gt;&lt;hr/&gt;&lt;div&gt;&lt;h5&gt;&lt;b&gt;Environment &lt;/b&gt; any&lt;/h5&gt;&lt;h5&gt;&lt;b&gt;Organization &lt;/b&gt;solitary, garden (2-4)&lt;/h5&gt;&lt;h5&gt;&lt;b&gt;Treasure &lt;/b&gt;standard&lt;/h5&gt;&lt;/div&gt;&lt;hr/&gt;&lt;div&gt;&lt;h5&gt;&lt;b&gt;SPECIAL ABILITIES&lt;/b&gt;&lt;/h5&gt;&lt;/div&gt;&lt;hr/&gt;&lt;div&gt;&lt;/h5&gt;&lt;h5&gt;&lt;b&gt;Aura of Luck (Su)&lt;/b&gt; A fukujin brings good fortune with it wherever it goes. Any allied creature that begins its turn within 15 feet of a fukujin gains a +2 bonus on skill checks.  &lt;/h5&gt;&lt;h5&gt;&lt;b&gt;Precise Attacks (Su)&lt;/b&gt; A fukujin can detect weak points in a foe's defenses as an immediate action by succeeding at a DC 15 Perception check. Once these weak points have been determined, a fukujin gains a +2 bonus on attack rolls to confirm critical hits against that creature for 24 hours. A fukujin can inform a single ally within 30 feet of its findings as a swift action, granting that ally the same bonus. This bonus cannot be granted to more than one creature, even if a fukujin attempts to point out a weakness to another.&lt;/h5&gt;&lt;h5&gt;* See &lt;i&gt;Ultimate Magic&lt;/i&gt;.&lt;/h5&gt;&lt;/div&gt;&lt;br&gt;&lt;/br&gt;&lt;div&gt;&lt;h4&gt;&lt;p&gt;&lt;p&gt;Spiritual guardians of ornamental shrubs and miniature trees, fukujin are highly regarded among Tians as bringers of good fortune and sound wisdom. Fukujins are thought to only come to goodhearted and devoted bonsai gardeners, and since bonsai plants are often only cultivated by astute and aesthetically minded humanoids, the kami are usually of a similar nature, speaking to mortals rarely and always cryptically. Regardless of how much of their coveted knowledge they impart upon favored mortals, however, fukujins always bring with them a sense of hope and good luck, and almost all within close proximity of the kami feel an instant sense of relief.  Fukujins resemble humanoids with tree branches protruding from their bodies, most often their heads, and some fukujins possess leafy hair or treelike limbs. A fukujin in its physical form is only as tall as its bonsai ward-usually only a foot or two-and weighs less than 30 pounds.&lt;b&gt;&lt;/p&gt;&lt;p&gt;Ecology&lt;/b&gt;&lt;/p&gt;&lt;p&gt;  While many see the art of bonsai gardening as humanoids' attempts at controlling or forming nature, fukujins ref lect the practice's virtues of patience and nurturing. Fukujins maintain that a moment of patience and study can reveal multitudes more than years of trial and error, and the diminutive beings spread this knowledge wherever they go. While kami do not reproduce in any typical sense, fukujins are known to sow seeds of bonsai plants in the wake of their footsteps, further delighting communities that appreciate such flora. Though assignment of kami remains up to the mysterious will of the gods, fukujins do their part in creating numerous hosts for these spirits.  The health and strength of the tree branch protruding from a fukujin's head is often said to be a good indicator of the skill of the warded bonsai tree's caretaker. While the aesthetic values of bonsai trees are often completely subjective, the kami spirits are evidence that there is perhaps a series of core doctrines bonsai farmers should adhere to when taking care of their plants-ideals that a gardener can strive toward to ensure he achieves success in his maintenance of the small tree. A poorly trimmed bonsai plant may sicken the spirit for a time, for instance, while expert grafting can result in a strong or knowledgeable kami. In most cases, however, a kami will almost always leave its ward if a bonsai gardener neglects the plant long enough or effectively ruins the effort, for though fukujins are patient, they have little tolerance for the virtues of negligence and wastefulness.  While nearly all fukujins are calm, collected, and patient spirits, the beings are by no means all the same, as their physical appearances, predispositions, and demeanors are just as often reflections of the particular bonsai plant that they watch over. Fukujins who reside within the hearts of deciduous trees, for example, tend to be of lighter color as well as more airy and spirited than the hardy and resilient fukujins of coniferous shrubs, who take on a red, earthy hue. Plant type can also hint at particular magical qualities the spirit might have-white-trunked trees tend to attract gaunter, more fatalistic individuals, while plants with brown or ebon bark inspire kami that are more attuned to the energies and mysteries of magic. The tree branch that sticks out of a fukujin's head while the spirit is in its physical form is often of the same variety as the bonsai tree that the kami protects, though exceptions have been known to exist among particularly dual-natured spirits.  &lt;b&gt;&lt;/p&gt;&lt;p&gt;Habitat &amp; Society&lt;/b&gt;&lt;/p&gt;&lt;p&gt;  Since their wards are by nature the direct result of humanoid intervention, fukujins are naturally social creatures, and most seek to assist their humanoid partners in not only cultivating beautiful plants, but  in all spheres of life. Many bonsai gardeners are often content to live in a permanent home, establish a family, and live a life of tranquility, and fukujins happily provide all manner of advice regarding these domestic issues. In other instances, however, fukujins have been known to travel alongside particularly adventurous cultivators, humanoids who keep the shrubbery and kami spirit in safe and comfortable packs or pouches and consult them for wisdom in circumstances both dire and unusual. The miniature kami's insights and good luck prove as useful in the heat of battle as in the hearthstone, and so humanoids from nearly all walks of life seek the favor of these beings.  Bonsai trees are delicate plants and their kami ref lect this fragility. What they lack in physical defenses, however, fukujins make up for in grace and keen insight, using their natural acumen to avoid and deter hazards before they're even encountered. Some might mistakenly see this expert passiveness as a manifestation of fukujins' philanthropic ideals and good intentions, but more often than not their flightiness is simply what they deem to be the wisest course of action. In situations where violence is inevitable, fukujins seek the aid of stronger individuals to help protect them, true to the tradition of their wards' reliance on humanoid intervention and maintenance. Rather than view this reliance on humanoids as a weakness, however, most fukujins accept it as part of a long-lasting transaction between the two forces, each providing unique benefits to the other throughout the relationship. To bolster this partnership, fukujins harness healing powers as well as the strength of their insight, ensuring that their caretakers remain healthy and able to protect the kami and their wards.  While they almost always possess pertinent and useful advice, fukujins are known for being reserved under most circumstances, sharing what knowledge they have only when it is absolutely necessary, and they never share wisdom superfluously. Fukujins are normally individualistic and solitary like the plants they watch over, and when they interact with one another they usually do so telepathically. What people often perceive as the luck of fukujins is often merely the result of wise advice garnered from the spirits, though when asked if the kami really are bringers of fortune, fukujins are known to remain even more tight-lipped than usual.  Occasionally one might encounter a fukujin in the wild, in lands far from the societies and plants where they commonly make their homes. In such cases, these miniature kami often claim shrubs, young plants, and even whimiscal-looking mushrooms as their wards, grooming nearby groves and glades into quiet meditation gardens or into artistic shapes, inviting visitors to rest and reflect.&lt;/p&gt;&lt;/h4&gt;&lt;/div&gt;</t>
  </si>
  <si>
    <t>* See Ultimate Magic.</t>
  </si>
  <si>
    <t>Kaminari</t>
  </si>
  <si>
    <t>(air, kami, native)</t>
  </si>
  <si>
    <t>32, touch 13, flat-footed 27</t>
  </si>
  <si>
    <t>(+5 Dex, +19 natural, -2 size)</t>
  </si>
  <si>
    <t>(23d10+138)</t>
  </si>
  <si>
    <t>Fort +19, Ref +12, Will +18</t>
  </si>
  <si>
    <t>bleed, electricity, mind-affecting effects, petrification, polymorph, sonic</t>
  </si>
  <si>
    <t>vulnerable to silence</t>
  </si>
  <si>
    <t>2 slams +30 (2d8+9 plus cacophonous blow)</t>
  </si>
  <si>
    <t>trample (2d8+13 plus cacophonous blow, DC 30)</t>
  </si>
  <si>
    <t>Spell-Like Abilities (CL 20th; concentration +27)  At Will-invisibility (self only), shatter (DC 19), sound burst (DC 19)  3/day-control weather, deafening song bolt*, discordant blast*, greater dispel magic, mass cacophonous call* (DC 22)  1/day-empowered chain lightning (DC 23), greater shout (DC 25), storm of vengeance (DC 26)</t>
  </si>
  <si>
    <t>Str 28, Dex 21, Con 22, Int 16, Wis 17, Cha 25</t>
  </si>
  <si>
    <t>Blind-Fight, Cleave, Combat Reflexes, Empower Spell-Like Ability (chain lightning), Great Cleave, Improved Initiative, Improved Vital Strike, Iron Will, Power Attack, Stand Still, Trample, Vital Strike</t>
  </si>
  <si>
    <t>Bluff +33, Diplomacy +33, Fly +35, Intimidate +33, Knowledge (nature) +29, Knowledge (planes) +29, Perception +29, Perform (percussion) +30, Sense Motive +29</t>
  </si>
  <si>
    <t>Auran, Common; telepathy 100 ft.</t>
  </si>
  <si>
    <t>merge with ward, storm ward</t>
  </si>
  <si>
    <t xml:space="preserve"> temperate skies, hills, and mountains</t>
  </si>
  <si>
    <t>solitary, duet, or symphony (3-5)</t>
  </si>
  <si>
    <t>This enormous humanoid possesses vibrant green skin and equally loud hair, and is surrounded by a ring of huge drums and storm clouds.</t>
  </si>
  <si>
    <t>Cacophonous Blow (Su) Whenever a kaminari deals damage with a slam or trample attack, it also deals 11d6 points of sonic damage. In addition, a creature struck with this ability is rendered permanently deaf. A creature that makes a successful DC 27 Reflex save takes half damage and avoids the deafening effect. The save DC is Constitution-based.  Storm Ward (Su) A kaminari treats a specific mass of transient  storm clouds as its ward. This storm is about 1 mile in diameter, and a kaminari can observe the world from any point within its storm ward, whether merged with it or in its physical form. A kaminari can only control the movement of its ward to a minimal extent, willing it to remain in one place or move in a cardinal direction for up to 2d4 hours every day. After this time, the ward continues on its natural course for 24 hours, after which the kaminari may will it to remain stationary again. When a kaminari is in its physical form and within its ward or within 120 feet of its ward's boundaries, it gains the power to call down bolts of lightning. The kaminari can call up to a total of 15 bolts of lightning each day, each of which deals 5d10 points of electricity damage. This ability is otherwise identical to call lightning storm.  Vulnerable to Silence (Su) A kaminari constantly surrounds itself with sound and music, and can't stand any form of silence. Whenever a kaminari is affected by a silence spell or effect or is rendered deaf by any means, it loses its cacophonous blow ability and its fast healing for the duration of the effect. But because a kaminari possesses incredible resilience to such effects, any silence or deafening effect lasts only 2d4 rounds or as long as the effect's duration states, whichever is shorter.</t>
  </si>
  <si>
    <t>Kaminaris are robust spirits of enormous size that watch over the balance of weather, taking the form of violent storms wherever they go. More monstrous-looking and boisterous than most kami, kaminaris are often mistaken for oni upon first glance, their unpredictable natures furthering the confusion. Kaminaris care little for most mortals, primarily concerning themselves with the maintenance and protection of their wards- enormous storm clouds that represent the awesome power of thunder and lightning. In addition to their duties guarding their storm wards and the balance of weather, kaminaris are endlessly fascinated with musical instruments, particularly drums.  Kaminaris have vibrant skin and equally colorful features; the specific hues vary from kaminari to kaminari. A kaminari stands roughly 25 feet tall and weighs about 10 tons.  Ecology  Though a kaminari commands the awe-inspiring powers of lightning and thunder as though they were simply extensions of itself, the kami of storms have limited power over their wards. As dictated by the obscure and convoluted Laws of Golden Perfection, a kaminari has only limited ability to will its ward to travel in any particular direction or halt its movement for a modest amount of time per day. Thus it is often merely a passenger upon the clouds of a storm.  Though most storms collect and dissipate with some frequency, a kami-inhabited storm is more permanent than most weather patterns, and as long as both the kami and its ward are neither destroyed nor corrupted, the storm could exist for a potentially infinite amount of time.  Kaminaris despise the use of magic to alter weather patterns, and attempts to disrupt their storm clouds often result in the enormous kami's unabashed and wrathful ire. A kaminari is as volatile as the storm it protects, and the powerful spirit is quick to exterminate any creature-mortal or otherwise-it deems a threat to the natural balance of weather. Whether an evil sorcerer is trying to bring devastation to a seaside town by calling forth powerful hurricanes or a benevolent wizard is summoning rain to save a desert city in the midst of a natural drought, if such manipulation comes to the attention of the watchful and wandering kaminaris, they find little forgiveness. This is not to suggest that the kami of storms are evil-their threshold for nuisances is simply lower than most kami, and their punishments more destructive.  Habitat &amp; Society  Floating thousands of feet above most civilizations, kaminaris are usually isolated from other creatures, and this suits the reclusive kami just fine. A kaminari does not interfere with the matters of mortals beyond the natural destruction caused by its storm clouds, and only aides such diminutive creatures when the task would be required of it because of some stricture of the Laws of Golden Perfection. Once a kaminari has fulfilled its required duty, it is only too happy to continue on its way, where it can remain uninterrupted as it creates its music and fills the air around it with thunder and lightning.  A kaminari is as devoted to its ward as it is to the practice of music, and the intensity of the storm it sits upon usually corresponds to the amount of aggression with which it plays its instrument. While it rarely cares to interact with mortals, tending first and foremost to its ward, a kaminari may entertain the idea of interacting with a fellow virtuoso. Kaminaris thus have a great affection for bards who practice an instrument, and will occasionally interrupt their diligent guardianship of their storm if doing so allows them the opportunity to play with a skillful accompanist. Amateurs need not apply, as the immortal kaminaris are often among the best players of their instruments, commanding powers of music so stirring that even the most talented bard might have trouble keeping up.  A kaminari goes to great lengths to surround itself with booming noise, and is rarely seen without its instrument of choice. While most kaminaris prefer to use drums and other percussion instruments to fill the air around them with sound, rare individuals also adhere to the use of keyboard, string, and wind instruments. The powers of these kaminaris do not greatly differ, but their choice of instrument is usually a fair indicator of their temperament as well as the kind of storm they travel upon-those who play keyboards are usually found amid desert-quenching storms that wander arid environments, bringing with them the power of tornadoes and dust storms; players of string instruments tend toward oceanic environs, residing within the hearts of devastating hurricanes of incredible magnitude far out at sea; and kaminaris who use wind instruments occupy blizzards, commanding the powers of the ice and snow that constantly whip about them.</t>
  </si>
  <si>
    <t>&lt;link rel="stylesheet"href="PF.css"&gt;&lt;div&gt;&lt;h2&gt;Kami, Kaminari&lt;/h2&gt;&lt;h3&gt;&lt;i&gt;&lt;i&gt;This enormous humanoid possesses vibrant green skin and equally loud hair&lt;/i&gt;, &lt;i&gt;and is surrounded by a ring of huge drums and storm clouds&lt;/i&gt;.&lt;/i&gt;&lt;/h3&gt;&lt;br&gt;&lt;/br&gt;&lt;/div&gt;&lt;div class="heading"&gt;&lt;p class="alignleft"&gt;Kaminari&lt;/p&gt;&lt;p class="alignright"&gt;CR 17&lt;/p&gt;&lt;div style="clear: both;"&gt;&lt;/div&gt;&lt;/div&gt;&lt;div&gt;&lt;h5&gt;&lt;b&gt;XP &lt;/b&gt;102,400&lt;/h5&gt;&lt;h5&gt;CN Huge outsider (air, kami, native)&lt;/h5&gt;&lt;h5&gt;&lt;b&gt;Init &lt;/b&gt;+9; &lt;b&gt;Senses &lt;/b&gt;darkvision 60 ft.; Perception +29&lt;/h5&gt;&lt;/div&gt;&lt;hr/&gt;&lt;div&gt;&lt;h5&gt;&lt;b&gt;DEFENSE&lt;/b&gt;&lt;/h5&gt;&lt;/div&gt;&lt;hr/&gt;&lt;div&gt;&lt;h5&gt;&lt;b&gt;AC &lt;/b&gt;32, touch 13, flat-footed 27 (+5 Dex, +19 natural, -2 size)&lt;/h5&gt;&lt;h5&gt;&lt;b&gt;hp &lt;/b&gt;264 (23d10+138); fast healing 15&lt;/h5&gt;&lt;h5&gt;&lt;b&gt;Fort &lt;/b&gt;+19, &lt;b&gt;Ref &lt;/b&gt;+12, &lt;b&gt;Will &lt;/b&gt;+18&lt;/h5&gt;&lt;h5&gt;&lt;b&gt;DR &lt;/b&gt;15/cold iron; &lt;b&gt;Immune &lt;/b&gt;bleed, electricity, mind-affecting effects, petrification, polymorph, sonic; &lt;b&gt;Resist &lt;/b&gt;acid 10, fire 10; &lt;b&gt;SR &lt;/b&gt;28&lt;/h5&gt;&lt;h5&gt;&lt;b&gt;Weaknesses &lt;/b&gt;vulnerable to &lt;i&gt;silence&lt;/i&gt;&lt;/h5&gt;&lt;/div&gt;&lt;hr/&gt;&lt;div&gt;&lt;h5&gt;&lt;b&gt;OFFENSE&lt;/b&gt;&lt;/h5&gt;&lt;/div&gt;&lt;hr/&gt;&lt;div&gt;&lt;h5&gt;&lt;b&gt;Spd &lt;/b&gt;30 ft., fly 60 ft. (perfect)&lt;/h5&gt;&lt;h5&gt;&lt;b&gt;Melee &lt;/b&gt;2 slams +30 (2d8+9 plus cacophonous blow)&lt;/h5&gt;&lt;h5&gt;&lt;b&gt;Space &lt;/b&gt;15 ft.; &lt;b&gt;Reach &lt;/b&gt;15 ft.&lt;/h5&gt;&lt;h5&gt;&lt;b&gt;Special Attacks &lt;/b&gt;trample (2d8+13 plus cacophonous blow, DC 30)&lt;/h5&gt;&lt;h5&gt;&lt;b&gt;Spell-Like Abilities&lt;/b&gt; (CL 20th; concentration +27) &lt;/br&gt;At Will&amp;mdash;&lt;i&gt;invisibility&lt;/i&gt; (self only), &lt;i&gt;shatter&lt;/i&gt; (DC 19), &lt;i&gt;sound burst&lt;/i&gt; (DC 19) &lt;/br&gt;3/day&amp;mdash;&lt;i&gt;control weather&lt;/i&gt;, &lt;i&gt;deafening song bolt&lt;/i&gt;*, &lt;i&gt;discordant blast&lt;/i&gt;*, &lt;i&gt;greater dispel magic&lt;/i&gt;, &lt;i&gt;mass cacophonous call&lt;/i&gt;* (DC 22) &lt;/br&gt;1/day&amp;mdash;empowered &lt;i&gt;&lt;i&gt;chain&lt;/i&gt; lightning&lt;/i&gt; (DC 23), &lt;i&gt;greater shout&lt;/i&gt; (DC 25), &lt;i&gt;storm of vengeance&lt;/i&gt; (DC 26)&lt;/h5&gt;&lt;/h5&gt;&lt;/div&gt;&lt;hr/&gt;&lt;div&gt;&lt;h5&gt;&lt;b&gt;STATISTICS&lt;/b&gt;&lt;/h5&gt;&lt;/div&gt;&lt;hr/&gt;&lt;div&gt;&lt;h5&gt;&lt;b&gt;Str &lt;/b&gt;28, &lt;b&gt;Dex &lt;/b&gt;21, &lt;b&gt;Con &lt;/b&gt;22, &lt;b&gt;Int &lt;/b&gt; 16, &lt;b&gt;Wis &lt;/b&gt;17, &lt;b&gt;Cha &lt;/b&gt;25&lt;/h5&gt;&lt;h5&gt;&lt;b&gt;Base Atk &lt;/b&gt;+23; &lt;b&gt;CMB &lt;/b&gt;+34; &lt;b&gt;CMD &lt;/b&gt;49&lt;/h5&gt;&lt;h5&gt;&lt;b&gt;Feats &lt;/b&gt;Blind-Fight, Cleave, Combat Reflexes, Empower Spell-Like Ability (&lt;i&gt;&lt;i&gt;chain&lt;/i&gt; lightning&lt;/i&gt;), Great Cleave, Improved Initiative, Improved Vital Strike, Iron Will, Power Attack, Stand Still, Trample, Vital Strike&lt;/h5&gt;&lt;h5&gt;&lt;b&gt;Skills &lt;/b&gt;Bluff +33, Diplomacy +33, Fly +35, Intimidate +33, Knowledge (nature) +29, Knowledge (planes) +29, Perception +29, Perform (percussion) +30, Sense Motive +29&lt;/h5&gt;&lt;h5&gt;&lt;b&gt;Languages &lt;/b&gt;Auran, Common; telepathy 100 ft.&lt;/h5&gt;&lt;h5&gt;&lt;b&gt;SQ &lt;/b&gt;merge with ward, storm ward&lt;/h5&gt;&lt;/div&gt;&lt;hr/&gt;&lt;div&gt;&lt;h5&gt;&lt;b&gt;ECOLOGY&lt;/b&gt;&lt;/h5&gt;&lt;/div&gt;&lt;hr/&gt;&lt;div&gt;&lt;h5&gt;&lt;b&gt;Environment &lt;/b&gt; temperate skies, hills, and mountains&lt;/h5&gt;&lt;h5&gt;&lt;b&gt;Organization &lt;/b&gt;solitary, duet, or symphony (3-5)&lt;/h5&gt;&lt;h5&gt;&lt;b&gt;Treasure &lt;/b&gt;standard&lt;/h5&gt;&lt;/div&gt;&lt;hr/&gt;&lt;div&gt;&lt;h5&gt;&lt;b&gt;SPECIAL ABILITIES&lt;/b&gt;&lt;/h5&gt;&lt;/div&gt;&lt;hr/&gt;&lt;div&gt;&lt;/h5&gt;&lt;h5&gt;&lt;b&gt;Cacophonous Blow (Su)&lt;/b&gt; Whenever a kaminari deals damage with a slam or trample attack, it also deals 11d6 points of sonic damage. In addition, a creature struck with this ability is rendered permanently deaf. A creature that makes a successful DC 27 Reflex save takes half damage and avoids the deafening effect. The save DC is Constitution-based.  &lt;/h5&gt;&lt;h5&gt;&lt;b&gt;Storm Ward (Su)&lt;/b&gt; A kaminari treats a specific mass of transient  storm clouds as its ward. This storm is about 1 mile in diameter, and a kaminari can observe the world from any point within its storm ward, whether merged with it or in its physical form. A kaminari can only control the movement of its ward to a minimal extent, willing it to remain in one place or move in a cardinal direction for up to 2d4 hours every day. After this time, the ward continues on its natural course for 24 hours, after which the kaminari may will it to remain stationary again. When a kaminari is in its physical form and within its ward or within 120 feet of its ward's boundaries, it gains the power to call down bolts of lightning. The kaminari can call up to a total of 15 bolts of lightning each day, each of which deals 5d10 points of electricity damage. This ability is otherwise identical to &lt;i&gt;call lightning storm&lt;/i&gt;.  &lt;/h5&gt;&lt;h5&gt;&lt;b&gt;Vulnerable to Silence (Su)&lt;/b&gt; A kaminari constantly surrounds itself with sound and music, and can't stand any form of &lt;i&gt;silence&lt;/i&gt;. Whenever a kaminari is affected by a &lt;i&gt;silence&lt;/i&gt; spell or effect or is rendered deaf by any means, it loses its cacophonous blow ability and its fast healing for the duration of the effect. But because a kaminari possesses incredible resilience to such effects, any &lt;i&gt;silence&lt;/i&gt; or deafening effect lasts only 2d4 rounds or as long as the effect's duration states, whichever is shorter.&lt;/h5&gt;&lt;h5&gt;* See the &lt;i&gt;Advanced Player's Guide&lt;/i&gt;.&lt;/h5&gt;&lt;/div&gt;&lt;br&gt;&lt;/br&gt;&lt;div&gt;&lt;h4&gt;&lt;p&gt;&lt;p&gt;Kaminaris are robust spirits of enormous size that watch over the balance of weather, taking the form of violent storms wherever they go. More monstrous-looking and boisterous than most kami, kaminaris are often mistaken for oni upon first glance, their unpredictable natures furthering the confusion. Kaminaris care little for most mortals, primarily concerning themselves with the maintenance and protection of their wards- enormous storm clouds that represent the awesome power of thunder and lightning. In addition to their duties guarding their storm wards and the balance of weather, kaminaris are endlessly fascinated with musical instruments, particularly drums.  Kaminaris have vibrant skin and equally colorful features; the specific hues vary from kaminari to kaminari. A kaminari stands roughly 25 feet tall and weighs about 10 tons.  &lt;b&gt;&lt;/p&gt;&lt;p&gt;Ecology&lt;/b&gt;&lt;/p&gt;&lt;p&gt;  Though a kaminari commands the awe-inspiring powers of lightning and thunder as though they were simply extensions of itself, the kami of storms have limited power over their wards. As dictated by the obscure and convoluted &lt;i&gt;Laws of Golden Perfection&lt;/i&gt;, a kaminari has only limited ability to will its ward to travel in any particular direction or halt its movement for a modest amount of time per day. Thus it is often merely a passenger upon the clouds of a storm.  Though most storms collect and dissipate with some frequency, a kami-inhabited storm is more permanent than most weather patterns, and as long as both the kami and its ward are neither destroyed nor corrupted, the storm could exist for a potentially infinite amount of time.  Kaminaris despise the use of magic to alter weather patterns, and attempts to disrupt their storm clouds often result in the enormous kami's unabashed and wrathful ire. A kaminari is as volatile as the storm it protects, and the powerful spirit is quick to exterminate any creature-mortal or otherwise-it deems a threat to the natural balance of weather. Whether an evil sorcerer is trying to bring devastation to a seaside town by calling forth powerful hurricanes or a benevolent wizard is summoning rain to save a desert city in the midst of a natural drought, if such manipulation comes to the attention of the watchful and wandering kaminaris, they find little forgiveness. This is not to suggest that the kami of storms are evil-their threshold for nuisances is simply lower than most kami, and their punishments more destructive.  &lt;b&gt;&lt;/p&gt;&lt;p&gt;Habitat &amp; Society&lt;/b&gt;&lt;/p&gt;&lt;p&gt;  Floating thousands of feet above most civilizations, kaminaris are usually isolated from other creatures, and this suits the reclusive kami just fine. A kaminari does not interfere with the matters of mortals beyond the natural destruction caused by its storm clouds, and only aides such diminutive creatures when the task would be required of it because of some stricture of the &lt;i&gt;Laws of Golden Perfection&lt;/i&gt;. Once a kaminari has fulfilled its required duty, it is only too happy to continue on its way, where it can remain uninterrupted as it creates its music and fills the air around it with thunder and lightning.  A kaminari is as devoted to its ward as it is to the practice of music, and the intensity of the storm it sits upon usually corresponds to the amount of aggression with which it plays its instrument. While it rarely cares to interact with mortals, tending first and foremost to its ward, a kaminari may entertain the idea of interacting with a fellow virtuoso. Kaminaris thus have a great affection for bards who practice an instrument, and will occasionally interrupt their diligent guardianship of their storm if doing so allows them the opportunity to play with a skillful accompanist. Amateurs need not apply, as the immortal kaminaris are often among the best players of their instruments, commanding powers of music so stirring that even the most talented bard might have trouble keeping up.  A kaminari goes to great lengths to surround itself with booming noise, and is rarely seen without its instrument of choice. While most kaminaris prefer to use drums and other percussion instruments to fill the air around them with sound, rare individuals also adhere to the use of keyboard, string, and wind instruments. The powers of these kaminaris do not greatly differ, but their choice of instrument is usually a fair indicator of their temperament as well as the kind of storm they travel upon-those who play keyboards are usually found amid desert-quenching storms that wander arid environments, bringing with them the power of tornadoes and dust storms; players of string instruments tend toward oceanic environs, residing within the hearts of devastating hurricanes of incredible magnitude far out at sea; and kaminaris who use wind instruments occupy blizzards, commanding the powers of the ice and snow that constantly whip about them.&lt;/p&gt;&lt;/h4&gt;&lt;/div&gt;</t>
  </si>
  <si>
    <t>Suijin</t>
  </si>
  <si>
    <t>(kami, native, water)</t>
  </si>
  <si>
    <t>30, touch 12, flat-footed 27</t>
  </si>
  <si>
    <t>(+2 Dex, +1 dodge, +18 natural, -1 size)</t>
  </si>
  <si>
    <t>fast healing 7</t>
  </si>
  <si>
    <t>Fort +17, Ref +15, Will +12</t>
  </si>
  <si>
    <t>bleed, mind-affecting effects, petrification, polymorph effects</t>
  </si>
  <si>
    <t>30 ft., fly 60 ft. (perfect), swim 60 ft.</t>
  </si>
  <si>
    <t>bite +24 (2d8+7/19-20), tail slap +19 (1d8+3 plus grab)</t>
  </si>
  <si>
    <t>breath weapon (80-ft. line, 9d6 bludgeoning damage plus push, Reflex DC 25 for half, usable every 1d4 rounds), constrict (1d8+3), whitewater barrier</t>
  </si>
  <si>
    <t>Spell-Like Abilities (CL 18th; concentration +22)  Constant-freedom of movement, speak with animals  At Will-control water, create water, greater dispel magic, modify memory (DC 18), slipstream*  3/day-aqueous orb* (DC 17), quickened telekinesis (DC 19)  1/day-break enchantment</t>
  </si>
  <si>
    <t>Str 24, Dex 15, Con 23, Int 18, Wis 22, Cha 19</t>
  </si>
  <si>
    <t>Combat Reflexes, Dodge, Flyby Attack, Improved Critical (bite), Improved Lightning Reflexes, Lightning Reflexes, Mobility, Quicken Spell-Like Ability (telekinesis), Stand Still</t>
  </si>
  <si>
    <t>Bluff +25, Diplomacy +22, Fly +29, Handle Animal +25, Intimidate +22, Knowledge (nature) +25, Perception +27, Sense Motive +27, Survival +27, Swim +36</t>
  </si>
  <si>
    <t>Aquan, Common; speak with animals, telepathy 100 ft.</t>
  </si>
  <si>
    <t>merge with ward, ward (small body of water)</t>
  </si>
  <si>
    <t>This massive, serpentine carp explodes forth from the water, its rainbow-colored scales gleaming in the sunlight and glossy eyes bright with good-natured intelligence.</t>
  </si>
  <si>
    <t>Breath Weapon (Su) When a suijin uses its breath weapon, it unleashes a pressurized blast of water that knocks over and soaks everything in its line of effect. Any creature that is struck by the blast and fails its saving throw is pushed back 10 feet as though bull rushed. For every 5 by  which a creature fails its saving throw, it is pushed back an additional 5 feet. This effect also extinguishes any normal fires within the line of effect, as well as magical fires, which are dispelled as though by greater dispel magic. A suijin can choose to have its breath weapon deal nonlethal damage instead of lethal damage before using this ability.  Whitewater Barrier (Su) Three times per day as a standard action, a suijin can create a wall of turbulent water. A suijin can make this barrier however long it wishes, up to a maximum length of 180 feet, and the wall is 20 feet tall. A whitewater barrier acts as a sheet of stormy water, and any Large or smaller creature that attempts to pass through the barrier must succeed at a DC 26 Swim check or be rushed to the top of the wave and pushed back to the side it started on, taking fall damage as appropriate. It is possible to create cylindrical or square whitewater barriers to enclose specific points. This effect acts like wind wall in regard to how ranged missiles, breath weapons, gases, and creatures in gaseous form interact with it. The Swim DC is Constitution-based.</t>
  </si>
  <si>
    <t>Suijins are the kami of lakes, ponds, springs, and wells. When they are not merged with their wards, these spirits of nature resemble giant carp or sea serpents, usually beautiful specimens with rainbow scales. While they are as benevolent and well meaning as all other kami, suijins are often mistaken for beasts of the waters they inhabit, and are thus feared by superstitious or simple-minded creatures. Those who encounter suijins know better than to believe such unfounded fears, however, as the kami often only emerge from their wards in order to protect innocent creatures in trouble near its waters. Considered reclusive even by other kami, a suijin usually tries to protect creatures within its wards by covert means if at all possible, slowing the flow of its waters' currents or pushing struggling creatures to shore via magic. Suijins are infinitely patient, and though most enjoy helping creatures, those in more remote regions are just as content to simply exist among their waters, protecting their wards from those who would seek to defile them. The general attitude among most suijins is often one of simple acceptance of things as they are, based on the belief that all things are fluid and subject to change; even the largest lakes are bound to recede or expand, and even the most eternal kami are not entirely permanent, a point proven by the vicious oni.  In its true form, a typical suijin is 15 feet long and weighs about 1,200 pounds, though numerous rumors suggest that lesser and greater suijins do exist in some parts of the world, typically residing in bodies of water that are proportionate to the kami's size and power.  Ecology  A suijin's particular ward is usually a good indicator of its temperament. A suijin residing in a secluded and placid mountain lake is often more calm and forgiving of trespasses than one dwelling in the heart of a turbulent river, and though all suijins typically mean well, those with more tumultuous wards are generally less tolerant of intruders within their domains. For instance, a suijin protecting a natural whirlpool within a larger body of water may not help a passing boat of traders that happens to start sinking into its depths, viewing the ship as a disturbance to the forces of nature. Those suijins who are used to seeing their waterways casually abused by the forces of civilization-as almost all cities in some way impose upon or corrupt the rivers and streams that flow near them, and even farming communities may pollute with manure and runoff- can be much more hard-hearted.  Suijins in isolated areas care far less about the mortal world than those who interact with it on a daily basis, so the attitude of a suijin dwelling within a mountain stream is often far different than that of one residing in a regularly visited pond. Travelers can earn the approval of a suijin by placing minerals or gemstones within its ward, and those who pollute the waters or use it for evil (such as by executing innocents via drowning) are quick to encounter a normally calm suijin's fearsome wrath. Unusual floods and droughts are both signs of a suijin's displeasure with a nearby development's effects on the surrounding waters, and wary villagers are careful to appease a suijin and change their destructive ways, lest they feel the full brunt of the powerful water kami's righteous wrath.  Those suijins who continually fail to protect their waters from troublesome residents or visitors are often quick to fall out of favor with their kindred, and the wards of these kami often become treacherous during the time in which a corrupted suijin makes its gradual transition toward becoming an oni.  Habitat &amp; Society  A suijin can occupy virtually any body of water, whether it be a stream up to several dozen miles long or a lake no more than a single mile in diameter. A particularly social suijin might choose to occupy the aqueduct of an urban development if the inhabitants are especially conscious of their impact on the surrounding environs, and such settlements recognize and appreciate the blessing of the benevolent resident, as a suijin cleans and purifies the waters it inhabits.  Suijins are solitary kami, and rarely go out of their way to band with others of their kind, preferring instead to protect isolated bodies of water. This form of aloofness isn't out of fear of or apathy for other kami; instead, suijins merely adhere to a loosely established territorial pact, knowing that their powers are more valuable when spread throughout regions, rather than concentrated on particular bodies of water. When suijins do interact with one another, they do so at points where two bodies of water meet, such as estuaries and deltas. If two connecting bodies of water are especially healthy and the suijins residing in them are entirely undisturbed by forces of corruption, it is said that the water kami celebrate nature in a sort of bonding ritual. The rare event can be seen as motes of blue and green light whirling in the shallows of the adjoining water, and scholars speculate that this event may symbolize the creation of a new suijin.</t>
  </si>
  <si>
    <t>&lt;link rel="stylesheet"href="PF.css"&gt;&lt;div&gt;&lt;h2&gt;Kami, Suijin&lt;/h2&gt;&lt;h3&gt;&lt;i&gt;&lt;i&gt;This massive&lt;/i&gt;, &lt;i&gt;serpentine carp explodes forth from the water&lt;/i&gt;, &lt;i&gt;its rainbow-colored scales gleaming in the sunlight and glossy eyes bright with good-natured intelligence&lt;/i&gt;.&lt;/i&gt;&lt;/h3&gt;&lt;br&gt;&lt;/br&gt;&lt;/div&gt;&lt;div class="heading"&gt;&lt;p class="alignleft"&gt;Suijin&lt;/p&gt;&lt;p class="alignright"&gt;CR 14&lt;/p&gt;&lt;div style="clear: both;"&gt;&lt;/div&gt;&lt;/div&gt;&lt;div&gt;&lt;h5&gt;&lt;b&gt;XP &lt;/b&gt;38,400&lt;/h5&gt;&lt;h5&gt;N Large outsider (kami, native, water)&lt;/h5&gt;&lt;h5&gt;&lt;b&gt;Init &lt;/b&gt;+2; &lt;b&gt;Senses &lt;/b&gt;darkvision 60 ft.; Perception +27&lt;/h5&gt;&lt;/div&gt;&lt;hr/&gt;&lt;div&gt;&lt;h5&gt;&lt;b&gt;DEFENSE&lt;/b&gt;&lt;/h5&gt;&lt;/div&gt;&lt;hr/&gt;&lt;div&gt;&lt;h5&gt;&lt;b&gt;AC &lt;/b&gt;30, touch 12, flat-footed 27 (+2 Dex, +1 dodge, +18 natural, -1 size)&lt;/h5&gt;&lt;h5&gt;&lt;b&gt;hp &lt;/b&gt;207 (18d10+108); fast healing 7&lt;/h5&gt;&lt;h5&gt;&lt;b&gt;Fort &lt;/b&gt;+17, &lt;b&gt;Ref &lt;/b&gt;+15, &lt;b&gt;Will &lt;/b&gt;+12&lt;/h5&gt;&lt;h5&gt;&lt;b&gt;DR &lt;/b&gt;10/cold iron and evil; &lt;b&gt;Immune &lt;/b&gt;bleed, mind-affecting effects, petrification, polymorph effects; &lt;b&gt;Resist &lt;/b&gt;acid 10, electricity 10, fire 10; &lt;b&gt;SR &lt;/b&gt;25&lt;/h5&gt;&lt;/div&gt;&lt;hr/&gt;&lt;div&gt;&lt;h5&gt;&lt;b&gt;OFFENSE&lt;/b&gt;&lt;/h5&gt;&lt;/div&gt;&lt;hr/&gt;&lt;div&gt;&lt;h5&gt;&lt;b&gt;Spd &lt;/b&gt;30 ft., fly 60 ft. (perfect), swim 60 ft.&lt;/h5&gt;&lt;h5&gt;&lt;b&gt;Melee &lt;/b&gt;bite +24 (2d8+7/19-20), tail slap +19 (1d8+3 plus grab)&lt;/h5&gt;&lt;h5&gt;&lt;b&gt;Space &lt;/b&gt;10 ft.; &lt;b&gt;Reach &lt;/b&gt;10 ft. (15 ft. with bite)&lt;/h5&gt;&lt;h5&gt;&lt;b&gt;Special Attacks &lt;/b&gt;breath weapon (80-ft. line, 9d6 bludgeoning damage plus push, Reflex DC 25 for half, usable every 1d4 rounds), constrict (1d8+3), whitewater barrier&lt;/h5&gt;&lt;h5&gt;&lt;b&gt;Spell-Like Abilities&lt;/b&gt; (CL 18th; concentration +22)  &lt;/br&gt;Constant&amp;mdash;&lt;i&gt;freedom of movement&lt;/i&gt;, &lt;i&gt;speak with animals&lt;/i&gt; &lt;/br&gt;At Will&amp;mdash;&lt;i&gt;control water&lt;/i&gt;, &lt;i&gt;create water&lt;/i&gt;, &lt;i&gt;greater dispel magic&lt;/i&gt;, &lt;i&gt;modify memory&lt;/i&gt; (DC 18), &lt;i&gt;slipstream&lt;/i&gt;* &lt;/br&gt;3/day&amp;mdash;&lt;i&gt;aqueous orb&lt;/i&gt;* (DC 17), quickened &lt;i&gt;telekinesis&lt;/i&gt; (DC 19) &lt;/br&gt;1/day&amp;mdash;&lt;i&gt;break enchantment&lt;/i&gt;&lt;/h5&gt;&lt;/h5&gt;&lt;/div&gt;&lt;hr/&gt;&lt;div&gt;&lt;h5&gt;&lt;b&gt;STATISTICS&lt;/b&gt;&lt;/h5&gt;&lt;/div&gt;&lt;hr/&gt;&lt;div&gt;&lt;h5&gt;&lt;b&gt;Str &lt;/b&gt;24, &lt;b&gt;Dex &lt;/b&gt;15, &lt;b&gt;Con &lt;/b&gt;23, &lt;b&gt;Int &lt;/b&gt; 18, &lt;b&gt;Wis &lt;/b&gt;22, &lt;b&gt;Cha &lt;/b&gt;19&lt;/h5&gt;&lt;h5&gt;&lt;b&gt;Base Atk &lt;/b&gt;+18; &lt;b&gt;CMB &lt;/b&gt;+26 (+30 grapple); &lt;b&gt;CMD &lt;/b&gt;39&lt;/h5&gt;&lt;h5&gt;&lt;b&gt;Feats &lt;/b&gt;Combat Reflexes, Dodge, Flyby Attack, Improved Critical (bite), Improved Lightning Reflexes, Lightning Reflexes, Mobility, Quicken Spell-Like Ability (&lt;i&gt;telekinesis&lt;/i&gt;), Stand Still&lt;/h5&gt;&lt;h5&gt;&lt;b&gt;Skills &lt;/b&gt;Bluff +25, Diplomacy +22, Fly +29, Handle Animal +25, Intimidate +22, Knowledge (nature) +25, Perception +27, Sense Motive +27, Survival +27, Swim +36&lt;/h5&gt;&lt;h5&gt;&lt;b&gt;Languages &lt;/b&gt;Aquan, Common; &lt;i&gt;speak with animals&lt;/i&gt;, telepathy 100 ft.&lt;/h5&gt;&lt;h5&gt;&lt;b&gt;SQ &lt;/b&gt;merge with ward, ward (small body of water)&lt;/h5&gt;&lt;/div&gt;&lt;hr/&gt;&lt;div&gt;&lt;h5&gt;&lt;b&gt;ECOLOGY&lt;/b&gt;&lt;/h5&gt;&lt;/div&gt;&lt;hr/&gt;&lt;div&gt;&lt;h5&gt;&lt;b&gt;Environment &lt;/b&gt; any water&lt;/h5&gt;&lt;h5&gt;&lt;b&gt;Organization &lt;/b&gt;solitary&lt;/h5&gt;&lt;h5&gt;&lt;b&gt;Treasure &lt;/b&gt;standard&lt;/h5&gt;&lt;/div&gt;&lt;hr/&gt;&lt;div&gt;&lt;h5&gt;&lt;b&gt;SPECIAL ABILITIES&lt;/b&gt;&lt;/h5&gt;&lt;/div&gt;&lt;hr/&gt;&lt;div&gt;&lt;/h5&gt;&lt;h5&gt;&lt;b&gt;Breath Weapon (Su)&lt;/b&gt; When a suijin uses its breath weapon, it unleashes a pressurized blast of water that knocks over and soaks everything in its line of effect. Any creature that is struck by the blast and fails its saving throw is pushed back 10 feet as though bull rushed. For every 5 by  which a creature fails its saving throw, it is pushed back an additional 5 feet. This effect also extinguishes any normal fires within the line of effect, as well as magical fires, which are dispelled as though by &lt;i&gt;greater dispel magic&lt;/i&gt;. A suijin can choose to have its breath weapon deal nonlethal damage instead of lethal damage before using this ability.  &lt;/h5&gt;&lt;h5&gt;&lt;b&gt;Whitewater Barrier (Su)&lt;/b&gt; Three times per day as a standard action, a suijin can create a wall of turbulent water. A suijin can make this barrier however long it wishes, up to a maximum length of 180 feet, and the wall is 20 feet tall. A whitewater barrier acts as a sheet of stormy water, and any Large or smaller creature that attempts to pass through the barrier must succeed at a DC 26 Swim check or be rushed to the top of the wave and pushed back to the side it started on, taking fall damage as appropriate. It is possible to create cylindrical or square whitewater barriers to enclose specific points. This effect acts like &lt;i&gt;wind wall&lt;/i&gt; in regard to how ranged missiles, breath weapons, gases, and creatures in gaseous form interact with it. The Swim DC is Constitution-based.&lt;/h5&gt;&lt;h5&gt;* See the &lt;i&gt;Advanced Player's Guide&lt;/i&gt;.&lt;/h5&gt;&lt;/div&gt;&lt;br&gt;&lt;/br&gt;&lt;div&gt;&lt;h4&gt;&lt;p&gt;&lt;p&gt;Suijins are the kami of lakes, ponds, springs, and wells. When they are not merged with their wards, these spirits of nature resemble giant carp or sea serpents, usually beautiful specimens with rainbow scales. While they are as benevolent and well meaning as all other kami, suijins are often mistaken for beasts of the waters they inhabit, and are thus feared by superstitious or simple-minded creatures. Those who encounter suijins know better than to believe such unfounded fears, however, as the kami often only emerge from their wards in order to protect innocent creatures in trouble near its waters. Considered reclusive even by other kami, a suijin usually tries to protect creatures within its wards by covert means if at all possible, slowing the flow of its waters' currents or pushing struggling creatures to shore via magic. Suijins are infinitely patient, and though most enjoy helping creatures, those in more remote regions are just as content to simply exist among their waters, protecting their wards from those who would seek to defile them. The general attitude among most suijins is often one of simple acceptance of things as they are, based on the belief that all things are fluid and subject to change; even the largest lakes are bound to recede or expand, and even the most eternal kami are not entirely permanent, a point proven by the vicious oni.  In its true form, a typical suijin is 15 feet long and weighs about 1,200 pounds, though numerous rumors suggest that lesser and greater suijins do exist in some parts of the world, typically residing in bodies of water that are proportionate to the kami's size and power.  &lt;b&gt;&lt;/p&gt;&lt;p&gt;Ecology&lt;/b&gt;&lt;/p&gt;&lt;p&gt;  A suijin's particular ward is usually a good indicator of its temperament. A suijin residing in a secluded and placid mountain lake is often more calm and forgiving of trespasses than one dwelling in the heart of a turbulent river, and though all suijins typically mean well, those with more tumultuous wards are generally less tolerant of intruders within their domains. For instance, a suijin protecting a natural whirlpool within a larger body of water may not help a passing boat of traders that happens to start sinking into its depths, viewing the ship as a disturbance to the forces of nature. Those suijins who are used to seeing their waterways casually abused by the forces of civilization-as almost all cities in some way impose upon or corrupt the rivers and streams that flow near them, and even farming communities may pollute with manure and runoff- can be much more hard-hearted.  Suijins in isolated areas care far less about the mortal world than those who interact with it on a daily basis, so the attitude of a suijin dwelling within a mountain stream is often far different than that of one residing in a regularly visited pond. Travelers can earn the approval of a suijin by placing minerals or gemstones within its ward, and those who pollute the waters or use it for evil (such as by executing innocents via drowning) are quick to encounter a normally calm suijin's fearsome wrath. Unusual floods and droughts are both signs of a suijin's displeasure with a nearby development's effects on the surrounding waters, and wary villagers are careful to appease a suijin and change their destructive ways, lest they feel the full brunt of the powerful water kami's righteous wrath.  Those suijins who continually fail to protect their waters from troublesome residents or visitors are often quick to fall out of favor with their kindred, and the wards of these kami often become treacherous during the time in which a corrupted suijin makes its gradual transition toward becoming an oni.  &lt;b&gt;&lt;/p&gt;&lt;p&gt;Habitat &amp; Society&lt;/b&gt;&lt;/p&gt;&lt;p&gt;  A suijin can occupy virtually any body of water, whether it be a stream up to several dozen miles long or a lake no more than a single mile in diameter. A particularly social suijin might choose to occupy the aqueduct of an urban development if the inhabitants are especially conscious of their impact on the surrounding environs, and such settlements recognize and appreciate the blessing of the benevolent resident, as a suijin cleans and purifies the waters it inhabits.  Suijins are solitary kami, and rarely go out of their way to band with others of their kind, preferring instead to protect isolated bodies of water. This form of aloofness isn't out of fear of or apathy for other kami; instead, suijins merely adhere to a loosely established territorial pact, knowing that their powers are more valuable when spread throughout regions, rather than concentrated on particular bodies of water. When suijins do interact with one another, they do so at points where two bodies of water meet, such as estuaries and deltas. If two connecting bodies of water are especially healthy and the suijins residing in them are entirely undisturbed by forces of corruption, it is said that the water kami celebrate nature in a sort of bonding ritual. The rare event can be seen as motes of blue and green light whirling in the shallows of the adjoining water, and scholars speculate that this event may symbolize the creation of a new suijin.&lt;/p&gt;&lt;/h4&gt;&lt;/div&gt;</t>
  </si>
  <si>
    <t>Ja Noi</t>
  </si>
  <si>
    <t>(goblinoid, native, oni, shapechanger)</t>
  </si>
  <si>
    <t>(+2 armor, +2 Dex, +4 natural)</t>
  </si>
  <si>
    <t>regeneration 3 (acid or fire)</t>
  </si>
  <si>
    <t>mwk tetsubo +11/+6 (1d10+6/4)</t>
  </si>
  <si>
    <t>longbow +8/+3 (1d8/3)</t>
  </si>
  <si>
    <t>Spell-Like Abilities (CL 6th; concentration +8)  3/day-command (DC 13), doom (DC 13), fly, magic weapon  1/day-bull's strength</t>
  </si>
  <si>
    <t>Str 19, Dex 15, Con 18, Int 12, Wis 13, Cha 14</t>
  </si>
  <si>
    <t>Cleave, Outflank*, Power Attack</t>
  </si>
  <si>
    <t>Bluff +11, Disguise +11, Fly +11, Intimidate +11, Perception +10, Sense Motive +10, Stealth +11</t>
  </si>
  <si>
    <t>change shape (Small or Medium humanoid, alter self ), serene fighter</t>
  </si>
  <si>
    <t>solitary, patrol (2-4), warband (5-7 plus 8-15 hobgoblins), or company (8-12 plus 20-50 hobgoblins, 1-2 lieutenants of 4th-5th level, and 1 general of 7th- 10th level)</t>
  </si>
  <si>
    <t>standard (masterwork leather armor, masterwork tetsubo**, longbow with 20 arrows, other treasure)</t>
  </si>
  <si>
    <t>This hunchbacked, fiery-skinned humanoid possesses black eyes beneath the bony ridges of its brow, wears elaborate heavy armor, and wields an ornate metal club.</t>
  </si>
  <si>
    <t>Serene Fighter (Su) A ja noi is extremely disciplined and maintains its focus even in the midst of combat. Once per day as an immediate action, a ja noi may reroll a Will save.</t>
  </si>
  <si>
    <t>A ja noi is an oni spirit that takes the form of a hobgoblin, and differs physically from the hobgoblins in a variety of ways, most notably its unearthly strength and distorted appearance. A ja noi's skin blazes a fiery red rather than a drab gray, and the oni bears prominent ridges on its brow and forehead.  Ja noi live to fight. While not as physically powerful as most oni, ja noi nonetheless have an insatiable thirst for combat that drives them to pursue the trials of battle  and bloodshed. The sensation of hot blood splattering on a ja noi's skin provokes an adrenaline rush that only fuels its lust for the kill. Its broad, tightly muscled physique and prowess in combat inspire awe within typical hobgoblins, who see the ja noi as a leader who ensures victory in their conquests.  Towering over the hobgoblins it resembles, a ja noi stands a little over 6 feet tall and weighs about 220 pounds.  Ecology  All oni believe the Material Plane's inhabitants fail to take advantage of the wealth of sensations they have at their disposal. While most of these evil spirits inhabit shells and rise to power by working behind the scenes- manipulating others into doing most of their foul deeds for them-ja noi take a more direct approach, conquering and slaughtering any who would stand against them and their armies. Ja noi embrace the carnal joys of slaughter, and no situation is more pleasant to a ja noi than the heat of combat upon a war-ravaged battlef ield. These hardened oni often recognize the inevitable outcome of their warlike tendencies, knowing that death could always be just around the corner; this knowledge, however, only further stimulates their greed for sensation, inspiring them to embrace every fight, as they know it could be their last. A ja noi silences its mind and ignores everything else while on the battlef ield, reveling in the current moment and the sensations of combat: the crunch of bones beneath a worn club, the spray of dying foes' blood, and the scattered guts and heads of fallen brawlers.  Like other oni, ja noi possess the ability to change shape, and often use this ability to confuse enemies in the midst of battle, altering their appearances to look like allies, only to bash in an unsuspecting foe's head before the victim knows what's happened. This brutish trickery is usually the extent of a ja noi's guile, however, as the hobgoblin oni are hardly known for their cunning. Even in regard to tactics, ja noi usually implement only the basest plans of action, simply relying on their weaker minions to take the brunt of an opposing army's blow while they target the commanders, always seeking the most worthy challenger and forever striving for that feeling that comes just as one is fighting for one's life. The most powerful ja noi are exceptions to this rule, however, and tales tell of expert ja noi leaders who excel in both physical prowess and tactical wit. These commanders quickly reach the status of generals, and work alongside other oni to manipulate vast armies of soldiers, both humanoid and goblinoid.  Once they take physical form, ja noi rarely last more than a couple years on the Material Plane, their deadly lifestyle often a limiting factor in this regard. They either  die in battle or at the hands of mutinous troops or allies, minions who realize that they are merely pawns in the game of war that the ja noi is constantly playing. Thus, most of these oni practice their battle skills constantly against one another, their strongest hobgoblin followers, and their adroit adversaries, always fighting and becoming more powerful. While they care little for the arcane, ja noi hone some magical abilities in order to inf lict maximum damage on the battlefield, and a few even seek out magical items to bolster their strength.  Habitat &amp; Society  Whereas many oni prefer to act alone and in secret, ja noi recognize the concept of strength in numbers, and understand that banding together is often a surer way to glorious victories than lone pursuits. The rare lone ja noi may seek out renowned heroes and martial senseis to challenge in one-on-one combat, but most of these creatures know the best way to demonstrate their prowess is in the midst of the chaotic battlefield in front of other oni, especially fellow ja noi. Often, when ja noi work together to bring carnage to the field of war, they keep track of each other's kills, ranking one another in terms of strength and skill. An individual who shows cowardice repeatedly or does not prove a useful ally swiftly meets the blade of a supposed comrade, as ja noi have little patience for weak accomplices.  Ja noi are seen as lowly and primal by other oni, but they possess immense amounts of authority among the lesser hobgoblins around them, and so they surround themselves with these minions, viewing them as useful fodder for the battles to come. During the fight, a ja noi's amateur hobgoblin warriors combat the masses of the opposing army, allowing the prideful oni to engage the commanders. Having found what they consider an ideal  militaristic race, ja noi prefer to use hobgoblins for their war campaigns if possible, though they settle for other soldiers if doing so clearly benefits the oni and they have the mortals' unquestioning loyalty. More often, a ja noi will employ non-hobgoblin minions to serve as slaves or some other form of chattel, putting them to work crafting armor and weapons or cleaning up during the aftermath of a successful battle.  In rare cases, more powerful oni ask ja noi to lead armies against particularly stubborn groups of opponents. Ja noi rarely refuse such requests, knowing that much blood will be shed in the ventures-and that denying the requests of stronger oni is a sure path to a quick death. Like all oni, ja noi despise and seek out kami, reveling in the destruction of minor spirits and hunting the more powerful individuals for the sheer challenge of it. Because of the strictures of the Laws of Golden Perfection, ja noi cannot directly slay kami, and so they work to direct their vicious hobgoblin armies to complete the task instead.  In extremely rare cases, when they have no campaigns to wage and no humanoid enemies to battle, ja noi simply disappear into the wilderness to fight the mightiest creatures they can find. Laying waste to big game such as bulettes and owlbears can distract a ja noi between large-scale battles, but it doesn't take long before the natural warrior quickly feels the lust for battle surge within it once again. Given too much time between skirmishes, a ja noi might turn its violent attention toward its followers, slaughtering entire hobgoblin tribes out of frustration and madness. Canny hobgoblins in service to a bloodthirsty ja noi are wise to find opposing groups for the oni to battle, that the resulting conf lict might temporarily sate the ja noi's incessant desire for war.</t>
  </si>
  <si>
    <t>&lt;link rel="stylesheet"href="PF.css"&gt;&lt;div&gt;&lt;h2&gt;Oni, Ja Noi&lt;/h2&gt;&lt;h3&gt;&lt;i&gt;&lt;i&gt;This hunchbacked&lt;/i&gt;, &lt;i&gt;fiery-skinned humanoid possesses black eyes beneath the bony ridges of its brow&lt;/i&gt;, &lt;i&gt;wears elaborate heavy armor&lt;/i&gt;, &lt;i&gt;and wields an ornate metal club&lt;/i&gt;.&lt;/i&gt;&lt;/h3&gt;&lt;br&gt;&lt;/br&gt;&lt;/div&gt;&lt;div class="heading"&gt;&lt;p class="alignleft"&gt;Ja Noi&lt;/p&gt;&lt;p class="alignright"&gt;CR 5&lt;/p&gt;&lt;div style="clear: both;"&gt;&lt;/div&gt;&lt;/div&gt;&lt;div&gt;&lt;h5&gt;&lt;b&gt;XP &lt;/b&gt;1,600&lt;/h5&gt;&lt;h5&gt;LE Medium outsider (goblinoid, native, oni, shapechanger)&lt;/h5&gt;&lt;h5&gt;&lt;b&gt;Init &lt;/b&gt;+2; &lt;b&gt;Senses &lt;/b&gt;darkvision 60 ft.; Perception +10&lt;/h5&gt;&lt;/div&gt;&lt;hr/&gt;&lt;div&gt;&lt;h5&gt;&lt;b&gt;DEFENSE&lt;/b&gt;&lt;/h5&gt;&lt;/div&gt;&lt;hr/&gt;&lt;div&gt;&lt;h5&gt;&lt;b&gt;AC &lt;/b&gt;18, touch 12, flat-footed 16 (+2 armor, +2 Dex, +4 natural)&lt;/h5&gt;&lt;h5&gt;&lt;b&gt;hp &lt;/b&gt;57 (6d10+24); regeneration 3 (acid or fire)&lt;/h5&gt;&lt;h5&gt;&lt;b&gt;Fort &lt;/b&gt;+9, &lt;b&gt;Ref &lt;/b&gt;+7, &lt;b&gt;Will &lt;/b&gt;+3&lt;/h5&gt;&lt;/div&gt;&lt;hr/&gt;&lt;div&gt;&lt;h5&gt;&lt;b&gt;OFFENSE&lt;/b&gt;&lt;/h5&gt;&lt;/div&gt;&lt;hr/&gt;&lt;div&gt;&lt;h5&gt;&lt;b&gt;Spd &lt;/b&gt;30 ft.&lt;/h5&gt;&lt;h5&gt;&lt;b&gt;Melee &lt;/b&gt;mwk tetsubo +11/+6 (1d10+6/4)&lt;/h5&gt;&lt;h5&gt;&lt;b&gt;Ranged &lt;/b&gt;longbow +8/+3 (1d8/3)&lt;/h5&gt;&lt;h5&gt;&lt;b&gt;Space &lt;/b&gt;5 ft.; &lt;b&gt;Reach &lt;/b&gt;5 ft.&lt;/h5&gt;&lt;h5&gt;&lt;b&gt;Spell-Like Abilities&lt;/b&gt; (CL 6th; concentration +8) &lt;/br&gt;3/day&amp;mdash;&lt;i&gt;command&lt;/i&gt; (DC 13), &lt;i&gt;doom&lt;/i&gt; (DC 13), &lt;i&gt;fly&lt;/i&gt;, &lt;i&gt;magic weapon&lt;/i&gt; &lt;/br&gt;1/day&amp;mdash;&lt;i&gt;bull's strength&lt;/i&gt;&lt;/h5&gt;&lt;/h5&gt;&lt;/div&gt;&lt;hr/&gt;&lt;div&gt;&lt;h5&gt;&lt;b&gt;STATISTICS&lt;/b&gt;&lt;/h5&gt;&lt;/div&gt;&lt;hr/&gt;&lt;div&gt;&lt;h5&gt;&lt;b&gt;Str &lt;/b&gt;19, &lt;b&gt;Dex &lt;/b&gt;15, &lt;b&gt;Con &lt;/b&gt;18, &lt;b&gt;Int &lt;/b&gt; 12, &lt;b&gt;Wis &lt;/b&gt;13, &lt;b&gt;Cha &lt;/b&gt;14&lt;/h5&gt;&lt;h5&gt;&lt;b&gt;Base Atk &lt;/b&gt;+6; &lt;b&gt;CMB &lt;/b&gt;+10; &lt;b&gt;CMD &lt;/b&gt;22&lt;/h5&gt;&lt;h5&gt;&lt;b&gt;Feats &lt;/b&gt;Cleave, Outflank*, Power Attack&lt;/h5&gt;&lt;h5&gt;&lt;b&gt;Skills &lt;/b&gt;Bluff +11, Disguise +11, Fly +11, Intimidate +11, Perception +10, Sense Motive +10, Stealth +11&lt;/h5&gt;&lt;h5&gt;&lt;b&gt;Languages &lt;/b&gt;Common, Goblin&lt;/h5&gt;&lt;h5&gt;&lt;b&gt;SQ &lt;/b&gt;change shape (Small or Medium humanoid, &lt;i&gt;alter self&lt;/i&gt; ), serene fighter&lt;/h5&gt;&lt;/div&gt;&lt;hr/&gt;&lt;div&gt;&lt;h5&gt;&lt;b&gt;ECOLOGY&lt;/b&gt;&lt;/h5&gt;&lt;/div&gt;&lt;hr/&gt;&lt;div&gt;&lt;h5&gt;&lt;b&gt;Environment &lt;/b&gt; temperate or warm hills&lt;/h5&gt;&lt;h5&gt;&lt;b&gt;Organization &lt;/b&gt;solitary, patrol (2-4), warband (5-7 plus 8-15 hobgoblins), or company (8-12 plus 20-50 hobgoblins, 1-2 lieutenants of 4th-5th level, and 1 general of 7th- 10th level)&lt;/h5&gt;&lt;h5&gt;&lt;b&gt;Treasure &lt;/b&gt;standard (masterwork leather armor, masterwork tetsubo**, longbow with 20 arrows, other treasure)&lt;/h5&gt;&lt;/div&gt;&lt;hr/&gt;&lt;div&gt;&lt;h5&gt;&lt;b&gt;SPECIAL ABILITIES&lt;/b&gt;&lt;/h5&gt;&lt;/div&gt;&lt;hr/&gt;&lt;div&gt;&lt;/h5&gt;&lt;h5&gt;&lt;b&gt;Serene Fighter (Su)&lt;/b&gt; A ja noi is extremely disciplined and maintains its focus even in the midst of combat. Once per day as an immediate action, a ja noi may reroll a Will save.&lt;/h5&gt;&lt;h5&gt;* See the &lt;i&gt;Advanced Player's Guide&lt;/i&gt;.&lt;br&gt;** See &lt;i&gt;Ultimate Combat&lt;/i&gt;.&lt;/h5&gt;&lt;/div&gt;&lt;br&gt;&lt;/br&gt;&lt;div&gt;&lt;h4&gt;&lt;p&gt;&lt;p&gt;A ja noi is an oni spirit that takes the form of a hobgoblin, and differs physically from the hobgoblins in a variety of ways, most notably its unearthly strength and distorted appearance. A ja noi's skin blazes a fiery red rather than a drab gray, and the oni bears prominent ridges on its brow and forehead.  Ja noi live to fight. While not as physically powerful as most oni, ja noi nonetheless have an insatiable thirst for combat that drives them to pursue the trials of battle  and bloodshed. The sensation of hot blood splattering on a ja noi's skin provokes an adrenaline rush that only fuels its lust for the kill. Its broad, tightly muscled physique and prowess in combat inspire awe within typical hobgoblins, who see the ja noi as a leader who ensures victory in their conquests.  Towering over the hobgoblins it resembles, a ja noi stands a little over 6 feet tall and weighs about 220 pounds.  &lt;b&gt;&lt;/p&gt;&lt;p&gt;Ecology&lt;/b&gt;&lt;/p&gt;&lt;p&gt;  All oni believe the Material Plane's inhabitants fail to take advantage of the wealth of sensations they have at their disposal. While most of these evil spirits inhabit shells and rise to power by working behind the scenes- manipulating others into doing most of their foul deeds for them-ja noi take a more direct approach, conquering and slaughtering any who would stand against them and their armies. Ja noi embrace the carnal joys of slaughter, and no situation is more pleasant to a ja noi than the heat of combat upon a war-ravaged battlef ield. These hardened oni often recognize the inevitable outcome of their warlike tendencies, knowing that death could always be just around the corner; this knowledge, however, only further stimulates their greed for sensation, inspiring them to embrace every fight, as they know it could be their last. A ja noi silences its mind and ignores everything else while on the battlef ield, reveling in the current moment and the sensations of combat: the crunch of bones beneath a worn club, the spray of dying foes' blood, and the scattered guts and heads of fallen brawlers.  Like other oni, ja noi possess the ability to change shape, and often use this ability to confuse enemies in the midst of battle, altering their appearances to look like allies, only to bash in an unsuspecting foe's head before the victim knows what's happened. This brutish trickery is usually the extent of a ja noi's guile, however, as the hobgoblin oni are hardly known for their cunning. Even in regard to tactics, ja noi usually implement only the basest plans of action, simply relying on their weaker minions to take the brunt of an opposing army's blow while they target the &lt;i&gt;command&lt;/i&gt;ers, always seeking the most worthy challenger and forever striving for that feeling that comes just as one is fighting for one's life. The most powerful ja noi are exceptions to this rule, however, and tales tell of expert ja noi leaders who excel in both physical prowess and tactical wit. These &lt;i&gt;command&lt;/i&gt;ers quickly reach the status of generals, and work alongside other oni to manipulate vast armies of soldiers, both humanoid and goblinoid.  Once they take physical form, ja noi rarely last more than a couple years on the Material Plane, their deadly lifestyle often a limiting factor in this regard. They either  die in battle or at the hands of mutinous troops or allies, minions who realize that they are merely pawns in the game of war that the ja noi is constantly playing. Thus, most of these oni practice their battle skills constantly against one another, their strongest hobgoblin followers, and their adroit adversaries, always fighting and becoming more powerful. While they care little for the arcane, ja noi hone some magical abilities in order to inf lict maximum damage on the battlefield, and a few even seek out magical items to bolster their strength.  &lt;b&gt;&lt;/p&gt;&lt;p&gt;Habitat &amp; Society&lt;/b&gt;&lt;/p&gt;&lt;p&gt;  Whereas many oni prefer to act alone and in secret, ja noi recognize the concept of strength in numbers, and understand that banding together is often a surer way to glorious victories than lone pursuits. The rare lone ja noi may seek out renowned heroes and martial senseis to challenge in one-on-one combat, but most of these creatures know the best way to demonstrate their prowess is in the midst of the chaotic battlefield in front of other oni, especially fellow ja noi. Often, when ja noi work together to bring carnage to the field of war, they keep track of each other's kills, ranking one another in terms of strength and skill. An individual who shows cowardice repeatedly or does not prove a useful ally swiftly meets the blade of a supposed comrade, as ja noi have little patience for weak accomplices.  Ja noi are seen as lowly and primal by other oni, but they possess immense amounts of authority among the lesser hobgoblins around them, and so they surround themselves with these minions, viewing them as useful fodder for the battles to come. During the fight, a ja noi's amateur hobgoblin warriors combat the masses of the opposing army, allowing the prideful oni to engage the &lt;i&gt;command&lt;/i&gt;ers. Having found what they consider an ideal  militaristic race, ja noi prefer to use hobgoblins for their war campaigns if possible, though they settle for other soldiers if doing so clearly benefits the oni and they have the mortals' unquestioning loyalty. More often, a ja noi will employ non-hobgoblin minions to serve as slaves or some other form of chattel, putting them to work crafting armor and weapons or cleaning up during the aftermath of a successful battle.  In rare cases, more powerful oni ask ja noi to lead armies against particularly stubborn groups of opponents. Ja noi rarely refuse such requests, knowing that much blood will be shed in the ventures-and that denying the requests of stronger oni is a sure path to a quick death. Like all oni, ja noi despise and seek out kami, reveling in the destruction of minor spirits and hunting the more powerful individuals for the sheer challenge of it. Because of the strictures of the &lt;i&gt;Laws of Golden Perfection&lt;/i&gt;, ja noi cannot directly slay kami, and so they work to direct their vicious hobgoblin armies to complete the task instead.  In extremely rare cases, when they have no campaigns to wage and no humanoid enemies to battle, ja noi simply disappear into the wilderness to fight the mightiest creatures they can find. Laying waste to big game such as bulettes and owlbears can distract a ja noi between large-scale battles, but it doesn't take long before the natural warrior quickly feels the lust for battle surge within it once again. Given too much time between skirmishes, a ja noi might turn its violent attention toward its followers, slaughtering entire hobgoblin tribes out of frustration and madness. Canny hobgoblins in service to a bloodthirsty ja noi are wise to find opposing groups for the oni to battle, that the resulting conf lict might temporarily sate the ja noi's incessant desire for war.&lt;/p&gt;&lt;/h4&gt;&lt;/div&gt;</t>
  </si>
  <si>
    <t>* See the Advanced Player's Guide.&lt;br&gt;** See Ultimate Combat.</t>
  </si>
  <si>
    <t>Erodaemon</t>
  </si>
  <si>
    <t>darkvision 60 ft., detect good, detect thoughts; Perception +20</t>
  </si>
  <si>
    <t>bite +19 (1d6+4 plus 1d4 Charisma drain), 2 claws +19 (1d6+4)</t>
  </si>
  <si>
    <t>object of desire, wilting kiss</t>
  </si>
  <si>
    <t>Spell-Like Abilities (CL 14th; concentration +20)  Constant-detect good, detect thoughts, tongues  At Will-death knell (DC 18), greater teleport (self plus 50 lbs. of objects only), unnatural lust* (DC 18)  3/day-desecrate, quickened crushing despair (DC 20), enervation, suggestion (DC 19)  1/day-modify memory (DC 20), summon (level 4, 1d3 ceustodaemons 35%), utter contempt* (DC 20)</t>
  </si>
  <si>
    <t>Str 18, Dex 21, Con 21, Int 19, Wis 16, Cha 22</t>
  </si>
  <si>
    <t>Agile Maneuvers, Deceitful, Dodge, Improved Initiative, Quicken Spell-Like Ability (crushing despair), Skill Focus (Bluff), Weapon Finesse</t>
  </si>
  <si>
    <t>Bluff +33, Diplomacy +23, Disguise +24, Intimidate +23, Knowledge (local) +21, Knowledge (planes) +21, Perception +20, Sense Motive +20, Sleight of Hand +22, Stealth +22</t>
  </si>
  <si>
    <t>Abyssal, Draconic, Infernal; telepathy 100 ft., tongues</t>
  </si>
  <si>
    <t>solitary, pair, or harem (3-6)</t>
  </si>
  <si>
    <t>This fiend appears to be a slim half-elf with long hair and a slender set of black ram horns. Covered by a sheer gown, her skin is tinged blue and covered with an elaborate tracery of white, scarified tattoos. A long, serpentine tail sprouts from the base of her spine, ending in a fanged maw. Her extremities are withered and blackened, ending in scorched, fleshless talons, and her unearthly beauty is further marred by a red, unblinking third eye.</t>
  </si>
  <si>
    <t>Horsemen Of The Apocalypse</t>
  </si>
  <si>
    <t>Object of Desire (Su) While using its detect thoughts ability, an erodaemon can see into the mind of a humanoid and identify the person the target most desires, whether it be a lost loved one or an object of lust. As a full-round action, the erodaemon can change into the form of this desired person as long as the target is a Small, Medium, or Large humanoid. The erodaemon gains a +20 bonus on its Disguise and Bluff checks to impersonate that person and avoid being detected as a fraud, but spells like true seeing negate this effect as normal. This effect ends if the erodaemon attacks any creature. Actions that could reveal the erodaemon as a fraud (such as performing an action that the imitated person would obviously not do, like cast a spell or speak Infernal) require the erodaemon to make an immediate Bluff check to continue the impersonation, with the erodaemon losing some or all of its bonus depending on the severity of the breach (GM's discretion).  Wilting Kiss (Su) An erodaemon can draw a mortal into a state of obsession with its kiss. An unwilling victim must be grappled before the erodaemon can use this ability. A creature affected by this kiss must make a DC 23 Will save or become obsessed with the erodaemon, an obsession the erodaemon feeds on. Each round the target is more than 30 feet away from the erodaemon, it must make an additional DC 23 Will save. Failing the save means that the sheer pain of her absence deals 1 point of Charisma drain to the subject that round. Succeeding at the Will save two consecutive times ends the effects of this ability. Spells such as dispel magic and break enchantment end this effect. The save DC is Charisma-based.</t>
  </si>
  <si>
    <t>Erodaemons personify death by heartbreak. These fiends pose as mortals, insert themselves into the lives of their victims, and slowly destroy them. They break apart marriages, kill children or cause them to leave their families, destroy reputations, extinguish faith, curdle family ties, and bit by bit savor the slow disintegration of their victims' emotional well-being and consequent physical deterioration. Every tear shed, every sobbing woman, and every grieving man brings a rapturous smile to an erodaemon's face, because when a mortal dies of heartbreak and grief, the erodaemon feasts upon the tortured soul.  The typical erodaemon stands 6 feet tall and weighs 150 pounds.  Ecology  Erodaemons sometimes form from the hunted, the wandering mortal souls of Abaddon. Corrupted by their heartbreak, the resulting erodaemons seek to impose their morbid fate upon others.  Erodaemons are thought by some to be Abaddon's answer to the demonic succubi and diabolic erinyes, possessing the visage of beautiful mortals, yet tainted with obviously fiendish traits and intentions. However, rather than inspiring wars based on lust or torturing  victims ceaselessly, erodaemons seek to stoke the flames of mortal woe, causing many to fall into such pits of melancholy that they ultimately perish. When a mortal succumbs to death as a way to escape the pain of living without one's love, an erodaemon ensnares the soul and feasts upon its anguish.  Though they can appear as either a man or woman to their victims, in their true form, erodaemons are predominantly female. Erodaemons freely adopt whatever guises they deem necessary to infiltrate and ravage the lives of the mortals they hunt throughout the planes, and when not donning mortal figures, they often shift between various forms as they so desire, honing their ability to adopt each particular gender's behavioral quirks for when it matters.  Habitat &amp; Society  Erodaemons know many traditions of different societies due to their intrusions into urban areas on other planes. In Abaddon, however, such communal grounds are rare, if they exist at all. In the sprawling wastes, erodaemons practice their forms of seduction primarily upon the hunted, who may still have such base desires as intimacy and love. Erodaemons are rarely trusted by other daemons, who have no hearts to break but can be tricked all the same into thinking a supposed ally or leader has turned its back on them.  While infiltrating other planes, erodaemons prefer to hunt alone most of the time. Selecting a particularly susceptible victim-such as one whose heart already throbs for another-an erodaemon will assume the guise of its target's lover and make the victim believe his or her partner is unfaithful, abusive, or worse. The devastation this causes for both of the real members of the relationship is delectable to the erodaemon, whose kiss snatches any life that still remains in the souls of those whose hearts it breaks. Similarly, an erodaemon might simply assume the form of a beautiful suitor, bewitching an already devoted mortal into relations which will ultimately be discovered suddenly by his or her mate. When the affair is revealed- often in the bedroom-the erodaemon assumes its true form to devour the emotionally shattered remains of both parties involved.  Erodaemons occasionally work together, but only if doing so results in a greater harvest of crushed mortal souls. This usually involves mesmerizing entire groups of people, often at a risqué performance or event, and seductively sapping the life from the unwitting spectators. While such ruses are elaborate enough to pique erodaemons' peculiar tastes, the act of tricking mortals on an individual level often yields much more broken-and thus all the more delicious-souls.  Given their diverse uses and unique insights into mortals, erodaemons serve all of the Four equally. In addition to typical erodaemon servitors, erodaemons with particularly specialized skill sets serve each Horseman as his or her needs require. Apollyon possesses access to a group of plagued erodaemons who act as jubilant and seductive carriers of venereal diseases; Trelmarixian's erodaemons target rulers of kingdoms in order to divert resources meant for food; Szuriel's erodaemons woo entire legions of soldiers into embittered deaths; and Charon's erodaemons seek and further destroy the hearts of the aged.</t>
  </si>
  <si>
    <t>&lt;link rel="stylesheet"href="PF.css"&gt;&lt;div&gt;&lt;h2&gt;Erodaemon&lt;/h2&gt;&lt;h3&gt;&lt;i&gt;&lt;i&gt;This fiend appears to be a slim half-elf with long hair and a slender set of black ram horns&lt;/i&gt;. &lt;i&gt;Covered by a sheer gown&lt;/i&gt;, &lt;i&gt;her skin is tinged blue and covered with an elaborate tracery of white&lt;/i&gt;, &lt;i&gt;scarified tattoos&lt;/i&gt;. &lt;i&gt;A long&lt;/i&gt;, &lt;i&gt;serpentine tail sprouts from the base of her spine&lt;/i&gt;, &lt;i&gt;ending in a fanged maw&lt;/i&gt;. &lt;i&gt;Her extremities are withered and blackened&lt;/i&gt;, &lt;i&gt;ending in scorched&lt;/i&gt;, fleshless talons, &lt;i&gt;and her unearthly beauty is further marred by a red&lt;/i&gt;, &lt;i&gt;unblinking third eye&lt;/i&gt;.&lt;/i&gt;&lt;/h3&gt;&lt;br&gt;&lt;/br&gt;&lt;/div&gt;&lt;div class="heading"&gt;&lt;p class="alignleft"&gt;Erodaemon&lt;/p&gt;&lt;p class="alignright"&gt;CR 11&lt;/p&gt;&lt;div style="clear: both;"&gt;&lt;/div&gt;&lt;/div&gt;&lt;div&gt;&lt;h5&gt;&lt;b&gt;XP &lt;/b&gt;12,800&lt;/h5&gt;&lt;h5&gt;NE Medium outsider (daemon, evil, extraplanar)&lt;/h5&gt;&lt;h5&gt;&lt;b&gt;Init &lt;/b&gt;+9; &lt;b&gt;Senses &lt;/b&gt;darkvision 60 ft., &lt;i&gt;detect good&lt;/i&gt;, &lt;i&gt;detect thoughts&lt;/i&gt;; Perception +20&lt;/h5&gt;&lt;/div&gt;&lt;hr/&gt;&lt;div&gt;&lt;h5&gt;&lt;b&gt;DEFENSE&lt;/b&gt;&lt;/h5&gt;&lt;/div&gt;&lt;hr/&gt;&lt;div&gt;&lt;h5&gt;&lt;b&gt;AC &lt;/b&gt;25, touch 16, flat-footed 19 (+5 Dex, +1 dodge, +9 natural)&lt;/h5&gt;&lt;h5&gt;&lt;b&gt;hp &lt;/b&gt;147 (14d10+70)&lt;/h5&gt;&lt;h5&gt;&lt;b&gt;Fort &lt;/b&gt;+9, &lt;b&gt;Ref &lt;/b&gt;+14, &lt;b&gt;Will &lt;/b&gt;+12&lt;/h5&gt;&lt;h5&gt;&lt;b&gt;DR &lt;/b&gt;10/good or silver; &lt;b&gt;Immune &lt;/b&gt;acid, death effects, disease, poison; &lt;b&gt;Resist &lt;/b&gt;cold 10, electricity 10, fire 10; &lt;b&gt;SR &lt;/b&gt;22&lt;/h5&gt;&lt;/div&gt;&lt;hr/&gt;&lt;div&gt;&lt;h5&gt;&lt;b&gt;OFFENSE&lt;/b&gt;&lt;/h5&gt;&lt;/div&gt;&lt;hr/&gt;&lt;div&gt;&lt;h5&gt;&lt;b&gt;Spd &lt;/b&gt;30 ft.&lt;/h5&gt;&lt;h5&gt;&lt;b&gt;Melee &lt;/b&gt;bite +19 (1d6+4 plus 1d4 Charisma drain), 2 claws +19 (1d6+4)&lt;/h5&gt;&lt;h5&gt;&lt;b&gt;Space &lt;/b&gt;5 ft.; &lt;b&gt;Reach &lt;/b&gt;5 ft.&lt;/h5&gt;&lt;h5&gt;&lt;b&gt;Special Attacks &lt;/b&gt;object of desire, wilting kiss&lt;/h5&gt;&lt;h5&gt;&lt;b&gt;Spell-Like Abilities&lt;/b&gt; (CL 14th; concentration +20)  &lt;/br&gt;Constant&amp;mdash;&lt;i&gt;detect good&lt;/i&gt;, &lt;i&gt;detect thoughts&lt;/i&gt;, &lt;i&gt;tongues&lt;/i&gt; &lt;/br&gt;At Will&amp;mdash;&lt;i&gt;death knell&lt;/i&gt; (DC 18), &lt;i&gt;greater teleport&lt;/i&gt; (self plus 50 lbs. of objects only), &lt;i&gt;unnatural lust&lt;/i&gt;* (DC 18) &lt;/br&gt;3/day&amp;mdash;&lt;i&gt;desecrate&lt;/i&gt;, quickened &lt;i&gt;&lt;i&gt;crushing&lt;/i&gt; despair&lt;/i&gt; (DC 20), &lt;i&gt;enervation&lt;/i&gt;, &lt;i&gt;suggestion&lt;/i&gt; (DC 19) &lt;/br&gt;1/day&amp;mdash;&lt;i&gt;modify memory&lt;/i&gt; (DC 20), summon (level 4, 1d3 ceustodaemons 35%), &lt;i&gt;utter contempt&lt;/i&gt;* (DC 20)&lt;/h5&gt;&lt;/h5&gt;&lt;h5&gt;* See &lt;i&gt;Ultimate Magic&lt;/i&gt;.&lt;/h5&gt;&lt;/div&gt;&lt;hr/&gt;&lt;div&gt;&lt;h5&gt;&lt;b&gt;STATISTICS&lt;/b&gt;&lt;/h5&gt;&lt;/div&gt;&lt;hr/&gt;&lt;div&gt;&lt;h5&gt;&lt;b&gt;Str &lt;/b&gt;18, &lt;b&gt;Dex &lt;/b&gt;21, &lt;b&gt;Con &lt;/b&gt;21, &lt;b&gt;Int &lt;/b&gt; 19, &lt;b&gt;Wis &lt;/b&gt;16, &lt;b&gt;Cha &lt;/b&gt;22&lt;/h5&gt;&lt;h5&gt;&lt;b&gt;Base Atk &lt;/b&gt;+14; &lt;b&gt;CMB &lt;/b&gt;+19; &lt;b&gt;CMD &lt;/b&gt;34&lt;/h5&gt;&lt;h5&gt;&lt;b&gt;Feats &lt;/b&gt;Agile Maneuvers, Deceitful, Dodge, Improved Initiative, Quicken Spell-Like Ability (&lt;i&gt;&lt;i&gt;crushing&lt;/i&gt; despair&lt;/i&gt;), Skill Focus (Bluff), Weapon Finesse&lt;/h5&gt;&lt;h5&gt;&lt;b&gt;Skills &lt;/b&gt;Bluff +33, Diplomacy +23, Disguise +24, Intimidate +23, Knowledge (local) +21, Knowledge (planes) +21, Perception +20, Sense Motive +20, Sleight of Hand +22, Stealth +22&lt;/h5&gt;&lt;h5&gt;&lt;b&gt;Languages &lt;/b&gt;Abyssal, Draconic, Infernal; telepathy 100 ft., &lt;i&gt;tongues&lt;/i&gt;&lt;/h5&gt;&lt;/div&gt;&lt;hr/&gt;&lt;div&gt;&lt;h5&gt;&lt;b&gt;ECOLOGY&lt;/b&gt;&lt;/h5&gt;&lt;/div&gt;&lt;hr/&gt;&lt;div&gt;&lt;h5&gt;&lt;b&gt;Environment &lt;/b&gt; any (Abaddon)&lt;/h5&gt;&lt;h5&gt;&lt;b&gt;Organization &lt;/b&gt;solitary, pair, or harem (3-6)&lt;/h5&gt;&lt;h5&gt;&lt;b&gt;Treasure &lt;/b&gt;standard&lt;/h5&gt;&lt;/div&gt;&lt;hr/&gt;&lt;div&gt;&lt;h5&gt;&lt;b&gt;SPECIAL ABILITIES&lt;/b&gt;&lt;/h5&gt;&lt;/div&gt;&lt;hr/&gt;&lt;div&gt;&lt;/h5&gt;&lt;h5&gt;&lt;b&gt;Object of Desire (Su)&lt;/b&gt; While using its &lt;i&gt;detect thoughts&lt;/i&gt; ability, an erodaemon can see into the mind of a humanoid and identify the person the target most desires, whether it be a lost loved one or an object of lust. As a full-round action, the erodaemon can change into the form of this desired person as long as the target is a Small, Medium, or Large humanoid. The erodaemon gains a +20 bonus on its Disguise and Bluff checks to impersonate that person and avoid being detected as a fraud, but spells like &lt;i&gt;true seeing&lt;/i&gt; negate this effect as normal. This effect ends if the erodaemon attacks any creature. Actions that could reveal the erodaemon as a fraud (such as performing an action that the imitated person would obviously not do, like cast a spell or speak Infernal) require the erodaemon to make an immediate Bluff check to continue the impersonation, with the erodaemon losing some or all of its bonus depending on the severity of the breach (GM's discretion).  &lt;/h5&gt;&lt;h5&gt;&lt;b&gt;Wilting Kiss (Su)&lt;/b&gt; An erodaemon can draw a mortal into a state of obsession with its kiss. An unwilling victim must be grappled before the erodaemon can use this ability. A creature affected by this kiss must make a DC 23 Will save or become obsessed with the erodaemon, an obsession the erodaemon feeds on. Each round the target is more than 30 feet away from the erodaemon, it must make an additional DC 23 Will save. Failing the save means that the sheer pain of her absence deals 1 point of Charisma drain to the subject that round. Succeeding at the Will save two consecutive times ends the effects of this ability. Spells such as &lt;i&gt;dispel magic&lt;/i&gt; and &lt;i&gt;break enchantment&lt;/i&gt; end this effect. The save DC is Charisma-based.&lt;/h5&gt;&lt;/div&gt;&lt;br&gt;&lt;/br&gt;&lt;div&gt;&lt;h4&gt;&lt;p&gt;&lt;p&gt;Erodaemons personify death by heartbreak. These fiends pose as mortals, insert themselves into the lives of their victims, and slowly destroy them. They break apart marriages, kill children or cause them to leave their families, destroy reputations, extinguish faith, curdle family ties, and bit by bit savor the slow disintegration of their victims' emotional well-being and consequent physical deterioration. Every tear shed, every sobbing woman, and every grieving man brings a rapturous smile to an erodaemon's face, because when a mortal dies of heartbreak and grief, the erodaemon feasts upon the tortured soul.  The typical erodaemon stands 6 feet tall and weighs 150 pounds.  &lt;b&gt;&lt;/p&gt;&lt;p&gt;Ecology&lt;/b&gt;&lt;/p&gt;&lt;p&gt;  Erodaemons sometimes form from the hunted, the wandering mortal souls of Abaddon. Corrupted by their heartbreak, the resulting erodaemons seek to impose their morbid fate upon others.  Erodaemons are thought by some to be Abaddon's answer to the demonic succubi and diabolic erinyes, possessing the visage of beautiful mortals, yet tainted with obviously fiendish traits and intentions. However, rather than inspiring wars based on lust or torturing  victims ceaselessly, erodaemons seek to stoke the flames of mortal woe, causing many to fall into such pits of melancholy that they ultimately perish. When a mortal succumbs to death as a way to escape the pain of living without one's love, an erodaemon ensnares the soul and feasts upon its anguish.  Though they can appear as either a man or woman to their victims, in their true form, erodaemons are predominantly female. Erodaemons freely adopt whatever guises they deem necessary to infiltrate and ravage the lives of the mortals they hunt throughout the planes, and when not donning mortal figures, they often shift between various forms as they so desire, honing their ability to adopt each particular gender's behavioral quirks for when it matters.  &lt;b&gt;&lt;/p&gt;&lt;p&gt;Habitat &amp; Society&lt;/b&gt;&lt;/p&gt;&lt;p&gt;  Erodaemons know many traditions of different societies due to their intrusions into urban areas on other planes. In Abaddon, however, such communal grounds are rare, if they exist at all. In the sprawling wastes, erodaemons practice their forms of seduction primarily upon the hunted, who may still have such base desires as intimacy and love. Erodaemons are rarely trusted by other daemons, who have no hearts to break but can be tricked all the same into thinking a supposed ally or leader has turned its back on them.  While infiltrating other planes, erodaemons prefer to hunt alone most of the time. Selecting a particularly susceptible victim-such as one whose heart already throbs for another-an erodaemon will assume the guise of its target's lover and make the victim believe his or her partner is unfaithful, abusive, or worse. The devastation this causes for both of the real members of the relationship is delectable to the erodaemon, whose kiss snatches any life that still remains in the souls of those whose hearts it breaks. Similarly, an erodaemon might simply assume the form of a beautiful suitor, bewitching an already devoted mortal into relations which will ultimately be discovered suddenly by his or her mate. When the affair is revealed- often in the bedroom-the erodaemon assumes its true form to devour the emotionally shattered remains of both parties involved.  Erodaemons occasionally work together, but only if doing so results in a greater harvest of crushed mortal souls. This usually involves mesmerizing entire groups of people, often at a risqué performance or event, and seductively sapping the life from the unwitting spectators. While such ruses are elaborate enough to pique erodaemons' peculiar tastes, the act of tricking mortals on an individual level often yields much more broken-and thus all the more delicious-souls.  Given their diverse uses and unique insights into mortals, erodaemons serve all of the Four equally. In addition to typical erodaemon servitors, erodaemons with particularly specialized skill sets serve each Horseman as his or her needs require. Apollyon possesses access to a group of plagued erodaemons who act as jubilant and seductive carriers of venereal diseases; Trelmarixian's erodaemons target rulers of kingdoms in order to divert resources meant for food; Szuriel's erodaemons woo entire legions of soldiers into embittered deaths; and Charon's erodaemons seek and further destroy the hearts of the aged.&lt;/p&gt;&lt;/h4&gt;&lt;/div&gt;</t>
  </si>
  <si>
    <t>Lacridaemon</t>
  </si>
  <si>
    <t>darkvision 60 ft., detect good, detect magic; Perception +8</t>
  </si>
  <si>
    <t>weeping aura 100 ft.</t>
  </si>
  <si>
    <t>Fort +6, Ref +4, Will +5</t>
  </si>
  <si>
    <t>bite +6 (1d4+2 plus 1d4 acid and poison), 2 claws +7 (1d4+2 plus 1d4 acid)</t>
  </si>
  <si>
    <t>poisonous tears</t>
  </si>
  <si>
    <t>Spell-Like Abilities (CL 4th; concentration +5)  Constant-detect good, detect magic   At Will-pass without trace   3/day-overwhelming grief * (DC 14), teleport (self plus 50 lbs. of objects only)   1/day-hold person (DC 14), invisibility, snare, summon (level 4, 1 lacridaemon, 50%)</t>
  </si>
  <si>
    <t>Str 14, Dex 17, Con 14, Int 11, Wis 13, Cha 12</t>
  </si>
  <si>
    <t>Improved Initiative, Weapon Focus (claws)</t>
  </si>
  <si>
    <t>Acrobatics +10 (+14 jump), Bluff +8, Climb +9, Perception +8, Sense Motive +8, Stealth +10</t>
  </si>
  <si>
    <t>solitary, pair, or lurk (3-6)</t>
  </si>
  <si>
    <t>Sobbing uncontrollably, this gray-skinned creature possesses thin legs ending in black cloven hooves, as well as a ferocious, manic grin. Its flesh is torn and scratched even down to the tip of its misshapen tail, while a patchwork sheet of dirty ice covers its body. Its tears sizzle violently as they hit the ground.</t>
  </si>
  <si>
    <t>Poisonous Tears (Su) A lacridaemon's tears are poisonous to other creatures. As a move action that provokes an attack of opportunity, a lacridaemon can coat both of its claws with its tears, giving its next attack the possibility of poisoning its victim. A lacridaemon must attack with its claws on the same round or the round immediately after it applies its tears in order to use this ability; after that time, the tears lose their potency. Once it has attacked a creature using its tear-coated claws, a lacridaemon  must reapply the tears again in order to use this ability. A lacridaemon's bite attack is always treated as having its poisonous tears applied to it.  Lacridaemon poison: Injury; save Fortitude DC 14; frequency 1/round for 6 rounds; effect 1 Wis plus staggered for 1 round; cure 2 consecutive saves.  Weeping Aura (Su) A lacridaemon emits an invisible aura that sounds like the whimpers of a crying child. The whimpers sound almost as if they're coming from all directions at once, or perhaps from one's own mind, disorienting those within the aura's area. Any creature that enters this area takes a -5 penalty on Survival checks to avoid becoming lost. Creatures within the aura's range need not be able to physically hear the whimpers in order to be affected by this ability (and those who try to identify its origin so they can get nearer take a -5 penalty on their Perception checks to do so). A lacridaemon can suppress or reactivate its aura as a free action, and the effects from multiple lacridaemon auras stack (up to a maximum penalty of -20). This aura is a sonic, mind-affecting effect.</t>
  </si>
  <si>
    <t>Among the least powerful of Abaddon's daemons, though still exceedingly dangerous, lacridaemons personify death by neglect or exposure to the elements, such as that suffered by those who become lost in the wilderness and die far from help, or are trapped in an enclosed space (like a collapsed mine) and left to slowly expire. Sadly, children are more likely to become lacridaemons than any other type of daemon, and while it's rare for children to be truly evil, those unfortunate children who die from neglect and abuse, or who are abandoned by their parents, are at risk of being twisted and made savage by the experience. Lacridaemons' misery is in stark contrast to their savage nature, and given the opportunity, they viciously lash out, furiously attacking their mortal victims. Burning tears of acid and horrific powers used to strand mortals in perilous conditions make lacridaemons effective combatants against unwary enemies, and their abilities are compounded when the daemons are encountered as a wailing, weeping group.  Ecology  Pitiful creatures, most lacridaemons suffer in death as their mortal incarnations did in life, consumed by feelings of abandonment, self-pity, and a gnawing sense of loneliness. They often spawn from the souls of evil mortals who died alone and abandoned-exiled criminals, reclusive and corrupt nobles, or those who died from intense exposure to the natural elements, such as by freezing to death or dying of thirst. They are thus often servants of the Horseman of Famine, who makes use of their skills in luring mortals well beyond the edges of civilization, where they ultimately perish due to lack of nourishment.  Wracked by an enduring and incurable loneliness even in death, these fiends yearn for the companionship they died without, but only so they can attack and prey upon the souls of those who denied them help in life. They still call out for aid, whispering with a subtle telepathy as well as calling out with weak, pleading voices, begging for help and comfort. In Abaddon, their calls mostly draw out the hunted-namely those evil souls of Abaddon who would seek to take advantage of a stranded innocent-while on the Material Plane they bring forth all manner of doomed altruists. They turn on those who arrive, attacking anyone who would show them the benevolence denied or unattainable to them in life. Of course, the very notion that their daemonic nature might be inf luenced by the dim memories of a mortal soul is disgusting to them, and most reject the idea as blasphemous.  Habitat &amp; Society  Bef itting their nature, most lacridaemons wander the fringes of daemonic society, abhorring the cities and citadels that populate the greater realms of the Four and their subordinate lords. This self-selected exile has several consequences. First, it ensures that they, as a caste of daemons, receive only the scraps of mortal souls, and rarely does any lacridaemon rise to a position of prominence within Abaddon. Their wandering also brings them into considerable conf lict with the various non-daemonic natives of Abaddon, including nightmares and night hags-but when confronted by powerful foes or outnumbered, lacridaemons usually simply flee. Lacridaemons take great pleasure in pursuing the hunted, leading the already stranded souls further astray throughout the vast wastelands of Abaddon. These hunted never die of starvation or malnourishment, instead subsisting in a constant state of agonizing hunger, and the lacridaemon takes great pleasure in causing such suffering. Solitary and xenophobic, lacridaemons shun the company of other creatures except for other lacridaemons, and even then the fiends largely just cluster together, interacting at a bare minimum. These small lurks of lacridaemons are especially dangerous when encountered in the wild; their maddening whines for help often cause entire parties of travelers to become disoriented and lose their way in treacherous lands.  While on the Material Plane, lacridaemons gravitate toward hostile environs such as vast swaths of tundra, brutally hot deserts, and inhospitable swamplands. Occasionally, a lacridaemon will appear near the border of an oasis city or remote outpost, waiting for travelers to leave on the next leg of their journey. The lacridaemon will then follow the unwitting travelers at a distance, waiting until they are far from civilization before coming close enough to let its mind-affecting sobs be known. Lacridaemons use their pitiful whimpering to string prey along for days at a time, until the unfortunate victim has run out of food or water and is on the brink of death. When this occurs, the cunning daemon finally confronts its prey, revealing the true source of the weeping. If it needs to attack, a lacridaemon does so swiftly, savoring the body and reveling in the death of yet another abandoned soul, shedding its perpetual tears all the while.</t>
  </si>
  <si>
    <t>&lt;link rel="stylesheet"href="PF.css"&gt;&lt;div&gt;&lt;h2&gt;Lacridaemon&lt;/h2&gt;&lt;h3&gt;&lt;i&gt;&lt;i&gt;Sobbing uncontrollably&lt;/i&gt;, &lt;i&gt;this gray-skinned creature possesses thin legs ending in black cloven hooves&lt;/i&gt;, &lt;i&gt;as well as a ferocious&lt;/i&gt;, &lt;i&gt;manic grin&lt;/i&gt;. Its flesh is torn and scratched even down to the tip of its misshapen tail, &lt;i&gt;while a patchwork sheet of dirty ice covers its body&lt;/i&gt;. &lt;i&gt;Its tears sizzle violently as they hit the ground&lt;/i&gt;.&lt;/i&gt;&lt;/h3&gt;&lt;br&gt;&lt;/br&gt;&lt;/div&gt;&lt;div class="heading"&gt;&lt;p class="alignleft"&gt;Lacridaemon&lt;/p&gt;&lt;p class="alignright"&gt;CR 3&lt;/p&gt;&lt;div style="clear: both;"&gt;&lt;/div&gt;&lt;/div&gt;&lt;div&gt;&lt;h5&gt;&lt;b&gt;XP &lt;/b&gt;800&lt;/h5&gt;&lt;h5&gt;NE Medium outsider (daemon, evil, extraplanar)&lt;/h5&gt;&lt;h5&gt;&lt;b&gt;Init &lt;/b&gt;+7; &lt;b&gt;Senses &lt;/b&gt;darkvision 60 ft., &lt;i&gt;detect good&lt;/i&gt;, &lt;i&gt;detect magic&lt;/i&gt;; Perception +8&lt;/h5&gt;&lt;h5&gt;&lt;b&gt;Aura &lt;/b&gt;weeping aura 100 ft.&lt;/h5&gt;&lt;/div&gt;&lt;hr/&gt;&lt;div&gt;&lt;h5&gt;&lt;b&gt;DEFENSE&lt;/b&gt;&lt;/h5&gt;&lt;/div&gt;&lt;hr/&gt;&lt;div&gt;&lt;h5&gt;&lt;b&gt;AC &lt;/b&gt;15, touch 13, flat-footed 12 (+3 Dex, +2 natural)&lt;/h5&gt;&lt;h5&gt;&lt;b&gt;hp &lt;/b&gt;30 (4d10+8)&lt;/h5&gt;&lt;h5&gt;&lt;b&gt;Fort &lt;/b&gt;+6, &lt;b&gt;Ref &lt;/b&gt;+4, &lt;b&gt;Will &lt;/b&gt;+5&lt;/h5&gt;&lt;h5&gt;&lt;b&gt;DR &lt;/b&gt;5/good or silver; &lt;b&gt;Immune &lt;/b&gt;acid, death effects, disease, poison; &lt;b&gt;Resist &lt;/b&gt;cold 10, electricity 10, fire 10; &lt;b&gt;SR &lt;/b&gt;14&lt;/h5&gt;&lt;/div&gt;&lt;hr/&gt;&lt;div&gt;&lt;h5&gt;&lt;b&gt;OFFENSE&lt;/b&gt;&lt;/h5&gt;&lt;/div&gt;&lt;hr/&gt;&lt;div&gt;&lt;h5&gt;&lt;b&gt;Spd &lt;/b&gt;40 ft.&lt;/h5&gt;&lt;h5&gt;&lt;b&gt;Melee &lt;/b&gt;bite +6 (1d4+2 plus 1d4 acid and poison), 2 claws +7 (1d4+2 plus 1d4 acid)&lt;/h5&gt;&lt;h5&gt;&lt;b&gt;Space &lt;/b&gt;5 ft.; &lt;b&gt;Reach &lt;/b&gt;5 ft.&lt;/h5&gt;&lt;h5&gt;&lt;b&gt;Special Attacks &lt;/b&gt;poisonous tears&lt;/h5&gt;&lt;h5&gt;&lt;b&gt;Spell-Like Abilities&lt;/b&gt; (CL 4th; concentration +5)  &lt;/br&gt;Constant&amp;mdash;&lt;i&gt;detect good&lt;/i&gt;, &lt;i&gt;detect magic&lt;/i&gt; &lt;/br&gt;At Will&amp;mdash;&lt;i&gt;pass without trace&lt;/i&gt; &lt;/br&gt;3/day&amp;mdash;&lt;i&gt;overwhelming grief&lt;/i&gt; * (DC 14), &lt;i&gt;teleport&lt;/i&gt; (self plus 50 lbs. of objects only) &lt;/br&gt;1/day&amp;mdash;&lt;i&gt;hold person&lt;/i&gt; (DC 14), &lt;i&gt;invisibility&lt;/i&gt;, &lt;i&gt;snare&lt;/i&gt;, summon (level 4, 1 lacridaemon, 50%)&lt;/h5&gt;&lt;/h5&gt;&lt;/div&gt;&lt;hr/&gt;&lt;div&gt;&lt;h5&gt;&lt;b&gt;STATISTICS&lt;/b&gt;&lt;/h5&gt;&lt;/div&gt;&lt;hr/&gt;&lt;div&gt;&lt;h5&gt;&lt;b&gt;Str &lt;/b&gt;14, &lt;b&gt;Dex &lt;/b&gt;17, &lt;b&gt;Con &lt;/b&gt;14, &lt;b&gt;Int &lt;/b&gt; 11, &lt;b&gt;Wis &lt;/b&gt;13, &lt;b&gt;Cha &lt;/b&gt;12&lt;/h5&gt;&lt;h5&gt;&lt;b&gt;Base Atk &lt;/b&gt;+4; &lt;b&gt;CMB &lt;/b&gt;+6; &lt;b&gt;CMD &lt;/b&gt;19&lt;/h5&gt;&lt;h5&gt;&lt;b&gt;Feats &lt;/b&gt;Improved Initiative, Weapon Focus (claws)&lt;/h5&gt;&lt;h5&gt;&lt;b&gt;Skills &lt;/b&gt;Acrobatics +10 (+14 jump), Bluff +8, Climb +9, Perception +8, Sense Motive +8, Stealth +10&lt;/h5&gt;&lt;h5&gt;&lt;b&gt;Languages &lt;/b&gt;Abyssal, Draconic, Infernal; telepathy 100 ft.&lt;/h5&gt;&lt;/div&gt;&lt;hr/&gt;&lt;div&gt;&lt;h5&gt;&lt;b&gt;ECOLOGY&lt;/b&gt;&lt;/h5&gt;&lt;/div&gt;&lt;hr/&gt;&lt;div&gt;&lt;h5&gt;&lt;b&gt;Environment &lt;/b&gt; any (Abaddon)&lt;/h5&gt;&lt;h5&gt;&lt;b&gt;Organization &lt;/b&gt;solitary, pair, or lurk (3-6)&lt;/h5&gt;&lt;h5&gt;&lt;b&gt;Treasure &lt;/b&gt;standard&lt;/h5&gt;&lt;/div&gt;&lt;hr/&gt;&lt;div&gt;&lt;h5&gt;&lt;b&gt;SPECIAL ABILITIES&lt;/b&gt;&lt;/h5&gt;&lt;/div&gt;&lt;hr/&gt;&lt;div&gt;&lt;/h5&gt;&lt;h5&gt;&lt;b&gt;Poisonous Tears (Su)&lt;/b&gt; A lacridaemon's tears are poisonous to other creatures. As a move action that provokes an attack of opportunity, a lacridaemon can coat both of its claws with its tears, giving its next attack the possibility of poisoning its victim. A lacridaemon must attack with its claws on the same round or the round immediately after it applies its tears in order to use this ability; after that time, the tears lose their potency. Once it has attacked a creature using its tear-coated claws, a lacridaemon  must reapply the tears again in order to use this ability. A lacridaemon's bite attack is always treated as having its poisonous tears applied to it.  &lt;i&gt;Lacridaemon poison&lt;/i&gt;: Injury; save Fortitude DC 14; frequency 1/round for 6 rounds; effect 1 Wis plus staggered for 1 round; cure 2 consecutive saves.  &lt;/h5&gt;&lt;h5&gt;&lt;b&gt;Weeping Aura (Su)&lt;/b&gt; A lacridaemon emits an invisible aura that sounds like the whimpers of a crying child. The whimpers sound almost as if they're coming from all directions at once, or perhaps from one's own mind, disorienting those within the aura's area. Any creature that enters this area takes a -5 penalty on Survival checks to avoid becoming lost. Creatures within the aura's range need not be able to physically hear the whimpers in order to be affected by this ability (and those who try to identify its origin so they can get nearer take a -5 penalty on their Perception checks to do so). A lacridaemon can suppress or reactivate its aura as a free action, and the effects from multiple lacridaemon auras stack (up to a maximum penalty of -20). This aura is a sonic, mind-affecting effect.&lt;/h5&gt;&lt;h5&gt;* See &lt;i&gt;Ultimate Magic&lt;/i&gt;.&lt;/h5&gt;&lt;/div&gt;&lt;br&gt;&lt;/br&gt;&lt;div&gt;&lt;h4&gt;&lt;p&gt;&lt;p&gt;Among the least powerful of Abaddon's daemons, though still exceedingly dangerous, lacridaemons personify death by neglect or exposure to the elements, such as that suffered by those who become lost in the wilderness and die far from help, or are trapped in an enclosed space (like a collapsed mine) and left to slowly expire. Sadly, children are more likely to become lacridaemons than any other type of daemon, and while it's rare for children to be truly evil, those unfortunate children who die from neglect and abuse, or who are abandoned by their parents, are at risk of being twisted and made savage by the experience. Lacridaemons' misery is in stark contrast to their savage nature, and given the opportunity, they viciously lash out, furiously attacking their mortal victims. Burning tears of acid and horrific powers used to strand mortals in perilous conditions make lacridaemons effective combatants against unwary enemies, and their abilities are compounded when the daemons are encountered as a wailing, weeping group.  &lt;b&gt;&lt;/p&gt;&lt;p&gt;Ecology&lt;/b&gt;&lt;/p&gt;&lt;p&gt;  Pitiful creatures, most lacridaemons suffer in death as their mortal incarnations did in life, consumed by feelings of abandonment, self-pity, and a gnawing sense of loneliness. They often spawn from the souls of evil mortals who died alone and abandoned-exiled criminals, reclusive and corrupt nobles, or those who died from intense exposure to the natural elements, such as by freezing to death or dying of thirst. They are thus often servants of the Horseman of Famine, who makes use of their skills in luring mortals well beyond the edges of civilization, where they ultimately perish due to lack of nourishment.  Wracked by an enduring and incurable loneliness even in death, these fiends yearn for the companionship they died without, but only so they can attack and prey upon the souls of those who denied them help in life. They still call out for aid, whispering with a subtle telepathy as well as calling out with weak, pleading voices, begging for help and comfort. In Abaddon, their calls mostly draw out the hunted-namely those evil souls of Abaddon who would seek to take advantage of a stranded innocent-while on the Material Plane they bring forth all manner of doomed altruists. They turn on those who arrive, attacking anyone who would show them the benevolence denied or unattainable to them in life. Of course, the very notion that their daemonic nature might be inf luenced by the dim memories of a mortal soul is disgusting to them, and most reject the idea as blasphemous.  &lt;b&gt;&lt;/p&gt;&lt;p&gt;Habitat &amp; Society&lt;/b&gt;&lt;/p&gt;&lt;p&gt;  Bef itting their nature, most lacridaemons wander the fringes of daemonic society, abhorring the cities and citadels that populate the greater realms of the Four and their subordinate lords. This self-selected exile has several consequences. First, it ensures that they, as a caste of daemons, receive only the scraps of mortal souls, and rarely does any lacridaemon rise to a position of prominence within Abaddon. Their wandering also brings them into considerable conf lict with the various non-daemonic natives of Abaddon, including nightmares and night hags-but when confronted by powerful foes or outnumbered, lacridaemons usually simply flee. Lacridaemons take great pleasure in pursuing the hunted, leading the already stranded souls further astray throughout the vast wastelands of Abaddon. These hunted never die of starvation or malnourishment, instead subsisting in a constant state of agonizing hunger, and the lacridaemon takes great pleasure in causing such suffering. Solitary and xenophobic, lacridaemons shun the company of other creatures except for other lacridaemons, and even then the fiends largely just cluster together, interacting at a bare minimum. These small lurks of lacridaemons are especially dangerous when encountered in the wild; their maddening whines for help often cause entire parties of travelers to become disoriented and lose their way in treacherous lands.  While on the Material Plane, lacridaemons gravitate toward hostile environs such as vast swaths of tundra, brutally hot deserts, and inhospitable swamplands. Occasionally, a lacridaemon will appear near the border of an oasis city or remote outpost, waiting for travelers to leave on the next leg of their journey. The lacridaemon will then follow the unwitting travelers at a distance, waiting until they are far from civilization before coming close enough to let its mind-affecting sobs be known. Lacridaemons use their pitiful whimpering to string prey along for days at a time, until the unfortunate victim has run out of food or water and is on the brink of death. When this occurs, the cunning daemon finally confronts its prey, revealing the true source of the weeping. If it needs to attack, a lacridaemon does so swiftly, savoring the body and reveling in the death of yet another abandoned soul, shedding its perpetual tears all the while.&lt;/p&gt;&lt;/h4&gt;&lt;/div&gt;</t>
  </si>
  <si>
    <t>Obcisidaemon</t>
  </si>
  <si>
    <t>darkvision 60 ft., deathwatch, true seeing; Perception +30</t>
  </si>
  <si>
    <t>scorched earth (60 ft.)</t>
  </si>
  <si>
    <t>34, touch 10, flat-footed 30</t>
  </si>
  <si>
    <t>(+4 Dex, +24 natural, -4 size)</t>
  </si>
  <si>
    <t>(22d10+198)</t>
  </si>
  <si>
    <t>Fort +22, Ref +11, Will +18</t>
  </si>
  <si>
    <t>cold 30, electricity 30, fire 30</t>
  </si>
  <si>
    <t>+1 unholy halberd +30/+25/+20/+15 (4d8+16/x3 plus inherit soul), bite +28 (2d8+15)</t>
  </si>
  <si>
    <t>cloak of souls</t>
  </si>
  <si>
    <t>Spell-Like Abilities (CL 20th; concentration +27)  Constant-deathwatch, true seeing   At Will-cloudkill (DC 22), greater teleport (self plus 50 lbs. of objects only)   3/day-destruction (DC 24), fire storm (DC 25), incendiary cloud (DC 25), quickened spell turning   1/day-mass hold person (DC 24), meteor swarm (DC 26), summon (level 9, 1 purrodaemon 50%)</t>
  </si>
  <si>
    <t>Str 30, Dex 19, Con 28, Int 13, Wis 21, Cha 24</t>
  </si>
  <si>
    <t>Bleeding Critical, Cleave, Critical Focus, Great Cleave, Greater Vital Strike, Improved Vital Strike, Power Attack, Quicken Spell-Like Ability (spell turning), Staggering Critical, Vital Strike, Weapon Focus (halberd)</t>
  </si>
  <si>
    <t>Bluff +32, Fly +23, Intimidate +32, Knowledge (history) +15, Knowledge (planes) +15, Perception +30, Sense Motive +30, Spellcraft +26</t>
  </si>
  <si>
    <t>solitary, pair, or holocaust (3-6)</t>
  </si>
  <si>
    <t>standard (+1 unholy halberd, other treasure)</t>
  </si>
  <si>
    <t>This massive fiend has thick claws like a lion's, the broad wings of an eagle, and the legs of a massive canine. Its face is that of a three-eyed wolf with the jaws of a saber-toothed tiger. While two of the thing's eye sockets are merely empty holes that trickle blood, the middle eye glows a sickly yellow. A cloud of globular soul-stuff cloaks the creature's hulking body, bits dripping loosely from its barbwire-covered arms.</t>
  </si>
  <si>
    <t>Cloak of Souls (Su) An obcisidaemon is surrounded by a dark  cloud of souls it has consumed, often resembling a tattered, ethereal cloak. When an obcisidaemon successfully captures a soul with its inherit soul ability, the soul becomes a part of its cloak of souls, taking up one soul slot. An obcisidaemon has a number of soul slots equal to its Charisma modifier (usually 7). An obcisidaemon can consume a soul as a swift action to achieve a particular effect. When a soul within this cloak is consumed by the obcisidaemon, it is immolated as though by the destruction spell. Destroying the daemon frees the souls in its cloak, though this does not return the deceased creatures to life. Any attempt to resurrect a body whose soul is trapped in a cloak of souls requires a DC 28 caster level check. Failure results in the spell having no effect, while success tears the victim's soul free from the cloak and returns the creature to life as normal. If the daemon is in an unholy location, such as that created by the unhallow spell, the DC of this caster level check increases by +2. The caster level check DC is Charisma-based. An obcisidaemon can achieve one of the following effects by consuming a single soul.  • Increase the DC of the next spell-like ability the obcisidaemon uses that round by +1.  • Give the obcisidaemon 3d6 temporary hit points for 1 hour.  • Increase the damage of the obcisidaemon's next melee attack that round by +1d6 hit points.  Inherit Soul (Su) Whenever an obcisidaemon kills a creature with its halberd, that creature must immediately make a DC 31 Fortitude save or be consumed by the daemon's cloak of souls. This is a death effect. If the cloak cannot consume this soul without exceeding its number of soul slots, the daemon can release a soul as a free action in order to make room for the new soul, otherwise, the killed creature automatically succeeds at its save and its soul is not absorbed. The save DC is Constitution-based.  Scorched Earth (Su) A creature that dies within 60 feet of an obcisidaemon must immediately make a DC 28 Fortitude save to prevent its body from being utterly consumed in unholy fire equivalent to the destruction spell. The save DC is Charisma-based.</t>
  </si>
  <si>
    <t>The obcisidaemon personifies the darkest elements of war. Obcisidaemons strip away the veneer of honor and battlefield glory, leaving only the brutal and violent pragmatism at its core, and then divest it of any humanity to reveal naught but scorched earth and genocide. Ref lecting the disgraceful values of ethnic cleansing, depopulation, and all other forms of the clinical, systematic obliteration of civilian populations, obcisidaemons are among the most powerful members of daemonkind. These paragons of inhumanity arrive in the heart of great cities and leave only wastelands of rubble and ashes in their wake. Where an obcisidaemon walks, not even the ghosts of the dead remain to lament the destruction, for the daemon wipes  out not only innocent individuals, but also their entire histories and bloodlines, ensuring that no future exists for its victims in any sense of the word.  Obcisidaemons stand 25 feet tall, have a wingspan of 30 feet, and weigh over 15,000 pounds.  Ecology  When a mortal commits a true act of genocide in life and goes to Abaddon in death, it has a chance of forming into an obcisidaemon if it survives long enough as a member of the hunted. Such individuals rarely have trouble managing the unforgiving wastes, as they are willing to destroy any and all possible allies in order to ensure their own survival, making betrayal an impossibility and solitude an inevitability. This vicious soul eventually develops into an obcisidaemon-a lone, wandering mass of slaughter that acts as a harbinger of undiscriminating and unforgiving death to all who dare stand in its path. In life, the soul of an obcisidaemon perhaps only desired to kill a particular chosen population; as an obcisidaemon, however, the being seeks the obliteration of all mortals.  Peculiar to an obcisidaemon is the cloak of souls that seems to drip from its enormous body, a symbol of its destructive abilities that provides onlookers an idea as to the sheer scope of its murderous capabilities. When an obcisidaemon lays slaughter to entire populations, it does not feast on all of the souls at once, instead capturing victims for later use. When the fiend needs to unleash a particularly potent rampage upon a resistant population, it consumes its reserve souls in order to strengthen its powers and ensure its success in total annihilation.  Habitat &amp; Society  Devoted to the wanton, systematic slaughter of mortals, most obcisidaemons serve Szuriel, the Horseman of War, who shares similar ideals. In her service, an obcisidaemon functions as a high-ranking officer at the head of an army of purrodaemons, so skilled are the harbingers of genocide at managing the pragmatic art of organized massacres. Sometimes, an amassed group of obcisidaemons instead trails behind an invading daemonic army, so as to ensure that no trace of the butchered mortals remains but ashes and salted earth. Obcisidaemons not only ensure that all life perishes, but that the land is thereafter uninhabitable by any other creatures as well. Occasionally, an obcisidaemon serves Apollyon, occupying a similar role at the head of a titanic flight of leukodaemons, sowing disease and clouds of poison across miles of terrain in its passing.  Some obcisidaemons serve no particular member of the Four, instead choosing to function as independent agents of genocide. These beings wander from plane to plane, laying waste to one civilization after another. Some obcisidaemons intentionally spread their true names to the Material Plane, hoping for a foolish evil summoner to call upon them, knowing that no mere mortal could control their awesome power. Most such summoners end up among the first souls devoured and consumed into the cloud of tormented spirits that cloaks the now-rampaging obcisidaemon.</t>
  </si>
  <si>
    <t>&lt;link rel="stylesheet"href="PF.css"&gt;&lt;div&gt;&lt;h2&gt;Obcisidaemon&lt;/h2&gt;&lt;h3&gt;&lt;i&gt;&lt;i&gt;This massive fiend has thick claws like a lion's&lt;/i&gt;, &lt;i&gt;the broad wings of an eagle&lt;/i&gt;, &lt;i&gt;and the legs of a massive canine&lt;/i&gt;. &lt;i&gt;Its face is that of a three-eyed wolf with the jaws of a saber-toothed tiger&lt;/i&gt;. &lt;i&gt;While two of the thing's eye sockets are merely empty holes that trickle blood&lt;/i&gt;, &lt;i&gt;the middle eye glows a sickly yellow&lt;/i&gt;. &lt;i&gt;A cloud of globular soul-stuff cloaks the creature's hulking body&lt;/i&gt;, &lt;i&gt;bits dripping loosely from its barbwire-covered arms&lt;/i&gt;.&lt;/i&gt;&lt;/h3&gt;&lt;br&gt;&lt;/br&gt;&lt;/div&gt;&lt;div class="heading"&gt;&lt;p class="alignleft"&gt;Obcisidaemon&lt;/p&gt;&lt;p class="alignright"&gt;CR 19&lt;/p&gt;&lt;div style="clear: both;"&gt;&lt;/div&gt;&lt;/div&gt;&lt;div&gt;&lt;h5&gt;&lt;b&gt;XP &lt;/b&gt;204,800&lt;/h5&gt;&lt;h5&gt;NE Gargantuan outsider (daemon, evil, extraplanar)&lt;/h5&gt;&lt;h5&gt;&lt;b&gt;Init &lt;/b&gt;+4; &lt;b&gt;Senses &lt;/b&gt;darkvision 60 ft., &lt;i&gt;deathwatch&lt;/i&gt;, &lt;i&gt;true seeing&lt;/i&gt;; Perception +30&lt;/h5&gt;&lt;h5&gt;&lt;b&gt;Aura &lt;/b&gt;scorched earth (60 ft.)&lt;/h5&gt;&lt;/div&gt;&lt;hr/&gt;&lt;div&gt;&lt;h5&gt;&lt;b&gt;DEFENSE&lt;/b&gt;&lt;/h5&gt;&lt;/div&gt;&lt;hr/&gt;&lt;div&gt;&lt;h5&gt;&lt;b&gt;AC &lt;/b&gt;34, touch 10, flat-footed 30 (+4 Dex, +24 natural, -4 size)&lt;/h5&gt;&lt;h5&gt;&lt;b&gt;hp &lt;/b&gt;319 (22d10+198)&lt;/h5&gt;&lt;h5&gt;&lt;b&gt;Fort &lt;/b&gt;+22, &lt;b&gt;Ref &lt;/b&gt;+11, &lt;b&gt;Will &lt;/b&gt;+18&lt;/h5&gt;&lt;h5&gt;&lt;b&gt;DR &lt;/b&gt;15/good and silver; &lt;b&gt;Immune &lt;/b&gt;acid, death effects, disease, poison; &lt;b&gt;Resist &lt;/b&gt;cold 30, electricity 30, fire 30; &lt;b&gt;SR &lt;/b&gt;30&lt;/h5&gt;&lt;/div&gt;&lt;hr/&gt;&lt;div&gt;&lt;h5&gt;&lt;b&gt;OFFENSE&lt;/b&gt;&lt;/h5&gt;&lt;/div&gt;&lt;hr/&gt;&lt;div&gt;&lt;h5&gt;&lt;b&gt;Spd &lt;/b&gt;30 ft., fly 60 ft. (average)&lt;/h5&gt;&lt;h5&gt;&lt;b&gt;Melee &lt;/b&gt;&lt;i&gt;&lt;i&gt;+1 unholy halberd&lt;/i&gt;&lt;/i&gt; +30/+25/+20/+15 (4d8+16/x3 plus inherit soul), bite +28 (2d8+15)&lt;/h5&gt;&lt;h5&gt;&lt;b&gt;Space &lt;/b&gt;20 ft.; &lt;b&gt;Reach &lt;/b&gt;20 ft.&lt;/h5&gt;&lt;h5&gt;&lt;b&gt;Special Attacks &lt;/b&gt;cloak of souls&lt;/h5&gt;&lt;h5&gt;&lt;b&gt;Spell-Like Abilities&lt;/b&gt; (CL 20th; concentration +27)  &lt;/br&gt;Constant&amp;mdash;&lt;i&gt;deathwatch&lt;/i&gt;, &lt;i&gt;true seeing&lt;/i&gt; &lt;/br&gt;At Will&amp;mdash;&lt;i&gt;cloudkill&lt;/i&gt; (DC 22), &lt;i&gt;greater teleport&lt;/i&gt; (self plus 50 lbs. of objects only) &lt;/br&gt;3/day&amp;mdash;&lt;i&gt;destruction&lt;/i&gt; (DC 24), &lt;i&gt;fire storm&lt;/i&gt; (DC 25), &lt;i&gt;incendiary cloud&lt;/i&gt; (DC 25), quickened &lt;i&gt;&lt;i&gt;spell&lt;/i&gt; turning&lt;/i&gt; &lt;/br&gt;1/day&amp;mdash;&lt;i&gt;mass hold person&lt;/i&gt; (DC 24), &lt;i&gt;meteor swarm&lt;/i&gt; (DC 26), summon (level 9, 1 purrodaemon 50%)&lt;/h5&gt;&lt;/h5&gt;&lt;/div&gt;&lt;hr/&gt;&lt;div&gt;&lt;h5&gt;&lt;b&gt;STATISTICS&lt;/b&gt;&lt;/h5&gt;&lt;/div&gt;&lt;hr/&gt;&lt;div&gt;&lt;h5&gt;&lt;b&gt;Str &lt;/b&gt;30, &lt;b&gt;Dex &lt;/b&gt;19, &lt;b&gt;Con &lt;/b&gt;28, &lt;b&gt;Int &lt;/b&gt; 13, &lt;b&gt;Wis &lt;/b&gt;21, &lt;b&gt;Cha &lt;/b&gt;24&lt;/h5&gt;&lt;h5&gt;&lt;b&gt;Base Atk &lt;/b&gt;+22; &lt;b&gt;CMB &lt;/b&gt;+36; &lt;b&gt;CMD &lt;/b&gt;50&lt;/h5&gt;&lt;h5&gt;&lt;b&gt;Feats &lt;/b&gt;Bleeding Critical, Cleave, Critical Focus, Great Cleave, Greater Vital Strike, Improved Vital Strike, Power Attack, Quicken Spell-Like Ability (&lt;i&gt;&lt;i&gt;spell&lt;/i&gt; turning&lt;/i&gt;), Staggering Critical, Vital Strike, Weapon Focus (halberd)&lt;/h5&gt;&lt;h5&gt;&lt;b&gt;Skills &lt;/b&gt;Bluff +32, Fly +23, Intimidate +32, Knowledge (history) +15, Knowledge (planes) +15, Perception +30, Sense Motive +30, Spellcraft +26&lt;/h5&gt;&lt;h5&gt;&lt;b&gt;Languages &lt;/b&gt;Abyssal, Draconic, Infernal; telepathy 100 ft.&lt;/h5&gt;&lt;/div&gt;&lt;hr/&gt;&lt;div&gt;&lt;h5&gt;&lt;b&gt;ECOLOGY&lt;/b&gt;&lt;/h5&gt;&lt;/div&gt;&lt;hr/&gt;&lt;div&gt;&lt;h5&gt;&lt;b&gt;Environment &lt;/b&gt; any (Abaddon)&lt;/h5&gt;&lt;h5&gt;&lt;b&gt;Organization &lt;/b&gt;solitary, pair, or holocaust (3-6)&lt;/h5&gt;&lt;h5&gt;&lt;b&gt;Treasure &lt;/b&gt;standard (&lt;i&gt;+1 unholy halberd&lt;/i&gt;, other treasure)&lt;/h5&gt;&lt;/div&gt;&lt;hr/&gt;&lt;div&gt;&lt;h5&gt;&lt;b&gt;SPECIAL ABILITIES&lt;/b&gt;&lt;/h5&gt;&lt;/div&gt;&lt;hr/&gt;&lt;div&gt;&lt;/h5&gt;&lt;h5&gt;&lt;b&gt;Cloak of Souls (Su)&lt;/b&gt; An obcisidaemon is surrounded by a dark  cloud of souls it has consumed, often resembling a tattered, ethereal cloak. When an obcisidaemon successfully captures a soul with its inherit soul ability, the soul becomes a part of its cloak of souls, taking up one soul slot. An obcisidaemon has a number of soul slots equal to its Charisma modifier (usually 7). An obcisidaemon can consume a soul as a swift action to achieve a particular effect. When a soul within this cloak is consumed by the obcisidaemon, it is immolated as though by the &lt;i&gt;destruction&lt;/i&gt; &lt;i&gt;spell&lt;/i&gt;. Destroying the daemon frees the souls in its cloak, though this does not return the deceased creatures to life. Any attempt to resurrect a body whose soul is trapped in a cloak of souls requires a DC 28 caster level check. Failure results in the &lt;i&gt;spell&lt;/i&gt; having no effect, while success tears the victim's soul free from the cloak and returns the creature to life as normal. If the daemon is in an unholy location, such as that created by the &lt;i&gt;unhallow&lt;/i&gt; &lt;i&gt;spell&lt;/i&gt;, the DC of this caster level check increases by +2. The caster level check DC is Charisma-based. An obcisidaemon can achieve one of the following effects by consuming a single soul.  &lt;ul&gt;&lt;li&gt; Increase the DC of the next &lt;i&gt;spell&lt;/i&gt;-like ability the obcisidaemon uses that round by +1.  &lt;li&gt; Give the obcisidaemon 3d6 temporary hit points for 1 hour.  &lt;li&gt; Increase the damage of the obcisidaemon's next melee attack that round by +1d6 hit points.  &lt;/h5&gt;&lt;h5&gt;&lt;b&gt;Inherit Soul (Su)&lt;/b&gt; Whenever an obcisidaemon kills a creature with its halberd, that creature must immediately make a DC 31 Fortitude save or be consumed by the daemon's cloak of souls. This is a death effect. If the cloak cannot consume this soul without exceeding its number of soul slots, the daemon can release a soul as a free action in order to make room for the new soul, otherwise, the killed creature automatically succeeds at its save and its soul is not absorbed. The save DC is Constitution-based.  &lt;/h5&gt;&lt;h5&gt;&lt;b&gt;Scorched Earth (Su)&lt;/b&gt; A creature that dies within 60 feet of an obcisidaemon must immediately make a DC 28 Fortitude save to prevent its body from being utterly consumed in unholy fire equivalent to the &lt;i&gt;destruction&lt;/i&gt; &lt;i&gt;spell&lt;/i&gt;. The save DC is Charisma-based.&lt;/ul&gt;&lt;/h5&gt;&lt;/div&gt;&lt;br&gt;&lt;/br&gt;&lt;div&gt;&lt;h4&gt;&lt;p&gt;&lt;p&gt;The obcisidaemon personifies the darkest elements of war. Obcisidaemons strip away the veneer of honor and battlefield glory, leaving only the brutal and violent pragmatism at its core, and then divest it of any humanity to reveal naught but scorched earth and genocide. Ref lecting the disgraceful values of ethnic cleansing, depopulation, and all other forms of the clinical, systematic obliteration of civilian populations, obcisidaemons are among the most powerful members of daemonkind. These paragons of inhumanity arrive in the heart of great cities and leave only wastelands of rubble and ashes in their wake. Where an obcisidaemon walks, not even the ghosts of the dead remain to lament the &lt;i&gt;destruction&lt;/i&gt;, for the daemon wipes  out not only innocent individuals, but also their entire histories and bloodlines, ensuring that no future exists for its victims in any sense of the word.  Obcisidaemons stand 25 feet tall, have a wingspan of 30 feet, and weigh over 15,000 pounds.  &lt;b&gt;&lt;/p&gt;&lt;p&gt;Ecology&lt;/b&gt;&lt;/p&gt;&lt;p&gt;  When a mortal commits a true act of genocide in life and goes to Abaddon in death, it has a chance of forming into an obcisidaemon if it survives long enough as a member of the hunted. Such individuals rarely have trouble managing the unforgiving wastes, as they are willing to destroy any and all possible allies in order to ensure their own survival, making betrayal an impossibility and solitude an inevitability. This vicious soul eventually develops into an obcisidaemon-a lone, wandering mass of slaughter that acts as a harbinger of undiscriminating and unforgiving death to all who dare stand in its path. In life, the soul of an obcisidaemon perhaps only desired to kill a particular chosen population; as an obcisidaemon, however, the being seeks the obliteration of all mortals.  Peculiar to an obcisidaemon is the cloak of souls that seems to drip from its enormous body, a symbol of its destructive abilities that provides onlookers an idea as to the sheer scope of its murderous capabilities. When an obcisidaemon lays slaughter to entire populations, it does not feast on all of the souls at once, instead capturing victims for later use. When the fiend needs to unleash a particularly potent rampage upon a resistant population, it consumes its reserve souls in order to strengthen its powers and ensure its success in total annihilation.  &lt;b&gt;&lt;/p&gt;&lt;p&gt;Habitat &amp; Society&lt;/b&gt;&lt;/p&gt;&lt;p&gt;  Devoted to the wanton, systematic slaughter of mortals, most obcisidaemons serve Szuriel, the Horseman of War, who shares similar ideals. In her service, an obcisidaemon functions as a high-ranking officer at the head of an army of purrodaemons, so skilled are the harbingers of genocide at managing the pragmatic art of organized massacres. Sometimes, an amassed group of obcisidaemons instead trails behind an invading daemonic army, so as to ensure that no trace of the butchered mortals remains but ashes and salted earth. Obcisidaemons not only ensure that all life perishes, but that the land is thereafter uninhabitable by any other creatures as well. Occasionally, an obcisidaemon serves Apollyon, occupying a similar role at the head of a titanic flight of leukodaemons, sowing disease and clouds of poison across miles of terrain in its passing.  Some obcisidaemons serve no particular member of the Four, instead choosing to function as independent agents of genocide. These beings wander from plane to plane, laying waste to one civilization after another. Some obcisidaemons intentionally spread their true names to the Material Plane, hoping for a foolish evil summoner to call upon them, knowing that no mere mortal could control their awesome power. Most such summoners end up among the first souls devoured and consumed into the cloud of tormented spirits that cloaks the now-rampaging obcisidaemon.&lt;/p&gt;&lt;/h4&gt;&lt;/div&gt;</t>
  </si>
  <si>
    <t>Phasmadaemon</t>
  </si>
  <si>
    <t>darkvision 60 ft., true seeing; Perception +30</t>
  </si>
  <si>
    <t>frightful presence (60 ft., DC 27)</t>
  </si>
  <si>
    <t>32, touch 17, flat-footed 24</t>
  </si>
  <si>
    <t>(+7 Dex, +1 dodge, +15 natural, -1 size)</t>
  </si>
  <si>
    <t>Fort +19, Ref +14, Will +19</t>
  </si>
  <si>
    <t>bite +27 (2d6+5/19-20 plus grab), 2 claws +27 (1d8+5)</t>
  </si>
  <si>
    <t>consume fear, constrict (2d6+5), rend (2d6+7)</t>
  </si>
  <si>
    <t>Spell-Like Abilities (CL 20th; concentration +26)  Constant-deathwatch, true seeing   At Will-greater teleport (self plus 50 lbs. of objects only), persistent image (DC 21)   3/day-quickened greater shadow conjuration (DC 23), greater shadow evocation (DC 24), mirage arcana, nightmare (DC 21), permanent image (DC 22), phantasmal killer (DC 20)   1/day-mislead, summon (level 8, 1 temerdaemon or 1d3 suspiridaemons, 50%), symbol of fear (DC 21), weird (DC 25)</t>
  </si>
  <si>
    <t>Str 20, Dex 25, Con 23, Int 19, Wis 18, Cha 22</t>
  </si>
  <si>
    <t>Combat Casting, Deceitful, Dodge, Greater Spell Penetration, Improved Critical (bite), Improved Initiative, Intimidating Prowess, Iron Will, Power Attack, Quicken Spell-Like Ability (greater shadow conjuration), Spell Penetration, Vital Strike</t>
  </si>
  <si>
    <t>Bluff +36, Disguise +36, Escape Artist +30, Fly +35, Intimidate +37, Knowledge (planes) +30, Perception +30, Sense Motive +30, Spellcraft +30, Stealth +29</t>
  </si>
  <si>
    <t>Abyssal, Celestial, Common, Draconic, Infernal; telepathy 100 ft.</t>
  </si>
  <si>
    <t>compression, tangible horror</t>
  </si>
  <si>
    <t>solitary, pair, or cabal (3-4)</t>
  </si>
  <si>
    <t>Little can be seen of this fiend, its body cloaked in a shroud of perpetually shifting, ghastly illusions and phantasms. Beneath its shimmering veil, it has glossy black flesh, a bleached white face, and twisted horns. Its long caiman muzzle perpetually gapes, but other than that, its face is void of sensory organs, save for two orbs that move below the surface of its flesh. This creature flows rather than moves, and its flexible body lacks a definite skeletal structure except for a long, bony tail.</t>
  </si>
  <si>
    <t>Consume Fear (Su) As a standard action, a phasmadaemon that begins its turn with a grappled opponent can attempt to feed on the creature's mortality and innate terror. Any creature that does not succeed at a DC 27 Will save takes 1d6 points of Charisma drain and becomes shaken for 2d4 rounds; in addition, the phasmadaemon gains 5 temporary hit points for every point of Charisma drain dealt this way. If the creature being grappled is already panicked at the beginning of the phasmadaemon's turn, it must save instead on a DC 27 Fortitude save or be slain instantly by the phasmadaemon, which gains a +1 profane bonus on attack rolls, saving throws, and checks for every 2 points of Charisma its victim had before dying; the profane bonuses last for 24 hours. The save DCs are Charisma-based.  Tangible Horror (Su) A phasmadaemon's illusion abilities are partially real at a level above and beyond those normally conjured forth by similar illusion spells. If a creature succeeds at its Will save to disbelieve either a phasmadaemon's greater shadow conjuration or greater shadow evocation spell-like ability, the conjured or evoked spell has 80% the normal effect or is 80% likely to occur, rather than 60%.</t>
  </si>
  <si>
    <t>Among the most powerful members of daemonkind, the phasmadaemons personify death by fright, and conjure powers of illusion so terrifying that they steal the life from their victims. A freakish creature of rubbery flesh, the phasmadaemon is capable of twisting its body like a hellish contortionist, and its ivory face is often the last thing its victim sees. Though capable of savaging foes with its fangs and claws, it prefers to torment them first with illusory enemies, unreal terrors, and false terrain before finally closing in as the victims' hearts race and finally fail. When a phasmadaemon does confront its prey physically, it prefers to grapple and constrict it to death, looking the victim directly in the face and watching the fear fill its eyes as the blood drains from its cheeks. A phasmadaemon rarely shows its true form all at once, masking itself in illusions or eerie porcelain masks, and it delights in unnerving even its own daemonic allies.  A phasmadaemon is 25 feet long from muzzle to tail- though if it desires, it can stretch almost half again that length thanks to its flexible, elastic anatomy-and weighs 1,000 pounds.  Ecology  Phasmadaemons sometimes form from the type of soul that exemplifies extreme evil, namely those who inf lict or suffer from extreme fear, such as deranged illusionists,  schizophrenic serial killers, and corrupt mortals who died at the hands of other creatures that excel at captivating victims' dreams and fears. In other instances, phasmadaemons are merely among the most fearful of the hunted souls of Abaddon, souls who eventually learn to exult in the terror they feel as a soul-devouring daemon stalks them; eventually, these vile souls may transform from the hunted into the hunters-daemons seeking the thrill of the hunt for the horror-stricken faces of their prey.  Whether in the chasms of Abaddon or on other planes, phasmadaemons hunt for souls via stealth, following from a distance to study their prey for prolonged periods. They create elaborate illusions, leading their targets into believing in entire fictional environments and creatures, all dependent on the victims' most feared imaginings. They extract each soul's intrinsic, underlying fears, using the figments as weapons against their owners. Phasmadaemons do not seek souls that are merely easy prey-they adhere strictly to their own method of destroying souls, reveling in the grotesque pleasure of striking mortal souls dead with fear-induced heart attacks and other physical maladies. The connection between fear and mortality is something that continually fascinates the morbid curiosities of phasmadaemons, who mix fears like alchemists, conducting experiments and concocting ever more terrifying combinations of horrific imaginings.  Habitat &amp; Society  Phasmadaemons tend to hunt alone, preferring to develop their own unique styles of torment and horror to unleash upon their victims. While some would suggest that the freakishly complex traps of crucidaemons or the cocooned feeding of sangudaemons rank as the most dreadful and frightening killing tactics among daemonkind, the terrors manifested by phasmadaemons exceed them both. A phasmadaemon extracts a mortal's own fears and turns the figments against their creator, not enjoying the torment the horrors induce so much as appreciating the effects of fear within its victim before the thing's last fatal gasp-the tiny hairs standing upright, the racing heart, jerking muscles, paralysis. Such reactions spawn immense pleasure within a phasmadaemon, which continually seeks ways to fill its victims with dread. Among phasmadaemons, the buying and selling of fears is in itself something of a market, much like the economy of souls within the rest of Abaddon. The fiends exchange their own horrific new imaginings with one another, creating a collection of terrors unfathomable by mortals.  Phasmadaemons do not often serve a single Horseman exclusively, their skills not necessarily a boon to any particular facet of death. They tend to traverse the outskirts of societies both within Abaddon and outside of it, preying on travelers in the dead of winter nights or seeking out hermits in order to haunt their isolated homes. The tension before the kill is almost as thrilling to a phasmadaemon as the kill itself, and the foul beings wallow in the fear they create before swooping in for the final blow. When they travel in groups, phasmadaemons use their powers to create great multitudes of illusionary images in order to terrorize entire groups or crowds of closely situated people, such as causing heart-stopping incidents in the middle of a playhouse's performance, situating horrific conjurations in the middle of packed bazaars, and positioning frightful images at the gallows at a crowded execution.</t>
  </si>
  <si>
    <t>&lt;link rel="stylesheet"href="PF.css"&gt;&lt;div&gt;&lt;h2&gt;Phasmadaemon&lt;/h2&gt;&lt;h3&gt;&lt;i&gt;&lt;i&gt;Little can be seen of this fiend&lt;/i&gt;, &lt;i&gt;its body cloaked in a shroud of perpetually shifting&lt;/i&gt;, &lt;i&gt;ghastly illusions and phantasms&lt;/i&gt;. &lt;i&gt;Beneath its shimmering veil&lt;/i&gt;, it has glossy black flesh, &lt;i&gt;a bleached white face&lt;/i&gt;, &lt;i&gt;and twisted horns&lt;/i&gt;. &lt;i&gt;Its long caiman muzzle perpetually gapes&lt;/i&gt;, &lt;i&gt;but other than that&lt;/i&gt;, &lt;i&gt;its face is void of sensory organs&lt;/i&gt;, save for two orbs that move below the surface of its flesh. This creature flows rather than moves, and its flexible body lacks a definite skeletal structure except for a long, &lt;i&gt;bony tail&lt;/i&gt;.&lt;/i&gt;&lt;/h3&gt;&lt;br&gt;&lt;/br&gt;&lt;/div&gt;&lt;div class="heading"&gt;&lt;p class="alignleft"&gt;Phasmadaemon&lt;/p&gt;&lt;p class="alignright"&gt;CR 17&lt;/p&gt;&lt;div style="clear: both;"&gt;&lt;/div&gt;&lt;/div&gt;&lt;div&gt;&lt;h5&gt;&lt;b&gt;XP &lt;/b&gt;102,400&lt;/h5&gt;&lt;h5&gt;NE Large outsider (daemon, evil, extraplanar)&lt;/h5&gt;&lt;h5&gt;&lt;b&gt;Init &lt;/b&gt;+11; &lt;b&gt;Senses &lt;/b&gt;darkvision 60 ft., &lt;i&gt;true seeing&lt;/i&gt;; Perception +30&lt;/h5&gt;&lt;h5&gt;&lt;b&gt;Aura &lt;/b&gt;frightful presence (60 ft., DC 27)&lt;/h5&gt;&lt;/div&gt;&lt;hr/&gt;&lt;div&gt;&lt;h5&gt;&lt;b&gt;DEFENSE&lt;/b&gt;&lt;/h5&gt;&lt;/div&gt;&lt;hr/&gt;&lt;div&gt;&lt;h5&gt;&lt;b&gt;AC &lt;/b&gt;32, touch 17, flat-footed 24 (+7 Dex, +1 dodge, +15 natural, -1 size)&lt;/h5&gt;&lt;h5&gt;&lt;b&gt;hp &lt;/b&gt;264 (23d10+138)&lt;/h5&gt;&lt;h5&gt;&lt;b&gt;Fort &lt;/b&gt;+19, &lt;b&gt;Ref &lt;/b&gt;+14, &lt;b&gt;Will &lt;/b&gt;+19&lt;/h5&gt;&lt;h5&gt;&lt;b&gt;DR &lt;/b&gt;10/good and silver; &lt;b&gt;Immune &lt;/b&gt;acid, death effects, disease, poison; &lt;b&gt;Resist &lt;/b&gt;cold 10, electricity 10, fire 10; &lt;b&gt;SR &lt;/b&gt;28&lt;/h5&gt;&lt;/div&gt;&lt;hr/&gt;&lt;div&gt;&lt;h5&gt;&lt;b&gt;OFFENSE&lt;/b&gt;&lt;/h5&gt;&lt;/div&gt;&lt;hr/&gt;&lt;div&gt;&lt;h5&gt;&lt;b&gt;Spd &lt;/b&gt;30 ft., fly 40 ft. (good)&lt;/h5&gt;&lt;h5&gt;&lt;b&gt;Melee &lt;/b&gt;bite +27 (2d6+5/19-20 plus grab), 2 claws +27 (1d8+5)&lt;/h5&gt;&lt;h5&gt;&lt;b&gt;Space &lt;/b&gt;10 ft.; &lt;b&gt;Reach &lt;/b&gt;10 ft.&lt;/h5&gt;&lt;h5&gt;&lt;b&gt;Special Attacks &lt;/b&gt;consume fear, constrict (2d6+5), rend (2d6+7)&lt;/h5&gt;&lt;h5&gt;&lt;b&gt;Spell-Like Abilities&lt;/b&gt; (CL 20th; concentration +26)  &lt;/br&gt;Constant&amp;mdash;&lt;i&gt;deathwatch&lt;/i&gt;, &lt;i&gt;true seeing&lt;/i&gt; &lt;/br&gt;At Will&amp;mdash;&lt;i&gt;greater teleport&lt;/i&gt; (self plus 50 lbs. of objects only), &lt;i&gt;persistent image&lt;/i&gt; (DC 21) &lt;/br&gt;3/day&amp;mdash;quickened &lt;i&gt;&lt;i&gt;greater shadow&lt;/i&gt; conjuration&lt;/i&gt; (DC 23), &lt;i&gt;&lt;i&gt;greater shadow&lt;/i&gt; evocation&lt;/i&gt; (DC 24), &lt;i&gt;mirage arcana&lt;/i&gt;, &lt;i&gt;nightmare&lt;/i&gt; (DC 21), &lt;i&gt;permanent image&lt;/i&gt; (DC 22), &lt;i&gt;phantasmal killer&lt;/i&gt; (DC 20) &lt;/br&gt;1/day&amp;mdash;&lt;i&gt;mislead&lt;/i&gt;, summon (level 8, 1 temerdaemon or 1d3 suspiridaemons, 50%), &lt;i&gt;symbol of fear&lt;/i&gt; (DC 21), &lt;i&gt;weird&lt;/i&gt; (DC 25)&lt;/h5&gt;&lt;/h5&gt;&lt;/div&gt;&lt;hr/&gt;&lt;div&gt;&lt;h5&gt;&lt;b&gt;STATISTICS&lt;/b&gt;&lt;/h5&gt;&lt;/div&gt;&lt;hr/&gt;&lt;div&gt;&lt;h5&gt;&lt;b&gt;Str &lt;/b&gt;20, &lt;b&gt;Dex &lt;/b&gt;25, &lt;b&gt;Con &lt;/b&gt;23, &lt;b&gt;Int &lt;/b&gt; 19, &lt;b&gt;Wis &lt;/b&gt;18, &lt;b&gt;Cha &lt;/b&gt;22&lt;/h5&gt;&lt;h5&gt;&lt;b&gt;Base Atk &lt;/b&gt;+23; &lt;b&gt;CMB &lt;/b&gt;+29 (+33 grapple); &lt;b&gt;CMD &lt;/b&gt;47&lt;/h5&gt;&lt;h5&gt;&lt;b&gt;Feats &lt;/b&gt;Combat Casting, Deceitful, Dodge, Greater Spell Penetration, Improved Critical (bite), Improved Initiative, Intimidating Prowess, Iron Will, Power Attack, Quicken Spell-Like Ability (&lt;i&gt;&lt;i&gt;greater shadow&lt;/i&gt; conjuration&lt;/i&gt;), Spell Penetration, Vital Strike&lt;/h5&gt;&lt;h5&gt;&lt;b&gt;Skills &lt;/b&gt;Bluff +36, Disguise +36, Escape Artist +30, Fly +35, Intimidate +37, Knowledge (planes) +30, Perception +30, Sense Motive +30, Spellcraft +30, Stealth +29&lt;/h5&gt;&lt;h5&gt;&lt;b&gt;Languages &lt;/b&gt;Abyssal, Celestial, Common, Draconic, Infernal; telepathy 100 ft.&lt;/h5&gt;&lt;h5&gt;&lt;b&gt;SQ &lt;/b&gt;compression, tangible horror&lt;/h5&gt;&lt;/div&gt;&lt;hr/&gt;&lt;div&gt;&lt;h5&gt;&lt;b&gt;ECOLOGY&lt;/b&gt;&lt;/h5&gt;&lt;/div&gt;&lt;hr/&gt;&lt;div&gt;&lt;h5&gt;&lt;b&gt;Environment &lt;/b&gt; any (Abaddon)&lt;/h5&gt;&lt;h5&gt;&lt;b&gt;Organization &lt;/b&gt;solitary, pair, or cabal (3-4)&lt;/h5&gt;&lt;h5&gt;&lt;b&gt;Treasure &lt;/b&gt;standard&lt;/h5&gt;&lt;/div&gt;&lt;hr/&gt;&lt;div&gt;&lt;h5&gt;&lt;b&gt;SPECIAL ABILITIES&lt;/b&gt;&lt;/h5&gt;&lt;/div&gt;&lt;hr/&gt;&lt;div&gt;&lt;/h5&gt;&lt;h5&gt;&lt;b&gt;Consume Fear (Su)&lt;/b&gt; As a standard action, a phasmadaemon that begins its turn with a grappled opponent can attempt to feed on the creature's mortality and innate terror. Any creature that does not succeed at a DC 27 Will save takes 1d6 points of Charisma drain and becomes shaken for 2d4 rounds; in addition, the phasmadaemon gains 5 temporary hit points for every point of Charisma drain dealt this way. If the creature being grappled is already panicked at the beginning of the phasmadaemon's turn, it must save instead on a DC 27 Fortitude save or be slain instantly by the phasmadaemon, which gains a +1 profane bonus on attack rolls, saving throws, and checks for every 2 points of Charisma its victim had before dying; the profane bonuses last for 24 hours. The save DCs are Charisma-based.  &lt;/h5&gt;&lt;h5&gt;&lt;b&gt;Tangible Horror (Su)&lt;/b&gt; A phasmadaemon's illusion abilities are partially real at a level above and beyond those normally conjured forth by similar illusion spells. If a creature succeeds at its Will save to disbelieve either a phasmadaemon's &lt;i&gt;&lt;i&gt;greater shadow&lt;/i&gt; conjuration&lt;/i&gt; or &lt;i&gt;&lt;i&gt;greater shadow&lt;/i&gt; evocation&lt;/i&gt; spell-like ability, the conjured or evoked spell has 80% the normal effect or is 80% likely to occur, rather than 60%.&lt;/h5&gt;&lt;/div&gt;&lt;br&gt;&lt;/br&gt;&lt;div&gt;&lt;h4&gt;&lt;p&gt;&lt;p&gt;Among the most powerful members of daemonkind, the phasmadaemons personify death by fright, and conjure powers of illusion so terrifying that they steal the life from their victims. A freakish creature of rubbery flesh, the phasmadaemon is capable of twisting its body like a hellish contortionist, and its ivory face is often the last thing its victim sees. Though capable of savaging foes with its fangs and claws, it prefers to torment them first with illusory enemies, unreal terrors, and false terrain before finally closing in as the victims' hearts race and finally fail. When a phasmadaemon does confront its prey physically, it prefers to grapple and constrict it to death, looking the victim directly in the face and watching the fear fill its eyes as the blood drains from its cheeks. A phasmadaemon rarely shows its true form all at once, masking itself in illusions or eerie porcelain masks, and it delights in unnerving even its own daemonic allies.  A phasmadaemon is 25 feet long from muzzle to tail- though if it desires, it can stretch almost half again that length thanks to its flexible, elastic anatomy-and weighs 1,000 pounds.  &lt;b&gt;&lt;/p&gt;&lt;p&gt;Ecology&lt;/b&gt;&lt;/p&gt;&lt;p&gt;  Phasmadaemons sometimes form from the type of soul that exemplifies extreme evil, namely those who inf lict or suffer from extreme fear, such as deranged illusionists,  schizophrenic serial killers, and corrupt mortals who died at the hands of other creatures that excel at captivating victims' dreams and fears. In other instances, phasmadaemons are merely among the most fearful of the hunted souls of Abaddon, souls who eventually learn to exult in the terror they feel as a soul-devouring daemon stalks them; eventually, these vile souls may transform from the hunted into the hunters-daemons seeking the thrill of the hunt for the horror-stricken faces of their prey.  Whether in the chasms of Abaddon or on other planes, phasmadaemons hunt for souls via stealth, following from a distance to study their prey for prolonged periods. They create elaborate illusions, leading their targets into believing in entire fictional environments and creatures, all dependent on the victims' most feared imaginings. They extract each soul's intrinsic, underlying fears, using the figments as weapons against their owners. Phasmadaemons do not seek souls that are merely easy prey-they adhere strictly to their own method of destroying souls, reveling in the grotesque pleasure of striking mortal souls dead with fear-induced heart attacks and other physical maladies. The connection between fear and mortality is something that continually fascinates the morbid curiosities of phasmadaemons, who mix fears like alchemists, conducting experiments and concocting ever more terrifying combinations of horrific imaginings.  &lt;b&gt;&lt;/p&gt;&lt;p&gt;Habitat &amp; Society&lt;/b&gt;&lt;/p&gt;&lt;p&gt;  Phasmadaemons tend to hunt alone, preferring to develop their own unique styles of torment and horror to unleash upon their victims. While some would suggest that the freakishly complex traps of crucidaemons or the cocooned feeding of sangudaemons rank as the most dreadful and frightening killing tactics among daemonkind, the terrors manifested by phasmadaemons exceed them both. A phasmadaemon extracts a mortal's own fears and turns the figments against their creator, not enjoying the torment the horrors induce so much as appreciating the effects of fear within its victim before the thing's last fatal gasp-the tiny hairs standing upright, the racing heart, jerking muscles, paralysis. Such reactions spawn immense pleasure within a phasmadaemon, which continually seeks ways to fill its victims with dread. Among phasmadaemons, the buying and selling of fears is in itself something of a market, much like the economy of souls within the rest of Abaddon. The fiends exchange their own horrific new imaginings with one another, creating a collection of terrors unfathomable by mortals.  Phasmadaemons do not often serve a single Horseman exclusively, their skills not necessarily a boon to any particular facet of death. They tend to traverse the outskirts of societies both within Abaddon and outside of it, preying on travelers in the dead of winter nights or seeking out hermits in order to haunt their isolated homes. The tension before the kill is almost as thrilling to a phasmadaemon as the kill itself, and the foul beings wallow in the fear they create before swooping in for the final blow. When they travel in groups, phasmadaemons use their powers to create great multitudes of illusionary images in order to terrorize entire groups or crowds of closely situated people, such as causing heart-stopping incidents in the middle of a playhouse's performance, situating horrific conjurations in the middle of packed bazaars, and positioning frightful images at the gallows at a crowded execution.&lt;/p&gt;&lt;/h4&gt;&lt;/div&gt;</t>
  </si>
  <si>
    <t>Sangudaemon</t>
  </si>
  <si>
    <t>bleeding aura (30 ft.)</t>
  </si>
  <si>
    <t>23, touch 16, flat-footed 17</t>
  </si>
  <si>
    <t>(+5 Dex, +1 dodge, +7 natural)</t>
  </si>
  <si>
    <t>Fort +12, Ref +13, Will +7</t>
  </si>
  <si>
    <t>bite +19 (1d8+7/18-20/x3 plus bleed), 2 claws +19 (1d6+7 plus grab)</t>
  </si>
  <si>
    <t>bleed (2d4+1), blood drain (1d2 Constitution), drain soul</t>
  </si>
  <si>
    <t>Spell-Like Abilities (CL 12th; concentration +14)   At Will-greater teleport (self plus 50 lbs. of objects only)   3/day-death knell (DC 14), invisibility, summon swarm   1/day-hold monster (DC 17), summon (level 6, 1 sangudaemon 40%)</t>
  </si>
  <si>
    <t>Str 24, Dex 21, Con 19, Int 10, Wis 16, Cha 15</t>
  </si>
  <si>
    <t>35 (47 vs. trip)</t>
  </si>
  <si>
    <t>Bleeding Critical, Combat Reflexes, Critical Focus, Dodge, Flyby Attack, Improved Initiative</t>
  </si>
  <si>
    <t>Escape Artist +20, Fly +24, Intimidate +17, Perception +18, Sense Motive +18, Spellcraft +15</t>
  </si>
  <si>
    <t>augmented critical, contagious gore</t>
  </si>
  <si>
    <t>solitary, cluster (2-5), or hunt (6-10)</t>
  </si>
  <si>
    <t>This vaguely arachnid creature is the size of a human and is composed entirely of blood, globs of the viscous stuff dripping down its spindly legs and from its serpentine maw. A jagged set of obsidian fangs protrudes from its drooling mouth, and huge dragonf ly wings of crimson blood splay from the thing's back producing a terrifying buzz.</t>
  </si>
  <si>
    <t>Augmented Critical (Ex) A sangudaemon's bite threatens a critical hit on a roll of 18-20 and deals x3 damage on a successful critical hit.  Bleeding Aura (Su) Within the daemon's aura, blood gushes from wounds at an increased rate. All bleed effects deal an additional +2 points of damage (included in the daemon's bleed damage). Heal checks made to stop bleeding or stabilize a dying creature, Constitution checks made to  become stable, and saving throws against effects that deal bleed damage take a -4 penalty.  Contagious Gore (Su) A sangudaemon alters the very flow of blood when it attacks. Any creature that stops a bleed effect created by a sangudaemon must make a DC Fortitude save or gain the bleed effect the creature just stopped (this has no effect if the creature was stopping a bleed effect on itself ). A creature that succeeds at this save is immune to this ability for 24 hours. The save DC is Constitution-based.  Drain Soul (Su) A sangudaemon can revitalize itself by draining the soul of a dead creature. The target must be a creature the daemon dealt bleed damage to or used its blood drain ability on, and must have been dead for no longer than 1 minute. As a full-round action, it can drink the creature's soul dry, condemning the soul to Abaddon (though the soul can be returned to life as normal). The daemon gains fast healing 2 for a number of rounds equal to its Hit Dice.</t>
  </si>
  <si>
    <t>A horrid combination of mosquito, spider, and vampire, sangudaemons personify death by blood loss. These horrors of Abaddon takes great pleasure in the act of draining their victims of blood, considering the fluid to be the essence of all mortality and the fundamental residence of the soul while within a mortal body. A sangudaemon bathes in the ruby humor, the fiend's own body resembling a brutal and gory massacre in full swing, with blood constantly coating and glistening its armored, chitinous carapace. Once the last vital drop has left a victim's body- thus depriving the soul of its last defenses, according to the mythology of the sangudaemons-the voracious insectile horror begins to devour its victim's spirit in earnest.  An individual sangudaemon stands about 5 feet tall, weighs 200 pounds, and has a wingspan of 6 feet.  Ecology  A sangudaemon typically spawns from the soul of an evil mortal who died due to blood loss, such as a casualty of giant leeches or mosquitoes, or possibly the drained victim of a ravenous vampire. Whatever the cause, a sangudaemon seeks to inf lict its cruel fate upon others, traversing the planes in search of mortal victims to bleed and consume. Wherever a sangudaemon goes, blood follows, as its mere presence seems to indicate a thinning of bodily fluids and the ensuing chaos of merciless and nondiscriminatory bloodletting.  Perhaps more so than any other caste of daemon, sangudaemons "hunt" for souls in the most traditional sense of the word. Lurking primarily at night while on the Material Plane, a sangudaemon prowls the darkest corners of urban areas and sparsely populated lands alike, preying on unwary victims and dragging them back to its secluded  den. Such lairs are gory, dark places, the walls entirely awash in blood. From the ceiling of a sangudaemon's lair, the fiend hangs the cocooned bodies of countless victims, some still barely conscious beneath their grotesque wrappings-bindings made of hardened blood and the eff luvium of devoured and regurgitated souls. A sangudaemon entombs its victims in these fibrous casings like a giant spider does its prey, slowly sucking the bodies dry of both blood and spirit. Sangudaemons keep their lairs underground or at high elevations in order to best preserve the bodies within, though when the cocoons have been completely leeched, the remnants begin to crumble into dust, and such charnel houses eventually fill with the dry, brittle ashes of victims.  Habitat &amp; Society  While out hunting in either the wastes of Abaddon or throughout other planes, sangudaemons often work in packs of up to 10 individuals, and though they hunt together, they much prefer to keep their own independent lairs to drag victims back to for slower feedings. Other daemons find sangudaemons' potent abilities useful, especially on battlefields where blood is spilt. Piscodaemons and purrodaemons in particular find use for their services, shedding much blood in their destructive rampages and benefiting from sangudaemons' unique and devastating control over spilt blood.  While sangudaemons sometimes spawn from the souls of blood-drained victims of vampires, the daemons and the undead share no love for one another, and many sangudaemons openly despise vampires. Some speculate that sangudaemons that hate vampires do so because they themselves were victims to the undead as mortals, and a faint and bitter impression permeates their otherwise vacuous recollection. The contempt some sangudaemons have for vampires often runs so deep that the daemons seek out these undead souls in particular, hoping to utterly consume them, as sangudaemons often find vampires' tainted blood even more delicious than any other creature's. A sangudaemon will at times trade numerous souls and soul gems via Abaddon's markets for just a single vampire's soul, so much do they delight in the obliteration and consumption of the thing. As such outspoken hunters of vampires, sangudaemons often find themselves at odds with the goals of Urgathoa, Abaddon's resident goddess of undeath. Though most daemons would never dream of siphoning some of her destined souls to sate their own hungers, the mere existence of the two polar forces within the blasted lands nevertheless creates an uncomfortable tension between the fiends and the goddess. What the two sides agree on is excessive gluttony, though Urgathoa's followers often partake merely of food, whereas sangudaemons indulge themselves purely on blood.  As a caste, sangudaemons have a distinct preference for service to both Apollyon and Szuriel. Those in service to the Horseman of Pestilence live in his festering swamps and frequently incubate various hemorrhagic fevers and blood-thinning diseases within their various pockets of consumed mortal blood, keeping the diseases alive and active until they can be dispersed through new populations for maximum carnage. Szuriel, meanwhile, spreads the plague of war wherever she passes, and thus bloodshed is an inevitability; whether this large-scale bloodletting is brought on by the tip of a sword or the hungering jaws of a sangudaemon matters not to the Horseman of War, and she gladly accepts the services of the eager and hungry sangudaemons, who are driven to ecstatic revels by battlef ield gore.</t>
  </si>
  <si>
    <t>&lt;link rel="stylesheet"href="PF.css"&gt;&lt;div&gt;&lt;h2&gt;Sangudaemon&lt;/h2&gt;&lt;h3&gt;&lt;i&gt;&lt;i&gt;This vaguely arachnid creature is the size of a human and is composed entirely of blood&lt;/i&gt;, &lt;i&gt;globs of the viscous stuff dripping down its spindly legs and from its serpentine maw&lt;/i&gt;. &lt;i&gt;A jagged set of obsidian fangs protrudes from its drooling mouth&lt;/i&gt;, &lt;i&gt;and huge dragonf ly wings of crimson blood splay from the thing's back producing a terrifying buzz&lt;/i&gt;.&lt;/i&gt;&lt;/h3&gt;&lt;br&gt;&lt;/br&gt;&lt;/div&gt;&lt;div class="heading"&gt;&lt;p class="alignleft"&gt;Sangudaemon&lt;/p&gt;&lt;p class="alignright"&gt;CR 9&lt;/p&gt;&lt;div style="clear: both;"&gt;&lt;/div&gt;&lt;/div&gt;&lt;div&gt;&lt;h5&gt;&lt;b&gt;XP &lt;/b&gt;6,400&lt;/h5&gt;&lt;h5&gt;NE Medium outsider (daemon, evil, extraplanar)&lt;/h5&gt;&lt;h5&gt;&lt;b&gt;Init &lt;/b&gt;+9; &lt;b&gt;Senses &lt;/b&gt;darkvision 60 ft., scent; Perception +18&lt;/h5&gt;&lt;h5&gt;&lt;b&gt;Aura &lt;/b&gt;bleeding aura (30 ft.)&lt;/h5&gt;&lt;/div&gt;&lt;hr/&gt;&lt;div&gt;&lt;h5&gt;&lt;b&gt;DEFENSE&lt;/b&gt;&lt;/h5&gt;&lt;/div&gt;&lt;hr/&gt;&lt;div&gt;&lt;h5&gt;&lt;b&gt;AC &lt;/b&gt;23, touch 16, flat-footed 17 (+5 Dex, +1 dodge, +7 natural)&lt;/h5&gt;&lt;h5&gt;&lt;b&gt;hp &lt;/b&gt;114 (12d10+48)&lt;/h5&gt;&lt;h5&gt;&lt;b&gt;Fort &lt;/b&gt;+12, &lt;b&gt;Ref &lt;/b&gt;+13, &lt;b&gt;Will &lt;/b&gt;+7&lt;/h5&gt;&lt;h5&gt;&lt;b&gt;DR &lt;/b&gt;10/good or silver; &lt;b&gt;Immune &lt;/b&gt;acid, death effects, disease, poison; &lt;b&gt;Resist &lt;/b&gt;cold 10, electricity 10, fire 10&lt;/h5&gt;&lt;/div&gt;&lt;hr/&gt;&lt;div&gt;&lt;h5&gt;&lt;b&gt;OFFENSE&lt;/b&gt;&lt;/h5&gt;&lt;/div&gt;&lt;hr/&gt;&lt;div&gt;&lt;h5&gt;&lt;b&gt;Spd &lt;/b&gt;30 ft., fly 60 ft. (good)&lt;/h5&gt;&lt;h5&gt;&lt;b&gt;Melee &lt;/b&gt;bite +19 (1d8+7/18-20/x3 plus bleed), 2 claws +19 (1d6+7 plus grab)&lt;/h5&gt;&lt;h5&gt;&lt;b&gt;Space &lt;/b&gt;5 ft.; &lt;b&gt;Reach &lt;/b&gt;5 ft.&lt;/h5&gt;&lt;h5&gt;&lt;b&gt;Special Attacks &lt;/b&gt;bleed (2d4+1), blood drain (1d2 Constitution), drain soul&lt;/h5&gt;&lt;h5&gt;&lt;b&gt;Spell-Like Abilities&lt;/b&gt; (CL 12th; concentration +14) &lt;/br&gt;At Will&amp;mdash;&lt;i&gt;greater teleport&lt;/i&gt; (self plus 50 lbs. of objects only) &lt;/br&gt;3/day&amp;mdash;&lt;i&gt;death knell&lt;/i&gt; (DC 14), &lt;i&gt;invisibility&lt;/i&gt;, &lt;i&gt;summon swarm&lt;/i&gt; &lt;/br&gt;1/day&amp;mdash;&lt;i&gt;hold monster&lt;/i&gt; (DC 17), summon (level 6, 1 sangudaemon 40%)&lt;/h5&gt;&lt;/h5&gt;&lt;/div&gt;&lt;hr/&gt;&lt;div&gt;&lt;h5&gt;&lt;b&gt;STATISTICS&lt;/b&gt;&lt;/h5&gt;&lt;/div&gt;&lt;hr/&gt;&lt;div&gt;&lt;h5&gt;&lt;b&gt;Str &lt;/b&gt;24, &lt;b&gt;Dex &lt;/b&gt;21, &lt;b&gt;Con &lt;/b&gt;19, &lt;b&gt;Int &lt;/b&gt; 10, &lt;b&gt;Wis &lt;/b&gt;16, &lt;b&gt;Cha &lt;/b&gt;15&lt;/h5&gt;&lt;h5&gt;&lt;b&gt;Base Atk &lt;/b&gt;+12; &lt;b&gt;CMB &lt;/b&gt;+19 (+23 grapple); &lt;b&gt;CMD &lt;/b&gt;35 (47 vs. trip)&lt;/h5&gt;&lt;h5&gt;&lt;b&gt;Feats &lt;/b&gt;Bleeding Critical, Combat Reflexes, Critical Focus, Dodge, Flyby Attack, Improved Initiative&lt;/h5&gt;&lt;h5&gt;&lt;b&gt;Skills &lt;/b&gt;Escape Artist +20, Fly +24, Intimidate +17, Perception +18, Sense Motive +18, Spellcraft +15&lt;/h5&gt;&lt;h5&gt;&lt;b&gt;Languages &lt;/b&gt;Abyssal, Draconic, Infernal; telepathy 100 ft.&lt;/h5&gt;&lt;h5&gt;&lt;b&gt;SQ &lt;/b&gt;augmented critical, contagious gore&lt;/h5&gt;&lt;/div&gt;&lt;hr/&gt;&lt;div&gt;&lt;h5&gt;&lt;b&gt;ECOLOGY&lt;/b&gt;&lt;/h5&gt;&lt;/div&gt;&lt;hr/&gt;&lt;div&gt;&lt;h5&gt;&lt;b&gt;Environment &lt;/b&gt; any (Abaddon)&lt;/h5&gt;&lt;h5&gt;&lt;b&gt;Organization &lt;/b&gt;solitary, cluster (2-5), or hunt (6-10)&lt;/h5&gt;&lt;h5&gt;&lt;b&gt;Treasure &lt;/b&gt;standard&lt;/h5&gt;&lt;/div&gt;&lt;hr/&gt;&lt;div&gt;&lt;h5&gt;&lt;b&gt;SPECIAL ABILITIES&lt;/b&gt;&lt;/h5&gt;&lt;/div&gt;&lt;hr/&gt;&lt;div&gt;&lt;/h5&gt;&lt;h5&gt;&lt;b&gt;Augmented Critical (Ex)&lt;/b&gt; A sangudaemon's bite threatens a critical hit on a roll of 18-20 and deals x3 damage on a successful critical hit.  &lt;/h5&gt;&lt;h5&gt;&lt;b&gt;Bleeding Aura (Su)&lt;/b&gt; Within the daemon's aura, blood gushes from wounds at an increased rate. All bleed effects deal an additional +2 points of damage (included in the daemon's bleed damage). Heal checks made to stop bleeding or stabilize a dying creature, Constitution checks made to  become stable, and saving throws against effects that deal bleed damage take a -4 penalty.  &lt;/h5&gt;&lt;h5&gt;&lt;b&gt;Contagious Gore (Su)&lt;/b&gt; A sangudaemon alters the very flow of blood when it attacks. Any creature that stops a bleed effect created by a sangudaemon must make a DC Fortitude save or gain the bleed effect the creature just stopped (this has no effect if the creature was stopping a bleed effect on itself ). A creature that succeeds at this save is immune to this ability for 24 hours. The save DC is Constitution-based.  &lt;/h5&gt;&lt;h5&gt;&lt;b&gt;Drain Soul (Su)&lt;/b&gt; A sangudaemon can revitalize itself by draining the soul of a dead creature. The target must be a creature the daemon dealt bleed damage to or used its blood drain ability on, and must have been dead for no longer than 1 minute. As a full-round action, it can drink the creature's soul dry, condemning the soul to Abaddon (though the soul can be returned to life as normal). The daemon gains fast healing 2 for a number of rounds equal to its Hit Dice.&lt;/h5&gt;&lt;/div&gt;&lt;br&gt;&lt;/br&gt;&lt;div&gt;&lt;h4&gt;&lt;p&gt;&lt;p&gt;A horrid combination of mosquito, spider, and vampire, sangudaemons personify death by blood loss. These horrors of Abaddon takes great pleasure in the act of draining their victims of blood, considering the fluid to be the essence of all mortality and the fundamental residence of the soul while within a mortal body. A sangudaemon bathes in the ruby humor, the fiend's own body resembling a brutal and gory massacre in full swing, with blood constantly coating and glistening its armored, chitinous carapace. Once the last vital drop has left a victim's body- thus depriving the soul of its last defenses, according to the mythology of the sangudaemons-the voracious insectile horror begins to devour its victim's spirit in earnest.  An individual sangudaemon stands about 5 feet tall, weighs 200 pounds, and has a wingspan of 6 feet.  &lt;b&gt;&lt;/p&gt;&lt;p&gt;Ecology&lt;/b&gt;&lt;/p&gt;&lt;p&gt;  A sangudaemon typically spawns from the soul of an evil mortal who died due to blood loss, such as a casualty of giant leeches or mosquitoes, or possibly the drained victim of a ravenous vampire. Whatever the cause, a sangudaemon seeks to inf lict its cruel fate upon others, traversing the planes in search of mortal victims to bleed and consume. Wherever a sangudaemon goes, blood follows, as its mere presence seems to indicate a thinning of bodily fluids and the ensuing chaos of merciless and nondiscriminatory bloodletting.  Perhaps more so than any other caste of daemon, sangudaemons "hunt" for souls in the most traditional sense of the word. Lurking primarily at night while on the Material Plane, a sangudaemon prowls the darkest corners of urban areas and sparsely populated lands alike, preying on unwary victims and dragging them back to its secluded  den. Such lairs are gory, dark places, the walls entirely awash in blood. From the ceiling of a sangudaemon's lair, the fiend hangs the cocooned bodies of countless victims, some still barely conscious beneath their grotesque wrappings-bindings made of hardened blood and the eff luvium of devoured and regurgitated souls. A sangudaemon entombs its victims in these fibrous casings like a giant spider does its prey, slowly sucking the bodies dry of both blood and spirit. Sangudaemons keep their lairs underground or at high elevations in order to best preserve the bodies within, though when the cocoons have been completely leeched, the remnants begin to crumble into dust, and such charnel houses eventually fill with the dry, brittle ashes of victims.  &lt;b&gt;&lt;/p&gt;&lt;p&gt;Habitat &amp; Society&lt;/b&gt;&lt;/p&gt;&lt;p&gt;  While out hunting in either the wastes of Abaddon or throughout other planes, sangudaemons often work in packs of up to 10 individuals, and though they hunt together, they much prefer to keep their own independent lairs to drag victims back to for slower feedings. Other daemons find sangudaemons' potent abilities useful, especially on battlefields where blood is spilt. Piscodaemons and purrodaemons in particular find use for their services, shedding much blood in their destructive rampages and benefiting from sangudaemons' unique and devastating control over spilt blood.  While sangudaemons sometimes spawn from the souls of blood-drained victims of vampires, the daemons and the undead share no love for one another, and many sangudaemons openly despise vampires. Some speculate that sangudaemons that hate vampires do so because they themselves were victims to the undead as mortals, and a faint and bitter impression permeates their otherwise vacuous recollection. The contempt some sangudaemons have for vampires often runs so deep that the daemons seek out these undead souls in particular, hoping to utterly consume them, as sangudaemons often find vampires' tainted blood even more delicious than any other creature's. A sangudaemon will at times trade numerous souls and &lt;i&gt;soul gems&lt;/i&gt; via Abaddon's markets for just a single vampire's soul, so much do they delight in the obliteration and consumption of the thing. As such outspoken hunters of vampires, sangudaemons often find themselves at odds with the goals of Urgathoa, Abaddon's resident goddess of undeath. Though most daemons would never dream of siphoning some of her destined souls to sate their own hungers, the mere existence of the two polar forces within the blasted lands nevertheless creates an uncomfortable tension between the fiends and the goddess. What the two sides agree on is excessive gluttony, though Urgathoa's followers often partake merely of food, whereas sangudaemons indulge themselves purely on blood.  As a caste, sangudaemons have a distinct preference for service to both Apollyon and Szuriel. Those in service to the Horseman of Pestilence live in his festering swamps and frequently incubate various hemorrhagic fevers and blood-thinning diseases within their various pockets of consumed mortal blood, keeping the diseases alive and active until they can be dispersed through new populations for maximum carnage. Szuriel, meanwhile, spreads the plague of war wherever she passes, and thus bloodshed is an inevitability; whether this large-scale bloodletting is brought on by the tip of a sword or the hungering jaws of a sangudaemon matters not to the Horseman of War, and she gladly accepts the services of the eager and hungry sangudaemons, who are driven to ecstatic revels by battlef ield gore.&lt;/p&gt;&lt;/h4&gt;&lt;/div&gt;</t>
  </si>
  <si>
    <t>Suspiridaemon</t>
  </si>
  <si>
    <t>thin air</t>
  </si>
  <si>
    <t>(+3 Dex, +1 dodge, +6 natural)</t>
  </si>
  <si>
    <t>Fort +9, Ref +9, Will +8</t>
  </si>
  <si>
    <t>acid, disease, death effects, poison</t>
  </si>
  <si>
    <t>cold 10, electricity 10, fire 10, sonic 30</t>
  </si>
  <si>
    <t>2 claws +13 (1d4+4), tongue +8 (1d6+6/19-20 plus grab)</t>
  </si>
  <si>
    <t>5 ft. (10 ft. with tongue)</t>
  </si>
  <si>
    <t>concussive gasp, constrict (1d6+6), strangle, suffocate</t>
  </si>
  <si>
    <t>Spell-Like Abilities (CL 9th; concentration +13)   At Will-death knell (DC 16), ghoul touch (DC 16), ray of enfeeblement   3/day-stinking cloud (DC 17), vampiric touch (DC 17)   1/day-cloudkill (DC 19), summon (level 4, 1d3 lacridaemons 35%)</t>
  </si>
  <si>
    <t>Str 19, Dex 17, Con 18, Int 14, Wis 15, Cha 18</t>
  </si>
  <si>
    <t>Combat Reflexes, Dodge, Great Fortitude, Improved Critical (tongue), Improved Initiative</t>
  </si>
  <si>
    <t>Climb +16, Diplomacy +16, Intimidate +16, Knowledge (nature) +14, Knowledge (planes) +14, Perception +14, Sense Motive +14, Stealth +15</t>
  </si>
  <si>
    <t>Abyssal, Draconic, Infernal (cannot speak); telepathy 100 ft.</t>
  </si>
  <si>
    <t>solitary, gang (2-4), or mob (5-9)</t>
  </si>
  <si>
    <t>This tall, three-legged fiend possesses an avian body and head, save for its gangly arms, which end in thin, clawlike fingers. Its scrawny neck is adorned with three thick iron rings, and a grotesquely long, barbed tongue resembling an octopus's tentacle winds out of its oversized beak. Burst blood vessels fill the creature's wide eyes, and reddish speckled blotches cover its cyanotic flesh.</t>
  </si>
  <si>
    <t>Concussive Gasp (Su) Once per day, a suspiridaemon can inhale with such sudden force as to evacuate the air in its proximity, causing a sudden wave of air pressure from the implosion. Every creature within 30 feet must make a DC 18 Fortitude save or take 5d6 points of sonic damage and become sickened  for 1d4 rounds. Any creature that makes a successful save takes only half damage and is not sickened. A suspiridaemon cannot perform this ability if it is currently grappling a creature with its tongue. The save DC is Constitution-based.  Strangle (Ex) Suspiridaemons have an unerring talent for seizing their victims by the neck. A creature that is grappled by a suspiridaemon cannot speak or cast spells with verbal components.  Suffocate (Ex) A creature affected by the daemon's strangle ability cannot breathe and must hold its breath. Because of the daemon's thin air aura, this can quickly render an opponent unconscious.  Thin Air (Su) A suspiridaemon's aura makes the air around it difficult to breathe. Creatures that need to breathe can only hold their breath half as long as normal while within this aura, and suffer from altitude sickness as if in a low peak or high pass (see Altitude Zones, Core Rulebook 430).</t>
  </si>
  <si>
    <t>Horrid fiends whose very presence makes the air difficult to breathe, suspiridaemons personify death by suffocation. Discolored and blotched like the stagnant blood of a suffocated corpse, a suspiridaemon enjoys nothing more than the last choked gasp of a victim as it wraps its tongue around the creature's throat. While a suspiridaemon does not normally breathe, its body is nonetheless convulsive and twitchy; coupled with its utterly silent demeanor, they excel at slow, gruesome kills while hiding in the shadows. The only time a suspiridaemon makes a noticeable noise is when it suddenly loosens the binds around its neck and inhales a booming breath, the sudden loss of air enough to make foes fall ill.  Ecology  A suspiridaemon arises from an evil soul that died by suffocation, drowning, or execution by hanging. Each individual suspiridaemon bears the mark of its particular manner of mortal death-usually in the form of the bruised or mangled flesh of its throat-and the large iron collars around its neck hide such shameful reminders of life, though the suspiridaemon itself is often unaware of this. A suspiridaemon comes into being with the rings already bound around its throat, so that it never witnesses the aff lictions that sent it to Abaddon in the first place. It is thought that should the collars around a suspiridaemon's throat ever be broken, the fiend's head would crook clumsily downward, allowing the monster to see wounds that might remind it of the terrible death it endured in its past existence.  Suspiridaemons pride themselves on the number of souls they have deprived of life by strangulation, and this amount often corresponds to the number of iron rings a suspiridaemon wears on its body. While most suspiridaemons are relatively weak compared to their daemonic kin, a particularly skillful individual who is talented at crafting as well as killing can construct iron collars adorned with gem slots, items that give the suspiridaemon the ability to contain the souls of its victims in the rings for trade in the soul markets of Abaddon. When a suspiridaemon is slain, its iron rings disintegrate into ash, and any gems held within are shattered as well, freeing the trapped souls.  A suspiridaemon generally uses stealth when confronting foes. Unleashing its long, winding tongue from a dark corner, one of these fiends will strangle an unwary foe in isolation from the rest of the creature's party. When in combat, a suspiridaemon greatly prefers to kill its enemies by its own hands or its barbed tongue, using its arcane abilities and other daemonic gifts to wear down or sow discord into a group of opponents. To a suspiridaemon, there is no act more appreciable than choking the life from a victim, and bringing the creature close to hear its final, distorted gasp.  A suspiridaemon prefers to take souls from creatures who are on the verge of death, but aren't quite there yet; the fiend gazes at its victim's expiring face, drawing the dying creature's soul out of it with a solemn suspension of the daemon's normal twitching and convulsing. Those who have witnessed a suspiridaemon draw the life from a creature claim that the fiend almost seems to be inhaling fresh air for the first time as the victim's physical shell expires, and for the briefest moment, the monster appears to breathe normally. The eerie spectacle ends as quickly as it begins, however, as the suspiridaemon sets its gaze upon its next victim, preparing its vicious tongue for another attack.  Habitat &amp; Society  While many daemons dedicate their loyalty to one of the Horsemen or some other power within Abaddon, either based on their origins, historical ties, or environmental circumstances, no such proclivities exist for suspiridaemons. Suspiridaemons avoid operating under masters whenever possible, preferring more individualistic careers of murder and destruction. They tend to work well with other daemons when forced into doing so, though the more daring individuals tend to stray from Abaddon and gravitate toward population centers on other planes to stalk prey as they please. Suspiridaemons traversing the multiverse in a pack regularly take their small hunting parties into the wilderness around smaller settlements, ravenous in their pursuit of those who stray from the protective gazes of allies. While their killing tactics are as ruthless as any other daemon, suspiridaemons' murders are particularly shrouded in a cold manner of sincere and solemn contemplation, their grisly crimes against souls veiled in a mist of contempt toward the living as well as hatred for themselves. Some speculate that this self-hatred might be connected to the lingering doubts as to their origins, the itch beneath their iron collars that reminds them of their own past mortality. Whatever the cause of their self-doubt, the feeling does not seem to bother most other daemons, who generally view suspiridaemons as useful companions whether inside or outside of Abaddon. Piscodaemons and sangudaemons in particular consider them among the most ideal lesser daemons to command.  Suspiridaemons cannot speak, and rarely use their powers of telepathy to communicate, simply nodding discreetly when given a task by a more powerful daemon. This silent subservience only adds to other daemons' general appreciation of their humble and disturbing demeanors, though most are sure to keep the strangling fiends at a distance.</t>
  </si>
  <si>
    <t>&lt;link rel="stylesheet"href="PF.css"&gt;&lt;div&gt;&lt;h2&gt;Suspiridaemon&lt;/h2&gt;&lt;h3&gt;&lt;i&gt;&lt;i&gt;This tall&lt;/i&gt;, &lt;i&gt;three-legged fiend possesses an avian body and head&lt;/i&gt;, &lt;i&gt;save for its gangly arms&lt;/i&gt;, &lt;i&gt;which end in thin&lt;/i&gt;, &lt;i&gt;clawlike fingers&lt;/i&gt;. &lt;i&gt;Its scrawny neck is adorned with three thick iron rings&lt;/i&gt;, &lt;i&gt;and a grotesquely long&lt;/i&gt;, &lt;i&gt;barbed tongue resembling an octopus's tentacle winds out of its oversized beak&lt;/i&gt;. &lt;i&gt;Burst blood vessels fill the creature's wide eyes&lt;/i&gt;, and reddish speckled blotches cover its cyanotic flesh.&lt;/i&gt;&lt;/h3&gt;&lt;br&gt;&lt;/br&gt;&lt;/div&gt;&lt;div class="heading"&gt;&lt;p class="alignleft"&gt;Suspiridaemon&lt;/p&gt;&lt;p class="alignright"&gt;CR 7&lt;/p&gt;&lt;div style="clear: both;"&gt;&lt;/div&gt;&lt;/div&gt;&lt;div&gt;&lt;h5&gt;&lt;b&gt;XP &lt;/b&gt;3,200&lt;/h5&gt;&lt;h5&gt;NE Medium outsider (daemon, evil, extraplanar)&lt;/h5&gt;&lt;h5&gt;&lt;b&gt;Init &lt;/b&gt;+7; &lt;b&gt;Senses &lt;/b&gt;darkvision 60 ft.; Perception +14&lt;/h5&gt;&lt;h5&gt;&lt;b&gt;Aura &lt;/b&gt;thin air&lt;/h5&gt;&lt;/div&gt;&lt;hr/&gt;&lt;div&gt;&lt;h5&gt;&lt;b&gt;DEFENSE&lt;/b&gt;&lt;/h5&gt;&lt;/div&gt;&lt;hr/&gt;&lt;div&gt;&lt;h5&gt;&lt;b&gt;AC &lt;/b&gt;20, touch 14, flat-footed 16 (+3 Dex, +1 dodge, +6 natural)&lt;/h5&gt;&lt;h5&gt;&lt;b&gt;hp &lt;/b&gt;85 (9d10+36)&lt;/h5&gt;&lt;h5&gt;&lt;b&gt;Fort &lt;/b&gt;+9, &lt;b&gt;Ref &lt;/b&gt;+9, &lt;b&gt;Will &lt;/b&gt;+8&lt;/h5&gt;&lt;h5&gt;&lt;b&gt;DR &lt;/b&gt;10/good or silver; &lt;b&gt;Immune &lt;/b&gt;acid, disease, death effects, poison; &lt;b&gt;Resist &lt;/b&gt;cold 10, electricity 10, fire 10, sonic 30; &lt;b&gt;SR &lt;/b&gt;18&lt;/h5&gt;&lt;/div&gt;&lt;hr/&gt;&lt;div&gt;&lt;h5&gt;&lt;b&gt;OFFENSE&lt;/b&gt;&lt;/h5&gt;&lt;/div&gt;&lt;hr/&gt;&lt;div&gt;&lt;h5&gt;&lt;b&gt;Spd &lt;/b&gt;30 ft.&lt;/h5&gt;&lt;h5&gt;&lt;b&gt;Melee &lt;/b&gt;2 claws +13 (1d4+4), tongue +8 (1d6+6/19-20 plus grab)&lt;/h5&gt;&lt;h5&gt;&lt;b&gt;Space &lt;/b&gt;5 ft.; &lt;b&gt;Reach &lt;/b&gt;5 ft. (10 ft. with tongue)&lt;/h5&gt;&lt;h5&gt;&lt;b&gt;Special Attacks &lt;/b&gt;concussive gasp, constrict (1d6+6), strangle, suffocate&lt;/h5&gt;&lt;h5&gt;&lt;b&gt;Spell-Like Abilities&lt;/b&gt; (CL 9th; concentration +13) &lt;/br&gt;At Will&amp;mdash;&lt;i&gt;death knell&lt;/i&gt; (DC 16), &lt;i&gt;ghoul touch&lt;/i&gt; (DC 16), &lt;i&gt;ray of enfeeblement&lt;/i&gt; &lt;/br&gt;3/day&amp;mdash;&lt;i&gt;stinking cloud&lt;/i&gt; (DC 17), &lt;i&gt;vampiric touch&lt;/i&gt; (DC 17) &lt;/br&gt;1/day&amp;mdash;&lt;i&gt;cloudkill&lt;/i&gt; (DC 19), summon (level 4, 1d3 lacridaemons 35%)&lt;/h5&gt;&lt;/h5&gt;&lt;/div&gt;&lt;hr/&gt;&lt;div&gt;&lt;h5&gt;&lt;b&gt;STATISTICS&lt;/b&gt;&lt;/h5&gt;&lt;/div&gt;&lt;hr/&gt;&lt;div&gt;&lt;h5&gt;&lt;b&gt;Str &lt;/b&gt;19, &lt;b&gt;Dex &lt;/b&gt;17, &lt;b&gt;Con &lt;/b&gt;18, &lt;b&gt;Int &lt;/b&gt; 14, &lt;b&gt;Wis &lt;/b&gt;15, &lt;b&gt;Cha &lt;/b&gt;18&lt;/h5&gt;&lt;h5&gt;&lt;b&gt;Base Atk &lt;/b&gt;+9; &lt;b&gt;CMB &lt;/b&gt;+13 (+17 grapple); &lt;b&gt;CMD &lt;/b&gt;27&lt;/h5&gt;&lt;h5&gt;&lt;b&gt;Feats &lt;/b&gt;Combat Reflexes, Dodge, Great Fortitude, Improved Critical (tongue), Improved Initiative&lt;/h5&gt;&lt;h5&gt;&lt;b&gt;Skills &lt;/b&gt;Climb +16, Diplomacy +16, Intimidate +16, Knowledge (nature) +14, Knowledge (planes) +14, Perception +14, Sense Motive +14, Stealth +15&lt;/h5&gt;&lt;h5&gt;&lt;b&gt;Languages &lt;/b&gt;Abyssal, Draconic, Infernal (cannot speak); telepathy 100 ft.&lt;/h5&gt;&lt;h5&gt;&lt;b&gt;SQ &lt;/b&gt;no breath&lt;/h5&gt;&lt;/div&gt;&lt;hr/&gt;&lt;div&gt;&lt;h5&gt;&lt;b&gt;ECOLOGY&lt;/b&gt;&lt;/h5&gt;&lt;/div&gt;&lt;hr/&gt;&lt;div&gt;&lt;h5&gt;&lt;b&gt;Environment &lt;/b&gt; any (Abaddon)&lt;/h5&gt;&lt;h5&gt;&lt;b&gt;Organization &lt;/b&gt;solitary, gang (2-4), or mob (5-9)&lt;/h5&gt;&lt;h5&gt;&lt;b&gt;Treasure &lt;/b&gt;standard&lt;/h5&gt;&lt;/div&gt;&lt;hr/&gt;&lt;div&gt;&lt;h5&gt;&lt;b&gt;SPECIAL ABILITIES&lt;/b&gt;&lt;/h5&gt;&lt;/div&gt;&lt;hr/&gt;&lt;div&gt;&lt;/h5&gt;&lt;h5&gt;&lt;b&gt;Concussive Gasp (Su)&lt;/b&gt; Once per day, a suspiridaemon can inhale with such sudden force as to evacuate the air in its proximity, causing a sudden wave of air pressure from the implosion. Every creature within 30 feet must make a DC 18 Fortitude save or take 5d6 points of sonic damage and become sickened  for 1d4 rounds. Any creature that makes a successful save takes only half damage and is not sickened. A suspiridaemon cannot perform this ability if it is currently grappling a creature with its tongue. The save DC is Constitution-based.  &lt;/h5&gt;&lt;h5&gt;&lt;b&gt;Strangle (Ex)&lt;/b&gt; Suspiridaemons have an unerring talent for seizing their victims by the neck. A creature that is grappled by a suspiridaemon cannot speak or cast spells with verbal components.  &lt;/h5&gt;&lt;h5&gt;&lt;b&gt;Suffocate (Ex)&lt;/b&gt; A creature affected by the daemon's strangle ability cannot breathe and must hold its breath. Because of the daemon's thin air aura, this can quickly render an opponent unconscious.  &lt;/h5&gt;&lt;h5&gt;&lt;b&gt;Thin Air (Su)&lt;/b&gt; A suspiridaemon's aura makes the air around it difficult to breathe. Creatures that need to breathe can only hold their breath half as long as normal while within this aura, and suffer from altitude sickness as if in a low peak or high pass (see Altitude Zones, &lt;i&gt;Core Rulebook&lt;/i&gt; 430).&lt;/h5&gt;&lt;/div&gt;&lt;br&gt;&lt;/br&gt;&lt;div&gt;&lt;h4&gt;&lt;p&gt;&lt;p&gt;Horrid fiends whose very presence makes the air difficult to breathe, suspiridaemons personify death by suffocation. Discolored and blotched like the stagnant blood of a suffocated corpse, a suspiridaemon enjoys nothing more than the last choked gasp of a victim as it wraps its tongue around the creature's throat. While a suspiridaemon does not normally breathe, its body is nonetheless convulsive and twitchy; coupled with its utterly silent demeanor, they excel at slow, gruesome kills while hiding in the shadows. The only time a suspiridaemon makes a noticeable noise is when it suddenly loosens the binds around its neck and inhales a booming breath, the sudden loss of air enough to make foes fall ill.  &lt;b&gt;&lt;/p&gt;&lt;p&gt;Ecology&lt;/b&gt;&lt;/p&gt;&lt;p&gt;  A suspiridaemon arises from an evil soul that died by suffocation, drowning, or execution by hanging. Each individual suspiridaemon bears the mark of its particular manner of mortal death-usually in the form of the bruised or mangled flesh of its throat-and the large iron collars around its neck hide such shameful reminders of life, though the suspiridaemon itself is often unaware of this. A suspiridaemon comes into being with the rings already bound around its throat, so that it never witnesses the aff lictions that sent it to Abaddon in the first place. It is thought that should the collars around a suspiridaemon's throat ever be broken, the fiend's head would crook clumsily downward, allowing the monster to see wounds that might remind it of the terrible death it endured in its past existence.  Suspiridaemons pride themselves on the number of souls they have deprived of life by strangulation, and this amount often corresponds to the number of iron rings a suspiridaemon wears on its body. While most suspiridaemons are relatively weak compared to their daemonic kin, a particularly skillful individual who is talented at crafting as well as killing can construct iron collars adorned with gem slots, items that give the suspiridaemon the ability to contain the souls of its victims in the rings for trade in the soul markets of Abaddon. When a suspiridaemon is slain, its iron rings disintegrate into ash, and any gems held within are shattered as well, freeing the trapped souls.  A suspiridaemon generally uses stealth when confronting foes. Unleashing its long, winding tongue from a dark corner, one of these fiends will strangle an unwary foe in isolation from the rest of the creature's party. When in combat, a suspiridaemon greatly prefers to kill its enemies by its own hands or its barbed tongue, using its arcane abilities and other daemonic gifts to wear down or sow discord into a group of opponents. To a suspiridaemon, there is no act more appreciable than choking the life from a victim, and bringing the creature close to hear its final, distorted gasp.  A suspiridaemon prefers to take souls from creatures who are on the verge of death, but aren't quite there yet; the fiend gazes at its victim's expiring face, drawing the dying creature's soul out of it with a solemn suspension of the daemon's normal twitching and convulsing. Those who have witnessed a suspiridaemon draw the life from a creature claim that the fiend almost seems to be inhaling fresh air for the first time as the victim's physical shell expires, and for the briefest moment, the monster appears to breathe normally. The eerie spectacle ends as quickly as it begins, however, as the suspiridaemon sets its gaze upon its next victim, preparing its vicious tongue for another attack.  &lt;b&gt;&lt;/p&gt;&lt;p&gt;Habitat &amp; Society&lt;/b&gt;&lt;/p&gt;&lt;p&gt;  While many daemons dedicate their loyalty to one of the Horsemen or some other power within Abaddon, either based on their origins, historical ties, or environmental circumstances, no such proclivities exist for suspiridaemons. Suspiridaemons avoid operating under masters whenever possible, preferring more individualistic careers of murder and destruction. They tend to work well with other daemons when forced into doing so, though the more daring individuals tend to stray from Abaddon and gravitate toward population centers on other planes to stalk prey as they please. Suspiridaemons traversing the multiverse in a pack regularly take their small hunting parties into the wilderness around smaller settlements, ravenous in their pursuit of those who stray from the protective gazes of allies. While their killing tactics are as ruthless as any other daemon, suspiridaemons' murders are particularly shrouded in a cold manner of sincere and solemn contemplation, their grisly crimes against souls veiled in a mist of contempt toward the living as well as hatred for themselves. Some speculate that this self-hatred might be connected to the lingering doubts as to their origins, the itch beneath their iron collars that reminds them of their own past mortality. Whatever the cause of their self-doubt, the feeling does not seem to bother most other daemons, who generally view suspiridaemons as useful companions whether inside or outside of Abaddon. Piscodaemons and sangudaemons in particular consider them among the most ideal lesser daemons to command.  Suspiridaemons cannot speak, and rarely use their powers of telepathy to communicate, simply nodding discreetly when given a task by a more powerful daemon. This silent subservience only adds to other daemons' general appreciation of their humble and disturbing demeanors, though most are sure to keep the strangling fiends at a distance.&lt;/p&gt;&lt;/h4&gt;&lt;/div&gt;</t>
  </si>
  <si>
    <t>Temerdaemon</t>
  </si>
  <si>
    <t>reaper's curse (30 ft.)</t>
  </si>
  <si>
    <t>(17d10+102)</t>
  </si>
  <si>
    <t>Fort +16, Ref +11, Will +17</t>
  </si>
  <si>
    <t>+1 scythe +24/+19/+14/+9 (2d4+10/x4 plus confusion), 2 claws +22 (1d4+6 plus confusion)</t>
  </si>
  <si>
    <t>confusion</t>
  </si>
  <si>
    <t>Spell-Like Abilities (CL 17th; concentration +22)   At Will-bestow curse (DC 19), death knell (DC 17), gaseous form, passwall, stone shape, telekinesis   3/day-disintegrate (DC 21), greater dispel magic, illusory wall, suggestion (DC 18)   1/day-summon (level 6, 1 hydrodaemon 50%)</t>
  </si>
  <si>
    <t>Str 23, Dex 18, Con 23, Int 13, Wis 24, Cha 20</t>
  </si>
  <si>
    <t>Blinding Critical, Cleave, Combat Expertise, Critical Focus, Improved Initiative, Improved Trip, Lightning Reflexes, Power Attack, Weapon Focus (scythe)</t>
  </si>
  <si>
    <t>Bluff +25, Climb +26, Intimidate +25, Knowledge (planes) +13, Knowledge (religion) +12, Perception +27, Sense Motive +27, Stealth +20</t>
  </si>
  <si>
    <t>solitary, pair, or trapper gang (3 temerdaemons and 15-30 cacodaemons)</t>
  </si>
  <si>
    <t>standard (+1 scythe, other treasure)</t>
  </si>
  <si>
    <t>This creature lurches forward on multiple arms and legs, its spine contorted into a painful curve with its hips higher than it head. Seemingly distracted and muttering to itself, the thing rarely looks up with its glowing red eyes, its hair composed of hundreds of thin, white tendrils that hang over its head like a veil. Strapped onto the creature's body at various points are sacks and belt pouches stuffed with bizarre collections of objects, and its rear arms wield a wide, black bladed scythe, still coated with the blood of the fiend's last victim.</t>
  </si>
  <si>
    <t>Confusion (Su) Creatures struck in combat by a temerdaemon's  claws or scythe must succeed at a DC 25 Will save or be confused for 1 round. This is a mind-affecting effect. The save DC is Charisma-based.  Reaper's Curse (Su) Those in proximity to a temerdaemon are afflicted by a profound increase in self-inflicted and ally-inflicted wounds, failures in magic, and similar accidental damage. Arcane spell failure chances for armor are doubled. A creature that rolls a natural 1 on its attack roll automatically rerolls the attack against itself (01-50%) or an ally (51-100%). If there is no ally in range, the attack always targets the creature. A creature that rolls a natural 1 on its roll to cast defensively suffers a mishap (see Scroll Mishaps, Core Rulebook 491). Skill checks that have serious consequences if failed by 5 or more (such as Climb, Disable Device, and Swim) have these consequences on all failed checks.</t>
  </si>
  <si>
    <t>Temerdaemons personify the concept of accidental death. A knight falls upon her sword, a peasant trips and breaks his neck, a structure fails in ways its builders never foresaw and buries dozens of innocents, and meanwhile, a distant temerdaemon cackles knowingly. While true accidents please the fiend, it also delights in engineering the mishaps itself, crafting incomprehensibly complex plots that lead to the slaughter of as many mortals as possible. A temerdaemon often wades into the aftermath of such engineered catastrophes, carving apart the crippled survivors and sowing mass confusion and hysteria by its very proximity.  A gangly mass consisting of a rotund torso, four arms, and four legs, the average temerdaemon is 10 feet long and weighs 1,200 pounds, not counting its bizarre collection of mechanical fetishes and tinkering equipment.  Ecology  Lesser fiends who follow in an existing temerdaemon's wake and learn from the daemon's actions are those most typically chosen by one of the Four Horsemen or a member of the daemonic elite for elevation into this terrible caste of crippled giants. Occasionally, however, an evil mortal soul proves worthy of such a station, having died in a singularly horrific accident, especially one engineered by its own hands. In such cases, transition from soul to temerdaemon is swift-on a cosmic scale-and made even swifter by a proclivity to prey upon other mortals.  Though Zyphus-the god of accidental deaths and tragedies-is thought by some to be the conceptual father of temerdaemons, the Grim Harvestman has never outright claimed responsibility for them. Nonetheless, he frequently delights in temerdaemons and the infrequent unconsumed souls they send his way. Neither Zyphus nor the temerdaemons seek to disrupt the other's claim over particular souls; they find the destinations of such tragically doomed mortals frequently cross paths, and are as likely to end up in the hands of daemons as the god's minions.  Cultists of Zyphus often revel in the doings of temerdaemons, though the daemons themselves despise such worship by the very mortals they seek to destroy. Even slaying these foolish accident-worshipers is hardly enough for the angry temerdaemons, as the daemons' masterfully constructed accidents are wasted on those who actually hope for the horrid events. According to temerdaemons, freak accidents are best engineered for those who go about life with little concern for danger, especially those who least expect such misfortune to befall them. People who watch their backs-including paranoids and betrayers-don't satisfy the morbid desires of temerdaemons as much as the daydreaming child or absent-minded village idiot.  No two temerdaemons look exactly the same, as these treacherous beings take on as many forms as there are ways to freakishly die. Particularly powerful individuals may rise to enormous sizes, possessing dozens of legs and arms, as well as multiple heads, all of which strive to wreak as much disaster as possible upon the souls around them.  Habitat &amp; Society  Temerdaemons wander the multiverse in search of opportunities for sabotage and treachery. Those cultists of Zyphus foolish enough to summon the daemons in hopes of bargaining with them for their services often find themselves victims of their own elaborate rituals. In their most fortunate cases, a temerdaemon arises on the Material Plane only to greet its summoners with its wicked smile and deadly aura, causing chandeliers to fall upon unwary victims' heads, robed priests to trip onto sharp candelabras, and sconces to break off of walls and ignite dusty curtains to set an entire building on fire. Now on the Material Plane, its summoners dead, a temerdaemon strives to create as much havoc and mischief as possible before being banished to its home in Abaddon. If it weren't for the extravagant and terrif ically tragic manner of his worshipers' deaths, Zyphus might be rather displeased with the actions of these cunning daemons, but as it stands, there is rarely conf lict between the two forces, which inadvertently share similar goals.  Temerdaemons rarely cooperate among themselves when crafting masterful hazards, preferring to enact their deadly accidents on their own and later boast to their kindred of their massacres. No two accidents are alike, and though temerdaemons sometimes gather in groups of two or three for particularly elaborate schemes, they have no reason to share their techniques or formulate plans for long, as premeditating a particular slaughter is entirely counterproductive in the eyes of a temerdaemon. To these improvisational fiends, an accidental murder is even more satisfying than a mere accidental death.  Despite their preference to act alone, temerdaemons at times happily utilize some of their lesser kindred as unwitting cogs in their disastrous plans. Particular among these pawns are the miniscule cacodaemons, which frequently cluster in numbers of up to a dozen around a given temerdaemon, ready to absorb and regurgitate the souls of their greater kindred's kills. When a temerdaemon cannot attract cacodaemon followers, it simply captures them, and any given temerdaemon of considerable power can often be found with dozens of these least daemons impaled on barbed hooks, stuffed into tightly drawn satchels, or crammed into small cages, each container dangling from its myriad straps, belts, and holsters.</t>
  </si>
  <si>
    <t>&lt;link rel="stylesheet"href="PF.css"&gt;&lt;div&gt;&lt;h2&gt;Temerdaemon&lt;/h2&gt;&lt;h3&gt;&lt;i&gt;&lt;i&gt;This creature lurches forward on multiple arms and legs&lt;/i&gt;, &lt;i&gt;its spine contorted into a painful curve with its hips higher than it head&lt;/i&gt;. &lt;i&gt;Seemingly distracted and muttering to itself&lt;/i&gt;, &lt;i&gt;the thing rarely looks up with its glowing red eyes&lt;/i&gt;, &lt;i&gt;its hair composed of hundreds of thin&lt;/i&gt;, &lt;i&gt;white tendrils that hang over its head like a veil&lt;/i&gt;. &lt;i&gt;Strapped onto the creature's body at various points are sacks and belt pouches stuffed with bizarre collections of objects&lt;/i&gt;, &lt;i&gt;and its rear arms wield a wide&lt;/i&gt;, &lt;i&gt;black bladed scythe&lt;/i&gt;, &lt;i&gt;still coated with the blood of the fiend's last victim&lt;/i&gt;.&lt;/i&gt;&lt;/h3&gt;&lt;br&gt;&lt;/br&gt;&lt;/div&gt;&lt;div class="heading"&gt;&lt;p class="alignleft"&gt;Temerdaemon&lt;/p&gt;&lt;p class="alignright"&gt;CR 14&lt;/p&gt;&lt;div style="clear: both;"&gt;&lt;/div&gt;&lt;/div&gt;&lt;div&gt;&lt;h5&gt;&lt;b&gt;XP &lt;/b&gt;38,400&lt;/h5&gt;&lt;h5&gt;NE Large outsider (daemon, evil, extraplanar)&lt;/h5&gt;&lt;h5&gt;&lt;b&gt;Init &lt;/b&gt;+8; &lt;b&gt;Senses &lt;/b&gt;darkvision 60 ft.; Perception +27&lt;/h5&gt;&lt;h5&gt;&lt;b&gt;Aura &lt;/b&gt;reaper's curse (30 ft.)&lt;/h5&gt;&lt;/div&gt;&lt;hr/&gt;&lt;div&gt;&lt;h5&gt;&lt;b&gt;DEFENSE&lt;/b&gt;&lt;/h5&gt;&lt;/div&gt;&lt;hr/&gt;&lt;div&gt;&lt;h5&gt;&lt;b&gt;AC &lt;/b&gt;27, touch 13, flat-footed 23 (+4 Dex, +14 natural, -1 size)&lt;/h5&gt;&lt;h5&gt;&lt;b&gt;hp &lt;/b&gt;195 (17d10+102)&lt;/h5&gt;&lt;h5&gt;&lt;b&gt;Fort &lt;/b&gt;+16, &lt;b&gt;Ref &lt;/b&gt;+11, &lt;b&gt;Will &lt;/b&gt;+17&lt;/h5&gt;&lt;h5&gt;&lt;b&gt;DR &lt;/b&gt;10/good and silver; &lt;b&gt;Immune &lt;/b&gt;acid, death effects, disease, poison; &lt;b&gt;Resist &lt;/b&gt;cold 10, electricity 10, fire 10; &lt;b&gt;SR &lt;/b&gt;25&lt;/h5&gt;&lt;/div&gt;&lt;hr/&gt;&lt;div&gt;&lt;h5&gt;&lt;b&gt;OFFENSE&lt;/b&gt;&lt;/h5&gt;&lt;/div&gt;&lt;hr/&gt;&lt;div&gt;&lt;h5&gt;&lt;b&gt;Spd &lt;/b&gt;30 ft.&lt;/h5&gt;&lt;h5&gt;&lt;b&gt;Melee &lt;/b&gt;&lt;i&gt;&lt;i&gt;+1 scythe&lt;/i&gt;&lt;/i&gt; +24/+19/+14/+9 (2d4+10/x4 plus confusion), 2 claws +22 (1d4+6 plus confusion)&lt;/h5&gt;&lt;h5&gt;&lt;b&gt;Space &lt;/b&gt;10 ft.; &lt;b&gt;Reach &lt;/b&gt;10 ft.&lt;/h5&gt;&lt;h5&gt;&lt;b&gt;Special Attacks &lt;/b&gt;confusion&lt;/h5&gt;&lt;h5&gt;&lt;b&gt;Spell-Like Abilities&lt;/b&gt; (CL 17th; concentration +22) &lt;/br&gt;At Will&amp;mdash;&lt;i&gt;bestow curse&lt;/i&gt; (DC 19), &lt;i&gt;death knell&lt;/i&gt; (DC 17), &lt;i&gt;gaseous form&lt;/i&gt;, &lt;i&gt;passwall&lt;/i&gt;, &lt;i&gt;stone shape&lt;/i&gt;, &lt;i&gt;telekinesis&lt;/i&gt; &lt;/br&gt;3/day&amp;mdash;&lt;i&gt;disintegrate&lt;/i&gt; (DC 21), &lt;i&gt;greater dispel magic&lt;/i&gt;, &lt;i&gt;illusory wall&lt;/i&gt;, &lt;i&gt;suggestion&lt;/i&gt; (DC 18) &lt;/br&gt;1/day&amp;mdash;summon (level 6, 1 hydrodaemon 50%)&lt;/h5&gt;&lt;/h5&gt;&lt;/div&gt;&lt;hr/&gt;&lt;div&gt;&lt;h5&gt;&lt;b&gt;STATISTICS&lt;/b&gt;&lt;/h5&gt;&lt;/div&gt;&lt;hr/&gt;&lt;div&gt;&lt;h5&gt;&lt;b&gt;Str &lt;/b&gt;23, &lt;b&gt;Dex &lt;/b&gt;18, &lt;b&gt;Con &lt;/b&gt;23, &lt;b&gt;Int &lt;/b&gt; 13, &lt;b&gt;Wis &lt;/b&gt;24, &lt;b&gt;Cha &lt;/b&gt;20&lt;/h5&gt;&lt;h5&gt;&lt;b&gt;Base Atk &lt;/b&gt;+17; &lt;b&gt;CMB &lt;/b&gt;+24; &lt;b&gt;CMD &lt;/b&gt;38 (42 vs. trip)&lt;/h5&gt;&lt;h5&gt;&lt;b&gt;Feats &lt;/b&gt;Blinding Critical, Cleave, Combat Expertise, Critical Focus, Improved Initiative, Improved Trip, Lightning Reflexes, Power Attack, Weapon Focus (scythe)&lt;/h5&gt;&lt;h5&gt;&lt;b&gt;Skills &lt;/b&gt;Bluff +25, Climb +26, Intimidate +25, Knowledge (planes) +13, Knowledge (religion) +12, Perception +27, Sense Motive +27, Stealth +20&lt;/h5&gt;&lt;h5&gt;&lt;b&gt;Languages &lt;/b&gt;Abyssal, Draconic, Infernal; telepathy 100 ft.&lt;/h5&gt;&lt;h5&gt;&lt;b&gt;SQ &lt;/b&gt;undersized weapons&lt;/h5&gt;&lt;/div&gt;&lt;hr/&gt;&lt;div&gt;&lt;h5&gt;&lt;b&gt;ECOLOGY&lt;/b&gt;&lt;/h5&gt;&lt;/div&gt;&lt;hr/&gt;&lt;div&gt;&lt;h5&gt;&lt;b&gt;Environment &lt;/b&gt; any (Abaddon)&lt;/h5&gt;&lt;h5&gt;&lt;b&gt;Organization &lt;/b&gt;solitary, pair, or trapper gang (3 temerdaemons and 15-30 cacodaemons)&lt;/h5&gt;&lt;h5&gt;&lt;b&gt;Treasure &lt;/b&gt;standard (&lt;i&gt;+1 scythe&lt;/i&gt;, other treasure)&lt;/h5&gt;&lt;/div&gt;&lt;hr/&gt;&lt;div&gt;&lt;h5&gt;&lt;b&gt;SPECIAL ABILITIES&lt;/b&gt;&lt;/h5&gt;&lt;/div&gt;&lt;hr/&gt;&lt;div&gt;&lt;/h5&gt;&lt;h5&gt;&lt;b&gt;Confusion (Su)&lt;/b&gt; Creatures struck in combat by a temerdaemon's  claws or scythe must succeed at a DC 25 Will save or be confused for 1 round. This is a mind-affecting effect. The save DC is Charisma-based.  &lt;/h5&gt;&lt;h5&gt;&lt;b&gt;Reaper's Curse (Su)&lt;/b&gt; Those in proximity to a temerdaemon are afflicted by a profound increase in self-inflicted and ally-inflicted wounds, failures in magic, and similar accidental damage. Arcane spell failure chances for armor are doubled. A creature that rolls a natural 1 on its attack roll automatically rerolls the attack against itself (01-50%) or an ally (51-100%). If there is no ally in range, the attack always targets the creature. A creature that rolls a natural 1 on its roll to cast defensively suffers a mishap (see Scroll Mishaps, &lt;i&gt;Core Rulebook&lt;/i&gt; 491). Skill checks that have serious consequences if failed by 5 or more (such as Climb, Disable Device, and Swim) have these consequences on all failed checks.&lt;/h5&gt;&lt;/div&gt;&lt;br&gt;&lt;/br&gt;&lt;div&gt;&lt;h4&gt;&lt;p&gt;&lt;p&gt;Temerdaemons personify the concept of accidental death. A knight falls upon her sword, a peasant trips and breaks his neck, a structure fails in ways its builders never foresaw and buries dozens of innocents, and meanwhile, a distant temerdaemon cackles knowingly. While true accidents please the fiend, it also delights in engineering the mishaps itself, crafting incomprehensibly complex plots that lead to the slaughter of as many mortals as possible. A temerdaemon often wades into the aftermath of such engineered catastrophes, carving apart the crippled survivors and sowing mass confusion and hysteria by its very proximity.  A gangly mass consisting of a rotund torso, four arms, and four legs, the average temerdaemon is 10 feet long and weighs 1,200 pounds, not counting its bizarre collection of mechanical fetishes and tinkering equipment.  &lt;b&gt;&lt;/p&gt;&lt;p&gt;Ecology&lt;/b&gt;&lt;/p&gt;&lt;p&gt;  Lesser fiends who follow in an existing temerdaemon's wake and learn from the daemon's actions are those most typically chosen by one of the Four Horsemen or a member of the daemonic elite for elevation into this terrible caste of crippled giants. Occasionally, however, an evil mortal soul proves worthy of such a station, having died in a singularly horrific accident, especially one engineered by its own hands. In such cases, transition from soul to temerdaemon is swift-on a cosmic scale-and made even swifter by a proclivity to prey upon other mortals.  Though Zyphus-the god of accidental deaths and tragedies-is thought by some to be the conceptual father of temerdaemons, the Grim Harvestman has never outright claimed responsibility for them. Nonetheless, he frequently delights in temerdaemons and the infrequent unconsumed souls they send his way. Neither Zyphus nor the temerdaemons seek to disrupt the other's claim over particular souls; they find the destinations of such tragically doomed mortals frequently cross paths, and are as likely to end up in the hands of daemons as the god's minions.  Cultists of Zyphus often revel in the doings of temerdaemons, though the daemons themselves despise such worship by the very mortals they seek to destroy. Even slaying these foolish accident-worshipers is hardly enough for the angry temerdaemons, as the daemons' masterfully constructed accidents are wasted on those who actually hope for the horrid events. According to temerdaemons, freak accidents are best engineered for those who go about life with little concern for danger, especially those who least expect such misfortune to befall them. People who watch their backs-including paranoids and betrayers-don't satisfy the morbid desires of temerdaemons as much as the daydreaming child or absent-minded village idiot.  No two temerdaemons look exactly the same, as these treacherous beings take on as many forms as there are ways to freakishly die. Particularly powerful individuals may rise to enormous sizes, possessing dozens of legs and arms, as well as multiple heads, all of which strive to wreak as much disaster as possible upon the souls around them.  &lt;b&gt;&lt;/p&gt;&lt;p&gt;Habitat &amp; Society&lt;/b&gt;&lt;/p&gt;&lt;p&gt;  Temerdaemons wander the multiverse in search of opportunities for sabotage and treachery. Those cultists of Zyphus foolish enough to summon the daemons in hopes of bargaining with them for their services often find themselves victims of their own elaborate rituals. In their most fortunate cases, a temerdaemon arises on the Material Plane only to greet its summoners with its wicked smile and deadly aura, causing chandeliers to fall upon unwary victims' heads, robed priests to trip onto sharp candelabras, and sconces to break off of walls and ignite dusty curtains to set an entire building on fire. Now on the Material Plane, its summoners dead, a temerdaemon strives to create as much havoc and mischief as possible before being banished to its home in Abaddon. If it weren't for the extravagant and terrif ically tragic manner of his worshipers' deaths, Zyphus might be rather displeased with the actions of these cunning daemons, but as it stands, there is rarely conf lict between the two forces, which inadvertently share similar goals.  Temerdaemons rarely cooperate among themselves when crafting masterful hazards, preferring to enact their deadly accidents on their own and later boast to their kindred of their massacres. No two accidents are alike, and though temerdaemons sometimes gather in groups of two or three for particularly elaborate schemes, they have no reason to share their techniques or formulate plans for long, as premeditating a particular slaughter is entirely counterproductive in the eyes of a temerdaemon. To these improvisational fiends, an accidental murder is even more satisfying than a mere accidental death.  Despite their preference to act alone, temerdaemons at times happily utilize some of their lesser kindred as unwitting cogs in their disastrous plans. Particular among these pawns are the miniscule cacodaemons, which frequently cluster in numbers of up to a dozen around a given temerdaemon, ready to absorb and regurgitate the souls of their greater kindred's kills. When a temerdaemon cannot attract cacodaemon followers, it simply captures them, and any given temerdaemon of considerable power can often be found with dozens of these least daemons impaled on barbed hooks, stuffed into tightly drawn satchels, or crammed into small cages, each container dangling from its myriad straps, belts, and holsters.&lt;/p&gt;&lt;/h4&gt;&lt;/div&gt;</t>
  </si>
  <si>
    <t>Venedaemon</t>
  </si>
  <si>
    <t>arcane sight, darkvision 60 ft.; Perception +12</t>
  </si>
  <si>
    <t>(+2 Dex, +6 natural)</t>
  </si>
  <si>
    <t>Fort +5, Ref +7, Will +8</t>
  </si>
  <si>
    <t>2 tentacles +6 (1d6)</t>
  </si>
  <si>
    <t>arcane soul-crush</t>
  </si>
  <si>
    <t>Spell-Like Abilities (CL 6th; concentration +11)  Constant-arcane sight   3/day-dimension door, dispel magic, slow   1/day-summon (level 3, 1 cacodaemon, 75%)</t>
  </si>
  <si>
    <t>Spells Known (CL 6th; concentration +11)   3rd (4/day)-hold person (DC 18)   2nd (6/day)-invisibility, scorching ray (DC 17)   1st (8/day)-charm person (DC 16), mage armor, magic missile, shield   0 (at will)-acid splash, arcane mark, bleed (DC 15), mage hand, prestidigitation, ray of frost (DC 15), read magic</t>
  </si>
  <si>
    <t>Str 11, Dex 15, Con 16, Int 22, Wis 16, Cha 21</t>
  </si>
  <si>
    <t>Combat Casting, Eschew MaterialsB, Improved Initiative, Magical Aptitude</t>
  </si>
  <si>
    <t>Bluff +14, Disguise +11, Fly +11, Intimidate +14, Knowledge (arcana) +15, Knowledge (planes) +15, Knowledge (religion) +12, Perception +12, Sense Motive +12, Spellcraft +17, Stealth +11, Use Magic Device +16</t>
  </si>
  <si>
    <t>Abyssal, Aquan, Celestial, Common, Draconic, Ignan, Infernal; telepathy 100 ft.</t>
  </si>
  <si>
    <t>solitary, pair, or cabal (3-6)</t>
  </si>
  <si>
    <t>Silken robes drape this androgynous fiend's form, providing only an outline of the body beneath. Claw-tipped tentacles emerge from the cuffs, clutching wands and soul gems, while below its robe's margins, its multiple-jointed legs-almost like a reptilian insect's-end in clawed, three-toed chitinous feet. Its face remains perpetually covered by a dark veil, and a trio of long, forked tongues periodically emerges from its rounded mouth and tastes the air around its thin lips.</t>
  </si>
  <si>
    <t>Arcane Soul-Crush (Su) A venedaemon may consume a held soul gem as a swift action, allowing it to cast any of its spells known without using a spell slot. For the daemon to use this ability, the consumed gem must contain the soul of a creature with Hit Dice equal to or greater than the spell level of the desired spell.</t>
  </si>
  <si>
    <t>The venedaemon personifies death by magic, and so possesses an inborn talent for all manner of sorcery. As hungry for souls as any other member of its daemonic brethren, the venedaemon thirsts equally for intangible wealth through the acquisition of knowledge, so that it can best utilize the arcane magic lurking within its blood. In particular, venedaemons yearn for the secrets and magical lore held within the bindings of wizards' tomes, knowing that these arcane formulae are the key to unlocking their mysterious powers. In the process of acquiring such tomes of knowledge, venedaemons invariably come across other forms of information- whether it be info regarding a rival daemon's weaknesses, lore that hints at a wealth of unclaimed souls hidden in one of Abaddon's vast caverns, or a rumor of some hidden and terrible source of daemonic power-that they can make use of in trading with other daemons. These rumors and smatterings of advice can be sold to other daemons for captured souls, and the trade often goes both ways, as venedaemons are also inclined to trade their hard-earned soul gems for tomes of magic other fiends may have chanced upon.  In addition to its myriad magical abilities as a daemon, a venedaemon casts spells like a sorcerer with a caster level equal to its Hit Dice. A venedaemon can gain additional levels as a sorcerer in order to bolster its arcane powers, in which case it gains a bloodline (usually Abyssal or Infernal) as well as a sorcerer's other class features and special abilities.  Venedaemons are gaunt, and despite standing close to 7 feet tall, they rarely weigh more than 150 pounds.  Ecology  Like all mundane daemons, venedaemons most often form from the hunted, specifically from those evil souls who died as a result of the abuse of magic-whether by their own greedy hands, at the whim of powerful rivals, through the inadvisable pursuit of knowledge too terrible for them to safely handle, or by other spellcasters who slew them for their crimes. While these hunted were often spellcasters themselves, some venedaemons develop from nonmagical souls that were simply casualties to arcane violence. These individuals are often so tainted with the magical disturbances that killed them that they nonetheless develop arcane powers in an ironic twist of daemonic evolution. Other times still, venedaemons formulate from much odder means.  Occasionally, mortal wizards seek to control the awe-inspiring forces of Abaddon and its daemons by using cacodaemon as familiars. The cacodaemon, for its part, is usually willing to serve a mortal master for a time in this regard, though it usually has ulterior motives for its servitude. When a cacodaemon familiar's master dies, the daemon is often prompt in devouring the mage's soul and turning the soul into a soul gem. Instead of the soul gem returning to Abaddon and being consumed by a more powerful daemon, sometimes the deceased mage's power triggers a reaction within the cacodaemon, fusing with it and transforming the familiar over several weeks or months into a new creature, typically a venedaemon with no memories of its mortal or previous daemonic existence. Far from being a hazard, this possibility of transformation is in fact one of the primary reasons why cacodaemons are sometimes eager to serve as familiars, as it represents one of the only ways for a cacodaemon to advance its station.  Habitat &amp; Society  Most venedaemons are relatively weak compared to the towering daemonic brethren that inhabit Abaddon, and knowing this, they often work together as best they can, collaborating in groups with other venedaemons, or in conjunction with other fiends willing to accept their services. Hurled into Abaddon with an innate talent for magic but only scraps of its mortal knowledge remaining, the average venedaemon ultimately flocks to the service of a more powerful daemon willing to act as a patron that lets the venedaemon pursue its studies. In such arrangements, the venedaemon slowly gains power and inf luence within the confines of its daemonic partnership, which often consists of itself, its daemonic master, and many other daemons acting as a team built on the shared goal of total mortal annihilation. This daemonic horde traverses planes searching for opportunities to create mass destruction, the master simply using the venedaemon for its magical qualities to slaughter mortal souls. As the venedaemon gleans what it can from the charred remains of dead mortal spellcasters' volumes of scribbled formulae, it gradually strengthens its unspeakable powers, and in time, the tables are turned, and when the venedaemon slays its patron, it gains dominion over dark magic as well as its brethren. Those venedaemons who do not wish to submit to the will of a more powerful daemon in order to pursue knowledge often simply prefer to be left alone to their research, experimenting on mortals with their dark arts and occasionally selling their findings to other daemons for souls and magical artifacts.  Venedaemons find themselves aligned with the lesser fiends of Abaddon, particularly the equally lowly ceustodaemons, whose deathly association with the energies and particularly subservient standing among daemons makes the two obvious allies. Cacodaemons also make for suitable alliances, as a venedaemon may help guide its smaller brethren to capture the soul of an opposing spellcaster, allowing the cacodaemon to mature with the soul and in time develop into a fellow venedaemon. Within the realm of Abaddon, venedaemons gravitate toward the River Styx for its mysterious, memory-wiping properties, for many venedaemons themselves find a peculiar yearning for their memories, if only to regain even more of the power they once possessed, somewhere in the dark recesses of their mind.</t>
  </si>
  <si>
    <t>&lt;link rel="stylesheet"href="PF.css"&gt;&lt;div&gt;&lt;h2&gt;Venedaemon&lt;/h2&gt;&lt;h3&gt;&lt;i&gt;&lt;i&gt;Silken robes drape this androgynous fiend's form&lt;/i&gt;, &lt;i&gt;providing only an outline of the body beneath&lt;/i&gt;. &lt;i&gt;Claw-tipped tentacles emerge from the cuffs&lt;/i&gt;, &lt;i&gt;clutching wands and &lt;i&gt;soul &lt;i&gt;gem&lt;/i&gt;&lt;/i&gt;s&lt;/i&gt;, &lt;i&gt;while below its robe's margins&lt;/i&gt;, its multiple-jointed legs-almost like a reptilian insect's-end in clawed, &lt;i&gt;three-toed chitinous feet&lt;/i&gt;. &lt;i&gt;Its face remains perpetually covered by a dark veil&lt;/i&gt;, &lt;i&gt;and a trio of long&lt;/i&gt;, &lt;i&gt;forked tongues periodically emerges from its rounded mouth and tastes the air around its thin lips&lt;/i&gt;.&lt;/i&gt;&lt;/h3&gt;&lt;br&gt;&lt;/br&gt;&lt;/div&gt;&lt;div class="heading"&gt;&lt;p class="alignleft"&gt;Venedaemon&lt;/p&gt;&lt;p class="alignright"&gt;CR 5&lt;/p&gt;&lt;div style="clear: both;"&gt;&lt;/div&gt;&lt;/div&gt;&lt;div&gt;&lt;h5&gt;&lt;b&gt;XP &lt;/b&gt;1,600&lt;/h5&gt;&lt;h5&gt;NE Medium outsider (daemon, evil, extraplanar)&lt;/h5&gt;&lt;h5&gt;&lt;b&gt;Init &lt;/b&gt;+6; &lt;b&gt;Senses &lt;/b&gt;&lt;i&gt;arcane sight&lt;/i&gt;, darkvision 60 ft.; Perception +12&lt;/h5&gt;&lt;/div&gt;&lt;hr/&gt;&lt;div&gt;&lt;h5&gt;&lt;b&gt;DEFENSE&lt;/b&gt;&lt;/h5&gt;&lt;/div&gt;&lt;hr/&gt;&lt;div&gt;&lt;h5&gt;&lt;b&gt;AC &lt;/b&gt;18, touch 12, flat-footed 16 (+2 Dex, +6 natural)&lt;/h5&gt;&lt;h5&gt;&lt;b&gt;hp &lt;/b&gt;51 (6d10+18)&lt;/h5&gt;&lt;h5&gt;&lt;b&gt;Fort &lt;/b&gt;+5, &lt;b&gt;Ref &lt;/b&gt;+7, &lt;b&gt;Will &lt;/b&gt;+8&lt;/h5&gt;&lt;h5&gt;&lt;b&gt;DR &lt;/b&gt;5/good or silver; &lt;b&gt;Immune &lt;/b&gt;acid, death effects, disease, poison; &lt;b&gt;Resist &lt;/b&gt;cold 10, electricity 10, fire 10; &lt;b&gt;SR &lt;/b&gt;16&lt;/h5&gt;&lt;/div&gt;&lt;hr/&gt;&lt;div&gt;&lt;h5&gt;&lt;b&gt;OFFENSE&lt;/b&gt;&lt;/h5&gt;&lt;/div&gt;&lt;hr/&gt;&lt;div&gt;&lt;h5&gt;&lt;b&gt;Spd &lt;/b&gt;30 ft., fly 30 ft. (average)&lt;/h5&gt;&lt;h5&gt;&lt;b&gt;Melee &lt;/b&gt;2 tentacles +6 (1d6)&lt;/h5&gt;&lt;h5&gt;&lt;b&gt;Space &lt;/b&gt;5 ft.; &lt;b&gt;Reach &lt;/b&gt;5 ft.&lt;/h5&gt;&lt;h5&gt;&lt;b&gt;Special Attacks &lt;/b&gt;arcane soul-crush&lt;/h5&gt;&lt;h5&gt;&lt;b&gt;Spell-Like Abilities&lt;/b&gt; (CL 6th; concentration +11)  &lt;/br&gt;Constant&amp;mdash;&lt;i&gt;arcane sight&lt;/i&gt; &lt;/br&gt;3/day&amp;mdash;&lt;i&gt;dimension door&lt;/i&gt;, &lt;i&gt;dispel magic&lt;/i&gt;, &lt;i&gt;slow&lt;/i&gt; &lt;/br&gt;1/day&amp;mdash;summon (level 3, 1 cacodaemon, 75%)&lt;/h5&gt;&lt;/h5&gt;&lt;h5&gt;&lt;b&gt;Spells Known&lt;/b&gt; (CL 6th; concentration +11) &lt;/br&gt;3rd (4/day)&amp;mdash;&lt;i&gt;hold person&lt;/i&gt; (DC 18) &lt;/br&gt;2nd (6/day)&amp;mdash;&lt;i&gt;invisibility&lt;/i&gt;, &lt;i&gt;scorching ray&lt;/i&gt; (DC 17) &lt;/br&gt;1st (8/day)&amp;mdash;&lt;i&gt;charm person&lt;/i&gt; (DC 16), &lt;i&gt;mage armor&lt;/i&gt;, &lt;i&gt;magic missile&lt;/i&gt;, &lt;i&gt;shield&lt;/i&gt; &lt;/br&gt;0 (at will)&amp;mdash;&lt;i&gt;acid splash&lt;/i&gt;, &lt;i&gt;arcane mark&lt;/i&gt;, &lt;i&gt;bleed&lt;/i&gt; (DC 15), &lt;i&gt;mage hand&lt;/i&gt;, &lt;i&gt;prestidigitation&lt;/i&gt;, &lt;i&gt;ray of frost&lt;/i&gt; (DC 15), &lt;i&gt;read magic&lt;/i&gt;&lt;/h5&gt;&lt;/h5&gt;&lt;/div&gt;&lt;hr/&gt;&lt;div&gt;&lt;h5&gt;&lt;b&gt;STATISTICS&lt;/b&gt;&lt;/h5&gt;&lt;/div&gt;&lt;hr/&gt;&lt;div&gt;&lt;h5&gt;&lt;b&gt;Str &lt;/b&gt;11, &lt;b&gt;Dex &lt;/b&gt;15, &lt;b&gt;Con &lt;/b&gt;16, &lt;b&gt;Int &lt;/b&gt; 22, &lt;b&gt;Wis &lt;/b&gt;16, &lt;b&gt;Cha &lt;/b&gt;21&lt;/h5&gt;&lt;h5&gt;&lt;b&gt;Base Atk &lt;/b&gt;+6; &lt;b&gt;CMB &lt;/b&gt;+6; &lt;b&gt;CMD &lt;/b&gt;18&lt;/h5&gt;&lt;h5&gt;&lt;b&gt;Feats &lt;/b&gt;Combat Casting, Eschew Materials&lt;sup&gt;B&lt;/sup&gt;, Improved Initiative, Magical Aptitude&lt;/h5&gt;&lt;h5&gt;&lt;b&gt;Skills &lt;/b&gt;Bluff +14, Disguise +11, Fly +11, Intimidate +14, Knowledge (arcana) +15, Knowledge (planes) +15, Knowledge (religion) +12, Perception +12, Sense Motive +12, Spellcraft +17, Stealth +11, Use Magic Device +16&lt;/h5&gt;&lt;h5&gt;&lt;b&gt;Languages &lt;/b&gt;Abyssal, Aquan, Celestial, Common, Draconic, Ignan, Infernal; telepathy 100 ft.&lt;/h5&gt;&lt;/div&gt;&lt;hr/&gt;&lt;div&gt;&lt;h5&gt;&lt;b&gt;ECOLOGY&lt;/b&gt;&lt;/h5&gt;&lt;/div&gt;&lt;hr/&gt;&lt;div&gt;&lt;h5&gt;&lt;b&gt;Environment &lt;/b&gt; any (Abaddon)&lt;/h5&gt;&lt;h5&gt;&lt;b&gt;Organization &lt;/b&gt;solitary, pair, or cabal (3-6)&lt;/h5&gt;&lt;h5&gt;&lt;b&gt;Treasure &lt;/b&gt;standard&lt;/h5&gt;&lt;/div&gt;&lt;hr/&gt;&lt;div&gt;&lt;h5&gt;&lt;b&gt;SPECIAL ABILITIES&lt;/b&gt;&lt;/h5&gt;&lt;/div&gt;&lt;hr/&gt;&lt;div&gt;&lt;/h5&gt;&lt;h5&gt;&lt;b&gt;Arcane Soul-Crush (Su)&lt;/b&gt; A venedaemon may consume a held &lt;i&gt;soul &lt;i&gt;gem&lt;/i&gt;&lt;/i&gt; as a swift action, allowing it to cast any of its spells known without using a spell slot. For the daemon to use this ability, the consumed &lt;i&gt;gem&lt;/i&gt; must contain the soul of a creature with Hit Dice equal to or greater than the spell level of the desired spell.&lt;/h5&gt;&lt;/div&gt;&lt;br&gt;&lt;/br&gt;&lt;div&gt;&lt;h4&gt;&lt;p&gt;&lt;p&gt;The venedaemon personifies death by magic, and so possesses an inborn talent for all manner of sorcery. As hungry for souls as any other member of its daemonic brethren, the venedaemon thirsts equally for intangible wealth through the acquisition of knowledge, so that it can best utilize the arcane magic lurking within its blood. In particular, venedaemons yearn for the secrets and magical lore held within the bindings of wizards' tomes, knowing that these arcane formulae are the key to unlocking their mysterious powers. In the process of acquiring such tomes of knowledge, venedaemons invariably come across other forms of information- whether it be info regarding a rival daemon's weaknesses, lore that hints at a wealth of unclaimed souls hidden in one of Abaddon's vast caverns, or a rumor of some hidden and terrible source of daemonic power-that they can make use of in trading with other daemons. These rumors and smatterings of advice can be sold to other daemons for captured souls, and the trade often goes both ways, as venedaemons are also inclined to trade their hard-earned &lt;i&gt;soul &lt;i&gt;gem&lt;/i&gt;&lt;/i&gt;s for tomes of magic other fiends may have chanced upon.  In addition to its myriad magical abilities as a daemon, a venedaemon casts spells like a sorcerer with a caster level equal to its Hit Dice. A venedaemon can gain additional levels as a sorcerer in order to bolster its arcane powers, in which case it gains a bloodline (usually Abyssal or Infernal) as well as a sorcerer's other class features and special abilities.  Venedaemons are gaunt, and despite standing close to 7 feet tall, they rarely weigh more than 150 pounds.  &lt;b&gt;&lt;/p&gt;&lt;p&gt;Ecology&lt;/b&gt;&lt;/p&gt;&lt;p&gt;  Like all mundane daemons, venedaemons most often form from the hunted, specifically from those evil souls who died as a result of the abuse of magic-whether by their own greedy hands, at the whim of powerful rivals, through the inadvisable pursuit of knowledge too terrible for them to safely handle, or by other spellcasters who slew them for their crimes. While these hunted were often spellcasters themselves, some venedaemons develop from nonmagical souls that were simply casualties to arcane violence. These individuals are often so tainted with the magical disturbances that killed them that they nonetheless develop arcane powers in an ironic twist of daemonic evolution. Other times still, venedaemons formulate from much odder means.  Occasionally, mortal wizards seek to control the awe-inspiring forces of Abaddon and its daemons by using cacodaemon as familiars. The cacodaemon, for its part, is usually willing to serve a mortal master for a time in this regard, though it usually has ulterior motives for its servitude. When a cacodaemon familiar's master dies, the daemon is often prompt in devouring the mage's soul and turning the soul into a &lt;i&gt;soul &lt;i&gt;gem&lt;/i&gt;&lt;/i&gt;. Instead of the &lt;i&gt;soul &lt;i&gt;gem&lt;/i&gt;&lt;/i&gt; returning to Abaddon and being consumed by a more powerful daemon, sometimes the deceased mage's power triggers a reaction within the cacodaemon, fusing with it and transforming the familiar over several weeks or months into a new creature, typically a venedaemon with no memories of its mortal or previous daemonic existence. Far from being a hazard, this possibility of transformation is in fact one of the primary reasons why cacodaemons are sometimes eager to serve as familiars, as it represents one of the only ways for a cacodaemon to advance its station.  &lt;b&gt;&lt;/p&gt;&lt;p&gt;Habitat &amp; Society&lt;/b&gt;&lt;/p&gt;&lt;p&gt;  Most venedaemons are relatively weak compared to the towering daemonic brethren that inhabit Abaddon, and knowing this, they often work together as best they can, collaborating in groups with other venedaemons, or in conjunction with other fiends willing to accept their services. Hurled into Abaddon with an innate talent for magic but only scraps of its mortal knowledge remaining, the average venedaemon ultimately flocks to the service of a more powerful daemon willing to act as a patron that lets the venedaemon pursue its studies. In such arran&lt;i&gt;gem&lt;/i&gt;ents, the venedaemon &lt;i&gt;slow&lt;/i&gt;ly gains power and inf luence within the confines of its daemonic partnership, which often consists of itself, its daemonic master, and many other daemons acting as a team built on the shared goal of total mortal annihilation. This daemonic horde traverses planes searching for opportunities to create mass destruction, the master simply using the venedaemon for its magical qualities to slaughter mortal souls. As the venedaemon gleans what it can from the charred remains of dead mortal spellcasters' volumes of scribbled formulae, it gradually strengthens its unspeakable powers, and in time, the tables are turned, and when the venedaemon slays its patron, it gains dominion over dark magic as well as its brethren. Those venedaemons who do not wish to submit to the will of a more powerful daemon in order to pursue knowledge often simply prefer to be left alone to their research, experimenting on mortals with their dark arts and occasionally selling their findings to other daemons for souls and magical artifacts.  Venedaemons find themselves aligned with the lesser fiends of Abaddon, particularly the equally lowly ceustodaemons, whose deathly association with the energies and particularly subservient standing among daemons makes the two obvious allies. Cacodaemons also make for suitable alliances, as a venedaemon may help guide its smaller brethren to capture the soul of an opposing spellcaster, allowing the cacodaemon to mature with the soul and in time develop into a fellow venedaemon. Within the realm of Abaddon, venedaemons gravitate toward the River Styx for its mysterious, memory-wiping properties, for many venedaemons themselves find a peculiar yearning for their memories, if only to regain even more of the power they once possessed, somewhere in the dark recesses of their mind.&lt;/p&gt;&lt;/h4&gt;&lt;/div&gt;</t>
  </si>
  <si>
    <t>Perception +0</t>
  </si>
  <si>
    <t>Fort +2, Ref +1, Will +0</t>
  </si>
  <si>
    <t>longspear +3 (1d8+3/x3) or greatsword +3 (2d6+3/19-20) or dagger +3 (1d4+2/19-20)</t>
  </si>
  <si>
    <t>javelin +2 (1d6+2)</t>
  </si>
  <si>
    <t>Str 15, Dex 12, Con 11, Int 8, Wis 10, Cha 9</t>
  </si>
  <si>
    <t>Step Up, Toughness</t>
  </si>
  <si>
    <t>Craft (weapons) +3, Profession (soldier) +4, Survival +1</t>
  </si>
  <si>
    <t>NPC gear (chainmail, greatsword, dagger, javelin, longspear)</t>
  </si>
  <si>
    <t>This lanky man sneers as he draws his sword.</t>
  </si>
  <si>
    <t>Core Race</t>
  </si>
  <si>
    <t>The physical characteristics of humans are as varied as the world's climes. From the dark-skinned tribesmen of the southern continents to the pale and barbaric raiders of the northern lands, humans possess a wide variety of skin colors, body types, and facial features. Generally speaking, humans' skin color assumes a darker hue the closer to the equator they live. Human Characters Humans are defined by their class levels-they do not possess racial HD. They have the following racial traits.     +2 to One Ability Score:Human characters get a +2 bonus to one ability score of their choice at creation to represent their varied nature.     Medium:Humans are Medium creatures and have no bonuses or penalties due to their size.     Normal Speed:Humans have a base speed of 30 feet.     Bonus Feat:Humans select one extra feat at 1st level.     Skilled:Humans gain an additional skill rank at first level and one additional rank whenever they gain a level.     Languages:Humans begin play speaking Common. Humans with high Intelligence scores can choose any languages they want (except secret languages, such as Druidic).</t>
  </si>
  <si>
    <t>&lt;link rel="stylesheet"href="PF.css"&gt;&lt;div&gt;&lt;h2&gt;Human&lt;/h2&gt;&lt;h3&gt;&lt;i&gt;&lt;i&gt;This lanky man sneers as he draws his sword&lt;/i&gt;.&lt;/i&gt;&lt;/h3&gt;&lt;br&gt;&lt;/br&gt;&lt;/div&gt;&lt;div class="heading"&gt;&lt;p class="alignleft"&gt;Human&lt;/p&gt;&lt;p class="alignright"&gt;CR 1/3&lt;/p&gt;&lt;div style="clear: both;"&gt;&lt;/div&gt;&lt;/div&gt;&lt;div&gt;&lt;h5&gt;&lt;b&gt;XP &lt;/b&gt;135&lt;/h5&gt;&lt;h5&gt;Human warrior 1&lt;/h5&gt;&lt;h5&gt;N Medium humanoid (human)&lt;/h5&gt;&lt;h5&gt;&lt;b&gt;Init &lt;/b&gt;+1; &lt;b&gt;Senses &lt;/b&gt;Perception +0&lt;/h5&gt;&lt;/div&gt;&lt;hr/&gt;&lt;div&gt;&lt;h5&gt;&lt;b&gt;DEFENSE&lt;/b&gt;&lt;/h5&gt;&lt;/div&gt;&lt;hr/&gt;&lt;div&gt;&lt;h5&gt;&lt;b&gt;AC &lt;/b&gt;17, touch 11, flat-footed 16 (+6 armor, +1 Dex)&lt;/h5&gt;&lt;h5&gt;&lt;b&gt;hp &lt;/b&gt;8 (1d10+3)&lt;/h5&gt;&lt;h5&gt;&lt;b&gt;Fort &lt;/b&gt;+2, &lt;b&gt;Ref &lt;/b&gt;+1, &lt;b&gt;Will &lt;/b&gt;+0&lt;/h5&gt;&lt;/div&gt;&lt;hr/&gt;&lt;div&gt;&lt;h5&gt;&lt;b&gt;OFFENSE&lt;/b&gt;&lt;/h5&gt;&lt;/div&gt;&lt;hr/&gt;&lt;div&gt;&lt;h5&gt;&lt;b&gt;Spd &lt;/b&gt;20 ft.&lt;/h5&gt;&lt;h5&gt;&lt;b&gt;Melee &lt;/b&gt;longspear +3 (1d8+3/x3) or &lt;/br&gt;greatsword +3 (2d6+3/19-20) or &lt;/br&gt;dagger +3 (1d4+2/19-20)&lt;/h5&gt;&lt;h5&gt;&lt;b&gt;Ranged &lt;/b&gt;javelin +2 (1d6+2)&lt;/h5&gt;&lt;h5&gt;&lt;b&gt;Space &lt;/b&gt;5 ft.; &lt;b&gt;Reach &lt;/b&gt;5 ft. (10 ft. with longspear)&lt;/h5&gt;&lt;/div&gt;&lt;hr/&gt;&lt;div&gt;&lt;h5&gt;&lt;b&gt;STATISTICS&lt;/b&gt;&lt;/h5&gt;&lt;/div&gt;&lt;hr/&gt;&lt;div&gt;&lt;h5&gt;&lt;b&gt;Str &lt;/b&gt;15, &lt;b&gt;Dex &lt;/b&gt;12, &lt;b&gt;Con &lt;/b&gt;11, &lt;b&gt;Int &lt;/b&gt; 8, &lt;b&gt;Wis &lt;/b&gt;10, &lt;b&gt;Cha &lt;/b&gt;9&lt;/h5&gt;&lt;h5&gt;&lt;b&gt;Base Atk &lt;/b&gt;+1; &lt;b&gt;CMB &lt;/b&gt;+3; &lt;b&gt;CMD &lt;/b&gt;14&lt;/h5&gt;&lt;h5&gt;&lt;b&gt;Feats &lt;/b&gt;Step Up, Toughness&lt;/h5&gt;&lt;h5&gt;&lt;b&gt;Skills &lt;/b&gt;Craft (weapons) +3, Profession (soldier) +4, Survival +1&lt;/h5&gt;&lt;h5&gt;&lt;b&gt;Languages &lt;/b&gt;Common&lt;/h5&gt;&lt;/div&gt;&lt;hr/&gt;&lt;div&gt;&lt;h5&gt;&lt;b&gt;ECOLOGY&lt;/b&gt;&lt;/h5&gt;&lt;/div&gt;&lt;hr/&gt;&lt;div&gt;&lt;h5&gt;&lt;b&gt;Environment &lt;/b&gt; any land&lt;/h5&gt;&lt;h5&gt;&lt;b&gt;Organization &lt;/b&gt;solitary, pair, or gang (3-5)&lt;/h5&gt;&lt;h5&gt;&lt;b&gt;Treasure &lt;/b&gt;NPC gear (chainmail, greatsword, dagger, javelin, longspear)&lt;/h5&gt;&lt;/div&gt;&lt;br&gt;&lt;/br&gt;&lt;div&gt;&lt;h4&gt;&lt;p&gt;&lt;p&gt;The physical characteristics of humans are as varied as the world's climes. From the dark-skinned tribesmen of the southern continents to the pale and barbaric raiders of the northern lands, humans possess a wide variety of skin colors, body types, and facial features. Generally speaking, humans' skin color assumes a darker hue the closer to the equator they live.&lt;/p&gt;&lt;p&gt;&lt;br&gt;&lt;/br&gt;&lt;b&gt;Human Characters&lt;/b&gt;&lt;/br&gt; Humans are defined by their class levels-they do not possess racial HD. They have the following racial traits.&lt;/p&gt;&lt;p&gt;    &lt;b&gt;+2 to One Ability Score&lt;/b&gt;:Human characters get a +2 bonus to one ability score of their choice at creation to represent their varied nature.&lt;/p&gt;&lt;p&gt;    &lt;b&gt;Medium&lt;/b&gt;:Humans are Medium creatures and have no bonuses or penalties due to their size.&lt;/p&gt;&lt;p&gt;    &lt;b&gt;Normal Speed&lt;/b&gt;:Humans have a base speed of 30 feet.&lt;/p&gt;&lt;p&gt;    &lt;b&gt;Bonus Feat&lt;/b&gt;:Humans select one extra feat at 1st level.&lt;/p&gt;&lt;p&gt;    &lt;b&gt;Skilled&lt;/b&gt;:Humans gain an additional skill rank at first level and one additional rank whenever they gain a level.&lt;/p&gt;&lt;p&gt;    &lt;b&gt;Languages&lt;/b&gt;:Humans begin play speaking Common. Humans with high Intelligence scores can choose any languages they want (except secret languages, such as Druidic).&lt;/p&gt;&lt;/h4&gt;&lt;/div&gt;</t>
  </si>
  <si>
    <t>Half-Elf</t>
  </si>
  <si>
    <t>Half-elf</t>
  </si>
  <si>
    <t>(elf,human)</t>
  </si>
  <si>
    <t>Fort +3, Ref +3, Will -1; +2 vs. enchantment</t>
  </si>
  <si>
    <t>longsword +3 (1d8+1/19-20)</t>
  </si>
  <si>
    <t>shortbow +4 (1d6/x3)</t>
  </si>
  <si>
    <t>Str 12, Dex 17, Con 13, Int 14, Wis 8, Cha 10</t>
  </si>
  <si>
    <t>Combat Expertise, Skill Focus (Perception), Weapon Focus (longsword)</t>
  </si>
  <si>
    <t>Craft (alchemy) +3, Intimidate +4, Knowledge (arcana) +3, Perception +3, Spellcraft +3</t>
  </si>
  <si>
    <t>NPC gear (chainmail, longsword, shortbow)</t>
  </si>
  <si>
    <t>Half-elves stand taller than humans but shorter than elves. They inherit the lean build and comely features of their elven lineage, but their skin color is dictated by their human side. While half-elves retain the pointed ears of elves, theirs are more rounded and less pronounced. A half-elf's human-like eyes tend to range a spectrum of exotic colors running from amber or violet to emerald green and deep blue.</t>
  </si>
  <si>
    <t>&lt;link rel="stylesheet"href="PF.css"&gt;&lt;div&gt;&lt;h2&gt;Half-Elf&lt;/h2&gt;&lt;h3&gt;&lt;i&gt;This lanky man sneers as he draws his sword.&lt;/i&gt;&lt;/h3&gt;&lt;br&gt;&lt;/div&gt;&lt;div class="heading"&gt;&lt;p class="alignleft"&gt;Half-Elf&lt;/p&gt;&lt;p class="alignright"&gt;CR 1/2&lt;/p&gt;&lt;div style="clear: both;"&gt;&lt;/div&gt;&lt;/div&gt;&lt;div&gt;&lt;h5&gt;&lt;b&gt;XP &lt;/b&gt;200&lt;/h5&gt;&lt;h5&gt;Half-elf fighter 1&lt;/h5&gt;&lt;h5&gt;LE Medium humanoid (elf,human)&lt;/h5&gt;&lt;h5&gt;&lt;b&gt;Init &lt;/b&gt;+3; &lt;b&gt;Senses &lt;/b&gt;low-light vision; Perception +3&lt;/h5&gt;&lt;/div&gt;&lt;hr/&gt;&lt;div&gt;&lt;h5&gt;&lt;b&gt;DEFENSE&lt;/b&gt;&lt;/h5&gt;&lt;/div&gt;&lt;hr/&gt;&lt;div&gt;&lt;h5&gt;&lt;b&gt;AC &lt;/b&gt;15, touch 13, flat-footed 12 (+2 armor, +3 Dex)&lt;/h5&gt;&lt;h5&gt;&lt;b&gt;hp &lt;/b&gt;11 (1d10+1)&lt;/h5&gt;&lt;h5&gt;&lt;b&gt;Fort &lt;/b&gt;+3, &lt;b&gt;Ref &lt;/b&gt;+3, &lt;b&gt;Will &lt;/b&gt;-1; +2 vs. enchantment&lt;/h5&gt;&lt;h5&gt;&lt;b&gt;Immune &lt;/b&gt;sleep&lt;/h5&gt;&lt;/div&gt;&lt;hr/&gt;&lt;div&gt;&lt;h5&gt;&lt;b&gt;OFFENSE&lt;/b&gt;&lt;/h5&gt;&lt;/div&gt;&lt;hr/&gt;&lt;div&gt;&lt;h5&gt;&lt;b&gt;Spd &lt;/b&gt;30 ft.&lt;/h5&gt;&lt;h5&gt;&lt;b&gt;Melee &lt;/b&gt;longsword +3 (1d8+1/19-20)&lt;/h5&gt;&lt;h5&gt;&lt;b&gt;Ranged &lt;/b&gt;shortbow +4 (1d6/x3)&lt;/h5&gt;&lt;h5&gt;&lt;b&gt;Space &lt;/b&gt;5 ft.; &lt;b&gt;Reach &lt;/b&gt;5 ft.&lt;/h5&gt;&lt;/div&gt;&lt;hr/&gt;&lt;div&gt;&lt;h5&gt;&lt;b&gt;STATISTICS&lt;/b&gt;&lt;/h5&gt;&lt;/div&gt;&lt;hr/&gt;&lt;div&gt;&lt;h5&gt;&lt;b&gt;Str &lt;/b&gt;12, &lt;b&gt;Dex &lt;/b&gt;17, &lt;b&gt;Con &lt;/b&gt;13, &lt;b&gt;Int &lt;/b&gt; 14, &lt;b&gt;Wis &lt;/b&gt;8, &lt;b&gt;Cha &lt;/b&gt;10&lt;/h5&gt;&lt;h5&gt;&lt;b&gt;Base Atk &lt;/b&gt;+1; &lt;b&gt;CMB &lt;/b&gt;+2; &lt;b&gt;CMD &lt;/b&gt;15&lt;/h5&gt;&lt;h5&gt;&lt;b&gt;Feats &lt;/b&gt;Combat Expertise, Skill Focus (Perception), Weapon Focus (longsword)&lt;/h5&gt;&lt;h5&gt;&lt;b&gt;Skills &lt;/b&gt;Craft (alchemy) +3, Intimidate +4, Knowledge (arcana) +3, Perception +3, Spellcraft +3&lt;/h5&gt;&lt;h5&gt;&lt;b&gt;Languages &lt;/b&gt;Common&lt;/h5&gt;&lt;/div&gt;&lt;hr/&gt;&lt;div&gt;&lt;h5&gt;&lt;b&gt;ECOLOGY&lt;/b&gt;&lt;/h5&gt;&lt;/div&gt;&lt;hr/&gt;&lt;div&gt;&lt;h5&gt;&lt;b&gt;Environment &lt;/b&gt; any land&lt;/h5&gt;&lt;h5&gt;&lt;b&gt;Organization &lt;/b&gt;solitary, pair, or gang (3-5)&lt;/h5&gt;&lt;h5&gt;&lt;b&gt;Treasure &lt;/b&gt;NPC gear (chainmail, longsword, shortbow)&lt;/h5&gt;&lt;/div&gt;&lt;br&gt;&lt;div&gt;&lt;h4&gt;&lt;p&gt;&lt;p&gt;Half-elves stand taller than humans but shorter than elves. They inherit the lean build and comely features of their elven lineage, but their skin color is dictated by their human side. While half-elves retain the pointed ears of elves, theirs are more rounded and less pronounced. A half-elf's human-like eyes tend to range a spectrum of exotic colors running from amber or violet to emerald green and deep blue.&lt;/p&gt;&lt;/h4&gt;&lt;/div&gt;</t>
  </si>
  <si>
    <t>Adaro</t>
  </si>
  <si>
    <t>blindsense 30 ft., darkvision 6o ft., low-light vision, keen scent; Perception +8</t>
  </si>
  <si>
    <t>spear +8 (1d8+4/x3 plus poison), bite +2 (1d6+1)</t>
  </si>
  <si>
    <t>spear +8 (1d8+3/x3 plus poison)</t>
  </si>
  <si>
    <t>rain frenzy</t>
  </si>
  <si>
    <t>Str 16, Dex 17, Con 14, Int 10, Wis 13, Cha 13</t>
  </si>
  <si>
    <t>Deadly Aim, Weapon Focus (spear)</t>
  </si>
  <si>
    <t>Intimidate +8, Perception +8, Stealth +10, Swim +18</t>
  </si>
  <si>
    <t>amphibious, poison use</t>
  </si>
  <si>
    <t>solitary, hunting party (2-6), or tribe (7-12)</t>
  </si>
  <si>
    <t>standard (3 spears, other treasure)</t>
  </si>
  <si>
    <t>This hybrid of human and shark holds its spear menacingly, thick, glistening saliva dripping from its razor-sharp teeth.</t>
  </si>
  <si>
    <t>PFRPG Bestiary 3</t>
  </si>
  <si>
    <t>Poison (Ex) Adaros favor a paralytic toxin secreted by the flying nettlefin pufferfish-a sticky venom that doesn't wash away in water.  Nettlefin Toxin: Spear-injury; save Fort DC 15; frequency 1/minute for 4 minutes; effect paralyzed for 1 minute; cure 2 consecutive saves.  Poison Use (Ex) Adaros are skilled in the use of poison and never risk accidentally poisoning themselves.  Rain Frenzy (Su) Adaros revere storms, and their lust for blood is amplified exponentially while it is raining. While fighting in the rain or during other stormy weather, adaros act as though affected by the rage spell. An adaro gains this benefit even if it is underwater, but only as long as it remains within a move action away from the water's surface (50 feet for most adaros).  Speak with Sharks (Su) An adaro can communicate telepathically with sharks to a distance of 100 feet. This communication is limited to simple concepts, such as "come," "defend," or "attack."</t>
  </si>
  <si>
    <t>Malevolent denizens of the waters, adaros are among the fiercest sentient hunters of the tropical seas. They are known and feared by sailors on many exotic shores, as well as by common folk who just happen to live near the ocean.  Many have witnessed a fellow sailor or fisher suddenly go rigid, a poisoned spear jutting from his guts, only to fall into the water and be taken by the vicious adaro responsible for the assault.  Strictly carnivorous, adaros feed upon their victims almost immediately after slaying them. Their brutally sharp teeth cut through bone almost as easily as through flesh, and their powerful digestive systems are capable of handling most organic matter. Adaros usually eat once every couple of days, gorging on meals half their weight.  Adaros' strange relationship with storms has intrigued scholars for centuries. These sea-dwellers have a special connection to the deadly creatures of the water and the wildness of foul weather, and it is no coincidence that they attack humanoids more often during rough seas. Adaros are seminomadic by nature; a tribe travels until it finds a suitable hunting ground, and leaves either when its presence becomes too well known or when its game runs low.  An adaro is 7-1/2 feet long and weighs 250 pounds.</t>
  </si>
  <si>
    <t>&lt;link rel="stylesheet"href="PF.css"&gt;&lt;div&gt;&lt;h2&gt;Adaro&lt;/h2&gt;&lt;h3&gt;&lt;i&gt;This hybrid of human and shark holds its spear menacingly, thick, glistening saliva dripping from its razor-sharp teeth.&lt;/i&gt;&lt;/h3&gt;&lt;br&gt;&lt;/div&gt;&lt;div class="heading"&gt;&lt;p class="alignleft"&gt;Adaro&lt;/p&gt;&lt;p class="alignright"&gt;CR 3&lt;/p&gt;&lt;div style="clear: both;"&gt;&lt;/div&gt;&lt;/div&gt;&lt;div&gt;&lt;h5&gt;&lt;b&gt;XP &lt;/b&gt;800&lt;/h5&gt;&lt;h5&gt;NE Medium monstrous humanoid (aquatic)&lt;/h5&gt;&lt;h5&gt;&lt;b&gt;Init &lt;/b&gt;+3; &lt;b&gt;Senses &lt;/b&gt;blindsense 30 ft., darkvision 6o ft., low-light vision, keen scent; Perception +8&lt;/h5&gt;&lt;/div&gt;&lt;hr/&gt;&lt;div&gt;&lt;h5&gt;&lt;b&gt;DEFENSE&lt;/b&gt;&lt;/h5&gt;&lt;/div&gt;&lt;hr/&gt;&lt;div&gt;&lt;h5&gt;&lt;b&gt;AC &lt;/b&gt;15, touch 13, flat-footed 12 (+3 Dex, +2 natural)&lt;/h5&gt;&lt;h5&gt;&lt;b&gt;hp &lt;/b&gt;30 (4d10+8)&lt;/h5&gt;&lt;h5&gt;&lt;b&gt;Fort &lt;/b&gt;+3, &lt;b&gt;Ref &lt;/b&gt;+7, &lt;b&gt;Will &lt;/b&gt;+5&lt;/h5&gt;&lt;/div&gt;&lt;hr/&gt;&lt;div&gt;&lt;h5&gt;&lt;b&gt;OFFENSE&lt;/b&gt;&lt;/h5&gt;&lt;/div&gt;&lt;hr/&gt;&lt;div&gt;&lt;h5&gt;&lt;b&gt;Spd &lt;/b&gt;10 ft., swim 50 ft.&lt;/h5&gt;&lt;h5&gt;&lt;b&gt;Melee &lt;/b&gt;spear +8 (1d8+4/x3 plus poison), bite +2 (1d6+1)&lt;/h5&gt;&lt;h5&gt;&lt;b&gt;Ranged &lt;/b&gt;spear +8 (1d8+3/x3 plus poison)&lt;/h5&gt;&lt;h5&gt;&lt;b&gt;Space &lt;/b&gt;5 ft.; &lt;b&gt;Reach &lt;/b&gt;5 ft.&lt;/h5&gt;&lt;h5&gt;&lt;b&gt;Special Attacks &lt;/b&gt;rain frenzy&lt;/h5&gt;&lt;/div&gt;&lt;hr/&gt;&lt;div&gt;&lt;h5&gt;&lt;b&gt;STATISTICS&lt;/b&gt;&lt;/h5&gt;&lt;/div&gt;&lt;hr/&gt;&lt;div&gt;&lt;h5&gt;&lt;b&gt;Str &lt;/b&gt;16, &lt;b&gt;Dex &lt;/b&gt;17, &lt;b&gt;Con &lt;/b&gt;14, &lt;b&gt;Int &lt;/b&gt; 10, &lt;b&gt;Wis &lt;/b&gt;13, &lt;b&gt;Cha &lt;/b&gt;13&lt;/h5&gt;&lt;h5&gt;&lt;b&gt;Base Atk &lt;/b&gt;+4; &lt;b&gt;CMB &lt;/b&gt;+7; &lt;b&gt;CMD &lt;/b&gt;20&lt;/h5&gt;&lt;h5&gt;&lt;b&gt;Feats &lt;/b&gt;Deadly Aim, Weapon Focus (spear)&lt;/h5&gt;&lt;h5&gt;&lt;b&gt;Skills &lt;/b&gt;Intimidate +8, Perception +8, Stealth +10, Swim +18&lt;/h5&gt;&lt;h5&gt;&lt;b&gt;Languages &lt;/b&gt;Aquan, Common; speak with sharks&lt;/h5&gt;&lt;h5&gt;&lt;b&gt;SQ &lt;/b&gt;amphibious, poison use&lt;/h5&gt;&lt;/div&gt;&lt;hr/&gt;&lt;div&gt;&lt;h5&gt;&lt;b&gt;ECOLOGY&lt;/b&gt;&lt;/h5&gt;&lt;/div&gt;&lt;hr/&gt;&lt;div&gt;&lt;h5&gt;&lt;b&gt;Environment &lt;/b&gt; warm oceans&lt;/h5&gt;&lt;h5&gt;&lt;b&gt;Organization &lt;/b&gt;solitary, hunting party (2-6), or tribe (7-12)&lt;/h5&gt;&lt;h5&gt;&lt;b&gt;Treasure &lt;/b&gt;standard (3 spears, other treasure)&lt;/h5&gt;&lt;/div&gt;&lt;hr/&gt;&lt;div&gt;&lt;h5&gt;&lt;b&gt;SPECIAL ABILITIES&lt;/b&gt;&lt;/h5&gt;&lt;/div&gt;&lt;hr/&gt;&lt;div&gt;&lt;h5&gt;&lt;b&gt;Poison (Ex)&lt;/b&gt;&lt;/b&gt; Adaros favor a paralytic toxin secreted by the flying nettlefin pufferfish-a sticky venom that doesn't wash away in water.  &lt;i&gt;Nettlefin Toxin&lt;/i&gt;: Spear-injury; save Fort DC 15; frequency 1/minute for 4 minutes; effect paralyzed for 1 minute; cure 2 consecutive saves.  &lt;/h5&gt;&lt;h5&gt;&lt;b&gt;Poison Use (Ex)&lt;/b&gt; Adaros are skilled in the use of poison and never risk accidentally poisoning themselves.  &lt;/h5&gt;&lt;h5&gt;&lt;b&gt;Rain Frenzy (Su)&lt;/b&gt; Adaros revere storms, and their lust for blood is amplified exponentially while it is raining. While fighting in the rain or during other stormy weather, adaros act as though affected by the &lt;i&gt;rage&lt;/i&gt; spell. An adaro gains this benefit even if it is underwater, but only as long as it remains within a move action away from the water's surface (50 feet for most adaros).  &lt;/h5&gt;&lt;h5&gt;&lt;b&gt;Speak with Sharks (Su)&lt;/b&gt; An adaro can communicate telepathically with sharks to a distance of 100 feet. This communication is limited to simple concepts, such as "come," "defend," or "attack."&lt;/h5&gt;&lt;/div&gt;&lt;br&gt;&lt;div&gt;&lt;h4&gt;&lt;p&gt;&lt;p&gt;Malevolent denizens of the waters, adaros are among the fiercest sentient hunters of the tropical seas. They are known and feared by sailors on many exotic shores, as well as by common folk who just happen to live near the ocean.&lt;/p&gt;&lt;p&gt;Many have witnessed a fellow sailor or fisher suddenly go rigid, a poisoned spear jutting from his guts, only to fall into the water and be taken by the vicious adaro responsible for the assault.&lt;/p&gt;&lt;p&gt;Strictly carnivorous, adaros feed upon their victims almost immediately after slaying them. Their brutally sharp teeth cut through bone almost as easily as through flesh, and their powerful digestive systems are capable of handling most organic matter. Adaros usually eat once every couple of days, gorging on meals half their weight.&lt;/p&gt;&lt;p&gt;Adaros' strange relationship with storms has intrigued scholars for centuries. These sea-dwellers have a special connection to the deadly creatures of the water and the wildness of foul weather, and it is no coincidence that they attack humanoids more often during rough seas. Adaros are seminomadic by nature; a tribe travels until it finds a suitable hunting ground, and leaves either when its presence becomes too well known or when its game runs low.&lt;/p&gt;&lt;p&gt;An adaro is 7-1/2 feet long and weighs 250 pounds.&lt;/p&gt;&lt;/h4&gt;&lt;/div&gt;</t>
  </si>
  <si>
    <t>grab (Large)</t>
  </si>
  <si>
    <t>Str 14, Dex 16, Con 15, Int 4, Wis 13, Cha 11</t>
  </si>
  <si>
    <t>+7 (+19 grapple)</t>
  </si>
  <si>
    <t>Agile Maneuvers, Combat Reflexes</t>
  </si>
  <si>
    <t>Climb +10, Craft (cloth) +3, Craft (traps) +1, Perception +5, Stealth +11</t>
  </si>
  <si>
    <t>+2 Craft (cloth), +4 Stealth</t>
  </si>
  <si>
    <t xml:space="preserve"> any temperate or underground</t>
  </si>
  <si>
    <t>solitary, gang (2-5), or nest (6-12)</t>
  </si>
  <si>
    <t>This pallid humanoid creature is wrapped in wispy strips of skin, with bits of detritus and a sour stink clinging to it.</t>
  </si>
  <si>
    <t>Adhesive (Su) A weapon that strikes an adherer becomes stuck fast to the creature's adhesive flesh unless the wielder succeeds at a DC 14 Reflex save. A creature adjacent to the adherer can attempt to pry off a stuck weapon with a DC 17 Strength check, but doing so provokes an attack of opportunity from the adherer. The adherer's adhesive flesh gives it a +8 racial bonus on grapple checks. It can attempt to grapple a foe without spending an action whenever a creature successfully hits it with a natural attack or an unarmed strike.  An adherer does not gain the grappled condition when it grapples a foe, nor does it provoke attacks of opportunity when it attempts to do so. Fire can temporarily burn away an adherer's adhesive coating-whenever an adherer takes at least 10 points of fire damage, it loses its adhesive special quality for 1d4 rounds. Universal solvent, alchemical solvent, or a similar fluid removes an adherer's adhesive quality for 1 hour if it fails a DC 15 Reflex save, or for 1d4 rounds if it makes the save. The adherer's skin loses its adhesive quality 1 hour after the adherer dies. An adherer can release anything stuck to it as a free action. The save DCs are Constitution-based.</t>
  </si>
  <si>
    <t>Adherers look vaguely like embalmed and mummified corpses wrapped in dirty linen, but they are in fact otherworldly beings of an entirely different nature.  Transformed by hideous processes on the Ethereal Plane, their bodies are riddled with tiny, adhesive strands that can stick to anything, allowing adherers to bind their enemies' weapons and capture living creatures for their depraved rituals.  Though once human, adherers have forgotten all traces of humanity, and now hunt their former kindred with gleeful abandon. Adherers digest food unusually slowly, and as such can feed on a single creature (humans are their favorite meal) for days or even weeks, taking only one or two bites a day and forcing their living captives to endure a hellish, drawn-out death.</t>
  </si>
  <si>
    <t>&lt;link rel="stylesheet"href="PF.css"&gt;&lt;div&gt;&lt;h2&gt;Adherer&lt;/h2&gt;&lt;h3&gt;&lt;i&gt;This pallid humanoid creature is wrapped in wispy strips of skin, with bits of detritus and a sour stink clinging to it.&lt;/i&gt;&lt;/h3&gt;&lt;br&gt;&lt;/div&gt;&lt;div class="heading"&gt;&lt;p class="alignleft"&gt;Adherer&lt;/p&gt;&lt;p class="alignright"&gt;CR 3&lt;/p&gt;&lt;div style="clear: both;"&gt;&lt;/div&gt;&lt;/div&gt;&lt;div&gt;&lt;h5&gt;&lt;b&gt;XP &lt;/b&gt;800&lt;/h5&gt;&lt;h5&gt;LE Medium monstrous humanoid &lt;/h5&gt;&lt;h5&gt;&lt;b&gt;Init &lt;/b&gt;+3; &lt;b&gt;Senses &lt;/b&gt;darkvision 60 ft.; Perception +5&lt;/h5&gt;&lt;/div&gt;&lt;hr/&gt;&lt;div&gt;&lt;h5&gt;&lt;b&gt;DEFENSE&lt;/b&gt;&lt;/h5&gt;&lt;/div&gt;&lt;hr/&gt;&lt;div&gt;&lt;h5&gt;&lt;b&gt;AC &lt;/b&gt;17, touch 13, flat-footed 14 (+3 Dex, +4 natural)&lt;/h5&gt;&lt;h5&gt;&lt;b&gt;hp &lt;/b&gt;30 (4d10+8)&lt;/h5&gt;&lt;h5&gt;&lt;b&gt;Fort &lt;/b&gt;+3, &lt;b&gt;Ref &lt;/b&gt;+7, &lt;b&gt;Will &lt;/b&gt;+5&lt;/h5&gt;&lt;h5&gt;&lt;b&gt;DR &lt;/b&gt;5/-; &lt;b&gt;SR &lt;/b&gt;14&lt;/h5&gt;&lt;/div&gt;&lt;hr/&gt;&lt;div&gt;&lt;h5&gt;&lt;b&gt;OFFENSE&lt;/b&gt;&lt;/h5&gt;&lt;/div&gt;&lt;hr/&gt;&lt;div&gt;&lt;h5&gt;&lt;b&gt;Spd &lt;/b&gt;30 ft., climb 10 ft.&lt;/h5&gt;&lt;h5&gt;&lt;b&gt;Melee &lt;/b&gt;2 slams +6 (1d6+2 plus grab)&lt;/h5&gt;&lt;h5&gt;&lt;b&gt;Space &lt;/b&gt;5 ft.; &lt;b&gt;Reach &lt;/b&gt;5 ft.&lt;/h5&gt;&lt;h5&gt;&lt;b&gt;Special Attacks &lt;/b&gt;grab (Large)&lt;/h5&gt;&lt;/div&gt;&lt;hr/&gt;&lt;div&gt;&lt;h5&gt;&lt;b&gt;STATISTICS&lt;/b&gt;&lt;/h5&gt;&lt;/div&gt;&lt;hr/&gt;&lt;div&gt;&lt;h5&gt;&lt;b&gt;Str &lt;/b&gt;14, &lt;b&gt;Dex &lt;/b&gt;16, &lt;b&gt;Con &lt;/b&gt;15, &lt;b&gt;Int &lt;/b&gt; 4, &lt;b&gt;Wis &lt;/b&gt;13, &lt;b&gt;Cha &lt;/b&gt;11&lt;/h5&gt;&lt;h5&gt;&lt;b&gt;Base Atk &lt;/b&gt;+4; &lt;b&gt;CMB &lt;/b&gt;+7 (+19 grapple); &lt;b&gt;CMD &lt;/b&gt;19&lt;/h5&gt;&lt;h5&gt;&lt;b&gt;Feats &lt;/b&gt;Agile Maneuvers, Combat Reflexes&lt;/h5&gt;&lt;h5&gt;&lt;b&gt;Skills &lt;/b&gt;Climb +10, Craft (cloth) +3, Craft (traps) +1, Perception +5, Stealth +11; &lt;b&gt;Racial Modifiers &lt;/b&gt;+2 Craft (cloth), +4 Stealth&lt;/h5&gt;&lt;h5&gt;&lt;b&gt;Languages &lt;/b&gt;Aklo&lt;/h5&gt;&lt;h5&gt;&lt;b&gt;SQ &lt;/b&gt;adhesive&lt;/h5&gt;&lt;/div&gt;&lt;hr/&gt;&lt;div&gt;&lt;h5&gt;&lt;b&gt;ECOLOGY&lt;/b&gt;&lt;/h5&gt;&lt;/div&gt;&lt;hr/&gt;&lt;div&gt;&lt;h5&gt;&lt;b&gt;Environment &lt;/b&gt; any temperate or underground&lt;/h5&gt;&lt;h5&gt;&lt;b&gt;Organization &lt;/b&gt;solitary, gang (2-5), or nest (6-12)&lt;/h5&gt;&lt;h5&gt;&lt;b&gt;Treasure &lt;/b&gt;standard&lt;/h5&gt;&lt;/div&gt;&lt;hr/&gt;&lt;div&gt;&lt;h5&gt;&lt;b&gt;SPECIAL ABILITIES&lt;/b&gt;&lt;/h5&gt;&lt;/div&gt;&lt;hr/&gt;&lt;div&gt;&lt;h5&gt;&lt;b&gt;Adhesive (Su)&lt;/b&gt;&lt;/b&gt; A weapon that strikes an adherer becomes stuck fast to the creature's adhesive flesh unless the wielder succeeds at a DC 14 Reflex save. A creature adjacent to the adherer can attempt to pry off a stuck weapon with a DC 17 Strength check, but doing so provokes an attack of opportunity from the adherer. The adherer's adhesive flesh gives it a +8 racial bonus on grapple checks. It can attempt to grapple a foe without spending an action whenever a creature successfully hits it with a natural attack or an unarmed strike.  An adherer does not gain the grappled condition when it grapples a foe, nor does it provoke attacks of opportunity when it attempts to do so. Fire can temporarily burn away an adherer's adhesive coating-whenever an adherer takes at least 10 points of fire damage, it loses its adhesive special quality for 1d4 rounds. Universal solvent, alchemical solvent, or a similar fluid removes an adherer's adhesive quality for 1 hour if it fails a DC 15 Reflex save, or for 1d4 rounds if it makes the save. The adherer's skin loses its adhesive quality 1 hour after the adherer dies. An adherer can release anything stuck to it as a free action. The save DCs are Constitution-based.&lt;/h5&gt;&lt;/div&gt;&lt;br&gt;&lt;div&gt;&lt;h4&gt;&lt;p&gt;&lt;p&gt;Adherers look vaguely like embalmed and mummified corpses wrapped in dirty linen, but they are in fact otherworldly beings of an entirely different nature.&lt;/p&gt;&lt;p&gt;Transformed by hideous processes on the Ethereal Plane, their bodies are riddled with tiny, adhesive strands that can stick to anything, allowing adherers to bind their enemies' weapons and capture living creatures for their depraved rituals.&lt;/p&gt;&lt;p&gt;Though once human, adherers have forgotten all traces of humanity, and now hunt their former kindred with gleeful abandon. Adherers digest food unusually slowly, and as such can feed on a single creature (humans are their favorite meal) for days or even weeks, taking only one or two bites a day and forcing their living captives to endure a hellish, drawn-out death.&lt;/p&gt;&lt;/h4&gt;&lt;/div&gt;</t>
  </si>
  <si>
    <t>Adlet</t>
  </si>
  <si>
    <t>(adlet, cold)</t>
  </si>
  <si>
    <t>24, touch 19, flat-footed 15</t>
  </si>
  <si>
    <t>(+8 Dex, +1 dodge, +5 natural)</t>
  </si>
  <si>
    <t>Fort +9, Ref +17, Will +8</t>
  </si>
  <si>
    <t>+1 spear +17/+12/+7 (1d8+7/x3), bite +10 (1d6+2 plus 1d6 cold)</t>
  </si>
  <si>
    <t>frozen breath</t>
  </si>
  <si>
    <t>Spell-Like Abilities (CL 10th; concentration +11)  Constant-pass without trace  At Will-ray of frost  3/day-fog cloud, sleet storm  1/day-ice storm, wind walk (self only)</t>
  </si>
  <si>
    <t>Str 18, Dex 26, Con 18, Int 13, Wis 17, Cha 13</t>
  </si>
  <si>
    <t>Diehard, Dodge, Endurance, Improved Initiative, Power Attack, Run, Self-Sufficient, Weapon Focus (spear)</t>
  </si>
  <si>
    <t>Acrobatics +13 (+17 when jumping), Climb +12, Handle Animal +9, Heal +5, Perception +13, Stealth +13 (+21 in snow), Survival +20, Swim +9</t>
  </si>
  <si>
    <t>+8 Stealth in snow</t>
  </si>
  <si>
    <t>Adlet, Common</t>
  </si>
  <si>
    <t>arctic stride</t>
  </si>
  <si>
    <t xml:space="preserve"> cold plains, hills, or mountains</t>
  </si>
  <si>
    <t>solitary, pair, or pack (3-18 plus 1 shaman)</t>
  </si>
  <si>
    <t>standard (+1 spear, other treasure)</t>
  </si>
  <si>
    <t>This humanoid wolf 's fur is snowy white and its eyes piercing blue; it grips an ornate spear in its fist.</t>
  </si>
  <si>
    <t>Arctic Stride (Ex) An adlet can move through any sort of difficult terrain at its normal speed while within arctic or snowy terrain. Magically altered terrain affects an adlet normally.  Frozen Breath (Su) An adlet's breath is supernaturally cold, and deals an additional 1d6 points of cold damage with its bite. Once every 1d4 rounds as a swift action, it can exhale, filling a 10-footradius spread around it with frigid air that deals 2d6 points of cold damage and staggers those in the area with numbing cold for 1d6 rounds. A DC 21 Fortitude save negates the staggered effect but not the cold damage.  The save DC is Constitution-based.</t>
  </si>
  <si>
    <t>Adlets are cunning hunters of the arctic wilds. Tall, sinewy, nimble, and very quick, they see themselves as the true heritors of untamed arctic lands, and are offended by any other humanoid species that attempts to settle in such regions. Although not normally evil, adlets are very aggressive and warlike. They also have no social taboo against cannibalism, and their practice of eating their dead rather than burying them only further builds misconceptions about their morality.  Deeply religious, adlets worship the power and cruelty of nature, seeing divinity in the lash of the blizzard's wind, the ferocity of the polar bear, and the immensity of the towering iceberg. Many become oracles or druids, but all adlets know their place in the natural world. One in every dozen adlets is a shaman: an adlet with the advanced creature template and the ability to summon a greater ice elemental or 1d4+1 large ice elementals (see Bestiary 2 114) and commune with nature once per day each as spell-like abilities.  An adlet is 6 feet tall and weighs 250 pounds.</t>
  </si>
  <si>
    <t>&lt;link rel="stylesheet"href="PF.css"&gt;&lt;div&gt;&lt;h2&gt;Adlet&lt;/h2&gt;&lt;h3&gt;&lt;i&gt;This humanoid wolf 's fur is snowy white and its eyes piercing blue; it grips an ornate spear in its fist.&lt;/i&gt;&lt;/h3&gt;&lt;br&gt;&lt;/div&gt;&lt;div class="heading"&gt;&lt;p class="alignleft"&gt;Adlet&lt;/p&gt;&lt;p class="alignright"&gt;CR 10&lt;/p&gt;&lt;div style="clear: both;"&gt;&lt;/div&gt;&lt;/div&gt;&lt;div&gt;&lt;h5&gt;&lt;b&gt;XP &lt;/b&gt;9,600&lt;/h5&gt;&lt;h5&gt;CN Medium humanoid (adlet, cold)&lt;/h5&gt;&lt;h5&gt;&lt;b&gt;Init &lt;/b&gt;+12; &lt;b&gt;Senses &lt;/b&gt;low-light vision, scent; Perception +13&lt;/h5&gt;&lt;/div&gt;&lt;hr/&gt;&lt;div&gt;&lt;h5&gt;&lt;b&gt;DEFENSE&lt;/b&gt;&lt;/h5&gt;&lt;/div&gt;&lt;hr/&gt;&lt;div&gt;&lt;h5&gt;&lt;b&gt;AC &lt;/b&gt;24, touch 19, flat-footed 15 (+8 Dex, +1 dodge, +5 natural)&lt;/h5&gt;&lt;h5&gt;&lt;b&gt;hp &lt;/b&gt;127 (15d8+60)&lt;/h5&gt;&lt;h5&gt;&lt;b&gt;Fort &lt;/b&gt;+9, &lt;b&gt;Ref &lt;/b&gt;+17, &lt;b&gt;Will &lt;/b&gt;+8&lt;/h5&gt;&lt;h5&gt;&lt;b&gt;Immune &lt;/b&gt;cold&lt;/h5&gt;&lt;h5&gt;&lt;b&gt;Weaknesses &lt;/b&gt;vulnerability to fire&lt;/h5&gt;&lt;/div&gt;&lt;hr/&gt;&lt;div&gt;&lt;h5&gt;&lt;b&gt;OFFENSE&lt;/b&gt;&lt;/h5&gt;&lt;/div&gt;&lt;hr/&gt;&lt;div&gt;&lt;h5&gt;&lt;b&gt;Spd &lt;/b&gt;40 ft.&lt;/h5&gt;&lt;h5&gt;&lt;b&gt;Melee &lt;/b&gt;&lt;i&gt;&lt;i&gt;+1 spear&lt;/i&gt;&lt;/i&gt; +17/+12/+7 (1d8+7/x3), bite +10 (1d6+2 plus 1d6 cold)&lt;/h5&gt;&lt;h5&gt;&lt;b&gt;Space &lt;/b&gt;5 ft.; &lt;b&gt;Reach &lt;/b&gt;5 ft.&lt;/h5&gt;&lt;h5&gt;&lt;b&gt;Special Attacks &lt;/b&gt;frozen breath&lt;/h5&gt;&lt;h5&gt;&lt;b&gt;Spell-Like Abilities&lt;/b&gt; (CL 10th; concentration +11)&lt;/br&gt;Constant&amp;mdash;&lt;i&gt;pass without trace&lt;/i&gt;&lt;/br&gt;At Will&amp;mdash;&lt;i&gt;ray of frost&lt;/i&gt;&lt;/br&gt;3/day&amp;mdash;&lt;i&gt;fog cloud&lt;/i&gt;, &lt;i&gt;sleet storm&lt;/i&gt;&lt;/br&gt;1/day&amp;mdash;&lt;i&gt;ice storm&lt;/i&gt;, &lt;i&gt;wind walk&lt;/i&gt; (self only)&lt;/h5&gt;&lt;/h5&gt;&lt;/div&gt;&lt;hr/&gt;&lt;div&gt;&lt;h5&gt;&lt;b&gt;STATISTICS&lt;/b&gt;&lt;/h5&gt;&lt;/div&gt;&lt;hr/&gt;&lt;div&gt;&lt;h5&gt;&lt;b&gt;Str &lt;/b&gt;18, &lt;b&gt;Dex &lt;/b&gt;26, &lt;b&gt;Con &lt;/b&gt;18, &lt;b&gt;Int &lt;/b&gt; 13, &lt;b&gt;Wis &lt;/b&gt;17, &lt;b&gt;Cha &lt;/b&gt;13&lt;/h5&gt;&lt;h5&gt;&lt;b&gt;Base Atk &lt;/b&gt;+11; &lt;b&gt;CMB &lt;/b&gt;+15; &lt;b&gt;CMD &lt;/b&gt;35&lt;/h5&gt;&lt;h5&gt;&lt;b&gt;Feats &lt;/b&gt;Diehard, Dodge, Endurance, Improved Initiative, Power Attack, Run, Self-Sufficient, Weapon Focus (spear)&lt;/h5&gt;&lt;h5&gt;&lt;b&gt;Skills &lt;/b&gt;Acrobatics +13 (+17 when jumping), Climb +12, Handle Animal +9, Heal +5, Perception +13, Stealth +13 (+21 in snow), Survival +20, Swim +9; &lt;b&gt;Racial Modifiers &lt;/b&gt;+8 Stealth in snow&lt;/h5&gt;&lt;h5&gt;&lt;b&gt;Languages &lt;/b&gt;Adlet, Common&lt;/h5&gt;&lt;h5&gt;&lt;b&gt;SQ &lt;/b&gt;arctic stride&lt;/h5&gt;&lt;/div&gt;&lt;hr/&gt;&lt;div&gt;&lt;h5&gt;&lt;b&gt;ECOLOGY&lt;/b&gt;&lt;/h5&gt;&lt;/div&gt;&lt;hr/&gt;&lt;div&gt;&lt;h5&gt;&lt;b&gt;Environment &lt;/b&gt; cold plains, hills, or mountains&lt;/h5&gt;&lt;h5&gt;&lt;b&gt;Organization &lt;/b&gt;solitary, pair, or pack (3-18 plus 1 shaman)&lt;/h5&gt;&lt;h5&gt;&lt;b&gt;Treasure &lt;/b&gt;standard (&lt;i&gt;+1 spear&lt;/i&gt;, other treasure)&lt;/h5&gt;&lt;/div&gt;&lt;hr/&gt;&lt;div&gt;&lt;h5&gt;&lt;b&gt;SPECIAL ABILITIES&lt;/b&gt;&lt;/h5&gt;&lt;/div&gt;&lt;hr/&gt;&lt;div&gt;&lt;h5&gt;&lt;b&gt;Arctic Stride (Ex)&lt;/b&gt;&lt;/b&gt; An adlet can move through any sort of difficult terrain at its normal speed while within arctic or snowy terrain. Magically altered terrain affects an adlet normally.  &lt;/h5&gt;&lt;h5&gt;&lt;b&gt;Frozen Breath (Su)&lt;/b&gt; An adlet's breath is supernaturally cold, and deals an additional 1d6 points of cold damage with its bite. Once every 1d4 rounds as a swift action, it can exhale, filling a 10-footradius spread around it with frigid air that deals 2d6 points of cold damage and staggers those in the area with numbing cold for 1d6 rounds. A DC 21 Fortitude save negates the staggered effect but not the cold damage.  The save DC is Constitution-based.&lt;/h5&gt;&lt;/div&gt;&lt;br&gt;&lt;div&gt;&lt;h4&gt;&lt;p&gt;&lt;p&gt;Adlets are cunning hunters of the arctic wilds. Tall, sinewy, nimble, and very quick, they see themselves as the true heritors of untamed arctic lands, and are offended by any other humanoid species that attempts to settle in such regions. Although not normally evil, adlets are very aggressive and warlike. They also have no social taboo against cannibalism, and their practice of eating their dead rather than burying them only further builds misconceptions about their morality.&lt;/p&gt;&lt;p&gt;Deeply religious, adlets worship the power and cruelty of nature, seeing divinity in the lash of the blizzard's wind, the ferocity of the polar bear, and the immensity of the towering iceberg. Many become oracles or druids, but all adlets know their place in the natural world. One in every dozen adlets is a shaman: an adlet with the advanced creature template and the ability to summon a greater ice elemental or 1d4+1 large ice elementals (see &lt;i&gt;Bestiary 2&lt;/i&gt; 114) and &lt;i&gt;commune with nature&lt;/i&gt; once per day each as spell-like abilities.&lt;/p&gt;&lt;p&gt;An adlet is 6 feet tall and weighs 250 pounds.&lt;/p&gt;&lt;/h4&gt;&lt;/div&gt;</t>
  </si>
  <si>
    <t>Ahuizotl</t>
  </si>
  <si>
    <t>darkvision 60 ft., low-light vision; Perception +2</t>
  </si>
  <si>
    <t>Fort +9, Ref +9, Will +4</t>
  </si>
  <si>
    <t>bite +12 (2d6+5), claw +12 (1d8+5/19-20 plus grab)</t>
  </si>
  <si>
    <t>rake (2 claws +12, 1d4+5)</t>
  </si>
  <si>
    <t>Str 20, Dex 17, Con 17, Int 9, Wis 14, Cha 16</t>
  </si>
  <si>
    <t>Blinding CriticalB, Combat Reflexes, Improved Critical (claw)B, Improved Initiative, Skill Focus (Stealth), Stand Still</t>
  </si>
  <si>
    <t>Bluff +9, Stealth +9, Swim +20</t>
  </si>
  <si>
    <t>+6 Bluff</t>
  </si>
  <si>
    <t>amphibious, tenacious grapple, voice mimicry</t>
  </si>
  <si>
    <t xml:space="preserve"> warm lakes, rivers, or swamps</t>
  </si>
  <si>
    <t>This bear-sized beast has a body like a squat simian, a dog's face, and a long tail that ends in a clawed hand.</t>
  </si>
  <si>
    <t>Tenacious Grapple (Ex) An ahuizotl does not gain the grappled condition when it grapples a foe.  Voice Mimicry (Ex) An ahuizotl can perfectly mimic the sound of humanoid sobbing and can even attempt to mimic voices it has heard. When mimicking a voice, an ahuizotl must make a Bluff check opposed by its listener's Sense Motive check. If the listener has never heard the voice the ahuizotl is attempting to mimic, the listener takes a -8 penalty on the Sense Motive check.</t>
  </si>
  <si>
    <t>A carnage-hungry denizen of swamps, the ahuizotl is a ferocious-looking predator, even before one takes into consideration its most distinctive feature-a long tail that ends in a clawed but alltoo- humanoid hand. Whether from the entrance of its aquatic home (typically a sunken mass of trees or a flooded cavern) or the thick reeds and flora that grow at the water's edge, an ahuizotl remains watchful for any intruder that might trespass into its territory. Upon sighting such prey, the beast uses its uncanny ability to mimic the sound of a humanoid in distress to lure victims near, so it can snatch them with its tail claw. Ahuizotls are particularly fond of feasting upon a victim's eyes, and their tail claws are particularly adept at swiping away such organs for the beasts to feed upon.  Teeth and fingernails are another of the creature's favorite meals, and the appearance of mutilated bodies missing eyes, teeth, and nails along a river's banks is sure evidence of an ahuizotl attack.  Despite its preference for cruelty, an ahuizotl might come to mutually advantageous arrangements with other pernicious denizens of the swamps. Will-o'-wisps and ahuizotls often find themselves in such cooperative relationships, with the will-o'-wisp coaxing creatures near the ahuizotl's lair and then lingering to feed upon the victims' fear as the ahuizotl drags them into the depths. Some wily humanoids who fall into an ahuizotl's clutches-typically lizardfolk, boggards, or swampdwelling humans-have successfully managed to bargain away the lives of others in exchange for their own. Such arrangements always lead to a series of vicarious murders, as the aquatic predator's proxy coaxes new victims into the swamp for its fearsome partner to dine upon.  Ahuizotls are exceptionally long-lived, and a single individual might live and feed in a particular area for several human generations. An ahuizotl is 9 feet long and weighs 1,200 pounds.</t>
  </si>
  <si>
    <t>&lt;link rel="stylesheet"href="PF.css"&gt;&lt;div&gt;&lt;h2&gt;Ahuizotl&lt;/h2&gt;&lt;h3&gt;&lt;i&gt;This bear-sized beast has a body like a squat simian, a dog's face, and a long tail that ends in a clawed hand.&lt;/i&gt;&lt;/h3&gt;&lt;br&gt;&lt;/div&gt;&lt;div class="heading"&gt;&lt;p class="alignleft"&gt;Ahuizotl&lt;/p&gt;&lt;p class="alignright"&gt;CR 6&lt;/p&gt;&lt;div style="clear: both;"&gt;&lt;/div&gt;&lt;/div&gt;&lt;div&gt;&lt;h5&gt;&lt;b&gt;XP &lt;/b&gt;2,400&lt;/h5&gt;&lt;h5&gt;NE Large magical beast (aquatic)&lt;/h5&gt;&lt;h5&gt;&lt;b&gt;Init &lt;/b&gt;+7; &lt;b&gt;Senses &lt;/b&gt;darkvision 60 ft., low-light vision; Perception +2&lt;/h5&gt;&lt;/div&gt;&lt;hr/&gt;&lt;div&gt;&lt;h5&gt;&lt;b&gt;DEFENSE&lt;/b&gt;&lt;/h5&gt;&lt;/div&gt;&lt;hr/&gt;&lt;div&gt;&lt;h5&gt;&lt;b&gt;AC &lt;/b&gt;19, touch 12, flat-footed 16 (+3 Dex, +7 natural, -1 size)&lt;/h5&gt;&lt;h5&gt;&lt;b&gt;hp &lt;/b&gt;68 (8d10+24)&lt;/h5&gt;&lt;h5&gt;&lt;b&gt;Fort &lt;/b&gt;+9, &lt;b&gt;Ref &lt;/b&gt;+9, &lt;b&gt;Will &lt;/b&gt;+4&lt;/h5&gt;&lt;/div&gt;&lt;hr/&gt;&lt;div&gt;&lt;h5&gt;&lt;b&gt;OFFENSE&lt;/b&gt;&lt;/h5&gt;&lt;/div&gt;&lt;hr/&gt;&lt;div&gt;&lt;h5&gt;&lt;b&gt;Spd &lt;/b&gt;30 ft., swim 50 ft.&lt;/h5&gt;&lt;h5&gt;&lt;b&gt;Melee &lt;/b&gt;bite +12 (2d6+5), claw +12 (1d8+5/19-20 plus grab)&lt;/h5&gt;&lt;h5&gt;&lt;b&gt;Space &lt;/b&gt;10 ft.; &lt;b&gt;Reach &lt;/b&gt;5 ft. (10 ft. with tail)&lt;/h5&gt;&lt;h5&gt;&lt;b&gt;Special Attacks &lt;/b&gt;rake (2 claws +12, 1d4+5)&lt;/h5&gt;&lt;/div&gt;&lt;hr/&gt;&lt;div&gt;&lt;h5&gt;&lt;b&gt;STATISTICS&lt;/b&gt;&lt;/h5&gt;&lt;/div&gt;&lt;hr/&gt;&lt;div&gt;&lt;h5&gt;&lt;b&gt;Str &lt;/b&gt;20, &lt;b&gt;Dex &lt;/b&gt;17, &lt;b&gt;Con &lt;/b&gt;17, &lt;b&gt;Int &lt;/b&gt; 9, &lt;b&gt;Wis &lt;/b&gt;14, &lt;b&gt;Cha &lt;/b&gt;16&lt;/h5&gt;&lt;h5&gt;&lt;b&gt;Base Atk &lt;/b&gt;+8; &lt;b&gt;CMB &lt;/b&gt;+14 (+18 grapple); &lt;b&gt;CMD &lt;/b&gt;27 (31 vs. trip)&lt;/h5&gt;&lt;h5&gt;&lt;b&gt;Feats &lt;/b&gt;Blinding Critical&lt;sup&gt;B&lt;/sup&gt;, Combat Reflexes, Improved Critical (claw)&lt;sup&gt;B&lt;/sup&gt;, Improved Initiative, Skill Focus (Stealth), Stand Still&lt;/h5&gt;&lt;h5&gt;&lt;b&gt;Skills &lt;/b&gt;Bluff +9, Stealth +9, Swim +20; &lt;b&gt;Racial Modifiers &lt;/b&gt;+6 Bluff&lt;/h5&gt;&lt;h5&gt;&lt;b&gt;Languages &lt;/b&gt;Common&lt;/h5&gt;&lt;h5&gt;&lt;b&gt;SQ &lt;/b&gt;amphibious, tenacious grapple, voice mimicry&lt;/h5&gt;&lt;/div&gt;&lt;hr/&gt;&lt;div&gt;&lt;h5&gt;&lt;b&gt;ECOLOGY&lt;/b&gt;&lt;/h5&gt;&lt;/div&gt;&lt;hr/&gt;&lt;div&gt;&lt;h5&gt;&lt;b&gt;Environment &lt;/b&gt; warm lakes, rivers, or swamps&lt;/h5&gt;&lt;h5&gt;&lt;b&gt;Organization &lt;/b&gt;solitary&lt;/h5&gt;&lt;h5&gt;&lt;b&gt;Treasure &lt;/b&gt;standard&lt;/h5&gt;&lt;/div&gt;&lt;hr/&gt;&lt;div&gt;&lt;h5&gt;&lt;b&gt;SPECIAL ABILITIES&lt;/b&gt;&lt;/h5&gt;&lt;/div&gt;&lt;hr/&gt;&lt;div&gt;&lt;h5&gt;&lt;b&gt;Tenacious Grapple (Ex)&lt;/b&gt;&lt;/b&gt; An ahuizotl does not gain the grappled condition when it grapples a foe.  &lt;/h5&gt;&lt;h5&gt;&lt;b&gt;Voice Mimicry (Ex)&lt;/b&gt; An ahuizotl can perfectly mimic the sound of humanoid sobbing and can even attempt to mimic voices it has heard. When mimicking a voice, an ahuizotl must make a Bluff check opposed by its listener's Sense Motive check. If the listener has never heard the voice the ahuizotl is attempting to mimic, the listener takes a -8 penalty on the Sense Motive check.&lt;/h5&gt;&lt;/div&gt;&lt;br&gt;&lt;div&gt;&lt;h4&gt;&lt;p&gt;&lt;p&gt;A carnage-hungry denizen of swamps, the ahuizotl is a ferocious-looking predator, even before one takes into consideration its most distinctive feature-a long tail that ends in a clawed but alltoo- humanoid hand. Whether from the entrance of its aquatic home (typically a sunken mass of trees or a flooded cavern) or the thick reeds and flora that grow at the water's edge, an ahuizotl remains watchful for any intruder that might trespass into its territory. Upon sighting such prey, the beast uses its uncanny ability to mimic the sound of a humanoid in distress to lure victims near, so it can snatch them with its tail claw. Ahuizotls are particularly fond of feasting upon a victim's eyes, and their tail claws are particularly adept at swiping away such organs for the beasts to feed upon.&lt;/p&gt;&lt;p&gt;Teeth and fingernails are another of the creature's favorite meals, and the appearance of mutilated bodies missing eyes, teeth, and nails along a river's banks is sure evidence of an ahuizotl attack.&lt;/p&gt;&lt;p&gt;Despite its preference for cruelty, an ahuizotl might come to mutually advantageous arrangements with other pernicious denizens of the swamps. Will-o'-wisps and ahuizotls often find themselves in such cooperative relationships, with the will-o'-wisp coaxing creatures near the ahuizotl's lair and then lingering to feed upon the victims' fear as the ahuizotl drags them into the depths. Some wily humanoids who fall into an ahuizotl's clutches-typically lizardfolk, boggards, or swampdwelling humans-have successfully managed to bargain away the lives of others in exchange for their own. Such arrangements always lead to a series of vicarious murders, as the aquatic predator's proxy coaxes new victims into the swamp for its fearsome partner to dine upon.&lt;/p&gt;&lt;p&gt;Ahuizotls are exceptionally long-lived, and a single individual might live and feed in a particular area for several human generations. An ahuizotl is 9 feet long and weighs 1,200 pounds.&lt;/p&gt;&lt;/h4&gt;&lt;/div&gt;</t>
  </si>
  <si>
    <t>Akhlut</t>
  </si>
  <si>
    <t>(cold, shapechanger)</t>
  </si>
  <si>
    <t>darkvision 60 ft., low-light vision, scent, snow vision; Perception +14</t>
  </si>
  <si>
    <t>30, touch 11, flat-footed 27</t>
  </si>
  <si>
    <t>(+2 Dex, +1 dodge, +19 natural, -2 size)</t>
  </si>
  <si>
    <t>Fort +16, Ref +13, Will +10</t>
  </si>
  <si>
    <t>40 ft., swim 60 ft.</t>
  </si>
  <si>
    <t>bite +27 (4d8+15/15-20 plus 4d6 cold and grab)</t>
  </si>
  <si>
    <t>savage bite, shore storming, swallow whole (2d8+15 bludgeoning damage plus 4d6 cold, AC 19, 18 hp)</t>
  </si>
  <si>
    <t>Spell-Like Abilities (CL 18th; concentration +16)  1/day-control weather (windy or cold weather only)</t>
  </si>
  <si>
    <t>Str 31, Dex 15, Con 20, Int 4, Wis 15, Cha 6</t>
  </si>
  <si>
    <t>+30 (+34 grapple)</t>
  </si>
  <si>
    <t>Dodge, Improved Critical (bite), Improved Initiative, Improved Vital Strike, Iron Will, Power Attack, Skill Focus (Stealth), Vital Strike, Weapon Focus (bite)</t>
  </si>
  <si>
    <t>Acrobatics +2 (+6 when jumping), Perception +14, Stealth +16 (+28 in snow), Swim +18</t>
  </si>
  <si>
    <t>+4 Perception, +12 Stealth in snow</t>
  </si>
  <si>
    <t>change shape (orca; beast shape III), hold breath, snow walking Languages Aquan (cannot speak)</t>
  </si>
  <si>
    <t xml:space="preserve"> cold lakes, plains, or oceans</t>
  </si>
  <si>
    <t>A dorsal fin rises up from the back of this immense black-andwhite- furred, wolf like beast.</t>
  </si>
  <si>
    <t>Savage Bite (Ex) An akhlut's bite threatens a critical hit on a roll of 18-20.  Shore Storming (Ex) An akhlut automatically transforms into an orca whenever it is fully immersed in water, losing its legs and fur.  Likewise, when an akhlut emerges from the water, it automatically transforms into its wolf-orca hybrid form.  If an akhlut moves from water to land (or vice versa) on the round before initiating combat, it gains a +8 bonus on its initiative check. This initial attack resolves as a charge.  An akhlut has the same statistics in both forms.  Snow Vision (Ex) An akhlut can see perfectly well in snowy conditions, and does not take any penalties on Perception checks while in snowy weather.  Snow Walking (Su) An akhlut can walk on snow or thin sheets of ice as though affected by water walk. It only leaves a trail on such surfaces when it wants to.</t>
  </si>
  <si>
    <t>Resembling nothing so much as a killer whale mixed with a wolf, the rarely seen akhlut stalks frigid seas and the frozen lands nearby, shrouded by perpetual blizzards. Legend holds that the first akhlut was born fully-formed in the eye of a polar hurricane, the merciless anger of the elements made flesh. Whether or not the tale is true, the akhlut's ferocity is certainly as memorable as that of any storm.  While the akhlut appears as a wolf-orca hybrid on land, when it enters the water, its legs and fur vanish and it transforms fully into the form of an orca. Akhluts are particularly skilled at charging into and out of water, their transformation between shapes occurring in the blink of an eye.  Each akhlut fiercely defends its hunting grounds from other predators, and especially against other akhluts.  While this does reduce the number of dangerous predators in a region, it's unclear whether replacing lesser predators with something as dangerous as an akhlut is actually preferable. Typically, an akhlut considers its territory to be the boundaries of the storm created by its control weather spell-like ability, and rarely travels far from this storm's borders.  An akhlut is 22 feet long and weighs 8,000 pounds.</t>
  </si>
  <si>
    <t>&lt;link rel="stylesheet"href="PF.css"&gt;&lt;div&gt;&lt;h2&gt;Akhlut&lt;/h2&gt;&lt;h3&gt;&lt;i&gt;A dorsal fin rises up from the back of this immense black-andwhite- furred, wolf like beast.&lt;/i&gt;&lt;/h3&gt;&lt;br&gt;&lt;/div&gt;&lt;div class="heading"&gt;&lt;p class="alignleft"&gt;Akhlut&lt;/p&gt;&lt;p class="alignright"&gt;CR 13&lt;/p&gt;&lt;div style="clear: both;"&gt;&lt;/div&gt;&lt;/div&gt;&lt;div&gt;&lt;h5&gt;&lt;b&gt;XP &lt;/b&gt;25,600&lt;/h5&gt;&lt;h5&gt;N Huge magical beast (cold, shapechanger)&lt;/h5&gt;&lt;h5&gt;&lt;b&gt;Init &lt;/b&gt;+6; &lt;b&gt;Senses &lt;/b&gt;darkvision 60 ft., low-light vision, scent, snow vision; Perception +14&lt;/h5&gt;&lt;/div&gt;&lt;hr/&gt;&lt;div&gt;&lt;h5&gt;&lt;b&gt;DEFENSE&lt;/b&gt;&lt;/h5&gt;&lt;/div&gt;&lt;hr/&gt;&lt;div&gt;&lt;h5&gt;&lt;b&gt;AC &lt;/b&gt;30, touch 11, flat-footed 27 (+2 Dex, +1 dodge, +19 natural, -2 size)&lt;/h5&gt;&lt;h5&gt;&lt;b&gt;hp &lt;/b&gt;189 (18d10+90)&lt;/h5&gt;&lt;h5&gt;&lt;b&gt;Fort &lt;/b&gt;+16, &lt;b&gt;Ref &lt;/b&gt;+13, &lt;b&gt;Will &lt;/b&gt;+10&lt;/h5&gt;&lt;h5&gt;&lt;b&gt;DR &lt;/b&gt;15/magic; &lt;b&gt;Immune &lt;/b&gt;cold&lt;/h5&gt;&lt;h5&gt;&lt;b&gt;Weaknesses &lt;/b&gt;vulnerability to fire&lt;/h5&gt;&lt;/div&gt;&lt;hr/&gt;&lt;div&gt;&lt;h5&gt;&lt;b&gt;OFFENSE&lt;/b&gt;&lt;/h5&gt;&lt;/div&gt;&lt;hr/&gt;&lt;div&gt;&lt;h5&gt;&lt;b&gt;Spd &lt;/b&gt;40 ft., swim 60 ft.&lt;/h5&gt;&lt;h5&gt;&lt;b&gt;Melee &lt;/b&gt;bite +27 (4d8+15/15-20 plus 4d6 cold and grab)&lt;/h5&gt;&lt;h5&gt;&lt;b&gt;Space &lt;/b&gt;15 ft.; &lt;b&gt;Reach &lt;/b&gt;10 ft.&lt;/h5&gt;&lt;h5&gt;&lt;b&gt;Special Attacks &lt;/b&gt;savage bite, shore storming, swallow whole (2d8+15 bludgeoning damage plus 4d6 cold, AC 19, 18 hp)&lt;/h5&gt;&lt;h5&gt;&lt;b&gt;Spell-Like Abilities&lt;/b&gt; (CL 18th; concentration +16)&lt;/br&gt;1/day&amp;mdash;&lt;i&gt;control weather&lt;/i&gt; (windy or cold weather only)&lt;/h5&gt;&lt;/h5&gt;&lt;/div&gt;&lt;hr/&gt;&lt;div&gt;&lt;h5&gt;&lt;b&gt;STATISTICS&lt;/b&gt;&lt;/h5&gt;&lt;/div&gt;&lt;hr/&gt;&lt;div&gt;&lt;h5&gt;&lt;b&gt;Str &lt;/b&gt;31, &lt;b&gt;Dex &lt;/b&gt;15, &lt;b&gt;Con &lt;/b&gt;20, &lt;b&gt;Int &lt;/b&gt; 4, &lt;b&gt;Wis &lt;/b&gt;15, &lt;b&gt;Cha &lt;/b&gt;6&lt;/h5&gt;&lt;h5&gt;&lt;b&gt;Base Atk &lt;/b&gt;+18; &lt;b&gt;CMB &lt;/b&gt;+30 (+34 grapple); &lt;b&gt;CMD &lt;/b&gt;43 (47 vs. trip)&lt;/h5&gt;&lt;h5&gt;&lt;b&gt;Feats &lt;/b&gt;Dodge, Improved Critical (bite), Improved Initiative, Improved Vital Strike, Iron Will, Power Attack, Skill Focus (Stealth), Vital Strike, Weapon Focus (bite)&lt;/h5&gt;&lt;h5&gt;&lt;b&gt;Skills &lt;/b&gt;Acrobatics +2 (+6 when jumping), Perception +14, Stealth +16 (+28 in snow), Swim +18; &lt;b&gt;Racial Modifiers &lt;/b&gt;+4 Perception, +12 Stealth in snow&lt;/h5&gt;&lt;h5&gt;&lt;b&gt;SQ &lt;/b&gt;change shape (orca; &lt;i&gt;beast shape&lt;/i&gt; III), hold breath, snow walking Languages Aquan (cannot speak)&lt;/h5&gt;&lt;/div&gt;&lt;hr/&gt;&lt;div&gt;&lt;h5&gt;&lt;b&gt;ECOLOGY&lt;/b&gt;&lt;/h5&gt;&lt;/div&gt;&lt;hr/&gt;&lt;div&gt;&lt;h5&gt;&lt;b&gt;Environment &lt;/b&gt; cold lakes, plains, or oceans&lt;/h5&gt;&lt;h5&gt;&lt;b&gt;Organization &lt;/b&gt;solitary&lt;/h5&gt;&lt;h5&gt;&lt;b&gt;Treasure &lt;/b&gt;none&lt;/h5&gt;&lt;/div&gt;&lt;hr/&gt;&lt;div&gt;&lt;h5&gt;&lt;b&gt;SPECIAL ABILITIES&lt;/b&gt;&lt;/h5&gt;&lt;/div&gt;&lt;hr/&gt;&lt;div&gt;&lt;h5&gt;&lt;b&gt;Savage Bite (Ex)&lt;/b&gt;&lt;/b&gt; An akhlut's bite threatens a critical hit on a roll of 18-20.  &lt;/h5&gt;&lt;h5&gt;&lt;b&gt;Shore Storming (Ex)&lt;/b&gt; An akhlut automatically transforms into an orca whenever it is fully immersed in water, losing its legs and fur.  Likewise, when an akhlut emerges from the water, it automatically transforms into its wolf-orca hybrid form.  If an akhlut moves from water to land (or vice versa) on the round before initiating combat, it gains a +8 bonus on its initiative check. This initial attack resolves as a charge.  An akhlut has the same statistics in both forms.  &lt;/h5&gt;&lt;h5&gt;&lt;b&gt;Snow Vision (Ex)&lt;/b&gt; An akhlut can see perfectly well in snowy conditions, and does not take any penalties on Perception checks while in snowy weather.  &lt;/h5&gt;&lt;h5&gt;&lt;b&gt;Snow Walking (Su)&lt;/b&gt; An akhlut can walk on snow or thin sheets of ice as though affected by &lt;i&gt;water walk&lt;/i&gt;. It only leaves a trail on such surfaces when it wants to.&lt;/h5&gt;&lt;/div&gt;&lt;br&gt;&lt;div&gt;&lt;h4&gt;&lt;p&gt;&lt;p&gt;Resembling nothing so much as a killer whale mixed with a wolf, the rarely seen akhlut stalks frigid seas and the frozen lands nearby, shrouded by perpetual blizzards. Legend holds that the first akhlut was born fully-formed in the eye of a polar hurricane, the merciless anger of the elements made flesh. Whether or not the tale is true, the akhlut's ferocity is certainly as memorable as that of any storm.&lt;/p&gt;&lt;p&gt;While the akhlut appears as a wolf-orca hybrid on land, when it enters the water, its legs and fur vanish and it transforms fully into the form of an orca. Akhluts are particularly skilled at charging into and out of water, their transformation between shapes occurring in the blink of an eye.&lt;/p&gt;&lt;p&gt;Each akhlut fiercely defends its hunting grounds from other predators, and especially against other akhluts.&lt;/p&gt;&lt;p&gt;While this does reduce the number of dangerous predators in a region, it's unclear whether replacing lesser predators with something as dangerous as an akhlut is actually preferable. Typically, an akhlut considers its territory to be the boundaries of the storm created by its &lt;i&gt;control weather&lt;/i&gt; spell-like ability, and rarely travels far from this storm's borders.&lt;/p&gt;&lt;p&gt;An akhlut is 22 feet long and weighs 8,000 pounds.&lt;/p&gt;&lt;/h4&gt;&lt;/div&gt;</t>
  </si>
  <si>
    <t>Allip</t>
  </si>
  <si>
    <t>babble (60 ft., DC 15)</t>
  </si>
  <si>
    <t>14, touch 14, flat-footed 13</t>
  </si>
  <si>
    <t>(+3 deflection, +1 Dex, +0 natural)</t>
  </si>
  <si>
    <t>incorporeal touch +4 (1d4 Wisdom damage)</t>
  </si>
  <si>
    <t>babble, touch of insanity</t>
  </si>
  <si>
    <t>Str -, Dex 12, Con -, Int 11, Wis 11, Cha 16</t>
  </si>
  <si>
    <t>Fly +16, Intimidate +10, Perception +7, Stealth +8</t>
  </si>
  <si>
    <t>madness</t>
  </si>
  <si>
    <t>solitary, pair, or haunt (3-6)</t>
  </si>
  <si>
    <t>This malignant cloud of shadows boils in the air, its skeletal maw eerily babbling as the creature's claws manifest from the darkness.</t>
  </si>
  <si>
    <t>Babble (Su) An allip constantly mutters to itself, creating a hypnotic effect. All sane creatures within 60 feet of the allip must succeed at a DC 15 Will save or be fascinated for 2d4 rounds. While a target is fascinated, the allip can approach it without breaking the effect, but an attack by the allip does end the effect. Creatures that successfully save cannot be affected by the same allip's babble for 24 hours. This is a sonic, mind-affecting compulsion effect. The save DC is Charisma-based.  Madness (Su) Anyone targeting an allip with a thought detection, mind control, or telepathic effect makes direct contact with its tortured mind and takes 1d4 points of Wisdom damage.  Touch of Insanity (Su) The touch of an allip deals 1d4 points of Wisdom damage (DC 15 Will negates). A successful critical hit causes 1d4 points of Wisdom damage and 1 point of Wisdom drain (instead of double Wisdom damage). With each successful attack, an allip gains 5 temporary hit points. The save DC is Charisma-based.</t>
  </si>
  <si>
    <t>Those who fall prey to madness and take their own lives sometimes find themselves lost on the path to the afterlife, trapped in a state between life and death. These unfortunates, known as allips, suffer from the violent and incurable insanity they faced in life and take out their terror, confusion, and rage upon the living. They reach out to those they encounter-possibly in wrath, but also perhaps oblivious to their own insane nature-spreading the psychoses that led to their own untimely deaths.  In combat, allips relentlessly attack the nearest living creature, relying on their babble to let them close in before attacking with their touch of insanity. Many seem to be driven to states of ferocity upon witnessing the terror living creatures exhibit when facing their spectral forms, or when faced with the intangibility of their incorporeal states. While allips have no way to kill creatures, those knocked unconscious by an allip's Wisdom-draining touch often emerge from the state suffering from insanity (see pages 250-251 of the GameMastery Guide)-a fate that many would say qualifies as worse than death.  Allips often seek to harm those who played a part in causing their mad, unholy condition. When faced with such foes, an allip ignores all other targets that confront it in favor of its hated enemies, attacking them until its tormentors have been forced into a vacant stupor. Alas, such vengeance does not put the allip to rest, but simply serves to further fuel its madness as it finds itself trapped in a world now no longer even holding the satisfaction of vengeance.</t>
  </si>
  <si>
    <t>&lt;link rel="stylesheet"href="PF.css"&gt;&lt;div&gt;&lt;h2&gt;Allip&lt;/h2&gt;&lt;h3&gt;&lt;i&gt;&lt;i&gt;This malignant cloud of shadows boils in the air&lt;/i&gt;, &lt;i&gt;its skeletal maw eerily babbling as the creature's claws manifest from the darkness&lt;/i&gt;.&lt;/i&gt;&lt;/h3&gt;&lt;br&gt;&lt;/br&gt;&lt;/div&gt;&lt;div class="heading"&gt;&lt;p class="alignleft"&gt;Allip&lt;/p&gt;&lt;p class="alignright"&gt;CR 3&lt;/p&gt;&lt;div style="clear: both;"&gt;&lt;/div&gt;&lt;/div&gt;&lt;div&gt;&lt;h5&gt;&lt;b&gt;XP &lt;/b&gt;800&lt;/h5&gt;&lt;h5&gt;CE Medium undead (incorporeal)&lt;/h5&gt;&lt;h5&gt;&lt;b&gt;Init &lt;/b&gt;+5; &lt;b&gt;Senses &lt;/b&gt;darkvision 60 ft.; Perception +7&lt;/h5&gt;&lt;h5&gt;&lt;b&gt;Aura &lt;/b&gt;babble (60 ft., DC 15)&lt;/h5&gt;&lt;/div&gt;&lt;hr/&gt;&lt;div&gt;&lt;h5&gt;&lt;b&gt;DEFENSE&lt;/b&gt;&lt;/h5&gt;&lt;/div&gt;&lt;hr/&gt;&lt;div&gt;&lt;h5&gt;&lt;b&gt;AC &lt;/b&gt;14, touch 14, flat-footed 13 (+3 deflection, +1 Dex)&lt;/h5&gt;&lt;h5&gt;&lt;b&gt;hp &lt;/b&gt;30 (4d8+12)&lt;/h5&gt;&lt;h5&gt;&lt;b&gt;Fort &lt;/b&gt;+4, &lt;b&gt;Ref &lt;/b&gt;+4, &lt;b&gt;Will &lt;/b&gt;+4&lt;/h5&gt;&lt;h5&gt;&lt;b&gt;Defensive Abilities &lt;/b&gt;channel resistance +2, incorporeal; &lt;b&gt;Immune &lt;/b&gt;undead traits&lt;/h5&gt;&lt;/div&gt;&lt;hr/&gt;&lt;div&gt;&lt;h5&gt;&lt;b&gt;OFFENSE&lt;/b&gt;&lt;/h5&gt;&lt;/div&gt;&lt;hr/&gt;&lt;div&gt;&lt;h5&gt;&lt;b&gt;Spd &lt;/b&gt;fly 30 ft. (perfect)&lt;/h5&gt;&lt;h5&gt;&lt;b&gt;Melee &lt;/b&gt;incorporeal touch +4 (1d4 Wisdom damage)&lt;/h5&gt;&lt;h5&gt;&lt;b&gt;Space &lt;/b&gt;5 ft.; &lt;b&gt;Reach &lt;/b&gt;5 ft.&lt;/h5&gt;&lt;h5&gt;&lt;b&gt;Special Attacks &lt;/b&gt;babble, touch of insanity&lt;/h5&gt;&lt;/div&gt;&lt;hr/&gt;&lt;div&gt;&lt;h5&gt;&lt;b&gt;STATISTICS&lt;/b&gt;&lt;/h5&gt;&lt;/div&gt;&lt;hr/&gt;&lt;div&gt;&lt;h5&gt;&lt;b&gt;Str &lt;/b&gt;-, &lt;b&gt;Dex &lt;/b&gt;12, &lt;b&gt;Con &lt;/b&gt;-, &lt;b&gt;Int &lt;/b&gt; 11, &lt;b&gt;Wis &lt;/b&gt;11, &lt;b&gt;Cha &lt;/b&gt;16&lt;/h5&gt;&lt;h5&gt;&lt;b&gt;Base Atk &lt;/b&gt;+3; &lt;b&gt;CMB &lt;/b&gt;+4; &lt;b&gt;CMD &lt;/b&gt;17&lt;/h5&gt;&lt;h5&gt;&lt;b&gt;Feats &lt;/b&gt;Improved Initiative, Lightning Reflexes&lt;/h5&gt;&lt;h5&gt;&lt;b&gt;Skills &lt;/b&gt;Fly +16, Intimidate +10, Perception +7, Stealth +8&lt;/h5&gt;&lt;h5&gt;&lt;b&gt;Languages &lt;/b&gt;Aklo, Common&lt;/h5&gt;&lt;h5&gt;&lt;b&gt;SQ &lt;/b&gt;madness&lt;/h5&gt;&lt;/div&gt;&lt;hr/&gt;&lt;div&gt;&lt;h5&gt;&lt;b&gt;ECOLOGY&lt;/b&gt;&lt;/h5&gt;&lt;/div&gt;&lt;hr/&gt;&lt;div&gt;&lt;h5&gt;&lt;b&gt;Environment &lt;/b&gt; any&lt;/h5&gt;&lt;h5&gt;&lt;b&gt;Organization &lt;/b&gt;solitary, pair, or haunt (3-6)&lt;/h5&gt;&lt;h5&gt;&lt;b&gt;Treasure &lt;/b&gt;incidental&lt;/h5&gt;&lt;/div&gt;&lt;hr/&gt;&lt;div&gt;&lt;h5&gt;&lt;b&gt;SPECIAL ABILITIES&lt;/b&gt;&lt;/h5&gt;&lt;/div&gt;&lt;hr/&gt;&lt;div&gt;&lt;/h5&gt;&lt;h5&gt;&lt;b&gt;Babble (Su)&lt;/b&gt; An allip constantly mutters to itself, creating a hypnotic effect. All sane creatures within 60 feet of the allip must succeed at a DC 15 Will save or be fascinated for 2d4 rounds. While a target is fascinated, the allip can approach it without breaking the effect, but an attack by the allip does end the effect. Creatures that successfully save cannot be affected by the same allip's babble for 24 hours. This is a sonic, mind-affecting compulsion effect. The save DC is Charisma-based.  &lt;/h5&gt;&lt;h5&gt;&lt;b&gt;Madness (Su)&lt;/b&gt; Anyone targeting an allip with a thought detection, mind control, or telepathic effect makes direct contact with its tortured mind and takes 1d4 points of Wisdom damage.  &lt;/h5&gt;&lt;h5&gt;&lt;b&gt;Touch of Insanity (Su)&lt;/b&gt; The touch of an allip deals 1d4 points of Wisdom damage (DC 15 Will negates). A successful critical hit causes 1d4 points of Wisdom damage and 1 point of Wisdom drain (instead of double Wisdom damage). With each successful attack, an allip gains 5 temporary hit points. The save DC is Charisma-based.&lt;/h5&gt;&lt;/div&gt;&lt;br&gt;&lt;/br&gt;&lt;div&gt;&lt;h4&gt;&lt;p&gt;&lt;p&gt;Those who fall prey to madness and take their own lives sometimes find themselves lost on the path to the afterlife, trapped in a state between life and death. These unfortunates, known as allips, suffer from the violent and incurable insanity they faced in life and take out their terror, confusion, and rage upon the living. They reach out to those they encounter-possibly in wrath, but also perhaps oblivious to their own insane nature-spreading the psychoses that led to their own untimely deaths.  In combat, allips relentlessly attack the nearest living creature, relying on their babble to let them close in before attacking with their touch of insanity. Many seem to be driven to states of ferocity upon witnessing the terror living creatures exhibit when facing their spectral forms, or when faced with the intangibility of their incorporeal states. While allips have no way to kill creatures, those knocked unconscious by an allip's Wisdom-draining touch often emerge from the state suffering from insanity (see pages 250-251 of the &lt;i&gt;GameMastery&lt;/i&gt; Guide)-a fate that many would say qualifies as worse than death.  Allips often seek to harm those who played a part in causing their mad, unholy condition. When faced with such foes, an allip ignores all other targets that confront it in favor of its hated enemies, attacking them until its tormentors have been forced into a vacant stupor. Alas, such vengeance does not put the allip to rest, but simply serves to further fuel its madness as it finds itself trapped in a world now no longer even holding the satisfaction of vengeance.&lt;/p&gt;&lt;/h4&gt;&lt;/div&gt;</t>
  </si>
  <si>
    <t>Alraune</t>
  </si>
  <si>
    <t>calming fragrance (60 ft., DC 24)</t>
  </si>
  <si>
    <t>Fort +17, Ref +9, Will +11</t>
  </si>
  <si>
    <t>4 vines +20 (1d10+7 plus grab and bleed)</t>
  </si>
  <si>
    <t>bleed (2d6), constrict (1d10+10), feed</t>
  </si>
  <si>
    <t>Spell-Like Abilities (CL 13th; concentration +18)  At will-charm monster (DC 19), detect thoughts (DC 17), suggestion (DC 18)  3/day-quickened glitterdust (DC 17), hold monster (DC 20)  1/day-commune with nature, mind fog, wall of thorns</t>
  </si>
  <si>
    <t>Str 24, Dex 13, Con 22, Int 10, Wis 17, Cha 21</t>
  </si>
  <si>
    <t>Alertness, Cleave, Deceitful, Great Cleave, Improved Initiative, Iron Will, Lightning Reflexes, Power Attack, Quicken Spell-Like Ability (glitterdust), Vital Strike</t>
  </si>
  <si>
    <t>Bluff +16, Disguise +9, Knowledge (nature) +9, Perception +17, Sense Motive +14</t>
  </si>
  <si>
    <t>An attractive green-skinned woman sits in the depths of this enormous, sweet-smelling flower.</t>
  </si>
  <si>
    <t>Calming Fragrance (Su) A supernaturally sweet perfume that calms the nerves and blunts aggression constantly surrounds an alraune to a radius of 60 feet. Any creature in this area of effect must make a DC 24 Will save at the start of its turn to avoid falling under the effects of calm emotions for 1 round. Creatures that could be attracted to the alraune's current apparent gender take a -2 penalty on this Will save, while all other creatures gain a +2 bonus on the save. This is a mind-affecting effect.  The save DC is Charisma-based.  Feed (Ex) An alraune's roots can feed on a helpless or willing target. At the end of an hour of feeding, the victim takes 1d6 points of both Constitution and Intelligence drain, and the alraune heals 3d6 points of damage.</t>
  </si>
  <si>
    <t>An alraune relies on its supernaturally soothing odor to render enemies incapable of making hostile acts against it-even if the alraune attacks a foe, its calming scent can wipe away any thoughts of violence from its prey. At rest, an alraune appears to be merely a large thorny plant with a single enormous and brightly colored flower at its center.  When an alraune attacks, its thorny vines lash out and its flower blooms, revealing an attractive, green-skinned humanoid form within. An alraune's apparent gender can vary even from encounter to encounter, for the plant can reshape its humanoid portions as it desires to increase the likelihood of setting its victims at ease. Regardless of the plant's apparent gender, it is itself asexual and reproduces (typically once or twice per decade) by budding a single offspring over the course of a spring season.  Despite their appearance, alraunes are quite mobile (capable of walking almost like a spider upon their numerous long roots and thorny vines). They hunt by using commune with nature to locate potential prey, preferring humanoid flesh over all others. When an alraune needs prey, it uses its mind-affecting abilities to convince foes to dig their own graves and bury themselves-once a foe is helplessly buried in the soil, the alraune can feed from it via its flesh-burrowing roots, converting the victim's blood and memories into the strange nutrients it so craves.</t>
  </si>
  <si>
    <t>&lt;link rel="stylesheet"href="PF.css"&gt;&lt;div&gt;&lt;h2&gt;Alraune&lt;/h2&gt;&lt;h3&gt;&lt;i&gt;An attractive green-skinned woman sits in the depths of this enormous, sweet-smelling flower.&lt;/i&gt;&lt;/h3&gt;&lt;br&gt;&lt;/div&gt;&lt;div class="heading"&gt;&lt;p class="alignleft"&gt;Alraune&lt;/p&gt;&lt;p class="alignright"&gt;CR 13&lt;/p&gt;&lt;div style="clear: both;"&gt;&lt;/div&gt;&lt;/div&gt;&lt;div&gt;&lt;h5&gt;&lt;b&gt;XP &lt;/b&gt;25,600&lt;/h5&gt;&lt;h5&gt;NE Large plant &lt;/h5&gt;&lt;h5&gt;&lt;b&gt;Init &lt;/b&gt;+5; &lt;b&gt;Senses &lt;/b&gt;low-light vision; Perception +17&lt;/h5&gt;&lt;h5&gt;&lt;b&gt;Aura &lt;/b&gt;calming fragrance (60 ft., DC 24)&lt;/h5&gt;&lt;/div&gt;&lt;hr/&gt;&lt;div&gt;&lt;h5&gt;&lt;b&gt;DEFENSE&lt;/b&gt;&lt;/h5&gt;&lt;/div&gt;&lt;hr/&gt;&lt;div&gt;&lt;h5&gt;&lt;b&gt;AC &lt;/b&gt;27, touch 10, flat-footed 26 (+1 Dex, +17 natural, -1 size)&lt;/h5&gt;&lt;h5&gt;&lt;b&gt;hp &lt;/b&gt;199 (19d8+114)&lt;/h5&gt;&lt;h5&gt;&lt;b&gt;Fort &lt;/b&gt;+17, &lt;b&gt;Ref &lt;/b&gt;+9, &lt;b&gt;Will &lt;/b&gt;+11&lt;/h5&gt;&lt;h5&gt;&lt;b&gt;Immune &lt;/b&gt;plant traits; &lt;b&gt;SR &lt;/b&gt;24&lt;/h5&gt;&lt;/div&gt;&lt;hr/&gt;&lt;div&gt;&lt;h5&gt;&lt;b&gt;OFFENSE&lt;/b&gt;&lt;/h5&gt;&lt;/div&gt;&lt;hr/&gt;&lt;div&gt;&lt;h5&gt;&lt;b&gt;Spd &lt;/b&gt;40 ft.&lt;/h5&gt;&lt;h5&gt;&lt;b&gt;Melee &lt;/b&gt;4 vines +20 (1d10+7 plus grab and bleed)&lt;/h5&gt;&lt;h5&gt;&lt;b&gt;Space &lt;/b&gt;10 ft.; &lt;b&gt;Reach &lt;/b&gt;10 ft.&lt;/h5&gt;&lt;h5&gt;&lt;b&gt;Special Attacks &lt;/b&gt;bleed (2d6), constrict (1d10+10), feed&lt;/h5&gt;&lt;h5&gt;&lt;b&gt;Spell-Like Abilities&lt;/b&gt; (CL 13th; concentration +18)&lt;/br&gt;At will&amp;mdash;&lt;i&gt;charm monster&lt;/i&gt; (DC 19), &lt;i&gt;detect thoughts&lt;/i&gt; (DC 17), &lt;i&gt;suggestion&lt;/i&gt; (DC 18)&lt;/br&gt;3/day&amp;mdash;quickened &lt;i&gt;glitterdust&lt;/i&gt; (DC 17), &lt;i&gt;hold monster&lt;/i&gt; (DC 20)&lt;/br&gt;1/day&amp;mdash;&lt;i&gt;commune with nature&lt;/i&gt;, &lt;i&gt;mind fog&lt;/i&gt;, &lt;i&gt;wall of thorns&lt;/i&gt;&lt;/h5&gt;&lt;/h5&gt;&lt;/div&gt;&lt;hr/&gt;&lt;div&gt;&lt;h5&gt;&lt;b&gt;STATISTICS&lt;/b&gt;&lt;/h5&gt;&lt;/div&gt;&lt;hr/&gt;&lt;div&gt;&lt;h5&gt;&lt;b&gt;Str &lt;/b&gt;24, &lt;b&gt;Dex &lt;/b&gt;13, &lt;b&gt;Con &lt;/b&gt;22, &lt;b&gt;Int &lt;/b&gt; 10, &lt;b&gt;Wis &lt;/b&gt;17, &lt;b&gt;Cha &lt;/b&gt;21&lt;/h5&gt;&lt;h5&gt;&lt;b&gt;Base Atk &lt;/b&gt;+14; &lt;b&gt;CMB &lt;/b&gt;+22 (+26 grapple); &lt;b&gt;CMD &lt;/b&gt;33 (can't be tripped)&lt;/h5&gt;&lt;h5&gt;&lt;b&gt;Feats &lt;/b&gt;Alertness, Cleave, Deceitful, Great Cleave, Improved Initiative, Iron Will, Lightning Reflexes, Power Attack, Quicken Spell-Like Ability (&lt;i&gt;glitterdust&lt;/i&gt;), Vital Strike&lt;/h5&gt;&lt;h5&gt;&lt;b&gt;Skills &lt;/b&gt;Bluff +16, Disguise +9, Knowledge (nature) +9, Perception +17, Sense Motive +14&lt;/h5&gt;&lt;h5&gt;&lt;b&gt;Languages &lt;/b&gt;Aklo, Common, Elven, Sylvan&lt;/h5&gt;&lt;/div&gt;&lt;hr/&gt;&lt;div&gt;&lt;h5&gt;&lt;b&gt;ECOLOGY&lt;/b&gt;&lt;/h5&gt;&lt;/div&gt;&lt;hr/&gt;&lt;div&gt;&lt;h5&gt;&lt;b&gt;Environment &lt;/b&gt; temperate forests&lt;/h5&gt;&lt;h5&gt;&lt;b&gt;Organization &lt;/b&gt;solitary&lt;/h5&gt;&lt;h5&gt;&lt;b&gt;Treasure &lt;/b&gt;standard&lt;/h5&gt;&lt;/div&gt;&lt;hr/&gt;&lt;div&gt;&lt;h5&gt;&lt;b&gt;SPECIAL ABILITIES&lt;/b&gt;&lt;/h5&gt;&lt;/div&gt;&lt;hr/&gt;&lt;div&gt;&lt;h5&gt;&lt;b&gt;Calming Fragrance (Su)&lt;/b&gt;&lt;/b&gt; A supernaturally sweet perfume that calms the nerves and blunts aggression constantly surrounds an alraune to a radius of 60 feet. Any creature in this area of effect must make a DC 24 Will save at the start of its turn to avoid falling under the effects of &lt;i&gt;calm emotions&lt;/i&gt; for 1 round. Creatures that could be attracted to the alraune's current apparent gender take a -2 penalty on this Will save, while all other creatures gain a +2 bonus on the save. This is a mind-affecting effect.  The save DC is Charisma-based.  &lt;/h5&gt;&lt;h5&gt;&lt;b&gt;Feed (Ex)&lt;/b&gt; An alraune's roots can feed on a helpless or willing target. At the end of an hour of feeding, the victim takes 1d6 points of both Constitution and Intelligence drain, and the alraune heals 3d6 points of damage.&lt;/h5&gt;&lt;/div&gt;&lt;br&gt;&lt;div&gt;&lt;h4&gt;&lt;p&gt;&lt;p&gt;An alraune relies on its supernaturally soothing odor to render enemies incapable of making hostile acts against it-even if the alraune attacks a foe, its calming scent can wipe away any thoughts of violence from its prey. At rest, an alraune appears to be merely a large thorny plant with a single enormous and brightly colored flower at its center.&lt;/p&gt;&lt;p&gt;When an alraune attacks, its thorny vines lash out and its flower blooms, revealing an attractive, green-skinned humanoid form within. An alraune's apparent gender can vary even from encounter to encounter, for the plant can reshape its humanoid portions as it desires to increase the likelihood of setting its victims at ease. Regardless of the plant's apparent gender, it is itself asexual and reproduces (typically once or twice per decade) by budding a single offspring over the course of a spring season.&lt;/p&gt;&lt;p&gt;Despite their appearance, alraunes are quite mobile (capable of walking almost like a spider upon their numerous long roots and thorny vines). They hunt by using &lt;i&gt;commune with nature&lt;/i&gt; to locate potential prey, preferring humanoid flesh over all others. When an alraune needs prey, it uses its mind-affecting abilities to convince foes to dig their own graves and bury themselves-once a foe is helplessly buried in the soil, the alraune can feed from it via its flesh-burrowing roots, converting the victim's blood and memories into the strange nutrients it so craves.&lt;/p&gt;&lt;/h4&gt;&lt;/div&gt;</t>
  </si>
  <si>
    <t>Human animal lord</t>
  </si>
  <si>
    <t>ranger 10</t>
  </si>
  <si>
    <t>25, touch 18, flat-footed 18</t>
  </si>
  <si>
    <t>(+3 armor, +1 deflection, +6 Dex, +1 dodge, +4 natural)</t>
  </si>
  <si>
    <t>Fort +13, Ref +14, Will +7</t>
  </si>
  <si>
    <t xml:space="preserve"> leap</t>
  </si>
  <si>
    <t>bite +15 (1d6+5 plus grab), 2 claws +15 (1d3+5)</t>
  </si>
  <si>
    <t>+1 keen composite longbow +18/+13 (1d8+6/x3)</t>
  </si>
  <si>
    <t>favored enemy (evil outsiders +6, giants +2, undead +2), pounce, rake (2 claws +15, 1d3+5)</t>
  </si>
  <si>
    <t>Spell-Like Abilities (CL 10th; concentration +12)  At Will-charm animal (cats only, DC 13)</t>
  </si>
  <si>
    <t>Ranger Spells Prepared (CL 7th; concentration +11)  3rd-greater magic fang  2nd-cat's grace, hold animal (DC 16)  1st-charm animal (DC 15), longstrider, pass without trace</t>
  </si>
  <si>
    <t>Str 20, Dex 24, Con 22, Int 12, Wis 18, Cha 14</t>
  </si>
  <si>
    <t>Agile Maneuvers, Deadly Aim, Dodge, Endurance, Point- Blank Shot, Precise Shot, Rapid Shot, Shot on the Run, Toughness, Vital Strike</t>
  </si>
  <si>
    <t>Acrobatics +17 (+22 when jumping), Climb +26, Handle Animal +15, Knowledge (nature) +14, Perception +17, Sense Motive +14, Stealth +20 (+24 in undergrowth), Survival +17</t>
  </si>
  <si>
    <t>+5 Acrobatics when jumping, +4 Stealth in undergrowth</t>
  </si>
  <si>
    <t>Common, Sylvan; speak with animals (cats only)</t>
  </si>
  <si>
    <t>change shape (leopard; shapechange), favored terrain (jungle +4, plains +2), hunter's bond (leopard), swift tracker, track +5, wild empathy +12, woodland stride</t>
  </si>
  <si>
    <t xml:space="preserve"> warm jungles</t>
  </si>
  <si>
    <t>NPC gear (+1 leather armor, +1 seeking composite longbow [+5 Str] with 20 arrows, amulet of natural armor +1, ring of protection +1, other treasure)</t>
  </si>
  <si>
    <t>This dark-skinned woman's languid movements are grace personified, her sparkling eyes those of a cat.</t>
  </si>
  <si>
    <t>When the gods of nature or powerful spirits desire a champion to defend the animal world, they invest a token of their power in a chosen vessel-be it animal or humanoid. Traditionally, only one animal lord for a specific animal  species is active on a world at any one time, although sometimes, when an extant animal lord strays from its charge or otherwise fails, the force that created it might create a replacement to send against the fallen animal lord to challenge it in a combat to the death, with the victor claiming the right to rule or a chance at redemption.  An animal lord does not dwell among humanity-the wild is its domain. How an animal lord interacts with a humanoid society largely depends on how that society treats the animals of that lord's affinity. Societies that honor and respect those animals, even if they use the animals as a food source, earn the animal lord's (sometimes grudging) respect, but those who abuse or otherwise harm animals of that lord's species find a powerful and ardent enemy in the lord.  The cat lord above uses a leopard as the base animal- this particular cat lord represents a newly created animal lord. The longer an animal lord exists, the higher its level should be.  CREATING AN ANIMAL LORD  "Animal Lord" is an inherited template that can be added to any humanoid of 10 Hit Dice or more, referred to hereafter as the base creature. The animal lord also gains the characteristics of one type of animal (of a size no larger than one step larger than the base creature's size), referred to hereafter as the base animal.  CR: Same as the base creature or the base animal (whichever is higher) +2.  Alignment: Any neutral.  Type: The base creature's type changes to outsider (native, shapechanger). Do not recalculate class Hit Dice, BAB, or saves.  Senses: An animal lord gains the senses of both the base creature and the base animal in both of its forms.  AC: An animal lord gains the base animal or base creature's natural armor bonus, whichever is higher, in both of its forms-this bonus is increased by +2 to determine the animal lord's actual natural armor bonus.  Defensive Abilities: An animal lord gains DR 10/silver. It also gains all of the base animal's defensive abilities in both of its forms.  Speed: An animal lord's base speed is that of its base creature form or its base animal form, whichever is greater. Animal lords whose base animal has a burrow, climb, fly, or swim speed can use that mode of movement even in humanoid form, instantly growing the necessary appendages as necessary.  Melee: An animal lord in humanoid form can instantaneously transform parts of its body to make all of the natural attacks possessed by the base animal. An animal lord typically prefers to use its natural attacks in melee combat, but often carries manufactured ranged weapons to diversify its combat options as well.  Special Attacks: An animal lord gains all of the special attacks possessed by the base animal and can employ them in both humanoid and animal form. It also gains abilities determined by its species affinity (see below).  Ability Scores: Animal lords use the higher ability score between the base creature and the base animal as their base ability scores, then increase all of these ability scores by +4.  Skills: An animal lord gains all of the base animal's racial modifiers to skill checks.  Special Qualities: An animal lord gains the following special qualities.  Change Shape (Su): An animal lord has two forms-a humanoid and an animal form. When an animal lord in humanoid form uses the base animal's defensive abilities, movement types, attacks, and other features, the animal lord's body instantaneously changes as appropriate to allow the use of that ability, growing wings or claws or fangs as necessary. The animal lord can use this ability to take the shape of the base animal (as shapechange) as a move action.  Dominion (Su): In both forms, an animal lord is treated as if constantly under the effects of a speak with animals spell, but this only applies to creatures of the animal lord's species affinity (see below). In addition, an animal lord can cast charm animal on any animal of its affinity as a spell-like ability at will (CL equals the animal lord's HD).  Species Affinity  Animal lords can be made from almost any creature of the animal type, but most are grouped into larger categories known as species affinities. The most common animal lord kingdom affinities are detailed below, but many others exist. Animals listed in parenthesis list typical base animals for that lord.  Bear Lord (Grizzly Bear): Bear lords have broad shoulders, sharp teeth, and thick fingers. Bear lords gain the following additional ability.  Bear Hug (Ex): A bear lord deals +1d6 extra points of damage when it makes a grapple check to damage a creature.  Canine Lord (Dog, Hyena, Wolf ): Canine lords are hirsute, have pronounced canines, and have slightly pointed ears. Canine lords gain the following additional ability.  Savage (Ex): A canine lord deals +1d6 extra points of damage on its first attack in a round against a prone opponent.  Cat Lord (Leopard, Lion, Tiger): Cat lords move with a fluid agility, and have slender bodies and catlike eyes. Cat lords gain the following additional ability.  Leap (Ex): A cat lord adds half its Hit Dice to all Acrobatics checks made to jump, and is always treated as if it had a running start when jumping.  Crocodile Lord (Crocodile): Crocodile lords have reptilian eyes, sharp teeth, and a scaly ridge along the spine. Crocodile lords gain the following additional ability.  Thick Skin (Ex): A crocodile lord's base natural armor bonus improves by an additional +2 in both of its forms.  Dinosaur Lord (Deinonychus, Tyrannosaurus): A dinosaur lord tends to have sharp teeth, scaly skin, and a booming voice. Dinosaur lords gain the following additional ability.  Primeval Mind (Ex): A dinosaur lord is immune to charm effects and gains a +2 bonus on all Will saves.  Raptor Lord (Eagle, Falcon): Raptor lords have feathery-looking and brightly colored hair, wide searching eyes, and aquiline noses. Raptor lords gain the following additional ability.  Raptor's Dive (Ex): A raptor lord deals double damage with any charge that starts 10 or more feet above its target.  Rat Lord (Giant Rat): Rat lords have pointed chins and pointed ears, and move with quick, jittery motions. Rat lords gain the following additional ability.  Hearty (Ex): Rat lords are immune to disease and gain a +2 bonus on all Fortitude saves.  Shark Lord (Shark): Shark lords have black eyes, pale skin, sharp teeth, and little to no body hair. They gain the following additional ability.  Brutal Jaws (Ex): A shark lord's bite attack causes bleed (1d6).  Serpent Lord (Snake): Serpent lords tend to have unusual skin colors, often with stripes or other patterns), snakelike eyes, and forked tongues. Serpent lords gain the following ability.  Poison Immunity (Ex): Serpent lords are immune to poison</t>
  </si>
  <si>
    <t>&lt;link rel="stylesheet"href="PF.css"&gt;&lt;div&gt;&lt;h2&gt;Animal Lord, Cat Lord&lt;/h2&gt;&lt;h3&gt;&lt;i&gt;&lt;i&gt;This dark-skinned woman's languid movements are grace personified&lt;/i&gt;, &lt;i&gt;her sparkling eyes those of a cat&lt;/i&gt;.&lt;/i&gt;&lt;/h3&gt;&lt;br&gt;&lt;/br&gt;&lt;/div&gt;&lt;div class="heading"&gt;&lt;p class="alignleft"&gt;Cat Lord&lt;/p&gt;&lt;p class="alignright"&gt;CR 11&lt;/p&gt;&lt;div style="clear: both;"&gt;&lt;/div&gt;&lt;/div&gt;&lt;div&gt;&lt;h5&gt;&lt;b&gt;XP &lt;/b&gt;12,800&lt;/h5&gt;&lt;h5&gt;Human animal lord ranger 10&lt;/h5&gt;&lt;h5&gt;NG Medium outsider (native, shapechanger)&lt;/h5&gt;&lt;h5&gt;&lt;b&gt;Init &lt;/b&gt;+7; &lt;b&gt;Senses &lt;/b&gt;low-light vision, scent; Perception +17&lt;/h5&gt;&lt;/div&gt;&lt;hr/&gt;&lt;div&gt;&lt;h5&gt;&lt;b&gt;DEFENSE&lt;/b&gt;&lt;/h5&gt;&lt;/div&gt;&lt;hr/&gt;&lt;div&gt;&lt;h5&gt;&lt;b&gt;AC &lt;/b&gt;25, touch 18, flat-footed 18 (+3 armor, +1 deflection, +6 Dex, +1 dodge, +4 natural)&lt;/h5&gt;&lt;h5&gt;&lt;b&gt;hp &lt;/b&gt;139 (10d10+80)&lt;/h5&gt;&lt;h5&gt;&lt;b&gt;Fort &lt;/b&gt;+13, &lt;b&gt;Ref &lt;/b&gt;+14, &lt;b&gt;Will &lt;/b&gt;+7&lt;/h5&gt;&lt;h5&gt;&lt;b&gt;Defensive Abilities &lt;/b&gt;evasion; &lt;b&gt;DR &lt;/b&gt;10/silver&lt;/h5&gt;&lt;/div&gt;&lt;hr/&gt;&lt;div&gt;&lt;h5&gt;&lt;b&gt;OFFENSE&lt;/b&gt;&lt;/h5&gt;&lt;/div&gt;&lt;hr/&gt;&lt;div&gt;&lt;h5&gt;&lt;b&gt;Spd &lt;/b&gt;30 ft., climb 20 ft.;  leap&lt;/h5&gt;&lt;h5&gt;&lt;b&gt;Melee &lt;/b&gt;bite +15 (1d6+5 plus grab), 2 claws +15 (1d3+5)&lt;/h5&gt;&lt;h5&gt;&lt;b&gt;Ranged &lt;/b&gt;&lt;i&gt;&lt;i&gt;+1 seeking composite longbow&lt;/i&gt;&lt;/i&gt; +18/+13 (1d8+6/x3)&lt;/h5&gt;&lt;h5&gt;&lt;b&gt;Space &lt;/b&gt;5 ft.; &lt;b&gt;Reach &lt;/b&gt;5 ft.&lt;/h5&gt;&lt;h5&gt;&lt;b&gt;Special Attacks &lt;/b&gt;favored enemy (evil outsiders +6, giants +2, undead +2), pounce, rake (2 claws +15, 1d3+5)&lt;/h5&gt;&lt;h5&gt;&lt;b&gt;Spell-Like Abilities&lt;/b&gt; (CL 10th; concentration +12) &lt;/br&gt;At Will&amp;mdash;&lt;i&gt;charm animal&lt;/i&gt; (cats only, DC 13)&lt;/h5&gt;&lt;/h5&gt;&lt;h5&gt;&lt;b&gt;Ranger Spells Prepared&lt;/b&gt; (CL 7th; concentration +11) &lt;/br&gt;3rd&amp;mdash;&lt;i&gt;greater magic fang&lt;/i&gt; &lt;/br&gt;2nd&amp;mdash;&lt;i&gt;cat's grace&lt;/i&gt;, &lt;i&gt;hold animal&lt;/i&gt; (DC 16) &lt;/br&gt;1st&amp;mdash;&lt;i&gt;charm animal&lt;/i&gt; (DC 15), &lt;i&gt;longstrider&lt;/i&gt;, &lt;i&gt;pass without trace&lt;/i&gt;&lt;/h5&gt;&lt;/h5&gt;&lt;/div&gt;&lt;hr/&gt;&lt;div&gt;&lt;h5&gt;&lt;b&gt;STATISTICS&lt;/b&gt;&lt;/h5&gt;&lt;/div&gt;&lt;hr/&gt;&lt;div&gt;&lt;h5&gt;&lt;b&gt;Str &lt;/b&gt;20, &lt;b&gt;Dex &lt;/b&gt;24, &lt;b&gt;Con &lt;/b&gt;22, &lt;b&gt;Int &lt;/b&gt; 12, &lt;b&gt;Wis &lt;/b&gt;18, &lt;b&gt;Cha &lt;/b&gt;14&lt;/h5&gt;&lt;h5&gt;&lt;b&gt;Base Atk &lt;/b&gt;+10; &lt;b&gt;CMB &lt;/b&gt;+17 (+21 grapple); &lt;b&gt;CMD &lt;/b&gt;34&lt;/h5&gt;&lt;h5&gt;&lt;b&gt;Feats &lt;/b&gt;Agile Maneuvers, Deadly Aim, Dodge, Endurance, Point- Blank Shot, Precise Shot, Rapid Shot, Shot on the Run, Toughness, Vital Strike&lt;/h5&gt;&lt;h5&gt;&lt;b&gt;Skills &lt;/b&gt;Acrobatics +17 (+22 when jumping), Climb +26, Handle Animal +15, Knowledge (nature) +14, Perception +17, Sense Motive +14, Stealth +20 (+24 in undergrowth), Survival +17; &lt;b&gt;Racial Modifiers &lt;/b&gt;+5 Acrobatics when jumping, +4 Stealth in undergrowth&lt;/h5&gt;&lt;h5&gt;&lt;b&gt;Languages &lt;/b&gt;Common, Sylvan; &lt;i&gt;speak with animals&lt;/i&gt; (cats only)&lt;/h5&gt;&lt;h5&gt;&lt;b&gt;SQ &lt;/b&gt;change shape (leopard; shapechange), favored terrain (jungle +4, plains +2), hunter's bond (leopard), swift tracker, track +5, wild empathy +12, woodland stride&lt;/h5&gt;&lt;/div&gt;&lt;hr/&gt;&lt;div&gt;&lt;h5&gt;&lt;b&gt;ECOLOGY&lt;/b&gt;&lt;/h5&gt;&lt;/div&gt;&lt;hr/&gt;&lt;div&gt;&lt;h5&gt;&lt;b&gt;Environment &lt;/b&gt; warm jungles&lt;/h5&gt;&lt;h5&gt;&lt;b&gt;Organization &lt;/b&gt;solitary&lt;/h5&gt;&lt;h5&gt;&lt;b&gt;Treasure &lt;/b&gt;NPC gear (&lt;i&gt;+1 leather armor&lt;/i&gt;, &lt;i&gt;+1 keen composite longbow&lt;/i&gt; [+5 Str] with 20 arrows, &lt;i&gt;amulet of natural armor +1&lt;/i&gt;, &lt;i&gt;ring of protection +1&lt;/i&gt;, other treasure)&lt;/h5&gt;&lt;/div&gt;&lt;br&gt;&lt;/br&gt;&lt;div&gt;&lt;h4&gt;&lt;p&gt;&lt;p&gt;When the gods of nature or powerful spirits desire a champion to defend the animal world, they invest a token of their power in a chosen vessel-be it animal or humanoid. Traditionally, only one animal lord for a specific animal  species is active on a world at any one time, although sometimes, when an extant animal lord strays from its charge or otherwise fails, the force that created it might create a replacement to send against the fallen animal lord to challenge it in a combat to the death, with the victor claiming the right to rule or a chance at redemption.  An animal lord does not dwell among humanity-the wild is its domain. How an animal lord interacts with a humanoid society largely depends on how that society treats the animals of that lord's affinity. Societies that honor and respect those animals, even if they use the animals as a food source, earn the animal lord's (sometimes grudging) respect, but those who abuse or otherwise harm animals of that lord's species find a powerful and ardent enemy in the lord.  The cat lord above uses a leopard as the base animal- this particular cat lord represents a newly created animal lord. The longer an animal lord exists, the higher its level should be.  &lt;br&gt;&lt;b&gt;CREATING AN ANIMAL LORD&lt;/b&gt;&lt;br&gt;  "Animal Lord" is an inherited template that can be added to any humanoid of 10 Hit Dice or more, referred to hereafter as the base creature. The animal lord also gains the characteristics of one type of animal (of a size no larger than one step larger than the base creature's size), referred to hereafter as the base animal.  &lt;br&gt;&lt;b&gt;CR:&lt;/b&gt; Same as the base creature or the base animal (whichever is higher) +2.  &lt;/br&gt;&lt;b&gt;Alignment:&lt;/b&gt; Any neutral.  &lt;/br&gt;&lt;b&gt;Type:&lt;/b&gt; The base creature's type changes to outsider (native, shapechanger). Do not recalculate class Hit Dice, BAB, or saves.  &lt;/br&gt;&lt;b&gt;Senses:&lt;/b&gt; An animal lord gains the senses of both the base creature and the base animal in both of its forms.  &lt;/br&gt;&lt;b&gt;AC:&lt;/b&gt; An animal lord gains the base animal or base creature's natural armor bonus, whichever is higher, in both of its forms-this bonus is increased by +2 to determine the animal lord's actual natural armor bonus.  &lt;/br&gt;&lt;b&gt;Defensive Abilities:&lt;/b&gt; An animal lord gains DR 10/silver. It also gains all of the base animal's defensive abilities in both of its forms.  &lt;/br&gt;&lt;b&gt;Speed:&lt;/b&gt; An animal lord's base speed is that of its base creature form or its base animal form, whichever is greater. Animal lords whose base animal has a burrow, climb, fly, or swim speed can use that mode of movement even in humanoid form, instantly growing the necessary appendages as necessary.  &lt;/br&gt;&lt;b&gt;Melee:&lt;/b&gt; An animal lord in humanoid form can instantaneously transform parts of its body to make all of the natural attacks possessed by the base animal. An animal lord typically prefers to use its natural attacks in melee combat, but often carries manufactured ranged weapons to diversify its combat options as well.  &lt;/br&gt;&lt;b&gt;Special Attacks:&lt;/b&gt; An animal lord gains all of the special attacks possessed by the base animal and can employ them in both humanoid and animal form. It also gains abilities determined by its species affinity (see below).  &lt;/br&gt;&lt;b&gt;Ability Scores:&lt;/b&gt; Animal lords use the higher ability score between the base creature and the base animal as their base ability scores, then increase all of these ability scores by +4.  &lt;/br&gt;&lt;b&gt;Skills:&lt;/b&gt; An animal lord gains all of the base animal's racial modifiers to skill checks.  &lt;/br&gt;&lt;b&gt;Special Qualities:&lt;/b&gt; An animal lord gains the following special qualities.  &lt;/br&gt;&lt;i&gt;Change Shape (Su)&lt;/i&gt;: An animal lord has two forms-a humanoid and an animal form. When an animal lord in humanoid form uses the base animal's defensive abilities, movement types, attacks, and other features, the animal lord's body instantaneously changes as appropriate to allow the use of that ability, growing wings or claws or fangs as necessary. The animal lord can use this ability to take the shape of the base animal (as shapechange) as a move action.  &lt;/br&gt;&lt;i&gt;Dominion (Su)&lt;/i&gt;: In both forms, an animal lord is treated as if constantly under the effects of a &lt;i&gt;speak with animals&lt;/i&gt; spell, but this only applies to creatures of the animal lord's species affinity (see below). In addition, an animal lord can cast &lt;i&gt;charm animal&lt;/i&gt; on any animal of its affinity as a spell-like ability at will (CL equals the animal lord's HD).  &lt;/br&gt;&lt;b&gt;Species Affinity&lt;/b&gt;&lt;/br&gt;  Animal lords can be made from almost any creature of the animal type, but most are grouped into larger categories known as species affinities. The most common animal lord kingdom affinities are detailed below, but many others exist. Animals listed in parenthesis list typical base animals for that lord.  &lt;/br&gt;&lt;b&gt;Bear Lord (Grizzly Bear):&lt;/b&gt; Bear lords have broad shoulders, sharp teeth, and thick fingers. Bear lords gain the following additional ability.  &lt;/br&gt;&lt;i&gt;Bear Hug (Ex)&lt;/i&gt;: A bear lord deals +1d6 extra points of damage when it makes a grapple check to damage a creature.  &lt;/br&gt;&lt;b&gt;Canine Lord (Dog, Hyena, Wolf):&lt;/b&gt; Canine lords are hirsute, have pronounced canines, and have slightly pointed ears. Canine lords gain the following additional ability.  &lt;/br&gt;&lt;i&gt;Savage (Ex)&lt;/i&gt;: A canine lord deals +1d6 extra points of damage on its first attack in a round against a prone opponent.  &lt;/br&gt;&lt;b&gt;Cat Lord (Leopard, Lion, Tiger):&lt;/b&gt; Cat lords move with a fluid agility, and have slender bodies and catlike eyes. Cat lords gain the following additional ability.  &lt;/br&gt;&lt;i&gt;Leap (Ex)&lt;/i&gt;: A cat lord adds half its Hit Dice to all Acrobatics checks made to jump, and is always treated as if it had a running start when jumping.  Crocodile Lord (Crocodile): Crocodile lords have reptilian eyes, sharp teeth, and a scaly ridge along the spine. Crocodile lords gain the following additional ability.  &lt;/br&gt;&lt;i&gt;Thick Skin (Ex)&lt;/i&gt;: A crocodile lord's base natural armor bonus improves by an additional +2 in both of its forms.  &lt;/br&gt;&lt;b&gt;Dinosaur Lord (Deinonychus, Tyrannosaurus):&lt;/b&gt; A dinosaur lord tends to have sharp teeth, scaly skin, and a booming voice. Dinosaur lords gain the following additional ability.  &lt;/br&gt;&lt;i&gt;Primeval Mind (Ex)&lt;/i&gt;: A dinosaur lord is immune to charm effects and gains a +2 bonus on all Will saves.  &lt;/br&gt;&lt;b&gt;Raptor Lord (Eagle, Falcon):&lt;/b&gt; Raptor lords have feathery-looking and brightly colored hair, wide searching eyes, and aquiline noses. Raptor lords gain the following additional ability.  &lt;/br&gt;&lt;i&gt;Raptor's&lt;/i&gt; &lt;i&gt;Dive (Ex)&lt;/i&gt;: A raptor lord deals double damage with any charge that starts 10 or more feet above its target.  &lt;/br&gt;&lt;b&gt;Rat Lord (Giant Rat):&lt;/b&gt; Rat lords have pointed chins and pointed ears, and move with quick, jittery motions. Rat lords gain the following additional ability.  &lt;/br&gt;&lt;i&gt;Hearty (Ex)&lt;/i&gt;: Rat lords are immune to disease and gain a +2 bonus on all Fortitude saves.  &lt;/br&gt;&lt;b&gt;Shark Lord (Shark):&lt;/b&gt; Shark lords have black eyes, pale skin, sharp teeth, and little to no body hair. They gain the following additional ability.  &lt;/br&gt;&lt;i&gt;Brutal Jaws (Ex)&lt;/i&gt;: A shark lord's bite attack causes bleed (1d6).  &lt;/br&gt;&lt;b&gt;Serpent Lord (Snake):&lt;/b&gt; Serpent lords tend to have unusual skin colors, often with stripes or other patterns), snakelike eyes, and forked tongues. Serpent lords gain the following ability.  &lt;/br&gt;&lt;i&gt;Poison Immunity (Ex)&lt;/i&gt;: Serpent lords are immune to poison&lt;/p&gt;&lt;/h4&gt;&lt;/div&gt;</t>
  </si>
  <si>
    <t>Annis Hag</t>
  </si>
  <si>
    <t>bite +13 (1d6+7), 2 claws +13 (1d6+7 plus grab)</t>
  </si>
  <si>
    <t>rend (2 claws, 2d6+10)</t>
  </si>
  <si>
    <t>Spell-Like Abilities (CL 7th; concentration +7)  3/day-alter self, fog cloud</t>
  </si>
  <si>
    <t>Str 25, Dex 12, Con 18, Int 13, Wis 13, Cha 10</t>
  </si>
  <si>
    <t>Alertness, Blind-Fight, Great Fortitude, Intimidating Prowess</t>
  </si>
  <si>
    <t>Bluff +7, Diplomacy +7, Intimidate +17, Perception +13, Sense Motive +3, Stealth +7</t>
  </si>
  <si>
    <t xml:space="preserve"> cold marshes</t>
  </si>
  <si>
    <t>This repulsive, hunchbacked crone has skin the color of a fresh bruise. Despite her hunch, she looms taller than a human.</t>
  </si>
  <si>
    <t>Hag</t>
  </si>
  <si>
    <t>Also known as black hags or iron hags, annis hags are the largest and most physically intimidating of their foul brood. Known for their iron-hard, wart-covered skin that varies from shades of deep blue to black and their claws like rusty blades, annis hags forgo much of the cunning and deceptiveness of their kind to revel in the more visceral evils of torture and slaughter. The typical annis hag stands just over 8 feet tall and weighs upward of 300 pounds.  Dwelling in dark caves, tangled hollows, and cursed ruins deep within frozen swamps or icy moors, annis hags stalk forth by night to sow fear and hunt the unwary. Although possessed of cunning minds, annis prove more decadent than most other hags, frequently indulging in their taste for living flesh and the music of pleading screams. Unlike green hags, they use their ability to assume humanoid form via alter self not to infiltrate societies but to lure victims into a false sense of security before attacking-often posing as travelers in need of aid or pilgrims seeking to share a camp.   Annis hags find the flesh of children, young animals, and the pure of heart particularly pleasing, both for the tenderness of such meals and for the sorrow such murders spread. After gorging themselves, these hags delight in stripping the skin from their victims, often garbing themselves in the grisly trophies. They are also known to retain and even preserve identifiable portions of their victims (such as heads) for later use in spreading misery. An annis who eats the children of a local farmer might keep the heads (or at least the faces) handy to return to the victims' parents, for example-often in the guise of an anonymous gift. The most insidious of annis hags present these gifts in ways that implicate friends or family in the victim's death.  Like most hags, annis sometimes join covens of their repulsive sisters, though many prove resistant to such cooperation. They are particularly unlikely to join covens that already include other annis, though groups of related annis-typically horrible triplets-are not unknown. A typical annis coven consists of one annis leader along with two green hags or sometimes even a witch or two. Annis covens often seek to recruit additional creatures as guardians and are particularly fond of trolls and ogres for such roles.</t>
  </si>
  <si>
    <t>&lt;link rel="stylesheet"href="PF.css"&gt;&lt;div&gt;&lt;h2&gt;Annis Hag&lt;/h2&gt;&lt;h3&gt;&lt;i&gt;&lt;i&gt;This repulsive&lt;/i&gt;, &lt;i&gt;hunchbacked crone has skin the color of a fresh bruise&lt;/i&gt;. &lt;i&gt;Despite her hunch&lt;/i&gt;, &lt;i&gt;she looms taller than a human&lt;/i&gt;.&lt;/i&gt;&lt;/h3&gt;&lt;br&gt;&lt;/br&gt;&lt;/div&gt;&lt;div class="heading"&gt;&lt;p class="alignleft"&gt;Hag, Annis&lt;/p&gt;&lt;p class="alignright"&gt;CR 6&lt;/p&gt;&lt;div style="clear: both;"&gt;&lt;/div&gt;&lt;/div&gt;&lt;div&gt;&lt;h5&gt;&lt;b&gt;XP &lt;/b&gt;2,400&lt;/h5&gt;&lt;h5&gt;CE Large monstrous humanoid &lt;/h5&gt;&lt;h5&gt;&lt;b&gt;Init &lt;/b&gt;+1; &lt;b&gt;Senses &lt;/b&gt;darkvision 60 ft.; Perception +13&lt;/h5&gt;&lt;/div&gt;&lt;hr/&gt;&lt;div&gt;&lt;h5&gt;&lt;b&gt;DEFENSE&lt;/b&gt;&lt;/h5&gt;&lt;/div&gt;&lt;hr/&gt;&lt;div&gt;&lt;h5&gt;&lt;b&gt;AC &lt;/b&gt;20, touch 10, flat-footed 19 (+1 Dex, +10 natural, -1 size)&lt;/h5&gt;&lt;h5&gt;&lt;b&gt;hp &lt;/b&gt;66 (7d10+28)&lt;/h5&gt;&lt;h5&gt;&lt;b&gt;Fort &lt;/b&gt;+8, &lt;b&gt;Ref &lt;/b&gt;+6, &lt;b&gt;Will &lt;/b&gt;+6&lt;/h5&gt;&lt;h5&gt;&lt;b&gt;DR &lt;/b&gt;5/bludgeoning; &lt;b&gt;SR &lt;/b&gt;17&lt;/h5&gt;&lt;/div&gt;&lt;hr/&gt;&lt;div&gt;&lt;h5&gt;&lt;b&gt;OFFENSE&lt;/b&gt;&lt;/h5&gt;&lt;/div&gt;&lt;hr/&gt;&lt;div&gt;&lt;h5&gt;&lt;b&gt;Spd &lt;/b&gt;40 ft.&lt;/h5&gt;&lt;h5&gt;&lt;b&gt;Melee &lt;/b&gt;bite +13 (1d6+7), 2 claws +13 (1d6+7 plus grab)&lt;/h5&gt;&lt;h5&gt;&lt;b&gt;Space &lt;/b&gt;10 ft.; &lt;b&gt;Reach &lt;/b&gt;10 ft.&lt;/h5&gt;&lt;h5&gt;&lt;b&gt;Special Attacks &lt;/b&gt;rend (2 claws, 2d6+10)&lt;/h5&gt;&lt;h5&gt;&lt;b&gt;Spell-Like Abilities&lt;/b&gt; (CL 7th; concentration +7) &lt;/br&gt;3/day&amp;mdash;&lt;i&gt;alter self&lt;/i&gt;, &lt;i&gt;fog cloud&lt;/i&gt;&lt;/h5&gt;&lt;/h5&gt;&lt;/div&gt;&lt;hr/&gt;&lt;div&gt;&lt;h5&gt;&lt;b&gt;STATISTICS&lt;/b&gt;&lt;/h5&gt;&lt;/div&gt;&lt;hr/&gt;&lt;div&gt;&lt;h5&gt;&lt;b&gt;Str &lt;/b&gt;25, &lt;b&gt;Dex &lt;/b&gt;12, &lt;b&gt;Con &lt;/b&gt;18, &lt;b&gt;Int &lt;/b&gt; 13, &lt;b&gt;Wis &lt;/b&gt;13, &lt;b&gt;Cha &lt;/b&gt;10&lt;/h5&gt;&lt;h5&gt;&lt;b&gt;Base Atk &lt;/b&gt;+7; &lt;b&gt;CMB &lt;/b&gt;+15 (+19 grapple); &lt;b&gt;CMD &lt;/b&gt;26&lt;/h5&gt;&lt;h5&gt;&lt;b&gt;Feats &lt;/b&gt;Alertness, Blind-Fight, Great Fortitude, Intimidating Prowess&lt;/h5&gt;&lt;h5&gt;&lt;b&gt;Skills &lt;/b&gt;Bluff +7, Diplomacy +7, Intimidate +17, Perception +13, Sense Motive +3, Stealth +7&lt;/h5&gt;&lt;h5&gt;&lt;b&gt;Languages &lt;/b&gt;Common, Giant&lt;/h5&gt;&lt;/div&gt;&lt;hr/&gt;&lt;div&gt;&lt;h5&gt;&lt;b&gt;ECOLOGY&lt;/b&gt;&lt;/h5&gt;&lt;/div&gt;&lt;hr/&gt;&lt;div&gt;&lt;h5&gt;&lt;b&gt;Environment &lt;/b&gt; cold marshes&lt;/h5&gt;&lt;h5&gt;&lt;b&gt;Organization &lt;/b&gt;solitary or coven (3 hags of any kind)&lt;/h5&gt;&lt;h5&gt;&lt;b&gt;Treasure &lt;/b&gt;standard&lt;/h5&gt;&lt;/div&gt;&lt;br&gt;&lt;/br&gt;&lt;div&gt;&lt;h4&gt;&lt;p&gt;&lt;p&gt;Also known as black hags or iron hags, annis hags are the largest and most physically intimidating of their foul brood. Known for their iron-hard, wart-covered skin that varies from shades of deep blue to black and their claws like rusty blades, annis hags forgo much of the cunning and deceptiveness of their kind to revel in the more visceral evils of torture and slaughter. The typical annis hag stands just over 8 feet tall and weighs upward of 300 pounds.  Dwelling in dark caves, tangled hollows, and cursed ruins deep within frozen swamps or icy moors, annis hags stalk forth by night to sow fear and hunt the unwary. Although possessed of cunning minds, annis prove more decadent than most other hags, frequently indulging in their taste for living flesh and the music of pleading screams. Unlike green hags, they use their ability to assume humanoid form via &lt;i&gt;alter self&lt;/i&gt; not to infiltrate societies but to lure victims into a false sense of security before attacking-often posing as travelers in need of aid or pilgrims seeking to share a camp.   Annis hags find the flesh of children, young animals, and the pure of heart particularly pleasing, both for the tenderness of such meals and for the sorrow such murders spread. After gorging themselves, these hags delight in stripping the skin from their victims, often garbing themselves in the grisly trophies. They are also known to retain and even preserve identifiable portions of their victims (such as heads) for later use in spreading misery. An annis who eats the children of a local farmer might keep the heads (or at least the faces) handy to return to the victims' parents, for example-often in the guise of an anonymous gift. The most insidious of annis hags present these gifts in ways that implicate friends or family in the victim's death.  Like most hags, annis sometimes join covens of their repulsive sisters, though many prove resistant to such cooperation. They are particularly unlikely to join covens that already include other annis, though groups of related annis-typically horrible triplets-are not unknown. A typical annis coven consists of one annis leader along with two green hags or sometimes even a witch or two. Annis covens often seek to recruit additional creatures as guardians and are particularly fond of trolls and ogres for such roles.&lt;/p&gt;&lt;/h4&gt;&lt;/div&gt;</t>
  </si>
  <si>
    <t>Giant Ant Lion</t>
  </si>
  <si>
    <t>, +10 natural, -1 size)</t>
  </si>
  <si>
    <t>Fort +9, Ref +2, Will +2</t>
  </si>
  <si>
    <t>bite +10 (2d8+7 plus grab)</t>
  </si>
  <si>
    <t>sand trap</t>
  </si>
  <si>
    <t>Str 20, Dex 11, Con 17, Int -, Wis 11, Cha 10</t>
  </si>
  <si>
    <t>22 (30 vs. trip)</t>
  </si>
  <si>
    <t>This gigantic burrowing insect has an oversized abdomen. A terrifying set of long, hooked mandibles protrudes from its head.</t>
  </si>
  <si>
    <t>Sand Trap (Ex) A giant ant lion can create a 60-foot-diameter, 20-foot-deep pit in any sand or soft earth surface. Creating a sand trap takes 1 hour. A DC 15 Perception check allows a creature to realize such a depression in the sand is in fact a trap. Any creature that steps into the trap slides to the center if it fails a DC 14 Reflex save-such victims take no damage, but they do fall prone. A giant ant lion can make an attack of opportunity against any creature that falls to the bottom of its sand trap. These creatures can move across sand traps at their normal speed and are immune to the trap's effects. Other creatures can navigate the trap's walls with a DC 20 Climb check.</t>
  </si>
  <si>
    <t>Perils of the desert depths, giant ant lions construct traps from the shifting sands. These beasts lurk at the base of these pits, half buried and patiently awaiting unwary prey.</t>
  </si>
  <si>
    <t>&lt;link rel="stylesheet"href="PF.css"&gt;&lt;div&gt;&lt;h2&gt;Giant,  Ant Lion&lt;/h2&gt;&lt;h3&gt;&lt;i&gt;&lt;i&gt;This gigantic burrowing insect has an oversized abdomen&lt;/i&gt;. &lt;i&gt;A terrifying set of long&lt;/i&gt;, &lt;i&gt;hooked mandibles protrudes from its head&lt;/i&gt;.&lt;/i&gt;&lt;/h3&gt;&lt;br&gt;&lt;/br&gt;&lt;/div&gt;&lt;div class="heading"&gt;&lt;p class="alignleft"&gt;Giant Ant Lion&lt;/p&gt;&lt;p class="alignright"&gt;CR 5&lt;/p&gt;&lt;div style="clear: both;"&gt;&lt;/div&gt;&lt;/div&gt;&lt;div&gt;&lt;h5&gt;&lt;b&gt;XP &lt;/b&gt;1,600&lt;/h5&gt;&lt;h5&gt;N Large vermin &lt;/h5&gt;&lt;h5&gt;&lt;b&gt;Init &lt;/b&gt;+0; &lt;b&gt;Senses &lt;/b&gt;darkvision 60 ft., tremorsense 60 ft.; Perception +0&lt;/h5&gt;&lt;/div&gt;&lt;hr/&gt;&lt;div&gt;&lt;h5&gt;&lt;b&gt;DEFENSE&lt;/b&gt;&lt;/h5&gt;&lt;/div&gt;&lt;hr/&gt;&lt;div&gt;&lt;h5&gt;&lt;b&gt;AC &lt;/b&gt;19, touch 9, flat-footed 19 (+10 natural, -1 size)&lt;/h5&gt;&lt;h5&gt;&lt;b&gt;hp &lt;/b&gt;60 (8d8+24)&lt;/h5&gt;&lt;h5&gt;&lt;b&gt;Fort &lt;/b&gt;+9, &lt;b&gt;Ref &lt;/b&gt;+2, &lt;b&gt;Will &lt;/b&gt;+2&lt;/h5&gt;&lt;h5&gt;&lt;b&gt;Immune &lt;/b&gt;mind-affecting effects&lt;/h5&gt;&lt;/div&gt;&lt;hr/&gt;&lt;div&gt;&lt;h5&gt;&lt;b&gt;OFFENSE&lt;/b&gt;&lt;/h5&gt;&lt;/div&gt;&lt;hr/&gt;&lt;div&gt;&lt;h5&gt;&lt;b&gt;Spd &lt;/b&gt;30 ft., burrow 10 ft.&lt;/h5&gt;&lt;h5&gt;&lt;b&gt;Melee &lt;/b&gt;bite +10 (2d8+7 plus grab)&lt;/h5&gt;&lt;h5&gt;&lt;b&gt;Space &lt;/b&gt;10 ft.; &lt;b&gt;Reach &lt;/b&gt;5 ft.&lt;/h5&gt;&lt;h5&gt;&lt;b&gt;Special Attacks &lt;/b&gt;sand trap&lt;/h5&gt;&lt;/div&gt;&lt;hr/&gt;&lt;div&gt;&lt;h5&gt;&lt;b&gt;STATISTICS&lt;/b&gt;&lt;/h5&gt;&lt;/div&gt;&lt;hr/&gt;&lt;div&gt;&lt;h5&gt;&lt;b&gt;Str &lt;/b&gt;20, &lt;b&gt;Dex &lt;/b&gt;11, &lt;b&gt;Con &lt;/b&gt;17, &lt;b&gt;Int &lt;/b&gt; -, &lt;b&gt;Wis &lt;/b&gt;11, &lt;b&gt;Cha &lt;/b&gt;10&lt;/h5&gt;&lt;h5&gt;&lt;b&gt;Base Atk &lt;/b&gt;+6; &lt;b&gt;CMB &lt;/b&gt;+12 (+16 grapple); &lt;b&gt;CMD &lt;/b&gt;22 (30 vs. trip)&lt;/h5&gt;&lt;/div&gt;&lt;hr/&gt;&lt;div&gt;&lt;h5&gt;&lt;b&gt;ECOLOGY&lt;/b&gt;&lt;/h5&gt;&lt;/div&gt;&lt;hr/&gt;&lt;div&gt;&lt;h5&gt;&lt;b&gt;Environment &lt;/b&gt; warm deserts&lt;/h5&gt;&lt;h5&gt;&lt;b&gt;Organization &lt;/b&gt;solitary or nest (2-4)&lt;/h5&gt;&lt;h5&gt;&lt;b&gt;Treasure &lt;/b&gt;incidental&lt;/h5&gt;&lt;/div&gt;&lt;hr/&gt;&lt;div&gt;&lt;h5&gt;&lt;b&gt;SPECIAL ABILITIES&lt;/b&gt;&lt;/h5&gt;&lt;/div&gt;&lt;hr/&gt;&lt;div&gt;&lt;/h5&gt;&lt;h5&gt;&lt;b&gt;Sand Trap (Ex)&lt;/b&gt; A giant ant lion can create a 60-foot-diameter, 20-foot-deep pit in any sand or soft earth surface. Creating a sand trap takes 1 hour. A DC 15 Perception check allows a creature to realize such a depression in the sand is in fact a trap. Any creature that steps into the trap slides to the center if it fails a DC 14 Reflex save-such victims take no damage, but they do fall prone. A giant ant lion can make an attack of opportunity against any creature that falls to the bottom of its sand trap. These creatures can move across sand traps at their normal speed and are immune to the trap's effects. Other creatures can navigate the trap's walls with a DC 20 Climb check.&lt;/h5&gt;&lt;/div&gt;&lt;br&gt;&lt;/br&gt;&lt;div&gt;&lt;h4&gt;&lt;p&gt;&lt;p&gt;Perils of the desert depths, giant ant lions construct traps from the shifting sands. These beasts lurk at the base of these pits, half buried and patiently awaiting unwary prey.&lt;/p&gt;&lt;/h4&gt;&lt;/div&gt;</t>
  </si>
  <si>
    <t>Giant Adult Ant Lion</t>
  </si>
  <si>
    <t>Fort +11, Ref +6, Will +3</t>
  </si>
  <si>
    <t>bite +12 (3d8+10)</t>
  </si>
  <si>
    <t>Str 24, Dex 16, Con 19, Int -, Wis 11, Cha 10</t>
  </si>
  <si>
    <t>29 (37 vs. trip)</t>
  </si>
  <si>
    <t>Fly +3</t>
  </si>
  <si>
    <t>solitary or cloud (2-12)</t>
  </si>
  <si>
    <t>This spindly insect, borne aloft on four delicate wings, snaps its mandibles in obvious hunger.</t>
  </si>
  <si>
    <t>When a giant ant lion reaches maturity, it creates a cocoon of sand and dirt around itself. Over the course of a month, the ant lion undergoes a dramatic metamorphosis-when it emerges, its body has become elongated and thin and it has gained a set of enormous, lacy wings. Depending on the region, giant adult ant lions are often called giant lacewings, giant damself lies, or giant spindlef lies, but regardless of their regional name, they remain ravenous and deadly, replacing the sand trap cunning of their larval form with swift flight and greater battlefield mobility.</t>
  </si>
  <si>
    <t>&lt;link rel="stylesheet"href="PF.css"&gt;&lt;div&gt;&lt;h2&gt;Ant Lion, Giant Adult&lt;/h2&gt;&lt;h3&gt;&lt;i&gt;This spindly insect, borne aloft on four delicate wings, snaps its mandibles in obvious hunger.&lt;/i&gt;&lt;/h3&gt;&lt;br&gt;&lt;/div&gt;&lt;div class="heading"&gt;&lt;p class="alignleft"&gt;Giant Adult Ant Lion&lt;/p&gt;&lt;p class="alignright"&gt;CR 6&lt;/p&gt;&lt;div style="clear: both;"&gt;&lt;/div&gt;&lt;/div&gt;&lt;div&gt;&lt;h5&gt;&lt;b&gt;XP &lt;/b&gt;2,400&lt;/h5&gt;&lt;h5&gt;N Huge vermin &lt;/h5&gt;&lt;h5&gt;&lt;b&gt;Init &lt;/b&gt;+3; &lt;b&gt;Senses &lt;/b&gt;darkvision 60 ft.; Perception +0&lt;/h5&gt;&lt;/div&gt;&lt;hr/&gt;&lt;div&gt;&lt;h5&gt;&lt;b&gt;DEFENSE&lt;/b&gt;&lt;/h5&gt;&lt;/div&gt;&lt;hr/&gt;&lt;div&gt;&lt;h5&gt;&lt;b&gt;AC &lt;/b&gt;19, touch 11, flat-footed 16 (+3 Dex, +8 natural, -2 size)&lt;/h5&gt;&lt;h5&gt;&lt;b&gt;hp &lt;/b&gt;85 (10d8+40)&lt;/h5&gt;&lt;h5&gt;&lt;b&gt;Fort &lt;/b&gt;+11, &lt;b&gt;Ref &lt;/b&gt;+6, &lt;b&gt;Will &lt;/b&gt;+3&lt;/h5&gt;&lt;h5&gt;&lt;b&gt;Immune &lt;/b&gt;mind-affecting effects&lt;/h5&gt;&lt;/div&gt;&lt;hr/&gt;&lt;div&gt;&lt;h5&gt;&lt;b&gt;OFFENSE&lt;/b&gt;&lt;/h5&gt;&lt;/div&gt;&lt;hr/&gt;&lt;div&gt;&lt;h5&gt;&lt;b&gt;Spd &lt;/b&gt;30 ft., fly 60 ft. (good)&lt;/h5&gt;&lt;h5&gt;&lt;b&gt;Melee &lt;/b&gt;bite +12 (3d8+10)&lt;/h5&gt;&lt;h5&gt;&lt;b&gt;Space &lt;/b&gt;15 ft.; &lt;b&gt;Reach &lt;/b&gt;10 ft.&lt;/h5&gt;&lt;/div&gt;&lt;hr/&gt;&lt;div&gt;&lt;h5&gt;&lt;b&gt;STATISTICS&lt;/b&gt;&lt;/h5&gt;&lt;/div&gt;&lt;hr/&gt;&lt;div&gt;&lt;h5&gt;&lt;b&gt;Str &lt;/b&gt;24, &lt;b&gt;Dex &lt;/b&gt;16, &lt;b&gt;Con &lt;/b&gt;19, &lt;b&gt;Int &lt;/b&gt; -, &lt;b&gt;Wis &lt;/b&gt;11, &lt;b&gt;Cha &lt;/b&gt;10&lt;/h5&gt;&lt;h5&gt;&lt;b&gt;Base Atk &lt;/b&gt;+7; &lt;b&gt;CMB &lt;/b&gt;+16; &lt;b&gt;CMD &lt;/b&gt;29 (37 vs. trip)&lt;/h5&gt;&lt;h5&gt;&lt;b&gt;Skills &lt;/b&gt;Fly +3&lt;/h5&gt;&lt;/div&gt;&lt;hr/&gt;&lt;div&gt;&lt;h5&gt;&lt;b&gt;ECOLOGY&lt;/b&gt;&lt;/h5&gt;&lt;/div&gt;&lt;hr/&gt;&lt;div&gt;&lt;h5&gt;&lt;b&gt;Environment &lt;/b&gt; warm deserts&lt;/h5&gt;&lt;h5&gt;&lt;b&gt;Organization &lt;/b&gt;solitary or cloud (2-12)&lt;/h5&gt;&lt;h5&gt;&lt;b&gt;Treasure &lt;/b&gt;none&lt;/h5&gt;&lt;/div&gt;&lt;br&gt;&lt;div&gt;&lt;h4&gt;&lt;p&gt;&lt;p&gt;When a giant ant lion reaches maturity, it creates a cocoon of sand and dirt around itself. Over the course of a month, the ant lion undergoes a dramatic metamorphosis-when it emerges, its body has become elongated and thin and it has gained a set of enormous, lacy wings. Depending on the region, giant adult ant lions are often called giant lacewings, giant damself lies, or giant spindlef lies, but regardless of their regional name, they remain ravenous and deadly, replacing the sand trap cunning of their larval form with swift flight and greater battlefield mobility.&lt;/p&gt;&lt;/h4&gt;&lt;/div&gt;</t>
  </si>
  <si>
    <t>Harbinger Archon</t>
  </si>
  <si>
    <t>darkvision 60 ft., detect evil, low-light vision; Perception +7</t>
  </si>
  <si>
    <t>Fort +1, Ref +5, Will +4; +4 vs. poison</t>
  </si>
  <si>
    <t>3 blades +4 (1d4-1)</t>
  </si>
  <si>
    <t>wrath</t>
  </si>
  <si>
    <t>Spell-Like Abilities (CL 6th; concentration +7)  Constant-detect evil  At Will-dancing lights (duration lasts until dismissed)  3/day-cure light wounds, protection from evil  1/week-commune (CL 12th, 6 questions)</t>
  </si>
  <si>
    <t>Str 6, Dex 15, Con 11, Int 10, Wis 13, Cha 12</t>
  </si>
  <si>
    <t>Diplomacy +7, Fly +20, Knowledge (planes) +6, Knowledge (religion) +6, Perception +7, Sense Motive +7</t>
  </si>
  <si>
    <t>disassemble, minor archon</t>
  </si>
  <si>
    <t>solitary, pair, or constellation (3-12)</t>
  </si>
  <si>
    <t>What appears to be a miniaturized orrery zips through the air, with thin, sharp blades flashing periodically from within.</t>
  </si>
  <si>
    <t>Blades (Ex) A harbinger can extend blades from its body to strike with as primary natural attacks. These blades possess a +1 enhancement bonus on attack and damage rolls, and are treated as both magic and good-aligned for the purposes of penetrating damage reduction.  Disassemble (Su) As a move-equivalent action, a harbinger can break apart into its components. This is treated as gaseous form, except the archon retains its full flight speed and DR, and cannot fit through gaps smaller than 1 inch in diameter. Reforming into an orrery is a standard action.  Minor Archon (Ex) Harbinger archons lack the aura of menace and teleport abilities of more powerful archons.  Wrath (Su) Once per minute, a harbinger archon can emit a blast of energy that deals 2d6 points of force damage to adjacent creatures. A DC 12 Reflex save halves this damage. The harbinger can choose to omit any target from this blast that it desires, damaging only those foes it chooses. The save DC is Charisma-based.</t>
  </si>
  <si>
    <t>Though counted among the least of the archons, harbingers nonetheless remain steadfast in their dedication to combating evil. These tiny beings serve as heralds and assistants for the forces of Heaven. While on the Material Plane, they advise mortals on how best to serve the causes of order and light. Some even venture to the other Outer Planes as minor ambassadors. Harbingers can also be bound into service as familiars, a role they accept eagerly, taking full responsibility for guiding their masters' souls toward salvation. A spellcaster must have the Improved Familiar feat, a lawful good alignment, and be an arcane caster level of 7th or higher to gain a harbinger familiar.  A harbinger resembles a whirling mechanical model of a planetary system. Its sun, moons, and planets are crafted of tiny glowing jewels whose color shifts with the harbinger's mood. Electric arcs and sparks of magical essence dance between its whirling pieces. The harbinger can dismantle itself into its component parts to squeeze through tiny gaps, its rings dissolving into glowing vapor while its star and planets remain. Harbingers shed light as brightly as a torch under normal conditions, but can dim to a faint glow if desired, and frequently spin off bits of their essence into dancing lights.  A harbinger archon's voice resembles the ringing of a dozen tiny bells, and regardless of the language the archon speaks, it retains that tinkling musical quality.  Most harbinger archons form from souls that led simple lives of wisdom and piety before their deaths. They remember nothing of their mortal existences, but retain a decidedly practical, if parochial, view of worldly matters. Only rarely does a harbinger want for a parable or proverb apropos to the task at hand.</t>
  </si>
  <si>
    <t>&lt;link rel="stylesheet"href="PF.css"&gt;&lt;div&gt;&lt;h2&gt;Archon, Harbinger  &lt;/h2&gt;&lt;h3&gt;&lt;i&gt;&lt;i&gt;What appears to be a miniaturized orrery zips through the air&lt;/i&gt;, &lt;i&gt;with thin&lt;/i&gt;, sharp blades flashing periodically from within.&lt;/i&gt;&lt;/h3&gt;&lt;br&gt;&lt;/br&gt;&lt;/div&gt;&lt;div class="heading"&gt;&lt;p class="alignleft"&gt;Harbinger Archon&lt;/p&gt;&lt;p class="alignright"&gt;CR 2&lt;/p&gt;&lt;div style="clear: both;"&gt;&lt;/div&gt;&lt;/div&gt;&lt;div&gt;&lt;h5&gt;&lt;b&gt;XP &lt;/b&gt;600&lt;/h5&gt;&lt;h5&gt;LG Tiny outsider (archon, extraplanar, good, lawful)&lt;/h5&gt;&lt;h5&gt;&lt;b&gt;Init &lt;/b&gt;+6; &lt;b&gt;Senses &lt;/b&gt;darkvision 60 ft., &lt;i&gt;detect evil&lt;/i&gt;, low-light vision; Perception +7&lt;/h5&gt;&lt;/div&gt;&lt;hr/&gt;&lt;div&gt;&lt;h5&gt;&lt;b&gt;DEFENSE&lt;/b&gt;&lt;/h5&gt;&lt;/div&gt;&lt;hr/&gt;&lt;div&gt;&lt;h5&gt;&lt;b&gt;AC &lt;/b&gt;16, touch 15, flat-footed 13 (+2 Dex, +1 dodge, +1 natural, +2 size)&lt;/h5&gt;&lt;h5&gt;&lt;b&gt;hp &lt;/b&gt;16 (3d10)&lt;/h5&gt;&lt;h5&gt;&lt;b&gt;Fort &lt;/b&gt;+1, &lt;b&gt;Ref &lt;/b&gt;+5, &lt;b&gt;Will &lt;/b&gt;+4; +4 vs. poison&lt;/h5&gt;&lt;h5&gt;&lt;b&gt;DR &lt;/b&gt;5/evil; &lt;b&gt;Immune &lt;/b&gt;electricity, petrification&lt;/h5&gt;&lt;/div&gt;&lt;hr/&gt;&lt;div&gt;&lt;h5&gt;&lt;b&gt;OFFENSE&lt;/b&gt;&lt;/h5&gt;&lt;/div&gt;&lt;hr/&gt;&lt;div&gt;&lt;h5&gt;&lt;b&gt;Spd &lt;/b&gt;fly 50 ft. (perfect)&lt;/h5&gt;&lt;h5&gt;&lt;b&gt;Melee &lt;/b&gt;3 blades +4 (1d4-1)&lt;/h5&gt;&lt;h5&gt;&lt;b&gt;Space &lt;/b&gt;2-1/2 ft.; &lt;b&gt;Reach &lt;/b&gt;0 ft.&lt;/h5&gt;&lt;h5&gt;&lt;b&gt;Special Attacks &lt;/b&gt;wrath&lt;/h5&gt;&lt;h5&gt;&lt;b&gt;Spell-Like Abilities&lt;/b&gt; (CL 6th; concentration +7)  &lt;/br&gt;Constant&amp;mdash;&lt;i&gt;detect evil&lt;/i&gt; &lt;/br&gt;At Will&amp;mdash;&lt;i&gt;dancing lights&lt;/i&gt; (duration lasts until dismissed) &lt;/br&gt;3/day&amp;mdash;&lt;i&gt;cure light wounds&lt;/i&gt;, &lt;i&gt;protection from evil&lt;/i&gt; &lt;/br&gt;1/week&amp;mdash;&lt;i&gt;commune&lt;/i&gt; (CL 1&lt;sup&gt;2th&lt;/sup&gt;, 6 questions)&lt;/h5&gt;&lt;/h5&gt;&lt;/div&gt;&lt;hr/&gt;&lt;div&gt;&lt;h5&gt;&lt;b&gt;STATISTICS&lt;/b&gt;&lt;/h5&gt;&lt;/div&gt;&lt;hr/&gt;&lt;div&gt;&lt;h5&gt;&lt;b&gt;Str &lt;/b&gt;6, &lt;b&gt;Dex &lt;/b&gt;15, &lt;b&gt;Con &lt;/b&gt;11, &lt;b&gt;Int &lt;/b&gt; 10, &lt;b&gt;Wis &lt;/b&gt;13, &lt;b&gt;Cha &lt;/b&gt;12&lt;/h5&gt;&lt;h5&gt;&lt;b&gt;Base Atk &lt;/b&gt;+3; &lt;b&gt;CMB &lt;/b&gt;+3; &lt;b&gt;CMD &lt;/b&gt;12&lt;/h5&gt;&lt;h5&gt;&lt;b&gt;Feats &lt;/b&gt;Dodge, Improved Initiative&lt;/h5&gt;&lt;h5&gt;&lt;b&gt;Skills &lt;/b&gt;Diplomacy +7, Fly +20, Knowledge (planes) +6, Knowledge (religion) +6, Perception +7, Sense Motive +7&lt;/h5&gt;&lt;h5&gt;&lt;b&gt;Languages &lt;/b&gt;Celestial, Draconic, Infernal; truespeech&lt;/h5&gt;&lt;h5&gt;&lt;b&gt;SQ &lt;/b&gt;disassemble, minor archon&lt;/h5&gt;&lt;/div&gt;&lt;hr/&gt;&lt;div&gt;&lt;h5&gt;&lt;b&gt;ECOLOGY&lt;/b&gt;&lt;/h5&gt;&lt;/div&gt;&lt;hr/&gt;&lt;div&gt;&lt;h5&gt;&lt;b&gt;Environment &lt;/b&gt; any (Heaven)&lt;/h5&gt;&lt;h5&gt;&lt;b&gt;Organization &lt;/b&gt;solitary, pair, or constellation (3-12)&lt;/h5&gt;&lt;h5&gt;&lt;b&gt;Treasure &lt;/b&gt;none&lt;/h5&gt;&lt;/div&gt;&lt;hr/&gt;&lt;div&gt;&lt;h5&gt;&lt;b&gt;SPECIAL ABILITIES&lt;/b&gt;&lt;/h5&gt;&lt;/div&gt;&lt;hr/&gt;&lt;div&gt;&lt;/h5&gt;&lt;h5&gt;&lt;b&gt;Blades (Ex)&lt;/b&gt; A harbinger can extend blades from its body to strike with as primary natural attacks. These blades possess a +1 enhancement bonus on attack and damage rolls, and are treated as both magic and good-aligned for the purposes of penetrating damage reduction.  &lt;/h5&gt;&lt;h5&gt;&lt;b&gt;Disassemble (Su)&lt;/b&gt; As a move-equivalent action, a harbinger can break apart into its components. This is treated as &lt;i&gt;gaseous form&lt;/i&gt;, except the archon retains its full flight speed and DR, and cannot fit through gaps smaller than 1 inch in diameter. Reforming into an orrery is a standard action.  &lt;/h5&gt;&lt;h5&gt;&lt;b&gt;Minor Archon (Ex)&lt;/b&gt; Harbinger archons lack the &lt;i&gt;aura of menace&lt;/i&gt; and &lt;i&gt;teleport&lt;/i&gt; abilities of more powerful archons.  &lt;/h5&gt;&lt;h5&gt;&lt;b&gt;Wrath (Su)&lt;/b&gt; Once per minute, a harbinger archon can emit a blast of energy that deals 2d6 points of force damage to adjacent creatures. A DC 12 Reflex save halves this damage. The harbinger can choose to omit any target from this blast that it desires, damaging only those foes it chooses. The save DC is Charisma-based.&lt;/h5&gt;&lt;/div&gt;&lt;br&gt;&lt;/br&gt;&lt;div&gt;&lt;h4&gt;&lt;p&gt;&lt;p&gt;Though counted among the least of the archons, harbingers nonetheless remain steadfast in their dedication to combating evil. These tiny beings serve as heralds and assistants for the forces of Heaven. While on the Material Plane, they advise mortals on how best to serve the causes of order and light. Some even venture to the other Outer Planes as minor ambassadors. Harbingers can also be bound into service as familiars, a role they accept eagerly, taking full responsibility for guiding their masters' souls toward salvation. A spellcaster must have the Improved Familiar feat, a lawful good alignment, and be an arcane caster level of 7th or higher to gain a harbinger familiar.  A harbinger resembles a whirling mechanical model of a planetary system. Its sun, moons, and planets are crafted of tiny glowing jewels whose color shifts with the harbinger's mood. Electric arcs and sparks of magical essence dance between its whirling pieces. The harbinger can dismantle itself into its component parts to squeeze through tiny gaps, its rings dissolving into glowing vapor while its star and planets remain. Harbingers shed light as brightly as a torch under normal conditions, but can dim to a faint glow if desired, and frequently spin off bits of their essence into &lt;i&gt;dancing lights&lt;/i&gt;.  A harbinger archon's voice resembles the ringing of a dozen tiny bells, and regardless of the language the archon speaks, it retains that tinkling musical quality.  Most harbinger archons form from souls that led simple lives of wisdom and piety before their deaths. They remember nothing of their mortal existences, but retain a decidedly practical, if parochial, view of worldly matters. Only rarely does a harbinger want for a parable or proverb apropos to the task at hand.&lt;/p&gt;&lt;/h4&gt;&lt;/div&gt;</t>
  </si>
  <si>
    <t>Legion Archon</t>
  </si>
  <si>
    <t>darkvision 60 ft. detect evil, low-light vision; Perception +13</t>
  </si>
  <si>
    <t>aura of menace (DC 17)</t>
  </si>
  <si>
    <t>23, touch 11, flat-footed 22</t>
  </si>
  <si>
    <t>(+9 armor, +1 Dex, +3 natural| +2 deflection vs. evil)</t>
  </si>
  <si>
    <t>Fort +10, Ref +3, Will +8; +4 vs. poison, +2 vs. evil</t>
  </si>
  <si>
    <t>+4 vs. poison, +2 vs. evil</t>
  </si>
  <si>
    <t>40 ft., fly 90 ft. (average)</t>
  </si>
  <si>
    <t>+1 flaming burst greatsword +13/+8 (2d6+5/17-20 plus 1d6 fire)</t>
  </si>
  <si>
    <t>+1 flaming javelin +10 (1d6+4 plus 1d6 fire)</t>
  </si>
  <si>
    <t>flames of faith</t>
  </si>
  <si>
    <t>Spell-Like Abilities (CL 8th; concentration +11)  Constant-detect evil, magic circle against evil   At Will-aid, continual flame, greater teleport (self plus 50 lbs. of objects only), message   3/day-align weapon, mirror image, versatile weapon*</t>
  </si>
  <si>
    <t>Str 16, Dex 12, Con 19, Int 10, Wis 15, Cha 17</t>
  </si>
  <si>
    <t>Improved Bull Rush, Improved Critical (greatsword)B, Power Attack, Vital Strike, Weapon Focus (greatsword), Whirlwind AttackB</t>
  </si>
  <si>
    <t>Diplomacy +14, Fly +12, Intimidate +14, Knowledge (religion) +11, Perception +13, Sense Motive +9, Survival +9</t>
  </si>
  <si>
    <t>second skin</t>
  </si>
  <si>
    <t>solitary, pair, or squad (3-12)</t>
  </si>
  <si>
    <t>standard (masterwork full plate, other treasure)</t>
  </si>
  <si>
    <t>This celestial knight bears a flaming blade as it flies through the air on metallic wings that seem to grow from its armor.</t>
  </si>
  <si>
    <t>Flames of Faith (Ex) A legion archon can manifest a +1 flaming burst greatsword or +1 flaming javelin as a move-equivalent action. The legion archon's sword vanishes if it leaves its hand, and its javelin vanishes after striking or missing its target.  Second Skin (Ex) A legion archon is proficient in all forms of armor. It takes no reduction to its speed or any armor check penalties from wearing any sort of armor. Most legion archons wear full plate armor.</t>
  </si>
  <si>
    <t>Where shield archons are the bulwarks of the armies of Heaven, legion archons are the swords, sent in file after file to match evil's boundless hordes.  Legion archons stand 6-1/2 feet in height and weigh 200 pounds. Beneath their helmets and armor, they have pale or nearly jet-black hairless skin. Their eyes burn bright with the flames of their faith, flaring brightest when they conjure forth their weapons. Regardless of the armor they choose to wear, their metallic wings merge with and extend beyond the armor, allowing them flight even when wearing the heaviest of protection.  Despite their warlike mien, legion archons prefer errands of peace and mercy. Their masters dispatch unarmed legion archons as celestial envoys, though still clad in their heavenly armor. In this fashion, they spread the word and love of Heaven to widely scattered realms.</t>
  </si>
  <si>
    <t>&lt;link rel="stylesheet"href="PF.css"&gt;&lt;div&gt;&lt;h2&gt;Legion,  Archon&lt;/h2&gt;&lt;h3&gt;&lt;i&gt;This celestial knight bears a flaming blade as it flies through the air on metallic wings that seem to grow from its armor.&lt;/i&gt;&lt;/h3&gt;&lt;br&gt;&lt;/br&gt;&lt;/div&gt;&lt;div class="heading"&gt;&lt;p class="alignleft"&gt;Legion Archon&lt;/p&gt;&lt;p class="alignright"&gt;CR 7&lt;/p&gt;&lt;div style="clear: both;"&gt;&lt;/div&gt;&lt;/div&gt;&lt;div&gt;&lt;h5&gt;&lt;b&gt;XP &lt;/b&gt;3,200&lt;/h5&gt;&lt;h5&gt;LG Medium outsider (archon, extraplanar, good, lawful)&lt;/h5&gt;&lt;h5&gt;&lt;b&gt;Init &lt;/b&gt;+1; &lt;b&gt;Senses &lt;/b&gt;darkvision 60 ft. &lt;i&gt;detect evil&lt;/i&gt;, low-light vision; Perception +13&lt;/h5&gt;&lt;h5&gt;&lt;b&gt;Aura &lt;/b&gt;aura of menace (DC 17)&lt;/h5&gt;&lt;/div&gt;&lt;hr/&gt;&lt;div&gt;&lt;h5&gt;&lt;b&gt;DEFENSE&lt;/b&gt;&lt;/h5&gt;&lt;/div&gt;&lt;hr/&gt;&lt;div&gt;&lt;h5&gt;&lt;b&gt;AC &lt;/b&gt;23, touch 11, flat-footed 22 (+9 armor, +1 Dex, +3 natural| +2 deflection vs. evil)&lt;/h5&gt;&lt;h5&gt;&lt;b&gt;hp &lt;/b&gt;76 (8d10+32)&lt;/h5&gt;&lt;h5&gt;&lt;b&gt;Fort &lt;/b&gt;+10, &lt;b&gt;Ref &lt;/b&gt;+3, &lt;b&gt;Will &lt;/b&gt;+8; +4 vs. poison, +2 vs. evil&lt;/h5&gt;&lt;h5&gt;&lt;b&gt;DR &lt;/b&gt;10/evil; &lt;b&gt;Immune &lt;/b&gt;electricity, petrification; &lt;b&gt;SR &lt;/b&gt;18&lt;/h5&gt;&lt;/div&gt;&lt;hr/&gt;&lt;div&gt;&lt;h5&gt;&lt;b&gt;OFFENSE&lt;/b&gt;&lt;/h5&gt;&lt;/div&gt;&lt;hr/&gt;&lt;div&gt;&lt;h5&gt;&lt;b&gt;Spd &lt;/b&gt;40 ft., fly 90 ft. (average)&lt;/h5&gt;&lt;h5&gt;&lt;b&gt;Melee &lt;/b&gt;&lt;i&gt;&lt;i&gt;+1 flaming burst greatsword&lt;/i&gt;&lt;/i&gt; +13/+8 (2d6+5/17-20 plus 1d6 fire)&lt;/h5&gt;&lt;h5&gt;&lt;b&gt;Ranged &lt;/b&gt;&lt;i&gt;&lt;i&gt;+1 flaming javelin&lt;/i&gt;&lt;/i&gt; +10 (1d6+4 plus 1d6 fire)&lt;/h5&gt;&lt;h5&gt;&lt;b&gt;Space &lt;/b&gt;5 ft.; &lt;b&gt;Reach &lt;/b&gt;5 ft.&lt;/h5&gt;&lt;h5&gt;&lt;b&gt;Special Attacks &lt;/b&gt;flames of faith&lt;/h5&gt;&lt;h5&gt;&lt;b&gt;Spell-Like Abilities&lt;/b&gt; (CL 8th; concentration +11)  &lt;/br&gt;Constant&amp;mdash;&lt;i&gt;detect evil&lt;/i&gt;, &lt;i&gt;magic circle against evil&lt;/i&gt; &lt;/br&gt;At Will&amp;mdash;&lt;i&gt;aid&lt;/i&gt;, &lt;i&gt;continual flame&lt;/i&gt;, &lt;i&gt;greater teleport&lt;/i&gt; (self plus 50 lbs. of objects only), &lt;i&gt;message&lt;/i&gt; &lt;/br&gt;3/day&amp;mdash;&lt;i&gt;align weapon&lt;/i&gt;, &lt;i&gt;mirror image&lt;/i&gt;, &lt;i&gt;versatile weapon&lt;/i&gt;*&lt;/h5&gt;&lt;/h5&gt;&lt;h5&gt;* See the &lt;i&gt;Advanced Player's Guide&lt;/i&gt;.&lt;/h5&gt;&lt;/div&gt;&lt;hr/&gt;&lt;div&gt;&lt;h5&gt;&lt;b&gt;STATISTICS&lt;/b&gt;&lt;/h5&gt;&lt;/div&gt;&lt;hr/&gt;&lt;div&gt;&lt;h5&gt;&lt;b&gt;Str &lt;/b&gt;16, &lt;b&gt;Dex &lt;/b&gt;12, &lt;b&gt;Con &lt;/b&gt;19, &lt;b&gt;Int &lt;/b&gt; 10, &lt;b&gt;Wis &lt;/b&gt;15, &lt;b&gt;Cha &lt;/b&gt;17&lt;/h5&gt;&lt;h5&gt;&lt;b&gt;Base Atk &lt;/b&gt;+8; &lt;b&gt;CMB &lt;/b&gt;+11; &lt;b&gt;CMD &lt;/b&gt;22&lt;/h5&gt;&lt;h5&gt;&lt;b&gt;Feats &lt;/b&gt;Improved Bull Rush, Improved Critical (greatsword)&lt;sup&gt;B&lt;/sup&gt;, Power Attack, Vital Strike, Weapon Focus (greatsword), Whirlwind Attack&lt;sup&gt;B&lt;/sup&gt;&lt;/h5&gt;&lt;h5&gt;&lt;b&gt;Skills &lt;/b&gt;Diplomacy +14, Fly +12, Intimidate +14, Knowledge (religion) +11, Perception +13, Sense Motive +9, Survival +9&lt;/h5&gt;&lt;h5&gt;&lt;b&gt;Languages &lt;/b&gt;Celestial, Draconic, Infernal; truespeech&lt;/h5&gt;&lt;h5&gt;&lt;b&gt;SQ &lt;/b&gt;second skin&lt;/h5&gt;&lt;/div&gt;&lt;hr/&gt;&lt;div&gt;&lt;h5&gt;&lt;b&gt;ECOLOGY&lt;/b&gt;&lt;/h5&gt;&lt;/div&gt;&lt;hr/&gt;&lt;div&gt;&lt;h5&gt;&lt;b&gt;Environment &lt;/b&gt; any (Heaven)&lt;/h5&gt;&lt;h5&gt;&lt;b&gt;Organization &lt;/b&gt;solitary, pair, or squad (3-12)&lt;/h5&gt;&lt;h5&gt;&lt;b&gt;Treasure &lt;/b&gt;standard (masterwork full plate, other treasure)&lt;/h5&gt;&lt;/div&gt;&lt;hr/&gt;&lt;div&gt;&lt;h5&gt;&lt;b&gt;SPECIAL ABILITIES&lt;/b&gt;&lt;/h5&gt;&lt;/div&gt;&lt;hr/&gt;&lt;div&gt;&lt;/h5&gt;&lt;h5&gt;&lt;b&gt;Flames of Faith (Ex)&lt;/b&gt; A legion archon can manifest a &lt;i&gt;+1 flaming burst greatsword&lt;/i&gt; or &lt;i&gt;+1 flaming javelin&lt;/i&gt; as a move-equivalent action. The legion archon's sword vanishes if it leaves its hand, and its javelin vanishes after striking or missing its target.  &lt;/h5&gt;&lt;h5&gt;&lt;b&gt;Second Skin (Ex)&lt;/b&gt; A legion archon is proficient in all forms of armor. It takes no reduction to its speed or any armor check penalties from wearing any sort of armor. Most legion archons wear full plate armor.&lt;/h5&gt;&lt;/div&gt;&lt;br&gt;&lt;/br&gt;&lt;div&gt;&lt;h4&gt;&lt;p&gt;&lt;p&gt;Where shield archons are the bulwarks of the armies of Heaven, legion archons are the swords, sent in file after file to match evil's boundless hordes.  Legion archons stand 6-1/2 feet in height and weigh 200 pounds. Beneath their helmets and armor, they have pale or nearly jet-black hairless skin. Their eyes burn bright with the flames of their faith, flaring brightest when they conjure forth their weapons. Regardless of the armor they choose to wear, their metallic wings merge with and extend beyond the armor, allowing them flight even when wearing the heaviest of protection.  Despite their warlike mien, legion archons prefer errands of peace and mercy. Their masters dispatch unarmed legion archons as celestial envoys, though still clad in their heavenly armor. In this fashion, they spread the word and love of Heaven to widely scattered realms.&lt;/p&gt;&lt;/h4&gt;&lt;/div&gt;</t>
  </si>
  <si>
    <t>Ascomoid</t>
  </si>
  <si>
    <t>tremorsense 60 ft.; Perception +0</t>
  </si>
  <si>
    <t>10/piercing</t>
  </si>
  <si>
    <t>slam +8 (2d8+6)</t>
  </si>
  <si>
    <t>poison, spores, trample (2d8+6, DC 17)</t>
  </si>
  <si>
    <t>Str 18, Dex 13, Con 17, Int -, Wis 11, Cha 1</t>
  </si>
  <si>
    <t>Improved OverrunB</t>
  </si>
  <si>
    <t>This misshapen sphere of pale yellow-green fungus rolls with an unnerving speed, spewing clouds of foul spores as it advances.</t>
  </si>
  <si>
    <t>Poison (Ex) Spores-inhaled; save Fort DC 16; frequency 1/round for 6 rounds; effect 1d2 Str damage; cure 2 saves. The save DC is Constitution-based.  Spores (Ex) Once per round as a free action, an ascomoid can release a jet of deadly spores to a range of 30 feet. Upon impacting a solid surface, such as a wall or creature, the jet billows out into a cloud of spores that fills a 10-foot-radius spread. This cloud lasts for 1 round before dispersing. Any creature in the cloud must make a DC 16 Fortitude save or become nauseated as long as it remains in the cloud. Any creature that fails to save against this nausea is also exposed to the ascomoid's poison (see above). The save DC is Constitution-based.</t>
  </si>
  <si>
    <t>Oversized fungi, ascomoids are frequently mistaken for giant puff balls until they begin to move, rolling toward any living prey that they sense. Once they have crushed the life out of a creature, they quickly move on, leaving spores behind in their victim's body to grow new ascomoids. Ascomoids can grow to a width of 10 feet, but they rarely weigh more than 400 pounds.  While ascomoids require no light to grow, they do require a moist environment. They do not keep traditional lairs, but often wander the same areas over and over, littering these routes with the bones of past victims.  Although they are typically solitary creatures, ascomoids dwelling in areas of ample moisture with generous sources of food-or frequent unwitting passersby- sometimes form deadly clusters. Such colonies of these giant fungi often lurk in large caverns among other pallid vegetation. Given ascomoids' ability to detect vibrations, the slightest quake or potential footfall sets them rolling, turning their cavernous lairs into churning meat grinders. Bounding about violently, groups of ascomoids sometimes take hours to settle back down, unable to distinguish between the movements of prey and the tumbling of their own kind. In some cases, ascomoids have been known to lair at the top of steep rises, crushing climbers as they roll in terrible fungal avalanches.  Those crushed by an ascomoid or who fall victim to an ascomoid's spores face a revolting end, their bodies becoming hosts to quick-growing colonies of rampant fungi. Immature ascomoid mold sprouts quickly, typically appearing within 24 hours. After 48 hours, such victims become so overgrown with this furry, brown-green mold that they can no longer be restored to life by raise dead, as their bodies are too vitally pervaded and thoroughly consumed by the swiftly spreading mold. Within a month, a new ascomoid emerges from the foul mess.</t>
  </si>
  <si>
    <t>&lt;link rel="stylesheet"href="PF.css"&gt;&lt;div&gt;&lt;h2&gt;Ascomoid&lt;/h2&gt;&lt;h3&gt;&lt;i&gt;&lt;i&gt;This misshapen sphere of pale yellow-green fungus rolls with an unnerving speed&lt;/i&gt;, &lt;i&gt;spewing clouds of foul spores as it advances&lt;/i&gt;.&lt;/i&gt;&lt;/h3&gt;&lt;br&gt;&lt;/br&gt;&lt;/div&gt;&lt;div class="heading"&gt;&lt;p class="alignleft"&gt;Ascomoid&lt;/p&gt;&lt;p class="alignright"&gt;CR 5&lt;/p&gt;&lt;div style="clear: both;"&gt;&lt;/div&gt;&lt;/div&gt;&lt;div&gt;&lt;h5&gt;&lt;b&gt;XP &lt;/b&gt;1,600&lt;/h5&gt;&lt;h5&gt;N Large plant &lt;/h5&gt;&lt;h5&gt;&lt;b&gt;Init &lt;/b&gt;+1; &lt;b&gt;Senses &lt;/b&gt;tremorsense 60 ft.; Perception +0&lt;/h5&gt;&lt;/div&gt;&lt;hr/&gt;&lt;div&gt;&lt;h5&gt;&lt;b&gt;DEFENSE&lt;/b&gt;&lt;/h5&gt;&lt;/div&gt;&lt;hr/&gt;&lt;div&gt;&lt;h5&gt;&lt;b&gt;AC &lt;/b&gt;17, touch 10, flat-footed 16 (+1 Dex, +7 natural, -1 size)&lt;/h5&gt;&lt;h5&gt;&lt;b&gt;hp &lt;/b&gt;52 (7d8+21)&lt;/h5&gt;&lt;h5&gt;&lt;b&gt;Fort &lt;/b&gt;+8, &lt;b&gt;Ref &lt;/b&gt;+3, &lt;b&gt;Will &lt;/b&gt;+2&lt;/h5&gt;&lt;h5&gt;&lt;b&gt;DR &lt;/b&gt;10/piercing; &lt;b&gt;Immune &lt;/b&gt;plant traits; &lt;b&gt;Resist &lt;/b&gt;electricity 10, fire 10&lt;/h5&gt;&lt;/div&gt;&lt;hr/&gt;&lt;div&gt;&lt;h5&gt;&lt;b&gt;OFFENSE&lt;/b&gt;&lt;/h5&gt;&lt;/div&gt;&lt;hr/&gt;&lt;div&gt;&lt;h5&gt;&lt;b&gt;Spd &lt;/b&gt;40 ft.&lt;/h5&gt;&lt;h5&gt;&lt;b&gt;Melee &lt;/b&gt;slam +8 (2d8+6)&lt;/h5&gt;&lt;h5&gt;&lt;b&gt;Space &lt;/b&gt;10 ft.; &lt;b&gt;Reach &lt;/b&gt;5 ft.&lt;/h5&gt;&lt;h5&gt;&lt;b&gt;Special Attacks &lt;/b&gt;poison, spores, trample (2d8+6, DC 17)&lt;/h5&gt;&lt;/div&gt;&lt;hr/&gt;&lt;div&gt;&lt;h5&gt;&lt;b&gt;STATISTICS&lt;/b&gt;&lt;/h5&gt;&lt;/div&gt;&lt;hr/&gt;&lt;div&gt;&lt;h5&gt;&lt;b&gt;Str &lt;/b&gt;18, &lt;b&gt;Dex &lt;/b&gt;13, &lt;b&gt;Con &lt;/b&gt;17, &lt;b&gt;Int &lt;/b&gt; -, &lt;b&gt;Wis &lt;/b&gt;11, &lt;b&gt;Cha &lt;/b&gt;1&lt;/h5&gt;&lt;h5&gt;&lt;b&gt;Base Atk &lt;/b&gt;+5; &lt;b&gt;CMB &lt;/b&gt;+10; &lt;b&gt;CMD &lt;/b&gt;21 (can't be tripped)&lt;/h5&gt;&lt;h5&gt;&lt;b&gt;Feats &lt;/b&gt;Improved Overrun&lt;sup&gt;B&lt;/sup&gt;&lt;/h5&gt;&lt;/div&gt;&lt;hr/&gt;&lt;div&gt;&lt;h5&gt;&lt;b&gt;ECOLOGY&lt;/b&gt;&lt;/h5&gt;&lt;/div&gt;&lt;hr/&gt;&lt;div&gt;&lt;h5&gt;&lt;b&gt;Environment &lt;/b&gt; underground&lt;/h5&gt;&lt;h5&gt;&lt;b&gt;Organization &lt;/b&gt;solitary or cluster (2-8)&lt;/h5&gt;&lt;h5&gt;&lt;b&gt;Treasure &lt;/b&gt;none&lt;/h5&gt;&lt;/div&gt;&lt;hr/&gt;&lt;div&gt;&lt;h5&gt;&lt;b&gt;SPECIAL ABILITIES&lt;/b&gt;&lt;/h5&gt;&lt;/div&gt;&lt;hr/&gt;&lt;div&gt;&lt;/h5&gt;&lt;h5&gt;&lt;b&gt;Poison (Ex)&lt;/b&gt; Spores-inhaled; &lt;i&gt;save&lt;/i&gt; Fort DC 16; &lt;i&gt;frequency&lt;/i&gt; 1/round for 6 rounds; &lt;i&gt;effect&lt;/i&gt; 1d2 Str damage; &lt;i&gt;cure&lt;/i&gt; 2 &lt;i&gt;save&lt;/i&gt;s. The save DC is Constitution-based.  &lt;/h5&gt;&lt;h5&gt;&lt;b&gt;Spores (Ex)&lt;/b&gt; Once per round as a free action, an ascomoid can release a jet of deadly spores to a range of 30 feet. Upon impacting a solid surface, such as a wall or creature, the jet billows out into a cloud of spores that fills a 10-foot-radius spread. This cloud lasts for 1 round before dispersing. Any creature in the cloud must make a DC 16 Fortitude save or become nauseated as long as it remains in the cloud. Any creature that fails to save against this nausea is also exposed to the ascomoid's poison (see above). The save DC is Constitution-based.&lt;/h5&gt;&lt;/div&gt;&lt;br&gt;&lt;/br&gt;&lt;div&gt;&lt;h4&gt;&lt;p&gt;&lt;p&gt;Oversized fungi, ascomoids are frequently mistaken for giant puff balls until they begin to move, rolling toward any living prey that they sense. Once they have crushed the life out of a creature, they quickly move on, leaving spores behind in their victim's body to grow new ascomoids. Ascomoids can grow to a width of 10 feet, but they rarely weigh more than 400 pounds.  While ascomoids require no light to grow, they do require a moist environment. They do not keep traditional lairs, but often wander the same areas over and over, littering these routes with the bones of past victims.  Although they are typically solitary creatures, ascomoids dwelling in areas of ample moisture with generous sources of food-or frequent unwitting passersby- sometimes form deadly clusters. Such colonies of these giant fungi often lurk in large caverns among other pallid vegetation. Given ascomoids' ability to detect vibrations, the slightest quake or potential footfall sets them rolling, turning their cavernous lairs into churning meat grinders. Bounding about violently, groups of ascomoids sometimes take hours to settle back down, unable to distinguish between the movements of prey and the tumbling of their own kind. In some cases, ascomoids have been known to lair at the top of steep rises, crushing climbers as they roll in terrible fungal avalanches.  Those crushed by an ascomoid or who fall victim to an ascomoid's spores face a revolting end, their bodies becoming hosts to quick-growing colonies of rampant fungi. Immature ascomoid mold sprouts quickly, typically appearing within 24 hours. After 48 hours, such victims become so overgrown with this furry, brown-green mold that they can no longer be restored to life by &lt;i&gt;raise dead&lt;/i&gt;, as their bodies are too vitally pervaded and thoroughly consumed by the swiftly spreading mold. Within a month, a new ascomoid emerges from the foul mess.&lt;/p&gt;&lt;/h4&gt;&lt;/div&gt;</t>
  </si>
  <si>
    <t>Adhukait</t>
  </si>
  <si>
    <t>(asura, evil, extraplanar, lawful)</t>
  </si>
  <si>
    <t>all-around vision, darkvision 60 ft.; Perception +19</t>
  </si>
  <si>
    <t>elusive (30 ft.)</t>
  </si>
  <si>
    <t>Fort +6, Ref +11, Will +9; dual mind, +2 vs. enchantments</t>
  </si>
  <si>
    <t>dual mind, +2 vs. enchantments</t>
  </si>
  <si>
    <t>curse effects, disease, flanking, poison</t>
  </si>
  <si>
    <t>acid 10, electricity 10</t>
  </si>
  <si>
    <t>2 mwk kukris +15/+10 (1d4+5/18-20), 2 claws +9 (1d4+2)</t>
  </si>
  <si>
    <t>dance of disaster</t>
  </si>
  <si>
    <t>Spell-Like Abilities (CL 6th; concentration +9)  At Will- feather fall, greater teleport (self plus 50 lbs. of objects only), spider climb  3/day-blink, blur, mirror image, spike growth  1/day-summon (level 4, 1 adhukait 35%)</t>
  </si>
  <si>
    <t>Str 20, Dex 17, Con 17, Int 13, Wis 16, Cha 16</t>
  </si>
  <si>
    <t>Combat Reflexes, Dodge, Lightning Reflexes, Mobility, Nimble Moves</t>
  </si>
  <si>
    <t>Acrobatics +15 (+19 when jumping), Bluff +15, Escape Artist +21, Intimidate +11, Knowledge (planes) +9, Perception +19, Perform (dance) +14, Stealth +15</t>
  </si>
  <si>
    <t>Acrobatics (+4 when jumping), +6 Escape Artist, +4 Perception</t>
  </si>
  <si>
    <t>Common, Infernal; telepathy 100 ft.</t>
  </si>
  <si>
    <t>solitary, pair, or band (3-12)</t>
  </si>
  <si>
    <t>standard (2 masterwork kukris, other treasure)</t>
  </si>
  <si>
    <t>A pair of spiked fiends, interwoven through bodily cavities and impaling limbs, spin in a dance with their twin curved knives.</t>
  </si>
  <si>
    <t>Asura</t>
  </si>
  <si>
    <t>Dance of Disaster (Su) Whenever an adhukait hits with a melee attack during a full-attack action, it can move 10 feet before making its next attack. The adhukait's normal speed does not limit this movement-it can move 10 feet after any successful hit among its four attacks, as long as it has another attack to make.  Dual Mind (Su) An adhukait is a single creature with two distinct minds, so it can attempt two saving throws against mind-affecting effects. If either saving throw succeeds, the mind-affecting effect fails to affect the adhukait.</t>
  </si>
  <si>
    <t>Known also as the twinned ones, adhukaits are warrior asuras, specialized at quick raids designed for theft, assassination, or kidnapping. An adhukait is adept at infiltration and escape. In killing, the fiend is brutally efficient unless it wishes to prolong pain to demoralize or enrage its enemies.  Although an adhukait appears to be two connected creatures, it is one entity with two minds. The creature's personality and purpose is as unified as its bizarre form. An adhukait is 6 feet tall. It weighs 330 pounds.  Adhukaits prefer desolate spots as lairs, especially those that recall past terror or sorrow. In such dens, they keep trophies from their engagements as focuses for meditation and objects of study. Adhukaits also keep treasures stolen from temples and holy places. While at rest, adhukaits remain near any ill-gotten items to ensure no meddling magician can locate the lost objects.  Legend holds that the first adhukaits emerged from the shattered remains of two godlike brigands. These burglars, their names long since lost to history, attempted to raid a celestial hall. The resident deity and his or her servants slew the thieves, crushed their bodies together into one, and hurled their remains to the earth. As their crumbling, entwined bodies struck the world, they caused terrible earthquakes and tsunamis that slew thousands of innocents-including many worshipers of the headstrong deity who accidentally caused the devastation. The first adhukaits grew from the shattered, mingled remains of these brigands, rising from the blasted crater to serve the asuras as elite soldiers.</t>
  </si>
  <si>
    <t>&lt;link rel="stylesheet"href="PF.css"&gt;&lt;div&gt;&lt;h2&gt;Asura, Adhukait&lt;/h2&gt;&lt;h3&gt;&lt;i&gt;&lt;i&gt;A pair of spiked fiends&lt;/i&gt;, &lt;i&gt;interwoven through bodily cavities and impaling limbs&lt;/i&gt;, &lt;i&gt;spin in a dance with their twin curved knives&lt;/i&gt;.&lt;/i&gt;&lt;/h3&gt;&lt;br&gt;&lt;/br&gt;&lt;/div&gt;&lt;div class="heading"&gt;&lt;p class="alignleft"&gt;Adhukait&lt;/p&gt;&lt;p class="alignright"&gt;CR 7&lt;/p&gt;&lt;div style="clear: both;"&gt;&lt;/div&gt;&lt;/div&gt;&lt;div&gt;&lt;h5&gt;&lt;b&gt;XP &lt;/b&gt;3,200&lt;/h5&gt;&lt;h5&gt;LE Medium outsider (asura, evil, extraplanar, lawful)&lt;/h5&gt;&lt;h5&gt;&lt;b&gt;Init &lt;/b&gt;+3; &lt;b&gt;Senses &lt;/b&gt;all-around vision, darkvision 60 ft.; Perception +19&lt;/h5&gt;&lt;h5&gt;&lt;b&gt;Aura &lt;/b&gt;elusive (30 ft.)&lt;/h5&gt;&lt;/div&gt;&lt;hr/&gt;&lt;div&gt;&lt;h5&gt;&lt;b&gt;DEFENSE&lt;/b&gt;&lt;/h5&gt;&lt;/div&gt;&lt;hr/&gt;&lt;div&gt;&lt;h5&gt;&lt;b&gt;AC &lt;/b&gt;20, touch 14, flat-footed 16 (+3 Dex, +1 dodge, +6 natural)&lt;/h5&gt;&lt;h5&gt;&lt;b&gt;hp &lt;/b&gt;76 (9d10+27); regeneration 5 (good weapons, good spells)&lt;/h5&gt;&lt;h5&gt;&lt;b&gt;Fort &lt;/b&gt;+6, &lt;b&gt;Ref &lt;/b&gt;+11, &lt;b&gt;Will &lt;/b&gt;+9; dual mind, +2 vs. enchantments&lt;/h5&gt;&lt;h5&gt;&lt;b&gt;DR &lt;/b&gt;5/good; &lt;b&gt;Immune &lt;/b&gt;curse effects, disease, flanking, poison; &lt;b&gt;Resist &lt;/b&gt;acid 10, electricity 10; &lt;b&gt;SR &lt;/b&gt;18&lt;/h5&gt;&lt;/div&gt;&lt;hr/&gt;&lt;div&gt;&lt;h5&gt;&lt;b&gt;OFFENSE&lt;/b&gt;&lt;/h5&gt;&lt;/div&gt;&lt;hr/&gt;&lt;div&gt;&lt;h5&gt;&lt;b&gt;Spd &lt;/b&gt;40 ft.&lt;/h5&gt;&lt;h5&gt;&lt;b&gt;Melee &lt;/b&gt;2 mwk kukris +15/+10 (1d4+5/18-20), 2 claws +9 (1d4+2)&lt;/h5&gt;&lt;h5&gt;&lt;b&gt;Space &lt;/b&gt;5 ft.; &lt;b&gt;Reach &lt;/b&gt;5 ft.&lt;/h5&gt;&lt;h5&gt;&lt;b&gt;Special Attacks &lt;/b&gt;dance of disaster&lt;/h5&gt;&lt;h5&gt;&lt;b&gt;Spell-Like Abilities&lt;/b&gt; (CL 6th; concentration +9) &lt;/br&gt;At Will&amp;mdash; &lt;i&gt;feather fall&lt;/i&gt;, &lt;i&gt;greater teleport&lt;/i&gt; (self plus 50 lbs. of objects only), &lt;i&gt;spider climb&lt;/i&gt; &lt;/br&gt;3/day&amp;mdash;&lt;i&gt;blink&lt;/i&gt;, &lt;i&gt;blur&lt;/i&gt;, &lt;i&gt;mirror image&lt;/i&gt;, &lt;i&gt;spike growth&lt;/i&gt; &lt;/br&gt;1/day&amp;mdash;summon (level 4, 1 adhukait 35%)&lt;/h5&gt;&lt;/h5&gt;&lt;/div&gt;&lt;hr/&gt;&lt;div&gt;&lt;h5&gt;&lt;b&gt;STATISTICS&lt;/b&gt;&lt;/h5&gt;&lt;/div&gt;&lt;hr/&gt;&lt;div&gt;&lt;h5&gt;&lt;b&gt;Str &lt;/b&gt;20, &lt;b&gt;Dex &lt;/b&gt;17, &lt;b&gt;Con &lt;/b&gt;17, &lt;b&gt;Int &lt;/b&gt; 13, &lt;b&gt;Wis &lt;/b&gt;16, &lt;b&gt;Cha &lt;/b&gt;16&lt;/h5&gt;&lt;h5&gt;&lt;b&gt;Base Atk &lt;/b&gt;+9; &lt;b&gt;CMB &lt;/b&gt;+14; &lt;b&gt;CMD &lt;/b&gt;28&lt;/h5&gt;&lt;h5&gt;&lt;b&gt;Feats &lt;/b&gt;Combat Reflexes, Dodge, Lightning Reflexes, Mobility, Nimble Moves&lt;/h5&gt;&lt;h5&gt;&lt;b&gt;Skills &lt;/b&gt;Acrobatics +15 (+19 when jumping), Bluff +15, Escape Artist +21, Intimidate +11, Knowledge (planes) +9, Perception +19, Perform (dance) +14, Stealth +15; &lt;b&gt;Racial Modifiers &lt;/b&gt;Acrobatics (+4 when jumping), +6 Escape Artist, +4 Perception&lt;/h5&gt;&lt;h5&gt;&lt;b&gt;Languages &lt;/b&gt;Common, Infernal; telepathy 100 ft.&lt;/h5&gt;&lt;/div&gt;&lt;hr/&gt;&lt;div&gt;&lt;h5&gt;&lt;b&gt;ECOLOGY&lt;/b&gt;&lt;/h5&gt;&lt;/div&gt;&lt;hr/&gt;&lt;div&gt;&lt;h5&gt;&lt;b&gt;Environment &lt;/b&gt; any (Hell)&lt;/h5&gt;&lt;h5&gt;&lt;b&gt;Organization &lt;/b&gt;solitary, pair, or band (3-12)&lt;/h5&gt;&lt;h5&gt;&lt;b&gt;Treasure &lt;/b&gt;standard (2 masterwork kukris, other treasure)&lt;/h5&gt;&lt;/div&gt;&lt;hr/&gt;&lt;div&gt;&lt;h5&gt;&lt;b&gt;SPECIAL ABILITIES&lt;/b&gt;&lt;/h5&gt;&lt;/div&gt;&lt;hr/&gt;&lt;div&gt;&lt;/h5&gt;&lt;h5&gt;&lt;b&gt;Dance of Disaster (Su)&lt;/b&gt; Whenever an adhukait hits with a melee attack during a full-attack action, it can move 10 feet before making its next attack. The adhukait's normal speed does not limit this movement-it can move 10 feet after any successful hit among its four attacks, as long as it has another attack to make.  &lt;/h5&gt;&lt;h5&gt;&lt;b&gt;Dual Mind (Su)&lt;/b&gt; An adhukait is a single creature with two distinct minds, so it can attempt two saving throws against mind-affecting effects. If either saving throw succeeds, the mind-affecting effect fails to affect the adhukait.&lt;/h5&gt;&lt;/div&gt;&lt;br&gt;&lt;/br&gt;&lt;div&gt;&lt;h4&gt;&lt;p&gt;&lt;p&gt;Known also as the twinned ones, adhukaits are warrior asuras, specialized at quick raids designed for theft, assassination, or kidnapping. An adhukait is adept at infiltration and escape. In killing, the fiend is brutally efficient unless it wishes to prolong pain to demoralize or enrage its enemies.  Although an adhukait appears to be two connected creatures, it is one entity with two minds. The creature's personality and purpose is as unified as its bizarre form. An adhukait is 6 feet tall. It weighs 330 pounds.  Adhukaits prefer desolate spots as lairs, especially those that recall past terror or sorrow. In such dens, they keep trophies from their engagements as focuses for meditation and objects of study. Adhukaits also keep treasures stolen from temples and holy places. While at rest, adhukaits remain near any ill-gotten items to ensure no meddling magician can locate the lost objects.  Legend holds that the first adhukaits emerged from the shattered remains of two godlike brigands. These burglars, their names long since lost to history, attempted to raid a celestial hall. The resident deity and his or her servants slew the thieves, crushed their bodies together into one, and hurled their remains to the earth. As their crumbling, entwined bodies struck the world, they caused terrible earthquakes and tsunamis that slew thousands of innocents-including many worshipers of the headstrong deity who accidentally caused the devastation. The first adhukaits grew from the shattered, mingled remains of these brigands, rising from the blasted crater to serve the asuras as elite soldiers.&lt;/p&gt;&lt;/h4&gt;&lt;/div&gt;</t>
  </si>
  <si>
    <t>Aghasura</t>
  </si>
  <si>
    <t>darkvision 60 ft., scent; Perception +19</t>
  </si>
  <si>
    <t>attraction (50 ft.), elusive (75 ft.)</t>
  </si>
  <si>
    <t>(+6 armor, +3 Dex, +6 natural, -2 size)</t>
  </si>
  <si>
    <t>Fort +15, Ref +9, Will +11; +2 vs. enchantment spells</t>
  </si>
  <si>
    <t>+2 vs. enchantment spells</t>
  </si>
  <si>
    <t>curse effects, disease, poison</t>
  </si>
  <si>
    <t>mwk scimitar +26/+21/+16 (2d6+12/15-20 plus poison), mwk scimitar +26 (2d6+12/15-20 plus poison), bite +19 (2d8+6 plus grab and poison)</t>
  </si>
  <si>
    <t>dual wielder, infused weapons, swallow whole (2d6+12 acid damage, AC 13, 16 hp)</t>
  </si>
  <si>
    <t>Spell-Like Abilities (CL 11th; concentration +15) At will-greater teleport (self plus 50 lbs. of objects only) 3/day-deeper darkness 1/day-cloudkill (DC 19), summon (level 4, 1d4+1 adhukaits, 45%, or 1 aghasura, 20%)</t>
  </si>
  <si>
    <t>Str 34, Dex 17, Con 23, Int 11, Wis 14, Cha 18</t>
  </si>
  <si>
    <t>Cleave, Critical Focus, Great Cleave, Improved Critical (scimitar), Lightning Reflexes, Power Attack, Weapon Focus (scimitar)</t>
  </si>
  <si>
    <t>Acrobatics +17, Bluff +19, Escape Artist +6, Intimidate +17, Knowledge (planes) +13, Perception +19, Sense Motive +19, Stealth +9, Swim +17</t>
  </si>
  <si>
    <t>+6 Escape Artist, +4 Perception</t>
  </si>
  <si>
    <t>solitary or troop (2-9)</t>
  </si>
  <si>
    <t>standard (masterwork breastplate, 2 masterwork scimitars, other treasure)</t>
  </si>
  <si>
    <t>This immense creature looks like a horned rattlesnake, save for its two muscular arms, each of which wields a scimitar.</t>
  </si>
  <si>
    <t>Attraction Aura (Su) An aghasura exudes a 50- foot aura whenever it remains motionless for at least 1 round. All nonevil creatures that enter this area must make a DC 21 Will save to avoid being compelled to move toward the aghasura's location. If the aghasura moves, the effect ends for all currently affected creatures. This is a mind-affecting compulsion. The save DC is Charisma-based. Dual Wielder (Ex) An aghasura does not take a penalty on attack or damage rolls when attacking with two weapons. Infused Weapons (Su) Weapons an aghasura wields are considered to be magic for the purposes of overcoming damage reduction. In addition, such weapons gain the ability to deliver the aghasura's poison on a successful attack. Poison (Ex) Bite or weapon-injury; save Fort DC 23; frequency 1/round for 6 rounds; effect 1d4 Con damage; cure 2 consecutive saves.</t>
  </si>
  <si>
    <t>Aghasuras, or the poison ones, are massive fiends who have perfected the art of ambush and hold to duties of guardianship and butchery. It is said that these frightful ophidian monsters came into being when a deity granted free will to her favorite serpent pets, but when these pets were left to their own devices, they slipped into the deity's favored temple and slew all of her greatest priests. The serpents who survived the deity's wrath became the first aghasuras. An aghasura is 30 feet long and weighs nearly 7 tons.</t>
  </si>
  <si>
    <t>&lt;link rel="stylesheet"href="PF.css"&gt;&lt;div&gt;&lt;h2&gt;Asura, Aghasura&lt;/h2&gt;&lt;h3&gt;&lt;i&gt;This immense creature looks like a horned rattlesnake, save for its two muscular arms, each of which wields a scimitar.&lt;/i&gt;&lt;/h3&gt;&lt;br&gt;&lt;/div&gt;&lt;div class="heading"&gt;&lt;p class="alignleft"&gt;Aghasura&lt;/p&gt;&lt;p class="alignright"&gt;CR 11&lt;/p&gt;&lt;div style="clear: both;"&gt;&lt;/div&gt;&lt;/div&gt;&lt;div&gt;&lt;h5&gt;&lt;b&gt;XP &lt;/b&gt;12,800&lt;/h5&gt;&lt;h5&gt;LE Huge outsider (asura, evil, extraplanar, lawful)&lt;/h5&gt;&lt;h5&gt;&lt;b&gt;Init &lt;/b&gt;+3; &lt;b&gt;Senses &lt;/b&gt;darkvision 60 ft., scent; Perception +19&lt;/h5&gt;&lt;h5&gt;&lt;b&gt;Aura &lt;/b&gt;attraction (50 ft.), elusive (75 ft.)&lt;/h5&gt;&lt;/div&gt;&lt;hr/&gt;&lt;div&gt;&lt;h5&gt;&lt;b&gt;DEFENSE&lt;/b&gt;&lt;/h5&gt;&lt;/div&gt;&lt;hr/&gt;&lt;div&gt;&lt;h5&gt;&lt;b&gt;AC &lt;/b&gt;23, touch 11, flat-footed 20 (+6 armor, +3 Dex, +6 natural, -2 size)&lt;/h5&gt;&lt;h5&gt;&lt;b&gt;hp &lt;/b&gt;161 (14d10+84); regeneration 5 (good weapons, good spells)&lt;/h5&gt;&lt;h5&gt;&lt;b&gt;Fort &lt;/b&gt;+15, &lt;b&gt;Ref &lt;/b&gt;+9, &lt;b&gt;Will &lt;/b&gt;+11; +2 vs. enchantment spells&lt;/h5&gt;&lt;h5&gt;&lt;b&gt;DR &lt;/b&gt;10/good; &lt;b&gt;Immune &lt;/b&gt;curse effects, disease, poison; &lt;b&gt;Resist &lt;/b&gt;acid 10, electricity 10; &lt;b&gt;SR &lt;/b&gt;22&lt;/h5&gt;&lt;/div&gt;&lt;hr/&gt;&lt;div&gt;&lt;h5&gt;&lt;b&gt;OFFENSE&lt;/b&gt;&lt;/h5&gt;&lt;/div&gt;&lt;hr/&gt;&lt;div&gt;&lt;h5&gt;&lt;b&gt;Spd &lt;/b&gt;50 ft., swim 30 ft. (35 ft., swim 20 ft. in armor)&lt;/h5&gt;&lt;h5&gt;&lt;b&gt;Melee &lt;/b&gt;mwk scimitar +26/+21/+16 (2d6+12/15-20 plus poison), mwk scimitar +26 (2d6+12/15-20 plus poison), bite +19 (2d8+6 plus grab and poison)&lt;/h5&gt;&lt;h5&gt;&lt;b&gt;Space &lt;/b&gt;15 ft.; &lt;b&gt;Reach &lt;/b&gt;15 ft.&lt;/h5&gt;&lt;h5&gt;&lt;b&gt;Special Attacks &lt;/b&gt;dual wielder, infused weapons, swallow whole (2d6+12 acid damage, AC 13, 16 hp)&lt;/h5&gt;&lt;h5&gt;&lt;b&gt;Spell-Like Abilities&lt;/b&gt; (CL 11th; concentration +15)&lt;/br&gt;At will&amp;mdash;&lt;i&gt;greater teleport&lt;/i&gt; (self plus 50 lbs. of objects only)&lt;/br&gt;3/day&amp;mdash;&lt;i&gt;deeper darkness&lt;/i&gt;&lt;/br&gt;1/day&amp;mdash;&lt;i&gt;cloudkill&lt;/i&gt; (DC 19), summon (level 4, 1d4+1 adhukaits, 45%, or 1 aghasura, 20%)&lt;/h5&gt;&lt;/h5&gt;&lt;/div&gt;&lt;hr/&gt;&lt;div&gt;&lt;h5&gt;&lt;b&gt;STATISTICS&lt;/b&gt;&lt;/h5&gt;&lt;/div&gt;&lt;hr/&gt;&lt;div&gt;&lt;h5&gt;&lt;b&gt;Str &lt;/b&gt;34, &lt;b&gt;Dex &lt;/b&gt;17, &lt;b&gt;Con &lt;/b&gt;23, &lt;b&gt;Int &lt;/b&gt; 11, &lt;b&gt;Wis &lt;/b&gt;14, &lt;b&gt;Cha &lt;/b&gt;18&lt;/h5&gt;&lt;h5&gt;&lt;b&gt;Base Atk &lt;/b&gt;+14; &lt;b&gt;CMB &lt;/b&gt;+28 (+32 grapple); &lt;b&gt;CMD &lt;/b&gt;41 (can't be tripped)&lt;/h5&gt;&lt;h5&gt;&lt;b&gt;Feats &lt;/b&gt;Cleave, Critical Focus, Great Cleave, Improved Critical (scimitar), Lightning Reflexes, Power Attack, Weapon Focus (scimitar)&lt;/h5&gt;&lt;h5&gt;&lt;b&gt;Skills &lt;/b&gt;Acrobatics +17, Bluff +19, Escape Artist +6, Intimidate +17, Knowledge (planes) +13, Perception +19, Sense Motive +19, Stealth +9, Swim +17; &lt;b&gt;Racial Modifiers &lt;/b&gt;+6 Escape Artist, +4 Perception&lt;/h5&gt;&lt;h5&gt;&lt;b&gt;Languages &lt;/b&gt;Common, Infernal; telepathy 100 ft.&lt;/h5&gt;&lt;/div&gt;&lt;hr/&gt;&lt;div&gt;&lt;h5&gt;&lt;b&gt;ECOLOGY&lt;/b&gt;&lt;/h5&gt;&lt;/div&gt;&lt;hr/&gt;&lt;div&gt;&lt;h5&gt;&lt;b&gt;Environment &lt;/b&gt; any (Hell)&lt;/h5&gt;&lt;h5&gt;&lt;b&gt;Organization &lt;/b&gt;solitary or troop (2-9)&lt;/h5&gt;&lt;h5&gt;&lt;b&gt;Treasure &lt;/b&gt;standard (masterwork breastplate, 2 masterwork scimitars, other treasure)&lt;/h5&gt;&lt;/div&gt;&lt;hr/&gt;&lt;div&gt;&lt;h5&gt;&lt;b&gt;SPECIAL ABILITIES&lt;/b&gt;&lt;/h5&gt;&lt;/div&gt;&lt;hr/&gt;&lt;div&gt;&lt;h5&gt;&lt;b&gt;Attraction Aura (Su)&lt;/b&gt;&lt;/b&gt; An aghasura exudes a 50- foot aura whenever it remains motionless for at least 1 round. All nonevil creatures that enter this area must make a DC 21 Will save to avoid being compelled to move toward the aghasura's location. If the aghasura moves, the effect ends for all currently affected creatures. This is a mind-affecting compulsion. The save DC is Charisma-based. &lt;/h5&gt;&lt;h5&gt;&lt;b&gt;Dual Wielder (Ex)&lt;/b&gt; An aghasura does not take a penalty on attack or damage rolls when attacking with two weapons. &lt;/h5&gt;&lt;h5&gt;&lt;b&gt;Infused Weapons (Su)&lt;/b&gt; Weapons an aghasura wields are considered to be magic for the purposes of overcoming damage reduction. In addition, such weapons gain the ability to deliver the aghasura's poison on a successful attack. &lt;/h5&gt;&lt;h5&gt;&lt;b&gt;Poison (Ex)&lt;/b&gt; Bite or weapon-injury; &lt;i&gt;save&lt;/i&gt; Fort DC 23; &lt;i&gt;frequency&lt;/i&gt; 1/round for 6 rounds; &lt;i&gt;effect&lt;/i&gt; 1d4 Con damage; &lt;i&gt;cure&lt;/i&gt; 2 consecutive &lt;i&gt;save&lt;/i&gt;s.&lt;/h5&gt;&lt;/div&gt;&lt;br&gt;&lt;div&gt;&lt;h4&gt;&lt;p&gt;&lt;p&gt;Aghasuras, or the poison ones, are massive fiends who have perfected the art of ambush and hold to duties of guardianship and butchery. It is said that these frightful ophidian monsters came into being when a deity granted free will to her favorite serpent pets, but when these pets were left to their own devices, they slipped into the deity's favored temple and slew all of her greatest priests.&lt;/p&gt;&lt;p&gt;The serpents who survived the deity's wrath became the first aghasuras.&lt;/p&gt;&lt;p&gt;An aghasura is 30 feet long and weighs nearly 7 tons.&lt;/p&gt;&lt;/h4&gt;&lt;/div&gt;</t>
  </si>
  <si>
    <t>Asurendra</t>
  </si>
  <si>
    <t>all-around vision, darkvision 60 ft., low-light vision, scent, true seeing; Perception +34</t>
  </si>
  <si>
    <t>dimensional lock (20 ft., enemies only), elusive (100 ft.)</t>
  </si>
  <si>
    <t>35, touch 25, flat-footed 26</t>
  </si>
  <si>
    <t>(+5 deflection, +8 Dex, +1 dodge, +3 insight, +10 natural, -2 size)</t>
  </si>
  <si>
    <t>(22d10+264)</t>
  </si>
  <si>
    <t>regeneration 10 (good weapons, good spells)</t>
  </si>
  <si>
    <t>Fort +25, Ref +17, Will +20; +2 vs. enchantment spells,</t>
  </si>
  <si>
    <t>+2 vs. enchantment spells,</t>
  </si>
  <si>
    <t>15/chaotic and good</t>
  </si>
  <si>
    <t>curse effects, disease, flanking, poison, polymorph</t>
  </si>
  <si>
    <t>50 ft., climb 50 ft., fly 50 ft. (perfect), swim 50 ft.</t>
  </si>
  <si>
    <t>bite +33 (2d6+13 plus grab and poison), 6 claws +33 (2d6+13 plus curse)</t>
  </si>
  <si>
    <t>curse of false wisdom, spirit blades (+29, 3d6+7/19-20), swallow whole (4d6+19 bludgeoning plus 4d8+12 acid damage, AC 15, 38 hp)</t>
  </si>
  <si>
    <t>Spell-Like Abilities (CL 20th; concentration +30) Constant-dimensional lock (enemies only), freedom of movement, tongues, true seeing At Will-death knell (DC 22), greater dispel magic, greater scrying, greater teleport (self plus 50 lbs. of objects only) 3/day-quickened baleful polymorph (DC 25), quickened blade barrier (DC 26), blasphemy (DC 27), quickened death knell (DC 22), deeper darkness, demand (DC 28) 1/day-power word stun, summon (level 9, any 1 CR 19 or lower asura 100%), time stop</t>
  </si>
  <si>
    <t>Str 36, Dex 26, Con 34, Int 25, Wis 25, Cha 31</t>
  </si>
  <si>
    <t>Awesome Blow, Cleave, Combat ReflexesB, Critical Focus, Deflect ArrowsB, DodgeB, Great Cleave, Improved Bull Rush, Improved Initiative, Lightning Reflexes, MobilityB, Power Attack, Quicken Spell-Like Ability (baleful polymorph, blade barrier, death knell), Snatch ArrowsB, Spring AttackB</t>
  </si>
  <si>
    <t>Acrobatics +31 (+39 when jumping), Bluff +33, Climb +21, Diplomacy +30, Escape Artist +14, Fly +35, Intimidate +33, Knowledge (arcana) +27, Knowledge (history) +13, Knowledge (planes) +30, Knowledge (religion) +27, Perception +34, Perform (dance) +33, Sense Motive +30, Spellcraft +27, Stealth +23, Swim +21, Use Magic Device +30</t>
  </si>
  <si>
    <t>Common, Infernal; tongues, telepathy 100 ft.</t>
  </si>
  <si>
    <t>This six-armed humanoid horror is garbed in golden armor and surrounded by a nimbus of floating, glowing weaponry.</t>
  </si>
  <si>
    <t>Curse of False Wisdom (Su) Claw-contact; save Will DC 31; frequency 1 day; effect 1d6 Wis drain. Poison (Ex) Bite-injury; save Fort DC 33; frequency 1/round for 6 rounds; effect 1d6 Con; cure 2 consecutive saves. Spirit Blades (Su) As a swift action, an asurendra can call forth up to six longsword-shaped force effects that float near the asurendra until directed. The asurendra can use a standard action to direct one blade to attack a target up to a distance of 50 feet away, or use a full-attack action to cause all six blades to attack up to six different targets up to a distance of 50 feet away, each to a different location if desired. Once an asurendra directs a spirit blade to attack a foe, the blade continues to make a single attack against that foe each round on the asurendra's turn until directed otherwise by the asurendra and as long as the foe remains within 50 feet of the asurendra. As a move action, the asurendra can direct all currently attacking blades to switch targets to new foes within 50 feet. These weapons attack using the asurendra's base attack bonus modified by its Wisdom modifier (+29 for most asurendras), and deal 3d6 points of damage plus an amount of force damage equal to the asurendra's Wisdom modifier (3d6+7 for most asurendras). Physical attacks do no affect these blades, but disintegrate, a sphere of annihilation, or a rod of cancellation (touch AC 25) causes them to vanish. If a spirit blade's target dies or moves beyond a 50-foot range and the asurendra does not retarget that blade by the end of its turn, the blade vanishes. Likewise, any blades that are not within 50 feet of the asurendra at the end of its turn also vanish.</t>
  </si>
  <si>
    <t>With the notable exception of the unique asura ranas, asurendras are the mightiest of their kind. Although few asurendras possess anything resembling an extended realm, in Hell or elsewhere, these asuras are the "wise ones" of asura kind. Most dwell within shrinelike fortresses in which they can practice their ruinous mysticism and command lesser asuras who seek their teachings. To most asuras, an asurendra's order is something akin to a deific edict. Each asurendra is a humanoid creature of immense proportions. Their exact appearance varies just as the appearances of humanoids vary, but all asurendras have six arms and multiple eyes and heads. An asurendra's body is an example of physical perfection, athletically and gracefully built, but its face has monstrous or inhuman features, such as tusks or bizarrely placed features. Most asurendras are 19 feet tall and weigh 8,000 pounds. Few asurendras were born to their might-they achieve their power only over the course of countless lifetimes spent as lesser asuras. Throughout each incarnation, these tenacious asuras sought unity with some concept of destruction. Eventually, through dark meditation and vile action, the asuras ascended to a state of being united with some aspect of unmaking. They also gained power over their own being and slowly reshaped themselves into a vision of their perfect selves, instruments of annihilation ideally suited to fell gods and their divine works. In battle, an asurendra does its best to destroy all enemies, taking a moment to ensure death when any foe falls. Asurendras enjoy eating the bodies of fallen foes, and some can even use the flesh and bone of those they consume to create new asuras to serve them. BLASPHEMOUS SAGES Each asurendra follows its own bliss toward a specific method of vengeance against the divine. Like philosophers dispensing wisdom, they teach their ways to others so that more asuras might ascend into perfection. Listed here are some ideas of the vile ways asurendras might use their "enlightened" hatred. Death: All living things can die. Instead of war, an asurendra can focus on the aftermath of war. Such an asurendra replaces quickened baleful polymorph with quickened slay living and quickened blade barrier with quickened circle of death. Its spirit blades deal negative energy damage, not force damage, and can thus be used to heal allied undead creatures as easily as they can serve as weapons against the living. Sacrilege: Blasphemy is joy to any asura, but truly impious asurendras learn talents that mimic divine miracles. Cults to these asurendras, which almost always seem benevolent on first glance, turn people from the worship of real deities. These asurendras do not possess a spirit blade special attack, but can use miracle as a spell-like ability once per day as long as the miracle granted is in keeping with their blasphemous design. Shaping: Some asurendras like to remake what the gods have created. Nothing escapes a shaper's vision, and its enemies find their bodies, minds, and souls are like clay in a shaper's hands. An asurendra sage of shaping lacks a spirit blade special attack, but gains the following special ability. Create Asura (Su): As a full-round action, an asurendra can turn a creature that it has eaten within the last 24 hours into a tripurasura (see page 26) that it then excretes into existence. Such tripurasuras remain loyal to the asurendra that created them as long as they remain tripurasuras. If an asurendra has enough tripurasuras at hand, it can consume them as well and transform them into more powerful asuras using this ability. An asurendra can transform any tripurasuras it has eaten within the last 24 hours into a number of Hit Dice worth of other asuras equal to the number of tripurasuras it has consumed. An asurendra can create as many tripurasuras as it wishes with this ability, but can only create more powerful asuras by combining multiple tripurasuras once per day. An asurendra cannot create another asurendra with this ability. A newly formed asura considers the asurendra to be its master. Not all of a creature's soul is consumed when it is used to create a tripurasura-beings swallowed and used to create asuras in this manner are dead, but can be restored to life as normal.</t>
  </si>
  <si>
    <t>&lt;link rel="stylesheet"href="PF.css"&gt;&lt;div&gt;&lt;h2&gt;Asura, Asurendra&lt;/h2&gt;&lt;h3&gt;&lt;i&gt;This six-armed humanoid horror is garbed in golden armor and surrounded by a nimbus of floating, glowing weaponry.&lt;/i&gt;&lt;/h3&gt;&lt;br&gt;&lt;/div&gt;&lt;div class="heading"&gt;&lt;p class="alignleft"&gt;Asurendra&lt;/p&gt;&lt;p class="alignright"&gt;CR 20&lt;/p&gt;&lt;div style="clear: both;"&gt;&lt;/div&gt;&lt;/div&gt;&lt;div&gt;&lt;h5&gt;&lt;b&gt;XP &lt;/b&gt;307,200&lt;/h5&gt;&lt;h5&gt;LE Huge outsider (asura, evil, extraplanar, lawful)&lt;/h5&gt;&lt;h5&gt;&lt;b&gt;Init &lt;/b&gt;+12; &lt;b&gt;Senses &lt;/b&gt;all-around vision, darkvision 60 ft., low-light vision, scent, &lt;i&gt;true seeing&lt;/i&gt;; Perception +34&lt;/h5&gt;&lt;h5&gt;&lt;b&gt;Aura &lt;/b&gt;&lt;i&gt;dimensional lock&lt;/i&gt; (20 ft., enemies only), elusive (100 ft.)&lt;/h5&gt;&lt;/div&gt;&lt;hr/&gt;&lt;div&gt;&lt;h5&gt;&lt;b&gt;DEFENSE&lt;/b&gt;&lt;/h5&gt;&lt;/div&gt;&lt;hr/&gt;&lt;div&gt;&lt;h5&gt;&lt;b&gt;AC &lt;/b&gt;35, touch 25, flat-footed 26 (+5 deflection, +8 Dex, +1 dodge, +3 insight, +10 natural, -2 size)&lt;/h5&gt;&lt;h5&gt;&lt;b&gt;hp &lt;/b&gt;385 (22d10+264); regeneration 10 (good weapons, good spells)&lt;/h5&gt;&lt;h5&gt;&lt;b&gt;Fort &lt;/b&gt;+25, &lt;b&gt;Ref &lt;/b&gt;+17, &lt;b&gt;Will &lt;/b&gt;+20; +2 vs. enchantment spells,&lt;/h5&gt;&lt;h5&gt;&lt;b&gt;DR &lt;/b&gt;15/chaotic and good; &lt;b&gt;Immune &lt;/b&gt;curse effects, disease, flanking, poison, polymorph; &lt;b&gt;Resist &lt;/b&gt;acid 10, electricity 10; &lt;b&gt;SR &lt;/b&gt;31&lt;/h5&gt;&lt;/div&gt;&lt;hr/&gt;&lt;div&gt;&lt;h5&gt;&lt;b&gt;OFFENSE&lt;/b&gt;&lt;/h5&gt;&lt;/div&gt;&lt;hr/&gt;&lt;div&gt;&lt;h5&gt;&lt;b&gt;Spd &lt;/b&gt;50 ft., climb 50 ft., fly 50 ft. (perfect), swim 50 ft.&lt;/h5&gt;&lt;h5&gt;&lt;b&gt;Melee &lt;/b&gt;bite +33 (2d6+13 plus grab and poison), 6 claws +33 (2d6+13 plus curse)&lt;/h5&gt;&lt;h5&gt;&lt;b&gt;Space &lt;/b&gt;15 ft.; &lt;b&gt;Reach &lt;/b&gt;15 ft.&lt;/h5&gt;&lt;h5&gt;&lt;b&gt;Special Attacks &lt;/b&gt;curse of false wisdom, spirit blades (+29, 3d6+7/19-20), swallow whole (4d6+19 bludgeoning plus 4d8+12 acid damage, AC 15, 38 hp)&lt;/h5&gt;&lt;h5&gt;&lt;b&gt;Spell-Like Abilities&lt;/b&gt; (CL 20th; concentration +30)&lt;/br&gt;Constant&amp;mdash;&lt;i&gt;dimensional lock&lt;/i&gt; (enemies only), &lt;i&gt;freedom of movement&lt;/i&gt;, &lt;i&gt;tongues&lt;/i&gt;, &lt;i&gt;true seeing&lt;/i&gt;&lt;/br&gt;At Will&amp;mdash;&lt;i&gt;&lt;i&gt;death&lt;/i&gt; knell&lt;/i&gt; (DC 22), &lt;i&gt;greater dispel magic&lt;/i&gt;, &lt;i&gt;greater scrying&lt;/i&gt;, &lt;i&gt;greater teleport&lt;/i&gt; (self plus 50 lbs. of objects only)&lt;/br&gt;3/day&amp;mdash;quickened &lt;i&gt;baleful polymorph&lt;/i&gt; (DC 25), quickened &lt;i&gt;blade barrier&lt;/i&gt; (DC 26), &lt;i&gt;blasphemy&lt;/i&gt; (DC 27), quickened &lt;i&gt;&lt;i&gt;death&lt;/i&gt; knell&lt;/i&gt; (DC 22), &lt;i&gt;deeper darkness&lt;/i&gt;, &lt;i&gt;demand&lt;/i&gt; (DC 28)&lt;/br&gt;1/day&amp;mdash;&lt;i&gt;power word stun&lt;/i&gt;, summon (level 9, any 1 CR 19 or lower asura 100%), &lt;i&gt;time stop&lt;/i&gt;&lt;/h5&gt;&lt;/h5&gt;&lt;/div&gt;&lt;hr/&gt;&lt;div&gt;&lt;h5&gt;&lt;b&gt;STATISTICS&lt;/b&gt;&lt;/h5&gt;&lt;/div&gt;&lt;hr/&gt;&lt;div&gt;&lt;h5&gt;&lt;b&gt;Str &lt;/b&gt;36, &lt;b&gt;Dex &lt;/b&gt;26, &lt;b&gt;Con &lt;/b&gt;34, &lt;b&gt;Int &lt;/b&gt; 25, &lt;b&gt;Wis &lt;/b&gt;25, &lt;b&gt;Cha &lt;/b&gt;31&lt;/h5&gt;&lt;h5&gt;&lt;b&gt;Base Atk &lt;/b&gt;+22; &lt;b&gt;CMB &lt;/b&gt;+37 (+41 grapple); &lt;b&gt;CMD &lt;/b&gt;64&lt;/h5&gt;&lt;h5&gt;&lt;b&gt;Feats &lt;/b&gt;Awesome Blow, Cleave, Combat Reflexes&lt;sup&gt;B&lt;/sup&gt;, Critical Focus, Deflect Arrows&lt;sup&gt;B&lt;/sup&gt;, Dodge&lt;sup&gt;B&lt;/sup&gt;, Great Cleave, Improved Bull Rush, Improved Initiative, Lightning Reflexes, Mobility&lt;sup&gt;B&lt;/sup&gt;, Power Attack, Quicken Spell-Like Ability (&lt;i&gt;baleful polymorph&lt;/i&gt;, &lt;i&gt;blade barrier&lt;/i&gt;, &lt;i&gt;&lt;i&gt;death&lt;/i&gt; knell&lt;/i&gt;), Snatch Arrows&lt;sup&gt;B&lt;/sup&gt;, Spring Attack&lt;sup&gt;B&lt;/sup&gt;&lt;/h5&gt;&lt;h5&gt;&lt;b&gt;Skills &lt;/b&gt;Acrobatics +31 (+39 when jumping), Bluff +33, Climb +21, Diplomacy +30, Escape Artist +14, Fly +35, Intimidate +33, Knowledge (arcana) +27, Knowledge (history) +13, Knowledge (planes) +30, Knowledge (religion) +27, Perception +34, Perform (dance) +33, Sense Motive +30, Spellcraft +27, Stealth +23, Swim +21, Use Magic Device +30; &lt;b&gt;Racial Modifiers &lt;/b&gt;+6 Escape Artist, +4 Perception&lt;/h5&gt;&lt;h5&gt;&lt;b&gt;Languages &lt;/b&gt;Common, Infernal; &lt;i&gt;tongues&lt;/i&gt;, telepathy 100 ft.&lt;/h5&gt;&lt;/div&gt;&lt;hr/&gt;&lt;div&gt;&lt;h5&gt;&lt;b&gt;ECOLOGY&lt;/b&gt;&lt;/h5&gt;&lt;/div&gt;&lt;hr/&gt;&lt;div&gt;&lt;h5&gt;&lt;b&gt;Environment &lt;/b&gt; any (Hell)&lt;/h5&gt;&lt;h5&gt;&lt;b&gt;Organization &lt;/b&gt;solitary or pair&lt;/h5&gt;&lt;h5&gt;&lt;b&gt;Treasure &lt;/b&gt;double&lt;/h5&gt;&lt;/div&gt;&lt;hr/&gt;&lt;div&gt;&lt;h5&gt;&lt;b&gt;SPECIAL ABILITIES&lt;/b&gt;&lt;/h5&gt;&lt;/div&gt;&lt;hr/&gt;&lt;div&gt;&lt;h5&gt;&lt;b&gt;Curse of False Wisdom (Su)&lt;/b&gt;&lt;/b&gt; Claw-contact; save Will DC 31; frequency 1 day; effect 1d6 Wis drain. &lt;/h5&gt;&lt;h5&gt;&lt;b&gt;Poison (Ex)&lt;/b&gt; Bite-injury; &lt;i&gt;save&lt;/i&gt; Fort DC 33; &lt;i&gt;frequency&lt;/i&gt; 1/round for 6 rounds; &lt;i&gt;effect&lt;/i&gt; 1d6 Con; &lt;i&gt;cure&lt;/i&gt; 2 consecutive &lt;i&gt;save&lt;/i&gt;s. &lt;/h5&gt;&lt;h5&gt;&lt;b&gt;Spirit Blades (Su)&lt;/b&gt; As a swift action, an asurendra can call forth up to six longsword-shaped force effects that float near the asurendra until directed. The asurendra can use a standard action to direct one blade to attack a target up to a distance of 50 feet away, or use a full-attack action to cause all six blades to attack up to six different targets up to a distance of 50 feet away, each to a different location if desired. Once an asurendra directs a spirit blade to attack a foe, the blade continues to make a single attack against that foe each round on the asurendra's turn until directed otherwise by the asurendra and as long as the foe remains within 50 feet of the asurendra. As a move action, the asurendra can direct all currently attacking blades to switch targets to new foes within 50 feet. These weapons attack using the asurendra's base attack bonus modified by its Wisdom modifier (+29 for most asurendras), and deal 3d6 points of damage plus an amount of force damage equal to the asurendra's Wisdom modifier (3d6+7 for most asurendras). Physical attacks do no affect these blades, but &lt;i&gt;disintegrate&lt;/i&gt;, a &lt;i&gt;sphere of annihilation&lt;/i&gt;, or a &lt;i&gt;rod of cancellation&lt;/i&gt; (touch AC 25) causes them to vanish. If a spirit blade's target dies or moves beyond a 50-foot range and the asurendra does not retarget that blade by the end of its turn, the blade vanishes. Likewise, any blades that are not within 50 feet of the asurendra at the end of its turn also vanish.&lt;/h5&gt;&lt;/div&gt;&lt;br&gt;&lt;div&gt;&lt;h4&gt;&lt;p&gt;&lt;p&gt;With the notable exception of the unique asura ranas, asurendras are the mightiest of their kind. Although few asurendras possess anything resembling an extended realm, in Hell or elsewhere, these asuras are the "wise ones" of asura kind. Most dwell within shrinelike fortresses in which they can practice their ruinous mysticism and command lesser asuras who seek their teachings. To most asuras, an asurendra's order is something akin to a deific edict.&lt;/p&gt;&lt;p&gt;Each asurendra is a humanoid creature of immense proportions. Their exact appearance varies just as the appearances of humanoids vary, but all asurendras have six arms and multiple eyes and heads. An asurendra's body is an example of physical perfection, athletically and gracefully built, but its face has monstrous or inhuman features, such as tusks or bizarrely placed features. Most asurendras are 19 feet tall and weigh 8,000 pounds.&lt;/p&gt;&lt;p&gt;Few asurendras were born to their might-they achieve their power only over the course of countless lifetimes spent as lesser asuras. Throughout each incarnation, these tenacious asuras sought unity with some concept of destruction. Eventually, through dark meditation and vile action, the asuras ascended to a state of being united with some aspect of unmaking. They also gained power over their own being and slowly reshaped themselves into a vision of their perfect selves, instruments of annihilation ideally suited to fell gods and their divine works.&lt;/p&gt;&lt;p&gt;In battle, an asurendra does its best to destroy all enemies, taking a moment to ensure &lt;i&gt;death&lt;/i&gt; when any foe falls. Asurendras enjoy eating the bodies of fallen foes, and some can even use the flesh and bone of those they consume to create new asuras to serve them.&lt;/p&gt;&lt;br&gt;&lt;b&gt;BLASPHEMOUS SAGES &lt;/b&gt;&lt;br&gt;Each asurendra follows its own bliss toward a specific method of vengeance against the divine. Like philosophers dispensing wisdom, they teach their ways to others so that more asuras might ascend into perfection. Listed here are some ideas of the vile ways asurendras might use their "enlightened" hatred.&lt;br&gt;&lt;b&gt;Death:&lt;/b&gt; All living things can die.&lt;/p&gt;&lt;p&gt;Instead of war, an asurendra can focus on the aftermath of war. Such an asurendra replaces quickened &lt;i&gt;baleful polymorph&lt;/i&gt; with quickened &lt;i&gt;slay living&lt;/i&gt; and quickened &lt;i&gt;blade barrier&lt;/i&gt; with quickened circle of &lt;i&gt;death&lt;/i&gt;. Its spirit blades deal negative energy damage, not force damage, and can thus be used to heal allied undead creatures as easily as they can serve as weapons against the living.&lt;br&gt;&lt;b&gt;Sacrilege:&lt;/b&gt; Blasphemy is joy to any asura, but truly impious asurendras learn talents that mimic divine &lt;i&gt;miracle&lt;/i&gt;s.&lt;/p&gt;&lt;p&gt;Cults to these asurendras, which almost always seem benevolent on first glance, turn people from the worship of real deities. These asurendras do not possess a spirit blade special attack, but can use &lt;i&gt;miracle&lt;/i&gt; as a spell-like ability once per day as long as the &lt;i&gt;miracle&lt;/i&gt; granted is in keeping with their blasphemous design.&lt;br&gt;&lt;b&gt;Shaping:&lt;/b&gt; Some asurendras like to remake what the gods have created. Nothing escapes a shaper's vision, and its enemies find their bodies, minds, and souls are like clay in a shaper's hands. An asurendra sage of shaping lacks a spirit blade special attack, but gains the following special ability.&lt;br&gt;&lt;i&gt;Create Asura (Su)&lt;/i&gt;: As a full-round action, an asurendra can turn a creature that it has eaten within the last 24 hours into a tripurasura (see page 26) that it then excretes into existence. Such tripurasuras remain loyal to the asurendra that created them as long as they remain tripurasuras. If an asurendra has enough tripurasuras at hand, it can consume them as well and transform them into more powerful asuras using this ability. An asurendra can transform any tripurasuras it has eaten within the last 24 hours into a number of Hit Dice worth of other asuras equal to the number of tripurasuras it has consumed. An asurendra can create as many tripurasuras as it wishes with this ability, but can only create more powerful asuras by combining multiple tripurasuras once per day.&lt;/p&gt;&lt;p&gt;An asurendra cannot create another asurendra with this ability. A newly formed asura considers the asurendra to be its master. Not all of a creature's soul is consumed when it is used to create a tripurasura-beings swallowed and used to create asuras in this manner are dead, but can be restored to life as normal.&lt;/p&gt;&lt;/h4&gt;&lt;/div&gt;</t>
  </si>
  <si>
    <t>Tripurasura</t>
  </si>
  <si>
    <t>darkvision 60 ft., detect magic; Perception +10</t>
  </si>
  <si>
    <t>16, touch 16, flat-footed 13</t>
  </si>
  <si>
    <t>(+2 Dex, +1 dodge, +1 insight, +2 size)</t>
  </si>
  <si>
    <t>Fort +4, Ref +3, Will +5; +2 vs. enchantments</t>
  </si>
  <si>
    <t>+2 vs. enchantments</t>
  </si>
  <si>
    <t>sting +7 (1d4-1 plus poison)</t>
  </si>
  <si>
    <t>Spell-Like Abilities (CL 6th; concentration +7)  Constant-detect magic  At Will-feather fall  3/day-levitate, locate object, spider climb  1/week-commune (6 questions, CL 12th)</t>
  </si>
  <si>
    <t>Str 8, Dex 14, Con 12, Int 13, Wis 15, Cha 13</t>
  </si>
  <si>
    <t>Acrobatics +8 (+4 when jumping), Appraise +4, Bluff +7, Escape Artist +8, Knowledge (arcana) +4, Knowledge (planes) +7, Perception +10, Perform (dance) +5, Spellcraft +4, Stealth +14</t>
  </si>
  <si>
    <t>change shape (any Small humanoid; alter self ), elusive</t>
  </si>
  <si>
    <t>This tiny monstrosity has the body of a well-muscled man, a crown of frilled horns, and eyes that glow like rubies.</t>
  </si>
  <si>
    <t>Change Shape (Su) The tripurasura has only one alternative form-when it uses change shape, it always appears as the same Small humanoid. Most take the form of gnomes or human children.  Elusive (Su) The tripurasura and items it carries are considered to be under the effects of a nondetection spell. A caster must succeed at a DC 14 caster level check to overcome this effect.  Poison (Ex) Tongue-injury; save Fort DC 12; frequency 1/round for 6 rounds; effect 1d2 Wis damage; cure 1 save.</t>
  </si>
  <si>
    <t>Tripurasuras, or sly ones, are among the weakest asuras, manifestations not of divine mistakes but instead creations of the most powerful of asuras exhibiting their loathing of the gods by creating blasphemous mockeries of their creations. A newly created tripurasura most commonly exists for one of two reasons: to give an asurendra sage the raw materials it needs to create more powerful asuras, or to seek out mortals-especially mortal spellcasters-to recruit into the asura cause.  Using its power to assume a pleasing or innocuous form, a tripurasura wanders the world, seeking pious mortals to corrupt. When it encounters a promising spellcaster (typically one who has some sort of link to a church or religion, but not necessarily a divine spellcaster), the tripurasura presents itself as an apprentice, pilgrim, or other type of curious student eager to learn from the spellcaster. The tripurasura keeps its true nature and its powers hidden, and seeks opportunities to steer its "master" away from decisions it might have made in good conscience to acts that promote the collapse of religious belief, faith, and society. When, as it inevitably does, the wayward spellcaster runs afoul of justice or is confronted by those seeking revenge, the tripurasura fades away to watch the final stage of the spellcaster's fall from grace, then seeks a new victim in another city or region.  Some spellcasters, on the other hand, actually seek out these tiny fiends to employ as familiars. A tripurasura greatly values these opportunities, since it need not abandon its master once its work is done and can continue to spread its agenda for as long as its master survives. A spellcaster must be lawful evil, at least 7th level, and have the Improved Familiar feat to gain a tripurasura as a familiar.</t>
  </si>
  <si>
    <t>&lt;link rel="stylesheet"href="PF.css"&gt;&lt;div&gt;&lt;h2&gt;Asura, Tripurasura&lt;/h2&gt;&lt;h3&gt;&lt;i&gt;This tiny monstrosity has the body of a well-muscled man, a crown of frilled horns, and eyes that glow like rubies.&lt;/i&gt;&lt;/h3&gt;&lt;br&gt;&lt;/div&gt;&lt;div class="heading"&gt;&lt;p class="alignleft"&gt;Tripurasura&lt;/p&gt;&lt;p class="alignright"&gt;CR 2&lt;/p&gt;&lt;div style="clear: both;"&gt;&lt;/div&gt;&lt;/div&gt;&lt;div&gt;&lt;h5&gt;&lt;b&gt;XP &lt;/b&gt;600&lt;/h5&gt;&lt;h5&gt;LE Tiny outsider (asura, evil, extraplanar, lawful)&lt;/h5&gt;&lt;h5&gt;&lt;b&gt;Init &lt;/b&gt;+2; &lt;b&gt;Senses &lt;/b&gt;darkvision 60 ft., &lt;i&gt;detect magic&lt;/i&gt;; Perception +10&lt;/h5&gt;&lt;/div&gt;&lt;hr/&gt;&lt;div&gt;&lt;h5&gt;&lt;b&gt;DEFENSE&lt;/b&gt;&lt;/h5&gt;&lt;/div&gt;&lt;hr/&gt;&lt;div&gt;&lt;h5&gt;&lt;b&gt;AC &lt;/b&gt;16, touch 16, flat-footed 13 (+2 Dex, +1 dodge, +1 insight, +2 size)&lt;/h5&gt;&lt;h5&gt;&lt;b&gt;hp &lt;/b&gt;19 (3d10+3); fast healing 2&lt;/h5&gt;&lt;h5&gt;&lt;b&gt;Fort &lt;/b&gt;+4, &lt;b&gt;Ref &lt;/b&gt;+3, &lt;b&gt;Will &lt;/b&gt;+5; +2 vs. enchantments&lt;/h5&gt;&lt;h5&gt;&lt;b&gt;DR &lt;/b&gt;5/cold iron or good; &lt;b&gt;Immune &lt;/b&gt;curse effects, disease, poison; &lt;b&gt;Resist &lt;/b&gt;acid 10, electricity 10&lt;/h5&gt;&lt;/div&gt;&lt;hr/&gt;&lt;div&gt;&lt;h5&gt;&lt;b&gt;OFFENSE&lt;/b&gt;&lt;/h5&gt;&lt;/div&gt;&lt;hr/&gt;&lt;div&gt;&lt;h5&gt;&lt;b&gt;Spd &lt;/b&gt;20 ft.&lt;/h5&gt;&lt;h5&gt;&lt;b&gt;Melee &lt;/b&gt;sting +7 (1d4-1 plus poison)&lt;/h5&gt;&lt;h5&gt;&lt;b&gt;Space &lt;/b&gt;5 ft.; &lt;b&gt;Reach &lt;/b&gt;5 ft.&lt;/h5&gt;&lt;h5&gt;&lt;b&gt;Spell-Like Abilities&lt;/b&gt; (CL 6th; concentration +7)&lt;/br&gt;Constant&amp;mdash;&lt;i&gt;detect magic&lt;/i&gt;&lt;/br&gt;At Will&amp;mdash;&lt;i&gt;feather fall&lt;/i&gt;&lt;/br&gt;3/day&amp;mdash;&lt;i&gt;levitate&lt;/i&gt;, &lt;i&gt;locate object&lt;/i&gt;, &lt;i&gt;spider climb&lt;/i&gt;&lt;/br&gt;1/week&amp;mdash;&lt;i&gt;commune&lt;/i&gt; (6 questions, CL 12th)&lt;/h5&gt;&lt;/h5&gt;&lt;/div&gt;&lt;hr/&gt;&lt;div&gt;&lt;h5&gt;&lt;b&gt;STATISTICS&lt;/b&gt;&lt;/h5&gt;&lt;/div&gt;&lt;hr/&gt;&lt;div&gt;&lt;h5&gt;&lt;b&gt;Str &lt;/b&gt;8, &lt;b&gt;Dex &lt;/b&gt;14, &lt;b&gt;Con &lt;/b&gt;12, &lt;b&gt;Int &lt;/b&gt; 13, &lt;b&gt;Wis &lt;/b&gt;15, &lt;b&gt;Cha &lt;/b&gt;13&lt;/h5&gt;&lt;h5&gt;&lt;b&gt;Base Atk &lt;/b&gt;+3; &lt;b&gt;CMB &lt;/b&gt;+3; &lt;b&gt;CMD &lt;/b&gt;14&lt;/h5&gt;&lt;h5&gt;&lt;b&gt;Feats &lt;/b&gt;Dodge, Weapon Finesse&lt;/h5&gt;&lt;h5&gt;&lt;b&gt;Skills &lt;/b&gt;Acrobatics +8 (+4 when jumping), Appraise +4, Bluff +7, Escape Artist +8, Knowledge (arcana) +4, Knowledge (planes) +7, Perception +10, Perform (dance) +5, Spellcraft +4, Stealth +14; &lt;b&gt;Racial Modifiers &lt;/b&gt;+6 Escape Artist, +4 Perception&lt;/h5&gt;&lt;h5&gt;&lt;b&gt;Languages &lt;/b&gt;Common, Infernal&lt;/h5&gt;&lt;h5&gt;&lt;b&gt;SQ &lt;/b&gt;change shape (any Small humanoid; &lt;i&gt;alter self&lt;/i&gt; ), elusive&lt;/h5&gt;&lt;/div&gt;&lt;hr/&gt;&lt;div&gt;&lt;h5&gt;&lt;b&gt;ECOLOGY&lt;/b&gt;&lt;/h5&gt;&lt;/div&gt;&lt;hr/&gt;&lt;div&gt;&lt;h5&gt;&lt;b&gt;Environment &lt;/b&gt; any (Hell)&lt;/h5&gt;&lt;h5&gt;&lt;b&gt;Organization &lt;/b&gt;solitary, pair, or gang (3-10)&lt;/h5&gt;&lt;h5&gt;&lt;b&gt;Treasure &lt;/b&gt;standard&lt;/h5&gt;&lt;/div&gt;&lt;hr/&gt;&lt;div&gt;&lt;h5&gt;&lt;b&gt;SPECIAL ABILITIES&lt;/b&gt;&lt;/h5&gt;&lt;/div&gt;&lt;hr/&gt;&lt;div&gt;&lt;h5&gt;&lt;b&gt;Change Shape (Su)&lt;/b&gt;&lt;/b&gt; The tripurasura has only one alternative form-when it uses change shape, it always appears as the same Small humanoid. Most take the form of gnomes or human children.  &lt;/h5&gt;&lt;h5&gt;&lt;b&gt;Elusive (Su)&lt;/b&gt; The tripurasura and items it carries are considered to be under the effects of a &lt;i&gt;nondetection&lt;/i&gt; spell. A caster must succeed at a DC 14 caster level check to overcome this effect.  &lt;/h5&gt;&lt;h5&gt;&lt;b&gt;Poison (Ex)&lt;/b&gt; Tongue-injury; &lt;i&gt;save&lt;/i&gt; Fort DC 12; &lt;i&gt;frequency&lt;/i&gt; 1/round for 6 rounds; &lt;i&gt;effect&lt;/i&gt; 1d2 Wis damage; &lt;i&gt;cure&lt;/i&gt; 1 &lt;i&gt;save&lt;/i&gt;.&lt;/h5&gt;&lt;/div&gt;&lt;br&gt;&lt;div&gt;&lt;h4&gt;&lt;p&gt;&lt;p&gt;Tripurasuras, or sly ones, are among the weakest asuras, manifestations not of divine mistakes but instead creations of the most powerful of asuras exhibiting their loathing of the gods by creating blasphemous mockeries of their creations. A newly created tripurasura most commonly exists for one of two reasons: to give an asurendra sage the raw materials it needs to create more powerful asuras, or to seek out mortals-especially mortal spellcasters-to recruit into the asura cause.&lt;/p&gt;&lt;p&gt;Using its power to assume a pleasing or innocuous form, a tripurasura wanders the world, seeking pious mortals to corrupt. When it encounters a promising spellcaster (typically one who has some sort of link to a church or religion, but not necessarily a divine spellcaster), the tripurasura presents itself as an apprentice, pilgrim, or other type of curious student eager to learn from the spellcaster. The tripurasura keeps its true nature and its powers hidden, and seeks opportunities to steer its "master" away from decisions it might have made in good conscience to acts that promote the collapse of religious belief, faith, and society. When, as it inevitably does, the wayward spellcaster runs afoul of justice or is confronted by those seeking revenge, the tripurasura fades away to watch the final stage of the spellcaster's fall from grace, then seeks a new victim in another city or region.&lt;/p&gt;&lt;p&gt;Some spellcasters, on the other hand, actually seek out these tiny fiends to employ as familiars. A tripurasura greatly values these opportunities, since it need not abandon its master once its work is done and can continue to spread its agenda for as long as its master survives. A spellcaster must be lawful evil, at least 7th level, and have the Improved Familiar feat to gain a tripurasura as a familiar.&lt;/p&gt;&lt;/h4&gt;&lt;/div&gt;</t>
  </si>
  <si>
    <t>Upasunda</t>
  </si>
  <si>
    <t>all-around vision, darkvision 60 ft.; Perception +23</t>
  </si>
  <si>
    <t>elusive (50 ft.)</t>
  </si>
  <si>
    <t>24, touch 21, flat-footed 16</t>
  </si>
  <si>
    <t>(+7 Dex, +1 dodge, +3 insight, +3 natural)</t>
  </si>
  <si>
    <t>Fort +12, Ref +11, Will +15</t>
  </si>
  <si>
    <t>improved evasion</t>
  </si>
  <si>
    <t>acid 10,  electricity 10</t>
  </si>
  <si>
    <t>mwk longsword +19/+14/+9 (1d8+6/19-20), mwk spear +19  (1d8+9/3), mwk kukri +19 (1d4+6/18-20), 2 slams +13 (1d4+3) or  6 slams +18 (1d4+6)</t>
  </si>
  <si>
    <t>infused weapons, multiweapon mastery</t>
  </si>
  <si>
    <t>Spell-Like Abilities (CL 9th; concentration +13)  At will-disguise self, greater teleport (self plus 50 lbs. of objects only), feather fall, see invisibility, spider climb  3/day-deeper darkness, levitate, rainbow pattern (DC 18)  1/day-haste, hold monster (DC 19), summon (level 4,  2 adhukaits 45% or 1 upasunda 20%)</t>
  </si>
  <si>
    <t>Str 22, Dex 24, Con 19, Int 15, Wis 24, Cha 19</t>
  </si>
  <si>
    <t>+18 (+20 grapple)</t>
  </si>
  <si>
    <t>39 (41 vs. grapple)</t>
  </si>
  <si>
    <t>Cleave, Combat ReflexesB, Deflect ArrowsB, Dodge, Great Cleave, Improved GrappleB, Mobility, Power Attack, Spring Attack</t>
  </si>
  <si>
    <t>Acrobatics +19 (+27 when jumping), Bluff +16, Diplomacy +13, Escape Artist +25, Intimidate +16, Knowledge (arcana) +8, Knowledge (planes) +14, Perception +23, Perform (dance) +16, Sense Motive +19, Stealth +19</t>
  </si>
  <si>
    <t>standard (weapons listed above plus other treasure)</t>
  </si>
  <si>
    <t>This six-armed woman has three fanged faces on her head. She wears colorful robes, and her hands wield several exotic weapons.</t>
  </si>
  <si>
    <t>Infused Weapons (Su) In addition to being evil and lawful, weapons an upasunda wields are considered to be magic for the purposes of overcoming damage reduction.  Multiweapon Mastery (Ex) An upasunda takes no penalties when fighting with multiple weapons.</t>
  </si>
  <si>
    <t>Upasundas, also called beatific ones, are asuras who devote themselves to martial meditations and physical perfection. Upasundas seek monklike poise and skill, and through it, the ability to deal flawless destruction wherever they go. Their nickname suggests purity, and indeed, each beatific one is an expression of asura purity through devotion to the ideal of annihilation. It is believed that the first upasundas were created from the jealous followers of a man who achieved divinity through his own force of will. Those of his followers who felt abandoned when this new deity ascended to the Great Beyond sought other ways to achieve immortality, and fell pray to one of the asura ranas, who granted them their desire by transforming them into beatific ones.  Upasundas never surrender to foes in combat and rarely flee from battle. They hope to increase in skill and wisdom or to die in battle. On either path lies evolution toward a greater understanding of destruction in its countless forms.  An upasunda is 7 feet tall and weighs 240 pounds.</t>
  </si>
  <si>
    <t>&lt;link rel="stylesheet"href="PF.css"&gt;&lt;div&gt;&lt;h2&gt;Asura, Upasunda&lt;/h2&gt;&lt;h3&gt;&lt;i&gt;This six-armed woman has three fanged faces on her head. She wears colorful robes, and her hands wield several exotic weapons.&lt;/i&gt;&lt;/h3&gt;&lt;br&gt;&lt;/div&gt;&lt;div class="heading"&gt;&lt;p class="alignleft"&gt;Upasunda&lt;/p&gt;&lt;p class="alignright"&gt;CR 9&lt;/p&gt;&lt;div style="clear: both;"&gt;&lt;/div&gt;&lt;/div&gt;&lt;div&gt;&lt;h5&gt;&lt;b&gt;XP &lt;/b&gt;6,400&lt;/h5&gt;&lt;h5&gt;LE Medium outsider (asura, evil, extraplanar, lawful)&lt;/h5&gt;&lt;h5&gt;&lt;b&gt;Init &lt;/b&gt;+7; &lt;b&gt;Senses &lt;/b&gt;all-around vision, darkvision 60 ft.; Perception +23&lt;/h5&gt;&lt;h5&gt;&lt;b&gt;Aura &lt;/b&gt;elusive (50 ft.)&lt;/h5&gt;&lt;/div&gt;&lt;hr/&gt;&lt;div&gt;&lt;h5&gt;&lt;b&gt;DEFENSE&lt;/b&gt;&lt;/h5&gt;&lt;/div&gt;&lt;hr/&gt;&lt;div&gt;&lt;h5&gt;&lt;b&gt;AC &lt;/b&gt;24, touch 21, flat-footed 16 (+7 Dex, +1 dodge, +3 insight, +3 natural)&lt;/h5&gt;&lt;h5&gt;&lt;b&gt;hp &lt;/b&gt;114 (12d10+48); regeneration 5 (good weapons, good spells)&lt;/h5&gt;&lt;h5&gt;&lt;b&gt;Fort &lt;/b&gt;+12, &lt;b&gt;Ref &lt;/b&gt;+11, &lt;b&gt;Will &lt;/b&gt;+15&lt;/h5&gt;&lt;h5&gt;&lt;b&gt;Defensive Abilities &lt;/b&gt;improved evasion; &lt;b&gt;DR &lt;/b&gt;10/good; &lt;b&gt;Immune &lt;/b&gt;curse effects, disease, flanking, poison; &lt;b&gt;Resist &lt;/b&gt;acid 10,  electricity 10; &lt;b&gt;SR &lt;/b&gt;20&lt;/h5&gt;&lt;/div&gt;&lt;hr/&gt;&lt;div&gt;&lt;h5&gt;&lt;b&gt;OFFENSE&lt;/b&gt;&lt;/h5&gt;&lt;/div&gt;&lt;hr/&gt;&lt;div&gt;&lt;h5&gt;&lt;b&gt;Spd &lt;/b&gt;50 ft.&lt;/h5&gt;&lt;h5&gt;&lt;b&gt;Melee &lt;/b&gt;mwk longsword +19/+14/+9 (1d8+6/19-20), mwk spear +19  (1d8+9/3), mwk kukri +19 (1d4+6/18-20), 2 slams +13 (1d4+3) or &lt;/br&gt;6 slams +18 (1d4+6)&lt;/h5&gt;&lt;h5&gt;&lt;b&gt;Space &lt;/b&gt;5 ft.; &lt;b&gt;Reach &lt;/b&gt;5 ft.&lt;/h5&gt;&lt;h5&gt;&lt;b&gt;Special Attacks &lt;/b&gt;infused weapons, multiweapon mastery&lt;/h5&gt;&lt;h5&gt;&lt;b&gt;Spell-Like Abilities&lt;/b&gt; (CL 9th; concentration +13)&lt;/br&gt;At will&amp;mdash;&lt;i&gt;disguise self&lt;/i&gt;, &lt;i&gt;greater teleport&lt;/i&gt; (self plus 50 lbs. of objects only), &lt;i&gt;feather fall&lt;/i&gt;, &lt;i&gt;see invisibility&lt;/i&gt;, &lt;i&gt;spider climb&lt;/i&gt;&lt;/br&gt;3/day&amp;mdash;&lt;i&gt;deeper darkness&lt;/i&gt;, &lt;i&gt;levitate&lt;/i&gt;, &lt;i&gt;rainbow pattern&lt;/i&gt; (DC 18)&lt;/br&gt;1/day&amp;mdash;&lt;i&gt;haste&lt;/i&gt;, &lt;i&gt;hold monster&lt;/i&gt; (DC 19), summon (level 4,&lt;/br&gt;2 adhukaits 45% or 1 upasunda 20%)&lt;/h5&gt;&lt;/h5&gt;&lt;/div&gt;&lt;hr/&gt;&lt;div&gt;&lt;h5&gt;&lt;b&gt;STATISTICS&lt;/b&gt;&lt;/h5&gt;&lt;/div&gt;&lt;hr/&gt;&lt;div&gt;&lt;h5&gt;&lt;b&gt;Str &lt;/b&gt;22, &lt;b&gt;Dex &lt;/b&gt;24, &lt;b&gt;Con &lt;/b&gt;19, &lt;b&gt;Int &lt;/b&gt; 15, &lt;b&gt;Wis &lt;/b&gt;24, &lt;b&gt;Cha &lt;/b&gt;19&lt;/h5&gt;&lt;h5&gt;&lt;b&gt;Base Atk &lt;/b&gt;+12; &lt;b&gt;CMB &lt;/b&gt;+18 (+20 grapple); &lt;b&gt;CMD &lt;/b&gt;39 (41 vs. grapple)&lt;/h5&gt;&lt;h5&gt;&lt;b&gt;Feats &lt;/b&gt;Cleave, Combat Reflexes&lt;sup&gt;B&lt;/sup&gt;, Deflect Arrows&lt;sup&gt;B&lt;/sup&gt;, Dodge, Great Cleave, Improved Grapple&lt;sup&gt;B&lt;/sup&gt;, Mobility, Power Attack, Spring Attack&lt;/h5&gt;&lt;h5&gt;&lt;b&gt;Skills &lt;/b&gt;Acrobatics +19 (+27 when jumping), Bluff +16, Diplomacy +13, Escape Artist +25, Intimidate +16, Knowledge (arcana) +8, Knowledge (planes) +14, Perception +23, Perform (dance) +16, Sense Motive +19, Stealth +19; &lt;b&gt;Racial Modifiers &lt;/b&gt;+6 Escape Artist, +4 Perception&lt;/h5&gt;&lt;h5&gt;&lt;b&gt;Languages &lt;/b&gt;Common, Infernal; telepathy 100 ft.&lt;/h5&gt;&lt;/div&gt;&lt;hr/&gt;&lt;div&gt;&lt;h5&gt;&lt;b&gt;ECOLOGY&lt;/b&gt;&lt;/h5&gt;&lt;/div&gt;&lt;hr/&gt;&lt;div&gt;&lt;h5&gt;&lt;b&gt;Environment &lt;/b&gt; any (Hell)&lt;/h5&gt;&lt;h5&gt;&lt;b&gt;Organization &lt;/b&gt;solitary, pair, or squad (3-6)&lt;/h5&gt;&lt;h5&gt;&lt;b&gt;Treasure &lt;/b&gt;standard (weapons listed above plus other treasure)&lt;/h5&gt;&lt;/div&gt;&lt;hr/&gt;&lt;div&gt;&lt;h5&gt;&lt;b&gt;SPECIAL ABILITIES&lt;/b&gt;&lt;/h5&gt;&lt;/div&gt;&lt;hr/&gt;&lt;div&gt;&lt;h5&gt;&lt;b&gt;Infused Weapons (Su)&lt;/b&gt;&lt;/b&gt; In addition to being evil and lawful, weapons an upasunda wields are considered to be magic for the purposes of overcoming damage reduction.  &lt;/h5&gt;&lt;h5&gt;&lt;b&gt;Multiweapon Mastery (Ex)&lt;/b&gt; An upasunda takes no penalties when fighting with multiple weapons.&lt;/h5&gt;&lt;/div&gt;&lt;br&gt;&lt;div&gt;&lt;h4&gt;&lt;p&gt;&lt;p&gt;Upasundas, also called beatific ones, are asuras who devote themselves to martial meditations and physical perfection. Upasundas seek monklike poise and skill, and through it, the ability to deal flawless destruction wherever they go. Their nickname suggests purity, and indeed, each beatific one is an expression of asura purity through devotion to the ideal of annihilation. It is believed that the first upasundas were created from the jealous followers of a man who achieved divinity through his own force of will. Those of his followers who felt abandoned when this new deity ascended to the Great Beyond sought other ways to achieve immortality, and fell pray to one of the asura ranas, who granted them their desire by transforming them into beatific ones.&lt;/p&gt;&lt;p&gt;Upasundas never surrender to foes in combat and rarely flee from battle. They hope to increase in skill and wisdom or to die in battle. On either path lies evolution toward a greater understanding of destruction in its countless forms.&lt;/p&gt;&lt;p&gt;An upasunda is 7 feet tall and weighs 240 pounds.&lt;/p&gt;&lt;/h4&gt;&lt;/div&gt;</t>
  </si>
  <si>
    <t>Atomie</t>
  </si>
  <si>
    <t>(+3 Dex, +4 size, +0 natural)</t>
  </si>
  <si>
    <t>(2d6+2)</t>
  </si>
  <si>
    <t>Fort +1, Ref +6, Will +5</t>
  </si>
  <si>
    <t>rapier +8 (1d2-2/18-20)</t>
  </si>
  <si>
    <t>Spell-Like Abilities (CL 6th; concentration +10)  Constant-speak with animals   At Will-dancing lights, reduce person (DC 15)   3/day-invisibility (self only)   1/day-shrink item</t>
  </si>
  <si>
    <t>Str 6, Dex 17, Con 13, Int 11, Wis 14, Cha 18</t>
  </si>
  <si>
    <t>Improved InitiativeB, Weapon Finesse</t>
  </si>
  <si>
    <t>Acrobatics +8 (+4 when jumping), Bluff +9, Escape Artist +7, Fly +18, Perception +7, Sense Motive +6, Stealth +20</t>
  </si>
  <si>
    <t>Common, Sylvan; speak with animals</t>
  </si>
  <si>
    <t>solitary, pair, gang (3-6), or band (7-14)</t>
  </si>
  <si>
    <t>standard (rapier, other treasure)</t>
  </si>
  <si>
    <t>This miniscule, green-skinned humanoid wields a needle-thin rapier. A pair of dragonfly wings holds the wee creature aloft.</t>
  </si>
  <si>
    <t>Atomies perceive themselves as larger than they actually are. Like pups standing up to a full-grown cur, atomies never back down from aggression, and take tremendous pride in defeating and humiliating foes larger than themselves. Atomies find great pleasure in shoring up the odds in a fight against larger foes. They make use of their reduce person spell-like ability as an offensive measure, hoping to shock and humiliate humanoid opponents, giving them a chance to make a killing jab. Atomies employ their invisibility spell-like ability to get in close and make sneak attacks before darting back out of reach.  In lands thick with fey, atomies often serve as border sentries or bodyguards to nymphs, dryads, or other more powerful fey creatures. While atomies prove only passable in their ability to defend such creatures, other fey accept their fealty out of respect and perhaps with a bit of mirth as well. Atomies enjoy their time as honor guards, but often grow bored and leave their posts in search of adventure.  These nimble creatures adore swordplay and practice with their blades endlessly. Atomies often travel their lands seeking adventure tinged with mischief. Sensitive to bullying and oppression, atomies revel in turning the tables on a cruel mayor or tormenting dishonorable mercenary bands. Atomies, enamored with tales of epic duels and the defeat of great evils, sometimes follow adventuring parties and eavesdrop on their nightly tales by the campfire. If a warrior in the group tends to boast of his swordplay, an atomie rarely resists the urge to humble him by sabotaging his equipment or invisibly reducing him and challenging him to a duel.  Atomies get along well with grigs, and it is not uncommon to see the two types of creatures banding together for defense or companionship. Some sages claim the two creatures share a past link, pointing out their similar insectile wings. Anyone questioning an atomie or grig about this theory is greeted with bouts of shrill tiny laughter. An atomie stands just under a foot tall and weighs 2 pounds.</t>
  </si>
  <si>
    <t>&lt;link rel="stylesheet"href="PF.css"&gt;&lt;div&gt;&lt;h2&gt;Atomie&lt;/h2&gt;&lt;h3&gt;&lt;i&gt;&lt;i&gt;This miniscule&lt;/i&gt;, &lt;i&gt;green-skinned humanoid wields a needle-thin rapier&lt;/i&gt;. &lt;i&gt;A pair of dragonfly wings holds the wee creature aloft&lt;/i&gt;.&lt;/i&gt;&lt;/h3&gt;&lt;br&gt;&lt;/br&gt;&lt;/div&gt;&lt;div class="heading"&gt;&lt;p class="alignleft"&gt;Atomie&lt;/p&gt;&lt;p class="alignright"&gt;CR 1&lt;/p&gt;&lt;div style="clear: both;"&gt;&lt;/div&gt;&lt;/div&gt;&lt;div&gt;&lt;h5&gt;&lt;b&gt;XP &lt;/b&gt;400&lt;/h5&gt;&lt;h5&gt;CN Diminutive fey &lt;/h5&gt;&lt;h5&gt;&lt;b&gt;Init &lt;/b&gt;+7; &lt;b&gt;Senses &lt;/b&gt;low-light vision; Perception +7&lt;/h5&gt;&lt;/div&gt;&lt;hr/&gt;&lt;div&gt;&lt;h5&gt;&lt;b&gt;DEFENSE&lt;/b&gt;&lt;/h5&gt;&lt;/div&gt;&lt;hr/&gt;&lt;div&gt;&lt;h5&gt;&lt;b&gt;AC &lt;/b&gt;17, touch 17, flat-footed 14 (+3 Dex, +4 size)&lt;/h5&gt;&lt;h5&gt;&lt;b&gt;hp &lt;/b&gt;9 (2d6+2)&lt;/h5&gt;&lt;h5&gt;&lt;b&gt;Fort &lt;/b&gt;+1, &lt;b&gt;Ref &lt;/b&gt;+6, &lt;b&gt;Will &lt;/b&gt;+5&lt;/h5&gt;&lt;h5&gt;&lt;b&gt;DR &lt;/b&gt;2/cold iron&lt;/h5&gt;&lt;/div&gt;&lt;hr/&gt;&lt;div&gt;&lt;h5&gt;&lt;b&gt;OFFENSE&lt;/b&gt;&lt;/h5&gt;&lt;/div&gt;&lt;hr/&gt;&lt;div&gt;&lt;h5&gt;&lt;b&gt;Spd &lt;/b&gt;20 ft., fly 50 ft. (good)&lt;/h5&gt;&lt;h5&gt;&lt;b&gt;Melee &lt;/b&gt;rapier +8 (1d2-2/18-20)&lt;/h5&gt;&lt;h5&gt;&lt;b&gt;Space &lt;/b&gt;1 ft.; &lt;b&gt;Reach &lt;/b&gt;0 ft.&lt;/h5&gt;&lt;h5&gt;&lt;b&gt;Special Attacks &lt;/b&gt;sneak attack +1d6&lt;/h5&gt;&lt;h5&gt;&lt;b&gt;Spell-Like Abilities&lt;/b&gt; (CL 6th; concentration +10)  &lt;/br&gt;Constant&amp;mdash;&lt;i&gt;speak with animals&lt;/i&gt; &lt;/br&gt;At Will&amp;mdash;&lt;i&gt;dancing lights&lt;/i&gt;, &lt;i&gt;reduce person&lt;/i&gt; (DC 15) &lt;/br&gt;3/day&amp;mdash;&lt;i&gt;invisibility&lt;/i&gt; (self only) &lt;/br&gt;1/day&amp;mdash;&lt;i&gt;shrink item&lt;/i&gt;&lt;/h5&gt;&lt;/h5&gt;&lt;/div&gt;&lt;hr/&gt;&lt;div&gt;&lt;h5&gt;&lt;b&gt;STATISTICS&lt;/b&gt;&lt;/h5&gt;&lt;/div&gt;&lt;hr/&gt;&lt;div&gt;&lt;h5&gt;&lt;b&gt;Str &lt;/b&gt;6, &lt;b&gt;Dex &lt;/b&gt;17, &lt;b&gt;Con &lt;/b&gt;13, &lt;b&gt;Int &lt;/b&gt; 11, &lt;b&gt;Wis &lt;/b&gt;14, &lt;b&gt;Cha &lt;/b&gt;18&lt;/h5&gt;&lt;h5&gt;&lt;b&gt;Base Atk &lt;/b&gt;+1; &lt;b&gt;CMB &lt;/b&gt;+0; &lt;b&gt;CMD &lt;/b&gt;8&lt;/h5&gt;&lt;h5&gt;&lt;b&gt;Feats &lt;/b&gt;Improved Initiative&lt;sup&gt;B&lt;/sup&gt;, Weapon Finesse&lt;/h5&gt;&lt;h5&gt;&lt;b&gt;Skills &lt;/b&gt;Acrobatics +8 (+4 when jumping), Bluff +9, Escape Artist +7, Fly +18, Perception +7, Sense Motive +6, Stealth +20&lt;/h5&gt;&lt;h5&gt;&lt;b&gt;Languages &lt;/b&gt;Common, Sylvan; &lt;i&gt;speak with animals&lt;/i&gt;&lt;/h5&gt;&lt;/div&gt;&lt;hr/&gt;&lt;div&gt;&lt;h5&gt;&lt;b&gt;ECOLOGY&lt;/b&gt;&lt;/h5&gt;&lt;/div&gt;&lt;hr/&gt;&lt;div&gt;&lt;h5&gt;&lt;b&gt;Environment &lt;/b&gt; any temperate&lt;/h5&gt;&lt;h5&gt;&lt;b&gt;Organization &lt;/b&gt;solitary, pair, gang (3-6), or band (7-14)&lt;/h5&gt;&lt;h5&gt;&lt;b&gt;Treasure &lt;/b&gt;standard (rapier, other treasure)&lt;/h5&gt;&lt;/div&gt;&lt;br&gt;&lt;/br&gt;&lt;div&gt;&lt;h4&gt;&lt;p&gt;&lt;p&gt;Atomies perceive themselves as larger than they actually are. Like pups standing up to a full-grown cur, atomies never back down from aggression, and take tremendous pride in defeating and humiliating foes larger than themselves. Atomies find great pleasure in shoring up the odds in a fight against larger foes. They make use of their &lt;i&gt;reduce person&lt;/i&gt; spell-like ability as an offensive measure, hoping to shock and humiliate humanoid opponents, giving them a chance to make a killing jab. Atomies employ their &lt;i&gt;invisibility&lt;/i&gt; spell-like ability to get in close and make sneak attacks before darting back out of reach.  In lands thick with fey, atomies often serve as border sentries or bodyguards to nymphs, dryads, or other more powerful fey creatures. While atomies prove only passable in their ability to defend such creatures, other fey accept their fealty out of respect and perhaps with a bit of mirth as well. Atomies enjoy their time as honor guards, but often grow bored and leave their posts in search of adventure.  These nimble creatures adore swordplay and practice with their blades endlessly. Atomies often travel their lands seeking adventure tinged with mischief. Sensitive to bullying and oppression, atomies revel in turning the tables on a cruel mayor or tormenting dishonorable mercenary bands. Atomies, enamored with tales of epic duels and the defeat of great evils, sometimes follow adventuring parties and eavesdrop on their nightly tales by the campfire. If a warrior in the group tends to boast of his swordplay, an atomie rarely resists the urge to humble him by sabotaging his equipment or invisibly reducing him and challenging him to a duel.  Atomies get along well with grigs, and it is not uncommon to see the two types of creatures banding together for defense or companionship. Some sages claim the two creatures share a past link, pointing out their similar insectile wings. Anyone questioning an atomie or grig about this theory is greeted with bouts of shrill tiny laughter. An atomie stands just under a foot tall and weighs 2 pounds.&lt;/p&gt;&lt;/h4&gt;&lt;/div&gt;</t>
  </si>
  <si>
    <t>Axe Beak</t>
  </si>
  <si>
    <t>(+3 Dex, +2 natural, -1 size)</t>
  </si>
  <si>
    <t>Fort +6, Ref +6, Will +1</t>
  </si>
  <si>
    <t>bite +5 (1d8+6)</t>
  </si>
  <si>
    <t>sudden charge</t>
  </si>
  <si>
    <t>Str 18, Dex 17, Con 16, Int 2, Wis 11, Cha 10</t>
  </si>
  <si>
    <t>This stout flightless bird stands upon two long, taloned legs, but it is its axe-shaped beak that looks the most ferocious.</t>
  </si>
  <si>
    <t>Sudden Charge (Ex) When making a charge attack, an axe beak makes a single bite attack. If successful, it may also attempt to trip its opponent as a free action without provoking an attack of opportunity. If the attempt fails, the axe beak cannot be tripped in return.</t>
  </si>
  <si>
    <t>Keen-witted and powerful avian predators, axe beaks compete with wolves and hunting cats for prey upon vast, open steppes and prairies. Although feared for their boldness and territorial natures, these giant birds prove eminently tamable, making useful guardians, hunters, and even steeds when kept well fed. Axe beaks are relatively social creatures, forming small groups in which both males and females hunt together. They nest in immense mounds made of sticks, branches, leaves, and whatever else they can scavenge (including the bones and equipment of previous meals), with each nest used by a large group of axe beaks. Females typically lay clutches of 1d4+1 eggs once per year, which the parents take turns keeping warm for 2 months before they hatch.  Mature axe beaks stand 9 feet tall and weigh as much as 500 pounds. Their plumage varies widely, from gray to brown to black in temperate climes, but taking on exotic shades of gold, red, blue, and other vibrant hues in more tropical environs. Axe beaks have lifespans of up to 50 years.  An axe beak requires training before it will bear a rider. Taming an axe beak requires 6 weeks of work and a DC 25 Handle Animal check, after which it can be taught tricks as normal. Riding an axe beak requires an exotic saddle. Axe beak eggs are worth 1,000 gp apiece on the open market, while young are worth 1,500 gp each. A light load for an axe beak is up to 200 pounds; a medium load, 201-400 pounds; and a heavy load, 401-600 pounds.  Other types of large, predatory flightless birds exist- the axe beak is but the most commonly encountered and well known of this breed of predator. Two less common variants of the axe beak are summarized below.  Diatryma: While the dark-feathered, orange-beaked diatrymas are smaller than the average axe-beak, standing at a mere 6 to 7 feet in height, they are no less ferocious. Diatrymas are axe beaks reduced to Medium size; they have 2 Hit Dice and are CR 1.  Terror Bird: Terror birds stand a full foot taller than the average axe beak, and their powerful talons serve as additional weapons. Terror birds are axe beaks advanced to 5 HD that gain Improved Critical (bite) as a bonus feat. They also have two additional natural attacks, a pair of talons that do a base damage of 1d4 damage each. Terror birds are CR 4.  Axe Beak Companions  Starting Statistics: Size Medium; Speed 50 ft.; Attack bite (1d6 + 1-1/2 Str); Ability Scores Str 10, Dex 17, Con 12, Int 2, Wis 11, Cha 10; Special Qualities low-light vision.  4th Level Advancement: Size Large; AC +2 natural armor; Attack bite (1d8 + 1-1/2 Str); Ability Scores Str +8, Dex -2, Con +4; Special Attacks sudden charge.</t>
  </si>
  <si>
    <t>&lt;link rel="stylesheet"href="PF.css"&gt;&lt;div&gt;&lt;h2&gt;Axe Beak&lt;/h2&gt;&lt;h3&gt;&lt;i&gt;This stout flightless bird stands upon two long, &lt;i&gt;taloned legs&lt;/i&gt;, &lt;i&gt;but it is its axe-shaped beak that looks the most ferocious&lt;/i&gt;.&lt;/i&gt;&lt;/h3&gt;&lt;br&gt;&lt;/br&gt;&lt;/div&gt;&lt;div class="heading"&gt;&lt;p class="alignleft"&gt;Axe Beak&lt;/p&gt;&lt;p class="alignright"&gt;CR 2&lt;/p&gt;&lt;div style="clear: both;"&gt;&lt;/div&gt;&lt;/div&gt;&lt;div&gt;&lt;h5&gt;&lt;b&gt;XP &lt;/b&gt;600&lt;/h5&gt;&lt;h5&gt;N Large animal &lt;/h5&gt;&lt;h5&gt;&lt;b&gt;Init &lt;/b&gt;+3; &lt;b&gt;Senses &lt;/b&gt;low-light vision; Perception +9&lt;/h5&gt;&lt;/div&gt;&lt;hr/&gt;&lt;div&gt;&lt;h5&gt;&lt;b&gt;DEFENSE&lt;/b&gt;&lt;/h5&gt;&lt;/div&gt;&lt;hr/&gt;&lt;div&gt;&lt;h5&gt;&lt;b&gt;AC &lt;/b&gt;14, touch 12, flat-footed 11 (+3 Dex, +2 natural, -1 size)&lt;/h5&gt;&lt;h5&gt;&lt;b&gt;hp &lt;/b&gt;22 (3d8+9)&lt;/h5&gt;&lt;h5&gt;&lt;b&gt;Fort &lt;/b&gt;+6, &lt;b&gt;Ref &lt;/b&gt;+6, &lt;b&gt;Will &lt;/b&gt;+1&lt;/h5&gt;&lt;/div&gt;&lt;hr/&gt;&lt;div&gt;&lt;h5&gt;&lt;b&gt;OFFENSE&lt;/b&gt;&lt;/h5&gt;&lt;/div&gt;&lt;hr/&gt;&lt;div&gt;&lt;h5&gt;&lt;b&gt;Spd &lt;/b&gt;50 ft.&lt;/h5&gt;&lt;h5&gt;&lt;b&gt;Melee &lt;/b&gt;bite +5 (1d8+6)&lt;/h5&gt;&lt;h5&gt;&lt;b&gt;Space &lt;/b&gt;10 ft.; &lt;b&gt;Reach &lt;/b&gt;10 ft.&lt;/h5&gt;&lt;h5&gt;&lt;b&gt;Special Attacks &lt;/b&gt;sudden charge&lt;/h5&gt;&lt;/div&gt;&lt;hr/&gt;&lt;div&gt;&lt;h5&gt;&lt;b&gt;STATISTICS&lt;/b&gt;&lt;/h5&gt;&lt;/div&gt;&lt;hr/&gt;&lt;div&gt;&lt;h5&gt;&lt;b&gt;Str &lt;/b&gt;18, &lt;b&gt;Dex &lt;/b&gt;17, &lt;b&gt;Con &lt;/b&gt;16, &lt;b&gt;Int &lt;/b&gt; 2, &lt;b&gt;Wis &lt;/b&gt;11, &lt;b&gt;Cha &lt;/b&gt;10&lt;/h5&gt;&lt;h5&gt;&lt;b&gt;Base Atk &lt;/b&gt;+2; &lt;b&gt;CMB &lt;/b&gt;+7; &lt;b&gt;CMD &lt;/b&gt;20&lt;/h5&gt;&lt;h5&gt;&lt;b&gt;Feats &lt;/b&gt;Run, Skill Focus (Perception)&lt;/h5&gt;&lt;h5&gt;&lt;b&gt;Skills &lt;/b&gt;Perception +9&lt;/h5&gt;&lt;/div&gt;&lt;hr/&gt;&lt;div&gt;&lt;h5&gt;&lt;b&gt;ECOLOGY&lt;/b&gt;&lt;/h5&gt;&lt;/div&gt;&lt;hr/&gt;&lt;div&gt;&lt;h5&gt;&lt;b&gt;Environment &lt;/b&gt; temperate plains&lt;/h5&gt;&lt;h5&gt;&lt;b&gt;Organization &lt;/b&gt;solitary, pair, or flock (3-6)&lt;/h5&gt;&lt;h5&gt;&lt;b&gt;Treasure &lt;/b&gt;incidental&lt;/h5&gt;&lt;/div&gt;&lt;hr/&gt;&lt;div&gt;&lt;h5&gt;&lt;b&gt;SPECIAL ABILITIES&lt;/b&gt;&lt;/h5&gt;&lt;/div&gt;&lt;hr/&gt;&lt;div&gt;&lt;/h5&gt;&lt;h5&gt;&lt;b&gt;Sudden Charge (Ex)&lt;/b&gt; When making a charge attack, an axe beak makes a single bite attack. If successful, it may also attempt to trip its opponent as a free action without provoking an attack of opportunity. If the attempt fails, the axe beak cannot be tripped in return.&lt;/h5&gt;&lt;/div&gt;&lt;br&gt;&lt;/br&gt;&lt;div&gt;&lt;h4&gt;&lt;p&gt;&lt;p&gt;Keen-witted and powerful avian predators, axe beaks compete with wolves and hunting cats for prey upon vast, open steppes and prairies. Although feared for their boldness and territorial natures, these giant birds prove eminently tamable, making useful guardians, hunters, and even steeds when kept well fed. Axe beaks are relatively social creatures, forming small groups in which both males and females hunt together. They nest in immense mounds made of sticks, branches, leaves, and whatever else they can scavenge (including the bones and equipment of previous meals), with each nest used by a large group of axe beaks. Females typically lay clutches of 1d4+1 eggs once per year, which the parents take turns keeping warm for 2 months before they hatch.  Mature axe beaks stand 9 feet tall and weigh as much as 500 pounds. Their plumage varies widely, from gray to brown to black in temperate climes, but taking on exotic shades of gold, red, blue, and other vibrant hues in more tropical environs. Axe beaks have lifespans of up to 50 years.  An axe beak requires training before it will bear a rider. Taming an axe beak requires 6 weeks of work and a DC 25 Handle Animal check, after which it can be taught tricks as normal. Riding an axe beak requires an exotic saddle. Axe beak eggs are worth 1,000 gp apiece on the open market, while young are worth 1,500 gp each. A light load for an axe beak is up to 200 pounds; a medium load, 201-400 pounds; and a heavy load, 401-600 pounds.  Other types of large, predatory flightless birds exist- the axe beak is but the most commonly encountered and well known of this breed of predator. Two less common variants of the axe beak are summarized below.  &lt;br&gt;&lt;b&gt;Diatryma&lt;/b&gt;: While the dark-feathered, orange-beaked diatrymas are smaller than the average axe-beak, standing at a mere 6 to 7 feet in height, they are no less ferocious. Diatrymas are axe beaks reduced to Medium size; they have 2 Hit Dice and are CR 1.  &lt;br&gt;&lt;b&gt;Terror Bird&lt;/b&gt;: Terror birds stand a full foot taller than the average axe beak, and their powerful talons serve as additional weapons. Terror birds are axe beaks advanced to 5 HD that gain Improved Critical (bite) as a bonus feat. They also have two additional natural attacks, a pair of talons that do a base damage of 1d4 damage each. Terror birds are CR 4.  &lt;/br&gt;&lt;b&gt;Axe Beak Companions&lt;/b&gt;&lt;br&gt;  &lt;b&gt;Starting Statistics&lt;/b&gt;: &lt;b&gt;Size&lt;/b&gt; Medium; &lt;b&gt;Speed&lt;/b&gt; 50 ft.; &lt;b&gt;Attack&lt;/b&gt; bite (1d6 + 1-1/2 Str); &lt;b&gt;Ability Scores&lt;/b&gt; Str 10, Dex 17, Con 12, Int 2, Wis 11, Cha 10; &lt;b&gt;Special Qualities&lt;/b&gt; low-light vision.  &lt;b&gt;4th Level Advancement&lt;/b&gt;: &lt;b&gt;Size&lt;/b&gt; Large; &lt;b&gt;AC&lt;/b&gt; +2 natural armor; &lt;b&gt;Attack&lt;/b&gt; bite (1d8 + 1-1/2 Str); &lt;b&gt;Ability Scores&lt;/b&gt; Str +8, Dex -2, Con +4; &lt;b&gt;Special &lt;b&gt;Attack&lt;/b&gt;s&lt;/b&gt; sudden charge.&lt;/p&gt;&lt;/h4&gt;&lt;/div&gt;</t>
  </si>
  <si>
    <t>Azruverda</t>
  </si>
  <si>
    <t>darkvision 60 ft., tremorsense 100 ft.; Perception +22</t>
  </si>
  <si>
    <t>25, touch 10, flat-footed 23</t>
  </si>
  <si>
    <t>(+2 Dex, +15 natural, -2 size)</t>
  </si>
  <si>
    <t>Fort +11, Ref +7, Will +15</t>
  </si>
  <si>
    <t>10/magic and slashing</t>
  </si>
  <si>
    <t>bite +21 (2d6+11), 2 claws +21 (1d10+11)</t>
  </si>
  <si>
    <t>acid spit +13 touch (10d6 acid)</t>
  </si>
  <si>
    <t>acid spit, rend (1d10+11)</t>
  </si>
  <si>
    <t>Spell-Like Abilities (CL 16th; concentration +23)   At Will-dancing lights, faerie fire   3/day-daylight, giant vermin, insect plague, repel vermin (DC 21), summon swarm</t>
  </si>
  <si>
    <t>Str 32, Dex 15, Con 23, Int 14, Wis 16, Cha 25</t>
  </si>
  <si>
    <t>+25 (+29 bull rush)</t>
  </si>
  <si>
    <t>37 (39 vs. bull rush, 45 vs. trip)</t>
  </si>
  <si>
    <t>Awesome Blow, Combat Reflexes, Greater Bull Rush, Improved Bull Rush, Iron Will, Point-Blank Shot, Power Attack, Weapon Focus (acid spit)</t>
  </si>
  <si>
    <t>Climb +26, Handle Animal +17, Intimidate +26, Knowledge (dungeoneering) +12, Knowledge (nature) +12, Perception +22, Sense Motive +13, Spellcraft +15, Survival +16</t>
  </si>
  <si>
    <t>Aklo, Common, Undercommon</t>
  </si>
  <si>
    <t>vermin master</t>
  </si>
  <si>
    <t>solitary, pair, or brood (3-7)</t>
  </si>
  <si>
    <t>A humanoid head peers forth from this enormous creature's beautifully iridescent, spike-covered beetle carapace.</t>
  </si>
  <si>
    <t>Acid Spit (Ex) An azruverda can spit a stream of acid at a target within 60 feet as a ranged touch attack that deals 10d6 points of acid damage.  Vermin Master (Su) An azruverda can mentally control to up to 32 HD (twice the azruverda's racial Hit Dice) of vermin at any one time through a combination of supernatural pheromones and magical manipulation. To control a vermin, the azruverda must be able to see it, and it must be within 120 feet. Attempting to control a vermin is a standard action-the vermin can resist this attempt with a DC 25 Will save. If the vermin fails this save, the azruverda can issue a simple mental command like "fight," "come here," "go there," or "stand still" as a swift action. Though composed of thousands of individuals, vermin with the swarm subtype are vulnerable to this ability as well. An azruverda can release a creature from this control as a free action. Vermin affected by this ability act normally unless an azruverda is actively controlling it, but never attack their master azruverda. The save DC is Charisma-based.</t>
  </si>
  <si>
    <t>Although repulsive in shape, these enormous, human-faced insectoid creatures are generally peaceful and serene. Left to its own devices, an azruverda is typically content to cultivate fungal gardens in deep underground sanctuaries. These gardens are beautiful to behold- masterful combinations of fungi, rocks, and other objects arranged in an artistic manner. Although generally solitary, azruverdas collaborate when a threat intrudes upon one of their underground homes.  Azruverdas stand 16 feet tall on their many legs and weigh close to 4,000 pounds.</t>
  </si>
  <si>
    <t>&lt;link rel="stylesheet"href="PF.css"&gt;&lt;div&gt;&lt;h2&gt;Azruverda&lt;/h2&gt;&lt;h3&gt;&lt;i&gt;&lt;i&gt;A humanoid head peers forth from this enormous creature's beautifully iridescent&lt;/i&gt;, &lt;i&gt;spike-covered beetle carapace&lt;/i&gt;.&lt;/i&gt;&lt;/h3&gt;&lt;br&gt;&lt;/br&gt;&lt;/div&gt;&lt;div class="heading"&gt;&lt;p class="alignleft"&gt;Azruverda&lt;/p&gt;&lt;p class="alignright"&gt;CR 13&lt;/p&gt;&lt;div style="clear: both;"&gt;&lt;/div&gt;&lt;/div&gt;&lt;div&gt;&lt;h5&gt;&lt;b&gt;XP &lt;/b&gt;25,600&lt;/h5&gt;&lt;h5&gt;CG Huge aberration &lt;/h5&gt;&lt;h5&gt;&lt;b&gt;Init &lt;/b&gt;+2; &lt;b&gt;Senses &lt;/b&gt;darkvision 60 ft., tremorsense 100 ft.; Perception +22&lt;/h5&gt;&lt;/div&gt;&lt;hr/&gt;&lt;div&gt;&lt;h5&gt;&lt;b&gt;DEFENSE&lt;/b&gt;&lt;/h5&gt;&lt;/div&gt;&lt;hr/&gt;&lt;div&gt;&lt;h5&gt;&lt;b&gt;AC &lt;/b&gt;25, touch 10, flat-footed 23 (+2 Dex, +15 natural, -2 size)&lt;/h5&gt;&lt;h5&gt;&lt;b&gt;hp &lt;/b&gt;168 (16d8+96)&lt;/h5&gt;&lt;h5&gt;&lt;b&gt;Fort &lt;/b&gt;+11, &lt;b&gt;Ref &lt;/b&gt;+7, &lt;b&gt;Will &lt;/b&gt;+15&lt;/h5&gt;&lt;h5&gt;&lt;b&gt;DR &lt;/b&gt;10/magic and slashing; &lt;b&gt;Immune &lt;/b&gt;acid; &lt;b&gt;Resist &lt;/b&gt;cold 10&lt;/h5&gt;&lt;/div&gt;&lt;hr/&gt;&lt;div&gt;&lt;h5&gt;&lt;b&gt;OFFENSE&lt;/b&gt;&lt;/h5&gt;&lt;/div&gt;&lt;hr/&gt;&lt;div&gt;&lt;h5&gt;&lt;b&gt;Spd &lt;/b&gt;50 ft., climb 30 ft.&lt;/h5&gt;&lt;h5&gt;&lt;b&gt;Melee &lt;/b&gt;bite +21 (2d6+11), 2 claws +21 (1d10+11)&lt;/h5&gt;&lt;h5&gt;&lt;b&gt;Ranged &lt;/b&gt;acid spit +13 touch (10d6 acid)&lt;/h5&gt;&lt;h5&gt;&lt;b&gt;Space &lt;/b&gt;15 ft.; &lt;b&gt;Reach &lt;/b&gt;15 ft.&lt;/h5&gt;&lt;h5&gt;&lt;b&gt;Special Attacks &lt;/b&gt;acid spit, rend (1d10+11)&lt;/h5&gt;&lt;h5&gt;&lt;b&gt;Spell-Like Abilities&lt;/b&gt; (CL 16th; concentration +23) &lt;/br&gt;At Will&amp;mdash;&lt;i&gt;dancing lights&lt;/i&gt;, &lt;i&gt;faerie fire&lt;/i&gt; &lt;/br&gt;3/day&amp;mdash;&lt;i&gt;daylight&lt;/i&gt;, &lt;i&gt;giant vermin&lt;/i&gt;, &lt;i&gt;insect plague&lt;/i&gt;, &lt;i&gt;repel vermin&lt;/i&gt; (DC 21), &lt;i&gt;summon swarm&lt;/i&gt;&lt;/h5&gt;&lt;/h5&gt;&lt;/div&gt;&lt;hr/&gt;&lt;div&gt;&lt;h5&gt;&lt;b&gt;STATISTICS&lt;/b&gt;&lt;/h5&gt;&lt;/div&gt;&lt;hr/&gt;&lt;div&gt;&lt;h5&gt;&lt;b&gt;Str &lt;/b&gt;32, &lt;b&gt;Dex &lt;/b&gt;15, &lt;b&gt;Con &lt;/b&gt;23, &lt;b&gt;Int &lt;/b&gt; 14, &lt;b&gt;Wis &lt;/b&gt;16, &lt;b&gt;Cha &lt;/b&gt;25&lt;/h5&gt;&lt;h5&gt;&lt;b&gt;Base Atk &lt;/b&gt;+12; &lt;b&gt;CMB &lt;/b&gt;+25 (+29 bull rush); &lt;b&gt;CMD &lt;/b&gt;37 (39 vs. bull rush, 45 vs. trip)&lt;/h5&gt;&lt;h5&gt;&lt;b&gt;Feats &lt;/b&gt;Awesome Blow, Combat Reflexes, Greater Bull Rush, Improved Bull Rush, Iron Will, Point-Blank Shot, Power Attack, Weapon Focus (acid spit)&lt;/h5&gt;&lt;h5&gt;&lt;b&gt;Skills &lt;/b&gt;Climb +26, Handle Animal +17, Intimidate +26, Knowledge (dungeoneering) +12, Knowledge (nature) +12, Perception +22, Sense Motive +13, Spellcraft +15, Survival +16&lt;/h5&gt;&lt;h5&gt;&lt;b&gt;Languages &lt;/b&gt;Aklo, Common, Undercommon&lt;/h5&gt;&lt;h5&gt;&lt;b&gt;SQ &lt;/b&gt;vermin master&lt;/h5&gt;&lt;/div&gt;&lt;hr/&gt;&lt;div&gt;&lt;h5&gt;&lt;b&gt;ECOLOGY&lt;/b&gt;&lt;/h5&gt;&lt;/div&gt;&lt;hr/&gt;&lt;div&gt;&lt;h5&gt;&lt;b&gt;Environment &lt;/b&gt; underground&lt;/h5&gt;&lt;h5&gt;&lt;b&gt;Organization &lt;/b&gt;solitary, pair, or brood (3-7)&lt;/h5&gt;&lt;h5&gt;&lt;b&gt;Treasure &lt;/b&gt;standard&lt;/h5&gt;&lt;/div&gt;&lt;hr/&gt;&lt;div&gt;&lt;h5&gt;&lt;b&gt;SPECIAL ABILITIES&lt;/b&gt;&lt;/h5&gt;&lt;/div&gt;&lt;hr/&gt;&lt;div&gt;&lt;/h5&gt;&lt;h5&gt;&lt;b&gt;Acid Spit (Ex)&lt;/b&gt; An azruverda can spit a stream of acid at a target within 60 feet as a ranged touch attack that deals 10d6 points of acid damage.  &lt;/h5&gt;&lt;h5&gt;&lt;b&gt;Vermin Master (Su)&lt;/b&gt; An azruverda can mentally control to up to 32 HD (twice the azruverda's racial Hit Dice) of vermin at any one time through a combination of supernatural pheromones and magical manipulation. To control a vermin, the azruverda must be able to see it, and it must be within 120 feet. Attempting to control a vermin is a standard action-the vermin can resist this attempt with a DC 25 Will save. If the vermin fails this save, the azruverda can issue a simple mental command like "fight," "come here," "go there," or "stand still" as a swift action. Though composed of thousands of individuals, vermin with the swarm subtype are vulnerable to this ability as well. An azruverda can release a creature from this control as a free action. Vermin affected by this ability act normally unless an azruverda is actively controlling it, but never attack their master azruverda. The save DC is Charisma-based.&lt;/h5&gt;&lt;/div&gt;&lt;br&gt;&lt;/br&gt;&lt;div&gt;&lt;h4&gt;&lt;p&gt;&lt;p&gt;Although repulsive in shape, these enormous, human-faced insectoid creatures are generally peaceful and serene. Left to its own devices, an azruverda is typically content to cultivate fungal gardens in deep underground sanctuaries. These gardens are beautiful to behold- masterful combinations of fungi, rocks, and other objects arranged in an artistic manner. Although generally solitary, azruverdas collaborate when a threat intrudes upon one of their underground homes.  Azruverdas stand 16 feet tall on their many legs and weigh close to 4,000 pounds.&lt;/p&gt;&lt;/h4&gt;&lt;/div&gt;</t>
  </si>
  <si>
    <t>Baku</t>
  </si>
  <si>
    <t>darkvision 60 ft., low-light vision; Perception +16</t>
  </si>
  <si>
    <t>15, touch 15, flat-footed 10</t>
  </si>
  <si>
    <t>(+5 Dex, +0 natural)</t>
  </si>
  <si>
    <t>Fort +11, Ref +12, Will +8</t>
  </si>
  <si>
    <t>mind-affecting effects, sleep</t>
  </si>
  <si>
    <t>2 claws +15 (1d4+2), gore +15 (1d6+2)</t>
  </si>
  <si>
    <t>mental drain</t>
  </si>
  <si>
    <t>Spell-Like Abilities (CL 10th; concentration +17)  At Will-invisibility, lullaby, sleep (DC 18)  3/day-deep slumber (DC 20), dream  1/day-ethereal jaunt, modify memory (DC 21)</t>
  </si>
  <si>
    <t>Str 14, Dex 21, Con 18, Int 15, Wis 16, Cha 25</t>
  </si>
  <si>
    <t>Alertness, Flyby Attack, Improved Initiative, Iron Will, Weapon Finesse</t>
  </si>
  <si>
    <t>Diplomacy +15, Fly +18, Perception +16, Sense Motive +13, Spellcraft +8, Stealth +16</t>
  </si>
  <si>
    <t>Aklo, Celestial, Common</t>
  </si>
  <si>
    <t>dream claws</t>
  </si>
  <si>
    <t>This floating creature has long brown fur. Its face features a pair of long tusks and a curious elongated trunk for a snout.</t>
  </si>
  <si>
    <t>Dream Claws (Ex) A baku's claws are treated as cold iron and magic for purposes of overcoming damage reduction.  Dream Eating (Su) A baku can feed upon the dreams of any single sleeping creature within 100 feet. Alternatively, the baku can feed upon the dreams of a creature that it manages to contact with its dream spell-like ability. A creature can resist this effect with a DC 22 Will save. When a baku feeds in this way, it can elect to consume only nightmares or all dreams. If it only consumes nightmares, the target creature is immune to the effects of the nightmare spell, the dream haunting ability of the night hag, and other similar attacks for that period of sleep. If the baku instead feeds on all of the creature's dreams, that creature is fatigued upon waking and does not gain any benefits it would have received from sleep, such as natural healing or the ability to regain spells after resting. This is a mind-affecting sleep effect. The save DC is Charisma-based.  Mental Drain (Su) When a baku attacks with a claw, it can choose, as a swift action, to deal 1d4 points of Intelligence damage on that attack. A DC 22 Will save negates this ability damage. The save DC is Charisma-based.</t>
  </si>
  <si>
    <t>Bizarre creatures that feed on thoughts, bakus stay hidden from humanoids and feed on their creativity and dreams as well as their fears and nightmares. Bakus rarely encounter others of their kind, living largely solitary lives. Some sages speculate the creatures are not born, but rather spontaneously manifest as if spun from dreams, nightmares, and creative thoughts. Bakus are about 5 feet long and weigh 100 pounds.  Bakus dislike feeding on thoughts concerning themselves, and tend to cease when their target begins thinking of the baku. For this reason, bakus keep hidden in settlements, floating in the evening air above bedrooms and boarding houses, siphoning sustenance from the dreaming populace. Bakus themselves do not sleep.  Given their connection to dreams and nightmares, bakus are mortal enemies of night hags. Though usually calm and gentle creatures, bakus that encounter night hags dedicate themselves to hunting them down and ridding the world of their dark inf luence. A baku uses its ethereal jaunt spell-like ability to fight night hags as they inf lict nightmares on their victims.</t>
  </si>
  <si>
    <t>&lt;link rel="stylesheet"href="PF.css"&gt;&lt;div&gt;&lt;h2&gt;Baku&lt;/h2&gt;&lt;h3&gt;&lt;i&gt;This floating creature has long brown fur. &lt;i&gt;Its face features a pair of long tusks and a curious elongated trunk for a snout&lt;/i&gt;.&lt;/i&gt;&lt;/h3&gt;&lt;br&gt;&lt;/br&gt;&lt;/div&gt;&lt;div class="heading"&gt;&lt;p class="alignleft"&gt;Baku&lt;/p&gt;&lt;p class="alignright"&gt;CR 8&lt;/p&gt;&lt;div style="clear: both;"&gt;&lt;/div&gt;&lt;/div&gt;&lt;div&gt;&lt;h5&gt;&lt;b&gt;XP &lt;/b&gt;4,800&lt;/h5&gt;&lt;h5&gt;N Medium magical beast &lt;/h5&gt;&lt;h5&gt;&lt;b&gt;Init &lt;/b&gt;+9; &lt;b&gt;Senses &lt;/b&gt;darkvision 60 ft., low-light vision; Perception +16&lt;/h5&gt;&lt;/div&gt;&lt;hr/&gt;&lt;div&gt;&lt;h5&gt;&lt;b&gt;DEFENSE&lt;/b&gt;&lt;/h5&gt;&lt;/div&gt;&lt;hr/&gt;&lt;div&gt;&lt;h5&gt;&lt;b&gt;AC &lt;/b&gt;15, touch 15, flat-footed 10 (+5 Dex)&lt;/h5&gt;&lt;h5&gt;&lt;b&gt;hp &lt;/b&gt;95 (10d10+40)&lt;/h5&gt;&lt;h5&gt;&lt;b&gt;Fort &lt;/b&gt;+11, &lt;b&gt;Ref &lt;/b&gt;+12, &lt;b&gt;Will &lt;/b&gt;+8&lt;/h5&gt;&lt;h5&gt;&lt;b&gt;DR &lt;/b&gt;10/cold iron; &lt;b&gt;Immune &lt;/b&gt;mind-affecting effects, &lt;i&gt;sleep&lt;/i&gt;; &lt;b&gt;SR &lt;/b&gt;19&lt;/h5&gt;&lt;/div&gt;&lt;hr/&gt;&lt;div&gt;&lt;h5&gt;&lt;b&gt;OFFENSE&lt;/b&gt;&lt;/h5&gt;&lt;/div&gt;&lt;hr/&gt;&lt;div&gt;&lt;h5&gt;&lt;b&gt;Spd &lt;/b&gt;30 ft., fly 60 ft. (perfect)&lt;/h5&gt;&lt;h5&gt;&lt;b&gt;Melee &lt;/b&gt;2 claws +15 (1d4+2), gore +15 (1d6+2)&lt;/h5&gt;&lt;h5&gt;&lt;b&gt;Space &lt;/b&gt;5 ft.; &lt;b&gt;Reach &lt;/b&gt;5 ft.&lt;/h5&gt;&lt;h5&gt;&lt;b&gt;Special Attacks &lt;/b&gt;mental drain&lt;/h5&gt;&lt;h5&gt;&lt;b&gt;Spell-Like Abilities&lt;/b&gt; (CL 10th; concentration +17) &lt;/br&gt;At Will&amp;mdash;&lt;i&gt;invisibility&lt;/i&gt;, &lt;i&gt;lullaby&lt;/i&gt;, &lt;i&gt;sleep&lt;/i&gt; (DC 18) &lt;/br&gt;3/day&amp;mdash;&lt;i&gt;deep slumber&lt;/i&gt; (DC 20), &lt;i&gt;dream&lt;/i&gt; &lt;/br&gt;1/day&amp;mdash;&lt;i&gt;ethereal jaunt&lt;/i&gt;, &lt;i&gt;modify memory&lt;/i&gt; (DC 21)&lt;/h5&gt;&lt;/h5&gt;&lt;/div&gt;&lt;hr/&gt;&lt;div&gt;&lt;h5&gt;&lt;b&gt;STATISTICS&lt;/b&gt;&lt;/h5&gt;&lt;/div&gt;&lt;hr/&gt;&lt;div&gt;&lt;h5&gt;&lt;b&gt;Str &lt;/b&gt;14, &lt;b&gt;Dex &lt;/b&gt;21, &lt;b&gt;Con &lt;/b&gt;18, &lt;b&gt;Int &lt;/b&gt; 15, &lt;b&gt;Wis &lt;/b&gt;16, &lt;b&gt;Cha &lt;/b&gt;25&lt;/h5&gt;&lt;h5&gt;&lt;b&gt;Base Atk &lt;/b&gt;+10; &lt;b&gt;CMB &lt;/b&gt;+12; &lt;b&gt;CMD &lt;/b&gt;27 (31 vs. trip)&lt;/h5&gt;&lt;h5&gt;&lt;b&gt;Feats &lt;/b&gt;Alertness, Flyby Attack, Improved Initiative, Iron Will, Weapon Finesse&lt;/h5&gt;&lt;h5&gt;&lt;b&gt;Skills &lt;/b&gt;Diplomacy +15, Fly +18, Perception +16, Sense Motive +13, Spellcraft +8, Stealth +16&lt;/h5&gt;&lt;h5&gt;&lt;b&gt;Languages &lt;/b&gt;Aklo, Celestial, Common&lt;/h5&gt;&lt;h5&gt;&lt;b&gt;SQ &lt;/b&gt;&lt;i&gt;dream&lt;/i&gt; claws&lt;/h5&gt;&lt;/div&gt;&lt;hr/&gt;&lt;div&gt;&lt;h5&gt;&lt;b&gt;ECOLOGY&lt;/b&gt;&lt;/h5&gt;&lt;/div&gt;&lt;hr/&gt;&lt;div&gt;&lt;h5&gt;&lt;b&gt;Environment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ABILITIES&lt;/b&gt;&lt;/h5&gt;&lt;/div&gt;&lt;hr/&gt;&lt;div&gt;&lt;/h5&gt;&lt;h5&gt;&lt;b&gt;Dream Claws (Ex)&lt;/b&gt; A baku's claws are treated as cold iron and magic for purposes of overcoming damage reduction.  &lt;/h5&gt;&lt;h5&gt;&lt;b&gt;Dream Eating (Su)&lt;/b&gt; A baku can feed upon the &lt;i&gt;dream&lt;/i&gt;s of any single &lt;i&gt;sleep&lt;/i&gt;ing creature within 100 feet. Alternatively, the baku can feed upon the &lt;i&gt;dream&lt;/i&gt;s of a creature that it manages to contact with its &lt;i&gt;dream&lt;/i&gt; spell-like ability. A creature can resist this effect with a DC 22 Will save. When a baku feeds in this way, it can elect to consume only &lt;i&gt;nightmare&lt;/i&gt;s or all &lt;i&gt;dream&lt;/i&gt;s. If it only consumes &lt;i&gt;nightmare&lt;/i&gt;s, the target creature is immune to the effects of the &lt;i&gt;nightmare&lt;/i&gt; spell, the &lt;i&gt;dream&lt;/i&gt; haunting ability of the night hag, and other similar attacks for that period of &lt;i&gt;sleep&lt;/i&gt;. If the baku instead feeds on all of the creature's &lt;i&gt;dream&lt;/i&gt;s, that creature is fatigued upon waking and does not gain any benefits it would have received from &lt;i&gt;sleep&lt;/i&gt;, such as natural healing or the ability to regain spells after resting. This is a mind-affecting &lt;i&gt;sleep&lt;/i&gt; effect. The save DC is Charisma-based.  &lt;/h5&gt;&lt;h5&gt;&lt;b&gt;Mental Drain (Su)&lt;/b&gt; When a baku attacks with a claw, it can choose, as a swift action, to deal 1d4 points of Intelligence damage on that attack. A DC 22 Will save negates this ability damage. The save DC is Charisma-based.&lt;/h5&gt;&lt;/div&gt;&lt;br&gt;&lt;/br&gt;&lt;div&gt;&lt;h4&gt;&lt;p&gt;&lt;p&gt;Bizarre creatures that feed on thoughts, bakus stay hidden from humanoids and feed on their creativity and &lt;i&gt;dream&lt;/i&gt;s as well as their fears and &lt;i&gt;nightmare&lt;/i&gt;s. Bakus rarely encounter others of their kind, living largely solitary lives. Some sages speculate the creatures are not born, but rather spontaneously manifest as if spun from &lt;i&gt;dream&lt;/i&gt;s, &lt;i&gt;nightmare&lt;/i&gt;s, and creative thoughts. Bakus are about 5 feet long and weigh 100 pounds.  Bakus dislike feeding on thoughts concerning themselves, and tend to cease when their target begins thinking of the baku. For this reason, bakus keep hidden in settlements, floating in the evening air above bedrooms and boarding houses, siphoning sustenance from the &lt;i&gt;dream&lt;/i&gt;ing populace. Bakus themselves do not &lt;i&gt;sleep&lt;/i&gt;.  Given their connection to &lt;i&gt;dream&lt;/i&gt;s and &lt;i&gt;nightmare&lt;/i&gt;s, bakus are mortal enemies of night hags. Though usually calm and gentle creatures, bakus that encounter night hags dedicate themselves to hunting them down and ridding the world of their dark inf luence. A baku uses its &lt;i&gt;ethereal jaunt&lt;/i&gt; spell-like ability to fight night hags as they inf lict &lt;i&gt;nightmare&lt;/i&gt;s on their victims.&lt;/p&gt;&lt;/h4&gt;&lt;/div&gt;</t>
  </si>
  <si>
    <t>Bandersnatch</t>
  </si>
  <si>
    <t>blindsense 120 ft., darkvision 120 ft., low-light vision, scent; Perception +26</t>
  </si>
  <si>
    <t>33, touch 13, flat-footed 26</t>
  </si>
  <si>
    <t>(+7 Dex, +20 natural, -4 size)</t>
  </si>
  <si>
    <t>(23d10+184)</t>
  </si>
  <si>
    <t>Fort +21, Ref +20, Will +11</t>
  </si>
  <si>
    <t>quick recovery, quill defense</t>
  </si>
  <si>
    <t>fear, paralysis, poison, sleep</t>
  </si>
  <si>
    <t>60 ft., climb 20 ft.</t>
  </si>
  <si>
    <t>bite +32 (2d8+13 plus grab), 2 claws +32 (2d6+13/19-20), tail slap +27 (2d8+19/3 plus pain)</t>
  </si>
  <si>
    <t>4 quills +26 (1d10+13/19-20)</t>
  </si>
  <si>
    <t>bounding charge, brutal tail, gaze, lash out, pounce, rake (4 claws, +32, 2d6+13/19-20), rend (2 claws, 2d6+19)</t>
  </si>
  <si>
    <t>Str 36, Dex 25, Con 27, Int 2, Wis 15, Cha 18</t>
  </si>
  <si>
    <t>57 (65 vs. trip)</t>
  </si>
  <si>
    <t>Bleeding Critical, Combat Reflexes, Critical Focus, Critical Mastery, Exhausting Critical, Improved Critical (claws), Improved Critical (quills), Improved Initiative, Improved Iron Will, Iron Will, Skill Focus (Stealth), Tiring Critical</t>
  </si>
  <si>
    <t>Acrobatics +19 (+31 when jumping), Climb +21, Perception +26, Stealth +18 (+26 forests), Survival +3 (+23 tracking)</t>
  </si>
  <si>
    <t>+8 Acrobatics, +10 Perception, +4 Stealth (+12 forests), +20 Survival when tracking</t>
  </si>
  <si>
    <t>planar acclimation, relentless tracker</t>
  </si>
  <si>
    <t>This six-limbed beast stalks forward with a fluid grace. Barbed quills run along its back, and its eyes glow with a blue light.</t>
  </si>
  <si>
    <t>Bounding Charge (Ex) A bandersnatch can move through difficult terrain when it charges.  Brutal Tail (Ex) The quills and barbs on a bandersnatch's tail cause triple damage on a critical hit from its tail slap. A bandersnatch adds 1-1/2 times its strength bonus on attack rolls when using its tail slap.  Gaze (Su) Confused for 1 round, range 30 feet, Fortitude DC 29 negates. A bandersnatch can direct its gaze attack against a single foe as a swift action. This is a mind-affecting compulsion effect. The save DC is Constitution-based.  Lash Out (Ex) As a swift action, a bandersnatch can make a single attack with a bite, claw, or tail slap. A bandersnatch cannot lash out on the same round it charges.  Pain (Ex) Whenever a creature takes damage from a bandersnatch's tail slap attack, quills, or quill defense, that creature must make a DC 28 Reflex save or a quill lodges in its flesh, causing the creature to become sickened until the quill is removed. Removing one quill requires a DC 20 Heal check made as a full-round action. For every 5 by which the check exceeds the DC, one additional quill can be removed. On a failed check, a quill is still removed, but the process deals 1d10+6 points of damage to the victim. The save DC is Dexterity-based.  Planar Acclimation (Ex) A bandersnatch is always considered to be on its home plane, regardless of what plane it finds itself upon. It never gains the extraplanar subtype.  Quill Defense (Ex) Any creature that strikes a bandersnatch with a non-reach melee weapon, unarmed strike, or natural weapon takes 1d10 points of piercing damage from the bandersnatch's quills and suffers from the bandersnatch's pain attack.  Quick Recovery (Su) A debilitated bandersnatch recovers with frightening speed. If a bandersnatch starts its turn affected by any or all of the following conditions, these conditions end at the end of its turn: confused, dazed, dazzled, exhausted, fatigued, nauseated, sickened, and stunned. Furthermore, a bandersnatch affected by ability damage, ability drain, or a mind-affecting effect that allows a save receives a single additional save against the effect of its choice at the original DC at the end of its turn in order to shake off the effect.  Quills (Ex) With a snap of its tail, a bandersnatch can loose a volley of four quills as a standard action (make an attack roll for each spike). This attack has a range of 300 feet with no range increment. All targets must be within 30 feet of each other. Launched quills regrow in a single round, during which the bandersnatch's defensive abilities are unaffected.  Relentless Tracker (Ex) A bandersnatch can move at up to double its speed and still track without penalty. It gains a +10 competence bonus on Survival checks made to track creatures it has wounded.</t>
  </si>
  <si>
    <t>Bandersnatches are consummate hunters, and only the deadliest predators or the most cunning intelligent prey offer them sport. Once a bandersnatch has marked a creature for death, it runs it to ground without fear, rest, or remorse.  Bandersnatches rely on speed, shock, and terror to bring down prey. They pace their quarry from a distance, hidden among the trees, then break from cover, savage their target, and dart away again. They drag smaller creatures away to dispatch at leisure, while engaging larger ones in skirmishes until they gradually wear their prey down. An outmatched bandersnatch withdraws at full speed,  from their allies. Once its wounds heal, the bandersnatch returns to the scene of its defeat, picks up the trail of its assailants, and eliminates them one by one.  In appearance, a bandersnatch resembles a tawny, six-legged great cat, but with wickedly barbed quills running the length of its body and down to the tip of its long, flexible tail. Its quills serve to deter attackers, but also act as a formidable weapon. With a single flick of its muscular tail, a bandersnatch can fling as many as a half-dozen quills at distant foes with surprising accuracy. A bandersnatch captivates any prey that meets the gaze of its saucerlike, luminous eyes. A bandersnatch measures 40 feet in length plus another 10 feet of tail and weighs 12,000 pounds. Despite their bulk, bandersnatches move with speed, grace, and even considerable stealth when required.  Bandersnatches were once native to the primal world of the fey, where they preyed on the greatest hunters of that ancient realm. As with other legendary creatures from this realm, such as the jabberwock, bandersnatches belong to a group of creatures known collectively as the "Tane." Whether the fey were careless in guarding their portals or released the first bandersnatches into Material Plane deliberately cannot be said with certainty. Rare in the extreme on the Material Plane, bandersnatches lair within forgotten forests where ancient beasts walk the world.  Bandersnatches mate only rarely. A female becomes fertile perhaps once or twice per century, leaving the male soon after mating and giving birth to only one or two kittens per litter. The mother brings meat to her ravenous young, which mature into lesser bandersnatches (see below) within a year. Bandersnatches live for a thousand years or longer.  VARIANT BANDERSNATCHES  Though no bandersnatch is ordinary, some are rarer than others. The most famous is the frumious bandersnatch, brimming with rage so fierce it burns. Variant bandersnatches may combine two or more of the abilities below.  Confounding Bandersnatch (+1 CR): Confounding bandersnatches drip infectious madness from their quills and claws. Poison (Ex) Claws and quills-injury; save Fort DC 29; frequency 1/minute for 6 minutes; effect confused for 1 minute; cure 2 consecutive saves. The save DC is Constitution-based.  Frumious Bandersnatch (+2 CR): A frumious bandersnatch seethes with barely repressed rage and anger. If it misses with its bite attack or falls below half of its hit points, it succumbs to such uncontrollable fury that it bursts into flame. While engulfed in these flames, a frumious bandersnatch is affected as by a haste spell (this effect cannot be dispelled) and causes an additional 2d6 points of fire damage with each of its melee attacks and its quill defense ability. The fury lasts for 5 rounds, after which the bandersnatch cannot enter a fury again for another 5 rounds. A frumious bandersnatch has fire resistance 30.  Lesser Bandersnatch (-4 CR): Smaller or younger bandersnatches are still fearsome predators in their own right. A lesser bandersnatch is Huge, with 4 fewer Hit Dice than a typical bandersnatch. Reduce its physical ability scores by 4 each and its Wisdom and Charisma by 2 each. A lesser bandersnatch lacks quick recovery and deals 1d8+4 points of damage with its quill defense and pain abilities. Lesser bandersnatches never have any additional variant powers.  Magicbane Bandersnatch (+3 CR): These bandersnatches radiate an antimagic aura in a 20-foot radius. Should the aura be brought down, it returns automatically as a free action on the bandersnatch's next turn. Magicbane bandersnatches lack gaze and quick recovery.  Primal Bandersnatch (+2 CR): Primal bandersnatches have kept their ties to the ancient world of the fey. They have the extraplanar subtype, SR equal to 11 plus their CR, DR 10/ cold iron, and the advanced creature simple template.</t>
  </si>
  <si>
    <t>&lt;link rel="stylesheet"href="PF.css"&gt;&lt;div&gt;&lt;h2&gt;Bandersnatch&lt;/h2&gt;&lt;h3&gt;&lt;i&gt;This six-limbed beast stalks forward with a fluid grace. &lt;i&gt;Barbed quills run along its back&lt;/i&gt;, &lt;i&gt;and its eyes glow with a blue light&lt;/i&gt;.&lt;/i&gt;&lt;/h3&gt;&lt;br&gt;&lt;/br&gt;&lt;/div&gt;&lt;div class="heading"&gt;&lt;p class="alignleft"&gt;Bandersnatch&lt;/p&gt;&lt;p class="alignright"&gt;CR 17&lt;/p&gt;&lt;div style="clear: both;"&gt;&lt;/div&gt;&lt;/div&gt;&lt;div&gt;&lt;h5&gt;&lt;b&gt;XP &lt;/b&gt;102,400&lt;/h5&gt;&lt;h5&gt;N Gargantuan magical beast &lt;/h5&gt;&lt;h5&gt;&lt;b&gt;Init &lt;/b&gt;+11; &lt;b&gt;Senses &lt;/b&gt;blindsense 120 ft., darkvision 120 ft., low-light vision, scent; Perception +26&lt;/h5&gt;&lt;/div&gt;&lt;hr/&gt;&lt;div&gt;&lt;h5&gt;&lt;b&gt;DEFENSE&lt;/b&gt;&lt;/h5&gt;&lt;/div&gt;&lt;hr/&gt;&lt;div&gt;&lt;h5&gt;&lt;b&gt;AC &lt;/b&gt;33, touch 13, flat-footed 26 (+7 Dex, +20 natural, -4 size)&lt;/h5&gt;&lt;h5&gt;&lt;b&gt;hp &lt;/b&gt;310 (23d10+184); fast healing 10&lt;/h5&gt;&lt;h5&gt;&lt;b&gt;Fort &lt;/b&gt;+21, &lt;b&gt;Ref &lt;/b&gt;+20, &lt;b&gt;Will &lt;/b&gt;+11&lt;/h5&gt;&lt;h5&gt;&lt;b&gt;Defensive Abilities &lt;/b&gt;quick recovery, quill defense; &lt;b&gt;Immune &lt;/b&gt;fear, paralysis, poison, sleep&lt;/h5&gt;&lt;/div&gt;&lt;hr/&gt;&lt;div&gt;&lt;h5&gt;&lt;b&gt;OFFENSE&lt;/b&gt;&lt;/h5&gt;&lt;/div&gt;&lt;hr/&gt;&lt;div&gt;&lt;h5&gt;&lt;b&gt;Spd &lt;/b&gt;60 ft., climb 20 ft.&lt;/h5&gt;&lt;h5&gt;&lt;b&gt;Melee &lt;/b&gt;bite +32 (2d8+13 plus grab), 2 claws +32 (2d6+13/19-20), tail slap +27 (2d8+19/3 plus pain)&lt;/h5&gt;&lt;h5&gt;&lt;b&gt;Ranged &lt;/b&gt;4 quills +26 (1d10+13/19-20)&lt;/h5&gt;&lt;h5&gt;&lt;b&gt;Space &lt;/b&gt;20 ft.; &lt;b&gt;Reach &lt;/b&gt;15 ft. (20 ft. with tail slap)&lt;/h5&gt;&lt;h5&gt;&lt;b&gt;Special Attacks &lt;/b&gt;bounding charge, brutal tail, gaze, lash out, pounce, rake (4 claws, +32, 2d6+13/19-20), rend (2 claws, 2d6+19)&lt;/h5&gt;&lt;/div&gt;&lt;hr/&gt;&lt;div&gt;&lt;h5&gt;&lt;b&gt;STATISTICS&lt;/b&gt;&lt;/h5&gt;&lt;/div&gt;&lt;hr/&gt;&lt;div&gt;&lt;h5&gt;&lt;b&gt;Str &lt;/b&gt;36, &lt;b&gt;Dex &lt;/b&gt;25, &lt;b&gt;Con &lt;/b&gt;27, &lt;b&gt;Int &lt;/b&gt; 2, &lt;b&gt;Wis &lt;/b&gt;15, &lt;b&gt;Cha &lt;/b&gt;18&lt;/h5&gt;&lt;h5&gt;&lt;b&gt;Base Atk &lt;/b&gt;+23; &lt;b&gt;CMB &lt;/b&gt;+40 (+44 grapple); &lt;b&gt;CMD &lt;/b&gt;57 (65 vs. trip)&lt;/h5&gt;&lt;h5&gt;&lt;b&gt;Feats &lt;/b&gt;Bleeding Critical, Combat Reflexes, Critical Focus, Critical Mastery, Exhausting Critical, Improved Critical (claws), Improved Critical (quills), Improved Initiative, Improved Iron Will, Iron Will, Skill Focus (Stealth), Tiring Critical&lt;/h5&gt;&lt;h5&gt;&lt;b&gt;Skills &lt;/b&gt;Acrobatics +19 (+31 when jumping), Climb +21, Perception +26, Stealth +18 (+26 forests), Survival +3 (+23 tracking); &lt;b&gt;Racial Modifiers &lt;/b&gt;+8 Acrobatics, +10 Perception, +4 Stealth (+12 forests), +20 Survival when tracking&lt;/h5&gt;&lt;h5&gt;&lt;b&gt;SQ &lt;/b&gt;planar acclimation, relentless tracker&lt;/h5&gt;&lt;/div&gt;&lt;hr/&gt;&lt;div&gt;&lt;h5&gt;&lt;b&gt;ECOLOGY&lt;/b&gt;&lt;/h5&gt;&lt;/div&gt;&lt;hr/&gt;&lt;div&gt;&lt;h5&gt;&lt;b&gt;Environment &lt;/b&gt; any forests&lt;/h5&gt;&lt;h5&gt;&lt;b&gt;Organization &lt;/b&gt;solitary&lt;/h5&gt;&lt;h5&gt;&lt;b&gt;Treasure &lt;/b&gt;incidental&lt;/h5&gt;&lt;/div&gt;&lt;hr/&gt;&lt;div&gt;&lt;h5&gt;&lt;b&gt;SPECIAL ABILITIES&lt;/b&gt;&lt;/h5&gt;&lt;/div&gt;&lt;hr/&gt;&lt;div&gt;&lt;/h5&gt;&lt;h5&gt;&lt;b&gt;Bounding Charge (Ex)&lt;/b&gt; A bandersnatch can move through difficult terrain when it charges.  &lt;/h5&gt;&lt;h5&gt;&lt;b&gt;Brutal Tail (Ex)&lt;/b&gt; The quills and barbs on a bandersnatch's tail cause triple damage on a critical hit from its tail slap. A bandersnatch adds 1-1/2 times its strength bonus on attack rolls when using its tail slap.  &lt;/h5&gt;&lt;h5&gt;&lt;b&gt;Gaze (Su)&lt;/b&gt; Confused for 1 round, range 30 feet, Fortitude DC 29 negates. A bandersnatch can direct its gaze attack against a single foe as a swift action. This is a mind-affecting compulsion effect. The save DC is Constitution-based.  &lt;/h5&gt;&lt;h5&gt;&lt;b&gt;Lash Out (Ex)&lt;/b&gt; As a swift action, a bandersnatch can make a single attack with a bite, claw, or tail slap. A bandersnatch cannot lash out on the same round it charges.  &lt;/h5&gt;&lt;h5&gt;&lt;b&gt;Pain (Ex)&lt;/b&gt; Whenever a creature takes damage from a bandersnatch's tail slap attack, quills, or quill defense, that creature must make a DC 28 Reflex save or a quill lodges in its flesh, causing the creature to become sickened until the quill is removed. Removing one quill requires a DC 20 Heal check made as a full-round action. For every 5 by which the check exceeds the DC, one additional quill can be removed. On a failed check, a quill is still removed, but the process deals 1d10+6 points of damage to the victim. The save DC is Dexterity-based.  &lt;/h5&gt;&lt;h5&gt;&lt;b&gt;Planar Acclimation (Ex)&lt;/b&gt; A bandersnatch is always considered to be on its home plane, regardless of what plane it finds itself upon. It never gains the extraplanar subtype.  &lt;/h5&gt;&lt;h5&gt;&lt;b&gt;Quill Defense (Ex)&lt;/b&gt; Any creature that strikes a bandersnatch with a non-reach melee weapon, unarmed strike, or natural weapon takes 1d10 points of piercing damage from the bandersnatch's quills and suffers from the bandersnatch's pain attack.  &lt;/h5&gt;&lt;h5&gt;&lt;b&gt;Quick Recovery (Su)&lt;/b&gt; A debilitated bandersnatch recovers with frightening speed. If a bandersnatch starts its turn affected by any or all of the following conditions, these conditions end at the end of its turn: confused, dazed, dazzled, exhausted, fatigued, nauseated, sickened, and stunned. Furthermore, a bandersnatch affected by ability damage, ability drain, or a mind-affecting effect that allows a save receives a single additional save against the effect of its choice at the original DC at the end of its turn in order to shake off the effect.  &lt;/h5&gt;&lt;h5&gt;&lt;b&gt;Quills (Ex)&lt;/b&gt; With a snap of its tail, a bandersnatch can loose a volley of four quills as a standard action (make an attack roll for each spike). This attack has a range of 300 feet with no range increment. All targets must be within 30 feet of each other. Launched quills regrow in a single round, during which the bandersnatch's defensive abilities are unaffected.  &lt;/h5&gt;&lt;h5&gt;&lt;b&gt;Relentless Tracker (Ex)&lt;/b&gt; A bandersnatch can move at up to double its speed and still track without penalty. It gains a +10 competence bonus on Survival checks made to track creatures it has wounded.&lt;/h5&gt;&lt;/div&gt;&lt;br&gt;&lt;/br&gt;&lt;div&gt;&lt;h4&gt;&lt;p&gt;&lt;p&gt;Bandersnatches are consummate hunters, and only the deadliest predators or the most cunning intelligent prey offer them sport. Once a bandersnatch has marked a creature for death, it runs it to ground without fear, rest, or remorse.  Bandersnatches rely on speed, shock, and terror to bring down prey. They pace their quarry from a distance, hidden among the trees, then break from cover, savage their target, and dart away again. They drag smaller creatures away to dispatch at leisure, while engaging larger ones in skirmishes until they gradually wear their prey down. An outmatched bandersnatch withdraws at full speed,  from their allies. Once its wounds heal, the bandersnatch returns to the scene of its defeat, picks up the trail of its assailants, and eliminates them one by one.  In appearance, a bandersnatch resembles a tawny, six-legged great cat, but with wickedly barbed quills running the length of its body and down to the tip of its long, flexible tail. Its quills serve to deter attackers, but also act as a formidable weapon. With a single flick of its muscular tail, a bandersnatch can fling as many as a half-dozen quills at distant foes with surprising accuracy. A bandersnatch captivates any prey that meets the gaze of its saucerlike, luminous eyes. A bandersnatch measures 40 feet in length plus another 10 feet of tail and weighs 12,000 pounds. Despite their bulk, bandersnatches move with speed, grace, and even considerable stealth when required.  Bandersnatches were once native to the primal world of the fey, where they preyed on the greatest hunters of that ancient realm. As with other legendary creatures from this realm, such as the jabberwock, bandersnatches belong to a group of creatures known collectively as the "Tane." Whether the fey were careless in guarding their portals or released the first bandersnatches into Material Plane deliberately cannot be said with certainty. Rare in the extreme on the Material Plane, bandersnatches lair within forgotten forests where ancient beasts walk the world.  Bandersnatches mate only rarely. A female becomes fertile perhaps once or twice per century, leaving the male soon after mating and giving birth to only one or two kittens per litter. The mother brings meat to her ravenous young, which mature into lesser bandersnatches (see below) within a year. Bandersnatches live for a thousand years or longer.  &lt;br&gt;&lt;b&gt;VARIANT BANDERSNATCHES&lt;/b&gt;&lt;br&gt;  Though no bandersnatch is ordinary, some are rarer than others. The most famous is the frumious bandersnatch, brimming with rage so fierce it burns. Variant bandersnatches may combine two or more of the abilities below.  &lt;br&gt;&lt;b&gt;Confounding Bandersnatch (+1 CR):&lt;/b&gt; Confounding bandersnatches drip infectious madness from their quills and claws. &lt;i&gt;Poison (Ex)&lt;/i&gt; Claws and quills-injury; &lt;i&gt;save&lt;/i&gt; Fort DC 29; &lt;i&gt;frequency&lt;/i&gt; 1/minute for 6 minutes; &lt;i&gt;effect&lt;/i&gt; confused for 1 minute; &lt;i&gt;cure&lt;/i&gt; 2 consecutive &lt;i&gt;save&lt;/i&gt;s. The save DC is Constitution-based.  &lt;br&gt;&lt;b&gt;Frumious Bandersnatch (+2 CR):&lt;/b&gt; A frumious bandersnatch seethes with barely repressed rage and anger. If it misses with its bite attack or falls below half of its hit points, it succumbs to such uncontrollable fury that it bursts into flame. While engulfed in these flames, a frumious bandersnatch is affected as by a &lt;i&gt;haste&lt;/i&gt; spell (this effect cannot be dispelled) and causes an additional 2d6 points of fire damage with each of its melee attacks and its quill defense ability. The fury lasts for 5 rounds, after which the bandersnatch cannot enter a fury again for another 5 rounds. A frumious bandersnatch has fire resistance 30.  &lt;br&gt;&lt;b&gt;Lesser Bandersnatch (-4 CR):&lt;/b&gt; Smaller or younger bandersnatches are still fearsome predators in their own right. A lesser bandersnatch is Huge, with 4 fewer Hit Dice than a typical bandersnatch. Reduce its physical ability scores by 4 each and its Wisdom and Charisma by 2 each. A lesser bandersnatch lacks quick recovery and deals 1d8+4 points of damage with its quill defense and pain abilities. Lesser bandersnatches never have any additional variant powers.  &lt;br&gt;&lt;b&gt;Magicbane Bandersnatch (+3 CR):&lt;/b&gt; These bandersnatches radiate an antimagic aura in a 20-foot radius. Should the aura be brought down, it returns automatically as a free action on the bandersnatch's next turn. Magicbane bandersnatches lack gaze and quick recovery.  &lt;br&gt;&lt;b&gt;Primal Bandersnatch (+2 CR):&lt;/b&gt; Primal bandersnatches have kept their ties to the ancient world of the fey. They have the extraplanar subtype, SR equal to 11 plus their CR, DR 10/ cold iron, and the advanced creature simple template.&lt;/p&gt;&lt;/h4&gt;&lt;/div&gt;</t>
  </si>
  <si>
    <t>Baregara</t>
  </si>
  <si>
    <t>25, touch 13, flat-footed 21</t>
  </si>
  <si>
    <t>(+4 Dex, +12 natural, -1 size)</t>
  </si>
  <si>
    <t>Fort +15, Ref +14, Will +10</t>
  </si>
  <si>
    <t>electricity, poison,</t>
  </si>
  <si>
    <t>30 ft., climb 40 ft.</t>
  </si>
  <si>
    <t>bite +23 (1d8+8), 2 claws +23 (1d10+8 plus grab), gore +23 (1d8+8)</t>
  </si>
  <si>
    <t>devouring grapple, monstrous challenge, onearmed hold</t>
  </si>
  <si>
    <t>Spell-Like Abilities (CL 16th; concentration +19) Constant-see invisibility At Will-dispel magic, teleport (self plus 50 lbs. of objects only) 3/day-quickened hold person (DC 16) 1/day-summon (level 4, 1d4 dire apes 50% or 1d2 girallons 35%), unholy blight (DC 17)</t>
  </si>
  <si>
    <t>Str 26, Dex 19, Con 20, Int 15, Wis 16, Cha 17</t>
  </si>
  <si>
    <t>Critical Focus, Improved Initiative, Intimidating Prowess, Iron Will, Power Attack, Quicken Spell-Like Ability (hold person), Step Up, Throw Anything</t>
  </si>
  <si>
    <t>Acrobatics +15, Bluff +14, Climb +27, Diplomacy +11, Intimidate +30, Knowledge (nature) +10, Knowledge (planes) +13, Perception +22, Sense Motive +14, Stealth +19, Survival +19, Swim +16</t>
  </si>
  <si>
    <t>Abyssal, Celestial, Common, Draconic; telepathy 100 ft.</t>
  </si>
  <si>
    <t xml:space="preserve"> warm forests (Abyss)</t>
  </si>
  <si>
    <t>solitary, pair, or troop (3-5)</t>
  </si>
  <si>
    <t>This lumbering apelike monster has blood-red fur, twisted horns, and a hideous fanged orifice set in the center of its chest.</t>
  </si>
  <si>
    <t>Devouring Grapple (Ex) The mouth at the center of a baregara's chest automatically deals 2d8+4 points of damage per round to any creature the baregara successfully grapples. Monstrous Challenge (Su) As a standard action, a baregara can make an Intimidate check to demoralize an opponent. If this check is successful, the baregara surges with power and gains a +4 enhancement bonus to Strength and Constitution for 10 minutes. This ability is usable three times per day. One-Armed Hold (Ex) A baregara's huge arms allow it to initiate and maintain a grapple without the standard -4 penalty for not having both hands free.</t>
  </si>
  <si>
    <t>Although natives of the Abyss that often serve as minions for powerful demons or demon lords, baregaras are not in fact demons themselves. Some scholars classify them as "proto-demons"-monsters like bebiliths or xacabras that could perhaps someday complete their supernatural evolution into full demonic glory, but that have not quite yet reached that end. Of course, to the baregara's victims, these debates are incidental. In the Abyss, baregaras form small troops just like the apes of the Material Plane. These troops are led by the strongest fighter or an individual anointed by a powerful demon the baregara troop serves. Rivalries between troops are part of a complex hierarchy that is all but incomprehensible to non-baregaras, but planar scholars have observed that all baregaras take trophies from notable kills, and that these grisly mementos play some role in establishing the convoluted social standing of the troop leaders and their followers. Even when knuckle-walking on their enormous hands, baregaras stand over 12 feet high when measured to the top of their horns, and their dense bodies can weigh up to 1,500 pounds.</t>
  </si>
  <si>
    <t>&lt;link rel="stylesheet"href="PF.css"&gt;&lt;div&gt;&lt;h2&gt;Baregara&lt;/h2&gt;&lt;h3&gt;&lt;i&gt;This lumbering apelike monster has blood-red fur, twisted horns, and a hideous fanged orifice set in the center of its chest.&lt;/i&gt;&lt;/h3&gt;&lt;br&gt;&lt;/div&gt;&lt;div class="heading"&gt;&lt;p class="alignleft"&gt;Baregara&lt;/p&gt;&lt;p class="alignright"&gt;CR 12&lt;/p&gt;&lt;div style="clear: both;"&gt;&lt;/div&gt;&lt;/div&gt;&lt;div&gt;&lt;h5&gt;&lt;b&gt;XP &lt;/b&gt;19,200&lt;/h5&gt;&lt;h5&gt;CE Large outsider (chaotic, evil, extraplanar)&lt;/h5&gt;&lt;h5&gt;&lt;b&gt;Init &lt;/b&gt;+8; &lt;b&gt;Senses &lt;/b&gt;darkvision 60 ft.; Perception +22&lt;/h5&gt;&lt;/div&gt;&lt;hr/&gt;&lt;div&gt;&lt;h5&gt;&lt;b&gt;DEFENSE&lt;/b&gt;&lt;/h5&gt;&lt;/div&gt;&lt;hr/&gt;&lt;div&gt;&lt;h5&gt;&lt;b&gt;AC &lt;/b&gt;25, touch 13, flat-footed 21 (+4 Dex, +12 natural, -1 size)&lt;/h5&gt;&lt;h5&gt;&lt;b&gt;hp &lt;/b&gt;168 (16d10+80)&lt;/h5&gt;&lt;h5&gt;&lt;b&gt;Fort &lt;/b&gt;+15, &lt;b&gt;Ref &lt;/b&gt;+14, &lt;b&gt;Will &lt;/b&gt;+10&lt;/h5&gt;&lt;h5&gt;&lt;b&gt;DR &lt;/b&gt;10/good; &lt;b&gt;Immune &lt;/b&gt;electricity, poison,; &lt;b&gt;Resist &lt;/b&gt;acid 10, cold 10, fire 10; &lt;b&gt;SR &lt;/b&gt;23&lt;/h5&gt;&lt;/div&gt;&lt;hr/&gt;&lt;div&gt;&lt;h5&gt;&lt;b&gt;OFFENSE&lt;/b&gt;&lt;/h5&gt;&lt;/div&gt;&lt;hr/&gt;&lt;div&gt;&lt;h5&gt;&lt;b&gt;Spd &lt;/b&gt;30 ft., climb 40 ft.&lt;/h5&gt;&lt;h5&gt;&lt;b&gt;Melee &lt;/b&gt;bite +23 (1d8+8), 2 claws +23 (1d10+8 plus grab), gore +23 (1d8+8)&lt;/h5&gt;&lt;h5&gt;&lt;b&gt;Space &lt;/b&gt;10 ft.; &lt;b&gt;Reach &lt;/b&gt;10 ft.&lt;/h5&gt;&lt;h5&gt;&lt;b&gt;Special Attacks &lt;/b&gt;devouring grapple, monstrous challenge, onearmed &lt;i&gt;hold&lt;/i&gt;&lt;/h5&gt;&lt;h5&gt;&lt;b&gt;Spell-Like Abilities&lt;/b&gt; (CL 16th; concentration +19)&lt;/br&gt;Constant&amp;mdash;&lt;i&gt;see invisibility&lt;/i&gt;&lt;/br&gt;At Will&amp;mdash;&lt;i&gt;dispel magic&lt;/i&gt;, &lt;i&gt;teleport&lt;/i&gt; (self plus 50 lbs. of objects only)&lt;/br&gt;3/day&amp;mdash;quickened &lt;i&gt;&lt;i&gt;hold&lt;/i&gt; person&lt;/i&gt; (DC 16)&lt;/br&gt;1/day&amp;mdash;summon (level 4, 1d4 dire apes 50% or 1d2 girallons 35%), &lt;i&gt;unholy blight&lt;/i&gt; (DC 17)&lt;/h5&gt;&lt;/h5&gt;&lt;/div&gt;&lt;hr/&gt;&lt;div&gt;&lt;h5&gt;&lt;b&gt;STATISTICS&lt;/b&gt;&lt;/h5&gt;&lt;/div&gt;&lt;hr/&gt;&lt;div&gt;&lt;h5&gt;&lt;b&gt;Str &lt;/b&gt;26, &lt;b&gt;Dex &lt;/b&gt;19, &lt;b&gt;Con &lt;/b&gt;20, &lt;b&gt;Int &lt;/b&gt; 15, &lt;b&gt;Wis &lt;/b&gt;16, &lt;b&gt;Cha &lt;/b&gt;17&lt;/h5&gt;&lt;h5&gt;&lt;b&gt;Base Atk &lt;/b&gt;+16; &lt;b&gt;CMB &lt;/b&gt;+25 (+29 grapple); &lt;b&gt;CMD &lt;/b&gt;39&lt;/h5&gt;&lt;h5&gt;&lt;b&gt;Feats &lt;/b&gt;Critical Focus, Improved Initiative, Intimidating Prowess, Iron Will, Power Attack, Quicken Spell-Like Ability (&lt;i&gt;&lt;i&gt;hold&lt;/i&gt; person&lt;/i&gt;), Step Up, Throw Anything&lt;/h5&gt;&lt;h5&gt;&lt;b&gt;Skills &lt;/b&gt;Acrobatics +15, Bluff +14, Climb +27, Diplomacy +11, Intimidate +30, Knowledge (nature) +10, Knowledge (planes) +13, Perception +22, Sense Motive +14, Stealth +19, Survival +19, Swim +16&lt;/h5&gt;&lt;h5&gt;&lt;b&gt;Languages &lt;/b&gt;Abyssal, Celestial, Common, Draconic; telepathy 100 ft.&lt;/h5&gt;&lt;/div&gt;&lt;hr/&gt;&lt;div&gt;&lt;h5&gt;&lt;b&gt;ECOLOGY&lt;/b&gt;&lt;/h5&gt;&lt;/div&gt;&lt;hr/&gt;&lt;div&gt;&lt;h5&gt;&lt;b&gt;Environment &lt;/b&gt; warm forests (Abyss)&lt;/h5&gt;&lt;h5&gt;&lt;b&gt;Organization &lt;/b&gt;solitary, pair, or troop (3-5)&lt;/h5&gt;&lt;h5&gt;&lt;b&gt;Treasure &lt;/b&gt;standard&lt;/h5&gt;&lt;/div&gt;&lt;hr/&gt;&lt;div&gt;&lt;h5&gt;&lt;b&gt;SPECIAL ABILITIES&lt;/b&gt;&lt;/h5&gt;&lt;/div&gt;&lt;hr/&gt;&lt;div&gt;&lt;/h5&gt;&lt;h5&gt;&lt;b&gt;Devouring Grapple (Ex)&lt;/b&gt; The mouth at the center of a baregara's chest automatically deals 2d8+4 points of damage per round to any creature the baregara successfully grapples. &lt;/h5&gt;&lt;h5&gt;&lt;b&gt;Monstrous Challenge (Su)&lt;/b&gt; As a standard action, a baregara can make an Intimidate check to demoralize an opponent. If this check is successful, the baregara surges with power and gains a +4 enhancement bonus to Strength and Constitution for 10 minutes. This ability is usable three times per day. &lt;/h5&gt;&lt;h5&gt;&lt;b&gt;One-Armed Hold (Ex)&lt;/b&gt; A baregara's huge arms allow it to initiate and maintain a grapple without the standard -4 penalty for not having both hands free.&lt;/h5&gt;&lt;/div&gt;&lt;br&gt;&lt;div&gt;&lt;h4&gt;&lt;p&gt;&lt;p&gt;Although natives of the Abyss that often serve as minions for powerful demons or demon lords, baregaras are not in fact demons themselves. Some scholars classify them as "proto-demons"-monsters like bebiliths or xacabras that could perhaps someday complete their supernatural evolution into full demonic glory, but that have not quite yet reached that end. Of course, to the baregara's victims, these debates are incidental.&lt;/p&gt;&lt;p&gt;In the Abyss, baregaras form small troops just like the apes of the Material Plane. These troops are led by the strongest fighter or an individual anointed by a powerful demon the baregara troop serves. Rivalries between troops are part of a complex hierarchy that is all but incomprehensible to non-baregaras, but planar scholars have observed that all baregaras take trophies from notable kills, and that these grisly mementos play some role in establishing the convoluted social standing of the troop leaders and their followers.&lt;/p&gt;&lt;p&gt;Even when knuckle-walking on their enormous hands, baregaras stand over 12 feet high when measured to the top of their horns, and their dense bodies can weigh up to 1,500 pounds.&lt;/p&gt;&lt;/h4&gt;&lt;/div&gt;</t>
  </si>
  <si>
    <t>Baykok</t>
  </si>
  <si>
    <t>24, touch 17, flat-footed 17</t>
  </si>
  <si>
    <t>(+6 Dex, +1 dodge, +7 natural)</t>
  </si>
  <si>
    <t>(15d8+30)</t>
  </si>
  <si>
    <t>Fort +7, Ref +11, Will +9</t>
  </si>
  <si>
    <t>2 claws +14 (1d6+3)</t>
  </si>
  <si>
    <t>+1 composite longbow +19/+14/+9 (1d8+4/19-20/3 plus  1d6 negative energy and paralysis)</t>
  </si>
  <si>
    <t>devour soul, dread howl, infused arrows</t>
  </si>
  <si>
    <t>Str 17, Dex 22, Con -, Int 11, Wis 10, Cha 15</t>
  </si>
  <si>
    <t>Dodge, Improved Critical (composite longbow), Improved Initiative, Mobility, Point-Blank Shot, Precise Shot, Rapid Shot, Weapon Focus (composite longbow)</t>
  </si>
  <si>
    <t>Fly +28, Intimidate +20, Perception +18, Stealth +24</t>
  </si>
  <si>
    <t>solitary, gang (2-5), or flight (6-12)</t>
  </si>
  <si>
    <t>standard (+1 composite longbow [+3 Str], other treasure)</t>
  </si>
  <si>
    <t>This howling corpse swoops through the air with hideously elongated legs and a bow made of bone.</t>
  </si>
  <si>
    <t>Devour Soul (Su) A baykok can take a standard action to devour the soul of an adjacent dead or dying creature. A dying creature can resist this attack with a DC 19 Fortitude save. If it fails, the target is instantly slain. If the creature is already dead, it does not make a saving throw, although the body cannot be more than 1 hour dead. A creature subjected to this attack cannot be brought back to life via raise dead (resurrection and more powerful effects work normally). When a baykok devours a soul in this way, it heals 5d6+10 points of damage and becomes hasted for 4 rounds (as if affected by haste). This is a death effect. The save DC is Charisma-based.  Dread Howl (Su) Once per day, a baykok can unleash a bloodcurdling howl. Any living creature within a 30-foot-radius burst becomes paralyzed with fear for 1 round unless it resists with a DC 19 Will save. Any creature that makes this saving throw is instead shaken for 1 round. This is a fear effect. The DC is Charisma-based.  Infused Arrows (Su) A baykok creates arrows of bone as it fires its bow-it need not carry arrows as ammunition. These bone arrows do normal damage for arrows fired from the bow, but gain a +1 enhancement bonus on attack and damage rolls. In addition, each arrow deals an additional 1d6 points of negative energy on a hit. Further, the first creature struck in a round by a baykok's arrow must make a DC 19 Fortitude save to avoid being paralyzed for 1d3 rounds. A baykok can fire normal arrows from its bow if it wishes-such arrows, however, do not gain the special negative energy damage or paralysis effects. The DC is Charisma-based.</t>
  </si>
  <si>
    <t>When hunters become utterly obsessed with the chase and indulge excessively in the savagery of the kill, their souls become progressively tainted. When such remorseless hunters perish before they can capture and kill their quarry, they sometimes rise from death as baykoks- flying undead horrors that kill purely for the ecstasy that only murder can bring them.  Unlike many undead who feed on and hate all living things, a baykok seeks always to prove its mastery of the hunt. Though thoroughly wicked, baykoks often ignore all but the most powerful-looking foe in a group, only picking off lesser creatures if they dare to get between the baykok and its true prey. When it finally lays low its quarry, the baykok swoops down on the victim to devour the creature's soul in an attempt to make sure the creature never returns to seek revenge.</t>
  </si>
  <si>
    <t>&lt;link rel="stylesheet"href="PF.css"&gt;&lt;div&gt;&lt;h2&gt;Baykok&lt;/h2&gt;&lt;h3&gt;&lt;i&gt;This howling corpse swoops through the air with hideously elongated legs and a bow made of bone.&lt;/i&gt;&lt;/h3&gt;&lt;br&gt;&lt;/div&gt;&lt;div class="heading"&gt;&lt;p class="alignleft"&gt;Baykok&lt;/p&gt;&lt;p class="alignright"&gt;CR 9&lt;/p&gt;&lt;div style="clear: both;"&gt;&lt;/div&gt;&lt;/div&gt;&lt;div&gt;&lt;h5&gt;&lt;b&gt;XP &lt;/b&gt;6,400&lt;/h5&gt;&lt;h5&gt;NE Medium undead &lt;/h5&gt;&lt;h5&gt;&lt;b&gt;Init &lt;/b&gt;+10; &lt;b&gt;Senses &lt;/b&gt;darkvision 60 ft.; Perception +18&lt;/h5&gt;&lt;/div&gt;&lt;hr/&gt;&lt;div&gt;&lt;h5&gt;&lt;b&gt;DEFENSE&lt;/b&gt;&lt;/h5&gt;&lt;/div&gt;&lt;hr/&gt;&lt;div&gt;&lt;h5&gt;&lt;b&gt;AC &lt;/b&gt;24, touch 17, flat-footed 17 (+6 Dex, +1 dodge, +7 natural)&lt;/h5&gt;&lt;h5&gt;&lt;b&gt;hp &lt;/b&gt;97 (15d8+30)&lt;/h5&gt;&lt;h5&gt;&lt;b&gt;Fort &lt;/b&gt;+7, &lt;b&gt;Ref &lt;/b&gt;+11, &lt;b&gt;Will &lt;/b&gt;+9&lt;/h5&gt;&lt;h5&gt;&lt;b&gt;Immune &lt;/b&gt;undead traits&lt;/h5&gt;&lt;/div&gt;&lt;hr/&gt;&lt;div&gt;&lt;h5&gt;&lt;b&gt;OFFENSE&lt;/b&gt;&lt;/h5&gt;&lt;/div&gt;&lt;hr/&gt;&lt;div&gt;&lt;h5&gt;&lt;b&gt;Spd &lt;/b&gt;30 ft., fly 60 ft. (good)&lt;/h5&gt;&lt;h5&gt;&lt;b&gt;Melee &lt;/b&gt;2 claws +14 (1d6+3)&lt;/h5&gt;&lt;h5&gt;&lt;b&gt;Ranged &lt;/b&gt;&lt;i&gt;&lt;i&gt;+1 composite longbow&lt;/i&gt;&lt;/i&gt; +19/+14/+9 (1d8+4/19-20/3 plus  1d6 negative energy and paralysis)&lt;/h5&gt;&lt;h5&gt;&lt;b&gt;Space &lt;/b&gt;5 ft.; &lt;b&gt;Reach &lt;/b&gt;5 ft.&lt;/h5&gt;&lt;h5&gt;&lt;b&gt;Special Attacks &lt;/b&gt;devour soul, dread howl, infused arrows&lt;/h5&gt;&lt;/div&gt;&lt;hr/&gt;&lt;div&gt;&lt;h5&gt;&lt;b&gt;STATISTICS&lt;/b&gt;&lt;/h5&gt;&lt;/div&gt;&lt;hr/&gt;&lt;div&gt;&lt;h5&gt;&lt;b&gt;Str &lt;/b&gt;17, &lt;b&gt;Dex &lt;/b&gt;22, &lt;b&gt;Con &lt;/b&gt;-, &lt;b&gt;Int &lt;/b&gt; 11, &lt;b&gt;Wis &lt;/b&gt;10, &lt;b&gt;Cha &lt;/b&gt;15&lt;/h5&gt;&lt;h5&gt;&lt;b&gt;Base Atk &lt;/b&gt;+11; &lt;b&gt;CMB &lt;/b&gt;+14; &lt;b&gt;CMD &lt;/b&gt;31&lt;/h5&gt;&lt;h5&gt;&lt;b&gt;Feats &lt;/b&gt;Dodge, Improved Critical (composite longbow), Improved Initiative, Mobility, Point-Blank Shot, Precise Shot, Rapid Shot, Weapon Focus (composite longbow)&lt;/h5&gt;&lt;h5&gt;&lt;b&gt;Skills &lt;/b&gt;Fly +28, Intimidate +20, Perception +18, Stealth +24&lt;/h5&gt;&lt;h5&gt;&lt;b&gt;Languages &lt;/b&gt;Common&lt;/h5&gt;&lt;/div&gt;&lt;hr/&gt;&lt;div&gt;&lt;h5&gt;&lt;b&gt;ECOLOGY&lt;/b&gt;&lt;/h5&gt;&lt;/div&gt;&lt;hr/&gt;&lt;div&gt;&lt;h5&gt;&lt;b&gt;Environment &lt;/b&gt; any&lt;/h5&gt;&lt;h5&gt;&lt;b&gt;Organization &lt;/b&gt;solitary, gang (2-5), or flight (6-12)&lt;/h5&gt;&lt;h5&gt;&lt;b&gt;Treasure &lt;/b&gt;standard (&lt;i&gt;+1 composite longbow&lt;/i&gt; [+3 Str], other treasure)&lt;/h5&gt;&lt;/div&gt;&lt;hr/&gt;&lt;div&gt;&lt;h5&gt;&lt;b&gt;SPECIAL ABILITIES&lt;/b&gt;&lt;/h5&gt;&lt;/div&gt;&lt;hr/&gt;&lt;div&gt;&lt;/h5&gt;&lt;h5&gt;&lt;b&gt;Devour Soul (Su)&lt;/b&gt; A baykok can take a standard action to devour the soul of an adjacent dead or dying creature. A dying creature can resist this attack with a DC 19 Fortitude save. If it fails, the target is instantly slain. If the creature is already dead, it does not make a saving throw, although the body cannot be more than 1 hour dead. A creature subjected to this attack cannot be brought back to life via &lt;i&gt;raise dead&lt;/i&gt; (resurrection and more powerful effects work normally). When a baykok devours a soul in this way, it heals 5d6+10 points of damage and becomes hasted for 4 rounds (as if affected by haste). This is a death effect. The save DC is Charisma-based.  &lt;/h5&gt;&lt;h5&gt;&lt;b&gt;Dread Howl (Su)&lt;/b&gt; Once per day, a baykok can unleash a bloodcurdling howl. Any living creature within a 30-foot-radius burst becomes paralyzed with fear for 1 round unless it resists with a DC 19 Will save. Any creature that makes this saving throw is instead shaken for 1 round. This is a fear effect. The DC is Charisma-based.  &lt;/h5&gt;&lt;h5&gt;&lt;b&gt;Infused Arrows (Su)&lt;/b&gt; A baykok creates arrows of bone as it fires its bow-it need not carry arrows as ammunition. These bone arrows do normal damage for arrows fired from the bow, but gain a +1 enhancement bonus on attack and damage rolls. In addition, each arrow deals an additional 1d6 points of negative energy on a hit. Further, the first creature struck in a round by a baykok's arrow must make a DC 19 Fortitude save to avoid being paralyzed for 1d3 rounds. A baykok can fire normal arrows from its bow if it wishes-such arrows, however, do not gain the special negative energy damage or paralysis effects. The DC is Charisma-based.&lt;/h5&gt;&lt;/div&gt;&lt;br&gt;&lt;div&gt;&lt;h4&gt;&lt;p&gt;&lt;p&gt;When hunters become utterly obsessed with the chase and indulge excessively in the savagery of the kill, their souls become progressively tainted. When such remorseless hunters perish before they can capture and kill their quarry, they sometimes rise from death as baykoks- flying undead horrors that kill purely for the ecstasy that only murder can bring them.&lt;/p&gt;&lt;p&gt;Unlike many undead who feed on and hate all living things, a baykok seeks always to prove its mastery of the hunt. Though thoroughly wicked, baykoks often ignore all but the most powerful-looking foe in a group, only picking off lesser creatures if they dare to get between the baykok and its true prey. When it finally lays low its quarry, the baykok swoops down on the victim to devour the creature's soul in an attempt to make sure the creature never returns to seek revenge.&lt;/p&gt;&lt;/h4&gt;&lt;/div&gt;</t>
  </si>
  <si>
    <t>Tempest Behemoth</t>
  </si>
  <si>
    <t>(air, behemoth)</t>
  </si>
  <si>
    <t>blindsense 60 ft., darkvision 60 ft.; Perception +31</t>
  </si>
  <si>
    <t>40, touch 8, flat-footed 34</t>
  </si>
  <si>
    <t>(+5 Dex, +1 dodge, +32 natural, -8 size)</t>
  </si>
  <si>
    <t>(33d10+264)</t>
  </si>
  <si>
    <t>regeneration 20</t>
  </si>
  <si>
    <t>Fort +26, Ref +23, Will +16</t>
  </si>
  <si>
    <t>unstoppable</t>
  </si>
  <si>
    <t>ability damage, aging, bleed, disease, electricity, energy drain, fire, mind-affecting effects, negative levels, paralysis, permanent wounds, petrification, poison, polymorph</t>
  </si>
  <si>
    <t>vulnerable to miracles and wishes</t>
  </si>
  <si>
    <t>40 ft., fly 200 ft. (good)</t>
  </si>
  <si>
    <t>bite +41 (4d6+16/19-20 plus bleed), 2 talons +41 (2d8+16 plus bleed), wings +36 (8d8+8)</t>
  </si>
  <si>
    <t>6 scales +31 (1d10+16/19-20 plus bleed)</t>
  </si>
  <si>
    <t>bleed (2d6), gale, ruinous, thunderbolt</t>
  </si>
  <si>
    <t>Spell-Like Abilities (CL 20th; concentration +22)   3/day-storm of vengeance (DC 21)</t>
  </si>
  <si>
    <t>Str 43, Dex 21, Con 26, Int 3, Wis 16, Cha 14</t>
  </si>
  <si>
    <t>Combat Reflexes, Dodge, Flyby Attack, Greater Vital Strike, Hover, Improved Critical (bite), Improved Critical (scales), Improved Initiative, Improved Vital Strike, Iron Will, Lightning Stance, Mobility, Power Attack, Snatch, Vital Strike, Weapon Focus (scales), Wind Stance</t>
  </si>
  <si>
    <t>Fly +29, Perception +31, Stealth -7, Survival +15</t>
  </si>
  <si>
    <t>+20 Fly, +10 Perception</t>
  </si>
  <si>
    <t xml:space="preserve"> any air</t>
  </si>
  <si>
    <t>Three pairs of wings beat rhythmically, churning up hurricane-force winds around this vast, birdlike monstrosity.</t>
  </si>
  <si>
    <t>Behemoth</t>
  </si>
  <si>
    <t>Gale (Su) A tempest behemoth can generate winds of up to hurricane force as a free action, blowing in as many as three different directions at once. The winds blow either away from or directly toward the behemoth in a 30-foot-wide path that extends for 1,000 feet.  Scales (Ex) A tempest behemoth can hurl up to six scales from its wings (range increment 100 feet) as a standard action.  Thunderbolt (Su) As a swift action once every 1d4 rounds, a behemoth can shoot a bolt of lightning that deals 15d6 points of electricity damage and 15d6 points of sonic damage, and that causes permanent deafness in a 200-foot line. A DC 34 Reflex save halves the damage and negates the deafness. The save DC is Constitution-based.</t>
  </si>
  <si>
    <t>Riding the winds on a triple set of wings, tempest behemoths fly above all, death riding in their shadows. In battle, they snatch up foes only to cast them away from great heights, smash enemies with their wings, or hurl razor-edged scales at distant targets. A tempest behemoth's divine heritage wards its body, mind, and soul against harm. Only the most powerful magic or attack can pierce its defenses. Serene in their immortality, tempest behemoths fear no other being.  As living forces of divine retribution, tempest behemoths are sent forth into the world to raze far-f lung cities, ravage towns with mighty storms, level remote mountain temples, and tear apart siege fortresses impregnable from the ground.  The advent of a tempest behemoth is generally presaged by foul weather and terrific storms that drive flocks of birds before their headwinds. The day before the behemoth arrives, the storms suddenly abate-ironically encouraging victims to emerge into the open just as the behemoth strikes.</t>
  </si>
  <si>
    <t>&lt;link rel="stylesheet"href="PF.css"&gt;&lt;div&gt;&lt;h2&gt;Behemoth, Tempest&lt;/h2&gt;&lt;h3&gt;&lt;i&gt;Three pairs of wings beat rhythmically, churning up hurricane-force winds around this vast, birdlike monstrosity.&lt;/i&gt;&lt;/h3&gt;&lt;br&gt;&lt;/div&gt;&lt;div class="heading"&gt;&lt;p class="alignleft"&gt;Tempest Behemoth&lt;/p&gt;&lt;p class="alignright"&gt;CR 22&lt;/p&gt;&lt;div style="clear: both;"&gt;&lt;/div&gt;&lt;/div&gt;&lt;div&gt;&lt;h5&gt;&lt;b&gt;XP &lt;/b&gt;614,400&lt;/h5&gt;&lt;h5&gt;N Colossal magical beast (air, behemoth)&lt;/h5&gt;&lt;h5&gt;&lt;b&gt;Init &lt;/b&gt;+9; &lt;b&gt;Senses &lt;/b&gt;blindsense 60 ft., darkvision 60 ft.; Perception +31&lt;/h5&gt;&lt;/div&gt;&lt;hr/&gt;&lt;div&gt;&lt;h5&gt;&lt;b&gt;DEFENSE&lt;/b&gt;&lt;/h5&gt;&lt;/div&gt;&lt;hr/&gt;&lt;div&gt;&lt;h5&gt;&lt;b&gt;AC &lt;/b&gt;40, touch 8, flat-footed 34 (+5 Dex, +1 dodge, +32 natural, -8 size)&lt;/h5&gt;&lt;h5&gt;&lt;b&gt;hp &lt;/b&gt;445 (33d10+264); regeneration 20&lt;/h5&gt;&lt;h5&gt;&lt;b&gt;Fort &lt;/b&gt;+26, &lt;b&gt;Ref &lt;/b&gt;+23, &lt;b&gt;Will &lt;/b&gt;+16&lt;/h5&gt;&lt;h5&gt;&lt;b&gt;Defensive Abilities &lt;/b&gt;unstoppable; &lt;b&gt;DR &lt;/b&gt;15/epic; &lt;b&gt;Immune &lt;/b&gt;ability damage, aging, bleed, disease, electricity, energy drain, fire, mind-affecting effects, negative levels, paralysis, permanent wounds, petrification, poison, polymorph; &lt;b&gt;SR &lt;/b&gt;33&lt;/h5&gt;&lt;h5&gt;&lt;b&gt;Weaknesses &lt;/b&gt;vulnerable to miracles and wishes&lt;/h5&gt;&lt;/div&gt;&lt;hr/&gt;&lt;div&gt;&lt;h5&gt;&lt;b&gt;OFFENSE&lt;/b&gt;&lt;/h5&gt;&lt;/div&gt;&lt;hr/&gt;&lt;div&gt;&lt;h5&gt;&lt;b&gt;Spd &lt;/b&gt;40 ft., fly 200 ft. (good)&lt;/h5&gt;&lt;h5&gt;&lt;b&gt;Melee &lt;/b&gt;bite +41 (4d6+16/19-20 plus bleed), 2 talons +41 (2d8+16 plus bleed), wings +36 (8d8+8)&lt;/h5&gt;&lt;h5&gt;&lt;b&gt;Ranged &lt;/b&gt;6 scales +31 (1d10+16/19-20 plus bleed)&lt;/h5&gt;&lt;h5&gt;&lt;b&gt;Space &lt;/b&gt;30 ft.; &lt;b&gt;Reach &lt;/b&gt;30 ft.&lt;/h5&gt;&lt;h5&gt;&lt;b&gt;Special Attacks &lt;/b&gt;bleed (2d6), gale, ruinous, thunderbolt&lt;/h5&gt;&lt;h5&gt;&lt;b&gt;Spell-Like Abilities&lt;/b&gt; (CL 20th; concentration +22) &lt;/br&gt;3/day&amp;mdash;&lt;i&gt;storm of vengeance&lt;/i&gt; (DC 21)&lt;/h5&gt;&lt;/h5&gt;&lt;/div&gt;&lt;hr/&gt;&lt;div&gt;&lt;h5&gt;&lt;b&gt;STATISTICS&lt;/b&gt;&lt;/h5&gt;&lt;/div&gt;&lt;hr/&gt;&lt;div&gt;&lt;h5&gt;&lt;b&gt;Str &lt;/b&gt;43, &lt;b&gt;Dex &lt;/b&gt;21, &lt;b&gt;Con &lt;/b&gt;26, &lt;b&gt;Int &lt;/b&gt; 3, &lt;b&gt;Wis &lt;/b&gt;16, &lt;b&gt;Cha &lt;/b&gt;14&lt;/h5&gt;&lt;h5&gt;&lt;b&gt;Base Atk &lt;/b&gt;+33; &lt;b&gt;CMB &lt;/b&gt;+57; &lt;b&gt;CMD &lt;/b&gt;73&lt;/h5&gt;&lt;h5&gt;&lt;b&gt;Feats &lt;/b&gt;Combat Reflexes, Dodge, Flyby Attack, Greater Vital Strike, Hover, Improved Critical (bite), Improved Critical (scales), Improved Initiative, Improved Vital Strike, Iron Will, Lightning Stance, Mobility, Power Attack, Snatch, Vital Strike, Weapon Focus (scales), Wind Stance&lt;/h5&gt;&lt;h5&gt;&lt;b&gt;Skills &lt;/b&gt;Fly +29, Perception +31, Stealth -7, Survival +15; &lt;b&gt;Racial Modifiers &lt;/b&gt;+20 Fly, +10 Perception&lt;/h5&gt;&lt;h5&gt;&lt;b&gt;Languages &lt;/b&gt;Aklo (cannot speak)&lt;/h5&gt;&lt;/div&gt;&lt;hr/&gt;&lt;div&gt;&lt;h5&gt;&lt;b&gt;ECOLOGY&lt;/b&gt;&lt;/h5&gt;&lt;/div&gt;&lt;hr/&gt;&lt;div&gt;&lt;h5&gt;&lt;b&gt;Environment &lt;/b&gt; any air&lt;/h5&gt;&lt;h5&gt;&lt;b&gt;Organization &lt;/b&gt;solitary or pair&lt;/h5&gt;&lt;h5&gt;&lt;b&gt;Treasure &lt;/b&gt;none&lt;/h5&gt;&lt;/div&gt;&lt;hr/&gt;&lt;div&gt;&lt;h5&gt;&lt;b&gt;SPECIAL ABILITIES&lt;/b&gt;&lt;/h5&gt;&lt;/div&gt;&lt;hr/&gt;&lt;div&gt;&lt;/h5&gt;&lt;h5&gt;&lt;b&gt;Gale (Su)&lt;/b&gt; A tempest behemoth can generate winds of up to hurricane force as a free action, blowing in as many as three different directions at once. The winds blow either away from or directly toward the behemoth in a 30-foot-wide path that extends for 1,000 feet.  &lt;/h5&gt;&lt;h5&gt;&lt;b&gt;Scales (Ex)&lt;/b&gt; A tempest behemoth can hurl up to six scales from its wings (range increment 100 feet) as a standard action.  &lt;/h5&gt;&lt;h5&gt;&lt;b&gt;Thunderbolt (Su)&lt;/b&gt; As a swift action once every 1d4 rounds, a behemoth can shoot a bolt of lightning that deals 15d6 points of electricity damage and 15d6 points of sonic damage, and that causes permanent deafness in a 200-foot line. A DC 34 Reflex save halves the damage and negates the deafness. The save DC is Constitution-based.&lt;/h5&gt;&lt;/div&gt;&lt;br&gt;&lt;div&gt;&lt;h4&gt;&lt;p&gt;&lt;p&gt;Riding the winds on a triple set of wings, tempest behemoths fly above all, death riding in their shadows. In battle, they snatch up foes only to cast them away from great heights, smash enemies with their wings, or hurl razor-edged scales at distant targets. A tempest behemoth's divine heritage wards its body, mind, and soul against harm. Only the most powerful magic or attack can pierce its defenses. Serene in their immortality, tempest behemoths fear no other being.  As living forces of divine retribution, tempest behemoths are sent forth into the world to raze far-f lung cities, ravage towns with mighty storms, level remote mountain temples, and tear apart siege fortresses impregnable from the ground.  The advent of a tempest behemoth is generally presaged by foul weather and terrific storms that drive flocks of birds before their headwinds. The day before the behemoth arrives, the storms suddenly abate-ironically encouraging victims to emerge into the open just as the behemoth strikes.&lt;/p&gt;&lt;/h4&gt;&lt;/div&gt;</t>
  </si>
  <si>
    <t>Thalassic Behemoth</t>
  </si>
  <si>
    <t>(aquatic, behemoth, water)</t>
  </si>
  <si>
    <t>blindsense 60 ft., darkvision 60 ft..; Perception +34</t>
  </si>
  <si>
    <t>(29d10+232)</t>
  </si>
  <si>
    <t>Fort +24, Ref +17, Will +14</t>
  </si>
  <si>
    <t>ability damage, aging, bleed, cold, disease, energy drain, fire, mind-affecting effects, negative levels, paralysis, permanent wounds, petrification, poison, polymorph</t>
  </si>
  <si>
    <t>20 ft., swim 200 ft.</t>
  </si>
  <si>
    <t>bite +39 (6d6+18/19-20 plus grab), 2 claws +39 (3d6+18), tail slap +34 (4d6+9 plus trip)</t>
  </si>
  <si>
    <t>water jet +20 (4d8+18/19-20 plus stun and push)</t>
  </si>
  <si>
    <t>capsize (DC 25), fast swallow, push (water jet, 20 ft.), rend (2 claws, 3d6+18), ruinous, swallow whole (4d6+27 bludgeoning, AC 28, 39 hp)</t>
  </si>
  <si>
    <t>Spell-Like Abilities (CL 20th; concentration +22)   3/day-tsunami* (DC 21)</t>
  </si>
  <si>
    <t>Str 47, Dex 8, Con 27, Int 3, Wis 16, Cha 14</t>
  </si>
  <si>
    <t>64 (66 vs. sunder)</t>
  </si>
  <si>
    <t>Ability Focus (water jet), Cleave, Great Cleave, Greater Sunder, Greater Vital Strike, Improved Critical (bite, water jet), Improved Iron Will, Improved Sunder, Improved Vital Strike, Iron Will, Lightning Reflexes, Power Attack, Skill Focus (Perception), Vital Strike</t>
  </si>
  <si>
    <t>Perception +34, Stealth -13, Survival +18, Swim +30</t>
  </si>
  <si>
    <t>+10 Perception</t>
  </si>
  <si>
    <t>amphibious  Language Aklo (cannot speak)</t>
  </si>
  <si>
    <t>Two massive limbs drag the bulk of this whale-like beast's body from the churning waters of the sea.</t>
  </si>
  <si>
    <t>Water Jet (Su) A thalassic behemoth can blast water from its blowhole with surprising force and accuracy. This water jet has a range of 240 feet with no range increment. A target hit by the water jet is subject to the behemoth's push ability and must succeed at a DC 34 Fortitude save or be stunned  for 1d4+1 rounds. The save DC is Constitution-based.</t>
  </si>
  <si>
    <t>Sent by the gods to punish those who dwell near the sea, thalassic behemoths scourge ships and other vessels from the waters before turning their attention toward structures and survivors on land. Despite their massive bulk, thalassic behemoths swim incredibly fast and can easily outpace all but the fleetest of ships. On land, they can be more readily escaped, at least by those willing and able to leave homes and belongings behind. Though capable of surviving indefinitely on land and employing a clumsy, seal-like locomotion, thalassic behemoths soon weary of gravity's never-ending drag. They rarely venture more than a mile or two from shore before returning to the comforting buoyancy of the seas.  Thalassic behemoths resemble immense sperm whales in the water, but they can quickly haul themselves ashore using their mighty forelimbs. Tail and limb alike shatter wood and stone with but a single blow, while their jaws gape wide enough to swallow smaller boats whole.  The coming of a thalassic behemoth is foreshadowed by a dramatic increase in missing ships and sea life purposefully beaching upon shores. These behemoths spend much of their time lurking a few hundred feet below the surface-but legends hold that even greater behemoths, the dread leviathans, dwell in the deepest oceanic reaches.</t>
  </si>
  <si>
    <t>&lt;link rel="stylesheet"href="PF.css"&gt;&lt;div&gt;&lt;h2&gt;Behemoth, Thalassic&lt;/h2&gt;&lt;h3&gt;&lt;i&gt;Two massive limbs drag the bulk of this whale-like beast's body from the churning waters of the sea.&lt;/i&gt;&lt;/h3&gt;&lt;br&gt;&lt;/div&gt;&lt;div class="heading"&gt;&lt;p class="alignleft"&gt;Thalassic Behemoth&lt;/p&gt;&lt;p class="alignright"&gt;CR 20&lt;/p&gt;&lt;div style="clear: both;"&gt;&lt;/div&gt;&lt;/div&gt;&lt;div&gt;&lt;h5&gt;&lt;b&gt;XP &lt;/b&gt;307,200&lt;/h5&gt;&lt;h5&gt;N Colossal magical beast (aquatic, behemoth, water)&lt;/h5&gt;&lt;h5&gt;&lt;b&gt;Init &lt;/b&gt;-1; &lt;b&gt;Senses &lt;/b&gt;blindsense 60 ft., darkvision 60 ft..; Perception +34&lt;/h5&gt;&lt;/div&gt;&lt;hr/&gt;&lt;div&gt;&lt;h5&gt;&lt;b&gt;DEFENSE&lt;/b&gt;&lt;/h5&gt;&lt;/div&gt;&lt;hr/&gt;&lt;div&gt;&lt;h5&gt;&lt;b&gt;AC &lt;/b&gt;37, touch 1, flat-footed 37 (-1 Dex, +36 natural, -8 size)&lt;/h5&gt;&lt;h5&gt;&lt;b&gt;hp &lt;/b&gt;391 (29d10+232); regeneration 20&lt;/h5&gt;&lt;h5&gt;&lt;b&gt;Fort &lt;/b&gt;+24, &lt;b&gt;Ref &lt;/b&gt;+17, &lt;b&gt;Will &lt;/b&gt;+14&lt;/h5&gt;&lt;h5&gt;&lt;b&gt;Defensive Abilities &lt;/b&gt;unstoppable; &lt;b&gt;DR &lt;/b&gt;15/epic; &lt;b&gt;Immune &lt;/b&gt;ability damage, aging, bleed, cold, disease, energy drain, fire, mind-affecting effects, negative levels, paralysis, permanent wounds, petrification, poison, polymorph; &lt;b&gt;SR &lt;/b&gt;31&lt;/h5&gt;&lt;h5&gt;&lt;b&gt;Weaknesses &lt;/b&gt;vulnerable to miracles and wishes&lt;/h5&gt;&lt;/div&gt;&lt;hr/&gt;&lt;div&gt;&lt;h5&gt;&lt;b&gt;OFFENSE&lt;/b&gt;&lt;/h5&gt;&lt;/div&gt;&lt;hr/&gt;&lt;div&gt;&lt;h5&gt;&lt;b&gt;Spd &lt;/b&gt;20 ft., swim 200 ft.&lt;/h5&gt;&lt;h5&gt;&lt;b&gt;Melee &lt;/b&gt;bite +39 (6d6+18/19-20 plus grab), 2 claws +39 (3d6+18), tail slap +34 (4d6+9 plus trip)&lt;/h5&gt;&lt;h5&gt;&lt;b&gt;Ranged &lt;/b&gt;water jet +20 (4d8+18/19-20 plus stun and push)&lt;/h5&gt;&lt;h5&gt;&lt;b&gt;Space &lt;/b&gt;30 ft.; &lt;b&gt;Reach &lt;/b&gt;20 ft.&lt;/h5&gt;&lt;h5&gt;&lt;b&gt;Special Attacks &lt;/b&gt;capsize (DC 25), fast swallow, push (water jet, 20 ft.), rend (2 claws, 3d6+18), ruinous, swallow whole (4d6+27 bludgeoning, AC 28, 39 hp)&lt;/h5&gt;&lt;h5&gt;&lt;b&gt;Spell-Like Abilities&lt;/b&gt; (CL 20th; concentration +22) &lt;/br&gt;3/day&amp;mdash;&lt;i&gt;tsunami&lt;/i&gt;* (DC 21)&lt;/h5&gt;&lt;/h5&gt;&lt;h5&gt;* See the &lt;i&gt;Advanced Player's Guide&lt;/i&gt;.&lt;/h5&gt;&lt;/div&gt;&lt;hr/&gt;&lt;div&gt;&lt;h5&gt;&lt;b&gt;STATISTICS&lt;/b&gt;&lt;/h5&gt;&lt;/div&gt;&lt;hr/&gt;&lt;div&gt;&lt;h5&gt;&lt;b&gt;Str &lt;/b&gt;47, &lt;b&gt;Dex &lt;/b&gt;8, &lt;b&gt;Con &lt;/b&gt;27, &lt;b&gt;Int &lt;/b&gt; 3, &lt;b&gt;Wis &lt;/b&gt;16, &lt;b&gt;Cha &lt;/b&gt;14&lt;/h5&gt;&lt;h5&gt;&lt;b&gt;Base Atk &lt;/b&gt;+29; &lt;b&gt;CMB &lt;/b&gt;+55 (+59 grapple or sunder); &lt;b&gt;CMD &lt;/b&gt;64 (66 vs. sunder)&lt;/h5&gt;&lt;h5&gt;&lt;b&gt;Feats &lt;/b&gt;Ability Focus (water jet), Cleave, Great Cleave, Greater Sunder, Greater Vital Strike, Improved Critical (bite, water jet), Improved Iron Will, Improved Sunder, Improved Vital Strike, Iron Will, Lightning Reflexes, Power Attack, Skill Focus (Perception), Vital Strike&lt;/h5&gt;&lt;h5&gt;&lt;b&gt;Skills &lt;/b&gt;Perception +34, Stealth -13, Survival +18, Swim +30; &lt;b&gt;Racial Modifiers &lt;/b&gt;+10 Perception&lt;/h5&gt;&lt;h5&gt;&lt;b&gt;SQ &lt;/b&gt;amphibious  Language Aklo (cannot speak)&lt;/h5&gt;&lt;/div&gt;&lt;hr/&gt;&lt;div&gt;&lt;h5&gt;&lt;b&gt;ECOLOGY&lt;/b&gt;&lt;/h5&gt;&lt;/div&gt;&lt;hr/&gt;&lt;div&gt;&lt;h5&gt;&lt;b&gt;Environment &lt;/b&gt; any water&lt;/h5&gt;&lt;h5&gt;&lt;b&gt;Organization &lt;/b&gt;solitary or pair&lt;/h5&gt;&lt;h5&gt;&lt;b&gt;Treasure &lt;/b&gt;none&lt;/h5&gt;&lt;/div&gt;&lt;hr/&gt;&lt;div&gt;&lt;h5&gt;&lt;b&gt;SPECIAL ABILITIES&lt;/b&gt;&lt;/h5&gt;&lt;/div&gt;&lt;hr/&gt;&lt;div&gt;&lt;/h5&gt;&lt;h5&gt;&lt;b&gt;Water Jet (Su)&lt;/b&gt; A thalassic behemoth can blast water from its blowhole with surprising force and accuracy. This water jet has a range of 240 feet with no range increment. A target hit by the water jet is subject to the behemoth's push ability and must succeed at a DC 34 Fortitude save or be stunned  for 1d4+1 rounds. The save DC is Constitution-based.&lt;/h5&gt;&lt;/div&gt;&lt;br&gt;&lt;div&gt;&lt;h4&gt;&lt;p&gt;&lt;p&gt;Sent by the gods to punish those who dwell near the sea, thalassic behemoths scourge ships and other vessels from the waters before turning their attention toward structures and survivors on land. Despite their massive bulk, thalassic behemoths swim incredibly fast and can easily outpace all but the fleetest of ships. On land, they can be more readily escaped, at least by those willing and able to leave homes and belongings behind. Though capable of surviving indefinitely on land and employing a clumsy, seal-like locomotion, thalassic behemoths soon weary of gravity's never-ending drag. They rarely venture more than a mile or two from shore before returning to the comforting buoyancy of the seas.  Thalassic behemoths resemble immense sperm whales in the water, but they can quickly haul themselves ashore using their mighty forelimbs. Tail and limb alike shatter wood and stone with but a single blow, while their jaws gape wide enough to swallow smaller boats whole.  The coming of a thalassic behemoth is foreshadowed by a dramatic increase in missing ships and sea life purposefully beaching upon shores. These behemoths spend much of their time lurking a few hundred feet below the surface-but legends hold that even greater behemoths, the dread leviathans, dwell in the deepest oceanic reaches.&lt;/p&gt;&lt;/h4&gt;&lt;/div&gt;</t>
  </si>
  <si>
    <t>Thunder Behemoth</t>
  </si>
  <si>
    <t>(behemoth, earth)</t>
  </si>
  <si>
    <t>blindsense 60 ft., darkvision 60 ft., tremorsense 60 ft.; Perception +27</t>
  </si>
  <si>
    <t>ability damage, acid, aging, bleed, disease, energy drain, fire, mind-affecting effects, negative levels, paralysis, permanent wounds, petrification, poison, polymorph</t>
  </si>
  <si>
    <t>bite +33 (4d6+16 plus grab), gore +33 (4d6+16), 2 stomps +28 (2d8+8 plus trip)</t>
  </si>
  <si>
    <t>4 rocks +15 (3d6+24 plus stun)</t>
  </si>
  <si>
    <t>fast swallow, mighty roar, rock spitting, ruinous, swallow whole (4d6+24 bludgeoning and 4d6 fire damage, AC 27, 33 hp), trample (2d8+24, DC 38)</t>
  </si>
  <si>
    <t>Spell-Like Abilities (CL 20th; concentration +22)   3/day-earthquake (DC 20)</t>
  </si>
  <si>
    <t>Str 43, Dex 6, Con 26, Int 3, Wis 14, Cha 15</t>
  </si>
  <si>
    <t>57 (59 vs. bull rush, overrun, or sunder, 61 vs. trip)</t>
  </si>
  <si>
    <t>Perception +27, Survival +14, Swim +20</t>
  </si>
  <si>
    <t>This enormous beast has rocky, armored plates on its body. Elaborate horns crown its horrific head.</t>
  </si>
  <si>
    <t>Mighty Roar (Su) Every 1d4 rounds as a standard action, a thunder behemoth can issue a mighty roar in a 60-foot cone that duplicates the effect of an empowered greater shout (Fortitude DC 30 half ). This is a sonic effect. The save DC is Constitution-based.  Rock Spitting (Ex) A thunder behemoth can spit rocks from the essentially inexhaustible store in its gizzard. It can spit up to four rocks as a standard action, with a range increment of 60 feet. A creature that is critically hit by one of these rocks must make a DC 38 Fortitude save to resist being stunned for 1 round. The save DC is Strength-based.  Swallow Whole (Ex) A thunder behemoth has five stomachs and can shunt a swallowed victim into any one of them (usually choosing an empty stomach).</t>
  </si>
  <si>
    <t>Thunder behemoths walk the land as little more than roving appetites, driven by an all-consuming hunger to devour every animal, plant, and even building in sight. They indiscriminately gorge their five seemingly bottomless stomachs on forests and jungles, collapse mine and mountain alike in search of ore, and raze settlements and strongholds for the cowering morsels within.  Thunder behemoths are sent by the gods to destroy wicked cities, raze great temples or monuments that offend divine eyes, and otherwise act as instruments of divine wrath on the surface of a world or just below it. The days before a thunder behemoth arrives are fraught with minor but unnerving earthquakes, mass exoduses of burrowing animals to the surface, and an increase in fallen trees and sinkholes.</t>
  </si>
  <si>
    <t>&lt;link rel="stylesheet"href="PF.css"&gt;&lt;div&gt;&lt;h2&gt;Behemoth, Thunder&lt;/h2&gt;&lt;h3&gt;&lt;i&gt;This enormous beast has rocky, armored plates on its body. Elaborate horns crown its horrific head.&lt;/i&gt;&lt;/h3&gt;&lt;br&gt;&lt;/div&gt;&lt;div class="heading"&gt;&lt;p class="alignleft"&gt;Thunder Behemoth&lt;/p&gt;&lt;p class="alignright"&gt;CR 18&lt;/p&gt;&lt;div style="clear: both;"&gt;&lt;/div&gt;&lt;/div&gt;&lt;div&gt;&lt;h5&gt;&lt;b&gt;XP &lt;/b&gt;153,600&lt;/h5&gt;&lt;h5&gt;N Colossal magical beast (behemoth, earth)&lt;/h5&gt;&lt;h5&gt;&lt;b&gt;Init &lt;/b&gt;-2; &lt;b&gt;Senses &lt;/b&gt;blindsense 60 ft., darkvision 60 ft., tremorsense 60 ft.; Perception +27&lt;/h5&gt;&lt;/div&gt;&lt;hr/&gt;&lt;div&gt;&lt;h5&gt;&lt;b&gt;DEFENSE&lt;/b&gt;&lt;/h5&gt;&lt;/div&gt;&lt;hr/&gt;&lt;div&gt;&lt;h5&gt;&lt;b&gt;AC &lt;/b&gt;35, touch 0, flat-footed 35 (-2 Dex, +35 natural, -8 size)&lt;/h5&gt;&lt;h5&gt;&lt;b&gt;hp &lt;/b&gt;337 (25d10+200); regeneration 20&lt;/h5&gt;&lt;h5&gt;&lt;b&gt;Fort &lt;/b&gt;+22, &lt;b&gt;Ref &lt;/b&gt;+12, &lt;b&gt;Will &lt;/b&gt;+12&lt;/h5&gt;&lt;h5&gt;&lt;b&gt;Defensive Abilities &lt;/b&gt;unstoppable; &lt;b&gt;DR &lt;/b&gt;15/epic; &lt;b&gt;Immune &lt;/b&gt;ability damage, acid, aging, bleed, disease, energy drain, fire, mind-affecting effects, negative levels, paralysis, permanent wounds, petrification, poison, polymorph; &lt;b&gt;SR &lt;/b&gt;29&lt;/h5&gt;&lt;h5&gt;&lt;b&gt;Weaknesses &lt;/b&gt;vulnerable to miracles and wishes&lt;/h5&gt;&lt;/div&gt;&lt;hr/&gt;&lt;div&gt;&lt;h5&gt;&lt;b&gt;OFFENSE&lt;/b&gt;&lt;/h5&gt;&lt;/div&gt;&lt;hr/&gt;&lt;div&gt;&lt;h5&gt;&lt;b&gt;Spd &lt;/b&gt;30 ft., burrow 30 ft.&lt;/h5&gt;&lt;h5&gt;&lt;b&gt;Melee &lt;/b&gt;bite +33 (4d6+16 plus grab), gore +33 (4d6+16), 2 stomps +28 (2d8+8 plus trip)&lt;/h5&gt;&lt;h5&gt;&lt;b&gt;Ranged &lt;/b&gt;4 rocks +15 (3d6+24 plus stun)&lt;/h5&gt;&lt;h5&gt;&lt;b&gt;Space &lt;/b&gt;30 ft.; &lt;b&gt;Reach &lt;/b&gt;20 ft.&lt;/h5&gt;&lt;h5&gt;&lt;b&gt;Special Attacks &lt;/b&gt;fast swallow, mighty roar, rock spitting, ruinous, swallow whole (4d6+24 bludgeoning and 4d6 fire damage, AC 27, 33 hp), trample (2d8+24, DC 38)&lt;/h5&gt;&lt;h5&gt;&lt;b&gt;Spell-Like Abilities&lt;/b&gt; (CL 20th; concentration +22) &lt;/br&gt;3/day&amp;mdash;&lt;i&gt;earthquake&lt;/i&gt; (DC 20)&lt;/h5&gt;&lt;/h5&gt;&lt;/div&gt;&lt;hr/&gt;&lt;div&gt;&lt;h5&gt;&lt;b&gt;STATISTICS&lt;/b&gt;&lt;/h5&gt;&lt;/div&gt;&lt;hr/&gt;&lt;div&gt;&lt;h5&gt;&lt;b&gt;Str &lt;/b&gt;43, &lt;b&gt;Dex &lt;/b&gt;6, &lt;b&gt;Con &lt;/b&gt;26, &lt;b&gt;Int &lt;/b&gt; 3, &lt;b&gt;Wis &lt;/b&gt;14, &lt;b&gt;Cha &lt;/b&gt;15&lt;/h5&gt;&lt;h5&gt;&lt;b&gt;Base Atk &lt;/b&gt;+25; &lt;b&gt;CMB &lt;/b&gt;+49 (+53 bull rush, grapple, overrun, or sunder); &lt;b&gt;CMD &lt;/b&gt;57 (59 vs. bull rush, overrun, or sunder, 61 vs. trip)&lt;/h5&gt;&lt;h5&gt;&lt;b&gt;Feats &lt;/b&gt;Awesome Blow, Cleave, Great Cleave, Greater Bull Rush, Greater Overrun, Greater Sunder, Improved Bull Rush, Improved Overrun, Improved Sunder, Iron Will, Lunge, Power Attack, Snatch&lt;/h5&gt;&lt;h5&gt;&lt;b&gt;Skills &lt;/b&gt;Perception +27, Survival +14, Swim +20; &lt;b&gt;Racial Modifiers &lt;/b&gt;+10 Perception&lt;/h5&gt;&lt;h5&gt;&lt;b&gt;Languages &lt;/b&gt;Aklo (cannot speak)&lt;/h5&gt;&lt;/div&gt;&lt;hr/&gt;&lt;div&gt;&lt;h5&gt;&lt;b&gt;ECOLOGY&lt;/b&gt;&lt;/h5&gt;&lt;/div&gt;&lt;hr/&gt;&lt;div&gt;&lt;h5&gt;&lt;b&gt;Environment &lt;/b&gt; any land&lt;/h5&gt;&lt;h5&gt;&lt;b&gt;Organization &lt;/b&gt;solitary or pair&lt;/h5&gt;&lt;h5&gt;&lt;b&gt;Treasure &lt;/b&gt;none&lt;/h5&gt;&lt;/div&gt;&lt;hr/&gt;&lt;div&gt;&lt;h5&gt;&lt;b&gt;SPECIAL ABILITIES&lt;/b&gt;&lt;/h5&gt;&lt;/div&gt;&lt;hr/&gt;&lt;div&gt;&lt;/h5&gt;&lt;h5&gt;&lt;b&gt;Mighty Roar (Su)&lt;/b&gt; Every 1d4 rounds as a standard action, a thunder behemoth can issue a mighty roar in a 60-foot cone that duplicates the effect of an empowered &lt;i&gt;greater shout&lt;/i&gt; (Fortitude DC 30 half ). This is a sonic effect. The save DC is Constitution-based.  &lt;/h5&gt;&lt;h5&gt;&lt;b&gt;Rock Spitting (Ex)&lt;/b&gt; A thunder behemoth can spit rocks from the essentially inexhaustible store in its gizzard. It can spit up to four rocks as a standard action, with a range increment of 60 feet. A creature that is critically hit by one of these rocks must make a DC 38 Fortitude save to resist being stunned for 1 round. The save DC is Strength-based.  &lt;/h5&gt;&lt;h5&gt;&lt;b&gt;Swallow Whole (Ex)&lt;/b&gt; A thunder behemoth has five stomachs and can shunt a swallowed victim into any one of them (usually choosing an empty stomach).&lt;/h5&gt;&lt;/div&gt;&lt;br&gt;&lt;div&gt;&lt;h4&gt;&lt;p&gt;&lt;p&gt;Thunder behemoths walk the land as little more than roving appetites, driven by an all-consuming hunger to devour every animal, plant, and even building in sight. They indiscriminately gorge their five seemingly bottomless stomachs on forests and jungles, collapse mine and mountain alike in search of ore, and raze settlements and strongholds for the cowering morsels within.  Thunder behemoths are sent by the gods to destroy wicked cities, raze great temples or monuments that offend divine eyes, and otherwise act as instruments of divine wrath on the surface of a world or just below it. The days before a thunder behemoth arrives are fraught with minor but unnerving &lt;i&gt;earthquake&lt;/i&gt;s, mass exoduses of burrowing animals to the surface, and an increase in fallen trees and sinkholes.&lt;/p&gt;&lt;/h4&gt;&lt;/div&gt;</t>
  </si>
  <si>
    <t>Berbalang</t>
  </si>
  <si>
    <t>(+4 Dex, +1 dodge, +5 natural)</t>
  </si>
  <si>
    <t>(8d8+32)</t>
  </si>
  <si>
    <t>Fort +6, Ref +6, Will +9</t>
  </si>
  <si>
    <t>projection</t>
  </si>
  <si>
    <t>bite +9 (1d6+3 plus paralysis), 2 claws +9 (1d6+3 plus paralysis) or   incorporeal touch +10 (1d4 Con damage)</t>
  </si>
  <si>
    <t>paralysis (1d4+1 rounds, DC 18)</t>
  </si>
  <si>
    <t>Spell-Like Abilities (CL 9th; concentration +13)   At Will-bleed, ghost sound (DC 14)   3/day-alter self, charm person (DC 15)</t>
  </si>
  <si>
    <t>Str 17, Dex 19, Con -, Int 13, Wis 16, Cha 18</t>
  </si>
  <si>
    <t>Defensive Combat Training, Dodge, Flyby Attack, Mobility</t>
  </si>
  <si>
    <t>Bluff +10, Escape Artist +10, Fly +17, Knowledge (local) +5, Knowledge (religion) +6, Perception +14, Stealth +15</t>
  </si>
  <si>
    <t>solitary or pack (2-8)</t>
  </si>
  <si>
    <t>This hunched, bat-winged horror moves with an uncanny grace, its glowing eyes and long tongue presenting a frightening visage.</t>
  </si>
  <si>
    <t>Projection (Su) Once per day as a full-round action, a berbalang can enter a trance that separates the creature's spirit from its body. This splits the berbalang's current hit points in half between its body and its spirit. The berbalang's spirit body gains the incorporeal subtype and special ability; otherwise, it retains the same statistics as its physical self with the following changes: AC 19, touch 19, flat-footed 14 (+4 Dex, +4 deflection, +1 dodge), single incorporeal touch attack that deals 1d4 Constitution damage on a hit as its sole attack. This spirit projection can travel no more than 1 mile away from the berbalang's body. Because the creature is only partially in existence when in this state, its body gains displacement as the spell. When separated in this way, the berbalang's body is unconscious and helpless. If the berbalang's body is injured while in this state, the separated projection immediately returns to its body, and the body loses displacement. If the physical body is slain, the spirit body immediately dies as well. If the spirit is reduced to 0 or fewer hit points, it returns to the body immediately. A berbalang in spirit form can end the effect at any time as a standard action, at which point the spirit immediately returns to the body. When a berbalang's spirit form returns to the body, add both the spirit body's hit points and the physical body's hit points back together to determine the creature's current hit point total.</t>
  </si>
  <si>
    <t>Berbalangs prefer to make their homes within a day's travel of humanoid settlements. These lairs are well hidden and sometimes protected by other undead creatures. Some berbalangs set themselves up as secluded shamans or wise old crones, using alter self to appear human. Ultimately cowardly, berbalangs rarely attack a settlement directly, preferring to pluck its meals from those who stray too far from civilization. A berbalang stands as tall as a human and rarely weighs more than 100 pounds.</t>
  </si>
  <si>
    <t>&lt;link rel="stylesheet"href="PF.css"&gt;&lt;div&gt;&lt;h2&gt;Berbalang&lt;/h2&gt;&lt;h3&gt;&lt;i&gt;This hunched, bat-winged horror moves with an uncanny grace, its glowing eyes and long tongue presenting a frightening visage.&lt;/i&gt;&lt;/h3&gt;&lt;br&gt;&lt;/div&gt;&lt;div class="heading"&gt;&lt;p class="alignleft"&gt;Berbalang&lt;/p&gt;&lt;p class="alignright"&gt;CR 6&lt;/p&gt;&lt;div style="clear: both;"&gt;&lt;/div&gt;&lt;/div&gt;&lt;div&gt;&lt;h5&gt;&lt;b&gt;XP &lt;/b&gt;2,400&lt;/h5&gt;&lt;h5&gt;CE Medium undead &lt;/h5&gt;&lt;h5&gt;&lt;b&gt;Init &lt;/b&gt;+4; &lt;b&gt;Senses &lt;/b&gt;darkvision 60 ft.; Perception +14&lt;/h5&gt;&lt;/div&gt;&lt;hr/&gt;&lt;div&gt;&lt;h5&gt;&lt;b&gt;DEFENSE&lt;/b&gt;&lt;/h5&gt;&lt;/div&gt;&lt;hr/&gt;&lt;div&gt;&lt;h5&gt;&lt;b&gt;AC &lt;/b&gt;20, touch 15, flat-footed 15 (+4 Dex, +1 dodge, +5 natural)&lt;/h5&gt;&lt;h5&gt;&lt;b&gt;hp &lt;/b&gt;68 (8d8+32)&lt;/h5&gt;&lt;h5&gt;&lt;b&gt;Fort &lt;/b&gt;+6, &lt;b&gt;Ref &lt;/b&gt;+6, &lt;b&gt;Will &lt;/b&gt;+9&lt;/h5&gt;&lt;h5&gt;&lt;b&gt;Defensive Abilities &lt;/b&gt;projection; &lt;b&gt;DR &lt;/b&gt;10/good or silver; &lt;b&gt;Immune &lt;/b&gt;undead traits&lt;/h5&gt;&lt;/div&gt;&lt;hr/&gt;&lt;div&gt;&lt;h5&gt;&lt;b&gt;OFFENSE&lt;/b&gt;&lt;/h5&gt;&lt;/div&gt;&lt;hr/&gt;&lt;div&gt;&lt;h5&gt;&lt;b&gt;Spd &lt;/b&gt;40 ft., fly 60 ft. (good)&lt;/h5&gt;&lt;h5&gt;&lt;b&gt;Melee &lt;/b&gt;bite +9 (1d6+3 plus paralysis), 2 claws +9 (1d6+3 plus paralysis) or &lt;/br&gt;  incorporeal touch +10 (1d4 Con damage)&lt;/h5&gt;&lt;h5&gt;&lt;b&gt;Space &lt;/b&gt;5 ft.; &lt;b&gt;Reach &lt;/b&gt;5 ft.&lt;/h5&gt;&lt;h5&gt;&lt;b&gt;Special Attacks &lt;/b&gt;paralysis (1d4+1 rounds, DC 18)&lt;/h5&gt;&lt;h5&gt;&lt;b&gt;Spell-Like Abilities&lt;/b&gt; (CL 9th; concentration +13) &lt;/br&gt;At Will&amp;mdash;&lt;i&gt;bleed&lt;/i&gt;, &lt;i&gt;ghost sound&lt;/i&gt; (DC 14) &lt;/br&gt;3/day&amp;mdash;&lt;i&gt;alter self&lt;/i&gt;, &lt;i&gt;charm person&lt;/i&gt; (DC 15)&lt;/h5&gt;&lt;/h5&gt;&lt;/div&gt;&lt;hr/&gt;&lt;div&gt;&lt;h5&gt;&lt;b&gt;STATISTICS&lt;/b&gt;&lt;/h5&gt;&lt;/div&gt;&lt;hr/&gt;&lt;div&gt;&lt;h5&gt;&lt;b&gt;Str &lt;/b&gt;17, &lt;b&gt;Dex &lt;/b&gt;19, &lt;b&gt;Con &lt;/b&gt;-, &lt;b&gt;Int &lt;/b&gt; 13, &lt;b&gt;Wis &lt;/b&gt;16, &lt;b&gt;Cha &lt;/b&gt;18&lt;/h5&gt;&lt;h5&gt;&lt;b&gt;Base Atk &lt;/b&gt;+6; &lt;b&gt;CMB &lt;/b&gt;+9; &lt;b&gt;CMD &lt;/b&gt;26&lt;/h5&gt;&lt;h5&gt;&lt;b&gt;Feats &lt;/b&gt;Defensive Combat Training, Dodge, Flyby Attack, Mobility&lt;/h5&gt;&lt;h5&gt;&lt;b&gt;Skills &lt;/b&gt;Bluff +10, Escape Artist +10, Fly +17, Knowledge (local) +5, Knowledge (religion) +6, Perception +14, Stealth +15&lt;/h5&gt;&lt;h5&gt;&lt;b&gt;Languages &lt;/b&gt;Common&lt;/h5&gt;&lt;/div&gt;&lt;hr/&gt;&lt;div&gt;&lt;h5&gt;&lt;b&gt;ECOLOGY&lt;/b&gt;&lt;/h5&gt;&lt;/div&gt;&lt;hr/&gt;&lt;div&gt;&lt;h5&gt;&lt;b&gt;Environment &lt;/b&gt; any land&lt;/h5&gt;&lt;h5&gt;&lt;b&gt;Organization &lt;/b&gt;solitary or pack (2-8)&lt;/h5&gt;&lt;h5&gt;&lt;b&gt;Treasure &lt;/b&gt;standard&lt;/h5&gt;&lt;/div&gt;&lt;hr/&gt;&lt;div&gt;&lt;h5&gt;&lt;b&gt;SPECIAL ABILITIES&lt;/b&gt;&lt;/h5&gt;&lt;/div&gt;&lt;hr/&gt;&lt;div&gt;&lt;/h5&gt;&lt;h5&gt;&lt;b&gt;Projection (Su)&lt;/b&gt; Once per day as a full-round action, a berbalang can enter a trance that separates the creature's spirit from its body. This splits the berbalang's current hit points in half between its body and its spirit. The berbalang's spirit body gains the incorporeal subtype and special ability; otherwise, it retains the same statistics as its physical self with the following changes: AC 19, touch 19, flat-footed 14 (+4 Dex, +4 deflection, +1 dodge), single incorporeal touch attack that deals 1d4 Constitution damage on a hit as its sole attack. This spirit projection can travel no more than 1 mile away from the berbalang's body. Because the creature is only partially in existence when in this state, its body gains &lt;i&gt;displacement&lt;/i&gt; as the spell. When separated in this way, the berbalang's body is unconscious and helpless. If the berbalang's body is injured while in this state, the separated projection immediately returns to its body, and the body loses &lt;i&gt;displacement&lt;/i&gt;. If the physical body is slain, the spirit body immediately dies as well. If the spirit is reduced to 0 or fewer hit points, it returns to the body immediately. A berbalang in spirit form can end the effect at any time as a standard action, at which point the spirit immediately returns to the body. When a berbalang's spirit form returns to the body, add both the spirit body's hit points and the physical body's hit points back together to determine the creature's current hit point total.&lt;/h5&gt;&lt;/div&gt;&lt;br&gt;&lt;div&gt;&lt;h4&gt;&lt;p&gt;&lt;p&gt;Berbalangs prefer to make their homes within a day's travel of humanoid settlements. These lairs are well hidden and sometimes protected by other undead creatures. Some berbalangs set themselves up as secluded shamans or wise old crones, using &lt;i&gt;alter self&lt;/i&gt; to appear human. Ultimately cowardly, berbalangs rarely attack a settlement directly, preferring to pluck its meals from those who stray too far from civilization. A berbalang stands as tall as a human and rarely weighs more than 100 pounds.&lt;/p&gt;&lt;/h4&gt;&lt;/div&gt;</t>
  </si>
  <si>
    <t>Bhuta</t>
  </si>
  <si>
    <t>24, touch 24, flat-footed 16</t>
  </si>
  <si>
    <t>(+6 deflection, +7 Dex, +1 dodge)</t>
  </si>
  <si>
    <t>(14d8+84)</t>
  </si>
  <si>
    <t>incorporeal, channel resistance +4</t>
  </si>
  <si>
    <t>cold iron</t>
  </si>
  <si>
    <t>2 incorporeal claws +17 (5d8 plus bleed)</t>
  </si>
  <si>
    <t>bleed (1d8), blood drain (1d6 Constitution)</t>
  </si>
  <si>
    <t>Spell-Like Abilities (CL 11th; concentration +17)  At Will-animal trance (DC 18), speak with animals, veil (self only, as animal with backward feet; DC 22)  3/day-charm animal (DC 17)  1/day-magic jar (animals only, DC 21)</t>
  </si>
  <si>
    <t>Str -, Dex 25, Con -, Int 11, Wis 8, Cha 22</t>
  </si>
  <si>
    <t>Animal Affinity, Dodge, Flyby Attack, Iron Will, Lunge, Mobility, Stealthy</t>
  </si>
  <si>
    <t>Bluff +16, Escape Artist +9, Fly +15, Handle Animal +14, Knowledge (nature) +8, Perception +13, Ride +9, Sense Motive +13, Stealth +24</t>
  </si>
  <si>
    <t xml:space="preserve"> any aboveground natural area</t>
  </si>
  <si>
    <t>solitary or with a group of animals</t>
  </si>
  <si>
    <t>This ghostly apparition floats in the air on backward-facing feet. Its hands end in sharp talons, and its eyes glow with blue fire.</t>
  </si>
  <si>
    <t>Blood Drain (Su) As a standard action, a bhuta can suck blood from an adjacent opponent that is taking bleed damage. The target takes 1d6 points of Constitution damage (Fort DC 23 half). The bhuta heals 5 hit points when it drains blood.  Cold Iron Weakness (Su) A cold iron weapon is considered to be magical when used against a bhuta. A magic cold iron weapon always functions as a ghost touch weapon when used against a bhuta.</t>
  </si>
  <si>
    <t>A bhuta is a ghostlike undead creature born of horrible death or murder in a natural setting. It is a manifestation of rage at the injustice of a death that interrupted important business or unsated desires. Doomed to haunt the wilderness within several miles of the site of its demise, a bhuta turns to the local fauna as tools for its vengeance.  A bhuta can appear in a variety of animalistic forms by using its veil ability, but its natural appearance is that of a bestial humanoid phantom that floats a foot above the ground as it moves. While bhutas are incorporeal, the touch of their claws creates horrific, bleeding wounds. A bhuta's feet point backward. To disguise its nature, a bhuta can appear solid, manifesting in long robes that help disguise the fact that it floats and has strange feet. By means of its magic jar spell-like ability, a bhuta can also possess living animals to use as its minions; an animal possessed by a bhuta casts no shadow, and therefore prefers to lurk in heavily canopied or thicketed areas, waiting for the right time to strike out and attack intruders.  Animals find themselves attracted to bhutas, which use their spell-like abilities to manipulate such victims toward evil and deceptive ends. Bhutas generally avoid inf luencing animal companions or domesticated animals, for changes in behavior among such creatures can easily arouse suspicion and reveal a bhuta's presence and inf luence.  A bhuta might have tasks it wishes to complete from its previous existence as a living creature, or it might work against those who slew its living form. This link to its past life is vague and compulsive rather than clear, unlike that of a ghost.  Bhutas who have no specific target for retribution still seek to trouble those living in or near their domains, coaxing passersby into accepting them as traveling companions and using their inf luence over animals as a testament to their benevolence. When invited to join a group, a bhuta can journey outside its normal territory. However, a bhuta's hunger for living blood usually drives it to attack its companions before it wanders far.</t>
  </si>
  <si>
    <t>&lt;link rel="stylesheet"href="PF.css"&gt;&lt;div&gt;&lt;h2&gt;Bhuta&lt;/h2&gt;&lt;h3&gt;&lt;i&gt;This ghostly apparition floats in the air on backward-facing feet. Its hands end in sharp talons, and its eyes glow with blue fire.&lt;/i&gt;&lt;/h3&gt;&lt;br&gt;&lt;/div&gt;&lt;div class="heading"&gt;&lt;p class="alignleft"&gt;Bhuta&lt;/p&gt;&lt;p class="alignright"&gt;CR 11&lt;/p&gt;&lt;div style="clear: both;"&gt;&lt;/div&gt;&lt;/div&gt;&lt;div&gt;&lt;h5&gt;&lt;b&gt;XP &lt;/b&gt;12,800&lt;/h5&gt;&lt;h5&gt;NE Medium undead (incorporeal)&lt;/h5&gt;&lt;h5&gt;&lt;b&gt;Init &lt;/b&gt;+7; &lt;b&gt;Senses &lt;/b&gt;darkvision 60 ft., scent; Perception +13&lt;/h5&gt;&lt;/div&gt;&lt;hr/&gt;&lt;div&gt;&lt;h5&gt;&lt;b&gt;DEFENSE&lt;/b&gt;&lt;/h5&gt;&lt;/div&gt;&lt;hr/&gt;&lt;div&gt;&lt;h5&gt;&lt;b&gt;AC &lt;/b&gt;24, touch 24, flat-footed 16 (+6 deflection, +7 Dex, +1 dodge)&lt;/h5&gt;&lt;h5&gt;&lt;b&gt;hp &lt;/b&gt;147 (14d8+84)&lt;/h5&gt;&lt;h5&gt;&lt;b&gt;Fort &lt;/b&gt;+10, &lt;b&gt;Ref &lt;/b&gt;+11, &lt;b&gt;Will &lt;/b&gt;+10&lt;/h5&gt;&lt;h5&gt;&lt;b&gt;Defensive Abilities &lt;/b&gt;incorporeal, channel resistance +4; &lt;b&gt;Immune &lt;/b&gt;undead traits&lt;/h5&gt;&lt;h5&gt;&lt;b&gt;Weaknesses &lt;/b&gt;cold iron&lt;/h5&gt;&lt;/div&gt;&lt;hr/&gt;&lt;div&gt;&lt;h5&gt;&lt;b&gt;OFFENSE&lt;/b&gt;&lt;/h5&gt;&lt;/div&gt;&lt;hr/&gt;&lt;div&gt;&lt;h5&gt;&lt;b&gt;Spd &lt;/b&gt;fly 30 ft. (perfect)&lt;/h5&gt;&lt;h5&gt;&lt;b&gt;Melee &lt;/b&gt;2 incorporeal claws +17 (5d8 plus bleed)&lt;/h5&gt;&lt;h5&gt;&lt;b&gt;Space &lt;/b&gt;5 ft.; &lt;b&gt;Reach &lt;/b&gt;5 ft.&lt;/h5&gt;&lt;h5&gt;&lt;b&gt;Special Attacks &lt;/b&gt;bleed (1d8), blood drain (1d6 Constitution)&lt;/h5&gt;&lt;h5&gt;&lt;b&gt;Spell-Like Abilities&lt;/b&gt; (CL 11th; concentration +17) &lt;/br&gt;At Will&amp;mdash;&lt;i&gt;animal trance&lt;/i&gt; (DC 18), &lt;i&gt;speak with animals&lt;/i&gt;, &lt;i&gt;veil&lt;/i&gt; (self only, as animal with backward feet; DC 22) &lt;/br&gt;3/day&amp;mdash;&lt;i&gt;charm animal&lt;/i&gt; (DC 17) &lt;/br&gt;1/day&amp;mdash;&lt;i&gt;magic jar&lt;/i&gt; (animals only, DC 21)&lt;/h5&gt;&lt;/h5&gt;&lt;/div&gt;&lt;hr/&gt;&lt;div&gt;&lt;h5&gt;&lt;b&gt;STATISTICS&lt;/b&gt;&lt;/h5&gt;&lt;/div&gt;&lt;hr/&gt;&lt;div&gt;&lt;h5&gt;&lt;b&gt;Str &lt;/b&gt;-, &lt;b&gt;Dex &lt;/b&gt;25, &lt;b&gt;Con &lt;/b&gt;-, &lt;b&gt;Int &lt;/b&gt; 11, &lt;b&gt;Wis &lt;/b&gt;8, &lt;b&gt;Cha &lt;/b&gt;22&lt;/h5&gt;&lt;h5&gt;&lt;b&gt;Base Atk &lt;/b&gt;+10; &lt;b&gt;CMB &lt;/b&gt;+17; &lt;b&gt;CMD &lt;/b&gt;34&lt;/h5&gt;&lt;h5&gt;&lt;b&gt;Feats &lt;/b&gt;Animal Affinity, Dodge, Flyby Attack, Iron Will, Lunge, Mobility, Stealthy&lt;/h5&gt;&lt;h5&gt;&lt;b&gt;Skills &lt;/b&gt;Bluff +16, Escape Artist +9, Fly +15, Handle Animal +14, Knowledge (nature) +8, Perception +13, Ride +9, Sense Motive +13, Stealth +24&lt;/h5&gt;&lt;h5&gt;&lt;b&gt;Languages &lt;/b&gt;Common&lt;/h5&gt;&lt;/div&gt;&lt;hr/&gt;&lt;div&gt;&lt;h5&gt;&lt;b&gt;ECOLOGY&lt;/b&gt;&lt;/h5&gt;&lt;/div&gt;&lt;hr/&gt;&lt;div&gt;&lt;h5&gt;&lt;b&gt;Environment &lt;/b&gt; any aboveground natural area&lt;/h5&gt;&lt;h5&gt;&lt;b&gt;Organization &lt;/b&gt;solitary or with a group of animals&lt;/h5&gt;&lt;h5&gt;&lt;b&gt;Treasure &lt;/b&gt;none&lt;/h5&gt;&lt;/div&gt;&lt;hr/&gt;&lt;div&gt;&lt;h5&gt;&lt;b&gt;SPECIAL ABILITIES&lt;/b&gt;&lt;/h5&gt;&lt;/div&gt;&lt;hr/&gt;&lt;div&gt;&lt;/h5&gt;&lt;h5&gt;&lt;b&gt;Blood Drain (Su)&lt;/b&gt; As a standard action, a bhuta can suck blood from an adjacent opponent that is taking bleed damage. The target takes 1d6 points of Constitution damage (Fort DC 23 half). The bhuta heals 5 hit points when it drains blood.  &lt;/h5&gt;&lt;h5&gt;&lt;b&gt;Cold Iron Weakness (Su)&lt;/b&gt; A cold iron weapon is considered to be magical when used against a bhuta. A magic cold iron weapon always functions as a &lt;i&gt;ghost touch&lt;/i&gt; weapon when used against a bhuta.&lt;/h5&gt;&lt;/div&gt;&lt;br&gt;&lt;div&gt;&lt;h4&gt;&lt;p&gt;&lt;p&gt;A bhuta is a ghostlike undead creature born of horrible death or murder in a natural setting. It is a manifestation of rage at the injustice of a death that interrupted important business or unsated desires. Doomed to haunt the wilderness within several miles of the site of its demise, a bhuta turns to the local fauna as tools for its vengeance.  A bhuta can appear in a variety of animalistic forms by using its &lt;i&gt;veil&lt;/i&gt; ability, but its natural appearance is that of a bestial humanoid phantom that floats a foot above the ground as it moves. While bhutas are incorporeal, the touch of their claws creates horrific, bleeding wounds. A bhuta's feet point backward. To disguise its nature, a bhuta can appear solid, manifesting in long robes that help disguise the fact that it floats and has strange feet. By means of its &lt;i&gt;magic jar&lt;/i&gt; spell-like ability, a bhuta can also possess living animals to use as its minions; an animal possessed by a bhuta casts no shadow, and therefore prefers to lurk in heavily canopied or thicketed areas, waiting for the right time to strike out and attack intruders.  Animals find themselves attracted to bhutas, which use their spell-like abilities to manipulate such victims toward evil and deceptive ends. Bhutas generally avoid inf luencing animal companions or domesticated animals, for changes in behavior among such creatures can easily arouse suspicion and reveal a bhuta's presence and inf luence.  A bhuta might have tasks it wishes to complete from its previous existence as a living creature, or it might work against those who slew its living form. This link to its past life is vague and compulsive rather than clear, unlike that of a ghost.  Bhutas who have no specific target for retribution still seek to trouble those living in or near their domains, coaxing passersby into accepting them as traveling companions and using their inf luence over animals as a testament to their benevolence. When invited to join a group, a bhuta can journey outside its normal territory. However, a bhuta's hunger for living blood usually drives it to attack its companions before it wanders far.&lt;/p&gt;&lt;/h4&gt;&lt;/div&gt;</t>
  </si>
  <si>
    <t>Bogeyman</t>
  </si>
  <si>
    <t>low-light vision; Perception +23</t>
  </si>
  <si>
    <t>deepest fear (30 ft., DC 25)</t>
  </si>
  <si>
    <t>(17d6+34)</t>
  </si>
  <si>
    <t>terrible rejuvenation 5</t>
  </si>
  <si>
    <t>2 claws +13 (1d8+1/19-20)</t>
  </si>
  <si>
    <t>sneak attack +6d6, striking fear</t>
  </si>
  <si>
    <t>Spell-Like Abilities (CL 16th; concentration +17)  Constant-detect thoughts, tongues   At Will-darkness, gaseous form, ghost sound (DC 17), invisibility, suggestion (DC 20)   3/day-crushing despair (DC 21), hold person (DC 20), quickened phantasmal killer (DC 21)   1/day-nightmare (DC 22)</t>
  </si>
  <si>
    <t>Str 12, Dex 21, Con 14, Int 15, Wis 16, Cha 25</t>
  </si>
  <si>
    <t>Dodge, Great Fortitude, Improved Critical (claw), Improved Initiative, Mobility, Quicken Spell-Like Ability (phantasmal killer), Skill Focus (Stealth), Spring Attack, Weapon Finesse</t>
  </si>
  <si>
    <t>Bluff +27, Diplomacy +20, Disable Device +15, Escape Artist +18, Intimidate +28, Knowledge (local) +16, Perception +23, Sense Motive +23, Spellcraft +12, Stealth +35</t>
  </si>
  <si>
    <t>Aklo, Common; tongues</t>
  </si>
  <si>
    <t>Dressed in a long dark coat and a tall hat, this lanky, fanged humanoid exudes an almost palpable aura of horror.</t>
  </si>
  <si>
    <t>Deepest Fear (Su) A bogeyman is cloaked in a 30-foot aura of fear. This aura manifests as a shifting haze of images that reflect the viewer's deepest fears. The first time it  ends its turn within the aura, a creature must make a DC 25 Will save or become shaken for as long as it stays within the aura. If the creature succeeds at the saving throw, it cannot be affected again by the aura for another 24 hours. This is a fear effect. The DC is Charisma-based.  Striking Fear (Su) If a bogeyman confirms a critical hit or a sneak attack with one of its claws on a target currently suffering a fear effect, that effect automatically becomes one step more severe (shaken creatures become frightened, frightened creatures become panicked, and panicked creatures cower in fear). A DC 25 Will save negates this increase. In addition, a critical hit from the bogeyman's claw forces any target that has successfully saved against the creature's fear aura to make another Will save against its effects, even if 24 hours have not yet passed. This is a fear effect. The DC is Charisma-based.  Terrible Rejuvenation (Su) A bogeyman gains fast healing 5 while any creature within its deepest fear aura is suffering from a fear effect, including any fear effect created by the aura itself.</t>
  </si>
  <si>
    <t>Many believe that the most cruel and mischievous fey become bogeymen as a punishment or a reward for their actions. Others see bogeymen as supernatural manifestations of society's willingness to do itself harm.  Bogeymen use their powers to haunt houses or secluded natural places where they can hunt prey unobserved. They relish using their ghost sound ability to hint at their presence long before they fully reveal themselves. It is not uncommon for a bogeyman to hide under a bed, or in a closet left slightly ajar, for days or even weeks, all the while feeding on its victims' growing realization that they are not alone.  The most evil bogeymen are those who abandon the tactic of feeding on one person's fears at a time and take up roles of mass murderers or serial killers, or other pursuits designed to drive fear into the hearts of an entire city of victims. True to their name, all bogeymen are male. Sometimes, children whom they steal away to secret lairs emerge years later, transformed into new bogeymen, and return home to continue their supernatural father's work.</t>
  </si>
  <si>
    <t>&lt;link rel="stylesheet"href="PF.css"&gt;&lt;div&gt;&lt;h2&gt;Bogeyman&lt;/h2&gt;&lt;h3&gt;&lt;i&gt;Dressed in a long dark coat and a tall hat, this lanky, fanged humanoid exudes an almost palpable aura of horror.&lt;/i&gt;&lt;/h3&gt;&lt;br&gt;&lt;/div&gt;&lt;div class="heading"&gt;&lt;p class="alignleft"&gt;Bogeyman&lt;/p&gt;&lt;p class="alignright"&gt;CR 10&lt;/p&gt;&lt;div style="clear: both;"&gt;&lt;/div&gt;&lt;/div&gt;&lt;div&gt;&lt;h5&gt;&lt;b&gt;XP &lt;/b&gt;9,600&lt;/h5&gt;&lt;h5&gt;NE Medium fey &lt;/h5&gt;&lt;h5&gt;&lt;b&gt;Init &lt;/b&gt;+9; &lt;b&gt;Senses &lt;/b&gt;low-light vision; Perception +23&lt;/h5&gt;&lt;h5&gt;&lt;b&gt;Aura &lt;/b&gt;deepest fear (30 ft., DC 25)&lt;/h5&gt;&lt;/div&gt;&lt;hr/&gt;&lt;div&gt;&lt;h5&gt;&lt;b&gt;DEFENSE&lt;/b&gt;&lt;/h5&gt;&lt;/div&gt;&lt;hr/&gt;&lt;div&gt;&lt;h5&gt;&lt;b&gt;AC &lt;/b&gt;23, touch 23, flat-footed 17 (+7 deflection, +5 Dex, +1 dodge)&lt;/h5&gt;&lt;h5&gt;&lt;b&gt;hp &lt;/b&gt;93 (17d6+34); terrible rejuvenation 5&lt;/h5&gt;&lt;h5&gt;&lt;b&gt;Fort &lt;/b&gt;+9, &lt;b&gt;Ref &lt;/b&gt;+15, &lt;b&gt;Will &lt;/b&gt;+13&lt;/h5&gt;&lt;h5&gt;&lt;b&gt;DR &lt;/b&gt;15/cold iron; &lt;b&gt;SR &lt;/b&gt;21&lt;/h5&gt;&lt;/div&gt;&lt;hr/&gt;&lt;div&gt;&lt;h5&gt;&lt;b&gt;OFFENSE&lt;/b&gt;&lt;/h5&gt;&lt;/div&gt;&lt;hr/&gt;&lt;div&gt;&lt;h5&gt;&lt;b&gt;Spd &lt;/b&gt;30 ft.&lt;/h5&gt;&lt;h5&gt;&lt;b&gt;Melee &lt;/b&gt;2 claws +13 (1d8+1/19-20)&lt;/h5&gt;&lt;h5&gt;&lt;b&gt;Space &lt;/b&gt;5 ft.; &lt;b&gt;Reach &lt;/b&gt;5 ft.&lt;/h5&gt;&lt;h5&gt;&lt;b&gt;Special Attacks &lt;/b&gt;sneak attack +6d6, striking fear&lt;/h5&gt;&lt;h5&gt;&lt;b&gt;Spell-Like Abilities&lt;/b&gt; (CL 16th; concentration +17)  &lt;/br&gt;Constant&amp;mdash;&lt;i&gt;detect thoughts&lt;/i&gt;, &lt;i&gt;tongues&lt;/i&gt; &lt;/br&gt;At Will&amp;mdash;&lt;i&gt;darkness&lt;/i&gt;, &lt;i&gt;gaseous form&lt;/i&gt;, &lt;i&gt;ghost sound&lt;/i&gt; (DC 17), &lt;i&gt;invisibility&lt;/i&gt;, &lt;i&gt;suggestion&lt;/i&gt; (DC 20) &lt;/br&gt;3/day&amp;mdash;&lt;i&gt;crushing despair&lt;/i&gt; (DC 21), &lt;i&gt;hold person&lt;/i&gt; (DC 20), quickened &lt;i&gt;&lt;i&gt;phantasmal&lt;/i&gt; killer&lt;/i&gt; (DC 21) &lt;/br&gt;1/day&amp;mdash;&lt;i&gt;nightmare&lt;/i&gt; (DC 22)&lt;/h5&gt;&lt;/h5&gt;&lt;/div&gt;&lt;hr/&gt;&lt;div&gt;&lt;h5&gt;&lt;b&gt;STATISTICS&lt;/b&gt;&lt;/h5&gt;&lt;/div&gt;&lt;hr/&gt;&lt;div&gt;&lt;h5&gt;&lt;b&gt;Str &lt;/b&gt;12, &lt;b&gt;Dex &lt;/b&gt;21, &lt;b&gt;Con &lt;/b&gt;14, &lt;b&gt;Int &lt;/b&gt; 15, &lt;b&gt;Wis &lt;/b&gt;16, &lt;b&gt;Cha &lt;/b&gt;25&lt;/h5&gt;&lt;h5&gt;&lt;b&gt;Base Atk &lt;/b&gt;+8; &lt;b&gt;CMB &lt;/b&gt;+9; &lt;b&gt;CMD &lt;/b&gt;32&lt;/h5&gt;&lt;h5&gt;&lt;b&gt;Feats &lt;/b&gt;Dodge, Great Fortitude, Improved Critical (claw), Improved Initiative, Mobility, Quicken Spell-Like Ability (&lt;i&gt;&lt;i&gt;phantasmal&lt;/i&gt; killer&lt;/i&gt;), Skill Focus (Stealth), Spring Attack, Weapon Finesse&lt;/h5&gt;&lt;h5&gt;&lt;b&gt;Skills &lt;/b&gt;Bluff +27, Diplomacy +20, Disable Device +15, Escape Artist +18, Intimidate +28, Knowledge (local) +16, Perception +23, Sense Motive +23, Spellcraft +12, Stealth +35; &lt;b&gt;Racial Modifiers &lt;/b&gt;+4 Intimidate, +4 Stealth&lt;/h5&gt;&lt;h5&gt;&lt;b&gt;Languages &lt;/b&gt;Aklo, Common; &lt;i&gt;tongues&lt;/i&gt;&lt;/h5&gt;&lt;/div&gt;&lt;hr/&gt;&lt;div&gt;&lt;h5&gt;&lt;b&gt;ECOLOGY&lt;/b&gt;&lt;/h5&gt;&lt;/div&gt;&lt;hr/&gt;&lt;div&gt;&lt;h5&gt;&lt;b&gt;Environment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ABILITIES&lt;/b&gt;&lt;/h5&gt;&lt;/div&gt;&lt;hr/&gt;&lt;div&gt;&lt;/h5&gt;&lt;h5&gt;&lt;b&gt;Deepest Fear (Su)&lt;/b&gt; A bogeyman is cloaked in a 30-foot aura of fear. This aura manifests as a shifting haze of images that reflect the viewer's deepest fears. The first time it  ends its turn within the aura, a creature must make a DC 25 Will save or become shaken for as long as it stays within the aura. If the creature succeeds at the saving throw, it cannot be affected again by the aura for another 24 hours. This is a fear effect. The DC is Charisma-based.  &lt;/h5&gt;&lt;h5&gt;&lt;b&gt;Striking Fear (Su)&lt;/b&gt; If a bogeyman confirms a critical hit or a sneak attack with one of its claws on a target currently suffering a fear effect, that effect automatically becomes one step more severe (shaken creatures become frightened, frightened creatures become panicked, and panicked creatures cower in fear). A DC 25 Will save negates this increase. In addition, a critical hit from the bogeyman's claw forces any target that has successfully saved against the creature's fear aura to make another Will save against its effects, even if 24 hours have not yet passed. This is a fear effect. The DC is Charisma-based.  &lt;/h5&gt;&lt;h5&gt;&lt;b&gt;Terrible Rejuvenation (Su)&lt;/b&gt; A bogeyman gains fast healing 5 while any creature within its deepest fear aura is suffering from a fear effect, including any fear effect created by the aura itself.&lt;/h5&gt;&lt;/div&gt;&lt;br&gt;&lt;div&gt;&lt;h4&gt;&lt;p&gt;&lt;p&gt;Many believe that the most cruel and mischievous fey become bogeymen as a punishment or a reward for their actions. Others see bogeymen as supernatural manifestations of society's willingness to do itself harm.  Bogeymen use their powers to haunt houses or secluded natural places where they can hunt prey unobserved. They relish using their &lt;i&gt;ghost sound&lt;/i&gt; ability to hint at their presence long before they fully reveal themselves. It is not uncommon for a bogeyman to hide under a bed, or in a closet left slightly ajar, for days or even weeks, all the while feeding on its victims' growing realization that they are not alone.  The most evil bogeymen are those who abandon the tactic of feeding on one person's fears at a time and take up roles of mass murderers or serial killers, or other pursuits designed to drive fear into the hearts of an entire city of victims. True to their name, all bogeymen are male. Sometimes, children whom they steal away to secret lairs emerge years later, transformed into new bogeymen, and return home to continue their supernatural father's work.&lt;/p&gt;&lt;/h4&gt;&lt;/div&gt;</t>
  </si>
  <si>
    <t>Brain Ooze</t>
  </si>
  <si>
    <t>psychic noise (10 ft., DC 19)</t>
  </si>
  <si>
    <t>23, touch 19, flat-footed 18</t>
  </si>
  <si>
    <t>(+4 armor, +4 Dex, +1 dodge, +2 insight, +2 size)</t>
  </si>
  <si>
    <t>evasion, prescience</t>
  </si>
  <si>
    <t>2 tentacles +13 touch (1d6 electricity plus neural pulse)</t>
  </si>
  <si>
    <t>Spell-Like Abilities (CL 10th; concentration +14)  Constant-detect thoughts, mage armor   At Will-charm monster (DC 18), dominate animal (DC 17), dominate person (DC 19)   3/day-dispel magic, modify memory (DC 18)</t>
  </si>
  <si>
    <t>Str 4, Dex 19, Con 16, Int 15, Wis 12, Cha 19</t>
  </si>
  <si>
    <t>Defensive Combat Training, Dodge, Iron Will, Mobility, Weapon Finesse</t>
  </si>
  <si>
    <t>Bluff +10, Diplomacy +5, Fly +25, Perception +11, Sense Motive +11, Stealth +15</t>
  </si>
  <si>
    <t>Aklo (cannot speak); telepathy 100 ft.</t>
  </si>
  <si>
    <t>solitary, pair, flight (3-6), or colony (7-12)</t>
  </si>
  <si>
    <t>Two slimy tentacles protrude from the sides of this brain-shaped mass of quivering ooze.</t>
  </si>
  <si>
    <t>Neural Pulse (Su) Creatures hit by a brain ooze's tentacle must succeed at a DC 18 Fortitude save or take 1d6 points of Intelligence damage and be staggered for 1d4 rounds. Each time a brain ooze causes Intelligence damage, it gains 5 temporary hit points. The save DC is Constitution-based.  Prescience (Su) Limited precognitive abilities grant a brain ooze a +2 insight bonus on initiative checks, on Reflex saves, and to its Armor Class. Brain oozes are never surprised or flat-footed.  Psychic Noise (Su) The discordant psychic noise emitted by  a brain ooze dazes nearby creatures for 1d4 rounds. When a creature begins its turn within the aura, it must succeed at a DC 19 Will save to negate this effect. Whether or not the save is successful, that creature cannot be affected again by the same brain ooze's psychic noise for 24 hours. An affected creature may attempt a new save to shake off the effect at the end of each of its turns. This is a mind-affecting effect. The save DC is Charisma-based.</t>
  </si>
  <si>
    <t>A brain ooze (sometimes known as a "killer brain") resembles almost precisely the raw brain of a human, save for the eldritch energy surrounding it and the twin tentacles extending from its sides. The creature's thought patterns are unusually powerful, and cause painful mental feedback in the minds of other conscious beings.  Other intelligent beings are nothing more than cattle and playthings to brain oozes-victims to be tormented, thought patterns to be consumed. Brain oozes prefer to manipulate their prey from the shadows. Rather than assaulting openly, they provoke fights and conf lict within groups, or lure one or two victims away for the kill. Brain oozes derive particular satisfaction from forcing an individual to commit terrible acts, then wiping away all knowledge of the crimes from the victim's memory. They torment such hapless puppets again and again, forcing them to commit ever greater atrocities. Once weary of their sport they return the modified memories with dispel magic, and feast upon the delicious misery of the victim's final despair.  Brain oozes feed through their tentacles by extracting the thoughts of living creatures. Animals and less intelligent creatures provide little nourishment, but they prize fey, outsiders, and spellcasters as delicacies. After several feedings, a brain ooze divides into two nearly identical brains, each retaining only a portion of the knowledge and experiences of the parent.  The similarities between intellect devourers and brain oozes have not gone unnoticed, but the two species appear to have little in common beyond appearance. Some theorize that brain oozes are actually the result of an ancient race's failed attempt to achieve immortality by preserving their minds via alien technology or magic.</t>
  </si>
  <si>
    <t>&lt;link rel="stylesheet"href="PF.css"&gt;&lt;div&gt;&lt;h2&gt;Brain Ooze&lt;/h2&gt;&lt;h3&gt;&lt;i&gt;Two slimy tentacles protrude from the sides of this brain-shaped mass of quivering ooze.&lt;/i&gt;&lt;/h3&gt;&lt;br&gt;&lt;/div&gt;&lt;div class="heading"&gt;&lt;p class="alignleft"&gt;Brain Ooze&lt;/p&gt;&lt;p class="alignright"&gt;CR 7&lt;/p&gt;&lt;div style="clear: both;"&gt;&lt;/div&gt;&lt;/div&gt;&lt;div&gt;&lt;h5&gt;&lt;b&gt;XP &lt;/b&gt;3,200&lt;/h5&gt;&lt;h5&gt;NE Tiny ooze &lt;/h5&gt;&lt;h5&gt;&lt;b&gt;Init &lt;/b&gt;+6; &lt;b&gt;Senses &lt;/b&gt;blindsight 60 ft.; Perception +11&lt;/h5&gt;&lt;h5&gt;&lt;b&gt;Aura &lt;/b&gt;psychic noise (10 ft., DC 19)&lt;/h5&gt;&lt;/div&gt;&lt;hr/&gt;&lt;div&gt;&lt;h5&gt;&lt;b&gt;DEFENSE&lt;/b&gt;&lt;/h5&gt;&lt;/div&gt;&lt;hr/&gt;&lt;div&gt;&lt;h5&gt;&lt;b&gt;AC &lt;/b&gt;23, touch 19, flat-footed 18 (+4 armor, +4 Dex, +1 dodge, +2 insight, +2 size)&lt;/h5&gt;&lt;h5&gt;&lt;b&gt;hp &lt;/b&gt;75 (10d8+30)&lt;/h5&gt;&lt;h5&gt;&lt;b&gt;Fort &lt;/b&gt;+6, &lt;b&gt;Ref &lt;/b&gt;+9, &lt;b&gt;Will &lt;/b&gt;+6&lt;/h5&gt;&lt;h5&gt;&lt;b&gt;Defensive Abilities &lt;/b&gt;evasion, prescience; &lt;b&gt;Immune &lt;/b&gt;ooze traits&lt;/h5&gt;&lt;/div&gt;&lt;hr/&gt;&lt;div&gt;&lt;h5&gt;&lt;b&gt;OFFENSE&lt;/b&gt;&lt;/h5&gt;&lt;/div&gt;&lt;hr/&gt;&lt;div&gt;&lt;h5&gt;&lt;b&gt;Spd &lt;/b&gt;5 ft., fly 60 ft. (good)&lt;/h5&gt;&lt;h5&gt;&lt;b&gt;Melee &lt;/b&gt;2 tentacles +13 touch (1d6 electricity plus neural pulse)&lt;/h5&gt;&lt;h5&gt;&lt;b&gt;Space &lt;/b&gt;2-1/2 ft.; &lt;b&gt;Reach &lt;/b&gt;0 ft.&lt;/h5&gt;&lt;h5&gt;&lt;b&gt;Spell-Like Abilities&lt;/b&gt; (CL 10th; concentration +14)  &lt;/br&gt;Constant&amp;mdash;&lt;i&gt;detect thoughts&lt;/i&gt;, &lt;i&gt;mage armor&lt;/i&gt; &lt;/br&gt;At Will&amp;mdash;&lt;i&gt;charm monster&lt;/i&gt; (DC 18), &lt;i&gt;dominate animal&lt;/i&gt; (DC 17), &lt;i&gt;dominate person&lt;/i&gt; (DC 19) &lt;/br&gt;3/day&amp;mdash;&lt;i&gt;dispel magic&lt;/i&gt;, &lt;i&gt;modify memory&lt;/i&gt; (DC 18)&lt;/h5&gt;&lt;/h5&gt;&lt;/div&gt;&lt;hr/&gt;&lt;div&gt;&lt;h5&gt;&lt;b&gt;STATISTICS&lt;/b&gt;&lt;/h5&gt;&lt;/div&gt;&lt;hr/&gt;&lt;div&gt;&lt;h5&gt;&lt;b&gt;Str &lt;/b&gt;4, &lt;b&gt;Dex &lt;/b&gt;19, &lt;b&gt;Con &lt;/b&gt;16, &lt;b&gt;Int &lt;/b&gt; 15, &lt;b&gt;Wis &lt;/b&gt;12, &lt;b&gt;Cha &lt;/b&gt;19&lt;/h5&gt;&lt;h5&gt;&lt;b&gt;Base Atk &lt;/b&gt;+7; &lt;b&gt;CMB &lt;/b&gt;+9; &lt;b&gt;CMD &lt;/b&gt;22 (can't be tripped)&lt;/h5&gt;&lt;h5&gt;&lt;b&gt;Feats &lt;/b&gt;Defensive Combat Training, Dodge, Iron Will, Mobility, Weapon Finesse&lt;/h5&gt;&lt;h5&gt;&lt;b&gt;Skills &lt;/b&gt;Bluff +10, Diplomacy +5, Fly +25, Perception +11, Sense Motive +11, Stealth +15&lt;/h5&gt;&lt;h5&gt;&lt;b&gt;Languages &lt;/b&gt;Aklo (cannot speak); telepathy 100 ft.&lt;/h5&gt;&lt;/div&gt;&lt;hr/&gt;&lt;div&gt;&lt;h5&gt;&lt;b&gt;ECOLOGY&lt;/b&gt;&lt;/h5&gt;&lt;/div&gt;&lt;hr/&gt;&lt;div&gt;&lt;h5&gt;&lt;b&gt;Environment &lt;/b&gt; any ruins or underground&lt;/h5&gt;&lt;h5&gt;&lt;b&gt;Organization &lt;/b&gt;solitary, pair, flight (3-6), or colony (7-12)&lt;/h5&gt;&lt;h5&gt;&lt;b&gt;Treasure &lt;/b&gt;incidental&lt;/h5&gt;&lt;/div&gt;&lt;hr/&gt;&lt;div&gt;&lt;h5&gt;&lt;b&gt;SPECIAL ABILITIES&lt;/b&gt;&lt;/h5&gt;&lt;/div&gt;&lt;hr/&gt;&lt;div&gt;&lt;/h5&gt;&lt;h5&gt;&lt;b&gt;Neural Pulse (Su)&lt;/b&gt; Creatures hit by a brain ooze's tentacle must succeed at a DC 18 Fortitude save or take 1d6 points of Intelligence damage and be staggered for 1d4 rounds. Each time a brain ooze causes Intelligence damage, it gains 5 temporary hit points. The save DC is Constitution-based.  &lt;/h5&gt;&lt;h5&gt;&lt;b&gt;Prescience (Su)&lt;/b&gt; Limited precognitive abilities grant a brain ooze a +2 insight bonus on initiative checks, on Reflex saves, and to its Armor Class. Brain oozes are never surprised or flat-footed.  &lt;/h5&gt;&lt;h5&gt;&lt;b&gt;Psychic Noise (Su)&lt;/b&gt; The discordant psychic noise emitted by  a brain ooze dazes nearby creatures for 1d4 rounds. When a creature begins its turn within the aura, it must succeed at a DC 19 Will save to negate this effect. Whether or not the save is successful, that creature cannot be affected again by the same brain ooze's psychic noise for 24 hours. An affected creature may attempt a new save to shake off the effect at the end of each of its turns. This is a mind-affecting effect. The save DC is Charisma-based.&lt;/h5&gt;&lt;/div&gt;&lt;br&gt;&lt;div&gt;&lt;h4&gt;&lt;p&gt;&lt;p&gt;A brain ooze (sometimes known as a "killer brain") resembles almost precisely the raw brain of a human, save for the eldritch energy surrounding it and the twin tentacles extending from its sides. The creature's thought patterns are unusually powerful, and cause painful mental feedback in the minds of other conscious beings.  Other intelligent beings are nothing more than cattle and playthings to brain oozes-victims to be tormented, thought patterns to be consumed. Brain oozes prefer to manipulate their prey from the shadows. Rather than assaulting openly, they provoke fights and conf lict within groups, or lure one or two victims away for the kill. Brain oozes derive particular satisfaction from forcing an individual to commit terrible acts, then wiping away all knowledge of the crimes from the victim's memory. They torment such hapless puppets again and again, forcing them to commit ever greater atrocities. Once weary of their sport they return the modified memories with &lt;i&gt;dispel magic&lt;/i&gt;, and feast upon the delicious misery of the victim's final despair.  Brain oozes feed through their tentacles by extracting the thoughts of living creatures. Animals and less intelligent creatures provide little nourishment, but they prize fey, outsiders, and spellcasters as delicacies. After several feedings, a brain ooze divides into two nearly identical brains, each retaining only a portion of the knowledge and experiences of the parent.  The similarities between intellect devourers and brain oozes have not gone unnoticed, but the two species appear to have little in common beyond appearance. Some theorize that brain oozes are actually the result of an ancient race's failed attempt to achieve immortality by preserving their minds via alien technology or magic.&lt;/p&gt;&lt;/h4&gt;&lt;/div&gt;</t>
  </si>
  <si>
    <t>Carbuncle</t>
  </si>
  <si>
    <t>(-2 Dex, +2 natural, +2 size)</t>
  </si>
  <si>
    <t>Fort +4, Ref +1, Will +3</t>
  </si>
  <si>
    <t>vulnerability to suggestion</t>
  </si>
  <si>
    <t>fatal faker, specious suggestion</t>
  </si>
  <si>
    <t>Spell-Like Abilities (CL 3rd; concentration +3)   3/day-daze (DC 10), jump, levitate (self only, up to 10 feet)</t>
  </si>
  <si>
    <t>Str 5, Dex 7, Con 12, Int 6, Wis 13, Cha 10</t>
  </si>
  <si>
    <t>Stealth +10 (+14 in grass or brush), Survival +2</t>
  </si>
  <si>
    <t>-4 Acrobatics when jumping, +4 Stealth in grass or brush</t>
  </si>
  <si>
    <t>empath 30 ft.</t>
  </si>
  <si>
    <t xml:space="preserve"> any forests or swamps</t>
  </si>
  <si>
    <t>solitary or group (2-8)</t>
  </si>
  <si>
    <t>This small, awkward reptile with a fist-sized gem jutting from between its two bulging eyes seems both surprised and perplexed.</t>
  </si>
  <si>
    <t>Empath (Su) Carbuncles possess a crude form of telepathy, allowing them to transmit mild impressions and remembered sensations to other creatures. This form of telepathy cannot convey language or hinder a target in any way (such as by transmitting pain). Thus, a carbuncle can relate a feeling of fear or the faint smell of leaves, but cannot directly warn an ally of a monster or tell of a treasure under a dirt mound.  Fatal Faker (Su) As a standard action three times per day, a carbuncle can teleport as per the spell dimension door, but only within a range of 30 feet. Upon teleporting, the carbuncle leaves behind a perfect replica of itself amid a colored flash and the sound of a reptilian choke. This replica duplicates the carbuncle in all ways, though it is obviously dead and the colorless stone in its head is reduced to worthless dust.  Specious Suggestion (Su) As a standard action three times per day, a carbuncle can concentrate intently on one creature within its line of sight and attempt to impose its will upon the target. A DC 11 Will save is enough to resist this compulsion. If the target fails to resist, roll 1d6. On a result of 1-2, the target gains a flash of insight and a +2 insight bonus to its Armor Class for 1 minute. On a result of 3-4, the victim is affected as if by suggestion for 1 minute, and must follow a single (usually embarrassing, always harmless) suggestion from the carbuncle. On a result of 5-6, the victim's thoughts are garbled with those of the carbuncle, imposing a -2 penalty to the victim's Will saving throws for 1 minute. This is a mind-affecting effect. The save DC is Charisma-based.  Vulnerability to Suggestion (Ex) Any mind-affecting spell can affect a carbuncle regardless of creature type limitations. A spell like charm person, for example, which typically only affects humanoid creatures, can also affect carbuncles.</t>
  </si>
  <si>
    <t>Never have legend and misinformation met upon a more inauspicious brow than that of the lowly carbuncle. Even the creature's name summons ideas that range from the grandiose to the grotesque. Carbuncles appear to be little more than ungainly reptiles. What sets them apart, however, is their strange magical abilities and the fist-sized gemstone horn jutting from above their bulging eyes. Although tales differ regarding the type and value of the stone, many claim it is a ruby or garnet. In truth, however, a carbuncle's gem is merely a highly ref lective growth, not unlike a fingernail.  Carbuncles exhibit a peculiar attraction to magic-users, especially sorcerers with the fey bloodline and any who pack supplies of fresh fruit. Many enchanters laud the extraordinary mind-control powers of these intense creatures and extol the aid they can offer mages of their field-though others consider such tales something of an academic in-joke.  A neutral spellcaster with the Improved Familiar feat can gain a carbuncle as a familiar at 5th level.</t>
  </si>
  <si>
    <t>&lt;link rel="stylesheet"href="PF.css"&gt;&lt;div&gt;&lt;h2&gt;Carbuncle&lt;/h2&gt;&lt;h3&gt;&lt;i&gt;&lt;i&gt;This small&lt;/i&gt;, &lt;i&gt;awkward reptile with a fist-sized gem jutting from between its two bulging eyes seems both surprised and perplexed&lt;/i&gt;.&lt;/i&gt;&lt;/h3&gt;&lt;br&gt;&lt;/br&gt;&lt;/div&gt;&lt;div class="heading"&gt;&lt;p class="alignleft"&gt;Carbuncle&lt;/p&gt;&lt;p class="alignright"&gt;CR 1&lt;/p&gt;&lt;div style="clear: both;"&gt;&lt;/div&gt;&lt;/div&gt;&lt;div&gt;&lt;h5&gt;&lt;b&gt;XP &lt;/b&gt;400&lt;/h5&gt;&lt;h5&gt;N Tiny magical beast &lt;/h5&gt;&lt;h5&gt;&lt;b&gt;Init &lt;/b&gt;-2; &lt;b&gt;Senses &lt;/b&gt;darkvision 60 ft., low-light vision; Perception +1&lt;/h5&gt;&lt;/div&gt;&lt;hr/&gt;&lt;div&gt;&lt;h5&gt;&lt;b&gt;DEFENSE&lt;/b&gt;&lt;/h5&gt;&lt;/div&gt;&lt;hr/&gt;&lt;div&gt;&lt;h5&gt;&lt;b&gt;AC &lt;/b&gt;12, touch 10, flat-footed 12 (-2 Dex, +2 natural, +2 size)&lt;/h5&gt;&lt;h5&gt;&lt;b&gt;hp &lt;/b&gt;13 (2d10+2)&lt;/h5&gt;&lt;h5&gt;&lt;b&gt;Fort &lt;/b&gt;+4, &lt;b&gt;Ref &lt;/b&gt;+1, &lt;b&gt;Will &lt;/b&gt;+3&lt;/h5&gt;&lt;h5&gt;&lt;b&gt;Weaknesses &lt;/b&gt;vulnerability to &lt;i&gt;suggestion&lt;/i&gt;&lt;/h5&gt;&lt;/div&gt;&lt;hr/&gt;&lt;div&gt;&lt;h5&gt;&lt;b&gt;OFFENSE&lt;/b&gt;&lt;/h5&gt;&lt;/div&gt;&lt;hr/&gt;&lt;div&gt;&lt;h5&gt;&lt;b&gt;Spd &lt;/b&gt;20 ft.&lt;/h5&gt;&lt;h5&gt;&lt;b&gt;Melee &lt;/b&gt;bite +1 (1d3-3)&lt;/h5&gt;&lt;h5&gt;&lt;b&gt;Space &lt;/b&gt;5 ft.; &lt;b&gt;Reach &lt;/b&gt;5 ft.&lt;/h5&gt;&lt;h5&gt;&lt;b&gt;Special Attacks &lt;/b&gt;fatal faker, specious &lt;i&gt;suggestion&lt;/i&gt;&lt;/h5&gt;&lt;h5&gt;&lt;b&gt;Spell-Like Abilities&lt;/b&gt; (CL 3rd; concentration +3) &lt;/br&gt;3/day&amp;mdash;&lt;i&gt;daze&lt;/i&gt; (DC 10), &lt;i&gt;jump&lt;/i&gt;, &lt;i&gt;levitate&lt;/i&gt; (self only, up to 10 feet)&lt;/h5&gt;&lt;/h5&gt;&lt;/div&gt;&lt;hr/&gt;&lt;div&gt;&lt;h5&gt;&lt;b&gt;STATISTICS&lt;/b&gt;&lt;/h5&gt;&lt;/div&gt;&lt;hr/&gt;&lt;div&gt;&lt;h5&gt;&lt;b&gt;Str &lt;/b&gt;5, &lt;b&gt;Dex &lt;/b&gt;7, &lt;b&gt;Con &lt;/b&gt;12, &lt;b&gt;Int &lt;/b&gt; 6, &lt;b&gt;Wis &lt;/b&gt;13, &lt;b&gt;Cha &lt;/b&gt;10&lt;/h5&gt;&lt;h5&gt;&lt;b&gt;Base Atk &lt;/b&gt;+2; &lt;b&gt;CMB &lt;/b&gt;-2; &lt;b&gt;CMD &lt;/b&gt;5 (9 vs. trip)&lt;/h5&gt;&lt;h5&gt;&lt;b&gt;Feats &lt;/b&gt;Iron Will&lt;/h5&gt;&lt;h5&gt;&lt;b&gt;Skills &lt;/b&gt;Stealth +10 (+14 in grass or brush), Survival +2; &lt;b&gt;Racial Modifiers &lt;/b&gt;-4 Acrobatics when jumping, +4 Stealth in grass or brush&lt;/h5&gt;&lt;h5&gt;&lt;b&gt;Languages &lt;/b&gt;empath 30 ft.&lt;/h5&gt;&lt;/div&gt;&lt;hr/&gt;&lt;div&gt;&lt;h5&gt;&lt;b&gt;ECOLOGY&lt;/b&gt;&lt;/h5&gt;&lt;/div&gt;&lt;hr/&gt;&lt;div&gt;&lt;h5&gt;&lt;b&gt;Environment &lt;/b&gt; any forests or swamps&lt;/h5&gt;&lt;h5&gt;&lt;b&gt;Organization &lt;/b&gt;solitary or group (2-8)&lt;/h5&gt;&lt;h5&gt;&lt;b&gt;Treasure &lt;/b&gt;standard&lt;/h5&gt;&lt;/div&gt;&lt;hr/&gt;&lt;div&gt;&lt;h5&gt;&lt;b&gt;SPECIAL ABILITIES&lt;/b&gt;&lt;/h5&gt;&lt;/div&gt;&lt;hr/&gt;&lt;div&gt;&lt;/h5&gt;&lt;h5&gt;&lt;b&gt;Empath (Su)&lt;/b&gt; Carbuncles possess a crude form of telepathy, allowing them to transmit mild impressions and remembered sensations to other creatures. This form of telepathy cannot convey language or hinder a target in any way (such as by transmitting pain). Thus, a carbuncle can relate a feeling of fear or the faint smell of leaves, but cannot directly warn an ally of a monster or tell of a treasure under a dirt mound.  &lt;/h5&gt;&lt;h5&gt;&lt;b&gt;Fatal Faker (Su)&lt;/b&gt; As a standard action three times per day, a carbuncle can teleport as per the spell &lt;i&gt;dimension door&lt;/i&gt;, but only within a range of 30 feet. Upon teleporting, the carbuncle leaves behind a perfect replica of itself amid a colored flash and the sound of a reptilian choke. This replica duplicates the carbuncle in all ways, though it is obviously dead and the colorless stone in its head is reduced to worthless dust.  &lt;/h5&gt;&lt;h5&gt;&lt;b&gt;Specious Suggestion (Su)&lt;/b&gt; As a standard action three times per day, a carbuncle can concentrate intently on one creature within its line of sight and attempt to impose its will upon the target. A DC 11 Will save is enough to resist this compulsion. If the target fails to resist, roll 1d6. On a result of 1-2, the target gains a flash of insight and a +2 insight bonus to its Armor Class for 1 minute. On a result of 3-4, the victim is affected as if by &lt;i&gt;suggestion&lt;/i&gt; for 1 minute, and must follow a single (usually embarrassing, always harmless) &lt;i&gt;suggestion&lt;/i&gt; from the carbuncle. On a result of 5-6, the victim's thoughts are garbled with those of the carbuncle, imposing a -2 penalty to the victim's Will saving throws for 1 minute. This is a mind-affecting effect. The save DC is Charisma-based.  &lt;/h5&gt;&lt;h5&gt;&lt;b&gt;Vulnerability to Suggestion (Ex)&lt;/b&gt; Any mind-affecting spell can affect a carbuncle regardless of creature type limitations. A spell like &lt;i&gt;charm person&lt;/i&gt;, for example, which typically only affects humanoid creatures, can also affect carbuncles.&lt;/h5&gt;&lt;/div&gt;&lt;br&gt;&lt;/br&gt;&lt;div&gt;&lt;h4&gt;&lt;p&gt;&lt;p&gt;Never have legend and misinformation met upon a more inauspicious brow than that of the lowly carbuncle. Even the creature's name summons ideas that range from the grandiose to the grotesque. Carbuncles appear to be little more than ungainly reptiles. What sets them apart, however, is their strange magical abilities and the fist-sized gemstone horn jutting from above their bulging eyes. Although tales differ regarding the type and value of the stone, many claim it is a ruby or garnet. In truth, however, a carbuncle's gem is merely a highly ref lective growth, not unlike a fingernail.  Carbuncles exhibit a peculiar attraction to magic-users, especially sorcerers with the fey bloodline and any who pack supplies of fresh fruit. Many enchanters laud the extraordinary mind-control powers of these intense creatures and extol the aid they can offer mages of their field-though others consider such tales something of an academic in-joke.  A neutral spellcaster with the Improved Familiar feat can gain a carbuncle as a familiar at 5th level.&lt;/p&gt;&lt;/h4&gt;&lt;/div&gt;</t>
  </si>
  <si>
    <t>Carnivorous Crystal</t>
  </si>
  <si>
    <t>blindsight 120 ft.; Perception -5</t>
  </si>
  <si>
    <t>subsonic hum (60 ft., DC 22)</t>
  </si>
  <si>
    <t>(-5 Dex, +12 natural)</t>
  </si>
  <si>
    <t>(16d8+64)</t>
  </si>
  <si>
    <t>Fort +9, Ref +0, Will +0</t>
  </si>
  <si>
    <t>cold, electricity, ooze traits</t>
  </si>
  <si>
    <t>brittle, vulnerable to sonic</t>
  </si>
  <si>
    <t>slam +18 (7d8+9/18-20 plus entrap)</t>
  </si>
  <si>
    <t>crystallize, entrap (DC 22, 1d10 rounds, hardness 10, hp 10), razor sharp</t>
  </si>
  <si>
    <t>Str 22, Dex 1, Con 18, Int -, Wis 1, Cha 1</t>
  </si>
  <si>
    <t>Climb +14, Stealth +0 (+5 in rocky environs)</t>
  </si>
  <si>
    <t>+5 Stealth (+10 in rocky environs)</t>
  </si>
  <si>
    <t>freeze, split (critical hit from a bludgeoning or sonic attack, 15 hp)</t>
  </si>
  <si>
    <t>solitary, colony (2-4), or formation (5-10)</t>
  </si>
  <si>
    <t>The facets of this crystalline formation shift and vibrate, as though in anticipation.</t>
  </si>
  <si>
    <t>Brittle (Ex) Bludgeoning and sonic attacks can inflict critical hits on a carnivorous crystal. A successful critical hit from such attacks causes the carnivorous crystal to split, even if the attack causes no damage. The crystal remains immune to precision-based damage, such as damage from sneak attacks.  Crystallize (Ex) A creature entrapped by a carnivorous crystal's attack must succeed at a DC 22 Fortitude save each round or become helpless. If a helpless creature fails this save, it becomes petrified as its body crystallizes. In 1d4 hours, the petrified victim shatters and a new carnivorous crystal emerges from the remains. The save DC is Constitution-based.  Razor Sharp (Ex) A carnivorous crystal's slam attack deals devastating piercing and slashing damage, and threatens a critical hit on a roll of 18, 19, or 20.  Subsonic Hum (Su) An active carnivorous crystal gives off supernatural sonic vibrations. Any living creature starting its turn within this aura must succeed at a DC 22 Fortitude save or be stunned for 1 round. A creature that successfully saves cannot be affected by the same carnivorous crystal's subsonic hum for 24 hours. This is a sonic mind-affecting effect. The save DC is Constitution-based.</t>
  </si>
  <si>
    <t>Natives of the endless caverns of the Plane of Earth, carnivorous crystals normally lead quiet existences, subsisting on minerals leeched from the surrounding rock. Living creatures, however, provide a veritable feast, as devouring the minerals in their bones and blood allows a crystal to reproduce in mere hours instead of years. Though lacking in anything that could be called intelligence, carnivorous crystals sense the living, and hunger for the sustenance trapped within their bodies.  On the Plane of Earth and in the deepest caverns of the Material Plane, ancient carnivorous crystals grow without bounds, reaching incredible sizes.</t>
  </si>
  <si>
    <t>&lt;link rel="stylesheet"href="PF.css"&gt;&lt;div&gt;&lt;h2&gt;Carnivorous Crystal&lt;/h2&gt;&lt;h3&gt;&lt;i&gt;&lt;i&gt;The facets of this crystalline formation shift and vibrate&lt;/i&gt;, &lt;i&gt;as though in anticipation&lt;/i&gt;.&lt;/i&gt;&lt;/h3&gt;&lt;br&gt;&lt;/br&gt;&lt;/div&gt;&lt;div class="heading"&gt;&lt;p class="alignleft"&gt;Carnivorous Crystal&lt;/p&gt;&lt;p class="alignright"&gt;CR 11&lt;/p&gt;&lt;div style="clear: both;"&gt;&lt;/div&gt;&lt;/div&gt;&lt;div&gt;&lt;h5&gt;&lt;b&gt;XP &lt;/b&gt;12,800&lt;/h5&gt;&lt;h5&gt;N Medium ooze (earth, extraplanar)&lt;/h5&gt;&lt;h5&gt;&lt;b&gt;Init &lt;/b&gt;-5; &lt;b&gt;Senses &lt;/b&gt;blindsight 120 ft.; Perception -5&lt;/h5&gt;&lt;h5&gt;&lt;b&gt;Aura &lt;/b&gt;subsonic hum (60 ft., DC 22)&lt;/h5&gt;&lt;/div&gt;&lt;hr/&gt;&lt;div&gt;&lt;h5&gt;&lt;b&gt;DEFENSE&lt;/b&gt;&lt;/h5&gt;&lt;/div&gt;&lt;hr/&gt;&lt;div&gt;&lt;h5&gt;&lt;b&gt;AC &lt;/b&gt;17, touch 5, flat-footed 17 (-5 Dex, +12 natural)&lt;/h5&gt;&lt;h5&gt;&lt;b&gt;hp &lt;/b&gt;136 (16d8+64)&lt;/h5&gt;&lt;h5&gt;&lt;b&gt;Fort &lt;/b&gt;+9, &lt;b&gt;Ref &lt;/b&gt;+0, &lt;b&gt;Will &lt;/b&gt;+0&lt;/h5&gt;&lt;h5&gt;&lt;b&gt;DR &lt;/b&gt;10/-; &lt;b&gt;Immune &lt;/b&gt;cold, electricity, ooze traits; &lt;b&gt;Resist &lt;/b&gt;fire 20&lt;/h5&gt;&lt;h5&gt;&lt;b&gt;Weaknesses &lt;/b&gt;brittle, vulnerable to sonic&lt;/h5&gt;&lt;/div&gt;&lt;hr/&gt;&lt;div&gt;&lt;h5&gt;&lt;b&gt;OFFENSE&lt;/b&gt;&lt;/h5&gt;&lt;/div&gt;&lt;hr/&gt;&lt;div&gt;&lt;h5&gt;&lt;b&gt;Spd &lt;/b&gt;10 ft., climb 10 ft.&lt;/h5&gt;&lt;h5&gt;&lt;b&gt;Melee &lt;/b&gt;slam +18 (7d8+9/18-20 plus entrap)&lt;/h5&gt;&lt;h5&gt;&lt;b&gt;Space &lt;/b&gt;5 ft.; &lt;b&gt;Reach &lt;/b&gt;5 ft.&lt;/h5&gt;&lt;h5&gt;&lt;b&gt;Special Attacks &lt;/b&gt;crystallize, entrap (DC 22, 1d10 rounds, hardness 10, hp 10), razor sharp&lt;/h5&gt;&lt;/div&gt;&lt;hr/&gt;&lt;div&gt;&lt;h5&gt;&lt;b&gt;STATISTICS&lt;/b&gt;&lt;/h5&gt;&lt;/div&gt;&lt;hr/&gt;&lt;div&gt;&lt;h5&gt;&lt;b&gt;Str &lt;/b&gt;22, &lt;b&gt;Dex &lt;/b&gt;1, &lt;b&gt;Con &lt;/b&gt;18, &lt;b&gt;Int &lt;/b&gt; -, &lt;b&gt;Wis &lt;/b&gt;1, &lt;b&gt;Cha &lt;/b&gt;1&lt;/h5&gt;&lt;h5&gt;&lt;b&gt;Base Atk &lt;/b&gt;+12; &lt;b&gt;CMB &lt;/b&gt;+18; &lt;b&gt;CMD &lt;/b&gt;23 (can't be tripped)&lt;/h5&gt;&lt;h5&gt;&lt;b&gt;Skills &lt;/b&gt;Climb +14, Stealth +0 (+5 in rocky environs); &lt;b&gt;Racial Modifiers &lt;/b&gt;+5 Stealth (+10 in rocky environs)&lt;/h5&gt;&lt;h5&gt;&lt;b&gt;SQ &lt;/b&gt;freeze, split (critical hit from a bludgeoning or sonic attack, 15 hp)&lt;/h5&gt;&lt;/div&gt;&lt;hr/&gt;&lt;div&gt;&lt;h5&gt;&lt;b&gt;ECOLOGY&lt;/b&gt;&lt;/h5&gt;&lt;/div&gt;&lt;hr/&gt;&lt;div&gt;&lt;h5&gt;&lt;b&gt;Environment &lt;/b&gt; any underground (Plane of Earth)&lt;/h5&gt;&lt;h5&gt;&lt;b&gt;Organization &lt;/b&gt;solitary, colony (2-4), or formation (5-10)&lt;/h5&gt;&lt;h5&gt;&lt;b&gt;Treasure &lt;/b&gt;incidental&lt;/h5&gt;&lt;/div&gt;&lt;hr/&gt;&lt;div&gt;&lt;h5&gt;&lt;b&gt;SPECIAL ABILITIES&lt;/b&gt;&lt;/h5&gt;&lt;/div&gt;&lt;hr/&gt;&lt;div&gt;&lt;/h5&gt;&lt;h5&gt;&lt;b&gt;Brittle (Ex)&lt;/b&gt; Bludgeoning and sonic attacks can inflict critical hits on a carnivorous crystal. A successful critical hit from such attacks causes the carnivorous crystal to split, even if the attack causes no damage. The crystal remains immune to precision-based damage, such as damage from sneak attacks.  &lt;/h5&gt;&lt;h5&gt;&lt;b&gt;Crystallize (Ex)&lt;/b&gt; A creature entrapped by a carnivorous crystal's attack must succeed at a DC 22 Fortitude save each round or become helpless. If a helpless creature fails this save, it becomes petrified as its body crystallizes. In 1d4 hours, the petrified victim shatters and a new carnivorous crystal emerges from the remains. The save DC is Constitution-based.  &lt;/h5&gt;&lt;h5&gt;&lt;b&gt;Razor Sharp (Ex)&lt;/b&gt; A carnivorous crystal's slam attack deals devastating piercing and slashing damage, and threatens a critical hit on a roll of 18, 19, or 20.  &lt;/h5&gt;&lt;h5&gt;&lt;b&gt;Subsonic Hum (Su)&lt;/b&gt; An active carnivorous crystal gives off supernatural sonic vibrations. Any living creature starting its turn within this aura must succeed at a DC 22 Fortitude save or be stunned for 1 round. A creature that successfully saves cannot be affected by the same carnivorous crystal's subsonic hum for 24 hours. This is a sonic mind-affecting effect. The save DC is Constitution-based.&lt;/h5&gt;&lt;/div&gt;&lt;br&gt;&lt;/br&gt;&lt;div&gt;&lt;h4&gt;&lt;p&gt;&lt;p&gt;Natives of the endless caverns of the Plane of Earth, carnivorous crystals normally lead quiet existences, subsisting on minerals leeched from the surrounding rock. Living creatures, however, provide a veritable feast, as devouring the minerals in their bones and blood allows a crystal to reproduce in mere hours instead of years. Though lacking in anything that could be called intelligence, carnivorous crystals sense the living, and hunger for the sustenance trapped within their bodies.  On the Plane of Earth and in the deepest caverns of the Material Plane, ancient carnivorous crystals grow without bounds, reaching incredible sizes.&lt;/p&gt;&lt;/h4&gt;&lt;/div&gt;</t>
  </si>
  <si>
    <t>Caryatid Column</t>
  </si>
  <si>
    <t>(-1 Dex, +5 natural)</t>
  </si>
  <si>
    <t>construct traits, magic  Defensive Abilities shatter weapons</t>
  </si>
  <si>
    <t>mwk longsword +8 (1d8+4/19-20)</t>
  </si>
  <si>
    <t>16 (cannot be disarmed)</t>
  </si>
  <si>
    <t>statue</t>
  </si>
  <si>
    <t>solitary, pair, or colonnade (6-11)</t>
  </si>
  <si>
    <t>standard (masterwork longsword, other treasure)</t>
  </si>
  <si>
    <t>With its feet planted firmly together, this marble statue of a female warrior holding a stone sword rises up to support the ceiling.</t>
  </si>
  <si>
    <t>Immunity to Magic (Ex) A caryatid column is immune to any spell or spell-like ability that allows spell resistance. In addition, certain spells and effects function differently against the creature, as noted below.  • A transmute rock to mud spell deals 1d6 points of damage per caster level to a caryatid column, with no saving throw.  • Transmute mud to rock immediately heals any and all damage currently suffered by a caryatid column.  • A stone to flesh spell does not actually change the column's structure but negates its damage reduction and immunity to magic for 1 round.  Shatter Weapons (Ex) Whenever a character strikes a caryatid column with a weapon (magical or nonmagical), the weapon takes 3d6 points of damage. Apply the weapon's hardness normally. Weapons that take any amount of damage in excess of their hardness gain the broken quality.  Statue (Ex) A caryatid column can stand perfectly still, emulating a statue (usually one that is holding up the ceiling, like a carved column). An observer must succeed at a DC 20 Perception check to notice the caryatid column is alive. If a caryatid column initiates combat from this pose, it gains a +6 bonus on its initiative check.</t>
  </si>
  <si>
    <t>Caryatid columns are the lesser cousins of true golems, constructs created by spellcasters to guard objects or areas. Unlike true golems, caryatid columns cannot be made into shield guardians, but they are often used in greater numbers because of their relatively inexpensive creation cost. Each caryatid column is programmed to guard an object or area when created, and once set, this command cannot be changed. Caryatid columns are often given specific parameters concerning whom to ignore and whom to attack, but since they have no special form of detection, such restrictions can be overcome with disguises if the parameters are known.  A caryatid column stands 7 feet tall and weighs 1,500 pounds. Caryatid columns are always equipped with a masterwork weapon that appears to be made out of stone as long as the construct remains in statue form. The weapon can be recovered after a caryatid column has been defeated. Arming a caryatid column with magical weapons is expensive but feasible-even the most powerful of magic weapons appear as nothing more than stone when held by a caryatid column. Since a weapon held in this manner does not radiate magic, many use this trait as a method to hide potent or powerful weapons from both casual observation and study via detect magic. True seeing reveals such disguised weapons for what they really are. Often, only particularly powerful caryatid columns (typically those with advanced Hit Dice, but rarely those made much larger than Medium size) are entrusted with the care and protection of such weapons. Of course, the constructs themselves make full use of any magic weapons they are given to guard.  Construction  A caryatid column's body is carved from a single 2,000-pound block of stone, such as granite or marble. The stone must be of exceptional quality, and costs 2,000 gp.  CARYATID COLUMN  CL 9th; Price 12,000 gp  Construction  Requirements Craft Construct, lesser geas, polymorph, shatter, caster must be at least 9th level; Skill Craft ( sculpting) or Craft (stonemasonry) DC 15; Cost 7,000 gp</t>
  </si>
  <si>
    <t>&lt;link rel="stylesheet"href="PF.css"&gt;&lt;div&gt;&lt;h2&gt;Caryatid Column&lt;/h2&gt;&lt;h3&gt;&lt;i&gt;With its feet planted firmly together, this marble statue of a female warrior holding a stone sword rises up to support the ceiling.&lt;/i&gt;&lt;/h3&gt;&lt;br&gt;&lt;/div&gt;&lt;div class="heading"&gt;&lt;p class="alignleft"&gt;Caryatid Column&lt;/p&gt;&lt;p class="alignright"&gt;CR 3&lt;/p&gt;&lt;div style="clear: both;"&gt;&lt;/div&gt;&lt;/div&gt;&lt;div&gt;&lt;h5&gt;&lt;b&gt;XP &lt;/b&gt;800&lt;/h5&gt;&lt;h5&gt;N Medium construct &lt;/h5&gt;&lt;h5&gt;&lt;b&gt;Init &lt;/b&gt;-1; &lt;b&gt;Senses &lt;/b&gt;darkvision 60 ft., low-light vision; Perception +0&lt;/h5&gt;&lt;/div&gt;&lt;hr/&gt;&lt;div&gt;&lt;h5&gt;&lt;b&gt;DEFENSE&lt;/b&gt;&lt;/h5&gt;&lt;/div&gt;&lt;hr/&gt;&lt;div&gt;&lt;h5&gt;&lt;b&gt;AC &lt;/b&gt;14, touch 9, flat-footed 14 (-1 Dex, +5 natural)&lt;/h5&gt;&lt;h5&gt;&lt;b&gt;hp &lt;/b&gt;36 (3d10+20)&lt;/h5&gt;&lt;h5&gt;&lt;b&gt;Fort &lt;/b&gt;+1, &lt;b&gt;Ref &lt;/b&gt;+0, &lt;b&gt;Will &lt;/b&gt;+1&lt;/h5&gt;&lt;h5&gt;&lt;b&gt;DR &lt;/b&gt;5/-; &lt;b&gt;Immune &lt;/b&gt;construct traits, magic  Defensive Abilities shatter weapons&lt;/h5&gt;&lt;/div&gt;&lt;hr/&gt;&lt;div&gt;&lt;h5&gt;&lt;b&gt;OFFENSE&lt;/b&gt;&lt;/h5&gt;&lt;/div&gt;&lt;hr/&gt;&lt;div&gt;&lt;h5&gt;&lt;b&gt;Spd &lt;/b&gt;20 ft.&lt;/h5&gt;&lt;h5&gt;&lt;b&gt;Melee &lt;/b&gt;mwk longsword +8 (1d8+4/19-20)&lt;/h5&gt;&lt;h5&gt;&lt;b&gt;Space &lt;/b&gt;5 ft.; &lt;b&gt;Reach &lt;/b&gt;5 ft.&lt;/h5&gt;&lt;/div&gt;&lt;hr/&gt;&lt;div&gt;&lt;h5&gt;&lt;b&gt;STATISTICS&lt;/b&gt;&lt;/h5&gt;&lt;/div&gt;&lt;hr/&gt;&lt;div&gt;&lt;h5&gt;&lt;b&gt;Str &lt;/b&gt;18, &lt;b&gt;Dex &lt;/b&gt;9, &lt;b&gt;Con &lt;/b&gt;-, &lt;b&gt;Int &lt;/b&gt; -, &lt;b&gt;Wis &lt;/b&gt;11, &lt;b&gt;Cha &lt;/b&gt;1&lt;/h5&gt;&lt;h5&gt;&lt;b&gt;Base Atk &lt;/b&gt;+3; &lt;b&gt;CMB &lt;/b&gt;+7; &lt;b&gt;CMD &lt;/b&gt;16 (cannot be disarmed)&lt;/h5&gt;&lt;h5&gt;&lt;b&gt;SQ &lt;/b&gt;statue&lt;/h5&gt;&lt;/div&gt;&lt;hr/&gt;&lt;div&gt;&lt;h5&gt;&lt;b&gt;ECOLOGY&lt;/b&gt;&lt;/h5&gt;&lt;/div&gt;&lt;hr/&gt;&lt;div&gt;&lt;h5&gt;&lt;b&gt;Environment &lt;/b&gt; any&lt;/h5&gt;&lt;h5&gt;&lt;b&gt;Organization &lt;/b&gt;solitary, pair, or colonnade (6-11)&lt;/h5&gt;&lt;h5&gt;&lt;b&gt;Treasure &lt;/b&gt;standard (masterwork longsword, other treasure)&lt;/h5&gt;&lt;/div&gt;&lt;hr/&gt;&lt;div&gt;&lt;h5&gt;&lt;b&gt;SPECIAL ABILITIES&lt;/b&gt;&lt;/h5&gt;&lt;/div&gt;&lt;hr/&gt;&lt;div&gt;&lt;/h5&gt;&lt;h5&gt;&lt;b&gt;Immunity to Magic (Ex)&lt;/b&gt; A caryatid column is immune to any spell or spell-like ability that allows spell resistance. In addition, certain spells and effects function differently against the creature, as noted below.  &lt;ul&gt;&lt;li&gt; A &lt;i&gt;transmute rock to mud&lt;/i&gt; spell deals 1d6 points of damage per caster level to a caryatid column, with no saving throw.  &lt;li&gt; &lt;i&gt;Transmute mud to rock&lt;/i&gt; immediately heals any and all damage currently suffered by a caryatid column.  &lt;li&gt; A &lt;i&gt;stone to flesh&lt;/i&gt; spell does not actually change the column's structure but negates its damage reduction and immunity to magic for 1 round.  &lt;/h5&gt;&lt;h5&gt;&lt;b&gt;Shatter Weapons (Ex)&lt;/b&gt; Whenever a character strikes a caryatid column with a weapon (magical or nonmagical), the weapon takes 3d6 points of damage. Apply the weapon's hardness normally. Weapons that take any amount of damage in excess of their hardness gain the broken quality.  &lt;/h5&gt;&lt;h5&gt;&lt;b&gt;Statue (Ex)&lt;/b&gt; A caryatid column can stand perfectly still, emulating a statue (usually one that is holding up the ceiling, like a carved column). An observer must succeed at a DC 20 Perception check to notice the caryatid column is alive. If a caryatid column initiates combat from this pose, it gains a +6 bonus on its initiative check.&lt;/ul&gt;&lt;/h5&gt;&lt;/div&gt;&lt;br&gt;&lt;div&gt;&lt;h4&gt;&lt;p&gt;&lt;p&gt;Caryatid columns are the lesser cousins of true golems, constructs created by spellcasters to guard objects or areas. Unlike true golems, caryatid columns cannot be made into shield guardians, but they are often used in greater numbers because of their relatively inexpensive creation cost. Each caryatid column is programmed to guard an object or area when created, and once set, this command cannot be changed. Caryatid columns are often given specific parameters concerning whom to ignore and whom to attack, but since they have no special form of detection, such restrictions can be overcome with disguises if the parameters are known.  A caryatid column stands 7 feet tall and weighs 1,500 pounds. Caryatid columns are always equipped with a masterwork weapon that appears to be made out of stone as long as the construct remains in statue form. The weapon can be recovered after a caryatid column has been defeated. Arming a caryatid column with magical weapons is expensive but feasible-even the most powerful of magic weapons appear as nothing more than stone when held by a caryatid column. Since a weapon held in this manner does not radiate magic, many use this trait as a method to hide potent or powerful weapons from both casual observation and study via &lt;i&gt;detect magic&lt;/i&gt;. &lt;i&gt;True seeing&lt;/i&gt; reveals such disguised weapons for what they really are. Often, only particularly powerful caryatid columns (typically those with advanced Hit Dice, but rarely those made much larger than Medium size) are entrusted with the care and protection of such weapons. Of course, the constructs themselves make full use of any magic weapons they are given to guard.  &lt;br&gt;&lt;b&gt;Construction&lt;/b&gt;&lt;br&gt;  A caryatid column's body is carved from a single 2,000-pound block of stone, such as granite or marble. The stone must be of exceptional quality, and costs 2,000 gp.  &lt;br&gt;&lt;div class="heading"&gt;&lt;p class="alignleft"&gt;Caryatid Column&lt;div style="clear: both;"&gt;&lt;/div&gt;  &lt;b&gt;CL&lt;/b&gt; 9th; &lt;b&gt;Price&lt;/b&gt; 12,000 gp  &lt;br&gt;&lt;hr/&gt;&lt;b&gt;Construction&lt;/b&gt;&lt;hr/&gt;  &lt;b&gt;Requirements&lt;/b&gt; Craft Construct, &lt;i&gt;lesser geas&lt;/i&gt;, &lt;i&gt;polymorph&lt;/i&gt;, &lt;i&gt;shatter&lt;/i&gt;, caster must be at least 9th level; &lt;b&gt;Skill&lt;/b&gt; Craft ( sculpting) or Craft (stonemasonry) DC 15; &lt;b&gt;Cost&lt;/b&gt; 7,000 gp&lt;/p&gt;&lt;/h4&gt;&lt;/div&gt;</t>
  </si>
  <si>
    <t>Catfolk</t>
  </si>
  <si>
    <t>(catfolk)</t>
  </si>
  <si>
    <t>low-light vision; Perception +2</t>
  </si>
  <si>
    <t>longsword +3 (1d8+2/19-20)</t>
  </si>
  <si>
    <t>longbow +5 (1d8/3)</t>
  </si>
  <si>
    <t>favored enemy (magical beasts +2)</t>
  </si>
  <si>
    <t>Str 14, Dex 17, Con 12, Int 8, Wis 11, Cha 12</t>
  </si>
  <si>
    <t>Weapon Focus (longbow)</t>
  </si>
  <si>
    <t>Climb +5, Handle Animal +5, Knowledge (nature) +3, Perception +2, Stealth +8, Survival +6</t>
  </si>
  <si>
    <t>Catfolk, Common</t>
  </si>
  <si>
    <t>cat's luck, sprinter, track +1, wild empathy +2</t>
  </si>
  <si>
    <t xml:space="preserve"> any temperate or warm forest or plains, or urban</t>
  </si>
  <si>
    <t>solitary, pair, pride (3-12 plus 1 leader of 3rd level and 1-4 cheetahs or leopards), or tribe (13-60 plus 50% noncombatants and 1 subchief of 3rd level per 10 adults, and 1 chief of 6th level plus 6-12 cheetahs or leopards)</t>
  </si>
  <si>
    <t>NPC gear (studded leather armor, longbow with 20 arrows, longsword, other treasure)</t>
  </si>
  <si>
    <t>This lithe, catlike humanoid has a long tail and pointed ears. Her feline eyes sparkle with curiosity and mischief.</t>
  </si>
  <si>
    <t>Cat's Luck (Ex) Once per day when a catfolk makes a Reflex saving throw, it can roll the saving throw twice and take the better result. It must decide to use this ability before the saving throw is attempted.  Sprinter (Ex) A catfolk gains a 10-foot racial bonus to its speed when using the charge, run, or withdraw actions.</t>
  </si>
  <si>
    <t>Most catfolk are tribal hunter-gatherers who dwell in harmony with nature, though some tribes have acclimated well to urban environments. As a culture, catfolk are loyal, generous, and amiable. They like belonging to and being at harmony with a group whose members work together to accomplish their needs and wants. Tribal catfolk prefer for the most capable societal members to lead, so every tribe has a council of elevated subchiefs. A tribe's chief is usually the most competent (and magically talented) member of that tribe.  Personal growth is part of catfolk culture, as is expression as a means of personal exploration. Catfolk have few taboos, and often exhibit harmless but strange eccentricities. Individuals cultivate a wide range of pursuits and self-expression, taking risks others might label unwise. Most individual catfolk like to be the center of attention, but not at the cost of group cohesion.  CATFOLK CHARACTERS  Catfolk have no racial Hit Dice, gaining their capabilities from class levels. All catfolk have the following racial traits.  +2 Dexterity, -2 Wisdom, +2 Charisma: Catfolk are agile and amiable, but they are known for their lack of common sense and self-control.  Low-Light Vision: In dim light, catfolk can see twice as far as humans.  Cat's Luck: See above.  Sprinter: See above.  Natural Hunter: Catfolk receive a +2 racial bonus on Perception, Stealth, and Survival checks.  Languages: Catfolk speak Catfolk and Common. A catfolk who has a high Intelligence score can choose from the following bonus languages: Elven, Gnoll, Gnome, Goblin, Half ling, Orc, and Sylvan.</t>
  </si>
  <si>
    <t>&lt;link rel="stylesheet"href="PF.css"&gt;&lt;div&gt;&lt;h2&gt;Catfolk&lt;/h2&gt;&lt;h3&gt;&lt;i&gt;&lt;i&gt;This lithe&lt;/i&gt;, &lt;i&gt;catlike humanoid has a long tail and pointed ears&lt;/i&gt;. &lt;i&gt;Her feline eyes sparkle with curiosity and mischief&lt;/i&gt;.&lt;/i&gt;&lt;/h3&gt;&lt;br&gt;&lt;/br&gt;&lt;/div&gt;&lt;div class="heading"&gt;&lt;p class="alignleft"&gt;Catfolk&lt;/p&gt;&lt;p class="alignright"&gt;CR 1/2&lt;/p&gt;&lt;div style="clear: both;"&gt;&lt;/div&gt;&lt;/div&gt;&lt;div&gt;&lt;h5&gt;&lt;b&gt;XP &lt;/b&gt;200&lt;/h5&gt;&lt;h5&gt;Catfolk ranger 1&lt;/h5&gt;&lt;h5&gt;NG Medium humanoid (catfolk)&lt;/h5&gt;&lt;h5&gt;&lt;b&gt;Init &lt;/b&gt;+3; &lt;b&gt;Senses &lt;/b&gt;low-light vision; Perception +2&lt;/h5&gt;&lt;/div&gt;&lt;hr/&gt;&lt;div&gt;&lt;h5&gt;&lt;b&gt;DEFENSE&lt;/b&gt;&lt;/h5&gt;&lt;/div&gt;&lt;hr/&gt;&lt;div&gt;&lt;h5&gt;&lt;b&gt;AC &lt;/b&gt;16, touch 13, flat-footed 13 (+3 armor, +3 Dex)&lt;/h5&gt;&lt;h5&gt;&lt;b&gt;hp &lt;/b&gt;12 (1d10+2)&lt;/h5&gt;&lt;h5&gt;&lt;b&gt;Fort &lt;/b&gt;+3, &lt;b&gt;Ref &lt;/b&gt;+5, &lt;b&gt;Will &lt;/b&gt;+0&lt;/h5&gt;&lt;/div&gt;&lt;hr/&gt;&lt;div&gt;&lt;h5&gt;&lt;b&gt;OFFENSE&lt;/b&gt;&lt;/h5&gt;&lt;/div&gt;&lt;hr/&gt;&lt;div&gt;&lt;h5&gt;&lt;b&gt;Spd &lt;/b&gt;30 ft.&lt;/h5&gt;&lt;h5&gt;&lt;b&gt;Melee &lt;/b&gt;longsword +3 (1d8+2/19-20)&lt;/h5&gt;&lt;h5&gt;&lt;b&gt;Ranged &lt;/b&gt;longbow +5 (1d8/3)&lt;/h5&gt;&lt;h5&gt;&lt;b&gt;Space &lt;/b&gt;5 ft.; &lt;b&gt;Reach &lt;/b&gt;5 ft.&lt;/h5&gt;&lt;h5&gt;&lt;b&gt;Special Attacks &lt;/b&gt;favored enemy (magical beasts +2)&lt;/h5&gt;&lt;/div&gt;&lt;hr/&gt;&lt;div&gt;&lt;h5&gt;&lt;b&gt;STATISTICS&lt;/b&gt;&lt;/h5&gt;&lt;/div&gt;&lt;hr/&gt;&lt;div&gt;&lt;h5&gt;&lt;b&gt;Str &lt;/b&gt;14, &lt;b&gt;Dex &lt;/b&gt;17, &lt;b&gt;Con &lt;/b&gt;12, &lt;b&gt;Int &lt;/b&gt; 8, &lt;b&gt;Wis &lt;/b&gt;11, &lt;b&gt;Cha &lt;/b&gt;12&lt;/h5&gt;&lt;h5&gt;&lt;b&gt;Base Atk &lt;/b&gt;+1; &lt;b&gt;CMB &lt;/b&gt;+3; &lt;b&gt;CMD &lt;/b&gt;16&lt;/h5&gt;&lt;h5&gt;&lt;b&gt;Feats &lt;/b&gt;Weapon Focus (longbow)&lt;/h5&gt;&lt;h5&gt;&lt;b&gt;Skills &lt;/b&gt;Climb +5, Handle Animal +5, Knowledge (nature) +3, Perception +2, Stealth +8, Survival +6; &lt;b&gt;Racial Modifiers &lt;/b&gt;+2 Perception, +2 Stealth, +2 Survival&lt;/h5&gt;&lt;h5&gt;&lt;b&gt;Languages &lt;/b&gt;Catfolk, Common&lt;/h5&gt;&lt;h5&gt;&lt;b&gt;SQ &lt;/b&gt;cat's luck, sprinter, track +1, wild empathy +2&lt;/h5&gt;&lt;/div&gt;&lt;hr/&gt;&lt;div&gt;&lt;h5&gt;&lt;b&gt;ECOLOGY&lt;/b&gt;&lt;/h5&gt;&lt;/div&gt;&lt;hr/&gt;&lt;div&gt;&lt;h5&gt;&lt;b&gt;Environment &lt;/b&gt; any temperate or warm forest or plains, or urban&lt;/h5&gt;&lt;h5&gt;&lt;b&gt;Organization &lt;/b&gt;solitary, pair, pride (3-12 plus 1 leader of 3rd level and 1-4 cheetahs or leopards), or tribe (13-60 plus 50% noncombatants and 1 subchief of 3rd level per 10 adults, and 1 chief of 6th level plus 6-12 cheetahs or leopards)&lt;/h5&gt;&lt;h5&gt;&lt;b&gt;Treasure &lt;/b&gt;NPC gear (studded leather armor, longbow with 20 arrows, longsword, other treasure)&lt;/h5&gt;&lt;/div&gt;&lt;hr/&gt;&lt;div&gt;&lt;h5&gt;&lt;b&gt;SPECIAL ABILITIES&lt;/b&gt;&lt;/h5&gt;&lt;/div&gt;&lt;hr/&gt;&lt;div&gt;&lt;/h5&gt;&lt;h5&gt;&lt;b&gt;Cat's Luck (Ex)&lt;/b&gt; Once per day when a catfolk makes a Reflex saving throw, it can roll the saving throw twice and take the better result. It must decide to use this ability before the saving throw is attempted.  &lt;/h5&gt;&lt;h5&gt;&lt;b&gt;Sprinter (Ex)&lt;/b&gt; A catfolk gains a 10-foot racial bonus to its speed when using the charge, run, or withdraw actions.&lt;/h5&gt;&lt;/div&gt;&lt;br&gt;&lt;/br&gt;&lt;div&gt;&lt;h4&gt;&lt;p&gt;&lt;p&gt;Most catfolk are tribal hunter-gatherers who dwell in harmony with nature, though some tribes have acclimated well to urban environments. As a culture, catfolk are loyal, generous, and amiable. They like belonging to and being at harmony with a group whose members work together to accomplish their needs and wants. Tribal catfolk prefer for the most capable societal members to lead, so every tribe has a council of elevated subchiefs. A tribe's chief is usually the most competent (and magically talented) member of that tribe.  Personal growth is part of catfolk culture, as is expression as a means of personal exploration. Catfolk have few taboos, and often exhibit harmless but strange eccentricities. Individuals cultivate a wide range of pursuits and self-expression, taking risks others might label unwise. Most individual catfolk like to be the center of attention, but not at the cost of group cohesion.  &lt;/br&gt;&lt;b&gt;CATFOLK CHARACTERS &lt;/b&gt;&lt;br&gt; Catfolk have no racial Hit Dice, gaining their capabilities from class levels. All catfolk have the following racial traits.  &lt;/br&gt;&lt;b&gt;+2 Dexterity, -2 Wisdom, +2 Charisma:&lt;/b&gt; Catfolk are agile and amiable, but they are known for their lack of common sense and self-control.  &lt;/br&gt;&lt;b&gt;Low-Light Vision:&lt;/b&gt; In dim light, catfolk can see twice as far as humans.  &lt;/br&gt;&lt;b&gt;Cat's Luck:&lt;/b&gt; See above.  &lt;/br&gt;&lt;b&gt;Sprinter:&lt;/b&gt; See above.  &lt;/br&gt;&lt;b&gt;Natural Hunter:&lt;/b&gt; Catfolk receive a +2 racial bonus on Perception, Stealth, and Survival checks.  &lt;/br&gt;&lt;b&gt;Languages:&lt;/b&gt; Catfolk speak Catfolk and Common. A catfolk who has a high Intelligence score can choose from the following bonus languages: Elven, Gnoll, Gnome, Goblin, Half ling, Orc, and Sylvan.&lt;/p&gt;&lt;/h4&gt;&lt;/div&gt;</t>
  </si>
  <si>
    <t>Caulborn</t>
  </si>
  <si>
    <t>blindsense 60 ft., darkvision 60 ft., thoughtsense; Perception +15</t>
  </si>
  <si>
    <t>19, touch 18, flat-footed 15</t>
  </si>
  <si>
    <t>(+4 deflection, +4 Dex, +1 natural)</t>
  </si>
  <si>
    <t>Fort +6, Ref +8, Will +13</t>
  </si>
  <si>
    <t>premonition, psychic deflection</t>
  </si>
  <si>
    <t>visual effects</t>
  </si>
  <si>
    <t>bite +13 (2d6+3), 2 claws +12 (1d6+3)</t>
  </si>
  <si>
    <t>consume thoughts</t>
  </si>
  <si>
    <t>Spell-Like Abilities (CL 7th; concentration +11)  Constant-detect magic, detect thoughts (DC 16), read magic  3/day-charm monster (DC 18), daze monster (DC 16), hold monster (DC 19), hypnotic pattern (DC 16), vampiric touch (DC 17)  1/week-plane shift (willing targets only)</t>
  </si>
  <si>
    <t>Str 16, Dex 19, Con 16, Int 25, Wis 20, Cha 19</t>
  </si>
  <si>
    <t>Combat Casting, Combat Expertise, Combat Reflexes, Iron Will, Weapon Focus (bite)</t>
  </si>
  <si>
    <t>Acrobatics +12, Appraise +12, Bluff +14, Intimidate +14, Knowledge (all) +14, Perception +15, Sense Motive +12, Stealth +11, Use Magic Device +9</t>
  </si>
  <si>
    <t>Abyssal, Aklo, Aquan, Celestial, Common, Draconic, Giant, Infernal; telepathy 100 ft.</t>
  </si>
  <si>
    <t>cooperative scrying, hive mind</t>
  </si>
  <si>
    <t>This creature has a split-jawed mouth, a hoodlike growth on its head, and two hideously elongated fingers on each hand.</t>
  </si>
  <si>
    <t>Consume Thoughts (Ex) A caulborn can consume the thoughts of  a willing, helpless, or fascinated creature with a touch attack. If the target fails a DC 18 Will save, the caulborn can alter the victim's memory as if using modify memory. This process deals 1d4 points of Intelligence and Wisdom damage to the target. The save DC is Charisma-based.  Cooperative Scrying (Sp) Three or more caulborn joining hands can scry on a place or creature as if using the scrying spell (DC 20), but with no limit to the spell's duration so long as at least three of the caulborn involved continue to join hands and concentrate. This ability functions at CL 7th (or at the highest CL available to the most powerful caulborn in the group). The save DC is Charisma-based, adjusted by the modifier of the caulborn with the highest Charisma score.  Hive Mind (Ex) As long as there are at least two caulborn within 300 feet of each other, if one caulborn in the group is aware of a particular danger, they all are. No caulborn in a group is considered flanked or flat-footed unless all of them are.  Psychic Deflection (Su) A caulborn adds its Charisma modifier as a deflection bonus to its AC. The caulborn loses this bonus when unconscious.  Thoughtsense (Su) A caulborn notices and locates living, conscious creatures within 60 feet, just as if it possessed the blindsight ability. Spells such as nondetection or mind blank make an affected creature undetectable by this sense.</t>
  </si>
  <si>
    <t>Caulborn are a race of telepathic prophets and historians who subsist on the psychic energy of others. They wander the planes in search of new facts and concepts to add to the pulsating brain-sacks that serve as their collective memories. When a band of caulborn find a particularly interesting site, they settle down to dwell there for many years until they feel that they have learned all there is to know about the location.  A caulborn is literally a creature of the mind. Its body is self-sustaining, and it exists solely to record and catalogue new thoughts. While they are not evil, caulborn have little interest in alliances or friendship with other races.</t>
  </si>
  <si>
    <t>&lt;link rel="stylesheet"href="PF.css"&gt;&lt;div&gt;&lt;h2&gt;Caulborn&lt;/h2&gt;&lt;h3&gt;&lt;i&gt;This creature has a split-jawed mouth, a hoodlike growth on its head, and two hideously elongated fingers on each hand.&lt;/i&gt;&lt;/h3&gt;&lt;br&gt;&lt;/div&gt;&lt;div class="heading"&gt;&lt;p class="alignleft"&gt;Caulborn&lt;/p&gt;&lt;p class="alignright"&gt;CR 7&lt;/p&gt;&lt;div style="clear: both;"&gt;&lt;/div&gt;&lt;/div&gt;&lt;div&gt;&lt;h5&gt;&lt;b&gt;XP &lt;/b&gt;3,200&lt;/h5&gt;&lt;h5&gt;N Medium outsider (extraplanar)&lt;/h5&gt;&lt;h5&gt;&lt;b&gt;Init &lt;/b&gt;+4; &lt;b&gt;Senses &lt;/b&gt;blindsense 60 ft., darkvision 60 ft., thoughtsense; Perception +15&lt;/h5&gt;&lt;/div&gt;&lt;hr/&gt;&lt;div&gt;&lt;h5&gt;&lt;b&gt;DEFENSE&lt;/b&gt;&lt;/h5&gt;&lt;/div&gt;&lt;hr/&gt;&lt;div&gt;&lt;h5&gt;&lt;b&gt;AC &lt;/b&gt;19, touch 18, flat-footed 15 (+4 deflection, +4 Dex, +1 natural)&lt;/h5&gt;&lt;h5&gt;&lt;b&gt;hp &lt;/b&gt;76 (9d10+27)&lt;/h5&gt;&lt;h5&gt;&lt;b&gt;Fort &lt;/b&gt;+6, &lt;b&gt;Ref &lt;/b&gt;+8, &lt;b&gt;Will &lt;/b&gt;+13&lt;/h5&gt;&lt;h5&gt;&lt;b&gt;Defensive Abilities &lt;/b&gt;premonition, psychic deflection; &lt;b&gt;Immune &lt;/b&gt;visual effects&lt;/h5&gt;&lt;/div&gt;&lt;hr/&gt;&lt;div&gt;&lt;h5&gt;&lt;b&gt;OFFENSE&lt;/b&gt;&lt;/h5&gt;&lt;/div&gt;&lt;hr/&gt;&lt;div&gt;&lt;h5&gt;&lt;b&gt;Spd &lt;/b&gt;30 ft.&lt;/h5&gt;&lt;h5&gt;&lt;b&gt;Melee &lt;/b&gt;bite +13 (2d6+3), 2 claws +12 (1d6+3)&lt;/h5&gt;&lt;h5&gt;&lt;b&gt;Space &lt;/b&gt;5 ft.; &lt;b&gt;Reach &lt;/b&gt;5 ft.&lt;/h5&gt;&lt;h5&gt;&lt;b&gt;Special Attacks &lt;/b&gt;consume thoughts&lt;/h5&gt;&lt;h5&gt;&lt;b&gt;Spell-Like Abilities&lt;/b&gt; (CL 7th; concentration +11)  &lt;/br&gt;Constant&amp;mdash;&lt;i&gt;detect magic&lt;/i&gt;, &lt;i&gt;detect thoughts&lt;/i&gt; (DC 16), &lt;i&gt;read magic&lt;/i&gt; &lt;/br&gt;3/day&amp;mdash;&lt;i&gt;charm monster&lt;/i&gt; (DC 18), &lt;i&gt;daze monster&lt;/i&gt; (DC 16), &lt;i&gt;hold monster&lt;/i&gt; (DC 19), &lt;i&gt;hypnotic pattern&lt;/i&gt; (DC 16), &lt;i&gt;vampiric touch&lt;/i&gt; (DC 17) &lt;/br&gt;1/week&amp;mdash;&lt;i&gt;plane shift&lt;/i&gt; (willing targets only)&lt;/h5&gt;&lt;/h5&gt;&lt;/div&gt;&lt;hr/&gt;&lt;div&gt;&lt;h5&gt;&lt;b&gt;STATISTICS&lt;/b&gt;&lt;/h5&gt;&lt;/div&gt;&lt;hr/&gt;&lt;div&gt;&lt;h5&gt;&lt;b&gt;Str &lt;/b&gt;16, &lt;b&gt;Dex &lt;/b&gt;19, &lt;b&gt;Con &lt;/b&gt;16, &lt;b&gt;Int &lt;/b&gt; 25, &lt;b&gt;Wis &lt;/b&gt;20, &lt;b&gt;Cha &lt;/b&gt;19&lt;/h5&gt;&lt;h5&gt;&lt;b&gt;Base Atk &lt;/b&gt;+9; &lt;b&gt;CMB &lt;/b&gt;+12; &lt;b&gt;CMD &lt;/b&gt;30&lt;/h5&gt;&lt;h5&gt;&lt;b&gt;Feats &lt;/b&gt;Combat Casting, Combat Expertise, Combat Reflexes, Iron Will, Weapon Focus (bite)&lt;/h5&gt;&lt;h5&gt;&lt;b&gt;Skills &lt;/b&gt;Acrobatics +12, Appraise +12, Bluff +14, Intimidate +14, Knowledge (all) +14, Perception +15, Sense Motive +12, Stealth +11, Use Magic Device +9&lt;/h5&gt;&lt;h5&gt;&lt;b&gt;Languages &lt;/b&gt;Abyssal, Aklo, Aquan, Celestial, Common, Draconic, Giant, Infernal; telepathy 100 ft.&lt;/h5&gt;&lt;h5&gt;&lt;b&gt;SQ &lt;/b&gt;cooperative &lt;i&gt;scrying&lt;/i&gt;, hive mind&lt;/h5&gt;&lt;/div&gt;&lt;hr/&gt;&lt;div&gt;&lt;h5&gt;&lt;b&gt;ECOLOGY&lt;/b&gt;&lt;/h5&gt;&lt;/div&gt;&lt;hr/&gt;&lt;div&gt;&lt;h5&gt;&lt;b&gt;Environment &lt;/b&gt; any&lt;/h5&gt;&lt;h5&gt;&lt;b&gt;Organization &lt;/b&gt;solitary, pair, or colony (3-12)&lt;/h5&gt;&lt;h5&gt;&lt;b&gt;Treasure &lt;/b&gt;double&lt;/h5&gt;&lt;/div&gt;&lt;hr/&gt;&lt;div&gt;&lt;h5&gt;&lt;b&gt;SPECIAL ABILITIES&lt;/b&gt;&lt;/h5&gt;&lt;/div&gt;&lt;hr/&gt;&lt;div&gt;&lt;/h5&gt;&lt;h5&gt;&lt;b&gt;Consume Thoughts (Ex)&lt;/b&gt; A caulborn can consume the thoughts of  a willing, helpless, or fascinated creature with a touch attack. If the target fails a DC 18 Will save, the caulborn can alter the victim's memory as if using &lt;i&gt;modify memory&lt;/i&gt;. This process deals 1d4 points of Intelligence and Wisdom damage to the target. The save DC is Charisma-based.  &lt;/h5&gt;&lt;h5&gt;&lt;b&gt;Cooperative Scrying (Sp)&lt;/b&gt; Three or more caulborn joining hands can scry on a place or creature as if using the &lt;i&gt;scrying&lt;/i&gt; spell (DC 20), but with no limit to the spell's duration so long as at least three of the caulborn involved continue to join hands and concentrate. This ability functions at CL 7th (or at the highest CL available to the most powerful caulborn in the group). The save DC is Charisma-based, adjusted by the modifier of the caulborn with the highest Charisma score.  &lt;/h5&gt;&lt;h5&gt;&lt;b&gt;Hive Mind (Ex)&lt;/b&gt; As long as there are at least two caulborn within 300 feet of each other, if one caulborn in the group is aware of a particular danger, they all are. No caulborn in a group is considered flanked or flat-footed unless all of them are.  &lt;/h5&gt;&lt;h5&gt;&lt;b&gt;Psychic Deflection (Su)&lt;/b&gt; A caulborn adds its Charisma modifier as a deflection bonus to its AC. The caulborn loses this bonus when unconscious.  &lt;/h5&gt;&lt;h5&gt;&lt;b&gt;Thoughtsense (Su)&lt;/b&gt; A caulborn notices and locates living, conscious creatures within 60 feet, just as if it possessed the blindsight ability. Spells such as &lt;i&gt;nondetection&lt;/i&gt; or &lt;i&gt;mind blank&lt;/i&gt; make an affected creature undetectable by this sense.&lt;/h5&gt;&lt;/div&gt;&lt;br&gt;&lt;div&gt;&lt;h4&gt;&lt;p&gt;&lt;p&gt;Caulborn are a race of telepathic prophets and historians who subsist on the psychic energy of others. They wander the planes in search of new facts and concepts to add to the pulsating brain-sacks that serve as their collective memories. When a band of caulborn find a particularly interesting site, they settle down to dwell there for many years until they feel that they have learned all there is to know about the location.  A caulborn is literally a creature of the mind. Its body is self-sustaining, and it exists solely to record and catalogue new thoughts. While they are not evil, caulborn have little interest in alliances or friendship with other races.&lt;/p&gt;&lt;/h4&gt;&lt;/div&gt;</t>
  </si>
  <si>
    <t>Cecaelia</t>
  </si>
  <si>
    <t>darkvision 60 ft., tentacle sense 10 ft.; Perception +1</t>
  </si>
  <si>
    <t>30 ft., swim 40 ft., jet 200 ft.</t>
  </si>
  <si>
    <t>mwk spear +11/+6 (1d8+4/x3), 2 tentacles +5 (1d4+1 plus grab)</t>
  </si>
  <si>
    <t>mwk spear +12 (1d8+3/x3)</t>
  </si>
  <si>
    <t>5 ft. (10 ft. with tentacles)</t>
  </si>
  <si>
    <t>Str 16, Dex 19, Con 14, Int 9, Wis 12, Cha 11</t>
  </si>
  <si>
    <t>Combat Reflexes, Weapon Focus (spear), Weapon Focus (tentacles)</t>
  </si>
  <si>
    <t>Stealth +13, Survival +10, Swim +20</t>
  </si>
  <si>
    <t xml:space="preserve"> warm water</t>
  </si>
  <si>
    <t>solitary, pair, or hunting party (2-7)</t>
  </si>
  <si>
    <t>standard (masterwork spear, other treasure)</t>
  </si>
  <si>
    <t>In place of legs, this handsome humanoid sports an octopus's eight writhing tentacles.</t>
  </si>
  <si>
    <t>Ink Cloud (Ex) Once per hour as a standard action, a cecaelia can emit a 10-foot-radius sphere of ink while underwater. This ink cloud provides total concealment and persists for 1 minute.  Tentacle Sense (Ex) As a swift action while swimming and while it is not grappled or grappling, the cecaelia can spread its tentacles wide to form a sensory net around it. This grants blindsight to a range of 10 feet and lasts as long as the cecaelia concentrates. While this effect lasts, the creature cannot attack with its tentacles or move.</t>
  </si>
  <si>
    <t>Cecaelias are intelligent human-octopus hybrids that hunt coastlines and ocean reefs. A cecaelia's humanoid upper body varies individually but generally ref lects the features of the inhabitants of the  nearest humanoid settlements. Sages think this is an adaptive trait, akin to an octopus's natural camouf lage, allowing cecaelias to mutate within one to two generations to blend in with humanoids sharing their territory. Cecaelia stand 6 feet tall on land, and weigh just over 200 pounds. They generally live to be 60 years old.  Cecaelias don't normally wear clothes, but often carry woven seaweed backpacks. They prefer not to wear armor, though when they do, they prefer light, flexible varieties. Tattoos are a common form of decoration as well.  Cecaelias are inquisitive creatures, but wary of strangers, and are quickly frustrated by wordy attempts at diplomacy-which they nearly always view as attempts at deception. As allies, they can be valuable to coastal communities since they often dig up treasures from the seabed that they then trade for fragments of polished glass or bits of "land fare," as they refer to food not taken from the sea.</t>
  </si>
  <si>
    <t>&lt;link rel="stylesheet"href="PF.css"&gt;&lt;div&gt;&lt;h2&gt;Cecaelia&lt;/h2&gt;&lt;h3&gt;&lt;i&gt;In place of legs, this handsome humanoid sports an octopus's eight writhing tentacles.&lt;/i&gt;&lt;/h3&gt;&lt;br&gt;&lt;/div&gt;&lt;div class="heading"&gt;&lt;p class="alignleft"&gt;Cecaelia&lt;/p&gt;&lt;p class="alignright"&gt;CR 5&lt;/p&gt;&lt;div style="clear: both;"&gt;&lt;/div&gt;&lt;/div&gt;&lt;div&gt;&lt;h5&gt;&lt;b&gt;XP &lt;/b&gt;1,600&lt;/h5&gt;&lt;h5&gt;CN Medium monstrous humanoid (aquatic)&lt;/h5&gt;&lt;h5&gt;&lt;b&gt;Init &lt;/b&gt;+4; &lt;b&gt;Senses &lt;/b&gt;darkvision 60 ft., tentacle sense 10 ft.; Perception +1&lt;/h5&gt;&lt;/div&gt;&lt;hr/&gt;&lt;div&gt;&lt;h5&gt;&lt;b&gt;DEFENSE&lt;/b&gt;&lt;/h5&gt;&lt;/div&gt;&lt;hr/&gt;&lt;div&gt;&lt;h5&gt;&lt;b&gt;AC &lt;/b&gt;18, touch 14, flat-footed 14 (+4 Dex, +4 natural)&lt;/h5&gt;&lt;h5&gt;&lt;b&gt;hp &lt;/b&gt;45 (6d10+12)&lt;/h5&gt;&lt;h5&gt;&lt;b&gt;Fort &lt;/b&gt;+4, &lt;b&gt;Ref &lt;/b&gt;+9, &lt;b&gt;Will &lt;/b&gt;+6&lt;/h5&gt;&lt;/div&gt;&lt;hr/&gt;&lt;div&gt;&lt;h5&gt;&lt;b&gt;OFFENSE&lt;/b&gt;&lt;/h5&gt;&lt;/div&gt;&lt;hr/&gt;&lt;div&gt;&lt;h5&gt;&lt;b&gt;Spd &lt;/b&gt;30 ft., swim 40 ft., jet 200 ft.&lt;/h5&gt;&lt;h5&gt;&lt;b&gt;Melee &lt;/b&gt;mwk spear +11/+6 (1d8+4/x3), 2 tentacles +5 (1d4+1 plus grab)&lt;/h5&gt;&lt;h5&gt;&lt;b&gt;Ranged &lt;/b&gt;mwk spear +12 (1d8+3/x3)&lt;/h5&gt;&lt;h5&gt;&lt;b&gt;Space &lt;/b&gt;5 ft.; &lt;b&gt;Reach &lt;/b&gt;5 ft. (10 ft. with tentacles)&lt;/h5&gt;&lt;/div&gt;&lt;hr/&gt;&lt;div&gt;&lt;h5&gt;&lt;b&gt;STATISTICS&lt;/b&gt;&lt;/h5&gt;&lt;/div&gt;&lt;hr/&gt;&lt;div&gt;&lt;h5&gt;&lt;b&gt;Str &lt;/b&gt;16, &lt;b&gt;Dex &lt;/b&gt;19, &lt;b&gt;Con &lt;/b&gt;14, &lt;b&gt;Int &lt;/b&gt; 9, &lt;b&gt;Wis &lt;/b&gt;12, &lt;b&gt;Cha &lt;/b&gt;11&lt;/h5&gt;&lt;h5&gt;&lt;b&gt;Base Atk &lt;/b&gt;+6; &lt;b&gt;CMB &lt;/b&gt;+9 (+13 grapple); &lt;b&gt;CMD &lt;/b&gt;23 (can't be tripped)&lt;/h5&gt;&lt;h5&gt;&lt;b&gt;Feats &lt;/b&gt;Combat Reflexes, Weapon Focus (spear), Weapon Focus (tentacles)&lt;/h5&gt;&lt;h5&gt;&lt;b&gt;Skills &lt;/b&gt;Stealth +13, Survival +10, Swim +20&lt;/h5&gt;&lt;h5&gt;&lt;b&gt;Languages &lt;/b&gt;Aquan, Common&lt;/h5&gt;&lt;h5&gt;&lt;b&gt;SQ &lt;/b&gt;amphibious&lt;/h5&gt;&lt;/div&gt;&lt;hr/&gt;&lt;div&gt;&lt;h5&gt;&lt;b&gt;ECOLOGY&lt;/b&gt;&lt;/h5&gt;&lt;/div&gt;&lt;hr/&gt;&lt;div&gt;&lt;h5&gt;&lt;b&gt;Environment &lt;/b&gt; warm water&lt;/h5&gt;&lt;h5&gt;&lt;b&gt;Organization &lt;/b&gt;solitary, pair, or hunting party (2-7)&lt;/h5&gt;&lt;h5&gt;&lt;b&gt;Treasure &lt;/b&gt;standard (masterwork spear, other treasure)&lt;/h5&gt;&lt;/div&gt;&lt;hr/&gt;&lt;div&gt;&lt;h5&gt;&lt;b&gt;SPECIAL ABILITIES&lt;/b&gt;&lt;/h5&gt;&lt;/div&gt;&lt;hr/&gt;&lt;div&gt;&lt;/h5&gt;&lt;h5&gt;&lt;b&gt;Ink Cloud (Ex)&lt;/b&gt; Once per hour as a standard action, a cecaelia can emit a 10-foot-radius sphere of ink while underwater. This ink cloud provides total concealment and persists for 1 minute.  &lt;/h5&gt;&lt;h5&gt;&lt;b&gt;Tentacle Sense (Ex)&lt;/b&gt; As a swift action while swimming and while it is not grappled or grappling, the cecaelia can spread its tentacles wide to form a sensory net around it. This grants blindsight to a range of 10 feet and lasts as long as the cecaelia concentrates. While this effect lasts, the creature cannot attack with its tentacles or move.&lt;/h5&gt;&lt;/div&gt;&lt;br&gt;&lt;div&gt;&lt;h4&gt;&lt;p&gt;&lt;p&gt;Cecaelias are intelligent human-octopus hybrids that hunt coastlines and ocean reefs. A cecaelia's humanoid upper body varies individually but generally ref lects the features of the inhabitants of the  nearest humanoid settlements. Sages think this is an adaptive trait, akin to an octopus's natural camouf lage, allowing cecaelias to mutate within one to two generations to blend in with humanoids sharing their territory. Cecaelia stand 6 feet tall on land, and weigh just over 200 pounds. They generally live to be 60 years old.  Cecaelias don't normally wear clothes, but often carry woven seaweed backpacks. They prefer not to wear armor, though when they do, they prefer light, flexible varieties. Tattoos are a common form of decoration as well.  Cecaelias are inquisitive creatures, but wary of strangers, and are quickly frustrated by wordy attempts at diplomacy-which they nearly always view as attempts at deception. As allies, they can be valuable to coastal communities since they often dig up treasures from the seabed that they then trade for fragments of polished glass or bits of "land fare," as they refer to food not taken from the sea.&lt;/p&gt;&lt;/h4&gt;&lt;/div&gt;</t>
  </si>
  <si>
    <t>Ceratioidi</t>
  </si>
  <si>
    <t>Fort +3, Ref +4, Will +6</t>
  </si>
  <si>
    <t>2 shortspears +8 (1d6+3) or 2 slams +7 (1d4+3)</t>
  </si>
  <si>
    <t>2 shortspears +5 (1d6+3)</t>
  </si>
  <si>
    <t>lure</t>
  </si>
  <si>
    <t>Str 17, Dex 10, Con 15, Int 15, Wis 14, Cha 12</t>
  </si>
  <si>
    <t>Ability Focus (lure), Weapon Focus (shortspear)</t>
  </si>
  <si>
    <t>Bluff +5, Intimidate +8, Perception +9, Sense Motive +6, Stealth +7, Swim +18</t>
  </si>
  <si>
    <t>dual mind, primitive amphibian</t>
  </si>
  <si>
    <t xml:space="preserve"> any saltwater</t>
  </si>
  <si>
    <t>solitary, mated individual, or clan (3-20)</t>
  </si>
  <si>
    <t>This flabby, fishlike humanoid has the wide mouth, bulging eyes, and dangling, luminescent flesh lure of a deep-sea predator.</t>
  </si>
  <si>
    <t>Dual Mind (Ex) The fact that each ceratioidi is actually two creatures sharing the same body gives it a number of unique abilities. A ceratioidi can delegate various actions and physical processes to the individual minds, allowing it to fight with two weapons simultaneously without any penalties. It can also select two favored classes. The telepathic tangle between its twin consciousnesses makes a ceratioidi impervious to mind-affecting effects.  Lure (Su) As a free action, a ceratioidi can light the dangling lure on its forehead, forcing all non-ceratioidi within a 20-foot radius to make a DC 15 Will save or become fascinated for 1 round. Regardless of the preceding interaction between the ceratioidi and its target, a creature affected by this ability does not view the ceratioidi who has fascinated it as a potential threat until that ceratioidi actually attacks-allowing it to approach without breaking the fascination. Once a creature successfully saves against this effect, it is immune to the same ceratioidi's lure ability for 24 hours. The save DC is Charisma-based.  Primitive Amphibian (Ex) Ceratioidi have rudimentary lungs capable of breathing air indefinitely, but their skin must be bathed in salt water regularly or it begins drying out painfully. They can go for a number of hours equal to twice their Constitution score (30 hours for most ceratioidi) before they need to be bathed in salt water-if they don't, they take 1 point of Constitution damage per hour. Any Constitution damage accrued is reversed after they spend at least 10 minutes immersed in salt water.</t>
  </si>
  <si>
    <t>Rulers of deep ocean trenches, ceratioidi share several unusual traits with the aquatic predators of the ceratiidae family, also known as angler fish. From their strange, spired cities beneath the waves, ceratioidi cast their nets of inf luence far and wide.  Perhaps the strangest aspect of the ceratioidi is that each individual is in fact two entities-a powerful, imposing female, and a rat-sized parasitic male who spends most of his life attached to his mate's neck. A female without a mate loses her dual mind ability, while a male unattached to a female retains his intelligence but otherwise has the same statistics as an electric eel (without the electricity special ability or electricity resistance).</t>
  </si>
  <si>
    <t>&lt;link rel="stylesheet"href="PF.css"&gt;&lt;div&gt;&lt;h2&gt;Ceratioidi&lt;/h2&gt;&lt;h3&gt;&lt;i&gt;This flabby, fishlike humanoid has the wide mouth, bulging eyes, and dangling, luminescent flesh lure of a deep-sea predator.&lt;/i&gt;&lt;/h3&gt;&lt;br&gt;&lt;/div&gt;&lt;div class="heading"&gt;&lt;p class="alignleft"&gt;Ceratioidi&lt;/p&gt;&lt;p class="alignright"&gt;CR 3&lt;/p&gt;&lt;div style="clear: both;"&gt;&lt;/div&gt;&lt;/div&gt;&lt;div&gt;&lt;h5&gt;&lt;b&gt;XP &lt;/b&gt;800&lt;/h5&gt;&lt;h5&gt;N Medium monstrous humanoid (aquatic)&lt;/h5&gt;&lt;h5&gt;&lt;b&gt;Init &lt;/b&gt;+0; &lt;b&gt;Senses &lt;/b&gt;darkvision 60 ft., low-light vision; Perception +9&lt;/h5&gt;&lt;/div&gt;&lt;hr/&gt;&lt;div&gt;&lt;h5&gt;&lt;b&gt;DEFENSE&lt;/b&gt;&lt;/h5&gt;&lt;/div&gt;&lt;hr/&gt;&lt;div&gt;&lt;h5&gt;&lt;b&gt;AC &lt;/b&gt;15, touch 10, flat-footed 15 (+5 natural)&lt;/h5&gt;&lt;h5&gt;&lt;b&gt;hp &lt;/b&gt;30 (4d10+8)&lt;/h5&gt;&lt;h5&gt;&lt;b&gt;Fort &lt;/b&gt;+3, &lt;b&gt;Ref &lt;/b&gt;+4, &lt;b&gt;Will &lt;/b&gt;+6&lt;/h5&gt;&lt;h5&gt;&lt;b&gt;Immune &lt;/b&gt;mind-affecting effects&lt;/h5&gt;&lt;/div&gt;&lt;hr/&gt;&lt;div&gt;&lt;h5&gt;&lt;b&gt;OFFENSE&lt;/b&gt;&lt;/h5&gt;&lt;/div&gt;&lt;hr/&gt;&lt;div&gt;&lt;h5&gt;&lt;b&gt;Spd &lt;/b&gt;30 ft., swim 50 ft.&lt;/h5&gt;&lt;h5&gt;&lt;b&gt;Melee &lt;/b&gt;2 shortspears +8 (1d6+3) or &lt;/br&gt;2 slams +7 (1d4+3)&lt;/h5&gt;&lt;h5&gt;&lt;b&gt;Ranged &lt;/b&gt;2 shortspears +5 (1d6+3)&lt;/h5&gt;&lt;h5&gt;&lt;b&gt;Space &lt;/b&gt;5 ft.; &lt;b&gt;Reach &lt;/b&gt;5 ft.&lt;/h5&gt;&lt;h5&gt;&lt;b&gt;Special Attacks &lt;/b&gt;lure&lt;/h5&gt;&lt;/div&gt;&lt;hr/&gt;&lt;div&gt;&lt;h5&gt;&lt;b&gt;STATISTICS&lt;/b&gt;&lt;/h5&gt;&lt;/div&gt;&lt;hr/&gt;&lt;div&gt;&lt;h5&gt;&lt;b&gt;Str &lt;/b&gt;17, &lt;b&gt;Dex &lt;/b&gt;10, &lt;b&gt;Con &lt;/b&gt;15, &lt;b&gt;Int &lt;/b&gt; 15, &lt;b&gt;Wis &lt;/b&gt;14, &lt;b&gt;Cha &lt;/b&gt;12&lt;/h5&gt;&lt;h5&gt;&lt;b&gt;Base Atk &lt;/b&gt;+4; &lt;b&gt;CMB &lt;/b&gt;+7; &lt;b&gt;CMD &lt;/b&gt;17&lt;/h5&gt;&lt;h5&gt;&lt;b&gt;Feats &lt;/b&gt;Ability Focus (lure), Weapon Focus (shortspear)&lt;/h5&gt;&lt;h5&gt;&lt;b&gt;Skills &lt;/b&gt;Bluff +5, Intimidate +8, Perception +9, Sense Motive +6, Stealth +7, Swim +18&lt;/h5&gt;&lt;h5&gt;&lt;b&gt;Languages &lt;/b&gt;Aquan, Common&lt;/h5&gt;&lt;h5&gt;&lt;b&gt;SQ &lt;/b&gt;dual mind, primitive amphibian&lt;/h5&gt;&lt;/div&gt;&lt;hr/&gt;&lt;div&gt;&lt;h5&gt;&lt;b&gt;ECOLOGY&lt;/b&gt;&lt;/h5&gt;&lt;/div&gt;&lt;hr/&gt;&lt;div&gt;&lt;h5&gt;&lt;b&gt;Environment &lt;/b&gt; any saltwater&lt;/h5&gt;&lt;h5&gt;&lt;b&gt;Organization &lt;/b&gt;solitary, mated individual, or clan (3-20)&lt;/h5&gt;&lt;h5&gt;&lt;b&gt;Treasure &lt;/b&gt;standard&lt;/h5&gt;&lt;/div&gt;&lt;hr/&gt;&lt;div&gt;&lt;h5&gt;&lt;b&gt;SPECIAL ABILITIES&lt;/b&gt;&lt;/h5&gt;&lt;/div&gt;&lt;hr/&gt;&lt;div&gt;&lt;/h5&gt;&lt;h5&gt;&lt;b&gt;Dual Mind (Ex)&lt;/b&gt; The fact that each ceratioidi is actually two creatures sharing the same body gives it a number of unique abilities. A ceratioidi can delegate various actions and physical processes to the individual minds, allowing it to fight with two weapons simultaneously without any penalties. It can also select two favored classes. The telepathic tangle between its twin consciousnesses makes a ceratioidi impervious to mind-affecting effects.  &lt;/h5&gt;&lt;h5&gt;&lt;b&gt;Lure (Su)&lt;/b&gt; As a free action, a ceratioidi can light the dangling lure on its forehead, forcing all non-ceratioidi within a 20-foot radius to make a DC 15 Will save or become fascinated for 1 round. Regardless of the preceding interaction between the ceratioidi and its target, a creature affected by this ability does not view the ceratioidi who has fascinated it as a potential threat until that ceratioidi actually attacks-allowing it to approach without breaking the fascination. Once a creature successfully saves against this effect, it is immune to the same ceratioidi's lure ability for 24 hours. The save DC is Charisma-based.  &lt;/h5&gt;&lt;h5&gt;&lt;b&gt;Primitive Amphibian (Ex)&lt;/b&gt; Ceratioidi have rudimentary lungs capable of breathing air indefinitely, but their skin must be bathed in salt water regularly or it begins drying out painfully. They can go for a number of hours equal to twice their Constitution score (30 hours for most ceratioidi) before they need to be bathed in salt water-if they don't, they take 1 point of Constitution damage per hour. Any Constitution damage accrued is reversed after they spend at least 10 minutes immersed in salt water.&lt;/h5&gt;&lt;/div&gt;&lt;br&gt;&lt;div&gt;&lt;h4&gt;&lt;p&gt;&lt;p&gt;Rulers of deep ocean trenches, ceratioidi share several unusual traits with the aquatic predators of the ceratiidae family, also known as angler fish. From their strange, spired cities beneath the waves, ceratioidi cast their nets of inf luence far and wide.  Perhaps the strangest aspect of the ceratioidi is that each individual is in fact two entities-a powerful, imposing female, and a rat-sized parasitic male who spends most of his life attached to his mate's neck. A female without a mate loses her dual mind ability, while a male unattached to a female retains his intelligence but otherwise has the same statistics as an electric eel (without the electricity special ability or electricity resistance).&lt;/p&gt;&lt;/h4&gt;&lt;/div&gt;</t>
  </si>
  <si>
    <t>darkvision 60 ft., soul scent; Perception +15</t>
  </si>
  <si>
    <t>Fort +10, Ref +8, Will +4</t>
  </si>
  <si>
    <t>3 bites +11 (1d6+3 plus cerberus's jaws)</t>
  </si>
  <si>
    <t>rend (2 bites, 1d6+4 or 3 bites, 1d6+8)</t>
  </si>
  <si>
    <t>Str 16, Dex 14, Con 19, Int 6, Wis 15, Cha 9</t>
  </si>
  <si>
    <t>Alertness, Combat Reflexes, Improved Initiative, Stand Still</t>
  </si>
  <si>
    <t>Acrobatics +13 (+17 when jumping), Perception +15, Sense Motive +4, Stealth +13, Survival +10 (+14 when tracking undead)</t>
  </si>
  <si>
    <t>+4 Survival when tracking undead</t>
  </si>
  <si>
    <t>solitary, pair, or pack (3-9)</t>
  </si>
  <si>
    <t>Every strip of this three-headed hound's hide has been peeled away, leaving wet sinew and bulging tendons exposed.</t>
  </si>
  <si>
    <t>Cerberus's Jaws (Su) Curse-bite; save Fort DC 18; effect dimensional anchoring. A creature affected by this curse cannot utilize extradimensional travel such as teleport, as if it were under the effect of a dimensional anchor spell. The save DC is Constitution-based.  Soul Scent (Su) This ability functions as the scent ability, save that it also grants the cerberi a +4 racial bonus on Survival checks made to track undead. This ability even allows a cerberi to track the passage of an incorporeal creature.</t>
  </si>
  <si>
    <t>The mythical watchdogs of Hell, cerberi bear the bodies of terrible, powerful hounds combined with the essences of fiends. Relied upon by villains and frightful beings as guardians and jailers, these three-headed canine abominations possess far greater cunning than their flensed, bestial appearances would suggest-a terrible intellect they pour largely into malice and enjoyment of their victims' tormented ends.  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In their natural infernal environments, cerberi might be found anywhere powerful fiends have need for guardians. Cerberi's incredible ability to trap victims on planes and track the dead make them highly coveted servants across the multiverse. The hounds' bestial appearances and love of slaughter often cause those who consider themselves cerberi owners to forget the deviousness of their allies, a development that often ends poorly, if not bloodily, for the unwary and the weak.  Outside of the devil-tamed reaches of Hell and other foul extraplanar wildernesses, small groups of cerberi gather in harsh, packlike communities. Typically dominated by the strongest or wiliest member, such packs form swift and deadly throngs, stalking trespassers upon their vast hunting grounds and doggedly pursuing any scent of lost souls. Although cerberi gain no sustenance from attacking the dead, all gain a vicious satisfaction at the feeling of an immortal essence discorporating forever within their deadly jaws, as befits their infernal nature.  A typical cerberi stands a broad 4 feet tall and weighs over 200 pounds.</t>
  </si>
  <si>
    <t>&lt;link rel="stylesheet"href="PF.css"&gt;&lt;div&gt;&lt;h2&gt;Cerberi&lt;/h2&gt;&lt;h3&gt;&lt;i&gt;Every strip of this three-headed hound's hide has been peeled away, leaving wet sinew and bulging tendons exposed.&lt;/i&gt;&lt;/h3&gt;&lt;br&gt;&lt;/div&gt;&lt;div class="heading"&gt;&lt;p class="alignleft"&gt;Cerberi&lt;/p&gt;&lt;p class="alignright"&gt;CR 6&lt;/p&gt;&lt;div style="clear: both;"&gt;&lt;/div&gt;&lt;/div&gt;&lt;div&gt;&lt;h5&gt;&lt;b&gt;XP &lt;/b&gt;2,400&lt;/h5&gt;&lt;h5&gt;LE Medium outsider (evil, extraplanar, lawful)&lt;/h5&gt;&lt;h5&gt;&lt;b&gt;Init &lt;/b&gt;+6; &lt;b&gt;Senses &lt;/b&gt;darkvision 60 ft., soul scent; Perception +15&lt;/h5&gt;&lt;/div&gt;&lt;hr/&gt;&lt;div&gt;&lt;h5&gt;&lt;b&gt;DEFENSE&lt;/b&gt;&lt;/h5&gt;&lt;/div&gt;&lt;hr/&gt;&lt;div&gt;&lt;h5&gt;&lt;b&gt;AC &lt;/b&gt;18, touch 12, flat-footed 16 (+2 Dex, +6 natural)&lt;/h5&gt;&lt;h5&gt;&lt;b&gt;hp &lt;/b&gt;76 (8d10+32)&lt;/h5&gt;&lt;h5&gt;&lt;b&gt;Fort &lt;/b&gt;+10, &lt;b&gt;Ref &lt;/b&gt;+8, &lt;b&gt;Will &lt;/b&gt;+4&lt;/h5&gt;&lt;/div&gt;&lt;hr/&gt;&lt;div&gt;&lt;h5&gt;&lt;b&gt;OFFENSE&lt;/b&gt;&lt;/h5&gt;&lt;/div&gt;&lt;hr/&gt;&lt;div&gt;&lt;h5&gt;&lt;b&gt;Spd &lt;/b&gt;40 ft.&lt;/h5&gt;&lt;h5&gt;&lt;b&gt;Melee &lt;/b&gt;3 bites +11 (1d6+3 plus cerberus's jaws)&lt;/h5&gt;&lt;h5&gt;&lt;b&gt;Space &lt;/b&gt;5 ft.; &lt;b&gt;Reach &lt;/b&gt;5 ft.&lt;/h5&gt;&lt;h5&gt;&lt;b&gt;Special Attacks &lt;/b&gt;rend (2 bites, 1d6+4 or 3 bites, 1d6+8)&lt;/h5&gt;&lt;/div&gt;&lt;hr/&gt;&lt;div&gt;&lt;h5&gt;&lt;b&gt;STATISTICS&lt;/b&gt;&lt;/h5&gt;&lt;/div&gt;&lt;hr/&gt;&lt;div&gt;&lt;h5&gt;&lt;b&gt;Str &lt;/b&gt;16, &lt;b&gt;Dex &lt;/b&gt;14, &lt;b&gt;Con &lt;/b&gt;19, &lt;b&gt;Int &lt;/b&gt; 6, &lt;b&gt;Wis &lt;/b&gt;15, &lt;b&gt;Cha &lt;/b&gt;9&lt;/h5&gt;&lt;h5&gt;&lt;b&gt;Base Atk &lt;/b&gt;+8; &lt;b&gt;CMB &lt;/b&gt;+11; &lt;b&gt;CMD &lt;/b&gt;23 (27 vs. trip)&lt;/h5&gt;&lt;h5&gt;&lt;b&gt;Feats &lt;/b&gt;Alertness, Combat Reflexes, Improved Initiative, Stand Still&lt;/h5&gt;&lt;h5&gt;&lt;b&gt;Skills &lt;/b&gt;Acrobatics +13 (+17 when jumping), Perception +15, Sense Motive +4, Stealth +13, Survival +10 (+14 when tracking undead); &lt;b&gt;Racial Modifiers &lt;/b&gt;+4 Survival when tracking undead&lt;/h5&gt;&lt;h5&gt;&lt;b&gt;Languages &lt;/b&gt;Infernal (cannot speak)&lt;/h5&gt;&lt;/div&gt;&lt;hr/&gt;&lt;div&gt;&lt;h5&gt;&lt;b&gt;ECOLOGY&lt;/b&gt;&lt;/h5&gt;&lt;/div&gt;&lt;hr/&gt;&lt;div&gt;&lt;h5&gt;&lt;b&gt;Environment &lt;/b&gt; any (Hell)&lt;/h5&gt;&lt;h5&gt;&lt;b&gt;Organization &lt;/b&gt;solitary, pair, or pack (3-9)&lt;/h5&gt;&lt;h5&gt;&lt;b&gt;Treasure &lt;/b&gt;standard&lt;/h5&gt;&lt;/div&gt;&lt;hr/&gt;&lt;div&gt;&lt;h5&gt;&lt;b&gt;SPECIAL ABILITIES&lt;/b&gt;&lt;/h5&gt;&lt;/div&gt;&lt;hr/&gt;&lt;div&gt;&lt;/h5&gt;&lt;h5&gt;&lt;b&gt;Cerberus's Jaws (Su)&lt;/b&gt; Curse-bite; save Fort DC 18; effect &lt;i&gt;dimensional anchor&lt;/i&gt;ing. A creature affected by this curse cannot utilize extradimensional travel such as &lt;i&gt;teleport&lt;/i&gt;, as if it were under the effect of a &lt;i&gt;dimensional anchor&lt;/i&gt; spell. The save DC is Constitution-based.  &lt;/h5&gt;&lt;h5&gt;&lt;b&gt;Soul Scent (Su)&lt;/b&gt; This ability functions as the scent ability, save that it also grants the cerberi a +4 racial bonus on Survival checks made to track undead. This ability even allows a cerberi to track the passage of an incorporeal creature.&lt;/h5&gt;&lt;/div&gt;&lt;br&gt;&lt;div&gt;&lt;h4&gt;&lt;p&gt;&lt;p&gt;The mythical watchdogs of Hell, cerberi bear the bodies of terrible, powerful hounds combined with the essences of fiends. Relied upon by villains and frightful beings as guardians and jailers, these three-headed canine abominations possess far greater cunning than their flensed, bestial appearances would suggest-a terrible intellect they pour largely into malice and enjoyment of their victims' tormented ends.  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In their natural infernal environments, cerberi might be found anywhere powerful fiends have need for guardians. Cerberi's incredible ability to trap victims on planes and track the dead make them highly coveted servants across the multiverse. The hounds' bestial appearances and love of slaughter often cause those who consider themselves cerberi owners to forget the deviousness of their allies, a development that often ends poorly, if not bloodily, for the unwary and the weak.  Outside of the devil-tamed reaches of Hell and other foul extraplanar wildernesses, small groups of cerberi gather in harsh, packlike communities. Typically dominated by the strongest or wiliest member, such packs form swift and deadly throngs, stalking trespassers upon their vast hunting grounds and doggedly pursuing any scent of lost souls. Although cerberi gain no sustenance from attacking the dead, all gain a vicious satisfaction at the feeling of an immortal essence discorporating forever within their deadly jaws, as befits their infernal nature.  A typical cerberi stands a broad 4 feet tall and weighs over 200 pounds.&lt;/p&gt;&lt;/h4&gt;&lt;/div&gt;</t>
  </si>
  <si>
    <t>Cerebric Fungus</t>
  </si>
  <si>
    <t>unsettling appearance (60 ft., DC 14)</t>
  </si>
  <si>
    <t>, +5 natural)</t>
  </si>
  <si>
    <t>Fort +7, Ref +1, Will +6</t>
  </si>
  <si>
    <t>otherworldly mind</t>
  </si>
  <si>
    <t>bite +5 (1d6+2), 2 tendrils +3 (1d4+1 plus pull)</t>
  </si>
  <si>
    <t>5 ft. (15 ft. with tendrils)</t>
  </si>
  <si>
    <t>pull (tendril, 5 ft.), star-shriek</t>
  </si>
  <si>
    <t>Spell-Like Abilities (CL 4th; concentration +6)  Constant-detect thoughts (DC 14)   At Will-touch of madness (DC 14)   3/day-calm emotions (DC 14), touch of idiocy (DC 14)</t>
  </si>
  <si>
    <t>Str 14, Dex 11, Con 16, Int 15, Wis 20, Cha 15</t>
  </si>
  <si>
    <t>Improved Initiative, Multiattack</t>
  </si>
  <si>
    <t>Bluff +6, Diplomacy +6, Perception +12, Stealth +7</t>
  </si>
  <si>
    <t>A swollen, brainlike bulb encrusted with fungal shelves squats atop several ropy legs. A wide mouth bisects the bulb's crown.</t>
  </si>
  <si>
    <t>Otherworldly Mind (Ex) Any creature attempting to contact a cerebric fungus's mind or read its thoughts with a divination spell or similar ability must succeed at a DC 16 Will save or be overwhelmed by the alien thoughts in the creature's head. Those who fail take 1d6 points of nonlethal damage and are confused for 1d6 rounds, and the divination effect immediately ends. The save is Charisma-based and includes a +2 racial bonus.  Star-Shriek (Ex) Once per day as a full-round action, a cerebric fungus can unleash a shrill scream of madness. All creatures (except other cerebric fungi) within 30 feet must make a DC 15 Will save or be nauseated for 1d4 rounds. This is a sonic, mind-affecting effect. The save DC is Constitution-based.  Touch of Madness (Sp) The cerebric fungus may daze one living creature by making a successful touch attack. The target creature must succeed at a DC 14 Will save, or it becomes dazed for 1 round per caster level (4 rounds for most cerebric fungi). The dazed subject is not stunned (so attackers get no special advantage against it). This is a mind-affecting enchantment, equivalent to a 2nd-level spell.  Unsettling Appearance (Su) A cerebric fungus constantly scans the minds of those around it, projecting around itself a confusing collage of images gleaned from their thoughts. Creatures within 60 feet that can see the fungus must succeed at a DC 14 Will save or take a -2 penalty on attack rolls. This is a mind-affecting effect. The save DC is Charisma-based.</t>
  </si>
  <si>
    <t>Cerebric fungi are a race of carnivorous, intelligent fungi native to a distant planet. Although they are one of the lowliest life forms on their homeworld, the fungi still possess an alien intellect far beyond that of most terrestrial creatures. Cerebric fungi display great curiosity about other races and species when they visit other worlds, asking endless, apparently senseless, questions and engaging in disturbing experiments. Some eccentric scholars claim to have learned unsettling secrets from these interrogations.  Although capable of fine manipulation with their prehensile filaments, cerebric fungi normally forgo the use of weapons in favor of their natural attacks.</t>
  </si>
  <si>
    <t>&lt;link rel="stylesheet"href="PF.css"&gt;&lt;div&gt;&lt;h2&gt;Cerebric Fungus&lt;/h2&gt;&lt;h3&gt;&lt;i&gt;&lt;i&gt;A swollen&lt;/i&gt;, &lt;i&gt;brainlike bulb encrusted with fungal shelves squats atop several ropy legs&lt;/i&gt;. &lt;i&gt;A wide mouth bisects the bulb's crown&lt;/i&gt;.&lt;/i&gt;&lt;/h3&gt;&lt;br&gt;&lt;/br&gt;&lt;/div&gt;&lt;div class="heading"&gt;&lt;p class="alignleft"&gt;Cerebric Fungus&lt;/p&gt;&lt;p class="alignright"&gt;CR 3&lt;/p&gt;&lt;div style="clear: both;"&gt;&lt;/div&gt;&lt;/div&gt;&lt;div&gt;&lt;h5&gt;&lt;b&gt;XP &lt;/b&gt;800&lt;/h5&gt;&lt;h5&gt;N Medium plant &lt;/h5&gt;&lt;h5&gt;&lt;b&gt;Init &lt;/b&gt;+4; &lt;b&gt;Senses &lt;/b&gt;darkvision 60 ft., low-light vision; Perception +12&lt;/h5&gt;&lt;h5&gt;&lt;b&gt;Aura &lt;/b&gt;unsettling appearance (60 ft., DC 14)&lt;/h5&gt;&lt;/div&gt;&lt;hr/&gt;&lt;div&gt;&lt;h5&gt;&lt;b&gt;DEFENSE&lt;/b&gt;&lt;/h5&gt;&lt;/div&gt;&lt;hr/&gt;&lt;div&gt;&lt;h5&gt;&lt;b&gt;AC &lt;/b&gt;15, touch 10, flat-footed 15 (+5 natural)&lt;/h5&gt;&lt;h5&gt;&lt;b&gt;hp &lt;/b&gt;30 (4d8+12); fast healing 2&lt;/h5&gt;&lt;h5&gt;&lt;b&gt;Fort &lt;/b&gt;+7, &lt;b&gt;Ref &lt;/b&gt;+1, &lt;b&gt;Will &lt;/b&gt;+6&lt;/h5&gt;&lt;h5&gt;&lt;b&gt;Defensive Abilities &lt;/b&gt;otherworldly mind; &lt;b&gt;Immune &lt;/b&gt;plant traits; &lt;b&gt;Resist &lt;/b&gt;cold 5&lt;/h5&gt;&lt;h5&gt;&lt;b&gt;Weaknesses &lt;/b&gt;vulnerable to sonic&lt;/h5&gt;&lt;/div&gt;&lt;hr/&gt;&lt;div&gt;&lt;h5&gt;&lt;b&gt;OFFENSE&lt;/b&gt;&lt;/h5&gt;&lt;/div&gt;&lt;hr/&gt;&lt;div&gt;&lt;h5&gt;&lt;b&gt;Spd &lt;/b&gt;30 ft.&lt;/h5&gt;&lt;h5&gt;&lt;b&gt;Melee &lt;/b&gt;bite +5 (1d6+2), 2 tendrils +3 (1d4+1 plus pull)&lt;/h5&gt;&lt;h5&gt;&lt;b&gt;Space &lt;/b&gt;5 ft.; &lt;b&gt;Reach &lt;/b&gt;5 ft. (15 ft. with tendrils)&lt;/h5&gt;&lt;h5&gt;&lt;b&gt;Special Attacks &lt;/b&gt;pull (tendril, 5 ft.), star-shriek&lt;/h5&gt;&lt;h5&gt;&lt;b&gt;Spell-Like Abilities&lt;/b&gt; (CL 4th; concentration +6)  &lt;/br&gt;Constant&amp;mdash;&lt;i&gt;detect thoughts&lt;/i&gt; (DC 14) &lt;/br&gt;At Will&amp;mdash;touch of madness (DC 14) &lt;/br&gt;3/day&amp;mdash;&lt;i&gt;calm emotions&lt;/i&gt; (DC 14), &lt;i&gt;touch of idiocy&lt;/i&gt; (DC 14)&lt;/h5&gt;&lt;/h5&gt;&lt;/div&gt;&lt;hr/&gt;&lt;div&gt;&lt;h5&gt;&lt;b&gt;STATISTICS&lt;/b&gt;&lt;/h5&gt;&lt;/div&gt;&lt;hr/&gt;&lt;div&gt;&lt;h5&gt;&lt;b&gt;Str &lt;/b&gt;14, &lt;b&gt;Dex &lt;/b&gt;11, &lt;b&gt;Con &lt;/b&gt;16, &lt;b&gt;Int &lt;/b&gt; 15, &lt;b&gt;Wis &lt;/b&gt;20, &lt;b&gt;Cha &lt;/b&gt;15&lt;/h5&gt;&lt;h5&gt;&lt;b&gt;Base Atk &lt;/b&gt;+3; &lt;b&gt;CMB &lt;/b&gt;+5; &lt;b&gt;CMD &lt;/b&gt;15 (21 vs. trip)&lt;/h5&gt;&lt;h5&gt;&lt;b&gt;Feats &lt;/b&gt;Improved Initiative, Multiattack&lt;/h5&gt;&lt;h5&gt;&lt;b&gt;Skills &lt;/b&gt;Bluff +6, Diplomacy +6, Perception +12, Stealth +7&lt;/h5&gt;&lt;h5&gt;&lt;b&gt;Languages &lt;/b&gt;telepathy 100 ft.&lt;/h5&gt;&lt;/div&gt;&lt;hr/&gt;&lt;div&gt;&lt;h5&gt;&lt;b&gt;ECOLOGY&lt;/b&gt;&lt;/h5&gt;&lt;/div&gt;&lt;hr/&gt;&lt;div&gt;&lt;h5&gt;&lt;b&gt;Environment &lt;/b&gt; any&lt;/h5&gt;&lt;h5&gt;&lt;b&gt;Organization &lt;/b&gt;solitary, pair, or colony (3-12)&lt;/h5&gt;&lt;h5&gt;&lt;b&gt;Treasure &lt;/b&gt;standard&lt;/h5&gt;&lt;/div&gt;&lt;hr/&gt;&lt;div&gt;&lt;h5&gt;&lt;b&gt;SPECIAL ABILITIES&lt;/b&gt;&lt;/h5&gt;&lt;/div&gt;&lt;hr/&gt;&lt;div&gt;&lt;/h5&gt;&lt;h5&gt;&lt;b&gt;Otherworldly Mind (Ex)&lt;/b&gt; Any creature attempting to contact a cerebric fungus's mind or read its thoughts with a divination spell or similar ability must succeed at a DC 16 Will save or be overwhelmed by the alien thoughts in the creature's head. Those who fail take 1d6 points of nonlethal damage and are confused for 1d6 rounds, and the divination effect immediately ends. The save is Charisma-based and includes a +2 racial bonus.  &lt;/h5&gt;&lt;h5&gt;&lt;b&gt;Star-Shriek (Ex)&lt;/b&gt; Once per day as a full-round action, a cerebric fungus can unleash a shrill scream of madness. All creatures (except other cerebric fungi) within 30 feet must make a DC 15 Will save or be nauseated for 1d4 rounds. This is a sonic, mind-affecting effect. The save DC is Constitution-based.  &lt;/h5&gt;&lt;h5&gt;&lt;b&gt;Touch of Madness (Sp)&lt;/b&gt; The cerebric fungus may daze one living creature by making a successful touch attack. The target creature must succeed at a DC 14 Will save, or it becomes dazed for 1 round per caster level (4 rounds for most cerebric fungi). The dazed subject is not stunned (so attackers get no special advantage against it). This is a mind-affecting enchantment, equivalent to a 2nd-level spell.  &lt;/h5&gt;&lt;h5&gt;&lt;b&gt;Unsettling Appearance (Su)&lt;/b&gt; A cerebric fungus constantly scans the minds of those around it, projecting around itself a confusing collage of images gleaned from their thoughts. Creatures within 60 feet that can see the fungus must succeed at a DC 14 Will save or take a -2 penalty on attack rolls. This is a mind-affecting effect. The save DC is Charisma-based.&lt;/h5&gt;&lt;/div&gt;&lt;br&gt;&lt;/br&gt;&lt;div&gt;&lt;h4&gt;&lt;p&gt;&lt;p&gt;Cerebric fungi are a race of carnivorous, intelligent fungi native to a distant planet. Although they are one of the lowliest life forms on their homeworld, the fungi still possess an alien intellect far beyond that of most terrestrial creatures. Cerebric fungi display great curiosity about other races and species when they visit other worlds, asking endless, apparently senseless, questions and engaging in disturbing experiments. Some eccentric scholars claim to have learned unsettling secrets from these interrogations.  Although capable of fine manipulation with their prehensile filaments, cerebric fungi normally forgo the use of weapons in favor of their natural attacks.&lt;/p&gt;&lt;/h4&gt;&lt;/div&gt;</t>
  </si>
  <si>
    <t>Clockwork Goliath</t>
  </si>
  <si>
    <t>(clockwork)</t>
  </si>
  <si>
    <t>35, touch 13, flat-footed 28</t>
  </si>
  <si>
    <t>(+5 Dex, +2 dodge, +22 natural, -4 size)</t>
  </si>
  <si>
    <t>(28d10+60)</t>
  </si>
  <si>
    <t>Fort +9, Ref +16, Will +9</t>
  </si>
  <si>
    <t>4 slams +41 (3d6+17)</t>
  </si>
  <si>
    <t>cannon +29/+24/+19/+14 (6d6/x4)</t>
  </si>
  <si>
    <t>self-destruction, trample (3d6+25, DC 41)</t>
  </si>
  <si>
    <t>Str 45, Dex 20, Con -, Int -, Wis 11, Cha 1</t>
  </si>
  <si>
    <t>swift reactions, winding</t>
  </si>
  <si>
    <t>solitary, pair, or siege (3-6)</t>
  </si>
  <si>
    <t>The gears of this enormous, four-armed mechanical giant shriek and grind in a deafening cacophony as it lumbers forth.</t>
  </si>
  <si>
    <t>Cannon (Ex) One of a goliath's arms ends in a cannon. The goliath may use this as one of its four slam attacks, or it can use it to fire cannonballs. A cannon has a range increment of 100 feet, and deals 6d6 points of bludgeoning and piercing damage on a hit with a x4 critical modifier. A clockwork goliath's cannon can hold up to 12 cannonballs-reloading a single cannonball is a standard action.  Self-Destruction (Su) When a goliath's hit points are reduced to 10% its total (21 hp for most clockwork goliaths) or less but still above 0, it self-destructs on its next turn, bursting in an explosion of metal scraps and steam that deals 12d6 points of slashing damage plus 12d6 points of fire damage to all creatures within a 20-foot-radius burst. A successful DC 24 Reflex save halves the damage. The save is Constitution-based.</t>
  </si>
  <si>
    <t>The thunderous clockwork goliath is easily recognized as the epitome of technology created to destroy. The exact nature of a clockwork goliath's "hands" varies-they all resolve as slam attacks in melee combat, though.  The clockwork goliath towers over most creatures and buildings; standing at a height of 45 feet, it weighs over 100 tons.  Construction  The clockwork goliath is one of the most difficult of its kind to create. The creator must start with crafted clockwork pieces worth 20,000 gp.  CLOCKWORK GOLIATH  CL 18th; Price 300,000 gp  Construction  Requirements Craft Construct, Gunsmithing (Ultimate Combat 103), animate objects, geas/quest, and limited wish, creator must be at least caster level 18th; Skill Craft (clockwork) DC 25; Cost 160,000 gp</t>
  </si>
  <si>
    <t>&lt;link rel="stylesheet"href="PF.css"&gt;&lt;div&gt;&lt;h2&gt;Clockwork Goliath&lt;/h2&gt;&lt;h3&gt;&lt;i&gt;The gears of this enormous, four-armed mechanical giant shriek and grind in a deafening cacophony as it lumbers forth.&lt;/i&gt;&lt;/h3&gt;&lt;br&gt;&lt;/div&gt;&lt;div class="heading"&gt;&lt;p class="alignleft"&gt;Clockwork Goliath&lt;/p&gt;&lt;p class="alignright"&gt;CR 19&lt;/p&gt;&lt;div style="clear: both;"&gt;&lt;/div&gt;&lt;/div&gt;&lt;div&gt;&lt;h5&gt;&lt;b&gt;XP &lt;/b&gt;204,800&lt;/h5&gt;&lt;h5&gt;N Gargantuan construct (clockwork)&lt;/h5&gt;&lt;h5&gt;&lt;b&gt;Init &lt;/b&gt;+9; &lt;b&gt;Senses &lt;/b&gt;darkvision 60 ft., low-light vision; Perception +0&lt;/h5&gt;&lt;/div&gt;&lt;hr/&gt;&lt;div&gt;&lt;h5&gt;&lt;b&gt;DEFENSE&lt;/b&gt;&lt;/h5&gt;&lt;/div&gt;&lt;hr/&gt;&lt;div&gt;&lt;h5&gt;&lt;b&gt;AC &lt;/b&gt;35, touch 13, flat-footed 28 (+5 Dex, +2 dodge, +22 natural, -4 size)&lt;/h5&gt;&lt;h5&gt;&lt;b&gt;hp &lt;/b&gt;214 (28d10+60)&lt;/h5&gt;&lt;h5&gt;&lt;b&gt;Fort &lt;/b&gt;+9, &lt;b&gt;Ref &lt;/b&gt;+16, &lt;b&gt;Will &lt;/b&gt;+9&lt;/h5&gt;&lt;h5&gt;&lt;b&gt;DR &lt;/b&gt;15/adamantine; &lt;b&gt;Immune &lt;/b&gt;construct traits&lt;/h5&gt;&lt;h5&gt;&lt;b&gt;Weaknesses &lt;/b&gt;vulnerable to electricity&lt;/h5&gt;&lt;/div&gt;&lt;hr/&gt;&lt;div&gt;&lt;h5&gt;&lt;b&gt;OFFENSE&lt;/b&gt;&lt;/h5&gt;&lt;/div&gt;&lt;hr/&gt;&lt;div&gt;&lt;h5&gt;&lt;b&gt;Spd &lt;/b&gt;40 ft.&lt;/h5&gt;&lt;h5&gt;&lt;b&gt;Melee &lt;/b&gt;4 slams +41 (3d6+17)&lt;/h5&gt;&lt;h5&gt;&lt;b&gt;Ranged &lt;/b&gt;cannon +29/+24/+19/+14 (6d6/x4)&lt;/h5&gt;&lt;h5&gt;&lt;b&gt;Space &lt;/b&gt;20 ft.; &lt;b&gt;Reach &lt;/b&gt;20 ft.&lt;/h5&gt;&lt;h5&gt;&lt;b&gt;Special Attacks &lt;/b&gt;self-destruction, trample (3d6+25, DC 41)&lt;/h5&gt;&lt;/div&gt;&lt;hr/&gt;&lt;div&gt;&lt;h5&gt;&lt;b&gt;STATISTICS&lt;/b&gt;&lt;/h5&gt;&lt;/div&gt;&lt;hr/&gt;&lt;div&gt;&lt;h5&gt;&lt;b&gt;Str &lt;/b&gt;45, &lt;b&gt;Dex &lt;/b&gt;20, &lt;b&gt;Con &lt;/b&gt;-, &lt;b&gt;Int &lt;/b&gt; -, &lt;b&gt;Wis &lt;/b&gt;11, &lt;b&gt;Cha &lt;/b&gt;1&lt;/h5&gt;&lt;h5&gt;&lt;b&gt;Base Atk &lt;/b&gt;+28; &lt;b&gt;CMB &lt;/b&gt;+49; &lt;b&gt;CMD &lt;/b&gt;66&lt;/h5&gt;&lt;h5&gt;&lt;b&gt;Feats &lt;/b&gt;Improved Initiative&lt;sup&gt;B&lt;/sup&gt;, Lightning Reflexes&lt;sup&gt;B&lt;/sup&gt;&lt;/h5&gt;&lt;h5&gt;&lt;b&gt;SQ &lt;/b&gt;swift reactions, winding&lt;/h5&gt;&lt;/div&gt;&lt;hr/&gt;&lt;div&gt;&lt;h5&gt;&lt;b&gt;ECOLOGY&lt;/b&gt;&lt;/h5&gt;&lt;/div&gt;&lt;hr/&gt;&lt;div&gt;&lt;h5&gt;&lt;b&gt;Environment &lt;/b&gt; any&lt;/h5&gt;&lt;h5&gt;&lt;b&gt;Organization &lt;/b&gt;solitary, pair, or siege (3-6)&lt;/h5&gt;&lt;h5&gt;&lt;b&gt;Treasure &lt;/b&gt;none&lt;/h5&gt;&lt;/div&gt;&lt;hr/&gt;&lt;div&gt;&lt;h5&gt;&lt;b&gt;SPECIAL ABILITIES&lt;/b&gt;&lt;/h5&gt;&lt;/div&gt;&lt;hr/&gt;&lt;div&gt;&lt;/h5&gt;&lt;h5&gt;&lt;b&gt;Cannon (Ex)&lt;/b&gt; One of a goliath's arms ends in a cannon. The goliath may use this as one of its four slam attacks, or it can use it to fire cannonballs. A cannon has a range increment of 100 feet, and deals 6d6 points of bludgeoning and piercing damage on a hit with a x4 critical modifier. A clockwork goliath's cannon can hold up to 12 cannonballs-reloading a single cannonball is a standard action.  Self-Destruction (Su) When a goliath's hit points are reduced to 10% its total (21 hp for most clockwork goliaths) or less but still above 0, it self-destructs on its next turn, bursting in an explosion of metal scraps and steam that deals 12d6 points of slashing damage plus 12d6 points of fire damage to all creatures within a 20-foot-radius burst. A successful DC 24 Reflex save halves the damage. The save is Constitution-based.&lt;/h5&gt;&lt;/div&gt;&lt;br&gt;&lt;div&gt;&lt;h4&gt;&lt;p&gt;&lt;p&gt;The thunderous clockwork goliath is easily recognized as the epitome of technology created to destroy. The exact nature of a clockwork goliath's "hands" varies-they all resolve as slam attacks in melee combat, though.  The clockwork goliath towers over most creatures and buildings; standing at a height of 45 feet, it weighs over 100 tons.  &lt;br&gt;&lt;b&gt;Construction&lt;/b&gt;&lt;br&gt;  The clockwork goliath is one of the most difficult of its kind to create. The creator must start with crafted clockwork pieces worth 20,000 gp.  &lt;br&gt;&lt;div class="heading"&gt;&lt;p class="alignleft"&gt;Clockwork Goliath&lt;div style="clear: both;"&gt;&lt;/div&gt;  &lt;b&gt;CL&lt;/b&gt; 18th; &lt;b&gt;Price&lt;/b&gt; 300,000 gp  &lt;br&gt;&lt;hr/&gt;&lt;b&gt;Construction&lt;/b&gt;&lt;hr/&gt;  &lt;b&gt;Requirements&lt;/b&gt; Craft Construct, Gunsmithing (&lt;i&gt;Ultimate Combat&lt;/i&gt; 103), &lt;i&gt;animate objects&lt;/i&gt;, &lt;i&gt;geas/quest&lt;/i&gt;, and &lt;i&gt;limited wish&lt;/i&gt;, creator must be at least caster level 18th; &lt;b&gt;Skill&lt;/b&gt; Craft (clockwork) DC 25; &lt;b&gt;Cost&lt;/b&gt; 160,000 gp&lt;/p&gt;&lt;/h4&gt;&lt;/div&gt;</t>
  </si>
  <si>
    <t>Clockwork Leviathan</t>
  </si>
  <si>
    <t>(+4 Dex, +2 dodge, +14 natural, -2 size)</t>
  </si>
  <si>
    <t>(16d10+40)</t>
  </si>
  <si>
    <t>Fort +5, Ref +11, Will +5</t>
  </si>
  <si>
    <t>fire, construct traits</t>
  </si>
  <si>
    <t>bite +25 (2d6+11 plus grab), 2 slam +25 (1d8+11 plus grab)</t>
  </si>
  <si>
    <t>breath weapon (60-ft. line, 12d8 fire damage, Reflex DC 18 half, usable every 1d4 rounds, 3/day), grind, swallow whole (2d8+16 slashing damage plus 2d6 fire damage, AC 17, 12 hp)</t>
  </si>
  <si>
    <t>Str 33, Dex 18, Con -, Int -, Wis 11, Cha 1</t>
  </si>
  <si>
    <t>Stealth +8 (+12 in water), Swim +19</t>
  </si>
  <si>
    <t>+12 Stealth (+16 in water)</t>
  </si>
  <si>
    <t>solitary or pod (2-4)</t>
  </si>
  <si>
    <t>Long and metallic, this serpentine construction resembles a mechanical eel with several paddle-like limbs.</t>
  </si>
  <si>
    <t>Breath Weapon (Su) A clockwork leviathan's breath weapon is a powerful jet of scorching steam-it functions equally well above and under water.  Grind (Ex) A clockwork leviathan deals an additional 1d8+16 points of slashing damage when it makes a successful grapple check because of the myriad twisting gears and churning pistons that make up its jagged underbelly.  Swallow Whole (Ex) A clockwork leviathan's interior is filled with injurious grinding gears and superheated water-in addition to taking damage, a swallowed creature must hold its breath or risk drowning as long as it remains inside a clockwork leviathan's "stomach."</t>
  </si>
  <si>
    <t>Clockwork leviathans are equally capable of functioning on land and in water. Sailors who are haunted by the memories of these treacherous machines need not exaggerate their yarns, for the reality of an aquatic construct such as this holds enough terror in its story for even the hardiest of seafarers.  A clockwork leviathan's numerous metal plates and links are made of such resilient material that they never rust, even after long exposure to the briny sea waters that leviathans often patrol.  Clockwork leviathans are 25 feet long and weigh just over 3 tons.  Construction  When creating these clockworks, great care must be taken to waterproof their components. The creator must start with crafted clockwork pieces worth 10,000 gp.  CLOCKWORK LEVIATHAN  CL 12th; Price 130,000 gp  Construction Requirements Craft Construct, freedom of movement, geas/quest, heat metal, and limited wish, creator must be at least caster level 12th; Skill Craft (clockwork) DC 20; Cost 70,000 gp</t>
  </si>
  <si>
    <t>&lt;link rel="stylesheet"href="PF.css"&gt;&lt;div&gt;&lt;h2&gt;Clockwork Leviathan&lt;/h2&gt;&lt;h3&gt;&lt;i&gt;Long and metallic, this serpentine construction resembles a mechanical eel with several paddle-like limbs.&lt;/i&gt;&lt;/h3&gt;&lt;br&gt;&lt;/div&gt;&lt;div class="heading"&gt;&lt;p class="alignleft"&gt;Clockwork Leviathan&lt;/p&gt;&lt;p class="alignright"&gt;CR 12&lt;/p&gt;&lt;div style="clear: both;"&gt;&lt;/div&gt;&lt;/div&gt;&lt;div&gt;&lt;h5&gt;&lt;b&gt;XP &lt;/b&gt;19,200&lt;/h5&gt;&lt;h5&gt;N Huge construct (clockwork)&lt;/h5&gt;&lt;h5&gt;&lt;b&gt;Init &lt;/b&gt;+8; &lt;b&gt;Senses &lt;/b&gt;darkvision 60 ft., low-light vision; Perception +0&lt;/h5&gt;&lt;/div&gt;&lt;hr/&gt;&lt;div&gt;&lt;h5&gt;&lt;b&gt;DEFENSE&lt;/b&gt;&lt;/h5&gt;&lt;/div&gt;&lt;hr/&gt;&lt;div&gt;&lt;h5&gt;&lt;b&gt;AC &lt;/b&gt;28, touch 14, flat-footed 22 (+4 Dex, +2 dodge, +14 natural, -2 size)&lt;/h5&gt;&lt;h5&gt;&lt;b&gt;hp &lt;/b&gt;128 (16d10+40)&lt;/h5&gt;&lt;h5&gt;&lt;b&gt;Fort &lt;/b&gt;+5, &lt;b&gt;Ref &lt;/b&gt;+11, &lt;b&gt;Will &lt;/b&gt;+5&lt;/h5&gt;&lt;h5&gt;&lt;b&gt;DR &lt;/b&gt;10/adamantine; &lt;b&gt;Immune &lt;/b&gt;fire, construct traits&lt;/h5&gt;&lt;h5&gt;&lt;b&gt;Weaknesses &lt;/b&gt;vulnerable to electricity&lt;/h5&gt;&lt;/div&gt;&lt;hr/&gt;&lt;div&gt;&lt;h5&gt;&lt;b&gt;OFFENSE&lt;/b&gt;&lt;/h5&gt;&lt;/div&gt;&lt;hr/&gt;&lt;div&gt;&lt;h5&gt;&lt;b&gt;Spd &lt;/b&gt;30 ft., swim 60 ft.&lt;/h5&gt;&lt;h5&gt;&lt;b&gt;Melee &lt;/b&gt;bite +25 (2d6+11 plus grab), 2 slam +25 (1d8+11 plus grab)&lt;/h5&gt;&lt;h5&gt;&lt;b&gt;Space &lt;/b&gt;15 ft.; &lt;b&gt;Reach &lt;/b&gt;15 ft.&lt;/h5&gt;&lt;h5&gt;&lt;b&gt;Special Attacks &lt;/b&gt;breath weapon (60-ft. line, 12d8 fire damage, Reflex DC 18 half, usable every 1d4 rounds, 3/day), grind, swallow whole (2d8+16 slashing damage plus 2d6 fire damage, AC 17, 12 hp)&lt;/h5&gt;&lt;/div&gt;&lt;hr/&gt;&lt;div&gt;&lt;h5&gt;&lt;b&gt;STATISTICS&lt;/b&gt;&lt;/h5&gt;&lt;/div&gt;&lt;hr/&gt;&lt;div&gt;&lt;h5&gt;&lt;b&gt;Str &lt;/b&gt;33, &lt;b&gt;Dex &lt;/b&gt;18, &lt;b&gt;Con &lt;/b&gt;-, &lt;b&gt;Int &lt;/b&gt; -, &lt;b&gt;Wis &lt;/b&gt;11, &lt;b&gt;Cha &lt;/b&gt;1&lt;/h5&gt;&lt;h5&gt;&lt;b&gt;Base Atk &lt;/b&gt;+16; &lt;b&gt;CMB &lt;/b&gt;+29 (+33 grapple); &lt;b&gt;CMD &lt;/b&gt;45 (can't be tripped)&lt;/h5&gt;&lt;h5&gt;&lt;b&gt;Feats &lt;/b&gt;Improved Initiative&lt;sup&gt;B&lt;/sup&gt;, Lightning Reflexes&lt;sup&gt;B&lt;/sup&gt;&lt;/h5&gt;&lt;h5&gt;&lt;b&gt;Skills &lt;/b&gt;Stealth +8 (+12 in water), Swim +19; &lt;b&gt;Racial Modifiers &lt;/b&gt;+12 Stealth (+16 in water)&lt;/h5&gt;&lt;h5&gt;&lt;b&gt;SQ &lt;/b&gt;swift reactions, winding&lt;/h5&gt;&lt;/div&gt;&lt;hr/&gt;&lt;div&gt;&lt;h5&gt;&lt;b&gt;ECOLOGY&lt;/b&gt;&lt;/h5&gt;&lt;/div&gt;&lt;hr/&gt;&lt;div&gt;&lt;h5&gt;&lt;b&gt;Environment &lt;/b&gt; any&lt;/h5&gt;&lt;h5&gt;&lt;b&gt;Organization &lt;/b&gt;solitary or pod (2-4)&lt;/h5&gt;&lt;h5&gt;&lt;b&gt;Treasure &lt;/b&gt;none&lt;/h5&gt;&lt;/div&gt;&lt;hr/&gt;&lt;div&gt;&lt;h5&gt;&lt;b&gt;SPECIAL ABILITIES&lt;/b&gt;&lt;/h5&gt;&lt;/div&gt;&lt;hr/&gt;&lt;div&gt;&lt;/h5&gt;&lt;h5&gt;&lt;b&gt;Breath Weapon (Su)&lt;/b&gt; A clockwork leviathan's breath weapon is a powerful jet of scorching steam-it functions equally well above and under water.  &lt;/h5&gt;&lt;h5&gt;&lt;b&gt;Grind (Ex)&lt;/b&gt; A clockwork leviathan deals an additional 1d8+16 points of slashing damage when it makes a successful grapple check because of the myriad twisting gears and churning pistons that make up its jagged underbelly.  &lt;/h5&gt;&lt;h5&gt;&lt;b&gt;Swallow Whole (Ex)&lt;/b&gt; A clockwork leviathan's interior is filled with injurious grinding gears and superheated water-in addition to taking damage, a swallowed creature must hold its breath or risk drowning as long as it remains inside a clockwork leviathan's "stomach."&lt;/h5&gt;&lt;/div&gt;&lt;br&gt;&lt;div&gt;&lt;h4&gt;&lt;p&gt;&lt;p&gt;Clockwork leviathans are equally capable of functioning on land and in water. Sailors who are haunted by the memories of these treacherous machines need not exaggerate their yarns, for the reality of an aquatic construct such as this holds enough terror in its story for even the hardiest of seafarers.  A clockwork leviathan's numerous metal plates and links are made of such resilient material that they never rust, even after long exposure to the briny sea waters that leviathans often patrol.  Clockwork leviathans are 25 feet long and weigh just over 3 tons.  &lt;br&gt;&lt;b&gt;Construction&lt;/b&gt;&lt;br&gt;  When creating these clockworks, great care must be taken to waterproof their components. The creator must start with crafted clockwork pieces worth 10,000 gp.  &lt;br&gt;&lt;div class="heading"&gt;&lt;p class="alignleft"&gt;Clockwork Leviathan&lt;div style="clear: both;"&gt;&lt;/div&gt;  &lt;b&gt;CL&lt;/b&gt; 12th; &lt;b&gt;Price&lt;/b&gt; 130,000 gp  &lt;br&gt;&lt;hr/&gt;&lt;b&gt;Construction&lt;/b&gt;&lt;hr/&gt; &lt;b&gt;Requirements&lt;/b&gt; Craft Construct, &lt;i&gt;freedom of movement&lt;/i&gt;, &lt;i&gt;geas/quest&lt;/i&gt;, &lt;i&gt;heat metal&lt;/i&gt;, and &lt;i&gt;limited wish&lt;/i&gt;, creator must be at least caster level 12th; &lt;b&gt;Skill&lt;/b&gt; Craft (clockwork) DC 20; &lt;b&gt;Cost&lt;/b&gt; 70,000 gp&lt;/p&gt;&lt;/h4&gt;&lt;/div&gt;</t>
  </si>
  <si>
    <t>Clockwork Servant</t>
  </si>
  <si>
    <t>(+2 Dex, +2 dodge, +2 natural)</t>
  </si>
  <si>
    <t>(2d10+20)</t>
  </si>
  <si>
    <t>Fort +0, Ref +4, Will +0</t>
  </si>
  <si>
    <t>slam +6 (1d4+6)</t>
  </si>
  <si>
    <t>net +4 (entangle, see page 147 of the Core Rulebook)</t>
  </si>
  <si>
    <t>Str 19, Dex 14, Con -, Int -, Wis 11, Cha 1</t>
  </si>
  <si>
    <t>repair clockwork, swift reactions, winding</t>
  </si>
  <si>
    <t>solitary, team (2-4), or squadron (5-10)</t>
  </si>
  <si>
    <t>This four-armed, human-sized clockwork construct balances on three legs that rise into a central body.</t>
  </si>
  <si>
    <t>Net (Ex) As a standard action, a clockwork servant can launch a net from its shoulder. The launcher itself can contain up to five nets-loading a folded net into the launcher is a standard action. Some clockwork servants are outfitted with masterwork or even magic nets, although the clockwork servant presented here is armed with standard nets.  Repair Clockwork (Ex) Clockwork servants are adept at repairing other clockwork constructs. As a standard action that does not provoke an attack of opportunity, a clockwork servant can repair damage done to either itself or an adjacent clockwork creature, healing 1d10 points of damage to the target.</t>
  </si>
  <si>
    <t>Since clockwork engineers can't always be present to make sure their devices are working at full capacity, the clockwork servant was invented to serve that role. Clockwork servants excel at repairing themselves and other clockworks on the battlefield, proving useful for skirmishes and campaigns alike.  Rumors of clockwork servants with magically imparted intelligence persist among explorers of certain strange ruins-while no smarter than the average human, such "awakened" clockwork servants have skills and feats as appropriate for their Hit Dice (Disable Device +7, Perception +2, and Skill Focus [Disable Device] for most intelligent clockwork servants), and are said to serve in more complex roles than mere repair workers. An intelligent clockwork has an Intelligence score of 11 and can speak one language.  Clockwork servants are about 5 feet tall and weigh over 400 pounds.  Construction  The creator of a clockwork servant must start with crafted clockwork pieces worth 500 gp.  CLOCKWORK SERVANT  CL 12th; Price 7,500 gp (13,500 for an intelligent servant)  Construction  Requirements Craft Construct, geas/quest and make whole, creator must be at least caster level 12th; Skill Craft (clockwork) DC 20; Cost 4,000 gp (7,000 for an intelligent clockwork servant)</t>
  </si>
  <si>
    <t>&lt;link rel="stylesheet"href="PF.css"&gt;&lt;div&gt;&lt;h2&gt;Clockwork Servant&lt;/h2&gt;&lt;h3&gt;&lt;i&gt;This four-armed, human-sized clockwork construct balances on three legs that rise into a central body.&lt;/i&gt;&lt;/h3&gt;&lt;br&gt;&lt;/div&gt;&lt;div class="heading"&gt;&lt;p class="alignleft"&gt;Clockwork Servant&lt;/p&gt;&lt;p class="alignright"&gt;CR 2&lt;/p&gt;&lt;div style="clear: both;"&gt;&lt;/div&gt;&lt;/div&gt;&lt;div&gt;&lt;h5&gt;&lt;b&gt;XP &lt;/b&gt;600&lt;/h5&gt;&lt;h5&gt;N Medium construct (clockwork)&lt;/h5&gt;&lt;h5&gt;&lt;b&gt;Init &lt;/b&gt;+6; &lt;b&gt;Senses &lt;/b&gt;darkvision 60 ft., low-light vision; Perception +0&lt;/h5&gt;&lt;/div&gt;&lt;hr/&gt;&lt;div&gt;&lt;h5&gt;&lt;b&gt;DEFENSE&lt;/b&gt;&lt;/h5&gt;&lt;/div&gt;&lt;hr/&gt;&lt;div&gt;&lt;h5&gt;&lt;b&gt;AC &lt;/b&gt;16, touch 14, flat-footed 12 (+2 Dex, +2 dodge, +2 natural)&lt;/h5&gt;&lt;h5&gt;&lt;b&gt;hp &lt;/b&gt;31 (2d10+20); fast healing 2&lt;/h5&gt;&lt;h5&gt;&lt;b&gt;Fort &lt;/b&gt;+0, &lt;b&gt;Ref &lt;/b&gt;+4, &lt;b&gt;Will &lt;/b&gt;+0&lt;/h5&gt;&lt;h5&gt;&lt;b&gt;Immune &lt;/b&gt;construct traits&lt;/h5&gt;&lt;h5&gt;&lt;b&gt;Weaknesses &lt;/b&gt;vulnerable to electricity&lt;/h5&gt;&lt;/div&gt;&lt;hr/&gt;&lt;div&gt;&lt;h5&gt;&lt;b&gt;OFFENSE&lt;/b&gt;&lt;/h5&gt;&lt;/div&gt;&lt;hr/&gt;&lt;div&gt;&lt;h5&gt;&lt;b&gt;Spd &lt;/b&gt;30 ft.&lt;/h5&gt;&lt;h5&gt;&lt;b&gt;Melee &lt;/b&gt;slam +6 (1d4+6)&lt;/h5&gt;&lt;h5&gt;&lt;b&gt;Ranged &lt;/b&gt;net +4 (entangle, see page 147 of the &lt;i&gt;Core&lt;/i&gt; Rulebook)&lt;/h5&gt;&lt;h5&gt;&lt;b&gt;Space &lt;/b&gt;5 ft.; &lt;b&gt;Reach &lt;/b&gt;5 ft.&lt;/h5&gt;&lt;/div&gt;&lt;hr/&gt;&lt;div&gt;&lt;h5&gt;&lt;b&gt;STATISTICS&lt;/b&gt;&lt;/h5&gt;&lt;/div&gt;&lt;hr/&gt;&lt;div&gt;&lt;h5&gt;&lt;b&gt;Str &lt;/b&gt;19, &lt;b&gt;Dex &lt;/b&gt;14, &lt;b&gt;Con &lt;/b&gt;-, &lt;b&gt;Int &lt;/b&gt; -, &lt;b&gt;Wis &lt;/b&gt;11, &lt;b&gt;Cha &lt;/b&gt;1&lt;/h5&gt;&lt;h5&gt;&lt;b&gt;Base Atk &lt;/b&gt;+2; &lt;b&gt;CMB &lt;/b&gt;+6; &lt;b&gt;CMD &lt;/b&gt;20&lt;/h5&gt;&lt;h5&gt;&lt;b&gt;Feats &lt;/b&gt;Improved Initiative&lt;sup&gt;B&lt;/sup&gt;, Lightning Reflexes&lt;sup&gt;B&lt;/sup&gt;&lt;/h5&gt;&lt;h5&gt;&lt;b&gt;SQ &lt;/b&gt;repair clockwork, swift reactions, winding&lt;/h5&gt;&lt;/div&gt;&lt;hr/&gt;&lt;div&gt;&lt;h5&gt;&lt;b&gt;ECOLOGY&lt;/b&gt;&lt;/h5&gt;&lt;/div&gt;&lt;hr/&gt;&lt;div&gt;&lt;h5&gt;&lt;b&gt;Environment &lt;/b&gt; any&lt;/h5&gt;&lt;h5&gt;&lt;b&gt;Organization &lt;/b&gt;solitary, team (2-4), or squadron (5-10)&lt;/h5&gt;&lt;h5&gt;&lt;b&gt;Treasure &lt;/b&gt;none&lt;/h5&gt;&lt;/div&gt;&lt;hr/&gt;&lt;div&gt;&lt;h5&gt;&lt;b&gt;SPECIAL ABILITIES&lt;/b&gt;&lt;/h5&gt;&lt;/div&gt;&lt;hr/&gt;&lt;div&gt;&lt;/h5&gt;&lt;h5&gt;&lt;b&gt;Net (Ex)&lt;/b&gt; As a standard action, a clockwork servant can launch a net from its shoulder. The launcher itself can contain up to five nets-loading a folded net into the launcher is a standard action. Some clockwork servants are outfitted with masterwork or even magic nets, although the clockwork servant presented here is armed with standard nets.  &lt;/h5&gt;&lt;h5&gt;&lt;b&gt;Repair Clockwork (Ex)&lt;/b&gt; Clockwork servants are adept at repairing other clockwork constructs. As a standard action that does not provoke an attack of opportunity, a clockwork servant can repair damage done to either itself or an adjacent clockwork creature, healing 1d10 points of damage to the target.&lt;/h5&gt;&lt;/div&gt;&lt;br&gt;&lt;div&gt;&lt;h4&gt;&lt;p&gt;&lt;p&gt;Since clockwork engineers can't always be present to make sure their devices are working at full capacity, the clockwork servant was invented to serve that role. Clockwork servants excel at repairing themselves and other clockworks on the battlefield, proving useful for skirmishes and campaigns alike.  Rumors of clockwork servants with magically imparted intelligence persist among explorers of certain strange ruins-while no smarter than the average human, such "awakened" clockwork servants have skills and feats as appropriate for their Hit Dice (Disable Device +7, Perception +2, and &lt;b&gt;Skill&lt;/b&gt; Focus [Disable Device] for most intelligent clockwork servants), and are said to serve in more complex roles than mere repair workers. An intelligent clockwork has an Intelligence score of 11 and can speak one language.  Clockwork servants are about 5 feet tall and weigh over 400 pounds.  &lt;br&gt;&lt;b&gt;Construction&lt;/b&gt;&lt;br&gt;  The creator of a clockwork servant must start with crafted clockwork pieces worth 500 gp.  &lt;br&gt;&lt;div class="heading"&gt;&lt;p class="alignleft"&gt;Clockwork Servant&lt;div style="clear: both;"&gt;&lt;/div&gt;  &lt;b&gt;CL&lt;/b&gt; 12th; &lt;b&gt;Price&lt;/b&gt; 7,500 gp (13,500 for an intelligent servant)  &lt;br&gt;&lt;hr/&gt;&lt;b&gt;Construction&lt;/b&gt;&lt;hr/&gt;  &lt;b&gt;Requirements&lt;/b&gt; Craft Construct, &lt;i&gt;geas/quest&lt;/i&gt; and &lt;i&gt;make whole&lt;/i&gt;, creator must be at least caster level 12th; &lt;b&gt;Skill&lt;/b&gt; Craft (clockwork) DC 20; &lt;b&gt;Cost&lt;/b&gt; 4,000 gp (7,000 for an intelligent clockwork servant)&lt;/p&gt;&lt;/h4&gt;&lt;/div&gt;</t>
  </si>
  <si>
    <t>Clockwork Soldier</t>
  </si>
  <si>
    <t>(+2 Dex, +2 dodge, +6 natural)</t>
  </si>
  <si>
    <t>Fort +2, Ref +6, Will +2</t>
  </si>
  <si>
    <t>+1 halberd +18/+13 (1d10+14/x3)</t>
  </si>
  <si>
    <t>latch</t>
  </si>
  <si>
    <t>Str 28, Dex 15, Con -, Int -, Wis 11, Cha 1</t>
  </si>
  <si>
    <t>+17 (+19 disarm)</t>
  </si>
  <si>
    <t>31 (33 vs. disarm)</t>
  </si>
  <si>
    <t>efficient winding, proficient, standby, swift reactions</t>
  </si>
  <si>
    <t>solitary, pair, trio, troop (3-8), or company (9-12 plus 1-4 clockwork servants)</t>
  </si>
  <si>
    <t>standard (+1 halberd, other treasure)</t>
  </si>
  <si>
    <t>Cogs and gears are visible in the gaps of this metallic creature's armor. It wields a polearm as it stands ready at attention.</t>
  </si>
  <si>
    <t>Efficient Winding (Ex) A clockwork soldier can function for 2 days per Hit Die every time it is wound.  Latch (Ex) Clockwork soldiers have specially designed hands that easily grasp and lock onto weapons and objects. A soldier can attempt to disarm or grapple as a standard action without provoking an attack of opportunity, and it receives a +2 bonus on disarm checks. In addition, it receives a +2 bonus to CMD against attempts to disarm it.  Proficient (Ex) A clockwork soldier is proficient with all simple and martial weapons.  Standby (Ex) A clockwork soldier can place itself on standby as a standard action. While on standby, a clockwork soldier cannot move or take any actions. It remains aware of its surroundings but takes a -4 penalty on Perception checks. Time spent on standby does not count against the soldier's wind-down duration. A clockwork soldier can exit standby as a swift action-if it does so to initiate combat, it gains a +4 racial bonus on its Initiative check.</t>
  </si>
  <si>
    <t>The clockwork soldier is a mechanical mercenary that fights to the death for its creator. With the ability to wield most weapons with full proficiency, clockwork   soldiers are versatile and wholly unpredictable foes. Most are armed with magic weapons-a +1 halberd being the most common armament.  Clockwork soldiers are among the most efficient constructs of their kind. They are ideal for sentry and guard duty. Clockwork soldiers have the same basic shape as a human. They are 6 feet tall and weigh 500 pounds.  Construction  The creator must start with crafted clockwork pieces worth 1,000 gp; the cost of the soldier's weapon is not included in this price.  CLOCKWORK SOLDIER  CL 12th; Price 37,000 gp  Construction  Requirements Craft Construct, geas/quest and heroism, creator must be at least caster level 12th; Skill Craft (clockwork) DC 20; Cost 19,000 gp</t>
  </si>
  <si>
    <t>&lt;link rel="stylesheet"href="PF.css"&gt;&lt;div&gt;&lt;h2&gt;Clockwork Soldier&lt;/h2&gt;&lt;h3&gt;&lt;i&gt;Cogs and gears are visible in the gaps of this metallic creature's armor. It wields a polearm as it stands ready at attention.&lt;/i&gt;&lt;/h3&gt;&lt;br&gt;&lt;/div&gt;&lt;div class="heading"&gt;&lt;p class="alignleft"&gt;Clockwork Soldier&lt;/p&gt;&lt;p class="alignright"&gt;CR 6&lt;/p&gt;&lt;div style="clear: both;"&gt;&lt;/div&gt;&lt;/div&gt;&lt;div&gt;&lt;h5&gt;&lt;b&gt;XP &lt;/b&gt;2,400&lt;/h5&gt;&lt;h5&gt;N Medium construct (clockwork)&lt;/h5&gt;&lt;h5&gt;&lt;b&gt;Init &lt;/b&gt;+6; &lt;b&gt;Senses &lt;/b&gt;darkvision 60 ft., low-light vision; Perception +0&lt;/h5&gt;&lt;/div&gt;&lt;hr/&gt;&lt;div&gt;&lt;h5&gt;&lt;b&gt;DEFENSE&lt;/b&gt;&lt;/h5&gt;&lt;/div&gt;&lt;hr/&gt;&lt;div&gt;&lt;h5&gt;&lt;b&gt;AC &lt;/b&gt;20, touch 14, flat-footed 16 (+2 Dex, +2 dodge, +6 natural)&lt;/h5&gt;&lt;h5&gt;&lt;b&gt;hp &lt;/b&gt;64 (8d10+20)&lt;/h5&gt;&lt;h5&gt;&lt;b&gt;Fort &lt;/b&gt;+2, &lt;b&gt;Ref &lt;/b&gt;+6, &lt;b&gt;Will &lt;/b&gt;+2&lt;/h5&gt;&lt;h5&gt;&lt;b&gt;DR &lt;/b&gt;5/adamantine; &lt;b&gt;Immune &lt;/b&gt;construct traits&lt;/h5&gt;&lt;h5&gt;&lt;b&gt;Weaknesses &lt;/b&gt;vulnerable to electricity&lt;/h5&gt;&lt;/div&gt;&lt;hr/&gt;&lt;div&gt;&lt;h5&gt;&lt;b&gt;OFFENSE&lt;/b&gt;&lt;/h5&gt;&lt;/div&gt;&lt;hr/&gt;&lt;div&gt;&lt;h5&gt;&lt;b&gt;Spd &lt;/b&gt;30 ft.&lt;/h5&gt;&lt;h5&gt;&lt;b&gt;Melee &lt;/b&gt;&lt;i&gt;&lt;i&gt;+1 halberd&lt;/i&gt;&lt;/i&gt; +18/+13 (1d10+14/x3)&lt;/h5&gt;&lt;h5&gt;&lt;b&gt;Space &lt;/b&gt;5 ft.; &lt;b&gt;Reach &lt;/b&gt;5 ft.&lt;/h5&gt;&lt;h5&gt;&lt;b&gt;Special Attacks &lt;/b&gt;latch&lt;/h5&gt;&lt;/div&gt;&lt;hr/&gt;&lt;div&gt;&lt;h5&gt;&lt;b&gt;STATISTICS&lt;/b&gt;&lt;/h5&gt;&lt;/div&gt;&lt;hr/&gt;&lt;div&gt;&lt;h5&gt;&lt;b&gt;Str &lt;/b&gt;28, &lt;b&gt;Dex &lt;/b&gt;15, &lt;b&gt;Con &lt;/b&gt;-, &lt;b&gt;Int &lt;/b&gt; -, &lt;b&gt;Wis &lt;/b&gt;11, &lt;b&gt;Cha &lt;/b&gt;1&lt;/h5&gt;&lt;h5&gt;&lt;b&gt;Base Atk &lt;/b&gt;+8; &lt;b&gt;CMB &lt;/b&gt;+17 (+19 disarm); &lt;b&gt;CMD &lt;/b&gt;31 (33 vs. disarm)&lt;/h5&gt;&lt;h5&gt;&lt;b&gt;Feats &lt;/b&gt;Improved Initiative&lt;sup&gt;B&lt;/sup&gt;, Lightning Reflexes&lt;sup&gt;B&lt;/sup&gt;&lt;/h5&gt;&lt;h5&gt;&lt;b&gt;SQ &lt;/b&gt;efficient winding, proficient, standby, swift reactions&lt;/h5&gt;&lt;/div&gt;&lt;hr/&gt;&lt;div&gt;&lt;h5&gt;&lt;b&gt;ECOLOGY&lt;/b&gt;&lt;/h5&gt;&lt;/div&gt;&lt;hr/&gt;&lt;div&gt;&lt;h5&gt;&lt;b&gt;Environment &lt;/b&gt; any&lt;/h5&gt;&lt;h5&gt;&lt;b&gt;Organization &lt;/b&gt;solitary, pair, trio, troop (3-8), or company (9-12 plus 1-4 clockwork servants)&lt;/h5&gt;&lt;h5&gt;&lt;b&gt;Treasure &lt;/b&gt;standard (&lt;i&gt;+1 halberd&lt;/i&gt;, other treasure)&lt;/h5&gt;&lt;/div&gt;&lt;hr/&gt;&lt;div&gt;&lt;h5&gt;&lt;b&gt;SPECIAL ABILITIES&lt;/b&gt;&lt;/h5&gt;&lt;/div&gt;&lt;hr/&gt;&lt;div&gt;&lt;/h5&gt;&lt;h5&gt;&lt;b&gt;Efficient Winding (Ex)&lt;/b&gt; A clockwork soldier can function for 2 days per Hit Die every time it is wound.  &lt;/h5&gt;&lt;h5&gt;&lt;b&gt;Latch (Ex)&lt;/b&gt; Clockwork soldiers have specially designed hands that easily grasp and lock onto weapons and objects. A soldier can attempt to disarm or grapple as a standard action without provoking an attack of opportunity, and it receives a +2 bonus on disarm checks. In addition, it receives a +2 bonus to CMD against attempts to disarm it.  &lt;/h5&gt;&lt;h5&gt;&lt;b&gt;Proficient (Ex)&lt;/b&gt; A clockwork soldier is proficient with all simple and martial weapons.  &lt;/h5&gt;&lt;h5&gt;&lt;b&gt;Standby (Ex)&lt;/b&gt; A clockwork soldier can place itself on standby as a standard action. While on standby, a clockwork soldier cannot move or take any actions. It remains aware of its surroundings but takes a -4 penalty on Perception checks. Time spent on standby does not count against the soldier's wind-down duration. A clockwork soldier can exit standby as a swift action-if it does so to initiate combat, it gains a +4 racial bonus on its Initiative check.&lt;/h5&gt;&lt;/div&gt;&lt;br&gt;&lt;div&gt;&lt;h4&gt;&lt;p&gt;&lt;p&gt;The clockwork soldier is a mechanical mercenary that fights to the death for its creator. With the ability to wield most weapons with full proficiency, clockwork   soldiers are versatile and wholly unpredictable foes. Most are armed with magic weapons-a &lt;i&gt;+1 halberd&lt;/i&gt; being the most common armament.  Clockwork soldiers are among the most efficient constructs of their kind. They are ideal for sentry and guard duty. Clockwork soldiers have the same basic shape as a human. They are 6 feet tall and weigh 500 pounds.  &lt;br&gt;&lt;b&gt;Construction&lt;/b&gt;&lt;br&gt;  The creator must start with crafted clockwork pieces worth 1,000 gp; the cost of the soldier's weapon is not included in this price.  &lt;br&gt;&lt;div class="heading"&gt;&lt;p class="alignleft"&gt;Clockwork Soldier&lt;div style="clear: both;"&gt;&lt;/div&gt;  &lt;b&gt;CL&lt;/b&gt; 12th; &lt;b&gt;Price&lt;/b&gt; 37,000 gp  &lt;br&gt;&lt;hr/&gt;&lt;b&gt;Construction&lt;/b&gt;&lt;hr/&gt;  &lt;b&gt;Requirements&lt;/b&gt; Craft Construct, &lt;i&gt;geas/quest&lt;/i&gt; and &lt;i&gt;heroism&lt;/i&gt;, creator must be at least caster level 12th; &lt;b&gt;Skill&lt;/b&gt; Craft (clockwork) DC 20; &lt;b&gt;Cost&lt;/b&gt; 19,000 gp&lt;/p&gt;&lt;/h4&gt;&lt;/div&gt;</t>
  </si>
  <si>
    <t>Clockwork Spy</t>
  </si>
  <si>
    <t>(+1 Dex, +2 dodge, +2 size)</t>
  </si>
  <si>
    <t>Fort +0, Ref +3, Will +0</t>
  </si>
  <si>
    <t>30 ft., fly 30 ft. (clumsy)</t>
  </si>
  <si>
    <t>slam +3 (1d2)</t>
  </si>
  <si>
    <t>record audio, self-destruct</t>
  </si>
  <si>
    <t>Str 10, Dex 13, Con -, Int -, Wis 11, Cha 1</t>
  </si>
  <si>
    <t>12 (20 vs. trip)</t>
  </si>
  <si>
    <t>Climb +3, Fly -3, Stealth +11</t>
  </si>
  <si>
    <t>+2 Climb, +2 Stealth</t>
  </si>
  <si>
    <t>incidental (gemstone worth 50 gp)</t>
  </si>
  <si>
    <t>This tiny steel creature has one oversized eye, a spherical body, and several spiderlike legs of grinding metal.</t>
  </si>
  <si>
    <t>Record Audio (Su) A clockwork spy can record nearby sounds as a swift action, archiving all sound within a 20-foot spread onto a small gemstone worth 50 gp embedded in its body. The clockwork spy can record up to 1 hour of sound per Hit Die it possesses. Starting and stopping playback of recorded sound is a swift action. Removing a gemstone or installing a gemstone into a clockwork spy requires a DC 25 Disable Device check as a full-round action-failure does not damage the gemstone but does erase any recorded sounds on the gemstone. Since clockwork spies are not intelligent, they must be given simple commands as to when they are to start recording sounds. A clockwork spy can differentiate between creature types and subtypes, but not between specific individuals-a spy can be ordered to start recording sound as soon as a humanoid (human) or an aberration comes in range, but it cannot be ordered to start recording when a specific person comes within range. Once a clockwork spy begins recording sound, it cannot cease recording early. Likewise, it cannot record  sound onto a gemstone that already contains a recording.  Self-Destruct (Su) Unless specifically programmed otherwise by its creator, a clockwork spy explodes 1 round after it is destroyed. During this round, the thing shrieks and thrashes about as if undergoing convulsions. On what would normally have been the clockwork spy's next action, it explodes, dealing 1d6 points of fire damage in a 5-foot radius (Reflex DC 10 half ). A DC 20 Disable Device check made as a standard action can halt the spy's self-destruct sequence, but does not prevent it from dying. A clockwork spy that self-destructs automatically destroys its gemstone, along with any information contained inside it. The save DC is Constitution-based.</t>
  </si>
  <si>
    <t>These spindly and discreet mechanical arachnids are ideal for surveillance and reconnaissance missions, and can be vital tools in political intrigues or illicit consortium tactics. Their retractable, insectile wings make the swift creatures even craftier foes than most would anticipate. As they are less combat-oriented than many other clockworks, if a clockwork spy is caught in the act of recording its target, escape is usually the most practical course of action for it.  Clockwork spies are about 2 feet wide from leg to leg, and weigh less than 40 pounds.  Construction  These delicate constructs are full of small parts and difficult to construct. The creator must start with crafted clockwork pieces worth 250 gp.  CLOCKWORK SPY  CL 12th; Price 1,250 gp  Construction  Requirements Craft Construct, geas/quest and ghost sound, creator must be at least caster level 12th; Skill Craft (clockwork) DC 20; Cost 750 gp</t>
  </si>
  <si>
    <t>&lt;link rel="stylesheet"href="PF.css"&gt;&lt;div&gt;&lt;h2&gt;Clockwork Spy&lt;/h2&gt;&lt;h3&gt;&lt;i&gt;This tiny steel creature has one oversized eye, a spherical body, and several spiderlike legs of grinding metal.&lt;/i&gt;&lt;/h3&gt;&lt;br&gt;&lt;/div&gt;&lt;div class="heading"&gt;&lt;p class="alignleft"&gt;Clockwork Spy&lt;/p&gt;&lt;p class="alignright"&gt;CR 1/2&lt;/p&gt;&lt;div style="clear: both;"&gt;&lt;/div&gt;&lt;/div&gt;&lt;div&gt;&lt;h5&gt;&lt;b&gt;XP &lt;/b&gt;200&lt;/h5&gt;&lt;h5&gt;N Tiny construct (clockwork)&lt;/h5&gt;&lt;h5&gt;&lt;b&gt;Init &lt;/b&gt;+5; &lt;b&gt;Senses &lt;/b&gt;darkvision 60 ft., low-light vision; Perception +0&lt;/h5&gt;&lt;/div&gt;&lt;hr/&gt;&lt;div&gt;&lt;h5&gt;&lt;b&gt;DEFENSE&lt;/b&gt;&lt;/h5&gt;&lt;/div&gt;&lt;hr/&gt;&lt;div&gt;&lt;h5&gt;&lt;b&gt;AC &lt;/b&gt;15, touch 15, flat-footed 12 (+1 Dex, +2 dodge, +2 size)&lt;/h5&gt;&lt;h5&gt;&lt;b&gt;hp &lt;/b&gt;5 (1d10)&lt;/h5&gt;&lt;h5&gt;&lt;b&gt;Fort &lt;/b&gt;+0, &lt;b&gt;Ref &lt;/b&gt;+3, &lt;b&gt;Will &lt;/b&gt;+0&lt;/h5&gt;&lt;h5&gt;&lt;b&gt;Immune &lt;/b&gt;construct traits&lt;/h5&gt;&lt;h5&gt;&lt;b&gt;Weaknesses &lt;/b&gt;vulnerable to electricity&lt;/h5&gt;&lt;/div&gt;&lt;hr/&gt;&lt;div&gt;&lt;h5&gt;&lt;b&gt;OFFENSE&lt;/b&gt;&lt;/h5&gt;&lt;/div&gt;&lt;hr/&gt;&lt;div&gt;&lt;h5&gt;&lt;b&gt;Spd &lt;/b&gt;30 ft., fly 30 ft. (clumsy)&lt;/h5&gt;&lt;h5&gt;&lt;b&gt;Melee &lt;/b&gt;slam +3 (1d2)&lt;/h5&gt;&lt;h5&gt;&lt;b&gt;Space &lt;/b&gt;5 ft.; &lt;b&gt;Reach &lt;/b&gt;5 ft.&lt;/h5&gt;&lt;h5&gt;&lt;b&gt;Special Attacks &lt;/b&gt;record audio, self-destruct&lt;/h5&gt;&lt;/div&gt;&lt;hr/&gt;&lt;div&gt;&lt;h5&gt;&lt;b&gt;STATISTICS&lt;/b&gt;&lt;/h5&gt;&lt;/div&gt;&lt;hr/&gt;&lt;div&gt;&lt;h5&gt;&lt;b&gt;Str &lt;/b&gt;10, &lt;b&gt;Dex &lt;/b&gt;13, &lt;b&gt;Con &lt;/b&gt;-, &lt;b&gt;Int &lt;/b&gt; -, &lt;b&gt;Wis &lt;/b&gt;11, &lt;b&gt;Cha &lt;/b&gt;1&lt;/h5&gt;&lt;h5&gt;&lt;b&gt;Base Atk &lt;/b&gt;+1; &lt;b&gt;CMB &lt;/b&gt;+0; &lt;b&gt;CMD &lt;/b&gt;12 (20 vs. trip)&lt;/h5&gt;&lt;h5&gt;&lt;b&gt;Feats &lt;/b&gt;Improved Initiative&lt;sup&gt;B&lt;/sup&gt;, Lightning Reflexes&lt;sup&gt;B&lt;/sup&gt;&lt;/h5&gt;&lt;h5&gt;&lt;b&gt;Skills &lt;/b&gt;Climb +3, Fly -3, Stealth +11; &lt;b&gt;Racial Modifiers &lt;/b&gt;+2 Climb, +2 Stealth&lt;/h5&gt;&lt;h5&gt;&lt;b&gt;SQ &lt;/b&gt;swift reactions, winding&lt;/h5&gt;&lt;/div&gt;&lt;hr/&gt;&lt;div&gt;&lt;h5&gt;&lt;b&gt;ECOLOGY&lt;/b&gt;&lt;/h5&gt;&lt;/div&gt;&lt;hr/&gt;&lt;div&gt;&lt;h5&gt;&lt;b&gt;Environment &lt;/b&gt; any&lt;/h5&gt;&lt;h5&gt;&lt;b&gt;Organization &lt;/b&gt;solitary&lt;/h5&gt;&lt;h5&gt;&lt;b&gt;Treasure &lt;/b&gt;incidental (gemstone worth 50 gp)&lt;/h5&gt;&lt;/div&gt;&lt;hr/&gt;&lt;div&gt;&lt;h5&gt;&lt;b&gt;SPECIAL ABILITIES&lt;/b&gt;&lt;/h5&gt;&lt;/div&gt;&lt;hr/&gt;&lt;div&gt;&lt;/h5&gt;&lt;h5&gt;&lt;b&gt;Record Audio (Su)&lt;/b&gt; A clockwork spy can record nearby sounds as a swift action, archiving all sound within a 20-foot spread onto a small gemstone worth 50 gp embedded in its body. The clockwork spy can record up to 1 hour of sound per Hit Die it possesses. Starting and stopping playback of recorded sound is a swift action. Removing a gemstone or installing a gemstone into a clockwork spy requires a DC 25 Disable Device check as a full-round action-failure does not damage the gemstone but does erase any recorded sounds on the gemstone. Since clockwork spies are not intelligent, they must be given simple commands as to when they are to start recording sounds. A clockwork spy can differentiate between creature types and subtypes, but not between specific individuals-a spy can be ordered to start recording sound as soon as a humanoid (human) or an aberration comes in range, but it cannot be ordered to start recording when a specific person comes within range. Once a clockwork spy begins recording sound, it cannot cease recording early. Likewise, it cannot record  sound onto a gemstone that already contains a recording.  Self-Destruct (Su) Unless specifically programmed otherwise by its creator, a clockwork spy explodes 1 round after it is destroyed. During this round, the thing shrieks and thrashes about as if undergoing convulsions. On what would normally have been the clockwork spy's next action, it explodes, dealing 1d6 points of fire damage in a 5-foot radius (Reflex DC 10 half ). A DC 20 Disable Device check made as a standard action can halt the spy's self-destruct sequence, but does not prevent it from dying. A clockwork spy that self-destructs automatically destroys its gemstone, along with any information contained inside it. The save DC is Constitution-based.&lt;/h5&gt;&lt;/div&gt;&lt;br&gt;&lt;div&gt;&lt;h4&gt;&lt;p&gt;&lt;p&gt;These spindly and discreet mechanical arachnids are ideal for surveillance and reconnaissance missions, and can be vital tools in political intrigues or illicit consortium tactics. Their retractable, insectile wings make the swift creatures even craftier foes than most would anticipate. As they are less combat-oriented than many other clockworks, if a clockwork spy is caught in the act of recording its target, escape is usually the most practical course of action for it.  Clockwork spies are about 2 feet wide from leg to leg, and weigh less than 40 pounds.  &lt;br&gt;&lt;b&gt;Construction&lt;/b&gt;&lt;br&gt;  These delicate constructs are full of small parts and difficult to construct. The creator must start with crafted clockwork pieces worth 250 gp.  &lt;br&gt;&lt;div class="heading"&gt;&lt;p class="alignleft"&gt;Clockwork Spy&lt;div style="clear: both;"&gt;&lt;/div&gt;  &lt;b&gt;CL&lt;/b&gt; 12th; &lt;b&gt;Price&lt;/b&gt; 1,250 gp  &lt;br&gt;&lt;hr/&gt;&lt;b&gt;Construction&lt;/b&gt;&lt;hr/&gt;  &lt;b&gt;Requirements&lt;/b&gt; Craft Construct, &lt;i&gt;geas/quest&lt;/i&gt; and &lt;i&gt;ghost sound&lt;/i&gt;, creator must be at least caster level 12th; &lt;b&gt;Skill&lt;/b&gt; Craft (clockwork) DC 20; &lt;b&gt;Cost&lt;/b&gt; 750 gp&lt;/p&gt;&lt;/h4&gt;&lt;/div&gt;</t>
  </si>
  <si>
    <t>Cold Rider</t>
  </si>
  <si>
    <t>22, touch 13, flat-footed 19</t>
  </si>
  <si>
    <t>(+9 armor, +3 Dex)</t>
  </si>
  <si>
    <t>(13d6+52)</t>
  </si>
  <si>
    <t>Fort +8, Ref +11, Will +10</t>
  </si>
  <si>
    <t>implements of ice</t>
  </si>
  <si>
    <t>vulnerable to fire and sonic, susceptible to shatter</t>
  </si>
  <si>
    <t xml:space="preserve"> icewalking</t>
  </si>
  <si>
    <t>+2 icy burst glaive +12/+7 (1d10+6/x3 plus 1d6 cold), gore +4 (2d6+1 plus 1d6 cold)</t>
  </si>
  <si>
    <t>Spell-Like Abilities (CL 10th; concentration +13)  Constant-pass without trace   At Will-chill metal (DC 15), deep slumber (DC 16), ghost sound (DC 13), obscuring mist, phantom steed, ray of frost   1/day-freedom of movement, ice storm</t>
  </si>
  <si>
    <t>Str 17, Dex 16, Con 18, Int 14, Wis 15, Cha 17</t>
  </si>
  <si>
    <t>Improved Initiative, Mounted Combat, Ride-By Attack, Skill Focus (Ride), Spirited Charge, Trample, Weapon Focus (glaive)</t>
  </si>
  <si>
    <t>Acrobatics +19, Handle Animal +16, Intimidate +16, Knowledge (nature) +18, Perception +18, Ride +22, Sense Motive +18, Stealth +19</t>
  </si>
  <si>
    <t>solitary, pair, or cavalry (3-12)</t>
  </si>
  <si>
    <t>Jagged, twisting antlers of dark blue ice crown the helm of this ice-armored humanoid figure.</t>
  </si>
  <si>
    <t>Icewalking (Ex) A cold rider and any creature it rides can move across icy surfaces without penalty and do not need to make Acrobatics checks to run or charge on ice. They may climb icy surfaces as if under the effects of the spider climb spell.  Implements of Ice (Su) A cold rider wears full plate armor and wields a +2 icy burst glaive made of magical ice as hard as steel. Its armor does not restrict it in any way. When a cold rider dies, its armor and glaive melt into water in 1d6 rounds.  Susceptible to Shatter (Ex) A shatter spell deals 3d6 points of damage to a cold rider (no save) and reduces its armor bonus by 2 for 1 minute. Shatter spells automatically overcome a cold rider's spell resistance.</t>
  </si>
  <si>
    <t>Cold riders are terrifying armored majesties, clad in cloaks of frost with a pair of large crystal-blue antlers cresting their almost skeletal heads. Their icy armor and weapons are as much a part of them as their frozen flesh. Cold riders delight in perversion, slaughter, and the corruption of other fey. They prefer undead or cold-resistant steeds, but even when they have no access to such, their phantom steed spell-like ability ensures they never go long without a mount.  Cold riders are 7 feet tall, though their antlers easily add another 2 feet to their height. They weigh 300 pounds.</t>
  </si>
  <si>
    <t>&lt;link rel="stylesheet"href="PF.css"&gt;&lt;div&gt;&lt;h2&gt;Cold Rider&lt;/h2&gt;&lt;h3&gt;&lt;i&gt;Jagged, twisting antlers of dark blue ice crown the helm of this ice-armored humanoid figure.&lt;/i&gt;&lt;/h3&gt;&lt;br&gt;&lt;/div&gt;&lt;div class="heading"&gt;&lt;p class="alignleft"&gt;Cold Rider&lt;/p&gt;&lt;p class="alignright"&gt;CR 8&lt;/p&gt;&lt;div style="clear: both;"&gt;&lt;/div&gt;&lt;/div&gt;&lt;div&gt;&lt;h5&gt;&lt;b&gt;XP &lt;/b&gt;4,800&lt;/h5&gt;&lt;h5&gt;CE Medium fey (cold)&lt;/h5&gt;&lt;h5&gt;&lt;b&gt;Init &lt;/b&gt;+7; &lt;b&gt;Senses &lt;/b&gt;darkvision 60 ft., low-light vision; Perception +18&lt;/h5&gt;&lt;/div&gt;&lt;hr/&gt;&lt;div&gt;&lt;h5&gt;&lt;b&gt;DEFENSE&lt;/b&gt;&lt;/h5&gt;&lt;/div&gt;&lt;hr/&gt;&lt;div&gt;&lt;h5&gt;&lt;b&gt;AC &lt;/b&gt;22, touch 13, flat-footed 19 (+9 armor, +3 Dex)&lt;/h5&gt;&lt;h5&gt;&lt;b&gt;hp &lt;/b&gt;97 (13d6+52); fast healing 5&lt;/h5&gt;&lt;h5&gt;&lt;b&gt;Fort &lt;/b&gt;+8, &lt;b&gt;Ref &lt;/b&gt;+11, &lt;b&gt;Will &lt;/b&gt;+10&lt;/h5&gt;&lt;h5&gt;&lt;b&gt;Defensive Abilities &lt;/b&gt;implements of ice; &lt;b&gt;Immune &lt;/b&gt;cold; &lt;b&gt;SR &lt;/b&gt;19&lt;/h5&gt;&lt;h5&gt;&lt;b&gt;Weaknesses &lt;/b&gt;vulnerable to fire and sonic, susceptible to shatter&lt;/h5&gt;&lt;/div&gt;&lt;hr/&gt;&lt;div&gt;&lt;h5&gt;&lt;b&gt;OFFENSE&lt;/b&gt;&lt;/h5&gt;&lt;/div&gt;&lt;hr/&gt;&lt;div&gt;&lt;h5&gt;&lt;b&gt;Spd &lt;/b&gt;30 ft.;  icewalking&lt;/h5&gt;&lt;h5&gt;&lt;b&gt;Melee &lt;/b&gt;&lt;i&gt;&lt;i&gt;+2 icy burst glaive&lt;/i&gt;&lt;/i&gt; +12/+7 (1d10+6/x3 plus 1d6 cold), gore +4 (2d6+1 plus 1d6 cold)&lt;/h5&gt;&lt;h5&gt;&lt;b&gt;Space &lt;/b&gt;5 ft.; &lt;b&gt;Reach &lt;/b&gt;5 ft.&lt;/h5&gt;&lt;h5&gt;&lt;b&gt;Spell-Like Abilities&lt;/b&gt; (CL 10th; concentration +13)  &lt;/br&gt;Constant&amp;mdash;&lt;i&gt;pass without trace&lt;/i&gt; &lt;/br&gt;At Will&amp;mdash;&lt;i&gt;chill metal&lt;/i&gt; (DC 15), &lt;i&gt;deep slumber&lt;/i&gt; (DC 16), &lt;i&gt;ghost sound&lt;/i&gt; (DC 13), &lt;i&gt;obscuring mist&lt;/i&gt;, &lt;i&gt;phantom steed&lt;/i&gt;, &lt;i&gt;ray of frost&lt;/i&gt; &lt;/br&gt;1/day&amp;mdash;&lt;i&gt;freedom of movement&lt;/i&gt;, &lt;i&gt;ice storm&lt;/i&gt;&lt;/h5&gt;&lt;/h5&gt;&lt;/div&gt;&lt;hr/&gt;&lt;div&gt;&lt;h5&gt;&lt;b&gt;STATISTICS&lt;/b&gt;&lt;/h5&gt;&lt;/div&gt;&lt;hr/&gt;&lt;div&gt;&lt;h5&gt;&lt;b&gt;Str &lt;/b&gt;17, &lt;b&gt;Dex &lt;/b&gt;16, &lt;b&gt;Con &lt;/b&gt;18, &lt;b&gt;Int &lt;/b&gt; 14, &lt;b&gt;Wis &lt;/b&gt;15, &lt;b&gt;Cha &lt;/b&gt;17&lt;/h5&gt;&lt;h5&gt;&lt;b&gt;Base Atk &lt;/b&gt;+6; &lt;b&gt;CMB &lt;/b&gt;+9; &lt;b&gt;CMD &lt;/b&gt;22&lt;/h5&gt;&lt;h5&gt;&lt;b&gt;Feats &lt;/b&gt;Improved Initiative, Mounted Combat, Ride-By Attack, Skill Focus (Ride), Spirited Charge, Trample, Weapon Focus (glaive)&lt;/h5&gt;&lt;h5&gt;&lt;b&gt;Skills &lt;/b&gt;Acrobatics +19, Handle Animal +16, Intimidate +16, Knowledge (nature) +18, Perception +18, Ride +22, Sense Motive +18, Stealth +19&lt;/h5&gt;&lt;h5&gt;&lt;b&gt;Languages &lt;/b&gt;Common, Elven, Sylvan&lt;/h5&gt;&lt;/div&gt;&lt;hr/&gt;&lt;div&gt;&lt;h5&gt;&lt;b&gt;ECOLOGY&lt;/b&gt;&lt;/h5&gt;&lt;/div&gt;&lt;hr/&gt;&lt;div&gt;&lt;h5&gt;&lt;b&gt;Environment &lt;/b&gt; any cold&lt;/h5&gt;&lt;h5&gt;&lt;b&gt;Organization &lt;/b&gt;solitary, pair, or cavalry (3-12)&lt;/h5&gt;&lt;h5&gt;&lt;b&gt;Treasure &lt;/b&gt;standard&lt;/h5&gt;&lt;/div&gt;&lt;hr/&gt;&lt;div&gt;&lt;h5&gt;&lt;b&gt;SPECIAL ABILITIES&lt;/b&gt;&lt;/h5&gt;&lt;/div&gt;&lt;hr/&gt;&lt;div&gt;&lt;/h5&gt;&lt;h5&gt;&lt;b&gt;Icewalking (Ex)&lt;/b&gt; A cold rider and any creature it rides can move across icy surfaces without penalty and do not need to make Acrobatics checks to run or charge on ice. They may climb icy surfaces as if under the effects of the &lt;i&gt;spider climb&lt;/i&gt; spell.  &lt;/h5&gt;&lt;h5&gt;&lt;b&gt;Implements of Ice (Su)&lt;/b&gt; A cold rider wears full plate armor and wields a &lt;i&gt;+2 icy burst glaive&lt;/i&gt; made of magical ice as hard as steel. Its armor does not restrict it in any way. When a cold rider dies, its armor and glaive melt into water in 1d6 rounds.  &lt;/h5&gt;&lt;h5&gt;&lt;b&gt;Susceptible to &lt;i&gt;Shatter&lt;/i&gt; (Ex)&lt;/b&gt; A &lt;i&gt;shatter&lt;/i&gt; spell deals 3d6 points of damage to a cold rider (no save) and reduces its armor bonus by 2 for 1 minute. &lt;i&gt;Shatter&lt;/i&gt; spells automatically overcome a cold rider's spell resistance.&lt;/h5&gt;&lt;/div&gt;&lt;br&gt;&lt;div&gt;&lt;h4&gt;&lt;p&gt;&lt;p&gt;Cold riders are terrifying armored majesties, clad in cloaks of frost with a pair of large crystal-blue antlers cresting their almost skeletal heads. Their icy armor and weapons are as much a part of them as their frozen flesh. Cold riders delight in perversion, slaughter, and the corruption of other fey. They prefer undead or cold-resistant steeds, but even when they have no access to such, their &lt;i&gt;phantom steed&lt;/i&gt; spell-like ability ensures they never go long without a mount.  Cold riders are 7 feet tall, though their antlers easily add another 2 feet to their height. They weigh 300 pounds.&lt;/p&gt;&lt;/h4&gt;&lt;/div&gt;</t>
  </si>
  <si>
    <t>Shark-Eating Crab</t>
  </si>
  <si>
    <t>20, touch 10, flat-footed 18</t>
  </si>
  <si>
    <t>(+2 Dex, +10 natural, -2 size)</t>
  </si>
  <si>
    <t>Fort +12, Ref +4, Will +3</t>
  </si>
  <si>
    <t>2 claws +13 (1d8+9 plus grab)</t>
  </si>
  <si>
    <t>constrict (1d8+9), darting claw</t>
  </si>
  <si>
    <t>Str 29, Dex 14, Con 22, Int -, Wis 12, Cha 2</t>
  </si>
  <si>
    <t>29 (41 vs. trip)</t>
  </si>
  <si>
    <t>Perception +5, Swim +17</t>
  </si>
  <si>
    <t>solitary or cast (2-8)</t>
  </si>
  <si>
    <t>This spiny, long-legged crab towers over its surroundings. Its quick and powerful claws thrash wildly, eager for prey.</t>
  </si>
  <si>
    <t>Darting Claw (Ex) Evolved for snatching fast prey, a shark-eating crab is exceptionally quick with its claws. When making a full attack, if a shark-eating crab misses with both of its claw attacks, it can make an additional claw attack at a -2 penalty against any creature within its reach.</t>
  </si>
  <si>
    <t>Extremely fast and agile for such a large creature, the shark-eating crab preys on predators of the sea. Not limiting its consumption to just sharks, these crabs feed on fast-moving fish like barracudas and tuna, and even mollusks like giant squid. Their hunting skills have evolved over the ages to track the movements of fast creatures swimming above them as the crabs blend into their surroundings.  The typical shark-eating crab stands 16 feet tall and weighs just over 4,000 pounds.</t>
  </si>
  <si>
    <t>&lt;link rel="stylesheet"href="PF.css"&gt;&lt;div&gt;&lt;h2&gt;Crab, Shark-Eating&lt;/h2&gt;&lt;h3&gt;&lt;i&gt;&lt;i&gt;This spiny&lt;/i&gt;, &lt;i&gt;long-legged crab towers over its surroundings&lt;/i&gt;. &lt;i&gt;Its quick and powerful claws thrash wildly&lt;/i&gt;, &lt;i&gt;eager for prey&lt;/i&gt;.&lt;/i&gt;&lt;/h3&gt;&lt;br&gt;&lt;/br&gt;&lt;/div&gt;&lt;div class="heading"&gt;&lt;p class="alignleft"&gt;Shark-Eating Crab&lt;/p&gt;&lt;p class="alignright"&gt;CR 7&lt;/p&gt;&lt;div style="clear: both;"&gt;&lt;/div&gt;&lt;/div&gt;&lt;div&gt;&lt;h5&gt;&lt;b&gt;XP &lt;/b&gt;3,200&lt;/h5&gt;&lt;h5&gt;N Huge vermin (aquatic)&lt;/h5&gt;&lt;h5&gt;&lt;b&gt;Init &lt;/b&gt;+2; &lt;b&gt;Senses &lt;/b&gt;darkvision 60 ft.; Perception +5&lt;/h5&gt;&lt;/div&gt;&lt;hr/&gt;&lt;div&gt;&lt;h5&gt;&lt;b&gt;DEFENSE&lt;/b&gt;&lt;/h5&gt;&lt;/div&gt;&lt;hr/&gt;&lt;div&gt;&lt;h5&gt;&lt;b&gt;AC &lt;/b&gt;20, touch 10, flat-footed 18 (+2 Dex, +10 natural, -2 size)&lt;/h5&gt;&lt;h5&gt;&lt;b&gt;hp &lt;/b&gt;84 (8d8+48)&lt;/h5&gt;&lt;h5&gt;&lt;b&gt;Fort &lt;/b&gt;+12, &lt;b&gt;Ref &lt;/b&gt;+4, &lt;b&gt;Will &lt;/b&gt;+3&lt;/h5&gt;&lt;h5&gt;&lt;b&gt;Immune &lt;/b&gt;mind-affecting effects&lt;/h5&gt;&lt;/div&gt;&lt;hr/&gt;&lt;div&gt;&lt;h5&gt;&lt;b&gt;OFFENSE&lt;/b&gt;&lt;/h5&gt;&lt;/div&gt;&lt;hr/&gt;&lt;div&gt;&lt;h5&gt;&lt;b&gt;Spd &lt;/b&gt;30 ft., swim 60 ft.&lt;/h5&gt;&lt;h5&gt;&lt;b&gt;Melee &lt;/b&gt;2 claws +13 (1d8+9 plus grab)&lt;/h5&gt;&lt;h5&gt;&lt;b&gt;Space &lt;/b&gt;15 ft.; &lt;b&gt;Reach &lt;/b&gt;15 ft.&lt;/h5&gt;&lt;h5&gt;&lt;b&gt;Special Attacks &lt;/b&gt;constrict (1d8+9), darting claw&lt;/h5&gt;&lt;/div&gt;&lt;hr/&gt;&lt;div&gt;&lt;h5&gt;&lt;b&gt;STATISTICS&lt;/b&gt;&lt;/h5&gt;&lt;/div&gt;&lt;hr/&gt;&lt;div&gt;&lt;h5&gt;&lt;b&gt;Str &lt;/b&gt;29, &lt;b&gt;Dex &lt;/b&gt;14, &lt;b&gt;Con &lt;/b&gt;22, &lt;b&gt;Int &lt;/b&gt; -, &lt;b&gt;Wis &lt;/b&gt;12, &lt;b&gt;Cha &lt;/b&gt;2&lt;/h5&gt;&lt;h5&gt;&lt;b&gt;Base Atk &lt;/b&gt;+6; &lt;b&gt;CMB &lt;/b&gt;+17 (+21 grapple); &lt;b&gt;CMD &lt;/b&gt;29 (41 vs. trip)&lt;/h5&gt;&lt;h5&gt;&lt;b&gt;Skills &lt;/b&gt;Perception +5, Swim +17; &lt;b&gt;Racial Modifiers &lt;/b&gt;+4 Perception&lt;/h5&gt;&lt;h5&gt;&lt;b&gt;SQ &lt;/b&gt;water dependency&lt;/h5&gt;&lt;/div&gt;&lt;hr/&gt;&lt;div&gt;&lt;h5&gt;&lt;b&gt;ECOLOGY&lt;/b&gt;&lt;/h5&gt;&lt;/div&gt;&lt;hr/&gt;&lt;div&gt;&lt;h5&gt;&lt;b&gt;Environment &lt;/b&gt; any water&lt;/h5&gt;&lt;h5&gt;&lt;b&gt;Organization &lt;/b&gt;solitary or cast (2-8)&lt;/h5&gt;&lt;h5&gt;&lt;b&gt;Treasure &lt;/b&gt;none&lt;/h5&gt;&lt;/div&gt;&lt;hr/&gt;&lt;div&gt;&lt;h5&gt;&lt;b&gt;SPECIAL ABILITIES&lt;/b&gt;&lt;/h5&gt;&lt;/div&gt;&lt;hr/&gt;&lt;div&gt;&lt;/h5&gt;&lt;h5&gt;&lt;b&gt;Darting Claw (Ex)&lt;/b&gt; Evolved for snatching fast prey, a shark-eating crab is exceptionally quick with its claws. When making a full attack, if a shark-eating crab misses with both of its claw attacks, it can make an additional claw attack at a -2 penalty against any creature within its reach.&lt;/h5&gt;&lt;/div&gt;&lt;br&gt;&lt;/br&gt;&lt;div&gt;&lt;h4&gt;&lt;p&gt;&lt;p&gt;Extremely fast and agile for such a large creature, the shark-eating crab preys on predators of the sea. Not limiting its consumption to just sharks, these crabs feed on fast-moving fish like barracudas and tuna, and even mollusks like giant squid. Their hunting skills have evolved over the ages to track the movements of fast creatures swimming above them as the crabs blend into their surroundings.  The typical shark-eating crab stands 16 feet tall and weighs just over 4,000 pounds.&lt;/p&gt;&lt;/h4&gt;&lt;/div&gt;</t>
  </si>
  <si>
    <t>Shipwrecker Crab</t>
  </si>
  <si>
    <t>27, touch 5, flat-footed 24</t>
  </si>
  <si>
    <t>(+3 Dex, +22 natural, -8 size)</t>
  </si>
  <si>
    <t>(14d8+126)</t>
  </si>
  <si>
    <t>Fort +18, Ref +7, Will +6</t>
  </si>
  <si>
    <t>2 claws +16 (2d8+21 plus grab)</t>
  </si>
  <si>
    <t>constrict (2d8+21)</t>
  </si>
  <si>
    <t>Str 38, Dex 16, Con 28, Int -, Wis 14, Cha 5</t>
  </si>
  <si>
    <t>45 (61 vs. trip)</t>
  </si>
  <si>
    <t>Perception +10, Swim +22</t>
  </si>
  <si>
    <t>powerful claws</t>
  </si>
  <si>
    <t>Claws the size of rowboats dominate the form of this massive crab. Barnacles and sea grass cling to the creature's thick shell.</t>
  </si>
  <si>
    <t>Powerful Claws (Ex) A shipwrecker crab's claw attacks deal damage equal to 1-1/2 times its Strength modifier. In addition, a shipwrecker crab ignores up to 5 points of hardness when damaging objects.</t>
  </si>
  <si>
    <t>A bane to all vessels traveling the seas, shipwrecker crabs can ruin the career of a merchant captain in minutes, destroying her ship, dumping its cargo into the waters below, and plucking her drowning crew from the wreckage for food.  Shipwrecker crabs live most of their lives in shallow seas, coming near the coast or surface to hunt and feed.  A shipwrecker crab measures 50 feet across, with two long arms capable of extending a further 30 feet each, and weighs 6 tons.</t>
  </si>
  <si>
    <t>&lt;link rel="stylesheet"href="PF.css"&gt;&lt;div&gt;&lt;h2&gt;Crab, Shipwrecker&lt;/h2&gt;&lt;h3&gt;&lt;i&gt;Claws the size of rowboats dominate the form of this massive crab. Barnacles and sea grass cling to the creature's thick shell.&lt;/i&gt;&lt;/h3&gt;&lt;br&gt;&lt;/div&gt;&lt;div class="heading"&gt;&lt;p class="alignleft"&gt;Shipwrecker Crab&lt;/p&gt;&lt;p class="alignright"&gt;CR 13&lt;/p&gt;&lt;div style="clear: both;"&gt;&lt;/div&gt;&lt;/div&gt;&lt;div&gt;&lt;h5&gt;&lt;b&gt;XP &lt;/b&gt;25,600&lt;/h5&gt;&lt;h5&gt;N Colossal vermin (aquatic)&lt;/h5&gt;&lt;h5&gt;&lt;b&gt;Init &lt;/b&gt;+3; &lt;b&gt;Senses &lt;/b&gt;darkvision 60 ft.; Perception +10&lt;/h5&gt;&lt;/div&gt;&lt;hr/&gt;&lt;div&gt;&lt;h5&gt;&lt;b&gt;DEFENSE&lt;/b&gt;&lt;/h5&gt;&lt;/div&gt;&lt;hr/&gt;&lt;div&gt;&lt;h5&gt;&lt;b&gt;AC &lt;/b&gt;27, touch 5, flat-footed 24 (+3 Dex, +22 natural, -8 size)&lt;/h5&gt;&lt;h5&gt;&lt;b&gt;hp &lt;/b&gt;189 (14d8+126)&lt;/h5&gt;&lt;h5&gt;&lt;b&gt;Fort &lt;/b&gt;+18, &lt;b&gt;Ref &lt;/b&gt;+7, &lt;b&gt;Will &lt;/b&gt;+6&lt;/h5&gt;&lt;h5&gt;&lt;b&gt;Immune &lt;/b&gt;mind-affecting effects&lt;/h5&gt;&lt;/div&gt;&lt;hr/&gt;&lt;div&gt;&lt;h5&gt;&lt;b&gt;OFFENSE&lt;/b&gt;&lt;/h5&gt;&lt;/div&gt;&lt;hr/&gt;&lt;div&gt;&lt;h5&gt;&lt;b&gt;Spd &lt;/b&gt;30 ft., swim 40 ft.&lt;/h5&gt;&lt;h5&gt;&lt;b&gt;Melee &lt;/b&gt;2 claws +16 (2d8+21 plus grab)&lt;/h5&gt;&lt;h5&gt;&lt;b&gt;Space &lt;/b&gt;30 ft.; &lt;b&gt;Reach &lt;/b&gt;30 ft.&lt;/h5&gt;&lt;h5&gt;&lt;b&gt;Special Attacks &lt;/b&gt;constrict (2d8+21)&lt;/h5&gt;&lt;/div&gt;&lt;hr/&gt;&lt;div&gt;&lt;h5&gt;&lt;b&gt;STATISTICS&lt;/b&gt;&lt;/h5&gt;&lt;/div&gt;&lt;hr/&gt;&lt;div&gt;&lt;h5&gt;&lt;b&gt;Str &lt;/b&gt;38, &lt;b&gt;Dex &lt;/b&gt;16, &lt;b&gt;Con &lt;/b&gt;28, &lt;b&gt;Int &lt;/b&gt; -, &lt;b&gt;Wis &lt;/b&gt;14, &lt;b&gt;Cha &lt;/b&gt;5&lt;/h5&gt;&lt;h5&gt;&lt;b&gt;Base Atk &lt;/b&gt;+10; &lt;b&gt;CMB &lt;/b&gt;+32 (+36 grapple); &lt;b&gt;CMD &lt;/b&gt;45 (61 vs. trip)&lt;/h5&gt;&lt;h5&gt;&lt;b&gt;Skills &lt;/b&gt;Perception +10, Swim +22; &lt;b&gt;Racial Modifiers &lt;/b&gt;+8 Perception&lt;/h5&gt;&lt;h5&gt;&lt;b&gt;SQ &lt;/b&gt;powerful claws&lt;/h5&gt;&lt;/div&gt;&lt;hr/&gt;&lt;div&gt;&lt;h5&gt;&lt;b&gt;ECOLOGY&lt;/b&gt;&lt;/h5&gt;&lt;/div&gt;&lt;hr/&gt;&lt;div&gt;&lt;h5&gt;&lt;b&gt;Environment &lt;/b&gt; any water&lt;/h5&gt;&lt;h5&gt;&lt;b&gt;Organization &lt;/b&gt;solitary or cast (2-12)&lt;/h5&gt;&lt;h5&gt;&lt;b&gt;Treasure &lt;/b&gt;none&lt;/h5&gt;&lt;/div&gt;&lt;hr/&gt;&lt;div&gt;&lt;h5&gt;&lt;b&gt;SPECIAL ABILITIES&lt;/b&gt;&lt;/h5&gt;&lt;/div&gt;&lt;hr/&gt;&lt;div&gt;&lt;/h5&gt;&lt;h5&gt;&lt;b&gt;Powerful Claws (Ex)&lt;/b&gt; A shipwrecker crab's claw attacks deal damage equal to 1-1/2 times its Strength modifier. In addition, a shipwrecker crab ignores up to 5 points of hardness when damaging objects.&lt;/h5&gt;&lt;/div&gt;&lt;br&gt;&lt;div&gt;&lt;h4&gt;&lt;p&gt;&lt;p&gt;A bane to all vessels traveling the seas, shipwrecker crabs can ruin the career of a merchant captain in minutes, destroying her ship, dumping its cargo into the waters below, and plucking her drowning crew from the wreckage for food.  Shipwrecker crabs live most of their lives in shallow seas, coming near the coast or surface to hunt and feed.  A shipwrecker crab measures 50 feet across, with two long arms capable of extending a further 30 feet each, and weighs 6 tons.&lt;/p&gt;&lt;/h4&gt;&lt;/div&gt;</t>
  </si>
  <si>
    <t>Great Cyclops</t>
  </si>
  <si>
    <t>(+4 armor, +1 Dex, +13 natural, -2 size)</t>
  </si>
  <si>
    <t>mwk greatclub +24/+19/+14 (3d8+19), gore +18 (1d8+6) or gore +23 (1d8+13), 2 slams +23 (2d6+13)</t>
  </si>
  <si>
    <t>rock +12 (2d6+19)</t>
  </si>
  <si>
    <t>powerful charge (gore, 4d8+24), rock throwing (120 ft.)</t>
  </si>
  <si>
    <t>Str 36, Dex 13, Con 25, Int 7, Wis 14, Cha 8</t>
  </si>
  <si>
    <t>Awesome Blow, Cleave, Critical Focus, Diehard, Endurance, Improved Bull Rush, Iron Will, Power Attack, Sickening Critical</t>
  </si>
  <si>
    <t>flash of brutality</t>
  </si>
  <si>
    <t>solitary, colony (2-5), or tribe (6-14)</t>
  </si>
  <si>
    <t>standard (masterwork greatclub, hide armor, other treasure)</t>
  </si>
  <si>
    <t>This misshapen but incredibly muscular humanoid has a single huge bloodshot eye set under a short, jagged horn on its brow.</t>
  </si>
  <si>
    <t>Flash of Brutality (Su) Once per day as a swift action, a great cyclops can gain a burst of savage of inspiration. When it does, it doubles the threat range of all weapons, natural attacks, and rock attacks it makes until the start of its next turn. Furthermore, once per day, when the great cyclops reaches 0 or fewer hit points and is conscious because of its Diehard feat, this ability recharges, allowing it to use the ability a second time that same day.</t>
  </si>
  <si>
    <t>Degenerate giants of cyclops-kind, the legendary great cyclopes embody the rage and dark doom of this race of uncanny seers. In their eyes blaze endless possibilities for bloodshed and terror, their myopic gazes seeming to witness the potential for infinite deaths and devastations hidden within each moment. Gigantic but dull-witted, these massive savages are usually loners, but occasionally either need or fate drives them to rampages from which few are safe. Such undeniable force brings with it a dread that, in many instances, grows to reverence, giving rise to strange cults that cloak these cyclopes with veils of menace and dark legends.  Denizens of remote and primeval parts of the world, great cyclopes typically dwell in lands where none might intrude upon them-deserted islands, high craggy mountains, and stoic hill countries often provide the great caves they favor as lairs. While most avoid well-traveled or populated lands, spending much of their time hunting megafauna and even monstrous prey in the wilds, some, driven by hunger or a desperation to wander, seek out the paths and settlements of humanoids, finding that their fragile buildings are easily shattered and that the mewling creatures make savory meals.  The average great cyclops stands approximately 30 feet tall and weighs upward of 4 tons, though individuals of significantly greater size are known.</t>
  </si>
  <si>
    <t>&lt;link rel="stylesheet"href="PF.css"&gt;&lt;div&gt;&lt;h2&gt;Cyclops, Great&lt;/h2&gt;&lt;h3&gt;&lt;i&gt;This misshapen but incredibly muscular humanoid has a single huge bloodshot eye set under a short, jagged horn on its brow.&lt;/i&gt;&lt;/h3&gt;&lt;br&gt;&lt;/div&gt;&lt;div class="heading"&gt;&lt;p class="alignleft"&gt;Great Cyclops&lt;/p&gt;&lt;p class="alignright"&gt;CR 12&lt;/p&gt;&lt;div style="clear: both;"&gt;&lt;/div&gt;&lt;/div&gt;&lt;div&gt;&lt;h5&gt;&lt;b&gt;XP &lt;/b&gt;19,200&lt;/h5&gt;&lt;h5&gt;CE Huge humanoid (giant)&lt;/h5&gt;&lt;h5&gt;&lt;b&gt;Init &lt;/b&gt;+1; &lt;b&gt;Senses &lt;/b&gt;low-light vision; Perception +22&lt;/h5&gt;&lt;/div&gt;&lt;hr/&gt;&lt;div&gt;&lt;h5&gt;&lt;b&gt;DEFENSE&lt;/b&gt;&lt;/h5&gt;&lt;/div&gt;&lt;hr/&gt;&lt;div&gt;&lt;h5&gt;&lt;b&gt;AC &lt;/b&gt;26, touch 9, flat-footed 25 (+4 armor, +1 Dex, +13 natural, -2 size)&lt;/h5&gt;&lt;h5&gt;&lt;b&gt;hp &lt;/b&gt;195 (17d8+119)&lt;/h5&gt;&lt;h5&gt;&lt;b&gt;Fort &lt;/b&gt;+12, &lt;b&gt;Ref &lt;/b&gt;+6, &lt;b&gt;Will &lt;/b&gt;+14&lt;/h5&gt;&lt;/div&gt;&lt;hr/&gt;&lt;div&gt;&lt;h5&gt;&lt;b&gt;OFFENSE&lt;/b&gt;&lt;/h5&gt;&lt;/div&gt;&lt;hr/&gt;&lt;div&gt;&lt;h5&gt;&lt;b&gt;Spd &lt;/b&gt;50 ft. (35 ft. in armor)&lt;/h5&gt;&lt;h5&gt;&lt;b&gt;Melee &lt;/b&gt;mwk greatclub +24/+19/+14 (3d8+19), gore +18 (1d8+6) or &lt;/br&gt;gore +23 (1d8+13), 2 slams +23 (2d6+13)&lt;/h5&gt;&lt;h5&gt;&lt;b&gt;Ranged &lt;/b&gt;rock +12 (2d6+19)&lt;/h5&gt;&lt;h5&gt;&lt;b&gt;Space &lt;/b&gt;15 ft.; &lt;b&gt;Reach &lt;/b&gt;15 ft.&lt;/h5&gt;&lt;h5&gt;&lt;b&gt;Special Attacks &lt;/b&gt;powerful charge (gore, 4d8+24), rock throwing (120 ft.)&lt;/h5&gt;&lt;/div&gt;&lt;hr/&gt;&lt;div&gt;&lt;h5&gt;&lt;b&gt;STATISTICS&lt;/b&gt;&lt;/h5&gt;&lt;/div&gt;&lt;hr/&gt;&lt;div&gt;&lt;h5&gt;&lt;b&gt;Str &lt;/b&gt;36, &lt;b&gt;Dex &lt;/b&gt;13, &lt;b&gt;Con &lt;/b&gt;25, &lt;b&gt;Int &lt;/b&gt; 7, &lt;b&gt;Wis &lt;/b&gt;14, &lt;b&gt;Cha &lt;/b&gt;8&lt;/h5&gt;&lt;h5&gt;&lt;b&gt;Base Atk &lt;/b&gt;+12; &lt;b&gt;CMB &lt;/b&gt;+27; &lt;b&gt;CMD &lt;/b&gt;38&lt;/h5&gt;&lt;h5&gt;&lt;b&gt;Feats &lt;/b&gt;Awesome Blow, Cleave, Critical Focus, Diehard, Endurance, Improved Bull Rush, Iron Will, Power Attack, Sickening Critical&lt;/h5&gt;&lt;h5&gt;&lt;b&gt;Skills &lt;/b&gt;Perception +22&lt;/h5&gt;&lt;h5&gt;&lt;b&gt;Languages &lt;/b&gt;Common, Cyclops, Giant&lt;/h5&gt;&lt;h5&gt;&lt;b&gt;SQ &lt;/b&gt;flash of brutality&lt;/h5&gt;&lt;/div&gt;&lt;hr/&gt;&lt;div&gt;&lt;h5&gt;&lt;b&gt;ECOLOGY&lt;/b&gt;&lt;/h5&gt;&lt;/div&gt;&lt;hr/&gt;&lt;div&gt;&lt;h5&gt;&lt;b&gt;Environment &lt;/b&gt; any temperate or tropical&lt;/h5&gt;&lt;h5&gt;&lt;b&gt;Organization &lt;/b&gt;solitary, colony (2-5), or tribe (6-14)&lt;/h5&gt;&lt;h5&gt;&lt;b&gt;Treasure &lt;/b&gt;standard (masterwork greatclub, hide armor, other treasure)&lt;/h5&gt;&lt;/div&gt;&lt;hr/&gt;&lt;div&gt;&lt;h5&gt;&lt;b&gt;SPECIAL ABILITIES&lt;/b&gt;&lt;/h5&gt;&lt;/div&gt;&lt;hr/&gt;&lt;div&gt;&lt;/h5&gt;&lt;h5&gt;&lt;b&gt;Flash of Brutality (Su)&lt;/b&gt; Once per day as a swift action, a great cyclops can gain a burst of savage of inspiration. When it does, it doubles the threat range of all weapons, natural attacks, and rock attacks it makes until the start of its next turn. Furthermore, once per day, when the great cyclops reaches 0 or fewer hit points and is conscious because of its Diehard feat, this ability recharges, allowing it to use the ability a second time that same day.&lt;/h5&gt;&lt;/div&gt;&lt;br&gt;&lt;div&gt;&lt;h4&gt;&lt;p&gt;&lt;p&gt;Degenerate giants of cyclops-kind, the legendary great cyclopes embody the rage and dark doom of this race of uncanny seers. In their eyes blaze endless possibilities for bloodshed and terror, their myopic gazes seeming to witness the potential for infinite deaths and devastations hidden within each moment. Gigantic but dull-witted, these massive savages are usually loners, but occasionally either need or fate drives them to rampages from which few are safe. Such undeniable force brings with it a dread that, in many instances, grows to reverence, giving rise to strange cults that cloak these cyclopes with veils of menace and dark legends.  Denizens of remote and primeval parts of the world, great cyclopes typically dwell in lands where none might intrude upon them-deserted islands, high craggy mountains, and stoic hill countries often provide the great caves they favor as lairs. While most avoid well-traveled or populated lands, spending much of their time hunting megafauna and even monstrous prey in the wilds, some, driven by hunger or a desperation to wander, seek out the paths and settlements of humanoids, finding that their fragile buildings are easily shattered and that the mewling creatures make savory meals.  The average great cyclops stands approximately 30 feet tall and weighs upward of 4 tons, though individuals of significantly greater size are known.&lt;/p&gt;&lt;/h4&gt;&lt;/div&gt;</t>
  </si>
  <si>
    <t>Crucidaemon</t>
  </si>
  <si>
    <t>darkvision 60 ft., deathwatch, detect good, true seeing; Perception +23</t>
  </si>
  <si>
    <t>29, touch 16, flat-footed 23</t>
  </si>
  <si>
    <t>(+5 Dex, +1 dodge, +13 natural)</t>
  </si>
  <si>
    <t>Fort +17, Ref +12, Will +13</t>
  </si>
  <si>
    <t>acid, bleed, death effects, disease, poison</t>
  </si>
  <si>
    <t>daggers +29/+29/+24/+19/+14 (1d4+11/17-20)</t>
  </si>
  <si>
    <t>bleed (2d6), chained daggers, trap making</t>
  </si>
  <si>
    <t>Spell-Like Abilities (CL 16th; concentration +25)  Constant-air walk, deathwatch, detect good, true seeing  At Will-fear (DC 23), greater teleport (self plus 50 lbs. of objects only), invisibility  3/day-greater glyph of warding (DC 25), hold monster (DC 24)  1/day-insanity (DC 26), summon (level 4, 2 piscodaemons 50%), symbol of pain (DC 24)</t>
  </si>
  <si>
    <t>Str 28, Dex 21, Con 24, Int 16, Wis 17, Cha 29</t>
  </si>
  <si>
    <t>Dodge, Improved Critical (daggers), Improved Initiative, Lightning Reflexes, Mobility, Spring Attack, Stealthy, Step Up, Weapon Focus (daggers)</t>
  </si>
  <si>
    <t>Bluff +29, Craft (traps) +31, Disable Device +25, Escape Artist +7, Intimidate +29, Knowledge (arcana) + 11, Knowledge (engineering) +11, Perception +23, Sense Motive +16, Spellcraft +18, Stealth +29, Use Magic Device +19</t>
  </si>
  <si>
    <t>+8 Craft (traps)</t>
  </si>
  <si>
    <t>Its body seemingly made of iron, this shapely feminine form has wrists pierced by chains that end in curved blades.</t>
  </si>
  <si>
    <t>Chained Daggers (Su) A crucidaemon fights with the two daggers chained to its wrists as if dual wielding daggers with a reach of 10 feet (although it can also attack adjacent foes with no penalty). It takes no penalty on attack or damage rolls while wielding both of these daggers at once. These daggers are considered to be +2 daggers that deal 2d6 points of bleed damage. The daggers become nonmagical upon the daemon's death, and cannot be disarmed. A crucidaemon may remanifest a destroyed dagger as a standard action.  Trap Making (Ex) A crucidaemon can use Disable Device to disarm magic traps. When it uses its greater glyph of warding spell-like ability to create a spell glyph, it may utilize any 6th-level or lower spell from the cleric or the wizard spell list, even though it otherwise can't cast these spells. The Perception and Disable Device DCs for any traps a crucidaemon creates gain a +2 bonus.</t>
  </si>
  <si>
    <t>Bloody representations of death by traps or torture, crucidaemons spend their existence subjecting creatures to an eternity of pain and terror. Whereas many daemons are quick to feed on the soul of mortals they capture, a crucidaemon lets its victims linger, marinating their souls in torment and pain so that when the time for feeding finally comes, they welcome their final oblivion with tears of gratitude.  Crucidaemons are 6 feet tall and weigh 250 pounds.</t>
  </si>
  <si>
    <t>&lt;link rel="stylesheet"href="PF.css"&gt;&lt;div&gt;&lt;h2&gt;Daemon, Crucidaemon&lt;/h2&gt;&lt;h3&gt;&lt;i&gt;&lt;i&gt;Its body seemingly made of iron&lt;/i&gt;, &lt;i&gt;this shapely feminine form has wrists pierced by chains that end in curved blades&lt;/i&gt;.&lt;/i&gt;&lt;/h3&gt;&lt;br&gt;&lt;/br&gt;&lt;/div&gt;&lt;div class="heading"&gt;&lt;p class="alignleft"&gt;Crucidaemon&lt;/p&gt;&lt;p class="alignright"&gt;CR 15&lt;/p&gt;&lt;div style="clear: both;"&gt;&lt;/div&gt;&lt;/div&gt;&lt;div&gt;&lt;h5&gt;&lt;b&gt;XP &lt;/b&gt;51,200&lt;/h5&gt;&lt;h5&gt;NE Medium outsider (daemon, evil, extraplanar)&lt;/h5&gt;&lt;h5&gt;&lt;b&gt;Init &lt;/b&gt;+9; &lt;b&gt;Senses &lt;/b&gt;darkvision 60 ft., &lt;i&gt;deathwatch&lt;/i&gt;, &lt;i&gt;detect good&lt;/i&gt;, &lt;i&gt;true seeing&lt;/i&gt;; Perception +23&lt;/h5&gt;&lt;/div&gt;&lt;hr/&gt;&lt;div&gt;&lt;h5&gt;&lt;b&gt;DEFENSE&lt;/b&gt;&lt;/h5&gt;&lt;/div&gt;&lt;hr/&gt;&lt;div&gt;&lt;h5&gt;&lt;b&gt;AC &lt;/b&gt;29, touch 16, flat-footed 23 (+5 Dex, +1 dodge, +13 natural)&lt;/h5&gt;&lt;h5&gt;&lt;b&gt;hp &lt;/b&gt;212 (17d10+119)&lt;/h5&gt;&lt;h5&gt;&lt;b&gt;Fort &lt;/b&gt;+17, &lt;b&gt;Ref &lt;/b&gt;+12, &lt;b&gt;Will &lt;/b&gt;+13&lt;/h5&gt;&lt;h5&gt;&lt;b&gt;DR &lt;/b&gt;10/good and silver; &lt;b&gt;Immune &lt;/b&gt;acid, bleed, death effects, disease, poison; &lt;b&gt;Resist &lt;/b&gt;cold 10, electricity 10, fire 10; &lt;b&gt;SR &lt;/b&gt;26&lt;/h5&gt;&lt;/div&gt;&lt;hr/&gt;&lt;div&gt;&lt;h5&gt;&lt;b&gt;OFFENSE&lt;/b&gt;&lt;/h5&gt;&lt;/div&gt;&lt;hr/&gt;&lt;div&gt;&lt;h5&gt;&lt;b&gt;Spd &lt;/b&gt;50 ft.&lt;/h5&gt;&lt;h5&gt;&lt;b&gt;Melee &lt;/b&gt;daggers +29/+29/+24/+19/+14 (1d4+11/17-20)&lt;/h5&gt;&lt;h5&gt;&lt;b&gt;Space &lt;/b&gt;5 ft.; &lt;b&gt;Reach &lt;/b&gt;10 ft.&lt;/h5&gt;&lt;h5&gt;&lt;b&gt;Special Attacks &lt;/b&gt;bleed (2d6), chained daggers, trap making&lt;/h5&gt;&lt;h5&gt;&lt;b&gt;Spell-Like Abilities&lt;/b&gt; (CL 16th; concentration +25)  &lt;/br&gt;Constant&amp;mdash;&lt;i&gt;air walk&lt;/i&gt;, &lt;i&gt;deathwatch&lt;/i&gt;, &lt;i&gt;detect good&lt;/i&gt;, &lt;i&gt;true seeing&lt;/i&gt; &lt;/br&gt;At Will&amp;mdash;&lt;i&gt;fear&lt;/i&gt; (DC 23), &lt;i&gt;greater teleport&lt;/i&gt; (self plus 50 lbs. of objects only), &lt;i&gt;invisibility&lt;/i&gt; &lt;/br&gt;3/day&amp;mdash;&lt;i&gt;greater glyph of warding&lt;/i&gt; (DC 25), &lt;i&gt;hold monster&lt;/i&gt; (DC 24) &lt;/br&gt;1/day&amp;mdash;&lt;i&gt;insanity&lt;/i&gt; (DC 26), summon (level 4, 2 piscodaemons 50%), &lt;i&gt;symbol of pain&lt;/i&gt; (DC 24)&lt;/h5&gt;&lt;/h5&gt;&lt;/div&gt;&lt;hr/&gt;&lt;div&gt;&lt;h5&gt;&lt;b&gt;STATISTICS&lt;/b&gt;&lt;/h5&gt;&lt;/div&gt;&lt;hr/&gt;&lt;div&gt;&lt;h5&gt;&lt;b&gt;Str &lt;/b&gt;28, &lt;b&gt;Dex &lt;/b&gt;21, &lt;b&gt;Con &lt;/b&gt;24, &lt;b&gt;Int &lt;/b&gt; 16, &lt;b&gt;Wis &lt;/b&gt;17, &lt;b&gt;Cha &lt;/b&gt;29&lt;/h5&gt;&lt;h5&gt;&lt;b&gt;Base Atk &lt;/b&gt;+17; &lt;b&gt;CMB &lt;/b&gt;+26; &lt;b&gt;CMD &lt;/b&gt;42&lt;/h5&gt;&lt;h5&gt;&lt;b&gt;Feats &lt;/b&gt;Dodge, Improved Critical (daggers), Improved Initiative, Lightning Reflexes, Mobility, Spring Attack, Stealthy, Step Up, Weapon Focus (daggers)&lt;/h5&gt;&lt;h5&gt;&lt;b&gt;Skills &lt;/b&gt;Bluff +29, Craft (traps) +31, Disable Device +25, Escape Artist +7, Intimidate +29, Knowledge (arcana) + 11, Knowledge (engineering) +11, Perception +23, Sense Motive +16, Spellcraft +18, Stealth +29, Use Magic Device +19; &lt;b&gt;Racial Modifiers &lt;/b&gt;+8 Craft (traps)&lt;/h5&gt;&lt;h5&gt;&lt;b&gt;Languages &lt;/b&gt;Abyssal, Draconic, Infernal; telepathy 100 ft.&lt;/h5&gt;&lt;/div&gt;&lt;hr/&gt;&lt;div&gt;&lt;h5&gt;&lt;b&gt;ECOLOGY&lt;/b&gt;&lt;/h5&gt;&lt;/div&gt;&lt;hr/&gt;&lt;div&gt;&lt;h5&gt;&lt;b&gt;Environment &lt;/b&gt; any (Abaddon)&lt;/h5&gt;&lt;h5&gt;&lt;b&gt;Organization &lt;/b&gt;solitary, pair, or inquisition (3-6)&lt;/h5&gt;&lt;h5&gt;&lt;b&gt;Treasure &lt;/b&gt;standard&lt;/h5&gt;&lt;/div&gt;&lt;hr/&gt;&lt;div&gt;&lt;h5&gt;&lt;b&gt;SPECIAL ABILITIES&lt;/b&gt;&lt;/h5&gt;&lt;/div&gt;&lt;hr/&gt;&lt;div&gt;&lt;/h5&gt;&lt;h5&gt;&lt;b&gt;Chained Daggers (Su)&lt;/b&gt; A crucidaemon fights with the two daggers chained to its wrists as if dual wielding daggers with a reach of 10 feet (although it can also attack adjacent foes with no penalty). It takes no penalty on attack or damage rolls while wielding both of these daggers at once. These daggers are considered to be &lt;i&gt;+2 daggers&lt;/i&gt; that deal 2d6 points of bleed damage. The daggers become nonmagical upon the daemon's death, and cannot be disarmed. A crucidaemon may remanifest a destroyed dagger as a standard action.  &lt;/h5&gt;&lt;h5&gt;&lt;b&gt;Trap Making (Ex)&lt;/b&gt; A crucidaemon can use Disable Device to disarm magic traps. When it uses its &lt;i&gt;greater glyph of warding&lt;/i&gt; spell-like ability to create a spell glyph, it may utilize any 6th-level or lower spell from the cleric or the wizard spell list, even though it otherwise can't cast these spells. The Perception and Disable Device DCs for any traps a crucidaemon creates gain a +2 bonus.&lt;/h5&gt;&lt;/div&gt;&lt;br&gt;&lt;/br&gt;&lt;div&gt;&lt;h4&gt;&lt;p&gt;&lt;p&gt;Bloody representations of death by traps or torture, crucidaemons spend their existence subjecting creatures to an eternity of pain and terror. Whereas many daemons are quick to feed on the soul of mortals they capture, a crucidaemon lets its victims linger, marinating their souls in torment and pain so that when the time for feeding finally comes, they welcome their final oblivion with tears of gratitude.  Crucidaemons are 6 feet tall and weigh 250 pounds.&lt;/p&gt;&lt;/h4&gt;&lt;/div&gt;</t>
  </si>
  <si>
    <t>Vulnudaemon</t>
  </si>
  <si>
    <t>darkvision 60 ft., detect good, detect magic; Perception +10</t>
  </si>
  <si>
    <t>aura of doom (30 ft., DC 18)</t>
  </si>
  <si>
    <t>short sword +10/+5 (1d4+2/19-20 plus bleed), bite +5 (1d3+1)</t>
  </si>
  <si>
    <t>bleed (1d4), sneak attack +1d6</t>
  </si>
  <si>
    <t>Spell-Like Abilities (CL 7th; concentration +10)  Constant-detect good, detect magic  3/day-blur, death knell (DC 15), invisibility, minor image (DC 15)  1/day-inflict critical wounds (DC 17), summon (level 2, 1d4 cacodaemons 40%)</t>
  </si>
  <si>
    <t>Str 14, Dex 17, Con 13, Int 12, Wis 13, Cha 16</t>
  </si>
  <si>
    <t>Ability Focus (aura of doom), Combat Casting, Weapon Finesse</t>
  </si>
  <si>
    <t>Bluff +12, Diplomacy +10, Fly +11, Knowledge (arcana) +7, Knowledge (planes) +8, Perception +10, Sense Motive +10, Spellcraft +8, Stealth +16</t>
  </si>
  <si>
    <t>solitary, pair, or murder (3-12)</t>
  </si>
  <si>
    <t>A bloody, tooth-filled mouth that looks almost like a horrific gash gasps in the neck of this pale, childlike horror.</t>
  </si>
  <si>
    <t>Aura of Doom (Su) As a free action, a vulnudaemon can radiate an aura of dread and hopelessness. Any creature within 30 feet of the vulnudaemon must succeed at a DC 18 Will save or become shaken for as long as it remains in the aura.</t>
  </si>
  <si>
    <t>These deceptive daemons personify death resulting from murder accented with betrayal. Most often formed from the souls of evil creatures killed by family or friends, vulnudaemons spread their insanity throughout the worlds by deceiving and killing all creatures they meet.  Vulnudaemons stalk their prey, infecting them with a sense of impending doom and watching their reactions, learning their responses before attacking and savoring their death. These daemons serve as excellent assassins, hiding in the shadows before debilitating their enemies, or striking from the protection of invisibility in order to deliver the killing blow. When facing stronger enemies, vulnudaemons seek to wear them down through a series of attacks, nicking at them and darting off, then repeating the process until their opponents bleed out.  Vulnudaemons often find themselves called to the Material Plane by cultists of deities associated with murder and assassination. These cultists often see vulnudaemons as sacred creatures favored by their deity, and rather than simply use the daemons as assassins, cultists often grant them a shocking degree of freedom to wander the region as they will, picking victims to fit their own agendas and murdering whomever they wish. Cultists who conjure vulnudaemons into the world usually take care to show the daemons a secret hand sign or other code that members of the cult can show them, lest the monsters decide to target one of the believers for an attack. Whether or not an accidentally targeted cultist has the time to flash her safety sign to the daemon should the creature attack her at a later date is, of course, another matter.  Vulnudaemons stand 3 feet tall and weigh 25 pounds.</t>
  </si>
  <si>
    <t>&lt;link rel="stylesheet"href="PF.css"&gt;&lt;div&gt;&lt;h2&gt;Daemon, Vulnudaemon&lt;/h2&gt;&lt;h3&gt;&lt;i&gt;A bloody, tooth-filled mouth that looks almost like a horrific gash gasps in the neck of this pale, childlike horror.&lt;/i&gt;&lt;/h3&gt;&lt;br&gt;&lt;/div&gt;&lt;div class="heading"&gt;&lt;p class="alignleft"&gt;Vulnudaemon&lt;/p&gt;&lt;p class="alignright"&gt;CR 4&lt;/p&gt;&lt;div style="clear: both;"&gt;&lt;/div&gt;&lt;/div&gt;&lt;div&gt;&lt;h5&gt;&lt;b&gt;XP &lt;/b&gt;1,200&lt;/h5&gt;&lt;h5&gt;NE Small outsider (daemon, evil, extraplanar)&lt;/h5&gt;&lt;h5&gt;&lt;b&gt;Init &lt;/b&gt;+3; &lt;b&gt;Senses &lt;/b&gt;darkvision 60 ft., &lt;i&gt;detect good&lt;/i&gt;, &lt;i&gt;detect magic&lt;/i&gt;; Perception +10&lt;/h5&gt;&lt;h5&gt;&lt;b&gt;Aura &lt;/b&gt;aura of doom (30 ft., DC 18)&lt;/h5&gt;&lt;/div&gt;&lt;hr/&gt;&lt;div&gt;&lt;h5&gt;&lt;b&gt;DEFENSE&lt;/b&gt;&lt;/h5&gt;&lt;/div&gt;&lt;hr/&gt;&lt;div&gt;&lt;h5&gt;&lt;b&gt;AC &lt;/b&gt;17, touch 14, flat-footed 14 (+3 Dex, +3 natural, +1 size)&lt;/h5&gt;&lt;h5&gt;&lt;b&gt;hp &lt;/b&gt;39 (6d10+6)&lt;/h5&gt;&lt;h5&gt;&lt;b&gt;Fort &lt;/b&gt;+6, &lt;b&gt;Ref &lt;/b&gt;+5, &lt;b&gt;Will &lt;/b&gt;+6&lt;/h5&gt;&lt;h5&gt;&lt;b&gt;DR &lt;/b&gt;5/good or silver; &lt;b&gt;Immune &lt;/b&gt;acid, death effects, disease, poison; &lt;b&gt;Resist &lt;/b&gt;cold 10, electricity 10, fire 10&lt;/h5&gt;&lt;/div&gt;&lt;hr/&gt;&lt;div&gt;&lt;h5&gt;&lt;b&gt;OFFENSE&lt;/b&gt;&lt;/h5&gt;&lt;/div&gt;&lt;hr/&gt;&lt;div&gt;&lt;h5&gt;&lt;b&gt;Spd &lt;/b&gt;30 ft.&lt;/h5&gt;&lt;h5&gt;&lt;b&gt;Melee &lt;/b&gt;short sword +10/+5 (1d4+2/19-20 plus bleed), bite +5 (1d3+1)&lt;/h5&gt;&lt;h5&gt;&lt;b&gt;Space &lt;/b&gt;5 ft.; &lt;b&gt;Reach &lt;/b&gt;5 ft.&lt;/h5&gt;&lt;h5&gt;&lt;b&gt;Special Attacks &lt;/b&gt;bleed (1d4), sneak attack +1d6&lt;/h5&gt;&lt;h5&gt;&lt;b&gt;Spell-Like Abilities&lt;/b&gt; (CL 7th; concentration +10)  &lt;/br&gt;Constant&amp;mdash;&lt;i&gt;detect good&lt;/i&gt;, &lt;i&gt;detect magic&lt;/i&gt; &lt;/br&gt;3/day&amp;mdash;&lt;i&gt;blur&lt;/i&gt;, &lt;i&gt;death knell&lt;/i&gt; (DC 15), &lt;i&gt;invisibility&lt;/i&gt;, &lt;i&gt;minor image&lt;/i&gt; (DC 15) &lt;/br&gt;1/day&amp;mdash;&lt;i&gt;inflict critical wounds&lt;/i&gt; (DC 17), summon (level 2, 1d4 cacodaemons 40%)&lt;/h5&gt;&lt;/h5&gt;&lt;/div&gt;&lt;hr/&gt;&lt;div&gt;&lt;h5&gt;&lt;b&gt;STATISTICS&lt;/b&gt;&lt;/h5&gt;&lt;/div&gt;&lt;hr/&gt;&lt;div&gt;&lt;h5&gt;&lt;b&gt;Str &lt;/b&gt;14, &lt;b&gt;Dex &lt;/b&gt;17, &lt;b&gt;Con &lt;/b&gt;13, &lt;b&gt;Int &lt;/b&gt; 12, &lt;b&gt;Wis &lt;/b&gt;13, &lt;b&gt;Cha &lt;/b&gt;16&lt;/h5&gt;&lt;h5&gt;&lt;b&gt;Base Atk &lt;/b&gt;+6; &lt;b&gt;CMB &lt;/b&gt;+7; &lt;b&gt;CMD &lt;/b&gt;20&lt;/h5&gt;&lt;h5&gt;&lt;b&gt;Feats &lt;/b&gt;Ability Focus (aura of doom), Combat Casting, Weapon Finesse&lt;/h5&gt;&lt;h5&gt;&lt;b&gt;Skills &lt;/b&gt;Bluff +12, Diplomacy +10, Fly +11, Knowledge (arcana) +7, Knowledge (planes) +8, Perception +10, Sense Motive +10, Spellcraft +8, Stealth +16&lt;/h5&gt;&lt;h5&gt;&lt;b&gt;Languages &lt;/b&gt;Abyssal, Draconic, Infernal; telepathy 100 ft.&lt;/h5&gt;&lt;/div&gt;&lt;hr/&gt;&lt;div&gt;&lt;h5&gt;&lt;b&gt;ECOLOGY&lt;/b&gt;&lt;/h5&gt;&lt;/div&gt;&lt;hr/&gt;&lt;div&gt;&lt;h5&gt;&lt;b&gt;Environment &lt;/b&gt; any (Abaddon)&lt;/h5&gt;&lt;h5&gt;&lt;b&gt;Organization &lt;/b&gt;solitary, pair, or murder (3-12)&lt;/h5&gt;&lt;h5&gt;&lt;b&gt;Treasure &lt;/b&gt;standard&lt;/h5&gt;&lt;/div&gt;&lt;hr/&gt;&lt;div&gt;&lt;h5&gt;&lt;b&gt;SPECIAL ABILITIES&lt;/b&gt;&lt;/h5&gt;&lt;/div&gt;&lt;hr/&gt;&lt;div&gt;&lt;/h5&gt;&lt;h5&gt;&lt;b&gt;Aura of Doom (Su)&lt;/b&gt; As a free action, a vulnudaemon can radiate an aura of dread and hopelessness. Any creature within 30 feet of the vulnudaemon must succeed at a DC 18 Will save or become shaken for as long as it remains in the aura.&lt;/h5&gt;&lt;/div&gt;&lt;br&gt;&lt;div&gt;&lt;h4&gt;&lt;p&gt;&lt;p&gt;These deceptive daemons personify death resulting from murder accented with betrayal. Most often formed from the souls of evil creatures killed by family or friends, vulnudaemons spread their insanity throughout the worlds by deceiving and killing all creatures they meet.  Vulnudaemons stalk their prey, infecting them with a sense of impending doom and watching their reactions, learning their responses before attacking and savoring their death. These daemons serve as excellent assassins, hiding in the shadows before debilitating their enemies, or striking from the protection of &lt;i&gt;invisibility&lt;/i&gt; in order to deliver the killing blow. When facing stronger enemies, vulnudaemons seek to wear them down through a series of attacks, nicking at them and darting off, then repeating the process until their opponents bleed out.  Vulnudaemons often find themselves called to the Material Plane by cultists of deities associated with murder and assassination. These cultists often see vulnudaemons as sacred creatures favored by their deity, and rather than simply use the daemons as assassins, cultists often grant them a shocking degree of freedom to wander the region as they will, picking victims to fit their own agendas and murdering whomever they wish. Cultists who conjure vulnudaemons into the world usually take care to show the daemons a secret hand sign or other code that members of the cult can show them, lest the monsters decide to target one of the believers for an attack. Whether or not an accidentally targeted cultist has the time to flash her safety sign to the daemon should the creature attack her at a later date is, of course, another matter.  Vulnudaemons stand 3 feet tall and weigh 25 pounds.&lt;/p&gt;&lt;/h4&gt;&lt;/div&gt;</t>
  </si>
  <si>
    <t>Deathtrap Ooze</t>
  </si>
  <si>
    <t>blindsight 60 ft.;Perception -5</t>
  </si>
  <si>
    <t>10, touch 5, flat-footed 10</t>
  </si>
  <si>
    <t>(-4 Dex, +5 natural, -1 size)</t>
  </si>
  <si>
    <t>Fort +10, Ref +0, Will -1</t>
  </si>
  <si>
    <t>slam +13 (2d6+7 plus 2d6 acid and grab)</t>
  </si>
  <si>
    <t>constrict (2d6+7 plus 2d6 acid)</t>
  </si>
  <si>
    <t>Str 20, Dex 3, Con 22, Int -, Wis 1, Cha 1</t>
  </si>
  <si>
    <t>Climb +13</t>
  </si>
  <si>
    <t>compression, trap form</t>
  </si>
  <si>
    <t>The killing blade of this horrific trap drips with an animated sheen of foul brown-orange slime.</t>
  </si>
  <si>
    <t>Acid (Ex) A deathtrap ooze secretes acid that dissolves only flesh. Creatures made of materials other than flesh are immune to this acid.  Trap Form (Su) Taking 1 minute to do so, a deathtrap ooze can assume the form of any Medium or Large mechanical trap that has no more than one moving part (excluding pits). The ooze can maintain this form indefinitely. The trap it can assume the form of must be of a CR equal to or less than that of the deathtrap ooze itself-appropriate traps from pages 420-421 of the Core Rulebook include the swinging axe trap (CR 1), the wall scythe trap (CR 4), and the falling block trap (CR 5). In trap form, the ooze uses its attack bonus, but otherwise functions as the emulated trap and uses that trap's statistics and damage. If a creature searching for traps exceeds the DC to find the ooze's trap form, a successful follow-up DC 19 Knowledge (dungeoneering) check allows the creature that discovered the trap to discern its true nature. If the ooze takes any damage, it reverts to its normal form as a free action. Otherwise, reverting to its normal form takes a swift action.</t>
  </si>
  <si>
    <t>A deathtrap ooze is a disgusting mass of brown-orange sludge that moves and hunts of its own volition. It exists only to feed. Thought to be related to ochre jellies, the deathtrap ooze is up to 12 feet wide and 6 inches deep in its normal, mobile form. While moving, it shrinks a foot or two in width, gaining about 6 inches of height, and rolls forward in a quivering mass.  Deathtrap oozes are less inclined to look for prey than are other oozes-they prefer to hunt by ambush. Their ability to assume the form of simple mechanical traps has long intrigued scholars, but this ability is not something born out of intellect as much as by supernatural cunning. A deathtrap ooze lacks any creative ability-it can only mimic traps that it has encountered during its wanderings, and even then, the repertoire of trap designs it can draw upon is limited to just the last few it has encountered.  These oozes surely have an origin rooted in magical meddling. Countless ancient crypts have such oozes within, lurking patiently in ageless trap form, awaiting would-be tomb-raiders for a first-in-centuries breakfast. Those who have studied the deathtrap ooze suppose that wizards of some lost culture altered ochre jellies into perfect guardians.  Like ochre jellies, elder deathtrap oozes can grow to be enormous. Rumor holds that some can also duplicate even more complex traps that release toxic fumes, spray acid, or contain poison. Some even claim there are oozes so huge that they can duplicate traps that fill entire rooms with multiple moving parts.</t>
  </si>
  <si>
    <t>&lt;link rel="stylesheet"href="PF.css"&gt;&lt;div&gt;&lt;h2&gt;Deathtrap Ooze&lt;/h2&gt;&lt;h3&gt;&lt;i&gt;The killing blade of this horrific trap drips with an animated sheen of foul brown-orange slime.&lt;/i&gt;&lt;/h3&gt;&lt;br&gt;&lt;/div&gt;&lt;div class="heading"&gt;&lt;p class="alignleft"&gt;Deathtrap Ooze&lt;/p&gt;&lt;p class="alignright"&gt;CR 8&lt;/p&gt;&lt;div style="clear: both;"&gt;&lt;/div&gt;&lt;/div&gt;&lt;div&gt;&lt;h5&gt;&lt;b&gt;XP &lt;/b&gt;4,800&lt;/h5&gt;&lt;h5&gt;N Large ooze (shapechanger)&lt;/h5&gt;&lt;h5&gt;&lt;b&gt;Init &lt;/b&gt;-4; &lt;b&gt;Senses &lt;/b&gt;blindsight 60 ft.;Perception -5&lt;/h5&gt;&lt;/div&gt;&lt;hr/&gt;&lt;div&gt;&lt;h5&gt;&lt;b&gt;DEFENSE&lt;/b&gt;&lt;/h5&gt;&lt;/div&gt;&lt;hr/&gt;&lt;div&gt;&lt;h5&gt;&lt;b&gt;AC &lt;/b&gt;10, touch 5, flat-footed 10 (-4 Dex, +5 natural, -1 size)&lt;/h5&gt;&lt;h5&gt;&lt;b&gt;hp &lt;/b&gt;126 (12d8+72)&lt;/h5&gt;&lt;h5&gt;&lt;b&gt;Fort &lt;/b&gt;+10, &lt;b&gt;Ref &lt;/b&gt;+0, &lt;b&gt;Will &lt;/b&gt;-1&lt;/h5&gt;&lt;h5&gt;&lt;b&gt;Immune &lt;/b&gt;acid, ooze traits&lt;/h5&gt;&lt;/div&gt;&lt;hr/&gt;&lt;div&gt;&lt;h5&gt;&lt;b&gt;OFFENSE&lt;/b&gt;&lt;/h5&gt;&lt;/div&gt;&lt;hr/&gt;&lt;div&gt;&lt;h5&gt;&lt;b&gt;Spd &lt;/b&gt;20 ft., climb 20 ft.&lt;/h5&gt;&lt;h5&gt;&lt;b&gt;Melee &lt;/b&gt;slam +13 (2d6+7 plus 2d6 acid and grab)&lt;/h5&gt;&lt;h5&gt;&lt;b&gt;Space &lt;/b&gt;10 ft.; &lt;b&gt;Reach &lt;/b&gt;10 ft.&lt;/h5&gt;&lt;h5&gt;&lt;b&gt;Special Attacks &lt;/b&gt;constrict (2d6+7 plus 2d6 acid)&lt;/h5&gt;&lt;/div&gt;&lt;hr/&gt;&lt;div&gt;&lt;h5&gt;&lt;b&gt;STATISTICS&lt;/b&gt;&lt;/h5&gt;&lt;/div&gt;&lt;hr/&gt;&lt;div&gt;&lt;h5&gt;&lt;b&gt;Str &lt;/b&gt;20, &lt;b&gt;Dex &lt;/b&gt;3, &lt;b&gt;Con &lt;/b&gt;22, &lt;b&gt;Int &lt;/b&gt; -, &lt;b&gt;Wis &lt;/b&gt;1, &lt;b&gt;Cha &lt;/b&gt;1&lt;/h5&gt;&lt;h5&gt;&lt;b&gt;Base Atk &lt;/b&gt;+9; &lt;b&gt;CMB &lt;/b&gt;+15 (+19 grapple); &lt;b&gt;CMD &lt;/b&gt;21 (can't be tripped)&lt;/h5&gt;&lt;h5&gt;&lt;b&gt;Skills &lt;/b&gt;Climb +13&lt;/h5&gt;&lt;h5&gt;&lt;b&gt;SQ &lt;/b&gt;compression, trap form&lt;/h5&gt;&lt;/div&gt;&lt;hr/&gt;&lt;div&gt;&lt;h5&gt;&lt;b&gt;ECOLOGY&lt;/b&gt;&lt;/h5&gt;&lt;/div&gt;&lt;hr/&gt;&lt;div&gt;&lt;h5&gt;&lt;b&gt;Environment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ABILITIES&lt;/b&gt;&lt;/h5&gt;&lt;/div&gt;&lt;hr/&gt;&lt;div&gt;&lt;/h5&gt;&lt;h5&gt;&lt;b&gt;Acid (Ex)&lt;/b&gt; A deathtrap ooze secretes acid that dissolves only flesh. Creatures made of materials other than flesh are immune to this acid.  &lt;/h5&gt;&lt;h5&gt;&lt;b&gt;Trap Form (Su)&lt;/b&gt; Taking 1 minute to do so, a deathtrap ooze can assume the form of any Medium or Large mechanical trap that has no more than one moving part (excluding pits). The ooze can maintain this form indefinitely. The trap it can assume the form of must be of a CR equal to or less than that of the deathtrap ooze itself-appropriate traps from pages 420-421 of the &lt;i&gt;Core Rulebook&lt;/i&gt; include the swinging axe trap (CR 1), the wall scythe trap (CR 4), and the falling block trap (CR 5). In trap form, the ooze uses its attack bonus, but otherwise functions as the emulated trap and uses that trap's statistics and damage. If a creature searching for traps exceeds the DC to find the ooze's trap form, a successful follow-up DC 19 Knowledge (dungeoneering) check allows the creature that discovered the trap to discern its true nature. If the ooze takes any damage, it reverts to its normal form as a free action. Otherwise, reverting to its normal form takes a swift action.&lt;/h5&gt;&lt;/div&gt;&lt;br&gt;&lt;div&gt;&lt;h4&gt;&lt;p&gt;&lt;p&gt;A deathtrap ooze is a disgusting mass of brown-orange sludge that moves and hunts of its own volition. It exists only to feed. Thought to be related to ochre jellies, the deathtrap ooze is up to 12 feet wide and 6 inches deep in its normal, mobile form. While moving, it shrinks a foot or two in width, gaining about 6 inches of height, and rolls forward in a quivering mass.  Deathtrap oozes are less inclined to look for prey than are other oozes-they prefer to hunt by ambush. Their ability to assume the form of simple mechanical traps has long intrigued scholars, but this ability is not something born out of intellect as much as by supernatural cunning. A deathtrap ooze lacks any creative ability-it can only mimic traps that it has encountered during its wanderings, and even then, the repertoire of trap designs it can draw upon is limited to just the last few it has encountered.  These oozes surely have an origin rooted in magical meddling. Countless ancient crypts have such oozes within, lurking patiently in ageless trap form, awaiting would-be tomb-raiders for a first-in-centuries breakfast. Those who have studied the deathtrap ooze suppose that wizards of some lost culture altered ochre jellies into perfect guardians.  Like ochre jellies, elder deathtrap oozes can grow to be enormous. Rumor holds that some can also duplicate even more complex traps that release toxic fumes, spray acid, or contain poison. Some even claim there are oozes so huge that they can duplicate traps that fill entire rooms with multiple moving parts.&lt;/p&gt;&lt;/h4&gt;&lt;/div&gt;</t>
  </si>
  <si>
    <t>Deathweb</t>
  </si>
  <si>
    <t>infestation (5 ft., 1d6 plus poison)</t>
  </si>
  <si>
    <t>Fort +5, Ref +5, Will +8</t>
  </si>
  <si>
    <t>bite +15 (2d8+12)</t>
  </si>
  <si>
    <t>web (+9 ranged, DC 15, 11 hp)</t>
  </si>
  <si>
    <t>Str 26, Dex 14, Con -, Int 7, Wis 13, Cha 15</t>
  </si>
  <si>
    <t>Awesome Blow, Cleave, Improved Bull Rush, Improved Initiative, Power Attack, Vital Strike</t>
  </si>
  <si>
    <t>Climb +16, Perception +15, Stealth +16</t>
  </si>
  <si>
    <t>This animated husk from an enormous spider seems filled with thousands of living spiders that fall from its body like drops of blood.</t>
  </si>
  <si>
    <t>Poison (Ex) Infestation-injury; save Fort DC 17; frequency 1/round for 6 rounds; effect 1d4 Str damage; cure 2 consecutive saves. The save DC is Charisma-based.  Infestation (Su) An infestation of poisonous spiders, which nest within this creature's exoskeleton, constantly surrounds a deathweb, to a radius of 5 feet. Any creature within the infestation takes 1d6 points of damage at the end of each round it remains in the area. A creature that takes this damage must make a DC 17 Fortitude save or be nauseated for 1 round. In addition, those damaged by this infestation are poisoned as well. Any area effect attack that deals 10 or more points of damage to a deathweb destroys its infesting spiders, removing its aura for 3 rounds, after which a new batch of spiders swarms out of the undead's body to replenish the infestation. The save DC is Charisma-based.</t>
  </si>
  <si>
    <t>A deathweb is the undead exoskeleton of a massive spider animated with the vilest necromancy. The spells that create this monstrosity bind to it thousands of normal spiders, which together form the mind of the undead beast like an arachnid hive. These smaller spiders live in and direct their exoskeleton home, working together to swarm around the deathweb and weave its web sheets.  The exoskeleton of a deathweb is cracked and full of holes to allow the resident spiders easy passage into and out of it. Although the exoskeleton can be up to 10 feet long, the largest spiders within are only 6 inches in length. The variety in the sizes of the internal spiders allows them to ably move all parts of the exoskeleton, giving the massive carapace amazing dexterity and swiftness, as well as cleverness, perception, and presence.  These capabilities make deathwebs resourceful and frightening opponents, especially when adversaries mistake them for normal monstrous arachnids or mindless undead. Because of their ability to squeeze into tight surroundings, deathwebs may be found lurking in all manner of niches.  Deathwebs lair where they can build webs to trap passersby, such as among thick trees or in caves or tunnels. The creatures don't actively collect valuables, but they kill indiscriminately to feed the multitude of spiders within. Webs in a deathweb's lair are thus likely to contain valuables despite the creature's lack of interest in wealth.</t>
  </si>
  <si>
    <t>&lt;link rel="stylesheet"href="PF.css"&gt;&lt;div&gt;&lt;h2&gt;Deathweb&lt;/h2&gt;&lt;h3&gt;&lt;i&gt;&lt;i&gt;This animated husk from an enormous spider seems filled with thousands of living spiders that fall from its body like drops of blood&lt;/i&gt;.&lt;/i&gt;&lt;/h3&gt;&lt;br&gt;&lt;/br&gt;&lt;/div&gt;&lt;div class="heading"&gt;&lt;p class="alignleft"&gt;Deathweb&lt;/p&gt;&lt;p class="alignright"&gt;CR 6&lt;/p&gt;&lt;div style="clear: both;"&gt;&lt;/div&gt;&lt;/div&gt;&lt;div&gt;&lt;h5&gt;&lt;b&gt;XP &lt;/b&gt;2,400&lt;/h5&gt;&lt;h5&gt;N Large undead &lt;/h5&gt;&lt;h5&gt;&lt;b&gt;Init &lt;/b&gt;+6; &lt;b&gt;Senses &lt;/b&gt;darkvision 60 ft.; Perception +15&lt;/h5&gt;&lt;h5&gt;&lt;b&gt;Aura &lt;/b&gt;infestation (5 ft., 1d6 plus poison)&lt;/h5&gt;&lt;/div&gt;&lt;hr/&gt;&lt;div&gt;&lt;h5&gt;&lt;b&gt;DEFENSE&lt;/b&gt;&lt;/h5&gt;&lt;/div&gt;&lt;hr/&gt;&lt;div&gt;&lt;h5&gt;&lt;b&gt;AC &lt;/b&gt;19, touch 11, flat-footed 17 (+2 Dex, +8 natural, -1 size)&lt;/h5&gt;&lt;h5&gt;&lt;b&gt;hp &lt;/b&gt;71 (11d8+22)&lt;/h5&gt;&lt;h5&gt;&lt;b&gt;Fort &lt;/b&gt;+5, &lt;b&gt;Ref &lt;/b&gt;+5, &lt;b&gt;Will &lt;/b&gt;+8&lt;/h5&gt;&lt;h5&gt;&lt;b&gt;Immune &lt;/b&gt;undead traits&lt;/h5&gt;&lt;/div&gt;&lt;hr/&gt;&lt;div&gt;&lt;h5&gt;&lt;b&gt;OFFENSE&lt;/b&gt;&lt;/h5&gt;&lt;/div&gt;&lt;hr/&gt;&lt;div&gt;&lt;h5&gt;&lt;b&gt;Spd &lt;/b&gt;30 ft., climb 20 ft.&lt;/h5&gt;&lt;h5&gt;&lt;b&gt;Melee &lt;/b&gt;bite +15 (2d8+12)&lt;/h5&gt;&lt;h5&gt;&lt;b&gt;Space &lt;/b&gt;10 ft.; &lt;b&gt;Reach &lt;/b&gt;10 ft.&lt;/h5&gt;&lt;h5&gt;&lt;b&gt;Special Attacks &lt;/b&gt;web (+9 ranged, DC 15, 11 hp)&lt;/h5&gt;&lt;/div&gt;&lt;hr/&gt;&lt;div&gt;&lt;h5&gt;&lt;b&gt;STATISTICS&lt;/b&gt;&lt;/h5&gt;&lt;/div&gt;&lt;hr/&gt;&lt;div&gt;&lt;h5&gt;&lt;b&gt;Str &lt;/b&gt;26, &lt;b&gt;Dex &lt;/b&gt;14, &lt;b&gt;Con &lt;/b&gt;-, &lt;b&gt;Int &lt;/b&gt; 7, &lt;b&gt;Wis &lt;/b&gt;13, &lt;b&gt;Cha &lt;/b&gt;15&lt;/h5&gt;&lt;h5&gt;&lt;b&gt;Base Atk &lt;/b&gt;+8; &lt;b&gt;CMB &lt;/b&gt;+17; &lt;b&gt;CMD &lt;/b&gt;29 (41 vs. trip)&lt;/h5&gt;&lt;h5&gt;&lt;b&gt;Feats &lt;/b&gt;Awesome Blow, Cleave, Improved Bull Rush, Improved Initiative, Power Attack, Vital Strike&lt;/h5&gt;&lt;h5&gt;&lt;b&gt;Skills &lt;/b&gt;Climb +16, Perception +15, Stealth +16; &lt;b&gt;Racial Modifiers &lt;/b&gt;+4 Stealth&lt;/h5&gt;&lt;h5&gt;&lt;b&gt;SQ &lt;/b&gt;compression&lt;/h5&gt;&lt;/div&gt;&lt;hr/&gt;&lt;div&gt;&lt;h5&gt;&lt;b&gt;ECOLOGY&lt;/b&gt;&lt;/h5&gt;&lt;/div&gt;&lt;hr/&gt;&lt;div&gt;&lt;h5&gt;&lt;b&gt;Environment &lt;/b&gt; any&lt;/h5&gt;&lt;h5&gt;&lt;b&gt;Organization &lt;/b&gt;solitary, pair, or nest (3-8)&lt;/h5&gt;&lt;h5&gt;&lt;b&gt;Treasure &lt;/b&gt;incidental&lt;/h5&gt;&lt;/div&gt;&lt;hr/&gt;&lt;div&gt;&lt;h5&gt;&lt;b&gt;SPECIAL ABILITIES&lt;/b&gt;&lt;/h5&gt;&lt;/div&gt;&lt;hr/&gt;&lt;div&gt;&lt;/h5&gt;&lt;h5&gt;&lt;b&gt;Poison (Ex)&lt;/b&gt; Infestation-injury; &lt;i&gt;save&lt;/i&gt; Fort DC 17; &lt;i&gt;frequency&lt;/i&gt; 1/round for 6 rounds; &lt;i&gt;effect&lt;/i&gt; 1d4 Str damage; &lt;i&gt;cure&lt;/i&gt; 2 consecutive &lt;i&gt;save&lt;/i&gt;s. The save DC is Charisma-based.  &lt;/h5&gt;&lt;h5&gt;&lt;b&gt;Infestation (Su)&lt;/b&gt; An infestation of poisonous spiders, which nest within this creature's exoskeleton, constantly surrounds a deathweb, to a radius of 5 feet. Any creature within the infestation takes 1d6 points of damage at the end of each round it remains in the area. A creature that takes this damage must make a DC 17 Fortitude save or be nauseated for 1 round. In addition, those damaged by this infestation are poisoned as well. Any area effect attack that deals 10 or more points of damage to a deathweb destroys its infesting spiders, removing its aura for 3 rounds, after which a new batch of spiders swarms out of the undead's body to replenish the infestation. The save DC is Charisma-based.&lt;/h5&gt;&lt;/div&gt;&lt;br&gt;&lt;/br&gt;&lt;div&gt;&lt;h4&gt;&lt;p&gt;&lt;p&gt;A deathweb is the undead exoskeleton of a massive spider animated with the vilest necromancy. The spells that create this monstrosity bind to it thousands of normal spiders, which together form the mind of the undead beast like an arachnid hive. These smaller spiders live in and direct their exoskeleton home, working together to swarm around the deathweb and weave its web sheets.  The exoskeleton of a deathweb is cracked and full of holes to allow the resident spiders easy passage into and out of it. Although the exoskeleton can be up to 10 feet long, the largest spiders within are only 6 inches in length. The variety in the sizes of the internal spiders allows them to ably move all parts of the exoskeleton, giving the massive carapace amazing dexterity and swiftness, as well as cleverness, perception, and presence.  These capabilities make deathwebs resourceful and frightening opponents, especially when adversaries mistake them for normal monstrous arachnids or mindless undead. Because of their ability to squeeze into tight surroundings, deathwebs may be found lurking in all manner of niches.  Deathwebs lair where they can build webs to trap passersby, such as among thick trees or in caves or tunnels. The creatures don't actively collect valuables, but they kill indiscriminately to feed the multitude of spiders within. Webs in a deathweb's lair are thus likely to contain valuables despite the creature's lack of interest in wealth.&lt;/p&gt;&lt;/h4&gt;&lt;/div&gt;</t>
  </si>
  <si>
    <t>Demilich</t>
  </si>
  <si>
    <t>25, touch 21, flat-footed 21</t>
  </si>
  <si>
    <t>(+3 Dex, +1 dodge, +4 natural, +5 profane, +2 size)</t>
  </si>
  <si>
    <t>Fort +15, Ref +15, Will +21</t>
  </si>
  <si>
    <t>channel resistance +5, rejuvenation, unholy grace</t>
  </si>
  <si>
    <t>20/-</t>
  </si>
  <si>
    <t>acid, cold, electricity, magic, polymorph, undead traits</t>
  </si>
  <si>
    <t>torpor, vorpal susceptibility</t>
  </si>
  <si>
    <t>devour soul</t>
  </si>
  <si>
    <t>Spell-Like Abilities (CL 20th; concentration +25)  Constant-true seeing  At Will-greater bestow curse (DC 21), telekinesis (DC 20), wail of the banshee (20-ft.-radius spread centered on the demilich; DC 24)</t>
  </si>
  <si>
    <t>Str 6, Dex 17, Con -, Int 21, Wis 20, Cha 21</t>
  </si>
  <si>
    <t>Ability Focus (devour soul), Alertness, Defensive Combat Training, Dodge, Flyby AttackB, Improved Initiative, Iron Will, Lightning Reflexes, Mobility</t>
  </si>
  <si>
    <t>Bluff +20, Fly +23, Knowledge (arcana) +23, Knowledge (dungeoneering) +20, Knowledge (history) +15, Knowledge (planes) +15, Knowledge (religion) +18, Perception +27, Sense Motive +27, Spellcraft +23, Stealth +24</t>
  </si>
  <si>
    <t>Abyssal, Aklo, Common, Draconic, Giant, Infernal</t>
  </si>
  <si>
    <t>Glittering jewels encrust this leering skull as it floats up into the air on a swirling vortex of dust and shimmering magic.</t>
  </si>
  <si>
    <t>Devour Soul (Su) As a standard action with a range of 300 feet, a demilich can imprison the soul of a living creature within one of 10 special gems embedded in its skull. If the target succeeds at a DC 24 Fortitude save, it gains two permanent negative levels. If it fails, its soul is immediately drawn into one of the gems in the demilich's skull. The soul remains trapped within the gem, visible as but a gleam except under true seeing. The soulless body corrupts and decays rapidly, reducing to dust in a single round. As long as the dead creature's soul remains trapped in the gemstone, it cannot be  restored to life via any means save direct divine intervention. Gems with souls trapped in them can be retrieved from a destroyed demilich, at which point they can either be crushed to release any souls within to their afterlife or used in the place of the usual material components to restore the soul and body with resurrection or true resurrection. After 24 hours, the demilich can choose to consume any soul trapped in a gem, healing it 1d6 hit points per Hit Die of the soul, at which point only miracle or wish can restore the dead creature to life. The save DC is Charisma-based, and includes a +2 bonus for the Ability Focus feat.  Greater Bestow Curse (Sp) This spell-like ability functions like bestow curse, but can have one of the following effects: -12 to one ability score; -6 to two ability scores; -8 penalty on attack rolls, saves, and checks; or a 25% chance to act normally. This ability is treated as a 6th-level spell.  Immunity to Magic (Su) A demilich is immune to any spell or spell-like ability that allows spell resistance. In addition, certain spells function differently against the creature, as noted below.  • A dispel evil spell deals 2d6 points of damage, with no saving throw.  • Holy smite affects a demilich normally.  • A power word kill spoken by an ethereal caster deals 50 points of damage to the demilich if it fails a Fortitude save (with a DC determined as though the spell allowed a saving throw).  • A shatter spell deals 1d6 points of damage per two caster levels (maximum 10d6), with no saving throw.  Rejuvenation (Su) A destroyed demilich reforms in 2d6 days. To permanently destroy a demilich, holy water must be poured over its remains within the area of a hallow spell. To complete the destruction, holy word or dispel evil must be cast. If the caster succeeds at a caster level check with a DC equal to 10 + the demilich's Hit Dice, the demilich is permanently destroyed.  Telekinetic Storm (Su) As a special use of its telekinesis spell-like ability, a demilich can churn up its treasure, dust, bones, and other loose debris in the area into a whirling storm about its skull. The storm obscures vision as a fog cloud within a 20-foot spread centered on the demilich's skull. Creatures within the storm take 12d6 points of bludgeoning damage per round on the demilich's turn (Reflex DC 20 half). The demilich can maintain the storm indefinitely by concentrating.  Torpor (Ex) A demilich takes no actions against intruders unless its remains or treasure are disturbed.  Unholy Grace (Su) A demilich gains a bonus on saves and a profane bonus to AC equal to its Charisma modifier.  Vorpal Susceptibility (Ex) Vorpal weapons of any kind ignore a demilich's damage reduction.</t>
  </si>
  <si>
    <t>In their endless years of unlife, some liches lose themselves in introspection, and can no longer rouse themselves to face the endless march of days. Still others cast their consciousness far from their bodies, wandering planes and realities far beyond mortal ken. Absent the vitality  of the soul, such a lich's physical form succumbs to decay over the centuries. In time, only the lich's skull remains intact. Yet the bonds of undeath keep the lich's remains from final dissolution. Vestiges of the lich's intellect remain within the skull, and wake to terrible wrath should it be disturbed. Traces of the lich's will to live strengthen the skull, rendering it harder than any steel. The lich's greed and lust for power manifest in the growth of gems in its skull. Lastly, though only the barest remnants of the lich's eldritch might survive, a demilich aroused to anger still retains enough power to flense the very soul from any defiling its final rest.  The lich's phylactery invariably fails during the slow decline of lich into demilich, losing its last vestiges of enchantment if not crumbling into dust with the lich's body. But even without the preserving power of the phylactery, demiliches retain a tenacious grip on existence. Only powerful and precise use of magic can permanently destroy a demilich and its remains.  To the unwary adventurer, a demilich looks like nothing more than dust and bones within the lich's former sanctum. Indeed, until disturbed, a demilich has only the vaguest awareness of intruders, and ignores their presence. Any attempt to steal the demilich's possessions, disturb its remains, or harm its domain rouses the demilich's slumbering mind, causing it to rise up in the air and voice its wail of the banshee before again settling to the ground. Should the interlopers relent, the skull returns to its torpor. But if they persist, the skull rises again, not to rest again until all in its sight have perished. Fortunately for intruders, demiliches never pursue those wise enough flee.  BECOMING A DEMILICH  Most demiliches achieved their state through apathy, not volition. For each decade that a demilich fails to stir itself to meaningful action, there is a 1% cumulative chance that its corporeal body decays into dust, save for the skull. Any return to activity resets the chance of transformation to 0%. Once the lich's body decays, the lich's intellect returns to its phylactery as normal. However, the skull rejects the return of the lich's consciousness, keeping the lich trapped in its deteriorating phylactery for 1d10 years. If during that time the lich's remains are destroyed or scattered (for example, by wandering adventurers), the lich's phylactery forms a new body and the intellect leaves the phylactery as normal, returning the lich to life. But if the lich's remains survive unperturbed, the phylactery's magic fails catastrophically, releasing the lich's soul and causing 5d10 points of damage to the phylactery. Regardless of whether or not the phylactery physically survives, the energies released by its failure channel into the lifeless skull of the lich, allowing the last remnants of the lich's soul to transform it into a demilich. The lich's  soul itself either is utterly destroyed, reaches its final reward or punishment, or is condemned to wander the edges of the multiverse forever.  For wandering liches, the process is similar, but based on the number of decades the lich spends without its intellect returning to its body. While the lich's body still decays, its mind remains at large, only becoming trapped in the phylactery if the lich tries to return during the period in which its body has failed, but it has not yet become a demilich. Should the lich's phylactery fail before the wandering lich returns, the skull becomes a demilich, and the lich's mind is doomed to wander until the end of days.  AWAKENED DEMILICHES  Under exceptional conditions, a lich's full consciousness survives its transformation into a demilich, or a lich's wandering intellect manages to return to its jeweled skull. Such creatures are awakened demiliches, and combine the powers and near-invulnerability of a demilich with the mind and spellcasting prowess of a lich. An awakened demilich has the full spellcasting abilities of the lich it was before, and gains Eschew Materials and Still Spell as bonus feats. Awakened liches keep their original lich Hit Dice, and any mental attributes that are higher than the demilich's minimums. They otherwise have all the special abilities and defenses of a demilich, except torpor, and no abilities of the original lich beyond spellcasting and mental attributes. An awakened demilich has a CR of 16, or the CR of the original lich + 3, whichever is higher.</t>
  </si>
  <si>
    <t>&lt;link rel="stylesheet"href="PF.css"&gt;&lt;div&gt;&lt;h2&gt;Demilich&lt;/h2&gt;&lt;h3&gt;&lt;i&gt;Glittering jewels encrust this leering skull as it floats up into the air on a swirling vortex of dust and shimmering magic.&lt;/i&gt;&lt;/h3&gt;&lt;br&gt;&lt;/div&gt;&lt;div class="heading"&gt;&lt;p class="alignleft"&gt;Demilich&lt;/p&gt;&lt;p class="alignright"&gt;CR 14&lt;/p&gt;&lt;div style="clear: both;"&gt;&lt;/div&gt;&lt;/div&gt;&lt;div&gt;&lt;h5&gt;&lt;b&gt;XP &lt;/b&gt;38,400&lt;/h5&gt;&lt;h5&gt;NE Tiny undead &lt;/h5&gt;&lt;h5&gt;&lt;b&gt;Init &lt;/b&gt;+7; &lt;b&gt;Senses &lt;/b&gt;darkvision 60 ft., &lt;i&gt;true seeing&lt;/i&gt;; Perception +27&lt;/h5&gt;&lt;/div&gt;&lt;hr/&gt;&lt;div&gt;&lt;h5&gt;&lt;b&gt;DEFENSE&lt;/b&gt;&lt;/h5&gt;&lt;/div&gt;&lt;hr/&gt;&lt;div&gt;&lt;h5&gt;&lt;b&gt;AC &lt;/b&gt;25, touch 21, flat-footed 21 (+3 Dex, +1 dodge, +4 natural, +5 profane, +2 size)&lt;/h5&gt;&lt;h5&gt;&lt;b&gt;hp &lt;/b&gt;142 (15d8+75)&lt;/h5&gt;&lt;h5&gt;&lt;b&gt;Fort &lt;/b&gt;+15, &lt;b&gt;Ref &lt;/b&gt;+15, &lt;b&gt;Will &lt;/b&gt;+21&lt;/h5&gt;&lt;h5&gt;&lt;b&gt;Defensive Abilities &lt;/b&gt;channel resistance +5, rejuvenation, unholy grace; &lt;b&gt;DR &lt;/b&gt;20/-; &lt;b&gt;Immune &lt;/b&gt;acid, cold, electricity, magic, polymorph, undead traits&lt;/h5&gt;&lt;h5&gt;&lt;b&gt;Weaknesses &lt;/b&gt;torpor, vorpal susceptibility&lt;/h5&gt;&lt;/div&gt;&lt;hr/&gt;&lt;div&gt;&lt;h5&gt;&lt;b&gt;OFFENSE&lt;/b&gt;&lt;/h5&gt;&lt;/div&gt;&lt;hr/&gt;&lt;div&gt;&lt;h5&gt;&lt;b&gt;Spd &lt;/b&gt;fly 30 ft. (perfect)&lt;/h5&gt;&lt;h5&gt;&lt;b&gt;Space &lt;/b&gt;2-1/2 ft.; &lt;b&gt;Reach &lt;/b&gt;0 ft.&lt;/h5&gt;&lt;h5&gt;&lt;b&gt;Special Attacks &lt;/b&gt;devour soul&lt;/h5&gt;&lt;h5&gt;&lt;b&gt;Spell-Like Abilities&lt;/b&gt; (CL 20th; concentration +25)  &lt;/br&gt;Constant&amp;mdash;&lt;i&gt;true seeing&lt;/i&gt; &lt;/br&gt;At Will&amp;mdash;&lt;i&gt;greater &lt;i&gt;bestow curse&lt;/i&gt;&lt;/i&gt; (DC 21), &lt;i&gt;telekinesis&lt;/i&gt; (DC 20), &lt;i&gt;wail of the banshee&lt;/i&gt; (2&lt;/br&gt;0&amp;mdash;ft.&amp;mdash;radius spread centered on the demilich; DC 24)&lt;/h5&gt;&lt;/h5&gt;&lt;/div&gt;&lt;hr/&gt;&lt;div&gt;&lt;h5&gt;&lt;b&gt;STATISTICS&lt;/b&gt;&lt;/h5&gt;&lt;/div&gt;&lt;hr/&gt;&lt;div&gt;&lt;h5&gt;&lt;b&gt;Str &lt;/b&gt;6, &lt;b&gt;Dex &lt;/b&gt;17, &lt;b&gt;Con &lt;/b&gt;-, &lt;b&gt;Int &lt;/b&gt; 21, &lt;b&gt;Wis &lt;/b&gt;20, &lt;b&gt;Cha &lt;/b&gt;21&lt;/h5&gt;&lt;h5&gt;&lt;b&gt;Base Atk &lt;/b&gt;+11; &lt;b&gt;CMB &lt;/b&gt;+12; &lt;b&gt;CMD &lt;/b&gt;30&lt;/h5&gt;&lt;h5&gt;&lt;b&gt;Feats &lt;/b&gt;Ability Focus (devour soul), Alertness, Defensive Combat Training, Dodge, Flyby Attack&lt;sup&gt;B&lt;/sup&gt;, Improved Initiative, Iron Will, Lightning Reflexes, Mobility&lt;/h5&gt;&lt;h5&gt;&lt;b&gt;Skills &lt;/b&gt;Bluff +20, Fly +23, Knowledge (arcana) +23, Knowledge (dungeoneering) +20, Knowledge (history) +15, Knowledge (planes) +15, Knowledge (religion) +18, Perception +27, Sense Motive +27, Spellcraft +23, Stealth +24&lt;/h5&gt;&lt;h5&gt;&lt;b&gt;Languages &lt;/b&gt;Abyssal, Aklo, Common, Draconic, Giant, Infernal&lt;/h5&gt;&lt;/div&gt;&lt;hr/&gt;&lt;div&gt;&lt;h5&gt;&lt;b&gt;ECOLOGY&lt;/b&gt;&lt;/h5&gt;&lt;/div&gt;&lt;hr/&gt;&lt;div&gt;&lt;h5&gt;&lt;b&gt;Environment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ABILITIES&lt;/b&gt;&lt;/h5&gt;&lt;/div&gt;&lt;hr/&gt;&lt;div&gt;&lt;/h5&gt;&lt;h5&gt;&lt;b&gt;Devour Soul (Su)&lt;/b&gt; As a standard action with a range of 300 feet, a demilich can imprison the soul of a living creature within one of 10 special gems embedded in its skull. If the target succeeds at a DC 24 Fortitude save, it gains two permanent negative levels. If it fails, its soul is immediately drawn into one of the gems in the demilich's skull. The soul remains trapped within the gem, visible as but a gleam except under &lt;i&gt;true seeing&lt;/i&gt;. The soulless body corrupts and decays rapidly, reducing to dust in a single round. As long as the dead creature's soul remains trapped in the gemstone, it cannot be  restored to life via any means save direct divine intervention. Gems with souls trapped in them can be retrieved from a destroyed demilich, at which point they can either be crushed to release any souls within to their afterlife or used in the place of the usual material components to restore the soul and body with &lt;i&gt;resurrection&lt;/i&gt; or true &lt;i&gt;resurrection&lt;/i&gt;. After 24 hours, the demilich can choose to consume any soul trapped in a gem, healing it 1d6 hit points per Hit Die of the soul, at which point only &lt;i&gt;miracle&lt;/i&gt; or &lt;i&gt;wish&lt;/i&gt; can restore the dead creature to life. The save DC is Charisma-based, and includes a +2 bonus for the Ability Focus feat.  &lt;/h5&gt;&lt;h5&gt;&lt;b&gt;Greater Bestow Curse (Sp)&lt;/b&gt; This spell-like ability functions like &lt;i&gt;bestow curse&lt;/i&gt;, but can have one of the following effects: -12 to one ability score; -6 to two ability scores; -8 penalty on attack rolls, saves, and checks; or a 25% chance to act normally. This ability is treated as a 6th-level spell.  &lt;/h5&gt;&lt;h5&gt;&lt;b&gt;Immunity to Magic (Su)&lt;/b&gt; A demilich is immune to any spell or spell-like ability that allows spell resistance. In addition, certain spells function differently against the creature, as noted below.  &lt;ul&gt;&lt;li&gt; A &lt;i&gt;dispel evil&lt;/i&gt; spell deals 2d6 points of damage, with no saving throw.  &lt;li&gt; &lt;i&gt;Holy smite&lt;/i&gt; affects a demilich normally.  &lt;li&gt; A &lt;i&gt;power word kill&lt;/i&gt; spoken by an ethereal caster deals 50 points of damage to the demilich if it fails a Fortitude save (with a DC determined as though the spell allowed a saving throw).  &lt;li&gt; A &lt;i&gt;shatter&lt;/i&gt; spell deals 1d6 points of damage per two caster levels (maximum 10d6), with no saving throw.  &lt;/h5&gt;&lt;h5&gt;&lt;b&gt;Rejuvenation (Su)&lt;/b&gt; A destroyed demilich reforms in 2d6 days. To permanently destroy a demilich, holy water must be poured over its remains within the area of a &lt;i&gt;hallow&lt;/i&gt; spell. To complete the destruction, &lt;i&gt;holy word&lt;/i&gt; or &lt;i&gt;dispel evil&lt;/i&gt; must be cast. If the caster succeeds at a caster level check with a DC equal to 10 + the demilich's Hit Dice, the demilich is permanently destroyed.  &lt;/h5&gt;&lt;h5&gt;&lt;b&gt;Telekinetic Storm (Su)&lt;/b&gt; As a special use of its &lt;i&gt;telekinesis&lt;/i&gt; spell-like ability, a demilich can churn up its treasure, dust, bones, and other loose debris in the area into a whirling storm about its skull. The storm obscures vision as a &lt;i&gt;fog cloud&lt;/i&gt; within a 20-foot spread centered on the demilich's skull. Creatures within the storm take 12d6 points of bludgeoning damage per round on the demilich's turn (Reflex DC 20 half). The demilich can maintain the storm indefinitely by concentrating.  &lt;/h5&gt;&lt;h5&gt;&lt;b&gt;Torpor (Ex)&lt;/b&gt; A demilich takes no actions against intruders unless its remains or treasure are disturbed.  &lt;/h5&gt;&lt;h5&gt;&lt;b&gt;Unholy Grace (Su)&lt;/b&gt; A demilich gains a bonus on saves and a profane bonus to AC equal to its Charisma modifier.  &lt;/h5&gt;&lt;h5&gt;&lt;b&gt;&lt;i&gt;Vorpal&lt;/i&gt; Susceptibility (Ex)&lt;/b&gt; &lt;i&gt;Vorpal&lt;/i&gt; weapons of any kind ignore a demilich's damage reduction.&lt;/ul&gt;&lt;/h5&gt;&lt;/div&gt;&lt;br&gt;&lt;div&gt;&lt;h4&gt;&lt;p&gt;&lt;p&gt;In their endless years of unlife, some liches lose themselves in introspection, and can no longer rouse themselves to face the endless march of days. Still others cast their consciousness far from their bodies, wandering planes and realities far beyond mortal ken. Absent the vitality  of the soul, such a lich's physical form succumbs to decay over the centuries. In time, only the lich's skull remains intact. Yet the bonds of undeath keep the lich's remains from final dissolution. Vestiges of the lich's intellect remain within the skull, and wake to terrible wrath should it be disturbed. Traces of the lich's will to live strengthen the skull, rendering it harder than any steel. The lich's greed and lust for power manifest in the growth of gems in its skull. Lastly, though only the barest remnants of the lich's eldritch might survive, a demilich aroused to anger still retains enough power to flense the very soul from any defiling its final rest.  The lich's phylactery invariably fails during the slow decline of lich into demilich, losing its last vestiges of enchantment if not crumbling into dust with the lich's body. But even without the preserving power of the phylactery, demiliches retain a tenacious grip on existence. Only powerful and precise use of magic can permanently destroy a demilich and its remains.  To the unwary adventurer, a demilich looks like nothing more than dust and bones within the lich's former sanctum. Indeed, until disturbed, a demilich has only the vaguest awareness of intruders, and ignores their presence. Any attempt to steal the demilich's possessions, disturb its remains, or harm its domain rouses the demilich's slumbering mind, causing it to rise up in the air and voice its &lt;i&gt;wail of the banshee&lt;/i&gt; before again settling to the ground. Should the interlopers relent, the skull returns to its torpor. But if they persist, the skull rises again, not to rest again until all in its sight have perished. Fortunately for intruders, demiliches never pursue those wise enough flee.  &lt;br&gt;&lt;b&gt;BECOMING A DEMILICH &lt;/b&gt;&lt;br&gt; Most demiliches achieved their state through apathy, not volition. For each decade that a demilich fails to stir itself to meaningful action, there is a 1% cumulative chance that its corporeal body decays into dust, save for the skull. Any return to activity resets the chance of transformation to 0%. Once the lich's body decays, the lich's intellect returns to its phylactery as normal. However, the skull rejects the return of the lich's consciousness, keeping the lich trapped in its deteriorating phylactery for 1d10 years. If during that time the lich's remains are destroyed or scattered (for example, by wandering adventurers), the lich's phylactery forms a new body and the intellect leaves the phylactery as normal, returning the lich to life. But if the lich's remains survive unperturbed, the phylactery's magic fails catastrophically, releasing the lich's soul and causing 5d10 points of damage to the phylactery. Regardless of whether or not the phylactery physically survives, the energies released by its failure channel into the lifeless skull of the lich, allowing the last remnants of the lich's soul to transform it into a demilich. The lich's  soul itself either is utterly destroyed, reaches its final reward or punishment, or is condemned to wander the edges of the multiverse forever.  For wandering liches, the process is similar, but based on the number of decades the lich spends without its intellect returning to its body. While the lich's body still decays, its mind remains at large, only becoming trapped in the phylactery if the lich tries to return during the period in which its body has failed, but it has not yet become a demilich. Should the lich's phylactery fail before the wandering lich returns, the skull becomes a demilich, and the lich's mind is doomed to wander until the end of days.  &lt;br&gt;&lt;b&gt;AWAKENED DEMILICHES &lt;/b&gt;&lt;br&gt; Under exceptional conditions, a lich's full consciousness survives its transformation into a demilich, or a lich's wandering intellect manages to return to its jeweled skull. Such creatures are awakened demiliches, and combine the powers and near-invulnerability of a demilich with the mind and spellcasting prowess of a lich. An awakened demilich has the full spellcasting abilities of the lich it was before, and gains Eschew Materials and Still Spell as bonus feats. Awakened liches keep their original lich Hit Dice, and any mental attributes that are higher than the demilich's minimums. They otherwise have all the special abilities and defenses of a demilich, except torpor, and no abilities of the original lich beyond spellcasting and mental attributes. An awakened demilich has a CR of 16, or the CR of the original lich + 3, whichever is higher.&lt;/p&gt;&lt;/h4&gt;&lt;/div&gt;</t>
  </si>
  <si>
    <t>Shaggy Demodand</t>
  </si>
  <si>
    <t>(chaotic, demodand, evil, extraplanar)</t>
  </si>
  <si>
    <t>blindsense 30 ft., darkvision 60 ft., detect good, detect magic, see invisibility; Perception +36</t>
  </si>
  <si>
    <t>32, touch 17, flat-footed 25</t>
  </si>
  <si>
    <t>(+7 Dex, +15 natural)</t>
  </si>
  <si>
    <t>(25d10+125)</t>
  </si>
  <si>
    <t>Fort +19, Ref +17, Will +18; +4 vs. divine spells</t>
  </si>
  <si>
    <t>+4 vs. divine spells</t>
  </si>
  <si>
    <t>15/good and magic</t>
  </si>
  <si>
    <t>acid, poison</t>
  </si>
  <si>
    <t>40 ft., fly 50 ft. (average)</t>
  </si>
  <si>
    <t>+2 unholy morningstar +36/+31/+26/+21 (1d8+11), bite +32 (2d6+4), claw +32 (1d6+4) or   bite +34 (2d6+9), 2 claws +34 (1d6+9)</t>
  </si>
  <si>
    <t>faith-stealing strike (DC 27)</t>
  </si>
  <si>
    <t>Spell-Like Abilities (CL 20th; concentration +25)  Constant-detect good, detect magic, see invisibility   At Will-detect thoughts (DC 17), fear (DC 19), gaseous form, greater dispel magic, invisibility (self only), magic circle against good   3/day-empowered cloudkill (DC 20), fog cloud, quickened ray of enfeeblement (DC 16), stinking cloud (DC 18)   1/day-blasphemy (DC 22), chaos hammer (DC 19), mass charm monster (DC 23), summon (level 6, 1d6 tarry demodands or 1d4 slimy demodands 60%)</t>
  </si>
  <si>
    <t>Str 29, Dex 24, Con 21, Int 19, Wis 18, Cha 20</t>
  </si>
  <si>
    <t>Alertness, Cleave, Combat Casting, Combat Reflexes, Empower Spell-Like Ability (cloudkill), Flyby Attack, Great Cleave, Improved Initiative, Intimidating Prowess, Lightning Reflexes, Multiattack, Power Attack, Quicken Spell-Like Ability (ray of enfeeblement)</t>
  </si>
  <si>
    <t>Acrobatics +35 (+39 when jumping), Bluff +28, Diplomacy +28, Fly +35, Intimidate +42, Knowledge (arcana) +23, Knowledge (planes) +15, Knowledge  (religion) +15, Perception +36, Sense Motive +36, Spellcraft +29, Use Magic Device +30</t>
  </si>
  <si>
    <t>Abyssal, Celestial, Common</t>
  </si>
  <si>
    <t>heretical soul</t>
  </si>
  <si>
    <t>solitary or warband (1 shaggy demodand plus 2-5 tarry demodands)</t>
  </si>
  <si>
    <t>double (+2 unholy morningstar, other treasure)</t>
  </si>
  <si>
    <t>This toad-faced humanoid is bloated and swollen, with folds of obsidian skin hanging down beneath two immense bat wings.</t>
  </si>
  <si>
    <t>Demodand</t>
  </si>
  <si>
    <t>Shaggy demodands are obese outsiders that occupy the highest status within demodand society. The fleshy tyrants stand just under 7 feet tall and have huge bat wings capable of supporting their 600-pound weight. Their faces have the broad-set eyes of a toad and toothy underbites.  Although they still answer to their titanic masters, shaggy demodands are the masters of their kind, and serve the thanatotic titans as advisors, covert agents, or battlefield generals. In the Abyss, shaggy demodands command great armies, leading them against demonic hordes as the balance of Abyssal power ebbs and flows. Often underestimated due to their shape, these demodands are both intelligent and cunning, and approach battle with an effective mixture of strategy and ruthless detachment.</t>
  </si>
  <si>
    <t>&lt;link rel="stylesheet"href="PF.css"&gt;&lt;div&gt;&lt;h2&gt;Demodand, Shaggy&lt;/h2&gt;&lt;h3&gt;&lt;i&gt;This toad-faced humanoid is bloated and swollen, with folds of obsidian skin hanging down beneath two immense bat wings.&lt;/i&gt;&lt;/h3&gt;&lt;br&gt;&lt;/div&gt;&lt;div class="heading"&gt;&lt;p class="alignleft"&gt;Shaggy Demodand&lt;/p&gt;&lt;p class="alignright"&gt;CR 18&lt;/p&gt;&lt;div style="clear: both;"&gt;&lt;/div&gt;&lt;/div&gt;&lt;div&gt;&lt;h5&gt;&lt;b&gt;XP &lt;/b&gt;153,600&lt;/h5&gt;&lt;h5&gt;CE Medium outsider (chaotic, demodand, evil, extraplanar)&lt;/h5&gt;&lt;h5&gt;&lt;b&gt;Init &lt;/b&gt;+11; &lt;b&gt;Senses &lt;/b&gt;blindsense 30 ft., darkvision 60 ft., &lt;i&gt;detect good&lt;/i&gt;, &lt;i&gt;detect magic&lt;/i&gt;, &lt;i&gt;see invisibility&lt;/i&gt;; Perception +36&lt;/h5&gt;&lt;/div&gt;&lt;hr/&gt;&lt;div&gt;&lt;h5&gt;&lt;b&gt;DEFENSE&lt;/b&gt;&lt;/h5&gt;&lt;/div&gt;&lt;hr/&gt;&lt;div&gt;&lt;h5&gt;&lt;b&gt;AC &lt;/b&gt;32, touch 17, flat-footed 25 (+7 Dex, +15 natural)&lt;/h5&gt;&lt;h5&gt;&lt;b&gt;hp &lt;/b&gt;262 (25d10+125)&lt;/h5&gt;&lt;h5&gt;&lt;b&gt;Fort &lt;/b&gt;+19, &lt;b&gt;Ref &lt;/b&gt;+17, &lt;b&gt;Will &lt;/b&gt;+18; +4 vs. divine spells&lt;/h5&gt;&lt;h5&gt;&lt;b&gt;DR &lt;/b&gt;15/good and magic; &lt;b&gt;Immune &lt;/b&gt;acid, poison; &lt;b&gt;Resist &lt;/b&gt;cold 10, fire 10; &lt;b&gt;SR &lt;/b&gt;29&lt;/h5&gt;&lt;/div&gt;&lt;hr/&gt;&lt;div&gt;&lt;h5&gt;&lt;b&gt;OFFENSE&lt;/b&gt;&lt;/h5&gt;&lt;/div&gt;&lt;hr/&gt;&lt;div&gt;&lt;h5&gt;&lt;b&gt;Spd &lt;/b&gt;40 ft., fly 50 ft. (average)&lt;/h5&gt;&lt;h5&gt;&lt;b&gt;Melee &lt;/b&gt;&lt;i&gt;&lt;i&gt;+2 unholy morningstar&lt;/i&gt;&lt;/i&gt; +36/+31/+26/+21 (1d8+11), bite +32 (2d6+4), claw +32 (1d6+4) or &lt;/br&gt;  bite +34 (2d6+9), 2 claws +34 (1d6+9)&lt;/h5&gt;&lt;h5&gt;&lt;b&gt;Space &lt;/b&gt;5 ft.; &lt;b&gt;Reach &lt;/b&gt;5 ft.&lt;/h5&gt;&lt;h5&gt;&lt;b&gt;Special Attacks &lt;/b&gt;faith-stealing strike (DC 27)&lt;/h5&gt;&lt;h5&gt;&lt;b&gt;Spell-Like Abilities&lt;/b&gt; (CL 20th; concentration +25)  &lt;/br&gt;Constant&amp;mdash;&lt;i&gt;detect good&lt;/i&gt;, &lt;i&gt;detect magic&lt;/i&gt;, &lt;i&gt;see invisibility&lt;/i&gt; &lt;/br&gt;At Will&amp;mdash;&lt;i&gt;detect thoughts&lt;/i&gt; (DC 17), &lt;i&gt;fear&lt;/i&gt; (DC 19), &lt;i&gt;gaseous form&lt;/i&gt;, &lt;i&gt;greater dispel magic&lt;/i&gt;, &lt;i&gt;invisibility&lt;/i&gt; (self only), &lt;i&gt;magic circle against good&lt;/i&gt; &lt;/br&gt;3/day&amp;mdash;empowered &lt;i&gt;cloudkill&lt;/i&gt; (DC 20), &lt;i&gt;fog cloud&lt;/i&gt;, quickened &lt;i&gt;&lt;i&gt;ray of&lt;/i&gt; enfeeblement&lt;/i&gt; (DC 16), &lt;i&gt;stinking cloud&lt;/i&gt; (DC 18) &lt;/br&gt;1/day&amp;mdash;&lt;i&gt;blasphemy&lt;/i&gt; (DC 22), &lt;i&gt;chaos hammer&lt;/i&gt; (DC 19), &lt;i&gt;mass charm monster&lt;/i&gt; (DC 23), summon (level 6, 1d6 tarry demodands or 1d4 slimy demodands 60%)&lt;/h5&gt;&lt;/h5&gt;&lt;/div&gt;&lt;hr/&gt;&lt;div&gt;&lt;h5&gt;&lt;b&gt;STATISTICS&lt;/b&gt;&lt;/h5&gt;&lt;/div&gt;&lt;hr/&gt;&lt;div&gt;&lt;h5&gt;&lt;b&gt;Str &lt;/b&gt;29, &lt;b&gt;Dex &lt;/b&gt;24, &lt;b&gt;Con &lt;/b&gt;21, &lt;b&gt;Int &lt;/b&gt; 19, &lt;b&gt;Wis &lt;/b&gt;18, &lt;b&gt;Cha &lt;/b&gt;20&lt;/h5&gt;&lt;h5&gt;&lt;b&gt;Base Atk &lt;/b&gt;+25; &lt;b&gt;CMB &lt;/b&gt;+34; &lt;b&gt;CMD &lt;/b&gt;51&lt;/h5&gt;&lt;h5&gt;&lt;b&gt;Feats &lt;/b&gt;Alertness, Cleave, Combat Casting, Combat Reflexes, Empower Spell-Like Ability (&lt;i&gt;cloudkill&lt;/i&gt;), Flyby Attack, Great Cleave, Improved Initiative, Intimidating Prowess, Lightning Reflexes, Multiattack, Power Attack, Quicken Spell-Like Ability (&lt;i&gt;&lt;i&gt;ray of&lt;/i&gt; enfeeblement&lt;/i&gt;)&lt;/h5&gt;&lt;h5&gt;&lt;b&gt;Skills &lt;/b&gt;Acrobatics +35 (+39 when jumping), Bluff +28, Diplomacy +28, Fly +35, Intimidate +42, Knowledge (arcana) +23, Knowledge (planes) +15, Knowledge  (religion) +15, Perception +36, Sense Motive +36, Spellcraft +29, Use Magic Device +30&lt;/h5&gt;&lt;h5&gt;&lt;b&gt;Languages &lt;/b&gt;Abyssal, Celestial, Common&lt;/h5&gt;&lt;h5&gt;&lt;b&gt;SQ &lt;/b&gt;heretical soul&lt;/h5&gt;&lt;/div&gt;&lt;hr/&gt;&lt;div&gt;&lt;h5&gt;&lt;b&gt;ECOLOGY&lt;/b&gt;&lt;/h5&gt;&lt;/div&gt;&lt;hr/&gt;&lt;div&gt;&lt;h5&gt;&lt;b&gt;Environment &lt;/b&gt; any (Abyss)&lt;/h5&gt;&lt;h5&gt;&lt;b&gt;Organization &lt;/b&gt;solitary or warband (1 shaggy demodand plus 2-5 tarry demodands)&lt;/h5&gt;&lt;h5&gt;&lt;b&gt;Treasure &lt;/b&gt;double (&lt;i&gt;+2 unholy morningstar&lt;/i&gt;, other treasure)&lt;/h5&gt;&lt;/div&gt;&lt;br&gt;&lt;div&gt;&lt;h4&gt;&lt;p&gt;&lt;p&gt;Shaggy demodands are obese outsiders that occupy the highest status within demodand society. The fleshy tyrants stand just under 7 feet tall and have huge bat wings capable of supporting their 600-pound weight. Their faces have the broad-set eyes of a toad and toothy underbites.  Although they still answer to their titanic masters, shaggy demodands are the masters of their kind, and serve the thanatotic titans as advisors, covert agents, or battlefield generals. In the Abyss, shaggy demodands command great armies, leading them against demonic hordes as the balance of Abyssal power ebbs and flows. Often underestimated due to their shape, these demodands are both intelligent and cunning, and approach battle with an effective mixture of strategy and ruthless detachment.&lt;/p&gt;&lt;/h4&gt;&lt;/div&gt;</t>
  </si>
  <si>
    <t>Slimy Demodand</t>
  </si>
  <si>
    <t>darkvision 120 ft., detect good, detect magic, see invisibility; Perception +2</t>
  </si>
  <si>
    <t>stench (DC 26, 1d6 rounds)</t>
  </si>
  <si>
    <t>30, touch 13, flat-footed 27</t>
  </si>
  <si>
    <t>(+6 armor, +3 Dex, +11 natural)</t>
  </si>
  <si>
    <t>(21d10+126)</t>
  </si>
  <si>
    <t>Fort +18, Ref +13, Will +14; +4 vs. divine spells</t>
  </si>
  <si>
    <t>10/good and magic</t>
  </si>
  <si>
    <t>bite +30 (1d10+9 plus 2d6 acid), 2 claws +30 (2d6+13/19- 20 plus 2d6 acid and grab)</t>
  </si>
  <si>
    <t>acid, dread claws, faith-stealing strike (DC 23)</t>
  </si>
  <si>
    <t>Spell-Like Abilities (CL 16th; concentration +19)  Constant-detect good, detect magic, see invisibility   At Will-detect thoughts (DC 15), fear (DC 17)   3/day-acid fog, greater dispel magic   1/day-summon (level 6, 1d4 tarry demodands 50%)</t>
  </si>
  <si>
    <t>Str 28, Dex 18, Con 23, Int 14, Wis 15, Cha 17</t>
  </si>
  <si>
    <t>Bleeding Critical, Blind-Fight, Critical Focus, Flyby Attack, Greater Vital Strike, Improved Critical (claw), Improved Vital Strike, Intimidating Prowess, Lightning Reflexes, Power Attack, Vital Strike</t>
  </si>
  <si>
    <t>Acrobatics +8, Bluff +27, Climb +16, Fly +25, Intimidate +36, Knowledge (arcana) +13, Knowledge (planes) +13, Sense Motive +26, Spellcraft +20, Stealth +25, Survival +20</t>
  </si>
  <si>
    <t>solitary or slaving party (2 slimy demodands and 2-5 tarry demodands)</t>
  </si>
  <si>
    <t>standard (masterwork breastplate, other treasure)</t>
  </si>
  <si>
    <t>This muscular, frog-headed humanoid has tattered flesh hanging from its batlike wings and is covered in a viscous slime.</t>
  </si>
  <si>
    <t>Acid (Su) A slimy demodand is coated in an ever-dripping layer of acid that deals an extra 2d6 points of acid damage on a successful natural attack. In addition, opponents that successfully strike a slimy demodand with an unarmed strike or natural attack take 2d6 points of acid damage.  Dread Claws (Ex) A slimy demodand adds 1-1/2 times its strength bonus on all attack rolls made when using its claws.</t>
  </si>
  <si>
    <t>Slimy demodands are more muscular than shaggy demodands, but aren't as lithe or quick as their tarry brethren. They have froglike heads, similar to those of the shaggy demodands, but their constantly darting eyes give them a more feral look. A slimy demodand stands 6 feet tall and weighs 500 pounds.  Slimy demodands often serve as shock troops in demodand armies, but they are also frequently put in charge of gathering and keeping slaves. Slimy demodands have no magical mind control powers, but prefer to rely upon intimidation and physical threats anyway to manage their slaves and keep them in line.</t>
  </si>
  <si>
    <t>&lt;link rel="stylesheet"href="PF.css"&gt;&lt;div&gt;&lt;h2&gt;Demodand, Slimy&lt;/h2&gt;&lt;h3&gt;&lt;i&gt;This muscular, frog-headed humanoid has tattered flesh hanging from its batlike wings and is covered in a viscous slime.&lt;/i&gt;&lt;/h3&gt;&lt;br&gt;&lt;/div&gt;&lt;div class="heading"&gt;&lt;p class="alignleft"&gt;Slimy Demodand&lt;/p&gt;&lt;p class="alignright"&gt;CR 16&lt;/p&gt;&lt;div style="clear: both;"&gt;&lt;/div&gt;&lt;/div&gt;&lt;div&gt;&lt;h5&gt;&lt;b&gt;XP &lt;/b&gt;76,800&lt;/h5&gt;&lt;h5&gt;CE Medium outsider (chaotic, demodand, evil, extraplanar)&lt;/h5&gt;&lt;h5&gt;&lt;b&gt;Init &lt;/b&gt;+4; &lt;b&gt;Senses &lt;/b&gt;darkvision 120 ft., &lt;i&gt;detect good&lt;/i&gt;, &lt;i&gt;detect magic&lt;/i&gt;, &lt;i&gt;see invisibility&lt;/i&gt;; Perception +2&lt;/h5&gt;&lt;h5&gt;&lt;b&gt;Aura &lt;/b&gt;stench (DC 26, 1d6 rounds)&lt;/h5&gt;&lt;/div&gt;&lt;hr/&gt;&lt;div&gt;&lt;h5&gt;&lt;b&gt;DEFENSE&lt;/b&gt;&lt;/h5&gt;&lt;/div&gt;&lt;hr/&gt;&lt;div&gt;&lt;h5&gt;&lt;b&gt;AC &lt;/b&gt;30, touch 13, flat-footed 27 (+6 armor, +3 Dex, +11 natural)&lt;/h5&gt;&lt;h5&gt;&lt;b&gt;hp &lt;/b&gt;241 (21d10+126)&lt;/h5&gt;&lt;h5&gt;&lt;b&gt;Fort &lt;/b&gt;+18, &lt;b&gt;Ref &lt;/b&gt;+13, &lt;b&gt;Will &lt;/b&gt;+14; +4 vs. divine spells&lt;/h5&gt;&lt;h5&gt;&lt;b&gt;DR &lt;/b&gt;10/good and magic; &lt;b&gt;Immune &lt;/b&gt;acid, poison; &lt;b&gt;Resist &lt;/b&gt;cold 10, fire 10; &lt;b&gt;SR &lt;/b&gt;27&lt;/h5&gt;&lt;/div&gt;&lt;hr/&gt;&lt;div&gt;&lt;h5&gt;&lt;b&gt;OFFENSE&lt;/b&gt;&lt;/h5&gt;&lt;/div&gt;&lt;hr/&gt;&lt;div&gt;&lt;h5&gt;&lt;b&gt;Spd &lt;/b&gt;30 ft., fly 60 ft. (average) (20 ft., fly 40 ft. [average] in armor)&lt;/h5&gt;&lt;h5&gt;&lt;b&gt;Melee &lt;/b&gt;bite +30 (1d10+9 plus 2d6 acid), 2 claws +30 (2d6+13/19- 20 plus 2d6 acid and grab)&lt;/h5&gt;&lt;h5&gt;&lt;b&gt;Space &lt;/b&gt;5 ft.; &lt;b&gt;Reach &lt;/b&gt;5 ft.&lt;/h5&gt;&lt;h5&gt;&lt;b&gt;Special Attacks &lt;/b&gt;acid, dread claws, faith-stealing strike (DC 23)&lt;/h5&gt;&lt;h5&gt;&lt;b&gt;Spell-Like Abilities&lt;/b&gt; (CL 16th; concentration +19)  &lt;/br&gt;Constant&amp;mdash;&lt;i&gt;detect good&lt;/i&gt;, &lt;i&gt;detect magic&lt;/i&gt;, &lt;i&gt;see invisibility&lt;/i&gt; &lt;/br&gt;At Will&amp;mdash;&lt;i&gt;detect thoughts&lt;/i&gt; (DC 15), &lt;i&gt;fear&lt;/i&gt; (DC 17) &lt;/br&gt;3/day&amp;mdash;&lt;i&gt;acid fog&lt;/i&gt;, &lt;i&gt;greater dispel magic&lt;/i&gt; &lt;/br&gt;1/day&amp;mdash;summon (level 6, 1d4 tarry demodands 50%)&lt;/h5&gt;&lt;/h5&gt;&lt;/div&gt;&lt;hr/&gt;&lt;div&gt;&lt;h5&gt;&lt;b&gt;STATISTICS&lt;/b&gt;&lt;/h5&gt;&lt;/div&gt;&lt;hr/&gt;&lt;div&gt;&lt;h5&gt;&lt;b&gt;Str &lt;/b&gt;28, &lt;b&gt;Dex &lt;/b&gt;18, &lt;b&gt;Con &lt;/b&gt;23, &lt;b&gt;Int &lt;/b&gt; 14, &lt;b&gt;Wis &lt;/b&gt;15, &lt;b&gt;Cha &lt;/b&gt;17&lt;/h5&gt;&lt;h5&gt;&lt;b&gt;Base Atk &lt;/b&gt;+21; &lt;b&gt;CMB &lt;/b&gt;+30 (+34 grapple); &lt;b&gt;CMD &lt;/b&gt;44&lt;/h5&gt;&lt;h5&gt;&lt;b&gt;Feats &lt;/b&gt;Bleeding Critical, Blind-Fight, Critical Focus, Flyby Attack, Greater Vital Strike, Improved Critical (claw), Improved Vital Strike, Intimidating Prowess, Lightning Reflexes, Power Attack, Vital Strike&lt;/h5&gt;&lt;h5&gt;&lt;b&gt;Skills &lt;/b&gt;Acrobatics +8, Bluff +27, Climb +16, Fly +25, Intimidate +36, Knowledge (arcana) +13, Knowledge (planes) +13, Sense Motive +26, Spellcraft +20, Stealth +25, Survival +20&lt;/h5&gt;&lt;h5&gt;&lt;b&gt;Languages &lt;/b&gt;Abyssal, Celestial, Common&lt;/h5&gt;&lt;h5&gt;&lt;b&gt;SQ &lt;/b&gt;heretical soul&lt;/h5&gt;&lt;/div&gt;&lt;hr/&gt;&lt;div&gt;&lt;h5&gt;&lt;b&gt;ECOLOGY&lt;/b&gt;&lt;/h5&gt;&lt;/div&gt;&lt;hr/&gt;&lt;div&gt;&lt;h5&gt;&lt;b&gt;Environment &lt;/b&gt; any (Abyss)&lt;/h5&gt;&lt;h5&gt;&lt;b&gt;Organization &lt;/b&gt;solitary or slaving party (2 slimy demodands and 2-5 tarry demodands)&lt;/h5&gt;&lt;h5&gt;&lt;b&gt;Treasure &lt;/b&gt;standard (masterwork breastplate, other treasure)&lt;/h5&gt;&lt;/div&gt;&lt;hr/&gt;&lt;div&gt;&lt;h5&gt;&lt;b&gt;SPECIAL ABILITIES&lt;/b&gt;&lt;/h5&gt;&lt;/div&gt;&lt;hr/&gt;&lt;div&gt;&lt;/h5&gt;&lt;h5&gt;&lt;b&gt;Acid (Su)&lt;/b&gt; A slimy demodand is coated in an ever-dripping layer of acid that deals an extra 2d6 points of acid damage on a successful natural attack. In addition, opponents that successfully strike a slimy demodand with an unarmed strike or natural attack take 2d6 points of acid damage.  &lt;/h5&gt;&lt;h5&gt;&lt;b&gt;Dread Claws (Ex)&lt;/b&gt; A slimy demodand adds 1-1/2 times its strength bonus on all attack rolls made when using its claws.&lt;/h5&gt;&lt;/div&gt;&lt;br&gt;&lt;div&gt;&lt;h4&gt;&lt;p&gt;&lt;p&gt;Slimy demodands are more muscular than shaggy demodands, but aren't as lithe or quick as their tarry brethren. They have froglike heads, similar to those of the shaggy demodands, but their constantly darting eyes give them a more feral look. A slimy demodand stands 6 feet tall and weighs 500 pounds.  Slimy demodands often serve as shock troops in demodand armies, but they are also frequently put in charge of gathering and keeping slaves. Slimy demodands have no magical mind control powers, but prefer to rely upon intimidation and physical threats anyway to manage their slaves and keep them in line.&lt;/p&gt;&lt;/h4&gt;&lt;/div&gt;</t>
  </si>
  <si>
    <t>Tarry Demodand</t>
  </si>
  <si>
    <t>darkvision 120 ft., detect good, detect magic; Perception +22</t>
  </si>
  <si>
    <t>(+6 armor, +3 Dex, +7 natural)</t>
  </si>
  <si>
    <t>(18d10+72)</t>
  </si>
  <si>
    <t>Fort +15, Ref +11, Will +12; +4 vs. divine spells</t>
  </si>
  <si>
    <t>mwk short sword +27/+22/+17/+12 (1d6+9/19-20), mwk short sword +27/+22/+17 (1d6+4/19-20), bite +22 (1d8+4)</t>
  </si>
  <si>
    <t>adhesion, faith-stealing strike (DC 22)</t>
  </si>
  <si>
    <t>Spell-Like Abilities (CL 13th; concentration +16)  Constant-detect good, detect magic   3/day-dispel magic   1/day-chaos hammer (DC 17), summon (level 4, 1d2 tarry demodands 40%)</t>
  </si>
  <si>
    <t>Str 28, Dex 21, Con 18, Int 12, Wis 13, Cha 17</t>
  </si>
  <si>
    <t>42 (46 vs. disarm)</t>
  </si>
  <si>
    <t>Combat Reflexes, Greater Two-Weapon Fighting, Improved Bull Rush, Improved Initiative, Improved Two- Weapon Fighting, Lunge, Power Attack, Two-Weapon Fighting, Weapon Focus (short sword)</t>
  </si>
  <si>
    <t>Bluff +16, Climb +19, Fly +23, Intimidate +24, Knowledge (arcana) +14, Knowledge (planes) +14, Perception +22, Sense Motive +14, Stealth +17, Survival +14</t>
  </si>
  <si>
    <t>solitary, pair, or patrol (3-8)</t>
  </si>
  <si>
    <t>standard (masterwork breastplate, 2 masterwork short swords, other treasure)</t>
  </si>
  <si>
    <t>This lithe, toothy creature's jet-black skin looks like living tar, and ooze drips from the claws that cap its long arms.</t>
  </si>
  <si>
    <t>Adhesion (Ex) A creature striking a tarry demodand with a manufactured weapon must make a DC 23 Reflex save; failure means the weapon sticks to the demodand and cannot be used to make attacks until freed. Freeing a stuck weapon requires a successful grapple check. This adhesion grants a +4 racial bonus to CMD against disarm attempts.</t>
  </si>
  <si>
    <t>Tarry demodands are lithe and lean compared to other demodands. Despite this difference, all tarry demodands are strong and agile. Although their batlike wings appear tattered and useless, they can still fly. A tarry demodand stands 7 feet tall and weighs 400 pounds.  The tarry demodand is the grunt of the demodand army-bred for battle, these swift and deadly demodands make up the bulk of any demodand legion. That they themselves are more powerful than most outsiders is as much a testament to their race as anything else-a single tarry demodand is a formidable opponent, to say nothing of a group of the creatures. Although tarry demodands are quite strong, they prefer using light weapons-one in each hand. Tarry demodands only rarely use larger weaponry, and then only when directly ordered by a superior. They lack the terrific claws of the greater demodands, and a tarry demodand with no weapons tends to flee combat as soon as possible, only to return when it is properly armed.</t>
  </si>
  <si>
    <t>&lt;link rel="stylesheet"href="PF.css"&gt;&lt;div&gt;&lt;h2&gt;Demodand, Tarry&lt;/h2&gt;&lt;h3&gt;&lt;i&gt;This lithe, toothy creature's jet-black skin looks like living tar, and ooze drips from the claws that cap its long arms.&lt;/i&gt;&lt;/h3&gt;&lt;br&gt;&lt;/div&gt;&lt;div class="heading"&gt;&lt;p class="alignleft"&gt;Tarry Demodand&lt;/p&gt;&lt;p class="alignright"&gt;CR 13&lt;/p&gt;&lt;div style="clear: both;"&gt;&lt;/div&gt;&lt;/div&gt;&lt;div&gt;&lt;h5&gt;&lt;b&gt;XP &lt;/b&gt;25,600&lt;/h5&gt;&lt;h5&gt;CE Medium outsider (chaotic, demodand, evil, extraplanar)&lt;/h5&gt;&lt;h5&gt;&lt;b&gt;Init &lt;/b&gt;+9; &lt;b&gt;Senses &lt;/b&gt;darkvision 120 ft., &lt;i&gt;detect good&lt;/i&gt;, &lt;i&gt;detect magic&lt;/i&gt;; Perception +22&lt;/h5&gt;&lt;/div&gt;&lt;hr/&gt;&lt;div&gt;&lt;h5&gt;&lt;b&gt;DEFENSE&lt;/b&gt;&lt;/h5&gt;&lt;/div&gt;&lt;hr/&gt;&lt;div&gt;&lt;h5&gt;&lt;b&gt;AC &lt;/b&gt;26, touch 13, flat-footed 23 (+6 armor, +3 Dex, +7 natural)&lt;/h5&gt;&lt;h5&gt;&lt;b&gt;hp &lt;/b&gt;171 (18d10+72)&lt;/h5&gt;&lt;h5&gt;&lt;b&gt;Fort &lt;/b&gt;+15, &lt;b&gt;Ref &lt;/b&gt;+11, &lt;b&gt;Will &lt;/b&gt;+12; +4 vs. divine spells&lt;/h5&gt;&lt;h5&gt;&lt;b&gt;DR &lt;/b&gt;10/good and magic; &lt;b&gt;Immune &lt;/b&gt;acid, poison; &lt;b&gt;Resist &lt;/b&gt;cold 10, fire 10; &lt;b&gt;SR &lt;/b&gt;24&lt;/h5&gt;&lt;/div&gt;&lt;hr/&gt;&lt;div&gt;&lt;h5&gt;&lt;b&gt;OFFENSE&lt;/b&gt;&lt;/h5&gt;&lt;/div&gt;&lt;hr/&gt;&lt;div&gt;&lt;h5&gt;&lt;b&gt;Spd &lt;/b&gt;60 ft., fly 60 ft. (average) (40 ft., fly 40 ft. [average] in armor)&lt;/h5&gt;&lt;h5&gt;&lt;b&gt;Melee &lt;/b&gt;mwk short sword +27/+22/+17/+12 (1d6+9/19-20), mwk short sword +27/+22/+17 (1d6+4/19-20), bite +22 (1d8+4)&lt;/h5&gt;&lt;h5&gt;&lt;b&gt;Space &lt;/b&gt;5 ft.; &lt;b&gt;Reach &lt;/b&gt;5 ft.&lt;/h5&gt;&lt;h5&gt;&lt;b&gt;Special Attacks &lt;/b&gt;adhesion, faith-stealing strike (DC 22)&lt;/h5&gt;&lt;h5&gt;&lt;b&gt;Spell-Like Abilities&lt;/b&gt; (CL 13th; concentration +16)  &lt;/br&gt;Constant&amp;mdash;&lt;i&gt;detect good&lt;/i&gt;, &lt;i&gt;detect magic&lt;/i&gt; &lt;/br&gt;3/day&amp;mdash;&lt;i&gt;dispel magic&lt;/i&gt; &lt;/br&gt;1/day&amp;mdash;&lt;i&gt;chaos hammer&lt;/i&gt; (DC 17), summon (level 4, 1d2 tarry demodands 40%)&lt;/h5&gt;&lt;/h5&gt;&lt;/div&gt;&lt;hr/&gt;&lt;div&gt;&lt;h5&gt;&lt;b&gt;STATISTICS&lt;/b&gt;&lt;/h5&gt;&lt;/div&gt;&lt;hr/&gt;&lt;div&gt;&lt;h5&gt;&lt;b&gt;Str &lt;/b&gt;28, &lt;b&gt;Dex &lt;/b&gt;21, &lt;b&gt;Con &lt;/b&gt;18, &lt;b&gt;Int &lt;/b&gt; 12, &lt;b&gt;Wis &lt;/b&gt;13, &lt;b&gt;Cha &lt;/b&gt;17&lt;/h5&gt;&lt;h5&gt;&lt;b&gt;Base Atk &lt;/b&gt;+18; &lt;b&gt;CMB &lt;/b&gt;+27; &lt;b&gt;CMD &lt;/b&gt;42 (46 vs. disarm)&lt;/h5&gt;&lt;h5&gt;&lt;b&gt;Feats &lt;/b&gt;Combat Reflexes, Greater Two-Weapon Fighting, Improved Bull Rush, Improved Initiative, Improved Two- Weapon Fighting, Lunge, Power Attack, Two-Weapon Fighting, Weapon Focus (short sword)&lt;/h5&gt;&lt;h5&gt;&lt;b&gt;Skills &lt;/b&gt;Bluff +16, Climb +19, Fly +23, Intimidate +24, Knowledge (arcana) +14, Knowledge (planes) +14, Perception +22, Sense Motive +14, Stealth +17, Survival +14&lt;/h5&gt;&lt;h5&gt;&lt;b&gt;Languages &lt;/b&gt;Abyssal, Celestial, Common&lt;/h5&gt;&lt;h5&gt;&lt;b&gt;SQ &lt;/b&gt;heretical soul&lt;/h5&gt;&lt;/div&gt;&lt;hr/&gt;&lt;div&gt;&lt;h5&gt;&lt;b&gt;ECOLOGY&lt;/b&gt;&lt;/h5&gt;&lt;/div&gt;&lt;hr/&gt;&lt;div&gt;&lt;h5&gt;&lt;b&gt;Environment &lt;/b&gt; any (Abyss)&lt;/h5&gt;&lt;h5&gt;&lt;b&gt;Organization &lt;/b&gt;solitary, pair, or patrol (3-8)&lt;/h5&gt;&lt;h5&gt;&lt;b&gt;Treasure &lt;/b&gt;standard (masterwork breastplate, 2 masterwork short swords, other treasure)&lt;/h5&gt;&lt;/div&gt;&lt;hr/&gt;&lt;div&gt;&lt;h5&gt;&lt;b&gt;SPECIAL ABILITIES&lt;/b&gt;&lt;/h5&gt;&lt;/div&gt;&lt;hr/&gt;&lt;div&gt;&lt;/h5&gt;&lt;h5&gt;&lt;b&gt;Adhesion (Ex)&lt;/b&gt; A creature striking a tarry demodand with a manufactured weapon must make a DC 23 Reflex save; failure means the weapon sticks to the demodand and cannot be used to make attacks until freed. Freeing a stuck weapon requires a successful grapple check. This adhesion grants a +4 racial bonus to CMD against disarm attempts.&lt;/h5&gt;&lt;/div&gt;&lt;br&gt;&lt;div&gt;&lt;h4&gt;&lt;p&gt;&lt;p&gt;Tarry demodands are lithe and lean compared to other demodands. Despite this difference, all tarry demodands are strong and agile. Although their batlike wings appear tattered and useless, they can still fly. A tarry demodand stands 7 feet tall and weighs 400 pounds.  The tarry demodand is the grunt of the demodand army-bred for battle, these swift and deadly demodands make up the bulk of any demodand legion. That they themselves are more powerful than most outsiders is as much a testament to their race as anything else-a single tarry demodand is a formidable opponent, to say nothing of a group of the creatures. Although tarry demodands are quite strong, they prefer using light weapons-one in each hand. Tarry demodands only rarely use larger weaponry, and then only when directly ordered by a superior. They lack the terrific claws of the greater demodands, and a tarry demodand with no weapons tends to flee combat as soon as possible, only to return when it is properly armed.&lt;/p&gt;&lt;/h4&gt;&lt;/div&gt;</t>
  </si>
  <si>
    <t>Coloxus</t>
  </si>
  <si>
    <t>darkvision 60 ft., scent; Perception +31</t>
  </si>
  <si>
    <t>26, touch 19, flat-footed 17</t>
  </si>
  <si>
    <t>(+9 Dex, +7 natural)</t>
  </si>
  <si>
    <t>Fort +15, Ref +19, Will +9</t>
  </si>
  <si>
    <t>electricity, disease, poison</t>
  </si>
  <si>
    <t>bite +25 (1d6+4 plus siphon), 2 slams +25 (1d4+4)</t>
  </si>
  <si>
    <t>droning wings, siphon, sneak attack +4d6</t>
  </si>
  <si>
    <t>Spell-Like Abilities (CL 12th; concentration +18)  Constant-tongues   At Will-contagion (DC 20), invisibility, suggestion (DC 19)   3/day-confusion (DC 20), haste, quickened invisibility, mind fog (DC 21)   1/day-giant vermin, shadow evocation (DC 21)</t>
  </si>
  <si>
    <t>Str 19, Dex 28, Con 20, Int 17, Wis 18, Cha 23</t>
  </si>
  <si>
    <t>Agile Maneuvers, Combat Reflexes, Deceitful, Flyby Attack, Hover, Improved Initiative, Quicken Spell-Like Ability (invisibility), Weapon Finesse</t>
  </si>
  <si>
    <t>Acrobatics +28, Appraise +14, Bluff +29, Diplomacy +14, Disguise +19, Fly +26, Knowledge (arcana, history, planes, religion) +14, Perception +31, Sleight of Hand +17, Stealth +28</t>
  </si>
  <si>
    <t>Abyssal, Celestial, Common, Infernal; telepathy 100 ft., tongues</t>
  </si>
  <si>
    <t xml:space="preserve"> urban (Abyss)</t>
  </si>
  <si>
    <t>solitary, pair, or swarm (3-8)</t>
  </si>
  <si>
    <t>This figure would be the picture of elegance and refinement were it not for its grotesque fly head and shivering insectile wings.</t>
  </si>
  <si>
    <t>Droning Wings (Ex) Once per day, when it flutters its wings as a standard action, a coloxus can create a mesmerizing display of color and a sound-dampening buzzing drone. All creatures within 30 feet that can see the coloxus must make a DC 24 Will save or be slowed for up to 6 rounds. Each subsequent round, the coloxus must take a swift action to maintain the effect or the effect ceases at the end of its turn. Additionally, the sound creates a buffer against sonic energy, granting the fly demon immunity to sonic attacks or effects while it continues to drone. The save DC is Charisma-based.  Siphon (Su) Any creature bitten by a coloxus must make a DC 23 Fortitude save or take 1d4 points of Charisma damage. A coloxus heals itself of 5 points of damage for every point of Charisma damage it deals. The save DC is Constitution-based.</t>
  </si>
  <si>
    <t>Coloxus demons, known also as fly demons, resemble humans with the head of a fly and twin pairs of gossamer wings. Even their smallest movements and gestures seem infused with manic quickness and alertness. A coloxus prefers to wear opulent clothing and jewels that would rival the wealthiest nobility of any race. A coloxus is 6 feet tall and weighs 150 pounds.  Ironically-given their grotesque, insectile appearance-coloxus demons are demons of vanity. They are formed from the souls of narcissistic mortals responsible for disasters or tragedy through their careless self-absorption.  Despite their foul appearance, coloxus demons consider themselves cultured and elite. They are unusually patient and well mannered for demons, and as a result are often used as emissaries, diplomats, and negotiators by marilith generals, balors, and even demon lords. Even when facing hated foes, coloxus demons are the epitome of courtesy, but such manners are always a deceitful veneer, masking the creatures' efforts to gain the upper hand.  Evil mortal spellcasters are fond of conjuring coloxus demons for similar roles, but the monsters also work well as assassins. Even in this role, a coloxus is dignified and polite. Only when presented with a ref lection of itself does the normally civilized coloxus show its true demonic colors-any creature foolish enough to trick a coloxus into looking at a mirror finds herself the eternal foe of an insulted and scandalized demon.</t>
  </si>
  <si>
    <t>&lt;link rel="stylesheet"href="PF.css"&gt;&lt;div&gt;&lt;h2&gt;Demon, Coloxus&lt;/h2&gt;&lt;h3&gt;&lt;i&gt;This figure would be the picture of elegance and refinement were it not for its grotesque fly head and shivering insectile wings.&lt;/i&gt;&lt;/h3&gt;&lt;br&gt;&lt;/div&gt;&lt;div class="heading"&gt;&lt;p class="alignleft"&gt;Coloxus&lt;/p&gt;&lt;p class="alignright"&gt;CR 12&lt;/p&gt;&lt;div style="clear: both;"&gt;&lt;/div&gt;&lt;/div&gt;&lt;div&gt;&lt;h5&gt;&lt;b&gt;XP &lt;/b&gt;19,200&lt;/h5&gt;&lt;h5&gt;CE Medium outsider (chaotic, demon, evil, extraplanar)&lt;/h5&gt;&lt;h5&gt;&lt;b&gt;Init &lt;/b&gt;+13; &lt;b&gt;Senses &lt;/b&gt;darkvision 60 ft., scent; Perception +31&lt;/h5&gt;&lt;/div&gt;&lt;hr/&gt;&lt;div&gt;&lt;h5&gt;&lt;b&gt;DEFENSE&lt;/b&gt;&lt;/h5&gt;&lt;/div&gt;&lt;hr/&gt;&lt;div&gt;&lt;h5&gt;&lt;b&gt;AC &lt;/b&gt;26, touch 19, flat-footed 17 (+9 Dex, +7 natural)&lt;/h5&gt;&lt;h5&gt;&lt;b&gt;hp &lt;/b&gt;168 (16d10+80)&lt;/h5&gt;&lt;h5&gt;&lt;b&gt;Fort &lt;/b&gt;+15, &lt;b&gt;Ref &lt;/b&gt;+19, &lt;b&gt;Will &lt;/b&gt;+9&lt;/h5&gt;&lt;h5&gt;&lt;b&gt;DR &lt;/b&gt;10/good; &lt;b&gt;Immune &lt;/b&gt;electricity, disease, poison; &lt;b&gt;Resist &lt;/b&gt;acid 10, cold 10, fire 10; &lt;b&gt;SR &lt;/b&gt;23&lt;/h5&gt;&lt;/div&gt;&lt;hr/&gt;&lt;div&gt;&lt;h5&gt;&lt;b&gt;OFFENSE&lt;/b&gt;&lt;/h5&gt;&lt;/div&gt;&lt;hr/&gt;&lt;div&gt;&lt;h5&gt;&lt;b&gt;Spd &lt;/b&gt;30 ft., fly 60 ft. (good)&lt;/h5&gt;&lt;h5&gt;&lt;b&gt;Melee &lt;/b&gt;bite +25 (1d6+4 plus siphon), 2 slams +25 (1d4+4)&lt;/h5&gt;&lt;h5&gt;&lt;b&gt;Space &lt;/b&gt;5 ft.; &lt;b&gt;Reach &lt;/b&gt;5 ft.&lt;/h5&gt;&lt;h5&gt;&lt;b&gt;Special Attacks &lt;/b&gt;droning wings, siphon, sneak attack +4d6&lt;/h5&gt;&lt;h5&gt;&lt;b&gt;Spell-Like Abilities&lt;/b&gt; (CL 12th; concentration +18)  &lt;/br&gt;Constant&amp;mdash;&lt;i&gt;tongues&lt;/i&gt; &lt;/br&gt;At Will&amp;mdash;&lt;i&gt;contagion&lt;/i&gt; (DC 20), &lt;i&gt;invisibility&lt;/i&gt;, &lt;i&gt;suggestion&lt;/i&gt; (DC 19) &lt;/br&gt;3/day&amp;mdash;&lt;i&gt;confusion&lt;/i&gt; (DC 20), &lt;i&gt;haste&lt;/i&gt;, quickened &lt;i&gt;invisibility&lt;/i&gt;, &lt;i&gt;mind fog&lt;/i&gt; (DC 21) &lt;/br&gt;1/day&amp;mdash;&lt;i&gt;giant vermin&lt;/i&gt;, &lt;i&gt;shadow evocation&lt;/i&gt; (DC 21)&lt;/h5&gt;&lt;/h5&gt;&lt;/div&gt;&lt;hr/&gt;&lt;div&gt;&lt;h5&gt;&lt;b&gt;STATISTICS&lt;/b&gt;&lt;/h5&gt;&lt;/div&gt;&lt;hr/&gt;&lt;div&gt;&lt;h5&gt;&lt;b&gt;Str &lt;/b&gt;19, &lt;b&gt;Dex &lt;/b&gt;28, &lt;b&gt;Con &lt;/b&gt;20, &lt;b&gt;Int &lt;/b&gt; 17, &lt;b&gt;Wis &lt;/b&gt;18, &lt;b&gt;Cha &lt;/b&gt;23&lt;/h5&gt;&lt;h5&gt;&lt;b&gt;Base Atk &lt;/b&gt;+16; &lt;b&gt;CMB &lt;/b&gt;+25; &lt;b&gt;CMD &lt;/b&gt;39&lt;/h5&gt;&lt;h5&gt;&lt;b&gt;Feats &lt;/b&gt;Agile Maneuvers, Combat Reflexes, Deceitful, Flyby Attack, Hover, Improved Initiative, Quicken Spell-Like Ability (&lt;i&gt;invisibility&lt;/i&gt;), Weapon Finesse&lt;/h5&gt;&lt;h5&gt;&lt;b&gt;Skills &lt;/b&gt;Acrobatics +28, Appraise +14, Bluff +29, Diplomacy +14, Disguise +19, Fly +26, Knowledge (arcana, history, planes, religion) +14, Perception +31, Sleight of Hand +17, Stealth +28; &lt;b&gt;Racial Modifiers &lt;/b&gt;+8 Perception&lt;/h5&gt;&lt;h5&gt;&lt;b&gt;Languages &lt;/b&gt;Abyssal, Celestial, Common, Infernal; telepathy 100 ft., &lt;i&gt;tongues&lt;/i&gt;&lt;/h5&gt;&lt;/div&gt;&lt;hr/&gt;&lt;div&gt;&lt;h5&gt;&lt;b&gt;ECOLOGY&lt;/b&gt;&lt;/h5&gt;&lt;/div&gt;&lt;hr/&gt;&lt;div&gt;&lt;h5&gt;&lt;b&gt;Environment &lt;/b&gt; urban (Abyss)&lt;/h5&gt;&lt;h5&gt;&lt;b&gt;Organization &lt;/b&gt;solitary, pair, or swarm (3-8)&lt;/h5&gt;&lt;h5&gt;&lt;b&gt;Treasure &lt;/b&gt;double&lt;/h5&gt;&lt;/div&gt;&lt;hr/&gt;&lt;div&gt;&lt;h5&gt;&lt;b&gt;SPECIAL ABILITIES&lt;/b&gt;&lt;/h5&gt;&lt;/div&gt;&lt;hr/&gt;&lt;div&gt;&lt;/h5&gt;&lt;h5&gt;&lt;b&gt;Droning Wings (Ex)&lt;/b&gt; Once per day, when it flutters its wings as a standard action, a coloxus can create a mesmerizing display of color and a sound-dampening buzzing drone. All creatures within 30 feet that can see the coloxus must make a DC 24 Will save or be slowed for up to 6 rounds. Each subsequent round, the coloxus must take a swift action to maintain the effect or the effect ceases at the end of its turn. Additionally, the sound creates a buffer against sonic energy, granting the fly demon immunity to sonic attacks or effects while it continues to drone. The save DC is Charisma-based.  &lt;/h5&gt;&lt;h5&gt;&lt;b&gt;Siphon (Su)&lt;/b&gt; Any creature bitten by a coloxus must make a DC 23 Fortitude save or take 1d4 points of Charisma damage. A coloxus heals itself of 5 points of damage for every point of Charisma damage it deals. The save DC is Constitution-based.&lt;/h5&gt;&lt;/div&gt;&lt;br&gt;&lt;div&gt;&lt;h4&gt;&lt;p&gt;&lt;p&gt;Coloxus demons, known also as fly demons, resemble humans with the head of a fly and twin pairs of gossamer wings. Even their smallest movements and gestures seem infused with manic quickness and alertness. A coloxus prefers to wear opulent clothing and jewels that would rival the wealthiest nobility of any race. A coloxus is 6 feet tall and weighs 150 pounds.  Ironically-given their grotesque, insectile appearance-coloxus demons are demons of vanity. They are formed from the souls of narcissistic mortals responsible for disasters or tragedy through their careless self-absorption.  Despite their foul appearance, coloxus demons consider themselves cultured and elite. They are unusually patient and well mannered for demons, and as a result are often used as emissaries, diplomats, and negotiators by marilith generals, balors, and even demon lords. Even when facing hated foes, coloxus demons are the epitome of courtesy, but such manners are always a deceitful veneer, masking the creatures' efforts to gain the upper hand.  Evil mortal spellcasters are fond of conjuring coloxus demons for similar roles, but the monsters also work well as assassins. Even in this role, a coloxus is dignified and polite. Only when presented with a ref lection of itself does the normally civilized coloxus show its true demonic colors-any creature foolish enough to trick a coloxus into looking at a mirror finds herself the eternal foe of an insulted and scandalized demon.&lt;/p&gt;&lt;/h4&gt;&lt;/div&gt;</t>
  </si>
  <si>
    <t>Incubus</t>
  </si>
  <si>
    <t>Fort +10, Ref +6, Will +8</t>
  </si>
  <si>
    <t>mwk scimitar +14/+9 (1d6+7/18-20) or 2 slams +13 (1d4+5)</t>
  </si>
  <si>
    <t>pain redoubled</t>
  </si>
  <si>
    <t>Spell-Like Abilities (CL 8th; concentration +13)  Constant-tongues   At Will-charm person (DC 16), detect thoughts (DC 17), greater teleport (self plus 50 lbs. of objects only), suggestion (DC 18)   1/day-crushing despair (DC 19), summon (level 3, 2 schirs 40%)</t>
  </si>
  <si>
    <t>Str 20, Dex 15, Con 18, Int 16, Wis 15, Cha 21</t>
  </si>
  <si>
    <t>Flyby Attack, Lightning Reflexes, Power Attack, Vital Strike</t>
  </si>
  <si>
    <t>Acrobatics +6, Bluff +16, Diplomacy +16, Escape Artist +6, Fly +13, Intimidate +24, Knowledge (planes) +14, Perception +21, Sense Motive +13, Spellcraft +11, Stealth +11</t>
  </si>
  <si>
    <t>+8 Intimidate, +8 Perception</t>
  </si>
  <si>
    <t>Abyssal, Celestial, Common; telepathy 100 ft., tongues</t>
  </si>
  <si>
    <t>change shape (Small or Medium humanoid; alter self )</t>
  </si>
  <si>
    <t>solitary, pair, or wing (2-8)</t>
  </si>
  <si>
    <t>This darkly handsome humanoid's batlike wings, curving horns, and bestial legs betray his demonic origin.</t>
  </si>
  <si>
    <t>Pain Redoubled (Su) When an incubus confirms a critical hit with a melee weapon or a natural weapon, that attack deals an additional 2d6 points of nonlethal damage and the target must succeed at a DC 19 Fortitude save or be wracked by pain, becoming sickened for 1d6 rounds. Multiple uses of this ability extend the duration. The save DC is Charisma-based.</t>
  </si>
  <si>
    <t>An incubus in his true form is always muscular and attractive, with long hair and intense eyes. His skin can be of any color, but is always smooth and silky. When not using his wings for flight, an incubus can fold them to drape across  its shoulders like a cloak-many decorate both the inside and outside of their wings with tattoos, ink, or self-inflicted scars. Incubi stand between 6 and 6-1/2 feet tall and typically weigh 200 pounds.  When not in battle, incubi serve as counselors, torturers, and companions for greater demons. They are also often conjured for similar roles by mortal spellcasters, although care must be taken in dalliances with incubi, for they delight in causing pain to their companions.  Like succubi, incubi form from the chaotic evil souls of particularly lustful and rapacious mortals. Yet whereas succubi are subtle and methodical about using their charms to cause ruin, the typical incubus is forthright and forceful about his insatiable desires.</t>
  </si>
  <si>
    <t>&lt;link rel="stylesheet"href="PF.css"&gt;&lt;div&gt;&lt;h2&gt;Demon, Incubus&lt;/h2&gt;&lt;h3&gt;&lt;i&gt;This darkly handsome humanoid's batlike wings, curving horns, and bestial legs betray his demonic origin.&lt;/i&gt;&lt;/h3&gt;&lt;br&gt;&lt;/div&gt;&lt;div class="heading"&gt;&lt;p class="alignleft"&gt;Incubus&lt;/p&gt;&lt;p class="alignright"&gt;CR 6&lt;/p&gt;&lt;div style="clear: both;"&gt;&lt;/div&gt;&lt;/div&gt;&lt;div&gt;&lt;h5&gt;&lt;b&gt;XP &lt;/b&gt;2,400&lt;/h5&gt;&lt;h5&gt;CE Medium outsider (chaotic, demon, evil, extraplanar)&lt;/h5&gt;&lt;h5&gt;&lt;b&gt;Init &lt;/b&gt;+2; &lt;b&gt;Senses &lt;/b&gt;darkvision 60 ft.; Perception +13&lt;/h5&gt;&lt;/div&gt;&lt;hr/&gt;&lt;div&gt;&lt;h5&gt;&lt;b&gt;DEFENSE&lt;/b&gt;&lt;/h5&gt;&lt;/div&gt;&lt;hr/&gt;&lt;div&gt;&lt;h5&gt;&lt;b&gt;AC &lt;/b&gt;18, touch 12, flat-footed 16 (+2 Dex, +6 natural)&lt;/h5&gt;&lt;h5&gt;&lt;b&gt;hp &lt;/b&gt;76 (8d10+32)&lt;/h5&gt;&lt;h5&gt;&lt;b&gt;Fort &lt;/b&gt;+10, &lt;b&gt;Ref &lt;/b&gt;+6, &lt;b&gt;Will &lt;/b&gt;+8&lt;/h5&gt;&lt;h5&gt;&lt;b&gt;DR &lt;/b&gt;10/cold iron or good; &lt;b&gt;Immune &lt;/b&gt;electricity, poison; &lt;b&gt;Resist &lt;/b&gt;acid 10, cold 10, fire 10; &lt;b&gt;SR &lt;/b&gt;17&lt;/h5&gt;&lt;/div&gt;&lt;hr/&gt;&lt;div&gt;&lt;h5&gt;&lt;b&gt;OFFENSE&lt;/b&gt;&lt;/h5&gt;&lt;/div&gt;&lt;hr/&gt;&lt;div&gt;&lt;h5&gt;&lt;b&gt;Spd &lt;/b&gt;30 ft., fly 50 ft. (average)&lt;/h5&gt;&lt;h5&gt;&lt;b&gt;Melee &lt;/b&gt;mwk scimitar +14/+9 (1d6+7/18-20) or &lt;/br&gt;2 slams +13 (1d4+5)&lt;/h5&gt;&lt;h5&gt;&lt;b&gt;Space &lt;/b&gt;5 ft.; &lt;b&gt;Reach &lt;/b&gt;5 ft.&lt;/h5&gt;&lt;h5&gt;&lt;b&gt;Special Attacks &lt;/b&gt;pain redoubled&lt;/h5&gt;&lt;h5&gt;&lt;b&gt;Spell-Like Abilities&lt;/b&gt; (CL 8th; concentration +13)  &lt;/br&gt;Constant&amp;mdash;&lt;i&gt;tongues&lt;/i&gt; &lt;/br&gt;At Will&amp;mdash;&lt;i&gt;charm person&lt;/i&gt; (DC 16), &lt;i&gt;detect thoughts&lt;/i&gt; (DC 17), &lt;i&gt;greater teleport&lt;/i&gt; (self plus 50 lbs. of objects only), &lt;i&gt;suggestion&lt;/i&gt; (DC 18) &lt;/br&gt;1/day&amp;mdash;&lt;i&gt;crushing despair&lt;/i&gt; (DC 19), summon (level 3, 2 schirs 40%)&lt;/h5&gt;&lt;/h5&gt;&lt;/div&gt;&lt;hr/&gt;&lt;div&gt;&lt;h5&gt;&lt;b&gt;STATISTICS&lt;/b&gt;&lt;/h5&gt;&lt;/div&gt;&lt;hr/&gt;&lt;div&gt;&lt;h5&gt;&lt;b&gt;Str &lt;/b&gt;20, &lt;b&gt;Dex &lt;/b&gt;15, &lt;b&gt;Con &lt;/b&gt;18, &lt;b&gt;Int &lt;/b&gt; 16, &lt;b&gt;Wis &lt;/b&gt;15, &lt;b&gt;Cha &lt;/b&gt;21&lt;/h5&gt;&lt;h5&gt;&lt;b&gt;Base Atk &lt;/b&gt;+8; &lt;b&gt;CMB &lt;/b&gt;+13; &lt;b&gt;CMD &lt;/b&gt;25&lt;/h5&gt;&lt;h5&gt;&lt;b&gt;Feats &lt;/b&gt;Flyby Attack, Lightning Reflexes, Power Attack, Vital Strike&lt;/h5&gt;&lt;h5&gt;&lt;b&gt;Skills &lt;/b&gt;Acrobatics +6, Bluff +16, Diplomacy +16, Escape Artist +6, Fly +13, Intimidate +24, Knowledge (planes) +14, Perception +21, Sense Motive +13, Spellcraft +11, Stealth +11; &lt;b&gt;Racial Modifiers &lt;/b&gt;+8 Intimidate, +8 Perception&lt;/h5&gt;&lt;h5&gt;&lt;b&gt;Languages &lt;/b&gt;Abyssal, Celestial, Common; telepathy 100 ft., &lt;i&gt;tongues&lt;/i&gt;&lt;/h5&gt;&lt;h5&gt;&lt;b&gt;SQ &lt;/b&gt;change shape (Small or Medium humanoid; &lt;i&gt;alter self&lt;/i&gt; )&lt;/h5&gt;&lt;/div&gt;&lt;hr/&gt;&lt;div&gt;&lt;h5&gt;&lt;b&gt;ECOLOGY&lt;/b&gt;&lt;/h5&gt;&lt;/div&gt;&lt;hr/&gt;&lt;div&gt;&lt;h5&gt;&lt;b&gt;Environment &lt;/b&gt; any (Abyss)&lt;/h5&gt;&lt;h5&gt;&lt;b&gt;Organization &lt;/b&gt;solitary, pair, or wing (2-8)&lt;/h5&gt;&lt;h5&gt;&lt;b&gt;Treasure &lt;/b&gt;standard (masterwork scimitar, other treasure)&lt;/h5&gt;&lt;/div&gt;&lt;hr/&gt;&lt;div&gt;&lt;h5&gt;&lt;b&gt;SPECIAL ABILITIES&lt;/b&gt;&lt;/h5&gt;&lt;/div&gt;&lt;hr/&gt;&lt;div&gt;&lt;/h5&gt;&lt;h5&gt;&lt;b&gt;Pain Redoubled (Su)&lt;/b&gt; When an incubus confirms a critical hit with a melee weapon or a natural weapon, that attack deals an additional 2d6 points of nonlethal damage and the target must succeed at a DC 19 Fortitude save or be wracked by pain, becoming sickened for 1d6 rounds. Multiple uses of this ability extend the duration. The save DC is Charisma-based.&lt;/h5&gt;&lt;/div&gt;&lt;br&gt;&lt;div&gt;&lt;h4&gt;&lt;p&gt;&lt;p&gt;An incubus in his true form is always muscular and attractive, with long hair and intense eyes. His skin can be of any color, but is always smooth and silky. When not using his wings for flight, an incubus can fold them to drape across  its shoulders like a cloak-many decorate both the inside and outside of their wings with tattoos, ink, or self-inflicted scars. Incubi stand between 6 and 6-1/2 feet tall and typically weigh 200 pounds.  When not in battle, incubi serve as counselors, torturers, and companions for greater demons. They are also often conjured for similar roles by mortal spellcasters, although care must be taken in dalliances with incubi, for they delight in causing pain to their companions.  Like succubi, incubi form from the chaotic evil souls of particularly lustful and rapacious mortals. Yet whereas succubi are subtle and methodical about using their charms to cause ruin, the typical incubus is forthright and forceful about his insatiable desires.&lt;/p&gt;&lt;/h4&gt;&lt;/div&gt;</t>
  </si>
  <si>
    <t>Schir</t>
  </si>
  <si>
    <t>darkvision 60 ft., see invisibility; Perception +13</t>
  </si>
  <si>
    <t>disease, electricity, poison</t>
  </si>
  <si>
    <t>mwk halberd +10 (1d10+4/x3 plus disease), gore +3 (1d6+1) or   gore +8 (1d6+4)</t>
  </si>
  <si>
    <t>powerful charge (gore, 3d6+4)</t>
  </si>
  <si>
    <t>Spell-Like Abilities (CL 6th; concentration +4)  Constant-see invisibility, tongues   3/day-arcane lock, expeditious retreat, protection from good   1/day-summon (level 2, 1d3 schirs 20%)</t>
  </si>
  <si>
    <t>Str 17, Dex 14, Con 15, Int 8, Wis 5, Cha 6</t>
  </si>
  <si>
    <t>Iron Will, Power Attack, Weapon Focus (halberd)</t>
  </si>
  <si>
    <t>Acrobatics +10 (+18 jumping), Climb +11, Intimidate +6, Perception +13, Survival +2</t>
  </si>
  <si>
    <t>+8 Acrobatics when jumping, +8 Perception</t>
  </si>
  <si>
    <t>Abyssal; telepathy 100 ft., tongues</t>
  </si>
  <si>
    <t>solitary, pair, or pack (2-8)</t>
  </si>
  <si>
    <t>standard (masterwork halberd, other treasure)</t>
  </si>
  <si>
    <t>This goat-headed humanoid is covered in a mangy gray hide that only partly covers its gaunt but muscled frame.</t>
  </si>
  <si>
    <t>Disease (Ex) A schir gnaws constantly at the ends of its halberd. This infuses the blades with disease from the demon's filthy spittle. Any creature struck by a schir's halberd must succeed at a DC 14 Fortitude save or contract gray pox-a frightening disease that causes weakness, gray splotches on the skin, and eventual catatonia. The save DC is Constitution-based.  Gray Pox: Halberd-injury; save Fort DC 15; onset 1 day; frequency 1/day; effect 1d6 Str damage; cure 2 consecutive saves.</t>
  </si>
  <si>
    <t>A schir resembles a tall, muscular humanoid with the head and hooves of a demonic goat. A ragged hide covers patches of a schir's body, usually around the forearms  and lower legs, with a crestlike patch running down from the creature's crown to the nape of its neck. Schir demons are 7 feet tall, though they usually stoop and so appear shorter, and weigh 300 pounds.  Also known as spite demons, schirs are among the most violent and vile-tempered inhabitants of the Abyss. Schirs are formed from the souls of mortals who either committed or framed others for heinous crimes-acts committed for the sole purpose of petty retribution. Despite such origins, schirs occupy one of the lowest orders in the demonic hierarchy, often serving as front-line infantry in demonic armies or as guards for minor demonic commanders.  Although not especially intelligent, schirs are cunning warriors and able sentries. Although they prefer to charge into combat, a schir's natural jumping ability makes it a nimble enemy, capable of using its surroundings astutely. A schir will often jump on top of rocks, crumbling walls, or any other high place to hack with its disease-ridden halberd. For all of schirs' capabilities, their spitefulness makes them distrustful of any creature that has not proven its greater power and strength numerous times.  A schir set loose upon the Material Plane quickly seeks to set itself up as a leader of its own army- often, schirs seek out tribes of savage humanoids and attempt to replace the current leaders. They are particularly fond of infiltrating gnoll tribes.</t>
  </si>
  <si>
    <t>&lt;link rel="stylesheet"href="PF.css"&gt;&lt;div&gt;&lt;h2&gt;Demon, Schir&lt;/h2&gt;&lt;h3&gt;&lt;i&gt;This goat-headed humanoid is covered in a mangy gray hide that only partly covers its gaunt but muscled frame.&lt;/i&gt;&lt;/h3&gt;&lt;br&gt;&lt;/div&gt;&lt;div class="heading"&gt;&lt;p class="alignleft"&gt;Schir&lt;/p&gt;&lt;p class="alignright"&gt;CR 4&lt;/p&gt;&lt;div style="clear: both;"&gt;&lt;/div&gt;&lt;/div&gt;&lt;div&gt;&lt;h5&gt;&lt;b&gt;XP &lt;/b&gt;1,200&lt;/h5&gt;&lt;h5&gt;CE Medium outsider (chaotic, demon, evil, extraplanar)&lt;/h5&gt;&lt;h5&gt;&lt;b&gt;Init &lt;/b&gt;+2; &lt;b&gt;Senses &lt;/b&gt;darkvision 60 ft., &lt;i&gt;see invisibility&lt;/i&gt;; Perception +13&lt;/h5&gt;&lt;/div&gt;&lt;hr/&gt;&lt;div&gt;&lt;h5&gt;&lt;b&gt;DEFENSE&lt;/b&gt;&lt;/h5&gt;&lt;/div&gt;&lt;hr/&gt;&lt;div&gt;&lt;h5&gt;&lt;b&gt;AC &lt;/b&gt;19, touch 12, flat-footed 17 (+2 Dex, +7 natural)&lt;/h5&gt;&lt;h5&gt;&lt;b&gt;hp &lt;/b&gt;37 (5d10+10)&lt;/h5&gt;&lt;h5&gt;&lt;b&gt;Fort &lt;/b&gt;+6, &lt;b&gt;Ref &lt;/b&gt;+3, &lt;b&gt;Will &lt;/b&gt;+3&lt;/h5&gt;&lt;h5&gt;&lt;b&gt;DR &lt;/b&gt;5/cold iron or good; &lt;b&gt;Immune &lt;/b&gt;disease, electricity, poison; &lt;b&gt;Resist &lt;/b&gt;acid 10, cold 10, fire 10; &lt;b&gt;SR &lt;/b&gt;15&lt;/h5&gt;&lt;/div&gt;&lt;hr/&gt;&lt;div&gt;&lt;h5&gt;&lt;b&gt;OFFENSE&lt;/b&gt;&lt;/h5&gt;&lt;/div&gt;&lt;hr/&gt;&lt;div&gt;&lt;h5&gt;&lt;b&gt;Spd &lt;/b&gt;30 ft.&lt;/h5&gt;&lt;h5&gt;&lt;b&gt;Melee &lt;/b&gt;mwk halberd +10 (1d10+4/x3 plus disease), gore +3 (1d6+1) or &lt;/br&gt;  gore +8 (1d6+4)&lt;/h5&gt;&lt;h5&gt;&lt;b&gt;Space &lt;/b&gt;5 ft.; &lt;b&gt;Reach &lt;/b&gt;5 ft.&lt;/h5&gt;&lt;h5&gt;&lt;b&gt;Special Attacks &lt;/b&gt;powerful charge (gore, 3d6+4)&lt;/h5&gt;&lt;h5&gt;&lt;b&gt;Spell-Like Abilities&lt;/b&gt; (CL 6th; concentration +4)  &lt;/br&gt;Constant&amp;mdash;&lt;i&gt;see invisibility&lt;/i&gt;, &lt;i&gt;tongues&lt;/i&gt; &lt;/br&gt;3/day&amp;mdash;&lt;i&gt;arcane lock&lt;/i&gt;, &lt;i&gt;expeditious retreat&lt;/i&gt;, &lt;i&gt;protection from good&lt;/i&gt; &lt;/br&gt;1/day&amp;mdash;summon (level 2, 1d3 schirs 20%)&lt;/h5&gt;&lt;/h5&gt;&lt;/div&gt;&lt;hr/&gt;&lt;div&gt;&lt;h5&gt;&lt;b&gt;STATISTICS&lt;/b&gt;&lt;/h5&gt;&lt;/div&gt;&lt;hr/&gt;&lt;div&gt;&lt;h5&gt;&lt;b&gt;Str &lt;/b&gt;17, &lt;b&gt;Dex &lt;/b&gt;14, &lt;b&gt;Con &lt;/b&gt;15, &lt;b&gt;Int &lt;/b&gt; 8, &lt;b&gt;Wis &lt;/b&gt;5, &lt;b&gt;Cha &lt;/b&gt;6&lt;/h5&gt;&lt;h5&gt;&lt;b&gt;Base Atk &lt;/b&gt;+5; &lt;b&gt;CMB &lt;/b&gt;+8; &lt;b&gt;CMD &lt;/b&gt;20&lt;/h5&gt;&lt;h5&gt;&lt;b&gt;Feats &lt;/b&gt;Iron Will, Power Attack, Weapon Focus (halberd)&lt;/h5&gt;&lt;h5&gt;&lt;b&gt;Skills &lt;/b&gt;Acrobatics +10 (+18 jumping), Climb +11, Intimidate +6, Perception +13, Survival +2; &lt;b&gt;Racial Modifiers &lt;/b&gt;+8 Acrobatics when jumping, +8 Perception&lt;/h5&gt;&lt;h5&gt;&lt;b&gt;Languages &lt;/b&gt;Abyssal; telepathy 100 ft., &lt;i&gt;tongues&lt;/i&gt;&lt;/h5&gt;&lt;/div&gt;&lt;hr/&gt;&lt;div&gt;&lt;h5&gt;&lt;b&gt;ECOLOGY&lt;/b&gt;&lt;/h5&gt;&lt;/div&gt;&lt;hr/&gt;&lt;div&gt;&lt;h5&gt;&lt;b&gt;Environment &lt;/b&gt; any (Abyss)&lt;/h5&gt;&lt;h5&gt;&lt;b&gt;Organization &lt;/b&gt;solitary, pair, or pack (2-8)&lt;/h5&gt;&lt;h5&gt;&lt;b&gt;Treasure &lt;/b&gt;standard (masterwork halberd, other treasure)&lt;/h5&gt;&lt;/div&gt;&lt;hr/&gt;&lt;div&gt;&lt;h5&gt;&lt;b&gt;SPECIAL ABILITIES&lt;/b&gt;&lt;/h5&gt;&lt;/div&gt;&lt;hr/&gt;&lt;div&gt;&lt;/h5&gt;&lt;h5&gt;&lt;b&gt;Disease (Ex)&lt;/b&gt; A schir gnaws constantly at the ends of its halberd. This infuses the blades with disease from the demon's filthy spittle. Any creature struck by a schir's halberd must succeed at a DC 14 Fortitude save or contract gray pox-a frightening disease that causes weakness, gray splotches on the skin, and eventual catatonia. The save DC is Constitution-based.  &lt;i&gt;Gray Pox&lt;/i&gt;: Halberd-injury; save Fort DC 15; &lt;i&gt;onset&lt;/i&gt; 1 day; frequency 1/day; effect 1d6 Str damage; cure 2 consecutive saves.&lt;/h5&gt;&lt;/div&gt;&lt;br&gt;&lt;div&gt;&lt;h4&gt;&lt;p&gt;&lt;p&gt;A schir resembles a tall, muscular humanoid with the head and hooves of a demonic goat. A ragged hide covers patches of a schir's body, usually around the forearms  and lower legs, with a crestlike patch running down from the creature's crown to the nape of its neck. Schir demons are 7 feet tall, though they usually stoop and so appear shorter, and weigh 300 pounds.  Also known as spite demons, schirs are among the most violent and vile-tempered inhabitants of the Abyss. Schirs are formed from the souls of mortals who either committed or framed others for heinous crimes-acts committed for the sole purpose of petty retribution. Despite such origins, schirs occupy one of the lowest orders in the demonic hierarchy, often serving as front-line infantry in demonic armies or as guards for minor demonic commanders.  Although not especially intelligent, schirs are cunning warriors and able sentries. Although they prefer to charge into combat, a schir's natural jumping ability makes it a nimble enemy, capable of using its surroundings astutely. A schir will often jump on top of rocks, crumbling walls, or any other high place to hack with its disease-ridden halberd. For all of schirs' capabilities, their spitefulness makes them distrustful of any creature that has not proven its greater power and strength numerous times.  A schir set loose upon the Material Plane quickly seeks to set itself up as a leader of its own army- often, schirs seek out tribes of savage humanoids and attempt to replace the current leaders. They are particularly fond of infiltrating gnoll tribes.&lt;/p&gt;&lt;/h4&gt;&lt;/div&gt;</t>
  </si>
  <si>
    <t>Derhii</t>
  </si>
  <si>
    <t>darkvision 60 ft., scent; Perception +14</t>
  </si>
  <si>
    <t>30 ft., climb 30 ft., fly 60 ft. (poor)</t>
  </si>
  <si>
    <t>mwk falchion +12/+7 (2d6+7/18-20) or 2 slams +11 (1d6+5)</t>
  </si>
  <si>
    <t>javelin +9 (1d8+5)</t>
  </si>
  <si>
    <t>aerial charge, knockdown</t>
  </si>
  <si>
    <t>Str 21, Dex 16, Con 17, Int 9, Wis 12, Cha 10</t>
  </si>
  <si>
    <t>Acrobatic, Combat Reflexes, Iron Will, Skill Focus (Perception)</t>
  </si>
  <si>
    <t>Acrobatics +12, Climb +13, Fly +9, Perception +14</t>
  </si>
  <si>
    <t>booming voice</t>
  </si>
  <si>
    <t xml:space="preserve"> warm forests and mountains</t>
  </si>
  <si>
    <t>solitary, pair, troop (3-5), or tribe (8-48)</t>
  </si>
  <si>
    <t>standard (masterwork falchion, 4 javelins, other treasure)</t>
  </si>
  <si>
    <t>Powerful black wings beat from the back of this large ape, which carries a wickedly curved sword in its simian hands.</t>
  </si>
  <si>
    <t>Aerial Charge (Ex) When airborne, a derhii can dive at twice its normal flying speed. This is the equivalent of a charge, granting a +2 bonus on the attack roll and a -2 penalty to AC.  Booming Voice (Ex) A derhii can use its own booming voice as a signal. The sound can be heard up to 12 miles away as a thrumming in the air that conveys 20 words of information in 5 minutes.  Knockdown (Ex) When a derhii confirms a critical hit with a two-handed weapon, it has a chance to knock an opponent prone in addition to the damage dealt by the critical hit. If the derhii's confirmation roll exceeds its opponent's CMD, the opponent is knocked prone as if from the trip combat maneuver. This does not provoke an attack of opportunity, nor can the derhii be tripped if the confirmation roll fails to exceed the CMD.</t>
  </si>
  <si>
    <t>The derhii, or flying ape, is a carnivorous and dangerous form of the gentler earthbound ape. Derhii resemble gorillas with the enormous black-and-gray wings of buzzards or vultures. They stand 9 feet tall and weigh 400 pounds.  Derhii form relatively small groupings known as troops, which usually consist of a single adult male, several adult females, and their offspring. Occasionally, multiple males or females band together in single-gender troops with no young, but such groupings are usually formed for a specific purpose, such as hunting, raiding, or war, and break up when they have fulfilled that purpose. Multiple troops of derhii form large primitive tribes, usually under the rule of a single powerful chieftain.  Derhii often roost in jungle canopies and in cliff dwellings, preferring nests woven in tall trees or cliff-side caves high above ground level. From these roosts, derhii sometimes demand tribute from lesser apes, while allying themselves with even more powerful flying creatures, such as dragons or dragonnes. Occasionally, derhii can be found inhabiting crumbling and overgrown ruins hidden deep in the jungle.  Derhii are carnivorous by nature and hunters by preference, attacking prey from high above with javelins thrown from their powerful arms before descending to finish things off with their blades, but when meat is scarce, they eat fruits and roots or whatever else they can forage.</t>
  </si>
  <si>
    <t>&lt;link rel="stylesheet"href="PF.css"&gt;&lt;div&gt;&lt;h2&gt;Derhii&lt;/h2&gt;&lt;h3&gt;&lt;i&gt;&lt;i&gt;Powerful black wings beat from the back of this large ape&lt;/i&gt;, &lt;i&gt;which carries a wickedly curved sword in its simian hands&lt;/i&gt;.&lt;/i&gt;&lt;/h3&gt;&lt;br&gt;&lt;/br&gt;&lt;/div&gt;&lt;div class="heading"&gt;&lt;p class="alignleft"&gt;Derhii&lt;/p&gt;&lt;p class="alignright"&gt;CR 5&lt;/p&gt;&lt;div style="clear: both;"&gt;&lt;/div&gt;&lt;/div&gt;&lt;div&gt;&lt;h5&gt;&lt;b&gt;XP &lt;/b&gt;1,600&lt;/h5&gt;&lt;h5&gt;N Large monstrous humanoid &lt;/h5&gt;&lt;h5&gt;&lt;b&gt;Init &lt;/b&gt;+3; &lt;b&gt;Senses &lt;/b&gt;darkvision 60 ft., scent; Perception +14&lt;/h5&gt;&lt;/div&gt;&lt;hr/&gt;&lt;div&gt;&lt;h5&gt;&lt;b&gt;DEFENSE&lt;/b&gt;&lt;/h5&gt;&lt;/div&gt;&lt;hr/&gt;&lt;div&gt;&lt;h5&gt;&lt;b&gt;AC &lt;/b&gt;18, touch 12, flat-footed 15 (+3 Dex, +6 natural, -1 size)&lt;/h5&gt;&lt;h5&gt;&lt;b&gt;hp &lt;/b&gt;59 (7d10+21)&lt;/h5&gt;&lt;h5&gt;&lt;b&gt;Fort &lt;/b&gt;+5, &lt;b&gt;Ref &lt;/b&gt;+8, &lt;b&gt;Will &lt;/b&gt;+8&lt;/h5&gt;&lt;/div&gt;&lt;hr/&gt;&lt;div&gt;&lt;h5&gt;&lt;b&gt;OFFENSE&lt;/b&gt;&lt;/h5&gt;&lt;/div&gt;&lt;hr/&gt;&lt;div&gt;&lt;h5&gt;&lt;b&gt;Spd &lt;/b&gt;30 ft., climb 30 ft., fly 60 ft. (poor)&lt;/h5&gt;&lt;h5&gt;&lt;b&gt;Melee &lt;/b&gt;mwk falchion +12/+7 (2d6+7/18-20) or &lt;/br&gt;2 slams +11 (1d6+5)&lt;/h5&gt;&lt;h5&gt;&lt;b&gt;Ranged &lt;/b&gt;javelin +9 (1d8+5)&lt;/h5&gt;&lt;h5&gt;&lt;b&gt;Space &lt;/b&gt;10 ft.; &lt;b&gt;Reach &lt;/b&gt;10 ft.&lt;/h5&gt;&lt;h5&gt;&lt;b&gt;Special Attacks &lt;/b&gt;aerial charge, knockdown&lt;/h5&gt;&lt;/div&gt;&lt;hr/&gt;&lt;div&gt;&lt;h5&gt;&lt;b&gt;STATISTICS&lt;/b&gt;&lt;/h5&gt;&lt;/div&gt;&lt;hr/&gt;&lt;div&gt;&lt;h5&gt;&lt;b&gt;Str &lt;/b&gt;21, &lt;b&gt;Dex &lt;/b&gt;16, &lt;b&gt;Con &lt;/b&gt;17, &lt;b&gt;Int &lt;/b&gt; 9, &lt;b&gt;Wis &lt;/b&gt;12, &lt;b&gt;Cha &lt;/b&gt;10&lt;/h5&gt;&lt;h5&gt;&lt;b&gt;Base Atk &lt;/b&gt;+7; &lt;b&gt;CMB &lt;/b&gt;+13; &lt;b&gt;CMD &lt;/b&gt;26&lt;/h5&gt;&lt;h5&gt;&lt;b&gt;Feats &lt;/b&gt;Acrobatic, Combat Reflexes, Iron Will, Skill Focus (Perception)&lt;/h5&gt;&lt;h5&gt;&lt;b&gt;Skills &lt;/b&gt;Acrobatics +12, Climb +13, Fly +9, Perception +14&lt;/h5&gt;&lt;h5&gt;&lt;b&gt;Languages &lt;/b&gt;Auran, Common&lt;/h5&gt;&lt;h5&gt;&lt;b&gt;SQ &lt;/b&gt;booming voice&lt;/h5&gt;&lt;/div&gt;&lt;hr/&gt;&lt;div&gt;&lt;h5&gt;&lt;b&gt;ECOLOGY&lt;/b&gt;&lt;/h5&gt;&lt;/div&gt;&lt;hr/&gt;&lt;div&gt;&lt;h5&gt;&lt;b&gt;Environment &lt;/b&gt; warm forests and mountains&lt;/h5&gt;&lt;h5&gt;&lt;b&gt;Organization &lt;/b&gt;solitary, pair, troop (3-5), or tribe (8-48)&lt;/h5&gt;&lt;h5&gt;&lt;b&gt;Treasure &lt;/b&gt;standard (masterwork falchion, 4 javelins, other treasure)&lt;/h5&gt;&lt;/div&gt;&lt;hr/&gt;&lt;div&gt;&lt;h5&gt;&lt;b&gt;SPECIAL ABILITIES&lt;/b&gt;&lt;/h5&gt;&lt;/div&gt;&lt;hr/&gt;&lt;div&gt;&lt;/h5&gt;&lt;h5&gt;&lt;b&gt;Aerial Charge (Ex)&lt;/b&gt; When airborne, a derhii can dive at twice its normal flying speed. This is the equivalent of a charge, granting a +2 bonus on the attack roll and a -2 penalty to AC.  &lt;/h5&gt;&lt;h5&gt;&lt;b&gt;Booming Voice (Ex)&lt;/b&gt; A derhii can use its own booming voice as a signal. The sound can be heard up to 12 miles away as a thrumming in the air that conveys 20 words of information in 5 minutes.  &lt;/h5&gt;&lt;h5&gt;&lt;b&gt;Knockdown (Ex)&lt;/b&gt; When a derhii confirms a critical hit with a two-handed weapon, it has a chance to knock an opponent prone in addition to the damage dealt by the critical hit. If the derhii's confirmation roll exceeds its opponent's CMD, the opponent is knocked prone as if from the trip combat maneuver. This does not provoke an attack of opportunity, nor can the derhii be tripped if the confirmation roll fails to exceed the CMD.&lt;/h5&gt;&lt;/div&gt;&lt;br&gt;&lt;/br&gt;&lt;div&gt;&lt;h4&gt;&lt;p&gt;&lt;p&gt;The derhii, or flying ape, is a carnivorous and dangerous form of the gentler earthbound ape. Derhii resemble gorillas with the enormous black-and-gray wings of buzzards or vultures. They stand 9 feet tall and weigh 400 pounds.  Derhii form relatively small groupings known as troops, which usually consist of a single adult male, several adult females, and their offspring. Occasionally, multiple males or females band together in single-gender troops with no young, but such groupings are usually formed for a specific purpose, such as hunting, raiding, or war, and break up when they have fulfilled that purpose. Multiple troops of derhii form large primitive tribes, usually under the rule of a single powerful chieftain.  Derhii often roost in jungle canopies and in cliff dwellings, preferring nests woven in tall trees or cliff-side caves high above ground level. From these roosts, derhii sometimes demand tribute from lesser apes, while allying themselves with even more powerful flying creatures, such as dragons or dragonnes. Occasionally, derhii can be found inhabiting crumbling and overgrown ruins hidden deep in the jungle.  Derhii are carnivorous by nature and hunters by preference, attacking prey from high above with javelins thrown from their powerful arms before descending to finish things off with their blades, but when meat is scarce, they eat fruits and roots or whatever else they can forage.&lt;/p&gt;&lt;/h4&gt;&lt;/div&gt;</t>
  </si>
  <si>
    <t>Contract Devil</t>
  </si>
  <si>
    <t>darkvision 60 ft., see in darkness; Perception +26</t>
  </si>
  <si>
    <t>25, touch 18, flat-footed 17</t>
  </si>
  <si>
    <t>(+7 Dex, +1 dodge, +7 natural)</t>
  </si>
  <si>
    <t>Fort +9, Ref +15, Will +16</t>
  </si>
  <si>
    <t>binding contract (whip) +20/+15/+10 (1d4+7 plus bleed and grab), gore +11 (2d6+1)</t>
  </si>
  <si>
    <t>5 ft. (10 ft. with binding contract)</t>
  </si>
  <si>
    <t>binding contract, bleed (1d6), impale (2d8+4)</t>
  </si>
  <si>
    <t>Spell-Like Abilities (CL 13th; concentration +19)  Constant-tongues  At Will-bestow curse (DC 20), detect thoughts (DC 18), dimension door, erase, identify, major image (DC 19), produce flame, sending  3/day-arcane eye, break enchantment, greater teleport (self plus 50 lbs. of objects only), hold person (DC 19), locate creature, mage's private sanctum, scorching ray, silence (DC 18), vision  1/day-contact other plane, delayed blast fireball (DC 23), dismissal (DC 21), plane shift (DC 23), summon (level 4, 1d6 bearded devils or 1 bone devil 50%), symbol of pain (DC 21)</t>
  </si>
  <si>
    <t>Str 17, Dex 25, Con 20, Int 24, Wis 23, Cha 22</t>
  </si>
  <si>
    <t>Alertness, Deceitful, Dodge, Improved Initiative, Iron Will, Mobility, Persuasive</t>
  </si>
  <si>
    <t>Bluff +26, Diplomacy +26, Disguise +8, Intimidate +26, Knowledge (arcana) +23, Knowledge (nobility) +20, Knowledge (planes) +23, Knowledge (religion) +23, Linguistics +20, Perception +26, Profession (scribe) +19, Sense Motive +26, Sleight of Hand +20, Spellcraft +20</t>
  </si>
  <si>
    <t>Abyssal, Aklo, Aquan, Auran, Celestial, Common, Draconic, Dwarven, Elven, Giant, Gnome, Goblin, Gnoll, Halfling, Ignan, Infernal, Orc, Sylvan, Terran, Undercommon; telepathy 100 ft., tongues</t>
  </si>
  <si>
    <t>infernal contract, infernal investment</t>
  </si>
  <si>
    <t>solitary, pair, or court (2-12)</t>
  </si>
  <si>
    <t>With rust-colored skin and a jutting crown of ridge-like horns, this muscular devil is draped in lengthy contracts.</t>
  </si>
  <si>
    <t>Binding Contract (Su) All contract devils carry numerous lengthy contracts draped over their horns or within their numerous carrying cases. They can wield these contracts like whips, but deal lethal damage regardless of the armor bonus of their target. A contract devil modifies attack and damage rolls when using a binding contract by its Intelligence modifier, not its Strength modifier (this equates to a +7 bonus for most contract devils). Wounds created by a binding contract resemble horrifically deep paper cuts and cause 1d6 points of bleed damage. A contract devil can use its binding contract to disarm and trip foes as if the contract were a whip. If it is itself disarmed of the contract, the devil can rearm itself with a new contract as an immediate action.  Impale (Ex) As a swift action, a contract devil can impale an opponent grappled by its binding contract, dealing 2d8+4 points of piercing damage.  Infernal Contract (Su) As a full-round action, a contract devil can produce an infernal contract for a single living mortal creature. This contract can grant a wide range of abilities and effects, as detailed on the following page. To receive any of these bonuses, however, the mortal must sign its true name to the document of its own free will. Upon doing so, that mortal's soul is sworn to the contract devil, condemning the soul to an eternity of servitude in Hell rather than whatever fate would naturally befall it upon the mortal's death. Breaking a contract with a contract devil is difficult and dangerous (see the next page); as long as the infernal contract remains in effect, the victim cannot be restored to life after death save by a miracle or a wish. If a mortal is restored to life in this way, the contract devil immediately senses the development-it not only knows which soul has been restored to life, but also gains the benefits of a discern location spell targeted on the character or creature that restored the damned soul to life.  Infernal Investment (Su) As a subclause of all infernal contracts, a contract devil can use greater scrying at will upon any creature it has a contract with. The target creature always fails its save against the devil's scrying attempt-this ability otherwise functions at caster level 20th.</t>
  </si>
  <si>
    <t>A contract devil, also a called phistophilus, always appears handsome and confident, its chiseled features housing a perpetually smug grin. Contract devils have red skin and black hair and stand near 6-1/2 feet in height, not counting their horns. The thicket of horns around a contract devil's body increases its height to 7 feet and its weight to 350 pounds.  Contract devils serve Asmodeus, archfiends, and the vast bureaucracy of Hell as clerks, scribes, and bargainers for mortal souls. They exist to keep track of the damned, to manage Hell's endless ordinances, and, when time and opportunity permit, to coax mortals into damnation.  Most phistophiluses spend their eternities in the various courts of Hell's nine layers, particularly in the maze-like fortress-libraries where all infernal laws and oaths are recorded. Occasionally they serve similar roles on the Material Plane when summoned by particularly desperate, arrogant, or foolish mortals.  When one of the souls damned by a contract devil is restored to life (typically via powerful magic like a wish or miracle), the phistophilus immediately notices the transgression. Usually, the contract devil recruits the aid of more powerful allies to track down and punish such transgressors and to collect the escaped soul as quickly as possible.  INFERNAL CONTRACTS  While numerous types of infernal contracts exist, the following two are those most often offered to mortals by contract devils.  Evil Wishes: Upon signing this contract, a mortal is granted three wishes, as per the spell. It must use these wishes within 24 hours of signing the contract-if it does not, the wishes are wasted but it remains bound to the contract nevertheless. While the mortal chooses the intention of the wishes, the contract devil decides upon the specifics, allowing for its own diabolical interpretation of the results should the mortal imprecisely phrase a wish.  Infernal Slave: A mortal can negotiate with a contract devil for the lifelong service of a devil. The mortal chooses any type of devil (except for a contract devil) of a CR equal to or less than its own character level at the time of the bargain. Upon signing the contract, the mortal's infernal slave appears and is bound to do the mortal no harm and follow its orders for as long as it lives. Although the devil must obey its master's commands, many devils delight in corrupting the intentions of these orders in all manner of cruel or mischievous ways.  BREAKING AN INFERNAL CONTRACT  An agreement with a contract devil can only be broken in two ways. When a contract is signed, a second copy manifests; one copy is retained by the devil and the other is given to the mortal. Mortals are free to do whatever they please with the lengthy, obviously evil documents, while contract devils typically keep active contracts with them at all times. Should both copies of a contract be destroyed, any effects caused by the contract are canceled or reversed and the mortal's soul goes to its normal place of rest after death and can be resurrected as normal. Merely absconding with both copies of the contract is not enough to break the contract-as long as both copies exist, the signer's soul remains forever damned.   Alternatively, a second mortal might be allowed to adopt the terms of a contract-with its soul replacing that of the original contract signer after death. The mortal who seeks to pay the debt of another must contact the contract devil who holds the relevant contract. The contract devil has a choice of whether or not to allow one mortal to pay another's debt, but values religious and good-aligned souls over others. Shrewd manipulators, contract devils often only agree to allow one mortal to pay another's debt in return for some service or proof of worth. If a contract devil agrees to accept another soul in payment, the original contract signer retains all of the benefits of the contract, but is released from damnation and may be resurrected as normal. The new signer, however, receives no benefits, cannot be returned to life upon dying, and spends an eternity in Hell after death.</t>
  </si>
  <si>
    <t>&lt;link rel="stylesheet"href="PF.css"&gt;&lt;div&gt;&lt;h2&gt;Devil, Contract&lt;/h2&gt;&lt;h3&gt;&lt;i&gt;With rust-colored skin and a jutting crown of ridge-like horns, this muscular devil is draped in lengthy contracts.&lt;/i&gt;&lt;/h3&gt;&lt;br&gt;&lt;/div&gt;&lt;div class="heading"&gt;&lt;p class="alignleft"&gt;Contract Devil&lt;/p&gt;&lt;p class="alignright"&gt;CR 10&lt;/p&gt;&lt;div style="clear: both;"&gt;&lt;/div&gt;&lt;/div&gt;&lt;div&gt;&lt;h5&gt;&lt;b&gt;XP &lt;/b&gt;9,600&lt;/h5&gt;&lt;h5&gt;LE Medium outsider (devil, evil, extraplanar, lawful)&lt;/h5&gt;&lt;h5&gt;&lt;b&gt;Init &lt;/b&gt;+11; &lt;b&gt;Senses &lt;/b&gt;dark&lt;i&gt;vision&lt;/i&gt; 60 ft., see in darkness; Perception +26&lt;/h5&gt;&lt;/div&gt;&lt;hr/&gt;&lt;div&gt;&lt;h5&gt;&lt;b&gt;DEFENSE&lt;/b&gt;&lt;/h5&gt;&lt;/div&gt;&lt;hr/&gt;&lt;div&gt;&lt;h5&gt;&lt;b&gt;AC &lt;/b&gt;25, touch 18, flat-footed 17 (+7 Dex, +1 dodge, +7 natural)&lt;/h5&gt;&lt;h5&gt;&lt;b&gt;hp &lt;/b&gt;136 (13d10+65)&lt;/h5&gt;&lt;h5&gt;&lt;b&gt;Fort &lt;/b&gt;+9, &lt;b&gt;Ref &lt;/b&gt;+15, &lt;b&gt;Will &lt;/b&gt;+16&lt;/h5&gt;&lt;h5&gt;&lt;b&gt;DR &lt;/b&gt;10/good; &lt;b&gt;Immune &lt;/b&gt;fire, mind-affecting effects, poison; &lt;b&gt;Resist &lt;/b&gt;acid 10, cold 10; &lt;b&gt;SR &lt;/b&gt;21&lt;/h5&gt;&lt;/div&gt;&lt;hr/&gt;&lt;div&gt;&lt;h5&gt;&lt;b&gt;OFFENSE&lt;/b&gt;&lt;/h5&gt;&lt;/div&gt;&lt;hr/&gt;&lt;div&gt;&lt;h5&gt;&lt;b&gt;Spd &lt;/b&gt;30 ft.&lt;/h5&gt;&lt;h5&gt;&lt;b&gt;Melee &lt;/b&gt;binding contract (whip) +20/+15/+10 (1d4+7 plus bleed and grab), gore +11 (2d6+1)&lt;/h5&gt;&lt;h5&gt;&lt;b&gt;Space &lt;/b&gt;5 ft.; &lt;b&gt;Reach &lt;/b&gt;5 ft. (10 ft. with binding contract)&lt;/h5&gt;&lt;h5&gt;&lt;b&gt;Special Attacks &lt;/b&gt;binding contract, bleed (1d6), impale (2d8+4)&lt;/h5&gt;&lt;h5&gt;&lt;b&gt;Spell-Like Abilities&lt;/b&gt; (CL 13th; concentration +19)  &lt;/br&gt;Constant&amp;mdash;&lt;i&gt;tongues&lt;/i&gt; &lt;/br&gt;At Will&amp;mdash;&lt;i&gt;bestow curse&lt;/i&gt; (DC 20), &lt;i&gt;detect thoughts&lt;/i&gt; (DC 18), &lt;i&gt;dimension door&lt;/i&gt;, &lt;i&gt;erase&lt;/i&gt;, &lt;i&gt;identify&lt;/i&gt;, &lt;i&gt;major image&lt;/i&gt; (DC 19), &lt;i&gt;produce flame&lt;/i&gt;, &lt;i&gt;sending&lt;/i&gt; &lt;/br&gt;3/day&amp;mdash;&lt;i&gt;arcane eye&lt;/i&gt;, &lt;i&gt;break enchantment&lt;/i&gt;, &lt;i&gt;greater teleport&lt;/i&gt; (self plus 50 lbs. of objects only), &lt;i&gt;hold person&lt;/i&gt; (DC 19), &lt;i&gt;locate creature&lt;/i&gt;, &lt;i&gt;mage's private sanctum&lt;/i&gt;, &lt;i&gt;scorching ray&lt;/i&gt;, &lt;i&gt;silence&lt;/i&gt; (DC 18), &lt;i&gt;vision&lt;/i&gt; &lt;/br&gt;1/day&amp;mdash;&lt;i&gt;contact other plane&lt;/i&gt;, &lt;i&gt;delayed blast fireball&lt;/i&gt; (DC 23), &lt;i&gt;dismissal&lt;/i&gt; (DC 21), &lt;i&gt;plane shift&lt;/i&gt; (DC 23), summon (level 4, 1d6 bearded devils or 1 bone devil 50%), &lt;i&gt;symbol of pain&lt;/i&gt; (DC 21)&lt;/h5&gt;&lt;/h5&gt;&lt;/div&gt;&lt;hr/&gt;&lt;div&gt;&lt;h5&gt;&lt;b&gt;STATISTICS&lt;/b&gt;&lt;/h5&gt;&lt;/div&gt;&lt;hr/&gt;&lt;div&gt;&lt;h5&gt;&lt;b&gt;Str &lt;/b&gt;17, &lt;b&gt;Dex &lt;/b&gt;25, &lt;b&gt;Con &lt;/b&gt;20, &lt;b&gt;Int &lt;/b&gt; 24, &lt;b&gt;Wis &lt;/b&gt;23, &lt;b&gt;Cha &lt;/b&gt;22&lt;/h5&gt;&lt;h5&gt;&lt;b&gt;Base Atk &lt;/b&gt;+13; &lt;b&gt;CMB &lt;/b&gt;+16 (+20 grapple); &lt;b&gt;CMD &lt;/b&gt;34&lt;/h5&gt;&lt;h5&gt;&lt;b&gt;Feats &lt;/b&gt;Alertness, Deceitful, Dodge, Improved Initiative, Iron Will, Mobility, Persuasive&lt;/h5&gt;&lt;h5&gt;&lt;b&gt;Skills &lt;/b&gt;Bluff +26, Diplomacy +26, Disguise +8, Intimidate +26, Knowledge (arcana) +23, Knowledge (nobility) +20, Knowledge (planes) +23, Knowledge (religion) +23, Linguistics +20, Perception +26, Profession (scribe) +19, Sense Motive +26, Sleight of Hand +20, Spellcraft +20&lt;/h5&gt;&lt;h5&gt;&lt;b&gt;Languages &lt;/b&gt;Abyssal, Aklo, Aquan, Auran, Celestial, Common, Draconic, Dwarven, Elven, Giant, Gnome, Goblin, Gnoll, Halfling, Ignan, Infernal, Orc, Sylvan, Terran, Undercommon; telepathy 100 ft., &lt;i&gt;tongues&lt;/i&gt;&lt;/h5&gt;&lt;h5&gt;&lt;b&gt;SQ &lt;/b&gt;infernal contract, infernal investment&lt;/h5&gt;&lt;/div&gt;&lt;hr/&gt;&lt;div&gt;&lt;h5&gt;&lt;b&gt;ECOLOGY&lt;/b&gt;&lt;/h5&gt;&lt;/div&gt;&lt;hr/&gt;&lt;div&gt;&lt;h5&gt;&lt;b&gt;Environment &lt;/b&gt; any (Hell)&lt;/h5&gt;&lt;h5&gt;&lt;b&gt;Organization &lt;/b&gt;solitary, pair, or court (2-12)&lt;/h5&gt;&lt;h5&gt;&lt;b&gt;Treasure &lt;/b&gt;standard&lt;/h5&gt;&lt;/div&gt;&lt;hr/&gt;&lt;div&gt;&lt;h5&gt;&lt;b&gt;SPECIAL ABILITIES&lt;/b&gt;&lt;/h5&gt;&lt;/div&gt;&lt;hr/&gt;&lt;div&gt;&lt;/h5&gt;&lt;h5&gt;&lt;b&gt;Binding Contract (Su)&lt;/b&gt; All contract devils carry numerous lengthy contracts draped over their horns or within their numerous carrying cases. They can wield these contracts like whips, but deal lethal damage regardless of the armor bonus of their target. A contract devil modifies attack and damage rolls when using a binding contract by its Intelligence modifier, not its Strength modifier (this equates to a +7 bonus for most contract devils). Wounds created by a binding contract resemble horrifically deep paper cuts and cause 1d6 points of bleed damage. A contract devil can use its binding contract to disarm and trip foes as if the contract were a whip. If it is itself disarmed of the contract, the devil can rearm itself with a new contract as an immediate action.  &lt;/h5&gt;&lt;h5&gt;&lt;b&gt;Impale (Ex)&lt;/b&gt; As a swift action, a contract devil can impale an opponent grappled by its binding contract, dealing 2d8+4 points of piercing damage.  &lt;/h5&gt;&lt;h5&gt;&lt;b&gt;Infernal Contract (Su)&lt;/b&gt; As a full-round action, a contract devil can produce an infernal contract for a single living mortal creature. This contract can grant a wide range of abilities and effects, as detailed on the following page. To receive any of these bonuses, however, the mortal must sign its true name to the document of its own free will. Upon doing so, that mortal's soul is sworn to the contract devil, condemning the soul to an eternity of servitude in Hell rather than whatever fate would naturally befall it upon the mortal's death. Breaking a contract with a contract devil is difficult and dangerous (see the next page); as long as the infernal contract remains in effect, the victim cannot be restored to life after death save by a &lt;i&gt;miracle&lt;/i&gt; or a &lt;i&gt;wish&lt;/i&gt;. If a mortal is restored to life in this way, the contract devil immediately senses the development-it not only knows which soul has been restored to life, but also gains the benefits of a &lt;i&gt;discern location&lt;/i&gt; spell targeted on the character or creature that restored the damned soul to life.  &lt;/h5&gt;&lt;h5&gt;&lt;b&gt;Infernal Investment (Su)&lt;/b&gt; As a subclause of all infernal contracts, a contract devil can use &lt;i&gt;greater scrying&lt;/i&gt; at will upon any creature it has a contract with. The target creature always fails its save against the devil's scrying attempt-this ability otherwise functions at caster level 20th.&lt;/h5&gt;&lt;/div&gt;&lt;br&gt;&lt;div&gt;&lt;h4&gt;&lt;p&gt;&lt;p&gt;A contract devil, also a called phistophilus, always appears handsome and confident, its chiseled features housing a perpetually smug grin. Contract devils have red skin and black hair and stand near 6-1/2 feet in height, not counting their horns. The thicket of horns around a contract devil's body increases its height to 7 feet and its weight to 350 pounds.  Contract devils serve Asmodeus, archfiends, and the vast bureaucracy of Hell as clerks, scribes, and bargainers for mortal souls. They exist to keep track of the damned, to manage Hell's endless ordinances, and, when time and opportunity permit, to coax mortals into damnation.  Most phistophiluses spend their eternities in the various courts of Hell's nine layers, particularly in the maze-like fortress-libraries where all infernal laws and oaths are recorded. Occasionally they serve similar roles on the Material Plane when summoned by particularly desperate, arrogant, or foolish mortals.  When one of the souls damned by a contract devil is restored to life (typically via powerful magic like a &lt;i&gt;wish&lt;/i&gt; or &lt;i&gt;miracle&lt;/i&gt;), the phistophilus immediately notices the transgression. Usually, the contract devil recruits the aid of more powerful allies to track down and punish such transgressors and to collect the escaped soul as quickly as possible.  &lt;br&gt;&lt;b&gt;INFERNAL CONTRACTS &lt;/b&gt;&lt;br&gt; While numerous types of infernal contracts exist, the following two are those most often offered to mortals by contract devils.  &lt;br&gt;&lt;b&gt;Evil Wishes:&lt;/b&gt; Upon signing this contract, a mortal is granted three &lt;i&gt;wish&lt;/i&gt;es, as per the spell. It must use these &lt;i&gt;wish&lt;/i&gt;es within 24 hours of signing the contract-if it does not, the &lt;i&gt;wish&lt;/i&gt;es are wasted but it remains bound to the contract nevertheless. While the mortal chooses the intention of the wishes, the contract devil decides upon the specifics, allowing for its own diabolical interpretation of the results should the mortal imprecisely phrase a wish.  &lt;br&gt;&lt;b&gt;Infernal Slave:&lt;/b&gt; A mortal can negotiate with a contract devil for the lifelong service of a devil. The mortal chooses any type of devil (except for a contract devil) of a CR equal to or less than its own character level at the time of the bargain. Upon signing the contract, the mortal's infernal slave appears and is bound to do the mortal no harm and follow its orders for as long as it lives. Although the devil must obey its master's commands, many devils delight in corrupting the intentions of these orders in all manner of cruel or mischievous ways.  &lt;br&gt;&lt;b&gt;BREAKING AN INFERNAL CONTRACT &lt;/b&gt;&lt;br&gt; An agreement with a contract devil can only be broken in two ways. When a contract is signed, a second copy manifests; one copy is retained by the devil and the other is given to the mortal. Mortals are free to do whatever they please with the lengthy, obviously evil documents, while contract devils typically keep active contracts with them at all times. Should both copies of a contract be destroyed, any effects caused by the contract are canceled or reversed and the mortal's soul goes to its normal place of rest after death and can be resurrected as normal. Merely absconding with both copies of the contract is not enough to break the contract-as long as both copies exist, the signer's soul remains forever damned.   Alternatively, a second mortal might be allowed to adopt the terms of a contract-with its soul replacing that of the original contract signer after death. The mortal who seeks to pay the debt of another must contact the contract devil who holds the relevant contract. The contract devil has a choice of whether or not to allow one mortal to pay another's debt, but values religious and good-aligned souls over others. Shrewd manipulators, contract devils often only agree to allow one mortal to pay another's debt in return for some service or proof of worth. If a contract devil agrees to accept another soul in payment, the original contract signer retains all of the benefits of the contract, but is released from damnation and may be resurrected as normal. The new signer, however, receives no benefits, cannot be returned to life upon dying, and spends an eternity in Hell after death.&lt;/p&gt;&lt;/h4&gt;&lt;/div&gt;</t>
  </si>
  <si>
    <t>Dimetrodon</t>
  </si>
  <si>
    <t>bite +8 (1d8+7/19-20)</t>
  </si>
  <si>
    <t>tearing bite</t>
  </si>
  <si>
    <t>Str 20, Dex 15, Con 18, Int 1, Wis 12, Cha 3</t>
  </si>
  <si>
    <t>Improved Initiative, Weapon Focus (bite)</t>
  </si>
  <si>
    <t>Perception +6, Stealth +3</t>
  </si>
  <si>
    <t>The massive sail on the back of this squat reptilian creature flexes and twitches as the beast stalks forward.</t>
  </si>
  <si>
    <t>Tearing Bite (Ex) A dimetrodon's jaws are filled with razor-sharp teeth of two different sizes. This gives the creature a threat range of 19-20 with its bite attack.</t>
  </si>
  <si>
    <t>A dimetrodon is a quadrupedal reptile similar in shape to a crocodile, but with a blunter snout filled with jagged, sharp teeth. Its most distinguishing feature is the massive sail that runs the length of its back. By extending or contracting the fin, the cold-blooded reptile can control its body temperature with ease. While they are not technically dinosaurs, dimetrodons are still often found dwelling in regions inhabited by such creatures.  A fully grown adult dimetrodon can reach a length of up to 15 feet and weigh upward of 2,000 pounds.  Dimetrodon Companions  Starting Statistics: Size Medium; Speed 30 ft.; AC +2 natural armor; Attack bite (1d8); Ability Scores Str 12, Dex 16, Con 14, Int 1, Wis 12, Cha 3; Special Qualities tearing bite. 7th-Level Advancement: Size Large; AC +1 natural armor; Attack bite (2d8); Ability Scores Str +8, Dex -2, Con +4.</t>
  </si>
  <si>
    <t>&lt;link rel="stylesheet"href="PF.css"&gt;&lt;div&gt;&lt;h2&gt;Dinosaur, Dimetrodon&lt;/h2&gt;&lt;h3&gt;&lt;i&gt;The massive sail on the back of this squat reptilian creature flexes and twitches as the beast stalks forward.&lt;/i&gt;&lt;/h3&gt;&lt;br&gt;&lt;/br&gt;&lt;/div&gt;&lt;div class="heading"&gt;&lt;p class="alignleft"&gt;Dimetrodon&lt;/p&gt;&lt;p class="alignright"&gt;CR 3&lt;/p&gt;&lt;div style="clear: both;"&gt;&lt;/div&gt;&lt;/div&gt;&lt;div&gt;&lt;h5&gt;&lt;b&gt;XP &lt;/b&gt;800&lt;/h5&gt;&lt;h5&gt;N Large animal &lt;/h5&gt;&lt;h5&gt;&lt;b&gt;Init &lt;/b&gt;+6; &lt;b&gt;Senses &lt;/b&gt;low-light vision, scent; Perception +6&lt;/h5&gt;&lt;/div&gt;&lt;hr/&gt;&lt;div&gt;&lt;h5&gt;&lt;b&gt;DEFENSE&lt;/b&gt;&lt;/h5&gt;&lt;/div&gt;&lt;hr/&gt;&lt;div&gt;&lt;h5&gt;&lt;b&gt;AC &lt;/b&gt;14, touch 11, flat-footed 12 (+2 Dex, +3 natural, -1 size)&lt;/h5&gt;&lt;h5&gt;&lt;b&gt;hp &lt;/b&gt;34 (4d8+16)&lt;/h5&gt;&lt;h5&gt;&lt;b&gt;Fort &lt;/b&gt;+8, &lt;b&gt;Ref &lt;/b&gt;+6, &lt;b&gt;Will &lt;/b&gt;+2&lt;/h5&gt;&lt;/div&gt;&lt;hr/&gt;&lt;div&gt;&lt;h5&gt;&lt;b&gt;OFFENSE&lt;/b&gt;&lt;/h5&gt;&lt;/div&gt;&lt;hr/&gt;&lt;div&gt;&lt;h5&gt;&lt;b&gt;Spd &lt;/b&gt;30 ft.&lt;/h5&gt;&lt;h5&gt;&lt;b&gt;Melee &lt;/b&gt;bite +8 (1d8+7/19-20)&lt;/h5&gt;&lt;h5&gt;&lt;b&gt;Space &lt;/b&gt;10 ft.; &lt;b&gt;Reach &lt;/b&gt;5 ft.&lt;/h5&gt;&lt;h5&gt;&lt;b&gt;Special Attacks &lt;/b&gt;tearing bite&lt;/h5&gt;&lt;/div&gt;&lt;hr/&gt;&lt;div&gt;&lt;h5&gt;&lt;b&gt;STATISTICS&lt;/b&gt;&lt;/h5&gt;&lt;/div&gt;&lt;hr/&gt;&lt;div&gt;&lt;h5&gt;&lt;b&gt;Str &lt;/b&gt;20, &lt;b&gt;Dex &lt;/b&gt;15, &lt;b&gt;Con &lt;/b&gt;18, &lt;b&gt;Int &lt;/b&gt; 1, &lt;b&gt;Wis &lt;/b&gt;12, &lt;b&gt;Cha &lt;/b&gt;3&lt;/h5&gt;&lt;h5&gt;&lt;b&gt;Base Atk &lt;/b&gt;+3; &lt;b&gt;CMB &lt;/b&gt;+9; &lt;b&gt;CMD &lt;/b&gt;21 (25 vs. trip)&lt;/h5&gt;&lt;h5&gt;&lt;b&gt;Feats &lt;/b&gt;Improved Initiative, Weapon Focus (bite)&lt;/h5&gt;&lt;h5&gt;&lt;b&gt;Skills &lt;/b&gt;Perception +6, Stealth +3&lt;/h5&gt;&lt;/div&gt;&lt;hr/&gt;&lt;div&gt;&lt;h5&gt;&lt;b&gt;ECOLOGY&lt;/b&gt;&lt;/h5&gt;&lt;/div&gt;&lt;hr/&gt;&lt;div&gt;&lt;h5&gt;&lt;b&gt;Environment &lt;/b&gt; warm forests&lt;/h5&gt;&lt;h5&gt;&lt;b&gt;Organization &lt;/b&gt;solitary, pair, or pack (3-12)&lt;/h5&gt;&lt;h5&gt;&lt;b&gt;Treasure &lt;/b&gt;none&lt;/h5&gt;&lt;/div&gt;&lt;hr/&gt;&lt;div&gt;&lt;h5&gt;&lt;b&gt;SPECIAL ABILITIES&lt;/b&gt;&lt;/h5&gt;&lt;/div&gt;&lt;hr/&gt;&lt;div&gt;&lt;/h5&gt;&lt;h5&gt;&lt;b&gt;Tearing Bite (Ex)&lt;/b&gt; A dimetrodon's jaws are filled with razor-sharp teeth of two different sizes. This gives the creature a threat range of 19-20 with its bite attack.&lt;/h5&gt;&lt;/div&gt;&lt;br&gt;&lt;/br&gt;&lt;div&gt;&lt;h4&gt;&lt;p&gt;&lt;p&gt;A dimetrodon is a quadrupedal reptile similar in shape to a crocodile, but with a blunter snout filled with jagged, sharp teeth. Its most distinguishing feature is the massive sail that runs the length of its back. By extending or contracting the fin, the cold-blooded reptile can control its body temperature with ease. While they are not technically dinosaurs, dimetrodons are still often found dwelling in regions inhabited by such creatures.  A fully grown adult dimetrodon can reach a length of up to 15 feet and weigh upward of 2,000 pounds.  &lt;br&gt;&lt;/br&gt;&lt;b&gt;Dimetrodon Companions&lt;/b&gt;&lt;br&gt;&lt;/br&gt;  &lt;b&gt;Starting Statistics&lt;/b&gt;: &lt;b&gt;Size&lt;/b&gt; Medium; &lt;b&gt;Speed&lt;/b&gt; 30 ft.; &lt;b&gt;AC&lt;/b&gt; +2 natural armor; &lt;b&gt;Attack&lt;/b&gt; bite (1d8); &lt;b&gt;Ability Scores&lt;/b&gt; Str 12, Dex 16, Con 14, Int 1, Wis 12, Cha 3; &lt;b&gt;Special Qualities&lt;/b&gt; tearing bite. &lt;b&gt;7th-Level Advancement&lt;/b&gt;: &lt;b&gt;Size&lt;/b&gt; Large; &lt;b&gt;AC&lt;/b&gt; +1 natural armor; &lt;b&gt;Attack&lt;/b&gt; bite (2d8); &lt;b&gt;Ability Scores&lt;/b&gt; Str +8, Dex -2, Con +4.&lt;/p&gt;&lt;/h4&gt;&lt;/div&gt;</t>
  </si>
  <si>
    <t>Iguanodon</t>
  </si>
  <si>
    <t>19, touch 10, flat-footed 17</t>
  </si>
  <si>
    <t>(+2 Dex, +9 natural, -2 size)</t>
  </si>
  <si>
    <t>2 claws +13 (1d8+8/x3)</t>
  </si>
  <si>
    <t>thumb spikes</t>
  </si>
  <si>
    <t>Str 27, Dex 14, Con 19, Int 2, Wis 12, Cha 7</t>
  </si>
  <si>
    <t>Power Attack, Run, Skill Focus (Perception), Skill Focus (Stealth), Weapon Focus (claw)</t>
  </si>
  <si>
    <t>Perception +12, Stealth +4</t>
  </si>
  <si>
    <t xml:space="preserve"> warm forests or swamps</t>
  </si>
  <si>
    <t>This dinosaur seems comfortable on two legs or four. Its front limbs are each adorned with a cruel-looking, thumblike spike.</t>
  </si>
  <si>
    <t>Thumb Spikes (Ex) An iguanodon's thumb spikes can inflict grievous wounds-they deal triple damage on a successful critical hit.</t>
  </si>
  <si>
    <t>Iguanodons are large, herbivorous dinosaurs that inhabit swamps and forests where they can take advantage of abundant vegetation. The iguanodon is capable of moving on two feet or on four, quickly switching from one stance to the other, depending on whether it needs to move through dense foliage or to reach delectable morsels hanging up in the canopy.  Although iguanodons are herbivores, they are notoriously quick to anger. Their thumb spikes make their claws particularly devastating weapons-a well-placed blow from one of these claws can turn a hungry predator into a cowering beast with one swift strike. Iguanodons are 30 feet long and weigh 6,000 pounds.  Iguanodon Companions  Starting Statistics: Size Medium; Speed 30 ft.; AC +3 natural armor; Attack claw (1d6); Ability Scores Str 17, Dex 15, Con 15, Int 2, Wis 12, Cha 7.  7th-Level Advancement: Size Large; AC +2 natural armor; Attack claw (1d8); Ability Scores Str +8, Dex -2, Con +4; Special Qualities thumb spikes.</t>
  </si>
  <si>
    <t>&lt;link rel="stylesheet"href="PF.css"&gt;&lt;div&gt;&lt;h2&gt;Dinosaur, Iguanodon&lt;/h2&gt;&lt;h3&gt;&lt;i&gt;&lt;i&gt;This dinosaur seems comfortable on two legs or four&lt;/i&gt;. &lt;i&gt;Its front limbs are each adorned with a cruel-looking&lt;/i&gt;, &lt;i&gt;thumblike spike&lt;/i&gt;.&lt;/i&gt;&lt;/h3&gt;&lt;br&gt;&lt;/br&gt;&lt;/div&gt;&lt;div class="heading"&gt;&lt;p class="alignleft"&gt;Iguanodon&lt;/p&gt;&lt;p class="alignright"&gt;CR 6&lt;/p&gt;&lt;div style="clear: both;"&gt;&lt;/div&gt;&lt;/div&gt;&lt;div&gt;&lt;h5&gt;&lt;b&gt;XP &lt;/b&gt;2,400&lt;/h5&gt;&lt;h5&gt;N Huge animal &lt;/h5&gt;&lt;h5&gt;&lt;b&gt;Init &lt;/b&gt;+2; &lt;b&gt;Senses &lt;/b&gt;low-light vision, scent; Perception +12&lt;/h5&gt;&lt;/div&gt;&lt;hr/&gt;&lt;div&gt;&lt;h5&gt;&lt;b&gt;DEFENSE&lt;/b&gt;&lt;/h5&gt;&lt;/div&gt;&lt;hr/&gt;&lt;div&gt;&lt;h5&gt;&lt;b&gt;AC &lt;/b&gt;19, touch 10, flat-footed 17 (+2 Dex, +9 natural, -2 size)&lt;/h5&gt;&lt;h5&gt;&lt;b&gt;hp &lt;/b&gt;76 (9d8+36)&lt;/h5&gt;&lt;h5&gt;&lt;b&gt;Fort &lt;/b&gt;+10, &lt;b&gt;Ref &lt;/b&gt;+8, &lt;b&gt;Will &lt;/b&gt;+4&lt;/h5&gt;&lt;/div&gt;&lt;hr/&gt;&lt;div&gt;&lt;h5&gt;&lt;b&gt;OFFENSE&lt;/b&gt;&lt;/h5&gt;&lt;/div&gt;&lt;hr/&gt;&lt;div&gt;&lt;h5&gt;&lt;b&gt;Spd &lt;/b&gt;30 ft.&lt;/h5&gt;&lt;h5&gt;&lt;b&gt;Melee &lt;/b&gt;2 claws +13 (1d8+8/x3)&lt;/h5&gt;&lt;h5&gt;&lt;b&gt;Space &lt;/b&gt;15 ft.; &lt;b&gt;Reach &lt;/b&gt;15 ft.&lt;/h5&gt;&lt;h5&gt;&lt;b&gt;Special Attacks &lt;/b&gt;thumb spikes&lt;/h5&gt;&lt;/div&gt;&lt;hr/&gt;&lt;div&gt;&lt;h5&gt;&lt;b&gt;STATISTICS&lt;/b&gt;&lt;/h5&gt;&lt;/div&gt;&lt;hr/&gt;&lt;div&gt;&lt;h5&gt;&lt;b&gt;Str &lt;/b&gt;27, &lt;b&gt;Dex &lt;/b&gt;14, &lt;b&gt;Con &lt;/b&gt;19, &lt;b&gt;Int &lt;/b&gt; 2, &lt;b&gt;Wis &lt;/b&gt;12, &lt;b&gt;Cha &lt;/b&gt;7&lt;/h5&gt;&lt;h5&gt;&lt;b&gt;Base Atk &lt;/b&gt;+6; &lt;b&gt;CMB &lt;/b&gt;+16; &lt;b&gt;CMD &lt;/b&gt;28 (32 vs. trip)&lt;/h5&gt;&lt;h5&gt;&lt;b&gt;Feats &lt;/b&gt;Power Attack, Run, Skill Focus (Perception), Skill Focus (Stealth), Weapon Focus (claw)&lt;/h5&gt;&lt;h5&gt;&lt;b&gt;Skills &lt;/b&gt;Perception +12, Stealth +4&lt;/h5&gt;&lt;/div&gt;&lt;hr/&gt;&lt;div&gt;&lt;h5&gt;&lt;b&gt;ECOLOGY&lt;/b&gt;&lt;/h5&gt;&lt;/div&gt;&lt;hr/&gt;&lt;div&gt;&lt;h5&gt;&lt;b&gt;Environment &lt;/b&gt; warm forests or swamps&lt;/h5&gt;&lt;h5&gt;&lt;b&gt;Organization &lt;/b&gt;solitary, pair, or pack (3-6)&lt;/h5&gt;&lt;h5&gt;&lt;b&gt;Treasure &lt;/b&gt;none&lt;/h5&gt;&lt;/div&gt;&lt;hr/&gt;&lt;div&gt;&lt;h5&gt;&lt;b&gt;SPECIAL ABILITIES&lt;/b&gt;&lt;/h5&gt;&lt;/div&gt;&lt;hr/&gt;&lt;div&gt;&lt;/h5&gt;&lt;h5&gt;&lt;b&gt;Thumb Spikes (Ex)&lt;/b&gt; An iguanodon's thumb spikes can inflict grievous wounds-they deal triple damage on a successful critical hit.&lt;/h5&gt;&lt;/div&gt;&lt;br&gt;&lt;/br&gt;&lt;div&gt;&lt;h4&gt;&lt;p&gt;&lt;p&gt;Iguanodons are large, herbivorous dinosaurs that inhabit swamps and forests where they can take advantage of abundant vegetation. The iguanodon is capable of moving on two feet or on four, quickly switching from one stance to the other, depending on whether it needs to move through dense foliage or to reach delectable morsels hanging up in the canopy.  Although iguanodons are herbivores, they are notoriously quick to anger. Their thumb spikes make their claws particularly devastating weapons-a well-placed blow from one of these claws can turn a hungry predator into a cowering beast with one swift strike. Iguanodons are 30 feet long and weigh 6,000 pounds.  &lt;br&gt;&lt;/br&gt;&lt;b&gt;Iguanodon Companions&lt;/b&gt;&lt;br&gt;&lt;/br&gt;  &lt;b&gt;Starting Statistics&lt;/b&gt;: &lt;b&gt;Size&lt;/b&gt; Medium; &lt;b&gt;Speed&lt;/b&gt; 30 ft.; &lt;b&gt;AC&lt;/b&gt; +3 natural armor; &lt;b&gt;Attack&lt;/b&gt; claw (1d6); &lt;b&gt;Ability Scores&lt;/b&gt; Str 17, Dex 15, Con 15, Int 2, Wis 12, Cha 7.  &lt;b&gt;7th-Level Advancement&lt;/b&gt;: &lt;b&gt;Size&lt;/b&gt; Large; &lt;b&gt;AC&lt;/b&gt; +2 natural armor; &lt;b&gt;Attack&lt;/b&gt; claw (1d8); &lt;b&gt;Ability Scores&lt;/b&gt; Str +8, Dex -2, Con +4; &lt;b&gt;Special Qualities&lt;/b&gt; thumb spikes.&lt;/p&gt;&lt;/h4&gt;&lt;/div&gt;</t>
  </si>
  <si>
    <t>Pachycephalosaurus</t>
  </si>
  <si>
    <t>slam +8 (2d6+9)</t>
  </si>
  <si>
    <t>clobbering charge</t>
  </si>
  <si>
    <t>Str 22, Dex 15, Con 17, Int 2, Wis 12, Cha 5</t>
  </si>
  <si>
    <t>Improved Bull Rush, Power Attack, Run</t>
  </si>
  <si>
    <t>Perception +8, Stealth +2</t>
  </si>
  <si>
    <t xml:space="preserve"> warm or temperate plains</t>
  </si>
  <si>
    <t>This bipedal reptile has a rounded, dome-like head adorned with bony frills and ridges.</t>
  </si>
  <si>
    <t>Clobbering Charge (Ex) When a pachycephalosaurus hits a target with its slam attack at the end of a charge, it can initiate a bull rush as a free action to move the struck target back in the same direction as the dinosaur's charge. The pachycephalosaurus cannot move with the target of the bull rush. If a pachycephalosaurus scores a critical hit against a creature with its slam attack at the end of a charge, it also staggers the target for 1 round. If the victim succeeds at a DC 18 Fortitude save, the stagger effect is negated, but the victim still suffers the effects of the dinosaur's bull rush attempt. The save DC is Strength-based.</t>
  </si>
  <si>
    <t>A pachycephalosaurus is a normally peaceful dinosaur that grows irate and violent during mating season or when its herd is intruded upon by potential predators. The dinosaur's skull has a distinctive dome-shaped crown surrounded by numerous bony horns- this, combined with the dinosaur's powerful, compact neck, allows it to make battering-ram-like charges capable of inf licting great damage.  Pachycephalosauruses grow to a length of 15 feet and weigh 1,400 pounds.  Pachycephalosaurus Companions  Starting Statistics: Size Medium; Speed 30 ft.; AC +3 natural armor; Attack gore (1d8); Ability Scores Str 15, Dex 16, Con 13, Int 2, Wis 12, Cha 5.  7th-Level Advancement: Size Large; AC +2 natural armor; Attack gore (1d10); Ability Scores Str +8, Dex -2, Con +4; Special Qualities clobbering charge.</t>
  </si>
  <si>
    <t>&lt;link rel="stylesheet"href="PF.css"&gt;&lt;div&gt;&lt;h2&gt;Dinosaur, Pachycephalosaurus&lt;/h2&gt;&lt;h3&gt;&lt;i&gt;&lt;i&gt;This bipedal reptile has a rounded&lt;/i&gt;, &lt;i&gt;dome-like head adorned with bony frills and ridges&lt;/i&gt;.&lt;/i&gt;&lt;/h3&gt;&lt;br&gt;&lt;/br&gt;&lt;/div&gt;&lt;div class="heading"&gt;&lt;p class="alignleft"&gt;Pachycephalosaurus&lt;/p&gt;&lt;p class="alignright"&gt;CR 4&lt;/p&gt;&lt;div style="clear: both;"&gt;&lt;/div&gt;&lt;/div&gt;&lt;div&gt;&lt;h5&gt;&lt;b&gt;XP &lt;/b&gt;1,200&lt;/h5&gt;&lt;h5&gt;N Large animal &lt;/h5&gt;&lt;h5&gt;&lt;b&gt;Init &lt;/b&gt;+2; &lt;b&gt;Senses &lt;/b&gt;low-light vision, scent; Perception +8&lt;/h5&gt;&lt;/div&gt;&lt;hr/&gt;&lt;div&gt;&lt;h5&gt;&lt;b&gt;DEFENSE&lt;/b&gt;&lt;/h5&gt;&lt;/div&gt;&lt;hr/&gt;&lt;div&gt;&lt;h5&gt;&lt;b&gt;AC &lt;/b&gt;17, touch 11, flat-footed 15 (+2 Dex, +6 natural, -1 size)&lt;/h5&gt;&lt;h5&gt;&lt;b&gt;hp &lt;/b&gt;37 (5d8+15)&lt;/h5&gt;&lt;h5&gt;&lt;b&gt;Fort &lt;/b&gt;+7, &lt;b&gt;Ref &lt;/b&gt;+6, &lt;b&gt;Will &lt;/b&gt;+2&lt;/h5&gt;&lt;/div&gt;&lt;hr/&gt;&lt;div&gt;&lt;h5&gt;&lt;b&gt;OFFENSE&lt;/b&gt;&lt;/h5&gt;&lt;/div&gt;&lt;hr/&gt;&lt;div&gt;&lt;h5&gt;&lt;b&gt;Spd &lt;/b&gt;40 ft.&lt;/h5&gt;&lt;h5&gt;&lt;b&gt;Melee &lt;/b&gt;slam +8 (2d6+9)&lt;/h5&gt;&lt;h5&gt;&lt;b&gt;Space &lt;/b&gt;10 ft.; &lt;b&gt;Reach &lt;/b&gt;10 ft.&lt;/h5&gt;&lt;h5&gt;&lt;b&gt;Special Attacks &lt;/b&gt;clobbering charge&lt;/h5&gt;&lt;/div&gt;&lt;hr/&gt;&lt;div&gt;&lt;h5&gt;&lt;b&gt;STATISTICS&lt;/b&gt;&lt;/h5&gt;&lt;/div&gt;&lt;hr/&gt;&lt;div&gt;&lt;h5&gt;&lt;b&gt;Str &lt;/b&gt;22, &lt;b&gt;Dex &lt;/b&gt;15, &lt;b&gt;Con &lt;/b&gt;17, &lt;b&gt;Int &lt;/b&gt; 2, &lt;b&gt;Wis &lt;/b&gt;12, &lt;b&gt;Cha &lt;/b&gt;5&lt;/h5&gt;&lt;h5&gt;&lt;b&gt;Base Atk &lt;/b&gt;+3; &lt;b&gt;CMB &lt;/b&gt;+10; &lt;b&gt;CMD &lt;/b&gt;22&lt;/h5&gt;&lt;h5&gt;&lt;b&gt;Feats &lt;/b&gt;Improved Bull Rush, Power Attack, Run&lt;/h5&gt;&lt;h5&gt;&lt;b&gt;Skills &lt;/b&gt;Perception +8, Stealth +2&lt;/h5&gt;&lt;/div&gt;&lt;hr/&gt;&lt;div&gt;&lt;h5&gt;&lt;b&gt;ECOLOGY&lt;/b&gt;&lt;/h5&gt;&lt;/div&gt;&lt;hr/&gt;&lt;div&gt;&lt;h5&gt;&lt;b&gt;Environment &lt;/b&gt; warm or temperate plains&lt;/h5&gt;&lt;h5&gt;&lt;b&gt;Organization &lt;/b&gt;solitary or pair&lt;/h5&gt;&lt;h5&gt;&lt;b&gt;Treasure &lt;/b&gt;none&lt;/h5&gt;&lt;/div&gt;&lt;hr/&gt;&lt;div&gt;&lt;h5&gt;&lt;b&gt;SPECIAL ABILITIES&lt;/b&gt;&lt;/h5&gt;&lt;/div&gt;&lt;hr/&gt;&lt;div&gt;&lt;/h5&gt;&lt;h5&gt;&lt;b&gt;Clobbering Charge (Ex)&lt;/b&gt; When a pachycephalosaurus hits a target with its slam attack at the end of a charge, it can initiate a bull rush as a free action to move the struck target back in the same direction as the dinosaur's charge. The pachycephalosaurus cannot move with the target of the bull rush. If a pachycephalosaurus scores a critical hit against a creature with its slam attack at the end of a charge, it also staggers the target for 1 round. If the victim succeeds at a DC 18 Fortitude save, the stagger effect is negated, but the victim still suffers the effects of the dinosaur's bull rush attempt. The save DC is Strength-based.&lt;/h5&gt;&lt;/div&gt;&lt;br&gt;&lt;/br&gt;&lt;div&gt;&lt;h4&gt;&lt;p&gt;&lt;p&gt;A pachycephalosaurus is a normally peaceful dinosaur that grows irate and violent during mating season or when its herd is intruded upon by potential predators. The dinosaur's skull has a distinctive dome-shaped crown surrounded by numerous bony horns- this, combined with the dinosaur's powerful, compact neck, allows it to make battering-ram-like charges capable of inf licting great damage.  Pachycephalosauruses grow to a length of 15 feet and weigh 1,400 pounds.  &lt;br&gt;&lt;/br&gt;&lt;b&gt;Pachycephalosaurus Companions&lt;/b&gt;&lt;br&gt;&lt;/br&gt;  &lt;b&gt;Starting Statistics&lt;/b&gt;: &lt;b&gt;Size&lt;/b&gt; Medium; &lt;b&gt;Speed&lt;/b&gt; 30 ft.; &lt;b&gt;AC&lt;/b&gt; +3 natural armor; &lt;b&gt;Attack&lt;/b&gt; gore (1d8); &lt;b&gt;Ability Scores&lt;/b&gt; Str 15, Dex 16, Con 13, Int 2, Wis 12, Cha 5.  &lt;b&gt;7th-Level Advancement&lt;/b&gt;: &lt;b&gt;Size&lt;/b&gt; Large; &lt;b&gt;AC&lt;/b&gt; +2 natural armor; &lt;b&gt;Attack&lt;/b&gt; gore (1d10); &lt;b&gt;Ability Scores&lt;/b&gt; Str +8, Dex -2, Con +4; &lt;b&gt;Special Qualities&lt;/b&gt; clobbering charge.&lt;/p&gt;&lt;/h4&gt;&lt;/div&gt;</t>
  </si>
  <si>
    <t>Spinosaurus</t>
  </si>
  <si>
    <t>low-light vision, scent; Perception +25</t>
  </si>
  <si>
    <t>24, touch 8, flat-footed 22</t>
  </si>
  <si>
    <t>(+2 Dex, +16 natural, -4 size)</t>
  </si>
  <si>
    <t>(20d8+80)</t>
  </si>
  <si>
    <t>Fort +16, Ref +16, Will +9</t>
  </si>
  <si>
    <t>40 ft., swim 30 ft.</t>
  </si>
  <si>
    <t>bite +23 (2d8+12/19-20 plus grab), 2 claws +23 (2d6+12)</t>
  </si>
  <si>
    <t>pounce, swallow whole (2d8+12, AC 18, 17 hp)</t>
  </si>
  <si>
    <t>Str 34, Dex 15, Con 18, Int 2, Wis 13, Cha 13</t>
  </si>
  <si>
    <t>Critical Focus, Diehard, Endurance, Improved Critical (bite), Improved Initiative, Iron Will, Lightning Reflexes, Run, Skill Focus (Perception), Staggering Critical</t>
  </si>
  <si>
    <t>Perception +25, Swim +28</t>
  </si>
  <si>
    <t>This titanic saurian has a crocodilian snout, powerful front claws, and a colorful sail-like ridge that runs down its back.</t>
  </si>
  <si>
    <t>Larger even than the tyrannosaurus, the spinosaurus is 60 feet long and weighs 25,000 pounds or more. It hunts primarily along coastal and river shorelines.  Spinosaurus Companions  Starting Statistics: Size Medium; Speed 30 ft., swim 20 ft.; AC +3 natural armor; Attack bite (1d6), 2 claws (1d4); Ability Scores Str 18, Dex 15, Con 15, Int 2, Wis 13, Cha 3.  7th-Level Advancement: Size Large; AC +2 natural armor; Attack bite (1d8), 2 claws (1d6); Ability Scores Str +8, Dex -2, Con +4.</t>
  </si>
  <si>
    <t>&lt;link rel="stylesheet"href="PF.css"&gt;&lt;div&gt;&lt;h2&gt;Dinosaur, Spinosaurus&lt;/h2&gt;&lt;h3&gt;&lt;i&gt;&lt;i&gt;This titanic saurian has a crocodilian snout&lt;/i&gt;, &lt;i&gt;powerful front claws&lt;/i&gt;, &lt;i&gt;and a colorful sail-like ridge that runs down its back&lt;/i&gt;.&lt;/i&gt;&lt;/h3&gt;&lt;br&gt;&lt;/br&gt;&lt;/div&gt;&lt;div class="heading"&gt;&lt;p class="alignleft"&gt;Spinosaurus&lt;/p&gt;&lt;p class="alignright"&gt;CR 11&lt;/p&gt;&lt;div style="clear: both;"&gt;&lt;/div&gt;&lt;/div&gt;&lt;div&gt;&lt;h5&gt;&lt;b&gt;XP &lt;/b&gt;12,800&lt;/h5&gt;&lt;h5&gt;N Gargantuan animal &lt;/h5&gt;&lt;h5&gt;&lt;b&gt;Init &lt;/b&gt;+6; &lt;b&gt;Senses &lt;/b&gt;low-light vision, scent; Perception +25&lt;/h5&gt;&lt;/div&gt;&lt;hr/&gt;&lt;div&gt;&lt;h5&gt;&lt;b&gt;DEFENSE&lt;/b&gt;&lt;/h5&gt;&lt;/div&gt;&lt;hr/&gt;&lt;div&gt;&lt;h5&gt;&lt;b&gt;AC &lt;/b&gt;24, touch 8, flat-footed 22 (+2 Dex, +16 natural, -4 size)&lt;/h5&gt;&lt;h5&gt;&lt;b&gt;hp &lt;/b&gt;170 (20d8+80)&lt;/h5&gt;&lt;h5&gt;&lt;b&gt;Fort &lt;/b&gt;+16, &lt;b&gt;Ref &lt;/b&gt;+16, &lt;b&gt;Will &lt;/b&gt;+9&lt;/h5&gt;&lt;/div&gt;&lt;hr/&gt;&lt;div&gt;&lt;h5&gt;&lt;b&gt;OFFENSE&lt;/b&gt;&lt;/h5&gt;&lt;/div&gt;&lt;hr/&gt;&lt;div&gt;&lt;h5&gt;&lt;b&gt;Spd &lt;/b&gt;40 ft., swim 30 ft.&lt;/h5&gt;&lt;h5&gt;&lt;b&gt;Melee &lt;/b&gt;bite +23 (2d8+12/19-20 plus grab), 2 claws +23 (2d6+12)&lt;/h5&gt;&lt;h5&gt;&lt;b&gt;Space &lt;/b&gt;20 ft.; &lt;b&gt;Reach &lt;/b&gt;20 ft.&lt;/h5&gt;&lt;h5&gt;&lt;b&gt;Special Attacks &lt;/b&gt;pounce, swallow whole (2d8+12, AC 18, 17 hp)&lt;/h5&gt;&lt;/div&gt;&lt;hr/&gt;&lt;div&gt;&lt;h5&gt;&lt;b&gt;STATISTICS&lt;/b&gt;&lt;/h5&gt;&lt;/div&gt;&lt;hr/&gt;&lt;div&gt;&lt;h5&gt;&lt;b&gt;Str &lt;/b&gt;34, &lt;b&gt;Dex &lt;/b&gt;15, &lt;b&gt;Con &lt;/b&gt;18, &lt;b&gt;Int &lt;/b&gt; 2, &lt;b&gt;Wis &lt;/b&gt;13, &lt;b&gt;Cha &lt;/b&gt;13&lt;/h5&gt;&lt;h5&gt;&lt;b&gt;Base Atk &lt;/b&gt;+15; &lt;b&gt;CMB &lt;/b&gt;+31 (+35 grapple); &lt;b&gt;CMD &lt;/b&gt;43&lt;/h5&gt;&lt;h5&gt;&lt;b&gt;Feats &lt;/b&gt;Critical Focus, Diehard, Endurance, Improved Critical (bite), Improved Initiative, Iron Will, Lightning Reflexes, Run, Skill Focus (Perception), Staggering Critical&lt;/h5&gt;&lt;h5&gt;&lt;b&gt;Skills &lt;/b&gt;Perception +25, Swim +28&lt;/h5&gt;&lt;h5&gt;&lt;b&gt;SQ &lt;/b&gt;hold breath&lt;/h5&gt;&lt;/div&gt;&lt;hr/&gt;&lt;div&gt;&lt;h5&gt;&lt;b&gt;ECOLOGY&lt;/b&gt;&lt;/h5&gt;&lt;/div&gt;&lt;hr/&gt;&lt;div&gt;&lt;h5&gt;&lt;b&gt;Environment &lt;/b&gt; warm forests or swamps&lt;/h5&gt;&lt;h5&gt;&lt;b&gt;Organization &lt;/b&gt;solitary, pair, or pack (3-6)&lt;/h5&gt;&lt;h5&gt;&lt;b&gt;Treasure &lt;/b&gt;none&lt;/h5&gt;&lt;/div&gt;&lt;br&gt;&lt;/br&gt;&lt;div&gt;&lt;h4&gt;&lt;p&gt;&lt;p&gt;Larger even than the tyrannosaurus, the spinosaurus is 60 feet long and weighs 25,000 pounds or more. It hunts primarily along coastal and river shorelines.  &lt;br&gt;&lt;/br&gt;&lt;b&gt;Spinosaurus Companions&lt;/b&gt;&lt;br&gt;&lt;/br&gt;  &lt;b&gt;Starting Statistics&lt;/b&gt;: &lt;b&gt;Size&lt;/b&gt; Medium; &lt;b&gt;Speed&lt;/b&gt; 30 ft., swim 20 ft.; &lt;b&gt;AC&lt;/b&gt; +3 natural armor; &lt;b&gt;Attack&lt;/b&gt; bite (1d6), 2 claws (1d4); &lt;b&gt;Ability Scores&lt;/b&gt; Str 18, Dex 15, Con 15, Int 2, Wis 13, Cha 3.  &lt;b&gt;7th-Level Advancement&lt;/b&gt;: &lt;b&gt;Size&lt;/b&gt; Large; &lt;b&gt;AC&lt;/b&gt; +2 natural armor; &lt;b&gt;Attack&lt;/b&gt; bite (1d8), 2 claws (1d6); &lt;b&gt;Ability Scores&lt;/b&gt; Str +8, Dex -2, Con +4.&lt;/p&gt;&lt;/h4&gt;&lt;/div&gt;</t>
  </si>
  <si>
    <t>Dire Corby</t>
  </si>
  <si>
    <t>Fort +2, Ref +4, Will +3</t>
  </si>
  <si>
    <t>2 claws +3 (1d4+1)</t>
  </si>
  <si>
    <t>leap, rend (2 claws, 1d4+1)</t>
  </si>
  <si>
    <t>Str 13, Dex 12, Con 15, Int 7, Wis 10, Cha 8</t>
  </si>
  <si>
    <t>Blind-Fight, Skill Focus (Stealth)</t>
  </si>
  <si>
    <t>Acrobatics +10, Climb +13, Perception +6, Stealth +8</t>
  </si>
  <si>
    <t>+8 Acrobatics, +2 Perception</t>
  </si>
  <si>
    <t>gang (2-5), hunting flock (1-3 dread corbies and 5-10 dire corbies), or rookery (1-10 dread corbies and 10-50 dire corbies plus 1 barbarian or fighter of 3rd-5th level per 10 adults)</t>
  </si>
  <si>
    <t>This creature looks like a humanoid crow with oily black feathers, glittering eyes, and a sharp beak.</t>
  </si>
  <si>
    <t>Leap (Ex) A dire corby can perform a special kind of pounce attack by jumping into combat. When a dire corby charges, it can make a DC 20 Acrobatics check to jump into the air and land next to its enemies. If it succeeds at this Acrobatics check, it can make a full attack (two claw attacks, plus a rend attack if both claws hit) against foes in reach. If it fails, it can still make its one attack as normal for a charge.</t>
  </si>
  <si>
    <t>Dire corbies are subterranean predators that resemble humanoid crows with muscular arms and fearsome claws. Though they make their cliff-side homes on the walls of underground chasms, where they climb and leap with death-defying agility, they are most frequently encountered in the tunnels where they wait to ambush prey, leaping down from the ceiling to rend and tear.  Dire corbies are intelligent, but have little use for society outside of the rough, squabbling pecking order of their rookeries, where their social order is little better than that of the</t>
  </si>
  <si>
    <t>&lt;link rel="stylesheet"href="PF.css"&gt;&lt;div&gt;&lt;h2&gt;Dire Corby&lt;/h2&gt;&lt;h3&gt;&lt;i&gt;&lt;i&gt;This creature looks like a humanoid crow with oily black feathers&lt;/i&gt;, &lt;i&gt;glittering eyes&lt;/i&gt;, &lt;i&gt;and a sharp beak&lt;/i&gt;.&lt;/i&gt;&lt;/h3&gt;&lt;br&gt;&lt;/br&gt;&lt;/div&gt;&lt;div class="heading"&gt;&lt;p class="alignleft"&gt;Dire Corby&lt;/p&gt;&lt;p class="alignright"&gt;CR 1&lt;/p&gt;&lt;div style="clear: both;"&gt;&lt;/div&gt;&lt;/div&gt;&lt;div&gt;&lt;h5&gt;&lt;b&gt;XP &lt;/b&gt;400&lt;/h5&gt;&lt;h5&gt;NE Medium monstrous humanoid &lt;/h5&gt;&lt;h5&gt;&lt;b&gt;Init &lt;/b&gt;+1; &lt;b&gt;Senses &lt;/b&gt;darkvision 60 ft.; Perception +6&lt;/h5&gt;&lt;/div&gt;&lt;hr/&gt;&lt;div&gt;&lt;h5&gt;&lt;b&gt;DEFENSE&lt;/b&gt;&lt;/h5&gt;&lt;/div&gt;&lt;hr/&gt;&lt;div&gt;&lt;h5&gt;&lt;b&gt;AC &lt;/b&gt;13, touch 11, flat-footed 12 (+1 Dex, +2 natural)&lt;/h5&gt;&lt;h5&gt;&lt;b&gt;hp &lt;/b&gt;15 (2d10+4)&lt;/h5&gt;&lt;h5&gt;&lt;b&gt;Fort &lt;/b&gt;+2, &lt;b&gt;Ref &lt;/b&gt;+4, &lt;b&gt;Will &lt;/b&gt;+3&lt;/h5&gt;&lt;h5&gt;&lt;b&gt;Defensive Abilities &lt;/b&gt;ferocity&lt;/h5&gt;&lt;/div&gt;&lt;hr/&gt;&lt;div&gt;&lt;h5&gt;&lt;b&gt;OFFENSE&lt;/b&gt;&lt;/h5&gt;&lt;/div&gt;&lt;hr/&gt;&lt;div&gt;&lt;h5&gt;&lt;b&gt;Spd &lt;/b&gt;30 ft., climb 30 ft.&lt;/h5&gt;&lt;h5&gt;&lt;b&gt;Melee &lt;/b&gt;2 claws +3 (1d4+1)&lt;/h5&gt;&lt;h5&gt;&lt;b&gt;Space &lt;/b&gt;5 ft.; &lt;b&gt;Reach &lt;/b&gt;5 ft.&lt;/h5&gt;&lt;h5&gt;&lt;b&gt;Special Attacks &lt;/b&gt;leap, rend (2 claws, 1d4+1)&lt;/h5&gt;&lt;/div&gt;&lt;hr/&gt;&lt;div&gt;&lt;h5&gt;&lt;b&gt;STATISTICS&lt;/b&gt;&lt;/h5&gt;&lt;/div&gt;&lt;hr/&gt;&lt;div&gt;&lt;h5&gt;&lt;b&gt;Str &lt;/b&gt;13, &lt;b&gt;Dex &lt;/b&gt;12, &lt;b&gt;Con &lt;/b&gt;15, &lt;b&gt;Int &lt;/b&gt; 7, &lt;b&gt;Wis &lt;/b&gt;10, &lt;b&gt;Cha &lt;/b&gt;8&lt;/h5&gt;&lt;h5&gt;&lt;b&gt;Base Atk &lt;/b&gt;+2; &lt;b&gt;CMB &lt;/b&gt;+3; &lt;b&gt;CMD &lt;/b&gt;14&lt;/h5&gt;&lt;h5&gt;&lt;b&gt;Feats &lt;/b&gt;Blind-Fight, Skill Focus (Stealth)&lt;/h5&gt;&lt;h5&gt;&lt;b&gt;Skills &lt;/b&gt;Acrobatics +10, Climb +13, Perception +6, Stealth +8; &lt;b&gt;Racial Modifiers &lt;/b&gt;+8 Acrobatics, +2 Perception&lt;/h5&gt;&lt;h5&gt;&lt;b&gt;Languages &lt;/b&gt;Undercommon&lt;/h5&gt;&lt;/div&gt;&lt;hr/&gt;&lt;div&gt;&lt;h5&gt;&lt;b&gt;ECOLOGY&lt;/b&gt;&lt;/h5&gt;&lt;/div&gt;&lt;hr/&gt;&lt;div&gt;&lt;h5&gt;&lt;b&gt;Environment &lt;/b&gt; any underground&lt;/h5&gt;&lt;h5&gt;&lt;b&gt;Organization &lt;/b&gt;gang (2-5), hunting flock (1-3 dread corbies and 5-10 dire corbies), or rookery (1-10 dread corbies and 10-50 dire corbies plus 1 barbarian or fighter of 3rd-5th level per 10 adults)&lt;/h5&gt;&lt;h5&gt;&lt;b&gt;Treasure &lt;/b&gt;standard&lt;/h5&gt;&lt;/div&gt;&lt;hr/&gt;&lt;div&gt;&lt;h5&gt;&lt;b&gt;SPECIAL ABILITIES&lt;/b&gt;&lt;/h5&gt;&lt;/div&gt;&lt;hr/&gt;&lt;div&gt;&lt;/h5&gt;&lt;h5&gt;&lt;b&gt;Leap (Ex)&lt;/b&gt; A dire corby can perform a special kind of pounce attack by jumping into combat. When a dire corby charges, it can make a DC 20 Acrobatics check to jump into the air and land next to its enemies. If it succeeds at this Acrobatics check, it can make a full attack (two claw attacks, plus a rend attack if both claws hit) against foes in reach. If it fails, it can still make its one attack as normal for a charge.&lt;/h5&gt;&lt;/div&gt;&lt;br&gt;&lt;/br&gt;&lt;div&gt;&lt;h4&gt;&lt;p&gt;&lt;p&gt;Dire corbies are subterranean predators that resemble humanoid crows with muscular arms and fearsome claws. Though they make their cliff-side homes on the walls of underground chasms, where they climb and leap with death-defying agility, they are most frequently encountered in the tunnels where they wait to ambush prey, leaping down from the ceiling to rend and tear.  Dire corbies are intelligent, but have little use for society outside of the rough, squabbling pecking order of their rookeries, where their social order is little better than that of the&lt;/p&gt;&lt;/h4&gt;&lt;/div&gt;</t>
  </si>
  <si>
    <t>Disenchanter</t>
  </si>
  <si>
    <t>darkvision 60 ft., detect magic, low-light vision; Perception +9</t>
  </si>
  <si>
    <t>vulnerable to dispel magic</t>
  </si>
  <si>
    <t>trunk +7 touch (disenchant), 2 hooves +2 (1d6+2)</t>
  </si>
  <si>
    <t>5 ft. (10 ft. with trunk)</t>
  </si>
  <si>
    <t>power spray</t>
  </si>
  <si>
    <t>Spell-Like Abilities (CL 4th; concentration +3)  Constant-detect magic   3/day-magic weapon   1/day-dimension door</t>
  </si>
  <si>
    <t>Str 19, Dex 17, Con 14, Int 5, Wis 12, Cha 8</t>
  </si>
  <si>
    <t>Escape Artist +5, Perception +9</t>
  </si>
  <si>
    <t xml:space="preserve"> warm land</t>
  </si>
  <si>
    <t>solitary, pair, or family (2 adults and 1-2 calves with the young creature template)</t>
  </si>
  <si>
    <t>This blue-furred creature sports a short trunk and a camel-like body. The air around it seems to shimmer with magical energy.</t>
  </si>
  <si>
    <t>Disenchant (Ex) A disenchanter can use its trunk to make a melee touch attack against a target's worn, held, or carried magic item in an attempt to drink the item's magic. The disenchanter makes a caster level check (+4) opposed by the target's Fortitude save. If the check succeeds, the disenchanter drains the item's magic, rendering it nonmagical. To determine which of a target's magic items is affected, use Table 9-2 on page 216 of the Core Rulebook (though a disenchanter never uses this ability on a headband or similar head-slot item unless it has first tried to wear the item). Disenchanters may instead target specific visible items, in which case they generally target the most obvious items. Artifacts are immune to this ability. Disenchant only works against objects that a disenchanter can touch, and even a thin layer of cloth effectively protects items from it.  Power Spray (Su) Once per day, a disenchanter can release a 20-foot cone-shaped burst of raw magical energy through its trunk. Creatures in the cone take 4d6 points of damage (DC 14 Reflex save for half ). Creatures immune to magic effects that allow spell resistance (such as golems) are immune to this ability. The save DC is Constitution-based.  Vulnerable to Dispel Magic (Ex) A disenchanter targeted by dispel magic takes 1d6 points of damage per caster level (maximum 10d6, Fortitude save for half). Greater dispel magic functions similarly (maximum 20d6 damage, Fortitude save for half).</t>
  </si>
  <si>
    <t>A disenchanter is a blue-furred creature that resembles a single-humped camel with a prehensile trunk. The creatures can sense magic, which they consume for sustenance, draining the power of magic items and storing their magical energy in their humps. Disenchanters are social creatures, and often seek the companionship of other intelligent beings, making excellent mounts and trackers for treasure hunters. A typical disenchanter is 8 feet long and weighs 1,600 pounds.</t>
  </si>
  <si>
    <t>&lt;link rel="stylesheet"href="PF.css"&gt;&lt;div&gt;&lt;h2&gt;Disenchanter&lt;/h2&gt;&lt;h3&gt;&lt;i&gt;&lt;i&gt;This blue-furred creature sports a short trunk and a camel-like body&lt;/i&gt;. &lt;i&gt;The air around it seems to shimmer with magical energy&lt;/i&gt;.&lt;/i&gt;&lt;/h3&gt;&lt;br&gt;&lt;/br&gt;&lt;/div&gt;&lt;div class="heading"&gt;&lt;p class="alignleft"&gt;Disenchanter&lt;/p&gt;&lt;p class="alignright"&gt;CR 3&lt;/p&gt;&lt;div style="clear: both;"&gt;&lt;/div&gt;&lt;/div&gt;&lt;div&gt;&lt;h5&gt;&lt;b&gt;XP &lt;/b&gt;800&lt;/h5&gt;&lt;h5&gt;N Large magical beast &lt;/h5&gt;&lt;h5&gt;&lt;b&gt;Init &lt;/b&gt;+3; &lt;b&gt;Senses &lt;/b&gt;darkvision 60 ft., &lt;i&gt;detect magic&lt;/i&gt;, low-light vision; Perception +9&lt;/h5&gt;&lt;/div&gt;&lt;hr/&gt;&lt;div&gt;&lt;h5&gt;&lt;b&gt;DEFENSE&lt;/b&gt;&lt;/h5&gt;&lt;/div&gt;&lt;hr/&gt;&lt;div&gt;&lt;h5&gt;&lt;b&gt;AC &lt;/b&gt;15, touch 12, flat-footed 12 (+3 Dex, +3 natural, -1 size)&lt;/h5&gt;&lt;h5&gt;&lt;b&gt;hp &lt;/b&gt;30 (4d10+8)&lt;/h5&gt;&lt;h5&gt;&lt;b&gt;Fort &lt;/b&gt;+6, &lt;b&gt;Ref &lt;/b&gt;+7, &lt;b&gt;Will &lt;/b&gt;+4&lt;/h5&gt;&lt;h5&gt;&lt;b&gt;DR &lt;/b&gt;5/magic&lt;/h5&gt;&lt;h5&gt;&lt;b&gt;Weaknesses &lt;/b&gt;vulnerable to &lt;i&gt;dispel magic&lt;/i&gt;&lt;/h5&gt;&lt;/div&gt;&lt;hr/&gt;&lt;div&gt;&lt;h5&gt;&lt;b&gt;OFFENSE&lt;/b&gt;&lt;/h5&gt;&lt;/div&gt;&lt;hr/&gt;&lt;div&gt;&lt;h5&gt;&lt;b&gt;Spd &lt;/b&gt;50 ft.&lt;/h5&gt;&lt;h5&gt;&lt;b&gt;Melee &lt;/b&gt;trunk +7 touch (disenchant), 2 hooves +2 (1d6+2)&lt;/h5&gt;&lt;h5&gt;&lt;b&gt;Space &lt;/b&gt;10 ft.; &lt;b&gt;Reach &lt;/b&gt;5 ft. (10 ft. with trunk)&lt;/h5&gt;&lt;h5&gt;&lt;b&gt;Special Attacks &lt;/b&gt;power spray&lt;/h5&gt;&lt;h5&gt;&lt;b&gt;Spell-Like Abilities&lt;/b&gt; (CL 4th; concentration +3)  &lt;/br&gt;Constant&amp;mdash;&lt;i&gt;detect magic&lt;/i&gt; &lt;/br&gt;3/day&amp;mdash;&lt;i&gt;magic weapon&lt;/i&gt; &lt;/br&gt;1/day&amp;mdash;&lt;i&gt;dimension door&lt;/i&gt;&lt;/h5&gt;&lt;/h5&gt;&lt;/div&gt;&lt;hr/&gt;&lt;div&gt;&lt;h5&gt;&lt;b&gt;STATISTICS&lt;/b&gt;&lt;/h5&gt;&lt;/div&gt;&lt;hr/&gt;&lt;div&gt;&lt;h5&gt;&lt;b&gt;Str &lt;/b&gt;19, &lt;b&gt;Dex &lt;/b&gt;17, &lt;b&gt;Con &lt;/b&gt;14, &lt;b&gt;Int &lt;/b&gt; 5, &lt;b&gt;Wis &lt;/b&gt;12, &lt;b&gt;Cha &lt;/b&gt;8&lt;/h5&gt;&lt;h5&gt;&lt;b&gt;Base Atk &lt;/b&gt;+4; &lt;b&gt;CMB &lt;/b&gt;+9; &lt;b&gt;CMD &lt;/b&gt;22 (26 vs. trip)&lt;/h5&gt;&lt;h5&gt;&lt;b&gt;Feats &lt;/b&gt;Iron Will, Skill Focus (Perception)&lt;/h5&gt;&lt;h5&gt;&lt;b&gt;Skills &lt;/b&gt;Escape Artist +5, Perception +9&lt;/h5&gt;&lt;h5&gt;&lt;b&gt;Languages &lt;/b&gt;none&lt;/h5&gt;&lt;/div&gt;&lt;hr/&gt;&lt;div&gt;&lt;h5&gt;&lt;b&gt;ECOLOGY&lt;/b&gt;&lt;/h5&gt;&lt;/div&gt;&lt;hr/&gt;&lt;div&gt;&lt;h5&gt;&lt;b&gt;Environment &lt;/b&gt; warm land&lt;/h5&gt;&lt;h5&gt;&lt;b&gt;Organization &lt;/b&gt;solitary, pair, or family (2 adults and 1-2 calves with the young creature template)&lt;/h5&gt;&lt;h5&gt;&lt;b&gt;Treasure &lt;/b&gt;none&lt;/h5&gt;&lt;/div&gt;&lt;hr/&gt;&lt;div&gt;&lt;h5&gt;&lt;b&gt;SPECIAL ABILITIES&lt;/b&gt;&lt;/h5&gt;&lt;/div&gt;&lt;hr/&gt;&lt;div&gt;&lt;/h5&gt;&lt;h5&gt;&lt;b&gt;Disenchant (Ex)&lt;/b&gt; A disenchanter can use its trunk to make a melee touch attack against a target's worn, held, or carried magic item in an attempt to drink the item's magic. The disenchanter makes a caster level check (+4) opposed by the target's Fortitude save. If the check succeeds, the disenchanter drains the item's magic, rendering it nonmagical. To determine which of a target's magic items is affected, use Table 9-2 on page 216 of the &lt;i&gt;Core Rulebook&lt;/i&gt; (though a disenchanter never uses this ability on a headband or similar head-slot item unless it has first tried to wear the item). Disenchanters may instead target specific visible items, in which case they generally target the most obvious items. Artifacts are immune to this ability. Disenchant only works against objects that a disenchanter can touch, and even a thin layer of cloth effectively protects items from it.  &lt;/h5&gt;&lt;h5&gt;&lt;b&gt;Power Spray (Su)&lt;/b&gt; Once per day, a disenchanter can release a 20-foot cone-shaped burst of raw magical energy through its trunk. Creatures in the cone take 4d6 points of damage (DC 14 Reflex save for half ). Creatures immune to magic effects that allow spell resistance (such as golems) are immune to this ability. The save DC is Constitution-based.  &lt;/h5&gt;&lt;h5&gt;&lt;b&gt;Vulnerable to&lt;/b&gt; &lt;/h5&gt;&lt;h5&gt;&lt;b&gt;Dispel Magic (Ex)&lt;/b&gt; A disenchanter targeted by &lt;i&gt;dispel magic&lt;/i&gt; takes 1d6 points of damage per caster level (maximum 10d6, Fortitude save for half). Greater &lt;i&gt;dispel magic&lt;/i&gt; functions similarly (maximum 20d6 damage, Fortitude save for half).&lt;/h5&gt;&lt;/div&gt;&lt;br&gt;&lt;/br&gt;&lt;div&gt;&lt;h4&gt;&lt;p&gt;&lt;p&gt;A disenchanter is a blue-furred creature that resembles a single-humped camel with a prehensile trunk. The creatures can sense magic, which they consume for sustenance, draining the power of magic items and storing their magical energy in their humps. Disenchanters are social creatures, and often seek the companionship of other intelligent beings, making excellent mounts and trackers for treasure hunters. A typical disenchanter is 8 feet long and weighs 1,600 pounds.&lt;/p&gt;&lt;/h4&gt;&lt;/div&gt;</t>
  </si>
  <si>
    <t>Aghash</t>
  </si>
  <si>
    <t>(div, evil, extraplanar)</t>
  </si>
  <si>
    <t>Fort +4, Ref +6, Will +7</t>
  </si>
  <si>
    <t>2 claws +8 (1d6+2)</t>
  </si>
  <si>
    <t>cursed gaze, sandstorm</t>
  </si>
  <si>
    <t>Spell-Like Abilities (CL 6th; concentration +10)   At Will-bestow curse (DC 18), detect good, detect magic, dimension door, minor image (DC 16), spectral hand   1/day-suggestion (DC 17), summon (level 3, 1d2 dorus 25%)</t>
  </si>
  <si>
    <t>Str 14, Dex 15, Con 16, Int 13, Wis 13, Cha 18</t>
  </si>
  <si>
    <t>Alertness, Iron Will, Weapon Focus (claw)</t>
  </si>
  <si>
    <t>Bluff +10, Disguise +12, Intimidate +10, Knowledge (arcana) +7, Knowledge (planes) +7, Perception +11, Sense Motive +9, Spellcraft +9, Stealth +10</t>
  </si>
  <si>
    <t>Abyssal, Celestial, Infernal; telepathy 100 ft.</t>
  </si>
  <si>
    <t>Draped in rags and hunched over on goatlike legs, this creature possesses a featureless face, save for a large eye ringed by fangs.</t>
  </si>
  <si>
    <t>Div</t>
  </si>
  <si>
    <t>Cursed Gaze (Su) Aghash's choice: confused for 1 round, shaken for 1 round, stunned for 1 round, or deals 1d4 points of damage, 30 feet, Fortitude DC 16 negates. Any creature under the effects of protection from evil is immune to an aghash's gaze. The save DC is Charisma-based.  Sandstorm (Su) Once per day, as a full-round action, an aghash can create a temporary sandstorm. This storm has a radius of 100 feet centered on the aghash and lasts for 1 minute per Hit Die the aghash possesses (typically 5). This functions as a sandstorm (Core Rulebook 431).</t>
  </si>
  <si>
    <t>Aghashes embody the evil eye, a curse granted by merely witnessing these embodiments of ruin and misfortune. Terrifying, haglike beings, aghashes wander deserts of the Material Plane spreading doom with their gazes. These wretched creatures hold nothing sacred, taking particular pleasure in bringing vain and arrogant mortals, particularly spellcasters, to ruin. Ragged and filthy, an aghash moves with a staggering motion. Its hoofed legs bend like those of a goat, giving its emaciated frame an obscene, jerking gait.  All divs exhibit some manner of compulsion, and aghashes' is to despise beautiful mortals. If given a choice between attacking two different opponents, an aghash always chooses the most physically becoming foe. Such is their loathing-or, perhaps, jealousy-that an aghash might stalk attractive foes, delighting in aff licting them with curses that sap their Charisma or otherwise undermines their charm. With its spectral hand ability an aghash can deliver curses from a distance, leading some victims to believe they've been aff licted by a disease or cursed by the gods themselves. All the while, the aghash lingers nearby, delighting in the suffering it has caused.  An aghash stands between 5 and 6 feet tall and weighs about 100 pounds.</t>
  </si>
  <si>
    <t>&lt;link rel="stylesheet"href="PF.css"&gt;&lt;div&gt;&lt;h2&gt;Div, Aghash&lt;/h2&gt;&lt;h3&gt;&lt;i&gt;Draped in rags and hunched over on goatlike legs, this creature possesses a featureless face, save for a large eye ringed by fangs.&lt;/i&gt;&lt;/h3&gt;&lt;br&gt;&lt;/div&gt;&lt;div class="heading"&gt;&lt;p class="alignleft"&gt;Aghash&lt;/p&gt;&lt;p class="alignright"&gt;CR 4&lt;/p&gt;&lt;div style="clear: both;"&gt;&lt;/div&gt;&lt;/div&gt;&lt;div&gt;&lt;h5&gt;&lt;b&gt;XP &lt;/b&gt;1,200&lt;/h5&gt;&lt;h5&gt;NE Medium outsider (div, evil, extraplanar)&lt;/h5&gt;&lt;h5&gt;&lt;b&gt;Init &lt;/b&gt;+2; &lt;b&gt;Senses &lt;/b&gt;darkvision 60 ft., see in darkness; Perception +11&lt;/h5&gt;&lt;/div&gt;&lt;hr/&gt;&lt;div&gt;&lt;h5&gt;&lt;b&gt;DEFENSE&lt;/b&gt;&lt;/h5&gt;&lt;/div&gt;&lt;hr/&gt;&lt;div&gt;&lt;h5&gt;&lt;b&gt;AC &lt;/b&gt;18, touch 12, flat-footed 16 (+2 Dex, +6 natural)&lt;/h5&gt;&lt;h5&gt;&lt;b&gt;hp &lt;/b&gt;42 (5d10+15)&lt;/h5&gt;&lt;h5&gt;&lt;b&gt;Fort &lt;/b&gt;+4, &lt;b&gt;Ref &lt;/b&gt;+6, &lt;b&gt;Will &lt;/b&gt;+7&lt;/h5&gt;&lt;h5&gt;&lt;b&gt;DR &lt;/b&gt;5/cold iron or good; &lt;b&gt;Immune &lt;/b&gt;fire, poison; &lt;b&gt;Resist &lt;/b&gt;acid 10, electricity 10; &lt;b&gt;SR &lt;/b&gt;15&lt;/h5&gt;&lt;/div&gt;&lt;hr/&gt;&lt;div&gt;&lt;h5&gt;&lt;b&gt;OFFENSE&lt;/b&gt;&lt;/h5&gt;&lt;/div&gt;&lt;hr/&gt;&lt;div&gt;&lt;h5&gt;&lt;b&gt;Spd &lt;/b&gt;30 ft.&lt;/h5&gt;&lt;h5&gt;&lt;b&gt;Melee &lt;/b&gt;2 claws +8 (1d6+2)&lt;/h5&gt;&lt;h5&gt;&lt;b&gt;Space &lt;/b&gt;5 ft.; &lt;b&gt;Reach &lt;/b&gt;5 ft.&lt;/h5&gt;&lt;h5&gt;&lt;b&gt;Special Attacks &lt;/b&gt;cursed gaze, sandstorm&lt;/h5&gt;&lt;h5&gt;&lt;b&gt;Spell-Like Abilities&lt;/b&gt; (CL 6th; concentration +10) &lt;/br&gt;At Will&amp;mdash;&lt;i&gt;bestow curse&lt;/i&gt; (DC 18), &lt;i&gt;detect good&lt;/i&gt;, &lt;i&gt;detect magic&lt;/i&gt;, &lt;i&gt;dimension door&lt;/i&gt;, &lt;i&gt;minor image&lt;/i&gt; (DC 16), &lt;i&gt;spectral hand&lt;/i&gt; &lt;/br&gt;1/day&amp;mdash;&lt;i&gt;suggestion&lt;/i&gt; (DC 17), summon (level 3, 1d2 dorus 25%)&lt;/h5&gt;&lt;/h5&gt;&lt;/div&gt;&lt;hr/&gt;&lt;div&gt;&lt;h5&gt;&lt;b&gt;STATISTICS&lt;/b&gt;&lt;/h5&gt;&lt;/div&gt;&lt;hr/&gt;&lt;div&gt;&lt;h5&gt;&lt;b&gt;Str &lt;/b&gt;14, &lt;b&gt;Dex &lt;/b&gt;15, &lt;b&gt;Con &lt;/b&gt;16, &lt;b&gt;Int &lt;/b&gt; 13, &lt;b&gt;Wis &lt;/b&gt;13, &lt;b&gt;Cha &lt;/b&gt;18&lt;/h5&gt;&lt;h5&gt;&lt;b&gt;Base Atk &lt;/b&gt;+5; &lt;b&gt;CMB &lt;/b&gt;+7; &lt;b&gt;CMD &lt;/b&gt;19&lt;/h5&gt;&lt;h5&gt;&lt;b&gt;Feats &lt;/b&gt;Alertness, Iron Will, Weapon Focus (claw)&lt;/h5&gt;&lt;h5&gt;&lt;b&gt;Skills &lt;/b&gt;Bluff +10, Disguise +12, Intimidate +10, Knowledge (arcana) +7, Knowledge (planes) +7, Perception +11, Sense Motive +9, Spellcraft +9, Stealth +10&lt;/h5&gt;&lt;h5&gt;&lt;b&gt;Languages &lt;/b&gt;Abyssal, Celestial, Infernal; telepathy 100 ft.&lt;/h5&gt;&lt;/div&gt;&lt;hr/&gt;&lt;div&gt;&lt;h5&gt;&lt;b&gt;ECOLOGY&lt;/b&gt;&lt;/h5&gt;&lt;/div&gt;&lt;hr/&gt;&lt;div&gt;&lt;h5&gt;&lt;b&gt;Environment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ABILITIES&lt;/b&gt;&lt;/h5&gt;&lt;/div&gt;&lt;hr/&gt;&lt;div&gt;&lt;/h5&gt;&lt;h5&gt;&lt;b&gt;Cursed Gaze (Su)&lt;/b&gt; Aghash's choice: confused for 1 round, shaken for 1 round, stunned for 1 round, or deals 1d4 points of damage, 30 feet, Fortitude DC 16 negates. Any creature under the effects of &lt;i&gt;protection from evil&lt;/i&gt; is immune to an aghash's gaze. The save DC is Charisma-based.  &lt;/h5&gt;&lt;h5&gt;&lt;b&gt;Sandstorm (Su)&lt;/b&gt; Once per day, as a full-round action, an aghash can create a temporary sandstorm. This storm has a radius of 100 feet centered on the aghash and lasts for 1 minute per Hit Die the aghash possesses (typically 5). This functions as a sandstorm (&lt;i&gt;Core Rulebook&lt;/i&gt; 431).&lt;/h5&gt;&lt;/div&gt;&lt;br&gt;&lt;div&gt;&lt;h4&gt;&lt;p&gt;&lt;p&gt;Aghashes embody the evil eye, a curse granted by merely witnessing these embodiments of ruin and misfortune. Terrifying, haglike beings, aghashes wander deserts of the Material Plane spreading doom with their gazes. These wretched creatures hold nothing sacred, taking particular pleasure in bringing vain and arrogant mortals, particularly spellcasters, to ruin. Ragged and filthy, an aghash moves with a staggering motion. Its hoofed legs bend like those of a goat, giving its emaciated frame an obscene, jerking gait.  All divs exhibit some manner of compulsion, and aghashes' is to despise beautiful mortals. If given a choice between attacking two different opponents, an aghash always chooses the most physically becoming foe. Such is their loathing-or, perhaps, jealousy-that an aghash might stalk attractive foes, delighting in aff licting them with curses that sap their Charisma or otherwise undermines their charm. With its &lt;i&gt;spectral hand&lt;/i&gt; ability an aghash can deliver curses from a distance, leading some victims to believe they've been aff licted by a disease or cursed by the gods themselves. All the while, the aghash lingers nearby, delighting in the suffering it has caused.  An aghash stands between 5 and 6 feet tall and weighs about 100 pounds.&lt;/p&gt;&lt;/h4&gt;&lt;/div&gt;</t>
  </si>
  <si>
    <t>Akvan</t>
  </si>
  <si>
    <t>darkvision 60 ft., see in darkness, true seeing; Perception +34</t>
  </si>
  <si>
    <t>hopelessness (30 ft., DC 30)</t>
  </si>
  <si>
    <t>38, touch 10, flat-footed 34</t>
  </si>
  <si>
    <t>(+13 armor, +4 Dex, +15 natural, -4 size)</t>
  </si>
  <si>
    <t>Fort +18, Ref +22, Will +21</t>
  </si>
  <si>
    <t>50 ft., fly 120 ft. (good)</t>
  </si>
  <si>
    <t>bite +32 (2d8+12/19-20 plus grab), 2 claws +32 (2d6+12), tail slap +30 (2d10+6)</t>
  </si>
  <si>
    <t>20 ft. (25 ft. with tail)</t>
  </si>
  <si>
    <t>create ghul, rend (2 claws, 2d6+18), shake faith, swallow whole (6d6+18 plus 4d6 energy damage, AC 25, 37 hp), torturous gullet, trample (2d8+18, DC 34)</t>
  </si>
  <si>
    <t>Spell-Like Abilities (CL 20th; concentration +28)  Constant-true seeing  At Will-align weapon, detect magic, greater teleport (self plus armor and 50 lbs. of objects only), magic circle against good, telekinesis (DC 23)  3/day-blasphemy (DC 25), disintegrate (DC 24), dispel magic, forcecage (DC 25), protection from energy  1/day-geas/quest, plane shift, summon (level 6, 1d2 sepids 100%)</t>
  </si>
  <si>
    <t>Str 35, Dex 26, Con 30, Int 19, Wis 24, Cha 27</t>
  </si>
  <si>
    <t>+40 (+42 bull rush)</t>
  </si>
  <si>
    <t>58 (60 vs. bull rush)</t>
  </si>
  <si>
    <t>Awesome Blow, Cleave, Combat Reflexes, Critical Focus, Great Cleave, Improved Bull Rush, Improved Initiative, Improved Critical (bite), Multiattack, Power Attack, Staggering Critical, Stunning Critical</t>
  </si>
  <si>
    <t>Acrobatics +28 (+36 when jumping), Bluff +43, Diplomacy +31, Fly +27, Intimidate +31, Knowledge (arcana) +31, Knowledge (planes) +31, Knowledge (religion) +19, Perception +34, Sense Motive +30, Spellcraft +19, Use Magic Device +23</t>
  </si>
  <si>
    <t>+8 Bluff</t>
  </si>
  <si>
    <t>armor training 4</t>
  </si>
  <si>
    <t>standard (+5 half-plate, other treasure)</t>
  </si>
  <si>
    <t>Ornate armor covers this hulking creature, rocky protrusions jutting from its hide and fierce horns crowning its broad head.</t>
  </si>
  <si>
    <t>Armor Training (Ex) An akvan is created wearing armor, and is naturally experienced in its use. An akvan possesses the armor training ability of a 15th-level fighter.  Aura of Hopelessness (Su) All creatures except divs within 30 feet of an akvan must make a successful DC 30 Will save or take a -4 penalty on attack rolls, saving throws, skill checks, and ability checks. This is a mind-affecting effect. The save DC is Charisma-based.  Create Ghul (Su) Any genie that is slain by an akvan becomes a ghul (see page 125) in 1d4 rounds. Such ghuls are under the command of the akvan that created them and remain enslaved until it dies, at which point they become free-willed ghuls. They do not possess any of the abilities they had in life.  Shake Faith (Su) Anytime an akvan strikes a divine spellcaster with any of its melee attacks, the target must make a DC 30 Will save or be shaken for 1d4 rounds. If the save is successful, the target is instead shaken for 1 round. The save DC is Charisma-based.  Torturous Gullet (Su) As hunters of otherworldly beings, akvans are uniquely drawn to digest creatures with a variety of resistances. In addition to the damage dealt by crushing internal organs, creatures swallowed by an akvan take 4d6 points of acid, cold, electricity, or fire damage per round. The akvan chooses what type of energy damage those in its stomach will take every round, and may change this from round to round. Additionally, an akvan's stomach is thickly armored, allowing it to benefit from its entire natural armor bonus instead of merely half.</t>
  </si>
  <si>
    <t>Akvans number among the most physically powerful and openly destructive servants of Ahriman, directly carrying out his ancient plans for oblivion. Their twisted minds bend toward desolation, ruin, and blasphemy, and their hatred of the gods of creation and beings renowned for inspiring art and wonder knows few equals. Whereas most divs turn their cruelty and vengefulness exclusively upon mortals, akvans broaden the scope of their hatred to encompass geniekind as well.  Akvans seek out wonders to destroy-monuments from lost ages that have long inspired awe and pride or beings and establishments said to be invincible. While divs typically spread their taint through more subtle ways, akvans target symbols for destruction, bringing down not just stone and mortar but hopes and dreams. Additionally, these masters of destruction promote the creation of new horrors, transforming their most hated victims, genies, into nightmares known as ghuls. Thus, an akvan's evil does not end with its victim's death, as slain genies arise from the battlefield-or are belched up   from an akvan's gullet-as blasphemous undead servants. These undead minions serve their terrifying master and, over the ages, gather around it as an army of profane slaves.  Hatred and hunger for genies and those allied with them constitute the racial compulsion to which all akvans bow. These divs always go out of their way to hunt, destroy, and consume any genie they encounter. While wise enough to not waste their lives in combat against foes obviously more powerful then they, akvans seek to bring low any such opponents, if not by brute strength, then by guile.  Akvans stand approximately 40 feet tall and weigh over 30,000 pounds.  AKVAN PRINCES  As akvans go through existence slaying mortals and genies, many gravitate toward one of the races of geniekind, targeting members of that race with particular passion. Over ages of service, akvans who prove especially lethal in slaughtering genies garner the attention of Ahriman, who blesses such divs with increased power, transforming them into akvan princes.  Each akvan prince dedicates itself to extinguishing a particular type of genie and gains special abilities with which to slaughter genies of that type. An akvan prince gains an additional 4-8 Hit Dice, a +4 bonus to three ability scores, and has a CR of 22-24. The akvan prince also gains one of the following sets of abilities, depending on what type of genies it hunts.  Crumbling Earth: A shaitan-hunting akvan prince shatters the strongest stone. It gains the stone glide ability, tremorsense 100 feet, and a burrow speed of 100 feet, and its natural attacks are treated as adamantine for the purposes of overcoming damage reduction. It also gains the following spell-like abilities: 3/day-quickened stone shape, transmute mud to rock, transmute rock to mud, wish.  Dying Ember: An efreet-hating akvan prince holds dominion over flame. It gains an efreeti's heat special attack (1d6 when struck, 6d6 when grappling or grappled) and the following spell-like abilities: at will-quickened quench, scorching ray, wall of fire; 3/day-wish.   Gasping Wind: A djinn-hunting akvan prince gains power over the wind. It gains resist electricity 30 and the whirlwind ability, its fly speed increases to 120 feet (perfect maneuverability), and it gains the following spell-like abilities: at will-invisibility; 3/day-gaseous form, wish.  Thirsty Sea: A marid-slaying akvan prince controls and poisons water. It gains a swim speed of 100 feet, a marid's water's fury special attack (8d6 points of damage, blinds and stuns for 1d6 rounds), and the following spell-like abilities: constant-water breathing, water walk; at will- quickened control water; 3/day-horrid wilting, wish.  Unbalanced Soul: A jann-killing akvan prince spreads failure and defeat. It gains resist acid, cold, and electricity 20, and the following spell-like abilities: at will-ethereal jaunt, invisibility; 3/day-insanity, mage's disjunction, wish.</t>
  </si>
  <si>
    <t>&lt;link rel="stylesheet"href="PF.css"&gt;&lt;div&gt;&lt;h2&gt;Div, Akvan&lt;/h2&gt;&lt;h3&gt;&lt;i&gt;Ornate armor covers this hulking creature, rocky protrusions jutting from its hide and fierce horns crowning its broad head.&lt;/i&gt;&lt;/h3&gt;&lt;br&gt;&lt;/div&gt;&lt;div class="heading"&gt;&lt;p class="alignleft"&gt;Akvan&lt;/p&gt;&lt;p class="alignright"&gt;CR 20&lt;/p&gt;&lt;div style="clear: both;"&gt;&lt;/div&gt;&lt;/div&gt;&lt;div&gt;&lt;h5&gt;&lt;b&gt;XP &lt;/b&gt;307,200&lt;/h5&gt;&lt;h5&gt;NE Gargantuan outsider (div, evil, extraplanar)&lt;/h5&gt;&lt;h5&gt;&lt;b&gt;Init &lt;/b&gt;+12; &lt;b&gt;Senses &lt;/b&gt;darkvision 60 ft., see in darkness, &lt;i&gt;true seeing&lt;/i&gt;; Perception +34&lt;/h5&gt;&lt;h5&gt;&lt;b&gt;Aura &lt;/b&gt;hopelessness (30 ft., DC 30)&lt;/h5&gt;&lt;/div&gt;&lt;hr/&gt;&lt;div&gt;&lt;h5&gt;&lt;b&gt;DEFENSE&lt;/b&gt;&lt;/h5&gt;&lt;/div&gt;&lt;hr/&gt;&lt;div&gt;&lt;h5&gt;&lt;b&gt;AC &lt;/b&gt;38, touch 10, flat-footed 34 (+13 armor, +4 Dex, +15 natural, -4 size)&lt;/h5&gt;&lt;h5&gt;&lt;b&gt;hp &lt;/b&gt;372 (24d10+240)&lt;/h5&gt;&lt;h5&gt;&lt;b&gt;Fort &lt;/b&gt;+18, &lt;b&gt;Ref &lt;/b&gt;+22, &lt;b&gt;Will &lt;/b&gt;+21&lt;/h5&gt;&lt;h5&gt;&lt;b&gt;DR &lt;/b&gt;15/cold iron and good; &lt;b&gt;Immune &lt;/b&gt;fire, poison; &lt;b&gt;Resist &lt;/b&gt;acid 10, electricity 10; &lt;b&gt;SR &lt;/b&gt;31&lt;/h5&gt;&lt;/div&gt;&lt;hr/&gt;&lt;div&gt;&lt;h5&gt;&lt;b&gt;OFFENSE&lt;/b&gt;&lt;/h5&gt;&lt;/div&gt;&lt;hr/&gt;&lt;div&gt;&lt;h5&gt;&lt;b&gt;Spd &lt;/b&gt;50 ft., fly 120 ft. (good)&lt;/h5&gt;&lt;h5&gt;&lt;b&gt;Melee &lt;/b&gt;bite +32 (2d8+12/19-20 plus grab), 2 claws +32 (2d6+12), tail slap +30 (2d10+6)&lt;/h5&gt;&lt;h5&gt;&lt;b&gt;Space &lt;/b&gt;20 ft.; &lt;b&gt;Reach &lt;/b&gt;20 ft. (25 ft. with tail)&lt;/h5&gt;&lt;h5&gt;&lt;b&gt;Special Attacks &lt;/b&gt;create ghul, rend (2 claws, 2d6+18), shake faith, swallow whole (6d6+18 plus 4d6 energy damage, AC 25, 37 hp), torturous gullet, trample (2d8+18, DC 34)&lt;/h5&gt;&lt;h5&gt;&lt;b&gt;Spell-Like Abilities&lt;/b&gt; (CL 20th; concentration +28)  &lt;/br&gt;Constant&amp;mdash;&lt;i&gt;true seeing&lt;/i&gt; &lt;/br&gt;At Will&amp;mdash;&lt;i&gt;align weapon&lt;/i&gt;, &lt;i&gt;detect magic&lt;/i&gt;, &lt;i&gt;greater teleport&lt;/i&gt; (self plus armor and 50 lbs. of objects only), &lt;i&gt;magic circle against good&lt;/i&gt;, &lt;i&gt;telekinesis&lt;/i&gt; (DC 23) &lt;/br&gt;3/day&amp;mdash;&lt;i&gt;blasphemy&lt;/i&gt; (DC 25), &lt;i&gt;disintegrate&lt;/i&gt; (DC 24), &lt;i&gt;dispel magic&lt;/i&gt;, &lt;i&gt;forcecage&lt;/i&gt; (DC 25), &lt;i&gt;protection from energy&lt;/i&gt; &lt;/br&gt;1/day&amp;mdash;&lt;i&gt;geas/quest&lt;/i&gt;, &lt;i&gt;plane shift&lt;/i&gt;, &lt;i&gt;summon&lt;/i&gt; (level 6, 1d2 sepids 100%)&lt;/h5&gt;&lt;/h5&gt;&lt;/div&gt;&lt;hr/&gt;&lt;div&gt;&lt;h5&gt;&lt;b&gt;STATISTICS&lt;/b&gt;&lt;/h5&gt;&lt;/div&gt;&lt;hr/&gt;&lt;div&gt;&lt;h5&gt;&lt;b&gt;Str &lt;/b&gt;35, &lt;b&gt;Dex &lt;/b&gt;26, &lt;b&gt;Con &lt;/b&gt;30, &lt;b&gt;Int &lt;/b&gt; 19, &lt;b&gt;Wis &lt;/b&gt;24, &lt;b&gt;Cha &lt;/b&gt;27&lt;/h5&gt;&lt;h5&gt;&lt;b&gt;Base Atk &lt;/b&gt;+24; &lt;b&gt;CMB &lt;/b&gt;+40 (+42 bull rush); &lt;b&gt;CMD &lt;/b&gt;58 (60 vs. bull rush)&lt;/h5&gt;&lt;h5&gt;&lt;b&gt;Feats &lt;/b&gt;Awesome Blow, Cleave, Combat Reflexes, Critical Focus, Great Cleave, Improved Bull Rush, Improved Initiative, Improved Critical (bite), Multiattack, Power Attack, Staggering Critical, Stunning Critical&lt;/h5&gt;&lt;h5&gt;&lt;b&gt;Skills &lt;/b&gt;Acrobatics +28 (+36 when jumping), Bluff +43, Diplomacy +31, Fly +27, Intimidate +31, Knowledge (arcana) +31, Knowledge (planes) +31, Knowledge (religion) +19, Perception +34, Sense Motive +30, Spellcraft +19, Use Magic Device +23; &lt;b&gt;Racial Modifiers &lt;/b&gt;+8 Bluff&lt;/h5&gt;&lt;h5&gt;&lt;b&gt;Languages &lt;/b&gt;Abyssal, Celestial, Common, Draconic, Infernal; telepathy 100 ft.&lt;/h5&gt;&lt;h5&gt;&lt;b&gt;SQ &lt;/b&gt;armor training 4&lt;/h5&gt;&lt;/div&gt;&lt;hr/&gt;&lt;div&gt;&lt;h5&gt;&lt;b&gt;ECOLOGY&lt;/b&gt;&lt;/h5&gt;&lt;/div&gt;&lt;hr/&gt;&lt;div&gt;&lt;h5&gt;&lt;b&gt;Environment &lt;/b&gt; any (Abaddon)&lt;/h5&gt;&lt;h5&gt;&lt;b&gt;Organization &lt;/b&gt;solitary&lt;/h5&gt;&lt;h5&gt;&lt;b&gt;Treasure &lt;/b&gt;standard (&lt;i&gt;+5 half-plate&lt;/i&gt;, other treasure)&lt;/h5&gt;&lt;/div&gt;&lt;hr/&gt;&lt;div&gt;&lt;h5&gt;&lt;b&gt;SPECIAL ABILITIES&lt;/b&gt;&lt;/h5&gt;&lt;/div&gt;&lt;hr/&gt;&lt;div&gt;&lt;/h5&gt;&lt;h5&gt;&lt;b&gt;Armor Training (Ex)&lt;/b&gt; An akvan is created wearing armor, and is naturally experienced in its use. An akvan possesses the armor training ability of a 15th-level fighter.  &lt;/h5&gt;&lt;h5&gt;&lt;b&gt;Aura of Hopelessness (Su)&lt;/b&gt; All creatures except divs within 30 feet of an akvan must make a successful DC 30 Will save or take a -4 penalty on attack rolls, saving throws, skill checks, and ability checks. This is a mind-affecting effect. The save DC is Charisma-based.  &lt;/h5&gt;&lt;h5&gt;&lt;b&gt;Create Ghul (Su)&lt;/b&gt; Any genie that is slain by an akvan becomes a ghul (see page 125) in 1d4 rounds. Such ghuls are under the command of the akvan that created them and remain enslaved until it dies, at which point they become free-willed ghuls. They do not possess any of the abilities they had in life.  &lt;/h5&gt;&lt;h5&gt;&lt;b&gt;Shake Faith (Su)&lt;/b&gt; Anytime an akvan strikes a divine spellcaster with any of its melee attacks, the target must make a DC 30 Will save or be shaken for 1d4 rounds. If the save is successful, the target is instead shaken for 1 round. The save DC is Charisma-based.  &lt;/h5&gt;&lt;h5&gt;&lt;b&gt;Torturous Gullet (Su)&lt;/b&gt; As hunters of otherworldly beings, akvans are uniquely drawn to digest creatures with a variety of resistances. In addition to the damage dealt by crushing internal organs, creatures swallowed by an akvan take 4d6 points of acid, cold, electricity, or fire damage per round. The akvan chooses what type of energy damage those in its stomach will take every round, and may change this from round to round. Additionally, an akvan's stomach is thickly armored, allowing it to benefit from its entire natural armor bonus instead of merely half.&lt;/h5&gt;&lt;/div&gt;&lt;br&gt;&lt;div&gt;&lt;h4&gt;&lt;p&gt;&lt;p&gt;Akvans number among the most physically powerful and openly destructive servants of Ahriman, directly carrying out his ancient plans for oblivion. Their twisted minds bend toward desolation, ruin, and &lt;i&gt;blasphemy&lt;/i&gt;, and their hatred of the gods of creation and beings renowned for inspiring art and wonder knows few equals. Whereas most divs turn their cruelty and vengefulness exclusively upon mortals, akvans broaden the scope of their hatred to encompass geniekind as well.  Akvans seek out wonders to destroy-monuments from lost ages that have long inspired awe and pride or beings and establishments said to be invincible. While divs typically spread their taint through more subtle ways, akvans target symbols for destruction, bringing down not just stone and mortar but hopes and dreams. Additionally, these masters of destruction promote the creation of new horrors, transforming their most hated victims, genies, into nightmares known as ghuls. Thus, an akvan's evil does not end with its victim's death, as slain genies arise from the battlefield-or are belched up   from an akvan's gullet-as blasphemous undead servants. These undead minions serve their terrifying master and, over the ages, gather around it as an army of profane slaves.  Hatred and hunger for genies and those allied with them constitute the racial compulsion to which all akvans bow. These divs always go out of their way to hunt, destroy, and consume any genie they encounter. While wise enough to not waste their lives in combat against foes obviously more powerful then they, akvans seek to bring low any such opponents, if not by brute strength, then by guile.  Akvans stand approximately 40 feet tall and weigh over 30,000 pounds.  &lt;br&gt;&lt;b&gt;AKVAN PRINCES &lt;/b&gt;&lt;br&gt; As akvans go through existence slaying mortals and genies, many gravitate toward one of the races of geniekind, targeting members of that race with particular passion. Over ages of service, akvans who prove especially lethal in slaughtering genies garner the attention of Ahriman, who blesses such divs with increased power, transforming them into akvan princes.  Each akvan prince dedicates itself to extinguishing a particular type of genie and gains special abilities with which to slaughter genies of that type. An akvan prince gains an additional 4-8 Hit Dice, a +4 bonus to three ability scores, and has a CR of 22-24. The akvan prince also gains one of the following sets of abilities, depending on what type of genies it hunts.  &lt;br&gt;&lt;b&gt;Crumbling Earth:&lt;/b&gt; A shaitan-hunting akvan prince shatters the strongest stone. It gains the stone glide ability, tremorsense 100 feet, and a burrow speed of 100 feet, and its natural attacks are treated as adamantine for the purposes of overcoming damage reduction. It also gains the following spell-like abilities: 3/day-quickened &lt;i&gt;stone shape&lt;/i&gt;, &lt;i&gt;transmute mud to rock&lt;/i&gt;, &lt;i&gt;transmute rock to mud&lt;/i&gt;, &lt;i&gt;wish&lt;/i&gt;.  &lt;br&gt;&lt;b&gt;Dying Ember:&lt;/b&gt; An efreet-hating akvan prince holds dominion over flame. It gains an efreeti's heat special attack (1d6 when struck, 6d6 when grappling or grappled) and the following spell-like abilities: at will-quickened &lt;i&gt;quench&lt;/i&gt;, &lt;i&gt;scorching ray&lt;/i&gt;, &lt;i&gt;wall of fire&lt;/i&gt;; 3/day-&lt;i&gt;wish&lt;/i&gt;.   &lt;br&gt;&lt;b&gt;Gasping Wind:&lt;/b&gt; A djinn-hunting akvan prince gains power over the wind. It gains resist electricity 30 and the whirlwind ability, its fly speed increases to 120 feet (perfect maneuverability), and it gains the following spell-like abilities: at will-&lt;i&gt;invisibility&lt;/i&gt;; 3/day-&lt;i&gt;gaseous form&lt;/i&gt;, &lt;i&gt;wish&lt;/i&gt;.  &lt;br&gt;&lt;b&gt;Thirsty Sea:&lt;/b&gt; A marid-slaying akvan prince controls and poisons water. It gains a swim speed of 100 feet, a marid's water's fury special attack (8d6 points of damage, blinds and stuns for 1d6 rounds), and the following spell-like abilities: constant-&lt;i&gt;water breathing&lt;/i&gt;, &lt;i&gt;water walk&lt;/i&gt;; at will- quickened &lt;i&gt;control water&lt;/i&gt;; 3/day-&lt;i&gt;horrid wilting&lt;/i&gt;, &lt;i&gt;wish&lt;/i&gt;.  &lt;br&gt;&lt;b&gt;Unbalanced Soul:&lt;/b&gt; A jann-killing akvan prince spreads failure and defeat. It gains resist acid, cold, and electricity 20, and the following spell-like abilities: at will-&lt;i&gt;ethereal jaunt&lt;/i&gt;, &lt;i&gt;invisibility&lt;/i&gt;; 3/day-&lt;i&gt;insanity&lt;/i&gt;, &lt;i&gt;mage's disjunction&lt;/i&gt;, &lt;i&gt;wish&lt;/i&gt;.&lt;/p&gt;&lt;/h4&gt;&lt;/div&gt;</t>
  </si>
  <si>
    <t>Doru</t>
  </si>
  <si>
    <t>Fort +3, Ref +4, Will +4</t>
  </si>
  <si>
    <t>bite +9 (1d4-1 plus poison)</t>
  </si>
  <si>
    <t>Spell-Like Abilities (CL 6th; concentration +8)  Constant-detect good, detect magic   At Will-invisibility (self only)   3/day-charm person (DC 13), minor image (DC 14)   1/day-suggestion (DC 15)   1/week-commune (CL 12th, 6 questions)</t>
  </si>
  <si>
    <t>Str 8, Dex 17, Con 10, Int 10, Wis 12, Cha 14</t>
  </si>
  <si>
    <t>Bluff +8, Fly +15, Knowledge (arcana) +6, Knowledge (planes) +6, Perception +7, Spellcraft +6, Stealth +17</t>
  </si>
  <si>
    <t>This disembodied and bestial head covered in lashing hair and curling horns flies through the air.</t>
  </si>
  <si>
    <t>Poison (Ex) Bite-injury; save Fort DC 11; frequency 1/round for 6 rounds; effect 1d2 Wis; cure 2 consecutive saves.</t>
  </si>
  <si>
    <t>Dorus are the divs that whisper in the night, the foul inspiration that drifts upon fetid winds, the messengers of pretender gods. Wild hair whips around a doru's six twisting horns, while a flat nose, a fanged mouth, and red  glowing eyes complete the terrifying image of this bodiless monstrosity. Dorus almost always fly, preferring to stay at heights that keep them at the eye level of those with whom they would have dealings. When not flying, dorus roll across the ground in a disturbing manner, horns bouncing and teeth clattering as the creatures cackle and cartwheel, terrifying children and shocking the faint of heart.  The least of the divs, dorus serve as messengers and servants of other divs and sometimes mortal spellcasters. While not strong combatants, dorus prefer to sow ruin in more subtle ways. They enjoy tainting mortals with exaggerated news and outright lies, trying to turn impressionable beings to waste and wickedness. Even if a doru fails to fully corrupt an intelligent being itself, it attempts to weaken the target's will, making the victim more pliable to future corruption and ruin.  All divs have some manner of esoteric flaw in their personalities- dorus are obsessed with secrets. These covetous fiends hoard secrets and legends like a miser hoards gold. This thirst for information causes the curious dorus to enter into ridiculous bargains to obtain hidden knowledge from those they believe hold tales of special interest or value, especially when such information has the potential to aid in the corruption of future souls. Such bargains are usually what seal dorus to servitude, whether their service be to other divs or to mortal spellcasters. Cunning creatures, dorus often act as double (and sometimes triple) agents, but they rarely maintain this complex series of lies and deceptions for long. Dorus abhor mortals, as all divs do, and find it difficult to remain obedient to such beings for more than a span of a few decades at most. Only the most precious and profane secrets have the potential to keep a doru faithful to a mortal master for more than a century.  Serving greater divs or mortal spellcasters, divs deliver messages, most directly plucked from secret sources. Dorus' spell-like abilities make them excellent spies, granting them the ability to infiltrate, eavesdrop while invisible, and charm their way out of perilous situations. Those serving mortals pride themselves on manipulating their masters into furthering the divs' own ends. Many evil spellcasters seeking profane power and ancient evil secrets seek to take dorus as familiars. A neutral evil spellcaster of at least 7th level who takes the Improved Familiar feat can select a doru as a familiar.</t>
  </si>
  <si>
    <t>&lt;link rel="stylesheet"href="PF.css"&gt;&lt;div&gt;&lt;h2&gt;Div, Doru&lt;/h2&gt;&lt;h3&gt;&lt;i&gt;This disembodied and bestial head covered in lashing hair and curling horns flies through the air.&lt;/i&gt;&lt;/h3&gt;&lt;br&gt;&lt;/div&gt;&lt;div class="heading"&gt;&lt;p class="alignleft"&gt;Doru&lt;/p&gt;&lt;p class="alignright"&gt;CR 2&lt;/p&gt;&lt;div style="clear: both;"&gt;&lt;/div&gt;&lt;/div&gt;&lt;div&gt;&lt;h5&gt;&lt;b&gt;XP &lt;/b&gt;600&lt;/h5&gt;&lt;h5&gt;NE Tiny outsider (div, evil, extraplanar)&lt;/h5&gt;&lt;h5&gt;&lt;b&gt;Init &lt;/b&gt;+3; &lt;b&gt;Senses &lt;/b&gt;darkvision 60 ft., &lt;i&gt;detect good&lt;/i&gt;, &lt;i&gt;detect magic&lt;/i&gt;, see in darkness; Perception +7&lt;/h5&gt;&lt;/div&gt;&lt;hr/&gt;&lt;div&gt;&lt;h5&gt;&lt;b&gt;DEFENSE&lt;/b&gt;&lt;/h5&gt;&lt;/div&gt;&lt;hr/&gt;&lt;div&gt;&lt;h5&gt;&lt;b&gt;AC &lt;/b&gt;18, touch 15, flat-footed 15 (+3 Dex, +3 natural, +2 size)&lt;/h5&gt;&lt;h5&gt;&lt;b&gt;hp &lt;/b&gt;16 (3d10)&lt;/h5&gt;&lt;h5&gt;&lt;b&gt;Fort &lt;/b&gt;+3, &lt;b&gt;Ref &lt;/b&gt;+4, &lt;b&gt;Will &lt;/b&gt;+4&lt;/h5&gt;&lt;h5&gt;&lt;b&gt;DR &lt;/b&gt;10/cold iron or good; &lt;b&gt;Immune &lt;/b&gt;fire, poison; &lt;b&gt;Resist &lt;/b&gt;acid 10, electricity 10; &lt;b&gt;SR &lt;/b&gt;13&lt;/h5&gt;&lt;/div&gt;&lt;hr/&gt;&lt;div&gt;&lt;h5&gt;&lt;b&gt;OFFENSE&lt;/b&gt;&lt;/h5&gt;&lt;/div&gt;&lt;hr/&gt;&lt;div&gt;&lt;h5&gt;&lt;b&gt;Spd &lt;/b&gt;20 ft., fly 40 ft. (perfect)&lt;/h5&gt;&lt;h5&gt;&lt;b&gt;Melee &lt;/b&gt;bite +9 (1d4-1 plus poison)&lt;/h5&gt;&lt;h5&gt;&lt;b&gt;Space &lt;/b&gt;2-1/2 ft.; &lt;b&gt;Reach &lt;/b&gt;0 ft.&lt;/h5&gt;&lt;h5&gt;&lt;b&gt;Spell-Like Abilities&lt;/b&gt; (CL 6th; concentration +8)  &lt;/br&gt;Constant&amp;mdash;&lt;i&gt;detect good&lt;/i&gt;, &lt;i&gt;detect magic&lt;/i&gt; &lt;/br&gt;At Will&amp;mdash;&lt;i&gt;invisibility&lt;/i&gt; (self only) &lt;/br&gt;3/day&amp;mdash;&lt;i&gt;charm person&lt;/i&gt; (DC 13), &lt;i&gt;minor image&lt;/i&gt; (DC 14) &lt;/br&gt;1/day&amp;mdash;&lt;i&gt;suggestion&lt;/i&gt; (DC 15) &lt;/br&gt;1/week&amp;mdash;commune (CL 1&lt;sup&gt;2th&lt;/sup&gt;, 6 questions)&lt;/h5&gt;&lt;/h5&gt;&lt;/div&gt;&lt;hr/&gt;&lt;div&gt;&lt;h5&gt;&lt;b&gt;STATISTICS&lt;/b&gt;&lt;/h5&gt;&lt;/div&gt;&lt;hr/&gt;&lt;div&gt;&lt;h5&gt;&lt;b&gt;Str &lt;/b&gt;8, &lt;b&gt;Dex &lt;/b&gt;17, &lt;b&gt;Con &lt;/b&gt;10, &lt;b&gt;Int &lt;/b&gt; 10, &lt;b&gt;Wis &lt;/b&gt;12, &lt;b&gt;Cha &lt;/b&gt;14&lt;/h5&gt;&lt;h5&gt;&lt;b&gt;Base Atk &lt;/b&gt;+3; &lt;b&gt;CMB &lt;/b&gt;+4; &lt;b&gt;CMD &lt;/b&gt;13 (can't be tripped)&lt;/h5&gt;&lt;h5&gt;&lt;b&gt;Feats &lt;/b&gt;Weapon Finesse, Weapon Focus (bite)&lt;/h5&gt;&lt;h5&gt;&lt;b&gt;Skills &lt;/b&gt;Bluff +8, Fly +15, Knowledge (arcana) +6, Knowledge (planes) +6, Perception +7, Spellcraft +6, Stealth +17&lt;/h5&gt;&lt;h5&gt;&lt;b&gt;Languages &lt;/b&gt;Abyssal, Celestial, Infernal; telepathy 100 ft.&lt;/h5&gt;&lt;/div&gt;&lt;hr/&gt;&lt;div&gt;&lt;h5&gt;&lt;b&gt;ECOLOGY&lt;/b&gt;&lt;/h5&gt;&lt;/div&gt;&lt;hr/&gt;&lt;div&gt;&lt;h5&gt;&lt;b&gt;Environment &lt;/b&gt; any (Abaddon)&lt;/h5&gt;&lt;h5&gt;&lt;b&gt;Organization &lt;/b&gt;solitary&lt;/h5&gt;&lt;h5&gt;&lt;b&gt;Treasure &lt;/b&gt;none&lt;/h5&gt;&lt;/div&gt;&lt;hr/&gt;&lt;div&gt;&lt;h5&gt;&lt;b&gt;SPECIAL ABILITIES&lt;/b&gt;&lt;/h5&gt;&lt;/div&gt;&lt;hr/&gt;&lt;div&gt;&lt;/h5&gt;&lt;h5&gt;&lt;b&gt;Poison (Ex)&lt;/b&gt; Bite-injury; &lt;i&gt;save&lt;/i&gt; Fort DC 11; &lt;i&gt;frequency&lt;/i&gt; 1/round for 6 rounds; &lt;i&gt;effect&lt;/i&gt; 1d2 Wis; &lt;i&gt;cure&lt;/i&gt; 2 consecutive &lt;i&gt;save&lt;/i&gt;s.&lt;/h5&gt;&lt;/div&gt;&lt;br&gt;&lt;div&gt;&lt;h4&gt;&lt;p&gt;&lt;p&gt;Dorus are the divs that whisper in the night, the foul inspiration that drifts upon fetid winds, the messengers of pretender gods. Wild hair whips around a doru's six twisting horns, while a flat nose, a fanged mouth, and red  glowing eyes complete the terrifying image of this bodiless monstrosity. Dorus almost always fly, preferring to stay at heights that keep them at the eye level of those with whom they would have dealings. When not flying, dorus roll across the ground in a disturbing manner, horns bouncing and teeth clattering as the creatures cackle and cartwheel, terrifying children and shocking the faint of heart.  The least of the divs, dorus serve as messengers and servants of other divs and sometimes mortal spellcasters. While not strong combatants, dorus prefer to sow ruin in more subtle ways. They enjoy tainting mortals with exaggerated news and outright lies, trying to turn impressionable beings to waste and wickedness. Even if a doru fails to fully corrupt an intelligent being itself, it attempts to weaken the target's will, making the victim more pliable to future corruption and ruin.  All divs have some manner of esoteric flaw in their personalities- dorus are obsessed with secrets. These covetous fiends hoard secrets and legends like a miser hoards gold. This thirst for information causes the curious dorus to enter into ridiculous bargains to obtain hidden knowledge from those they believe hold tales of special interest or value, especially when such information has the potential to aid in the corruption of future souls. Such bargains are usually what seal dorus to servitude, whether their service be to other divs or to mortal spellcasters. Cunning creatures, dorus often act as double (and sometimes triple) agents, but they rarely maintain this complex series of lies and deceptions for long. Dorus abhor mortals, as all divs do, and find it difficult to remain obedient to such beings for more than a span of a few decades at most. Only the most precious and profane secrets have the potential to keep a doru faithful to a mortal master for more than a century.  Serving greater divs or mortal spellcasters, divs deliver messages, most directly plucked from secret sources. Dorus' spell-like abilities make them excellent spies, granting them the ability to infiltrate, eavesdrop while invisible, and charm their way out of perilous situations. Those serving mortals pride themselves on manipulating their masters into furthering the divs' own ends. Many evil spellcasters seeking profane power and ancient evil secrets seek to take dorus as familiars. A neutral evil spellcaster of at least 7th level who takes the Improved Familiar feat can select a doru as a familiar.&lt;/p&gt;&lt;/h4&gt;&lt;/div&gt;</t>
  </si>
  <si>
    <t>Ghawwas</t>
  </si>
  <si>
    <t>(aquatic, div, evil, extraplanar)</t>
  </si>
  <si>
    <t>darkvision 60 ft., detect good, detect magic, see in darkness; Perception +19</t>
  </si>
  <si>
    <t>26, touch 11, flat-footed 24</t>
  </si>
  <si>
    <t>(+2 Dex, +15 natural, -1 size)</t>
  </si>
  <si>
    <t>Fort +10, Ref +13, Will +11</t>
  </si>
  <si>
    <t>rough hide</t>
  </si>
  <si>
    <t>30 ft., swim 80 ft.</t>
  </si>
  <si>
    <t>bite +21 (1d8+7/19-20), 2 claws +20 (1d6+7), sting +20 (1d6+7 plus poison) or   spear +20/+15/+10 (2d6+10/3 plus poison), bite +19 (1d8+3/19-20), sting +18 (1d6+3 plus poison)</t>
  </si>
  <si>
    <t>spear +15 (2d6+7/3 plus poison)</t>
  </si>
  <si>
    <t>boiling sea</t>
  </si>
  <si>
    <t>Spell-Like Abilities (CL 12th; concentration +14)  Constant-detect good, detect magic   At Will-control water, curse water, deeper darkness, dimension door   3/day-hallucinatory terrain (DC 16), stinking cloud (DC 15), summon (level 6, 1 pairaka 60%), quench (DC 15)</t>
  </si>
  <si>
    <t>Str 24, Dex 15, Con 23, Int 12, Wis 15, Cha 14</t>
  </si>
  <si>
    <t>Combat Reflexes, Improved Critical (bite), Improved Initiative, Lightning Reflexes, Multiattack, Power Attack, Weapon Focus (bite)</t>
  </si>
  <si>
    <t>Bluff +19, Knowledge (geography, planes) +18, Perception +19, Stealth +15, Survival +19, Swim +32</t>
  </si>
  <si>
    <t>Abyssal, Aquan, Celestial, Infernal; telepathy 100 ft.</t>
  </si>
  <si>
    <t>Bristling with spiny ridges, coral horns, and needle-sharp teeth, this menacing biped seems to have emerged from some poisoned sea.</t>
  </si>
  <si>
    <t>Boiling Sea (Su) As a standard action, a ghawwas can cause the waters around it to boil. Any creature within 50 feet of the ghawwas, within the same body of water, and at least half submerged takes 6d6 points of fire damage (Fortitude DC 23 half ). The save DC is Constitution-based.  Poison (Ex) Sting-injury; save Fort DC 23; frequency 1/round for 6 rounds; effect 1d6 Str; cure 2 consecutive saves.  Rough Hide (Ex) Ghawwas have rough hides studded with jagged barbs and spiny protrusions. Any creature striking a ghawwas with a natural weapon or an unarmed strike takes 1d6 points of slashing and piercing damage.</t>
  </si>
  <si>
    <t>Full of poison and treachery, ghawwas foul the seas and seek to bring ruin to those who dwell there. Ghawwas resemble a mixture of hulking humanoid, prehistoric fish, and poisonous bottom-feeder. While most ghawwas live in salt water, they sometimes teleport to oases to defile them or suck them dry. Although they see all mortals as enemies, ghawwas bear a particular grudge against peaceable, water-breathing creatures such as merfolk and locathah.  All ghawwas find the tolling of bells insufferable, the sound filling them with rage and driving them to seek out the source and destroy either the bell or those ringing it.  The typical ghawwas stands 12 feet tall and weighs close to 1,200 pounds.</t>
  </si>
  <si>
    <t>&lt;link rel="stylesheet"href="PF.css"&gt;&lt;div&gt;&lt;h2&gt;Div, Ghawwas&lt;/h2&gt;&lt;h3&gt;&lt;i&gt;Bristling with spiny ridges, coral horns, and needle-sharp teeth, this menacing biped seems to have emerged from some poisoned sea.&lt;/i&gt;&lt;/h3&gt;&lt;br&gt;&lt;/div&gt;&lt;div class="heading"&gt;&lt;p class="alignleft"&gt;Ghawwas&lt;/p&gt;&lt;p class="alignright"&gt;CR 10&lt;/p&gt;&lt;div style="clear: both;"&gt;&lt;/div&gt;&lt;/div&gt;&lt;div&gt;&lt;h5&gt;&lt;b&gt;XP &lt;/b&gt;9,600&lt;/h5&gt;&lt;h5&gt;NE Large outsider (aquatic, div, evil, extraplanar)&lt;/h5&gt;&lt;h5&gt;&lt;b&gt;Init &lt;/b&gt;+6; &lt;b&gt;Senses &lt;/b&gt;darkvision 60 ft., &lt;i&gt;detect good&lt;/i&gt;, &lt;i&gt;detect magic&lt;/i&gt;, see in darkness; Perception +19&lt;/h5&gt;&lt;/div&gt;&lt;hr/&gt;&lt;div&gt;&lt;h5&gt;&lt;b&gt;DEFENSE&lt;/b&gt;&lt;/h5&gt;&lt;/div&gt;&lt;hr/&gt;&lt;div&gt;&lt;h5&gt;&lt;b&gt;AC &lt;/b&gt;26, touch 11, flat-footed 24 (+2 Dex, +15 natural, -1 size)&lt;/h5&gt;&lt;h5&gt;&lt;b&gt;hp &lt;/b&gt;161 (14d10+84)&lt;/h5&gt;&lt;h5&gt;&lt;b&gt;Fort &lt;/b&gt;+10, &lt;b&gt;Ref &lt;/b&gt;+13, &lt;b&gt;Will &lt;/b&gt;+11&lt;/h5&gt;&lt;h5&gt;&lt;b&gt;Defensive Abilities &lt;/b&gt;rough hide; &lt;b&gt;DR &lt;/b&gt;10/cold iron and good; &lt;b&gt;Immune &lt;/b&gt;fire, poison; &lt;b&gt;Resist &lt;/b&gt;acid 10, electricity 10; &lt;b&gt;SR &lt;/b&gt;21&lt;/h5&gt;&lt;/div&gt;&lt;hr/&gt;&lt;div&gt;&lt;h5&gt;&lt;b&gt;OFFENSE&lt;/b&gt;&lt;/h5&gt;&lt;/div&gt;&lt;hr/&gt;&lt;div&gt;&lt;h5&gt;&lt;b&gt;Spd &lt;/b&gt;30 ft., swim 80 ft.&lt;/h5&gt;&lt;h5&gt;&lt;b&gt;Melee &lt;/b&gt;bite +21 (1d8+7/19-20), 2 claws +20 (1d6+7), sting +20 (1d6+7 plus poison) or &lt;/br&gt;  spear +20/+15/+10 (2d6+10/3 plus poison), bite +19 (1d8+3/19-20), sting +18 (1d6+3 plus poison)&lt;/h5&gt;&lt;h5&gt;&lt;b&gt;Ranged &lt;/b&gt;spear +15 (2d6+7/3 plus poison)&lt;/h5&gt;&lt;h5&gt;&lt;b&gt;Space &lt;/b&gt;10 ft.; &lt;b&gt;Reach &lt;/b&gt;10 ft.&lt;/h5&gt;&lt;h5&gt;&lt;b&gt;Special Attacks &lt;/b&gt;boiling sea&lt;/h5&gt;&lt;h5&gt;&lt;b&gt;Spell-Like Abilities&lt;/b&gt; (CL 12th; concentration +14)  &lt;/br&gt;Constant&amp;mdash;&lt;i&gt;detect good&lt;/i&gt;, &lt;i&gt;detect magic&lt;/i&gt; &lt;/br&gt;At Will&amp;mdash;&lt;i&gt;control water&lt;/i&gt;, &lt;i&gt;curse water&lt;/i&gt;, &lt;i&gt;deeper darkness&lt;/i&gt;, &lt;i&gt;dimension door&lt;/i&gt; &lt;/br&gt;3/day&amp;mdash;&lt;i&gt;hallucinatory terrain&lt;/i&gt; (DC 16), &lt;i&gt;stinking cloud&lt;/i&gt; (DC 15), summon (level 6, 1 pairaka 60%), &lt;i&gt;quench&lt;/i&gt; (DC 15)&lt;/h5&gt;&lt;/h5&gt;&lt;/div&gt;&lt;hr/&gt;&lt;div&gt;&lt;h5&gt;&lt;b&gt;STATISTICS&lt;/b&gt;&lt;/h5&gt;&lt;/div&gt;&lt;hr/&gt;&lt;div&gt;&lt;h5&gt;&lt;b&gt;Str &lt;/b&gt;24, &lt;b&gt;Dex &lt;/b&gt;15, &lt;b&gt;Con &lt;/b&gt;23, &lt;b&gt;Int &lt;/b&gt; 12, &lt;b&gt;Wis &lt;/b&gt;15, &lt;b&gt;Cha &lt;/b&gt;14&lt;/h5&gt;&lt;h5&gt;&lt;b&gt;Base Atk &lt;/b&gt;+14; &lt;b&gt;CMB &lt;/b&gt;+22; &lt;b&gt;CMD &lt;/b&gt;34&lt;/h5&gt;&lt;h5&gt;&lt;b&gt;Feats &lt;/b&gt;Combat Reflexes, Improved Critical (bite), Improved Initiative, Lightning Reflexes, Multiattack, Power Attack, Weapon Focus (bite)&lt;/h5&gt;&lt;h5&gt;&lt;b&gt;Skills &lt;/b&gt;Bluff +19, Knowledge (geography, planes) +18, Perception +19, Stealth +15, Survival +19, Swim +32&lt;/h5&gt;&lt;h5&gt;&lt;b&gt;Languages &lt;/b&gt;Abyssal, Aquan, Celestial, Infernal; telepathy 100 ft.&lt;/h5&gt;&lt;h5&gt;&lt;b&gt;SQ &lt;/b&gt;amphibious&lt;/h5&gt;&lt;/div&gt;&lt;hr/&gt;&lt;div&gt;&lt;h5&gt;&lt;b&gt;ECOLOGY&lt;/b&gt;&lt;/h5&gt;&lt;/div&gt;&lt;hr/&gt;&lt;div&gt;&lt;h5&gt;&lt;b&gt;Environment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ABILITIES&lt;/b&gt;&lt;/h5&gt;&lt;/div&gt;&lt;hr/&gt;&lt;div&gt;&lt;/h5&gt;&lt;h5&gt;&lt;b&gt;Boiling Sea (Su)&lt;/b&gt; As a standard action, a ghawwas can cause the waters around it to boil. Any creature within 50 feet of the ghawwas, within the same body of water, and at least half submerged takes 6d6 points of fire damage (Fortitude DC 23 half ). The save DC is Constitution-based.  &lt;/h5&gt;&lt;h5&gt;&lt;b&gt;Poison (Ex)&lt;/b&gt; Sting-injury; &lt;i&gt;save&lt;/i&gt; Fort DC 23; &lt;i&gt;frequency&lt;/i&gt; 1/round for 6 rounds; &lt;i&gt;effect&lt;/i&gt; 1d6 Str; &lt;i&gt;cure&lt;/i&gt; 2 consecutive &lt;i&gt;save&lt;/i&gt;s.  &lt;/h5&gt;&lt;h5&gt;&lt;b&gt;Rough Hide (Ex)&lt;/b&gt; Ghawwas have rough hides studded with jagged barbs and spiny protrusions. Any creature striking a ghawwas with a natural weapon or an unarmed strike takes 1d6 points of slashing and piercing damage.&lt;/h5&gt;&lt;/div&gt;&lt;br&gt;&lt;div&gt;&lt;h4&gt;&lt;p&gt;&lt;p&gt;Full of poison and treachery, ghawwas foul the seas and seek to bring ruin to those who dwell there. Ghawwas resemble a mixture of hulking humanoid, prehistoric fish, and poisonous bottom-feeder. While most ghawwas live in salt water, they sometimes teleport to oases to defile them or suck them dry. Although they see all mortals as enemies, ghawwas bear a particular grudge against peaceable, water-breathing creatures such as merfolk and locathah.  All ghawwas find the tolling of bells insufferable, the sound filling them with rage and driving them to seek out the source and destroy either the bell or those ringing it.  The typical ghawwas stands 12 feet tall and weighs close to 1,200 pounds.&lt;/p&gt;&lt;/h4&gt;&lt;/div&gt;</t>
  </si>
  <si>
    <t>Pairaka</t>
  </si>
  <si>
    <t>(div, evil, extraplanar, shapechanger)</t>
  </si>
  <si>
    <t>darkvision 60 ft., detect good, detect magic, see in darkness; Perception +16</t>
  </si>
  <si>
    <t>(+5 Dex, +8 natural)</t>
  </si>
  <si>
    <t>Fort +6, Ref +11, Will +10</t>
  </si>
  <si>
    <t>fire, poison, disease</t>
  </si>
  <si>
    <t>2 claws +14 (1d6+3 plus disease)</t>
  </si>
  <si>
    <t>lustful dreams</t>
  </si>
  <si>
    <t>Spell-Like Abilities (CL 12th; concentration +19)  Constant-detect good, detect magic  At Will-charm monster (DC 21), dimension door (self plus 50 lbs. of objects only), misdirection (DC 19)  1/day-insect plague, summon (level 3, 1d4 dorus 50%)</t>
  </si>
  <si>
    <t>Str 17, Dex 20, Con 16, Int 14, Wis 18, Cha 24</t>
  </si>
  <si>
    <t>Deceitful, Flyby Attack, Hover, Improved Initiative, Weapon Finesse</t>
  </si>
  <si>
    <t>Bluff +20, Diplomacy +18, Disguise +18, Fly +16, Intimidate +16, Knowledge (local) +13, Knowledge (planes) +13, Perception +16, Sense Motive +13, Stealth +17</t>
  </si>
  <si>
    <t>change shape (any Small or Medium animal or humanoid; polymorph)</t>
  </si>
  <si>
    <t>Blue-skinned and draped in revealing attire, this humanoid fiend has a sultry gaze suggesting all manner of debased pleasures.</t>
  </si>
  <si>
    <t>Disease (Su) A pairaka carries two diseases. Its claws infect targets with bubonic plague, and any willing contact with its skin (such as through caressing, grappling, or more) exposes victims to the shakes.  Bubonic Plague: Claw-injury; save Fort DC 17; onset 1 day; frequency 1/ day; effect 1d4 Str damage, 1 Cha  damage, and target is fatigued; cure 2 consecutive saves.  Shakes: Contact; save Fort DC 17; onset 1 day; frequency 1/day; effect 1d8 Dex damage; cure 2 consecutive saves.  Lustful Dreams (Su) Pairakas can torment sleeping creatures. While an intelligent creature sleeps, a pairaka can slip into the target's mind and twist its dreams to lusty nocturnal visions. The victim must be asleep for the pairaka to use this ability and the pairaka must be within 100 feet. If the victim fails a DC 21 Will save, it experiences vivid hallucinations of a lurid nature that leave it breathless and fatigued upon waking. The victim, even a depraved soul, rarely considers the sexual nature of these dreams enjoyable, as the images exploit any number of taboos the pairaka suspects its victim might harbor. The save DC is Charisma-based. Creatures that do not sleep or dream are immune to this effect.</t>
  </si>
  <si>
    <t>A sensual pairing of seduction and destruction, pairakas embody the corruptive nature of unbridled lust. Pairakas spend little time in their true form while on the Material Plane, choosing to cloak themselves instead in alluring forms to seduce potential victims, ruin relationships, and foment obsession. In its true form, a pairaka's body is a foul landscape of blazing rashes, oozing pustules, and taut blisters suggestive of the corruptions it harbors, bodily and spiritually.  Pairakas pride themselves on perversion. They love nothing more than turning lovers against one another or destroying the bonds of friendship. Pairakas feed off this slow torment and savor each broken heart or disappointment. They use lust and sexuality as their primary tools, wielding taboos and carnal appetites to sever once-friendly relationships. Pairakas also use their seduction to spread disease, charming victims into physical contact.  Just as all other divs suffer a weakness, pairakas cannot stand the color red. They never wear the color or enter a place that is painted red, and they always attack creatures that are garbed in clothes of a crimson hue first.  Pairakas stand 6 feet tall and weigh around 150 pounds. Their skin color varies widely between individuals.</t>
  </si>
  <si>
    <t>&lt;link rel="stylesheet"href="PF.css"&gt;&lt;div&gt;&lt;h2&gt;Div, Pairaka&lt;/h2&gt;&lt;h3&gt;&lt;i&gt;Blue-skinned and draped in revealing attire, this humanoid fiend has a sultry gaze suggesting all manner of debased pleasures.&lt;/i&gt;&lt;/h3&gt;&lt;br&gt;&lt;/div&gt;&lt;div class="heading"&gt;&lt;p class="alignleft"&gt;Pairaka&lt;/p&gt;&lt;p class="alignright"&gt;CR 7&lt;/p&gt;&lt;div style="clear: both;"&gt;&lt;/div&gt;&lt;/div&gt;&lt;div&gt;&lt;h5&gt;&lt;b&gt;XP &lt;/b&gt;3,200&lt;/h5&gt;&lt;h5&gt;NE Medium outsider (div, evil, extraplanar, shapechanger)&lt;/h5&gt;&lt;h5&gt;&lt;b&gt;Init &lt;/b&gt;+9; &lt;b&gt;Senses &lt;/b&gt;darkvision 60 ft., &lt;i&gt;detect good&lt;/i&gt;, &lt;i&gt;detect magic&lt;/i&gt;, see in darkness; Perception +16&lt;/h5&gt;&lt;/div&gt;&lt;hr/&gt;&lt;div&gt;&lt;h5&gt;&lt;b&gt;DEFENSE&lt;/b&gt;&lt;/h5&gt;&lt;/div&gt;&lt;hr/&gt;&lt;div&gt;&lt;h5&gt;&lt;b&gt;AC &lt;/b&gt;23, touch 15, flat-footed 18 (+5 Dex, +8 natural)&lt;/h5&gt;&lt;h5&gt;&lt;b&gt;hp &lt;/b&gt;76 (9d10+27)&lt;/h5&gt;&lt;h5&gt;&lt;b&gt;Fort &lt;/b&gt;+6, &lt;b&gt;Ref &lt;/b&gt;+11, &lt;b&gt;Will &lt;/b&gt;+10&lt;/h5&gt;&lt;h5&gt;&lt;b&gt;DR &lt;/b&gt;10/cold iron or good; &lt;b&gt;Immune &lt;/b&gt;fire, poison, disease; &lt;b&gt;Resist &lt;/b&gt;acid 10, electricity 10; &lt;b&gt;SR &lt;/b&gt;22&lt;/h5&gt;&lt;/div&gt;&lt;hr/&gt;&lt;div&gt;&lt;h5&gt;&lt;b&gt;OFFENSE&lt;/b&gt;&lt;/h5&gt;&lt;/div&gt;&lt;hr/&gt;&lt;div&gt;&lt;h5&gt;&lt;b&gt;Spd &lt;/b&gt;30 ft., fly 50 ft. (good)&lt;/h5&gt;&lt;h5&gt;&lt;b&gt;Melee &lt;/b&gt;2 claws +14 (1d6+3 plus disease)&lt;/h5&gt;&lt;h5&gt;&lt;b&gt;Space &lt;/b&gt;5 ft.; &lt;b&gt;Reach &lt;/b&gt;5 ft.&lt;/h5&gt;&lt;h5&gt;&lt;b&gt;Special Attacks &lt;/b&gt;lustful dreams&lt;/h5&gt;&lt;h5&gt;&lt;b&gt;Spell-Like Abilities&lt;/b&gt; (CL 12th; concentration +19)  &lt;/br&gt;Constant&amp;mdash;&lt;i&gt;detect good&lt;/i&gt;, &lt;i&gt;detect magic&lt;/i&gt; &lt;/br&gt;At Will&amp;mdash;&lt;i&gt;charm monster&lt;/i&gt; (DC 21), &lt;i&gt;dimension door&lt;/i&gt; (self plus 50 lbs. of objects only), &lt;i&gt;misdirection&lt;/i&gt; (DC 19) &lt;/br&gt;1/day&amp;mdash;&lt;i&gt;insect plague&lt;/i&gt;, summon (level 3, 1d4 dorus 50%)&lt;/h5&gt;&lt;/h5&gt;&lt;/div&gt;&lt;hr/&gt;&lt;div&gt;&lt;h5&gt;&lt;b&gt;STATISTICS&lt;/b&gt;&lt;/h5&gt;&lt;/div&gt;&lt;hr/&gt;&lt;div&gt;&lt;h5&gt;&lt;b&gt;Str &lt;/b&gt;17, &lt;b&gt;Dex &lt;/b&gt;20, &lt;b&gt;Con &lt;/b&gt;16, &lt;b&gt;Int &lt;/b&gt; 14, &lt;b&gt;Wis &lt;/b&gt;18, &lt;b&gt;Cha &lt;/b&gt;24&lt;/h5&gt;&lt;h5&gt;&lt;b&gt;Base Atk &lt;/b&gt;+9; &lt;b&gt;CMB &lt;/b&gt;+12; &lt;b&gt;CMD &lt;/b&gt;27&lt;/h5&gt;&lt;h5&gt;&lt;b&gt;Feats &lt;/b&gt;Deceitful, Flyby Attack, Hover, Improved Initiative, Weapon Finesse&lt;/h5&gt;&lt;h5&gt;&lt;b&gt;Skills &lt;/b&gt;Bluff +20, Diplomacy +18, Disguise +18, Fly +16, Intimidate +16, Knowledge (local) +13, Knowledge (planes) +13, Perception +16, Sense Motive +13, Stealth +17&lt;/h5&gt;&lt;h5&gt;&lt;b&gt;Languages &lt;/b&gt;Abyssal, Celestial, Infernal; telepathy 100 ft.&lt;/h5&gt;&lt;h5&gt;&lt;b&gt;SQ &lt;/b&gt;change shape (any Small or Medium animal or humanoid; polymorph)&lt;/h5&gt;&lt;/div&gt;&lt;hr/&gt;&lt;div&gt;&lt;h5&gt;&lt;b&gt;ECOLOGY&lt;/b&gt;&lt;/h5&gt;&lt;/div&gt;&lt;hr/&gt;&lt;div&gt;&lt;h5&gt;&lt;b&gt;Environment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ABILITIES&lt;/b&gt;&lt;/h5&gt;&lt;/div&gt;&lt;hr/&gt;&lt;div&gt;&lt;/h5&gt;&lt;h5&gt;&lt;b&gt;Disease (Su)&lt;/b&gt; A pairaka carries two diseases. Its claws infect targets with bubonic plague, and any willing contact with its skin (such as through caressing, grappling, or more) exposes victims to the shakes.  &lt;i&gt;Bubonic Plague&lt;/i&gt;: Claw-injury; save Fort DC 17; &lt;i&gt;onset&lt;/i&gt; 1 day; frequency 1/ day; effect 1d4 Str damage, 1 Cha  damage, and target is fatigued; cure 2 consecutive saves.  &lt;i&gt;Shakes&lt;/i&gt;: Contact; save Fort DC 17; &lt;i&gt;onset&lt;/i&gt; 1 day; frequency 1/day; effect 1d8 Dex damage; cure 2 consecutive saves.  &lt;/h5&gt;&lt;h5&gt;&lt;b&gt;Lustful Dreams (Su)&lt;/b&gt; Pairakas can torment sleeping creatures. While an intelligent creature sleeps, a pairaka can slip into the target's mind and twist its dreams to lusty nocturnal visions. The victim must be asleep for the pairaka to use this ability and the pairaka must be within 100 feet. If the victim fails a DC 21 Will save, it experiences vivid hallucinations of a lurid nature that leave it breathless and fatigued upon waking. The victim, even a depraved soul, rarely considers the sexual nature of these dreams enjoyable, as the images exploit any number of taboos the pairaka suspects its victim might harbor. The save DC is Charisma-based. Creatures that do not sleep or dream are immune to this effect.&lt;/h5&gt;&lt;/div&gt;&lt;br&gt;&lt;div&gt;&lt;h4&gt;&lt;p&gt;&lt;p&gt;A sensual pairing of seduction and destruction, pairakas embody the corruptive nature of unbridled lust. Pairakas spend little time in their true form while on the Material Plane, choosing to cloak themselves instead in alluring forms to seduce potential victims, ruin relationships, and foment obsession. In its true form, a pairaka's body is a foul landscape of blazing rashes, oozing pustules, and taut blisters suggestive of the corruptions it harbors, bodily and spiritually.  Pairakas pride themselves on perversion. They love nothing more than turning lovers against one another or destroying the bonds of friendship. Pairakas feed off this slow torment and savor each broken heart or disappointment. They use lust and sexuality as their primary tools, wielding taboos and carnal appetites to sever once-friendly relationships. Pairakas also use their seduction to spread disease, charming victims into physical contact.  Just as all other divs suffer a weakness, pairakas cannot stand the color red. They never wear the color or enter a place that is painted red, and they always attack creatures that are garbed in clothes of a crimson hue first.  Pairakas stand 6 feet tall and weigh around 150 pounds. Their skin color varies widely between individuals.&lt;/p&gt;&lt;/h4&gt;&lt;/div&gt;</t>
  </si>
  <si>
    <t>Sepid</t>
  </si>
  <si>
    <t>darkvision 60 ft., see in darkness; Perception +22</t>
  </si>
  <si>
    <t>Fort +13, Ref +16, Will +15</t>
  </si>
  <si>
    <t>+1 falchion +23/+18/+13 (2d6+11/15-20) or 2 claws +21 (1d6+7)</t>
  </si>
  <si>
    <t>rain of debris</t>
  </si>
  <si>
    <t>Spell-Like Abilities (CL 15th; concentration +21)  At Will-comprehend languages, deeper darkness, greater teleport (self plus 50 lbs. of objects only), nondetection, speak with dead (DC 19)  3/day-blindness/deafness (DC 18), fly, ice storm, invisibility, mirror image, scorching ray, touch of idiocy, true strike  1/day-animate dead, baleful polymorph (DC 21), bestow curse (DC 20), break enchantment, create undead, disintegrate (DC 22), enervation, fireball (DC 19), hold monster (DC 21), summon (level 4, 1 ghawwas or 1 shira 40%), true seeing</t>
  </si>
  <si>
    <t>Str 25, Dex 20, Con 27, Int 19, Wis 19, Cha 22</t>
  </si>
  <si>
    <t>Cleave, Combat Reflexes, Deflect ArrowsB, Improved Critical (falchion), Improved Initiative, Iron Will, Lightning Reflexes, Power Attack, Weapon Focus (falchion)</t>
  </si>
  <si>
    <t>Bluff +24, Fly +15, Intimidate +24, Knowledge (arcana) +19, Knowledge (planes) +22, Knowledge (religion) +15, Perception +22, Sense Motive +20, Spellcraft +22, Stealth +19, Use Magic Device +24</t>
  </si>
  <si>
    <t>deflect rays</t>
  </si>
  <si>
    <t>standard (+1 falchion, other treasure)</t>
  </si>
  <si>
    <t>Twice the height of a human, this horned monstrous warrior wields a massive blade.</t>
  </si>
  <si>
    <t>Deflect Rays (Su) Once per round as an immediate action, a sepid can use its Deflect Arrows feat to deflect a ray or a spell that uses a ranged touch attack.  Rain of Debris (Su) Three times per day as a standard action, a sepid can call forth a hail of stones, wood, metal, and similar debris. The debris rains down and pelts all creatures in a 10-foot-high, 40-foot-radius cylinder centered on the sepid, dealing 15d6 points of bludgeoning damage (Reflex DC 25 half ). This attack does not harm the sepid, and counts as an evil attack for the purpose of damage reduction. The save DC is Constitution-based.</t>
  </si>
  <si>
    <t>Warlords among the divs, sepids spread fear, slaughter, and despair wherever they pass. They foster battles, incite rebellions, and seek heroes to slay, destroying all that which gives common people hope. With their falchions in hand, sepids often stand at the fore of the foul legions they raise.  Sepids delight in twisting the truth, but while all divs are liars, sepids make themselves predictable by always doing the opposite of what they claim, and wise opponents turn this knowledge to their own advantage.  Sepids stand 13 feet tall and weigh upward of 1,500 pounds.</t>
  </si>
  <si>
    <t>&lt;link rel="stylesheet"href="PF.css"&gt;&lt;div&gt;&lt;h2&gt;Div, Sepid&lt;/h2&gt;&lt;h3&gt;&lt;i&gt;Twice the height of a human, this horned monstrous warrior wields a massive blade.&lt;/i&gt;&lt;/h3&gt;&lt;br&gt;&lt;/div&gt;&lt;div class="heading"&gt;&lt;p class="alignleft"&gt;Sepid&lt;/p&gt;&lt;p class="alignright"&gt;CR 14&lt;/p&gt;&lt;div style="clear: both;"&gt;&lt;/div&gt;&lt;/div&gt;&lt;div&gt;&lt;h5&gt;&lt;b&gt;XP &lt;/b&gt;38,400&lt;/h5&gt;&lt;h5&gt;NE Large outsider (div, evil, extraplanar)&lt;/h5&gt;&lt;h5&gt;&lt;b&gt;Init &lt;/b&gt;+9; &lt;b&gt;Senses &lt;/b&gt;darkvision 60 ft., see in darkness; Perception +22&lt;/h5&gt;&lt;/div&gt;&lt;hr/&gt;&lt;div&gt;&lt;h5&gt;&lt;b&gt;DEFENSE&lt;/b&gt;&lt;/h5&gt;&lt;/div&gt;&lt;hr/&gt;&lt;div&gt;&lt;h5&gt;&lt;b&gt;AC &lt;/b&gt;32, touch 14, flat-footed 27 (+5 Dex, +18 natural, -1 size)&lt;/h5&gt;&lt;h5&gt;&lt;b&gt;hp &lt;/b&gt;202 (15d10+120)&lt;/h5&gt;&lt;h5&gt;&lt;b&gt;Fort &lt;/b&gt;+13, &lt;b&gt;Ref &lt;/b&gt;+16, &lt;b&gt;Will &lt;/b&gt;+15&lt;/h5&gt;&lt;h5&gt;&lt;b&gt;DR &lt;/b&gt;10/cold iron and good; &lt;b&gt;Immune &lt;/b&gt;fire, poison; &lt;b&gt;Resist &lt;/b&gt;acid 10, electricity 10; &lt;b&gt;SR &lt;/b&gt;25&lt;/h5&gt;&lt;/div&gt;&lt;hr/&gt;&lt;div&gt;&lt;h5&gt;&lt;b&gt;OFFENSE&lt;/b&gt;&lt;/h5&gt;&lt;/div&gt;&lt;hr/&gt;&lt;div&gt;&lt;h5&gt;&lt;b&gt;Spd &lt;/b&gt;40 ft.&lt;/h5&gt;&lt;h5&gt;&lt;b&gt;Melee &lt;/b&gt;&lt;i&gt;&lt;i&gt;+1 falchion&lt;/i&gt;&lt;/i&gt; +23/+18/+13 (2d6+11/15-20) or &lt;/br&gt;2 claws +21 (1d6+7)&lt;/h5&gt;&lt;h5&gt;&lt;b&gt;Space &lt;/b&gt;10 ft.; &lt;b&gt;Reach &lt;/b&gt;10 ft.&lt;/h5&gt;&lt;h5&gt;&lt;b&gt;Special Attacks &lt;/b&gt;rain of debris&lt;/h5&gt;&lt;h5&gt;&lt;b&gt;Spell-Like Abilities&lt;/b&gt; (CL 15th; concentration +21) &lt;/br&gt;At Will&amp;mdash;&lt;i&gt;comprehend languages&lt;/i&gt;, &lt;i&gt;deeper darkness&lt;/i&gt;, &lt;i&gt;greater teleport&lt;/i&gt; (self plus 50 lbs. of objects only), &lt;i&gt;nondetection&lt;/i&gt;, &lt;i&gt;speak with dead&lt;/i&gt; (DC 19) &lt;/br&gt;3/day&amp;mdash;&lt;i&gt;blindness/deafness&lt;/i&gt; (DC 18), &lt;i&gt;fly&lt;/i&gt;, &lt;i&gt;ice storm&lt;/i&gt;, &lt;i&gt;invisibility&lt;/i&gt;, &lt;i&gt;mirror image&lt;/i&gt;, &lt;i&gt;scorching ray&lt;/i&gt;, &lt;i&gt;touch of idiocy&lt;/i&gt;, &lt;i&gt;true strike&lt;/i&gt; &lt;/br&gt;1/day&amp;mdash;&lt;i&gt;animate dead&lt;/i&gt;, &lt;i&gt;baleful polymorph&lt;/i&gt; (DC 21), &lt;i&gt;bestow curse&lt;/i&gt; (DC 20), &lt;i&gt;break enchantment&lt;/i&gt;, &lt;i&gt;create undead&lt;/i&gt;, &lt;i&gt;disintegrate&lt;/i&gt; (DC 22), &lt;i&gt;enervation&lt;/i&gt;, &lt;i&gt;fireball&lt;/i&gt; (DC 19), &lt;i&gt;hold monster&lt;/i&gt; (DC 21), summon (level 4, 1 ghawwas or 1 shira 40%), &lt;i&gt;true seeing&lt;/i&gt;&lt;/h5&gt;&lt;/h5&gt;&lt;/div&gt;&lt;hr/&gt;&lt;div&gt;&lt;h5&gt;&lt;b&gt;STATISTICS&lt;/b&gt;&lt;/h5&gt;&lt;/div&gt;&lt;hr/&gt;&lt;div&gt;&lt;h5&gt;&lt;b&gt;Str &lt;/b&gt;25, &lt;b&gt;Dex &lt;/b&gt;20, &lt;b&gt;Con &lt;/b&gt;27, &lt;b&gt;Int &lt;/b&gt; 19, &lt;b&gt;Wis &lt;/b&gt;19, &lt;b&gt;Cha &lt;/b&gt;22&lt;/h5&gt;&lt;h5&gt;&lt;b&gt;Base Atk &lt;/b&gt;+15; &lt;b&gt;CMB &lt;/b&gt;+23; &lt;b&gt;CMD &lt;/b&gt;38&lt;/h5&gt;&lt;h5&gt;&lt;b&gt;Feats &lt;/b&gt;Cleave, Combat Reflexes, Deflect Arrows&lt;sup&gt;B&lt;/sup&gt;, Improved Critical (falchion), Improved Initiative, Iron Will, Lightning Reflexes, Power Attack, Weapon Focus (falchion)&lt;/h5&gt;&lt;h5&gt;&lt;b&gt;Skills &lt;/b&gt;Bluff +24, Fly +15, Intimidate +24, Knowledge (arcana) +19, Knowledge (planes) +22, Knowledge (religion) +15, Perception +22, Sense Motive +20, Spellcraft +22, Stealth +19, Use Magic Device +24&lt;/h5&gt;&lt;h5&gt;&lt;b&gt;Languages &lt;/b&gt;Abyssal, Celestial, Common, Draconic, Infernal; telepathy 100 ft.&lt;/h5&gt;&lt;h5&gt;&lt;b&gt;SQ &lt;/b&gt;deflect rays&lt;/h5&gt;&lt;/div&gt;&lt;hr/&gt;&lt;div&gt;&lt;h5&gt;&lt;b&gt;ECOLOGY&lt;/b&gt;&lt;/h5&gt;&lt;/div&gt;&lt;hr/&gt;&lt;div&gt;&lt;h5&gt;&lt;b&gt;Environment &lt;/b&gt; any (Abaddon)&lt;/h5&gt;&lt;h5&gt;&lt;b&gt;Organization &lt;/b&gt;solitary&lt;/h5&gt;&lt;h5&gt;&lt;b&gt;Treasure &lt;/b&gt;standard (&lt;i&gt;+1 falchion&lt;/i&gt;, other treasure)&lt;/h5&gt;&lt;/div&gt;&lt;hr/&gt;&lt;div&gt;&lt;h5&gt;&lt;b&gt;SPECIAL ABILITIES&lt;/b&gt;&lt;/h5&gt;&lt;/div&gt;&lt;hr/&gt;&lt;div&gt;&lt;/h5&gt;&lt;h5&gt;&lt;b&gt;Deflect Rays (Su)&lt;/b&gt; Once per round as an immediate action, a sepid can use its Deflect Arrows feat to deflect a ray or a spell that uses a ranged touch attack.  &lt;/h5&gt;&lt;h5&gt;&lt;b&gt;Rain of Debris (Su)&lt;/b&gt; Three times per day as a standard action, a sepid can call forth a hail of stones, wood, metal, and similar debris. The debris rains down and pelts all creatures in a 10-foot-high, 40-foot-radius cylinder centered on the sepid, dealing 15d6 points of bludgeoning damage (Reflex DC 25 half ). This attack does not harm the sepid, and counts as an evil attack for the purpose of damage reduction. The save DC is Constitution-based.&lt;/h5&gt;&lt;/div&gt;&lt;br&gt;&lt;div&gt;&lt;h4&gt;&lt;p&gt;&lt;p&gt;Warlords among the divs, sepids spread fear, slaughter, and despair wherever they pass. They foster battles, incite rebellions, and seek heroes to slay, destroying all that which gives common people hope. With their falchions in hand, sepids often stand at the fore of the foul legions they raise.  Sepids delight in twisting the truth, but while all divs are liars, sepids make themselves predictable by always doing the opposite of what they claim, and wise opponents turn this knowledge to their own advantage.  Sepids stand 13 feet tall and weigh upward of 1,500 pounds.&lt;/p&gt;&lt;/h4&gt;&lt;/div&gt;</t>
  </si>
  <si>
    <t>Shira</t>
  </si>
  <si>
    <t>darkvision 60 ft., see in darkness, true seeing; Perception +21</t>
  </si>
  <si>
    <t>27, touch 16, flat-footed 20</t>
  </si>
  <si>
    <t>(+7 Dex, +11 natural, -1 size)</t>
  </si>
  <si>
    <t>bite +21 (1d8+9/19-20), 2 claws +21 (1d8+9 plus grab)</t>
  </si>
  <si>
    <t>consume essence, dusty pelt, rake (2 claws +21, 1d8+9)</t>
  </si>
  <si>
    <t>Spell-Like Abilities (CL 13th; concentration +18)  Constant-true seeing   At Will-greater teleport (self plus 50 lbs. of objects only)   3/day-magic circle against good, waves of fatigue   1/day-summon (level 5, 1d2 pairakas or 1 shira 35%)</t>
  </si>
  <si>
    <t>Str 28, Dex 25, Con 25, Int 13, Wis 22, Cha 20</t>
  </si>
  <si>
    <t>Improved Critical (bite), Improved Initiative, Power Attack, Run, Weapon Focus (claw), Weapon Focus (bite)</t>
  </si>
  <si>
    <t>Acrobatics +22 (+30 when jumping), Bluff +20, Climb +24, Intimidate +20, Perception +21, Stealth +18, Survival +21</t>
  </si>
  <si>
    <t>Moving with deadly grace, this brutal, thickly furred humanoid figure's head is that of a lioness with dead black eyes.</t>
  </si>
  <si>
    <t>Consume Essence (Su) A shira's deadliest attacks drain away a portion of its victim's essence. Whenever a shira hits with a coup de grace attack using its bite, or confirms a critical hit with its claws or bite, the target must succeed at a DC 23 Fortitude save or take 1d4 points of Constitution drain. The save is Constitution-based.  Dusty Pelt (Ex) A shira collects and produces copious amounts of dust and ash within the coarse hairs of its furry hide. As a move action, it can shake itself, creating a cloud of dust that fills its space, providing it concealment. Any attack that deals at least 10 points of bludgeoning, piercing, or slashing damage to the shira (before DR) automatically activates this ability. The dust cloud lasts for 1 round. A light wind disperses this cloud immediately.</t>
  </si>
  <si>
    <t>Bestial stalkers, shiras live to hunt and feed. Resembling anthropomorphic lionesses, these divs use their powerful builds, keen senses, and deadly instincts to track the proudest mortals and slay the most formidable foes. They embody the deadly nature of the wilds and the dispassion with which beast and land might turn against mortals, delighting in proving to civilized beings how small and helpless they are in the face of a savage world.  Shiras prefer hunting alone, keeping company with even others of their own kind only long enough to form temporary hunting bands. With a hunger for intelligent prey, they savor the taste of mortal souls, savaging not just victims' bodies but also their vital essences. Despite being the most feral of all divs, shiras sometimes serve as scouts and assassins for div hordes. Such arrangements usually prove to be temporary, however, lasting only until the shiras' savage instincts or lust for the hunt again takes hold.  Shiras never go after an easy kill, and instead target the most obviously powerful of the possible targets. When acting on this compulsion, a shira weighs its chances for survival and the glory of its intended kill, planning its tactics carefully and not necessarily charging savagely forth. Though savage, a shira is also a cunning hunter and might wait weeks for the perfect opportunity to bring down its chosen prey.  Most shiras stand 10 feet tall and weigh approximately 1,200 pounds.</t>
  </si>
  <si>
    <t>&lt;link rel="stylesheet"href="PF.css"&gt;&lt;div&gt;&lt;h2&gt;Div, Shira&lt;/h2&gt;&lt;h3&gt;&lt;i&gt;&lt;i&gt;Moving with deadly grace&lt;/i&gt;, &lt;i&gt;this brutal&lt;/i&gt;, &lt;i&gt;thickly furred humanoid figure's head is that of a lioness with dead black eyes&lt;/i&gt;.&lt;/i&gt;&lt;/h3&gt;&lt;br&gt;&lt;/br&gt;&lt;/div&gt;&lt;div class="heading"&gt;&lt;p class="alignleft"&gt;Shira&lt;/p&gt;&lt;p class="alignright"&gt;CR 12&lt;/p&gt;&lt;div style="clear: both;"&gt;&lt;/div&gt;&lt;/div&gt;&lt;div&gt;&lt;h5&gt;&lt;b&gt;XP &lt;/b&gt;19,200&lt;/h5&gt;&lt;h5&gt;NE Large outsider (div, evil, extraplanar)&lt;/h5&gt;&lt;h5&gt;&lt;b&gt;Init &lt;/b&gt;+11; &lt;b&gt;Senses &lt;/b&gt;darkvision 60 ft., see in darkness, &lt;i&gt;true seeing&lt;/i&gt;; Perception +21&lt;/h5&gt;&lt;/div&gt;&lt;hr/&gt;&lt;div&gt;&lt;h5&gt;&lt;b&gt;DEFENSE&lt;/b&gt;&lt;/h5&gt;&lt;/div&gt;&lt;hr/&gt;&lt;div&gt;&lt;h5&gt;&lt;b&gt;AC &lt;/b&gt;27, touch 16, flat-footed 20 (+7 Dex, +11 natural, -1 size)&lt;/h5&gt;&lt;h5&gt;&lt;b&gt;hp &lt;/b&gt;150 (12d10+84)&lt;/h5&gt;&lt;h5&gt;&lt;b&gt;Fort &lt;/b&gt;+11, &lt;b&gt;Ref &lt;/b&gt;+15, &lt;b&gt;Will &lt;/b&gt;+14&lt;/h5&gt;&lt;h5&gt;&lt;b&gt;DR &lt;/b&gt;10/cold iron and good; &lt;b&gt;Immune &lt;/b&gt;fire, poison; &lt;b&gt;Resist &lt;/b&gt;acid 10, electricity 10; &lt;b&gt;SR &lt;/b&gt;23&lt;/h5&gt;&lt;/div&gt;&lt;hr/&gt;&lt;div&gt;&lt;h5&gt;&lt;b&gt;OFFENSE&lt;/b&gt;&lt;/h5&gt;&lt;/div&gt;&lt;hr/&gt;&lt;div&gt;&lt;h5&gt;&lt;b&gt;Spd &lt;/b&gt;50 ft.&lt;/h5&gt;&lt;h5&gt;&lt;b&gt;Melee &lt;/b&gt;bite +21 (1d8+9/19-20), 2 claws +21 (1d8+9 plus grab)&lt;/h5&gt;&lt;h5&gt;&lt;b&gt;Space &lt;/b&gt;10 ft.; &lt;b&gt;Reach &lt;/b&gt;10 ft.&lt;/h5&gt;&lt;h5&gt;&lt;b&gt;Special Attacks &lt;/b&gt;consume essence, dusty pelt, rake (2 claws +21, 1d8+9)&lt;/h5&gt;&lt;h5&gt;&lt;b&gt;Spell-Like Abilities&lt;/b&gt; (CL 13th; concentration +18)  &lt;/br&gt;Constant&amp;mdash;&lt;i&gt;true seeing&lt;/i&gt; &lt;/br&gt;At Will&amp;mdash;&lt;i&gt;greater teleport&lt;/i&gt; (self plus 50 lbs. of objects only) &lt;/br&gt;3/day&amp;mdash;&lt;i&gt;magic circle against good&lt;/i&gt;, &lt;i&gt;waves of fatigue&lt;/i&gt; &lt;/br&gt;1/day&amp;mdash;summon (level 5, 1d2 pairakas or 1 shira 35%)&lt;/h5&gt;&lt;/h5&gt;&lt;/div&gt;&lt;hr/&gt;&lt;div&gt;&lt;h5&gt;&lt;b&gt;STATISTICS&lt;/b&gt;&lt;/h5&gt;&lt;/div&gt;&lt;hr/&gt;&lt;div&gt;&lt;h5&gt;&lt;b&gt;Str &lt;/b&gt;28, &lt;b&gt;Dex &lt;/b&gt;25, &lt;b&gt;Con &lt;/b&gt;25, &lt;b&gt;Int &lt;/b&gt; 13, &lt;b&gt;Wis &lt;/b&gt;22, &lt;b&gt;Cha &lt;/b&gt;20&lt;/h5&gt;&lt;h5&gt;&lt;b&gt;Base Atk &lt;/b&gt;+12; &lt;b&gt;CMB &lt;/b&gt;+22 (+26 grapple); &lt;b&gt;CMD &lt;/b&gt;39&lt;/h5&gt;&lt;h5&gt;&lt;b&gt;Feats &lt;/b&gt;Improved Critical (bite), Improved Initiative, Power Attack, Run, Weapon Focus (claw), Weapon Focus (bite)&lt;/h5&gt;&lt;h5&gt;&lt;b&gt;Skills &lt;/b&gt;Acrobatics +22 (+30 when jumping), Bluff +20, Climb +24, Intimidate +20, Perception +21, Stealth +18, Survival +21&lt;/h5&gt;&lt;h5&gt;&lt;b&gt;Languages &lt;/b&gt;Abyssal, Celestial, Infernal; telepathy 100 ft.&lt;/h5&gt;&lt;/div&gt;&lt;hr/&gt;&lt;div&gt;&lt;h5&gt;&lt;b&gt;ECOLOGY&lt;/b&gt;&lt;/h5&gt;&lt;/div&gt;&lt;hr/&gt;&lt;div&gt;&lt;h5&gt;&lt;b&gt;Environment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ABILITIES&lt;/b&gt;&lt;/h5&gt;&lt;/div&gt;&lt;hr/&gt;&lt;div&gt;&lt;/h5&gt;&lt;h5&gt;&lt;b&gt;Consume Essence (Su)&lt;/b&gt; A shira's deadliest attacks drain away a portion of its victim's essence. Whenever a shira hits with a coup de grace attack using its bite, or confirms a critical hit with its claws or bite, the target must succeed at a DC 23 Fortitude save or take 1d4 points of Constitution drain. The save is Constitution-based.  &lt;/h5&gt;&lt;h5&gt;&lt;b&gt;Dusty Pelt (Ex)&lt;/b&gt; A shira collects and produces copious amounts of dust and ash within the coarse hairs of its furry hide. As a move action, it can shake itself, creating a cloud of dust that fills its space, providing it concealment. Any attack that deals at least 10 points of bludgeoning, piercing, or slashing damage to the shira (before DR) automatically activates this ability. The dust cloud lasts for 1 round. A light wind disperses this cloud immediately.&lt;/h5&gt;&lt;/div&gt;&lt;br&gt;&lt;/br&gt;&lt;div&gt;&lt;h4&gt;&lt;p&gt;&lt;p&gt;Bestial stalkers, shiras live to hunt and feed. Resembling anthropomorphic lionesses, these divs use their powerful builds, keen senses, and deadly instincts to track the proudest mortals and slay the most formidable foes. They embody the deadly nature of the wilds and the dispassion with which beast and land might turn against mortals, delighting in proving to civilized beings how small and helpless they are in the face of a savage world.  Shiras prefer hunting alone, keeping company with even others of their own kind only long enough to form temporary hunting bands. With a hunger for intelligent prey, they savor the taste of mortal souls, savaging not just victims' bodies but also their vital essences. Despite being the most feral of all divs, shiras sometimes serve as scouts and assassins for div hordes. Such arrangements usually prove to be temporary, however, lasting only until the shiras' savage instincts or lust for the hunt again takes hold.  Shiras never go after an easy kill, and instead target the most obviously powerful of the possible targets. When acting on this compulsion, a shira weighs its chances for survival and the glory of its intended kill, planning its tactics carefully and not necessarily charging savagely forth. Though savage, a shira is also a cunning hunter and might wait weeks for the perfect opportunity to bring down its chosen prey.  Most shiras stand 10 feet tall and weigh approximately 1,200 pounds.&lt;/p&gt;&lt;/h4&gt;&lt;/div&gt;</t>
  </si>
  <si>
    <t>Faerie Dragon</t>
  </si>
  <si>
    <t>18, touch 16, flat-footed 14</t>
  </si>
  <si>
    <t>(+3 Dex, +1 dodge, +2 natural, +2 size)</t>
  </si>
  <si>
    <t>Fort +4, Ref +6, Will +5</t>
  </si>
  <si>
    <t>10 ft., fly 60 ft. (perfect), swim 30 ft.</t>
  </si>
  <si>
    <t>bite +4 (1d3-1)</t>
  </si>
  <si>
    <t>breath weapon (5-ft. cone, euphoria, Fort DC 12 negates, usable every 1d4 rounds)</t>
  </si>
  <si>
    <t>Spell-Like Abilities (CL 3rd; concentration +6)   3/day-greater invisibility (self only)</t>
  </si>
  <si>
    <t>Spells Known (CL 3rd; concentration +6)   1st (6/day)-grease (DC 14), silent image (DC 14), sleep (DC 14)   0 (at will)-dancing lights, flare (DC 13), ghost sound (DC 13), mage hand, open/close</t>
  </si>
  <si>
    <t>Str 9, Dex 17, Con 13, Int 16, Wis 14, Cha 16</t>
  </si>
  <si>
    <t>Acrobatic, Dodge</t>
  </si>
  <si>
    <t>Acrobatics +8 (+0 when jumping), Bluff +9, Diplomacy +9, Fly +23, Perception +8, Sense Motive +8, Stealth +17, Swim +17, Use Magic Device +9</t>
  </si>
  <si>
    <t>Common, Draconic, Elven, Sylvan; telepathy 100 ft.</t>
  </si>
  <si>
    <t>solitary or clan (2-8)</t>
  </si>
  <si>
    <t>A pair of brightly colored butterf ly wings sprouts from the back of this miniature dragon.</t>
  </si>
  <si>
    <t>Breath Weapon (Su) 5-foot cone, euphoria for 1d6 rounds, DC 12 Fortitude negates. Creatures affected by euphoria are staggered, sickened, and immune to fear effects for the duration. A faerie dragon can use this breath weapon once every 1d4 rounds. The save DC is Constitution-based.  Spells A faerie dragon casts spells as a 3rd-level sorcerer.</t>
  </si>
  <si>
    <t>Related to pseudodragons, faerie dragons are whimsical, playful pranksters that spend most of their time either relaxing in cool forest glades or engaged in some sort of prank. Although such mischief is usually spontaneous, some faerie dragons have been known to spend months    or even years in preparation of one truly spectacular joke. Travelers making their way through lands known to be inhabited by these good-natured-but sometimes annoying-tricksters are advised to keep up their guard lest they face all manner of creative annoyances (horses painted with berry juice, squirrels placed inside bedrolls, and clothing decorating high branches being a few examples).  Unlike true dragons, faerie dragons do not grow larger with age, but their scales do change color, starting with red and moving through the rainbow to reach dark violet at old age. Faerie dragons grow in power as spellcasters as they age (typically gaining levels in sorcerer), learning more powerful spells to complement their innate abilities. The spells of faerie dragons tend to focus on tools that can be used to create or enhance pranks, and illusion and enchantment spells are particularly popular.  Faerie dragons avoid combat unless there is no other option. If forced to fight, faerie dragons attempt to confound enemies rather than kill them, using both spells and breath weapon to weaken and scatter foes before fleeing. The only exception to this is when a faerie dragon's clan or allies are in danger. As capricious as these tiny dragons can be, many prove quick to bond with goodly creatures, especially fey and others they find interesting or hilarious-adventurers often fall into this latter camp, particularly those most outraged by a faerie dragon's tricks.  Faerie dragons sometimes ally with spellcasters, serving as curious, occasionally reckless, but always true familiars. An arcane spellcaster of at least 7th level with an alignment within 1 step of chaotic good who has the Improved Familiar feat may select a faerie dragon as a familiar.</t>
  </si>
  <si>
    <t>&lt;link rel="stylesheet"href="PF.css"&gt;&lt;div&gt;&lt;h2&gt;Dragon, Faerie&lt;/h2&gt;&lt;h3&gt;&lt;i&gt;A pair of brightly colored butterf ly wings sprouts from the back of this miniature dragon.&lt;/i&gt;&lt;/h3&gt;&lt;br&gt;&lt;/div&gt;&lt;div class="heading"&gt;&lt;p class="alignleft"&gt;Faerie Dragon&lt;/p&gt;&lt;p class="alignright"&gt;CR 2&lt;/p&gt;&lt;div style="clear: both;"&gt;&lt;/div&gt;&lt;/div&gt;&lt;div&gt;&lt;h5&gt;&lt;b&gt;XP &lt;/b&gt;600&lt;/h5&gt;&lt;h5&gt;CG Tiny dragon &lt;/h5&gt;&lt;h5&gt;&lt;b&gt;Init &lt;/b&gt;+3; &lt;b&gt;Senses &lt;/b&gt;darkvision 60 ft., low-light vision; Perception +8&lt;/h5&gt;&lt;/div&gt;&lt;hr/&gt;&lt;div&gt;&lt;h5&gt;&lt;b&gt;DEFENSE&lt;/b&gt;&lt;/h5&gt;&lt;/div&gt;&lt;hr/&gt;&lt;div&gt;&lt;h5&gt;&lt;b&gt;AC &lt;/b&gt;18, touch 16, flat-footed 14 (+3 Dex, +1 dodge, +2 natural, +2 size)&lt;/h5&gt;&lt;h5&gt;&lt;b&gt;hp &lt;/b&gt;22 (3d12+3)&lt;/h5&gt;&lt;h5&gt;&lt;b&gt;Fort &lt;/b&gt;+4, &lt;b&gt;Ref &lt;/b&gt;+6, &lt;b&gt;Will &lt;/b&gt;+5&lt;/h5&gt;&lt;h5&gt;&lt;b&gt;Immune &lt;/b&gt;paralysis, sleep; &lt;b&gt;SR &lt;/b&gt;13&lt;/h5&gt;&lt;/div&gt;&lt;hr/&gt;&lt;div&gt;&lt;h5&gt;&lt;b&gt;OFFENSE&lt;/b&gt;&lt;/h5&gt;&lt;/div&gt;&lt;hr/&gt;&lt;div&gt;&lt;h5&gt;&lt;b&gt;Spd &lt;/b&gt;10 ft., fly 60 ft. (perfect), swim 30 ft.&lt;/h5&gt;&lt;h5&gt;&lt;b&gt;Melee &lt;/b&gt;bite +4 (1d3-1)&lt;/h5&gt;&lt;h5&gt;&lt;b&gt;Space &lt;/b&gt;2-1/2 ft.; &lt;b&gt;Reach &lt;/b&gt;0 ft.&lt;/h5&gt;&lt;h5&gt;&lt;b&gt;Special Attacks &lt;/b&gt;breath weapon (5-ft. cone, euphoria, Fort DC 12 negates, usable every 1d4 rounds)&lt;/h5&gt;&lt;h5&gt;&lt;b&gt;Spell-Like Abilities&lt;/b&gt; (CL 3rd; concentration +6) &lt;/br&gt;3/day&amp;mdash;&lt;i&gt;greater invisibility&lt;/i&gt; (self only)&lt;/h5&gt;&lt;/h5&gt;&lt;h5&gt;&lt;b&gt;Spells Known&lt;/b&gt; (CL 3rd; concentration +6) &lt;/br&gt;1st (6/day)&amp;mdash;&lt;i&gt;grease&lt;/i&gt; (DC 14), &lt;i&gt;silent image&lt;/i&gt; (DC 14), &lt;i&gt;sleep&lt;/i&gt; (DC 14) &lt;/br&gt;0 (at will)&amp;mdash;&lt;i&gt;dancing lights&lt;/i&gt;, &lt;i&gt;flare&lt;/i&gt; (DC 13), &lt;i&gt;ghost sound&lt;/i&gt; (DC 13), &lt;i&gt;mage hand&lt;/i&gt;, &lt;i&gt;open/close&lt;/i&gt;&lt;/h5&gt;&lt;/h5&gt;&lt;/div&gt;&lt;hr/&gt;&lt;div&gt;&lt;h5&gt;&lt;b&gt;STATISTICS&lt;/b&gt;&lt;/h5&gt;&lt;/div&gt;&lt;hr/&gt;&lt;div&gt;&lt;h5&gt;&lt;b&gt;Str &lt;/b&gt;9, &lt;b&gt;Dex &lt;/b&gt;17, &lt;b&gt;Con &lt;/b&gt;13, &lt;b&gt;Int &lt;/b&gt; 16, &lt;b&gt;Wis &lt;/b&gt;14, &lt;b&gt;Cha &lt;/b&gt;16&lt;/h5&gt;&lt;h5&gt;&lt;b&gt;Base Atk &lt;/b&gt;+3; &lt;b&gt;CMB &lt;/b&gt;+4; &lt;b&gt;CMD &lt;/b&gt;14 (18 vs. trip)&lt;/h5&gt;&lt;h5&gt;&lt;b&gt;Feats &lt;/b&gt;Acrobatic, Dodge&lt;/h5&gt;&lt;h5&gt;&lt;b&gt;Skills &lt;/b&gt;Acrobatics +8 (+0 when jumping), Bluff +9, Diplomacy +9, Fly +23, Perception +8, Sense Motive +8, Stealth +17, Swim +17, Use Magic Device +9&lt;/h5&gt;&lt;h5&gt;&lt;b&gt;Languages &lt;/b&gt;Common, Draconic, Elven, Sylvan; telepathy 100 ft.&lt;/h5&gt;&lt;/div&gt;&lt;hr/&gt;&lt;div&gt;&lt;h5&gt;&lt;b&gt;ECOLOGY&lt;/b&gt;&lt;/h5&gt;&lt;/div&gt;&lt;hr/&gt;&lt;div&gt;&lt;h5&gt;&lt;b&gt;Environment &lt;/b&gt; temperate or warm forests&lt;/h5&gt;&lt;h5&gt;&lt;b&gt;Organization &lt;/b&gt;solitary or clan (2-8)&lt;/h5&gt;&lt;h5&gt;&lt;b&gt;Treasure &lt;/b&gt;standard&lt;/h5&gt;&lt;/div&gt;&lt;hr/&gt;&lt;div&gt;&lt;h5&gt;&lt;b&gt;SPECIAL ABILITIES&lt;/b&gt;&lt;/h5&gt;&lt;/div&gt;&lt;hr/&gt;&lt;div&gt;&lt;/h5&gt;&lt;h5&gt;&lt;b&gt;Breath Weapon (Su)&lt;/b&gt; 5-foot cone, euphoria for 1d6 rounds, DC 12 Fortitude negates. Creatures affected by euphoria are staggered, sickened, and immune to fear effects for the duration. A faerie dragon can use this breath weapon once every 1d4 rounds. The save DC is Constitution-based.  &lt;/h5&gt;&lt;h5&gt;&lt;b&gt;Spells&lt;/b&gt; A faerie dragon casts spells as a 3rd-level sorcerer.&lt;/h5&gt;&lt;/div&gt;&lt;br&gt;&lt;div&gt;&lt;h4&gt;&lt;p&gt;&lt;p&gt;Related to pseudodragons, faerie dragons are whimsical, playful pranksters that spend most of their time either relaxing in cool forest glades or engaged in some sort of prank. Although such mischief is usually spontaneous, some faerie dragons have been known to spend months    or even years in preparation of one truly spectacular joke. Travelers making their way through lands known to be inhabited by these good-natured-but sometimes annoying-tricksters are advised to keep up their guard lest they face all manner of creative annoyances (horses painted with berry juice, squirrels placed inside bedrolls, and clothing decorating high branches being a few examples).  Unlike true dragons, faerie dragons do not grow larger with age, but their scales do change color, starting with red and moving through the rainbow to reach dark violet at old age. Faerie dragons grow in power as spellcasters as they age (typically gaining levels in sorcerer), learning more powerful spells to complement their innate abilities. The spells of faerie dragons tend to focus on tools that can be used to create or enhance pranks, and illusion and enchantment spells are particularly popular.  Faerie dragons avoid combat unless there is no other option. If forced to fight, faerie dragons attempt to confound enemies rather than kill them, using both spells and breath weapon to weaken and scatter foes before fleeing. The only exception to this is when a faerie dragon's clan or allies are in danger. As capricious as these tiny dragons can be, many prove quick to bond with goodly creatures, especially fey and others they find interesting or hilarious-adventurers often fall into this latter camp, particularly those most outraged by a faerie dragon's tricks.  Faerie dragons sometimes ally with spellcasters, serving as curious, occasionally reckless, but always true familiars. An arcane spellcaster of at least 7th level with an alignment within 1 step of chaotic good who has the Improved Familiar feat may select a faerie dragon as a familiar.&lt;/p&gt;&lt;/h4&gt;&lt;/div&gt;</t>
  </si>
  <si>
    <t>Young Forest Dragon</t>
  </si>
  <si>
    <t>dragon senses, tremorsense 60 ft.; Perception +15</t>
  </si>
  <si>
    <t>(11d12+55)</t>
  </si>
  <si>
    <t>paralysis, poison, sleep</t>
  </si>
  <si>
    <t>40 ft., burrow 20 ft., climb 30 ft., fly 200 ft. (poor)</t>
  </si>
  <si>
    <t>bite +17 (2d6+9), 2 claws +16 (1d8+6), gore +16 (1d8+9), tail slap +14 (1d8+9)</t>
  </si>
  <si>
    <t>5 ft. (10 ft. with bite and gore)</t>
  </si>
  <si>
    <t>breath weapon (40-ft. cone, 6d6 piercing damage, DC 19)</t>
  </si>
  <si>
    <t>Spell-Like Abilities (CL 11th; concentration +12)  At Will-pass without trace</t>
  </si>
  <si>
    <t>Spells Known (CL 1st; concentration +12)  1st (4/day)-obscuring mist, shield  0 (at-will)-ghost sound, read magic, resistance, touch of fatigue</t>
  </si>
  <si>
    <t>Str 23, Dex 12, Con 18, Int 12, Wis 13, Cha 12</t>
  </si>
  <si>
    <t>Improved Initiative, Multiattack, Power Attack, Skill Focus (Stealth), Toughness, Weapon Focus (bite)</t>
  </si>
  <si>
    <t>Acrobatics +10 (+14 when jumping), Bluff +15, Climb +28, Fly -3, Intimidate +15, Knowledge (arcana) +9, Knowledge (nature) +9, Perception +15, Stealth +17, Survival +10</t>
  </si>
  <si>
    <t>sound imitation, woodland stride</t>
  </si>
  <si>
    <t>This massive serpentine and wingless creature has jade scales and antlers, and sounds like grinding stones as it stalks forth.</t>
  </si>
  <si>
    <t>Imperial Dragon</t>
  </si>
  <si>
    <t>Change Shape (Su) An adult or older forest dragon can assume any humanoid form three times per day as if using polymorph.  Destructive Crush (Su)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Elemental Breath (Su) Once per day, when an ancient or older forest dragon uses its breath weapon, it can summon a greater earth elemental within the cone. The caster level for these effects is the same as the dragon's caster level.  Sound Imitation (Ex) A very young or older forest dragon can mimic any voice or sound it has heard by making a successful Bluff check against the listener's Sense Motive check.  Stony Death (Su) Any creature reduced to 0 or fewer hit points by a great wyrm forest dragon's breath weapon must also make a Fortitude save (same DC as the forest dragon's breath weapon) or be petrified as the flesh to stone spell. This is a death effect.  Woodland Stride (Ex) As the druid ability of the same name.</t>
  </si>
  <si>
    <t>Forest dragons, or dilung, are fickle and malevolent dragons that dwell in deep, rugged woodlands. While a forest dragon can fly, it prefers to stalk the earth, flying only to pursue objects of its wrath.</t>
  </si>
  <si>
    <t>&lt;link rel="stylesheet"href="PF.css"&gt;&lt;div&gt;&lt;h2&gt;Forest Dragon, Young&lt;/h2&gt;&lt;h3&gt;&lt;i&gt;&lt;i&gt;This massive serpentine and wingless creature has jade scales and antlers&lt;/i&gt;, &lt;i&gt;and sounds like grinding stones as it stalks forth&lt;/i&gt;.&lt;/i&gt;&lt;/h3&gt;&lt;br&gt;&lt;/br&gt;&lt;/div&gt;&lt;div class="heading"&gt;&lt;p class="alignleft"&gt;Young Forest Dragon&lt;/p&gt;&lt;p class="alignright"&gt;CR 10&lt;/p&gt;&lt;div style="clear: both;"&gt;&lt;/div&gt;&lt;/div&gt;&lt;div&gt;&lt;h5&gt;&lt;b&gt;XP &lt;/b&gt;9,600&lt;/h5&gt;&lt;h5&gt;CE Large dragon (earth)&lt;/h5&gt;&lt;h5&gt;&lt;b&gt;Init &lt;/b&gt;+5; &lt;b&gt;Senses &lt;/b&gt;dragon senses, tremorsense 60 ft.; Perception +15&lt;/h5&gt;&lt;/div&gt;&lt;hr/&gt;&lt;div&gt;&lt;h5&gt;&lt;b&gt;DEFENSE&lt;/b&gt;&lt;/h5&gt;&lt;/div&gt;&lt;hr/&gt;&lt;div&gt;&lt;h5&gt;&lt;b&gt;AC &lt;/b&gt;22, touch 10, flat-footed 21 (+1 Dex, +12 natural, -1 size)&lt;/h5&gt;&lt;h5&gt;&lt;b&gt;hp &lt;/b&gt;126 (11d12+55)&lt;/h5&gt;&lt;h5&gt;&lt;b&gt;Fort &lt;/b&gt;+11, &lt;b&gt;Ref &lt;/b&gt;+8, &lt;b&gt;Will &lt;/b&gt;+8&lt;/h5&gt;&lt;h5&gt;&lt;b&gt;Immune &lt;/b&gt;paralysis, poison, sleep&lt;/h5&gt;&lt;/div&gt;&lt;hr/&gt;&lt;div&gt;&lt;h5&gt;&lt;b&gt;OFFENSE&lt;/b&gt;&lt;/h5&gt;&lt;/div&gt;&lt;hr/&gt;&lt;div&gt;&lt;h5&gt;&lt;b&gt;Spd &lt;/b&gt;40 ft., burrow 20 ft., climb 30 ft., fly 200 ft. (poor)&lt;/h5&gt;&lt;h5&gt;&lt;b&gt;Melee &lt;/b&gt;bite +17 (2d6+9), 2 claws +16 (1d8+6), gore +16 (1d8+9), tail slap +14 (1d8+9)&lt;/h5&gt;&lt;h5&gt;&lt;b&gt;Space &lt;/b&gt;10 ft.; &lt;b&gt;Reach &lt;/b&gt;5 ft. (10 ft. with bite and gore)&lt;/h5&gt;&lt;h5&gt;&lt;b&gt;Special Attacks &lt;/b&gt;breath weapon (40-ft. cone, 6d6 piercing damage, DC 19)&lt;/h5&gt;&lt;h5&gt;&lt;b&gt;Spell-Like Abilities&lt;/b&gt; (CL 11th; concentration +12) &lt;/br&gt;At Will&amp;mdash;&lt;i&gt;pass without trace&lt;/i&gt;&lt;/h5&gt;&lt;/h5&gt;&lt;h5&gt;&lt;b&gt;Spells Known&lt;/b&gt; (CL 1st; concentration +12) &lt;/br&gt;1st (4/day)&amp;mdash;&lt;i&gt;obscuring mist&lt;/i&gt;, &lt;i&gt;shield&lt;/i&gt; &lt;/br&gt;0 (at&amp;mdash;will)&amp;mdash;&lt;i&gt;ghost sound&lt;/i&gt;, &lt;i&gt;read magic&lt;/i&gt;, &lt;i&gt;resistance&lt;/i&gt;, &lt;i&gt;touch of fatigue&lt;/i&gt;&lt;/h5&gt;&lt;/h5&gt;&lt;/div&gt;&lt;hr/&gt;&lt;div&gt;&lt;h5&gt;&lt;b&gt;STATISTICS&lt;/b&gt;&lt;/h5&gt;&lt;/div&gt;&lt;hr/&gt;&lt;div&gt;&lt;h5&gt;&lt;b&gt;Str &lt;/b&gt;23, &lt;b&gt;Dex &lt;/b&gt;12, &lt;b&gt;Con &lt;/b&gt;18, &lt;b&gt;Int &lt;/b&gt; 12, &lt;b&gt;Wis &lt;/b&gt;13, &lt;b&gt;Cha &lt;/b&gt;12&lt;/h5&gt;&lt;h5&gt;&lt;b&gt;Base Atk &lt;/b&gt;+11; &lt;b&gt;CMB &lt;/b&gt;+18; &lt;b&gt;CMD &lt;/b&gt;29 (33 vs. trip)&lt;/h5&gt;&lt;h5&gt;&lt;b&gt;Feats &lt;/b&gt;Improved Initiative, Multiattack, Power Attack, Skill Focus (Stealth), Toughness, Weapon Focus (bite)&lt;/h5&gt;&lt;h5&gt;&lt;b&gt;Skills &lt;/b&gt;Acrobatics +10 (+14 when jumping), Bluff +15, Climb +28, Fly -3, Intimidate +15, Knowledge (arcana) +9, Knowledge (nature) +9, Perception +15, Stealth +17, Survival +10&lt;/h5&gt;&lt;h5&gt;&lt;b&gt;Languages &lt;/b&gt;Common, Draconic&lt;/h5&gt;&lt;h5&gt;&lt;b&gt;SQ &lt;/b&gt;sound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ABILITIES&lt;/b&gt;&lt;/h5&gt;&lt;/div&gt;&lt;hr/&gt;&lt;div&gt;&lt;/h5&gt;&lt;h5&gt;&lt;b&gt;Change Shape (Su)&lt;/b&gt; An adult or older forest dragon can assume any humanoid form three times per day as if using &lt;i&gt;polymorph&lt;/i&gt;.  &lt;/h5&gt;&lt;h5&gt;&lt;b&gt;Destructive Crush (Su)&lt;/b&gt;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&lt;/h5&gt;&lt;h5&gt;&lt;b&gt;Elemental Breath (Su)&lt;/b&gt; Once per day, when an ancient or older forest dragon uses its breath weapon, it can summon a greater earth elemental within the cone. The caster level for these effects is the same as the dragon's caster level.  &lt;/h5&gt;&lt;h5&gt;&lt;b&gt;Sound Imitation (Ex)&lt;/b&gt; A very young or older forest dragon can mimic any voice or sound it has heard by making a successful Bluff check against the listener's Sense Motive check.  &lt;/h5&gt;&lt;h5&gt;&lt;b&gt;Stony Death (Su)&lt;/b&gt; Any creature reduced to 0 or fewer hit points by a great wyrm forest dragon's breath weapon must also make a Fortitude save (same DC as the forest dragon's breath weapon) or be petrified as the &lt;i&gt;flesh to stone&lt;/i&gt; spell. This is a death effect.  &lt;/h5&gt;&lt;h5&gt;&lt;b&gt;Woodland Stride (Ex)&lt;/b&gt; As the druid ability of the same name.&lt;/h5&gt;&lt;/div&gt;&lt;br&gt;&lt;/br&gt;&lt;div&gt;&lt;h4&gt;&lt;p&gt;&lt;p&gt;Forest dragons, or dilung, are fickle and malevolent dragons that dwell in deep, rugged woodlands. While a forest dragon can fly, it prefers to stalk the earth, flying only to pursue objects of its wrath.&lt;/p&gt;&lt;/h4&gt;&lt;/div&gt;</t>
  </si>
  <si>
    <t>Adult Forest Dragon</t>
  </si>
  <si>
    <t>dragon senses, tremorsense 60 ft.; Perception +23</t>
  </si>
  <si>
    <t>2/adamantine</t>
  </si>
  <si>
    <t>bite +25 (2d8+13), 2 claws +24 (2d6+9), gore +24 (2d6+13), tail slap +22 (2d6+13)</t>
  </si>
  <si>
    <t>10 ft. (15 ft. with bite and gore)</t>
  </si>
  <si>
    <t>breath weapon (50-ft. cone, 12d6 piercing damage, DC 24), crush (DC 24, 2d8+13)</t>
  </si>
  <si>
    <t>Spell-Like Abilities (CL 17th; concentration +20)  At Will-blight (DC 18), entangle (DC 14), pass without trace</t>
  </si>
  <si>
    <t>Spells Known (CL 7th; concentration +10)  3rd (5/day)-stinking cloud (DC 16), wind wall  2nd (7/day)-fog cloud, hideous laughter (DC 15), touch of idiocy  1st (7/day)-hypnotism (DC 14), obscuring mist, magic missile, ray of enfeeblement (DC 14), shield  0 (at-will)-daze (DC 13), detect magic, ghost sound, mage hand, read magic, resistance, touch of fatigue</t>
  </si>
  <si>
    <t>Str 29, Dex 10, Con 22, Int 16, Wis 17, Cha 16</t>
  </si>
  <si>
    <t>Improved Initiative, Improved Natural Armor, Iron Will, Multiattack, Power Attack, Skill Focus (Stealth), Stealthy, Toughness, Weapon Focus (bite)</t>
  </si>
  <si>
    <t>Acrobatics +8 (+11 when jumping), Bluff +23, Climb +37, Escape Artist +2, Fly +12, Intimidate +23, Knowledge (arcana, nature) +14, Perception +23, Spellcraft +23, Stealth +22, Survival +16</t>
  </si>
  <si>
    <t>Common, Draconic, Sylvan</t>
  </si>
  <si>
    <t>change shape, sound imitation, woodland stride</t>
  </si>
  <si>
    <t>&lt;link rel="stylesheet"href="PF.css"&gt;&lt;div&gt;&lt;h2&gt;Forest Dragon, Adult&lt;/h2&gt;&lt;h3&gt;&lt;i&gt;This massive serpentine and wingless creature has jade scales and antlers, and sounds like grinding stones as it stalks forth.&lt;/i&gt;&lt;/h3&gt;&lt;br&gt;&lt;/div&gt;&lt;div class="heading"&gt;&lt;p class="alignleft"&gt;Adult Forest Dragon&lt;/p&gt;&lt;p class="alignright"&gt;CR 14&lt;/p&gt;&lt;div style="clear: both;"&gt;&lt;/div&gt;&lt;/div&gt;&lt;div&gt;&lt;h5&gt;&lt;b&gt;XP &lt;/b&gt;38,400&lt;/h5&gt;&lt;h5&gt;CE Huge dragon (earth)&lt;/h5&gt;&lt;h5&gt;&lt;b&gt;Init &lt;/b&gt;+4; &lt;b&gt;Senses &lt;/b&gt;dragon senses, tremorsense 60 ft.; Perception +23&lt;/h5&gt;&lt;h5&gt;&lt;b&gt;Aura &lt;/b&gt;frightful presence (180 ft., DC 21)&lt;/h5&gt;&lt;/div&gt;&lt;hr/&gt;&lt;div&gt;&lt;h5&gt;&lt;b&gt;DEFENSE&lt;/b&gt;&lt;/h5&gt;&lt;/div&gt;&lt;hr/&gt;&lt;div&gt;&lt;h5&gt;&lt;b&gt;AC &lt;/b&gt;30, touch 8, flat-footed 30 (+22 natural, -2 size)&lt;/h5&gt;&lt;h5&gt;&lt;b&gt;hp &lt;/b&gt;229 (17d12+119)&lt;/h5&gt;&lt;h5&gt;&lt;b&gt;Fort &lt;/b&gt;+16, &lt;b&gt;Ref &lt;/b&gt;+10, &lt;b&gt;Will &lt;/b&gt;+15&lt;/h5&gt;&lt;h5&gt;&lt;b&gt;DR &lt;/b&gt;2/adamantine; &lt;b&gt;Immune &lt;/b&gt;paralysis, poison, sleep; &lt;b&gt;SR &lt;/b&gt;25&lt;/h5&gt;&lt;/div&gt;&lt;hr/&gt;&lt;div&gt;&lt;h5&gt;&lt;b&gt;OFFENSE&lt;/b&gt;&lt;/h5&gt;&lt;/div&gt;&lt;hr/&gt;&lt;div&gt;&lt;h5&gt;&lt;b&gt;Spd &lt;/b&gt;40 ft., burrow 20 ft., climb 30 ft., fly 200 ft. (poor)&lt;/h5&gt;&lt;h5&gt;&lt;b&gt;Melee &lt;/b&gt;bite +25 (2d8+13), 2 claws +24 (2d6+9), gore +24 (2d6+13), tail slap +22 (2d6+13)&lt;/h5&gt;&lt;h5&gt;&lt;b&gt;Space &lt;/b&gt;15 ft.; &lt;b&gt;Reach &lt;/b&gt;10 ft. (15 ft. with bite and gore)&lt;/h5&gt;&lt;h5&gt;&lt;b&gt;Special Attacks &lt;/b&gt;breath weapon (50-ft. cone, 12d6 piercing damage, DC 24), crush (DC 24, 2d8+13)&lt;/h5&gt;&lt;h5&gt;&lt;b&gt;Spell-Like Abilities&lt;/b&gt; (CL 17th; concentration +20) &lt;/br&gt;At Will&amp;mdash;&lt;i&gt;blight&lt;/i&gt; (DC 18), &lt;i&gt;entangle&lt;/i&gt; (DC 14), &lt;i&gt;pass without trace&lt;/i&gt;&lt;/h5&gt;&lt;/h5&gt;&lt;h5&gt;&lt;b&gt;Spells Known&lt;/b&gt; (CL 7th; concentration +10) &lt;/br&gt;3rd (5/day)&amp;mdash;&lt;i&gt;stinking cloud&lt;/i&gt; (DC 16), &lt;i&gt;wind wall&lt;/i&gt; &lt;/br&gt;2nd (7/day)&amp;mdash;&lt;i&gt;fog cloud&lt;/i&gt;, &lt;i&gt;hideous laughter&lt;/i&gt; (DC 15), &lt;i&gt;touch of idiocy&lt;/i&gt; &lt;/br&gt;1st (7/day)&amp;mdash;&lt;i&gt;hypnotism&lt;/i&gt; (DC 14), &lt;i&gt;obscuring mist&lt;/i&gt;, &lt;i&gt;magic missile&lt;/i&gt;, &lt;i&gt;ray of enfeeblement&lt;/i&gt; (DC 14), &lt;i&gt;shield&lt;/i&gt; &lt;/br&gt;0 (at&amp;mdash;will)&amp;mdash;&lt;i&gt;daze&lt;/i&gt; (DC 13), &lt;i&gt;detect magic&lt;/i&gt;, &lt;i&gt;ghost sound&lt;/i&gt;, &lt;i&gt;mage hand&lt;/i&gt;, &lt;i&gt;read magic&lt;/i&gt;, &lt;i&gt;resistance&lt;/i&gt;, &lt;i&gt;touch of fatigue&lt;/i&gt;&lt;/h5&gt;&lt;/h5&gt;&lt;/div&gt;&lt;hr/&gt;&lt;div&gt;&lt;h5&gt;&lt;b&gt;STATISTICS&lt;/b&gt;&lt;/h5&gt;&lt;/div&gt;&lt;hr/&gt;&lt;div&gt;&lt;h5&gt;&lt;b&gt;Str &lt;/b&gt;29, &lt;b&gt;Dex &lt;/b&gt;10, &lt;b&gt;Con &lt;/b&gt;22, &lt;b&gt;Int &lt;/b&gt; 16, &lt;b&gt;Wis &lt;/b&gt;17, &lt;b&gt;Cha &lt;/b&gt;16&lt;/h5&gt;&lt;h5&gt;&lt;b&gt;Base Atk &lt;/b&gt;+17; &lt;b&gt;CMB &lt;/b&gt;+28; &lt;b&gt;CMD &lt;/b&gt;38 (42 vs. trip)&lt;/h5&gt;&lt;h5&gt;&lt;b&gt;Feats &lt;/b&gt;Improved Initiative, Improved Natural Armor, Iron Will, Multiattack, Power Attack, Skill Focus (Stealth), Stealthy, Toughness, Weapon Focus (bite)&lt;/h5&gt;&lt;h5&gt;&lt;b&gt;Skills &lt;/b&gt;Acrobatics +8 (+11 when jumping), Bluff +23, Climb +37, Escape Artist +2, Fly +12, Intimidate +23, Knowledge (arcana, nature) +14, Perception +23, Spellcraft +23, Stealth +22, Survival +16&lt;/h5&gt;&lt;h5&gt;&lt;b&gt;Languages &lt;/b&gt;Common, Draconic, Sylvan&lt;/h5&gt;&lt;h5&gt;&lt;b&gt;SQ &lt;/b&gt;change shape, 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ABILITIES&lt;/b&gt;&lt;/h5&gt;&lt;/div&gt;&lt;hr/&gt;&lt;div&gt;&lt;/h5&gt;&lt;h5&gt;&lt;b&gt;Change Shape (Su)&lt;/b&gt; An adult or older forest dragon can assume any humanoid form three times per day as if using &lt;i&gt;polymorph&lt;/i&gt;.  &lt;/h5&gt;&lt;h5&gt;&lt;b&gt;Destructive Crush (Su)&lt;/b&gt;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&lt;/h5&gt;&lt;h5&gt;&lt;b&gt;Elemental Breath (Su)&lt;/b&gt; Once per day, when an ancient or older forest dragon uses its breath weapon, it can summon a greater earth elemental within the cone. The caster level for these effects is the same as the dragon's caster level.  &lt;/h5&gt;&lt;h5&gt;&lt;b&gt;Sound Imitation (Ex)&lt;/b&gt; A very young or older forest dragon can mimic any voice or sound it has heard by making a successful Bluff check against the listener's Sense Motive check.  &lt;/h5&gt;&lt;h5&gt;&lt;b&gt;Stony Death (Su)&lt;/b&gt; Any creature reduced to 0 or fewer hit points by a great wyrm forest dragon's breath weapon must also make a Fortitude save (same DC as the forest dragon's breath weapon) or be petrified as the &lt;i&gt;flesh to stone&lt;/i&gt; spell. This is a death effect.  &lt;/h5&gt;&lt;h5&gt;&lt;b&gt;Woodland Stride (Ex)&lt;/b&gt; As the druid ability of the same name.&lt;/h5&gt;&lt;/div&gt;&lt;br&gt;&lt;div&gt;&lt;h4&gt;&lt;p&gt;&lt;p&gt;Forest dragons, or dilung, are fickle and malevolent dragons that dwell in deep, rugged woodlands. While a forest dragon can fly, it prefers to stalk the earth, flying only to pursue objects of its wrath.&lt;/p&gt;&lt;/h4&gt;&lt;/div&gt;</t>
  </si>
  <si>
    <t>Ancient Forest Dragon</t>
  </si>
  <si>
    <t>dragon senses, tremorsense 60 ft.; Perception +33</t>
  </si>
  <si>
    <t>(25d12+225)</t>
  </si>
  <si>
    <t>40 ft., burrow 20 ft., climb 30 ft., fly 250 ft. (clumsy)</t>
  </si>
  <si>
    <t>bite +36 (4d6+19/19-20), 2 claws +34 (2d8+13), gore +34 (2d8+19), tail slap +32 (2d8+19)</t>
  </si>
  <si>
    <t>15 ft. (20 ft. with bite and gore)</t>
  </si>
  <si>
    <t>breath weapon (60-ft. cone, 20d6 piercing damage, DC 32) crush (DC 32, 2d8+19), destructive crush, tail sweep (2d6+19, DC 35)</t>
  </si>
  <si>
    <t>Spell-Like Abilities (CL 25th; concentration +30)  At Will-animate plants, entangle (DC 16), blight (DC 20), pass without trace, tree stride</t>
  </si>
  <si>
    <t>Spells Known (CL 15th; concentration +20)  7th (4/day)-power word blind, waves of exhaustion (DC 22)  6th (6/day)-acid fog, disintegrate (DC 21), move earth  5th (7/day)-baleful polymorph (DC 20), cloudkill (DC 20), feeblemind (DC 20), passwall  4th (7/day)-bestow curse (DC 19), charm monster (DC 19), solid fog, stone shape  3rd (7/day)-lightning bolt (DC 18), wind wall, slow (DC 18), stinking cloud (DC 18)  2nd (7/day)-fog cloud, glitterdust, hideous laughter, invisibility, touch of idiocy   1st (8/day)-hypnotism (DC 16), obscuring mist, magic missile, ray of enfeeblement (DC 16), shield  0 (at-will)-dancing lights, daze (DC 15), detect magic, ghost sound, mage hand, mending, read magic, resistance, touch of fatigue</t>
  </si>
  <si>
    <t>Str 37, Dex 8, Con 26, Int 20, Wis 21, Cha 20</t>
  </si>
  <si>
    <t>Combat Casting, Deceitful, Greater Weapon Focus (bite), Improved Critical (bite), Improved Initiative, Improved Natural Armor, Iron Will, Multiattack, Power Attack, Skill Focus (Stealth), Stealthy, Toughness, Weapon Focus (bite)</t>
  </si>
  <si>
    <t>Acrobatics +25 (+29 when jumping), Bluff +35, Climb +47, Disguise +7, Escape Artist +28, Fly +0, Intimidate +33, Knowledge (arcana) +31, Knowledge (nature) +31, Perception +33, Spellcraft +33, Stealth +25, Survival +29</t>
  </si>
  <si>
    <t>Common, Draconic, Elven, Goblin, Sylvan, Terran</t>
  </si>
  <si>
    <t>&lt;link rel="stylesheet"href="PF.css"&gt;&lt;div&gt;&lt;h2&gt;Forest Dragon, Ancient&lt;/h2&gt;&lt;h3&gt;&lt;i&gt;&lt;i&gt;This massive serpentine and wingless creature has jade scales and antlers&lt;/i&gt;, &lt;i&gt;and sounds like grinding stones as it stalks forth&lt;/i&gt;.&lt;/i&gt;&lt;/h3&gt;&lt;br&gt;&lt;/br&gt;&lt;/div&gt;&lt;div class="heading"&gt;&lt;p class="alignleft"&gt;Ancient Forest Dragon&lt;/p&gt;&lt;p class="alignright"&gt;CR 19&lt;/p&gt;&lt;div style="clear: both;"&gt;&lt;/div&gt;&lt;/div&gt;&lt;div&gt;&lt;h5&gt;&lt;b&gt;XP &lt;/b&gt;204,800&lt;/h5&gt;&lt;h5&gt;CE Gargantuan dragon (earth)&lt;/h5&gt;&lt;h5&gt;&lt;b&gt;Init &lt;/b&gt;+3; &lt;b&gt;Senses &lt;/b&gt;dragon senses, tremorsense 60 ft.; Perception +33&lt;/h5&gt;&lt;h5&gt;&lt;b&gt;Aura &lt;/b&gt;frightful presence (300 ft., DC 29)&lt;/h5&gt;&lt;/div&gt;&lt;hr/&gt;&lt;div&gt;&lt;h5&gt;&lt;b&gt;DEFENSE&lt;/b&gt;&lt;/h5&gt;&lt;/div&gt;&lt;hr/&gt;&lt;div&gt;&lt;h5&gt;&lt;b&gt;AC &lt;/b&gt;39, touch 5, flat-footed 39 (-1 Dex, +34 natural, -4 size)&lt;/h5&gt;&lt;h5&gt;&lt;b&gt;hp &lt;/b&gt;387 (25d12+225)&lt;/h5&gt;&lt;h5&gt;&lt;b&gt;Fort &lt;/b&gt;+22, &lt;b&gt;Ref &lt;/b&gt;+13, &lt;b&gt;Will &lt;/b&gt;+21&lt;/h5&gt;&lt;h5&gt;&lt;b&gt;DR &lt;/b&gt;10/adamantine; &lt;b&gt;Immune &lt;/b&gt;paralysis, poison, sleep; &lt;b&gt;SR &lt;/b&gt;30&lt;/h5&gt;&lt;/div&gt;&lt;hr/&gt;&lt;div&gt;&lt;h5&gt;&lt;b&gt;OFFENSE&lt;/b&gt;&lt;/h5&gt;&lt;/div&gt;&lt;hr/&gt;&lt;div&gt;&lt;h5&gt;&lt;b&gt;Spd &lt;/b&gt;40 ft., burrow 20 ft., climb 30 ft., fly 250 ft. (clumsy)&lt;/h5&gt;&lt;h5&gt;&lt;b&gt;Melee &lt;/b&gt;bite +36 (4d6+19/19-20), 2 claws +34 (2d8+13), gore +34 (2d8+19), tail slap +32 (2d8+19)&lt;/h5&gt;&lt;h5&gt;&lt;b&gt;Space &lt;/b&gt;20 ft.; &lt;b&gt;Reach &lt;/b&gt;15 ft. (20 ft. with bite and gore)&lt;/h5&gt;&lt;h5&gt;&lt;b&gt;Special Attacks &lt;/b&gt;breath weapon (60-ft. cone, 20d6 piercing damage, DC 32) crush (DC 32, 2d8+19), destructive crush, tail sweep (2d6+19, DC 35)&lt;/h5&gt;&lt;h5&gt;&lt;b&gt;Spell-Like Abilities&lt;/b&gt; (CL 25th; concentration +30) &lt;/br&gt;At Will&amp;mdash;&lt;i&gt;animate plants&lt;/i&gt;, &lt;i&gt;entangle&lt;/i&gt; (DC 16), blight (DC 20), &lt;i&gt;pass without trace&lt;/i&gt;, &lt;i&gt;tree stride&lt;/i&gt;&lt;/h5&gt;&lt;/h5&gt;&lt;h5&gt;&lt;b&gt;Spells Known&lt;/b&gt; (CL 15th; concentration +20) &lt;/br&gt;7th (4/day)&amp;mdash;&lt;i&gt;power word blind&lt;/i&gt;, &lt;i&gt;waves of exhaustion&lt;/i&gt; (DC 22) &lt;/br&gt;6th (6/day)&amp;mdash;&lt;i&gt;acid fog&lt;/i&gt;, &lt;i&gt;disintegrate&lt;/i&gt; (DC 21), &lt;i&gt;move earth&lt;/i&gt; &lt;/br&gt;5th (7/day)&amp;mdash;&lt;i&gt;baleful &lt;i&gt;polymorph&lt;/i&gt;&lt;/i&gt; (DC 20), &lt;i&gt;cloudkill&lt;/i&gt; (DC 20), &lt;i&gt;feeblemind&lt;/i&gt; (DC 20), &lt;i&gt;passwall&lt;/i&gt; &lt;/br&gt;4th (7/day)&amp;mdash;&lt;i&gt;bestow curse&lt;/i&gt; (DC 19), &lt;i&gt;charm monster&lt;/i&gt; (DC 19), &lt;i&gt;solid fog&lt;/i&gt;, &lt;i&gt;stone shape&lt;/i&gt; &lt;/br&gt;3rd (7/day)&amp;mdash;&lt;i&gt;lightning bolt&lt;/i&gt; (DC 18), &lt;i&gt;wind wall&lt;/i&gt;, &lt;i&gt;slow&lt;/i&gt; (DC 18), &lt;i&gt;stinking cloud&lt;/i&gt; (DC 18) &lt;/br&gt;2nd (7/day)&amp;mdash;&lt;i&gt;fog cloud&lt;/i&gt;, &lt;i&gt;glitterdust&lt;/i&gt;, &lt;i&gt;hideous laughter&lt;/i&gt;, &lt;i&gt;invisibility&lt;/i&gt;, &lt;i&gt;touch of idiocy&lt;/i&gt;  &lt;/br&gt;1st (8/day)&amp;mdash;&lt;i&gt;hypnotism&lt;/i&gt; (DC 16), &lt;i&gt;obscuring mist&lt;/i&gt;, &lt;i&gt;magic missile&lt;/i&gt;, &lt;i&gt;ray of enfeeblement&lt;/i&gt; (DC 16), &lt;i&gt;shield&lt;/i&gt; &lt;/br&gt;0 (at&amp;mdash;will)&amp;mdash;&lt;i&gt;dancing lights&lt;/i&gt;, &lt;i&gt;daze&lt;/i&gt; (DC 15), &lt;i&gt;detect magic&lt;/i&gt;, &lt;i&gt;ghost sound&lt;/i&gt;, &lt;i&gt;mage hand&lt;/i&gt;, &lt;i&gt;mending&lt;/i&gt;, &lt;i&gt;read magic&lt;/i&gt;, &lt;i&gt;resistance&lt;/i&gt;, &lt;i&gt;touch of fatigue&lt;/i&gt;&lt;/h5&gt;&lt;/h5&gt;&lt;/div&gt;&lt;hr/&gt;&lt;div&gt;&lt;h5&gt;&lt;b&gt;STATISTICS&lt;/b&gt;&lt;/h5&gt;&lt;/div&gt;&lt;hr/&gt;&lt;div&gt;&lt;h5&gt;&lt;b&gt;Str &lt;/b&gt;37, &lt;b&gt;Dex &lt;/b&gt;8, &lt;b&gt;Con &lt;/b&gt;26, &lt;b&gt;Int &lt;/b&gt; 20, &lt;b&gt;Wis &lt;/b&gt;21, &lt;b&gt;Cha &lt;/b&gt;20&lt;/h5&gt;&lt;h5&gt;&lt;b&gt;Base Atk &lt;/b&gt;+25; &lt;b&gt;CMB &lt;/b&gt;+42; &lt;b&gt;CMD &lt;/b&gt;51 (55 vs. trip)&lt;/h5&gt;&lt;h5&gt;&lt;b&gt;Feats &lt;/b&gt;Combat Casting, Deceitful, Greater Weapon Focus (bite), Improved Critical (bite), Improved Initiative, Improved Natural Armor, Iron Will, Multiattack, Power Attack, Skill Focus (Stealth), Stealthy, Toughness, Weapon Focus (bite)&lt;/h5&gt;&lt;h5&gt;&lt;b&gt;Skills &lt;/b&gt;Acrobatics +25 (+29 when jumping), Bluff +35, Climb +47, Disguise +7, Escape Artist +28, Fly +0, Intimidate +33, Knowledge (arcana) +31, Knowledge (nature) +31, Perception +33, Spellcraft +33, Stealth +25, Survival +29&lt;/h5&gt;&lt;h5&gt;&lt;b&gt;Languages &lt;/b&gt;Common, Draconic, Elven, Goblin, Sylvan, Terran&lt;/h5&gt;&lt;h5&gt;&lt;b&gt;SQ &lt;/b&gt;change shape, 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ABILITIES&lt;/b&gt;&lt;/h5&gt;&lt;/div&gt;&lt;hr/&gt;&lt;div&gt;&lt;/h5&gt;&lt;h5&gt;&lt;b&gt;Change Shape (Su)&lt;/b&gt; An adult or older forest dragon can assume any humanoid form three times per day as if using &lt;i&gt;polymorph&lt;/i&gt;.  &lt;/h5&gt;&lt;h5&gt;&lt;b&gt;Destructive Crush (Su)&lt;/b&gt;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&lt;/h5&gt;&lt;h5&gt;&lt;b&gt;Elemental Breath (Su)&lt;/b&gt; Once per day, when an ancient or older forest dragon uses its breath weapon, it can summon a greater earth elemental within the cone. The caster level for these effects is the same as the dragon's caster level.  &lt;/h5&gt;&lt;h5&gt;&lt;b&gt;Sound Imitation (Ex)&lt;/b&gt; A very young or older forest dragon can mimic any voice or sound it has heard by making a successful Bluff check against the listener's Sense Motive check.  &lt;/h5&gt;&lt;h5&gt;&lt;b&gt;Stony Death (Su)&lt;/b&gt; Any creature reduced to 0 or fewer hit points by a great wyrm forest dragon's breath weapon must also make a Fortitude save (same DC as the forest dragon's breath weapon) or be petrified as the &lt;i&gt;flesh to stone&lt;/i&gt; spell. This is a death effect.  &lt;/h5&gt;&lt;h5&gt;&lt;b&gt;Woodland Stride (Ex)&lt;/b&gt; As the druid ability of the same name.&lt;/h5&gt;&lt;/div&gt;&lt;br&gt;&lt;/br&gt;&lt;div&gt;&lt;h4&gt;&lt;p&gt;&lt;p&gt;Forest dragons, or dilung, are fickle and malevolent dragons that dwell in deep, rugged woodlands. While a forest dragon can fly, it prefers to stalk the earth, flying only to pursue objects of its wrath.&lt;/p&gt;&lt;/h4&gt;&lt;/div&gt;</t>
  </si>
  <si>
    <t>Young Sea Dragon</t>
  </si>
  <si>
    <t>dragon senses; Perception +5</t>
  </si>
  <si>
    <t>Fort +11, Ref +7, Will +9</t>
  </si>
  <si>
    <t>bite +13 (2d6+7), 2 claws +13 (1d8+5), gore +13 (1d8+7), tail slap +11 (1d8+7)</t>
  </si>
  <si>
    <t>breath weapon (40-ft. cone, 6d6 fire damage, DC 17), torrent breath</t>
  </si>
  <si>
    <t>Spell-Like Abilities (CL 9th; concentration +12)  At Will-create water</t>
  </si>
  <si>
    <t>Spells Known (CL 1st; concentration +4)  1st (4/day)-color spray (DC 14), sleep (DC 14)  0 (at will)-acid splash, mage hand, ray of frost, resistance</t>
  </si>
  <si>
    <t>Alertness, Great Fortitude, Improved Initiative, Lunge, Multiattack</t>
  </si>
  <si>
    <t>Diplomacy +15, Fly +7, Intimidate +15, Knowledge (arcana) +15, Knowledge (nature) +15, Perception +5, Sense Motive +17, Stealth +9, Survival +15, Swim +25</t>
  </si>
  <si>
    <t>The long, undulating body of this serpentine dragon rolls and bends with scales the color of the ocean's waves.</t>
  </si>
  <si>
    <t>Change Shape (Su) A young or older sea dragon can assume any humanoid form three times per day as if using polymorph.  Sea Strider (Su) Three times per day as a standard action, an old or older sea dragon can move from one body of water to another as if using the teleport spell (self only).  Tidal Wave (Su) Once per day, a great wyrm sea dragon can create a tidal wave. This ability is the same as the bronze dragon's ability of the same name (Bestiary 104).  Torrent Breath (Su) Instead of a cone of super-heated steam, a very young or older sea dragon can breathe a line of pressurized water twice the length of the sea dragon's cone breath weapon. This line deals bludgeoning damage.  Unfettered Swimmer (Su) A juvenile sea dragon gains a 10-foot bonus to its swim speed. The sea dragon's swim speed continues to increase by an additional 10 feet every two age categories. Furthermore, while swimming, the sea dragon is treated as if under the effects of the spell freedom of movement.</t>
  </si>
  <si>
    <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t>
  </si>
  <si>
    <t>&lt;link rel="stylesheet"href="PF.css"&gt;&lt;div&gt;&lt;h2&gt;Sea Dragon, Young&lt;/h2&gt;&lt;h3&gt;&lt;i&gt;&lt;i&gt;The long&lt;/i&gt;, &lt;i&gt;undulating body of this serpentine dragon rolls and bends with scales the color of the ocean's waves&lt;/i&gt;.&lt;/i&gt;&lt;/h3&gt;&lt;br&gt;&lt;/br&gt;&lt;/div&gt;&lt;div class="heading"&gt;&lt;p class="alignleft"&gt;Young Sea Dragon&lt;/p&gt;&lt;p class="alignright"&gt;CR 8&lt;/p&gt;&lt;div style="clear: both;"&gt;&lt;/div&gt;&lt;/div&gt;&lt;div&gt;&lt;h5&gt;&lt;b&gt;XP &lt;/b&gt;4,800&lt;/h5&gt;&lt;h5&gt;CG Large dragon (water)&lt;/h5&gt;&lt;h5&gt;&lt;b&gt;Init &lt;/b&gt;+5; &lt;b&gt;Senses &lt;/b&gt;dragon senses; Perception +5&lt;/h5&gt;&lt;/div&gt;&lt;hr/&gt;&lt;div&gt;&lt;h5&gt;&lt;b&gt;DEFENSE&lt;/b&gt;&lt;/h5&gt;&lt;/div&gt;&lt;hr/&gt;&lt;div&gt;&lt;h5&gt;&lt;b&gt;AC &lt;/b&gt;21, touch 10, flat-footed 20 (+1 Dex, +11 natural, -1 size)&lt;/h5&gt;&lt;h5&gt;&lt;b&gt;hp &lt;/b&gt;85 (9d12+27)&lt;/h5&gt;&lt;h5&gt;&lt;b&gt;Fort &lt;/b&gt;+11, &lt;b&gt;Ref &lt;/b&gt;+7, &lt;b&gt;Will &lt;/b&gt;+9&lt;/h5&gt;&lt;h5&gt;&lt;b&gt;Immune &lt;/b&gt;electricity, paralysis, &lt;i&gt;sleep&lt;/i&gt;&lt;/h5&gt;&lt;/div&gt;&lt;hr/&gt;&lt;div&gt;&lt;h5&gt;&lt;b&gt;OFFENSE&lt;/b&gt;&lt;/h5&gt;&lt;/div&gt;&lt;hr/&gt;&lt;div&gt;&lt;h5&gt;&lt;b&gt;Spd &lt;/b&gt;40 ft., fly 200 ft. (poor), swim 60 ft.&lt;/h5&gt;&lt;h5&gt;&lt;b&gt;Melee &lt;/b&gt;bite +13 (2d6+7), 2 claws +13 (1d8+5), gore +13 (1d8+7), tail slap +11 (1d8+7)&lt;/h5&gt;&lt;h5&gt;&lt;b&gt;Space &lt;/b&gt;10 ft.; &lt;b&gt;Reach &lt;/b&gt;5 ft. (10 ft. with bite and gore)&lt;/h5&gt;&lt;h5&gt;&lt;b&gt;Special Attacks &lt;/b&gt;breath weapon (40-ft. cone, 6d6 fire damage, DC 17), torrent breath&lt;/h5&gt;&lt;h5&gt;&lt;b&gt;Spell-Like Abilities&lt;/b&gt; (CL 9th; concentration +12) &lt;/br&gt;At Will&amp;mdash;&lt;i&gt;create water&lt;/i&gt;&lt;/h5&gt;&lt;/h5&gt;&lt;h5&gt;&lt;b&gt;Spells Known&lt;/b&gt; (CL 1st; concentration +4) &lt;/br&gt;1st (4/day)&amp;mdash;&lt;i&gt;color spray&lt;/i&gt; (DC 14), &lt;i&gt;sleep&lt;/i&gt; (DC 14) &lt;/br&gt;0 (at will)&amp;mdash;&lt;i&gt;acid splash&lt;/i&gt;, &lt;i&gt;mage hand&lt;/i&gt;, &lt;i&gt;ray of frost&lt;/i&gt;, &lt;i&gt;resistance&lt;/i&gt;&lt;/h5&gt;&lt;/h5&gt;&lt;/div&gt;&lt;hr/&gt;&lt;div&gt;&lt;h5&gt;&lt;b&gt;STATISTICS&lt;/b&gt;&lt;/h5&gt;&lt;/div&gt;&lt;hr/&gt;&lt;div&gt;&lt;h5&gt;&lt;b&gt;Str &lt;/b&gt;21, &lt;b&gt;Dex &lt;/b&gt;12, &lt;b&gt;Con &lt;/b&gt;17, &lt;b&gt;Int &lt;/b&gt; 16, &lt;b&gt;Wis &lt;/b&gt;17, &lt;b&gt;Cha &lt;/b&gt;16&lt;/h5&gt;&lt;h5&gt;&lt;b&gt;Base Atk &lt;/b&gt;+9; &lt;b&gt;CMB &lt;/b&gt;+15; &lt;b&gt;CMD &lt;/b&gt;26 (30 vs. trip)&lt;/h5&gt;&lt;h5&gt;&lt;b&gt;Feats &lt;/b&gt;Alertness, Great Fortitude, Improved Initiative, Lunge, Multiattack&lt;/h5&gt;&lt;h5&gt;&lt;b&gt;Skills &lt;/b&gt;Diplomacy +15, Fly +7, Intimidate +15, Knowledge (arcana) +15, Knowledge (nature) +15, Perception +5, Sense Motive +17, Stealth +9, Survival +15, Swim +25&lt;/h5&gt;&lt;h5&gt;&lt;b&gt;Languages &lt;/b&gt;Aquan, Common, Draconic&lt;/h5&gt;&lt;h5&gt;&lt;b&gt;SQ &lt;/b&gt;change shape, water breathing&lt;/h5&gt;&lt;/div&gt;&lt;hr/&gt;&lt;div&gt;&lt;h5&gt;&lt;b&gt;ECOLOGY&lt;/b&gt;&lt;/h5&gt;&lt;/div&gt;&lt;hr/&gt;&lt;div&gt;&lt;h5&gt;&lt;b&gt;Environment &lt;/b&gt; any water&lt;/h5&gt;&lt;h5&gt;&lt;b&gt;Organization &lt;/b&gt;solitary&lt;/h5&gt;&lt;h5&gt;&lt;b&gt;Treasure &lt;/b&gt;triple&lt;/h5&gt;&lt;/div&gt;&lt;hr/&gt;&lt;div&gt;&lt;h5&gt;&lt;b&gt;SPECIAL ABILITIES&lt;/b&gt;&lt;/h5&gt;&lt;/div&gt;&lt;hr/&gt;&lt;div&gt;&lt;/h5&gt;&lt;h5&gt;&lt;b&gt;Change Shape (Su)&lt;/b&gt; A young or older sea dragon can assume any humanoid form three times per day as if using &lt;i&gt;polymorph&lt;/i&gt;.  &lt;/h5&gt;&lt;h5&gt;&lt;b&gt;Sea Strider (Su)&lt;/b&gt; Three times per day as a standard action, an old or older sea dragon can move from one body of water to another as if using the &lt;i&gt;teleport&lt;/i&gt; spell (self only).  &lt;/h5&gt;&lt;h5&gt;&lt;b&gt;Tidal Wave (Su)&lt;/b&gt; Once per day, a great wyrm sea dragon can create a tidal wave. This ability is the same as the bronze dragon's ability of the same name (&lt;i&gt;Bestiary&lt;/i&gt; 104).  &lt;/h5&gt;&lt;h5&gt;&lt;b&gt;Torrent Breath (Su)&lt;/b&gt; Instead of a cone of super-heated steam, a very young or older sea dragon can breathe a line of pressurized water twice the length of the sea dragon's cone breath weapon. This line deals bludgeoning damage.  &lt;/h5&gt;&lt;h5&gt;&lt;b&gt;Unfettered Swimmer (Su)&lt;/b&gt; A juvenile sea dragon gains a 10-foot bonus to its swim speed. The sea dragon's swim speed continues to increase by an additional 10 feet every two age categories. Furthermore, while swimming, the sea dragon is treated as if under the effects of the spell &lt;i&gt;freedom of movement&lt;/i&gt;.&lt;/h5&gt;&lt;/div&gt;&lt;br&gt;&lt;/br&gt;&lt;div&gt;&lt;h4&gt;&lt;p&gt;&lt;p&gt;Infused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protectorates.&lt;/p&gt;&lt;/h4&gt;&lt;/div&gt;</t>
  </si>
  <si>
    <t>Adult Sea Dragon</t>
  </si>
  <si>
    <t>, +20 natural, -2 size)</t>
  </si>
  <si>
    <t>40 ft., fly 200 ft. (poor), swim 80 ft.</t>
  </si>
  <si>
    <t>bite +22 (2d8+12), 2 claws +22 (2d6+8), gore +21 (2d6+12), tail slap +19 (2d6+12)</t>
  </si>
  <si>
    <t>breath weapon (50-ft. cone, 12d6 fire damage, DC 22), crush (DC 22, 2d8+12), torrent breath</t>
  </si>
  <si>
    <t>Spell-Like Abilities (CL 15th; concentration +20)  At Will-call lightning (DC 18), create water, hydraulic push*</t>
  </si>
  <si>
    <t>Spells Known (CL 7th; concentration +12)  3rd (5/day)-hold person (DC 18), sleet storm  2nd (7/day)-gust of wind (DC 17), mirror image, see invisibility  1st (8/day)-charm person (DC 16), chill touch, color spray (DC 16), expeditious retreat, sleep (DC 16)  0 (at will)-acid splash, daze (DC 15), detect magic, mage hand, ray of frost, read magic, resistance</t>
  </si>
  <si>
    <t>Alertness, Great Fortitude, Improved Initiative, Lightning Reflexes, Lunge, Multiattack, Weapon Focus (bite and claw)</t>
  </si>
  <si>
    <t>Diplomacy +23, Fly +10, Intimidate +23, Knowledge (arcana) +23, Knowledge (geography) +23, Knowledge (nature) +23, Perception +27, Sense Motive +27, Stealth +10, Survival +23, Swim +34</t>
  </si>
  <si>
    <t>Aquan, Auran, Celestial, Common, Draconic, Elven</t>
  </si>
  <si>
    <t>change shape, unfettered swimmer, water breathing</t>
  </si>
  <si>
    <t>&lt;link rel="stylesheet"href="PF.css"&gt;&lt;div&gt;&lt;h2&gt;Sea Dragon, Adult&lt;/h2&gt;&lt;h3&gt;&lt;i&gt;&lt;i&gt;The long&lt;/i&gt;, &lt;i&gt;undulating body of this serpentine dragon rolls and bends with scales the color of the ocean's waves&lt;/i&gt;.&lt;/i&gt;&lt;/h3&gt;&lt;br&gt;&lt;/br&gt;&lt;/div&gt;&lt;div class="heading"&gt;&lt;p class="alignleft"&gt;Adult Sea Dragon&lt;/p&gt;&lt;p class="alignright"&gt;CR 12&lt;/p&gt;&lt;div style="clear: both;"&gt;&lt;/div&gt;&lt;/div&gt;&lt;div&gt;&lt;h5&gt;&lt;b&gt;XP &lt;/b&gt;19,200&lt;/h5&gt;&lt;h5&gt;CG Huge dragon (water)&lt;/h5&gt;&lt;h5&gt;&lt;b&gt;Init &lt;/b&gt;+4; &lt;b&gt;Senses &lt;/b&gt;dragon senses; Perception +27&lt;/h5&gt;&lt;h5&gt;&lt;b&gt;Aura &lt;/b&gt;frightful presence (180 ft., DC 22)&lt;/h5&gt;&lt;/div&gt;&lt;hr/&gt;&lt;div&gt;&lt;h5&gt;&lt;b&gt;DEFENSE&lt;/b&gt;&lt;/h5&gt;&lt;/div&gt;&lt;hr/&gt;&lt;div&gt;&lt;h5&gt;&lt;b&gt;AC &lt;/b&gt;28, touch 8, flat-footed 28 (+20 natural, -2 size)&lt;/h5&gt;&lt;h5&gt;&lt;b&gt;hp &lt;/b&gt;172 (15d12+75)&lt;/h5&gt;&lt;h5&gt;&lt;b&gt;Fort &lt;/b&gt;+16, &lt;b&gt;Ref &lt;/b&gt;+11, &lt;b&gt;Will &lt;/b&gt;+14&lt;/h5&gt;&lt;h5&gt;&lt;b&gt;DR &lt;/b&gt;5/magic; &lt;b&gt;Immune &lt;/b&gt;electricity, paralysis, &lt;i&gt;sleep&lt;/i&gt;; &lt;b&gt;SR &lt;/b&gt;23&lt;/h5&gt;&lt;/div&gt;&lt;hr/&gt;&lt;div&gt;&lt;h5&gt;&lt;b&gt;OFFENSE&lt;/b&gt;&lt;/h5&gt;&lt;/div&gt;&lt;hr/&gt;&lt;div&gt;&lt;h5&gt;&lt;b&gt;Spd &lt;/b&gt;40 ft., fly 200 ft. (poor), swim 80 ft.&lt;/h5&gt;&lt;h5&gt;&lt;b&gt;Melee &lt;/b&gt;bite +22 (2d8+12), 2 claws +22 (2d6+8), gore +21 (2d6+12), tail slap +19 (2d6+12)&lt;/h5&gt;&lt;h5&gt;&lt;b&gt;Space &lt;/b&gt;15 ft.; &lt;b&gt;Reach &lt;/b&gt;10 ft. (15 ft. with bite and gore)&lt;/h5&gt;&lt;h5&gt;&lt;b&gt;Special Attacks &lt;/b&gt;breath weapon (50-ft. cone, 12d6 fire damage, DC 22), crush (DC 22, 2d8+12), torrent breath&lt;/h5&gt;&lt;h5&gt;&lt;b&gt;Spell-Like Abilities&lt;/b&gt; (CL 15th; concentration +20) &lt;/br&gt;At Will&amp;mdash;&lt;i&gt;call lightning&lt;/i&gt; (DC 18), &lt;i&gt;create water&lt;/i&gt;, &lt;i&gt;hydraulic push&lt;/i&gt;*&lt;/h5&gt;&lt;/h5&gt;&lt;h5&gt;&lt;b&gt;Spells Known&lt;/b&gt; (CL 7th; concentration +12) &lt;/br&gt;3rd (5/day)&amp;mdash;&lt;i&gt;hold person&lt;/i&gt; (DC 18), &lt;i&gt;sleet storm&lt;/i&gt; &lt;/br&gt;2nd (7/day)&amp;mdash;&lt;i&gt;gust of wind&lt;/i&gt; (DC 17), &lt;i&gt;mirror image&lt;/i&gt;, &lt;i&gt;see invisibility&lt;/i&gt; &lt;/br&gt;1st (8/day)&amp;mdash;&lt;i&gt;charm person&lt;/i&gt; (DC 16), &lt;i&gt;chill touch&lt;/i&gt;, &lt;i&gt;color spray&lt;/i&gt; (DC 16), &lt;i&gt;expeditious retreat&lt;/i&gt;, &lt;i&gt;sleep&lt;/i&gt; (DC 16) &lt;/br&gt;0 (at will)&amp;mdash;&lt;i&gt;acid splash&lt;/i&gt;, &lt;i&gt;daze&lt;/i&gt; (DC 15), &lt;i&gt;detect magic&lt;/i&gt;, &lt;i&gt;mage hand&lt;/i&gt;, &lt;i&gt;ray of frost&lt;/i&gt;, &lt;i&gt;read magic&lt;/i&gt;, &lt;i&gt;resistance&lt;/i&gt;&lt;/h5&gt;&lt;/h5&gt;&lt;h5&gt;* See the &lt;i&gt;Advanced Player's Guide&lt;/i&gt;.&lt;/h5&gt;&lt;/div&gt;&lt;hr/&gt;&lt;div&gt;&lt;h5&gt;&lt;b&gt;STATISTICS&lt;/b&gt;&lt;/h5&gt;&lt;/div&gt;&lt;hr/&gt;&lt;div&gt;&lt;h5&gt;&lt;b&gt;Str &lt;/b&gt;27, &lt;b&gt;Dex &lt;/b&gt;10, &lt;b&gt;Con &lt;/b&gt;21, &lt;b&gt;Int &lt;/b&gt; 20, &lt;b&gt;Wis &lt;/b&gt;21, &lt;b&gt;Cha &lt;/b&gt;20&lt;/h5&gt;&lt;h5&gt;&lt;b&gt;Base Atk &lt;/b&gt;+15; &lt;b&gt;CMB &lt;/b&gt;+25; &lt;b&gt;CMD &lt;/b&gt;35 (39 vs. trip)&lt;/h5&gt;&lt;h5&gt;&lt;b&gt;Feats &lt;/b&gt;Alertness, Great Fortitude, Improved Initiative, Lightning Reflexes, Lunge, Multiattack, Weapon Focus (bite and claw)&lt;/h5&gt;&lt;h5&gt;&lt;b&gt;Skills &lt;/b&gt;Diplomacy +23, Fly +10, Intimidate +23, Knowledge (arcana) +23, Knowledge (geography) +23, Knowledge (nature) +23, Perception +27, Sense Motive +27, Stealth +10, Survival +23, Swim +34&lt;/h5&gt;&lt;h5&gt;&lt;b&gt;Languages &lt;/b&gt;Aquan, Auran, Celestial, Common, Draconic, Elven&lt;/h5&gt;&lt;h5&gt;&lt;b&gt;SQ &lt;/b&gt;change shape, unfettered swimmer, water breathing&lt;/h5&gt;&lt;/div&gt;&lt;hr/&gt;&lt;div&gt;&lt;h5&gt;&lt;b&gt;ECOLOGY&lt;/b&gt;&lt;/h5&gt;&lt;/div&gt;&lt;hr/&gt;&lt;div&gt;&lt;h5&gt;&lt;b&gt;Environment &lt;/b&gt; any water&lt;/h5&gt;&lt;h5&gt;&lt;b&gt;Organization &lt;/b&gt;solitary&lt;/h5&gt;&lt;h5&gt;&lt;b&gt;Treasure &lt;/b&gt;triple&lt;/h5&gt;&lt;/div&gt;&lt;hr/&gt;&lt;div&gt;&lt;h5&gt;&lt;b&gt;SPECIAL ABILITIES&lt;/b&gt;&lt;/h5&gt;&lt;/div&gt;&lt;hr/&gt;&lt;div&gt;&lt;/h5&gt;&lt;h5&gt;&lt;b&gt;Change Shape (Su)&lt;/b&gt; A young or older sea dragon can assume any humanoid form three times per day as if using &lt;i&gt;polymorph&lt;/i&gt;.  &lt;/h5&gt;&lt;h5&gt;&lt;b&gt;Sea Strider (Su)&lt;/b&gt; Three times per day as a standard action, an old or older sea dragon can move from one body of water to another as if using the &lt;i&gt;teleport&lt;/i&gt; spell (self only).  &lt;/h5&gt;&lt;h5&gt;&lt;b&gt;Tidal Wave (Su)&lt;/b&gt; Once per day, a great wyrm sea dragon can create a tidal wave. This ability is the same as the bronze dragon's ability of the same name (&lt;i&gt;Bestiary&lt;/i&gt; 104).  &lt;/h5&gt;&lt;h5&gt;&lt;b&gt;Torrent Breath (Su)&lt;/b&gt; Instead of a cone of super-heated steam, a very young or older sea dragon can breathe a line of pressurized water twice the length of the sea dragon's cone breath weapon. This line deals bludgeoning damage.  &lt;/h5&gt;&lt;h5&gt;&lt;b&gt;Unfettered Swimmer (Su)&lt;/b&gt; A juvenile sea dragon gains a 10-foot bonus to its swim speed. The sea dragon's swim speed continues to increase by an additional 10 feet every two age categories. Furthermore, while swimming, the sea dragon is treated as if under the effects of the spell &lt;i&gt;freedom of movement&lt;/i&gt;.&lt;/h5&gt;&lt;/div&gt;&lt;br&gt;&lt;/br&gt;&lt;div&gt;&lt;h4&gt;&lt;p&gt;&lt;p&gt;Infused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protectorates.&lt;/p&gt;&lt;/h4&gt;&lt;/div&gt;</t>
  </si>
  <si>
    <t>Ancient Sea Dragon</t>
  </si>
  <si>
    <t>Fort +22, Ref +14, Will +20</t>
  </si>
  <si>
    <t>40 ft., fly 250 ft. (clumsy), swim 100 ft.</t>
  </si>
  <si>
    <t>bite +32 (4d6+18), 2 claws +32 (2d8+12), gore +32 (2d8+18), tail slap +29 (2d8+18)</t>
  </si>
  <si>
    <t>breath weapon (60-ft. cone, 20d6 fire damage, DC 28), crush (DC 28, 4d6+18), tail sweep (DC 28, 2d6+18), torrent breath</t>
  </si>
  <si>
    <t>Spell-Like Abilities (CL 23rd; concentration +30)  At Will-call lightning (DC 20), control water, create water, hydraulic push*, water walk</t>
  </si>
  <si>
    <t>Spells Known (CL 15th; concentration +22)  7th (5/day)-insanity (DC 24), plane shift (DC 24)  6th (7/day)-chain lightning (DC 23), forceful hand, freezing sphere (DC 23)  5th (7/day)-cone of cold (DC 22), dream, mind fog (DC 22), persistent image (DC 22)  4th (7/day)-black tentacles, confusion (DC 21), lesser geas (DC 21), rainbow pattern (DC 21)  3rd (8/day)-haste, hold person (DC 20), lightning bolt (DC 20), sleet storm  2nd (8/day)-gust of wind (DC 19), mirror image, obscure object, scare (DC 19), see invisibility  1st (8/day)-charm person (DC 18), chill touch, color spray (DC 18), expeditious retreat, sleep  0 (at will)-acid splash, daze (DC 17), detect magic, ghost sound, mage hand, message, ray of frost, read magic, resistance</t>
  </si>
  <si>
    <t>Alertness, Flyby Attack, Great Fortitude, Improved Initiative, Lightning Reflexes, Lunge, Multiattack, Power Attack, Snatch, Weapon Focus (bite, claws, gore)</t>
  </si>
  <si>
    <t>Bluff +33, Diplomacy +33, Fly +11, Intimidate +33, Knowledge (arcana, geography, history, nature) +33, Perception +37, Sense Motive +37, Stealth +13, Survival +33, Swim +46</t>
  </si>
  <si>
    <t>Aquan, Auran, Celestial, Common, Draconic, Elven, Gnome, Sylvan</t>
  </si>
  <si>
    <t>change shape, sea strider, unfettered swimmer, water breathing</t>
  </si>
  <si>
    <t>&lt;link rel="stylesheet"href="PF.css"&gt;&lt;div&gt;&lt;h2&gt;Sea Dragon, Ancient&lt;/h2&gt;&lt;h3&gt;&lt;i&gt;The long, undulating body of this serpentine dragon rolls and bends with scales the color of the ocean's waves.&lt;/i&gt;&lt;/h3&gt;&lt;br&gt;&lt;/div&gt;&lt;div class="heading"&gt;&lt;p class="alignleft"&gt;Ancient Sea Dragon&lt;/p&gt;&lt;p class="alignright"&gt;CR 17&lt;/p&gt;&lt;div style="clear: both;"&gt;&lt;/div&gt;&lt;/div&gt;&lt;div&gt;&lt;h5&gt;&lt;b&gt;XP &lt;/b&gt;102,400&lt;/h5&gt;&lt;h5&gt;CG Gargantuan dragon (water)&lt;/h5&gt;&lt;h5&gt;&lt;b&gt;Init &lt;/b&gt;+3; &lt;b&gt;Senses &lt;/b&gt;dragon senses; Perception +37&lt;/h5&gt;&lt;h5&gt;&lt;b&gt;Aura &lt;/b&gt;frightful presence (300 ft., DC 28)&lt;/h5&gt;&lt;/div&gt;&lt;hr/&gt;&lt;div&gt;&lt;h5&gt;&lt;b&gt;DEFENSE&lt;/b&gt;&lt;/h5&gt;&lt;/div&gt;&lt;hr/&gt;&lt;div&gt;&lt;h5&gt;&lt;b&gt;AC &lt;/b&gt;37, touch 5, flat-footed 37 (-1 Dex, +32 natural, -4 size)&lt;/h5&gt;&lt;h5&gt;&lt;b&gt;hp &lt;/b&gt;310 (23d12+161)&lt;/h5&gt;&lt;h5&gt;&lt;b&gt;Fort &lt;/b&gt;+22, &lt;b&gt;Ref &lt;/b&gt;+14, &lt;b&gt;Will &lt;/b&gt;+20&lt;/h5&gt;&lt;h5&gt;&lt;b&gt;DR &lt;/b&gt;15/magic; &lt;b&gt;Immune &lt;/b&gt;electricity, paralysis, sleep; &lt;b&gt;SR &lt;/b&gt;28&lt;/h5&gt;&lt;/div&gt;&lt;hr/&gt;&lt;div&gt;&lt;h5&gt;&lt;b&gt;OFFENSE&lt;/b&gt;&lt;/h5&gt;&lt;/div&gt;&lt;hr/&gt;&lt;div&gt;&lt;h5&gt;&lt;b&gt;Spd &lt;/b&gt;40 ft., fly 250 ft. (clumsy), swim 100 ft.&lt;/h5&gt;&lt;h5&gt;&lt;b&gt;Melee &lt;/b&gt;bite +32 (4d6+18), 2 claws +32 (2d8+12), gore +32 (2d8+18), tail slap +29 (2d8+18)&lt;/h5&gt;&lt;h5&gt;&lt;b&gt;Space &lt;/b&gt;20 ft.; &lt;b&gt;Reach &lt;/b&gt;15 ft. (20 ft. with bite and gore)&lt;/h5&gt;&lt;h5&gt;&lt;b&gt;Special Attacks &lt;/b&gt;breath weapon (60-ft. cone, 20d6 fire damage, DC 28), crush (DC 28, 4d6+18), tail sweep (DC 28, 2d6+18), torrent breath&lt;/h5&gt;&lt;h5&gt;&lt;b&gt;Spell-Like Abilities&lt;/b&gt; (CL 23rd; concentration +30) &lt;/br&gt;At Will&amp;mdash;&lt;i&gt;call lightning&lt;/i&gt; (DC 20), &lt;i&gt;control water&lt;/i&gt;, &lt;i&gt;create water&lt;/i&gt;, &lt;i&gt;hydraulic push&lt;/i&gt;*, &lt;i&gt;water walk&lt;/i&gt;&lt;/h5&gt;&lt;/h5&gt;&lt;h5&gt;&lt;b&gt;Spells Known&lt;/b&gt; (CL 15th; concentration +22) &lt;/br&gt;7th (5/day)&amp;mdash;&lt;i&gt;insanity&lt;/i&gt; (DC 24), &lt;i&gt;plane shift&lt;/i&gt; (DC 24) &lt;/br&gt;6th (7/day)&amp;mdash;&lt;i&gt;chain lightning&lt;/i&gt; (DC 23), &lt;i&gt;forceful hand&lt;/i&gt;, &lt;i&gt;freezing sphere&lt;/i&gt; (DC 23) &lt;/br&gt;5th (7/day)&amp;mdash;&lt;i&gt;cone of cold&lt;/i&gt; (DC 22), &lt;i&gt;dream&lt;/i&gt;, &lt;i&gt;mind fog&lt;/i&gt; (DC 22), &lt;i&gt;persistent image&lt;/i&gt; (DC 22) &lt;/br&gt;4th (7/day)&amp;mdash;&lt;i&gt;black tentacles&lt;/i&gt;, &lt;i&gt;confusion&lt;/i&gt; (DC 21), &lt;i&gt;lesser geas&lt;/i&gt; (DC 21), &lt;i&gt;rainbow pattern&lt;/i&gt; (DC 21) &lt;/br&gt;3rd (8/day)&amp;mdash;&lt;i&gt;haste&lt;/i&gt;, &lt;i&gt;hold person&lt;/i&gt; (DC 20), &lt;i&gt;lightning bolt&lt;/i&gt; (DC 20), &lt;i&gt;sleet storm&lt;/i&gt; &lt;/br&gt;2nd (8/day)&amp;mdash;&lt;i&gt;gust of wind&lt;/i&gt; (DC 19), &lt;i&gt;mirror image&lt;/i&gt;, &lt;i&gt;obscure object&lt;/i&gt;, &lt;i&gt;scare&lt;/i&gt; (DC 19), &lt;i&gt;see invisibility&lt;/i&gt; &lt;/br&gt;1st (8/day)&amp;mdash;&lt;i&gt;charm person&lt;/i&gt; (DC 18), &lt;i&gt;chill touch&lt;/i&gt;, &lt;i&gt;color spray&lt;/i&gt; (DC 18), &lt;i&gt;expeditious retreat&lt;/i&gt;, &lt;i&gt;sleep&lt;/i&gt; &lt;/br&gt;0 (at will)&amp;mdash;&lt;i&gt;acid splash&lt;/i&gt;, &lt;i&gt;daze&lt;/i&gt; (DC 17), &lt;i&gt;detect magic&lt;/i&gt;, &lt;i&gt;ghost sound&lt;/i&gt;, &lt;i&gt;mage hand&lt;/i&gt;, &lt;i&gt;message&lt;/i&gt;, &lt;i&gt;ray of frost&lt;/i&gt;, &lt;i&gt;read magic&lt;/i&gt;, &lt;i&gt;resistance&lt;/i&gt;&lt;/h5&gt;&lt;/h5&gt;&lt;h5&gt;* See the &lt;i&gt;Advanced Player's Guide&lt;/i&gt;.&lt;/h5&gt;&lt;/div&gt;&lt;hr/&gt;&lt;div&gt;&lt;h5&gt;&lt;b&gt;STATISTICS&lt;/b&gt;&lt;/h5&gt;&lt;/div&gt;&lt;hr/&gt;&lt;div&gt;&lt;h5&gt;&lt;b&gt;Str &lt;/b&gt;35, &lt;b&gt;Dex &lt;/b&gt;8, &lt;b&gt;Con &lt;/b&gt;25, &lt;b&gt;Int &lt;/b&gt; 24, &lt;b&gt;Wis &lt;/b&gt;25, &lt;b&gt;Cha &lt;/b&gt;24&lt;/h5&gt;&lt;h5&gt;&lt;b&gt;Base Atk &lt;/b&gt;+23; &lt;b&gt;CMB &lt;/b&gt;+39; &lt;b&gt;CMD &lt;/b&gt;48 (52 vs. trip)&lt;/h5&gt;&lt;h5&gt;&lt;b&gt;Feats &lt;/b&gt;Alertness, Flyby Attack, Great Fortitude, Improved Initiative, Lightning Reflexes, Lunge, Multiattack, Power Attack, Snatch, Weapon Focus (bite, claws, gore)&lt;/h5&gt;&lt;h5&gt;&lt;b&gt;Skills &lt;/b&gt;Bluff +33, Diplomacy +33, Fly +11, Intimidate +33, Knowledge (arcana, geography, history, nature) +33, Perception +37, Sense Motive +37, Stealth +13, Survival +33, Swim +46&lt;/h5&gt;&lt;h5&gt;&lt;b&gt;Languages &lt;/b&gt;Aquan, Auran, Celestial, Common, Draconic, Elven, Gnome, Sylvan&lt;/h5&gt;&lt;h5&gt;&lt;b&gt;SQ &lt;/b&gt;change shape, sea strider, unfettered swimmer, water breathing&lt;/h5&gt;&lt;/div&gt;&lt;hr/&gt;&lt;div&gt;&lt;h5&gt;&lt;b&gt;ECOLOGY&lt;/b&gt;&lt;/h5&gt;&lt;/div&gt;&lt;hr/&gt;&lt;div&gt;&lt;h5&gt;&lt;b&gt;Environment &lt;/b&gt; any water&lt;/h5&gt;&lt;h5&gt;&lt;b&gt;Organization &lt;/b&gt;solitary&lt;/h5&gt;&lt;h5&gt;&lt;b&gt;Treasure &lt;/b&gt;triple&lt;/h5&gt;&lt;/div&gt;&lt;hr/&gt;&lt;div&gt;&lt;h5&gt;&lt;b&gt;SPECIAL ABILITIES&lt;/b&gt;&lt;/h5&gt;&lt;/div&gt;&lt;hr/&gt;&lt;div&gt;&lt;/h5&gt;&lt;h5&gt;&lt;b&gt;Change Shape (Su)&lt;/b&gt; A young or older sea dragon can assume any humanoid form three times per day as if using &lt;i&gt;polymorph&lt;/i&gt;.  &lt;/h5&gt;&lt;h5&gt;&lt;b&gt;Sea Strider (Su)&lt;/b&gt; Three times per day as a standard action, an old or older sea dragon can move from one body of water to another as if using the &lt;i&gt;teleport&lt;/i&gt; spell (self only).  &lt;/h5&gt;&lt;h5&gt;&lt;b&gt;Tidal Wave (Su)&lt;/b&gt; Once per day, a great wyrm sea dragon can create a tidal wave. This ability is the same as the bronze dragon's ability of the same name (&lt;i&gt;Bestiary&lt;/i&gt; 104).  &lt;/h5&gt;&lt;h5&gt;&lt;b&gt;Torrent Breath (Su)&lt;/b&gt; Instead of a cone of super-heated steam, a very young or older sea dragon can breathe a line of pressurized water twice the length of the sea dragon's cone breath weapon. This line deals bludgeoning damage.  &lt;/h5&gt;&lt;h5&gt;&lt;b&gt;Unfettered Swimmer (Su)&lt;/b&gt; A juvenile sea dragon gains a 10-foot bonus to its swim speed. The sea dragon's swim speed continues to increase by an additional 10 feet every two age categories. Furthermore, while swimming, the sea dragon is treated as if under the effects of the spell &lt;i&gt;freedom of movement&lt;/i&gt;.&lt;/h5&gt;&lt;/div&gt;&lt;br&gt;&lt;div&gt;&lt;h4&gt;&lt;p&gt;&lt;p&gt;Infused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protectorates.&lt;/p&gt;&lt;/h4&gt;&lt;/div&gt;</t>
  </si>
  <si>
    <t>Young Sky Dragon</t>
  </si>
  <si>
    <t>cloud sight, dragon senses; Perception +22</t>
  </si>
  <si>
    <t>Fort +10, Ref +10, Will +10</t>
  </si>
  <si>
    <t>bite +14 (2d6+7), 2 claws +14 (1d8+5), gore +14 (1d8+7), tail slap +12 (1d8+7)</t>
  </si>
  <si>
    <t>breath weapon (40-ft. cone, 6d8 electricity damage, DC 18)</t>
  </si>
  <si>
    <t>Spell-Like Abilities (CL 10th; concentration +13)  At Will-detect evil</t>
  </si>
  <si>
    <t>Spells Known (CL 1st; concentration +4)  1st (4/day)-obscuring mist, shocking grasp  0 (at will)-disrupt undead, mending, message, read magic</t>
  </si>
  <si>
    <t>Flyby Attack, Hover, Lightning Reflexes, Multiattack, Skill Focus (Perception)</t>
  </si>
  <si>
    <t>Diplomacy +16, Fly +16, Heal +16, Knowledge (arcana, religion) +16, Perception +22, Perform (sing) +13, Sense Motive +16, Spellcraft +16</t>
  </si>
  <si>
    <t>borne aloft, change shape</t>
  </si>
  <si>
    <t xml:space="preserve"> temperate or warm mountains</t>
  </si>
  <si>
    <t>Although wingless, this dragon twists gracefully though the sky, its scales ref lecting the shifting hues of the heavens.</t>
  </si>
  <si>
    <t>Borne Aloft (Su) Old or younger sky dragons fly with good maneuverability while all older sky dragons have perfect.  Celestial Emissary (Su) Three times per day, a great wyrm sky dragon can imbue others with the celestial aspect of the oracle spell divine vessel*, but it can only be cast on another willing creature of good alignment.  Change Shape (Su) A young or older sky dragon can assume any humanoid form three times per day as if using polymorph.  Cloud Sight (Su) A very young or older sky dragon's sight is not impeded by clouds or fog, or by spells that create areas of fog.  Grounding Breath (Su) Any flying creature damaged by the breath weapon of an ancient or older sky dragon must make a Fortitude save with the same DC as the sky dragon's breath weapon or lose the ability to fly for 1d4 rounds.  Primal Lightning (Su)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t>
  </si>
  <si>
    <t>Benevolent and noble, sky dragons, or tienlungs, are fearsome champions of good and protectors of those in need. They are often sought out for their wise council, which they grant only to the deserving and true.</t>
  </si>
  <si>
    <t>&lt;link rel="stylesheet"href="PF.css"&gt;&lt;div&gt;&lt;h2&gt;Sky Dragon, Young&lt;/h2&gt;&lt;h3&gt;&lt;i&gt;Although wingless, this dragon twists gracefully though the sky, its scales ref lecting the shifting hues of the heavens.&lt;/i&gt;&lt;/h3&gt;&lt;br&gt;&lt;/div&gt;&lt;div class="heading"&gt;&lt;p class="alignleft"&gt;Young Sky Dragon&lt;/p&gt;&lt;p class="alignright"&gt;CR 9&lt;/p&gt;&lt;div style="clear: both;"&gt;&lt;/div&gt;&lt;/div&gt;&lt;div&gt;&lt;h5&gt;&lt;b&gt;XP &lt;/b&gt;6,400&lt;/h5&gt;&lt;h5&gt;LG Large dragon (air)&lt;/h5&gt;&lt;h5&gt;&lt;b&gt;Init &lt;/b&gt;+1; &lt;b&gt;Senses &lt;/b&gt;cloud sight, dragon senses; Perception +22&lt;/h5&gt;&lt;/div&gt;&lt;hr/&gt;&lt;div&gt;&lt;h5&gt;&lt;b&gt;DEFENSE&lt;/b&gt;&lt;/h5&gt;&lt;/div&gt;&lt;hr/&gt;&lt;div&gt;&lt;h5&gt;&lt;b&gt;AC &lt;/b&gt;22, touch 10, flat-footed 21 (+1 Dex, +12 natural, -1 size)&lt;/h5&gt;&lt;h5&gt;&lt;b&gt;hp &lt;/b&gt;95 (10d12+30)&lt;/h5&gt;&lt;h5&gt;&lt;b&gt;Fort &lt;/b&gt;+10, &lt;b&gt;Ref &lt;/b&gt;+10, &lt;b&gt;Will &lt;/b&gt;+10&lt;/h5&gt;&lt;h5&gt;&lt;b&gt;Immune &lt;/b&gt;electricity, paralysis, sleep&lt;/h5&gt;&lt;/div&gt;&lt;hr/&gt;&lt;div&gt;&lt;h5&gt;&lt;b&gt;OFFENSE&lt;/b&gt;&lt;/h5&gt;&lt;/div&gt;&lt;hr/&gt;&lt;div&gt;&lt;h5&gt;&lt;b&gt;Spd &lt;/b&gt;40 ft., fly 200 ft. (good)&lt;/h5&gt;&lt;h5&gt;&lt;b&gt;Melee &lt;/b&gt;bite +14 (2d6+7), 2 claws +14 (1d8+5), gore +14 (1d8+7), tail slap +12 (1d8+7)&lt;/h5&gt;&lt;h5&gt;&lt;b&gt;Space &lt;/b&gt;10 ft.; &lt;b&gt;Reach &lt;/b&gt;5 ft. (10 ft. with bite and gore)&lt;/h5&gt;&lt;h5&gt;&lt;b&gt;Special Attacks &lt;/b&gt;breath weapon (40-ft. cone, 6d8 electricity damage, DC 18)&lt;/h5&gt;&lt;h5&gt;&lt;b&gt;Spell-Like Abilities&lt;/b&gt; (CL 10th; concentration +13) &lt;/br&gt;At Will&amp;mdash;&lt;i&gt;detect evil&lt;/i&gt;&lt;/h5&gt;&lt;/h5&gt;&lt;h5&gt;&lt;b&gt;Spells Known&lt;/b&gt; (CL 1st; concentration +4) &lt;/br&gt;1st (4/day)&amp;mdash;&lt;i&gt;obscuring mist&lt;/i&gt;, &lt;i&gt;shocking grasp&lt;/i&gt; &lt;/br&gt;0 (at will)&amp;mdash;&lt;i&gt;disrupt undead&lt;/i&gt;, &lt;i&gt;mending&lt;/i&gt;, &lt;i&gt;message&lt;/i&gt;, &lt;i&gt;read magic&lt;/i&gt;&lt;/h5&gt;&lt;/h5&gt;&lt;/div&gt;&lt;hr/&gt;&lt;div&gt;&lt;h5&gt;&lt;b&gt;STATISTICS&lt;/b&gt;&lt;/h5&gt;&lt;/div&gt;&lt;hr/&gt;&lt;div&gt;&lt;h5&gt;&lt;b&gt;Str &lt;/b&gt;21, &lt;b&gt;Dex &lt;/b&gt;12, &lt;b&gt;Con &lt;/b&gt;17, &lt;b&gt;Int &lt;/b&gt; 16, &lt;b&gt;Wis &lt;/b&gt;17, &lt;b&gt;Cha &lt;/b&gt;16&lt;/h5&gt;&lt;h5&gt;&lt;b&gt;Base Atk &lt;/b&gt;+10; &lt;b&gt;CMB &lt;/b&gt;+16; &lt;b&gt;CMD &lt;/b&gt;27 (31 vs. trip)&lt;/h5&gt;&lt;h5&gt;&lt;b&gt;Feats &lt;/b&gt;Flyby Attack, Hover, Lightning Reflexes, Multiattack, Skill Focus (Perception)&lt;/h5&gt;&lt;h5&gt;&lt;b&gt;Skills &lt;/b&gt;Diplomacy +16, Fly +16, Heal +16, Knowledge (arcana, religion) +16, Perception +22, Perform (sing) +13, Sense Motive +16, Spellcraft +16&lt;/h5&gt;&lt;h5&gt;&lt;b&gt;Languages &lt;/b&gt;Auran, Common, Draconic&lt;/h5&gt;&lt;h5&gt;&lt;b&gt;SQ &lt;/b&gt;borne aloft, change shape&lt;/h5&gt;&lt;/div&gt;&lt;hr/&gt;&lt;div&gt;&lt;h5&gt;&lt;b&gt;ECOLOGY&lt;/b&gt;&lt;/h5&gt;&lt;/div&gt;&lt;hr/&gt;&lt;div&gt;&lt;h5&gt;&lt;b&gt;Environment &lt;/b&gt; temperate or warm mountains&lt;/h5&gt;&lt;h5&gt;&lt;b&gt;Organization &lt;/b&gt;solitary&lt;/h5&gt;&lt;h5&gt;&lt;b&gt;Treasure &lt;/b&gt;triple&lt;/h5&gt;&lt;/div&gt;&lt;hr/&gt;&lt;div&gt;&lt;h5&gt;&lt;b&gt;SPECIAL ABILITIES&lt;/b&gt;&lt;/h5&gt;&lt;/div&gt;&lt;hr/&gt;&lt;div&gt;&lt;/h5&gt;&lt;h5&gt;&lt;b&gt;Borne Aloft (Su)&lt;/b&gt; Old or younger sky dragons fly with good maneuverability while all older sky dragons have perfect.  &lt;/h5&gt;&lt;h5&gt;&lt;b&gt;Celestial Emissary (Su)&lt;/b&gt; Three times per day, a great wyrm sky dragon can imbue others with the celestial aspect of the oracle spell &lt;i&gt;divine vessel&lt;/i&gt;*, but it can only be cast on another willing creature of good alignment.  &lt;/h5&gt;&lt;h5&gt;&lt;b&gt;Change Shape (Su)&lt;/b&gt; A young or older sky dragon can assume any humanoid form three times per day as if using &lt;i&gt;polymorph&lt;/i&gt;.  &lt;/h5&gt;&lt;h5&gt;&lt;b&gt;Cloud Sight (Su)&lt;/b&gt; A very young or older sky dragon's sight is not impeded by clouds or fog, or by spells that create areas of fog.  &lt;/h5&gt;&lt;h5&gt;&lt;b&gt;Grounding Breath (Su)&lt;/b&gt; Any flying creature damaged by the breath weapon of an ancient or older sky dragon must make a Fortitude save with the same DC as the sky dragon's breath weapon or lose the ability to fly for 1d4 rounds.  &lt;/h5&gt;&lt;h5&gt;&lt;b&gt;Primal Lightning (Su)&lt;/b&gt;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normal.&lt;/h5&gt;&lt;/div&gt;&lt;br&gt;&lt;div&gt;&lt;h4&gt;&lt;p&gt;&lt;p&gt;Benevolent and noble, sky dragons, or tienlungs, are fearsome champions of good and protectors of those in need. They are often sought out for their wise council, which they grant only to the deserving and true.&lt;/p&gt;&lt;/h4&gt;&lt;/div&gt;</t>
  </si>
  <si>
    <t>Adult Sky Dragon</t>
  </si>
  <si>
    <t>cloud sight, dragon senses; Perception +30</t>
  </si>
  <si>
    <t>bite +22 (2d8+12/19-20), 2 claws +22 (2d6+8), gore +22 (2d6+12), tail slap +20 (2d6+12)</t>
  </si>
  <si>
    <t>breath weapon (50-ft. cone, 12d8 electricity damage, DC 23), crush (DC 23, 2d8+12)</t>
  </si>
  <si>
    <t>Spell-Like Abilities (CL 16th; concentration +21)  At Will-detect evil, feather fall, gust of wind (DC 17)</t>
  </si>
  <si>
    <t>Spells Known (CL 7th; concentration +12)  3rd (5/day)-blink, lightning bolt (DC 18)  2nd (7/day)-glitterdust (DC 17), invisibility, resist energy  1st (8/day)-endure elements, expeditious retreat, magic missile, obscuring mist, shocking grasp  0 (at will)-detect magic, disrupt undead, mage hand, mending, message, ray of frost, read magic</t>
  </si>
  <si>
    <t>Flyby Attack, Hover, Improved Critical (bite), Improved Initiative, Iron Will, Lightning Reflexes, Multiattack, Skill Focus (Perception)</t>
  </si>
  <si>
    <t>Acrobatics +16 (+20 when jumping), Diplomacy +24, Fly +19, Heal +24, Knowledge (arcana, geography, religion) +24, Perception +30, Perform (sing) +21, Sense Motive +24, Spellcraft +24</t>
  </si>
  <si>
    <t>Auran, Celestial, Common, Draconic, Infernal, Sylvan</t>
  </si>
  <si>
    <t>&lt;link rel="stylesheet"href="PF.css"&gt;&lt;div&gt;&lt;h2&gt;Sky Dragon, Adult&lt;/h2&gt;&lt;h3&gt;&lt;i&gt;Although wingless, this dragon twists gracefully though the sky, its scales ref lecting the shifting hues of the heavens.&lt;/i&gt;&lt;/h3&gt;&lt;br&gt;&lt;/div&gt;&lt;div class="heading"&gt;&lt;p class="alignleft"&gt;Adult Sky Dragon&lt;/p&gt;&lt;p class="alignright"&gt;CR 13&lt;/p&gt;&lt;div style="clear: both;"&gt;&lt;/div&gt;&lt;/div&gt;&lt;div&gt;&lt;h5&gt;&lt;b&gt;XP &lt;/b&gt;25,600&lt;/h5&gt;&lt;h5&gt;LG Huge dragon (air)&lt;/h5&gt;&lt;h5&gt;&lt;b&gt;Init &lt;/b&gt;+4; &lt;b&gt;Senses &lt;/b&gt;cloud sight, dragon senses; Perception +30&lt;/h5&gt;&lt;h5&gt;&lt;b&gt;Aura &lt;/b&gt;frightful presence (180 ft., DC 23)&lt;/h5&gt;&lt;/div&gt;&lt;hr/&gt;&lt;div&gt;&lt;h5&gt;&lt;b&gt;DEFENSE&lt;/b&gt;&lt;/h5&gt;&lt;/div&gt;&lt;hr/&gt;&lt;div&gt;&lt;h5&gt;&lt;b&gt;AC &lt;/b&gt;29, touch 8, flat-footed 29 (+21 natural, -2 size)&lt;/h5&gt;&lt;h5&gt;&lt;b&gt;hp &lt;/b&gt;184 (16d12+80)&lt;/h5&gt;&lt;h5&gt;&lt;b&gt;Fort &lt;/b&gt;+15, &lt;b&gt;Ref &lt;/b&gt;+12, &lt;b&gt;Will &lt;/b&gt;+17&lt;/h5&gt;&lt;h5&gt;&lt;b&gt;DR &lt;/b&gt;5/magic; &lt;b&gt;Immune &lt;/b&gt;electricity, paralysis, sleep; &lt;b&gt;SR &lt;/b&gt;24&lt;/h5&gt;&lt;/div&gt;&lt;hr/&gt;&lt;div&gt;&lt;h5&gt;&lt;b&gt;OFFENSE&lt;/b&gt;&lt;/h5&gt;&lt;/div&gt;&lt;hr/&gt;&lt;div&gt;&lt;h5&gt;&lt;b&gt;Spd &lt;/b&gt;40 ft., fly 200 ft. (good)&lt;/h5&gt;&lt;h5&gt;&lt;b&gt;Melee &lt;/b&gt;bite +22 (2d8+12/19-20), 2 claws +22 (2d6+8), gore +22 (2d6+12), tail slap +20 (2d6+12)&lt;/h5&gt;&lt;h5&gt;&lt;b&gt;Space &lt;/b&gt;15 ft.; &lt;b&gt;Reach &lt;/b&gt;10 ft. (15 ft. with bite and gore)&lt;/h5&gt;&lt;h5&gt;&lt;b&gt;Special Attacks &lt;/b&gt;breath weapon (50-ft. cone, 12d8 electricity damage, DC 23), crush (DC 23, 2d8+12)&lt;/h5&gt;&lt;h5&gt;&lt;b&gt;Spell-Like Abilities&lt;/b&gt; (CL 16th; concentration +21) &lt;/br&gt;At Will&amp;mdash;&lt;i&gt;detect evil&lt;/i&gt;, &lt;i&gt;feather fall&lt;/i&gt;, &lt;i&gt;gust of wind&lt;/i&gt; (DC 17)&lt;/h5&gt;&lt;/h5&gt;&lt;h5&gt;&lt;b&gt;Spells Known&lt;/b&gt; (CL 7th; concentration +12) &lt;/br&gt;3rd (5/day)&amp;mdash;&lt;i&gt;blink&lt;/i&gt;, &lt;i&gt;lightning bolt&lt;/i&gt; (DC 18) &lt;/br&gt;2nd (7/day)&amp;mdash;&lt;i&gt;glitterdust&lt;/i&gt; (DC 17), &lt;i&gt;invisibility&lt;/i&gt;, &lt;i&gt;resist energy&lt;/i&gt; &lt;/br&gt;1st (8/day)&amp;mdash;&lt;i&gt;endure elements&lt;/i&gt;, &lt;i&gt;expeditious retreat&lt;/i&gt;, &lt;i&gt;magic missile&lt;/i&gt;, &lt;i&gt;obscuring mist&lt;/i&gt;, &lt;i&gt;shocking grasp&lt;/i&gt; &lt;/br&gt;0 (at will)&amp;mdash;&lt;i&gt;detect magic&lt;/i&gt;, &lt;i&gt;disrupt undead&lt;/i&gt;, &lt;i&gt;mage hand&lt;/i&gt;, &lt;i&gt;mending&lt;/i&gt;, &lt;i&gt;message&lt;/i&gt;, &lt;i&gt;ray of frost&lt;/i&gt;, &lt;i&gt;read magic&lt;/i&gt;&lt;/h5&gt;&lt;/h5&gt;&lt;/div&gt;&lt;hr/&gt;&lt;div&gt;&lt;h5&gt;&lt;b&gt;STATISTICS&lt;/b&gt;&lt;/h5&gt;&lt;/div&gt;&lt;hr/&gt;&lt;div&gt;&lt;h5&gt;&lt;b&gt;Str &lt;/b&gt;27, &lt;b&gt;Dex &lt;/b&gt;10, &lt;b&gt;Con &lt;/b&gt;21, &lt;b&gt;Int &lt;/b&gt; 20, &lt;b&gt;Wis &lt;/b&gt;21, &lt;b&gt;Cha &lt;/b&gt;20&lt;/h5&gt;&lt;h5&gt;&lt;b&gt;Base Atk &lt;/b&gt;+16; &lt;b&gt;CMB &lt;/b&gt;+26; &lt;b&gt;CMD &lt;/b&gt;36 (40 vs. trip)&lt;/h5&gt;&lt;h5&gt;&lt;b&gt;Feats &lt;/b&gt;Flyby Attack, Hover, Improved Critical (bite), Improved Initiative, Iron Will, Lightning Reflexes, Multiattack, Skill Focus (Perception)&lt;/h5&gt;&lt;h5&gt;&lt;b&gt;Skills &lt;/b&gt;Acrobatics +16 (+20 when jumping), Diplomacy +24, Fly +19, Heal +24, Knowledge (arcana, geography, religion) +24, Perception +30, Perform (sing) +21, Sense Motive +24, Spellcraft +24&lt;/h5&gt;&lt;h5&gt;&lt;b&gt;Languages &lt;/b&gt;Auran, Celestial, Common, Draconic, Infernal, Sylvan&lt;/h5&gt;&lt;h5&gt;&lt;b&gt;SQ &lt;/b&gt;borne aloft, change shape&lt;/h5&gt;&lt;/div&gt;&lt;hr/&gt;&lt;div&gt;&lt;h5&gt;&lt;b&gt;ECOLOGY&lt;/b&gt;&lt;/h5&gt;&lt;/div&gt;&lt;hr/&gt;&lt;div&gt;&lt;h5&gt;&lt;b&gt;Environment &lt;/b&gt; temperate or warm mountains&lt;/h5&gt;&lt;h5&gt;&lt;b&gt;Organization &lt;/b&gt;solitary&lt;/h5&gt;&lt;h5&gt;&lt;b&gt;Treasure &lt;/b&gt;triple&lt;/h5&gt;&lt;/div&gt;&lt;hr/&gt;&lt;div&gt;&lt;h5&gt;&lt;b&gt;SPECIAL ABILITIES&lt;/b&gt;&lt;/h5&gt;&lt;/div&gt;&lt;hr/&gt;&lt;div&gt;&lt;/h5&gt;&lt;h5&gt;&lt;b&gt;Borne Aloft (Su)&lt;/b&gt; Old or younger sky dragons fly with good maneuverability while all older sky dragons have perfect.  &lt;/h5&gt;&lt;h5&gt;&lt;b&gt;Celestial Emissary (Su)&lt;/b&gt; Three times per day, a great wyrm sky dragon can imbue others with the celestial aspect of the oracle spell &lt;i&gt;divine vessel&lt;/i&gt;*, but it can only be cast on another willing creature of good alignment.  &lt;/h5&gt;&lt;h5&gt;&lt;b&gt;Change Shape (Su)&lt;/b&gt; A young or older sky dragon can assume any humanoid form three times per day as if using &lt;i&gt;polymorph&lt;/i&gt;.  &lt;/h5&gt;&lt;h5&gt;&lt;b&gt;Cloud Sight (Su)&lt;/b&gt; A very young or older sky dragon's sight is not impeded by clouds or fog, or by spells that create areas of fog.  &lt;/h5&gt;&lt;h5&gt;&lt;b&gt;Grounding Breath (Su)&lt;/b&gt; Any flying creature damaged by the breath weapon of an ancient or older sky dragon must make a Fortitude save with the same DC as the sky dragon's breath weapon or lose the ability to fly for 1d4 rounds.  &lt;/h5&gt;&lt;h5&gt;&lt;b&gt;Primal Lightning (Su)&lt;/b&gt;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normal.&lt;/h5&gt;&lt;/div&gt;&lt;br&gt;&lt;div&gt;&lt;h4&gt;&lt;p&gt;&lt;p&gt;Benevolent and noble, sky dragons, or tienlungs, are fearsome champions of good and protectors of those in need. They are often sought out for their wise council, which they grant only to the deserving and true.&lt;/p&gt;&lt;/h4&gt;&lt;/div&gt;</t>
  </si>
  <si>
    <t>Ancient Sky Dragon</t>
  </si>
  <si>
    <t>(23d12+184)</t>
  </si>
  <si>
    <t>Fort +20, Ref +14, Will +22</t>
  </si>
  <si>
    <t>40 ft., fly 250 ft. (perfect)</t>
  </si>
  <si>
    <t>bite +32 (4d6+18/19-20), 2 claws +31 (2d8+12), gore +31 (2d8+18), tail slap +29 (2d8+18)</t>
  </si>
  <si>
    <t>breath weapon (60-ft. cone, 20d8 electricity, DC 28) crush (DC 28; 2d6+18), grounding breath, primal lightning, tail sweep (DC 28; 2d6+18),</t>
  </si>
  <si>
    <t>Spell-Like Abilities (CL 23th; concentration +30)  At Will-call lightning storm (DC 22), control winds (DC 22), detect evil, feather fall, gust of wind (DC 19)</t>
  </si>
  <si>
    <t>Spells Known (CL 15th; concentration +22)  7th (5/day)-forcecage (DC 24), mass hold person (DC 24)  6th (7/day)-acid fog, chain lightning (DC 23), legend lore  5th (7/day)-break enchantment, cloudkill (DC 22), teleport  4th (7/day)-dimension door, greater invisibility, ice storm, rainbow pattern (DC 21)  3rd (8/day)-blink, lightning bolt (DC 20), sleet storm (DC 20), wind wall  2nd (8/day)-daze monster (DC 19), fog cloud, glitterdust (DC 19), invisibility, resist energy  1st (8/day)-endure elements, expeditious retreat, magic missile, obscuring mist, shocking grasp  0 (at will)-dancing lights, daze (DC 17), detect magic, disrupt undead, mage hand, mending, message, ray of frost, read magic</t>
  </si>
  <si>
    <t>Flyby Attack, Hover, Improved Critical (bite), Improved Initiative, Iron Will, Lightning Reflexes, Lunge, Multiattack, Skill Focus (Perception), Toughness, Vital Strike, Weapon Focus (bite)</t>
  </si>
  <si>
    <t>Acrobatics +22 (+26 when jumping), Appraise +33, Diplomacy +33, Fly +27, Heal +33, Knowledge (arcana) +33, Knowledge (geography) +33, Knowledge (planes) +33, Knowledge (religion) +33, Perception +39, Perform (sing) +30, Sense Motive +33, Spellcraft +33</t>
  </si>
  <si>
    <t>Auran, Celestial, Common, Draconic, Elven, Gnome, Infernal, Sylvan</t>
  </si>
  <si>
    <t>Although wingless, this dragon twists gracefully though the sky, its scales reflecting the shifting hues of the heavens.</t>
  </si>
  <si>
    <t>&lt;link rel="stylesheet"href="PF.css"&gt;&lt;div&gt;&lt;h2&gt;Sky Dragon, Ancient&lt;/h2&gt;&lt;h3&gt;&lt;i&gt;&lt;i&gt;Although wingless&lt;/i&gt;, &lt;i&gt;this dragon twists gracefully though the sky&lt;/i&gt;, &lt;i&gt;its scales reflecting the shifting hues of the heavens&lt;/i&gt;.&lt;/i&gt;&lt;/h3&gt;&lt;br&gt;&lt;/br&gt;&lt;/div&gt;&lt;div class="heading"&gt;&lt;p class="alignleft"&gt;Ancient Sky Dragon&lt;/p&gt;&lt;p class="alignright"&gt;CR 18&lt;/p&gt;&lt;div style="clear: both;"&gt;&lt;/div&gt;&lt;/div&gt;&lt;div&gt;&lt;h5&gt;&lt;b&gt;XP &lt;/b&gt;153,600&lt;/h5&gt;&lt;h5&gt;LG Gargantuan dragon (air)&lt;/h5&gt;&lt;h5&gt;&lt;b&gt;Init &lt;/b&gt;+3; &lt;b&gt;Senses &lt;/b&gt;dragon senses; Perception +39&lt;/h5&gt;&lt;/div&gt;&lt;hr/&gt;&lt;div&gt;&lt;h5&gt;&lt;b&gt;DEFENSE&lt;/b&gt;&lt;/h5&gt;&lt;/div&gt;&lt;hr/&gt;&lt;div&gt;&lt;h5&gt;&lt;b&gt;AC &lt;/b&gt;38, touch 5, flat-footed 38 (-1 Dex, +33 natural, -4 size)&lt;/h5&gt;&lt;h5&gt;&lt;b&gt;hp &lt;/b&gt;333 (23d12+184)&lt;/h5&gt;&lt;h5&gt;&lt;b&gt;Fort &lt;/b&gt;+20, &lt;b&gt;Ref &lt;/b&gt;+14, &lt;b&gt;Will &lt;/b&gt;+22&lt;/h5&gt;&lt;h5&gt;&lt;b&gt;DR &lt;/b&gt;15/magic; &lt;b&gt;Immune &lt;/b&gt;electricity, paralysis, sleep; &lt;b&gt;SR &lt;/b&gt;29&lt;/h5&gt;&lt;/div&gt;&lt;hr/&gt;&lt;div&gt;&lt;h5&gt;&lt;b&gt;OFFENSE&lt;/b&gt;&lt;/h5&gt;&lt;/div&gt;&lt;hr/&gt;&lt;div&gt;&lt;h5&gt;&lt;b&gt;Spd &lt;/b&gt;40 ft., fly 250 ft. (perfect)&lt;/h5&gt;&lt;h5&gt;&lt;b&gt;Melee &lt;/b&gt;bite +32 (4d6+18/19-20), 2 claws +31 (2d8+12), gore +31 (2d8+18), tail slap +29 (2d8+18)&lt;/h5&gt;&lt;h5&gt;&lt;b&gt;Space &lt;/b&gt;20 ft.; &lt;b&gt;Reach &lt;/b&gt;15 ft. (20 ft. with bite and gore)&lt;/h5&gt;&lt;h5&gt;&lt;b&gt;Special Attacks &lt;/b&gt;breath weapon (60-ft. cone, 20d8 electricity, DC 28) crush (DC 28; 2d6+18), grounding breath, primal lightning, tail sweep (DC 28; 2d6+18),&lt;/h5&gt;&lt;h5&gt;&lt;b&gt;Spell-Like Abilities&lt;/b&gt; (CL 23th; concentration +30) &lt;/br&gt;At Will&amp;mdash;&lt;i&gt;call lightning storm&lt;/i&gt; (DC 22), &lt;i&gt;control winds&lt;/i&gt; (DC 22), &lt;i&gt;detect evil&lt;/i&gt;, &lt;i&gt;feather fall&lt;/i&gt;, &lt;i&gt;gust of wind&lt;/i&gt; (DC 19)&lt;/h5&gt;&lt;/h5&gt;&lt;h5&gt;&lt;b&gt;Spells Known&lt;/b&gt; (CL 15th; concentration +22) &lt;/br&gt;7th (5/day)&amp;mdash;&lt;i&gt;forcecage&lt;/i&gt; (DC 24), &lt;i&gt;mass hold person&lt;/i&gt; (DC 24) &lt;/br&gt;6th (7/day)&amp;mdash;&lt;i&gt;acid fog&lt;/i&gt;, &lt;i&gt;chain lightning&lt;/i&gt; (DC 23), &lt;i&gt;legend lore&lt;/i&gt; &lt;/br&gt;5th (7/day)&amp;mdash;&lt;i&gt;break enchantment&lt;/i&gt;, &lt;i&gt;cloudkill&lt;/i&gt; (DC 22), &lt;i&gt;teleport&lt;/i&gt; &lt;/br&gt;4th (7/day)&amp;mdash;&lt;i&gt;dimension door&lt;/i&gt;, &lt;i&gt;greater &lt;i&gt;invisibility&lt;/i&gt;&lt;/i&gt;, &lt;i&gt;ice storm&lt;/i&gt;, &lt;i&gt;rainbow pattern&lt;/i&gt; (DC 21) &lt;/br&gt;3rd (8/day)&amp;mdash;&lt;i&gt;blink&lt;/i&gt;, &lt;i&gt;lightning bolt&lt;/i&gt; (DC 20), &lt;i&gt;sleet storm&lt;/i&gt; (DC 20), &lt;i&gt;wind wall&lt;/i&gt; &lt;/br&gt;2nd (8/day)&amp;mdash;&lt;i&gt;&lt;i&gt;daze&lt;/i&gt; monster&lt;/i&gt; (DC 19), &lt;i&gt;fog cloud&lt;/i&gt;, &lt;i&gt;glitterdust&lt;/i&gt; (DC 19), &lt;i&gt;invisibility&lt;/i&gt;, &lt;i&gt;resist energy&lt;/i&gt; &lt;/br&gt;1st (8/day)&amp;mdash;&lt;i&gt;endure elements&lt;/i&gt;, &lt;i&gt;expeditious retreat&lt;/i&gt;, &lt;i&gt;magic missile&lt;/i&gt;, &lt;i&gt;obscuring mist&lt;/i&gt;, &lt;i&gt;shocking grasp&lt;/i&gt; &lt;/br&gt;0 (at will)&amp;mdash;&lt;i&gt;dancing lights&lt;/i&gt;, &lt;i&gt;daze&lt;/i&gt; (DC 17), &lt;i&gt;detect magic&lt;/i&gt;, &lt;i&gt;disrupt undead&lt;/i&gt;, &lt;i&gt;mage hand&lt;/i&gt;, &lt;i&gt;mending&lt;/i&gt;, &lt;i&gt;message&lt;/i&gt;, &lt;i&gt;ray of frost&lt;/i&gt;, &lt;i&gt;read magic&lt;/i&gt;&lt;/h5&gt;&lt;/h5&gt;&lt;/div&gt;&lt;hr/&gt;&lt;div&gt;&lt;h5&gt;&lt;b&gt;STATISTICS&lt;/b&gt;&lt;/h5&gt;&lt;/div&gt;&lt;hr/&gt;&lt;div&gt;&lt;h5&gt;&lt;b&gt;Str &lt;/b&gt;35, &lt;b&gt;Dex &lt;/b&gt;8, &lt;b&gt;Con &lt;/b&gt;25, &lt;b&gt;Int &lt;/b&gt; 24, &lt;b&gt;Wis &lt;/b&gt;25, &lt;b&gt;Cha &lt;/b&gt;24&lt;/h5&gt;&lt;h5&gt;&lt;b&gt;Base Atk &lt;/b&gt;+23; &lt;b&gt;CMB &lt;/b&gt;+39; &lt;b&gt;CMD &lt;/b&gt;48 (52 vs. trip)&lt;/h5&gt;&lt;h5&gt;&lt;b&gt;Feats &lt;/b&gt;Flyby Attack, Hover, Improved Critical (bite), Improved Initiative, Iron Will, Lightning Reflexes, Lunge, Multiattack, Skill Focus (Perception), Toughness, Vital Strike, Weapon Focus (bite)&lt;/h5&gt;&lt;h5&gt;&lt;b&gt;Skills &lt;/b&gt;Acrobatics +22 (+26 when jumping), Appraise +33, Diplomacy +33, Fly +27, Heal +33, Knowledge (arcana) +33, Knowledge (geography) +33, Knowledge (planes) +33, Knowledge (religion) +33, Perception +39, Perform (sing) +30, Sense Motive +33, Spellcraft +33&lt;/h5&gt;&lt;h5&gt;&lt;b&gt;Languages &lt;/b&gt;Auran, Celestial, Common, Draconic, Elven, Gnome, Infernal, Sylvan&lt;/h5&gt;&lt;h5&gt;&lt;b&gt;SQ &lt;/b&gt;borne aloft, change shape&lt;/h5&gt;&lt;/div&gt;&lt;hr/&gt;&lt;div&gt;&lt;h5&gt;&lt;b&gt;ECOLOGY&lt;/b&gt;&lt;/h5&gt;&lt;/div&gt;&lt;hr/&gt;&lt;div&gt;&lt;h5&gt;&lt;b&gt;Environment &lt;/b&gt; temperate or warm mountains&lt;/h5&gt;&lt;h5&gt;&lt;b&gt;Organization &lt;/b&gt;solitary&lt;/h5&gt;&lt;h5&gt;&lt;b&gt;Treasure &lt;/b&gt;triple&lt;/h5&gt;&lt;/div&gt;&lt;hr/&gt;&lt;div&gt;&lt;h5&gt;&lt;b&gt;SPECIAL ABILITIES&lt;/b&gt;&lt;/h5&gt;&lt;/div&gt;&lt;hr/&gt;&lt;div&gt;&lt;/h5&gt;&lt;h5&gt;&lt;b&gt;Borne Aloft (Su)&lt;/b&gt; Old or younger sky dragons fly with good maneuverability while all older sky dragons have perfect.  &lt;/h5&gt;&lt;h5&gt;&lt;b&gt;Celestial Emissary (Su)&lt;/b&gt; Three times per day, a great wyrm sky dragon can imbue others with the celestial aspect of the oracle spell &lt;i&gt;divine vessel&lt;/i&gt;*, but it can only be cast on another willing creature of good alignment.  &lt;/h5&gt;&lt;h5&gt;&lt;b&gt;Change Shape (Su)&lt;/b&gt; A young or older sky dragon can assume any humanoid form three times per day as if using &lt;i&gt;polymorph&lt;/i&gt;.  &lt;/h5&gt;&lt;h5&gt;&lt;b&gt;Cloud Sight (Su)&lt;/b&gt; A very young or older sky dragon's sight is not impeded by clouds or fog, or by spells that create areas of fog.  &lt;/h5&gt;&lt;h5&gt;&lt;b&gt;Grounding Breath (Su)&lt;/b&gt; Any flying creature damaged by the breath weapon of an ancient or older sky dragon must make a Fortitude save with the same DC as the sky dragon's breath weapon or lose the ability to fly for 1d4 rounds.  &lt;/h5&gt;&lt;h5&gt;&lt;b&gt;Primal Lightning (Su)&lt;/b&gt;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normal.&lt;/h5&gt;&lt;/div&gt;&lt;br&gt;&lt;/br&gt;&lt;div&gt;&lt;h4&gt;&lt;p&gt;&lt;p&gt;Benevolent and noble, sky dragons, or tienlungs, are fearsome champions of good and protectors of those in need. They are often sought out for their wise council, which they grant only to the deserving and true.&lt;/p&gt;&lt;/h4&gt;&lt;/div&gt;</t>
  </si>
  <si>
    <t>Young Sovereign Dragon</t>
  </si>
  <si>
    <t>Fort +12, Ref +11, Will +13</t>
  </si>
  <si>
    <t>50 ft., fly 200 ft. (poor)</t>
  </si>
  <si>
    <t>bite +19 (2d6+10), 2 claws +18 (1d8+7), gore +18 (1d8+10), tail slap +16 (1d8+10)</t>
  </si>
  <si>
    <t>breath weapon (40-ft. cone, 6d6 sonic damage, DC 20), violent retort</t>
  </si>
  <si>
    <t>Spell-Like Abilities (CL 12th; concentration +15)  At Will-detect good/evil</t>
  </si>
  <si>
    <t>Spells Known (CL 1st; concentration +4)  1st (4/day)-charm person (DC 14), color spray (DC 14)  0 (at will)-daze (DC 13), detect magic, read magic, resistance</t>
  </si>
  <si>
    <t>Improved Initiative, Iron Will, Lightning Reflexes, Multiattack, Persuasive, Weapon Focus (bite)</t>
  </si>
  <si>
    <t>Appraise +18, Bluff +18, Diplomacy +22, Fly -3, Intimidate +22, Knowledge (arcana, history) +18, Perception +18, Sense Motive +18, Spellcraft +18</t>
  </si>
  <si>
    <t>Celestial, Common, Draconic, Infernal</t>
  </si>
  <si>
    <t>change shape, dogmatic discordance</t>
  </si>
  <si>
    <t xml:space="preserve"> any mountains</t>
  </si>
  <si>
    <t>This magnificent dragon is covered in splendid gold scales, and horns jut from its head like a crown.</t>
  </si>
  <si>
    <t>Change Shape (Su) A young or older sovereign dragon can assume any humanoid form three times per day as polymorph.  Dogmatic Discordance (Su) Good or evil creatures take a -2 penalty when making saving throws against a sovereign dragon's spells, spell-like abilities, breath weapon, and aura.  Golden Armor (Su) Once per day as a standard action, an old or older sovereign dragon can cover its form in golden armor, granting it a +4 armor bonus to AC and energy resistance 15 to one energy type, chosen at the time the armor is summoned. This armor lasts for a number of rounds equal to the dragon's age category. The sovereign dragon can dismiss the armor as a free action.  Master Counterspelling (Su) A great wyrm sovereign dragon can counterspell once per round as an immediate action. It need not know the spell it is countering, but can instead expend any spell that is one level higher to automatically counter the spell.  Violent Retort (Ex) When a young or older sovereign dragon takes damage from a melee attack critical hit, it can, as an immediate action, make a claw or tail slap attack against the creature that made the critical hit.</t>
  </si>
  <si>
    <t>Guardians of balance, sovereign dragons, or lungwangs as they are also known, were placed in the skies by the gods themselves to safeguard harmony in the world.</t>
  </si>
  <si>
    <t>&lt;link rel="stylesheet"href="PF.css"&gt;&lt;div&gt;&lt;h2&gt;Sovereign Dragon, Young&lt;/h2&gt;&lt;h3&gt;&lt;i&gt;This magnificent dragon is covered in splendid gold scales, and horns jut from its head like a crown.&lt;/i&gt;&lt;/h3&gt;&lt;br&gt;&lt;/div&gt;&lt;div class="heading"&gt;&lt;p class="alignleft"&gt;Young Sovereign Dragon&lt;/p&gt;&lt;p class="alignright"&gt;CR 11&lt;/p&gt;&lt;div style="clear: both;"&gt;&lt;/div&gt;&lt;/div&gt;&lt;div&gt;&lt;h5&gt;&lt;b&gt;XP &lt;/b&gt;12,800&lt;/h5&gt;&lt;h5&gt;N Large dragon &lt;/h5&gt;&lt;h5&gt;&lt;b&gt;Init &lt;/b&gt;+5; &lt;b&gt;Senses &lt;/b&gt;dragon senses; Perception +18&lt;/h5&gt;&lt;/div&gt;&lt;hr/&gt;&lt;div&gt;&lt;h5&gt;&lt;b&gt;DEFENSE&lt;/b&gt;&lt;/h5&gt;&lt;/div&gt;&lt;hr/&gt;&lt;div&gt;&lt;h5&gt;&lt;b&gt;AC &lt;/b&gt;23, touch 10, flat-footed 22 (+1 Dex, +13 natural, -1 size)&lt;/h5&gt;&lt;h5&gt;&lt;b&gt;hp &lt;/b&gt;126 (12d12+48)&lt;/h5&gt;&lt;h5&gt;&lt;b&gt;Fort &lt;/b&gt;+12, &lt;b&gt;Ref &lt;/b&gt;+11, &lt;b&gt;Will &lt;/b&gt;+13&lt;/h5&gt;&lt;h5&gt;&lt;b&gt;Immune &lt;/b&gt;paralysis, sleep&lt;/h5&gt;&lt;/div&gt;&lt;hr/&gt;&lt;div&gt;&lt;h5&gt;&lt;b&gt;OFFENSE&lt;/b&gt;&lt;/h5&gt;&lt;/div&gt;&lt;hr/&gt;&lt;div&gt;&lt;h5&gt;&lt;b&gt;Spd &lt;/b&gt;50 ft., fly 200 ft. (poor)&lt;/h5&gt;&lt;h5&gt;&lt;b&gt;Melee &lt;/b&gt;bite +19 (2d6+10), 2 claws +18 (1d8+7), gore +18 (1d8+10), tail slap +16 (1d8+10)&lt;/h5&gt;&lt;h5&gt;&lt;b&gt;Space &lt;/b&gt;10 ft.; &lt;b&gt;Reach &lt;/b&gt;5 ft. (10 ft. with bite and gore)&lt;/h5&gt;&lt;h5&gt;&lt;b&gt;Special Attacks &lt;/b&gt;breath weapon (40-ft. cone, 6d6 sonic damage, DC 20), violent retort&lt;/h5&gt;&lt;h5&gt;&lt;b&gt;Spell-Like Abilities&lt;/b&gt; (CL 12th; concentration +15) &lt;/br&gt;At Will&amp;mdash;&lt;i&gt;detect&lt;/i&gt; good/evil&lt;/h5&gt;&lt;/h5&gt;&lt;h5&gt;&lt;b&gt;Spells Known&lt;/b&gt; (CL 1st; concentration +4) &lt;/br&gt;1st (4/day)&amp;mdash;&lt;i&gt;charm person&lt;/i&gt; (DC 14), &lt;i&gt;color spray&lt;/i&gt; (DC 14) &lt;/br&gt;0 (at will)&amp;mdash;&lt;i&gt;daze&lt;/i&gt; (DC 13), &lt;i&gt;detect&lt;/i&gt; magic, &lt;i&gt;read magic&lt;/i&gt;, &lt;i&gt;resistance&lt;/i&gt;&lt;/h5&gt;&lt;/h5&gt;&lt;/div&gt;&lt;hr/&gt;&lt;div&gt;&lt;h5&gt;&lt;b&gt;STATISTICS&lt;/b&gt;&lt;/h5&gt;&lt;/div&gt;&lt;hr/&gt;&lt;div&gt;&lt;h5&gt;&lt;b&gt;Str &lt;/b&gt;25, &lt;b&gt;Dex &lt;/b&gt;12, &lt;b&gt;Con &lt;/b&gt;19, &lt;b&gt;Int &lt;/b&gt; 16, &lt;b&gt;Wis &lt;/b&gt;17, &lt;b&gt;Cha &lt;/b&gt;16&lt;/h5&gt;&lt;h5&gt;&lt;b&gt;Base Atk &lt;/b&gt;+12; &lt;b&gt;CMB &lt;/b&gt;+20; &lt;b&gt;CMD &lt;/b&gt;31 (35 vs. trip)&lt;/h5&gt;&lt;h5&gt;&lt;b&gt;Feats &lt;/b&gt;Improved Initiative, Iron Will, Lightning Reflexes, Multiattack, Persuasive, Weapon Focus (bite)&lt;/h5&gt;&lt;h5&gt;&lt;b&gt;Skills &lt;/b&gt;Appraise +18, Bluff +18, Diplomacy +22, Fly -3, Intimidate +22, Knowledge (arcana, history) +18, Perception +18, Sense Motive +18, Spellcraft +18&lt;/h5&gt;&lt;h5&gt;&lt;b&gt;Languages &lt;/b&gt;Celestial, Common, Draconic, Infernal&lt;/h5&gt;&lt;h5&gt;&lt;b&gt;SQ &lt;/b&gt;change shape, dogmatic discordance&lt;/h5&gt;&lt;/div&gt;&lt;hr/&gt;&lt;div&gt;&lt;h5&gt;&lt;b&gt;ECOLOGY&lt;/b&gt;&lt;/h5&gt;&lt;/div&gt;&lt;hr/&gt;&lt;div&gt;&lt;h5&gt;&lt;b&gt;Environment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ABILITIES&lt;/b&gt;&lt;/h5&gt;&lt;/div&gt;&lt;hr/&gt;&lt;div&gt;&lt;/h5&gt;&lt;h5&gt;&lt;b&gt;Change Shape (Su)&lt;/b&gt; A young or older sovereign dragon can assume any humanoid form three times per day as &lt;i&gt;polymorph&lt;/i&gt;.  &lt;/h5&gt;&lt;h5&gt;&lt;b&gt;Dogmatic Discordance (Su)&lt;/b&gt; Good or evil creatures take a -2 penalty when making saving throws against a sovereign dragon's spells, spell-like abilities, breath weapon, and aura.  &lt;/h5&gt;&lt;h5&gt;&lt;b&gt;Golden Armor (Su)&lt;/b&gt; Once per day as a standard action, an old or older sovereign dragon can cover its form in golden armor, granting it a +4 armor bonus to AC and energy &lt;i&gt;resistance&lt;/i&gt; 15 to one energy type, chosen at the time the armor is summoned. This armor lasts for a number of rounds equal to the dragon's age category. The sovereign dragon can dismiss the armor as a free action.  &lt;/h5&gt;&lt;h5&gt;&lt;b&gt;Master Counterspelling (Su)&lt;/b&gt; A great wyrm sovereign dragon can counterspell once per round as an immediate action. It need not know the spell it is countering, but can instead expend any spell that is one level higher to automatically counter the spell.  &lt;/h5&gt;&lt;h5&gt;&lt;b&gt;Violent Retort (Ex)&lt;/b&gt; When a young or older sovereign dragon takes damage from a melee attack critical hit, it can, as an immediate action, make a claw or tail slap attack against the creature that made the critical hit.&lt;/h5&gt;&lt;/div&gt;&lt;br&gt;&lt;div&gt;&lt;h4&gt;&lt;p&gt;&lt;p&gt;Guardians of balance, sovereign dragons, or lungwangs as they are also known, were placed in the skies by the gods themselves to safeguard harmony in the world.&lt;/p&gt;&lt;/h4&gt;&lt;/div&gt;</t>
  </si>
  <si>
    <t>Adult Sovereign Dragon</t>
  </si>
  <si>
    <t>Fort +17, Ref +13, Will +18</t>
  </si>
  <si>
    <t>bite +27 (2d8+15/19-20), 2 claws +26 (2d6+10), gore +26 (2d6+15), tail slap +24 (2d6+15)</t>
  </si>
  <si>
    <t>breath weapon (50-ft. cone, 12d6 sonic damage, DC 25), crush (DC 25, 2d8+15), violent retort</t>
  </si>
  <si>
    <t>Spell-Like Abilities (CL 18th; concentration +22)  At Will-calm emotions, detect good/evil, tongues</t>
  </si>
  <si>
    <t>Spells Known (CL 7th; concentration +12)  3rd (5/day)-lightning bolt (DC 18), suggestion (DC 18)  2nd (7/day)-detect thoughts (DC 17), hideous laughter (DC 17), scorching ray  1st (8/day)-charm person (DC 16), chill touch (DC 16), color spray (DC 16), endure elements, true strike  0 (at will)-daze (DC 15), detect magic, flare (DC 15), ghost sound, message, read magic, resistance</t>
  </si>
  <si>
    <t>Flyby Attack, Hover, Improved Critical (bite), Improved Initiative, Iron Will, Lightning Reflexes, Multiattack, Persuasive, Weapon Focus (bite)</t>
  </si>
  <si>
    <t>Appraise +26, Bluff +26, Diplomacy +30, Fly -8, Heal +26, Intimidate +30, Knowledge (arcana, history, nobility) +26, Perception +26, Sense Motive +26, Spellcraft +26</t>
  </si>
  <si>
    <t>Abyssal, Auran, Celestial, Common, Draconic, Infernal</t>
  </si>
  <si>
    <t>&lt;link rel="stylesheet"href="PF.css"&gt;&lt;div&gt;&lt;h2&gt;Sovereign Dragon, Adult&lt;/h2&gt;&lt;h3&gt;&lt;i&gt;This magnificent dragon is covered in splendid gold scales, and horns jut from its head like a crown.&lt;/i&gt;&lt;/h3&gt;&lt;br&gt;&lt;/div&gt;&lt;div class="heading"&gt;&lt;p class="alignleft"&gt;Adult Sovereign Dragon&lt;/p&gt;&lt;p class="alignright"&gt;CR 15&lt;/p&gt;&lt;div style="clear: both;"&gt;&lt;/div&gt;&lt;/div&gt;&lt;div&gt;&lt;h5&gt;&lt;b&gt;XP &lt;/b&gt;51,200&lt;/h5&gt;&lt;h5&gt;N Huge dragon &lt;/h5&gt;&lt;h5&gt;&lt;b&gt;Init &lt;/b&gt;+4; &lt;b&gt;Senses &lt;/b&gt;dragon senses; Perception +26&lt;/h5&gt;&lt;h5&gt;&lt;b&gt;Aura &lt;/b&gt;frightful presence (180 ft., DC 24)&lt;/h5&gt;&lt;/div&gt;&lt;hr/&gt;&lt;div&gt;&lt;h5&gt;&lt;b&gt;DEFENSE&lt;/b&gt;&lt;/h5&gt;&lt;/div&gt;&lt;hr/&gt;&lt;div&gt;&lt;h5&gt;&lt;b&gt;AC &lt;/b&gt;30, touch 8, flat-footed 30 (+22 natural, -2 size)&lt;/h5&gt;&lt;h5&gt;&lt;b&gt;hp &lt;/b&gt;225 (18d12+108)&lt;/h5&gt;&lt;h5&gt;&lt;b&gt;Fort &lt;/b&gt;+17, &lt;b&gt;Ref &lt;/b&gt;+13, &lt;b&gt;Will &lt;/b&gt;+18&lt;/h5&gt;&lt;h5&gt;&lt;b&gt;DR &lt;/b&gt;5/magic; &lt;b&gt;Immune &lt;/b&gt;paralysis, sleep; &lt;b&gt;SR &lt;/b&gt;26&lt;/h5&gt;&lt;/div&gt;&lt;hr/&gt;&lt;div&gt;&lt;h5&gt;&lt;b&gt;OFFENSE&lt;/b&gt;&lt;/h5&gt;&lt;/div&gt;&lt;hr/&gt;&lt;div&gt;&lt;h5&gt;&lt;b&gt;Spd &lt;/b&gt;50 ft., fly 200 ft. (poor)&lt;/h5&gt;&lt;h5&gt;&lt;b&gt;Melee &lt;/b&gt;bite +27 (2d8+15/19-20), 2 claws +26 (2d6+10), gore +26 (2d6+15), tail slap +24 (2d6+15)&lt;/h5&gt;&lt;h5&gt;&lt;b&gt;Space &lt;/b&gt;15 ft.; &lt;b&gt;Reach &lt;/b&gt;10 ft. (15 ft. with bite and gore)&lt;/h5&gt;&lt;h5&gt;&lt;b&gt;Special Attacks &lt;/b&gt;breath weapon (50-ft. cone, 12d6 sonic damage, DC 25), crush (DC 25, 2d8+15), violent retort&lt;/h5&gt;&lt;h5&gt;&lt;b&gt;Spell-Like Abilities&lt;/b&gt; (CL 18th; concentration +22) &lt;/br&gt;At Will&amp;mdash;&lt;i&gt;calm emotions&lt;/i&gt;, &lt;i&gt;detect good/evil&lt;/i&gt;, &lt;i&gt;tongues&lt;/i&gt;&lt;/h5&gt;&lt;/h5&gt;&lt;h5&gt;&lt;b&gt;Spells Known&lt;/b&gt; (CL 7th; concentration +12) &lt;/br&gt;3rd (5/day)&amp;mdash;&lt;i&gt;lightning bolt&lt;/i&gt; (DC 18), &lt;i&gt;suggestion&lt;/i&gt; (DC 18) &lt;/br&gt;2nd (7/day)&amp;mdash;&lt;i&gt;detect thoughts&lt;/i&gt; (DC 17), &lt;i&gt;hideous laughter&lt;/i&gt; (DC 17), &lt;i&gt;scorching ray&lt;/i&gt; &lt;/br&gt;1st (8/day)&amp;mdash;&lt;i&gt;charm person&lt;/i&gt; (DC 16), &lt;i&gt;chill touch&lt;/i&gt; (DC 16), &lt;i&gt;color spray&lt;/i&gt; (DC 16), &lt;i&gt;endure elements&lt;/i&gt;, &lt;i&gt;true strike&lt;/i&gt; &lt;/br&gt;0 (at will)&amp;mdash;&lt;i&gt;daze&lt;/i&gt; (DC 15), &lt;i&gt;detect magic&lt;/i&gt;, &lt;i&gt;flare&lt;/i&gt; (DC 15), &lt;i&gt;ghost sound&lt;/i&gt;, &lt;i&gt;message&lt;/i&gt;, &lt;i&gt;read magic&lt;/i&gt;, &lt;i&gt;resistance&lt;/i&gt;&lt;/h5&gt;&lt;/h5&gt;&lt;/div&gt;&lt;hr/&gt;&lt;div&gt;&lt;h5&gt;&lt;b&gt;STATISTICS&lt;/b&gt;&lt;/h5&gt;&lt;/div&gt;&lt;hr/&gt;&lt;div&gt;&lt;h5&gt;&lt;b&gt;Str &lt;/b&gt;31, &lt;b&gt;Dex &lt;/b&gt;10, &lt;b&gt;Con &lt;/b&gt;23, &lt;b&gt;Int &lt;/b&gt; 20, &lt;b&gt;Wis &lt;/b&gt;21, &lt;b&gt;Cha &lt;/b&gt;20&lt;/h5&gt;&lt;h5&gt;&lt;b&gt;Base Atk &lt;/b&gt;+18; &lt;b&gt;CMB &lt;/b&gt;+30; &lt;b&gt;CMD &lt;/b&gt;40 (44 vs. trip)&lt;/h5&gt;&lt;h5&gt;&lt;b&gt;Feats &lt;/b&gt;Flyby Attack, Hover, Improved Critical (bite), Improved Initiative, Iron Will, Lightning Reflexes, Multiattack, Persuasive, Weapon Focus (bite)&lt;/h5&gt;&lt;h5&gt;&lt;b&gt;Skills &lt;/b&gt;Appraise +26, Bluff +26, Diplomacy +30, Fly -8, Heal +26, Intimidate +30, Knowledge (arcana, history, nobility) +26, Perception +26, Sense Motive +26, Spellcraft +26&lt;/h5&gt;&lt;h5&gt;&lt;b&gt;Languages &lt;/b&gt;Abyssal, Auran, Celestial, Common, Draconic, Infernal&lt;/h5&gt;&lt;h5&gt;&lt;b&gt;SQ &lt;/b&gt;change shape, dogmatic discordance&lt;/h5&gt;&lt;/div&gt;&lt;hr/&gt;&lt;div&gt;&lt;h5&gt;&lt;b&gt;ECOLOGY&lt;/b&gt;&lt;/h5&gt;&lt;/div&gt;&lt;hr/&gt;&lt;div&gt;&lt;h5&gt;&lt;b&gt;Environment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ABILITIES&lt;/b&gt;&lt;/h5&gt;&lt;/div&gt;&lt;hr/&gt;&lt;div&gt;&lt;/h5&gt;&lt;h5&gt;&lt;b&gt;Change Shape (Su)&lt;/b&gt; A young or older sovereign dragon can assume any humanoid form three times per day as &lt;i&gt;polymorph&lt;/i&gt;.  &lt;/h5&gt;&lt;h5&gt;&lt;b&gt;Dogmatic Discordance (Su)&lt;/b&gt; Good or evil creatures take a -2 penalty when making saving throws against a sovereign dragon's spells, spell-like abilities, breath weapon, and aura.  &lt;/h5&gt;&lt;h5&gt;&lt;b&gt;Golden Armor (Su)&lt;/b&gt; Once per day as a standard action, an old or older sovereign dragon can cover its form in golden armor, granting it a +4 armor bonus to AC and energy &lt;i&gt;resistance&lt;/i&gt; 15 to one energy type, chosen at the time the armor is summoned. This armor lasts for a number of rounds equal to the dragon's age category. The sovereign dragon can dismiss the armor as a free action.  &lt;/h5&gt;&lt;h5&gt;&lt;b&gt;Master Counterspelling (Su)&lt;/b&gt; A great wyrm sovereign dragon can counterspell once per round as an immediate action. It need not know the spell it is countering, but can instead expend any spell that is one level higher to automatically counter the spell.  &lt;/h5&gt;&lt;h5&gt;&lt;b&gt;Violent Retort (Ex)&lt;/b&gt; When a young or older sovereign dragon takes damage from a melee attack critical hit, it can, as an immediate action, make a claw or tail slap attack against the creature that made the critical hit.&lt;/h5&gt;&lt;/div&gt;&lt;br&gt;&lt;div&gt;&lt;h4&gt;&lt;p&gt;&lt;p&gt;Guardians of balance, sovereign dragons, or lungwangs as they are also known, were placed in the skies by the gods themselves to safeguard harmony in the world.&lt;/p&gt;&lt;/h4&gt;&lt;/div&gt;</t>
  </si>
  <si>
    <t>Ancient Sovereign Dragon</t>
  </si>
  <si>
    <t>darkvision 60 ft., low-light vision; Perception +42</t>
  </si>
  <si>
    <t>frightful presence (300 ft., DC 30)</t>
  </si>
  <si>
    <t>Fort +23, Ref +16, Will +24</t>
  </si>
  <si>
    <t>50 ft., fly 250 ft. (clumsy)</t>
  </si>
  <si>
    <t>bite +37 (4d6+21/19-20), 2 claws +37 (2d8+14/19-20), gore +36 (2d8+21), tail slap +34 (2d8+21)</t>
  </si>
  <si>
    <t>breath weapon (60-ft. cone, 20d6 sonic damage, DC 31), crush (DC 31, 4d6+21), tail sweep (DC 31, 2d6+21), violent retort</t>
  </si>
  <si>
    <t>Spell-Like Abilities (CL 26th; concentration +33)  At Will-calm emotions, detect good/evil, prismatic spray, sympathetic vibration, tongues</t>
  </si>
  <si>
    <t>Spells Known (CL 15th; concentration +22)  7th (5/day)-greater teleport, limited wish  6th (7/day)-eyebite (DC 23), mass suggestion (DC 23), transformation  5th (7/day)-break enchantment, dismissal (DC 22), dominate person (DC 22), feeblemind (DC 22)  4th (7/day)-confusion (DC 21), lesser geas (DC 21), locate creature, rainbow pattern (DC 21)  3rd (8/day)-gaseous form,  hold person (DC 20), lightning bolt (DC 20), suggestion (DC 20)  2nd (8/day)-detect thoughts (DC 19), fog cloud, hideous laughter (DC 19), scorching ray, touch of idiocy  1st (8/day)-charm person (DC 18), chill touch (DC 18), color spray (DC 18), endure elements, true strike  0 (at will)-daze (DC 17), detect magic, flare (DC 17), ghost sound, mage hand, mending, message, read magic, resistance</t>
  </si>
  <si>
    <t>Flyby Attack, Hover, Improved Critical (bite, claw), Improved Initiative, Improved Iron Will, Iron Will, Lightning Reflexes, Multiattack, Persuasive, Skill Focus (Perception), Weapon Focus (bite, claw)</t>
  </si>
  <si>
    <t>Appraise +36, Bluff +36, Diplomacy +40, Fly -9, Heal +36, Intimidate +40, Knowledge (arcana) +36, Knowledge (history) +36, Knowledge (nobility) +36, Knowledge (planes) +36, Perception +42, Perform (oratory) +36, Sense Motive +36, Spellcraft +36</t>
  </si>
  <si>
    <t>Abyssal, Auran, Celestial, Common, Draconic, Ignan, Infernal, Terran</t>
  </si>
  <si>
    <t>change shape, dogmatic discordance, golden armor</t>
  </si>
  <si>
    <t>&lt;link rel="stylesheet"href="PF.css"&gt;&lt;div&gt;&lt;h2&gt;Sovereign Dragon, Ancient&lt;/h2&gt;&lt;h3&gt;&lt;i&gt;&lt;i&gt;This magnificent dragon is covered in splendid gold scales&lt;/i&gt;, &lt;i&gt;and horns jut from its head like a crown&lt;/i&gt;.&lt;/i&gt;&lt;/h3&gt;&lt;br&gt;&lt;/br&gt;&lt;/div&gt;&lt;div class="heading"&gt;&lt;p class="alignleft"&gt;Ancient Sovereign Dragon&lt;/p&gt;&lt;p class="alignright"&gt;CR 20&lt;/p&gt;&lt;div style="clear: both;"&gt;&lt;/div&gt;&lt;/div&gt;&lt;div&gt;&lt;h5&gt;&lt;b&gt;XP &lt;/b&gt;307,200&lt;/h5&gt;&lt;h5&gt;N Gargantuan dragon &lt;/h5&gt;&lt;h5&gt;&lt;b&gt;Init &lt;/b&gt;+3; &lt;b&gt;Senses &lt;/b&gt;darkvision 60 ft., low-light vision; Perception +42&lt;/h5&gt;&lt;h5&gt;&lt;b&gt;Aura &lt;/b&gt;frightful presence (300 ft., DC 30)&lt;/h5&gt;&lt;/div&gt;&lt;hr/&gt;&lt;div&gt;&lt;h5&gt;&lt;b&gt;DEFENSE&lt;/b&gt;&lt;/h5&gt;&lt;/div&gt;&lt;hr/&gt;&lt;div&gt;&lt;h5&gt;&lt;b&gt;AC &lt;/b&gt;39, touch 5, flat-footed 39 (-1 Dex, +34 natural, -4 size)&lt;/h5&gt;&lt;h5&gt;&lt;b&gt;hp &lt;/b&gt;377 (26d12+208)&lt;/h5&gt;&lt;h5&gt;&lt;b&gt;Fort &lt;/b&gt;+23, &lt;b&gt;Ref &lt;/b&gt;+16, &lt;b&gt;Will &lt;/b&gt;+24&lt;/h5&gt;&lt;h5&gt;&lt;b&gt;DR &lt;/b&gt;15/magic; &lt;b&gt;Immune &lt;/b&gt;paralysis, sleep; &lt;b&gt;SR &lt;/b&gt;31&lt;/h5&gt;&lt;/div&gt;&lt;hr/&gt;&lt;div&gt;&lt;h5&gt;&lt;b&gt;OFFENSE&lt;/b&gt;&lt;/h5&gt;&lt;/div&gt;&lt;hr/&gt;&lt;div&gt;&lt;h5&gt;&lt;b&gt;Spd &lt;/b&gt;50 ft., fly 250 ft. (clumsy)&lt;/h5&gt;&lt;h5&gt;&lt;b&gt;Melee &lt;/b&gt;bite +37 (4d6+21/19-20), 2 claws +37 (2d8+14/19-20), gore +36 (2d8+21), tail slap +34 (2d8+21)&lt;/h5&gt;&lt;h5&gt;&lt;b&gt;Space &lt;/b&gt;20 ft.; &lt;b&gt;Reach &lt;/b&gt;15 ft. (20 ft. with bite and gore)&lt;/h5&gt;&lt;h5&gt;&lt;b&gt;Special Attacks &lt;/b&gt;breath weapon (60-ft. cone, 20d6 sonic damage, DC 31), crush (DC 31, 4d6+21), tail sweep (DC 31, 2d6+21), violent retort&lt;/h5&gt;&lt;h5&gt;&lt;b&gt;Spell-Like Abilities&lt;/b&gt; (CL 26th; concentration +33) &lt;/br&gt;At Will&amp;mdash;&lt;i&gt;calm emotions&lt;/i&gt;, &lt;i&gt;detect good/evil&lt;/i&gt;, &lt;i&gt;prismatic spray&lt;/i&gt;, &lt;i&gt;sympathetic vibration&lt;/i&gt;, &lt;i&gt;tongues&lt;/i&gt;&lt;/h5&gt;&lt;/h5&gt;&lt;h5&gt;&lt;b&gt;Spells Known&lt;/b&gt; (CL 15th; concentration +22) &lt;/br&gt;7th (5/day)&amp;mdash;&lt;i&gt;greater teleport&lt;/i&gt;, &lt;i&gt;limited wish&lt;/i&gt; &lt;/br&gt;6th (7/day)&amp;mdash;&lt;i&gt;eyebite&lt;/i&gt; (DC 23), &lt;i&gt;mass &lt;i&gt;suggestion&lt;/i&gt;&lt;/i&gt; (DC 23), &lt;i&gt;transformation&lt;/i&gt; &lt;/br&gt;5th (7/day)&amp;mdash;&lt;i&gt;break enchantment&lt;/i&gt;, &lt;i&gt;dismissal&lt;/i&gt; (DC 22), &lt;i&gt;dominate person&lt;/i&gt; (DC 22), &lt;i&gt;feeblemind&lt;/i&gt; (DC 22) &lt;/br&gt;4th (7/day)&amp;mdash;&lt;i&gt;confusion&lt;/i&gt; (DC 21), &lt;i&gt;lesser geas&lt;/i&gt; (DC 21), &lt;i&gt;locate creature&lt;/i&gt;, &lt;i&gt;rainbow pattern&lt;/i&gt; (DC 21) &lt;/br&gt;3rd (8/day)&amp;mdash;&lt;i&gt;gaseous form&lt;/i&gt;,  &lt;i&gt;hold person&lt;/i&gt; (DC 20), &lt;i&gt;lightning bolt&lt;/i&gt; (DC 20), &lt;i&gt;suggestion&lt;/i&gt; (DC 20) &lt;/br&gt;2nd (8/day)&amp;mdash;&lt;i&gt;detect thoughts&lt;/i&gt; (DC 19), &lt;i&gt;fog cloud&lt;/i&gt;, &lt;i&gt;hideous laughter&lt;/i&gt; (DC 19), &lt;i&gt;scorching ray&lt;/i&gt;, &lt;i&gt;touch of idiocy&lt;/i&gt; &lt;/br&gt;1st (8/day)&amp;mdash;&lt;i&gt;charm person&lt;/i&gt; (DC 18), &lt;i&gt;chill touch&lt;/i&gt; (DC 18), &lt;i&gt;color spray&lt;/i&gt; (DC 18), &lt;i&gt;endure elements&lt;/i&gt;, &lt;i&gt;true strike&lt;/i&gt; &lt;/br&gt;0 (at will)&amp;mdash;&lt;i&gt;daze&lt;/i&gt; (DC 17), &lt;i&gt;detect magic&lt;/i&gt;, &lt;i&gt;flare&lt;/i&gt; (DC 17), &lt;i&gt;ghost sound&lt;/i&gt;, &lt;i&gt;mage hand&lt;/i&gt;, &lt;i&gt;mending&lt;/i&gt;, &lt;i&gt;message&lt;/i&gt;, &lt;i&gt;read magic&lt;/i&gt;, &lt;i&gt;resistance&lt;/i&gt;&lt;/h5&gt;&lt;/h5&gt;&lt;/div&gt;&lt;hr/&gt;&lt;div&gt;&lt;h5&gt;&lt;b&gt;STATISTICS&lt;/b&gt;&lt;/h5&gt;&lt;/div&gt;&lt;hr/&gt;&lt;div&gt;&lt;h5&gt;&lt;b&gt;Str &lt;/b&gt;39, &lt;b&gt;Dex &lt;/b&gt;8, &lt;b&gt;Con &lt;/b&gt;27, &lt;b&gt;Int &lt;/b&gt; 24, &lt;b&gt;Wis &lt;/b&gt;25, &lt;b&gt;Cha &lt;/b&gt;24&lt;/h5&gt;&lt;h5&gt;&lt;b&gt;Base Atk &lt;/b&gt;+26; &lt;b&gt;CMB &lt;/b&gt;+44; &lt;b&gt;CMD &lt;/b&gt;53 (57 vs. trip)&lt;/h5&gt;&lt;h5&gt;&lt;b&gt;Feats &lt;/b&gt;Flyby Attack, Hover, Improved Critical (bite, claw), Improved Initiative, Improved Iron Will, Iron Will, Lightning Reflexes, Multiattack, Persuasive, Skill Focus (Perception), Weapon Focus (bite, claw)&lt;/h5&gt;&lt;h5&gt;&lt;b&gt;Skills &lt;/b&gt;Appraise +36, Bluff +36, Diplomacy +40, Fly -9, Heal +36, Intimidate +40, Knowledge (arcana) +36, Knowledge (history) +36, Knowledge (nobility) +36, Knowledge (planes) +36, Perception +42, Perform (oratory) +36, Sense Motive +36, Spellcraft +36&lt;/h5&gt;&lt;h5&gt;&lt;b&gt;Languages &lt;/b&gt;Abyssal, Auran, Celestial, Common, Draconic, Ignan, Infernal, Terran&lt;/h5&gt;&lt;h5&gt;&lt;b&gt;SQ &lt;/b&gt;change shape, dogmatic discordance, golden armor&lt;/h5&gt;&lt;/div&gt;&lt;hr/&gt;&lt;div&gt;&lt;h5&gt;&lt;b&gt;ECOLOGY&lt;/b&gt;&lt;/h5&gt;&lt;/div&gt;&lt;hr/&gt;&lt;div&gt;&lt;h5&gt;&lt;b&gt;Environment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ABILITIES&lt;/b&gt;&lt;/h5&gt;&lt;/div&gt;&lt;hr/&gt;&lt;div&gt;&lt;/h5&gt;&lt;h5&gt;&lt;b&gt;Change Shape (Su)&lt;/b&gt; A young or older sovereign dragon can assume any humanoid form three times per day as &lt;i&gt;polymorph&lt;/i&gt;.  &lt;/h5&gt;&lt;h5&gt;&lt;b&gt;Dogmatic Discordance (Su)&lt;/b&gt; Good or evil creatures take a -2 penalty when making saving throws against a sovereign dragon's spells, spell-like abilities, breath weapon, and aura.  &lt;/h5&gt;&lt;h5&gt;&lt;b&gt;Golden Armor (Su)&lt;/b&gt; Once per day as a standard action, an old or older sovereign dragon can cover its form in golden armor, granting it a +4 armor bonus to AC and energy &lt;i&gt;resistance&lt;/i&gt; 15 to one energy type, chosen at the time the armor is summoned. This armor lasts for a number of rounds equal to the dragon's age category. The sovereign dragon can dismiss the armor as a free action.  &lt;/h5&gt;&lt;h5&gt;&lt;b&gt;Master Counterspelling (Su)&lt;/b&gt; A great wyrm sovereign dragon can counterspell once per round as an immediate action. It need not know the spell it is countering, but can instead expend any spell that is one level higher to automatically counter the spell.  &lt;/h5&gt;&lt;h5&gt;&lt;b&gt;Violent Retort (Ex)&lt;/b&gt; When a young or older sovereign dragon takes damage from a melee attack critical hit, it can, as an immediate action, make a claw or tail slap attack against the creature that made the critical hit.&lt;/h5&gt;&lt;/div&gt;&lt;br&gt;&lt;/br&gt;&lt;div&gt;&lt;h4&gt;&lt;p&gt;&lt;p&gt;Guardians of balance, sovereign dragons, or lungwangs as they are also known, were placed in the skies by the gods themselves to safeguard harmony in the world.&lt;/p&gt;&lt;/h4&gt;&lt;/div&gt;</t>
  </si>
  <si>
    <t>Young Underworld Dragon</t>
  </si>
  <si>
    <t>dragon senses, smoke vision; Perception +12</t>
  </si>
  <si>
    <t>Fort +9, Ref +7, Will +7</t>
  </si>
  <si>
    <t>40 ft., burrow 30 ft., fly 150 ft. (average)</t>
  </si>
  <si>
    <t>bite +14 (1d8+7), 2 claws +13 (1d6+5/19-20), gore +13 (1d6+7)</t>
  </si>
  <si>
    <t>adamantine claws, breath weapon (60-ft. line, 6d6 fire damage, DC 17)</t>
  </si>
  <si>
    <t>Spell-Like Abilities (CL 8th; concentration +9)  At Will-soften earth and stone</t>
  </si>
  <si>
    <t>Improved Critical (claw), Improved Initiative, Skill Focus (Stealth), Weapon Focus (bite)</t>
  </si>
  <si>
    <t>Appraise +12, Climb +16, Intimidate +12, Knowledge (dungeoneering) +12, Knowledge (geography) +12, Perception +12, Stealth +15</t>
  </si>
  <si>
    <t>This serpentine dragon has skin the color of deep volcanic rock, enormous claws, and jagged, stonelike horns and scales.</t>
  </si>
  <si>
    <t>Adamantine Claws (Ex) The claws of an underworld dragon are made of adamantine, and have the qualities of a weapon made from that material.  Change Shape (Su) A young or older underworld dragon can assume any humanoid form three times per day as if using polymorph.  Lava Eruption (Su)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Smoke Vision (Ex) A very young and older underworld dragon can see perfectly in smoky conditions (such as those created by pyrotechnics).  Underworld Burrower (Ex) An adult underworld dragon gains a 10-foot bonus to its burrow speed. When the underworld dragon becomes old and every two age categories thereafter, its burrow speed increases by an additional 10 feet.</t>
  </si>
  <si>
    <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t>
  </si>
  <si>
    <t>&lt;link rel="stylesheet"href="PF.css"&gt;&lt;div&gt;&lt;h2&gt;Underworld Dragon, Young&lt;/h2&gt;&lt;h3&gt;&lt;i&gt;This serpentine dragon has skin the color of deep volcanic rock, enormous claws, and jagged, stonelike horns and scales.&lt;/i&gt;&lt;/h3&gt;&lt;br&gt;&lt;/div&gt;&lt;div class="heading"&gt;&lt;p class="alignleft"&gt;Young Underworld Dragon&lt;/p&gt;&lt;p class="alignright"&gt;CR 7&lt;/p&gt;&lt;div style="clear: both;"&gt;&lt;/div&gt;&lt;/div&gt;&lt;div&gt;&lt;h5&gt;&lt;b&gt;XP &lt;/b&gt;3,200&lt;/h5&gt;&lt;h5&gt;LE Medium dragon (fire)&lt;/h5&gt;&lt;h5&gt;&lt;b&gt;Init &lt;/b&gt;+5; &lt;b&gt;Senses &lt;/b&gt;dragon senses, smoke vision; Perception +12&lt;/h5&gt;&lt;/div&gt;&lt;hr/&gt;&lt;div&gt;&lt;h5&gt;&lt;b&gt;DEFENSE&lt;/b&gt;&lt;/h5&gt;&lt;/div&gt;&lt;hr/&gt;&lt;div&gt;&lt;h5&gt;&lt;b&gt;AC &lt;/b&gt;21, touch 11, flat-footed 20 (+1 Dex, +10 natural)&lt;/h5&gt;&lt;h5&gt;&lt;b&gt;hp &lt;/b&gt;76 (8d12+24)&lt;/h5&gt;&lt;h5&gt;&lt;b&gt;Fort &lt;/b&gt;+9, &lt;b&gt;Ref &lt;/b&gt;+7, &lt;b&gt;Will &lt;/b&gt;+7&lt;/h5&gt;&lt;h5&gt;&lt;b&gt;Immune &lt;/b&gt;fire, paralysis, sleep&lt;/h5&gt;&lt;h5&gt;&lt;b&gt;Weaknesses &lt;/b&gt;vulnerability to cold&lt;/h5&gt;&lt;/div&gt;&lt;hr/&gt;&lt;div&gt;&lt;h5&gt;&lt;b&gt;OFFENSE&lt;/b&gt;&lt;/h5&gt;&lt;/div&gt;&lt;hr/&gt;&lt;div&gt;&lt;h5&gt;&lt;b&gt;Spd &lt;/b&gt;40 ft., burrow 30 ft., fly 150 ft. (average)&lt;/h5&gt;&lt;h5&gt;&lt;b&gt;Melee &lt;/b&gt;bite +14 (1d8+7), 2 claws +13 (1d6+5/19-20), gore +13 (1d6+7)&lt;/h5&gt;&lt;h5&gt;&lt;b&gt;Space &lt;/b&gt;5 ft.; &lt;b&gt;Reach &lt;/b&gt;5 ft. (10 ft. with bite and gore)&lt;/h5&gt;&lt;h5&gt;&lt;b&gt;Special Attacks &lt;/b&gt;adamantine claws, breath weapon (60-ft. line, 6d6 fire damage, DC 17)&lt;/h5&gt;&lt;h5&gt;&lt;b&gt;Spell-Like Abilities&lt;/b&gt; (CL 8th; concentration +9) &lt;/br&gt;At Will&amp;mdash;&lt;i&gt;soften earth and stone&lt;/i&gt;&lt;/h5&gt;&lt;/h5&gt;&lt;/div&gt;&lt;hr/&gt;&lt;div&gt;&lt;h5&gt;&lt;b&gt;STATISTICS&lt;/b&gt;&lt;/h5&gt;&lt;/div&gt;&lt;hr/&gt;&lt;div&gt;&lt;h5&gt;&lt;b&gt;Str &lt;/b&gt;21, &lt;b&gt;Dex &lt;/b&gt;12, &lt;b&gt;Con &lt;/b&gt;17, &lt;b&gt;Int &lt;/b&gt; 12, &lt;b&gt;Wis &lt;/b&gt;13, &lt;b&gt;Cha &lt;/b&gt;12&lt;/h5&gt;&lt;h5&gt;&lt;b&gt;Base Atk &lt;/b&gt;+8; &lt;b&gt;CMB &lt;/b&gt;+13; &lt;b&gt;CMD &lt;/b&gt;24 (28 vs. trip)&lt;/h5&gt;&lt;h5&gt;&lt;b&gt;Feats &lt;/b&gt;Improved Critical (claw), Improved Initiative, Skill Focus (Stealth), Weapon Focus (bite)&lt;/h5&gt;&lt;h5&gt;&lt;b&gt;Skills &lt;/b&gt;Appraise +12, Climb +16, Intimidate +12, Knowledge (dungeoneering) +12, Knowledge (geography) +12, Perception +12, Stealth +15&lt;/h5&gt;&lt;h5&gt;&lt;b&gt;Languages &lt;/b&gt;Common, Draconic&lt;/h5&gt;&lt;h5&gt;&lt;b&gt;SQ &lt;/b&gt;change shape&lt;/h5&gt;&lt;/div&gt;&lt;hr/&gt;&lt;div&gt;&lt;h5&gt;&lt;b&gt;ECOLOGY&lt;/b&gt;&lt;/h5&gt;&lt;/div&gt;&lt;hr/&gt;&lt;div&gt;&lt;h5&gt;&lt;b&gt;Environment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ABILITIES&lt;/b&gt;&lt;/h5&gt;&lt;/div&gt;&lt;hr/&gt;&lt;div&gt;&lt;/h5&gt;&lt;h5&gt;&lt;b&gt;Adamantine Claws (Ex)&lt;/b&gt; The claws of an underworld dragon are made of adamantine, and have the qualities of a weapon made from that material.  &lt;/h5&gt;&lt;h5&gt;&lt;b&gt;Change Shape (Su)&lt;/b&gt; A young or older underworld dragon can assume any humanoid form three times per day as if using &lt;i&gt;polymorph&lt;/i&gt;.  &lt;/h5&gt;&lt;h5&gt;&lt;b&gt;Lava Eruption (Su)&lt;/b&gt;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</si>
  <si>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Adult Underworld Dragon</t>
  </si>
  <si>
    <t>29, touch 9, flat-footed 29</t>
  </si>
  <si>
    <t>(+20 natural, -1 size)</t>
  </si>
  <si>
    <t>Fort +14, Ref +9, Will +12</t>
  </si>
  <si>
    <t>40 ft., burrow 40 ft., fly 200 ft. (poor)</t>
  </si>
  <si>
    <t>bite +22 (2d6+12), 2 claws +22 (1d8+8/19-20), gore +21 (1d8+12), tail slap +16 (1d8+12)</t>
  </si>
  <si>
    <t>adamantine claws, breath weapon (80-ft. line, 12d6 fire damage, DC 22)</t>
  </si>
  <si>
    <t>Spell-Like Abilities (CL 14th; concentration +17)  At Will-soften earth and stone, spike stones (DC 17), stone shape</t>
  </si>
  <si>
    <t>Spells Known (CL 5th; concentration +8)  2nd (5/day)-flaming sphere (DC 15), scorching ray  1st (7/day)-burning hands (DC 14), cause fear (DC 14) magic missile, ray of enfeeblement (DC 14)  0 (at will)-acid splash, bleed (DC 13), detect magic, flare (DC 13), read magic, resistance</t>
  </si>
  <si>
    <t>Improved Critical (claws), Improved Initiative, Improved Natural Armor, Lunge, Skill Focus (Stealth), Weapon Focus (bite), Weapon Focus (claw)</t>
  </si>
  <si>
    <t>Appraise +20, Bluff +20, Climb +25, Fly +11, Intimidate +20, Knowledge (dungeoneering) +20, Knowledge (geography) +20, Perception +20, Stealth +19</t>
  </si>
  <si>
    <t>change shape, underworld burrower</t>
  </si>
  <si>
    <t>&lt;link rel="stylesheet"href="PF.css"&gt;&lt;div&gt;&lt;h2&gt;Underworld Dragon, Adult&lt;/h2&gt;&lt;h3&gt;&lt;i&gt;This serpentine dragon has skin the color of deep volcanic rock, enormous claws, and jagged, stonelike horns and scales.&lt;/i&gt;&lt;/h3&gt;&lt;br&gt;&lt;/div&gt;&lt;div class="heading"&gt;&lt;p class="alignleft"&gt;Adult Underworld Dragon&lt;/p&gt;&lt;p class="alignright"&gt;CR 11&lt;/p&gt;&lt;div style="clear: both;"&gt;&lt;/div&gt;&lt;/div&gt;&lt;div&gt;&lt;h5&gt;&lt;b&gt;XP &lt;/b&gt;12,800&lt;/h5&gt;&lt;h5&gt;LE Large dragon (fire)&lt;/h5&gt;&lt;h5&gt;&lt;b&gt;Init &lt;/b&gt;+4; &lt;b&gt;Senses &lt;/b&gt;dragon senses, smoke vision; Perception +20&lt;/h5&gt;&lt;h5&gt;&lt;b&gt;Aura &lt;/b&gt;frightful presence (180 ft., DC 20)&lt;/h5&gt;&lt;/div&gt;&lt;hr/&gt;&lt;div&gt;&lt;h5&gt;&lt;b&gt;DEFENSE&lt;/b&gt;&lt;/h5&gt;&lt;/div&gt;&lt;hr/&gt;&lt;div&gt;&lt;h5&gt;&lt;b&gt;AC &lt;/b&gt;29, touch 9, flat-footed 29 (+20 natural, -1 size)&lt;/h5&gt;&lt;h5&gt;&lt;b&gt;hp &lt;/b&gt;161 (14d12+70)&lt;/h5&gt;&lt;h5&gt;&lt;b&gt;Fort &lt;/b&gt;+14, &lt;b&gt;Ref &lt;/b&gt;+9, &lt;b&gt;Will &lt;/b&gt;+12&lt;/h5&gt;&lt;h5&gt;&lt;b&gt;DR &lt;/b&gt;5/magic; &lt;b&gt;Immune &lt;/b&gt;fire, paralysis, sleep; &lt;b&gt;SR &lt;/b&gt;22&lt;/h5&gt;&lt;h5&gt;&lt;b&gt;Weaknesses &lt;/b&gt;vulnerability to cold&lt;/h5&gt;&lt;/div&gt;&lt;hr/&gt;&lt;div&gt;&lt;h5&gt;&lt;b&gt;OFFENSE&lt;/b&gt;&lt;/h5&gt;&lt;/div&gt;&lt;hr/&gt;&lt;div&gt;&lt;h5&gt;&lt;b&gt;Spd &lt;/b&gt;40 ft., burrow 40 ft., fly 200 ft. (poor)&lt;/h5&gt;&lt;h5&gt;&lt;b&gt;Melee &lt;/b&gt;bite +22 (2d6+12), 2 claws +22 (1d8+8/19-20), gore +21 (1d8+12), tail slap +16 (1d8+12)&lt;/h5&gt;&lt;h5&gt;&lt;b&gt;Space &lt;/b&gt;10 ft.; &lt;b&gt;Reach &lt;/b&gt;5 ft. (10 ft. with bite and gore)&lt;/h5&gt;&lt;h5&gt;&lt;b&gt;Special Attacks &lt;/b&gt;adamantine claws, breath weapon (80-ft. line, 12d6 fire damage, DC 22)&lt;/h5&gt;&lt;h5&gt;&lt;b&gt;Spell-Like Abilities&lt;/b&gt; (CL 14th; concentration +17) &lt;/br&gt;At Will&amp;mdash;&lt;i&gt;soften earth and stone&lt;/i&gt;, &lt;i&gt;spike stones&lt;/i&gt; (DC 17), &lt;i&gt;stone shape&lt;/i&gt;&lt;/h5&gt;&lt;/h5&gt;&lt;h5&gt;&lt;b&gt;Spells Known&lt;/b&gt; (CL 5th; concentration +8) &lt;/br&gt;2nd (5/day)&amp;mdash;&lt;i&gt;flaming sphere&lt;/i&gt; (DC 15), &lt;i&gt;scorching ray&lt;/i&gt; &lt;/br&gt;1st (7/day)&amp;mdash;&lt;i&gt;burning hands&lt;/i&gt; (DC 14), &lt;i&gt;cause fear&lt;/i&gt; (DC 14) &lt;i&gt;magic missile&lt;/i&gt;, &lt;i&gt;ray of enfeeblement&lt;/i&gt; (DC 14) &lt;/br&gt;0 (at will)&amp;mdash;&lt;i&gt;acid splash&lt;/i&gt;, &lt;i&gt;bleed&lt;/i&gt; (DC 13), &lt;i&gt;detect magic&lt;/i&gt;, &lt;i&gt;flare&lt;/i&gt; (DC 13), &lt;i&gt;read magic&lt;/i&gt;, &lt;i&gt;resistance&lt;/i&gt;&lt;/h5&gt;&lt;/h5&gt;&lt;/div&gt;&lt;hr/&gt;&lt;div&gt;&lt;h5&gt;&lt;b&gt;STATISTICS&lt;/b&gt;&lt;/h5&gt;&lt;/div&gt;&lt;hr/&gt;&lt;div&gt;&lt;h5&gt;&lt;b&gt;Str &lt;/b&gt;27, &lt;b&gt;Dex &lt;/b&gt;10, &lt;b&gt;Con &lt;/b&gt;21, &lt;b&gt;Int &lt;/b&gt; 16, &lt;b&gt;Wis &lt;/b&gt;17, &lt;b&gt;Cha &lt;/b&gt;16&lt;/h5&gt;&lt;h5&gt;&lt;b&gt;Base Atk &lt;/b&gt;+14; &lt;b&gt;CMB &lt;/b&gt;+23; &lt;b&gt;CMD &lt;/b&gt;33 (37 vs. trip)&lt;/h5&gt;&lt;h5&gt;&lt;b&gt;Feats &lt;/b&gt;Improved Critical (claws), Improved Initiative, Improved Natural Armor, Lunge, Skill Focus (Stealth), Weapon Focus (bite), Weapon Focus (claw)&lt;/h5&gt;&lt;h5&gt;&lt;b&gt;Skills &lt;/b&gt;Appraise +20, Bluff +20, Climb +25, Fly +11, Intimidate +20, Knowledge (dungeoneering) +20, Knowledge (geography) +20, Perception +20, Stealth +19&lt;/h5&gt;&lt;h5&gt;&lt;b&gt;Languages &lt;/b&gt;Common, Draconic, Ignan, Terran&lt;/h5&gt;&lt;h5&gt;&lt;b&gt;SQ &lt;/b&gt;change shape, underworld burrower&lt;/h5&gt;&lt;/div&gt;&lt;hr/&gt;&lt;div&gt;&lt;h5&gt;&lt;b&gt;ECOLOGY&lt;/b&gt;&lt;/h5&gt;&lt;/div&gt;&lt;hr/&gt;&lt;div&gt;&lt;h5&gt;&lt;b&gt;Environment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ABILITIES&lt;/b&gt;&lt;/h5&gt;&lt;/div&gt;&lt;hr/&gt;&lt;div&gt;&lt;/h5&gt;&lt;h5&gt;&lt;b&gt;Adamantine Claws (Ex)&lt;/b&gt; The claws of an underworld dragon are made of adamantine, and have the qualities of a weapon made from that material.  &lt;/h5&gt;&lt;h5&gt;&lt;b&gt;Change Shape (Su)&lt;/b&gt; A young or older underworld dragon can assume any humanoid form three times per day as if using &lt;i&gt;polymorph&lt;/i&gt;.  &lt;/h5&gt;&lt;h5&gt;&lt;b&gt;Lava Eruption (Su)&lt;/b&gt;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</si>
  <si>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Ancient Underworld Dragon</t>
  </si>
  <si>
    <t>Fort +20, Ref +12, Will +18</t>
  </si>
  <si>
    <t>40 ft., burrow 60 ft., fly 200 ft. (poor)</t>
  </si>
  <si>
    <t>bite +33 (2d8+18), 2 claws +33 (2d6+12/19-20), gore +32 (2d6+18), tail slap +27 (2d6+18)</t>
  </si>
  <si>
    <t>adamantine claws, breath weapon (100-ft. line, 20d6 fire damage, DC 28), crush (DC 28, 2d8+12)</t>
  </si>
  <si>
    <t>Spell-Like Abilities (CL 22nd; concentration +27)  At Will-repel metal or stone, soften earth and stone, spike stones (DC 19), stone shape, wall of stone</t>
  </si>
  <si>
    <t>Spells Known (CL 13th; concentration +18)  6th (4/day)-disintegrate (DC 21), flesh to stone (DC 21)  5th (7/day)-passwall, transmute rock to mud, waves of fatigue  4th (7/day)-enervation, shout (DC 19), solid fog, stone shape  3rd (7/day)-displacement, fireball (DC 18), protection from good, rage, slow  2nd (7/day)-acid arrow, daze monster (DC 17), flaming sphere (DC 17), scorching ray  1st (8/day)-burning hands (DC 16), cause fear (DC 16) magic missile, ray of enfeeblement (DC 16), true strike  0 (at will)-acid splash, bleed (DC 15), detect magic, flare (DC 15), ghost sound, mage hand, read magic, resistance, touch of fatigue (DC 15)</t>
  </si>
  <si>
    <t>+36 (+38 bull rush)</t>
  </si>
  <si>
    <t>45 (47 vs. bull rush, 49 vs. trip)</t>
  </si>
  <si>
    <t>Critical Focus, Improved Bull Rush, Improved Critical (bite), Improved Critical (claw), Improved Initiative, Improved Natural Armor, Lunge, Power Attack, Skill Focus (Stealth), Weapon Focus (bite), Weapon Focus (claw)</t>
  </si>
  <si>
    <t>Acrobatics +21 (+25 when jumping), Appraise +30, Bluff +30, Climb +37, Fly +16, Intimidate +30, Knowledge (dungeoneering) +30, Knowledge (geography) +30, Knowledge (planes) +30, Perception +30, Stealth +22</t>
  </si>
  <si>
    <t>Common, Draconic, Dwarven, Giant, Ignan, Terran</t>
  </si>
  <si>
    <t>&lt;link rel="stylesheet"href="PF.css"&gt;&lt;div&gt;&lt;h2&gt;Underworld Dragon, Ancient&lt;/h2&gt;&lt;h3&gt;&lt;i&gt;This serpentine dragon has skin the color of deep volcanic rock, enormous claws, and jagged, stonelike horns and scales.&lt;/i&gt;&lt;/h3&gt;&lt;br&gt;&lt;/div&gt;&lt;div class="heading"&gt;&lt;p class="alignleft"&gt;Ancient Underworld Dragon&lt;/p&gt;&lt;p class="alignright"&gt;CR 16&lt;/p&gt;&lt;div style="clear: both;"&gt;&lt;/div&gt;&lt;/div&gt;&lt;div&gt;&lt;h5&gt;&lt;b&gt;XP &lt;/b&gt;76,800&lt;/h5&gt;&lt;h5&gt;LE Huge dragon (fire)&lt;/h5&gt;&lt;h5&gt;&lt;b&gt;Init &lt;/b&gt;+3; &lt;b&gt;Senses &lt;/b&gt;dragon senses, smoke vision; Perception +30&lt;/h5&gt;&lt;h5&gt;&lt;b&gt;Aura &lt;/b&gt;frightful presence (300 ft., DC 26)&lt;/h5&gt;&lt;/div&gt;&lt;hr/&gt;&lt;div&gt;&lt;h5&gt;&lt;b&gt;DEFENSE&lt;/b&gt;&lt;/h5&gt;&lt;/div&gt;&lt;hr/&gt;&lt;div&gt;&lt;h5&gt;&lt;b&gt;AC &lt;/b&gt;39, touch 7, flat-footed 39 (-1 Dex, +32 natural, -2 size)&lt;/h5&gt;&lt;h5&gt;&lt;b&gt;hp &lt;/b&gt;297 (22d12+154)&lt;/h5&gt;&lt;h5&gt;&lt;b&gt;Fort &lt;/b&gt;+20, &lt;b&gt;Ref &lt;/b&gt;+12, &lt;b&gt;Will &lt;/b&gt;+18&lt;/h5&gt;&lt;h5&gt;&lt;b&gt;DR &lt;/b&gt;15/magic; &lt;b&gt;Immune &lt;/b&gt;fire, paralysis, sleep; &lt;b&gt;SR &lt;/b&gt;27&lt;/h5&gt;&lt;h5&gt;&lt;b&gt;Weaknesses &lt;/b&gt;vulnerability to cold&lt;/h5&gt;&lt;/div&gt;&lt;hr/&gt;&lt;div&gt;&lt;h5&gt;&lt;b&gt;OFFENSE&lt;/b&gt;&lt;/h5&gt;&lt;/div&gt;&lt;hr/&gt;&lt;div&gt;&lt;h5&gt;&lt;b&gt;Spd &lt;/b&gt;40 ft., burrow 60 ft., fly 200 ft. (poor)&lt;/h5&gt;&lt;h5&gt;&lt;b&gt;Melee &lt;/b&gt;bite +33 (2d8+18), 2 claws +33 (2d6+12/19-20), gore +32 (2d6+18), tail slap +27 (2d6+18)&lt;/h5&gt;&lt;h5&gt;&lt;b&gt;Space &lt;/b&gt;15 ft.; &lt;b&gt;Reach &lt;/b&gt;10 ft. (15 ft. with bite)&lt;/h5&gt;&lt;h5&gt;&lt;b&gt;Special Attacks &lt;/b&gt;adamantine claws, breath weapon (100-ft. line, 20d6 fire damage, DC 28), crush (DC 28, 2d8+12)&lt;/h5&gt;&lt;h5&gt;&lt;b&gt;Spell-Like Abilities&lt;/b&gt; (CL 22nd; concentration +27) &lt;/br&gt;At Will&amp;mdash;&lt;i&gt;repel metal or stone&lt;/i&gt;, &lt;i&gt;soften earth and stone&lt;/i&gt;, &lt;i&gt;spike stones&lt;/i&gt; (DC 19), &lt;i&gt;stone shape&lt;/i&gt;, &lt;i&gt;wall of stone&lt;/i&gt;&lt;/h5&gt;&lt;/h5&gt;&lt;h5&gt;&lt;b&gt;Spells Known&lt;/b&gt; (CL 13th; concentration +18) &lt;/br&gt;6th (4/day)&amp;mdash;&lt;i&gt;disintegrate&lt;/i&gt; (DC 21), &lt;i&gt;flesh to stone&lt;/i&gt; (DC 21) &lt;/br&gt;5th (7/day)&amp;mdash;&lt;i&gt;passwall&lt;/i&gt;, &lt;i&gt;transmute rock to mud&lt;/i&gt;, &lt;i&gt;waves of fatigue&lt;/i&gt; &lt;/br&gt;4th (7/day)&amp;mdash;&lt;i&gt;enervation&lt;/i&gt;, &lt;i&gt;shout&lt;/i&gt; (DC 19), &lt;i&gt;solid fog&lt;/i&gt;, &lt;i&gt;stone shape&lt;/i&gt; &lt;/br&gt;3rd (7/day)&amp;mdash;&lt;i&gt;displacement&lt;/i&gt;, &lt;i&gt;fireball&lt;/i&gt; (DC 18), &lt;i&gt;protection from good&lt;/i&gt;, &lt;i&gt;rage&lt;/i&gt;, &lt;i&gt;slow&lt;/i&gt; &lt;/br&gt;2nd (7/day)&amp;mdash;&lt;i&gt;acid arrow&lt;/i&gt;, &lt;i&gt;daze monster&lt;/i&gt; (DC 17), &lt;i&gt;flaming sphere&lt;/i&gt; (DC 17), &lt;i&gt;scorching ray&lt;/i&gt; &lt;/br&gt;1st (8/day)&amp;mdash;&lt;i&gt;burning hands&lt;/i&gt; (DC 16), &lt;i&gt;cause fear&lt;/i&gt; (DC 16) &lt;i&gt;magic missile&lt;/i&gt;, &lt;i&gt;ray of enfeeblement&lt;/i&gt; (DC 16), &lt;i&gt;true strike&lt;/i&gt; &lt;/br&gt;0 (at will)&amp;mdash;&lt;i&gt;acid splash&lt;/i&gt;, &lt;i&gt;bleed&lt;/i&gt; (DC 15), &lt;i&gt;detect magic&lt;/i&gt;, &lt;i&gt;flare&lt;/i&gt; (DC 15), &lt;i&gt;ghost sound&lt;/i&gt;, &lt;i&gt;mage hand&lt;/i&gt;, &lt;i&gt;read magic&lt;/i&gt;, &lt;i&gt;resistance&lt;/i&gt;, &lt;i&gt;touch of fatigue&lt;/i&gt; (DC 15)&lt;/h5&gt;&lt;/h5&gt;&lt;/div&gt;&lt;hr/&gt;&lt;div&gt;&lt;h5&gt;&lt;b&gt;STATISTICS&lt;/b&gt;&lt;/h5&gt;&lt;/div&gt;&lt;hr/&gt;&lt;div&gt;&lt;h5&gt;&lt;b&gt;Str &lt;/b&gt;35, &lt;b&gt;Dex &lt;/b&gt;8, &lt;b&gt;Con &lt;/b&gt;25, &lt;b&gt;Int &lt;/b&gt; 20, &lt;b&gt;Wis &lt;/b&gt;21, &lt;b&gt;Cha &lt;/b&gt;20&lt;/h5&gt;&lt;h5&gt;&lt;b&gt;Base Atk &lt;/b&gt;+22; &lt;b&gt;CMB &lt;/b&gt;+36 (+38 bull rush); &lt;b&gt;CMD &lt;/b&gt;45 (47 vs. bull rush, 49 vs. trip)&lt;/h5&gt;&lt;h5&gt;&lt;b&gt;Feats &lt;/b&gt;Critical Focus, Improved Bull Rush, Improved Critical (bite), Improved Critical (claw), Improved Initiative, Improved Natural Armor, Lunge, Power Attack, Skill Focus (Stealth), Weapon Focus (bite), Weapon Focus (claw)&lt;/h5&gt;&lt;h5&gt;&lt;b&gt;Skills &lt;/b&gt;Acrobatics +21 (+25 when jumping), Appraise +30, Bluff +30, Climb +37, Fly +16, Intimidate +30, Knowledge (dungeoneering) +30, Knowledge (geography) +30, Knowledge (planes) +30, Perception +30, Stealth +22&lt;/h5&gt;&lt;h5&gt;&lt;b&gt;Languages &lt;/b&gt;Common, Draconic, Dwarven, Giant, Ignan, Terran&lt;/h5&gt;&lt;h5&gt;&lt;b&gt;SQ &lt;/b&gt;change shape, underworld burrower&lt;/h5&gt;&lt;/div&gt;&lt;hr/&gt;&lt;div&gt;&lt;h5&gt;&lt;b&gt;ECOLOGY&lt;/b&gt;&lt;/h5&gt;&lt;/div&gt;&lt;hr/&gt;&lt;div&gt;&lt;h5&gt;&lt;b&gt;Environment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ABILITIES&lt;/b&gt;&lt;/h5&gt;&lt;/div&gt;&lt;hr/&gt;&lt;div&gt;&lt;/h5&gt;&lt;h5&gt;&lt;b&gt;Adamantine Claws (Ex)&lt;/b&gt; The claws of an underworld dragon are made of adamantine, and have the qualities of a weapon made from that material.  &lt;/h5&gt;&lt;h5&gt;&lt;b&gt;Change Shape (Su)&lt;/b&gt; A young or older underworld dragon can assume any humanoid form three times per day as if using &lt;i&gt;polymorph&lt;/i&gt;.  &lt;/h5&gt;&lt;h5&gt;&lt;b&gt;Lava Eruption (Su)&lt;/b&gt;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</si>
  <si>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Dragonne</t>
  </si>
  <si>
    <t>40 ft., fly 30 ft. (poor)</t>
  </si>
  <si>
    <t>bite +13 (1d8+5), 2 claws +13 (1d6+5)</t>
  </si>
  <si>
    <t>roar, pounce</t>
  </si>
  <si>
    <t>Str 21, Dex 17, Con 17, Int 6, Wis 12, Cha 12</t>
  </si>
  <si>
    <t>Blind-Fight, Combat Reflexes, Flyby Attack, Improved Initiative, Power Attack</t>
  </si>
  <si>
    <t>Fly +5, Perception +12</t>
  </si>
  <si>
    <t>solitary, pair, or pride (5-10)</t>
  </si>
  <si>
    <t>This creature has the features of a lion but the wings and scales of a brass dragon, and a wild mane matching its scales.</t>
  </si>
  <si>
    <t>Roar (Su) A dragonne can unleash a devastating roar every 1d4 rounds as a standard action. All creatures except dragonnes within 120 feet must succeed at a DC 17 Fortitude save or become fatigued. Those within 30 feet who fail their saves are also deafened for 2d4 rounds. This is a sonic effect. The save DC is Constitution-based.</t>
  </si>
  <si>
    <t>Possessing the savage instincts of lions with the cunning of brass dragons, dragonnes combine the fiercest features of these noble creatures into predators both awe-inspiring and deadly.  The origin of dragonnes generates endless speculation. The odds of these creatures being direct crossbreeds of dragons and lions are quite remote, for numerous reasons: the two creatures rarely share the same territories; few creatures as clever as brass dragons would choose to mate with simple lions; and dragonne abilities differ significantly from those of metallic dragons. While otherworldly breeding experiments and magical mishaps remain possibilities, few satisfying explanations make themselves apparent.  Although many creatures rightly fear these ferocious hunters, few dragonnes are blatantly evil-most are just highly territorial and seek to defend their homes and hunting grounds from interlopers. Creatures that draw too close to a dragonne's lair are typically met by the resident's fearsome roar, followed by its claws and fangs if this warning is ignored. Those who attempt to settle in a dragonne's territory find themselves harassed constantly until they decide to leave or the dragonne is slain. These intimidating predators spend the majority of their time on the ground, even when in combat, since their wings prove somewhat ungainly. They typically search for prey and intruders from the air, then land nearby to charge and pounce.  Despite their deadliness, dragonnes form strong bonds with those they consider members of their pride, sometimes even adopting creatures of other races. A character with the Leadership feat can take a dragonne as a cohort. Such characters must have an effective leadership level of 10th. Most dragonne cohorts gain levels in barbarian, fighter, or ranger.  A dragonne measures between 10 and 12 feet long and weighs up to 1,200 pounds.</t>
  </si>
  <si>
    <t>&lt;link rel="stylesheet"href="PF.css"&gt;&lt;div&gt;&lt;h2&gt;Dragonne&lt;/h2&gt;&lt;h3&gt;&lt;i&gt;&lt;i&gt;This creature has the features of a lion but the wings and scales of a brass dragon&lt;/i&gt;, &lt;i&gt;and a wild mane matching its scales&lt;/i&gt;.&lt;/i&gt;&lt;/h3&gt;&lt;br&gt;&lt;/br&gt;&lt;/div&gt;&lt;div class="heading"&gt;&lt;p class="alignleft"&gt;Dragonne&lt;/p&gt;&lt;p class="alignright"&gt;CR 7&lt;/p&gt;&lt;div style="clear: both;"&gt;&lt;/div&gt;&lt;/div&gt;&lt;div&gt;&lt;h5&gt;&lt;b&gt;XP &lt;/b&gt;3,200&lt;/h5&gt;&lt;h5&gt;N Large magical beast &lt;/h5&gt;&lt;h5&gt;&lt;b&gt;Init &lt;/b&gt;+7; &lt;b&gt;Senses &lt;/b&gt;darkvision 60 ft., low-light vision, scent; Perception +12&lt;/h5&gt;&lt;/div&gt;&lt;hr/&gt;&lt;div&gt;&lt;h5&gt;&lt;b&gt;DEFENSE&lt;/b&gt;&lt;/h5&gt;&lt;/div&gt;&lt;hr/&gt;&lt;div&gt;&lt;h5&gt;&lt;b&gt;AC &lt;/b&gt;20, touch 12, flat-footed 17 (+3 Dex, +8 natural, -1 size)&lt;/h5&gt;&lt;h5&gt;&lt;b&gt;hp &lt;/b&gt;76 (9d10+27)&lt;/h5&gt;&lt;h5&gt;&lt;b&gt;Fort &lt;/b&gt;+9, &lt;b&gt;Ref &lt;/b&gt;+9, &lt;b&gt;Will &lt;/b&gt;+4&lt;/h5&gt;&lt;/div&gt;&lt;hr/&gt;&lt;div&gt;&lt;h5&gt;&lt;b&gt;OFFENSE&lt;/b&gt;&lt;/h5&gt;&lt;/div&gt;&lt;hr/&gt;&lt;div&gt;&lt;h5&gt;&lt;b&gt;Spd &lt;/b&gt;40 ft., fly 30 ft. (poor)&lt;/h5&gt;&lt;h5&gt;&lt;b&gt;Melee &lt;/b&gt;bite +13 (1d8+5), 2 claws +13 (1d6+5)&lt;/h5&gt;&lt;h5&gt;&lt;b&gt;Space &lt;/b&gt;10 ft.; &lt;b&gt;Reach &lt;/b&gt;10 ft.&lt;/h5&gt;&lt;h5&gt;&lt;b&gt;Special Attacks &lt;/b&gt;roar, pounce&lt;/h5&gt;&lt;/div&gt;&lt;hr/&gt;&lt;div&gt;&lt;h5&gt;&lt;b&gt;STATISTICS&lt;/b&gt;&lt;/h5&gt;&lt;/div&gt;&lt;hr/&gt;&lt;div&gt;&lt;h5&gt;&lt;b&gt;Str &lt;/b&gt;21, &lt;b&gt;Dex &lt;/b&gt;17, &lt;b&gt;Con &lt;/b&gt;17, &lt;b&gt;Int &lt;/b&gt; 6, &lt;b&gt;Wis &lt;/b&gt;12, &lt;b&gt;Cha &lt;/b&gt;12&lt;/h5&gt;&lt;h5&gt;&lt;b&gt;Base Atk &lt;/b&gt;+9; &lt;b&gt;CMB &lt;/b&gt;+15; &lt;b&gt;CMD &lt;/b&gt;28 (32 vs. trip)&lt;/h5&gt;&lt;h5&gt;&lt;b&gt;Feats &lt;/b&gt;Blind-Fight, Combat Reflexes, Flyby Attack, Improved Initiative, Power Attack&lt;/h5&gt;&lt;h5&gt;&lt;b&gt;Skills &lt;/b&gt;Fly +5, Perception +12; &lt;b&gt;Racial Modifiers &lt;/b&gt;+4 Perception&lt;/h5&gt;&lt;h5&gt;&lt;b&gt;Languages &lt;/b&gt;Draconic&lt;/h5&gt;&lt;/div&gt;&lt;hr/&gt;&lt;div&gt;&lt;h5&gt;&lt;b&gt;ECOLOGY&lt;/b&gt;&lt;/h5&gt;&lt;/div&gt;&lt;hr/&gt;&lt;div&gt;&lt;h5&gt;&lt;b&gt;Environment &lt;/b&gt; temperate deserts&lt;/h5&gt;&lt;h5&gt;&lt;b&gt;Organization &lt;/b&gt;solitary, pair, or pride (5-10)&lt;/h5&gt;&lt;h5&gt;&lt;b&gt;Treasure &lt;/b&gt;standard&lt;/h5&gt;&lt;/div&gt;&lt;hr/&gt;&lt;div&gt;&lt;h5&gt;&lt;b&gt;SPECIAL ABILITIES&lt;/b&gt;&lt;/h5&gt;&lt;/div&gt;&lt;hr/&gt;&lt;div&gt;&lt;/h5&gt;&lt;h5&gt;&lt;b&gt;Roar (Su)&lt;/b&gt; A dragonne can unleash a devastating roar every 1d4 rounds as a standard action. All creatures except dragonnes within 120 feet must succeed at a DC 17 Fortitude save or become fatigued. Those within 30 feet who fail their saves are also deafened for 2d4 rounds. This is a sonic effect. The save DC is Constitution-based.&lt;/h5&gt;&lt;/div&gt;&lt;br&gt;&lt;/br&gt;&lt;div&gt;&lt;h4&gt;&lt;p&gt;&lt;p&gt;Possessing the savage instincts of lions with the cunning of brass dragons, dragonnes combine the fiercest features of these noble creatures into predators both awe-inspiring and deadly.  The origin of dragonnes generates endless speculation. The odds of these creatures being direct crossbreeds of dragons and lions are quite remote, for numerous reasons: the two creatures rarely share the same territories; few creatures as clever as brass dragons would choose to mate with simple lions; and dragonne abilities differ significantly from those of metallic dragons. While otherworldly breeding experiments and magical mishaps remain possibilities, few satisfying explanations make themselves apparent.  Although many creatures rightly fear these ferocious hunters, few dragonnes are blatantly evil-most are just highly territorial and seek to defend their homes and hunting grounds from interlopers. Creatures that draw too close to a dragonne's lair are typically met by the resident's fearsome roar, followed by its claws and fangs if this warning is ignored. Those who attempt to settle in a dragonne's territory find themselves harassed constantly until they decide to leave or the dragonne is slain. These intimidating predators spend the majority of their time on the ground, even when in combat, since their wings prove somewhat ungainly. They typically search for prey and intruders from the air, then land nearby to charge and pounce.  Despite their deadliness, dragonnes form strong bonds with those they consider members of their pride, sometimes even adopting creatures of other races. A character with the Leadership feat can take a dragonne as a cohort. Such characters must have an effective leadership level of 10th. Most dragonne cohorts gain levels in barbarian, fighter, or ranger.  A dragonne measures between 10 and 12 feet long and weighs up to 1,200 pounds.&lt;/p&gt;&lt;/h4&gt;&lt;/div&gt;</t>
  </si>
  <si>
    <t>Desert Drake</t>
  </si>
  <si>
    <t>darkvision 60 ft., low-light vision, scent, tremorsense 30 ft.; Perception +12</t>
  </si>
  <si>
    <t>21, touch 11, flat-footed 19</t>
  </si>
  <si>
    <t>(+2 Dex, +10 natural, -1 size)</t>
  </si>
  <si>
    <t>(9d12+45)</t>
  </si>
  <si>
    <t>electricity 20</t>
  </si>
  <si>
    <t>30 ft., burrow 20 ft., fly 60 ft. (average)</t>
  </si>
  <si>
    <t>bite +15 (2d6+9/19-20 plus 1d10 electricity), tail slap +9 (1d8+3 plus push)</t>
  </si>
  <si>
    <t>dazzling emergence, push (tail slap, 10 ft.), sandstorm breath, savage bite</t>
  </si>
  <si>
    <t>Str 22, Dex 15, Con 21, Int 8, Wis 11, Cha 12</t>
  </si>
  <si>
    <t>Dazzling Display, Improved Initiative, Iron Will, Power Attack, Weapon Focus (bite)</t>
  </si>
  <si>
    <t>Fly +12, Intimidate +13, Perception +12, Stealth +10, Survival +12</t>
  </si>
  <si>
    <t>This sleek dragon has scales mottled in desert colors, lacks forelimbs, and sports massive wings on its lissome back.</t>
  </si>
  <si>
    <t>Dazzling Emergence (Ex) During a surprise round, a desert drake can use Dazzling Display as a standard action.  Sandstorm Breath (Su) As a standard action, a desert drake can spit a ball of electrically charged sand that bursts into a cloud. This attack has a range of 60 feet and deals 3d6 points of slashing damage plus 4d8 points of electricity damage in a 15-foot-radius spread (Reflex DC 19 half ). The cloud  remains for 1d4 rounds, dealing no damage but otherwise acting as obscuring mist. Once a desert drake uses its breath, it cannot do so again for 1d6 rounds. The save DC is Constitution-based.  Savage Bite (Ex) A desert drake applies 1-1/2 times its Strength modifier to damage dealt with its bite attack, and it threatens a critical hit on a 19-20.  Speed Surge (Ex) Three times per day as a swift action, a desert drake can draw on its draconic heritage for a boost of strength and speed that allows it to take an additional move action that round.</t>
  </si>
  <si>
    <t>Among the fiercest of their kind, desert drakes exhibit a lust for destruction as merciless as any desert storm. These fierce, ambush predators hunt by finding high perches among rocky outcroppings and surveying their surroundings. When likely prey wanders into sight, a desert drake dives into the sand and burrows toward its quarry or flies low with cover from dunes or other outcroppings. Drawing near the likely path of its victims, it bursts from the sand or dives from above to catch foes off guard, preferring to attack targets that exhibit the most fear first. Before enemies can recover from the initial onslaught, a desert drake exhales a cloud of electrified dust, using its superior senses to press the attack. Mated pairs of desert drakes hunt larger prey and groups of victims, and rampages of the beasts might gather near overland trade routes to devour whole caravans.  A typical desert drake measures 15 feet long from nose to tail tip, has a supple, wormlike build, and weighs about 2,500 pounds.</t>
  </si>
  <si>
    <t>&lt;link rel="stylesheet"href="PF.css"&gt;&lt;div&gt;&lt;h2&gt;Drake, Desert&lt;/h2&gt;&lt;h3&gt;&lt;i&gt;This sleek dragon has scales mottled in desert colors, lacks forelimbs, and sports massive wings on its lissome back.&lt;/i&gt;&lt;/h3&gt;&lt;br&gt;&lt;/div&gt;&lt;div class="heading"&gt;&lt;p class="alignleft"&gt;Desert Drake&lt;/p&gt;&lt;p class="alignright"&gt;CR 8&lt;/p&gt;&lt;div style="clear: both;"&gt;&lt;/div&gt;&lt;/div&gt;&lt;div&gt;&lt;h5&gt;&lt;b&gt;XP &lt;/b&gt;4,800&lt;/h5&gt;&lt;h5&gt;NE Large dragon (earth)&lt;/h5&gt;&lt;h5&gt;&lt;b&gt;Init &lt;/b&gt;+6; &lt;b&gt;Senses &lt;/b&gt;darkvision 60 ft., low-light vision, scent, tremorsense 30 ft.; Perception +12&lt;/h5&gt;&lt;/div&gt;&lt;hr/&gt;&lt;div&gt;&lt;h5&gt;&lt;b&gt;DEFENSE&lt;/b&gt;&lt;/h5&gt;&lt;/div&gt;&lt;hr/&gt;&lt;div&gt;&lt;h5&gt;&lt;b&gt;AC &lt;/b&gt;21, touch 11, flat-footed 19 (+2 Dex, +10 natural, -1 size)&lt;/h5&gt;&lt;h5&gt;&lt;b&gt;hp &lt;/b&gt;103 (9d12+45)&lt;/h5&gt;&lt;h5&gt;&lt;b&gt;Fort &lt;/b&gt;+11, &lt;b&gt;Ref &lt;/b&gt;+8, &lt;b&gt;Will &lt;/b&gt;+8&lt;/h5&gt;&lt;h5&gt;&lt;b&gt;Immune &lt;/b&gt;paralysis, sleep; &lt;b&gt;Resist &lt;/b&gt;electricity 20&lt;/h5&gt;&lt;/div&gt;&lt;hr/&gt;&lt;div&gt;&lt;h5&gt;&lt;b&gt;OFFENSE&lt;/b&gt;&lt;/h5&gt;&lt;/div&gt;&lt;hr/&gt;&lt;div&gt;&lt;h5&gt;&lt;b&gt;Spd &lt;/b&gt;30 ft., burrow 20 ft., fly 60 ft. (average)&lt;/h5&gt;&lt;h5&gt;&lt;b&gt;Melee &lt;/b&gt;bite +15 (2d6+9/19-20 plus 1d10 electricity), tail slap +9 (1d8+3 plus push)&lt;/h5&gt;&lt;h5&gt;&lt;b&gt;Space &lt;/b&gt;10 ft.; &lt;b&gt;Reach &lt;/b&gt;10 ft.&lt;/h5&gt;&lt;h5&gt;&lt;b&gt;Special Attacks &lt;/b&gt;dazzling emergence, push (tail slap, 10 ft.), sandstorm breath, savage bite&lt;/h5&gt;&lt;/div&gt;&lt;hr/&gt;&lt;div&gt;&lt;h5&gt;&lt;b&gt;STATISTICS&lt;/b&gt;&lt;/h5&gt;&lt;/div&gt;&lt;hr/&gt;&lt;div&gt;&lt;h5&gt;&lt;b&gt;Str &lt;/b&gt;22, &lt;b&gt;Dex &lt;/b&gt;15, &lt;b&gt;Con &lt;/b&gt;21, &lt;b&gt;Int &lt;/b&gt; 8, &lt;b&gt;Wis &lt;/b&gt;11, &lt;b&gt;Cha &lt;/b&gt;12&lt;/h5&gt;&lt;h5&gt;&lt;b&gt;Base Atk &lt;/b&gt;+9; &lt;b&gt;CMB &lt;/b&gt;+16; &lt;b&gt;CMD &lt;/b&gt;28&lt;/h5&gt;&lt;h5&gt;&lt;b&gt;Feats &lt;/b&gt;Dazzling Display, Improved Initiative, Iron Will, Power Attack, Weapon Focus (bite)&lt;/h5&gt;&lt;h5&gt;&lt;b&gt;Skills &lt;/b&gt;Fly +12, Intimidate +13, Perception +12, Stealth +10, Survival +12&lt;/h5&gt;&lt;h5&gt;&lt;b&gt;Languages &lt;/b&gt;Draconic&lt;/h5&gt;&lt;h5&gt;&lt;b&gt;SQ &lt;/b&gt;speed surge&lt;/h5&gt;&lt;/div&gt;&lt;hr/&gt;&lt;div&gt;&lt;h5&gt;&lt;b&gt;ECOLOGY&lt;/b&gt;&lt;/h5&gt;&lt;/div&gt;&lt;hr/&gt;&lt;div&gt;&lt;h5&gt;&lt;b&gt;Environment &lt;/b&gt; warm deserts&lt;/h5&gt;&lt;h5&gt;&lt;b&gt;Organization &lt;/b&gt;solitary, pair, or rampage (3-12)&lt;/h5&gt;&lt;h5&gt;&lt;b&gt;Treasure &lt;/b&gt;standard&lt;/h5&gt;&lt;/div&gt;&lt;hr/&gt;&lt;div&gt;&lt;h5&gt;&lt;b&gt;SPECIAL ABILITIES&lt;/b&gt;&lt;/h5&gt;&lt;/div&gt;&lt;hr/&gt;&lt;div&gt;&lt;/h5&gt;&lt;h5&gt;&lt;b&gt;Dazzling Emergence (Ex)&lt;/b&gt; During a surprise round, a desert drake can use Dazzling Display as a standard action.  &lt;/h5&gt;&lt;h5&gt;&lt;b&gt;Sandstorm Breath (Su)&lt;/b&gt; As a standard action, a desert drake can spit a ball of electrically charged sand that bursts into a cloud. This attack has a range of 60 feet and deals 3d6 points of slashing damage plus 4d8 points of electricity damage in a 15-foot-radius spread (Reflex DC 19 half ). The cloud  remains for 1d4 rounds, dealing no damage but otherwise acting as &lt;i&gt;obscuring mist&lt;/i&gt;. Once a desert drake uses its breath, it cannot do so again for 1d6 rounds. The save DC is Constitution-based.  &lt;/h5&gt;&lt;h5&gt;&lt;b&gt;Savage Bite (Ex)&lt;/b&gt; A desert drake applies 1-1/2 times its Strength modifier to damage dealt with its bite attack, and it threatens a critical hit on a 19-20.  &lt;/h5&gt;&lt;h5&gt;&lt;b&gt;Speed Surge (Ex)&lt;/b&gt; Three times per day as a swift action, a desert drake can draw on its draconic heritage for a boost of strength and speed that allows it to take an additional move action that round.&lt;/h5&gt;&lt;/div&gt;&lt;br&gt;&lt;div&gt;&lt;h4&gt;&lt;p&gt;&lt;p&gt;Among the fiercest of their kind, desert drakes exhibit a lust for destruction as merciless as any desert storm. These fierce, ambush predators hunt by finding high perches among rocky outcroppings and surveying their surroundings. When likely prey wanders into sight, a desert drake dives into the sand and burrows toward its quarry or flies low with cover from dunes or other outcroppings. Drawing near the likely path of its victims, it bursts from the sand or dives from above to catch foes off guard, preferring to attack targets that exhibit the most fear first. Before enemies can recover from the initial onslaught, a desert drake exhales a cloud of electrified dust, using its superior senses to press the attack. Mated pairs of desert drakes hunt larger prey and groups of victims, and rampages of the beasts might gather near overland trade routes to devour whole caravans.  A typical desert drake measures 15 feet long from nose to tail tip, has a supple, wormlike build, and weighs about 2,500 pounds.&lt;/p&gt;&lt;/h4&gt;&lt;/div&gt;</t>
  </si>
  <si>
    <t>Rift Drake</t>
  </si>
  <si>
    <t>darkvision 60 ft., low-light vision, scent; Perception +14</t>
  </si>
  <si>
    <t>23, touch 12, flat-footed 20</t>
  </si>
  <si>
    <t>(+3 Dex, +11 natural, -1 size)</t>
  </si>
  <si>
    <t>Fort +12, Ref +10, Will +8</t>
  </si>
  <si>
    <t>30 ft., climb 20 ft., fly 60 ft. (average)</t>
  </si>
  <si>
    <t>bite +18 (2d8+10/19-20 plus bleed), tail slap +12 (1d10+3 plus trip)</t>
  </si>
  <si>
    <t>bleed (1d6), clinging corrosion, pounce, savage bite</t>
  </si>
  <si>
    <t>Str 25, Dex 17, Con 20, Int 8, Wis 12, Cha 11</t>
  </si>
  <si>
    <t>Bleeding Critical, Critical Focus, Flyby Attack, Improved Initiative, Power Attack, Weapon Focus (bite)</t>
  </si>
  <si>
    <t>Climb +15, Fly +14, Intimidate +12, Perception +14, Sense Motive +11, Stealth +12, Survival +13</t>
  </si>
  <si>
    <t xml:space="preserve"> warm hills or mountains</t>
  </si>
  <si>
    <t>Horns jut from this muscular dragon's beaked head, and spikes cover the dragon's hide even in places on its winged arms.</t>
  </si>
  <si>
    <t>Clinging Corrosion (Su) As a standard action, a rift drake can spit a ball of caustic gas that bursts into a cloud upon impact. This attack has a range of 60 feet and deals 5d10 points of acid damage to all creatures within the resulting 15-foot-radius spread. Additionally, any creature damaged by this attack is affected as though by the spell slow for 1d4 rounds. A successful DC 20 Reflex save halves the damage and negates the slowing effect. Once a rift drake uses its breath weapon, it cannot do so again for 1d6 rounds. The save DC is Constitution-based.  Savage Bite (Ex) A rift drake applies 1-1/2 times its Strength bonus to damage dealt with its bite attack, and it threatens a critical hit on a 19-20.  Speed Surge (Ex) Three times per day as a swift action, a rift drake can draw on its draconic heritage for a boost of strength and speed that allows it to take an additional move action that round.</t>
  </si>
  <si>
    <t>Creatures of the badlands and regions scarred by the gods, rift drakes are as savage and brutal as the lands they hunt. Their strength and savagery often make them seem like mere deadly beasts, but rift drakes simply delight in battle more than most drakes, frequently clashing even with other members of their own kind. They rarely deign to talk with other creatures, often doing so only as a cruel game in which they make more and more outrageous demands until their victims realize the drakes are toying with them or the manipulative drakes grow bored.  A rift drake rarely stays on land for long, preferring to circle high above near ominous peaks or spires and roosting in the crevices of the same. When a rift drake spies prey from such heights, it breaks from its flight to dive onto victims, scattering groups and sowing terror with its sudden emergence. With particularly agile foes, a rift drake will use its breath to slow victims first, then pick them off one by one. Rift drakes enjoy the taste of blood, and focus their attacks on the fleshiest-looking creatures.  A rift drake is around 14 feet long, end to end. Its burly, spiky body weighs about 2,500 pounds.</t>
  </si>
  <si>
    <t>&lt;link rel="stylesheet"href="PF.css"&gt;&lt;div&gt;&lt;h2&gt;Drake, Rift&lt;/h2&gt;&lt;h3&gt;&lt;i&gt;&lt;i&gt;Horns jut from this muscular dragon's beaked head&lt;/i&gt;, &lt;i&gt;and spikes cover the dragon's hide even in places on its winged arms&lt;/i&gt;.&lt;/i&gt;&lt;/h3&gt;&lt;br&gt;&lt;/br&gt;&lt;/div&gt;&lt;div class="heading"&gt;&lt;p class="alignleft"&gt;Rift Drake&lt;/p&gt;&lt;p class="alignright"&gt;CR 9&lt;/p&gt;&lt;div style="clear: both;"&gt;&lt;/div&gt;&lt;/div&gt;&lt;div&gt;&lt;h5&gt;&lt;b&gt;XP &lt;/b&gt;6,400&lt;/h5&gt;&lt;h5&gt;CE Large dragon (earth)&lt;/h5&gt;&lt;h5&gt;&lt;b&gt;Init &lt;/b&gt;+7; &lt;b&gt;Senses &lt;/b&gt;darkvision 60 ft., low-light vision, scent; Perception +14&lt;/h5&gt;&lt;/div&gt;&lt;hr/&gt;&lt;div&gt;&lt;h5&gt;&lt;b&gt;DEFENSE&lt;/b&gt;&lt;/h5&gt;&lt;/div&gt;&lt;hr/&gt;&lt;div&gt;&lt;h5&gt;&lt;b&gt;AC &lt;/b&gt;23, touch 12, flat-footed 20 (+3 Dex, +11 natural, -1 size)&lt;/h5&gt;&lt;h5&gt;&lt;b&gt;hp &lt;/b&gt;126 (11d12+55)&lt;/h5&gt;&lt;h5&gt;&lt;b&gt;Fort &lt;/b&gt;+12, &lt;b&gt;Ref &lt;/b&gt;+10, &lt;b&gt;Will &lt;/b&gt;+8&lt;/h5&gt;&lt;h5&gt;&lt;b&gt;Immune &lt;/b&gt;paralysis, sleep; &lt;b&gt;Resist &lt;/b&gt;acid 30&lt;/h5&gt;&lt;/div&gt;&lt;hr/&gt;&lt;div&gt;&lt;h5&gt;&lt;b&gt;OFFENSE&lt;/b&gt;&lt;/h5&gt;&lt;/div&gt;&lt;hr/&gt;&lt;div&gt;&lt;h5&gt;&lt;b&gt;Spd &lt;/b&gt;30 ft., climb 20 ft., fly 60 ft. (average)&lt;/h5&gt;&lt;h5&gt;&lt;b&gt;Melee &lt;/b&gt;bite +18 (2d8+10/19-20 plus bleed), tail slap +12 (1d10+3 plus trip)&lt;/h5&gt;&lt;h5&gt;&lt;b&gt;Space &lt;/b&gt;10 ft.; &lt;b&gt;Reach &lt;/b&gt;10 ft.&lt;/h5&gt;&lt;h5&gt;&lt;b&gt;Special Attacks &lt;/b&gt;bleed (1d6), clinging corrosion, pounce, savage bite&lt;/h5&gt;&lt;/div&gt;&lt;hr/&gt;&lt;div&gt;&lt;h5&gt;&lt;b&gt;STATISTICS&lt;/b&gt;&lt;/h5&gt;&lt;/div&gt;&lt;hr/&gt;&lt;div&gt;&lt;h5&gt;&lt;b&gt;Str &lt;/b&gt;25, &lt;b&gt;Dex &lt;/b&gt;17, &lt;b&gt;Con &lt;/b&gt;20, &lt;b&gt;Int &lt;/b&gt; 8, &lt;b&gt;Wis &lt;/b&gt;12, &lt;b&gt;Cha &lt;/b&gt;11&lt;/h5&gt;&lt;h5&gt;&lt;b&gt;Base Atk &lt;/b&gt;+11; &lt;b&gt;CMB &lt;/b&gt;+19; &lt;b&gt;CMD &lt;/b&gt;32&lt;/h5&gt;&lt;h5&gt;&lt;b&gt;Feats &lt;/b&gt;Bleeding Critical, Critical Focus, Flyby Attack, Improved Initiative, Power Attack, Weapon Focus (bite)&lt;/h5&gt;&lt;h5&gt;&lt;b&gt;Skills &lt;/b&gt;Climb +15, Fly +14, Intimidate +12, Perception +14, Sense Motive +11, Stealth +12, Survival +13&lt;/h5&gt;&lt;h5&gt;&lt;b&gt;Languages &lt;/b&gt;Draconic&lt;/h5&gt;&lt;h5&gt;&lt;b&gt;SQ &lt;/b&gt;speed surge&lt;/h5&gt;&lt;/div&gt;&lt;hr/&gt;&lt;div&gt;&lt;h5&gt;&lt;b&gt;ECOLOGY&lt;/b&gt;&lt;/h5&gt;&lt;/div&gt;&lt;hr/&gt;&lt;div&gt;&lt;h5&gt;&lt;b&gt;Environment &lt;/b&gt; warm hills or mountains&lt;/h5&gt;&lt;h5&gt;&lt;b&gt;Organization &lt;/b&gt;solitary, pair, or rampage (3-12)&lt;/h5&gt;&lt;h5&gt;&lt;b&gt;Treasure &lt;/b&gt;standard&lt;/h5&gt;&lt;/div&gt;&lt;hr/&gt;&lt;div&gt;&lt;h5&gt;&lt;b&gt;SPECIAL ABILITIES&lt;/b&gt;&lt;/h5&gt;&lt;/div&gt;&lt;hr/&gt;&lt;div&gt;&lt;/h5&gt;&lt;h5&gt;&lt;b&gt;Clinging Corrosion (Su)&lt;/b&gt; As a standard action, a rift drake can spit a ball of caustic gas that bursts into a cloud upon impact. This attack has a range of 60 feet and deals 5d10 points of acid damage to all creatures within the resulting 15-foot-radius spread. Additionally, any creature damaged by this attack is affected as though by the spell &lt;i&gt;slow&lt;/i&gt; for 1d4 rounds. A successful DC 20 Reflex save halves the damage and negates the &lt;i&gt;slow&lt;/i&gt;ing effect. Once a rift drake uses its breath weapon, it cannot do so again for 1d6 rounds. The save DC is Constitution-based.  &lt;/h5&gt;&lt;h5&gt;&lt;b&gt;Savage Bite (Ex)&lt;/b&gt; A rift drake applies 1-1/2 times its Strength bonus to damage dealt with its bite attack, and it threatens a critical hit on a 19-20.  &lt;/h5&gt;&lt;h5&gt;&lt;b&gt;Speed Surge (Ex)&lt;/b&gt; Three times per day as a swift action, a rift drake can draw on its draconic heritage for a boost of strength and speed that allows it to take an additional move action that round.&lt;/h5&gt;&lt;/div&gt;&lt;br&gt;&lt;/br&gt;&lt;div&gt;&lt;h4&gt;&lt;p&gt;&lt;p&gt;Creatures of the badlands and regions scarred by the gods, rift drakes are as savage and brutal as the lands they hunt. Their strength and savagery often make them seem like mere deadly beasts, but rift drakes simply delight in battle more than most drakes, frequently clashing even with other members of their own kind. They rarely deign to talk with other creatures, often doing so only as a cruel game in which they make more and more outrageous demands until their victims realize the drakes are toying with them or the manipulative drakes grow bored.  A rift drake rarely stays on land for long, preferring to circle high above near ominous peaks or spires and roosting in the crevices of the same. When a rift drake spies prey from such heights, it breaks from its flight to dive onto victims, scattering groups and sowing terror with its sudden emergence. With particularly agile foes, a rift drake will use its breath to &lt;i&gt;slow&lt;/i&gt; victims first, then pick them off one by one. Rift drakes enjoy the taste of blood, and focus their attacks on the fleshiest-looking creatures.  A rift drake is around 14 feet long, end to end. Its burly, spiky body weighs about 2,500 pounds.&lt;/p&gt;&lt;/h4&gt;&lt;/div&gt;</t>
  </si>
  <si>
    <t>River Drake</t>
  </si>
  <si>
    <t>(aquatic, water)</t>
  </si>
  <si>
    <t>(4d12+8)</t>
  </si>
  <si>
    <t>20 ft., fly 60 ft. (average), swim 30 ft.</t>
  </si>
  <si>
    <t>bite +7 (2d4+3), tail slap +2 (1d4+1)</t>
  </si>
  <si>
    <t>caustic mucus, pounce</t>
  </si>
  <si>
    <t>Str 17, Dex 16, Con 15, Int 8, Wis 10, Cha 9</t>
  </si>
  <si>
    <t>Fly +10, Intimidate +6, Perception +7, Stealth +10, Survival +7, Swim +11</t>
  </si>
  <si>
    <t xml:space="preserve"> temperate rivers or lakes</t>
  </si>
  <si>
    <t>With graceful wings and wide fins, this sleek dragon looks equally well equipped to glide through sea and sky.</t>
  </si>
  <si>
    <t>Caustic Mucus (Su) As a standard action, a river drake can spit a ball of caustic mucus that explodes in a 5-foot-radius spread. This attack has a range of 50 feet, deals 2d8 points of acid damage, and entangles creatures in the area. A DC 14 Reflex save halves the damage and negates the entangle effect. An entangled creature takes 1d4 points of acid damage each round on its turn, and may attempt a new saving throw at the end of its turn every round to escape the entanglement and end the acid damage. Once a river drake spits mucus, it cannot do so again for 1d6 rounds. The save DC is Constitution-based.  Speed Surge (Ex) Three times per day as a swift action, a river drake can draw on its draconic heritage for a boost of strength and speed that allows it to take an additional move action that round.</t>
  </si>
  <si>
    <t>Preying upon fish and fishermen with equal ease, river drakes are scourges of freshwater expanses. They are thought to be related to black dragons, as evidenced by their acidic spit, water affinity, viciousness, and preference for rotten meat.  Like other drakes, river drakes are cruel hunters, using a play-and-prey hunting style. When not hungry, they amuse themselves by stalking and harassing other creatures and travelers. An offering of treasure thrown into the water can distract a river drake, but such a bribe is unlikely to stave off a particularly hungry individual. River drakes often slay more than they can immediately eat because they favor aged meat, keeping underwater larders stuffed with kills in various stages of decay.  A river drake is a crafty, careful hunter that uses its watery home to provide concealment from creatures on the shore. If caught unawares while on land, it retreats to the water, or takes to flight if its enemies are prepared for aquatic combat, making constant use of its caustic mucus and great speed.  River drakes are much more likely to hunt in groups than most other drakes, threatening river traffic or assaulting lakefront or riverside towns if their numbers are large enough. However, these disorganized raids are quick to retreat from any hint of significant resistance.  River drakes are 8 feet long and look much like small sea drakes. An adult river drake weighs about 700 pounds.</t>
  </si>
  <si>
    <t>&lt;link rel="stylesheet"href="PF.css"&gt;&lt;div&gt;&lt;h2&gt;Drake, River&lt;/h2&gt;&lt;h3&gt;&lt;i&gt;&lt;i&gt;With graceful wings and wide fins&lt;/i&gt;, &lt;i&gt;this sleek dragon looks equally well equipped to glide through sea and sky&lt;/i&gt;.&lt;/i&gt;&lt;/h3&gt;&lt;br&gt;&lt;/br&gt;&lt;/div&gt;&lt;div class="heading"&gt;&lt;p class="alignleft"&gt;River Drake&lt;/p&gt;&lt;p class="alignright"&gt;CR 3&lt;/p&gt;&lt;div style="clear: both;"&gt;&lt;/div&gt;&lt;/div&gt;&lt;div&gt;&lt;h5&gt;&lt;b&gt;XP &lt;/b&gt;800&lt;/h5&gt;&lt;h5&gt;NE Medium dragon (aquatic, water)&lt;/h5&gt;&lt;h5&gt;&lt;b&gt;Init &lt;/b&gt;+7; &lt;b&gt;Senses &lt;/b&gt;darkvision 60 ft., low-light vision, scent; Perception +7&lt;/h5&gt;&lt;/div&gt;&lt;hr/&gt;&lt;div&gt;&lt;h5&gt;&lt;b&gt;DEFENSE&lt;/b&gt;&lt;/h5&gt;&lt;/div&gt;&lt;hr/&gt;&lt;div&gt;&lt;h5&gt;&lt;b&gt;AC &lt;/b&gt;16, touch 13, flat-footed 13 (+3 Dex, +3 natural)&lt;/h5&gt;&lt;h5&gt;&lt;b&gt;hp &lt;/b&gt;34 (4d12+8)&lt;/h5&gt;&lt;h5&gt;&lt;b&gt;Fort &lt;/b&gt;+6, &lt;b&gt;Ref &lt;/b&gt;+7, &lt;b&gt;Will &lt;/b&gt;+4&lt;/h5&gt;&lt;h5&gt;&lt;b&gt;Immune &lt;/b&gt;paralysis, sleep; &lt;b&gt;Resist &lt;/b&gt;acid 20&lt;/h5&gt;&lt;/div&gt;&lt;hr/&gt;&lt;div&gt;&lt;h5&gt;&lt;b&gt;OFFENSE&lt;/b&gt;&lt;/h5&gt;&lt;/div&gt;&lt;hr/&gt;&lt;div&gt;&lt;h5&gt;&lt;b&gt;Spd &lt;/b&gt;20 ft., fly 60 ft. (average), swim 30 ft.&lt;/h5&gt;&lt;h5&gt;&lt;b&gt;Melee &lt;/b&gt;bite +7 (2d4+3), tail slap +2 (1d4+1)&lt;/h5&gt;&lt;h5&gt;&lt;b&gt;Space &lt;/b&gt;5 ft.; &lt;b&gt;Reach &lt;/b&gt;5 ft.&lt;/h5&gt;&lt;h5&gt;&lt;b&gt;Special Attacks &lt;/b&gt;caustic mucus, pounce&lt;/h5&gt;&lt;/div&gt;&lt;hr/&gt;&lt;div&gt;&lt;h5&gt;&lt;b&gt;STATISTICS&lt;/b&gt;&lt;/h5&gt;&lt;/div&gt;&lt;hr/&gt;&lt;div&gt;&lt;h5&gt;&lt;b&gt;Str &lt;/b&gt;17, &lt;b&gt;Dex &lt;/b&gt;16, &lt;b&gt;Con &lt;/b&gt;15, &lt;b&gt;Int &lt;/b&gt; 8, &lt;b&gt;Wis &lt;/b&gt;10, &lt;b&gt;Cha &lt;/b&gt;9&lt;/h5&gt;&lt;h5&gt;&lt;b&gt;Base Atk &lt;/b&gt;+4; &lt;b&gt;CMB &lt;/b&gt;+7; &lt;b&gt;CMD &lt;/b&gt;20&lt;/h5&gt;&lt;h5&gt;&lt;b&gt;Feats &lt;/b&gt;Improved Initiative, Power Attack&lt;/h5&gt;&lt;h5&gt;&lt;b&gt;Skills &lt;/b&gt;Fly +10, Intimidate +6, Perception +7, Stealth +10, Survival +7, Swim +11&lt;/h5&gt;&lt;h5&gt;&lt;b&gt;Languages &lt;/b&gt;Draconic&lt;/h5&gt;&lt;h5&gt;&lt;b&gt;SQ &lt;/b&gt;amphibious, speed surge&lt;/h5&gt;&lt;/div&gt;&lt;hr/&gt;&lt;div&gt;&lt;h5&gt;&lt;b&gt;ECOLOGY&lt;/b&gt;&lt;/h5&gt;&lt;/div&gt;&lt;hr/&gt;&lt;div&gt;&lt;h5&gt;&lt;b&gt;Environment &lt;/b&gt; temperate rivers or lakes&lt;/h5&gt;&lt;h5&gt;&lt;b&gt;Organization &lt;/b&gt;solitary, pair, or rampage (3-12)&lt;/h5&gt;&lt;h5&gt;&lt;b&gt;Treasure &lt;/b&gt;standard&lt;/h5&gt;&lt;/div&gt;&lt;hr/&gt;&lt;div&gt;&lt;h5&gt;&lt;b&gt;SPECIAL ABILITIES&lt;/b&gt;&lt;/h5&gt;&lt;/div&gt;&lt;hr/&gt;&lt;div&gt;&lt;/h5&gt;&lt;h5&gt;&lt;b&gt;Caustic Mucus (Su)&lt;/b&gt; As a standard action, a river drake can spit a ball of caustic mucus that explodes in a 5-foot-radius spread. This attack has a range of 50 feet, deals 2d8 points of acid damage, and entangles creatures in the area. A DC 14 Reflex save halves the damage and negates the entangle effect. An entangled creature takes 1d4 points of acid damage each round on its turn, and may attempt a new saving throw at the end of its turn every round to escape the entanglement and end the acid damage. Once a river drake spits mucus, it cannot do so again for 1d6 rounds. The save DC is Constitution-based.  &lt;/h5&gt;&lt;h5&gt;&lt;b&gt;Speed Surge (Ex)&lt;/b&gt; Three times per day as a swift action, a river drake can draw on its draconic heritage for a boost of strength and speed that allows it to take an additional move action that round.&lt;/h5&gt;&lt;/div&gt;&lt;br&gt;&lt;/br&gt;&lt;div&gt;&lt;h4&gt;&lt;p&gt;&lt;p&gt;Preying upon fish and fishermen with equal ease, river drakes are scourges of freshwater expanses. They are thought to be related to black dragons, as evidenced by their acidic spit, water affinity, viciousness, and preference for rotten meat.  Like other drakes, river drakes are cruel hunters, using a play-and-prey hunting style. When not hungry, they amuse themselves by stalking and harassing other creatures and travelers. An offering of treasure thrown into the water can distract a river drake, but such a bribe is unlikely to stave off a particularly hungry individual. River drakes often slay more than they can immediately eat because they favor aged meat, keeping underwater larders stuffed with kills in various stages of decay.  A river drake is a crafty, careful hunter that uses its watery home to provide concealment from creatures on the shore. If caught unawares while on land, it retreats to the water, or takes to flight if its enemies are prepared for aquatic combat, making constant use of its caustic mucus and great speed.  River drakes are much more likely to hunt in groups than most other drakes, threatening river traffic or assaulting lakefront or riverside towns if their numbers are large enough. However, these disorganized raids are quick to retreat from any hint of significant resistance.  River drakes are 8 feet long and look much like small sea drakes. An adult river drake weighs about 700 pounds.&lt;/p&gt;&lt;/h4&gt;&lt;/div&gt;</t>
  </si>
  <si>
    <t>Dybbuk</t>
  </si>
  <si>
    <t>28, touch 28, flat-footed 17</t>
  </si>
  <si>
    <t>(+7 deflection, +11 Dex)</t>
  </si>
  <si>
    <t>Fort +13, Ref +17, Will +17</t>
  </si>
  <si>
    <t>10/ good</t>
  </si>
  <si>
    <t>pain touch +25 touch (7d6)</t>
  </si>
  <si>
    <t>malevolence</t>
  </si>
  <si>
    <t>Spell-Like Abilities (CL 18th; concentration +25)   At Will-detect thoughts (DC 19), telekinesis (DC 22)   3/day-dominate monster (DC 26), feeblemind (DC 22), inflict serious wounds (DC 20)   1/day-greater heroism, modify memory (DC 21), tongues</t>
  </si>
  <si>
    <t>Str -, Dex 32, Con -, Int 15, Wis 18, Cha 25</t>
  </si>
  <si>
    <t>Alertness, Blind-Fight, Combat Reflexes, Flyby Attack, Improved Initiative, Iron Will, Lunge, Step Up, Weapon Focus (pain touch)</t>
  </si>
  <si>
    <t>Bluff +25, Diplomacy +25, Fly +19, Intimidate +28, Perception +29, Sense Motive +29, Stealth +32</t>
  </si>
  <si>
    <t>This grinning spectre has mad eyes and blood-red hands that twitch and jerk like a puppeteer's.</t>
  </si>
  <si>
    <t>Malevolence (Su) Once per round, a dybbuk can merge itself with a creature on the Material Plane. This ability is similar to a magic jar spell (caster level 18th), except that  it does not require a receptacle. To use this ability, the dybbuk must be adjacent to the target. The target can resist the attack with a successful DC 26 Will save. A creature that successfully saves is immune to that same dybbuk's malevolence for 24 hours. The save DC is Charisma-based.  Pain Touch (Su) With a successful touch attack, a dybbuk causes painful spasms throughout the target's body, dealing 7d6 points of damage. Creatures that are immune to pain take no damage from this touch.  Possess Object (Su) A dybbuk can use its malevolence ability to possess a Large or smaller unattended object, animating it as if using animate objects, except the dybbuk merges with and controls the object as if it were a living creature. The dybbuk cannot speak or use its other special abilities while possessing the object.</t>
  </si>
  <si>
    <t>A dybbuk is a misplaced soul who has eluded judgment because of a some great transgression or a pitiful suicide. Like a ghost, it lingers on in the mortal world, either trying to fulfill an insane need to right some great failure that has marked its soul for eternity or merely to spread the torment it is condemned to face for eternity. Bodiless and left to wander, dybbuks grow increasingly bitter and resentful over the loss of their bodies and endlessly seek mortal or even inanimate forms to steal and use to sow suffering. Vile manipulators, they seek bodies that have the greatest potential to cause pain in those closest to their victims, taking pleasure in shifting a leader's agenda toward the destruction of her followers or torturing an innocent from within. Dybbuks also often animate unliving things to spread fear, reveling in the chaos resulting from manipulating corpses to confuse and terrify. Most also realize they have all of eternity to torment their chosen victims, and might lurk quietly near a living target for weeks or months, waiting for the right moment to act and begin their terrors anew.</t>
  </si>
  <si>
    <t>&lt;link rel="stylesheet"href="PF.css"&gt;&lt;div&gt;&lt;h2&gt;Dybbuk&lt;/h2&gt;&lt;h3&gt;&lt;i&gt;This grinning spectre has mad eyes and blood-red hands that twitch and jerk like a puppeteer's.&lt;/i&gt;&lt;/h3&gt;&lt;br&gt;&lt;/div&gt;&lt;div class="heading"&gt;&lt;p class="alignleft"&gt;Dybbuk&lt;/p&gt;&lt;p class="alignright"&gt;CR 15&lt;/p&gt;&lt;div style="clear: both;"&gt;&lt;/div&gt;&lt;/div&gt;&lt;div&gt;&lt;h5&gt;&lt;b&gt;XP &lt;/b&gt;51,200&lt;/h5&gt;&lt;h5&gt;NE Medium undead (incorporeal)&lt;/h5&gt;&lt;h5&gt;&lt;b&gt;Init &lt;/b&gt;+15; &lt;b&gt;Senses &lt;/b&gt;darkvision 60 ft.; Perception +29&lt;/h5&gt;&lt;/div&gt;&lt;hr/&gt;&lt;div&gt;&lt;h5&gt;&lt;b&gt;DEFENSE&lt;/b&gt;&lt;/h5&gt;&lt;/div&gt;&lt;hr/&gt;&lt;div&gt;&lt;h5&gt;&lt;b&gt;AC &lt;/b&gt;28, touch 28, flat-footed 17 (+7 deflection, +11 Dex)&lt;/h5&gt;&lt;h5&gt;&lt;b&gt;hp &lt;/b&gt;207 (18d8+126)&lt;/h5&gt;&lt;h5&gt;&lt;b&gt;Fort &lt;/b&gt;+13, &lt;b&gt;Ref &lt;/b&gt;+17, &lt;b&gt;Will &lt;/b&gt;+17&lt;/h5&gt;&lt;h5&gt;&lt;b&gt;Defensive Abilities &lt;/b&gt;incorporeal, channel resistance +4; &lt;b&gt;DR &lt;/b&gt;10/ good; &lt;b&gt;Immune &lt;/b&gt;undead traits; &lt;b&gt;SR &lt;/b&gt;26&lt;/h5&gt;&lt;/div&gt;&lt;hr/&gt;&lt;div&gt;&lt;h5&gt;&lt;b&gt;OFFENSE&lt;/b&gt;&lt;/h5&gt;&lt;/div&gt;&lt;hr/&gt;&lt;div&gt;&lt;h5&gt;&lt;b&gt;Spd &lt;/b&gt;fly 60 ft. (perfect)&lt;/h5&gt;&lt;h5&gt;&lt;b&gt;Melee &lt;/b&gt;pain touch +25 touch (7d6)&lt;/h5&gt;&lt;h5&gt;&lt;b&gt;Space &lt;/b&gt;5 ft.; &lt;b&gt;Reach &lt;/b&gt;5 ft.&lt;/h5&gt;&lt;h5&gt;&lt;b&gt;Special Attacks &lt;/b&gt;malevolence&lt;/h5&gt;&lt;h5&gt;&lt;b&gt;Spell-Like Abilities&lt;/b&gt; (CL 18th; concentration +25) &lt;/br&gt;At Will&amp;mdash;&lt;i&gt;detect thoughts&lt;/i&gt; (DC 19), &lt;i&gt;telekinesis&lt;/i&gt; (DC 22) &lt;/br&gt;3/day&amp;mdash;&lt;i&gt;dominate monster&lt;/i&gt; (DC 26), &lt;i&gt;feeblemind&lt;/i&gt; (DC 22), &lt;i&gt;inflict serious wounds&lt;/i&gt; (DC 20) &lt;/br&gt;1/day&amp;mdash;&lt;i&gt;greater heroism&lt;/i&gt;, &lt;i&gt;modify memory&lt;/i&gt; (DC 21), &lt;i&gt;tongues&lt;/i&gt;&lt;/h5&gt;&lt;/h5&gt;&lt;/div&gt;&lt;hr/&gt;&lt;div&gt;&lt;h5&gt;&lt;b&gt;STATISTICS&lt;/b&gt;&lt;/h5&gt;&lt;/div&gt;&lt;hr/&gt;&lt;div&gt;&lt;h5&gt;&lt;b&gt;Str &lt;/b&gt;-, &lt;b&gt;Dex &lt;/b&gt;32, &lt;b&gt;Con &lt;/b&gt;-, &lt;b&gt;Int &lt;/b&gt; 15, &lt;b&gt;Wis &lt;/b&gt;18, &lt;b&gt;Cha &lt;/b&gt;25&lt;/h5&gt;&lt;h5&gt;&lt;b&gt;Base Atk &lt;/b&gt;+13; &lt;b&gt;CMB &lt;/b&gt;+24; &lt;b&gt;CMD &lt;/b&gt;41&lt;/h5&gt;&lt;h5&gt;&lt;b&gt;Feats &lt;/b&gt;Alertness, Blind-Fight, Combat Reflexes, Flyby Attack, Improved Initiative, Iron Will, Lunge, Step Up, Weapon Focus (pain touch)&lt;/h5&gt;&lt;h5&gt;&lt;b&gt;Skills &lt;/b&gt;Bluff +25, Diplomacy +25, Fly +19, Intimidate +28, Perception +29, Sense Motive +29, Stealth +32&lt;/h5&gt;&lt;h5&gt;&lt;b&gt;Languages &lt;/b&gt;Abyssal, Celestial, Common&lt;/h5&gt;&lt;/div&gt;&lt;hr/&gt;&lt;div&gt;&lt;h5&gt;&lt;b&gt;ECOLOGY&lt;/b&gt;&lt;/h5&gt;&lt;/div&gt;&lt;hr/&gt;&lt;div&gt;&lt;h5&gt;&lt;b&gt;Environment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ABILITIES&lt;/b&gt;&lt;/h5&gt;&lt;/div&gt;&lt;hr/&gt;&lt;div&gt;&lt;/h5&gt;&lt;h5&gt;&lt;b&gt;Malevolence (Su)&lt;/b&gt; Once per round, a dybbuk can merge itself with a creature on the Material Plane. This ability is similar to a &lt;i&gt;magic jar&lt;/i&gt; spell (caster level 18th), except that  it does not require a receptacle. To use this ability, the dybbuk must be adjacent to the target. The target can resist the attack with a successful DC 26 Will save. A creature that successfully saves is immune to that same dybbuk's malevolence for 24 hours. The save DC is Charisma-based.  &lt;/h5&gt;&lt;h5&gt;&lt;b&gt;Pain Touch (Su)&lt;/b&gt; With a successful touch attack, a dybbuk causes painful spasms throughout the target's body, dealing 7d6 points of damage. Creatures that are immune to pain take no damage from this touch.  &lt;/h5&gt;&lt;h5&gt;&lt;b&gt;Possess Object (Su)&lt;/b&gt; A dybbuk can use its malevolence ability to possess a Large or smaller unattended object, animating it as if using &lt;i&gt;animate objects&lt;/i&gt;, except the dybbuk merges with and controls the object as if it were a living creature. The dybbuk cannot speak or use its other special abilities while possessing the object.&lt;/h5&gt;&lt;/div&gt;&lt;br&gt;&lt;div&gt;&lt;h4&gt;&lt;p&gt;&lt;p&gt;A dybbuk is a misplaced soul who has eluded judgment because of a some great transgression or a pitiful suicide. Like a ghost, it lingers on in the mortal world, either trying to fulfill an insane need to right some great failure that has marked its soul for eternity or merely to spread the torment it is condemned to face for eternity. Bodiless and left to wander, dybbuks grow increasingly bitter and resentful over the loss of their bodies and endlessly seek mortal or even inanimate forms to steal and use to sow suffering. Vile manipulators, they seek bodies that have the greatest potential to cause pain in those closest to their victims, taking pleasure in shifting a leader's agenda toward the destruction of her followers or torturing an innocent from within. Dybbuks also often animate unliving things to spread fear, reveling in the chaos resulting from manipulating corpses to confuse and terrify. Most also realize they have all of eternity to torment their chosen victims, and might lurk quietly near a living target for weeks or months, waiting for the right moment to act and begin their terrors anew.&lt;/p&gt;&lt;/h4&gt;&lt;/div&gt;</t>
  </si>
  <si>
    <t>Ecorche</t>
  </si>
  <si>
    <t>darkvision 60 ft.; Perception +25</t>
  </si>
  <si>
    <t>frightful presence (60 ft., DC 26)</t>
  </si>
  <si>
    <t>30, touch 14, flat-footed 25</t>
  </si>
  <si>
    <t>(+5 Dex, +16 natural, -1 size)</t>
  </si>
  <si>
    <t>(22d8+110)</t>
  </si>
  <si>
    <t>Fort +12, Ref +12, Will +15</t>
  </si>
  <si>
    <t>acid, undead traits</t>
  </si>
  <si>
    <t>2 claws +27 (3d6+11/19-20)</t>
  </si>
  <si>
    <t>bleed (1 Con drain), rend (2 claws, 3d6+11 plus bleed and seize skin)</t>
  </si>
  <si>
    <t>Str 32, Dex 20, Con -, Int 9, Wis 11, Cha 21</t>
  </si>
  <si>
    <t>Awesome Blow, Blinding Critical, Combat Reflexes, Critical Focus, Improved Bull Rush, Improved Critical (claw), Improved Initiative, Iron Will, Power Attack, Stand Still, Weapon Focus (claw)</t>
  </si>
  <si>
    <t>Disguise +30, Perception +25, Stealth +26</t>
  </si>
  <si>
    <t>wear skin</t>
  </si>
  <si>
    <t>This brawny creature has had its skin completely flensed from its form, revealing the violent pulsing of its massive, exposed muscles.</t>
  </si>
  <si>
    <t>Seize Skin (Su) Whenever an ecorche damages a target with its rend ability, the target must succeed at a DC 25 Fortitude save to resist being skinned alive. Those who fail the save become staggered and take 1 point of Constitution drain per round. Both of these effects are permanent but can be removed with a regenerate or heal spell (or 1 round of regeneration). The ecorche can use its wear skin ability to don a skin stolen in this way as a full-round action. The save DC is Dexterity-based.  Wear Skin (Su)An ecorche can steal the skin of a dead Small, Medium, or Large humanoid and wear it as its own. When it does this, the ecorche takes on the creature's size and appearance and gains a +10 bonus on Disguise checks made to impersonate the victim. While wearing a stolen skin, an ecorche cannot use its frightful presence. This stolen skin is preserved while the ecorche wears it, but is destroyed if the ecorche takes more than 10 points of damage or if the ecorche chooses to destroy the skin as a standard action.  Those within 60 feet who see an ecorche's stolen skin destroyed are immediately subjected to its frightful presence and take a -5 penalty on the related Will save. An ecorche reverts to its normal size if its stolen skin is destroyed.</t>
  </si>
  <si>
    <t>The bodyguards and spies of undead masterminds, ecorches appear as gory giants with musculatures overdeveloped by infusions of necromantic toxins and grafts of reanimated sinew. Although its natural form possesses no skin, an ecorche can steal the flesh of another creature, flaying its victim in mere seconds and leaving it in unimaginable shock and pain with only moments to seek aid before perishing. Yet this gruesome act of violence is only the first stage of the chaos an ecorche spreads with its violence.  An ecorche possesses incredible control over its gruesome form, allowing it to compress its body into the skin of a much smaller creature. Wearing such grisly garb, these terrors walk among the living, doing the bidding of their terrible masters or searching for more inf luential individuals to murder, skin, and impersonate. If an ecorche's unholy nature is revealed, the monster is quick to dispose of its nowuseless disguise, bursting from the suit of flesh and exposing its terrible form to the unprepared, few of whom can withstand such unabashed gore.  An ecorche stands approximately 8-1/2 feet tall and weighs upward of 600 pounds.</t>
  </si>
  <si>
    <t>&lt;link rel="stylesheet"href="PF.css"&gt;&lt;div&gt;&lt;h2&gt;Ecorche&lt;/h2&gt;&lt;h3&gt;&lt;i&gt;This brawny creature has had its skin completely flensed from its form, &lt;i&gt;revealing the violent pulsing of its massive&lt;/i&gt;, &lt;i&gt;exposed muscles&lt;/i&gt;.&lt;/i&gt;&lt;/h3&gt;&lt;br&gt;&lt;/br&gt;&lt;/div&gt;&lt;div class="heading"&gt;&lt;p class="alignleft"&gt;Ecorche&lt;/p&gt;&lt;p class="alignright"&gt;CR 16&lt;/p&gt;&lt;div style="clear: both;"&gt;&lt;/div&gt;&lt;/div&gt;&lt;div&gt;&lt;h5&gt;&lt;b&gt;XP &lt;/b&gt;76,800&lt;/h5&gt;&lt;h5&gt;CE Large undead &lt;/h5&gt;&lt;h5&gt;&lt;b&gt;Init &lt;/b&gt;+9; &lt;b&gt;Senses &lt;/b&gt;darkvision 60 ft.; Perception +25&lt;/h5&gt;&lt;h5&gt;&lt;b&gt;Aura &lt;/b&gt;frightful presence (60 ft., DC 26)&lt;/h5&gt;&lt;/div&gt;&lt;hr/&gt;&lt;div&gt;&lt;h5&gt;&lt;b&gt;DEFENSE&lt;/b&gt;&lt;/h5&gt;&lt;/div&gt;&lt;hr/&gt;&lt;div&gt;&lt;h5&gt;&lt;b&gt;AC &lt;/b&gt;30, touch 14, flat-footed 25 (+5 Dex, +16 natural, -1 size)&lt;/h5&gt;&lt;h5&gt;&lt;b&gt;hp &lt;/b&gt;209 (22d8+110); fast healing 5&lt;/h5&gt;&lt;h5&gt;&lt;b&gt;Fort &lt;/b&gt;+12, &lt;b&gt;Ref &lt;/b&gt;+12, &lt;b&gt;Will &lt;/b&gt;+15&lt;/h5&gt;&lt;h5&gt;&lt;b&gt;Defensive Abilities &lt;/b&gt;channel resistance +2; &lt;b&gt;DR &lt;/b&gt;15/good and silver; &lt;b&gt;Immune &lt;/b&gt;acid, undead traits&lt;/h5&gt;&lt;/div&gt;&lt;hr/&gt;&lt;div&gt;&lt;h5&gt;&lt;b&gt;OFFENSE&lt;/b&gt;&lt;/h5&gt;&lt;/div&gt;&lt;hr/&gt;&lt;div&gt;&lt;h5&gt;&lt;b&gt;Spd &lt;/b&gt;30 ft.&lt;/h5&gt;&lt;h5&gt;&lt;b&gt;Melee &lt;/b&gt;2 claws +27 (3d6+11/19-20)&lt;/h5&gt;&lt;h5&gt;&lt;b&gt;Space &lt;/b&gt;10 ft.; &lt;b&gt;Reach &lt;/b&gt;10 ft.&lt;/h5&gt;&lt;h5&gt;&lt;b&gt;Special Attacks &lt;/b&gt;bleed (1 Con drain), rend (2 claws, 3d6+11 plus bleed and seize skin)&lt;/h5&gt;&lt;/div&gt;&lt;hr/&gt;&lt;div&gt;&lt;h5&gt;&lt;b&gt;STATISTICS&lt;/b&gt;&lt;/h5&gt;&lt;/div&gt;&lt;hr/&gt;&lt;div&gt;&lt;h5&gt;&lt;b&gt;Str &lt;/b&gt;32, &lt;b&gt;Dex &lt;/b&gt;20, &lt;b&gt;Con &lt;/b&gt;-, &lt;b&gt;Int &lt;/b&gt; 9, &lt;b&gt;Wis &lt;/b&gt;11, &lt;b&gt;Cha &lt;/b&gt;21&lt;/h5&gt;&lt;h5&gt;&lt;b&gt;Base Atk &lt;/b&gt;+16; &lt;b&gt;CMB &lt;/b&gt;+28; &lt;b&gt;CMD &lt;/b&gt;43&lt;/h5&gt;&lt;h5&gt;&lt;b&gt;Feats &lt;/b&gt;Awesome Blow, Blinding Critical, Combat Reflexes, Critical Focus, Improved Bull Rush, Improved Critical (claw), Improved Initiative, Iron Will, Power Attack, Stand Still, Weapon Focus (claw)&lt;/h5&gt;&lt;h5&gt;&lt;b&gt;Skills &lt;/b&gt;Disguise +30, Perception +25, Stealth +26&lt;/h5&gt;&lt;h5&gt;&lt;b&gt;Languages &lt;/b&gt;Common&lt;/h5&gt;&lt;h5&gt;&lt;b&gt;SQ &lt;/b&gt;wear skin&lt;/h5&gt;&lt;/div&gt;&lt;hr/&gt;&lt;div&gt;&lt;h5&gt;&lt;b&gt;ECOLOGY&lt;/b&gt;&lt;/h5&gt;&lt;/div&gt;&lt;hr/&gt;&lt;div&gt;&lt;h5&gt;&lt;b&gt;Environment &lt;/b&gt; any land&lt;/h5&gt;&lt;h5&gt;&lt;b&gt;Organization &lt;/b&gt;solitary or gang (2-4)&lt;/h5&gt;&lt;h5&gt;&lt;b&gt;Treasure &lt;/b&gt;none&lt;/h5&gt;&lt;/div&gt;&lt;hr/&gt;&lt;div&gt;&lt;h5&gt;&lt;b&gt;SPECIAL ABILITIES&lt;/b&gt;&lt;/h5&gt;&lt;/div&gt;&lt;hr/&gt;&lt;div&gt;&lt;/h5&gt;&lt;h5&gt;&lt;b&gt;Seize Skin (Su)&lt;/b&gt; Whenever an ecorche damages a target with its rend ability, the target must succeed at a DC 25 Fortitude save to resist being skinned alive. Those who fail the save become staggered and take 1 point of Constitution drain per round. Both of these effects are permanent but can be removed with a regenerate or heal spell (or 1 round of regeneration). The ecorche can use its wear skin ability to don a skin stolen in this way as a full-round action. The save DC is Dexterity-based.  &lt;/h5&gt;&lt;h5&gt;&lt;b&gt;Wear Skin&lt;/b&gt; (Su)An ecorche can steal the skin of a dead Small, Medium, or Large humanoid and wear it as its own. When it does this, the ecorche takes on the creature's size and appearance and gains a +10 bonus on Disguise checks made to impersonate the victim. While wearing a stolen skin, an ecorche cannot use its frightful presence. This stolen skin is preserved while the ecorche wears it, but is destroyed if the ecorche takes more than 10 points of damage or if the ecorche chooses to destroy the skin as a standard action.  Those within 60 feet who see an ecorche's stolen skin destroyed are immediately subjected to its frightful presence and take a -5 penalty on the related Will save. An ecorche reverts to its normal size if its stolen skin is destroyed.&lt;/h5&gt;&lt;/div&gt;&lt;br&gt;&lt;/br&gt;&lt;div&gt;&lt;h4&gt;&lt;p&gt;&lt;p&gt;The bodyguards and spies of undead masterminds, ecorches appear as gory giants with musculatures overdeveloped by infusions of necromantic toxins and grafts of reanimated sinew. Although its natural form possesses no skin, an ecorche can steal the flesh of another creature, flaying its victim in mere seconds and leaving it in unimaginable shock and pain with only moments to seek aid before perishing. Yet this gruesome act of violence is only the first stage of the chaos an ecorche spreads with its violence.&lt;/p&gt;&lt;p&gt;An ecorche possesses incredible control over its gruesome form, allowing it to compress its body into the skin of a much smaller creature. Wearing such grisly garb, these terrors walk among the living, doing the bidding of their terrible masters or searching for more inf luential individuals to murder, skin, and impersonate. If an ecorche's unholy nature is revealed, the monster is quick to dispose of its nowuseless disguise, bursting from the suit of flesh and exposing its terrible form to the unprepared, few of whom can withstand such unabashed gore.&lt;/p&gt;&lt;p&gt;An ecorche stands approximately 8-1/2 feet tall and weighs upward of 600 pounds.&lt;/p&gt;&lt;/h4&gt;&lt;/div&gt;</t>
  </si>
  <si>
    <t>Unfettered Eidolon</t>
  </si>
  <si>
    <t>20 ft., climb 20 ft., fly 40 ft. (good)</t>
  </si>
  <si>
    <t>bite +14 (1d6+3 plus 1d6 electricity), gore +14 (1d6+3 plus 1d6 electricity), tail slap +12 (1d6+1 plus 1d6 electricity)</t>
  </si>
  <si>
    <t>Str 16, Dex 19, Con 14, Int 7, Wis 10, Cha 11</t>
  </si>
  <si>
    <t>Combat Reflexes, Great Fortitude, Iron Will, MultiattackB, Toughness, Weapon Finesse</t>
  </si>
  <si>
    <t>Bluff +13, Climb +11, Fly +16, Knowledge (planes) +6, Perception +13, Sense Motive +8, Stealth +12</t>
  </si>
  <si>
    <t>evolution points (bite, climb, energy attacks, flight [2], gore, improved evasion, improved natural armor [2], reach [bite], tail, tail slap)</t>
  </si>
  <si>
    <t>This bizarre amalgam of monstrous parts rampages forth, an eldritch rune seared upon its forehead.</t>
  </si>
  <si>
    <t>Eidolon</t>
  </si>
  <si>
    <t>An eidolon is usually tied to a summoner who forges an unbreakable link with a being not of his world, calling upon it and sending it back to its otherworldly home as he needs. When a summoner dies, this link is destroyed and the eidolon is banished back from whence it came. Occasionally, however, this link between eidolon and summoner is unnaturally severed, usually as a result of powerful magic or some bizarre death, freeing the eidolon upon the world. Few can predict what specific events might cause an eidolon to become unfettered, but those that do become stranded on a plane alien to them, released to act as they please. An eidolon that loses its link to its summoner loses its link to its home realm, and many unfettered eidolons go mad, the glowing runes that once represented their bonds burning painful scars onto their bodies. Unfettered eidolons are not quite as powerful as normal eidolons, but without their evolutions tied to their summoners' whims, these bizarre and varied creatures continue to evolve and advance on their own.   CREATING AN UNFETTERED EIDOLON  Unfettered eidolons can take on many shapes and sizes. The stats presented here are for a Medium unfettered eidolon with the serpentine base form and 17 evolution points, but an eidolon can take almost any form. An unfettered eidolon has one of four base forms: aquatic, biped, quadruped, or serpentine. Each base form determines an eidolon's speed, good and bad saves, and ability scores, and allots 5 of its starting 8 evolution points to starting evolutions (the bonuses from these starting evolutions are already factored into the starting statistics). Each base form starts at Medium size. An unfettered eidolon can increase to Large size or larger by spending additional evolution points (see below).  Aquatic Base Form: Speed 20 ft., swim 40 ft.; Saves Fort (good), Ref (good), Will (bad); Ability Scores Str 16, Dex 12, Con 13, Int 7, Wis 10, Cha 11; Starting Evolutions bite, gills, improved natural armor, swim (2).  Biped Base Form: Speed 30 ft.; Saves Fort (good), Ref (bad), Will (good); Ability Scores Str 16, Dex 12, Con 13, Int 7, Wis 10, Cha 11; Starting Evolutions arms, claws, legs.  Quadruped Base Form: Speed 40 ft.; Saves Fort (good), Ref (good), Will (bad); Ability Scores Str 14, Dex 14, Con 13, Int 7, Wis 10, Cha 11; Starting Evolutions bite, legs (2).  Serpentine Base Form: Speed 20 ft., climb 20 ft.; Saves Fort (bad), Ref (good), Will (good); Ability Scores Str 12, Dex 16, Con 13, Int 7, Wis 10, Cha 11; Starting Evolutions bite, climb, reach (bite), tail, tail slap.  An unfettered eidolon begins with 1 Hit Die, a +2 natural armor bonus, and the evasion ability. As an unfettered eidolon's Hit Dice increase (see Evolution Points, below), it gains additional bonuses and abilities. At 2 Hit Dice, and every 3 HD thereafter, an unfettered eidolon's base armor bonus increases by +2. This bonus may be split between an armor bonus and a natural armor bonus. Also at 2 Hit Dice, and every 3 HD thereafter, an unfettered eidolon adds +1 to both its Strength and Dexterity scores. At 5 Hit Dice, and every 4 HD thereafter, an unfettered eidolon adds +1 to any one of its ability scores. At 7 Hit Dice, an unfettered eidolon gains Multiattack as a bonus feat.  Evolution Points  Unfettered eidolons have a number of evolution points (EP) you can use to purchase abilities and defenses in addition to those presented above. An unfettered eidolon starts with 8 EP, regardless of its base form. For each additional EP spent beyond 8, an unfettered eidolon's Hit Dice increase by 1. An unfettered eidolon's CR increases with its Hit Dice, as outlined on Table 1-2 on page 291 of the Pathfinder RPG Bestiary using the "outsider" line. Many of these abilities are universal monster rules detailed starting on page 292 of this book.   Arms (Ex, 2 EP): Grows an additional pair of arms and hands. The eidolon must have the Weapon Training evolution in order to use weapons.  Bite (Ex, 1 EP): Gains a bite attack (1d6 damage).  Burrow (Ex, 3 EP): Gains a burrow speed equal to 1/2 its base speed. The eidolon must have at least 7 Hit Dice to select this evolution.  Claw (Ex, 1 EP): Gains two claw attacks (1d4 damage). The eidolon must have arms or legs to take this evolution.  Climb (Ex, 1 EP): Gains a climb speed equal to its base speed. For each additional EP spent on this evolution, this speed increases by 20 feet.  Energy Attacks (Su, 2 EP): Choose one energy type (acid, cold, electricity, or fire). All of the eidolon's natural attacks deal +1d6 points of damage of this energy type. The eidolon must have at least 4 Hit Dice to select this evolution.  Flight (Ex, 2 EP): Grows wings, gaining a fly speed equal to its base speed (good maneuverability). For each additional EP spent, the fly speed increases by 20 feet. The eidolon must have at least 4 Hit Dice to select this evolution.  Gills (Ex, 1 EP): Can breathe underwater indefinitely in addition to air.  Gore (Ex, 2 EP): Gains a gore attack (1d6 damage).  Huge (Ex, 6 EP): Grows to Huge size (adjusting its Strength, Constitution, Dexterity, natural armor bonus, and size modifier to attacks and AC as detailed on page 296 of the Bestiary, and increasing the damage of all of its attacks as detailed on page 297 of this book). If the eidolon has the biped base form, its reach increases to 15 feet (10 feet for all other base forms). The eidolon must have the Large evolution and at least 10 Hit Dice to select this evolution.  Improved Evasion (Ex, 3 EP): Gains improved evasion.  Improved Natural Armor (Ex, 1 EP): Gains a +2 bonus to its natural armor. This evolution can be taken once if it has 3 or fewer Hit Dice, and one additional time for every 4 additional Hit Dice the eidolon has.  Large (Ex, 4 EP): Grows to Large size (adjusting its Strength, Constitution, Dexterity, natural armor bonus, and size modifier to attacks and AC as detailed on page 296 of the Bestiary, and increasing the damage of all of its attacks as detailed on page 297 of this book). If the eidolon has the biped base form, it also gains 10-foot reach. The eidolon must have at least 6 Hit Dice to select this evolution.  Legs (Ex, 2 EP): Grows an additional pair of legs. Each pair of legs increases the eidolon's base speed by 10 feet.  Magical Flight (Su, 4 EP): Flies by means of magic, gaining a fly speed equal to its base speed (perfect maneuverability).   For each additional EP spent, this speed increases by 20 feet. The eidolon must have at least 4 Hit Dice before selecting this evolution.  Reach (Ex, 1 EP): The reach of one of the eidolon's attacks increases by 5 feet.  Resistance (Ex, 1 EP): Gains resistance 5 against one energy type (acid, cold, electricity, fire, or sonic).  Slam (Ex, 1 EP): Gains a slam attack (1d8 damage). The eidolon must have arms to take this evolution.  Sting (Ex, 1 EP): Gains a sting attack (1d4 damage). The eidolon must have a tail to take this evolution.  Swim (Ex, 1 EP): Gains a swim speed equal to its base speed. For each additional EP spent, this speed increases by 20 feet.  Tail (Ex, 1 EP): Grows a long, powerful tail, gaining a +2 racial bonus on Acrobatics checks made to balance on a surface.  Tail Slap (Ex, 1 EP): Gains a tail slap attack (1d6 damage). The eidolon must have a tail to take this evolution.  Weapon Training (Ex, 2 or 4 EP): Gains Simple Weapon Proficiency as a bonus feat. For 2 additional EP, it gains proficiency with all martial weapons as well.  Small Eidolons  The standard eidolon starts as Medium-sized, but Small eidolons are also possible. Compared to a Medium eidolon, a Small eidolon gains +2 to its Dexterity, -4 to its Strength, and -2 to its Constitution. It also gains a +1 size bonus to its AC and on attack rolls, a -1 size penalty on its CMB and to its CMD score, and a +4 size bonus on Stealth skill checks. If it can fly, it gains a +2 size bonus on Fly skill checks. Reduce the damage of all of its attacks by one step.</t>
  </si>
  <si>
    <t>&lt;link rel="stylesheet"href="PF.css"&gt;&lt;div&gt;&lt;h2&gt;Eidolon, Unfettered&lt;/h2&gt;&lt;h3&gt;&lt;i&gt;This bizarre amalgam of monstrous parts rampages forth, an eldritch rune seared upon its forehead.&lt;/i&gt;&lt;/h3&gt;&lt;br&gt;&lt;/div&gt;&lt;div class="heading"&gt;&lt;p class="alignleft"&gt;Unfettered Eidolon&lt;/p&gt;&lt;p class="alignright"&gt;CR 8&lt;/p&gt;&lt;div style="clear: both;"&gt;&lt;/div&gt;&lt;/div&gt;&lt;div&gt;&lt;h5&gt;&lt;b&gt;XP &lt;/b&gt;4,800&lt;/h5&gt;&lt;h5&gt;CN Medium outsider (extraplanar)&lt;/h5&gt;&lt;h5&gt;&lt;b&gt;Init &lt;/b&gt;+4; &lt;b&gt;Senses &lt;/b&gt;darkvision 60 ft.; Perception +13&lt;/h5&gt;&lt;/div&gt;&lt;hr/&gt;&lt;div&gt;&lt;h5&gt;&lt;b&gt;DEFENSE&lt;/b&gt;&lt;/h5&gt;&lt;/div&gt;&lt;hr/&gt;&lt;div&gt;&lt;h5&gt;&lt;b&gt;AC &lt;/b&gt;26, touch 14, flat-footed 22 (+4 Dex, +12 natural)&lt;/h5&gt;&lt;h5&gt;&lt;b&gt;hp &lt;/b&gt;85 (10d10+30)&lt;/h5&gt;&lt;h5&gt;&lt;b&gt;Fort &lt;/b&gt;+7, &lt;b&gt;Ref &lt;/b&gt;+11, &lt;b&gt;Will &lt;/b&gt;+9&lt;/h5&gt;&lt;h5&gt;&lt;b&gt;Defensive Abilities &lt;/b&gt;improved evasion&lt;/h5&gt;&lt;/div&gt;&lt;hr/&gt;&lt;div&gt;&lt;h5&gt;&lt;b&gt;OFFENSE&lt;/b&gt;&lt;/h5&gt;&lt;/div&gt;&lt;hr/&gt;&lt;div&gt;&lt;h5&gt;&lt;b&gt;Spd &lt;/b&gt;20 ft., climb 20 ft., fly 40 ft. (good)&lt;/h5&gt;&lt;h5&gt;&lt;b&gt;Melee &lt;/b&gt;bite +14 (1d6+3 plus 1d6 electricity), gore +14 (1d6+3 plus 1d6 electricity), tail slap +12 (1d6+1 plus 1d6 electricity)&lt;/h5&gt;&lt;h5&gt;&lt;b&gt;Space &lt;/b&gt;5 ft.; &lt;b&gt;&lt;i&gt;Reach&lt;/i&gt; &lt;/b&gt;5 ft. (10 ft. with bite)&lt;/h5&gt;&lt;/div&gt;&lt;hr/&gt;&lt;div&gt;&lt;h5&gt;&lt;b&gt;STATISTICS&lt;/b&gt;&lt;/h5&gt;&lt;/div&gt;&lt;hr/&gt;&lt;div&gt;&lt;h5&gt;&lt;b&gt;Str &lt;/b&gt;16, &lt;b&gt;Dex &lt;/b&gt;19, &lt;b&gt;Con &lt;/b&gt;14, &lt;b&gt;Int &lt;/b&gt; 7, &lt;b&gt;Wis &lt;/b&gt;10, &lt;b&gt;Cha &lt;/b&gt;11&lt;/h5&gt;&lt;h5&gt;&lt;b&gt;Base Atk &lt;/b&gt;+10; &lt;b&gt;CMB &lt;/b&gt;+13; &lt;b&gt;CMD &lt;/b&gt;27 (can't be tripped)&lt;/h5&gt;&lt;h5&gt;&lt;b&gt;Feats &lt;/b&gt;Combat Reflexes, Great Fortitude, Iron Will, Multiattack&lt;sup&gt;B&lt;/sup&gt;, Toughness, Weapon Finesse&lt;/h5&gt;&lt;h5&gt;&lt;b&gt;Skills &lt;/b&gt;Bluff +13, &lt;i&gt;Climb&lt;/i&gt; +11, Fly +16, Knowledge (planes) +6, Perception +13, Sense Motive +8, Stealth +12&lt;/h5&gt;&lt;h5&gt;&lt;b&gt;Languages &lt;/b&gt;Common&lt;/h5&gt;&lt;h5&gt;&lt;b&gt;SQ &lt;/b&gt;evolution points (bite, climb, energy attacks, flight [2], gore, improved evasion, improved natural armor [2], reach [bite], tail, tail slap)&lt;/h5&gt;&lt;/div&gt;&lt;hr/&gt;&lt;div&gt;&lt;h5&gt;&lt;b&gt;ECOLOGY&lt;/b&gt;&lt;/h5&gt;&lt;/div&gt;&lt;hr/&gt;&lt;div&gt;&lt;h5&gt;&lt;b&gt;Environment &lt;/b&gt; any&lt;/h5&gt;&lt;h5&gt;&lt;b&gt;Organization &lt;/b&gt;solitary&lt;/h5&gt;&lt;h5&gt;&lt;b&gt;Treasure &lt;/b&gt;standard&lt;/h5&gt;&lt;/div&gt;&lt;br&gt;&lt;div&gt;&lt;h4&gt;&lt;p&gt;&lt;p&gt;An eidolon is usually tied to a summoner who forges an unbreakable link with a being not of his world, calling upon it and sending it back to its otherworldly home as he needs. When a summoner dies, this link is destroyed and the eidolon is banished back from whence it came. Occasionally, however, this link between eidolon and summoner is unnaturally severed, usually as a result of powerful magic or some bizarre death, freeing the eidolon upon the world. Few can predict what specific events might cause an eidolon to become unfettered, but those that do become stranded on a plane alien to them, released to act as they please. An eidolon that loses its link to its summoner loses its link to its home realm, and many unfettered eidolons go mad, the glowing runes that once represented their bonds burning painful scars onto their bodies. Unfettered eidolons are not quite as powerful as normal eidolons, but without their evolutions tied to their summoners' whims, these bizarre and varied creatures continue to evolve and advance on their own.   &lt;br&gt;&lt;b&gt;CREATING AN UNFETTERED EIDOLON&lt;/b&gt;&lt;br&gt;  Unfettered eidolons can take on many shapes and sizes. The stats presented here are for a Medium unfettered eidolon with the serpentine base form and 17 evolution points, but an eidolon can take almost any form. An unfettered eidolon has one of four base forms: aquatic, biped, quadruped, or serpentine. Each base form determines an eidolon's speed, good and bad saves, and ability scores, and allots 5 of its starting 8 evolution points to starting evolutions (the bonuses from these starting evolutions are already factored into the starting statistics). Each base form starts at Medium size. An unfettered eidolon can increase to &lt;i&gt;Large&lt;/i&gt; size or larger by spending additional evolution points (see below).  &lt;br&gt;&lt;b&gt;Aquatic Base Form:&lt;/b&gt; &lt;b&gt;Speed &lt;/b&gt;20 ft., swim 40 ft.; &lt;b&gt;Saves &lt;/b&gt;Fort (good), Ref (good), Will (bad); &lt;b&gt;Ability Scores &lt;/b&gt;Str 16, Dex 12, Con 13, Int 7, Wis 10, &lt;b&gt;Cha &lt;/b&gt;11; &lt;b&gt;Starting Evolutions &lt;/b&gt;bite, gills, improved natural armor, swim (2).  &lt;br&gt;&lt;b&gt;Biped Base Form:&lt;/b&gt; &lt;b&gt;Speed &lt;/b&gt;30 ft.; &lt;b&gt;Saves &lt;/b&gt;Fort (good), Ref (bad), Will (good); &lt;b&gt;Ability Scores &lt;/b&gt;Str 16, Dex 12, Con 13, Int 7, Wis 10, &lt;b&gt;Cha &lt;/b&gt;11; &lt;b&gt;Starting Evolutions &lt;/b&gt;arms, claws, legs.  &lt;br&gt;&lt;b&gt;Quadruped Base Form:&lt;/b&gt; &lt;b&gt;Speed &lt;/b&gt;40 ft.; &lt;b&gt;Saves &lt;/b&gt;Fort (good), Ref (good), Will (bad); &lt;b&gt;Ability Scores &lt;/b&gt;Str 14, Dex 14, Con 13, Int 7, Wis 10, &lt;b&gt;Cha &lt;/b&gt;11; &lt;b&gt;Starting Evolutions &lt;/b&gt;bite, legs (2).  &lt;br&gt;&lt;b&gt;Serpentine Base Form:&lt;/b&gt; &lt;b&gt;Speed &lt;/b&gt;20 ft., climb 20 ft.; &lt;b&gt;Saves &lt;/b&gt;Fort (bad), Ref (good), Will (good); &lt;b&gt;Ability Scores &lt;/b&gt;Str 12, Dex 16, Con 13, Int 7, Wis 10, &lt;b&gt;Cha &lt;/b&gt;11; &lt;b&gt;Starting Evolutions &lt;/b&gt;bite, climb, reach (bite), tail, tail slap.  &lt;br&gt;An unfettered eidolon begins with 1 Hit Die, a +2 natural armor bonus, and the evasion ability. As an unfettered eidolon's Hit Dice increase (see Evolution Points, below), it gains additional bonuses and abilities. At 2 Hit Dice, and every 3 HD thereafter, an unfettered eidolon's base armor bonus increases by +2. This bonus may be split between an armor bonus and a natural armor bonus. Also at 2 Hit Dice, and every 3 HD thereafter, an unfettered eidolon adds +1 to both its Strength and Dexterity scores. At 5 Hit Dice, and every 4 HD thereafter, an unfettered eidolon adds +1 to any one of its ability scores. At 7 Hit Dice, an unfettered eidolon gains Multiattack as a bonus feat.  &lt;br&gt;&lt;b&gt;Evolution Points&lt;/b&gt;&lt;br&gt;  Unfettered eidolons have a number of evolution points (EP) you can use to purchase abilities and defenses in addition to those presented above. An unfettered eidolon starts with 8 EP, regardless of its base form. For each additional EP spent beyond 8, an unfettered eidolon's Hit Dice increase by 1. An unfettered eidolon's CR increases with its Hit Dice, as outlined on Table 1-2 on page 291 of the &lt;i&gt;Pathfinder RPG &lt;i&gt;Bestiary&lt;/i&gt;&lt;/i&gt; using the "outsider" line. Many of these abilities are universal monster rules detailed starting on page 292 of this book.   &lt;br&gt;&lt;i&gt;Arms&lt;/i&gt; (Ex, 2 EP): Grows an additional pair of arms and hands. The eidolon must have the &lt;i&gt;Weapon Training&lt;/i&gt; evolution in order to use weapons.  &lt;br&gt;&lt;i&gt;Bite&lt;/i&gt; (Ex, 1 EP): Gains a bite attack (1d6 damage).  &lt;br&gt;&lt;i&gt;Burrow&lt;/i&gt; (Ex, 3 EP): Gains a burrow speed equal to 1/2 its base speed. The eidolon must have at least 7 Hit Dice to select this evolution.  &lt;br&gt;&lt;i&gt;Claw&lt;/i&gt; (Ex, 1 EP): Gains two claw attacks (1d4 damage). The eidolon must have arms or legs to take this evolution.  &lt;br&gt;&lt;i&gt;Climb&lt;/i&gt; (Ex, 1 EP): Gains a climb speed equal to its base speed. For each additional EP spent on this evolution, this speed increases by 20 feet.  &lt;br&gt;&lt;i&gt;Energy Attacks&lt;/i&gt; (Su, 2 EP): Choose one energy type (acid, cold, electricity, or fire). All of the eidolon's natural attacks deal +1d6 points of damage of this energy type. The eidolon must have at least 4 Hit Dice to select this evolution.  &lt;br&gt;&lt;i&gt;Flight&lt;/i&gt; (Ex, 2 EP): Grows wings, gaining a fly speed equal to its base speed (good maneuverability). For each additional EP spent, the fly speed increases by 20 feet. The eidolon must have at least 4 Hit Dice to select this evolution.  &lt;br&gt;&lt;i&gt;Gills&lt;/i&gt; (Ex, 1 EP): Can breathe underwater indefinitely in addition to air.  &lt;br&gt;&lt;i&gt;Gore&lt;/i&gt; (Ex, 2 EP): Gains a gore attack (1d6 damage).  &lt;br&gt;&lt;i&gt;Huge&lt;/i&gt; (Ex, 6 EP): Grows to &lt;i&gt;Huge&lt;/i&gt; size (adjusting its Strength, Constitution, Dexterity, natural armor bonus, and size modifier to attacks and AC as detailed on page 296 of the &lt;i&gt;Bestiary&lt;/i&gt;, and increasing the damage of all of its attacks as detailed on page 297 of this book). If the eidolon has the biped base form, its reach increases to 15 feet (10 feet for all other base forms). The eidolon must have the &lt;i&gt;Large&lt;/i&gt; evolution and at least 10 Hit Dice to select this evolution.  &lt;br&gt;&lt;i&gt;Improved Evasion&lt;/i&gt; (Ex, 3 EP): Gains improved evasion.  &lt;br&gt;&lt;i&gt;Improved Natural Armor&lt;/i&gt; (Ex, 1 EP): Gains a +2 bonus to its natural armor. This evolution can be taken once if it has 3 or fewer Hit Dice, and one additional time for every 4 additional Hit Dice the eidolon has.  &lt;br&gt;&lt;i&gt;Large&lt;/i&gt; (Ex, 4 EP): Grows to &lt;i&gt;Large&lt;/i&gt; size (adjusting its Strength, Constitution, Dexterity, natural armor bonus, and size modifier to attacks and AC as detailed on page 296 of the &lt;i&gt;Bestiary&lt;/i&gt;, and increasing the damage of all of its attacks as detailed on page 297 of this book). If the eidolon has the biped base form, it also gains 10-foot reach. The eidolon must have at least 6 Hit Dice to select this evolution.  &lt;br&gt;&lt;i&gt;Legs&lt;/i&gt; (Ex, 2 EP): Grows an additional pair of legs. Each pair of legs increases the eidolon's base speed by 10 feet.  &lt;br&gt;&lt;i&gt;Magical Flight&lt;/i&gt; (Su, 4 EP): Flies by means of magic, gaining a fly speed equal to its base speed (perfect maneuverability).   For each additional EP spent, this speed increases by 20 feet. The eidolon must have at least 4 Hit Dice before selecting this evolution.  &lt;br&gt;&lt;i&gt;Reach&lt;/i&gt; (Ex, 1 EP): The reach of one of the eidolon's attacks increases by 5 feet.  &lt;br&gt;&lt;i&gt;Resistance&lt;/i&gt; (Ex, 1 EP): Gains resistance 5 against one energy type (acid, cold, electricity, fire, or sonic).  &lt;br&gt;&lt;i&gt;Slam&lt;/i&gt; (Ex, 1 EP): Gains a slam attack (1d8 damage). The eidolon must have arms to take this evolution.  &lt;br&gt;&lt;i&gt;Sting&lt;/i&gt; (Ex, 1 EP): Gains a sting attack (1d4 damage). The eidolon must have a tail to take this evolution.  &lt;br&gt;&lt;i&gt;Swim&lt;/i&gt; (Ex, 1 EP): Gains a swim speed equal to its base speed. For each additional EP spent, this speed increases by 20 feet.  &lt;br&gt;&lt;i&gt;Tail&lt;/i&gt; (Ex, 1 EP): Grows a long, powerful tail, gaining a +2 racial bonus on Acrobatics checks made to balance on a surface.  &lt;br&gt;&lt;i&gt;Tail&lt;/i&gt; Slap (Ex, 1 EP): Gains a tail slap attack (1d6 damage). The eidolon must have a tail to take this evolution.  &lt;br&gt;&lt;i&gt;Weapon Training&lt;/i&gt; (Ex, 2 or 4 EP): Gains Simple Weapon Proficiency as a bonus feat. For 2 additional EP, it gains proficiency with all martial weapons as well.  &lt;br&gt;&lt;b&gt;Small Eidolons&lt;/b&gt;&lt;br&gt;  The standard eidolon starts as Medium-sized, but Small eidolons are also possible. Compared to a Medium eidolon, a Small eidolon gains +2 to its Dexterity, -4 to its Strength, and -2 to its Constitution. It also gains a +1 size bonus to its AC and on attack rolls, a -1 size penalty on its CMB and to its CMD score, and a +4 size bonus on Stealth skill checks. If it can fly, it gains a +2 size bonus on Fly skill checks. Reduce the damage of all of its attacks by one step.&lt;/p&gt;&lt;/h4&gt;&lt;/div&gt;</t>
  </si>
  <si>
    <t>Flying Squirrel</t>
  </si>
  <si>
    <t>20 ft., fly 40 ft. (clumsy)</t>
  </si>
  <si>
    <t>Str 3, Dex 15, Con 8, Int 1, Wis 12, Cha 6</t>
  </si>
  <si>
    <t>AcrobaticB, Weapon Finesse</t>
  </si>
  <si>
    <t>Acrobatics +16 (+12 when jumping), Climb +10, Fly +4</t>
  </si>
  <si>
    <t>+12 Acrobatics, +8 Climb</t>
  </si>
  <si>
    <t>glide</t>
  </si>
  <si>
    <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t>
  </si>
  <si>
    <t>Glide (Ex) A flying squirrel cannot use its fly speed to hover. When flying, a flying squirrel must end its movement at least 5 feet lower in elevation than where it started.</t>
  </si>
  <si>
    <t>Although not capable of actual flight, a flying squirrel possesses a furry membrane stretching between its wrists and ankles, allowing it to glide for long distances.</t>
  </si>
  <si>
    <t>&lt;link rel="stylesheet"href="PF.css"&gt;&lt;div&gt;&lt;h2&gt;Familiar, Flying Squirrel&lt;/h2&gt;&lt;h3&gt;&lt;i&gt;Presented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class="alignleft"&gt;Flying Squirrel&lt;/p&gt;&lt;p class="alignright"&gt;CR 1/3&lt;/p&gt;&lt;div style="clear: both;"&gt;&lt;/div&gt;&lt;/div&gt;&lt;div&gt;&lt;h5&gt;&lt;b&gt;XP &lt;/b&gt;135&lt;/h5&gt;&lt;h5&gt;N Tiny animal &lt;/h5&gt;&lt;h5&gt;&lt;b&gt;Init &lt;/b&gt;+2; &lt;b&gt;Senses &lt;/b&gt;low-light vision; Perception +1&lt;/h5&gt;&lt;/div&gt;&lt;hr/&gt;&lt;div&gt;&lt;h5&gt;&lt;b&gt;DEFENSE&lt;/b&gt;&lt;/h5&gt;&lt;/div&gt;&lt;hr/&gt;&lt;div&gt;&lt;h5&gt;&lt;b&gt;AC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&lt;/b&gt;20 ft., fly 40 ft. (clumsy)&lt;/h5&gt;&lt;h5&gt;&lt;b&gt;Melee &lt;/b&gt;bite +4 (1d3-4)&lt;/h5&gt;&lt;h5&gt;&lt;b&gt;Space &lt;/b&gt;2-1/2 ft.; &lt;b&gt;Reach &lt;/b&gt;0 ft.&lt;/h5&gt;&lt;/div&gt;&lt;hr/&gt;&lt;div&gt;&lt;h5&gt;&lt;b&gt;STATISTICS&lt;/b&gt;&lt;/h5&gt;&lt;/div&gt;&lt;hr/&gt;&lt;div&gt;&lt;h5&gt;&lt;b&gt;Str &lt;/b&gt;3, &lt;b&gt;Dex &lt;/b&gt;15, &lt;b&gt;Con &lt;/b&gt;8, &lt;b&gt;Int &lt;/b&gt; 1, &lt;b&gt;Wis &lt;/b&gt;12, &lt;b&gt;Cha &lt;/b&gt;6&lt;/h5&gt;&lt;h5&gt;&lt;b&gt;Base Atk &lt;/b&gt;+0; &lt;b&gt;CMB &lt;/b&gt;+0; &lt;b&gt;CMD &lt;/b&gt;6 (10 vs. trip)&lt;/h5&gt;&lt;h5&gt;&lt;b&gt;Feats &lt;/b&gt;Acrobatic&lt;sup&gt;B&lt;/sup&gt;, Weapon Finesse&lt;/h5&gt;&lt;h5&gt;&lt;b&gt;Skills &lt;/b&gt;Acrobatics +16 (+12 when jumping), Climb +10, Fly +4; &lt;b&gt;Racial Modifiers &lt;/b&gt;+12 Acrobatics, +8 Climb&lt;/h5&gt;&lt;h5&gt;&lt;b&gt;SQ &lt;/b&gt;glide&lt;/h5&gt;&lt;/div&gt;&lt;hr/&gt;&lt;div&gt;&lt;h5&gt;&lt;b&gt;ECOLOGY&lt;/b&gt;&lt;/h5&gt;&lt;/div&gt;&lt;hr/&gt;&lt;div&gt;&lt;h5&gt;&lt;b&gt;Environment &lt;/b&gt; temperate forests&lt;/h5&gt;&lt;h5&gt;&lt;b&gt;Organization &lt;/b&gt;solitary or pair&lt;/h5&gt;&lt;h5&gt;&lt;b&gt;Treasure &lt;/b&gt;none&lt;/h5&gt;&lt;/div&gt;&lt;hr/&gt;&lt;div&gt;&lt;h5&gt;&lt;b&gt;SPECIAL ABILITIES&lt;/b&gt;&lt;/h5&gt;&lt;/div&gt;&lt;hr/&gt;&lt;div&gt;&lt;/h5&gt;&lt;h5&gt;&lt;b&gt;Glide (Ex)&lt;/b&gt; A flying squirrel cannot use its fly speed to hover. When flying, a flying squirrel must end its movement at least 5 feet lower in elevation than where it started.&lt;/h5&gt;&lt;/div&gt;&lt;br&gt;&lt;div&gt;&lt;h4&gt;&lt;p&gt;&lt;p&gt;Although not capable of actual flight, a flying squirrel possesses a furry membrane stretching between its wrists and ankles, allowing it to glide for long distances.&lt;/p&gt;&lt;/h4&gt;&lt;/div&gt;</t>
  </si>
  <si>
    <t>Fox</t>
  </si>
  <si>
    <t>bite +1 (1d3-1)</t>
  </si>
  <si>
    <t>Str 9, Dex 15, Con 13, Int 2, Wis 12, Cha 6</t>
  </si>
  <si>
    <t>Acrobatics +2 (+10 when jumping), Perception +8, Stealth +10, Survival +1 (+5 scent tracking)</t>
  </si>
  <si>
    <t>solitary, pair, or skulk (3-12)</t>
  </si>
  <si>
    <t>This cunning yet wary animal pounces on live prey.</t>
  </si>
  <si>
    <t>&lt;link rel="stylesheet"href="PF.css"&gt;&lt;div&gt;&lt;h2&gt;Familiar, Fox&lt;/h2&gt;&lt;h3&gt;&lt;i&gt;Presented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&lt;i&gt;Core Rulebook&lt;/i&gt;. Tiny or smaller familiars in this section use Dexterity to modify Climb and Swim skill checks.&lt;/i&gt;&lt;/h3&gt;&lt;br&gt;&lt;/br&gt;&lt;/div&gt;&lt;div class="heading"&gt;&lt;p class="alignleft"&gt;Fox&lt;/p&gt;&lt;p class="alignright"&gt;CR 1/4&lt;/p&gt;&lt;div style="clear: both;"&gt;&lt;/div&gt;&lt;/div&gt;&lt;div&gt;&lt;h5&gt;&lt;b&gt;XP &lt;/b&gt;100&lt;/h5&gt;&lt;h5&gt;N Tiny animal &lt;/h5&gt;&lt;h5&gt;&lt;b&gt;Init &lt;/b&gt;+2; &lt;b&gt;Senses &lt;/b&gt;low-light vision, scent; Perception +8&lt;/h5&gt;&lt;/div&gt;&lt;hr/&gt;&lt;div&gt;&lt;h5&gt;&lt;b&gt;DEFENSE&lt;/b&gt;&lt;/h5&gt;&lt;/div&gt;&lt;hr/&gt;&lt;div&gt;&lt;h5&gt;&lt;b&gt;AC &lt;/b&gt;14, touch 14, flat-footed 12 (+2 Dex, +2 size)&lt;/h5&gt;&lt;h5&gt;&lt;b&gt;hp &lt;/b&gt;5 (1d8+1)&lt;/h5&gt;&lt;h5&gt;&lt;b&gt;Fort &lt;/b&gt;+3, &lt;b&gt;Ref &lt;/b&gt;+4, &lt;b&gt;Will &lt;/b&gt;+1&lt;/h5&gt;&lt;/div&gt;&lt;hr/&gt;&lt;div&gt;&lt;h5&gt;&lt;b&gt;OFFENSE&lt;/b&gt;&lt;/h5&gt;&lt;/div&gt;&lt;hr/&gt;&lt;div&gt;&lt;h5&gt;&lt;b&gt;Spd &lt;/b&gt;40 ft.&lt;/h5&gt;&lt;h5&gt;&lt;b&gt;Melee &lt;/b&gt;bite +1 (1d3-1)&lt;/h5&gt;&lt;h5&gt;&lt;b&gt;Space &lt;/b&gt;2-1/2 ft.; &lt;b&gt;Reach &lt;/b&gt;0 ft.&lt;/h5&gt;&lt;/div&gt;&lt;hr/&gt;&lt;div&gt;&lt;h5&gt;&lt;b&gt;STATISTICS&lt;/b&gt;&lt;/h5&gt;&lt;/div&gt;&lt;hr/&gt;&lt;div&gt;&lt;h5&gt;&lt;b&gt;Str &lt;/b&gt;9, &lt;b&gt;Dex &lt;/b&gt;15, &lt;b&gt;Con &lt;/b&gt;13, &lt;b&gt;Int &lt;/b&gt; 2, &lt;b&gt;Wis &lt;/b&gt;12, &lt;b&gt;Cha &lt;/b&gt;6&lt;/h5&gt;&lt;h5&gt;&lt;b&gt;Base Atk &lt;/b&gt;+0; &lt;b&gt;CMB &lt;/b&gt;+0; &lt;b&gt;CMD &lt;/b&gt;9 (13 vs. trip)&lt;/h5&gt;&lt;h5&gt;&lt;b&gt;Feats &lt;/b&gt;Skill Focus (Perception)&lt;/h5&gt;&lt;h5&gt;&lt;b&gt;Skills &lt;/b&gt;Acrobatics +2 (+10 when jumping), Perception +8, Stealth +10, Survival +1 (+5 scent tracking); &lt;b&gt;Racial Modifiers &lt;/b&gt;+4 Acrobatics when jumping, +4 Survival when tracking by scent&lt;/h5&gt;&lt;/div&gt;&lt;hr/&gt;&lt;div&gt;&lt;h5&gt;&lt;b&gt;ECOLOGY&lt;/b&gt;&lt;/h5&gt;&lt;/div&gt;&lt;hr/&gt;&lt;div&gt;&lt;h5&gt;&lt;b&gt;Environment &lt;/b&gt; any&lt;/h5&gt;&lt;h5&gt;&lt;b&gt;Organization &lt;/b&gt;solitary, pair, or skulk (3-12)&lt;/h5&gt;&lt;h5&gt;&lt;b&gt;Treasure &lt;/b&gt;none&lt;/h5&gt;&lt;/div&gt;&lt;br&gt;&lt;/br&gt;&lt;div&gt;&lt;h4&gt;&lt;p&gt;&lt;p&gt;This cunning yet wary animal pounces on live prey.&lt;/p&gt;&lt;/h4&gt;&lt;/div&gt;</t>
  </si>
  <si>
    <t>Goat</t>
  </si>
  <si>
    <t>gore +2 (1d4+1)</t>
  </si>
  <si>
    <t>Str 12, Dex 13, Con 12, Int 2, Wis 11, Cha 5</t>
  </si>
  <si>
    <t>Nimble Moves</t>
  </si>
  <si>
    <t>Acrobatics +1 (+5 when jumping), Climb +5, Survival +0 (+4 to find food)</t>
  </si>
  <si>
    <t>+4 Acrobatics when jumping, +4 Survival to find food</t>
  </si>
  <si>
    <t>Goats are often ill-tempered and stubborn, but they have an uncanny knack for finding food in the strangest of places and can digest almost anything.</t>
  </si>
  <si>
    <t>&lt;link rel="stylesheet"href="PF.css"&gt;&lt;div&gt;&lt;h2&gt;Familiar, Goat&lt;/h2&gt;&lt;h3&gt;&lt;i&gt;Presented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&lt;i&gt;Core Rulebook&lt;/i&gt;. Tiny or smaller familiars in this section use Dexterity to modify Climb and Swim skill checks.&lt;/i&gt;&lt;/h3&gt;&lt;br&gt;&lt;/br&gt;&lt;/div&gt;&lt;div class="heading"&gt;&lt;p class="alignleft"&gt;Goat&lt;/p&gt;&lt;p class="alignright"&gt;CR 1/3&lt;/p&gt;&lt;div style="clear: both;"&gt;&lt;/div&gt;&lt;/div&gt;&lt;div&gt;&lt;h5&gt;&lt;b&gt;XP &lt;/b&gt;135&lt;/h5&gt;&lt;h5&gt;N Small animal &lt;/h5&gt;&lt;h5&gt;&lt;b&gt;Init &lt;/b&gt;+1; &lt;b&gt;Senses &lt;/b&gt;low-light vision; Perception +0&lt;/h5&gt;&lt;/div&gt;&lt;hr/&gt;&lt;div&gt;&lt;h5&gt;&lt;b&gt;DEFENSE&lt;/b&gt;&lt;/h5&gt;&lt;/div&gt;&lt;hr/&gt;&lt;div&gt;&lt;h5&gt;&lt;b&gt;AC &lt;/b&gt;13, touch 12, flat-footed 12 (+1 Dex, +1 natural, +1 size)&lt;/h5&gt;&lt;h5&gt;&lt;b&gt;hp &lt;/b&gt;5 (1d8+1)&lt;/h5&gt;&lt;h5&gt;&lt;b&gt;Fort &lt;/b&gt;+3, &lt;b&gt;Ref &lt;/b&gt;+3, &lt;b&gt;Will &lt;/b&gt;+0&lt;/h5&gt;&lt;/div&gt;&lt;hr/&gt;&lt;div&gt;&lt;h5&gt;&lt;b&gt;OFFENSE&lt;/b&gt;&lt;/h5&gt;&lt;/div&gt;&lt;hr/&gt;&lt;div&gt;&lt;h5&gt;&lt;b&gt;Spd &lt;/b&gt;30 ft.&lt;/h5&gt;&lt;h5&gt;&lt;b&gt;Melee &lt;/b&gt;gore +2 (1d4+1)&lt;/h5&gt;&lt;h5&gt;&lt;b&gt;Space &lt;/b&gt;5 ft.; &lt;b&gt;Reach &lt;/b&gt;5 ft.&lt;/h5&gt;&lt;/div&gt;&lt;hr/&gt;&lt;div&gt;&lt;h5&gt;&lt;b&gt;STATISTICS&lt;/b&gt;&lt;/h5&gt;&lt;/div&gt;&lt;hr/&gt;&lt;div&gt;&lt;h5&gt;&lt;b&gt;Str &lt;/b&gt;12, &lt;b&gt;Dex &lt;/b&gt;13, &lt;b&gt;Con &lt;/b&gt;12, &lt;b&gt;Int &lt;/b&gt; 2, &lt;b&gt;Wis &lt;/b&gt;11, &lt;b&gt;Cha &lt;/b&gt;5&lt;/h5&gt;&lt;h5&gt;&lt;b&gt;Base Atk &lt;/b&gt;+0; &lt;b&gt;CMB &lt;/b&gt;+0; &lt;b&gt;CMD &lt;/b&gt;11 (15 vs. trip)&lt;/h5&gt;&lt;h5&gt;&lt;b&gt;Feats &lt;/b&gt;Nimble Moves&lt;/h5&gt;&lt;h5&gt;&lt;b&gt;Skills &lt;/b&gt;Acrobatics +1 (+5 when jumping), Climb +5, Survival +0 (+4 to find food); &lt;b&gt;Racial Modifiers &lt;/b&gt;+4 Acrobatics when jumping, +4 Survival to find food&lt;/h5&gt;&lt;/div&gt;&lt;hr/&gt;&lt;div&gt;&lt;h5&gt;&lt;b&gt;ECOLOGY&lt;/b&gt;&lt;/h5&gt;&lt;/div&gt;&lt;hr/&gt;&lt;div&gt;&lt;h5&gt;&lt;b&gt;Environment &lt;/b&gt; any&lt;/h5&gt;&lt;h5&gt;&lt;b&gt;Organization &lt;/b&gt;solitary, pair, or herd (3-12)&lt;/h5&gt;&lt;h5&gt;&lt;b&gt;Treasure &lt;/b&gt;none&lt;/h5&gt;&lt;/div&gt;&lt;br&gt;&lt;/br&gt;&lt;div&gt;&lt;h4&gt;&lt;p&gt;&lt;p&gt;Goats are often ill-tempered and stubborn, but they have an uncanny knack for finding food in the strangest of places and can digest almost anything.&lt;/p&gt;&lt;/h4&gt;&lt;/div&gt;</t>
  </si>
  <si>
    <t>Otter</t>
  </si>
  <si>
    <t>bite +5 (1d3-4)</t>
  </si>
  <si>
    <t>Str 3, Dex 16, Con 10, Int 2, Wis 13, Cha 5</t>
  </si>
  <si>
    <t>7 (11 vs. trip)</t>
  </si>
  <si>
    <t>Escape Artist +4, Swim +11</t>
  </si>
  <si>
    <t>solitary or family (2-16)</t>
  </si>
  <si>
    <t>Otters are curious and playful, and enjoy investigating new objects, sliding down wet rocks, and other simple games.</t>
  </si>
  <si>
    <t>&lt;link rel="stylesheet"href="PF.css"&gt;&lt;div&gt;&lt;h2&gt;Familiar, Otter&lt;/h2&gt;&lt;h3&gt;&lt;i&gt;Presented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class="alignleft"&gt;Otter&lt;/p&gt;&lt;p class="alignright"&gt;CR 1/4&lt;/p&gt;&lt;div style="clear: both;"&gt;&lt;/div&gt;&lt;/div&gt;&lt;div&gt;&lt;h5&gt;&lt;b&gt;XP &lt;/b&gt;100&lt;/h5&gt;&lt;h5&gt;N Tiny animal &lt;/h5&gt;&lt;h5&gt;&lt;b&gt;Init &lt;/b&gt;+3; &lt;b&gt;Senses &lt;/b&gt;low-light vision; Perception +1&lt;/h5&gt;&lt;/div&gt;&lt;hr/&gt;&lt;div&gt;&lt;h5&gt;&lt;b&gt;DEFENSE&lt;/b&gt;&lt;/h5&gt;&lt;/div&gt;&lt;hr/&gt;&lt;div&gt;&lt;h5&gt;&lt;b&gt;AC &lt;/b&gt;15, touch 15, flat-footed 12 (+3 Dex, +2 size)&lt;/h5&gt;&lt;h5&gt;&lt;b&gt;hp &lt;/b&gt;4 (1d8)&lt;/h5&gt;&lt;h5&gt;&lt;b&gt;Fort &lt;/b&gt;+2, &lt;b&gt;Ref &lt;/b&gt;+5, &lt;b&gt;Will &lt;/b&gt;+1&lt;/h5&gt;&lt;/div&gt;&lt;hr/&gt;&lt;div&gt;&lt;h5&gt;&lt;b&gt;OFFENSE&lt;/b&gt;&lt;/h5&gt;&lt;/div&gt;&lt;hr/&gt;&lt;div&gt;&lt;h5&gt;&lt;b&gt;Spd &lt;/b&gt;20 ft., swim 30 ft.&lt;/h5&gt;&lt;h5&gt;&lt;b&gt;Melee &lt;/b&gt;bite +5 (1d3-4)&lt;/h5&gt;&lt;h5&gt;&lt;b&gt;Space &lt;/b&gt;2-1/2 ft.; &lt;b&gt;Reach &lt;/b&gt;0 ft.&lt;/h5&gt;&lt;/div&gt;&lt;hr/&gt;&lt;div&gt;&lt;h5&gt;&lt;b&gt;STATISTICS&lt;/b&gt;&lt;/h5&gt;&lt;/div&gt;&lt;hr/&gt;&lt;div&gt;&lt;h5&gt;&lt;b&gt;Str &lt;/b&gt;3, &lt;b&gt;Dex &lt;/b&gt;16, &lt;b&gt;Con &lt;/b&gt;10, &lt;b&gt;Int &lt;/b&gt; 2, &lt;b&gt;Wis &lt;/b&gt;13, &lt;b&gt;Cha &lt;/b&gt;5&lt;/h5&gt;&lt;h5&gt;&lt;b&gt;Base Atk &lt;/b&gt;+0; &lt;b&gt;CMB &lt;/b&gt;+1; &lt;b&gt;CMD &lt;/b&gt;7 (11 vs. trip)&lt;/h5&gt;&lt;h5&gt;&lt;b&gt;Feats &lt;/b&gt;Weapon Finesse&lt;/h5&gt;&lt;h5&gt;&lt;b&gt;Skills &lt;/b&gt;Escape Artist +4, Swim +11&lt;/h5&gt;&lt;/div&gt;&lt;hr/&gt;&lt;div&gt;&lt;h5&gt;&lt;b&gt;ECOLOGY&lt;/b&gt;&lt;/h5&gt;&lt;/div&gt;&lt;hr/&gt;&lt;div&gt;&lt;h5&gt;&lt;b&gt;Environment &lt;/b&gt; any water&lt;/h5&gt;&lt;h5&gt;&lt;b&gt;Organization &lt;/b&gt;solitary or family (2-16)&lt;/h5&gt;&lt;h5&gt;&lt;b&gt;Treasure &lt;/b&gt;none&lt;/h5&gt;&lt;/div&gt;&lt;br&gt;&lt;div&gt;&lt;h4&gt;&lt;p&gt;&lt;p&gt;Otters are curious and playful, and enjoy investigating new objects, sliding down wet rocks, and other simple games.&lt;/p&gt;&lt;/h4&gt;&lt;/div&gt;</t>
  </si>
  <si>
    <t>Pig</t>
  </si>
  <si>
    <t>Str 11, Dex 12, Con 15, Int 2, Wis 13, Cha 4</t>
  </si>
  <si>
    <t>This clever, sociable animal may be trained to do many tasks.</t>
  </si>
  <si>
    <t>&lt;link rel="stylesheet"href="PF.css"&gt;&lt;div&gt;&lt;h2&gt;Familiar, Pig&lt;/h2&gt;&lt;h3&gt;&lt;i&gt;Presented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&lt;i&gt;Core Rulebook&lt;/i&gt;. Tiny or smaller familiars in this section use Dexterity to modify Climb and Swim skill checks.&lt;/i&gt;&lt;/h3&gt;&lt;br&gt;&lt;/br&gt;&lt;/div&gt;&lt;div class="heading"&gt;&lt;p class="alignleft"&gt;Pig&lt;/p&gt;&lt;p class="alignright"&gt;CR 1/3&lt;/p&gt;&lt;div style="clear: both;"&gt;&lt;/div&gt;&lt;/div&gt;&lt;div&gt;&lt;h5&gt;&lt;b&gt;XP &lt;/b&gt;135&lt;/h5&gt;&lt;h5&gt;N Small animal &lt;/h5&gt;&lt;h5&gt;&lt;b&gt;Init &lt;/b&gt;+1; &lt;b&gt;Senses &lt;/b&gt;low-light vision, scent; Perception +5&lt;/h5&gt;&lt;/div&gt;&lt;hr/&gt;&lt;div&gt;&lt;h5&gt;&lt;b&gt;DEFENSE&lt;/b&gt;&lt;/h5&gt;&lt;/div&gt;&lt;hr/&gt;&lt;div&gt;&lt;h5&gt;&lt;b&gt;AC &lt;/b&gt;13, touch 12, flat-footed 12 (+1 Dex, +1 natural, +1 size)&lt;/h5&gt;&lt;h5&gt;&lt;b&gt;hp &lt;/b&gt;6 (1d8+2)&lt;/h5&gt;&lt;h5&gt;&lt;b&gt;Fort &lt;/b&gt;+6, &lt;b&gt;Ref &lt;/b&gt;+3, &lt;b&gt;Will &lt;/b&gt;+1&lt;/h5&gt;&lt;/div&gt;&lt;hr/&gt;&lt;div&gt;&lt;h5&gt;&lt;b&gt;OFFENSE&lt;/b&gt;&lt;/h5&gt;&lt;/div&gt;&lt;hr/&gt;&lt;div&gt;&lt;h5&gt;&lt;b&gt;Spd &lt;/b&gt;30 ft.&lt;/h5&gt;&lt;h5&gt;&lt;b&gt;Melee &lt;/b&gt;bite +1 (1d4)&lt;/h5&gt;&lt;h5&gt;&lt;b&gt;Space &lt;/b&gt;5 ft.; &lt;b&gt;Reach &lt;/b&gt;5 ft.&lt;/h5&gt;&lt;/div&gt;&lt;hr/&gt;&lt;div&gt;&lt;h5&gt;&lt;b&gt;STATISTICS&lt;/b&gt;&lt;/h5&gt;&lt;/div&gt;&lt;hr/&gt;&lt;div&gt;&lt;h5&gt;&lt;b&gt;Str &lt;/b&gt;11, &lt;b&gt;Dex &lt;/b&gt;12, &lt;b&gt;Con &lt;/b&gt;15, &lt;b&gt;Int &lt;/b&gt; 2, &lt;b&gt;Wis &lt;/b&gt;13, &lt;b&gt;Cha &lt;/b&gt;4&lt;/h5&gt;&lt;h5&gt;&lt;b&gt;Base Atk &lt;/b&gt;+0; &lt;b&gt;CMB &lt;/b&gt;-1; &lt;b&gt;CMD &lt;/b&gt;10 (14 vs. trip)&lt;/h5&gt;&lt;h5&gt;&lt;b&gt;Feats &lt;/b&gt;Great Fortitude&lt;/h5&gt;&lt;h5&gt;&lt;b&gt;Skills &lt;/b&gt;Perception +5&lt;/h5&gt;&lt;/div&gt;&lt;hr/&gt;&lt;div&gt;&lt;h5&gt;&lt;b&gt;ECOLOGY&lt;/b&gt;&lt;/h5&gt;&lt;/div&gt;&lt;hr/&gt;&lt;div&gt;&lt;h5&gt;&lt;b&gt;Environment &lt;/b&gt; any&lt;/h5&gt;&lt;h5&gt;&lt;b&gt;Organization &lt;/b&gt;solitary, pair, or herd (3-12)&lt;/h5&gt;&lt;h5&gt;&lt;b&gt;Treasure &lt;/b&gt;none&lt;/h5&gt;&lt;/div&gt;&lt;br&gt;&lt;/br&gt;&lt;div&gt;&lt;h4&gt;&lt;p&gt;&lt;p&gt;This clever, sociable animal may be trained to do many tasks.&lt;/p&gt;&lt;/h4&gt;&lt;/div&gt;</t>
  </si>
  <si>
    <t>Raccoon</t>
  </si>
  <si>
    <t>Str 8, Dex 15, Con 11, Int 2, Wis 16, Cha 5</t>
  </si>
  <si>
    <t>Climb +10, Sleight of Hand +3</t>
  </si>
  <si>
    <t>solitary or gaze (2-4)</t>
  </si>
  <si>
    <t>Raccoons are inquisitive and cunning, and often have strangely humanoid mannerisms, like washing their food in streams.</t>
  </si>
  <si>
    <t>&lt;link rel="stylesheet"href="PF.css"&gt;&lt;div&gt;&lt;h2&gt;Familiar, Raccoon&lt;/h2&gt;&lt;h3&gt;&lt;i&gt;Presented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class="alignleft"&gt;Raccoon&lt;/p&gt;&lt;p class="alignright"&gt;CR 1/2&lt;/p&gt;&lt;div style="clear: both;"&gt;&lt;/div&gt;&lt;/div&gt;&lt;div&gt;&lt;h5&gt;&lt;b&gt;XP &lt;/b&gt;200&lt;/h5&gt;&lt;h5&gt;N Tiny animal &lt;/h5&gt;&lt;h5&gt;&lt;b&gt;Init &lt;/b&gt;+2; &lt;b&gt;Senses &lt;/b&gt;low-light vision, scent; Perception +3&lt;/h5&gt;&lt;/div&gt;&lt;hr/&gt;&lt;div&gt;&lt;h5&gt;&lt;b&gt;DEFENSE&lt;/b&gt;&lt;/h5&gt;&lt;/div&gt;&lt;hr/&gt;&lt;div&gt;&lt;h5&gt;&lt;b&gt;AC &lt;/b&gt;15, touch 14, flat-footed 13 (+2 Dex, +1 natural, +2 size)&lt;/h5&gt;&lt;h5&gt;&lt;b&gt;hp &lt;/b&gt;4 (1d8)&lt;/h5&gt;&lt;h5&gt;&lt;b&gt;Fort &lt;/b&gt;+2, &lt;b&gt;Ref &lt;/b&gt;+4, &lt;b&gt;Will &lt;/b&gt;+3&lt;/h5&gt;&lt;/div&gt;&lt;hr/&gt;&lt;div&gt;&lt;h5&gt;&lt;b&gt;OFFENSE&lt;/b&gt;&lt;/h5&gt;&lt;/div&gt;&lt;hr/&gt;&lt;div&gt;&lt;h5&gt;&lt;b&gt;Spd &lt;/b&gt;20 ft., climb 20 ft.&lt;/h5&gt;&lt;h5&gt;&lt;b&gt;Melee &lt;/b&gt;bite +4 (1d3-1)&lt;/h5&gt;&lt;h5&gt;&lt;b&gt;Space &lt;/b&gt;2-1/2 ft.; &lt;b&gt;Reach &lt;/b&gt;0 ft.&lt;/h5&gt;&lt;/div&gt;&lt;hr/&gt;&lt;div&gt;&lt;h5&gt;&lt;b&gt;STATISTICS&lt;/b&gt;&lt;/h5&gt;&lt;/div&gt;&lt;hr/&gt;&lt;div&gt;&lt;h5&gt;&lt;b&gt;Str &lt;/b&gt;8, &lt;b&gt;Dex &lt;/b&gt;15, &lt;b&gt;Con &lt;/b&gt;11, &lt;b&gt;Int &lt;/b&gt; 2, &lt;b&gt;Wis &lt;/b&gt;16, &lt;b&gt;Cha &lt;/b&gt;5&lt;/h5&gt;&lt;h5&gt;&lt;b&gt;Base Atk &lt;/b&gt;+0; &lt;b&gt;CMB &lt;/b&gt;+0; &lt;b&gt;CMD &lt;/b&gt;9 (13 vs. trip)&lt;/h5&gt;&lt;h5&gt;&lt;b&gt;Feats &lt;/b&gt;Weapon Finesse&lt;/h5&gt;&lt;h5&gt;&lt;b&gt;Skills &lt;/b&gt;Climb +10, Sleight of Hand +3&lt;/h5&gt;&lt;/div&gt;&lt;hr/&gt;&lt;div&gt;&lt;h5&gt;&lt;b&gt;ECOLOGY&lt;/b&gt;&lt;/h5&gt;&lt;/div&gt;&lt;hr/&gt;&lt;div&gt;&lt;h5&gt;&lt;b&gt;Environment &lt;/b&gt; temperate forests&lt;/h5&gt;&lt;h5&gt;&lt;b&gt;Organization &lt;/b&gt;solitary or gaze (2-4)&lt;/h5&gt;&lt;h5&gt;&lt;b&gt;Treasure &lt;/b&gt;none&lt;/h5&gt;&lt;/div&gt;&lt;br&gt;&lt;div&gt;&lt;h4&gt;&lt;p&gt;&lt;p&gt;Raccoons are inquisitive and cunning, and often have strangely humanoid mannerisms, like washing their food in streams.&lt;/p&gt;&lt;/h4&gt;&lt;/div&gt;</t>
  </si>
  <si>
    <t>Faun</t>
  </si>
  <si>
    <t>(3d6+3)</t>
  </si>
  <si>
    <t>dagger +4 (1d4+2/19-20)</t>
  </si>
  <si>
    <t>panpipes</t>
  </si>
  <si>
    <t>Spell-Like Abilities (CL 3rd; concentration +6)   At Will-ghost sound (DC 13)   1/day-hideous laughter (DC 15), sleep (DC 14)</t>
  </si>
  <si>
    <t>Str 14, Dex 16, Con 13, Int 11, Wis 14, Cha 17</t>
  </si>
  <si>
    <t>Point-Blank Shot, Weapon Finesse</t>
  </si>
  <si>
    <t>Acrobatics +8, Bluff +9, Perception +8, Perform (wind) +11, Sense Motive +7, Stealth +9, Survival +4</t>
  </si>
  <si>
    <t>solitary, pair, or band (3-8)</t>
  </si>
  <si>
    <t>standard (dagger, shortbow with 20 arrows, masterwork panpipes, other treasure)</t>
  </si>
  <si>
    <t>This capricious figure has the upper torso, arms, and head of a man, but goatlike legs, a tail, and curling horns on his head.</t>
  </si>
  <si>
    <t>Panpipes (Su) Three times per day, a faun can use its masterwork panpipes to augment its spell-like abilities. Doing so is a swift action that increases the DC of the next spell-like ability it uses on its turn by +2.</t>
  </si>
  <si>
    <t>Often mistaken for satyrs, fauns are far more benevolent than their unpredictable cousins. Many people use the two names interchangeably, a fact that irritates both fauns and satyrs. The vast majority of fauns are male, although unlike satyrs, females of this species do exist- they're simply less common than male fauns.  While satyrs breeding with their seduced victims always produce full-blooded satyrs, fauns are the result of a willing pairing between satyrs and goodly fey or kindhearted humanoids such as humans or elves. Even in this case, the babies of such unions are usually stolen away and raised by their fey parent or some other sylvan foster family.  Like satyrs, fauns enjoy wine, music, dancing, nature, and carnal pleasures. Gentle hedonists, fauns also have a dedicated connection to the countryside, helping hardworking humanoids who make peace with the land and take little more than they need. They help these frontier folk by fighting off significant threats and keeping less savory fey creatures away from their settlements. While they prefer to go unnoticed, in dire times a band of fauns may present themselves to villagers to warn their neighbors of an upcoming threat.  Fauns find nymphs exceptionally attractive, more so than all others who dare view them. Nymphs find beauty in fauns' good nature and steadfast dedication to the natural world, and often humor their advances before almost accidentally falling in love with them.  As tall as a human, a faun stands on stark white goat legs and has short horns protruding from its head. It also has a short tail that swishes playfully when it is excited or entertained, and its hair falls gracefully around its horns and ears. Its humanoid torso is always lithe but chiseled because of its constant activity and play-fauns rarely laze about too long. Fauns stand nearly 6 feet tall and weigh little more than 150 pounds.</t>
  </si>
  <si>
    <t>&lt;link rel="stylesheet"href="PF.css"&gt;&lt;div&gt;&lt;h2&gt;Faun&lt;/h2&gt;&lt;h3&gt;&lt;i&gt;This capricious figure has the upper torso, arms, and head of a man, but goatlike legs, a tail, and curling horns on his head.&lt;/i&gt;&lt;/h3&gt;&lt;br&gt;&lt;/div&gt;&lt;div class="heading"&gt;&lt;p class="alignleft"&gt;Faun&lt;/p&gt;&lt;p class="alignright"&gt;CR 1&lt;/p&gt;&lt;div style="clear: both;"&gt;&lt;/div&gt;&lt;/div&gt;&lt;div&gt;&lt;h5&gt;&lt;b&gt;XP &lt;/b&gt;400&lt;/h5&gt;&lt;h5&gt;CG Medium fey &lt;/h5&gt;&lt;h5&gt;&lt;b&gt;Init &lt;/b&gt;+3; &lt;b&gt;Senses &lt;/b&gt;low-light vision; Perception +8&lt;/h5&gt;&lt;/div&gt;&lt;hr/&gt;&lt;div&gt;&lt;h5&gt;&lt;b&gt;DEFENSE&lt;/b&gt;&lt;/h5&gt;&lt;/div&gt;&lt;hr/&gt;&lt;div&gt;&lt;h5&gt;&lt;b&gt;AC &lt;/b&gt;16, touch 13, flat-footed 13 (+3 Dex, +3 natural)&lt;/h5&gt;&lt;h5&gt;&lt;b&gt;hp &lt;/b&gt;13 (3d6+3)&lt;/h5&gt;&lt;h5&gt;&lt;b&gt;Fort &lt;/b&gt;+2, &lt;b&gt;Ref &lt;/b&gt;+6, &lt;b&gt;Will &lt;/b&gt;+5&lt;/h5&gt;&lt;h5&gt;&lt;b&gt;DR &lt;/b&gt;2/cold iron&lt;/h5&gt;&lt;/div&gt;&lt;hr/&gt;&lt;div&gt;&lt;h5&gt;&lt;b&gt;OFFENSE&lt;/b&gt;&lt;/h5&gt;&lt;/div&gt;&lt;hr/&gt;&lt;div&gt;&lt;h5&gt;&lt;b&gt;Spd &lt;/b&gt;30 ft.&lt;/h5&gt;&lt;h5&gt;&lt;b&gt;Melee &lt;/b&gt;dagger +4 (1d4+2/19-20)&lt;/h5&gt;&lt;h5&gt;&lt;b&gt;Ranged &lt;/b&gt;shortbow +4 (1d6/x3)&lt;/h5&gt;&lt;h5&gt;&lt;b&gt;Space &lt;/b&gt;5 ft.; &lt;b&gt;Reach &lt;/b&gt;5 ft.&lt;/h5&gt;&lt;h5&gt;&lt;b&gt;Special Attacks &lt;/b&gt;panpipes&lt;/h5&gt;&lt;h5&gt;&lt;b&gt;Spell-Like Abilities&lt;/b&gt; (CL 3rd; concentration +6) &lt;/br&gt;At Will&amp;mdash;&lt;i&gt;ghost sound&lt;/i&gt; (DC 13) &lt;/br&gt;1/day&amp;mdash;&lt;i&gt;hideous laughter&lt;/i&gt; (DC 15), &lt;i&gt;sleep&lt;/i&gt; (DC 14)&lt;/h5&gt;&lt;/h5&gt;&lt;/div&gt;&lt;hr/&gt;&lt;div&gt;&lt;h5&gt;&lt;b&gt;STATISTICS&lt;/b&gt;&lt;/h5&gt;&lt;/div&gt;&lt;hr/&gt;&lt;div&gt;&lt;h5&gt;&lt;b&gt;Str &lt;/b&gt;14, &lt;b&gt;Dex &lt;/b&gt;16, &lt;b&gt;Con &lt;/b&gt;13, &lt;b&gt;Int &lt;/b&gt; 11, &lt;b&gt;Wis &lt;/b&gt;14, &lt;b&gt;Cha &lt;/b&gt;17&lt;/h5&gt;&lt;h5&gt;&lt;b&gt;Base Atk &lt;/b&gt;+1; &lt;b&gt;CMB &lt;/b&gt;+3; &lt;b&gt;CMD &lt;/b&gt;16&lt;/h5&gt;&lt;h5&gt;&lt;b&gt;Feats &lt;/b&gt;Point-Blank Shot, Weapon Finesse&lt;/h5&gt;&lt;h5&gt;&lt;b&gt;Skills &lt;/b&gt;Acrobatics +8, Bluff +9, Perception +8, Perform (wind) +11, Sense Motive +7, Stealth +9, Survival +4&lt;/h5&gt;&lt;h5&gt;&lt;b&gt;Languages &lt;/b&gt;Common, Sylvan&lt;/h5&gt;&lt;/div&gt;&lt;hr/&gt;&lt;div&gt;&lt;h5&gt;&lt;b&gt;ECOLOGY&lt;/b&gt;&lt;/h5&gt;&lt;/div&gt;&lt;hr/&gt;&lt;div&gt;&lt;h5&gt;&lt;b&gt;Environment &lt;/b&gt; temperate forests&lt;/h5&gt;&lt;h5&gt;&lt;b&gt;Organization &lt;/b&gt;solitary, pair, or band (3-8)&lt;/h5&gt;&lt;h5&gt;&lt;b&gt;Treasure &lt;/b&gt;standard (dagger, shortbow with 20 arrows, masterwork panpipes, other treasure)&lt;/h5&gt;&lt;/div&gt;&lt;hr/&gt;&lt;div&gt;&lt;h5&gt;&lt;b&gt;SPECIAL ABILITIES&lt;/b&gt;&lt;/h5&gt;&lt;/div&gt;&lt;hr/&gt;&lt;div&gt;&lt;/h5&gt;&lt;h5&gt;&lt;b&gt;Panpipes (Su)&lt;/b&gt; Three times per day, a faun can use its masterwork panpipes to augment its spell-like abilities. Doing so is a swift action that increases the DC of the next spell-like ability it uses on its turn by +2.&lt;/h5&gt;&lt;/div&gt;&lt;br&gt;&lt;div&gt;&lt;h4&gt;&lt;p&gt;&lt;p&gt;Often mistaken for satyrs, fauns are far more benevolent than their unpredictable cousins. Many people use the two names interchangeably, a fact that irritates both fauns and satyrs. The vast majority of fauns are male, although unlike satyrs, females of this species do exist- they're simply less common than male fauns.  While satyrs breeding with their seduced victims always produce full-blooded satyrs, fauns are the result of a willing pairing between satyrs and goodly fey or kindhearted humanoids such as humans or elves. Even in this case, the babies of such unions are usually stolen away and raised by their fey parent or some other sylvan foster family.  Like satyrs, fauns enjoy wine, music, dancing, nature, and carnal pleasures. Gentle hedonists, fauns also have a dedicated connection to the countryside, helping hardworking humanoids who make peace with the land and take little more than they need. They help these frontier folk by fighting off significant threats and keeping less savory fey creatures away from their settlements. While they prefer to go unnoticed, in dire times a band of fauns may present themselves to villagers to warn their neighbors of an upcoming threat.  Fauns find nymphs exceptionally attractive, more so than all others who dare view them. Nymphs find beauty in fauns' good nature and steadfast dedication to the natural world, and often humor their advances before almost accidentally falling in love with them.  As tall as a human, a faun stands on stark white goat legs and has short horns protruding from its head. It also has a short tail that swishes playfully when it is excited or entertained, and its hair falls gracefully around its horns and ears. Its humanoid torso is always lithe but chiseled because of its constant activity and play-fauns rarely laze about too long. Fauns stand nearly 6 feet tall and weigh little more than 150 pounds.&lt;/p&gt;&lt;/h4&gt;&lt;/div&gt;</t>
  </si>
  <si>
    <t>Festrog</t>
  </si>
  <si>
    <t>darkvision 60 ft., scent; Perception +6</t>
  </si>
  <si>
    <t>Fort +0, Ref +1, Will +4</t>
  </si>
  <si>
    <t xml:space="preserve"> four-footed run</t>
  </si>
  <si>
    <t>bite +4 (1d6+3 plus feed), 2 claws +5 (1d4+3)</t>
  </si>
  <si>
    <t>charging trip, diseased pustules, feed</t>
  </si>
  <si>
    <t>Str 17, Dex 13, Con -, Int 10, Wis 12, Cha 11</t>
  </si>
  <si>
    <t>Weapon Focus (claw)</t>
  </si>
  <si>
    <t>Climb +8, Perception +6, Stealth +6, Survival +3</t>
  </si>
  <si>
    <t>solitary, pair, gang (3-5), or pack (6-11)</t>
  </si>
  <si>
    <t>This hideously malformed, hairless, pustule-covered corpse moves and snarls more like an undead hound than an undead man.</t>
  </si>
  <si>
    <t>Charging Trip (Ex) A festrog that hits with its bite after making a charge attack on all fours can attempt to trip its opponent (+4 bonus). This trip does not provoke attacks of opportunity.  Diseased Pustules (Ex) When a festrog takes damage from a piercing or slashing weapon, some of its boils rupture, squirting the attacker with puslike fluids. The noxious secretions carry a potent contact disease that causes those infected to break out into painful necrotic boils.  Necrotic Boils: Disease-contact; save Fort DC 11; onset 1 day; frequency 1/day; effect 1d4 Con; cure 1 save.  Feed (Su) Every time a festrog makes a successful bite attack, it feeds on its opponent's flesh and gains 5 temporary hit points. The festrog cannot have more than 5 temporary hit points gained by this ability at one time.  Four-Footed Run (Ex) A festrog can run on all fours at speed of 50 feet if it doesn't hold or carry anything in its hands. When running on all fours, it is treated as if it had the Run feat.</t>
  </si>
  <si>
    <t>A festrog is an undead abomination spawned when a creature is killed by a massive release of negative energy (perhaps due to planar bleeding, the destruction of a potent artifact, or even certain magical attacks by powerful undead), and then mutilated by an outside force, such as the scavenging of wild animals. Sometimes called dog-ghouls for their ability to run on all fours, the name often causes opponents to misinterpret this creature's abilities and grossly underestimate its intelligence, for the festrog is in fact a rather canny monstrosity.  Festrogs inhabit remote areas near places where they were slain. It's not uncommon for a tribe of festrogs to share territories with ghouls. Most festrogs gather in small bands, based on whatever loose affiliations they might recall from when they were alive, and choose dwellings in sunless areas easily defended with group tactics. Like ghouls, they tend to skulk about graveyards, though they prefer ones with tombs and mausoleums so they can hide during the day. They hunt nocturnally in packs, preferring open areas like plains, farmlands, or open forests where they can track down prey with few places for it to run or hide. These packs wander seminomadically, often traveling miles beyond their dwellings in pursuit of mortal flesh.</t>
  </si>
  <si>
    <t>&lt;link rel="stylesheet"href="PF.css"&gt;&lt;div&gt;&lt;h2&gt;Festrog&lt;/h2&gt;&lt;h3&gt;&lt;i&gt;&lt;i&gt;This hideously malformed&lt;/i&gt;, &lt;i&gt;hairless&lt;/i&gt;, &lt;i&gt;pustule-covered corpse moves and snarls more like an undead hound than an undead man&lt;/i&gt;.&lt;/i&gt;&lt;/h3&gt;&lt;br&gt;&lt;/br&gt;&lt;/div&gt;&lt;div class="heading"&gt;&lt;p class="alignleft"&gt;Festrog&lt;/p&gt;&lt;p class="alignright"&gt;CR 1&lt;/p&gt;&lt;div style="clear: both;"&gt;&lt;/div&gt;&lt;/div&gt;&lt;div&gt;&lt;h5&gt;&lt;b&gt;XP &lt;/b&gt;400&lt;/h5&gt;&lt;h5&gt;NE Medium undead &lt;/h5&gt;&lt;h5&gt;&lt;b&gt;Init &lt;/b&gt;+1; &lt;b&gt;Senses &lt;/b&gt;darkvision 60 ft., scent; Perception +6&lt;/h5&gt;&lt;/div&gt;&lt;hr/&gt;&lt;div&gt;&lt;h5&gt;&lt;b&gt;DEFENSE&lt;/b&gt;&lt;/h5&gt;&lt;/div&gt;&lt;hr/&gt;&lt;div&gt;&lt;h5&gt;&lt;b&gt;AC &lt;/b&gt;14, touch 11, flat-footed 13 (+1 Dex, +3 natural)&lt;/h5&gt;&lt;h5&gt;&lt;b&gt;hp &lt;/b&gt;9 (2d8)&lt;/h5&gt;&lt;h5&gt;&lt;b&gt;Fort &lt;/b&gt;+0, &lt;b&gt;Ref &lt;/b&gt;+1, &lt;b&gt;Will &lt;/b&gt;+4&lt;/h5&gt;&lt;h5&gt;&lt;b&gt;Immune &lt;/b&gt;undead traits&lt;/h5&gt;&lt;/div&gt;&lt;hr/&gt;&lt;div&gt;&lt;h5&gt;&lt;b&gt;OFFENSE&lt;/b&gt;&lt;/h5&gt;&lt;/div&gt;&lt;hr/&gt;&lt;div&gt;&lt;h5&gt;&lt;b&gt;Spd &lt;/b&gt;30 ft.;  four-footed run&lt;/h5&gt;&lt;h5&gt;&lt;b&gt;Melee &lt;/b&gt;bite +4 (1d6+3 plus feed), 2 claws +5 (1d4+3)&lt;/h5&gt;&lt;h5&gt;&lt;b&gt;Space &lt;/b&gt;5 ft.; &lt;b&gt;Reach &lt;/b&gt;5 ft.&lt;/h5&gt;&lt;h5&gt;&lt;b&gt;Special Attacks &lt;/b&gt;charging trip, diseased pustules, feed&lt;/h5&gt;&lt;/div&gt;&lt;hr/&gt;&lt;div&gt;&lt;h5&gt;&lt;b&gt;STATISTICS&lt;/b&gt;&lt;/h5&gt;&lt;/div&gt;&lt;hr/&gt;&lt;div&gt;&lt;h5&gt;&lt;b&gt;Str &lt;/b&gt;17, &lt;b&gt;Dex &lt;/b&gt;13, &lt;b&gt;Con &lt;/b&gt;-, &lt;b&gt;Int &lt;/b&gt; 10, &lt;b&gt;Wis &lt;/b&gt;12, &lt;b&gt;Cha &lt;/b&gt;11&lt;/h5&gt;&lt;h5&gt;&lt;b&gt;Base Atk &lt;/b&gt;+1; &lt;b&gt;CMB &lt;/b&gt;+4; &lt;b&gt;CMD &lt;/b&gt;15 (19 vs. trip)&lt;/h5&gt;&lt;h5&gt;&lt;b&gt;Feats &lt;/b&gt;Weapon Focus (claw)&lt;/h5&gt;&lt;h5&gt;&lt;b&gt;Skills &lt;/b&gt;Climb +8, Perception +6, Stealth +6, Survival +3&lt;/h5&gt;&lt;h5&gt;&lt;b&gt;Languages &lt;/b&gt;Common&lt;/h5&gt;&lt;/div&gt;&lt;hr/&gt;&lt;div&gt;&lt;h5&gt;&lt;b&gt;ECOLOGY&lt;/b&gt;&lt;/h5&gt;&lt;/div&gt;&lt;hr/&gt;&lt;div&gt;&lt;h5&gt;&lt;b&gt;Environment &lt;/b&gt; any land&lt;/h5&gt;&lt;h5&gt;&lt;b&gt;Organization &lt;/b&gt;solitary, pair, gang (3-5), or pack (6-11)&lt;/h5&gt;&lt;h5&gt;&lt;b&gt;Treasure &lt;/b&gt;standard&lt;/h5&gt;&lt;/div&gt;&lt;hr/&gt;&lt;div&gt;&lt;h5&gt;&lt;b&gt;SPECIAL ABILITIES&lt;/b&gt;&lt;/h5&gt;&lt;/div&gt;&lt;hr/&gt;&lt;div&gt;&lt;/h5&gt;&lt;h5&gt;&lt;b&gt;Charging Trip (Ex)&lt;/b&gt; A festrog that hits with its bite after making a charge attack on all fours can attempt to trip its opponent (+4 bonus). This trip does not provoke attacks of opportunity.  &lt;/h5&gt;&lt;h5&gt;&lt;b&gt;Diseased Pustules (Ex)&lt;/b&gt; When a festrog takes damage from a piercing or slashing weapon, some of its boils rupture, squirting the attacker with puslike fluids. The noxious secretions carry a potent contact disease that causes those infected to break out into painful necrotic boils.  &lt;i&gt;Necrotic Boils&lt;/i&gt;: Disease-contact; save Fort DC 11; &lt;i&gt;onset&lt;/i&gt; 1 day; frequency 1/day; effect 1d4 Con; cure 1 save.  &lt;/h5&gt;&lt;h5&gt;&lt;b&gt;Feed (Su)&lt;/b&gt; Every time a festrog makes a successful bite attack, it feeds on its opponent's flesh and gains 5 temporary hit points. The festrog cannot have more than 5 temporary hit points gained by this ability at one time.  &lt;/h5&gt;&lt;h5&gt;&lt;b&gt;Four-Footed Run (Ex)&lt;/b&gt; A festrog can run on all fours at speed of 50 feet if it doesn't hold or carry anything in its hands. When running on all fours, it is treated as if it had the Run feat.&lt;/h5&gt;&lt;/div&gt;&lt;br&gt;&lt;/br&gt;&lt;div&gt;&lt;h4&gt;&lt;p&gt;&lt;p&gt;A festrog is an undead abomination spawned when a creature is killed by a massive release of negative energy (perhaps due to planar bleeding, the destruction of a potent artifact, or even certain magical attacks by powerful undead), and then mutilated by an outside force, such as the scavenging of wild animals. Sometimes called dog-ghouls for their ability to run on all fours, the name often causes opponents to misinterpret this creature's abilities and grossly underestimate its intelligence, for the festrog is in fact a rather canny monstrosity.  Festrogs inhabit remote areas near places where they were slain. It's not uncommon for a tribe of festrogs to share territories with ghouls. Most festrogs gather in small bands, based on whatever loose affiliations they might recall from when they were alive, and choose dwellings in sunless areas easily defended with group tactics. Like ghouls, they tend to skulk about graveyards, though they prefer ones with tombs and mausoleums so they can hide during the day. They hunt nocturnally in packs, preferring open areas like plains, farmlands, or open forests where they can track down prey with few places for it to run or hide. These packs wander seminomadically, often traveling miles beyond their dwellings in pursuit of mortal flesh.&lt;/p&gt;&lt;/h4&gt;&lt;/div&gt;</t>
  </si>
  <si>
    <t>Fey Giant Toad</t>
  </si>
  <si>
    <t>Fort +6, Ref +8, Will +0; +4 vs. mind-affecting effects</t>
  </si>
  <si>
    <t>+4 vs. mind-affecting effects</t>
  </si>
  <si>
    <t>30 ft., fly 45 ft. (good), swim 15 ft.</t>
  </si>
  <si>
    <t>bite +4 (1d6+4 plus grab)</t>
  </si>
  <si>
    <t>swallow whole (1d4 bludgeoning damage, AC 11, 2 hp)</t>
  </si>
  <si>
    <t>Spell-Like Abilities (CL 3rd; concentration +2)  3/day-dancing lights  1/day-entangle (DC 10), faerie fire, glitterdust (DC 11)</t>
  </si>
  <si>
    <t>Str 17, Dex 17, Con 16, Int 3, Wis 8, Cha 8</t>
  </si>
  <si>
    <t>Acrobatics +11 (+15 when jumping), Fly +9, Perception +7, Stealth +8, Swim +11</t>
  </si>
  <si>
    <t>+4 Acrobatics (+8 when jumping), +4 Stealth</t>
  </si>
  <si>
    <t>vanish (3 rounds/day)</t>
  </si>
  <si>
    <t>Little about this enormous toad is ordinary, from its graceful wings to its colorful purple and pink skin to its bright, shining eyes.</t>
  </si>
  <si>
    <t>Fey Creature</t>
  </si>
  <si>
    <t>Poison Skin (Ex) A creature that strikes a fey giant toad with an unarmed strike or natural weapon exposes itself to the toad's poisonous skin.  Skin-contact; save Fort DC 14; frequency 1/round for 4 rounds; effect 1d2 Wisdom damage; cure 1 save.</t>
  </si>
  <si>
    <t>Fey creatures resemble the mundane creatures they derive from, but with brighter colors, delicate features, and elegant wings such as those of a pixie or sprite. Despite their fragile-seeming appearance, fey creatures are every bit as hardy as their non-fey relations, though they sacrifice raw might for grace and the ability to fly. They live long lives, barring death by misadventure, and rarely show outward signs of age.  Some fey creatures owe their nature to fey ancestors interbreeding with mortal beings, while others are races in their own right. Still others began life as ordinary creatures and were infused with fey essence through the magic of learned spellcasters or the inf luence of ancient powers of nature. As a rule, fey creatures rarely dwell in civilized lands, both by preference and because the conditions that give rise to the fey rarely occur in urban surroundings. If not already born into realms of primeval wild or areas touched by great fey powers, fey creatures soon seek them out.  Though more prone to mischief than mayhem, fey creatures run the gamut from inimical to sprightly in behavior. Those inclined toward play and jest take a dim view of interlopers lacking in good humor. Such foul-tempered intruders risk humiliation at best if they insult the fey, and much worse if they raise arms against them. More aggressive fey still possess a well-developed though sadistic sense of humor. Such wicked fey use their inborn powers to lure outsiders to their doom, rather than into mere inconvenience.  Fey creatures generally have cordial relationships with animals, allies of nature such as druids, and other fey. Exceptions exist where rival communities of fey dwell in proximity to one another. In these cases, any fey creatures in the vicinity ally with one side or the other according to their own inclinations, only rarely standing outside such conflicts. Fey creatures derived from horses and the like often serve as mounts, though only to other fey or to allies of nature who acknowledge them as at least near-equals, if not full partners.  CREATING A FEY CREATURE  "Fey Creature" is an inherited or acquired template that can be added to any living, corporeal creature. A fey creature retains the base creature's statistics and special abilities except as noted here.  CR: 9 HD or less, as base creature +1; 10 HD or more, as base creature +2.  Alignment: Any non-lawful.  Type: The creature's type changes to fey. Do not recalculate HD, BAB, or saves.  Senses: A fey creature gains low-light vision.  Armor Class: Reduce the creature's natural armor, if any, by 1 (minimum of 0).  Defensive Abilities: A fey creature gains a +4 bonus on saves against mind-affecting effects, resist cold and electricity 10, and DR 5/cold iron (if 11 HD or less) or DR 10/ cold iron (if 12 HD or more).  Speed: Unless the base creature flies better, the fey creature flies at 1-1/2 times the base creature's land speed (good maneuverability), rounded down to the nearest multiple of 5 feet. If the creature already has flight with a maneuverability of good, it increases to perfect.  Special Abilities: A fey creature gains one of the following abilities for every 4 HD or fraction thereof.  Camouflage (Ex) A fey creature can use Stealth to hide in any sort of natural terrain, even if the terrain does not grant cover or concealment. It gains a +4 racial bonus on Stealth checks. This bonus does not stack with any racial Stealth bonus possessed by the base creature.  Change Shape (Su) A fey creature can change shape into a single form. Possible forms include a normal specimen of its base creature, a humanoid creature within one size category, or an animal within one size category. In all cases, the fey creature appears as the same individual of its alternate form each time it changes shape. The type of polymorph spell used should be chosen as appropriate based on the alternate form, such as alter self for taking humanoid form. This ability can be selected more than once, granting an additional form each time.  Energy Resistance (Ex) A fey creature gains resistance 10 to one energy type, or increases an existing resistance by 10. Resistance increased beyond 30 becomes immunity instead. This ability can be selected more than once.  Evasion (Ex) A fey creature gains evasion, as the rogue ability of the same name.  Long Step (Su) A fey creature can teleport up to 10 feet per Hit Die as a move action. It may use this ability once every 1d4 rounds.  Spell Resistance (Ex) A fey creature gains SR equal to 11 + its CR. This does not stack with any existing SR possessed by the base creature.  Trackless Step (Ex) A fey creature does not leave a trail in natural surroundings and cannot be tracked. It can choose to leave a trail, if it so desires.  Vanish (Su) As a swift action, a fey creature can vanish for 1 round as if affected by invisibility. It can use this ability for 1 round per day per Hit Die.  Woodland Stride (Ex) A fey creature can move through any sort of undergrowth (such as natural thorns, briars, overgrown areas, and similar terrain) at its normal speed and without taking damage or suffering any other impairment. Thorns, briars, and overgrown areas that have been magically manipulated to impede motion still affect it. Optionally, this ability may function in a different type of terrain, to allow the fey creature to move through, swamps, rocky areas, ice, and so forth. Whatever the choice, this ability only functions in one type of terrain. This ability can be selected more than once, for a different terrain each time.  Spell-Like Abilities: A fey creature with an Intelligence or Wisdom score of 8 or more has a cumulative number of spell-like abilities depending on its Hit Dice. Unless otherwise noted, an ability is usable once per day. Caster level equals the creature's HD (or the caster level of the base creature's spell-like abilities, whichever is higher).  HD Abilities  1-2 Dancing lights 3/day, faerie fire  3-4 Entangle, glitterdust  5-6 Deep slumber  7-8 Major image  9-10 Confusion  11-12 Feeblemind  13-14 Mislead  15-16 Project image  17-18 Irresistible dance  19-20 Scintillating pattern  Abilities: A fey creature gains a +4 bonus to Dexterity and a +2 bonus to Intelligence and Charisma. A fey creature receives a -2 penalty to Strength. Fey creatures derived from creatures without an Intelligence score gain an Intelligence of 3.  Skills: A fey creature with racial Hit Dice has skill points per racial Hit Die equal to 6 + its Intelligence modifier. It gains Acrobatics, Bluff, Fly, and Stealth as class skills.  Languages: Fey creatures speak Sylvan as well as any languages spoken by the base creature.</t>
  </si>
  <si>
    <t>&lt;link rel="stylesheet"href="PF.css"&gt;&lt;div&gt;&lt;h2&gt;Fey Creature, Fey Giant Toad&lt;/h2&gt;&lt;h3&gt;&lt;i&gt;&lt;i&gt;Little about this enormous toad is ordinary&lt;/i&gt;, &lt;i&gt;from its graceful wings to its colorful purple and pink skin to its bright&lt;/i&gt;, &lt;i&gt;shining eyes&lt;/i&gt;.&lt;/i&gt;&lt;/h3&gt;&lt;br&gt;&lt;/br&gt;&lt;/div&gt;&lt;div class="heading"&gt;&lt;p class="alignleft"&gt;Fey Giant Toad&lt;/p&gt;&lt;p class="alignright"&gt;CR 3&lt;/p&gt;&lt;div style="clear: both;"&gt;&lt;/div&gt;&lt;/div&gt;&lt;div&gt;&lt;h5&gt;&lt;b&gt;XP &lt;/b&gt;800&lt;/h5&gt;&lt;h5&gt;CN Large fey &lt;/h5&gt;&lt;h5&gt;&lt;b&gt;Init &lt;/b&gt;+3; &lt;b&gt;Senses &lt;/b&gt;low-light vision, scent; Perception +7&lt;/h5&gt;&lt;/div&gt;&lt;hr/&gt;&lt;div&gt;&lt;h5&gt;&lt;b&gt;DEFENSE&lt;/b&gt;&lt;/h5&gt;&lt;/div&gt;&lt;hr/&gt;&lt;div&gt;&lt;h5&gt;&lt;b&gt;AC &lt;/b&gt;15, touch 12, flat-footed 12 (+3 Dex, +3 natural, -1 size)&lt;/h5&gt;&lt;h5&gt;&lt;b&gt;hp &lt;/b&gt;22 (3d8+9)&lt;/h5&gt;&lt;h5&gt;&lt;b&gt;Fort &lt;/b&gt;+6, &lt;b&gt;Ref &lt;/b&gt;+8, &lt;b&gt;Will &lt;/b&gt;+0; +4 vs. mind-affecting effects&lt;/h5&gt;&lt;h5&gt;&lt;b&gt;Defensive Abilities &lt;/b&gt;poison skin; &lt;b&gt;DR &lt;/b&gt;5/cold iron; &lt;b&gt;Resist &lt;/b&gt;cold 10, electricity 10&lt;/h5&gt;&lt;/div&gt;&lt;hr/&gt;&lt;div&gt;&lt;h5&gt;&lt;b&gt;OFFENSE&lt;/b&gt;&lt;/h5&gt;&lt;/div&gt;&lt;hr/&gt;&lt;div&gt;&lt;h5&gt;&lt;b&gt;Spd &lt;/b&gt;30 ft., fly 45 ft. (good), swim 15 ft.&lt;/h5&gt;&lt;h5&gt;&lt;b&gt;Melee &lt;/b&gt;bite +4 (1d6+4 plus grab)&lt;/h5&gt;&lt;h5&gt;&lt;b&gt;Space &lt;/b&gt;10 ft.; &lt;b&gt;Reach &lt;/b&gt;10 ft.&lt;/h5&gt;&lt;h5&gt;&lt;b&gt;Special Attacks &lt;/b&gt;swallow whole (1d4 bludgeoning damage, AC 11, 2 hp)&lt;/h5&gt;&lt;h5&gt;&lt;b&gt;Spell-Like Abilities&lt;/b&gt; (CL 3rd; concentration +2) &lt;/br&gt;3/day&amp;mdash;&lt;i&gt;dancing lights&lt;/i&gt; &lt;/br&gt;1/day&amp;mdash;&lt;i&gt;entangle&lt;/i&gt; (DC 10), &lt;i&gt;faerie fire&lt;/i&gt;, &lt;i&gt;glitterdust&lt;/i&gt; (DC 11)&lt;/h5&gt;&lt;/h5&gt;&lt;/div&gt;&lt;hr/&gt;&lt;div&gt;&lt;h5&gt;&lt;b&gt;STATISTICS&lt;/b&gt;&lt;/h5&gt;&lt;/div&gt;&lt;hr/&gt;&lt;div&gt;&lt;h5&gt;&lt;b&gt;Str &lt;/b&gt;17, &lt;b&gt;Dex &lt;/b&gt;17, &lt;b&gt;Con &lt;/b&gt;16, &lt;b&gt;Int &lt;/b&gt; 3, &lt;b&gt;Wis &lt;/b&gt;8, &lt;b&gt;Cha &lt;/b&gt;8&lt;/h5&gt;&lt;h5&gt;&lt;b&gt;Base Atk &lt;/b&gt;+2; &lt;b&gt;CMB &lt;/b&gt;+6 (+10 grapple); &lt;b&gt;CMD &lt;/b&gt;19 (23 vs. trip)&lt;/h5&gt;&lt;h5&gt;&lt;b&gt;Feats &lt;/b&gt;Lightning Reflexes, Skill Focus (Perception)&lt;/h5&gt;&lt;h5&gt;&lt;b&gt;Skills &lt;/b&gt;Acrobatics +11 (+15 when jumping), Fly +9, Perception +7, Stealth +8, Swim +11; &lt;b&gt;Racial Modifiers &lt;/b&gt;+4 Acrobatics (+8 when jumping), +4 Stealth&lt;/h5&gt;&lt;h5&gt;&lt;b&gt;Languages &lt;/b&gt;Sylvan&lt;/h5&gt;&lt;h5&gt;&lt;b&gt;SQ &lt;/b&gt;vanish (3 rounds/day)&lt;/h5&gt;&lt;/div&gt;&lt;hr/&gt;&lt;div&gt;&lt;h5&gt;&lt;b&gt;ECOLOGY&lt;/b&gt;&lt;/h5&gt;&lt;/div&gt;&lt;hr/&gt;&lt;div&gt;&lt;h5&gt;&lt;b&gt;Environment &lt;/b&gt; temperate forests, plains, or swamps&lt;/h5&gt;&lt;h5&gt;&lt;b&gt;Organization &lt;/b&gt;solitary, pair, or knot (3-12)&lt;/h5&gt;&lt;h5&gt;&lt;b&gt;Treasure &lt;/b&gt;none&lt;/h5&gt;&lt;/div&gt;&lt;hr/&gt;&lt;div&gt;&lt;h5&gt;&lt;b&gt;SPECIAL ABILITIES&lt;/b&gt;&lt;/h5&gt;&lt;/div&gt;&lt;hr/&gt;&lt;div&gt;&lt;h5&gt;&lt;b&gt;Poison Skin (Ex)&lt;/b&gt; A creature that strikes a fey giant toad with an unarmed strike or natural weapon exposes itself to the toad's poisonous skin.  Skin-contact; save Fort DC 14; frequency 1/round for 4 rounds; effect 1d2 Wisdom damage; cure 1 save.&lt;/h5&gt;&lt;/div&gt;&lt;br&gt;&lt;/br&gt;&lt;div&gt;&lt;h4&gt;&lt;p&gt;&lt;p&gt;Fey creatures resemble the mundane creatures they derive from, but with brighter colors, delicate features, and elegant wings such as those of a pixie or sprite. Despite their fragile-seeming appearance, fey creatures are every bit as hardy as their non-fey relations, though they sacrifice raw might for grace and the ability to fly. They live long lives, barring death by misadventure, and rarely show outward signs of age.  Some fey creatures owe their nature to fey ancestors interbreeding with mortal beings, while others are races in their own right. Still others began life as ordinary creatures and were infused with fey essence through the magic of learned spellcasters or the inf luence of ancient powers of nature. As a rule, fey creatures rarely dwell in civilized lands, both by preference and because the conditions that give rise to the fey rarely occur in urban surroundings. If not already born into realms of primeval wild or areas touched by great fey powers, fey creatures soon seek them out.  Though more prone to mischief than mayhem, fey creatures run the gamut from inimical to sprightly in behavior. Those inclined toward play and jest take a dim view of interlopers lacking in good humor. Such foul-tempered intruders risk humiliation at best if they insult the fey, and much worse if they raise arms against them. More aggressive fey still possess a well-developed though sadistic sense of humor. Such wicked fey use their inborn powers to lure outsiders to their doom, rather than into mere inconvenience.  Fey creatures generally have cordial relationships with animals, allies of nature such as druids, and other fey. Exceptions exist where rival communities of fey dwell in proximity to one another. In these cases, any fey creatures in the vicinity ally with one side or the other according to their own inclinations, only rarely standing outside such conflicts. Fey creatures derived from horses and the like often serve as mounts, though only to other fey or to allies of nature who acknowledge them as at least near-equals, if not full partners.  &lt;br&gt;&lt;b&gt;CREATING A FEY CREATURE&lt;/b&gt;&lt;br&gt;  "Fey Creature" is an inherited or acquired template that can be added to any living, corporeal creature. A fey creature retains the base creature's statistics and special abilities except as noted here.  &lt;br&gt;&lt;b&gt;CR:&lt;/b&gt; 9 HD or less, as base creature +1; 10 HD or more, as base creature +2.  &lt;br&gt;&lt;b&gt;Alignment:&lt;/b&gt; Any non-lawful.  &lt;br&gt;&lt;b&gt;Type:&lt;/b&gt; The creature's type changes to fey. Do not recalculate HD, BAB, or saves.  &lt;br&gt;&lt;b&gt;Senses:&lt;/b&gt; A fey creature gains low-light vision.  &lt;br&gt;&lt;b&gt;Armor Class:&lt;/b&gt; Reduce the creature's natural armor, if any, by 1 (minimum of 0).  &lt;br&gt;&lt;b&gt;Defensive Abilities:&lt;/b&gt; A fey creature gains a +4 bonus on saves against mind-affecting effects, resist cold and electricity 10, and DR 5/cold iron (if 11 HD or less) or DR 10/ cold iron (if 12 HD or more).  &lt;br&gt;&lt;b&gt;Speed:&lt;/b&gt; Unless the base creature flies better, the fey creature flies at 1-1/2 times the base creature's land speed (good maneuverability), rounded down to the nearest multiple of 5 feet. If the creature already has flight with a maneuverability of good, it increases to perfect.  &lt;br&gt;&lt;b&gt;Special Abilities:&lt;/b&gt; A fey creature gains one of the following abilities for every 4 HD or fraction thereof.  &lt;br&gt;&lt;i&gt;Camouflage (Ex)&lt;/i&gt; A fey creature can use Stealth to hide in any sort of natural terrain, even if the terrain does not grant cover or concealment. It gains a +4 racial bonus on Stealth checks. This bonus does not stack with any racial Stealth bonus possessed by the base creature.  &lt;br&gt;&lt;i&gt;Change Shape (Su)&lt;/i&gt; A fey creature can change shape into a single form. Possible forms include a normal specimen of its base creature, a humanoid creature within one size category, or an animal within one size category. In all cases, the fey creature appears as the same individual of its alternate form each time it changes shape. The type of &lt;i&gt;polymorph&lt;/i&gt; spell used should be chosen as appropriate based on the alternate form, such as &lt;i&gt;alter self&lt;/i&gt; for taking humanoid form. This ability can be selected more than once, granting an additional form each time.  &lt;i&gt;Energy Resistance (Ex)&lt;/i&gt; A fey creature gains resistance 10 to one energy type, or increases an existing resistance by 10. Resistance increased beyond 30 becomes immunity instead. This ability can be selected more than once.  &lt;br&gt;&lt;i&gt;Evasion (Ex)&lt;/i&gt; A fey creature gains evasion, as the rogue ability of the same name.  &lt;br&gt;&lt;i&gt;Long Step (Su)&lt;/i&gt; A fey creature can teleport up to 10 feet per Hit Die as a move action. It may use this ability once every 1d4 rounds.   &lt;br&gt;&lt;i&gt;Spell Resistance (Ex)&lt;/i&gt; A fey creature gains SR equal to 11 + its CR. This does not stack with any existing SR possessed by the base creature.   &lt;br&gt;&lt;i&gt;Trackless Step (Ex)&lt;/i&gt; A fey creature does not leave a trail in natural surroundings and cannot be tracked. It can choose to leave a trail, if it so desires.   &lt;br&gt;&lt;i&gt;Vanish (Su)&lt;/i&gt; As a swift action, a fey creature can vanish for 1 round as if affected by &lt;i&gt;invisibility&lt;/i&gt;. It can use this ability for 1 round per day per Hit Die.   &lt;br&gt;&lt;i&gt;Woodland Stride (Ex)&lt;/i&gt; A fey creature can move through any sort of undergrowth (such as natural thorns, briars, overgrown areas, and similar terrain) at its normal speed and without taking damage or suffering any other impairment. Thorns, briars, and overgrown areas that have been magically manipulated to impede motion still affect it. Optionally, this ability may function in a different type of terrain, to allow the fey creature to move through, swamps, rocky areas, ice, and so forth. Whatever the choice, this ability only functions in one type of terrain. This ability can be selected more than once, for a different terrain each time.  &lt;br&gt;&lt;b&gt;Spell-Like Abilities:&lt;/b&gt; A fey creature with an Intelligence or Wisdom score of 8 or more has a cumulative number of spell-like abilities depending on its Hit Dice. Unless otherwise noted, an ability is usable once per day. Caster level equals the creature's HD (or the caster level of the base creature's spell-like abilities, whichever is higher).  &lt;table&gt;&lt;tr&gt;&lt;th&gt;HD&lt;/th&gt;&lt;th&gt;Abilities&lt;/th&gt;&lt;/tr&gt;&lt;tr&gt;&lt;td&gt;1-2&lt;/td&gt;&lt;td&gt;&lt;i&gt;Dancing lights&lt;/i&gt; 3/day, &lt;i&gt;faerie fire&lt;/i&gt;&lt;/td&gt;&lt;/tr&gt;&lt;tr&gt;&lt;td&gt;3-4&lt;/td&gt;&lt;td&gt;&lt;i&gt;Entangle&lt;/i&gt;, &lt;i&gt;glitterdust&lt;/i&gt;&lt;/td&gt;&lt;/tr&gt;&lt;tr&gt;&lt;td&gt;5-6&lt;/td&gt;&lt;td&gt;&lt;i&gt;Deep slumber&lt;/i&gt;&lt;/td&gt;&lt;/tr&gt;&lt;tr&gt;&lt;td&gt;7-8&lt;/td&gt;&lt;td&gt;&lt;i&gt;Major image&lt;/i&gt;&lt;/td&gt;&lt;/tr&gt;&lt;tr&gt;&lt;td&gt;9-10&lt;/td&gt;&lt;td&gt;&lt;i&gt;Confusion&lt;/i&gt;&lt;/td&gt;&lt;/tr&gt;&lt;tr&gt;&lt;td&gt;11-12&lt;/td&gt;&lt;td&gt;&lt;i&gt;Feeblemind&lt;/i&gt;&lt;/td&gt;&lt;/tr&gt;&lt;tr&gt;&lt;td&gt;13-14&lt;/td&gt;&lt;td&gt;&lt;i&gt;Mislead&lt;/i&gt;&lt;/td&gt;&lt;/tr&gt;&lt;tr&gt;&lt;td&gt;15-16&lt;/td&gt;&lt;td&gt;&lt;i&gt;Project image&lt;/i&gt;&lt;/td&gt;&lt;/tr&gt;&lt;tr&gt;&lt;td&gt;17-18&lt;/td&gt;&lt;td&gt;&lt;i&gt;Irresistible dance&lt;/i&gt;&lt;/td&gt;&lt;/tr&gt;&lt;tr&gt;&lt;td&gt;19-20&lt;/td&gt;&lt;td&gt;&lt;i&gt;Scintillating pattern&lt;/i&gt;&lt;/td&gt;&lt;/tr&gt;&lt;/table&gt;  &lt;br&gt;&lt;b&gt;Abilities:&lt;/b&gt; A fey creature gains a +4 bonus to Dexterity and a +2 bonus to Intelligence and Charisma. A fey creature receives a -2 penalty to Strength. Fey creatures derived from creatures without an Intelligence score gain an Intelligence of 3.  &lt;br&gt;&lt;b&gt;Skills:&lt;/b&gt; A fey creature with racial Hit Dice has skill points per racial Hit Die equal to 6 + its Intelligence modifier. It gains Acrobatics, Bluff, Fly, and Stealth as class skills.  &lt;br&gt;&lt;b&gt;Languages:&lt;/b&gt; Fey creatures speak Sylvan as well as any languages spoken by the base creature.&lt;/p&gt;&lt;/h4&gt;&lt;/div&gt;</t>
  </si>
  <si>
    <t>Flail Snail</t>
  </si>
  <si>
    <t>blindsense 30 ft., darkvision 60 ft., low-light vision, scent, tremorsense 60 ft.; Perception +5</t>
  </si>
  <si>
    <t>retraction, warp magic</t>
  </si>
  <si>
    <t>4 slams +7 (1d4+3)</t>
  </si>
  <si>
    <t>Str 16, Dex 8, Con 14, Int 5, Wis 12, Cha 8</t>
  </si>
  <si>
    <t>Power Attack, Weapon Focus (slam)</t>
  </si>
  <si>
    <t>Climb +15, Perception +5, Stealth +0</t>
  </si>
  <si>
    <t>Flail Snail (sign language, slime writing, cannot speak)</t>
  </si>
  <si>
    <t>mucus, slime rope, suction</t>
  </si>
  <si>
    <t>solitary, pair, or rout (3-30)</t>
  </si>
  <si>
    <t>standard (shell worth 800 gp, other treasure)</t>
  </si>
  <si>
    <t>This enormous snail has a brightly colored shell and four tentacles on its head, each tipped with a mace-like club.</t>
  </si>
  <si>
    <t>Mucus (Ex) As a free action, a flail snail can excrete a trail of mucus that covers its space and lasts for 10 minutes. This mucus comes in two types: slimy and sticky. A character who attempts to move through an area covered in slippery mucus must make a DC 14 Reflex save each round or fall prone. Sticky mucus transforms squares into difficult terrain. Only one type of mucus can be in effect at a time in any one square. Flail snails can move through either type of slime with ease. A square of mucus exposed to a fire source dries and reverts to normal. The save DC is Constitution-based.  Retraction (Ex) A flail snail can pull its fleshy parts into its shell as a swift action, increasing its natural armor bonus by +6, but it cannot move or attack while retracted. It can return to normal as a free action.  Slime Rope (Ex) A flail snail can turn its mucus into a ropelike strand up to 60 feet long, and can use this rope to hang itself and up to 1,000 extra pounds from the ceiling indefinitely, or to lower itself safely at a speed of 20 feet per round. It can climb back up this rope at a speed of 10 feet per round. Once the snail breaks contact with the rope, the slime decomposes in 1d4 rounds. While the slime rope exists, other creatures can climb the rope with a DC 20 Climb check.  Suction (Ex) A flail snail's foot adheres to surfaces so well that its 10-foot climb speed applies even to perfectly sheer surfaces and ceilings, with no chance of the flail snail falling off unless it is actively pinned and peeled away as part of a grapple.  Warp Magic (Su) Anytime a spell targets a flail snail, there is an 80% chance that it produces a random effect instead of affecting the snail. Only spells that directly target the flail snail are warped; area effect spells are not affected. If a spell is warped, roll 1d10 and consult the following table.  1-3 Spell misfires. For the next 1d4 rounds, the caster must make a DC 15 concentration check to successfully cast spells.  4-6 Spell misfires. The creature nearest the flail snail is affected as if the spell had been cast on it instead.  7-9 Spell fails. Nothing happens.  10 Spell rebounds on caster (as spell turning).</t>
  </si>
  <si>
    <t>Flail snails are intelligent gastropods that subsist on fungus, mold, and vermin, though they may attack larger creatures in self-defense. Known for their magic-warping shells and club-like tentacles, flail snails roam slowly through subterranean caverns writing great epics in their slime trails.</t>
  </si>
  <si>
    <t>&lt;link rel="stylesheet"href="PF.css"&gt;&lt;div&gt;&lt;h2&gt;Flail Snail&lt;/h2&gt;&lt;h3&gt;&lt;i&gt;&lt;i&gt;This enormous snail has a brightly colored shell and four tentacles on its head&lt;/i&gt;, &lt;i&gt;each tipped with a mace-like club&lt;/i&gt;.&lt;/i&gt;&lt;/h3&gt;&lt;br&gt;&lt;/br&gt;&lt;/div&gt;&lt;div class="heading"&gt;&lt;p class="alignleft"&gt;Flail Snail&lt;/p&gt;&lt;p class="alignright"&gt;CR 4&lt;/p&gt;&lt;div style="clear: both;"&gt;&lt;/div&gt;&lt;/div&gt;&lt;div&gt;&lt;h5&gt;&lt;b&gt;XP &lt;/b&gt;1,200&lt;/h5&gt;&lt;h5&gt;N Large magical beast &lt;/h5&gt;&lt;h5&gt;&lt;b&gt;Init &lt;/b&gt;-1; &lt;b&gt;Senses &lt;/b&gt;blindsense 30 ft., darkvision 60 ft., low-light vision, scent, tremorsense 60 ft.; Perception +5&lt;/h5&gt;&lt;/div&gt;&lt;hr/&gt;&lt;div&gt;&lt;h5&gt;&lt;b&gt;DEFENSE&lt;/b&gt;&lt;/h5&gt;&lt;/div&gt;&lt;hr/&gt;&lt;div&gt;&lt;h5&gt;&lt;b&gt;AC &lt;/b&gt;18, touch 8, flat-footed 18 (-1 Dex, +10 natural, -1 size)&lt;/h5&gt;&lt;h5&gt;&lt;b&gt;hp &lt;/b&gt;30 (4d10+8)&lt;/h5&gt;&lt;h5&gt;&lt;b&gt;Fort &lt;/b&gt;+6, &lt;b&gt;Ref &lt;/b&gt;+3, &lt;b&gt;Will &lt;/b&gt;+2&lt;/h5&gt;&lt;h5&gt;&lt;b&gt;Defensive Abilities &lt;/b&gt;retraction, warp magic; &lt;b&gt;Immune &lt;/b&gt;poison; &lt;b&gt;Resist &lt;/b&gt;fire 10&lt;/h5&gt;&lt;/div&gt;&lt;hr/&gt;&lt;div&gt;&lt;h5&gt;&lt;b&gt;OFFENSE&lt;/b&gt;&lt;/h5&gt;&lt;/div&gt;&lt;hr/&gt;&lt;div&gt;&lt;h5&gt;&lt;b&gt;Spd &lt;/b&gt;10 ft., climb 10 ft.&lt;/h5&gt;&lt;h5&gt;&lt;b&gt;Melee &lt;/b&gt;4 slams +7 (1d4+3)&lt;/h5&gt;&lt;h5&gt;&lt;b&gt;Space &lt;/b&gt;10 ft.; &lt;b&gt;Reach &lt;/b&gt;10 ft.&lt;/h5&gt;&lt;/div&gt;&lt;hr/&gt;&lt;div&gt;&lt;h5&gt;&lt;b&gt;STATISTICS&lt;/b&gt;&lt;/h5&gt;&lt;/div&gt;&lt;hr/&gt;&lt;div&gt;&lt;h5&gt;&lt;b&gt;Str &lt;/b&gt;16, &lt;b&gt;Dex &lt;/b&gt;8, &lt;b&gt;Con &lt;/b&gt;14, &lt;b&gt;Int &lt;/b&gt; 5, &lt;b&gt;Wis &lt;/b&gt;12, &lt;b&gt;Cha &lt;/b&gt;8&lt;/h5&gt;&lt;h5&gt;&lt;b&gt;Base Atk &lt;/b&gt;+4; &lt;b&gt;CMB &lt;/b&gt;+8; &lt;b&gt;CMD &lt;/b&gt;17 (can't be tripped)&lt;/h5&gt;&lt;h5&gt;&lt;b&gt;Feats &lt;/b&gt;Power Attack, Weapon Focus (slam)&lt;/h5&gt;&lt;h5&gt;&lt;b&gt;Skills &lt;/b&gt;Climb +15, Perception +5, Stealth +0&lt;/h5&gt;&lt;h5&gt;&lt;b&gt;Languages &lt;/b&gt;Flail Snail (sign language, slime writing, cannot speak)&lt;/h5&gt;&lt;h5&gt;&lt;b&gt;SQ &lt;/b&gt;mucus, slime rope, suction&lt;/h5&gt;&lt;/div&gt;&lt;hr/&gt;&lt;div&gt;&lt;h5&gt;&lt;b&gt;ECOLOGY&lt;/b&gt;&lt;/h5&gt;&lt;/div&gt;&lt;hr/&gt;&lt;div&gt;&lt;h5&gt;&lt;b&gt;Environment &lt;/b&gt; underground&lt;/h5&gt;&lt;h5&gt;&lt;b&gt;Organization &lt;/b&gt;solitary, pair, or rout (3-30)&lt;/h5&gt;&lt;h5&gt;&lt;b&gt;Treasure &lt;/b&gt;standard (shell worth 800 gp, other treasure)&lt;/h5&gt;&lt;/div&gt;&lt;hr/&gt;&lt;div&gt;&lt;h5&gt;&lt;b&gt;SPECIAL ABILITIES&lt;/b&gt;&lt;/h5&gt;&lt;/div&gt;&lt;hr/&gt;&lt;div&gt;&lt;/h5&gt;&lt;h5&gt;&lt;b&gt;Mucus (Ex)&lt;/b&gt; As a free action, a flail snail can excrete a trail of mucus that covers its space and lasts for 10 minutes. This mucus comes in two types: slimy and sticky. A character who attempts to move through an area covered in slippery mucus must make a DC 14 Reflex save each round or fall prone. Sticky mucus transforms squares into difficult terrain. Only one type of mucus can be in effect at a time in any one square. Flail snails can move through either type of slime with ease. A square of mucus exposed to a fire source dries and reverts to normal. The save DC is Constitution-based.  &lt;/h5&gt;&lt;h5&gt;&lt;b&gt;Retraction (Ex)&lt;/b&gt; A flail snail can pull its fleshy parts into its shell as a swift action, increasing its natural armor bonus by +6, but it cannot move or attack while retracted. It can return to normal as a free action.  &lt;/h5&gt;&lt;h5&gt;&lt;b&gt;Slime Rope (Ex)&lt;/b&gt; A flail snail can turn its mucus into a ropelike strand up to 60 feet long, and can use this rope to hang itself and up to 1,000 extra pounds from the ceiling indefinitely, or to lower itself safely at a speed of 20 feet per round. It can climb back up this rope at a speed of 10 feet per round. Once the snail breaks contact with the rope, the slime decomposes in 1d4 rounds. While the slime rope exists, other creatures can climb the rope with a DC 20 Climb check.  &lt;/h5&gt;&lt;h5&gt;&lt;b&gt;Suction (Ex)&lt;/b&gt; A flail snail's foot adheres to surfaces so well that its 10-foot climb speed applies even to perfectly sheer surfaces and ceilings, with no chance of the flail snail falling off unless it is actively pinned and peeled away as part of a grapple.  &lt;/h5&gt;&lt;h5&gt;&lt;b&gt;Warp Magic (Su)&lt;/b&gt; Anytime a &lt;i&gt;spell&lt;/i&gt; targets a flail snail, there is an 80% chance that it produces a random effect instead of affecting the snail. Only &lt;i&gt;spell&lt;/i&gt;s that directly target the flail snail are warped; area effect &lt;i&gt;spell&lt;/i&gt;s are not affected. If a &lt;i&gt;spell&lt;/i&gt; is warped, roll 1d10 and consult the following table.  1-3 Spell misfires. For the next 1d4 rounds, the caster must make a DC 15 concentration check to successfully cast &lt;i&gt;spell&lt;/i&gt;s.  4-6 Spell misfires. The creature nearest the flail snail is affected as if the &lt;i&gt;spell&lt;/i&gt; had been cast on it instead.  7-9 Spell fails. Nothing happens.  10 Spell rebounds on caster (as &lt;i&gt;spell&lt;/i&gt; turning).&lt;/h5&gt;&lt;/div&gt;&lt;br&gt;&lt;/br&gt;&lt;div&gt;&lt;h4&gt;&lt;p&gt;&lt;p&gt;Flail snails are intelligent gastropods that subsist on fungus, mold, and vermin, though they may attack larger creatures in self-defense. Known for their magic-warping shells and club-like tentacles, flail snails roam slowly through subterranean caverns writing great epics in their slime trails.&lt;/p&gt;&lt;/h4&gt;&lt;/div&gt;</t>
  </si>
  <si>
    <t>Flumph</t>
  </si>
  <si>
    <t>Fort +0, Ref +3, Will +5</t>
  </si>
  <si>
    <t>5 ft., fly 20 ft. (perfect)</t>
  </si>
  <si>
    <t>sting +5 (1d4 plus acid injection)</t>
  </si>
  <si>
    <t>stench spray</t>
  </si>
  <si>
    <t>Str 10, Dex 16, Con 11, Int 10, Wis 14, Cha 10</t>
  </si>
  <si>
    <t>Diplomacy +2, Fly +18, Perception +7, Sense Motive +3, Stealth +11</t>
  </si>
  <si>
    <t>solitary, pair, or colony (4-16)</t>
  </si>
  <si>
    <t>This pale, jellyfish-like creature floats gently in the air, two long eyestalks extending from either side of its puckered mouth.</t>
  </si>
  <si>
    <t>Acid Injection (Ex) When a flumph strikes an opponent with its spikes, it injects a burning, irritating acid that deals 1d4 points of acid damage immediately and another 1d4 points of acid damage on the round after the attack. The target can end the acid's effects by submerging the wound in water for a round or by being treated with a DC 15 Heal check. A creature that grapples or swallows the flumph takes this acid damage automatically every round it maintains this contact with a living flumph.  Stench Spray (Ex) A flumph can spray a 20-foot line of foul-smelling liquid once every 1d4 rounds. This spray functions like the stench universal monster ability, except it only affects creatures struck by the spray, which must make a DC 11 Fortitude save or be sickened for 5 rounds. The save DC is Constitution-based. Alternatively, the flumph can concentrate the spray on a single target within 5 feet. To use this version of its stench spray, the flumph must succeed at a ranged touch attack (+5 for most flumphs). If the target is hit, it must make a DC 11 Fortitude save or become nauseated for 5 rounds; otherwise, it is sickened for 5 rounds. The odor from this spray lingers in the area and on all creatures struck for 1d4 hours, and can be detected at a range of 100 feet (creatures with the scent ability can smell it at double this range).</t>
  </si>
  <si>
    <t>Come from distant stars to protect unprepared worlds from cosmic horrors, flumphs are jellyfish-like creatures that float in the air and hunt with acidic spikes growing from their undersides. Gentle at heart, flumphs understand that their appearance often terrifies viewers, and thus conceal themselves and observe neighboring settlements from afar, only revealing themselves when absolutely necessary. They also know full well the limitations of their fragile forms, and rather than directly opposing the horrors they seek to defeat, they prefer to recruit and advise heroes to tackle these dangerous tasks instead.  Flumphs float and speak via a constant flow of air through tiny pores in their white bodies, emitting a rhythmic puffing whenever they're aloft. Typical flumphs weigh 15 pounds and are 3 feet across. Flumphs deeply revere dreams, seeing them as omens and portents. While they normally mate and reproduce on the world of their birth, flumphs occasionally engage in a ritual called the Seeding, in which seed pods are flung into outer space in order to provide other planets with guardians.</t>
  </si>
  <si>
    <t>&lt;link rel="stylesheet"href="PF.css"&gt;&lt;div&gt;&lt;h2&gt;Flumph&lt;/h2&gt;&lt;h3&gt;&lt;i&gt;This pale, jellyfish-like creature floats gently in the air, two long eyestalks extending from either side of its puckered mouth.&lt;/i&gt;&lt;/h3&gt;&lt;br&gt;&lt;/div&gt;&lt;div class="heading"&gt;&lt;p class="alignleft"&gt;Flumph&lt;/p&gt;&lt;p class="alignright"&gt;CR 1&lt;/p&gt;&lt;div style="clear: both;"&gt;&lt;/div&gt;&lt;/div&gt;&lt;div&gt;&lt;h5&gt;&lt;b&gt;XP &lt;/b&gt;400&lt;/h5&gt;&lt;h5&gt;LG Small aberration &lt;/h5&gt;&lt;h5&gt;&lt;b&gt;Init &lt;/b&gt;+3; &lt;b&gt;Senses &lt;/b&gt;darkvision 60 ft.; Perception +7&lt;/h5&gt;&lt;/div&gt;&lt;hr/&gt;&lt;div&gt;&lt;h5&gt;&lt;b&gt;DEFENSE&lt;/b&gt;&lt;/h5&gt;&lt;/div&gt;&lt;hr/&gt;&lt;div&gt;&lt;h5&gt;&lt;b&gt;AC &lt;/b&gt;18, touch 14, flat-footed 15 (+3 Dex, +4 natural, +1 size)&lt;/h5&gt;&lt;h5&gt;&lt;b&gt;hp &lt;/b&gt;9 (2d8)&lt;/h5&gt;&lt;h5&gt;&lt;b&gt;Fort &lt;/b&gt;+0, &lt;b&gt;Ref &lt;/b&gt;+3, &lt;b&gt;Will &lt;/b&gt;+5&lt;/h5&gt;&lt;/div&gt;&lt;hr/&gt;&lt;div&gt;&lt;h5&gt;&lt;b&gt;OFFENSE&lt;/b&gt;&lt;/h5&gt;&lt;/div&gt;&lt;hr/&gt;&lt;div&gt;&lt;h5&gt;&lt;b&gt;Spd &lt;/b&gt;5 ft., fly 20 ft. (perfect)&lt;/h5&gt;&lt;h5&gt;&lt;b&gt;Melee &lt;/b&gt;sting +5 (1d4 plus acid injection)&lt;/h5&gt;&lt;h5&gt;&lt;b&gt;Space &lt;/b&gt;5 ft.; &lt;b&gt;Reach &lt;/b&gt;5 ft.&lt;/h5&gt;&lt;h5&gt;&lt;b&gt;Special Attacks &lt;/b&gt;stench spray&lt;/h5&gt;&lt;/div&gt;&lt;hr/&gt;&lt;div&gt;&lt;h5&gt;&lt;b&gt;STATISTICS&lt;/b&gt;&lt;/h5&gt;&lt;/div&gt;&lt;hr/&gt;&lt;div&gt;&lt;h5&gt;&lt;b&gt;Str &lt;/b&gt;10, &lt;b&gt;Dex &lt;/b&gt;16, &lt;b&gt;Con &lt;/b&gt;11, &lt;b&gt;Int &lt;/b&gt; 10, &lt;b&gt;Wis &lt;/b&gt;14, &lt;b&gt;Cha &lt;/b&gt;10&lt;/h5&gt;&lt;h5&gt;&lt;b&gt;Base Atk &lt;/b&gt;+1; &lt;b&gt;CMB &lt;/b&gt;+0; &lt;b&gt;CMD &lt;/b&gt;13&lt;/h5&gt;&lt;h5&gt;&lt;b&gt;Feats &lt;/b&gt;Weapon Finesse&lt;/h5&gt;&lt;h5&gt;&lt;b&gt;Skills &lt;/b&gt;Diplomacy +2, Fly +18, Perception +7, Sense Motive +3, Stealth +11&lt;/h5&gt;&lt;h5&gt;&lt;b&gt;Languages &lt;/b&gt;Aklo, Common&lt;/h5&gt;&lt;/div&gt;&lt;hr/&gt;&lt;div&gt;&lt;h5&gt;&lt;b&gt;ECOLOGY&lt;/b&gt;&lt;/h5&gt;&lt;/div&gt;&lt;hr/&gt;&lt;div&gt;&lt;h5&gt;&lt;b&gt;Environment &lt;/b&gt; any land or underground&lt;/h5&gt;&lt;h5&gt;&lt;b&gt;Organization &lt;/b&gt;solitary, pair, or colony (4-16)&lt;/h5&gt;&lt;h5&gt;&lt;b&gt;Treasure &lt;/b&gt;standard&lt;/h5&gt;&lt;/div&gt;&lt;hr/&gt;&lt;div&gt;&lt;h5&gt;&lt;b&gt;SPECIAL ABILITIES&lt;/b&gt;&lt;/h5&gt;&lt;/div&gt;&lt;hr/&gt;&lt;div&gt;&lt;/h5&gt;&lt;h5&gt;&lt;b&gt;Acid Injection (Ex)&lt;/b&gt; When a flumph strikes an opponent with its spikes, it injects a burning, irritating acid that deals 1d4 points of acid damage immediately and another 1d4 points of acid damage on the round after the attack. The target can end the acid's effects by submerging the wound in water for a round or by being treated with a DC 15 Heal check. A creature that grapples or swallows the flumph takes this acid damage automatically every round it maintains this contact with a living flumph.  &lt;/h5&gt;&lt;h5&gt;&lt;b&gt;Stench Spray (Ex)&lt;/b&gt; A flumph can spray a 20-foot line of foul-smelling liquid once every 1d4 rounds. This spray functions like the stench universal monster ability, except it only affects creatures struck by the spray, which must make a DC 11 Fortitude save or be sickened for 5 rounds. The save DC is Constitution-based. Alternatively, the flumph can concentrate the spray on a single target within 5 feet. To use this version of its stench spray, the flumph must succeed at a ranged touch attack (+5 for most flumphs). If the target is hit, it must make a DC 11 Fortitude save or become nauseated for 5 rounds; otherwise, it is sickened for 5 rounds. The odor from this spray lingers in the area and on all creatures struck for 1d4 hours, and can be detected at a range of 100 feet (creatures with the scent ability can smell it at double this range).&lt;/h5&gt;&lt;/div&gt;&lt;br&gt;&lt;div&gt;&lt;h4&gt;&lt;p&gt;&lt;p&gt;Come from distant stars to protect unprepared worlds from cosmic horrors, flumphs are jellyfish-like creatures that float in the air and hunt with acidic spikes growing from their undersides. Gentle at heart, flumphs understand that their appearance often terrifies viewers, and thus conceal themselves and observe neighboring settlements from afar, only revealing themselves when absolutely necessary. They also know full well the limitations of their fragile forms, and rather than directly opposing the horrors they seek to defeat, they prefer to recruit and advise heroes to tackle these dangerous tasks instead.  Flumphs float and speak via a constant flow of air through tiny pores in their white bodies, emitting a rhythmic puffing whenever they're aloft. Typical flumphs weigh 15 pounds and are 3 feet across. Flumphs deeply revere dreams, seeing them as omens and portents. While they normally mate and reproduce on the world of their birth, flumphs occasionally engage in a ritual called the Seeding, in which seed pods are flung into outer space in order to provide other planets with guardians.&lt;/p&gt;&lt;/h4&gt;&lt;/div&gt;</t>
  </si>
  <si>
    <t>Foo Dog</t>
  </si>
  <si>
    <t>(augmented animal, good, extraplanar)</t>
  </si>
  <si>
    <t>paired protectors, stony defense 2/day</t>
  </si>
  <si>
    <t>poison, disease, paralysis, sleep</t>
  </si>
  <si>
    <t>bite +4 (1d6+4 plus trip)</t>
  </si>
  <si>
    <t>Str 17, Dex 15, Con 17, Int 6, Wis 12, Cha 6</t>
  </si>
  <si>
    <t>Iron WillB, Skill Focus (Perception)</t>
  </si>
  <si>
    <t>Acrobatics +6 (+14 when jumping), Perception +8, Survival +1 (+5 scent tracking)</t>
  </si>
  <si>
    <t xml:space="preserve"> any (Nirvana)</t>
  </si>
  <si>
    <t>There can be no mistaking this animal-like creature for a mere beast, for its face has an almost supernaturally human look to it.</t>
  </si>
  <si>
    <t>Foo Creature</t>
  </si>
  <si>
    <t>Foo creatures are benevolent guardian spirits that hail originally from the Outer Plane of Nirvana, where they spend their days cavorting in the idyllic wilds or aiding that realm's inhabitants, particularly the agathions, in their work. Yet while they come from Nirvana, foo creatures are often encountered on the Material Plane as well, for they are favorite conjurations of many cultures and religions.  Countless species of foo creatures exist-for if an animal dwells upon the Material Plane, it is certain that somewhere in the vast wilds of Nirvana its spiritual double frolics and plays. Nonetheless, certain foo creatures are more common than others, and the most often encountered of all are dogs and lions.  A foo creature can be called to the Material Plane for any reason a conjurer can imagine-these monsters are generally much more intelligent than their mundane counterparts, and can not only follow complex orders but can speak and converse as well. Typically, a foo creature is contacted to serve for a time as a guardian-by adopting its statue form using its freeze ability, a foo creature can appear as little more than an ornate decoration astride the facade of a building or standing guard over a fountain in a city plaza. They are not as often called upon to serve as soldiers in armies, for foo creatures detest war. They generally dislike serving as mounts as well, although for particularly pious and kindly folk, they have been known to make exceptions.  CREATING A FOO CREATURE  "Foo Creature" is an inherited template that can be added to any animal, referred to hereafter as the base creature. A foo creature retains all the base creature's statistics and abilities except as noted here.  Challenge Rating: Same as the base creature +1.  Alignment: Any good.  Type: The base creature's type changes to outsider with the good subtype. It gains the augmented subtype. Do not recalculate BAB, saves, or skill ranks.  Senses: As the base creature, plus darkvision 60 feet.  AC: A foo creature's natural armor bonus increases by +2.  Hit Dice: The base creature's racial Hit Dice change to d10s.  Defensive Abilities: A foo creature retains all of the base creature's defensive abilities and special qualities. It also gains the following.  Damage Reduction (Ex): A foo creature gains DR/ bludgeoning based on its Hit Dice. A foo creature with up to 10 HD gains DR 5/bludgeoning. A foo creature with 11 or more HD gains DR 10/bludgeoning.  Immunity (Ex): A foo creature gains immunity to poison, disease, paralysis, and sleep.  Paired Protectors (Su): When two or more foo creatures are within 30 feet of one another, they both gain the benefit of a protection from evil spell. The caster level of this protection from evil effect is equal to the highest Hit Dice of the affected foo creatures. This effect can be dispelled, but if it is, a foo creature can reactivate it as a swift action.  Stony Defense (Su): A number of times per day equal to its Hit Dice, a foo creature can harden its skin to unyielding stone as an immediate action. It gains hardness 8 until the end of its next turn, but its speed is reduced by 10 feet for the same duration.  Special Abilities: A foo creature retains all of the base creature's special attacks and special abilities. It also gains the following special quality.  Freeze (Ex): A foo creature can hold itself so still it appears to be a statue. A foo creature that uses freeze can take 10 on its Stealth check to hide in plain sight as a stone statue. A foo creature can maintain this position for as long as it wishes.  Abilities: +2 Strength, +2 Constitution, +4 Intelligence.  Feats: All foo creatures gain Iron Will as a bonus feat.  Languages: All foo creatures speak Common and Celestial.  CREATING AN IMPERIAL FOO CREATURE  Among foo creatures there exist what are known as the "imperials"-the leaders of particular races of foo creatures. Imperial foo creatures are much more powerful than the typical examples of their kind, and possess a wide array of additional magical powers. Each imperial foo creature is a unique entity; only one exists at any one time. When an imperial foo creature is slain, the next most powerful foo creature of its species immediately transcends to this role to replace the one that was lost.  To create an imperial foo creature, first generate the statistics for a regular foo creature. The steps you'll go through to create the imperial version of that foo creature are more akin to those you'd go through to advance a creature by Hit Dice rather than a standard template.  Step One-Increase Ability Scores: Upon becoming an imperial, the foo creature gains a +6 bonus to all of its ability scores, save for Intelligence, which increases to 20 (unless the +6 increase would normally increase its Intelligence to an even higher score, in which case use that score instead).  Step Two-Advance Hit Dice: An imperial foo creature always has at least double the original foo creature's Hit Dice-you can give the imperial foo creature even more Hit Dice than this if you want to make a particularly powerful one. Base attack bonus, saves, skill ranks, feats, and all other variables dependant upon Hit Dice change as normal.  Step Three-Increase Size: Increase the foo creature's size by one category, applying the modifiers for size changes as summarized on Table 2-2 on page 296 of the Pathfinder RPG Bestiary.  Step Four-Spellcasting: An imperial foo creature casts spells as a 10th-level sorcerer, and can cast spells from the cleric list as well as those normally available to a sorcerer. Cleric spells are considered arcane spells for an imperial foo creature. The imperial foo creature gains Eschew Materials as a bonus feat, but gains no other class ability normally granted by the sorcerer class.  Step Five-Determine CR: Compare the foo creature's statistics to those presented on Table 1-1 on page 291 of the Pathfinder RPG Bestiary to determine the creature's final CR. An imperial foo creature has a minimum CR score of 11. If your creation's statistics aren't good enough to qualify for this CR minimum, continue adding racial Hit Dice until the imperial's statistics reach this minimum.</t>
  </si>
  <si>
    <t>&lt;link rel="stylesheet"href="PF.css"&gt;&lt;div&gt;&lt;h2&gt;Foo Creature, Foo Dog&lt;/h2&gt;&lt;h3&gt;&lt;i&gt;There can be no mistaking this animal-like creature for a mere beast, for its face has an almost supernaturally human look to it.&lt;/i&gt;&lt;/h3&gt;&lt;br&gt;&lt;/div&gt;&lt;div class="heading"&gt;&lt;p class="alignleft"&gt;Foo Dog&lt;/p&gt;&lt;p class="alignright"&gt;CR 2&lt;/p&gt;&lt;div style="clear: both;"&gt;&lt;/div&gt;&lt;/div&gt;&lt;div&gt;&lt;h5&gt;&lt;b&gt;XP &lt;/b&gt;600&lt;/h5&gt;&lt;h5&gt;NG Medium outsider (augmented animal, good, extraplanar)&lt;/h5&gt;&lt;h5&gt;&lt;b&gt;Init &lt;/b&gt;+2; &lt;b&gt;Senses &lt;/b&gt;darkvision 60 ft., low-light vision, scent; Perception +8&lt;/h5&gt;&lt;/div&gt;&lt;hr/&gt;&lt;div&gt;&lt;h5&gt;&lt;b&gt;DEFENSE&lt;/b&gt;&lt;/h5&gt;&lt;/div&gt;&lt;hr/&gt;&lt;div&gt;&lt;h5&gt;&lt;b&gt;AC &lt;/b&gt;15, touch 12, flat-footed 13 (+2 Dex, +3 natural)&lt;/h5&gt;&lt;h5&gt;&lt;b&gt;hp &lt;/b&gt;17 (2d10+6)&lt;/h5&gt;&lt;h5&gt;&lt;b&gt;Fort &lt;/b&gt;+6, &lt;b&gt;Ref &lt;/b&gt;+5, &lt;b&gt;Will &lt;/b&gt;+3&lt;/h5&gt;&lt;h5&gt;&lt;b&gt;Defensive Abilities &lt;/b&gt;paired protectors, stony defense 2/day; &lt;b&gt;DR &lt;/b&gt;5/bludgeoning; &lt;b&gt;Immune &lt;/b&gt;poison, disease, paralysis, sleep&lt;/h5&gt;&lt;/div&gt;&lt;hr/&gt;&lt;div&gt;&lt;h5&gt;&lt;b&gt;OFFENSE&lt;/b&gt;&lt;/h5&gt;&lt;/div&gt;&lt;hr/&gt;&lt;div&gt;&lt;h5&gt;&lt;b&gt;Spd &lt;/b&gt;40 ft.&lt;/h5&gt;&lt;h5&gt;&lt;b&gt;Melee &lt;/b&gt;bite +4 (1d6+4 plus trip)&lt;/h5&gt;&lt;h5&gt;&lt;b&gt;Space &lt;/b&gt;5 ft.; &lt;b&gt;Reach &lt;/b&gt;5 ft.&lt;/h5&gt;&lt;/div&gt;&lt;hr/&gt;&lt;div&gt;&lt;h5&gt;&lt;b&gt;STATISTICS&lt;/b&gt;&lt;/h5&gt;&lt;/div&gt;&lt;hr/&gt;&lt;div&gt;&lt;h5&gt;&lt;b&gt;Str &lt;/b&gt;17, &lt;b&gt;Dex &lt;/b&gt;15, &lt;b&gt;Con &lt;/b&gt;17, &lt;b&gt;Int &lt;/b&gt; 6, &lt;b&gt;Wis &lt;/b&gt;12, &lt;b&gt;Cha &lt;/b&gt;6&lt;/h5&gt;&lt;h5&gt;&lt;b&gt;Base Atk &lt;/b&gt;+1; &lt;b&gt;CMB &lt;/b&gt;+4; &lt;b&gt;CMD &lt;/b&gt;16 (20 vs. trip)&lt;/h5&gt;&lt;h5&gt;&lt;b&gt;Feats &lt;/b&gt;Iron Will&lt;sup&gt;B&lt;/sup&gt;, Skill Focus (Perception)&lt;/h5&gt;&lt;h5&gt;&lt;b&gt;Skills &lt;/b&gt;Acrobatics +6 (+14 when jumping), Perception +8, Survival +1 (+5 scent tracking); &lt;b&gt;Racial Modifiers &lt;/b&gt;+4 Acrobatics when jumping, +4 Survival when tracking by scent&lt;/h5&gt;&lt;h5&gt;&lt;b&gt;Languages &lt;/b&gt;Celestial, Common&lt;/h5&gt;&lt;h5&gt;&lt;b&gt;SQ &lt;/b&gt;freeze&lt;/h5&gt;&lt;/div&gt;&lt;hr/&gt;&lt;div&gt;&lt;h5&gt;&lt;b&gt;ECOLOGY&lt;/b&gt;&lt;/h5&gt;&lt;/div&gt;&lt;hr/&gt;&lt;div&gt;&lt;h5&gt;&lt;b&gt;Environment &lt;/b&gt; any (Nirvana)&lt;/h5&gt;&lt;h5&gt;&lt;b&gt;Organization &lt;/b&gt;solitary or pair&lt;/h5&gt;&lt;h5&gt;&lt;b&gt;Treasure &lt;/b&gt;none&lt;/h5&gt;&lt;/div&gt;&lt;br&gt;&lt;div&gt;&lt;h4&gt;&lt;p&gt;&lt;p&gt;Foo creatures are benevolent guardian spirits that hail originally from the Outer Plane of Nirvana, where they spend their days cavorting in the idyllic wilds or aiding that realm's inhabitants, particularly the agathions, in their work. Yet while they come from Nirvana, foo creatures are often encountered on the Material Plane as well, for they are favorite conjurations of many cultures and religions.  Countless species of foo creatures exist-for if an animal dwells upon the Material Plane, it is certain that somewhere in the vast wilds of Nirvana its spiritual double frolics and plays. Nonetheless, certain foo creatures are more common than others, and the most often encountered of all are dogs and lions.  A foo creature can be called to the Material Plane for any reason a conjurer can imagine-these monsters are generally much more intelligent than their mundane counterparts, and can not only follow complex orders but can speak and converse as well. Typically, a foo creature is contacted to serve for a time as a guardian-by adopting its statue form using its freeze ability, a foo creature can appear as little more than an ornate decoration astride the facade of a building or standing guard over a fountain in a city plaza. They are not as often called upon to serve as soldiers in armies, for foo creatures detest war. They generally dislike serving as mounts as well, although for particularly pious and kindly folk, they have been known to make exceptions.  &lt;br&gt;&lt;b&gt;CREATING A FOO CREATURE&lt;/b&gt;&lt;br&gt;  "Foo Creature" is an inherited template that can be added to any animal, referred to hereafter as the base creature. A foo creature retains all the base creature's statistics and abilities except as noted here.  &lt;br&gt;&lt;b&gt;Challenge Rating:&lt;/b&gt; Same as the base creature +1.  &lt;br&gt;&lt;b&gt;Alignment:&lt;/b&gt; Any good.  &lt;br&gt;&lt;b&gt;Type:&lt;/b&gt; The base creature's type changes to outsider with the good subtype. It gains the augmented subtype. Do not recalculate BAB, saves, or skill ranks.  Senses: As the base creature, plus darkvision 60 feet.  &lt;br&gt;&lt;b&gt;AC:&lt;/b&gt; A foo creature's natural armor bonus increases by +2.  &lt;br&gt;&lt;b&gt;Hit Dice:&lt;/b&gt; The base creature's racial Hit Dice change to d10s.  &lt;br&gt;&lt;b&gt;Defensive Abilities:&lt;/b&gt; A foo creature retains all of the base creature's defensive abilities and special qualities. It also gains the following.  &lt;br&gt;&lt;i&gt;Damage Reduction (Ex)&lt;/i&gt;: A foo creature gains DR/ bludgeoning based on its Hit Dice. A foo creature with up to 10 HD gains DR 5/bludgeoning. A foo creature with 11 or more HD gains DR 10/bludgeoning.  &lt;br&gt;&lt;i&gt;Immunity (Ex)&lt;/i&gt;: A foo creature gains immunity to poison, disease, paralysis, and sleep.  &lt;br&gt;&lt;i&gt;Paired Protectors (Su)&lt;/i&gt;: When two or more foo creatures are within 30 feet of one another, they both gain the benefit of a &lt;i&gt;protection from evil&lt;/i&gt; spell. The caster level of this &lt;i&gt;protection from evil&lt;/i&gt; effect is equal to the highest Hit Dice of the affected foo creatures. This effect can be dispelled, but if it is, a foo creature can reactivate it as a swift action.  &lt;br&gt;&lt;i&gt;StonyDefense (Su)&lt;/i&gt;: A number of times per day equal to its Hit Dice, a foo creature can harden its skin to unyielding stone as an immediate action. It gains hardness 8 until the end of its next turn, but its speed is reduced by 10 feet for the same duration.  &lt;br&gt;&lt;b&gt;Special Abilities:&lt;/b&gt; A foo creature retains all of the base creature's special attacks and special abilities. It also gains the following special quality.  &lt;br&gt;&lt;i&gt;Freeze (Ex)&lt;/i&gt;: A foo creature can hold itself so still it appears to be a statue. A foo creature that uses freeze can take 10 on its Stealth check to hide in plain sight as a stone statue. A foo creature can maintain this position for as long as it wishes.  &lt;br&gt;&lt;b&gt;Abilities:&lt;/b&gt; +2 Strength, +2 Constitution, +4 Intelligence.  &lt;br&gt;&lt;b&gt;Feats:&lt;/b&gt; All foo creatures gain Iron Will as a bonus feat.  &lt;br&gt;&lt;b&gt;Languages:&lt;/b&gt; All foo creatures speak Common and Celestial.  &lt;br&gt;&lt;b&gt;CREATING AN IMPERIAL FOO CREATURE &lt;/b&gt;&lt;br&gt; Among foo creatures there exist what are known as the "imperials"-the leaders of particular races of foo creatures. Imperial foo creatures are much more powerful than the typical examples of their kind, and possess a wide array of additional magical powers. Each imperial foo creature is a unique entity; only one exists at any one time. When an imperial foo creature is slain, the next most powerful foo creature of its species immediately transcends to this role to replace the one that was lost.  To create an imperial foo creature, first generate the statistics for a regular foo creature. The steps you'll go through to create the imperial version of that foo creature are more akin to those you'd go through to advance a creature by Hit Dice rather than a standard template.  &lt;br&gt;&lt;b&gt;Step One-Increase Ability Scores:&lt;/b&gt; Upon becoming an imperial, the foo creature gains a +6 bonus to all of its ability scores, save for Intelligence, which increases to 20 (unless the +6 increase would normally increase its Intelligence to an even higher score, in which case use that score instead).  &lt;br&gt;&lt;b&gt;Step Two-Advance Hit Dice:&lt;/b&gt; An imperial foo creature always has at least double the original foo creature's Hit Dice-you can give the imperial foo creature even more Hit Dice than this if you want to make a particularly powerful one. Base attack bonus, saves, skill ranks, feats, and all other variables dependant upon Hit Dice change as normal.  &lt;br&gt;&lt;b&gt;Step Three-Increase Size:&lt;/b&gt; Increase the foo creature's size by one category, applying the modifiers for size changes as summarized on Table 2-2 on page 296 of the &lt;i&gt;Pathfinder RPG Bestiary&lt;/i&gt;.  &lt;br&gt;&lt;b&gt;Step Four-Spellcasting:&lt;/b&gt; An imperial foo creature casts spells as a 10th-level sorcerer, and can cast spells from the cleric list as well as those normally available to a sorcerer. Cleric spells are considered arcane spells for an imperial foo creature. The imperial foo creature gains Eschew Materials as a bonus feat, but gains no other class ability normally granted by the sorcerer class.  &lt;br&gt;&lt;b&gt;Step Five-Determine CR:&lt;/b&gt; Compare the foo creature's statistics to those presented on Table 1-1 on page 291 of the &lt;i&gt;Pathfinder RPG Bestiary&lt;/i&gt; to determine the creature's final CR. An imperial foo creature has a minimum CR score of 11. If your creation's statistics aren't good enough to qualify for this CR minimum, continue adding racial Hit Dice until the imperial's statistics reach this minimum.&lt;/p&gt;&lt;/h4&gt;&lt;/div&gt;</t>
  </si>
  <si>
    <t>Garden Ooze</t>
  </si>
  <si>
    <t>(+3 Dex, +1 size, +0 natural)</t>
  </si>
  <si>
    <t>Fort +3, Ref +4, Will -4</t>
  </si>
  <si>
    <t>slam +3 (1d4 plus 1d8 acid)</t>
  </si>
  <si>
    <t>acid, stink</t>
  </si>
  <si>
    <t>Str 11, Dex 16, Con 15, Int -, Wis 1, Cha 2</t>
  </si>
  <si>
    <t>Climb +8</t>
  </si>
  <si>
    <t xml:space="preserve"> temperate forests, marshes, and urban</t>
  </si>
  <si>
    <t>solitary, pair, or patch (3-5)</t>
  </si>
  <si>
    <t>What seems to be a mass of diseased fibers growing on a plant suddenly moves and slithers independently from its sickly host.</t>
  </si>
  <si>
    <t>Acid (Ex) A garden ooze excretes digestive acid that can dissolve flesh. Creatures made of harder materials or plant matter are immune to the ooze's acid.  Camouflage (Ex) A garden ooze is difficult to spot when it is at rest among plant growth of any type. A DC 15 Perception check is required to notice the ooze is a separate entity and not a diseased portion of the plant it rests upon. The ooze automatically hits with a slam against any creature that fails to notice the ooze and enters its square.  Stink (Ex) Once every 24 hours, a garden ooze can release foul-smelling gases in a 5-foot-radius spread centered on the ooze. The ooze usually does so after it is first injured. The stench of these vapors is overpowering during the first round it exists, causing living creatures within it to become sickened for 1d3 rounds (Fort DC 13 negates). This is a poison effect. The save DC is Constitution-based.</t>
  </si>
  <si>
    <t>A garden ooze is an animate, acidic mass of protoplasmic goo that dwells among foliage and scavenges proteins in the form of carrion or small animals that blunder into its vicinity. Although garden oozes are occasionally found in underground regions near the surface-such as sewers, sinkholes, and shallow caves-these oozes prefer the outdoors. One reason for this is that garden oozes are attracted to large collections of organic material where other tiny creatures might come to scavenge.  Quick and cunning hunters when compared to most oozes, garden oozes are particularly dangerous because they readily attack creatures that wander nearby regardless of the creatures' size. Oozes that sense prey moving closer are likely to wait to attack until the potential meal is within reach. The oozes also give chase when prey flees. Garden oozes innately change hue to match the ground underneath them, so they can be hard to spot.  When a garden ooze attacks, it lashes out with a whiplike appendage coated with a potent flesh-eating acid. If injured, the ooze releases a disgusting stench that makes it harder to fight off. Further, when one garden ooze attacks, any other garden oozes nearby join in, piling on and making escape all but impossible.  Fortunately for larger potential prey, most garden oozes are quite small, the largest among them reaching 3 feet in diameter before they split into smaller oozes. These oozes are also known as rat-catcher oozes or compost oozes, and some brave gardeners actually encourage the growth of such oozes in their gardens as a way to combat pests. Once the pests are under control, however, the oozes themselves must be hunted and slain before the garden is safe to tend.</t>
  </si>
  <si>
    <t>&lt;link rel="stylesheet"href="PF.css"&gt;&lt;div&gt;&lt;h2&gt;Garden Ooze&lt;/h2&gt;&lt;h3&gt;&lt;i&gt;&lt;i&gt;What seems to be a mass of diseased fibers growing on a plant suddenly moves and slithers independently from its sickly host&lt;/i&gt;.&lt;/i&gt;&lt;/h3&gt;&lt;br&gt;&lt;/br&gt;&lt;/div&gt;&lt;div class="heading"&gt;&lt;p class="alignleft"&gt;Garden Ooze&lt;/p&gt;&lt;p class="alignright"&gt;CR 2&lt;/p&gt;&lt;div style="clear: both;"&gt;&lt;/div&gt;&lt;/div&gt;&lt;div&gt;&lt;h5&gt;&lt;b&gt;XP &lt;/b&gt;600&lt;/h5&gt;&lt;h5&gt;N Small ooze &lt;/h5&gt;&lt;h5&gt;&lt;b&gt;Init &lt;/b&gt;+3; &lt;b&gt;Senses &lt;/b&gt;blindsight 60 ft.; Perception -5&lt;/h5&gt;&lt;/div&gt;&lt;hr/&gt;&lt;div&gt;&lt;h5&gt;&lt;b&gt;DEFENSE&lt;/b&gt;&lt;/h5&gt;&lt;/div&gt;&lt;hr/&gt;&lt;div&gt;&lt;h5&gt;&lt;b&gt;AC &lt;/b&gt;14, touch 14, flat-footed 11 (+3 Dex, +1 size)&lt;/h5&gt;&lt;h5&gt;&lt;b&gt;hp &lt;/b&gt;19 (3d8+6)&lt;/h5&gt;&lt;h5&gt;&lt;b&gt;Fort &lt;/b&gt;+3, &lt;b&gt;Ref &lt;/b&gt;+4, &lt;b&gt;Will &lt;/b&gt;-4&lt;/h5&gt;&lt;h5&gt;&lt;b&gt;Defensive Abilities &lt;/b&gt;ooze traits; &lt;b&gt;Immune &lt;/b&gt;acid&lt;/h5&gt;&lt;/div&gt;&lt;hr/&gt;&lt;div&gt;&lt;h5&gt;&lt;b&gt;OFFENSE&lt;/b&gt;&lt;/h5&gt;&lt;/div&gt;&lt;hr/&gt;&lt;div&gt;&lt;h5&gt;&lt;b&gt;Spd &lt;/b&gt;20 ft., climb 20 ft.&lt;/h5&gt;&lt;h5&gt;&lt;b&gt;Melee &lt;/b&gt;slam +3 (1d4 plus 1d8 acid)&lt;/h5&gt;&lt;h5&gt;&lt;b&gt;Space &lt;/b&gt;5 ft.; &lt;b&gt;Reach &lt;/b&gt;5 ft.&lt;/h5&gt;&lt;h5&gt;&lt;b&gt;Special Attacks &lt;/b&gt;acid, stink&lt;/h5&gt;&lt;/div&gt;&lt;hr/&gt;&lt;div&gt;&lt;h5&gt;&lt;b&gt;STATISTICS&lt;/b&gt;&lt;/h5&gt;&lt;/div&gt;&lt;hr/&gt;&lt;div&gt;&lt;h5&gt;&lt;b&gt;Str &lt;/b&gt;11, &lt;b&gt;Dex &lt;/b&gt;16, &lt;b&gt;Con &lt;/b&gt;15, &lt;b&gt;Int &lt;/b&gt; -, &lt;b&gt;Wis &lt;/b&gt;1, &lt;b&gt;Cha &lt;/b&gt;2&lt;/h5&gt;&lt;h5&gt;&lt;b&gt;Base Atk &lt;/b&gt;+2; &lt;b&gt;CMB &lt;/b&gt;+1; &lt;b&gt;CMD &lt;/b&gt;14 (can't be tripped)&lt;/h5&gt;&lt;h5&gt;&lt;b&gt;Skills &lt;/b&gt;Climb +8&lt;/h5&gt;&lt;h5&gt;&lt;b&gt;SQ &lt;/b&gt;camouflage&lt;/h5&gt;&lt;/div&gt;&lt;hr/&gt;&lt;div&gt;&lt;h5&gt;&lt;b&gt;ECOLOGY&lt;/b&gt;&lt;/h5&gt;&lt;/div&gt;&lt;hr/&gt;&lt;div&gt;&lt;h5&gt;&lt;b&gt;Environment &lt;/b&gt; temperate forests, marshes, and urban&lt;/h5&gt;&lt;h5&gt;&lt;b&gt;Organization &lt;/b&gt;solitary, pair, or patch (3-5)&lt;/h5&gt;&lt;h5&gt;&lt;b&gt;Treasure &lt;/b&gt;none&lt;/h5&gt;&lt;/div&gt;&lt;hr/&gt;&lt;div&gt;&lt;h5&gt;&lt;b&gt;SPECIAL ABILITIES&lt;/b&gt;&lt;/h5&gt;&lt;/div&gt;&lt;hr/&gt;&lt;div&gt;&lt;/h5&gt;&lt;h5&gt;&lt;b&gt;Acid (Ex)&lt;/b&gt; A garden ooze excretes digestive acid that can dissolve flesh. Creatures made of harder materials or plant matter are immune to the ooze's acid.  &lt;/h5&gt;&lt;h5&gt;&lt;b&gt;Camouflage (Ex)&lt;/b&gt; A garden ooze is difficult to spot when it is at rest among plant growth of any type. A DC 15 Perception check is required to notice the ooze is a separate entity and not a diseased portion of the plant it rests upon. The ooze automatically hits with a slam against any creature that fails to notice the ooze and enters its square.  &lt;/h5&gt;&lt;h5&gt;&lt;b&gt;Stink (Ex)&lt;/b&gt; Once every 24 hours, a garden ooze can release foul-smelling gases in a 5-foot-radius spread centered on the ooze. The ooze usually does so after it is first injured. The stench of these vapors is overpowering during the first round it exists, causing living creatures within it to become sickened for 1d3 rounds (Fort DC 13 negates). This is a poison effect. The save DC is Constitution-based.&lt;/h5&gt;&lt;/div&gt;&lt;br&gt;&lt;/br&gt;&lt;div&gt;&lt;h4&gt;&lt;p&gt;&lt;p&gt;A garden ooze is an animate, acidic mass of protoplasmic goo that dwells among foliage and scavenges proteins in the form of carrion or small animals that blunder into its vicinity. Although garden oozes are occasionally found in underground regions near the surface-such as sewers, sinkholes, and shallow caves-these oozes prefer the outdoors. One reason for this is that garden oozes are attracted to large collections of organic material where other tiny creatures might come to scavenge.  Quick and cunning hunters when compared to most oozes, garden oozes are particularly dangerous because they readily attack creatures that wander nearby regardless of the creatures' size. Oozes that sense prey moving closer are likely to wait to attack until the potential meal is within reach. The oozes also give chase when prey flees. Garden oozes innately change hue to match the ground underneath them, so they can be hard to spot.  When a garden ooze attacks, it lashes out with a whiplike appendage coated with a potent flesh-eating acid. If injured, the ooze releases a disgusting stench that makes it harder to fight off. Further, when one garden ooze attacks, any other garden oozes nearby join in, piling on and making escape all but impossible.  Fortunately for larger potential prey, most garden oozes are quite small, the largest among them reaching 3 feet in diameter before they split into smaller oozes. These oozes are also known as rat-catcher oozes or compost oozes, and some brave gardeners actually encourage the growth of such oozes in their gardens as a way to combat pests. Once the pests are under control, however, the oozes themselves must be hunted and slain before the garden is safe to tend.&lt;/p&gt;&lt;/h4&gt;&lt;/div&gt;</t>
  </si>
  <si>
    <t>Garuda</t>
  </si>
  <si>
    <t>(11d10+55)</t>
  </si>
  <si>
    <t>Fort +8, Ref +12, Will +9</t>
  </si>
  <si>
    <t>10/evil or magic</t>
  </si>
  <si>
    <t>bite +16 (1d6+3), 2 claws +16 (1d4+3), 2 talons +16 (1d4+3), 2 wings +11 (1d4+1)</t>
  </si>
  <si>
    <t>+1 shock longbow +17/+12/+7 (1d8+4/x3 plus 1d6 electricity)</t>
  </si>
  <si>
    <t>hatred, swooping pounce, talon or wing</t>
  </si>
  <si>
    <t>Spells Known (CL 7th; concentration +10)   3rd (5/day)-displacement, haste   2nd (7/day)-alter self, protection from arrows, see invisibility   1st (7/day)-grease (DC 14), mage armor, shield, shocking grasp, true strike   0 (at will)-detect magic, detect poison, light, mage hand, mending, message, prestidigitation</t>
  </si>
  <si>
    <t>Str 16, Dex 21, Con 20, Int 15, Wis 14, Cha 17</t>
  </si>
  <si>
    <t>Deadly Aim, Manyshot, Point-Blank Shot, Power Attack, Precise Shot, Rapid Shot, Weapon FinesseB</t>
  </si>
  <si>
    <t>Acrobatics +19, Fly +23, Intimidate +21, Perception +20, Sense Motive +20, Spellcraft +13, Stealth +19, Survival +13</t>
  </si>
  <si>
    <t>+4 Intimidate, +4 Perception, +4 Sense Motive</t>
  </si>
  <si>
    <t>Common, Garuda</t>
  </si>
  <si>
    <t xml:space="preserve"> tropical hills and mountains</t>
  </si>
  <si>
    <t>solitary, pair, or aerie (3-6)</t>
  </si>
  <si>
    <t>double (+1 shock composite longbow [+3 Str], other treasure)</t>
  </si>
  <si>
    <t>This winged creature has clawed hands and bird's talons. Large, glinting eyes and a serrated beak dominate its avian face.</t>
  </si>
  <si>
    <t>Hatred (Ex) Garudas receive a +1 racial bonus on attack and damage rolls against nagas and other serpentine monsters of the aberration type.  Spells Garudas cast spells as 7th-level sorcerers.  Swooping Pounce (Ex) When a garuda makes a diving aerial charge, it can make a full attack with its natural weapons.  Talon or Wing (Ex) A garuda cannot use its wing attacks while flying, and cannot use its talon attacks while not flying.</t>
  </si>
  <si>
    <t>Garudas are noble, birdlike creatures that inhabit rugged hills. While they remain detached from humanoid societies, they are impetuous and gallant, often serving as protectors of nearby communities.  Most garudas stand around 6 feet tall with a wingspan of 15 feet and weigh approximately 150 pounds.</t>
  </si>
  <si>
    <t>&lt;link rel="stylesheet"href="PF.css"&gt;&lt;div&gt;&lt;h2&gt;Garuda&lt;/h2&gt;&lt;h3&gt;&lt;i&gt;&lt;i&gt;This winged creature has clawed hands and bird's talons&lt;/i&gt;. &lt;i&gt;Large&lt;/i&gt;, &lt;i&gt;glinting eyes and a serrated beak dominate its avian face&lt;/i&gt;.&lt;/i&gt;&lt;/h3&gt;&lt;br&gt;&lt;/br&gt;&lt;/div&gt;&lt;div class="heading"&gt;&lt;p class="alignleft"&gt;Garuda&lt;/p&gt;&lt;p class="alignright"&gt;CR 9&lt;/p&gt;&lt;div style="clear: both;"&gt;&lt;/div&gt;&lt;/div&gt;&lt;div&gt;&lt;h5&gt;&lt;b&gt;XP &lt;/b&gt;6,400&lt;/h5&gt;&lt;h5&gt;CG Medium outsider (native)&lt;/h5&gt;&lt;h5&gt;&lt;b&gt;Init &lt;/b&gt;+5; &lt;b&gt;Senses &lt;/b&gt;darkvision 60 ft., low-light vision; Perception +20&lt;/h5&gt;&lt;/div&gt;&lt;hr/&gt;&lt;div&gt;&lt;h5&gt;&lt;b&gt;DEFENSE&lt;/b&gt;&lt;/h5&gt;&lt;/div&gt;&lt;hr/&gt;&lt;div&gt;&lt;h5&gt;&lt;b&gt;AC &lt;/b&gt;19, touch 15, flat-footed 14 (+5 Dex, +4 natural)&lt;/h5&gt;&lt;h5&gt;&lt;b&gt;hp &lt;/b&gt;115 (11d10+55)&lt;/h5&gt;&lt;h5&gt;&lt;b&gt;Fort &lt;/b&gt;+8, &lt;b&gt;Ref &lt;/b&gt;+12, &lt;b&gt;Will &lt;/b&gt;+9&lt;/h5&gt;&lt;h5&gt;&lt;b&gt;DR &lt;/b&gt;10/evil or magic; &lt;b&gt;SR &lt;/b&gt;21&lt;/h5&gt;&lt;/div&gt;&lt;hr/&gt;&lt;div&gt;&lt;h5&gt;&lt;b&gt;OFFENSE&lt;/b&gt;&lt;/h5&gt;&lt;/div&gt;&lt;hr/&gt;&lt;div&gt;&lt;h5&gt;&lt;b&gt;Spd &lt;/b&gt;30 ft., fly 80 ft. (good)&lt;/h5&gt;&lt;h5&gt;&lt;b&gt;Melee &lt;/b&gt;bite +16 (1d6+3), 2 claws +16 (1d4+3), 2 talons +16 (1d4+3), 2 wings +11 (1d4+1)&lt;/h5&gt;&lt;h5&gt;&lt;b&gt;Ranged &lt;/b&gt;&lt;i&gt;&lt;i&gt;+1 shock longbow&lt;/i&gt;&lt;/i&gt; +17/+12/+7 (1d8+4/x3 plus 1d6 electricity)&lt;/h5&gt;&lt;h5&gt;&lt;b&gt;Space &lt;/b&gt;5 ft.; &lt;b&gt;Reach &lt;/b&gt;5 ft.&lt;/h5&gt;&lt;h5&gt;&lt;b&gt;Special Attacks &lt;/b&gt;hatred, swooping pounce, talon or wing&lt;/h5&gt;&lt;h5&gt;&lt;b&gt;Spells Known&lt;/b&gt; (CL 7th; concentration +10) &lt;/br&gt;3rd (5/day)&amp;mdash;&lt;i&gt;displacement&lt;/i&gt;, &lt;i&gt;haste&lt;/i&gt; &lt;/br&gt;2nd (7/day)&amp;mdash;&lt;i&gt;alter self&lt;/i&gt;, &lt;i&gt;protection from arrows&lt;/i&gt;, &lt;i&gt;see invisibility&lt;/i&gt; &lt;/br&gt;1st (7/day)&amp;mdash;&lt;i&gt;grease&lt;/i&gt; (DC 14), &lt;i&gt;mage armor&lt;/i&gt;, &lt;i&gt;shield&lt;/i&gt;, &lt;i&gt;shocking grasp&lt;/i&gt;, &lt;i&gt;true strike&lt;/i&gt; &lt;/br&gt;0 (at will)&amp;mdash;&lt;i&gt;detect magic&lt;/i&gt;, &lt;i&gt;detect poison&lt;/i&gt;, &lt;i&gt;light&lt;/i&gt;, &lt;i&gt;mage hand&lt;/i&gt;, &lt;i&gt;mending&lt;/i&gt;, &lt;i&gt;message&lt;/i&gt;, &lt;i&gt;prestidigitation&lt;/i&gt;&lt;/h5&gt;&lt;/h5&gt;&lt;/div&gt;&lt;hr/&gt;&lt;div&gt;&lt;h5&gt;&lt;b&gt;STATISTICS&lt;/b&gt;&lt;/h5&gt;&lt;/div&gt;&lt;hr/&gt;&lt;div&gt;&lt;h5&gt;&lt;b&gt;Str &lt;/b&gt;16, &lt;b&gt;Dex &lt;/b&gt;21, &lt;b&gt;Con &lt;/b&gt;20, &lt;b&gt;Int &lt;/b&gt; 15, &lt;b&gt;Wis &lt;/b&gt;14, &lt;b&gt;Cha &lt;/b&gt;17&lt;/h5&gt;&lt;h5&gt;&lt;b&gt;Base Atk &lt;/b&gt;+11; &lt;b&gt;CMB &lt;/b&gt;+14; &lt;b&gt;CMD &lt;/b&gt;29&lt;/h5&gt;&lt;h5&gt;&lt;b&gt;Feats &lt;/b&gt;Deadly Aim, Manyshot, Point-Blank Shot, Power Attack, Precise Shot, Rapid Shot, Weapon Finesse&lt;sup&gt;B&lt;/sup&gt;&lt;/h5&gt;&lt;h5&gt;&lt;b&gt;Skills &lt;/b&gt;Acrobatics +19, Fly +23, Intimidate +21, Perception +20, Sense Motive +20, Spellcraft +13, Stealth +19, Survival +13; &lt;b&gt;Racial Modifiers &lt;/b&gt;+4 Intimidate, +4 Perception, +4 Sense Motive&lt;/h5&gt;&lt;h5&gt;&lt;b&gt;Languages &lt;/b&gt;Common, Garuda&lt;/h5&gt;&lt;/div&gt;&lt;hr/&gt;&lt;div&gt;&lt;h5&gt;&lt;b&gt;ECOLOGY&lt;/b&gt;&lt;/h5&gt;&lt;/div&gt;&lt;hr/&gt;&lt;div&gt;&lt;h5&gt;&lt;b&gt;Environment &lt;/b&gt; tropical hills and mountains&lt;/h5&gt;&lt;h5&gt;&lt;b&gt;Organization &lt;/b&gt;solitary, pair, or aerie (3-6)&lt;/h5&gt;&lt;h5&gt;&lt;b&gt;Treasure &lt;/b&gt;double (&lt;i&gt;+1 shock composite longbow&lt;/i&gt; [+3 Str], other treasure)&lt;/h5&gt;&lt;/div&gt;&lt;hr/&gt;&lt;div&gt;&lt;h5&gt;&lt;b&gt;SPECIAL ABILITIES&lt;/b&gt;&lt;/h5&gt;&lt;/div&gt;&lt;hr/&gt;&lt;div&gt;&lt;/h5&gt;&lt;h5&gt;&lt;b&gt;Hatred (Ex)&lt;/b&gt; Garudas receive a +1 racial bonus on attack and damage rolls against nagas and other serpentine monsters of the aberration type.  &lt;/h5&gt;&lt;h5&gt;&lt;b&gt;Spells&lt;/b&gt; Garudas cast spells as 7th-level sorcerers.  &lt;/h5&gt;&lt;h5&gt;&lt;b&gt;Swooping Pounce (Ex)&lt;/b&gt; When a garuda makes a diving aerial charge, it can make a full attack with its natural weapons.  &lt;/h5&gt;&lt;h5&gt;&lt;b&gt;Talon or Wing (Ex)&lt;/b&gt; A garuda cannot use its wing attacks while flying, and cannot use its talon attacks while not flying.&lt;/h5&gt;&lt;/div&gt;&lt;br&gt;&lt;/br&gt;&lt;div&gt;&lt;h4&gt;&lt;p&gt;&lt;p&gt;Garudas are noble, birdlike creatures that inhabit rugged hills. While they remain detached from humanoid societies, they are impetuous and gallant, often serving as protectors of nearby communities.  Most garudas stand around 6 feet tall with a wingspan of 15 feet and weigh approximately 150 pounds.&lt;/p&gt;&lt;/h4&gt;&lt;/div&gt;</t>
  </si>
  <si>
    <t>Ghorazagh</t>
  </si>
  <si>
    <t>bloodsense, darkvision 30 ft.; Perception +21</t>
  </si>
  <si>
    <t>26, touch 12, flat-footed 23</t>
  </si>
  <si>
    <t>(+3 Dex, +14 natural, -1 size)</t>
  </si>
  <si>
    <t>(15d8+120)</t>
  </si>
  <si>
    <t>Fort +15, Ref +10, Will +12</t>
  </si>
  <si>
    <t>40 ft., climb 40 ft., fly 40 ft. (perfect)</t>
  </si>
  <si>
    <t>bite +16 (2d6+6), 2 claws +16 (1d8+6), 4 tentacles +14 (1d6+3 and grab)</t>
  </si>
  <si>
    <t>blood drain (1d4 Con), bloodspray</t>
  </si>
  <si>
    <t>Str 22, Dex 17, Con 26, Int 15, Wis 17, Cha 16</t>
  </si>
  <si>
    <t>Bleeding Critical, Critical Focus, Flyby Attack, Great Fortitude, Improved Bull Rush, Lightning Reflexes, Multiattack, Power Attack</t>
  </si>
  <si>
    <t>Bluff +18, Climb +14, Fly +27, Knowledge (dungeoneering) +17, Perception +21, Stealth +17, Survival +21</t>
  </si>
  <si>
    <t>Aklo; chemical communication</t>
  </si>
  <si>
    <t>solitary, pair, colony (3-9), or hive (10-40, including 6 brood guards of 17 HD and 1 hive lord of 21 HD)</t>
  </si>
  <si>
    <t>With an armored spherical body, numerous tentacular legs, and a multi-eyed visage, this creature is truly hideous.</t>
  </si>
  <si>
    <t>Bloodsense (Su) A ghorazagh notices living creatures within 60 feet just as if it possessed the blindsight ability.  Bloodspray (Su) Once every 1d4 rounds, a ghorazagh can unleash a 20-foot cone of blood and eldritch enzymes. Any living creature struck by a ghorazagh's bloodspray must make a DC 25 Fortitude save or be affected as by the spell slow. A slowed creature struck by a ghorazagh's bloodspray a second time must make an additional save or be paralyzed. These effects last for 2d6 rounds. A ghorazagh can also consciously alter its enzymes, producing a spray that removes all effects of this ability. The save DC is Constitution-based.  Chemical Communication (Ex) Ghorazaghs can communicate with other ghorazaghs within 60 feet via pheromone transmission. In a ghorazagh hive, this range extends to cover the entire hive. This is a silent and instantaneous mode of communication that only ghorazaghs can understand.</t>
  </si>
  <si>
    <t>Ghorazaghs-or gore weavers-f loat like tumorous specters through the deepest, most alien cavities of the lightless underground, preying upon the wretched vermin of those horrid places. Cunning, with minds and drives unknowable and obscene to those of lands above, the gore weavers only recently became aware of the fertility and bounty of the surface world and are now slowly turning their ebon eyes upward.  While ghorazaghs can digest nearly anything, they are incapable of digesting blood. Their digestive systems process flesh, bone, and all other organic material, filtering out blood and storing it in large reservoirs within their bodies, whereupon the blood is mixed internally with mucus and other strange fluids to form a thick, gluelike substance. While a ghorazagh can spray this fluid as an attack to impede prey, the primary use of the foul substance is as a building material. Ghorazagh hives are constructed entirely of this material, which when it dries has the strength of metal while retaining a dark red resinlike appearance. A ghorazagh hive is a nightmare place as a result-twisting tunnels with an eerily organic appearance that can wind for miles on end.</t>
  </si>
  <si>
    <t>&lt;link rel="stylesheet"href="PF.css"&gt;&lt;div&gt;&lt;h2&gt;Ghorazagh&lt;/h2&gt;&lt;h3&gt;&lt;i&gt;&lt;i&gt;With an armored spherical body&lt;/i&gt;, &lt;i&gt;numerous tentacular legs&lt;/i&gt;, &lt;i&gt;and a multi-eyed visage&lt;/i&gt;, &lt;i&gt;this creature is truly hideous&lt;/i&gt;.&lt;/i&gt;&lt;/h3&gt;&lt;br&gt;&lt;/br&gt;&lt;/div&gt;&lt;div class="heading"&gt;&lt;p class="alignleft"&gt;Ghorazagh&lt;/p&gt;&lt;p class="alignright"&gt;CR 13&lt;/p&gt;&lt;div style="clear: both;"&gt;&lt;/div&gt;&lt;/div&gt;&lt;div&gt;&lt;h5&gt;&lt;b&gt;XP &lt;/b&gt;25,600&lt;/h5&gt;&lt;h5&gt;NE Large aberration &lt;/h5&gt;&lt;h5&gt;&lt;b&gt;Init &lt;/b&gt;+3; &lt;b&gt;Senses &lt;/b&gt;bloodsense, darkvision 30 ft.; Perception +21&lt;/h5&gt;&lt;/div&gt;&lt;hr/&gt;&lt;div&gt;&lt;h5&gt;&lt;b&gt;DEFENSE&lt;/b&gt;&lt;/h5&gt;&lt;/div&gt;&lt;hr/&gt;&lt;div&gt;&lt;h5&gt;&lt;b&gt;AC &lt;/b&gt;26, touch 12, flat-footed 23 (+3 Dex, +14 natural, -1 size)&lt;/h5&gt;&lt;h5&gt;&lt;b&gt;hp &lt;/b&gt;187 (15d8+120)&lt;/h5&gt;&lt;h5&gt;&lt;b&gt;Fort &lt;/b&gt;+15, &lt;b&gt;Ref &lt;/b&gt;+10, &lt;b&gt;Will &lt;/b&gt;+12&lt;/h5&gt;&lt;h5&gt;&lt;b&gt;Weaknesses &lt;/b&gt;vulnerable to sonic&lt;/h5&gt;&lt;/div&gt;&lt;hr/&gt;&lt;div&gt;&lt;h5&gt;&lt;b&gt;OFFENSE&lt;/b&gt;&lt;/h5&gt;&lt;/div&gt;&lt;hr/&gt;&lt;div&gt;&lt;h5&gt;&lt;b&gt;Spd &lt;/b&gt;40 ft., climb 40 ft., fly 40 ft. (perfect)&lt;/h5&gt;&lt;h5&gt;&lt;b&gt;Melee &lt;/b&gt;bite +16 (2d6+6), 2 claws +16 (1d8+6), 4 tentacles +14 (1d6+3 and grab)&lt;/h5&gt;&lt;h5&gt;&lt;b&gt;Space &lt;/b&gt;10 ft.; &lt;b&gt;Reach &lt;/b&gt;10 ft.&lt;/h5&gt;&lt;h5&gt;&lt;b&gt;Special Attacks &lt;/b&gt;blood drain (1d4 Con), bloodspray&lt;/h5&gt;&lt;/div&gt;&lt;hr/&gt;&lt;div&gt;&lt;h5&gt;&lt;b&gt;STATISTICS&lt;/b&gt;&lt;/h5&gt;&lt;/div&gt;&lt;hr/&gt;&lt;div&gt;&lt;h5&gt;&lt;b&gt;Str &lt;/b&gt;22, &lt;b&gt;Dex &lt;/b&gt;17, &lt;b&gt;Con &lt;/b&gt;26, &lt;b&gt;Int &lt;/b&gt; 15, &lt;b&gt;Wis &lt;/b&gt;17, &lt;b&gt;Cha &lt;/b&gt;16&lt;/h5&gt;&lt;h5&gt;&lt;b&gt;Base Atk &lt;/b&gt;+11; &lt;b&gt;CMB &lt;/b&gt;+18; &lt;b&gt;CMD &lt;/b&gt;31&lt;/h5&gt;&lt;h5&gt;&lt;b&gt;Feats &lt;/b&gt;Bleeding Critical, Critical Focus, Flyby Attack, Great Fortitude, Improved Bull Rush, Lightning Reflexes, Multiattack, Power Attack&lt;/h5&gt;&lt;h5&gt;&lt;b&gt;Skills &lt;/b&gt;Bluff +18, Climb +14, Fly +27, Knowledge (dungeoneering) +17, Perception +21, Stealth +17, Survival +21&lt;/h5&gt;&lt;h5&gt;&lt;b&gt;Languages &lt;/b&gt;Aklo; chemical communication&lt;/h5&gt;&lt;/div&gt;&lt;hr/&gt;&lt;div&gt;&lt;h5&gt;&lt;b&gt;ECOLOGY&lt;/b&gt;&lt;/h5&gt;&lt;/div&gt;&lt;hr/&gt;&lt;div&gt;&lt;h5&gt;&lt;b&gt;Environment &lt;/b&gt; any underground&lt;/h5&gt;&lt;h5&gt;&lt;b&gt;Organization &lt;/b&gt;solitary, pair, colony (3-9), or hive (10-40, including 6 brood guards of 17 HD and 1 hive lord of 21 HD)&lt;/h5&gt;&lt;h5&gt;&lt;b&gt;Treasure &lt;/b&gt;standard&lt;/h5&gt;&lt;/div&gt;&lt;hr/&gt;&lt;div&gt;&lt;h5&gt;&lt;b&gt;SPECIAL ABILITIES&lt;/b&gt;&lt;/h5&gt;&lt;/div&gt;&lt;hr/&gt;&lt;div&gt;&lt;/h5&gt;&lt;h5&gt;&lt;b&gt;Bloodsense (Su)&lt;/b&gt; A ghorazagh notices living creatures within 60 feet just as if it possessed the blindsight ability.  &lt;/h5&gt;&lt;h5&gt;&lt;b&gt;Bloodspray (Su)&lt;/b&gt; Once every 1d4 rounds, a ghorazagh can unleash a 20-foot cone of blood and eldritch enzymes. Any living creature struck by a ghorazagh's bloodspray must make a DC 25 Fortitude save or be affected as by the spell &lt;i&gt;slow&lt;/i&gt;. A &lt;i&gt;slow&lt;/i&gt;ed creature struck by a ghorazagh's bloodspray a second time must make an additional save or be paralyzed. These effects last for 2d6 rounds. A ghorazagh can also consciously alter its enzymes, producing a spray that removes all effects of this ability. The save DC is Constitution-based.  &lt;/h5&gt;&lt;h5&gt;&lt;b&gt;Chemical Communication (Ex)&lt;/b&gt; Ghorazaghs can communicate with other ghorazaghs within 60 feet via pheromone transmission. In a ghorazagh hive, this range extends to cover the entire hive. This is a silent and instantaneous mode of communication that only ghorazaghs can understand.&lt;/h5&gt;&lt;/div&gt;&lt;br&gt;&lt;/br&gt;&lt;div&gt;&lt;h4&gt;&lt;p&gt;&lt;p&gt;Ghorazaghs-or gore weavers-f loat like tumorous specters through the deepest, most alien cavities of the lightless underground, preying upon the wretched vermin of those horrid places. Cunning, with minds and drives unknowable and obscene to those of lands above, the gore weavers only recently became aware of the fertility and bounty of the surface world and are now &lt;i&gt;slow&lt;/i&gt;ly turning their ebon eyes upward.  While ghorazaghs can digest nearly anything, they are incapable of digesting blood. Their digestive systems process flesh, bone, and all other organic material, filtering out blood and storing it in large reservoirs within their bodies, whereupon the blood is mixed internally with mucus and other strange fluids to form a thick, gluelike substance. While a ghorazagh can spray this fluid as an attack to impede prey, the primary use of the foul substance is as a building material. Ghorazagh hives are constructed entirely of this material, which when it dries has the strength of metal while retaining a dark red resinlike appearance. A ghorazagh hive is a nightmare place as a result-twisting tunnels with an eerily organic appearance that can wind for miles on end.&lt;/p&gt;&lt;/h4&gt;&lt;/div&gt;</t>
  </si>
  <si>
    <t>Ghul</t>
  </si>
  <si>
    <t>Fort +8, Ref +4, Will +7</t>
  </si>
  <si>
    <t>bite +10 (1d6+6), 2 claws +10 (1d4+6 plus bleed)</t>
  </si>
  <si>
    <t>bleed (1), cursed claws, rend (2 claws, 1d6+6)</t>
  </si>
  <si>
    <t>Str 22, Dex 15, Con -, Int 14, Wis 15, Cha 18</t>
  </si>
  <si>
    <t>Great Fortitude, Power Attack, Step Up</t>
  </si>
  <si>
    <t>Bluff +10, Climb +18, Diplomacy +7, Disguise +11, Intimidate +11, Perception +15, Stealth +11, Survival +8 (+16 when following tracks)</t>
  </si>
  <si>
    <t>+4 Perception, +8 Survival when following tracks</t>
  </si>
  <si>
    <t>Common, one elemental language (Aquan, Auran, Ignan, or Terran), one planar language (Abyssal, Celestial, or Infernal)</t>
  </si>
  <si>
    <t>change shape (hyena; does not detect as undead in this form; beast shape I), genie-kin</t>
  </si>
  <si>
    <t>Draped in fine dark robes, this undead creature's body seems to be made of equal parts bone, leathery flesh, and blood-red smoke.</t>
  </si>
  <si>
    <t>Cursed Claws (Ex) A ghul's claws count as both cold iron and magic for the purpose of bypassing damage reduction.  Genie-kin (Ex) For all race-related effects (such as a ranger's favored enemy), a ghul is considered a genie even though its type is undead.</t>
  </si>
  <si>
    <t>Ghuls are undead jann whose eternal existence was twisted by fate and wrought through the displeasure of Ahriman, Lord of the Divs. As if the curse of undeath and ravenous hunger were not enough, these once-majestic creatures now bear donkey hooves as feet. Despite their horrific undead appearance, this feature shames them the most, and they hide their feet from view.  Ghuls, like ghouls and ghasts, haunt cemeteries and other places of the dead hoping to feed on corpses. They also hunt mourners and grave tenders, as they enjoy the taste of living prey as well as that of the dead. Selective in their diets, ghuls choose their victims by personality, believing innocence and youth taste more delicious than the barely palatable flesh of the bitter and old. Sometimes a ghul follows a funeral procession in hyena form, keeping a safe distance until the ceremony, whereupon it changes into its true form to attack and feast. Sorrow and despair taste as delicious as innocence to a ghul.  While not directly affected by sunlight, ghuls despise its presence and only move about during the day if forced to by necessity. They primarily hunt at night, sometimes straying far from their graveyard lairs and burial caves in search of fresh prey to sate their hunger.  The longer a ghul goes without feeding, the more ferocious and primal the creature becomes. A well-sated ghul organizes with others of its kind and lesser undead, tormenting nearby towns and settlements. A ghul involved with this level of organization often has a scattered set of lairs throughout the desert. These allow the ghul to strike far from its home lair and hide again without having to travel during the blistering daylight sun. When a ghul goes for too long without feeding, it becomes increasingly feral and violent-its statistics don't change, but it grows less concerned with fleeing combat, even when it is obviously outmatched.  Ghuls stand 6 feet tall and weigh 90 pounds.</t>
  </si>
  <si>
    <t>&lt;link rel="stylesheet"href="PF.css"&gt;&lt;div&gt;&lt;h2&gt;Ghul&lt;/h2&gt;&lt;h3&gt;&lt;i&gt;Draped in fine dark robes, this undead creature's body seems to be made of equal parts bone, leathery flesh, and blood-red smoke.&lt;/i&gt;&lt;/h3&gt;&lt;br&gt;&lt;/div&gt;&lt;div class="heading"&gt;&lt;p class="alignleft"&gt;Ghul&lt;/p&gt;&lt;p class="alignright"&gt;CR 5&lt;/p&gt;&lt;div style="clear: both;"&gt;&lt;/div&gt;&lt;/div&gt;&lt;div&gt;&lt;h5&gt;&lt;b&gt;XP &lt;/b&gt;1,600&lt;/h5&gt;&lt;h5&gt;CE Medium undead (shapechanger)&lt;/h5&gt;&lt;h5&gt;&lt;b&gt;Init &lt;/b&gt;+2; &lt;b&gt;Senses &lt;/b&gt;darkvision 60 ft.; Perception +15&lt;/h5&gt;&lt;/div&gt;&lt;hr/&gt;&lt;div&gt;&lt;h5&gt;&lt;b&gt;DEFENSE&lt;/b&gt;&lt;/h5&gt;&lt;/div&gt;&lt;hr/&gt;&lt;div&gt;&lt;h5&gt;&lt;b&gt;AC &lt;/b&gt;18, touch 12, flat-footed 16 (+2 Dex, +6 natural)&lt;/h5&gt;&lt;h5&gt;&lt;b&gt;hp &lt;/b&gt;51 (6d8+24)&lt;/h5&gt;&lt;h5&gt;&lt;b&gt;Fort &lt;/b&gt;+8, &lt;b&gt;Ref &lt;/b&gt;+4, &lt;b&gt;Will &lt;/b&gt;+7&lt;/h5&gt;&lt;h5&gt;&lt;b&gt;DR &lt;/b&gt;5/good; &lt;b&gt;Immune &lt;/b&gt;undead traits; &lt;b&gt;Resist &lt;/b&gt;fire 10&lt;/h5&gt;&lt;/div&gt;&lt;hr/&gt;&lt;div&gt;&lt;h5&gt;&lt;b&gt;OFFENSE&lt;/b&gt;&lt;/h5&gt;&lt;/div&gt;&lt;hr/&gt;&lt;div&gt;&lt;h5&gt;&lt;b&gt;Spd &lt;/b&gt;40 ft., climb 20 ft.&lt;/h5&gt;&lt;h5&gt;&lt;b&gt;Melee &lt;/b&gt;bite +10 (1d6+6), 2 claws +10 (1d4+6 plus bleed)&lt;/h5&gt;&lt;h5&gt;&lt;b&gt;Space &lt;/b&gt;5 ft.; &lt;b&gt;Reach &lt;/b&gt;5 ft.&lt;/h5&gt;&lt;h5&gt;&lt;b&gt;Special Attacks &lt;/b&gt;bleed (1), cursed claws, rend (2 claws, 1d6+6)&lt;/h5&gt;&lt;/div&gt;&lt;hr/&gt;&lt;div&gt;&lt;h5&gt;&lt;b&gt;STATISTICS&lt;/b&gt;&lt;/h5&gt;&lt;/div&gt;&lt;hr/&gt;&lt;div&gt;&lt;h5&gt;&lt;b&gt;Str &lt;/b&gt;22, &lt;b&gt;Dex &lt;/b&gt;15, &lt;b&gt;Con &lt;/b&gt;-, &lt;b&gt;Int &lt;/b&gt; 14, &lt;b&gt;Wis &lt;/b&gt;15, &lt;b&gt;Cha &lt;/b&gt;18&lt;/h5&gt;&lt;h5&gt;&lt;b&gt;Base Atk &lt;/b&gt;+4; &lt;b&gt;CMB &lt;/b&gt;+10; &lt;b&gt;CMD &lt;/b&gt;22&lt;/h5&gt;&lt;h5&gt;&lt;b&gt;Feats &lt;/b&gt;Great Fortitude, Power Attack, Step Up&lt;/h5&gt;&lt;h5&gt;&lt;b&gt;Skills &lt;/b&gt;Bluff +10, Climb +18, Diplomacy +7, Disguise +11, Intimidate +11, Perception +15, Stealth +11, Survival +8 (+16 when following tracks); &lt;b&gt;Racial Modifiers &lt;/b&gt;+4 Perception, +8 Survival when following tracks&lt;/h5&gt;&lt;h5&gt;&lt;b&gt;Languages &lt;/b&gt;Common, one elemental language (Aquan, Auran, Ignan, or Terran), one planar language (Abyssal, Celestial, or Infernal)&lt;/h5&gt;&lt;h5&gt;&lt;b&gt;SQ &lt;/b&gt;change shape (hyena; does not detect as undead in this form; &lt;i&gt;beast shape&lt;/i&gt; I), genie-kin&lt;/h5&gt;&lt;/div&gt;&lt;hr/&gt;&lt;div&gt;&lt;h5&gt;&lt;b&gt;ECOLOGY&lt;/b&gt;&lt;/h5&gt;&lt;/div&gt;&lt;hr/&gt;&lt;div&gt;&lt;h5&gt;&lt;b&gt;Environment &lt;/b&gt; warm deserts&lt;/h5&gt;&lt;h5&gt;&lt;b&gt;Organization &lt;/b&gt;solitary or pack (2-8)&lt;/h5&gt;&lt;h5&gt;&lt;b&gt;Treasure &lt;/b&gt;standard&lt;/h5&gt;&lt;/div&gt;&lt;hr/&gt;&lt;div&gt;&lt;h5&gt;&lt;b&gt;SPECIAL ABILITIES&lt;/b&gt;&lt;/h5&gt;&lt;/div&gt;&lt;hr/&gt;&lt;div&gt;&lt;/h5&gt;&lt;h5&gt;&lt;b&gt;Cursed Claws (Ex)&lt;/b&gt; A ghul's claws count as both cold iron and magic for the purpose of bypassing damage reduction.  &lt;/h5&gt;&lt;h5&gt;&lt;b&gt;Genie-kin (Ex)&lt;/b&gt; For all race-related effects (such as a ranger's favored enemy), a ghul is considered a genie even though its type is undead.&lt;/h5&gt;&lt;/div&gt;&lt;br&gt;&lt;div&gt;&lt;h4&gt;&lt;p&gt;&lt;p&gt;Ghuls are undead jann whose eternal existence was twisted by fate and wrought through the displeasure of Ahriman, Lord of the Divs. As if the curse of undeath and ravenous hunger were not enough, these once-majestic creatures now bear donkey hooves as feet. Despite their horrific undead appearance, this feature shames them the most, and they hide their feet from view.  Ghuls, like ghouls and ghasts, haunt cemeteries and other places of the dead hoping to feed on corpses. They also hunt mourners and grave tenders, as they enjoy the taste of living prey as well as that of the dead. Selective in their diets, ghuls choose their victims by personality, believing innocence and youth taste more delicious than the barely palatable flesh of the bitter and old. Sometimes a ghul follows a funeral procession in hyena form, keeping a safe distance until the ceremony, whereupon it changes into its true form to attack and feast. Sorrow and despair taste as delicious as innocence to a ghul.  While not directly affected by sunlight, ghuls despise its presence and only move about during the day if forced to by necessity. They primarily hunt at night, sometimes straying far from their graveyard lairs and burial caves in search of fresh prey to sate their hunger.  The longer a ghul goes without feeding, the more ferocious and primal the creature becomes. A well-sated ghul organizes with others of its kind and lesser undead, tormenting nearby towns and settlements. A ghul involved with this level of organization often has a scattered set of lairs throughout the desert. These allow the ghul to strike far from its home lair and hide again without having to travel during the blistering daylight sun. When a ghul goes for too long without feeding, it becomes increasingly feral and violent-its statistics don't change, but it grows less concerned with fleeing combat, even when it is obviously outmatched.  Ghuls stand 6 feet tall and weigh 90 pounds.&lt;/p&gt;&lt;/h4&gt;&lt;/div&gt;</t>
  </si>
  <si>
    <t>Ash Giant</t>
  </si>
  <si>
    <t>25, touch 11, flat-footed 23</t>
  </si>
  <si>
    <t>(+4 armor, +2 Dex, +10 natural, -1 size)</t>
  </si>
  <si>
    <t>Huge club +20/+15 (2d6+11 plus disease), slam +15 (1d8+5 plus disease) or   2 slams +20 (1d8+11 plus disease)</t>
  </si>
  <si>
    <t>rock +12 (1d8+16 plus disease)</t>
  </si>
  <si>
    <t>disease, rock throwing (120 ft.)</t>
  </si>
  <si>
    <t>Str 33, Dex 14, Con 23, Int 9, Wis 12, Cha 10</t>
  </si>
  <si>
    <t>Catch Off-Guard, Cleave, Great Cleave, Point-Blank Shot, Power Attack, Precise Shot, Self-Sufficient</t>
  </si>
  <si>
    <t>Climb +14, Heal +7, Intimidate +6, Perception +8, Survival +9</t>
  </si>
  <si>
    <t>oversized weapon, vermin empathy +14</t>
  </si>
  <si>
    <t xml:space="preserve"> any wastelands</t>
  </si>
  <si>
    <t>solitary, gang (2-5), band (6-9), raid (9-12 plus 1d4 giant vermin), or tribe (13-30 plus 35% noncombatants, plus 1 barbarian or fighter chief of 6th-8th level and 6-8 giant vermin)</t>
  </si>
  <si>
    <t>standard (hide armor, Huge club, other treasure)</t>
  </si>
  <si>
    <t>Towering above a typical human, this misshapen giant's pale flesh is covered in purulent sores and bulbous tumors.</t>
  </si>
  <si>
    <t>Disease (Su) While ash giants are immune to disease, they carry a contagious form of leprosy. Any creature struck by an ash giant's attacks is exposed to this virulent sickness.  Ash Leprosy: Injury; save Fort 23; onset 1 minute; frequency 1/day; effect 1d2 Con damage, 1d2 Cha drain; cure 2 consecutive saves. The save DC is Constitution-based.  Oversized Weapon (Ex) An ash giant can wield Huge weapons without penalty.  Vermin Empathy (Ex) This ability functions as a druid's wild empathy ability, save that it works only on vermin. An ash giant uses its Hit Dice (normally 14) as its effective druid level. Vermin are normally mindless, but this empathic communication imparts upon them a modicum of implanted intelligence, allowing the ash giant to train vermin and use them as guardians (although it does not grant them skills or feats).</t>
  </si>
  <si>
    <t>Whether because of disruptive magic, unearthed deep elements, or alien technology that fell calamitously from the sky, ash giants are victims of their barren terrains. Yet they somehow survive and even thrive in these desperate lands. Ash giants have an uncanny ability to bond with the enormous and often mutated vermin they share the landscape with, and sometimes use the largest of these creatures as mounts.  Ash giants are brash and violent, and their humor is incredibly dark. Killing someone through a prank is just as funny as tripping a friend while on a hunt. While not inherently evil, lifetimes of being antagonized by other tribes have practically bred violence into their minds.  Ash giants are 10 feet tall and weigh 1,200 pounds.</t>
  </si>
  <si>
    <t>&lt;link rel="stylesheet"href="PF.css"&gt;&lt;div&gt;&lt;h2&gt;Giant, Ash&lt;/h2&gt;&lt;h3&gt;&lt;i&gt;Towering above a typical human, this misshapen giant's pale flesh is covered in purulent sores and bulbous tumors.&lt;/i&gt;&lt;/h3&gt;&lt;br&gt;&lt;/div&gt;&lt;div class="heading"&gt;&lt;p class="alignleft"&gt;Ash Giant&lt;/p&gt;&lt;p class="alignright"&gt;CR 11&lt;/p&gt;&lt;div style="clear: both;"&gt;&lt;/div&gt;&lt;/div&gt;&lt;div&gt;&lt;h5&gt;&lt;b&gt;XP &lt;/b&gt;12,800&lt;/h5&gt;&lt;h5&gt;CN Large humanoid (giant)&lt;/h5&gt;&lt;h5&gt;&lt;b&gt;Init &lt;/b&gt;+2; &lt;b&gt;Senses &lt;/b&gt;low-light vision; Perception +8&lt;/h5&gt;&lt;/div&gt;&lt;hr/&gt;&lt;div&gt;&lt;h5&gt;&lt;b&gt;DEFENSE&lt;/b&gt;&lt;/h5&gt;&lt;/div&gt;&lt;hr/&gt;&lt;div&gt;&lt;h5&gt;&lt;b&gt;AC &lt;/b&gt;25, touch 11, flat-footed 23 (+4 armor, +2 Dex, +10 natural, -1 size)&lt;/h5&gt;&lt;h5&gt;&lt;b&gt;hp &lt;/b&gt;147 (14d8+84)&lt;/h5&gt;&lt;h5&gt;&lt;b&gt;Fort &lt;/b&gt;+15, &lt;b&gt;Ref &lt;/b&gt;+6, &lt;b&gt;Will &lt;/b&gt;+5&lt;/h5&gt;&lt;h5&gt;&lt;b&gt;Defensive Abilities &lt;/b&gt;rock catching; &lt;b&gt;Immune &lt;/b&gt;disease, poison&lt;/h5&gt;&lt;/div&gt;&lt;hr/&gt;&lt;div&gt;&lt;h5&gt;&lt;b&gt;OFFENSE&lt;/b&gt;&lt;/h5&gt;&lt;/div&gt;&lt;hr/&gt;&lt;div&gt;&lt;h5&gt;&lt;b&gt;Spd &lt;/b&gt;40 ft. (30 ft. in armor)&lt;/h5&gt;&lt;h5&gt;&lt;b&gt;Melee &lt;/b&gt;Huge club +20/+15 (2d6+11 plus disease), slam +15 (1d8+5 plus disease) or &lt;/br&gt;  2 slams +20 (1d8+11 plus disease)&lt;/h5&gt;&lt;h5&gt;&lt;b&gt;Ranged &lt;/b&gt;rock +12 (1d8+16 plus disease)&lt;/h5&gt;&lt;h5&gt;&lt;b&gt;Space &lt;/b&gt;10 ft.; &lt;b&gt;Reach &lt;/b&gt;10 ft.&lt;/h5&gt;&lt;h5&gt;&lt;b&gt;Special Attacks &lt;/b&gt;disease, rock throwing (120 ft.)&lt;/h5&gt;&lt;/div&gt;&lt;hr/&gt;&lt;div&gt;&lt;h5&gt;&lt;b&gt;STATISTICS&lt;/b&gt;&lt;/h5&gt;&lt;/div&gt;&lt;hr/&gt;&lt;div&gt;&lt;h5&gt;&lt;b&gt;Str &lt;/b&gt;33, &lt;b&gt;Dex &lt;/b&gt;14, &lt;b&gt;Con &lt;/b&gt;23, &lt;b&gt;Int &lt;/b&gt; 9, &lt;b&gt;Wis &lt;/b&gt;12, &lt;b&gt;Cha &lt;/b&gt;10&lt;/h5&gt;&lt;h5&gt;&lt;b&gt;Base Atk &lt;/b&gt;+10; &lt;b&gt;CMB &lt;/b&gt;+22; &lt;b&gt;CMD &lt;/b&gt;34&lt;/h5&gt;&lt;h5&gt;&lt;b&gt;Feats &lt;/b&gt;Catch Off-Guard, Cleave, Great Cleave, Point-Blank Shot, Power Attack, Precise Shot, Self-Sufficient&lt;/h5&gt;&lt;h5&gt;&lt;b&gt;Skills &lt;/b&gt;Climb +14, Heal +7, Intimidate +6, Perception +8, Survival +9&lt;/h5&gt;&lt;h5&gt;&lt;b&gt;Languages &lt;/b&gt;Common, Giant&lt;/h5&gt;&lt;h5&gt;&lt;b&gt;SQ &lt;/b&gt;oversized weapon, vermin empathy +14&lt;/h5&gt;&lt;/div&gt;&lt;hr/&gt;&lt;div&gt;&lt;h5&gt;&lt;b&gt;ECOLOGY&lt;/b&gt;&lt;/h5&gt;&lt;/div&gt;&lt;hr/&gt;&lt;div&gt;&lt;h5&gt;&lt;b&gt;Environment &lt;/b&gt; any wastelands&lt;/h5&gt;&lt;h5&gt;&lt;b&gt;Organization &lt;/b&gt;solitary, gang (2-5), band (6-9), raid (9-12 plus 1d4 giant vermin), or tribe (13-30 plus 35% noncombatants, plus 1 barbarian or fighter chief of 6th-8th level and 6-8 giant vermin)&lt;/h5&gt;&lt;h5&gt;&lt;b&gt;Treasure &lt;/b&gt;standard (hide armor, Huge club, other treasure)&lt;/h5&gt;&lt;/div&gt;&lt;hr/&gt;&lt;div&gt;&lt;h5&gt;&lt;b&gt;SPECIAL ABILITIES&lt;/b&gt;&lt;/h5&gt;&lt;/div&gt;&lt;hr/&gt;&lt;div&gt;&lt;/h5&gt;&lt;h5&gt;&lt;b&gt;Disease (Su)&lt;/b&gt; While ash giants are immune to disease, they carry a contagious form of leprosy. Any creature struck by an ash giant's attacks is exposed to this virulent sickness.  &lt;i&gt;Ash Leprosy&lt;/i&gt;: Injury; save Fort 23; &lt;i&gt;onset&lt;/i&gt; 1 minute; frequency 1/day; effect 1d2 Con damage, 1d2 Cha drain; cure 2 consecutive saves. The save DC is Constitution-based.  &lt;/h5&gt;&lt;h5&gt;&lt;b&gt;Oversized Weapon (Ex)&lt;/b&gt; An ash giant can wield Huge weapons without penalty.  &lt;/h5&gt;&lt;h5&gt;&lt;b&gt;Vermin Empathy (Ex)&lt;/b&gt; This ability functions as a druid's wild empathy ability, save that it works only on vermin. An ash giant uses its Hit Dice (normally 14) as its effective druid level. Vermin are normally mindless, but this empathic communication imparts upon them a modicum of implanted intelligence, allowing the ash giant to train vermin and use them as guardians (although it does not grant them skills or feats).&lt;/h5&gt;&lt;/div&gt;&lt;br&gt;&lt;div&gt;&lt;h4&gt;&lt;p&gt;&lt;p&gt;Whether because of disruptive magic, unearthed deep elements, or alien technology that fell calamitously from the sky, ash giants are victims of their barren terrains. Yet they somehow survive and even thrive in these desperate lands. Ash giants have an uncanny ability to bond with the enormous and often mutated vermin they share the landscape with, and sometimes use the largest of these creatures as mounts.  Ash giants are brash and violent, and their humor is incredibly dark. Killing someone through a prank is just as funny as tripping a friend while on a hunt. While not inherently evil, lifetimes of being antagonized by other tribes have practically bred violence into their minds.  Ash giants are 10 feet tall and weigh 1,200 pounds.&lt;/p&gt;&lt;/h4&gt;&lt;/div&gt;</t>
  </si>
  <si>
    <t>Cave Giant</t>
  </si>
  <si>
    <t>(+4 armor, +6 natural, -1 size)</t>
  </si>
  <si>
    <t>ferocity, rock catching</t>
  </si>
  <si>
    <t>battleaxe +12/+7 (2d6+9/x3) or 2 slams +11 (1d8+6)</t>
  </si>
  <si>
    <t>rock +6 (1d8+9)</t>
  </si>
  <si>
    <t>rock throwing (100 ft.)</t>
  </si>
  <si>
    <t>Str 23, Dex 10, Con 17, Int 6, Wis 10, Cha 7</t>
  </si>
  <si>
    <t>+13 (+15 sunder)</t>
  </si>
  <si>
    <t>23 (25 vs. sunder)</t>
  </si>
  <si>
    <t>Cleave, Improved Sunder, Power Attack, Vital Strike, Weapon Focus (battleaxe)</t>
  </si>
  <si>
    <t>Climb +7, Intimidate +7, Perception +5</t>
  </si>
  <si>
    <t>axe wielder</t>
  </si>
  <si>
    <t>solitary, gang (2-5), band (6-8 plus 1-2 monitor lizards), raiding party (9-12 plus 1-4 monitor lizards), or tribe (13-20 plus 30% noncombatants, plus 1 barbarian, fighter, or ranger chief of 3rd-5th level; 2-9 monitor lizards; 1-4 giant frilled lizards; and 10-15 dwarf, orc, or troglodyte slaves)</t>
  </si>
  <si>
    <t>standard (battleaxe, hide armor, other treasure)</t>
  </si>
  <si>
    <t>Bestial tusks jut from the jaw of this hunched-over giant. It is clad in armor patched together from the bones of past victims.</t>
  </si>
  <si>
    <t>Axe Wielder (Ex) All cave giants are proficient with handaxes, battleaxes, and greataxes.</t>
  </si>
  <si>
    <t>Stooped over in a perpetual crouch, cave giants move as if they had never mastered walking  erect. Their faces mix the worst features of ogre and feral orc. The largest would measure 10 feet in height if they ever stood straight. The typical cave giant weighs 1,000 pounds. Though few survive past 60 years, cave giants can live as long as 150 years.  While they prove remarkably adept with axes of all varieties, cave giants lack the patience to work metal. What metal a cave giant possesses was likely stolen from other giants or worked by enslaved subterranean smiths.  Slaves such as dwarves, orcs, and troglodytes do most of the labor in cave giant settlements. Poor treatment and the need for meat keep slave populations small and ever-rotating. New slaves are brought in whenever raiding parties remember to reign in their blood lust. Any prisoners who fail to submit to their new masters find themselves served on the dinner table or tossed screaming into the giant's cave lizard pens.  Giant lizards of all types serve as both guard beasts and sport for the cave giants. Giant frilled lizards are rarely pets, as most cave giants opt to keep less dangerous monitor lizards instead. Kept in check only by fear and brutal beatings, such pets turn on their handlers at the first sign of weakness. At feeding time, live captives are tossed into the pens, a festive event filled with boisterous cheers and spirited betting.</t>
  </si>
  <si>
    <t>&lt;link rel="stylesheet"href="PF.css"&gt;&lt;div&gt;&lt;h2&gt;Giant, Cave&lt;/h2&gt;&lt;h3&gt;&lt;i&gt;Bestial tusks jut from the jaw of this hunched-over giant. It is clad in armor patched together from the bones of past victims.&lt;/i&gt;&lt;/h3&gt;&lt;br&gt;&lt;/div&gt;&lt;div class="heading"&gt;&lt;p class="alignleft"&gt;Cave Giant&lt;/p&gt;&lt;p class="alignright"&gt;CR 6&lt;/p&gt;&lt;div style="clear: both;"&gt;&lt;/div&gt;&lt;/div&gt;&lt;div&gt;&lt;h5&gt;&lt;b&gt;XP &lt;/b&gt;2,400&lt;/h5&gt;&lt;h5&gt;CE Large humanoid (giant)&lt;/h5&gt;&lt;h5&gt;&lt;b&gt;Init &lt;/b&gt;+0; &lt;b&gt;Senses &lt;/b&gt;darkvision 120 ft., low-light vision; Perception +5&lt;/h5&gt;&lt;/div&gt;&lt;hr/&gt;&lt;div&gt;&lt;h5&gt;&lt;b&gt;DEFENSE&lt;/b&gt;&lt;/h5&gt;&lt;/div&gt;&lt;hr/&gt;&lt;div&gt;&lt;h5&gt;&lt;b&gt;AC &lt;/b&gt;19, touch 9, flat-footed 19 (+4 armor, +6 natural, -1 size)&lt;/h5&gt;&lt;h5&gt;&lt;b&gt;hp &lt;/b&gt;67 (9d8+27)&lt;/h5&gt;&lt;h5&gt;&lt;b&gt;Fort &lt;/b&gt;+9, &lt;b&gt;Ref &lt;/b&gt;+3, &lt;b&gt;Will &lt;/b&gt;+3&lt;/h5&gt;&lt;h5&gt;&lt;b&gt;Defensive Abilities &lt;/b&gt;ferocity, rock catching&lt;/h5&gt;&lt;h5&gt;&lt;b&gt;Weaknesses &lt;/b&gt;light sensitivity&lt;/h5&gt;&lt;/div&gt;&lt;hr/&gt;&lt;div&gt;&lt;h5&gt;&lt;b&gt;OFFENSE&lt;/b&gt;&lt;/h5&gt;&lt;/div&gt;&lt;hr/&gt;&lt;div&gt;&lt;h5&gt;&lt;b&gt;Spd &lt;/b&gt;40 ft. (30 ft. in armor)&lt;/h5&gt;&lt;h5&gt;&lt;b&gt;Melee &lt;/b&gt;battleaxe +12/+7 (2d6+9/x3) or &lt;/br&gt;2 slams +11 (1d8+6)&lt;/h5&gt;&lt;h5&gt;&lt;b&gt;Ranged &lt;/b&gt;rock +6 (1d8+9)&lt;/h5&gt;&lt;h5&gt;&lt;b&gt;Space &lt;/b&gt;10 ft.; &lt;b&gt;Reach &lt;/b&gt;10 ft.&lt;/h5&gt;&lt;h5&gt;&lt;b&gt;Special Attacks &lt;/b&gt;rock throwing (100 ft.)&lt;/h5&gt;&lt;/div&gt;&lt;hr/&gt;&lt;div&gt;&lt;h5&gt;&lt;b&gt;STATISTICS&lt;/b&gt;&lt;/h5&gt;&lt;/div&gt;&lt;hr/&gt;&lt;div&gt;&lt;h5&gt;&lt;b&gt;Str &lt;/b&gt;23, &lt;b&gt;Dex &lt;/b&gt;10, &lt;b&gt;Con &lt;/b&gt;17, &lt;b&gt;Int &lt;/b&gt; 6, &lt;b&gt;Wis &lt;/b&gt;10, &lt;b&gt;Cha &lt;/b&gt;7&lt;/h5&gt;&lt;h5&gt;&lt;b&gt;Base Atk &lt;/b&gt;+6; &lt;b&gt;CMB &lt;/b&gt;+13 (+15 sunder); &lt;b&gt;CMD &lt;/b&gt;23 (25 vs. sunder)&lt;/h5&gt;&lt;h5&gt;&lt;b&gt;Feats &lt;/b&gt;Cleave, Improved Sunder, Power Attack, Vital Strike, Weapon Focus (battleaxe)&lt;/h5&gt;&lt;h5&gt;&lt;b&gt;Skills &lt;/b&gt;Climb +7, Intimidate +7, Perception +5&lt;/h5&gt;&lt;h5&gt;&lt;b&gt;Languages &lt;/b&gt;Giant&lt;/h5&gt;&lt;h5&gt;&lt;b&gt;SQ &lt;/b&gt;axe wielder&lt;/h5&gt;&lt;/div&gt;&lt;hr/&gt;&lt;div&gt;&lt;h5&gt;&lt;b&gt;ECOLOGY&lt;/b&gt;&lt;/h5&gt;&lt;/div&gt;&lt;hr/&gt;&lt;div&gt;&lt;h5&gt;&lt;b&gt;Environment &lt;/b&gt; any underground&lt;/h5&gt;&lt;h5&gt;&lt;b&gt;Organization &lt;/b&gt;solitary, gang (2-5), band (6-8 plus 1-2 monitor lizards), raiding party (9-12 plus 1-4 monitor lizards), or tribe (13-20 plus 30% noncombatants, plus 1 barbarian, fighter, or ranger chief of 3rd-5th level; 2-9 monitor lizards; 1-4 giant frilled lizards; and 10-15 dwarf, orc, or troglodyte slaves)&lt;/h5&gt;&lt;h5&gt;&lt;b&gt;Treasure &lt;/b&gt;standard (battleaxe, hide armor, other treasure)&lt;/h5&gt;&lt;/div&gt;&lt;hr/&gt;&lt;div&gt;&lt;h5&gt;&lt;b&gt;SPECIAL ABILITIES&lt;/b&gt;&lt;/h5&gt;&lt;/div&gt;&lt;hr/&gt;&lt;div&gt;&lt;/h5&gt;&lt;h5&gt;&lt;b&gt;Axe Wielder (Ex)&lt;/b&gt; All cave giants are proficient with handaxes, battleaxes, and greataxes.&lt;/h5&gt;&lt;/div&gt;&lt;br&gt;&lt;div&gt;&lt;h4&gt;&lt;p&gt;&lt;p&gt;Stooped over in a perpetual crouch, cave giants move as if they had never mastered walking  erect. Their faces mix the worst features of ogre and feral orc. The largest would measure 10 feet in height if they ever stood straight. The typical cave giant weighs 1,000 pounds. Though few survive past 60 years, cave giants can live as long as 150 years.  While they prove remarkably adept with axes of all varieties, cave giants lack the patience to work metal. What metal a cave giant possesses was likely stolen from other giants or worked by enslaved subterranean smiths.  Slaves such as dwarves, orcs, and troglodytes do most of the labor in cave giant settlements. Poor treatment and the need for meat keep slave populations small and ever-rotating. New slaves are brought in whenever raiding parties remember to reign in their blood lust. Any prisoners who fail to submit to their new masters find themselves served on the dinner table or tossed screaming into the giant's cave lizard pens.  Giant lizards of all types serve as both guard beasts and sport for the cave giants. Giant frilled lizards are rarely pets, as most cave giants opt to keep less dangerous monitor lizards instead. Kept in check only by fear and brutal beatings, such pets turn on their handlers at the first sign of weakness. At feeding time, live captives are tossed into the pens, a festive event filled with boisterous cheers and spirited betting.&lt;/p&gt;&lt;/h4&gt;&lt;/div&gt;</t>
  </si>
  <si>
    <t>Desert Giant</t>
  </si>
  <si>
    <t>24, touch 13, flat-footed 20</t>
  </si>
  <si>
    <t>(+2 armor, +3 Dex, +1 dodge, +9 natural, -1 size)</t>
  </si>
  <si>
    <t>(13d8+65)</t>
  </si>
  <si>
    <t>Fort +9, Ref +11, Will +5</t>
  </si>
  <si>
    <t>mwk scimitars +16/+16/+11/+11 (1d8+8/15-20) or   2 slams +16 (1d8+8)</t>
  </si>
  <si>
    <t>rock +12 (1d8+12)</t>
  </si>
  <si>
    <t>rock throwing (100 ft.), scimitar training</t>
  </si>
  <si>
    <t>Str 26, Dex 17, Con 21, Int 13, Wis 12, Cha 10</t>
  </si>
  <si>
    <t>32 (36 vs. disarm or sunder)</t>
  </si>
  <si>
    <t>Combat Reflexes, Dodge, Improved Critical (scimitar), Improved Two-Weapon Fighting, Mobility, Two-Weapon Fighting, Weapon Focus (scimitar)</t>
  </si>
  <si>
    <t>Acrobatics +16 (+24 when jumping), Intimidate +11, Perception +9, Survival +17</t>
  </si>
  <si>
    <t>sandwalking</t>
  </si>
  <si>
    <t xml:space="preserve"> warm desert</t>
  </si>
  <si>
    <t>solitary, gang (2-4), band (5-8), raiding party (9-12 plus 1 fighter of 1st-3rd level), or tribe (10-30 plus 35% noncombatants, 1-3 clerics of 2nd-4th level, 2-4 fighters of 1st-3rd level, and 1 fighter sheik of 4th-6th level, 50% chance of 10-20 human slaves)</t>
  </si>
  <si>
    <t>standard (2 masterwork scimitars, leather armor, other treasure)</t>
  </si>
  <si>
    <t>Loose robes conceal the sand-etched features of this lanky giant. In each hand he grips a scimitar nearly the length of a human.</t>
  </si>
  <si>
    <t>Sandwalking (Ex) A desert giant travels at full speed across sand, rocky ground, or dust, and leaves no trail behind unless it chooses to.  Scimitar Training (Ex) All desert giants are proficient with scimitars, and can wield them as if they were light weapons. A desert giant adds its full Strength bonus to attacks made with a scimitar wielded in its off hand, and gains a +4 bonus to CMD versus disarm and sunder attempts when fighting with a scimitar in each hand.</t>
  </si>
  <si>
    <t>Desert giants rove the stark and majestic sands, rarely dwelling in permanent camps. They roam from oasis to oasis, sleeping beneath the stars or in easily dismantled yurts, breaking camp as whim strikes or when food sources grow scarce.  Desert giants stand 15 feet tall on average, but have slender builds and rarely weigh more than 2,000 pounds, a fact that greatly contributes to their grace and speed. The giants favor loose robes with keffiyehs for protection from the scouring desert winds, as well as traveling leathers worn beneath the robes. They require little water, and are able to survive for as long as 2 weeks on food alone. When such goods are available, they drink water, milk, and juices in prodigious amounts, but they spurn beer, wine, and stronger spirits. The bulk of their diet comes from figs, olives, and similar bounty of the oases, supplemented by meat if required. The eldest desert giants live as long as 300 years.  Despite their nomadic ways, desert giants guard their territory fiercely, driving away all interlopers, whether intelligent or bestial.</t>
  </si>
  <si>
    <t>&lt;link rel="stylesheet"href="PF.css"&gt;&lt;div&gt;&lt;h2&gt;Giant, Desert&lt;/h2&gt;&lt;h3&gt;&lt;i&gt;Loose robes conceal the sand-etched features of this lanky giant. In each hand he grips a scimitar nearly the length of a human.&lt;/i&gt;&lt;/h3&gt;&lt;br&gt;&lt;/div&gt;&lt;div class="heading"&gt;&lt;p class="alignleft"&gt;Desert Giant&lt;/p&gt;&lt;p class="alignright"&gt;CR 9&lt;/p&gt;&lt;div style="clear: both;"&gt;&lt;/div&gt;&lt;/div&gt;&lt;div&gt;&lt;h5&gt;&lt;b&gt;XP &lt;/b&gt;6,400&lt;/h5&gt;&lt;h5&gt;LN Large humanoid (giant)&lt;/h5&gt;&lt;h5&gt;&lt;b&gt;Init &lt;/b&gt;+3; &lt;b&gt;Senses &lt;/b&gt;low-light vision; Perception +9&lt;/h5&gt;&lt;/div&gt;&lt;hr/&gt;&lt;div&gt;&lt;h5&gt;&lt;b&gt;DEFENSE&lt;/b&gt;&lt;/h5&gt;&lt;/div&gt;&lt;hr/&gt;&lt;div&gt;&lt;h5&gt;&lt;b&gt;AC &lt;/b&gt;24, touch 13, flat-footed 20 (+2 armor, +3 Dex, +1 dodge, +9 natural, -1 size)&lt;/h5&gt;&lt;h5&gt;&lt;b&gt;hp &lt;/b&gt;123 (13d8+65)&lt;/h5&gt;&lt;h5&gt;&lt;b&gt;Fort &lt;/b&gt;+9, &lt;b&gt;Ref &lt;/b&gt;+11, &lt;b&gt;Will &lt;/b&gt;+5&lt;/h5&gt;&lt;h5&gt;&lt;b&gt;Defensive Abilities &lt;/b&gt;rock catching; &lt;b&gt;Immune &lt;/b&gt;fire&lt;/h5&gt;&lt;/div&gt;&lt;hr/&gt;&lt;div&gt;&lt;h5&gt;&lt;b&gt;OFFENSE&lt;/b&gt;&lt;/h5&gt;&lt;/div&gt;&lt;hr/&gt;&lt;div&gt;&lt;h5&gt;&lt;b&gt;Spd &lt;/b&gt;50 ft.&lt;/h5&gt;&lt;h5&gt;&lt;b&gt;Melee &lt;/b&gt;mwk scimitars +16/+16/+11/+11 (1d8+8/15-20) or &lt;/br&gt;  2 slams +16 (1d8+8)&lt;/h5&gt;&lt;h5&gt;&lt;b&gt;Ranged &lt;/b&gt;rock +12 (1d8+12)&lt;/h5&gt;&lt;h5&gt;&lt;b&gt;Space &lt;/b&gt;10 ft.; &lt;b&gt;Reach &lt;/b&gt;10 ft.&lt;/h5&gt;&lt;h5&gt;&lt;b&gt;Special Attacks &lt;/b&gt;rock throwing (100 ft.), scimitar training&lt;/h5&gt;&lt;/div&gt;&lt;hr/&gt;&lt;div&gt;&lt;h5&gt;&lt;b&gt;STATISTICS&lt;/b&gt;&lt;/h5&gt;&lt;/div&gt;&lt;hr/&gt;&lt;div&gt;&lt;h5&gt;&lt;b&gt;Str &lt;/b&gt;26, &lt;b&gt;Dex &lt;/b&gt;17, &lt;b&gt;Con &lt;/b&gt;21, &lt;b&gt;Int &lt;/b&gt; 13, &lt;b&gt;Wis &lt;/b&gt;12, &lt;b&gt;Cha &lt;/b&gt;10&lt;/h5&gt;&lt;h5&gt;&lt;b&gt;Base Atk &lt;/b&gt;+9; &lt;b&gt;CMB &lt;/b&gt;+18; &lt;b&gt;CMD &lt;/b&gt;32 (36 vs. disarm or sunder)&lt;/h5&gt;&lt;h5&gt;&lt;b&gt;Feats &lt;/b&gt;Combat Reflexes, Dodge, Improved Critical (scimitar), Improved Two-Weapon Fighting, Mobility, Two-Weapon Fighting, Weapon Focus (scimitar)&lt;/h5&gt;&lt;h5&gt;&lt;b&gt;Skills &lt;/b&gt;Acrobatics +16 (+24 when jumping), Intimidate +11, Perception +9, Survival +17&lt;/h5&gt;&lt;h5&gt;&lt;b&gt;Languages &lt;/b&gt;Common, Giant&lt;/h5&gt;&lt;h5&gt;&lt;b&gt;SQ &lt;/b&gt;sandwalking&lt;/h5&gt;&lt;/div&gt;&lt;hr/&gt;&lt;div&gt;&lt;h5&gt;&lt;b&gt;ECOLOGY&lt;/b&gt;&lt;/h5&gt;&lt;/div&gt;&lt;hr/&gt;&lt;div&gt;&lt;h5&gt;&lt;b&gt;Environment &lt;/b&gt; warm desert&lt;/h5&gt;&lt;h5&gt;&lt;b&gt;Organization &lt;/b&gt;solitary, gang (2-4), band (5-8), raiding party (9-12 plus 1 fighter of 1st-3rd level), or tribe (10-30 plus 35% noncombatants, 1-3 clerics of 2nd-4th level, 2-4 fighters of 1st-3rd level, and 1 fighter sheik of 4th-6th level, 50% chance of 10-20 human slaves)&lt;/h5&gt;&lt;h5&gt;&lt;b&gt;Treasure &lt;/b&gt;standard (2 masterwork scimitars, leather armor, other treasure)&lt;/h5&gt;&lt;/div&gt;&lt;hr/&gt;&lt;div&gt;&lt;h5&gt;&lt;b&gt;SPECIAL ABILITIES&lt;/b&gt;&lt;/h5&gt;&lt;/div&gt;&lt;hr/&gt;&lt;div&gt;&lt;/h5&gt;&lt;h5&gt;&lt;b&gt;Sandwalking (Ex)&lt;/b&gt; A desert giant travels at full speed across sand, rocky ground, or dust, and leaves no trail behind unless it chooses to.  &lt;/h5&gt;&lt;h5&gt;&lt;b&gt;Scimitar Training (Ex)&lt;/b&gt; All desert giants are proficient with scimitars, and can wield them as if they were light weapons. A desert giant adds its full Strength bonus to attacks made with a scimitar wielded in its off hand, and gains a +4 bonus to CMD versus disarm and sunder attempts when fighting with a scimitar in each hand.&lt;/h5&gt;&lt;/div&gt;&lt;br&gt;&lt;div&gt;&lt;h4&gt;&lt;p&gt;&lt;p&gt;Desert giants rove the stark and majestic sands, rarely dwelling in permanent camps. They roam from oasis to oasis, sleeping beneath the stars or in easily dismantled yurts, breaking camp as whim strikes or when food sources grow scarce.  Desert giants stand 15 feet tall on average, but have slender builds and rarely weigh more than 2,000 pounds, a fact that greatly contributes to their grace and speed. The giants favor loose robes with keffiyehs for protection from the scouring desert winds, as well as traveling leathers worn beneath the robes. They require little water, and are able to survive for as long as 2 weeks on food alone. When such goods are available, they drink water, milk, and juices in prodigious amounts, but they spurn beer, wine, and stronger spirits. The bulk of their diet comes from figs, olives, and similar bounty of the oases, supplemented by meat if required. The eldest desert giants live as long as 300 years.  Despite their nomadic ways, desert giants guard their territory fiercely, driving away all interlopers, whether intelligent or bestial.&lt;/p&gt;&lt;/h4&gt;&lt;/div&gt;</t>
  </si>
  <si>
    <t>Jungle Giant</t>
  </si>
  <si>
    <t>24, touch 16, flat-footed 20</t>
  </si>
  <si>
    <t>(+4 deflection, +4 Dex, +8 natural, -2 size)</t>
  </si>
  <si>
    <t>Fort +9, Ref +13, Will +7</t>
  </si>
  <si>
    <t>rock catching, spell storing, warding tattoos</t>
  </si>
  <si>
    <t>2 slams +17 (2d6+8)</t>
  </si>
  <si>
    <t>mwk composite longbow +15/+10/+5 (3d6+8/19-20/x3)</t>
  </si>
  <si>
    <t>Str 26, Dex 19, Con 19, Int 10, Wis 14, Cha 11</t>
  </si>
  <si>
    <t>Deadly Aim, Improved Critical (longbow), Improved Precise Shot, Point-Blank Shot, Precise Shot, Rapid Shot, Skill Focus (Stealth), Weapon Focus (longbow)</t>
  </si>
  <si>
    <t>Climb +12, Craft (bows) +8, Perception +15, Stealth +12 (+20 in forests), Survival +10</t>
  </si>
  <si>
    <t>+4 Climb, +8 Stealth in forests</t>
  </si>
  <si>
    <t>archery expert</t>
  </si>
  <si>
    <t>solitary, hunting party (2-9 plus 1-3 girallons), or tribe (10-40, plus 35% noncombatants, 1-3 druids or sorcerers of 2nd-5th level, 1 ranger or barbarian of 3rd-7th level, and 2-8 girallons)</t>
  </si>
  <si>
    <t>standard (masterwork composite longbow [+8 Str] with 40 arrows, other treasure)</t>
  </si>
  <si>
    <t>This towering, plant-encrusted woman wields a massive bow, and her dark skin is decorated with numerous intricate tattoos.</t>
  </si>
  <si>
    <t>Archery Expert (Su) A jungle giant is proficient with all bows, and does not provoke an attack of opportunity when firing a bow in melee combat.  Spell Storing (Su) Once per day as a immediate action, a jungle giant can absorb a targeted or ranged touch spell used against it, negating the effects against it but not against any other targets. It can retain this stored power for up to 1 minute, during which time its tattoos glow with blue fire. If it damages a target with a successful hit using a melee or ranged weapon, it can cast the spell on the target as a free action, as if it were using a spell storing weapon. This spell uses the caster level and DC of the original caster. This discharges the stored spell.  Warding Tattoos (Su) A jungle giant's magical tattoos grant it a +4 deflection bonus to Armor Class. The giant loses this bonus if it wears armor.</t>
  </si>
  <si>
    <t>Reclusive by nature, jungle giants lair deep within the rainforest. These giants distrust the ways of civilization and resent trespassers. More than one vine-covered lost city in the deep jungle owes its fall to jungle giant ire. The warrior-women of these tribes usually fight with bows, sacred weapons often passed down over generations from mother to daughter. To touch a jungle giant's bow without permission is a mortal insult.  Jungle giants stand 17 feet tall and weigh 4,000 pounds. Their barklike skin bears runic brands etched into each giant as a rite of passage into adulthood. Jungle giant tribes are matriarchal, ruled by an elder female warrior. Males traditionally defend the village, gather food, tend livestock, and raise children.</t>
  </si>
  <si>
    <t>&lt;link rel="stylesheet"href="PF.css"&gt;&lt;div&gt;&lt;h2&gt;Giant, Jungle&lt;/h2&gt;&lt;h3&gt;&lt;i&gt;&lt;i&gt;This towering&lt;/i&gt;, &lt;i&gt;plant-encrusted woman wields a massive bow&lt;/i&gt;, &lt;i&gt;and her dark skin is decorated with numerous intricate tattoos&lt;/i&gt;.&lt;/i&gt;&lt;/h3&gt;&lt;br&gt;&lt;/br&gt;&lt;/div&gt;&lt;div class="heading"&gt;&lt;p class="alignleft"&gt;Jungle Giant&lt;/p&gt;&lt;p class="alignright"&gt;CR 10&lt;/p&gt;&lt;div style="clear: both;"&gt;&lt;/div&gt;&lt;/div&gt;&lt;div&gt;&lt;h5&gt;&lt;b&gt;XP &lt;/b&gt;9,600&lt;/h5&gt;&lt;h5&gt;N Huge humanoid (giant)&lt;/h5&gt;&lt;h5&gt;&lt;b&gt;Init &lt;/b&gt;+4; &lt;b&gt;Senses &lt;/b&gt;low-light vision; Perception +15&lt;/h5&gt;&lt;/div&gt;&lt;hr/&gt;&lt;div&gt;&lt;h5&gt;&lt;b&gt;DEFENSE&lt;/b&gt;&lt;/h5&gt;&lt;/div&gt;&lt;hr/&gt;&lt;div&gt;&lt;h5&gt;&lt;b&gt;AC &lt;/b&gt;24, touch 16, flat-footed 20 (+4 deflection, +4 Dex, +8 natural, -2 size)&lt;/h5&gt;&lt;h5&gt;&lt;b&gt;hp &lt;/b&gt;127 (15d8+60)&lt;/h5&gt;&lt;h5&gt;&lt;b&gt;Fort &lt;/b&gt;+9, &lt;b&gt;Ref &lt;/b&gt;+13, &lt;b&gt;Will &lt;/b&gt;+7&lt;/h5&gt;&lt;h5&gt;&lt;b&gt;Defensive Abilities &lt;/b&gt;rock catching, spell storing, warding tattoos; &lt;b&gt;Immune &lt;/b&gt;disease, poison&lt;/h5&gt;&lt;/div&gt;&lt;hr/&gt;&lt;div&gt;&lt;h5&gt;&lt;b&gt;OFFENSE&lt;/b&gt;&lt;/h5&gt;&lt;/div&gt;&lt;hr/&gt;&lt;div&gt;&lt;h5&gt;&lt;b&gt;Spd &lt;/b&gt;40 ft.&lt;/h5&gt;&lt;h5&gt;&lt;b&gt;Melee &lt;/b&gt;2 slams +17 (2d6+8)&lt;/h5&gt;&lt;h5&gt;&lt;b&gt;Ranged &lt;/b&gt;mwk composite longbow +15/+10/+5 (3d6+8/19-20/x3)&lt;/h5&gt;&lt;h5&gt;&lt;b&gt;Space &lt;/b&gt;15 ft.; &lt;b&gt;Reach &lt;/b&gt;15 ft.&lt;/h5&gt;&lt;/div&gt;&lt;hr/&gt;&lt;div&gt;&lt;h5&gt;&lt;b&gt;STATISTICS&lt;/b&gt;&lt;/h5&gt;&lt;/div&gt;&lt;hr/&gt;&lt;div&gt;&lt;h5&gt;&lt;b&gt;Str &lt;/b&gt;26, &lt;b&gt;Dex &lt;/b&gt;19, &lt;b&gt;Con &lt;/b&gt;19, &lt;b&gt;Int &lt;/b&gt; 10, &lt;b&gt;Wis &lt;/b&gt;14, &lt;b&gt;Cha &lt;/b&gt;11&lt;/h5&gt;&lt;h5&gt;&lt;b&gt;Base Atk &lt;/b&gt;+11; &lt;b&gt;CMB &lt;/b&gt;+21; &lt;b&gt;CMD &lt;/b&gt;39&lt;/h5&gt;&lt;h5&gt;&lt;b&gt;Feats &lt;/b&gt;Deadly Aim, Improved Critical (longbow), Improved Precise Shot, Point-Blank Shot, Precise Shot, Rapid Shot, Skill Focus (Stealth), Weapon Focus (longbow)&lt;/h5&gt;&lt;h5&gt;&lt;b&gt;Skills &lt;/b&gt;Climb +12, Craft (bows) +8, Perception +15, Stealth +12 (+20 in forests), Survival +10; &lt;b&gt;Racial Modifiers &lt;/b&gt;+4 Climb, +8 Stealth in forests&lt;/h5&gt;&lt;h5&gt;&lt;b&gt;Languages &lt;/b&gt;Common, Giant&lt;/h5&gt;&lt;h5&gt;&lt;b&gt;SQ &lt;/b&gt;archery expert&lt;/h5&gt;&lt;/div&gt;&lt;hr/&gt;&lt;div&gt;&lt;h5&gt;&lt;b&gt;ECOLOGY&lt;/b&gt;&lt;/h5&gt;&lt;/div&gt;&lt;hr/&gt;&lt;div&gt;&lt;h5&gt;&lt;b&gt;Environment &lt;/b&gt; warm forests&lt;/h5&gt;&lt;h5&gt;&lt;b&gt;Organization &lt;/b&gt;solitary, hunting party (2-9 plus 1-3 girallons), or tribe (10-40, plus 35% noncombatants, 1-3 druids or sorcerers of 2nd-5th level, 1 ranger or barbarian of 3rd-7th level, and 2-8 girallons)&lt;/h5&gt;&lt;h5&gt;&lt;b&gt;Treasure &lt;/b&gt;standard (masterwork composite longbow [+8 Str] with 40 arrows, other treasure)&lt;/h5&gt;&lt;/div&gt;&lt;hr/&gt;&lt;div&gt;&lt;h5&gt;&lt;b&gt;SPECIAL ABILITIES&lt;/b&gt;&lt;/h5&gt;&lt;/div&gt;&lt;hr/&gt;&lt;div&gt;&lt;/h5&gt;&lt;h5&gt;&lt;b&gt;Archery Expert (Su)&lt;/b&gt; A jungle giant is proficient with all bows, and does not provoke an attack of opportunity when firing a bow in melee combat.  &lt;/h5&gt;&lt;h5&gt;&lt;b&gt;Spell Storing (Su)&lt;/b&gt; Once per day as a immediate action, a jungle giant can absorb a targeted or ranged touch spell used against it, negating the effects against it but not against any other targets. It can retain this stored power for up to 1 minute, during which time its tattoos glow with blue fire. If it damages a target with a successful hit using a melee or ranged weapon, it can cast the spell on the target as a free action, as if it were using a &lt;i&gt;spell storing weapon&lt;/i&gt;. This spell uses the caster level and DC of the original caster. This discharges the stored spell.  &lt;/h5&gt;&lt;h5&gt;&lt;b&gt;Warding Tattoos (Su)&lt;/b&gt; A jungle giant's magical tattoos grant it a +4 deflection bonus to Armor Class. The giant loses this bonus if it wears armor.&lt;/h5&gt;&lt;/div&gt;&lt;br&gt;&lt;/br&gt;&lt;div&gt;&lt;h4&gt;&lt;p&gt;&lt;p&gt;Reclusive by nature, jungle giants lair deep within the rainforest. These giants distrust the ways of civilization and resent trespassers. More than one vine-covered lost city in the deep jungle owes its fall to jungle giant ire. The warrior-women of these tribes usually fight with bows, sacred weapons often passed down over generations from mother to daughter. To touch a jungle giant's bow without permission is a mortal insult.  Jungle giants stand 17 feet tall and weigh 4,000 pounds. Their barklike skin bears runic brands etched into each giant as a rite of passage into adulthood. Jungle giant tribes are matriarchal, ruled by an elder female warrior. Males traditionally defend the village, gather food, tend livestock, and raise children.&lt;/p&gt;&lt;/h4&gt;&lt;/div&gt;</t>
  </si>
  <si>
    <t>Girtablilu</t>
  </si>
  <si>
    <t>darkvision 60 ft., tremorsense 30 ft.; Perception +14</t>
  </si>
  <si>
    <t>(+2 armor, +2 Dex, +1 dodge, +8 natural, -1 size)</t>
  </si>
  <si>
    <t>mwk spear +15/+10 (1d8+7/x3), 2 claws +9 (1d6+2 plus grab), sting +9 (1d6+2 plus poison)</t>
  </si>
  <si>
    <t>mwk spear +12 (1d8+5/x3)</t>
  </si>
  <si>
    <t>constrict (1d6+5)</t>
  </si>
  <si>
    <t>Spell-Like Abilities (CL 10th; concentration +10)   1/day-summon nature's ally V (1d3 giant scorpions)</t>
  </si>
  <si>
    <t>Str 20, Dex 15, Con 21, Int 10, Wis 14, Cha 11</t>
  </si>
  <si>
    <t>Dodge, Improved Initiative, Lightning Reflexes, Mobility, Vital Strike</t>
  </si>
  <si>
    <t>Climb +17, Craft (any one) +8, Knowledge (history) +5, Perception +14, Sense Motive +7, Stealth +10, Survival +15</t>
  </si>
  <si>
    <t>Common, Girtablilu</t>
  </si>
  <si>
    <t>scorpion empathy +10, undersized weapons</t>
  </si>
  <si>
    <t>solitary, pair, patrol (3-5 plus 2-4 giant scorpions), or cult (6-14 plus 3-6 temple guardians of 3rd level, 1 cleric or oracle leader of 6th level, and 4-9 giant scorpions)</t>
  </si>
  <si>
    <t>standard (leather armor, masterwork spear)</t>
  </si>
  <si>
    <t>The body of a spear-wielding woman rises from the front of this monstrously huge scorpion.</t>
  </si>
  <si>
    <t>Poison (Ex) Sting-injury; save Fort DC 20; frequency 1/round for 6 rounds; effect 1d4 Dex; cure 2 consecutive saves.  Scorpion Empathy (Ex) This ability functions as a druid's wild empathy ability, save that it works only on scorpions. A girtablilu gains a racial bonus on this check equal to its Hit Dice (normally +10). Scorpions are normally mindless, but this empathic communication imparts upon them a modicum of implanted intelligence, allowing girtablilus to train scorpions and use them as guardians (though it does not grant them skills or feats).</t>
  </si>
  <si>
    <t>Girtablilus fiercely guard ancient places and treasures lost to history. Far from civilized eyes, they thrive and piously protect their charges with the aid of monstrously large scorpions that girtablilus keep as pets.  All girtablilus share a zeal for religion, although the objects of veneration vary from tribe to tribe. Some girtablilu tribes still serve long-forgotten deities, preserving the divinities' names and holy rituals. Others embrace religions derived from prehistoric worship, devoted to the idea of gods that once were or might never have been.  Girtablilu leaders are clerics or oracles, and are responsible for the tribe's religious observances and laws. Tradition and service to the group are important. Those who violate tribal beliefs are killed or exiled into the harsh wasteland.  Girtablilus believe that no sacrifice in life (including death in the service of the gods) goes unrewarded in the hereafter; this belief makes them fierce and fearless fighters.  A girtablilu is 13 feet long and weighs 800 pounds.</t>
  </si>
  <si>
    <t>&lt;link rel="stylesheet"href="PF.css"&gt;&lt;div&gt;&lt;h2&gt;Girtablilu&lt;/h2&gt;&lt;h3&gt;&lt;i&gt;&lt;i&gt;The body of a spear-wielding woman rises from the front of this monstrously huge scorpion&lt;/i&gt;.&lt;/i&gt;&lt;/h3&gt;&lt;br&gt;&lt;/br&gt;&lt;/div&gt;&lt;div class="heading"&gt;&lt;p class="alignleft"&gt;Girtablilu&lt;/p&gt;&lt;p class="alignright"&gt;CR 8&lt;/p&gt;&lt;div style="clear: both;"&gt;&lt;/div&gt;&lt;/div&gt;&lt;div&gt;&lt;h5&gt;&lt;b&gt;XP &lt;/b&gt;4,800&lt;/h5&gt;&lt;h5&gt;N Large monstrous humanoid &lt;/h5&gt;&lt;h5&gt;&lt;b&gt;Init &lt;/b&gt;+6; &lt;b&gt;Senses &lt;/b&gt;darkvision 60 ft., tremorsense 30 ft.; Perception +14&lt;/h5&gt;&lt;/div&gt;&lt;hr/&gt;&lt;div&gt;&lt;h5&gt;&lt;b&gt;DEFENSE&lt;/b&gt;&lt;/h5&gt;&lt;/div&gt;&lt;hr/&gt;&lt;div&gt;&lt;h5&gt;&lt;b&gt;AC &lt;/b&gt;22, touch 12, flat-footed 19 (+2 armor, +2 Dex, +1 dodge, +8 natural, -1 size)&lt;/h5&gt;&lt;h5&gt;&lt;b&gt;hp &lt;/b&gt;105 (10d10+50)&lt;/h5&gt;&lt;h5&gt;&lt;b&gt;Fort &lt;/b&gt;+8, &lt;b&gt;Ref &lt;/b&gt;+11, &lt;b&gt;Will &lt;/b&gt;+9&lt;/h5&gt;&lt;/div&gt;&lt;hr/&gt;&lt;div&gt;&lt;h5&gt;&lt;b&gt;OFFENSE&lt;/b&gt;&lt;/h5&gt;&lt;/div&gt;&lt;hr/&gt;&lt;div&gt;&lt;h5&gt;&lt;b&gt;Spd &lt;/b&gt;50 ft.&lt;/h5&gt;&lt;h5&gt;&lt;b&gt;Melee &lt;/b&gt;mwk spear +15/+10 (1d8+7/x3), 2 claws +9 (1d6+2 plus grab), sting +9 (1d6+2 plus poison)&lt;/h5&gt;&lt;h5&gt;&lt;b&gt;Ranged &lt;/b&gt;mwk spear +12 (1d8+5/x3)&lt;/h5&gt;&lt;h5&gt;&lt;b&gt;Space &lt;/b&gt;10 ft.; &lt;b&gt;Reach &lt;/b&gt;10 ft.&lt;/h5&gt;&lt;h5&gt;&lt;b&gt;Special Attacks &lt;/b&gt;constrict (1d6+5)&lt;/h5&gt;&lt;h5&gt;&lt;b&gt;Spell-Like Abilities&lt;/b&gt; (CL 10th; concentration +10) &lt;/br&gt;1/day&amp;mdash;&lt;i&gt;summon nature's ally V&lt;/i&gt; (1d3 giant scorpions)&lt;/h5&gt;&lt;/h5&gt;&lt;/div&gt;&lt;hr/&gt;&lt;div&gt;&lt;h5&gt;&lt;b&gt;STATISTICS&lt;/b&gt;&lt;/h5&gt;&lt;/div&gt;&lt;hr/&gt;&lt;div&gt;&lt;h5&gt;&lt;b&gt;Str &lt;/b&gt;20, &lt;b&gt;Dex &lt;/b&gt;15, &lt;b&gt;Con &lt;/b&gt;21, &lt;b&gt;Int &lt;/b&gt; 10, &lt;b&gt;Wis &lt;/b&gt;14, &lt;b&gt;Cha &lt;/b&gt;11&lt;/h5&gt;&lt;h5&gt;&lt;b&gt;Base Atk &lt;/b&gt;+10; &lt;b&gt;CMB &lt;/b&gt;+16 (+20 grapple); &lt;b&gt;CMD &lt;/b&gt;29 (41 vs. trip)&lt;/h5&gt;&lt;h5&gt;&lt;b&gt;Feats &lt;/b&gt;Dodge, Improved Initiative, Lightning Reflexes, Mobility, Vital Strike&lt;/h5&gt;&lt;h5&gt;&lt;b&gt;Skills &lt;/b&gt;Climb +17, Craft (any one) +8, Knowledge (history) +5, Perception +14, Sense Motive +7, Stealth +10, Survival +15; &lt;b&gt;Racial Modifiers &lt;/b&gt;+4 Climb, +4 Perception, +4 Stealth&lt;/h5&gt;&lt;h5&gt;&lt;b&gt;Languages &lt;/b&gt;Common, Girtablilu&lt;/h5&gt;&lt;h5&gt;&lt;b&gt;SQ &lt;/b&gt;scorpion empathy +10, undersized weapons&lt;/h5&gt;&lt;/div&gt;&lt;hr/&gt;&lt;div&gt;&lt;h5&gt;&lt;b&gt;ECOLOGY&lt;/b&gt;&lt;/h5&gt;&lt;/div&gt;&lt;hr/&gt;&lt;div&gt;&lt;h5&gt;&lt;b&gt;Environment &lt;/b&gt; warm deserts&lt;/h5&gt;&lt;h5&gt;&lt;b&gt;Organization &lt;/b&gt;solitary, pair, patrol (3-5 plus 2-4 giant scorpions), or cult (6-14 plus 3-6 temple guardians of 3rd level, 1 cleric or oracle leader of 6th level, and 4-9 giant scorpions)&lt;/h5&gt;&lt;h5&gt;&lt;b&gt;Treasure &lt;/b&gt;standard (leather armor, masterwork spear)&lt;/h5&gt;&lt;/div&gt;&lt;hr/&gt;&lt;div&gt;&lt;h5&gt;&lt;b&gt;SPECIAL ABILITIES&lt;/b&gt;&lt;/h5&gt;&lt;/div&gt;&lt;hr/&gt;&lt;div&gt;&lt;/h5&gt;&lt;h5&gt;&lt;b&gt;Poison (Ex)&lt;/b&gt; Sting-injury; &lt;i&gt;save&lt;/i&gt; Fort DC 20; &lt;i&gt;frequency&lt;/i&gt; 1/round for 6 rounds; &lt;i&gt;effect&lt;/i&gt; 1d4 Dex; &lt;i&gt;cure&lt;/i&gt; 2 consecutive &lt;i&gt;save&lt;/i&gt;s.  &lt;/h5&gt;&lt;h5&gt;&lt;b&gt;Scorpion Empathy (Ex)&lt;/b&gt; This ability functions as a druid's wild empathy ability, save that it works only on scorpions. A girtablilu gains a racial bonus on this check equal to its Hit Dice (normally +10). Scorpions are normally mindless, but this empathic communication imparts upon them a modicum of implanted intelligence, allowing girtablilus to train scorpions and use them as guardians (though it does not grant them skills or feats).&lt;/h5&gt;&lt;/div&gt;&lt;br&gt;&lt;/br&gt;&lt;div&gt;&lt;h4&gt;&lt;p&gt;&lt;p&gt;Girtablilus fiercely guard ancient places and treasures lost to history. Far from civilized eyes, they thrive and piously protect their charges with the aid of monstrously large scorpions that girtablilus keep as pets.&lt;/p&gt;&lt;p&gt;All girtablilus share a zeal for religion, although the objects of veneration vary from tribe to tribe. Some girtablilu tribes still serve long-forgotten deities, preserving the divinities' names and holy rituals. Others embrace religions derived from prehistoric worship, devoted to the idea of gods that once were or might never have been.&lt;/p&gt;&lt;p&gt;Girtablilu leaders are clerics or oracles, and are responsible for the tribe's religious observances and laws. Tradition and service to the group are important. Those who violate tribal beliefs are killed or exiled into the harsh wasteland.&lt;/p&gt;&lt;p&gt;Girtablilus believe that no sacrifice in life (including death in the service of the gods) goes unrewarded in the hereafter; this belief makes them fierce and fearless fighters.&lt;/p&gt;&lt;p&gt;A girtablilu is 13 feet long and weighs 800 pounds.&lt;/p&gt;&lt;/h4&gt;&lt;/div&gt;</t>
  </si>
  <si>
    <t>Globster</t>
  </si>
  <si>
    <t>stench (DC 18, 10 rounds)</t>
  </si>
  <si>
    <t>16, touch 4, flat-footed 16</t>
  </si>
  <si>
    <t>(-5 Dex, +12 natural, -1 size)</t>
  </si>
  <si>
    <t>(6d8+30)</t>
  </si>
  <si>
    <t>Fort +7, Ref -3, Will -3</t>
  </si>
  <si>
    <t>acid, bludgeoning and piercing damage, ooze traits</t>
  </si>
  <si>
    <t>slam +9 (2d6+9 plus grab and nausea)</t>
  </si>
  <si>
    <t>create spawn, constrict (2d6+9)</t>
  </si>
  <si>
    <t>Str 22, Dex 1, Con 20, Int -, Wis 1, Cha 1</t>
  </si>
  <si>
    <t>Swim +14</t>
  </si>
  <si>
    <t>decompose, water dependency</t>
  </si>
  <si>
    <t xml:space="preserve"> any oceans or coastlines</t>
  </si>
  <si>
    <t>solitary, pair, or beaching (3-8)</t>
  </si>
  <si>
    <t>This grotesque mass of blubber and rancid flesh piles up hideously upon itself, opening a vast maw filled with teeth.</t>
  </si>
  <si>
    <t>Create Spawn (Ex) When a globster eats a living creature, it only digests a small portion of the remains. As the undigested remains accumulate inside of it, the globster grows more and more bloated. As a full-round action that does not provoke attacks of opportunity, a globster can regurgitate these foul remains along with portions of its own mass. Doing so causes the globster 1d6 points of damage, but creates a new, fully grown globster that immediately attacks the nearest non-globster target. A globster can create spawn up to once per day, though only after it has fed upon at least four Medium-sized creatures (or the equivalent number of creatures of other sizes).  Decompose (Ex) A slain globster decays into a mass of goo in the span of 24 hours. However, the  corpse retains the creature's stench aura for 1d10 days after its death.  Nausea (Ex) Any creature struck by a globster must make a DC 18 Fortitude save to avoid being nauseated for 1 round. Once a creature makes this saving throw, it is immune to further nausea effects from that particular globster for 24 hours. This is a poison effect. The save DC is Constitution-based.</t>
  </si>
  <si>
    <t>A globster is a living collection of half-digested parts from large sea creatures such as whales and squid. Passersby usually discover it by smell long before they see it. Many unfortunate folk who happen upon a globster mistake it for the carcass of a beached sea animal, getting too close before discovering the seemingly dead creature is very much alive. For a time, sages believed globsters were undead-that they were simply undulating wads of rotting flesh animated with a drive to feed. However, globsters are actually living creatures.  Globsters usually wash up on a beach or float to the shore to feed on terrestrial stock for a few hours before returning to the safety of water. Some say the tides and phases of the moon are to blame for the times globsters come to land to feed. Globsters reproduce by mixing parts of their own foul bodies with the poorly digested remains of their meals.</t>
  </si>
  <si>
    <t>&lt;link rel="stylesheet"href="PF.css"&gt;&lt;div&gt;&lt;h2&gt;Globster&lt;/h2&gt;&lt;h3&gt;&lt;i&gt;This grotesque mass of blubber and rancid flesh piles up hideously upon itself, opening a vast maw filled with teeth.&lt;/i&gt;&lt;/h3&gt;&lt;br&gt;&lt;/div&gt;&lt;div class="heading"&gt;&lt;p class="alignleft"&gt;Globster&lt;/p&gt;&lt;p class="alignright"&gt;CR 5&lt;/p&gt;&lt;div style="clear: both;"&gt;&lt;/div&gt;&lt;/div&gt;&lt;div&gt;&lt;h5&gt;&lt;b&gt;XP &lt;/b&gt;1,600&lt;/h5&gt;&lt;h5&gt;N Large ooze (aquatic)&lt;/h5&gt;&lt;h5&gt;&lt;b&gt;Init &lt;/b&gt;-5; &lt;b&gt;Senses &lt;/b&gt;Perception -5&lt;/h5&gt;&lt;h5&gt;&lt;b&gt;Aura &lt;/b&gt;stench (DC 18, 10 rounds)&lt;/h5&gt;&lt;/div&gt;&lt;hr/&gt;&lt;div&gt;&lt;h5&gt;&lt;b&gt;DEFENSE&lt;/b&gt;&lt;/h5&gt;&lt;/div&gt;&lt;hr/&gt;&lt;div&gt;&lt;h5&gt;&lt;b&gt;AC &lt;/b&gt;16, touch 4, flat-footed 16 (-5 Dex, +12 natural, -1 size)&lt;/h5&gt;&lt;h5&gt;&lt;b&gt;hp &lt;/b&gt;57 (6d8+30)&lt;/h5&gt;&lt;h5&gt;&lt;b&gt;Fort &lt;/b&gt;+7, &lt;b&gt;Ref &lt;/b&gt;-3, &lt;b&gt;Will &lt;/b&gt;-3&lt;/h5&gt;&lt;h5&gt;&lt;b&gt;Immune &lt;/b&gt;acid, bludgeoning and piercing damage, ooze traits; &lt;b&gt;Resist &lt;/b&gt;cold 10, electricity 10&lt;/h5&gt;&lt;/div&gt;&lt;hr/&gt;&lt;div&gt;&lt;h5&gt;&lt;b&gt;OFFENSE&lt;/b&gt;&lt;/h5&gt;&lt;/div&gt;&lt;hr/&gt;&lt;div&gt;&lt;h5&gt;&lt;b&gt;Spd &lt;/b&gt;20 ft., swim 40 ft.&lt;/h5&gt;&lt;h5&gt;&lt;b&gt;Melee &lt;/b&gt;slam +9 (2d6+9 plus grab and nausea)&lt;/h5&gt;&lt;h5&gt;&lt;b&gt;Space &lt;/b&gt;10 ft.; &lt;b&gt;Reach &lt;/b&gt;5 ft.&lt;/h5&gt;&lt;h5&gt;&lt;b&gt;Special Attacks &lt;/b&gt;create spawn, constrict (2d6+9)&lt;/h5&gt;&lt;/div&gt;&lt;hr/&gt;&lt;div&gt;&lt;h5&gt;&lt;b&gt;STATISTICS&lt;/b&gt;&lt;/h5&gt;&lt;/div&gt;&lt;hr/&gt;&lt;div&gt;&lt;h5&gt;&lt;b&gt;Str &lt;/b&gt;22, &lt;b&gt;Dex &lt;/b&gt;1, &lt;b&gt;Con &lt;/b&gt;20, &lt;b&gt;Int &lt;/b&gt; -, &lt;b&gt;Wis &lt;/b&gt;1, &lt;b&gt;Cha &lt;/b&gt;1&lt;/h5&gt;&lt;h5&gt;&lt;b&gt;Base Atk &lt;/b&gt;+4; &lt;b&gt;CMB &lt;/b&gt;+11 (+15 grapple); &lt;b&gt;CMD &lt;/b&gt;16 (can't be tripped)&lt;/h5&gt;&lt;h5&gt;&lt;b&gt;Skills &lt;/b&gt;Swim +14&lt;/h5&gt;&lt;h5&gt;&lt;b&gt;SQ &lt;/b&gt;decompose, water dependency&lt;/h5&gt;&lt;/div&gt;&lt;hr/&gt;&lt;div&gt;&lt;h5&gt;&lt;b&gt;ECOLOGY&lt;/b&gt;&lt;/h5&gt;&lt;/div&gt;&lt;hr/&gt;&lt;div&gt;&lt;h5&gt;&lt;b&gt;Environment &lt;/b&gt; any oceans or coastlines&lt;/h5&gt;&lt;h5&gt;&lt;b&gt;Organization &lt;/b&gt;solitary, pair, or beaching (3-8)&lt;/h5&gt;&lt;h5&gt;&lt;b&gt;Treasure &lt;/b&gt;none&lt;/h5&gt;&lt;/div&gt;&lt;hr/&gt;&lt;div&gt;&lt;h5&gt;&lt;b&gt;SPECIAL ABILITIES&lt;/b&gt;&lt;/h5&gt;&lt;/div&gt;&lt;hr/&gt;&lt;div&gt;&lt;/h5&gt;&lt;h5&gt;&lt;b&gt;Create Spawn (Ex)&lt;/b&gt; When a globster eats a living creature, it only digests a small portion of the remains. As the undigested remains accumulate inside of it, the globster grows more and more bloated. As a full-round action that does not provoke attacks of opportunity, a globster can regurgitate these foul remains along with portions of its own mass. Doing so causes the globster 1d6 points of damage, but creates a new, fully grown globster that immediately attacks the nearest non-globster target. A globster can create spawn up to once per day, though only after it has fed upon at least four Medium-sized creatures (or the equivalent number of creatures of other sizes).  &lt;/h5&gt;&lt;h5&gt;&lt;b&gt;Decompose (Ex)&lt;/b&gt; A slain globster decays into a mass of goo in the span of 24 hours. However, the  corpse retains the creature's stench aura for 1d10 days after its death.  &lt;/h5&gt;&lt;h5&gt;&lt;b&gt;Nausea (Ex)&lt;/b&gt; Any creature struck by a globster must make a DC 18 Fortitude save to avoid being nauseated for 1 round. Once a creature makes this saving throw, it is immune to further nausea effects from that particular globster for 24 hours. This is a poison effect. The save DC is Constitution-based.&lt;/h5&gt;&lt;/div&gt;&lt;br&gt;&lt;div&gt;&lt;h4&gt;&lt;p&gt;&lt;p&gt;A globster is a living collection of half-digested parts from large sea creatures such as whales and squid. Passersby usually discover it by smell long before they see it. Many unfortunate folk who happen upon a globster mistake it for the carcass of a beached sea animal, getting too close before discovering the seemingly dead creature is very much alive. For a time, sages believed globsters were undead-that they were simply undulating wads of rotting flesh animated with a drive to feed. However, globsters are actually living creatures.  Globsters usually wash up on a beach or float to the shore to feed on terrestrial stock for a few hours before returning to the safety of water. Some say the tides and phases of the moon are to blame for the times globsters come to land to feed. Globsters reproduce by mixing parts of their own foul bodies with the poorly digested remains of their meals.&lt;/p&gt;&lt;/h4&gt;&lt;/div&gt;</t>
  </si>
  <si>
    <t>Goblin Snake</t>
  </si>
  <si>
    <t>30 ft., burrow 5 ft., swim 20 ft.</t>
  </si>
  <si>
    <t>bite +4 (1d4+3)</t>
  </si>
  <si>
    <t>goblin breath</t>
  </si>
  <si>
    <t>Str 14, Dex 15, Con 14, Int 9, Wis 12, Cha 13</t>
  </si>
  <si>
    <t>LungeB, Skill Focus (Bluff)</t>
  </si>
  <si>
    <t>Bluff +6, Intimidate +5, Knowledge (local) +3, Perception +5, Stealth +10</t>
  </si>
  <si>
    <t>snake empathy +7</t>
  </si>
  <si>
    <t xml:space="preserve"> any underground or swamps</t>
  </si>
  <si>
    <t>solitary, pair, or nest (3-12 plus 1-6 venomous snakes)</t>
  </si>
  <si>
    <t>A gray, lipless goblin head with serpent's fangs sits atop the sinuous black body of this greasy-scaled snake.</t>
  </si>
  <si>
    <t>Goblin Breath (Ex) Once every 1d4 rounds, a goblin snake can release a disgusting belch as a standard action. Any creature within 5 feet of the goblin snake must succeed at a DC 13 Fortitude save or be sickened for 1d6 rounds by the stench. Creatures that successfully save cannot be affected by the same goblin snake's goblin breath for 24 hours. Goblin snakes and goblins are immune to this effect. This is a poison effect. The save DC is Constitution-based.  Snake Empathy (Ex) This ability functions similarly to a druid's wild empathy ability, but allows a goblin snake to verbally communicate with and be understood by snakes and similar serpentine reptiles. The bonus equals the goblin snake's racial Hit Dice plus its Charisma modifier and a +4 racial bonus.</t>
  </si>
  <si>
    <t>Tenacious predators and bullies, goblin snakes are shrill, impulsive, and endlessly hungry. When their instinctual cunning takes hold, however, these maniacal creatures exhibit all the stealth and deadly cunning of serpents coupled with the capricious destructiveness of goblins.  Cruel and selfish, goblin snakes care for little more than their next meals and indulging their unfounded arrogance. Like goblins, they can easily eat their body weight in food daily, but goblin snakes are also lazy, and are more likely to settle for easy meals rather than ones they must work to find. As a result, goblins snakes eat almost anything within reach and readily available, from carrion to rubbish (the source of their horrendous and nauseating breath). Goblin snakes delight in fresh meat, but strongly prefer having others bring it to them over hunting and killing it themselves.  Enjoying the company of snakes, goblin snakes are often accompanied by several smaller venomous serpents, which the goblin snakes use to protect their lairs and supplement their food supply. Goblin snakes are exceedingly jealous of nagas, however, envying their serpentine majesty and mastery of magic. Enterprising and cunning goblin snakes have been known to impersonate nagas, demanding tribute and food from gullible creatures in awe of the "naga's" supposed magical abilities. Some scholars have noted the superficial similarities between goblin snakes and nagas, and have gone as far as to theorize that the goblin snake might be a particularly weak breed of naga-a theory that most nagas do not appreciate at all.  Although goblin snakes are not as smart as goblins, their terrifying shape allows them to take positions of inf lated prominence within goblin society. Fearful goblins typically defer to the beasts, which well suits the goblin snakes' innate arrogance and sense of superiority. Goblin snakes affiliated with goblin tribes usually treat their goblin associates as servants at best and slaves at worst.  Goblin snakes share goblins' fear of horses (who could easily step on and crush an unwary goblin snake) and love of fire (though their lack of arms gives them little opportunity to indulge in arson), but they are not as superstitious as goblins. Goblin snakes eagerly embrace magic if given the opportunity, and it is not uncommon for a goblin snake with adept, cleric, oracle, or sorcerer class levels to serve as a goblin tribe's shaman or high priest.</t>
  </si>
  <si>
    <t>&lt;link rel="stylesheet"href="PF.css"&gt;&lt;div&gt;&lt;h2&gt;Goblin Snake&lt;/h2&gt;&lt;h3&gt;&lt;i&gt;A gray, lipless goblin head with serpent's fangs sits atop the sinuous black body of this greasy-scaled snake.&lt;/i&gt;&lt;/h3&gt;&lt;br&gt;&lt;/div&gt;&lt;div class="heading"&gt;&lt;p class="alignleft"&gt;Goblin Snake&lt;/p&gt;&lt;p class="alignright"&gt;CR 1&lt;/p&gt;&lt;div style="clear: both;"&gt;&lt;/div&gt;&lt;/div&gt;&lt;div&gt;&lt;h5&gt;&lt;b&gt;XP &lt;/b&gt;400&lt;/h5&gt;&lt;h5&gt;CE Small aberration &lt;/h5&gt;&lt;h5&gt;&lt;b&gt;Init &lt;/b&gt;+2; &lt;b&gt;Senses &lt;/b&gt;darkvision 60 ft., scent; Perception +5&lt;/h5&gt;&lt;/div&gt;&lt;hr/&gt;&lt;div&gt;&lt;h5&gt;&lt;b&gt;DEFENSE&lt;/b&gt;&lt;/h5&gt;&lt;/div&gt;&lt;hr/&gt;&lt;div&gt;&lt;h5&gt;&lt;b&gt;AC &lt;/b&gt;14, touch 13, flat-footed 12 (+2 Dex, +1 natural, +1 size)&lt;/h5&gt;&lt;h5&gt;&lt;b&gt;hp &lt;/b&gt;13 (2d8+4)&lt;/h5&gt;&lt;h5&gt;&lt;b&gt;Fort &lt;/b&gt;+2, &lt;b&gt;Ref &lt;/b&gt;+2, &lt;b&gt;Will &lt;/b&gt;+4&lt;/h5&gt;&lt;/div&gt;&lt;hr/&gt;&lt;div&gt;&lt;h5&gt;&lt;b&gt;OFFENSE&lt;/b&gt;&lt;/h5&gt;&lt;/div&gt;&lt;hr/&gt;&lt;div&gt;&lt;h5&gt;&lt;b&gt;Spd &lt;/b&gt;30 ft., burrow 5 ft., swim 20 ft.&lt;/h5&gt;&lt;h5&gt;&lt;b&gt;Melee &lt;/b&gt;bite +4 (1d4+3)&lt;/h5&gt;&lt;h5&gt;&lt;b&gt;Space &lt;/b&gt;5 ft.; &lt;b&gt;Reach &lt;/b&gt;5 ft.&lt;/h5&gt;&lt;h5&gt;&lt;b&gt;Special Attacks &lt;/b&gt;goblin breath&lt;/h5&gt;&lt;/div&gt;&lt;hr/&gt;&lt;div&gt;&lt;h5&gt;&lt;b&gt;STATISTICS&lt;/b&gt;&lt;/h5&gt;&lt;/div&gt;&lt;hr/&gt;&lt;div&gt;&lt;h5&gt;&lt;b&gt;Str &lt;/b&gt;14, &lt;b&gt;Dex &lt;/b&gt;15, &lt;b&gt;Con &lt;/b&gt;14, &lt;b&gt;Int &lt;/b&gt; 9, &lt;b&gt;Wis &lt;/b&gt;12, &lt;b&gt;Cha &lt;/b&gt;13&lt;/h5&gt;&lt;h5&gt;&lt;b&gt;Base Atk &lt;/b&gt;+1; &lt;b&gt;CMB &lt;/b&gt;+2; &lt;b&gt;CMD &lt;/b&gt;14 (can't be tripped)&lt;/h5&gt;&lt;h5&gt;&lt;b&gt;Feats &lt;/b&gt;Lunge&lt;sup&gt;B&lt;/sup&gt;, Skill Focus (Bluff)&lt;/h5&gt;&lt;h5&gt;&lt;b&gt;Skills &lt;/b&gt;Bluff +6, Intimidate +5, Knowledge (local) +3, Perception +5, Stealth +10&lt;/h5&gt;&lt;h5&gt;&lt;b&gt;Languages &lt;/b&gt;Common, Goblin&lt;/h5&gt;&lt;h5&gt;&lt;b&gt;SQ &lt;/b&gt;snake empathy +7&lt;/h5&gt;&lt;/div&gt;&lt;hr/&gt;&lt;div&gt;&lt;h5&gt;&lt;b&gt;ECOLOGY&lt;/b&gt;&lt;/h5&gt;&lt;/div&gt;&lt;hr/&gt;&lt;div&gt;&lt;h5&gt;&lt;b&gt;Environment &lt;/b&gt; any underground or swamps&lt;/h5&gt;&lt;h5&gt;&lt;b&gt;Organization &lt;/b&gt;solitary, pair, or nest (3-12 plus 1-6 venomous snakes)&lt;/h5&gt;&lt;h5&gt;&lt;b&gt;Treasure &lt;/b&gt;standard&lt;/h5&gt;&lt;/div&gt;&lt;hr/&gt;&lt;div&gt;&lt;h5&gt;&lt;b&gt;SPECIAL ABILITIES&lt;/b&gt;&lt;/h5&gt;&lt;/div&gt;&lt;hr/&gt;&lt;div&gt;&lt;/h5&gt;&lt;h5&gt;&lt;b&gt;Goblin Breath (Ex)&lt;/b&gt; Once every 1d4 rounds, a goblin snake can release a disgusting belch as a standard action. Any creature within 5 feet of the goblin snake must succeed at a DC 13 Fortitude save or be sickened for 1d6 rounds by the stench. Creatures that successfully save cannot be affected by the same goblin snake's goblin breath for 24 hours. Goblin snakes and goblins are immune to this effect. This is a poison effect. The save DC is Constitution-based.  &lt;/h5&gt;&lt;h5&gt;&lt;b&gt;Snake Empathy (Ex)&lt;/b&gt; This ability functions similarly to a druid's wild empathy ability, but allows a goblin snake to verbally communicate with and be understood by snakes and similar serpentine reptiles. The bonus equals the goblin snake's racial Hit Dice plus its Charisma modifier and a +4 racial bonus.&lt;/h5&gt;&lt;/div&gt;&lt;br&gt;&lt;div&gt;&lt;h4&gt;&lt;p&gt;&lt;p&gt;Tenacious predators and bullies, goblin snakes are shrill, impulsive, and endlessly hungry. When their instinctual cunning takes hold, however, these maniacal creatures exhibit all the stealth and deadly cunning of serpents coupled with the capricious destructiveness of goblins.  Cruel and selfish, goblin snakes care for little more than their next meals and indulging their unfounded arrogance. Like goblins, they can easily eat their body weight in food daily, but goblin snakes are also lazy, and are more likely to settle for easy meals rather than ones they must work to find. As a result, goblins snakes eat almost anything within reach and readily available, from carrion to rubbish (the source of their horrendous and nauseating breath). Goblin snakes delight in fresh meat, but strongly prefer having others bring it to them over hunting and killing it themselves.  Enjoying the company of snakes, goblin snakes are often accompanied by several smaller venomous serpents, which the goblin snakes use to protect their lairs and supplement their food supply. Goblin snakes are exceedingly jealous of nagas, however, envying their serpentine majesty and mastery of magic. Enterprising and cunning goblin snakes have been known to impersonate nagas, demanding tribute and food from gullible creatures in awe of the "naga's" supposed magical abilities. Some scholars have noted the superficial similarities between goblin snakes and nagas, and have gone as far as to theorize that the goblin snake might be a particularly weak breed of naga-a theory that most nagas do not appreciate at all.  Although goblin snakes are not as smart as goblins, their terrifying shape allows them to take positions of inf lated prominence within goblin society. Fearful goblins typically defer to the beasts, which well suits the goblin snakes' innate arrogance and sense of superiority. Goblin snakes affiliated with goblin tribes usually treat their goblin associates as servants at best and slaves at worst.  Goblin snakes share goblins' fear of horses (who could easily step on and crush an unwary goblin snake) and love of fire (though their lack of arms gives them little opportunity to indulge in arson), but they are not as superstitious as goblins. Goblin snakes eagerly embrace magic if given the opportunity, and it is not uncommon for a goblin snake with adept, cleric, oracle, or sorcerer class levels to serve as a goblin tribe's shaman or high priest.&lt;/p&gt;&lt;/h4&gt;&lt;/div&gt;</t>
  </si>
  <si>
    <t>Bone Golem</t>
  </si>
  <si>
    <t>5/adamantine and bludgeoning</t>
  </si>
  <si>
    <t>bite +14 (1d8+4), 2 slams +14 (2d6+4)</t>
  </si>
  <si>
    <t>bone prison (ranged touch +12)</t>
  </si>
  <si>
    <t>Str 18, Dex 15, Con -, Int -, Wis 10, Cha 1</t>
  </si>
  <si>
    <t>This horrific humanoid figure is a mass of bones and skulls tied together with slick ropes of sinew.</t>
  </si>
  <si>
    <t>Bone Prison (Ex) As a standard action, a bone golem can throw some of its bones at a creature within 30 feet-it must make a ranged touch attack to hit. These bones magically duplicate and form a cage surrounding struck creatures. Each round, the cage makes a combat maneuver check to deal the golem's slam damage, using the golem's CMB. If the check fails, the target is still trapped but takes no damage. The target can escape the grapple normally, or can break out of the bones by dealing 15 points of damage to the prison, which has the same AC, DR, and saves as the bone golem itself. Damage to the prison has no effect on the golem. The golem can only have one bone prison active at a time. If it wishes to create a second one, it (or some other creature) must first destroy the existing one.  Immunity to Magic (Ex) A bone golem is immune to any spell or spell-like ability that allows spell resistance. In addition, certain spells and abilities function differently against the creature, as noted below.  • Magical effects that heal living creatures slow a bone golem (as the slow spell) for 1d4 rounds (no save).  • A magical attack that deals negative energy damage breaks any slow effect on the golem and heals 1 point of damage for every 3 points of damage the attack would otherwise deal. If the healing would cause the golem to exceed its full normal hit points, it gains any excess as temporary hit points. A bone golem gets no saving throw against attacks that deal negative energy damage.  • A raise dead, resurrection, or true resurrection spell negates its DR and immunity to magic for 1 minute.</t>
  </si>
  <si>
    <t>Bone golems are most often crafted as guardians of tombs- and sometimes formed from the very corpses they guard.  Construction  The golem's body consists of bones from at least a dozen Medium or larger skeletons. The bones must be treated with oils and shellac worth 1,000 gp.  BONE GOLEM  CL 9th; Price 41,000 gp  Construction  Requirements Craft Construct, geas/quest, limited wish, telekinesis, and either animate dead or animate objects, creator must be at least caster level 9th; Skill Craft (sculpture) or Heal DC 15; Cost 21,000 gp</t>
  </si>
  <si>
    <t>&lt;link rel="stylesheet"href="PF.css"&gt;&lt;div&gt;&lt;h2&gt;Golem, Bone&lt;/h2&gt;&lt;h3&gt;&lt;i&gt;This horrific humanoid figure is a mass of bones and skulls tied together with slick ropes of sinew.&lt;/i&gt;&lt;/h3&gt;&lt;br&gt;&lt;/div&gt;&lt;div class="heading"&gt;&lt;p class="alignleft"&gt;Bone Golem&lt;/p&gt;&lt;p class="alignright"&gt;CR 8&lt;/p&gt;&lt;div style="clear: both;"&gt;&lt;/div&gt;&lt;/div&gt;&lt;div&gt;&lt;h5&gt;&lt;b&gt;XP &lt;/b&gt;4,800&lt;/h5&gt;&lt;h5&gt;N Large construct &lt;/h5&gt;&lt;h5&gt;&lt;b&gt;Init &lt;/b&gt;+6; &lt;b&gt;Senses &lt;/b&gt;darkvision 60 ft., low-light vision; Perception +0&lt;/h5&gt;&lt;/div&gt;&lt;hr/&gt;&lt;div&gt;&lt;h5&gt;&lt;b&gt;DEFENSE&lt;/b&gt;&lt;/h5&gt;&lt;/div&gt;&lt;hr/&gt;&lt;div&gt;&lt;h5&gt;&lt;b&gt;AC &lt;/b&gt;21, touch 11, flat-footed 19 (+2 Dex, +10 natural, -1 size)&lt;/h5&gt;&lt;h5&gt;&lt;b&gt;hp &lt;/b&gt;90 (11d10+30)&lt;/h5&gt;&lt;h5&gt;&lt;b&gt;Fort &lt;/b&gt;+3, &lt;b&gt;Ref &lt;/b&gt;+5, &lt;b&gt;Will &lt;/b&gt;+3&lt;/h5&gt;&lt;h5&gt;&lt;b&gt;DR &lt;/b&gt;5/adamantine and bludgeoning; &lt;b&gt;Immune &lt;/b&gt;construct traits, magic&lt;/h5&gt;&lt;/div&gt;&lt;hr/&gt;&lt;div&gt;&lt;h5&gt;&lt;b&gt;OFFENSE&lt;/b&gt;&lt;/h5&gt;&lt;/div&gt;&lt;hr/&gt;&lt;div&gt;&lt;h5&gt;&lt;b&gt;Spd &lt;/b&gt;30 ft.&lt;/h5&gt;&lt;h5&gt;&lt;b&gt;Melee &lt;/b&gt;bite +14 (1d8+4), 2 slams +14 (2d6+4)&lt;/h5&gt;&lt;h5&gt;&lt;b&gt;Space &lt;/b&gt;10 ft.; &lt;b&gt;Reach &lt;/b&gt;10 ft.&lt;/h5&gt;&lt;h5&gt;&lt;b&gt;Special Attacks &lt;/b&gt;bone prison (ranged touch +12)&lt;/h5&gt;&lt;/div&gt;&lt;hr/&gt;&lt;div&gt;&lt;h5&gt;&lt;b&gt;STATISTICS&lt;/b&gt;&lt;/h5&gt;&lt;/div&gt;&lt;hr/&gt;&lt;div&gt;&lt;h5&gt;&lt;b&gt;Str &lt;/b&gt;18, &lt;b&gt;Dex &lt;/b&gt;15, &lt;b&gt;Con &lt;/b&gt;-, &lt;b&gt;Int &lt;/b&gt; -, &lt;b&gt;Wis &lt;/b&gt;10, &lt;b&gt;Cha &lt;/b&gt;1&lt;/h5&gt;&lt;h5&gt;&lt;b&gt;Base Atk &lt;/b&gt;+11; &lt;b&gt;CMB &lt;/b&gt;+16 (+20 disarm or grapple); &lt;b&gt;CMD &lt;/b&gt;28&lt;/h5&gt;&lt;h5&gt;&lt;b&gt;Feats &lt;/b&gt;Improved Initiative&lt;sup&gt;B&lt;/sup&gt;&lt;/h5&gt;&lt;/div&gt;&lt;hr/&gt;&lt;div&gt;&lt;h5&gt;&lt;b&gt;ECOLOGY&lt;/b&gt;&lt;/h5&gt;&lt;/div&gt;&lt;hr/&gt;&lt;div&gt;&lt;h5&gt;&lt;b&gt;Environment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ABILITIES&lt;/b&gt;&lt;/h5&gt;&lt;/div&gt;&lt;hr/&gt;&lt;div&gt;&lt;/h5&gt;&lt;h5&gt;&lt;b&gt;Bone Prison (Ex)&lt;/b&gt; As a standard action, a bone golem can throw some of its bones at a creature within 30 feet-it must make a ranged touch attack to hit. These bones magically duplicate and form a cage surrounding struck creatures. Each round, the cage makes a combat maneuver check to deal the golem's slam damage, using the golem's CMB. If the check fails, the target is still trapped but takes no damage. The target can escape the grapple normally, or can break out of the bones by dealing 15 points of damage to the prison, which has the same AC, DR, and saves as the bone golem itself. Damage to the prison has no effect on the golem. The golem can only have one bone prison active at a time. If it wishes to create a second one, it (or some other creature) must first destroy the existing one.  &lt;/h5&gt;&lt;h5&gt;&lt;b&gt;Immunity to Magic (Ex)&lt;/b&gt; A bone golem is immune to any spell or spell-like ability that allows spell resistance. In addition, certain spells and abilities function differently against the creature, as noted below.  &lt;ul&gt;&lt;li&gt; Magical effects that heal living creatures &lt;i&gt;slow&lt;/i&gt; a bone golem (as the &lt;i&gt;slow&lt;/i&gt; spell) for 1d4 rounds (no save).  &lt;li&gt; A magical attack that deals negative energy damage breaks any &lt;i&gt;slow&lt;/i&gt; effect on the golem and heals 1 point of damage for every 3 points of damage the attack would otherwise deal. If the healing would cause the golem to exceed its full normal hit points, it gains any excess as temporary hit points. A bone golem gets no saving throw against attacks that deal negative energy damage.  &lt;li&gt; A &lt;i&gt;raise dead&lt;/i&gt;, &lt;i&gt;resurrection&lt;/i&gt;, or true &lt;i&gt;resurrection&lt;/i&gt; spell negates its DR and immunity to magic for 1 minute.&lt;/ul&gt;&lt;/h5&gt;&lt;/div&gt;&lt;br&gt;&lt;div&gt;&lt;h4&gt;&lt;p&gt;&lt;p&gt;Bone golems are most often crafted as guardians of tombs- and sometimes formed from the very corpses they guard.  &lt;br&gt;&lt;b&gt;Construction&lt;/b&gt;&lt;br&gt;  The golem's body consists of bones from at least a dozen Medium or larger skeletons. The bones must be treated with oils and shellac worth 1,000 gp.  &lt;br&gt;&lt;div class="heading"&gt;&lt;p class="alignleft"&gt;Bone Golem&lt;div style="clear: both;"&gt;&lt;/div&gt;  &lt;b&gt;CL&lt;/b&gt; 9th; &lt;b&gt;Price&lt;/b&gt; 41,000 gp  &lt;br&gt;&lt;hr/&gt;&lt;b&gt;Construction&lt;/b&gt;&lt;hr/&gt;  &lt;b&gt;Requirements&lt;/b&gt; Craft Construct, &lt;i&gt;geas/quest&lt;/i&gt;, &lt;i&gt;limited wish&lt;/i&gt;, &lt;i&gt;telekinesis&lt;/i&gt;, and either &lt;i&gt;animate dead&lt;/i&gt; or &lt;i&gt;animate objects&lt;/i&gt;, creator must be at least caster level 9th; &lt;b&gt;Skill&lt;/b&gt; Craft (sculpture) or Heal DC 15; &lt;b&gt;Cost&lt;/b&gt; 21,000 gp&lt;/p&gt;&lt;/h4&gt;&lt;/div&gt;</t>
  </si>
  <si>
    <t>Brass Golem</t>
  </si>
  <si>
    <t>darkvision 60 ft., low-light vision, see invisibility; Perception +1</t>
  </si>
  <si>
    <t>(20d10+40)</t>
  </si>
  <si>
    <t>Fort +6, Ref +6, Will +7</t>
  </si>
  <si>
    <t>construct traits, fire, magic</t>
  </si>
  <si>
    <t>brass falchion +29 (3d6+11/18-20 plus 2d6 fire), slam +29 (2d6+11 plus 2d6 fire)</t>
  </si>
  <si>
    <t>breath weapon (DC 20), heat (2d6 fire)</t>
  </si>
  <si>
    <t>Spell-Like Abilities (CL 17th; concentration +12)  Constant-see invisibility</t>
  </si>
  <si>
    <t>Str 32, Dex 11, Con -, Int -, Wis 13, Cha 1</t>
  </si>
  <si>
    <t>death throes, brass falchion</t>
  </si>
  <si>
    <t>solitary or watch (2-4)</t>
  </si>
  <si>
    <t>This towering brass statue, built to resemble an evil horned humanoid, carries a gigantic curved sword in its metal fists.</t>
  </si>
  <si>
    <t>Brass Falchion (Ex) A brass golem's falchion deals damage as a Huge falchion, but is actually a primary natural attack, not a manufactured weapon, and cannot be disarmed.  Breath Weapon (Su) As a free action once every 1d4 rounds, a brass golem can expel a cloud of smoke and cinders that fills a 20-foot cube. This functions as an incendiary cloud that persists for 1d6 rounds, dealing 6d6 points of fire damage (DC 20 Reflex for half). The save DC is Constitution-based.  Death Throes (Ex) A brass golem explodes when it is destroyed. All creatures within 30 feet of the golem take 12d8 points of fire damage (DC 20 Reflex for half). The save DC is Constitution-based.  Immunity to Magic (Ex) A brass golem is immune to any spell or spell-like ability that allows spell resistance. In addition, certain spells and effects function differently against the creature.  • A magical attack that deals cold damage slows a brass golem (as per the slow spell) for 1d6 rounds, with no saving throw.  • A magical attack that deals fire damage breaks any slow effect on the golem and heals 1 point of damage for each 3 points of damage the attack would otherwise deal. If the amount of healing would cause the golem to exceed its full normal hit points, it gains any excess as temporary hit points. A brass golem gets no save against fire effects.</t>
  </si>
  <si>
    <t>Implacable automatons of elemental fire and extraplanar brass, brass golems stand sentinel over the palaces, treasuries, and harems of their creators. Brass golems are 24 feet tall and weigh 18,000 pounds.  Construction  Crafting a brass golem requires 18,000 pounds of brass, cast with several rare mineral solutions and ore compounds that cost at least 20,000 gp.  BRASS GOLEM  CL 17th; Price 180,000 gp  Construction  Requirements Craft Construct, geas/quest, incendiary cloud, limited wish, see invisibility, creator must be caster level 17th; Skill Craft (armor) or Craft (blacksmithing) DC 22; Cost 100,000 gp</t>
  </si>
  <si>
    <t>&lt;link rel="stylesheet"href="PF.css"&gt;&lt;div&gt;&lt;h2&gt;Golem, Brass&lt;/h2&gt;&lt;h3&gt;&lt;i&gt;This towering brass statue, built to resemble an evil horned humanoid, carries a gigantic curved sword in its metal fists.&lt;/i&gt;&lt;/h3&gt;&lt;br&gt;&lt;/div&gt;&lt;div class="heading"&gt;&lt;p class="alignleft"&gt;Brass Golem&lt;/p&gt;&lt;p class="alignright"&gt;CR 14&lt;/p&gt;&lt;div style="clear: both;"&gt;&lt;/div&gt;&lt;/div&gt;&lt;div&gt;&lt;h5&gt;&lt;b&gt;XP &lt;/b&gt;38,400&lt;/h5&gt;&lt;h5&gt;N Huge construct &lt;/h5&gt;&lt;h5&gt;&lt;b&gt;Init &lt;/b&gt;+0; &lt;b&gt;Senses &lt;/b&gt;darkvision 60 ft., low-light vision, &lt;i&gt;see invisibility&lt;/i&gt;; Perception +1&lt;/h5&gt;&lt;/div&gt;&lt;hr/&gt;&lt;div&gt;&lt;h5&gt;&lt;b&gt;DEFENSE&lt;/b&gt;&lt;/h5&gt;&lt;/div&gt;&lt;hr/&gt;&lt;div&gt;&lt;h5&gt;&lt;b&gt;AC &lt;/b&gt;30, touch 8, flat-footed 30 (+22 natural, -2 size)&lt;/h5&gt;&lt;h5&gt;&lt;b&gt;hp &lt;/b&gt;150 (20d10+40)&lt;/h5&gt;&lt;h5&gt;&lt;b&gt;Fort &lt;/b&gt;+6, &lt;b&gt;Ref &lt;/b&gt;+6, &lt;b&gt;Will &lt;/b&gt;+7&lt;/h5&gt;&lt;h5&gt;&lt;b&gt;DR &lt;/b&gt;15/adamantine; &lt;b&gt;Immune &lt;/b&gt;construct traits, fire, magic&lt;/h5&gt;&lt;/div&gt;&lt;hr/&gt;&lt;div&gt;&lt;h5&gt;&lt;b&gt;OFFENSE&lt;/b&gt;&lt;/h5&gt;&lt;/div&gt;&lt;hr/&gt;&lt;div&gt;&lt;h5&gt;&lt;b&gt;Spd &lt;/b&gt;40 ft.&lt;/h5&gt;&lt;h5&gt;&lt;b&gt;Melee &lt;/b&gt;brass falchion +29 (3d6+11/18-20 plus 2d6 fire), slam +29 (2d6+11 plus 2d6 fire)&lt;/h5&gt;&lt;h5&gt;&lt;b&gt;Space &lt;/b&gt;15 ft.; &lt;b&gt;Reach &lt;/b&gt;15 ft.&lt;/h5&gt;&lt;h5&gt;&lt;b&gt;Special Attacks &lt;/b&gt;breath weapon (DC 20), heat (2d6 fire)&lt;/h5&gt;&lt;h5&gt;&lt;b&gt;Spell-Like Abilities&lt;/b&gt; (CL 17th; concentration +12)  &lt;/br&gt;Constant&amp;mdash;&lt;i&gt;see invisibility&lt;/i&gt;&lt;/h5&gt;&lt;/h5&gt;&lt;/div&gt;&lt;hr/&gt;&lt;div&gt;&lt;h5&gt;&lt;b&gt;STATISTICS&lt;/b&gt;&lt;/h5&gt;&lt;/div&gt;&lt;hr/&gt;&lt;div&gt;&lt;h5&gt;&lt;b&gt;Str &lt;/b&gt;32, &lt;b&gt;Dex &lt;/b&gt;11, &lt;b&gt;Con &lt;/b&gt;-, &lt;b&gt;Int &lt;/b&gt; -, &lt;b&gt;Wis &lt;/b&gt;13, &lt;b&gt;Cha &lt;/b&gt;1&lt;/h5&gt;&lt;h5&gt;&lt;b&gt;Base Atk &lt;/b&gt;+20; &lt;b&gt;CMB &lt;/b&gt;+33; &lt;b&gt;CMD &lt;/b&gt;43&lt;/h5&gt;&lt;h5&gt;&lt;b&gt;SQ &lt;/b&gt;death throes, brass falchion&lt;/h5&gt;&lt;/div&gt;&lt;hr/&gt;&lt;div&gt;&lt;h5&gt;&lt;b&gt;ECOLOGY&lt;/b&gt;&lt;/h5&gt;&lt;/div&gt;&lt;hr/&gt;&lt;div&gt;&lt;h5&gt;&lt;b&gt;Environment &lt;/b&gt; any&lt;/h5&gt;&lt;h5&gt;&lt;b&gt;Organization &lt;/b&gt;solitary or watch (2-4)&lt;/h5&gt;&lt;h5&gt;&lt;b&gt;Treasure &lt;/b&gt;none&lt;/h5&gt;&lt;/div&gt;&lt;hr/&gt;&lt;div&gt;&lt;h5&gt;&lt;b&gt;SPECIAL ABILITIES&lt;/b&gt;&lt;/h5&gt;&lt;/div&gt;&lt;hr/&gt;&lt;div&gt;&lt;/h5&gt;&lt;h5&gt;&lt;b&gt;Brass Falchion (Ex)&lt;/b&gt; A brass golem's falchion deals damage as a Huge falchion, but is actually a primary natural attack, not a manufactured weapon, and cannot be disarmed.  &lt;/h5&gt;&lt;h5&gt;&lt;b&gt;Breath Weapon (Su)&lt;/b&gt; As a free action once every 1d4 rounds, a brass golem can expel a cloud of smoke and cinders that fills a 20-foot cube. This functions as an &lt;i&gt;incendiary cloud&lt;/i&gt; that persists for 1d6 rounds, dealing 6d6 points of fire damage (DC 20 Reflex for half). The save DC is Constitution-based.  &lt;/h5&gt;&lt;h5&gt;&lt;b&gt;Death Throes (Ex)&lt;/b&gt; A brass golem explodes when it is destroyed. All creatures within 30 feet of the golem take 12d8 points of fire damage (DC 20 Reflex for half). The save DC is Constitution-based.  &lt;/h5&gt;&lt;h5&gt;&lt;b&gt;Immunity to Magic (Ex)&lt;/b&gt; A brass golem is immune to any spell or spell-like ability that allows spell resistance. In addition, certain spells and effects function differently against the creature.  &lt;ul&gt;&lt;li&gt; A magical attack that deals cold damage slows a brass golem (as per the &lt;i&gt;slow&lt;/i&gt; spell) for 1d6 rounds, with no saving throw.  &lt;li&gt; A magical attack that deals fire damage breaks any &lt;i&gt;slow&lt;/i&gt; effect on the golem and heals 1 point of damage for each 3 points of damage the attack would otherwise deal. If the amount of healing would cause the golem to exceed its full normal hit points, it gains any excess as temporary hit points. A brass golem gets no save against fire effects.&lt;/ul&gt;&lt;/h5&gt;&lt;/div&gt;&lt;br&gt;&lt;div&gt;&lt;h4&gt;&lt;p&gt;&lt;p&gt;Implacable automatons of elemental fire and extraplanar brass, brass golems stand sentinel over the palaces, treasuries, and harems of their creators. Brass golems are 24 feet tall and weigh 18,000 pounds.  &lt;br&gt;&lt;b&gt;Construction&lt;/b&gt;&lt;br&gt;  Crafting a brass golem requires 18,000 pounds of brass, cast with several rare mineral solutions and ore compounds that cost at least 20,000 gp.  &lt;br&gt;&lt;div class="heading"&gt;&lt;p class="alignleft"&gt;Brass Golem&lt;div style="clear: both;"&gt;&lt;/div&gt;  &lt;b&gt;CL&lt;/b&gt; 17th; &lt;b&gt;Price&lt;/b&gt; 180,000 gp  &lt;br&gt;&lt;hr/&gt;&lt;b&gt;Construction&lt;/b&gt;&lt;hr/&gt;  &lt;b&gt;Requirements&lt;/b&gt; Craft Construct, &lt;i&gt;geas/quest&lt;/i&gt;, &lt;i&gt;incendiary cloud&lt;/i&gt;, &lt;i&gt;limited wish&lt;/i&gt;, &lt;i&gt;see invisibility&lt;/i&gt;, creator must be caster level 17th; &lt;b&gt;Skill&lt;/b&gt; Craft (armor) or Craft (blacksmithing) DC 22; &lt;b&gt;Cost&lt;/b&gt; 100,000 gp&lt;/p&gt;&lt;/h4&gt;&lt;/div&gt;</t>
  </si>
  <si>
    <t>Cannon Golem</t>
  </si>
  <si>
    <t>31, touch 16, flat-footed 24</t>
  </si>
  <si>
    <t>(+7 Dex, +15 natural, -1 size)</t>
  </si>
  <si>
    <t>(20d10+30)</t>
  </si>
  <si>
    <t>Fort +6, Ref +13, Will +8</t>
  </si>
  <si>
    <t>2 slams +29 (2d10+10)</t>
  </si>
  <si>
    <t>cannon +26/+21 (6d6+7/19-20/x4)</t>
  </si>
  <si>
    <t>cannon</t>
  </si>
  <si>
    <t>Str 30, Dex 24, Con -, Int -, Wis 15, Cha 2</t>
  </si>
  <si>
    <t>Improved Critical (cannon)B</t>
  </si>
  <si>
    <t>alloyed, blasting critical, gun training</t>
  </si>
  <si>
    <t>This collection of jagged metal rears up into a humanoid form, its enormous cannon tracking movement with mechanical precision.</t>
  </si>
  <si>
    <t>Alloyed (Ex) A cannon golem's slam and cannon attacks count as adamantine, cold iron, and silver for the purpose of overcoming damage reduction.  Blasting Critical (Ex) When a cannon golem confirms a critical hit with a slam attack, it can make one cannon attack against that target as a free action (as long as the cannon is loaded).  Cannon (Ex) The golem's cannon has a range increment of 100 feet and deals 6d6 points of bludgeoning and piercing damage on a hit with a x4 critical modifier. The cannon's magazine can hold up to 20 cannonballs at a time-reloading a single cannonball into this magazine is a standard action for the golem, while loading a cannonball into the cannon itself to fire it is a swift action; this allows the golem to take two shots per round with the cannon.  Gun Training (Ex) A cannon golem adds its Dex modifier to the damage dealt by its cannon.  Immunity to Magic (Ex) A cannon golem is immune to spells and spell-like abilities that allow spell resistance. Certain spells and effects function differently against it, as noted below.  • Any spell with the water descriptor that affects a cannon golem renders its cannon unusable for 1 round (no save).  • A heat metal spell causes the golem's cannon to instantly backfire, dealing 6d6 points of damage to the golem and staggering it for 1 round (no save).</t>
  </si>
  <si>
    <t>A cannon golem's internal workings are a mechanical labyrinth; its extradimensional pockets constantly process new black powder. A cannon golem stands 12 feet tall.  Construction  A cannon golem is built from 2,000 pounds of adamantine, brass, cold iron, and mithral.  CANNON GOLEM  CL 17th; Price 200,000 gp  Construction  Requirements Craft Construct, geas/quest, limited wish, plane shift or secret chest, creator must be caster level 17th; Skill Craft (siege engine) and Knowledge (engineering) DC 25; Cost 105,000 gp</t>
  </si>
  <si>
    <t>&lt;link rel="stylesheet"href="PF.css"&gt;&lt;div&gt;&lt;h2&gt;Golem, Cannon&lt;/h2&gt;&lt;h3&gt;&lt;i&gt;This collection of jagged metal rears up into a humanoid form, its enormous cannon tracking movement with mechanical precision.&lt;/i&gt;&lt;/h3&gt;&lt;br&gt;&lt;/div&gt;&lt;div class="heading"&gt;&lt;p class="alignleft"&gt;Cannon Golem&lt;/p&gt;&lt;p class="alignright"&gt;CR 15&lt;/p&gt;&lt;div style="clear: both;"&gt;&lt;/div&gt;&lt;/div&gt;&lt;div&gt;&lt;h5&gt;&lt;b&gt;XP &lt;/b&gt;51,200&lt;/h5&gt;&lt;h5&gt;N Large construct &lt;/h5&gt;&lt;h5&gt;&lt;b&gt;Init &lt;/b&gt;+7; &lt;b&gt;Senses &lt;/b&gt;darkvision 60 ft., low-light vision; Perception +2&lt;/h5&gt;&lt;/div&gt;&lt;hr/&gt;&lt;div&gt;&lt;h5&gt;&lt;b&gt;DEFENSE&lt;/b&gt;&lt;/h5&gt;&lt;/div&gt;&lt;hr/&gt;&lt;div&gt;&lt;h5&gt;&lt;b&gt;AC &lt;/b&gt;31, touch 16, flat-footed 24 (+7 Dex, +15 natural, -1 size)&lt;/h5&gt;&lt;h5&gt;&lt;b&gt;hp &lt;/b&gt;140 (20d10+30)&lt;/h5&gt;&lt;h5&gt;&lt;b&gt;Fort &lt;/b&gt;+6, &lt;b&gt;Ref &lt;/b&gt;+13, &lt;b&gt;Will &lt;/b&gt;+8&lt;/h5&gt;&lt;h5&gt;&lt;b&gt;DR &lt;/b&gt;15/adamantine; &lt;b&gt;Immune &lt;/b&gt;construct traits, magic&lt;/h5&gt;&lt;/div&gt;&lt;hr/&gt;&lt;div&gt;&lt;h5&gt;&lt;b&gt;OFFENSE&lt;/b&gt;&lt;/h5&gt;&lt;/div&gt;&lt;hr/&gt;&lt;div&gt;&lt;h5&gt;&lt;b&gt;Spd &lt;/b&gt;30 ft.&lt;/h5&gt;&lt;h5&gt;&lt;b&gt;Melee &lt;/b&gt;2 slams +29 (2d10+10)&lt;/h5&gt;&lt;h5&gt;&lt;b&gt;Ranged &lt;/b&gt;cannon +26/+21 (6d6+7/19-20/x4)&lt;/h5&gt;&lt;h5&gt;&lt;b&gt;Space &lt;/b&gt;10 ft.; &lt;b&gt;Reach &lt;/b&gt;10 ft.&lt;/h5&gt;&lt;h5&gt;&lt;b&gt;Special Attacks &lt;/b&gt;cannon&lt;/h5&gt;&lt;/div&gt;&lt;hr/&gt;&lt;div&gt;&lt;h5&gt;&lt;b&gt;STATISTICS&lt;/b&gt;&lt;/h5&gt;&lt;/div&gt;&lt;hr/&gt;&lt;div&gt;&lt;h5&gt;&lt;b&gt;Str &lt;/b&gt;30, &lt;b&gt;Dex &lt;/b&gt;24, &lt;b&gt;Con &lt;/b&gt;-, &lt;b&gt;Int &lt;/b&gt; -, &lt;b&gt;Wis &lt;/b&gt;15, &lt;b&gt;Cha &lt;/b&gt;2&lt;/h5&gt;&lt;h5&gt;&lt;b&gt;Base Atk &lt;/b&gt;+20; &lt;b&gt;CMB &lt;/b&gt;+31; &lt;b&gt;CMD &lt;/b&gt;48&lt;/h5&gt;&lt;h5&gt;&lt;b&gt;Feats &lt;/b&gt;Improved Critical (cannon)&lt;sup&gt;B&lt;/sup&gt;&lt;/h5&gt;&lt;h5&gt;&lt;b&gt;SQ &lt;/b&gt;alloyed, blasting critical, gun training&lt;/h5&gt;&lt;/div&gt;&lt;hr/&gt;&lt;div&gt;&lt;h5&gt;&lt;b&gt;ECOLOGY&lt;/b&gt;&lt;/h5&gt;&lt;/div&gt;&lt;hr/&gt;&lt;div&gt;&lt;h5&gt;&lt;b&gt;Environment &lt;/b&gt; any land&lt;/h5&gt;&lt;h5&gt;&lt;b&gt;Organization &lt;/b&gt;solitary or pair&lt;/h5&gt;&lt;h5&gt;&lt;b&gt;Treasure &lt;/b&gt;none&lt;/h5&gt;&lt;/div&gt;&lt;hr/&gt;&lt;div&gt;&lt;h5&gt;&lt;b&gt;SPECIAL ABILITIES&lt;/b&gt;&lt;/h5&gt;&lt;/div&gt;&lt;hr/&gt;&lt;div&gt;&lt;/h5&gt;&lt;h5&gt;&lt;b&gt;Alloyed (Ex)&lt;/b&gt; A cannon golem's slam and cannon attacks count as adamantine, cold iron, and silver for the purpose of overcoming damage reduction.  &lt;/h5&gt;&lt;h5&gt;&lt;b&gt;Blasting Critical (Ex)&lt;/b&gt; When a cannon golem confirms a critical hit with a slam attack, it can make one cannon attack against that target as a free action (as long as the cannon is loaded).  &lt;/h5&gt;&lt;h5&gt;&lt;b&gt;Cannon (Ex)&lt;/b&gt; The golem's cannon has a range increment of 100 feet and deals 6d6 points of bludgeoning and piercing damage on a hit with a x4 critical modifier. The cannon's magazine can hold up to 20 cannonballs at a time-reloading a single cannonball into this magazine is a standard action for the golem, while loading a cannonball into the cannon itself to fire it is a swift action; this allows the golem to take two shots per round with the cannon.  &lt;/h5&gt;&lt;h5&gt;&lt;b&gt;Gun Training (Ex)&lt;/b&gt; A cannon golem adds its Dex modifier to the damage dealt by its cannon.  &lt;/h5&gt;&lt;h5&gt;&lt;b&gt;Immunity to Magic (Ex)&lt;/b&gt; A cannon golem is immune to spells and spell-like abilities that allow spell resistance. Certain spells and effects function differently against it, as noted below.  &lt;ul&gt;&lt;li&gt; Any spell with the water descriptor that affects a cannon golem renders its cannon unusable for 1 round (no save).  &lt;li&gt; A &lt;i&gt;heat metal&lt;/i&gt; spell causes the golem's cannon to instantly backfire, dealing 6d6 points of damage to the golem and staggering it for 1 round (no save).&lt;/ul&gt;&lt;/h5&gt;&lt;/div&gt;&lt;br&gt;&lt;div&gt;&lt;h4&gt;&lt;p&gt;&lt;p&gt;A cannon golem's internal workings are a mechanical labyrinth; its extradimensional pockets constantly process new black powder. A cannon golem stands 12 feet tall.  &lt;br&gt;&lt;b&gt;Construction&lt;/b&gt;&lt;br&gt;  A cannon golem is built from 2,000 pounds of adamantine, brass, cold iron, and mithral.  &lt;br&gt;&lt;div class="heading"&gt;&lt;p class="alignleft"&gt;Cannon Golem&lt;div style="clear: both;"&gt;&lt;/div&gt;  &lt;b&gt;CL&lt;/b&gt; 17th; &lt;b&gt;Price&lt;/b&gt; 200,000 gp  &lt;br&gt;&lt;hr/&gt;&lt;b&gt;Construction&lt;/b&gt;&lt;hr/&gt;  &lt;b&gt;Requirements&lt;/b&gt; Craft Construct, &lt;i&gt;geas/quest&lt;/i&gt;, &lt;i&gt;limited wish&lt;/i&gt;, &lt;i&gt;plane shift&lt;/i&gt; or &lt;i&gt;secret chest&lt;/i&gt;, creator must be caster level 17th; &lt;b&gt;Skill&lt;/b&gt; Craft (siege engine) and Knowledge (engineering) DC 25; &lt;b&gt;Cost&lt;/b&gt; 105,000 gp&lt;/p&gt;&lt;/h4&gt;&lt;/div&gt;</t>
  </si>
  <si>
    <t>Fossil Golem</t>
  </si>
  <si>
    <t>(+1 Dex, +17 natural, -2 size)</t>
  </si>
  <si>
    <t>(15d10+40)</t>
  </si>
  <si>
    <t>2 bites +20 (6d6+7 plus petrification)</t>
  </si>
  <si>
    <t>Str 25, Dex 13, Con -, Int -, Wis 10, Cha 1</t>
  </si>
  <si>
    <t>Combat ReflexesB</t>
  </si>
  <si>
    <t>Fossilized bones make up the body of this animated construct, from its horned shoulders to its tyrannosaur-skulled hands.</t>
  </si>
  <si>
    <t>Immunity to Magic (Su) A fossil golem is immune to any spell or spell-like ability that allows spell resistance. In addition, certain spells and abilities function differently against the creature, as noted below.  • A transmute rock to mud spell slows a fossil golem (as the slow spell) for 2d6 rounds, with no saving throw.  • A stone to flesh spell negates its damage reduction and petrification ability for 1 round.  Petrification (Su) The attacks of a fossil golem gradually turn living flesh to stone. Each time the golem hits a target with one of its natural attacks, the target must make a DC 19 Fortitude save or take 1d6 points of Dexterity drain. A creature that is reduced to 0 Dexterity by this attack turns completely to stone, as if by a flesh to stone spell. Casting stone to flesh on the creature removes all Dexterity drain caused by this attack. The save DC is Constitution-based and includes a +2 racial bonus.</t>
  </si>
  <si>
    <t>A fossil golem is constructed of the stony bones of long-dead dinosaurs and other prehistoric creatures. These bones are generally not assembled with any attempt to accurately model the original creature-usually, the skulls of powerful predatory dinosaurs (such as tyrannosauruses) serve in the place of hands, granting the fossil golem a pair of devastating bite attacks. The magical energies that infuse a fossil golem create an additional peril-they transform fossilization into a terrible form of contagion that can affect any creature they damage.  Fossil golems are often used to guard caverns and other natural fortifications. A fossil golem at rest might look to the untrained eye like nothing more than a strange display of bones. A fossil golem is 20 feet tall and weighs 8,000 pounds.  Construction  A fossil golem must be constructed from the fossilized skeletons of at least two creatures of Huge size or greater. The fossilized bone making up the golem requires extensive preservation and reassembly with alchemical solutions at a cost of 5,000 gp.  FOSSIL GOLEM  CL 15th; Price 125,000 gp  Construction  Requirements Craft Construct, flesh to stone, geas/quest, limited wish, stone shape, creator must be at least caster level 15th; Skill Craft (sculpture) or Heal DC 20; Cost 65,000 gp</t>
  </si>
  <si>
    <t>&lt;link rel="stylesheet"href="PF.css"&gt;&lt;div&gt;&lt;h2&gt;Golem, Fossil&lt;/h2&gt;&lt;h3&gt;&lt;i&gt;Fossilized bones make up the body of this animated construct, from its horned shoulders to its tyrannosaur-skulled hands.&lt;/i&gt;&lt;/h3&gt;&lt;br&gt;&lt;/div&gt;&lt;div class="heading"&gt;&lt;p class="alignleft"&gt;Fossil Golem&lt;/p&gt;&lt;p class="alignright"&gt;CR 12&lt;/p&gt;&lt;div style="clear: both;"&gt;&lt;/div&gt;&lt;/div&gt;&lt;div&gt;&lt;h5&gt;&lt;b&gt;XP &lt;/b&gt;19,200&lt;/h5&gt;&lt;h5&gt;N Huge construct &lt;/h5&gt;&lt;h5&gt;&lt;b&gt;Init &lt;/b&gt;+1; &lt;b&gt;Senses &lt;/b&gt;darkvision 60 ft., low-light vision; Perception +0&lt;/h5&gt;&lt;/div&gt;&lt;hr/&gt;&lt;div&gt;&lt;h5&gt;&lt;b&gt;DEFENSE&lt;/b&gt;&lt;/h5&gt;&lt;/div&gt;&lt;hr/&gt;&lt;div&gt;&lt;h5&gt;&lt;b&gt;AC &lt;/b&gt;26, touch 9, flat-footed 25 (+1 Dex, +17 natural, -2 size)&lt;/h5&gt;&lt;h5&gt;&lt;b&gt;hp &lt;/b&gt;122 (15d10+40)&lt;/h5&gt;&lt;h5&gt;&lt;b&gt;Fort &lt;/b&gt;+5, &lt;b&gt;Ref &lt;/b&gt;+6, &lt;b&gt;Will &lt;/b&gt;+5&lt;/h5&gt;&lt;h5&gt;&lt;b&gt;DR &lt;/b&gt;10/adamantine and bludgeoning; &lt;b&gt;Immune &lt;/b&gt;construct traits, magic&lt;/h5&gt;&lt;/div&gt;&lt;hr/&gt;&lt;div&gt;&lt;h5&gt;&lt;b&gt;OFFENSE&lt;/b&gt;&lt;/h5&gt;&lt;/div&gt;&lt;hr/&gt;&lt;div&gt;&lt;h5&gt;&lt;b&gt;Spd &lt;/b&gt;30 ft.&lt;/h5&gt;&lt;h5&gt;&lt;b&gt;Melee &lt;/b&gt;2 bites +20 (6d6+7 plus petrification)&lt;/h5&gt;&lt;h5&gt;&lt;b&gt;Space &lt;/b&gt;15 ft.; &lt;b&gt;Reach &lt;/b&gt;15 ft.&lt;/h5&gt;&lt;/div&gt;&lt;hr/&gt;&lt;div&gt;&lt;h5&gt;&lt;b&gt;STATISTICS&lt;/b&gt;&lt;/h5&gt;&lt;/div&gt;&lt;hr/&gt;&lt;div&gt;&lt;h5&gt;&lt;b&gt;Str &lt;/b&gt;25, &lt;b&gt;Dex &lt;/b&gt;13, &lt;b&gt;Con &lt;/b&gt;-, &lt;b&gt;Int &lt;/b&gt; -, &lt;b&gt;Wis &lt;/b&gt;10, &lt;b&gt;Cha &lt;/b&gt;1&lt;/h5&gt;&lt;h5&gt;&lt;b&gt;Base Atk &lt;/b&gt;+15; &lt;b&gt;CMB &lt;/b&gt;+24; &lt;b&gt;CMD &lt;/b&gt;35&lt;/h5&gt;&lt;h5&gt;&lt;b&gt;Feats &lt;/b&gt;Combat Reflexes&lt;sup&gt;B&lt;/sup&gt;&lt;/h5&gt;&lt;/div&gt;&lt;hr/&gt;&lt;div&gt;&lt;h5&gt;&lt;b&gt;ECOLOGY&lt;/b&gt;&lt;/h5&gt;&lt;/div&gt;&lt;hr/&gt;&lt;div&gt;&lt;h5&gt;&lt;b&gt;Environment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ABILITIES&lt;/b&gt;&lt;/h5&gt;&lt;/div&gt;&lt;hr/&gt;&lt;div&gt;&lt;/h5&gt;&lt;h5&gt;&lt;b&gt;Immunity to Magic (Su)&lt;/b&gt; A fossil golem is immune to any spell or spell-like ability that allows spell resistance. In addition, certain spells and abilities function differently against the creature, as noted below.  &lt;ul&gt;&lt;li&gt; A &lt;i&gt;transmute rock to mud&lt;/i&gt; spell slows a fossil golem (as the &lt;i&gt;slow&lt;/i&gt; spell) for 2d6 rounds, with no saving throw.  &lt;li&gt; A &lt;i&gt;stone to flesh&lt;/i&gt; spell negates its damage reduction and petrification ability for 1 round.  &lt;/h5&gt;&lt;h5&gt;&lt;b&gt;Petrification (Su)&lt;/b&gt; The attacks of a fossil golem gradually turn living &lt;i&gt;flesh to stone&lt;/i&gt;. Each time the golem hits a target with one of its natural attacks, the target must make a DC 19 Fortitude save or take 1d6 points of Dexterity drain. A creature that is reduced to 0 Dexterity by this attack turns completely to stone, as if by a &lt;i&gt;flesh to stone&lt;/i&gt; spell. Casting &lt;i&gt;stone to flesh&lt;/i&gt; on the creature removes all Dexterity drain caused by this attack. The save DC is Constitution-based and includes a +2 racial bonus.&lt;/ul&gt;&lt;/h5&gt;&lt;/div&gt;&lt;br&gt;&lt;div&gt;&lt;h4&gt;&lt;p&gt;&lt;p&gt;A fossil golem is constructed of the stony bones of long-dead dinosaurs and other prehistoric creatures. These bones are generally not assembled with any attempt to accurately model the original creature-usually, the skulls of powerful predatory dinosaurs (such as tyrannosauruses) serve in the place of hands, granting the fossil golem a pair of devastating bite attacks. The magical energies that infuse a fossil golem create an additional peril-they transform fossilization into a terrible form of contagion that can affect any creature they damage.  Fossil golems are often used to guard caverns and other natural fortifications. A fossil golem at rest might look to the untrained eye like nothing more than a strange display of bones. A fossil golem is 20 feet tall and weighs 8,000 pounds.  &lt;br&gt;&lt;b&gt;Construction&lt;/b&gt;&lt;br&gt;  A fossil golem must be constructed from the fossilized skeletons of at least two creatures of Huge size or greater. The fossilized bone making up the golem requires extensive preservation and reassembly with alchemical solutions at a cost of 5,000 gp.  &lt;br&gt;&lt;div class="heading"&gt;&lt;p class="alignleft"&gt;Fossil Golem&lt;div style="clear: both;"&gt;&lt;/div&gt;  &lt;b&gt;CL&lt;/b&gt; 15th; &lt;b&gt;Price&lt;/b&gt; 125,000 gp  &lt;br&gt;&lt;hr/&gt;&lt;b&gt;Construction&lt;/b&gt;&lt;hr/&gt;  &lt;b&gt;Requirements&lt;/b&gt; Craft Construct, &lt;i&gt;flesh to stone&lt;/i&gt;, &lt;i&gt;geas/quest&lt;/i&gt;, &lt;i&gt;limited wish&lt;/i&gt;, &lt;i&gt;stone shape&lt;/i&gt;, creator must be at least caster level 15th; &lt;b&gt;Skill&lt;/b&gt; Craft (sculpture) or Heal DC 20; &lt;b&gt;Cost&lt;/b&gt; 65,000 gp&lt;/p&gt;&lt;/h4&gt;&lt;/div&gt;</t>
  </si>
  <si>
    <t>Gorynych</t>
  </si>
  <si>
    <t>darkvision 60 ft., low-light vision, true seeing; Perception +23</t>
  </si>
  <si>
    <t>(+2 Dex, +18 natural, -2 size)</t>
  </si>
  <si>
    <t>regeneration 5 (acid)</t>
  </si>
  <si>
    <t>Fort +16, Ref +14, Will +15</t>
  </si>
  <si>
    <t>fire, paralysis, poison, sleep</t>
  </si>
  <si>
    <t>30 ft., fly 100 ft. (poor), swim 50 ft.</t>
  </si>
  <si>
    <t>3 bites +24 (2d8+8), 2 claws +23 (1d8+8)</t>
  </si>
  <si>
    <t>10 ft. (20 ft. with bite)</t>
  </si>
  <si>
    <t>breath weapon (40-ft. cone, 5d6 fire, Reflex DC 24 for half, usable every 1d4 rounds)</t>
  </si>
  <si>
    <t>Spell-Like Abilities (CL 15th; concentration +19)  Constant-true seeing   At Will-charm person (DC 15), dancing lights, message   3/day-alter self, bestow curse (DC 18), greater dispel magic   1/day-lesser geas (DC 18), limited wish, mislead (DC 20)</t>
  </si>
  <si>
    <t>Str 27, Dex 15, Con 22, Int 12, Wis 17, Cha 18</t>
  </si>
  <si>
    <t>Awesome Blow, Combat Reflexes, Flyby Attack, Improved Bull Rush, Iron Will, Lightning Reflexes, Power Attack, Stand Still, Weapon Focus (bite)</t>
  </si>
  <si>
    <t>Bluff +17, Diplomacy +17, Fly +7, Intimidate +17, Knowledge (arcana) +14, Knowledge (nature) +14, Perception +23, Sense Motive +16, Spellcraft +14, Stealth +14, Swim +24</t>
  </si>
  <si>
    <t>multi-headed</t>
  </si>
  <si>
    <t>This sleek, three-headed dragon rears up on its hind legs, wings spread and flames licking out from behind three sets of fangs.</t>
  </si>
  <si>
    <t>Breath Weapon (Su) Each of a gorynych's heads has its own separate breath weapon. When a gorynych uses its breath weapon, it can breathe with one, two, or all three heads. If the areas of two or more breath weapons overlap, a creature caught in that overlapping area takes a -2 penalty on its Reflex save (or -4 if three breath weapons overlap). Damage done by overlapping breath weapons stacks and is considered to be a single source of fire damage for the purpose of tracking fire resistance.  Regardless of how many heads breathe fire, the gorynych can only use its breath weapon once every 1d4 rounds.  Multi-Headed (Ex) All three of a gorynych's heads can act independently of each other. When it makes a full attack, each head can either bite or use its breath weapon, in any combination (two bites and one breath, three breaths and no bites, and so on).</t>
  </si>
  <si>
    <t>This sinister beast threatens entire countrysides with its plundering actions. No friend to its true dragon cousins, a gorynych sometimes threatens green and black dragons for mastery of their lands. A gorynych seeks out young dragons that have only established small hoards, killing the rival creatures and claiming their treasures as its own. It dominates drakes and wyverns, but true dragons consider it a repulsive throwback to an ancient line of mutants and deviants.  Motivated by greed, gluttony, and unnatural lust, a gorynych lives to collect treasure, feast as often as possible, and chase after humanoid maidens, using alter self and charm person as necessary.  Gorynyches are particularly creative with the use of their limited wishes in duplicating other spell effects to secure their desires and complete their hideous tasks.  When not busily stalking young dragons in order to steal their hoard or selecting maidens to kidnap, most gorynyches search out ancient ruins. There they install themselves as guardians, sometimes even gathering whole tribes of monstrous humanoids to act as their servants</t>
  </si>
  <si>
    <t>&lt;link rel="stylesheet"href="PF.css"&gt;&lt;div&gt;&lt;h2&gt;Gorynych&lt;/h2&gt;&lt;h3&gt;&lt;i&gt;&lt;i&gt;This sleek&lt;/i&gt;, &lt;i&gt;three-headed dragon rears up on its hind legs&lt;/i&gt;, wings spread and flames licking out from behind three sets of fangs.&lt;/i&gt;&lt;/h3&gt;&lt;br&gt;&lt;/br&gt;&lt;/div&gt;&lt;div class="heading"&gt;&lt;p class="alignleft"&gt;Gorynych&lt;/p&gt;&lt;p class="alignright"&gt;CR 15&lt;/p&gt;&lt;div style="clear: both;"&gt;&lt;/div&gt;&lt;/div&gt;&lt;div&gt;&lt;h5&gt;&lt;b&gt;XP &lt;/b&gt;51,200&lt;/h5&gt;&lt;h5&gt;CE Huge dragon &lt;/h5&gt;&lt;h5&gt;&lt;b&gt;Init &lt;/b&gt;+2; &lt;b&gt;Senses &lt;/b&gt;darkvision 60 ft., low-light vision, &lt;i&gt;true seeing&lt;/i&gt;; Perception +23&lt;/h5&gt;&lt;/div&gt;&lt;hr/&gt;&lt;div&gt;&lt;h5&gt;&lt;b&gt;DEFENSE&lt;/b&gt;&lt;/h5&gt;&lt;/div&gt;&lt;hr/&gt;&lt;div&gt;&lt;h5&gt;&lt;b&gt;AC &lt;/b&gt;28, touch 10, flat-footed 26 (+2 Dex, +18 natural, -2 size)&lt;/h5&gt;&lt;h5&gt;&lt;b&gt;hp &lt;/b&gt;212 (17d12+102); regeneration 5 (acid)&lt;/h5&gt;&lt;h5&gt;&lt;b&gt;Fort &lt;/b&gt;+16, &lt;b&gt;Ref &lt;/b&gt;+14, &lt;b&gt;Will &lt;/b&gt;+15&lt;/h5&gt;&lt;h5&gt;&lt;b&gt;DR &lt;/b&gt;10/lawful; &lt;b&gt;Immune &lt;/b&gt;fire, paralysis, poison, sleep; &lt;b&gt;SR &lt;/b&gt;26&lt;/h5&gt;&lt;/div&gt;&lt;hr/&gt;&lt;div&gt;&lt;h5&gt;&lt;b&gt;OFFENSE&lt;/b&gt;&lt;/h5&gt;&lt;/div&gt;&lt;hr/&gt;&lt;div&gt;&lt;h5&gt;&lt;b&gt;Spd &lt;/b&gt;30 ft., fly 100 ft. (poor), swim 50 ft.&lt;/h5&gt;&lt;h5&gt;&lt;b&gt;Melee &lt;/b&gt;3 bites +24 (2d8+8), 2 claws +23 (1d8+8)&lt;/h5&gt;&lt;h5&gt;&lt;b&gt;Space &lt;/b&gt;15 ft.; &lt;b&gt;Reach &lt;/b&gt;10 ft. (20 ft. with bite)&lt;/h5&gt;&lt;h5&gt;&lt;b&gt;Special Attacks &lt;/b&gt;breath weapon (40-ft. cone, 5d6 fire, Reflex DC 24 for half, usable every 1d4 rounds)&lt;/h5&gt;&lt;h5&gt;&lt;b&gt;Spell-Like Abilities&lt;/b&gt; (CL 15th; concentration +19)  &lt;/br&gt;Constant&amp;mdash;&lt;i&gt;true seeing&lt;/i&gt; &lt;/br&gt;At Will&amp;mdash;&lt;i&gt;charm person&lt;/i&gt; (DC 15), &lt;i&gt;dancing lights&lt;/i&gt;, &lt;i&gt;message&lt;/i&gt; &lt;/br&gt;3/day&amp;mdash;&lt;i&gt;alter self&lt;/i&gt;, &lt;i&gt;bestow curse&lt;/i&gt; (DC 18), &lt;i&gt;greater dispel magic&lt;/i&gt; &lt;/br&gt;1/day&amp;mdash;&lt;i&gt;lesser geas&lt;/i&gt; (DC 18), &lt;i&gt;limited wish&lt;/i&gt;, &lt;i&gt;mislead&lt;/i&gt; (DC 20)&lt;/h5&gt;&lt;/h5&gt;&lt;/div&gt;&lt;hr/&gt;&lt;div&gt;&lt;h5&gt;&lt;b&gt;STATISTICS&lt;/b&gt;&lt;/h5&gt;&lt;/div&gt;&lt;hr/&gt;&lt;div&gt;&lt;h5&gt;&lt;b&gt;Str &lt;/b&gt;27, &lt;b&gt;Dex &lt;/b&gt;15, &lt;b&gt;Con &lt;/b&gt;22, &lt;b&gt;Int &lt;/b&gt; 12, &lt;b&gt;Wis &lt;/b&gt;17, &lt;b&gt;Cha &lt;/b&gt;18&lt;/h5&gt;&lt;h5&gt;&lt;b&gt;Base Atk &lt;/b&gt;+17; &lt;b&gt;CMB &lt;/b&gt;+27; &lt;b&gt;CMD &lt;/b&gt;39&lt;/h5&gt;&lt;h5&gt;&lt;b&gt;Feats &lt;/b&gt;Awesome Blow, Combat Reflexes, Flyby Attack, Improved Bull Rush, Iron Will, Lightning Reflexes, Power Attack, Stand Still, Weapon Focus (bite)&lt;/h5&gt;&lt;h5&gt;&lt;b&gt;Skills &lt;/b&gt;Bluff +17, Diplomacy +17, Fly +7, Intimidate +17, Knowledge (arcana) +14, Knowledge (nature) +14, Perception +23, Sense Motive +16, Spellcraft +14, Stealth +14, Swim +24&lt;/h5&gt;&lt;h5&gt;&lt;b&gt;Languages &lt;/b&gt;Common, Draconic, Sylvan&lt;/h5&gt;&lt;h5&gt;&lt;b&gt;SQ &lt;/b&gt;multi-headed&lt;/h5&gt;&lt;/div&gt;&lt;hr/&gt;&lt;div&gt;&lt;h5&gt;&lt;b&gt;ECOLOGY&lt;/b&gt;&lt;/h5&gt;&lt;/div&gt;&lt;hr/&gt;&lt;div&gt;&lt;h5&gt;&lt;b&gt;Environment &lt;/b&gt; temperate forests&lt;/h5&gt;&lt;h5&gt;&lt;b&gt;Organization &lt;/b&gt;solitary&lt;/h5&gt;&lt;h5&gt;&lt;b&gt;Treasure &lt;/b&gt;double&lt;/h5&gt;&lt;/div&gt;&lt;hr/&gt;&lt;div&gt;&lt;h5&gt;&lt;b&gt;SPECIAL ABILITIES&lt;/b&gt;&lt;/h5&gt;&lt;/div&gt;&lt;hr/&gt;&lt;div&gt;&lt;/h5&gt;&lt;h5&gt;&lt;b&gt;Breath Weapon (Su)&lt;/b&gt; Each of a gorynych's heads has its own separate breath weapon. When a gorynych uses its breath weapon, it can breathe with one, two, or all three heads. If the areas of two or more breath weapons overlap, a creature caught in that overlapping area takes a -2 penalty on its Reflex save (or -4 if three breath weapons overlap). Damage done by overlapping breath weapons stacks and is considered to be a single source of fire damage for the purpose of tracking fire resistance.  Regardless of how many heads breathe fire, the gorynych can only use its breath weapon once every 1d4 rounds.  Multi-Headed (Ex) All three of a gorynych's heads can act independently of each other. When it makes a full attack, each head can either bite or use its breath weapon, in any combination (two bites and one breath, three breaths and no bites, and so on).&lt;/h5&gt;&lt;/div&gt;&lt;br&gt;&lt;/br&gt;&lt;div&gt;&lt;h4&gt;&lt;p&gt;&lt;p&gt;This sinister beast threatens entire countrysides with its plundering actions. No friend to its true dragon cousins, a gorynych sometimes threatens green and black dragons for mastery of their lands. A gorynych seeks out young dragons that have only established small hoards, killing the rival creatures and claiming their treasures as its own. It dominates drakes and wyverns, but true dragons consider it a repulsive throwback to an ancient line of mutants and deviants.&lt;/p&gt;&lt;p&gt;Motivated by greed, gluttony, and unnatural lust, a gorynych lives to collect treasure, feast as often as possible, and chase after humanoid maidens, using &lt;i&gt;alter self&lt;/i&gt; and &lt;i&gt;charm person&lt;/i&gt; as necessary.&lt;/p&gt;&lt;p&gt;Gorynyches are particularly creative with the use of their &lt;i&gt;limited wish&lt;/i&gt;es in duplicating other spell effects to secure their desires and complete their hideous tasks.&lt;/p&gt;&lt;p&gt;When not busily stalking young dragons in order to steal their hoard or selecting maidens to kidnap, most gorynyches search out ancient ruins. There they install themselves as guardians, sometimes even gathering whole tribes of monstrous humanoids to act as their servants&lt;/p&gt;&lt;/h4&gt;&lt;/div&gt;</t>
  </si>
  <si>
    <t>Graveknight</t>
  </si>
  <si>
    <t>Human graveknight</t>
  </si>
  <si>
    <t>fighter 10</t>
  </si>
  <si>
    <t>sacrilegious aura (30 ft., DC 19)</t>
  </si>
  <si>
    <t>(+10 armor, +1 Dex, +4 natural)</t>
  </si>
  <si>
    <t>Fort +13, Ref +6, Will +6; +3 vs. fear</t>
  </si>
  <si>
    <t>bravery +3, channel resistance +4, rejuvenation</t>
  </si>
  <si>
    <t>acid, cold, electricity, undead traits</t>
  </si>
  <si>
    <t>+1 greatsword +25/+20 (2d6+19 plus 2d6 acid)</t>
  </si>
  <si>
    <t>composite longbow +14/+9 (1d8+11/x3)</t>
  </si>
  <si>
    <t>channel destruction, devastating blast (6d6 acid, DC 19), undead mastery (DC 19), weapon training (heavy blades +2, bows +1)</t>
  </si>
  <si>
    <t>Str 27, Dex 12, Con 10, Int 15, Wis 12, Cha 18</t>
  </si>
  <si>
    <t>Cleave, Critical Focus, Dazzling Display, Greater Weapon Focus (greatsword), Improved Initiative, Mounted Combat, Power Attack, Ride-By Attack, Shatter Defenses, Spirited Charge, Toughness, Trample, Unseat, Vital Strike, Weapon Focus (greatsword), Weapon Specialization (greatsword)</t>
  </si>
  <si>
    <t>Climb +13, Intimidate +25, Knowledge (nobility) +12, Perception +19, Ride +19, Swim +13</t>
  </si>
  <si>
    <t>+8 Intimidate, +8 Perception, +8 Ride</t>
  </si>
  <si>
    <t>Common, Dwarven, Infernal</t>
  </si>
  <si>
    <t>armor training 2, phantom mount, ruinous revivification</t>
  </si>
  <si>
    <t>solitary or troop (graveknight plus 12-24 skeletal champions)</t>
  </si>
  <si>
    <t>NPC gear (+1 full plate, +1 greatsword, composite longbow [+8 Str] with 20 arrows, belt of giant strength +2, other treasure)</t>
  </si>
  <si>
    <t>Shadows veil what lurks within the dark, imposing armor of this figure, though two piercing eyes gaze from its closed visor.</t>
  </si>
  <si>
    <t>Undying tyrants and eternal champions of the undead, graveknights arise from the corpses of the most nefarious warlords and disgraced heroes-villains too merciless to submit to the shackles of death. They bear the same weapons and regalia they did in life, though warped or empowered by their profane resurrection. The legions they once held also flock to them in death, ready to serve their wicked ambitions once more. A graveknight's essence is fundamentally tied to its armor, the bloodstained trappings of its battle lust. This armor becomes an icon of its perverse natures, transforming into a monstrous second skin over the husk of desiccated flesh and scarred bone locked within.  CREATING A GRAVEKNIGHT  "Graveknight" is an acquired template that can be added to any living creature with 5 or more Hit Dice (referred to hereafter as the base creature). Most graveknights were once humanoids. A graveknight uses the base creature's statistics and abilities except as noted here.  CR: Same as base creature +2.  Alignment: Any evil.  Type: The graveknight's type changes to undead (augmented). Do not recalculate class Hit Dice, BAB, or saves.  Senses: A graveknight gains darkvision 60 ft.  Aura: A graveknight emanates the following aura.  Sacrilegious Aura (Su): A graveknight constantly exudes an aura of intense evil and negative energy in a 30-foot radius. This aura functions as the spell desecrate and uses the graveknight's armor as an altar of sorts to double the effects granted. The graveknight constantly gains the benefits of this effect (including the bonus hit points, as this aura is part of the graveknight's creation). In addition, this miasma of fell energies hinders the channeling of positive energy. Any creature that attempts to summon positive energy in this area-such as through a cleric's channel energy ability, a paladin's lay on hands, or any spell with the healing subtype-must make a concentration check with a DC equal to 10 + 1/2 the graveknight's Hit Dice + the graveknight's Charisma modifier. If the character fails, the effect is expended but does not function.  Armor Class: Natural armor improves by +4.  Hit Dice: Change all racial Hit Dice to d8s. Class Hit Dice are unaffected. As an undead, a graveknight uses its Charisma modifier to determine bonus hit points.  Defensive Abilities: A graveknight gains channel resistance +4; DR 10/magic; and immunity to cold, electricity, and any additional energy type noted by its ruinous revivification special quality. A graveknight also gains spell resistance equal to its augmented CR + 11.  The graveknight also gains the following ability.  Rejuvenation (Su): One day after a graveknight is destroyed, its armor begins to rebuild the undead horror's body. This process takes 1d10 days-if the body is destroyed before that time passes, the armor merely starts the process anew. After this time has elapsed, the graveknight wakens fully healed.  Attacks: A graveknight gains a slam attack if the base creature didn't have one. Damage for the slam depends on the graveknight's size (see Bestiary 302).  Special Attacks: A graveknight gains the following special attacks. Save DCs are equal to 10 + 1/2 the graveknight's HD + the graveknight's Charisma modifier unless otherwise noted.  Channel Destruction (Su): Any weapon a graveknight wields seethes with energy, and deals an additional 1d6 points of damage for every 4 Hit Dice the graveknight has. This additional damage is of the energy type determined by the ruinous revivification special quality.  Devastating Blast (Su): Three times per day, the graveknight may unleash a 30-foot cone of energy as a standard action. This blast deals 2d6 points of damage for every 3 Hit Dice a graveknight has (Reflex for half ). This damage is of the energy type determined by the graveknight's ruinous revivification special quality.  Undead Mastery (Su): As a standard action, a graveknight can attempt to bend any undead creature within 50 feet to its will. The targeted undead must succeed at a Will save or fall under the graveknight's control. This control is permanent for unintelligent undead; an undead with an Intelligence score is allowed an additional save every day to break free from the graveknight's control. A creature that successfully saves cannot be affected again by the same graveknight's undead mastery for 24 hours.  A graveknight can control 5 Hit Dice of undead creatures for every Hit Die it has. If the graveknight exceeds this number, the excess from earlier uses of the ability becomes uncontrolled, as per animate dead.  Special Qualities: A graveknight gains the following.  Phantom Mount (Su): Once per hour, a graveknight can summon a skeletal horse similar to a phantom steed. This mount is more real than a typical phantom steed, and can carry one additional rider. The mount's powers are based on the graveknight's total Hit Dice rather than caster level. A graveknight's mount looks distinctive and always appears the same each time it is summoned. If the mount is destroyed, it can be summoned again with full hit points 1 hour later.  Ruinous Revivification (Su): At the time of its creation, the graveknight chooses one of the following energy types: acid, cold, electricity, or fire. This energy type should be relevant to the graveknight's life or death, defaulting to fire if none are especially appropriate. This energy type inf luences the effects of several of a graveknight's special abilities.  Ability Scores: Str +6, Int +2, Wis +4, Cha +4. As an undead creature, a graveknight has no Constitution score.  Skills: Graveknights gain a +8 racial bonus on Intimidate, Perception, and Ride checks.  Feats: Graveknights gain Improved Initiative, Mounted Combat, Ride-By Attack, and Toughness as bonus feats.  GRAVEKNIGHT ARMOR  In death, the graveknight's life force lingers on in its armor, not its corpse, in much the same way that a lich's essence is bound within a phylactery. Unless every part of a graveknight's armor is ruined along with its body, a graveknight can rejuvenate after it is destroyed. A typical suit of full plate graveknight armor has hardness 10 and 45 hit points, though armor with enhancements or made of special materials proves more difficult to destroy. Merely breaking a graveknight's armor does not destroy it; it must be ruined, such as by being disintegrated, taken to the Positive Energy Plane, or thrown into the heart of a volcano.</t>
  </si>
  <si>
    <t>&lt;link rel="stylesheet"href="PF.css"&gt;&lt;div&gt;&lt;h2&gt;Graveknight&lt;/h2&gt;&lt;h3&gt;&lt;i&gt;&lt;i&gt;Shadows veil what lurks within the dark&lt;/i&gt;, &lt;i&gt;imposing armor of this figure&lt;/i&gt;, &lt;i&gt;though two piercing eyes gaze from its closed visor&lt;/i&gt;.&lt;/i&gt;&lt;/h3&gt;&lt;br&gt;&lt;/br&gt;&lt;/div&gt;&lt;div class="heading"&gt;&lt;p class="alignleft"&gt;Graveknight&lt;/p&gt;&lt;p class="alignright"&gt;CR 11&lt;/p&gt;&lt;div style="clear: both;"&gt;&lt;/div&gt;&lt;/div&gt;&lt;div&gt;&lt;h5&gt;&lt;b&gt;XP &lt;/b&gt;12,800&lt;/h5&gt;&lt;h5&gt;Human graveknight fighter 10&lt;/h5&gt;&lt;h5&gt;LE Medium undead (augmented humanoid)&lt;/h5&gt;&lt;h5&gt;&lt;b&gt;Init &lt;/b&gt;+5; &lt;b&gt;Senses &lt;/b&gt;darkvision 60 ft.; Perception +19&lt;/h5&gt;&lt;h5&gt;&lt;b&gt;Aura &lt;/b&gt;sacrilegious aura (30 ft., DC 19)&lt;/h5&gt;&lt;/div&gt;&lt;hr/&gt;&lt;div&gt;&lt;h5&gt;&lt;b&gt;DEFENSE&lt;/b&gt;&lt;/h5&gt;&lt;/div&gt;&lt;hr/&gt;&lt;div&gt;&lt;h5&gt;&lt;b&gt;AC &lt;/b&gt;25, touch 11, flat-footed 24 (+10 armor, +1 Dex, +4 natural)&lt;/h5&gt;&lt;h5&gt;&lt;b&gt;hp &lt;/b&gt;139 (10d10+80)&lt;/h5&gt;&lt;h5&gt;&lt;b&gt;Fort &lt;/b&gt;+13, &lt;b&gt;Ref &lt;/b&gt;+6, &lt;b&gt;Will &lt;/b&gt;+6; +3 vs. fear&lt;/h5&gt;&lt;h5&gt;&lt;b&gt;Defensive Abilities &lt;/b&gt;bravery +3, channel resistance +4, rejuvenation; &lt;b&gt;DR &lt;/b&gt;10/magic; &lt;b&gt;Immune &lt;/b&gt;acid, cold, electricity, undead traits; &lt;b&gt;SR &lt;/b&gt;22&lt;/h5&gt;&lt;/div&gt;&lt;hr/&gt;&lt;div&gt;&lt;h5&gt;&lt;b&gt;OFFENSE&lt;/b&gt;&lt;/h5&gt;&lt;/div&gt;&lt;hr/&gt;&lt;div&gt;&lt;h5&gt;&lt;b&gt;Spd &lt;/b&gt;30 ft.&lt;/h5&gt;&lt;h5&gt;&lt;b&gt;Melee &lt;/b&gt;&lt;i&gt;&lt;i&gt;+1 greatsword&lt;/i&gt;&lt;/i&gt; +25/+20 (2d6+19 plus 2d6 acid)&lt;/h5&gt;&lt;h5&gt;&lt;b&gt;Ranged &lt;/b&gt;composite longbow +14/+9 (1d8+11/x3)&lt;/h5&gt;&lt;h5&gt;&lt;b&gt;Space &lt;/b&gt;5 ft.; &lt;b&gt;Reach &lt;/b&gt;5 ft.&lt;/h5&gt;&lt;h5&gt;&lt;b&gt;Special Attacks &lt;/b&gt;channel destruction, devastating blast (6d6 acid, DC 19), undead mastery (DC 19), weapon training (heavy blades +2, bows +1)&lt;/h5&gt;&lt;/div&gt;&lt;hr/&gt;&lt;div&gt;&lt;h5&gt;&lt;b&gt;STATISTICS&lt;/b&gt;&lt;/h5&gt;&lt;/div&gt;&lt;hr/&gt;&lt;div&gt;&lt;h5&gt;&lt;b&gt;Str &lt;/b&gt;27, &lt;b&gt;Dex &lt;/b&gt;12, &lt;b&gt;Con &lt;/b&gt;10, &lt;b&gt;Int &lt;/b&gt; 15, &lt;b&gt;Wis &lt;/b&gt;12, &lt;b&gt;Cha &lt;/b&gt;18&lt;/h5&gt;&lt;h5&gt;&lt;b&gt;Base Atk &lt;/b&gt;+10; &lt;b&gt;CMB &lt;/b&gt;+20; &lt;b&gt;CMD &lt;/b&gt;29&lt;/h5&gt;&lt;h5&gt;&lt;b&gt;Feats &lt;/b&gt;Cleave, Critical Focus, Dazzling Display, Greater Weapon Focus (greatsword), Improved Initiative, Mounted Combat, Power Attack, Ride-By Attack, Shatter Defenses, Spirited Charge, Toughness, Trample, Unseat, Vital Strike, Weapon Focus (greatsword), Weapon Specialization (greatsword)&lt;/h5&gt;&lt;h5&gt;&lt;b&gt;Skills &lt;/b&gt;Climb +13, Intimidate +25, Knowledge (nobility) +12, Perception +19, Ride +19, Swim +13; &lt;b&gt;Racial Modifiers &lt;/b&gt;+8 Intimidate, +8 Perception, +8 Ride&lt;/h5&gt;&lt;h5&gt;&lt;b&gt;Languages &lt;/b&gt;Common, Dwarven, Infernal&lt;/h5&gt;&lt;h5&gt;&lt;b&gt;SQ &lt;/b&gt;armor training 2, phantom mount, ruinous revivification&lt;/h5&gt;&lt;/div&gt;&lt;hr/&gt;&lt;div&gt;&lt;h5&gt;&lt;b&gt;ECOLOGY&lt;/b&gt;&lt;/h5&gt;&lt;/div&gt;&lt;hr/&gt;&lt;div&gt;&lt;h5&gt;&lt;b&gt;Environment &lt;/b&gt; any land&lt;/h5&gt;&lt;h5&gt;&lt;b&gt;Organization &lt;/b&gt;solitary or troop (graveknight plus 12-24 skeletal champions)&lt;/h5&gt;&lt;h5&gt;&lt;b&gt;Treasure &lt;/b&gt;NPC gear (&lt;i&gt;+1 full plate&lt;/i&gt;, &lt;i&gt;+1 greatsword&lt;/i&gt;, composite longbow [+8 Str] with 20 arrows, &lt;i&gt;belt of giant strength +2&lt;/i&gt;, other treasure)&lt;/h5&gt;&lt;/div&gt;&lt;br&gt;&lt;/br&gt;&lt;div&gt;&lt;h4&gt;&lt;p&gt;&lt;p&gt;Undying tyrants and eternal champions of the undead, graveknights arise from the corpses of the most nefarious warlords and disgraced heroes-villains too merciless to submit to the shackles of death. They bear the same weapons and regalia they did in life, though warped or empowered by their profane resurrection. The legions they once held also flock to them in death, ready to serve their wicked ambitions once more. A graveknight's essence is fundamentally tied to its armor, the bloodstained trappings of its battle lust. This armor becomes an icon of its perverse natures, transforming into a monstrous second skin over the husk of desiccated flesh and scarred bone locked within.  &lt;br&gt;&lt;b&gt;CREATING A GRAVEKNIGHT &lt;/b&gt;&lt;br&gt; "Graveknight" is an acquired template that can be added to any living creature with 5 or more Hit Dice (referred to hereafter as the base creature). Most graveknights were once humanoids. A graveknight uses the base creature's statistics and abilities except as noted here.  &lt;br&gt;&lt;b&gt;CR:&lt;/b&gt; Same as base creature +2.  &lt;br&gt;&lt;b&gt;Alignment:&lt;/b&gt; Any evil.  Type: The graveknight's type changes to undead (augmented). Do not recalculate class Hit Dice, BAB, or saves.  &lt;br&gt;&lt;b&gt;Senses:&lt;/b&gt; A graveknight gains darkvision 60 ft.  &lt;br&gt;&lt;b&gt;Aura:&lt;/b&gt; A graveknight emanates the following aura.  &lt;br&gt;&lt;b&gt;Sacrilegious Aura (Su):&lt;/b&gt; A graveknight constantly exudes an aura of intense evil and negative energy in a 30-foot radius. This aura functions as the spell &lt;i&gt;desecrate&lt;/i&gt; and uses the graveknight's armor as an altar of sorts to double the effects granted. The graveknight constantly gains the benefits of this effect (including the bonus hit points, as this aura is part of the graveknight's creation). In addition, this miasma of fell energies hinders the channeling of positive energy. Any creature that attempts to summon positive energy in this area-such as through a cleric's channel energy ability, a paladin's lay on hands, or any spell with the healing subtype-must make a concentration check with a DC equal to 10 + 1/2 the graveknight's Hit Dice + the graveknight's Charisma modifier. If the character fails, the effect is expended but does not function.  &lt;br&gt;&lt;b&gt;Armor Class:&lt;/b&gt; Natural armor improves by +4.  &lt;br&gt;&lt;b&gt;Hit Dice:&lt;/b&gt; Change all racial Hit Dice to d8s. Class Hit Dice are unaffected. As an undead, a graveknight uses its Charisma modifier to determine bonus hit points.  &lt;br&gt;&lt;b&gt;Defensive Abilities:&lt;/b&gt; A graveknight gains channel resistance +4; DR 10/magic; and immunity to cold, electricity, and any additional energy type noted by its ruinous revivification special quality. A graveknight also gains spell resistance equal to its augmented CR + 11.  The graveknight also gains the following ability.  &lt;br&gt;&lt;i&gt;Rejuvenation (Su)&lt;/i&gt;: One day after a graveknight is destroyed, its armor begins to rebuild the undead horror's body. This process takes 1d10 days-if the body is destroyed before that time passes, the armor merely starts the process anew. After this time has elapsed, the graveknight wakens fully healed.  Attacks: A graveknight gains a slam attack if the base creature didn't have one. Damage for the slam depends on the graveknight's size (see &lt;i&gt;Bestiary&lt;/i&gt; 302).  Special Attacks: A graveknight gains the following special attacks. Save DCs are equal to 10 + 1/2 the graveknight's HD + the graveknight's Charisma modifier unless otherwise noted.  &lt;br&gt;&lt;i&gt;Channel Destruction (Su)&lt;/i&gt;: Any weapon a graveknight wields seethes with energy, and deals an additional 1d6 points of damage for every 4 Hit Dice the graveknight has. This additional damage is of the energy type determined by the ruinous revivification special quality.  &lt;br&gt;&lt;i&gt;Devastating Blast (Su)&lt;/i&gt;: Three times per day, the graveknight may unleash a 30-foot cone of energy as a standard action. This blast deals 2d6 points of damage for every 3 Hit Dicea graveknight has (Reflex for half ). This damage is of the energy type determined by the graveknight's ruinous revivification special quality.  &lt;br&gt;&lt;i&gt;Undead Mastery (Su)&lt;/i&gt;: As a standard action, a graveknight can attempt to bend any undead creature within 50 feet to its will. The targeted undead must succeed at a Will save or fall under the graveknight's control. This control is permanent for unintelligent undead; an undead with an Intelligence score is allowed an additional save every day to break free from the graveknight's control. A creature that successfully saves cannot be affected again by the same graveknight's undead mastery for 24 hours.  A graveknight can control 5 Hit Dice of undead creatures for every Hit Die it has. If the graveknight exceeds this number, the excess from earlier uses of the ability becomes uncontrolled, as per &lt;i&gt;animate dead&lt;/i&gt;.  &lt;br&gt;&lt;b&gt;Special Qualities:&lt;/b&gt; A graveknight gains the following.  &lt;br&gt;&lt;i&gt;Phantom Mount (Su)&lt;/i&gt;: Once per hour, a graveknight can summon a skeletal horse similar to a &lt;i&gt;phantom steed&lt;/i&gt;. This mount is more real than a typical &lt;i&gt;phantom steed&lt;/i&gt;, and can carry one additional rider. The mount's powers are based on the graveknight's total Hit Dice rather than caster level. A graveknight's mount looks distinctive and always appears the same each time it is summoned. If the mount is destroyed, it can be summoned again with full hit points 1 hour later.  &lt;br&gt;&lt;i&gt;Ruinous Revivification (Su)&lt;/i&gt;: At the time of its creation, the graveknight chooses one of the following energy types: acid, cold, electricity, or fire. This energy type should be relevant to the graveknight's life or death, defaulting to fire if none are especially appropriate. This energy type inf luences the effects of several of a graveknight's special abilities.  &lt;br&gt;&lt;b&gt;Ability Scores:&lt;/b&gt; Str +6, Int +2, Wis +4, Cha +4. As an undead creature, a graveknight has no Constitution score.  &lt;br&gt;&lt;b&gt;Skills:&lt;/b&gt; Graveknights gain a +8 racial bonus on Intimidate, Perception, and Ride checks.  &lt;br&gt;&lt;b&gt;Feats:&lt;/b&gt; Graveknights gain Improved Initiative, Mounted Combat, Ride-By Attack, and Toughness as bonus feats.  &lt;br&gt;&lt;b&gt;GRAVEKNIGHT ARMOR &lt;/b&gt;&lt;br&gt; In death, the graveknight's life force lingers on in its armor, not its corpse, in much the same way that a lich's essence is bound within a phylactery. Unless every part of a graveknight's armor is ruined along with its body, a graveknight can rejuvenate after it is destroyed. A typical suit of full plate graveknight armor has hardness 10 and 45 hit points, though armor with enhancements or made of special materials proves more difficult to destroy. Merely breaking a graveknight's armor does not destroy it; it must be ruined, such as by being disintegrated, taken to the Positive Energy Plane, or thrown into the heart of a volcano.&lt;/p&gt;&lt;/h4&gt;&lt;/div&gt;</t>
  </si>
  <si>
    <t>Graven Guardian</t>
  </si>
  <si>
    <t>faith bound</t>
  </si>
  <si>
    <t>+1 keen scimitar +10/+5 (1d6+5/15-20 plus bleed) or slam +9 (1d6+4)</t>
  </si>
  <si>
    <t>bleed 2, magic weapon, rest eternal</t>
  </si>
  <si>
    <t>Spell-Like Abilities (CL 6th; concentration +0)  1/day-haste (self only)</t>
  </si>
  <si>
    <t>Str 16, Dex 15, Con -, Int -, Wis 12, Cha 1</t>
  </si>
  <si>
    <t>guardian domains (Death, Repose)</t>
  </si>
  <si>
    <t>solitary, band (2-4), or assembly (5-12)</t>
  </si>
  <si>
    <t>incidental (masterwork scimitar, other treasure)</t>
  </si>
  <si>
    <t>This jackal-headed, brightly painted clay statue animates and lurches forward, hefting a wickedly hooked sword.</t>
  </si>
  <si>
    <t>Faith Bound (Su) A graven guardian cannot attack any creature that openly wears or displays the holy or unholy symbol of the deity to which the graven guardian is dedicated unless that creature first attacks the graven guardian.  Magic Weapon (Su) A graven guardian that carries its deity's favored weapon treats that weapon as a +1 weapon as long as it is wielded by the guardian. If the weapon is a melee weapon, it gains the keen weapon special ability (even if the weapon is a bludgeoning weapon). If it is a thrown weapon, it gains the returning weapon special ability. If it is a ranged weapon, it gains the seeking weapon special ability, and generates new ammunition with each attack (this ammunition is destroyed whether or not it hits).</t>
  </si>
  <si>
    <t>Graven guardians are human-sized constructs of clay, stone, wood, or similar materials, crafted and painted to resemble a deity or a deity's favored servants. When not in motion, a graven guardian appears identical to a temple or crypt's statue, but while active, graven guardians look extremely lifelike.  Graven guardians are inexorably tied to a specific deity's faith. While unintelligent and thus lacking any  real personality, a graven guardian has the ability to recognize fellow worshipers or minions of its deity and does not treat them as enemies unless they first attack. This recognition does not extend so far as to allow these worshipers (or those cunningly disguised as worshipers) to give a graven guardian new orders. As with all constructs, a graven guardian follows only the orders of its creator.  GUARDIAN DOMAINS  Each graven guardian gains a special ability from two domains assigned during construction. Save DCs for these abilities are Wisdom-based (DC 14 for most guardians). Caster level for these abilities is equal to the graven guardian's Hit Dice (CL 6th for most graven guardians).  Air: Flight (Su)-The graven guardian gains a fly speed equal to its base speed with average maneuverability and a Fly skill of +6 (this includes a +4 racial bonus).  Animal: Beast Ward (Su)-Animals must make a Will save before they can attack the graven guardian. Any attack on an animal (but not its allies) by the graven guardian breaks this protection. Once the animal makes this Will save, it need not save again against that particular graven guardian on subsequent attacks.  Artifice: Repair (Ex)-The graven guardian's fast healing increases to 5.  Chaos: Chaotic Weapons (Su)-The graven guardian's weapon and slam attacks are treated as chaotic-aligned. Its magic weapon deals +1d6 points of damage to lawful targets.  Charm: Command (Su)-The graven guardian can cast command three times per day as a spell-like ability.  Community: Alliance (Su)-Adjacent worshipers and graven guardians dedicated to the same god gain a +1 luck bonus on attack rolls, weapon damage rolls, and saves.  Darkness: Darkness (Su)-The graven guardian can cast darkness two times per day as a spell-like ability.  Death: Bleed (Ex)-The graven guardian's weapon deals 2 points of bleed damage on a hit.  Destruction: Shatter (Ex)-The graven guardian can cast shatter two times per day as a spell-like ability.  Earth: Rocky (Ex)-The graven guardian's natural armor bonus increases by +2.  Evil: Evil Weapons (Su)-The graven guardian's weapon and slam attacks are treated as evil-aligned. Its magic weapon deals +1d6 points of damage to good targets.  Fire: Flaming (Su)-The graven guardian's weapon gains the flaming property.  Glory: Glorious (Su)-The graven guardian's magic weapon and slam attack deal an additional 1d6 points of damage against undead creatures.  Good: Good Weapons (Su)-The graven guardian's weapon and slam attacks are treated as good-aligned. Its magic weapon deals +1d6 points of damage to evil targets  Healing: Recovery (Su)-Once per day, when reduced below half hit points, the graven guardian automatically heals 3d10+6 points of damage.  Knowledge: Familiarity (Su)-The graven guardian gains a +2 bonus on attack rolls again any creature it attacked in the past round.  Law: Lawful Weapons (Su)-The graven guardian's weapons and slam attacks are treated as lawful-aligned. Its magic weapon deals +1d6 points of damage to chaotic targets.  Liberation: Unfettered (Su)-The graven guardian gains a +4 bonus to its CMD.  Luck: Lucky (Su)-Once per day, the graven guardian may roll a saving throw twice and take the better of the two results as the actual result.  Madness: Confusion (Su)-The graven guardian can cast confusion once per day as a spell-like ability.  Magic: Resistant (Su)-The graven guardian's SR increases by 5.  Nobility: Honored (Su)-The graven guardian gains a +1 bonus on attack rolls and combat maneuver checks.  Plant: Entangle (Su)-The graven guardian can cast entangle three times per day as a spell-like ability.  Protection: Protected (Su)-The graven guardian gains a +2 bonus on all saves.  Repose: Rest Eternal (Su)- Damage dealt by the graven guardian resists any magical healing. Attempting to use magical healing to cure this damage requires a successful caster level check against the guardian's SR. This ability does not affect natural healing or healing provided by extraordinary abilities.  Rune: Rune Carved (Su)-Runes cover the graven guardian. Whenever the graven guardian takes energy damage or energy damage fails to overcome its SR, for the next round, its attacks deal +1d6 points of damage of that energy type. If more than one type of energy attack occurs in a round, roll randomly to determine what kind of extra energy damage it deals.  Strength: Powerful (Ex)-The graven guardian gains Power Attack as a bonus feat.  Sun: Dazzling (Su)-When the graven guardian scores a critical hit with its magic weapon, a bright flash blinds the target for 1d4 rounds (Fortitude save negates).  Travel: Speedy (Su)-The guardian gains Mobility as a bonus feat, and all of its modes of movement increase by +10 feet.  Trickery: Trip (Su)-The graven guardian gains the trip ability with its melee weapon and slam attacks.  War: Enhanced (Su)-The enhancement bonus of the graven guardian's weapon increases to +2.  Water: Swimmer (Ex)-The guardian gains a swim speed equal to its base speed, and a Swim skill of +11.  Weather: Shocking Weapon (Su)-The graven guardian's weapon gains the shock special ability.  CONSTRUCTION  A graven guardian's body must be sculpted from clay, stone, or wood, and adorned with precious stones, rare woods, or metal inlays worth 500 gp. The Hit Dice and size of graven guardians can be increased as though they were golems (Bestiary 158).  GRAVEN GUARDIAN  CL 7th; Price 18,500 gp  CONSTRUCTION  Requirements Craft Construct, greater magic weapon, haste, imbue with spell ability, make whole, stone shape, creator must be caster level 7th; Skill Craft (sculpture) or Craft (pottery) DC 15; Cost 9,500 gp</t>
  </si>
  <si>
    <t>&lt;link rel="stylesheet"href="PF.css"&gt;&lt;div&gt;&lt;h2&gt;Graven Guardian&lt;/h2&gt;&lt;h3&gt;&lt;i&gt;&lt;i&gt;This jackal-headed&lt;/i&gt;,    &lt;i&gt;brightly painted clay statue animates and lurches forward&lt;/i&gt;, &lt;i&gt;hefting a wickedly hooked    sword&lt;/i&gt;.&lt;/i&gt;&lt;/h3&gt;&lt;br&gt;&lt;/br&gt;&lt;/div&gt;&lt;div class="heading"&gt;&lt;p class="alignleft"&gt;Graven Guardian&lt;/p&gt;&lt;p    class="alignright"&gt;CR 5&lt;/p&gt;&lt;div style="clear: both;"&gt;&lt;/div&gt;&lt;/div&gt;&lt;div&gt;&lt;h5&gt;&lt;b&gt;XP &lt;/b&gt;1,600&lt;/h5&gt;&lt;h5&gt;N    Medium construct &lt;/h5&gt;&lt;h5&gt;&lt;b&gt;Init &lt;/b&gt;+2; &lt;b&gt;Senses &lt;/b&gt;darkvision 60 ft., low-light vision; Perception    +1&lt;/h5&gt;&lt;/div&gt;&lt;hr/&gt;&lt;div&gt;&lt;h5&gt;&lt;b&gt;DEFENSE&lt;/b&gt;&lt;/h5&gt;&lt;/div&gt;&lt;hr/&gt;&lt;div&gt;&lt;h5&gt;&lt;b&gt;AC &lt;/b&gt;20, touch 12, flat-footed 18    (+2 Dex, +8 natural)&lt;/h5&gt;&lt;h5&gt;&lt;b&gt;hp &lt;/b&gt;53 (6d10+20); fast healing 2&lt;/h5&gt;&lt;h5&gt;&lt;b&gt;Fort &lt;/b&gt;+2, &lt;b&gt;Ref &lt;/b&gt;   +4, &lt;b&gt;Will &lt;/b&gt;+3&lt;/h5&gt;&lt;h5&gt;&lt;b&gt;DR &lt;/b&gt;5/adamantine; &lt;b&gt;Immune &lt;/b&gt;construct traits; &lt;b&gt;SR    &lt;/b&gt;16&lt;/h5&gt;&lt;h5&gt;&lt;b&gt;Weaknesses &lt;/b&gt;faith    bound&lt;/h5&gt;&lt;/div&gt;&lt;hr/&gt;&lt;div&gt;&lt;h5&gt;&lt;b&gt;OFFENSE&lt;/b&gt;&lt;/h5&gt;&lt;/div&gt;&lt;hr/&gt;&lt;div&gt;&lt;h5&gt;&lt;b&gt;Spd &lt;/b&gt;40 ft.&lt;/h5&gt;&lt;h5&gt;&lt;b&gt;Melee    &lt;/b&gt;&lt;i&gt;&lt;i&gt;+1 &lt;i&gt;keen&lt;/i&gt; scimitar&lt;/i&gt;&lt;/i&gt; +10/+5 (1d6+5/15-20 plus bleed) or &lt;/br&gt;slam +9 (1d6+4)   &lt;/h5&gt;&lt;h5&gt;&lt;b&gt;Space &lt;/b&gt;5 ft.; &lt;b&gt;Reach &lt;/b&gt;5 ft.&lt;/h5&gt;&lt;h5&gt;&lt;b&gt;Special Attacks &lt;/b&gt;bleed 2, magic weapon,    rest eternal&lt;/h5&gt;&lt;h5&gt;&lt;b&gt;Spell-Like Abilities&lt;/b&gt; (CL 6th; concentration +0) &lt;/br&gt;1/day&amp;mdash;&lt;i&gt;haste&lt;/i&gt;    (self only)&lt;/h5&gt;&lt;/h5&gt;&lt;/div&gt;&lt;hr/&gt;&lt;div&gt;&lt;h5&gt;&lt;b&gt;STATISTICS&lt;/b&gt;&lt;/h5&gt;&lt;/div&gt;&lt;hr/&gt;&lt;div&gt;&lt;h5&gt;&lt;b&gt;Str &lt;/b&gt;16, &lt;b&gt;Dex    &lt;/b&gt;15, &lt;b&gt;Con &lt;/b&gt;-, &lt;b&gt;Int &lt;/b&gt; -, &lt;b&gt;Wis &lt;/b&gt;12, &lt;b&gt;Cha &lt;/b&gt;1&lt;/h5&gt;&lt;h5&gt;&lt;b&gt;Base Atk &lt;/b&gt;+6; &lt;b&gt;CMB &lt;/b&gt;   +9; &lt;b&gt;CMD &lt;/b&gt;21&lt;/h5&gt;&lt;h5&gt;&lt;b&gt;SQ &lt;/b&gt;guardian domains (Death, Repose)   &lt;/h5&gt;&lt;/div&gt;&lt;hr/&gt;&lt;div&gt;&lt;h5&gt;&lt;b&gt;ECOLOGY&lt;/b&gt;&lt;/h5&gt;&lt;/div&gt;&lt;hr/&gt;&lt;div&gt;&lt;h5&gt;&lt;b&gt;Environment &lt;/b&gt; any    land&lt;/h5&gt;&lt;h5&gt;&lt;b&gt;Organization &lt;/b&gt;solitary, band (2-4), or assembly (5-12)&lt;/h5&gt;&lt;h5&gt;&lt;b&gt;Treasure    &lt;/b&gt;incidental (masterwork scimitar, other treasure)&lt;/h5&gt;&lt;/div&gt;&lt;hr/&gt;&lt;div&gt;&lt;h5&gt;&lt;b&gt;SPECIAL    ABILITIES&lt;/b&gt;&lt;/h5&gt;&lt;/div&gt;&lt;hr/&gt;&lt;div&gt;&lt;/h5&gt;&lt;h5&gt;&lt;b&gt;Faith Bound (Su)&lt;/b&gt; A graven guardian cannot attack any    creature that openly wears or displays the holy or unholy symbol of the deity to which the graven    guardian is dedicated unless that creature first attacks the graven guardian.  &lt;/h5&gt;&lt;h5&gt;&lt;b&gt;Magic Weapon    (Su)&lt;/b&gt; A graven guardian that carries its deity's favored weapon treats that weapon as a +1 weapon as    long as it is wielded by the guardian. If the weapon is a melee weapon, it gains the &lt;i&gt;keen&lt;/i&gt; weapon    special ability (even if the weapon is a bludgeoning weapon). If it is a thrown weapon, it gains the    &lt;i&gt;returning&lt;/i&gt; weapon special ability. If it is a ranged weapon, it gains the &lt;i&gt;seeking&lt;/i&gt; weapon    special ability, and generates new ammunition with each attack (this ammunition is destroyed whether or    not it hits).&lt;/h5&gt;&lt;/div&gt;&lt;br&gt;&lt;/br&gt;&lt;div&gt;&lt;h4&gt;&lt;p&gt;&lt;p&gt;Graven guardians are human-sized constructs of clay,    stone, wood, or similar materials, crafted and painted to resemble a deity or a deity's favored servants.    When not in motion, a graven guardian appears identical to a temple or crypt's statue, but while active,    graven guardians look extremely lifelike.  Graven guardians are inexorably tied to a specific deity's    faith. While unintelligent and thus lacking any  real personality, a graven guardian has the ability to    recognize fellow worshipers or minions of its deity and does not treat them as enemies unless they first    attack. This recognition does not extend so far as to allow these worshipers (or those cunningly    disguised as worshipers) to give a graven guardian new orders. As with all constructs, a graven guardian    follows only the orders of its creator.  &lt;br&gt;&lt;b&gt;GUARDIAN DOMAINS &lt;/b&gt;&lt;br&gt; Each graven guardian gains a    special ability from two domains assigned during construction. Save DCs for these abilities are Wisdom-   based (DC 14 for most guardians). Caster level for these abilities is equal to the graven guardian's Hit    Dice (CL 6th for most graven guardians).  &lt;br&gt;&lt;b&gt;Air:&lt;/b&gt; &lt;i&gt;Flight (Su)&lt;/i&gt;-The graven guardian gains a    fly speed equal to its base speed with average maneuverability and a Fly skill of +6 (this includes a +4    racial bonus).  &lt;br&gt;&lt;b&gt;Animal:&lt;/b&gt; &lt;i&gt;Beast Ward (Su)&lt;/i&gt;-Animals must make a Will save before they can    attack the graven guardian. Any attack on an animal (but not its allies) by the graven guardian breaks    this protection. Once the animal makes this Will save, it need not save again against that particular    graven guardian on subsequent attacks.  &lt;br&gt;&lt;b&gt;Artifice:&lt;/b&gt; &lt;i&gt;Repair (Ex)&lt;/i&gt;-The graven guardian's    fast healing increases to 5.  &lt;br&gt;&lt;b&gt;Chaos:&lt;/b&gt; &lt;i&gt;Chaotic Weapons (Su)&lt;/i&gt;-The graven guardian's weapon    and slam attacks are treated as chaotic-aligned. Its magic weapon deals +1d6 points of damage to lawful    targets.  &lt;br&gt;&lt;b&gt;Charm:&lt;/b&gt; &lt;i&gt;Command (Su)&lt;/i&gt;-The graven guardian can cast &lt;i&gt;command&lt;/i&gt; three times    per day as a spell-like ability.  &lt;br&gt;&lt;b&gt;Community:&lt;/b&gt; &lt;i&gt;Alliance (Su)&lt;/i&gt;-Adjacent worshipers and    graven guardians dedicated to the same god gain a +1 luck bonus on attack rolls, weapon damage rolls, and    saves.  &lt;br&gt;&lt;b&gt;Darkness:&lt;/b&gt; &lt;i&gt;Darkness &lt;/i&gt;(Su)-The graven guardian can cast &lt;i&gt;darkness&lt;/i&gt; two times    per day as a spell-like ability.  &lt;br&gt;&lt;b&gt;Death:&lt;/b&gt; &lt;i&gt;Bleed (Ex)&lt;/i&gt;-The graven guardian's weapon deals    2 points of bleed damage on a hit.  &lt;br&gt;&lt;b&gt;Destruction:&lt;/b&gt; &lt;i&gt;Shatter (Ex)&lt;/i&gt;-The graven guardian can    cast &lt;i&gt;shatter&lt;/i&gt; two times per day as a spell-like ability.  &lt;br&gt;&lt;b&gt;Earth:&lt;/b&gt; &lt;i&gt;Rocky (Ex)&lt;/i&gt;-The    graven guardian's natural armor bonus increases by +2.  &lt;br&gt;&lt;b&gt;Evil:&lt;/b&gt; &lt;i&gt;Evil Weapons (Su)&lt;/i&gt;-The    graven guardian's weapon and slam attacks are treated as evil-aligned. Its magic weapon deals +1d6 points    of damage to good targets.  &lt;br&gt;&lt;b&gt;Fire:&lt;/b&gt; &lt;i&gt;Flaming (Su)&lt;/i&gt;-The graven guardian's weapon gains the    flaming property.  &lt;br&gt;&lt;b&gt;Glory:&lt;/b&gt; &lt;i&gt;Glorious&lt;/i&gt; (Su)-The graven guardian's magic weapon and slam    attack deal an additional 1d6 points of damage against undead creatures.  &lt;br&gt;&lt;b&gt;Good:&lt;/b&gt; &lt;i&gt;Good    Weapons (Su)&lt;/i&gt;-The graven guardian's weapon and slam attacks are treated as good-aligned. Its magic    weapon deals +1d6 points of damage to evil targets  &lt;br&gt;&lt;b&gt;Healing:&lt;/b&gt; &lt;i&gt;Recovery (Su)&lt;/i&gt;-Once per    day, when reduced below half hit points, the graven guardian automatically heals 3d10+6 points of damage.     &lt;br&gt;&lt;b&gt;Knowledge:&lt;/b&gt; &lt;i&gt;Familiarity (Su)&lt;/i&gt;-The graven guardian gains a +2 bonus on attack rolls again    any creature it attacked in the past round.  &lt;br&gt;&lt;b&gt;Law:&lt;/b&gt; &lt;i&gt;Lawful Weapons (Su)&lt;/i&gt;-The graven    guardian's weapons and slam attacks are treated as lawful-aligned. Its magic weapon deals +1d6 points of    damage to chaotic targets.  &lt;br&gt;&lt;b&gt;Liberation:&lt;/b&gt; &lt;i&gt;Unfettered (Su)&lt;/i&gt;-The graven guardian gains a +4    bonus to its CMD.  &lt;br&gt;&lt;b&gt;Luck:&lt;/b&gt; &lt;i&gt;Lucky (Su)&lt;/i&gt;-Once per day, the graven guardian may roll a saving    throw twice and take the better of the two results as the actual result.  &lt;br&gt;&lt;b&gt;Madness:&lt;/b&gt;    &lt;i&gt;Confusion (Su)&lt;/i&gt;-The graven guardian can cast &lt;i&gt;confusion&lt;/i&gt; once per day as a spell-like ability.     &lt;br&gt;&lt;b&gt;Magic:&lt;/b&gt; &lt;i&gt;Resistant (Su)&lt;/i&gt;-The graven guardian's SR increases by 5.  &lt;br&gt;&lt;b&gt;Nobility:&lt;/b&gt;    &lt;i&gt;Honored (Su)&lt;/i&gt;-The graven guardian gains a +1 bonus on attack rolls and combat maneuver checks.     &lt;br&gt;&lt;b&gt;Plant:&lt;/b&gt; &lt;i&gt;Entangle (Su)&lt;/i&gt;-The graven guardian can cast &lt;i&gt;entangle&lt;/i&gt; three times per day    as a spell-like ability.  &lt;br&gt;&lt;b&gt;Protection:&lt;/b&gt; &lt;i&gt;Protected (Su)&lt;/i&gt;-The graven guardian gains a +2    bonus on all saves.  &lt;br&gt;&lt;b&gt;Repose:&lt;/b&gt; &lt;i&gt;Rest Eternal (Su)&lt;/i&gt;- Damage dealt by the graven guardian    resists any magical healing. Attempting to use magical healing to cure this damage requires a successful    caster level check against the guardian's SR. This ability does not affect natural healing or healing    provided by extraordinary abilities.  &lt;br&gt;&lt;b&gt;Rune:&lt;/b&gt; &lt;i&gt;Rune Carved (Su)&lt;/i&gt;-Runes cover the graven    guardian. Whenever the graven guardian takes energy damage or energy damage fails to overcome its SR, for    the next round, its attacks deal +1d6 points of damage of that energy type. If more than one type of    energy attack occurs in a round, roll randomly to determine what kind of extra energy damage it deals.     &lt;br&gt;&lt;b&gt;Strength:&lt;/b&gt; &lt;i&gt;Powerful (Ex)&lt;/i&gt;-The graven guardian gains Power Attack as a bonus feat.     &lt;br&gt;&lt;b&gt;Sun:&lt;/b&gt; &lt;i&gt;Dazzling (Su)&lt;/i&gt;-When the graven guardian scores a critical hit with its magic    weapon, a bright flash blinds the target for 1d4 rounds (Fortitude save negates).  &lt;br&gt;&lt;b&gt;Travel:&lt;/b&gt;    &lt;i&gt;Speedy (Su)&lt;/i&gt;-The guardian gains Mobility as a bonus feat, and all of its modes of movement increase    by +10 feet.  &lt;br&gt;&lt;b&gt;Trickery:&lt;/b&gt; &lt;i&gt;Trip (Su)&lt;/i&gt;-The graven guardian gains the trip ability with its    melee weapon and slam attacks.  &lt;br&gt;&lt;b&gt;War:&lt;/b&gt; &lt;i&gt;Enhanced (Su)&lt;/i&gt;-The enhancement bonus of the graven    guardian's weapon increases to +2.  &lt;br&gt;&lt;b&gt;Water:&lt;/b&gt; &lt;i&gt;Swimmer (Ex)&lt;/i&gt;-The guardian gains a swim speed    equal to its base speed, and a Swim skill of +11.  &lt;br&gt;&lt;b&gt;Weather:&lt;/b&gt; &lt;i&gt;Shocking Weapon (Su)&lt;/i&gt;-The    graven guardian's weapon gains the &lt;i&gt;shock&lt;/i&gt; special ability.  &lt;br&gt;&lt;b&gt;Construction&lt;/b&gt;&lt;br&gt;  A graven    guardian's body must be sculpted from clay, stone, or wood, and adorned with precious stones, rare woods,    or metal inlays worth 500 gp. The Hit Dice and size of graven guardians can be increased as though they    were golems (&lt;i&gt;Bestiary&lt;/i&gt; 158).  &lt;br&gt;&lt;div class="heading"&gt;&lt;p class="alignleft"&gt;Graven Guardian&lt;div    style="clear: both;"&gt;&lt;/div&gt;  &lt;b&gt;CL&lt;/b&gt; 7th; &lt;b&gt;Price&lt;/b&gt; 18,500 gp  &lt;br&gt;&lt;hr/&gt;&lt;b&gt;Construction&lt;/b&gt;&lt;hr/&gt;     &lt;b&gt;Requirements&lt;/b&gt; Craft Construct, &lt;i&gt;greater magic weapon&lt;/i&gt;, &lt;i&gt;haste&lt;/i&gt;, &lt;i&gt;imbue with spell    ability&lt;/i&gt;, &lt;i&gt;make whole&lt;/i&gt;, &lt;i&gt;stone shape&lt;/i&gt;, creator must be caster level 7th; &lt;b&gt;Skill&lt;/b&gt; Craft    (sculpture) or Craft (pottery) DC 15; &lt;b&gt;Cost&lt;/b&gt; 9,500 gp&lt;/p&gt;&lt;/h4&gt;&lt;/div&gt;</t>
  </si>
  <si>
    <t>Fuath</t>
  </si>
  <si>
    <t>(1d6+4)</t>
  </si>
  <si>
    <t>Fort +1, Ref +3, Will +3</t>
  </si>
  <si>
    <t>vulnerable to fire and sunlight</t>
  </si>
  <si>
    <t>20 ft., climb 10 ft., swim 30 ft.</t>
  </si>
  <si>
    <t>2 claws +3 (1d3-2)</t>
  </si>
  <si>
    <t>dart +3 (1d2-2)</t>
  </si>
  <si>
    <t>congeal water</t>
  </si>
  <si>
    <t>Spell-Like Abilities (CL 1st; concentration +0)   At Will-create water, prestidigitation   1/day-sleep (DC 10)</t>
  </si>
  <si>
    <t>Str 7, Dex 13, Con 12, Int 10, Wis 13, Cha 8</t>
  </si>
  <si>
    <t>Climb +9, Escape Artist +5, Handle Animal +4, Perception +5, Stealth +13, Swim +13, Use Magic Device +3</t>
  </si>
  <si>
    <t>+4 Handle Animal</t>
  </si>
  <si>
    <t>solitary, pair, mob (3-12), or school (13-20 with 1-3 druids of 1st-3rd level, 1 druid leader of 4th-6th level, and 2-5 reefclaws)</t>
  </si>
  <si>
    <t>standard (6 darts, other treasure)</t>
  </si>
  <si>
    <t>This waterlogged gremlin has lobster claws for hands and an almost canine face with webbed ears.</t>
  </si>
  <si>
    <t>Congeal Water (Su) Once per day, a fuath can surround a creature in a thin layer of magically viscous water as a standard action at a range of 30 feet. A target that fails a DC 10 Reflex save becomes entangled and must hold its breath or risk drowning. The target or an adjacent creature can spend a full-round action on its turn scraping off the clinging fluid, allowing a new Reflex save with a +2 bonus; otherwise, the effect lasts for 1d4 minutes. A fuath can use this ability even if there is no source of water nearby. The save DC is Charisma-based and includes a +1 racial bonus.  Vulnerable to Sunlight (Ex) A fuath takes 1 point of Constitution damage after every hour it is exposed to sunlight. Water of a depth of at least 1 foot negates this harmful effect.</t>
  </si>
  <si>
    <t>Drowners of sailors and sinkers of ships, a fuath (FOO-ah) is a wicked gremlin found in the sea. It climbs aboard ships in the dead of night to sever ropes, bore holes in barrels, soil provisions, and murder any hapless crew it puts to sleep or catches alone. It delights in drowning creatures by surrounding them with magically thickened water, cackling with wicked glee as its victims claw desperately for the air only inches from their mouths.  A fuath wears seaweed, shells, and coral like other creatures wear armor, clothes, and jewelry. Its body is protected by a hard, hunchbacked carapace. It stands less than 2 feet tall and weighs 12 to 15 pounds.  Fuaths don't share a common language with other types of gremlins, though they can pantomime to each other fairly effectively. They have a surprising rapport with other sea creatures, even foul-tempered beasts like reefclaws (Bestiary 2 234). Small groups of fuaths lair in sea caves or rocky crevices. Larger groups frequently lay claim to whole sections of ruined ships. Their lairs usually include several trained guard animals. Fuaths prefer the taste of "land-meat" to anything from the sea, and often raid shore and ships to slake their hunger. They adore sea hags to the point of worship.</t>
  </si>
  <si>
    <t>&lt;link rel="stylesheet"href="PF.css"&gt;&lt;div&gt;&lt;h2&gt;Gremlin, Fuath&lt;/h2&gt;&lt;h3&gt;&lt;i&gt;This waterlogged gremlin has lobster claws for hands and an almost canine face with webbed ears.&lt;/i&gt;&lt;/h3&gt;&lt;br&gt;&lt;/div&gt;&lt;div class="heading"&gt;&lt;p class="alignleft"&gt;Fuath&lt;/p&gt;&lt;p class="alignright"&gt;CR 1&lt;/p&gt;&lt;div style="clear: both;"&gt;&lt;/div&gt;&lt;/div&gt;&lt;div&gt;&lt;h5&gt;&lt;b&gt;XP &lt;/b&gt;400&lt;/h5&gt;&lt;h5&gt;CE Tiny fey (aquatic)&lt;/h5&gt;&lt;h5&gt;&lt;b&gt;Init &lt;/b&gt;+5; &lt;b&gt;Senses &lt;/b&gt;darkvision 120 ft., low-light vision; Perception +5&lt;/h5&gt;&lt;/div&gt;&lt;hr/&gt;&lt;div&gt;&lt;h5&gt;&lt;b&gt;DEFENSE&lt;/b&gt;&lt;/h5&gt;&lt;/div&gt;&lt;hr/&gt;&lt;div&gt;&lt;h5&gt;&lt;b&gt;AC &lt;/b&gt;15, touch 13, flat-footed 14 (+1 Dex, +2 natural, +2 size)&lt;/h5&gt;&lt;h5&gt;&lt;b&gt;hp &lt;/b&gt;7 (1d6+4)&lt;/h5&gt;&lt;h5&gt;&lt;b&gt;Fort &lt;/b&gt;+1, &lt;b&gt;Ref &lt;/b&gt;+3, &lt;b&gt;Will &lt;/b&gt;+3&lt;/h5&gt;&lt;h5&gt;&lt;b&gt;DR &lt;/b&gt;5/cold iron; &lt;b&gt;Resist &lt;/b&gt;cold 10; &lt;b&gt;SR &lt;/b&gt;12&lt;/h5&gt;&lt;h5&gt;&lt;b&gt;Weaknesses &lt;/b&gt;vulnerable to fire and sunlight&lt;/h5&gt;&lt;/div&gt;&lt;hr/&gt;&lt;div&gt;&lt;h5&gt;&lt;b&gt;OFFENSE&lt;/b&gt;&lt;/h5&gt;&lt;/div&gt;&lt;hr/&gt;&lt;div&gt;&lt;h5&gt;&lt;b&gt;Spd &lt;/b&gt;20 ft., climb 10 ft., swim 30 ft.&lt;/h5&gt;&lt;h5&gt;&lt;b&gt;Melee &lt;/b&gt;2 claws +3 (1d3-2)&lt;/h5&gt;&lt;h5&gt;&lt;b&gt;Ranged &lt;/b&gt;dart +3 (1d2-2)&lt;/h5&gt;&lt;h5&gt;&lt;b&gt;Space &lt;/b&gt;5 ft.; &lt;b&gt;Reach &lt;/b&gt;5 ft.&lt;/h5&gt;&lt;h5&gt;&lt;b&gt;Special Attacks &lt;/b&gt;congeal water&lt;/h5&gt;&lt;h5&gt;&lt;b&gt;Spell-Like Abilities&lt;/b&gt; (CL 1st; concentration +0) &lt;/br&gt;At Will&amp;mdash;&lt;i&gt;create water&lt;/i&gt;, &lt;i&gt;prestidigitation&lt;/i&gt; &lt;/br&gt;1/day&amp;mdash;&lt;i&gt;sleep&lt;/i&gt; (DC 10)&lt;/h5&gt;&lt;/h5&gt;&lt;/div&gt;&lt;hr/&gt;&lt;div&gt;&lt;h5&gt;&lt;b&gt;STATISTICS&lt;/b&gt;&lt;/h5&gt;&lt;/div&gt;&lt;hr/&gt;&lt;div&gt;&lt;h5&gt;&lt;b&gt;Str &lt;/b&gt;7, &lt;b&gt;Dex &lt;/b&gt;13, &lt;b&gt;Con &lt;/b&gt;12, &lt;b&gt;Int &lt;/b&gt; 10, &lt;b&gt;Wis &lt;/b&gt;13, &lt;b&gt;Cha &lt;/b&gt;8&lt;/h5&gt;&lt;h5&gt;&lt;b&gt;Base Atk &lt;/b&gt;+0; &lt;b&gt;CMB &lt;/b&gt;-1; &lt;b&gt;CMD &lt;/b&gt;7&lt;/h5&gt;&lt;h5&gt;&lt;b&gt;Feats &lt;/b&gt;Improved Initiative, Toughness&lt;sup&gt;B&lt;/sup&gt;, Weapon Finesse&lt;sup&gt;B&lt;/sup&gt;&lt;/h5&gt;&lt;h5&gt;&lt;b&gt;Skills &lt;/b&gt;Climb +9, Escape Artist +5, Handle Animal +4, Perception +5, Stealth +13, Swim +13, Use Magic Device +3; &lt;b&gt;Racial Modifiers &lt;/b&gt;+4 Handle Animal&lt;/h5&gt;&lt;h5&gt;&lt;b&gt;Languages &lt;/b&gt;Aquan&lt;/h5&gt;&lt;h5&gt;&lt;b&gt;SQ &lt;/b&gt;amphibious&lt;/h5&gt;&lt;/div&gt;&lt;hr/&gt;&lt;div&gt;&lt;h5&gt;&lt;b&gt;ECOLOGY&lt;/b&gt;&lt;/h5&gt;&lt;/div&gt;&lt;hr/&gt;&lt;div&gt;&lt;h5&gt;&lt;b&gt;Environment &lt;/b&gt; any water&lt;/h5&gt;&lt;h5&gt;&lt;b&gt;Organization &lt;/b&gt;solitary, pair, mob (3-12), or school (13-20 with 1-3 druids of 1st-3rd level, 1 druid leader of 4th-6th level, and 2-5 reefclaws)&lt;/h5&gt;&lt;h5&gt;&lt;b&gt;Treasure &lt;/b&gt;standard (6 darts, other treasure)&lt;/h5&gt;&lt;/div&gt;&lt;hr/&gt;&lt;div&gt;&lt;h5&gt;&lt;b&gt;SPECIAL ABILITIES&lt;/b&gt;&lt;/h5&gt;&lt;/div&gt;&lt;hr/&gt;&lt;div&gt;&lt;/h5&gt;&lt;h5&gt;&lt;b&gt;Congeal Water (Su)&lt;/b&gt; Once per day, a fuath can surround a creature in a thin layer of magically viscous water as a standard action at a range of 30 feet. A target that fails a DC 10 Reflex save becomes entangled and must hold its breath or risk drowning. The target or an adjacent creature can spend a full-round action on its turn scraping off the clinging fluid, allowing a new Reflex save with a +2 bonus; otherwise, the effect lasts for 1d4 minutes. A fuath can use this ability even if there is no source of water nearby. The save DC is Charisma-based and includes a +1 racial bonus.  &lt;/h5&gt;&lt;h5&gt;&lt;b&gt;Vulnerable to Sunlight (Ex)&lt;/b&gt; A fuath takes 1 point of Constitution damage after every hour it is exposed to sunlight. Water of a depth of at least 1 foot negates this harmful effect.&lt;/h5&gt;&lt;/div&gt;&lt;br&gt;&lt;div&gt;&lt;h4&gt;&lt;p&gt;&lt;p&gt;Drowners of sailors and sinkers of ships, a fuath (FOO-ah) is a wicked gremlin found in the sea. It climbs aboard ships in the dead of night to sever ropes, bore holes in barrels, soil provisions, and murder any hapless crew it puts to &lt;i&gt;sleep&lt;/i&gt; or catches alone. It delights in drowning creatures by surrounding them with magically thickened water, cackling with wicked glee as its victims claw desperately for the air only inches from their mouths.  A fuath wears seaweed, shells, and coral like other creatures wear armor, clothes, and jewelry. Its body is protected by a hard, hunchbacked carapace. It stands less than 2 feet tall and weighs 12 to 15 pounds.  Fuaths don't share a common language with other types of gremlins, though they can pantomime to each other fairly effectively. They have a surprising rapport with other sea creatures, even foul-tempered beasts like reefclaws (&lt;i&gt;Bestiary 2&lt;/i&gt; 234). Small groups of fuaths lair in sea caves or rocky crevices. Larger groups frequently lay claim to whole sections of ruined ships. Their lairs usually include several trained guard animals. Fuaths prefer the taste of "land-meat" to anything from the sea, and often raid shore and ships to slake their hunger. They adore sea hags to the point of worship.&lt;/p&gt;&lt;/h4&gt;&lt;/div&gt;</t>
  </si>
  <si>
    <t>Grodair</t>
  </si>
  <si>
    <t>(aquatic, extraplanar)</t>
  </si>
  <si>
    <t>Fort +11, Ref +4, Will +5</t>
  </si>
  <si>
    <t>bite +11 (1d8+4), 2 tentacles +6 (1d4+2 plus trip)</t>
  </si>
  <si>
    <t>water blast +7 touch (1d8 plus push)</t>
  </si>
  <si>
    <t>death flood, push (water blast, 5 ft.)</t>
  </si>
  <si>
    <t>Spell-Like Abilities (CL 7th; concentration +9)   At Will-control water</t>
  </si>
  <si>
    <t>Str 18, Dex 8, Con 19, Int 12, Wis 13, Cha 15</t>
  </si>
  <si>
    <t>Combat Reflexes, Great Fortitude, Iron Will, Weapon Focus (water blast)</t>
  </si>
  <si>
    <t>Knowledge (nature) +8, Survival +8, Swim +22</t>
  </si>
  <si>
    <t>Aquan, Sylvan</t>
  </si>
  <si>
    <t>amphibious, muddy field</t>
  </si>
  <si>
    <t xml:space="preserve"> any water or coastlines</t>
  </si>
  <si>
    <t>Several water-dripping tentacles sprout from this four-eyed fish's belly, while long fins protrude from its back.</t>
  </si>
  <si>
    <t>Death Flood (Su) When a grodair is killed, it immediately explodes in a 15-foot-radius burst of highly pressurized water that deals 5d6 points of bludgeoning damage (Reflex DC 17 half ). After the explosion, a successful DC 25 Survival check allows a creature to recover a cluster of strange organs from the remains. This cluster functions as a decanter of endless water for 2d6 hours, but can only produce a "stream" or "fountain" effect. Failing this Survival check by 5 or more causes the cluster to burst, dealing an additional 2d6 points of damage to that creature (no save) and destroying the organs entirely. The save DC is Constitution-based.  Muddy Field (Su) As a standard action when on sand, soil, or other types of loose earth, a grodair can gush standing water into the area surrounding it. Upon doing so, the land within 15 feet of the  grodair is treated as a shallow bog (Core Rulebook 427). This water remains as long as the grodair is within 15 feet and wishes to maintain the water. The bog instantly disperses as soon as the grodair is killed or moves out of the area.  Water Blast (Ex) The grodair's ranged attack is a pressurized blast of water. This attack has a range of 60 feet with no range increment.</t>
  </si>
  <si>
    <t>A grodair is a bloated aquatic creature from the primal world of the fey. The bulbous sac on its spine is an extradimensional space that can contain thousands of gallons of water. The creature drains water (including small bits of debris and even very small creatures) from one place and releases it in another, typically creating boggy areas as it moves so it can travel more quickly than its tentacles can carry it. A grodair can rise up to 6 feet on its tentacles, measures 7 feet long, and weighs about 400 pounds.  A grodair is intelligent, but extremely absentminded and careless. Its memory is poor, and it has difficulty remembering things it was told even 5 minutes prior- though it can recall some events of the distant past with perfect (and often frustrating) clarity.</t>
  </si>
  <si>
    <t>&lt;link rel="stylesheet"href="PF.css"&gt;&lt;div&gt;&lt;h2&gt;Grodair&lt;/h2&gt;&lt;h3&gt;&lt;i&gt;Several water-dripping tentacles sprout from this four-eyed fish's belly, while long fins protrude from its back.&lt;/i&gt;&lt;/h3&gt;&lt;br&gt;&lt;/div&gt;&lt;div class="heading"&gt;&lt;p class="alignleft"&gt;Grodair&lt;/p&gt;&lt;p class="alignright"&gt;CR 5&lt;/p&gt;&lt;div style="clear: both;"&gt;&lt;/div&gt;&lt;/div&gt;&lt;div&gt;&lt;h5&gt;&lt;b&gt;XP &lt;/b&gt;1,600&lt;/h5&gt;&lt;h5&gt;CN Medium magical beast (aquatic, extraplanar)&lt;/h5&gt;&lt;h5&gt;&lt;b&gt;Init &lt;/b&gt;-1; &lt;b&gt;Senses &lt;/b&gt;darkvision 60 ft., low-light vision; Perception +1&lt;/h5&gt;&lt;/div&gt;&lt;hr/&gt;&lt;div&gt;&lt;h5&gt;&lt;b&gt;DEFENSE&lt;/b&gt;&lt;/h5&gt;&lt;/div&gt;&lt;hr/&gt;&lt;div&gt;&lt;h5&gt;&lt;b&gt;AC &lt;/b&gt;16, touch 9, flat-footed 16 (-1 Dex, +7 natural)&lt;/h5&gt;&lt;h5&gt;&lt;b&gt;hp &lt;/b&gt;66 (7d10+28)&lt;/h5&gt;&lt;h5&gt;&lt;b&gt;Fort &lt;/b&gt;+11, &lt;b&gt;Ref &lt;/b&gt;+4, &lt;b&gt;Will &lt;/b&gt;+5&lt;/h5&gt;&lt;/div&gt;&lt;hr/&gt;&lt;div&gt;&lt;h5&gt;&lt;b&gt;OFFENSE&lt;/b&gt;&lt;/h5&gt;&lt;/div&gt;&lt;hr/&gt;&lt;div&gt;&lt;h5&gt;&lt;b&gt;Spd &lt;/b&gt;30 ft., swim 60 ft.&lt;/h5&gt;&lt;h5&gt;&lt;b&gt;Melee &lt;/b&gt;bite +11 (1d8+4), 2 tentacles +6 (1d4+2 plus trip)&lt;/h5&gt;&lt;h5&gt;&lt;b&gt;Ranged &lt;/b&gt;water blast +7 touch (1d8 plus push)&lt;/h5&gt;&lt;h5&gt;&lt;b&gt;Space &lt;/b&gt;5 ft.; &lt;b&gt;Reach &lt;/b&gt;5 ft.&lt;/h5&gt;&lt;h5&gt;&lt;b&gt;Special Attacks &lt;/b&gt;death flood, push (water blast, 5 ft.)&lt;/h5&gt;&lt;h5&gt;&lt;b&gt;Spell-Like Abilities&lt;/b&gt; (CL 7th; concentration +9) &lt;/br&gt;At Will&amp;mdash;&lt;i&gt;control water&lt;/i&gt;&lt;/h5&gt;&lt;/h5&gt;&lt;/div&gt;&lt;hr/&gt;&lt;div&gt;&lt;h5&gt;&lt;b&gt;STATISTICS&lt;/b&gt;&lt;/h5&gt;&lt;/div&gt;&lt;hr/&gt;&lt;div&gt;&lt;h5&gt;&lt;b&gt;Str &lt;/b&gt;18, &lt;b&gt;Dex &lt;/b&gt;8, &lt;b&gt;Con &lt;/b&gt;19, &lt;b&gt;Int &lt;/b&gt; 12, &lt;b&gt;Wis &lt;/b&gt;13, &lt;b&gt;Cha &lt;/b&gt;15&lt;/h5&gt;&lt;h5&gt;&lt;b&gt;Base Atk &lt;/b&gt;+7; &lt;b&gt;CMB &lt;/b&gt;+11; &lt;b&gt;CMD &lt;/b&gt;20 (24 vs. trip)&lt;/h5&gt;&lt;h5&gt;&lt;b&gt;Feats &lt;/b&gt;Combat Reflexes, Great Fortitude, Iron Will, Weapon Focus (water blast)&lt;/h5&gt;&lt;h5&gt;&lt;b&gt;Skills &lt;/b&gt;Knowledge (nature) +8, Survival +8, Swim +22&lt;/h5&gt;&lt;h5&gt;&lt;b&gt;Languages &lt;/b&gt;Aquan, Sylvan&lt;/h5&gt;&lt;h5&gt;&lt;b&gt;SQ &lt;/b&gt;amphibious, muddy field&lt;/h5&gt;&lt;/div&gt;&lt;hr/&gt;&lt;div&gt;&lt;h5&gt;&lt;b&gt;ECOLOGY&lt;/b&gt;&lt;/h5&gt;&lt;/div&gt;&lt;hr/&gt;&lt;div&gt;&lt;h5&gt;&lt;b&gt;Environment &lt;/b&gt; any water or coastlines&lt;/h5&gt;&lt;h5&gt;&lt;b&gt;Organization &lt;/b&gt;solitary&lt;/h5&gt;&lt;h5&gt;&lt;b&gt;Treasure &lt;/b&gt;standard&lt;/h5&gt;&lt;/div&gt;&lt;hr/&gt;&lt;div&gt;&lt;h5&gt;&lt;b&gt;SPECIAL ABILITIES&lt;/b&gt;&lt;/h5&gt;&lt;/div&gt;&lt;hr/&gt;&lt;div&gt;&lt;/h5&gt;&lt;h5&gt;&lt;b&gt;Death Flood (Su)&lt;/b&gt; When a grodair is killed, it immediately explodes in a 15-foot-radius burst of highly pressurized water that deals 5d6 points of bludgeoning damage (Reflex DC 17 half ). After the explosion, a successful DC 25 Survival check allows a creature to recover a cluster of strange organs from the remains. This cluster functions as a &lt;i&gt;decanter of endless water&lt;/i&gt; for 2d6 hours, but can only produce a "stream" or "fountain" effect. Failing this Survival check by 5 or more causes the cluster to burst, dealing an additional 2d6 points of damage to that creature (no save) and destroying the organs entirely. The save DC is Constitution-based.  &lt;/h5&gt;&lt;h5&gt;&lt;b&gt;Muddy Field (Su)&lt;/b&gt; As a standard action when on sand, soil, or other types of loose earth, a grodair can gush standing water into the area surrounding it. Upon doing so, the land within 15 feet of the  grodair is treated as a shallow bog (&lt;i&gt;Core Rulebook&lt;/i&gt; 427). This water remains as long as the grodair is within 15 feet and wishes to maintain the water. The bog instantly disperses as soon as the grodair is killed or moves out of the area.  &lt;/h5&gt;&lt;h5&gt;&lt;b&gt;Water Blast (Ex)&lt;/b&gt; The grodair's ranged attack is a pressurized blast of water. This attack has a range of 60 feet with no range increment.&lt;/h5&gt;&lt;/div&gt;&lt;br&gt;&lt;div&gt;&lt;h4&gt;&lt;p&gt;&lt;p&gt;A grodair is a bloated aquatic creature from the primal world of the fey. The bulbous sac on its spine is an extradimensional space that can contain thousands of gallons of water. The creature drains water (including small bits of debris and even very small creatures) from one place and releases it in another, typically creating boggy areas as it moves so it can travel more quickly than its tentacles can carry it. A grodair can rise up to 6 feet on its tentacles, measures 7 feet long, and weighs about 400 pounds.  A grodair is intelligent, but extremely absentminded and careless. Its memory is poor, and it has difficulty remembering things it was told even 5 minutes prior- though it can recall some events of the distant past with perfect (and often frustrating) clarity.&lt;/p&gt;&lt;/h4&gt;&lt;/div&gt;</t>
  </si>
  <si>
    <t>Grootslang</t>
  </si>
  <si>
    <t>darkvision 120 ft., scent; Perception +28</t>
  </si>
  <si>
    <t>(21d10+168)</t>
  </si>
  <si>
    <t>Fort +20, Ref +16, Will +12</t>
  </si>
  <si>
    <t>bite +30 (4d8+13/19-20), 2 stomps +27 (2d6+6), tail slap +27 (2d6+6)</t>
  </si>
  <si>
    <t>impaling bite, thunderous stomp (DC 28), trample (2d6+19, DC 33)</t>
  </si>
  <si>
    <t>Str 36, Dex 19, Con 26, Int 15, Wis 20, Cha 15</t>
  </si>
  <si>
    <t>+38 (+40 bull rush)</t>
  </si>
  <si>
    <t>53 (55 vs. bull rush or trip)</t>
  </si>
  <si>
    <t>Awesome Blow, Bleeding Critical, Cleave, Critical Focus, Dodge, Improved Bull Rush, Improved Critical (bite), Mobility, Multiattack, Power Attack, Spring Attack</t>
  </si>
  <si>
    <t>Acrobatics +15 (+19 when jumping), Bluff +4, Intimidate +12, Perception +28, Sense Motive +13, Stealth +10, Swim +45</t>
  </si>
  <si>
    <t>aquatic elusion, hold breath</t>
  </si>
  <si>
    <t xml:space="preserve"> warm lakes and rivers</t>
  </si>
  <si>
    <t>double (at least 50% gems)</t>
  </si>
  <si>
    <t>This enormous beast has the combined features of an elephant and a serpent. Its tremendous maw sports six frightening tusks.</t>
  </si>
  <si>
    <t>Aquatic Elusion (Su) As a standard action, a grootslang that is fully immersed in water can teleport to another body of water without error. This ability functions like tree stride, but the grootslang can exit from any body of water within 1 mile so long as both the entry and exit are wide enough for the creature to enter.  Impaling Bite (Ex) A grootslang can make a bite attack against any creature it is grappling. If this attack hits, it is automatically treated as a critical threat.  Thunderous Stomp (Ex) As a full-round action, a grootslang can rear up on its serpentine body to bring its massive forelimbs down with awesome force. The grootslang chooses two adjacent targets to be affected as though trampling them. In addition, each creature within 10 feet must make a DC 28 Reflex save or be knocked prone. The save DC is Constitution-based.</t>
  </si>
  <si>
    <t>Legends claim that the grootslang is a primordial creature as old as the world itself. Such tales state that in those ancient days, the gods-new to the crafting of things- made a terrible mistake in the grootslang's creation, for they gave it tremendous strength, cunning, and intellect. Upon realizing their mistake, the gods split the grootslang into separate creatures and thus created the first elephants and the first snakes. But one of the original grootslangs escaped, and from this first sire all other grootslangs were born. Scholars debate the veracity of such stories, and have looked to either biological or magical explanations of the creature's origins, but nevertheless bards and sages alike agree that the grootslang's fearsome reputation is well deserved.  A grootslang's thick, leathery hide has a metallic sheen and a dull copper color, shot through with thin veins of green. Both males and females grow to a length of 60 feet and stand 20 feet tall. Little differentiation exists between sexes save for a lighter green hue to the female's hide. Grootslangs can weigh 20 tons and live up to 500 years.  All grootslangs covet gems, particularly diamonds, and despite the creatures' lust for cruelty, victims can often bargain for their freedom by offering a grootslang enough precious gems.</t>
  </si>
  <si>
    <t>&lt;link rel="stylesheet"href="PF.css"&gt;&lt;div&gt;&lt;h2&gt;Grootslang&lt;/h2&gt;&lt;h3&gt;&lt;i&gt;This enormous beast has the combined features of an elephant and a serpent. Its tremendous maw sports six frightening tusks.&lt;/i&gt;&lt;/h3&gt;&lt;br&gt;&lt;/div&gt;&lt;div class="heading"&gt;&lt;p class="alignleft"&gt;Grootslang&lt;/p&gt;&lt;p class="alignright"&gt;CR 16&lt;/p&gt;&lt;div style="clear: both;"&gt;&lt;/div&gt;&lt;/div&gt;&lt;div&gt;&lt;h5&gt;&lt;b&gt;XP &lt;/b&gt;76,800&lt;/h5&gt;&lt;h5&gt;CE Gargantuan magical beast &lt;/h5&gt;&lt;h5&gt;&lt;b&gt;Init &lt;/b&gt;+4; &lt;b&gt;Senses &lt;/b&gt;darkvision 120 ft., scent; Perception +28&lt;/h5&gt;&lt;/div&gt;&lt;hr/&gt;&lt;div&gt;&lt;h5&gt;&lt;b&gt;DEFENSE&lt;/b&gt;&lt;/h5&gt;&lt;/div&gt;&lt;hr/&gt;&lt;div&gt;&lt;h5&gt;&lt;b&gt;AC &lt;/b&gt;31, touch 11, flat-footed 26 (+4 Dex, +1 dodge, +20 natural, -4 size)&lt;/h5&gt;&lt;h5&gt;&lt;b&gt;hp &lt;/b&gt;283 (21d10+168)&lt;/h5&gt;&lt;h5&gt;&lt;b&gt;Fort &lt;/b&gt;+20, &lt;b&gt;Ref &lt;/b&gt;+16, &lt;b&gt;Will &lt;/b&gt;+12&lt;/h5&gt;&lt;h5&gt;&lt;b&gt;DR &lt;/b&gt;10/magic; &lt;b&gt;SR &lt;/b&gt;27&lt;/h5&gt;&lt;/div&gt;&lt;hr/&gt;&lt;div&gt;&lt;h5&gt;&lt;b&gt;OFFENSE&lt;/b&gt;&lt;/h5&gt;&lt;/div&gt;&lt;hr/&gt;&lt;div&gt;&lt;h5&gt;&lt;b&gt;Spd &lt;/b&gt;40 ft., swim 30 ft.&lt;/h5&gt;&lt;h5&gt;&lt;b&gt;Melee &lt;/b&gt;bite +30 (4d8+13/19-20), 2 stomps +27 (2d6+6), tail slap +27 (2d6+6)&lt;/h5&gt;&lt;h5&gt;&lt;b&gt;Space &lt;/b&gt;20 ft.; &lt;b&gt;Reach &lt;/b&gt;20 ft.&lt;/h5&gt;&lt;h5&gt;&lt;b&gt;Special Attacks &lt;/b&gt;impaling bite, thunderous stomp (DC 28), trample (2d6+19, DC 33)&lt;/h5&gt;&lt;/div&gt;&lt;hr/&gt;&lt;div&gt;&lt;h5&gt;&lt;b&gt;STATISTICS&lt;/b&gt;&lt;/h5&gt;&lt;/div&gt;&lt;hr/&gt;&lt;div&gt;&lt;h5&gt;&lt;b&gt;Str &lt;/b&gt;36, &lt;b&gt;Dex &lt;/b&gt;19, &lt;b&gt;Con &lt;/b&gt;26, &lt;b&gt;Int &lt;/b&gt; 15, &lt;b&gt;Wis &lt;/b&gt;20, &lt;b&gt;Cha &lt;/b&gt;15&lt;/h5&gt;&lt;h5&gt;&lt;b&gt;Base Atk &lt;/b&gt;+21; &lt;b&gt;CMB &lt;/b&gt;+38 (+40 bull rush); &lt;b&gt;CMD &lt;/b&gt;53 (55 vs. bull rush or trip)&lt;/h5&gt;&lt;h5&gt;&lt;b&gt;Feats &lt;/b&gt;Awesome Blow, Bleeding Critical, Cleave, Critical Focus, Dodge, Improved Bull Rush, Improved Critical (bite), Mobility, Multiattack, Power Attack, Spring Attack&lt;/h5&gt;&lt;h5&gt;&lt;b&gt;Skills &lt;/b&gt;Acrobatics +15 (+19 when jumping), Bluff +4, Intimidate +12, Perception +28, Sense Motive +13, Stealth +10, Swim +45&lt;/h5&gt;&lt;h5&gt;&lt;b&gt;Languages &lt;/b&gt;Aquan, Common, Draconic&lt;/h5&gt;&lt;h5&gt;&lt;b&gt;SQ &lt;/b&gt;aquatic elusion, hold breath&lt;/h5&gt;&lt;/div&gt;&lt;hr/&gt;&lt;div&gt;&lt;h5&gt;&lt;b&gt;ECOLOGY&lt;/b&gt;&lt;/h5&gt;&lt;/div&gt;&lt;hr/&gt;&lt;div&gt;&lt;h5&gt;&lt;b&gt;Environment &lt;/b&gt; warm lakes and rivers&lt;/h5&gt;&lt;h5&gt;&lt;b&gt;Organization &lt;/b&gt;solitary&lt;/h5&gt;&lt;h5&gt;&lt;b&gt;Treasure &lt;/b&gt;double (at least 50% gems)&lt;/h5&gt;&lt;/div&gt;&lt;hr/&gt;&lt;div&gt;&lt;h5&gt;&lt;b&gt;SPECIAL ABILITIES&lt;/b&gt;&lt;/h5&gt;&lt;/div&gt;&lt;hr/&gt;&lt;div&gt;&lt;/h5&gt;&lt;h5&gt;&lt;b&gt;Aquatic Elusion (Su)&lt;/b&gt; As a standard action, a grootslang that is fully immersed in water can teleport to another body of water without error. This ability functions like &lt;i&gt;tree stride&lt;/i&gt;, but the grootslang can exit from any body of water within 1 mile so long as both the entry and exit are wide enough for the creature to enter.  &lt;/h5&gt;&lt;h5&gt;&lt;b&gt;Impaling Bite (Ex)&lt;/b&gt; A grootslang can make a bite attack against any creature it is grappling. If this attack hits, it is automatically treated as a critical threat.  &lt;/h5&gt;&lt;h5&gt;&lt;b&gt;Thunderous Stomp (Ex)&lt;/b&gt; As a full-round action, a grootslang can rear up on its serpentine body to bring its massive forelimbs down with awesome force. The grootslang chooses two adjacent targets to be affected as though trampling them. In addition, each creature within 10 feet must make a DC 28 Reflex save or be knocked prone. The save DC is Constitution-based.&lt;/h5&gt;&lt;/div&gt;&lt;br&gt;&lt;div&gt;&lt;h4&gt;&lt;p&gt;&lt;p&gt;Legends claim that the grootslang is a primordial creature as old as the world itself. Such tales state that in those ancient days, the gods-new to the crafting of things- made a terrible mistake in the grootslang's creation, for they gave it tremendous strength, cunning, and intellect. Upon realizing their mistake, the gods split the grootslang into separate creatures and thus created the first elephants and the first snakes. But one of the original grootslangs escaped, and from this first sire all other grootslangs were born. Scholars debate the veracity of such stories, and have looked to either biological or magical explanations of the creature's origins, but nevertheless bards and sages alike agree that the grootslang's fearsome reputation is well deserved.  A grootslang's thick, leathery hide has a metallic sheen and a dull copper color, shot through with thin veins of green. Both males and females grow to a length of 60 feet and stand 20 feet tall. Little differentiation exists between sexes save for a lighter green hue to the female's hide. Grootslangs can weigh 20 tons and live up to 500 years.  All grootslangs covet gems, particularly diamonds, and despite the creatures' lust for cruelty, victims can often bargain for their freedom by offering a grootslang enough precious gems.&lt;/p&gt;&lt;/h4&gt;&lt;/div&gt;</t>
  </si>
  <si>
    <t>Guecubu</t>
  </si>
  <si>
    <t>darkvision 60 ft., tremorsense 60 ft.; Perception +18</t>
  </si>
  <si>
    <t>broken ground (30 ft., DC 20)</t>
  </si>
  <si>
    <t>Fort +8, Ref +7, Will +11</t>
  </si>
  <si>
    <t>30 ft., burrow 15 ft.</t>
  </si>
  <si>
    <t>bite +14 (1d8+6 plus misfortune), 2 slams +14 (1d6+6 plus misfortune)</t>
  </si>
  <si>
    <t>Spell-Like Abilities (CL 8th; concentration +13)   At Will-stone shape   3/day-soften earth and stone, spike growth (DC 18)   1/day-spike stones (DC 19), transmute mud to rock (DC 20), transmute rock to mud (DC 20)</t>
  </si>
  <si>
    <t>Str 22, Dex 18, Con -, Int 13, Wis 18, Cha 21</t>
  </si>
  <si>
    <t>Combat Expertise, Dodge, Improved Initiative, Mobility, Spring Attack, Whirlwind Attack</t>
  </si>
  <si>
    <t>Acrobatics +15, Knowledge (nature) +12, Perception +18, Sense Motive +18, Stealth +18</t>
  </si>
  <si>
    <t>A skeletal carcass pulls itself from the ground, its body formed as much from earth and soil as from bones and rotting flesh.</t>
  </si>
  <si>
    <t>Broken Ground (Su) The ground in a 30-foot radius around a guecubu ripples and shudders unnaturally. This transforms the area surrounding a guecubu into difficult terrain. A guecubu can move through this area with no penalty. Consecrated ground cannot be affected by this ability, nor can any area warded by a magic circle against chaos or a magic circle against evil.  Misfortune (Su) A creature struck by a guecubu must make a DC 20 Will save or become permanently cursed with misfortune. The victim of this curse takes a -4 penalty on all attack rolls, saving throws, and skill checks, and any critical threat against the victim automatically confirms. If a guecubu hits a creature already suffering from this curse, the victim must make a DC 20 Will save or be staggered for 1 round. This is a curse effect. The save DC is Charisma-based.</t>
  </si>
  <si>
    <t>Often when a particularly evil criminal is executed, suspicious folk fear that the criminal's remains might rise from death to continue to plague the living. To combat this possibility, many mobs or rural justices take to the practice of burning the bodies, grinding the bones, and scattering the remains in the wild. Yet in the case of particularly evil criminals, even these steps are in vain, for their will is enough to reassemble a body from earth, stone, roots, and plants drawn from the region into which the remains were scattered. Such an undead horror rises as a guecubu, a harbinger of misfortune and vengeance from beyond the grave.  A newly formed guecubu remembers well how its enemies treated it, and while the undead creature retains none of its previous life's talents, its undead state grants it many new tools to seek revenge with. Typically, a guecubu does not limit its revenge to those directly involved with its execution-entire villages and towns fall victim to its rage. The guecubu's tactics tend toward the subtle, and it seeks to spread misfortune and death on a person-by-person basis, slaying its enemies one at a time until they flee, so that all that remains is a ghost town.  A guecubu is 6 feet tall and weighs 100 pounds.</t>
  </si>
  <si>
    <t>&lt;link rel="stylesheet"href="PF.css"&gt;&lt;div&gt;&lt;h2&gt;Guecubu&lt;/h2&gt;&lt;h3&gt;&lt;i&gt;&lt;i&gt;A skeletal carcass pulls itself from the ground&lt;/i&gt;, its body formed as much from earth and soil as from bones and rotting flesh.&lt;/i&gt;&lt;/h3&gt;&lt;br&gt;&lt;/br&gt;&lt;/div&gt;&lt;div class="heading"&gt;&lt;p class="alignleft"&gt;Guecubu&lt;/p&gt;&lt;p class="alignright"&gt;CR 8&lt;/p&gt;&lt;div style="clear: both;"&gt;&lt;/div&gt;&lt;/div&gt;&lt;div&gt;&lt;h5&gt;&lt;b&gt;XP &lt;/b&gt;4,800&lt;/h5&gt;&lt;h5&gt;CE Medium undead (earth)&lt;/h5&gt;&lt;h5&gt;&lt;b&gt;Init &lt;/b&gt;+8; &lt;b&gt;Senses &lt;/b&gt;darkvision 60 ft., tremorsense 60 ft.; Perception +18&lt;/h5&gt;&lt;h5&gt;&lt;b&gt;Aura &lt;/b&gt;broken ground (30 ft., DC 20)&lt;/h5&gt;&lt;/div&gt;&lt;hr/&gt;&lt;div&gt;&lt;h5&gt;&lt;b&gt;DEFENSE&lt;/b&gt;&lt;/h5&gt;&lt;/div&gt;&lt;hr/&gt;&lt;div&gt;&lt;h5&gt;&lt;b&gt;AC &lt;/b&gt;21, touch 15, flat-footed 16 (+4 Dex, +1 dodge, +6 natural)&lt;/h5&gt;&lt;h5&gt;&lt;b&gt;hp &lt;/b&gt;104 (11d8+55); fast healing 5&lt;/h5&gt;&lt;h5&gt;&lt;b&gt;Fort &lt;/b&gt;+8, &lt;b&gt;Ref &lt;/b&gt;+7, &lt;b&gt;Will &lt;/b&gt;+11&lt;/h5&gt;&lt;h5&gt;&lt;b&gt;Defensive Abilities &lt;/b&gt;channel resistance +2; &lt;b&gt;DR &lt;/b&gt;5/bludgeoning; &lt;b&gt;Immune &lt;/b&gt;electricity, undead traits; &lt;b&gt;Resist &lt;/b&gt;cold 10&lt;/h5&gt;&lt;/div&gt;&lt;hr/&gt;&lt;div&gt;&lt;h5&gt;&lt;b&gt;OFFENSE&lt;/b&gt;&lt;/h5&gt;&lt;/div&gt;&lt;hr/&gt;&lt;div&gt;&lt;h5&gt;&lt;b&gt;Spd &lt;/b&gt;30 ft., burrow 15 ft.;  earth glide&lt;/h5&gt;&lt;h5&gt;&lt;b&gt;Melee &lt;/b&gt;bite +14 (1d8+6 plus misfortune), 2 slams +14 (1d6+6 plus misfortune)&lt;/h5&gt;&lt;h5&gt;&lt;b&gt;Space &lt;/b&gt;5 ft.; &lt;b&gt;Reach &lt;/b&gt;5 ft.&lt;/h5&gt;&lt;h5&gt;&lt;b&gt;Spell-Like Abilities&lt;/b&gt; (CL 8th; concentration +13) &lt;/br&gt;At Will&amp;mdash;&lt;i&gt;stone shape&lt;/i&gt; &lt;/br&gt;3/day&amp;mdash;&lt;i&gt;soften earth and stone&lt;/i&gt;, &lt;i&gt;spike growth&lt;/i&gt; (DC 18) &lt;/br&gt;1/day&amp;mdash;&lt;i&gt;spike stones&lt;/i&gt; (DC 19), &lt;i&gt;transmute mud to rock&lt;/i&gt; (DC 20), &lt;i&gt;transmute rock to mud&lt;/i&gt; (DC 20)&lt;/h5&gt;&lt;/h5&gt;&lt;/div&gt;&lt;hr/&gt;&lt;div&gt;&lt;h5&gt;&lt;b&gt;STATISTICS&lt;/b&gt;&lt;/h5&gt;&lt;/div&gt;&lt;hr/&gt;&lt;div&gt;&lt;h5&gt;&lt;b&gt;Str &lt;/b&gt;22, &lt;b&gt;Dex &lt;/b&gt;18, &lt;b&gt;Con &lt;/b&gt;-, &lt;b&gt;Int &lt;/b&gt; 13, &lt;b&gt;Wis &lt;/b&gt;18, &lt;b&gt;Cha &lt;/b&gt;21&lt;/h5&gt;&lt;h5&gt;&lt;b&gt;Base Atk &lt;/b&gt;+8; &lt;b&gt;CMB &lt;/b&gt;+14; &lt;b&gt;CMD &lt;/b&gt;29&lt;/h5&gt;&lt;h5&gt;&lt;b&gt;Feats &lt;/b&gt;Combat Expertise, Dodge, Improved Initiative, Mobility, Spring Attack, Whirlwind Attack&lt;/h5&gt;&lt;h5&gt;&lt;b&gt;Skills &lt;/b&gt;Acrobatics +15, Knowledge (nature) +12, Perception +18, Sense Motive +18, Stealth +18&lt;/h5&gt;&lt;h5&gt;&lt;b&gt;Languages &lt;/b&gt;Abyssal, Common&lt;/h5&gt;&lt;/div&gt;&lt;hr/&gt;&lt;div&gt;&lt;h5&gt;&lt;b&gt;ECOLOGY&lt;/b&gt;&lt;/h5&gt;&lt;/div&gt;&lt;hr/&gt;&lt;div&gt;&lt;h5&gt;&lt;b&gt;Environment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ABILITIES&lt;/b&gt;&lt;/h5&gt;&lt;/div&gt;&lt;hr/&gt;&lt;div&gt;&lt;/h5&gt;&lt;h5&gt;&lt;b&gt;Broken Ground (Su)&lt;/b&gt; The ground in a 30-foot radius around a guecubu ripples and shudders unnaturally. This transforms the area surrounding a guecubu into difficult terrain. A guecubu can move through this area with no penalty. Consecrated ground cannot be affected by this ability, nor can any area warded by a &lt;i&gt;magic circle against chaos&lt;/i&gt; or a &lt;i&gt;magic circle against evil&lt;/i&gt;.  &lt;/h5&gt;&lt;h5&gt;&lt;b&gt;Misfortune (Su)&lt;/b&gt; A creature struck by a guecubu must make a DC 20 Will save or become permanently cursed with misfortune. The victim of this curse takes a -4 penalty on all attack rolls, saving throws, and skill checks, and any critical threat against the victim automatically confirms. If a guecubu hits a creature already suffering from this curse, the victim must make a DC 20 Will save or be staggered for 1 round. This is a curse effect. The save DC is Charisma-based.&lt;/h5&gt;&lt;/div&gt;&lt;br&gt;&lt;/br&gt;&lt;div&gt;&lt;h4&gt;&lt;p&gt;&lt;p&gt;Often when a particularly evil criminal is executed, suspicious folk fear that the criminal's remains might rise from death to continue to plague the living. To combat this possibility, many mobs or rural justices take to the practice of burning the bodies, grinding the bones, and scattering the remains in the wild. Yet in the case of particularly evil criminals, even these steps are in vain, for their will is enough to reassemble a body from earth, stone, roots, and plants drawn from the region into which the remains were scattered. Such an undead horror rises as a guecubu, a harbinger of misfortune and vengeance from beyond the grave.  A newly formed guecubu remembers well how its enemies treated it, and while the undead creature retains none of its previous life's talents, its undead state grants it many new tools to seek revenge with. Typically, a guecubu does not limit its revenge to those directly involved with its execution-entire villages and towns fall victim to its rage. The guecubu's tactics tend toward the subtle, and it seeks to spread misfortune and death on a person-by-person basis, slaying its enemies one at a time until they flee, so that all that remains is a ghost town.  A guecubu is 6 feet tall and weighs 100 pounds.&lt;/p&gt;&lt;/h4&gt;&lt;/div&gt;</t>
  </si>
  <si>
    <t>Hellwasp Swarm</t>
  </si>
  <si>
    <t>(extraplanar, swarm)</t>
  </si>
  <si>
    <t>21, touch 21, flat-footed 14</t>
  </si>
  <si>
    <t>(+6 Dex, +1 dodge, +4 size)</t>
  </si>
  <si>
    <t>Fort +10, Ref +10, Will +7</t>
  </si>
  <si>
    <t>swarm (3d6 plus distraction and poison)</t>
  </si>
  <si>
    <t>distraction (DC 18), inhabit</t>
  </si>
  <si>
    <t>Str 1, Dex 22, Con 14, Int 6, Wis 13, Cha 9</t>
  </si>
  <si>
    <t>Ability Focus (poison), Dodge, Improved Initiative, Iron Will, Skill Focus (Perception), Toughness</t>
  </si>
  <si>
    <t>Fly +25, Perception +4, Stealth +24</t>
  </si>
  <si>
    <t>solitary, pair, or infestation (3-6)</t>
  </si>
  <si>
    <t>This hideous, buzzing cloud of insects is comprised of black and yellow wasps with hungry red eyes.</t>
  </si>
  <si>
    <t>Inhabit (Ex) A hellwasp swarm can enter the body of a helpless or dead creature by crawling into its mouth and other orifices. Inhabiting a body requires 1 minute, and the victim must be Small, Medium, or Large. The swarm can abandon the body at any time as a full-round action. Any attack against the host deals half damage to the hellwasp swarm as well, although the swarm's DR, resistances, and immunities may negate some or all of this damage.  When a hellwasp swarm inhabits a dead body, it effectively transforms the corpse into a zombie of the appropriate size under the swarm's control. If a hellwasp swarm inhabits a living victim, it can neutralize the effects of its own poison and control the victim's movement and actions as if using dominate monster. Hellwasps quickly consume a living victim, dealing 2d4 points of Constitution damage per hour.  A hellwasp-inhabited creature is easy to spot, since its skin crawls with the forms of the insects inside. A swarm can attempt a Disguise check to conceal its inhabitation of a host, with a -4 penalty if currently inhabiting a Small host.  A remove disease or heal spell cast on an inhabited victim forces the hellwasp swarm to abandon its host.  Poison (Ex) Swarm-injury; save Fort DC 20; frequency 1/round for 6 rounds; effect 1d6 Dex; cure 2 consecutive saves.</t>
  </si>
  <si>
    <t>Even Hell's fiendish inhabitants know to stay clear of the maddening buzz of hellwasp swarms. While individual hellwasps are mindless, when swarmed together they gain a hive mind that torments the living and the dead alike. Sages and diabolists argue as to why this happens, but a favored explanation is that all hellwasps contain the dispersed soul of some greater devil, scattered and imprisoned by his rivals for infractions lost to mortal knowledge.  Though intelligent, these swarms are often difficult to understand and reason with. A hellwasp swarm can speak in a fashion with its myriad droning wings. The chatter is often little more than repetitive mantras of insults and the voicing of the twisted and base desires of the swarm. A hellwasp swarm has little use for reason, diplomacy, or discourse in other circumstances, for its desires are as savage as its home plane.</t>
  </si>
  <si>
    <t>&lt;link rel="stylesheet"href="PF.css"&gt;&lt;div&gt;&lt;h2&gt;Hellwasp Swarm&lt;/h2&gt;&lt;h3&gt;&lt;i&gt;This hideous, buzzing cloud of insects is comprised of black and yellow wasps with hungry red eyes.&lt;/i&gt;&lt;/h3&gt;&lt;br&gt;&lt;/div&gt;&lt;div class="heading"&gt;&lt;p class="alignleft"&gt;Hellwasp Swarm&lt;/p&gt;&lt;p class="alignright"&gt;CR 8&lt;/p&gt;&lt;div style="clear: both;"&gt;&lt;/div&gt;&lt;/div&gt;&lt;div&gt;&lt;h5&gt;&lt;b&gt;XP &lt;/b&gt;4,800&lt;/h5&gt;&lt;h5&gt;LE Diminutive vermin (extraplanar, swarm)&lt;/h5&gt;&lt;h5&gt;&lt;b&gt;Init &lt;/b&gt;+10; &lt;b&gt;Senses &lt;/b&gt;darkvision 60 ft.; Perception +4&lt;/h5&gt;&lt;/div&gt;&lt;hr/&gt;&lt;div&gt;&lt;h5&gt;&lt;b&gt;DEFENSE&lt;/b&gt;&lt;/h5&gt;&lt;/div&gt;&lt;hr/&gt;&lt;div&gt;&lt;h5&gt;&lt;b&gt;AC &lt;/b&gt;21, touch 21, flat-footed 14 (+6 Dex, +1 dodge, +4 size)&lt;/h5&gt;&lt;h5&gt;&lt;b&gt;hp &lt;/b&gt;90 (12d8+36)&lt;/h5&gt;&lt;h5&gt;&lt;b&gt;Fort &lt;/b&gt;+10, &lt;b&gt;Ref &lt;/b&gt;+10, &lt;b&gt;Will &lt;/b&gt;+7&lt;/h5&gt;&lt;h5&gt;&lt;b&gt;DR &lt;/b&gt;10/good; &lt;b&gt;Immune &lt;/b&gt;swarm traits, weapon damage; &lt;b&gt;Resist &lt;/b&gt;fire 10&lt;/h5&gt;&lt;/div&gt;&lt;hr/&gt;&lt;div&gt;&lt;h5&gt;&lt;b&gt;OFFENSE&lt;/b&gt;&lt;/h5&gt;&lt;/div&gt;&lt;hr/&gt;&lt;div&gt;&lt;h5&gt;&lt;b&gt;Spd &lt;/b&gt;5 ft., fly 40 ft. (good)&lt;/h5&gt;&lt;h5&gt;&lt;b&gt;Melee &lt;/b&gt;swarm (3d6 plus distraction and poison)&lt;/h5&gt;&lt;h5&gt;&lt;b&gt;Space &lt;/b&gt;10 ft.; &lt;b&gt;Reach &lt;/b&gt;0 ft.&lt;/h5&gt;&lt;h5&gt;&lt;b&gt;Special Attacks &lt;/b&gt;distraction (DC 18), inhabit&lt;/h5&gt;&lt;/div&gt;&lt;hr/&gt;&lt;div&gt;&lt;h5&gt;&lt;b&gt;STATISTICS&lt;/b&gt;&lt;/h5&gt;&lt;/div&gt;&lt;hr/&gt;&lt;div&gt;&lt;h5&gt;&lt;b&gt;Str &lt;/b&gt;1, &lt;b&gt;Dex &lt;/b&gt;22, &lt;b&gt;Con &lt;/b&gt;14, &lt;b&gt;Int &lt;/b&gt; 6, &lt;b&gt;Wis &lt;/b&gt;13, &lt;b&gt;Cha &lt;/b&gt;9&lt;/h5&gt;&lt;h5&gt;&lt;b&gt;Base Atk &lt;/b&gt;+9; &lt;b&gt;CMB &lt;/b&gt;-; &lt;b&gt;CMD &lt;/b&gt;-&lt;/h5&gt;&lt;h5&gt;&lt;b&gt;Feats &lt;/b&gt;Ability Focus (poison), Dodge, Improved Initiative, Iron Will, Skill Focus (Perception), Toughness&lt;/h5&gt;&lt;h5&gt;&lt;b&gt;Skills &lt;/b&gt;Fly +25, Perception +4, Stealth +24&lt;/h5&gt;&lt;h5&gt;&lt;b&gt;Languages &lt;/b&gt;Infernal&lt;/h5&gt;&lt;/div&gt;&lt;hr/&gt;&lt;div&gt;&lt;h5&gt;&lt;b&gt;ECOLOGY&lt;/b&gt;&lt;/h5&gt;&lt;/div&gt;&lt;hr/&gt;&lt;div&gt;&lt;h5&gt;&lt;b&gt;Environment &lt;/b&gt; any (Hell)&lt;/h5&gt;&lt;h5&gt;&lt;b&gt;Organization &lt;/b&gt;solitary, pair, or infestation (3-6)&lt;/h5&gt;&lt;h5&gt;&lt;b&gt;Treasure &lt;/b&gt;incidental&lt;/h5&gt;&lt;/div&gt;&lt;hr/&gt;&lt;div&gt;&lt;h5&gt;&lt;b&gt;SPECIAL ABILITIES&lt;/b&gt;&lt;/h5&gt;&lt;/div&gt;&lt;hr/&gt;&lt;div&gt;&lt;/h5&gt;&lt;h5&gt;&lt;b&gt;Inhabit (Ex)&lt;/b&gt; A hellwasp swarm can enter the body of a helpless or dead creature by crawling into its mouth and other orifices. Inhabiting a body requires 1 minute, and the victim must be Small, Medium, or Large. The swarm can abandon the body at any time as a full-round action. Any attack against the host deals half damage to the hellwasp swarm as well, although the swarm's DR, resistances, and immunities may negate some or all of this damage.  When a hellwasp swarm inhabits a dead body, it effectively transforms the corpse into a zombie of the appropriate size under the swarm's control. If a hellwasp swarm inhabits a living victim, it can neutralize the effects of its own poison and control the victim's movement and actions as if using &lt;i&gt;dominate monster&lt;/i&gt;. Hellwasps quickly consume a living victim, dealing 2d4 points of Constitution damage per hour.  A hellwasp-inhabited creature is easy to spot, since its skin crawls with the forms of the insects inside. A swarm can attempt a Disguise check to conceal its inhabitation of a host, with a -4 penalty if currently inhabiting a Small host.  A &lt;i&gt;remove disease&lt;/i&gt; or &lt;i&gt;heal&lt;/i&gt; spell cast on an inhabited victim forces the hellwasp swarm to abandon its host.  &lt;/h5&gt;&lt;h5&gt;&lt;b&gt;Poison (Ex)&lt;/b&gt; Swarm-injury; &lt;i&gt;save&lt;/i&gt; Fort DC 20; &lt;i&gt;frequency&lt;/i&gt; 1/round for 6 rounds; &lt;i&gt;effect&lt;/i&gt; 1d6 Dex; &lt;i&gt;cure&lt;/i&gt; 2 consecutive &lt;i&gt;save&lt;/i&gt;s.&lt;/h5&gt;&lt;/div&gt;&lt;br&gt;&lt;div&gt;&lt;h4&gt;&lt;p&gt;&lt;p&gt;Even Hell's fiendish inhabitants know to stay clear of the maddening buzz of hellwasp swarms. While individual hellwasps are mindless, when swarmed together they gain a hive mind that torments the living and the dead alike. Sages and diabolists argue as to why this happens, but a favored explanation is that all hellwasps contain the dispersed soul of some greater devil, scattered and imprisoned by his rivals for infractions lost to mortal knowledge.  Though intelligent, these swarms are often difficult to understand and reason with. A hellwasp swarm can speak in a fashion with its myriad droning wings. The chatter is often little more than repetitive mantras of insults and the voicing of the twisted and base desires of the swarm. A hellwasp swarm has little use for reason, diplomacy, or discourse in other circumstances, for its desires are as savage as its home plane.&lt;/p&gt;&lt;/h4&gt;&lt;/div&gt;</t>
  </si>
  <si>
    <t>Antelope</t>
  </si>
  <si>
    <t>Fort +4, Ref +7, Will +1</t>
  </si>
  <si>
    <t>gore +1 (1d4)</t>
  </si>
  <si>
    <t>powerful charge (gore, 1d4+2)</t>
  </si>
  <si>
    <t>Str 10, Dex 17, Con 14, Int 2, Wis 13, Cha 7</t>
  </si>
  <si>
    <t>Lightning Reflexes, RunB</t>
  </si>
  <si>
    <t>This graceful animal has long slender legs and a pair of sharp, sturdy horns arching back from its head.</t>
  </si>
  <si>
    <t>A typical antelope stands a bit less than 3 feet at the shoulder, measures 4 feet in length, and weighs 60 pounds. In some species, both males and females have horns; in others, only males. Females that lack horns have the same statistics but lack an effective attack.  Antelopes graze in large herds, ever on the watch for predators. Even the hint of a threat can send the whole herd springing away toward safer pastures. Antelopes rarely fight except among themselves during mating season or when cornered by a predator.  The statistics presented above work well not only for numerous species of antelope, but also for smaller-sized, deerlike herbivores found throughout the world.  Of course, not all antelopes are Small. You can generate statistics for larger antelope species, such as elands or kudus, by advancing the antelope presented above by 2 Hit Dice and increasing its size category to Medium. All antelopes of this size are CR 1 creatures.   Antelope Companions  Starting Statistics: Size Small; Speed 60 ft.; AC +1 natural armor; Attack gore (1d4); Ability Scores Str 10, Dex 17, Con 14; Int 2; Wis 13; Cha 5; Special Qualities low-light vision.  4th-Level Advancement: Ability Scores Str +2, Dex +2, Con +2; Special Attacks powerful charge (gore, 2d4).</t>
  </si>
  <si>
    <t>&lt;link rel="stylesheet"href="PF.css"&gt;&lt;div&gt;&lt;h2&gt;Herd Animal, Antelope&lt;/h2&gt;&lt;h3&gt;&lt;i&gt;This graceful animal has long slender legs and a pair of sharp, sturdy horns arching back from its head.&lt;/i&gt;&lt;/h3&gt;&lt;br&gt;&lt;/div&gt;&lt;div class="heading"&gt;&lt;p class="alignleft"&gt;Antelope&lt;/p&gt;&lt;p class="alignright"&gt;CR 1/2&lt;/p&gt;&lt;div style="clear: both;"&gt;&lt;/div&gt;&lt;/div&gt;&lt;div&gt;&lt;h5&gt;&lt;b&gt;XP &lt;/b&gt;200&lt;/h5&gt;&lt;h5&gt;N Small animal &lt;/h5&gt;&lt;h5&gt;&lt;b&gt;Init &lt;/b&gt;+3; &lt;b&gt;Senses &lt;/b&gt;low-light vision; Perception +5&lt;/h5&gt;&lt;/div&gt;&lt;hr/&gt;&lt;div&gt;&lt;h5&gt;&lt;b&gt;DEFENSE&lt;/b&gt;&lt;/h5&gt;&lt;/div&gt;&lt;hr/&gt;&lt;div&gt;&lt;h5&gt;&lt;b&gt;AC &lt;/b&gt;14, touch 14, flat-footed 11 (+3 Dex, +1 size)&lt;/h5&gt;&lt;h5&gt;&lt;b&gt;hp &lt;/b&gt;6 (1d8+2)&lt;/h5&gt;&lt;h5&gt;&lt;b&gt;Fort &lt;/b&gt;+4, &lt;b&gt;Ref &lt;/b&gt;+7, &lt;b&gt;Will &lt;/b&gt;+1&lt;/h5&gt;&lt;/div&gt;&lt;hr/&gt;&lt;div&gt;&lt;h5&gt;&lt;b&gt;OFFENSE&lt;/b&gt;&lt;/h5&gt;&lt;/div&gt;&lt;hr/&gt;&lt;div&gt;&lt;h5&gt;&lt;b&gt;Spd &lt;/b&gt;60 ft.&lt;/h5&gt;&lt;h5&gt;&lt;b&gt;Melee &lt;/b&gt;gore +1 (1d4)&lt;/h5&gt;&lt;h5&gt;&lt;b&gt;Space &lt;/b&gt;5 ft.; &lt;b&gt;Reach &lt;/b&gt;5 ft.&lt;/h5&gt;&lt;h5&gt;&lt;b&gt;Special Attacks &lt;/b&gt;powerful charge (gore, 1d4+2)&lt;/h5&gt;&lt;/div&gt;&lt;hr/&gt;&lt;div&gt;&lt;h5&gt;&lt;b&gt;STATISTICS&lt;/b&gt;&lt;/h5&gt;&lt;/div&gt;&lt;hr/&gt;&lt;div&gt;&lt;h5&gt;&lt;b&gt;Str &lt;/b&gt;10, &lt;b&gt;Dex &lt;/b&gt;17, &lt;b&gt;Con &lt;/b&gt;14, &lt;b&gt;Int &lt;/b&gt; 2, &lt;b&gt;Wis &lt;/b&gt;13, &lt;b&gt;Cha &lt;/b&gt;7&lt;/h5&gt;&lt;h5&gt;&lt;b&gt;Base Atk &lt;/b&gt;+0; &lt;b&gt;CMB &lt;/b&gt;-1; &lt;b&gt;CMD &lt;/b&gt;12 (16 vs. trip)&lt;/h5&gt;&lt;h5&gt;&lt;b&gt;Feats &lt;/b&gt;Lightning Reflexes, Run&lt;sup&gt;B&lt;/sup&gt;&lt;/h5&gt;&lt;h5&gt;&lt;b&gt;Skills &lt;/b&gt;Perception +5&lt;/h5&gt;&lt;/div&gt;&lt;hr/&gt;&lt;div&gt;&lt;h5&gt;&lt;b&gt;ECOLOGY&lt;/b&gt;&lt;/h5&gt;&lt;/div&gt;&lt;hr/&gt;&lt;div&gt;&lt;h5&gt;&lt;b&gt;Environment &lt;/b&gt; temperate or warm plains&lt;/h5&gt;&lt;h5&gt;&lt;b&gt;Organization &lt;/b&gt;solitary, pair, or herd (3-50)&lt;/h5&gt;&lt;h5&gt;&lt;b&gt;Treasure &lt;/b&gt;none&lt;/h5&gt;&lt;/div&gt;&lt;br&gt;&lt;div&gt;&lt;h4&gt;&lt;p&gt;&lt;p&gt;A typical antelope stands a bit less than 3 feet at the shoulder, measures 4 feet in length, and weighs 60 pounds. In some species, both males and females have horns; in others, only males. Females that lack horns have the same statistics but lack an effective attack.  Antelopes graze in large herds, ever on the watch for predators. Even the hint of a threat can send the whole herd springing away toward safer pastures. Antelopes rarely fight except among themselves during mating season or when cornered by a predator.  The statistics presented above work well not only for numerous species of antelope, but also for smaller-sized, deerlike herbivores found throughout the world.  Of course, not all antelopes are Small. You can generate statistics for larger antelope species, such as elands or kudus, by advancing the antelope presented above by 2 Hit Dice and increasing its size category to Medium. All antelopes of this size are CR 1 creatures.   &lt;br&gt;&lt;b&gt;Antelope Companions&lt;/b&gt;&lt;br&gt;  &lt;b&gt;Starting Statistics&lt;/b&gt;: &lt;b&gt;Size&lt;/b&gt; Small; &lt;b&gt;Speed&lt;/b&gt; 60 ft.; &lt;b&gt;AC&lt;/b&gt; +1 natural armor; &lt;b&gt;Attack&lt;/b&gt; gore (1d4); &lt;b&gt;Ability Scores&lt;/b&gt; Str 10, Dex 17, Con 14; Int 2; Wis 13; Cha 5; &lt;b&gt;Special Qualities&lt;/b&gt; low-light vision.  &lt;b&gt;4th-Level Advancement&lt;/b&gt;: &lt;b&gt;Ability Scores&lt;/b&gt; Str +2, Dex +2, Con +2; &lt;b&gt;Special &lt;b&gt;Attack&lt;/b&gt;s&lt;/b&gt; powerful charge (gore, 2d4).&lt;/p&gt;&lt;/h4&gt;&lt;/div&gt;</t>
  </si>
  <si>
    <t>(+3 Dex, +0 natural)</t>
  </si>
  <si>
    <t>gore +3 (1d6+2), 2 hooves -2 (1d3+1)</t>
  </si>
  <si>
    <t>Str 14, Dex 17, Con 16, Int 2, Wis 15, Cha 7</t>
  </si>
  <si>
    <t>Lightning Reflexes, Run</t>
  </si>
  <si>
    <t>Perception +7</t>
  </si>
  <si>
    <t>Elk range in great herds throughout the plains, hills, and forests of many wilderness areas. Their size, strength, and antlers allow them to contend with most of their environment's dangers, though herds generally favor flight to combat. Elk also prove exceptionally adaptable survivors, capable of living through severe weather changes without concern. Most breeds of elk stand between 3 and 5 feet tall and weigh between 350 and 550 pounds, with females far slighter than the males.  Numerous species of elk exist. Some larger species can stand up to 6 feet tall at the shoulder and can be used as mounts by Medium humanoids; these elk have 3 Hit Dice and are Large. One particularly unusual species of elk, the river elk, is an excellent swimmer-these elk gain a swim speed of 30 feet. All elk of this size are CR 2 creatures.  Elk Companions  Starting Statistics: Size Medium; Speed 50 ft.; AC +1 natural armor; Attack gore (1d6) or 2 hooves (1d3); Ability Scores Str 12, Dex 17, Con 14, Int 2, Wis 15, Cha 5; Special Qualities low-light vision.  7th-Level Advancement: Size Large; AC +2 natural armor; Attack gore (1d8) or 2 hooves (1d4); Ability Scores Str +8, Dex -2, Con +4.</t>
  </si>
  <si>
    <t>&lt;link rel="stylesheet"href="PF.css"&gt;&lt;div&gt;&lt;h2&gt;Herd Animal, Elk&lt;/h2&gt;&lt;h3&gt;&lt;i&gt;&lt;i&gt;This majestic beast stands the height of a man at its shoulders&lt;/i&gt;, &lt;i&gt;a many-tipped rack of proud antlers crowning its head&lt;/i&gt;.&lt;/i&gt;&lt;/h3&gt;&lt;br&gt;&lt;/br&gt;&lt;/div&gt;&lt;div class="heading"&gt;&lt;p class="alignleft"&gt;Elk&lt;/p&gt;&lt;p class="alignright"&gt;CR 1&lt;/p&gt;&lt;div style="clear: both;"&gt;&lt;/div&gt;&lt;/div&gt;&lt;div&gt;&lt;h5&gt;&lt;b&gt;XP &lt;/b&gt;400&lt;/h5&gt;&lt;h5&gt;N Medium animal &lt;/h5&gt;&lt;h5&gt;&lt;b&gt;Init &lt;/b&gt;+3; &lt;b&gt;Senses &lt;/b&gt;low-light vision; Perception +7&lt;/h5&gt;&lt;/div&gt;&lt;hr/&gt;&lt;div&gt;&lt;h5&gt;&lt;b&gt;DEFENSE&lt;/b&gt;&lt;/h5&gt;&lt;/div&gt;&lt;hr/&gt;&lt;div&gt;&lt;h5&gt;&lt;b&gt;AC &lt;/b&gt;13, touch 13, flat-footed 10 (+3 Dex)&lt;/h5&gt;&lt;h5&gt;&lt;b&gt;hp &lt;/b&gt;15 (2d8+6)&lt;/h5&gt;&lt;h5&gt;&lt;b&gt;Fort &lt;/b&gt;+6, &lt;b&gt;Ref &lt;/b&gt;+8, &lt;b&gt;Will &lt;/b&gt;+2&lt;/h5&gt;&lt;/div&gt;&lt;hr/&gt;&lt;div&gt;&lt;h5&gt;&lt;b&gt;OFFENSE&lt;/b&gt;&lt;/h5&gt;&lt;/div&gt;&lt;hr/&gt;&lt;div&gt;&lt;h5&gt;&lt;b&gt;Spd &lt;/b&gt;50 ft.&lt;/h5&gt;&lt;h5&gt;&lt;b&gt;Melee &lt;/b&gt;gore +3 (1d6+2), 2 hooves -2 (1d3+1)&lt;/h5&gt;&lt;h5&gt;&lt;b&gt;Space &lt;/b&gt;5 ft.; &lt;b&gt;Reach &lt;/b&gt;5 ft.&lt;/h5&gt;&lt;/div&gt;&lt;hr/&gt;&lt;div&gt;&lt;h5&gt;&lt;b&gt;STATISTICS&lt;/b&gt;&lt;/h5&gt;&lt;/div&gt;&lt;hr/&gt;&lt;div&gt;&lt;h5&gt;&lt;b&gt;Str &lt;/b&gt;14, &lt;b&gt;Dex &lt;/b&gt;17, &lt;b&gt;Con &lt;/b&gt;16, &lt;b&gt;Int &lt;/b&gt; 2, &lt;b&gt;Wis &lt;/b&gt;15, &lt;b&gt;Cha &lt;/b&gt;7&lt;/h5&gt;&lt;h5&gt;&lt;b&gt;Base Atk &lt;/b&gt;+1; &lt;b&gt;CMB &lt;/b&gt;+3; &lt;b&gt;CMD &lt;/b&gt;16 (20 vs. trip)&lt;/h5&gt;&lt;h5&gt;&lt;b&gt;Feats &lt;/b&gt;Lightning Reflexes, Run&lt;/h5&gt;&lt;h5&gt;&lt;b&gt;Skills &lt;/b&gt;Perception +7&lt;/h5&gt;&lt;/div&gt;&lt;hr/&gt;&lt;div&gt;&lt;h5&gt;&lt;b&gt;ECOLOGY&lt;/b&gt;&lt;/h5&gt;&lt;/div&gt;&lt;hr/&gt;&lt;div&gt;&lt;h5&gt;&lt;b&gt;Environment &lt;/b&gt; cold or temperate plains&lt;/h5&gt;&lt;h5&gt;&lt;b&gt;Organization &lt;/b&gt;solitary, pair, or herd (3-50)&lt;/h5&gt;&lt;h5&gt;&lt;b&gt;Treasure &lt;/b&gt;none&lt;/h5&gt;&lt;/div&gt;&lt;br&gt;&lt;/br&gt;&lt;div&gt;&lt;h4&gt;&lt;p&gt;&lt;p&gt;Elk range in great herds throughout the plains, hills, and forests of many wilderness areas. Their size, strength, and antlers allow them to contend with most of their environment's dangers, though herds generally favor flight to combat. Elk also prove exceptionally adaptable survivors, capable of living through severe weather changes without concern. Most breeds of elk stand between 3 and 5 feet tall and weigh between 350 and 550 pounds, with females far slighter than the males.  Numerous species of elk exist. Some larger species can stand up to 6 feet tall at the shoulder and can be used as mounts by Medium humanoids; these elk have 3 Hit Dice and are Large. One particularly unusual species of elk, the river elk, is an excellent swimmer-these elk gain a swim speed of 30 feet. All elk of this size are CR 2 creatures.  &lt;br&gt;&lt;/br&gt;&lt;b&gt;Elk Companions&lt;/b&gt;&lt;br&gt;&lt;/br&gt;  &lt;b&gt;Starting Statistics&lt;/b&gt;: &lt;b&gt;Size&lt;/b&gt; Medium; &lt;b&gt;Speed&lt;/b&gt; 50 ft.; &lt;b&gt;AC&lt;/b&gt; +1 natural armor; &lt;b&gt;Attack&lt;/b&gt; gore (1d6) or 2 hooves (1d3); &lt;b&gt;Ability Scores&lt;/b&gt; Str 12, Dex 17, Con 14, Int 2, Wis 15, Cha 5; &lt;b&gt;Special Qualities&lt;/b&gt; low-light vision.  &lt;b&gt;7th-Level Advancement&lt;/b&gt;: &lt;b&gt;Size&lt;/b&gt; Large; &lt;b&gt;AC&lt;/b&gt; +2 natural armor; &lt;b&gt;Attack&lt;/b&gt; gore (1d8) or 2 hooves (1d4); &lt;b&gt;Ability Scores&lt;/b&gt; Str +8, Dex -2, Con +4.&lt;/p&gt;&lt;/h4&gt;&lt;/div&gt;</t>
  </si>
  <si>
    <t>Hodag</t>
  </si>
  <si>
    <t>Fort +8, Ref +8, Will +5</t>
  </si>
  <si>
    <t>bite +11 (1d8+4), 2 claws +11 (1d6+4), tail slap +11 (1d4+4)</t>
  </si>
  <si>
    <t>spiked tail, toss</t>
  </si>
  <si>
    <t>Str 19, Dex 14, Con 15, Int 7, Wis 12, Cha 10</t>
  </si>
  <si>
    <t>Improved Iron Will, Iron Will, Power Attack, Vital Strike</t>
  </si>
  <si>
    <t>Climb +10, Perception +7, Stealth +2, Swim +8</t>
  </si>
  <si>
    <t>trackless</t>
  </si>
  <si>
    <t xml:space="preserve"> temperate forests or marshes</t>
  </si>
  <si>
    <t>Spikes cover the body of this vaguely reptilian creature. Its fearsome face features dagger-sharp teeth and glowing red eyes.</t>
  </si>
  <si>
    <t>Spiked Tail (Ex) A hodag's tail spikes allow the creature's tail slap to deal both bludgeoning and piercing damage. A hodag's tail slap is a primary attack.  Toss (Ex) A hodag charging 20 feet or more that damages a foe with an attack can throw its foe with a special combat maneuver check. The opponent must be corporeal and at least one size category smaller than the hodag. If the combat maneuver check succeeds, the hodag's opponent is thrown 10 feet through the air in a direction chosen by the hodag and falls prone. The hodag can only toss its opponent in a straight line.  If an obstacle prevents the creature's movement, both the creature tossed and the object struck take 1d6 points of damage, and the creature falls prone in the space adjacent to the obstacle. A hodag can also toss an opponent 10 feet up into the air. The victim lands in the same square it started in, falls prone, and takes 1d6 points of damage.  Trackless (Ex) A hodag sweeps its tail behind itself in a way that obscures its tracks. Attempts to track a hodag have their normal DC increased by +10.</t>
  </si>
  <si>
    <t>As stout as a bull with a reptile's scaly, spiked body, hodags are legendary forest predators that hunt along the edges of civilization in thick woods. Green, gray, and black scales cover the beasts, helping them blend in amid underbrush, and sharp spikes stand along their backs and run down their powerful, dangerous tails. Loggers share stories of being followed by hodags and seeing their glowing red eyes in the otherwise oppressive darkness of the deep forest. In the wintertime, when snow and ice blankets the region, hodags grow a foul-smelling coat of greasy, dark brown fur that sprouts in tufts from between their scales.  Many believe that hodags are not simply strong beasts but rather unique and specific terrors that have lived and hunted certain woodlands for ages. Others living near such wildernesses, however, consider hodags a myth, nothing more than the sort of tall tale that is typical of excitable rural folk. A male hodag measures 10 feet long and weighs 700 pounds.</t>
  </si>
  <si>
    <t>&lt;link rel="stylesheet"href="PF.css"&gt;&lt;div&gt;&lt;h2&gt;Hodag&lt;/h2&gt;&lt;h3&gt;&lt;i&gt;Spikes cover the body of this vaguely reptilian creature. Its fearsome face features dagger-sharp teeth and glowing red eyes.&lt;/i&gt;&lt;/h3&gt;&lt;br&gt;&lt;/div&gt;&lt;div class="heading"&gt;&lt;p class="alignleft"&gt;Hodag&lt;/p&gt;&lt;p class="alignright"&gt;CR 6&lt;/p&gt;&lt;div style="clear: both;"&gt;&lt;/div&gt;&lt;/div&gt;&lt;div&gt;&lt;h5&gt;&lt;b&gt;XP &lt;/b&gt;2,400&lt;/h5&gt;&lt;h5&gt;N Large magical beast &lt;/h5&gt;&lt;h5&gt;&lt;b&gt;Init &lt;/b&gt;+2; &lt;b&gt;Senses &lt;/b&gt;darkvision 60 ft., low-light vision, scent; Perception +7&lt;/h5&gt;&lt;/div&gt;&lt;hr/&gt;&lt;div&gt;&lt;h5&gt;&lt;b&gt;DEFENSE&lt;/b&gt;&lt;/h5&gt;&lt;/div&gt;&lt;hr/&gt;&lt;div&gt;&lt;h5&gt;&lt;b&gt;AC &lt;/b&gt;19, touch 11, flat-footed 17 (+2 Dex, +8 natural, -1 size)&lt;/h5&gt;&lt;h5&gt;&lt;b&gt;hp &lt;/b&gt;60 (8d10+16)&lt;/h5&gt;&lt;h5&gt;&lt;b&gt;Fort &lt;/b&gt;+8, &lt;b&gt;Ref &lt;/b&gt;+8, &lt;b&gt;Will &lt;/b&gt;+5&lt;/h5&gt;&lt;h5&gt;&lt;b&gt;Defensive Abilities &lt;/b&gt;ferocity&lt;/h5&gt;&lt;/div&gt;&lt;hr/&gt;&lt;div&gt;&lt;h5&gt;&lt;b&gt;OFFENSE&lt;/b&gt;&lt;/h5&gt;&lt;/div&gt;&lt;hr/&gt;&lt;div&gt;&lt;h5&gt;&lt;b&gt;Spd &lt;/b&gt;30 ft., burrow 15 ft.&lt;/h5&gt;&lt;h5&gt;&lt;b&gt;Melee &lt;/b&gt;bite +11 (1d8+4), 2 claws +11 (1d6+4), tail slap +11 (1d4+4)&lt;/h5&gt;&lt;h5&gt;&lt;b&gt;Space &lt;/b&gt;10 ft.; &lt;b&gt;Reach &lt;/b&gt;10 ft.&lt;/h5&gt;&lt;h5&gt;&lt;b&gt;Special Attacks &lt;/b&gt;spiked tail, toss&lt;/h5&gt;&lt;/div&gt;&lt;hr/&gt;&lt;div&gt;&lt;h5&gt;&lt;b&gt;STATISTICS&lt;/b&gt;&lt;/h5&gt;&lt;/div&gt;&lt;hr/&gt;&lt;div&gt;&lt;h5&gt;&lt;b&gt;Str &lt;/b&gt;19, &lt;b&gt;Dex &lt;/b&gt;14, &lt;b&gt;Con &lt;/b&gt;15, &lt;b&gt;Int &lt;/b&gt; 7, &lt;b&gt;Wis &lt;/b&gt;12, &lt;b&gt;Cha &lt;/b&gt;10&lt;/h5&gt;&lt;h5&gt;&lt;b&gt;Base Atk &lt;/b&gt;+8; &lt;b&gt;CMB &lt;/b&gt;+13; &lt;b&gt;CMD &lt;/b&gt;25 (29 vs. trip)&lt;/h5&gt;&lt;h5&gt;&lt;b&gt;Feats &lt;/b&gt;Improved Iron Will, Iron Will, Power Attack, Vital Strike&lt;/h5&gt;&lt;h5&gt;&lt;b&gt;Skills &lt;/b&gt;Climb +10, Perception +7, Stealth +2, Swim +8&lt;/h5&gt;&lt;h5&gt;&lt;b&gt;Languages &lt;/b&gt;Common (cannot speak)&lt;/h5&gt;&lt;h5&gt;&lt;b&gt;SQ &lt;/b&gt;trackless&lt;/h5&gt;&lt;/div&gt;&lt;hr/&gt;&lt;div&gt;&lt;h5&gt;&lt;b&gt;ECOLOGY&lt;/b&gt;&lt;/h5&gt;&lt;/div&gt;&lt;hr/&gt;&lt;div&gt;&lt;h5&gt;&lt;b&gt;Environment &lt;/b&gt; temperate forests or marshes&lt;/h5&gt;&lt;h5&gt;&lt;b&gt;Organization &lt;/b&gt;solitary&lt;/h5&gt;&lt;h5&gt;&lt;b&gt;Treasure &lt;/b&gt;incidental&lt;/h5&gt;&lt;/div&gt;&lt;hr/&gt;&lt;div&gt;&lt;h5&gt;&lt;b&gt;SPECIAL ABILITIES&lt;/b&gt;&lt;/h5&gt;&lt;/div&gt;&lt;hr/&gt;&lt;div&gt;&lt;/h5&gt;&lt;h5&gt;&lt;b&gt;Spiked Tail (Ex)&lt;/b&gt; A hodag's tail spikes allow the creature's tail slap to deal both bludgeoning and piercing damage. A hodag's tail slap is a primary attack.  &lt;/h5&gt;&lt;h5&gt;&lt;b&gt;Toss (Ex)&lt;/b&gt; A hodag charging 20 feet or more that damages a foe with an attack can throw its foe with a special combat maneuver check. The opponent must be corporeal and at least one size category smaller than the hodag. If the combat maneuver check succeeds, the hodag's opponent is thrown 10 feet through the air in a direction chosen by the hodag and falls prone. The hodag can only toss its opponent in a straight line.  If an obstacle prevents the creature's movement, both the creature tossed and the object struck take 1d6 points of damage, and the creature falls prone in the space adjacent to the obstacle. A hodag can also toss an opponent 10 feet up into the air. The victim lands in the same square it started in, falls prone, and takes 1d6 points of damage.  &lt;/h5&gt;&lt;h5&gt;&lt;b&gt;Trackless (Ex)&lt;/b&gt; A hodag sweeps its tail behind itself in a way that obscures its tracks. Attempts to track a hodag have their normal DC increased by +10.&lt;/h5&gt;&lt;/div&gt;&lt;br&gt;&lt;div&gt;&lt;h4&gt;&lt;p&gt;&lt;p&gt;As stout as a bull with a reptile's scaly, spiked body, hodags are legendary forest predators that hunt along the edges of civilization in thick woods. Green, gray, and black scales cover the beasts, helping them blend in amid underbrush, and sharp spikes stand along their backs and run down their powerful, dangerous tails. Loggers share stories of being followed by hodags and seeing their glowing red eyes in the otherwise oppressive darkness of the deep forest. In the wintertime, when snow and ice blankets the region, hodags grow a foul-smelling coat of greasy, dark brown fur that sprouts in tufts from between their scales.  Many believe that hodags are not simply strong beasts but rather unique and specific terrors that have lived and hunted certain woodlands for ages. Others living near such wildernesses, however, consider hodags a myth, nothing more than the sort of tall tale that is typical of excitable rural folk. A male hodag measures 10 feet long and weighs 700 pounds.&lt;/p&gt;&lt;/h4&gt;&lt;/div&gt;</t>
  </si>
  <si>
    <t>darkvision 60 ft., lifesense; Perception +17</t>
  </si>
  <si>
    <t>desiccation aura (30 ft., DC 26)</t>
  </si>
  <si>
    <t>31, touch 19, flat-footed 21</t>
  </si>
  <si>
    <t>(+9 Dex, +1 dodge, +12 natural, -1 size)</t>
  </si>
  <si>
    <t>channel resistance +4, freedom of movement</t>
  </si>
  <si>
    <t>2 bites +23 (4d10+10 plus grab)</t>
  </si>
  <si>
    <t>channel negative energy (8d6, DC 24, 9/day), constrict (4d10+10 plus energy drain), energy drain (1 level, DC 26), life-draining coils</t>
  </si>
  <si>
    <t>Spell-Like Abilities (CL 16th; concentration +22)  Constant-freedom of movement   1/day-horrid wilting (DC 24), waves of exhaustion</t>
  </si>
  <si>
    <t>Str 25, Dex 29, Con -, Int 6, Wis 19, Cha 22</t>
  </si>
  <si>
    <t>Agile Maneuvers, Channel Smite, Dodge, Great Fortitude, Iron Will, Lightning Reflexes, Lunge, Toughness, Vital Strike, Weapon Finesse</t>
  </si>
  <si>
    <t>Climb +28, Escape Artist +19, Perception +17, Stealth +18</t>
  </si>
  <si>
    <t>swift strike</t>
  </si>
  <si>
    <t>This creature looks like an oversized, empty snakeskin, its body covered in barbs and maw filled with jagged teeth.</t>
  </si>
  <si>
    <t>Channel Negative Energy (Su) As a standard action,  a hollow serpent can channel negative energy in a 30-foot burst as a 16th-level evil cleric. This ability requires no divine focus. The save DC is Charisma-based.  Desiccation Aura (Su) A cloud of moisture-draining dust fills the air in a 30-foot radius around a hollow serpent. Living creatures within this area must make a DC 26 Fortitude save or take 1d6 points of Strength damage as water is leached from their flesh. Whether or not the save is successful, a creature cannot be affected again by the same hollow serpent's desiccation aura for 24 hours. Creatures without fleshy bodies are immune to this aura, while creatures with the aquatic or water subtypes take a -4 penalty on the saving throw. The save DC is Charisma-based.  Life-Draining Coils (Su) A hollow serpent seethes with negative energy capable of sapping the life force of creatures trapped within its coils. Every time a creature takes constriction damage from a hollow serpent, it gains one negative level. The hollow serpent also gains 5 temporary hit points for each negative level it bestows.  Lifesense (Su) A hollow serpent notices and locates living creatures within 60 feet, just as if it possessed the blindsight ability.  Swift Strike (Ex) When a hollow serpent takes a full-attack action, it can make two bite attacks instead of just one.</t>
  </si>
  <si>
    <t>Crafted from the shed skins of great snakes by serpentfolk necromancers and other foul spellcasters, hollow serpents are plagued by an eternal hunger they can never sate. The act of draining energy from living creatures blunts these supernatural pangs, driving the hollow serpent to constantly seek new prey.  A hollow serpent is a difficult undead to create-most of them were crafted by a long-forgotten god of the serpentfolk and not by mortal spellcasters at all. The exact methods by which a mortal might create a hollow serpent are obscure, but most scholars have come to the conclusion that the use of powerful artifacts or the aid of a demigod may be required for such a feat.  A hollow serpent is 15 feet long and weighs 500 pounds.</t>
  </si>
  <si>
    <t>&lt;link rel="stylesheet"href="PF.css"&gt;&lt;div&gt;&lt;h2&gt;Hollow Serpent&lt;/h2&gt;&lt;h3&gt;&lt;i&gt;This creature looks like an oversized, empty snakeskin, its body covered in barbs and maw filled with jagged teeth.&lt;/i&gt;&lt;/h3&gt;&lt;br&gt;&lt;/div&gt;&lt;div class="heading"&gt;&lt;p class="alignleft"&gt;Hollow Serpent&lt;/p&gt;&lt;p class="alignright"&gt;CR 16&lt;/p&gt;&lt;div style="clear: both;"&gt;&lt;/div&gt;&lt;/div&gt;&lt;div&gt;&lt;h5&gt;&lt;b&gt;XP &lt;/b&gt;76,800&lt;/h5&gt;&lt;h5&gt;NE Large undead &lt;/h5&gt;&lt;h5&gt;&lt;b&gt;Init &lt;/b&gt;+9; &lt;b&gt;Senses &lt;/b&gt;darkvision 60 ft., lifesense; Perception +17&lt;/h5&gt;&lt;h5&gt;&lt;b&gt;Aura &lt;/b&gt;desiccation aura (30 ft., DC 26)&lt;/h5&gt;&lt;/div&gt;&lt;hr/&gt;&lt;div&gt;&lt;h5&gt;&lt;b&gt;DEFENSE&lt;/b&gt;&lt;/h5&gt;&lt;/div&gt;&lt;hr/&gt;&lt;div&gt;&lt;h5&gt;&lt;b&gt;AC &lt;/b&gt;31, touch 19, flat-footed 21 (+9 Dex, +1 dodge, +12 natural, -1 size)&lt;/h5&gt;&lt;h5&gt;&lt;b&gt;hp &lt;/b&gt;230 (20d8+140); fast healing 10&lt;/h5&gt;&lt;h5&gt;&lt;b&gt;Fort &lt;/b&gt;+14, &lt;b&gt;Ref &lt;/b&gt;+17, &lt;b&gt;Will &lt;/b&gt;+18&lt;/h5&gt;&lt;h5&gt;&lt;b&gt;Defensive Abilities &lt;/b&gt;channel resistance +4, freedom of movement; &lt;b&gt;DR &lt;/b&gt;10/magic and silver; &lt;b&gt;Immune &lt;/b&gt;undead traits; &lt;b&gt;SR &lt;/b&gt;27&lt;/h5&gt;&lt;/div&gt;&lt;hr/&gt;&lt;div&gt;&lt;h5&gt;&lt;b&gt;OFFENSE&lt;/b&gt;&lt;/h5&gt;&lt;/div&gt;&lt;hr/&gt;&lt;div&gt;&lt;h5&gt;&lt;b&gt;Spd &lt;/b&gt;50 ft., climb 50 ft.&lt;/h5&gt;&lt;h5&gt;&lt;b&gt;Melee &lt;/b&gt;2 bites +23 (4d10+10 plus grab)&lt;/h5&gt;&lt;h5&gt;&lt;b&gt;Space &lt;/b&gt;10 ft.; &lt;b&gt;Reach &lt;/b&gt;10 ft.&lt;/h5&gt;&lt;h5&gt;&lt;b&gt;Special Attacks &lt;/b&gt;channel negative energy (8d6, DC 24, 9/day), constrict (4d10+10 plus energy drain), energy drain (1 level, DC 26), life-draining coils&lt;/h5&gt;&lt;h5&gt;&lt;b&gt;Spell-Like Abilities&lt;/b&gt; (CL 16th; concentration +22)  &lt;/br&gt;Constant&amp;mdash;&lt;i&gt;freedom of movement&lt;/i&gt; &lt;/br&gt;1/day&amp;mdash;&lt;i&gt;horrid wilting&lt;/i&gt; (DC 24), &lt;i&gt;waves of exhaustion&lt;/i&gt;&lt;/h5&gt;&lt;/h5&gt;&lt;/div&gt;&lt;hr/&gt;&lt;div&gt;&lt;h5&gt;&lt;b&gt;STATISTICS&lt;/b&gt;&lt;/h5&gt;&lt;/div&gt;&lt;hr/&gt;&lt;div&gt;&lt;h5&gt;&lt;b&gt;Str &lt;/b&gt;25, &lt;b&gt;Dex &lt;/b&gt;29, &lt;b&gt;Con &lt;/b&gt;-, &lt;b&gt;Int &lt;/b&gt; 6, &lt;b&gt;Wis &lt;/b&gt;19, &lt;b&gt;Cha &lt;/b&gt;22&lt;/h5&gt;&lt;h5&gt;&lt;b&gt;Base Atk &lt;/b&gt;+15; &lt;b&gt;CMB &lt;/b&gt;+25 (+29 grapple); &lt;b&gt;CMD &lt;/b&gt;43 (can't be tripped)&lt;/h5&gt;&lt;h5&gt;&lt;b&gt;Feats &lt;/b&gt;Agile Maneuvers, Channel Smite, Dodge, Great Fortitude, Iron Will, Lightning Reflexes, Lunge, Toughness, Vital Strike, Weapon Finesse&lt;/h5&gt;&lt;h5&gt;&lt;b&gt;Skills &lt;/b&gt;Climb +28, Escape Artist +19, Perception +17, Stealth +18&lt;/h5&gt;&lt;h5&gt;&lt;b&gt;Languages &lt;/b&gt;Aklo; telepathy 100 ft.&lt;/h5&gt;&lt;h5&gt;&lt;b&gt;SQ &lt;/b&gt;swift strike&lt;/h5&gt;&lt;/div&gt;&lt;hr/&gt;&lt;div&gt;&lt;h5&gt;&lt;b&gt;ECOLOGY&lt;/b&gt;&lt;/h5&gt;&lt;/div&gt;&lt;hr/&gt;&lt;div&gt;&lt;h5&gt;&lt;b&gt;Environment &lt;/b&gt; any underground&lt;/h5&gt;&lt;h5&gt;&lt;b&gt;Organization &lt;/b&gt;solitary, pair, or nest (3-8)&lt;/h5&gt;&lt;h5&gt;&lt;b&gt;Treasure &lt;/b&gt;double&lt;/h5&gt;&lt;/div&gt;&lt;hr/&gt;&lt;div&gt;&lt;h5&gt;&lt;b&gt;SPECIAL ABILITIES&lt;/b&gt;&lt;/h5&gt;&lt;/div&gt;&lt;hr/&gt;&lt;div&gt;&lt;/h5&gt;&lt;h5&gt;&lt;b&gt;Channel Negative Energy (Su)&lt;/b&gt; As a standard action,  a hollow serpent can channel negative energy in a 30-foot burst as a 16th-level evil cleric. This ability requires no divine focus. The save DC is Charisma-based.  &lt;/h5&gt;&lt;h5&gt;&lt;b&gt;Desiccation Aura (Su)&lt;/b&gt; A cloud of moisture-draining dust fills the air in a 30-foot radius around a hollow serpent. Living creatures within this area must make a DC 26 Fortitude save or take 1d6 points of Strength damage as water is leached from their flesh. Whether or not the save is successful, a creature cannot be affected again by the same hollow serpent's desiccation aura for 24 hours. Creatures without fleshy bodies are immune to this aura, while creatures with the aquatic or water subtypes take a -4 penalty on the saving throw. The save DC is Charisma-based.  Life-Draining Coils (Su) A hollow serpent seethes with negative energy capable of sapping the life force of creatures trapped within its coils. Every time a creature takes constriction damage from a hollow serpent, it gains one negative level. The hollow serpent also gains 5 temporary hit points for each negative level it bestows.  &lt;/h5&gt;&lt;h5&gt;&lt;b&gt;Lifesense (Su)&lt;/b&gt; A hollow serpent notices and locates living creatures within 60 feet, just as if it possessed the blindsight ability.  &lt;/h5&gt;&lt;h5&gt;&lt;b&gt;Swift Strike (Ex)&lt;/b&gt; When a hollow serpent takes a full-attack action, it can make two bite attacks instead of just one.&lt;/h5&gt;&lt;/div&gt;&lt;br&gt;&lt;div&gt;&lt;h4&gt;&lt;p&gt;&lt;p&gt;Crafted from the shed skins of great snakes by serpentfolk necromancers and other foul spellcasters, hollow serpents are plagued by an eternal hunger they can never sate. The act of draining energy from living creatures blunts these supernatural pangs, driving the hollow serpent to constantly seek new prey.  A hollow serpent is a difficult undead to create-most of them were crafted by a long-forgotten god of the serpentfolk and not by mortal spellcasters at all. The exact methods by which a mortal might create a hollow serpent are obscure, but most scholars have come to the conclusion that the use of powerful artifacts or the aid of a demigod may be required for such a feat.  A hollow serpent is 15 feet long and weighs 500 pounds.&lt;/p&gt;&lt;/h4&gt;&lt;/div&gt;</t>
  </si>
  <si>
    <t>Huecuva</t>
  </si>
  <si>
    <t>faithlessness (30 ft.)</t>
  </si>
  <si>
    <t>5/magic or silver</t>
  </si>
  <si>
    <t>2 claws +4 (1d4+1 plus disease)</t>
  </si>
  <si>
    <t>Str 13, Dex 14, Con -, Int 4, Wis 12, Cha 12</t>
  </si>
  <si>
    <t>Improved Initiative, Weapon Focus (claw)</t>
  </si>
  <si>
    <t>Perception +5, Stealth +7</t>
  </si>
  <si>
    <t>false humanity</t>
  </si>
  <si>
    <t>solitary, pair, or cloister (3-10)</t>
  </si>
  <si>
    <t>Rotting vestments hang across the withered flesh of this walking corpse, and its mouth hangs open in a silent scream.</t>
  </si>
  <si>
    <t>Aura of Faithlessness (Su) The huecuva and all undead creatures within 30 feet receive a +2 profane bonus on Will saves made to resist channeled energy and positive energy effects.  Disease (Ex) Filth fever: Injury; save Fort DC 12; onset 1d3 days; frequency 1/day; effect 1d3 Dex damage and 1d3 Str damage; cure 2 consecutive saves. The save DC is Charisma-based.  False Humanity (Su) During the day, a huecuva is cloaked in an illusion that makes it look, sound, and feel like the living creature it once was. This effect functions similarly to  disguise self-if a creature interacts directly with a huecuva, it can attempt a DC 12 Will save to see through the illusion. Regardless, the huecuva's scent never changes-it always exudes a faint stench of grave dust and decay. Creatures with the scent ability receive a +4 bonus on any Will saving throw made to see through this illusion. At night (regardless of whether the huecuva itself knows night has fallen) this illusion fades and reveals the creature for what it truly is. The save DC is Charisma-based.</t>
  </si>
  <si>
    <t>Huecuvas are the risen corpses of heretical clerics who blasphemed and renounced their deities before meeting death. In unlife, they hate and seek to destroy those pious souls who keep their vows. Although easily mistaken for zombies or even skeletons, huecuvas have a spark of intelligence that makes them cunning and deceptive foes. During daylight hours, a huecuva becomes shrouded in an illusion that causes it to appear as it did in life-at these times, a huecuva might seek to infiltrate society to dwell among those it hates. When night falls, it emerges to seek out its prey. Fortunately for the living, the typical huecuva has only fragments of intellect remaining, so it is usually not long before the undead creature makes an error of judgment or simply reveals itself for the monster it is.  Most huecuvas remember little of their former lives except for the blasphemies that led them to their cursed fates. They often find themselves drawn to the ruins of old temples, where they rage against or seek hopeless absolution from the deities who so aff licted them. Huecuvas sometimes work in concert with other undead creatures that share the same area.  While most huecuvas arise when a god rejects a heretic priest's soul, forcing the slain to rise as horrible undead, a huecuva can also be created with create undead. The caster must be at least 11th level, and the body to be transformed must have been an evil cleric in life. The spell can be used to create a huecuva using the body of a nonevil cleric, but doing so requires a DC 20 caster level check.</t>
  </si>
  <si>
    <t>&lt;link rel="stylesheet"href="PF.css"&gt;&lt;div&gt;&lt;h2&gt;Huecuva&lt;/h2&gt;&lt;h3&gt;&lt;i&gt;Rotting vestments hang across the withered flesh of this walking corpse, and its mouth hangs open in a silent scream.&lt;/i&gt;&lt;/h3&gt;&lt;br&gt;&lt;/div&gt;&lt;div class="heading"&gt;&lt;p class="alignleft"&gt;Huecuva&lt;/p&gt;&lt;p class="alignright"&gt;CR 2&lt;/p&gt;&lt;div style="clear: both;"&gt;&lt;/div&gt;&lt;/div&gt;&lt;div&gt;&lt;h5&gt;&lt;b&gt;XP &lt;/b&gt;600&lt;/h5&gt;&lt;h5&gt;CE Medium undead &lt;/h5&gt;&lt;h5&gt;&lt;b&gt;Init &lt;/b&gt;+6; &lt;b&gt;Senses &lt;/b&gt;darkvision 60 ft.; Perception +5&lt;/h5&gt;&lt;h5&gt;&lt;b&gt;Aura &lt;/b&gt;faithlessness (30 ft.)&lt;/h5&gt;&lt;/div&gt;&lt;hr/&gt;&lt;div&gt;&lt;h5&gt;&lt;b&gt;DEFENSE&lt;/b&gt;&lt;/h5&gt;&lt;/div&gt;&lt;hr/&gt;&lt;div&gt;&lt;h5&gt;&lt;b&gt;AC &lt;/b&gt;15, touch 12, flat-footed 13 (+2 Dex, +3 natural)&lt;/h5&gt;&lt;h5&gt;&lt;b&gt;hp &lt;/b&gt;16 (3d8+3)&lt;/h5&gt;&lt;h5&gt;&lt;b&gt;Fort &lt;/b&gt;+2, &lt;b&gt;Ref &lt;/b&gt;+3, &lt;b&gt;Will &lt;/b&gt;+4&lt;/h5&gt;&lt;h5&gt;&lt;b&gt;DR &lt;/b&gt;5/magic or silver; &lt;b&gt;Immune &lt;/b&gt;undead traits&lt;/h5&gt;&lt;/div&gt;&lt;hr/&gt;&lt;div&gt;&lt;h5&gt;&lt;b&gt;OFFENSE&lt;/b&gt;&lt;/h5&gt;&lt;/div&gt;&lt;hr/&gt;&lt;div&gt;&lt;h5&gt;&lt;b&gt;Spd &lt;/b&gt;30 ft.&lt;/h5&gt;&lt;h5&gt;&lt;b&gt;Melee &lt;/b&gt;2 claws +4 (1d4+1 plus disease)&lt;/h5&gt;&lt;h5&gt;&lt;b&gt;Space &lt;/b&gt;5 ft.; &lt;b&gt;Reach &lt;/b&gt;5 ft.&lt;/h5&gt;&lt;/div&gt;&lt;hr/&gt;&lt;div&gt;&lt;h5&gt;&lt;b&gt;STATISTICS&lt;/b&gt;&lt;/h5&gt;&lt;/div&gt;&lt;hr/&gt;&lt;div&gt;&lt;h5&gt;&lt;b&gt;Str &lt;/b&gt;13, &lt;b&gt;Dex &lt;/b&gt;14, &lt;b&gt;Con &lt;/b&gt;-, &lt;b&gt;Int &lt;/b&gt; 4, &lt;b&gt;Wis &lt;/b&gt;12, &lt;b&gt;Cha &lt;/b&gt;12&lt;/h5&gt;&lt;h5&gt;&lt;b&gt;Base Atk &lt;/b&gt;+2; &lt;b&gt;CMB &lt;/b&gt;+3; &lt;b&gt;CMD &lt;/b&gt;15&lt;/h5&gt;&lt;h5&gt;&lt;b&gt;Feats &lt;/b&gt;Improved Initiative, Weapon Focus (claw)&lt;/h5&gt;&lt;h5&gt;&lt;b&gt;Skills &lt;/b&gt;Perception +5, Stealth +7&lt;/h5&gt;&lt;h5&gt;&lt;b&gt;Languages &lt;/b&gt;Common&lt;/h5&gt;&lt;h5&gt;&lt;b&gt;SQ &lt;/b&gt;false humanity&lt;/h5&gt;&lt;/div&gt;&lt;hr/&gt;&lt;div&gt;&lt;h5&gt;&lt;b&gt;ECOLOGY&lt;/b&gt;&lt;/h5&gt;&lt;/div&gt;&lt;hr/&gt;&lt;div&gt;&lt;h5&gt;&lt;b&gt;Environment &lt;/b&gt; any&lt;/h5&gt;&lt;h5&gt;&lt;b&gt;Organization &lt;/b&gt;solitary, pair, or cloister (3-10)&lt;/h5&gt;&lt;h5&gt;&lt;b&gt;Treasure &lt;/b&gt;standard&lt;/h5&gt;&lt;/div&gt;&lt;hr/&gt;&lt;div&gt;&lt;h5&gt;&lt;b&gt;SPECIAL ABILITIES&lt;/b&gt;&lt;/h5&gt;&lt;/div&gt;&lt;hr/&gt;&lt;div&gt;&lt;/h5&gt;&lt;h5&gt;&lt;b&gt;Aura of Faithlessness (Su)&lt;/b&gt; The huecuva and all undead creatures within 30 feet receive a +2 profane bonus on Will saves made to resist channeled energy and positive energy effects.  &lt;/h5&gt;&lt;h5&gt;&lt;b&gt;Disease (Ex)&lt;/b&gt; &lt;i&gt;Filth fever&lt;/i&gt;: Injury; save Fort DC 12; &lt;i&gt;onset&lt;/i&gt; 1d3 days; frequency 1/day; effect 1d3 Dex damage and 1d3 Str damage; cure 2 consecutive saves. The save DC is Charisma-based.  &lt;/h5&gt;&lt;h5&gt;&lt;b&gt;False Humanity (Su)&lt;/b&gt; During the day, a huecuva is cloaked in an illusion that makes it look, sound, and feel like the living creature it once was. This effect functions similarly to  &lt;i&gt;disguise self&lt;/i&gt;-if a creature interacts directly with a huecuva, it can attempt a DC 12 Will save to see through the illusion. Regardless, the huecuva's scent never changes-it always exudes a faint stench of grave dust and decay. Creatures with the scent ability receive a +4 bonus on any Will saving throw made to see through this illusion. At night (regardless of whether the huecuva itself knows night has fallen) this illusion fades and reveals the creature for what it truly is. The save DC is Charisma-based.&lt;/h5&gt;&lt;/div&gt;&lt;br&gt;&lt;div&gt;&lt;h4&gt;&lt;p&gt;&lt;p&gt;Huecuvas are the risen corpses of heretical clerics who blasphemed and renounced their deities before meeting death. In unlife, they hate and seek to destroy those pious souls who keep their vows. Although easily mistaken for zombies or even skeletons, huecuvas have a spark of intelligence that makes them cunning and deceptive foes. During daylight hours, a huecuva becomes shrouded in an illusion that causes it to appear as it did in life-at these times, a huecuva might seek to infiltrate society to dwell among those it hates. When night falls, it emerges to seek out its prey. Fortunately for the living, the typical huecuva has only fragments of intellect remaining, so it is usually not long before the undead creature makes an error of judgment or simply reveals itself for the monster it is.  Most huecuvas remember little of their former lives except for the blasphemies that led them to their cursed fates. They often find themselves drawn to the ruins of old temples, where they rage against or seek hopeless absolution from the deities who so aff licted them. Huecuvas sometimes work in concert with other undead creatures that share the same area.  While most huecuvas arise when a god rejects a heretic priest's soul, forcing the slain to rise as horrible undead, a huecuva can also be created with &lt;i&gt;create undead&lt;/i&gt;. The caster must be at least 11th level, and the body to be transformed must have been an evil cleric in life. The spell can be used to create a huecuva using the body of a nonevil cleric, but doing so requires a DC 20 caster level check.&lt;/p&gt;&lt;/h4&gt;&lt;/div&gt;</t>
  </si>
  <si>
    <t>Humbaba</t>
  </si>
  <si>
    <t>darkvision 120 ft., true seeing; Perception +32</t>
  </si>
  <si>
    <t>prismatic aura (30 ft., DC 26)</t>
  </si>
  <si>
    <t>34, touch 2, flat-footed 34</t>
  </si>
  <si>
    <t>(+8 armor, +24 natural, -8 size)</t>
  </si>
  <si>
    <t>(22d10+220)</t>
  </si>
  <si>
    <t>Fort +17, Ref +16, Will +22</t>
  </si>
  <si>
    <t>blindness, death effects, fire, sonic</t>
  </si>
  <si>
    <t>longsword +29/+24/+19/+14 (6d6+22/17-20) or 2 slams +29 (2d8+15)</t>
  </si>
  <si>
    <t>rock +18 (2d8+22)</t>
  </si>
  <si>
    <t>breath weapon (60-ft. cone, 20d6 fire, DC 31, usable every 1d4 rounds), rock throwing (180 ft.)</t>
  </si>
  <si>
    <t>Spell-Like Abilities (CL 20th; concentration +25)  Constant-true seeing   3/day-greater shout (DC 23)   1/day-destruction (DC 22), earthquake (DC 23), power word stun</t>
  </si>
  <si>
    <t>Str 41, Dex 16, Con 30, Int 11, Wis 24, Cha 21</t>
  </si>
  <si>
    <t>+45 (+47 bull rush)</t>
  </si>
  <si>
    <t>Awesome Blow, Cleave, Critical Focus, Improved Bull Rush, Improved Critical (longsword), Improved Initiative, Intimidating Prowess, Iron Will, Power Attack, Staggering Critical, Vital Strike</t>
  </si>
  <si>
    <t>Climb +34, Intimidate +45, Perception +32, Survival +32</t>
  </si>
  <si>
    <t>standard (masterwork half-plate, longsword, other treasure)</t>
  </si>
  <si>
    <t>This towering, horned, lion-faced giant has long, braided hair and is outfitted in various pieces of plate armor.</t>
  </si>
  <si>
    <t>Prismatic Aura (Su) As a swift action once per day, a humbaba can activate its prismatic aura. Doing so causes brilliant light to radiate from the humbaba to a radius of 30 feet. Each round at the start of the humbaba's turn, roll 1d8 and consult the table of prismatic spray effects on page 325 of the Core Rulebook to determine the color and effect of the light (reroll results of 8). If a creature begins its turn in the prismatic aura's area, it must make the appropriate saving throw (DC 26) against that effect. Once activated, a humbaba's prismatic aura lasts for 7 rounds. The save DC is Charisma-based.</t>
  </si>
  <si>
    <t>Humbabas are monstrous humanoids of tremendous size and power that prowl the forgotten places of the world. Although a humbaba has the body of a powerful, muscular human, its face is a twisted mockery that seems more leonine than human. They often braid portions of their manes or otherwise decorate them with skulls and weapons, and prefer to wear half-plate armor and fight with longswords.  The first humbabas were once the favored minions of the demon lord Pazuzu. In those days, humbabas had magnificent birdlike wings. But when the mightiest of the humbabas dared to attack Pazuzu in an ill-conceived attempt to claim the demon lord's throne, Pazuzu punished the entire humbaba race by stripping them of their wings and casting them into the Material Plane. There they now dwell, forever denied the skies and cursed to live lonely lives, incapable of forming even the barest of friendships or alliances with others of their kind.</t>
  </si>
  <si>
    <t>&lt;link rel="stylesheet"href="PF.css"&gt;&lt;div&gt;&lt;h2&gt;Humbaba&lt;/h2&gt;&lt;h3&gt;&lt;i&gt;This towering, horned, lion-faced giant has long, braided hair and is outfitted in various pieces of plate armor.&lt;/i&gt;&lt;/h3&gt;&lt;br&gt;&lt;/div&gt;&lt;div class="heading"&gt;&lt;p class="alignleft"&gt;Humbaba&lt;/p&gt;&lt;p class="alignright"&gt;CR 19&lt;/p&gt;&lt;div style="clear: both;"&gt;&lt;/div&gt;&lt;/div&gt;&lt;div&gt;&lt;h5&gt;&lt;b&gt;XP &lt;/b&gt;204,800&lt;/h5&gt;&lt;h5&gt;CN Colossal monstrous humanoid &lt;/h5&gt;&lt;h5&gt;&lt;b&gt;Init &lt;/b&gt;+7; &lt;b&gt;Senses &lt;/b&gt;darkvision 120 ft., &lt;i&gt;true seeing&lt;/i&gt;; Perception +32&lt;/h5&gt;&lt;h5&gt;&lt;b&gt;Aura &lt;/b&gt;prismatic aura (30 ft., DC 26)&lt;/h5&gt;&lt;/div&gt;&lt;hr/&gt;&lt;div&gt;&lt;h5&gt;&lt;b&gt;DEFENSE&lt;/b&gt;&lt;/h5&gt;&lt;/div&gt;&lt;hr/&gt;&lt;div&gt;&lt;h5&gt;&lt;b&gt;AC &lt;/b&gt;34, touch 2, flat-footed 34 (+8 armor, +24 natural, -8 size)&lt;/h5&gt;&lt;h5&gt;&lt;b&gt;hp &lt;/b&gt;341 (22d10+220); fast healing 10&lt;/h5&gt;&lt;h5&gt;&lt;b&gt;Fort &lt;/b&gt;+17, &lt;b&gt;Ref &lt;/b&gt;+16, &lt;b&gt;Will &lt;/b&gt;+22&lt;/h5&gt;&lt;h5&gt;&lt;b&gt;Immune &lt;/b&gt;blindness, death effects, fire, sonic; &lt;b&gt;SR &lt;/b&gt;30&lt;/h5&gt;&lt;/div&gt;&lt;hr/&gt;&lt;div&gt;&lt;h5&gt;&lt;b&gt;OFFENSE&lt;/b&gt;&lt;/h5&gt;&lt;/div&gt;&lt;hr/&gt;&lt;div&gt;&lt;h5&gt;&lt;b&gt;Spd &lt;/b&gt;60 ft. (40 ft. in armor)&lt;/h5&gt;&lt;h5&gt;&lt;b&gt;Melee &lt;/b&gt;longsword +29/+24/+19/+14 (6d6+22/17-20) or &lt;/br&gt;2 slams +29 (2d8+15)&lt;/h5&gt;&lt;h5&gt;&lt;b&gt;Ranged &lt;/b&gt;rock +18 (2d8+22)&lt;/h5&gt;&lt;h5&gt;&lt;b&gt;Space &lt;/b&gt;30 ft.; &lt;b&gt;Reach &lt;/b&gt;30 ft.&lt;/h5&gt;&lt;h5&gt;&lt;b&gt;Special Attacks &lt;/b&gt;breath weapon (60-ft. cone, 20d6 fire, DC 31, usable every 1d4 rounds), rock throwing (180 ft.)&lt;/h5&gt;&lt;h5&gt;&lt;b&gt;Spell-Like Abilities&lt;/b&gt; (CL 20th; concentration +25)  &lt;/br&gt;Constant&amp;mdash;&lt;i&gt;true seeing&lt;/i&gt; &lt;/br&gt;3/day&amp;mdash;&lt;i&gt;greater shout&lt;/i&gt; (DC 23) &lt;/br&gt;1/day&amp;mdash;&lt;i&gt;destruction&lt;/i&gt; (DC 22), &lt;i&gt;earthquake&lt;/i&gt; (DC 23), &lt;i&gt;power word stun&lt;/i&gt;&lt;/h5&gt;&lt;/h5&gt;&lt;/div&gt;&lt;hr/&gt;&lt;div&gt;&lt;h5&gt;&lt;b&gt;STATISTICS&lt;/b&gt;&lt;/h5&gt;&lt;/div&gt;&lt;hr/&gt;&lt;div&gt;&lt;h5&gt;&lt;b&gt;Str &lt;/b&gt;41, &lt;b&gt;Dex &lt;/b&gt;16, &lt;b&gt;Con &lt;/b&gt;30, &lt;b&gt;Int &lt;/b&gt; 11, &lt;b&gt;Wis &lt;/b&gt;24, &lt;b&gt;Cha &lt;/b&gt;21&lt;/h5&gt;&lt;h5&gt;&lt;b&gt;Base Atk &lt;/b&gt;+22; &lt;b&gt;CMB &lt;/b&gt;+45 (+47 bull rush); &lt;b&gt;CMD &lt;/b&gt;58 (60 vs. bull rush)&lt;/h5&gt;&lt;h5&gt;&lt;b&gt;Feats &lt;/b&gt;Awesome Blow, Cleave, Critical Focus, Improved Bull Rush, Improved Critical (longsword), Improved Initiative, Intimidating Prowess, Iron Will, Power Attack, Staggering Critical, Vital Strike&lt;/h5&gt;&lt;h5&gt;&lt;b&gt;Skills &lt;/b&gt;Climb +34, Intimidate +45, Perception +32, Survival +32&lt;/h5&gt;&lt;h5&gt;&lt;b&gt;Languages &lt;/b&gt;Abyssal, Common, Giant&lt;/h5&gt;&lt;/div&gt;&lt;hr/&gt;&lt;div&gt;&lt;h5&gt;&lt;b&gt;ECOLOGY&lt;/b&gt;&lt;/h5&gt;&lt;/div&gt;&lt;hr/&gt;&lt;div&gt;&lt;h5&gt;&lt;b&gt;Environment &lt;/b&gt; any forests&lt;/h5&gt;&lt;h5&gt;&lt;b&gt;Organization &lt;/b&gt;solitary&lt;/h5&gt;&lt;h5&gt;&lt;b&gt;Treasure &lt;/b&gt;standard (masterwork half-plate, longsword, other treasure)&lt;/h5&gt;&lt;/div&gt;&lt;hr/&gt;&lt;div&gt;&lt;h5&gt;&lt;b&gt;SPECIAL ABILITIES&lt;/b&gt;&lt;/h5&gt;&lt;/div&gt;&lt;hr/&gt;&lt;div&gt;&lt;/h5&gt;&lt;h5&gt;&lt;b&gt;Prismatic Aura (Su)&lt;/b&gt; As a swift action once per day, a humbaba can activate its prismatic aura. Doing so causes brilliant light to radiate from the humbaba to a radius of 30 feet. Each round at the start of the humbaba's turn, roll 1d8 and consult the table of &lt;i&gt;prismatic spray&lt;/i&gt; effects on page 325 of the &lt;i&gt;Core Rulebook&lt;/i&gt; to determine the color and effect of the light (reroll results of 8). If a creature begins its turn in the prismatic aura's area, it must make the appropriate saving throw (DC 26) against that effect. Once activated, a humbaba's prismatic aura lasts for 7 rounds. The save DC is Charisma-based.&lt;/h5&gt;&lt;/div&gt;&lt;br&gt;&lt;div&gt;&lt;h4&gt;&lt;p&gt;&lt;p&gt;Humbabas are monstrous humanoids of tremendous size and power that prowl the forgotten places of the world. Although a humbaba has the body of a powerful, muscular human, its face is a twisted mockery that seems more leonine than human. They often braid portions of their manes or otherwise decorate them with skulls and weapons, and prefer to wear half-plate armor and fight with longswords.  The first humbabas were once the favored minions of the demon lord Pazuzu. In those days, humbabas had magnificent birdlike wings. But when the mightiest of the humbabas dared to attack Pazuzu in an ill-conceived attempt to claim the demon lord's throne, Pazuzu punished the entire humbaba race by stripping them of their wings and casting them into the Material Plane. There they now dwell, forever denied the skies and cursed to live lonely lives, incapable of forming even the barest of friendships or alliances with others of their kind.&lt;/p&gt;&lt;/h4&gt;&lt;/div&gt;</t>
  </si>
  <si>
    <t>Hungry Fog</t>
  </si>
  <si>
    <t>bewitching brume (10 ft., DC 8)</t>
  </si>
  <si>
    <t>(-3 Dex, -2 size)</t>
  </si>
  <si>
    <t>Fort +6, Ref -1, Will -3</t>
  </si>
  <si>
    <t>gaseous, negative energy affinity</t>
  </si>
  <si>
    <t>acid, electricity, ooze traits, sonic</t>
  </si>
  <si>
    <t>vulnerable to wind</t>
  </si>
  <si>
    <t>fly 15 ft. (perfect)</t>
  </si>
  <si>
    <t>+5 touch (6d6 negative energy)</t>
  </si>
  <si>
    <t>enveloping mists (DC 17, 3d6 negative energy and staggered)</t>
  </si>
  <si>
    <t>Str -, Dex 4, Con 18, Int -, Wis 1, Cha 1</t>
  </si>
  <si>
    <t>solitary, pair, or bank (3-10)</t>
  </si>
  <si>
    <t>Horrid shapes form within this cloying green mist, which pulses sporadically and with seeming voracity.</t>
  </si>
  <si>
    <t>Bewitching Brume (Su) Any creature within 10 feet of a hungry fog or currently being affected by its enveloping mists must succeed on a DC 8 Will save at the start of that creature's turn or become shaken for 1 round at the half-glimpsed shapes of phantoms floating within the fog. This is a mind-affecting fear effect. The save DC is Charisma-based.  Enveloping Mists (Ex) A hungry fog can engulf foes (see Universal Monster Rules in the Appendices). A creature engulfed by a hungry fog does not gain the pinned condition and may move normally-such a creature is not in danger of suffocating, but as long as it begins its turn engulfed, it is  staggered in addition to the damage the attack causes. The save DC to avoid the enveloping mists is Constitution-based.  Gaseous (Ex) A hungry fog has a body composed of eerie mist. It can pass through small holes or narrow openings, even mere cracks, but cannot enter water or other liquid. It has no Strength score, and cannot manipulate objects as a result.  Vulnerable to Wind (Ex) A hungry fog is treated as a Tiny creature for the purposes of determining the effects high wind has upon it (see page 439 of the Core Rulebook).</t>
  </si>
  <si>
    <t>This eerie, vaporous ooze slips silently through the air, a roiling cloud of green fog within which dance the indistinct shapes of twisted, spooky ghosts. Despite its haunting appearance, and despite the fact that hungry fogs often dwell in old graveyards or hunt battlefields, a hungry fog is not an undead creature. Rather, it is a form of gaseous ooze infused with negative energy. Thus, while a hungry fog is not an undead creature, undead gain considerable boons by fighting within a hungry fog, for its mists heal them as surely as they drain vitality from the living creatures caught within.  Within a hungry fog, the ooze's mists interact strangely with fragments of those it has consumed, creating eerie phantasms of its past victims. Periodically, one of these shapes might flash with light as if momentarily holding a lantern aloft, but as soon as the figure is approached, it fades away into the surrounding mists, often giving the observer a quick and unsettling glimpse of a skull-like countenance. These shapes, like the fog itself, are not truly undead, but the fact that a hungry fog is hurt by positive energy as surely as if it were helps to blur the distinction and spread even more confusion about its actual nature.  A hungry fog is instinctively drawn to areas where negative energy is strong. These nocturnal creatures are particularly fond of sites that are haunted, such as old houses, abandoned graveyards, or shipwrecks along shorelines-although their vulnerability to high winds means that they are rarely encountered in areas where storms are common.</t>
  </si>
  <si>
    <t>&lt;link rel="stylesheet"href="PF.css"&gt;&lt;div&gt;&lt;h2&gt;Hungry Fog&lt;/h2&gt;&lt;h3&gt;&lt;i&gt;Horrid shapes form within this cloying green mist, which pulses sporadically and with seeming voracity.&lt;/i&gt;&lt;/h3&gt;&lt;br&gt;&lt;/div&gt;&lt;div class="heading"&gt;&lt;p class="alignleft"&gt;Hungry Fog&lt;/p&gt;&lt;p class="alignright"&gt;CR 6&lt;/p&gt;&lt;div style="clear: both;"&gt;&lt;/div&gt;&lt;/div&gt;&lt;div&gt;&lt;h5&gt;&lt;b&gt;XP &lt;/b&gt;2,400&lt;/h5&gt;&lt;h5&gt;N Huge ooze &lt;/h5&gt;&lt;h5&gt;&lt;b&gt;Init &lt;/b&gt;-3; &lt;b&gt;Senses &lt;/b&gt;blindsight 60 ft.; Perception -5&lt;/h5&gt;&lt;h5&gt;&lt;b&gt;Aura &lt;/b&gt;bewitching brume (10 ft., DC 8)&lt;/h5&gt;&lt;/div&gt;&lt;hr/&gt;&lt;div&gt;&lt;h5&gt;&lt;b&gt;DEFENSE&lt;/b&gt;&lt;/h5&gt;&lt;/div&gt;&lt;hr/&gt;&lt;div&gt;&lt;h5&gt;&lt;b&gt;AC &lt;/b&gt;5, touch 5, flat-footed 5 (-3 Dex, -2 size)&lt;/h5&gt;&lt;h5&gt;&lt;b&gt;hp &lt;/b&gt;59 (7d8+28)&lt;/h5&gt;&lt;h5&gt;&lt;b&gt;Fort &lt;/b&gt;+6, &lt;b&gt;Ref &lt;/b&gt;-1, &lt;b&gt;Will &lt;/b&gt;-3&lt;/h5&gt;&lt;h5&gt;&lt;b&gt;Defensive Abilities &lt;/b&gt;gaseous, negative energy affinity; &lt;b&gt;DR &lt;/b&gt;10/magic; &lt;b&gt;Immune &lt;/b&gt;acid, electricity, ooze traits, sonic; &lt;b&gt;Resist &lt;/b&gt;cold 10&lt;/h5&gt;&lt;h5&gt;&lt;b&gt;Weaknesses &lt;/b&gt;vulnerable to wind&lt;/h5&gt;&lt;/div&gt;&lt;hr/&gt;&lt;div&gt;&lt;h5&gt;&lt;b&gt;OFFENSE&lt;/b&gt;&lt;/h5&gt;&lt;/div&gt;&lt;hr/&gt;&lt;div&gt;&lt;h5&gt;&lt;b&gt;Spd &lt;/b&gt;fly 15 ft. (perfect)&lt;/h5&gt;&lt;h5&gt;&lt;b&gt;Melee &lt;/b&gt;+5 touch (6d6 negative energy)&lt;/h5&gt;&lt;h5&gt;&lt;b&gt;Space &lt;/b&gt;15 ft.; &lt;b&gt;Reach &lt;/b&gt;15 ft.&lt;/h5&gt;&lt;h5&gt;&lt;b&gt;Special Attacks &lt;/b&gt;enveloping mists (DC 17, 3d6 negative energy and staggered)&lt;/h5&gt;&lt;/div&gt;&lt;hr/&gt;&lt;div&gt;&lt;h5&gt;&lt;b&gt;STATISTICS&lt;/b&gt;&lt;/h5&gt;&lt;/div&gt;&lt;hr/&gt;&lt;div&gt;&lt;h5&gt;&lt;b&gt;Str &lt;/b&gt;-, &lt;b&gt;Dex &lt;/b&gt;4, &lt;b&gt;Con &lt;/b&gt;18, &lt;b&gt;Int &lt;/b&gt; -, &lt;b&gt;Wis &lt;/b&gt;1, &lt;b&gt;Cha &lt;/b&gt;1&lt;/h5&gt;&lt;h5&gt;&lt;b&gt;Base Atk &lt;/b&gt;+5; &lt;b&gt;CMB &lt;/b&gt;+5; &lt;b&gt;CMD &lt;/b&gt;12 (can't be tripped)&lt;/h5&gt;&lt;/div&gt;&lt;hr/&gt;&lt;div&gt;&lt;h5&gt;&lt;b&gt;ECOLOGY&lt;/b&gt;&lt;/h5&gt;&lt;/div&gt;&lt;hr/&gt;&lt;div&gt;&lt;h5&gt;&lt;b&gt;Environment &lt;/b&gt; any temperate&lt;/h5&gt;&lt;h5&gt;&lt;b&gt;Organization &lt;/b&gt;solitary, pair, or bank (3-10)&lt;/h5&gt;&lt;h5&gt;&lt;b&gt;Treasure &lt;/b&gt;none&lt;/h5&gt;&lt;/div&gt;&lt;hr/&gt;&lt;div&gt;&lt;h5&gt;&lt;b&gt;SPECIAL ABILITIES&lt;/b&gt;&lt;/h5&gt;&lt;/div&gt;&lt;hr/&gt;&lt;div&gt;&lt;/h5&gt;&lt;h5&gt;&lt;b&gt;Bewitching Brume (Su)&lt;/b&gt; Any creature within 10 feet of a hungry fog or currently being affected by its enveloping mists must succeed on a DC 8 Will save at the start of that creature's turn or become shaken for 1 round at the half-glimpsed shapes of phantoms floating within the fog. This is a mind-affecting fear effect. The save DC is Charisma-based.  &lt;/h5&gt;&lt;h5&gt;&lt;b&gt;Enveloping Mists (Ex)&lt;/b&gt; A hungry fog can engulf foes (see Universal Monster Rules in the Appendices). A creature engulfed by a hungry fog does not gain the pinned condition and may move normally-such a creature is not in danger of suffocating, but as long as it begins its turn engulfed, it is  staggered in addition to the damage the attack causes. The save DC to avoid the enveloping mists is Constitution-based.  &lt;/h5&gt;&lt;h5&gt;&lt;b&gt;Gaseous (Ex)&lt;/b&gt; A hungry fog has a body composed of eerie mist. It can pass through small holes or narrow openings, even mere cracks, but cannot enter water or other liquid. It has no Strength score, and cannot manipulate objects as a result.  &lt;/h5&gt;&lt;h5&gt;&lt;b&gt;Vulnerable to Wind (Ex)&lt;/b&gt; A hungry fog is treated as a Tiny creature for the purposes of determining the effects high wind has upon it (see page 439 of the &lt;i&gt;Core&lt;/i&gt; Rulebook).&lt;/h5&gt;&lt;/div&gt;&lt;br&gt;&lt;div&gt;&lt;h4&gt;&lt;p&gt;&lt;p&gt;This eerie, vaporous ooze slips silently through the air, a roiling cloud of green fog within which dance the indistinct shapes of twisted, spooky ghosts. Despite its haunting appearance, and despite the fact that hungry fogs often dwell in old graveyards or hunt battlefields, a hungry fog is not an undead creature. Rather, it is a form of gaseous ooze infused with negative energy. Thus, while a hungry fog is not an undead creature, undead gain considerable boons by fighting within a hungry fog, for its mists heal them as surely as they drain vitality from the living creatures caught within.  Within a hungry fog, the ooze's mists interact strangely with fragments of those it has consumed, creating eerie phantasms of its past victims. Periodically, one of these shapes might flash with light as if momentarily holding a lantern aloft, but as soon as the figure is approached, it fades away into the surrounding mists, often giving the observer a quick and unsettling glimpse of a skull-like countenance. These shapes, like the fog itself, are not truly undead, but the fact that a hungry fog is hurt by positive energy as surely as if it were helps to blur the distinction and spread even more confusion about its actual nature.  A hungry fog is instinctively drawn to areas where negative energy is strong. These nocturnal creatures are particularly fond of sites that are haunted, such as old houses, abandoned graveyards, or shipwrecks along shorelines-although their vulnerability to high winds means that they are rarely encountered in areas where storms are common.&lt;/p&gt;&lt;/h4&gt;&lt;/div&gt;</t>
  </si>
  <si>
    <t>Iku-Turso</t>
  </si>
  <si>
    <t>blindsense 30 ft., darkvision 60 ft.; Perception +12</t>
  </si>
  <si>
    <t>(+3 Dex, +1 dodge, +7 natural)</t>
  </si>
  <si>
    <t>Fort +8, Ref +9, Will +11</t>
  </si>
  <si>
    <t>bite +16 (1d8+7 plus disease), 2 claws +16 (1d6+7)</t>
  </si>
  <si>
    <t>light lure</t>
  </si>
  <si>
    <t>Str 24, Dex 16, Con 19, Int 7, Wis 12, Cha 17</t>
  </si>
  <si>
    <t>Combat Reflexes, Critical Focus, Dodge, Improved Initiative, Iron Will, Lightning Reflexes</t>
  </si>
  <si>
    <t>Perception +12, Stealth +14, Survival +12, Swim +15</t>
  </si>
  <si>
    <t>Aklo, Aquan, Undercommon</t>
  </si>
  <si>
    <t xml:space="preserve"> cold or temperate water or underground</t>
  </si>
  <si>
    <t>solitary, pair, or cell (3-8)</t>
  </si>
  <si>
    <t>This grotesque, emerald-scaled creature resembles a crossbreed of an eel, a viperfish, and a clawed humanoid.</t>
  </si>
  <si>
    <t>Disease (Su) An iku-turso's bite inflicts a strange, supernatural disease called tursas. This disease causes the victim's skin to grow painfully scaly, causes strange hallucinations, and eventually transforms the victim into an iku-turso.  Tursas: Bite-injury; save Fort DC 20; onset 1 minute; frequency 1/day; effect 1d3 Wis damage and 1d6 Cha drain; cure 2 consecutive saves. As long as a victim suffers any ability damage from tursas, it gains the ability to breathe water. A creature reduced to 0 Charisma by this disease transforms into a fully grown and healthy iku-turso-it immediately forgets its previous life and abilities and seeks out the nearest iku-turso community to join it. A wish or miracle can reverse this transformation. The save DC is Constitution-based.  Light Lure (Su) As a standard action, an iku-turso can call forth a few small points of light, functioning like a dancing lights spell (CL equals the iku-turso's HD) except as described here. Creatures within 100 feet of one of these lights must make a DC 19 Will save upon sighting them or be compelled to approach them by the safest and most direct path. A creature that successfully saves is immune to the same iku-turso's light lure for 24 hours. If a subject of this effect has to move through hazardous terrain to reach the lights, that subject receives another saving throw to end the effect before entering the hazardous terrain. This effect ends once the character reaches the light or takes any form of damage. This is a visual mind-affecting charm effect. The save DC is Charisma-based.</t>
  </si>
  <si>
    <t>Iku-tursos are hideous denizens of the deep sea. There, they venerate sinister gods of plague and contagion and torment victims plucked from ship and shore in special air-filled torture chambers. Disease is sacred to the iku-tursos, and those who suffer from sickness are considered blessed-an iku-turso often chooses to leave obviously diseased victims to their fates rather than attempt to capture them.</t>
  </si>
  <si>
    <t>&lt;link rel="stylesheet"href="PF.css"&gt;&lt;div&gt;&lt;h2&gt;Iku-Turso&lt;/h2&gt;&lt;h3&gt;&lt;i&gt;This grotesque, emerald-scaled creature resembles a crossbreed of an eel, a viperfish, and a clawed humanoid.&lt;/i&gt;&lt;/h3&gt;&lt;br&gt;&lt;/div&gt;&lt;div class="heading"&gt;&lt;p class="alignleft"&gt;Iku-Turso&lt;/p&gt;&lt;p class="alignright"&gt;CR 8&lt;/p&gt;&lt;div style="clear: both;"&gt;&lt;/div&gt;&lt;/div&gt;&lt;div&gt;&lt;h5&gt;&lt;b&gt;XP &lt;/b&gt;4,800&lt;/h5&gt;&lt;h5&gt;NE Medium aberration (aquatic)&lt;/h5&gt;&lt;h5&gt;&lt;b&gt;Init &lt;/b&gt;+7; &lt;b&gt;Senses &lt;/b&gt;blindsense 30 ft., darkvision 60 ft.; Perception +12&lt;/h5&gt;&lt;/div&gt;&lt;hr/&gt;&lt;div&gt;&lt;h5&gt;&lt;b&gt;DEFENSE&lt;/b&gt;&lt;/h5&gt;&lt;/div&gt;&lt;hr/&gt;&lt;div&gt;&lt;h5&gt;&lt;b&gt;AC &lt;/b&gt;21, touch 14, flat-footed 17 (+3 Dex, +1 dodge, +7 natural)&lt;/h5&gt;&lt;h5&gt;&lt;b&gt;hp &lt;/b&gt;102 (12d8+48)&lt;/h5&gt;&lt;h5&gt;&lt;b&gt;Fort &lt;/b&gt;+8, &lt;b&gt;Ref &lt;/b&gt;+9, &lt;b&gt;Will &lt;/b&gt;+11&lt;/h5&gt;&lt;h5&gt;&lt;b&gt;Immune &lt;/b&gt;disease&lt;/h5&gt;&lt;h5&gt;&lt;b&gt;Weaknesses &lt;/b&gt;light blindness&lt;/h5&gt;&lt;/div&gt;&lt;hr/&gt;&lt;div&gt;&lt;h5&gt;&lt;b&gt;OFFENSE&lt;/b&gt;&lt;/h5&gt;&lt;/div&gt;&lt;hr/&gt;&lt;div&gt;&lt;h5&gt;&lt;b&gt;Spd &lt;/b&gt;20 ft., swim 60 ft.&lt;/h5&gt;&lt;h5&gt;&lt;b&gt;Melee &lt;/b&gt;bite +16 (1d8+7 plus disease), 2 claws +16 (1d6+7)&lt;/h5&gt;&lt;h5&gt;&lt;b&gt;Space &lt;/b&gt;5 ft.; &lt;b&gt;Reach &lt;/b&gt;5 ft.&lt;/h5&gt;&lt;h5&gt;&lt;b&gt;Special Attacks &lt;/b&gt;light lure&lt;/h5&gt;&lt;/div&gt;&lt;hr/&gt;&lt;div&gt;&lt;h5&gt;&lt;b&gt;STATISTICS&lt;/b&gt;&lt;/h5&gt;&lt;/div&gt;&lt;hr/&gt;&lt;div&gt;&lt;h5&gt;&lt;b&gt;Str &lt;/b&gt;24, &lt;b&gt;Dex &lt;/b&gt;16, &lt;b&gt;Con &lt;/b&gt;19, &lt;b&gt;Int &lt;/b&gt; 7, &lt;b&gt;Wis &lt;/b&gt;12, &lt;b&gt;Cha &lt;/b&gt;17&lt;/h5&gt;&lt;h5&gt;&lt;b&gt;Base Atk &lt;/b&gt;+9; &lt;b&gt;CMB &lt;/b&gt;+16; &lt;b&gt;CMD &lt;/b&gt;30 (can't be tripped)&lt;/h5&gt;&lt;h5&gt;&lt;b&gt;Feats &lt;/b&gt;Combat Reflexes, Critical Focus, Dodge, Improved Initiative, Iron Will, Lightning Reflexes&lt;/h5&gt;&lt;h5&gt;&lt;b&gt;Skills &lt;/b&gt;Perception +12, Stealth +14, Survival +12, Swim +15&lt;/h5&gt;&lt;h5&gt;&lt;b&gt;Languages &lt;/b&gt;Aklo, Aquan, Undercommon&lt;/h5&gt;&lt;h5&gt;&lt;b&gt;SQ &lt;/b&gt;amphibious&lt;/h5&gt;&lt;/div&gt;&lt;hr/&gt;&lt;div&gt;&lt;h5&gt;&lt;b&gt;ECOLOGY&lt;/b&gt;&lt;/h5&gt;&lt;/div&gt;&lt;hr/&gt;&lt;div&gt;&lt;h5&gt;&lt;b&gt;Environment &lt;/b&gt; cold or temperate water or underground&lt;/h5&gt;&lt;h5&gt;&lt;b&gt;Organization &lt;/b&gt;solitary, pair, or cell (3-8)&lt;/h5&gt;&lt;h5&gt;&lt;b&gt;Treasure &lt;/b&gt;standard&lt;/h5&gt;&lt;/div&gt;&lt;hr/&gt;&lt;div&gt;&lt;h5&gt;&lt;b&gt;SPECIAL ABILITIES&lt;/b&gt;&lt;/h5&gt;&lt;/div&gt;&lt;hr/&gt;&lt;div&gt;&lt;/h5&gt;&lt;h5&gt;&lt;b&gt;Disease (Su)&lt;/b&gt; An iku-turso's bite inflicts a strange, supernatural disease called tursas. This disease causes the victim's skin to grow painfully scaly, causes strange hallucinations, and eventually transforms the victim into an iku-turso.  &lt;i&gt;Tursas&lt;/i&gt;: Bite-injury; save Fort DC 20; &lt;i&gt;onset&lt;/i&gt; 1 minute; frequency 1/day; effect 1d3 Wis damage and 1d6 Cha drain; cure 2 consecutive saves. As long as a victim suffers any ability damage from tursas, it gains the ability to breathe water. A creature reduced to 0 Charisma by this disease transforms into a fully grown and healthy iku-turso-it immediately forgets its previous life and abilities and seeks out the nearest iku-turso community to join it. A &lt;i&gt;wish&lt;/i&gt; or &lt;i&gt;miracle&lt;/i&gt; can reverse this transformation. The save DC is Constitution-based.  &lt;/h5&gt;&lt;h5&gt;&lt;b&gt;Light Lure (Su)&lt;/b&gt; As a standard action, an iku-turso can call forth a few small points of light, functioning like a &lt;i&gt;dancing lights&lt;/i&gt; spell (CL equals the iku-turso's HD) except as described here. Creatures within 100 feet of one of these lights must make a DC 19 Will save upon sighting them or be compelled to approach them by the safest and most direct path. A creature that successfully saves is immune to the same iku-turso's light lure for 24 hours. If a subject of this effect has to move through hazardous terrain to reach the lights, that subject receives another saving throw to end the effect before entering the hazardous terrain. This effect ends once the character reaches the light or takes any form of damage. This is a visual mind-affecting charm effect. The save DC is Charisma-based.&lt;/h5&gt;&lt;/div&gt;&lt;br&gt;&lt;div&gt;&lt;h4&gt;&lt;p&gt;&lt;p&gt;Iku-tursos are hideous denizens of the deep sea. There, they venerate sinister gods of plague and contagion and torment victims plucked from ship and shore in special air-filled torture chambers. Disease is sacred to the iku-tursos, and those who suffer from sickness are considered blessed-an iku-turso often chooses to leave obviously diseased victims to their fates rather than attempt to capture them.&lt;/p&gt;&lt;/h4&gt;&lt;/div&gt;</t>
  </si>
  <si>
    <t>Jackalwere</t>
  </si>
  <si>
    <t>(+2 armor, +3 Dex, +1 dodge, +1 natural)</t>
  </si>
  <si>
    <t>mwk battleaxe +6 (1d8+2/x3), bite +0 (1d6+1) or bite +5 (1d6+3)</t>
  </si>
  <si>
    <t>sleep gaze, weapon intuition</t>
  </si>
  <si>
    <t>Str 15, Dex 17, Con 15, Int 12, Wis 12, Cha 12</t>
  </si>
  <si>
    <t>Alertness, Dodge</t>
  </si>
  <si>
    <t>Acrobatics +7, Bluff +6, Perception +7, Sense Motive +3, Stealth +7, Survival +6</t>
  </si>
  <si>
    <t>+2 Bluff, +2 Survival</t>
  </si>
  <si>
    <t>change shape (human, hybrid, and jackal; polymorph), jackal empathy</t>
  </si>
  <si>
    <t>solitary, pair, hunt (1-2 jackalweres and 3-8 jackals), or pack (2-5 plus 3-12 jackals)</t>
  </si>
  <si>
    <t>standard (leather armor, masterwork battleaxe, other treasure)</t>
  </si>
  <si>
    <t>This armored humanoid has a jackal's head, bulging muscles, and a gaze that makes the world drift away.</t>
  </si>
  <si>
    <t>Change Shape (Su) A jackalwere has three forms. Its natural form is that of a jackal, but it can also take the form of a human or a human-jackal hybrid. A jackalwere's human form is fixed-it cannot assume different human forms. A jackalwere can use its sleep gaze in any of its forms. In jackal form, it functions as a dog (Bestiary 87). In its hybrid form, a jackalwere can make a bite attack as a secondary attack, while in human form it lacks its bite attack entirely. A jackalwere can shift into any of its three alternate forms as a move action. Equipment does not meld with the new form between human and hybrid forms but does between those forms and its jackal form.  Jackal Empathy (Ex) A jackalwere can communicate and empathize with jackals (use stats for Small dog; see Bestiary 87), and can use Bluff as if it were Diplomacy to change a jackal's attitude, receiving a +4 racial bonus to do so.  Sleep Gaze (Su) Sleep for 3 minutes (a standard action rouses the creature, as does damage), 30 feet, Will DC 12 negates. A creature that succeeds at the saving throw cannot be affected by the same jackalwere's sleep gaze for 24 hours. This is a sleep effect. The save DC is Charisma-based.  Weapon Intuition (Ex) A jackalwere is proficient with simple and martial melee weapons.</t>
  </si>
  <si>
    <t>Jackalweres are evil, supernatural jackals born with the ability to assume human form. Some folks superstitiously consider jackalweres to be emissaries of evil spirits or wicked desert gods, and it is easy to understand why, as they can take the shape of a human and possess a keen intellect; however, they also have a taste for murder and humanoid flesh.  In its hybrid form, a jackalwere stands 6 feet tall and weighs 150 pounds.</t>
  </si>
  <si>
    <t>&lt;link rel="stylesheet"href="PF.css"&gt;&lt;div&gt;&lt;h2&gt;Jackalwere&lt;/h2&gt;&lt;h3&gt;&lt;i&gt;&lt;i&gt;This armored humanoid has a jackal's head&lt;/i&gt;, &lt;i&gt;bulging muscles&lt;/i&gt;, &lt;i&gt;and a gaze that makes the world drift away&lt;/i&gt;.&lt;/i&gt;&lt;/h3&gt;&lt;br&gt;&lt;/br&gt;&lt;/div&gt;&lt;div class="heading"&gt;&lt;p class="alignleft"&gt;Jackalwere&lt;/p&gt;&lt;p class="alignright"&gt;CR 2&lt;/p&gt;&lt;div style="clear: both;"&gt;&lt;/div&gt;&lt;/div&gt;&lt;div&gt;&lt;h5&gt;&lt;b&gt;XP &lt;/b&gt;600&lt;/h5&gt;&lt;h5&gt;CE Medium magical beast (shapechanger)&lt;/h5&gt;&lt;h5&gt;&lt;b&gt;Init &lt;/b&gt;+3; &lt;b&gt;Senses &lt;/b&gt;darkvision 60 ft., low-light vision, scent; Perception +7&lt;/h5&gt;&lt;/div&gt;&lt;hr/&gt;&lt;div&gt;&lt;h5&gt;&lt;b&gt;DEFENSE&lt;/b&gt;&lt;/h5&gt;&lt;/div&gt;&lt;hr/&gt;&lt;div&gt;&lt;h5&gt;&lt;b&gt;AC &lt;/b&gt;17, touch 14, flat-footed 13 (+2 armor, +3 Dex, +1 dodge, +1 natural)&lt;/h5&gt;&lt;h5&gt;&lt;b&gt;hp &lt;/b&gt;22 (3d10+6)&lt;/h5&gt;&lt;h5&gt;&lt;b&gt;Fort &lt;/b&gt;+5, &lt;b&gt;Ref &lt;/b&gt;+6, &lt;b&gt;Will &lt;/b&gt;+2&lt;/h5&gt;&lt;h5&gt;&lt;b&gt;DR &lt;/b&gt;5/cold iron&lt;/h5&gt;&lt;/div&gt;&lt;hr/&gt;&lt;div&gt;&lt;h5&gt;&lt;b&gt;OFFENSE&lt;/b&gt;&lt;/h5&gt;&lt;/div&gt;&lt;hr/&gt;&lt;div&gt;&lt;h5&gt;&lt;b&gt;Spd &lt;/b&gt;30 ft.&lt;/h5&gt;&lt;h5&gt;&lt;b&gt;Melee &lt;/b&gt;mwk battleaxe +6 (1d8+2/x3), bite +0 (1d6+1) or &lt;/br&gt;bite +5 (1d6+3)&lt;/h5&gt;&lt;h5&gt;&lt;b&gt;Space &lt;/b&gt;5 ft.; &lt;b&gt;Reach &lt;/b&gt;5 ft.&lt;/h5&gt;&lt;h5&gt;&lt;b&gt;Special Attacks &lt;/b&gt;sleep gaze, weapon intuition&lt;/h5&gt;&lt;/div&gt;&lt;hr/&gt;&lt;div&gt;&lt;h5&gt;&lt;b&gt;STATISTICS&lt;/b&gt;&lt;/h5&gt;&lt;/div&gt;&lt;hr/&gt;&lt;div&gt;&lt;h5&gt;&lt;b&gt;Str &lt;/b&gt;15, &lt;b&gt;Dex &lt;/b&gt;17, &lt;b&gt;Con &lt;/b&gt;15, &lt;b&gt;Int &lt;/b&gt; 12, &lt;b&gt;Wis &lt;/b&gt;12, &lt;b&gt;Cha &lt;/b&gt;12&lt;/h5&gt;&lt;h5&gt;&lt;b&gt;Base Atk &lt;/b&gt;+3; &lt;b&gt;CMB &lt;/b&gt;+5; &lt;b&gt;CMD &lt;/b&gt;19&lt;/h5&gt;&lt;h5&gt;&lt;b&gt;Feats &lt;/b&gt;Alertness, Dodge&lt;/h5&gt;&lt;h5&gt;&lt;b&gt;Skills &lt;/b&gt;Acrobatics +7, Bluff +6, Perception +7, Sense Motive +3, Stealth +7, Survival +6; &lt;b&gt;Racial Modifiers &lt;/b&gt;+2 Bluff, +2 Survival&lt;/h5&gt;&lt;h5&gt;&lt;b&gt;Languages &lt;/b&gt;Common&lt;/h5&gt;&lt;h5&gt;&lt;b&gt;SQ &lt;/b&gt;change shape (human, hybrid, and jackal; polymorph), jackal empathy&lt;/h5&gt;&lt;/div&gt;&lt;hr/&gt;&lt;div&gt;&lt;h5&gt;&lt;b&gt;ECOLOGY&lt;/b&gt;&lt;/h5&gt;&lt;/div&gt;&lt;hr/&gt;&lt;div&gt;&lt;h5&gt;&lt;b&gt;Environment &lt;/b&gt; warm deserts&lt;/h5&gt;&lt;h5&gt;&lt;b&gt;Organization &lt;/b&gt;solitary, pair, hunt (1-2 jackalweres and 3-8 jackals), or pack (2-5 plus 3-12 jackals)&lt;/h5&gt;&lt;h5&gt;&lt;b&gt;Treasure &lt;/b&gt;standard (leather armor, masterwork battleaxe, other treasure)&lt;/h5&gt;&lt;/div&gt;&lt;hr/&gt;&lt;div&gt;&lt;h5&gt;&lt;b&gt;SPECIAL ABILITIES&lt;/b&gt;&lt;/h5&gt;&lt;/div&gt;&lt;hr/&gt;&lt;div&gt;&lt;/h5&gt;&lt;h5&gt;&lt;b&gt;Change Shape (Su)&lt;/b&gt; A jackalwere has three forms. Its natural form is that of a jackal, but it can also take the form of a human or a human-jackal hybrid. A jackalwere's human form is fixed-it cannot assume different human forms. A jackalwere can use its sleep gaze in any of its forms. In jackal form, it functions as a dog (&lt;i&gt;Bestiary&lt;/i&gt; 87). In its hybrid form, a jackalwere can make a bite attack as a secondary attack, while in human form it lacks its bite attack entirely. A jackalwere can shift into any of its three alternate forms as a move action. Equipment does not meld with the new form between human and hybrid forms but does between those forms and its jackal form.  &lt;/h5&gt;&lt;h5&gt;&lt;b&gt;Jackal Empathy (Ex)&lt;/b&gt; A jackalwere can communicate and empathize with jackals (use stats for Small dog; see &lt;i&gt;Bestiary&lt;/i&gt; 87), and can use Bluff as if it were Diplomacy to change a jackal's attitude, receiving a +4 racial bonus to do so.  &lt;/h5&gt;&lt;h5&gt;&lt;b&gt;Sleep Gaze (Su)&lt;/b&gt; Sleep for 3 minutes (a standard action rouses the creature, as does damage), 30 feet, Will DC 12 negates. A creature that succeeds at the saving throw cannot be affected by the same jackalwere's sleep gaze for 24 hours. This is a sleep effect. The save DC is Charisma-based.  &lt;/h5&gt;&lt;h5&gt;&lt;b&gt;Weapon Intuition (Ex)&lt;/b&gt; A jackalwere is proficient with simple and martial melee weapons.&lt;/h5&gt;&lt;/div&gt;&lt;br&gt;&lt;/br&gt;&lt;div&gt;&lt;h4&gt;&lt;p&gt;&lt;p&gt;Jackalweres are evil, supernatural jackals born with the ability to assume human form. Some folks superstitiously consider jackalweres to be emissaries of evil spirits or wicked desert gods, and it is easy to understand why, as they can take the shape of a human and possess a keen intellect; however, they also have a taste for murder and humanoid flesh.  In its hybrid form, a jackalwere stands 6 feet tall and weighs 150 pounds.&lt;/p&gt;&lt;/h4&gt;&lt;/div&gt;</t>
  </si>
  <si>
    <t>Death's Head Jellyfish</t>
  </si>
  <si>
    <t>Fort +6, Ref +3, Will +0</t>
  </si>
  <si>
    <t>2 tentacles +3 (1d3+1 plus poison)</t>
  </si>
  <si>
    <t>Str 12, Dex 17, Con 16, Int -, Wis 10, Cha 1</t>
  </si>
  <si>
    <t>Swim +9</t>
  </si>
  <si>
    <t>solitary, pack (2-5), or bloom (6-13)</t>
  </si>
  <si>
    <t>This long-tentacled jellyfish has a wide bell with a vaguely skull-shaped pattern on it.</t>
  </si>
  <si>
    <t>Poison (Ex) Tentacle-injury; save Fort DC 14; frequency 1/ round for 6 rounds; effect 1 Con and 1 Cha; cure 2 consecutive saves. If a creature fails two consecutive saving throws, its jaw locks, its tongue swells, and its lips pull back, making speech impossible. This condition ends when the Charisma damage is healed.</t>
  </si>
  <si>
    <t>Most common in warm or temperate waters, the death's head jellyfish is an aggressive predator. The creature derives its name from the pattern on its 4-foot-wide bell and from the poison it delivers with its tentacles. Those unfortunate enough to be subjected to this toxin develop rigor of the facial muscles that results in a wide-eyed grimace if left untreated.</t>
  </si>
  <si>
    <t>&lt;link rel="stylesheet"href="PF.css"&gt;&lt;div&gt;&lt;h2&gt;Death's Head,  Jellyfish&lt;/h2&gt;&lt;h3&gt;&lt;i&gt;&lt;i&gt;This long-tentacled jellyfish has a wide bell with a vaguely skull-shaped pattern on it&lt;/i&gt;.&lt;/i&gt;&lt;/h3&gt;&lt;br&gt;&lt;/br&gt;&lt;/div&gt;&lt;div class="heading"&gt;&lt;p class="alignleft"&gt;Death's Head Jellyfish&lt;/p&gt;&lt;p class="alignright"&gt;CR 1&lt;/p&gt;&lt;div style="clear: both;"&gt;&lt;/div&gt;&lt;/div&gt;&lt;div&gt;&lt;h5&gt;&lt;b&gt;XP &lt;/b&gt;400&lt;/h5&gt;&lt;h5&gt;N Small vermin (aquatic)&lt;/h5&gt;&lt;h5&gt;&lt;b&gt;Init &lt;/b&gt;+3; &lt;b&gt;Senses &lt;/b&gt;darkvision 60 ft.; Perception +0&lt;/h5&gt;&lt;/div&gt;&lt;hr/&gt;&lt;div&gt;&lt;h5&gt;&lt;b&gt;DEFENSE&lt;/b&gt;&lt;/h5&gt;&lt;/div&gt;&lt;hr/&gt;&lt;div&gt;&lt;h5&gt;&lt;b&gt;AC &lt;/b&gt;14, touch 14, flat-footed 11 (+3 Dex, +1 size)&lt;/h5&gt;&lt;h5&gt;&lt;b&gt;hp &lt;/b&gt;15 (2d8+6)&lt;/h5&gt;&lt;h5&gt;&lt;b&gt;Fort &lt;/b&gt;+6, &lt;b&gt;Ref &lt;/b&gt;+3, &lt;b&gt;Will &lt;/b&gt;+0&lt;/h5&gt;&lt;h5&gt;&lt;b&gt;Defensive Abilities &lt;/b&gt;amorphous; &lt;b&gt;DR &lt;/b&gt;5/piercing or slashing; &lt;b&gt;Immune &lt;/b&gt;mind-affecting effects&lt;/h5&gt;&lt;/div&gt;&lt;hr/&gt;&lt;div&gt;&lt;h5&gt;&lt;b&gt;OFFENSE&lt;/b&gt;&lt;/h5&gt;&lt;/div&gt;&lt;hr/&gt;&lt;div&gt;&lt;h5&gt;&lt;b&gt;Spd &lt;/b&gt;swim 20 ft.&lt;/h5&gt;&lt;h5&gt;&lt;b&gt;Melee &lt;/b&gt;2 tentacles +3 (1d3+1 plus poison)&lt;/h5&gt;&lt;h5&gt;&lt;b&gt;Space &lt;/b&gt;5 ft.; &lt;b&gt;Reach &lt;/b&gt;10 ft.&lt;/h5&gt;&lt;/div&gt;&lt;hr/&gt;&lt;div&gt;&lt;h5&gt;&lt;b&gt;STATISTICS&lt;/b&gt;&lt;/h5&gt;&lt;/div&gt;&lt;hr/&gt;&lt;div&gt;&lt;h5&gt;&lt;b&gt;Str &lt;/b&gt;12, &lt;b&gt;Dex &lt;/b&gt;17, &lt;b&gt;Con &lt;/b&gt;16, &lt;b&gt;Int &lt;/b&gt; -, &lt;b&gt;Wis &lt;/b&gt;10, &lt;b&gt;Cha &lt;/b&gt;1&lt;/h5&gt;&lt;h5&gt;&lt;b&gt;Base Atk &lt;/b&gt;+1; &lt;b&gt;CMB &lt;/b&gt;+1; &lt;b&gt;CMD &lt;/b&gt;14 (can't be tripped)&lt;/h5&gt;&lt;h5&gt;&lt;b&gt;Skills &lt;/b&gt;Swim +9&lt;/h5&gt;&lt;h5&gt;&lt;b&gt;SQ &lt;/b&gt;compression&lt;/h5&gt;&lt;/div&gt;&lt;hr/&gt;&lt;div&gt;&lt;h5&gt;&lt;b&gt;ECOLOGY&lt;/b&gt;&lt;/h5&gt;&lt;/div&gt;&lt;hr/&gt;&lt;div&gt;&lt;h5&gt;&lt;b&gt;Environment &lt;/b&gt; any oceans&lt;/h5&gt;&lt;h5&gt;&lt;b&gt;Organization &lt;/b&gt;solitary, pack (2-5), or bloom (6-13)&lt;/h5&gt;&lt;h5&gt;&lt;b&gt;Treasure &lt;/b&gt;none&lt;/h5&gt;&lt;/div&gt;&lt;hr/&gt;&lt;div&gt;&lt;h5&gt;&lt;b&gt;SPECIAL ABILITIES&lt;/b&gt;&lt;/h5&gt;&lt;/div&gt;&lt;hr/&gt;&lt;div&gt;&lt;/h5&gt;&lt;h5&gt;&lt;b&gt;Poison (Ex)&lt;/b&gt; Tentacle-injury; &lt;i&gt;save&lt;/i&gt; Fort DC 14; &lt;i&gt;frequency&lt;/i&gt; 1/ round for 6 rounds; &lt;i&gt;effect&lt;/i&gt; 1 Con and 1 Cha; &lt;i&gt;cure&lt;/i&gt; 2 consecutive &lt;i&gt;save&lt;/i&gt;s. If a creature fails two consecutive saving throws, its jaw locks, its tongue swells, and its lips pull back, making speech impossible. This condition ends when the Charisma damage is healed.&lt;/h5&gt;&lt;/div&gt;&lt;br&gt;&lt;/br&gt;&lt;div&gt;&lt;h4&gt;&lt;p&gt;&lt;p&gt;Most common in warm or temperate waters, the death's head jellyfish is an aggressive predator. The creature derives its name from the pattern on its 4-foot-wide bell and from the poison it delivers with its tentacles. Those unfortunate enough to be subjected to this toxin develop rigor of the facial muscles that results in a wide-eyed grimace if left untreated.&lt;/p&gt;&lt;/h4&gt;&lt;/div&gt;</t>
  </si>
  <si>
    <t>Sapphire Jellyfish</t>
  </si>
  <si>
    <t>blindsense 30 ft., darkvision 60 ft.; Perception +1</t>
  </si>
  <si>
    <t>24, touch 12, flat-footed 20</t>
  </si>
  <si>
    <t>(+4 Dex, +12 natural, -2 size)</t>
  </si>
  <si>
    <t>amorphous,</t>
  </si>
  <si>
    <t>electricity, mind-affecting effects</t>
  </si>
  <si>
    <t>4 tentacles +15 (1d8+8 plus poison)</t>
  </si>
  <si>
    <t>electricity blast</t>
  </si>
  <si>
    <t>Str 26, Dex 19, Con 24, Int -, Wis 12, Cha 1</t>
  </si>
  <si>
    <t xml:space="preserve"> warm or temperate oceans</t>
  </si>
  <si>
    <t>solitary, pack (2-3), or bloom (4-7)</t>
  </si>
  <si>
    <t>This tremendous, translucent jellyfish glows with blue internal light, and the water around its bell vibrates with an electrical charge.</t>
  </si>
  <si>
    <t>Electricity Blast (Ex) Once every 1d6 rounds as a standard action, a sapphire jellyfish can discharge a 20-foot-radius blast of electricity, dealing 8d6 points of electricity damage (DC 23 Reflex half). Any creature that takes damage from this electricity must also make a DC 23 Fortitude save or be staggered for 1d4 rounds. The save DC is Constitution-based  Poison (Ex) Tentacle-injury; save Fort DC 23; frequency 1/round for 6 rounds; effect 1d4 Dex and 1d4 Con; cure 2 consecutive saves. The save DC is Constitution-based.</t>
  </si>
  <si>
    <t>Like other giant jellyfish, a sapphire jellyfish is an active hunter. It stores powerful electrical charges in its domelike bell, which is 16 feet in diameter. Its sensory tentacles can trail for twice that length, but the dangerous toxic tentacles are positioned within about 20 feet of the creature's bell.</t>
  </si>
  <si>
    <t>&lt;link rel="stylesheet"href="PF.css"&gt;&lt;div&gt;&lt;h2&gt;Jellyfish, Sapphire&lt;/h2&gt;&lt;h3&gt;&lt;i&gt;This tremendous, translucent jellyfish glows with blue internal light, and the water around its bell vibrates with an electrical charge.&lt;/i&gt;&lt;/h3&gt;&lt;br&gt;&lt;/div&gt;&lt;div class="heading"&gt;&lt;p class="alignleft"&gt;Sapphire Jellyfish&lt;/p&gt;&lt;p class="alignright"&gt;CR 11&lt;/p&gt;&lt;div style="clear: both;"&gt;&lt;/div&gt;&lt;/div&gt;&lt;div&gt;&lt;h5&gt;&lt;b&gt;XP &lt;/b&gt;12,800&lt;/h5&gt;&lt;h5&gt;N Huge vermin (aquatic)&lt;/h5&gt;&lt;h5&gt;&lt;b&gt;Init &lt;/b&gt;+4; &lt;b&gt;Senses &lt;/b&gt;blindsense 30 ft., darkvision 60 ft.; Perception +1&lt;/h5&gt;&lt;/div&gt;&lt;hr/&gt;&lt;div&gt;&lt;h5&gt;&lt;b&gt;DEFENSE&lt;/b&gt;&lt;/h5&gt;&lt;/div&gt;&lt;hr/&gt;&lt;div&gt;&lt;h5&gt;&lt;b&gt;AC &lt;/b&gt;24, touch 12, flat-footed 20 (+4 Dex, +12 natural, -2 size)&lt;/h5&gt;&lt;h5&gt;&lt;b&gt;hp &lt;/b&gt;138 (12d8+84)&lt;/h5&gt;&lt;h5&gt;&lt;b&gt;Fort &lt;/b&gt;+15, &lt;b&gt;Ref &lt;/b&gt;+8, &lt;b&gt;Will &lt;/b&gt;+5&lt;/h5&gt;&lt;h5&gt;&lt;b&gt;Defensive Abilities &lt;/b&gt;amorphous,; &lt;b&gt;DR &lt;/b&gt;10/piercing or slashing; &lt;b&gt;Immune &lt;/b&gt;electricity, mind-affecting effects&lt;/h5&gt;&lt;/div&gt;&lt;hr/&gt;&lt;div&gt;&lt;h5&gt;&lt;b&gt;OFFENSE&lt;/b&gt;&lt;/h5&gt;&lt;/div&gt;&lt;hr/&gt;&lt;div&gt;&lt;h5&gt;&lt;b&gt;Spd &lt;/b&gt;swim 30 ft.&lt;/h5&gt;&lt;h5&gt;&lt;b&gt;Melee &lt;/b&gt;4 tentacles +15 (1d8+8 plus poison)&lt;/h5&gt;&lt;h5&gt;&lt;b&gt;Space &lt;/b&gt;15 ft.; &lt;b&gt;Reach &lt;/b&gt;20 ft.&lt;/h5&gt;&lt;h5&gt;&lt;b&gt;Special Attacks &lt;/b&gt;electricity blast&lt;/h5&gt;&lt;/div&gt;&lt;hr/&gt;&lt;div&gt;&lt;h5&gt;&lt;b&gt;STATISTICS&lt;/b&gt;&lt;/h5&gt;&lt;/div&gt;&lt;hr/&gt;&lt;div&gt;&lt;h5&gt;&lt;b&gt;Str &lt;/b&gt;26, &lt;b&gt;Dex &lt;/b&gt;19, &lt;b&gt;Con &lt;/b&gt;24, &lt;b&gt;Int &lt;/b&gt; -, &lt;b&gt;Wis &lt;/b&gt;12, &lt;b&gt;Cha &lt;/b&gt;1&lt;/h5&gt;&lt;h5&gt;&lt;b&gt;Base Atk &lt;/b&gt;+9; &lt;b&gt;CMB &lt;/b&gt;+19; &lt;b&gt;CMD &lt;/b&gt;33 (can't be tripped)&lt;/h5&gt;&lt;h5&gt;&lt;b&gt;Skills &lt;/b&gt;Swim +16&lt;/h5&gt;&lt;h5&gt;&lt;b&gt;SQ &lt;/b&gt;compression&lt;/h5&gt;&lt;/div&gt;&lt;hr/&gt;&lt;div&gt;&lt;h5&gt;&lt;b&gt;ECOLOGY&lt;/b&gt;&lt;/h5&gt;&lt;/div&gt;&lt;hr/&gt;&lt;div&gt;&lt;h5&gt;&lt;b&gt;Environment &lt;/b&gt; warm or temperate oceans&lt;/h5&gt;&lt;h5&gt;&lt;b&gt;Organization &lt;/b&gt;solitary, pack (2-3), or bloom (4-7)&lt;/h5&gt;&lt;h5&gt;&lt;b&gt;Treasure &lt;/b&gt;none&lt;/h5&gt;&lt;/div&gt;&lt;hr/&gt;&lt;div&gt;&lt;h5&gt;&lt;b&gt;SPECIAL ABILITIES&lt;/b&gt;&lt;/h5&gt;&lt;/div&gt;&lt;hr/&gt;&lt;div&gt;&lt;/h5&gt;&lt;h5&gt;&lt;b&gt;Electricity Blast (Ex)&lt;/b&gt; Once every 1d6 rounds as a standard action, a sapphire jellyfish can discharge a 20-foot-radius blast of electricity, dealing 8d6 points of electricity damage (DC 23 Reflex half). Any creature that takes damage from this electricity must also make a DC 23 Fortitude save or be staggered for 1d4 rounds. The save DC is Constitution-based  &lt;/h5&gt;&lt;h5&gt;&lt;b&gt;Poison (Ex)&lt;/b&gt; Tentacle-injury; &lt;i&gt;save&lt;/i&gt; Fort DC 23; &lt;i&gt;frequency&lt;/i&gt; 1/round for 6 rounds; &lt;i&gt;effect&lt;/i&gt; 1d4 Dex and 1d4 Con; &lt;i&gt;cure&lt;/i&gt; 2 consecutive &lt;i&gt;save&lt;/i&gt;s. The save DC is Constitution-based.&lt;/h5&gt;&lt;/div&gt;&lt;br&gt;&lt;div&gt;&lt;h4&gt;&lt;p&gt;&lt;p&gt;Like other giant jellyfish, a sapphire jellyfish is an active hunter. It stores powerful electrical charges in its domelike bell, which is 16 feet in diameter. Its sensory tentacles can trail for twice that length, but the dangerous toxic tentacles are positioned within about 20 feet of the creature's bell.&lt;/p&gt;&lt;/h4&gt;&lt;/div&gt;</t>
  </si>
  <si>
    <t>Jorogumo</t>
  </si>
  <si>
    <t>27, touch 15, flat-footed 22</t>
  </si>
  <si>
    <t>(+4 Dex, +1 dodge, +12 natural)</t>
  </si>
  <si>
    <t>Fort +10, Ref +13, Will +14</t>
  </si>
  <si>
    <t>30 ft., climb 50 ft., swim 40 ft.</t>
  </si>
  <si>
    <t>bite +20 (1d4+6/19-20 plus poison), 2 claws +20 (1d6+6)</t>
  </si>
  <si>
    <t>sneak attack +3d6, web (+18 ranged, DC 23, 14 hp)</t>
  </si>
  <si>
    <t>Spell-Like Abilities (CL 12th; concentration +19)   At Will-charm person (DC 18), detect thoughts (DC 19)   3/day-bestow curse (DC 21), suggestion (DC 20)   1/day-hold monster (DC 22), summon nature's ally V (1 ogre spider or 1d3 giant black widow spiders or 1d4+1 giant spiders)</t>
  </si>
  <si>
    <t>Str 22, Dex 19, Con 22, Int 15, Wis 17, Cha 24</t>
  </si>
  <si>
    <t>Dodge, Improved Critical (bite), Improved Iron Will, Iron Will, Mobility, Power Attack, Spring Attack</t>
  </si>
  <si>
    <t>Acrobatics +14, Bluff +19, Climb +29 (+37 with spider legs), Diplomacy +18, Perception +18, Perform (string) +10, Sense Motive +15, Stealth +19, Swim +14</t>
  </si>
  <si>
    <t>+8 Climb with spider legs</t>
  </si>
  <si>
    <t>change shape (giant spider; vermin shape I*), spider empathy +21, swift shapechanger</t>
  </si>
  <si>
    <t xml:space="preserve"> temperate mountain valleys</t>
  </si>
  <si>
    <t>solitary or cult (2-6 plus 2-8 spiders of various sizes)</t>
  </si>
  <si>
    <t>Eight spindly spider legs, flocked with coarse black hairs, stretch from the back of this otherwise beautiful black-haired woman.</t>
  </si>
  <si>
    <t>Poison (Ex) Bite-injury; save Fort DC 23; frequency 1/round for 6 rounds; effect 1d6 Wisdom damage; cure 3 saves.  Spider Empathy (Ex) This ability functions as a druid's wild empathy, save that it works only on spiders. A jorogumo uses her Hit Dice (normally 14) as her effective druid level. Spiders are normally mindless, but this empathic communication imparts upon them a modicum of implanted intelligence, allowing the  jorogumo to train them and use them as guardians (though it does not grant them skills or feats).  Spider Legs (Ex) A jorogumo's spider legs can emerge or retract as a free action. When a jorogumo's spider legs are present, she gains a +8 circumstance bonus on Climb checks and gains Deflect Arrows as a bonus feat.  Swift Shapechanger (Ex) A jorogumo can assume spider or human form as a swift action.</t>
  </si>
  <si>
    <t>Jorogumos are seductive schemers who secret themselves away in isolated mountain valleys where they lure travelers, especially men, to their dooms. Exclusively female, jorogumos must mate with humanoids to produce fertile eggs. After copulation, a jorogumo paralyzes her partner by poisoning him into a coma. She lays a single egg within the father's body, then cocoons the corpse and hides the victim. Periodic visits to re-poison the victim ensure his coma lasts for the 2d4 days required for the young jorogumo to hatch and feed. Jorogumos are enthusiastic enemies of tengus and attack them on sight-they never take tengus as "mates."</t>
  </si>
  <si>
    <t>&lt;link rel="stylesheet"href="PF.css"&gt;&lt;div&gt;&lt;h2&gt;Jorogumo&lt;/h2&gt;&lt;h3&gt;&lt;i&gt;Eight spindly spider legs, flocked with coarse black hairs, stretch from the back of this otherwise beautiful black-haired woman.&lt;/i&gt;&lt;/h3&gt;&lt;br&gt;&lt;/div&gt;&lt;div class="heading"&gt;&lt;p class="alignleft"&gt;Jorogumo&lt;/p&gt;&lt;p class="alignright"&gt;CR 12&lt;/p&gt;&lt;div style="clear: both;"&gt;&lt;/div&gt;&lt;/div&gt;&lt;div&gt;&lt;h5&gt;&lt;b&gt;XP &lt;/b&gt;19,200&lt;/h5&gt;&lt;h5&gt;NE Medium monstrous humanoid (shapechanger)&lt;/h5&gt;&lt;h5&gt;&lt;b&gt;Init &lt;/b&gt;+4; &lt;b&gt;Senses &lt;/b&gt;darkvision 60 ft.; Perception +18&lt;/h5&gt;&lt;/div&gt;&lt;hr/&gt;&lt;div&gt;&lt;h5&gt;&lt;b&gt;DEFENSE&lt;/b&gt;&lt;/h5&gt;&lt;/div&gt;&lt;hr/&gt;&lt;div&gt;&lt;h5&gt;&lt;b&gt;AC &lt;/b&gt;27, touch 15, flat-footed 22 (+4 Dex, +1 dodge, +12 natural)&lt;/h5&gt;&lt;h5&gt;&lt;b&gt;hp &lt;/b&gt;161 (14d10+84)&lt;/h5&gt;&lt;h5&gt;&lt;b&gt;Fort &lt;/b&gt;+10, &lt;b&gt;Ref &lt;/b&gt;+13, &lt;b&gt;Will &lt;/b&gt;+14&lt;/h5&gt;&lt;h5&gt;&lt;b&gt;DR &lt;/b&gt;10/cold iron and magic; &lt;b&gt;Immune &lt;/b&gt;poison&lt;/h5&gt;&lt;/div&gt;&lt;hr/&gt;&lt;div&gt;&lt;h5&gt;&lt;b&gt;OFFENSE&lt;/b&gt;&lt;/h5&gt;&lt;/div&gt;&lt;hr/&gt;&lt;div&gt;&lt;h5&gt;&lt;b&gt;Spd &lt;/b&gt;30 ft., climb 50 ft., swim 40 ft.&lt;/h5&gt;&lt;h5&gt;&lt;b&gt;Melee &lt;/b&gt;bite +20 (1d4+6/19-20 plus poison), 2 claws +20 (1d6+6)&lt;/h5&gt;&lt;h5&gt;&lt;b&gt;Space &lt;/b&gt;5 ft.; &lt;b&gt;Reach &lt;/b&gt;5 ft.&lt;/h5&gt;&lt;h5&gt;&lt;b&gt;Special Attacks &lt;/b&gt;sneak attack +3d6, web (+18 ranged, DC 23, 14 hp)&lt;/h5&gt;&lt;h5&gt;&lt;b&gt;Spell-Like Abilities&lt;/b&gt; (CL 12th; concentration +19) &lt;/br&gt;At Will&amp;mdash;&lt;i&gt;charm person&lt;/i&gt; (DC 18), &lt;i&gt;detect thoughts&lt;/i&gt; (DC 19) &lt;/br&gt;3/day&amp;mdash;&lt;i&gt;bestow curse&lt;/i&gt; (DC 21), &lt;i&gt;suggestion&lt;/i&gt; (DC 20) &lt;/br&gt;1/day&amp;mdash;&lt;i&gt;hold monster&lt;/i&gt; (DC 22), &lt;i&gt;summon nature's ally V&lt;/i&gt; (1 ogre spider or 1d3 giant black widow spiders or 1d4+1 giant spiders)&lt;/h5&gt;&lt;/h5&gt;&lt;/div&gt;&lt;hr/&gt;&lt;div&gt;&lt;h5&gt;&lt;b&gt;STATISTICS&lt;/b&gt;&lt;/h5&gt;&lt;/div&gt;&lt;hr/&gt;&lt;div&gt;&lt;h5&gt;&lt;b&gt;Str &lt;/b&gt;22, &lt;b&gt;Dex &lt;/b&gt;19, &lt;b&gt;Con &lt;/b&gt;22, &lt;b&gt;Int &lt;/b&gt; 15, &lt;b&gt;Wis &lt;/b&gt;17, &lt;b&gt;Cha &lt;/b&gt;24&lt;/h5&gt;&lt;h5&gt;&lt;b&gt;Base Atk &lt;/b&gt;+14; &lt;b&gt;CMB &lt;/b&gt;+20; &lt;b&gt;CMD &lt;/b&gt;35&lt;/h5&gt;&lt;h5&gt;&lt;b&gt;Feats &lt;/b&gt;Dodge, Improved Critical (bite), Improved Iron Will, Iron Will, Mobility, Power Attack, Spring Attack&lt;/h5&gt;&lt;h5&gt;&lt;b&gt;Skills &lt;/b&gt;Acrobatics +14, Bluff +19, Climb +29 (+37 with spider legs), Diplomacy +18, Perception +18, Perform (string) +10, Sense Motive +15, Stealth +19, Swim +14; &lt;b&gt;Racial Modifiers &lt;/b&gt;+8 Climb with spider legs&lt;/h5&gt;&lt;h5&gt;&lt;b&gt;Languages &lt;/b&gt;Aklo, Common, Sylvan&lt;/h5&gt;&lt;h5&gt;&lt;b&gt;SQ &lt;/b&gt;change shape (giant spider; &lt;i&gt;vermin shape I&lt;/i&gt;*), spider empathy +21, swift shapechanger&lt;/h5&gt;&lt;h5&gt;* See &lt;i&gt;Ultimate Magic&lt;/i&gt;.&lt;/h5&gt;&lt;/div&gt;&lt;hr/&gt;&lt;div&gt;&lt;h5&gt;&lt;b&gt;ECOLOGY&lt;/b&gt;&lt;/h5&gt;&lt;/div&gt;&lt;hr/&gt;&lt;div&gt;&lt;h5&gt;&lt;b&gt;Environment &lt;/b&gt; temperate mountain valleys&lt;/h5&gt;&lt;h5&gt;&lt;b&gt;Organization &lt;/b&gt;solitary or cult (2-6 plus 2-8 spiders of various sizes)&lt;/h5&gt;&lt;h5&gt;&lt;b&gt;Treasure &lt;/b&gt;standard&lt;/h5&gt;&lt;/div&gt;&lt;hr/&gt;&lt;div&gt;&lt;h5&gt;&lt;b&gt;SPECIAL ABILITIES&lt;/b&gt;&lt;/h5&gt;&lt;/div&gt;&lt;hr/&gt;&lt;div&gt;&lt;/h5&gt;&lt;h5&gt;&lt;b&gt;Poison (Ex)&lt;/b&gt; Bite-injury; &lt;i&gt;save&lt;/i&gt; Fort DC 23; &lt;i&gt;frequency&lt;/i&gt; 1/round for 6 rounds; &lt;i&gt;effect&lt;/i&gt; 1d6 Wisdom damage; &lt;i&gt;cure&lt;/i&gt; 3 &lt;i&gt;save&lt;/i&gt;s.  &lt;/h5&gt;&lt;h5&gt;&lt;b&gt;Spider Empathy (Ex)&lt;/b&gt; This ability functions as a druid's wild empathy, save that it works only on spiders. A jorogumo uses her Hit Dice (normally 14) as her effective druid level. Spiders are normally mindless, but this empathic communication imparts upon them a modicum of implanted intelligence, allowing the  jorogumo to train them and use them as guardians (though it does not grant them skills or feats).  &lt;/h5&gt;&lt;h5&gt;&lt;b&gt;Spider Legs (Ex)&lt;/b&gt; A jorogumo's spider legs can emerge or retract as a free action. When a jorogumo's spider legs are present, she gains a +8 circumstance bonus on Climb checks and gains Deflect Arrows as a bonus feat.  &lt;/h5&gt;&lt;h5&gt;&lt;b&gt;Swift Shapechanger (Ex)&lt;/b&gt; A jorogumo can assume spider or human form as a swift action.&lt;/h5&gt;&lt;/div&gt;&lt;br&gt;&lt;div&gt;&lt;h4&gt;&lt;p&gt;&lt;p&gt;Jorogumos are seductive schemers who secret themselves away in isolated mountain valleys where they lure travelers, especially men, to their dooms. Exclusively female, jorogumos must mate with humanoids to produce fertile eggs. After copulation, a jorogumo paralyzes her partner by poisoning him into a coma. She lays a single egg within the father's body, then cocoons the corpse and hides the victim. Periodic visits to re-poison the victim ensure his coma lasts for the 2d4 days required for the young jorogumo to hatch and feed. Jorogumos are enthusiastic enemies of tengus and attack them on sight-they never take tengus as "mates."&lt;/p&gt;&lt;/h4&gt;&lt;/div&gt;</t>
  </si>
  <si>
    <t>Jubjub Bird</t>
  </si>
  <si>
    <t>darkvision 60 ft., low-light vision, scent; Perception +24</t>
  </si>
  <si>
    <t>31, touch 11, flat-footed 28</t>
  </si>
  <si>
    <t>(+2 Dex, +1 dodge, +20 natural, -2 size)</t>
  </si>
  <si>
    <t>(20d10+120)</t>
  </si>
  <si>
    <t>Fort +18, Ref +14, Will +11;</t>
  </si>
  <si>
    <t>adaptive defense</t>
  </si>
  <si>
    <t>50 ft., fly 20 ft. (poor)</t>
  </si>
  <si>
    <t>bite +31 (3d6+19/19-20/x3 plus grab), 2 talons +31 (1d8+13)</t>
  </si>
  <si>
    <t>deadly bite, shriek, swallow whole (3d6+19 bludgeoning plus 2d6 acid damage, AC 20, 23 hp)</t>
  </si>
  <si>
    <t>Str 37, Dex 15, Con 22, Int 2, Wis 16, Cha 13</t>
  </si>
  <si>
    <t>+35 (+39 grapple)</t>
  </si>
  <si>
    <t>Blind-Fight, Cleave, Combat Reflexes, Dodge, Improved Critical (bite), Iron Will, Mobility, Power Attack, Run, Spring Attack</t>
  </si>
  <si>
    <t>Acrobatics +14 (+22 when jumping), Fly +7, Perception +24</t>
  </si>
  <si>
    <t>+12 Acrobatics, +8 Perception</t>
  </si>
  <si>
    <t>This enormous bird has a lizardlike tail and bright purple feathers on its back and wings; the rest of its body is bare and scaly.</t>
  </si>
  <si>
    <t>Adaptive Defense (Su) When first encountered, a jubjub bird has no energy resistance. When damaged by an attack that causes cold, electricity, fire, or sonic damage, it gains resistance 30 to that energy type until the end of its next turn. If an attack causes more than one type of energy damage, the jubjub bird gains resistance 30 to all the types of energy damage dealt.  Deadly Bite (Ex) A jubjub bird applies 1-1/2 times its Strength modifier to damage dealt by its bite attack. A successful critical hit decapitates and instantly slays a Large or smaller victim (DC 33 Fortitude negates decapitation; creatures without a head are immune to this effect) and deals triple normal damage regardless of the decapitation result.  The save DC is Strength-based.  Planar Acclimation (Ex) A jubjub bird is always considered to be on its home plane, regardless of what plane it finds itself upon. It never gains the extraplanar subtype.  Shriek (Ex) Once every 1d6 rounds as a standard action, a jubjub bird can voice a piercing screech. All creatures (other than jubjub birds) within a 60-foot-radius spread must succeed at a DC 26 Fortitude save or be stunned for 1d4 rounds. This is a sonic effect. The save DC is Constitution-based.</t>
  </si>
  <si>
    <t>The jubjub bird is a rare and dangerous bird that resembles a giant dodo bird, but with long, muscular legs and wings that provide functional, if awkward, flight. When attacked with magic, a jubjub bird's plumage shifts randomly in hue and pattern with each spell hurled against it.  Like the bandersnatch and other legendary creatures such as the jabberwock, the jubjub bird originally hails from the primal world of the fey. It has the dubious honor of being the least powerful and least intelligent of these creatures, which are known collectively as the "Tane," yet one should never assume that the jubjub bird is a pushover-its penchant for snapping off heads with its razor-sharp beak can quickly put such ideas to rest.  Powerful fey sometimes keep jubjub birds as guardians, and there are even reports of giants (particularly powerful tribes of jungle giants) using them as mounts. Such avian allies must be carefully trained, for few giants and fey are able to comfortably exist alongside a creature so prone to uttering such stunning shrieks so often.  Jubjub birds stand about 20 feet tall and weigh roughly 6,000 pounds.</t>
  </si>
  <si>
    <t>&lt;link rel="stylesheet"href="PF.css"&gt;&lt;div&gt;&lt;h2&gt;Jubjub Bird&lt;/h2&gt;&lt;h3&gt;&lt;i&gt;&lt;i&gt;This enormous bird has a lizardlike tail and bright purple feathers on its back and wings&lt;/i&gt;; &lt;i&gt;the rest of its body is bare and scaly&lt;/i&gt;.&lt;/i&gt;&lt;/h3&gt;&lt;br&gt;&lt;/br&gt;&lt;/div&gt;&lt;div class="heading"&gt;&lt;p class="alignleft"&gt;Jubjub Bird&lt;/p&gt;&lt;p class="alignright"&gt;CR 15&lt;/p&gt;&lt;div style="clear: both;"&gt;&lt;/div&gt;&lt;/div&gt;&lt;div&gt;&lt;h5&gt;&lt;b&gt;XP &lt;/b&gt;51,200&lt;/h5&gt;&lt;h5&gt;N Huge magical beast &lt;/h5&gt;&lt;h5&gt;&lt;b&gt;Init &lt;/b&gt;+2; &lt;b&gt;Senses &lt;/b&gt;darkvision 60 ft., low-light vision, scent; Perception +24&lt;/h5&gt;&lt;/div&gt;&lt;hr/&gt;&lt;div&gt;&lt;h5&gt;&lt;b&gt;DEFENSE&lt;/b&gt;&lt;/h5&gt;&lt;/div&gt;&lt;hr/&gt;&lt;div&gt;&lt;h5&gt;&lt;b&gt;AC &lt;/b&gt;31, touch 11, flat-footed 28 (+2 Dex, +1 dodge, +20 natural, -2 size)&lt;/h5&gt;&lt;h5&gt;&lt;b&gt;hp &lt;/b&gt;230 (20d10+120); fast healing 10&lt;/h5&gt;&lt;h5&gt;&lt;b&gt;Fort &lt;/b&gt;+18, &lt;b&gt;Ref &lt;/b&gt;+14, &lt;b&gt;Will &lt;/b&gt;+11&lt;/h5&gt;&lt;h5&gt;&lt;b&gt;Defensive Abilities &lt;/b&gt;adaptive defense; &lt;b&gt;Immune &lt;/b&gt;acid; &lt;b&gt;SR &lt;/b&gt;26&lt;/h5&gt;&lt;/div&gt;&lt;hr/&gt;&lt;div&gt;&lt;h5&gt;&lt;b&gt;OFFENSE&lt;/b&gt;&lt;/h5&gt;&lt;/div&gt;&lt;hr/&gt;&lt;div&gt;&lt;h5&gt;&lt;b&gt;Spd &lt;/b&gt;50 ft., fly 20 ft. (poor)&lt;/h5&gt;&lt;h5&gt;&lt;b&gt;Melee &lt;/b&gt;bite +31 (3d6+19/19-20/x3 plus grab), 2 talons +31 (1d8+13)&lt;/h5&gt;&lt;h5&gt;&lt;b&gt;Space &lt;/b&gt;15 ft.; &lt;b&gt;Reach &lt;/b&gt;15 ft. (20 ft. with bite)&lt;/h5&gt;&lt;h5&gt;&lt;b&gt;Special Attacks &lt;/b&gt;deadly bite, shriek, swallow whole (3d6+19 bludgeoning plus 2d6 acid damage, AC 20, 23 hp)&lt;/h5&gt;&lt;/div&gt;&lt;hr/&gt;&lt;div&gt;&lt;h5&gt;&lt;b&gt;STATISTICS&lt;/b&gt;&lt;/h5&gt;&lt;/div&gt;&lt;hr/&gt;&lt;div&gt;&lt;h5&gt;&lt;b&gt;Str &lt;/b&gt;37, &lt;b&gt;Dex &lt;/b&gt;15, &lt;b&gt;Con &lt;/b&gt;22, &lt;b&gt;Int &lt;/b&gt; 2, &lt;b&gt;Wis &lt;/b&gt;16, &lt;b&gt;Cha &lt;/b&gt;13&lt;/h5&gt;&lt;h5&gt;&lt;b&gt;Base Atk &lt;/b&gt;+20; &lt;b&gt;CMB &lt;/b&gt;+35 (+39 grapple); &lt;b&gt;CMD &lt;/b&gt;48&lt;/h5&gt;&lt;h5&gt;&lt;b&gt;Feats &lt;/b&gt;Blind-Fight, Cleave, Combat Reflexes, Dodge, Improved Critical (bite), Iron Will, Mobility, Power Attack, Run, Spring Attack&lt;/h5&gt;&lt;h5&gt;&lt;b&gt;Skills &lt;/b&gt;Acrobatics +14 (+22 when jumping), Fly +7, Perception +24; &lt;b&gt;Racial Modifiers &lt;/b&gt;+12 Acrobatics, +8 Perception&lt;/h5&gt;&lt;h5&gt;&lt;b&gt;SQ &lt;/b&gt;planar acclimation&lt;/h5&gt;&lt;/div&gt;&lt;hr/&gt;&lt;div&gt;&lt;h5&gt;&lt;b&gt;ECOLOGY&lt;/b&gt;&lt;/h5&gt;&lt;/div&gt;&lt;hr/&gt;&lt;div&gt;&lt;h5&gt;&lt;b&gt;Environment &lt;/b&gt; temperate or warm forests&lt;/h5&gt;&lt;h5&gt;&lt;b&gt;Organization &lt;/b&gt;solitary or pair&lt;/h5&gt;&lt;h5&gt;&lt;b&gt;Treasure &lt;/b&gt;incidental&lt;/h5&gt;&lt;/div&gt;&lt;hr/&gt;&lt;div&gt;&lt;h5&gt;&lt;b&gt;SPECIAL ABILITIES&lt;/b&gt;&lt;/h5&gt;&lt;/div&gt;&lt;hr/&gt;&lt;div&gt;&lt;/h5&gt;&lt;h5&gt;&lt;b&gt;Adaptive Defense (Su)&lt;/b&gt; When first encountered, a jubjub bird has no energy resistance. When damaged by an attack that causes cold, electricity, fire, or sonic damage, it gains resistance 30 to that energy type until the end of its next turn. If an attack causes more than one type of energy damage, the jubjub bird gains resistance 30 to all the types of energy damage dealt.  &lt;/h5&gt;&lt;h5&gt;&lt;b&gt;Deadly Bite (Ex)&lt;/b&gt; A jubjub bird applies 1-1/2 times its Strength modifier to damage dealt by its bite attack. A successful critical hit decapitates and instantly slays a Large or smaller victim (DC 33 Fortitude negates decapitation; creatures without a head are immune to this effect) and deals triple normal damage regardless of the decapitation result.  The save DC is Strength-based.  &lt;/h5&gt;&lt;h5&gt;&lt;b&gt;Planar Acclimation (Ex)&lt;/b&gt; A jubjub bird is always considered to be on its home plane, regardless of what plane it finds itself upon. It never gains the extraplanar subtype.  &lt;/h5&gt;&lt;h5&gt;&lt;b&gt;Shriek (Ex)&lt;/b&gt; Once every 1d6 rounds as a standard action, a jubjub bird can voice a piercing screech. All creatures (other than jubjub birds) within a 60-foot-radius spread must succeed at a DC 26 Fortitude save or be stunned for 1d4 rounds. This is a sonic effect. The save DC is Constitution-based.&lt;/h5&gt;&lt;/div&gt;&lt;br&gt;&lt;/br&gt;&lt;div&gt;&lt;h4&gt;&lt;p&gt;&lt;p&gt;The jubjub bird is a rare and dangerous bird that resembles a giant dodo bird, but with long, muscular legs and wings that provide functional, if awkward, flight. When attacked with magic, a jubjub bird's plumage shifts randomly in hue and pattern with each spell hurled against it.  Like the bandersnatch and other legendary creatures such as the jabberwock, the jubjub bird originally hails from the primal world of the fey. It has the dubious honor of being the least powerful and least intelligent of these creatures, which are known collectively as the "Tane," yet one should never assume that the jubjub bird is a pushover-its penchant for snapping off heads with its razor-sharp beak can quickly put such ideas to rest.  Powerful fey sometimes keep jubjub birds as guardians, and there are even reports of giants (particularly powerful tribes of jungle giants) using them as mounts. Such avian allies must be carefully trained, for few giants and fey are able to comfortably exist alongside a creature so prone to uttering such stunning shrieks so often.  Jubjub birds stand about 20 feet tall and weigh roughly 6,000 pounds.&lt;/p&gt;&lt;/h4&gt;&lt;/div&gt;</t>
  </si>
  <si>
    <t>Kamadan</t>
  </si>
  <si>
    <t>(+2 Dex, +1 dodge, +5 natural, -1 size)</t>
  </si>
  <si>
    <t>bite +7 (1d6+3), 2 claws +7 (1d3+3), snakes +2 (1d4+1)</t>
  </si>
  <si>
    <t>5 ft. (10 ft. with snakes)</t>
  </si>
  <si>
    <t>breath weapon (30-ft. cone, sleep, Fortitude DC 15 negates, usable every 1d4 rounds), pounce</t>
  </si>
  <si>
    <t>Str 17, Dex 15, Con 16, Int 5, Wis 12, Cha 9</t>
  </si>
  <si>
    <t>Combat Reflexes, Dodge, Mobility</t>
  </si>
  <si>
    <t>Acrobatics +6 (+10 when jumping), Perception +8, Stealth +6</t>
  </si>
  <si>
    <t>This large leopard has six colorful snakes, hissing and ready to strike, sprouting from its shoulders.</t>
  </si>
  <si>
    <t>Breath Weapon (Su) A kamadan can exhale a cone of gas that makes living creatures fall asleep for 5 minutes (Fortitude DC 15 negates). Slapping or wounding awakens a creature put to sleep by this attack, but normal noise does not. This is a sleep effect. The save DC is Constitution-based.  Snakes (Ex) A kamadan's snakes attack simultaneously; this is always a secondary attack.  Kamadans are wicked hunters that enjoy stalking and toying with prey, especially when their quarry is relatively intelligent. When a kamadan attacks, it first uses its soporific breath, then pounces on any targets that remain awake. Kamadans stand about 3 feet at the shoulder, about 9 feet long and weighing up to 500 pounds.</t>
  </si>
  <si>
    <t>Although kamadans are certainly magical creatures, they share many psychological and sociological traits with other big cats. Even when hunting alone to avoid competition, a kamadan is often a member of a larger pride. In areas where wildlife or natives are more powerful, kamadan packs are more likely to hunt as a unit.  Kamadans prefer underground lairs, but settle for rocky outcroppings or dens inside brambles or other thick bushes, and they use their snakes to manipulate the bones and baubles of their prey into decorative arrangements. Occasionally, a kamadan shares its lair with another creature, but only if the other creature is more powerful or plies the kamadan regularly with tributes of food and treasure.  Though the above statistics represent the most common breed of kamadan, two rarer but more dangerous variants are detailed in brief below.  Dusk Kamadan (CR +1): A dusk kamadan has midnight black fur and snakes bearing black and red ring patterns on their bodies. A dusk kamadan has the advanced creature template, and its snakes have a poisonous bite: Snakes- injury; save Fort DC 17; frequency 1/round for 6 rounds; effect 1d2 Con; cure 2 consecutive saves.  Polar Kamadan (CR +2): A polar kamadan has white fur with black spots like a snow leopard. Its snakes are furred as well. A polar kamadan has the advanced creature template and batlike wings that grant it a fly speed of 60 ft. (average). The breath weapon of a polar kamadan is particularly cold-those who succumb to it also suffer 1d4 points of Dexterity damage from numbness.</t>
  </si>
  <si>
    <t>&lt;link rel="stylesheet"href="PF.css"&gt;&lt;div&gt;&lt;h2&gt;Kamadan&lt;/h2&gt;&lt;h3&gt;&lt;i&gt;&lt;i&gt;This large leopard has six colorful snakes&lt;/i&gt;, &lt;i&gt;hissing and ready to strike&lt;/i&gt;, &lt;i&gt;sprouting from its shoulders&lt;/i&gt;.&lt;/i&gt;&lt;/h3&gt;&lt;br&gt;&lt;/br&gt;&lt;/div&gt;&lt;div class="heading"&gt;&lt;p class="alignleft"&gt;Kamadan&lt;/p&gt;&lt;p class="alignright"&gt;CR 4&lt;/p&gt;&lt;div style="clear: both;"&gt;&lt;/div&gt;&lt;/div&gt;&lt;div&gt;&lt;h5&gt;&lt;b&gt;XP &lt;/b&gt;1,200&lt;/h5&gt;&lt;h5&gt;NE Large magical beast &lt;/h5&gt;&lt;h5&gt;&lt;b&gt;Init &lt;/b&gt;+2; &lt;b&gt;Senses &lt;/b&gt;darkvision 60 ft., low-light vision, scent; Perception +8&lt;/h5&gt;&lt;/div&gt;&lt;hr/&gt;&lt;div&gt;&lt;h5&gt;&lt;b&gt;DEFENSE&lt;/b&gt;&lt;/h5&gt;&lt;/div&gt;&lt;hr/&gt;&lt;div&gt;&lt;h5&gt;&lt;b&gt;AC &lt;/b&gt;17, touch 12, flat-footed 14 (+2 Dex, +1 dodge, +5 natural, -1 size)&lt;/h5&gt;&lt;h5&gt;&lt;b&gt;hp &lt;/b&gt;42 (5d10+15)&lt;/h5&gt;&lt;h5&gt;&lt;b&gt;Fort &lt;/b&gt;+7, &lt;b&gt;Ref &lt;/b&gt;+6, &lt;b&gt;Will &lt;/b&gt;+2&lt;/h5&gt;&lt;/div&gt;&lt;hr/&gt;&lt;div&gt;&lt;h5&gt;&lt;b&gt;OFFENSE&lt;/b&gt;&lt;/h5&gt;&lt;/div&gt;&lt;hr/&gt;&lt;div&gt;&lt;h5&gt;&lt;b&gt;Spd &lt;/b&gt;40 ft.&lt;/h5&gt;&lt;h5&gt;&lt;b&gt;Melee &lt;/b&gt;bite +7 (1d6+3), 2 claws +7 (1d3+3), snakes +2 (1d4+1)&lt;/h5&gt;&lt;h5&gt;&lt;b&gt;Space &lt;/b&gt;10 ft.; &lt;b&gt;Reach &lt;/b&gt;5 ft. (10 ft. with snakes)&lt;/h5&gt;&lt;h5&gt;&lt;b&gt;Special Attacks &lt;/b&gt;breath weapon (30-ft. cone, sleep, Fortitude DC 15 negates, usable every 1d4 rounds), pounce&lt;/h5&gt;&lt;/div&gt;&lt;hr/&gt;&lt;div&gt;&lt;h5&gt;&lt;b&gt;STATISTICS&lt;/b&gt;&lt;/h5&gt;&lt;/div&gt;&lt;hr/&gt;&lt;div&gt;&lt;h5&gt;&lt;b&gt;Str &lt;/b&gt;17, &lt;b&gt;Dex &lt;/b&gt;15, &lt;b&gt;Con &lt;/b&gt;16, &lt;b&gt;Int &lt;/b&gt; 5, &lt;b&gt;Wis &lt;/b&gt;12, &lt;b&gt;Cha &lt;/b&gt;9&lt;/h5&gt;&lt;h5&gt;&lt;b&gt;Base Atk &lt;/b&gt;+5; &lt;b&gt;CMB &lt;/b&gt;+9; &lt;b&gt;CMD &lt;/b&gt;22 (26 vs. trip)&lt;/h5&gt;&lt;h5&gt;&lt;b&gt;Feats &lt;/b&gt;Combat Reflexes, Dodge, Mobility&lt;/h5&gt;&lt;h5&gt;&lt;b&gt;Skills &lt;/b&gt;Acrobatics +6 (+10 when jumping), Perception +8, Stealth +6; &lt;b&gt;Racial Modifiers &lt;/b&gt;+4 Stealth&lt;/h5&gt;&lt;h5&gt;&lt;b&gt;Languages &lt;/b&gt;Aklo&lt;/h5&gt;&lt;/div&gt;&lt;hr/&gt;&lt;div&gt;&lt;h5&gt;&lt;b&gt;ECOLOGY&lt;/b&gt;&lt;/h5&gt;&lt;/div&gt;&lt;hr/&gt;&lt;div&gt;&lt;h5&gt;&lt;b&gt;Environment &lt;/b&gt; temperate or warm plains&lt;/h5&gt;&lt;h5&gt;&lt;b&gt;Organization &lt;/b&gt;solitary, pair, or pack (3-9)&lt;/h5&gt;&lt;h5&gt;&lt;b&gt;Treasure &lt;/b&gt;standard&lt;/h5&gt;&lt;/div&gt;&lt;hr/&gt;&lt;div&gt;&lt;h5&gt;&lt;b&gt;SPECIAL ABILITIES&lt;/b&gt;&lt;/h5&gt;&lt;/div&gt;&lt;hr/&gt;&lt;div&gt;&lt;/h5&gt;&lt;h5&gt;&lt;b&gt;Breath Weapon (Su)&lt;/b&gt; A kamadan can exhale a cone of gas that makes living creatures fall asleep for 5 minutes (Fortitude DC 15 negates). Slapping or wounding awakens a creature put to sleep by this attack, but normal noise does not. This is a sleep effect. The save DC is Constitution-based.  &lt;/h5&gt;&lt;h5&gt;&lt;b&gt;Snakes (Ex)&lt;/b&gt; A kamadan's snakes attack simultaneously; this is always a secondary attack.  Kamadans are wicked hunters that enjoy stalking and toying with prey, especially when their quarry is relatively intelligent. When a kamadan attacks, it first uses its soporific breath, then pounces on any targets that remain awake. Kamadans stand about 3 feet at the shoulder, about 9 feet long and weighing up to 500 pounds.&lt;/h5&gt;&lt;/div&gt;&lt;br&gt;&lt;/br&gt;&lt;div&gt;&lt;h4&gt;&lt;p&gt;&lt;p&gt;Although kamadans are certainly magical creatures, they share many psychological and sociological traits with other big cats. Even when hunting alone to avoid competition, a kamadan is often a member of a larger pride. In areas where wildlife or natives are more powerful, kamadan packs are more likely to hunt as a unit.  Kamadans prefer underground lairs, but settle for rocky outcroppings or dens inside brambles or other thick bushes, and they use their snakes to manipulate the bones and baubles of their prey into decorative arrangements. Occasionally, a kamadan shares its lair with another creature, but only if the other creature is more powerful or plies the kamadan regularly with tributes of food and treasure.  Though the above statistics represent the most common breed of kamadan, two rarer but more dangerous variants are detailed in brief below.  Dusk Kamadan (CR +1): A dusk kamadan has midnight black fur and snakes bearing black and red ring patterns on their bodies. A dusk kamadan has the advanced creature template, and its snakes have a poisonous bite: Snakes- injury; save Fort DC 17; frequency 1/round for 6 rounds; effect 1d2 Con; cure 2 consecutive saves.  Polar Kamadan (CR +2): A polar kamadan has white fur with black spots like a snow leopard. Its snakes are furred as well. A polar kamadan has the advanced creature template and batlike wings that grant it a fly speed of 60 ft. (average). The breath weapon of a polar kamadan is particularly cold-those who succumb to it also suffer 1d4 points of Dexterity damage from numbness.&lt;/p&gt;&lt;/h4&gt;&lt;/div&gt;</t>
  </si>
  <si>
    <t>Jinushigami</t>
  </si>
  <si>
    <t>(earth, kami, native)</t>
  </si>
  <si>
    <t>darkvision 60 ft., tremorsense 60 ft., true seeing; Perception +38</t>
  </si>
  <si>
    <t>34, touch 14, flat-footed 26</t>
  </si>
  <si>
    <t>(+7 Dex, +1 dodge, +20 natural, -4 size)</t>
  </si>
  <si>
    <t>(24d10+216)</t>
  </si>
  <si>
    <t>fast healing 20</t>
  </si>
  <si>
    <t>Fort +25, Ref +17, Will +23</t>
  </si>
  <si>
    <t>15/cold iron and bludgeoning</t>
  </si>
  <si>
    <t>50 ft., burrow 40 ft.</t>
  </si>
  <si>
    <t>+5 quarterstaff +32/+27/+22/+17 (3d6+14), +5 quarterstaff +32 (3d6+9) or  2 slams +29 (2d10+9)</t>
  </si>
  <si>
    <t>Spell-Like Abilities (CL 20th; concentration +30)  Constant-true seeing, speak with animals, speak with plants, stone tell  At Will-detect thoughts (DC 22), greater teleport (self only, only within the boundaries of its ward), stone shape, wood shape  3/day-control plants (DC 28), earthquake (DC 28), heal, repel metal or stone, summon nature's ally IX  1/day-true resurrection</t>
  </si>
  <si>
    <t>Str 28, Dex 25, Con 28, Int 23, Wis 24, Cha 31</t>
  </si>
  <si>
    <t>55 (57 vs. bull rush or overrun)</t>
  </si>
  <si>
    <t>Alertness, Combat Casting, Combat Reflexes, Dodge, Great Fortitude, Improved Bull Rush, Improved Initiative, Improved Overrun, Iron Will, Lightning Reflexes, Power Attack, Two-Weapon Fighting</t>
  </si>
  <si>
    <t>Acrobatics +31 (+39 when jumping), Bluff +37, Diplomacy +34, Heal +34, Intimidate +34, Knowledge (geography) +33, Knowledge (nature) +33, Perception +38, Sense Motive +38, Spellcraft +33, Stealth +22, Survival +31</t>
  </si>
  <si>
    <t>Common, Terran; speak with animals, speak with plants, stone tell, telepathy 300 ft.</t>
  </si>
  <si>
    <t>infused quarterstaff, manipulate terrain, merge with ward, ward (region)</t>
  </si>
  <si>
    <t>This enormous amalgamation of stone and plant matter takes the shape of an old man leaning on an equally huge staff.</t>
  </si>
  <si>
    <t>Infused Quarterstaff (Su) Any quarterstaff a jinushigami wields  functions as a +5 quarterstaff (unless the quarterstaff already has a greater enhancement bonus). If a jinushigami is within its regional ward, it can create a Gargantuan quarterstaff out of the surrounding terrain as a standard action.  Manipulate Terrain (Su) A jinushigami can help any number of creatures travel within its territory. Creatures aided in this way receive a +10 bonus on Survival checks and do not suffer reductions to overland movement from terrain or lack of a highway or other roadway, regardless of the presence of roads or the type of terrain they actually travel through. Alternatively, a jinushigami can make terrain more difficult for any number of creatures to travel through, imparting a -10 penalty on all Survival checks and causing overland movement to be reduced to one-tenth its normal speed. A jinushigami can affect as many creatures as it wishes with this ability, selecting whether it aids or impedes travel for each, as long as it can notice the creature and the creature is within its regional ward. A jinushigami may use this ability while merged with its ward.  Ward (Su) A jinushigami treats an entire region as its ward. This region can be a single forest, swamp, mountain, lake, or any other natural feature, with a maximum radius of 5 miles. Most jinushigami have smaller regional wards, since not all regions are large enough to fill this area, but no region with a radius smaller than 1 mile radius can support (or deserves) a jinushigami. As long as it is within its territory (either merged with it or in its physical form), a jinushigami can observe the world from any point within its regional ward as if it were at that point. While merged with its ward, it can observe all points simultaneously in this way. As a standard action, it can convey information about a creature within its ward (effectively imparting a description and exact location) to all kami within its regional ward.</t>
  </si>
  <si>
    <t>Guardians of significant natural wonders like mountains, large lakes, forests, and so on, jinushigami (known also as land kami) are the most powerful and revered of all kami, commanding the very forces of nature itself to ensure the safety and security of their wards. These potent spirits garner the most respect among other kami, wielding great inf luence over both them and the native creatures that dwell within their territories. Jinushigami tend to stay hidden amongst their land, however, knowing that their intimate tie with the environment makes them highly desirable targets among those who would seek to do harm to nature.  Strangers to lands protected by jinushigami are well-advised to take the utmost care to not offend the powerful spirit creatures. When displeased, jinushigami can eradicate trails and warp the contours of their terrain, forcing travelers to endure unreasonable hardship in travel. These goliaths have little patience for those who would defile their efforts, and offenders who fail to listen to a jinushigami's initial hints quickly discover how devastating the kami's powers can be as they are forced from the land either by  the lesser kami who serve their superior or by the towering jinushigami itself. Of course, those who respect and honor the jinushigami see the kami's other side, as the kami eases their travel by lessening undergrowth, shifting rivers, and otherwise providing subtle but incredible aid to travelers.  Jinushigami are ancient and wise, and while they are no fools, they prefer to give visitors to their domains the benefit of the doubt. Only when an individual makes known his disruptive intentions toward the structure and cohesion of nature does a jinushigami react with violence. Of course, those who align themselves with naturally opposing forces of the kami, such as the oni, do not receive this friendly grace period, and a jinushigami can perceive most treacherous thoughts, sensing a suspicious visitor through its connection with the land, then tracking it down to stealthily observe it more closely.  A jinushigami is 38 feet tall and weighs over 30,000 pounds. When they manifest physical bodies, they appear as lumbering humanoid forms made of earth and stone and plant matter, sometimes with strange humanoid affectations like hats or jewelry.  ELDER JINUSHIGAMI  Of all the kami, land kami are the most ancient and powerful, yet even among these immense outsiders there are variations in that power. Newly formed jinushigami have statistics as presented above, but a jinushigami grows more powerful as the legend and fame of the site it guards grows. For example, a jinushigami of part of a mountain range is impressive, but a jinushigami whose region includes the range's tallest mountain is even more so.  When a jinushigami becomes this powerful, it is known as an elder jinushigami. An elder jinushigami is generally a Colossal creature, and rarely has fewer than 28 Hit Dice-most are between CR 22 and CR 25, although exact details vary. An elder jinushigami's ward can cover a much larger area than that of a typical jinushigami, usually with a radius of 1 mile per CR possessed by the elder jinushigami. An elder jinushigami also gains additional spell-like abilities to more closely ref lect its role in the world. Listed below are several examples.  Glacier Kami: An elder jinushigami associated with a vast glacier, be it one that carves mountains or runs along a polar coastline, appears as a humanoid made of blocks of ice. These kami have the cold subtype instead of the earth subtype (and thus gain immunity to cold and vulnerability to fire), and can use cone of cold and wall of ice as spell-like abilities three times per day each.  Great Reef Kami: An elder jinushigami whose domain contains a sizable coral reef of considerable age appears as a humanoid constructed of living coral draped with seaweed. Great reef kami have the water subtype instead of the earth subtype, gain the aquatic subtype (and the amphibious special quality), gain a swim speed of 60 ft., and gain the ability to use tsunami (Advanced Player's Guide 251) once per day as a spell-like ability.  Mountain Kami: When an elder jinushigami's ward includes the tallest peak in a range or region, it gains the use of flesh to stone and wall of stone three times per day each.  Volcano Kami: An elder jinushigami that includes in its ward an active volcano appears as a humanoid made of equal parts molten rock and solid stone. A volcano kami has the fire subtype instead of the earth subtype (and thus gains immunity to fire and vulnerability to cold), can use fireball three times per day as a spell-like ability, and can use wall of lava (Advanced Player's Guide 255) once per day as a spell-like ability.</t>
  </si>
  <si>
    <t>&lt;link rel="stylesheet"href="PF.css"&gt;&lt;div&gt;&lt;h2&gt;Kami, Jinushigami&lt;/h2&gt;&lt;h3&gt;&lt;i&gt;This enormous amalgamation of stone and plant matter takes the shape of an old man leaning on an equally huge staff.&lt;/i&gt;&lt;/h3&gt;&lt;br&gt;&lt;/div&gt;&lt;div class="heading"&gt;&lt;p class="alignleft"&gt;Jinushigami&lt;/p&gt;&lt;p class="alignright"&gt;CR 20&lt;/p&gt;&lt;div style="clear: both;"&gt;&lt;/div&gt;&lt;/div&gt;&lt;div&gt;&lt;h5&gt;&lt;b&gt;XP &lt;/b&gt;307,200&lt;/h5&gt;&lt;h5&gt;N Gargantuan outsider (earth, kami, native)&lt;/h5&gt;&lt;h5&gt;&lt;b&gt;Init &lt;/b&gt;+11; &lt;b&gt;Senses &lt;/b&gt;darkvision 60 ft., tremorsense 60 ft., &lt;i&gt;true seeing&lt;/i&gt;; Perception +38&lt;/h5&gt;&lt;/div&gt;&lt;hr/&gt;&lt;div&gt;&lt;h5&gt;&lt;b&gt;DEFENSE&lt;/b&gt;&lt;/h5&gt;&lt;/div&gt;&lt;hr/&gt;&lt;div&gt;&lt;h5&gt;&lt;b&gt;AC &lt;/b&gt;34, touch 14, flat-footed 26 (+7 Dex, +1 dodge, +20 natural, -4 size)&lt;/h5&gt;&lt;h5&gt;&lt;b&gt;hp &lt;/b&gt;348 (24d10+216); fast healing 20&lt;/h5&gt;&lt;h5&gt;&lt;b&gt;Fort &lt;/b&gt;+25, &lt;b&gt;Ref &lt;/b&gt;+17, &lt;b&gt;Will &lt;/b&gt;+23&lt;/h5&gt;&lt;h5&gt;&lt;b&gt;DR &lt;/b&gt;15/cold iron and bludgeoning; &lt;b&gt;Immune &lt;/b&gt;bleed, mind-affecting effects, petrification, polymorph; &lt;b&gt;Resist &lt;/b&gt;acid 10, electricity 10, fire 10; &lt;b&gt;SR &lt;/b&gt;31&lt;/h5&gt;&lt;/div&gt;&lt;hr/&gt;&lt;div&gt;&lt;h5&gt;&lt;b&gt;OFFENSE&lt;/b&gt;&lt;/h5&gt;&lt;/div&gt;&lt;hr/&gt;&lt;div&gt;&lt;h5&gt;&lt;b&gt;Spd &lt;/b&gt;50 ft., burrow 40 ft.;  earth glide&lt;/h5&gt;&lt;h5&gt;&lt;b&gt;Melee &lt;/b&gt;&lt;i&gt;&lt;i&gt;+5 quarterstaff&lt;/i&gt;&lt;/i&gt; +32/+27/+22/+17 (3d6+14), &lt;i&gt;&lt;i&gt;+5 quarterstaff&lt;/i&gt;&lt;/i&gt; +32 (3d6+9) or &lt;/br&gt; 2 slams +29 (2d10+9)&lt;/h5&gt;&lt;h5&gt;&lt;b&gt;Space &lt;/b&gt;20 ft.; &lt;b&gt;Reach &lt;/b&gt;20 ft.&lt;/h5&gt;&lt;h5&gt;&lt;b&gt;Spell-Like Abilities&lt;/b&gt; (CL 20th; concentration +30)  &lt;/br&gt;Constant&amp;mdash;&lt;i&gt;true seeing&lt;/i&gt;, &lt;i&gt;speak with animals&lt;/i&gt;, &lt;i&gt;speak with plants&lt;/i&gt;, &lt;i&gt;stone tell&lt;/i&gt; &lt;/br&gt;At Will&amp;mdash;&lt;i&gt;detect thoughts&lt;/i&gt; (DC 22), &lt;i&gt;greater teleport&lt;/i&gt; (self only, only within the boundaries of its ward), &lt;i&gt;stone shape&lt;/i&gt;, &lt;i&gt;wood shape&lt;/i&gt; &lt;/br&gt;3/day&amp;mdash;&lt;i&gt;control plants&lt;/i&gt; (DC 28), &lt;i&gt;earthquake&lt;/i&gt; (DC 28), &lt;i&gt;heal&lt;/i&gt;, &lt;i&gt;repel metal or stone&lt;/i&gt;, &lt;i&gt;summon nature's ally IX&lt;/i&gt; &lt;/br&gt;1/day&amp;mdash;&lt;i&gt;true resurrection&lt;/i&gt;&lt;/h5&gt;&lt;/h5&gt;&lt;/div&gt;&lt;hr/&gt;&lt;div&gt;&lt;h5&gt;&lt;b&gt;STATISTICS&lt;/b&gt;&lt;/h5&gt;&lt;/div&gt;&lt;hr/&gt;&lt;div&gt;&lt;h5&gt;&lt;b&gt;Str &lt;/b&gt;28, &lt;b&gt;Dex &lt;/b&gt;25, &lt;b&gt;Con &lt;/b&gt;28, &lt;b&gt;Int &lt;/b&gt; 23, &lt;b&gt;Wis &lt;/b&gt;24, &lt;b&gt;Cha &lt;/b&gt;31&lt;/h5&gt;&lt;h5&gt;&lt;b&gt;Base Atk &lt;/b&gt;+24; &lt;b&gt;CMB &lt;/b&gt;+37 (+39 bull rush or overrun); &lt;b&gt;CMD &lt;/b&gt;55 (57 vs. bull rush or overrun)&lt;/h5&gt;&lt;h5&gt;&lt;b&gt;Feats &lt;/b&gt;Alertness, Combat Casting, Combat Reflexes, Dodge, Great Fortitude, Improved Bull Rush, Improved Initiative, Improved Overrun, Iron Will, Lightning Reflexes, Power Attack, Two-Weapon Fighting&lt;/h5&gt;&lt;h5&gt;&lt;b&gt;Skills &lt;/b&gt;Acrobatics +31 (+39 when jumping), Bluff +37, Diplomacy +34, Heal +34, Intimidate +34, Knowledge (geography) +33, Knowledge (nature) +33, Perception +38, Sense Motive +38, Spellcraft +33, Stealth +22, Survival +31&lt;/h5&gt;&lt;h5&gt;&lt;b&gt;Languages &lt;/b&gt;Common, Terran; &lt;i&gt;speak with animals&lt;/i&gt;, &lt;i&gt;speak with plants&lt;/i&gt;, &lt;i&gt;stone tell&lt;/i&gt;, telepathy 300 ft.&lt;/h5&gt;&lt;h5&gt;&lt;b&gt;SQ &lt;/b&gt;infused quarterstaff, manipulate terrain, merge with ward, ward (region)&lt;/h5&gt;&lt;/div&gt;&lt;hr/&gt;&lt;div&gt;&lt;h5&gt;&lt;b&gt;ECOLOGY&lt;/b&gt;&lt;/h5&gt;&lt;/div&gt;&lt;hr/&gt;&lt;div&gt;&lt;h5&gt;&lt;b&gt;Environment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ABILITIES&lt;/b&gt;&lt;/h5&gt;&lt;/div&gt;&lt;hr/&gt;&lt;div&gt;&lt;/h5&gt;&lt;h5&gt;&lt;b&gt;Infused Quarterstaff (Su)&lt;/b&gt; Any quarterstaff a jinushigami wields  functions as a &lt;i&gt;+5 quarterstaff&lt;/i&gt; (unless the quarterstaff already has a greater enhancement bonus). If a jinushigami is within its regional ward, it can create a Gargantuan quarterstaff out of the surrounding terrain as a standard action.  &lt;/h5&gt;&lt;h5&gt;&lt;b&gt;Manipulate Terrain (Su)&lt;/b&gt; A jinushigami can help any number of creatures travel within its territory. Creatures aided in this way receive a +10 bonus on Survival checks and do not suffer reductions to overland movement from terrain or lack of a highway or other roadway, regardless of the presence of roads or the type of terrain they actually travel through. Alternatively, a jinushigami can make terrain more difficult for any number of creatures to travel through, imparting a -10 penalty on all Survival checks and causing overland movement to be reduced to one-tenth its normal speed. A jinushigami can affect as many creatures as it wishes with this ability, selecting whether it aids or impedes travel for each, as long as it can notice the creature and the creature is within its regional ward. A jinushigami may use this ability while merged with its ward.  &lt;/h5&gt;&lt;h5&gt;&lt;b&gt;Ward (Su)&lt;/b&gt; A jinushigami treats an entire region as its ward. This region can be a single forest, swamp, mountain, lake, or any other natural feature, with a maximum radius of 5 miles. Most jinushigami have smaller regional wards, since not all regions are large enough to fill this area, but no region with a radius smaller than 1 mile radius can support (or deserves) a jinushigami. As long as it is within its territory (either merged with it or in its physical form), a jinushigami can observe the world from any point within its regional ward as if it were at that point. While merged with its ward, it can observe all points simultaneously in this way. As a standard action, it can convey information about a creature within its ward (effectively imparting a description and exact location) to all kami within its regional ward.&lt;/h5&gt;&lt;/div&gt;&lt;br&gt;&lt;div&gt;&lt;h4&gt;&lt;p&gt;&lt;p&gt;Guardians of significant natural wonders like mountains, large lakes, forests, and so on, jinushigami (known also as land kami) are the most powerful and revered of all kami, commanding the very forces of nature itself to ensure the safety and security of their wards. These potent spirits garner the most respect among other kami, wielding great inf luence over both them and the native creatures that dwell within their territories. Jinushigami tend to stay hidden amongst their land, however, knowing that their intimate tie with the environment makes them highly desirable targets among those who would seek to do harm to nature.  Strangers to lands protected by jinushigami are well-advised to take the utmost care to not offend the powerful spirit creatures. When displeased, jinushigami can eradicate trails and warp the contours of their terrain, forcing travelers to endure unreasonable hardship in travel. These goliaths have little patience for those who would defile their efforts, and offenders who fail to listen to a jinushigami's initial hints quickly discover how devastating the kami's powers can be as they are forced from the land either by  the lesser kami who serve their superior or by the towering jinushigami itself. Of course, those who respect and honor the jinushigami see the kami's other side, as the kami eases their travel by lessening undergrowth, shifting rivers, and otherwise providing subtle but incredible aid to travelers.  Jinushigami are ancient and wise, and while they are no fools, they prefer to give visitors to their domains the benefit of the doubt. Only when an individual makes known his disruptive intentions toward the structure and cohesion of nature does a jinushigami react with violence. Of course, those who align themselves with naturally opposing forces of the kami, such as the oni, do not receive this friendly grace period, and a jinushigami can perceive most treacherous thoughts, sensing a suspicious visitor through its connection with the land, then tracking it down to stealthily observe it more closely.  A jinushigami is 38 feet tall and weighs over 30,000 pounds. When they manifest physical bodies, they appear as lumbering humanoid forms made of earth and stone and plant matter, sometimes with strange humanoid affectations like hats or jewelry.  &lt;br&gt;&lt;b&gt;ELDER JINUSHIGAMI&lt;/b&gt;&lt;br&gt;  Of all the kami, land kami are the most ancient and powerful, yet even among these immense outsiders there are variations in that power. Newly formed jinushigami have statistics as presented above, but a jinushigami grows more powerful as the legend and fame of the site it guards grows. For example, a jinushigami of part of a mountain range is impressive, but a jinushigami whose region includes the range's tallest mountain is even more so.  When a jinushigami becomes this powerful, it is known as an elder jinushigami. An elder jinushigami is generally a Colossal creature, and rarely has fewer than 28 Hit Dice-most are between CR 22 and CR 25, although exact details vary. An elder jinushigami's ward can cover a much larger area than that of a typical jinushigami, usually with a radius of 1 mile per CR possessed by the elder jinushigami. An elder jinushigami also gains additional spell-like abilities to more closely ref lect its role in the world. Listed below are several examples.  &lt;br&gt;&lt;b&gt;Glacier Kami:&lt;/b&gt; An elder jinushigami associated with a vast glacier, be it one that carves mountains or runs along a polar coastline, appears as a humanoid made of blocks of ice. These kami have the cold subtype instead of the earth subtype (and thus gain immunity to cold and vulnerability to fire), and can use &lt;i&gt;cone of cold&lt;/i&gt; and &lt;i&gt;wall of ice&lt;/i&gt; as spell-like abilities three times per day each.  &lt;br&gt;&lt;b&gt;Great Reef Kami:&lt;/b&gt; An elder jinushigami whose domain contains a sizable coral reef of considerable age appears as a humanoid constructed of living coral draped with seaweed. Great reef kami have the water subtype instead of the earth subtype, gain the aquatic subtype (and the amphibious special quality), gain a swim speed of 60 ft., and gain the ability to use &lt;i&gt;tsunami&lt;/i&gt; (Advanced &lt;i&gt;Player's Guide&lt;/i&gt; 251) once per day as a spell-like ability.  &lt;br&gt;&lt;b&gt;Mountain Kami:&lt;/b&gt; When an elder jinushigami's ward includes the tallest peak in a range or region, it gains the use of flesh to stone and &lt;i&gt;wall of stone&lt;/i&gt; three times per day each.  &lt;br&gt;&lt;b&gt;Volcano Kami:&lt;/b&gt; An elder jinushigami that includes in its ward an active volcano appears as a humanoid made of equal parts molten rock and solid stone. A volcano kami has the fire subtype instead of the earth subtype (and thus gains immunity to fire and vulnerability to cold), can use &lt;i&gt;fireball&lt;/i&gt; three times per day as a spell-like ability, and can use &lt;i&gt;wall of lava&lt;/i&gt; (Advanced &lt;i&gt;Player's Guide&lt;/i&gt; 255) once per day as a spell-like ability.&lt;/p&gt;&lt;/h4&gt;&lt;/div&gt;</t>
  </si>
  <si>
    <t>Kodama</t>
  </si>
  <si>
    <t>(+1 Dex, +2 dodge, +4 natural, +1 size)</t>
  </si>
  <si>
    <t>Fort +10, Ref +6, Will +4</t>
  </si>
  <si>
    <t>2 claws +9 (1d3+2)</t>
  </si>
  <si>
    <t>distracting gaze, sneak attack +2d6</t>
  </si>
  <si>
    <t>Spell-Like Abilities (CL 6th; concentration +9)   At Will-speak with plants (trees only), tree shape   3/day-charm animal (DC 14), entangle (DC 14), tree stride (self plus 50 lbs. of objects only)</t>
  </si>
  <si>
    <t>Str 14, Dex 13, Con 16, Int 11, Wis 14, Cha 17</t>
  </si>
  <si>
    <t>Great Fortitude, Nimble Moves, Power Attack</t>
  </si>
  <si>
    <t>Climb +11, Escape Artist +10, Perception +11, Sense Motive +11, Stealth +14, Survival +11</t>
  </si>
  <si>
    <t>merge with ward, ward (wild trees)</t>
  </si>
  <si>
    <t>solitary, pair, group (3-7), or grove (8-16)</t>
  </si>
  <si>
    <t>This little green humanoid figure stands only three feet tall. Its head is faceless save for two hollow pits for eyes.</t>
  </si>
  <si>
    <t>Distracting Gaze (Su) Staggered for 1d4 rounds, 30 feet, Will DC 16 negates. This is a mind-affecting effect that requires the kodama to be visible to those it wishes to affect. The save DC is Charisma-based.</t>
  </si>
  <si>
    <t>Revered by druids and rangers for their attunement with the wilds, kodama, known also as tree kami, are the guardians of the wild trees of the forest-they do not protect trees cultivated and grown in civilized areas. (Those trees are protected by different kami, if at all.) A kodama takes a single tree under its protection; typically, all of the trees in a forest that are protected by kodama are clustered together in one particular area.  A kodama in its physical form resembles a barely humanoid creature with only the vaguest of features on its semispherical head. A tree kami is 3 feet tall and weighs 60 pounds. While one might expect the kami of something as large as a tree to itself be larger, the fact that forests are made up of so many trees tends to diminish the singular "presence" any single tree might have. In cases where a tree is particularly ancient or immense, however, the kodama associated with it is much larger-statistics for such rare kodama can be generated by advancing the kodama given here by several Hit Dice and increasing its size-theoretically, a Colossal kodama with more than 20 Hit Dice could exist somewhere in the world. Not all kodama increase in power by gaining racial Hit Dice, though, as some instead progress by gaining class levels, particularly levels of druid, though a rare few kodama kami-those possessed of minds more ordered and structured than is normal for their race-take the path of the monk.  Kodama are more curious about visitors than most kami, and often manifest their physical bodies simply to watch and observe newcomers to their groves. A kodama usually manifests on the far side of its tree, or in the shadows of the undergrowth, so that it can slowly step out into visibility to quietly observe with its distracting, empty-eyed gaze. This gaze can be particularly unnerving. Those who have fallen under its supernatural effects often have different descriptions of how the gaze made them feel (ashamed, frightened, curious, amused, and nervous being the most common reactions), yet the end result is essentially the same. While under observation by a curious kodama, few are those who can continue their actions without being at least somewhat distracted by the kami's attention.  When a kodama must fight (typically in order to defend its tree or other kami), it moves quickly-kodama work best in groups, and when confronted alone generally use tree stride to travel to another part of the forest to raise a small host of allies to aid</t>
  </si>
  <si>
    <t>&lt;link rel="stylesheet"href="PF.css"&gt;&lt;div&gt;&lt;h2&gt;Kami, Kodama&lt;/h2&gt;&lt;h3&gt;&lt;i&gt;&lt;i&gt;This little green humanoid figure stands only three feet tall&lt;/i&gt;. &lt;i&gt;Its head is faceless save for two hollow pits for eyes&lt;/i&gt;.&lt;/i&gt;&lt;/h3&gt;&lt;br&gt;&lt;/br&gt;&lt;/div&gt;&lt;div class="heading"&gt;&lt;p class="alignleft"&gt;Kodama&lt;/p&gt;&lt;p class="alignright"&gt;CR 5&lt;/p&gt;&lt;div style="clear: both;"&gt;&lt;/div&gt;&lt;/div&gt;&lt;div&gt;&lt;h5&gt;&lt;b&gt;XP &lt;/b&gt;1,600&lt;/h5&gt;&lt;h5&gt;N Small outsider (kami, native)&lt;/h5&gt;&lt;h5&gt;&lt;b&gt;Init &lt;/b&gt;+1; &lt;b&gt;Senses &lt;/b&gt;darkvision 60 ft.; Perception +11&lt;/h5&gt;&lt;/div&gt;&lt;hr/&gt;&lt;div&gt;&lt;h5&gt;&lt;b&gt;DEFENSE&lt;/b&gt;&lt;/h5&gt;&lt;/div&gt;&lt;hr/&gt;&lt;div&gt;&lt;h5&gt;&lt;b&gt;AC &lt;/b&gt;18, touch 14, flat-footed 15 (+1 Dex, +2 dodge, +4 natural, +1 size)&lt;/h5&gt;&lt;h5&gt;&lt;b&gt;hp &lt;/b&gt;51 (6d10+18); fast healing 3&lt;/h5&gt;&lt;h5&gt;&lt;b&gt;Fort &lt;/b&gt;+10, &lt;b&gt;Ref &lt;/b&gt;+6, &lt;b&gt;Will &lt;/b&gt;+4&lt;/h5&gt;&lt;h5&gt;&lt;b&gt;DR &lt;/b&gt;5/cold iron; &lt;b&gt;Immune &lt;/b&gt;bleed, mind-affecting effects, petrification, polymorph; &lt;b&gt;Resist &lt;/b&gt;acid 10, electricity 10, fire 10; &lt;b&gt;SR &lt;/b&gt;16&lt;/h5&gt;&lt;/div&gt;&lt;hr/&gt;&lt;div&gt;&lt;h5&gt;&lt;b&gt;OFFENSE&lt;/b&gt;&lt;/h5&gt;&lt;/div&gt;&lt;hr/&gt;&lt;div&gt;&lt;h5&gt;&lt;b&gt;Spd &lt;/b&gt;30 ft.&lt;/h5&gt;&lt;h5&gt;&lt;b&gt;Melee &lt;/b&gt;2 claws +9 (1d3+2)&lt;/h5&gt;&lt;h5&gt;&lt;b&gt;Space &lt;/b&gt;5 ft.; &lt;b&gt;Reach &lt;/b&gt;5 ft.&lt;/h5&gt;&lt;h5&gt;&lt;b&gt;Special Attacks &lt;/b&gt;distracting gaze, sneak attack +2d6&lt;/h5&gt;&lt;h5&gt;&lt;b&gt;Spell-Like Abilities&lt;/b&gt; (CL 6th; concentration +9) &lt;/br&gt;At Will&amp;mdash;&lt;i&gt;speak with plants&lt;/i&gt; (trees only), &lt;i&gt;tree shape&lt;/i&gt; &lt;/br&gt;3/day&amp;mdash;&lt;i&gt;charm animal&lt;/i&gt; (DC 14), &lt;i&gt;entangle&lt;/i&gt; (DC 14), &lt;i&gt;tree stride&lt;/i&gt; (self plus 50 lbs. of objects only)&lt;/h5&gt;&lt;/h5&gt;&lt;/div&gt;&lt;hr/&gt;&lt;div&gt;&lt;h5&gt;&lt;b&gt;STATISTICS&lt;/b&gt;&lt;/h5&gt;&lt;/div&gt;&lt;hr/&gt;&lt;div&gt;&lt;h5&gt;&lt;b&gt;Str &lt;/b&gt;14, &lt;b&gt;Dex &lt;/b&gt;13, &lt;b&gt;Con &lt;/b&gt;16, &lt;b&gt;Int &lt;/b&gt; 11, &lt;b&gt;Wis &lt;/b&gt;14, &lt;b&gt;Cha &lt;/b&gt;17&lt;/h5&gt;&lt;h5&gt;&lt;b&gt;Base Atk &lt;/b&gt;+6; &lt;b&gt;CMB &lt;/b&gt;+7; &lt;b&gt;CMD &lt;/b&gt;20&lt;/h5&gt;&lt;h5&gt;&lt;b&gt;Feats &lt;/b&gt;Great Fortitude, Nimble Moves, Power Attack&lt;/h5&gt;&lt;h5&gt;&lt;b&gt;Skills &lt;/b&gt;Climb +11, Escape Artist +10, Perception +11, Sense Motive +11, Stealth +14, Survival +11&lt;/h5&gt;&lt;h5&gt;&lt;b&gt;Languages &lt;/b&gt;Common; &lt;i&gt;speak with plants&lt;/i&gt;, telepathy 100 ft.&lt;/h5&gt;&lt;h5&gt;&lt;b&gt;SQ &lt;/b&gt;merge with ward, ward (wild trees)&lt;/h5&gt;&lt;/div&gt;&lt;hr/&gt;&lt;div&gt;&lt;h5&gt;&lt;b&gt;ECOLOGY&lt;/b&gt;&lt;/h5&gt;&lt;/div&gt;&lt;hr/&gt;&lt;div&gt;&lt;h5&gt;&lt;b&gt;Environment &lt;/b&gt; any forest&lt;/h5&gt;&lt;h5&gt;&lt;b&gt;Organization &lt;/b&gt;solitary, pair, group (3-7), or grove (8-16)&lt;/h5&gt;&lt;h5&gt;&lt;b&gt;Treasure &lt;/b&gt;standard&lt;/h5&gt;&lt;/div&gt;&lt;hr/&gt;&lt;div&gt;&lt;h5&gt;&lt;b&gt;SPECIAL ABILITIES&lt;/b&gt;&lt;/h5&gt;&lt;/div&gt;&lt;hr/&gt;&lt;div&gt;&lt;/h5&gt;&lt;h5&gt;&lt;b&gt;Distracting Gaze (Su)&lt;/b&gt; Staggered for 1d4 rounds, 30 feet, Will DC 16 negates. This is a mind-affecting effect that requires the kodama to be visible to those it wishes to affect. The save DC is Charisma-based.&lt;/h5&gt;&lt;/div&gt;&lt;br&gt;&lt;/br&gt;&lt;div&gt;&lt;h4&gt;&lt;p&gt;&lt;p&gt;Revered by druids and rangers for their attunement with the wilds, kodama, known also as tree kami, are the guardians of the wild trees of the forest-they do not protect trees cultivated and grown in civilized areas. (Those trees are protected by different kami, if at all.) A kodama takes a single tree under its protection; typically, all of the trees in a forest that are protected by kodama are clustered together in one particular area.  A kodama in its physical form resembles a barely humanoid creature with only the vaguest of features on its semispherical head. A tree kami is 3 feet tall and weighs 60 pounds. While one might expect the kami of something as large as a tree to itself be larger, the fact that forests are made up of so many trees tends to diminish the singular "presence" any single tree might have. In cases where a tree is particularly ancient or immense, however, the kodama associated with it is much larger-statistics for such rare kodama can be generated by advancing the kodama given here by several Hit Dice and increasing its size-theoretically, a Colossal kodama with more than 20 Hit Dice could exist somewhere in the world. Not all kodama increase in power by gaining racial Hit Dice, though, as some instead progress by gaining class levels, particularly levels of druid, though a rare few kodama kami-those possessed of minds more ordered and structured than is normal for their race-take the path of the monk.  Kodama are more curious about visitors than most kami, and often manifest their physical bodies simply to watch and observe newcomers to their groves. A kodama usually manifests on the far side of its tree, or in the shadows of the undergrowth, so that it can slowly step out into visibility to quietly observe with its distracting, empty-eyed gaze. This gaze can be particularly unnerving. Those who have fallen under its supernatural effects often have different descriptions of how the gaze made them feel (ashamed, frightened, curious, amused, and nervous being the most common reactions), yet the end result is essentially the same. While under observation by a curious kodama, few are those who can continue their actions without being at least somewhat distracted by the kami's attention.  When a kodama must fight (typically in order to defend its tree or other kami), it moves quickly-kodama work best in groups, and when confronted alone generally use &lt;i&gt;tree stride&lt;/i&gt; to travel to another part of the forest to raise a small host of allies to aid&lt;/p&gt;&lt;/h4&gt;&lt;/div&gt;</t>
  </si>
  <si>
    <t>Shikigami</t>
  </si>
  <si>
    <t>improvised weapon +4 (1d4+2/x3)</t>
  </si>
  <si>
    <t>improvised weapon +6 (1d3+2/x3)</t>
  </si>
  <si>
    <t>Spell-Like Abilities (CL 6th; concentration +8)   At Will-invisibility (self only), statue (self only)   3/day-hide from animals, purify food and drink   1/week-commune with nature (CL 12th)</t>
  </si>
  <si>
    <t>Str 8, Dex 13, Con 12, Int 11, Wis 17, Cha 14</t>
  </si>
  <si>
    <t>Alertness, Catch Off-GuardB, Iron Will, Throw AnythingB</t>
  </si>
  <si>
    <t>Heal +9, Knowledge (nature) +6, Perception +11, Sense Motive +11, Stealth +15, Survival +9</t>
  </si>
  <si>
    <t>improvised weapon mastery, merge with ward, ward (minor works of civilization)</t>
  </si>
  <si>
    <t>This tiny, crudely carved statue of a robed man has glowing runes running across its surface.</t>
  </si>
  <si>
    <t>Improvised Weapon Mastery (Ex) A shikigami gains Catch Off-Guard and Throw Anything as bonus feats, and adds its Charisma modifier instead of its Strength modifier to damage done with any improvised weapon, as attacks it makes with such weapons seem supernaturally lucky in landing damaging blows. Although a shikigami  is Tiny, it never provokes attacks of opportunity when it attacks an adjacent foe with a melee weapon. If a shikigami critically hits an opponent with an improvised weapon, it deals x3 damage. A shikigami is proficient with improvised weapons.</t>
  </si>
  <si>
    <t>Shikigami are the least of the kami, yet they make up for their lowly status with their loyalty and bravery. Unlike most other well-known types of kami, shikigami are more often associated with rural and urban regions than with natural settings. These kami are the protectors of the minor works of civilization-things like milestones, waymarkers, tiny garden statues, and other relatively mundane works of art crafted by humanoid hands.  No two shikigami look exactly alike, as befits a race of kami that associates with such a wide range of wards. While all shikigami have the ability to merge with their wards, these kami are also fond of spending time in their physical forms, watching over their wards either invisibly or in the form of a tiny statue. In combat, a shikigami fights with whatever objects it finds at hand. Although relatively weak, these improvised weapons have an uncanny knack for hitting harder than they should.  Shikigami are as friendly and curious as other kami, but they are quick to leave an area they see as being polluted by ideals that disrupt the virtues of nature. When they do, they generally take their wards with them. They do not engage humanoids who desecrate the environment, but their absence leaves a profound mark on the morale of perceptive villagers. Should the shikigami leave, town officials who know the function of the miniature kami are quick to change policies in their community to ref lect a more naturalistic approach, hoping to rekindle the relationship between shikigami and people, lest the community fall into the disfavor of more powerful and less passive kami.  Shikigami typically stand 2 feet tall and weigh 30 pounds, or 50 pounds when taking their statue forms. A spellcaster must have the Improved Familiar feat, an alignment of lawful neutral, and an arcane caster level of 7th or higher to gain a shikigami familiar. Whenever a shikigami becomes a familiar, it treats its master as its ward.</t>
  </si>
  <si>
    <t>&lt;link rel="stylesheet"href="PF.css"&gt;&lt;div&gt;&lt;h2&gt;Kami, Shikigami&lt;/h2&gt;&lt;h3&gt;&lt;i&gt;This tiny, crudely carved statue of a robed man has glowing runes running across its surface.&lt;/i&gt;&lt;/h3&gt;&lt;br&gt;&lt;/div&gt;&lt;div class="heading"&gt;&lt;p class="alignleft"&gt;Shikigami&lt;/p&gt;&lt;p class="alignright"&gt;CR 2&lt;/p&gt;&lt;div style="clear: both;"&gt;&lt;/div&gt;&lt;/div&gt;&lt;div&gt;&lt;h5&gt;&lt;b&gt;XP &lt;/b&gt;600&lt;/h5&gt;&lt;h5&gt;LN Tiny outsider (kami, native)&lt;/h5&gt;&lt;h5&gt;&lt;b&gt;Init &lt;/b&gt;+1; &lt;b&gt;Senses &lt;/b&gt;darkvision 60 ft.; Perception +11&lt;/h5&gt;&lt;/div&gt;&lt;hr/&gt;&lt;div&gt;&lt;h5&gt;&lt;b&gt;DEFENSE&lt;/b&gt;&lt;/h5&gt;&lt;/div&gt;&lt;hr/&gt;&lt;div&gt;&lt;h5&gt;&lt;b&gt;AC &lt;/b&gt;15, touch 13, flat-footed 14 (+1 Dex, +2 natural, +2 size)&lt;/h5&gt;&lt;h5&gt;&lt;b&gt;hp &lt;/b&gt;19 (3d10+3); fast healing 2&lt;/h5&gt;&lt;h5&gt;&lt;b&gt;Fort &lt;/b&gt;+4, &lt;b&gt;Ref &lt;/b&gt;+2, &lt;b&gt;Will &lt;/b&gt;+8&lt;/h5&gt;&lt;h5&gt;&lt;b&gt;DR &lt;/b&gt;5/cold iron; &lt;b&gt;Immune &lt;/b&gt;bleed, mind-affecting effects, petrification, polymorph; &lt;b&gt;Resist &lt;/b&gt;acid 10, electricity 10, fire 10&lt;/h5&gt;&lt;/div&gt;&lt;hr/&gt;&lt;div&gt;&lt;h5&gt;&lt;b&gt;OFFENSE&lt;/b&gt;&lt;/h5&gt;&lt;/div&gt;&lt;hr/&gt;&lt;div&gt;&lt;h5&gt;&lt;b&gt;Spd &lt;/b&gt;30 ft.&lt;/h5&gt;&lt;h5&gt;&lt;b&gt;Melee &lt;/b&gt;improvised weapon +4 (1d4+2/x3)&lt;/h5&gt;&lt;h5&gt;&lt;b&gt;Ranged &lt;/b&gt;improvised weapon +6 (1d3+2/x3)&lt;/h5&gt;&lt;h5&gt;&lt;b&gt;Space &lt;/b&gt;2-1/2 ft.; &lt;b&gt;Reach &lt;/b&gt;0 ft.&lt;/h5&gt;&lt;h5&gt;&lt;b&gt;Spell-Like Abilities&lt;/b&gt; (CL 6th; concentration +8) &lt;/br&gt;At Will&amp;mdash;&lt;i&gt;invisibility&lt;/i&gt; (self only), statue (self only) &lt;/br&gt;3/day&amp;mdash;&lt;i&gt;hide from animals&lt;/i&gt;, &lt;i&gt;purify food and drink&lt;/i&gt; &lt;/br&gt;1/week&amp;mdash;&lt;i&gt;commune with nature&lt;/i&gt; (CL 12th)&lt;/h5&gt;&lt;/h5&gt;&lt;/div&gt;&lt;hr/&gt;&lt;div&gt;&lt;h5&gt;&lt;b&gt;STATISTICS&lt;/b&gt;&lt;/h5&gt;&lt;/div&gt;&lt;hr/&gt;&lt;div&gt;&lt;h5&gt;&lt;b&gt;Str &lt;/b&gt;8, &lt;b&gt;Dex &lt;/b&gt;13, &lt;b&gt;Con &lt;/b&gt;12, &lt;b&gt;Int &lt;/b&gt; 11, &lt;b&gt;Wis &lt;/b&gt;17, &lt;b&gt;Cha &lt;/b&gt;14&lt;/h5&gt;&lt;h5&gt;&lt;b&gt;Base Atk &lt;/b&gt;+3; &lt;b&gt;CMB &lt;/b&gt;+2; &lt;b&gt;CMD &lt;/b&gt;11&lt;/h5&gt;&lt;h5&gt;&lt;b&gt;Feats &lt;/b&gt;Alertness, Catch Off-Guard&lt;sup&gt;B&lt;/sup&gt;, Iron Will, Throw Anything&lt;sup&gt;B&lt;/sup&gt;&lt;/h5&gt;&lt;h5&gt;&lt;b&gt;Skills &lt;/b&gt;Heal +9, Knowledge (nature) +6, Perception +11, Sense Motive +11, Stealth +15, Survival +9&lt;/h5&gt;&lt;h5&gt;&lt;b&gt;Languages &lt;/b&gt;Common&lt;/h5&gt;&lt;h5&gt;&lt;b&gt;SQ &lt;/b&gt;improvised weapon mastery, merge with ward, ward (minor works of civilization)&lt;/h5&gt;&lt;/div&gt;&lt;hr/&gt;&lt;div&gt;&lt;h5&gt;&lt;b&gt;ECOLOGY&lt;/b&gt;&lt;/h5&gt;&lt;/div&gt;&lt;hr/&gt;&lt;div&gt;&lt;h5&gt;&lt;b&gt;Environment &lt;/b&gt; any&lt;/h5&gt;&lt;h5&gt;&lt;b&gt;Organization &lt;/b&gt;solitary, pair, or gang (3-8)&lt;/h5&gt;&lt;h5&gt;&lt;b&gt;Treasure &lt;/b&gt;standard&lt;/h5&gt;&lt;/div&gt;&lt;hr/&gt;&lt;div&gt;&lt;h5&gt;&lt;b&gt;SPECIAL ABILITIES&lt;/b&gt;&lt;/h5&gt;&lt;/div&gt;&lt;hr/&gt;&lt;div&gt;&lt;/h5&gt;&lt;h5&gt;&lt;b&gt;Improvised Weapon Mastery (Ex)&lt;/b&gt; A shikigami gains Catch Off-Guard and Throw Anything as bonus feats, and adds its Charisma modifier instead of its Strength modifier to damage done with any improvised weapon, as attacks it makes with such weapons seem supernaturally lucky in landing damaging blows. Although a shikigami  is Tiny, it never provokes attacks of opportunity when it attacks an adjacent foe with a melee weapon. If a shikigami critically hits an opponent with an improvised weapon, it deals x3 damage. A shikigami is proficient with improvised weapons.&lt;/h5&gt;&lt;/div&gt;&lt;br&gt;&lt;div&gt;&lt;h4&gt;&lt;p&gt;&lt;p&gt;Shikigami are the least of the kami, yet they make up for their lowly status with their loyalty and bravery. Unlike most other well-known types of kami, shikigami are more often associated with rural and urban regions than with natural settings. These kami are the protectors of the minor works of civilization-things like milestones, waymarkers, tiny garden statues, and other relatively mundane works of art crafted by humanoid hands.  No two shikigami look exactly alike, as befits a race of kami that associates with such a wide range of wards. While all shikigami have the ability to merge with their wards, these kami are also fond of spending time in their physical forms, watching over their wards either invisibly or in the form of a tiny statue. In combat, a shikigami fights with whatever objects it finds at hand. Although relatively weak, these improvised weapons have an uncanny knack for hitting harder than they should.  Shikigami are as friendly and curious as other kami, but they are quick to leave an area they see as being polluted by ideals that disrupt the virtues of nature. When they do, they generally take their wards with them. They do not engage humanoids who desecrate the environment, but their absence leaves a profound mark on the morale of perceptive villagers. Should the shikigami leave, town officials who know the function of the miniature kami are quick to change policies in their community to ref lect a more naturalistic approach, hoping to rekindle the relationship between shikigami and people, lest the community fall into the disfavor of more powerful and less passive kami.  Shikigami typically stand 2 feet tall and weigh 30 pounds, or 50 pounds when taking their statue forms. A spellcaster must have the Improved Familiar feat, an alignment of lawful neutral, and an arcane caster level of 7th or higher to gain a shikigami familiar. Whenever a shikigami becomes a familiar, it treats its master as its ward.&lt;/p&gt;&lt;/h4&gt;&lt;/div&gt;</t>
  </si>
  <si>
    <t>Toshigami</t>
  </si>
  <si>
    <t>darkvision 60 ft., deathwatch, true seeing; Perception +25</t>
  </si>
  <si>
    <t>30, touch 20, flat-footed 22</t>
  </si>
  <si>
    <t>(+6 Dex, +2 dodge, +2 insight, +10 natural)</t>
  </si>
  <si>
    <t>Fort +11, Ref +23, Will +16</t>
  </si>
  <si>
    <t>+2 quarterstaff +24/+24/+19/+14/+9 (1d6+4 plus touch of ages), +2 quarterstaff +24/+19/+14 (1d6+3 plus touch of ages) or   touch +23 (touch of ages)</t>
  </si>
  <si>
    <t>Spell-Like Abilities (CL 20th; concentration +27)  Constant-deathwatch, fly, foresight, haste, speak with plants, true seeing   At Will-cure moderate wounds, tree shape (cherry tree only), tree stride (self plus 50 lbs. of objects only)   3/day-greater restoration, slow (DC 20)   1/day-finger of death (DC 24), time stop, waves of exhaustion</t>
  </si>
  <si>
    <t>Str 15, Dex 22, Con 20, Int 15, Wis 14, Cha 25</t>
  </si>
  <si>
    <t>Agile Maneuvers, Combat Reflexes, Dodge, Greater Two-Weapon Fighting, Improved Initiative, Improved Two-Weapon Fighting, Iron Will, Lightning Reflexes, Two-Weapon Fighting, Weapon Focus (quarterstaff)</t>
  </si>
  <si>
    <t>Bluff +30, Diplomacy +30, Fly +20, Heal +25, Knowledge (nature) +25, Perception +25, Sense Motive +25, Stealth +29, Survival +25</t>
  </si>
  <si>
    <t>merge with ward, ward (cherry tree)</t>
  </si>
  <si>
    <t>This strangely beautiful old woman is composed completely of blossoms, bark, and antlerlike branches.</t>
  </si>
  <si>
    <t>Touch of Ages (Su) When a toshigami hits a target with a touch attack or any melee weapon, the target must succeed at a DC 27 Fortitude save to avoid being magically aged. When a toshigami strikes a foe, it must decide whether it wishes to physically increase the target's age or mentally reduce the  target's age. If it increases the target's physical age, the target takes 1 point of Strength, Dexterity, and Constitution drain. If it decreases the target's mental age, the target takes 1 point of Intelligence, Wisdom, and Charisma drain. Combined with the toshigami's numerous attacks, this can quickly devastate a target, but once a target succeeds at its saving throw against the touch of ages, it can no longer be affected by this ability for 1 round. This is a magical aging effect, but does not actually alter the victim's true age-it merely simulates the creeping effect of age on the flesh or the reversion to an increasingly infantile state of mind. The save DC is Charisma-based.</t>
  </si>
  <si>
    <t>Toshigami, known also as blossom kami, are associated with cherry trees-particularly those that grow in inhabited areas. Often, long after a city has fallen to ruin, these kami guardians are all that remain to remember the lost city's glory. In this way, the toshigami are also associated with the passing of time.  Toshigami rarely show themselves except to those in dire need or who are harming their trees. Still, they have a fascination with mortals, and have even been known to form romantic relationships with them on occasion. A toshigami is 5 feet tall and weighs 100 pounds.</t>
  </si>
  <si>
    <t>&lt;link rel="stylesheet"href="PF.css"&gt;&lt;div&gt;&lt;h2&gt;Kami, Toshigami&lt;/h2&gt;&lt;h3&gt;&lt;i&gt;This strangely beautiful old woman is composed completely of blossoms, bark, and antlerlike branches.&lt;/i&gt;&lt;/h3&gt;&lt;br&gt;&lt;/div&gt;&lt;div class="heading"&gt;&lt;p class="alignleft"&gt;Toshigami&lt;/p&gt;&lt;p class="alignright"&gt;CR 15&lt;/p&gt;&lt;div style="clear: both;"&gt;&lt;/div&gt;&lt;/div&gt;&lt;div&gt;&lt;h5&gt;&lt;b&gt;XP &lt;/b&gt;51,200&lt;/h5&gt;&lt;h5&gt;NG Medium outsider (kami, native)&lt;/h5&gt;&lt;h5&gt;&lt;b&gt;Init &lt;/b&gt;+10; &lt;b&gt;Senses &lt;/b&gt;darkvision 60 ft., &lt;i&gt;deathwatch&lt;/i&gt;, &lt;i&gt;true seeing&lt;/i&gt;; Perception +25&lt;/h5&gt;&lt;/div&gt;&lt;hr/&gt;&lt;div&gt;&lt;h5&gt;&lt;b&gt;DEFENSE&lt;/b&gt;&lt;/h5&gt;&lt;/div&gt;&lt;hr/&gt;&lt;div&gt;&lt;h5&gt;&lt;b&gt;AC &lt;/b&gt;30, touch 20, flat-footed 22 (+6 Dex, +2 dodge, +2 insight, +10 natural)&lt;/h5&gt;&lt;h5&gt;&lt;b&gt;hp &lt;/b&gt;210 (20d10+100); fast healing 10&lt;/h5&gt;&lt;h5&gt;&lt;b&gt;Fort &lt;/b&gt;+11, &lt;b&gt;Ref &lt;/b&gt;+23, &lt;b&gt;Will &lt;/b&gt;+16&lt;/h5&gt;&lt;h5&gt;&lt;b&gt;DR &lt;/b&gt;10/cold iron and evil; &lt;b&gt;Immune &lt;/b&gt;bleed, mind-affecting effects, petrification, polymorph; &lt;b&gt;Resist &lt;/b&gt;acid 10, electricity 10, fire 10; &lt;b&gt;SR &lt;/b&gt;26&lt;/h5&gt;&lt;/div&gt;&lt;hr/&gt;&lt;div&gt;&lt;h5&gt;&lt;b&gt;OFFENSE&lt;/b&gt;&lt;/h5&gt;&lt;/div&gt;&lt;hr/&gt;&lt;div&gt;&lt;h5&gt;&lt;b&gt;Spd &lt;/b&gt;60 ft., fly 90 ft. (good) (30 ft., fly 60 ft. [good] without &lt;i&gt;haste&lt;/i&gt;)&lt;/h5&gt;&lt;h5&gt;&lt;b&gt;Melee &lt;/b&gt;&lt;i&gt;&lt;i&gt;+2 quarterstaff&lt;/i&gt;&lt;/i&gt; +24/+24/+19/+14/+9 (1d6+4 plus touch of ages), &lt;i&gt;&lt;i&gt;+2 quarterstaff&lt;/i&gt;&lt;/i&gt; +24/+19/+14 (1d6+3 plus touch of ages) or &lt;/br&gt;  touch +23 (touch of ages)&lt;/h5&gt;&lt;h5&gt;&lt;b&gt;Space &lt;/b&gt;5 ft.; &lt;b&gt;Reach &lt;/b&gt;5 ft.&lt;/h5&gt;&lt;h5&gt;&lt;b&gt;Spell-Like Abilities&lt;/b&gt; (CL 20th; concentration +27)  &lt;/br&gt;Constant&amp;mdash;&lt;i&gt;deathwatch&lt;/i&gt;, &lt;i&gt;fly&lt;/i&gt;, &lt;i&gt;foresight&lt;/i&gt;, &lt;i&gt;haste&lt;/i&gt;, &lt;i&gt;speak with plants&lt;/i&gt;, &lt;i&gt;true seeing&lt;/i&gt; &lt;/br&gt;At Will&amp;mdash;&lt;i&gt;cure moderate wounds&lt;/i&gt;, &lt;i&gt;tree shape&lt;/i&gt; (cherry tree only), &lt;i&gt;tree stride&lt;/i&gt; (self plus 50 lbs. of objects only) &lt;/br&gt;3/day&amp;mdash;&lt;i&gt;greater restoration&lt;/i&gt;, &lt;i&gt;slow&lt;/i&gt; (DC 20) &lt;/br&gt;1/day&amp;mdash;&lt;i&gt;finger of death&lt;/i&gt; (DC 24), &lt;i&gt;time stop&lt;/i&gt;, &lt;i&gt;waves of exhaustion&lt;/i&gt;&lt;/h5&gt;&lt;/h5&gt;&lt;/div&gt;&lt;hr/&gt;&lt;div&gt;&lt;h5&gt;&lt;b&gt;STATISTICS&lt;/b&gt;&lt;/h5&gt;&lt;/div&gt;&lt;hr/&gt;&lt;div&gt;&lt;h5&gt;&lt;b&gt;Str &lt;/b&gt;15, &lt;b&gt;Dex &lt;/b&gt;22, &lt;b&gt;Con &lt;/b&gt;20, &lt;b&gt;Int &lt;/b&gt; 15, &lt;b&gt;Wis &lt;/b&gt;14, &lt;b&gt;Cha &lt;/b&gt;25&lt;/h5&gt;&lt;h5&gt;&lt;b&gt;Base Atk &lt;/b&gt;+20; &lt;b&gt;CMB &lt;/b&gt;+26; &lt;b&gt;CMD &lt;/b&gt;42&lt;/h5&gt;&lt;h5&gt;&lt;b&gt;Feats &lt;/b&gt;Agile Maneuvers, Combat Reflexes, Dodge, Greater Two-Weapon Fighting, Improved Initiative, Improved Two-Weapon Fighting, Iron Will, Lightning Reflexes, Two-Weapon Fighting, Weapon Focus (quarterstaff)&lt;/h5&gt;&lt;h5&gt;&lt;b&gt;Skills &lt;/b&gt;Bluff +30, Diplomacy +30, Fly +20, Heal +25, Knowledge (nature) +25, Perception +25, Sense Motive +25, Stealth +29, Survival +25&lt;/h5&gt;&lt;h5&gt;&lt;b&gt;Languages &lt;/b&gt;Common; &lt;i&gt;speak with plants&lt;/i&gt;, telepathy 100 ft.&lt;/h5&gt;&lt;h5&gt;&lt;b&gt;SQ &lt;/b&gt;merge with ward, ward (cherry tree)&lt;/h5&gt;&lt;/div&gt;&lt;hr/&gt;&lt;div&gt;&lt;h5&gt;&lt;b&gt;ECOLOGY&lt;/b&gt;&lt;/h5&gt;&lt;/div&gt;&lt;hr/&gt;&lt;div&gt;&lt;h5&gt;&lt;b&gt;Environment &lt;/b&gt; any land&lt;/h5&gt;&lt;h5&gt;&lt;b&gt;Organization &lt;/b&gt;solitary&lt;/h5&gt;&lt;h5&gt;&lt;b&gt;Treasure &lt;/b&gt;standard (&lt;i&gt;+2 quarterstaff&lt;/i&gt;, other treasure)&lt;/h5&gt;&lt;/div&gt;&lt;hr/&gt;&lt;div&gt;&lt;h5&gt;&lt;b&gt;SPECIAL ABILITIES&lt;/b&gt;&lt;/h5&gt;&lt;/div&gt;&lt;hr/&gt;&lt;div&gt;&lt;/h5&gt;&lt;h5&gt;&lt;b&gt;Touch of Ages (Su)&lt;/b&gt; When a toshigami hits a target with a touch attack or any melee weapon, the target must succeed at a DC 27 Fortitude save to avoid being magically aged. When a toshigami strikes a foe, it must decide whether it wishes to physically increase the target's age or mentally reduce the  target's age. If it increases the target's physical age, the target takes 1 point of Strength, Dexterity, and Constitution drain. If it decreases the target's mental age, the target takes 1 point of Intelligence, Wisdom, and Charisma drain. Combined with the toshigami's numerous attacks, this can quickly devastate a target, but once a target succeeds at its saving throw against the touch of ages, it can no longer be affected by this ability for 1 round. This is a magical aging effect, but does not actually alter the victim's true age-it merely simulates the creeping effect of age on the flesh or the reversion to an increasingly infantile state of mind. The save DC is Charisma-based.&lt;/h5&gt;&lt;/div&gt;&lt;br&gt;&lt;div&gt;&lt;h4&gt;&lt;p&gt;&lt;p&gt;Toshigami, known also as blossom kami, are associated with cherry trees-particularly those that grow in inhabited areas. Often, long after a city has fallen to ruin, these kami guardians are all that remain to remember the lost city's glory. In this way, the toshigami are also associated with the passing of time.  Toshigami rarely show themselves except to those in dire need or who are harming their trees. Still, they have a fascination with mortals, and have even been known to form romantic relationships with them on occasion. A toshigami is 5 feet tall and weighs 100 pounds.&lt;/p&gt;&lt;/h4&gt;&lt;/div&gt;</t>
  </si>
  <si>
    <t>Zuishin</t>
  </si>
  <si>
    <t>darkvision 60 ft., detect evil, see invisibility; Perception +20</t>
  </si>
  <si>
    <t>(+6 armor, +3 Dex, +4 natural)</t>
  </si>
  <si>
    <t>Fort +8, Ref +13, Will +14</t>
  </si>
  <si>
    <t>+1 holy halberd +18/+13/+8 (1d10+7/x3)</t>
  </si>
  <si>
    <t>+1 holy composite longbow +20/+15/+10 (1d8+5/x3)</t>
  </si>
  <si>
    <t>healing arrow, holy weapons</t>
  </si>
  <si>
    <t>Spell-Like Abilities (CL 13th; concentration +18)  Constant-detect evil, see invisibility   At Will-cure light wounds, dimension door   3/day-alarm, breath of life, dispel magic, neutralize poison, remove curse, remove disease, restoration   1/day-dispel evil (DC 20), heal, true seeing</t>
  </si>
  <si>
    <t>Str 18, Dex 21, Con 18, Int 11, Wis 18, Cha 21</t>
  </si>
  <si>
    <t>Improved Initiative, Improved Precise Shot, Iron Will, Point-Blank Shot, Precise Shot, Rapid Shot, Weapon Focus (longbow)</t>
  </si>
  <si>
    <t>Fly +10, Heal +20, Intimidate +18, Knowledge (nature) +16, Perception +20, Sense Motive +20, Stealth +18</t>
  </si>
  <si>
    <t>merge with ward, ward (gate, doorway, or shrine)</t>
  </si>
  <si>
    <t>solitary, pair, or warband (3-8)</t>
  </si>
  <si>
    <t>double (+1 composite longbow [+4 Str], +1 halberd, masterwork breastplate, other treasure)</t>
  </si>
  <si>
    <t>Within this elaborate suit of armor can be seen the partial form of a determined warrior.</t>
  </si>
  <si>
    <t>Healing Arrow (Su) As a swift action, a zuishin can infuse an arrow it fires to carry any of the following effects: breath of life, cure light wounds, heal, neutralize poison, remove curse, remove disease, or restoration. Using one of these effects consumes a use of the same spell-like ability. The zuishin must make a touch attack to deliver the effect to the target-the target takes no damage from the arrow.  Holy Weapons (Su) Any weapon wielded by a zuishin is treated as if it had the holy special ability. A zuishin creates arrows out of nothing as part of its attacks with any bow it wields.</t>
  </si>
  <si>
    <t>While all kami are enemies of oni, none are so fervent as the zuishin. Known also as shrine kami, zuishin take as their wards gates, doorways, religious places, and the spiritual archways known as torii, ensuring that the gates are respected. Zuishin can use many weapons, but tend to favor the bow. A zuishin treats its equipment with utmost care, viewing weapons as extensions of itself. It never discards its bow voluntarily; if the weapon is ever lost or destroyed, a zuishin can craft a new one in a month.  Zuishin treat other kami with respect, and are always willing to lend a helping hand. Creatures other than kami must earn a zuishin's trust before receiving its aid, and do so by honoring the gate it guards or providing an offering to the kami, such as a tree branch or other small piece of nature.  Zuishin manifest as suits of armor with a partly manifest warrior within, and wield glowing weapons. They stand 5 feet tall and weigh 120 pounds.</t>
  </si>
  <si>
    <t>&lt;link rel="stylesheet"href="PF.css"&gt;&lt;div&gt;&lt;h2&gt;Kami, Zuishin&lt;/h2&gt;&lt;h3&gt;&lt;i&gt;Within this elaborate suit of armor can be seen the partial form of a determined warrior.&lt;/i&gt;&lt;/h3&gt;&lt;br&gt;&lt;/div&gt;&lt;div class="heading"&gt;&lt;p class="alignleft"&gt;Zuishin&lt;/p&gt;&lt;p class="alignright"&gt;CR 10&lt;/p&gt;&lt;div style="clear: both;"&gt;&lt;/div&gt;&lt;/div&gt;&lt;div&gt;&lt;h5&gt;&lt;b&gt;XP &lt;/b&gt;9,600&lt;/h5&gt;&lt;h5&gt;LG Medium outsider (kami, native)&lt;/h5&gt;&lt;h5&gt;&lt;b&gt;Init &lt;/b&gt;+9; &lt;b&gt;Senses &lt;/b&gt;darkvision 60 ft., &lt;i&gt;detect evil&lt;/i&gt;, &lt;i&gt;see invisibility&lt;/i&gt;; Perception +20&lt;/h5&gt;&lt;/div&gt;&lt;hr/&gt;&lt;div&gt;&lt;h5&gt;&lt;b&gt;DEFENSE&lt;/b&gt;&lt;/h5&gt;&lt;/div&gt;&lt;hr/&gt;&lt;div&gt;&lt;h5&gt;&lt;b&gt;AC &lt;/b&gt;23, touch 13, flat-footed 20 (+6 armor, +3 Dex, +4 natural)&lt;/h5&gt;&lt;h5&gt;&lt;b&gt;hp &lt;/b&gt;123 (13d10+52); fast healing 5&lt;/h5&gt;&lt;h5&gt;&lt;b&gt;Fort &lt;/b&gt;+8, &lt;b&gt;Ref &lt;/b&gt;+13, &lt;b&gt;Will &lt;/b&gt;+14&lt;/h5&gt;&lt;h5&gt;&lt;b&gt;DR &lt;/b&gt;10/cold iron; &lt;b&gt;Immune &lt;/b&gt;bleed, mind-affecting effects, petrification, polymorph; &lt;b&gt;Resist &lt;/b&gt;acid 10, electricity 10, fire 10; &lt;b&gt;SR &lt;/b&gt;21&lt;/h5&gt;&lt;/div&gt;&lt;hr/&gt;&lt;div&gt;&lt;h5&gt;&lt;b&gt;OFFENSE&lt;/b&gt;&lt;/h5&gt;&lt;/div&gt;&lt;hr/&gt;&lt;div&gt;&lt;h5&gt;&lt;b&gt;Spd &lt;/b&gt;fly 30 ft. (perfect, 40 ft. without armor)&lt;/h5&gt;&lt;h5&gt;&lt;b&gt;Melee &lt;/b&gt;&lt;i&gt;&lt;i&gt;+1 &lt;i&gt;holy&lt;/i&gt; halberd&lt;/i&gt;&lt;/i&gt; +18/+13/+8 (1d10+7/x3)&lt;/h5&gt;&lt;h5&gt;&lt;b&gt;Ranged &lt;/b&gt;&lt;i&gt;&lt;i&gt;+1 &lt;i&gt;holy&lt;/i&gt; composite longbow&lt;/i&gt;&lt;/i&gt; +20/+15/+10 (1d8+5/x3)&lt;/h5&gt;&lt;h5&gt;&lt;b&gt;Space &lt;/b&gt;5 ft.; &lt;b&gt;Reach &lt;/b&gt;5 ft.&lt;/h5&gt;&lt;h5&gt;&lt;b&gt;Special Attacks &lt;/b&gt;healing arrow, &lt;i&gt;holy&lt;/i&gt; weapons&lt;/h5&gt;&lt;h5&gt;&lt;b&gt;Spell-Like Abilities&lt;/b&gt; (CL 13th; concentration +18)  &lt;/br&gt;Constant&amp;mdash;&lt;i&gt;detect evil&lt;/i&gt;, &lt;i&gt;see invisibility&lt;/i&gt; &lt;/br&gt;At Will&amp;mdash;&lt;i&gt;cure light wounds&lt;/i&gt;, &lt;i&gt;dimension door&lt;/i&gt; &lt;/br&gt;3/day&amp;mdash;&lt;i&gt;alarm&lt;/i&gt;, &lt;i&gt;breath of life&lt;/i&gt;, &lt;i&gt;dispel magic&lt;/i&gt;, &lt;i&gt;neutralize poison&lt;/i&gt;, &lt;i&gt;remove curse&lt;/i&gt;, &lt;i&gt;remove disease&lt;/i&gt;, &lt;i&gt;restoration&lt;/i&gt; &lt;/br&gt;1/day&amp;mdash;&lt;i&gt;dispel evil&lt;/i&gt; (DC 20), &lt;i&gt;heal&lt;/i&gt;, &lt;i&gt;true seeing&lt;/i&gt;&lt;/h5&gt;&lt;/h5&gt;&lt;/div&gt;&lt;hr/&gt;&lt;div&gt;&lt;h5&gt;&lt;b&gt;STATISTICS&lt;/b&gt;&lt;/h5&gt;&lt;/div&gt;&lt;hr/&gt;&lt;div&gt;&lt;h5&gt;&lt;b&gt;Str &lt;/b&gt;18, &lt;b&gt;Dex &lt;/b&gt;21, &lt;b&gt;Con &lt;/b&gt;18, &lt;b&gt;Int &lt;/b&gt; 11, &lt;b&gt;Wis &lt;/b&gt;18, &lt;b&gt;Cha &lt;/b&gt;21&lt;/h5&gt;&lt;h5&gt;&lt;b&gt;Base Atk &lt;/b&gt;+13; &lt;b&gt;CMB &lt;/b&gt;+17; &lt;b&gt;CMD &lt;/b&gt;32 (can't be tripped)&lt;/h5&gt;&lt;h5&gt;&lt;b&gt;Feats &lt;/b&gt;Improved Initiative, Improved Precise Shot, Iron Will, Point-Blank Shot, Precise Shot, Rapid Shot, Weapon Focus (longbow)&lt;/h5&gt;&lt;h5&gt;&lt;b&gt;Skills &lt;/b&gt;Fly +10, Heal +20, Intimidate +18, Knowledge (nature) +16, Perception +20, Sense Motive +20, Stealth +18&lt;/h5&gt;&lt;h5&gt;&lt;b&gt;Languages &lt;/b&gt;Common; telepathy 100 ft.&lt;/h5&gt;&lt;h5&gt;&lt;b&gt;SQ &lt;/b&gt;merge with ward, ward (gate, doorway, or shrine)&lt;/h5&gt;&lt;/div&gt;&lt;hr/&gt;&lt;div&gt;&lt;h5&gt;&lt;b&gt;ECOLOGY&lt;/b&gt;&lt;/h5&gt;&lt;/div&gt;&lt;hr/&gt;&lt;div&gt;&lt;h5&gt;&lt;b&gt;Environment &lt;/b&gt; any&lt;/h5&gt;&lt;h5&gt;&lt;b&gt;Organization &lt;/b&gt;solitary, pair, or warband (3-8)&lt;/h5&gt;&lt;h5&gt;&lt;b&gt;Treasure &lt;/b&gt;double (&lt;i&gt;+1 composite longbow&lt;/i&gt; [+4 Str], &lt;i&gt;+1 halberd&lt;/i&gt;, masterwork breastplate, other treasure)&lt;/h5&gt;&lt;/div&gt;&lt;hr/&gt;&lt;div&gt;&lt;h5&gt;&lt;b&gt;SPECIAL ABILITIES&lt;/b&gt;&lt;/h5&gt;&lt;/div&gt;&lt;hr/&gt;&lt;div&gt;&lt;/h5&gt;&lt;h5&gt;&lt;b&gt;Healing Arrow (Su)&lt;/b&gt; As a swift action, a zuishin can infuse an arrow it fires to carry any of the following effects: &lt;i&gt;breath of life&lt;/i&gt;, &lt;i&gt;cure light wounds&lt;/i&gt;, &lt;i&gt;heal&lt;/i&gt;, &lt;i&gt;neutralize poison&lt;/i&gt;, &lt;i&gt;remove curse&lt;/i&gt;, &lt;i&gt;remove disease&lt;/i&gt;, or &lt;i&gt;restoration&lt;/i&gt;. Using one of these effects consumes a use of the same spell-like ability. The zuishin must make a touch attack to deliver the effect to the target-the target takes no damage from the arrow.  &lt;/h5&gt;&lt;h5&gt;&lt;b&gt;Holy Weapons (Su)&lt;/b&gt; Any weapon wielded by a zuishin is treated as if it had the &lt;i&gt;holy&lt;/i&gt; special ability. A zuishin creates arrows out of nothing as part of its attacks with any bow it wields.&lt;/h5&gt;&lt;/div&gt;&lt;br&gt;&lt;div&gt;&lt;h4&gt;&lt;p&gt;&lt;p&gt;While all kami are enemies of oni, none are so fervent as the zuishin. Known also as shrine kami, zuishin take as their wards gates, doorways, religious places, and the spiritual archways known as torii, ensuring that the gates are respected. Zuishin can use many weapons, but tend to favor the bow. A zuishin treats its equipment with utmost care, viewing weapons as extensions of itself. It never discards its bow voluntarily; if the weapon is ever lost or destroyed, a zuishin can craft a new one in a month.  Zuishin treat other kami with respect, and are always willing to lend a helping hand. Creatures other than kami must earn a zuishin's trust before receiving its aid, and do so by honoring the gate it guards or providing an offering to the kami, such as a tree branch or other small piece of nature.  Zuishin manifest as suits of armor with a partly manifest warrior within, and wield glowing weapons. They stand 5 feet tall and weigh 120 pounds.&lt;/p&gt;&lt;/h4&gt;&lt;/div&gt;</t>
  </si>
  <si>
    <t>Kappa</t>
  </si>
  <si>
    <t>acid 5, cold 5</t>
  </si>
  <si>
    <t>head bowl</t>
  </si>
  <si>
    <t>2 claws +5 (1d3+1 plus grab)</t>
  </si>
  <si>
    <t>grab (Medium), rake (2 claws +5, 1d3+1)</t>
  </si>
  <si>
    <t>Str 12, Dex 17, Con 13, Int 8, Wis 15, Cha 10</t>
  </si>
  <si>
    <t>Great Fortitude, Nimble Moves</t>
  </si>
  <si>
    <t>Escape Artist +10, Heal +5, Sense Motive +5, Swim +9</t>
  </si>
  <si>
    <t xml:space="preserve"> any lake or river</t>
  </si>
  <si>
    <t>solitary, pair, or bale (3-6)</t>
  </si>
  <si>
    <t>This humanoid turtle crouches near the water, a suspicious look in its eyes. The top of its bowl-shaped head is filled with water.</t>
  </si>
  <si>
    <t>Head Bowl (Su) The basin atop a kappa's head contains water from its home river or lake. The water is emptied only if the kappa willingly tips its head or a creature pinning the kappa forces it to do so (requiring a grapple check while pinned). If the water is emptied, the kappa becomes immobile and staggered. It can still take actions, but it cannot move from the spot on its own. If the emptied head bowl is refilled with water, the kappa recovers from this condition immediately. This replacement water doesn't have to be from the kappa's home, but the kappa refills its head bowl from there at its first opportunity.</t>
  </si>
  <si>
    <t>A kappa is a strange amphibian resembling a humanoid turtle. It dwells in fresh water, preferring a stream or river to a lake or pond. It has a small shell on its back, a blunt face, and webbed hands and feet that end in short claws. A typical kappa is green in color, but kappa skin tones can vary toward blue or yellow hues. The creature has a shallow basin in the top of its head, in which the creature carries water from its home at all times.  Kappas are puckish and like to play tricks on those who pass near or swim in their home. Kappa pranks are usually harmless and annoying, such as peeking under robes, stealing a bathers' clothing, or pretending to be an aquatic predator. A kappa might also challenge others to grappling matches, hoping potential foes underestimate its wrestling ability. An angry kappa can be dangerous, attempting to drown mounts, animal companions, or even people who enter its home waters. The most degenerate kappas have been known to drown bathers and eat them.  Those wise to the ways of kappas know the creatures have a few weaknesses. First of all, kappas love cucumbers and horsef lesh. If plied with such treats, a kappa is likely to not bother intruders, and might even be convinced to offer aid. Further, despite a kappa's penchant for pranks, it is unfailingly polite to courteous visitors. A kappa confronted with a verbal rebuke rather than combat quickly and almost shamefully apologizes for its pranks, begging for forgiveness.  If its head bowl is emptied, a kappa usually remains stationary and pleads for help, continuing to fight only if forced to. An opponent who refills the kappa's head bowl after spilling it receives the kappa's deepest gratitude. Only the wisest and smartest of kappa carry flasks of water with them when they are forced to travel far from their home-most kappa don't think this far ahead.</t>
  </si>
  <si>
    <t>&lt;link rel="stylesheet"href="PF.css"&gt;&lt;div&gt;&lt;h2&gt;Kappa&lt;/h2&gt;&lt;h3&gt;&lt;i&gt;&lt;i&gt;This humanoid turtle crouches near the water&lt;/i&gt;, &lt;i&gt;a suspicious look in its eyes&lt;/i&gt;. &lt;i&gt;The top of its bowl-shaped head is filled with water&lt;/i&gt;.&lt;/i&gt;&lt;/h3&gt;&lt;br&gt;&lt;/br&gt;&lt;/div&gt;&lt;div class="heading"&gt;&lt;p class="alignleft"&gt;Kappa&lt;/p&gt;&lt;p class="alignright"&gt;CR 2&lt;/p&gt;&lt;div style="clear: both;"&gt;&lt;/div&gt;&lt;/div&gt;&lt;div&gt;&lt;h5&gt;&lt;b&gt;XP &lt;/b&gt;600&lt;/h5&gt;&lt;h5&gt;CN Small monstrous humanoid (aquatic)&lt;/h5&gt;&lt;h5&gt;&lt;b&gt;Init &lt;/b&gt;+3; &lt;b&gt;Senses &lt;/b&gt;darkvision 60 ft.; Perception +2&lt;/h5&gt;&lt;/div&gt;&lt;hr/&gt;&lt;div&gt;&lt;h5&gt;&lt;b&gt;DEFENSE&lt;/b&gt;&lt;/h5&gt;&lt;/div&gt;&lt;hr/&gt;&lt;div&gt;&lt;h5&gt;&lt;b&gt;AC &lt;/b&gt;15, touch 14, flat-footed 12 (+3 Dex, +1 natural, +1 size)&lt;/h5&gt;&lt;h5&gt;&lt;b&gt;hp &lt;/b&gt;19 (3d10+3)&lt;/h5&gt;&lt;h5&gt;&lt;b&gt;Fort &lt;/b&gt;+4, &lt;b&gt;Ref &lt;/b&gt;+6, &lt;b&gt;Will &lt;/b&gt;+5&lt;/h5&gt;&lt;h5&gt;&lt;b&gt;Resist &lt;/b&gt;acid 5, cold 5&lt;/h5&gt;&lt;h5&gt;&lt;b&gt;Weaknesses &lt;/b&gt;head bowl&lt;/h5&gt;&lt;/div&gt;&lt;hr/&gt;&lt;div&gt;&lt;h5&gt;&lt;b&gt;OFFENSE&lt;/b&gt;&lt;/h5&gt;&lt;/div&gt;&lt;hr/&gt;&lt;div&gt;&lt;h5&gt;&lt;b&gt;Spd &lt;/b&gt;20 ft., swim 40 ft.&lt;/h5&gt;&lt;h5&gt;&lt;b&gt;Melee &lt;/b&gt;2 claws +5 (1d3+1 plus grab)&lt;/h5&gt;&lt;h5&gt;&lt;b&gt;Space &lt;/b&gt;5 ft.; &lt;b&gt;Reach &lt;/b&gt;5 ft.&lt;/h5&gt;&lt;h5&gt;&lt;b&gt;Special Attacks &lt;/b&gt;grab (Medium), rake (2 claws +5, 1d3+1)&lt;/h5&gt;&lt;/div&gt;&lt;hr/&gt;&lt;div&gt;&lt;h5&gt;&lt;b&gt;STATISTICS&lt;/b&gt;&lt;/h5&gt;&lt;/div&gt;&lt;hr/&gt;&lt;div&gt;&lt;h5&gt;&lt;b&gt;Str &lt;/b&gt;12, &lt;b&gt;Dex &lt;/b&gt;17, &lt;b&gt;Con &lt;/b&gt;13, &lt;b&gt;Int &lt;/b&gt; 8, &lt;b&gt;Wis &lt;/b&gt;15, &lt;b&gt;Cha &lt;/b&gt;10&lt;/h5&gt;&lt;h5&gt;&lt;b&gt;Base Atk &lt;/b&gt;+3; &lt;b&gt;CMB &lt;/b&gt;+3 (+7 grapple); &lt;b&gt;CMD &lt;/b&gt;16&lt;/h5&gt;&lt;h5&gt;&lt;b&gt;Feats &lt;/b&gt;Great Fortitude, Nimble Moves&lt;/h5&gt;&lt;h5&gt;&lt;b&gt;Skills &lt;/b&gt;Escape Artist +10, Heal +5, Sense Motive +5, Swim +9; &lt;b&gt;Racial Modifiers &lt;/b&gt;+4 Escape Artist&lt;/h5&gt;&lt;h5&gt;&lt;b&gt;Languages &lt;/b&gt;Aquan, Common&lt;/h5&gt;&lt;h5&gt;&lt;b&gt;SQ &lt;/b&gt;amphibious&lt;/h5&gt;&lt;/div&gt;&lt;hr/&gt;&lt;div&gt;&lt;h5&gt;&lt;b&gt;ECOLOGY&lt;/b&gt;&lt;/h5&gt;&lt;/div&gt;&lt;hr/&gt;&lt;div&gt;&lt;h5&gt;&lt;b&gt;Environment &lt;/b&gt; any lake or river&lt;/h5&gt;&lt;h5&gt;&lt;b&gt;Organization &lt;/b&gt;solitary, pair, or bale (3-6)&lt;/h5&gt;&lt;h5&gt;&lt;b&gt;Treasure &lt;/b&gt;standard&lt;/h5&gt;&lt;/div&gt;&lt;hr/&gt;&lt;div&gt;&lt;h5&gt;&lt;b&gt;SPECIAL ABILITIES&lt;/b&gt;&lt;/h5&gt;&lt;/div&gt;&lt;hr/&gt;&lt;div&gt;&lt;/h5&gt;&lt;h5&gt;&lt;b&gt;Head Bowl (Su)&lt;/b&gt; The basin atop a kappa's head contains water from its home river or lake. The water is emptied only if the kappa willingly tips its head or a creature pinning the kappa forces it to do so (requiring a grapple check while pinned). If the water is emptied, the kappa becomes immobile and staggered. It can still take actions, but it cannot move from the spot on its own. If the emptied head bowl is refilled with water, the kappa recovers from this condition immediately. This replacement water doesn't have to be from the kappa's home, but the kappa refills its head bowl from there at its first opportunity.&lt;/h5&gt;&lt;/div&gt;&lt;br&gt;&lt;/br&gt;&lt;div&gt;&lt;h4&gt;&lt;p&gt;&lt;p&gt;A kappa is a strange amphibian resembling a humanoid turtle. It dwells in fresh water, preferring a stream or river to a lake or pond. It has a small shell on its back, a blunt face, and webbed hands and feet that end in short claws. A typical kappa is green in color, but kappa skin tones can vary toward blue or yellow hues. The creature has a shallow basin in the top of its head, in which the creature carries water from its home at all times.&lt;/p&gt;&lt;p&gt;Kappas are puckish and like to play tricks on those who pass near or swim in their home. Kappa pranks are usually harmless and annoying, such as peeking under robes, stealing a bathers' clothing, or pretending to be an aquatic predator. A kappa might also challenge others to grappling matches, hoping potential foes underestimate its wrestling ability. An angry kappa can be dangerous, attempting to drown mounts, animal companions, or even people who enter its home waters. The most degenerate kappas have been known to drown bathers and eat them.  Those wise to the ways of kappas know the creatures have a few weaknesses. First of all, kappas love cucumbers and horsef lesh. If plied with such treats, a kappa is likely to not bother intruders, and might even be convinced to offer aid. Further, despite a kappa's penchant for pranks, it is unfailingly polite to courteous visitors. A kappa confronted with a verbal rebuke rather than combat quickly and almost shamefully apologizes for its pranks, begging for forgiveness.  If its head bowl is emptied, a kappa usually remains stationary and pleads for help, continuing to fight only if forced to. An opponent who refills the kappa's head bowl after spilling it receives the kappa's deepest gratitude. Only the wisest and smartest of kappa carry flasks of water with them when they are forced to travel far from their home-most kappa don't think this far ahead.&lt;/p&gt;&lt;/h4&gt;&lt;/div&gt;</t>
  </si>
  <si>
    <t>Kech</t>
  </si>
  <si>
    <t>bite +5 (1d6+1), 2 claws +5 (1d4+1)</t>
  </si>
  <si>
    <t>longbow +6 (1d8/x3)</t>
  </si>
  <si>
    <t>rend (2 claws 1d4 +1)</t>
  </si>
  <si>
    <t>Spell-Like Abilities (CL 4th; concentration +4)  Constant-pass without trace</t>
  </si>
  <si>
    <t>Str 13, Dex 15, Con 12, Int 10, Wis 12, Cha 11</t>
  </si>
  <si>
    <t>Dodge, Mobility</t>
  </si>
  <si>
    <t>Acrobatics +6 (+10 when jumping), Climb +16, Perception +10, Stealth +13 (+19 in forests and jungles)</t>
  </si>
  <si>
    <t>+2 Perception, +4 Stealth (+10 in forests and jungles)</t>
  </si>
  <si>
    <t>solitary, pair, or tribe (3-36 plus 2-6 dire apes)</t>
  </si>
  <si>
    <t>standard (longbow with 20 arrows, other treasure)</t>
  </si>
  <si>
    <t>This hairless simian's leathery skin has a camouf lage pattern to it that shifts and changes as the creature moves.</t>
  </si>
  <si>
    <t>Not quite man nor ape, the kech is a hairless primate that dwells in the deepest jungles. There they live in sizable tribes, relying upon their uncanny coloration and skill with bows to hunt prey. The green-and-brown camouf lage coloration of a kech's flesh shifts and adapts to all surroundings to aid in stealth, but works particularly well in forests or jungles. This, combined with its uncanny ability to move through any terrain and leave no trace of its passage, makes the kech a masterful ambush hunter. A kech is 6 feet tall and weighs 240 pounds.  These creatures prefer to dwell in ruined jungle buildings, and when presented with an opportunity to seize a remote town, slaughter the citizens, and move in, the typical kech tribe does not hesitate. Keches are as cruel as they are stealthy, and most jungle villages do not realize  that they are under attack by a band of keches until the battle is already decided, with more than half the village dead in their beds, never having had the chance to awake and sound an alarm. Once a village does rouse to mount a resistance, the keches often seek to subdue remaining victims rather than kill them. Those who are slaughtered are inevitably eaten within 24 hours as part of a tremendous victory feast. Prisoners are often kept in cages in close proximity to the feasting, for keches enjoy the sound of wailing as their victims watch their kin being consumed.  A kech tribe is typically led by a chieftain with 2-4 levels of ranger or fighter. Keches value magical support, particularly divine magic, for the jungle has no shortage of methods to wound, poison, or sicken those who dwell within. A kech cleric is as likely to worship an evil deity as it is one of the Four Horsemen or an evil elemental lord, but most kech priests are in fact druids. The combination of restorative magic and power over the natural world is often too seductive a path for a devout kech to ignore. Kech druids typically take apes as animal companions, and even tribes that lack druids generally have a few well-trained guard apes among them.  Cannibalism is seen as a particularly vile taboo by keches-this prohibition extends to the consumption of ape or monkey flesh, but notably does not extend to the flesh of humanoids.</t>
  </si>
  <si>
    <t>&lt;link rel="stylesheet"href="PF.css"&gt;&lt;div&gt;&lt;h2&gt;Kech&lt;/h2&gt;&lt;h3&gt;&lt;i&gt;This hairless simian's leathery skin has a camouf lage pattern to it that shifts and changes as the creature moves.&lt;/i&gt;&lt;/h3&gt;&lt;br&gt;&lt;/div&gt;&lt;div class="heading"&gt;&lt;p class="alignleft"&gt;Kech&lt;/p&gt;&lt;p class="alignright"&gt;CR 3&lt;/p&gt;&lt;div style="clear: both;"&gt;&lt;/div&gt;&lt;/div&gt;&lt;div&gt;&lt;h5&gt;&lt;b&gt;XP &lt;/b&gt;800&lt;/h5&gt;&lt;h5&gt;NE Medium monstrous humanoid &lt;/h5&gt;&lt;h5&gt;&lt;b&gt;Init &lt;/b&gt;+2; &lt;b&gt;Senses &lt;/b&gt;darkvision 60 ft., low-light vision; Perception +10&lt;/h5&gt;&lt;/div&gt;&lt;hr/&gt;&lt;div&gt;&lt;h5&gt;&lt;b&gt;DEFENSE&lt;/b&gt;&lt;/h5&gt;&lt;/div&gt;&lt;hr/&gt;&lt;div&gt;&lt;h5&gt;&lt;b&gt;AC &lt;/b&gt;16, touch 13, flat-footed 13 (+2 Dex, +1 dodge, +3 natural)&lt;/h5&gt;&lt;h5&gt;&lt;b&gt;hp &lt;/b&gt;26 (4d10+4)&lt;/h5&gt;&lt;h5&gt;&lt;b&gt;Fort &lt;/b&gt;+2, &lt;b&gt;Ref &lt;/b&gt;+6, &lt;b&gt;Will &lt;/b&gt;+5&lt;/h5&gt;&lt;/div&gt;&lt;hr/&gt;&lt;div&gt;&lt;h5&gt;&lt;b&gt;OFFENSE&lt;/b&gt;&lt;/h5&gt;&lt;/div&gt;&lt;hr/&gt;&lt;div&gt;&lt;h5&gt;&lt;b&gt;Spd &lt;/b&gt;40 ft., climb 20 ft.&lt;/h5&gt;&lt;h5&gt;&lt;b&gt;Melee &lt;/b&gt;bite +5 (1d6+1), 2 claws +5 (1d4+1)&lt;/h5&gt;&lt;h5&gt;&lt;b&gt;Ranged &lt;/b&gt;longbow +6 (1d8/x3)&lt;/h5&gt;&lt;h5&gt;&lt;b&gt;Space &lt;/b&gt;5 ft.; &lt;b&gt;Reach &lt;/b&gt;5 ft.&lt;/h5&gt;&lt;h5&gt;&lt;b&gt;Special Attacks &lt;/b&gt;rend (2 claws 1d4 +1)&lt;/h5&gt;&lt;h5&gt;&lt;b&gt;Spell-Like Abilities&lt;/b&gt; (CL 4th; concentration +4)  &lt;/br&gt;Constant&amp;mdash;&lt;i&gt;pass without trace&lt;/i&gt;&lt;/h5&gt;&lt;/h5&gt;&lt;/div&gt;&lt;hr/&gt;&lt;div&gt;&lt;h5&gt;&lt;b&gt;STATISTICS&lt;/b&gt;&lt;/h5&gt;&lt;/div&gt;&lt;hr/&gt;&lt;div&gt;&lt;h5&gt;&lt;b&gt;Str &lt;/b&gt;13, &lt;b&gt;Dex &lt;/b&gt;15, &lt;b&gt;Con &lt;/b&gt;12, &lt;b&gt;Int &lt;/b&gt; 10, &lt;b&gt;Wis &lt;/b&gt;12, &lt;b&gt;Cha &lt;/b&gt;11&lt;/h5&gt;&lt;h5&gt;&lt;b&gt;Base Atk &lt;/b&gt;+4; &lt;b&gt;CMB &lt;/b&gt;+5; &lt;b&gt;CMD &lt;/b&gt;18&lt;/h5&gt;&lt;h5&gt;&lt;b&gt;Feats &lt;/b&gt;Dodge, Mobility&lt;/h5&gt;&lt;h5&gt;&lt;b&gt;Skills &lt;/b&gt;Acrobatics +6 (+10 when jumping), Climb +16, Perception +10, Stealth +13 (+19 in forests and jungles); &lt;b&gt;Racial Modifiers &lt;/b&gt;+2 Perception, +4 Stealth (+10 in forests and jungles)&lt;/h5&gt;&lt;h5&gt;&lt;b&gt;Languages &lt;/b&gt;Kech&lt;/h5&gt;&lt;/div&gt;&lt;hr/&gt;&lt;div&gt;&lt;h5&gt;&lt;b&gt;ECOLOGY&lt;/b&gt;&lt;/h5&gt;&lt;/div&gt;&lt;hr/&gt;&lt;div&gt;&lt;h5&gt;&lt;b&gt;Environment &lt;/b&gt; warm forests&lt;/h5&gt;&lt;h5&gt;&lt;b&gt;Organization &lt;/b&gt;solitary, pair, or tribe (3-36 plus 2-6 dire apes)&lt;/h5&gt;&lt;h5&gt;&lt;b&gt;Treasure &lt;/b&gt;standard (longbow with 20 arrows, other treasure)&lt;/h5&gt;&lt;/div&gt;&lt;br&gt;&lt;div&gt;&lt;h4&gt;&lt;p&gt;&lt;p&gt;Not quite man nor ape, the kech is a hairless primate that dwells in the deepest jungles. There they live in sizable tribes, relying upon their uncanny coloration and skill with bows to hunt prey. The green-and-brown camouf lage coloration of a kech's flesh shifts and adapts to all surroundings to aid in stealth, but works particularly well in forests or jungles. This, combined with its uncanny ability to move through any terrain and leave no trace of its passage, makes the kech a masterful ambush hunter. A kech is 6 feet tall and weighs 240 pounds.  These creatures prefer to dwell in ruined jungle buildings, and when presented with an opportunity to seize a remote town, slaughter the citizens, and move in, the typical kech tribe does not hesitate. Keches are as cruel as they are stealthy, and most jungle villages do not realize  that they are under attack by a band of keches until the battle is already decided, with more than half the village dead in their beds, never having had the chance to awake and sound an alarm. Once a village does rouse to mount a resistance, the keches often seek to subdue remaining victims rather than kill them. Those who are slaughtered are inevitably eaten within 24 hours as part of a tremendous victory feast. Prisoners are often kept in cages in close proximity to the feasting, for keches enjoy the sound of wailing as their victims watch their kin being consumed.  A kech tribe is typically led by a chieftain with 2-4 levels of ranger or fighter. Keches value magical support, particularly divine magic, for the jungle has no shortage of methods to wound, poison, or sicken those who dwell within. A kech cleric is as likely to worship an evil deity as it is one of the Four Horsemen or an evil elemental lord, but most kech priests are in fact druids. The combination of restorative magic and power over the natural world is often too seductive a path for a devout kech to ignore. Kech druids typically take apes as animal companions, and even tribes that lack druids generally have a few well-trained guard apes among them.  Cannibalism is seen as a particularly vile taboo by keches-this prohibition extends to the consumption of ape or monkey flesh, but notably does not extend to the flesh of humanoids.&lt;/p&gt;&lt;/h4&gt;&lt;/div&gt;</t>
  </si>
  <si>
    <t>Kirin</t>
  </si>
  <si>
    <t>darkvision 60 ft., detect evil, low-light vision, scent; Perception +17</t>
  </si>
  <si>
    <t>20, touch 15, flat-footed 14</t>
  </si>
  <si>
    <t>(+6 Dex, +5 natural, -1 size)</t>
  </si>
  <si>
    <t>cold 10, electricity 30, fire 10</t>
  </si>
  <si>
    <t>gore +14 (1d8+5), 2 hooves +8 (1d6+2)</t>
  </si>
  <si>
    <t>breath weapon (15-ft. cone, 5d6 fire damage, Reflex DC 18 for half, usable every 1d4 rounds), powerful charge (gore, 2d8+14)</t>
  </si>
  <si>
    <t>Spell-Like Abilities (CL 9th; concentration +15)  Constant-detect evil, water walk   At Will-gaseous form, gust of wind   1/day-break enchantment, create food and water, major creation, wind walk (self only)</t>
  </si>
  <si>
    <t>Spells Known (CL 6th; concentration +12)   3rd (4/day)-lightning bolt (DC 19)   2nd (7/day)-lesser restoration, scorching ray   1st (8/day)-color spray (DC 17), cure light wounds, disguise self, remove fear, sanctuary (DC 17)   0 (at will)-arcane mark, create water, detect magic, guidance, mage hand, mending, stabilize</t>
  </si>
  <si>
    <t>Str 20, Dex 23, Con 18, Int 18, Wis 21, Cha 23</t>
  </si>
  <si>
    <t>Combat Casting, Eschew MaterialsB, Flyby Attack, Hover, Iron Will, Weapon Focus (gore)</t>
  </si>
  <si>
    <t>Diplomacy +15, Fly +20, Knowledge (history) +13, Perception +17, Perform (sing) +15, Sense Motive +14</t>
  </si>
  <si>
    <t>Abyssal, Auran, Celestial, Common, Draconic; telepathy 100 ft.</t>
  </si>
  <si>
    <t>With draconic scales covering much of its body, this staglike creature moves with awe-inspiring grace.</t>
  </si>
  <si>
    <t>Spells A kirin casts spells as a 6th-level sorcerer, and can cast spells from the cleric list as well as those normally available to a sorcerer. Cleric spells are considered arcane spells for a kirin, meaning that the creature does not need a divine focus to cast them.</t>
  </si>
  <si>
    <t>The noble kirin roam the sky, their feet rarely touching soil. They have a stag's graceful body and cloven hooves, a pair of backward-facing horns, and a thick mane and tail ranging from golden to brilliant reds or purples in the hues of the setting sun. Their hide resembles that of a dragon, the scales gleaming ebon or iridescent green.  Rare in the extreme, kirin seldom meddle openly in worldly affairs, preferring a subtle hand in overturning the schemes of wicked spirits such as hags and oni. The blood of young kirin runs hot, however, and such spirited youths may serve as mounts for cavaliers and paladins of clever wit and untarnished moral quality.  The wisest and most powerful kirin are known as emperor kirin, having earned this title through the respect of their peers and the strength of their powers. They resemble standard kirin, except their hooves give off sparks as they gallop through the air.  Emperor kirin have the advanced creature simple template and additional racial Hit Dice. When advancing a kirin's Hit Dice to create an emperor kirin, make the following additional changes.  • CR: Increase by 1 + the number of additional HD.  • Breath Weapon: Damage increases by 1d6 for every 2 additional HD.  • Spellcasting: Increase sorcerer level (for the purpose of spells known and spells per day) by 1 per additional HD.  • Spell-Like Abilities: Increase caster level by +1 per additional HD.  • Spell Resistance: Increase by +1 per additional HD.</t>
  </si>
  <si>
    <t>&lt;link rel="stylesheet"href="PF.css"&gt;&lt;div&gt;&lt;h2&gt;Kirin&lt;/h2&gt;&lt;h3&gt;&lt;i&gt;&lt;i&gt;With draconic scales covering much of its body&lt;/i&gt;, &lt;i&gt;this staglike creature moves with awe-inspiring grace&lt;/i&gt;.&lt;/i&gt;&lt;/h3&gt;&lt;br&gt;&lt;/br&gt;&lt;/div&gt;&lt;div class="heading"&gt;&lt;p class="alignleft"&gt;Kirin&lt;/p&gt;&lt;p class="alignright"&gt;&lt;i&gt;CR&lt;/i&gt; 7&lt;/p&gt;&lt;div style="clear: both;"&gt;&lt;/div&gt;&lt;/div&gt;&lt;div&gt;&lt;h5&gt;&lt;b&gt;XP &lt;/b&gt;3,200&lt;/h5&gt;&lt;h5&gt;LG Large magical beast (air)&lt;/h5&gt;&lt;h5&gt;&lt;b&gt;Init &lt;/b&gt;+6; &lt;b&gt;Senses &lt;/b&gt;darkvision 60 ft., &lt;i&gt;detect evil&lt;/i&gt;, low-light vision, scent; Perception +17&lt;/h5&gt;&lt;/div&gt;&lt;hr/&gt;&lt;div&gt;&lt;h5&gt;&lt;b&gt;DEFENSE&lt;/b&gt;&lt;/h5&gt;&lt;/div&gt;&lt;hr/&gt;&lt;div&gt;&lt;h5&gt;&lt;b&gt;AC &lt;/b&gt;20, touch 15, flat-footed 14 (+6 Dex, +5 natural, -1 size)&lt;/h5&gt;&lt;h5&gt;&lt;b&gt;hp &lt;/b&gt;85 (9d10+36)&lt;/h5&gt;&lt;h5&gt;&lt;b&gt;Fort &lt;/b&gt;+10, &lt;b&gt;Ref &lt;/b&gt;+12, &lt;b&gt;Will &lt;/b&gt;+10&lt;/h5&gt;&lt;h5&gt;&lt;b&gt;Resist &lt;/b&gt;cold 10, electricity 30, fire 10; &lt;b&gt;SR &lt;/b&gt;18&lt;/h5&gt;&lt;/div&gt;&lt;hr/&gt;&lt;div&gt;&lt;h5&gt;&lt;b&gt;OFFENSE&lt;/b&gt;&lt;/h5&gt;&lt;/div&gt;&lt;hr/&gt;&lt;div&gt;&lt;h5&gt;&lt;b&gt;Spd &lt;/b&gt;60 ft., fly 120 ft. (good)&lt;/h5&gt;&lt;h5&gt;&lt;b&gt;Melee &lt;/b&gt;gore +14 (1d8+5), 2 hooves +8 (1d6+2)&lt;/h5&gt;&lt;h5&gt;&lt;b&gt;Space &lt;/b&gt;10 ft.; &lt;b&gt;Reach &lt;/b&gt;5 ft.&lt;/h5&gt;&lt;h5&gt;&lt;b&gt;Special Attacks &lt;/b&gt;breath weapon (15-ft. cone, 5d6 fire damage, Reflex DC 18 for half, usable every 1d4 rounds), powerful charge (gore, 2d8+14)&lt;/h5&gt;&lt;h5&gt;&lt;b&gt;&lt;i&gt;Spell-Like Abilities&lt;/i&gt;&lt;/b&gt; (CL 9th; concentration +15)  &lt;/br&gt;Constant&amp;mdash;&lt;i&gt;detect evil&lt;/i&gt;, &lt;i&gt;water walk&lt;/i&gt; &lt;/br&gt;At Will&amp;mdash;&lt;i&gt;gaseous form&lt;/i&gt;, &lt;i&gt;gust of wind&lt;/i&gt; &lt;/br&gt;1/day&amp;mdash;&lt;i&gt;break enchantment&lt;/i&gt;, &lt;i&gt;create food and water&lt;/i&gt;, &lt;i&gt;major creation&lt;/i&gt;, &lt;i&gt;wind walk&lt;/i&gt; (self only)&lt;/h5&gt;&lt;/h5&gt;&lt;h5&gt;&lt;b&gt;Spells Known&lt;/b&gt; (CL 6th; concentration +12) &lt;/br&gt;3rd (4/day)&amp;mdash;&lt;i&gt;lightning bolt&lt;/i&gt; (DC 19) &lt;/br&gt;2nd (7/day)&amp;mdash;&lt;i&gt;lesser restoration&lt;/i&gt;, &lt;i&gt;scorching ray&lt;/i&gt; &lt;/br&gt;1st (8/day)&amp;mdash;&lt;i&gt;color spray&lt;/i&gt; (DC 17), &lt;i&gt;cure light wounds&lt;/i&gt;, &lt;i&gt;disguise self&lt;/i&gt;, &lt;i&gt;remove fear&lt;/i&gt;, &lt;i&gt;sanctuary&lt;/i&gt; (DC 17) &lt;/br&gt;0 (at will)&amp;mdash;&lt;i&gt;arcane mark&lt;/i&gt;, &lt;i&gt;create water&lt;/i&gt;, &lt;i&gt;detect magic&lt;/i&gt;, &lt;i&gt;guidance&lt;/i&gt;, &lt;i&gt;mage hand&lt;/i&gt;, &lt;i&gt;mending&lt;/i&gt;, &lt;i&gt;stabilize&lt;/i&gt;&lt;/h5&gt;&lt;/h5&gt;&lt;/div&gt;&lt;hr/&gt;&lt;div&gt;&lt;h5&gt;&lt;b&gt;STATISTICS&lt;/b&gt;&lt;/h5&gt;&lt;/div&gt;&lt;hr/&gt;&lt;div&gt;&lt;h5&gt;&lt;b&gt;Str &lt;/b&gt;20, &lt;b&gt;Dex &lt;/b&gt;23, &lt;b&gt;Con &lt;/b&gt;18, &lt;b&gt;Int &lt;/b&gt; 18, &lt;b&gt;Wis &lt;/b&gt;21, &lt;b&gt;Cha &lt;/b&gt;23&lt;/h5&gt;&lt;h5&gt;&lt;b&gt;Base Atk &lt;/b&gt;+9; &lt;b&gt;CMB &lt;/b&gt;+15; &lt;b&gt;CMD &lt;/b&gt;31 (35 vs. trip)&lt;/h5&gt;&lt;h5&gt;&lt;b&gt;Feats &lt;/b&gt;Combat Casting, Eschew Materials&lt;sup&gt;B&lt;/sup&gt;, Flyby Attack, Hover, Iron Will, Weapon Focus (gore)&lt;/h5&gt;&lt;h5&gt;&lt;b&gt;Skills &lt;/b&gt;Diplomacy +15, Fly +20, Knowledge (history) +13, Perception +17, Perform (sing) +15, Sense Motive +14&lt;/h5&gt;&lt;h5&gt;&lt;b&gt;Languages &lt;/b&gt;Abyssal, Auran, Celestial, Common, Draconic; telepathy 100 ft.&lt;/h5&gt;&lt;/div&gt;&lt;hr/&gt;&lt;div&gt;&lt;h5&gt;&lt;b&gt;ECOLOGY&lt;/b&gt;&lt;/h5&gt;&lt;/div&gt;&lt;hr/&gt;&lt;div&gt;&lt;h5&gt;&lt;b&gt;Environment &lt;/b&gt; any&lt;/h5&gt;&lt;h5&gt;&lt;b&gt;Organization &lt;/b&gt;solitary or pair&lt;/h5&gt;&lt;h5&gt;&lt;b&gt;Treasure &lt;/b&gt;standard&lt;/h5&gt;&lt;/div&gt;&lt;hr/&gt;&lt;div&gt;&lt;h5&gt;&lt;b&gt;SPECIAL ABILITIES&lt;/b&gt;&lt;/h5&gt;&lt;/div&gt;&lt;hr/&gt;&lt;div&gt;&lt;/h5&gt;&lt;h5&gt;&lt;b&gt;Spells&lt;/b&gt; A kirin casts spells as a 6th-level sorcerer, and can cast spells from the cleric list as well as those normally available to a sorcerer. Cleric spells are considered arcane spells for a kirin, meaning that the creature does not need a divine focus to cast them.&lt;/h5&gt;&lt;/div&gt;&lt;br&gt;&lt;/br&gt;&lt;div&gt;&lt;h4&gt;&lt;p&gt;&lt;p&gt;The noble kirin roam the sky, their feet rarely touching soil. They have a stag's graceful body and cloven hooves, a pair of backward-facing horns, and a thick mane and tail ranging from golden to brilliant reds or purples in the hues of the setting sun. Their hide resembles that of a dragon, the scales gleaming ebon or iridescent green.  Rare in the extreme, kirin seldom meddle openly in worldly affairs, preferring a subtle hand in overturning the schemes of wicked spirits such as hags and oni. The blood of young kirin runs hot, however, and such spirited youths may serve as mounts for cavaliers and paladins of clever wit and untarnished moral quality.  The wisest and most powerful kirin are known as emperor kirin, having earned this title through the respect of their peers and the strength of their powers. They resemble standard kirin, except their hooves give off sparks as they gallop through the air.  Emperor kirin have the advanced creature simple template and additional racial Hit Dice. When advancing a kirin's Hit Dice to create an emperor kirin, make the following additional changes.  &lt;ul&gt;&lt;li&gt; &lt;i&gt;CR&lt;/i&gt;: Increase by 1 + the number of additional HD.  &lt;li&gt; &lt;i&gt;Breath Weapon&lt;/i&gt;: Damage increases by 1d6 for every 2 additional HD.  &lt;li&gt; &lt;i&gt;Spellcasting&lt;/i&gt;: Increase sorcerer level (for the purpose of spells known and spells per day) by 1 per additional HD.  &lt;li&gt; &lt;i&gt;Spell-Like Abilities&lt;/i&gt;: Increase caster level by +1 per additional HD.  &lt;li&gt; &lt;i&gt;Spell Resistance&lt;/i&gt;: Increase by +1 per additional HD.&lt;/ul&gt;&lt;/p&gt;&lt;/h4&gt;&lt;/div&gt;</t>
  </si>
  <si>
    <t>Kongamato</t>
  </si>
  <si>
    <t>darkvision 60 ft., low-light vision; Perception +23</t>
  </si>
  <si>
    <t>(18d12+144)</t>
  </si>
  <si>
    <t>Fort +19, Ref +16, Will +13</t>
  </si>
  <si>
    <t>magic paralysis and sleep</t>
  </si>
  <si>
    <t>40 ft., fly 160 ft. (average)</t>
  </si>
  <si>
    <t>bite +28 (2d6+12), 2 claws +28 (1d8+12), tail slap +26 (2d6+6), 2 wings +26 (1d8+6)</t>
  </si>
  <si>
    <t>wailing dive, breath weapon (50-ft. cone, 14d6 sonic damage, Reflex DC 27 half, usable every 1d4 rounds)</t>
  </si>
  <si>
    <t>Str 34, Dex 17, Con 26, Int 9, Wis 14, Cha 17</t>
  </si>
  <si>
    <t>+32 (+34 sunder)</t>
  </si>
  <si>
    <t>Flyby Attack, Hover, Improved Initiative, Improved Sunder, Lightning Reflexes, Multiattack, Power Attack, Snatch, Wingover</t>
  </si>
  <si>
    <t>Climb +19, Fly +20, Intimidate +16, Perception +23, Sense Motive +15, Stealth +13, Survival +20</t>
  </si>
  <si>
    <t>compression, piercing beak</t>
  </si>
  <si>
    <t>A massive draconic creature with a birdlike head dives from the sky, letting loose a piercing scream as it descends.</t>
  </si>
  <si>
    <t>Piercing Beak (Ex) A kongamato's beak is extremely hard and adept at breaking objects. When attempting to damage an item, a kongamato's beak attack does double damage and is treated as if it were adamantine for the purposes of overcoming the object's hardness.  Wailing Dive (Su) When a kongamato makes a charge while flying or uses its Flyby Attack feat, the creature's body becomes infused with energy, causing its bite to deal an extra +1d6 points of sonic damage on that attack.</t>
  </si>
  <si>
    <t>Kongamatos are primeval dragons that hunt the deep jungles of the world. Although not as intelligent or magically adept as their "true" cousins, kongamatos are respected and feared for their resilience and awesome strength. While the kongamato's body is clearly draconic- squat and dense with sharp claws capping each of its four limbs-the creature's head is distinctly avian, with a long, toothless beak and a pronounced crest. A kongamato's hide is a rich emerald hue, with an ash-colored underbelly and crimson webbing on its broad wings. Females have smaller head-crests than males, and a rosy hue colors both the undersides of their wings and their underbellies.  Kongamatos are apex predators that make their lairs in the tops of the oldest and strongest trees, or in caves and ruins. Kongamatos are carnivorous and prey on large herd animals. Although they do not have teeth, their beaks are sharp and strong, allowing them to carve their kills with precision and to punch through wood, rock, and even metal. When possible, kongamatos hunt on the perimeter of their territories, gliding silently and gracefully through even the thickest forest foliage to surprise prey.  Both males and females grow to a length of almost 30 feet, with an equally broad wingspan, and can weigh up to 7 tons. Kongamatos live between 500 and 600 years.</t>
  </si>
  <si>
    <t>&lt;link rel="stylesheet"href="PF.css"&gt;&lt;div&gt;&lt;h2&gt;Kongamato&lt;/h2&gt;&lt;h3&gt;&lt;i&gt;A massive draconic creature with a birdlike head dives from the sky, letting loose a piercing scream as it descends.&lt;/i&gt;&lt;/h3&gt;&lt;br&gt;&lt;/div&gt;&lt;div class="heading"&gt;&lt;p class="alignleft"&gt;Kongamato&lt;/p&gt;&lt;p class="alignright"&gt;CR 15&lt;/p&gt;&lt;div style="clear: both;"&gt;&lt;/div&gt;&lt;/div&gt;&lt;div&gt;&lt;h5&gt;&lt;b&gt;XP &lt;/b&gt;51,200&lt;/h5&gt;&lt;h5&gt;N Huge dragon &lt;/h5&gt;&lt;h5&gt;&lt;b&gt;Init &lt;/b&gt;+7; &lt;b&gt;Senses &lt;/b&gt;darkvision 60 ft., low-light vision; Perception +23&lt;/h5&gt;&lt;/div&gt;&lt;hr/&gt;&lt;div&gt;&lt;h5&gt;&lt;b&gt;DEFENSE&lt;/b&gt;&lt;/h5&gt;&lt;/div&gt;&lt;hr/&gt;&lt;div&gt;&lt;h5&gt;&lt;b&gt;AC &lt;/b&gt;29, touch 11, flat-footed 26 (+3 Dex, +18 natural, -2 size)&lt;/h5&gt;&lt;h5&gt;&lt;b&gt;hp &lt;/b&gt;261 (18d12+144)&lt;/h5&gt;&lt;h5&gt;&lt;b&gt;Fort &lt;/b&gt;+19, &lt;b&gt;Ref &lt;/b&gt;+16, &lt;b&gt;Will &lt;/b&gt;+13&lt;/h5&gt;&lt;h5&gt;&lt;b&gt;DR &lt;/b&gt;10/magic; &lt;b&gt;Immune &lt;/b&gt;magic paralysis and sleep; &lt;b&gt;Resist &lt;/b&gt;acid 10, cold 10, electricity 10, fire 10; &lt;b&gt;SR &lt;/b&gt;26&lt;/h5&gt;&lt;/div&gt;&lt;hr/&gt;&lt;div&gt;&lt;h5&gt;&lt;b&gt;OFFENSE&lt;/b&gt;&lt;/h5&gt;&lt;/div&gt;&lt;hr/&gt;&lt;div&gt;&lt;h5&gt;&lt;b&gt;Spd &lt;/b&gt;40 ft., fly 160 ft. (average)&lt;/h5&gt;&lt;h5&gt;&lt;b&gt;Melee &lt;/b&gt;bite +28 (2d6+12), 2 claws +28 (1d8+12), tail slap +26 (2d6+6), 2 wings +26 (1d8+6)&lt;/h5&gt;&lt;h5&gt;&lt;b&gt;Space &lt;/b&gt;15 ft.; &lt;b&gt;Reach &lt;/b&gt;15 ft.&lt;/h5&gt;&lt;h5&gt;&lt;b&gt;Special Attacks &lt;/b&gt;wailing dive, breath weapon (50-ft. cone, 14d6 sonic damage, Reflex DC 27 half, usable every 1d4 rounds)&lt;/h5&gt;&lt;/div&gt;&lt;hr/&gt;&lt;div&gt;&lt;h5&gt;&lt;b&gt;STATISTICS&lt;/b&gt;&lt;/h5&gt;&lt;/div&gt;&lt;hr/&gt;&lt;div&gt;&lt;h5&gt;&lt;b&gt;Str &lt;/b&gt;34, &lt;b&gt;Dex &lt;/b&gt;17, &lt;b&gt;Con &lt;/b&gt;26, &lt;b&gt;Int &lt;/b&gt; 9, &lt;b&gt;Wis &lt;/b&gt;14, &lt;b&gt;Cha &lt;/b&gt;17&lt;/h5&gt;&lt;h5&gt;&lt;b&gt;Base Atk &lt;/b&gt;+18; &lt;b&gt;CMB &lt;/b&gt;+32 (+34 sunder); &lt;b&gt;CMD &lt;/b&gt;45 (47 vs. sunder, 49 vs. trip)&lt;/h5&gt;&lt;h5&gt;&lt;b&gt;Feats &lt;/b&gt;Flyby Attack, Hover, Improved Initiative, Improved Sunder, Lightning Reflexes, Multiattack, Power Attack, Snatch, Wingover&lt;/h5&gt;&lt;h5&gt;&lt;b&gt;Skills &lt;/b&gt;Climb +19, Fly +20, Intimidate +16, Perception +23, Sense Motive +15, Stealth +13, Survival +20&lt;/h5&gt;&lt;h5&gt;&lt;b&gt;Languages &lt;/b&gt;Draconic&lt;/h5&gt;&lt;h5&gt;&lt;b&gt;SQ &lt;/b&gt;compression, piercing beak&lt;/h5&gt;&lt;/div&gt;&lt;hr/&gt;&lt;div&gt;&lt;h5&gt;&lt;b&gt;ECOLOGY&lt;/b&gt;&lt;/h5&gt;&lt;/div&gt;&lt;hr/&gt;&lt;div&gt;&lt;h5&gt;&lt;b&gt;Environment &lt;/b&gt; tropical forests&lt;/h5&gt;&lt;h5&gt;&lt;b&gt;Organization &lt;/b&gt;solitary or pair&lt;/h5&gt;&lt;h5&gt;&lt;b&gt;Treasure &lt;/b&gt;standard&lt;/h5&gt;&lt;/div&gt;&lt;hr/&gt;&lt;div&gt;&lt;h5&gt;&lt;b&gt;SPECIAL ABILITIES&lt;/b&gt;&lt;/h5&gt;&lt;/div&gt;&lt;hr/&gt;&lt;div&gt;&lt;/h5&gt;&lt;h5&gt;&lt;b&gt;Piercing Beak (Ex)&lt;/b&gt; A kongamato's beak is extremely hard and adept at breaking objects. When attempting to damage an item, a kongamato's beak attack does double damage and is treated as if it were adamantine for the purposes of overcoming the object's hardness.  &lt;/h5&gt;&lt;h5&gt;&lt;b&gt;Wailing Dive (Su)&lt;/b&gt; When a kongamato makes a charge while flying or uses its Flyby Attack feat, the creature's body becomes infused with energy, causing its bite to deal an extra +1d6 points of sonic damage on that attack.&lt;/h5&gt;&lt;/div&gt;&lt;br&gt;&lt;div&gt;&lt;h4&gt;&lt;p&gt;&lt;p&gt;Kongamatos are primeval dragons that hunt the deep jungles of the world. Although not as intelligent or magically adept as their "true" cousins, kongamatos are respected and feared for their resilience and awesome strength. While the kongamato's body is clearly draconic- squat and dense with sharp claws capping each of its four limbs-the creature's head is distinctly avian, with a long, toothless beak and a pronounced crest. A kongamato's hide is a rich emerald hue, with an ash-colored underbelly and crimson webbing on its broad wings. Females have smaller head-crests than males, and a rosy hue colors both the undersides of their wings and their underbellies.  Kongamatos are apex predators that make their lairs in the tops of the oldest and strongest trees, or in caves and ruins. Kongamatos are carnivorous and prey on large herd animals. Although they do not have teeth, their beaks are sharp and strong, allowing them to carve their kills with precision and to punch through wood, rock, and even metal. When possible, kongamatos hunt on the perimeter of their territories, gliding silently and gracefully through even the thickest forest foliage to surprise prey.  Both males and females grow to a length of almost 30 feet, with an equally broad wingspan, and can weigh up to 7 tons. Kongamatos live between 500 and 600 years.&lt;/p&gt;&lt;/h4&gt;&lt;/div&gt;</t>
  </si>
  <si>
    <t>Augur</t>
  </si>
  <si>
    <t>darkvision 60 ft., deathwatch; Perception +7</t>
  </si>
  <si>
    <t>regeneration 2 (good weapons and spells, silver weapons)</t>
  </si>
  <si>
    <t>Fort +2, Ref +8, Will +4</t>
  </si>
  <si>
    <t>gore +4 (1d4-1 plus bleed)</t>
  </si>
  <si>
    <t>bleed (1d2), unnerving gaze (30 ft., DC 9)</t>
  </si>
  <si>
    <t>Spell-Like Abilities (CL 6th; concentration +4)  Constant-deathwatch   At Will-bleed (DC 8), mage hand, open/close   3/day-inflict light wounds (DC 9)   1/week-commune (CL 12th, 6 questions)</t>
  </si>
  <si>
    <t>Str 8, Dex 17, Con 12, Int 13, Wis 12, Cha 7</t>
  </si>
  <si>
    <t>Bluff +4, Escape Artist +9, Fly +15, Intimidate +4, Perception +7, Sense Motive +7, Sleight of Hand +9, Stealth +17</t>
  </si>
  <si>
    <t>Common, Infernal (cannot speak)</t>
  </si>
  <si>
    <t>solitary, pair, pack (3-5), or squad (6-8)</t>
  </si>
  <si>
    <t>A single eye peers from behind the armor plates and keen-edged blades that compose the cage-like exterior of this tiny flying orb.</t>
  </si>
  <si>
    <t>Unnerving Gaze (Ex) A creature that succumbs to an augur's unnerving gaze becomes shaken for 1 round.</t>
  </si>
  <si>
    <t>Gory sentinels with a lust for flesh and the myriad bodily fluids contained within, augurs number among the most common-as well as most despicable-kytons on the Plane of Shadow. Having given up their humanoid bodies in favor of the more stealthy and wretched guise of a singular large eye armored in bloodied metal plates, augurs act as spies and sycophants for more powerful kytons. Their miniscule size, sturdy exterior, and unnerving gazes make them ideally equipped for dangerous reconnaissance missions to the Material Plane, where the augurs are able to scout out potential raiding locations or spot vulnerable, lone travelers before  their more powerful kyton brethren cross the planes to attack.  While their usefulness in tasks of stealth and guile makes augurs deadly companions, their insatiable lust for blood often proves their ultimate downfall. Augurs, like most kytons, find themselves in a heightened state of arousal when witness to the destruction of flesh, but the extent to which these muscular orbs find pleasure in blood is far more treacherous than their more disciplined peers. Many augurs cannot help but indulge themselves when exposed to gore-rolling within and dipping their blades into freshly spilled pools-an unfortunate trait which has led many careless augurs to their capture or doom.  An augur's gruesome appearance is not always self-inflicted. They are sometimes constructed by other kytons who seek to impose an everlasting punishment upon a particularly unwilling mortal sacrifice; the defiant individual's body is cast aside for scraps as its mind and soul are transferred into the monocular shell, producing an augur when the ritual is complete. Augurs are the least pragmatic type of all kytons, and thus the least respected among their peers. The condemnation of an individual's spirit to the cage-like body of a kyton augur is the precedent for a truly agonizing and lonely existence.  A lawful evil spellcaster can gain an augur as a familiar at 7th level by taking the Improved Familiar feat.  A typical augur kyton is 1 foot in diameter and weighs 30 pounds.</t>
  </si>
  <si>
    <t>&lt;link rel="stylesheet"href="PF.css"&gt;&lt;div&gt;&lt;h2&gt;Kyton, Augur&lt;/h2&gt;&lt;h3&gt;&lt;i&gt;A single eye peers from behind the armor plates and keen-edged blades that compose the cage-like exterior of this tiny flying orb.&lt;/i&gt;&lt;/h3&gt;&lt;br&gt;&lt;/div&gt;&lt;div class="heading"&gt;&lt;p class="alignleft"&gt;Augur&lt;/p&gt;&lt;p class="alignright"&gt;CR 2&lt;/p&gt;&lt;div style="clear: both;"&gt;&lt;/div&gt;&lt;/div&gt;&lt;div&gt;&lt;h5&gt;&lt;b&gt;XP &lt;/b&gt;600&lt;/h5&gt;&lt;h5&gt;LE Tiny outsider (evil, extraplanar, kyton, lawful)&lt;/h5&gt;&lt;h5&gt;&lt;b&gt;Init &lt;/b&gt;+7; &lt;b&gt;Senses &lt;/b&gt;darkvision 60 ft., &lt;i&gt;deathwatch&lt;/i&gt;; Perception +7&lt;/h5&gt;&lt;/div&gt;&lt;hr/&gt;&lt;div&gt;&lt;h5&gt;&lt;b&gt;DEFENSE&lt;/b&gt;&lt;/h5&gt;&lt;/div&gt;&lt;hr/&gt;&lt;div&gt;&lt;h5&gt;&lt;b&gt;AC &lt;/b&gt;17, touch 15, flat-footed 14 (+3 Dex, +2 natural, +2 size)&lt;/h5&gt;&lt;h5&gt;&lt;b&gt;hp &lt;/b&gt;19 (3d10+3); regeneration 2 (good weapons and spells, silver weapons)&lt;/h5&gt;&lt;h5&gt;&lt;b&gt;Fort &lt;/b&gt;+2, &lt;b&gt;Ref &lt;/b&gt;+8, &lt;b&gt;Will &lt;/b&gt;+4&lt;/h5&gt;&lt;h5&gt;&lt;b&gt;DR &lt;/b&gt;5/good or silver; &lt;b&gt;Immune &lt;/b&gt;cold&lt;/h5&gt;&lt;/div&gt;&lt;hr/&gt;&lt;div&gt;&lt;h5&gt;&lt;b&gt;OFFENSE&lt;/b&gt;&lt;/h5&gt;&lt;/div&gt;&lt;hr/&gt;&lt;div&gt;&lt;h5&gt;&lt;b&gt;Spd &lt;/b&gt;20 ft., fly 50 ft. (perfect)&lt;/h5&gt;&lt;h5&gt;&lt;b&gt;Melee &lt;/b&gt;gore +4 (1d4-1 plus &lt;i&gt;bleed&lt;/i&gt;)&lt;/h5&gt;&lt;h5&gt;&lt;b&gt;Space &lt;/b&gt;2-1/2 ft.; &lt;b&gt;Reach &lt;/b&gt;0 ft.&lt;/h5&gt;&lt;h5&gt;&lt;b&gt;Special Attacks &lt;/b&gt;&lt;i&gt;bleed&lt;/i&gt; (1d2), unnerving gaze (30 ft., DC 9)&lt;/h5&gt;&lt;h5&gt;&lt;b&gt;Spell-Like Abilities&lt;/b&gt; (CL 6th; concentration +4)  &lt;/br&gt;Constant&amp;mdash;&lt;i&gt;deathwatch&lt;/i&gt; &lt;/br&gt;At Will&amp;mdash;&lt;i&gt;bleed&lt;/i&gt; (DC 8), &lt;i&gt;mage hand&lt;/i&gt;, &lt;i&gt;open/close&lt;/i&gt; &lt;/br&gt;3/day&amp;mdash;&lt;i&gt;inflict light wounds&lt;/i&gt; (DC 9) &lt;/br&gt;1/week&amp;mdash;&lt;i&gt;commune&lt;/i&gt; (CL 1&lt;sup&gt;2th&lt;/sup&gt;, 6 questions)&lt;/h5&gt;&lt;/h5&gt;&lt;/div&gt;&lt;hr/&gt;&lt;div&gt;&lt;h5&gt;&lt;b&gt;STATISTICS&lt;/b&gt;&lt;/h5&gt;&lt;/div&gt;&lt;hr/&gt;&lt;div&gt;&lt;h5&gt;&lt;b&gt;Str &lt;/b&gt;8, &lt;b&gt;Dex &lt;/b&gt;17, &lt;b&gt;Con &lt;/b&gt;12, &lt;b&gt;Int &lt;/b&gt; 13, &lt;b&gt;Wis &lt;/b&gt;12, &lt;b&gt;Cha &lt;/b&gt;7&lt;/h5&gt;&lt;h5&gt;&lt;b&gt;Base Atk &lt;/b&gt;+3; &lt;b&gt;CMB &lt;/b&gt;+4; &lt;b&gt;CMD &lt;/b&gt;13 (can't be tripped)&lt;/h5&gt;&lt;h5&gt;&lt;b&gt;Feats &lt;/b&gt;Improved Initiative, Lightning Reflexes&lt;/h5&gt;&lt;h5&gt;&lt;b&gt;Skills &lt;/b&gt;Bluff +4, Escape Artist +9, Fly +15, Intimidate +4, Perception +7, Sense Motive +7, Sleight of Hand +9, Stealth +17&lt;/h5&gt;&lt;h5&gt;&lt;b&gt;Languages &lt;/b&gt;Common, Infernal (cannot speak)&lt;/h5&gt;&lt;/div&gt;&lt;hr/&gt;&lt;div&gt;&lt;h5&gt;&lt;b&gt;ECOLOGY&lt;/b&gt;&lt;/h5&gt;&lt;/div&gt;&lt;hr/&gt;&lt;div&gt;&lt;h5&gt;&lt;b&gt;Environment &lt;/b&gt; any (Plane of Shadow)&lt;/h5&gt;&lt;h5&gt;&lt;b&gt;Organization &lt;/b&gt;solitary, pair, pack (3-5), or squad (6-8)&lt;/h5&gt;&lt;h5&gt;&lt;b&gt;Treasure &lt;/b&gt;standard&lt;/h5&gt;&lt;/div&gt;&lt;hr/&gt;&lt;div&gt;&lt;h5&gt;&lt;b&gt;SPECIAL ABILITIES&lt;/b&gt;&lt;/h5&gt;&lt;/div&gt;&lt;hr/&gt;&lt;div&gt;&lt;/h5&gt;&lt;h5&gt;&lt;b&gt;Unnerving Gaze (Ex)&lt;/b&gt; A creature that succumbs to an augur's unnerving gaze becomes shaken for 1 round.&lt;/h5&gt;&lt;/div&gt;&lt;br&gt;&lt;div&gt;&lt;h4&gt;&lt;p&gt;&lt;p&gt;Gory sentinels with a lust for flesh and the myriad bodily fluids contained within, augurs number among the most common-as well as most despicable-kytons on the Plane of Shadow. Having given up their humanoid bodies in favor of the more stealthy and wretched guise of a singular large eye armored in bloodied metal plates, augurs act as spies and sycophants for more powerful kytons. Their miniscule size, sturdy exterior, and unnerving gazes make them ideally equipped for dangerous reconnaissance missions to the Material Plane, where the augurs are able to scout out potential raiding locations or spot vulnerable, lone travelers before  their more powerful kyton brethren cross the planes to attack.  While their usefulness in tasks of stealth and guile makes augurs deadly companions, their insatiable lust for blood often proves their ultimate downfall. Augurs, like most kytons, find themselves in a heightened state of arousal when witness to the destruction of flesh, but the extent to which these muscular orbs find pleasure in blood is far more treacherous than their more disciplined peers. Many augurs cannot help but indulge themselves when exposed to gore-rolling within and dipping their blades into freshly spilled pools-an unfortunate trait which has led many careless augurs to their capture or doom.  An augur's gruesome appearance is not always self-inflicted. They are sometimes constructed by other kytons who seek to impose an everlasting punishment upon a particularly unwilling mortal sacrifice; the defiant individual's body is cast aside for scraps as its mind and soul are transferred into the monocular shell, producing an augur when the ritual is complete. Augurs are the least pragmatic type of all kytons, and thus the least respected among their peers. The condemnation of an individual's spirit to the cage-like body of a kyton augur is the precedent for a truly agonizing and lonely existence.  A lawful evil spellcaster can gain an augur as a familiar at 7th level by taking the Improved Familiar feat.  A typical augur kyton is 1 foot in diameter and weighs 30 pounds.&lt;/p&gt;&lt;/h4&gt;&lt;/div&gt;</t>
  </si>
  <si>
    <t>Eremite</t>
  </si>
  <si>
    <t>38, touch 19, flat-footed 29</t>
  </si>
  <si>
    <t>(+8 Dex, +1 dodge, +19 natural)</t>
  </si>
  <si>
    <t>(20d10+200)</t>
  </si>
  <si>
    <t>regeneration 15 (good weapons and spells, silver weapons)</t>
  </si>
  <si>
    <t>Fort +22, Ref +16, Will +19</t>
  </si>
  <si>
    <t>cold, fear effects, nonlethal damage, pain</t>
  </si>
  <si>
    <t>bite +30 (2d6+10 plus pain), 2 claws +30 (2d6+10/19-20 plus grab and pain), 2 wings +25 (1d8+5 plus pain)</t>
  </si>
  <si>
    <t>evisceration, unnerving gaze (30 ft., DC 31)</t>
  </si>
  <si>
    <t>Spell-Like Abilities (CL 20th; concentration +31)  Constant-true seeing  At Will-greater teleport (self plus 50 lbs. of objects only), inflict critical wounds (DC 25), shadow walk, telekinesis (DC 26)  3/day-blade barrier (DC 27), dimensional lock, forcecage (DC 28), greater shadow evocation (DC 29), heal (self only), insanity (DC 28), mass inflict critical wounds (DC 29), plane shift (DC 28), shades (DC 30), symbol of pain (DC 26), wall of force  1/day-binding (DC 29), trap the soul (DC 29)</t>
  </si>
  <si>
    <t>Str 30, Dex 27, Con 30, Int 22, Wis 21, Cha 33</t>
  </si>
  <si>
    <t>Combat Casting, Combat Expertise, Combat Reflexes, Dodge, Improved Critical (claws), Improved Initiative, Iron Will, Lightning Reflexes, Skill Focus (Perception), Spell Penetration</t>
  </si>
  <si>
    <t>Bluff +34, Diplomacy +34, Fly +12, Heal +28, Intimidate +34, Knowledge (arcana) +16, Knowledge (dungeoneering) +16, Knowledge (nature) +16, Knowledge (planes) +29, Knowledge (religion) +16, Perception +34, Sense Motive +28, Spellcraft +29, Stealth +31, Use Magic Device +31</t>
  </si>
  <si>
    <t>graft flesh, shadow traveler</t>
  </si>
  <si>
    <t>solitary, pair, or cell (3-5)</t>
  </si>
  <si>
    <t>This blood-soaked humanoid is festooned with razored shards of metal. Skeletal wings protrude from its bleeding shoulders.</t>
  </si>
  <si>
    <t>Immune to Pain (Su) An eremite is immune to nonlethal damage, as well as to all magical effects associated with extreme pain, such as a symbol of pain, another eremite's pain attack, or similar effects at the GM's discretion.  Evisceration (Ex) When an eremite grapples a foe, it can quickly eviscerate or otherwise surgically alter its victim by excising a bit of flesh or a part of an internal organ as a swift action, causing the victim to take 1d8 points of ability drain-the exact ability score drained is chosen by the eremite. The victim can resist this effect with a DC 28 Fortitude save. The save DC is Dexterity-based.  Graft Flesh (Su) Once per day, an eremite may graft any bit of flesh or bone harvested via its evisceration ability within the previous hour to its own body as a full-round action that provokes an attack of opportunity. Doing so grants the eremite the effects of a heal and a greater restoration spell (caster level 20th).  Pain (Su) Any creature struck by an eremite's natural attacks must make a DC 30 Fortitude save or become staggered for 1 round from the pain. As long as a creature is staggered by this effect, it takes a -4 penalty on all saving throws made to resist the eremite's spell-like and extraordinary abilities. The save DC is Constitution-based.  Shadow Traveler (Ex) When an eremite uses plane shift to travel to the Plane of Shadow, it arrives at its intended destination with complete accuracy. When an eremite uses shadow walk, it moves at a rate of 100 miles per hour.  Unnerving Gaze (Ex) A creature that succumbs to an eremite's unnerving gaze becomes paralyzed with fear for 1d4 rounds as it finds itself almost longing to submit its flesh to the kyton. At the end of any round it remains paralyzed in this way, the victim must make a DC 31 Will save or take 1d4 points of Wisdom drain from encroaching madness. This is a mind-affecting fear effect.</t>
  </si>
  <si>
    <t>Eremites are among the eldest and most mutilated of kytons, having inflicted such massive damage to themselves that they feel little pain and no fear. The typical eremite is completely covered in blood-caked bandages, tattered cords of black leather, and thousands of jagged shards of razor-sharp metal. These fragments are all that holds the creature's mutilated flesh together, yet they do so with a strength far greater than that granted by mortal flesh and bone.  Rather than concentrating solely on physical or even spiritual alterations, eremites seek to blur the very lines around being, physicality, and individuality. They desire only the most powerful beings to augment themselves with, traveling across vast swaths of the Material Plane in search of the most promising additions to their bodily collection and harvesting only the finest parts-the ripest spleen, the most alluring veins, the most succulent eyes. When an eremite encounters a creature that possess a so-called "perfect part," the powerful kyton seeks to capture that creature alive so that it can study how that perfect part functions as part of the creature's physiology before it finally decides to surgically remove  it and attach it to its own body-often in a way not quite in keeping with the part's original use. A gifted bard's tongue might, for example, be nailed to a kyton's palm or sewn into its heart, while the eyes of a beautiful queen might be stitched into the kyton's torso. To the eremite, these hideous changes and choices somehow enhance the perfection of the harvested part, while to others they merely enhance the horror that the creature represents.  While eremites do hold an appreciation for inspection of their targets as well as introspection regarding their own powers and identity, their primary occupation is the understanding of pain and suffering, which they pursue by inflicting the most heinous cruelties upon their victims. An eremite seeks to deliver as much agony as possible to its victims after capturing them, allowing them to undergo extreme amounts of trauma before letting them perish. An eremite often rends its own flesh in the same manner as it does its victim's, so as to experience the pain alongside it.  While pursuing a chosen victim, an eremite utilizes its supernatural abilities to distract and distress a given target before it captures and drags it back to the Plane of Shadow via plane shift. Bargaining with an eremite is not usually an option, though if a particularly powerful victim can offer an eremite advice or aid, or otherwise assist in harvesting an even more interesting catch, an eremite can sometimes be convinced to let the helpful victim escape. It's worth remembering, though, that kytons as a whole have little patience for the petty pursuits of honor and pride, seeing such feelings as traits that ultimately spell the end for baser creatures. The only thing that matters to an eremite is the testing of its boundaries as well as the boundaries of existence itself. Just because an eremite might be convinced to let someone go in trade for an opportunity for a greater catch doesn't mean that once that other target is secured the eremite will cease its attempts to capture and harvest its original target. One who manages to distract and subsequently escape an eremite is well-advised to spend the rest of his life on the run.  A typical eremite stands approximately 7 feet tall and weighs about 200 pounds. While their general form is something of a humanoid shape, exact appearances can vary wildly between eremites as they harvest and graft particularly unusual pieces of flesh to their bodies from increasingly exotic victims.   EREMITE OVERLORDS  Eremites who surpass the limits of individuality and achieve dominion over a certain realm of the Plane of Shadow are referred to as eremite overlords. An overlord has focused on a specific type of mutilation, and has taken that heinous surgical procedure to the outer limits of pain and pleasure. Those who worship and venerate the overlords often seek to emulate their patron's chosen mutilation, often fatally so. Overlords keep in correspondence with one another and sometimes collaborate in a Covenant of Overlords, and while they do not view each other as enemies, they are by no means allies, and often vie for the favor of the demagogues.  Each overlord is a unique Large (or larger) eremite with several additional Hit Dice. In addition, each has a unique power linked to its chosen form of self-mutilation, as well as 4-6 additional spell-like abilities along that mutilation's theme. For example, an overlord that has perfected the act of skinning itself and wrapping its flesh in thorny black vines might have an ability to send those thorny vines out at great length to grapple and constrict distant foes, and might gain black tentacles, entangle, wall of thorns, and 1-3 similar spell-like abilities.</t>
  </si>
  <si>
    <t>&lt;link rel="stylesheet"href="PF.css"&gt;&lt;div&gt;&lt;h2&gt;Kyton, Eremite&lt;/h2&gt;&lt;h3&gt;&lt;i&gt;This blood-soaked humanoid is festooned with razored shards of metal. Skeletal wings protrude from its bleeding shoulders.&lt;/i&gt;&lt;/h3&gt;&lt;br&gt;&lt;/div&gt;&lt;div class="heading"&gt;&lt;p class="alignleft"&gt;Eremite&lt;/p&gt;&lt;p class="alignright"&gt;CR 20&lt;/p&gt;&lt;div style="clear: both;"&gt;&lt;/div&gt;&lt;/div&gt;&lt;div&gt;&lt;h5&gt;&lt;b&gt;XP &lt;/b&gt;307,200&lt;/h5&gt;&lt;h5&gt;LE Medium outsider (evil, extraplanar, kyton, lawful)&lt;/h5&gt;&lt;h5&gt;&lt;b&gt;Init &lt;/b&gt;+12; &lt;b&gt;Senses &lt;/b&gt;darkvision 60 ft., &lt;i&gt;true seeing&lt;/i&gt;; Perception +34&lt;/h5&gt;&lt;/div&gt;&lt;hr/&gt;&lt;div&gt;&lt;h5&gt;&lt;b&gt;DEFENSE&lt;/b&gt;&lt;/h5&gt;&lt;/div&gt;&lt;hr/&gt;&lt;div&gt;&lt;h5&gt;&lt;b&gt;AC &lt;/b&gt;38, touch 19, flat-footed 29 (+8 Dex, +1 dodge, +19 natural)&lt;/h5&gt;&lt;h5&gt;&lt;b&gt;hp &lt;/b&gt;310 (20d10+200); regeneration 15 (good weapons and spells, silver weapons)&lt;/h5&gt;&lt;h5&gt;&lt;b&gt;Fort &lt;/b&gt;+22, &lt;b&gt;Ref &lt;/b&gt;+16, &lt;b&gt;Will &lt;/b&gt;+19&lt;/h5&gt;&lt;h5&gt;&lt;b&gt;DR &lt;/b&gt;15/good and silver; &lt;b&gt;Immune &lt;/b&gt;cold, fear effects, nonlethal damage, pain; &lt;b&gt;SR &lt;/b&gt;31&lt;/h5&gt;&lt;/div&gt;&lt;hr/&gt;&lt;div&gt;&lt;h5&gt;&lt;b&gt;OFFENSE&lt;/b&gt;&lt;/h5&gt;&lt;/div&gt;&lt;hr/&gt;&lt;div&gt;&lt;h5&gt;&lt;b&gt;Spd &lt;/b&gt;40 ft., fly 60 ft. (good)&lt;/h5&gt;&lt;h5&gt;&lt;b&gt;Melee &lt;/b&gt;bite +30 (2d6+10 plus pain), 2 claws +30 (2d6+10/19-20 plus grab and pain), 2 wings +25 (1d8+5 plus pain)&lt;/h5&gt;&lt;h5&gt;&lt;b&gt;Space &lt;/b&gt;5 ft.; &lt;b&gt;Reach &lt;/b&gt;5 ft.&lt;/h5&gt;&lt;h5&gt;&lt;b&gt;Special Attacks &lt;/b&gt;evisceration, unnerving gaze (30 ft., DC 31)&lt;/h5&gt;&lt;h5&gt;&lt;b&gt;Spell-Like Abilities&lt;/b&gt; (CL 20th; concentration +31)  &lt;/br&gt;Constant&amp;mdash;&lt;i&gt;true seeing&lt;/i&gt; &lt;/br&gt;At Will&amp;mdash;&lt;i&gt;greater teleport&lt;/i&gt; (self plus 50 lbs. of objects only), &lt;i&gt;inflict critical wounds&lt;/i&gt; (DC 25), &lt;i&gt;shadow walk&lt;/i&gt;, &lt;i&gt;telekinesis&lt;/i&gt; (DC 26) &lt;/br&gt;3/day&amp;mdash;&lt;i&gt;blade barrier&lt;/i&gt; (DC 27), &lt;i&gt;dimensional lock&lt;/i&gt;, &lt;i&gt;forcecage&lt;/i&gt; (DC 28), &lt;i&gt;greater shadow evocation&lt;/i&gt; (DC 29), &lt;i&gt;heal&lt;/i&gt; (self only), &lt;i&gt;insanity&lt;/i&gt; (DC 28), mass &lt;i&gt;inflict critical wounds&lt;/i&gt; (DC 29), &lt;i&gt;plane shift&lt;/i&gt; (DC 28), &lt;i&gt;shades&lt;/i&gt; (DC 30), &lt;i&gt;symbol of pain&lt;/i&gt; (DC 26), &lt;i&gt;wall of force&lt;/i&gt; &lt;/br&gt;1/day&amp;mdash;&lt;i&gt;binding&lt;/i&gt; (DC 29), &lt;i&gt;trap the soul&lt;/i&gt; (DC 29)&lt;/h5&gt;&lt;/h5&gt;&lt;/div&gt;&lt;hr/&gt;&lt;div&gt;&lt;h5&gt;&lt;b&gt;STATISTICS&lt;/b&gt;&lt;/h5&gt;&lt;/div&gt;&lt;hr/&gt;&lt;div&gt;&lt;h5&gt;&lt;b&gt;Str &lt;/b&gt;30, &lt;b&gt;Dex &lt;/b&gt;27, &lt;b&gt;Con &lt;/b&gt;30, &lt;b&gt;Int &lt;/b&gt; 22, &lt;b&gt;Wis &lt;/b&gt;21, &lt;b&gt;Cha &lt;/b&gt;33&lt;/h5&gt;&lt;h5&gt;&lt;b&gt;Base Atk &lt;/b&gt;+20; &lt;b&gt;CMB &lt;/b&gt;+30 (+34 grapple); &lt;b&gt;CMD &lt;/b&gt;49&lt;/h5&gt;&lt;h5&gt;&lt;b&gt;Feats &lt;/b&gt;Combat Casting, Combat Expertise, Combat Reflexes, Dodge, Improved Critical (claws), Improved Initiative, Iron Will, Lightning Reflexes, Skill Focus (Perception), Spell Penetration&lt;/h5&gt;&lt;h5&gt;&lt;b&gt;Skills &lt;/b&gt;Bluff +34, Diplomacy +34, Fly +12, Heal +28, Intimidate +34, Knowledge (arcana) +16, Knowledge (dungeoneering) +16, Knowledge (nature) +16, Knowledge (planes) +29, Knowledge (religion) +16, Perception +34, Sense Motive +28, Spellcraft +29, Stealth +31, Use Magic Device +31&lt;/h5&gt;&lt;h5&gt;&lt;b&gt;Languages &lt;/b&gt;Common, Infernal; telepathy 100 ft.&lt;/h5&gt;&lt;h5&gt;&lt;b&gt;SQ &lt;/b&gt;graft flesh, shadow traveler&lt;/h5&gt;&lt;/div&gt;&lt;hr/&gt;&lt;div&gt;&lt;h5&gt;&lt;b&gt;ECOLOGY&lt;/b&gt;&lt;/h5&gt;&lt;/div&gt;&lt;hr/&gt;&lt;div&gt;&lt;h5&gt;&lt;b&gt;Environment &lt;/b&gt; any (Plane of Shadow)&lt;/h5&gt;&lt;h5&gt;&lt;b&gt;Organization &lt;/b&gt;solitary, pair, or cell (3-5)&lt;/h5&gt;&lt;h5&gt;&lt;b&gt;Treasure &lt;/b&gt;double&lt;/h5&gt;&lt;/div&gt;&lt;hr/&gt;&lt;div&gt;&lt;h5&gt;&lt;b&gt;SPECIAL ABILITIES&lt;/b&gt;&lt;/h5&gt;&lt;/div&gt;&lt;hr/&gt;&lt;div&gt;&lt;/h5&gt;&lt;h5&gt;&lt;b&gt;Immune to Pain (Su)&lt;/b&gt; An eremite is immune to nonlethal damage, as well as to all magical effects associated with extreme pain, such as a &lt;i&gt;symbol of pain&lt;/i&gt;, another eremite's pain attack, or similar effects at the GM's discretion.  &lt;/h5&gt;&lt;h5&gt;&lt;b&gt;Evisceration (Ex)&lt;/b&gt; When an eremite grapples a foe, it can quickly eviscerate or otherwise surgically alter its victim by excising a bit of flesh or a part of an internal organ as a swift action, causing the victim to take 1d8 points of ability drain-the exact ability score drained is chosen by the eremite. The victim can resist this effect with a DC 28 Fortitude save. The save DC is Dexterity-based.  &lt;/h5&gt;&lt;h5&gt;&lt;b&gt;Graft Flesh (Su)&lt;/b&gt; Once per day, an eremite may graft any bit of flesh or bone harvested via its evisceration ability within the previous hour to its own body as a full-round action that provokes an attack of opportunity. Doing so grants the eremite the effects of a &lt;i&gt;heal&lt;/i&gt; and a &lt;i&gt;greater restoration&lt;/i&gt; spell (caster level 20th).  &lt;/h5&gt;&lt;h5&gt;&lt;b&gt;Pain (Su)&lt;/b&gt; Any creature struck by an eremite's natural attacks must make a DC 30 Fortitude save or become staggered for 1 round from the pain. As long as a creature is staggered by this effect, it takes a -4 penalty on all saving throws made to resist the eremite's spell-like and extraordinary abilities. The save DC is Constitution-based.  &lt;/h5&gt;&lt;h5&gt;&lt;b&gt;Shadow Traveler (Ex)&lt;/b&gt; When an eremite uses &lt;i&gt;plane shift&lt;/i&gt; to travel to the Plane of Shadow, it arrives at its intended destination with complete accuracy. When an eremite uses &lt;i&gt;shadow walk&lt;/i&gt;, it moves at a rate of 100 miles per hour.  &lt;/h5&gt;&lt;h5&gt;&lt;b&gt;Unnerving Gaze (Ex)&lt;/b&gt; A creature that succumbs to an eremite's unnerving gaze becomes paralyzed with fear for 1d4 rounds as it finds itself almost longing to submit its flesh to the kyton. At the end of any round it remains paralyzed in this way, the victim must make a DC 31 Will save or take 1d4 points of Wisdom drain from encroaching madness. This is a mind-affecting fear effect.&lt;/h5&gt;&lt;/div&gt;&lt;br&gt;&lt;div&gt;&lt;h4&gt;&lt;p&gt;&lt;p&gt;Eremites are among the eldest and most mutilated of kytons, having inflicted such massive damage to themselves that they feel little pain and no fear. The typical eremite is completely covered in blood-caked bandages, tattered cords of black leather, and thousands of jagged shards of razor-sharp metal. These fragments are all that holds the creature's mutilated flesh together, yet they do so with a strength far greater than that granted by mortal flesh and bone.  Rather than concentrating solely on physical or even spiritual alterations, eremites seek to blur the very lines around being, physicality, and individuality. They desire only the most powerful beings to augment themselves with, traveling across vast swaths of the Material Plane in search of the most promising additions to their bodily collection and harvesting only the finest parts-the ripest spleen, the most alluring veins, the most succulent eyes. When an eremite encounters a creature that possess a so-called "perfect part," the powerful kyton seeks to capture that creature alive so that it can study how that perfect part functions as part of the creature's physiology before it finally decides to surgically remove  it and attach it to its own body-often in a way not quite in keeping with the part's original use. A gifted bard's tongue might, for example, be nailed to a kyton's palm or sewn into its heart, while the eyes of a beautiful queen might be stitched into the kyton's torso. To the eremite, these hideous changes and choices somehow enhance the perfection of the harvested part, while to others they merely enhance the horror that the creature represents.  While eremites do hold an appreciation for inspection of their targets as well as introspection regarding their own powers and identity, their primary occupation is the understanding of pain and suffering, which they pursue by inflicting the most heinous cruelties upon their victims. An eremite seeks to deliver as much agony as possible to its victims after capturing them, allowing them to undergo extreme amounts of trauma before letting them perish. An eremite often rends its own flesh in the same manner as it does its victim's, so as to experience the pain alongside it.  While pursuing a chosen victim, an eremite utilizes its supernatural abilities to distract and distress a given target before it captures and drags it back to the Plane of Shadow via &lt;i&gt;plane shift&lt;/i&gt;. Bargaining with an eremite is not usually an option, though if a particularly powerful victim can offer an eremite advice or aid, or otherwise assist in harvesting an even more interesting catch, an eremite can sometimes be convinced to let the helpful victim escape. It's worth remembering, though, that kytons as a whole have little patience for the petty pursuits of honor and pride, seeing such feelings as traits that ultimately spell the end for baser creatures. The only thing that matters to an eremite is the testing of its boundaries as well as the boundaries of existence itself. Just because an eremite might be convinced to let someone go in trade for an opportunity for a greater catch doesn't mean that once that other target is secured the eremite will cease its attempts to capture and harvest its original target. One who manages to distract and subsequently escape an eremite is well-advised to spend the rest of his life on the run.  A typical eremite stands approximately 7 feet tall and weighs about 200 pounds. While their general form is something of a humanoid shape, exact appearances can vary wildly between eremites as they harvest and graft particularly unusual pieces of flesh to their bodies from increasingly exotic victims.   &lt;br&gt;&lt;b&gt;EREMITE OVERLORDS&lt;/b&gt;&lt;br&gt;  Eremites who surpass the limits of individuality and achieve dominion over a certain realm of the Plane of Shadow are referred to as eremite overlords. An overlord has focused on a specific type of mutilation, and has taken that heinous surgical procedure to the outer limits of pain and pleasure. Those who worship and venerate the overlords often seek to emulate their patron's chosen mutilation, often fatally so. Overlords keep in correspondence with one another and sometimes collaborate in a Covenant of Overlords, and while they do not view each other as enemies, they are by no means allies, and often vie for the favor of the demagogues.  Each overlord is a unique Large (or larger) eremite with several additional Hit Dice. In addition, each has a unique power linked to its chosen form of self-mutilation, as well as 4-6 additional spell-like abilities along that mutilation's theme. For example, an overlord that has perfected the act of skinning itself and wrapping its flesh in thorny black vines might have an ability to send those thorny vines out at great length to grapple and constrict distant foes, and might gain &lt;i&gt;black tentacles&lt;/i&gt;, &lt;i&gt;entangle&lt;/i&gt;, &lt;i&gt;wall of thorns&lt;/i&gt;, and 1-3 similar spell-like abilities.&lt;/p&gt;&lt;/h4&gt;&lt;/div&gt;</t>
  </si>
  <si>
    <t>Interlocutor</t>
  </si>
  <si>
    <t>26, touch 13, flat-footed 22</t>
  </si>
  <si>
    <t>(+3 Dex, +1 dodge, +13 natural, -1 size)</t>
  </si>
  <si>
    <t>Fort +14, Ref +9, Will +17</t>
  </si>
  <si>
    <t>10/silver or good</t>
  </si>
  <si>
    <t>4 claws +20 (1d8+7/19-20 plus bleed)</t>
  </si>
  <si>
    <t>bleed (1d6), poison, rend (2 claws, 1d8+7), surgical strikes, unnerving gaze (30 ft.; DC 22)</t>
  </si>
  <si>
    <t>Spell-Like Abilities (CL 14th; concentration +19)   At Will-bleed (DC 15), plane shift (from the Material Plane to the Plane of Shadow Plane, self only), stabilize   3/day-cure serious wounds, restoration   1/day-breath of life</t>
  </si>
  <si>
    <t>Str 24, Dex 17, Con 21, Int 15, Wis 22, Cha 20</t>
  </si>
  <si>
    <t>36 (38 vs. trip)</t>
  </si>
  <si>
    <t>Cleave, Combat Reflexes, Dodge, Improved Initiative, Iron Will, Lightning Reflexes, Power Attack</t>
  </si>
  <si>
    <t>Heal +23, Intimidate +22, Knowledge (arcana) +9, Knowledge (local) +9, Knowledge (religion) +9, Knowledge (dungeoneering) +12, Knowledge (nature) +12, Knowledge (planes) +12, Perception +23, Sense Motive +23, Stealth +16</t>
  </si>
  <si>
    <t>At the core of this multi-limbed monstrosity of claws and blades struggles a glistening mass of veins, organs, and twisted flesh.</t>
  </si>
  <si>
    <t>Surgical Strikes (Ex) An interlocutor's claws threaten a critical hit on a roll of 19-20. On a successful critical hit, that claw deals 2d6 bleed damage rather than 1d6.  Unnerving Gaze (Ex) A creature that succumbs to an eremite's unnerving gaze becomes staggered for 1 round as it becomes convinced that it recognizes some of its own body parts entangled in the interlocutor's body.</t>
  </si>
  <si>
    <t>Interlocutors are the self-proclaimed surgeon-sculptors among kytons, viewing their practice as more art than medical process. Each victim is a new chance to study the art of pain and sensation through horror-stricken eyes. Their ability to heal the damage they inflict, even to the extent of restoring life to a subject that has only just expired, is perhaps more feared than their eagerness to cut flesh. To an interlocutor's victim, death is a mercy that is rarely offered.  Nowhere is the interlocutor's mastery of flesh more apparent than in their bodies, for their apotheosis from mortal into kyton involves the shedding of useless parts down to a tangle of nerves, veins, and various organs. These are then incorporated into bodies made of semi-living metal fashioned from raw shadowstuff harvested in strange reaches of the Plane of Shadow, giving the kyton a terrifying body. Periodically, an arm or other "leftover" limb is retained by the kyton, but only in the same way someone might retain ownership of a treasured piece of jewelry as a keepsake or memento. Some interlocutors retain nothing of their old bodies of flesh save the brain, nerves, and portions of their circulatory system.  Interlocutors are 9 feet tall and weigh 800 pounds.</t>
  </si>
  <si>
    <t>&lt;link rel="stylesheet"href="PF.css"&gt;&lt;div&gt;&lt;h2&gt;Kyton, Interlocutor&lt;/h2&gt;&lt;h3&gt;&lt;i&gt;&lt;i&gt;At the core of this multi-limbed monstrosity of claws and blades struggles a glistening mass of veins&lt;/i&gt;, &lt;i&gt;organs&lt;/i&gt;, and twisted flesh.&lt;/i&gt;&lt;/h3&gt;&lt;br&gt;&lt;/br&gt;&lt;/div&gt;&lt;div class="heading"&gt;&lt;p class="alignleft"&gt;Interlocutor&lt;/p&gt;&lt;p class="alignright"&gt;CR 12&lt;/p&gt;&lt;div style="clear: both;"&gt;&lt;/div&gt;&lt;/div&gt;&lt;div&gt;&lt;h5&gt;&lt;b&gt;XP &lt;/b&gt;19,200&lt;/h5&gt;&lt;h5&gt;LE Large outsider (evil, extraplanar, kyton, lawful)&lt;/h5&gt;&lt;h5&gt;&lt;b&gt;Init &lt;/b&gt;+7; &lt;b&gt;Senses &lt;/b&gt;darkvision 60 ft.; Perception +23&lt;/h5&gt;&lt;/div&gt;&lt;hr/&gt;&lt;div&gt;&lt;h5&gt;&lt;b&gt;DEFENSE&lt;/b&gt;&lt;/h5&gt;&lt;/div&gt;&lt;hr/&gt;&lt;div&gt;&lt;h5&gt;&lt;b&gt;AC &lt;/b&gt;26, touch 13, flat-footed 22 (+3 Dex, +1 dodge, +13 natural, -1 size)&lt;/h5&gt;&lt;h5&gt;&lt;b&gt;hp &lt;/b&gt;147 (14d10+70); regeneration 5 (good weapons and spells, silver weapons)&lt;/h5&gt;&lt;h5&gt;&lt;b&gt;Fort &lt;/b&gt;+14, &lt;b&gt;Ref &lt;/b&gt;+9, &lt;b&gt;Will &lt;/b&gt;+17&lt;/h5&gt;&lt;h5&gt;&lt;b&gt;DR &lt;/b&gt;10/silver or good; &lt;b&gt;Immune &lt;/b&gt;cold; &lt;b&gt;SR &lt;/b&gt;23&lt;/h5&gt;&lt;/div&gt;&lt;hr/&gt;&lt;div&gt;&lt;h5&gt;&lt;b&gt;OFFENSE&lt;/b&gt;&lt;/h5&gt;&lt;/div&gt;&lt;hr/&gt;&lt;div&gt;&lt;h5&gt;&lt;b&gt;Spd &lt;/b&gt;40 ft.&lt;/h5&gt;&lt;h5&gt;&lt;b&gt;Melee &lt;/b&gt;4 claws +20 (1d8+7/19-20 plus &lt;i&gt;bleed&lt;/i&gt;)&lt;/h5&gt;&lt;h5&gt;&lt;b&gt;Space &lt;/b&gt;10 ft.; &lt;b&gt;Reach &lt;/b&gt;10 ft.&lt;/h5&gt;&lt;h5&gt;&lt;b&gt;Special Attacks &lt;/b&gt;&lt;i&gt;bleed&lt;/i&gt; (1d6), poison, rend (2 claws, 1d8+7), surgical strikes, unnerving gaze (30 ft.; DC 22)&lt;/h5&gt;&lt;h5&gt;&lt;b&gt;Spell-Like Abilities&lt;/b&gt; (CL 14th; concentration +19) &lt;/br&gt;At Will&amp;mdash;&lt;i&gt;bleed&lt;/i&gt; (DC 15), &lt;i&gt;plane shift&lt;/i&gt; (from the Material Plane to the Plane of Shadow Plane, self only), &lt;i&gt;stabilize&lt;/i&gt; &lt;/br&gt;3/day&amp;mdash;&lt;i&gt;cure serious wounds&lt;/i&gt;, &lt;i&gt;restoration&lt;/i&gt; &lt;/br&gt;1/day&amp;mdash;&lt;i&gt;breath of life&lt;/i&gt;&lt;/h5&gt;&lt;/h5&gt;&lt;/div&gt;&lt;hr/&gt;&lt;div&gt;&lt;h5&gt;&lt;b&gt;STATISTICS&lt;/b&gt;&lt;/h5&gt;&lt;/div&gt;&lt;hr/&gt;&lt;div&gt;&lt;h5&gt;&lt;b&gt;Str &lt;/b&gt;24, &lt;b&gt;Dex &lt;/b&gt;17, &lt;b&gt;Con &lt;/b&gt;21, &lt;b&gt;Int &lt;/b&gt; 15, &lt;b&gt;Wis &lt;/b&gt;22, &lt;b&gt;Cha &lt;/b&gt;20&lt;/h5&gt;&lt;h5&gt;&lt;b&gt;Base Atk &lt;/b&gt;+14; &lt;b&gt;CMB &lt;/b&gt;+22; &lt;b&gt;CMD &lt;/b&gt;36 (38 vs. trip)&lt;/h5&gt;&lt;h5&gt;&lt;b&gt;Feats &lt;/b&gt;Cleave, Combat Reflexes, Dodge, Improved Initiative, Iron Will, Lightning Reflexes, Power Attack&lt;/h5&gt;&lt;h5&gt;&lt;b&gt;Skills &lt;/b&gt;Heal +23, Intimidate +22, Knowledge (arcana) +9, Knowledge (local) +9, Knowledge (religion) +9, Knowledge (dungeoneering) +12, Knowledge (nature) +12, Knowledge (planes) +12, Perception +23, Sense Motive +23, Stealth +16&lt;/h5&gt;&lt;h5&gt;&lt;b&gt;Languages &lt;/b&gt;Common, Infernal&lt;/h5&gt;&lt;/div&gt;&lt;hr/&gt;&lt;div&gt;&lt;h5&gt;&lt;b&gt;ECOLOGY&lt;/b&gt;&lt;/h5&gt;&lt;/div&gt;&lt;hr/&gt;&lt;div&gt;&lt;h5&gt;&lt;b&gt;Environment &lt;/b&gt; any (Plane of Shadow)&lt;/h5&gt;&lt;h5&gt;&lt;b&gt;Organization &lt;/b&gt;solitary, pair, or gang (3-5)&lt;/h5&gt;&lt;h5&gt;&lt;b&gt;Treasure &lt;/b&gt;standard&lt;/h5&gt;&lt;/div&gt;&lt;hr/&gt;&lt;div&gt;&lt;h5&gt;&lt;b&gt;SPECIAL ABILITIES&lt;/b&gt;&lt;/h5&gt;&lt;/div&gt;&lt;hr/&gt;&lt;div&gt;&lt;/h5&gt;&lt;h5&gt;&lt;b&gt;Surgical Strikes (Ex)&lt;/b&gt; An interlocutor's claws threaten a critical hit on a roll of 19-20. On a successful critical hit, that claw deals 2d6 &lt;i&gt;bleed&lt;/i&gt; damage rather than 1d6.  &lt;/h5&gt;&lt;h5&gt;&lt;b&gt;Unnerving Gaze (Ex)&lt;/b&gt; A creature that succumbs to an eremite's unnerving gaze becomes staggered for 1 round as it becomes convinced that it recognizes some of its own body parts entangled in the interlocutor's body.&lt;/h5&gt;&lt;/div&gt;&lt;br&gt;&lt;/br&gt;&lt;div&gt;&lt;h4&gt;&lt;p&gt;&lt;p&gt;Interlocutors are the self-proclaimed surgeon-sculptors among kytons, viewing their practice as more art than medical process. Each victim is a new chance to study the art of pain and sensation through horror-stricken eyes. Their ability to heal the damage they inflict, even to the extent of restoring life to a subject that has only just expired, is perhaps more feared than their eagerness to cut flesh. To an interlocutor's victim, death is a mercy that is rarely offered.  Nowhere is the interlocutor's mastery of flesh more apparent than in their bodies, for their apotheosis from mortal into kyton involves the shedding of useless parts down to a tangle of nerves, veins, and various &lt;i&gt;organs&lt;/i&gt;. These are then incorporated into bodies made of semi-living metal fashioned from raw shadowstuff harvested in strange reaches of the Plane of Shadow, giving the kyton a terrifying body. Periodically, an arm or other "leftover" limb is retained by the kyton, but only in the same way someone might retain ownership of a treasured piece of jewelry as a keepsake or memento. Some interlocutors retain nothing of their old bodies of flesh save the brain, nerves, and portions of their circulatory system.  Interlocutors are 9 feet tall and weigh 800 pounds.&lt;/p&gt;&lt;/h4&gt;&lt;/div&gt;</t>
  </si>
  <si>
    <t>Lammasu</t>
  </si>
  <si>
    <t>magic circle against evil (20 ft.)</t>
  </si>
  <si>
    <t>Fort +11, Ref +9, Will +8</t>
  </si>
  <si>
    <t>2 claws +14 (1d8+6), 2 wings +9 (1d6+3)</t>
  </si>
  <si>
    <t>pounce, rake (2 claws +14; 1d8+6)</t>
  </si>
  <si>
    <t>Spell-Like Abilities (CL 9th; concentration +11)   3/day-greater invisibility   1/day-dimension door</t>
  </si>
  <si>
    <t>Spells Known (CL 7th; concentration +9)   3rd (4/day)-cure serious wounds, searing light   2nd (7/day)-cure moderate wounds, lesser restoration, resist energy   1st (7/day)-bless, command (DC 13), cure light wounds, detect evil, divine favor   0 (at will)-detect magic, detect poison, guidance, mending, purify food and drink, resistance, stabilize</t>
  </si>
  <si>
    <t>Str 23, Dex 12, Con 21, Int 16, Wis 17, Cha 14</t>
  </si>
  <si>
    <t>Blind-Fight, Eschew MaterialsB, Improved Initiative, Iron Will, Lightning Reflexes, Power Attack</t>
  </si>
  <si>
    <t>Diplomacy +11, Fly +11, Knowledge (arcana) +12, Perception +15, Sense Motive +12</t>
  </si>
  <si>
    <t>This majestic creature has the body of a lion, the wings of an eagle, and the face of a wise human man.</t>
  </si>
  <si>
    <t>Spells A lammasu casts spells as a 7th-level oracle (Advanced Player's Guide 44), but does not gain any other class abilities possessed by an oracle. It ignores all divine focus material components for spells it casts.</t>
  </si>
  <si>
    <t>Lammasus are protectors of the weak and ever-vigilant champions against evil. These noble creatures dwell in crumbling desert ruins or other remote areas, where they tirelessly fight against the forces of darkness, hoping to defend those they consider lesser races from the evils that often lurk in such places.  Although most of these winged sentinels prove wise and knowledgeable about those who would seek to do evil in their lands, many races find lammasus arrogant, dismissive, and patronizing, taking umbrage at their superior attitudes and affectations. Such reactions confuse and sometimes insult these highly honorable creatures, who seek only to do good and aid those weaker than themselves. Lammasus who witness members of other races actively combating evil typically prove more sensitive and address such allies as equals. Should good-aligned creatures prove their skill and overcome any differences of attitude they might have with one of these majestic beings, they find a true and noble ally and an invaluable resource for those hoping to defeat evil.  Lammasus are quite parental toward those who join their cause, bringing a lifetime of experience to any struggle. This often makes them stern, but those who know lammasus find them to be extremely caring about those they protect. A lammasu eagerly lays down its own life to protect those in peril if such a sacrifice might win the day. Most lammasus are 8 feet in length and weigh approximately 900 pounds.</t>
  </si>
  <si>
    <t>&lt;link rel="stylesheet"href="PF.css"&gt;&lt;div&gt;&lt;h2&gt;Lammasu&lt;/h2&gt;&lt;h3&gt;&lt;i&gt;&lt;i&gt;This majestic creature has the body of a lion&lt;/i&gt;, &lt;i&gt;the wings of an eagle&lt;/i&gt;, &lt;i&gt;and the face of a wise human man&lt;/i&gt;.&lt;/i&gt;&lt;/h3&gt;&lt;br&gt;&lt;/br&gt;&lt;/div&gt;&lt;div class="heading"&gt;&lt;p class="alignleft"&gt;Lammasu&lt;/p&gt;&lt;p class="alignright"&gt;CR 8&lt;/p&gt;&lt;div style="clear: both;"&gt;&lt;/div&gt;&lt;/div&gt;&lt;div&gt;&lt;h5&gt;&lt;b&gt;XP &lt;/b&gt;4,800&lt;/h5&gt;&lt;h5&gt;LG Large magical beast &lt;/h5&gt;&lt;h5&gt;&lt;b&gt;Init &lt;/b&gt;+5; &lt;b&gt;Senses &lt;/b&gt;darkvision 60 ft., low-light vision; Perception +15&lt;/h5&gt;&lt;h5&gt;&lt;b&gt;Aura &lt;/b&gt;magic circle against evil (20 ft.)&lt;/h5&gt;&lt;/div&gt;&lt;hr/&gt;&lt;div&gt;&lt;h5&gt;&lt;b&gt;DEFENSE&lt;/b&gt;&lt;/h5&gt;&lt;/div&gt;&lt;hr/&gt;&lt;div&gt;&lt;h5&gt;&lt;b&gt;AC &lt;/b&gt;21, touch 10, flat-footed 20 (+1 Dex, +11 natural, -1 size)&lt;/h5&gt;&lt;h5&gt;&lt;b&gt;hp &lt;/b&gt;94 (9d10+45)&lt;/h5&gt;&lt;h5&gt;&lt;b&gt;Fort &lt;/b&gt;+11, &lt;b&gt;Ref &lt;/b&gt;+9, &lt;b&gt;Will &lt;/b&gt;+8&lt;/h5&gt;&lt;/div&gt;&lt;hr/&gt;&lt;div&gt;&lt;h5&gt;&lt;b&gt;OFFENSE&lt;/b&gt;&lt;/h5&gt;&lt;/div&gt;&lt;hr/&gt;&lt;div&gt;&lt;h5&gt;&lt;b&gt;Spd &lt;/b&gt;30 ft., fly 60 ft. (average)&lt;/h5&gt;&lt;h5&gt;&lt;b&gt;Melee &lt;/b&gt;2 claws +14 (1d8+6), 2 wings +9 (1d6+3)&lt;/h5&gt;&lt;h5&gt;&lt;b&gt;Space &lt;/b&gt;10 ft.; &lt;b&gt;Reach &lt;/b&gt;5 ft.&lt;/h5&gt;&lt;h5&gt;&lt;b&gt;Special Attacks &lt;/b&gt;pounce, rake (2 claws +14; 1d8+6)&lt;/h5&gt;&lt;h5&gt;&lt;b&gt;Spell-Like Abilities&lt;/b&gt; (CL 9th; concentration +11) &lt;/br&gt;3/day&amp;mdash;&lt;i&gt;greater invisibility&lt;/i&gt; &lt;/br&gt;1/day&amp;mdash;&lt;i&gt;dimension door&lt;/i&gt;&lt;/h5&gt;&lt;/h5&gt;&lt;h5&gt;&lt;b&gt;Spells Known&lt;/b&gt; (CL 7th; concentration +9) &lt;/br&gt;3rd (4/day)&amp;mdash;&lt;i&gt;cure serious wounds&lt;/i&gt;, &lt;i&gt;searing light&lt;/i&gt; &lt;/br&gt;2nd (7/day)&amp;mdash;&lt;i&gt;cure moderate wounds&lt;/i&gt;, &lt;i&gt;lesser restoration&lt;/i&gt;, &lt;i&gt;resist energy&lt;/i&gt; &lt;/br&gt;1st (7/day)&amp;mdash;&lt;i&gt;bless&lt;/i&gt;, &lt;i&gt;command&lt;/i&gt; (DC 13), &lt;i&gt;cure light wounds&lt;/i&gt;, &lt;i&gt;detect evil&lt;/i&gt;, &lt;i&gt;divine favor&lt;/i&gt; &lt;/br&gt;0 (at will)&amp;mdash;&lt;i&gt;detect magic&lt;/i&gt;, &lt;i&gt;detect poison&lt;/i&gt;, &lt;i&gt;guidance&lt;/i&gt;, &lt;i&gt;mending&lt;/i&gt;, &lt;i&gt;purify food and drink&lt;/i&gt;, &lt;i&gt;resistance&lt;/i&gt;, &lt;i&gt;stabilize&lt;/i&gt;&lt;/h5&gt;&lt;/h5&gt;&lt;/div&gt;&lt;hr/&gt;&lt;div&gt;&lt;h5&gt;&lt;b&gt;STATISTICS&lt;/b&gt;&lt;/h5&gt;&lt;/div&gt;&lt;hr/&gt;&lt;div&gt;&lt;h5&gt;&lt;b&gt;Str &lt;/b&gt;23, &lt;b&gt;Dex &lt;/b&gt;12, &lt;b&gt;Con &lt;/b&gt;21, &lt;b&gt;Int &lt;/b&gt; 16, &lt;b&gt;Wis &lt;/b&gt;17, &lt;b&gt;Cha &lt;/b&gt;14&lt;/h5&gt;&lt;h5&gt;&lt;b&gt;Base Atk &lt;/b&gt;+9; &lt;b&gt;CMB &lt;/b&gt;+16; &lt;b&gt;CMD &lt;/b&gt;27 (31 vs. trip)&lt;/h5&gt;&lt;h5&gt;&lt;b&gt;Feats &lt;/b&gt;Blind-Fight, Eschew Materials&lt;sup&gt;B&lt;/sup&gt;, Improved Initiative, Iron Will, Lightning Reflexes, Power Attack&lt;/h5&gt;&lt;h5&gt;&lt;b&gt;Skills &lt;/b&gt;Diplomacy +11, Fly +11, Knowledge (arcana) +12, Perception +15, Sense Motive +12&lt;/h5&gt;&lt;h5&gt;&lt;b&gt;Languages &lt;/b&gt;Celestial, Common&lt;/h5&gt;&lt;/div&gt;&lt;hr/&gt;&lt;div&gt;&lt;h5&gt;&lt;b&gt;ECOLOGY&lt;/b&gt;&lt;/h5&gt;&lt;/div&gt;&lt;hr/&gt;&lt;div&gt;&lt;h5&gt;&lt;b&gt;Environment &lt;/b&gt; temperate deserts&lt;/h5&gt;&lt;h5&gt;&lt;b&gt;Organization &lt;/b&gt;solitary&lt;/h5&gt;&lt;h5&gt;&lt;b&gt;Treasure &lt;/b&gt;standard&lt;/h5&gt;&lt;/div&gt;&lt;hr/&gt;&lt;div&gt;&lt;h5&gt;&lt;b&gt;SPECIAL ABILITIES&lt;/b&gt;&lt;/h5&gt;&lt;/div&gt;&lt;hr/&gt;&lt;div&gt;&lt;/h5&gt;&lt;h5&gt;&lt;b&gt;Spells&lt;/b&gt; A lammasu casts spells as a 7th-level oracle (&lt;i&gt;Advanced Player's Guide&lt;/i&gt; 44), but does not gain any other class abilities possessed by an oracle. It ignores all divine focus material components for spells it casts.&lt;/h5&gt;&lt;/div&gt;&lt;br&gt;&lt;/br&gt;&lt;div&gt;&lt;h4&gt;&lt;p&gt;&lt;p&gt;Lammasus are protectors of the weak and ever-vigilant champions against evil. These noble creatures dwell in crumbling desert ruins or other remote areas, where they tirelessly fight against the forces of darkness, hoping to defend those they consider lesser races from the evils that often lurk in such places.  Although most of these winged sentinels prove wise and knowledgeable about those who would seek to do evil in their lands, many races find lammasus arrogant, dismissive, and patronizing, taking umbrage at their superior attitudes and affectations. Such reactions confuse and sometimes insult these highly honorable creatures, who seek only to do good and aid those weaker than themselves. Lammasus who witness members of other races actively combating evil typically prove more sensitive and address such allies as equals. Should good-aligned creatures prove their skill and overcome any differences of attitude they might have with one of these majestic beings, they find a true and noble ally and an invaluable resource for those hoping to defeat evil.  Lammasus are quite parental toward those who join their cause, bringing a lifetime of experience to any struggle. This often makes them stern, but those who know lammasus find them to be extremely caring about those they protect. A lammasu eagerly lays down its own life to protect those in peril if such a sacrifice might win the day. Most lammasus are 8 feet in length and weigh approximately 900 pounds.&lt;/p&gt;&lt;/h4&gt;&lt;/div&gt;</t>
  </si>
  <si>
    <t>Fungus Leshy</t>
  </si>
  <si>
    <t>(leshy, shapechanger)</t>
  </si>
  <si>
    <t>(+2 Dex, +1 size, +0 natural)</t>
  </si>
  <si>
    <t>electricity, sonic, plant traits</t>
  </si>
  <si>
    <t>bite +2 (1d6), 2 claws +2 (1d3)</t>
  </si>
  <si>
    <t>puffball +4 (1 plus spores)</t>
  </si>
  <si>
    <t>spores</t>
  </si>
  <si>
    <t>Spell-Like Abilities (CL 4th; concentration +6)  Constant-pass without trace</t>
  </si>
  <si>
    <t>Str 10, Dex 15, Con 16, Int 7, Wis 14, Cha 15</t>
  </si>
  <si>
    <t>Blind-Fight</t>
  </si>
  <si>
    <t>Stealth +10 (+14 in swamps and underground), Survival +3 (+7 in swamps and underground)</t>
  </si>
  <si>
    <t>+4 Stealth and Survival in swamps and underground</t>
  </si>
  <si>
    <t>Druidic, Sylvan; plantspeech (fungi)</t>
  </si>
  <si>
    <t>change shape (Small fungus; tree shape), verdant burst</t>
  </si>
  <si>
    <t xml:space="preserve"> any swamp or underground</t>
  </si>
  <si>
    <t>solitary or cluster (2-16)</t>
  </si>
  <si>
    <t>Mismatched eyes dot this plant creature's thick mushroom cap, while below works an overlarge maw set with pale fungal teeth.</t>
  </si>
  <si>
    <t>Leshy</t>
  </si>
  <si>
    <t>Puffball (Ex) A fungus leshy can spit a puffball as a standard action. If it hits, this attack deals 1 point of damage (this damage is not modified by Strength) and affects the target struck (but not adjacent targets) with the fungus leshy's spores. The puffball has a range increment of 20 feet.  Spores (Ex) A fungus leshy is riddled with molds and spores. Anytime a fungus leshy takes damage, a cloud of spores bursts from its body, forcing all adjacent creatures to make a DC 14 Fortitude save or have their vision reduced to 10 feet for 1 minute. Spending a full-round action to wash one's eyes with water ends this effect. The save DC is Constitution-based.</t>
  </si>
  <si>
    <t>Keepers of cavernous mushroom forests and rotting compost pits deep within the swamp, fungus leshys preside over subterranean growth and the rot that fertilizes new life. Among the most alien and monstrous-looking of all leshys, these tiny rot farmers' frightening appearance has more to do with the asymmetrical eeriness intrinsic to molds and fungi than an outward expression of evil. Like all their kin, fungus leshys vary widely in form, often adopting the colors and shapes of the mushrooms and other large fungi common to the areas they tend.  Fungus leshys are spawned from realms of underground wonder or the rotting places of the natural world. They perform an important service in the lands they keep, encouraging the growth of fungi, transporting rotting material to fertilize other plants, and making the most use of growth that has died off. Fungus leshys are most active at night and spend the day in the forms of plump fungi amid their ripest compost heaps or fungal glens.  Fungus leshys are 2 feet tall and weigh 25 pounds, their spongy interiors full of hollows and fluffy spores.  GROWING A FUNGUS LESHY  A fungus leshy is usually grown amid the compost of a treant's groves, in dens of mold deep underground, or in eerie hillocks at the heart of dense swamplands.  FUNGUS LESHY  CL 8th; Price 2,500 gp  RITUAL  Requirements Knowledge (nature) 5 ranks, obscuring mist, plant growth, summon nature's ally II; Skill Knowledge (dungeoneering or nature) DC 14; Cost 1,250 gp</t>
  </si>
  <si>
    <t>&lt;link rel="stylesheet"href="PF.css"&gt;&lt;div&gt;&lt;h2&gt;Leshy, Fungus&lt;/h2&gt;&lt;h3&gt;&lt;i&gt;&lt;i&gt;Mismatched eyes dot this plant creature's thick mushroom cap&lt;/i&gt;, &lt;i&gt;while below works an overlarge maw set with pale fungal teeth&lt;/i&gt;.&lt;/i&gt;&lt;/h3&gt;&lt;br&gt;&lt;/br&gt;&lt;/div&gt;&lt;div class="heading"&gt;&lt;p class="alignleft"&gt;Fungus Leshy&lt;/p&gt;&lt;p class="alignright"&gt;CR 2&lt;/p&gt;&lt;div style="clear: both;"&gt;&lt;/div&gt;&lt;/div&gt;&lt;div&gt;&lt;h5&gt;&lt;b&gt;XP &lt;/b&gt;600&lt;/h5&gt;&lt;h5&gt;N Small plant (leshy, shapechanger)&lt;/h5&gt;&lt;h5&gt;&lt;b&gt;Init &lt;/b&gt;+2; &lt;b&gt;Senses &lt;/b&gt;darkvision 60 ft., low-light vision; Perception +2&lt;/h5&gt;&lt;/div&gt;&lt;hr/&gt;&lt;div&gt;&lt;h5&gt;&lt;b&gt;DEFENSE&lt;/b&gt;&lt;/h5&gt;&lt;/div&gt;&lt;hr/&gt;&lt;div&gt;&lt;h5&gt;&lt;b&gt;AC &lt;/b&gt;13, touch 13, flat-footed 11 (+2 Dex, +1 size)&lt;/h5&gt;&lt;h5&gt;&lt;b&gt;hp &lt;/b&gt;15 (2d8+6)&lt;/h5&gt;&lt;h5&gt;&lt;b&gt;Fort &lt;/b&gt;+6, &lt;b&gt;Ref &lt;/b&gt;+2, &lt;b&gt;Will &lt;/b&gt;+2&lt;/h5&gt;&lt;h5&gt;&lt;b&gt;Immune &lt;/b&gt;electricity, sonic, plant traits&lt;/h5&gt;&lt;/div&gt;&lt;hr/&gt;&lt;div&gt;&lt;h5&gt;&lt;b&gt;OFFENSE&lt;/b&gt;&lt;/h5&gt;&lt;/div&gt;&lt;hr/&gt;&lt;div&gt;&lt;h5&gt;&lt;b&gt;Spd &lt;/b&gt;20 ft.&lt;/h5&gt;&lt;h5&gt;&lt;b&gt;Melee &lt;/b&gt;bite +2 (1d6), 2 claws +2 (1d3)&lt;/h5&gt;&lt;h5&gt;&lt;b&gt;Ranged &lt;/b&gt;puffball +4 (1 plus spores)&lt;/h5&gt;&lt;h5&gt;&lt;b&gt;Space &lt;/b&gt;5 ft.; &lt;b&gt;Reach &lt;/b&gt;5 ft.&lt;/h5&gt;&lt;h5&gt;&lt;b&gt;Special Attacks &lt;/b&gt;spores&lt;/h5&gt;&lt;h5&gt;&lt;b&gt;Spell-Like Abilities&lt;/b&gt; (CL 4th; concentration +6)  &lt;/br&gt;Constant&amp;mdash;&lt;i&gt;pass without trace&lt;/i&gt;&lt;/h5&gt;&lt;/h5&gt;&lt;/div&gt;&lt;hr/&gt;&lt;div&gt;&lt;h5&gt;&lt;b&gt;STATISTICS&lt;/b&gt;&lt;/h5&gt;&lt;/div&gt;&lt;hr/&gt;&lt;div&gt;&lt;h5&gt;&lt;b&gt;Str &lt;/b&gt;10, &lt;b&gt;Dex &lt;/b&gt;15, &lt;b&gt;Con &lt;/b&gt;16, &lt;b&gt;Int &lt;/b&gt; 7, &lt;b&gt;Wis &lt;/b&gt;14, &lt;b&gt;Cha &lt;/b&gt;15&lt;/h5&gt;&lt;h5&gt;&lt;b&gt;Base Atk &lt;/b&gt;+1; &lt;b&gt;CMB &lt;/b&gt;+0; &lt;b&gt;CMD &lt;/b&gt;12&lt;/h5&gt;&lt;h5&gt;&lt;b&gt;Feats &lt;/b&gt;Blind-Fight&lt;/h5&gt;&lt;h5&gt;&lt;b&gt;Skills &lt;/b&gt;Stealth +10 (+14 in swamps and underground), Survival +3 (+7 in swamps and underground); &lt;b&gt;Racial Modifiers &lt;/b&gt;+4 Stealth and Survival in swamps and underground&lt;/h5&gt;&lt;h5&gt;&lt;b&gt;Languages &lt;/b&gt;Druidic, Sylvan; plantspeech (fungi)&lt;/h5&gt;&lt;h5&gt;&lt;b&gt;SQ &lt;/b&gt;change shape (Small fungus; &lt;i&gt;tree&lt;/i&gt; shape), verdant burst&lt;/h5&gt;&lt;/div&gt;&lt;hr/&gt;&lt;div&gt;&lt;h5&gt;&lt;b&gt;ECOLOGY&lt;/b&gt;&lt;/h5&gt;&lt;/div&gt;&lt;hr/&gt;&lt;div&gt;&lt;h5&gt;&lt;b&gt;Environment &lt;/b&gt; any swamp or underground&lt;/h5&gt;&lt;h5&gt;&lt;b&gt;Organization &lt;/b&gt;solitary or cluster (2-16)&lt;/h5&gt;&lt;h5&gt;&lt;b&gt;Treasure &lt;/b&gt;standard&lt;/h5&gt;&lt;/div&gt;&lt;hr/&gt;&lt;div&gt;&lt;h5&gt;&lt;b&gt;SPECIAL ABILITIES&lt;/b&gt;&lt;/h5&gt;&lt;/div&gt;&lt;hr/&gt;&lt;div&gt;&lt;/h5&gt;&lt;h5&gt;&lt;b&gt;Puffball (Ex)&lt;/b&gt; A fungus leshy can spit a puffball as a standard action. If it hits, this attack deals 1 point of damage (this damage is not modified by Strength) and affects the target struck (but not adjacent targets) with the fungus leshy's spores. The puffball has a range increment of 20 feet.  &lt;/h5&gt;&lt;h5&gt;&lt;b&gt;Spores (Ex)&lt;/b&gt; A fungus leshy is riddled with molds and spores. Anytime a fungus leshy takes damage, a cloud of spores bursts from its body, forcing all adjacent creatures to make a DC 14 Fortitude save or have their vision reduced to 10 feet for 1 minute. Spending a full-round action to wash one's eyes with water ends this effect. The save DC is Constitution-based.&lt;/h5&gt;&lt;/div&gt;&lt;br&gt;&lt;/br&gt;&lt;div&gt;&lt;h4&gt;&lt;p&gt;&lt;p&gt;Keepers of cavernous mushroom forests and rotting compost pits deep within the swamp, fungus leshys preside over subterranean growth and the rot that fertilizes new life. Among the most alien and monstrous-looking of all leshys, these tiny rot farmers' frightening appearance has more to do with the asymmetrical eeriness intrinsic to molds and fungi than an outward expression of evil. Like all their kin, fungus leshys vary widely in form, often adopting the colors and shapes of the mushrooms and other large fungi common to the areas they tend.  Fungus leshys are spawned from realms of underground wonder or the rotting places of the natural world. They perform an important service in the lands they keep, encouraging the growth of fungi, transporting rotting material to fertilize other plants, and making the most use of growth that has died off. Fungus leshys are most active at night and spend the day in the forms of plump fungi amid their ripest compost heaps or fungal glens.  Fungus leshys are 2 feet tall and weigh 25 pounds, their spongy interiors full of hollows and fluffy spores.  &lt;/h5&gt;&lt;h5&gt;&lt;b&gt;GROWING A FUNGUS LESHY &lt;/b&gt;&lt;/br&gt; A fungus leshy is usually grown amid the compost of a treant's groves, in dens of mold deep underground, or in eerie hillocks at the heart of dense swamplands.  &lt;/h5&gt;&lt;h5&gt;&lt;b&gt;FUNGUS LESHY &lt;/b&gt; &lt;/h5&gt;&lt;h5&gt;&lt;b&gt;CL &lt;/b&gt;8th; &lt;/h5&gt;&lt;h5&gt;&lt;b&gt;Price &lt;/b&gt;2,500 gp  &lt;/h5&gt;&lt;h5&gt;&lt;b&gt;RITUAL &lt;/b&gt; &lt;/h5&gt;&lt;h5&gt;&lt;b&gt;Requirements &lt;/b&gt;Knowledge (nature) 5 ranks, &lt;i&gt;obscuring mist&lt;/i&gt;, &lt;i&gt;plant growth&lt;/i&gt;, &lt;i&gt;summon nature's ally II&lt;/i&gt;; &lt;/h5&gt;&lt;h5&gt;&lt;b&gt;Skill &lt;/b&gt;Knowledge (dungeoneering or nature) DC 14; &lt;/h5&gt;&lt;h5&gt;&lt;b&gt;Cost &lt;/b&gt;1,250 gp&lt;/p&gt;&lt;/h4&gt;&lt;/div&gt;</t>
  </si>
  <si>
    <t>Gourd Leshy</t>
  </si>
  <si>
    <t>slam -1 (1d3-2 plus ensnare)</t>
  </si>
  <si>
    <t>seed +3 (1 plus ensnare)</t>
  </si>
  <si>
    <t>Spell-Like Abilities (CL 2nd; concentration +4)  Constant-pass without trace</t>
  </si>
  <si>
    <t>Str 6, Dex 15, Con 14, Int 6, Wis 11, Cha 15</t>
  </si>
  <si>
    <t>Perception +4, Stealth +6 (+10 in plains and undergrowth), Survival +0 (+4 in plains and undergrowth)</t>
  </si>
  <si>
    <t>+4 Stealth and Survival in plains and undergrowth</t>
  </si>
  <si>
    <t>Druidic, Sylvan; plantspeech (gourds)</t>
  </si>
  <si>
    <t>change shape (Small gourd; tree shape), keepsake, verdant burst</t>
  </si>
  <si>
    <t xml:space="preserve"> any hills or plains</t>
  </si>
  <si>
    <t>solitary or patch (2-16)</t>
  </si>
  <si>
    <t>This little plant man walks on legs like tangled vines and has a pumpkin carved with eyes and a mouth for a head.</t>
  </si>
  <si>
    <t>Ensnare (Ex) The seeds and slam attack of a gourd leshy entangle the target in vines for 2d4 rounds unless the target makes a DC 12 Reflex save. The target can attempt to burst these entangling vines before the duration expires with a DC 12 Strength check as a full-round action. The save and burst DCs are Constitution-based.  Keepsake (Su) Gourd leshys can pop off the top of their heads and store a single Fine-sized object such as a dagger or potion inside While within the leshy's head, the item is warded by nondetection. In addition, after 24 hours, the item within is cleaned and polished, and, if damaged, repaired as if by a mending spell. Both spell effects have a caster level equal to twice the leshy's Hit Dice (CL 2nd for most gourd leshys).  Seed (Ex) A gourd leshy can hurl its seeds as a ranged attack. If it hits, this attack deals 1 point of damage (this damage is not modified by Strength) and affects the target with the gourd leshy's ensnare ability. This attack has a 10-foot range increment.</t>
  </si>
  <si>
    <t>With tangles of leafy vines for limbs and a carved gourd for a head, gourd leshys present a rather comical appearance. Intimately connected with the harvest season, gourd leshys see to the health and sustainable harvest of crops, especially vegetables and grains.  Superstition and love of rituals run deep in gourd leshys. They do their best to exactly reproduce what worked before with every trivial activity, and change seemingly random details when attempting tasks they previously failed. Gourd leshys collect random odds and ends as good luck charms, ranging from polished stones to bird feathers to tarnished coins. Credulous to a fault, gourd leshys believe nearly anything they hear from those they trust. However, their admittedly hollow heads still hold memories, and a gourd leshy betrayed rarely forgets.  As gourd leshys aren't particularly strong, they often fight dirty. One favorite trick is to wait for an enemy to come within striking distance while in gourd form so that they can assume their true form and make a sneak attack in the same round.  GROWING A GOURD LESHY  Gourd leshys grow best in small vegetable patches or in sunny meadows. Carving eyes and a mouth into a growing gourd leshy's "face" is an important part of the growth ritual, for neglecting to do this robs the gourd leshy of its ability to see or speak. The exact nature and appearance of a gourd leshy's features can vary wildly between individuals.  GOURD LESHY  CL 6th; Price 1,500 gp  RITUAL  Requirements Knowledge (nature) 5 ranks, entangle, plant growth, summon nature's ally I; Skill Knowledge (nature) DC 13; Cost 750 gp</t>
  </si>
  <si>
    <t>&lt;link rel="stylesheet"href="PF.css"&gt;&lt;div&gt;&lt;h2&gt;Leshy, Gourd&lt;/h2&gt;&lt;h3&gt;&lt;i&gt;&lt;i&gt;This little plant man walks on legs like tangled vines and has a pumpkin carved with eyes and a mouth for a head&lt;/i&gt;.&lt;/i&gt;&lt;/h3&gt;&lt;br&gt;&lt;/br&gt;&lt;/div&gt;&lt;div class="heading"&gt;&lt;p class="alignleft"&gt;Gourd Leshy&lt;/p&gt;&lt;p class="alignright"&gt;CR 1&lt;/p&gt;&lt;div style="clear: both;"&gt;&lt;/div&gt;&lt;/div&gt;&lt;div&gt;&lt;h5&gt;&lt;b&gt;XP &lt;/b&gt;400&lt;/h5&gt;&lt;h5&gt;N Small plant (leshy, shapechanger)&lt;/h5&gt;&lt;h5&gt;&lt;b&gt;Init &lt;/b&gt;+2; &lt;b&gt;Senses &lt;/b&gt;darkvision 60 ft., low-light vision; Perception +4&lt;/h5&gt;&lt;/div&gt;&lt;hr/&gt;&lt;div&gt;&lt;h5&gt;&lt;b&gt;DEFENSE&lt;/b&gt;&lt;/h5&gt;&lt;/div&gt;&lt;hr/&gt;&lt;div&gt;&lt;h5&gt;&lt;b&gt;AC &lt;/b&gt;13, touch 13, flat-footed 11 (+2 Dex, +1 size)&lt;/h5&gt;&lt;h5&gt;&lt;b&gt;hp &lt;/b&gt;9 (1d8+5)&lt;/h5&gt;&lt;h5&gt;&lt;b&gt;Fort &lt;/b&gt;+4, &lt;b&gt;Ref &lt;/b&gt;+2, &lt;b&gt;Will &lt;/b&gt;+0&lt;/h5&gt;&lt;h5&gt;&lt;b&gt;Immune &lt;/b&gt;electricity, sonic, plant traits&lt;/h5&gt;&lt;/div&gt;&lt;hr/&gt;&lt;div&gt;&lt;h5&gt;&lt;b&gt;OFFENSE&lt;/b&gt;&lt;/h5&gt;&lt;/div&gt;&lt;hr/&gt;&lt;div&gt;&lt;h5&gt;&lt;b&gt;Spd &lt;/b&gt;20 ft.&lt;/h5&gt;&lt;h5&gt;&lt;b&gt;Melee &lt;/b&gt;slam -1 (1d3-2 plus ensnare)&lt;/h5&gt;&lt;h5&gt;&lt;b&gt;Ranged &lt;/b&gt;seed +3 (1 plus ensnare)&lt;/h5&gt;&lt;h5&gt;&lt;b&gt;Space &lt;/b&gt;5 ft.; &lt;b&gt;Reach &lt;/b&gt;5 ft.&lt;/h5&gt;&lt;h5&gt;&lt;b&gt;Special Attacks &lt;/b&gt;sneak attack +1d6&lt;/h5&gt;&lt;h5&gt;&lt;b&gt;Spell-Like Abilities&lt;/b&gt; (CL 2nd; concentration +4)  &lt;/br&gt;Constant&amp;mdash;&lt;i&gt;pass without trace&lt;/i&gt;&lt;/h5&gt;&lt;/h5&gt;&lt;/div&gt;&lt;hr/&gt;&lt;div&gt;&lt;h5&gt;&lt;b&gt;STATISTICS&lt;/b&gt;&lt;/h5&gt;&lt;/div&gt;&lt;hr/&gt;&lt;div&gt;&lt;h5&gt;&lt;b&gt;Str &lt;/b&gt;6, &lt;b&gt;Dex &lt;/b&gt;15, &lt;b&gt;Con &lt;/b&gt;14, &lt;b&gt;Int &lt;/b&gt; 6, &lt;b&gt;Wis &lt;/b&gt;11, &lt;b&gt;Cha &lt;/b&gt;15&lt;/h5&gt;&lt;h5&gt;&lt;b&gt;Base Atk &lt;/b&gt;+0; &lt;b&gt;CMB &lt;/b&gt;-3; &lt;b&gt;CMD &lt;/b&gt;9&lt;/h5&gt;&lt;h5&gt;&lt;b&gt;Feats &lt;/b&gt;Toughness&lt;/h5&gt;&lt;h5&gt;&lt;b&gt;Skills &lt;/b&gt;Perception +4, Stealth +6 (+10 in plains and undergrowth), Survival +0 (+4 in plains and undergrowth); &lt;b&gt;Racial Modifiers &lt;/b&gt;+4 Stealth and Survival in plains and undergrowth&lt;/h5&gt;&lt;h5&gt;&lt;b&gt;Languages &lt;/b&gt;Druidic, Sylvan; plantspeech (gourds)&lt;/h5&gt;&lt;h5&gt;&lt;b&gt;SQ &lt;/b&gt;change shape (Small gourd; &lt;i&gt;tree&lt;/i&gt; shape), keepsake, verdant burst&lt;/h5&gt;&lt;/div&gt;&lt;hr/&gt;&lt;div&gt;&lt;h5&gt;&lt;b&gt;ECOLOGY&lt;/b&gt;&lt;/h5&gt;&lt;/div&gt;&lt;hr/&gt;&lt;div&gt;&lt;h5&gt;&lt;b&gt;Environment &lt;/b&gt; any hills or plains&lt;/h5&gt;&lt;h5&gt;&lt;b&gt;Organization &lt;/b&gt;solitary or patch (2-16)&lt;/h5&gt;&lt;h5&gt;&lt;b&gt;Treasure &lt;/b&gt;standard&lt;/h5&gt;&lt;/div&gt;&lt;hr/&gt;&lt;div&gt;&lt;h5&gt;&lt;b&gt;SPECIAL ABILITIES&lt;/b&gt;&lt;/h5&gt;&lt;/div&gt;&lt;hr/&gt;&lt;div&gt;&lt;/h5&gt;&lt;h5&gt;&lt;b&gt;Ensnare (Ex)&lt;/b&gt; The seeds and slam attack of a gourd leshy &lt;i&gt;entangle&lt;/i&gt; the target in vines for 2d4 rounds unless the target makes a DC 12 Reflex save. The target can attempt to burst these entangling vines before the duration expires with a DC 12 Strength check as a full-round action. The save and burst DCs are Constitution-based.  &lt;/h5&gt;&lt;h5&gt;&lt;b&gt;Keepsake (Su)&lt;/b&gt; Gourd leshys can pop off the top of their heads and store a single Fine-sized object such as a dagger or potion inside While within the leshy's head, the item is warded by &lt;i&gt;nondetection&lt;/i&gt;. In addition, after 24 hours, the item within is cleaned and polished, and, if damaged, repaired as if by a &lt;i&gt;mending&lt;/i&gt; spell. Both spell effects have a caster level equal to twice the leshy's Hit Dice (CL 2nd for most gourd leshys).  &lt;/h5&gt;&lt;h5&gt;&lt;b&gt;Seed (Ex)&lt;/b&gt; A gourd leshy can hurl its seeds as a ranged attack. If it hits, this attack deals 1 point of damage (this damage is not modified by Strength) and affects the target with the gourd leshy's ensnare ability. This attack has a 10-foot range increment.&lt;/h5&gt;&lt;/div&gt;&lt;br&gt;&lt;/br&gt;&lt;div&gt;&lt;h4&gt;&lt;p&gt;&lt;p&gt;With tangles of leafy vines for limbs and a carved gourd for a head, gourd leshys present a rather comical appearance. Intimately connected with the harvest season, gourd leshys see to the health and sustainable harvest of crops, especially vegetables and grains.  Superstition and love of rituals run deep in gourd leshys. They do their best to exactly reproduce what worked before with every trivial activity, and change seemingly random details when attempting tasks they previously failed. Gourd leshys collect random odds and ends as good luck charms, ranging from polished stones to bird feathers to tarnished coins. Credulous to a fault, gourd leshys believe nearly anything they hear from those they trust. However, their admittedly hollow heads still hold memories, and a gourd leshy betrayed rarely forgets.  As gourd leshys aren't particularly strong, they often fight dirty. One favorite trick is to wait for an enemy to come within striking distance while in gourd form so that they can assume their true form and make a sneak attack in the same round.  &lt;br&gt;&lt;b&gt;GROWING A GOURD LESHY&lt;/b&gt;&lt;br&gt;  Gourd leshys grow best in small vegetable patches or in sunny meadows. Carving eyes and a mouth into a growing gourd leshy's "face" is an important part of the growth ritual, for neglecting to do this robs the gourd leshy of its ability to see or speak. The exact nature and appearance of a gourd leshy's features can vary wildly between individuals.  &lt;br&gt;&lt;b&gt;GOURD LESHY&lt;/b&gt;  &lt;/h5&gt;&lt;h5&gt;&lt;b&gt;CL &lt;/b&gt;6th; &lt;/h5&gt;&lt;h5&gt;&lt;b&gt;Price &lt;/b&gt;1,500 gp  &lt;/h5&gt;&lt;h5&gt;&lt;b&gt;RITUAL &lt;/b&gt; &lt;/h5&gt;&lt;h5&gt;&lt;b&gt;Requirements &lt;/b&gt;Knowledge (nature) 5 ranks, &lt;i&gt;entangle&lt;/i&gt;, &lt;i&gt;plant growth&lt;/i&gt;, &lt;i&gt;summon nature's ally I&lt;/i&gt;; &lt;/h5&gt;&lt;h5&gt;&lt;b&gt;Skill &lt;/b&gt;Knowledge (nature) DC 13; &lt;/h5&gt;&lt;h5&gt;&lt;b&gt;Cost &lt;/b&gt;750 gp&lt;/p&gt;&lt;/h4&gt;&lt;/div&gt;</t>
  </si>
  <si>
    <t>Leaf Leshy</t>
  </si>
  <si>
    <t>(+1 armor, +1 Dex, +1 size)</t>
  </si>
  <si>
    <t>20 ft., climb 10 ft., fly 10 ft. (clumsy)</t>
  </si>
  <si>
    <t xml:space="preserve"> glide</t>
  </si>
  <si>
    <t>shortspear +2 (1d4-2/19-20)</t>
  </si>
  <si>
    <t>seedpods +2 touch (1 plus deafen)</t>
  </si>
  <si>
    <t>Spell-Like Abilities (CL 2nd; concentration +3)  Constant-pass without trace</t>
  </si>
  <si>
    <t>Str 6, Dex 13, Con 12, Int 5, Wis 12, Cha 13</t>
  </si>
  <si>
    <t>Fly -1, Stealth +5 (+9 in forests and jungles), Survival +1 (+5 in forests and jungles)</t>
  </si>
  <si>
    <t>+4 Stealth and Survival in forests and jungles</t>
  </si>
  <si>
    <t>Druidic, Sylvan; plantspeech (trees)</t>
  </si>
  <si>
    <t>change shape (Small tree; tree shape), verdant burst</t>
  </si>
  <si>
    <t xml:space="preserve"> any forest or hill</t>
  </si>
  <si>
    <t>solitary or grove (2-16)</t>
  </si>
  <si>
    <t>This little plant person is clad in a winglike leaf cloak and pinecone armor, wielding a twig as a makeshift spear.</t>
  </si>
  <si>
    <t>Glide (Ex) A leaf leshy cannot use its fly speed to hover. When flying, a leaf leshy must end its movement at least 5 feet lower in elevation than it started.  Seedpods (Ex) Leaf leshys sprout explosive acorns, pine cones, or other seedpods, and can hurl these as ranged attacks. A seedpod has a range increment of 10 feet and detonates on contact to deal 1 point of bludgeoning damage (this damage is not modified by Strength). Anyone struck by a seedpod must succeed at a DC 11 Fortitude save or be deafened for 1 round. The save DC is Constitution-based.</t>
  </si>
  <si>
    <t>Leaf leshys tend to the well-being of trees, whether natural stands or cultivated orchards. In appearance, they have soft, pulpy-looking bodies and wear clothing made of dozens of leaves. Larger leaves cover their shoulders, often giving them the appearance of wearing cloaks, and most adorn their relatively featureless heads with helmets made from pine cones, nuts, or fruit rinds. This leafy layer of clothing functions as masterwork padded armor for a leaf leshy, but not for any other creature.  Leaf leshys love to play at war. When not laboring on their trees, they wheedle any companions to engage in mock duels with their twig spears, resorting to private weapon drills when they must. In actual battle, they are much more cautious, sticking to cover and harrying their foes with hit-and-run tactics, as they have a strongly developed sense of self-preservation.  GROWING A LEAF LESHY  Leaf leshys are usually grown under the shade of fruit or nut trees. To grow a leaf leshy, the maker plants an acorn and pine cone together, then mounds up leaves, sticks, and needles around them. When first born, a leaf leshy has no armor, leafy cape, or weapon, but can construct them from available materials given a day and left to its own devices (no Craft check required).  LEAF LESHY  CL 5th; Price 1,000 gp  RITUAL  Requirements Knowledge (nature) 5 ranks, magic stone, plant growth, summon nature's ally I; Skill Knowledge (nature) DC 12; Cost 500 gp</t>
  </si>
  <si>
    <t>&lt;link rel="stylesheet"href="PF.css"&gt;&lt;div&gt;&lt;h2&gt;Leshy, Leaf&lt;/h2&gt;&lt;h3&gt;&lt;i&gt;&lt;i&gt;This little plant person is clad in a winglike leaf cloak and pinecone armor&lt;/i&gt;, &lt;i&gt;wielding a twig as a makeshift spear&lt;/i&gt;.&lt;/i&gt;&lt;/h3&gt;&lt;br&gt;&lt;/br&gt;&lt;/div&gt;&lt;div class="heading"&gt;&lt;p class="alignleft"&gt;Leaf Leshy&lt;/p&gt;&lt;p class="alignright"&gt;CR 1/2&lt;/p&gt;&lt;div style="clear: both;"&gt;&lt;/div&gt;&lt;/div&gt;&lt;div&gt;&lt;h5&gt;&lt;b&gt;XP &lt;/b&gt;200&lt;/h5&gt;&lt;h5&gt;N Small plant (leshy, shapechanger)&lt;/h5&gt;&lt;h5&gt;&lt;b&gt;Init &lt;/b&gt;+1; &lt;b&gt;Senses &lt;/b&gt;darkvision 60 ft., low-light vision; Perception +1&lt;/h5&gt;&lt;/div&gt;&lt;hr/&gt;&lt;div&gt;&lt;h5&gt;&lt;b&gt;DEFENSE&lt;/b&gt;&lt;/h5&gt;&lt;/div&gt;&lt;hr/&gt;&lt;div&gt;&lt;h5&gt;&lt;b&gt;AC &lt;/b&gt;13, touch 12, flat-footed 12 (+1 armor, +1 Dex, +1 size)&lt;/h5&gt;&lt;h5&gt;&lt;b&gt;hp &lt;/b&gt;5 (1d8+1)&lt;/h5&gt;&lt;h5&gt;&lt;b&gt;Fort &lt;/b&gt;+3, &lt;b&gt;Ref &lt;/b&gt;+1, &lt;b&gt;Will &lt;/b&gt;+1&lt;/h5&gt;&lt;h5&gt;&lt;b&gt;Immune &lt;/b&gt;electricity, sonic, plant traits&lt;/h5&gt;&lt;/div&gt;&lt;hr/&gt;&lt;div&gt;&lt;h5&gt;&lt;b&gt;OFFENSE&lt;/b&gt;&lt;/h5&gt;&lt;/div&gt;&lt;hr/&gt;&lt;div&gt;&lt;h5&gt;&lt;b&gt;Spd &lt;/b&gt;20 ft., climb 10 ft., fly 10 ft. (clumsy);  glide&lt;/h5&gt;&lt;h5&gt;&lt;b&gt;Melee &lt;/b&gt;shortspear +2 (1d4-2/19-20)&lt;/h5&gt;&lt;h5&gt;&lt;b&gt;Ranged &lt;/b&gt;seedpods +2 touch (1 plus deafen)&lt;/h5&gt;&lt;h5&gt;&lt;b&gt;Space &lt;/b&gt;5 ft.; &lt;b&gt;Reach &lt;/b&gt;5 ft.&lt;/h5&gt;&lt;h5&gt;&lt;b&gt;Spell-Like Abilities&lt;/b&gt; (CL 2nd; concentration +3)  &lt;/br&gt;Constant&amp;mdash;&lt;i&gt;pass without trace&lt;/i&gt;&lt;/h5&gt;&lt;/h5&gt;&lt;/div&gt;&lt;hr/&gt;&lt;div&gt;&lt;h5&gt;&lt;b&gt;STATISTICS&lt;/b&gt;&lt;/h5&gt;&lt;/div&gt;&lt;hr/&gt;&lt;div&gt;&lt;h5&gt;&lt;b&gt;Str &lt;/b&gt;6, &lt;b&gt;Dex &lt;/b&gt;13, &lt;b&gt;Con &lt;/b&gt;12, &lt;b&gt;Int &lt;/b&gt; 5, &lt;b&gt;Wis &lt;/b&gt;12, &lt;b&gt;Cha &lt;/b&gt;13&lt;/h5&gt;&lt;h5&gt;&lt;b&gt;Base Atk &lt;/b&gt;+0; &lt;b&gt;CMB &lt;/b&gt;-3; &lt;b&gt;CMD &lt;/b&gt;8&lt;/h5&gt;&lt;h5&gt;&lt;b&gt;Feats &lt;/b&gt;Weapon Finesse&lt;/h5&gt;&lt;h5&gt;&lt;b&gt;Skills &lt;/b&gt;Fly -1, Stealth +5 (+9 in forests and jungles), Survival +1 (+5 in forests and jungles); &lt;b&gt;Racial Modifiers &lt;/b&gt;+4 Stealth and Survival in forests and jungles&lt;/h5&gt;&lt;h5&gt;&lt;b&gt;Languages &lt;/b&gt;Druidic, Sylvan; plantspeech (&lt;i&gt;tree&lt;/i&gt;s)&lt;/h5&gt;&lt;h5&gt;&lt;b&gt;SQ &lt;/b&gt;change shape (Small &lt;i&gt;tree&lt;/i&gt;; &lt;i&gt;tree&lt;/i&gt; shape), verdant burst&lt;/h5&gt;&lt;/div&gt;&lt;hr/&gt;&lt;div&gt;&lt;h5&gt;&lt;b&gt;ECOLOGY&lt;/b&gt;&lt;/h5&gt;&lt;/div&gt;&lt;hr/&gt;&lt;div&gt;&lt;h5&gt;&lt;b&gt;Environment &lt;/b&gt; any forest or hill&lt;/h5&gt;&lt;h5&gt;&lt;b&gt;Organization &lt;/b&gt;solitary or grove (2-16)&lt;/h5&gt;&lt;h5&gt;&lt;b&gt;Treasure &lt;/b&gt;standard&lt;/h5&gt;&lt;/div&gt;&lt;hr/&gt;&lt;div&gt;&lt;h5&gt;&lt;b&gt;SPECIAL ABILITIES&lt;/b&gt;&lt;/h5&gt;&lt;/div&gt;&lt;hr/&gt;&lt;div&gt;&lt;/h5&gt;&lt;h5&gt;&lt;b&gt;Glide (Ex)&lt;/b&gt; A leaf leshy cannot use its fly speed to hover. When flying, a leaf leshy must end its movement at least 5 feet lower in elevation than it started.  &lt;/h5&gt;&lt;h5&gt;&lt;b&gt;Seedpods (Ex)&lt;/b&gt; Leaf leshys sprout explosive acorns, pine cones, or other seedpods, and can hurl these as ranged attacks. A seedpod has a range increment of 10 feet and detonates on contact to deal 1 point of bludgeoning damage (this damage is not modified by Strength). Anyone struck by a seedpod must succeed at a DC 11 Fortitude save or be deafened for 1 round. The save DC is Constitution-based.&lt;/h5&gt;&lt;/div&gt;&lt;br&gt;&lt;/br&gt;&lt;div&gt;&lt;h4&gt;&lt;p&gt;&lt;p&gt;Leaf leshys tend to the well-being of &lt;i&gt;tree&lt;/i&gt;s, whether natural stands or cultivated orchards. In appearance, they have soft, pulpy-looking bodies and wear clothing made of dozens of leaves. Larger leaves cover their shoulders, often giving them the appearance of wearing cloaks, and most adorn their relatively featureless heads with helmets made from pine cones, nuts, or fruit rinds. This leafy layer of clothing functions as masterwork padded armor for a leaf leshy, but not for any other creature.  Leaf leshys love to play at war. When not laboring on their &lt;i&gt;tree&lt;/i&gt;s, they wheedle any companions to engage in mock duels with their twig spears, resorting to private weapon drills when they must. In actual battle, they are much more cautious, sticking to cover and harrying their foes with hit-and-run tactics, as they have a strongly developed sense of self-preservation.  &lt;br&gt;&lt;b&gt;GROWING A LEAF LESHY &lt;/b&gt;&lt;/br&gt; Leaf leshys are usually grown under the shade of fruit or nut &lt;i&gt;tree&lt;/i&gt;s. To grow a leaf leshy, the maker plants an acorn and pine cone together, then mounds up leaves, sticks, and needles around them. When first born, a leaf leshy has no armor, leafy cape, or weapon, but can construct them from available materials given a day and left to its own devices (no Craft check required).  &lt;/h5&gt;&lt;h5&gt;&lt;b&gt;LEAF LESHY &lt;/b&gt; &lt;/h5&gt;&lt;h5&gt;&lt;b&gt;CL &lt;/b&gt;5th; &lt;/h5&gt;&lt;h5&gt;&lt;b&gt;Price &lt;/b&gt;1,000 gp  &lt;/h5&gt;&lt;h5&gt;&lt;b&gt;RITUAL &lt;/b&gt; &lt;/h5&gt;&lt;h5&gt;&lt;b&gt;Requirements &lt;/b&gt;Knowledge (nature) 5 ranks, &lt;i&gt;magic stone&lt;/i&gt;, &lt;i&gt;plant growth&lt;/i&gt;, &lt;i&gt;summon nature's ally I&lt;/i&gt;; &lt;/h5&gt;&lt;h5&gt;&lt;b&gt;Skill &lt;/b&gt;Knowledge (nature) DC 12; &lt;/h5&gt;&lt;h5&gt;&lt;b&gt;Cost &lt;/b&gt;500 gp&lt;/p&gt;&lt;/h4&gt;&lt;/div&gt;</t>
  </si>
  <si>
    <t>Seaweed Leshy</t>
  </si>
  <si>
    <t>(aquatic, leshy, shapechanger)</t>
  </si>
  <si>
    <t>(+1 armor, +1 Dex, +2 natural, +1 size)</t>
  </si>
  <si>
    <t>Fort +6, Ref +2, Will +3</t>
  </si>
  <si>
    <t>slam +4 (1d6)</t>
  </si>
  <si>
    <t>water jet +5 touch (1 plus blind)</t>
  </si>
  <si>
    <t>Spell-Like Abilities (CL 8th; concentration +9)  Constant-pass without trace   1/day-entangle (in water only, DC 12)</t>
  </si>
  <si>
    <t>Str 10, Dex 13, Con 14, Int 9, Wis 15, Cha 12</t>
  </si>
  <si>
    <t>Ability Focus (water jet), Toughness</t>
  </si>
  <si>
    <t>Perception +7, Stealth +9 (+13 in water), Survival +3 (+7 in water), Swim +8</t>
  </si>
  <si>
    <t>+4 Stealth and Survival in water</t>
  </si>
  <si>
    <t>Druidic, Sylvan; plantspeech (seaweed)</t>
  </si>
  <si>
    <t>air cyst, amphibious, change shape (Small seaweed; tree shape), verdant burst</t>
  </si>
  <si>
    <t xml:space="preserve"> any ocean or coastline</t>
  </si>
  <si>
    <t>This vaguely humanoid plant creature has a body formed of soggy green seaweed and wears crude armor made from seashells.</t>
  </si>
  <si>
    <t>Air Cyst (Su) Seaweed leshys constantly grow small bulbs filled with air. As a move action, they can detach a bulb and give it to another creature. If consumed as a standard action, this air cyst grants water breathing (as the spell) for 10 minutes. Seaweed leshys can have a maximum of four usable air cysts at any one time, and air cysts regrow at a rate of one per 24 hours.  Water Jet (Ex) A seaweed leshy can expel a high-pressure jet of water from its mouth to a range of 30 feet. It must make a ranged touch attack to strike  a target-if it hits, the blast deals 1 point of bludgeoning damage (this damage is not modified by Strength). In addition, the creature hit must make a DC 15 Fortitude save or be blinded by the water for 1 round. The save DC is Dexterity-based.</t>
  </si>
  <si>
    <t>Seaweed leshys usually dwell along coastlines, happily splashing and playing in tide pools, but they are equally at home at sea, floating among large kelp beds. Although perfectly capable of existing out of water indefinitely, seaweed leshys prefer to limit their time away from the sea almost out of a sense of pride. Most seaweed leshys take a dim view of freshwater plant life, to the point of mocking such plants in the same way an urbanite might talk down to folk who live in more rural areas. Rumors of freshwater leshys are a sure way to bring peals of mocking laughter from a seaweed leshy.  Seaweed leshys resemble miniature, waterlogged green humans grown from leafy green seaweed, with skinny arms and legs, webbed hands and feet, and long strands of brown, green, or red seaweed for hair. They wear armor made from a pair of large clam shells or from several smaller shells tied together. This armor functions as a suit of masterwork padded armor for a seaweed leshy, but not for any other creature.  Patient and thoughtful by inclination (save for matters associated with those silly freshwater leshys), seaweed leshys believe that in time nature brings what is needed by the ebb and flow of the tide or the steady flow of the river. They counsel against hasty decisions and rash actions, always preferring to wait and see what another day might bring.  GROWING A SEAWEED LESHY  Seaweed leshys must be grown in seawater. The leshy's maker plants a strand of kelp or other seaweed in the water and treats it daily with bone ash to encourage algal growth. When first created, a seaweed leshy has no armor, but can construct it from available materials given a day and left to its own devices (no Craft check required).  SEAWEED LESHY  CL 10th; Price 4,500 gp  RITUAL  Requirements Knowledge (nature) 5 ranks, plant growth, summon nature's ally III, water breathing; Skill Knowledge (nature) DC 16; Cost 2,250 gp</t>
  </si>
  <si>
    <t>&lt;link rel="stylesheet"href="PF.css"&gt;&lt;div&gt;&lt;h2&gt;Leshy, Seaweed&lt;/h2&gt;&lt;h3&gt;&lt;i&gt;This vaguely humanoid plant creature has a body formed of soggy green seaweed and wears crude armor made from seashells.&lt;/i&gt;&lt;/h3&gt;&lt;br&gt;&lt;/div&gt;&lt;div class="heading"&gt;&lt;p class="alignleft"&gt;Seaweed Leshy&lt;/p&gt;&lt;p class="alignright"&gt;CR 3&lt;/p&gt;&lt;div style="clear: both;"&gt;&lt;/div&gt;&lt;/div&gt;&lt;div&gt;&lt;h5&gt;&lt;b&gt;XP &lt;/b&gt;800&lt;/h5&gt;&lt;h5&gt;N Small plant (aquatic, leshy, shapechanger)&lt;/h5&gt;&lt;h5&gt;&lt;b&gt;Init &lt;/b&gt;+1; &lt;b&gt;Senses &lt;/b&gt;darkvision 60 ft., low-light vision; Perception +7&lt;/h5&gt;&lt;/div&gt;&lt;hr/&gt;&lt;div&gt;&lt;h5&gt;&lt;b&gt;DEFENSE&lt;/b&gt;&lt;/h5&gt;&lt;/div&gt;&lt;hr/&gt;&lt;div&gt;&lt;h5&gt;&lt;b&gt;AC &lt;/b&gt;15, touch 12, flat-footed 14 (+1 armor, +1 Dex, +2 natural, +1 size)&lt;/h5&gt;&lt;h5&gt;&lt;b&gt;hp &lt;/b&gt;30 (4d8+12)&lt;/h5&gt;&lt;h5&gt;&lt;b&gt;Fort &lt;/b&gt;+6, &lt;b&gt;Ref &lt;/b&gt;+2, &lt;b&gt;Will &lt;/b&gt;+3&lt;/h5&gt;&lt;h5&gt;&lt;b&gt;Immune &lt;/b&gt;electricity, sonic, plant traits&lt;/h5&gt;&lt;/div&gt;&lt;hr/&gt;&lt;div&gt;&lt;h5&gt;&lt;b&gt;OFFENSE&lt;/b&gt;&lt;/h5&gt;&lt;/div&gt;&lt;hr/&gt;&lt;div&gt;&lt;h5&gt;&lt;b&gt;Spd &lt;/b&gt;20 ft., swim 20 ft.&lt;/h5&gt;&lt;h5&gt;&lt;b&gt;Melee &lt;/b&gt;slam +4 (1d6)&lt;/h5&gt;&lt;h5&gt;&lt;b&gt;Ranged &lt;/b&gt;water jet +5 touch (1 plus blind)&lt;/h5&gt;&lt;h5&gt;&lt;b&gt;Space &lt;/b&gt;5 ft.; &lt;b&gt;Reach &lt;/b&gt;5 ft.&lt;/h5&gt;&lt;h5&gt;&lt;b&gt;Special Attacks &lt;/b&gt;sneak attack +1d6&lt;/h5&gt;&lt;h5&gt;&lt;b&gt;Spell-Like Abilities&lt;/b&gt; (CL 8th; concentration +9)  &lt;/br&gt;Constant&amp;mdash;&lt;i&gt;pass without trace&lt;/i&gt; &lt;/br&gt;1/day&amp;mdash;&lt;i&gt;entangle&lt;/i&gt; (in water only, DC 12)&lt;/h5&gt;&lt;/h5&gt;&lt;/div&gt;&lt;hr/&gt;&lt;div&gt;&lt;h5&gt;&lt;b&gt;STATISTICS&lt;/b&gt;&lt;/h5&gt;&lt;/div&gt;&lt;hr/&gt;&lt;div&gt;&lt;h5&gt;&lt;b&gt;Str &lt;/b&gt;10, &lt;b&gt;Dex &lt;/b&gt;13, &lt;b&gt;Con &lt;/b&gt;14, &lt;b&gt;Int &lt;/b&gt; 9, &lt;b&gt;Wis &lt;/b&gt;15, &lt;b&gt;Cha &lt;/b&gt;12&lt;/h5&gt;&lt;h5&gt;&lt;b&gt;Base Atk &lt;/b&gt;+3; &lt;b&gt;CMB &lt;/b&gt;+2; &lt;b&gt;CMD &lt;/b&gt;13&lt;/h5&gt;&lt;h5&gt;&lt;b&gt;Feats &lt;/b&gt;Ability Focus (water jet), Toughness&lt;/h5&gt;&lt;h5&gt;&lt;b&gt;Skills &lt;/b&gt;Perception +7, Stealth +9 (+13 in water), Survival +3 (+7 in water), Swim +8; &lt;b&gt;Racial Modifiers &lt;/b&gt;+4 Stealth and Survival in water&lt;/h5&gt;&lt;h5&gt;&lt;b&gt;Languages &lt;/b&gt;Druidic, Sylvan; plantspeech (seaweed)&lt;/h5&gt;&lt;h5&gt;&lt;b&gt;SQ &lt;/b&gt;air cyst, amphibious, change shape (Small seaweed; &lt;i&gt;tree&lt;/i&gt; shape), verdant burst&lt;/h5&gt;&lt;/div&gt;&lt;hr/&gt;&lt;div&gt;&lt;h5&gt;&lt;b&gt;ECOLOGY&lt;/b&gt;&lt;/h5&gt;&lt;/div&gt;&lt;hr/&gt;&lt;div&gt;&lt;h5&gt;&lt;b&gt;Environment &lt;/b&gt; any ocean or coastline&lt;/h5&gt;&lt;h5&gt;&lt;b&gt;Organization &lt;/b&gt;solitary or patch (2-16)&lt;/h5&gt;&lt;h5&gt;&lt;b&gt;Treasure &lt;/b&gt;standard&lt;/h5&gt;&lt;/div&gt;&lt;hr/&gt;&lt;div&gt;&lt;h5&gt;&lt;b&gt;SPECIAL ABILITIES&lt;/b&gt;&lt;/h5&gt;&lt;/div&gt;&lt;hr/&gt;&lt;div&gt;&lt;/h5&gt;&lt;h5&gt;&lt;b&gt;Air Cyst (Su)&lt;/b&gt; Seaweed leshys constantly grow small bulbs filled with air. As a move action, they can detach a bulb and give it to another creature. If consumed as a standard action, this air cyst grants &lt;i&gt;water breathing&lt;/i&gt; (as the spell) for 10 minutes. Seaweed leshys can have a maximum of four usable air cysts at any one time, and air cysts regrow at a rate of one per 24 hours.  &lt;/h5&gt;&lt;h5&gt;&lt;b&gt;Water Jet (Ex)&lt;/b&gt; A seaweed leshy can expel a high-pressure jet of water from its mouth to a range of 30 feet. It must make a ranged touch attack to strike  a target-if it hits, the blast deals 1 point of bludgeoning damage (this damage is not modified by Strength). In addition, the creature hit must make a DC 15 Fortitude save or be blinded by the water for 1 round. The save DC is Dexterity-based.&lt;/h5&gt;&lt;/div&gt;&lt;br&gt;&lt;div&gt;&lt;h4&gt;&lt;p&gt;&lt;p&gt;Seaweed leshys usually dwell along coastlines, happily splashing and playing in tide pools, but they are equally at home at sea, floating among large kelp beds. Although perfectly capable of existing out of water indefinitely, seaweed leshys prefer to limit their time away from the sea almost out of a sense of pride. Most seaweed leshys take a dim view of freshwater plant life, to the point of mocking such plants in the same way an urbanite might talk down to folk who live in more rural areas. Rumors of freshwater leshys are a sure way to bring peals of mocking laughter from a seaweed leshy.  Seaweed leshys resemble miniature, waterlogged green humans grown from leafy green seaweed, with skinny arms and legs, webbed hands and feet, and long strands of brown, green, or red seaweed for hair. They wear armor made from a pair of large clam shells or from several smaller shells tied together. This armor functions as a suit of masterwork padded armor for a seaweed leshy, but not for any other creature.  Patient and thoughtful by inclination (save for matters associated with those silly freshwater leshys), seaweed leshys believe that in time nature brings what is needed by the ebb and flow of the tide or the steady flow of the river. They counsel against hasty decisions and rash actions, always preferring to wait and see what another day might bring.  GROWING A SEAWEED LESHY  Seaweed leshys must be grown in seawater. The leshy's maker plants a strand of kelp or other seaweed in the water and treats it daily with bone ash to encourage algal growth. When first created, a seaweed leshy has no armor, but can construct it from available materials given a day and left to its own devices (no Craft check required).  SEAWEED LESHY  &lt;/h5&gt;&lt;h5&gt;&lt;b&gt;CL &lt;/b&gt;10th; &lt;/h5&gt;&lt;h5&gt;&lt;b&gt;Price &lt;/b&gt;4,500 gp  &lt;/h5&gt;&lt;h5&gt;&lt;b&gt;RITUAL &lt;/b&gt; &lt;/h5&gt;&lt;h5&gt;&lt;b&gt;Requirements &lt;/b&gt;Knowledge (nature) 5 ranks, &lt;i&gt;plant growth&lt;/i&gt;, &lt;i&gt;summon nature's ally III&lt;/i&gt;, &lt;i&gt;water breathing&lt;/i&gt;; &lt;/h5&gt;&lt;h5&gt;&lt;b&gt;Skill &lt;/b&gt;Knowledge (nature) DC 16; &lt;/h5&gt;&lt;h5&gt;&lt;b&gt;Cost &lt;/b&gt;2,250 gp&lt;/p&gt;&lt;/h4&gt;&lt;/div&gt;</t>
  </si>
  <si>
    <t>Cairn Linnorm</t>
  </si>
  <si>
    <t>(+7 Dex, +22 natural, -4 size)</t>
  </si>
  <si>
    <t>(20d12+160)</t>
  </si>
  <si>
    <t>Fort +20, Ref +21, Will +17</t>
  </si>
  <si>
    <t>acid, curse effects, energy drain, mind-affecting effects, negative energy, paralysis, poison, sleep</t>
  </si>
  <si>
    <t>40 ft., climb 40 ft., fly 100 ft. (average)</t>
  </si>
  <si>
    <t>bite +29 (3d8+13/19-20 plus poison), 2 claws +29 (2d6+13), tail +24 (3d6+6 plus grab)</t>
  </si>
  <si>
    <t>breath weapon, constrict (tail, 2d6+19), death curse</t>
  </si>
  <si>
    <t>Str 37, Dex 24, Con 26, Int 5, Wis 20, Cha 27</t>
  </si>
  <si>
    <t>54 (can't be tripped)</t>
  </si>
  <si>
    <t>Blind-Fight, Cleave, Great Cleave, Improved Critical (bite), Improved Initiative, Improved Vital Strike, Lightning Reflexes, Power Attack, Skill Focus (Perception), Vital Strike</t>
  </si>
  <si>
    <t>Climb +33, Fly +13, Perception +24, Stealth +26, Swim +28</t>
  </si>
  <si>
    <t>Pallid and horribly gaunt, this enormous but emaciated dragonlike creature has two forearms and no wings.</t>
  </si>
  <si>
    <t>Breath Weapon (Su) Once every 1d4 rounds as a standard action, a cairn linnorm can expel a 60-foot cone of acidic bile, dealing 18d8 points of acid damage to all creatures struck. In addition, this bile is infused with negative energy, and inflicts 1d4 negative levels on all creatures struck by it. A successful DC 28 Reflex save halves the damage and  completely negates the negative levels. The save DC is Constitution-based.  Death Curse (Su) Curse of Decay: save Will DC 28; effect the creature takes 1 point of Constitution damage per day, and ages at an accelerated rate of 1 year per day, eventually incurring all of the penalties of old age but none of the benefits (Pathfinder RPG Core Rulebook 169).  Poison (Ex) Bite-injury; save Fort DC 28; frequency 1/round for 10 rounds; effect 4d6 acid damage and 1d6 Con drain; cure 2 consecutive saves.</t>
  </si>
  <si>
    <t>Cairn linnorms prefer to dwell in necropolises, amid reaches of burial mounds, or in caverns below the scorched earth of legendary battlefields. These linnorms particularly relish the flavor of undead flesh-while they cannot consume incorporeal undead, regions they haunt are typically barren of corporeal undead not canny enough to avoid the cairn linnorm's ravenous appetite. An incredibly powerful undead creature might use a cairn linnorm as a guardian, manipulating the dragon while it selects a cairn or tomb well within the linnorm's territory. While cairn linnorms will not hesitate to feed on undead creatures they encounter, some ancient superstition shared by all of their kind prevents them from actually entering a tomb or other enclosed burial site unless granted permission by the tomb's undead denizens or a priest devoted to the religion associated with the site. Likewise, a cairn linnorm somehow caught within a tomb large enough to contain it prefers not to leave without securing similar permission to do so. These limitations are purely psychological, and if pressed (such as by an enemy seeking to use a tomb entrance as a defense), a cairn linnorm can break such restrictions.  A cairn linnorm is 60 feet long and weighs 12,000 pounds.</t>
  </si>
  <si>
    <t>&lt;link rel="stylesheet"href="PF.css"&gt;&lt;div&gt;&lt;h2&gt;Linnorm, Cairn&lt;/h2&gt;&lt;h3&gt;&lt;i&gt;Pallid and horribly gaunt, this enormous but emaciated dragonlike creature has two forearms and no wings.&lt;/i&gt;&lt;/h3&gt;&lt;br&gt;&lt;/div&gt;&lt;div class="heading"&gt;&lt;p class="alignleft"&gt;Cairn Linnorm&lt;/p&gt;&lt;p class="alignright"&gt;CR 18&lt;/p&gt;&lt;div style="clear: both;"&gt;&lt;/div&gt;&lt;/div&gt;&lt;div&gt;&lt;h5&gt;&lt;b&gt;XP &lt;/b&gt;153,600&lt;/h5&gt;&lt;h5&gt;CE Gargantuan dragon &lt;/h5&gt;&lt;h5&gt;&lt;b&gt;Init &lt;/b&gt;+11; &lt;b&gt;Senses &lt;/b&gt;darkvision 60 ft., low-light vision, scent, &lt;i&gt;true seeing&lt;/i&gt;; Perception +24&lt;/h5&gt;&lt;/div&gt;&lt;hr/&gt;&lt;div&gt;&lt;h5&gt;&lt;b&gt;DEFENSE&lt;/b&gt;&lt;/h5&gt;&lt;/div&gt;&lt;hr/&gt;&lt;div&gt;&lt;h5&gt;&lt;b&gt;AC &lt;/b&gt;35, touch 13, flat-footed 28 (+7 Dex, +22 natural, -4 size)&lt;/h5&gt;&lt;h5&gt;&lt;b&gt;hp &lt;/b&gt;290 (20d12+160); regeneration 10 (cold iron)&lt;/h5&gt;&lt;h5&gt;&lt;b&gt;Fort &lt;/b&gt;+20, &lt;b&gt;Ref &lt;/b&gt;+21, &lt;b&gt;Will &lt;/b&gt;+17&lt;/h5&gt;&lt;h5&gt;&lt;b&gt;Defensive Abilities &lt;/b&gt;freedom of movement; &lt;b&gt;DR &lt;/b&gt;15/cold iron; &lt;b&gt;Immune &lt;/b&gt;acid, curse effects, energy drain, mind-affecting effects, negative energy, paralysis, poison, sleep; &lt;b&gt;SR &lt;/b&gt;29&lt;/h5&gt;&lt;/div&gt;&lt;hr/&gt;&lt;div&gt;&lt;h5&gt;&lt;b&gt;OFFENSE&lt;/b&gt;&lt;/h5&gt;&lt;/div&gt;&lt;hr/&gt;&lt;div&gt;&lt;h5&gt;&lt;b&gt;Spd &lt;/b&gt;40 ft., climb 40 ft., fly 100 ft. (average)&lt;/h5&gt;&lt;h5&gt;&lt;b&gt;Melee &lt;/b&gt;bite +29 (3d8+13/19-20 plus poison), 2 claws +29 (2d6+13), tail +24 (3d6+6 plus grab)&lt;/h5&gt;&lt;h5&gt;&lt;b&gt;Space &lt;/b&gt;20 ft.; &lt;b&gt;Reach &lt;/b&gt;20 ft.&lt;/h5&gt;&lt;h5&gt;&lt;b&gt;Special Attacks &lt;/b&gt;breath weapon, constrict (tail, 2d6+19), death curse&lt;/h5&gt;&lt;/div&gt;&lt;hr/&gt;&lt;div&gt;&lt;h5&gt;&lt;b&gt;STATISTICS&lt;/b&gt;&lt;/h5&gt;&lt;/div&gt;&lt;hr/&gt;&lt;div&gt;&lt;h5&gt;&lt;b&gt;Str &lt;/b&gt;37, &lt;b&gt;Dex &lt;/b&gt;24, &lt;b&gt;Con &lt;/b&gt;26, &lt;b&gt;Int &lt;/b&gt; 5, &lt;b&gt;Wis &lt;/b&gt;20, &lt;b&gt;Cha &lt;/b&gt;27&lt;/h5&gt;&lt;h5&gt;&lt;b&gt;Base Atk &lt;/b&gt;+20; &lt;b&gt;CMB &lt;/b&gt;+37 (+41 grapple); &lt;b&gt;CMD &lt;/b&gt;54 (can't be tripped)&lt;/h5&gt;&lt;h5&gt;&lt;b&gt;Feats &lt;/b&gt;Blind-Fight, Cleave, Great Cleave, Improved Critical (bite), Improved Initiative, Improved Vital Strike, Lightning Reflexes, Power Attack, Skill Focus (Perception), Vital Strike&lt;/h5&gt;&lt;h5&gt;&lt;b&gt;Skills &lt;/b&gt;Climb +33, Fly +13, Perception +24, Stealth +26, Swim +28; &lt;b&gt;Racial Modifiers &lt;/b&gt;+8 Stealth&lt;/h5&gt;&lt;h5&gt;&lt;b&gt;Languages &lt;/b&gt;Aklo, Draconic, Sylvan&lt;/h5&gt;&lt;/div&gt;&lt;hr/&gt;&lt;div&gt;&lt;h5&gt;&lt;b&gt;ECOLOGY&lt;/b&gt;&lt;/h5&gt;&lt;/div&gt;&lt;hr/&gt;&lt;div&gt;&lt;h5&gt;&lt;b&gt;Environment &lt;/b&gt; cold hills&lt;/h5&gt;&lt;h5&gt;&lt;b&gt;Organization &lt;/b&gt;solitary&lt;/h5&gt;&lt;h5&gt;&lt;b&gt;Treasure &lt;/b&gt;triple&lt;/h5&gt;&lt;/div&gt;&lt;hr/&gt;&lt;div&gt;&lt;h5&gt;&lt;b&gt;SPECIAL ABILITIES&lt;/b&gt;&lt;/h5&gt;&lt;/div&gt;&lt;hr/&gt;&lt;div&gt;&lt;/h5&gt;&lt;h5&gt;&lt;b&gt;Breath Weapon (Su)&lt;/b&gt; Once every 1d4 rounds as a standard action, a cairn linnorm can expel a 60-foot cone of acidic bile, dealing 18d8 points of acid damage to all creatures struck. In addition, this bile is infused with negative energy, and inflicts 1d4 negative levels on all creatures struck by it. A successful DC 28 Reflex save halves the damage and  completely negates the negative levels. The save DC is Constitution-based.  &lt;/h5&gt;&lt;h5&gt;&lt;b&gt;Death Curse (Su)&lt;/b&gt; &lt;i&gt;Curse of&lt;/i&gt; &lt;i&gt;Decay&lt;/i&gt;: save Will DC 28; effect the creature takes 1 point of Constitution damage per day, and ages at an accelerated rate of 1 year per day, eventually incurring all of the penalties of old age but none of the benefits (&lt;i&gt;Pathfinder RPG Core Rulebook&lt;/i&gt; 169).  &lt;/h5&gt;&lt;h5&gt;&lt;b&gt;Poison (Ex)&lt;/b&gt; Bite-injury; &lt;i&gt;save&lt;/i&gt; Fort DC 28; &lt;i&gt;frequency&lt;/i&gt; 1/round for 10 rounds; &lt;i&gt;effect&lt;/i&gt; 4d6 acid damage and 1d6 Con drain; &lt;i&gt;cure&lt;/i&gt; 2 consecutive &lt;i&gt;save&lt;/i&gt;s.&lt;/h5&gt;&lt;/div&gt;&lt;br&gt;&lt;div&gt;&lt;h4&gt;&lt;p&gt;&lt;p&gt;Cairn linnorms prefer to dwell in necropolises, amid reaches of burial mounds, or in caverns below the scorched earth of legendary battlefields. These linnorms particularly relish the flavor of undead flesh-while they cannot consume incorporeal undead, regions they haunt are typically barren of corporeal undead not canny enough to avoid the cairn linnorm's ravenous appetite. An incredibly powerful undead creature might use a cairn linnorm as a guardian, manipulating the dragon while it selects a cairn or tomb well within the linnorm's territory. While cairn linnorms will not hesitate to feed on undead creatures they encounter, some ancient superstition shared by all of their kind prevents them from actually entering a tomb or other enclosed burial site unless granted permission by the tomb's undead denizens or a priest devoted to the religion associated with the site. Likewise, a cairn linnorm somehow caught within a tomb large enough to contain it prefers not to leave without securing similar permission to do so. These limitations are purely psychological, and if pressed (such as by an enemy seeking to use a tomb entrance as a defense), a cairn linnorm can break such restrictions.  A cairn linnorm is 60 feet long and weighs 12,000 pounds.&lt;/p&gt;&lt;/h4&gt;&lt;/div&gt;</t>
  </si>
  <si>
    <t>Fjord Linnorm</t>
  </si>
  <si>
    <t>30, touch 12, flat-footed 24</t>
  </si>
  <si>
    <t>(+6 Dex, +18 natural, -4 size)</t>
  </si>
  <si>
    <t>Fort +19, Ref +18, Will +15</t>
  </si>
  <si>
    <t>30 ft., fly 100 ft. (average), swim 60 ft.</t>
  </si>
  <si>
    <t>bite +25 (2d8+13/19-20 plus poison), 2 claws +25 (2d6+13), tail +20 (2d6+6 plus grab)</t>
  </si>
  <si>
    <t>Str 36, Dex 23, Con 28, Int 5, Wis 21, Cha 26</t>
  </si>
  <si>
    <t>Blind-Fight, Combat Reflexes, Improved Bull Rush, Improved Critical (bite), Improved Initiative, Lightning Reflexes, Power Attack, Vital Strike</t>
  </si>
  <si>
    <t>Fly +19, Perception +24, Swim +40</t>
  </si>
  <si>
    <t xml:space="preserve"> cold mountainous coastlines</t>
  </si>
  <si>
    <t>This massive, eel-like dragon has two webbed talons. Its tail ends in large and powerful-looking flukes.</t>
  </si>
  <si>
    <t>Breath Weapon (Su) Once every 1d4 rounds as a standard action, a fjord linnorm can expel a 120-foot line of icy fluid, dealing 16d8 points of cold damage to all creatures struck (Reflex DC 27 for half damage). The freezing liquid quickly hardens to sheets of ice, causing any creature that takes damage to move at only half its normal speed for 1d4 rounds. A DC 27 Strength check made as a full-round action allows a character to break free of the ice before this duration expires. The save DC and Strength check DC are Constitution-based.  Death Curse (Su) Curse of Drowning: save Will DC 26; effect creature can never gain the benefit of water breathing, and if it possesses this ability, loses it as long as it suffers the curse. In addition, the creature can hold its breath only half as long as normal, and whenever the cursed creature holds its breath, it functions as if sickened.  Poison (Ex) Bite-injury; save Fort DC 27; frequency 1/round for 10 rounds; effect 3d6 cold damage and 1d6 Con drain; cure 2 consecutive saves.</t>
  </si>
  <si>
    <t>Fjord linnorms dwell among the deep waters that grace northern coastlines where fingers of land create complex rivulets, venturing out to sea to feed on sharks and whales when they cannot find settlements or traveling caravans to savage. As their favored haunts often overlap with coastal trade routes, regions known to be within the territory of a fjord linnorm are often avoided by ships. Fjord linnorms are not particularly adept at capsizing ships, as are some other large aquatic monsters, but one might argue that such tactics are unnecessary for a creature the size and power of a fjord linnorm in the first place.  Both the curse and poison of a fjord linnorm are extremely dangerous for those who frequent the waterways of the north. The fjord linnorm's curse is particularly devastating to aquatic creatures, and such beings are careful to avoid any possible conflict with such linnorms.  A fjord linnorm is 60 feet long and weighs just over 10,000 pounds.</t>
  </si>
  <si>
    <t>&lt;link rel="stylesheet"href="PF.css"&gt;&lt;div&gt;&lt;h2&gt;Linnorm, Fjord&lt;/h2&gt;&lt;h3&gt;&lt;i&gt;&lt;i&gt;This massive&lt;/i&gt;, &lt;i&gt;eel-like dragon has two webbed talons&lt;/i&gt;. Its tail ends in large and powerful-looking flukes.&lt;/i&gt;&lt;/h3&gt;&lt;br&gt;&lt;/br&gt;&lt;/div&gt;&lt;div class="heading"&gt;&lt;p class="alignleft"&gt;Fjord Linnorm&lt;/p&gt;&lt;p class="alignright"&gt;CR 16&lt;/p&gt;&lt;div style="clear: both;"&gt;&lt;/div&gt;&lt;/div&gt;&lt;div&gt;&lt;h5&gt;&lt;b&gt;XP &lt;/b&gt;76,800&lt;/h5&gt;&lt;h5&gt;CE Gargantuan dragon (aquatic)&lt;/h5&gt;&lt;h5&gt;&lt;b&gt;Init &lt;/b&gt;+10; &lt;b&gt;Senses &lt;/b&gt;darkvision 60 ft., low-light vision, scent, &lt;i&gt;true seeing&lt;/i&gt;; Perception +24&lt;/h5&gt;&lt;/div&gt;&lt;hr/&gt;&lt;div&gt;&lt;h5&gt;&lt;b&gt;DEFENSE&lt;/b&gt;&lt;/h5&gt;&lt;/div&gt;&lt;hr/&gt;&lt;div&gt;&lt;h5&gt;&lt;b&gt;AC &lt;/b&gt;30, touch 12, flat-footed 24 (+6 Dex, +18 natural, -4 size)&lt;/h5&gt;&lt;h5&gt;&lt;b&gt;hp &lt;/b&gt;248 (16d12+144); regeneration 10 (cold iron)&lt;/h5&gt;&lt;h5&gt;&lt;b&gt;Fort &lt;/b&gt;+19, &lt;b&gt;Ref &lt;/b&gt;+18, &lt;b&gt;Will &lt;/b&gt;+15&lt;/h5&gt;&lt;h5&gt;&lt;b&gt;Defensive Abilities &lt;/b&gt;freedom of movement; &lt;b&gt;DR &lt;/b&gt;15/cold iron; &lt;b&gt;Immune &lt;/b&gt;cold, curse effects, mind-affecting effects, paralysis, poison, sleep; &lt;b&gt;SR &lt;/b&gt;27&lt;/h5&gt;&lt;/div&gt;&lt;hr/&gt;&lt;div&gt;&lt;h5&gt;&lt;b&gt;OFFENSE&lt;/b&gt;&lt;/h5&gt;&lt;/div&gt;&lt;hr/&gt;&lt;div&gt;&lt;h5&gt;&lt;b&gt;Spd &lt;/b&gt;30 ft., fly 100 ft. (average), swim 60 ft.&lt;/h5&gt;&lt;h5&gt;&lt;b&gt;Melee &lt;/b&gt;bite +25 (2d8+13/19-20 plus poison), 2 claws +25 (2d6+13), tail +20 (2d6+6 plus grab)&lt;/h5&gt;&lt;h5&gt;&lt;b&gt;Space &lt;/b&gt;20 ft.; &lt;b&gt;Reach &lt;/b&gt;20 ft.&lt;/h5&gt;&lt;h5&gt;&lt;b&gt;Special Attacks &lt;/b&gt;breath weapon, constrict (tail, 2d6+19), death curse&lt;/h5&gt;&lt;/div&gt;&lt;hr/&gt;&lt;div&gt;&lt;h5&gt;&lt;b&gt;STATISTICS&lt;/b&gt;&lt;/h5&gt;&lt;/div&gt;&lt;hr/&gt;&lt;div&gt;&lt;h5&gt;&lt;b&gt;Str &lt;/b&gt;36, &lt;b&gt;Dex &lt;/b&gt;23, &lt;b&gt;Con &lt;/b&gt;28, &lt;b&gt;Int &lt;/b&gt; 5, &lt;b&gt;Wis &lt;/b&gt;21, &lt;b&gt;Cha &lt;/b&gt;26&lt;/h5&gt;&lt;h5&gt;&lt;b&gt;Base Atk &lt;/b&gt;+16; &lt;b&gt;CMB &lt;/b&gt;+33 (+37 grapple); &lt;b&gt;CMD &lt;/b&gt;49 (can't be tripped)&lt;/h5&gt;&lt;h5&gt;&lt;b&gt;Feats &lt;/b&gt;Blind-Fight, Combat Reflexes, Improved Bull Rush, Improved Critical (bite), Improved Initiative, Lightning Reflexes, Power Attack, Vital Strike&lt;/h5&gt;&lt;h5&gt;&lt;b&gt;Skills &lt;/b&gt;Fly +19, Perception +24, Swim +40&lt;/h5&gt;&lt;h5&gt;&lt;b&gt;Languages &lt;/b&gt;Aklo, Draconic, Sylvan&lt;/h5&gt;&lt;h5&gt;&lt;b&gt;SQ &lt;/b&gt;amphibious&lt;/h5&gt;&lt;/div&gt;&lt;hr/&gt;&lt;div&gt;&lt;h5&gt;&lt;b&gt;ECOLOGY&lt;/b&gt;&lt;/h5&gt;&lt;/div&gt;&lt;hr/&gt;&lt;div&gt;&lt;h5&gt;&lt;b&gt;Environment &lt;/b&gt; cold mountainous coastlines&lt;/h5&gt;&lt;h5&gt;&lt;b&gt;Organization &lt;/b&gt;solitary&lt;/h5&gt;&lt;h5&gt;&lt;b&gt;Treasure &lt;/b&gt;triple&lt;/h5&gt;&lt;/div&gt;&lt;hr/&gt;&lt;div&gt;&lt;h5&gt;&lt;b&gt;SPECIAL ABILITIES&lt;/b&gt;&lt;/h5&gt;&lt;/div&gt;&lt;hr/&gt;&lt;div&gt;&lt;/h5&gt;&lt;h5&gt;&lt;b&gt;Breath Weapon (Su)&lt;/b&gt; Once every 1d4 rounds as a standard action, a fjord linnorm can expel a 120-foot line of icy fluid, dealing 16d8 points of cold damage to all creatures struck (Reflex DC 27 for half damage). The freezing liquid quickly hardens to sheets of ice, causing any creature that takes damage to move at only half its normal speed for 1d4 rounds. A DC 27 Strength check made as a full-round action allows a character to break free of the ice before this duration expires. The save DC and Strength check DC are Constitution-based.  &lt;/h5&gt;&lt;h5&gt;&lt;b&gt;Death Curse (Su)&lt;/b&gt; &lt;i&gt;Curse of&lt;/i&gt; &lt;i&gt;Drowning&lt;/i&gt;: save Will DC 26; effect creature can never gain the benefit of water breathing, and if it possesses this ability, loses it as long as it suffers the curse. In addition, the creature can hold its breath only half as long as normal, and whenever the cursed creature holds its breath, it functions as if sickened.  &lt;/h5&gt;&lt;h5&gt;&lt;b&gt;Poison (Ex)&lt;/b&gt; Bite-injury; &lt;i&gt;save&lt;/i&gt; Fort DC 27; &lt;i&gt;frequency&lt;/i&gt; 1/round for 10 rounds; &lt;i&gt;effect&lt;/i&gt; 3d6 cold damage and 1d6 Con drain; &lt;i&gt;cure&lt;/i&gt; 2 consecutive &lt;i&gt;save&lt;/i&gt;s.&lt;/h5&gt;&lt;/div&gt;&lt;br&gt;&lt;/br&gt;&lt;div&gt;&lt;h4&gt;&lt;p&gt;&lt;p&gt;Fjord linnorms dwell among the deep waters that grace northern coastlines where fingers of land create complex rivulets, venturing out to sea to feed on sharks and whales when they cannot find settlements or traveling caravans to savage. As their favored haunts often overlap with coastal trade routes, regions known to be within the territory of a fjord linnorm are often avoided by ships. Fjord linnorms are not particularly adept at capsizing ships, as are some other large aquatic monsters, but one might argue that such tactics are unnecessary for a creature the size and power of a fjord linnorm in the first place.  Both the curse and poison of a fjord linnorm are extremely dangerous for those who frequent the waterways of the north. The fjord linnorm's curse is particularly devastating to aquatic creatures, and such beings are careful to avoid any possible conflict with such linnorms.  A fjord linnorm is 60 feet long and weighs just over 10,000 pounds.&lt;/p&gt;&lt;/h4&gt;&lt;/div&gt;</t>
  </si>
  <si>
    <t>Taiga Linnorm</t>
  </si>
  <si>
    <t>darkvision 60 ft., low-light vision, scent, true seeing; Perception +30</t>
  </si>
  <si>
    <t>34, touch 9, flat-footed 27</t>
  </si>
  <si>
    <t>(+7 Dex, +25 natural, -8 size)</t>
  </si>
  <si>
    <t>(21d12+210)</t>
  </si>
  <si>
    <t>Fort +22, Ref +21, Will +18</t>
  </si>
  <si>
    <t>freedom of movement, spines</t>
  </si>
  <si>
    <t>15/ cold iron</t>
  </si>
  <si>
    <t>curse effects, electricity, mind-affecting effects, paralysis, poison, sleep</t>
  </si>
  <si>
    <t>bite +29 (3d8+16/19-20 plus poison), 2 claws +29 (2d6+16), tail +24 (3d6+8 plus grab)</t>
  </si>
  <si>
    <t>Str 43, Dex 25, Con 30, Int 6, Wis 23, Cha 28</t>
  </si>
  <si>
    <t>+45 (+49 grapple)</t>
  </si>
  <si>
    <t>Awesome Blow, Blind-Fight, Cleave, Combat Reflexes, Great Cleave, Improved Bull Rush, Improved Critical (bite), Improved Initiative, Lightning Reflexes, Power Attack, Vital Strike</t>
  </si>
  <si>
    <t>Fly +23, Perception +30, Stealth +15 (+23 in forests), Swim +48</t>
  </si>
  <si>
    <t>With menacing black horns jutting from its head, this two-legged dragon is covered in dark green scales and vicious black barbs.</t>
  </si>
  <si>
    <t>Breath Weapon (Su) Once every 1d4 rounds as a standard action, a taiga linnorm can expel a 60-foot cone of electrified vapor, dealing 21d8 points of electricity damage to all creatures struck (Reflex DC 30 for half). The vapor itself persists for 1d4 rounds, filling its cone-shaped area with electrified mist that deals 4d6 points of electricity damage (no save) to any creature that ends its turn in the mist. The mist does not hinder vision. The save DC is Constitution-based.  Death Curse (Su) Curse of Electrocution: save Will DC 29; effect the creature gains vulnerability to electricity.  Poison (Ex) Bite-injury; save Fort DC 30; frequency 1/round for 10 rounds; effect 4d6 electricity damage and 1d8 Dex drain; cure 3 consecutive saves.  Spines (Ex) Any creature that makes a melee attack against a taiga linnorm takes 1d6 points of piercing damage per attack from the linnorm's spines. A melee weapon with reach provides protection from these spines.</t>
  </si>
  <si>
    <t>A beast covered with hundreds of spines, the taiga linnorm is a terror to all those who venture through the arctic forests of the north. Taiga linnorms take down foes and prey first with their electrifying breath and finish their victims off with their devastating bite.  In winter, when light is sparse and the nights are long, it is easy for a taiga linnorm to blend in with the coniferous forests it dwells in, hiding among the trees and ambushing imprudent travelers or unwary adventurers setting up camp. A taiga linnorm often lies in wait for days- sometimes weeks-just for the opportunity to maim and devour unsuspecting victims. When this subtler tactic does not work, a taiga linnorm simply rampages through the woods in order to find nearby settlements to pillage, taking twisted delight in shocking the inhabitants before shredding them with its massive jaws or destructive forelimbs. In any event, taiga linnorms rarely venture far from their woodland territories save for short flights to attack outlying villages.  A taiga linnorm is 50 feet long and weighs just over 13,000 pounds.</t>
  </si>
  <si>
    <t>&lt;link rel="stylesheet"href="PF.css"&gt;&lt;div&gt;&lt;h2&gt;Linnorm, Taiga&lt;/h2&gt;&lt;h3&gt;&lt;i&gt;&lt;i&gt;With menacing black horns jutting from its head&lt;/i&gt;, &lt;i&gt;this two-legged dragon is covered in dark green scales and vicious black barbs&lt;/i&gt;.&lt;/i&gt;&lt;/h3&gt;&lt;br&gt;&lt;/br&gt;&lt;/div&gt;&lt;div class="heading"&gt;&lt;p class="alignleft"&gt;Taiga Linnorm&lt;/p&gt;&lt;p class="alignright"&gt;CR 19&lt;/p&gt;&lt;div style="clear: both;"&gt;&lt;/div&gt;&lt;/div&gt;&lt;div&gt;&lt;h5&gt;&lt;b&gt;XP &lt;/b&gt;204,800&lt;/h5&gt;&lt;h5&gt;CE Colossal dragon &lt;/h5&gt;&lt;h5&gt;&lt;b&gt;Init &lt;/b&gt;+11; &lt;b&gt;Senses &lt;/b&gt;darkvision 60 ft., low-light vision, scent, &lt;i&gt;true seeing&lt;/i&gt;; Perception +30&lt;/h5&gt;&lt;/div&gt;&lt;hr/&gt;&lt;div&gt;&lt;h5&gt;&lt;b&gt;DEFENSE&lt;/b&gt;&lt;/h5&gt;&lt;/div&gt;&lt;hr/&gt;&lt;div&gt;&lt;h5&gt;&lt;b&gt;AC &lt;/b&gt;34, touch 9, flat-footed 27 (+7 Dex, +25 natural, -8 size)&lt;/h5&gt;&lt;h5&gt;&lt;b&gt;hp &lt;/b&gt;346 (21d12+210); regeneration 15 (cold iron)&lt;/h5&gt;&lt;h5&gt;&lt;b&gt;Fort &lt;/b&gt;+22, &lt;b&gt;Ref &lt;/b&gt;+21, &lt;b&gt;Will &lt;/b&gt;+18&lt;/h5&gt;&lt;h5&gt;&lt;b&gt;Defensive Abilities &lt;/b&gt;freedom of movement, spines; &lt;b&gt;DR &lt;/b&gt;15/ cold iron; &lt;b&gt;Immune &lt;/b&gt;curse effects, electricity, mind-affecting effects, paralysis, poison, sleep; &lt;b&gt;SR &lt;/b&gt;30&lt;/h5&gt;&lt;/div&gt;&lt;hr/&gt;&lt;div&gt;&lt;h5&gt;&lt;b&gt;OFFENSE&lt;/b&gt;&lt;/h5&gt;&lt;/div&gt;&lt;hr/&gt;&lt;div&gt;&lt;h5&gt;&lt;b&gt;Spd &lt;/b&gt;40 ft., fly 100 ft. (average), swim 60 ft.&lt;/h5&gt;&lt;h5&gt;&lt;b&gt;Melee &lt;/b&gt;bite +29 (3d8+16/19-20 plus poison), 2 claws +29 (2d6+16), tail +24 (3d6+8 plus grab)&lt;/h5&gt;&lt;h5&gt;&lt;b&gt;Space &lt;/b&gt;30 ft.; &lt;b&gt;Reach &lt;/b&gt;30 ft.&lt;/h5&gt;&lt;h5&gt;&lt;b&gt;Special Attacks &lt;/b&gt;breath weapon, constrict (tail, 3d6+24), death curse&lt;/h5&gt;&lt;/div&gt;&lt;hr/&gt;&lt;div&gt;&lt;h5&gt;&lt;b&gt;STATISTICS&lt;/b&gt;&lt;/h5&gt;&lt;/div&gt;&lt;hr/&gt;&lt;div&gt;&lt;h5&gt;&lt;b&gt;Str &lt;/b&gt;43, &lt;b&gt;Dex &lt;/b&gt;25, &lt;b&gt;Con &lt;/b&gt;30, &lt;b&gt;Int &lt;/b&gt; 6, &lt;b&gt;Wis &lt;/b&gt;23, &lt;b&gt;Cha &lt;/b&gt;28&lt;/h5&gt;&lt;h5&gt;&lt;b&gt;Base Atk &lt;/b&gt;+21; &lt;b&gt;CMB &lt;/b&gt;+45 (+49 grapple); &lt;b&gt;CMD &lt;/b&gt;62 (can't be tripped)&lt;/h5&gt;&lt;h5&gt;&lt;b&gt;Feats &lt;/b&gt;Awesome Blow, Blind-Fight, Cleave, Combat Reflexes, Great Cleave, Improved Bull Rush, Improved Critical (bite), Improved Initiative, Lightning Reflexes, Power Attack, Vital Strike&lt;/h5&gt;&lt;h5&gt;&lt;b&gt;Skills &lt;/b&gt;Fly +23, Perception +30, Stealth +15 (+23 in forests), Swim +48; &lt;b&gt;Racial Modifiers &lt;/b&gt;+8 Stealth in forests&lt;/h5&gt;&lt;h5&gt;&lt;b&gt;Languages &lt;/b&gt;Aklo, Draconic, Sylvan&lt;/h5&gt;&lt;/div&gt;&lt;hr/&gt;&lt;div&gt;&lt;h5&gt;&lt;b&gt;ECOLOGY&lt;/b&gt;&lt;/h5&gt;&lt;/div&gt;&lt;hr/&gt;&lt;div&gt;&lt;h5&gt;&lt;b&gt;Environment &lt;/b&gt; cold forests&lt;/h5&gt;&lt;h5&gt;&lt;b&gt;Organization &lt;/b&gt;solitary&lt;/h5&gt;&lt;h5&gt;&lt;b&gt;Treasure &lt;/b&gt;triple&lt;/h5&gt;&lt;/div&gt;&lt;hr/&gt;&lt;div&gt;&lt;h5&gt;&lt;b&gt;SPECIAL ABILITIES&lt;/b&gt;&lt;/h5&gt;&lt;/div&gt;&lt;hr/&gt;&lt;div&gt;&lt;/h5&gt;&lt;h5&gt;&lt;b&gt;Breath Weapon (Su)&lt;/b&gt; Once every 1d4 rounds as a standard action, a taiga linnorm can expel a 60-foot cone of electrified vapor, dealing 21d8 points of electricity damage to all creatures struck (Reflex DC 30 for half). The vapor itself persists for 1d4 rounds, filling its cone-shaped area with electrified mist that deals 4d6 points of electricity damage (no save) to any creature that ends its turn in the mist. The mist does not hinder vision. The save DC is Constitution-based.  &lt;/h5&gt;&lt;h5&gt;&lt;b&gt;Death Curse (Su)&lt;/b&gt; &lt;i&gt;Curse of Electrocution&lt;/i&gt;: save Will DC 29; effect the creature gains vulnerability to electricity.  &lt;/h5&gt;&lt;h5&gt;&lt;b&gt;Poison (Ex)&lt;/b&gt; Bite-injury; &lt;i&gt;save&lt;/i&gt; Fort DC 30; &lt;i&gt;frequency&lt;/i&gt; 1/round for 10 rounds; &lt;i&gt;effect&lt;/i&gt; 4d6 electricity damage and 1d8 Dex drain; &lt;i&gt;cure&lt;/i&gt; 3 consecutive &lt;i&gt;save&lt;/i&gt;s.  &lt;/h5&gt;&lt;h5&gt;&lt;b&gt;Spines (Ex)&lt;/b&gt; Any creature that makes a melee attack against a taiga linnorm takes 1d6 points of piercing damage per attack from the linnorm's spines. A melee weapon with reach provides protection from these spines.&lt;/h5&gt;&lt;/div&gt;&lt;br&gt;&lt;/br&gt;&lt;div&gt;&lt;h4&gt;&lt;p&gt;&lt;p&gt;A beast covered with hundreds of spines, the taiga linnorm is a terror to all those who venture through the arctic forests of the north. Taiga linnorms take down foes and prey first with their electrifying breath and finish their victims off with their devastating bite.  In winter, when light is sparse and the nights are long, it is easy for a taiga linnorm to blend in with the coniferous forests it dwells in, hiding among the trees and ambushing imprudent travelers or unwary adventurers setting up camp. A taiga linnorm often lies in wait for days- sometimes weeks-just for the opportunity to maim and devour unsuspecting victims. When this subtler tactic does not work, a taiga linnorm simply rampages through the woods in order to find nearby settlements to pillage, taking twisted delight in shocking the inhabitants before shredding them with its massive jaws or destructive forelimbs. In any event, taiga linnorms rarely venture far from their woodland territories save for short flights to attack outlying villages.  A taiga linnorm is 50 feet long and weighs just over 13,000 pounds.&lt;/p&gt;&lt;/h4&gt;&lt;/div&gt;</t>
  </si>
  <si>
    <t>Tor Linnorm</t>
  </si>
  <si>
    <t>darkvision 60 ft., low-light vision, scent, true seeing; Perception +34</t>
  </si>
  <si>
    <t>37, touch 12, flat-footed 27</t>
  </si>
  <si>
    <t>(+10 Dex, +25 natural, -8 size)</t>
  </si>
  <si>
    <t>(24d12+264)</t>
  </si>
  <si>
    <t>regeneration 20 (cold iron)</t>
  </si>
  <si>
    <t>Fort +25, Ref +26, Will +21</t>
  </si>
  <si>
    <t>40 ft., climb 40 ft., fly 100 ft. (average), swim 60 ft.</t>
  </si>
  <si>
    <t>bite +34 (3d8+18/19-20 plus poison), 4 claws +34 (2d6+18), tail +29 (3d6+9 plus grab)</t>
  </si>
  <si>
    <t>breath weapon, constrict (tail, 3d6+27), death curse</t>
  </si>
  <si>
    <t>Str 46, Dex 30, Con 33, Int 7, Wis 25, Cha 28</t>
  </si>
  <si>
    <t>+50 (+54 grapple)</t>
  </si>
  <si>
    <t>70 (can't be tripped)</t>
  </si>
  <si>
    <t>Awesome Blow, Blind-Fight, Cleave, Combat Reflexes, Great Cleave, Improved Bull Rush, Improved Critical (bite), Improved Initiative, Improved Vital Strike, Lightning Reflexes, Power Attack, Vital Strike</t>
  </si>
  <si>
    <t>Climb +26, Fly +29, Perception +34, Stealth +21, Swim +53</t>
  </si>
  <si>
    <t>lava affinity</t>
  </si>
  <si>
    <t xml:space="preserve"> cold volcanic mountains</t>
  </si>
  <si>
    <t>This gigantic, wingless, four-armed dragon has rivulets of bright red magma coursing through its serpentine body.</t>
  </si>
  <si>
    <t>Breath Weapon (Su) Once every 1d4 rounds as a standard action, a tor linnorm can expel a 60- foot cone of flame and ash, dealing 24d8 points of fire damage to all creatures struck (Reflex DC 33 for half damage). One round after this breath weapon is used, the area affected by the attack becomes covered in a cloud of thick, scorching smoke that burns both the lungs and eyes, dealing an additional 8d8 points of fire damage to all creatures in the area. Each creature that begins its turn in the smoke-covered area and breathes must make a DC 33 (+ 1 per previous check) Fortitude save each round or spend that round choking and coughing. Creatures that keep their eyes open for more than 1 round while in the area of the smoke must make a DC 33 Fortitude save or go blind for 1d3 hours. The smoke dissipates after 2d4 rounds. This duration is halved in strong winds and quartered in more powerful winds. The save DC is Constitution-based.  Death Curse (Su) Curse of Boiling Blood: save Will DC 31; effect creature gains vulnerability to fire and is permanently staggered from the pain of its boiling blood. The save DC is Charisma-based.  Lava Affinity (Ex) A tor linnorm can breathe and swim while submerged in lava and magma.  Poison (Ex) Bite-injury; save Fort DC 33; frequency 1/round for 10 rounds; effect 8d6 fire damage and 1d8 Con drain; cure 3 consecutive saves.</t>
  </si>
  <si>
    <t>Tor linnorms epitomize the raw and untempered power of their kin. They dwell in the tallest volcanic mountains, either in naturally formed caverns or in the craters themselves, and rain destruction down upon nearby mountain villages whenever the urge strikes them. Tor linnorms are brutes, but as far as linnorms go are relatively intelligent. With this intelligence comes an overwhelming vanity-unlike other linnorms, tor linnorms enjoy being adored and worshiped by lesser creatures, and have been known to delay eating prisoners who seem to be particularly cowed by their presence, simply basking in their victims' fear.  A tor linnorm is 50 feet long and weighs 15,000 pounds.</t>
  </si>
  <si>
    <t>&lt;link rel="stylesheet"href="PF.css"&gt;&lt;div&gt;&lt;h2&gt;Linnorm, Tor&lt;/h2&gt;&lt;h3&gt;&lt;i&gt;&lt;i&gt;This gigantic&lt;/i&gt;, &lt;i&gt;wingless&lt;/i&gt;, &lt;i&gt;four-armed dragon has rivulets of bright red magma coursing through its serpentine body&lt;/i&gt;.&lt;/i&gt;&lt;/h3&gt;&lt;br&gt;&lt;/br&gt;&lt;/div&gt;&lt;div class="heading"&gt;&lt;p class="alignleft"&gt;Tor Linnorm&lt;/p&gt;&lt;p class="alignright"&gt;CR 21&lt;/p&gt;&lt;div style="clear: both;"&gt;&lt;/div&gt;&lt;/div&gt;&lt;div&gt;&lt;h5&gt;&lt;b&gt;XP &lt;/b&gt;409,600&lt;/h5&gt;&lt;h5&gt;CE Colossal dragon &lt;/h5&gt;&lt;h5&gt;&lt;b&gt;Init &lt;/b&gt;+14; &lt;b&gt;Senses &lt;/b&gt;darkvision 60 ft., low-light vision, scent, &lt;i&gt;true seeing&lt;/i&gt;; Perception +34&lt;/h5&gt;&lt;/div&gt;&lt;hr/&gt;&lt;div&gt;&lt;h5&gt;&lt;b&gt;DEFENSE&lt;/b&gt;&lt;/h5&gt;&lt;/div&gt;&lt;hr/&gt;&lt;div&gt;&lt;h5&gt;&lt;b&gt;AC &lt;/b&gt;37, touch 12, flat-footed 27 (+10 Dex, +25 natural, -8 size)&lt;/h5&gt;&lt;h5&gt;&lt;b&gt;hp &lt;/b&gt;420 (24d12+264); regeneration 20 (cold iron)&lt;/h5&gt;&lt;h5&gt;&lt;b&gt;Fort &lt;/b&gt;+25, &lt;b&gt;Ref &lt;/b&gt;+26, &lt;b&gt;Will &lt;/b&gt;+21&lt;/h5&gt;&lt;h5&gt;&lt;b&gt;Defensive Abilities &lt;/b&gt;freedom of movement; &lt;b&gt;DR &lt;/b&gt;20/cold iron; &lt;b&gt;Immune &lt;/b&gt;curse effects, fire, mind-affecting effects, paralysis, poison, sleep; &lt;b&gt;SR &lt;/b&gt;32&lt;/h5&gt;&lt;/div&gt;&lt;hr/&gt;&lt;div&gt;&lt;h5&gt;&lt;b&gt;OFFENSE&lt;/b&gt;&lt;/h5&gt;&lt;/div&gt;&lt;hr/&gt;&lt;div&gt;&lt;h5&gt;&lt;b&gt;Spd &lt;/b&gt;40 ft., climb 40 ft., fly 100 ft. (average), swim 60 ft.&lt;/h5&gt;&lt;h5&gt;&lt;b&gt;Melee &lt;/b&gt;bite +34 (3d8+18/19-20 plus poison), 4 claws +34 (2d6+18), tail +29 (3d6+9 plus grab)&lt;/h5&gt;&lt;h5&gt;&lt;b&gt;Space &lt;/b&gt;30 ft.; &lt;b&gt;Reach &lt;/b&gt;30 ft.&lt;/h5&gt;&lt;h5&gt;&lt;b&gt;Special Attacks &lt;/b&gt;breath weapon, constrict (tail, 3d6+27), death curse&lt;/h5&gt;&lt;/div&gt;&lt;hr/&gt;&lt;div&gt;&lt;h5&gt;&lt;b&gt;STATISTICS&lt;/b&gt;&lt;/h5&gt;&lt;/div&gt;&lt;hr/&gt;&lt;div&gt;&lt;h5&gt;&lt;b&gt;Str &lt;/b&gt;46, &lt;b&gt;Dex &lt;/b&gt;30, &lt;b&gt;Con &lt;/b&gt;33, &lt;b&gt;Int &lt;/b&gt; 7, &lt;b&gt;Wis &lt;/b&gt;25, &lt;b&gt;Cha &lt;/b&gt;28&lt;/h5&gt;&lt;h5&gt;&lt;b&gt;Base Atk &lt;/b&gt;+24; &lt;b&gt;CMB &lt;/b&gt;+50 (+54 grapple); &lt;b&gt;CMD &lt;/b&gt;70 (can't be tripped)&lt;/h5&gt;&lt;h5&gt;&lt;b&gt;Feats &lt;/b&gt;Awesome Blow, Blind-Fight, Cleave, Combat Reflexes, Great Cleave, Improved Bull Rush, Improved Critical (bite), Improved Initiative, Improved Vital Strike, Lightning Reflexes, Power Attack, Vital Strike&lt;/h5&gt;&lt;h5&gt;&lt;b&gt;Skills &lt;/b&gt;Climb +26, Fly +29, Perception +34, Stealth +21, Swim +53&lt;/h5&gt;&lt;h5&gt;&lt;b&gt;Languages &lt;/b&gt;Aklo, Draconic, Sylvan&lt;/h5&gt;&lt;h5&gt;&lt;b&gt;SQ &lt;/b&gt;lava affinity&lt;/h5&gt;&lt;/div&gt;&lt;hr/&gt;&lt;div&gt;&lt;h5&gt;&lt;b&gt;ECOLOGY&lt;/b&gt;&lt;/h5&gt;&lt;/div&gt;&lt;hr/&gt;&lt;div&gt;&lt;h5&gt;&lt;b&gt;Environment &lt;/b&gt; cold volcanic mountains&lt;/h5&gt;&lt;h5&gt;&lt;b&gt;Organization &lt;/b&gt;solitary&lt;/h5&gt;&lt;h5&gt;&lt;b&gt;Treasure &lt;/b&gt;triple&lt;/h5&gt;&lt;/div&gt;&lt;hr/&gt;&lt;div&gt;&lt;h5&gt;&lt;b&gt;SPECIAL ABILITIES&lt;/b&gt;&lt;/h5&gt;&lt;/div&gt;&lt;hr/&gt;&lt;div&gt;&lt;/h5&gt;&lt;h5&gt;&lt;b&gt;Breath Weapon (Su)&lt;/b&gt; Once every 1d4 rounds as a standard action, a tor linnorm can expel a 60- foot cone of flame and ash, dealing 24d8 points of fire damage to all creatures struck (Reflex DC 33 for half damage). One round after this breath weapon is used, the area affected by the attack becomes covered in a cloud of thick, scorching smoke that burns both the lungs and eyes, dealing an additional 8d8 points of fire damage to all creatures in the area. Each creature that begins its turn in the smoke-covered area and breathes must make a DC 33 (+ 1 per previous check) Fortitude save each round or spend that round choking and coughing. Creatures that keep their eyes open for more than 1 round while in the area of the smoke must make a DC 33 Fortitude save or go blind for 1d3 hours. The smoke dissipates after 2d4 rounds. This duration is halved in strong winds and quartered in more powerful winds. The save DC is Constitution-based.  &lt;/h5&gt;&lt;h5&gt;&lt;b&gt;Death Curse (Su)&lt;/b&gt; &lt;i&gt;Curse of Boiling Blood&lt;/i&gt;: save Will DC 31; effect creature gains vulnerability to fire and is permanently staggered from the pain of its boiling blood. The save DC is Charisma-based.  &lt;/h5&gt;&lt;h5&gt;&lt;b&gt;Lava Affinity (Ex)&lt;/b&gt; A tor linnorm can breathe and swim while submerged in lava and magma.  &lt;/h5&gt;&lt;h5&gt;&lt;b&gt;Poison (Ex)&lt;/b&gt; Bite-injury; &lt;i&gt;save&lt;/i&gt; Fort DC 33; &lt;i&gt;frequency&lt;/i&gt; 1/round for 10 rounds; &lt;i&gt;effect&lt;/i&gt; 8d6 fire damage and 1d8 Con drain; &lt;i&gt;cure&lt;/i&gt; 3 consecutive &lt;i&gt;save&lt;/i&gt;s.&lt;/h5&gt;&lt;/div&gt;&lt;br&gt;&lt;/br&gt;&lt;div&gt;&lt;h4&gt;&lt;p&gt;&lt;p&gt;Tor linnorms epitomize the raw and untempered power of their kin. They dwell in the tallest volcanic mountains, either in naturally formed caverns or in the craters themselves, and rain destruction down upon nearby mountain villages whenever the urge strikes them. Tor linnorms are brutes, but as far as linnorms go are relatively intelligent. With this intelligence comes an overwhelming vanity-unlike other linnorms, tor linnorms enjoy being adored and worshiped by lesser creatures, and have been known to delay eating prisoners who seem to be particularly cowed by their presence, simply basking in their victims' fear.  A tor linnorm is 50 feet long and weighs 15,000 pounds.&lt;/p&gt;&lt;/h4&gt;&lt;/div&gt;</t>
  </si>
  <si>
    <t>Giant Gecko</t>
  </si>
  <si>
    <t>bite +2 (2d4+1)</t>
  </si>
  <si>
    <t>Str 13, Dex 15, Con 12, Int 2, Wis 14, Cha 7</t>
  </si>
  <si>
    <t>Climb +21, Perception +6</t>
  </si>
  <si>
    <t xml:space="preserve"> warm forests or mountains</t>
  </si>
  <si>
    <t>With large bulging eyes to spot prey from afar, this oversized, smooth-scaled lizard has splayed, padded feet and a toothy maw.</t>
  </si>
  <si>
    <t>Expert Climber (Ex) A gecko's feet allow it to climb virtually any surface, no matter how slick or sheer. In effect, geckos are treated as constantly being under a natural version of the spell spider climb.</t>
  </si>
  <si>
    <t>These lizards are mostly docile and shy away from attacking creatures larger than a cat or dog. Despite their shyness, they are ultimately curious creatures, and often approach bigger creatures simply to investigate. Of course, a giant gecko is more than capable of defending itself, biting creatures that react violently to the lizard when fleeing is not an option.  Some humanoids train giant geckos as bestial guardians. Smaller humanoids (in particular, goblins) can even use the creatures as mounts, taking advantage of their superior climbing skills to attack from seemingly impossible positions and angles. A giant gecko measures 8 feet from nose to tail and weighs 120 pounds. Coloration among giant geckos can vary wildly, though most are some shade of green.  Giant Gecko Companions  Starting Statistics: Size Small; Speed 30 ft.; Attack bite (1d6); Ability Scores Str 11, Dex 15, Con 12, Int 2, Wis 14, Cha 7; Special Qualities expert climber, low-light vision.  4th-Level Advancement: Size Medium; Speed 40 ft.; AC +2 natural armor; Attack bite (2d4); Ability Scores Str +4, Dex -2, Con +2.</t>
  </si>
  <si>
    <t>&lt;link rel="stylesheet"href="PF.css"&gt;&lt;div&gt;&lt;h2&gt;Lizard, Giant Gecko&lt;/h2&gt;&lt;h3&gt;&lt;i&gt;&lt;i&gt;With large bulging eyes to spot prey from afar&lt;/i&gt;, &lt;i&gt;this oversized&lt;/i&gt;, &lt;i&gt;smooth-scaled lizard has splayed&lt;/i&gt;, &lt;i&gt;padded feet and a toothy maw&lt;/i&gt;.&lt;/i&gt;&lt;/h3&gt;&lt;br&gt;&lt;/br&gt;&lt;/div&gt;&lt;div class="heading"&gt;&lt;p class="alignleft"&gt;Giant Gecko&lt;/p&gt;&lt;p class="alignright"&gt;CR 1&lt;/p&gt;&lt;div style="clear: both;"&gt;&lt;/div&gt;&lt;/div&gt;&lt;div&gt;&lt;h5&gt;&lt;b&gt;XP &lt;/b&gt;400&lt;/h5&gt;&lt;h5&gt;N Medium animal &lt;/h5&gt;&lt;h5&gt;&lt;b&gt;Init &lt;/b&gt;+6; &lt;b&gt;Senses &lt;/b&gt;low-light vision; Perception +6&lt;/h5&gt;&lt;/div&gt;&lt;hr/&gt;&lt;div&gt;&lt;h5&gt;&lt;b&gt;DEFENSE&lt;/b&gt;&lt;/h5&gt;&lt;/div&gt;&lt;hr/&gt;&lt;div&gt;&lt;h5&gt;&lt;b&gt;AC &lt;/b&gt;14, touch 12, flat-footed 12 (+2 Dex, +2 natural)&lt;/h5&gt;&lt;h5&gt;&lt;b&gt;hp &lt;/b&gt;11 (2d8+2)&lt;/h5&gt;&lt;h5&gt;&lt;b&gt;Fort &lt;/b&gt;+4, &lt;b&gt;Ref &lt;/b&gt;+5, &lt;b&gt;Will &lt;/b&gt;+2&lt;/h5&gt;&lt;/div&gt;&lt;hr/&gt;&lt;div&gt;&lt;h5&gt;&lt;b&gt;OFFENSE&lt;/b&gt;&lt;/h5&gt;&lt;/div&gt;&lt;hr/&gt;&lt;div&gt;&lt;h5&gt;&lt;b&gt;Spd &lt;/b&gt;40 ft., climb 40 ft.&lt;/h5&gt;&lt;h5&gt;&lt;b&gt;Melee &lt;/b&gt;bite +2 (2d4+1)&lt;/h5&gt;&lt;h5&gt;&lt;b&gt;Space &lt;/b&gt;5 ft.; &lt;b&gt;Reach &lt;/b&gt;5 ft.&lt;/h5&gt;&lt;/div&gt;&lt;hr/&gt;&lt;div&gt;&lt;h5&gt;&lt;b&gt;STATISTICS&lt;/b&gt;&lt;/h5&gt;&lt;/div&gt;&lt;hr/&gt;&lt;div&gt;&lt;h5&gt;&lt;b&gt;Str &lt;/b&gt;13, &lt;b&gt;Dex &lt;/b&gt;15, &lt;b&gt;Con &lt;/b&gt;12, &lt;b&gt;Int &lt;/b&gt; 2, &lt;b&gt;Wis &lt;/b&gt;14, &lt;b&gt;Cha &lt;/b&gt;7&lt;/h5&gt;&lt;h5&gt;&lt;b&gt;Base Atk &lt;/b&gt;+1; &lt;b&gt;CMB &lt;/b&gt;+2; &lt;b&gt;CMD &lt;/b&gt;14 (18 vs. trip)&lt;/h5&gt;&lt;h5&gt;&lt;b&gt;Feats &lt;/b&gt;Improved Initiative&lt;/h5&gt;&lt;h5&gt;&lt;b&gt;Skills &lt;/b&gt;Climb +21, Perception +6; &lt;b&gt;Racial Modifiers &lt;/b&gt;+8 Climb&lt;/h5&gt;&lt;h5&gt;&lt;b&gt;SQ &lt;/b&gt;expert climber&lt;/h5&gt;&lt;/div&gt;&lt;hr/&gt;&lt;div&gt;&lt;h5&gt;&lt;b&gt;ECOLOGY&lt;/b&gt;&lt;/h5&gt;&lt;/div&gt;&lt;hr/&gt;&lt;div&gt;&lt;h5&gt;&lt;b&gt;Environment &lt;/b&gt; warm forests or mountains&lt;/h5&gt;&lt;h5&gt;&lt;b&gt;Organization &lt;/b&gt;solitary, pair, or nest (3-6)&lt;/h5&gt;&lt;h5&gt;&lt;b&gt;Treasure &lt;/b&gt;none&lt;/h5&gt;&lt;/div&gt;&lt;hr/&gt;&lt;div&gt;&lt;h5&gt;&lt;b&gt;SPECIAL ABILITIES&lt;/b&gt;&lt;/h5&gt;&lt;/div&gt;&lt;hr/&gt;&lt;div&gt;&lt;/h5&gt;&lt;h5&gt;&lt;b&gt;Expert Climber (Ex)&lt;/b&gt; A gecko's feet allow it to climb virtually any surface, no matter how slick or sheer. In effect, geckos are treated as constantly being under a natural version of the spell &lt;i&gt;spider climb&lt;/i&gt;.&lt;/h5&gt;&lt;/div&gt;&lt;br&gt;&lt;/br&gt;&lt;div&gt;&lt;h4&gt;&lt;p&gt;&lt;p&gt;These lizards are mostly docile and shy away from attacking creatures larger than a cat or dog. Despite their shyness, they are ultimately curious creatures, and often approach bigger creatures simply to investigate. Of course, a giant gecko is more than capable of defending itself, biting creatures that react violently to the lizard when fleeing is not an option.  Some humanoids train giant geckos as bestial guardians. Smaller humanoids (in particular, goblins) can even use the creatures as mounts, taking advantage of their superior climbing skills to attack from seemingly impossible positions and angles. A giant gecko measures 8 feet from nose to tail and weighs 120 pounds. Coloration among giant geckos can vary wildly, though most are some shade of green.  &lt;br&gt;&lt;/br&gt;&lt;b&gt;Giant Gecko Companions&lt;/b&gt;&lt;br&gt;&lt;/br&gt;  &lt;b&gt;Starting Statistics&lt;/b&gt;: &lt;b&gt;Size&lt;/b&gt; Small; &lt;b&gt;Speed&lt;/b&gt; 30 ft.; &lt;b&gt;Attack&lt;/b&gt; bite (1d6); &lt;b&gt;Ability Scores&lt;/b&gt; Str 11, Dex 15, Con 12, Int 2, Wis 14, Cha 7; &lt;b&gt;Special Qualities&lt;/b&gt; expert climber, low-light vision.  &lt;b&gt;4th-Level Advancement&lt;/b&gt;: &lt;b&gt;Size&lt;/b&gt; Medium; &lt;b&gt;Speed&lt;/b&gt; 40 ft.; &lt;b&gt;AC&lt;/b&gt; +2 natural armor; &lt;b&gt;Attack&lt;/b&gt; bite (2d4); &lt;b&gt;Ability Scores&lt;/b&gt; Str +4, Dex -2, Con +2.&lt;/p&gt;&lt;/h4&gt;&lt;/div&gt;</t>
  </si>
  <si>
    <t>Giant Chameleon</t>
  </si>
  <si>
    <t>Fort +8, Ref +6, Will +1</t>
  </si>
  <si>
    <t>bite +5 (2d6+4) or tongue +5 touch (grab)</t>
  </si>
  <si>
    <t>10 ft. (15 ft. with tongue)</t>
  </si>
  <si>
    <t>tongue, pull (tongue, 5 ft.)</t>
  </si>
  <si>
    <t>Str 16, Dex 15, Con 18, Int 2, Wis 11, Cha 7</t>
  </si>
  <si>
    <t>Climb +15, Perception +4, Stealth +18 (+28 when still)</t>
  </si>
  <si>
    <t>+12 Stealth (+22 when still)</t>
  </si>
  <si>
    <t>solitary, pair, or blend (3-6)</t>
  </si>
  <si>
    <t>Nearly invisible in its surroundings, this scaly lizard's eyes dart about independently of each other.</t>
  </si>
  <si>
    <t>Tongue (Ex) A giant chameleon can grab a foe with its tongue and draw the victim to its mouth. This tongue attack has a reach of 15 feet. The attack does no damage, but allows the creature to grab. A giant chameleon does not gain the grappled condition while using its tongue in this manner.</t>
  </si>
  <si>
    <t>These large lizards have the ability to shift the pigments in their skin to match their surroundings. A giant chameleon is typically 11 feet long and weighs 160 pounds.</t>
  </si>
  <si>
    <t>&lt;link rel="stylesheet"href="PF.css"&gt;&lt;div&gt;&lt;h2&gt;Lizard, Giant Chameleon&lt;/h2&gt;&lt;h3&gt;&lt;i&gt;Nearly invisible in its surroundings, this scaly lizard's eyes dart about independently of each other.&lt;/i&gt;&lt;/h3&gt;&lt;br&gt;&lt;/div&gt;&lt;div class="heading"&gt;&lt;p class="alignleft"&gt;Giant Chameleon&lt;/p&gt;&lt;p class="alignright"&gt;CR 3&lt;/p&gt;&lt;div style="clear: both;"&gt;&lt;/div&gt;&lt;/div&gt;&lt;div&gt;&lt;h5&gt;&lt;b&gt;XP &lt;/b&gt;800&lt;/h5&gt;&lt;h5&gt;N Large animal &lt;/h5&gt;&lt;h5&gt;&lt;b&gt;Init &lt;/b&gt;+6; &lt;b&gt;Senses &lt;/b&gt;low-light vision; Perception +4&lt;/h5&gt;&lt;/div&gt;&lt;hr/&gt;&lt;div&gt;&lt;h5&gt;&lt;b&gt;DEFENSE&lt;/b&gt;&lt;/h5&gt;&lt;/div&gt;&lt;hr/&gt;&lt;div&gt;&lt;h5&gt;&lt;b&gt;AC &lt;/b&gt;14, touch 11, flat-footed 12 (+2 Dex, +3 natural, -1 size)&lt;/h5&gt;&lt;h5&gt;&lt;b&gt;hp &lt;/b&gt;34 (4d8+16)&lt;/h5&gt;&lt;h5&gt;&lt;b&gt;Fort &lt;/b&gt;+8, &lt;b&gt;Ref &lt;/b&gt;+6, &lt;b&gt;Will &lt;/b&gt;+1&lt;/h5&gt;&lt;/div&gt;&lt;hr/&gt;&lt;div&gt;&lt;h5&gt;&lt;b&gt;OFFENSE&lt;/b&gt;&lt;/h5&gt;&lt;/div&gt;&lt;hr/&gt;&lt;div&gt;&lt;h5&gt;&lt;b&gt;Spd &lt;/b&gt;40 ft., climb 40 ft.&lt;/h5&gt;&lt;h5&gt;&lt;b&gt;Melee &lt;/b&gt;bite +5 (2d6+4) or &lt;/br&gt;tongue +5 touch (grab)&lt;/h5&gt;&lt;h5&gt;&lt;b&gt;Space &lt;/b&gt;10 ft.; &lt;b&gt;Reach &lt;/b&gt;10 ft. (15 ft. with tongue)&lt;/h5&gt;&lt;h5&gt;&lt;b&gt;Special Attacks &lt;/b&gt;tongue, pull (tongue, 5 ft.)&lt;/h5&gt;&lt;/div&gt;&lt;hr/&gt;&lt;div&gt;&lt;h5&gt;&lt;b&gt;STATISTICS&lt;/b&gt;&lt;/h5&gt;&lt;/div&gt;&lt;hr/&gt;&lt;div&gt;&lt;h5&gt;&lt;b&gt;Str &lt;/b&gt;16, &lt;b&gt;Dex &lt;/b&gt;15, &lt;b&gt;Con &lt;/b&gt;18, &lt;b&gt;Int &lt;/b&gt; 2, &lt;b&gt;Wis &lt;/b&gt;11, &lt;b&gt;Cha &lt;/b&gt;7&lt;/h5&gt;&lt;h5&gt;&lt;b&gt;Base Atk &lt;/b&gt;+3; &lt;b&gt;CMB &lt;/b&gt;+7 (+11 grapple); &lt;b&gt;CMD &lt;/b&gt;19 (23 vs. trip)&lt;/h5&gt;&lt;h5&gt;&lt;b&gt;Feats &lt;/b&gt;Improved Initiative, Skill Focus (Stealth)&lt;/h5&gt;&lt;h5&gt;&lt;b&gt;Skills &lt;/b&gt;Climb +15, Perception +4, Stealth +18 (+28 when still); &lt;b&gt;Racial Modifiers &lt;/b&gt;+12 Stealth (+22 when still)&lt;/h5&gt;&lt;/div&gt;&lt;hr/&gt;&lt;div&gt;&lt;h5&gt;&lt;b&gt;ECOLOGY&lt;/b&gt;&lt;/h5&gt;&lt;/div&gt;&lt;hr/&gt;&lt;div&gt;&lt;h5&gt;&lt;b&gt;Environment &lt;/b&gt; warm forests and mountains&lt;/h5&gt;&lt;h5&gt;&lt;b&gt;Organization &lt;/b&gt;solitary, pair, or blend (3-6)&lt;/h5&gt;&lt;h5&gt;&lt;b&gt;Treasure &lt;/b&gt;none&lt;/h5&gt;&lt;/div&gt;&lt;hr/&gt;&lt;div&gt;&lt;h5&gt;&lt;b&gt;SPECIAL ABILITIES&lt;/b&gt;&lt;/h5&gt;&lt;/div&gt;&lt;hr/&gt;&lt;div&gt;&lt;/h5&gt;&lt;h5&gt;&lt;b&gt;Tongue (Ex)&lt;/b&gt; A giant chameleon can grab a foe with its tongue and draw the victim to its mouth. This tongue attack has a reach of 15 feet. The attack does no damage, but allows the creature to grab. A giant chameleon does not gain the grappled condition while using its tongue in this manner.&lt;/h5&gt;&lt;/div&gt;&lt;br&gt;&lt;div&gt;&lt;h4&gt;&lt;p&gt;&lt;p&gt;These large lizards have the ability to shift the pigments in their skin to match their surroundings. A giant chameleon is typically 11 feet long and weighs 160 pounds.&lt;/p&gt;&lt;/h4&gt;&lt;/div&gt;</t>
  </si>
  <si>
    <t>Lukwata</t>
  </si>
  <si>
    <t>25, touch 12, flat-footed 21</t>
  </si>
  <si>
    <t>(+4 Dex, +13 natural, -2 size)</t>
  </si>
  <si>
    <t>10/nonmagical weapons</t>
  </si>
  <si>
    <t>eldritch encrustation</t>
  </si>
  <si>
    <t>bite +22 (4d10+15/19-20 plus grab)</t>
  </si>
  <si>
    <t>capsize (DC 25), digest magic, dispelling bite</t>
  </si>
  <si>
    <t>Str 30, Dex 19, Con 20, Int 2, Wis 15, Cha 11</t>
  </si>
  <si>
    <t>Awesome Blow, Bleeding Critical, Critical Focus, Improved Bull Rush, Improved Critical (bite), Iron Will, Power Attack</t>
  </si>
  <si>
    <t>Perception +9, Stealth +0, Swim +30</t>
  </si>
  <si>
    <t xml:space="preserve"> warm rivers, lakes, and swamps</t>
  </si>
  <si>
    <t>solitary, pair, or school (3-8)</t>
  </si>
  <si>
    <t>A long, spiny fin runs down the length of the dolphinlike body of this eel-headed predator.</t>
  </si>
  <si>
    <t>Damage Reduction (Ex) A lukwata's damage reduction is penetrated only by nonmagical weapons (temporary magical weapons, such as those created by the spell magic weapon and similar effects, count as magical weapons).  Digest Magic (Su) A magic item swallowed by a lukwata must make a DC 22 Fortitude save after an hour or become permanently nonmagical. Artifacts are immune to this effect. The save DC is Constitution-based.  Dispelling Bite (Su) When a lukwata scores a critical hit with its bite, the victim is affected as if targeted by a greater dispel magic spell. The caster level for this effect is equal to the lukwata's Hit Dice (CL 14th for most lukwatas).  Eldritch Encrustation (Su) Crystalline growths along the lukwata's digestive tract contain large deposits of magical energy. These nodes are responsible for the magical feedback that surrounds each lukwata, granting it its spell resistance, damage reduction, dispelling bite, and digest magic abilities. Dispel magic cast on a lukwata can negate these powers for 1 minute-the CL of the effect is treated as the lukwata's Hit Dice (CL 11th for most lukwatas).</t>
  </si>
  <si>
    <t>Lukwatas slip through dark tropical waters, preying upon all who dare enter their deep jungle rivers and pools, including beasts typically considered apex predators. While scholars say the beasts favor the dark, light doesn't deter them in their relentless pursuit of prey. Their long, flat bodies are reminiscent of those of dolphins or large fish, but lukwatas' heads are distinctively eel-like. A lukwata's unusual ability to disrupt magical effects rises from the strange crystalline growths that line its throat and stomach-crystals that allow the lukwata to gain nutrients from magical items as efficiently as from flesh and blood. These same growths give the lukwata an unusually strong resistance to all manner of magic attacks.  Lukwatas hate crocodiles, their chief predatory rivals, and attack them on sight, even if the lukwata has recently fed. Most crocodilians are not large enough to pose a significant threat; however, some accounts exist of lukwatas and dire crocodiles crossing paths. These fights are renowned for inf licting great destruction, with the embattled creatures smashing to bits piers, flotillas, and even dams in their fury.  A lukwata is 20 feet long and weighs 4,000 pounds.</t>
  </si>
  <si>
    <t>&lt;link rel="stylesheet"href="PF.css"&gt;&lt;div&gt;&lt;h2&gt;Lukwata&lt;/h2&gt;&lt;h3&gt;&lt;i&gt;&lt;i&gt;A long&lt;/i&gt;, &lt;i&gt;spiny fin runs down the length of the dolphinlike body of this eel-headed predator&lt;/i&gt;.&lt;/i&gt;&lt;/h3&gt;&lt;br&gt;&lt;/br&gt;&lt;/div&gt;&lt;div class="heading"&gt;&lt;p class="alignleft"&gt;Lukwata&lt;/p&gt;&lt;p class="alignright"&gt;CR 11&lt;/p&gt;&lt;div style="clear: both;"&gt;&lt;/div&gt;&lt;/div&gt;&lt;div&gt;&lt;h5&gt;&lt;b&gt;XP &lt;/b&gt;12,800&lt;/h5&gt;&lt;h5&gt;N Huge magical beast (aquatic)&lt;/h5&gt;&lt;h5&gt;&lt;b&gt;Init &lt;/b&gt;+4; &lt;b&gt;Senses &lt;/b&gt;darkvision 60 ft., low-light vision, scent; Perception +9&lt;/h5&gt;&lt;/div&gt;&lt;hr/&gt;&lt;div&gt;&lt;h5&gt;&lt;b&gt;DEFENSE&lt;/b&gt;&lt;/h5&gt;&lt;/div&gt;&lt;hr/&gt;&lt;div&gt;&lt;h5&gt;&lt;b&gt;AC &lt;/b&gt;25, touch 12, flat-footed 21 (+4 Dex, +13 natural, -2 size)&lt;/h5&gt;&lt;h5&gt;&lt;b&gt;hp &lt;/b&gt;147 (14d10+70)&lt;/h5&gt;&lt;h5&gt;&lt;b&gt;Fort &lt;/b&gt;+14, &lt;b&gt;Ref &lt;/b&gt;+13, &lt;b&gt;Will &lt;/b&gt;+8&lt;/h5&gt;&lt;h5&gt;&lt;b&gt;DR &lt;/b&gt;10/nonmagical weapons; &lt;b&gt;SR &lt;/b&gt;27&lt;/h5&gt;&lt;h5&gt;&lt;b&gt;Weaknesses &lt;/b&gt;eldritch encrustation&lt;/h5&gt;&lt;/div&gt;&lt;hr/&gt;&lt;div&gt;&lt;h5&gt;&lt;b&gt;OFFENSE&lt;/b&gt;&lt;/h5&gt;&lt;/div&gt;&lt;hr/&gt;&lt;div&gt;&lt;h5&gt;&lt;b&gt;Spd &lt;/b&gt;swim 40 ft.&lt;/h5&gt;&lt;h5&gt;&lt;b&gt;Melee &lt;/b&gt;bite +22 (4d10+15/19-20 plus grab)&lt;/h5&gt;&lt;h5&gt;&lt;b&gt;Space &lt;/b&gt;15 ft.; &lt;b&gt;Reach &lt;/b&gt;15 ft.&lt;/h5&gt;&lt;h5&gt;&lt;b&gt;Special Attacks &lt;/b&gt;capsize (DC 25), digest magic, dispelling bite&lt;/h5&gt;&lt;/div&gt;&lt;hr/&gt;&lt;div&gt;&lt;h5&gt;&lt;b&gt;STATISTICS&lt;/b&gt;&lt;/h5&gt;&lt;/div&gt;&lt;hr/&gt;&lt;div&gt;&lt;h5&gt;&lt;b&gt;Str &lt;/b&gt;30, &lt;b&gt;Dex &lt;/b&gt;19, &lt;b&gt;Con &lt;/b&gt;20, &lt;b&gt;Int &lt;/b&gt; 2, &lt;b&gt;Wis &lt;/b&gt;15, &lt;b&gt;Cha &lt;/b&gt;11&lt;/h5&gt;&lt;h5&gt;&lt;b&gt;Base Atk &lt;/b&gt;+14; &lt;b&gt;CMB &lt;/b&gt;+26 (+30 grapple); &lt;b&gt;CMD &lt;/b&gt;40&lt;/h5&gt;&lt;h5&gt;&lt;b&gt;Feats &lt;/b&gt;Awesome Blow, Bleeding Critical, Critical Focus, Improved Bull Rush, Improved Critical (bite), Iron Will, Power Attack&lt;/h5&gt;&lt;h5&gt;&lt;b&gt;Skills &lt;/b&gt;Perception +9, Stealth +0, Swim +30&lt;/h5&gt;&lt;/div&gt;&lt;hr/&gt;&lt;div&gt;&lt;h5&gt;&lt;b&gt;ECOLOGY&lt;/b&gt;&lt;/h5&gt;&lt;/div&gt;&lt;hr/&gt;&lt;div&gt;&lt;h5&gt;&lt;b&gt;Environment &lt;/b&gt; warm rivers, lakes, and swamps&lt;/h5&gt;&lt;h5&gt;&lt;b&gt;Organization &lt;/b&gt;solitary, pair, or school (3-8)&lt;/h5&gt;&lt;h5&gt;&lt;b&gt;Treasure &lt;/b&gt;standard&lt;/h5&gt;&lt;/div&gt;&lt;hr/&gt;&lt;div&gt;&lt;h5&gt;&lt;b&gt;SPECIAL ABILITIES&lt;/b&gt;&lt;/h5&gt;&lt;/div&gt;&lt;hr/&gt;&lt;div&gt;&lt;/h5&gt;&lt;h5&gt;&lt;b&gt;Damage Reduction (Ex)&lt;/b&gt; A lukwata's damage reduction is penetrated only by nonmagical weapons (temporary magical weapons, such as those created by the spell &lt;i&gt;magic weapon&lt;/i&gt; and similar effects, count as magical weapons).  &lt;/h5&gt;&lt;h5&gt;&lt;b&gt;Digest Magic (Su)&lt;/b&gt; A magic item swallowed by a lukwata must make a DC 22 Fortitude save after an hour or become permanently nonmagical. Artifacts are immune to this effect. The save DC is Constitution-based.  &lt;/h5&gt;&lt;h5&gt;&lt;b&gt;Dispelling Bite (Su)&lt;/b&gt; When a lukwata scores a critical hit with its bite, the victim is affected as if targeted by a &lt;i&gt;greater dispel magic&lt;/i&gt; spell. The caster level for this effect is equal to the lukwata's Hit Dice (CL 14th for most lukwatas).  &lt;/h5&gt;&lt;h5&gt;&lt;b&gt;Eldritch Encrustation (Su)&lt;/b&gt; Crystalline growths along the lukwata's digestive tract contain large deposits of magical energy. These nodes are responsible for the magical feedback that surrounds each lukwata, granting it its spell resistance, damage reduction, dispelling bite, and digest magic abilities. &lt;i&gt;Dispel magic&lt;/i&gt; cast on a lukwata can negate these powers for 1 minute-the CL of the effect is treated as the lukwata's Hit Dice (CL 11th for most lukwatas).&lt;/h5&gt;&lt;/div&gt;&lt;br&gt;&lt;/br&gt;&lt;div&gt;&lt;h4&gt;&lt;p&gt;&lt;p&gt;Lukwatas slip through dark tropical waters, preying upon all who dare enter their deep jungle rivers and pools, including beasts typically considered apex predators. While scholars say the beasts favor the dark, light doesn't deter them in their relentless pursuit of prey. Their long, flat bodies are reminiscent of those of dolphins or large fish, but lukwatas' heads are distinctively eel-like. A lukwata's unusual ability to disrupt magical effects rises from the strange crystalline growths that line its throat and stomach-crystals that allow the lukwata to gain nutrients from magical items as efficiently as from flesh and blood. These same growths give the lukwata an unusually strong resistance to all manner of magic attacks.  Lukwatas hate crocodiles, their chief predatory rivals, and attack them on sight, even if the lukwata has recently fed. Most crocodilians are not large enough to pose a significant threat; however, some accounts exist of lukwatas and dire crocodiles crossing paths. These fights are renowned for inf licting great destruction, with the embattled creatures smashing to bits piers, flotillas, and even dams in their fury.  A lukwata is 20 feet long and weighs 4,000 pounds.&lt;/p&gt;&lt;/h4&gt;&lt;/div&gt;</t>
  </si>
  <si>
    <t>Maftet</t>
  </si>
  <si>
    <t>Fort +5, Ref +9, Will +8</t>
  </si>
  <si>
    <t>40 ft., fly 60 ft. (poor)</t>
  </si>
  <si>
    <t>mwk scimitar +11/+11/+6/+6 (1d6+3/18-20)</t>
  </si>
  <si>
    <t>paired weapons, raptor dive</t>
  </si>
  <si>
    <t>Spell-Like Abilities (CL 8th; concentration +8)  Constant-mage armor  3/day-magic weapon  1/day-cat's grace, protection from evil</t>
  </si>
  <si>
    <t>Str 16, Dex 17, Con 16, Int 10, Wis 15, Cha 11</t>
  </si>
  <si>
    <t>Combat ReflexesB, Double Slice, Improved Two-Weapon Fighting, Two-Weapon Fighting, Weapon Focus (scimitar)</t>
  </si>
  <si>
    <t>Fly +10, Knowledge (history) +8, Perception +13, Stealth +18</t>
  </si>
  <si>
    <t>Common, Sphinx</t>
  </si>
  <si>
    <t>runic tattoos</t>
  </si>
  <si>
    <t xml:space="preserve"> temperate and warm deserts and mountains</t>
  </si>
  <si>
    <t>standard (2 masterwork scimitars, other treasure)</t>
  </si>
  <si>
    <t>Broad hawk wings support this creature with the torso of a bronze-skinned human and the lower body of a tawny, bipedal lion.</t>
  </si>
  <si>
    <t>Paired Weapons (Ex) Because of its intense training wielding a scimitar in each hand, a maftet's off-hand scimitar is treated as a light weapon.  Raptor Dive (Ex) When airborne, a maftet can swoop down and strike at lightning speed. This is equivalent to an aerial charge, but it must move downward at least 10 feet and may dive at twice its normal flying speed. Doing so grants the maftet a +2 bonus on its attack rolls and allows it to make a full attack at the end of the raptor dive.  Runic Tattoos (Su) The tattoos scribed on a maftet's body power its spell-like abilities and glow when those abilities are used. A maftet can activate up to two of its spell-like abilities as a standard action. It may make a Fortitude save to resist the effects of an erase spell cast on its tattoos, but if it fails, it loses access to its spell-like abilities for 24 hours.</t>
  </si>
  <si>
    <t>Dwelling in crumbling ruins and lost cities, maftets are a race of winged feline humanoids. Accomplished hunters and stalkers, maftets are highly skilled in fighting with dual scimitars.  A typical maftet is 7 feet tall and weighs 270 pounds. The fur on their leonine bodies ranges in coloration from a light buff to goldenrod or rust red. In some climates, maftets have the spotted lower bodies of leopards, and in rare circumstances they may possess white fur and pale skin or black fur and grayish-purple skin. Such individuals frequently rise to positions of power among their kind.  At home in dry deserts and mountains, maftets prefer to lair in abandoned ruins, mysteriously drawn to such desolate places. They also make do with dens in cliff-side caves or mountaintop eyries, but only if no suitable abandoned edifices can be found.  When a young maftet comes of age, it receives its runic tattoos from a shaman, usually the eldest female in the pride. The art and magic of creating these tattoos has been passed down from mother to daughter for thousands of years, along with the race's oral history and legends. Their origins now lost to history, these tattoos are always the same (with minor cosmetic variations between the sexes and between different prides) and always have the same effects. Under no circumstances are these tattoos ever given to non-maftets.</t>
  </si>
  <si>
    <t>&lt;link rel="stylesheet"href="PF.css"&gt;&lt;div&gt;&lt;h2&gt;Maftet&lt;/h2&gt;&lt;h3&gt;&lt;i&gt;&lt;i&gt;Broad hawk wings support this creature with the torso of a bronze-skinned human and the lower body of a tawny&lt;/i&gt;, &lt;i&gt;bipedal lion&lt;/i&gt;.&lt;/i&gt;&lt;/h3&gt;&lt;br&gt;&lt;/br&gt;&lt;/div&gt;&lt;div class="heading"&gt;&lt;p class="alignleft"&gt;Maftet&lt;/p&gt;&lt;p class="alignright"&gt;CR 6&lt;/p&gt;&lt;div style="clear: both;"&gt;&lt;/div&gt;&lt;/div&gt;&lt;div&gt;&lt;h5&gt;&lt;b&gt;XP &lt;/b&gt;2,400&lt;/h5&gt;&lt;h5&gt;N Medium monstrous humanoid &lt;/h5&gt;&lt;h5&gt;&lt;b&gt;Init &lt;/b&gt;+3; &lt;b&gt;Senses &lt;/b&gt;darkvision 60 ft., low-light vision; Perception +13&lt;/h5&gt;&lt;/div&gt;&lt;hr/&gt;&lt;div&gt;&lt;h5&gt;&lt;b&gt;DEFENSE&lt;/b&gt;&lt;/h5&gt;&lt;/div&gt;&lt;hr/&gt;&lt;div&gt;&lt;h5&gt;&lt;b&gt;AC &lt;/b&gt;20, touch 13, flat-footed 17 (+4 armor, +3 Dex, +3 natural)&lt;/h5&gt;&lt;h5&gt;&lt;b&gt;hp &lt;/b&gt;68 (8d10+24)&lt;/h5&gt;&lt;h5&gt;&lt;b&gt;Fort &lt;/b&gt;+5, &lt;b&gt;Ref &lt;/b&gt;+9, &lt;b&gt;Will &lt;/b&gt;+8&lt;/h5&gt;&lt;/div&gt;&lt;hr/&gt;&lt;div&gt;&lt;h5&gt;&lt;b&gt;OFFENSE&lt;/b&gt;&lt;/h5&gt;&lt;/div&gt;&lt;hr/&gt;&lt;div&gt;&lt;h5&gt;&lt;b&gt;Spd &lt;/b&gt;40 ft., fly 60 ft. (poor)&lt;/h5&gt;&lt;h5&gt;&lt;b&gt;Melee &lt;/b&gt;mwk scimitar +11/+11/+6/+6 (1d6+3/18-20)&lt;/h5&gt;&lt;h5&gt;&lt;b&gt;Space &lt;/b&gt;5 ft.; &lt;b&gt;Reach &lt;/b&gt;5 ft.&lt;/h5&gt;&lt;h5&gt;&lt;b&gt;Special Attacks &lt;/b&gt;paired weapons, raptor dive&lt;/h5&gt;&lt;h5&gt;&lt;b&gt;Spell-Like Abilities&lt;/b&gt; (CL 8th; concentration +8)  &lt;/br&gt;Constant&amp;mdash;&lt;i&gt;mage armor&lt;/i&gt; &lt;/br&gt;3/day&amp;mdash;&lt;i&gt;magic weapon&lt;/i&gt; &lt;/br&gt;1/day&amp;mdash;&lt;i&gt;cat's grace&lt;/i&gt;, &lt;i&gt;protection from evil&lt;/i&gt;&lt;/h5&gt;&lt;/h5&gt;&lt;/div&gt;&lt;hr/&gt;&lt;div&gt;&lt;h5&gt;&lt;b&gt;STATISTICS&lt;/b&gt;&lt;/h5&gt;&lt;/div&gt;&lt;hr/&gt;&lt;div&gt;&lt;h5&gt;&lt;b&gt;Str &lt;/b&gt;16, &lt;b&gt;Dex &lt;/b&gt;17, &lt;b&gt;Con &lt;/b&gt;16, &lt;b&gt;Int &lt;/b&gt; 10, &lt;b&gt;Wis &lt;/b&gt;15, &lt;b&gt;Cha &lt;/b&gt;11&lt;/h5&gt;&lt;h5&gt;&lt;b&gt;Base Atk &lt;/b&gt;+8; &lt;b&gt;CMB &lt;/b&gt;+11; &lt;b&gt;CMD &lt;/b&gt;24&lt;/h5&gt;&lt;h5&gt;&lt;b&gt;Feats &lt;/b&gt;Combat Reflexes&lt;sup&gt;B&lt;/sup&gt;, Double Slice, Improved Two-Weapon Fighting, Two-Weapon Fighting, Weapon Focus (scimitar)&lt;/h5&gt;&lt;h5&gt;&lt;b&gt;Skills &lt;/b&gt;Fly +10, Knowledge (history) +8, Perception +13, Stealth +18; &lt;b&gt;Racial Modifiers &lt;/b&gt;+4 Stealth&lt;/h5&gt;&lt;h5&gt;&lt;b&gt;Languages &lt;/b&gt;Common, Sphinx&lt;/h5&gt;&lt;h5&gt;&lt;b&gt;SQ &lt;/b&gt;runic tattoos&lt;/h5&gt;&lt;/div&gt;&lt;hr/&gt;&lt;div&gt;&lt;h5&gt;&lt;b&gt;ECOLOGY&lt;/b&gt;&lt;/h5&gt;&lt;/div&gt;&lt;hr/&gt;&lt;div&gt;&lt;h5&gt;&lt;b&gt;Environment &lt;/b&gt; temperate and warm deserts and mountains&lt;/h5&gt;&lt;h5&gt;&lt;b&gt;Organization &lt;/b&gt;solitary, pair, or pride (6-10)&lt;/h5&gt;&lt;h5&gt;&lt;b&gt;Treasure &lt;/b&gt;standard (2 masterwork scimitars, other treasure)&lt;/h5&gt;&lt;/div&gt;&lt;hr/&gt;&lt;div&gt;&lt;h5&gt;&lt;b&gt;SPECIAL ABILITIES&lt;/b&gt;&lt;/h5&gt;&lt;/div&gt;&lt;hr/&gt;&lt;div&gt;&lt;/h5&gt;&lt;h5&gt;&lt;b&gt;Paired Weapons (Ex)&lt;/b&gt; Because of its intense training wielding a scimitar in each hand, a maftet's off-hand scimitar is treated as a light weapon.  &lt;/h5&gt;&lt;h5&gt;&lt;b&gt;Raptor Dive (Ex)&lt;/b&gt; When airborne, a maftet can swoop down and strike at lightning speed. This is equivalent to an aerial charge, but it must move downward at least 10 feet and may dive at twice its normal flying speed. Doing so grants the maftet a +2 bonus on its attack rolls and allows it to make a full attack at the end of the raptor dive.  &lt;/h5&gt;&lt;h5&gt;&lt;b&gt;Runic Tattoos (Su)&lt;/b&gt; The tattoos scribed on a maftet's body power its spell-like abilities and glow when those abilities are used. A maftet can activate up to two of its spell-like abilities as a standard action. It may make a Fortitude save to resist the effects of an &lt;i&gt;erase&lt;/i&gt; spell cast on its tattoos, but if it fails, it loses access to its spell-like abilities for 24 hours.&lt;/h5&gt;&lt;/div&gt;&lt;br&gt;&lt;/br&gt;&lt;div&gt;&lt;h4&gt;&lt;p&gt;&lt;p&gt;Dwelling in crumbling ruins and lost cities, maftets are a race of winged feline humanoids. Accomplished hunters and stalkers, maftets are highly skilled in fighting with dual scimitars.  A typical maftet is 7 feet tall and weighs 270 pounds. The fur on their leonine bodies ranges in coloration from a light buff to goldenrod or rust red. In some climates, maftets have the spotted lower bodies of leopards, and in rare circumstances they may possess white fur and pale skin or black fur and grayish-purple skin. Such individuals frequently rise to positions of power among their kind.  At home in dry deserts and mountains, maftets prefer to lair in abandoned ruins, mysteriously drawn to such desolate places. They also make do with dens in cliff-side caves or mountaintop eyries, but only if no suitable abandoned edifices can be found.  When a young maftet comes of age, it receives its runic tattoos from a shaman, usually the eldest female in the pride. The art and magic of creating these tattoos has been passed down from mother to daughter for thousands of years, along with the race's oral history and legends. Their origins now lost to history, these tattoos are always the same (with minor cosmetic variations between the sexes and between different prides) and always have the same effects. Under no circumstances are these tattoos ever given to non-maftets.&lt;/p&gt;&lt;/h4&gt;&lt;/div&gt;</t>
  </si>
  <si>
    <t>Magmin</t>
  </si>
  <si>
    <t>searing aura (20 ft., DC 14)</t>
  </si>
  <si>
    <t>Fort +6, Ref +4, Will +3</t>
  </si>
  <si>
    <t>touch +7 (1 fire plus burn) or   slam +7 (1d6+3 plus 1 fire and burn)</t>
  </si>
  <si>
    <t>Str 15, Dex 11, Con 15, Int 8, Wis 10, Cha 10</t>
  </si>
  <si>
    <t>Acrobatics +7, Climb +9, Perception +7, Sense Motive +7, Stealth +11</t>
  </si>
  <si>
    <t>heated flesh</t>
  </si>
  <si>
    <t>solitary or gang (2-8)</t>
  </si>
  <si>
    <t>Built of fire and magma, this short humanoid radiates intense heat that causes the air around it to shimmer.</t>
  </si>
  <si>
    <t>Heated Flesh (Ex) Any metal weapon striking a magmin must succeed at a DC 14 Fortitude save or melt and gain the broken condition. Another strike by the same weapon causes the metal weapon to be destroyed if it fails a second save. Wood weapons are destroyed after only one failed save. Unarmed and natural attacks made against the magmin deal 1 point of fire damage to the attacker. The save DC is Constitution-based.  Searing Aura (Ex) A magmin radiates extremely high temperatures, and any creature that starts its turn within 20 feet of a magmin must  succeed at a DC 14 Fortitude save or take 1d6 points of fire damage. The save DC is Constitution-based.</t>
  </si>
  <si>
    <t>While magmins populate the Plane of Fire, they sometimes slip through elemental rifts into the Material Plane. These rifts usually occur in places of searing heat, such as volcanoes or underground rivers of magma, or in places of strong, unpredictable magic. The latter scenario usually results in more problematic entrances, as magmins tend to accidently set fire to any nearby flammable objects.  Though not courageous, these small outsiders still make formidable foes against any creature without resistance to their intense heat. Their touch incinerates clothing, and creatures that strike their bodies with steel run the risk of reducing their weapons to slag. Magmins' best defense in their homes on the Plane of Fire is in their sheer numbers. Their settlements, dotted with magma pools and leaping geysers of molten rock, teem with staggering numbers of the creatures.  Magmins are paranoid and untrusting. Always fearful of the larger denizens of the Plane of Fire, magmins harangue any interlopers with dozens of questions, asking where they are going, where they came from, and what they are doing near the magmins' precious magma pools. If travelers' answers are unsatisfactory, the magmins try to shuffle the creatures off as quickly as possible. Those who refuse to leave risk being thrown into a pool of liquid rock.  Magmins take great pride in the cultivation of their magma pools. Each magma pool has a different purpose, such as bathing, cooking meals, or relaxation. Magmins add minerals and salts to these pools to properly season them for their intended uses. Cooking pools (sometimes called "murder pools" by strangers) burn hotter than most others, and relaxation pools are generally darker than bathing pools.  Upon reaching adulthood, magmins stand 4 feet tall, their dense compositions giving them a weight of 300 pounds.</t>
  </si>
  <si>
    <t>&lt;link rel="stylesheet"href="PF.css"&gt;&lt;div&gt;&lt;h2&gt;Magmin&lt;/h2&gt;&lt;h3&gt;&lt;i&gt;Built of fire and magma, this short humanoid radiates intense heat that causes the air around it to shimmer.&lt;/i&gt;&lt;/h3&gt;&lt;br&gt;&lt;/div&gt;&lt;div class="heading"&gt;&lt;p class="alignleft"&gt;Magmin&lt;/p&gt;&lt;p class="alignright"&gt;CR 3&lt;/p&gt;&lt;div style="clear: both;"&gt;&lt;/div&gt;&lt;/div&gt;&lt;div&gt;&lt;h5&gt;&lt;b&gt;XP &lt;/b&gt;800&lt;/h5&gt;&lt;h5&gt;CN Small outsider (elemental, extraplanar, fire)&lt;/h5&gt;&lt;h5&gt;&lt;b&gt;Init &lt;/b&gt;+0; &lt;b&gt;Senses &lt;/b&gt;darkvision 60 ft.; Perception +7&lt;/h5&gt;&lt;h5&gt;&lt;b&gt;Aura &lt;/b&gt;searing aura (20 ft., DC 14)&lt;/h5&gt;&lt;/div&gt;&lt;hr/&gt;&lt;div&gt;&lt;h5&gt;&lt;b&gt;DEFENSE&lt;/b&gt;&lt;/h5&gt;&lt;/div&gt;&lt;hr/&gt;&lt;div&gt;&lt;h5&gt;&lt;b&gt;AC &lt;/b&gt;17, touch 11, flat-footed 17 (+6 natural, +1 size)&lt;/h5&gt;&lt;h5&gt;&lt;b&gt;hp &lt;/b&gt;30 (4d10+8)&lt;/h5&gt;&lt;h5&gt;&lt;b&gt;Fort &lt;/b&gt;+6, &lt;b&gt;Ref &lt;/b&gt;+4, &lt;b&gt;Will &lt;/b&gt;+3&lt;/h5&gt;&lt;h5&gt;&lt;b&gt;DR &lt;/b&gt;5/magic; &lt;b&gt;Immune &lt;/b&gt;elemental traits, fire&lt;/h5&gt;&lt;h5&gt;&lt;b&gt;Weaknesses &lt;/b&gt;vulnerable to cold&lt;/h5&gt;&lt;/div&gt;&lt;hr/&gt;&lt;div&gt;&lt;h5&gt;&lt;b&gt;OFFENSE&lt;/b&gt;&lt;/h5&gt;&lt;/div&gt;&lt;hr/&gt;&lt;div&gt;&lt;h5&gt;&lt;b&gt;Spd &lt;/b&gt;30 ft.&lt;/h5&gt;&lt;h5&gt;&lt;b&gt;Melee &lt;/b&gt;touch +7 (1 fire plus burn) or &lt;/br&gt;  slam +7 (1d6+3 plus 1 fire and burn)&lt;/h5&gt;&lt;h5&gt;&lt;b&gt;Space &lt;/b&gt;5 ft.; &lt;b&gt;Reach &lt;/b&gt;5 ft.&lt;/h5&gt;&lt;h5&gt;&lt;b&gt;Special Attacks &lt;/b&gt;burn (1d6, DC 14)&lt;/h5&gt;&lt;/div&gt;&lt;hr/&gt;&lt;div&gt;&lt;h5&gt;&lt;b&gt;STATISTICS&lt;/b&gt;&lt;/h5&gt;&lt;/div&gt;&lt;hr/&gt;&lt;div&gt;&lt;h5&gt;&lt;b&gt;Str &lt;/b&gt;15, &lt;b&gt;Dex &lt;/b&gt;11, &lt;b&gt;Con &lt;/b&gt;15, &lt;b&gt;Int &lt;/b&gt; 8, &lt;b&gt;Wis &lt;/b&gt;10, &lt;b&gt;Cha &lt;/b&gt;10&lt;/h5&gt;&lt;h5&gt;&lt;b&gt;Base Atk &lt;/b&gt;+4; &lt;b&gt;CMB &lt;/b&gt;+5; &lt;b&gt;CMD &lt;/b&gt;15&lt;/h5&gt;&lt;h5&gt;&lt;b&gt;Feats &lt;/b&gt;Iron Will, Power Attack&lt;/h5&gt;&lt;h5&gt;&lt;b&gt;Skills &lt;/b&gt;Acrobatics +7, Climb +9, Perception +7, Sense Motive +7, Stealth +11&lt;/h5&gt;&lt;h5&gt;&lt;b&gt;Languages &lt;/b&gt;Ignan&lt;/h5&gt;&lt;h5&gt;&lt;b&gt;SQ &lt;/b&gt;heated flesh&lt;/h5&gt;&lt;/div&gt;&lt;hr/&gt;&lt;div&gt;&lt;h5&gt;&lt;b&gt;ECOLOGY&lt;/b&gt;&lt;/h5&gt;&lt;/div&gt;&lt;hr/&gt;&lt;div&gt;&lt;h5&gt;&lt;b&gt;Environment &lt;/b&gt; any land (Plane of Fire)&lt;/h5&gt;&lt;h5&gt;&lt;b&gt;Organization &lt;/b&gt;solitary or gang (2-8)&lt;/h5&gt;&lt;h5&gt;&lt;b&gt;Treasure &lt;/b&gt;standard&lt;/h5&gt;&lt;/div&gt;&lt;hr/&gt;&lt;div&gt;&lt;h5&gt;&lt;b&gt;SPECIAL ABILITIES&lt;/b&gt;&lt;/h5&gt;&lt;/div&gt;&lt;hr/&gt;&lt;div&gt;&lt;/h5&gt;&lt;h5&gt;&lt;b&gt;Heated Flesh (Ex)&lt;/b&gt; Any metal weapon striking a magmin must succeed at a DC 14 Fortitude save or melt and gain the broken condition. Another strike by the same weapon causes the metal weapon to be destroyed if it fails a second save. Wood weapons are destroyed after only one failed save. Unarmed and natural attacks made against the magmin deal 1 point of fire damage to the attacker. The save DC is Constitution-based.  &lt;/h5&gt;&lt;h5&gt;&lt;b&gt;Searing Aura (Ex)&lt;/b&gt; A magmin radiates extremely high temperatures, and any creature that starts its turn within 20 feet of a magmin must  succeed at a DC 14 Fortitude save or take 1d6 points of fire damage. The save DC is Constitution-based.&lt;/h5&gt;&lt;/div&gt;&lt;br&gt;&lt;div&gt;&lt;h4&gt;&lt;p&gt;&lt;p&gt;While magmins populate the Plane of Fire, they sometimes slip through elemental rifts into the Material Plane. These rifts usually occur in places of searing heat, such as volcanoes or underground rivers of magma, or in places of strong, unpredictable magic. The latter scenario usually results in more problematic entrances, as magmins tend to accidently set fire to any nearby flammable objects.  Though not courageous, these small outsiders still make formidable foes against any creature without resistance to their intense heat. Their touch incinerates clothing, and creatures that strike their bodies with steel run the risk of reducing their weapons to slag. Magmins' best defense in their homes on the Plane of Fire is in their sheer numbers. Their settlements, dotted with magma pools and leaping geysers of molten rock, teem with staggering numbers of the creatures.  Magmins are paranoid and untrusting. Always fearful of the larger denizens of the Plane of Fire, magmins harangue any interlopers with dozens of questions, asking where they are going, where they came from, and what they are doing near the magmins' precious magma pools. If travelers' answers are unsatisfactory, the magmins try to shuffle the creatures off as quickly as possible. Those who refuse to leave risk being thrown into a pool of liquid rock.  Magmins take great pride in the cultivation of their magma pools. Each magma pool has a different purpose, such as bathing, cooking meals, or relaxation. Magmins add minerals and salts to these pools to properly season them for their intended uses. Cooking pools (sometimes called "murder pools" by strangers) burn hotter than most others, and relaxation pools are generally darker than bathing pools.  Upon reaching adulthood, magmins stand 4 feet tall, their dense compositions giving them a weight of 300 pounds.&lt;/p&gt;&lt;/h4&gt;&lt;/div&gt;</t>
  </si>
  <si>
    <t>Manananggal</t>
  </si>
  <si>
    <t>Fort +7, Ref +8, Will +10</t>
  </si>
  <si>
    <t>light sensitivity, vulnerable to light blades</t>
  </si>
  <si>
    <t>30 ft., fly 100 ft. (good)</t>
  </si>
  <si>
    <t>bite +11 (1d8+4), 2 claws +12 (1d8+4 plus grab)</t>
  </si>
  <si>
    <t>blood drain (1d2 Constitution)</t>
  </si>
  <si>
    <t>Spell-Like Abilities (CL 9th; concentration +13)   At Will-bleed (DC 14), dancing lights, touch of fatigue (DC 14)   3/day-darkness, deep slumber (DC 17), fear (DC 18)</t>
  </si>
  <si>
    <t>Str 19, Dex 17, Con -, Int 12, Wis 16, Cha 19</t>
  </si>
  <si>
    <t>Deceitful, Dodge, Flyby Attack, Lightning Reflexes, Weapon Focus (claws)</t>
  </si>
  <si>
    <t>Bluff +18, Disguise +21, Fly +16, Knowledge (religion) +11, Perception +16, Sense Motive +11, Spellcraft +6</t>
  </si>
  <si>
    <t>separate</t>
  </si>
  <si>
    <t>This disembodied female torso flaps through the air on batlike wings, her fanged face a hateful mask.</t>
  </si>
  <si>
    <t>Separate (Su) During the day, a manananggal looks like a living human woman. She does not detect as undead during the day, but is still an undead creature. At night, her upper torso rips away (this is a full round action that occurs at sunset), leaving her lower torso behind. Her lower torso is helpless, but her upper torso gains its fly speed and natural attacks at this time. The upper and lower portions share the same pool of hit points (despite any intervening distance), and if the helpless lower portion is damaged, the manananggal is immediately aware of the attack. Since manananggals can be destroyed by damage to their lower bodies, they prefer to hide their lower torsos when separated. A manananggal must return to its lower torso and reattach to it (a full-round action) within the hour before sunrise-each round a manananggal remains separated after sunrise, it takes 1d6 points of damage until it rejoins its lower torso or it crumbles into dust.  Vulnerable to Light Blades (Ex): Light blades (such as daggers, kamas, kukris, rapiers, short swords, sickles, and starknives) deal double the weapon's base damage on a successful hit against a manananggal.</t>
  </si>
  <si>
    <t>Horrid undead, manananggals walk among the living by day and prey upon them at night. These creatures delight in spreading fear and distrust. By day, they tend to stay inside because of their light sensitivity. They mask this odd behavior by either living just outside villages as reclusive hermits or by obtaining roles within the community that explain away or justify their eccentricities.  Manananggals pass themselves off as normal people, usually posing as mad old women, midwives, hedge witches, or mystics. This allows the undead creatures to select their prey from within the community. Manananggals particularly enjoy feeding upon pregnant women, targeting them in their sleep so the undead may feast on the blood of both mothers and the children they carry. These foul creatures drain blood via their long, black, hollow tongues. Manananggals despise the scent of garlic and strong spices like cloves and anise.  As they fly through the night, manananggals make a ticking or clicking sound, leading some villagers to call the creatures "tik-tiks." Once separated, a manananggal's mobile torso has a 6-foot wingspan.</t>
  </si>
  <si>
    <t>&lt;link rel="stylesheet"href="PF.css"&gt;&lt;div&gt;&lt;h2&gt;Manananggal&lt;/h2&gt;&lt;h3&gt;&lt;i&gt;This disembodied female torso flaps through the air on batlike wings, &lt;i&gt;her fanged face a hateful mask&lt;/i&gt;.&lt;/i&gt;&lt;/h3&gt;&lt;br&gt;&lt;/br&gt;&lt;/div&gt;&lt;div class="heading"&gt;&lt;p class="alignleft"&gt;Manananggal&lt;/p&gt;&lt;p class="alignright"&gt;CR 7&lt;/p&gt;&lt;div style="clear: both;"&gt;&lt;/div&gt;&lt;/div&gt;&lt;div&gt;&lt;h5&gt;&lt;b&gt;XP &lt;/b&gt;3,200&lt;/h5&gt;&lt;h5&gt;CE Medium undead &lt;/h5&gt;&lt;h5&gt;&lt;b&gt;Init &lt;/b&gt;+3; &lt;b&gt;Senses &lt;/b&gt;darkvision 60 ft.; Perception +16&lt;/h5&gt;&lt;/div&gt;&lt;hr/&gt;&lt;div&gt;&lt;h5&gt;&lt;b&gt;DEFENSE&lt;/b&gt;&lt;/h5&gt;&lt;/div&gt;&lt;hr/&gt;&lt;div&gt;&lt;h5&gt;&lt;b&gt;AC &lt;/b&gt;20, touch 14, flat-footed 16 (+3 Dex, +1 dodge, +6 natural)&lt;/h5&gt;&lt;h5&gt;&lt;b&gt;hp &lt;/b&gt;85 (10d8+40)&lt;/h5&gt;&lt;h5&gt;&lt;b&gt;Fort &lt;/b&gt;+7, &lt;b&gt;Ref &lt;/b&gt;+8, &lt;b&gt;Will &lt;/b&gt;+10&lt;/h5&gt;&lt;h5&gt;&lt;b&gt;DR &lt;/b&gt;10/good or silver; &lt;b&gt;Immune &lt;/b&gt;undead traits&lt;/h5&gt;&lt;h5&gt;&lt;b&gt;Weaknesses &lt;/b&gt;light sensitivity, vulnerable to light blades&lt;/h5&gt;&lt;/div&gt;&lt;hr/&gt;&lt;div&gt;&lt;h5&gt;&lt;b&gt;OFFENSE&lt;/b&gt;&lt;/h5&gt;&lt;/div&gt;&lt;hr/&gt;&lt;div&gt;&lt;h5&gt;&lt;b&gt;Spd &lt;/b&gt;30 ft., fly 100 ft. (good)&lt;/h5&gt;&lt;h5&gt;&lt;b&gt;Melee &lt;/b&gt;bite +11 (1d8+4), 2 claws +12 (1d8+4 plus grab)&lt;/h5&gt;&lt;h5&gt;&lt;b&gt;Space &lt;/b&gt;5 ft.; &lt;b&gt;Reach &lt;/b&gt;5 ft.&lt;/h5&gt;&lt;h5&gt;&lt;b&gt;Special Attacks &lt;/b&gt;blood drain (1d2 Constitution)&lt;/h5&gt;&lt;h5&gt;&lt;b&gt;Spell-Like Abilities&lt;/b&gt; (CL 9th; concentration +13) &lt;/br&gt;At Will&amp;mdash;&lt;i&gt;bleed&lt;/i&gt; (DC 14), &lt;i&gt;dancing lights&lt;/i&gt;, &lt;i&gt;touch of fatigue&lt;/i&gt; (DC 14) &lt;/br&gt;3/day&amp;mdash;&lt;i&gt;darkness&lt;/i&gt;, &lt;i&gt;deep slumber&lt;/i&gt; (DC 17), &lt;i&gt;fear&lt;/i&gt; (DC 18)&lt;/h5&gt;&lt;/h5&gt;&lt;/div&gt;&lt;hr/&gt;&lt;div&gt;&lt;h5&gt;&lt;b&gt;STATISTICS&lt;/b&gt;&lt;/h5&gt;&lt;/div&gt;&lt;hr/&gt;&lt;div&gt;&lt;h5&gt;&lt;b&gt;Str &lt;/b&gt;19, &lt;b&gt;Dex &lt;/b&gt;17, &lt;b&gt;Con &lt;/b&gt;-, &lt;b&gt;Int &lt;/b&gt; 12, &lt;b&gt;Wis &lt;/b&gt;16, &lt;b&gt;Cha &lt;/b&gt;19&lt;/h5&gt;&lt;h5&gt;&lt;b&gt;Base Atk &lt;/b&gt;+7; &lt;b&gt;CMB &lt;/b&gt;+11 (+15 grapple); &lt;b&gt;CMD &lt;/b&gt;25&lt;/h5&gt;&lt;h5&gt;&lt;b&gt;Feats &lt;/b&gt;Deceitful, Dodge, Flyby Attack, Lightning Reflexes, Weapon Focus (claws)&lt;/h5&gt;&lt;h5&gt;&lt;b&gt;Skills &lt;/b&gt;Bluff +18, Disguise +21, Fly +16, Knowledge (religion) +11, Perception +16, Sense Motive +11, Spellcraft +6&lt;/h5&gt;&lt;h5&gt;&lt;b&gt;Languages &lt;/b&gt;Abyssal, Common&lt;/h5&gt;&lt;h5&gt;&lt;b&gt;SQ &lt;/b&gt;separate&lt;/h5&gt;&lt;/div&gt;&lt;hr/&gt;&lt;div&gt;&lt;h5&gt;&lt;b&gt;ECOLOGY&lt;/b&gt;&lt;/h5&gt;&lt;/div&gt;&lt;hr/&gt;&lt;div&gt;&lt;h5&gt;&lt;b&gt;Environment &lt;/b&gt; any land&lt;/h5&gt;&lt;h5&gt;&lt;b&gt;Organization &lt;/b&gt;solitary or pack (2-6)&lt;/h5&gt;&lt;h5&gt;&lt;b&gt;Treasure &lt;/b&gt;standard&lt;/h5&gt;&lt;/div&gt;&lt;hr/&gt;&lt;div&gt;&lt;h5&gt;&lt;b&gt;SPECIAL ABILITIES&lt;/b&gt;&lt;/h5&gt;&lt;/div&gt;&lt;hr/&gt;&lt;div&gt;&lt;/h5&gt;&lt;h5&gt;&lt;b&gt;Separate (Su)&lt;/b&gt; During the day, a manananggal looks like a living human woman. She does not detect as undead during the day, but is still an undead creature. At night, her upper torso rips away (this is a full round action that occurs at sunset), leaving her lower torso behind. Her lower torso is helpless, but her upper torso gains its fly speed and natural attacks at this time. The upper and lower portions share the same pool of hit points (despite any intervening distance), and if the helpless lower portion is damaged, the manananggal is immediately aware of the attack. Since manananggals can be destroyed by damage to their lower bodies, they prefer to hide their lower torsos when separated. A manananggal must return to its lower torso and reattach to it (a full-round action) within the hour before sunrise-each round a manananggal remains separated after sunrise, it takes 1d6 points of damage until it rejoins its lower torso or it crumbles into dust.  &lt;/h5&gt;&lt;h5&gt;&lt;b&gt;Vulnerable to Light Blades (Ex)&lt;/b&gt;: Light blades (such as daggers, kamas, kukris, rapiers, short swords, sickles, and starknives) deal double the weapon's base damage on a successful hit against a manananggal.&lt;/h5&gt;&lt;/div&gt;&lt;br&gt;&lt;/br&gt;&lt;div&gt;&lt;h4&gt;&lt;p&gt;&lt;p&gt;Horrid undead, manananggals walk among the living by day and prey upon them at night. These creatures delight in spreading &lt;i&gt;fear&lt;/i&gt; and distrust. By day, they tend to stay inside because of their light sensitivity. They mask this odd behavior by either living just outside villages as reclusive hermits or by obtaining roles within the community that explain away or justify their eccentricities.  Manananggals pass themselves off as normal people, usually posing as mad old women, midwives, hedge witches, or mystics. This allows the undead creatures to select their prey from within the community. Manananggals particularly enjoy feeding upon pregnant women, targeting them in their sleep so the undead may feast on the blood of both mothers and the children they carry. These foul creatures drain blood via their long, black, hollow tongues. Manananggals despise the scent of garlic and strong spices like cloves and anise.  As they fly through the night, manananggals make a ticking or clicking sound, leading some villagers to call the creatures "tik-tiks." Once separated, a manananggal's mobile torso has a 6-foot wingspan.&lt;/p&gt;&lt;/h4&gt;&lt;/div&gt;</t>
  </si>
  <si>
    <t>Kangaroo</t>
  </si>
  <si>
    <t>Fort +4, Ref +5, Will +0</t>
  </si>
  <si>
    <t>kick +1 (1d6+1 plus trip)</t>
  </si>
  <si>
    <t>Str 12, Dex 16, Con 15, Int 2, Wis 11, Cha 7</t>
  </si>
  <si>
    <t>Skill Focus (Acrobatics)</t>
  </si>
  <si>
    <t>Acrobatics +10 (+18 when jumping), Perception +4</t>
  </si>
  <si>
    <t>solitary, pair, or mob (3-10)</t>
  </si>
  <si>
    <t>As tall as a grown human, this mouse-faced creature stands on powerful hind legs and has a stout tail trailing behind.</t>
  </si>
  <si>
    <t>Marsupial</t>
  </si>
  <si>
    <t>These strange-looking animals have long, pointy ears and pronounced muzzles, and their strong legs carry them about in amazing leaps. Like all marsupials, kangaroos give birth to live young ("joeys") that are relatively undeveloped at birth and completely helpless, and must remain within a protective pouch on the mother's belly for months before safely emerging.  While not particularly dangerous, a kangaroo is more than capable of defending itself if cornered or when forced to protect its young, striking out at foes with a powerful kick capable of knocking unwary antagonists off their feet.  A kangaroo stands over 6-1/2 feet tall and weighs upward of 200 pounds. To represent a smaller species standing about 4 feet tall and weighing 110 pounds, apply the young simple template or manually reduce the size from Medium to Small. Kangaroos reach maturity in less than a year and can live up to 20 years, but most individuals in the wild are hunted by predators within their first decade.</t>
  </si>
  <si>
    <t>&lt;link rel="stylesheet"href="PF.css"&gt;&lt;div&gt;&lt;h2&gt;Marsupial, Kangaroo&lt;/h2&gt;&lt;h3&gt;&lt;i&gt;As tall as a grown human, this mouse-faced creature stands on powerful hind legs and has a stout tail trailing behind.&lt;/i&gt;&lt;/h3&gt;&lt;br&gt;&lt;/div&gt;&lt;div class="heading"&gt;&lt;p class="alignleft"&gt;Kangaroo&lt;/p&gt;&lt;p class="alignright"&gt;CR 1/2&lt;/p&gt;&lt;div style="clear: both;"&gt;&lt;/div&gt;&lt;/div&gt;&lt;div&gt;&lt;h5&gt;&lt;b&gt;XP &lt;/b&gt;200&lt;/h5&gt;&lt;h5&gt;N Medium animal &lt;/h5&gt;&lt;h5&gt;&lt;b&gt;Init &lt;/b&gt;+3; &lt;b&gt;Senses &lt;/b&gt;low-light vision, scent; Perception +4&lt;/h5&gt;&lt;/div&gt;&lt;hr/&gt;&lt;div&gt;&lt;h5&gt;&lt;b&gt;DEFENSE&lt;/b&gt;&lt;/h5&gt;&lt;/div&gt;&lt;hr/&gt;&lt;div&gt;&lt;h5&gt;&lt;b&gt;AC &lt;/b&gt;15, touch 13, flat-footed 12 (+3 Dex, +2 natural)&lt;/h5&gt;&lt;h5&gt;&lt;b&gt;hp &lt;/b&gt;6 (1d8+2)&lt;/h5&gt;&lt;h5&gt;&lt;b&gt;Fort &lt;/b&gt;+4, &lt;b&gt;Ref &lt;/b&gt;+5, &lt;b&gt;Will &lt;/b&gt;+0&lt;/h5&gt;&lt;/div&gt;&lt;hr/&gt;&lt;div&gt;&lt;h5&gt;&lt;b&gt;OFFENSE&lt;/b&gt;&lt;/h5&gt;&lt;/div&gt;&lt;hr/&gt;&lt;div&gt;&lt;h5&gt;&lt;b&gt;Spd &lt;/b&gt;50 ft.&lt;/h5&gt;&lt;h5&gt;&lt;b&gt;Melee &lt;/b&gt;kick +1 (1d6+1 plus trip)&lt;/h5&gt;&lt;h5&gt;&lt;b&gt;Space &lt;/b&gt;5 ft.; &lt;b&gt;Reach &lt;/b&gt;5 ft.&lt;/h5&gt;&lt;/div&gt;&lt;hr/&gt;&lt;div&gt;&lt;h5&gt;&lt;b&gt;STATISTICS&lt;/b&gt;&lt;/h5&gt;&lt;/div&gt;&lt;hr/&gt;&lt;div&gt;&lt;h5&gt;&lt;b&gt;Str &lt;/b&gt;12, &lt;b&gt;Dex &lt;/b&gt;16, &lt;b&gt;Con &lt;/b&gt;15, &lt;b&gt;Int &lt;/b&gt; 2, &lt;b&gt;Wis &lt;/b&gt;11, &lt;b&gt;Cha &lt;/b&gt;7&lt;/h5&gt;&lt;h5&gt;&lt;b&gt;Base Atk &lt;/b&gt;+0; &lt;b&gt;CMB &lt;/b&gt;+1; &lt;b&gt;CMD &lt;/b&gt;14&lt;/h5&gt;&lt;h5&gt;&lt;b&gt;Feats &lt;/b&gt;Skill Focus (Acrobatics)&lt;/h5&gt;&lt;h5&gt;&lt;b&gt;Skills &lt;/b&gt;Acrobatics +10 (+18 when jumping), Perception +4; &lt;b&gt;Racial Modifiers &lt;/b&gt;+4 Acrobatics&lt;/h5&gt;&lt;/div&gt;&lt;hr/&gt;&lt;div&gt;&lt;h5&gt;&lt;b&gt;ECOLOGY&lt;/b&gt;&lt;/h5&gt;&lt;/div&gt;&lt;hr/&gt;&lt;div&gt;&lt;h5&gt;&lt;b&gt;Environment &lt;/b&gt; temperate hills or plains&lt;/h5&gt;&lt;h5&gt;&lt;b&gt;Organization &lt;/b&gt;solitary, pair, or mob (3-10)&lt;/h5&gt;&lt;h5&gt;&lt;b&gt;Treasure &lt;/b&gt;none&lt;/h5&gt;&lt;/div&gt;&lt;br&gt;&lt;div&gt;&lt;h4&gt;&lt;p&gt;&lt;p&gt;These strange-looking animals have long, pointy ears and pronounced muzzles, and their strong legs carry them about in amazing leaps. Like all marsupials, kangaroos give birth to live young ("joeys") that are relatively undeveloped at birth and completely helpless, and must remain within a protective pouch on the mother's belly for months before safely emerging.  While not particularly dangerous, a kangaroo is more than capable of defending itself if cornered or when forced to protect its young, striking out at foes with a powerful kick capable of knocking unwary antagonists off their feet.  A kangaroo stands over 6-1/2 feet tall and weighs upward of 200 pounds. To represent a smaller species standing about 4 feet tall and weighing 110 pounds, apply the young simple template or manually reduce the size from Medium to Small. Kangaroos reach maturity in less than a year and can live up to 20 years, but most individuals in the wild are hunted by predators within their first decade.&lt;/p&gt;&lt;/h4&gt;&lt;/div&gt;</t>
  </si>
  <si>
    <t>bite +2 (1d4+1/19-20)</t>
  </si>
  <si>
    <t>Str 12, Dex 15, Con 16, Int 2, Wis 13, Cha 7</t>
  </si>
  <si>
    <t>This catlike creature has a striped pelt and whiskers that jut from a long muzzle filled with sharp teeth.</t>
  </si>
  <si>
    <t>Powerful Jaws (Ex) A thylacine's muscular jaws threaten a critical hit on a natural roll of 19 or 20.</t>
  </si>
  <si>
    <t>These carnivorous, wide-jawed marsupials typically hunt at night and have a reputation for savagery. By day, they nest in hollow trees or clusters of bushes.  Thylacine Companions  Starting Statistics: Size Small; Speed 30 ft.; Attack bite (1d4); Ability Scores Str 12, Dex 15, Con 16, Int 2, Wis 13, Cha 7; Special Qualities low-light vision, powerful jaws.  4th-Level Advancement: Size Medium; AC +2 natural armor; Attack bite (1d6); Ability Scores Str +4, Dex -2, Con +4.</t>
  </si>
  <si>
    <t>&lt;link rel="stylesheet"href="PF.css"&gt;&lt;div&gt;&lt;h2&gt;Marsupial, Thylacine&lt;/h2&gt;&lt;h3&gt;&lt;i&gt;&lt;i&gt;This catlike creature has a striped pelt and whiskers that jut from a long muzzle filled with sharp teeth&lt;/i&gt;.&lt;/i&gt;&lt;/h3&gt;&lt;br&gt;&lt;/br&gt;&lt;/div&gt;&lt;div class="heading"&gt;&lt;p class="alignleft"&gt;Thylacine&lt;/p&gt;&lt;p class="alignright"&gt;CR 1/2&lt;/p&gt;&lt;div style="clear: both;"&gt;&lt;/div&gt;&lt;/div&gt;&lt;div&gt;&lt;h5&gt;&lt;b&gt;XP &lt;/b&gt;200&lt;/h5&gt;&lt;h5&gt;N Small animal &lt;/h5&gt;&lt;h5&gt;&lt;b&gt;Init &lt;/b&gt;+2; &lt;b&gt;Senses &lt;/b&gt;low-light vision; Perception +8&lt;/h5&gt;&lt;/div&gt;&lt;hr/&gt;&lt;div&gt;&lt;h5&gt;&lt;b&gt;DEFENSE&lt;/b&gt;&lt;/h5&gt;&lt;/div&gt;&lt;hr/&gt;&lt;div&gt;&lt;h5&gt;&lt;b&gt;AC &lt;/b&gt;13, touch 13, flat-footed 11 (+2 Dex, +1 size)&lt;/h5&gt;&lt;h5&gt;&lt;b&gt;hp &lt;/b&gt;7 (1d8+3)&lt;/h5&gt;&lt;h5&gt;&lt;b&gt;Fort &lt;/b&gt;+5, &lt;b&gt;Ref &lt;/b&gt;+4, &lt;b&gt;Will &lt;/b&gt;+1&lt;/h5&gt;&lt;/div&gt;&lt;hr/&gt;&lt;div&gt;&lt;h5&gt;&lt;b&gt;OFFENSE&lt;/b&gt;&lt;/h5&gt;&lt;/div&gt;&lt;hr/&gt;&lt;div&gt;&lt;h5&gt;&lt;b&gt;Spd &lt;/b&gt;30 ft.&lt;/h5&gt;&lt;h5&gt;&lt;b&gt;Melee &lt;/b&gt;bite +2 (1d4+1/19-20)&lt;/h5&gt;&lt;h5&gt;&lt;b&gt;Space &lt;/b&gt;5 ft.; &lt;b&gt;Reach &lt;/b&gt;5 ft.&lt;/h5&gt;&lt;/div&gt;&lt;hr/&gt;&lt;div&gt;&lt;h5&gt;&lt;b&gt;STATISTICS&lt;/b&gt;&lt;/h5&gt;&lt;/div&gt;&lt;hr/&gt;&lt;div&gt;&lt;h5&gt;&lt;b&gt;Str &lt;/b&gt;12, &lt;b&gt;Dex &lt;/b&gt;15, &lt;b&gt;Con &lt;/b&gt;16, &lt;b&gt;Int &lt;/b&gt; 2, &lt;b&gt;Wis &lt;/b&gt;13, &lt;b&gt;Cha &lt;/b&gt;7&lt;/h5&gt;&lt;h5&gt;&lt;b&gt;Base Atk &lt;/b&gt;+0; &lt;b&gt;CMB &lt;/b&gt;+0; &lt;b&gt;CMD &lt;/b&gt;12 (16 vs. trip)&lt;/h5&gt;&lt;h5&gt;&lt;b&gt;Feats &lt;/b&gt;Skill Focus (Perception)&lt;/h5&gt;&lt;h5&gt;&lt;b&gt;Skills &lt;/b&gt;Perception +8&lt;/h5&gt;&lt;h5&gt;&lt;b&gt;SQ &lt;/b&gt;powerful jaws&lt;/h5&gt;&lt;/div&gt;&lt;hr/&gt;&lt;div&gt;&lt;h5&gt;&lt;b&gt;ECOLOGY&lt;/b&gt;&lt;/h5&gt;&lt;/div&gt;&lt;hr/&gt;&lt;div&gt;&lt;h5&gt;&lt;b&gt;Environment &lt;/b&gt; warm hills&lt;/h5&gt;&lt;h5&gt;&lt;b&gt;Organization &lt;/b&gt;solitary or pack (2-5)&lt;/h5&gt;&lt;h5&gt;&lt;b&gt;Treasure &lt;/b&gt;none&lt;/h5&gt;&lt;/div&gt;&lt;hr/&gt;&lt;div&gt;&lt;h5&gt;&lt;b&gt;SPECIAL ABILITIES&lt;/b&gt;&lt;/h5&gt;&lt;/div&gt;&lt;hr/&gt;&lt;div&gt;&lt;/h5&gt;&lt;h5&gt;&lt;b&gt;Powerful Jaws (Ex)&lt;/b&gt; A thylacine's muscular jaws threaten a critical hit on a natural roll of 19 or 20.&lt;/h5&gt;&lt;/div&gt;&lt;br&gt;&lt;/br&gt;&lt;div&gt;&lt;h4&gt;&lt;p&gt;&lt;p&gt;These carnivorous, wide-jawed marsupials typically hunt at night and have a reputation for savagery. By day, they nest in hollow trees or clusters of bushes.  &lt;br&gt;&lt;/br&gt;&lt;b&gt;Thylacine Companions&lt;/b&gt;&lt;br&gt;&lt;/br&gt;  &lt;b&gt;Starting Statistics&lt;/b&gt;: &lt;b&gt;Size&lt;/b&gt; Small; &lt;b&gt;Speed&lt;/b&gt; 30 ft.; &lt;b&gt;Attack&lt;/b&gt; bite (1d4); &lt;b&gt;Ability Scores&lt;/b&gt; Str 12, Dex 15, Con 16, Int 2, Wis 13, Cha 7; &lt;b&gt;Special Qualities&lt;/b&gt; low-light vision, powerful jaws.  &lt;b&gt;4th-Level Advancement&lt;/b&gt;: &lt;b&gt;Size&lt;/b&gt; Medium; &lt;b&gt;AC&lt;/b&gt; +2 natural armor; &lt;b&gt;Attack&lt;/b&gt; bite (1d6); &lt;b&gt;Ability Scores&lt;/b&gt; Str +4, Dex -2, Con +4.&lt;/p&gt;&lt;/h4&gt;&lt;/div&gt;</t>
  </si>
  <si>
    <t>Archelon</t>
  </si>
  <si>
    <t>(+10 armor, +1 Dex, -2 size, +0 natural)</t>
  </si>
  <si>
    <t>15 ft., swim 50 ft.</t>
  </si>
  <si>
    <t>bite +10 (2d8+9)</t>
  </si>
  <si>
    <t>capsize (DC 25)</t>
  </si>
  <si>
    <t>Str 22, Dex 13, Con 19, Int 2, Wis 12, Cha 6</t>
  </si>
  <si>
    <t>Improved Initiative, Iron Will, Lunge, Weapon Focus (bite)</t>
  </si>
  <si>
    <t>Perception +10, Swim +18</t>
  </si>
  <si>
    <t xml:space="preserve"> warm or temperate water or coastlines</t>
  </si>
  <si>
    <t>solitary or bale (2-6)</t>
  </si>
  <si>
    <t>The shell of this immense sea turtle easily spans 12 feet in length. Its narrow head ends in a hooked beak.</t>
  </si>
  <si>
    <t>An ancient relative of the smaller leatherback sea turtle, the archelon can grow up to 13 feet long and 16 feet from flipper to flipper. Weighing as much as 5,000 pounds, the archelon has an exceedingly powerful bite, and doesn't hesitate to use it to deter aquatic nuisances.  Like other sea turtles, female archelons come ashore to lay and bury their eggs in sandy beaches, preferably facing deep water and without coral reefs. Once done, they return to the sea, leaving their eggs defenseless.  These creatures are often used by coastal tribes as guardians and escorts from island to island. Aquatic creatures, particularly locathah, often use them as beasts of burden, but their relatively slow swim speed makes them poor mounts.  Archelon Companions  Starting Statistics: Size Medium; Speed 15 ft., swim 50 ft.; AC +10 natural armor; Attack bite (1d6); Ability Scores Str 8, Dex 10, Con 9, Int 2, Wis 13, Cha 6; Special Qualities low-light vision, hold breath, scent.  7th-Level Advancement: Size Large; AC +2 natural armor; Attack bite (1d8), Ability Scores Str +8, Dex -2, Con +4.</t>
  </si>
  <si>
    <t>&lt;link rel="stylesheet"href="PF.css"&gt;&lt;div&gt;&lt;h2&gt;Megafauna, Archelon&lt;/h2&gt;&lt;h3&gt;&lt;i&gt;&lt;i&gt;The shell of this immense sea turtle easily spans 12 feet in length&lt;/i&gt;. &lt;i&gt;Its narrow head ends in a hooked beak&lt;/i&gt;.&lt;/i&gt;&lt;/h3&gt;&lt;br&gt;&lt;/br&gt;&lt;/div&gt;&lt;div class="heading"&gt;&lt;p class="alignleft"&gt;Archelon&lt;/p&gt;&lt;p class="alignright"&gt;CR 5&lt;/p&gt;&lt;div style="clear: both;"&gt;&lt;/div&gt;&lt;/div&gt;&lt;div&gt;&lt;h5&gt;&lt;b&gt;XP &lt;/b&gt;1,600&lt;/h5&gt;&lt;h5&gt;N Huge animal &lt;/h5&gt;&lt;h5&gt;&lt;b&gt;Init &lt;/b&gt;+5; &lt;b&gt;Senses &lt;/b&gt;low-light vision, scent; Perception +10&lt;/h5&gt;&lt;/div&gt;&lt;hr/&gt;&lt;div&gt;&lt;h5&gt;&lt;b&gt;DEFENSE&lt;/b&gt;&lt;/h5&gt;&lt;/div&gt;&lt;hr/&gt;&lt;div&gt;&lt;h5&gt;&lt;b&gt;AC &lt;/b&gt;19, touch 9, flat-footed 18 (+10 armor, +1 Dex, -2 size)&lt;/h5&gt;&lt;h5&gt;&lt;b&gt;hp &lt;/b&gt;59 (7d8+28)&lt;/h5&gt;&lt;h5&gt;&lt;b&gt;Fort &lt;/b&gt;+9, &lt;b&gt;Ref &lt;/b&gt;+6, &lt;b&gt;Will &lt;/b&gt;+5&lt;/h5&gt;&lt;/div&gt;&lt;hr/&gt;&lt;div&gt;&lt;h5&gt;&lt;b&gt;OFFENSE&lt;/b&gt;&lt;/h5&gt;&lt;/div&gt;&lt;hr/&gt;&lt;div&gt;&lt;h5&gt;&lt;b&gt;Spd &lt;/b&gt;15 ft., swim 50 ft.&lt;/h5&gt;&lt;h5&gt;&lt;b&gt;Melee &lt;/b&gt;bite +10 (2d8+9)&lt;/h5&gt;&lt;h5&gt;&lt;b&gt;Space &lt;/b&gt;15 ft.; &lt;b&gt;Reach &lt;/b&gt;10 ft.&lt;/h5&gt;&lt;h5&gt;&lt;b&gt;Special Attacks &lt;/b&gt;capsize (DC 25)&lt;/h5&gt;&lt;/div&gt;&lt;hr/&gt;&lt;div&gt;&lt;h5&gt;&lt;b&gt;STATISTICS&lt;/b&gt;&lt;/h5&gt;&lt;/div&gt;&lt;hr/&gt;&lt;div&gt;&lt;h5&gt;&lt;b&gt;Str &lt;/b&gt;22, &lt;b&gt;Dex &lt;/b&gt;13, &lt;b&gt;Con &lt;/b&gt;19, &lt;b&gt;Int &lt;/b&gt; 2, &lt;b&gt;Wis &lt;/b&gt;12, &lt;b&gt;Cha &lt;/b&gt;6&lt;/h5&gt;&lt;h5&gt;&lt;b&gt;Base Atk &lt;/b&gt;+5; &lt;b&gt;CMB &lt;/b&gt;+13; &lt;b&gt;CMD &lt;/b&gt;24 (28 vs. trip)&lt;/h5&gt;&lt;h5&gt;&lt;b&gt;Feats &lt;/b&gt;Improved Initiative, Iron Will, Lunge, Weapon Focus (bite)&lt;/h5&gt;&lt;h5&gt;&lt;b&gt;Skills &lt;/b&gt;Perception +10, Swim +18&lt;/h5&gt;&lt;h5&gt;&lt;b&gt;SQ &lt;/b&gt;hold breath&lt;/h5&gt;&lt;/div&gt;&lt;hr/&gt;&lt;div&gt;&lt;h5&gt;&lt;b&gt;ECOLOGY&lt;/b&gt;&lt;/h5&gt;&lt;/div&gt;&lt;hr/&gt;&lt;div&gt;&lt;h5&gt;&lt;b&gt;Environment &lt;/b&gt; warm or temperate water or coastlines&lt;/h5&gt;&lt;h5&gt;&lt;b&gt;Organization &lt;/b&gt;solitary or bale (2-6)&lt;/h5&gt;&lt;h5&gt;&lt;b&gt;Treasure &lt;/b&gt;none&lt;/h5&gt;&lt;/div&gt;&lt;br&gt;&lt;/br&gt;&lt;div&gt;&lt;h4&gt;&lt;p&gt;&lt;p&gt;An ancient relative of the smaller leatherback sea turtle, the archelon can grow up to 13 feet long and 16 feet from flipper to flipper. Weighing as much as 5,000 pounds, the archelon has an exceedingly powerful bite, and doesn't hesitate to use it to deter aquatic nuisances.  Like other sea turtles, female archelons come ashore to lay and bury their eggs in sandy beaches, preferably facing deep water and without coral reefs. Once done, they return to the sea, leaving their eggs defenseless.  These creatures are often used by coastal tribes as guardians and escorts from island to island. Aquatic creatures, particularly locathah, often use them as beasts of burden, but their relatively slow swim speed makes them poor mounts.  &lt;br&gt;&lt;/br&gt;&lt;b&gt;Archelon Companions&lt;/b&gt;&lt;br&gt;&lt;/br&gt;  &lt;b&gt;Starting Statistics&lt;/b&gt;: &lt;b&gt;Size&lt;/b&gt; Medium; &lt;b&gt;Speed&lt;/b&gt; 15 ft., swim 50 ft.; &lt;b&gt;AC&lt;/b&gt; +10 natural armor; &lt;b&gt;Attack&lt;/b&gt; bite (1d6); &lt;b&gt;Ability Scores&lt;/b&gt; Str 8, Dex 10, Con 9, Int 2, Wis 13, Cha 6; &lt;b&gt;Special Qualities&lt;/b&gt; low-light vision, hold breath, scent.  &lt;b&gt;7th-Level Advancement&lt;/b&gt;: &lt;b&gt;Size&lt;/b&gt; Large; &lt;b&gt;AC&lt;/b&gt; +2 natural armor; &lt;b&gt;Attack&lt;/b&gt; bite (1d8), &lt;b&gt;Ability Scores&lt;/b&gt; Str +8, Dex -2, Con +4.&lt;/p&gt;&lt;/h4&gt;&lt;/div&gt;</t>
  </si>
  <si>
    <t>Baluchitherium</t>
  </si>
  <si>
    <t>, +14 natural, -2 size)</t>
  </si>
  <si>
    <t>Fort +15, Ref +8, Will +7</t>
  </si>
  <si>
    <t>2 hooves +16 (2d8+9)</t>
  </si>
  <si>
    <t>trample (2d8+13, DC 25)</t>
  </si>
  <si>
    <t>Str 29, Dex 10, Con 21, Int 2, Wis 13, Cha 6</t>
  </si>
  <si>
    <t>+20 (+22 bull rush)</t>
  </si>
  <si>
    <t>30 (32 vs. bull rush, 34 vs. trip)</t>
  </si>
  <si>
    <t>Awesome Blow, Great Fortitude, Improved Bull Rush, Iron Will, Power Attack, Skill Focus (Perception)</t>
  </si>
  <si>
    <t>Perception +16, Swim +15</t>
  </si>
  <si>
    <t>This towering armored herbivore resembles a hornless rhinoceros, but with longer legs and a longer neck.</t>
  </si>
  <si>
    <t>The immense baluchitherium stands nearly 18 feet high at the shoulder, measures 30 feet from end to end, and weighs 40,000 pounds. Despite its size, it lives a peaceful life pulling leaves from the tops of trees unless startled into action. When panicked, a baluchitherium tramples any obstacle in its path. If confronted, it smashes its tormentors with its elephantine feet.  A properly trained baluchitherium makes a capable mount for ettins, ogres, smaller giants, or other Large humanoids, and is one of the few mammals other than an elephant able to fill that role. Its relatively ponderous pace limits its usefulness to some extent, but its strength often more than makes up for this shortcoming.  Baluchitherium Companions  Starting Statistics: Size Medium; AC +4 natural armor; Speed 40 ft.; Attack 2 hooves (1d4); Ability Scores Str 14, Dex 14, Con 15, Int 2, Wis 13, Cha 6; Special Qualities low-light vision, scent.  7th-Level Advancement: Size Large; AC +3 natural armor; Attack 2 hooves (1d6); Ability Scores Str +8, Dex -2, Con +4; Special Qualities trample.</t>
  </si>
  <si>
    <t>&lt;link rel="stylesheet"href="PF.css"&gt;&lt;div&gt;&lt;h2&gt;Megafauna, Baluchitherium&lt;/h2&gt;&lt;h3&gt;&lt;i&gt;&lt;i&gt;This towering armored herbivore resembles a hornless rhinoceros&lt;/i&gt;, &lt;i&gt;but with longer legs and a longer neck&lt;/i&gt;.&lt;/i&gt;&lt;/h3&gt;&lt;br&gt;&lt;/br&gt;&lt;/div&gt;&lt;div class="heading"&gt;&lt;p class="alignleft"&gt;Baluchitherium&lt;/p&gt;&lt;p class="alignright"&gt;CR 8&lt;/p&gt;&lt;div style="clear: both;"&gt;&lt;/div&gt;&lt;/div&gt;&lt;div&gt;&lt;h5&gt;&lt;b&gt;XP &lt;/b&gt;4,800&lt;/h5&gt;&lt;h5&gt;N Huge animal &lt;/h5&gt;&lt;h5&gt;&lt;b&gt;Init &lt;/b&gt;+0; &lt;b&gt;Senses &lt;/b&gt;low-light vision, scent; Perception +16&lt;/h5&gt;&lt;/div&gt;&lt;hr/&gt;&lt;div&gt;&lt;h5&gt;&lt;b&gt;DEFENSE&lt;/b&gt;&lt;/h5&gt;&lt;/div&gt;&lt;hr/&gt;&lt;div&gt;&lt;h5&gt;&lt;b&gt;AC &lt;/b&gt;22, touch 8, flat-footed 22 (+14 natural, -2 size)&lt;/h5&gt;&lt;h5&gt;&lt;b&gt;hp &lt;/b&gt;114 (12d8+60)&lt;/h5&gt;&lt;h5&gt;&lt;b&gt;Fort &lt;/b&gt;+15, &lt;b&gt;Ref &lt;/b&gt;+8, &lt;b&gt;Will &lt;/b&gt;+7&lt;/h5&gt;&lt;/div&gt;&lt;hr/&gt;&lt;div&gt;&lt;h5&gt;&lt;b&gt;OFFENSE&lt;/b&gt;&lt;/h5&gt;&lt;/div&gt;&lt;hr/&gt;&lt;div&gt;&lt;h5&gt;&lt;b&gt;Spd &lt;/b&gt;40 ft.&lt;/h5&gt;&lt;h5&gt;&lt;b&gt;Melee &lt;/b&gt;2 hooves +16 (2d8+9)&lt;/h5&gt;&lt;h5&gt;&lt;b&gt;Space &lt;/b&gt;15 ft.; &lt;b&gt;Reach &lt;/b&gt;10 ft.&lt;/h5&gt;&lt;h5&gt;&lt;b&gt;Special Attacks &lt;/b&gt;trample (2d8+13, DC 25)&lt;/h5&gt;&lt;/div&gt;&lt;hr/&gt;&lt;div&gt;&lt;h5&gt;&lt;b&gt;STATISTICS&lt;/b&gt;&lt;/h5&gt;&lt;/div&gt;&lt;hr/&gt;&lt;div&gt;&lt;h5&gt;&lt;b&gt;Str &lt;/b&gt;29, &lt;b&gt;Dex &lt;/b&gt;10, &lt;b&gt;Con &lt;/b&gt;21, &lt;b&gt;Int &lt;/b&gt; 2, &lt;b&gt;Wis &lt;/b&gt;13, &lt;b&gt;Cha &lt;/b&gt;6&lt;/h5&gt;&lt;h5&gt;&lt;b&gt;Base Atk &lt;/b&gt;+9; &lt;b&gt;CMB &lt;/b&gt;+20 (+22 bull rush); &lt;b&gt;CMD &lt;/b&gt;30 (32 vs. bull rush, 34 vs. trip)&lt;/h5&gt;&lt;h5&gt;&lt;b&gt;Feats &lt;/b&gt;Awesome Blow, Great Fortitude, Improved Bull Rush, Iron Will, Power Attack, Skill Focus (Perception)&lt;/h5&gt;&lt;h5&gt;&lt;b&gt;Skills &lt;/b&gt;Perception +16, Swim +15&lt;/h5&gt;&lt;/div&gt;&lt;hr/&gt;&lt;div&gt;&lt;h5&gt;&lt;b&gt;ECOLOGY&lt;/b&gt;&lt;/h5&gt;&lt;/div&gt;&lt;hr/&gt;&lt;div&gt;&lt;h5&gt;&lt;b&gt;Environment &lt;/b&gt; warm forests&lt;/h5&gt;&lt;h5&gt;&lt;b&gt;Organization &lt;/b&gt;solitary, pair, or herd (3-8)&lt;/h5&gt;&lt;h5&gt;&lt;b&gt;Treasure &lt;/b&gt;none&lt;/h5&gt;&lt;/div&gt;&lt;br&gt;&lt;/br&gt;&lt;div&gt;&lt;h4&gt;&lt;p&gt;&lt;p&gt;The immense baluchitherium stands nearly 18 feet high at the shoulder, measures 30 feet from end to end, and weighs 40,000 pounds. Despite its size, it lives a peaceful life pulling leaves from the tops of trees unless startled into action. When panicked, a baluchitherium tramples any obstacle in its path. If confronted, it smashes its tormentors with its elephantine feet.  A properly trained baluchitherium makes a capable mount for ettins, ogres, smaller giants, or other Large humanoids, and is one of the few mammals other than an elephant able to fill that role. Its relatively ponderous pace limits its usefulness to some extent, but its strength often more than makes up for this shortcoming.  &lt;br&gt;&lt;/br&gt;&lt;b&gt;Baluchitherium Companions&lt;/b&gt;&lt;br&gt;&lt;/br&gt;  &lt;b&gt;Starting Statistics&lt;/b&gt;: &lt;b&gt;Size&lt;/b&gt; Medium; &lt;b&gt;AC&lt;/b&gt; +4 natural armor; &lt;b&gt;Speed&lt;/b&gt; 40 ft.; &lt;b&gt;Attack&lt;/b&gt; 2 hooves (1d4); &lt;b&gt;Ability Scores&lt;/b&gt; Str 14, Dex 14, Con 15, Int 2, Wis 13, Cha 6; &lt;b&gt;Special Qualities&lt;/b&gt; low-light vision, scent.  &lt;b&gt;7th-Level Advancement&lt;/b&gt;: &lt;b&gt;Size&lt;/b&gt; Large; &lt;b&gt;AC&lt;/b&gt; +3 natural armor; &lt;b&gt;Attack&lt;/b&gt; 2 hooves (1d6); &lt;b&gt;Ability Scores&lt;/b&gt; Str +8, Dex -2, Con +4; &lt;b&gt;Special Qualities&lt;/b&gt; trample.&lt;/p&gt;&lt;/h4&gt;&lt;/div&gt;</t>
  </si>
  <si>
    <t>Basilosaurus</t>
  </si>
  <si>
    <t>blindsense 60 ft., low-light vision; Perception +25</t>
  </si>
  <si>
    <t>27, touch 7, flat-footed 26</t>
  </si>
  <si>
    <t>(+1 Dex, +20 natural, -4 size)</t>
  </si>
  <si>
    <t>(17d8+85)</t>
  </si>
  <si>
    <t>Fort +17, Ref +11, Will +7</t>
  </si>
  <si>
    <t>bite +23 (4d6+15/19-20 plus grab), tail slap +18 (2d8+7)</t>
  </si>
  <si>
    <t>swallow whole (4d6+15 bludgeoning damage, AC 20, 16 hp)</t>
  </si>
  <si>
    <t>Str 41, Dex 12, Con 21, Int 2, Wis 11, Cha 6</t>
  </si>
  <si>
    <t>Diehard, Endurance, Great Fortitude, Improved Critical (bite), Improved Initiative, Iron Will, Power Attack, Skill Focus (Perception), Vital Strike</t>
  </si>
  <si>
    <t>Perception +25, Swim +31</t>
  </si>
  <si>
    <t>solitary, pair, or pod (3-10)</t>
  </si>
  <si>
    <t>This immense primeval whale has a sleek body that looks more serpentine than mammal, and jaws filled with sharp teeth.</t>
  </si>
  <si>
    <t>Despite their saurian name, basilosauruses are in fact oceanic mammals, and at 60 feet in length are highly formidable beasts of the sea. In appearance, they resemble greatly elongated whales, but with long, toothed jaws resembling an alligator's. Inexperienced observers often confuse a basilosaurus with a sea serpent or water orm- and in all fairness, in the aftermath of a basilosaurus attack on an unsuspecting ship, such distinctions are largely academic anyway.  A basilosaurus relies as much on vision as echolocation to find prey, but sometimes mistakes smaller ships for food. Basilosauruses have few natural predators; only supernatural monsters like krakens, thalassic behemoths, and the largest of sea serpents can truly threaten a fully grown one.  Basilosaurus Companions  Starting Statistics: Size Medium; Speed swim 40 ft.; AC +1 natural armor; Attack bite (1d4), tail slap (1d4); Ability Scores Str 11, Dex 14, Con 12, Int 2, Wis 14, Cha 6; Special Qualities low-light vision, hold breath.  7th-Level Advancement: Size Large; AC +2 natural armor; Attack bite (1d6), tail slap (1d6); Ability Scores Str +8, Dex -2, Con +4; Special Qualities blindsense 60 ft.</t>
  </si>
  <si>
    <t>&lt;link rel="stylesheet"href="PF.css"&gt;&lt;div&gt;&lt;h2&gt;Megafauna, Basilosaurus&lt;/h2&gt;&lt;h3&gt;&lt;i&gt;&lt;i&gt;This immense primeval whale has a sleek body that looks more serpentine than mammal&lt;/i&gt;, &lt;i&gt;and jaws filled with sharp teeth&lt;/i&gt;.&lt;/i&gt;&lt;/h3&gt;&lt;br&gt;&lt;/br&gt;&lt;/div&gt;&lt;div class="heading"&gt;&lt;p class="alignleft"&gt;Basilosaurus&lt;/p&gt;&lt;p class="alignright"&gt;CR 12&lt;/p&gt;&lt;div style="clear: both;"&gt;&lt;/div&gt;&lt;/div&gt;&lt;div&gt;&lt;h5&gt;&lt;b&gt;XP &lt;/b&gt;19,200&lt;/h5&gt;&lt;h5&gt;N Gargantuan animal &lt;/h5&gt;&lt;h5&gt;&lt;b&gt;Init &lt;/b&gt;+5; &lt;b&gt;Senses &lt;/b&gt;blindsense 60 ft., low-light vision; Perception +25&lt;/h5&gt;&lt;/div&gt;&lt;hr/&gt;&lt;div&gt;&lt;h5&gt;&lt;b&gt;DEFENSE&lt;/b&gt;&lt;/h5&gt;&lt;/div&gt;&lt;hr/&gt;&lt;div&gt;&lt;h5&gt;&lt;b&gt;AC &lt;/b&gt;27, touch 7, flat-footed 26 (+1 Dex, +20 natural, -4 size)&lt;/h5&gt;&lt;h5&gt;&lt;b&gt;hp &lt;/b&gt;161 (17d8+85)&lt;/h5&gt;&lt;h5&gt;&lt;b&gt;Fort &lt;/b&gt;+17, &lt;b&gt;Ref &lt;/b&gt;+11, &lt;b&gt;Will &lt;/b&gt;+7&lt;/h5&gt;&lt;/div&gt;&lt;hr/&gt;&lt;div&gt;&lt;h5&gt;&lt;b&gt;OFFENSE&lt;/b&gt;&lt;/h5&gt;&lt;/div&gt;&lt;hr/&gt;&lt;div&gt;&lt;h5&gt;&lt;b&gt;Spd &lt;/b&gt;swim 40 ft.&lt;/h5&gt;&lt;h5&gt;&lt;b&gt;Melee &lt;/b&gt;bite +23 (4d6+15/19-20 plus grab), tail slap +18 (2d8+7)&lt;/h5&gt;&lt;h5&gt;&lt;b&gt;Space &lt;/b&gt;20 ft.; &lt;b&gt;Reach &lt;/b&gt;20 ft.&lt;/h5&gt;&lt;h5&gt;&lt;b&gt;Special Attacks &lt;/b&gt;swallow whole (4d6+15 bludgeoning damage, AC 20, 16 hp)&lt;/h5&gt;&lt;/div&gt;&lt;hr/&gt;&lt;div&gt;&lt;h5&gt;&lt;b&gt;STATISTICS&lt;/b&gt;&lt;/h5&gt;&lt;/div&gt;&lt;hr/&gt;&lt;div&gt;&lt;h5&gt;&lt;b&gt;Str &lt;/b&gt;41, &lt;b&gt;Dex &lt;/b&gt;12, &lt;b&gt;Con &lt;/b&gt;21, &lt;b&gt;Int &lt;/b&gt; 2, &lt;b&gt;Wis &lt;/b&gt;11, &lt;b&gt;Cha &lt;/b&gt;6&lt;/h5&gt;&lt;h5&gt;&lt;b&gt;Base Atk &lt;/b&gt;+12; &lt;b&gt;CMB &lt;/b&gt;+31; &lt;b&gt;CMD &lt;/b&gt;42&lt;/h5&gt;&lt;h5&gt;&lt;b&gt;Feats &lt;/b&gt;Diehard, Endurance, Great Fortitude, Improved Critical (bite), Improved Initiative, Iron Will, Power Attack, Skill Focus (Perception), Vital Strike&lt;/h5&gt;&lt;h5&gt;&lt;b&gt;Skills &lt;/b&gt;Perception +25, Swim +31; &lt;b&gt;Racial Modifiers &lt;/b&gt;+4 Perception&lt;/h5&gt;&lt;h5&gt;&lt;b&gt;SQ &lt;/b&gt;hold breath&lt;/h5&gt;&lt;/div&gt;&lt;hr/&gt;&lt;div&gt;&lt;h5&gt;&lt;b&gt;ECOLOGY&lt;/b&gt;&lt;/h5&gt;&lt;/div&gt;&lt;hr/&gt;&lt;div&gt;&lt;h5&gt;&lt;b&gt;Environment &lt;/b&gt; any oceans&lt;/h5&gt;&lt;h5&gt;&lt;b&gt;Organization &lt;/b&gt;solitary, pair, or pod (3-10)&lt;/h5&gt;&lt;h5&gt;&lt;b&gt;Treasure &lt;/b&gt;none&lt;/h5&gt;&lt;/div&gt;&lt;br&gt;&lt;/br&gt;&lt;div&gt;&lt;h4&gt;&lt;p&gt;&lt;p&gt;Despite their saurian name, basilosauruses are in fact oceanic mammals, and at 60 feet in length are highly formidable beasts of the sea. In appearance, they resemble greatly elongated whales, but with long, toothed jaws resembling an alligator's. Inexperienced observers often confuse a basilosaurus with a sea serpent or water orm- and in all fairness, in the aftermath of a basilosaurus attack on an unsuspecting ship, such distinctions are largely academic anyway.  A basilosaurus relies as much on vision as echolocation to find prey, but sometimes mistakes smaller ships for food. Basilosauruses have few natural predators; only supernatural monsters like krakens, thalassic behemoths, and the largest of sea serpents can truly threaten a fully grown one.  &lt;br&gt;&lt;/br&gt;&lt;b&gt;Basilosaurus Companions&lt;/b&gt;&lt;br&gt;&lt;/br&gt;  &lt;b&gt;Starting Statistics&lt;/b&gt;: &lt;b&gt;Size&lt;/b&gt; Medium; &lt;b&gt;Speed&lt;/b&gt; swim 40 ft.; &lt;b&gt;AC&lt;/b&gt; +1 natural armor; &lt;b&gt;Attack&lt;/b&gt; bite (1d4), tail slap (1d4); &lt;b&gt;Ability Scores&lt;/b&gt; Str 11, Dex 14, Con 12, Int 2, Wis 14, Cha 6; &lt;b&gt;Special Qualities&lt;/b&gt; low-light vision, hold breath.  &lt;b&gt;7th-Level Advancement&lt;/b&gt;: &lt;b&gt;Size&lt;/b&gt; Large; &lt;b&gt;AC&lt;/b&gt; +2 natural armor; &lt;b&gt;Attack&lt;/b&gt; bite (1d6), tail slap (1d6); &lt;b&gt;Ability Scores&lt;/b&gt; Str +8, Dex -2, Con +4; &lt;b&gt;Special Qualities&lt;/b&gt; blindsense 60 ft.&lt;/p&gt;&lt;/h4&gt;&lt;/div&gt;</t>
  </si>
  <si>
    <t>Megalania</t>
  </si>
  <si>
    <t>bite +14 (2d8+12 plus grab and poison)</t>
  </si>
  <si>
    <t>swallow whole (2d8+12 bludgeoning damage, AC 16, 8 hp)</t>
  </si>
  <si>
    <t>Str 27, Dex 13, Con 19, Int 2, Wis 14, Cha 6</t>
  </si>
  <si>
    <t>Iron Will, Lunge, Skill Focus (Perception), Skill Focus (Stealth), Weapon Focus (bite)</t>
  </si>
  <si>
    <t>Climb +12, Perception +10, Stealth +10 (+14 in rocks or undergrowth), Swim +16</t>
  </si>
  <si>
    <t>+4 Stealth (+8 in rocks or undergrowth)</t>
  </si>
  <si>
    <t>This gigantic lizard has short but powerful limbs, a muscular tail, and a spiny crest that runs the length of its body.</t>
  </si>
  <si>
    <t>Poison (Ex) Bite; save Fort DC 19; frequency 1/round for 6 rounds; effect 1d4 Dex damage; cure 2 consecutive saves.</t>
  </si>
  <si>
    <t>The immense megalania is often mistaken for a dragon or dinosaur. Certainly the lizard's aggressive attitude and deep, rumbling roars only encourage such misidentifications. Large enough to catch and eat rhinos and elephants, a megalania prefers hunting much smaller prey that it can gulp down in one greedy swallow. Humanoids are among its favorite meals.  A megalania is 20 feet long and weighs 2,000 pounds.  Megalania Companions  Starting Statistics: Size Medium; Speed 30 ft.; AC +1 natural armor; Attack bite (1d6 plus grab); Ability Scores Str 13, Dex 17, Con 12, Int 2, Wis 12, Cha 6; Special Qualities low-light vision, scent.  7th-Level Advancement: Size Large; AC +1 natural armor; Attack bite (1d8 plus grab and poison); Ability Scores Str +4, Dex -2, Con +4.</t>
  </si>
  <si>
    <t>&lt;link rel="stylesheet"href="PF.css"&gt;&lt;div&gt;&lt;h2&gt;Megafauna, Megalania&lt;/h2&gt;&lt;h3&gt;&lt;i&gt;&lt;i&gt;This gigantic lizard has short but powerful limbs&lt;/i&gt;, &lt;i&gt;a muscular tail&lt;/i&gt;, &lt;i&gt;and a spiny crest that runs the length of its body&lt;/i&gt;.&lt;/i&gt;&lt;/h3&gt;&lt;br&gt;&lt;/br&gt;&lt;/div&gt;&lt;div class="heading"&gt;&lt;p class="alignleft"&gt;Megalania&lt;/p&gt;&lt;p class="alignright"&gt;CR 7&lt;/p&gt;&lt;div style="clear: both;"&gt;&lt;/div&gt;&lt;/div&gt;&lt;div&gt;&lt;h5&gt;&lt;b&gt;XP &lt;/b&gt;3,200&lt;/h5&gt;&lt;h5&gt;N Huge animal &lt;/h5&gt;&lt;h5&gt;&lt;b&gt;Init &lt;/b&gt;+1; &lt;b&gt;Senses &lt;/b&gt;low-light vision, scent; Perception +10&lt;/h5&gt;&lt;/div&gt;&lt;hr/&gt;&lt;div&gt;&lt;h5&gt;&lt;b&gt;DEFENSE&lt;/b&gt;&lt;/h5&gt;&lt;/div&gt;&lt;hr/&gt;&lt;div&gt;&lt;h5&gt;&lt;b&gt;AC &lt;/b&gt;21, touch 9, flat-footed 20 (+1 Dex, +12 natural, -2 size)&lt;/h5&gt;&lt;h5&gt;&lt;b&gt;hp &lt;/b&gt;85 (10d8+40)&lt;/h5&gt;&lt;h5&gt;&lt;b&gt;Fort &lt;/b&gt;+11, &lt;b&gt;Ref &lt;/b&gt;+8, &lt;b&gt;Will &lt;/b&gt;+7&lt;/h5&gt;&lt;/div&gt;&lt;hr/&gt;&lt;div&gt;&lt;h5&gt;&lt;b&gt;OFFENSE&lt;/b&gt;&lt;/h5&gt;&lt;/div&gt;&lt;hr/&gt;&lt;div&gt;&lt;h5&gt;&lt;b&gt;Spd &lt;/b&gt;30 ft., swim 30 ft.&lt;/h5&gt;&lt;h5&gt;&lt;b&gt;Melee &lt;/b&gt;bite +14 (2d8+12 plus grab and poison)&lt;/h5&gt;&lt;h5&gt;&lt;b&gt;Space &lt;/b&gt;15 ft.; &lt;b&gt;Reach &lt;/b&gt;10 ft.&lt;/h5&gt;&lt;h5&gt;&lt;b&gt;Special Attacks &lt;/b&gt;swallow whole (2d8+12 bludgeoning damage, AC 16, 8 hp)&lt;/h5&gt;&lt;/div&gt;&lt;hr/&gt;&lt;div&gt;&lt;h5&gt;&lt;b&gt;STATISTICS&lt;/b&gt;&lt;/h5&gt;&lt;/div&gt;&lt;hr/&gt;&lt;div&gt;&lt;h5&gt;&lt;b&gt;Str &lt;/b&gt;27, &lt;b&gt;Dex &lt;/b&gt;13, &lt;b&gt;Con &lt;/b&gt;19, &lt;b&gt;Int &lt;/b&gt; 2, &lt;b&gt;Wis &lt;/b&gt;14, &lt;b&gt;Cha &lt;/b&gt;6&lt;/h5&gt;&lt;h5&gt;&lt;b&gt;Base Atk &lt;/b&gt;+7; &lt;b&gt;CMB &lt;/b&gt;+17; &lt;b&gt;CMD &lt;/b&gt;28 (32 vs. trip)&lt;/h5&gt;&lt;h5&gt;&lt;b&gt;Feats &lt;/b&gt;Iron Will, Lunge, Skill Focus (Perception), Skill Focus (Stealth), Weapon Focus (bite)&lt;/h5&gt;&lt;h5&gt;&lt;b&gt;Skills &lt;/b&gt;Climb +12, Perception +10, Stealth +10 (+14 in rocks or undergrowth), Swim +16; &lt;b&gt;Racial Modifiers &lt;/b&gt;+4 Stealth (+8 in rocks or undergrowth)&lt;/h5&gt;&lt;/div&gt;&lt;hr/&gt;&lt;div&gt;&lt;h5&gt;&lt;b&gt;ECOLOGY&lt;/b&gt;&lt;/h5&gt;&lt;/div&gt;&lt;hr/&gt;&lt;div&gt;&lt;h5&gt;&lt;b&gt;Environment &lt;/b&gt; warm forests or plains&lt;/h5&gt;&lt;h5&gt;&lt;b&gt;Organization &lt;/b&gt;solitary, pair, or pack (3-12)&lt;/h5&gt;&lt;h5&gt;&lt;b&gt;Treasure &lt;/b&gt;none&lt;/h5&gt;&lt;/div&gt;&lt;hr/&gt;&lt;div&gt;&lt;h5&gt;&lt;b&gt;SPECIAL ABILITIES&lt;/b&gt;&lt;/h5&gt;&lt;/div&gt;&lt;hr/&gt;&lt;div&gt;&lt;/h5&gt;&lt;h5&gt;&lt;b&gt;Poison (Ex)&lt;/b&gt; Bite; &lt;i&gt;save&lt;/i&gt; Fort DC 19; &lt;i&gt;frequency&lt;/i&gt; 1/round for 6 rounds; &lt;i&gt;effect&lt;/i&gt; 1d4 Dex damage; &lt;i&gt;cure&lt;/i&gt; 2 consecutive &lt;i&gt;save&lt;/i&gt;s.&lt;/h5&gt;&lt;/div&gt;&lt;br&gt;&lt;/br&gt;&lt;div&gt;&lt;h4&gt;&lt;p&gt;&lt;p&gt;The immense megalania is often mistaken for a dragon or dinosaur. Certainly the lizard's aggressive attitude and deep, rumbling roars only encourage such misidentifications. Large enough to catch and eat rhinos and elephants, a megalania prefers hunting much smaller prey that it can gulp down in one greedy swallow. Humanoids are among its favorite meals.  A megalania is 20 feet long and weighs 2,000 pounds.  &lt;br&gt;&lt;/br&gt;&lt;b&gt;Megalania Companions&lt;/b&gt;&lt;br&gt;&lt;/br&gt;  &lt;b&gt;Starting Statistics&lt;/b&gt;: &lt;b&gt;Size&lt;/b&gt; Medium; &lt;b&gt;Speed&lt;/b&gt; 30 ft.; &lt;b&gt;AC&lt;/b&gt; +1 natural armor; &lt;b&gt;Attack&lt;/b&gt; bite (1d6 plus grab); &lt;b&gt;Ability Scores&lt;/b&gt; Str 13, Dex 17, Con 12, Int 2, Wis 12, Cha 6; &lt;b&gt;Special Qualities&lt;/b&gt; low-light vision, scent.  &lt;b&gt;7th-Level Advancement&lt;/b&gt;: &lt;b&gt;Size&lt;/b&gt; Large; &lt;b&gt;AC&lt;/b&gt; +1 natural armor; &lt;b&gt;Attack&lt;/b&gt; bite (1d8 plus grab and poison); &lt;b&gt;Ability Scores&lt;/b&gt; Str +4, Dex -2, Con +4.&lt;/p&gt;&lt;/h4&gt;&lt;/div&gt;</t>
  </si>
  <si>
    <t>Mobogo</t>
  </si>
  <si>
    <t>darkvision 60 ft., low-light vision; Perception +19</t>
  </si>
  <si>
    <t>24, touch 10, flat-footed 22</t>
  </si>
  <si>
    <t>(+2 Dex, +14 natural, -2 size)</t>
  </si>
  <si>
    <t>regeneration 5 (acid, cold, or fire)</t>
  </si>
  <si>
    <t>Fort +13, Ref +10, Will +8</t>
  </si>
  <si>
    <t>30 ft., fly 30 ft. (poor), swim 40 ft.</t>
  </si>
  <si>
    <t>bite +20 (2d6+9), 2 slams +20 (1d8+9) or tongue +20 (1d6+9 plus grab and pull)</t>
  </si>
  <si>
    <t>15 ft. (45 ft. with tongue)</t>
  </si>
  <si>
    <t>crush (DC 21, 2d8+13, see page 92), pull (tongue, 5 ft.), swallow whole (2d6+13 bludgeoning damage, AC 17, 13 hp), vile croak</t>
  </si>
  <si>
    <t>Spell-Like Abilities (CL 8th; concentration +11)  Constant-pass without trace, speak with animals   At Will-charm animal (DC 14), create water, sound burst (DC 15)   3/day-control water, fog cloud, gust of wind (DC 15), plant growth, quench (DC 16), soften earth and stone (DC 15)</t>
  </si>
  <si>
    <t>Str 28, Dex 15, Con 21, Int 6, Wis 15, Cha 16</t>
  </si>
  <si>
    <t>+24 (+28 grapple, +26 overrun)</t>
  </si>
  <si>
    <t>36 (38 vs. overrun, 40 vs. trip)</t>
  </si>
  <si>
    <t>Awesome Blow, Cleave, Combat Reflexes, Improved Bull Rush, Improved Overrun, Iron Will, Power Attack</t>
  </si>
  <si>
    <t>Acrobatics +9 (+17 when jumping), Fly -6, Perception +19, Stealth +0 (+8 in swamps), Swim +17</t>
  </si>
  <si>
    <t>+8 Acrobatics when jumping, +8 Perception, +8 Stealth in swamps</t>
  </si>
  <si>
    <t>Boggard; speak with animals</t>
  </si>
  <si>
    <t>amphibious, swamp stride</t>
  </si>
  <si>
    <t>This grotesque creature looks like a gigantic toad with leathery wings, fangs, horns, and three bulbous eyes.</t>
  </si>
  <si>
    <t>Swamp Stride (Ex) A mobogo can move through any sort of natural difficult terrain at its normal speed while within a swamp. Magically altered terrain affects it normally.  Tongue (Ex) A mobogo's tongue is a primary attack with reach equal to three times the mobogo's normal reach (45 feet for a typical mobogo). A mobogo does not gain the  grappled condition when using its tongue to grapple a foe.  Vile Croak (Su) As a standard action once every 1d4 rounds, a mobogo can unleash a thunderous croak. Any non-boggard or non-mobogo within 50 feet of the mobogo must make a DC 19 Will save or become staggered for 1d4 rounds. Once a creature makes its saving throw against a particular mobogo's vile croak, it is immune to that mobogo's croak for 24 hours. Any boggards or mobogos within the area of a mobogo's vile croak gains a +2 morale bonus on attack rolls and saving throws against fear effects for 1 round. The save DC is Charisma-based.</t>
  </si>
  <si>
    <t>Huge and hungry, mobogos merge the features of gigantic toads and swampy dragons, and lair in the deepest, oldest swamps. Here, whole tribes of boggards serve the beasts' fickle, capricious whims.  Mobogos reside in the most primal swamps of the world, grotesque eldritch wildernesses unchanged for centuries. Boggards believe that in ancient times, after their fecund demon goddess deposited her frogspawn in the muddy morass of the world's still-forming continents, mobogos were among the first creatures to emerge. Ever since, the mobogos have slept and fed, preying upon the beasts of their fetid meres, growing huge and lethargic, and dreaming inscrutable amphibious dreams of their godly mother's return. Nearly all mobogos are attended by tribes of boggards. Mobogos care little for matters of origins and philosophies-they care only for the endless sacrifices of food, victims, and pleasing swamp art brought to them by their obedient tribes.  A mobogo is 18 feet tall and weighs 12,000 pounds.</t>
  </si>
  <si>
    <t>&lt;link rel="stylesheet"href="PF.css"&gt;&lt;div&gt;&lt;h2&gt;Mobogo&lt;/h2&gt;&lt;h3&gt;&lt;i&gt;This grotesque creature looks like a gigantic toad with leathery wings, fangs, horns, and three bulbous eyes.&lt;/i&gt;&lt;/h3&gt;&lt;br&gt;&lt;/div&gt;&lt;div class="heading"&gt;&lt;p class="alignleft"&gt;Mobogo&lt;/p&gt;&lt;p class="alignright"&gt;CR 10&lt;/p&gt;&lt;div style="clear: both;"&gt;&lt;/div&gt;&lt;/div&gt;&lt;div&gt;&lt;h5&gt;&lt;b&gt;XP &lt;/b&gt;9,600&lt;/h5&gt;&lt;h5&gt;CE Huge magical beast (aquatic)&lt;/h5&gt;&lt;h5&gt;&lt;b&gt;Init &lt;/b&gt;+2; &lt;b&gt;Senses &lt;/b&gt;darkvision 60 ft., low-light vision; Perception +19&lt;/h5&gt;&lt;/div&gt;&lt;hr/&gt;&lt;div&gt;&lt;h5&gt;&lt;b&gt;DEFENSE&lt;/b&gt;&lt;/h5&gt;&lt;/div&gt;&lt;hr/&gt;&lt;div&gt;&lt;h5&gt;&lt;b&gt;AC &lt;/b&gt;24, touch 10, flat-footed 22 (+2 Dex, +14 natural, -2 size)&lt;/h5&gt;&lt;h5&gt;&lt;b&gt;hp &lt;/b&gt;136 (13d10+65); regeneration 5 (acid, cold, or fire)&lt;/h5&gt;&lt;h5&gt;&lt;b&gt;Fort &lt;/b&gt;+13, &lt;b&gt;Ref &lt;/b&gt;+10, &lt;b&gt;Will &lt;/b&gt;+8&lt;/h5&gt;&lt;/div&gt;&lt;hr/&gt;&lt;div&gt;&lt;h5&gt;&lt;b&gt;OFFENSE&lt;/b&gt;&lt;/h5&gt;&lt;/div&gt;&lt;hr/&gt;&lt;div&gt;&lt;h5&gt;&lt;b&gt;Spd &lt;/b&gt;30 ft., fly 30 ft. (poor), swim 40 ft.&lt;/h5&gt;&lt;h5&gt;&lt;b&gt;Melee &lt;/b&gt;bite +20 (2d6+9), 2 slams +20 (1d8+9) or &lt;/br&gt;tongue +20 (1d6+9 plus grab and pull)&lt;/h5&gt;&lt;h5&gt;&lt;b&gt;Space &lt;/b&gt;15 ft.; &lt;b&gt;Reach &lt;/b&gt;15 ft. (45 ft. with tongue)&lt;/h5&gt;&lt;h5&gt;&lt;b&gt;Special Attacks &lt;/b&gt;crush (DC 21, 2d8+13, see page 92), pull (tongue, 5 ft.), swallow whole (2d6+13 bludgeoning damage, AC 17, 13 hp), vile croak&lt;/h5&gt;&lt;h5&gt;&lt;b&gt;Spell-Like Abilities&lt;/b&gt; (CL 8th; concentration +11)  &lt;/br&gt;Constant&amp;mdash;&lt;i&gt;pass without trace&lt;/i&gt;, &lt;i&gt;speak with animals&lt;/i&gt; &lt;/br&gt;At Will&amp;mdash;&lt;i&gt;charm animal&lt;/i&gt; (DC 14), &lt;i&gt;create water&lt;/i&gt;, &lt;i&gt;sound burst&lt;/i&gt; (DC 15) &lt;/br&gt;3/day&amp;mdash;&lt;i&gt;control water&lt;/i&gt;, &lt;i&gt;fog cloud&lt;/i&gt;, &lt;i&gt;gust of wind&lt;/i&gt; (DC 15), &lt;i&gt;plant growth&lt;/i&gt;, &lt;i&gt;quench&lt;/i&gt; (DC 16), &lt;i&gt;soften earth and stone&lt;/i&gt; (DC 15)&lt;/h5&gt;&lt;/h5&gt;&lt;/div&gt;&lt;hr/&gt;&lt;div&gt;&lt;h5&gt;&lt;b&gt;STATISTICS&lt;/b&gt;&lt;/h5&gt;&lt;/div&gt;&lt;hr/&gt;&lt;div&gt;&lt;h5&gt;&lt;b&gt;Str &lt;/b&gt;28, &lt;b&gt;Dex &lt;/b&gt;15, &lt;b&gt;Con &lt;/b&gt;21, &lt;b&gt;Int &lt;/b&gt; 6, &lt;b&gt;Wis &lt;/b&gt;15, &lt;b&gt;Cha &lt;/b&gt;16&lt;/h5&gt;&lt;h5&gt;&lt;b&gt;Base Atk &lt;/b&gt;+13; &lt;b&gt;CMB &lt;/b&gt;+24 (+28 grapple, +26 overrun); &lt;b&gt;CMD &lt;/b&gt;36 (38 vs. overrun, 40 vs. trip)&lt;/h5&gt;&lt;h5&gt;&lt;b&gt;Feats &lt;/b&gt;Awesome Blow, Cleave, Combat Reflexes, Improved Bull Rush, Improved Overrun, Iron Will, Power Attack&lt;/h5&gt;&lt;h5&gt;&lt;b&gt;Skills &lt;/b&gt;Acrobatics +9 (+17 when jumping), Fly -6, Perception +19, Stealth +0 (+8 in swamps), Swim +17; &lt;b&gt;Racial Modifiers &lt;/b&gt;+8 Acrobatics when jumping, +8 Perception, +8 Stealth in swamps&lt;/h5&gt;&lt;h5&gt;&lt;b&gt;Languages &lt;/b&gt;Boggard; &lt;i&gt;speak with animals&lt;/i&gt;&lt;/h5&gt;&lt;h5&gt;&lt;b&gt;SQ &lt;/b&gt;amphibious, swamp stride&lt;/h5&gt;&lt;/div&gt;&lt;hr/&gt;&lt;div&gt;&lt;h5&gt;&lt;b&gt;ECOLOGY&lt;/b&gt;&lt;/h5&gt;&lt;/div&gt;&lt;hr/&gt;&lt;div&gt;&lt;h5&gt;&lt;b&gt;Environment &lt;/b&gt; temperate swamps&lt;/h5&gt;&lt;h5&gt;&lt;b&gt;Organization &lt;/b&gt;solitary or gang (2-4)&lt;/h5&gt;&lt;h5&gt;&lt;b&gt;Treasure &lt;/b&gt;standard&lt;/h5&gt;&lt;/div&gt;&lt;hr/&gt;&lt;div&gt;&lt;h5&gt;&lt;b&gt;SPECIAL ABILITIES&lt;/b&gt;&lt;/h5&gt;&lt;/div&gt;&lt;hr/&gt;&lt;div&gt;&lt;/h5&gt;&lt;h5&gt;&lt;b&gt;Swamp Stride (Ex)&lt;/b&gt; A mobogo can move through any sort of natural difficult terrain at its normal speed while within a swamp. Magically altered terrain affects it normally.  &lt;/h5&gt;&lt;h5&gt;&lt;b&gt;Tongue (Ex)&lt;/b&gt; A mobogo's tongue is a primary attack with reach equal to three times the mobogo's normal reach (45 feet for a typical mobogo). A mobogo does not gain the  grappled condition when using its tongue to grapple a foe.  &lt;/h5&gt;&lt;h5&gt;&lt;b&gt;Vile Croak (Su)&lt;/b&gt; As a standard action once every 1d4 rounds, a mobogo can unleash a thunderous croak. Any non-boggard or non-mobogo within 50 feet of the mobogo must make a DC 19 Will save or become staggered for 1d4 rounds. Once a creature makes its saving throw against a particular mobogo's vile croak, it is immune to that mobogo's croak for 24 hours. Any boggards or mobogos within the area of a mobogo's vile croak gains a +2 morale bonus on attack rolls and saving throws against fear effects for 1 round. The save DC is Charisma-based.&lt;/h5&gt;&lt;/div&gt;&lt;br&gt;&lt;div&gt;&lt;h4&gt;&lt;p&gt;&lt;p&gt;Huge and hungry, mobogos merge the features of gigantic toads and swampy dragons, and lair in the deepest, oldest swamps. Here, whole tribes of boggards serve the beasts' fickle, capricious whims.  Mobogos reside in the most primal swamps of the world, grotesque eldritch wildernesses unchanged for centuries. Boggards believe that in ancient times, after their fecund demon goddess deposited her frogspawn in the muddy morass of the world's still-forming continents, mobogos were among the first creatures to emerge. Ever since, the mobogos have slept and fed, preying upon the beasts of their fetid meres, growing huge and lethargic, and dreaming inscrutable amphibious dreams of their godly mother's return. Nearly all mobogos are attended by tribes of boggards. Mobogos care little for matters of origins and philosophies-they care only for the endless sacrifices of food, victims, and pleasing swamp art brought to them by their obedient tribes.  A mobogo is 18 feet tall and weighs 12,000 pounds.&lt;/p&gt;&lt;/h4&gt;&lt;/div&gt;</t>
  </si>
  <si>
    <t>Moon-Beast</t>
  </si>
  <si>
    <t>blindsight 90 ft.; Perception +21</t>
  </si>
  <si>
    <t>(+3 Dex, +1 dodge, +12 natural, -1 size)</t>
  </si>
  <si>
    <t>Fort +9, Ref +9, Will +15</t>
  </si>
  <si>
    <t>cold, gaze attacks, illusions, poison</t>
  </si>
  <si>
    <t>2 claws +15 (1d6+6), 4 tentacles +11 (1d6+3)</t>
  </si>
  <si>
    <t>rend (2 tentacles, 1d6+9 plus Wisdom drain)</t>
  </si>
  <si>
    <t>Spell-Like Abilities (CL 11th; concentration +18)  Constant-air walk  At Will-detect thoughts (DC 19)  3/day-charm monster (DC 21), dispel magic, dominate person (DC 22), shadow conjuration (DC 21), shadow evocation (DC 22), veil (DC 23)  1/day-confusion (DC 21), major image (DC 20), mirage arcana (DC 22), plane shift (self only)</t>
  </si>
  <si>
    <t>Str 22, Dex 17, Con 20, Int 19, Wis 18, Cha 25</t>
  </si>
  <si>
    <t>Combat Casting, Dodge, Improved Initiative, Iron Will, Lightning Reflexes, Mobility, Weapon Focus (tentacle)</t>
  </si>
  <si>
    <t>Climb +14, Diplomacy +14, Intimidate +24, Knowledge (arcana) +11, Knowledge (planes) +18, Perception +21, Sense Motive +18, Spellcraft +21, Stealth +24, Use Magic Device +21</t>
  </si>
  <si>
    <t>Aklo (cannot speak); telepathy 300 ft.</t>
  </si>
  <si>
    <t>compression, no breath</t>
  </si>
  <si>
    <t>solitary, pair, or cabal (3-5)</t>
  </si>
  <si>
    <t>This creature has a pale, froglike appearance with clawed hands, no eyes, a wide mouth, and a snout ending in pink tentacles.</t>
  </si>
  <si>
    <t>Wisdom Drain (Su) A creature that takes rend damage from a moon-beast must succeed at a DC 22 Will save or take 1d4 points of Wisdom drain. A moon-beast heals 5 points of damage for each point of Wisdom it drains in this manner. If it drains a victim to  0 Wisdom, the moon-beast gains the effects of a heal spell. The save DC is Constitution-based.</t>
  </si>
  <si>
    <t>Moon-beasts have no voice or eyes, yet they "see" more than most and can project their thoughts into the very minds of those they wish to communicate with. These monstrosities hail not from any physical moon, but rather from the shared satellite of all slumbering minds in the Dimension of Dream beyond the wall of sleep. Here, the moon-beasts raise stone cities on the oily shores of night-black seas found upon the dark side of the dreaming moon, from which they launch long, dark galleys crewed by not-quite-human slaves that sail through the void of space down to the seas of the Dimension of Dream to seek new slaves and stranger, more sinister wares.  Moon-beasts are slavers, first and foremost. They use their spell-like abilities to curb rebellion or to quickly gain minions, but much prefer using physical and mental regimens of torment and reconditioning to break the spirit of their captives. They often work with the denizens of Leng, a metaphysically nearby dimension of nightmare and madness, although as often as not these planar neighbors serve the moon-beasts merely as slaves.  Worshipers of ageless entities from beyond the stars, moon-beasts are often compelled to travel to the Material Plane for strange and frightening causes, not the least of which is gathering suitable sacrifices for their mysterious and demanding lords.  A moon-beast is 9 feet long and weighs 800 pounds.</t>
  </si>
  <si>
    <t>&lt;link rel="stylesheet"href="PF.css"&gt;&lt;div&gt;&lt;h2&gt;Moon-Beast&lt;/h2&gt;&lt;h3&gt;&lt;i&gt;This creature has a pale, froglike appearance with clawed hands, no eyes, a wide mouth, and a snout ending in pink tentacles.&lt;/i&gt;&lt;/h3&gt;&lt;br&gt;&lt;/div&gt;&lt;div class="heading"&gt;&lt;p class="alignleft"&gt;Moon-Beast&lt;/p&gt;&lt;p class="alignright"&gt;CR 11&lt;/p&gt;&lt;div style="clear: both;"&gt;&lt;/div&gt;&lt;/div&gt;&lt;div&gt;&lt;h5&gt;&lt;b&gt;XP &lt;/b&gt;12,800&lt;/h5&gt;&lt;h5&gt;CE Large aberration &lt;/h5&gt;&lt;h5&gt;&lt;b&gt;Init &lt;/b&gt;+7; &lt;b&gt;Senses &lt;/b&gt;blindsight 90 ft.; Perception +21&lt;/h5&gt;&lt;/div&gt;&lt;hr/&gt;&lt;div&gt;&lt;h5&gt;&lt;b&gt;DEFENSE&lt;/b&gt;&lt;/h5&gt;&lt;/div&gt;&lt;hr/&gt;&lt;div&gt;&lt;h5&gt;&lt;b&gt;AC &lt;/b&gt;25, touch 13, flat-footed 21 (+3 Dex, +1 dodge, +12 natural, -1 size)&lt;/h5&gt;&lt;h5&gt;&lt;b&gt;hp &lt;/b&gt;133 (14d8+70)&lt;/h5&gt;&lt;h5&gt;&lt;b&gt;Fort &lt;/b&gt;+9, &lt;b&gt;Ref &lt;/b&gt;+9, &lt;b&gt;Will &lt;/b&gt;+15&lt;/h5&gt;&lt;h5&gt;&lt;b&gt;Defensive Abilities &lt;/b&gt;amorphous; &lt;b&gt;DR &lt;/b&gt;10/piercing or slashing; &lt;b&gt;Immune &lt;/b&gt;cold, gaze attacks, illusions, poison; &lt;b&gt;Resist &lt;/b&gt;electricity 30; &lt;b&gt;SR &lt;/b&gt;22&lt;/h5&gt;&lt;/div&gt;&lt;hr/&gt;&lt;div&gt;&lt;h5&gt;&lt;b&gt;OFFENSE&lt;/b&gt;&lt;/h5&gt;&lt;/div&gt;&lt;hr/&gt;&lt;div&gt;&lt;h5&gt;&lt;b&gt;Spd &lt;/b&gt;50 ft., climb 20 ft.;  &lt;i&gt;air walk&lt;/i&gt;&lt;/h5&gt;&lt;h5&gt;&lt;b&gt;Melee &lt;/b&gt;2 claws +15 (1d6+6), 4 tentacles +11 (1d6+3)&lt;/h5&gt;&lt;h5&gt;&lt;b&gt;Space &lt;/b&gt;10 ft.; &lt;b&gt;Reach &lt;/b&gt;10 ft.&lt;/h5&gt;&lt;h5&gt;&lt;b&gt;Special Attacks &lt;/b&gt;rend (2 tentacles, 1d6+9 plus Wisdom drain)&lt;/h5&gt;&lt;h5&gt;&lt;b&gt;Spell-Like Abilities&lt;/b&gt; (CL 11th; concentration +18)  &lt;/br&gt;Constant&amp;mdash;&lt;i&gt;air walk&lt;/i&gt; &lt;/br&gt;At Will&amp;mdash;&lt;i&gt;detect thoughts&lt;/i&gt; (DC 19) &lt;/br&gt;3/day&amp;mdash;&lt;i&gt;charm monster&lt;/i&gt; (DC 21), &lt;i&gt;dispel magic&lt;/i&gt;, &lt;i&gt;dominate person&lt;/i&gt; (DC 22), &lt;i&gt;shadow conjuration&lt;/i&gt; (DC 21), &lt;i&gt;shadow evocation&lt;/i&gt; (DC 22), &lt;i&gt;veil&lt;/i&gt; (DC 23) &lt;/br&gt;1/day&amp;mdash;&lt;i&gt;confusion&lt;/i&gt; (DC 21), &lt;i&gt;major image&lt;/i&gt; (DC 20), &lt;i&gt;mirage arcana&lt;/i&gt; (DC 22), &lt;i&gt;plane shift&lt;/i&gt; (self only)&lt;/h5&gt;&lt;/h5&gt;&lt;/div&gt;&lt;hr/&gt;&lt;div&gt;&lt;h5&gt;&lt;b&gt;STATISTICS&lt;/b&gt;&lt;/h5&gt;&lt;/div&gt;&lt;hr/&gt;&lt;div&gt;&lt;h5&gt;&lt;b&gt;Str &lt;/b&gt;22, &lt;b&gt;Dex &lt;/b&gt;17, &lt;b&gt;Con &lt;/b&gt;20, &lt;b&gt;Int &lt;/b&gt; 19, &lt;b&gt;Wis &lt;/b&gt;18, &lt;b&gt;Cha &lt;/b&gt;25&lt;/h5&gt;&lt;h5&gt;&lt;b&gt;Base Atk &lt;/b&gt;+10; &lt;b&gt;CMB &lt;/b&gt;+17; &lt;b&gt;CMD &lt;/b&gt;31&lt;/h5&gt;&lt;h5&gt;&lt;b&gt;Feats &lt;/b&gt;Combat Casting, Dodge, Improved Initiative, Iron Will, Lightning Reflexes, Mobility, Weapon Focus (tentacle)&lt;/h5&gt;&lt;h5&gt;&lt;b&gt;Skills &lt;/b&gt;Climb +14, Diplomacy +14, Intimidate +24, Knowledge (arcana) +11, Knowledge (planes) +18, Perception +21, Sense Motive +18, Spellcraft +21, Stealth +24, Use Magic Device +21; &lt;b&gt;Racial Modifiers &lt;/b&gt;+8 Stealth&lt;/h5&gt;&lt;h5&gt;&lt;b&gt;Languages &lt;/b&gt;Aklo (cannot speak); telepathy 300 ft.&lt;/h5&gt;&lt;h5&gt;&lt;b&gt;SQ &lt;/b&gt;compression, no breath&lt;/h5&gt;&lt;/div&gt;&lt;hr/&gt;&lt;div&gt;&lt;h5&gt;&lt;b&gt;ECOLOGY&lt;/b&gt;&lt;/h5&gt;&lt;/div&gt;&lt;hr/&gt;&lt;div&gt;&lt;h5&gt;&lt;b&gt;Environment &lt;/b&gt; any land&lt;/h5&gt;&lt;h5&gt;&lt;b&gt;Organization &lt;/b&gt;solitary, pair, or cabal (3-5)&lt;/h5&gt;&lt;h5&gt;&lt;b&gt;Treasure &lt;/b&gt;double&lt;/h5&gt;&lt;/div&gt;&lt;hr/&gt;&lt;div&gt;&lt;h5&gt;&lt;b&gt;SPECIAL ABILITIES&lt;/b&gt;&lt;/h5&gt;&lt;/div&gt;&lt;hr/&gt;&lt;div&gt;&lt;/h5&gt;&lt;h5&gt;&lt;b&gt;Wisdom Drain (Su)&lt;/b&gt; A creature that takes rend damage from a moon-beast must succeed at a DC 22 Will save or take 1d4 points of Wisdom drain. A moon-beast heals 5 points of damage for each point of Wisdom it drains in this manner. If it drains a victim to  0 Wisdom, the moon-beast gains the effects of a &lt;i&gt;heal&lt;/i&gt; spell. The save DC is Constitution-based.&lt;/h5&gt;&lt;/div&gt;&lt;br&gt;&lt;div&gt;&lt;h4&gt;&lt;p&gt;&lt;p&gt;Moon-beasts have no voice or eyes, yet they "see" more than most and can project their thoughts into the very minds of those they wish to communicate with. These monstrosities hail not from any physical moon, but rather from the shared satellite of all slumbering minds in the Dimension of Dream beyond the wall of sleep. Here, the moon-beasts raise stone cities on the oily shores of night-black seas found upon the dark side of the dreaming moon, from which they launch long, dark galleys crewed by not-quite-human slaves that sail through the void of space down to the seas of the Dimension of Dream to seek new slaves and stranger, more sinister wares.  Moon-beasts are slavers, first and foremost. They use their spell-like abilities to curb rebellion or to quickly gain minions, but much prefer using physical and mental regimens of torment and reconditioning to break the spirit of their captives. They often work with the denizens of Leng, a metaphysically nearby dimension of nightmare and madness, although as often as not these planar neighbors serve the moon-beasts merely as slaves.  Worshipers of ageless entities from beyond the stars, moon-beasts are often compelled to travel to the Material Plane for strange and frightening causes, not the least of which is gathering suitable sacrifices for their mysterious and demanding lords.  A moon-beast is 9 feet long and weighs 800 pounds.&lt;/p&gt;&lt;/h4&gt;&lt;/div&gt;</t>
  </si>
  <si>
    <t>Myceloid</t>
  </si>
  <si>
    <t>cold 10, fire 10, sonic 10</t>
  </si>
  <si>
    <t>2 claws +6 (1d6+3 plus disease)</t>
  </si>
  <si>
    <t>spore cloud</t>
  </si>
  <si>
    <t>Spell-Like Ability (CL 6th; concentration +6)  1/day-spore domination (DC 14)</t>
  </si>
  <si>
    <t>Str 17, Dex 11, Con 16, Int 9, Wis 12, Cha 10</t>
  </si>
  <si>
    <t>Improved Initiative, Iron Will, Skill Focus (Stealth)</t>
  </si>
  <si>
    <t>Perception +6, Sense Motive +5, Stealth +9, Survival +5</t>
  </si>
  <si>
    <t>+4 Sense Motive, +4 Survival</t>
  </si>
  <si>
    <t>Undercommon; telepathy 60 ft. (myceloids and purple pox sufferers only)</t>
  </si>
  <si>
    <t>solitary, pair, band (3-24), or colony (25-250)</t>
  </si>
  <si>
    <t>This shambling fungus creature bears a strong resemblance to a rotund human, but with a mushroom cap for a head.</t>
  </si>
  <si>
    <t>Disease (Su) Purple Pox: inhaled or injury; save Fort DC 15; onset 1 minute; frequency 1/day; effect 1d2 Wis and 1d2 Con damage; cure 2 consecutive saves. A creature that dies of the purple pox becomes bloated over the course of 24 hours, after which its body bursts open, releasing a fully grown myceloid. Additionally, as long as a creature takes at least 7 points of Wisdom damage from the purple pox, it must make a DC 15 Will save each day to avoid becoming affected by a lesser geas (no HD limit) that compels the sickly character to seek out the nearest myceloid colony in order to offer itself up for spore domination. The save DCs are Constitution-based.  Spore Cloud (Ex) Once per day as a standard action, a myceloid can expel a 10-foot-radius burst of spores centered on itself. This cloud persists for 1d3 rounds. Any creature caught in this cloud or that moves through it is exposed to the myceloid's purple pox disease-a creature need save only once against any one spore cloud, however, before becoming permanently immune to that particular spore cloud's effects. The spore cloud does not hamper vision.  Spore Domination (Sp) This spell-like ability functions as charm monster, but functions only against creatures currently infected with purple pox.</t>
  </si>
  <si>
    <t>The walking fungi known as myceloids feed off of decaying organic matter like many other fungi, yet unlike typical mushrooms or molds, they take particular pleasure in feeding from the rotting bodies of humanoids. Myceloids claim to be able to taste things like "innocence," "despair," and "hope" in the ripeness of rancid meat, although whether this is true or simply part of the myceloids' twisted sense of humor is unclear.  Most myceloids have deep purple caps studded with white lumps, and paler purple necks and bodies of tough, leathery fungus. Their spores grow tenaciously in living flesh, causing a rapid spread of painful purple lesions that, in advanced stages of the sickness, sprout tiny purple mushrooms; plucking these mushrooms is painful to the victim and causes bleeding. This condition, known as purple pox, is the method by which myceloids both season their meat and procreate.  Myceloids prefer to capture victims alive for later infection and control. To a myceloid, a living creature has three uses-first as a slave, second as a host from which to birth new myceloids, and finally as a banquet to feast upon once the first two destinies have played out</t>
  </si>
  <si>
    <t>&lt;link rel="stylesheet"href="PF.css"&gt;&lt;div&gt;&lt;h2&gt;Myceloid&lt;/h2&gt;&lt;h3&gt;&lt;i&gt;&lt;i&gt;This shambling fungus creature bears a strong resemblance to a rotund human&lt;/i&gt;, &lt;i&gt;but with a mushroom cap for a head&lt;/i&gt;.&lt;/i&gt;&lt;/h3&gt;&lt;br&gt;&lt;/br&gt;&lt;/div&gt;&lt;div class="heading"&gt;&lt;p class="alignleft"&gt;Myceloid&lt;/p&gt;&lt;p class="alignright"&gt;CR 4&lt;/p&gt;&lt;div style="clear: both;"&gt;&lt;/div&gt;&lt;/div&gt;&lt;div&gt;&lt;h5&gt;&lt;b&gt;XP &lt;/b&gt;1,200&lt;/h5&gt;&lt;h5&gt;NE Medium plant &lt;/h5&gt;&lt;h5&gt;&lt;b&gt;Init &lt;/b&gt;+4; &lt;b&gt;Senses &lt;/b&gt;darkvision 60 ft., low-light vision, scent; Perception +6&lt;/h5&gt;&lt;/div&gt;&lt;hr/&gt;&lt;div&gt;&lt;h5&gt;&lt;b&gt;DEFENSE&lt;/b&gt;&lt;/h5&gt;&lt;/div&gt;&lt;hr/&gt;&lt;div&gt;&lt;h5&gt;&lt;b&gt;AC &lt;/b&gt;16, touch 10, flat-footed 16 (+6 natural)&lt;/h5&gt;&lt;h5&gt;&lt;b&gt;hp &lt;/b&gt;37 (5d8+15)&lt;/h5&gt;&lt;h5&gt;&lt;b&gt;Fort &lt;/b&gt;+7, &lt;b&gt;Ref &lt;/b&gt;+1, &lt;b&gt;Will &lt;/b&gt;+4&lt;/h5&gt;&lt;h5&gt;&lt;b&gt;DR &lt;/b&gt;5/slashing; &lt;b&gt;Immune &lt;/b&gt;plant traits; &lt;b&gt;Resist &lt;/b&gt;cold 10, fire 10, sonic 10&lt;/h5&gt;&lt;h5&gt;&lt;b&gt;Weaknesses &lt;/b&gt;vulnerable to electricity&lt;/h5&gt;&lt;/div&gt;&lt;hr/&gt;&lt;div&gt;&lt;h5&gt;&lt;b&gt;OFFENSE&lt;/b&gt;&lt;/h5&gt;&lt;/div&gt;&lt;hr/&gt;&lt;div&gt;&lt;h5&gt;&lt;b&gt;Spd &lt;/b&gt;20 ft.&lt;/h5&gt;&lt;h5&gt;&lt;b&gt;Melee &lt;/b&gt;2 claws +6 (1d6+3 plus disease)&lt;/h5&gt;&lt;h5&gt;&lt;b&gt;Space &lt;/b&gt;5 ft.; &lt;b&gt;Reach &lt;/b&gt;5 ft.&lt;/h5&gt;&lt;h5&gt;&lt;b&gt;Special Attacks &lt;/b&gt;spore cloud&lt;/h5&gt;&lt;h5&gt;&lt;b&gt;Spell-Like Ability&lt;/b&gt; (CL 6th; concentration +6) &lt;/br&gt;1/day&amp;mdash;spore domination (DC 14)&lt;/h5&gt;&lt;/h5&gt;&lt;/div&gt;&lt;hr/&gt;&lt;div&gt;&lt;h5&gt;&lt;b&gt;STATISTICS&lt;/b&gt;&lt;/h5&gt;&lt;/div&gt;&lt;hr/&gt;&lt;div&gt;&lt;h5&gt;&lt;b&gt;Str &lt;/b&gt;17, &lt;b&gt;Dex &lt;/b&gt;11, &lt;b&gt;Con &lt;/b&gt;16, &lt;b&gt;Int &lt;/b&gt; 9, &lt;b&gt;Wis &lt;/b&gt;12, &lt;b&gt;Cha &lt;/b&gt;10&lt;/h5&gt;&lt;h5&gt;&lt;b&gt;Base Atk &lt;/b&gt;+3; &lt;b&gt;CMB &lt;/b&gt;+6; &lt;b&gt;CMD &lt;/b&gt;16&lt;/h5&gt;&lt;h5&gt;&lt;b&gt;Feats &lt;/b&gt;Improved Initiative, Iron Will, Skill Focus (Stealth)&lt;/h5&gt;&lt;h5&gt;&lt;b&gt;Skills &lt;/b&gt;Perception +6, Sense Motive +5, Stealth +9, Survival +5; &lt;b&gt;Racial Modifiers &lt;/b&gt;+4 Sense Motive, +4 Survival&lt;/h5&gt;&lt;h5&gt;&lt;b&gt;Languages &lt;/b&gt;Undercommon; telepathy 60 ft. (myceloids and purple pox sufferers only)&lt;/h5&gt;&lt;/div&gt;&lt;hr/&gt;&lt;div&gt;&lt;h5&gt;&lt;b&gt;ECOLOGY&lt;/b&gt;&lt;/h5&gt;&lt;/div&gt;&lt;hr/&gt;&lt;div&gt;&lt;h5&gt;&lt;b&gt;Environment &lt;/b&gt; any underground&lt;/h5&gt;&lt;h5&gt;&lt;b&gt;Organization &lt;/b&gt;solitary, pair, band (3-24), or colony (25-250)&lt;/h5&gt;&lt;h5&gt;&lt;b&gt;Treasure &lt;/b&gt;standard&lt;/h5&gt;&lt;/div&gt;&lt;hr/&gt;&lt;div&gt;&lt;h5&gt;&lt;b&gt;SPECIAL ABILITIES&lt;/b&gt;&lt;/h5&gt;&lt;/div&gt;&lt;hr/&gt;&lt;div&gt;&lt;/h5&gt;&lt;h5&gt;&lt;b&gt;Disease (Su)&lt;/b&gt; &lt;i&gt;Purple Pox&lt;/i&gt;: inhaled or injury; save Fort DC 15; &lt;i&gt;onset&lt;/i&gt; 1 minute; frequency 1/day; effect 1d2 Wis and 1d2 Con damage; cure 2 consecutive saves. A creature that dies of the purple pox becomes bloated over the course of 24 hours, after which its body bursts open, releasing a fully grown myceloid. Additionally, as long as a creature takes at least 7 points of Wisdom damage from the purple pox, it must make a DC 15 Will save each day to avoid becoming affected by a &lt;i&gt;lesser geas&lt;/i&gt; (no HD limit) that compels the sickly character to seek out the nearest myceloid colony in order to offer itself up for spore domination. The save DCs are Constitution-based.  &lt;/h5&gt;&lt;h5&gt;&lt;b&gt;Spore Cloud (Ex)&lt;/b&gt; Once per day as a standard action, a myceloid can expel a 10-foot-radius burst of spores centered on itself. This cloud persists for 1d3 rounds. Any creature caught in this cloud or that moves through it is exposed to the myceloid's purple pox disease-a creature need save only once against any one spore cloud, however, before becoming permanently immune to that particular spore cloud's effects. The spore cloud does not hamper vision.  &lt;/h5&gt;&lt;h5&gt;&lt;b&gt;Spore Domination (Sp)&lt;/b&gt; This spell-like ability functions as &lt;i&gt;charm monster&lt;/i&gt;, but functions only against creatures currently infected with purple pox.&lt;/h5&gt;&lt;/div&gt;&lt;br&gt;&lt;/br&gt;&lt;div&gt;&lt;h4&gt;&lt;p&gt;&lt;p&gt;The walking fungi known as myceloids feed off of decaying organic matter like many other fungi, yet unlike typical mushrooms or molds, they take particular pleasure in feeding from the rotting bodies of humanoids. Myceloids claim to be able to taste things like "innocence," "despair," and "hope" in the ripeness of rancid meat, although whether this is true or simply part of the myceloids' twisted sense of humor is unclear.  Most myceloids have deep purple caps studded with white lumps, and paler purple necks and bodies of tough, leathery fungus. Their spores grow tenaciously in living flesh, causing a rapid spread of painful purple lesions that, in advanced stages of the sickness, sprout tiny purple mushrooms; plucking these mushrooms is painful to the victim and causes bleeding. This condition, known as purple pox, is the method by which myceloids both season their meat and procreate.  Myceloids prefer to capture victims alive for later infection and control. To a myceloid, a living creature has three uses-first as a slave, second as a host from which to birth new myceloids, and finally as a banquet to feast upon once the first two destinies have played out&lt;/p&gt;&lt;/h4&gt;&lt;/div&gt;</t>
  </si>
  <si>
    <t>Lunar Naga</t>
  </si>
  <si>
    <t>(+4 Dex, +1 dodge, +6 natural, -1 size)</t>
  </si>
  <si>
    <t>bite +7 (2d6+3 plus poison)</t>
  </si>
  <si>
    <t>hypnosis, sneak attack +3d6</t>
  </si>
  <si>
    <t>Spells Known (CL 5th; concentration +8)   2nd (5/day)-invisibility, scorching ray   1st (7/day)-charm person (DC 14), expeditious retreat, magic missile, ray of enfeeblement (DC 14)   0 (at will)-detect magic, disrupt undead, mage hand, open/ close, prestidigitation, ray of frost</t>
  </si>
  <si>
    <t>Str 14, Dex 19, Con 18, Int 13, Wis 16, Cha 17</t>
  </si>
  <si>
    <t>Combat Casting, Dodge, Eschew MaterialsB, Lightning Reflexes, Skill Focus (Stealth)</t>
  </si>
  <si>
    <t>Bluff +7, Diplomacy +7, Knowledge (arcana) +5, Knowledge (nature) +9, Perception +14, Spellcraft +8, Stealth +14</t>
  </si>
  <si>
    <t>Stark white hair frames the fair face of this snake-bodied woman, and its black scales sparkle hypnotically.</t>
  </si>
  <si>
    <t>Hypnosis (Su) Once per day, by weaving and coiling its body and hissing as a standard action, a lunar naga can cause its scales to shimmer and glow with moonlike radiance. All creatures within 30 feet who can see the naga must make a DC 17 Will save to avoid becoming fascinated. The lunar naga can maintain this fascination effect as long as it concentrates; fascinated creatures follow the still-glowing naga if it moves as long as it maintains the effect by concentrating. The save DC is Charisma-based.  Poison (Ex) Bite-injury; save Fort DC 18; frequency 1/round for 6 rounds; effect 1d3 Con and 1 Wis; cure 1 save.  Spells A lunar naga casts spells as a 5th-level sorcerer.</t>
  </si>
  <si>
    <t>Lunar nagas are patient watchers of the night sky. They enjoy cosmology and believe strongly in astrology, maintaining a handful of complex zodiacs. A few lunar nagas even bear knowledge of the unspeakable things from the dark spaces between the stars. A lunar naga stretches over 10 feet from its pale face to the tip of its tail, and weighs close to 200 pounds.  Nocturnal creatures, lunar nagas often live in ruined towers or atop mountains-any place open to the sky at night. There they peer through astrological devices, closely monitoring passing celestial markers, eager to decipher more of the universe. Those living underground make nightly trips to the open sky when they can. Cloudy nights make lunar nagas agitated, and a creature is more likely to run afoul of a lunar naga on these dark evenings.  Lunar nagas sometimes lead small cults of sky-watchers. These followers aid the nagas in recording tome upon tome of calculations of the stars and planets moving through the inky black of the night sky. In small doses tempered with water, fruit juices, and alcohol, lunar naga venom is mildly hallucinogenic. The nagas' cultist allies often take the substance as a ritualistic drug.</t>
  </si>
  <si>
    <t>&lt;link rel="stylesheet"href="PF.css"&gt;&lt;div&gt;&lt;h2&gt;Naga, Lunar&lt;/h2&gt;&lt;h3&gt;&lt;i&gt;Stark white hair frames the fair face of this snake-bodied woman, and its black scales sparkle hypnotically.&lt;/i&gt;&lt;/h3&gt;&lt;br&gt;&lt;/div&gt;&lt;div class="heading"&gt;&lt;p class="alignleft"&gt;Lunar Naga&lt;/p&gt;&lt;p class="alignright"&gt;CR 6&lt;/p&gt;&lt;div style="clear: both;"&gt;&lt;/div&gt;&lt;/div&gt;&lt;div&gt;&lt;h5&gt;&lt;b&gt;XP &lt;/b&gt;2,400&lt;/h5&gt;&lt;h5&gt;CN Large aberration &lt;/h5&gt;&lt;h5&gt;&lt;b&gt;Init &lt;/b&gt;+4; &lt;b&gt;Senses &lt;/b&gt;darkvision 60 ft., low-light vision; Perception +14&lt;/h5&gt;&lt;/div&gt;&lt;hr/&gt;&lt;div&gt;&lt;h5&gt;&lt;b&gt;DEFENSE&lt;/b&gt;&lt;/h5&gt;&lt;/div&gt;&lt;hr/&gt;&lt;div&gt;&lt;h5&gt;&lt;b&gt;AC &lt;/b&gt;20, touch 14, flat-footed 15 (+4 Dex, +1 dodge, +6 natural, -1 size)&lt;/h5&gt;&lt;h5&gt;&lt;b&gt;hp &lt;/b&gt;68 (8d8+32)&lt;/h5&gt;&lt;h5&gt;&lt;b&gt;Fort &lt;/b&gt;+6, &lt;b&gt;Ref &lt;/b&gt;+8, &lt;b&gt;Will &lt;/b&gt;+9&lt;/h5&gt;&lt;/div&gt;&lt;hr/&gt;&lt;div&gt;&lt;h5&gt;&lt;b&gt;OFFENSE&lt;/b&gt;&lt;/h5&gt;&lt;/div&gt;&lt;hr/&gt;&lt;div&gt;&lt;h5&gt;&lt;b&gt;Spd &lt;/b&gt;40 ft.&lt;/h5&gt;&lt;h5&gt;&lt;b&gt;Melee &lt;/b&gt;bite +7 (2d6+3 plus poison)&lt;/h5&gt;&lt;h5&gt;&lt;b&gt;Space &lt;/b&gt;10 ft.; &lt;b&gt;Reach &lt;/b&gt;5 ft.&lt;/h5&gt;&lt;h5&gt;&lt;b&gt;Special Attacks &lt;/b&gt;hypnosis, sneak attack +3d6&lt;/h5&gt;&lt;h5&gt;&lt;b&gt;Spells Known&lt;/b&gt; (CL 5th; concentration +8) &lt;/br&gt;2nd (5/day)&amp;mdash;&lt;i&gt;invisibility&lt;/i&gt;, &lt;i&gt;scorching ray&lt;/i&gt; &lt;/br&gt;1st (7/day)&amp;mdash;&lt;i&gt;charm person&lt;/i&gt; (DC 14), &lt;i&gt;expeditious retreat&lt;/i&gt;, &lt;i&gt;magic missile&lt;/i&gt;, &lt;i&gt;ray of enfeeblement&lt;/i&gt; (DC 14) &lt;/br&gt;0 (at will)&amp;mdash;&lt;i&gt;detect magic&lt;/i&gt;, &lt;i&gt;disrupt undead&lt;/i&gt;, &lt;i&gt;mage hand&lt;/i&gt;, &lt;i&gt;open/ close&lt;/i&gt;, &lt;i&gt;prestidigitation&lt;/i&gt;, &lt;i&gt;ray of frost&lt;/i&gt;&lt;/h5&gt;&lt;/h5&gt;&lt;/div&gt;&lt;hr/&gt;&lt;div&gt;&lt;h5&gt;&lt;b&gt;STATISTICS&lt;/b&gt;&lt;/h5&gt;&lt;/div&gt;&lt;hr/&gt;&lt;div&gt;&lt;h5&gt;&lt;b&gt;Str &lt;/b&gt;14, &lt;b&gt;Dex &lt;/b&gt;19, &lt;b&gt;Con &lt;/b&gt;18, &lt;b&gt;Int &lt;/b&gt; 13, &lt;b&gt;Wis &lt;/b&gt;16, &lt;b&gt;Cha &lt;/b&gt;17&lt;/h5&gt;&lt;h5&gt;&lt;b&gt;Base Atk &lt;/b&gt;+6; &lt;b&gt;CMB &lt;/b&gt;+9; &lt;b&gt;CMD &lt;/b&gt;24 (can't be tripped)&lt;/h5&gt;&lt;h5&gt;&lt;b&gt;Feats &lt;/b&gt;Combat Casting, Dodge, Eschew Materials&lt;sup&gt;B&lt;/sup&gt;, Lightning Reflexes, Skill Focus (Stealth)&lt;/h5&gt;&lt;h5&gt;&lt;b&gt;Skills &lt;/b&gt;Bluff +7, Diplomacy +7, Knowledge (arcana) +5, Knowledge (nature) +9, Perception +14, Spellcraft +8, Stealth +14&lt;/h5&gt;&lt;h5&gt;&lt;b&gt;Languages &lt;/b&gt;Aklo, Common&lt;/h5&gt;&lt;/div&gt;&lt;hr/&gt;&lt;div&gt;&lt;h5&gt;&lt;b&gt;ECOLOGY&lt;/b&gt;&lt;/h5&gt;&lt;/div&gt;&lt;hr/&gt;&lt;div&gt;&lt;h5&gt;&lt;b&gt;Environment &lt;/b&gt; any land&lt;/h5&gt;&lt;h5&gt;&lt;b&gt;Organization &lt;/b&gt;solitary or nest (2-4)&lt;/h5&gt;&lt;h5&gt;&lt;b&gt;Treasure &lt;/b&gt;standard&lt;/h5&gt;&lt;/div&gt;&lt;hr/&gt;&lt;div&gt;&lt;h5&gt;&lt;b&gt;SPECIAL ABILITIES&lt;/b&gt;&lt;/h5&gt;&lt;/div&gt;&lt;hr/&gt;&lt;div&gt;&lt;/h5&gt;&lt;h5&gt;&lt;b&gt;Hypnosis (Su)&lt;/b&gt; Once per day, by weaving and coiling its body and hissing as a standard action, a lunar naga can cause its scales to shimmer and glow with moonlike radiance. All creatures within 30 feet who can see the naga must make a DC 17 Will save to avoid becoming fascinated. The lunar naga can maintain this fascination effect as long as it concentrates; fascinated creatures follow the still-glowing naga if it moves as long as it maintains the effect by concentrating. The save DC is Charisma-based.  &lt;/h5&gt;&lt;h5&gt;&lt;b&gt;Poison (Ex)&lt;/b&gt; Bite-injury; &lt;i&gt;save&lt;/i&gt; Fort DC 18; &lt;i&gt;frequency&lt;/i&gt; 1/round for 6 rounds; &lt;i&gt;effect&lt;/i&gt; 1d3 Con and 1 Wis; &lt;i&gt;cure&lt;/i&gt; 1 &lt;i&gt;save&lt;/i&gt;.  &lt;/h5&gt;&lt;h5&gt;&lt;b&gt;Spells&lt;/b&gt; A lunar naga casts spells as a 5th-level sorcerer.&lt;/h5&gt;&lt;/div&gt;&lt;br&gt;&lt;div&gt;&lt;h4&gt;&lt;p&gt;&lt;p&gt;Lunar nagas are patient watchers of the night sky. They enjoy cosmology and believe strongly in astrology, maintaining a handful of complex zodiacs. A few lunar nagas even bear knowledge of the unspeakable things from the dark spaces between the stars. A lunar naga stretches over 10 feet from its pale face to the tip of its tail, and weighs close to 200 pounds.  Nocturnal creatures, lunar nagas often live in ruined towers or atop mountains-any place open to the sky at night. There they peer through astrological devices, closely monitoring passing celestial markers, eager to decipher more of the universe. Those living underground make nightly trips to the open sky when they can. Cloudy nights make lunar nagas agitated, and a creature is more likely to run afoul of a lunar naga on these dark evenings.  Lunar nagas sometimes lead small cults of sky-watchers. These followers aid the nagas in recording tome upon tome of calculations of the stars and planets moving through the inky black of the night sky. In small doses tempered with water, fruit juices, and alcohol, lunar naga venom is mildly hallucinogenic. The nagas' cultist allies often take the substance as a ritualistic drug.&lt;/p&gt;&lt;/h4&gt;&lt;/div&gt;</t>
  </si>
  <si>
    <t>Royal Naga</t>
  </si>
  <si>
    <t>darkvision 60 ft., see invisibility; Perception +27</t>
  </si>
  <si>
    <t>26, touch 11, flat-footed 23</t>
  </si>
  <si>
    <t>(+3 Dex, +15 natural, -2 size)</t>
  </si>
  <si>
    <t>5 bites +14 (2d6+6 plus bleed)</t>
  </si>
  <si>
    <t>bleed (1d6), dual gaze, rend (3 bites, 2d6+9)</t>
  </si>
  <si>
    <t>Spell-Like Abilities (CL 9th; concentration +13)  Constant-see invisibility</t>
  </si>
  <si>
    <t>Spells Known (CL 9th; concentration +13)  4th (5/day)-arcane eye, charm monster (DC 18)  3rd (7/day)-blink, dispel magic, suggestion (DC 17)  2nd (7/day)-enthrall (DC 16), hold person (DC 16), invisibility, scorching ray  1st (7/day)-charm person (DC 15), mage armor, magic missile, ray of enfeeblement (DC 15), shield  0 (at will)-daze (DC 14), detect magic, flare (DC 14), mage hand, message, open/close, read magic, touch of fatigue</t>
  </si>
  <si>
    <t>Str 23, Dex 17, Con 21, Int 18, Wis 22, Cha 19</t>
  </si>
  <si>
    <t>Alertness, Blind-Fight, Combat Casting, Combat Reflexes, Eschew MaterialsB, Improved Initiative, Lightning Reflexes, Stand Still</t>
  </si>
  <si>
    <t>Acrobatics +20 (+24 when jumping), Bluff +18, Diplomacy +18, Knowledge (arcana) +18, Knowledge (history) +11, Knowledge (nobility) +11, Perception +27, Sense Motive +24, Stealth +12</t>
  </si>
  <si>
    <t>Celestial, Common, Infernal</t>
  </si>
  <si>
    <t>change shape (five humanoid shapes; alter self )</t>
  </si>
  <si>
    <t>This snake-bodied creature has five necks, each with a regal, humanoid face in a cobralike hood.</t>
  </si>
  <si>
    <t>Change Shape (Su) A royal naga can use this ability to take one of five specific humanoid forms. Each of these forms has a unique appearance (such as a female dwarf with red hair, an elderly male human, and so on) and the naga can only use this ability to assume these five forms. The naga can still use its dual gaze in humanoid form.  Dual Gaze (Su) A royal naga has a piercing stare capable of crippling those that meet its gazes. The creature has two gaze attacks and can switch between them as a move action. One gaze causes those that succumb to it to become permanently blinded, while the other causes those that succumb to be permanently deafened. A DC 21 Fortitude save negates the effects of either gaze; otherwise, the effects are permanent until cured. Royal nagas generally prefer to keep their deafening gaze active, switching to the blindness gaze once combat begins and some of their foes have already been deafened, since those who are blinded can no longer be harmed by gaze attacks. The save DC is Charisma-based.  Spells A royal naga casts spells as a 9th-level sorcerer.</t>
  </si>
  <si>
    <t>Regal and proud, royal nagas haunt lost cities and forgotten kingdoms, guarding ancient treasures for their own inscrutable reasons. A royal naga's five faces are sharp and fierce, taking on a terrifying countenance when it becomes angered. Bespeaking their innate pride and vanity, royal nagas adorn their serpentine hoods and faces with elaborate and valuable piercings, crowns, or other precious accessories. Royal nagas are 18 feet long, and often weigh more than 750 pounds.  Royal nagas tend to be stern in nature and commanding in speech. Although naturally sociable, they are distrustful of strangers and seem to have great difficulty speaking to other creatures as equals.</t>
  </si>
  <si>
    <t>&lt;link rel="stylesheet"href="PF.css"&gt;&lt;div&gt;&lt;h2&gt;Naga, Royal&lt;/h2&gt;&lt;h3&gt;&lt;i&gt;&lt;i&gt;This snake-bodied creature has five necks&lt;/i&gt;, &lt;i&gt;each with a regal&lt;/i&gt;, &lt;i&gt;humanoid face in a cobralike hood&lt;/i&gt;.&lt;/i&gt;&lt;/h3&gt;&lt;br&gt;&lt;/br&gt;&lt;/div&gt;&lt;div class="heading"&gt;&lt;p class="alignleft"&gt;Royal Naga&lt;/p&gt;&lt;p class="alignright"&gt;CR 11&lt;/p&gt;&lt;div style="clear: both;"&gt;&lt;/div&gt;&lt;/div&gt;&lt;div&gt;&lt;h5&gt;&lt;b&gt;XP &lt;/b&gt;12,800&lt;/h5&gt;&lt;h5&gt;LN Huge aberration (shapechanger)&lt;/h5&gt;&lt;h5&gt;&lt;b&gt;Init &lt;/b&gt;+7; &lt;b&gt;Senses &lt;/b&gt;darkvision 60 ft., &lt;i&gt;see &lt;i&gt;invisibility&lt;/i&gt;&lt;/i&gt;; Perception +27&lt;/h5&gt;&lt;/div&gt;&lt;hr/&gt;&lt;div&gt;&lt;h5&gt;&lt;b&gt;DEFENSE&lt;/b&gt;&lt;/h5&gt;&lt;/div&gt;&lt;hr/&gt;&lt;div&gt;&lt;h5&gt;&lt;b&gt;AC &lt;/b&gt;26, touch 11, flat-footed 23 (+3 Dex, +15 natural, -2 size)&lt;/h5&gt;&lt;h5&gt;&lt;b&gt;hp &lt;/b&gt;133 (14d8+70)&lt;/h5&gt;&lt;h5&gt;&lt;b&gt;Fort &lt;/b&gt;+9, &lt;b&gt;Ref &lt;/b&gt;+9, &lt;b&gt;Will &lt;/b&gt;+15&lt;/h5&gt;&lt;/div&gt;&lt;hr/&gt;&lt;div&gt;&lt;h5&gt;&lt;b&gt;OFFENSE&lt;/b&gt;&lt;/h5&gt;&lt;/div&gt;&lt;hr/&gt;&lt;div&gt;&lt;h5&gt;&lt;b&gt;Spd &lt;/b&gt;40 ft.&lt;/h5&gt;&lt;h5&gt;&lt;b&gt;Melee &lt;/b&gt;5 bites +14 (2d6+6 plus bleed)&lt;/h5&gt;&lt;h5&gt;&lt;b&gt;Space &lt;/b&gt;15 ft.; &lt;b&gt;Reach &lt;/b&gt;15 ft.&lt;/h5&gt;&lt;h5&gt;&lt;b&gt;Special Attacks &lt;/b&gt;bleed (1d6), dual gaze, rend (3 bites, 2d6+9)&lt;/h5&gt;&lt;h5&gt;&lt;b&gt;Spell-Like Abilities&lt;/b&gt; (CL 9th; concentration +13)  &lt;/br&gt;Constant&amp;mdash;&lt;i&gt;see &lt;i&gt;invisibility&lt;/i&gt;&lt;/i&gt;&lt;/h5&gt;&lt;/h5&gt;&lt;h5&gt;&lt;b&gt;Spells Known&lt;/b&gt; (CL 9th; concentration +13) &lt;/br&gt;4th (5/day)&amp;mdash;&lt;i&gt;arcane eye&lt;/i&gt;, &lt;i&gt;charm monster&lt;/i&gt; (DC 18) &lt;/br&gt;3rd (7/day)&amp;mdash;&lt;i&gt;blink&lt;/i&gt;, &lt;i&gt;dispel magic&lt;/i&gt;, &lt;i&gt;suggestion&lt;/i&gt; (DC 17) &lt;/br&gt;2nd (7/day)&amp;mdash;&lt;i&gt;enthrall&lt;/i&gt; (DC 16), &lt;i&gt;hold person&lt;/i&gt; (DC 16), &lt;i&gt;invisibility&lt;/i&gt;, &lt;i&gt;scorching ray&lt;/i&gt; &lt;/br&gt;1st (7/day)&amp;mdash;&lt;i&gt;charm person&lt;/i&gt; (DC 15), &lt;i&gt;mage armor&lt;/i&gt;, &lt;i&gt;magic missile&lt;/i&gt;, &lt;i&gt;ray of enfeeblement&lt;/i&gt; (DC 15), &lt;i&gt;shield&lt;/i&gt; &lt;/br&gt;0 (at will)&amp;mdash;&lt;i&gt;daze&lt;/i&gt; (DC 14), &lt;i&gt;detect magic&lt;/i&gt;, &lt;i&gt;flare&lt;/i&gt; (DC 14), &lt;i&gt;mage hand&lt;/i&gt;, &lt;i&gt;message&lt;/i&gt;, &lt;i&gt;open/close&lt;/i&gt;, &lt;i&gt;read magic&lt;/i&gt;, &lt;i&gt;touch of fatigue&lt;/i&gt;&lt;/h5&gt;&lt;/h5&gt;&lt;/div&gt;&lt;hr/&gt;&lt;div&gt;&lt;h5&gt;&lt;b&gt;STATISTICS&lt;/b&gt;&lt;/h5&gt;&lt;/div&gt;&lt;hr/&gt;&lt;div&gt;&lt;h5&gt;&lt;b&gt;Str &lt;/b&gt;23, &lt;b&gt;Dex &lt;/b&gt;17, &lt;b&gt;Con &lt;/b&gt;21, &lt;b&gt;Int &lt;/b&gt; 18, &lt;b&gt;Wis &lt;/b&gt;22, &lt;b&gt;Cha &lt;/b&gt;19&lt;/h5&gt;&lt;h5&gt;&lt;b&gt;Base Atk &lt;/b&gt;+10; &lt;b&gt;CMB &lt;/b&gt;+18 (+22 grapple); &lt;b&gt;CMD &lt;/b&gt;31 (can't be tripped)&lt;/h5&gt;&lt;h5&gt;&lt;b&gt;Feats &lt;/b&gt;Alertness, Blind-Fight, Combat Casting, Combat Reflexes, Eschew Materials&lt;sup&gt;B&lt;/sup&gt;, Improved Initiative, Lightning Reflexes, Stand Still&lt;/h5&gt;&lt;h5&gt;&lt;b&gt;Skills &lt;/b&gt;Acrobatics +20 (+24 when jumping), Bluff +18, Diplomacy +18, Knowledge (arcana) +18, Knowledge (history) +11, Knowledge (nobility) +11, Perception +27, Sense Motive +24, Stealth +12&lt;/h5&gt;&lt;h5&gt;&lt;b&gt;Languages &lt;/b&gt;Celestial, Common, Infernal&lt;/h5&gt;&lt;h5&gt;&lt;b&gt;SQ &lt;/b&gt;change shape (five humanoid shapes; &lt;i&gt;alter self&lt;/i&gt; )&lt;/h5&gt;&lt;/div&gt;&lt;hr/&gt;&lt;div&gt;&lt;h5&gt;&lt;b&gt;ECOLOGY&lt;/b&gt;&lt;/h5&gt;&lt;/div&gt;&lt;hr/&gt;&lt;div&gt;&lt;h5&gt;&lt;b&gt;Environment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ABILITIES&lt;/b&gt;&lt;/h5&gt;&lt;/div&gt;&lt;hr/&gt;&lt;div&gt;&lt;/h5&gt;&lt;h5&gt;&lt;b&gt;Change Shape (Su)&lt;/b&gt; A royal naga can use this ability to take one of five specific humanoid forms. Each of these forms has a unique appearance (such as a female dwarf with red hair, an elderly male human, and so on) and the naga can only use this ability to assume these five forms. The naga can still use its dual gaze in humanoid form.  &lt;/h5&gt;&lt;h5&gt;&lt;b&gt;Dual Gaze (Su)&lt;/b&gt; A royal naga has a piercing stare capable of crippling those that meet its gazes. The creature has two gaze attacks and can switch between them as a move action. One gaze causes those that succumb to it to become permanently blinded, while the other causes those that succumb to be permanently deafened. A DC 21 Fortitude save negates the effects of either gaze; otherwise, the effects are permanent until cured. Royal nagas generally prefer to keep their deafening gaze active, switching to the blindness gaze once combat begins and some of their foes have already been deafened, since those who are blinded can no longer be harmed by gaze attacks. The save DC is Charisma-based.  &lt;/h5&gt;&lt;h5&gt;&lt;b&gt;Spells&lt;/b&gt; A royal naga casts spells as a 9th-level sorcerer.&lt;/h5&gt;&lt;/div&gt;&lt;br&gt;&lt;/br&gt;&lt;div&gt;&lt;h4&gt;&lt;p&gt;&lt;p&gt;Regal and proud, royal nagas haunt lost cities and forgotten kingdoms, guarding ancient treasures for their own inscrutable reasons. A royal naga's five faces are sharp and fierce, taking on a terrifying countenance when it becomes angered. Bespeaking their innate pride and vanity, royal nagas adorn their serpentine hoods and faces with elaborate and valuable piercings, crowns, or other precious accessories. Royal nagas are 18 feet long, and often weigh more than 750 pounds.  Royal nagas tend to be stern in nature and commanding in speech. Although naturally sociable, they are distrustful of strangers and seem to have great difficulty speaking to other creatures as equals.&lt;/p&gt;&lt;/h4&gt;&lt;/div&gt;</t>
  </si>
  <si>
    <t>Water Naga</t>
  </si>
  <si>
    <t>bite +10 (2d6+5 plus poison), tail slap +5 (1d8+2)</t>
  </si>
  <si>
    <t>Spells Known (CL 7th; concentration +11)  3rd (5/day)-protection from energy, suggestion (DC 17)  2nd (7/day)-acid arrow, invisibility, mirror image  1st (7/day)-expeditious retreat, magic missile, obscuring mist, shield, true strike  0 (at will)-acid splash, daze (DC 14), detect magic, light, mage hand, open/close, read magic</t>
  </si>
  <si>
    <t>Str 20, Dex 23, Con 20, Int 11, Wis 17, Cha 18</t>
  </si>
  <si>
    <t>Combat Casting, Eschew MaterialsB, Lightning Reflexes, Skill Focus (Perception), Skill Focus (Stealth)</t>
  </si>
  <si>
    <t>Bluff +8, Knowledge (local) +4, Perception +17, Spellcraft +11, Stealth +16, Swim +13</t>
  </si>
  <si>
    <t xml:space="preserve"> temperate water</t>
  </si>
  <si>
    <t>solitary, pair, or nest (3-4)</t>
  </si>
  <si>
    <t>Slender spines and brightly colored frills stretch back from the humanlike face of this massive aquatic snake.</t>
  </si>
  <si>
    <t>Poison (Ex) Bite-injury; save Fort DC 19; frequency 1/round for 6 rounds; effect 1d2 Con damage; cure 2 saves.  Spells A water naga casts spells as a 7th-level sorcerer.</t>
  </si>
  <si>
    <t>With mottled scales of blue and green, water nagas' serpentine beauty belies their deadliness. Although doubtlessly intelligent, these nagas have more in common with normal snakes than most of their kind, preferring to be left to their own devices and lashing out at any creatures that would disturb them. A typical water naga measures 10 feet long and weighs 250 pounds.  Where many nagas claim particular lairs as their homes, water nagas typically have a number of retreats, migrating from one to the next with the changing of the seasons. These nagas keep elaborate summer and winter lairs, with several favored shelters positioned between these so they can make a circuit of familiar rivers and coasts throughout the year. Fiercely territorial when it comes to their lairs, water nagas typically attack any that intrude upon their sanctuaries, only bothering to question interlopers once such creatures have been weakened by poison, if at all.  As their yearly treks make many water nagas especially well traveled, those who live near the serpents' lairs- usually lizardfolk, fey, and human tribes-often court the snake creatures' good graces with offerings of rich local delicacies, hoping to learn of nearby lands and pass on their own stories to distant neighbors. Enjoying flattery, exciting tales, and the adoration of those they see as lesser creatures, most water nagas take pride in their roles as travelers. However, while rarely malicious, they quickly grow bored of repetitive, mundane anecdotes and often embellish the stories they've heard with their own fictions-caring little for the repercussions such misleading tales might cause for their listeners. The congeniality of some water nagas does not extend to the entire race, and many unwary souls, even those with only the best intentions, face these serpentine creatures' deadly bite.</t>
  </si>
  <si>
    <t>&lt;link rel="stylesheet"href="PF.css"&gt;&lt;div&gt;&lt;h2&gt;Naga, Water&lt;/h2&gt;&lt;h3&gt;&lt;i&gt;&lt;i&gt;Slender spines and brightly colored frills stretch back from the humanlike face of this massive aquatic snake&lt;/i&gt;.&lt;/i&gt;&lt;/h3&gt;&lt;br&gt;&lt;/br&gt;&lt;/div&gt;&lt;div class="heading"&gt;&lt;p class="alignleft"&gt;Water Naga&lt;/p&gt;&lt;p class="alignright"&gt;CR 7&lt;/p&gt;&lt;div style="clear: both;"&gt;&lt;/div&gt;&lt;/div&gt;&lt;div&gt;&lt;h5&gt;&lt;b&gt;XP &lt;/b&gt;3,200&lt;/h5&gt;&lt;h5&gt;N Large aberration (aquatic)&lt;/h5&gt;&lt;h5&gt;&lt;b&gt;Init &lt;/b&gt;+6; &lt;b&gt;Senses &lt;/b&gt;darkvision 60 ft.; Perception +17&lt;/h5&gt;&lt;/div&gt;&lt;hr/&gt;&lt;div&gt;&lt;h5&gt;&lt;b&gt;DEFENSE&lt;/b&gt;&lt;/h5&gt;&lt;/div&gt;&lt;hr/&gt;&lt;div&gt;&lt;h5&gt;&lt;b&gt;AC &lt;/b&gt;20, touch 15, flat-footed 14 (+6 Dex, +5 natural, -1 size)&lt;/h5&gt;&lt;h5&gt;&lt;b&gt;hp &lt;/b&gt;76 (8d8+40)&lt;/h5&gt;&lt;h5&gt;&lt;b&gt;Fort &lt;/b&gt;+7, &lt;b&gt;Ref &lt;/b&gt;+10, &lt;b&gt;Will &lt;/b&gt;+9&lt;/h5&gt;&lt;/div&gt;&lt;hr/&gt;&lt;div&gt;&lt;h5&gt;&lt;b&gt;OFFENSE&lt;/b&gt;&lt;/h5&gt;&lt;/div&gt;&lt;hr/&gt;&lt;div&gt;&lt;h5&gt;&lt;b&gt;Spd &lt;/b&gt;30 ft., swim 50 ft.&lt;/h5&gt;&lt;h5&gt;&lt;b&gt;Melee &lt;/b&gt;bite +10 (2d6+5 plus poison), tail slap +5 (1d8+2)&lt;/h5&gt;&lt;h5&gt;&lt;b&gt;Space &lt;/b&gt;10 ft.; &lt;b&gt;Reach &lt;/b&gt;5 ft.&lt;/h5&gt;&lt;h5&gt;&lt;b&gt;Spells Known&lt;/b&gt; (CL 7th; concentration +11) &lt;/br&gt;3rd (5/day)&amp;mdash;&lt;i&gt;protection from energy&lt;/i&gt;, &lt;i&gt;suggestion&lt;/i&gt; (DC 17) &lt;/br&gt;2nd (7/day)&amp;mdash;&lt;i&gt;acid arrow&lt;/i&gt;, &lt;i&gt;invisibility&lt;/i&gt;, &lt;i&gt;mirror image&lt;/i&gt; &lt;/br&gt;1st (7/day)&amp;mdash;&lt;i&gt;expeditious retreat&lt;/i&gt;, &lt;i&gt;magic missile&lt;/i&gt;, &lt;i&gt;obscuring mist&lt;/i&gt;, &lt;i&gt;shield&lt;/i&gt;, &lt;i&gt;true strike&lt;/i&gt; &lt;/br&gt;0 (at will)&amp;mdash;&lt;i&gt;acid splash&lt;/i&gt;, &lt;i&gt;daze&lt;/i&gt; (DC 14), &lt;i&gt;detect magic&lt;/i&gt;, &lt;i&gt;light&lt;/i&gt;, &lt;i&gt;mage hand&lt;/i&gt;, &lt;i&gt;open/close&lt;/i&gt;, &lt;i&gt;read magic&lt;/i&gt;&lt;/h5&gt;&lt;/h5&gt;&lt;/div&gt;&lt;hr/&gt;&lt;div&gt;&lt;h5&gt;&lt;b&gt;STATISTICS&lt;/b&gt;&lt;/h5&gt;&lt;/div&gt;&lt;hr/&gt;&lt;div&gt;&lt;h5&gt;&lt;b&gt;Str &lt;/b&gt;20, &lt;b&gt;Dex &lt;/b&gt;23, &lt;b&gt;Con &lt;/b&gt;20, &lt;b&gt;Int &lt;/b&gt; 11, &lt;b&gt;Wis &lt;/b&gt;17, &lt;b&gt;Cha &lt;/b&gt;18&lt;/h5&gt;&lt;h5&gt;&lt;b&gt;Base Atk &lt;/b&gt;+6; &lt;b&gt;CMB &lt;/b&gt;+12; &lt;b&gt;CMD &lt;/b&gt;28 (can't be tripped)&lt;/h5&gt;&lt;h5&gt;&lt;b&gt;Feats &lt;/b&gt;Combat Casting, Eschew Materials&lt;sup&gt;B&lt;/sup&gt;, Lightning Reflexes, Skill Focus (Perception), Skill Focus (Stealth)&lt;/h5&gt;&lt;h5&gt;&lt;b&gt;Skills &lt;/b&gt;Bluff +8, Knowledge (local) +4, Perception +17, Spellcraft +11, Stealth +16, Swim +13&lt;/h5&gt;&lt;h5&gt;&lt;b&gt;Languages &lt;/b&gt;Aquan, Common&lt;/h5&gt;&lt;h5&gt;&lt;b&gt;SQ &lt;/b&gt;amphibious&lt;/h5&gt;&lt;/div&gt;&lt;hr/&gt;&lt;div&gt;&lt;h5&gt;&lt;b&gt;ECOLOGY&lt;/b&gt;&lt;/h5&gt;&lt;/div&gt;&lt;hr/&gt;&lt;div&gt;&lt;h5&gt;&lt;b&gt;Environment &lt;/b&gt; temperate water&lt;/h5&gt;&lt;h5&gt;&lt;b&gt;Organization &lt;/b&gt;solitary, pair, or nest (3-4)&lt;/h5&gt;&lt;h5&gt;&lt;b&gt;Treasure &lt;/b&gt;standard&lt;/h5&gt;&lt;/div&gt;&lt;hr/&gt;&lt;div&gt;&lt;h5&gt;&lt;b&gt;SPECIAL ABILITIES&lt;/b&gt;&lt;/h5&gt;&lt;/div&gt;&lt;hr/&gt;&lt;div&gt;&lt;/h5&gt;&lt;h5&gt;&lt;b&gt;Poison (Ex)&lt;/b&gt; Bite-injury; &lt;i&gt;save&lt;/i&gt; Fort DC 19; &lt;i&gt;frequency&lt;/i&gt; 1/round for 6 rounds; &lt;i&gt;effect&lt;/i&gt; 1d2 Con damage; &lt;i&gt;cure&lt;/i&gt; 2 &lt;i&gt;save&lt;/i&gt;s.  &lt;/h5&gt;&lt;h5&gt;&lt;b&gt;Spells&lt;/b&gt; A water naga casts spells as a 7th-level sorcerer.&lt;/h5&gt;&lt;/div&gt;&lt;br&gt;&lt;/br&gt;&lt;div&gt;&lt;h4&gt;&lt;p&gt;&lt;p&gt;With mottled scales of blue and green, water nagas' serpentine beauty belies their deadliness. Although doubtlessly intelligent, these nagas have more in common with normal snakes than most of their kind, preferring to be left to their own devices and lashing out at any creatures that would disturb them. A typical water naga measures 10 feet long and weighs 250 pounds.  Where many nagas claim particular lairs as their homes, water nagas typically have a number of retreats, migrating from one to the next with the changing of the seasons. These nagas keep elaborate summer and winter lairs, with several favored shelters positioned between these so they can make a circuit of familiar rivers and coasts throughout the year. Fiercely territorial when it comes to their lairs, water nagas typically attack any that intrude upon their sanctuaries, only bothering to question interlopers once such creatures have been weakened by poison, if at all.  As their yearly treks make many water nagas especially well traveled, those who live near the serpents' lairs- usually lizardfolk, fey, and human tribes-often court the snake creatures' good graces with offerings of rich local delicacies, hoping to learn of nearby lands and pass on their own stories to distant neighbors. Enjoying flattery, exciting tales, and the adoration of those they see as lesser creatures, most water nagas take pride in their roles as travelers. However, while rarely malicious, they quickly grow bored of repetitive, mundane anecdotes and often embellish the stories they've heard with their own fictions-caring little for the repercussions such misleading tales might cause for their listeners. The congeniality of some water nagas does not extend to the entire race, and many unwary souls, even those with only the best intentions, face these serpentine creatures' deadly bite.&lt;/p&gt;&lt;/h4&gt;&lt;/div&gt;</t>
  </si>
  <si>
    <t>Nephilim</t>
  </si>
  <si>
    <t>(+6 armor, +2 Dex, +5 natural, -1 size)</t>
  </si>
  <si>
    <t>Fort +13, Ref +7, Will +10; +2 vs. fear and sorrow effects</t>
  </si>
  <si>
    <t>+2 vs. fear and sorrow effects</t>
  </si>
  <si>
    <t>soul of sorrow</t>
  </si>
  <si>
    <t>+1 longsword +18/+13/+8 (2d6+11/17-20) or   2 slams +17 (1d6+7)</t>
  </si>
  <si>
    <t>mwk spear +13/+8/+3 (2d6+7/x3)</t>
  </si>
  <si>
    <t>crushing blow, mortal challenge</t>
  </si>
  <si>
    <t>Str 25, Dex 15, Con 18, Int 14, Wis 16, Cha 17</t>
  </si>
  <si>
    <t>+19 (+23 sunder)</t>
  </si>
  <si>
    <t>31 (33 vs. sunder)</t>
  </si>
  <si>
    <t>EnduranceB, Great FortitudeB, Greater Sunder, Improved Critical (longsword), Improved Lightning Reflexes, Improved Sunder, Power Attack, Quick Draw</t>
  </si>
  <si>
    <t>Bluff +12, Climb +13, Diplomacy +17, Intimidate +17, Knowledge (geography, planes) +11, Perception +17, Sense Motive +17, Stealth +9, Survival +12</t>
  </si>
  <si>
    <t>Celestial</t>
  </si>
  <si>
    <t>double (masterwork breastplate, +1 longsword, 4 masterwork spears, other treasure)</t>
  </si>
  <si>
    <t>The strength and stature of this giant-sized human is matched only by the nobility of its bearing.</t>
  </si>
  <si>
    <t>Crushing Blow (Ex) When a nephilim makes a successful critical hit with a melee attack, the target must make a DC 22 Fortitude save or take an  additional 3d6 points of nonlethal damage and be staggered for 1 round. The save DC is Strength-based.  Mortal Challenge (Su) When a nephilim spends a standard action to roar a battle challenge, all humanoids and monstrous humanoids within 100 feet of the nephilim must make a DC 18 Will save to avoid becoming frightened for 5d6 rounds. On a successful save, the creatures only become shaken for that time. Creatures with more HD than the nephilim become shaken if they fail their save, and suffer no effect if they succeed. A creature that succeeds at the save is immune to that nephilim's mortal challenge for 24 hours. This is a mind-affecting fear effect. The save DC is Charisma-based.  Soul of Sorrow (Ex) A nephilim gains a +2 bonus on Will saves against fear effects and any effect that causes sorrow.</t>
  </si>
  <si>
    <t>The nephilim are the offspring of demigods who bred with humans. This joining resulted in a race of giant-sized beings possessed of a shard of divine power and the mortal consciousness of humans. A nephilim stands 11 feet tall and weighs 1,100 pounds. Its divine heritage grants it a lifespan of almost 600 years.  Nephilim are a nomadic, secretive race. This isolationism has only heightened the wild tales surrounding them, making it even harder for other races to trust them. While the ancient animosity humans once had against them has been largely forgotten, zealots occasionally try to mount pogroms and crusades to wipe the nephilim out forever. The nephilim have proven strikingly resistant to these efforts.</t>
  </si>
  <si>
    <t>&lt;link rel="stylesheet"href="PF.css"&gt;&lt;div&gt;&lt;h2&gt;Nephilim&lt;/h2&gt;&lt;h3&gt;&lt;i&gt;The strength and stature of this giant-sized human is matched only by the nobility of its bearing.&lt;/i&gt;&lt;/h3&gt;&lt;br&gt;&lt;/div&gt;&lt;div class="heading"&gt;&lt;p class="alignleft"&gt;Nephilim&lt;/p&gt;&lt;p class="alignright"&gt;CR 8&lt;/p&gt;&lt;div style="clear: both;"&gt;&lt;/div&gt;&lt;/div&gt;&lt;div&gt;&lt;h5&gt;&lt;b&gt;XP &lt;/b&gt;4,800&lt;/h5&gt;&lt;h5&gt;N Large outsider (native)&lt;/h5&gt;&lt;h5&gt;&lt;b&gt;Init &lt;/b&gt;+2; &lt;b&gt;Senses &lt;/b&gt;darkvision 60 ft.; Perception +17&lt;/h5&gt;&lt;/div&gt;&lt;hr/&gt;&lt;div&gt;&lt;h5&gt;&lt;b&gt;DEFENSE&lt;/b&gt;&lt;/h5&gt;&lt;/div&gt;&lt;hr/&gt;&lt;div&gt;&lt;h5&gt;&lt;b&gt;AC &lt;/b&gt;22, touch 11, flat-footed 20 (+6 armor, +2 Dex, +5 natural, -1 size)&lt;/h5&gt;&lt;h5&gt;&lt;b&gt;hp &lt;/b&gt;104 (11d10+44)&lt;/h5&gt;&lt;h5&gt;&lt;b&gt;Fort &lt;/b&gt;+13, &lt;b&gt;Ref &lt;/b&gt;+7, &lt;b&gt;Will &lt;/b&gt;+10; +2 vs. fear and sorrow effects&lt;/h5&gt;&lt;h5&gt;&lt;b&gt;Defensive Abilities &lt;/b&gt;soul of sorrow; &lt;b&gt;DR &lt;/b&gt;10/magic; &lt;b&gt;Resist &lt;/b&gt;cold 10, fire 10; &lt;b&gt;SR &lt;/b&gt;19&lt;/h5&gt;&lt;/div&gt;&lt;hr/&gt;&lt;div&gt;&lt;h5&gt;&lt;b&gt;OFFENSE&lt;/b&gt;&lt;/h5&gt;&lt;/div&gt;&lt;hr/&gt;&lt;div&gt;&lt;h5&gt;&lt;b&gt;Spd &lt;/b&gt;40 ft. (30 ft. in armor)&lt;/h5&gt;&lt;h5&gt;&lt;b&gt;Melee &lt;/b&gt;&lt;i&gt;&lt;i&gt;+1 longsword&lt;/i&gt;&lt;/i&gt; +18/+13/+8 (2d6+11/17-20) or &lt;/br&gt;  2 slams +17 (1d6+7)&lt;/h5&gt;&lt;h5&gt;&lt;b&gt;Ranged &lt;/b&gt;mwk spear +13/+8/+3 (2d6+7/x3)&lt;/h5&gt;&lt;h5&gt;&lt;b&gt;Space &lt;/b&gt;10 ft.; &lt;b&gt;Reach &lt;/b&gt;10 ft.&lt;/h5&gt;&lt;h5&gt;&lt;b&gt;Special Attacks &lt;/b&gt;crushing blow, mortal challenge&lt;/h5&gt;&lt;/div&gt;&lt;hr/&gt;&lt;div&gt;&lt;h5&gt;&lt;b&gt;STATISTICS&lt;/b&gt;&lt;/h5&gt;&lt;/div&gt;&lt;hr/&gt;&lt;div&gt;&lt;h5&gt;&lt;b&gt;Str &lt;/b&gt;25, &lt;b&gt;Dex &lt;/b&gt;15, &lt;b&gt;Con &lt;/b&gt;18, &lt;b&gt;Int &lt;/b&gt; 14, &lt;b&gt;Wis &lt;/b&gt;16, &lt;b&gt;Cha &lt;/b&gt;17&lt;/h5&gt;&lt;h5&gt;&lt;b&gt;Base Atk &lt;/b&gt;+11; &lt;b&gt;CMB &lt;/b&gt;+19 (+23 sunder); &lt;b&gt;CMD &lt;/b&gt;31 (33 vs. sunder)&lt;/h5&gt;&lt;h5&gt;&lt;b&gt;Feats &lt;/b&gt;Endurance&lt;sup&gt;B&lt;/sup&gt;, Great Fortitude&lt;sup&gt;B&lt;/sup&gt;, Greater Sunder, Improved Critical (longsword), Improved Lightning Reflexes, Improved Sunder, Power Attack, Quick Draw&lt;/h5&gt;&lt;h5&gt;&lt;b&gt;Skills &lt;/b&gt;Bluff +12, Climb +13, Diplomacy +17, Intimidate +17, Knowledge (geography, planes) +11, Perception +17, Sense Motive +17, Stealth +9, Survival +12&lt;/h5&gt;&lt;h5&gt;&lt;b&gt;Languages &lt;/b&gt;Celestial&lt;/h5&gt;&lt;/div&gt;&lt;hr/&gt;&lt;div&gt;&lt;h5&gt;&lt;b&gt;ECOLOGY&lt;/b&gt;&lt;/h5&gt;&lt;/div&gt;&lt;hr/&gt;&lt;div&gt;&lt;h5&gt;&lt;b&gt;Environment &lt;/b&gt; warm hills&lt;/h5&gt;&lt;h5&gt;&lt;b&gt;Organization &lt;/b&gt;solitary, pair, or tribe (3-8)&lt;/h5&gt;&lt;h5&gt;&lt;b&gt;Treasure &lt;/b&gt;double (masterwork breastplate, &lt;i&gt;+1 longsword&lt;/i&gt;, 4 masterwork spears, other treasure)&lt;/h5&gt;&lt;/div&gt;&lt;hr/&gt;&lt;div&gt;&lt;h5&gt;&lt;b&gt;SPECIAL ABILITIES&lt;/b&gt;&lt;/h5&gt;&lt;/div&gt;&lt;hr/&gt;&lt;div&gt;&lt;/h5&gt;&lt;h5&gt;&lt;b&gt;Crushing Blow (Ex)&lt;/b&gt; When a nephilim makes a successful critical hit with a melee attack, the target must make a DC 22 Fortitude save or take an  additional 3d6 points of nonlethal damage and be staggered for 1 round. The save DC is Strength-based.  &lt;/h5&gt;&lt;h5&gt;&lt;b&gt;Mortal Challenge (Su)&lt;/b&gt; When a nephilim spends a standard action to roar a battle challenge, all humanoids and monstrous humanoids within 100 feet of the nephilim must make a DC 18 Will save to avoid becoming frightened for 5d6 rounds. On a successful save, the creatures only become shaken for that time. Creatures with more HD than the nephilim become shaken if they fail their save, and suffer no effect if they succeed. A creature that succeeds at the save is immune to that nephilim's mortal challenge for 24 hours. This is a mind-affecting fear effect. The save DC is Charisma-based.  &lt;/h5&gt;&lt;h5&gt;&lt;b&gt;Soul of Sorrow (Ex)&lt;/b&gt; A nephilim gains a +2 bonus on Will saves against fear effects and any effect that causes sorrow.&lt;/h5&gt;&lt;/div&gt;&lt;br&gt;&lt;div&gt;&lt;h4&gt;&lt;p&gt;&lt;p&gt;The nephilim are the offspring of demigods who bred with humans. This joining resulted in a race of giant-sized beings possessed of a shard of divine power and the mortal consciousness of humans. A nephilim stands 11 feet tall and weighs 1,100 pounds. Its divine heritage grants it a lifespan of almost 600 years.  Nephilim are a nomadic, secretive race. This isolationism has only heightened the wild tales surrounding them, making it even harder for other races to trust them. While the ancient animosity humans once had against them has been largely forgotten, zealots occasionally try to mount pogroms and crusades to wipe the nephilim out forever. The nephilim have proven strikingly resistant to these efforts.&lt;/p&gt;&lt;/h4&gt;&lt;/div&gt;</t>
  </si>
  <si>
    <t>Nixie</t>
  </si>
  <si>
    <t>short sword +5 (1d4-2/19-20)</t>
  </si>
  <si>
    <t>light crossbow +5 (1d6/19-20)</t>
  </si>
  <si>
    <t>Spell-Like Abilities (CL 6th; concentration +10)  3/day-charm person (DC 15)  1/day-water breathing (CL 12th)</t>
  </si>
  <si>
    <t>Str 7, Dex 16, Con 13, Int 12, Wis 13, Cha 18</t>
  </si>
  <si>
    <t>Bluff +9, Craft (any one) +5, Escape Artist +8, Handle Animal +6, Perception +6, Perform (sing) +8, Sense Motive +5, Stealth +12, Swim +10</t>
  </si>
  <si>
    <t>amphibious, wild empathy +14</t>
  </si>
  <si>
    <t>gang (2-4), band (6-11), or tribe (20-80)</t>
  </si>
  <si>
    <t>standard (light crossbow with 20 bolts, short sword, other treasure)</t>
  </si>
  <si>
    <t>This green-skinned fey has webbed hands and feet. Its hair is the color of seaweed, and is decorated with shells.</t>
  </si>
  <si>
    <t>Wild Empathy (Ex) This ability works like the druid ability of the same name. The nixie's total includes a +8 racial bonus on wild empathy checks.</t>
  </si>
  <si>
    <t>Nixies are guardians of ponds, rivers, lakes, and springs. They prefer dwelling in idyllic places, which they protect from the depredations of predators and careless humanoids. While this often involves confusing enemies and driving foes away, nixies are not afraid of spilling blood to protect their homes-though they prefer not to resort to such means unless completely necessary. Nixies are 4 feet tall and rarely weigh more than 45 pounds.  Nixies avoid combat if possible, using charm person to lead humanoids away from their lairs. They sometimes use this ability  to enslave people to act as protectors or help with a task that is simply too big for them to deal with. They cast water breathing on charmed creatures helping with tasks below the surface. Nixies are reclusive and prefer to keep their presence hidden. They make lairs underwater, forming small communities if their numbers are great enough. Legends speak of a secret nixie kingdom at the bottom of a great lake, but no one has yet confirmed its location.  BOG NIXIES  In some lands, nixies are evil creatures who lead folk to drown in their waters, either by captivating their targets with song or by assuming the form of an animal or humanoid and tricking a hunter or explorer into dangerous waters. These evil nixies prefer dwelling in festering swamps or blighted fens, and are typically known as bog nixies. The fact that a bog nixie can grant minor wishes, ironically, only increases their opportunities for evil, as brave or foolish explorers deliberately seek them out.  A bog nixie is a neutral evil nixie with the advanced creature template who has the following additional powers. A bog nixie's CR is +2 higher than a normal nixie's.  Captivating Song (Su): This works like the harpy ability of the same name. The save DC is Charisma-based.  Change Shape (Su): This works as polymorph, and allows the bog nixie to assume the form of any Small or Medium aquatic animal or humanoid.  Minor Wish (Sp): Once per day, a bog nixie can create a magical effect in exchange for a gift or service from a humanoid. The power of this "wish" is no greater than what can be done with a 3rd-level spell.</t>
  </si>
  <si>
    <t>&lt;link rel="stylesheet"href="PF.css"&gt;&lt;div&gt;&lt;h2&gt;Nixie&lt;/h2&gt;&lt;h3&gt;&lt;i&gt;This green-skinned fey has webbed hands and feet. Its hair is the color of seaweed, and is decorated with shells.&lt;/i&gt;&lt;/h3&gt;&lt;br&gt;&lt;/div&gt;&lt;div class="heading"&gt;&lt;p class="alignleft"&gt;Nixie&lt;/p&gt;&lt;p class="alignright"&gt;CR 1&lt;/p&gt;&lt;div style="clear: both;"&gt;&lt;/div&gt;&lt;/div&gt;&lt;div&gt;&lt;h5&gt;&lt;b&gt;XP &lt;/b&gt;400&lt;/h5&gt;&lt;h5&gt;N Small fey (aquatic)&lt;/h5&gt;&lt;h5&gt;&lt;b&gt;Init &lt;/b&gt;+3; &lt;b&gt;Senses &lt;/b&gt;low-light vision; Perception +6&lt;/h5&gt;&lt;/div&gt;&lt;hr/&gt;&lt;div&gt;&lt;h5&gt;&lt;b&gt;DEFENSE&lt;/b&gt;&lt;/h5&gt;&lt;/div&gt;&lt;hr/&gt;&lt;div&gt;&lt;h5&gt;&lt;b&gt;AC &lt;/b&gt;14, touch 14, flat-footed 11 (+3 Dex, +1 size)&lt;/h5&gt;&lt;h5&gt;&lt;b&gt;hp &lt;/b&gt;9 (2d6+2)&lt;/h5&gt;&lt;h5&gt;&lt;b&gt;Fort &lt;/b&gt;+1, &lt;b&gt;Ref &lt;/b&gt;+6, &lt;b&gt;Will &lt;/b&gt;+4&lt;/h5&gt;&lt;h5&gt;&lt;b&gt;DR &lt;/b&gt;5/cold iron; &lt;b&gt;SR &lt;/b&gt;12&lt;/h5&gt;&lt;/div&gt;&lt;hr/&gt;&lt;div&gt;&lt;h5&gt;&lt;b&gt;OFFENSE&lt;/b&gt;&lt;/h5&gt;&lt;/div&gt;&lt;hr/&gt;&lt;div&gt;&lt;h5&gt;&lt;b&gt;Spd &lt;/b&gt;20 ft., swim 30 ft.&lt;/h5&gt;&lt;h5&gt;&lt;b&gt;Melee &lt;/b&gt;short sword +5 (1d4-2/19-20)&lt;/h5&gt;&lt;h5&gt;&lt;b&gt;Ranged &lt;/b&gt;light crossbow +5 (1d6/19-20)&lt;/h5&gt;&lt;h5&gt;&lt;b&gt;Space &lt;/b&gt;5 ft.; &lt;b&gt;Reach &lt;/b&gt;5 ft.&lt;/h5&gt;&lt;h5&gt;&lt;b&gt;Spell-Like Abilities&lt;/b&gt; (CL 6th; concentration +10) &lt;/br&gt;3/day&amp;mdash;&lt;i&gt;charm person&lt;/i&gt; (DC 15) &lt;/br&gt;1/day&amp;mdash;&lt;i&gt;water breathing&lt;/i&gt; (CL 12th)&lt;/h5&gt;&lt;/h5&gt;&lt;/div&gt;&lt;hr/&gt;&lt;div&gt;&lt;h5&gt;&lt;b&gt;STATISTICS&lt;/b&gt;&lt;/h5&gt;&lt;/div&gt;&lt;hr/&gt;&lt;div&gt;&lt;h5&gt;&lt;b&gt;Str &lt;/b&gt;7, &lt;b&gt;Dex &lt;/b&gt;16, &lt;b&gt;Con &lt;/b&gt;13, &lt;b&gt;Int &lt;/b&gt; 12, &lt;b&gt;Wis &lt;/b&gt;13, &lt;b&gt;Cha &lt;/b&gt;18&lt;/h5&gt;&lt;h5&gt;&lt;b&gt;Base Atk &lt;/b&gt;+1; &lt;b&gt;CMB &lt;/b&gt;-2; &lt;b&gt;CMD &lt;/b&gt;11&lt;/h5&gt;&lt;h5&gt;&lt;b&gt;Feats &lt;/b&gt;Weapon Finesse&lt;/h5&gt;&lt;h5&gt;&lt;b&gt;Skills &lt;/b&gt;Bluff +9, Craft (any one) +5, Escape Artist +8, Handle Animal +6, Perception +6, Perform (sing) +8, Sense Motive +5, Stealth +12, Swim +10&lt;/h5&gt;&lt;h5&gt;&lt;b&gt;Languages &lt;/b&gt;Aquan, Sylvan&lt;/h5&gt;&lt;h5&gt;&lt;b&gt;SQ &lt;/b&gt;amphibious, wild empathy +14&lt;/h5&gt;&lt;/div&gt;&lt;hr/&gt;&lt;div&gt;&lt;h5&gt;&lt;b&gt;ECOLOGY&lt;/b&gt;&lt;/h5&gt;&lt;/div&gt;&lt;hr/&gt;&lt;div&gt;&lt;h5&gt;&lt;b&gt;Environment &lt;/b&gt; temperate water&lt;/h5&gt;&lt;h5&gt;&lt;b&gt;Organization &lt;/b&gt;gang (2-4), band (6-11), or tribe (20-80)&lt;/h5&gt;&lt;h5&gt;&lt;b&gt;Treasure &lt;/b&gt;standard (light crossbow with 20 bolts, short sword, other treasure)&lt;/h5&gt;&lt;/div&gt;&lt;hr/&gt;&lt;div&gt;&lt;h5&gt;&lt;b&gt;SPECIAL ABILITIES&lt;/b&gt;&lt;/h5&gt;&lt;/div&gt;&lt;hr/&gt;&lt;div&gt;&lt;/h5&gt;&lt;h5&gt;&lt;b&gt;Wild Empathy (Ex)&lt;/b&gt; This ability works like the druid ability of the same name. The nixie's total includes a +8 racial bonus on wild empathy checks.&lt;/h5&gt;&lt;/div&gt;&lt;br&gt;&lt;div&gt;&lt;h4&gt;&lt;p&gt;&lt;p&gt;Nixies are guardians of ponds, rivers, lakes, and springs. They prefer dwelling in idyllic places, which they protect from the depredations of predators and careless humanoids. While this often involves confusing enemies and driving foes away, nixies are not afraid of spilling blood to protect their homes-though they prefer not to resort to such means unless completely necessary. Nixies are 4 feet tall and rarely weigh more than 45 pounds.  Nixies avoid combat if possible, using &lt;i&gt;charm person&lt;/i&gt; to lead humanoids away from their lairs. They sometimes use this ability  to enslave people to act as protectors or help with a task that is simply too big for them to deal with. They cast &lt;i&gt;water breathing&lt;/i&gt; on charmed creatures helping with tasks below the surface. Nixies are reclusive and prefer to keep their presence hidden. They make lairs underwater, forming small communities if their numbers are great enough. Legends speak of a secret nixie kingdom at the bottom of a great lake, but no one has yet confirmed its location.  &lt;br&gt;&lt;b&gt;BOG NIXIES &lt;/b&gt;&lt;br&gt; In some lands, nixies are evil creatures who lead folk to drown in their waters, either by captivating their targets with song or by assuming the form of an animal or humanoid and tricking a hunter or explorer into dangerous waters. These evil nixies prefer dwelling in festering swamps or blighted fens, and are typically known as bog nixies. The fact that a bog nixie can grant minor wishes, ironically, only increases their opportunities for evil, as brave or foolish explorers deliberately seek them out.  A bog nixie is a neutral evil nixie with the advanced creature template who has the following additional powers. A bog nixie's CR is +2 higher than a normal nixie's.  &lt;br&gt;&lt;b&gt;Captivating Song (Su):&lt;/b&gt; This works like the harpy ability of the same name. The save DC is Charisma-based.  &lt;br&gt;&lt;b&gt;Change Shape (Su):&lt;/b&gt; This works as &lt;i&gt;polymorph&lt;/i&gt;, and allows the bog nixie to assume the form of any Small or Medium aquatic animal or humanoid.  &lt;br&gt;&lt;b&gt;Minor Wish (Sp):&lt;/b&gt; Once per day, a bog nixie can create a magical effect in exchange for a gift or service from a humanoid. The power of this "wish" is no greater than what can be done with a 3rd-level spell.&lt;/p&gt;&lt;/h4&gt;&lt;/div&gt;</t>
  </si>
  <si>
    <t>Norn</t>
  </si>
  <si>
    <t>all-around vision, blindsight 120 ft., low-light vision, greater arcane sight, true seeing; Perception +30</t>
  </si>
  <si>
    <t>33, touch 21, flat-footed 31</t>
  </si>
  <si>
    <t>(+7 armor, +2 Dex, +10 insight, +5 natural, -1 size)</t>
  </si>
  <si>
    <t>(20d6+200)</t>
  </si>
  <si>
    <t>Fort +18, Ref +18, Will +21; +8 vs. mind-affecting spells and effects; +4 vs. death spells and effects</t>
  </si>
  <si>
    <t>fated, foresight, mind blank, never surprised or flat-footed</t>
  </si>
  <si>
    <t>cold, energy drain, negative energy</t>
  </si>
  <si>
    <t>acid 30, electricity 30, fire 30</t>
  </si>
  <si>
    <t>40 ft. (30 ft. with armor)</t>
  </si>
  <si>
    <t>shears +21/+21/+16 (1d8+12/15-20 plus energy drain), touch +11 (energy drain)</t>
  </si>
  <si>
    <t>energy drain (2 levels, DC 30), shift fate, snip thread</t>
  </si>
  <si>
    <t>Spell-Like Abilities (CL 18th; concentration +28)  Constant-death ward, foresight, greater arcane sight, mind blank, tongues, true seeing   At Will-bestow curse (DC 23), divination, greater dispel magic, geas/quest, vision, wind walk (self only)   1/day-maze, moment of prescience, quickened phantasmal killer (DC 24), power word kill, time stop, weird (DC 29)</t>
  </si>
  <si>
    <t>Str 25, Dex 14, Con 30, Int 21, Wis 24, Cha 31</t>
  </si>
  <si>
    <t>Combat Expertise, Combat Reflexes, DiehardB, Great Fortitude, Improved Great Fortitude, Improved Initiative, Improved Iron Will, Improved Lightning Reflexes, Iron Will, Lightning Reflexes, Quicken Spell-Like Ability (phantasmal killer)</t>
  </si>
  <si>
    <t>Bluff +23, Craft (cloth) +18, Heal +11, Intimidate +30, Knowledge (all) +18, Perception +30, Perform (oratory) +18, Sense Motive +30, Use Magic Device +23</t>
  </si>
  <si>
    <t>Common, Giant, Sylvan; tongues</t>
  </si>
  <si>
    <t>change shape (humanoid; alter self or giant form II)</t>
  </si>
  <si>
    <t>double (+3 hide armor, shears, golden thread worth 500 gp, other treasure)</t>
  </si>
  <si>
    <t>This towering, stern woman wears her long blonde hair in braids. She carries a reel of golden thread and a pair of shears.</t>
  </si>
  <si>
    <t>Fated (Su) A norn adds her Charisma modifier as an insight bonus to AC and on initiative checks.  Shears (Su) A norn's shears function as a +5 mithral keen speed scimitar, but only for a norn.  Shift Fate (Su) As an immediate action, a norn can force any one target within 120 feet to reroll a saving throw-this ability must be used immediately after the saving throw is rolled, and the target must abide by the result of this second roll.  Snip Thread (Su) As a standard action up to three times per day but no more often than once every 1d4 rounds, a norn may produce a golden thread linked to a creature's fate and then attempt to snip it short with her shears. The target creature must be within 120 feet and in the norn's line of sight. The target immediately takes 20d6 points of damage (Fortitude DC 30 half). If the target dies from this damage, the norn has cut through the thread-in this case, the target may only be restored to life via miracle, wish, or divine intervention. This is a death effect. The Save DC is Charisma-based.</t>
  </si>
  <si>
    <t>Ancient beyond imagining, the norns are a race of powerful women who hold in their hands the physical manifestation of fate and destiny in the form of golden thread. They watch over all life, intervening with reluctance when called upon or with a vengeance when the strands of fate are twisted and abused by lesser beings. Worshiped as gods by some, the norns do little to discourage this veneration.  A norn stands 14 feet tall and weighs 800 pounds.</t>
  </si>
  <si>
    <t>&lt;link rel="stylesheet"href="PF.css"&gt;&lt;div&gt;&lt;h2&gt;Norn&lt;/h2&gt;&lt;h3&gt;&lt;i&gt;This towering, stern woman wears her long blonde hair in braids. She carries a reel of golden thread and a pair of shears.&lt;/i&gt;&lt;/h3&gt;&lt;br&gt;&lt;/div&gt;&lt;div class="heading"&gt;&lt;p class="alignleft"&gt;Norn&lt;/p&gt;&lt;p class="alignright"&gt;CR 18&lt;/p&gt;&lt;div style="clear: both;"&gt;&lt;/div&gt;&lt;/div&gt;&lt;div&gt;&lt;h5&gt;&lt;b&gt;XP &lt;/b&gt;153,600&lt;/h5&gt;&lt;h5&gt;LN Large fey &lt;/h5&gt;&lt;h5&gt;&lt;b&gt;Init &lt;/b&gt;+16; &lt;b&gt;Senses &lt;/b&gt;all-around &lt;i&gt;vision&lt;/i&gt;, blindsight 120 ft., low-light vision, &lt;i&gt;greater arcane sight&lt;/i&gt;, &lt;i&gt;true seeing&lt;/i&gt;; Perception +30&lt;/h5&gt;&lt;/div&gt;&lt;hr/&gt;&lt;div&gt;&lt;h5&gt;&lt;b&gt;DEFENSE&lt;/b&gt;&lt;/h5&gt;&lt;/div&gt;&lt;hr/&gt;&lt;div&gt;&lt;h5&gt;&lt;b&gt;AC &lt;/b&gt;33, touch 21, flat-footed 31 (+7 armor, +2 Dex, +10 insight, +5 natural, -1 size)&lt;/h5&gt;&lt;h5&gt;&lt;b&gt;hp &lt;/b&gt;270 (20d6+200); regeneration 10 (cold iron)&lt;/h5&gt;&lt;h5&gt;&lt;b&gt;Fort &lt;/b&gt;+18, &lt;b&gt;Ref &lt;/b&gt;+18, &lt;b&gt;Will &lt;/b&gt;+21; +8 vs. mind-affecting spells and effects+4 vs. death spells and effects&lt;/h5&gt;&lt;h5&gt;&lt;b&gt;Defensive Abilities &lt;/b&gt;fated, foresight, mind blank, never surprised or flat-footed; &lt;b&gt;DR &lt;/b&gt;15/cold iron; &lt;b&gt;Immune &lt;/b&gt;cold, energy drain, negative energy; &lt;b&gt;Resist &lt;/b&gt;acid 30, electricity 30, fire 30; &lt;b&gt;SR &lt;/b&gt;29&lt;/h5&gt;&lt;/div&gt;&lt;hr/&gt;&lt;div&gt;&lt;h5&gt;&lt;b&gt;OFFENSE&lt;/b&gt;&lt;/h5&gt;&lt;/div&gt;&lt;hr/&gt;&lt;div&gt;&lt;h5&gt;&lt;b&gt;Spd &lt;/b&gt;40 ft. (30 ft. with armor)&lt;/h5&gt;&lt;h5&gt;&lt;b&gt;Melee &lt;/b&gt;shears +21/+21/+16 (1d8+12/15-20 plus energy drain), touch +11 (energy drain)&lt;/h5&gt;&lt;h5&gt;&lt;b&gt;Space &lt;/b&gt;10 ft.; &lt;b&gt;Reach &lt;/b&gt;10 ft.&lt;/h5&gt;&lt;h5&gt;&lt;b&gt;Special Attacks &lt;/b&gt;energy drain (2 levels, DC 30), shift fate, snip thread&lt;/h5&gt;&lt;h5&gt;&lt;b&gt;Spell-Like Abilities&lt;/b&gt; (CL 18th; concentration +28)  &lt;/br&gt;Constant&amp;mdash;&lt;i&gt;death ward&lt;/i&gt;, &lt;i&gt;foresight&lt;/i&gt;, &lt;i&gt;greater arcane sight&lt;/i&gt;, &lt;i&gt;mind blank&lt;/i&gt;, &lt;i&gt;tongues&lt;/i&gt;, &lt;i&gt;true seeing&lt;/i&gt; &lt;/br&gt;At Will&amp;mdash;&lt;i&gt;bestow curse&lt;/i&gt; (DC 23), &lt;i&gt;divination&lt;/i&gt;, &lt;i&gt;greater dispel magic&lt;/i&gt;, &lt;i&gt;geas/quest&lt;/i&gt;, &lt;i&gt;vision&lt;/i&gt;, &lt;i&gt;wind walk&lt;/i&gt; (self only) &lt;/br&gt;1/day&amp;mdash;&lt;i&gt;maze&lt;/i&gt;, &lt;i&gt;moment of prescience&lt;/i&gt;, quickened &lt;i&gt;&lt;i&gt;phantasmal&lt;/i&gt; killer&lt;/i&gt; (DC 24), &lt;i&gt;power word kill&lt;/i&gt;, &lt;i&gt;time stop&lt;/i&gt;, &lt;i&gt;weird&lt;/i&gt; (DC 29)&lt;/h5&gt;&lt;/h5&gt;&lt;/div&gt;&lt;hr/&gt;&lt;div&gt;&lt;h5&gt;&lt;b&gt;STATISTICS&lt;/b&gt;&lt;/h5&gt;&lt;/div&gt;&lt;hr/&gt;&lt;div&gt;&lt;h5&gt;&lt;b&gt;Str &lt;/b&gt;25, &lt;b&gt;Dex &lt;/b&gt;14, &lt;b&gt;Con &lt;/b&gt;30, &lt;b&gt;Int &lt;/b&gt; 21, &lt;b&gt;Wis &lt;/b&gt;24, &lt;b&gt;Cha &lt;/b&gt;31&lt;/h5&gt;&lt;h5&gt;&lt;b&gt;Base Atk &lt;/b&gt;+10; &lt;b&gt;CMB &lt;/b&gt;+18; &lt;b&gt;CMD &lt;/b&gt;40&lt;/h5&gt;&lt;h5&gt;&lt;b&gt;Feats &lt;/b&gt;Combat Expertise, Combat Reflexes, Diehard&lt;sup&gt;B&lt;/sup&gt;, Great Fortitude, Improved Great Fortitude, Improved Initiative, Improved Iron Will, Improved Lightning Reflexes, Iron Will, Lightning Reflexes, Quicken Spell-Like Ability (&lt;i&gt;&lt;i&gt;phantasmal&lt;/i&gt; killer&lt;/i&gt;)&lt;/h5&gt;&lt;h5&gt;&lt;b&gt;Skills &lt;/b&gt;Bluff +23, Craft (cloth) +18, Heal +11, Intimidate +30, Knowledge (all) +18, Perception +30, Perform (oratory) +18, Sense Motive +30, Use Magic Device +23&lt;/h5&gt;&lt;h5&gt;&lt;b&gt;Languages &lt;/b&gt;Common, Giant, Sylvan; &lt;i&gt;tongues&lt;/i&gt;&lt;/h5&gt;&lt;h5&gt;&lt;b&gt;SQ &lt;/b&gt;change shape (humanoid; &lt;i&gt;alter self&lt;/i&gt; or &lt;i&gt;giant form&lt;/i&gt; II)&lt;/h5&gt;&lt;/div&gt;&lt;hr/&gt;&lt;div&gt;&lt;h5&gt;&lt;b&gt;ECOLOGY&lt;/b&gt;&lt;/h5&gt;&lt;/div&gt;&lt;hr/&gt;&lt;div&gt;&lt;h5&gt;&lt;b&gt;Environment &lt;/b&gt; cold mountains&lt;/h5&gt;&lt;h5&gt;&lt;b&gt;Organization &lt;/b&gt;solitary, pair, or trio&lt;/h5&gt;&lt;h5&gt;&lt;b&gt;Treasure &lt;/b&gt;double (&lt;i&gt;+3 hide armor&lt;/i&gt;, shears, golden thread worth 500 gp, other treasure)&lt;/h5&gt;&lt;/div&gt;&lt;hr/&gt;&lt;div&gt;&lt;h5&gt;&lt;b&gt;SPECIAL ABILITIES&lt;/b&gt;&lt;/h5&gt;&lt;/div&gt;&lt;hr/&gt;&lt;div&gt;&lt;/h5&gt;&lt;h5&gt;&lt;b&gt;Fated (Su)&lt;/b&gt; A norn adds her Charisma modifier as an insight bonus to AC and on initiative checks.  &lt;/h5&gt;&lt;h5&gt;&lt;b&gt;Shears (Su)&lt;/b&gt; A norn's shears function as a &lt;i&gt;+5 mithral keen speed scimitar&lt;/i&gt;, but only for a norn.  &lt;/h5&gt;&lt;h5&gt;&lt;b&gt;Shift Fate (Su)&lt;/b&gt; As an immediate action, a norn can force any one target within 120 feet to reroll a saving throw-this ability must be used immediately after the saving throw is rolled, and the target must abide by the result of this second roll.  &lt;/h5&gt;&lt;h5&gt;&lt;b&gt;Snip Thread (Su)&lt;/b&gt; As a standard action up to three times per day but no more often than once every 1d4 rounds, a norn may produce a golden thread linked to a creature's fate and then attempt to snip it short with her shears. The target creature must be within 120 feet and in the norn's line of sight. The target immediately takes 20d6 points of damage (Fortitude DC 30 half). If the target dies from this damage, the norn has cut through the thread-in this case, the target may only be restored to life via &lt;i&gt;miracle&lt;/i&gt;, &lt;i&gt;wish&lt;/i&gt;, or divine intervention. This is a death effect. The Save DC is Charisma-based.&lt;/h5&gt;&lt;/div&gt;&lt;br&gt;&lt;div&gt;&lt;h4&gt;&lt;p&gt;&lt;p&gt;Ancient beyond imagining, the norns are a race of powerful women who hold in their hands the physical manifestation of fate and destiny in the form of golden thread. They watch over all life, intervening with reluctance when called upon or with a vengeance when the strands of fate are twisted and abused by lesser beings. Worshiped as gods by some, the norns do little to discourage this veneration.  A norn stands 14 feet tall and weighs 800 pounds.&lt;/p&gt;&lt;/h4&gt;&lt;/div&gt;</t>
  </si>
  <si>
    <t>Nuckelavee</t>
  </si>
  <si>
    <t>frightful presence (30 ft., DC 20)</t>
  </si>
  <si>
    <t>23, touch 17, flat-footed 15</t>
  </si>
  <si>
    <t>(+7 Dex, +1 dodge, +6 natural, -1 size)</t>
  </si>
  <si>
    <t>(11d6+66)</t>
  </si>
  <si>
    <t>Fort +9, Ref +16, Will +10</t>
  </si>
  <si>
    <t>50 ft., swim 50 ft.</t>
  </si>
  <si>
    <t>mwk longsword +11 (1d8+9/19-20), bite +10 (1d8+6 plus disease), 2 hooves +5 (1d6+3 plus disease)</t>
  </si>
  <si>
    <t>breath weapon (30-ft. cone, 10d6 damage plus disease, Reflex DC 21 half, usable every 1d4 rounds), trample (1d6+7, DC 21)</t>
  </si>
  <si>
    <t>Spell-Like Abilities (CL 9th; concentration +14)   3/day-control water, diminish plants, obscuring mist</t>
  </si>
  <si>
    <t>Str 22, Dex 24, Con 22, Int 13, Wis 17, Cha 21</t>
  </si>
  <si>
    <t>Dodge, Lightning Reflexes, Lightning Stance, Mobility, Spring Attack, Wind Stance</t>
  </si>
  <si>
    <t>Acrobatics +21 (+29 when jumping), Escape Artist +21, Intimidate +16, Knowledge (nature) +15, Perception +17, Stealth +17, Swim +28</t>
  </si>
  <si>
    <t>amphibious, undersized weapons</t>
  </si>
  <si>
    <t xml:space="preserve"> cold swamps or coastlines</t>
  </si>
  <si>
    <t>This skinless creature resembles a horse and its humanoid rider, fused into a single hideous being of rage and sickness.</t>
  </si>
  <si>
    <t>Breath Weapon (Su) A nuckelavee's breath weapon is a cone of withering foulness that causes painful welts, cramps, and bleeding, and only harms living creatures- this damage bypasses all energy resistance and damage reduction. Non-creature plants in the area are affected as if by  a blight spell. Any creature that fails its Reflex save against the breath weapon must make a DC 21 Fortitude save or contract mortasheen (see below). The save DC is Constitution-based.  Disease (Su) Mortasheen: Contact; save Fort DC 21; onset immediate; frequency 1/day; effect 1d4 Con and fatigue; cure 2 consecutive saves. Animals take a -2 penalty on their saves against this disease. The save DC is Constitution-based.</t>
  </si>
  <si>
    <t>The dreaded nuckelavee is a manifestation of pollution and filth, be it the natural decay of a red tide or the intrusive pollution of sewage and other urban waste. A nuckelavee is a living irony-a carrier of disease and a spreader of corruption that unleashes its wrath against other sources that bring corruption into the world. The corruption spread by nuckelavees only serves to further their own sense of self-loathing and overall rage. While nuckelavees might, incidentally, carry out vengeance for the victims of such pollution, defending the denizens of their rivers, swamps, and bogs is not their primary drive, for they revel in inflicting the very corruption they hate and enjoy little more than watching their enemies sicken and die.  Folktales tell of talismans to carry-fetishes of seaweed garlands, horsehair soaked in brine, or vials of sanctified seawater-or of prayers to recite to ward away nuckelavees or convince them the bearer is innocent. In truth, however, these old solutions offer no protection from the vile plague-bearers.  A nuckelavee is the same size as a horse.</t>
  </si>
  <si>
    <t>&lt;link rel="stylesheet"href="PF.css"&gt;&lt;div&gt;&lt;h2&gt;Nuckelavee&lt;/h2&gt;&lt;h3&gt;&lt;i&gt;This skinless creature resembles a horse and its humanoid rider, fused into a single hideous being of rage and sickness.&lt;/i&gt;&lt;/h3&gt;&lt;br&gt;&lt;/div&gt;&lt;div class="heading"&gt;&lt;p class="alignleft"&gt;Nuckelavee&lt;/p&gt;&lt;p class="alignright"&gt;CR 9&lt;/p&gt;&lt;div style="clear: both;"&gt;&lt;/div&gt;&lt;/div&gt;&lt;div&gt;&lt;h5&gt;&lt;b&gt;XP &lt;/b&gt;6,400&lt;/h5&gt;&lt;h5&gt;NE Large fey (aquatic)&lt;/h5&gt;&lt;h5&gt;&lt;b&gt;Init &lt;/b&gt;+7; &lt;b&gt;Senses &lt;/b&gt;low-light vision; Perception +17&lt;/h5&gt;&lt;h5&gt;&lt;b&gt;Aura &lt;/b&gt;frightful presence (30 ft., DC 20)&lt;/h5&gt;&lt;/div&gt;&lt;hr/&gt;&lt;div&gt;&lt;h5&gt;&lt;b&gt;DEFENSE&lt;/b&gt;&lt;/h5&gt;&lt;/div&gt;&lt;hr/&gt;&lt;div&gt;&lt;h5&gt;&lt;b&gt;AC &lt;/b&gt;23, touch 17, flat-footed 15 (+7 Dex, +1 dodge, +6 natural, -1 size)&lt;/h5&gt;&lt;h5&gt;&lt;b&gt;hp &lt;/b&gt;104 (11d6+66)&lt;/h5&gt;&lt;h5&gt;&lt;b&gt;Fort &lt;/b&gt;+9, &lt;b&gt;Ref &lt;/b&gt;+16, &lt;b&gt;Will &lt;/b&gt;+10&lt;/h5&gt;&lt;h5&gt;&lt;b&gt;DR &lt;/b&gt;10/cold iron; &lt;b&gt;Immune &lt;/b&gt;disease, poison&lt;/h5&gt;&lt;/div&gt;&lt;hr/&gt;&lt;div&gt;&lt;h5&gt;&lt;b&gt;OFFENSE&lt;/b&gt;&lt;/h5&gt;&lt;/div&gt;&lt;hr/&gt;&lt;div&gt;&lt;h5&gt;&lt;b&gt;Spd &lt;/b&gt;50 ft., swim 50 ft.&lt;/h5&gt;&lt;h5&gt;&lt;b&gt;Melee &lt;/b&gt;mwk longsword +11 (1d8+9/19-20), bite +10 (1d8+6 plus disease), 2 hooves +5 (1d6+3 plus disease)&lt;/h5&gt;&lt;h5&gt;&lt;b&gt;Space &lt;/b&gt;10 ft.; &lt;b&gt;Reach &lt;/b&gt;5 ft.&lt;/h5&gt;&lt;h5&gt;&lt;b&gt;Special Attacks &lt;/b&gt;breath weapon (30-ft. cone, 10d6 damage plus disease, Reflex DC 21 half, usable every 1d4 rounds), trample (1d6+7, DC 21)&lt;/h5&gt;&lt;h5&gt;&lt;b&gt;Spell-Like Abilities&lt;/b&gt; (CL 9th; concentration +14) &lt;/br&gt;3/day&amp;mdash;&lt;i&gt;control water&lt;/i&gt;, &lt;i&gt;diminish plants&lt;/i&gt;, &lt;i&gt;obscuring mist&lt;/i&gt;&lt;/h5&gt;&lt;/h5&gt;&lt;/div&gt;&lt;hr/&gt;&lt;div&gt;&lt;h5&gt;&lt;b&gt;STATISTICS&lt;/b&gt;&lt;/h5&gt;&lt;/div&gt;&lt;hr/&gt;&lt;div&gt;&lt;h5&gt;&lt;b&gt;Str &lt;/b&gt;22, &lt;b&gt;Dex &lt;/b&gt;24, &lt;b&gt;Con &lt;/b&gt;22, &lt;b&gt;Int &lt;/b&gt; 13, &lt;b&gt;Wis &lt;/b&gt;17, &lt;b&gt;Cha &lt;/b&gt;21&lt;/h5&gt;&lt;h5&gt;&lt;b&gt;Base Atk &lt;/b&gt;+5; &lt;b&gt;CMB &lt;/b&gt;+12; &lt;b&gt;CMD &lt;/b&gt;30 (34 vs. trip)&lt;/h5&gt;&lt;h5&gt;&lt;b&gt;Feats &lt;/b&gt;Dodge, Lightning Reflexes, Lightning Stance, Mobility, Spring Attack, Wind Stance&lt;/h5&gt;&lt;h5&gt;&lt;b&gt;Skills &lt;/b&gt;Acrobatics +21 (+29 when jumping), Escape Artist +21, Intimidate +16, Knowledge (nature) +15, Perception +17, Stealth +17, Swim +28&lt;/h5&gt;&lt;h5&gt;&lt;b&gt;Languages &lt;/b&gt;Aklo, Common, Sylvan&lt;/h5&gt;&lt;h5&gt;&lt;b&gt;SQ &lt;/b&gt;amphibious, undersized weapons&lt;/h5&gt;&lt;/div&gt;&lt;hr/&gt;&lt;div&gt;&lt;h5&gt;&lt;b&gt;ECOLOGY&lt;/b&gt;&lt;/h5&gt;&lt;/div&gt;&lt;hr/&gt;&lt;div&gt;&lt;h5&gt;&lt;b&gt;Environment &lt;/b&gt; cold swamps or coastlines&lt;/h5&gt;&lt;h5&gt;&lt;b&gt;Organization &lt;/b&gt;solitary&lt;/h5&gt;&lt;h5&gt;&lt;b&gt;Treasure &lt;/b&gt;standard (masterwork longsword, other treasure)&lt;/h5&gt;&lt;/div&gt;&lt;hr/&gt;&lt;div&gt;&lt;h5&gt;&lt;b&gt;SPECIAL ABILITIES&lt;/b&gt;&lt;/h5&gt;&lt;/div&gt;&lt;hr/&gt;&lt;div&gt;&lt;/h5&gt;&lt;h5&gt;&lt;b&gt;Breath Weapon (Su)&lt;/b&gt; A nuckelavee's breath weapon is a cone of withering foulness that causes painful welts, cramps, and bleeding, and only harms living creatures- this damage bypasses all energy resistance and damage reduction. Non-creature plants in the area are affected as if by  a &lt;i&gt;blight&lt;/i&gt; spell. Any creature that fails its Reflex save against the breath weapon must make a DC 21 Fortitude save or contract mortasheen (see below). The save DC is Constitution-based.  &lt;/h5&gt;&lt;h5&gt;&lt;b&gt;Disease (Su)&lt;/b&gt; &lt;i&gt;Mortasheen&lt;/i&gt;: Contact; save Fort DC 21; &lt;i&gt;onset&lt;/i&gt; immediate; frequency 1/day; effect 1d4 Con and fatigue; cure 2 consecutive saves. Animals take a -2 penalty on their saves against this disease. The save DC is Constitution-based.&lt;/h5&gt;&lt;/div&gt;&lt;br&gt;&lt;div&gt;&lt;h4&gt;&lt;p&gt;&lt;p&gt;The dreaded nuckelavee is a manifestation of pollution and filth, be it the natural decay of a red tide or the intrusive pollution of sewage and other urban waste. A nuckelavee is a living irony-a carrier of disease and a spreader of corruption that unleashes its wrath against other sources that bring corruption into the world. The corruption spread by nuckelavees only serves to further their own sense of self-loathing and overall rage. While nuckelavees might, incidentally, carry out vengeance for the victims of such pollution, defending the denizens of their rivers, swamps, and bogs is not their primary drive, for they revel in inflicting the very corruption they hate and enjoy little more than watching their enemies sicken and die.  Folktales tell of talismans to carry-fetishes of seaweed garlands, horsehair soaked in brine, or vials of sanctified seawater-or of prayers to recite to ward away nuckelavees or convince them the bearer is innocent. In truth, however, these old solutions offer no protection from the vile plague-bearers.  A nuckelavee is the same size as a horse.&lt;/p&gt;&lt;/h4&gt;&lt;/div&gt;</t>
  </si>
  <si>
    <t>Nue</t>
  </si>
  <si>
    <t>bite +17 (2d6+6 plus energy drain), bite +17 (1d4+6 plus poison), 2 claws +17 (1d6+6)</t>
  </si>
  <si>
    <t>energy drain (2 levels, DC 16), pounce</t>
  </si>
  <si>
    <t>Spell-Like Abilities (CL 12th; concentration +12)   3/day-contagion (DC 14), hold person (DC 13)   1/day-nightmare (DC 15), shout (DC 14), waves of fatigue</t>
  </si>
  <si>
    <t>Str 22, Dex 21, Con 20, Int 7, Wis 17, Cha 10</t>
  </si>
  <si>
    <t>Combat Casting, Combat Reflexes, Dodge, Improved Initiative, Mobility, Skill Focus (Stealth)</t>
  </si>
  <si>
    <t>Climb +13, Perception +10, Stealth +11</t>
  </si>
  <si>
    <t>cloud form</t>
  </si>
  <si>
    <t>solitary, pair, or ambush (3-6)</t>
  </si>
  <si>
    <t>Materializing out of a noxious black cloud, this beast has the head of a fanged monkey and the body of a tiger with a viper as a tail.</t>
  </si>
  <si>
    <t>Cloud Form (Su) A nue can change into the form of a 10-foot black cloud or back to its normal form as a standard action. A nue in cloud form is otherwise treated as if under the effects of gaseous form, except that it obscures vision like fog cloud.  Poison (Ex) Bite-injury; save Fort DC 21; frequency 1/round for 6 rounds; effect 1d4 Strength damage; cure 2 consecutive saves. The save DC is Constitution-based.</t>
  </si>
  <si>
    <t>This strange creature has the body of a tiger, the head of a fanged monkey, and a poisonous viper for a tail. Though some call it a chimera and treat it as an exotic specimen of that creature, it is a completely different breed of beast.  Intelligent enough to enjoy cruelty as well as inf licting terror upon its prey, a nue delights in toying with its victim before dealing the killing blow. Often, a nue will select a target and plague it with nightmares before it even attempts an act of violence, wearing down the victim with dreadful dreams and phantasmagoric terrors. Once its prey is thoroughly exhausted, the nue will finally steal into the victim's sleeping chambers and engage in combat, paralyzing its target with its magic and infecting its prey with both disease and poison, letting the victim writhe in pain before succumbing to death.  A nue's ghastly appearance in physical form is only made eerier by its ability to turn into an inky cloud of darkness. In this guise, a nue can hide amongst fog clouds or shadows before emerging as the destructive horror it is. By the time a nue crawls forth from the inscrutable black cloud, its prey is often too fatigued from its strange night terrors to defend itself. The dreams a nue impregnates creatures' minds with varies from victim to victim, but all share the trait of an ever-present, foreboding cloud that exudes a fierce and palpable sense of malice.  Some legends suggest that nues are the spirits of children warped into twisted forms to spread paranoia, exhaustion, and fear among former friends and family. According to these stories, such a cursed child wreaks terror upon its friends and relatives until they are all either dead or driven mad by fear. Then, the creature moves on, seeking more challenging kills to sate its vicious hunger. The greatest joy a nue can feel is snuffing the life of a once-strong and proud target that has been brought low by its debilitating attacks.  A nue is 9 feet long and weighs 600 pounds.</t>
  </si>
  <si>
    <t>&lt;link rel="stylesheet"href="PF.css"&gt;&lt;div&gt;&lt;h2&gt;Nue&lt;/h2&gt;&lt;h3&gt;&lt;i&gt;&lt;i&gt;Materializing out of a noxious black cloud&lt;/i&gt;, &lt;i&gt;this beast has the head of a fanged monkey and the body of a tiger with a viper as a tail&lt;/i&gt;.&lt;/i&gt;&lt;/h3&gt;&lt;br&gt;&lt;/br&gt;&lt;/div&gt;&lt;div class="heading"&gt;&lt;p class="alignleft"&gt;Nue&lt;/p&gt;&lt;p class="alignright"&gt;CR 10&lt;/p&gt;&lt;div style="clear: both;"&gt;&lt;/div&gt;&lt;/div&gt;&lt;div&gt;&lt;h5&gt;&lt;b&gt;XP &lt;/b&gt;9,600&lt;/h5&gt;&lt;h5&gt;NE Large magical beast &lt;/h5&gt;&lt;h5&gt;&lt;b&gt;Init &lt;/b&gt;+9; &lt;b&gt;Senses &lt;/b&gt;darkvision 60 ft., low-light vision; Perception +10&lt;/h5&gt;&lt;/div&gt;&lt;hr/&gt;&lt;div&gt;&lt;h5&gt;&lt;b&gt;DEFENSE&lt;/b&gt;&lt;/h5&gt;&lt;/div&gt;&lt;hr/&gt;&lt;div&gt;&lt;h5&gt;&lt;b&gt;AC &lt;/b&gt;24, touch 15, flat-footed 18 (+5 Dex, +1 dodge, +9 natural, -1 size)&lt;/h5&gt;&lt;h5&gt;&lt;b&gt;hp &lt;/b&gt;126 (12d10+60)&lt;/h5&gt;&lt;h5&gt;&lt;b&gt;Fort &lt;/b&gt;+13, &lt;b&gt;Ref &lt;/b&gt;+13, &lt;b&gt;Will &lt;/b&gt;+7&lt;/h5&gt;&lt;/div&gt;&lt;hr/&gt;&lt;div&gt;&lt;h5&gt;&lt;b&gt;OFFENSE&lt;/b&gt;&lt;/h5&gt;&lt;/div&gt;&lt;hr/&gt;&lt;div&gt;&lt;h5&gt;&lt;b&gt;Spd &lt;/b&gt;30 ft.&lt;/h5&gt;&lt;h5&gt;&lt;b&gt;Melee &lt;/b&gt;bite +17 (2d6+6 plus energy drain), bite +17 (1d4+6 plus poison), 2 claws +17 (1d6+6)&lt;/h5&gt;&lt;h5&gt;&lt;b&gt;Space &lt;/b&gt;10 ft.; &lt;b&gt;Reach &lt;/b&gt;10 ft.&lt;/h5&gt;&lt;h5&gt;&lt;b&gt;Special Attacks &lt;/b&gt;energy drain (2 levels, DC 16), pounce&lt;/h5&gt;&lt;h5&gt;&lt;b&gt;Spell-Like Abilities&lt;/b&gt; (CL 12th; concentration +12) &lt;/br&gt;3/day&amp;mdash;&lt;i&gt;contagion&lt;/i&gt; (DC 14), &lt;i&gt;hold person&lt;/i&gt; (DC 13) &lt;/br&gt;1/day&amp;mdash;&lt;i&gt;nightmare&lt;/i&gt; (DC 15), &lt;i&gt;shout&lt;/i&gt; (DC 14), &lt;i&gt;waves of fatigue&lt;/i&gt;&lt;/h5&gt;&lt;/h5&gt;&lt;/div&gt;&lt;hr/&gt;&lt;div&gt;&lt;h5&gt;&lt;b&gt;STATISTICS&lt;/b&gt;&lt;/h5&gt;&lt;/div&gt;&lt;hr/&gt;&lt;div&gt;&lt;h5&gt;&lt;b&gt;Str &lt;/b&gt;22, &lt;b&gt;Dex &lt;/b&gt;21, &lt;b&gt;Con &lt;/b&gt;20, &lt;b&gt;Int &lt;/b&gt; 7, &lt;b&gt;Wis &lt;/b&gt;17, &lt;b&gt;Cha &lt;/b&gt;10&lt;/h5&gt;&lt;h5&gt;&lt;b&gt;Base Atk &lt;/b&gt;+12; &lt;b&gt;CMB &lt;/b&gt;+19; &lt;b&gt;CMD &lt;/b&gt;35 (39 vs. trip)&lt;/h5&gt;&lt;h5&gt;&lt;b&gt;Feats &lt;/b&gt;Combat Casting, Combat Reflexes, Dodge, Improved Initiative, Mobility, Skill Focus (Stealth)&lt;/h5&gt;&lt;h5&gt;&lt;b&gt;Skills &lt;/b&gt;Climb +13, Perception +10, Stealth +11&lt;/h5&gt;&lt;h5&gt;&lt;b&gt;Languages &lt;/b&gt;Common&lt;/h5&gt;&lt;h5&gt;&lt;b&gt;SQ &lt;/b&gt;cloud form&lt;/h5&gt;&lt;/div&gt;&lt;hr/&gt;&lt;div&gt;&lt;h5&gt;&lt;b&gt;ECOLOGY&lt;/b&gt;&lt;/h5&gt;&lt;/div&gt;&lt;hr/&gt;&lt;div&gt;&lt;h5&gt;&lt;b&gt;Environment &lt;/b&gt; warm forests or mountains&lt;/h5&gt;&lt;h5&gt;&lt;b&gt;Organization &lt;/b&gt;solitary, pair, or ambush (3-6)&lt;/h5&gt;&lt;h5&gt;&lt;b&gt;Treasure &lt;/b&gt;standard&lt;/h5&gt;&lt;/div&gt;&lt;hr/&gt;&lt;div&gt;&lt;h5&gt;&lt;b&gt;SPECIAL ABILITIES&lt;/b&gt;&lt;/h5&gt;&lt;/div&gt;&lt;hr/&gt;&lt;div&gt;&lt;/h5&gt;&lt;h5&gt;&lt;b&gt;Cloud Form (Su)&lt;/b&gt; A nue can change into the form of a 10-foot black cloud or back to its normal form as a standard action. A nue in cloud form is otherwise treated as if under the effects of &lt;i&gt;gaseous form&lt;/i&gt;, except that it obscures vision like &lt;i&gt;fog cloud&lt;/i&gt;.  &lt;/h5&gt;&lt;h5&gt;&lt;b&gt;Poison (Ex)&lt;/b&gt; Bite-injury; &lt;i&gt;save&lt;/i&gt; Fort DC 21; &lt;i&gt;frequency&lt;/i&gt; 1/round for 6 rounds; &lt;i&gt;effect&lt;/i&gt; 1d4 Strength damage; &lt;i&gt;cure&lt;/i&gt; 2 consecutive &lt;i&gt;save&lt;/i&gt;s. The save DC is Constitution-based.&lt;/h5&gt;&lt;/div&gt;&lt;br&gt;&lt;/br&gt;&lt;div&gt;&lt;h4&gt;&lt;p&gt;&lt;p&gt;This strange creature has the body of a tiger, the head of a fanged monkey, and a poisonous viper for a tail. Though some call it a chimera and treat it as an exotic specimen of that creature, it is a completely different breed of beast.  Intelligent enough to enjoy cruelty as well as inf licting terror upon its prey, a nue delights in toying with its victim before dealing the killing blow. Often, a nue will select a target and plague it with &lt;i&gt;nightmare&lt;/i&gt;s before it even attempts an act of violence, wearing down the victim with dreadful dreams and phantasmagoric terrors. Once its prey is thoroughly exhausted, the nue will finally steal into the victim's sleeping chambers and engage in combat, paralyzing its target with its magic and infecting its prey with both disease and poison, letting the victim writhe in pain before succumbing to death.  A nue's ghastly appearance in physical form is only made eerier by its ability to turn into an inky cloud of darkness. In this guise, a nue can hide amongst &lt;i&gt;fog cloud&lt;/i&gt;s or shadows before emerging as the destructive horror it is. By the time a nue crawls forth from the inscrutable black cloud, its prey is often too fatigued from its strange night terrors to defend itself. The dreams a nue impregnates creatures' minds with varies from victim to victim, but all share the trait of an ever-present, foreboding cloud that exudes a fierce and palpable sense of malice.  Some legends suggest that nues are the spirits of children warped into twisted forms to spread paranoia, exhaustion, and fear among former friends and family. According to these stories, such a cursed child wreaks terror upon its friends and relatives until they are all either dead or driven mad by fear. Then, the creature moves on, seeking more challenging kills to sate its vicious hunger. The greatest joy a nue can feel is snuffing the life of a once-strong and proud target that has been brought low by its debilitating attacks.  A nue is 9 feet long and weighs 600 pounds.&lt;/p&gt;&lt;/h4&gt;&lt;/div&gt;</t>
  </si>
  <si>
    <t>Fire Yai</t>
  </si>
  <si>
    <t>(fire, giant, native, oni, shapechanger)</t>
  </si>
  <si>
    <t>(+8 armor, +1 Dex, +11 natural, -1 size)</t>
  </si>
  <si>
    <t>regeneration 5 (acid or cold)</t>
  </si>
  <si>
    <t>Fort +18, Ref +10, Will +15</t>
  </si>
  <si>
    <t xml:space="preserve"> 30 ft., fly 40 ft. (good) in armor</t>
  </si>
  <si>
    <t>+1 katana* +27/+22/+17/+12 (2d6+16/18-20) or 2 slams +26 (1d10+10)</t>
  </si>
  <si>
    <t>fiery missile +19 touch (4d6 fire plus burn)</t>
  </si>
  <si>
    <t>burn (2d6, DC 26), smoke form</t>
  </si>
  <si>
    <t>Spell-Like Abilities (CL 15th; concentration +17)  Constant-fly   At Will-darkness, invisibility (self only), scorching ray   3/day-charm monster (DC 16), deep slumber (DC 15), fireball (DC 15), fire shield (warm shield only), wall of fire   1/day-incendiary cloud (DC 20)</t>
  </si>
  <si>
    <t>Str 31, Dex 16, Con 26, Int 14, Wis 17, Cha 15</t>
  </si>
  <si>
    <t>41 (43 vs. overrun)</t>
  </si>
  <si>
    <t>Cleave, Combat Reflexes, Great Cleave, Improved Initiative, Improved Overrun, Iron Will, Lightning Reflexes, Power Attack, Vital Strike</t>
  </si>
  <si>
    <t>Bluff +22, Craft (weapons) +12, Craft (armor) +12, Diplomacy +11, Disguise +11, Fly +19, Intimidate +22, Knowledge (arcana) +14, Perception +23, Sense Motive +23, Spellcraft +11, Use Magic Device +14</t>
  </si>
  <si>
    <t>change shape (Medium or Large humanoid; alter self or giant form I)</t>
  </si>
  <si>
    <t xml:space="preserve"> temperate or warm hills or mountains</t>
  </si>
  <si>
    <t>solitary, band (1 plus 4-8 fire giants), tribe (1 plus 20-30 fire giants), or dynasty (1 plus 2-20 other oni)</t>
  </si>
  <si>
    <t>standard (+1 banded mail, +1 katana*, other treasure)</t>
  </si>
  <si>
    <t>This fanged, three-eyed giant rages in its finely crafted armor, its skin as red as a smoldering ember.</t>
  </si>
  <si>
    <t>Fiery Missile (Su) As a swift action, a fire yai can launch a bolt of fire from its third eye. This attack has a range of 180 feet with no range increment.  Smoke Form (Sp) As a standard action, a fire yai can turn into a cloud of smoke. This functions like gaseous form, except the cloud has the properties of the smoke cloud from a pyrotechnics spell (Fort DC 26 negates the effects of the smoke cloud). The fire yai can end this ability as a standard action.</t>
  </si>
  <si>
    <t>Fire yai prefer to live in luxury-an orderly and well-built abode is essential. Even a lone fire yai prefers to build or inhabit a fortified stone dwelling in its territory, and surrounds itself with as many luxuries as it can acquire. Vain, greedy, and brutal, fire yai are the most impulsive of their kind-several tales tell of clever heroes taunting fire yai to act rashly. They rarely let challenges pass uncontested and react quickly to squelch any threat to their rule.  While many fire yai seek out tribes of fire giants to infiltrate and rule, not all follow this compulsion. Capable of assuming the form of many types of humanoid, some fire yai seek to subtly invade and eventually rule entire nations of humanoids from within.  A fire yai is 16 feet tall and weighs 7,000 pounds.</t>
  </si>
  <si>
    <t>&lt;link rel="stylesheet"href="PF.css"&gt;&lt;div&gt;&lt;h2&gt;Oni, Fire Yai&lt;/h2&gt;&lt;h3&gt;&lt;i&gt;This fanged, three-eyed giant rages in its finely crafted armor, its skin as red as a smoldering ember.&lt;/i&gt;&lt;/h3&gt;&lt;br&gt;&lt;/div&gt;&lt;div class="heading"&gt;&lt;p class="alignleft"&gt;Fire Yai&lt;/p&gt;&lt;p class="alignright"&gt;CR 15&lt;/p&gt;&lt;div style="clear: both;"&gt;&lt;/div&gt;&lt;/div&gt;&lt;div&gt;&lt;h5&gt;&lt;b&gt;XP &lt;/b&gt;51,200&lt;/h5&gt;&lt;h5&gt;NE Large outsider (fire, giant, native, oni, shapechanger)&lt;/h5&gt;&lt;h5&gt;&lt;b&gt;Init &lt;/b&gt;+7; &lt;b&gt;Senses &lt;/b&gt;darkvision 60 ft., low-light vision; Perception +23&lt;/h5&gt;&lt;/div&gt;&lt;hr/&gt;&lt;div&gt;&lt;h5&gt;&lt;b&gt;DEFENSE&lt;/b&gt;&lt;/h5&gt;&lt;/div&gt;&lt;hr/&gt;&lt;div&gt;&lt;h5&gt;&lt;b&gt;AC &lt;/b&gt;29, touch 10, flat-footed 28 (+8 armor, +1 Dex, +11 natural, -1 size)&lt;/h5&gt;&lt;h5&gt;&lt;b&gt;hp &lt;/b&gt;229 (17d10+136); regeneration 5 (acid or cold)&lt;/h5&gt;&lt;h5&gt;&lt;b&gt;Fort &lt;/b&gt;+18, &lt;b&gt;Ref &lt;/b&gt;+10, &lt;b&gt;Will &lt;/b&gt;+15&lt;/h5&gt;&lt;h5&gt;&lt;b&gt;Immune &lt;/b&gt;fire; &lt;b&gt;SR &lt;/b&gt;26&lt;/h5&gt;&lt;h5&gt;&lt;b&gt;Weaknesses &lt;/b&gt;vulnerability to cold&lt;/h5&gt;&lt;/div&gt;&lt;hr/&gt;&lt;div&gt;&lt;h5&gt;&lt;b&gt;OFFENSE&lt;/b&gt;&lt;/h5&gt;&lt;/div&gt;&lt;hr/&gt;&lt;div&gt;&lt;h5&gt;&lt;b&gt;Spd &lt;/b&gt;40 ft., fly 60 ft. (good);  30 ft., fly 40 ft. (good) in armor&lt;/h5&gt;&lt;h5&gt;&lt;b&gt;Melee &lt;/b&gt;&lt;i&gt;&lt;i&gt;+1 katana&lt;/i&gt;*&lt;/i&gt; +27/+22/+17/+12 (2d6+16/18-20) or &lt;/br&gt;2 slams +26 (1d10+10)&lt;/h5&gt;&lt;h5&gt;&lt;b&gt;Ranged &lt;/b&gt;fiery missile +19 touch (4d6 fire plus burn)&lt;/h5&gt;&lt;h5&gt;&lt;b&gt;Space &lt;/b&gt;10 ft.; &lt;b&gt;Reach &lt;/b&gt;10 ft.&lt;/h5&gt;&lt;h5&gt;&lt;b&gt;Special Attacks &lt;/b&gt;burn (2d6, DC 26), smoke form&lt;/h5&gt;&lt;h5&gt;&lt;b&gt;Spell-Like Abilities&lt;/b&gt; (CL 15th; concentration +17)  &lt;/br&gt;Constant&amp;mdash;&lt;i&gt;fly&lt;/i&gt; &lt;/br&gt;At Will&amp;mdash;&lt;i&gt;darkness&lt;/i&gt;, &lt;i&gt;invisibility&lt;/i&gt; (self only), &lt;i&gt;scorching ray&lt;/i&gt; &lt;/br&gt;3/day&amp;mdash;&lt;i&gt;charm monster&lt;/i&gt; (DC 16), &lt;i&gt;deep slumber&lt;/i&gt; (DC 15), &lt;i&gt;fireball&lt;/i&gt; (DC 15), &lt;i&gt;fire shield&lt;/i&gt; (warm shield only), &lt;i&gt;wall of fire&lt;/i&gt; &lt;/br&gt;1/day&amp;mdash;&lt;i&gt;incendiary cloud&lt;/i&gt; (DC 20)&lt;/h5&gt;&lt;/h5&gt;&lt;/div&gt;&lt;hr/&gt;&lt;div&gt;&lt;h5&gt;&lt;b&gt;STATISTICS&lt;/b&gt;&lt;/h5&gt;&lt;/div&gt;&lt;hr/&gt;&lt;div&gt;&lt;h5&gt;&lt;b&gt;Str &lt;/b&gt;31, &lt;b&gt;Dex &lt;/b&gt;16, &lt;b&gt;Con &lt;/b&gt;26, &lt;b&gt;Int &lt;/b&gt; 14, &lt;b&gt;Wis &lt;/b&gt;17, &lt;b&gt;Cha &lt;/b&gt;15&lt;/h5&gt;&lt;h5&gt;&lt;b&gt;Base Atk &lt;/b&gt;+17; &lt;b&gt;CMB &lt;/b&gt;+28 (+30 vs. overrun); &lt;b&gt;CMD &lt;/b&gt;41 (43 vs. overrun)&lt;/h5&gt;&lt;h5&gt;&lt;b&gt;Feats &lt;/b&gt;Cleave, Combat Reflexes, Great Cleave, Improved Initiative, Improved Overrun, Iron Will, Lightning Reflexes, Power Attack, Vital Strike&lt;/h5&gt;&lt;h5&gt;&lt;b&gt;Skills &lt;/b&gt;Bluff +22, Craft (weapons) +12, Craft (armor) +12, Diplomacy +11, Disguise +11, Fly +19, Intimidate +22, Knowledge (arcana) +14, Perception +23, Sense Motive +23, Spellcraft +11, Use Magic Device +14&lt;/h5&gt;&lt;h5&gt;&lt;b&gt;Languages &lt;/b&gt;Common, Giant&lt;/h5&gt;&lt;h5&gt;&lt;b&gt;SQ &lt;/b&gt;change shape (Medium or Large humanoid; &lt;i&gt;alter self&lt;/i&gt; or &lt;i&gt;giant form&lt;/i&gt; I)&lt;/h5&gt;&lt;/div&gt;&lt;hr/&gt;&lt;div&gt;&lt;h5&gt;&lt;b&gt;ECOLOGY&lt;/b&gt;&lt;/h5&gt;&lt;/div&gt;&lt;hr/&gt;&lt;div&gt;&lt;h5&gt;&lt;b&gt;Environment &lt;/b&gt; temperate or warm hills or mountains&lt;/h5&gt;&lt;h5&gt;&lt;b&gt;Organization &lt;/b&gt;solitary, band (1 plus 4-8 fire giants), tribe (1 plus 20-30 fire giants), or dynasty (1 plus 2-20 other oni)&lt;/h5&gt;&lt;h5&gt;&lt;b&gt;Treasure &lt;/b&gt;standard (&lt;i&gt;+1 banded mail&lt;/i&gt;, &lt;i&gt;+1 katana&lt;/i&gt;*, other treasure)&lt;/h5&gt;&lt;/div&gt;&lt;hr/&gt;&lt;div&gt;&lt;h5&gt;&lt;b&gt;SPECIAL ABILITIES&lt;/b&gt;&lt;/h5&gt;&lt;/div&gt;&lt;hr/&gt;&lt;div&gt;&lt;/h5&gt;&lt;h5&gt;&lt;b&gt;Fiery Missile (Su)&lt;/b&gt; As a swift action, a fire yai can launch a bolt of fire from its third eye. This attack has a range of 180 feet with no range increment.  &lt;/h5&gt;&lt;h5&gt;&lt;b&gt;Smoke Form (Sp)&lt;/b&gt; As a standard action, a fire yai can turn into a cloud of smoke. This functions like &lt;i&gt;gaseous form&lt;/i&gt;, except the cloud has the properties of the smoke cloud from a &lt;i&gt;pyrotechnics&lt;/i&gt; spell (Fort DC 26 negates the effects of the smoke cloud). The fire yai can end this ability as a standard action.&lt;/h5&gt;&lt;h5&gt;* See &lt;i&gt;Ultimate Combat&lt;/i&gt;.&lt;/h5&gt;&lt;/div&gt;&lt;br&gt;&lt;div&gt;&lt;h4&gt;&lt;p&gt;&lt;p&gt;Fire yai prefer to live in luxury-an orderly and well-built abode is essential. Even a lone fire yai prefers to build or inhabit a fortified stone dwelling in its territory, and surrounds itself with as many luxuries as it can acquire. Vain, greedy, and brutal, fire yai are the most impulsive of their kind-several tales tell of clever heroes taunting fire yai to act rashly. They rarely let challenges pass uncontested and react quickly to squelch any threat to their rule.  While many fire yai seek out tribes of fire giants to infiltrate and rule, not all follow this compulsion. Capable of assuming the form of many types of humanoid, some fire yai seek to subtly invade and eventually rule entire nations of humanoids from within.  A fire yai is 16 feet tall and weighs 7,000 pounds.&lt;/p&gt;&lt;/h4&gt;&lt;/div&gt;</t>
  </si>
  <si>
    <t>* See Ultimate Combat.</t>
  </si>
  <si>
    <t>Ice Yai</t>
  </si>
  <si>
    <t>(cold, oni, giant, native, shapechanger)</t>
  </si>
  <si>
    <t>27, touch 12, flat-footed 24</t>
  </si>
  <si>
    <t>(+4 armor, +2 Dex, +1 dodge, +11 natural, -1 size)</t>
  </si>
  <si>
    <t>Fort +17, Ref +7, Will +12</t>
  </si>
  <si>
    <t>50 ft., fly 60 ft. (good)</t>
  </si>
  <si>
    <t>4 slams +24 (2d8+9)</t>
  </si>
  <si>
    <t>icy missile +17 touch (4d6 cold)</t>
  </si>
  <si>
    <t>staggering strikes</t>
  </si>
  <si>
    <t>Spell-Like Abilities (CL 18th; concentration +22)  Constant-fly, mage armor   At Will-darkness, invisibility (self only)   3/day- charm monster (DC 18), cone of cold (DC 19), deep slumber (DC 17), gaseous form (self only)   1/day-polar ray, solid fog</t>
  </si>
  <si>
    <t>Str 29, Dex 14, Con 25, Int 12, Wis 15, Cha 18</t>
  </si>
  <si>
    <t>Cleave, Combat Reflexes, Dodge, Great Cleave, Mobility, Power Attack, Spring Attack, Vital Strike</t>
  </si>
  <si>
    <t>Bluff +23, Disguise +14, Fly +25, Intimidate +23, Knowledge (arcana) +11, Perception +22, Sense Motive +13, Spellcraft +8, Stealth +17 (+21 in snow), Use Magic Device +14</t>
  </si>
  <si>
    <t>solitary or gang (1 plus 4-16 frost giants)</t>
  </si>
  <si>
    <t>This blue-skinned giant has three eyes, fangs, and claws. Its hair seems to be formed of delicate strands of ice.</t>
  </si>
  <si>
    <t>Icy Missile (Su) As a swift action, the ice yai can fire a dart of ice from its third eye. This dart is a ranged touch attack (+20 attack bonus), dealing 4d6 points of cold damage on a hit. This attack has a range of 180 feet with no range increment.  Staggering Strikes (Ex) An ice yai can strike twice per round with its two slam attacks. A creature struck  by more than two of these slam attacks in a round must succeed at a DC 27 Fortitude save or be staggered for 1 round. The save DC is Strength-based.</t>
  </si>
  <si>
    <t>The ice yai is a sinister creature that combines the brutality of a frost giant with the grace and style of a skilled martial artist. Although its magical powers are formidable, it prefers to fight in melee using its slam attacks, leading its minions in merciless combat. It uses its mobility to cast combat spells or launch shards of ice from its third eye.  An ice yai is a natural leader among frost giants, tempering their savagery with its own wisdom. A tribe led by an ice yai may still raid settlements of neighboring humanoids, but the tribe soon learns the value of establishing regular tributes and willing sacrifices-the ice yai teach that methods that rely upon the threat of violence are often even more effective than actual violence. Despite this strangely enlightened philosophy, an ice yai never passes up an opportunity to reinforce its capacity for slaughter, and will often demand that its subjects take part in show battles, both for the entertainment of the tribe and to nurture the ice yai's insatiable ego and sense of dominion over its subjects.</t>
  </si>
  <si>
    <t>&lt;link rel="stylesheet"href="PF.css"&gt;&lt;div&gt;&lt;h2&gt;Oni, Ice Yai&lt;/h2&gt;&lt;h3&gt;&lt;i&gt;This blue-skinned giant has three eyes, fangs, and claws. Its hair seems to be formed of delicate strands of ice.&lt;/i&gt;&lt;/h3&gt;&lt;br&gt;&lt;/div&gt;&lt;div class="heading"&gt;&lt;p class="alignleft"&gt;Ice Yai&lt;/p&gt;&lt;p class="alignright"&gt;CR 14&lt;/p&gt;&lt;div style="clear: both;"&gt;&lt;/div&gt;&lt;/div&gt;&lt;div&gt;&lt;h5&gt;&lt;b&gt;XP &lt;/b&gt;38,400&lt;/h5&gt;&lt;h5&gt;CE Large outsider (cold, oni, giant, native, shapechanger)&lt;/h5&gt;&lt;h5&gt;&lt;b&gt;Init &lt;/b&gt;+2; &lt;b&gt;Senses &lt;/b&gt;darkvision 60 ft., low-light vision; Perception +22&lt;/h5&gt;&lt;/div&gt;&lt;hr/&gt;&lt;div&gt;&lt;h5&gt;&lt;b&gt;DEFENSE&lt;/b&gt;&lt;/h5&gt;&lt;/div&gt;&lt;hr/&gt;&lt;div&gt;&lt;h5&gt;&lt;b&gt;AC &lt;/b&gt;27, touch 12, flat-footed 24 (+4 armor, +2 Dex, +1 dodge, +11 natural, -1 size)&lt;/h5&gt;&lt;h5&gt;&lt;b&gt;hp &lt;/b&gt;200 (16d10+112); regeneration 5 (fire or acid)&lt;/h5&gt;&lt;h5&gt;&lt;b&gt;Fort &lt;/b&gt;+17, &lt;b&gt;Ref &lt;/b&gt;+7, &lt;b&gt;Will &lt;/b&gt;+12&lt;/h5&gt;&lt;h5&gt;&lt;b&gt;Immune &lt;/b&gt;cold; &lt;b&gt;SR &lt;/b&gt;25&lt;/h5&gt;&lt;h5&gt;&lt;b&gt;Weaknesses &lt;/b&gt;vulnerability to fire&lt;/h5&gt;&lt;/div&gt;&lt;hr/&gt;&lt;div&gt;&lt;h5&gt;&lt;b&gt;OFFENSE&lt;/b&gt;&lt;/h5&gt;&lt;/div&gt;&lt;hr/&gt;&lt;div&gt;&lt;h5&gt;&lt;b&gt;Spd &lt;/b&gt;50 ft., fly 60 ft. (good)&lt;/h5&gt;&lt;h5&gt;&lt;b&gt;Melee &lt;/b&gt;4 slams +24 (2d8+9)&lt;/h5&gt;&lt;h5&gt;&lt;b&gt;Ranged &lt;/b&gt;icy missile +17 touch (4d6 cold)&lt;/h5&gt;&lt;h5&gt;&lt;b&gt;Space &lt;/b&gt;10 ft.; &lt;b&gt;Reach &lt;/b&gt;10 ft.&lt;/h5&gt;&lt;h5&gt;&lt;b&gt;Special Attacks &lt;/b&gt;staggering strikes&lt;/h5&gt;&lt;h5&gt;&lt;b&gt;Spell-Like Abilities&lt;/b&gt; (CL 18th; concentration +22)  &lt;/br&gt;Constant&amp;mdash;&lt;i&gt;fly&lt;/i&gt;, &lt;i&gt;mage armor&lt;/i&gt; &lt;/br&gt;At Will&amp;mdash;&lt;i&gt;darkness&lt;/i&gt;, &lt;i&gt;invisibility&lt;/i&gt; (self only) &lt;/br&gt;3/day&amp;mdash; &lt;i&gt;charm monster&lt;/i&gt; (DC 18), &lt;i&gt;cone of cold&lt;/i&gt; (DC 19), &lt;i&gt;deep slumber&lt;/i&gt; (DC 17), &lt;i&gt;gaseous form&lt;/i&gt; (self only) &lt;/br&gt;1/day&amp;mdash;&lt;i&gt;polar ray&lt;/i&gt;, &lt;i&gt;solid fog&lt;/i&gt;&lt;/h5&gt;&lt;/h5&gt;&lt;/div&gt;&lt;hr/&gt;&lt;div&gt;&lt;h5&gt;&lt;b&gt;STATISTICS&lt;/b&gt;&lt;/h5&gt;&lt;/div&gt;&lt;hr/&gt;&lt;div&gt;&lt;h5&gt;&lt;b&gt;Str &lt;/b&gt;29, &lt;b&gt;Dex &lt;/b&gt;14, &lt;b&gt;Con &lt;/b&gt;25, &lt;b&gt;Int &lt;/b&gt; 12, &lt;b&gt;Wis &lt;/b&gt;15, &lt;b&gt;Cha &lt;/b&gt;18&lt;/h5&gt;&lt;h5&gt;&lt;b&gt;Base Atk &lt;/b&gt;+16; &lt;b&gt;CMB &lt;/b&gt;+26; &lt;b&gt;CMD &lt;/b&gt;39&lt;/h5&gt;&lt;h5&gt;&lt;b&gt;Feats &lt;/b&gt;Cleave, Combat Reflexes, Dodge, Great Cleave, Mobility, Power Attack, Spring Attack, Vital Strike&lt;/h5&gt;&lt;h5&gt;&lt;b&gt;Skills &lt;/b&gt;Bluff +23, Disguise +14, Fly +25, Intimidate +23, Knowledge (arcana) +11, Perception +22, Sense Motive +13, Spellcraft +8, Stealth +17 (+21 in snow), Use Magic Device +14; &lt;b&gt;Racial Modifiers &lt;/b&gt;+4 Stealth in snow&lt;/h5&gt;&lt;h5&gt;&lt;b&gt;Languages &lt;/b&gt;Common, Giant&lt;/h5&gt;&lt;h5&gt;&lt;b&gt;SQ &lt;/b&gt;change shape (Medium or Large humanoid; &lt;i&gt;alter self&lt;/i&gt; or &lt;i&gt;giant form&lt;/i&gt; I)&lt;/h5&gt;&lt;/div&gt;&lt;hr/&gt;&lt;div&gt;&lt;h5&gt;&lt;b&gt;ECOLOGY&lt;/b&gt;&lt;/h5&gt;&lt;/div&gt;&lt;hr/&gt;&lt;div&gt;&lt;h5&gt;&lt;b&gt;Environment &lt;/b&gt; cold mountains&lt;/h5&gt;&lt;h5&gt;&lt;b&gt;Organization &lt;/b&gt;solitary or gang (1 plus 4-16 frost giants)&lt;/h5&gt;&lt;h5&gt;&lt;b&gt;Treasure &lt;/b&gt;standard&lt;/h5&gt;&lt;/div&gt;&lt;hr/&gt;&lt;div&gt;&lt;h5&gt;&lt;b&gt;SPECIAL ABILITIES&lt;/b&gt;&lt;/h5&gt;&lt;/div&gt;&lt;hr/&gt;&lt;div&gt;&lt;/h5&gt;&lt;h5&gt;&lt;b&gt;Icy Missile (Su)&lt;/b&gt; As a swift action, the ice yai can fire a dart of ice from its third eye. This dart is a ranged touch attack (+20 attack bonus), dealing 4d6 points of cold damage on a hit. This attack has a range of 180 feet with no range increment.  &lt;/h5&gt;&lt;h5&gt;&lt;b&gt;Staggering Strikes (Ex)&lt;/b&gt; An ice yai can strike twice per round with its two slam attacks. A creature struck  by more than two of these slam attacks in a round must succeed at a DC 27 Fortitude save or be staggered for 1 round. The save DC is Strength-based.&lt;/h5&gt;&lt;/div&gt;&lt;br&gt;&lt;div&gt;&lt;h4&gt;&lt;p&gt;&lt;p&gt;The ice yai is a sinister creature that combines the brutality of a frost giant with the grace and style of a skilled martial artist. Although its magical powers are formidable, it prefers to fight in melee using its slam attacks, leading its minions in merciless combat. It uses its mobility to cast combat spells or launch shards of ice from its third eye.  An ice yai is a natural leader among frost giants, tempering their savagery with its own wisdom. A tribe led by an ice yai may still raid settlements of neighboring humanoids, but the tribe soon learns the value of establishing regular tributes and willing sacrifices-the ice yai teach that methods that rely upon the threat of violence are often even more effective than actual violence. Despite this strangely enlightened philosophy, an ice yai never passes up an opportunity to reinforce its capacity for slaughter, and will often demand that its subjects take part in show battles, both for the entertainment of the tribe and to nurture the ice yai's insatiable ego and sense of dominion over its subjects.&lt;/p&gt;&lt;/h4&gt;&lt;/div&gt;</t>
  </si>
  <si>
    <t>Kuwa</t>
  </si>
  <si>
    <t>(human, native, oni, shapechanger)</t>
  </si>
  <si>
    <t>(+8 armor, +1 natural)</t>
  </si>
  <si>
    <t>Fort +7, Ref +4, Will +6</t>
  </si>
  <si>
    <t>mwk greatclub +10 (1d10+6) or 2 claws +9 (1d6+4)</t>
  </si>
  <si>
    <t>mwk composite longbow +9 (1d8+4/x3)</t>
  </si>
  <si>
    <t>Spell-Like Abilities (CL 5th; concentration +8)   3/day-darkness, fly   1/day-charm person (DC 14), deep slumber (DC 16), invisibility (self only)</t>
  </si>
  <si>
    <t>Str 18, Dex 17, Con 16, Int 12, Wis 15, Cha 17</t>
  </si>
  <si>
    <t>Bluff +11, Disguise +7, Intimidate +11, Knowledge (arcana) +8, Perception +10, Sense Motive +10, Spellcraft +5, Stealth +4, Use Magic Device +11</t>
  </si>
  <si>
    <t>change shape (any human; alter self )</t>
  </si>
  <si>
    <t>solitary or gang (1 plus 3-10 humans of 1st-3rd level)</t>
  </si>
  <si>
    <t>standard (masterwork half-plate, masterwork greatclub, masterwork composite longbow [+4 Str] with 20 arrows, other treasure)</t>
  </si>
  <si>
    <t>This golden-skinned fiend has horns, fangs, and bulging eyes. It grips a spiked club in its four-fingered claws.</t>
  </si>
  <si>
    <t>While the majority of oni tend to be larger than life, and thus often end up having associations with giants and other enormous humanoids, not all of them are born into physical bodies that match their boundless appetites for cruelty. The kuwa are an example of this, for they are oni who clothe themselves in human flesh. While their true forms remain unmistakably fiendish, with golden skin, claws, and monstrous visages with short sharp horns, kuwa are most at home living in disguise among humans. As with most oni, they generally avoid their own kind, and instead seek positions of power in human cities, often as guard captains, guildmasters (particularly of thieves' guilds), and aristocrats. Most kuwa avoid taking on the  role of a spellcaster unless they possess class levels in an appropriate class. Likewise, all but the most ambitious kuwa avoid positions of true authority, such as king or mayor. Kuwa are most comfortable in the upper echelon of command, but avoid positions so important that they have too many eyes on them. To a kuwa, a position of leadership that doesn't allow frequent abuse of that power is a waste, and by aiming for less publicly visible positions, the kuwa increases its opportunities for such abuse.  Once a kuwa secures a position in a human society, the accumulation of wealth becomes its primary motivation. A kuwa wants to live a life of decadence and sensual pleasure, and like any oni, it wants to propagate its own kind. Its strength and magical powers enable it to easily dominate normal folk, allowing it to gather groups of thuggish, like-minded humans to lead in banditry and worse.  A typical kuwa stands about 6 feet in height and weighs 190 pounds.</t>
  </si>
  <si>
    <t>&lt;link rel="stylesheet"href="PF.css"&gt;&lt;div&gt;&lt;h2&gt;Oni, Kuwa&lt;/h2&gt;&lt;h3&gt;&lt;i&gt;This golden-skinned fiend has horns, fangs, and bulging eyes. It grips a spiked club in its four-fingered claws.&lt;/i&gt;&lt;/h3&gt;&lt;br&gt;&lt;/div&gt;&lt;div class="heading"&gt;&lt;p class="alignleft"&gt;Kuwa&lt;/p&gt;&lt;p class="alignright"&gt;CR 4&lt;/p&gt;&lt;div style="clear: both;"&gt;&lt;/div&gt;&lt;/div&gt;&lt;div&gt;&lt;h5&gt;&lt;b&gt;XP &lt;/b&gt;1,200&lt;/h5&gt;&lt;h5&gt;LE Medium outsider (human, native, oni, shapechanger)&lt;/h5&gt;&lt;h5&gt;&lt;b&gt;Init &lt;/b&gt;+3; &lt;b&gt;Senses &lt;/b&gt;darkvision 60 ft., low-light vision; Perception +10&lt;/h5&gt;&lt;/div&gt;&lt;hr/&gt;&lt;div&gt;&lt;h5&gt;&lt;b&gt;DEFENSE&lt;/b&gt;&lt;/h5&gt;&lt;/div&gt;&lt;hr/&gt;&lt;div&gt;&lt;h5&gt;&lt;b&gt;AC &lt;/b&gt;19, touch 10, flat-footed 19 (+8 armor, +1 natural)&lt;/h5&gt;&lt;h5&gt;&lt;b&gt;hp &lt;/b&gt;42 (5d10+15); regeneration 5 (acid or fire)&lt;/h5&gt;&lt;h5&gt;&lt;b&gt;Fort &lt;/b&gt;+7, &lt;b&gt;Ref &lt;/b&gt;+4, &lt;b&gt;Will &lt;/b&gt;+6&lt;/h5&gt;&lt;h5&gt;&lt;b&gt;SR &lt;/b&gt;15&lt;/h5&gt;&lt;/div&gt;&lt;hr/&gt;&lt;div&gt;&lt;h5&gt;&lt;b&gt;OFFENSE&lt;/b&gt;&lt;/h5&gt;&lt;/div&gt;&lt;hr/&gt;&lt;div&gt;&lt;h5&gt;&lt;b&gt;Spd &lt;/b&gt;30 ft. (40 ft. without armor)&lt;/h5&gt;&lt;h5&gt;&lt;b&gt;Melee &lt;/b&gt;mwk greatclub +10 (1d10+6) or &lt;/br&gt;2 claws +9 (1d6+4)&lt;/h5&gt;&lt;h5&gt;&lt;b&gt;Ranged &lt;/b&gt;mwk composite longbow +9 (1d8+4/x3)&lt;/h5&gt;&lt;h5&gt;&lt;b&gt;Space &lt;/b&gt;5 ft.; &lt;b&gt;Reach &lt;/b&gt;5 ft.&lt;/h5&gt;&lt;h5&gt;&lt;b&gt;Spell-Like Abilities&lt;/b&gt; (CL 5th; concentration +8) &lt;/br&gt;3/day&amp;mdash;&lt;i&gt;darkness&lt;/i&gt;, &lt;i&gt;fly&lt;/i&gt; &lt;/br&gt;1/day&amp;mdash;&lt;i&gt;charm person&lt;/i&gt; (DC 14), &lt;i&gt;deep slumber&lt;/i&gt; (DC 16), &lt;i&gt;invisibility&lt;/i&gt; (self only)&lt;/h5&gt;&lt;/h5&gt;&lt;/div&gt;&lt;hr/&gt;&lt;div&gt;&lt;h5&gt;&lt;b&gt;STATISTICS&lt;/b&gt;&lt;/h5&gt;&lt;/div&gt;&lt;hr/&gt;&lt;div&gt;&lt;h5&gt;&lt;b&gt;Str &lt;/b&gt;18, &lt;b&gt;Dex &lt;/b&gt;17, &lt;b&gt;Con &lt;/b&gt;16, &lt;b&gt;Int &lt;/b&gt; 12, &lt;b&gt;Wis &lt;/b&gt;15, &lt;b&gt;Cha &lt;/b&gt;17&lt;/h5&gt;&lt;h5&gt;&lt;b&gt;Base Atk &lt;/b&gt;+5; &lt;b&gt;CMB &lt;/b&gt;+9; &lt;b&gt;CMD &lt;/b&gt;22&lt;/h5&gt;&lt;h5&gt;&lt;b&gt;Feats &lt;/b&gt;Cleave, Combat Reflexes, Power Attack&lt;/h5&gt;&lt;h5&gt;&lt;b&gt;Skills &lt;/b&gt;Bluff +11, Disguise +7, Intimidate +11, Knowledge (arcana) +8, Perception +10, Sense Motive +10, Spellcraft +5, Stealth +4, Use Magic Device +11&lt;/h5&gt;&lt;h5&gt;&lt;b&gt;Languages &lt;/b&gt;Common&lt;/h5&gt;&lt;h5&gt;&lt;b&gt;SQ &lt;/b&gt;change shape (any human; &lt;i&gt;alter self&lt;/i&gt; )&lt;/h5&gt;&lt;/div&gt;&lt;hr/&gt;&lt;div&gt;&lt;h5&gt;&lt;b&gt;ECOLOGY&lt;/b&gt;&lt;/h5&gt;&lt;/div&gt;&lt;hr/&gt;&lt;div&gt;&lt;h5&gt;&lt;b&gt;Environment &lt;/b&gt; any&lt;/h5&gt;&lt;h5&gt;&lt;b&gt;Organization &lt;/b&gt;solitary or gang (1 plus 3-10 humans of 1st-3rd level)&lt;/h5&gt;&lt;h5&gt;&lt;b&gt;Treasure &lt;/b&gt;standard (masterwork half-plate, masterwork greatclub, masterwork composite longbow [+4 Str] with 20 arrows, other treasure)&lt;/h5&gt;&lt;/div&gt;&lt;br&gt;&lt;div&gt;&lt;h4&gt;&lt;p&gt;&lt;p&gt;While the majority of oni tend to be larger than life, and thus often end up having associations with giants and other enormous humanoids, not all of them are born into physical bodies that match their boundless appetites for cruelty. The kuwa are an example of this, for they are oni who clothe themselves in human flesh. While their true forms remain unmistakably fiendish, with golden skin, claws, and monstrous visages with short sharp horns, kuwa are most at home living in disguise among humans. As with most oni, they generally avoid their own kind, and instead seek positions of power in human cities, often as guard captains, guildmasters (particularly of thieves' guilds), and aristocrats. Most kuwa avoid taking on the  role of a spellcaster unless they possess class levels in an appropriate class. Likewise, all but the most ambitious kuwa avoid positions of true authority, such as king or mayor. Kuwa are most comfortable in the upper echelon of command, but avoid positions so important that they have too many eyes on them. To a kuwa, a position of leadership that doesn't allow frequent abuse of that power is a waste, and by aiming for less publicly visible positions, the kuwa increases its opportunities for such abuse.  Once a kuwa secures a position in a human society, the accumulation of wealth becomes its primary motivation. A kuwa wants to live a life of decadence and sensual pleasure, and like any oni, it wants to propagate its own kind. Its strength and magical powers enable it to easily dominate normal folk, allowing it to gather groups of thuggish, like-minded humans to lead in banditry and worse.  A typical kuwa stands about 6 feet in height and weighs 190 pounds.&lt;/p&gt;&lt;/h4&gt;&lt;/div&gt;</t>
  </si>
  <si>
    <t>Spirit Oni</t>
  </si>
  <si>
    <t>(native, oni)</t>
  </si>
  <si>
    <t>darkvision 60 ft., detect magic; Perception +7</t>
  </si>
  <si>
    <t>(+4 Dex, +1 natural, +2 size)</t>
  </si>
  <si>
    <t>10 ft., fly 30 ft. (good)</t>
  </si>
  <si>
    <t>bite +9 (1d4-2), gore +9 (1d4-2 plus poison)</t>
  </si>
  <si>
    <t>Spell-Like Abilities (CL 6th; concentration +8)  Constant-detect magic   At Will-invisibility (self only), mage hand   1/day-command (DC 13), sleep (DC 13)   1/week-commune (CL 12th, 6 questions)</t>
  </si>
  <si>
    <t>Str 6, Dex 19, Con 12, Int 13, Wis 12, Cha 15</t>
  </si>
  <si>
    <t>Acrobatics +7, Bluff +8, Fly +16, Knowledge (arcana) +7, Perception +7, Sense Motive +7, Spellcraft +4, Stealth +17</t>
  </si>
  <si>
    <t>mask symbiosis</t>
  </si>
  <si>
    <t>solitary, pair, or rack (3-12)</t>
  </si>
  <si>
    <t>This evil-looking animated mask shows the face of a horned fiend, its eyes popping and its leering smile full of fangs.</t>
  </si>
  <si>
    <t>Mask Symbiosis (Ex) A spirit oni can be worn as a mask by a willing Small or Medium creature. While worn in this way, the wearer can see through the oni's eyes and speak through its mouth, although the wearer retains its own senses and voice. The spirit oni remains a separate creature, and must detach from its host's face (as a move action) if it wishes to take any action of its own (including attacking or using a spell-like ability). While a spirit oni is worn as a mask, it grants a +2 insight bonus on its host's Perception checks.  Poison (Ex) Gore-injury; save Fort DC 12; frequency 1/round for 6 rounds; effect 1d2 Cha; cure 2 consecutive saves.</t>
  </si>
  <si>
    <t>Most oni that emerge on the Material Plane do so into a new body of humanoid flesh, yet this is not the case for all oni. Periodically, when an evil spellcaster wishes to  engage the servitude of an oni as a familiar, the result is something relatively unusual-an oni made flesh directly from its spiritual form rather than one who takes the features of a humanoid as its own.  Any lawful evil 7th-level spellcaster who takes the Improved Familiar feat can gain a spirit oni as a familiar. The ritual to gain such a familiar requires the spellcaster to craft a particularly fiendish and fierce-looking oni mask-this does not require a Craft check or any additional expenditure of gold, and is assumed to be part of the overall ritual for securing the familiar. When the ritual is complete a raw oni spirit is lured into the mask, which immediately transforms it into the animate, living creature presented here.  While the ritual binds the oni to its new master, it also robs the oni of its immediate chance to achieve a human form. As a result, spirit oni are foul-tempered and cantankerous creatures, even to their masters. They must be regularly reprimanded and disciplined, lest their jealousy and bitterness get the better of them.  When a spirit oni's master dies, the spirit oni gains free will and the ability to make its own choices-but the spirit oni's innate cowardice and dishonor usually prevents it from taking its own life in hopes of returning to true spirit form and then returning as a proper oni. Rather than extinguishing themselves, such masterless spirit oni seek out more powerful oni and offer their services to their superiors, in hopes that they might someday be granted a promotion from their lowly state to something more bef itting their egos and desires.</t>
  </si>
  <si>
    <t>&lt;link rel="stylesheet"href="PF.css"&gt;&lt;div&gt;&lt;h2&gt;Oni, Spirit&lt;/h2&gt;&lt;h3&gt;&lt;i&gt;This evil-looking animated mask shows the face of a horned fiend, its eyes popping and its leering smile full of fangs.&lt;/i&gt;&lt;/h3&gt;&lt;br&gt;&lt;/div&gt;&lt;div class="heading"&gt;&lt;p class="alignleft"&gt;Spirit Oni&lt;/p&gt;&lt;p class="alignright"&gt;CR 2&lt;/p&gt;&lt;div style="clear: both;"&gt;&lt;/div&gt;&lt;/div&gt;&lt;div&gt;&lt;h5&gt;&lt;b&gt;XP &lt;/b&gt;600&lt;/h5&gt;&lt;h5&gt;LE Tiny outsider (native, oni)&lt;/h5&gt;&lt;h5&gt;&lt;b&gt;Init &lt;/b&gt;+8; &lt;b&gt;Senses &lt;/b&gt;darkvision 60 ft., &lt;i&gt;detect magic&lt;/i&gt;; Perception +7&lt;/h5&gt;&lt;/div&gt;&lt;hr/&gt;&lt;div&gt;&lt;h5&gt;&lt;b&gt;DEFENSE&lt;/b&gt;&lt;/h5&gt;&lt;/div&gt;&lt;hr/&gt;&lt;div&gt;&lt;h5&gt;&lt;b&gt;AC &lt;/b&gt;17, touch 16, flat-footed 13 (+4 Dex, +1 natural, +2 size)&lt;/h5&gt;&lt;h5&gt;&lt;b&gt;hp &lt;/b&gt;19 (3d10+3); fast healing 2&lt;/h5&gt;&lt;h5&gt;&lt;b&gt;Fort &lt;/b&gt;+2, &lt;b&gt;Ref &lt;/b&gt;+7, &lt;b&gt;Will &lt;/b&gt;+4&lt;/h5&gt;&lt;/div&gt;&lt;hr/&gt;&lt;div&gt;&lt;h5&gt;&lt;b&gt;OFFENSE&lt;/b&gt;&lt;/h5&gt;&lt;/div&gt;&lt;hr/&gt;&lt;div&gt;&lt;h5&gt;&lt;b&gt;Spd &lt;/b&gt;10 ft., fly 30 ft. (good)&lt;/h5&gt;&lt;h5&gt;&lt;b&gt;Melee &lt;/b&gt;bite +9 (1d4-2), gore +9 (1d4-2 plus poison)&lt;/h5&gt;&lt;h5&gt;&lt;b&gt;Space &lt;/b&gt;5 ft.; &lt;b&gt;Reach &lt;/b&gt;5 ft.&lt;/h5&gt;&lt;h5&gt;&lt;b&gt;Special Attacks &lt;/b&gt;poison&lt;/h5&gt;&lt;h5&gt;&lt;b&gt;Spell-Like Abilities&lt;/b&gt; (CL 6th; concentration +8)  &lt;/br&gt;Constant&amp;mdash;&lt;i&gt;detect magic&lt;/i&gt; &lt;/br&gt;At Will&amp;mdash;&lt;i&gt;invisibility&lt;/i&gt; (self only), &lt;i&gt;mage hand&lt;/i&gt; &lt;/br&gt;1/day&amp;mdash;&lt;i&gt;command&lt;/i&gt; (DC 13), &lt;i&gt;sleep&lt;/i&gt; (DC 13) &lt;/br&gt;1/week&amp;mdash;&lt;i&gt;commune&lt;/i&gt; (CL 1&lt;sup&gt;2th&lt;/sup&gt;, 6 questions)&lt;/h5&gt;&lt;/h5&gt;&lt;/div&gt;&lt;hr/&gt;&lt;div&gt;&lt;h5&gt;&lt;b&gt;STATISTICS&lt;/b&gt;&lt;/h5&gt;&lt;/div&gt;&lt;hr/&gt;&lt;div&gt;&lt;h5&gt;&lt;b&gt;Str &lt;/b&gt;6, &lt;b&gt;Dex &lt;/b&gt;19, &lt;b&gt;Con &lt;/b&gt;12, &lt;b&gt;Int &lt;/b&gt; 13, &lt;b&gt;Wis &lt;/b&gt;12, &lt;b&gt;Cha &lt;/b&gt;15&lt;/h5&gt;&lt;h5&gt;&lt;b&gt;Base Atk &lt;/b&gt;+3; &lt;b&gt;CMB &lt;/b&gt;+5; &lt;b&gt;CMD &lt;/b&gt;13 (can't be tripped)&lt;/h5&gt;&lt;h5&gt;&lt;b&gt;Feats &lt;/b&gt;Improved Initiative, Weapon Finesse&lt;/h5&gt;&lt;h5&gt;&lt;b&gt;Skills &lt;/b&gt;Acrobatics +7, Bluff +8, Fly +16, Knowledge (arcana) +7, Perception +7, Sense Motive +7, Spellcraft +4, Stealth +17&lt;/h5&gt;&lt;h5&gt;&lt;b&gt;Languages &lt;/b&gt;Common&lt;/h5&gt;&lt;h5&gt;&lt;b&gt;SQ &lt;/b&gt;mask symbiosis&lt;/h5&gt;&lt;/div&gt;&lt;hr/&gt;&lt;div&gt;&lt;h5&gt;&lt;b&gt;ECOLOGY&lt;/b&gt;&lt;/h5&gt;&lt;/div&gt;&lt;hr/&gt;&lt;div&gt;&lt;h5&gt;&lt;b&gt;Environment &lt;/b&gt; any&lt;/h5&gt;&lt;h5&gt;&lt;b&gt;Organization &lt;/b&gt;solitary, pair, or rack (3-12)&lt;/h5&gt;&lt;h5&gt;&lt;b&gt;Treasure &lt;/b&gt;standard&lt;/h5&gt;&lt;/div&gt;&lt;hr/&gt;&lt;div&gt;&lt;h5&gt;&lt;b&gt;SPECIAL ABILITIES&lt;/b&gt;&lt;/h5&gt;&lt;/div&gt;&lt;hr/&gt;&lt;div&gt;&lt;/h5&gt;&lt;h5&gt;&lt;b&gt;Mask Symbiosis (Ex)&lt;/b&gt; A spirit oni can be worn as a mask by a willing Small or Medium creature. While worn in this way, the wearer can see through the oni's eyes and speak through its mouth, although the wearer retains its own senses and voice. The spirit oni remains a separate creature, and must detach from its host's face (as a move action) if it wishes to take any action of its own (including attacking or using a spell-like ability). While a spirit oni is worn as a mask, it grants a +2 insight bonus on its host's Perception checks.  &lt;/h5&gt;&lt;h5&gt;&lt;b&gt;Poison (Ex)&lt;/b&gt; Gore-injury; &lt;i&gt;save&lt;/i&gt; Fort DC 12; &lt;i&gt;frequency&lt;/i&gt; 1/round for 6 rounds; &lt;i&gt;effect&lt;/i&gt; 1d2 Cha; &lt;i&gt;cure&lt;/i&gt; 2 consecutive &lt;i&gt;save&lt;/i&gt;s.&lt;/h5&gt;&lt;/div&gt;&lt;br&gt;&lt;div&gt;&lt;h4&gt;&lt;p&gt;&lt;p&gt;Most oni that emerge on the Material Plane do so into a new body of humanoid flesh, yet this is not the case for all oni. Periodically, when an evil spellcaster wishes to  engage the servitude of an oni as a familiar, the result is something relatively unusual-an oni made flesh directly from its spiritual form rather than one who takes the features of a humanoid as its own.  Any lawful evil 7th-level spellcaster who takes the Improved Familiar feat can gain a spirit oni as a familiar. The ritual to gain such a familiar requires the spellcaster to craft a particularly fiendish and fierce-looking oni mask-this does not require a Craft check or any additional expenditure of gold, and is assumed to be part of the overall ritual for securing the familiar. When the ritual is complete a raw oni spirit is lured into the mask, which immediately transforms it into the animate, living creature presented here.  While the ritual binds the oni to its new master, it also robs the oni of its immediate chance to achieve a human form. As a result, spirit oni are foul-tempered and cantankerous creatures, even to their masters. They must be regularly reprimanded and disciplined, lest their jealousy and bitterness get the better of them.  When a spirit oni's master dies, the spirit oni gains free will and the ability to make its own choices-but the spirit oni's innate cowardice and dishonor usually prevents it from taking its own life in hopes of returning to true spirit form and then returning as a proper oni. Rather than extinguishing themselves, such masterless spirit oni seek out more powerful oni and offer their services to their superiors, in hopes that they might someday be granted a promotion from their lowly state to something more bef itting their egos and desires.&lt;/p&gt;&lt;/h4&gt;&lt;/div&gt;</t>
  </si>
  <si>
    <t>Void Yai</t>
  </si>
  <si>
    <t>darkvision 60 ft., low-light vision, true seeing; Perception +29</t>
  </si>
  <si>
    <t>36, touch 9, flat-footed 35</t>
  </si>
  <si>
    <t>(+9 armor, +1 Dex, +18 natural, -2 size)</t>
  </si>
  <si>
    <t>(23d10+253)</t>
  </si>
  <si>
    <t>regeneration 15 (fire or good spells)</t>
  </si>
  <si>
    <t>Fort +24, Ref +9, Will +21</t>
  </si>
  <si>
    <t>40 ft., fly 40 ft. (good)</t>
  </si>
  <si>
    <t xml:space="preserve"> 60 ft., fly 60 ft. without armor</t>
  </si>
  <si>
    <t>mwk greatclub +39/+34/+29/+24 (3d8+25/19-20) or 2 slams +38 (2d6+17)</t>
  </si>
  <si>
    <t>void missile +23 touch (6d6 plus energy drain)</t>
  </si>
  <si>
    <t>commanding voice, energy drain (2 levels, DC 28), void trap</t>
  </si>
  <si>
    <t>Spell-Like Abilities (CL 20th; concentration +27)  Constant-fire shield (chill shield), fly, true seeing  At Will-deeper darkness, gaseous form (self only), greater dispel magic, greater teleport (self plus armor, weapons, and 50 lbs. of objects only), invisibility (self only), minor creation, vision  3/day-cone of cold (DC 22), demand (DC 25), dominate person (DC 22), major creation, mass charm monster (DC 25), polar ray, teleport object (DC 24)  1/day-implosion (DC 26), plane shift (DC 24)</t>
  </si>
  <si>
    <t>Str 44, Dex 15, Con 32, Int 18, Wis 23, Cha 25</t>
  </si>
  <si>
    <t>Awesome Blow, Cleave, Combat Reflexes, Critical Focus, Improved Bull Rush, Improved Critical (greatclub), Improved Initiative, Improved Vital Strike, Iron Will, Power Attack, Staggering Critical, Vital Strike</t>
  </si>
  <si>
    <t>Acrobatics +17 (+25 when jumping), Bluff +30, Fly +20, Intimidate +30, Knowledge (arcana) +27, Knowledge (history) +24, Knowledge (nobility) +24, Knowledge (planes) +27, Perception +29, Sense Motive +29, Spellcraft +24, Use Magic Device +30</t>
  </si>
  <si>
    <t>change shape (Large, Huge, or Gargantuan humanoid; giant form II), void form</t>
  </si>
  <si>
    <t xml:space="preserve"> cold or temperate mountains</t>
  </si>
  <si>
    <t>double (masterwork full plate, masterwork greatclub, other treasure)</t>
  </si>
  <si>
    <t>This towering, three-eyed horned giant carries himself with the self-assurance of an undefeated champion of countless wars.</t>
  </si>
  <si>
    <t>Commanding Voice (Su) A void oni gains a +4 racial bonus on the save DC of any charm or compulsion effects it uses against humanoids.  Void Form (Su) A void yai may become incorporeal as a swift action. In this form, it appears as a solid black shadow of its true form. It gains the incorporeal subtype and incorporeal defensive ability while in void form. Any gear or armor the yai carries becomes incorporeal as well-it loses its AC bonus from armor and natural armor, but gains a deflection bonus to its AC equal to its Charisma modifier (+7 for most void yai, for an AC of 16). It may still speak while incorporeal and can still use its spell-like and special abilities.  Void Missile (Su) As a swift action, a void yai can launch a bolt of darkness from its third eye. Damage caused by this missile is negative energy damage. This attack has a range of 180 feet with no range increment.  Void Trap (Su) When a void oni uses any teleportation effect on itself (including its greater teleport and plane shift spell-like abilities, but not its teleport object spell-like ability), it can choose to arrive at its destination in void form as a free action. When it does so, it leaves behind a temporary lesser sphere of annihilation in a square of its choice that was part of its space before it teleported. This sphere of annihilation cannot be caused to move by other creatures, but the sphere itself moves at a fly speed of 30 feet (perfect) toward the closest Tiny or larger creature on the oni's next turn. If no appropriate creature is within 30 feet, the sphere does not move that round. If the sphere enters a square occupied by a creature (or if a creature touches the sphere), that creature is affected as if by a disintegrate spell (CL 20th, DC 23). Once the sphere damages a creature with this effect, the sphere vanishes-it also vanishes on its own after 24 hours in the unlikely event that it never discharges on a creature. The save DC is Charisma-based.</t>
  </si>
  <si>
    <t>The concept of the void is a difficult one for many individuals to grasp, for it encompasses more than just an absence of anything. The concept of "void" as an element also represents the heavens above, the dark places between the stars, the nature of the spiritual world, and even the capacity to create and envision new ideas. The void yai represents all of these possibilities, interpreted in a way that exemplifies the evil of the oni race.  Unlike lesser oni, the void yai does not represent any single humanoid race-the closest it comes is perhaps the rune giant, and certainly the void yai superficially resembles monsters of legend, with its dark, heavily muscled body, horns, and fangs. A void yai manifests when the combination of an extremely powerful oni spirt and an overwhelmingly evil location intersect at precisely the right time. Rarely, an eldritch transformation spontaneously elevates an existing yai to the vaunted  status of void yai-whispers of vile rituals that an oni can perform to quicken this transformation keep some sages awake at night, for if such rituals existed, then all oni could potentially become void yai-a sobering thought indeed, given the void yai's daunting capacity for cruelty. As with almost all oni, the void oni's use of weapons and armor seems like cruel overkill. A void oni is 20 feet tall and weighs 10,000 pounds.  Void yai turn toward the Material Plane to satisfy their desires, lording over lesser creatures with the aid of the void. A void yai usually claims a huge territory, bringing much larger creatures to heel as servants. As with fire yai, a void yai makes frequent use of lesser oni as its minions, but prefers to surround itself with whatever giant tribe or society it has conquered. Rarely, a void yai commands kingdoms of smaller humanoids, but since the immense void yai has no ability to assume the shape of such small and insignificant creatures, it often feels awkward and out of place. More so than other yai, void yai are ashamed of their true appearance-their vanity is such that most are masters of using their change shape ability to appear as breathtakingly handsome or beautiful giants, and it is in this form they prefer to live. Only when combat begins does their rage take control, causing them to revert to their true, horrific shapes.  VOIDLORDS  Between the considerable power of the typical void yai and the divine might of the oni daimyos exists a middling category of unique void yai. But to even use the term "middling" in this context is something of a folly, for these unique void yai, known collectively as the voidlords, are among the most powerful creatures to walk the Material Plane.  While void yai typically content themselves with ruling nations, voidlords arrive with a greater mission-to control entire worlds and bring all that dwell upon these worlds to their knees. Voidlords are always void yai with additional racial Hit Dice or class levels-levels of fighter, monk, and rogue are favorite choices for voidlords. These powerful outsiders generally eschew spellcasting  classes under the opinion that might and the oni's inborn supernatural abilities are a greater path to conquest than mortal magic. In addition to having the typical void yai abilities, each voidlord possesses an additional number of powers keyed to that voidlord's particular area of focus. Two sample voidlord foci are listed below, but these represent only a tiny fraction of the total possible.  Martial Arts: A voidlord of martial arts always attacks with unarmed strikes-it is treated as a 20th-level monk with the flurry of blows ability for the purposes of determining its damage and number of attacks per round with its unarmed strikes. This voidlord gains Stunning Fist as a bonus feat, and gains the use of the following spell-like abilities three times per day: forceful hand, grasping hand, and greater shout.  Swordplay: A voidlord of sword fighting always carries a sword of some sort-typically a katana. These voidlords gain the ability to use the following spell-like abilities three times per day: blade barrier, keen edge, and mage's sword. They are automatically proficient in the use of swords, and any sword they wield is treated as a +5 weapon, in addition to any other magical qualities the weapon might have. A voidlord of swordplay can also permanently transform any magic weapon (save for artifacts) into a sword of any size or type by touch.</t>
  </si>
  <si>
    <t>&lt;link rel="stylesheet"href="PF.css"&gt;&lt;div&gt;&lt;h2&gt;Oni, Void Yai&lt;/h2&gt;&lt;h3&gt;&lt;i&gt;This towering, three-eyed horned giant carries himself with the self-assurance of an undefeated champion of countless wars.&lt;/i&gt;&lt;/h3&gt;&lt;br&gt;&lt;/div&gt;&lt;div class="heading"&gt;&lt;p class="alignleft"&gt;Void Yai&lt;/p&gt;&lt;p class="alignright"&gt;CR 20&lt;/p&gt;&lt;div style="clear: both;"&gt;&lt;/div&gt;&lt;/div&gt;&lt;div&gt;&lt;h5&gt;&lt;b&gt;XP &lt;/b&gt;307,200&lt;/h5&gt;&lt;h5&gt;LE Huge outsider (giant, native, oni, shapechanger)&lt;/h5&gt;&lt;h5&gt;&lt;b&gt;Init &lt;/b&gt;+6; &lt;b&gt;Senses &lt;/b&gt;dark&lt;i&gt;vision&lt;/i&gt; 60 ft., low-light vision, &lt;i&gt;true seeing&lt;/i&gt;; Perception +29&lt;/h5&gt;&lt;/div&gt;&lt;hr/&gt;&lt;div&gt;&lt;h5&gt;&lt;b&gt;DEFENSE&lt;/b&gt;&lt;/h5&gt;&lt;/div&gt;&lt;hr/&gt;&lt;div&gt;&lt;h5&gt;&lt;b&gt;AC &lt;/b&gt;36, touch 9, flat-footed 35 (+9 armor, +1 Dex, +18 natural, -2 size)&lt;/h5&gt;&lt;h5&gt;&lt;b&gt;hp &lt;/b&gt;379 (23d10+253); regeneration 15 (fire or good spells)&lt;/h5&gt;&lt;h5&gt;&lt;b&gt;Fort &lt;/b&gt;+24, &lt;b&gt;Ref &lt;/b&gt;+9, &lt;b&gt;Will &lt;/b&gt;+21&lt;/h5&gt;&lt;h5&gt;&lt;b&gt;Immune &lt;/b&gt;cold; &lt;b&gt;SR &lt;/b&gt;31&lt;/h5&gt;&lt;/div&gt;&lt;hr/&gt;&lt;div&gt;&lt;h5&gt;&lt;b&gt;OFFENSE&lt;/b&gt;&lt;/h5&gt;&lt;/div&gt;&lt;hr/&gt;&lt;div&gt;&lt;h5&gt;&lt;b&gt;Spd &lt;/b&gt;40 ft., fly 40 ft. (good);  60 ft., fly 60 ft. without armor&lt;/h5&gt;&lt;h5&gt;&lt;b&gt;Melee &lt;/b&gt;mwk greatclub +39/+34/+29/+24 (3d8+25/19-20) or &lt;/br&gt;2 slams +38 (2d6+17)&lt;/h5&gt;&lt;h5&gt;&lt;b&gt;Ranged &lt;/b&gt;void missile +23 touch (6d6 plus energy drain)&lt;/h5&gt;&lt;h5&gt;&lt;b&gt;Space &lt;/b&gt;15 ft.; &lt;b&gt;Reach &lt;/b&gt;15 ft.&lt;/h5&gt;&lt;h5&gt;&lt;b&gt;Special Attacks &lt;/b&gt;commanding voice, energy drain (2 levels, DC 28), void trap&lt;/h5&gt;&lt;h5&gt;&lt;b&gt;Spell-Like Abilities&lt;/b&gt; (CL 20th; concentration +27)  &lt;/br&gt;Constant&amp;mdash;&lt;i&gt;fire shield&lt;/i&gt; (chill shield), &lt;i&gt;fly&lt;/i&gt;, &lt;i&gt;true seeing&lt;/i&gt; &lt;/br&gt;At Will&amp;mdash;&lt;i&gt;deeper darkness&lt;/i&gt;, &lt;i&gt;gaseous form&lt;/i&gt; (self only), &lt;i&gt;greater dispel magic&lt;/i&gt;, &lt;i&gt;greater teleport&lt;/i&gt; (self plus armor, weapons, and 50 lbs. of objects only), &lt;i&gt;invisibility&lt;/i&gt; (self only), &lt;i&gt;minor creation&lt;/i&gt;, &lt;i&gt;vision&lt;/i&gt; &lt;/br&gt;3/day&amp;mdash;&lt;i&gt;cone of cold&lt;/i&gt; (DC 22), &lt;i&gt;demand&lt;/i&gt; (DC 25), &lt;i&gt;dominate person&lt;/i&gt; (DC 22), &lt;i&gt;major creation&lt;/i&gt;, &lt;i&gt;mass charm monster&lt;/i&gt; (DC 25), &lt;i&gt;polar ray&lt;/i&gt;, &lt;i&gt;teleport object&lt;/i&gt; (DC 24) &lt;/br&gt;1/day&amp;mdash;&lt;i&gt;implosion&lt;/i&gt; (DC 26), &lt;i&gt;plane shift&lt;/i&gt; (DC 24)&lt;/h5&gt;&lt;/h5&gt;&lt;/div&gt;&lt;hr/&gt;&lt;div&gt;&lt;h5&gt;&lt;b&gt;STATISTICS&lt;/b&gt;&lt;/h5&gt;&lt;/div&gt;&lt;hr/&gt;&lt;div&gt;&lt;h5&gt;&lt;b&gt;Str &lt;/b&gt;44, &lt;b&gt;Dex &lt;/b&gt;15, &lt;b&gt;Con &lt;/b&gt;32, &lt;b&gt;Int &lt;/b&gt; 18, &lt;b&gt;Wis &lt;/b&gt;23, &lt;b&gt;Cha &lt;/b&gt;25&lt;/h5&gt;&lt;h5&gt;&lt;b&gt;Base Atk &lt;/b&gt;+23; &lt;b&gt;CMB &lt;/b&gt;+42; &lt;b&gt;CMD &lt;/b&gt;54&lt;/h5&gt;&lt;h5&gt;&lt;b&gt;Feats &lt;/b&gt;Awesome Blow, Cleave, Combat Reflexes, Critical Focus, Improved Bull Rush, Improved Critical (greatclub), Improved Initiative, Improved Vital Strike, Iron Will, Power Attack, Staggering Critical, Vital Strike&lt;/h5&gt;&lt;h5&gt;&lt;b&gt;Skills &lt;/b&gt;Acrobatics +17 (+25 when jumping), Bluff +30, Fly +20, Intimidate +30, Knowledge (arcana) +27, Knowledge (history) +24, Knowledge (nobility) +24, Knowledge (planes) +27, Perception +29, Sense Motive +29, Spellcraft +24, Use Magic Device +30&lt;/h5&gt;&lt;h5&gt;&lt;b&gt;Languages &lt;/b&gt;Common, Giant&lt;/h5&gt;&lt;h5&gt;&lt;b&gt;SQ &lt;/b&gt;change shape (Large, Huge, or Gargantuan humanoid; &lt;i&gt;giant form&lt;/i&gt; II), void form&lt;/h5&gt;&lt;/div&gt;&lt;hr/&gt;&lt;div&gt;&lt;h5&gt;&lt;b&gt;ECOLOGY&lt;/b&gt;&lt;/h5&gt;&lt;/div&gt;&lt;hr/&gt;&lt;div&gt;&lt;h5&gt;&lt;b&gt;Environment &lt;/b&gt; cold or temperate mountains&lt;/h5&gt;&lt;h5&gt;&lt;b&gt;Organization &lt;/b&gt;solitary&lt;/h5&gt;&lt;h5&gt;&lt;b&gt;Treasure &lt;/b&gt;double (masterwork full plate, masterwork greatclub, other treasure)&lt;/h5&gt;&lt;/div&gt;&lt;hr/&gt;&lt;div&gt;&lt;h5&gt;&lt;b&gt;SPECIAL ABILITIES&lt;/b&gt;&lt;/h5&gt;&lt;/div&gt;&lt;hr/&gt;&lt;div&gt;&lt;/h5&gt;&lt;h5&gt;&lt;b&gt;Commanding Voice (Su)&lt;/b&gt; A void oni gains a +4 racial bonus on the save DC of any charm or compulsion effects it uses against humanoids.  &lt;/h5&gt;&lt;h5&gt;&lt;b&gt;Void Form (Su)&lt;/b&gt; A void yai may become incorporeal as a swift action. In this form, it appears as a solid black shadow of its true form. It gains the incorporeal subtype and incorporeal defensive ability while in void form. Any gear or armor the yai carries becomes incorporeal as well-it loses its AC bonus from armor and natural armor, but gains a deflection bonus to its AC equal to its Charisma modifier (+7 for most void yai, for an AC of 16). It may still speak while incorporeal and can still use its spell-like and special abilities.  &lt;/h5&gt;&lt;h5&gt;&lt;b&gt;Void Missile (Su)&lt;/b&gt; As a swift action, a void yai can launch a bolt of darkness from its third eye. Damage caused by this missile is negative energy damage. This attack has a range of 180 feet with no range increment.  &lt;/h5&gt;&lt;h5&gt;&lt;b&gt;Void Trap (Su)&lt;/b&gt; When a void oni uses any teleportation effect on itself (including its &lt;i&gt;greater teleport&lt;/i&gt; and &lt;i&gt;plane shift&lt;/i&gt; spell-like abilities, but not its &lt;i&gt;teleport object&lt;/i&gt; spell-like ability), it can choose to arrive at its destination in void form as a free action. When it does so, it leaves behind a temporary lesser &lt;i&gt;sphere of annihilation&lt;/i&gt; in a square of its choice that was part of its space before it teleported. This &lt;i&gt;sphere of annihilation&lt;/i&gt; cannot be caused to move by other creatures, but the sphere itself moves at a &lt;i&gt;fly&lt;/i&gt; speed of 30 feet (perfect) toward the closest Tiny or larger creature on the oni's next turn. If no appropriate creature is within 30 feet, the sphere does not move that round. If the sphere enters a square occupied by a creature (or if a creature touches the sphere), that creature is affected as if by a &lt;i&gt;disintegrate&lt;/i&gt; spell (CL 20th, DC 23). Once the sphere damages a creature with this effect, the sphere vanishes-it also vanishes on its own after 24 hours in the unlikely event that it never discharges on a creature. The save DC is Charisma-based.&lt;/h5&gt;&lt;/div&gt;&lt;br&gt;&lt;div&gt;&lt;h4&gt;&lt;p&gt;&lt;p&gt;The concept of the void is a difficult one for many individuals to grasp, for it encompasses more than just an absence of anything. The concept of "void" as an element also represents the heavens above, the dark places between the stars, the nature of the spiritual world, and even the capacity to create and en&lt;i&gt;vision&lt;/i&gt; new ideas. The void yai represents all of these possibilities, interpreted in a way that exemplifies the evil of the oni race.  Unlike lesser oni, the void yai does not represent any single humanoid race-the closest it comes is perhaps the rune giant, and certainly the void yai superficially resembles monsters of legend, with its dark, heavily muscled body, horns, and fangs. A void yai manifests when the combination of an extremely powerful oni spirt and an overwhelmingly evil location intersect at precisely the right time. Rarely, an eldritch transformation spontaneously elevates an existing yai to the vaunted  status of void yai-whispers of vile rituals that an oni can perform to quicken this transformation keep some sages awake at night, for if such rituals existed, then all oni could potentially become void yai-a sobering thought indeed, given the void yai's daunting capacity for cruelty. As with almost all oni, the void oni's use of weapons and armor seems like cruel overkill. A void oni is 20 feet tall and weighs 10,000 pounds.  Void yai turn toward the Material Plane to satisfy their desires, lording over lesser creatures with the aid of the void. A void yai usually claims a huge territory, bringing much larger creatures to heel as servants. As with fire yai, a void yai makes frequent use of lesser oni as its minions, but prefers to surround itself with whatever giant tribe or society it has conquered. Rarely, a void yai commands kingdoms of smaller humanoids, but since the immense void yai has no ability to assume the shape of such small and insignificant creatures, it often feels awkward and out of place. More so than other yai, void yai are ashamed of their true appearance-their vanity is such that most are masters of using their change shape ability to appear as breathtakingly handsome or beautiful giants, and it is in this form they prefer to live. Only when combat begins does their rage take control, causing them to revert to their true, horrific shapes.  &lt;br&gt;&lt;b&gt;VOIDLORDS&lt;/b&gt;&lt;br&gt;  Between the considerable power of the typical void yai and the divine might of the oni daimyos exists a middling category of unique void yai. But to even use the term "middling" in this context is something of a folly, for these unique void yai, known collectively as the voidlords, are among the most powerful creatures to walk the Material Plane.  While void yai typically content themselves with ruling nations, voidlords arrive with a greater mission-to control entire worlds and bring all that dwell upon these worlds to their knees. Voidlords are always void yai with additional racial Hit Dice or class levels-levels of fighter, monk, and rogue are favorite choices for voidlords. These powerful outsiders generally eschew spellcasting  classes under the opinion that might and the oni's inborn supernatural abilities are a greater path to conquest than mortal magic. In addition to having the typical void yai abilities, each voidlord possesses an additional number of powers keyed to that voidlord's particular area of focus. Two sample voidlord foci are listed below, but these represent only a tiny fraction of the total possible.  &lt;br&gt;&lt;b&gt;Martial Arts:&lt;/b&gt; A voidlord of martial arts always attacks with unarmed strikes-it is treated as a 20th-level monk with the flurry of blows ability for the purposes of determining its damage and number of attacks per round with its unarmed strikes. This voidlord gains Stunning Fist as a bonus feat, and gains the use of the following spell-like abilities three times per day: &lt;i&gt;forceful hand&lt;/i&gt;, &lt;i&gt;grasping hand&lt;/i&gt;, and &lt;i&gt;greater shout&lt;/i&gt;.  &lt;br&gt;&lt;b&gt;Swordplay:&lt;/b&gt; A voidlord of sword fighting always carries a sword of some sort-typically a katana. These voidlords gain the ability to use the following spell-like abilities three times per day: &lt;i&gt;blade barrier&lt;/i&gt;, &lt;i&gt;keen edge&lt;/i&gt;, and &lt;i&gt;mage's sword&lt;/i&gt;. They are automatically proficient in the use of swords, and any sword they wield is treated as a &lt;i&gt;+5 weapon&lt;/i&gt;, in addition to any other magical qualities the weapon might have. A voidlord of swordplay can also permanently transform any magic weapon (save for artifacts) into a sword of any size or type by touch.&lt;/p&gt;&lt;/h4&gt;&lt;/div&gt;</t>
  </si>
  <si>
    <t>Water Yai</t>
  </si>
  <si>
    <t>(aquatic, giant, native, oni, shapechanger, water)</t>
  </si>
  <si>
    <t>32, touch 11, flat-footed 29</t>
  </si>
  <si>
    <t>(+6 armor, +3 Dex, +15 natural, -2 size)</t>
  </si>
  <si>
    <t>regeneration 10 (fire or good spells)</t>
  </si>
  <si>
    <t>Fort +21, Ref +10, Will +18</t>
  </si>
  <si>
    <t>50 ft., fly 60 ft. (good), swim 60 ft.</t>
  </si>
  <si>
    <t>mwk spear +35/+30/+25/+20 (3d6+21/19-20/x3) or 2 slams +34 (2d6+14)</t>
  </si>
  <si>
    <t>acidic missile +23 touch (4d6 acid plus nausea)</t>
  </si>
  <si>
    <t>15 ft. (20 ft. with spear)</t>
  </si>
  <si>
    <t>Spell-Like Abilities (CL 18th; concentration +24)  Constant-fly, freedom of movement, water walk   At Will-invisibility (self only), liquid form, water breathing   3/day-charm monster (DC 20), cone of cold (DC 21), control water, polar ray</t>
  </si>
  <si>
    <t>Str 39, Dex 17, Con 27, Int 16, Wis 20, Cha 22</t>
  </si>
  <si>
    <t>51 (53 vs. bull rush or disarm)</t>
  </si>
  <si>
    <t>Awesome Blow, Blind-Fight, Cleave, Combat Expertise, Combat Reflexes, Critical Focus, Improved Bull Rush, Improved Critical (spear), Improved Disarm, Improved Initiative, Power Attack</t>
  </si>
  <si>
    <t>Acrobatics +21 (+29 when jumping), Bluff +30, Disguise +30, Fly +24, Intimidate +30, Knowledge (arcana) +24, Perception +26, Perform (sing) +24, Sense Motive +26, Spellcraft +21, Swim +43</t>
  </si>
  <si>
    <t>amphibious, change shape (Medium, Large, or Huge humanoid; alter self or giant form II)</t>
  </si>
  <si>
    <t>This towering woman has blue skin, small fangs, and a third eye glaring from her forehead. Her robes are soaking wet.</t>
  </si>
  <si>
    <t>Acidic Missile (Su) As a swift action, a water yai can launch a bolt of acid from its third eye. Any creature struck by this bolt must also succeed at a DC 29 Fortitude save or be nauseated for 1 round by the overwhelming stench of the acid. This attack has a range of 180 feet with no range increment. The save DC is Constitution-based.  Flowing Robes (Su) A water yai wears a special silk kimono  infused with magical water. This kimono grants a +6 armor bonus. These robes function as armor only for water yai.  Liquid Form (Sp) As a standard action, a water yai can turn into a mobile pool of water. This functions like gaseous form, except that the yai cannot fly in this form. It retains its own base speed, and its swim speed doubles to 120 feet. The water yai can end this ability as a standard action.</t>
  </si>
  <si>
    <t>The water yai clad themselves in the flesh of storm giants, yet these yai are more at home dwelling beneath the waves than they are above them. Unlike most oni, water yai have no real longing to rule or infiltrate societies- yet they still enjoy posing as humanoids. They often assume the forms of enormous merfolk in the water, but prefer to adopt the shapes of storm giants when on land. The water yai then pursues its favorite decadence-the acclimation of material wealth and luxuries. Water yai tend to be easily distracted by beautiful treasures, and despite their evil natures are prone to acts of unexpected frivolity.</t>
  </si>
  <si>
    <t>&lt;link rel="stylesheet"href="PF.css"&gt;&lt;div&gt;&lt;h2&gt;Oni, Water Yai&lt;/h2&gt;&lt;h3&gt;&lt;i&gt;This towering woman has blue skin, small fangs, and a third eye glaring from her forehead. Her robes are soaking wet.&lt;/i&gt;&lt;/h3&gt;&lt;br&gt;&lt;/div&gt;&lt;div class="heading"&gt;&lt;p class="alignleft"&gt;Water Yai&lt;/p&gt;&lt;p class="alignright"&gt;CR 18&lt;/p&gt;&lt;div style="clear: both;"&gt;&lt;/div&gt;&lt;/div&gt;&lt;div&gt;&lt;h5&gt;&lt;b&gt;XP &lt;/b&gt;153,600&lt;/h5&gt;&lt;h5&gt;CE Huge outsider (aquatic, giant, native, oni, shapechanger, water)&lt;/h5&gt;&lt;h5&gt;&lt;b&gt;Init &lt;/b&gt;+7; &lt;b&gt;Senses &lt;/b&gt;darkvision 60 ft., low-light vision; Perception +26&lt;/h5&gt;&lt;/div&gt;&lt;hr/&gt;&lt;div&gt;&lt;h5&gt;&lt;b&gt;DEFENSE&lt;/b&gt;&lt;/h5&gt;&lt;/div&gt;&lt;hr/&gt;&lt;div&gt;&lt;h5&gt;&lt;b&gt;AC &lt;/b&gt;32, touch 11, flat-footed 29 (+6 armor, +3 Dex, +15 natural, -2 size)&lt;/h5&gt;&lt;h5&gt;&lt;b&gt;hp &lt;/b&gt;297 (22d10+176); regeneration 10 (fire or good spells)&lt;/h5&gt;&lt;h5&gt;&lt;b&gt;Fort &lt;/b&gt;+21, &lt;b&gt;Ref &lt;/b&gt;+10, &lt;b&gt;Will &lt;/b&gt;+18&lt;/h5&gt;&lt;h5&gt;&lt;b&gt;Defensive Abilities &lt;/b&gt;freedom of movement; &lt;b&gt;Immune &lt;/b&gt;acid; &lt;b&gt;SR &lt;/b&gt;29&lt;/h5&gt;&lt;/div&gt;&lt;hr/&gt;&lt;div&gt;&lt;h5&gt;&lt;b&gt;OFFENSE&lt;/b&gt;&lt;/h5&gt;&lt;/div&gt;&lt;hr/&gt;&lt;div&gt;&lt;h5&gt;&lt;b&gt;Spd &lt;/b&gt;50 ft., fly 60 ft. (good), swim 60 ft.&lt;/h5&gt;&lt;h5&gt;&lt;b&gt;Melee &lt;/b&gt;mwk spear +35/+30/+25/+20 (3d6+21/19-20/x3) or &lt;/br&gt;2 slams +34 (2d6+14)&lt;/h5&gt;&lt;h5&gt;&lt;b&gt;Ranged &lt;/b&gt;acidic missile +23 touch (4d6 acid plus nausea)&lt;/h5&gt;&lt;h5&gt;&lt;b&gt;Space &lt;/b&gt;15 ft.; &lt;b&gt;Reach &lt;/b&gt;15 ft. (20 ft. with spear)&lt;/h5&gt;&lt;h5&gt;&lt;b&gt;Spell-Like Abilities&lt;/b&gt; (CL 18th; concentration +24)  &lt;/br&gt;Constant&amp;mdash;&lt;i&gt;fly&lt;/i&gt;, &lt;i&gt;freedom of movement&lt;/i&gt;, &lt;i&gt;water walk&lt;/i&gt; &lt;/br&gt;At Will&amp;mdash;&lt;i&gt;invisibility&lt;/i&gt; (self only), &lt;i&gt;liquid form&lt;/i&gt;, &lt;i&gt;water breathing&lt;/i&gt; &lt;/br&gt;3/day&amp;mdash;&lt;i&gt;charm monster&lt;/i&gt; (DC 20), &lt;i&gt;cone of cold&lt;/i&gt; (DC 21), &lt;i&gt;control water&lt;/i&gt;, &lt;i&gt;polar ray&lt;/i&gt;&lt;/h5&gt;&lt;/h5&gt;&lt;/div&gt;&lt;hr/&gt;&lt;div&gt;&lt;h5&gt;&lt;b&gt;STATISTICS&lt;/b&gt;&lt;/h5&gt;&lt;/div&gt;&lt;hr/&gt;&lt;div&gt;&lt;h5&gt;&lt;b&gt;Str &lt;/b&gt;39, &lt;b&gt;Dex &lt;/b&gt;17, &lt;b&gt;Con &lt;/b&gt;27, &lt;b&gt;Int &lt;/b&gt; 16, &lt;b&gt;Wis &lt;/b&gt;20, &lt;b&gt;Cha &lt;/b&gt;22&lt;/h5&gt;&lt;h5&gt;&lt;b&gt;Base Atk &lt;/b&gt;+22; &lt;b&gt;CMB &lt;/b&gt;+38 (+40 bull rush or disarm); &lt;b&gt;CMD &lt;/b&gt;51 (53 vs. bull rush or disarm)&lt;/h5&gt;&lt;h5&gt;&lt;b&gt;Feats &lt;/b&gt;Awesome Blow, Blind-Fight, Cleave, Combat Expertise, Combat Reflexes, Critical Focus, Improved Bull Rush, Improved Critical (spear), Improved Disarm, Improved Initiative, Power Attack&lt;/h5&gt;&lt;h5&gt;&lt;b&gt;Skills &lt;/b&gt;Acrobatics +21 (+29 when jumping), Bluff +30, Disguise +30, Fly +24, Intimidate +30, Knowledge (arcana) +24, Perception +26, Perform (sing) +24, Sense Motive +26, Spellcraft +21, Swim +43&lt;/h5&gt;&lt;h5&gt;&lt;b&gt;Languages &lt;/b&gt;Common, Giant&lt;/h5&gt;&lt;h5&gt;&lt;b&gt;SQ &lt;/b&gt;amphibious, change shape (Medium, Large, or Huge humanoid; &lt;i&gt;alter self&lt;/i&gt; or &lt;i&gt;giant form&lt;/i&gt; II)&lt;/h5&gt;&lt;/div&gt;&lt;hr/&gt;&lt;div&gt;&lt;h5&gt;&lt;b&gt;ECOLOGY&lt;/b&gt;&lt;/h5&gt;&lt;/div&gt;&lt;hr/&gt;&lt;div&gt;&lt;h5&gt;&lt;b&gt;Environment &lt;/b&gt; any water&lt;/h5&gt;&lt;h5&gt;&lt;b&gt;Organization &lt;/b&gt;solitary&lt;/h5&gt;&lt;h5&gt;&lt;b&gt;Treasure &lt;/b&gt;standard (masterwork spear, other treasure)&lt;/h5&gt;&lt;/div&gt;&lt;hr/&gt;&lt;div&gt;&lt;h5&gt;&lt;b&gt;SPECIAL ABILITIES&lt;/b&gt;&lt;/h5&gt;&lt;/div&gt;&lt;hr/&gt;&lt;div&gt;&lt;/h5&gt;&lt;h5&gt;&lt;b&gt;Acidic Missile (Su)&lt;/b&gt; As a swift action, a water yai can launch a bolt of acid from its third eye. Any creature struck by this bolt must also succeed at a DC 29 Fortitude save or be nauseated for 1 round by the overwhelming stench of the acid. This attack has a range of 180 feet with no range increment. The save DC is Constitution-based.  &lt;/h5&gt;&lt;h5&gt;&lt;b&gt;Flowing Robes (Su)&lt;/b&gt; A water yai wears a special silk kimono  infused with magical water. This kimono grants a +6 armor bonus. These robes function as armor only for water yai.  &lt;/h5&gt;&lt;h5&gt;&lt;b&gt;Liquid Form (Sp)&lt;/b&gt; As a standard action, a water yai can turn into a mobile pool of water. This functions like &lt;i&gt;gaseous form&lt;/i&gt;, except that the yai cannot &lt;i&gt;fly&lt;/i&gt; in this form. It retains its own base speed, and its swim speed doubles to 120 feet. The water yai can end this ability as a standard action.&lt;/h5&gt;&lt;/div&gt;&lt;br&gt;&lt;div&gt;&lt;h4&gt;&lt;p&gt;&lt;p&gt;The water yai clad themselves in the flesh of storm giants, yet these yai are more at home dwelling beneath the waves than they are above them. Unlike most oni, water yai have no real longing to rule or infiltrate societies- yet they still enjoy posing as humanoids. They often assume the forms of enormous merfolk in the water, but prefer to adopt the shapes of storm giants when on land. The water yai then pursues its favorite decadence-the acclimation of material wealth and luxuries. Water yai tend to be easily distracted by beautiful treasures, and despite their evil natures are prone to acts of unexpected frivolity.&lt;/p&gt;&lt;/h4&gt;&lt;/div&gt;</t>
  </si>
  <si>
    <t>Giant Owl</t>
  </si>
  <si>
    <t>2 claws +9 (2d6+5)</t>
  </si>
  <si>
    <t>Str 20, Dex 15, Con 18, Int 14, Wis 17, Cha 9</t>
  </si>
  <si>
    <t>+13 (+15 disarm)</t>
  </si>
  <si>
    <t>25 (27 vs. disarm)</t>
  </si>
  <si>
    <t>Alertness, Combat Expertise, Improved Disarm</t>
  </si>
  <si>
    <t>Fly +11, Knowledge (geography, history, nature) +11, Perception +17, Sense Motive +15, Stealth +9</t>
  </si>
  <si>
    <t>+4 Fly, +8 on all Knowledge skills, +4 Perception, +4 Sense Motive, +8 Stealth</t>
  </si>
  <si>
    <t>Sylvan (cannot speak); animal telepathy (30 ft.)</t>
  </si>
  <si>
    <t>insightful senses, piercing stare</t>
  </si>
  <si>
    <t>solitary, pair, or roost (3-10)</t>
  </si>
  <si>
    <t>This enormous owl has a silent gracefulness and wisdom about it despite its considerable size.</t>
  </si>
  <si>
    <t>Animal Telepathy (Su) A giant owl can telepathically communicate with other animals as if under the effects of speak with animals.  Insightful Senses (Su) A giant owl's senses are particularly well honed to sensing danger or locating prey. It adds its Wisdom modifier as an insight bonus (+3 for most giant owls) on its initiative checks.  Piercing Stare (Su) Up to three times per day as a swift action, a giant owl can gain the effects of true seeing (as the spell) for 1 round.</t>
  </si>
  <si>
    <t>The noble giant owl roosts in the tallest trees or in high caves near its forest home. No mere animals, giant owls pride themselves as intellectuals and keen judges of character. Little passes a giant owl's notice in its home forest. What it doesn't observe directly, it learns from its wide network of animal informants. Giant owls view themselves more as watchers than participants, rarely interfering in the affairs of others barring a threat to their homes. Giant owls stand 18 feet tall and have 30-foot wingspans, yet they rarely weigh over 600 pounds.</t>
  </si>
  <si>
    <t>&lt;link rel="stylesheet"href="PF.css"&gt;&lt;div&gt;&lt;h2&gt;Owl, Giant&lt;/h2&gt;&lt;h3&gt;&lt;i&gt;This enormous owl has a silent gracefulness and wisdom about it despite its considerable size.&lt;/i&gt;&lt;/h3&gt;&lt;br&gt;&lt;/div&gt;&lt;div class="heading"&gt;&lt;p class="alignleft"&gt;Giant Owl&lt;/p&gt;&lt;p class="alignright"&gt;CR 5&lt;/p&gt;&lt;div style="clear: both;"&gt;&lt;/div&gt;&lt;/div&gt;&lt;div&gt;&lt;h5&gt;&lt;b&gt;XP &lt;/b&gt;1,600&lt;/h5&gt;&lt;h5&gt;LN Huge magical beast &lt;/h5&gt;&lt;h5&gt;&lt;b&gt;Init &lt;/b&gt;+5; &lt;b&gt;Senses &lt;/b&gt;low-light vision; Perception +17&lt;/h5&gt;&lt;/div&gt;&lt;hr/&gt;&lt;div&gt;&lt;h5&gt;&lt;b&gt;DEFENSE&lt;/b&gt;&lt;/h5&gt;&lt;/div&gt;&lt;hr/&gt;&lt;div&gt;&lt;h5&gt;&lt;b&gt;AC &lt;/b&gt;18, touch 10, flat-footed 16 (+2 Dex, +8 natural, -2 size)&lt;/h5&gt;&lt;h5&gt;&lt;b&gt;hp &lt;/b&gt;57 (6d10+24)&lt;/h5&gt;&lt;h5&gt;&lt;b&gt;Fort &lt;/b&gt;+9, &lt;b&gt;Ref &lt;/b&gt;+7, &lt;b&gt;Will &lt;/b&gt;+5&lt;/h5&gt;&lt;/div&gt;&lt;hr/&gt;&lt;div&gt;&lt;h5&gt;&lt;b&gt;OFFENSE&lt;/b&gt;&lt;/h5&gt;&lt;/div&gt;&lt;hr/&gt;&lt;div&gt;&lt;h5&gt;&lt;b&gt;Spd &lt;/b&gt;10 ft., fly 60 ft. (average)&lt;/h5&gt;&lt;h5&gt;&lt;b&gt;Melee &lt;/b&gt;2 claws +9 (2d6+5)&lt;/h5&gt;&lt;h5&gt;&lt;b&gt;Space &lt;/b&gt;15 ft.; &lt;b&gt;Reach &lt;/b&gt;10 ft.&lt;/h5&gt;&lt;/div&gt;&lt;hr/&gt;&lt;div&gt;&lt;h5&gt;&lt;b&gt;STATISTICS&lt;/b&gt;&lt;/h5&gt;&lt;/div&gt;&lt;hr/&gt;&lt;div&gt;&lt;h5&gt;&lt;b&gt;Str &lt;/b&gt;20, &lt;b&gt;Dex &lt;/b&gt;15, &lt;b&gt;Con &lt;/b&gt;18, &lt;b&gt;Int &lt;/b&gt; 14, &lt;b&gt;Wis &lt;/b&gt;17, &lt;b&gt;Cha &lt;/b&gt;9&lt;/h5&gt;&lt;h5&gt;&lt;b&gt;Base Atk &lt;/b&gt;+6; &lt;b&gt;CMB &lt;/b&gt;+13 (+15 disarm); &lt;b&gt;CMD &lt;/b&gt;25 (27 vs. disarm)&lt;/h5&gt;&lt;h5&gt;&lt;b&gt;Feats &lt;/b&gt;Alertness, Combat Expertise, Improved Disarm&lt;/h5&gt;&lt;h5&gt;&lt;b&gt;Skills &lt;/b&gt;Fly +11, Knowledge (geography, history, nature) +11, Perception +17, Sense Motive +15, Stealth +9; &lt;b&gt;Racial Modifiers &lt;/b&gt;+4 Fly, +8 on all Knowledge skills, +4 Perception, +4 Sense Motive, +8 Stealth&lt;/h5&gt;&lt;h5&gt;&lt;b&gt;Languages &lt;/b&gt;Sylvan (cannot speak); animal telepathy (30 ft.)&lt;/h5&gt;&lt;h5&gt;&lt;b&gt;SQ &lt;/b&gt;insightful senses, piercing stare&lt;/h5&gt;&lt;/div&gt;&lt;hr/&gt;&lt;div&gt;&lt;h5&gt;&lt;b&gt;ECOLOGY&lt;/b&gt;&lt;/h5&gt;&lt;/div&gt;&lt;hr/&gt;&lt;div&gt;&lt;h5&gt;&lt;b&gt;Environment &lt;/b&gt; temperate forests&lt;/h5&gt;&lt;h5&gt;&lt;b&gt;Organization &lt;/b&gt;solitary, pair, or roost (3-10)&lt;/h5&gt;&lt;h5&gt;&lt;b&gt;Treasure &lt;/b&gt;none&lt;/h5&gt;&lt;/div&gt;&lt;hr/&gt;&lt;div&gt;&lt;h5&gt;&lt;b&gt;SPECIAL ABILITIES&lt;/b&gt;&lt;/h5&gt;&lt;/div&gt;&lt;hr/&gt;&lt;div&gt;&lt;/h5&gt;&lt;h5&gt;&lt;b&gt;Animal Telepathy (Su)&lt;/b&gt; A giant owl can telepathically communicate with other animals as if under the effects of &lt;i&gt;speak with animals&lt;/i&gt;.  &lt;/h5&gt;&lt;h5&gt;&lt;b&gt;Insightful Senses (Su)&lt;/b&gt; A giant owl's senses are particularly well honed to sensing danger or locating prey. It adds its Wisdom modifier as an insight bonus (+3 for most giant owls) on its initiative checks.  &lt;/h5&gt;&lt;h5&gt;&lt;b&gt;Piercing Stare (Su)&lt;/b&gt; Up to three times per day as a swift action, a giant owl can gain the effects of &lt;i&gt;true seeing&lt;/i&gt; (as the spell) for 1 round.&lt;/h5&gt;&lt;/div&gt;&lt;br&gt;&lt;div&gt;&lt;h4&gt;&lt;p&gt;&lt;p&gt;The noble giant owl roosts in the tallest trees or in high caves near its forest home. No mere animals, giant owls pride themselves as intellectuals and keen judges of character. Little passes a giant owl's notice in its home forest. What it doesn't observe directly, it learns from its wide network of animal informants. Giant owls view themselves more as watchers than participants, rarely interfering in the affairs of others barring a threat to their homes. Giant owls stand 18 feet tall and have 30-foot wingspans, yet they rarely weigh over 600 pounds.&lt;/p&gt;&lt;/h4&gt;&lt;/div&gt;</t>
  </si>
  <si>
    <t>Great Horned Owl</t>
  </si>
  <si>
    <t>2 claws +3 (1d4-1)</t>
  </si>
  <si>
    <t>Str 8, Dex 15, Con 13, Int 2, Wis 15, Cha 6</t>
  </si>
  <si>
    <t>Fly +8, Perception +10, Stealth +10</t>
  </si>
  <si>
    <t>+4 Fly, +4 Perception, +4 Stealth</t>
  </si>
  <si>
    <t>This gray-and-white feathered owl has fluffy wings and a bulky head that makes it look larger than most owls.</t>
  </si>
  <si>
    <t>Though great horned owls seem large, most of their apparent bulk comes from their particularly fluffy feathers and rather large heads. Great horned owls have wingspans of up to 5 feet and weigh up to 4 pounds.  Great horned owls primarily hunt at night, locating prey through their excellent hearing. Their diet consists of rodents supplemented by smaller birds and rabbits.</t>
  </si>
  <si>
    <t>&lt;link rel="stylesheet"href="PF.css"&gt;&lt;div&gt;&lt;h2&gt;Owl, Great Horned&lt;/h2&gt;&lt;h3&gt;&lt;i&gt;This gray-and-white feathered owl has fluffy wings and a bulky head that makes it look larger than most owls.&lt;/i&gt;&lt;/h3&gt;&lt;br&gt;&lt;/div&gt;&lt;div class="heading"&gt;&lt;p class="alignleft"&gt;Great Horned Owl&lt;/p&gt;&lt;p class="alignright"&gt;CR 1/2&lt;/p&gt;&lt;div style="clear: both;"&gt;&lt;/div&gt;&lt;/div&gt;&lt;div&gt;&lt;h5&gt;&lt;b&gt;XP &lt;/b&gt;200&lt;/h5&gt;&lt;h5&gt;N Small animal &lt;/h5&gt;&lt;h5&gt;&lt;b&gt;Init &lt;/b&gt;+2; &lt;b&gt;Senses &lt;/b&gt;low-light vision; Perception +10&lt;/h5&gt;&lt;/div&gt;&lt;hr/&gt;&lt;div&gt;&lt;h5&gt;&lt;b&gt;DEFENSE&lt;/b&gt;&lt;/h5&gt;&lt;/div&gt;&lt;hr/&gt;&lt;div&gt;&lt;h5&gt;&lt;b&gt;AC &lt;/b&gt;15, touch 13, flat-footed 13 (+2 Dex, +2 natural, +1 size)&lt;/h5&gt;&lt;h5&gt;&lt;b&gt;hp &lt;/b&gt;5 (1d8+1)&lt;/h5&gt;&lt;h5&gt;&lt;b&gt;Fort &lt;/b&gt;+3, &lt;b&gt;Ref &lt;/b&gt;+4, &lt;b&gt;Will &lt;/b&gt;+2&lt;/h5&gt;&lt;/div&gt;&lt;hr/&gt;&lt;div&gt;&lt;h5&gt;&lt;b&gt;OFFENSE&lt;/b&gt;&lt;/h5&gt;&lt;/div&gt;&lt;hr/&gt;&lt;div&gt;&lt;h5&gt;&lt;b&gt;Spd &lt;/b&gt;10 ft., fly 60 ft. (average)&lt;/h5&gt;&lt;h5&gt;&lt;b&gt;Melee &lt;/b&gt;2 claws +3 (1d4-1)&lt;/h5&gt;&lt;h5&gt;&lt;b&gt;Space &lt;/b&gt;5 ft.; &lt;b&gt;Reach &lt;/b&gt;5 ft.&lt;/h5&gt;&lt;/div&gt;&lt;hr/&gt;&lt;div&gt;&lt;h5&gt;&lt;b&gt;STATISTICS&lt;/b&gt;&lt;/h5&gt;&lt;/div&gt;&lt;hr/&gt;&lt;div&gt;&lt;h5&gt;&lt;b&gt;Str &lt;/b&gt;8, &lt;b&gt;Dex &lt;/b&gt;15, &lt;b&gt;Con &lt;/b&gt;13, &lt;b&gt;Int &lt;/b&gt; 2, &lt;b&gt;Wis &lt;/b&gt;15, &lt;b&gt;Cha &lt;/b&gt;6&lt;/h5&gt;&lt;h5&gt;&lt;b&gt;Base Atk &lt;/b&gt;+0; &lt;b&gt;CMB &lt;/b&gt;-2; &lt;b&gt;CMD &lt;/b&gt;10&lt;/h5&gt;&lt;h5&gt;&lt;b&gt;Feats &lt;/b&gt;Weapon Finesse&lt;/h5&gt;&lt;h5&gt;&lt;b&gt;Skills &lt;/b&gt;Fly +8, Perception +10, Stealth +10; &lt;b&gt;Racial Modifiers &lt;/b&gt;+4 Fly, +4 Perception, +4 Stealth&lt;/h5&gt;&lt;/div&gt;&lt;hr/&gt;&lt;div&gt;&lt;h5&gt;&lt;b&gt;ECOLOGY&lt;/b&gt;&lt;/h5&gt;&lt;/div&gt;&lt;hr/&gt;&lt;div&gt;&lt;h5&gt;&lt;b&gt;Environment &lt;/b&gt; temperate forests&lt;/h5&gt;&lt;h5&gt;&lt;b&gt;Organization &lt;/b&gt;solitary or pair&lt;/h5&gt;&lt;h5&gt;&lt;b&gt;Treasure &lt;/b&gt;none&lt;/h5&gt;&lt;/div&gt;&lt;br&gt;&lt;div&gt;&lt;h4&gt;&lt;p&gt;&lt;p&gt;Though great horned owls seem large, most of their apparent bulk comes from their particularly fluffy feathers and rather large heads. Great horned owls have wingspans of up to 5 feet and weigh up to 4 pounds.  Great horned owls primarily hunt at night, locating prey through their excellent hearing. Their diet consists of rodents supplemented by smaller birds and rabbits.&lt;/p&gt;&lt;/h4&gt;&lt;/div&gt;</t>
  </si>
  <si>
    <t>Pale Stranger</t>
  </si>
  <si>
    <t>fear (10 ft., DC 21)</t>
  </si>
  <si>
    <t>25, touch 19, flat-footed 19</t>
  </si>
  <si>
    <t>(+2 armor, +5 Dex, +1 dodge, +3 luck, +4 natural)</t>
  </si>
  <si>
    <t>Fort +9, Ref +10, Will +13</t>
  </si>
  <si>
    <t>10/bludgeoning and magic</t>
  </si>
  <si>
    <t>+1 pistols +15/+15/+10/+10/+5 (1d8+1/19-20/x4)</t>
  </si>
  <si>
    <t>pistols, stranger's shot</t>
  </si>
  <si>
    <t>Str 17, Dex 21, Con -, Int 11, Wis 18, Cha 18</t>
  </si>
  <si>
    <t>Deadly Aim, Dodge, Improved Critical (pistol), Improved Initiative, Improved Two- Weapon Fighting, Point-Blank Shot, Precise Shot, Quick DrawB, Two-Weapon Fighting</t>
  </si>
  <si>
    <t>Acrobatics +10, Climb +11, Intimidate +22, Perception +22, Ride +15, Stealth +13, Swim +8</t>
  </si>
  <si>
    <t>stranger's luck</t>
  </si>
  <si>
    <t>standard (leather armor, 2 pistols, other treasure)</t>
  </si>
  <si>
    <t>This nearly skeletal figure wields a pistol in each hand. Its garb is dusty and weathered, and smells of old decay.</t>
  </si>
  <si>
    <t>Pistols (Su) A pale stranger fights with two pistols. A pistol has a range increment of 20 feet and deals both bludgeoning and piercing damage. At a range of up to 20 feet, a pale stranger's pistol attacks resolve as touch attacks. While pistols normally consume bullets and black powder when fired, a pale stranger's pistols supernaturally reload the instant it fires them, allowing the undead to make multiple attacks in a round with the weapons. In addition, any pistol a pale stranger wields functions as a +1 pistol. A pale stranger does not provoke attacks of opportunity when it fires a pistol in melee, and treats pistols as light weapons for the purposes of determining penalties from two-weapon fighting. Further rules for pistols, and firearms in general, can be found in Ultimate Combat.  Stranger's Luck (Su) A pale stranger gains a +3 luck bonus to AC and has no chance of misfire when using firearms.  Stranger's Shot (Ex) As a full-round action, a pale stranger can take careful aim with one of its firearms and take a single, ruinous shot. This single shot always resolves as a touch attack, regardless of the actual range. If the pale stranger threatens a critical hit with this shot, it automatically confirms the critical hit. Regardless of whether the shot is a critical hit or not, it deals +6d6 points of damage.</t>
  </si>
  <si>
    <t>Sometimes death itself cannot come between a gunslinger and its final revenge. When a gunslinger is slain by a hated enemy, or murdered before it can achieve vengeance against a hated foe, the anger and wrath can animate its remains as a vengeful undead monstrosity. When a pale stranger first rises, it seeks out the source of its anger to finish the job-thereafter, it wanders the desolate parts of the world looking for new victims to vent its unending rage upon.  A pale stranger appears much as it did in life, though desiccated and obviously undead. Rare pale strangers have the ability to hide their undead nature and appear as they did in life using veil as a constant spell-like ability (CL equals their CR). These pale strangers are often more powerful and have class levels in gunslinger or ranger, and often attract large groups of adoring bandits and followers who may or may not realize that their murderous idol is in fact an unliving horror.  A pale stranger stands 6-1/2 feet tall and weighs 130 pounds.</t>
  </si>
  <si>
    <t>&lt;link rel="stylesheet"href="PF.css"&gt;&lt;div&gt;&lt;h2&gt;Pale Stranger&lt;/h2&gt;&lt;h3&gt;&lt;i&gt;This nearly skeletal figure wields a pistol in each hand. Its garb is dusty and weathered, and smells of old decay.&lt;/i&gt;&lt;/h3&gt;&lt;br&gt;&lt;/div&gt;&lt;div class="heading"&gt;&lt;p class="alignleft"&gt;Pale Stranger&lt;/p&gt;&lt;p class="alignright"&gt;CR 10&lt;/p&gt;&lt;div style="clear: both;"&gt;&lt;/div&gt;&lt;/div&gt;&lt;div&gt;&lt;h5&gt;&lt;b&gt;XP &lt;/b&gt;9,600&lt;/h5&gt;&lt;h5&gt;NE Medium undead &lt;/h5&gt;&lt;h5&gt;&lt;b&gt;Init &lt;/b&gt;+9; &lt;b&gt;Senses &lt;/b&gt;darkvision 60 ft.; Perception +22&lt;/h5&gt;&lt;h5&gt;&lt;b&gt;Aura &lt;/b&gt;fear (10 ft., DC 21)&lt;/h5&gt;&lt;/div&gt;&lt;hr/&gt;&lt;div&gt;&lt;h5&gt;&lt;b&gt;DEFENSE&lt;/b&gt;&lt;/h5&gt;&lt;/div&gt;&lt;hr/&gt;&lt;div&gt;&lt;h5&gt;&lt;b&gt;AC &lt;/b&gt;25, touch 19, flat-footed 19 (+2 armor, +5 Dex, +1 dodge, +3 luck, +4 natural)&lt;/h5&gt;&lt;h5&gt;&lt;b&gt;hp &lt;/b&gt;127 (15d8+60)&lt;/h5&gt;&lt;h5&gt;&lt;b&gt;Fort &lt;/b&gt;+9, &lt;b&gt;Ref &lt;/b&gt;+10, &lt;b&gt;Will &lt;/b&gt;+13&lt;/h5&gt;&lt;h5&gt;&lt;b&gt;Defensive Abilities &lt;/b&gt;channel resistance +4; &lt;b&gt;DR &lt;/b&gt;10/bludgeoning and magic; &lt;b&gt;Immune &lt;/b&gt;undead traits; &lt;b&gt;SR &lt;/b&gt;21&lt;/h5&gt;&lt;/div&gt;&lt;hr/&gt;&lt;div&gt;&lt;h5&gt;&lt;b&gt;OFFENSE&lt;/b&gt;&lt;/h5&gt;&lt;/div&gt;&lt;hr/&gt;&lt;div&gt;&lt;h5&gt;&lt;b&gt;Spd &lt;/b&gt;30 ft.&lt;/h5&gt;&lt;h5&gt;&lt;b&gt;Ranged &lt;/b&gt;&lt;i&gt;&lt;i&gt;&lt;i&gt;+1 pistol&lt;/i&gt;s&lt;/i&gt;&lt;/i&gt; +15/+15/+10/+10/+5 (1d8+1/19-20/x4)&lt;/h5&gt;&lt;h5&gt;&lt;b&gt;Space &lt;/b&gt;5 ft.; &lt;b&gt;Reach &lt;/b&gt;5 ft.&lt;/h5&gt;&lt;h5&gt;&lt;b&gt;Special Attacks &lt;/b&gt;pistols, stranger's shot&lt;/h5&gt;&lt;/div&gt;&lt;hr/&gt;&lt;div&gt;&lt;h5&gt;&lt;b&gt;STATISTICS&lt;/b&gt;&lt;/h5&gt;&lt;/div&gt;&lt;hr/&gt;&lt;div&gt;&lt;h5&gt;&lt;b&gt;Str &lt;/b&gt;17, &lt;b&gt;Dex &lt;/b&gt;21, &lt;b&gt;Con &lt;/b&gt;-, &lt;b&gt;Int &lt;/b&gt; 11, &lt;b&gt;Wis &lt;/b&gt;18, &lt;b&gt;Cha &lt;/b&gt;18&lt;/h5&gt;&lt;h5&gt;&lt;b&gt;Base Atk &lt;/b&gt;+11; &lt;b&gt;CMB &lt;/b&gt;+14; &lt;b&gt;CMD &lt;/b&gt;33&lt;/h5&gt;&lt;h5&gt;&lt;b&gt;Feats &lt;/b&gt;Deadly Aim, Dodge, Improved Critical (pistol), Improved Initiative, Improved Two- Weapon Fighting, Point-Blank Shot, Precise Shot, Quick Draw&lt;sup&gt;B&lt;/sup&gt;, Two-Weapon Fighting&lt;/h5&gt;&lt;h5&gt;&lt;b&gt;Skills &lt;/b&gt;Acrobatics +10, Climb +11, Intimidate +22, Perception +22, Ride +15, Stealth +13, Swim +8&lt;/h5&gt;&lt;h5&gt;&lt;b&gt;Languages &lt;/b&gt;Common&lt;/h5&gt;&lt;h5&gt;&lt;b&gt;SQ &lt;/b&gt;stranger's luck&lt;/h5&gt;&lt;/div&gt;&lt;hr/&gt;&lt;div&gt;&lt;h5&gt;&lt;b&gt;ECOLOGY&lt;/b&gt;&lt;/h5&gt;&lt;/div&gt;&lt;hr/&gt;&lt;div&gt;&lt;h5&gt;&lt;b&gt;Environment &lt;/b&gt; any&lt;/h5&gt;&lt;h5&gt;&lt;b&gt;Organization &lt;/b&gt;solitary&lt;/h5&gt;&lt;h5&gt;&lt;b&gt;Treasure &lt;/b&gt;standard (leather armor, 2 pistols, other treasure)&lt;/h5&gt;&lt;/div&gt;&lt;hr/&gt;&lt;div&gt;&lt;h5&gt;&lt;b&gt;SPECIAL ABILITIES&lt;/b&gt;&lt;/h5&gt;&lt;/div&gt;&lt;hr/&gt;&lt;div&gt;&lt;/h5&gt;&lt;h5&gt;&lt;b&gt;Pistols (Su)&lt;/b&gt; A pale stranger fights with two pistols. A pistol has a range increment of 20 feet and deals both bludgeoning and piercing damage. At a range of up to 20 feet, a pale stranger's pistol attacks resolve as touch attacks. While pistols normally consume bullets and black powder when fired, a pale stranger's pistols supernaturally reload the instant it fires them, allowing the undead to make multiple attacks in a round with the weapons. In addition, any pistol a pale stranger wields functions as a &lt;i&gt;+1 pistol&lt;/i&gt;. A pale stranger does not provoke attacks of opportunity when it fires a pistol in melee, and treats pistols as light weapons for the purposes of determining penalties from two-weapon fighting. Further rules for pistols, and firearms in general, can be found in &lt;i&gt;Ultimate Combat&lt;/i&gt;.  &lt;/h5&gt;&lt;h5&gt;&lt;b&gt;Stranger's Luck (Su)&lt;/b&gt; A pale stranger gains a +3 luck bonus to AC and has no chance of misfire when using firearms.  &lt;/h5&gt;&lt;h5&gt;&lt;b&gt;Stranger's Shot (Ex)&lt;/b&gt; As a full-round action, a pale stranger can take careful aim with one of its firearms and take a single, ruinous shot. This single shot always resolves as a touch attack, regardless of the actual range. If the pale stranger threatens a critical hit with this shot, it automatically confirms the critical hit. Regardless of whether the shot is a critical hit or not, it deals +6d6 points of damage.&lt;/h5&gt;&lt;/div&gt;&lt;br&gt;&lt;div&gt;&lt;h4&gt;&lt;p&gt;&lt;p&gt;Sometimes death itself cannot come between a gunslinger and its final revenge. When a gunslinger is slain by a hated enemy, or murdered before it can achieve vengeance against a hated foe, the anger and wrath can animate its remains as a vengeful undead monstrosity. When a pale stranger first rises, it seeks out the source of its anger to finish the job-thereafter, it wanders the desolate parts of the world looking for new victims to vent its unending rage upon.  A pale stranger appears much as it did in life, though desiccated and obviously undead. Rare pale strangers have the ability to hide their undead nature and appear as they did in life using &lt;i&gt;veil&lt;/i&gt; as a constant spell-like ability (CL equals their CR). These pale strangers are often more powerful and have class levels in gunslinger or ranger, and often attract large groups of adoring bandits and followers who may or may not realize that their murderous idol is in fact an unliving horror.  A pale stranger stands 6-1/2 feet tall and weighs 130 pounds.&lt;/p&gt;&lt;/h4&gt;&lt;/div&gt;</t>
  </si>
  <si>
    <t>Rot Grub Swarm</t>
  </si>
  <si>
    <t>blindsense 30 ft.; Perception +0</t>
  </si>
  <si>
    <t>Fort +11, Ref +5, Will +3</t>
  </si>
  <si>
    <t>swarm (2d6 plus distraction and infestation)</t>
  </si>
  <si>
    <t>distraction (DC 19), infestation</t>
  </si>
  <si>
    <t>Str 1, Dex 15, Con 18, Int -, Wis 10, Cha 1</t>
  </si>
  <si>
    <t>This nauseating carpet of wriggling white grubs undulates outward in a pallid wave of hunger.</t>
  </si>
  <si>
    <t>Parasite</t>
  </si>
  <si>
    <t>Infestation (Ex) Any living creature that takes damage from a rot grub swarm becomes infested unless it succeeds at a DC 19 Reflex save. On a failed save, the infested creature takes 1d4 points of Constitution damage per round as the rot grubs burrow through and consume its flesh-this effect continues as long as the victim remains in the swarm and continues for 1d6 rounds after it leaves the swarm. Any energy-based attack (including damage from negative energy) that deals at least 5 points of damage to the victim automatically destroys all of the rot grubs infesting it, ending the effect prematurely. Additionally, any effect that removes disease instantly ends a rot grub infestation. Immunity to disease offers no defense. The save DC is Constitution-based.</t>
  </si>
  <si>
    <t>Rot grubs are foul, nauseating parasites that feed on flesh and use corpses as nests in which to grow. While a rot grub can derive nourishment from dead flesh, its true hunger is for the flesh of the living. Thankfully, rot grub swarms occur only rarely, as they require the infested carcass of a Huge or larger creature and many weeks to build up the numbers necessary to constitute a swarm.  In some cases, a rot grub continues to feed and grow, eventually reaching enormous size as a giant rot grub.</t>
  </si>
  <si>
    <t>&lt;link rel="stylesheet"href="PF.css"&gt;&lt;div&gt;&lt;h2&gt;Parasite, Rot Grub Swarm&lt;/h2&gt;&lt;h3&gt;&lt;i&gt;This nauseating carpet of wriggling white grubs undulates outward in a pallid wave of hunger.&lt;/i&gt;&lt;/h3&gt;&lt;br&gt;&lt;/div&gt;&lt;div class="heading"&gt;&lt;p class="alignleft"&gt;Rot Grub Swarm&lt;/p&gt;&lt;p class="alignright"&gt;CR 7&lt;/p&gt;&lt;div style="clear: both;"&gt;&lt;/div&gt;&lt;/div&gt;&lt;div&gt;&lt;h5&gt;&lt;b&gt;XP &lt;/b&gt;3,200&lt;/h5&gt;&lt;h5&gt;N Fine vermin (swarm)&lt;/h5&gt;&lt;h5&gt;&lt;b&gt;Init &lt;/b&gt;+2; &lt;b&gt;Senses &lt;/b&gt;blindsense 30 ft.; Perception +0&lt;/h5&gt;&lt;/div&gt;&lt;hr/&gt;&lt;div&gt;&lt;h5&gt;&lt;b&gt;DEFENSE&lt;/b&gt;&lt;/h5&gt;&lt;/div&gt;&lt;hr/&gt;&lt;div&gt;&lt;h5&gt;&lt;b&gt;AC &lt;/b&gt;20, touch 20, flat-footed 18 (+2 Dex, +8 size)&lt;/h5&gt;&lt;h5&gt;&lt;b&gt;hp &lt;/b&gt;85 (10d8+40)&lt;/h5&gt;&lt;h5&gt;&lt;b&gt;Fort &lt;/b&gt;+11, &lt;b&gt;Ref &lt;/b&gt;+5, &lt;b&gt;Will &lt;/b&gt;+3&lt;/h5&gt;&lt;h5&gt;&lt;b&gt;Defensive Abilities &lt;/b&gt;swarm traits; &lt;b&gt;Immune &lt;/b&gt;mind-affecting effects, weapon damage&lt;/h5&gt;&lt;/div&gt;&lt;hr/&gt;&lt;div&gt;&lt;h5&gt;&lt;b&gt;OFFENSE&lt;/b&gt;&lt;/h5&gt;&lt;/div&gt;&lt;hr/&gt;&lt;div&gt;&lt;h5&gt;&lt;b&gt;Spd &lt;/b&gt;10 ft.&lt;/h5&gt;&lt;h5&gt;&lt;b&gt;Melee &lt;/b&gt;swarm (2d6 plus distraction and infestation)&lt;/h5&gt;&lt;h5&gt;&lt;b&gt;Space &lt;/b&gt;10 ft.; &lt;b&gt;Reach &lt;/b&gt;0 ft.&lt;/h5&gt;&lt;h5&gt;&lt;b&gt;Special Attacks &lt;/b&gt;distraction (DC 19), infestation&lt;/h5&gt;&lt;/div&gt;&lt;hr/&gt;&lt;div&gt;&lt;h5&gt;&lt;b&gt;STATISTICS&lt;/b&gt;&lt;/h5&gt;&lt;/div&gt;&lt;hr/&gt;&lt;div&gt;&lt;h5&gt;&lt;b&gt;Str &lt;/b&gt;1, &lt;b&gt;Dex &lt;/b&gt;15, &lt;b&gt;Con &lt;/b&gt;18, &lt;b&gt;Int &lt;/b&gt; -, &lt;b&gt;Wis &lt;/b&gt;10, &lt;b&gt;Cha &lt;/b&gt;1&lt;/h5&gt;&lt;h5&gt;&lt;b&gt;Base Atk &lt;/b&gt;+7; &lt;b&gt;CMB &lt;/b&gt;-; &lt;b&gt;CMD &lt;/b&gt;-&lt;/h5&gt;&lt;/div&gt;&lt;hr/&gt;&lt;div&gt;&lt;h5&gt;&lt;b&gt;ECOLOGY&lt;/b&gt;&lt;/h5&gt;&lt;/div&gt;&lt;hr/&gt;&lt;div&gt;&lt;h5&gt;&lt;b&gt;Environment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ABILITIES&lt;/b&gt;&lt;/h5&gt;&lt;/div&gt;&lt;hr/&gt;&lt;div&gt;&lt;/h5&gt;&lt;h5&gt;&lt;b&gt;Infestation (Ex)&lt;/b&gt; Any living creature that takes damage from a rot grub swarm becomes infested unless it succeeds at a DC 19 Reflex save. On a failed save, the infested creature takes 1d4 points of Constitution damage per round as the rot grubs burrow through and consume its flesh-this effect continues as long as the victim remains in the swarm and continues for 1d6 rounds after it leaves the swarm. Any energy-based attack (including damage from negative energy) that deals at least 5 points of damage to the victim automatically destroys all of the rot grubs infesting it, ending the effect prematurely. Additionally, any effect that removes disease instantly ends a rot grub infestation. Immunity to disease offers no defense. The save DC is Constitution-based.&lt;/h5&gt;&lt;/div&gt;&lt;br&gt;&lt;div&gt;&lt;h4&gt;&lt;p&gt;&lt;p&gt;Rot grubs are foul, nauseating parasites that feed on flesh and use corpses as nests in which to grow. While a rot grub can derive nourishment from dead flesh, its true hunger is for the flesh of the living. Thankfully, rot grub swarms occur only rarely, as they require the infested carcass of a Huge or larger creature and many weeks to build up the numbers necessary to constitute a swarm.  In some cases, a rot grub continues to feed and grow, eventually reaching enormous size as a giant rot grub.&lt;/p&gt;&lt;/h4&gt;&lt;/div&gt;</t>
  </si>
  <si>
    <t>Giant Rot Grub</t>
  </si>
  <si>
    <t>bite +6 (1d6+3 plus poison and grab)</t>
  </si>
  <si>
    <t>gnaw, grab (Medium)</t>
  </si>
  <si>
    <t>Str 14, Dex 12, Con 18, Int -, Wis 10, Cha 1</t>
  </si>
  <si>
    <t>This twitching, pale maggot is the size of a large dog. A circular mouth quivers and gasps at one end of its pulsating body.</t>
  </si>
  <si>
    <t>Gnaw (Ex) A rot grub that is grappling a foe and chooses to damage the foe with an additional grapple check deals twice its normal bite damage (2d6+6 for most giant rot grubs), in addition to injecting an additional dose of poison with each successful check.  Poison (Ex) Bite-injury; save Fort DC 16; frequency 1/round for 5 rounds; effect 1d3 Str; cure 1 save.</t>
  </si>
  <si>
    <t>&lt;link rel="stylesheet"href="PF.css"&gt;&lt;div&gt;&lt;h2&gt;Parasite, Giant Rot Grub&lt;/h2&gt;&lt;h3&gt;&lt;i&gt;&lt;i&gt;This twitching&lt;/i&gt;, &lt;i&gt;pale maggot is the size of a large dog&lt;/i&gt;. &lt;i&gt;A circular mouth quivers and gasps at one end of its pulsating body&lt;/i&gt;.&lt;/i&gt;&lt;/h3&gt;&lt;br&gt;&lt;/br&gt;&lt;/div&gt;&lt;div class="heading"&gt;&lt;p class="alignleft"&gt;Giant Rot Grub&lt;/p&gt;&lt;p class="alignright"&gt;CR 3&lt;/p&gt;&lt;div style="clear: both;"&gt;&lt;/div&gt;&lt;/div&gt;&lt;div&gt;&lt;h5&gt;&lt;b&gt;XP &lt;/b&gt;800&lt;/h5&gt;&lt;h5&gt;N Small vermin &lt;/h5&gt;&lt;h5&gt;&lt;b&gt;Init &lt;/b&gt;+1; &lt;b&gt;Senses &lt;/b&gt;blindsense 30 ft.; Perception +0&lt;/h5&gt;&lt;/div&gt;&lt;hr/&gt;&lt;div&gt;&lt;h5&gt;&lt;b&gt;DEFENSE&lt;/b&gt;&lt;/h5&gt;&lt;/div&gt;&lt;hr/&gt;&lt;div&gt;&lt;h5&gt;&lt;b&gt;AC &lt;/b&gt;15, touch 12, flat-footed 14 (+1 Dex, +3 natural, +1 size)&lt;/h5&gt;&lt;h5&gt;&lt;b&gt;hp &lt;/b&gt;34 (4d8+16)&lt;/h5&gt;&lt;h5&gt;&lt;b&gt;Fort &lt;/b&gt;+8, &lt;b&gt;Ref &lt;/b&gt;+2, &lt;b&gt;Will &lt;/b&gt;+1&lt;/h5&gt;&lt;h5&gt;&lt;b&gt;Immune &lt;/b&gt;mind-affecting effects&lt;/h5&gt;&lt;/div&gt;&lt;hr/&gt;&lt;div&gt;&lt;h5&gt;&lt;b&gt;OFFENSE&lt;/b&gt;&lt;/h5&gt;&lt;/div&gt;&lt;hr/&gt;&lt;div&gt;&lt;h5&gt;&lt;b&gt;Spd &lt;/b&gt;20 ft.&lt;/h5&gt;&lt;h5&gt;&lt;b&gt;Melee &lt;/b&gt;bite +6 (1d6+3 plus poison and grab)&lt;/h5&gt;&lt;h5&gt;&lt;b&gt;Space &lt;/b&gt;5 ft.; &lt;b&gt;Reach &lt;/b&gt;5 ft.&lt;/h5&gt;&lt;h5&gt;&lt;b&gt;Special Attacks &lt;/b&gt;gnaw, grab (Medium)&lt;/h5&gt;&lt;/div&gt;&lt;hr/&gt;&lt;div&gt;&lt;h5&gt;&lt;b&gt;STATISTICS&lt;/b&gt;&lt;/h5&gt;&lt;/div&gt;&lt;hr/&gt;&lt;div&gt;&lt;h5&gt;&lt;b&gt;Str &lt;/b&gt;14, &lt;b&gt;Dex &lt;/b&gt;12, &lt;b&gt;Con &lt;/b&gt;18, &lt;b&gt;Int &lt;/b&gt; -, &lt;b&gt;Wis &lt;/b&gt;10, &lt;b&gt;Cha &lt;/b&gt;1&lt;/h5&gt;&lt;h5&gt;&lt;b&gt;Base Atk &lt;/b&gt;+3; &lt;b&gt;CMB &lt;/b&gt;+4 (+8 grapple); &lt;b&gt;CMD &lt;/b&gt;15&lt;/h5&gt;&lt;/div&gt;&lt;hr/&gt;&lt;div&gt;&lt;h5&gt;&lt;b&gt;ECOLOGY&lt;/b&gt;&lt;/h5&gt;&lt;/div&gt;&lt;hr/&gt;&lt;div&gt;&lt;h5&gt;&lt;b&gt;Environment &lt;/b&gt; any&lt;/h5&gt;&lt;h5&gt;&lt;b&gt;Organization &lt;/b&gt;solitary, pair, or nest (3-8)&lt;/h5&gt;&lt;h5&gt;&lt;b&gt;Treasure &lt;/b&gt;none&lt;/h5&gt;&lt;/div&gt;&lt;hr/&gt;&lt;div&gt;&lt;h5&gt;&lt;b&gt;SPECIAL ABILITIES&lt;/b&gt;&lt;/h5&gt;&lt;/div&gt;&lt;hr/&gt;&lt;div&gt;&lt;/h5&gt;&lt;h5&gt;&lt;b&gt;Gnaw (Ex)&lt;/b&gt; A rot grub that is grappling a foe and chooses to damage the foe with an additional grapple check deals twice its normal bite damage (2d6+6 for most giant rot grubs), in addition to injecting an additional dose of poison with each successful check.  &lt;/h5&gt;&lt;h5&gt;&lt;b&gt;Poison (Ex)&lt;/b&gt; Bite-injury; &lt;i&gt;save&lt;/i&gt; Fort DC 16; &lt;i&gt;frequency&lt;/i&gt; 1/round for 5 rounds; &lt;i&gt;effect&lt;/i&gt; 1d3 Str; &lt;i&gt;cure&lt;/i&gt; 1 &lt;i&gt;save&lt;/i&gt;.&lt;/h5&gt;&lt;/div&gt;&lt;br&gt;&lt;/br&gt;&lt;div&gt;&lt;h4&gt;&lt;p&gt;&lt;p&gt;Rot grubs are foul, nauseating parasites that feed on flesh and use corpses as nests in which to grow. While a rot grub can derive nourishment from dead flesh, its true hunger is for the flesh of the living. Thankfully, rot grub swarms occur only rarely, as they require the infested carcass of a Huge or larger creature and many weeks to build up the numbers necessary to constitute a swarm.  In some cases, a rot grub continues to feed and grow, eventually reaching enormous size as a giant rot grub.&lt;/p&gt;&lt;/h4&gt;&lt;/div&gt;</t>
  </si>
  <si>
    <t>Penanggalen</t>
  </si>
  <si>
    <t>Human penanggalen</t>
  </si>
  <si>
    <t>witch 5</t>
  </si>
  <si>
    <t>(5d6+25)</t>
  </si>
  <si>
    <t>Fort +4, Ref +5, Will +7</t>
  </si>
  <si>
    <t>5/silver and slashing</t>
  </si>
  <si>
    <t>light sensitivity, penanggalen weaknesses</t>
  </si>
  <si>
    <t>bite +6 (1d6+4 plus disease), slam +6 (1d4+4 plus grab and wither)</t>
  </si>
  <si>
    <t>blood drain (1d4 Constitution), create spawn, disease (filth fever, DC 15), hexes (cackle, evil eye, misfortune)</t>
  </si>
  <si>
    <t>Witch Spells Prepared (CL 5th; concentration +8)  3rd-dispel magic, stinking cloud (DC 16)  2nd-glitterdust (DC 15), hold person (DC 16), see invisibility  1st-charm person (DC 15), command (DC 15), mage armor, obscuring mist  0 (at will)-dancing lights, detect magic, read magic, touch of fatigue (DC 13)</t>
  </si>
  <si>
    <t>Str 18, Dex 18, Con -, Int 17, Wis 16, Cha 16</t>
  </si>
  <si>
    <t>Dodge, Eschew Materials, Spell Focus (enchantment), Toughness</t>
  </si>
  <si>
    <t>Bluff +11, Fly +20, Knowledge (arcana) +19, Knowledge (nature) +7, Perception +16, Sense Motive +14, Spellcraft +11, Stealth +20, Use Magic Device +11</t>
  </si>
  <si>
    <t>+8 Bluff, +8 Fly, +8 Knowledge (arcana), +8 Perception, +8 Sense Motive, +8 Stealth</t>
  </si>
  <si>
    <t>Common, Draconic, Gnoll, Infernal</t>
  </si>
  <si>
    <t>separate, witch's familiar (centipede)</t>
  </si>
  <si>
    <t>A pale face framed by glossy black hair hangs in the air, trailing viscera from the ragged stump of its neck like a grisly tail.</t>
  </si>
  <si>
    <t>Hexes A penanggalen witch can use any of her hexes at will on any creature within 30 feet. Using a hex is a standard action (unless otherwise noted) that does not provoke an attack of opportunity. Save DCs are Intelligence-based.  Cackle Hex (Su) As a move action, the penanggalen may cackle. Any creature within 30 feet that is under the effects of the penanggalen's evil eye or misfortune hex has the duration of that hex extended by 1 round.  Evil Eye Hex (Su) This hex causes the target creature to take a -2 penalty on one of the following (penanggalen's choice): AC, ability checks, attack rolls, saving throws, or skill checks. This effect lasts for 6 rounds, or only 1 round if the target succeeds at a DC 15 Will save. This is a mind-affecting effect.  Misfortune Hex (Su) This hex causes a creature to suffer grave misfortune for 1 round. Whenever the target makes an ability check, attack roll, saving throw, or skill check during this time, it must roll twice and take the worse result. A DC 15 Will save negates this effect. A creature may only be targeted by this hex once per day.</t>
  </si>
  <si>
    <t>The hideous penanggalen is one of the most horrific vampiric monstrosities. By day, a penanggalen appears to be a normal humanoid, but at night or when provoked, the creature's head rips free from the rest of her body, coils of viscera and entrails dangling from her throat as she launches into the air, seeking blood to sate her unholy thirst.  Unlike most undead, the penanggalen is more akin to the lich in that she willfully abandons both her mortality and morality to become a hideous undead monster. While penanggalens are traditionally female spellcasters, any creature capable of performing the vile ritual of transformation can become one.  Similar to a lich, a creature works toward becoming a penanggalen. More than one such transformation ritual exists, but all require heinous acts that symbolize the casting aside of kindness, benevolence, and any semblance of feelings other than cruelty. Many of these rituals call for the repeated consumption of blood, bile, tears, and other fluids drawn from captured and tortured innocents.  A penanggalen keeps a vat of vinegar in her lair. When returning from a night of feeding, a penanggalen's organs are swollen with blood. In order to fit back into her body, the penanggalen must soak for 1 hour in this vat of vinegar. Once reduced, a penanggalen slides back into her body. If a penanggalen is slain away from her body, the body rapidly deteriorates into foul-smelling grit.  The penanggalen presented above was a witch in life. The witch class is presented in full in the Advanced Player's Guide.  CREATING A PENANGGALEN  "Penanggalen" is an acquired template that can be added to any living creature with 5 or more Hit Dice (referred to hereafter as the base creature). Most penanggalens were once humanoids or monstrous humanoids and nearly every penanggalen is female. A penanggalen uses the base creature's stats and abilities except as noted here.   CR: Same as base creature +1.  Alignment: Any evil.  Type: The creature's type changes to undead (augmented). Do not recalculate class Hit Dice, BAB, or saves.  Senses: A penanggalen gains darkvision 60 ft.  Armor Class: Natural armor improves by +6.  Hit Dice: Change the base creature's racial HD to d8s. All HD derived from class levels remain unchanged. As undead, a penanggalen uses her Charisma modifier to determine bonus hit points (instead of Constitution).  Defensive Abilities: A penanggalen gains channel resistance +4, DR 5/silver and slashing, resistance to cold 10 and fire 10, and all of the defensive abilities granted by the undead type. A penanggalen also gains fast healing 5.  Weaknesses: A penanggalen gains light sensitivity. In addition, a penanggalen is staggered while outside of her human body and exposed to direct sunlight.  Speed: When a penanggalen is attached to her body, she retains the same base speed as the base creature. When a penanggalen is separated from her body, she has only a fly speed of 60 feet with good maneuverability.  Melee: A penanggalen gains a bite attack and a slam attack when she is detached from her body. Damage is standard for attacks of these types for the penanggalen's size. Both natural attacks are treated as magic for the purpose of overcoming damage reduction.  Special Attacks: A penanggalen retains all of the base creature's special attacks. She also gains the following additional special attacks. Save DCs are equal to 10 + 1/2 the penanggalen's HD + the penanggalen's Charisma modifier unless otherwise noted.  Blood Drain (Su): A penanggalen's blood drain special attack causes 1d4 Constitution damage.  Create Spawn (Su): When a penanggalen slays a female humanoid via blood drain, and if that slain humanoid had at least 10 Hit Dice in life, that slain humanoid rises as a manananggal at the next sunset. This manananggal is under the command of the penanggalen who created it, and remains enslaved until that penanggalen's destruction. A penanggalen may have enslaved spawn totalling no more than twice its own Hit Dice; any spawn it creates that would exceed this limit become free-willed undead.  Disease (Su): Any creature a penanggalen bites is exposed to filth fever-the save DC against this disease is set by the penanggalen, not the disease itself.  Wither (Su): A penanggalen's entrails drip with a foul bile that blisters and weakens living flesh. Any creature that is damaged by a penanggalen's slam attack must succeed at a Fortitude save or take 1d4 Dexterity and 1d4 Charisma damage.  Ability Scores: Str +6, Dex +4, Int +2, Wis +2, Cha +4. As an undead creature, a penanggalen has no Constitution score.   Skills: A penanggalen gains a +8 racial bonus on Bluff, Fly, Knowledge (arcana), Perception, Sense Motive, and Stealth checks.  Special Qualities: A penanggalen gains the following special quality.  Separate (Su): During the day, a penanggalen has the same appearance as she did in life, and does not detect as undead (though she is still an undead creature). At night, she can detach her head and entrails as a full-round action. Her physical but now hollow body exists as dead flesh, but can be destroyed if it suffers damage equal to the penanggalen's normal hit point total. Before a penanggalen can return to her body, she must soak her entrails in vinegar for 1 hour-she can then reattach to her body, at which point any damage done to the body immediately heals (although damage the penanggalen herself suffered remains). A penanggalen whose body is destroyed can never again walk the day in living form, but is otherwise unharmed (save for no longer having a safe way to travel in direct sunlight). When a penanggalen wears her body, she cannot use her natural attacks, her fly speed, or any of her special penanggalen attacks.</t>
  </si>
  <si>
    <t>&lt;link rel="stylesheet"href="PF.css"&gt;&lt;div&gt;&lt;h2&gt;Penanggalen&lt;/h2&gt;&lt;h3&gt;&lt;i&gt;A pale face framed by glossy black hair hangs in the air, trailing viscera from the ragged stump of its neck like a grisly tail.&lt;/i&gt;&lt;/h3&gt;&lt;br&gt;&lt;/div&gt;&lt;div class="heading"&gt;&lt;p class="alignleft"&gt;Penanggalen&lt;/p&gt;&lt;p class="alignright"&gt;CR 5&lt;/p&gt;&lt;div style="clear: both;"&gt;&lt;/div&gt;&lt;/div&gt;&lt;div&gt;&lt;h5&gt;&lt;b&gt;XP &lt;/b&gt;1,600&lt;/h5&gt;&lt;h5&gt;Human Penanggalen witch 5&lt;/h5&gt;&lt;h5&gt;NE Medium undead (augmented humanoid)&lt;/h5&gt;&lt;h5&gt;&lt;b&gt;Init &lt;/b&gt;+4; &lt;b&gt;Senses &lt;/b&gt;darkvision 60 ft.; Perception +16&lt;/h5&gt;&lt;/div&gt;&lt;hr/&gt;&lt;div&gt;&lt;h5&gt;&lt;b&gt;DEFENSE&lt;/b&gt;&lt;/h5&gt;&lt;/div&gt;&lt;hr/&gt;&lt;div&gt;&lt;h5&gt;&lt;b&gt;AC &lt;/b&gt;21, touch 15, flat-footed 16 (+4 Dex, +1 dodge, +6 natural)&lt;/h5&gt;&lt;h5&gt;&lt;b&gt;hp &lt;/b&gt;45 (5d6+25); fast healing 5&lt;/h5&gt;&lt;h5&gt;&lt;b&gt;Fort &lt;/b&gt;+4, &lt;b&gt;Ref &lt;/b&gt;+5, &lt;b&gt;Will &lt;/b&gt;+7&lt;/h5&gt;&lt;h5&gt;&lt;b&gt;Defensive Abilities &lt;/b&gt;channel resistance +4; &lt;b&gt;DR &lt;/b&gt;5/silver and slashing; &lt;b&gt;Immune &lt;/b&gt;undead traits; &lt;b&gt;Resist &lt;/b&gt;cold 10, fire 10&lt;/h5&gt;&lt;h5&gt;&lt;b&gt;Weaknesses &lt;/b&gt;light sensitivity, penanggalen weaknesses&lt;/h5&gt;&lt;/div&gt;&lt;hr/&gt;&lt;div&gt;&lt;h5&gt;&lt;b&gt;OFFENSE&lt;/b&gt;&lt;/h5&gt;&lt;/div&gt;&lt;hr/&gt;&lt;div&gt;&lt;h5&gt;&lt;b&gt;Spd &lt;/b&gt;fly 60 ft. (good)&lt;/h5&gt;&lt;h5&gt;&lt;b&gt;Melee &lt;/b&gt;bite +6 (1d6+4 plus disease), slam +6 (1d4+4 plus grab and wither)&lt;/h5&gt;&lt;h5&gt;&lt;b&gt;Space &lt;/b&gt;5 ft.; &lt;b&gt;Reach &lt;/b&gt;5 ft.&lt;/h5&gt;&lt;h5&gt;&lt;b&gt;Special Attacks &lt;/b&gt;blood drain (1d4 Constitution), create spawn, disease (filth fever, DC 15), hexes (cackle, evil eye, misfortune)&lt;/h5&gt;&lt;h5&gt;&lt;b&gt;Witch Spells Prepared&lt;/b&gt; (CL 5th; concentration +8) &lt;/br&gt;3rd&amp;mdash;&lt;i&gt;dispel magic&lt;/i&gt;, &lt;i&gt;stinking cloud&lt;/i&gt; (DC 16) &lt;/br&gt;2nd&amp;mdash;&lt;i&gt;glitterdust&lt;/i&gt; (DC 15), &lt;i&gt;hold person&lt;/i&gt; (DC 16), &lt;i&gt;see invisibility&lt;/i&gt; &lt;/br&gt;1st&amp;mdash;&lt;i&gt;charm person&lt;/i&gt; (DC 15), &lt;i&gt;command&lt;/i&gt; (DC 15), &lt;i&gt;mage armor&lt;/i&gt;, &lt;i&gt;obscuring mist&lt;/i&gt; &lt;/br&gt;0 (at will)&amp;mdash;&lt;i&gt;dancing lights&lt;/i&gt;, &lt;i&gt;detect magic&lt;/i&gt;, &lt;i&gt;read magic&lt;/i&gt;, &lt;i&gt;touch of fatigue&lt;/i&gt; (DC 13)&lt;/h5&gt;&lt;/h5&gt;&lt;h5&gt;&lt;b&gt;Patron &lt;/b&gt;Plague&lt;/h5&gt;&lt;/div&gt;&lt;hr/&gt;&lt;div&gt;&lt;h5&gt;&lt;b&gt;STATISTICS&lt;/b&gt;&lt;/h5&gt;&lt;/div&gt;&lt;hr/&gt;&lt;div&gt;&lt;h5&gt;&lt;b&gt;Str &lt;/b&gt;18, &lt;b&gt;Dex &lt;/b&gt;18, &lt;b&gt;Con &lt;/b&gt;-, &lt;b&gt;Int &lt;/b&gt; 17, &lt;b&gt;Wis &lt;/b&gt;16, &lt;b&gt;Cha &lt;/b&gt;16&lt;/h5&gt;&lt;h5&gt;&lt;b&gt;Base Atk &lt;/b&gt;+2; &lt;b&gt;CMB &lt;/b&gt;+6 (+10 grapple); &lt;b&gt;CMD &lt;/b&gt;21&lt;/h5&gt;&lt;h5&gt;&lt;b&gt;Feats &lt;/b&gt;Dodge, Eschew Materials, Spell Focus (enchantment), Toughness&lt;/h5&gt;&lt;h5&gt;&lt;b&gt;Skills &lt;/b&gt;Bluff +11, Fly +20, Knowledge (arcana) +19, Knowledge (nature) +7, Perception +16, Sense Motive +14, Spellcraft +11, Stealth +20, Use Magic Device +11; &lt;b&gt;Racial Modifiers &lt;/b&gt;+8 Bluff, +8 Fly, +8 Knowledge (arcana), +8 Perception, +8 Sense Motive, +8 Stealth&lt;/h5&gt;&lt;h5&gt;&lt;b&gt;Languages &lt;/b&gt;Common, Draconic, Gnoll, Infernal&lt;/h5&gt;&lt;h5&gt;&lt;b&gt;SQ &lt;/b&gt;separate, witch's familiar (centipede)&lt;/h5&gt;&lt;/div&gt;&lt;hr/&gt;&lt;div&gt;&lt;h5&gt;&lt;b&gt;ECOLOGY&lt;/b&gt;&lt;/h5&gt;&lt;/div&gt;&lt;hr/&gt;&lt;div&gt;&lt;h5&gt;&lt;b&gt;Environment &lt;/b&gt; any&lt;/h5&gt;&lt;h5&gt;&lt;b&gt;Organization &lt;/b&gt;solitary&lt;/h5&gt;&lt;h5&gt;&lt;b&gt;Treasure &lt;/b&gt;NPC gear&lt;/h5&gt;&lt;/div&gt;&lt;hr/&gt;&lt;div&gt;&lt;h5&gt;&lt;b&gt;SPECIAL ABILITIES&lt;/b&gt;&lt;/h5&gt;&lt;/div&gt;&lt;hr/&gt;&lt;div&gt;&lt;/h5&gt;&lt;h5&gt;&lt;b&gt;Hexes&lt;/b&gt; A penanggalen witch can use any of her hexes at will on any creature within 30 feet. Using a hex is a standard action (unless otherwise noted) that does not provoke an attack of opportunity. Save DCs are Intelligence-based.  &lt;i&gt;Cackle Hex (Su)&lt;/i&gt; As a move action, the penanggalen may cackle. Any creature within 30 feet that is under the effects of the penanggalen's evil eye or misfortune hex has the duration of that hex extended by 1 round.  &lt;i&gt;Evil Eye Hex (Su)&lt;/i&gt; This hex causes the target creature to take a -2 penalty on one of the following (penanggalen's choice): AC, ability checks, attack rolls, saving throws, or skill checks. This effect lasts for 6 rounds, or only 1 round if the target succeeds at a DC 15 Will save. This is a mind-affecting effect.  &lt;i&gt;Misfortune Hex (Su)&lt;/i&gt; This hex causes a creature to suffer grave misfortune for 1 round. Whenever the target makes an ability check, attack roll, saving throw, or skill check during this time, it must roll twice and take the worse result. A DC 15 Will save negates this effect. A creature may only be targeted by this hex once per day.&lt;/h5&gt;&lt;/div&gt;&lt;br&gt;&lt;div&gt;&lt;h4&gt;&lt;p&gt;&lt;p&gt;The hideous penanggalen is one of the most horrific vampiric monstrosities. By day, a penanggalen appears to be a normal humanoid, but at night or when provoked, the creature's head rips free from the rest of her body, coils of viscera and entrails dangling from her throat as she launches into the air, seeking blood to sate her unholy thirst.  Unlike most undead, the penanggalen is more akin to the lich in that she willfully abandons both her mortality and morality to become a hideous undead monster. While penanggalens are traditionally female spellcasters, any creature capable of performing the vile ritual of transformation can become one.  Similar to a lich, a creature works toward becoming a penanggalen. More than one such transformation ritual exists, but all require heinous acts that symbolize the casting aside of kindness, benevolence, and any semblance of feelings other than cruelty. Many of these rituals call for the repeated consumption of blood, bile, tears, and other fluids drawn from captured and tortured innocents.  A penanggalen keeps a vat of vinegar in her lair. When returning from a night of feeding, a penanggalen's organs are swollen with blood. In order to fit back into her body, the penanggalen must soak for 1 hour in this vat of vinegar. Once reduced, a penanggalen slides back into her body. If a penanggalen is slain away from her body, the body rapidly deteriorates into foul-smelling grit.  The penanggalen presented above was a witch in life. The witch class is presented in full in the &lt;i&gt;Advanced Player's Guide&lt;/i&gt;.  &lt;br&gt;&lt;b&gt;CREATING A PENANGGALEN &lt;/b&gt;&lt;br&gt; "Penanggalen" is an acquired template that can be added to any living creature with 5 or more Hit Dice (referred to hereafter as the base creature). Most penanggalens were once humanoids or monstrous humanoids and nearly every penanggalen is female. A penanggalen uses the base creature's stats and abilities except as noted here.   &lt;br&gt;&lt;b&gt;CR:&lt;/b&gt; Same as base creature +1.  &lt;br&gt;&lt;b&gt;Alignment:&lt;/b&gt; Any evil.  &lt;br&gt;&lt;b&gt;Type:&lt;/b&gt; The creature's type changes to undead (augmented). Do not recalculate class Hit Dice, BAB, or saves.  Senses: A penanggalen gains darkvision 60 ft.  &lt;br&gt;&lt;b&gt;Armor Class:&lt;/b&gt; Natural armor improves by +6. &lt;br&gt;&lt;b&gt;Hit Dice:&lt;/b&gt; Change the base creature's racial HD to d8s. All HD derived from class levels remain unchanged. As undead, a penanggalen uses her Charisma modifier to determine bonus hit points (instead of Constitution).  &lt;br&gt;&lt;b&gt;Defensive Abilities:&lt;/b&gt; A penanggalen gains channel resistance +4, DR 5/silver and slashing, resistance to cold 10 and fire 10, and all of the defensive abilities granted by the undead type. A penanggalen also gains fast healing 5.  Weaknesses: A penanggalen gains light sensitivity. In addition, a penanggalen is staggered while outside of her human body and exposed to direct sunlight.  &lt;br&gt;&lt;b&gt;Speed:&lt;/b&gt; When a penanggalen is attached to her body, she retains the same base speed as the base creature. When a penanggalen is separated from her body, she has only a fly speed of 60 feet with good maneuverability.  &lt;br&gt;&lt;b&gt;Melee:&lt;/b&gt; A penanggalen gains a bite attack and a slam attack when she is detached from her body. Damage is standard for attacks of these types for the penanggalen's size. Both natural attacks are treated as magic for the purpose of overcoming damage reduction.  &lt;br&gt;&lt;b&gt;Special Attacks:&lt;/b&gt; A penanggalen retains all of the base creature's special attacks. She also gains the following additional special attacks. Save DCs are equal to 10 + 1/2 the penanggalen's HD + the penanggalen's Charisma modifier unless otherwise noted.  &lt;br&gt;&lt;i&gt;Blood Drain (Su)&lt;/i&gt;: A penanggalen's blood drain special attack causes 1d4 Constitution damage.  &lt;br&gt;&lt;i&gt;Create Spawn (Su)&lt;/i&gt;: When a penanggalen slays a female humanoid via blood drain, and if that slain humanoid had at least 10 Hit Dice in life, that slain humanoid rises as a manananggal at the next sunset. This manananggal is under the &lt;i&gt;command&lt;/i&gt; of the penanggalen who created it, and remains enslaved until that penanggalen's destruction. A penanggalen may have enslaved spawn totalling no more than twice its own Hit Dice; any spawn it creates that would exceed this limit become free-willed undead.  &lt;i&gt;Disease (Su)&lt;/i&gt;: Any creature a penanggalen bites is exposed to filth fever-the save DC against this disease is set by the penanggalen, not the disease itself.  &lt;br&gt;&lt;i&gt;Wither (Su)&lt;/i&gt;: A penanggalen's entrails drip with a foul bile that blisters and weakens living flesh. Any creature that is damaged by a penanggalen's slam attack must succeed at a Fortitude save or take 1d4 Dexterity and 1d4 Charisma damage.  Ability Scores: Str +6, Dex +4, Int +2, Wis +2, Cha +4. As an undead creature, a penanggalen has no Constitution score.   &lt;br&gt;&lt;b&gt;Skills:&lt;/b&gt; A penanggalen gains a +8 racial bonus on Bluff, Fly, Knowledge (arcana), Perception, Sense Motive, and Stealth checks.  &lt;br&gt;&lt;b&gt;Special Qualities:&lt;/b&gt; A penanggalen gains the following special quality.  &lt;br&gt;&lt;i&gt;Separate (Su)&lt;/i&gt;: During the day, a penanggalen has the same appearance as she did in life, and does not detect as undead (though she is still an undead creature). At night, she can detach her head and entrails as a full-round action. Her physical but now hollow body exists as dead flesh, but can be destroyed if it suffers damage equal to the penanggalen's normal hit point total. Before a penanggalen can return to her body, she must soak her entrails in vinegar for 1 hour-she can then reattach to her body, at which point any damage done to the body immediately heals (although damage the penanggalen herself suffered remains). A penanggalen whose body is destroyed can never again walk the day in living form, but is otherwise unharmed (save for no longer having a safe way to travel in direct sunlight). When a penanggalen wears her body, she cannot use her natural attacks, her fly speed, or any of her special penanggalen attacks.&lt;/p&gt;&lt;/h4&gt;&lt;/div&gt;</t>
  </si>
  <si>
    <t>Plague</t>
  </si>
  <si>
    <t>Peri</t>
  </si>
  <si>
    <t>(good, native)</t>
  </si>
  <si>
    <t>darkvision 60 ft., low-light vision, smoke sight; Perception +26</t>
  </si>
  <si>
    <t>30, touch 18, flat-footed 22</t>
  </si>
  <si>
    <t>(+7 Dex, +1 dodge, +12 natural)</t>
  </si>
  <si>
    <t>(19d10+76)</t>
  </si>
  <si>
    <t>Fort +12, Ref +18, Will +17</t>
  </si>
  <si>
    <t>+2 flaming burst scimitar +27/+22/+17/+12 (1d6+11/18-20 plus 1d6 fire), 2 wings +20 (1d6+3 plus burn)</t>
  </si>
  <si>
    <t>burn (2d6, DC 23), whirlwind dance</t>
  </si>
  <si>
    <t>Spell-Like Abilities (CL 15th; concentration +23)  Constant-fire shield (warm shield)  At Will-aid, flame jump, pyrotechnics (DC 20), scorching ray  3/day-fireball (DC 21), flame strike (DC 23), wall of fire</t>
  </si>
  <si>
    <t>Str 22, Dex 24, Con 19, Int 21, Wis 19, Cha 26</t>
  </si>
  <si>
    <t>+25 (+27 disarm)</t>
  </si>
  <si>
    <t>43 (45 vs. disarm)</t>
  </si>
  <si>
    <t>Combat Expertise, Combat Reflexes, Dodge, Great Fortitude, Improved Disarm, Iron Will, Mobility, Power Attack, Spring Attack, Whirlwind Attack</t>
  </si>
  <si>
    <t>Acrobatics +29, Diplomacy +30, Fly +33, Heal +23, Knowledge (planes) +27, Knowledge (religion) +24, Perception +26, Perform (any one) +30, Sense Motive +26, Spellcraft +27, Stealth +29</t>
  </si>
  <si>
    <t>Celestial, Common, Draconic, Elven, Ignan; telepathy 100 ft.</t>
  </si>
  <si>
    <t>triple (+2 flaming burst scimitar, other treasure)</t>
  </si>
  <si>
    <t>This beautiful albino woman is wreathed in wings of brilliant flame.</t>
  </si>
  <si>
    <t>Flame Jump (Sp) A peri can enter any fire equal to the peri's size or larger and travel any distance to another fire in a single round, regardless of the distance between the two. This ability otherwise functions as greater teleport (caster level 14th), but the peri can transport only itself and up to 50 pounds of objects.  Smoke Sight (Su) A peri can see through fire, fog, and smoke without penalty.  Whirlwind Dance (Su) Once per day as a full-round action, a peri can spin in an ever-faster, whirling dance, transforming  itself into a spinning vortex of flame 10 to 40 feet high for up to 9 rounds. This ability functions as the whirlwind ability (DC 26 Reflex save), but any creature that comes in contact with the whirlwind or is caught inside it takes 2d6+6 points of fire damage and is subject to the peri's burn special attack. The save DC is Dexterity-based.</t>
  </si>
  <si>
    <t>Peris are a race of celestials native to the good-aligned Outer Planes, but they are also often found in the company of mortals on the Material Plane. Believed to be the descendants of fallen angels, peris do penance for their ancestors' sins before they can earn a place in paradise. As a result, peris work tirelessly to aid and support good heroes of the mortal realms in a never-ending battle against evil.  Peris hate the evil fiends known as divs, who constantly seek to ruin the good works of mortals. Peris often work to repair damage wrought by the destructive divs. For their part, the divs take great pleasure in tormenting and persecuting peris, locking the fiery-winged celestials in cages of cold iron and endlessly torturing them.</t>
  </si>
  <si>
    <t>&lt;link rel="stylesheet"href="PF.css"&gt;&lt;div&gt;&lt;h2&gt;Peri&lt;/h2&gt;&lt;h3&gt;&lt;i&gt;This beautiful albino woman is wreathed in wings of brilliant flame.&lt;/i&gt;&lt;/h3&gt;&lt;br&gt;&lt;/div&gt;&lt;div class="heading"&gt;&lt;p class="alignleft"&gt;Peri&lt;/p&gt;&lt;p class="alignright"&gt;CR 14&lt;/p&gt;&lt;div style="clear: both;"&gt;&lt;/div&gt;&lt;/div&gt;&lt;div&gt;&lt;h5&gt;&lt;b&gt;XP &lt;/b&gt;38,400&lt;/h5&gt;&lt;h5&gt;NG Medium outsider (good, native)&lt;/h5&gt;&lt;h5&gt;&lt;b&gt;Init &lt;/b&gt;+7; &lt;b&gt;Senses &lt;/b&gt;darkvision 60 ft., low-light vision, smoke sight; Perception +26&lt;/h5&gt;&lt;/div&gt;&lt;hr/&gt;&lt;div&gt;&lt;h5&gt;&lt;b&gt;DEFENSE&lt;/b&gt;&lt;/h5&gt;&lt;/div&gt;&lt;hr/&gt;&lt;div&gt;&lt;h5&gt;&lt;b&gt;AC &lt;/b&gt;30, touch 18, flat-footed 22 (+7 Dex, +1 dodge, +12 natural)&lt;/h5&gt;&lt;h5&gt;&lt;b&gt;hp &lt;/b&gt;180 (19d10+76)&lt;/h5&gt;&lt;h5&gt;&lt;b&gt;Fort &lt;/b&gt;+12, &lt;b&gt;Ref &lt;/b&gt;+18, &lt;b&gt;Will &lt;/b&gt;+17&lt;/h5&gt;&lt;h5&gt;&lt;b&gt;DR &lt;/b&gt;10/cold iron and evil; &lt;b&gt;Immune &lt;/b&gt;electricity, fire; &lt;b&gt;Resist &lt;/b&gt;acid 10, cold 10; &lt;b&gt;SR &lt;/b&gt;25&lt;/h5&gt;&lt;/div&gt;&lt;hr/&gt;&lt;div&gt;&lt;h5&gt;&lt;b&gt;OFFENSE&lt;/b&gt;&lt;/h5&gt;&lt;/div&gt;&lt;hr/&gt;&lt;div&gt;&lt;h5&gt;&lt;b&gt;Spd &lt;/b&gt;30 ft., fly 90 ft. (good)&lt;/h5&gt;&lt;h5&gt;&lt;b&gt;Melee &lt;/b&gt;&lt;i&gt;&lt;i&gt;+2 flaming burst scimitar&lt;/i&gt;&lt;/i&gt; +27/+22/+17/+12 (1d6+11/18-20 plus 1d6 fire), 2 wings +20 (1d6+3 plus burn)&lt;/h5&gt;&lt;h5&gt;&lt;b&gt;Space &lt;/b&gt;5 ft.; &lt;b&gt;Reach &lt;/b&gt;5 ft.&lt;/h5&gt;&lt;h5&gt;&lt;b&gt;Special Attacks &lt;/b&gt;burn (2d6, DC 23), whirlwind dance&lt;/h5&gt;&lt;h5&gt;&lt;b&gt;Spell-Like Abilities&lt;/b&gt; (CL 15th; concentration +23)  &lt;/br&gt;Constant&amp;mdash;&lt;i&gt;fire shield&lt;/i&gt; (warm shield) &lt;/br&gt;At Will&amp;mdash;&lt;i&gt;aid&lt;/i&gt;, &lt;i&gt;flame jump&lt;/i&gt;, &lt;i&gt;pyrotechnics&lt;/i&gt; (DC 20), &lt;i&gt;scorching ray&lt;/i&gt; &lt;/br&gt;3/day&amp;mdash;&lt;i&gt;fireball&lt;/i&gt; (DC 21), &lt;i&gt;flame strike&lt;/i&gt; (DC 23), &lt;i&gt;wall of fire&lt;/i&gt;&lt;/h5&gt;&lt;/h5&gt;&lt;/div&gt;&lt;hr/&gt;&lt;div&gt;&lt;h5&gt;&lt;b&gt;STATISTICS&lt;/b&gt;&lt;/h5&gt;&lt;/div&gt;&lt;hr/&gt;&lt;div&gt;&lt;h5&gt;&lt;b&gt;Str &lt;/b&gt;22, &lt;b&gt;Dex &lt;/b&gt;24, &lt;b&gt;Con &lt;/b&gt;19, &lt;b&gt;Int &lt;/b&gt; 21, &lt;b&gt;Wis &lt;/b&gt;19, &lt;b&gt;Cha &lt;/b&gt;26&lt;/h5&gt;&lt;h5&gt;&lt;b&gt;Base Atk &lt;/b&gt;+19; &lt;b&gt;CMB &lt;/b&gt;+25 (+27 disarm); &lt;b&gt;CMD &lt;/b&gt;43 (45 vs. disarm)&lt;/h5&gt;&lt;h5&gt;&lt;b&gt;Feats &lt;/b&gt;Combat Expertise, Combat Reflexes, Dodge, Great Fortitude, Improved Disarm, Iron Will, Mobility, Power Attack, Spring Attack, Whirlwind Attack&lt;/h5&gt;&lt;h5&gt;&lt;b&gt;Skills &lt;/b&gt;Acrobatics +29, Diplomacy +30, Fly +33, Heal +23, Knowledge (planes) +27, Knowledge (religion) +24, Perception +26, Perform (any one) +30, Sense Motive +26, Spellcraft +27, Stealth +29&lt;/h5&gt;&lt;h5&gt;&lt;b&gt;Languages &lt;/b&gt;Celestial, Common, Draconic, Elven, Ignan; telepathy 100 ft.&lt;/h5&gt;&lt;/div&gt;&lt;hr/&gt;&lt;div&gt;&lt;h5&gt;&lt;b&gt;ECOLOGY&lt;/b&gt;&lt;/h5&gt;&lt;/div&gt;&lt;hr/&gt;&lt;div&gt;&lt;h5&gt;&lt;b&gt;Environment &lt;/b&gt; any good-aligned plane&lt;/h5&gt;&lt;h5&gt;&lt;b&gt;Organization &lt;/b&gt;solitary or pair&lt;/h5&gt;&lt;h5&gt;&lt;b&gt;Treasure &lt;/b&gt;triple (&lt;i&gt;+2 flaming burst scimitar&lt;/i&gt;, other treasure)&lt;/h5&gt;&lt;/div&gt;&lt;hr/&gt;&lt;div&gt;&lt;h5&gt;&lt;b&gt;SPECIAL ABILITIES&lt;/b&gt;&lt;/h5&gt;&lt;/div&gt;&lt;hr/&gt;&lt;div&gt;&lt;/h5&gt;&lt;h5&gt;&lt;b&gt;Flame Jump (Sp)&lt;/b&gt; A peri can enter any fire equal to the peri's size or larger and travel any distance to another fire in a single round, regardless of the distance between the two. This ability otherwise functions as &lt;i&gt;greater teleport&lt;/i&gt; (caster level 14th), but the peri can transport only itself and up to 50 pounds of objects.  &lt;/h5&gt;&lt;h5&gt;&lt;b&gt;Smoke Sight (Su)&lt;/b&gt; A peri can see through fire, fog, and smoke without penalty.  &lt;/h5&gt;&lt;h5&gt;&lt;b&gt;Whirlwind Dance (Su)&lt;/b&gt; Once per day as a full-round action, a peri can spin in an ever-faster, whirling dance, transforming  itself into a spinning vortex of flame 10 to 40 feet high for up to 9 rounds. This ability functions as the whirlwind ability (DC 26 Reflex save), but any creature that comes in contact with the whirlwind or is caught inside it takes 2d6+6 points of fire damage and is subject to the peri's burn special attack. The save DC is Dexterity-based.&lt;/h5&gt;&lt;/div&gt;&lt;br&gt;&lt;div&gt;&lt;h4&gt;&lt;p&gt;&lt;p&gt;Peris are a race of celestials native to the good-aligned Outer Planes, but they are also often found in the company of mortals on the Material Plane. Believed to be the descendants of fallen angels, peris do penance for their ancestors' sins before they can earn a place in paradise. As a result, peris work tirelessly to &lt;i&gt;aid&lt;/i&gt; and support good heroes of the mortal realms in a never-ending battle against evil.  Peris hate the evil fiends known as divs, who constantly seek to ruin the good works of mortals. Peris often work to repair damage wrought by the destructive divs. For their part, the divs take great pleasure in tormenting and persecuting peris, locking the fiery-winged celestials in cages of cold iron and endlessly torturing them.&lt;/p&gt;&lt;/h4&gt;&lt;/div&gt;</t>
  </si>
  <si>
    <t>Phantom Fungus</t>
  </si>
  <si>
    <t>blindsight 30 ft., low-light vision, tremorsense 60 ft.; Perception +10</t>
  </si>
  <si>
    <t>phantom flesh</t>
  </si>
  <si>
    <t>bite +5 (2d6+3)</t>
  </si>
  <si>
    <t>Str 15, Dex 10, Con 16, Int 2, Wis 11, Cha 9</t>
  </si>
  <si>
    <t>15 (17 vs. trip)</t>
  </si>
  <si>
    <t>Climb +10, Perception +10, Stealth +7</t>
  </si>
  <si>
    <t>solitary or grove (2-5)</t>
  </si>
  <si>
    <t>Portions of this three-stalked fungoid monster's body seem to fade in and out of sight. A large maw gapes along its entire front.</t>
  </si>
  <si>
    <t>Phantom Flesh (Su) As a move action, a phantom fungus can turn invisible as if using greater invisibility (caster level 4th). A moment after it attacks with invisibility, the creature appears briefly as a semi-transparent version of its normal self. This allows any viewer with line of sight to the phantom fungus to pinpoint its location at the time of the attack (though if the creature moves after it attacks, opponents have to pinpoint it again). An opponent can ready an action to strike at the fungus when it momentarily appears, in which case the creature only has concealment instead of invisibility (20% miss chance). The fungus can turn completely visible as a move action, though it normally remains invisible all the time. If killed while invisible, it becomes visible 1d4 minutes later.</t>
  </si>
  <si>
    <t>A phantom fungus is a tripedal carnivorous plant that roams the vast and deep underground caverns of the world. It wanders in search of food, using its rootlike feet to detect movement along the cavern floors and the sensitive tendrils surrounding its mouth to pinpoint prey.  its ability to vanish from sight. Stealthily patrolling the perimeters of caverns, a phantom fungus remains invisible until it is behind its prey, at which point it snaps at its victim with its vicious maw.  A phantom fungus prefers to ambush lone creatures. When it encounters a larger group, a phantom fungus often stalks prey for hours, waiting for the targets to spread out or make camp so that it may attack a single foe at its leisure. Though phantom fungi are not normally pack hunters, there are reports of groves working together to bring down larger foes. When faced with no other option than to attack multiple foes, a group of phantom fungi focuses its attacks on single targets. They prefer to attack noisier foes if possible-characters wearing heavy armor or those that make heavy use of loud attacks (such as bards or spellcasters) are preferred over quieter creatures.  The maw with which a phantom fungus attacks prey is lined with row upon row of sharp, jagged teeth that resemble pointed rocks more than actual fangs. This "mouth" is not used to feed, however, and does not attach to a digestive tract-it is nothing more than a gaping natural weapon. When a phantom fungus feeds, it does so by squatting down on its prey and infesting the corpse with thousands of feeding filaments that burrow through dead flesh to siphon away nutrients.  A typical phantom fungus is 6 feet tall and weighs 200 pounds. Although they prefer dwelling underground, they have been encountered above ground as well.</t>
  </si>
  <si>
    <t>&lt;link rel="stylesheet"href="PF.css"&gt;&lt;div&gt;&lt;h2&gt;Phantom Fungus&lt;/h2&gt;&lt;h3&gt;&lt;i&gt;&lt;i&gt;Portions of this three-stalked fungoid monster's body seem to fade in and out of sight&lt;/i&gt;. &lt;i&gt;A large maw gapes along its entire front&lt;/i&gt;.&lt;/i&gt;&lt;/h3&gt;&lt;br&gt;&lt;/br&gt;&lt;/div&gt;&lt;div class="heading"&gt;&lt;p class="alignleft"&gt;Phantom Fungus&lt;/p&gt;&lt;p class="alignright"&gt;CR 3&lt;/p&gt;&lt;div style="clear: both;"&gt;&lt;/div&gt;&lt;/div&gt;&lt;div&gt;&lt;h5&gt;&lt;b&gt;XP &lt;/b&gt;800&lt;/h5&gt;&lt;h5&gt;N Medium plant &lt;/h5&gt;&lt;h5&gt;&lt;b&gt;Init &lt;/b&gt;+0; &lt;b&gt;Senses &lt;/b&gt;blindsight 30 ft., low-light vision, tremorsense 60 ft.; Perception +10&lt;/h5&gt;&lt;/div&gt;&lt;hr/&gt;&lt;div&gt;&lt;h5&gt;&lt;b&gt;DEFENSE&lt;/b&gt;&lt;/h5&gt;&lt;/div&gt;&lt;hr/&gt;&lt;div&gt;&lt;h5&gt;&lt;b&gt;AC &lt;/b&gt;15, touch 10, flat-footed 15 (+5 natural)&lt;/h5&gt;&lt;h5&gt;&lt;b&gt;hp &lt;/b&gt;30 (4d8+12)&lt;/h5&gt;&lt;h5&gt;&lt;b&gt;Fort &lt;/b&gt;+7, &lt;b&gt;Ref &lt;/b&gt;+1, &lt;b&gt;Will &lt;/b&gt;+1&lt;/h5&gt;&lt;h5&gt;&lt;b&gt;Defensive Abilities &lt;/b&gt;phantom flesh; &lt;b&gt;Immune &lt;/b&gt;plant traits&lt;/h5&gt;&lt;/div&gt;&lt;hr/&gt;&lt;div&gt;&lt;h5&gt;&lt;b&gt;OFFENSE&lt;/b&gt;&lt;/h5&gt;&lt;/div&gt;&lt;hr/&gt;&lt;div&gt;&lt;h5&gt;&lt;b&gt;Spd &lt;/b&gt;20 ft., climb 20 ft.&lt;/h5&gt;&lt;h5&gt;&lt;b&gt;Melee &lt;/b&gt;bite +5 (2d6+3)&lt;/h5&gt;&lt;h5&gt;&lt;b&gt;Space &lt;/b&gt;5 ft.; &lt;b&gt;Reach &lt;/b&gt;5 ft.&lt;/h5&gt;&lt;/div&gt;&lt;hr/&gt;&lt;div&gt;&lt;h5&gt;&lt;b&gt;STATISTICS&lt;/b&gt;&lt;/h5&gt;&lt;/div&gt;&lt;hr/&gt;&lt;div&gt;&lt;h5&gt;&lt;b&gt;Str &lt;/b&gt;15, &lt;b&gt;Dex &lt;/b&gt;10, &lt;b&gt;Con &lt;/b&gt;16, &lt;b&gt;Int &lt;/b&gt; 2, &lt;b&gt;Wis &lt;/b&gt;11, &lt;b&gt;Cha &lt;/b&gt;9&lt;/h5&gt;&lt;h5&gt;&lt;b&gt;Base Atk &lt;/b&gt;+3; &lt;b&gt;CMB &lt;/b&gt;+5; &lt;b&gt;CMD &lt;/b&gt;15 (17 vs. trip)&lt;/h5&gt;&lt;h5&gt;&lt;b&gt;Feats &lt;/b&gt;Skill Focus (Perception), Skill Focus (Stealth)&lt;/h5&gt;&lt;h5&gt;&lt;b&gt;Skills &lt;/b&gt;Climb +10, Perception +10, Stealth +7; &lt;b&gt;Racial Modifiers &lt;/b&gt;+4 Stealth&lt;/h5&gt;&lt;/div&gt;&lt;hr/&gt;&lt;div&gt;&lt;h5&gt;&lt;b&gt;ECOLOGY&lt;/b&gt;&lt;/h5&gt;&lt;/div&gt;&lt;hr/&gt;&lt;div&gt;&lt;h5&gt;&lt;b&gt;Environment &lt;/b&gt; any underground&lt;/h5&gt;&lt;h5&gt;&lt;b&gt;Organization &lt;/b&gt;solitary or grove (2-5)&lt;/h5&gt;&lt;h5&gt;&lt;b&gt;Treasure &lt;/b&gt;incidental&lt;/h5&gt;&lt;/div&gt;&lt;hr/&gt;&lt;div&gt;&lt;h5&gt;&lt;b&gt;SPECIAL ABILITIES&lt;/b&gt;&lt;/h5&gt;&lt;/div&gt;&lt;hr/&gt;&lt;div&gt;&lt;/h5&gt;&lt;h5&gt;&lt;b&gt;Phantom Flesh (Su)&lt;/b&gt; As a move action, a phantom fungus can turn invisible as if using &lt;i&gt;greater invisibility&lt;/i&gt; (caster level 4th). A moment after it attacks with invisibility, the creature appears briefly as a semi-transparent version of its normal self. This allows any viewer with line of sight to the phantom fungus to pinpoint its location at the time of the attack (though if the creature moves after it attacks, opponents have to pinpoint it again). An opponent can ready an action to strike at the fungus when it momentarily appears, in which case the creature only has concealment instead of invisibility (20% miss chance). The fungus can turn completely visible as a move action, though it normally remains invisible all the time. If killed while invisible, it becomes visible 1d4 minutes later.&lt;/h5&gt;&lt;/div&gt;&lt;br&gt;&lt;/br&gt;&lt;div&gt;&lt;h4&gt;&lt;p&gt;&lt;p&gt;A phantom fungus is a tripedal carnivorous plant that roams the vast and deep underground caverns of the world. It wanders in search of food, using its rootlike feet to detect movement along the cavern floors and the sensitive tendrils surrounding its mouth to pinpoint prey.  its ability to vanish from sight. Stealthily patrolling the perimeters of caverns, a phantom fungus remains invisible until it is behind its prey, at which point it snaps at its victim with its vicious maw.  A phantom fungus prefers to ambush lone creatures. When it encounters a larger group, a phantom fungus often stalks prey for hours, waiting for the targets to spread out or make camp so that it may attack a single foe at its leisure. Though phantom fungi are not normally pack hunters, there are reports of groves working together to bring down larger foes. When faced with no other option than to attack multiple foes, a group of phantom fungi focuses its attacks on single targets. They prefer to attack noisier foes if possible-characters wearing heavy armor or those that make heavy use of loud attacks (such as bards or spellcasters) are preferred over quieter creatures.  The maw with which a phantom fungus attacks prey is lined with row upon row of sharp, jagged teeth that resemble pointed rocks more than actual fangs. This "mouth" is not used to feed, however, and does not attach to a digestive tract-it is nothing more than a gaping natural weapon. When a phantom fungus feeds, it does so by squatting down on its prey and infesting the corpse with thousands of feeding filaments that burrow through dead flesh to siphon away nutrients.  A typical phantom fungus is 6 feet tall and weighs 200 pounds. Although they prefer dwelling underground, they have been encountered above ground as well.&lt;/p&gt;&lt;/h4&gt;&lt;/div&gt;</t>
  </si>
  <si>
    <t>Plasma Ooze</t>
  </si>
  <si>
    <t>magnetic pulse (30 ft., DC 27)</t>
  </si>
  <si>
    <t>(-4 size)</t>
  </si>
  <si>
    <t>Fort +14, Ref +7, Will +2</t>
  </si>
  <si>
    <t>split (slashing or sonic, 46 hp)</t>
  </si>
  <si>
    <t>acid, bludgeoning and piercing damage, electricity, fire, ooze traits</t>
  </si>
  <si>
    <t>cold 30</t>
  </si>
  <si>
    <t>slam +24 (4d6+19 plus 4d6 electricity, 4d6 fire, and grab)</t>
  </si>
  <si>
    <t>1d4 plasma rays +11 touch (4d6 electricity plus 4d6 fire)</t>
  </si>
  <si>
    <t>constrict (4d6+19 plus 4d6 electricity and 4d6 fire), engulf (DC 33, 4d6 electricity plus 4d6 fire)</t>
  </si>
  <si>
    <t>This amorphous blob of violet energy ripples like a globe of floating liquid. It periodically lashes out with tendrils of blue light.</t>
  </si>
  <si>
    <t>Magnetic Pulse (Su) A plasma ooze is surrounded by an aura of magnetism that allows it to attract metallic objects and creatures. At the start of the ooze's turn as a free action, the ooze makes a combat maneuver check against all metallic creatures, all creatures wearing metal armor, and all creatures wielding metal weapons within 30 feet. If it beats the CMD of a  metal or armored creature with this check, that creature is pulled 10 feet closer to the ooze and cannot move away from the ooze for 1 round. If this causes the creature to move into a square occupied by the plasma ooze, the ooze can attempt to engulf that creature as a free action. If it beats the CMD of a creature wielding a metal weapon, that weapon is disarmed and pulled 10 feet closer to the ooze. Unattended metal objects of size Large or smaller are automatically pulled toward a plasma ooze. This magnetism is supernatural in nature and affects all metal objects.  Plasma Ray (Su) As a standard action, a plasma ooze can fire 1d4 plasma rays at up to 4 separate targets within 60 feet (no more than one ray can attack a single creature). Each ray deals 4d6 points of electricity damage and 4d6 points of fire damage on a hit.</t>
  </si>
  <si>
    <t>Massive and devastating, plasma oozes are mysterious, extraterrestrial beings made of superheated electromagnetic sludge. While their origin is not fully known, it is widely accepted that plasma oozes are not from this world. Some scholars believe they dwell in the sun, while others maintain they hail from the Plane of Fire. That plasma oozes have been encountered in both of these locations does little to help solve the debate.  A plasma ooze flies by somehow interacting with gravity and magnetic waves, drifting through the air in a manner similar to the way a jellyfish swims in water. This creature's only real purpose is to consume, and it prefers to do so by drawing prey into its fiery, electrified core. Scholars find it curious that while a plasma ooze can only attract metallic substances, the thing can only digest organic matter, and rather slowly at that.  Survivors of plasma ooze attacks are rare, but such victims describe the pain of being struck by one's rays as like being pulled apart piece by piece. Wounds left by a plasma ooze's touch resemble hideously melted burn scars.  A plasma ooze is 20 feet in diameter and weighs 6,000 pounds.</t>
  </si>
  <si>
    <t>&lt;link rel="stylesheet"href="PF.css"&gt;&lt;div&gt;&lt;h2&gt;Plasma Ooze&lt;/h2&gt;&lt;h3&gt;&lt;i&gt;This amorphous blob of violet energy ripples like a globe of floating liquid. It periodically lashes out with tendrils of blue light.&lt;/i&gt;&lt;/h3&gt;&lt;br&gt;&lt;/div&gt;&lt;div class="heading"&gt;&lt;p class="alignleft"&gt;Plasma Ooze&lt;/p&gt;&lt;p class="alignright"&gt;CR 16&lt;/p&gt;&lt;div style="clear: both;"&gt;&lt;/div&gt;&lt;/div&gt;&lt;div&gt;&lt;h5&gt;&lt;b&gt;XP &lt;/b&gt;76,800&lt;/h5&gt;&lt;h5&gt;N Gargantuan ooze &lt;/h5&gt;&lt;h5&gt;&lt;b&gt;Init &lt;/b&gt;+0; &lt;b&gt;Senses &lt;/b&gt;blindsight 60 ft.; Perception -5&lt;/h5&gt;&lt;h5&gt;&lt;b&gt;Aura &lt;/b&gt;magnetic pulse (30 ft., DC 27)&lt;/h5&gt;&lt;/div&gt;&lt;hr/&gt;&lt;div&gt;&lt;h5&gt;&lt;b&gt;DEFENSE&lt;/b&gt;&lt;/h5&gt;&lt;/div&gt;&lt;hr/&gt;&lt;div&gt;&lt;h5&gt;&lt;b&gt;AC &lt;/b&gt;6, touch 6, flat-footed 6 (-4 size)&lt;/h5&gt;&lt;h5&gt;&lt;b&gt;hp &lt;/b&gt;241 (21d8+147)&lt;/h5&gt;&lt;h5&gt;&lt;b&gt;Fort &lt;/b&gt;+14, &lt;b&gt;Ref &lt;/b&gt;+7, &lt;b&gt;Will &lt;/b&gt;+2&lt;/h5&gt;&lt;h5&gt;&lt;b&gt;Defensive Abilities &lt;/b&gt;split (slashing or sonic, 46 hp); &lt;b&gt;DR &lt;/b&gt;15/-; &lt;b&gt;Immune &lt;/b&gt;acid, bludgeoning and piercing damage, electricity, fire, ooze traits; &lt;b&gt;Resist &lt;/b&gt;cold 30&lt;/h5&gt;&lt;/div&gt;&lt;hr/&gt;&lt;div&gt;&lt;h5&gt;&lt;b&gt;OFFENSE&lt;/b&gt;&lt;/h5&gt;&lt;/div&gt;&lt;hr/&gt;&lt;div&gt;&lt;h5&gt;&lt;b&gt;Spd &lt;/b&gt;fly 30 ft. (perfect)&lt;/h5&gt;&lt;h5&gt;&lt;b&gt;Melee &lt;/b&gt;slam +24 (4d6+19 plus 4d6 electricity, 4d6 fire, and grab)&lt;/h5&gt;&lt;h5&gt;&lt;b&gt;Ranged &lt;/b&gt;1d4 plasma rays +11 touch (4d6 electricity plus 4d6 fire)&lt;/h5&gt;&lt;h5&gt;&lt;b&gt;Space &lt;/b&gt;20 ft.; &lt;b&gt;Reach &lt;/b&gt;20 ft.&lt;/h5&gt;&lt;h5&gt;&lt;b&gt;Special Attacks &lt;/b&gt;constrict (4d6+19 plus 4d6 electricity and 4d6 fire), engulf (DC 33, 4d6 electricity plus 4d6 fire)&lt;/h5&gt;&lt;/div&gt;&lt;hr/&gt;&lt;div&gt;&lt;h5&gt;&lt;b&gt;STATISTICS&lt;/b&gt;&lt;/h5&gt;&lt;/div&gt;&lt;hr/&gt;&lt;div&gt;&lt;h5&gt;&lt;b&gt;Str &lt;/b&gt;36, &lt;b&gt;Dex &lt;/b&gt;11, &lt;b&gt;Con &lt;/b&gt;24, &lt;b&gt;Int &lt;/b&gt; -, &lt;b&gt;Wis &lt;/b&gt;1, &lt;b&gt;Cha &lt;/b&gt;1&lt;/h5&gt;&lt;h5&gt;&lt;b&gt;Base Atk &lt;/b&gt;+15; &lt;b&gt;CMB &lt;/b&gt;+32 (+36 grapple); &lt;b&gt;CMD &lt;/b&gt;42 (can't be tripped)&lt;/h5&gt;&lt;h5&gt;&lt;b&gt;Skills &lt;/b&gt;Fly +2&lt;/h5&gt;&lt;h5&gt;&lt;b&gt;SQ &lt;/b&gt;no breath&lt;/h5&gt;&lt;/div&gt;&lt;hr/&gt;&lt;div&gt;&lt;h5&gt;&lt;b&gt;ECOLOGY&lt;/b&gt;&lt;/h5&gt;&lt;/div&gt;&lt;hr/&gt;&lt;div&gt;&lt;h5&gt;&lt;b&gt;Environment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ABILITIES&lt;/b&gt;&lt;/h5&gt;&lt;/div&gt;&lt;hr/&gt;&lt;div&gt;&lt;/h5&gt;&lt;h5&gt;&lt;b&gt;Magnetic Pulse (Su)&lt;/b&gt; A plasma ooze is surrounded by an aura of magnetism that allows it to attract metallic objects and creatures. At the start of the ooze's turn as a free action, the ooze makes a combat maneuver check against all metallic creatures, all creatures wearing metal armor, and all creatures wielding metal weapons within 30 feet. If it beats the CMD of a  metal or armored creature with this check, that creature is pulled 10 feet closer to the ooze and cannot move away from the ooze for 1 round. If this causes the creature to move into a square occupied by the plasma ooze, the ooze can attempt to engulf that creature as a free action. If it beats the CMD of a creature wielding a metal weapon, that weapon is disarmed and pulled 10 feet closer to the ooze. Unattended metal objects of size Large or smaller are automatically pulled toward a plasma ooze. This magnetism is supernatural in nature and affects all metal objects.  &lt;/h5&gt;&lt;h5&gt;&lt;b&gt;Plasma Ray (Su)&lt;/b&gt; As a standard action, a plasma ooze can fire 1d4 plasma rays at up to 4 separate targets within 60 feet (no more than one ray can attack a single creature). Each ray deals 4d6 points of electricity damage and 4d6 points of fire damage on a hit.&lt;/h5&gt;&lt;/div&gt;&lt;br&gt;&lt;div&gt;&lt;h4&gt;&lt;p&gt;&lt;p&gt;Massive and devastating, plasma oozes are mysterious, extraterrestrial beings made of superheated electromagnetic sludge. While their origin is not fully known, it is widely accepted that plasma oozes are not from this world. Some scholars believe they dwell in the sun, while others maintain they hail from the Plane of Fire. That plasma oozes have been encountered in both of these locations does little to help solve the debate.  A plasma ooze flies by somehow interacting with gravity and magnetic waves, drifting through the air in a manner similar to the way a jellyfish swims in water. This creature's only real purpose is to consume, and it prefers to do so by drawing prey into its fiery, electrified core. Scholars find it curious that while a plasma ooze can only attract metallic substances, the thing can only digest organic matter, and rather slowly at that.  Survivors of plasma ooze attacks are rare, but such victims describe the pain of being struck by one's rays as like being pulled apart piece by piece. Wounds left by a plasma ooze's touch resemble hideously melted burn scars.  A plasma ooze is 20 feet in diameter and weighs 6,000 pounds.&lt;/p&gt;&lt;/h4&gt;&lt;/div&gt;</t>
  </si>
  <si>
    <t>Popobala</t>
  </si>
  <si>
    <t>blindsense 60 ft., darkvision 60 ft.; Perception +24</t>
  </si>
  <si>
    <t>frightful presence (30 ft., DC 25), stench (DC 25, 1d6 minutes)</t>
  </si>
  <si>
    <t>29, touch 17, flat-footed 22</t>
  </si>
  <si>
    <t>(+6 Dex, +1 dodge, +12 natural)</t>
  </si>
  <si>
    <t>fast healing 10 (see harvester of sorrow)</t>
  </si>
  <si>
    <t>harvester of sorrow</t>
  </si>
  <si>
    <t>disease, nausea, poison, sickened, stunning</t>
  </si>
  <si>
    <t>30 ft., climb 30 ft., fly 80 ft. (average)</t>
  </si>
  <si>
    <t>bite +25 (2d6+6 plus 1d4 Cha drain), 2 talons +25 (1d6+6 plus grab and popobala fever), 2 wings +20 (1d6+3)</t>
  </si>
  <si>
    <t>rend (2 talons, 2d6+9)</t>
  </si>
  <si>
    <t>Spell-Like Abilities (CL 16th; concentration +22)   At Will-clairaudience/clairvoyance, ghost sound (DC 16), ventriloquism (DC 17)   3/day-dominate person (DC 21, can only dominate and control one person at a time), eyebite (DC 22), feeblemind (DC 21), spell turning, suggestion (DC 19), telekinesis (DC 21)   1/day-animate objects</t>
  </si>
  <si>
    <t>Str 23, Dex 22, Con 22, Int 17, Wis 17, Cha 22</t>
  </si>
  <si>
    <t>Dodge, Flyby Attack, Improved Initiative, Mobility, Power Attack, Skill Focus (Intimidate), Toughness, Weapon Focus (bite), Weapon Focus (talons)</t>
  </si>
  <si>
    <t>Acrobatics +15, Bluff +24, Climb +14, Disguise +15, Intimidate +33, Knowledge (local) +21, Perception +24, Perform (act) +15, Sense Motive +12, Stealth +27</t>
  </si>
  <si>
    <t>horrid haunting, change shape (bat, dire bat, or humanoid; polymorph)</t>
  </si>
  <si>
    <t xml:space="preserve"> warm coasts or forests</t>
  </si>
  <si>
    <t>This brawny, sallow-skinned figure is muscular but lean, with batlike wings and a single hideous eye in its noseless face.</t>
  </si>
  <si>
    <t>Change Shape (Su) A popobala loses its frightful presence, popobala fever, and stench abilities when not in its true form.  Harvester of Sorrow (Su) A popobala heals as a result of the suffering of others. It gains fast healing 10 if at least one creature within 15 feet has one or more of the following conditions: confused, cowering, dying, exhausted, fatigued, frightened, nauseated, panicked, shaken, sickened, staggered, or stunned.  Horrid Haunting (Su) A popobala may use ghost sound or ventriloquism as a free action whenever it manipulates a creature or object with animate objects, dominate person, or telekinesis. The ghost sound or ventriloquism originates from the controlled object or creature.  Popobala Fever (Su) A creature wounded by a popobala's talons becomes sickened for 1d6 minutes unless it makes a DC 25 Fortitude save. A creature already sickened by the fever becomes nauseated for 1d6 rounds. One already nauseated by the fever is helpless for 1d6 rounds. This is a disease effect. The save DC is Constitution-based.</t>
  </si>
  <si>
    <t>The popobala is a much-feared shapeshifter that haunts and hunts warm coastal lands, roaming night and day to terrorize and spread anarchy and unrest while slaking its insatiable twin urges for violence and prurience. Shifting freely between bat, human, and its natural form, the popobala is most dreaded for its mesmeric charms, but it is more than capable of engaging in savage bloodletting against those who anger it. Popobalas are attracted to chaos, anarchy, and unrest, as the intensity of emotions and uncertainty inf lames its already fierce urges. War, changes of government, and religious or ethnic strife or persecution-all of these excite a popobala, and if a society remains too settled and stable, the beast is never above fomenting unrest through its own predations.  A typical popobala is 5 feet tall with a 12 foot wingspan. It weighs only 100 pounds.</t>
  </si>
  <si>
    <t>&lt;link rel="stylesheet"href="PF.css"&gt;&lt;div&gt;&lt;h2&gt;Popobala&lt;/h2&gt;&lt;h3&gt;&lt;i&gt;This brawny, sallow-skinned figure is muscular but lean, with batlike wings and a single hideous eye in its noseless face.&lt;/i&gt;&lt;/h3&gt;&lt;br&gt;&lt;/div&gt;&lt;div class="heading"&gt;&lt;p class="alignleft"&gt;Popobala&lt;/p&gt;&lt;p class="alignright"&gt;CR 15&lt;/p&gt;&lt;div style="clear: both;"&gt;&lt;/div&gt;&lt;/div&gt;&lt;div&gt;&lt;h5&gt;&lt;b&gt;XP &lt;/b&gt;51,200&lt;/h5&gt;&lt;h5&gt;CE Medium monstrous humanoid (shapechanger)&lt;/h5&gt;&lt;h5&gt;&lt;b&gt;Init &lt;/b&gt;+10; &lt;b&gt;Senses &lt;/b&gt;blindsense 60 ft., darkvision 60 ft.; Perception +24&lt;/h5&gt;&lt;h5&gt;&lt;b&gt;Aura &lt;/b&gt;frightful presence (30 ft., DC 25), stench (DC 25, 1d6 minutes)&lt;/h5&gt;&lt;/div&gt;&lt;hr/&gt;&lt;div&gt;&lt;h5&gt;&lt;b&gt;DEFENSE&lt;/b&gt;&lt;/h5&gt;&lt;/div&gt;&lt;hr/&gt;&lt;div&gt;&lt;h5&gt;&lt;b&gt;AC &lt;/b&gt;29, touch 17, flat-footed 22 (+6 Dex, +1 dodge, +12 natural)&lt;/h5&gt;&lt;h5&gt;&lt;b&gt;hp &lt;/b&gt;225 (18d10+126); fast healing 10 (see harvester of sorrow)&lt;/h5&gt;&lt;h5&gt;&lt;b&gt;Fort &lt;/b&gt;+12, &lt;b&gt;Ref &lt;/b&gt;+17, &lt;b&gt;Will &lt;/b&gt;+14&lt;/h5&gt;&lt;h5&gt;&lt;b&gt;Defensive Abilities &lt;/b&gt;harvester of sorrow; &lt;b&gt;DR &lt;/b&gt;10/magic; &lt;b&gt;Immune &lt;/b&gt;disease, nausea, poison, sickened, stunning&lt;/h5&gt;&lt;/div&gt;&lt;hr/&gt;&lt;div&gt;&lt;h5&gt;&lt;b&gt;OFFENSE&lt;/b&gt;&lt;/h5&gt;&lt;/div&gt;&lt;hr/&gt;&lt;div&gt;&lt;h5&gt;&lt;b&gt;Spd &lt;/b&gt;30 ft., climb 30 ft., fly 80 ft. (average)&lt;/h5&gt;&lt;h5&gt;&lt;b&gt;Melee &lt;/b&gt;bite +25 (2d6+6 plus 1d4 Cha drain), 2 talons +25 (1d6+6 plus grab and popobala fever), 2 wings +20 (1d6+3)&lt;/h5&gt;&lt;h5&gt;&lt;b&gt;Space &lt;/b&gt;5 ft.; &lt;b&gt;Reach &lt;/b&gt;5 ft.&lt;/h5&gt;&lt;h5&gt;&lt;b&gt;Special Attacks &lt;/b&gt;rend (2 talons, 2d6+9)&lt;/h5&gt;&lt;h5&gt;&lt;b&gt;Spell-Like Abilities&lt;/b&gt; (CL 16th; concentration +22) &lt;/br&gt;At Will&amp;mdash;&lt;i&gt;clairaudience/clairvoyance&lt;/i&gt;, &lt;i&gt;ghost sound&lt;/i&gt; (DC 16), &lt;i&gt;ventriloquism&lt;/i&gt; (DC 17) &lt;/br&gt;3/day&amp;mdash;&lt;i&gt;dominate person&lt;/i&gt; (DC 21, can only dominate and control one person at a time), &lt;i&gt;eyebite&lt;/i&gt; (DC 22), &lt;i&gt;feeblemind&lt;/i&gt; (DC 21), &lt;i&gt;spell turning&lt;/i&gt;, &lt;i&gt;suggestion&lt;/i&gt; (DC 19), &lt;i&gt;telekinesis&lt;/i&gt; (DC 21) &lt;/br&gt;1/day&amp;mdash;&lt;i&gt;animate objects&lt;/i&gt;&lt;/h5&gt;&lt;/h5&gt;&lt;/div&gt;&lt;hr/&gt;&lt;div&gt;&lt;h5&gt;&lt;b&gt;STATISTICS&lt;/b&gt;&lt;/h5&gt;&lt;/div&gt;&lt;hr/&gt;&lt;div&gt;&lt;h5&gt;&lt;b&gt;Str &lt;/b&gt;23, &lt;b&gt;Dex &lt;/b&gt;22, &lt;b&gt;Con &lt;/b&gt;22, &lt;b&gt;Int &lt;/b&gt; 17, &lt;b&gt;Wis &lt;/b&gt;17, &lt;b&gt;Cha &lt;/b&gt;22&lt;/h5&gt;&lt;h5&gt;&lt;b&gt;Base Atk &lt;/b&gt;+18; &lt;b&gt;CMB &lt;/b&gt;+24 (+28 grapple); &lt;b&gt;CMD &lt;/b&gt;41&lt;/h5&gt;&lt;h5&gt;&lt;b&gt;Feats &lt;/b&gt;Dodge, Flyby Attack, Improved Initiative, Mobility, Power Attack, Skill Focus (Intimidate), Toughness, Weapon Focus (bite), Weapon Focus (talons)&lt;/h5&gt;&lt;h5&gt;&lt;b&gt;Skills &lt;/b&gt;Acrobatics +15, Bluff +24, Climb +14, Disguise +15, Intimidate +33, Knowledge (local) +21, Perception +24, Perform (act) +15, Sense Motive +12, Stealth +27&lt;/h5&gt;&lt;h5&gt;&lt;b&gt;Languages &lt;/b&gt;Common&lt;/h5&gt;&lt;h5&gt;&lt;b&gt;SQ &lt;/b&gt;horrid haunting, change shape (bat, dire bat, or humanoid; polymorph)&lt;/h5&gt;&lt;/div&gt;&lt;hr/&gt;&lt;div&gt;&lt;h5&gt;&lt;b&gt;ECOLOGY&lt;/b&gt;&lt;/h5&gt;&lt;/div&gt;&lt;hr/&gt;&lt;div&gt;&lt;h5&gt;&lt;b&gt;Environment &lt;/b&gt; warm coasts or forests&lt;/h5&gt;&lt;h5&gt;&lt;b&gt;Organization &lt;/b&gt;solitary&lt;/h5&gt;&lt;h5&gt;&lt;b&gt;Treasure &lt;/b&gt;standard&lt;/h5&gt;&lt;/div&gt;&lt;hr/&gt;&lt;div&gt;&lt;h5&gt;&lt;b&gt;SPECIAL ABILITIES&lt;/b&gt;&lt;/h5&gt;&lt;/div&gt;&lt;hr/&gt;&lt;div&gt;&lt;/h5&gt;&lt;h5&gt;&lt;b&gt;Change Shape (Su)&lt;/b&gt; A popobala loses its frightful presence, popobala fever, and stench abilities when not in its true form.  &lt;/h5&gt;&lt;h5&gt;&lt;b&gt;Harvester of Sorrow (Su)&lt;/b&gt; A popobala heals as a result of the suffering of others. It gains fast healing 10 if at least one creature within 15 feet has one or more of the following conditions: confused, cowering, dying, exhausted, fatigued, frightened, nauseated, panicked, shaken, sickened, staggered, or stunned.  &lt;/h5&gt;&lt;h5&gt;&lt;b&gt;Horrid Haunting (Su)&lt;/b&gt; A popobala may use &lt;i&gt;ghost sound&lt;/i&gt; or &lt;i&gt;ventriloquism&lt;/i&gt; as a free action whenever it manipulates a creature or object with &lt;i&gt;animate objects&lt;/i&gt;, &lt;i&gt;dominate person&lt;/i&gt;, or &lt;i&gt;telekinesis&lt;/i&gt;. The &lt;i&gt;ghost sound&lt;/i&gt; or &lt;i&gt;ventriloquism&lt;/i&gt; originates from the controlled object or creature.  &lt;/h5&gt;&lt;h5&gt;&lt;b&gt;Popobala Fever (Su)&lt;/b&gt; A creature wounded by a popobala's talons becomes sickened for 1d6 minutes unless it makes a DC 25 Fortitude save. A creature already sickened by the fever becomes nauseated for 1d6 rounds. One already nauseated by the fever is helpless for 1d6 rounds. This is a disease effect. The save DC is Constitution-based.&lt;/h5&gt;&lt;/div&gt;&lt;br&gt;&lt;div&gt;&lt;h4&gt;&lt;p&gt;&lt;p&gt;The popobala is a much-feared shapeshifter that haunts and hunts warm coastal lands, roaming night and day to terrorize and spread anarchy and unrest while slaking its insatiable twin urges for violence and prurience. Shifting freely between bat, human, and its natural form, the popobala is most dreaded for its mesmeric charms, but it is more than capable of engaging in savage bloodletting against those who anger it. Popobalas are attracted to chaos, anarchy, and unrest, as the intensity of emotions and uncertainty inf lames its already fierce urges. War, changes of government, and religious or ethnic strife or persecution-all of these excite a popobala, and if a society remains too settled and stable, the beast is never above fomenting unrest through its own predations.  A typical popobala is 5 feet tall with a 12 foot wingspan. It weighs only 100 pounds.&lt;/p&gt;&lt;/h4&gt;&lt;/div&gt;</t>
  </si>
  <si>
    <t>Porcupine</t>
  </si>
  <si>
    <t>low-light vision; Perception -1</t>
  </si>
  <si>
    <t>Fort +3, Ref +5, Will -1</t>
  </si>
  <si>
    <t>quills</t>
  </si>
  <si>
    <t>tail slap +2 (1d3)</t>
  </si>
  <si>
    <t>Str 11, Dex 12, Con 12, Int 2, Wis 9, Cha 5</t>
  </si>
  <si>
    <t>Climb +5, Stealth +9 (+13 in grass)</t>
  </si>
  <si>
    <t>+4 Stealth in grass</t>
  </si>
  <si>
    <t>solitary, pair, or prickle (3-6)</t>
  </si>
  <si>
    <t>This small-eyed rodent has a rounded body with numerous quills running all over its back.</t>
  </si>
  <si>
    <t>Quills (Ex) Any creature attacking a porcupine with natural weapons or an unarmed strike takes 1 point of piercing damage. A creature that grapples a porcupine takes 1d3 points of piercing damage each round it does so.</t>
  </si>
  <si>
    <t>Porcupines are omnivorous mammals that often climb trees in search of food. The spines on their back provide camouflage as well as protection from natural predators- typically other small mammals. Though primarily nocturnal, porcupines do occasionally graze during the day, eating the twigs, roots, and stems of bushes, coniferous trees, and other flora. Porcupine quills normally lie flat against the creature's body, but stand stiff ly on end when the porcupine feels threatened.</t>
  </si>
  <si>
    <t>&lt;link rel="stylesheet"href="PF.css"&gt;&lt;div&gt;&lt;h2&gt;Porcupine&lt;/h2&gt;&lt;h3&gt;&lt;i&gt;This small-eyed rodent has a rounded body with numerous quills running all over its back.&lt;/i&gt;&lt;/h3&gt;&lt;br&gt;&lt;/div&gt;&lt;div class="heading"&gt;&lt;p class="alignleft"&gt;Porcupine&lt;/p&gt;&lt;p class="alignright"&gt;CR 1/4&lt;/p&gt;&lt;div style="clear: both;"&gt;&lt;/div&gt;&lt;/div&gt;&lt;div&gt;&lt;h5&gt;&lt;b&gt;XP &lt;/b&gt;100&lt;/h5&gt;&lt;h5&gt;N Tiny animal &lt;/h5&gt;&lt;h5&gt;&lt;b&gt;Init &lt;/b&gt;+1; &lt;b&gt;Senses &lt;/b&gt;low-light vision; Perception -1&lt;/h5&gt;&lt;/div&gt;&lt;hr/&gt;&lt;div&gt;&lt;h5&gt;&lt;b&gt;DEFENSE&lt;/b&gt;&lt;/h5&gt;&lt;/div&gt;&lt;hr/&gt;&lt;div&gt;&lt;h5&gt;&lt;b&gt;AC &lt;/b&gt;13, touch 13, flat-footed 12 (+1 Dex, +2 size)&lt;/h5&gt;&lt;h5&gt;&lt;b&gt;hp &lt;/b&gt;5 (1d8+1)&lt;/h5&gt;&lt;h5&gt;&lt;b&gt;Fort &lt;/b&gt;+3, &lt;b&gt;Ref &lt;/b&gt;+5, &lt;b&gt;Will &lt;/b&gt;-1&lt;/h5&gt;&lt;h5&gt;&lt;b&gt;Defensive Abilities &lt;/b&gt;quills&lt;/h5&gt;&lt;/div&gt;&lt;hr/&gt;&lt;div&gt;&lt;h5&gt;&lt;b&gt;OFFENSE&lt;/b&gt;&lt;/h5&gt;&lt;/div&gt;&lt;hr/&gt;&lt;div&gt;&lt;h5&gt;&lt;b&gt;Spd &lt;/b&gt;30 ft.&lt;/h5&gt;&lt;h5&gt;&lt;b&gt;Melee &lt;/b&gt;tail slap +2 (1d3)&lt;/h5&gt;&lt;h5&gt;&lt;b&gt;Space &lt;/b&gt;5 ft.; &lt;b&gt;Reach &lt;/b&gt;5 ft.&lt;/h5&gt;&lt;/div&gt;&lt;hr/&gt;&lt;div&gt;&lt;h5&gt;&lt;b&gt;STATISTICS&lt;/b&gt;&lt;/h5&gt;&lt;/div&gt;&lt;hr/&gt;&lt;div&gt;&lt;h5&gt;&lt;b&gt;Str &lt;/b&gt;11, &lt;b&gt;Dex &lt;/b&gt;12, &lt;b&gt;Con &lt;/b&gt;12, &lt;b&gt;Int &lt;/b&gt; 2, &lt;b&gt;Wis &lt;/b&gt;9, &lt;b&gt;Cha &lt;/b&gt;5&lt;/h5&gt;&lt;h5&gt;&lt;b&gt;Base Atk &lt;/b&gt;+0; &lt;b&gt;CMB &lt;/b&gt;-1; &lt;b&gt;CMD &lt;/b&gt;9 (13 vs. trip)&lt;/h5&gt;&lt;h5&gt;&lt;b&gt;Feats &lt;/b&gt;Lightning Reflexes&lt;/h5&gt;&lt;h5&gt;&lt;b&gt;Skills &lt;/b&gt;Climb +5, Stealth +9 (+13 in grass); &lt;b&gt;Racial Modifiers &lt;/b&gt;+4 Stealth in grass&lt;/h5&gt;&lt;/div&gt;&lt;hr/&gt;&lt;div&gt;&lt;h5&gt;&lt;b&gt;ECOLOGY&lt;/b&gt;&lt;/h5&gt;&lt;/div&gt;&lt;hr/&gt;&lt;div&gt;&lt;h5&gt;&lt;b&gt;Environment &lt;/b&gt; temperate forests or plains&lt;/h5&gt;&lt;h5&gt;&lt;b&gt;Organization &lt;/b&gt;solitary, pair, or prickle (3-6)&lt;/h5&gt;&lt;h5&gt;&lt;b&gt;Treasure &lt;/b&gt;none&lt;/h5&gt;&lt;/div&gt;&lt;hr/&gt;&lt;div&gt;&lt;h5&gt;&lt;b&gt;SPECIAL ABILITIES&lt;/b&gt;&lt;/h5&gt;&lt;/div&gt;&lt;hr/&gt;&lt;div&gt;&lt;/h5&gt;&lt;h5&gt;&lt;b&gt;Quills (Ex)&lt;/b&gt; Any creature attacking a porcupine with natural weapons or an unarmed strike takes 1 point of piercing damage. A creature that grapples a porcupine takes 1d3 points of piercing damage each round it does so.&lt;/h5&gt;&lt;/div&gt;&lt;br&gt;&lt;div&gt;&lt;h4&gt;&lt;p&gt;&lt;p&gt;Porcupines are omnivorous mammals that often climb trees in search of food. The spines on their back provide camouflage as well as protection from natural predators- typically other small mammals. Though primarily nocturnal, porcupines do occasionally graze during the day, eating the twigs, roots, and stems of bushes, coniferous trees, and other flora. Porcupine quills normally lie flat against the creature's body, but stand stiff ly on end when the porcupine feels threatened.&lt;/p&gt;&lt;/h4&gt;&lt;/div&gt;</t>
  </si>
  <si>
    <t>Giant Porcupine</t>
  </si>
  <si>
    <t>tail slap +6 (2d6+4)</t>
  </si>
  <si>
    <t>Str 17, Dex 12, Con 16, Int 2, Wis 13, Cha 5</t>
  </si>
  <si>
    <t>Lightning Reflexes, Weapon Focus (tail slap)</t>
  </si>
  <si>
    <t>Climb +7, Perception +6</t>
  </si>
  <si>
    <t>This gray, human-sized porcupine's round body is covered in sharp, striped quills.</t>
  </si>
  <si>
    <t>Quills (Ex) Any creature attacking a giant porcupine with light or one-handed melee weapons, natural weapons, or an unarmed strike takes 1d3 points of piercing damage. A creature that grapples a giant porcupine takes 2d4 points of piercing damage each round it does so.</t>
  </si>
  <si>
    <t>More so than its smaller kin, the human-sized giant porcupine is a foul-tempered creature that is just as content chewing on carrion as on living creatures. Worse, giant porcupines are notorious in their almost foolhardy bravery, and have been known to attack creatures much larger than their own size. This unexpected aggression, when combined with their tangle of spearlike quills, makes the giant porcupine a dangerous foe.</t>
  </si>
  <si>
    <t>&lt;link rel="stylesheet"href="PF.css"&gt;&lt;div&gt;&lt;h2&gt;Porcupine, Giant&lt;/h2&gt;&lt;h3&gt;&lt;i&gt;This gray, human-sized porcupine's round body is covered in sharp, striped quills.&lt;/i&gt;&lt;/h3&gt;&lt;br&gt;&lt;/div&gt;&lt;div class="heading"&gt;&lt;p class="alignleft"&gt;Giant Porcupine&lt;/p&gt;&lt;p class="alignright"&gt;CR 2&lt;/p&gt;&lt;div style="clear: both;"&gt;&lt;/div&gt;&lt;/div&gt;&lt;div&gt;&lt;h5&gt;&lt;b&gt;XP &lt;/b&gt;600&lt;/h5&gt;&lt;h5&gt;N Medium animal &lt;/h5&gt;&lt;h5&gt;&lt;b&gt;Init &lt;/b&gt;+1; &lt;b&gt;Senses &lt;/b&gt;low-light vision; Perception +6&lt;/h5&gt;&lt;/div&gt;&lt;hr/&gt;&lt;div&gt;&lt;h5&gt;&lt;b&gt;DEFENSE&lt;/b&gt;&lt;/h5&gt;&lt;/div&gt;&lt;hr/&gt;&lt;div&gt;&lt;h5&gt;&lt;b&gt;AC &lt;/b&gt;13, touch 11, flat-footed 12 (+1 Dex, +2 natural)&lt;/h5&gt;&lt;h5&gt;&lt;b&gt;hp &lt;/b&gt;22 (3d8+9)&lt;/h5&gt;&lt;h5&gt;&lt;b&gt;Fort &lt;/b&gt;+6, &lt;b&gt;Ref &lt;/b&gt;+6, &lt;b&gt;Will &lt;/b&gt;+2&lt;/h5&gt;&lt;h5&gt;&lt;b&gt;Defensive Abilities &lt;/b&gt;quills&lt;/h5&gt;&lt;/div&gt;&lt;hr/&gt;&lt;div&gt;&lt;h5&gt;&lt;b&gt;OFFENSE&lt;/b&gt;&lt;/h5&gt;&lt;/div&gt;&lt;hr/&gt;&lt;div&gt;&lt;h5&gt;&lt;b&gt;Spd &lt;/b&gt;40 ft.&lt;/h5&gt;&lt;h5&gt;&lt;b&gt;Melee &lt;/b&gt;tail slap +6 (2d6+4)&lt;/h5&gt;&lt;h5&gt;&lt;b&gt;Space &lt;/b&gt;5 ft.; &lt;b&gt;Reach &lt;/b&gt;5 ft.&lt;/h5&gt;&lt;/div&gt;&lt;hr/&gt;&lt;div&gt;&lt;h5&gt;&lt;b&gt;STATISTICS&lt;/b&gt;&lt;/h5&gt;&lt;/div&gt;&lt;hr/&gt;&lt;div&gt;&lt;h5&gt;&lt;b&gt;Str &lt;/b&gt;17, &lt;b&gt;Dex &lt;/b&gt;12, &lt;b&gt;Con &lt;/b&gt;16, &lt;b&gt;Int &lt;/b&gt; 2, &lt;b&gt;Wis &lt;/b&gt;13, &lt;b&gt;Cha &lt;/b&gt;5&lt;/h5&gt;&lt;h5&gt;&lt;b&gt;Base Atk &lt;/b&gt;+2; &lt;b&gt;CMB &lt;/b&gt;+5; &lt;b&gt;CMD &lt;/b&gt;16 (20 vs. trip)&lt;/h5&gt;&lt;h5&gt;&lt;b&gt;Feats &lt;/b&gt;Lightning Reflexes, Weapon Focus (tail slap)&lt;/h5&gt;&lt;h5&gt;&lt;b&gt;Skills &lt;/b&gt;Climb +7, Perception +6&lt;/h5&gt;&lt;/div&gt;&lt;hr/&gt;&lt;div&gt;&lt;h5&gt;&lt;b&gt;ECOLOGY&lt;/b&gt;&lt;/h5&gt;&lt;/div&gt;&lt;hr/&gt;&lt;div&gt;&lt;h5&gt;&lt;b&gt;Environment &lt;/b&gt; temperate forests or plains&lt;/h5&gt;&lt;h5&gt;&lt;b&gt;Organization &lt;/b&gt;solitary, pair, or prickle (3-6)&lt;/h5&gt;&lt;h5&gt;&lt;b&gt;Treasure &lt;/b&gt;none&lt;/h5&gt;&lt;/div&gt;&lt;hr/&gt;&lt;div&gt;&lt;h5&gt;&lt;b&gt;SPECIAL ABILITIES&lt;/b&gt;&lt;/h5&gt;&lt;/div&gt;&lt;hr/&gt;&lt;div&gt;&lt;/h5&gt;&lt;h5&gt;&lt;b&gt;Quills (Ex)&lt;/b&gt; Any creature attacking a giant porcupine with light or one-handed melee weapons, natural weapons, or an unarmed strike takes 1d3 points of piercing damage. A creature that grapples a giant porcupine takes 2d4 points of piercing damage each round it does so.&lt;/h5&gt;&lt;/div&gt;&lt;br&gt;&lt;div&gt;&lt;h4&gt;&lt;p&gt;&lt;p&gt;More so than its smaller kin, the human-sized giant porcupine is a foul-tempered creature that is just as content chewing on carrion as on living creatures. Worse, giant porcupines are notorious in their almost foolhardy bravery, and have been known to attack creatures much larger than their own size. This unexpected aggression, when combined with their tangle of spearlike quills, makes the giant porcupine a dangerous foe.&lt;/p&gt;&lt;/h4&gt;&lt;/div&gt;</t>
  </si>
  <si>
    <t>Pukwudgie</t>
  </si>
  <si>
    <t>darkvision 60 ft., deathwatch, detect good, detect magic; Perception +13</t>
  </si>
  <si>
    <t>20, touch 16, flat-footed 15</t>
  </si>
  <si>
    <t>(+4 Dex, +1 dodge, +4 natural, +1 size)</t>
  </si>
  <si>
    <t>2 claws +14 (1d4+2 plus poison)</t>
  </si>
  <si>
    <t>2 quills +15 (1d4+2 plus poison)</t>
  </si>
  <si>
    <t>sneak attack +3d6, spawn undead</t>
  </si>
  <si>
    <t>Spell-Like Abilities (CL 10th; concentration +14)  Constant-deathwatch, detect good, detect magic   At Will-command undead (DC 16), produce flame   3/day-animate dead, death knell (DC 16), invisibility, ray of enfeeblement (DC 15), scare (DC 16)   1/day-nondetection (DC 17)</t>
  </si>
  <si>
    <t>Str 14, Dex 18, Con 19, Int 15, Wis 14, Cha 19</t>
  </si>
  <si>
    <t>Dodge, Iron Will, Mobility, Weapon Finesse, Weapon Focus (quill)</t>
  </si>
  <si>
    <t>Bluff +10, Heal +10, Knowledge (arcana) +11, Knowledge (religion) +11, Perception +13, Spellcraft +11, Stealth +16</t>
  </si>
  <si>
    <t>Common, Draconic, Infernal</t>
  </si>
  <si>
    <t>change shape (porcupine, beast shape II)</t>
  </si>
  <si>
    <t xml:space="preserve"> temperate forests, hills, or mountains</t>
  </si>
  <si>
    <t>solitary, pair, or cult (3-10)</t>
  </si>
  <si>
    <t>A merging of an emaciated man and a porcupine, this sinister creature smells of death and decay.</t>
  </si>
  <si>
    <t>Spawn Undead (Su) Any creature slain by a pukwudgie's poisonous quills rises in 24 hours as a zombie. Undead created by this ability are not immediately under the control of a pukwudgie, but they receive a -4 penalty on saves against a pukwudgie's control undead spell-like ability.  Poison (Su) Claw or quill-injury; save Fort DC 18; frequency 1/round for 6 rounds; effect 1d3 Con damage; cure 2 consecutive saves. The save DC is Constitution-based.  Quills (Ex) A pukwudgie can fire two of its quills as a ranged attack as a standard action. These quills have a range increment of 40 feet. Any creature attacking a pukwudgie with light or one-handed melee weapons, natural weapons, or an unarmed strike takes 1d3 points of piercing damage. A creature that grapples a pukwudgie takes 2d4 points of piercing damage. Anyone who takes damage from these quills is also exposed to the pukwudgie's poison.</t>
  </si>
  <si>
    <t>The vile pukwudgie is a small, hunchbacked humanoid covered with long, sharp quills. These quills, like those of a porcupine, help protect the small creature but are also dangerous offensive weapons, for the quills hold a deadly poison that animates those it slays as zombies. This necromantic nature, along with their penchant for torment and sadistic ways, makes pukwudgies evil to the core. A pukwudgie stands 3-1/2 feet tall and weighs a little more than 30 pounds.  Pukwudgies are frequently found in the company of undead. This retinue usually consists of zombies and skeletons created via their poisonous quills ability or their ability to animate dead bodies. They have a strong preference for animating the bodies of dead animals over other creatures, and often use undead animals as mounts.  A pukwudgie usually stays away from well-traveled areas and humanoid settlements, but may sometimes slip into small villages in the night to steal children. The little horrors enjoy the tender flesh of newborn babies immensely, and are often willing to go through great personal risk to secure infantile repasts when they are available. Their delight in arson only further makes them a bane of small villages.</t>
  </si>
  <si>
    <t>&lt;link rel="stylesheet"href="PF.css"&gt;&lt;div&gt;&lt;h2&gt;Pukwudgie&lt;/h2&gt;&lt;h3&gt;&lt;i&gt;A merging of an emaciated man and a porcupine, this sinister creature smells of death and decay.&lt;/i&gt;&lt;/h3&gt;&lt;br&gt;&lt;/div&gt;&lt;div class="heading"&gt;&lt;p class="alignleft"&gt;Pukwudgie&lt;/p&gt;&lt;p class="alignright"&gt;CR 7&lt;/p&gt;&lt;div style="clear: both;"&gt;&lt;/div&gt;&lt;/div&gt;&lt;div&gt;&lt;h5&gt;&lt;b&gt;XP &lt;/b&gt;3,200&lt;/h5&gt;&lt;h5&gt;NE Small monstrous humanoid (shapechanger)&lt;/h5&gt;&lt;h5&gt;&lt;b&gt;Init &lt;/b&gt;+4; &lt;b&gt;Senses &lt;/b&gt;darkvision 60 ft., &lt;i&gt;deathwatch&lt;/i&gt;, &lt;i&gt;detect good&lt;/i&gt;, &lt;i&gt;detect magic&lt;/i&gt;; Perception +13&lt;/h5&gt;&lt;/div&gt;&lt;hr/&gt;&lt;div&gt;&lt;h5&gt;&lt;b&gt;DEFENSE&lt;/b&gt;&lt;/h5&gt;&lt;/div&gt;&lt;hr/&gt;&lt;div&gt;&lt;h5&gt;&lt;b&gt;AC &lt;/b&gt;20, touch 16, flat-footed 15 (+4 Dex, +1 dodge, +4 natural, +1 size)&lt;/h5&gt;&lt;h5&gt;&lt;b&gt;hp &lt;/b&gt;85 (9d10+36)&lt;/h5&gt;&lt;h5&gt;&lt;b&gt;Fort &lt;/b&gt;+7, &lt;b&gt;Ref &lt;/b&gt;+10, &lt;b&gt;Will &lt;/b&gt;+10&lt;/h5&gt;&lt;h5&gt;&lt;b&gt;Immune &lt;/b&gt;poison&lt;/h5&gt;&lt;/div&gt;&lt;hr/&gt;&lt;div&gt;&lt;h5&gt;&lt;b&gt;OFFENSE&lt;/b&gt;&lt;/h5&gt;&lt;/div&gt;&lt;hr/&gt;&lt;div&gt;&lt;h5&gt;&lt;b&gt;Spd &lt;/b&gt;30 ft.&lt;/h5&gt;&lt;h5&gt;&lt;b&gt;Melee &lt;/b&gt;2 claws +14 (1d4+2 plus poison)&lt;/h5&gt;&lt;h5&gt;&lt;b&gt;Ranged &lt;/b&gt;2 quills +15 (1d4+2 plus poison)&lt;/h5&gt;&lt;h5&gt;&lt;b&gt;Space &lt;/b&gt;5 ft.; &lt;b&gt;Reach &lt;/b&gt;5 ft.&lt;/h5&gt;&lt;h5&gt;&lt;b&gt;Special Attacks &lt;/b&gt;sneak attack +3d6, spawn undead&lt;/h5&gt;&lt;h5&gt;&lt;b&gt;Spell-Like Abilities&lt;/b&gt; (CL 10th; concentration +14)  &lt;/br&gt;Constant&amp;mdash;&lt;i&gt;deathwatch&lt;/i&gt;, &lt;i&gt;detect good&lt;/i&gt;, &lt;i&gt;detect magic&lt;/i&gt; &lt;/br&gt;At Will&amp;mdash;&lt;i&gt;command undead&lt;/i&gt; (DC 16), &lt;i&gt;produce flame&lt;/i&gt; &lt;/br&gt;3/day&amp;mdash;&lt;i&gt;animate dead&lt;/i&gt;, &lt;i&gt;death knell&lt;/i&gt; (DC 16), &lt;i&gt;invisibility&lt;/i&gt;, &lt;i&gt;ray of enfeeblement&lt;/i&gt; (DC 15), &lt;i&gt;scare&lt;/i&gt; (DC 16) &lt;/br&gt;1/day&amp;mdash;&lt;i&gt;nondetection&lt;/i&gt; (DC 17)&lt;/h5&gt;&lt;/h5&gt;&lt;/div&gt;&lt;hr/&gt;&lt;div&gt;&lt;h5&gt;&lt;b&gt;STATISTICS&lt;/b&gt;&lt;/h5&gt;&lt;/div&gt;&lt;hr/&gt;&lt;div&gt;&lt;h5&gt;&lt;b&gt;Str &lt;/b&gt;14, &lt;b&gt;Dex &lt;/b&gt;18, &lt;b&gt;Con &lt;/b&gt;19, &lt;b&gt;Int &lt;/b&gt; 15, &lt;b&gt;Wis &lt;/b&gt;14, &lt;b&gt;Cha &lt;/b&gt;19&lt;/h5&gt;&lt;h5&gt;&lt;b&gt;Base Atk &lt;/b&gt;+9; &lt;b&gt;CMB &lt;/b&gt;+10; &lt;b&gt;CMD &lt;/b&gt;25&lt;/h5&gt;&lt;h5&gt;&lt;b&gt;Feats &lt;/b&gt;Dodge, Iron Will, Mobility, Weapon Finesse, Weapon Focus (quill)&lt;/h5&gt;&lt;h5&gt;&lt;b&gt;Skills &lt;/b&gt;Bluff +10, Heal +10, Knowledge (arcana) +11, Knowledge (religion) +11, Perception +13, Spellcraft +11, Stealth +16&lt;/h5&gt;&lt;h5&gt;&lt;b&gt;Languages &lt;/b&gt;Common, Draconic, Infernal&lt;/h5&gt;&lt;h5&gt;&lt;b&gt;SQ &lt;/b&gt;change shape (porcupine, &lt;i&gt;beast shape&lt;/i&gt; II)&lt;/h5&gt;&lt;/div&gt;&lt;hr/&gt;&lt;div&gt;&lt;h5&gt;&lt;b&gt;ECOLOGY&lt;/b&gt;&lt;/h5&gt;&lt;/div&gt;&lt;hr/&gt;&lt;div&gt;&lt;h5&gt;&lt;b&gt;Environment &lt;/b&gt; temperate forests, hills, or mountains&lt;/h5&gt;&lt;h5&gt;&lt;b&gt;Organization &lt;/b&gt;solitary, pair, or cult (3-10)&lt;/h5&gt;&lt;h5&gt;&lt;b&gt;Treasure &lt;/b&gt;standard&lt;/h5&gt;&lt;/div&gt;&lt;hr/&gt;&lt;div&gt;&lt;h5&gt;&lt;b&gt;SPECIAL ABILITIES&lt;/b&gt;&lt;/h5&gt;&lt;/div&gt;&lt;hr/&gt;&lt;div&gt;&lt;/h5&gt;&lt;h5&gt;&lt;b&gt;Spawn Undead (Su)&lt;/b&gt; Any creature slain by a pukwudgie's poisonous quills rises in 24 hours as a zombie. Undead created by this ability are not immediately under the control of a pukwudgie, but they receive a -4 penalty on saves against a pukwudgie's &lt;i&gt;control undead&lt;/i&gt; spell-like ability.  &lt;/h5&gt;&lt;h5&gt;&lt;b&gt;Poison (Su)&lt;/b&gt; Claw or quill-injury; &lt;i&gt;save&lt;/i&gt; Fort DC 18; &lt;i&gt;frequency&lt;/i&gt; 1/round for 6 rounds; &lt;i&gt;effect&lt;/i&gt; 1d3 Con damage; &lt;i&gt;cure&lt;/i&gt; 2 consecutive &lt;i&gt;save&lt;/i&gt;s. The save DC is Constitution-based.  &lt;/h5&gt;&lt;h5&gt;&lt;b&gt;Quills (Ex)&lt;/b&gt; A pukwudgie can fire two of its quills as a ranged attack as a standard action. These quills have a range increment of 40 feet. Any creature attacking a pukwudgie with light or one-handed melee weapons, natural weapons, or an unarmed strike takes 1d3 points of piercing damage. A creature that grapples a pukwudgie takes 2d4 points of piercing damage. Anyone who takes damage from these quills is also exposed to the pukwudgie's poison.&lt;/h5&gt;&lt;/div&gt;&lt;br&gt;&lt;div&gt;&lt;h4&gt;&lt;p&gt;&lt;p&gt;The vile pukwudgie is a small, hunchbacked humanoid covered with long, sharp quills. These quills, like those of a porcupine, help protect the small creature but are also dangerous offensive weapons, for the quills hold a deadly poison that animates those it slays as zombies. This necromantic nature, along with their penchant for torment and sadistic ways, makes pukwudgies evil to the core. A pukwudgie stands 3-1/2 feet tall and weighs a little more than 30 pounds.  Pukwudgies are frequently found in the company of undead. This retinue usually consists of zombies and skeletons created via their poisonous quills ability or their ability to &lt;i&gt;animate dead&lt;/i&gt; bodies. They have a strong preference for animating the bodies of dead animals over other creatures, and often use undead animals as mounts.  A pukwudgie usually stays away from well-traveled areas and humanoid settlements, but may sometimes slip into small villages in the night to steal children. The little horrors enjoy the tender flesh of newborn babies immensely, and are often willing to go through great personal risk to secure infantile repasts when they are available. Their delight in arson only further makes them a bane of small villages.&lt;/p&gt;&lt;/h4&gt;&lt;/div&gt;</t>
  </si>
  <si>
    <t>Dandasuka</t>
  </si>
  <si>
    <t>(native, rakshasa, shapechanger)</t>
  </si>
  <si>
    <t>Fort +5, Ref +9, Will +6</t>
  </si>
  <si>
    <t>5/good or piercing</t>
  </si>
  <si>
    <t>bite +8 (1d6+1 plus bleed), 2 claws +8 (1d4+1)</t>
  </si>
  <si>
    <t>bleed 1d4, detect thoughts (DC 15), sneak attack +1d6</t>
  </si>
  <si>
    <t>Spell-Like Abilities (CL 5th; concentration +7)   1/day-clairaudience/clairvoyance</t>
  </si>
  <si>
    <t>Spells Known (CL 2nd; concentration +4)   1st (5/day)-charm person (DC 13), ventriloquism (DC 13)   0 (at will)-bleed (DC 12), daze (DC 12), detect magic, ghost sound (DC 12), mage hand</t>
  </si>
  <si>
    <t>Str 13, Dex 18, Con 16, Int 13, Wis 12, Cha 15</t>
  </si>
  <si>
    <t>Dodge, Mobility, Spring Attack</t>
  </si>
  <si>
    <t>Acrobatics +10, Bluff +15, Climb +10, Disguise +19, Perception +9, Sense Motive +10, Sleight of Hand +10, Stealth +17</t>
  </si>
  <si>
    <t>solitary, pair, or murder (3-10)</t>
  </si>
  <si>
    <t>This small creature looks like a well-dressed and jewelry-bedecked fiendish gnome, its face mostly mouth and fangs.</t>
  </si>
  <si>
    <t>Spells A dandasuka casts arcane spells as a 2nd-level sorcerer.</t>
  </si>
  <si>
    <t>Dandasukas, also known as "biters" among rakshasas, serve as spies and assassins. They often appear as part of a rakshasa's retinue or secret network. Born to manipulate and murder, they revel in their work and delight in the sight of blood. Thus, dandasukas go about their work cheerfully, laughing as they manipulate foes and butcher victims.  All dandasukas are restless and energetic. They crave activity and entertainment, preferring the sick and cruel to conventional fare. Dandasuka pranks are rarely amusing for the victim.   Monstrous hunger gnaws at the hyperactive dandasuka's body, making the creature crave humanoid flesh and blood. When such blood is spilled, a dandasuka is often not able to contain its fiendish appetite. It might lick a bloody blade, lap up fallen drops, or even take a bite out of a fallen foe at the expense of a more tactically sound option in a fight. A dandasuka settles for other meat when it must, but it always prefers humanoid flesh.  Murder and mayhem are not the only duties of a dandasuka. Stronger rakshasas dispatch dandasukas as emissaries and servants to allies. Despite their usual disorderly habits, they bargain good-naturedly and in good faith, only implying dire consequences for noncompliance. Dandasuka negotiators efficiently take care of impasses if no favorable resolution can be reached. Similarly, dandasuka retainers serving rakshasa allies curb their fiendish ways as best they can, though their employers would still do well to keep them amused and fed. One has to be careful of keeping dandasukas too pleased, however, since they are known to take unwanted initiative because of off-hand remarks, such as idle wishes that a certain person were dead.  Dandasuka greed extends from amusements and food to wealth. All dandasukas love comfort, fine clothing, and shiny baubles. Most of them wear as much jewelry as they possibly can without looking ridiculous, and some cross that line. A dandasuka is 3 feet tall and weighs 55 pounds.</t>
  </si>
  <si>
    <t>&lt;link rel="stylesheet"href="PF.css"&gt;&lt;div&gt;&lt;h2&gt;Rakshasa, Dandasuka&lt;/h2&gt;&lt;h3&gt;&lt;i&gt;This small creature looks like a well-dressed and jewelry-bedecked fiendish gnome, its face mostly mouth and fangs.&lt;/i&gt;&lt;/h3&gt;&lt;br&gt;&lt;/div&gt;&lt;div class="heading"&gt;&lt;p class="alignleft"&gt;Dandasuka&lt;/p&gt;&lt;p class="alignright"&gt;CR 5&lt;/p&gt;&lt;div style="clear: both;"&gt;&lt;/div&gt;&lt;/div&gt;&lt;div&gt;&lt;h5&gt;&lt;b&gt;XP &lt;/b&gt;1,600&lt;/h5&gt;&lt;h5&gt;LE Small outsider (native, rakshasa, shapechanger)&lt;/h5&gt;&lt;h5&gt;&lt;b&gt;Init &lt;/b&gt;+4; &lt;b&gt;Senses &lt;/b&gt;darkvision 60 ft.; Perception +9&lt;/h5&gt;&lt;/div&gt;&lt;hr/&gt;&lt;div&gt;&lt;h5&gt;&lt;b&gt;DEFENSE&lt;/b&gt;&lt;/h5&gt;&lt;/div&gt;&lt;hr/&gt;&lt;div&gt;&lt;h5&gt;&lt;b&gt;AC &lt;/b&gt;19, touch 16, flat-footed 14 (+4 Dex, +1 dodge, +3 natural, +1 size)&lt;/h5&gt;&lt;h5&gt;&lt;b&gt;hp &lt;/b&gt;51 (6d10+18)&lt;/h5&gt;&lt;h5&gt;&lt;b&gt;Fort &lt;/b&gt;+5, &lt;b&gt;Ref &lt;/b&gt;+9, &lt;b&gt;Will &lt;/b&gt;+6&lt;/h5&gt;&lt;h5&gt;&lt;b&gt;DR &lt;/b&gt;5/good or piercing; &lt;b&gt;SR &lt;/b&gt;20&lt;/h5&gt;&lt;/div&gt;&lt;hr/&gt;&lt;div&gt;&lt;h5&gt;&lt;b&gt;OFFENSE&lt;/b&gt;&lt;/h5&gt;&lt;/div&gt;&lt;hr/&gt;&lt;div&gt;&lt;h5&gt;&lt;b&gt;Spd &lt;/b&gt;30 ft., climb 20 ft.&lt;/h5&gt;&lt;h5&gt;&lt;b&gt;Melee &lt;/b&gt;bite +8 (1d6+1 plus &lt;i&gt;bleed&lt;/i&gt;), 2 claws +8 (1d4+1)&lt;/h5&gt;&lt;h5&gt;&lt;b&gt;Space &lt;/b&gt;5 ft.; &lt;b&gt;Reach &lt;/b&gt;5 ft.&lt;/h5&gt;&lt;h5&gt;&lt;b&gt;Special Attacks &lt;/b&gt;&lt;i&gt;bleed&lt;/i&gt; 1d4, detect thoughts (DC 15), sneak attack +1d6&lt;/h5&gt;&lt;h5&gt;&lt;b&gt;Spell-Like Abilities&lt;/b&gt; (CL 5th; concentration +7) &lt;/br&gt;1/day&amp;mdash;&lt;i&gt;clairaudience/clairvoyance&lt;/i&gt;&lt;/h5&gt;&lt;/h5&gt;&lt;h5&gt;&lt;b&gt;Spells Known&lt;/b&gt; (CL 2nd; concentration +4) &lt;/br&gt;1st (5/day)&amp;mdash;&lt;i&gt;charm person&lt;/i&gt; (DC 13), &lt;i&gt;ventriloquism&lt;/i&gt; (DC 13) &lt;/br&gt;0 (at will)&amp;mdash;&lt;i&gt;bleed&lt;/i&gt; (DC 12), &lt;i&gt;daze&lt;/i&gt; (DC 12), &lt;i&gt;detect magic&lt;/i&gt;, &lt;i&gt;ghost sound&lt;/i&gt; (DC 12), &lt;i&gt;mage hand&lt;/i&gt;&lt;/h5&gt;&lt;/h5&gt;&lt;/div&gt;&lt;hr/&gt;&lt;div&gt;&lt;h5&gt;&lt;b&gt;STATISTICS&lt;/b&gt;&lt;/h5&gt;&lt;/div&gt;&lt;hr/&gt;&lt;div&gt;&lt;h5&gt;&lt;b&gt;Str &lt;/b&gt;13, &lt;b&gt;Dex &lt;/b&gt;18, &lt;b&gt;Con &lt;/b&gt;16, &lt;b&gt;Int &lt;/b&gt; 13, &lt;b&gt;Wis &lt;/b&gt;12, &lt;b&gt;Cha &lt;/b&gt;15&lt;/h5&gt;&lt;h5&gt;&lt;b&gt;Base Atk &lt;/b&gt;+6; &lt;b&gt;CMB &lt;/b&gt;+6; &lt;b&gt;CMD &lt;/b&gt;21&lt;/h5&gt;&lt;h5&gt;&lt;b&gt;Feats &lt;/b&gt;Dodge, Mobility, Spring Attack&lt;/h5&gt;&lt;h5&gt;&lt;b&gt;Skills &lt;/b&gt;Acrobatics +10, Bluff +15, Climb +10, Disguise +19, Perception +9, Sense Motive +10, Sleight of Hand +10, Stealth +17; &lt;b&gt;Racial Modifiers &lt;/b&gt;+4 Bluff, +8 Disguise&lt;/h5&gt;&lt;h5&gt;&lt;b&gt;Languages &lt;/b&gt;Common, Infernal, Undercommon&lt;/h5&gt;&lt;h5&gt;&lt;b&gt;SQ &lt;/b&gt;change shape (any humanoid; &lt;i&gt;alter self&lt;/i&gt; )&lt;/h5&gt;&lt;/div&gt;&lt;hr/&gt;&lt;div&gt;&lt;h5&gt;&lt;b&gt;ECOLOGY&lt;/b&gt;&lt;/h5&gt;&lt;/div&gt;&lt;hr/&gt;&lt;div&gt;&lt;h5&gt;&lt;b&gt;Environment &lt;/b&gt; any&lt;/h5&gt;&lt;h5&gt;&lt;b&gt;Organization &lt;/b&gt;solitary, pair, or murder (3-10)&lt;/h5&gt;&lt;h5&gt;&lt;b&gt;Treasure &lt;/b&gt;standard&lt;/h5&gt;&lt;/div&gt;&lt;hr/&gt;&lt;div&gt;&lt;h5&gt;&lt;b&gt;SPECIAL ABILITIES&lt;/b&gt;&lt;/h5&gt;&lt;/div&gt;&lt;hr/&gt;&lt;div&gt;&lt;/h5&gt;&lt;h5&gt;&lt;b&gt;Spells&lt;/b&gt; A dandasuka casts arcane spells as a 2nd-level sorcerer.&lt;/h5&gt;&lt;/div&gt;&lt;br&gt;&lt;div&gt;&lt;h4&gt;&lt;p&gt;&lt;p&gt;Dandasukas, also known as "biters" among rakshasas, serve as spies and assassins. They often appear as part of a rakshasa's retinue or secret network. Born to manipulate and murder, they revel in their work and delight in the sight of blood. Thus, dandasukas go about their work cheerfully, laughing as they manipulate foes and butcher victims.  All dandasukas are restless and energetic. They crave activity and entertainment, preferring the sick and cruel to conventional fare. Dandasuka pranks are rarely amusing for the victim.   Monstrous hunger gnaws at the hyperactive dandasuka's body, making the creature crave humanoid flesh and blood. When such blood is spilled, a dandasuka is often not able to contain its fiendish appetite. It might lick a bloody blade, lap up fallen drops, or even take a bite out of a fallen foe at the expense of a more tactically sound option in a fight. A dandasuka settles for other meat when it must, but it always prefers humanoid flesh.  Murder and mayhem are not the only duties of a dandasuka. Stronger rakshasas dispatch dandasukas as emissaries and servants to allies. Despite their usual disorderly habits, they bargain good-naturedly and in good faith, only implying dire consequences for noncompliance. Dandasuka negotiators efficiently take care of impasses if no favorable resolution can be reached. Similarly, dandasuka retainers serving rakshasa allies curb their fiendish ways as best they can, though their employers would still do well to keep them amused and fed. One has to be careful of keeping dandasukas too pleased, however, since they are known to take unwanted initiative because of off-hand remarks, such as idle wishes that a certain person were dead.  Dandasuka greed extends from amusements and food to wealth. All dandasukas love comfort, fine clothing, and shiny baubles. Most of them wear as much jewelry as they possibly can without looking ridiculous, and some cross that line. A dandasuka is 3 feet tall and weighs 55 pounds.&lt;/p&gt;&lt;/h4&gt;&lt;/div&gt;</t>
  </si>
  <si>
    <t>Maharaja</t>
  </si>
  <si>
    <t>all-around vision, darkvision 60 ft.; Perception +31</t>
  </si>
  <si>
    <t>37, touch 24, flat-footed 27</t>
  </si>
  <si>
    <t>(+4 deflection, +9 Dex, +1 dodge, +13 natural)</t>
  </si>
  <si>
    <t>Fort +16, Ref +21, Will +18</t>
  </si>
  <si>
    <t>20/good and piercing</t>
  </si>
  <si>
    <t>40 ft., fly 30 ft. (good)</t>
  </si>
  <si>
    <t>+3 falchion +31/+26/+21/+16 (2d4+15/15-20), 4 bites +23 (1d6+4)</t>
  </si>
  <si>
    <t>detect thoughts (DC 29), extra initiative</t>
  </si>
  <si>
    <t>Spell-Like Abilities (CL 18th; concentration +27)  Constant-comprehend languages, tongues  At Will-clairvoyance/clairaudience  1/day-dominate monster (DC 28)</t>
  </si>
  <si>
    <t>Spells Known (CL 18th; concentration +27)  9th (4/day)-weird (DC 28)  8th (6/day)-greater shadow evocation, mind blank  7th (7/day)-greater shadow conjuration, mass invisibility, spell turning  6th (7/day)-greater dispel magic, mass suggestion (DC 25), true seeing  5th (8/day)-baleful polymorph (DC 24), feeblemind (DC 24), mind fog (DC 24), teleport  4th (8/day)-charm monster (DC 23), dimension door, lesser globe of invulnerability, scrying  3rd (8/day)-dispel magic, nondetection, suggestion (DC 22), vampiric touch (DC 22)  2nd (8/day)-darkness, knock, misdirection (DC 21), resist energy, see invisibility  1st (9/day)-charm person (DC 20), identify, mage armor, magic missile, ventriloquism (DC 20)  0 (at will)-arcane mark, bleed (DC 19), daze (DC 19), detect magic, ghost sound, mage hand, message, prestidigitation, read magic</t>
  </si>
  <si>
    <t>Str 27, Dex 28, Con 30, Int 25, Wis 22, Cha 29</t>
  </si>
  <si>
    <t>Combat Casting, Combat Reflexes, Dodge, Hover, Improved Critical (falchion), Improved Initiative, Mobility, Quicken Spell, Silent Spell, Still Spell</t>
  </si>
  <si>
    <t>Acrobatics +27 (+31 when jumping), Appraise +25, Bluff +35, Diplomacy +30, Disguise +30, Fly +31, Intimidate +30, Knowledge (arcana, history, nobility, religion) +25,  Perception +31, Sense Motive +27, Spellcraft +25, Stealth +30</t>
  </si>
  <si>
    <t>+4 Bluff, +8 Disguise, +4 Perception</t>
  </si>
  <si>
    <t>Abyssal, Common, Infernal, Undercommon; comprehend languages, tongues</t>
  </si>
  <si>
    <t>double (+3 falchion, other treasure)</t>
  </si>
  <si>
    <t>Impeccably dressed and bedecked in exotic jewelry, this fiend holds an ornate saber in its backward-facing hands.</t>
  </si>
  <si>
    <t>Extra Initiative (Su) When an encounter starts, a maharaja rolls twice for initiative. The maharaja acts normally on the higher of the two initiative counts each round. On the lower initiative count, the maharaja can take a single standard action.  Spells A maharaja casts arcane spells as an 18th-level sorcerer.</t>
  </si>
  <si>
    <t>All rakshasas aspire to power, but there are those for whom this hunger is more than an obsession: It's a birthright. Legends among the rakshasas tell of the maharajas-those rakshasas whose depredations and acts of cruelty have elevated them above others of their kind and allowed them to reincarnate as embodiments of every myth, fable, and cautionary tale involving the beast-headed fiends. Accorded the respect and deference of their lessers, maharajas inspire one emotion within the rakshasa race that few can: fear.  A maharaja rakshasa emerges only after a rakshasa of great power and inf luence has spent several lives as a member of the samrata, the height of the rakshasa's social-spiritual caste system. When a rakshasa ascends to maharaja status, others of its kind take notice, with rakshasas coming from far and wide to serve even a young maharaja-eager to curry its favor at an early age. The birth of a maharaja denotes that great change is imminent: The maharaja will fulfill some terrible destiny, found a lasting nation of rakshasas, undergo some manner of divine ascension, or defeat some greater foe and commandeer its domain, often splitting the region into large enough chunks for its lieutenants and servants to claim and still have room to expand. It is rare in the extreme for more than a handful of maharajas to emerge in the same century.  So great is a maharaja's power and inf luence and so long is its life that one can spend most of its time enjoying the luxury of its years of toil. When not manipulating armies or the machinations of lesser rakshasas, it can often be found surrounded by the most beautiful of its servitors-often charmed or dominated humanoids, or, if the maharaja is powerful enough, good-aligned outsiders-lounging in opulence.  The lair of a maharaja is typically a glorious, decadent mansion. After decades or centuries of work, gold filigree decorates the columns, and great friezes embossed with  rakshasa myths and folklore decorate the walls. Rather than couches or divans, luxurious pillows stuffed with exotic feathers and crafted from the hides of even rarer creatures serve for furniture, and all about hang the trophies of a centuries-long life of tyranny: the crowns of defeated rulers, the wealth of ruined countries, and the heads of failed lieutenants.  A maharaja's great experience and power, however, does not make it immune to or ignorant of threats. Disloyal servants, powerful kings, ambitious rivals, and meddling adventurers all might step forth to challenge a maharaja's rule. To that end, a maharaja employs devious methods to ensure its own safety, with assassination, false rumors, and illusory doubles serving as useful tools to ferret out threats. Wary of attack and often with wide territories to control, most rakshasa maharajas have several secluded palaces and lavish redoubts, and travel among them endlessly.  RAKSHASA RAJADHIRAJAS  Each maharaja is unique, the process of its evolution granting it strengths and weaknesses that differentiate the being from all before it. Over its lifetimes, its path teaches it myriad lessons and grants distinctive powers. A typical maharaja is a master of divination, enchantment, and illusion. Other maharajas master various other techniques, such as necromancy or conjuration. As a maharaja continues to grow in malignant might, its powers outstrip those even of its peers. It might ultimately ascend to the rank of rajadhiraja-a king of kings.  Even more so than the maharajas, the rajadhirajas are unique beings. A rajadhiraja is never lower than CR 21-most have additional racial Hit Dice beyond the standard maharaja. Each additional racial Hit Die granted increases the rakshasa's CR by +1, but also increases its effective sorcerer caster level by +1 and grants a new spell-like ability that follows that rakshasa's personal theme and philosophy. A rajadhiraja that fancies itself a master of space and time might gain the ability to use greater teleport three times per day or the use of time stop once per day, while one who sees itself as a master of forms might gain the ability to use shapechange once per day or polymorph at will. A master of combat might instead gain additional damaging spell-like abilities. The type of new spell-like abilities the rakshasa gains can be selected as needed-8th- and 9th-level spells should be usable once per day, 5th- through 7th-level spells usable three times per day, and spells lower than 5th level at will, though even these guidelines can be adjusted as you see fit to make a more interesting rajadhiraja.  The cycle of reincarnation and the faint memories it imparts provide rajadhirajas with the distinct power to manipulate life and death according to this cycle. A rajadhiraja can use its mastery of reincarnation to  alter these cycles for other creatures, and as a result, all rajadhirajas gain the following special ability in addition to their other powers.  Reincarnate (Su): Once per day as a standard action, a rajadhiraja can bring a dead creature back to life as if using the reincarnate spell, except that the target must have been dead less than 1 day and can have been killed by a death effect. As with any effect that restores life to a creature, the reincarnating creature can choose not to be reincarnated if it wishes, but if it does allow the effect to happen, it returns to life at full capacity, as if restored via true resurrection in a new form. Some rajadhirajas slay their own allies in combat, then use this ability to in order to allow the allies to continue the battle in a new body. The new form granted by this effect can be any form within one size category of the dead creature's original size-the exact form of this new body is chosen by the rajadhiraja. Use the results listed in the Core Rulebook for the reincarnate spell as guidelines for determining the new body's physical ability score adjustments.</t>
  </si>
  <si>
    <t>&lt;link rel="stylesheet"href="PF.css"&gt;&lt;div&gt;&lt;h2&gt;Rakshasa, Maharaja&lt;/h2&gt;&lt;h3&gt;&lt;i&gt;Impeccably dressed and bedecked in exotic jewelry, this fiend holds an ornate saber in its backward-facing hands.&lt;/i&gt;&lt;/h3&gt;&lt;br&gt;&lt;/div&gt;&lt;div class="heading"&gt;&lt;p class="alignleft"&gt;Maharaja&lt;/p&gt;&lt;p class="alignright"&gt;CR 20&lt;/p&gt;&lt;div style="clear: both;"&gt;&lt;/div&gt;&lt;/div&gt;&lt;div&gt;&lt;h5&gt;&lt;b&gt;XP &lt;/b&gt;307,200&lt;/h5&gt;&lt;h5&gt;LE Medium outsider (native, rakshasa, &lt;i&gt;shapechange&lt;/i&gt;r)&lt;/h5&gt;&lt;h5&gt;&lt;b&gt;Init &lt;/b&gt;+13; &lt;b&gt;Senses &lt;/b&gt;all-around vision, darkvision 60 ft.; Perception +31&lt;/h5&gt;&lt;/div&gt;&lt;hr/&gt;&lt;div&gt;&lt;h5&gt;&lt;b&gt;DEFENSE&lt;/b&gt;&lt;/h5&gt;&lt;/div&gt;&lt;hr/&gt;&lt;div&gt;&lt;h5&gt;&lt;b&gt;AC &lt;/b&gt;37, touch 24, flat-footed 27 (+4 deflection, +9 Dex, +1 dodge, +13 natural)&lt;/h5&gt;&lt;h5&gt;&lt;b&gt;hp &lt;/b&gt;310 (20d10+200)&lt;/h5&gt;&lt;h5&gt;&lt;b&gt;Fort &lt;/b&gt;+16, &lt;b&gt;Ref &lt;/b&gt;+21, &lt;b&gt;Will &lt;/b&gt;+18&lt;/h5&gt;&lt;h5&gt;&lt;b&gt;DR &lt;/b&gt;20/good and piercing; &lt;b&gt;SR &lt;/b&gt;35&lt;/h5&gt;&lt;/div&gt;&lt;hr/&gt;&lt;div&gt;&lt;h5&gt;&lt;b&gt;OFFENSE&lt;/b&gt;&lt;/h5&gt;&lt;/div&gt;&lt;hr/&gt;&lt;div&gt;&lt;h5&gt;&lt;b&gt;Spd &lt;/b&gt;40 ft., fly 30 ft. (good)&lt;/h5&gt;&lt;h5&gt;&lt;b&gt;Melee &lt;/b&gt;&lt;i&gt;&lt;i&gt;+3 falchion&lt;/i&gt;&lt;/i&gt; +31/+26/+21/+16 (2d4+15/15-20), 4 bites +23 (1d6+4)&lt;/h5&gt;&lt;h5&gt;&lt;b&gt;Space &lt;/b&gt;5 ft.; &lt;b&gt;Reach &lt;/b&gt;5 ft.&lt;/h5&gt;&lt;h5&gt;&lt;b&gt;Special Attacks &lt;/b&gt;detect thoughts (DC 29), extra initiative&lt;/h5&gt;&lt;h5&gt;&lt;b&gt;Spell-Like Abilities&lt;/b&gt; (CL 18th; concentration +27)  &lt;/br&gt;Constant&amp;mdash;&lt;i&gt;comprehend languages&lt;/i&gt;, &lt;i&gt;tongues&lt;/i&gt; &lt;/br&gt;At Will&amp;mdash;&lt;i&gt;clairvoyance/clairaudience&lt;/i&gt; &lt;/br&gt;1/day&amp;mdash;&lt;i&gt;dominate monster&lt;/i&gt; (DC 28)&lt;/h5&gt;&lt;/h5&gt;&lt;h5&gt;&lt;b&gt;Spells Known&lt;/b&gt; (CL 18th; concentration +27) &lt;/br&gt;9th (4/day)&amp;mdash;&lt;i&gt;weird&lt;/i&gt; (DC 28) &lt;/br&gt;8th (6/day)&amp;mdash;&lt;i&gt;greater shadow evocation&lt;/i&gt;, &lt;i&gt;mind blank&lt;/i&gt; &lt;/br&gt;7th (7/day)&amp;mdash;&lt;i&gt;greater shadow conjuration&lt;/i&gt;, &lt;i&gt;mass invisibility&lt;/i&gt;, &lt;i&gt;spell turning&lt;/i&gt; &lt;/br&gt;6th (7/day)&amp;mdash;&lt;i&gt;greater &lt;i&gt;dispel magic&lt;/i&gt;&lt;/i&gt;, &lt;i&gt;mass &lt;i&gt;suggestion&lt;/i&gt;&lt;/i&gt; (DC 25), &lt;i&gt;true seeing&lt;/i&gt; &lt;/br&gt;5th (8/day)&amp;mdash;&lt;i&gt;baleful &lt;i&gt;polymorph&lt;/i&gt;&lt;/i&gt; (DC 24), &lt;i&gt;feeblemind&lt;/i&gt; (DC 24), &lt;i&gt;mind fog&lt;/i&gt; (DC 24), &lt;i&gt;teleport&lt;/i&gt; &lt;/br&gt;4th (8/day)&amp;mdash;&lt;i&gt;charm monster&lt;/i&gt; (DC 23), &lt;i&gt;dimension door&lt;/i&gt;, &lt;i&gt;lesser globe of invulnerability&lt;/i&gt;, &lt;i&gt;scrying&lt;/i&gt; &lt;/br&gt;3rd (8/day)&amp;mdash;&lt;i&gt;dispel magic&lt;/i&gt;, &lt;i&gt;nondetection&lt;/i&gt;, &lt;i&gt;suggestion&lt;/i&gt; (DC 22), &lt;i&gt;vampiric touch&lt;/i&gt; (DC 22) &lt;/br&gt;2nd (8/day)&amp;mdash;&lt;i&gt;darkness&lt;/i&gt;, &lt;i&gt;knock&lt;/i&gt;, &lt;i&gt;misdirection&lt;/i&gt; (DC 21), &lt;i&gt;resist energy&lt;/i&gt;, &lt;i&gt;see invisibility&lt;/i&gt; &lt;/br&gt;1st (9/day)&amp;mdash;&lt;i&gt;charm person&lt;/i&gt; (DC 20), &lt;i&gt;identify&lt;/i&gt;, &lt;i&gt;mage armor&lt;/i&gt;, &lt;i&gt;magic missile&lt;/i&gt;, &lt;i&gt;ventriloquism&lt;/i&gt; (DC 20) &lt;/br&gt;0 (at will)&amp;mdash;&lt;i&gt;arcane mark&lt;/i&gt;, &lt;i&gt;bleed&lt;/i&gt; (DC 19), &lt;i&gt;daze&lt;/i&gt; (DC 19), &lt;i&gt;detect magic&lt;/i&gt;, &lt;i&gt;ghost sound&lt;/i&gt;, &lt;i&gt;mage hand&lt;/i&gt;, &lt;i&gt;message&lt;/i&gt;, &lt;i&gt;prestidigitation&lt;/i&gt;, &lt;i&gt;read magic&lt;/i&gt;&lt;/h5&gt;&lt;/h5&gt;&lt;/div&gt;&lt;hr/&gt;&lt;div&gt;&lt;h5&gt;&lt;b&gt;STATISTICS&lt;/b&gt;&lt;/h5&gt;&lt;/div&gt;&lt;hr/&gt;&lt;div&gt;&lt;h5&gt;&lt;b&gt;Str &lt;/b&gt;27, &lt;b&gt;Dex &lt;/b&gt;28, &lt;b&gt;Con &lt;/b&gt;30, &lt;b&gt;Int &lt;/b&gt; 25, &lt;b&gt;Wis &lt;/b&gt;22, &lt;b&gt;Cha &lt;/b&gt;29&lt;/h5&gt;&lt;h5&gt;&lt;b&gt;Base Atk &lt;/b&gt;+20; &lt;b&gt;CMB &lt;/b&gt;+28; &lt;b&gt;CMD &lt;/b&gt;52&lt;/h5&gt;&lt;h5&gt;&lt;b&gt;Feats &lt;/b&gt;Combat Casting, Combat Reflexes, Dodge, Hover, Improved Critical (falchion), Improved Initiative, Mobility, Quicken Spell, Silent Spell, Still Spell&lt;/h5&gt;&lt;h5&gt;&lt;b&gt;Skills &lt;/b&gt;Acrobatics +27 (+31 when jumping), Appraise +25, Bluff +35, Diplomacy +30, Disguise +30, Fly +31, Intimidate +30, Knowledge (arcana, history, nobility, religion) +25,  Perception +31, Sense Motive +27, Spellcraft +25, Stealth +30; &lt;b&gt;Racial Modifiers &lt;/b&gt;+4 Bluff, +8 Disguise, +4 Perception&lt;/h5&gt;&lt;h5&gt;&lt;b&gt;Languages &lt;/b&gt;Abyssal, Common, Infernal, Undercommon; &lt;i&gt;comprehend languages&lt;/i&gt;, &lt;i&gt;tongues&lt;/i&gt;&lt;/h5&gt;&lt;h5&gt;&lt;b&gt;SQ &lt;/b&gt;change shape (any humanoid; &lt;i&gt;alter self&lt;/i&gt; )&lt;/h5&gt;&lt;/div&gt;&lt;hr/&gt;&lt;div&gt;&lt;h5&gt;&lt;b&gt;ECOLOGY&lt;/b&gt;&lt;/h5&gt;&lt;/div&gt;&lt;hr/&gt;&lt;div&gt;&lt;h5&gt;&lt;b&gt;Environment &lt;/b&gt; any&lt;/h5&gt;&lt;h5&gt;&lt;b&gt;Organization &lt;/b&gt;solitary&lt;/h5&gt;&lt;h5&gt;&lt;b&gt;Treasure &lt;/b&gt;double (&lt;i&gt;+3 falchion&lt;/i&gt;, other treasure)&lt;/h5&gt;&lt;/div&gt;&lt;hr/&gt;&lt;div&gt;&lt;h5&gt;&lt;b&gt;SPECIAL ABILITIES&lt;/b&gt;&lt;/h5&gt;&lt;/div&gt;&lt;hr/&gt;&lt;div&gt;&lt;/h5&gt;&lt;h5&gt;&lt;b&gt;Extra Initiative (Su)&lt;/b&gt; When an encounter starts, a maharaja rolls twice for initiative. The maharaja acts normally on the higher of the two initiative counts each round. On the lower initiative count, the maharaja can take a single standard action.  &lt;/h5&gt;&lt;h5&gt;&lt;b&gt;Spells&lt;/b&gt; A maharaja casts arcane spells as an 18th-level sorcerer.&lt;/h5&gt;&lt;/div&gt;&lt;br&gt;&lt;div&gt;&lt;h4&gt;&lt;p&gt;&lt;p&gt;All rakshasas aspire to power, but there are those for whom this hunger is more than an obsession: It's a birthright. Legends among the rakshasas tell of the maharajas-those rakshasas whose depredations and acts of cruelty have elevated them above others of their kind and allowed them to &lt;i&gt;reincarnate&lt;/i&gt; as embodiments of every myth, fable, and cautionary tale involving the beast-headed fiends. Accorded the respect and deference of their lessers, maharajas inspire one emotion within the rakshasa race that few can: fear.  A maharaja rakshasa emerges only after a rakshasa of great power and inf luence has spent several lives as a member of the samrata, the height of the rakshasa's social-spiritual caste system. When a rakshasa ascends to maharaja status, others of its kind take notice, with rakshasas coming from far and wide to serve even a young maharaja-eager to curry its favor at an early age. The birth of a maharaja denotes that great change is imminent: The maharaja will fulfill some terrible destiny, found a lasting nation of rakshasas, undergo some manner of divine ascension, or defeat some greater foe and commandeer its domain, often splitting the region into large enough chunks for its lieutenants and servants to claim and still have room to expand. It is rare in the extreme for more than a handful of maharajas to emerge in the same century.  So great is a maharaja's power and inf luence and so long is its life that one can spend most of its time enjoying the luxury of its years of toil. When not manipulating armies or the machinations of lesser rakshasas, it can often be found surrounded by the most beautiful of its servitors-often charmed or dominated humanoids, or, if the maharaja is powerful enough, good-aligned outsiders-lounging in opulence.  The lair of a maharaja is typically a glorious, decadent mansion. After decades or centuries of work, gold filigree decorates the columns, and great friezes embossed with  rakshasa myths and folklore decorate the walls. Rather than couches or divans, luxurious pillows stuffed with exotic feathers and crafted from the hides of even rarer creatures serve for furniture, and all about hang the trophies of a centuries-long life of tyranny: the crowns of defeated rulers, the wealth of ruined countries, and the heads of failed lieutenants.  A maharaja's great experience and power, however, does not make it immune to or ignorant of threats. Disloyal servants, powerful kings, ambitious rivals, and meddling adventurers all might step forth to challenge a maharaja's rule. To that end, a maharaja employs devious methods to ensure its own safety, with assassination, false rumors, and illusory doubles serving as useful tools to ferret out threats. Wary of attack and often with wide territories to control, most rakshasa maharajas have several secluded palaces and lavish redoubts, and travel among them endlessly.  &lt;br&gt;&lt;b&gt;RAKSHASA RAJADHIRAJAS&lt;/b&gt;&lt;br&gt;  Each maharaja is unique, the process of its evolution granting it strengths and weaknesses that differentiate the being from all before it. Over its lifetimes, its path teaches it myriad lessons and grants distinctive powers. A typical maharaja is a master of divination, enchantment, and illusion. Other maharajas master various other techniques, such as necromancy or conjuration. As a maharaja continues to grow in malignant might, its powers outstrip those even of its peers. It might ultimately ascend to the rank of rajadhiraja-a king of kings.  Even more so than the maharajas, the rajadhirajas are unique beings. A rajadhiraja is never lower than CR 21-most have additional racial Hit Dice beyond the standard maharaja. Each additional racial Hit Die granted increases the rakshasa's CR by +1, but also increases its effective sorcerer caster level by +1 and grants a new spell-like ability that follows that rakshasa's personal theme and philosophy. A rajadhiraja that fancies itself a master of space and time might gain the ability to use greater &lt;i&gt;teleport&lt;/i&gt; three times per day or the use of &lt;i&gt;time stop&lt;/i&gt; once per day, while one who sees itself as a master of forms might gain the ability to use &lt;i&gt;shapechange&lt;/i&gt; once per day or &lt;i&gt;polymorph&lt;/i&gt; at will. A master of combat might instead gain additional damaging spell-like abilities. The type of new spell-like abilities the rakshasa gains can be selected as needed-8th- and 9th-level spells should be usable once per day, 5th- through 7th-level spells usable three times per day, and spells lower than 5th level at will, though even these guidelines can be adjusted as you see fit to make a more interesting rajadhiraja.  The cycle of reincarnation and the faint memories it imparts provide rajadhirajas with the distinct power to manipulate life and death according to this cycle. A rajadhiraja can use its mastery of reincarnation to  alter these cycles for other creatures, and as a result, all rajadhirajas gain the following special ability in addition to their other powers.  &lt;i&gt;Reincarnate (Su)&lt;/i&gt;: Once per day as a standard action, a rajadhiraja can bring a dead creature back to life as if using the &lt;i&gt;reincarnate&lt;/i&gt; spell, except that the target must have been dead less than 1 day and can have been killed by a death effect. As with any effect that restores life to a creature, the reincarnating creature can choose not to be &lt;i&gt;reincarnate&lt;/i&gt;d if it wishes, but if it does allow the effect to happen, it returns to life at full capacity, as if restored via &lt;i&gt;true resurrection&lt;/i&gt; in a new form. Some rajadhirajas slay their own allies in combat, then use this ability to in order to allow the allies to continue the battle in a new body. The new form granted by this effect can be any form within one size category of the dead creature's original size-the exact form of this new body is chosen by the rajadhiraja. Use the results listed in the &lt;i&gt;Core Rulebook&lt;/i&gt; for the &lt;i&gt;reincarnate&lt;/i&gt; spell as guidelines for determining the new body's physical ability score adjustments.&lt;/p&gt;&lt;/h4&gt;&lt;/div&gt;</t>
  </si>
  <si>
    <t>Marai</t>
  </si>
  <si>
    <t>21, touch 16, flat-footed 15</t>
  </si>
  <si>
    <t>(+5 Dex, +1 dodge, +5 natural)</t>
  </si>
  <si>
    <t>10/good and piercing</t>
  </si>
  <si>
    <t>7 bites +14 (1d4+2 plus confusion)</t>
  </si>
  <si>
    <t>6 energy bolts +14 touch (1d8 plus special)</t>
  </si>
  <si>
    <t>detect thoughts (DC 18), energy bolts</t>
  </si>
  <si>
    <t>Spells Known (CL 5th; concentration +9)   2nd (5/day)-invisibility, scorching ray   1st (7/day)-charm person (DC 15), jump, mage armor, magic missile   0 (at will)-bleed (DC 14), detect magic, ghost sound (DC 14), mage hand, open/close, read magic</t>
  </si>
  <si>
    <t>Str 14, Dex 21, Con 20, Int 11, Wis 13, Cha 18</t>
  </si>
  <si>
    <t>Dodge, Iron Will, Silent Spell, Still Spell, Weapon Finesse</t>
  </si>
  <si>
    <t>Acrobatics +14 (+18 when jumping), Bluff +20, Climb +7, Disguise +16, Knowledge (arcana) +8, Perception +10, Sense Motive +12, Spellcraft +8</t>
  </si>
  <si>
    <t>solitary, pair, cult (3-12)</t>
  </si>
  <si>
    <t>This finely robed and nimble fiend has six colorful vipers in place of arms, and a long, forked tongue in its fanged mouth.</t>
  </si>
  <si>
    <t>Confusion (Su) A creature bitten by a marai's bite (from either its actual mouth or the snakes it has for hands) must succeed at a DC 19 Will save or become confused for 1 round. The save DC is Constitution-based.  Energy Bolts (Ex) Once every 1d4 rounds as a standard action that provokes an attack of opportunity, a marai's six snake arms can each spit a bolt of energy to a maximum range of 60 feet. Each bolt deals 1d8 points of damage and has an additional effect if the target fails to resist it with a DC 19 Fortitude save, as summarized below. The save DC is Constitution-based.  Amethyst Viper: Cold damage plus sickened for 1d4 rounds.  Crimson Viper: Fire damage plus burn (1d4, DC 19).  Emerald Viper: Acid damage plus nauseated for 1 round.  Magenta Viper: Electricity damage plus staggered for 1 round.  Turquoise Viper: Sonic damage plus stunned for 1 round.  Violet Viper: Force damage plus knocked prone.  Spells A marai casts arcane spells as a 5th-level sorcerer.</t>
  </si>
  <si>
    <t>Marai are deviant spellcasters first and fiendish corruptors second. If allowed to indulge in their desire for perverse mystical study, most marai are content to serve as part of another rakshasa's cabal. A solitary marai might pose as a neophyte magician to infiltrate another spellcaster's abode. If the marai is successful, the master soon becomes either the servant or a corpse.  The possibility of new magical discoveries drives a marai. Morality and compassion never constrain the fiend's experiments. A marai prefers to torment and exploit mortals who have no idea of the rakshasa's true nature, and it takes great pleasure in using magical might to bring would-be heroes, especially those who invade its lair, to their knees. Such a game offers a marai enjoyment, however, only if subjects are unaware of the danger or at least unable to oppose it.  A marai is 6 feet tall and weighs 160 pounds. Its serpentine arms render fine manipulation or wielding weapons unfeasible, and so it typically assumes humanoid form when working on experiments that require manual dexterity. A marai unable to do so must rely upon cantrips like mage hand for such tasks-or perhaps the aid of a slave or charmed ally.</t>
  </si>
  <si>
    <t>&lt;link rel="stylesheet"href="PF.css"&gt;&lt;div&gt;&lt;h2&gt;Rakshasa, Marai&lt;/h2&gt;&lt;h3&gt;&lt;i&gt;&lt;i&gt;This finely robed and nimble fiend has six colorful vipers in place of arms&lt;/i&gt;, &lt;i&gt;and a long&lt;/i&gt;, &lt;i&gt;forked tongue in its fanged mouth&lt;/i&gt;.&lt;/i&gt;&lt;/h3&gt;&lt;br&gt;&lt;/br&gt;&lt;/div&gt;&lt;div class="heading"&gt;&lt;p class="alignleft"&gt;Marai&lt;/p&gt;&lt;p class="alignright"&gt;CR 8&lt;/p&gt;&lt;div style="clear: both;"&gt;&lt;/div&gt;&lt;/div&gt;&lt;div&gt;&lt;h5&gt;&lt;b&gt;XP &lt;/b&gt;4,800&lt;/h5&gt;&lt;h5&gt;LE Medium outsider (native, rakshasa, shapechanger)&lt;/h5&gt;&lt;h5&gt;&lt;b&gt;Init &lt;/b&gt;+5; &lt;b&gt;Senses &lt;/b&gt;darkvision 60 ft.; Perception +10&lt;/h5&gt;&lt;/div&gt;&lt;hr/&gt;&lt;div&gt;&lt;h5&gt;&lt;b&gt;DEFENSE&lt;/b&gt;&lt;/h5&gt;&lt;/div&gt;&lt;hr/&gt;&lt;div&gt;&lt;h5&gt;&lt;b&gt;AC &lt;/b&gt;21, touch 16, flat-footed 15 (+5 Dex, +1 dodge, +5 natural)&lt;/h5&gt;&lt;h5&gt;&lt;b&gt;hp &lt;/b&gt;94 (9d10+45)&lt;/h5&gt;&lt;h5&gt;&lt;b&gt;Fort &lt;/b&gt;+8, &lt;b&gt;Ref &lt;/b&gt;+11, &lt;b&gt;Will &lt;/b&gt;+9&lt;/h5&gt;&lt;h5&gt;&lt;b&gt;DR &lt;/b&gt;10/good and piercing; &lt;b&gt;SR &lt;/b&gt;23&lt;/h5&gt;&lt;/div&gt;&lt;hr/&gt;&lt;div&gt;&lt;h5&gt;&lt;b&gt;OFFENSE&lt;/b&gt;&lt;/h5&gt;&lt;/div&gt;&lt;hr/&gt;&lt;div&gt;&lt;h5&gt;&lt;b&gt;Spd &lt;/b&gt;40 ft.&lt;/h5&gt;&lt;h5&gt;&lt;b&gt;Melee &lt;/b&gt;7 bites +14 (1d4+2 plus confusion)&lt;/h5&gt;&lt;h5&gt;&lt;b&gt;Ranged &lt;/b&gt;6 energy bolts +14 touch (1d8 plus special)&lt;/h5&gt;&lt;h5&gt;&lt;b&gt;Space &lt;/b&gt;5 ft.; &lt;b&gt;Reach &lt;/b&gt;5 ft.&lt;/h5&gt;&lt;h5&gt;&lt;b&gt;Special Attacks &lt;/b&gt;detect thoughts (DC 18), energy bolts&lt;/h5&gt;&lt;h5&gt;&lt;b&gt;Spells Known&lt;/b&gt; (CL 5th; concentration +9) &lt;/br&gt;2nd (5/day)&amp;mdash;&lt;i&gt;invisibility&lt;/i&gt;, &lt;i&gt;scorching ray&lt;/i&gt; &lt;/br&gt;1st (7/day)&amp;mdash;&lt;i&gt;charm person&lt;/i&gt; (DC 15), &lt;i&gt;jump&lt;/i&gt;, &lt;i&gt;mage armor&lt;/i&gt;, &lt;i&gt;magic missile&lt;/i&gt; &lt;/br&gt;0 (at will)&amp;mdash;&lt;i&gt;bleed&lt;/i&gt; (DC 14), &lt;i&gt;detect magic&lt;/i&gt;, &lt;i&gt;ghost sound&lt;/i&gt; (DC 14), &lt;i&gt;mage hand&lt;/i&gt;, &lt;i&gt;open/close&lt;/i&gt;, &lt;i&gt;read magic&lt;/i&gt;&lt;/h5&gt;&lt;/h5&gt;&lt;/div&gt;&lt;hr/&gt;&lt;div&gt;&lt;h5&gt;&lt;b&gt;STATISTICS&lt;/b&gt;&lt;/h5&gt;&lt;/div&gt;&lt;hr/&gt;&lt;div&gt;&lt;h5&gt;&lt;b&gt;Str &lt;/b&gt;14, &lt;b&gt;Dex &lt;/b&gt;21, &lt;b&gt;Con &lt;/b&gt;20, &lt;b&gt;Int &lt;/b&gt; 11, &lt;b&gt;Wis &lt;/b&gt;13, &lt;b&gt;Cha &lt;/b&gt;18&lt;/h5&gt;&lt;h5&gt;&lt;b&gt;Base Atk &lt;/b&gt;+9; &lt;b&gt;CMB &lt;/b&gt;+11; &lt;b&gt;CMD &lt;/b&gt;27&lt;/h5&gt;&lt;h5&gt;&lt;b&gt;Feats &lt;/b&gt;Dodge, Iron Will, Silent Spell, Still Spell, Weapon Finesse&lt;/h5&gt;&lt;h5&gt;&lt;b&gt;Skills &lt;/b&gt;Acrobatics +14 (+18 when jumping), Bluff +20, Climb +7, Disguise +16, Knowledge (arcana) +8, Perception +10, Sense Motive +12, Spellcraft +8; &lt;b&gt;Racial Modifiers &lt;/b&gt;+4 Bluff, +8 Disguise&lt;/h5&gt;&lt;h5&gt;&lt;b&gt;Languages &lt;/b&gt;Common, Infernal, Undercommon&lt;/h5&gt;&lt;h5&gt;&lt;b&gt;SQ &lt;/b&gt;change shape (any humanoid; &lt;i&gt;alter self&lt;/i&gt; )&lt;/h5&gt;&lt;/div&gt;&lt;hr/&gt;&lt;div&gt;&lt;h5&gt;&lt;b&gt;ECOLOGY&lt;/b&gt;&lt;/h5&gt;&lt;/div&gt;&lt;hr/&gt;&lt;div&gt;&lt;h5&gt;&lt;b&gt;Environment &lt;/b&gt; any&lt;/h5&gt;&lt;h5&gt;&lt;b&gt;Organization &lt;/b&gt;solitary, pair, cult (3-12)&lt;/h5&gt;&lt;h5&gt;&lt;b&gt;Treasure &lt;/b&gt;standard&lt;/h5&gt;&lt;/div&gt;&lt;hr/&gt;&lt;div&gt;&lt;h5&gt;&lt;b&gt;SPECIAL ABILITIES&lt;/b&gt;&lt;/h5&gt;&lt;/div&gt;&lt;hr/&gt;&lt;div&gt;&lt;/h5&gt;&lt;h5&gt;&lt;b&gt;Confusion (Su)&lt;/b&gt; A creature bitten by a marai's bite (from either its actual mouth or the snakes it has for hands) must succeed at a DC 19 Will save or become confused for 1 round. The save DC is Constitution-based.  &lt;/h5&gt;&lt;h5&gt;&lt;b&gt;Energy Bolts (Ex)&lt;/b&gt; Once every 1d4 rounds as a standard action that provokes an attack of opportunity, a marai's six snake arms can each spit a bolt of energy to a maximum range of 60 feet. Each bolt deals 1d8 points of damage and has an additional effect if the target fails to resist it with a DC 19 Fortitude save, as summarized below. The save DC is Constitution-based.  &lt;i&gt;Amethyst Viper&lt;/i&gt;: Cold damage plus sickened for 1d4 rounds.  &lt;i&gt;Crimson Viper&lt;/i&gt;: Fire damage plus burn (1d4, DC 19).  &lt;i&gt;Emerald Viper&lt;/i&gt;: Acid damage plus nauseated for 1 round.  &lt;i&gt;Magenta Viper&lt;/i&gt;: Electricity damage plus staggered for 1 round.  &lt;i&gt;Turquoise Viper&lt;/i&gt;: Sonic damage plus stunned for 1 round.  &lt;i&gt;Violet Viper&lt;/i&gt;: Force damage plus knocked prone.  &lt;/h5&gt;&lt;h5&gt;&lt;b&gt;Spells&lt;/b&gt; A marai casts arcane spells as a 5th-level sorcerer.&lt;/h5&gt;&lt;/div&gt;&lt;br&gt;&lt;/br&gt;&lt;div&gt;&lt;h4&gt;&lt;p&gt;&lt;p&gt;Marai are deviant spellcasters first and fiendish corruptors second. If allowed to indulge in their desire for perverse mystical study, most marai are content to serve as part of another rakshasa's cabal. A solitary marai might pose as a neophyte magician to infiltrate another spellcaster's abode. If the marai is successful, the master soon becomes either the servant or a corpse.  The possibility of new magical discoveries drives a marai. Morality and compassion never constrain the fiend's experiments. A marai prefers to torment and exploit mortals who have no idea of the rakshasa's true nature, and it takes great pleasure in using magical might to bring would-be heroes, especially those who invade its lair, to their knees. Such a game offers a marai enjoyment, however, only if subjects are unaware of the danger or at least unable to oppose it.  A marai is 6 feet tall and weighs 160 pounds. Its serpentine arms render fine manipulation or wielding weapons unfeasible, and so it typically assumes humanoid form when working on experiments that require manual dexterity. A marai unable to do so must rely upon cantrips like &lt;i&gt;mage hand&lt;/i&gt; for such tasks-or perhaps the aid of a slave or charmed ally.&lt;/p&gt;&lt;/h4&gt;&lt;/div&gt;</t>
  </si>
  <si>
    <t>Raktavarna</t>
  </si>
  <si>
    <t>darkvision 60 ft., detect magic; Perception +9</t>
  </si>
  <si>
    <t>Fort +3, Ref +6, Will +4</t>
  </si>
  <si>
    <t>bite +8 (1d4-2 plus poison)</t>
  </si>
  <si>
    <t>detect thoughts (DC 13)</t>
  </si>
  <si>
    <t>Spell-Like Abilities (CL 6th; concentration +8)  Constant-comprehend languages   1/day-charm person (DC 13), suggestion (DC 15)   1/week-commune (CL 12th, 6 questions)</t>
  </si>
  <si>
    <t>Str 7, Dex 16, Con 15, Int 12, Wis 13, Cha 14</t>
  </si>
  <si>
    <t>Alertness, Weapon Finesse</t>
  </si>
  <si>
    <t>Bluff +12, Climb +14, Disguise +16, Escape Artist +6, Perception +9, Sense Motive +9, Stealth +17, Swim +11</t>
  </si>
  <si>
    <t>Common, Infernal, Undercommon; comprehend languages</t>
  </si>
  <si>
    <t>change shape (Tiny living object), master's eyes</t>
  </si>
  <si>
    <t>solitary, pair, or rack (3-10)</t>
  </si>
  <si>
    <t>What at first appears to be a bejeweled blade shimmers and writhes, transforming into a hideous, red-eyed serpent.</t>
  </si>
  <si>
    <t>Change Shape (Su) As a full-round action, a raktavarna can take the shape of a handheld object, most often an ornamental light, a one-handed weapon, or a piece of treasure. If the rakshasa remains stationary in such a form, it can attempt Stealth checks even while being observed. It can remain motionless in object form indefinitely, but reverts to its true form as soon as it takes any action.  Master's Eyes (Su) A raktavarna can designate a single creature as its master as a standard action. If the raktavarna is a spellcaster's familiar, its master is automatically that spellcaster, and the raktavarna cannot change this. As a full-round action, a raktavarna's master can observe  the world as if looking through the raktavarna's eyes. The master must concentrate to maintain this link each round. The master's visual senses are suppressed for this time, and he uses the raktavarna's darkvision, detect magic, and regular eyesight to observe the world. This ability has no limit on range, and functions even across planar boundaries. If the raktavarna is slain while its master is using this ability, the master is stunned for 1d4 rounds (no save).  Poison (Su) Bite-injury; save Fort DC 13; frequency 1/round for 6 rounds; effect 1d2 Wis plus modify memory; cure 1 save. Each time a victim takes Wisdom damage from this poison, a modify memory effect causes the victim to forget the previous minute's interactions with the raktavarna, as long as the raktavarna is no longer visible or is in object form. The save DC is Constitution-based.</t>
  </si>
  <si>
    <t>Made up of smoke, blood, and gold, raktavarnas are the least of the rakshasas-they are born not from humanoids, but from the souls of rakshasas who failed utterly in their previous incarnation and who are thus reborn from a serpent's egg.  These terrors drift through society, passing from hand to hand as weapons or strange tokens from foreign lands, curiosities brought home by traders and emissaries and given to leaders as tribute. In this manner the raktavarnas gain entry into corridors of power throughout the world, and what they see, their foul masters know. A raktavarna's servitude to a master ends only when its master decrees, or (more commonly) upon the master's death. Little disconcerts raktavarnas more than having no master, and when they are cast adrift in this manner, they seek a replacement as soon as they can.  A 7th-level lawful evil spellcaster with the Improved Familiar feat can gain a raktavarna rakshasa as a familiar.</t>
  </si>
  <si>
    <t>&lt;link rel="stylesheet"href="PF.css"&gt;&lt;div&gt;&lt;h2&gt;Rakshasa, Raktavarna&lt;/h2&gt;&lt;h3&gt;&lt;i&gt;What at first appears to be a bejeweled blade shimmers and writhes, transforming into a hideous, red-eyed serpent.&lt;/i&gt;&lt;/h3&gt;&lt;br&gt;&lt;/div&gt;&lt;div class="heading"&gt;&lt;p class="alignleft"&gt;Raktavarna&lt;/p&gt;&lt;p class="alignright"&gt;CR 2&lt;/p&gt;&lt;div style="clear: both;"&gt;&lt;/div&gt;&lt;/div&gt;&lt;div&gt;&lt;h5&gt;&lt;b&gt;XP &lt;/b&gt;600&lt;/h5&gt;&lt;h5&gt;LE Tiny outsider (native, rakshasa, shapechanger)&lt;/h5&gt;&lt;h5&gt;&lt;b&gt;Init &lt;/b&gt;+3; &lt;b&gt;Senses &lt;/b&gt;darkvision 60 ft., &lt;i&gt;detect magic&lt;/i&gt;; Perception +9&lt;/h5&gt;&lt;/div&gt;&lt;hr/&gt;&lt;div&gt;&lt;h5&gt;&lt;b&gt;DEFENSE&lt;/b&gt;&lt;/h5&gt;&lt;/div&gt;&lt;hr/&gt;&lt;div&gt;&lt;h5&gt;&lt;b&gt;AC &lt;/b&gt;17, touch 15, flat-footed 14 (+3 Dex, +2 natural, +2 size)&lt;/h5&gt;&lt;h5&gt;&lt;b&gt;hp &lt;/b&gt;22 (3d10+6)&lt;/h5&gt;&lt;h5&gt;&lt;b&gt;Fort &lt;/b&gt;+3, &lt;b&gt;Ref &lt;/b&gt;+6, &lt;b&gt;Will &lt;/b&gt;+4&lt;/h5&gt;&lt;h5&gt;&lt;b&gt;DR &lt;/b&gt;5/good or piercing; &lt;b&gt;SR &lt;/b&gt;17&lt;/h5&gt;&lt;/div&gt;&lt;hr/&gt;&lt;div&gt;&lt;h5&gt;&lt;b&gt;OFFENSE&lt;/b&gt;&lt;/h5&gt;&lt;/div&gt;&lt;hr/&gt;&lt;div&gt;&lt;h5&gt;&lt;b&gt;Spd &lt;/b&gt;20 ft., climb 20 ft., swim 20 ft.&lt;/h5&gt;&lt;h5&gt;&lt;b&gt;Melee &lt;/b&gt;bite +8 (1d4-2 plus poison)&lt;/h5&gt;&lt;h5&gt;&lt;b&gt;Space &lt;/b&gt;5 ft.; &lt;b&gt;Reach &lt;/b&gt;5 ft.&lt;/h5&gt;&lt;h5&gt;&lt;b&gt;Special Attacks &lt;/b&gt;detect thoughts (DC 13)&lt;/h5&gt;&lt;h5&gt;&lt;b&gt;Spell-Like Abilities&lt;/b&gt; (CL 6th; concentration +8)  &lt;/br&gt;Constant&amp;mdash;&lt;i&gt;comprehend languages&lt;/i&gt; &lt;/br&gt;1/day&amp;mdash;&lt;i&gt;charm person&lt;/i&gt; (DC 13), &lt;i&gt;suggestion&lt;/i&gt; (DC 15) &lt;/br&gt;1/week&amp;mdash;&lt;i&gt;commune&lt;/i&gt; (CL 1&lt;sup&gt;2th&lt;/sup&gt;, 6 questions)&lt;/h5&gt;&lt;/h5&gt;&lt;/div&gt;&lt;hr/&gt;&lt;div&gt;&lt;h5&gt;&lt;b&gt;STATISTICS&lt;/b&gt;&lt;/h5&gt;&lt;/div&gt;&lt;hr/&gt;&lt;div&gt;&lt;h5&gt;&lt;b&gt;Str &lt;/b&gt;7, &lt;b&gt;Dex &lt;/b&gt;16, &lt;b&gt;Con &lt;/b&gt;15, &lt;b&gt;Int &lt;/b&gt; 12, &lt;b&gt;Wis &lt;/b&gt;13, &lt;b&gt;Cha &lt;/b&gt;14&lt;/h5&gt;&lt;h5&gt;&lt;b&gt;Base Atk &lt;/b&gt;+3; &lt;b&gt;CMB &lt;/b&gt;+4; &lt;b&gt;CMD &lt;/b&gt;12 (can't be tripped)&lt;/h5&gt;&lt;h5&gt;&lt;b&gt;Feats &lt;/b&gt;Alertness, Weapon Finesse&lt;/h5&gt;&lt;h5&gt;&lt;b&gt;Skills &lt;/b&gt;Bluff +12, Climb +14, Disguise +16, Escape Artist +6, Perception +9, Sense Motive +9, Stealth +17, Swim +11; &lt;b&gt;Racial Modifiers &lt;/b&gt;+4 Bluff, +8 Disguise&lt;/h5&gt;&lt;h5&gt;&lt;b&gt;Languages &lt;/b&gt;Common, Infernal, Undercommon; &lt;i&gt;comprehend languages&lt;/i&gt;&lt;/h5&gt;&lt;h5&gt;&lt;b&gt;SQ &lt;/b&gt;change shape (Tiny living object), master's eyes&lt;/h5&gt;&lt;/div&gt;&lt;hr/&gt;&lt;div&gt;&lt;h5&gt;&lt;b&gt;ECOLOGY&lt;/b&gt;&lt;/h5&gt;&lt;/div&gt;&lt;hr/&gt;&lt;div&gt;&lt;h5&gt;&lt;b&gt;Environment &lt;/b&gt; any&lt;/h5&gt;&lt;h5&gt;&lt;b&gt;Organization &lt;/b&gt;solitary, pair, or rack (3-10)&lt;/h5&gt;&lt;h5&gt;&lt;b&gt;Treasure &lt;/b&gt;standard&lt;/h5&gt;&lt;/div&gt;&lt;hr/&gt;&lt;div&gt;&lt;h5&gt;&lt;b&gt;SPECIAL ABILITIES&lt;/b&gt;&lt;/h5&gt;&lt;/div&gt;&lt;hr/&gt;&lt;div&gt;&lt;/h5&gt;&lt;h5&gt;&lt;b&gt;Change Shape (Su)&lt;/b&gt; As a full-round action, a raktavarna can take the shape of a handheld object, most often an ornamental light, a one-handed weapon, or a piece of treasure. If the rakshasa remains stationary in such a form, it can attempt Stealth checks even while being observed. It can remain motionless in object form indefinitely, but reverts to its true form as soon as it takes any action.  &lt;/h5&gt;&lt;h5&gt;&lt;b&gt;Master's Eyes (Su)&lt;/b&gt; A raktavarna can designate a single creature as its master as a standard action. If the raktavarna is a spellcaster's familiar, its master is automatically that spellcaster, and the raktavarna cannot change this. As a full-round action, a raktavarna's master can observe  the world as if looking through the raktavarna's eyes. The master must concentrate to maintain this link each round. The master's visual senses are suppressed for this time, and he uses the raktavarna's darkvision, &lt;i&gt;detect magic&lt;/i&gt;, and regular eyesight to observe the world. This ability has no limit on range, and functions even across planar boundaries. If the raktavarna is slain while its master is using this ability, the master is stunned for 1d4 rounds (no save).  &lt;/h5&gt;&lt;h5&gt;&lt;b&gt;Poison (Su)&lt;/b&gt; Bite-injury; &lt;i&gt;save&lt;/i&gt; Fort DC 13; &lt;i&gt;frequency&lt;/i&gt; 1/round for 6 rounds; &lt;i&gt;effect&lt;/i&gt; 1d2 Wis plus &lt;i&gt;modify memory&lt;/i&gt;; &lt;i&gt;cure&lt;/i&gt; 1 &lt;i&gt;save&lt;/i&gt;. Each time a victim takes Wisdom damage from this poison, a &lt;i&gt;modify memory&lt;/i&gt; effect causes the victim to forget the previous minute's interactions with the raktavarna, as long as the raktavarna is no longer visible or is in object form. The save DC is Constitution-based.&lt;/h5&gt;&lt;/div&gt;&lt;br&gt;&lt;div&gt;&lt;h4&gt;&lt;p&gt;&lt;p&gt;Made up of smoke, blood, and gold, raktavarnas are the least of the rakshasas-they are born not from humanoids, but from the souls of rakshasas who failed utterly in their previous incarnation and who are thus reborn from a serpent's egg.  These terrors drift through society, passing from hand to hand as weapons or strange tokens from foreign lands, curiosities brought home by traders and emissaries and given to leaders as tribute. In this manner the raktavarnas gain entry into corridors of power throughout the world, and what they see, their foul masters know. A raktavarna's servitude to a master ends only when its master decrees, or (more commonly) upon the master's death. Little disconcerts raktavarnas more than having no master, and when they are cast adrift in this manner, they seek a replacement as soon as they can.  A 7th-level lawful evil spellcaster with the Improved Familiar feat can gain a raktavarna rakshasa as a familiar.&lt;/p&gt;&lt;/h4&gt;&lt;/div&gt;</t>
  </si>
  <si>
    <t>Tataka</t>
  </si>
  <si>
    <t>darkvision 60 ft., scent, true seeing; Perception +19</t>
  </si>
  <si>
    <t>28, touch 13, flat-footed 24</t>
  </si>
  <si>
    <t>(+3 Dex, +1 dodge, +15 natural, -1 size)</t>
  </si>
  <si>
    <t>Fort +18, Ref +9, Will +12</t>
  </si>
  <si>
    <t>unarmed strike +24/+19/+14/+9 (2d6+7/19-20), bite +19 (1d8+3)</t>
  </si>
  <si>
    <t>detect thoughts (DC 24), martial artist</t>
  </si>
  <si>
    <t>Spell-Like Abilities (CL 15th; concentration +20)  Constant-air walk, true seeing</t>
  </si>
  <si>
    <t>Spells Known (CL 12th; concentration +17)   6th (3/day)-heal   5th (6/day)-flame strike (DC 20), telekinesis (DC 20)   4th (7/day)-charm monster (DC 19), dimension door, freedom of movement   3rd (7/day)-dispel magic, fireball (DC 18), haste, rage   2nd (7/day)-acid arrow, cure moderate wounds, death knell (DC 17), invisibility, misdirection   1st (8/day)-command (DC 16), mage armor, magic missile, ray of enfeeblement (DC 16), shield of faith   0 (at will)-acid splash, bleed (DC 15), light, mage hand, mending, message, open/close, prestidigitation, read magic</t>
  </si>
  <si>
    <t>Str 24, Dex 16, Con 25, Int 13, Wis 13, Cha 20</t>
  </si>
  <si>
    <t>Cleave, Combat Reflexes, Critical Focus, Dodge, Great Cleave, Improved Critical (unarmed strike), Improved Vital Strike, Power Attack, Vital Strike</t>
  </si>
  <si>
    <t>Acrobatics +18 (+22 when jumping), Bluff +23, Climb +17, Disguise +26, Intimidate +23, Knowledge (religion) +10, Perception +19, Sense Motive +19, Survival +16, Swim +18</t>
  </si>
  <si>
    <t>change shape (any humanoid; alter self or giant form I)</t>
  </si>
  <si>
    <t>solitary, pair, patrol (3-6)</t>
  </si>
  <si>
    <t>This towering, blue-skinned woman has backward-facing hands and a feral, animal-like visage with exaggerated features.</t>
  </si>
  <si>
    <t>Martial Artist (Su) A tataka's unarmed strikes deal 2d6 points of damage. If a tataka gains monk levels, it uses its tataka unarmed strike damage or its monk unarmed strike damage, whichever is higher. Its unarmed strikes function as lawful and evil weapons for overcoming damage reduction.  Spells A tataka casts spells as a 12th-level sorcerer. A tataka can cast spells from the cleric list as well as those normally available to a sorcerer. Cleric spells are considered arcane spells for a tataka.</t>
  </si>
  <si>
    <t>Tataka rakshasas are the least subtle and largest of their kind. They are philosophers and fanatics, loyal servants of the rakshasa immortals. Their familiarity with religion and its trappings makes them excellent corruptors and blasphemers. Such rakshasas might assault sacred sites or rituals directly so as to foil good works and slay holy people. A tataka holds all religions in contempt save the worship of rakshasas, and it openly mocks and assaults any who dare believe otherwise.  Tataka rakshasas are more than zealots, though, and they train from an early age in martial arts-their strikes can break bones as surely as any unarmed strike from a monk or other practitioner of such styles of combat.  A typical tataka is 12 feet tall and weighs 1,300 pounds.</t>
  </si>
  <si>
    <t>&lt;link rel="stylesheet"href="PF.css"&gt;&lt;div&gt;&lt;h2&gt;Rakshasa, Tataka&lt;/h2&gt;&lt;h3&gt;&lt;i&gt;&lt;i&gt;This towering&lt;/i&gt;, &lt;i&gt;blue-skinned woman has backward-facing hands and a feral&lt;/i&gt;, &lt;i&gt;animal-like visage with exaggerated features&lt;/i&gt;.&lt;/i&gt;&lt;/h3&gt;&lt;br&gt;&lt;/br&gt;&lt;/div&gt;&lt;div class="heading"&gt;&lt;p class="alignleft"&gt;Tataka&lt;/p&gt;&lt;p class="alignright"&gt;CR 15&lt;/p&gt;&lt;div style="clear: both;"&gt;&lt;/div&gt;&lt;/div&gt;&lt;div&gt;&lt;h5&gt;&lt;b&gt;XP &lt;/b&gt;51,200&lt;/h5&gt;&lt;h5&gt;LE Large outsider (native, rakshasa, shapechanger)&lt;/h5&gt;&lt;h5&gt;&lt;b&gt;Init &lt;/b&gt;+3; &lt;b&gt;Senses &lt;/b&gt;darkvision 60 ft., scent, &lt;i&gt;true seeing&lt;/i&gt;; Perception +19&lt;/h5&gt;&lt;/div&gt;&lt;hr/&gt;&lt;div&gt;&lt;h5&gt;&lt;b&gt;DEFENSE&lt;/b&gt;&lt;/h5&gt;&lt;/div&gt;&lt;hr/&gt;&lt;div&gt;&lt;h5&gt;&lt;b&gt;AC &lt;/b&gt;28, touch 13, flat-footed 24 (+3 Dex, +1 dodge, +15 natural, -1 size)&lt;/h5&gt;&lt;h5&gt;&lt;b&gt;hp &lt;/b&gt;225 (18d10+126)&lt;/h5&gt;&lt;h5&gt;&lt;b&gt;Fort &lt;/b&gt;+18, &lt;b&gt;Ref &lt;/b&gt;+9, &lt;b&gt;Will &lt;/b&gt;+12&lt;/h5&gt;&lt;h5&gt;&lt;b&gt;DR &lt;/b&gt;15/good and piercing; &lt;b&gt;SR &lt;/b&gt;30&lt;/h5&gt;&lt;/div&gt;&lt;hr/&gt;&lt;div&gt;&lt;h5&gt;&lt;b&gt;OFFENSE&lt;/b&gt;&lt;/h5&gt;&lt;/div&gt;&lt;hr/&gt;&lt;div&gt;&lt;h5&gt;&lt;b&gt;Spd &lt;/b&gt;40 ft.;  &lt;i&gt;air walk&lt;/i&gt;&lt;/h5&gt;&lt;h5&gt;&lt;b&gt;Melee &lt;/b&gt;unarmed strike +24/+19/+14/+9 (2d6+7/19-20), bite +19 (1d8+3)&lt;/h5&gt;&lt;h5&gt;&lt;b&gt;Space &lt;/b&gt;10 ft.; &lt;b&gt;Reach &lt;/b&gt;10 ft.&lt;/h5&gt;&lt;h5&gt;&lt;b&gt;Special Attacks &lt;/b&gt;detect thoughts (DC 24), martial artist&lt;/h5&gt;&lt;h5&gt;&lt;b&gt;Spell-Like Abilities&lt;/b&gt; (CL 15th; concentration +20)  &lt;/br&gt;Constant&amp;mdash;&lt;i&gt;air walk&lt;/i&gt;, &lt;i&gt;true seeing&lt;/i&gt;&lt;/h5&gt;&lt;/h5&gt;&lt;h5&gt;&lt;b&gt;Spells Known&lt;/b&gt; (CL 12th; concentration +17) &lt;/br&gt;6th (3/day)&amp;mdash;&lt;i&gt;heal&lt;/i&gt; &lt;/br&gt;5th (6/day)&amp;mdash;&lt;i&gt;flame strike&lt;/i&gt; (DC 20), &lt;i&gt;telekinesis&lt;/i&gt; (DC 20) &lt;/br&gt;4th (7/day)&amp;mdash;&lt;i&gt;charm monster&lt;/i&gt; (DC 19), &lt;i&gt;dimension door&lt;/i&gt;, &lt;i&gt;freedom of movement&lt;/i&gt; &lt;/br&gt;3rd (7/day)&amp;mdash;&lt;i&gt;dispel magic&lt;/i&gt;, &lt;i&gt;fireball&lt;/i&gt; (DC 18), &lt;i&gt;haste&lt;/i&gt;, &lt;i&gt;rage&lt;/i&gt; &lt;/br&gt;2nd (7/day)&amp;mdash;&lt;i&gt;acid arrow&lt;/i&gt;, &lt;i&gt;cure moderate wounds&lt;/i&gt;, &lt;i&gt;death knell&lt;/i&gt; (DC 17), &lt;i&gt;invisibility&lt;/i&gt;, &lt;i&gt;misdirection&lt;/i&gt; &lt;/br&gt;1st (8/day)&amp;mdash;&lt;i&gt;command&lt;/i&gt; (DC 16), &lt;i&gt;mage armor&lt;/i&gt;, &lt;i&gt;magic missile&lt;/i&gt;, &lt;i&gt;ray of enfeeblement&lt;/i&gt; (DC 16), &lt;i&gt;shield of faith&lt;/i&gt; &lt;/br&gt;0 (at will)&amp;mdash;&lt;i&gt;acid splash&lt;/i&gt;, &lt;i&gt;bleed&lt;/i&gt; (DC 15), &lt;i&gt;light&lt;/i&gt;, &lt;i&gt;mage hand&lt;/i&gt;, &lt;i&gt;mending&lt;/i&gt;, &lt;i&gt;message&lt;/i&gt;, &lt;i&gt;open/close&lt;/i&gt;, &lt;i&gt;prestidigitation&lt;/i&gt;, &lt;i&gt;read magic&lt;/i&gt;&lt;/h5&gt;&lt;/h5&gt;&lt;/div&gt;&lt;hr/&gt;&lt;div&gt;&lt;h5&gt;&lt;b&gt;STATISTICS&lt;/b&gt;&lt;/h5&gt;&lt;/div&gt;&lt;hr/&gt;&lt;div&gt;&lt;h5&gt;&lt;b&gt;Str &lt;/b&gt;24, &lt;b&gt;Dex &lt;/b&gt;16, &lt;b&gt;Con &lt;/b&gt;25, &lt;b&gt;Int &lt;/b&gt; 13, &lt;b&gt;Wis &lt;/b&gt;13, &lt;b&gt;Cha &lt;/b&gt;20&lt;/h5&gt;&lt;h5&gt;&lt;b&gt;Base Atk &lt;/b&gt;+18; &lt;b&gt;CMB &lt;/b&gt;+26; &lt;b&gt;CMD &lt;/b&gt;40&lt;/h5&gt;&lt;h5&gt;&lt;b&gt;Feats &lt;/b&gt;Cleave, Combat Reflexes, Critical Focus, Dodge, Great Cleave, Improved Critical (unarmed strike), Improved Vital Strike, Power Attack, Vital Strike&lt;/h5&gt;&lt;h5&gt;&lt;b&gt;Skills &lt;/b&gt;Acrobatics +18 (+22 when jumping), Bluff +23, Climb +17, Disguise +26, Intimidate +23, Knowledge (religion) +10, Perception +19, Sense Motive +19, Survival +16, Swim +18; &lt;b&gt;Racial Modifiers &lt;/b&gt;+4 Bluff, +8 Disguise&lt;/h5&gt;&lt;h5&gt;&lt;b&gt;Languages &lt;/b&gt;Common, Infernal, Undercommon&lt;/h5&gt;&lt;h5&gt;&lt;b&gt;SQ &lt;/b&gt;change shape (any humanoid; &lt;i&gt;alter self&lt;/i&gt; or &lt;i&gt;giant form&lt;/i&gt; I)&lt;/h5&gt;&lt;/div&gt;&lt;hr/&gt;&lt;div&gt;&lt;h5&gt;&lt;b&gt;ECOLOGY&lt;/b&gt;&lt;/h5&gt;&lt;/div&gt;&lt;hr/&gt;&lt;div&gt;&lt;h5&gt;&lt;b&gt;Environment &lt;/b&gt; any&lt;/h5&gt;&lt;h5&gt;&lt;b&gt;Organization &lt;/b&gt;solitary, pair, patrol (3-6)&lt;/h5&gt;&lt;h5&gt;&lt;b&gt;Treasure &lt;/b&gt;standard&lt;/h5&gt;&lt;/div&gt;&lt;hr/&gt;&lt;div&gt;&lt;h5&gt;&lt;b&gt;SPECIAL ABILITIES&lt;/b&gt;&lt;/h5&gt;&lt;/div&gt;&lt;hr/&gt;&lt;div&gt;&lt;/h5&gt;&lt;h5&gt;&lt;b&gt;Martial Artist (Su)&lt;/b&gt; A tataka's unarmed strikes deal 2d6 points of damage. If a tataka gains monk levels, it uses its tataka unarmed strike damage or its monk unarmed strike damage, whichever is higher. Its unarmed strikes function as lawful and evil weapons for overcoming damage reduction.  &lt;/h5&gt;&lt;h5&gt;&lt;b&gt;Spells&lt;/b&gt; A tataka casts spells as a 12th-level sorcerer. A tataka can cast spells from the cleric list as well as those normally available to a sorcerer. Cleric spells are considered arcane spells for a tataka.&lt;/h5&gt;&lt;/div&gt;&lt;br&gt;&lt;/br&gt;&lt;div&gt;&lt;h4&gt;&lt;p&gt;&lt;p&gt;Tataka rakshasas are the least subtle and largest of their kind. They are philosophers and fanatics, loyal servants of the rakshasa immortals. Their familiarity with religion and its trappings makes them excellent corruptors and blasphemers. Such rakshasas might assault sacred sites or rituals directly so as to foil good works and slay holy people. A tataka holds all religions in contempt save the worship of rakshasas, and it openly mocks and assaults any who dare believe otherwise.  Tataka rakshasas are more than zealots, though, and they train from an early age in martial arts-their strikes can break bones as surely as any unarmed strike from a monk or other practitioner of such styles of combat.  A typical tataka is 12 feet tall and weighs 1,300 pounds.&lt;/p&gt;&lt;/h4&gt;&lt;/div&gt;</t>
  </si>
  <si>
    <t>Ratfolk</t>
  </si>
  <si>
    <t>expert 1</t>
  </si>
  <si>
    <t>(ratfolk)</t>
  </si>
  <si>
    <t>(+2 armor, +2 Dex, +1 size)</t>
  </si>
  <si>
    <t>dagger -1 (1d3-2/19-20)</t>
  </si>
  <si>
    <t>light crossbow +3 (1d6/19-20)</t>
  </si>
  <si>
    <t>swarming</t>
  </si>
  <si>
    <t>Str 6, Dex 15, Con 11, Int 14, Wis 10, Cha 9</t>
  </si>
  <si>
    <t>Appraise +6, Craft (alchemy) +8, Diplomacy +3, Handle Animal +3 (+7 with rodents), Perception +9, Sense Motive +4, Survival +4, Use Magic Device +5</t>
  </si>
  <si>
    <t>+2 Craft (alchemy), +4 Handle Animal to influence rodents, +2 Perception, +2 Use Magic Device</t>
  </si>
  <si>
    <t xml:space="preserve"> warm deserts or urban</t>
  </si>
  <si>
    <t>solitary, pair, pack (3-12), or colony (13-100)</t>
  </si>
  <si>
    <t>NPC gear (leather armor, light crossbow with 20 bolts, dagger, other treasure)</t>
  </si>
  <si>
    <t>This small, ratlike humanoid has a twitching, whiskered snout, pointed ears, and a long, leathery tail.</t>
  </si>
  <si>
    <t>Swarming (Ex) Ratfolk are used to living and fighting communally, and are adept at swarming foes for their own gain and their foes' detriment. Up to two ratfolk can share the same square at the same time. If two ratfolk in the same square attack the same foe, they are considered to be flanking that foe as if they were in two opposite squares.</t>
  </si>
  <si>
    <t>Ratfolk are small, rodentlike humanoids often found traveling in nomadic trading caravans or perhaps dwelling in colonies in slums, sewers, and other normally undesirable urban sectors. Tinkerers and hoarders by nature, many ratfolk are shrewd merchants, carefully navigating the shifting alliances of black markets and bazaars. They love their stockpiles of interesting items far more  than money, and would rather trade for more baubles to add to their hoards than for mere coins.  Ratfolk are extremely communal, and live in large warrens with plenty of hidden crannies in which to stash their hoards or flee in times of danger, gravitating toward subterranean tunnels or tightly packed tenements in city ghettos. They feel an intense bond with their large families and kin networks, as well as with ordinary rodents of all sorts, living in chaotic harmony and fighting fiercely to defend each other when threatened.  Ratfolk are generally 4 feet tall and weigh 80 pounds. They often wear robes to conceal their forms in cities, as they know other humanoids find their rodent features distasteful.  RATFOLK CHARACTERS  Ratfolk are defined by their class levels-they do not possess racial Hit Dice. All ratfolk have the following racial traits.  -2 Strength, +2 Dexterity, +2 Intelligence: Ratfolk are agile and clever, yet physically weak.  Small: Ratfolk are Small and gain a +1 size bonus to their AC, a +1 size bonus on attack rolls, a -1 penalty on CMB and to CMD, and a +4 size bonus on Stealth checks.  Darkvision: Ratfolk can see in the dark up to 60 feet.  Tinker: Ratfolk gain a +2 bonus on Craft (alchemy), Perception, and Use Magic Device checks.  Rodent Empathy: Ratfolk gain a +4 bonus on Handle Animal checks made to influence rodents.  Swarming: See above.  Languages: Ratfolk begin play speaking Common. Ratfolk with high intelligence can choose from any of the following bonus languages: Aklo, Draconic, Dwarven, Gnoll, Gnome, Goblin, Halfling, Orc, and Undercommon.</t>
  </si>
  <si>
    <t>&lt;link rel="stylesheet"href="PF.css"&gt;&lt;div&gt;&lt;h2&gt;Ratfolk&lt;/h2&gt;&lt;h3&gt;&lt;i&gt;This small, ratlike humanoid has a twitching, whiskered snout, pointed ears, and a long, leathery tail.&lt;/i&gt;&lt;/h3&gt;&lt;br&gt;&lt;/div&gt;&lt;div class="heading"&gt;&lt;p class="alignleft"&gt;Ratfolk&lt;/p&gt;&lt;p class="alignright"&gt;CR 1/3&lt;/p&gt;&lt;div style="clear: both;"&gt;&lt;/div&gt;&lt;/div&gt;&lt;div&gt;&lt;h5&gt;&lt;b&gt;XP &lt;/b&gt;135&lt;/h5&gt;&lt;h5&gt;Ratfolk expert 1&lt;/h5&gt;&lt;h5&gt;N Small humanoid (ratfolk)&lt;/h5&gt;&lt;h5&gt;&lt;b&gt;Init &lt;/b&gt;+2; &lt;b&gt;Senses &lt;/b&gt;darkvision 60 ft.; Perception +9&lt;/h5&gt;&lt;/div&gt;&lt;hr/&gt;&lt;div&gt;&lt;h5&gt;&lt;b&gt;DEFENSE&lt;/b&gt;&lt;/h5&gt;&lt;/div&gt;&lt;hr/&gt;&lt;div&gt;&lt;h5&gt;&lt;b&gt;AC &lt;/b&gt;15, touch 13, flat-footed 13 (+2 armor, +2 Dex, +1 size)&lt;/h5&gt;&lt;h5&gt;&lt;b&gt;hp &lt;/b&gt;4 (1d8)&lt;/h5&gt;&lt;h5&gt;&lt;b&gt;Fort &lt;/b&gt;+0, &lt;b&gt;Ref &lt;/b&gt;+2, &lt;b&gt;Will &lt;/b&gt;+2&lt;/h5&gt;&lt;/div&gt;&lt;hr/&gt;&lt;div&gt;&lt;h5&gt;&lt;b&gt;OFFENSE&lt;/b&gt;&lt;/h5&gt;&lt;/div&gt;&lt;hr/&gt;&lt;div&gt;&lt;h5&gt;&lt;b&gt;Spd &lt;/b&gt;20 ft.&lt;/h5&gt;&lt;h5&gt;&lt;b&gt;Melee &lt;/b&gt;dagger -1 (1d3-2/19-20)&lt;/h5&gt;&lt;h5&gt;&lt;b&gt;Ranged &lt;/b&gt;light crossbow +3 (1d6/19-20)&lt;/h5&gt;&lt;h5&gt;&lt;b&gt;Space &lt;/b&gt;5 ft.; &lt;b&gt;Reach &lt;/b&gt;5 ft.&lt;/h5&gt;&lt;h5&gt;&lt;b&gt;Special Attacks &lt;/b&gt;swarming&lt;/h5&gt;&lt;/div&gt;&lt;hr/&gt;&lt;div&gt;&lt;h5&gt;&lt;b&gt;STATISTICS&lt;/b&gt;&lt;/h5&gt;&lt;/div&gt;&lt;hr/&gt;&lt;div&gt;&lt;h5&gt;&lt;b&gt;Str &lt;/b&gt;6, &lt;b&gt;Dex &lt;/b&gt;15, &lt;b&gt;Con &lt;/b&gt;11, &lt;b&gt;Int &lt;/b&gt; 14, &lt;b&gt;Wis &lt;/b&gt;10, &lt;b&gt;Cha &lt;/b&gt;9&lt;/h5&gt;&lt;h5&gt;&lt;b&gt;Base Atk &lt;/b&gt;+0; &lt;b&gt;CMB &lt;/b&gt;-3; &lt;b&gt;CMD &lt;/b&gt;9&lt;/h5&gt;&lt;h5&gt;&lt;b&gt;Feats &lt;/b&gt;Skill Focus (Perception)&lt;/h5&gt;&lt;h5&gt;&lt;b&gt;Skills &lt;/b&gt;Appraise +6, Craft (alchemy) +8, Diplomacy +3, Handle Animal +3 (+7 with rodents), Perception +9, Sense Motive +4, Survival +4, Use Magic Device +5; &lt;b&gt;Racial Modifiers &lt;/b&gt;+2 Craft (alchemy), +4 Handle Animal to influence rodents, +2 Perception, +2 Use Magic Device&lt;/h5&gt;&lt;h5&gt;&lt;b&gt;Languages &lt;/b&gt;Common&lt;/h5&gt;&lt;/div&gt;&lt;hr/&gt;&lt;div&gt;&lt;h5&gt;&lt;b&gt;ECOLOGY&lt;/b&gt;&lt;/h5&gt;&lt;/div&gt;&lt;hr/&gt;&lt;div&gt;&lt;h5&gt;&lt;b&gt;Environment &lt;/b&gt; warm deserts or urban&lt;/h5&gt;&lt;h5&gt;&lt;b&gt;Organization &lt;/b&gt;solitary, pair, pack (3-12), or colony (13-100)&lt;/h5&gt;&lt;h5&gt;&lt;b&gt;Treasure &lt;/b&gt;NPC gear (leather armor, light crossbow with 20 bolts, dagger, other treasure)&lt;/h5&gt;&lt;/div&gt;&lt;hr/&gt;&lt;div&gt;&lt;h5&gt;&lt;b&gt;SPECIAL ABILITIES&lt;/b&gt;&lt;/h5&gt;&lt;/div&gt;&lt;hr/&gt;&lt;div&gt;&lt;/h5&gt;&lt;h5&gt;&lt;b&gt;Swarming (Ex)&lt;/b&gt; Ratfolk are used to living and fighting communally, and are adept at swarming foes for their own gain and their foes' detriment. Up to two ratfolk can share the same square at the same time. If two ratfolk in the same square attack the same foe, they are considered to be flanking that foe as if they were in two opposite squares.&lt;/h5&gt;&lt;/div&gt;&lt;br&gt;&lt;div&gt;&lt;h4&gt;&lt;p&gt;&lt;p&gt;Ratfolk are small, rodentlike humanoids often found traveling in nomadic trading caravans or perhaps dwelling in colonies in slums, sewers, and other normally undesirable urban sectors. Tinkerers and hoarders by nature, many ratfolk are shrewd merchants, carefully navigating the shifting alliances of black markets and bazaars. They love their stockpiles of interesting items far more  than money, and would rather trade for more baubles to add to their hoards than for mere coins.  Ratfolk are extremely communal, and live in large warrens with plenty of hidden crannies in which to stash their hoards or flee in times of danger, gravitating toward subterranean tunnels or tightly packed tenements in city ghettos. They feel an intense bond with their large families and kin networks, as well as with ordinary rodents of all sorts, living in chaotic harmony and fighting fiercely to defend each other when threatened.  Ratfolk are generally 4 feet tall and weigh 80 pounds. They often wear robes to conceal their forms in cities, as they know other humanoids find their rodent features distasteful.  &lt;br&gt;&lt;b&gt;RATFOLK CHARACTERS &lt;/b&gt;&lt;br&gt; Ratfolk are defined by their class levels-they do not possess racial Hit Dice. All ratfolk have the following racial traits.  &lt;br&gt;&lt;b&gt;-2 Strength, Dexterity, +2 Intelligence:&lt;/b&gt; Ratfolk are agile and clever, yet physically weak.  &lt;br&gt;&lt;b&gt;Small:&lt;/b&gt; Ratfolk are Small and gain a +1 size bonus to their AC, a +1 size bonus on attack rolls, a -1 penalty on CMB and to CMD, and a +4 size bonus on Stealth checks.  &lt;br&gt;&lt;b&gt;Darkvision:&lt;/b&gt; Ratfolk can see in the dark up to 60 feet.  &lt;br&gt;&lt;b&gt;Tinker:&lt;/b&gt; Ratfolk gain a +2 bonus on Craft (alchemy), Perception, and Use Magic Device checks.  &lt;br&gt;&lt;b&gt;Rodent Empathy:&lt;/b&gt; Ratfolk gain a +4 bonus on Handle Animal checks made to influence rodents.  &lt;br&gt;&lt;b&gt;Swarming:&lt;/b&gt; See above.  &lt;br&gt;&lt;b&gt;Languages:&lt;/b&gt; Ratfolk begin play speaking Common. Ratfolk with high intelligence can choose from any of the following bonus languages: Aklo, Draconic, Dwarven, Gnoll, Gnome, Goblin, Halfling, Orc, and Undercommon.&lt;/p&gt;&lt;/h4&gt;&lt;/div&gt;</t>
  </si>
  <si>
    <t>Rusalka</t>
  </si>
  <si>
    <t>(20d6+80)</t>
  </si>
  <si>
    <t>Fort +12, Ref +18, Will +15</t>
  </si>
  <si>
    <t>staggering touch +16 (stagger), 4 tresses +16 (2d6+5 plus grab)</t>
  </si>
  <si>
    <t>5 ft. (15 ft. with tresses)</t>
  </si>
  <si>
    <t>beckoning call, constrict (2d6+7), tresses</t>
  </si>
  <si>
    <t>Spell-Like Abilities (CL 20th; concentration +27)  Constant-blur, water walk   At Will-entangle (DC 18), fog cloud, invisibility   3/day-quickened charm monster (DC 21), control water   1/day-summon nature's ally VI (water elementals only)</t>
  </si>
  <si>
    <t>Str 20, Dex 23, Con 19, Int 12, Wis 13, Cha 24</t>
  </si>
  <si>
    <t>Agile Maneuvers, Combat Reflexes, Dodge, Great Fortitude, Improved Initiative, Iron Will, Quicken Spell-Like Ability (charm monster), Skill Focus (Perception), Skill Focus (Stealth), Weapon Finesse</t>
  </si>
  <si>
    <t>Acrobatics +14, Bluff +24, Diplomacy +15, Escape Artist +18, Knowledge (arcana) +6, Knowledge (nature) +18, Perception +22, Perform (dance) +14, Perform (sing) +27, Sense Motive +15, Spellcraft +18, Stealth +27, Swim +31</t>
  </si>
  <si>
    <t>solitary, pair, or eddy (3-6)</t>
  </si>
  <si>
    <t>This beguiling female figure is partly obscured by long flowing hair that dances and flows around her as if she were underwater.</t>
  </si>
  <si>
    <t>Beckoning Call (Su) As a standard action, a rusalka can sing or speak, causing all non-fey creatures within a 300-foot spread to approach its position as if compelled to do so via a suggestion spell (DC 27 Will negates). A creature that successfully saves is not subject to the same rusalka's beckoning call for 24 hours. When an affected creature begins its turn adjacent to the rusalka, it is dazed for that round. These effects continue as long as the rusalka takes a standard action to maintain the effect, plus 1 additional round. This is a  sonic mind-affecting effect. The save DC is Charisma-based.  Staggering Touch (Su) A creature touched by a rusalka must make a DC 27 Fortitude save or be staggered for 1 round by overwhelming feelings of desire and shame. This is a mind-affecting effect. The save DC is Charisma-based.  Tresses (Su) A rusalka's long hair is strong and capable of making powerful primary natural attacks. When it uses its tresses to grapple an opponent, a rusalka does not gain the grappled condition itself. In addition, a rusalka uses its Charisma modifier in addition to its Strength modifier for all combat maneuver checks made with its tresses.</t>
  </si>
  <si>
    <t>Rusalkas are cruel and bitter fey who inhabit waterways near humanoid settlements. Although rusalkas are not undead, some persist in believing that these fey form from the spirits of those who met a sinister end in the water. Rusalkas do little to dissuade such rumors. Rusalkas are fond of keeping a few charmed monsters or powerful humanoids nearby to aid in their defense or for other forms of cruel and humiliating entertainment, but quickly grow bored with such pets. When this occurs, rusalkas generally murder the creatures and seek more interesting replacement pets.</t>
  </si>
  <si>
    <t>&lt;link rel="stylesheet"href="PF.css"&gt;&lt;div&gt;&lt;h2&gt;Rusalka&lt;/h2&gt;&lt;h3&gt;&lt;i&gt;This beguiling female figure is partly obscured by long flowing hair that dances and flows around her as if she were underwater.&lt;/i&gt;&lt;/h3&gt;&lt;br&gt;&lt;/div&gt;&lt;div class="heading"&gt;&lt;p class="alignleft"&gt;Rusalka&lt;/p&gt;&lt;p class="alignright"&gt;CR 12&lt;/p&gt;&lt;div style="clear: both;"&gt;&lt;/div&gt;&lt;/div&gt;&lt;div&gt;&lt;h5&gt;&lt;b&gt;XP &lt;/b&gt;19,200&lt;/h5&gt;&lt;h5&gt;NE Medium fey (aquatic)&lt;/h5&gt;&lt;h5&gt;&lt;b&gt;Init &lt;/b&gt;+10; &lt;b&gt;Senses &lt;/b&gt;low-light vision; Perception +22&lt;/h5&gt;&lt;/div&gt;&lt;hr/&gt;&lt;div&gt;&lt;h5&gt;&lt;b&gt;DEFENSE&lt;/b&gt;&lt;/h5&gt;&lt;/div&gt;&lt;hr/&gt;&lt;div&gt;&lt;h5&gt;&lt;b&gt;AC &lt;/b&gt;25, touch 17, flat-footed 18 (+6 Dex, +1 dodge, +8 natural)&lt;/h5&gt;&lt;h5&gt;&lt;b&gt;hp &lt;/b&gt;150 (20d6+80)&lt;/h5&gt;&lt;h5&gt;&lt;b&gt;Fort &lt;/b&gt;+12, &lt;b&gt;Ref &lt;/b&gt;+18, &lt;b&gt;Will &lt;/b&gt;+15&lt;/h5&gt;&lt;h5&gt;&lt;b&gt;DR &lt;/b&gt;15/cold iron; &lt;b&gt;Immune &lt;/b&gt;fire; &lt;b&gt;SR &lt;/b&gt;23&lt;/h5&gt;&lt;/div&gt;&lt;hr/&gt;&lt;div&gt;&lt;h5&gt;&lt;b&gt;OFFENSE&lt;/b&gt;&lt;/h5&gt;&lt;/div&gt;&lt;hr/&gt;&lt;div&gt;&lt;h5&gt;&lt;b&gt;Spd &lt;/b&gt;30 ft., swim 60 ft.&lt;/h5&gt;&lt;h5&gt;&lt;b&gt;Melee &lt;/b&gt;staggering touch +16 (stagger), 4 tresses +16 (2d6+5 plus grab)&lt;/h5&gt;&lt;h5&gt;&lt;b&gt;Space &lt;/b&gt;5 ft.; &lt;b&gt;Reach &lt;/b&gt;5 ft. (15 ft. with tresses)&lt;/h5&gt;&lt;h5&gt;&lt;b&gt;Special Attacks &lt;/b&gt;beckoning call, constrict (2d6+7), tresses&lt;/h5&gt;&lt;h5&gt;&lt;b&gt;Spell-Like Abilities&lt;/b&gt; (CL 20th; concentration +27)  &lt;/br&gt;Constant&amp;mdash;&lt;i&gt;blur&lt;/i&gt;, &lt;i&gt;water walk&lt;/i&gt; &lt;/br&gt;At Will&amp;mdash;&lt;i&gt;entangle&lt;/i&gt; (DC 18), &lt;i&gt;fog cloud&lt;/i&gt;, &lt;i&gt;invisibility&lt;/i&gt; &lt;/br&gt;3/day&amp;mdash;quickened &lt;i&gt;&lt;i&gt;charm&lt;/i&gt; monster&lt;/i&gt; (DC 21), &lt;i&gt;control water&lt;/i&gt; &lt;/br&gt;1/day&amp;mdash;&lt;i&gt;summon nature's ally VI&lt;/i&gt; (water elementals only)&lt;/h5&gt;&lt;/h5&gt;&lt;/div&gt;&lt;hr/&gt;&lt;div&gt;&lt;h5&gt;&lt;b&gt;STATISTICS&lt;/b&gt;&lt;/h5&gt;&lt;/div&gt;&lt;hr/&gt;&lt;div&gt;&lt;h5&gt;&lt;b&gt;Str &lt;/b&gt;20, &lt;b&gt;Dex &lt;/b&gt;23, &lt;b&gt;Con &lt;/b&gt;19, &lt;b&gt;Int &lt;/b&gt; 12, &lt;b&gt;Wis &lt;/b&gt;13, &lt;b&gt;Cha &lt;/b&gt;24&lt;/h5&gt;&lt;h5&gt;&lt;b&gt;Base Atk &lt;/b&gt;+10; &lt;b&gt;CMB &lt;/b&gt;+16 (+23 tresses, +27 grapple with tresses); &lt;b&gt;CMD &lt;/b&gt;32&lt;/h5&gt;&lt;h5&gt;&lt;b&gt;Feats &lt;/b&gt;Agile Maneuvers, Combat Reflexes, Dodge, Great Fortitude, Improved Initiative, Iron Will, Quicken Spell-Like Ability (&lt;i&gt;&lt;i&gt;charm&lt;/i&gt; monster&lt;/i&gt;), Skill Focus (Perception), Skill Focus (Stealth), Weapon Finesse&lt;/h5&gt;&lt;h5&gt;&lt;b&gt;Skills &lt;/b&gt;Acrobatics +14, Bluff +24, Diplomacy +15, Escape Artist +18, Knowledge (arcana) +6, Knowledge (nature) +18, Perception +22, Perform (dance) +14, Perform (sing) +27, Sense Motive +15, Spellcraft +18, Stealth +27, Swim +31&lt;/h5&gt;&lt;h5&gt;&lt;b&gt;Languages &lt;/b&gt;Common, Sylvan&lt;/h5&gt;&lt;h5&gt;&lt;b&gt;SQ &lt;/b&gt;amphibious&lt;/h5&gt;&lt;/div&gt;&lt;hr/&gt;&lt;div&gt;&lt;h5&gt;&lt;b&gt;ECOLOGY&lt;/b&gt;&lt;/h5&gt;&lt;/div&gt;&lt;hr/&gt;&lt;div&gt;&lt;h5&gt;&lt;b&gt;Environment &lt;/b&gt; any water&lt;/h5&gt;&lt;h5&gt;&lt;b&gt;Organization &lt;/b&gt;solitary, pair, or eddy (3-6)&lt;/h5&gt;&lt;h5&gt;&lt;b&gt;Treasure &lt;/b&gt;standard&lt;/h5&gt;&lt;/div&gt;&lt;hr/&gt;&lt;div&gt;&lt;h5&gt;&lt;b&gt;SPECIAL ABILITIES&lt;/b&gt;&lt;/h5&gt;&lt;/div&gt;&lt;hr/&gt;&lt;div&gt;&lt;/h5&gt;&lt;h5&gt;&lt;b&gt;Beckoning Call (Su)&lt;/b&gt; As a standard action, a rusalka can sing or speak, causing all non-fey creatures within a 300-foot spread to approach its position as if compelled to do so via a &lt;i&gt;suggestion&lt;/i&gt; spell (DC 27 Will negates). A creature that successfully saves is not subject to the same rusalka's beckoning call for 24 hours. When an affected creature begins its turn adjacent to the rusalka, it is dazed for that round. These effects continue as long as the rusalka takes a standard action to maintain the effect, plus 1 additional round. This is a  sonic mind-affecting effect. The save DC is Charisma-based.  &lt;/h5&gt;&lt;h5&gt;&lt;b&gt;Staggering Touch (Su)&lt;/b&gt; A creature touched by a rusalka must make a DC 27 Fortitude save or be staggered for 1 round by overwhelming feelings of desire and shame. This is a mind-affecting effect. The save DC is Charisma-based.  &lt;/h5&gt;&lt;h5&gt;&lt;b&gt;Tresses (Su)&lt;/b&gt; A rusalka's long hair is strong and capable of making powerful primary natural attacks. When it uses its tresses to grapple an opponent, a rusalka does not gain the grappled condition itself. In addition, a rusalka uses its Charisma modifier in addition to its Strength modifier for all combat maneuver checks made with its tresses.&lt;/h5&gt;&lt;/div&gt;&lt;br&gt;&lt;div&gt;&lt;h4&gt;&lt;p&gt;&lt;p&gt;Rusalkas are cruel and bitter fey who inhabit waterways near humanoid settlements. Although rusalkas are not undead, some persist in believing that these fey form from the spirits of those who met a sinister end in the water. Rusalkas do little to dissuade such rumors. Rusalkas are fond of keeping a few &lt;i&gt;charm&lt;/i&gt;ed monsters or powerful humanoids nearby to aid in their defense or for other forms of cruel and humiliating entertainment, but quickly grow bored with such pets. When this occurs, rusalkas generally murder the creatures and seek more interesting replacement pets.&lt;/p&gt;&lt;/h4&gt;&lt;/div&gt;</t>
  </si>
  <si>
    <t>Sagari</t>
  </si>
  <si>
    <t>bite +1 (1d4-1), tentacle +1 (1d4-1)</t>
  </si>
  <si>
    <t>baleful whinny, lashing strike</t>
  </si>
  <si>
    <t>Str 8, Dex 15, Con 17, Int 6, Wis 11, Cha 14</t>
  </si>
  <si>
    <t>Fly +14, Perception +4, Stealth +14</t>
  </si>
  <si>
    <t>solitary, pair, herd (3-8), or harras (9-16)</t>
  </si>
  <si>
    <t>This unsettling creature has the head of a fanged, green-eyed horse and a body that is little more than a writhing tentacle.</t>
  </si>
  <si>
    <t>Baleful Whinny (Su) As a standard action, a sagari can emit a monstrous whinny. Any creature within 60 feet must succeed at a DC 12 Will save or become sickened for 1d4 rounds by the hideous sound. This is a sonic, mind-affecting effect. Whether or not the save is successful, the affected creature is immune to the same sagari's baleful whinny for 24 hours. The save DC is Charisma-based.  Flight (Su) A sagari's flight is supernatural in nature.  Lashing Strike (Ex) Although a sagari is Tiny, it does not provoke attacks of opportunity when it makes melee attacks. In addition, its tentacle attack is a primary attack.</t>
  </si>
  <si>
    <t>Sagaris haunt forest trails, hanging upside-down from tree branches by the grotesque tentacles that make up their necks. Unexpectedly intelligent, these cruel aberrations swoop down from their perches to attack unsuspecting travelers wandering through the forests. Their piercing whinny causes sickness within those who hear it, the sound waves reverberating within the victims' chests and causing them to feel unwell. Groups of sagaris are particularly dangerous, filling the air with  their terrifying neighs and diving upon utterly helpless, nauseated victims in a rush.  The tentacle of a sagari is not strong enough to grab or strangle enemies, but serves the creature well as an additional attack to augment its bite. Sagaris are strictly carnivorous, and while they resort to feeding on carrion if necessary, they greatly prefer fresh meat. When a sagari makes its way into a settlement either to wreak havoc or by accident, it can be found hanging from the rafters of a barn or some other structure with a tall ceiling. Stabled livestock are ideal prey for sagaris, who can swiftly kill and devour the flesh of a trapped animal in minutes. A sagari will not attack a creature that it suspects is much stronger, though it will sometimes assault groups of creatures, hoping to sicken enough of its foes to distract them while it attacks the weakest individual.  Sagaris are thought to have originally come from the vast caverns beneath the world's surface. While sagaris can speak, they rarely do so with those they deem prey, seeing little point in communicating with food. Despite their relative intelligence, sagaris rarely form societies of any nature, at most traveling in roving packs in search of larger prey to take down as a group.  A sagari is 3 feet long from mouth to tentacle and weighs 30 pounds.</t>
  </si>
  <si>
    <t>&lt;link rel="stylesheet"href="PF.css"&gt;&lt;div&gt;&lt;h2&gt;Sagari&lt;/h2&gt;&lt;h3&gt;&lt;i&gt;This unsettling creature has the head of a fanged, green-eyed horse and a body that is little more than a writhing tentacle.&lt;/i&gt;&lt;/h3&gt;&lt;br&gt;&lt;/div&gt;&lt;div class="heading"&gt;&lt;p class="alignleft"&gt;Sagari&lt;/p&gt;&lt;p class="alignright"&gt;CR 1/2&lt;/p&gt;&lt;div style="clear: both;"&gt;&lt;/div&gt;&lt;/div&gt;&lt;div&gt;&lt;h5&gt;&lt;b&gt;XP &lt;/b&gt;200&lt;/h5&gt;&lt;h5&gt;NE Tiny aberration &lt;/h5&gt;&lt;h5&gt;&lt;b&gt;Init &lt;/b&gt;+2; &lt;b&gt;Senses &lt;/b&gt;darkvision 60 ft.; Perception +4&lt;/h5&gt;&lt;/div&gt;&lt;hr/&gt;&lt;div&gt;&lt;h5&gt;&lt;b&gt;DEFENSE&lt;/b&gt;&lt;/h5&gt;&lt;/div&gt;&lt;hr/&gt;&lt;div&gt;&lt;h5&gt;&lt;b&gt;AC &lt;/b&gt;14, touch 14, flat-footed 12 (+2 Dex, +2 size)&lt;/h5&gt;&lt;h5&gt;&lt;b&gt;hp &lt;/b&gt;7 (1d8+3)&lt;/h5&gt;&lt;h5&gt;&lt;b&gt;Fort &lt;/b&gt;+3, &lt;b&gt;Ref &lt;/b&gt;+4, &lt;b&gt;Will &lt;/b&gt;+2&lt;/h5&gt;&lt;/div&gt;&lt;hr/&gt;&lt;div&gt;&lt;h5&gt;&lt;b&gt;OFFENSE&lt;/b&gt;&lt;/h5&gt;&lt;/div&gt;&lt;hr/&gt;&lt;div&gt;&lt;h5&gt;&lt;b&gt;Spd &lt;/b&gt;10 ft., fly 30 ft. (perfect)&lt;/h5&gt;&lt;h5&gt;&lt;b&gt;Melee &lt;/b&gt;bite +1 (1d4-1), tentacle +1 (1d4-1)&lt;/h5&gt;&lt;h5&gt;&lt;b&gt;Space &lt;/b&gt;2-1/2 ft.; &lt;b&gt;Reach &lt;/b&gt;0 ft.&lt;/h5&gt;&lt;h5&gt;&lt;b&gt;Special Attacks &lt;/b&gt;baleful whinny, lashing strike&lt;/h5&gt;&lt;/div&gt;&lt;hr/&gt;&lt;div&gt;&lt;h5&gt;&lt;b&gt;STATISTICS&lt;/b&gt;&lt;/h5&gt;&lt;/div&gt;&lt;hr/&gt;&lt;div&gt;&lt;h5&gt;&lt;b&gt;Str &lt;/b&gt;8, &lt;b&gt;Dex &lt;/b&gt;15, &lt;b&gt;Con &lt;/b&gt;17, &lt;b&gt;Int &lt;/b&gt; 6, &lt;b&gt;Wis &lt;/b&gt;11, &lt;b&gt;Cha &lt;/b&gt;14&lt;/h5&gt;&lt;h5&gt;&lt;b&gt;Base Atk &lt;/b&gt;+0; &lt;b&gt;CMB &lt;/b&gt;+0; &lt;b&gt;CMD &lt;/b&gt;9 (can't be tripped)&lt;/h5&gt;&lt;h5&gt;&lt;b&gt;Feats &lt;/b&gt;Lightning Reflexes&lt;/h5&gt;&lt;h5&gt;&lt;b&gt;Skills &lt;/b&gt;Fly +14, Perception +4, Stealth +14&lt;/h5&gt;&lt;h5&gt;&lt;b&gt;Languages &lt;/b&gt;Aklo&lt;/h5&gt;&lt;h5&gt;&lt;b&gt;SQ &lt;/b&gt;flight&lt;/h5&gt;&lt;/div&gt;&lt;hr/&gt;&lt;div&gt;&lt;h5&gt;&lt;b&gt;ECOLOGY&lt;/b&gt;&lt;/h5&gt;&lt;/div&gt;&lt;hr/&gt;&lt;div&gt;&lt;h5&gt;&lt;b&gt;Environment &lt;/b&gt; any forests&lt;/h5&gt;&lt;h5&gt;&lt;b&gt;Organization &lt;/b&gt;solitary, pair, herd (3-8), or harras (9-16)&lt;/h5&gt;&lt;h5&gt;&lt;b&gt;Treasure &lt;/b&gt;none&lt;/h5&gt;&lt;/div&gt;&lt;hr/&gt;&lt;div&gt;&lt;h5&gt;&lt;b&gt;SPECIAL ABILITIES&lt;/b&gt;&lt;/h5&gt;&lt;/div&gt;&lt;hr/&gt;&lt;div&gt;&lt;/h5&gt;&lt;h5&gt;&lt;b&gt;Baleful Whinny (Su)&lt;/b&gt; As a standard action, a sagari can emit a monstrous whinny. Any creature within 60 feet must succeed at a DC 12 Will save or become sickened for 1d4 rounds by the hideous sound. This is a sonic, mind-affecting effect. Whether or not the save is successful, the affected creature is immune to the same sagari's baleful whinny for 24 hours. The save DC is Charisma-based.  &lt;/h5&gt;&lt;h5&gt;&lt;b&gt;Flight (Su)&lt;/b&gt; A sagari's flight is supernatural in nature.  &lt;/h5&gt;&lt;h5&gt;&lt;b&gt;Lashing Strike (Ex)&lt;/b&gt; Although a sagari is Tiny, it does not provoke attacks of opportunity when it makes melee attacks. In addition, its tentacle attack is a primary attack.&lt;/h5&gt;&lt;/div&gt;&lt;br&gt;&lt;div&gt;&lt;h4&gt;&lt;p&gt;&lt;p&gt;Sagaris haunt forest trails, hanging upside-down from tree branches by the grotesque tentacles that make up their necks. Unexpectedly intelligent, these cruel aberrations swoop down from their perches to attack unsuspecting travelers wandering through the forests. Their piercing whinny causes sickness within those who hear it, the sound waves reverberating within the victims' chests and causing them to feel unwell. Groups of sagaris are particularly dangerous, filling the air with  their terrifying neighs and diving upon utterly helpless, nauseated victims in a rush.  The tentacle of a sagari is not strong enough to grab or strangle enemies, but serves the creature well as an additional attack to augment its bite. Sagaris are strictly carnivorous, and while they resort to feeding on carrion if necessary, they greatly prefer fresh meat. When a sagari makes its way into a settlement either to wreak havoc or by accident, it can be found hanging from the rafters of a barn or some other structure with a tall ceiling. Stabled livestock are ideal prey for sagaris, who can swiftly kill and devour the flesh of a trapped animal in minutes. A sagari will not attack a creature that it suspects is much stronger, though it will sometimes assault groups of creatures, hoping to sicken enough of its foes to distract them while it attacks the weakest individual.  Sagaris are thought to have originally come from the vast caverns beneath the world's surface. While sagaris can speak, they rarely do so with those they deem prey, seeing little point in communicating with food. Despite their relative intelligence, sagaris rarely form societies of any nature, at most traveling in roving packs in search of larger prey to take down as a group.  A sagari is 3 feet long from mouth to tentacle and weighs 30 pounds.&lt;/p&gt;&lt;/h4&gt;&lt;/div&gt;</t>
  </si>
  <si>
    <t>Sargassum Fiend</t>
  </si>
  <si>
    <t>blindsense 60 ft., tremorsense 120 ft.; Perception +11</t>
  </si>
  <si>
    <t>mirage (300 ft., DC 18)</t>
  </si>
  <si>
    <t>(+2 Dex, +1 dodge, +12 natural, -1 size)</t>
  </si>
  <si>
    <t>20 ft., climb 20 ft., swim 40 ft.</t>
  </si>
  <si>
    <t>2 slams +16 (2d8+7 plus grab)</t>
  </si>
  <si>
    <t>constrict (2d8+10), grab (Huge)</t>
  </si>
  <si>
    <t>Str 25, Dex 14, Con 20, Int 2, Wis 11, Cha 15</t>
  </si>
  <si>
    <t>+17 (+25 grapple)</t>
  </si>
  <si>
    <t>Dodge, Great Fortitude, Improved Initiative, Lightning Reflexes, Skill Focus (Perception), Stealthy, Weapon Focus (slam)</t>
  </si>
  <si>
    <t>Climb +19, Escape Artist +4, Perception +11, Stealth +7, Swim +15</t>
  </si>
  <si>
    <t>solitary, pair, or bed (3-8)</t>
  </si>
  <si>
    <t>incidental (1d6 sargassum fiend bulbs, other treasure)</t>
  </si>
  <si>
    <t>This shifting mass of green seaweed transforms from the shape of a humanoid back to a patch of algae, continually changing.</t>
  </si>
  <si>
    <t>Grab (Ex) A sargassum fiend can grab Huge or smaller foes, and has a +8 racial bonus on grapple checks rather than the normal +4 bonus most creatures with grab possess.  Mirage (Su) A sargassum fiend emits a powerful scent that causes specific, miragelike hallucinations. All creatures within 300 feet of a sargassum fiend must make a DC 18 Will save or become enraptured by the scent. An enraptured creature sees the monster as whatever would most compel it to approach. This might be a lost loved one, a child in need of help, an enchanting mermaid, the promise of dry land, and so on. The extent of this illusion functions as mirage arcana (CL equals the sargassum's CR), but is a mind-affecting phantasm, not a glamer. This effect ends immediately if the plant makes an attack against any target. The save DC is Charisma-based.</t>
  </si>
  <si>
    <t>A sargassum fiend is a free-f loating mass of intelligent seaweed capable of luring its victims to their deaths via a powerful hallucinogenic pheromone. Once the sargassum fiend lures prey within striking distance, it grabs the entranced creature and attempts to crush it to death. Experienced sailors tell tales of entire crews jumping overboard to swim out to a murderous field of the sea plants.  The strange pheromone produced by a sargassum fiend can be harvested from the numerous bulbs that grow within the fiend's body, but these bulbs rot quickly once harvested. A fresh bulb lasts for 1 hour before becoming useless; until that point it can be crushed as a standard action to produce a mirage effect as detailed above. A single sargassum fiend generally has 1d6 bulbs of musk when slain-harvesting one requires a DC 29 Survival check. To date, no alchemical or magical process has successfully preserved this musk.  Sargassum fiends usually reach sizes up to 10 feet in diameter before splitting, their means of asexual reproduction. Mutations have been known to exist, however, and sea-faring scholars have recorded individual sargassum fiends reaching masses of truly enormous size, up to Colossal. Such enormous sargassum fiends can be created by advancing their Hit Dice by a minimum of 5 HD per size increase step.</t>
  </si>
  <si>
    <t>&lt;link rel="stylesheet"href="PF.css"&gt;&lt;div&gt;&lt;h2&gt;Sargassum Fiend&lt;/h2&gt;&lt;h3&gt;&lt;i&gt;&lt;i&gt;This shifting mass of green seaweed transforms from the shape of a humanoid back to a patch of algae&lt;/i&gt;, &lt;i&gt;continually changing&lt;/i&gt;.&lt;/i&gt;&lt;/h3&gt;&lt;br&gt;&lt;/br&gt;&lt;/div&gt;&lt;div class="heading"&gt;&lt;p class="alignleft"&gt;Sargassum Fiend&lt;/p&gt;&lt;p class="alignright"&gt;CR 9&lt;/p&gt;&lt;div style="clear: both;"&gt;&lt;/div&gt;&lt;/div&gt;&lt;div&gt;&lt;h5&gt;&lt;b&gt;XP &lt;/b&gt;6,400&lt;/h5&gt;&lt;h5&gt;N Large plant (aquatic)&lt;/h5&gt;&lt;h5&gt;&lt;b&gt;Init &lt;/b&gt;+6; &lt;b&gt;Senses &lt;/b&gt;blindsense 60 ft., tremorsense 120 ft.; Perception +11&lt;/h5&gt;&lt;h5&gt;&lt;b&gt;Aura &lt;/b&gt;mirage (300 ft., DC 18)&lt;/h5&gt;&lt;/div&gt;&lt;hr/&gt;&lt;div&gt;&lt;h5&gt;&lt;b&gt;DEFENSE&lt;/b&gt;&lt;/h5&gt;&lt;/div&gt;&lt;hr/&gt;&lt;div&gt;&lt;h5&gt;&lt;b&gt;AC &lt;/b&gt;24, touch 12, flat-footed 21 (+2 Dex, +1 dodge, +12 natural, -1 size)&lt;/h5&gt;&lt;h5&gt;&lt;b&gt;hp &lt;/b&gt;123 (13d8+65)&lt;/h5&gt;&lt;h5&gt;&lt;b&gt;Fort &lt;/b&gt;+15, &lt;b&gt;Ref &lt;/b&gt;+8, &lt;b&gt;Will &lt;/b&gt;+4&lt;/h5&gt;&lt;h5&gt;&lt;b&gt;DR &lt;/b&gt;5/slashing; &lt;b&gt;Immune &lt;/b&gt;plant traits; &lt;b&gt;Resist &lt;/b&gt;cold 10&lt;/h5&gt;&lt;/div&gt;&lt;hr/&gt;&lt;div&gt;&lt;h5&gt;&lt;b&gt;OFFENSE&lt;/b&gt;&lt;/h5&gt;&lt;/div&gt;&lt;hr/&gt;&lt;div&gt;&lt;h5&gt;&lt;b&gt;Spd &lt;/b&gt;20 ft., climb 20 ft., swim 40 ft.&lt;/h5&gt;&lt;h5&gt;&lt;b&gt;Melee &lt;/b&gt;2 slams +16 (2d8+7 plus grab)&lt;/h5&gt;&lt;h5&gt;&lt;b&gt;Space &lt;/b&gt;10 ft.; &lt;b&gt;Reach &lt;/b&gt;10 ft.&lt;/h5&gt;&lt;h5&gt;&lt;b&gt;Special Attacks &lt;/b&gt;constrict (2d8+10), grab (Huge)&lt;/h5&gt;&lt;/div&gt;&lt;hr/&gt;&lt;div&gt;&lt;h5&gt;&lt;b&gt;STATISTICS&lt;/b&gt;&lt;/h5&gt;&lt;/div&gt;&lt;hr/&gt;&lt;div&gt;&lt;h5&gt;&lt;b&gt;Str &lt;/b&gt;25, &lt;b&gt;Dex &lt;/b&gt;14, &lt;b&gt;Con &lt;/b&gt;20, &lt;b&gt;Int &lt;/b&gt; 2, &lt;b&gt;Wis &lt;/b&gt;11, &lt;b&gt;Cha &lt;/b&gt;15&lt;/h5&gt;&lt;h5&gt;&lt;b&gt;Base Atk &lt;/b&gt;+9; &lt;b&gt;CMB &lt;/b&gt;+17 (+25 grapple); &lt;b&gt;CMD &lt;/b&gt;30 (can't be tripped)&lt;/h5&gt;&lt;h5&gt;&lt;b&gt;Feats &lt;/b&gt;Dodge, Great Fortitude, Improved Initiative, Lightning Reflexes, Skill Focus (Perception), Stealthy, Weapon Focus (slam)&lt;/h5&gt;&lt;h5&gt;&lt;b&gt;Skills &lt;/b&gt;Climb +19, Escape Artist +4, Perception +11, Stealth +7, Swim +15&lt;/h5&gt;&lt;/div&gt;&lt;hr/&gt;&lt;div&gt;&lt;h5&gt;&lt;b&gt;ECOLOGY&lt;/b&gt;&lt;/h5&gt;&lt;/div&gt;&lt;hr/&gt;&lt;div&gt;&lt;h5&gt;&lt;b&gt;Environment &lt;/b&gt; any oceans&lt;/h5&gt;&lt;h5&gt;&lt;b&gt;Organization &lt;/b&gt;solitary, pair, or bed (3-8)&lt;/h5&gt;&lt;h5&gt;&lt;b&gt;Treasure &lt;/b&gt;incidental (1d6 sargassum fiend bulbs, other treasure)&lt;/h5&gt;&lt;/div&gt;&lt;hr/&gt;&lt;div&gt;&lt;h5&gt;&lt;b&gt;SPECIAL ABILITIES&lt;/b&gt;&lt;/h5&gt;&lt;/div&gt;&lt;hr/&gt;&lt;div&gt;&lt;/h5&gt;&lt;h5&gt;&lt;b&gt;Grab (Ex)&lt;/b&gt; A sargassum fiend can grab Huge or smaller foes, and has a +8 racial bonus on grapple checks rather than the normal +4 bonus most creatures with grab possess.  &lt;/h5&gt;&lt;h5&gt;&lt;b&gt;Mirage (Su)&lt;/b&gt; A sargassum fiend emits a powerful scent that causes specific, miragelike hallucinations. All creatures within 300 feet of a sargassum fiend must make a DC 18 Will save or become enraptured by the scent. An enraptured creature sees the monster as whatever would most compel it to approach. This might be a lost loved one, a child in need of help, an enchanting mermaid, the promise of dry land, and so on. The extent of this illusion functions as &lt;i&gt;mirage arcana&lt;/i&gt; (CL equals the sargassum's CR), but is a mind-affecting phantasm, not a glamer. This effect ends immediately if the plant makes an attack against any target. The save DC is Charisma-based.&lt;/h5&gt;&lt;/div&gt;&lt;br&gt;&lt;/br&gt;&lt;div&gt;&lt;h4&gt;&lt;p&gt;&lt;p&gt;A sargassum fiend is a free-f loating mass of intelligent seaweed capable of luring its victims to their deaths via a powerful hallucinogenic pheromone. Once the sargassum fiend lures prey within striking distance, it grabs the entranced creature and attempts to crush it to death. Experienced sailors tell tales of entire crews jumping overboard to swim out to a murderous field of the sea plants.  The strange pheromone produced by a sargassum fiend can be harvested from the numerous bulbs that grow within the fiend's body, but these bulbs rot quickly once harvested. A fresh bulb lasts for 1 hour before becoming useless; until that point it can be crushed as a standard action to produce a mirage effect as detailed above. A single sargassum fiend generally has 1d6 bulbs of musk when slain-harvesting one requires a DC 29 Survival check. To date, no alchemical or magical process has successfully preserved this musk.  Sargassum fiends usually reach sizes up to 10 feet in diameter before splitting, their means of asexual reproduction. Mutations have been known to exist, however, and sea-faring scholars have recorded individual sargassum fiends reaching masses of truly enormous size, up to Colossal. Such enormous sargassum fiends can be created by advancing their Hit Dice by a minimum of 5 HD per size increase step.&lt;/p&gt;&lt;/h4&gt;&lt;/div&gt;</t>
  </si>
  <si>
    <t>Sasquatch</t>
  </si>
  <si>
    <t>(sasquatch)</t>
  </si>
  <si>
    <t>club +8 (1d6+9) or   slam +8 (1d4+9)</t>
  </si>
  <si>
    <t>rock +5 (1d4+9)</t>
  </si>
  <si>
    <t>Str 22, Dex 15, Con 16, Int 9, Wis 10, Cha 11</t>
  </si>
  <si>
    <t>Self-Sufficient, Skill Focus (Stealth)</t>
  </si>
  <si>
    <t>Heal +2, Perception +5, Stealth +10 (+14 in forested areas), Survival +10</t>
  </si>
  <si>
    <t>+4 Perception, +4 Stealth (+8 in forested areas), +4 Survival</t>
  </si>
  <si>
    <t>pungency, woodland stride</t>
  </si>
  <si>
    <t xml:space="preserve"> temperate or cold forests</t>
  </si>
  <si>
    <t>solitary, pair, or family (3-7)</t>
  </si>
  <si>
    <t>Tall, burly, and hairy, this humanoid creature wields a large tree branch for a club and has a swinging, apelike gait.</t>
  </si>
  <si>
    <t>Pungency (Ex) A sasquatch's odor is quite powerful, and can be detected at twice the normal distance by scent.  Woodland Stride (Ex) A sasquatch can move through any sort of undergrowth (such as natural thorns, briars, overgrown areas, and similar terrain) at normal speed and without taking damage or suffering any other impairment. Undergrowth that has been magically manipulated to impede movement still affects the sasquatch.</t>
  </si>
  <si>
    <t>The elusive sasquatches earn their mysterious reputation rightly; they live in unpopulated forests and avoid confrontations with humanoids, only becoming violent when they feel threatened, when their territory is encroached upon, or when they feel they must protect their young. Left to their own devices, sasquatch families are perfectly content to live their lives in the deep woods, leaving behind little to no trace of their passing save for the periodic big footprint in the ground.  Despite their considerable bulk, sasquatches are incredibly stealthy creatures, capable of moving through forests in particular with astonishing grace and efficiency. The one trait that somewhat undermines sasquatches' stealth is their distinctive odor-a pungent, musky scent that is often noticeable even when the hidden sasquatches themselves are not apparent.  The elusiveness of sasquatches is such that even in a world where dragons and sea monsters are real, many urban scholars doubt the existence of the creatures, citing the lack of evidence of sasquatch lairs or remains as proof of their nonexistence. In truth, sasquatches are simply far more efficient at living in harmony with nature than most humanoids could ever hope to be. To a sasquatch, a deadfall in a forest makes a perfectly fine home. When a sasquatch dies, its kin take pains to bury the body deep and hide all trace of the gravesite to protect the remains from scavengers and evil spirits alike. The sasquatch tongue is a relatively complex language that mixes vocalizations, howls, and "knocking"-the act of striking a solid surface (like a tree or boulder) with a club or stone-and thus tends to blend in with the ambient sounds of a forest.  A sasquatch is 8 feet tall and weighs 570 pounds. Rural populaces often have fond nicknames for these creatures, such as wild men, skunk apes, and perhaps most popularly, simply bigfoot.</t>
  </si>
  <si>
    <t>&lt;link rel="stylesheet"href="PF.css"&gt;&lt;div&gt;&lt;h2&gt;Sasquatch&lt;/h2&gt;&lt;h3&gt;&lt;i&gt;&lt;i&gt;Tall&lt;/i&gt;, &lt;i&gt;burly&lt;/i&gt;, &lt;i&gt;and hairy&lt;/i&gt;, &lt;i&gt;this humanoid creature wields a large tree branch for a club and has a swinging&lt;/i&gt;, &lt;i&gt;apelike gait&lt;/i&gt;.&lt;/i&gt;&lt;/h3&gt;&lt;br&gt;&lt;/br&gt;&lt;/div&gt;&lt;div class="heading"&gt;&lt;p class="alignleft"&gt;Sasquatch&lt;/p&gt;&lt;p class="alignright"&gt;CR 2&lt;/p&gt;&lt;div style="clear: both;"&gt;&lt;/div&gt;&lt;/div&gt;&lt;div&gt;&lt;h5&gt;&lt;b&gt;XP &lt;/b&gt;600&lt;/h5&gt;&lt;h5&gt;N Medium humanoid (sasquatch)&lt;/h5&gt;&lt;h5&gt;&lt;b&gt;Init &lt;/b&gt;+2; &lt;b&gt;Senses &lt;/b&gt;darkvision 60 ft., low-light vision, scent; Perception +5&lt;/h5&gt;&lt;/div&gt;&lt;hr/&gt;&lt;div&gt;&lt;h5&gt;&lt;b&gt;DEFENSE&lt;/b&gt;&lt;/h5&gt;&lt;/div&gt;&lt;hr/&gt;&lt;div&gt;&lt;h5&gt;&lt;b&gt;AC &lt;/b&gt;14, touch 12, flat-footed 12 (+2 Dex, +2 natural)&lt;/h5&gt;&lt;h5&gt;&lt;b&gt;hp &lt;/b&gt;22 (3d8+9)&lt;/h5&gt;&lt;h5&gt;&lt;b&gt;Fort &lt;/b&gt;+4, &lt;b&gt;Ref &lt;/b&gt;+5, &lt;b&gt;Will &lt;/b&gt;+1&lt;/h5&gt;&lt;/div&gt;&lt;hr/&gt;&lt;div&gt;&lt;h5&gt;&lt;b&gt;OFFENSE&lt;/b&gt;&lt;/h5&gt;&lt;/div&gt;&lt;hr/&gt;&lt;div&gt;&lt;h5&gt;&lt;b&gt;Spd &lt;/b&gt;40 ft.&lt;/h5&gt;&lt;h5&gt;&lt;b&gt;Melee &lt;/b&gt;club +8 (1d6+9) or &lt;/br&gt;  slam +8 (1d4+9)&lt;/h5&gt;&lt;h5&gt;&lt;b&gt;Ranged &lt;/b&gt;rock +5 (1d4+9)&lt;/h5&gt;&lt;h5&gt;&lt;b&gt;Space &lt;/b&gt;5 ft.; &lt;b&gt;Reach &lt;/b&gt;5 ft.&lt;/h5&gt;&lt;h5&gt;&lt;b&gt;Special Attacks &lt;/b&gt;rock throwing (120 ft.)&lt;/h5&gt;&lt;/div&gt;&lt;hr/&gt;&lt;div&gt;&lt;h5&gt;&lt;b&gt;STATISTICS&lt;/b&gt;&lt;/h5&gt;&lt;/div&gt;&lt;hr/&gt;&lt;div&gt;&lt;h5&gt;&lt;b&gt;Str &lt;/b&gt;22, &lt;b&gt;Dex &lt;/b&gt;15, &lt;b&gt;Con &lt;/b&gt;16, &lt;b&gt;Int &lt;/b&gt; 9, &lt;b&gt;Wis &lt;/b&gt;10, &lt;b&gt;Cha &lt;/b&gt;11&lt;/h5&gt;&lt;h5&gt;&lt;b&gt;Base Atk &lt;/b&gt;+2; &lt;b&gt;CMB &lt;/b&gt;+8; &lt;b&gt;CMD &lt;/b&gt;20&lt;/h5&gt;&lt;h5&gt;&lt;b&gt;Feats &lt;/b&gt;Self-Sufficient, Skill Focus (Stealth)&lt;/h5&gt;&lt;h5&gt;&lt;b&gt;Skills &lt;/b&gt;Heal +2, Perception +5, Stealth +10 (+14 in forested areas), Survival +10; &lt;b&gt;Racial Modifiers &lt;/b&gt;+4 Perception, +4 Stealth (+8 in forested areas), +4 Survival&lt;/h5&gt;&lt;h5&gt;&lt;b&gt;Languages &lt;/b&gt;Sasquatch&lt;/h5&gt;&lt;h5&gt;&lt;b&gt;SQ &lt;/b&gt;pungency, woodland stride&lt;/h5&gt;&lt;/div&gt;&lt;hr/&gt;&lt;div&gt;&lt;h5&gt;&lt;b&gt;ECOLOGY&lt;/b&gt;&lt;/h5&gt;&lt;/div&gt;&lt;hr/&gt;&lt;div&gt;&lt;h5&gt;&lt;b&gt;Environment &lt;/b&gt; temperate or cold forests&lt;/h5&gt;&lt;h5&gt;&lt;b&gt;Organization &lt;/b&gt;solitary, pair, or family (3-7)&lt;/h5&gt;&lt;h5&gt;&lt;b&gt;Treasure &lt;/b&gt;standard&lt;/h5&gt;&lt;/div&gt;&lt;hr/&gt;&lt;div&gt;&lt;h5&gt;&lt;b&gt;SPECIAL ABILITIES&lt;/b&gt;&lt;/h5&gt;&lt;/div&gt;&lt;hr/&gt;&lt;div&gt;&lt;/h5&gt;&lt;h5&gt;&lt;b&gt;Pungency (Ex)&lt;/b&gt; A sasquatch's odor is quite powerful, and can be detected at twice the normal distance by scent.  &lt;/h5&gt;&lt;h5&gt;&lt;b&gt;Woodland Stride (Ex)&lt;/b&gt; A sasquatch can move through any sort of undergrowth (such as natural thorns, briars, overgrown areas, and similar terrain) at normal speed and without taking damage or suffering any other impairment. Undergrowth that has been magically manipulated to impede movement still affects the sasquatch.&lt;/h5&gt;&lt;/div&gt;&lt;br&gt;&lt;/br&gt;&lt;div&gt;&lt;h4&gt;&lt;p&gt;&lt;p&gt;The elusive sasquatches earn their mysterious reputation rightly; they live in unpopulated forests and avoid confrontations with humanoids, only becoming violent when they feel threatened, when their territory is encroached upon, or when they feel they must protect their young. Left to their own devices, sasquatch families are perfectly content to live their lives in the deep woods, leaving behind little to no trace of their passing save for the periodic big footprint in the ground.  Despite their considerable bulk, sasquatches are incredibly stealthy creatures, capable of moving through forests in particular with astonishing grace and efficiency. The one trait that somewhat undermines sasquatches' stealth is their distinctive odor-a pungent, musky scent that is often noticeable even when the hidden sasquatches themselves are not apparent.  The elusiveness of sasquatches is such that even in a world where dragons and sea monsters are real, many urban scholars doubt the existence of the creatures, citing the lack of evidence of sasquatch lairs or remains as proof of their nonexistence. In truth, sasquatches are simply far more efficient at living in harmony with nature than most humanoids could ever hope to be. To a sasquatch, a deadfall in a forest makes a perfectly fine home. When a sasquatch dies, its kin take pains to bury the body deep and hide all trace of the gravesite to protect the remains from scavengers and evil spirits alike. The sasquatch tongue is a relatively complex language that mixes vocalizations, howls, and "knocking"-the act of striking a solid surface (like a tree or boulder) with a club or stone-and thus tends to blend in with the ambient sounds of a forest.  A sasquatch is 8 feet tall and weighs 570 pounds. Rural populaces often have fond nicknames for these creatures, such as wild men, skunk apes, and perhaps most popularly, simply bigfoot.&lt;/p&gt;&lt;/h4&gt;&lt;/div&gt;</t>
  </si>
  <si>
    <t>Deadfall Scorpion</t>
  </si>
  <si>
    <t>darkvision 60 ft., tremorsense 60 ft.; Perception +6</t>
  </si>
  <si>
    <t>21, touch 10, flat-footed 19</t>
  </si>
  <si>
    <t>(+2 Dex, +11 natural, -2 size)</t>
  </si>
  <si>
    <t>Fort +12, Ref +5, Will +5</t>
  </si>
  <si>
    <t>2 claws +13 (1d8+8 plus grab), sting +13 (1d8+8 plus poison)</t>
  </si>
  <si>
    <t>constrict (1d8+8), sudden strike</t>
  </si>
  <si>
    <t>Str 27, Dex 15, Con 20, Int -, Wis 14, Cha 2</t>
  </si>
  <si>
    <t>Skill Focus (Stealth)B</t>
  </si>
  <si>
    <t>Perception +6, Stealth +5 (+13 in forests)</t>
  </si>
  <si>
    <t>+4 Perception, +8 Stealth (+16 in forests)</t>
  </si>
  <si>
    <t>solitary or nest (2-5)</t>
  </si>
  <si>
    <t>Thick sheets of moss and other forest debris cling to the dark green carapace of this huge scorpion.</t>
  </si>
  <si>
    <t>Poison (Ex) Sting-injury; save Fort DC 20; frequency 1/round for 6 rounds; effect 1d4 Str damage; cure 2 consecutive saves.  Sudden Strike (Ex) A deadfall scorpion is adept at moving quickly when its foes are surprised. During a surprise round, a deadfall scorpion may act as if it had a full round to act, rather than just one standard action.</t>
  </si>
  <si>
    <t>The enormous deadfall scorpion is disturbingly stealthy for a creature of its size. So named for the creatures' habit of making their lairs amid the hollows created by deadfalls of old trees, deadfall scorpions adorn their already camouf laged carapaces with moss and old branches, then lie in wait to ambush prey when it draws near. They prefer to drag their prey back to their hidden deadfall lairs to eat, and thus incidental treasure can often be found within such a den. A deadfall scorpion is 24 feet long and weighs 10,000 pounds.</t>
  </si>
  <si>
    <t>&lt;link rel="stylesheet"href="PF.css"&gt;&lt;div&gt;&lt;h2&gt;Scorpion, Deadfall&lt;/h2&gt;&lt;h3&gt;&lt;i&gt;&lt;i&gt;Thick sheets of moss and other forest debris cling to the dark green carapace of this huge scorpion&lt;/i&gt;.&lt;/i&gt;&lt;/h3&gt;&lt;br&gt;&lt;/br&gt;&lt;/div&gt;&lt;div class="heading"&gt;&lt;p class="alignleft"&gt;Deadfall Scorpion&lt;/p&gt;&lt;p class="alignright"&gt;CR 8&lt;/p&gt;&lt;div style="clear: both;"&gt;&lt;/div&gt;&lt;/div&gt;&lt;div&gt;&lt;h5&gt;&lt;b&gt;XP &lt;/b&gt;4,800&lt;/h5&gt;&lt;h5&gt;N Huge vermin &lt;/h5&gt;&lt;h5&gt;&lt;b&gt;Init &lt;/b&gt;+2; &lt;b&gt;Senses &lt;/b&gt;darkvision 60 ft., tremorsense 60 ft.; Perception +6&lt;/h5&gt;&lt;/div&gt;&lt;hr/&gt;&lt;div&gt;&lt;h5&gt;&lt;b&gt;DEFENSE&lt;/b&gt;&lt;/h5&gt;&lt;/div&gt;&lt;hr/&gt;&lt;div&gt;&lt;h5&gt;&lt;b&gt;AC &lt;/b&gt;21, touch 10, flat-footed 19 (+2 Dex, +11 natural, -2 size)&lt;/h5&gt;&lt;h5&gt;&lt;b&gt;hp &lt;/b&gt;95 (10d8+50)&lt;/h5&gt;&lt;h5&gt;&lt;b&gt;Fort &lt;/b&gt;+12, &lt;b&gt;Ref &lt;/b&gt;+5, &lt;b&gt;Will &lt;/b&gt;+5&lt;/h5&gt;&lt;h5&gt;&lt;b&gt;Immune &lt;/b&gt;mind-affecting effects&lt;/h5&gt;&lt;/div&gt;&lt;hr/&gt;&lt;div&gt;&lt;h5&gt;&lt;b&gt;OFFENSE&lt;/b&gt;&lt;/h5&gt;&lt;/div&gt;&lt;hr/&gt;&lt;div&gt;&lt;h5&gt;&lt;b&gt;Spd &lt;/b&gt;50 ft.&lt;/h5&gt;&lt;h5&gt;&lt;b&gt;Melee &lt;/b&gt;2 claws +13 (1d8+8 plus grab), sting +13 (1d8+8 plus poison)&lt;/h5&gt;&lt;h5&gt;&lt;b&gt;Space &lt;/b&gt;15 ft.; &lt;b&gt;Reach &lt;/b&gt;15 ft.&lt;/h5&gt;&lt;h5&gt;&lt;b&gt;Special Attacks &lt;/b&gt;constrict (1d8+8), sudden strike&lt;/h5&gt;&lt;/div&gt;&lt;hr/&gt;&lt;div&gt;&lt;h5&gt;&lt;b&gt;STATISTICS&lt;/b&gt;&lt;/h5&gt;&lt;/div&gt;&lt;hr/&gt;&lt;div&gt;&lt;h5&gt;&lt;b&gt;Str &lt;/b&gt;27, &lt;b&gt;Dex &lt;/b&gt;15, &lt;b&gt;Con &lt;/b&gt;20, &lt;b&gt;Int &lt;/b&gt; -, &lt;b&gt;Wis &lt;/b&gt;14, &lt;b&gt;Cha &lt;/b&gt;2&lt;/h5&gt;&lt;h5&gt;&lt;b&gt;Base Atk &lt;/b&gt;+7; &lt;b&gt;CMB &lt;/b&gt;+17 (+21 grapple); &lt;b&gt;CMD &lt;/b&gt;29 (41 vs. trip)&lt;/h5&gt;&lt;h5&gt;&lt;b&gt;Feats &lt;/b&gt;Skill Focus (Stealth)&lt;sup&gt;B&lt;/sup&gt;&lt;/h5&gt;&lt;h5&gt;&lt;b&gt;Skills &lt;/b&gt;Perception +6, Stealth +5 (+13 in forests); &lt;b&gt;Racial Modifiers &lt;/b&gt;+4 Perception, +8 Stealth (+16 in forests)&lt;/h5&gt;&lt;/div&gt;&lt;hr/&gt;&lt;div&gt;&lt;h5&gt;&lt;b&gt;ECOLOGY&lt;/b&gt;&lt;/h5&gt;&lt;/div&gt;&lt;hr/&gt;&lt;div&gt;&lt;h5&gt;&lt;b&gt;Environment &lt;/b&gt; temperate forests&lt;/h5&gt;&lt;h5&gt;&lt;b&gt;Organization &lt;/b&gt;solitary or nest (2-5)&lt;/h5&gt;&lt;h5&gt;&lt;b&gt;Treasure &lt;/b&gt;incidental&lt;/h5&gt;&lt;/div&gt;&lt;hr/&gt;&lt;div&gt;&lt;h5&gt;&lt;b&gt;SPECIAL ABILITIES&lt;/b&gt;&lt;/h5&gt;&lt;/div&gt;&lt;hr/&gt;&lt;div&gt;&lt;/h5&gt;&lt;h5&gt;&lt;b&gt;Poison (Ex)&lt;/b&gt; Sting-injury; &lt;i&gt;save&lt;/i&gt; Fort DC 20; &lt;i&gt;frequency&lt;/i&gt; 1/round for 6 rounds; &lt;i&gt;effect&lt;/i&gt; 1d4 Str damage; &lt;i&gt;cure&lt;/i&gt; 2 consecutive &lt;i&gt;save&lt;/i&gt;s.  &lt;/h5&gt;&lt;h5&gt;&lt;b&gt;Sudden Strike (Ex)&lt;/b&gt; A deadfall scorpion is adept at moving quickly when its foes are surprised. During a surprise round, a deadfall scorpion may act as if it had a full round to act, rather than just one standard action.&lt;/h5&gt;&lt;/div&gt;&lt;br&gt;&lt;/br&gt;&lt;div&gt;&lt;h4&gt;&lt;p&gt;&lt;p&gt;The enormous deadfall scorpion is disturbingly stealthy for a creature of its size. So named for the creatures' habit of making their lairs amid the hollows created by deadfalls of old trees, deadfall scorpions adorn their already camouf laged carapaces with moss and old branches, then lie in wait to ambush prey when it draws near. They prefer to drag their prey back to their hidden deadfall lairs to eat, and thus incidental treasure can often be found within such a den. A deadfall scorpion is 24 feet long and weighs 10,000 pounds.&lt;/p&gt;&lt;/h4&gt;&lt;/div&gt;</t>
  </si>
  <si>
    <t>Ghost Scorpion</t>
  </si>
  <si>
    <t>2 claws +2 (1d3), sting +2 (1d3 plus poison)</t>
  </si>
  <si>
    <t>Str 10, Dex 11, Con 14, Int -, Wis 10, Cha 2</t>
  </si>
  <si>
    <t>Perception +4, Stealth +8</t>
  </si>
  <si>
    <t xml:space="preserve"> warm deserts or underground</t>
  </si>
  <si>
    <t>solitary, pair, nest (3-6)</t>
  </si>
  <si>
    <t>This outsized scorpion has a translucent shell, allowing one to see through to the creature's internal organs.</t>
  </si>
  <si>
    <t>Poison (Ex) Sting-injury; save Fort DC 13; frequency 1/round for 4 rounds; effect 1 Str damage; cure 1 save.</t>
  </si>
  <si>
    <t>So named for their eerie, translucent carapaces, ghost scorpions are nocturnal desert hunters. A ghost scorpion's body is 3 feet long with a 3-foot long tail, and it weighs 45 pounds.</t>
  </si>
  <si>
    <t>&lt;link rel="stylesheet"href="PF.css"&gt;&lt;div&gt;&lt;h2&gt;Scorpion, Ghost&lt;/h2&gt;&lt;h3&gt;&lt;i&gt;&lt;i&gt;This outsized scorpion has a translucent shell&lt;/i&gt;, &lt;i&gt;allowing one to see through to the creature's internal organs&lt;/i&gt;.&lt;/i&gt;&lt;/h3&gt;&lt;br&gt;&lt;/br&gt;&lt;/div&gt;&lt;div class="heading"&gt;&lt;p class="alignleft"&gt;Ghost Scorpion&lt;/p&gt;&lt;p class="alignright"&gt;CR 1/2&lt;/p&gt;&lt;div style="clear: both;"&gt;&lt;/div&gt;&lt;/div&gt;&lt;div&gt;&lt;h5&gt;&lt;b&gt;XP &lt;/b&gt;200&lt;/h5&gt;&lt;h5&gt;N Small vermin &lt;/h5&gt;&lt;h5&gt;&lt;b&gt;Init &lt;/b&gt;+0; &lt;b&gt;Senses &lt;/b&gt;darkvision 60 ft., tremorsense 60 ft.; Perception +4&lt;/h5&gt;&lt;/div&gt;&lt;hr/&gt;&lt;div&gt;&lt;h5&gt;&lt;b&gt;DEFENSE&lt;/b&gt;&lt;/h5&gt;&lt;/div&gt;&lt;hr/&gt;&lt;div&gt;&lt;h5&gt;&lt;b&gt;AC &lt;/b&gt;12, touch 11, flat-footed 12 (+1 natural, +1 size)&lt;/h5&gt;&lt;h5&gt;&lt;b&gt;hp &lt;/b&gt;13 (2d8+4)&lt;/h5&gt;&lt;h5&gt;&lt;b&gt;Fort &lt;/b&gt;+5, &lt;b&gt;Ref &lt;/b&gt;+0, &lt;b&gt;Will &lt;/b&gt;+0&lt;/h5&gt;&lt;h5&gt;&lt;b&gt;Immune &lt;/b&gt;mind-affecting effects&lt;/h5&gt;&lt;/div&gt;&lt;hr/&gt;&lt;div&gt;&lt;h5&gt;&lt;b&gt;OFFENSE&lt;/b&gt;&lt;/h5&gt;&lt;/div&gt;&lt;hr/&gt;&lt;div&gt;&lt;h5&gt;&lt;b&gt;Spd &lt;/b&gt;30 ft.&lt;/h5&gt;&lt;h5&gt;&lt;b&gt;Melee &lt;/b&gt;2 claws +2 (1d3), sting +2 (1d3 plus poison)&lt;/h5&gt;&lt;h5&gt;&lt;b&gt;Space &lt;/b&gt;5 ft.; &lt;b&gt;Reach &lt;/b&gt;5 ft.&lt;/h5&gt;&lt;h5&gt;&lt;b&gt;Special Attacks &lt;/b&gt;pounce&lt;/h5&gt;&lt;/div&gt;&lt;hr/&gt;&lt;div&gt;&lt;h5&gt;&lt;b&gt;STATISTICS&lt;/b&gt;&lt;/h5&gt;&lt;/div&gt;&lt;hr/&gt;&lt;div&gt;&lt;h5&gt;&lt;b&gt;Str &lt;/b&gt;10, &lt;b&gt;Dex &lt;/b&gt;11, &lt;b&gt;Con &lt;/b&gt;14, &lt;b&gt;Int &lt;/b&gt; -, &lt;b&gt;Wis &lt;/b&gt;10, &lt;b&gt;Cha &lt;/b&gt;2&lt;/h5&gt;&lt;h5&gt;&lt;b&gt;Base Atk &lt;/b&gt;+1; &lt;b&gt;CMB &lt;/b&gt;+0; &lt;b&gt;CMD &lt;/b&gt;10 (22 vs. trip)&lt;/h5&gt;&lt;h5&gt;&lt;b&gt;Skills &lt;/b&gt;Perception +4, Stealth +8; &lt;b&gt;Racial Modifiers &lt;/b&gt;+4 Perception, +4 Stealth&lt;/h5&gt;&lt;/div&gt;&lt;hr/&gt;&lt;div&gt;&lt;h5&gt;&lt;b&gt;ECOLOGY&lt;/b&gt;&lt;/h5&gt;&lt;/div&gt;&lt;hr/&gt;&lt;div&gt;&lt;h5&gt;&lt;b&gt;Environment &lt;/b&gt; warm deserts or underground&lt;/h5&gt;&lt;h5&gt;&lt;b&gt;Organization &lt;/b&gt;solitary, pair, nest (3-6)&lt;/h5&gt;&lt;h5&gt;&lt;b&gt;Treasure &lt;/b&gt;none&lt;/h5&gt;&lt;/div&gt;&lt;hr/&gt;&lt;div&gt;&lt;h5&gt;&lt;b&gt;SPECIAL ABILITIES&lt;/b&gt;&lt;/h5&gt;&lt;/div&gt;&lt;hr/&gt;&lt;div&gt;&lt;/h5&gt;&lt;h5&gt;&lt;b&gt;Poison (Ex)&lt;/b&gt; Sting-injury; &lt;i&gt;save&lt;/i&gt; Fort DC 13; &lt;i&gt;frequency&lt;/i&gt; 1/round for 4 rounds; &lt;i&gt;effect&lt;/i&gt; 1 Str damage; &lt;i&gt;cure&lt;/i&gt; 1 &lt;i&gt;save&lt;/i&gt;.&lt;/h5&gt;&lt;/div&gt;&lt;br&gt;&lt;/br&gt;&lt;div&gt;&lt;h4&gt;&lt;p&gt;&lt;p&gt;So named for their eerie, translucent carapaces, ghost scorpions are nocturnal desert hunters. A ghost scorpion's body is 3 feet long with a 3-foot long tail, and it weighs 45 pounds.&lt;/p&gt;&lt;/h4&gt;&lt;/div&gt;</t>
  </si>
  <si>
    <t>Giant Sea Anemone</t>
  </si>
  <si>
    <t>Fort +8, Ref +3, Will +1</t>
  </si>
  <si>
    <t>gaze attacks, mind-affecting effects, poison, vision-based effects</t>
  </si>
  <si>
    <t>tentacles +3 (2d6+1 plus grab and poison)</t>
  </si>
  <si>
    <t>swallow whole (1d6+1 bludgeoning damage, AC 11, 3 hp)</t>
  </si>
  <si>
    <t>Str 12, Dex 15, Con 18, Int -, Wis 10, Cha 2</t>
  </si>
  <si>
    <t>anchored, sightless</t>
  </si>
  <si>
    <t>solitary, pair, or cluster (2-10)</t>
  </si>
  <si>
    <t>This giant, tubular creature ends in a mass of thick and brilliantly colored tendrils arrayed around an enormous, toothless maw.</t>
  </si>
  <si>
    <t>Sea Anemone</t>
  </si>
  <si>
    <t>Anchored (Ex) As a full-round action, a giant sea anemone can affix itself to a solid surface. While anchored, it cannot move, and it gains a +4 bonus to its CMD on all checks to resist being bull-rushed, dragged, overrun, or repositioned. This bonus increases by +4 for each size category larger the sea anemone is compared to the opponent attempting the maneuver. The creature can unanchor itself as a full-round action.  Poison (Ex) Tentacle-injury; save Fort DC 16; frequency 1/round for 6 rounds; effect 1d2 Dex damage; cure 2 consecutive saves.  Sightless (Ex) A sea anemone is blind and is not affected by any effect that relies on sight, such as gaze attacks or blindness.</t>
  </si>
  <si>
    <t>Giant sea anemones are beautiful but deadly ocean-dwelling vermin that rely on camouf lage and paralytic toxins to draw in their prey. A sea anemone has a long, cylindrical body that ends in a flat circular disc with a slitlike orifice for both ingesting food and dispelling waste. This disc is surrounded by a thicket of tendrils that vary in thickness from fine, hairlike cilia to thick, swollen appendages. The creature uses all of these tentacles at once when it attacks prey. Like their smaller kin, giant sea anemones come in a broad spectrum of colors-many are known for their brilliant hues.  Giant sea anemones can move at a slow pace by walking along the projections at their bases. More often, however, these predators affix themselves to rock, coral, or sunken objects like ships, then wait for prey to come to them.  As mindless creatures, giant sea anemones have no use for treasure, but the remains of prey digested and then expelled often litter the area around these creatures. Massive sea anemones big enough to eat dolphins, whales, or even sea serpents reportedly exist in the deepest parts of the ocean. Called deep tigers for their alternating fronds of black and brilliant orange, these giant sea anemones are said to lair in undersea ruins and sunken ships, where the promise of sought-after treasure conveniently lures in a constant food supply.  Other species of sea anemones exist as well, some smaller but most quite a bit larger and favoring different oceanic regions and depths. You can adjust the stats for the giant sea anemone by changing the Hit Dice and size (adjusting Strength, Dexterity, and Constitution as appropriate) to represent a wide range of species. Often, different species have additional abilities, such as the darkforest anemone's constriction attack, or the deep tiger's ability to squirt acid. The following table lists the most common variants.  Species CR Size HD  Common anemone 1/4 Tiny 1d8  Bluehair anemone 1/2 Small 2d8  Coffin anemone 1 Medium 3d8  Darkforest anemone 6 Huge 9d8  Siren's bed anemone 9 Gargantuan 14d8  Deep tiger anemone 13 Colossal 19d8</t>
  </si>
  <si>
    <t>&lt;link rel="stylesheet"href="PF.css"&gt;&lt;div&gt;&lt;h2&gt;Sea Anemone, Giant&lt;/h2&gt;&lt;h3&gt;&lt;i&gt;&lt;i&gt;This giant&lt;/i&gt;, &lt;i&gt;tubular creature ends in a mass of thick and brilliantly colored tendrils arrayed around an enormous&lt;/i&gt;, &lt;i&gt;toothless maw&lt;/i&gt;.&lt;/i&gt;&lt;/h3&gt;&lt;br&gt;&lt;/br&gt;&lt;/div&gt;&lt;div class="heading"&gt;&lt;p class="alignleft"&gt;Giant Sea Anemone&lt;/p&gt;&lt;p class="alignright"&gt;CR 2&lt;/p&gt;&lt;div style="clear: both;"&gt;&lt;/div&gt;&lt;/div&gt;&lt;div&gt;&lt;h5&gt;&lt;b&gt;XP &lt;/b&gt;600&lt;/h5&gt;&lt;h5&gt;N Large vermin (aquatic)&lt;/h5&gt;&lt;h5&gt;&lt;b&gt;Init &lt;/b&gt;+2; &lt;b&gt;Senses &lt;/b&gt;blindsight 30 ft.; Perception +0&lt;/h5&gt;&lt;/div&gt;&lt;hr/&gt;&lt;div&gt;&lt;h5&gt;&lt;b&gt;DEFENSE&lt;/b&gt;&lt;/h5&gt;&lt;/div&gt;&lt;hr/&gt;&lt;div&gt;&lt;h5&gt;&lt;b&gt;AC &lt;/b&gt;14, touch 11, flat-footed 12 (+2 Dex, +3 natural, -1 size)&lt;/h5&gt;&lt;h5&gt;&lt;b&gt;hp &lt;/b&gt;34 (4d8+16)&lt;/h5&gt;&lt;h5&gt;&lt;b&gt;Fort &lt;/b&gt;+8, &lt;b&gt;Ref &lt;/b&gt;+3, &lt;b&gt;Will &lt;/b&gt;+1&lt;/h5&gt;&lt;h5&gt;&lt;b&gt;Defensive Abilities &lt;/b&gt;amorphous; &lt;b&gt;Immune &lt;/b&gt;gaze attacks, mind-affecting effects, poison, vision-based effects&lt;/h5&gt;&lt;/div&gt;&lt;hr/&gt;&lt;div&gt;&lt;h5&gt;&lt;b&gt;OFFENSE&lt;/b&gt;&lt;/h5&gt;&lt;/div&gt;&lt;hr/&gt;&lt;div&gt;&lt;h5&gt;&lt;b&gt;Spd &lt;/b&gt;5 ft.&lt;/h5&gt;&lt;h5&gt;&lt;b&gt;Melee &lt;/b&gt;tentacles +3 (2d6+1 plus grab and poison)&lt;/h5&gt;&lt;h5&gt;&lt;b&gt;Space &lt;/b&gt;10 ft.; &lt;b&gt;Reach &lt;/b&gt;10 ft.&lt;/h5&gt;&lt;h5&gt;&lt;b&gt;Special Attacks &lt;/b&gt;swallow whole (1d6+1 bludgeoning damage, AC 11, 3 hp)&lt;/h5&gt;&lt;/div&gt;&lt;hr/&gt;&lt;div&gt;&lt;h5&gt;&lt;b&gt;STATISTICS&lt;/b&gt;&lt;/h5&gt;&lt;/div&gt;&lt;hr/&gt;&lt;div&gt;&lt;h5&gt;&lt;b&gt;Str &lt;/b&gt;12, &lt;b&gt;Dex &lt;/b&gt;15, &lt;b&gt;Con &lt;/b&gt;18, &lt;b&gt;Int &lt;/b&gt; -, &lt;b&gt;Wis &lt;/b&gt;10, &lt;b&gt;Cha &lt;/b&gt;2&lt;/h5&gt;&lt;h5&gt;&lt;b&gt;Base Atk &lt;/b&gt;+3; &lt;b&gt;CMB &lt;/b&gt;+5; &lt;b&gt;CMD &lt;/b&gt;17 (can't be tripped)&lt;/h5&gt;&lt;h5&gt;&lt;b&gt;Skills &lt;/b&gt;Stealth +6; &lt;b&gt;Racial Modifiers &lt;/b&gt;+8 Stealth&lt;/h5&gt;&lt;h5&gt;&lt;b&gt;SQ &lt;/b&gt;anchored, sightless&lt;/h5&gt;&lt;/div&gt;&lt;hr/&gt;&lt;div&gt;&lt;h5&gt;&lt;b&gt;ECOLOGY&lt;/b&gt;&lt;/h5&gt;&lt;/div&gt;&lt;hr/&gt;&lt;div&gt;&lt;h5&gt;&lt;b&gt;Environment &lt;/b&gt; any oceans or coastlines&lt;/h5&gt;&lt;h5&gt;&lt;b&gt;Organization &lt;/b&gt;solitary, pair, or cluster (2-10)&lt;/h5&gt;&lt;h5&gt;&lt;b&gt;Treasure &lt;/b&gt;incidental&lt;/h5&gt;&lt;/div&gt;&lt;hr/&gt;&lt;div&gt;&lt;h5&gt;&lt;b&gt;SPECIAL ABILITIES&lt;/b&gt;&lt;/h5&gt;&lt;/div&gt;&lt;hr/&gt;&lt;div&gt;&lt;/h5&gt;&lt;h5&gt;&lt;b&gt;Anchored (Ex)&lt;/b&gt; As a full-round action, a giant sea anemone can affix itself to a solid surface. While anchored, it cannot move, and it gains a +4 bonus to its CMD on all checks to resist being bull-rushed, dragged, overrun, or repositioned. This bonus increases by +4 for each size category larger the sea anemone is compared to the opponent attempting the maneuver. The creature can unanchor itself as a full-round action.  &lt;/h5&gt;&lt;h5&gt;&lt;b&gt;Poison (Ex)&lt;/b&gt; Tentacle-injury; &lt;i&gt;save&lt;/i&gt; Fort DC 16; &lt;i&gt;frequency&lt;/i&gt; 1/round for 6 rounds; &lt;i&gt;effect&lt;/i&gt; 1d2 Dex damage; &lt;i&gt;cure&lt;/i&gt; 2 consecutive &lt;i&gt;save&lt;/i&gt;s.  &lt;/h5&gt;&lt;h5&gt;&lt;b&gt;Sightless (Ex)&lt;/b&gt; A sea anemone is blind and is not affected by any effect that relies on sight, such as gaze attacks or blindness.&lt;/h5&gt;&lt;/div&gt;&lt;br&gt;&lt;/br&gt;&lt;div&gt;&lt;h4&gt;&lt;p&gt;&lt;p&gt;Giant sea anemones are beautiful but deadly ocean-dwelling vermin that rely on camouf lage and paralytic toxins to draw in their prey. A sea anemone has a long, cylindrical body that ends in a flat circular disc with a slitlike orifice for both ingesting food and dispelling waste. This disc is surrounded by a thicket of tendrils that vary in thickness from fine, hairlike cilia to thick, swollen appendages. The creature uses all of these tentacles at once when it attacks prey. Like their smaller kin, giant sea anemones come in a broad spectrum of colors-many are known for their brilliant hues.  Giant sea anemones can move at a slow pace by walking along the projections at their bases. More often, however, these predators affix themselves to rock, coral, or sunken objects like ships, then wait for prey to come to them.  As mindless creatures, giant sea anemones have no use for treasure, but the remains of prey digested and then expelled often litter the area around these creatures. Massive sea anemones big enough to eat dolphins, whales, or even sea serpents reportedly exist in the deepest parts of the ocean. Called deep tigers for their alternating fronds of black and brilliant orange, these giant sea anemones are said to lair in undersea ruins and sunken ships, where the promise of sought-after treasure conveniently lures in a constant food supply.  Other species of sea anemones exist as well, some smaller but most quite a bit larger and favoring different oceanic regions and depths. You can adjust the stats for the giant sea anemone by changing the Hit Dice and size (adjusting Strength, Dexterity, and Constitution as appropriate) to represent a wide range of species. Often, different species have additional abilities, such as the darkforest anemone's constriction attack, or the deep tiger's ability to squirt acid. The following table lists the most common variants.   &lt;table&gt;&lt;tr&gt;&lt;th&gt;Species&lt;/th&gt;&lt;th&gt;CR&lt;/th&gt;&lt;th&gt;Size&lt;/th&gt;&lt;th&gt;HD&lt;/th&gt;&lt;/tr&gt;&lt;tr&gt;&lt;td&gt;Common anemone&lt;/td&gt;&lt;td&gt;1/4&lt;/td&gt;&lt;td&gt;Tiny&lt;/td&gt;&lt;td&gt;1d8&lt;/td&gt;&lt;/tr&gt;&lt;tr&gt;&lt;td&gt;Bluehair anemone&lt;/td&gt;&lt;td&gt;1/2&lt;/td&gt;&lt;td&gt;Small&lt;/td&gt;&lt;td&gt;2d8&lt;/td&gt;&lt;/tr&gt;&lt;tr&gt;&lt;td&gt;Coffin anemone&lt;/td&gt;&lt;td&gt;1&lt;/td&gt;&lt;td&gt;Medium&lt;/td&gt;&lt;td&gt;3d8&lt;/td&gt;&lt;/tr&gt;&lt;tr&gt;&lt;td&gt;Darkforest anemone&lt;/td&gt;&lt;td&gt;6&lt;/td&gt;&lt;td&gt;Huge&lt;/td&gt;&lt;td&gt;9d8&lt;/td&gt;&lt;/tr&gt;&lt;tr&gt;&lt;td&gt;Siren's bed anemone&lt;/td&gt;&lt;td&gt;9&lt;/td&gt;&lt;td&gt;Gargantuan&lt;/td&gt;&lt;td&gt;14d8&lt;/td&gt;&lt;/tr&gt;&lt;tr&gt;&lt;td&gt;Deep tiger anemone&lt;/td&gt;&lt;td&gt;13&lt;/td&gt;&lt;td&gt;Colossal&lt;/td&gt;&lt;td&gt;19d8&lt;/td&gt;&lt;/tr&gt;&lt;/table&gt; &lt;/p&gt;&lt;/h4&gt;&lt;/div&gt;</t>
  </si>
  <si>
    <t>Sea Bonze</t>
  </si>
  <si>
    <t>blindsight 120 ft.; Perception +33</t>
  </si>
  <si>
    <t>(+24 natural, -4 size)</t>
  </si>
  <si>
    <t>(22d8+132)</t>
  </si>
  <si>
    <t>Fort +13, Ref +9, Will +19</t>
  </si>
  <si>
    <t>40 ft., swim 80 ft.</t>
  </si>
  <si>
    <t>2 slams +22 (4d10+10)</t>
  </si>
  <si>
    <t>capsize, dooming gaze (60 ft., DC 27)</t>
  </si>
  <si>
    <t>Str 30, Dex 11, Con -, Int 13, Wis 18, Cha 23</t>
  </si>
  <si>
    <t>Alertness, Combat Reflexes, Critical Focus, Improved Initiative, Improved Iron Will, Intimidating Prowess, Iron Will, Lightning Reflexes, Power Attack, Stand Still, Vital Strike</t>
  </si>
  <si>
    <t>Intimidate +41, Perception +33, Sense Motive +33, Stealth +13, Swim +47</t>
  </si>
  <si>
    <t>Massive and blacker than the darkest depths of the sea, this colossal watery form glares with two immense, hate-filled eyes.</t>
  </si>
  <si>
    <t>Dooming Gaze (Su) Paralyzed with fear for 1 round, 60 feet, Will DC 27 negates. A creature that is already paralyzed by this gaze attack and fails a saving throw to resist being paralyzed for 1 more round gains 1 negative level (Fortitude DC 27 to remove after 24 hours). The paralysis effect of this gaze is a mind-affecting fear effect, but the negative level is not. The save DC is Charisma-based.</t>
  </si>
  <si>
    <t>The ocean knows few terrors as unnatural and horrific as the sea bonze. This undead goliath dwells near established shipping lanes or offshore from coastal settlements, where it lurks just beneath the surface of the water until it can strike unsuspecting boats in the dead of night. Sailors often advise launching ocean voyages only during the day on the assumption that doing so might protect them from the sea bonze's attention, but such tactics make little difference to the creature itself, which will trail a particular ship  until after dusk, sometimes for hundreds of miles, only to lurch out of the water and lay waste to an entire ship.  Sea bonzes are formed from the combined despair and horror of death at sea, such as when a ship sinks and its entire crew drowns. No single restless soul empowers a sea bonze-it combines the anger and doom of all who die in such close proximity. Reawakened as mammoth ship-wreckers, these angry spirits have no memory of their past lives, and seek to inflict the doom they suffered on others who ply the seas. Their hatred does not make them mindless, however, and more than one lucky crew member has talked her entire ship's way out of total annihilation. Sea bonzes have an unusual respect for those with wit and guile, and will sometimes consider sparing those they deem worthy of their esteem. Those who try to defend themselves with brawn and weapons, however, receive no mercy from the enormous monsters.  A sea bonze's flesh is black and leathery like that of a squid, and appears at first glance to be made out of the black waters of the ocean itself. The entire creature is featureless and smooth, making its empty visage all the more horrifying.</t>
  </si>
  <si>
    <t>&lt;link rel="stylesheet"href="PF.css"&gt;&lt;div&gt;&lt;h2&gt;Sea Bonze&lt;/h2&gt;&lt;h3&gt;&lt;i&gt;Massive and blacker than the darkest depths of the sea, this colossal watery form glares with two immense, hate-filled eyes.&lt;/i&gt;&lt;/h3&gt;&lt;br&gt;&lt;/div&gt;&lt;div class="heading"&gt;&lt;p class="alignleft"&gt;Sea Bonze&lt;/p&gt;&lt;p class="alignright"&gt;CR 15&lt;/p&gt;&lt;div style="clear: both;"&gt;&lt;/div&gt;&lt;/div&gt;&lt;div&gt;&lt;h5&gt;&lt;b&gt;XP &lt;/b&gt;51,200&lt;/h5&gt;&lt;h5&gt;NE Gargantuan undead (aquatic)&lt;/h5&gt;&lt;h5&gt;&lt;b&gt;Init &lt;/b&gt;+4; &lt;b&gt;Senses &lt;/b&gt;blindsight 120 ft.; Perception +33&lt;/h5&gt;&lt;/div&gt;&lt;hr/&gt;&lt;div&gt;&lt;h5&gt;&lt;b&gt;DEFENSE&lt;/b&gt;&lt;/h5&gt;&lt;/div&gt;&lt;hr/&gt;&lt;div&gt;&lt;h5&gt;&lt;b&gt;AC &lt;/b&gt;30, touch 6, flat-footed 30 (+24 natural, -4 size)&lt;/h5&gt;&lt;h5&gt;&lt;b&gt;hp &lt;/b&gt;231 (22d8+132)&lt;/h5&gt;&lt;h5&gt;&lt;b&gt;Fort &lt;/b&gt;+13, &lt;b&gt;Ref &lt;/b&gt;+9, &lt;b&gt;Will &lt;/b&gt;+19&lt;/h5&gt;&lt;h5&gt;&lt;b&gt;DR &lt;/b&gt;10/magic and slashing; &lt;b&gt;Immune &lt;/b&gt;cold, electricity, undead traits; &lt;b&gt;Resist &lt;/b&gt;acid 10, fire 10&lt;/h5&gt;&lt;/div&gt;&lt;hr/&gt;&lt;div&gt;&lt;h5&gt;&lt;b&gt;OFFENSE&lt;/b&gt;&lt;/h5&gt;&lt;/div&gt;&lt;hr/&gt;&lt;div&gt;&lt;h5&gt;&lt;b&gt;Spd &lt;/b&gt;40 ft., swim 80 ft.&lt;/h5&gt;&lt;h5&gt;&lt;b&gt;Melee &lt;/b&gt;2 slams +22 (4d10+10)&lt;/h5&gt;&lt;h5&gt;&lt;b&gt;Space &lt;/b&gt;20 ft.; &lt;b&gt;Reach &lt;/b&gt;20 ft.&lt;/h5&gt;&lt;h5&gt;&lt;b&gt;Special Attacks &lt;/b&gt;capsize, dooming gaze (60 ft., DC 27)&lt;/h5&gt;&lt;/div&gt;&lt;hr/&gt;&lt;div&gt;&lt;h5&gt;&lt;b&gt;STATISTICS&lt;/b&gt;&lt;/h5&gt;&lt;/div&gt;&lt;hr/&gt;&lt;div&gt;&lt;h5&gt;&lt;b&gt;Str &lt;/b&gt;30, &lt;b&gt;Dex &lt;/b&gt;11, &lt;b&gt;Con &lt;/b&gt;-, &lt;b&gt;Int &lt;/b&gt; 13, &lt;b&gt;Wis &lt;/b&gt;18, &lt;b&gt;Cha &lt;/b&gt;23&lt;/h5&gt;&lt;h5&gt;&lt;b&gt;Base Atk &lt;/b&gt;+16; &lt;b&gt;CMB &lt;/b&gt;+30; &lt;b&gt;CMD &lt;/b&gt;40 (can't be tripped)&lt;/h5&gt;&lt;h5&gt;&lt;b&gt;Feats &lt;/b&gt;Alertness, Combat Reflexes, Critical Focus, Improved Initiative, Improved Iron Will, Intimidating Prowess, Iron Will, Lightning Reflexes, Power Attack, Stand Still, Vital Strike&lt;/h5&gt;&lt;h5&gt;&lt;b&gt;Skills &lt;/b&gt;Intimidate +41, Perception +33, Sense Motive +33, Stealth +13, Swim +47; &lt;b&gt;Racial Modifiers &lt;/b&gt;+4 Swim&lt;/h5&gt;&lt;h5&gt;&lt;b&gt;Languages &lt;/b&gt;Aquan, Common&lt;/h5&gt;&lt;/div&gt;&lt;hr/&gt;&lt;div&gt;&lt;h5&gt;&lt;b&gt;ECOLOGY&lt;/b&gt;&lt;/h5&gt;&lt;/div&gt;&lt;hr/&gt;&lt;div&gt;&lt;h5&gt;&lt;b&gt;Environment &lt;/b&gt; any oceans&lt;/h5&gt;&lt;h5&gt;&lt;b&gt;Organization &lt;/b&gt;solitary&lt;/h5&gt;&lt;h5&gt;&lt;b&gt;Treasure &lt;/b&gt;standard&lt;/h5&gt;&lt;/div&gt;&lt;hr/&gt;&lt;div&gt;&lt;h5&gt;&lt;b&gt;SPECIAL ABILITIES&lt;/b&gt;&lt;/h5&gt;&lt;/div&gt;&lt;hr/&gt;&lt;div&gt;&lt;/h5&gt;&lt;h5&gt;&lt;b&gt;Dooming Gaze (Su)&lt;/b&gt; Paralyzed with fear for 1 round, 60 feet, Will DC 27 negates. A creature that is already paralyzed by this gaze attack and fails a saving throw to resist being paralyzed for 1 more round gains 1 negative level (Fortitude DC 27 to remove after 24 hours). The paralysis effect of this gaze is a mind-affecting fear effect, but the negative level is not. The save DC is Charisma-based.&lt;/h5&gt;&lt;/div&gt;&lt;br&gt;&lt;div&gt;&lt;h4&gt;&lt;p&gt;&lt;p&gt;The ocean knows few terrors as unnatural and horrific as the sea bonze. This undead goliath dwells near established shipping lanes or offshore from coastal settlements, where it lurks just beneath the surface of the water until it can strike unsuspecting boats in the dead of night. Sailors often advise launching ocean voyages only during the day on the assumption that doing so might protect them from the sea bonze's attention, but such tactics make little difference to the creature itself, which will trail a particular ship  until after dusk, sometimes for hundreds of miles, only to lurch out of the water and lay waste to an entire ship.  Sea bonzes are formed from the combined despair and horror of death at sea, such as when a ship sinks and its entire crew drowns. No single restless soul empowers a sea bonze-it combines the anger and doom of all who die in such close proximity. Reawakened as mammoth ship-wreckers, these angry spirits have no memory of their past lives, and seek to inflict the doom they suffered on others who ply the seas. Their hatred does not make them mindless, however, and more than one lucky crew member has talked her entire ship's way out of total annihilation. Sea bonzes have an unusual respect for those with wit and guile, and will sometimes consider sparing those they deem worthy of their esteem. Those who try to defend themselves with brawn and weapons, however, receive no mercy from the enormous monsters.  A sea bonze's flesh is black and leathery like that of a squid, and appears at first glance to be made out of the black waters of the ocean itself. The entire creature is featureless and smooth, making its empty visage all the more horrifying.&lt;/p&gt;&lt;/h4&gt;&lt;/div&gt;</t>
  </si>
  <si>
    <t>Deep Sea Serpent</t>
  </si>
  <si>
    <t>darkvision 120 ft., low-light vision; Perception +23</t>
  </si>
  <si>
    <t>34, touch 12, flat-footed 28</t>
  </si>
  <si>
    <t>(+5 Dex, +1 dodge, +22 natural, -4 size)</t>
  </si>
  <si>
    <t>Fort +22, Ref +20, Will +12</t>
  </si>
  <si>
    <t xml:space="preserve"> surge 400 ft.</t>
  </si>
  <si>
    <t>bite +33 (6d10+14/19-20 plus grab), tail slap +33 (6d8+14/19-20 plus grab)</t>
  </si>
  <si>
    <t>capsize, constrict (6d8+21), powerful tail, swallow whole (10d6+21 bludgeoning damage, AC 21, 33 hp)</t>
  </si>
  <si>
    <t>Str 39, Dex 20, Con 28, Int 2, Wis 17, Cha 11</t>
  </si>
  <si>
    <t>Critical Focus, Dodge, Improved Critical (bite), Improved Critical (tail slap), Improved Initiative, Improved Iron Will, Improved Vital Strike, Iron Will, Lightning Reflexes, Power Attack, Skill Focus (Perception), Vital Strike</t>
  </si>
  <si>
    <t>Perception +23, Stealth +8, Swim +22</t>
  </si>
  <si>
    <t>This enormous, water-dwelling serpent has bright, bulging eyes and rounded jaws filled with long, jagged teeth.</t>
  </si>
  <si>
    <t>Elusive (Su) As a full-round action while in water, a deep sea serpent can move up to its run speed (200 feet) without leaving any trace of its passing (identical in effect to pass without trace). An elusive deep sea serpent gains a +40 circumstance bonus on its Stealth check. In addition, except when in combat, a sea serpent is considered to be under the effects of a nondetection spell. Both of these effects function at caster level 20th and cannot be dispelled.  Powerful Tail (Ex) A deep sea serpent's tail slap is always a primary attack. When a deep sea serpent deals damage to an object with its tail slap or via constrict damage, it ignores the first 10 points of hardness that object possesses.  Surge (Ex) A deep sea serpent can surge forward as a full-round action at a speed of 400 feet. It must move in a straight line, but does not provoke attacks of opportunity while surging.</t>
  </si>
  <si>
    <t>An enormous monstrosity that makes its home in the darkest depths of the ocean's trenches, the deep sea serpent is as elusive as it is terrifying, the nightmare of sailors making their ways over the vast and seemingly bottomless waters. A deep sea serpent is rarely seen unless it wishes to be seen, and the beast usually has its own mysterious reasons for occasionally coming to the surface. At other times, those reasons are gruesomely obvious-the deep sea serpent rises to the surface to crush ships and devour sailors who tumble from the freshly shattered hulls.  It is thought that in incredibly remote parts of the underwater world, even more powerful deep sea serpents exist, beasts with supernatural luminous lures that can be used to blind foes, or with the ability to create overwhelming blasts of electricity that stun or even outright slay prey with a single stroke. Yet perhaps the most unnerving are the rumors of deep sea serpents that possess a remarkable intelligence. Such creatures, if they even exist, are rarely if ever seen near the surface-both their naturally elusive natures and the remote reality of their habitats mean that ensuring the veracity of these claims requires truly extraordinary efforts.  A typical deep sea serpent measures 50 feet long and weighs 35,000 pounds.</t>
  </si>
  <si>
    <t>&lt;link rel="stylesheet"href="PF.css"&gt;&lt;div&gt;&lt;h2&gt;Sea Serpent, Deep&lt;/h2&gt;&lt;h3&gt;&lt;i&gt;This enormous, water-dwelling serpent has bright, bulging eyes and rounded jaws filled with long, jagged teeth.&lt;/i&gt;&lt;/h3&gt;&lt;br&gt;&lt;/div&gt;&lt;div class="heading"&gt;&lt;p class="alignleft"&gt;Deep Sea Serpent&lt;/p&gt;&lt;p class="alignright"&gt;CR 19&lt;/p&gt;&lt;div style="clear: both;"&gt;&lt;/div&gt;&lt;/div&gt;&lt;div&gt;&lt;h5&gt;&lt;b&gt;XP &lt;/b&gt;204,800&lt;/h5&gt;&lt;h5&gt;N Gargantuan magical beast (aquatic)&lt;/h5&gt;&lt;h5&gt;&lt;b&gt;Init &lt;/b&gt;+9; &lt;b&gt;Senses &lt;/b&gt;darkvision 120 ft., low-light vision; Perception +23&lt;/h5&gt;&lt;/div&gt;&lt;hr/&gt;&lt;div&gt;&lt;h5&gt;&lt;b&gt;DEFENSE&lt;/b&gt;&lt;/h5&gt;&lt;/div&gt;&lt;hr/&gt;&lt;div&gt;&lt;h5&gt;&lt;b&gt;AC &lt;/b&gt;34, touch 12, flat-footed 28 (+5 Dex, +1 dodge, +22 natural, -4 size)&lt;/h5&gt;&lt;h5&gt;&lt;b&gt;hp &lt;/b&gt;333 (23d10+207)&lt;/h5&gt;&lt;h5&gt;&lt;b&gt;Fort &lt;/b&gt;+22, &lt;b&gt;Ref &lt;/b&gt;+20, &lt;b&gt;Will &lt;/b&gt;+12&lt;/h5&gt;&lt;h5&gt;&lt;b&gt;Defensive Abilities &lt;/b&gt;elusive; &lt;b&gt;Immune &lt;/b&gt;cold; &lt;b&gt;Resist &lt;/b&gt;fire 30&lt;/h5&gt;&lt;/div&gt;&lt;hr/&gt;&lt;div&gt;&lt;h5&gt;&lt;b&gt;OFFENSE&lt;/b&gt;&lt;/h5&gt;&lt;/div&gt;&lt;hr/&gt;&lt;div&gt;&lt;h5&gt;&lt;b&gt;Spd &lt;/b&gt;10 ft., swim 50 ft.;  surge 400 ft.&lt;/h5&gt;&lt;h5&gt;&lt;b&gt;Melee &lt;/b&gt;bite +33 (6d10+14/19-20 plus grab), tail slap +33 (6d8+14/19-20 plus grab)&lt;/h5&gt;&lt;h5&gt;&lt;b&gt;Space &lt;/b&gt;20 ft.; &lt;b&gt;Reach &lt;/b&gt;20 ft.&lt;/h5&gt;&lt;h5&gt;&lt;b&gt;Special Attacks &lt;/b&gt;capsize, constrict (6d8+21), powerful tail, swallow whole (10d6+21 bludgeoning damage, AC 21, 33 hp)&lt;/h5&gt;&lt;/div&gt;&lt;hr/&gt;&lt;div&gt;&lt;h5&gt;&lt;b&gt;STATISTICS&lt;/b&gt;&lt;/h5&gt;&lt;/div&gt;&lt;hr/&gt;&lt;div&gt;&lt;h5&gt;&lt;b&gt;Str &lt;/b&gt;39, &lt;b&gt;Dex &lt;/b&gt;20, &lt;b&gt;Con &lt;/b&gt;28, &lt;b&gt;Int &lt;/b&gt; 2, &lt;b&gt;Wis &lt;/b&gt;17, &lt;b&gt;Cha &lt;/b&gt;11&lt;/h5&gt;&lt;h5&gt;&lt;b&gt;Base Atk &lt;/b&gt;+23; &lt;b&gt;CMB &lt;/b&gt;+41 (+45 grapple); &lt;b&gt;CMD &lt;/b&gt;57 (can't be tripped)&lt;/h5&gt;&lt;h5&gt;&lt;b&gt;Feats &lt;/b&gt;Critical Focus, Dodge, Improved Critical (bite), Improved Critical (tail slap), Improved Initiative, Improved Iron Will, Improved Vital Strike, Iron Will, Lightning Reflexes, Power Attack, Skill Focus (Perception), Vital Strike&lt;/h5&gt;&lt;h5&gt;&lt;b&gt;Skills &lt;/b&gt;Perception +23, Stealth +8, Swim +22&lt;/h5&gt;&lt;/div&gt;&lt;hr/&gt;&lt;div&gt;&lt;h5&gt;&lt;b&gt;ECOLOGY&lt;/b&gt;&lt;/h5&gt;&lt;/div&gt;&lt;hr/&gt;&lt;div&gt;&lt;h5&gt;&lt;b&gt;Environment &lt;/b&gt; any oceans&lt;/h5&gt;&lt;h5&gt;&lt;b&gt;Organization &lt;/b&gt;solitary&lt;/h5&gt;&lt;h5&gt;&lt;b&gt;Treasure &lt;/b&gt;triple&lt;/h5&gt;&lt;/div&gt;&lt;hr/&gt;&lt;div&gt;&lt;h5&gt;&lt;b&gt;SPECIAL ABILITIES&lt;/b&gt;&lt;/h5&gt;&lt;/div&gt;&lt;hr/&gt;&lt;div&gt;&lt;/h5&gt;&lt;h5&gt;&lt;b&gt;Elusive (Su)&lt;/b&gt; As a full-round action while in water, a deep sea serpent can move up to its run speed (200 feet) without leaving any trace of its passing (identical in effect to &lt;i&gt;pass without&lt;/i&gt; trace). An elusive deep sea serpent gains a +40 circumstance bonus on its Stealth check. In addition, except when in combat, a sea serpent is considered to be under the effects of a &lt;i&gt;nondetection&lt;/i&gt; spell. Both of these effects function at caster level 20th and cannot be dispelled.  &lt;/h5&gt;&lt;h5&gt;&lt;b&gt;Powerful Tail (Ex)&lt;/b&gt; A deep sea serpent's tail slap is always a primary attack. When a deep sea serpent deals damage to an object with its tail slap or via constrict damage, it ignores the first 10 points of hardness that object possesses.  &lt;/h5&gt;&lt;h5&gt;&lt;b&gt;Surge (Ex)&lt;/b&gt; A deep sea serpent can surge forward as a full-round action at a speed of 400 feet. It must move in a straight line, but does not provoke attacks of opportunity while surging.&lt;/h5&gt;&lt;/div&gt;&lt;br&gt;&lt;div&gt;&lt;h4&gt;&lt;p&gt;&lt;p&gt;An enormous monstrosity that makes its home in the darkest depths of the ocean's trenches, the deep sea serpent is as elusive as it is terrifying, the nightmare of sailors making their ways over the vast and seemingly bottomless waters. A deep sea serpent is rarely seen unless it wishes to be seen, and the beast usually has its own mysterious reasons for occasionally coming to the surface. At other times, those reasons are gruesomely obvious-the deep sea serpent rises to the surface to crush ships and devour sailors who tumble from the freshly shattered hulls.  It is thought that in incredibly remote parts of the underwater world, even more powerful deep sea serpents exist, beasts with supernatural luminous lures that can be used to blind foes, or with the ability to create overwhelming blasts of electricity that stun or even outright slay prey with a single stroke. Yet perhaps the most unnerving are the rumors of deep sea serpents that possess a remarkable intelligence. Such creatures, if they even exist, are rarely if ever seen near the surface-both their naturally elusive natures and the remote reality of their habitats mean that ensuring the veracity of these claims requires truly extraordinary efforts.  A typical deep sea serpent measures 50 feet long and weighs 35,000 pounds.&lt;/p&gt;&lt;/h4&gt;&lt;/div&gt;</t>
  </si>
  <si>
    <t>Shadow Mastiff</t>
  </si>
  <si>
    <t>shadow blend</t>
  </si>
  <si>
    <t>bite +10 (1d8+4 plus trip), tail slap +5 (1d6+2)</t>
  </si>
  <si>
    <t>Str 19, Dex 15, Con 17, Int 4, Wis 12, Cha 13</t>
  </si>
  <si>
    <t>Perception +10, Stealth +11, Survival +10</t>
  </si>
  <si>
    <t>This muscular canine has a maw full of sharp teeth and an inky black coat that almost seems to drink in the light around it.</t>
  </si>
  <si>
    <t>Bay (Su) When a shadow mastiff howls or barks, all creatures within a 300-foot spread except evil outsiders must succeed at a DC 16 Will save or become panicked for 1d4 rounds. This is a sonic, mind-affecting fear effect. A creature that successfully saves cannot be affected by the same mastiff's bay for 24 hours. This is a mind-affecting fear effect. The save DC is Charisma-based and includes a +2 racial bonus.  Shadow Blend (Su) In any condition of illumination other than full daylight, a shadow mastiff disappears into the shadows, giving it concealment (50% miss chance). Artificial illumination, even a light or continual flame spell, does not negate this ability; a daylight spell, however, does. A shadow mastiff can suspend or resume this ability as a free action.</t>
  </si>
  <si>
    <t>Tireless hunters, stealthy trackers, and deadly predators, shadow mastiffs stalk the dark corners of the Outer Planes, preying upon all beings that stray from the light. These beasts have little in common with actual canines aside from their general forms (although with the notable addition of a long, spiked tail), their bodies being the evolution of countless centuries hunting the most merciless wildernesses of the Outer Planes and the Shadow Plane. On the Material Plane, they prefer to travel in shadow, moving  soundlessly and unseen to find prey, hunting in vicious sport just as often as in hunger. Shadow mastiffs stand over 4 feet tall, with most weighing nearly 300 pounds.  In combat, these stealthy beasts prefer to fight in shadows; they shy from areas of bright light unless faced with no other choice and use their bay to force their enemies to flee from well-lit areas. Shadow mastiffs prefer to hunt in groups, using pack tactics to lure prey into traps and to draw it away from sources of light. They do not make lairs, and are usually not found with any sort of treasure, unless it is on the body of a recently slain victim.  Shadow mastiffs are popular guardians among spellcasters capable of conjuring them via lesser planar ally or lesser planar binding. Undead spellcasters and evil outsiders are immune to shadow mastiffs' fearful bay; others who are not immune might intentionally expose themselves to the creatures' bay at some point during the daylight hours when the resulting panic won't directly impact other tasks. As a general rule, it's safe to assume that any site using shadow mastiffs as guardians has already been affected by the bay, and that its inhabitants are thus immune to the ability's effects for the remaining 24 hours of that day.  Larger shadow mastiffs exist-creatures the size of horses or even bigger. These creatures have different shapes, looking less like dogs and more like larger creatures such as lions, dinosaurs, or even dragons. Such creatures have additional racial Hit Dice, and could even have extra abilities such as flight or breath weapons.</t>
  </si>
  <si>
    <t>&lt;link rel="stylesheet"href="PF.css"&gt;&lt;div&gt;&lt;h2&gt;Shadow Mastiff&lt;/h2&gt;&lt;h3&gt;&lt;i&gt;This muscular canine has a maw full of sharp teeth and an inky black coat that almost seems to drink in the light around it.&lt;/i&gt;&lt;/h3&gt;&lt;br&gt;&lt;/div&gt;&lt;div class="heading"&gt;&lt;p class="alignleft"&gt;Shadow Mastiff&lt;/p&gt;&lt;p class="alignright"&gt;CR 5&lt;/p&gt;&lt;div style="clear: both;"&gt;&lt;/div&gt;&lt;/div&gt;&lt;div&gt;&lt;h5&gt;&lt;b&gt;XP &lt;/b&gt;1,600&lt;/h5&gt;&lt;h5&gt;NE Medium outsider (evil, extraplanar)&lt;/h5&gt;&lt;h5&gt;&lt;b&gt;Init &lt;/b&gt;+6; &lt;b&gt;Senses &lt;/b&gt;darkvision 60 ft., scent; Perception +10&lt;/h5&gt;&lt;/div&gt;&lt;hr/&gt;&lt;div&gt;&lt;h5&gt;&lt;b&gt;DEFENSE&lt;/b&gt;&lt;/h5&gt;&lt;/div&gt;&lt;hr/&gt;&lt;div&gt;&lt;h5&gt;&lt;b&gt;AC &lt;/b&gt;18, touch 12, flat-footed 16 (+2 Dex, +6 natural)&lt;/h5&gt;&lt;h5&gt;&lt;b&gt;hp &lt;/b&gt;51 (6d10+18)&lt;/h5&gt;&lt;h5&gt;&lt;b&gt;Fort &lt;/b&gt;+8, &lt;b&gt;Ref &lt;/b&gt;+7, &lt;b&gt;Will &lt;/b&gt;+5&lt;/h5&gt;&lt;h5&gt;&lt;b&gt;Defensive Abilities &lt;/b&gt;shadow blend&lt;/h5&gt;&lt;/div&gt;&lt;hr/&gt;&lt;div&gt;&lt;h5&gt;&lt;b&gt;OFFENSE&lt;/b&gt;&lt;/h5&gt;&lt;/div&gt;&lt;hr/&gt;&lt;div&gt;&lt;h5&gt;&lt;b&gt;Spd &lt;/b&gt;50 ft.&lt;/h5&gt;&lt;h5&gt;&lt;b&gt;Melee &lt;/b&gt;bite +10 (1d8+4 plus trip), tail slap +5 (1d6+2)&lt;/h5&gt;&lt;h5&gt;&lt;b&gt;Space &lt;/b&gt;5 ft.; &lt;b&gt;Reach &lt;/b&gt;5 ft.&lt;/h5&gt;&lt;h5&gt;&lt;b&gt;Special Attacks &lt;/b&gt;bay&lt;/h5&gt;&lt;/div&gt;&lt;hr/&gt;&lt;div&gt;&lt;h5&gt;&lt;b&gt;STATISTICS&lt;/b&gt;&lt;/h5&gt;&lt;/div&gt;&lt;hr/&gt;&lt;div&gt;&lt;h5&gt;&lt;b&gt;Str &lt;/b&gt;19, &lt;b&gt;Dex &lt;/b&gt;15, &lt;b&gt;Con &lt;/b&gt;17, &lt;b&gt;Int &lt;/b&gt; 4, &lt;b&gt;Wis &lt;/b&gt;12, &lt;b&gt;Cha &lt;/b&gt;13&lt;/h5&gt;&lt;h5&gt;&lt;b&gt;Base Atk &lt;/b&gt;+6; &lt;b&gt;CMB &lt;/b&gt;+10; &lt;b&gt;CMD &lt;/b&gt;22 (26 vs. trip)&lt;/h5&gt;&lt;h5&gt;&lt;b&gt;Feats &lt;/b&gt;Improved Initiative, Iron Will, Power Attack&lt;/h5&gt;&lt;h5&gt;&lt;b&gt;Skills &lt;/b&gt;Perception +10, Stealth +11, Survival +10&lt;/h5&gt;&lt;h5&gt;&lt;b&gt;Languages &lt;/b&gt;Common (cannot speak)&lt;/h5&gt;&lt;/div&gt;&lt;hr/&gt;&lt;div&gt;&lt;h5&gt;&lt;b&gt;ECOLOGY&lt;/b&gt;&lt;/h5&gt;&lt;/div&gt;&lt;hr/&gt;&lt;div&gt;&lt;h5&gt;&lt;b&gt;Environment &lt;/b&gt; any&lt;/h5&gt;&lt;h5&gt;&lt;b&gt;Organization &lt;/b&gt;solitary, pair, or pack (3-8)&lt;/h5&gt;&lt;h5&gt;&lt;b&gt;Treasure &lt;/b&gt;none&lt;/h5&gt;&lt;/div&gt;&lt;hr/&gt;&lt;div&gt;&lt;h5&gt;&lt;b&gt;SPECIAL ABILITIES&lt;/b&gt;&lt;/h5&gt;&lt;/div&gt;&lt;hr/&gt;&lt;div&gt;&lt;/h5&gt;&lt;h5&gt;&lt;b&gt;Bay (Su)&lt;/b&gt; When a shadow mastiff howls or barks, all creatures within a 300-foot spread except evil outsiders must succeed at a DC 16 Will save or become panicked for 1d4 rounds. This is a sonic, mind-affecting fear effect. A creature that successfully saves cannot be affected by the same mastiff's bay for 24 hours. This is a mind-affecting fear effect. The save DC is Charisma-based and includes a +2 racial bonus.  &lt;/h5&gt;&lt;h5&gt;&lt;b&gt;Shadow Blend (Su)&lt;/b&gt; In any condition of illumination other than full &lt;i&gt;daylight&lt;/i&gt;, a shadow mastiff disappears into the shadows, giving it concealment (50% miss chance). Artificial illumination, even a light or &lt;i&gt;continual flame&lt;/i&gt; spell, does not negate this ability; a &lt;i&gt;daylight&lt;/i&gt; spell, however, does. A shadow mastiff can suspend or resume this ability as a free action.&lt;/h5&gt;&lt;/div&gt;&lt;br&gt;&lt;div&gt;&lt;h4&gt;&lt;p&gt;&lt;p&gt;Tireless hunters, stealthy trackers, and deadly predators, shadow mastiffs stalk the dark corners of the Outer Planes, preying upon all beings that stray from the light. These beasts have little in common with actual canines aside from their general forms (although with the notable addition of a long, spiked tail), their bodies being the evolution of countless centuries hunting the most merciless wildernesses of the Outer Planes and the Shadow Plane. On the Material Plane, they prefer to travel in shadow, moving  soundlessly and unseen to find prey, hunting in vicious sport just as often as in hunger. Shadow mastiffs stand over 4 feet tall, with most weighing nearly 300 pounds.  In combat, these stealthy beasts prefer to fight in shadows; they shy from areas of bright light unless faced with no other choice and use their bay to force their enemies to flee from well-lit areas. Shadow mastiffs prefer to hunt in groups, using pack tactics to lure prey into traps and to draw it away from sources of light. They do not make lairs, and are usually not found with any sort of treasure, unless it is on the body of a recently slain victim.  Shadow mastiffs are popular guardians among spellcasters capable of conjuring them via &lt;i&gt;lesser planar ally&lt;/i&gt; or &lt;i&gt;lesser planar binding&lt;/i&gt;. Undead spellcasters and evil outsiders are immune to shadow mastiffs' fearful bay; others who are not immune might intentionally expose themselves to the creatures' bay at some point during the &lt;i&gt;daylight&lt;/i&gt; hours when the resulting panic won't directly impact other tasks. As a general rule, it's safe to assume that any site using shadow mastiffs as guardians has already been affected by the bay, and that its inhabitants are thus immune to the ability's effects for the remaining 24 hours of that day.  Larger shadow mastiffs exist-creatures the size of horses or even bigger. These creatures have different shapes, looking less like dogs and more like larger creatures such as lions, dinosaurs, or even dragons. Such creatures have additional racial Hit Dice, and could even have extra abilities such as flight or breath weapons.&lt;/p&gt;&lt;/h4&gt;&lt;/div&gt;</t>
  </si>
  <si>
    <t>Shae</t>
  </si>
  <si>
    <t>16, touch 16, flat-footed 10</t>
  </si>
  <si>
    <t>(+6 Dex, +0 natural)</t>
  </si>
  <si>
    <t>amorphous, blur</t>
  </si>
  <si>
    <t>mwk falchion +8 (2d4+4/18-20 plus 1d6 cold) or touch +7 (1d6 cold)</t>
  </si>
  <si>
    <t>Spell-Like Abilities (CL 4th; concentration +7)  Constant-blur   At Will-lesser shadow evocation (DC 16)</t>
  </si>
  <si>
    <t>Str 16, Dex 22, Con 18, Int 21, Wis 13, Cha 17</t>
  </si>
  <si>
    <t>Combat Expertise, Iron Will</t>
  </si>
  <si>
    <t>Acrobatics +13, Bluff +10, Diplomacy +10, Disguise +10, Intimidate +7, Knowledge (arcana) +9, Knowledge (planes) +12, Perception +8, Sense Motive +8, Stealth +13 (+23 in regions of low light or darkness), Use Magic Device +10</t>
  </si>
  <si>
    <t>+10 Stealth in regions of low light or darkness</t>
  </si>
  <si>
    <t>Aklo, Common, Shae</t>
  </si>
  <si>
    <t>solitary, pair, or ascendance (3-12)</t>
  </si>
  <si>
    <t>standard (masterwork falchion, other treasure)</t>
  </si>
  <si>
    <t>A white porcelain mask and elegant white clothing provide form and contrast to this shadowy woman's body.</t>
  </si>
  <si>
    <t>Cold (Su) A shae's touch saps heat from living creatures, leaving patches of colorless flesh rather than physical wounds. A shae can deal 1d6 points of cold damage with a touch. It adds +1d6 points of cold damage to any melee weapon damage it deals.  Lesser Shadow Evocation (Sp) This spell-like ability functions identically to the spell shadow evocation, but it can only create quasi-real versions of sorcerer or wizard evocation spells of 2nd level or lower. This spell-like ability is the equivalent of a 3rd-level spell.</t>
  </si>
  <si>
    <t>The mysterious people known as the shaes are natives of the Shadow Plane. In their own language, their name means "unbound" or "unfettered." According to shae history, they were once humanoids who through tireless study and self-perfection managed to transcend the bonds of a definite form. Though they still bear roughly humanoid shapes, shaes' outlines are perpetually wispy and impossible for any non-shaes to focus directly on.  Though shaes may engage in all the same pursuits and professions as other humanoids, their overwhelming racial pride often leads them to see all other humanoids- especially humans-as lesser beings. Ironically, this casual disdain sometimes leads individual shaes to gather harems of worshipful human consorts, and it is from these unions that fetchlings often issue. Humans involved in such relationships often hope to learn the secret of the shaes' power over shadows, and claim that only in sacred union with the creatures can one glimpse their true features.  Shaes are roughly 6 feet tall and weigh 100 pounds. They often wear masks and form-fitting clothing when around other creatures in order to give the lesser beings something to focus on (such garments do not impede their blur ability).</t>
  </si>
  <si>
    <t>&lt;link rel="stylesheet"href="PF.css"&gt;&lt;div&gt;&lt;h2&gt;Shae&lt;/h2&gt;&lt;h3&gt;&lt;i&gt;&lt;i&gt;A white porcelain mask and elegant white clothing provide form and contrast to this shadowy woman's body&lt;/i&gt;.&lt;/i&gt;&lt;/h3&gt;&lt;br&gt;&lt;/br&gt;&lt;/div&gt;&lt;div class="heading"&gt;&lt;p class="alignleft"&gt;Shae&lt;/p&gt;&lt;p class="alignright"&gt;CR 4&lt;/p&gt;&lt;div style="clear: both;"&gt;&lt;/div&gt;&lt;/div&gt;&lt;div&gt;&lt;h5&gt;&lt;b&gt;XP &lt;/b&gt;1,200&lt;/h5&gt;&lt;h5&gt;N Medium outsider (extraplanar)&lt;/h5&gt;&lt;h5&gt;&lt;b&gt;Init &lt;/b&gt;+6; &lt;b&gt;Senses &lt;/b&gt;darkvision 60 ft., low-light vision; Perception +8&lt;/h5&gt;&lt;/div&gt;&lt;hr/&gt;&lt;div&gt;&lt;h5&gt;&lt;b&gt;DEFENSE&lt;/b&gt;&lt;/h5&gt;&lt;/div&gt;&lt;hr/&gt;&lt;div&gt;&lt;h5&gt;&lt;b&gt;AC &lt;/b&gt;16, touch 16, flat-footed 10 (+6 Dex)&lt;/h5&gt;&lt;h5&gt;&lt;b&gt;hp &lt;/b&gt;38 (4d10+16)&lt;/h5&gt;&lt;h5&gt;&lt;b&gt;Fort &lt;/b&gt;+8, &lt;b&gt;Ref &lt;/b&gt;+7, &lt;b&gt;Will &lt;/b&gt;+7&lt;/h5&gt;&lt;h5&gt;&lt;b&gt;Defensive Abilities &lt;/b&gt;amorphous, &lt;i&gt;blur&lt;/i&gt;; &lt;b&gt;Immune &lt;/b&gt;cold&lt;/h5&gt;&lt;/div&gt;&lt;hr/&gt;&lt;div&gt;&lt;h5&gt;&lt;b&gt;OFFENSE&lt;/b&gt;&lt;/h5&gt;&lt;/div&gt;&lt;hr/&gt;&lt;div&gt;&lt;h5&gt;&lt;b&gt;Spd &lt;/b&gt;30 ft.&lt;/h5&gt;&lt;h5&gt;&lt;b&gt;Melee &lt;/b&gt;mwk falchion +8 (2d4+4/18-20 plus 1d6 cold) or &lt;/br&gt;touch +7 (1d6 cold)&lt;/h5&gt;&lt;h5&gt;&lt;b&gt;Space &lt;/b&gt;5 ft.; &lt;b&gt;Reach &lt;/b&gt;5 ft.&lt;/h5&gt;&lt;h5&gt;&lt;b&gt;Spell-Like Abilities&lt;/b&gt; (CL 4th; concentration +7)  &lt;/br&gt;Constant&amp;mdash;&lt;i&gt;blur&lt;/i&gt; &lt;/br&gt;At Will&amp;mdash;&lt;i&gt;lesser &lt;i&gt;shadow evocation&lt;/i&gt;&lt;/i&gt; (DC 16)&lt;/h5&gt;&lt;/h5&gt;&lt;/div&gt;&lt;hr/&gt;&lt;div&gt;&lt;h5&gt;&lt;b&gt;STATISTICS&lt;/b&gt;&lt;/h5&gt;&lt;/div&gt;&lt;hr/&gt;&lt;div&gt;&lt;h5&gt;&lt;b&gt;Str &lt;/b&gt;16, &lt;b&gt;Dex &lt;/b&gt;22, &lt;b&gt;Con &lt;/b&gt;18, &lt;b&gt;Int &lt;/b&gt; 21, &lt;b&gt;Wis &lt;/b&gt;13, &lt;b&gt;Cha &lt;/b&gt;17&lt;/h5&gt;&lt;h5&gt;&lt;b&gt;Base Atk &lt;/b&gt;+4; &lt;b&gt;CMB &lt;/b&gt;+7; &lt;b&gt;CMD &lt;/b&gt;23&lt;/h5&gt;&lt;h5&gt;&lt;b&gt;Feats &lt;/b&gt;Combat Expertise, Iron Will&lt;/h5&gt;&lt;h5&gt;&lt;b&gt;Skills &lt;/b&gt;Acrobatics +13, Bluff +10, Diplomacy +10, Disguise +10, Intimidate +7, Knowledge (arcana) +9, Knowledge (planes) +12, Perception +8, Sense Motive +8, Stealth +13 (+23 in regions of low light or darkness), Use Magic Device +10; &lt;b&gt;Racial Modifiers &lt;/b&gt;+10 Stealth in regions of low light or darkness&lt;/h5&gt;&lt;h5&gt;&lt;b&gt;Languages &lt;/b&gt;Aklo, Common, Shae&lt;/h5&gt;&lt;/div&gt;&lt;hr/&gt;&lt;div&gt;&lt;h5&gt;&lt;b&gt;ECOLOGY&lt;/b&gt;&lt;/h5&gt;&lt;/div&gt;&lt;hr/&gt;&lt;div&gt;&lt;h5&gt;&lt;b&gt;Environment &lt;/b&gt; any (Shadow Plane)&lt;/h5&gt;&lt;h5&gt;&lt;b&gt;Organization &lt;/b&gt;solitary, pair, or ascendance (3-12)&lt;/h5&gt;&lt;h5&gt;&lt;b&gt;Treasure &lt;/b&gt;standard (masterwork falchion, other treasure)&lt;/h5&gt;&lt;/div&gt;&lt;hr/&gt;&lt;div&gt;&lt;h5&gt;&lt;b&gt;SPECIAL ABILITIES&lt;/b&gt;&lt;/h5&gt;&lt;/div&gt;&lt;hr/&gt;&lt;div&gt;&lt;/h5&gt;&lt;h5&gt;&lt;b&gt;Cold (Su)&lt;/b&gt; A shae's touch saps heat from living creatures, leaving patches of colorless flesh rather than physical wounds. A shae can deal 1d6 points of cold damage with a touch. It adds +1d6 points of cold damage to any melee weapon damage it deals.  &lt;/h5&gt;&lt;h5&gt;&lt;b&gt;Lesser Shadow Evocation (Sp)&lt;/b&gt; This spell-like ability functions identically to the spell &lt;i&gt;shadow evocation&lt;/i&gt;, but it can only create quasi-real versions of sorcerer or wizard evocation spells of 2nd level or lower. This spell-like ability is the equivalent of a 3rd-level spell.&lt;/h5&gt;&lt;/div&gt;&lt;br&gt;&lt;/br&gt;&lt;div&gt;&lt;h4&gt;&lt;p&gt;&lt;p&gt;The mysterious people known as the shaes are natives of the Shadow Plane. In their own language, their name means "unbound" or "unfettered." According to shae history, they were once humanoids who through tireless study and self-perfection managed to transcend the bonds of a definite form. Though they still bear roughly humanoid shapes, shaes' outlines are perpetually wispy and impossible for any non-shaes to focus directly on.  Though shaes may engage in all the same pursuits and professions as other humanoids, their overwhelming racial pride often leads them to see all other humanoids- especially humans-as lesser beings. Ironically, this casual disdain sometimes leads individual shaes to gather harems of worshipful human consorts, and it is from these unions that fetchlings often issue. Humans involved in such relationships often hope to learn the secret of the shaes' power over shadows, and claim that only in sacred union with the creatures can one glimpse their true features.  Shaes are roughly 6 feet tall and weigh 100 pounds. They often wear masks and form-fitting clothing when around other creatures in order to give the lesser beings something to focus on (such garments do not impede their &lt;i&gt;blur&lt;/i&gt; ability).&lt;/p&gt;&lt;/h4&gt;&lt;/div&gt;</t>
  </si>
  <si>
    <t>Shedu</t>
  </si>
  <si>
    <t>darkvision 60 ft., detect chaos, detect evil, low-light vision, true seeing; Perception +20</t>
  </si>
  <si>
    <t>24, touch 16, flat-footed 23</t>
  </si>
  <si>
    <t>(+1 Dex, +6 insight, +8 natural, -1 size)</t>
  </si>
  <si>
    <t>Fort +12, Ref +14, Will +11</t>
  </si>
  <si>
    <t>prescience</t>
  </si>
  <si>
    <t>gore +17 (2d8+7/19-20), 2 hooves +12 (1d6+3), 2 wings +12 (1d6+3)</t>
  </si>
  <si>
    <t>trample (2d6+10, DC 22)</t>
  </si>
  <si>
    <t>Spell-Like Abilities (CL 12th; concentration +16)  Constant- detect chaos, detect evil, true seeing   3/day-empowered cure moderate wounds, dispel magic, magic circle against evil, remove disease, shield other   1/day-dismissal (DC 19), flame strike (DC 19), restoration</t>
  </si>
  <si>
    <t>Str 24, Dex 13, Con 20, Int 19, Wis 22, Cha 19</t>
  </si>
  <si>
    <t>+19 (+23 bull rush)</t>
  </si>
  <si>
    <t>36 (38 vs. bull rush, 40 vs. trip)</t>
  </si>
  <si>
    <t>Empower Spell-Like Ability (cure moderate wounds), Greater Bull Rush, Improved Bull Rush, Improved Critical (gore), Iron Will, Power Attack</t>
  </si>
  <si>
    <t>Diplomacy +15, Fly +17, Knowledge (planes) +15, Knowledge (religion) +15, Perception +20, Sense Motive +17</t>
  </si>
  <si>
    <t>Auran, Celestial, Common; telepathy 100 ft.</t>
  </si>
  <si>
    <t>This noble creature stands strong and tall with the body of a powerful bull and the head of a wise-looking human.</t>
  </si>
  <si>
    <t>Prescience (Su) A shedu can  see all the possible outcomes of any of its own futures. This grants the creature an insight bonus to its AC and on initiative checks and Reflex saves equal to its Wisdom bonus (+6 for most shedus).</t>
  </si>
  <si>
    <t>Shedus live far from the hustle and bustle of humanity in harsh deserts. There they populate caves, ruins, or ancient temples reclaimed from the shifting sands. In these places of refuge, shedus contemplate the struggle between good and evil throughout the universe. Tireless vehicles of good and kindness, shedus fight against outsiders who corrupt and threaten humanity. Skilled in healing, shedus focus on eliminating plagues, even hunting down outsiders and undead working in that destructive medium.  Shedus rarely make their homes near each other. This is not out of any sort of animosity, but rather from a feeling that having two or more shedus within close proximity wastes the opportunity to provide aid to a larger region. When a shedu roams through the lands of another, it always seeks out the local shedu for an opportunity to talk and share knowledge over the course of 3 days.</t>
  </si>
  <si>
    <t>&lt;link rel="stylesheet"href="PF.css"&gt;&lt;div&gt;&lt;h2&gt;Shedu&lt;/h2&gt;&lt;h3&gt;&lt;i&gt;This noble creature stands strong and tall with the body of a powerful bull and the head of a wise-looking human.&lt;/i&gt;&lt;/h3&gt;&lt;br&gt;&lt;/div&gt;&lt;div class="heading"&gt;&lt;p class="alignleft"&gt;Shedu&lt;/p&gt;&lt;p class="alignright"&gt;CR 9&lt;/p&gt;&lt;div style="clear: both;"&gt;&lt;/div&gt;&lt;/div&gt;&lt;div&gt;&lt;h5&gt;&lt;b&gt;XP &lt;/b&gt;6,400&lt;/h5&gt;&lt;h5&gt;LG Large magical beast &lt;/h5&gt;&lt;h5&gt;&lt;b&gt;Init &lt;/b&gt;+7; &lt;b&gt;Senses &lt;/b&gt;darkvision 60 ft., &lt;i&gt;detect chaos&lt;/i&gt;, &lt;i&gt;detect evil&lt;/i&gt;, low-light vision, &lt;i&gt;true seeing&lt;/i&gt;; Perception +20&lt;/h5&gt;&lt;/div&gt;&lt;hr/&gt;&lt;div&gt;&lt;h5&gt;&lt;b&gt;DEFENSE&lt;/b&gt;&lt;/h5&gt;&lt;/div&gt;&lt;hr/&gt;&lt;div&gt;&lt;h5&gt;&lt;b&gt;AC &lt;/b&gt;24, touch 16, flat-footed 23 (+1 Dex, +6 insight, +8 natural, -1 size)&lt;/h5&gt;&lt;h5&gt;&lt;b&gt;hp &lt;/b&gt;115 (11d10+55); fast healing 5&lt;/h5&gt;&lt;h5&gt;&lt;b&gt;Fort &lt;/b&gt;+12, &lt;b&gt;Ref &lt;/b&gt;+14, &lt;b&gt;Will &lt;/b&gt;+11&lt;/h5&gt;&lt;h5&gt;&lt;b&gt;Defensive Abilities &lt;/b&gt;prescience; &lt;b&gt;DR &lt;/b&gt;10/evil; &lt;b&gt;Resist &lt;/b&gt;electricity 10, fire 10; &lt;b&gt;SR &lt;/b&gt;20&lt;/h5&gt;&lt;/div&gt;&lt;hr/&gt;&lt;div&gt;&lt;h5&gt;&lt;b&gt;OFFENSE&lt;/b&gt;&lt;/h5&gt;&lt;/div&gt;&lt;hr/&gt;&lt;div&gt;&lt;h5&gt;&lt;b&gt;Spd &lt;/b&gt;30 ft., fly 60 ft. (good)&lt;/h5&gt;&lt;h5&gt;&lt;b&gt;Melee &lt;/b&gt;gore +17 (2d8+7/19-20), 2 hooves +12 (1d6+3), 2 wings +12 (1d6+3)&lt;/h5&gt;&lt;h5&gt;&lt;b&gt;Space &lt;/b&gt;10 ft.; &lt;b&gt;Reach &lt;/b&gt;5 ft.&lt;/h5&gt;&lt;h5&gt;&lt;b&gt;Special Attacks &lt;/b&gt;trample (2d6+10, DC 22)&lt;/h5&gt;&lt;h5&gt;&lt;b&gt;Spell-Like Abilities&lt;/b&gt; (CL 12th; concentration +16)  &lt;/br&gt;Constant&amp;mdash; &lt;i&gt;detect chaos&lt;/i&gt;, &lt;i&gt;detect evil&lt;/i&gt;, &lt;i&gt;true seeing&lt;/i&gt; &lt;/br&gt;3/day&amp;mdash;empowered &lt;i&gt;&lt;i&gt;cure moderate&lt;/i&gt; wounds&lt;/i&gt;, &lt;i&gt;dispel magic&lt;/i&gt;, &lt;i&gt;magic circle against evil&lt;/i&gt;, &lt;i&gt;remove disease&lt;/i&gt;, &lt;i&gt;shield other&lt;/i&gt; &lt;/br&gt;1/day&amp;mdash;&lt;i&gt;dismissal&lt;/i&gt; (DC 19), &lt;i&gt;flame strike&lt;/i&gt; (DC 19), &lt;i&gt;restoration&lt;/i&gt;&lt;/h5&gt;&lt;/h5&gt;&lt;/div&gt;&lt;hr/&gt;&lt;div&gt;&lt;h5&gt;&lt;b&gt;STATISTICS&lt;/b&gt;&lt;/h5&gt;&lt;/div&gt;&lt;hr/&gt;&lt;div&gt;&lt;h5&gt;&lt;b&gt;Str &lt;/b&gt;24, &lt;b&gt;Dex &lt;/b&gt;13, &lt;b&gt;Con &lt;/b&gt;20, &lt;b&gt;Int &lt;/b&gt; 19, &lt;b&gt;Wis &lt;/b&gt;22, &lt;b&gt;Cha &lt;/b&gt;19&lt;/h5&gt;&lt;h5&gt;&lt;b&gt;Base Atk &lt;/b&gt;+11; &lt;b&gt;CMB &lt;/b&gt;+19 (+23 bull rush); &lt;b&gt;CMD &lt;/b&gt;36 (38 vs. bull rush, 40 vs. trip)&lt;/h5&gt;&lt;h5&gt;&lt;b&gt;Feats &lt;/b&gt;Empower Spell-Like Ability (&lt;i&gt;&lt;i&gt;cure moderate&lt;/i&gt; wounds&lt;/i&gt;), Greater Bull Rush, Improved Bull Rush, Improved Critical (gore), Iron Will, Power Attack&lt;/h5&gt;&lt;h5&gt;&lt;b&gt;Skills &lt;/b&gt;Diplomacy +15, Fly +17, Knowledge (planes) +15, Knowledge (religion) +15, Perception +20, Sense Motive +17&lt;/h5&gt;&lt;h5&gt;&lt;b&gt;Languages &lt;/b&gt;Auran, Celestial, Common; telepathy 100 ft.&lt;/h5&gt;&lt;/div&gt;&lt;hr/&gt;&lt;div&gt;&lt;h5&gt;&lt;b&gt;ECOLOGY&lt;/b&gt;&lt;/h5&gt;&lt;/div&gt;&lt;hr/&gt;&lt;div&gt;&lt;h5&gt;&lt;b&gt;Environment &lt;/b&gt; warm deserts&lt;/h5&gt;&lt;h5&gt;&lt;b&gt;Organization &lt;/b&gt;solitary&lt;/h5&gt;&lt;h5&gt;&lt;b&gt;Treasure &lt;/b&gt;standard&lt;/h5&gt;&lt;/div&gt;&lt;hr/&gt;&lt;div&gt;&lt;h5&gt;&lt;b&gt;SPECIAL ABILITIES&lt;/b&gt;&lt;/h5&gt;&lt;/div&gt;&lt;hr/&gt;&lt;div&gt;&lt;/h5&gt;&lt;h5&gt;&lt;b&gt;Prescience (Su)&lt;/b&gt; A shedu can  see all the possible outcomes of any of its own futures. This grants the creature an insight bonus to its AC and on initiative checks and Reflex saves equal to its Wisdom bonus (+6 for most shedus).&lt;/h5&gt;&lt;/div&gt;&lt;br&gt;&lt;div&gt;&lt;h4&gt;&lt;p&gt;&lt;p&gt;Shedus live far from the hustle and bustle of humanity in harsh deserts. There they populate caves, ruins, or ancient temples reclaimed from the shifting sands. In these places of refuge, shedus contemplate the struggle between good and evil throughout the universe. Tireless vehicles of good and kindness, shedus fight against outsiders who corrupt and threaten humanity. Skilled in healing, shedus focus on eliminating plagues, even hunting down outsiders and undead working in that destructive medium.  Shedus rarely make their homes near each other. This is not out of any sort of animosity, but rather from a feeling that having two or more shedus within close proximity wastes the opportunity to provide aid to a larger region. When a shedu roams through the lands of another, it always seeks out the local shedu for an opportunity to talk and share knowledge over the course of 3 days.&lt;/p&gt;&lt;/h4&gt;&lt;/div&gt;</t>
  </si>
  <si>
    <t>Shinigami</t>
  </si>
  <si>
    <t>darkvision 60 ft., detect chaos, detect law, true seeing; Perception +31</t>
  </si>
  <si>
    <t>fear aura (60 ft., DC 30)</t>
  </si>
  <si>
    <t>31, touch 15, flat-footed 25</t>
  </si>
  <si>
    <t>(+5 Dex, +1 dodge, +16 natural, -1 size)</t>
  </si>
  <si>
    <t>(22d10+154)</t>
  </si>
  <si>
    <t>10/chaotic and silver</t>
  </si>
  <si>
    <t>ability damage, ability drain, cold, death effects, disease, energy drain, negative energy, poison</t>
  </si>
  <si>
    <t>+3 axiomatic scythe +30/+25/+20/+15 (2d6+10/x4), 2 wings +21 (1d8+2)</t>
  </si>
  <si>
    <t>destroy soul</t>
  </si>
  <si>
    <t>Spell-Like Abilities (CL 20th; concentration +29)  Constant-detect chaos, detect law, tongues, true seeing   3/day-destruction (DC 26), energy drain, greater scrying (DC 26), soul bind (DC 28)</t>
  </si>
  <si>
    <t>Str 21, Dex 20, Con 24, Int 17, Wis 22, Cha 29</t>
  </si>
  <si>
    <t>Cleave, Combat Expertise, Combat Reflexes, Dodge, Improved Initiative, Mobility, Power Attack, Spring Attack, Stand Still, Weapon Focus (scythe), Whirlwind Attack</t>
  </si>
  <si>
    <t>Acrobatics +30, Diplomacy +34, Fly +36, Intimidate +34, Knowledge (planes) +28, Perception +31, Sense Motive +31, Spellcraft +28, Stealth +26</t>
  </si>
  <si>
    <t>Celestial, Common, Draconic, Infernal; tongues</t>
  </si>
  <si>
    <t>double (+3 axiomatic scythe, other treasure)</t>
  </si>
  <si>
    <t>This emaciated, robed humanoid wields a scythe made of bone to match the skeletal wings that protrude from its shoulders.</t>
  </si>
  <si>
    <t>Destroy Soul (Su) A shinigami possesses six gems in which it encapsulates souls with its soul bind spell-like ability. These gems are only useful to the shinigami that owns them, and if the shinigami dies, the gems are destroyed as well. As a standard action once per day, a shinigami can hold up a gem that currently contains a soul and crush it, permanently destroying the soul within and releasing a 30-foot-radius burst of negative energy that inflicts 1d6 negative levels on all creatures in the area of effect. A successful DC 30 Fortitude save reduces this to 1 negative level. The soul destroyed in the process of using this ability can only be brought back to life by means of a miracle or wish spell. This is a death effect. The save DC is Charisma-based.</t>
  </si>
  <si>
    <t>Feared as truly impartial and merciless harbingers of death, shinigamis are relentless in their pursuit of dispensing quick and just deaths upon those who would seek to disrupt the delicate balance of life. Unlike other, more sinister bringers of doom, shinigamis do not take pleasure in their work and do not seek to impose suffering-although there are exceptions. Some individuals, aptly described by their kin as "rogue shinigamis," subscribe to either more merciful or more despicable forms of execution, and are either lawful good or lawful evil. Victims who have had their lives spared by kind shinigamis praise the angels of death for their clemency and willingness to listen to the victims' plight, while other dastardly survivors have successfully cheated or bribed their way out of death by manipulating credulous or less honorable shinigami. A shinigami is 9 feet tall and weighs 130 pounds.</t>
  </si>
  <si>
    <t>&lt;link rel="stylesheet"href="PF.css"&gt;&lt;div&gt;&lt;h2&gt;Shinigami&lt;/h2&gt;&lt;h3&gt;&lt;i&gt;&lt;i&gt;This emaciated&lt;/i&gt;, &lt;i&gt;robed humanoid wields a scythe made of bone to match the skeletal wings that protrude from its shoulders&lt;/i&gt;.&lt;/i&gt;&lt;/h3&gt;&lt;br&gt;&lt;/br&gt;&lt;/div&gt;&lt;div class="heading"&gt;&lt;p class="alignleft"&gt;Shinigami&lt;/p&gt;&lt;p class="alignright"&gt;CR 17&lt;/p&gt;&lt;div style="clear: both;"&gt;&lt;/div&gt;&lt;/div&gt;&lt;div&gt;&lt;h5&gt;&lt;b&gt;XP &lt;/b&gt;102,400&lt;/h5&gt;&lt;h5&gt;LN Large outsider (extraplanar, lawful)&lt;/h5&gt;&lt;h5&gt;&lt;b&gt;Init &lt;/b&gt;+9; &lt;b&gt;Senses &lt;/b&gt;darkvision 60 ft., &lt;i&gt;detect chaos&lt;/i&gt;, &lt;i&gt;detect law&lt;/i&gt;, &lt;i&gt;true seeing&lt;/i&gt;; Perception +31&lt;/h5&gt;&lt;h5&gt;&lt;b&gt;Aura &lt;/b&gt;fear aura (60 ft., DC 30)&lt;/h5&gt;&lt;/div&gt;&lt;hr/&gt;&lt;div&gt;&lt;h5&gt;&lt;b&gt;DEFENSE&lt;/b&gt;&lt;/h5&gt;&lt;/div&gt;&lt;hr/&gt;&lt;div&gt;&lt;h5&gt;&lt;b&gt;AC &lt;/b&gt;31, touch 15, flat-footed 25 (+5 Dex, +1 dodge, +16 natural, -1 size)&lt;/h5&gt;&lt;h5&gt;&lt;b&gt;hp &lt;/b&gt;275 (22d10+154); fast healing 10&lt;/h5&gt;&lt;h5&gt;&lt;b&gt;Fort &lt;/b&gt;+20, &lt;b&gt;Ref &lt;/b&gt;+12, &lt;b&gt;Will &lt;/b&gt;+19&lt;/h5&gt;&lt;h5&gt;&lt;b&gt;DR &lt;/b&gt;10/chaotic and silver; &lt;b&gt;Immune &lt;/b&gt;ability damage, ability drain, cold, death effects, disease, &lt;i&gt;energy drain&lt;/i&gt;, negative energy, poison; &lt;b&gt;Resist &lt;/b&gt;acid 10, fire 10; &lt;b&gt;SR &lt;/b&gt;28&lt;/h5&gt;&lt;/div&gt;&lt;hr/&gt;&lt;div&gt;&lt;h5&gt;&lt;b&gt;OFFENSE&lt;/b&gt;&lt;/h5&gt;&lt;/div&gt;&lt;hr/&gt;&lt;div&gt;&lt;h5&gt;&lt;b&gt;Spd &lt;/b&gt;30 ft., fly 40 ft. (perfect)&lt;/h5&gt;&lt;h5&gt;&lt;b&gt;Melee &lt;/b&gt;&lt;i&gt;&lt;i&gt;+3 axiomatic scythe&lt;/i&gt;&lt;/i&gt; +30/+25/+20/+15 (2d6+10/x4), 2 wings +21 (1d8+2)&lt;/h5&gt;&lt;h5&gt;&lt;b&gt;Space &lt;/b&gt;10 ft.; &lt;b&gt;Reach &lt;/b&gt;10 ft.&lt;/h5&gt;&lt;h5&gt;&lt;b&gt;Special Attacks &lt;/b&gt;destroy soul&lt;/h5&gt;&lt;h5&gt;&lt;b&gt;Spell-Like Abilities&lt;/b&gt; (CL 20th; concentration +29)  &lt;/br&gt;Constant&amp;mdash;&lt;i&gt;detect chaos&lt;/i&gt;, &lt;i&gt;detect law&lt;/i&gt;, &lt;i&gt;tongues&lt;/i&gt;, &lt;i&gt;true seeing&lt;/i&gt; &lt;/br&gt;3/day&amp;mdash;&lt;i&gt;destruction&lt;/i&gt; (DC 26), &lt;i&gt;energy drain&lt;/i&gt;, &lt;i&gt;greater scrying&lt;/i&gt; (DC 26), &lt;i&gt;soul bind&lt;/i&gt; (DC 28)&lt;/h5&gt;&lt;/h5&gt;&lt;/div&gt;&lt;hr/&gt;&lt;div&gt;&lt;h5&gt;&lt;b&gt;STATISTICS&lt;/b&gt;&lt;/h5&gt;&lt;/div&gt;&lt;hr/&gt;&lt;div&gt;&lt;h5&gt;&lt;b&gt;Str &lt;/b&gt;21, &lt;b&gt;Dex &lt;/b&gt;20, &lt;b&gt;Con &lt;/b&gt;24, &lt;b&gt;Int &lt;/b&gt; 17, &lt;b&gt;Wis &lt;/b&gt;22, &lt;b&gt;Cha &lt;/b&gt;29&lt;/h5&gt;&lt;h5&gt;&lt;b&gt;Base Atk &lt;/b&gt;+22; &lt;b&gt;CMB &lt;/b&gt;+28; &lt;b&gt;CMD &lt;/b&gt;44&lt;/h5&gt;&lt;h5&gt;&lt;b&gt;Feats &lt;/b&gt;Cleave, Combat Expertise, Combat Reflexes, Dodge, Improved Initiative, Mobility, Power Attack, Spring Attack, Stand Still, Weapon Focus (scythe), Whirlwind Attack&lt;/h5&gt;&lt;h5&gt;&lt;b&gt;Skills &lt;/b&gt;Acrobatics +30, Diplomacy +34, Fly +36, Intimidate +34, Knowledge (planes) +28, Perception +31, Sense Motive +31, Spellcraft +28, Stealth +26&lt;/h5&gt;&lt;h5&gt;&lt;b&gt;Languages &lt;/b&gt;Celestial, Common, Draconic, Infernal; &lt;i&gt;tongues&lt;/i&gt;&lt;/h5&gt;&lt;/div&gt;&lt;hr/&gt;&lt;div&gt;&lt;h5&gt;&lt;b&gt;ECOLOGY&lt;/b&gt;&lt;/h5&gt;&lt;/div&gt;&lt;hr/&gt;&lt;div&gt;&lt;h5&gt;&lt;b&gt;Environment &lt;/b&gt; any&lt;/h5&gt;&lt;h5&gt;&lt;b&gt;Organization &lt;/b&gt;solitary&lt;/h5&gt;&lt;h5&gt;&lt;b&gt;Treasure &lt;/b&gt;double (&lt;i&gt;+3 axiomatic scythe&lt;/i&gt;, other treasure)&lt;/h5&gt;&lt;/div&gt;&lt;hr/&gt;&lt;div&gt;&lt;h5&gt;&lt;b&gt;SPECIAL ABILITIES&lt;/b&gt;&lt;/h5&gt;&lt;/div&gt;&lt;hr/&gt;&lt;div&gt;&lt;/h5&gt;&lt;h5&gt;&lt;b&gt;Destroy Soul (Su)&lt;/b&gt; A shinigami possesses six gems in which it encapsulates souls with its &lt;i&gt;soul bind&lt;/i&gt; spell-like ability. These gems are only useful to the shinigami that owns them, and if the shinigami dies, the gems are destroyed as well. As a standard action once per day, a shinigami can hold up a gem that currently contains a soul and crush it, permanently destroying the soul within and releasing a 30-foot-radius burst of negative energy that inflicts 1d6 negative levels on all creatures in the area of effect. A successful DC 30 Fortitude save reduces this to 1 negative level. The soul destroyed in the process of using this ability can only be brought back to life by means of a &lt;i&gt;miracle&lt;/i&gt; or &lt;i&gt;wish&lt;/i&gt; spell. This is a death effect. The save DC is Charisma-based.&lt;/h5&gt;&lt;/div&gt;&lt;br&gt;&lt;/br&gt;&lt;div&gt;&lt;h4&gt;&lt;p&gt;&lt;p&gt;Feared as truly impartial and merciless harbingers of death, shinigamis are relentless in their pursuit of dispensing quick and just deaths upon those who would seek to disrupt the delicate balance of life. Unlike other, more sinister bringers of doom, shinigamis do not take pleasure in their work and do not seek to impose suffering-although there are exceptions. Some individuals, aptly described by their kin as "rogue shinigamis," subscribe to either more merciful or more despicable forms of execution, and are either lawful good or lawful evil. Victims who have had their lives spared by kind shinigamis praise the angels of death for their clemency and willingness to listen to the victims' plight, while other dastardly survivors have successfully cheated or bribed their way out of death by manipulating credulous or less honorable shinigami. A shinigami is 9 feet tall and weighs 130 pounds.&lt;/p&gt;&lt;/h4&gt;&lt;/div&gt;</t>
  </si>
  <si>
    <t>Simurgh</t>
  </si>
  <si>
    <t>darkvision 60 ft., detect evil, detect magic, low-light vision; Perception +27</t>
  </si>
  <si>
    <t>peace (50 ft.)</t>
  </si>
  <si>
    <t>(+3 Dex, +1 dodge, +24 natural, -4 size)</t>
  </si>
  <si>
    <t>Fort +22, Ref +17, Will +14</t>
  </si>
  <si>
    <t>ability damage, ability drain, disease, fire, negative energy, petrification, poison, sleep</t>
  </si>
  <si>
    <t>bite +32 (2d8+12 plus 2d6 fire), 2 claws +32 (2d8+12 plus 2d6 fire), tail slap +30 (1d4+6 plus banishing swipe)</t>
  </si>
  <si>
    <t>glaring ray +23 touch (20d6 fire)</t>
  </si>
  <si>
    <t>banishing swipe, glaring ray, radiant feathers</t>
  </si>
  <si>
    <t>Spell-Like Abilities (CL 16th; concentration +22)  Constant-detect evil, detect magic, tongues   At Will-daylight, zone of truth (DC 18)   3/day-flame strike (DC 21), mass cure critical wounds</t>
  </si>
  <si>
    <t>Str 34, Dex 16, Con 27, Int 16, Wis 19, Cha 23</t>
  </si>
  <si>
    <t>+40 (+42 disarm)</t>
  </si>
  <si>
    <t>54 (56 vs. disarm)</t>
  </si>
  <si>
    <t>Combat Expertise, Combat Reflexes, Dodge, Flyby Attack, Hover, Improved Disarm, Improved Initiative, Iron Will, Mobility, Multiattack, Snatch, Wingover</t>
  </si>
  <si>
    <t>Diplomacy +26, Fly +7, Heal +14, Knowledge (arcana) +33, Knowledge (dungeoneering) +21, Knowledge (all others) +15, Perception +27, Perform (sing) +19, Survival +14</t>
  </si>
  <si>
    <t>+10 on all Knowledge skills</t>
  </si>
  <si>
    <t>Celestial, Common, Draconic; tongues</t>
  </si>
  <si>
    <t xml:space="preserve"> warm deserts or mountains</t>
  </si>
  <si>
    <t>This massive creature has the body of a resplendent bird but the head of a regal canine.</t>
  </si>
  <si>
    <t>Aura of Peace (Su) Creatures within a 50-foot spread from a simurgh feel a sensation of peace wash over them, as if affected by calm emotions, except the simurgh can choose which creatures are affected. A DC 28 Will save negates the effects of this aura for 1 round, but a new save must be made each round to continue to resist the effects. The saving throw is Charisma-based.  Banishing Swipe (Su) A simurgh can use its radiant tail to return creatures to their native planes. In addition to taking damage, any extraplanar creature touched by a simurgh's tail must succeed at a DC 28 Will save or be affected as if by banishment. A creature that makes this save cannot be affected by the same simurgh's banishing swipe for the next 24 hours. The save DC is Charisma-based.  Glaring Ray (Su) A simurgh can blast a fiery ray of brilliant light from its eyes as a standard action to a range of 100 feet.  Radiant Feathers (Su) Once per day as a standard action, a simurgh can fan out its glimmering tail feathers and blast its foes with a 100-foot cone of radiant light from its tail. Aside from its size, this attack is identical to a prismatic spray (DC 28). The save is Charisma-based.</t>
  </si>
  <si>
    <t>Regarded as living legends, simurghs are held in high regard by desert dwellers. Those who live in the desert lands where these benevolent creatures sometimes reside consider it a lifetime's worth of luck even to spot one soaring through the sky. Simurghs prefer to keep to themselves, well out of the way of lesser creatures and their often dubious morals, though they can be relied upon for aid when called by those in true need and with a pure heart. A simurgh can live for thousands of years, and frequent mentions of these giant avian beings throughout a region's historical record are more often than not sightings of the same creature.</t>
  </si>
  <si>
    <t>&lt;link rel="stylesheet"href="PF.css"&gt;&lt;div&gt;&lt;h2&gt;Simurgh&lt;/h2&gt;&lt;h3&gt;&lt;i&gt;This massive creature has the body of a resplendent bird but the head of a regal canine.&lt;/i&gt;&lt;/h3&gt;&lt;br&gt;&lt;/div&gt;&lt;div class="heading"&gt;&lt;p class="alignleft"&gt;Simurgh&lt;/p&gt;&lt;p class="alignright"&gt;CR 18&lt;/p&gt;&lt;div style="clear: both;"&gt;&lt;/div&gt;&lt;/div&gt;&lt;div&gt;&lt;h5&gt;&lt;b&gt;XP &lt;/b&gt;153,600&lt;/h5&gt;&lt;h5&gt;NG Gargantuan magical beast &lt;/h5&gt;&lt;h5&gt;&lt;b&gt;Init &lt;/b&gt;+7; &lt;b&gt;Senses &lt;/b&gt;darkvision 60 ft., &lt;i&gt;detect evil&lt;/i&gt;, &lt;i&gt;detect magic&lt;/i&gt;, low-light vision; Perception +27&lt;/h5&gt;&lt;h5&gt;&lt;b&gt;Aura &lt;/b&gt;peace (50 ft.)&lt;/h5&gt;&lt;/div&gt;&lt;hr/&gt;&lt;div&gt;&lt;h5&gt;&lt;b&gt;DEFENSE&lt;/b&gt;&lt;/h5&gt;&lt;/div&gt;&lt;hr/&gt;&lt;div&gt;&lt;h5&gt;&lt;b&gt;AC &lt;/b&gt;34, touch 10, flat-footed 30 (+3 Dex, +1 dodge, +24 natural, -4 size)&lt;/h5&gt;&lt;h5&gt;&lt;b&gt;hp &lt;/b&gt;324 (24d10+192)&lt;/h5&gt;&lt;h5&gt;&lt;b&gt;Fort &lt;/b&gt;+22, &lt;b&gt;Ref &lt;/b&gt;+17, &lt;b&gt;Will &lt;/b&gt;+14&lt;/h5&gt;&lt;h5&gt;&lt;b&gt;Immune &lt;/b&gt;ability damage, ability drain, disease, fire, negative energy, petrification, poison, sleep; &lt;b&gt;Resist &lt;/b&gt;acid 10, cold 10, electricity 10; &lt;b&gt;SR &lt;/b&gt;29&lt;/h5&gt;&lt;/div&gt;&lt;hr/&gt;&lt;div&gt;&lt;h5&gt;&lt;b&gt;OFFENSE&lt;/b&gt;&lt;/h5&gt;&lt;/div&gt;&lt;hr/&gt;&lt;div&gt;&lt;h5&gt;&lt;b&gt;Spd &lt;/b&gt;40 ft., fly 120 ft. (good)&lt;/h5&gt;&lt;h5&gt;&lt;b&gt;Melee &lt;/b&gt;bite +32 (2d8+12 plus 2d6 fire), 2 claws +32 (2d8+12 plus 2d6 fire), tail slap +30 (1d4+6 plus banishing swipe)&lt;/h5&gt;&lt;h5&gt;&lt;b&gt;Ranged &lt;/b&gt;glaring ray +23 touch (20d6 fire)&lt;/h5&gt;&lt;h5&gt;&lt;b&gt;Space &lt;/b&gt;20 ft.; &lt;b&gt;Reach &lt;/b&gt;20 ft.&lt;/h5&gt;&lt;h5&gt;&lt;b&gt;Special Attacks &lt;/b&gt;banishing swipe, glaring ray, radiant feathers&lt;/h5&gt;&lt;h5&gt;&lt;b&gt;Spell-Like Abilities&lt;/b&gt; (CL 16th; concentration +22)  &lt;/br&gt;Constant&amp;mdash;&lt;i&gt;detect evil&lt;/i&gt;, &lt;i&gt;detect magic&lt;/i&gt;, &lt;i&gt;tongues&lt;/i&gt; &lt;/br&gt;At Will&amp;mdash;&lt;i&gt;daylight&lt;/i&gt;, &lt;i&gt;zone of truth&lt;/i&gt; (DC 18) &lt;/br&gt;3/day&amp;mdash;&lt;i&gt;flame strike&lt;/i&gt; (DC 21), &lt;i&gt;mass cure critical wounds&lt;/i&gt;&lt;/h5&gt;&lt;/h5&gt;&lt;/div&gt;&lt;hr/&gt;&lt;div&gt;&lt;h5&gt;&lt;b&gt;STATISTICS&lt;/b&gt;&lt;/h5&gt;&lt;/div&gt;&lt;hr/&gt;&lt;div&gt;&lt;h5&gt;&lt;b&gt;Str &lt;/b&gt;34, &lt;b&gt;Dex &lt;/b&gt;16, &lt;b&gt;Con &lt;/b&gt;27, &lt;b&gt;Int &lt;/b&gt; 16, &lt;b&gt;Wis &lt;/b&gt;19, &lt;b&gt;Cha &lt;/b&gt;23&lt;/h5&gt;&lt;h5&gt;&lt;b&gt;Base Atk &lt;/b&gt;+24; &lt;b&gt;CMB &lt;/b&gt;+40 (+42 disarm); &lt;b&gt;CMD &lt;/b&gt;54 (56 vs. disarm)&lt;/h5&gt;&lt;h5&gt;&lt;b&gt;Feats &lt;/b&gt;Combat Expertise, Combat Reflexes, Dodge, Flyby Attack, Hover, Improved Disarm, Improved Initiative, Iron Will, Mobility, Multiattack, Snatch, Wingover&lt;/h5&gt;&lt;h5&gt;&lt;b&gt;Skills &lt;/b&gt;Diplomacy +26, Fly +7, Heal +14, Knowledge (arcana) +33, Knowledge (dungeoneering) +21, Knowledge (all others) +15, Perception +27, Perform (sing) +19, Survival +14; &lt;b&gt;Racial Modifiers &lt;/b&gt;+10 on all Knowledge skills&lt;/h5&gt;&lt;h5&gt;&lt;b&gt;Languages &lt;/b&gt;Celestial, Common, Draconic; &lt;i&gt;tongues&lt;/i&gt;&lt;/h5&gt;&lt;/div&gt;&lt;hr/&gt;&lt;div&gt;&lt;h5&gt;&lt;b&gt;ECOLOGY&lt;/b&gt;&lt;/h5&gt;&lt;/div&gt;&lt;hr/&gt;&lt;div&gt;&lt;h5&gt;&lt;b&gt;Environment &lt;/b&gt; warm deserts or mountains&lt;/h5&gt;&lt;h5&gt;&lt;b&gt;Organization &lt;/b&gt;solitary&lt;/h5&gt;&lt;h5&gt;&lt;b&gt;Treasure &lt;/b&gt;standard&lt;/h5&gt;&lt;/div&gt;&lt;hr/&gt;&lt;div&gt;&lt;h5&gt;&lt;b&gt;SPECIAL ABILITIES&lt;/b&gt;&lt;/h5&gt;&lt;/div&gt;&lt;hr/&gt;&lt;div&gt;&lt;/h5&gt;&lt;h5&gt;&lt;b&gt;Aura of Peace (Su)&lt;/b&gt; Creatures within a 50-foot spread from a simurgh feel a sensation of peace wash over them, as if affected by &lt;i&gt;calm emotions&lt;/i&gt;, except the simurgh can choose which creatures are affected. A DC 28 Will save negates the effects of this aura for 1 round, but a new save must be made each round to continue to resist the effects. The saving throw is Charisma-based.  &lt;/h5&gt;&lt;h5&gt;&lt;b&gt;Banishing Swipe (Su)&lt;/b&gt; A simurgh can use its radiant tail to return creatures to their native planes. In addition to taking damage, any extraplanar creature touched by a simurgh's tail must succeed at a DC 28 Will save or be affected as if by &lt;i&gt;banishment&lt;/i&gt;. A creature that makes this save cannot be affected by the same simurgh's banishing swipe for the next 24 hours. The save DC is Charisma-based.  &lt;/h5&gt;&lt;h5&gt;&lt;b&gt;Glaring Ray (Su)&lt;/b&gt; A simurgh can blast a fiery ray of brilliant light from its eyes as a standard action to a range of 100 feet.  &lt;/h5&gt;&lt;h5&gt;&lt;b&gt;Radiant Feathers (Su)&lt;/b&gt; Once per day as a standard action, a simurgh can fan out its glimmering tail feathers and blast its foes with a 100-foot cone of radiant light from its tail. Aside from its size, this attack is identical to a &lt;i&gt;prismatic spray&lt;/i&gt; (DC 28). The save is Charisma-based.&lt;/h5&gt;&lt;/div&gt;&lt;br&gt;&lt;div&gt;&lt;h4&gt;&lt;p&gt;&lt;p&gt;Regarded as living legends, simurghs are held in high regard by desert dwellers. Those who live in the desert lands where these benevolent creatures sometimes reside consider it a lifetime's worth of luck even to spot one soaring through the sky. Simurghs prefer to keep to themselves, well out of the way of lesser creatures and their often dubious morals, though they can be relied upon for aid when called by those in true need and with a pure heart. A simurgh can live for thousands of years, and frequent mentions of these giant avian beings throughout a region's historical record are more often than not sightings of the same creature.&lt;/p&gt;&lt;/h4&gt;&lt;/div&gt;</t>
  </si>
  <si>
    <t>Siyokoy</t>
  </si>
  <si>
    <t>blindsight 60 ft., darkvision 60 ft., scent; Perception +22</t>
  </si>
  <si>
    <t>(+5 Dex, +1 dodge, +10 natural)</t>
  </si>
  <si>
    <t>(13d8+78)</t>
  </si>
  <si>
    <t>bite +18 (1d6+9/19-20 plus grab), 2 claws +18 (1d6+9), tail slap +14 (1d6+4 plus stunning shock)</t>
  </si>
  <si>
    <t>5 ft. (10 ft. with tail slap)</t>
  </si>
  <si>
    <t>constrict (2d6+4), stunning shock, swim-by attack</t>
  </si>
  <si>
    <t>Str 28, Dex 21, Con 22, Int 12, Wis 15, Cha 11</t>
  </si>
  <si>
    <t>+18 (+24 grapple)</t>
  </si>
  <si>
    <t>34 (36 vs. grapple)</t>
  </si>
  <si>
    <t>Alertness, Dodge, Improved Critical (bite), Improved Grapple, Power Attack, Stealthy, Weapon Focus (tail slap)</t>
  </si>
  <si>
    <t>Disable Device +16, Escape Artist +7, Intimidate +9, Knowledge (geography) +10, Perception +22, Sense Motive +4, Stealth +25, Survival +16, Swim +25</t>
  </si>
  <si>
    <t>solitary, pair, or bed (3-12)</t>
  </si>
  <si>
    <t>This eel-like creature sports sharp frills that run along the back of humanoid torso and down its long, powerful tail.</t>
  </si>
  <si>
    <t>Stunning Shock (Su) A siyokoy can emit a strong electrical charge from its tail. When it hits a creature with its tail slap, the attack deals 3d6 points of electrical damage and the target must succeed at a DC 22 Fortitude save or be stunned for 1d4 rounds. The save DC is Constitution-based.  Swim-By Attack (Ex) Extremely quick in the water, a siyokoy gains Spring Attack as a bonus feat when swimming.</t>
  </si>
  <si>
    <t>Siyokoys are eel-like aquatic creatures often mistaken for merfolk by sailors. On closer inspection, however, siyokoys' appearance might make one question the vision of said sailors, for apart from their humanoid arms, siyokoys are very much creatures of the sea.  Two primary species of siyokoys exist, although both are essentially identical as far as game statistics are concerned. The most commonly encountered siyokoys are those that dwell amid the caves and crags of coral reefs in relatively shallow oceanic waters. These siyokoys tend to have colorful patterns on their flesh to mimic the riot of hues the typical coral reef displays. Reef-dwelling siyokoys are fond of decorating their lairs with particularly strange or colorful specimens of coral, especially when such marine growths encrust sunken treasures.  A siyokoy variant that is encountered less frequently dwells in the deeper abysses of the ocean, far below the limits of the sun's ability to light. These siyokoys are darker colored, and they tend to be darker in personality as well. Whereas those dwelling in the bright, sunlit environs of a coral reef might be capricious or playful, those who dwell in the dark, vast deeps of the sea are often morbid, morose, and even sadistic. Most evil siyokoys dwell in such lightless, forgotten reaches of the world's oceans.  Regardless of where they dwell, siyokoys adore shipwrecks and long-forgotten ruins claimed by the oceans. Exploring these relics and recovering strange and wondrous treasures is what most siyokoys live for, and a siyokoy's lair is often decorated with the results of these scavenging expeditions to sunken ships and flooded cities. Strangely, siyokoys avoid making their lairs amid such ruins, mostly out of a strange superstition the creatures share about these areas-it is not lucky, say siyokoys, to sleep in a place where air breathing creatures have drowned.  A siyokoy is 7 feet long and weighs 200 pounds.</t>
  </si>
  <si>
    <t>&lt;link rel="stylesheet"href="PF.css"&gt;&lt;div&gt;&lt;h2&gt;Siyokoy&lt;/h2&gt;&lt;h3&gt;&lt;i&gt;This eel-like creature sports sharp frills that run along the back of humanoid torso and down its long, powerful tail.&lt;/i&gt;&lt;/h3&gt;&lt;br&gt;&lt;/div&gt;&lt;div class="heading"&gt;&lt;p class="alignleft"&gt;Siyokoy&lt;/p&gt;&lt;p class="alignright"&gt;CR 10&lt;/p&gt;&lt;div style="clear: both;"&gt;&lt;/div&gt;&lt;/div&gt;&lt;div&gt;&lt;h5&gt;&lt;b&gt;XP &lt;/b&gt;9,600&lt;/h5&gt;&lt;h5&gt;N Medium aberration (aquatic)&lt;/h5&gt;&lt;h5&gt;&lt;b&gt;Init &lt;/b&gt;+5; &lt;b&gt;Senses &lt;/b&gt;blindsight 60 ft., darkvision 60 ft., scent; Perception +22&lt;/h5&gt;&lt;/div&gt;&lt;hr/&gt;&lt;div&gt;&lt;h5&gt;&lt;b&gt;DEFENSE&lt;/b&gt;&lt;/h5&gt;&lt;/div&gt;&lt;hr/&gt;&lt;div&gt;&lt;h5&gt;&lt;b&gt;AC &lt;/b&gt;26, touch 16, flat-footed 20 (+5 Dex, +1 dodge, +10 natural)&lt;/h5&gt;&lt;h5&gt;&lt;b&gt;hp &lt;/b&gt;136 (13d8+78)&lt;/h5&gt;&lt;h5&gt;&lt;b&gt;Fort &lt;/b&gt;+10, &lt;b&gt;Ref &lt;/b&gt;+9, &lt;b&gt;Will &lt;/b&gt;+10&lt;/h5&gt;&lt;h5&gt;&lt;b&gt;DR &lt;/b&gt;10/slashing; &lt;b&gt;Immune &lt;/b&gt;cold, electricity, poison&lt;/h5&gt;&lt;h5&gt;&lt;b&gt;Weaknesses &lt;/b&gt;light sensitivity&lt;/h5&gt;&lt;/div&gt;&lt;hr/&gt;&lt;div&gt;&lt;h5&gt;&lt;b&gt;OFFENSE&lt;/b&gt;&lt;/h5&gt;&lt;/div&gt;&lt;hr/&gt;&lt;div&gt;&lt;h5&gt;&lt;b&gt;Spd &lt;/b&gt;30 ft., swim 60 ft.&lt;/h5&gt;&lt;h5&gt;&lt;b&gt;Melee &lt;/b&gt;bite +18 (1d6+9/19-20 plus grab), 2 claws +18 (1d6+9), tail slap +14 (1d6+4 plus stunning shock)&lt;/h5&gt;&lt;h5&gt;&lt;b&gt;Space &lt;/b&gt;5 ft.; &lt;b&gt;Reach &lt;/b&gt;5 ft. (10 ft. with tail slap)&lt;/h5&gt;&lt;h5&gt;&lt;b&gt;Special Attacks &lt;/b&gt;constrict (2d6+4), stunning shock, swim-by attack&lt;/h5&gt;&lt;/div&gt;&lt;hr/&gt;&lt;div&gt;&lt;h5&gt;&lt;b&gt;STATISTICS&lt;/b&gt;&lt;/h5&gt;&lt;/div&gt;&lt;hr/&gt;&lt;div&gt;&lt;h5&gt;&lt;b&gt;Str &lt;/b&gt;28, &lt;b&gt;Dex &lt;/b&gt;21, &lt;b&gt;Con &lt;/b&gt;22, &lt;b&gt;Int &lt;/b&gt; 12, &lt;b&gt;Wis &lt;/b&gt;15, &lt;b&gt;Cha &lt;/b&gt;11&lt;/h5&gt;&lt;h5&gt;&lt;b&gt;Base Atk &lt;/b&gt;+9; &lt;b&gt;CMB &lt;/b&gt;+18 (+24 grapple); &lt;b&gt;CMD &lt;/b&gt;34 (36 vs. grapple)&lt;/h5&gt;&lt;h5&gt;&lt;b&gt;Feats &lt;/b&gt;Alertness, Dodge, Improved Critical (bite), Improved Grapple, Power Attack, Stealthy, Weapon Focus (tail slap)&lt;/h5&gt;&lt;h5&gt;&lt;b&gt;Skills &lt;/b&gt;Disable Device +16, Escape Artist +7, Intimidate +9, Knowledge (geography) +10, Perception +22, Sense Motive +4, Stealth +25, Survival +16, Swim +25&lt;/h5&gt;&lt;h5&gt;&lt;b&gt;Languages &lt;/b&gt;Aquan&lt;/h5&gt;&lt;/div&gt;&lt;hr/&gt;&lt;div&gt;&lt;h5&gt;&lt;b&gt;ECOLOGY&lt;/b&gt;&lt;/h5&gt;&lt;/div&gt;&lt;hr/&gt;&lt;div&gt;&lt;h5&gt;&lt;b&gt;Environment &lt;/b&gt; any ocean&lt;/h5&gt;&lt;h5&gt;&lt;b&gt;Organization &lt;/b&gt;solitary, pair, or bed (3-12)&lt;/h5&gt;&lt;h5&gt;&lt;b&gt;Treasure &lt;/b&gt;double&lt;/h5&gt;&lt;/div&gt;&lt;hr/&gt;&lt;div&gt;&lt;h5&gt;&lt;b&gt;SPECIAL ABILITIES&lt;/b&gt;&lt;/h5&gt;&lt;/div&gt;&lt;hr/&gt;&lt;div&gt;&lt;/h5&gt;&lt;h5&gt;&lt;b&gt;Stunning Shock (Su)&lt;/b&gt; A siyokoy can emit a strong electrical charge from its tail. When it hits a creature with its tail slap, the attack deals 3d6 points of electrical damage and the target must succeed at a DC 22 Fortitude save or be stunned for 1d4 rounds. The save DC is Constitution-based.  &lt;/h5&gt;&lt;h5&gt;&lt;b&gt;Swim-By Attack (Ex)&lt;/b&gt; Extremely quick in the water, a siyokoy gains Spring Attack as a bonus feat when swimming.&lt;/h5&gt;&lt;/div&gt;&lt;br&gt;&lt;div&gt;&lt;h4&gt;&lt;p&gt;&lt;p&gt;Siyokoys are eel-like aquatic creatures often mistaken for merfolk by sailors. On closer inspection, however, siyokoys' appearance might make one question the vision of said sailors, for apart from their humanoid arms, siyokoys are very much creatures of the sea.  Two primary species of siyokoys exist, although both are essentially identical as far as game statistics are concerned. The most commonly encountered siyokoys are those that dwell amid the caves and crags of coral reefs in relatively shallow oceanic waters. These siyokoys tend to have colorful patterns on their flesh to mimic the riot of hues the typical coral reef displays. Reef-dwelling siyokoys are fond of decorating their lairs with particularly strange or colorful specimens of coral, especially when such marine growths encrust sunken treasures.  A siyokoy variant that is encountered less frequently dwells in the deeper abysses of the ocean, far below the limits of the sun's ability to light. These siyokoys are darker colored, and they tend to be darker in personality as well. Whereas those dwelling in the bright, sunlit environs of a coral reef might be capricious or playful, those who dwell in the dark, vast deeps of the sea are often morbid, morose, and even sadistic. Most evil siyokoys dwell in such lightless, forgotten reaches of the world's oceans.  Regardless of where they dwell, siyokoys adore shipwrecks and long-forgotten ruins claimed by the oceans. Exploring these relics and recovering strange and wondrous treasures is what most siyokoys live for, and a siyokoy's lair is often decorated with the results of these scavenging expeditions to sunken ships and flooded cities. Strangely, siyokoys avoid making their lairs amid such ruins, mostly out of a strange superstition the creatures share about these areas-it is not lucky, say siyokoys, to sleep in a place where air breathing creatures have drowned.  A siyokoy is 7 feet long and weighs 200 pounds.&lt;/p&gt;&lt;/h4&gt;&lt;/div&gt;</t>
  </si>
  <si>
    <t>Skunk</t>
  </si>
  <si>
    <t>bite +4 (1d3-4), 2 claws +4 (1d2-4)</t>
  </si>
  <si>
    <t>spray +4 touch (musk)</t>
  </si>
  <si>
    <t>musk</t>
  </si>
  <si>
    <t>Str 3, Dex 15, Con 9, Int 2, Wis 12, Cha 6</t>
  </si>
  <si>
    <t>solitary, pair, or surfeit (3-5)</t>
  </si>
  <si>
    <t>Built like a small badger, this creature has black fur with white stripes running from its face to its fluffy tail, which is raised in warning.</t>
  </si>
  <si>
    <t>Musk (Ex) Up to twice per day, a skunk can spray a stream of noxious musk at a single target within 10 feet as a standard action. With a successful ranged touch attack, the creature struck by this spray must make a DC 11 Fortitude save or be nauseated for 1d4 rounds and then sickened for 1d4 minutes by the horrific stench. A successful save reduces the effect to only 1d4 rounds of being sickened. A creature cannot use the scent ability as long as it is affected by this musk. The save DC is Constitution-based, and includes a +2 racial bonus.</t>
  </si>
  <si>
    <t>These small mammals are well known to humanoids and forest creatures alike, with their distinctive black-and-white-striped markings and infamous scent glands. Creatures like big cats or wolves that normally would make a meal of such a small creature give skunks plenty of space, for they have learned well that the combination of black and white on a skunk's back equates to a hideously overpowering stench.</t>
  </si>
  <si>
    <t>&lt;link rel="stylesheet"href="PF.css"&gt;&lt;div&gt;&lt;h2&gt;Skunk&lt;/h2&gt;&lt;h3&gt;&lt;i&gt;&lt;i&gt;Built like a small badger&lt;/i&gt;, this creature has black fur with white stripes running from its face to its fluffy tail, &lt;i&gt;which is raised in warning&lt;/i&gt;.&lt;/i&gt;&lt;/h3&gt;&lt;br&gt;&lt;/br&gt;&lt;/div&gt;&lt;div class="heading"&gt;&lt;p class="alignleft"&gt;Skunk&lt;/p&gt;&lt;p class="alignright"&gt;CR 1/4&lt;/p&gt;&lt;div style="clear: both;"&gt;&lt;/div&gt;&lt;/div&gt;&lt;div&gt;&lt;h5&gt;&lt;b&gt;XP &lt;/b&gt;100&lt;/h5&gt;&lt;h5&gt;N Tiny animal &lt;/h5&gt;&lt;h5&gt;&lt;b&gt;Init &lt;/b&gt;+2; &lt;b&gt;Senses &lt;/b&gt;low-light vision, scent; Perception +5&lt;/h5&gt;&lt;/div&gt;&lt;hr/&gt;&lt;div&gt;&lt;h5&gt;&lt;b&gt;DEFENSE&lt;/b&gt;&lt;/h5&gt;&lt;/div&gt;&lt;hr/&gt;&lt;div&gt;&lt;h5&gt;&lt;b&gt;AC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&lt;/b&gt;30 ft.&lt;/h5&gt;&lt;h5&gt;&lt;b&gt;Melee &lt;/b&gt;bite +4 (1d3-4), 2 claws +4 (1d2-4)&lt;/h5&gt;&lt;h5&gt;&lt;b&gt;Ranged &lt;/b&gt;spray +4 touch (musk)&lt;/h5&gt;&lt;h5&gt;&lt;b&gt;Space &lt;/b&gt;2-1/2 ft.; &lt;b&gt;Reach &lt;/b&gt;2-1/2 ft.&lt;/h5&gt;&lt;h5&gt;&lt;b&gt;Special Attacks &lt;/b&gt;musk&lt;/h5&gt;&lt;/div&gt;&lt;hr/&gt;&lt;div&gt;&lt;h5&gt;&lt;b&gt;STATISTICS&lt;/b&gt;&lt;/h5&gt;&lt;/div&gt;&lt;hr/&gt;&lt;div&gt;&lt;h5&gt;&lt;b&gt;Str &lt;/b&gt;3, &lt;b&gt;Dex &lt;/b&gt;15, &lt;b&gt;Con &lt;/b&gt;9, &lt;b&gt;Int &lt;/b&gt; 2, &lt;b&gt;Wis &lt;/b&gt;12, &lt;b&gt;Cha &lt;/b&gt;6&lt;/h5&gt;&lt;h5&gt;&lt;b&gt;Base Atk &lt;/b&gt;+0; &lt;b&gt;CMB &lt;/b&gt;+0; &lt;b&gt;CMD &lt;/b&gt;6&lt;/h5&gt;&lt;h5&gt;&lt;b&gt;Feats &lt;/b&gt;Weapon Finesse&lt;/h5&gt;&lt;h5&gt;&lt;b&gt;Skills &lt;/b&gt;Perception +5&lt;/h5&gt;&lt;/div&gt;&lt;hr/&gt;&lt;div&gt;&lt;h5&gt;&lt;b&gt;ECOLOGY&lt;/b&gt;&lt;/h5&gt;&lt;/div&gt;&lt;hr/&gt;&lt;div&gt;&lt;h5&gt;&lt;b&gt;Environment &lt;/b&gt; temperate forests&lt;/h5&gt;&lt;h5&gt;&lt;b&gt;Organization &lt;/b&gt;solitary, pair, or surfeit (3-5)&lt;/h5&gt;&lt;h5&gt;&lt;b&gt;Treasure &lt;/b&gt;none&lt;/h5&gt;&lt;/div&gt;&lt;hr/&gt;&lt;div&gt;&lt;h5&gt;&lt;b&gt;SPECIAL ABILITIES&lt;/b&gt;&lt;/h5&gt;&lt;/div&gt;&lt;hr/&gt;&lt;div&gt;&lt;/h5&gt;&lt;h5&gt;&lt;b&gt;Musk (Ex)&lt;/b&gt; Up to twice per day, a skunk can spray a stream of noxious musk at a single target within 10 feet as a standard action. With a successful ranged touch attack, the creature struck by this spray must make a DC 11 Fortitude save or be nauseated for 1d4 rounds and then sickened for 1d4 minutes by the horrific stench. A successful save reduces the effect to only 1d4 rounds of being sickened. A creature cannot use the scent ability as long as it is affected by this musk. The save DC is Constitution-based, and includes a +2 racial bonus.&lt;/h5&gt;&lt;/div&gt;&lt;br&gt;&lt;/br&gt;&lt;div&gt;&lt;h4&gt;&lt;p&gt;&lt;p&gt;These small mammals are well known to humanoids and forest creatures alike, with their distinctive black-and-white-striped markings and infamous scent glands. Creatures like big cats or wolves that normally would make a meal of such a small creature give skunks plenty of space, for they have learned well that the combination of black and white on a skunk's back equates to a hideously overpowering stench.&lt;/p&gt;&lt;/h4&gt;&lt;/div&gt;</t>
  </si>
  <si>
    <t>Giant Skunk</t>
  </si>
  <si>
    <t>bite +5 (1d8+3), 2 claws +5 (1d6+3)</t>
  </si>
  <si>
    <t>spray +5 touch (musk)</t>
  </si>
  <si>
    <t>Str 17, Dex 16, Con 13, Int 2, Wis 12, Cha 9</t>
  </si>
  <si>
    <t>Ability Focus (musk), Power Attack, Toughness</t>
  </si>
  <si>
    <t>Climb +7, Perception +7, Survival +2</t>
  </si>
  <si>
    <t>Snarling and ferocious, this horse-sized skunk emits a frightening growl as it smashes through the undergrowth.</t>
  </si>
  <si>
    <t>Musk (Ex) Up to twice per day, a giant skunk can spray a stream of noxious musk at a single target within 30 feet as a standard action. With a successful ranged touch attack, the creature struck by this spray must make a DC 17 Fortitude save or be nauseated for 1d6 rounds and then sickened for 1d6 minutes by the horrific stench. A successful save reduces the effect to only 1d4 rounds of being sickened. A creature cannot use the scent ability as long as it is affected by this musk. The save DC is Constitution-based, and includes a +2 racial bonus.</t>
  </si>
  <si>
    <t>Much larger than their passive cousins, giant skunks are an aggressive lot. Having a greater bulk to maintain, giant skunks feed on creatures beyond just grubs and insects, often hunting small mammals and reptiles by night in addition to giant versions of insects. While giant skunks are dangerous to nearby settlements, farmers find a positive aspect in their presence, valuing the creatures' taste for giant insects and other more dangerous vermin.</t>
  </si>
  <si>
    <t>&lt;link rel="stylesheet"href="PF.css"&gt;&lt;div&gt;&lt;h2&gt;Skunk, Giant&lt;/h2&gt;&lt;h3&gt;&lt;i&gt;Snarling and ferocious, this horse-sized skunk emits a frightening growl as it smashes through the undergrowth.&lt;/i&gt;&lt;/h3&gt;&lt;br&gt;&lt;/div&gt;&lt;div class="heading"&gt;&lt;p class="alignleft"&gt;Giant Skunk&lt;/p&gt;&lt;p class="alignright"&gt;CR 3&lt;/p&gt;&lt;div style="clear: both;"&gt;&lt;/div&gt;&lt;/div&gt;&lt;div&gt;&lt;h5&gt;&lt;b&gt;XP &lt;/b&gt;800&lt;/h5&gt;&lt;h5&gt;N Large animal &lt;/h5&gt;&lt;h5&gt;&lt;b&gt;Init &lt;/b&gt;+3; &lt;b&gt;Senses &lt;/b&gt;low-light vision, scent; Perception +7&lt;/h5&gt;&lt;/div&gt;&lt;hr/&gt;&lt;div&gt;&lt;h5&gt;&lt;b&gt;DEFENSE&lt;/b&gt;&lt;/h5&gt;&lt;/div&gt;&lt;hr/&gt;&lt;div&gt;&lt;h5&gt;&lt;b&gt;AC &lt;/b&gt;15, touch 12, flat-footed 12 (+3 Dex, +3 natural, -1 size)&lt;/h5&gt;&lt;h5&gt;&lt;b&gt;hp &lt;/b&gt;32 (5d8+10)&lt;/h5&gt;&lt;h5&gt;&lt;b&gt;Fort &lt;/b&gt;+5, &lt;b&gt;Ref &lt;/b&gt;+7, &lt;b&gt;Will &lt;/b&gt;+2&lt;/h5&gt;&lt;/div&gt;&lt;hr/&gt;&lt;div&gt;&lt;h5&gt;&lt;b&gt;OFFENSE&lt;/b&gt;&lt;/h5&gt;&lt;/div&gt;&lt;hr/&gt;&lt;div&gt;&lt;h5&gt;&lt;b&gt;Spd &lt;/b&gt;30 ft.&lt;/h5&gt;&lt;h5&gt;&lt;b&gt;Melee &lt;/b&gt;bite +5 (1d8+3), 2 claws +5 (1d6+3)&lt;/h5&gt;&lt;h5&gt;&lt;b&gt;Ranged &lt;/b&gt;spray +5 touch (musk)&lt;/h5&gt;&lt;h5&gt;&lt;b&gt;Space &lt;/b&gt;10 ft.; &lt;b&gt;Reach &lt;/b&gt;5 ft.&lt;/h5&gt;&lt;h5&gt;&lt;b&gt;Special Attacks &lt;/b&gt;musk&lt;/h5&gt;&lt;/div&gt;&lt;hr/&gt;&lt;div&gt;&lt;h5&gt;&lt;b&gt;STATISTICS&lt;/b&gt;&lt;/h5&gt;&lt;/div&gt;&lt;hr/&gt;&lt;div&gt;&lt;h5&gt;&lt;b&gt;Str &lt;/b&gt;17, &lt;b&gt;Dex &lt;/b&gt;16, &lt;b&gt;Con &lt;/b&gt;13, &lt;b&gt;Int &lt;/b&gt; 2, &lt;b&gt;Wis &lt;/b&gt;12, &lt;b&gt;Cha &lt;/b&gt;9&lt;/h5&gt;&lt;h5&gt;&lt;b&gt;Base Atk &lt;/b&gt;+3; &lt;b&gt;CMB &lt;/b&gt;+7; &lt;b&gt;CMD &lt;/b&gt;20&lt;/h5&gt;&lt;h5&gt;&lt;b&gt;Feats &lt;/b&gt;Ability Focus (musk), Power Attack, Toughness&lt;/h5&gt;&lt;h5&gt;&lt;b&gt;Skills &lt;/b&gt;Climb +7, Perception +7, Survival +2&lt;/h5&gt;&lt;/div&gt;&lt;hr/&gt;&lt;div&gt;&lt;h5&gt;&lt;b&gt;ECOLOGY&lt;/b&gt;&lt;/h5&gt;&lt;/div&gt;&lt;hr/&gt;&lt;div&gt;&lt;h5&gt;&lt;b&gt;Environment &lt;/b&gt; temperate forests&lt;/h5&gt;&lt;h5&gt;&lt;b&gt;Organization &lt;/b&gt;solitary or pair&lt;/h5&gt;&lt;h5&gt;&lt;b&gt;Treasure &lt;/b&gt;none&lt;/h5&gt;&lt;/div&gt;&lt;hr/&gt;&lt;div&gt;&lt;h5&gt;&lt;b&gt;SPECIAL ABILITIES&lt;/b&gt;&lt;/h5&gt;&lt;/div&gt;&lt;hr/&gt;&lt;div&gt;&lt;/h5&gt;&lt;h5&gt;&lt;b&gt;Musk (Ex)&lt;/b&gt; Up to twice per day, a giant skunk can spray a stream of noxious musk at a single target within 30 feet as a standard action. With a successful ranged touch attack, the creature struck by this spray must make a DC 17 Fortitude save or be nauseated for 1d6 rounds and then sickened for 1d6 minutes by the horrific stench. A successful save reduces the effect to only 1d4 rounds of being sickened. A creature cannot use the scent ability as long as it is affected by this musk. The save DC is Constitution-based, and includes a +2 racial bonus.&lt;/h5&gt;&lt;/div&gt;&lt;br&gt;&lt;div&gt;&lt;h4&gt;&lt;p&gt;&lt;p&gt;Much larger than their passive cousins, giant skunks are an aggressive lot. Having a greater bulk to maintain, giant skunks feed on creatures beyond just grubs and insects, often hunting small mammals and reptiles by night in addition to giant versions of insects. While giant skunks are dangerous to nearby settlements, farmers find a positive aspect in their presence, valuing the creatures' taste for giant insects and other more dangerous vermin.&lt;/p&gt;&lt;/h4&gt;&lt;/div&gt;</t>
  </si>
  <si>
    <t>Sleipnir</t>
  </si>
  <si>
    <t>Fort +14, Ref +15, Will +9</t>
  </si>
  <si>
    <t>80 ft.</t>
  </si>
  <si>
    <t>bite +19 (1d8+6), 4 hooves +17 (1d8+3)</t>
  </si>
  <si>
    <t>breath weapon (DC 22), powerful charge (hoof, 2d8+12), trample (1d8+9, DC 23)</t>
  </si>
  <si>
    <t>Spell-Like Abilities (CL 11th; concentration +12)  Constant-air walk</t>
  </si>
  <si>
    <t>Str 22, Dex 18, Con 21, Int 10, Wis 17, Cha 13</t>
  </si>
  <si>
    <t>Endurance, Iron Will, Lightning Reflexes, Multiattack, Power Attack, Run, Weapon Focus (hoof )</t>
  </si>
  <si>
    <t>Acrobatics +18 (+38 when jumping), Perception +16, Swim +16</t>
  </si>
  <si>
    <t>solitary, pair, or herd (3-10)</t>
  </si>
  <si>
    <t>This mighty horse has eight powerful legs. Its hooves leave shimmering hoofprints that quickly fade to mist.</t>
  </si>
  <si>
    <t>Breath Weapon (Su) As a standard action, a sleipnir can exhale a 30- foot cone of shimmering, rainbow-colored light. Every creature in the area is randomly struck by one or more beams, as a prismatic spray spell (DC 22 half or negates). The sleipnir may use this ability once every 1d6 rounds, up to 3 times per day. The save DC is Constitution-based.</t>
  </si>
  <si>
    <t>Sleipnirs are a legendary breed of magical, eight-legged horses. Most sleipnirs have jet-black coats and long, flowing manes and tails, though occasionally a sleipnir  foal is born with a white or shimmering silver coat. Such rare sleipnirs sometimes display additional abilities beyond those of their darker kin. A typical sleipnir stands 6 to 7 feet tall at the shoulder, measures about 12 feet long, and weighs upward of 1,600 pounds.  Believed to be descended from the mystical steeds of gods, sleipnirs have spread throughout the Material Plane. While sleipnirs cannot actually fly, they are able to walk on air as easily as on land, and spend much of their time galloping across the skies of their homes. Although sleipnirs lack the ability to travel between planes themselves, riders have brought them as mounts far beyond the Material Plane, and populations of sleipnirs can be found on several of the more hospitable Outer Planes as well.  Sleipnirs are highly prized as steeds, but as intelligent magical beasts, they cannot be trained using the Handle Animal skill, and those trying to do so find them intractable and even violent. Although they cannot speak, sleipnirs understand Auran, and one seeking a sleipnir as a mount must convince the creature to serve using Diplomacy, Intimidate, or other means. Sleipnirs are generally indifferent to most creatures, meaning they can be found serving as steeds to creatures of all alignments, from good to evil.  Riding a sleipnir requires no equipment other than a normal saddle, and they are well trained in combat from birth. A rider does not need to make a Ride check to control a sleipnir in battle, but must make a Ride check to attack in the same round that the sleipnir attacks. A sleipnir can carry 519 pounds as a light load, 1,038 pounds as a medium load, and 1,560 pounds as a heavy load.</t>
  </si>
  <si>
    <t>&lt;link rel="stylesheet"href="PF.css"&gt;&lt;div&gt;&lt;h2&gt;Sleipnir&lt;/h2&gt;&lt;h3&gt;&lt;i&gt;This mighty horse has eight powerful legs. Its hooves leave shimmering hoofprints that quickly fade to mist.&lt;/i&gt;&lt;/h3&gt;&lt;br&gt;&lt;/div&gt;&lt;div class="heading"&gt;&lt;p class="alignleft"&gt;Sleipnir&lt;/p&gt;&lt;p class="alignright"&gt;CR 11&lt;/p&gt;&lt;div style="clear: both;"&gt;&lt;/div&gt;&lt;/div&gt;&lt;div&gt;&lt;h5&gt;&lt;b&gt;XP &lt;/b&gt;12,800&lt;/h5&gt;&lt;h5&gt;N Large magical beast &lt;/h5&gt;&lt;h5&gt;&lt;b&gt;Init &lt;/b&gt;+4; &lt;b&gt;Senses &lt;/b&gt;darkvision 60 ft., low-light vision; Perception +16&lt;/h5&gt;&lt;/div&gt;&lt;hr/&gt;&lt;div&gt;&lt;h5&gt;&lt;b&gt;DEFENSE&lt;/b&gt;&lt;/h5&gt;&lt;/div&gt;&lt;hr/&gt;&lt;div&gt;&lt;h5&gt;&lt;b&gt;AC &lt;/b&gt;25, touch 13, flat-footed 21 (+4 Dex, +12 natural, -1 size)&lt;/h5&gt;&lt;h5&gt;&lt;b&gt;hp &lt;/b&gt;147 (14d10+70)&lt;/h5&gt;&lt;h5&gt;&lt;b&gt;Fort &lt;/b&gt;+14, &lt;b&gt;Ref &lt;/b&gt;+15, &lt;b&gt;Will &lt;/b&gt;+9&lt;/h5&gt;&lt;h5&gt;&lt;b&gt;Immune &lt;/b&gt;electricity; &lt;b&gt;Resist &lt;/b&gt;cold 10&lt;/h5&gt;&lt;/div&gt;&lt;hr/&gt;&lt;div&gt;&lt;h5&gt;&lt;b&gt;OFFENSE&lt;/b&gt;&lt;/h5&gt;&lt;/div&gt;&lt;hr/&gt;&lt;div&gt;&lt;h5&gt;&lt;b&gt;Spd &lt;/b&gt;80 ft.;  &lt;i&gt;air walk&lt;/i&gt;&lt;/h5&gt;&lt;h5&gt;&lt;b&gt;Melee &lt;/b&gt;bite +19 (1d8+6), 4 hooves +17 (1d8+3)&lt;/h5&gt;&lt;h5&gt;&lt;b&gt;Space &lt;/b&gt;10 ft.; &lt;b&gt;Reach &lt;/b&gt;5 ft.&lt;/h5&gt;&lt;h5&gt;&lt;b&gt;Special Attacks &lt;/b&gt;breath weapon (DC 22), powerful charge (hoof, 2d8+12), trample (1d8+9, DC 23)&lt;/h5&gt;&lt;h5&gt;&lt;b&gt;Spell-Like Abilities&lt;/b&gt; (CL 11th; concentration +12)  &lt;/br&gt;Constant&amp;mdash;&lt;i&gt;air walk&lt;/i&gt;&lt;/h5&gt;&lt;/h5&gt;&lt;/div&gt;&lt;hr/&gt;&lt;div&gt;&lt;h5&gt;&lt;b&gt;STATISTICS&lt;/b&gt;&lt;/h5&gt;&lt;/div&gt;&lt;hr/&gt;&lt;div&gt;&lt;h5&gt;&lt;b&gt;Str &lt;/b&gt;22, &lt;b&gt;Dex &lt;/b&gt;18, &lt;b&gt;Con &lt;/b&gt;21, &lt;b&gt;Int &lt;/b&gt; 10, &lt;b&gt;Wis &lt;/b&gt;17, &lt;b&gt;Cha &lt;/b&gt;13&lt;/h5&gt;&lt;h5&gt;&lt;b&gt;Base Atk &lt;/b&gt;+14; &lt;b&gt;CMB &lt;/b&gt;+21; &lt;b&gt;CMD &lt;/b&gt;35 (47 vs. trip)&lt;/h5&gt;&lt;h5&gt;&lt;b&gt;Feats &lt;/b&gt;Endurance, Iron Will, Lightning Reflexes, Multiattack, Power Attack, Run, Weapon Focus (hoof )&lt;/h5&gt;&lt;h5&gt;&lt;b&gt;Skills &lt;/b&gt;Acrobatics +18 (+38 when jumping), Perception +16, Swim +16&lt;/h5&gt;&lt;h5&gt;&lt;b&gt;Languages &lt;/b&gt;Auran (cannot speak)&lt;/h5&gt;&lt;/div&gt;&lt;hr/&gt;&lt;div&gt;&lt;h5&gt;&lt;b&gt;ECOLOGY&lt;/b&gt;&lt;/h5&gt;&lt;/div&gt;&lt;hr/&gt;&lt;div&gt;&lt;h5&gt;&lt;b&gt;Environment &lt;/b&gt; cold mountains&lt;/h5&gt;&lt;h5&gt;&lt;b&gt;Organization &lt;/b&gt;solitary, pair, or herd (3-10)&lt;/h5&gt;&lt;h5&gt;&lt;b&gt;Treasure &lt;/b&gt;none&lt;/h5&gt;&lt;/div&gt;&lt;hr/&gt;&lt;div&gt;&lt;h5&gt;&lt;b&gt;SPECIAL ABILITIES&lt;/b&gt;&lt;/h5&gt;&lt;/div&gt;&lt;hr/&gt;&lt;div&gt;&lt;/h5&gt;&lt;h5&gt;&lt;b&gt;Breath Weapon (Su)&lt;/b&gt; As a standard action, a sleipnir can exhale a 30- foot cone of shimmering, rainbow-colored light. Every creature in the area is randomly struck by one or more beams, as a &lt;i&gt;prismatic spray&lt;/i&gt; spell (DC 22 half or negates). The sleipnir may use this ability once every 1d6 rounds, up to 3 times per day. The save DC is Constitution-based.&lt;/h5&gt;&lt;/div&gt;&lt;br&gt;&lt;div&gt;&lt;h4&gt;&lt;p&gt;&lt;p&gt;Sleipnirs are a legendary breed of magical, eight-legged horses. Most sleipnirs have jet-black coats and long, flowing manes and tails, though occasionally a sleipnir  foal is born with a white or shimmering silver coat. Such rare sleipnirs sometimes display additional abilities beyond those of their darker kin. A typical sleipnir stands 6 to 7 feet tall at the shoulder, measures about 12 feet long, and weighs upward of 1,600 pounds.  Believed to be descended from the mystical steeds of gods, sleipnirs have spread throughout the Material Plane. While sleipnirs cannot actually fly, they are able to walk on air as easily as on land, and spend much of their time galloping across the skies of their homes. Although sleipnirs lack the ability to travel between planes themselves, riders have brought them as mounts far beyond the Material Plane, and populations of sleipnirs can be found on several of the more hospitable Outer Planes as well.  Sleipnirs are highly prized as steeds, but as intelligent magical beasts, they cannot be trained using the Handle Animal skill, and those trying to do so find them intractable and even violent. Although they cannot speak, sleipnirs understand Auran, and one seeking a sleipnir as a mount must convince the creature to serve using Diplomacy, Intimidate, or other means. Sleipnirs are generally indifferent to most creatures, meaning they can be found serving as steeds to creatures of all alignments, from good to evil.  Riding a sleipnir requires no equipment other than a normal saddle, and they are well trained in combat from birth. A rider does not need to make a Ride check to control a sleipnir in battle, but must make a Ride check to attack in the same round that the sleipnir attacks. A sleipnir can carry 519 pounds as a light load, 1,038 pounds as a medium load, and 1,560 pounds as a heavy load.&lt;/p&gt;&lt;/h4&gt;&lt;/div&gt;</t>
  </si>
  <si>
    <t>Snake Swarm</t>
  </si>
  <si>
    <t>swarm (1d6 plus distraction)</t>
  </si>
  <si>
    <t>distraction (DC 12)</t>
  </si>
  <si>
    <t>Str 9, Dex 15, Con 12, Int 1, Wis 12, Cha 2</t>
  </si>
  <si>
    <t>Climb +14, Perception +9, Stealth +18, Swim +10</t>
  </si>
  <si>
    <t>+4 Perception, +4 Stealth, uses Dex to modify Climb and Swim</t>
  </si>
  <si>
    <t>solitary or nest (2-4 swarms)</t>
  </si>
  <si>
    <t>Hissing menacingly, this mass of snakes resembles a pile of slithering tentacles.</t>
  </si>
  <si>
    <t>While all snake swarms are dangerous, swarms made up of venomous snakes are typically the most lethal. Snake swarms of both types can generally be encountered in the same regions, dwelling in ruins or wilderness alike.</t>
  </si>
  <si>
    <t>&lt;link rel="stylesheet"href="PF.css"&gt;&lt;div&gt;&lt;h2&gt;Snake Swarm&lt;/h2&gt;&lt;h3&gt;&lt;i&gt;Hissing menacingly, this mass of snakes resembles a pile of slithering tentacles.&lt;/i&gt;&lt;/h3&gt;&lt;br&gt;&lt;/div&gt;&lt;div class="heading"&gt;&lt;p class="alignleft"&gt;Snake Swarm&lt;/p&gt;&lt;p class="alignright"&gt;CR 2&lt;/p&gt;&lt;div style="clear: both;"&gt;&lt;/div&gt;&lt;/div&gt;&lt;div&gt;&lt;h5&gt;&lt;b&gt;XP &lt;/b&gt;600&lt;/h5&gt;&lt;h5&gt;N Tiny animal (swarm)&lt;/h5&gt;&lt;h5&gt;&lt;b&gt;Init &lt;/b&gt;+6; &lt;b&gt;Senses &lt;/b&gt;low-light vision, scent; Perception +9&lt;/h5&gt;&lt;/div&gt;&lt;hr/&gt;&lt;div&gt;&lt;h5&gt;&lt;b&gt;DEFENSE&lt;/b&gt;&lt;/h5&gt;&lt;/div&gt;&lt;hr/&gt;&lt;div&gt;&lt;h5&gt;&lt;b&gt;AC &lt;/b&gt;15, touch 14, flat-footed 13 (+2 Dex, +1 natural, +2 size)&lt;/h5&gt;&lt;h5&gt;&lt;b&gt;hp &lt;/b&gt;16 (3d8+3)&lt;/h5&gt;&lt;h5&gt;&lt;b&gt;Fort &lt;/b&gt;+4, &lt;b&gt;Ref &lt;/b&gt;+7, &lt;b&gt;Will &lt;/b&gt;+2&lt;/h5&gt;&lt;h5&gt;&lt;b&gt;Defensive Abilities &lt;/b&gt;swarm traits&lt;/h5&gt;&lt;/div&gt;&lt;hr/&gt;&lt;div&gt;&lt;h5&gt;&lt;b&gt;OFFENSE&lt;/b&gt;&lt;/h5&gt;&lt;/div&gt;&lt;hr/&gt;&lt;div&gt;&lt;h5&gt;&lt;b&gt;Spd &lt;/b&gt;20 ft., climb 20 ft., swim 20 ft.&lt;/h5&gt;&lt;h5&gt;&lt;b&gt;Melee &lt;/b&gt;swarm (1d6 plus distraction)&lt;/h5&gt;&lt;h5&gt;&lt;b&gt;Space &lt;/b&gt;10 ft.; &lt;b&gt;Reach &lt;/b&gt;0 ft.&lt;/h5&gt;&lt;h5&gt;&lt;b&gt;Special Attacks &lt;/b&gt;distraction (DC 12)&lt;/h5&gt;&lt;/div&gt;&lt;hr/&gt;&lt;div&gt;&lt;h5&gt;&lt;b&gt;STATISTICS&lt;/b&gt;&lt;/h5&gt;&lt;/div&gt;&lt;hr/&gt;&lt;div&gt;&lt;h5&gt;&lt;b&gt;Str &lt;/b&gt;9, &lt;b&gt;Dex &lt;/b&gt;15, &lt;b&gt;Con &lt;/b&gt;12, &lt;b&gt;Int &lt;/b&gt; 1, &lt;b&gt;Wis &lt;/b&gt;12, &lt;b&gt;Cha &lt;/b&gt;2&lt;/h5&gt;&lt;h5&gt;&lt;b&gt;Base Atk &lt;/b&gt;+2; &lt;b&gt;CMB &lt;/b&gt;-; &lt;b&gt;CMD &lt;/b&gt;-&lt;/h5&gt;&lt;h5&gt;&lt;b&gt;Feats &lt;/b&gt;Improved Initiative, Lightning Reflexes&lt;/h5&gt;&lt;h5&gt;&lt;b&gt;Skills &lt;/b&gt;Climb +14, Perception +9, Stealth +18, Swim +10; &lt;b&gt;Racial Modifiers &lt;/b&gt;+4 Perception, +4 Stealth, uses Dex to modify Climb and Swim&lt;/h5&gt;&lt;/div&gt;&lt;hr/&gt;&lt;div&gt;&lt;h5&gt;&lt;b&gt;ECOLOGY&lt;/b&gt;&lt;/h5&gt;&lt;/div&gt;&lt;hr/&gt;&lt;div&gt;&lt;h5&gt;&lt;b&gt;Environment &lt;/b&gt; any&lt;/h5&gt;&lt;h5&gt;&lt;b&gt;Organization &lt;/b&gt;solitary or nest (2-4 swarms)&lt;/h5&gt;&lt;h5&gt;&lt;b&gt;Treasure &lt;/b&gt;none&lt;/h5&gt;&lt;/div&gt;&lt;br&gt;&lt;div&gt;&lt;h4&gt;&lt;p&gt;&lt;p&gt;While all snake swarms are dangerous, swarms made up of venomous snakes are typically the most lethal. Snake swarms of both types can generally be encountered in the same regions, dwelling in ruins or wilderness alike.&lt;/p&gt;&lt;/h4&gt;&lt;/div&gt;</t>
  </si>
  <si>
    <t>Venomous Snake Swarm</t>
  </si>
  <si>
    <t>Fort +7, Ref +9, Will +2</t>
  </si>
  <si>
    <t>20 ft., climb 20 ft., swim 10 ft.</t>
  </si>
  <si>
    <t>swarm (1d6 plus distraction and poison)</t>
  </si>
  <si>
    <t>distraction (DC 15)</t>
  </si>
  <si>
    <t>Str 9, Dex 16, Con 17, Int 1, Wis 12, Cha 2</t>
  </si>
  <si>
    <t>Improved Initiative, Lightning Reflexes, Skill Focus (Perception)</t>
  </si>
  <si>
    <t>Acrobatics +7 (+3 when jumping), Climb +15, Perception +13, Stealth +19, Swim +11</t>
  </si>
  <si>
    <t>+4 Perception, +4 Stealth; uses Dex to modify Climb and Swim</t>
  </si>
  <si>
    <t>solitary, nest (2-4 swarms), or knot (5-7 swarms)</t>
  </si>
  <si>
    <t>Venomous snakes slither and crawl over each other in a furious mass, their poison-dripping fangs glinting in the light.</t>
  </si>
  <si>
    <t>Poison (Ex) Swarm-injury; save Fort DC 15; frequency 1/round for 6 rounds; effect 1d2 Con damage; cure 2 consecutive saves. The save DC is Constitution-based.</t>
  </si>
  <si>
    <t>&lt;link rel="stylesheet"href="PF.css"&gt;&lt;div&gt;&lt;h2&gt;Snake Swarm, Venomous&lt;/h2&gt;&lt;h3&gt;&lt;i&gt;Venomous snakes slither and crawl over each other in a furious mass, their poison-dripping fangs glinting in the light.&lt;/i&gt;&lt;/h3&gt;&lt;br&gt;&lt;/div&gt;&lt;div class="heading"&gt;&lt;p class="alignleft"&gt;Venomous Snake Swarm&lt;/p&gt;&lt;p class="alignright"&gt;CR 4&lt;/p&gt;&lt;div style="clear: both;"&gt;&lt;/div&gt;&lt;/div&gt;&lt;div&gt;&lt;h5&gt;&lt;b&gt;XP &lt;/b&gt;1,200&lt;/h5&gt;&lt;h5&gt;N Tiny animal (swarm)&lt;/h5&gt;&lt;h5&gt;&lt;b&gt;Init &lt;/b&gt;+7; &lt;b&gt;Senses &lt;/b&gt;low-light vision, scent; Perception +13&lt;/h5&gt;&lt;/div&gt;&lt;hr/&gt;&lt;div&gt;&lt;h5&gt;&lt;b&gt;DEFENSE&lt;/b&gt;&lt;/h5&gt;&lt;/div&gt;&lt;hr/&gt;&lt;div&gt;&lt;h5&gt;&lt;b&gt;AC &lt;/b&gt;17, touch 15, flat-footed 14 (+3 Dex, +2 natural, +2 size)&lt;/h5&gt;&lt;h5&gt;&lt;b&gt;hp &lt;/b&gt;37 (5d8+15)&lt;/h5&gt;&lt;h5&gt;&lt;b&gt;Fort &lt;/b&gt;+7, &lt;b&gt;Ref &lt;/b&gt;+9, &lt;b&gt;Will &lt;/b&gt;+2&lt;/h5&gt;&lt;h5&gt;&lt;b&gt;Defensive Abilities &lt;/b&gt;swarm traits&lt;/h5&gt;&lt;/div&gt;&lt;hr/&gt;&lt;div&gt;&lt;h5&gt;&lt;b&gt;OFFENSE&lt;/b&gt;&lt;/h5&gt;&lt;/div&gt;&lt;hr/&gt;&lt;div&gt;&lt;h5&gt;&lt;b&gt;Spd &lt;/b&gt;20 ft., climb 20 ft., swim 10 ft.&lt;/h5&gt;&lt;h5&gt;&lt;b&gt;Melee &lt;/b&gt;swarm (1d6 plus distraction and poison)&lt;/h5&gt;&lt;h5&gt;&lt;b&gt;Space &lt;/b&gt;10 ft.; &lt;b&gt;Reach &lt;/b&gt;0 ft.&lt;/h5&gt;&lt;h5&gt;&lt;b&gt;Special Attacks &lt;/b&gt;distraction (DC 15)&lt;/h5&gt;&lt;/div&gt;&lt;hr/&gt;&lt;div&gt;&lt;h5&gt;&lt;b&gt;STATISTICS&lt;/b&gt;&lt;/h5&gt;&lt;/div&gt;&lt;hr/&gt;&lt;div&gt;&lt;h5&gt;&lt;b&gt;Str &lt;/b&gt;9, &lt;b&gt;Dex &lt;/b&gt;16, &lt;b&gt;Con &lt;/b&gt;17, &lt;b&gt;Int &lt;/b&gt; 1, &lt;b&gt;Wis &lt;/b&gt;12, &lt;b&gt;Cha &lt;/b&gt;2&lt;/h5&gt;&lt;h5&gt;&lt;b&gt;Base Atk &lt;/b&gt;+3; &lt;b&gt;CMB &lt;/b&gt;-; &lt;b&gt;CMD &lt;/b&gt;-&lt;/h5&gt;&lt;h5&gt;&lt;b&gt;Feats &lt;/b&gt;Improved Initiative, Lightning Reflexes, Skill Focus (Perception)&lt;/h5&gt;&lt;h5&gt;&lt;b&gt;Skills &lt;/b&gt;Acrobatics +7 (+3 when jumping), Climb +15, Perception +13, Stealth +19, Swim +11; &lt;b&gt;Racial Modifiers &lt;/b&gt;+4 Perception, +4 Stealth; uses Dex to modify Climb and Swim&lt;/h5&gt;&lt;/div&gt;&lt;hr/&gt;&lt;div&gt;&lt;h5&gt;&lt;b&gt;ECOLOGY&lt;/b&gt;&lt;/h5&gt;&lt;/div&gt;&lt;hr/&gt;&lt;div&gt;&lt;h5&gt;&lt;b&gt;Environment &lt;/b&gt; any&lt;/h5&gt;&lt;h5&gt;&lt;b&gt;Organization &lt;/b&gt;solitary, nest (2-4 swarms), or knot (5-7 swarms)&lt;/h5&gt;&lt;h5&gt;&lt;b&gt;Treasure &lt;/b&gt;none&lt;/h5&gt;&lt;/div&gt;&lt;hr/&gt;&lt;div&gt;&lt;h5&gt;&lt;b&gt;SPECIAL ABILITIES&lt;/b&gt;&lt;/h5&gt;&lt;/div&gt;&lt;hr/&gt;&lt;div&gt;&lt;/h5&gt;&lt;h5&gt;&lt;b&gt;Poison (Ex)&lt;/b&gt; Swarm-injury; &lt;i&gt;save&lt;/i&gt; Fort DC 15; &lt;i&gt;frequency&lt;/i&gt; 1/round for 6 rounds; &lt;i&gt;effect&lt;/i&gt; 1d2 Con damage; &lt;i&gt;cure&lt;/i&gt; 2 consecutive &lt;i&gt;save&lt;/i&gt;s. The save DC is Constitution-based.&lt;/h5&gt;&lt;/div&gt;&lt;br&gt;&lt;div&gt;&lt;h4&gt;&lt;p&gt;&lt;p&gt;While all snake swarms are dangerous, swarms made up of venomous snakes are typically the most lethal. Snake swarms of both types can generally be encountered in the same regions, dwelling in ruins or wilderness alike.&lt;/p&gt;&lt;/h4&gt;&lt;/div&gt;</t>
  </si>
  <si>
    <t>Androsphinx</t>
  </si>
  <si>
    <t>23, touch 9, flat-footed 23</t>
  </si>
  <si>
    <t>, +14 natural, -1 size)</t>
  </si>
  <si>
    <t>Fort +12, Ref +8, Will +7</t>
  </si>
  <si>
    <t>2 claws +20 (2d6+8/19-20 plus grab)</t>
  </si>
  <si>
    <t>pounce, rake (2 claws +20, 2d6+8), roar</t>
  </si>
  <si>
    <t>Spells Prepared (CL 6th; concentration +9)  3rd-bestow curse (DC 16), searing light, speak with dead  2nd-bull's strength, calm emotions (DC 15), cure moderate wounds, resist energy  1st-comprehend languages, divine favor, remove fear, shield of faith  0-detect magic, guidance, purify food and drink, stabilize</t>
  </si>
  <si>
    <t>Str 27, Dex 10, Con 18, Int 16, Wis 17, Cha 17</t>
  </si>
  <si>
    <t>Alertness, Cleave, Flyby Attack, Great Cleave, Hover, Improved Critical (claw), Power Attack</t>
  </si>
  <si>
    <t>Fly +5, Intimidate +13, Knowledge (any one) +16, Perception +23, Sense Motive +13, Survival +16</t>
  </si>
  <si>
    <t>Common, Draconic, Sphinx</t>
  </si>
  <si>
    <t xml:space="preserve"> warm deserts or hills</t>
  </si>
  <si>
    <t>This regal, bird-winged lion has a human's head, clad in the golden raiment of a powerful pharaoh.</t>
  </si>
  <si>
    <t>Sphinx</t>
  </si>
  <si>
    <t>Roar (Su) An androsphinx can roar up to three times per day as a standard action. Each progressive roar has a different effect, depending upon whether it is the first, second, or third of the androsphinx's roars for that day. All of these roars are sonic effects that fill a 60-foot-radius burst, centered on the androsphinx; the save DCs are Charisma-based. Sphinxes are immune to all of the effects of an androsphinx's roars.  First Roar: Affected creatures become frightened for 2d6 rounds (DC 19 Will negates). This is a mind-affecting fear effect in addition to being a sonic effect.  Second Roar: Affected creatures are paralyzed with fear and deafened for 1d4 rounds (DC 19 Will negates). This is a mind-affecting fear effect in addition to being a sonic effect.  Third Roar: Affected creatures take a 2d4 penalty to Strength for 2d4 rounds and take 2d8 points of sonic damage. Creatures smaller than the androsphinx are knocked prone. A DC 19 Fortitude save negates the Strength penalty and being knocked prone.  Spells An androsphinx casts divine spells as a 6th-level cleric. They do not gain access to domains or other cleric abilities.</t>
  </si>
  <si>
    <t>The mightiest of the common sphinxes, androsphinxes see themselves as all that is worthy and noble in the species and carry themselves as though the weight of the world rests upon their good example. They view criosphinxes with paternalistic condescension, hieracosphinxes with poorly veiled disgust, and gynosphinxes as the only other sphinxes worthy of their time.  Androsphinxes put on a gruff and cantankerous front to outsiders. They make no effort to hide annoyance when displeased. Androsphinxes tend to be territorial, though less so than other sphinxes. They almost invariably warn and bluster before attacking, and nearly always heed a call to parley. Androsphinxes barter information and conversation for safe passage, not treasure.  Androsphinxes are 12 feet tall and weigh 1,000 pounds.</t>
  </si>
  <si>
    <t>&lt;link rel="stylesheet"href="PF.css"&gt;&lt;div&gt;&lt;h2&gt;Sphinx, Androsphinx&lt;/h2&gt;&lt;h3&gt;&lt;i&gt;&lt;i&gt;This regal&lt;/i&gt;, &lt;i&gt;bird-winged lion has a human's head&lt;/i&gt;, &lt;i&gt;clad in the golden raiment of a powerful pharaoh&lt;/i&gt;.&lt;/i&gt;&lt;/h3&gt;&lt;br&gt;&lt;/br&gt;&lt;/div&gt;&lt;div class="heading"&gt;&lt;p class="alignleft"&gt;Androsphinx&lt;/p&gt;&lt;p class="alignright"&gt;CR 9&lt;/p&gt;&lt;div style="clear: both;"&gt;&lt;/div&gt;&lt;/div&gt;&lt;div&gt;&lt;h5&gt;&lt;b&gt;XP &lt;/b&gt;6,400&lt;/h5&gt;&lt;h5&gt;CG Large magical beast &lt;/h5&gt;&lt;h5&gt;&lt;b&gt;Init &lt;/b&gt;+0; &lt;b&gt;Senses &lt;/b&gt;darkvision 60 ft., low-light vision; Perception +23&lt;/h5&gt;&lt;/div&gt;&lt;hr/&gt;&lt;div&gt;&lt;h5&gt;&lt;b&gt;DEFENSE&lt;/b&gt;&lt;/h5&gt;&lt;/div&gt;&lt;hr/&gt;&lt;div&gt;&lt;h5&gt;&lt;b&gt;AC &lt;/b&gt;23, touch 9, flat-footed 23 (+14 natural, -1 size)&lt;/h5&gt;&lt;h5&gt;&lt;b&gt;hp &lt;/b&gt;123 (13d10+52)&lt;/h5&gt;&lt;h5&gt;&lt;b&gt;Fort &lt;/b&gt;+12, &lt;b&gt;Ref &lt;/b&gt;+8, &lt;b&gt;Will &lt;/b&gt;+7&lt;/h5&gt;&lt;/div&gt;&lt;hr/&gt;&lt;div&gt;&lt;h5&gt;&lt;b&gt;OFFENSE&lt;/b&gt;&lt;/h5&gt;&lt;/div&gt;&lt;hr/&gt;&lt;div&gt;&lt;h5&gt;&lt;b&gt;Spd &lt;/b&gt;40 ft., fly 60 ft. (poor)&lt;/h5&gt;&lt;h5&gt;&lt;b&gt;Melee &lt;/b&gt;2 claws +20 (2d6+8/19-20 plus grab)&lt;/h5&gt;&lt;h5&gt;&lt;b&gt;Space &lt;/b&gt;10 ft.; &lt;b&gt;Reach &lt;/b&gt;5 ft.&lt;/h5&gt;&lt;h5&gt;&lt;b&gt;Special Attacks &lt;/b&gt;pounce, rake (2 claws +20, 2d6+8), roar&lt;/h5&gt;&lt;h5&gt;&lt;b&gt;Spells Prepared&lt;/b&gt; (CL 6th; concentration +9) &lt;/br&gt;3rd&amp;mdash;&lt;i&gt;bestow curse&lt;/i&gt; (DC 16), &lt;i&gt;searing light&lt;/i&gt;, &lt;i&gt;speak with dead&lt;/i&gt; &lt;/br&gt;2nd&amp;mdash;&lt;i&gt;bull's strength&lt;/i&gt;, &lt;i&gt;calm emotions&lt;/i&gt; (DC 15), &lt;i&gt;cure moderate wounds&lt;/i&gt;, &lt;i&gt;resist energy&lt;/i&gt; &lt;/br&gt;1st&amp;mdash;&lt;i&gt;comprehend languages&lt;/i&gt;, &lt;i&gt;divine favor&lt;/i&gt;, &lt;i&gt;remove fear&lt;/i&gt;, &lt;i&gt;shield of faith&lt;/i&gt; &lt;/br&gt;0&amp;mdash;&lt;i&gt;detect magic&lt;/i&gt;, &lt;i&gt;guidance&lt;/i&gt;, &lt;i&gt;purify food and drink&lt;/i&gt;, &lt;i&gt;stabilize&lt;/i&gt;&lt;/h5&gt;&lt;/h5&gt;&lt;/div&gt;&lt;hr/&gt;&lt;div&gt;&lt;h5&gt;&lt;b&gt;STATISTICS&lt;/b&gt;&lt;/h5&gt;&lt;/div&gt;&lt;hr/&gt;&lt;div&gt;&lt;h5&gt;&lt;b&gt;Str &lt;/b&gt;27, &lt;b&gt;Dex &lt;/b&gt;10, &lt;b&gt;Con &lt;/b&gt;18, &lt;b&gt;Int &lt;/b&gt; 16, &lt;b&gt;Wis &lt;/b&gt;17, &lt;b&gt;Cha &lt;/b&gt;17&lt;/h5&gt;&lt;h5&gt;&lt;b&gt;Base Atk &lt;/b&gt;+13; &lt;b&gt;CMB &lt;/b&gt;+22; &lt;b&gt;CMD &lt;/b&gt;32 (36 vs. trip)&lt;/h5&gt;&lt;h5&gt;&lt;b&gt;Feats &lt;/b&gt;Alertness, Cleave, Flyby Attack, Great Cleave, Hover, Improved Critical (claw), Power Attack&lt;/h5&gt;&lt;h5&gt;&lt;b&gt;Skills &lt;/b&gt;Fly +5, Intimidate +13, Knowledge (any one) +16, Perception +23, Sense Motive +13, Survival +16&lt;/h5&gt;&lt;h5&gt;&lt;b&gt;Languages &lt;/b&gt;Common, Draconic, Sphinx&lt;/h5&gt;&lt;/div&gt;&lt;hr/&gt;&lt;div&gt;&lt;h5&gt;&lt;b&gt;ECOLOGY&lt;/b&gt;&lt;/h5&gt;&lt;/div&gt;&lt;hr/&gt;&lt;div&gt;&lt;h5&gt;&lt;b&gt;Environment &lt;/b&gt; warm deserts or hills&lt;/h5&gt;&lt;h5&gt;&lt;b&gt;Organization &lt;/b&gt;solitary&lt;/h5&gt;&lt;h5&gt;&lt;b&gt;Treasure &lt;/b&gt;standard&lt;/h5&gt;&lt;/div&gt;&lt;hr/&gt;&lt;div&gt;&lt;h5&gt;&lt;b&gt;SPECIAL ABILITIES&lt;/b&gt;&lt;/h5&gt;&lt;/div&gt;&lt;hr/&gt;&lt;div&gt;&lt;/h5&gt;&lt;h5&gt;&lt;b&gt;Roar (Su)&lt;/b&gt; An androsphinx can roar up to three times per day as a standard action. Each progressive roar has a different effect, depending upon whether it is the first, second, or third of the androsphinx's roars for that day. All of these roars are sonic effects that fill a 60-foot-radius burst, centered on the androsphinx; the save DCs are Charisma-based. Sphinxes are immune to all of the effects of an androsphinx's roars.  &lt;br&gt;&lt;i&gt;First Roar&lt;/i&gt;: Affected creatures become frightened for 2d6 rounds (DC 19 Will negates). This is a mind-affecting fear effect in addition to being a sonic effect.  &lt;br&gt;&lt;i&gt;Second Roar&lt;/i&gt;: Affected creatures are paralyzed with fear and deafened for 1d4 rounds (DC 19 Will negates). This is a mind-affecting fear effect in addition to being a sonic effect.  &lt;br&gt;&lt;i&gt;Third Roar&lt;/i&gt;: Affected creatures take a 2d4 penalty to Strength for 2d4 rounds and take 2d8 points of sonic damage. Creatures smaller than the androsphinx are knocked prone. A DC 19 Fortitude save negates the Strength penalty and being knocked prone.  &lt;/h5&gt;&lt;h5&gt;&lt;b&gt;Spells&lt;/b&gt; An androsphinx casts divine spells as a 6th-level cleric. They do not gain access to domains or other cleric abilities.&lt;/h5&gt;&lt;/div&gt;&lt;br&gt;&lt;/br&gt;&lt;div&gt;&lt;h4&gt;&lt;p&gt;&lt;p&gt;The mightiest of the common sphinxes, androsphinxes see themselves as all that is worthy and noble in the species and carry themselves as though the weight of the world rests upon their good example. They view criosphinxes with paternalistic condescension, hieracosphinxes with poorly veiled disgust, and gynosphinxes as the only other sphinxes worthy of their time.  Androsphinxes put on a gruff and cantankerous front to outsiders. They make no effort to hide annoyance when displeased. Androsphinxes tend to be territorial, though less so than other sphinxes. They almost invariably warn and bluster before attacking, and nearly always heed a call to parley. Androsphinxes barter information and conversation for safe passage, not treasure.  Androsphinxes are 12 feet tall and weigh 1,000 pounds.&lt;/p&gt;&lt;/h4&gt;&lt;/div&gt;</t>
  </si>
  <si>
    <t>Criosphinx</t>
  </si>
  <si>
    <t>Fort +10, Ref +7, Will +4</t>
  </si>
  <si>
    <t>2 claws +15 (1d6+6), gore +16 (2d4+6/19-20)</t>
  </si>
  <si>
    <t>swooping charge (gore, 4d4+12)</t>
  </si>
  <si>
    <t>Spell-Like Abilities (CL 10th; concentration +10)  Constant-speak with animals</t>
  </si>
  <si>
    <t>Str 23, Dex 10, Con 17, Int 12, Wis 12, Cha 11</t>
  </si>
  <si>
    <t>+17 (+19 bull rush)</t>
  </si>
  <si>
    <t>27 (29 vs. bull rush, 31 vs. trip)</t>
  </si>
  <si>
    <t>Improved Bull Rush, Improved Critical (gore), Power Attack, Skill Focus (Intimidate), Weapon Focus (gore)</t>
  </si>
  <si>
    <t>Bluff +10, Fly +1, Intimidate +16, Perception +10</t>
  </si>
  <si>
    <t>Common, Sphinx; speak with animals</t>
  </si>
  <si>
    <t>This creature has the wings of a bird, the body of a lion, and the head of a ram with sad, wise eyes.</t>
  </si>
  <si>
    <t>Swooping Charge (Ex) A charging criosphinx deals 4d4+12 points of damage with its gore attack. A flying criosphinx who drops at least 20 feet in altitude as part of a charge deals 6d4+18 points instead.</t>
  </si>
  <si>
    <t>Perhaps the least leonine of all sphinxes, the ram-headed criosphinx lacks the intellect of androsphinxes and gynosphinxes, but still outmatches the dim-witted hieracosphinxes. Like hieracosphinxes and androsphinxes, criosphinxes are always male. At the start of a battle, a criosphinx lowers its horns and crashes into foes, clawing enemies it has engaged. It favors charging down on foes from great heights.  Criosphinxes crave wealth over nearly all other things, habitually extorting tolls for safe passage from any who pass their lands. Groups who cannot pay must yield one of their  number or a pair of mounts for the criosphinx's meal- single travelers must fight or die. Unlike gynosphinxes, no mere riddle suffices-only the shine of metal or the gleam of jewels can satisfy a criosphinx. Little can convince a criosphinx to part with even a single coin save the lust that its kind bears for the gynosphinx. Criosphinxes crave mating with gynosphinxes above all else, and pay well for the whereabouts of a female, or better yet, a well-crafted riddle that might impress one. For their part, gynosphinxes prefer to have little to do with what they mock as the sheep of sphinxes, though they sometimes lower themselves to a brief assignation in the rare event a criosphinx manages to impress them with wealth or wit.  Some criosphinxes set themselves as soothsayers of the desert, trading upon the storied wisdom of androsphinxes and gynosphinxes to deceive gullible travelers. Like their more blustering brethren, they seek wealth from passersby, but for the purposes of dispersing information rather than in exchange for safe passage. Such reliable information as they possess usually comes from idle conversation with the creatures of the desert, with criosphinxes using their inborn ability to speak with animals. A criosphinx lacking in sound information usually fabricates a pleasing lie.  Criosphinxes detest hieracosphinxes, regarding them as little more than beasts and a disgrace to their noble race. They drive off their falcon-headed cousins with mock-charges and posturing, escalating to full-f ledged attacks if ignored. Androsphinxes they view with mixed fear and respect, and gynosphinxes with disdain and lust.</t>
  </si>
  <si>
    <t>&lt;link rel="stylesheet"href="PF.css"&gt;&lt;div&gt;&lt;h2&gt;Sphinx, Criosphinx&lt;/h2&gt;&lt;h3&gt;&lt;i&gt;This creature has the wings of a bird, the body of a lion, and the head of a ram with sad, wise eyes.&lt;/i&gt;&lt;/h3&gt;&lt;br&gt;&lt;/div&gt;&lt;div class="heading"&gt;&lt;p class="alignleft"&gt;Criosphinx&lt;/p&gt;&lt;p class="alignright"&gt;CR 7&lt;/p&gt;&lt;div style="clear: both;"&gt;&lt;/div&gt;&lt;/div&gt;&lt;div&gt;&lt;h5&gt;&lt;b&gt;XP &lt;/b&gt;3,200&lt;/h5&gt;&lt;h5&gt;N Large magical beast &lt;/h5&gt;&lt;h5&gt;&lt;b&gt;Init &lt;/b&gt;+0; &lt;b&gt;Senses &lt;/b&gt;darkvision 60 ft., low-light vision; Perception +10&lt;/h5&gt;&lt;/div&gt;&lt;hr/&gt;&lt;div&gt;&lt;h5&gt;&lt;b&gt;DEFENSE&lt;/b&gt;&lt;/h5&gt;&lt;/div&gt;&lt;hr/&gt;&lt;div&gt;&lt;h5&gt;&lt;b&gt;AC &lt;/b&gt;20, touch 9, flat-footed 20 (+11 natural, -1 size)&lt;/h5&gt;&lt;h5&gt;&lt;b&gt;hp &lt;/b&gt;85 (10d10+30)&lt;/h5&gt;&lt;h5&gt;&lt;b&gt;Fort &lt;/b&gt;+10, &lt;b&gt;Ref &lt;/b&gt;+7, &lt;b&gt;Will &lt;/b&gt;+4&lt;/h5&gt;&lt;/div&gt;&lt;hr/&gt;&lt;div&gt;&lt;h5&gt;&lt;b&gt;OFFENSE&lt;/b&gt;&lt;/h5&gt;&lt;/div&gt;&lt;hr/&gt;&lt;div&gt;&lt;h5&gt;&lt;b&gt;Spd &lt;/b&gt;30 ft., fly 60 ft. (poor)&lt;/h5&gt;&lt;h5&gt;&lt;b&gt;Melee &lt;/b&gt;2 claws +15 (1d6+6), gore +16 (2d4+6/19-20)&lt;/h5&gt;&lt;h5&gt;&lt;b&gt;Space &lt;/b&gt;10 ft.; &lt;b&gt;Reach &lt;/b&gt;5 ft.&lt;/h5&gt;&lt;h5&gt;&lt;b&gt;Special Attacks &lt;/b&gt;swooping charge (gore, 4d4+12)&lt;/h5&gt;&lt;h5&gt;&lt;b&gt;Spell-Like Abilities&lt;/b&gt; (CL 10th; concentration +10)  &lt;/br&gt;Constant&amp;mdash;&lt;i&gt;speak with animals&lt;/i&gt;&lt;/h5&gt;&lt;/h5&gt;&lt;/div&gt;&lt;hr/&gt;&lt;div&gt;&lt;h5&gt;&lt;b&gt;STATISTICS&lt;/b&gt;&lt;/h5&gt;&lt;/div&gt;&lt;hr/&gt;&lt;div&gt;&lt;h5&gt;&lt;b&gt;Str &lt;/b&gt;23, &lt;b&gt;Dex &lt;/b&gt;10, &lt;b&gt;Con &lt;/b&gt;17, &lt;b&gt;Int &lt;/b&gt; 12, &lt;b&gt;Wis &lt;/b&gt;12, &lt;b&gt;Cha &lt;/b&gt;11&lt;/h5&gt;&lt;h5&gt;&lt;b&gt;Base Atk &lt;/b&gt;+10; &lt;b&gt;CMB &lt;/b&gt;+17 (+19 bull rush); &lt;b&gt;CMD &lt;/b&gt;27 (29 vs. bull rush, 31 vs. trip)&lt;/h5&gt;&lt;h5&gt;&lt;b&gt;Feats &lt;/b&gt;Improved Bull Rush, Improved Critical (gore), Power Attack, Skill Focus (Intimidate), Weapon Focus (gore)&lt;/h5&gt;&lt;h5&gt;&lt;b&gt;Skills &lt;/b&gt;Bluff +10, Fly +1, Intimidate +16, Perception +10&lt;/h5&gt;&lt;h5&gt;&lt;b&gt;Languages &lt;/b&gt;Common, Sphinx; &lt;i&gt;speak with animals&lt;/i&gt;&lt;/h5&gt;&lt;/div&gt;&lt;hr/&gt;&lt;div&gt;&lt;h5&gt;&lt;b&gt;ECOLOGY&lt;/b&gt;&lt;/h5&gt;&lt;/div&gt;&lt;hr/&gt;&lt;div&gt;&lt;h5&gt;&lt;b&gt;Environment &lt;/b&gt; warm deserts or hills&lt;/h5&gt;&lt;h5&gt;&lt;b&gt;Organization &lt;/b&gt;solitary&lt;/h5&gt;&lt;h5&gt;&lt;b&gt;Treasure &lt;/b&gt;standard&lt;/h5&gt;&lt;/div&gt;&lt;hr/&gt;&lt;div&gt;&lt;h5&gt;&lt;b&gt;SPECIAL ABILITIES&lt;/b&gt;&lt;/h5&gt;&lt;/div&gt;&lt;hr/&gt;&lt;div&gt;&lt;/h5&gt;&lt;h5&gt;&lt;b&gt;Swooping Charge (Ex)&lt;/b&gt; A charging criosphinx deals 4d4+12 points of damage with its gore attack. A flying criosphinx who drops at least 20 feet in altitude as part of a charge deals 6d4+18 points instead.&lt;/h5&gt;&lt;/div&gt;&lt;br&gt;&lt;div&gt;&lt;h4&gt;&lt;p&gt;&lt;p&gt;Perhaps the least leonine of all sphinxes, the ram-headed criosphinx lacks the intellect of androsphinxes and gynosphinxes, but still outmatches the dim-witted hieracosphinxes. Like hieracosphinxes and androsphinxes, criosphinxes are always male. At the start of a battle, a criosphinx lowers its horns and crashes into foes, clawing enemies it has engaged. It favors charging down on foes from great heights.  Criosphinxes crave wealth over nearly all other things, habitually extorting tolls for safe passage from any who pass their lands. Groups who cannot pay must yield one of their  number or a pair of mounts for the criosphinx's meal- single travelers must fight or die. Unlike gynosphinxes, no mere riddle suffices-only the shine of metal or the gleam of jewels can satisfy a criosphinx. Little can convince a criosphinx to part with even a single coin save the lust that its kind bears for the gynosphinx. Criosphinxes crave mating with gynosphinxes above all else, and pay well for the whereabouts of a female, or better yet, a well-crafted riddle that might impress one. For their part, gynosphinxes prefer to have little to do with what they mock as the sheep of sphinxes, though they sometimes lower themselves to a brief assignation in the rare event a criosphinx manages to impress them with wealth or wit.  Some criosphinxes set themselves as soothsayers of the desert, trading upon the storied wisdom of androsphinxes and gynosphinxes to deceive gullible travelers. Like their more blustering brethren, they seek wealth from passersby, but for the purposes of dispersing information rather than in exchange for safe passage. Such reliable information as they possess usually comes from idle conversation with the creatures of the desert, with criosphinxes using their inborn ability to &lt;i&gt;speak with animals&lt;/i&gt;. A criosphinx lacking in sound information usually fabricates a pleasing lie.  Criosphinxes detest hieracosphinxes, regarding them as little more than beasts and a disgrace to their noble race. They drive off their falcon-headed cousins with mock-charges and posturing, escalating to full-f ledged attacks if ignored. Androsphinxes they view with mixed fear and respect, and gynosphinxes with disdain and lust.&lt;/p&gt;&lt;/h4&gt;&lt;/div&gt;</t>
  </si>
  <si>
    <t>Hieracosphinx</t>
  </si>
  <si>
    <t>Fort +8, Ref +8, Will +4</t>
  </si>
  <si>
    <t>bite +11 (1d10+4), 2 claws +11 (1d6+4)</t>
  </si>
  <si>
    <t>pounce, shriek</t>
  </si>
  <si>
    <t>Str 19, Dex 14, Con 15, Int 6, Wis 15, Cha 10</t>
  </si>
  <si>
    <t>Cleave, Flyby Attack, Power Attack, Skill Focus (Perception)</t>
  </si>
  <si>
    <t>Fly +3, Perception +16</t>
  </si>
  <si>
    <t>solitary, pair, or flock (3-8)</t>
  </si>
  <si>
    <t>A cold-eyed falcon's head and great wings adorn the body of this otherwise leonine creature.</t>
  </si>
  <si>
    <t>Shriek (Su) The shrill shriek of a hieracosphinx deafens non-sphinxes within a 60-foot-radius spread for 2d4 rounds (DC 16 Fortitude negates). Once a creature successfully saves against this effect, it is immune to the hieracosphinx's shriek for 24 hours. Using this ability is a standard action. The save DC is Constitution-based.</t>
  </si>
  <si>
    <t>The least intelligent of the common sphinxes, hieracosphinxes are a cowardly, cruel-hearted lot. All are male. They despise the larger and cleverer androsphinxes and criosphinxes. Toward gynosphinxes they hold a twisted mix of a lust and hate, simultaneously envying their beauty and power while craving them as mates. Hieracosphinxes attack other sphinxes whenever they have them at a disadvantage. Male sphinxes of other species they tear to shreds or drive away, whereas they prefer to leave gynosphinxes ravaged but alive. The other species of sphinx likewise hold nothing but disdain for hieracosphinxes, and typically attack these vile beasts on sight.  Hieracosphinxes guard their territory ruthlessly against weaker intruders, seldom giving warning before they attack. They have no use for banter and riddles, making most efforts at diplomacy rather ineffective, but can be convinced to call off their attacks by convincing shows of force coupled with information on the location of weaker prey or a gynosphinx. Though poor fliers, they still prefer to fight from the air, the better to escape if the combat turns against them.  As they lack the ego and resourcefulness of the rest of their breed, hieracosphinxes can be pressed into service of mounts, particularly by those of similarly evil dispositions. Hieracosphinxes chafe under such service but submit to more powerful riders, though they still inf lict their foul tempers on any weaker creatures that happen by. A grown hieracosphinx can easily consume a full horse's worth of meat in a day, making their upkeep rather expensive. Even with these drawbacks, hieracosphinx eggs command values of up to 1,500 gp on the open market, as do young hieracosphinxes. It takes 3 years for a hieracosphinx to reach maturity, after which an untrained hieracosphinx only rarely accepts a rider without magical compulsion. Trainers, though hard to come by, charge thousands of gold pieces to rear and train a hieracosphinx, owing to the risk to life and limb.  A light load for a hieracosphinx is up to 350 pounds; a medium load, 351-700 pounds; and a heavy load, 701-1,050 pounds. A typical hieracosphinx is just short of 9 feet long and weighs 600 pounds. Hieracosphinxes detest bearing a rider into battle, thus increasing the DCs of any combat-related Ride checks by +5.</t>
  </si>
  <si>
    <t>&lt;link rel="stylesheet"href="PF.css"&gt;&lt;div&gt;&lt;h2&gt;Sphinx, Hieracosphinx&lt;/h2&gt;&lt;h3&gt;&lt;i&gt;&lt;i&gt;A cold-eyed falcon's head and great wings adorn the body of this otherwise leonine creature&lt;/i&gt;.&lt;/i&gt;&lt;/h3&gt;&lt;br&gt;&lt;/br&gt;&lt;/div&gt;&lt;div class="heading"&gt;&lt;p class="alignleft"&gt;Hieracosphinx&lt;/p&gt;&lt;p class="alignright"&gt;CR 5&lt;/p&gt;&lt;div style="clear: both;"&gt;&lt;/div&gt;&lt;/div&gt;&lt;div&gt;&lt;h5&gt;&lt;b&gt;XP &lt;/b&gt;1,600&lt;/h5&gt;&lt;h5&gt;CE Large magical beast &lt;/h5&gt;&lt;h5&gt;&lt;b&gt;Init &lt;/b&gt;+2; &lt;b&gt;Senses &lt;/b&gt;darkvision 60 ft., low-light vision; Perception +16&lt;/h5&gt;&lt;/div&gt;&lt;hr/&gt;&lt;div&gt;&lt;h5&gt;&lt;b&gt;DEFENSE&lt;/b&gt;&lt;/h5&gt;&lt;/div&gt;&lt;hr/&gt;&lt;div&gt;&lt;h5&gt;&lt;b&gt;AC &lt;/b&gt;17, touch 11, flat-footed 15 (+2 Dex, +6 natural, -1 size)&lt;/h5&gt;&lt;h5&gt;&lt;b&gt;hp &lt;/b&gt;60 (8d10+16)&lt;/h5&gt;&lt;h5&gt;&lt;b&gt;Fort &lt;/b&gt;+8, &lt;b&gt;Ref &lt;/b&gt;+8, &lt;b&gt;Will &lt;/b&gt;+4&lt;/h5&gt;&lt;/div&gt;&lt;hr/&gt;&lt;div&gt;&lt;h5&gt;&lt;b&gt;OFFENSE&lt;/b&gt;&lt;/h5&gt;&lt;/div&gt;&lt;hr/&gt;&lt;div&gt;&lt;h5&gt;&lt;b&gt;Spd &lt;/b&gt;30 ft., fly 60 ft. (poor)&lt;/h5&gt;&lt;h5&gt;&lt;b&gt;Melee &lt;/b&gt;bite +11 (1d10+4), 2 claws +11 (1d6+4)&lt;/h5&gt;&lt;h5&gt;&lt;b&gt;Space &lt;/b&gt;10 ft.; &lt;b&gt;Reach &lt;/b&gt;5 ft.&lt;/h5&gt;&lt;h5&gt;&lt;b&gt;Special Attacks &lt;/b&gt;pounce, shriek&lt;/h5&gt;&lt;/div&gt;&lt;hr/&gt;&lt;div&gt;&lt;h5&gt;&lt;b&gt;STATISTICS&lt;/b&gt;&lt;/h5&gt;&lt;/div&gt;&lt;hr/&gt;&lt;div&gt;&lt;h5&gt;&lt;b&gt;Str &lt;/b&gt;19, &lt;b&gt;Dex &lt;/b&gt;14, &lt;b&gt;Con &lt;/b&gt;15, &lt;b&gt;Int &lt;/b&gt; 6, &lt;b&gt;Wis &lt;/b&gt;15, &lt;b&gt;Cha &lt;/b&gt;10&lt;/h5&gt;&lt;h5&gt;&lt;b&gt;Base Atk &lt;/b&gt;+8; &lt;b&gt;CMB &lt;/b&gt;+13; &lt;b&gt;CMD &lt;/b&gt;25 (29 vs. trip)&lt;/h5&gt;&lt;h5&gt;&lt;b&gt;Feats &lt;/b&gt;Cleave, Flyby Attack, Power Attack, Skill Focus (Perception)&lt;/h5&gt;&lt;h5&gt;&lt;b&gt;Skills &lt;/b&gt;Fly +3, Perception +16; &lt;b&gt;Racial Modifiers &lt;/b&gt;+4 Perception&lt;/h5&gt;&lt;h5&gt;&lt;b&gt;Languages &lt;/b&gt;Sphinx&lt;/h5&gt;&lt;/div&gt;&lt;hr/&gt;&lt;div&gt;&lt;h5&gt;&lt;b&gt;ECOLOGY&lt;/b&gt;&lt;/h5&gt;&lt;/div&gt;&lt;hr/&gt;&lt;div&gt;&lt;h5&gt;&lt;b&gt;Environment &lt;/b&gt; warm hills&lt;/h5&gt;&lt;h5&gt;&lt;b&gt;Organization &lt;/b&gt;solitary, pair, or flock (3-8)&lt;/h5&gt;&lt;h5&gt;&lt;b&gt;Treasure &lt;/b&gt;incidental&lt;/h5&gt;&lt;/div&gt;&lt;hr/&gt;&lt;div&gt;&lt;h5&gt;&lt;b&gt;SPECIAL ABILITIES&lt;/b&gt;&lt;/h5&gt;&lt;/div&gt;&lt;hr/&gt;&lt;div&gt;&lt;/h5&gt;&lt;h5&gt;&lt;b&gt;Shriek (Su)&lt;/b&gt; The shrill shriek of a hieracosphinx deafens non-sphinxes within a 60-foot-radius spread for 2d4 rounds (DC 16 Fortitude negates). Once a creature successfully saves against this effect, it is immune to the hieracosphinx's shriek for 24 hours. Using this ability is a standard action. The save DC is Constitution-based.&lt;/h5&gt;&lt;/div&gt;&lt;br&gt;&lt;/br&gt;&lt;div&gt;&lt;h4&gt;&lt;p&gt;&lt;p&gt;The least intelligent of the common sphinxes, hieracosphinxes are a cowardly, cruel-hearted lot. All are male. They despise the larger and cleverer androsphinxes and criosphinxes. Toward gynosphinxes they hold a twisted mix of a lust and hate, simultaneously envying their beauty and power while craving them as mates. Hieracosphinxes attack other sphinxes whenever they have them at a disadvantage. Male sphinxes of other species they tear to shreds or drive away, whereas they prefer to leave gynosphinxes ravaged but alive. The other species of sphinx likewise hold nothing but disdain for hieracosphinxes, and typically attack these vile beasts on sight.  Hieracosphinxes guard their territory ruthlessly against weaker intruders, seldom giving warning before they attack. They have no use for banter and riddles, making most efforts at diplomacy rather ineffective, but can be convinced to call off their attacks by convincing shows of force coupled with information on the location of weaker prey or a gynosphinx. Though poor fliers, they still prefer to fight from the air, the better to escape if the combat turns against them.  As they lack the ego and resourcefulness of the rest of their breed, hieracosphinxes can be pressed into service of mounts, particularly by those of similarly evil dispositions. Hieracosphinxes chafe under such service but submit to more powerful riders, though they still inf lict their foul tempers on any weaker creatures that happen by. A grown hieracosphinx can easily consume a full horse's worth of meat in a day, making their upkeep rather expensive. Even with these drawbacks, hieracosphinx eggs command values of up to 1,500 gp on the open market, as do young hieracosphinxes. It takes 3 years for a hieracosphinx to reach maturity, after which an untrained hieracosphinx only rarely accepts a rider without magical compulsion. Trainers, though hard to come by, charge thousands of gold pieces to rear and train a hieracosphinx, owing to the risk to life and limb.  A light load for a hieracosphinx is up to 350 pounds; a medium load, 351-700 pounds; and a heavy load, 701-1,050 pounds. A typical hieracosphinx is just short of 9 feet long and weighs 600 pounds. Hieracosphinxes detest bearing a rider into battle, thus increasing the DCs of any combat-related Ride checks by +5.&lt;/p&gt;&lt;/h4&gt;&lt;/div&gt;</t>
  </si>
  <si>
    <t>Giant Crab Spider</t>
  </si>
  <si>
    <t>bite +2 (1d4 plus poison)</t>
  </si>
  <si>
    <t>Str 10, Dex 15, Con 12, Int -, Wis 10, Cha 2</t>
  </si>
  <si>
    <t>Acrobatics +10, Climb +24, Perception +4, Stealth +10 (+21 when stationary)</t>
  </si>
  <si>
    <t>+8 Acrobatics, +16 Climb, +4 Perception, +4 Stealth (+15 when stationary)</t>
  </si>
  <si>
    <t xml:space="preserve"> warm or temperate forests</t>
  </si>
  <si>
    <t>This pale yellow spider's legs protrude on either side, giving it a very distinctive stance. The thing is the size of a large dog.</t>
  </si>
  <si>
    <t>Poison (Ex) Bite-injury; save Fort DC 14 (includes +2 racial bonus); frequency 1/round for 4 rounds; effect 1d2 Str; cure 1 save.</t>
  </si>
  <si>
    <t>Giant crab spiders are dangerous ambush predators that live in dense forest vegetation. Though crab spiders are not web spinners, they are truly gifted climbers and use this talent to clamber up into places where they can observe wide areas from on high. Named for their curious scuttling walk and wide-legged stance, giant crab spiders are rarely larger than a typical adult half ling.</t>
  </si>
  <si>
    <t>&lt;link rel="stylesheet"href="PF.css"&gt;&lt;div&gt;&lt;h2&gt;Spider, Giant Crab&lt;/h2&gt;&lt;h3&gt;&lt;i&gt;This pale yellow spider's legs protrude on either side, giving it a very distinctive stance. The thing is the size of a large dog.&lt;/i&gt;&lt;/h3&gt;&lt;br&gt;&lt;/div&gt;&lt;div class="heading"&gt;&lt;p class="alignleft"&gt;Giant Crab Spider&lt;/p&gt;&lt;p class="alignright"&gt;CR 1/2&lt;/p&gt;&lt;div style="clear: both;"&gt;&lt;/div&gt;&lt;/div&gt;&lt;div&gt;&lt;h5&gt;&lt;b&gt;XP &lt;/b&gt;200&lt;/h5&gt;&lt;h5&gt;N Small vermin &lt;/h5&gt;&lt;h5&gt;&lt;b&gt;Init &lt;/b&gt;+2; &lt;b&gt;Senses &lt;/b&gt;darkvision 60 ft., tremorsense 60 ft.; Perception +4&lt;/h5&gt;&lt;/div&gt;&lt;hr/&gt;&lt;div&gt;&lt;h5&gt;&lt;b&gt;DEFENSE&lt;/b&gt;&lt;/h5&gt;&lt;/div&gt;&lt;hr/&gt;&lt;div&gt;&lt;h5&gt;&lt;b&gt;AC &lt;/b&gt;13, touch 13, flat-footed 11 (+2 Dex, +1 size)&lt;/h5&gt;&lt;h5&gt;&lt;b&gt;hp &lt;/b&gt;11 (2d8+2)&lt;/h5&gt;&lt;h5&gt;&lt;b&gt;Fort &lt;/b&gt;+4, &lt;b&gt;Ref &lt;/b&gt;+2, &lt;b&gt;Will &lt;/b&gt;+0&lt;/h5&gt;&lt;h5&gt;&lt;b&gt;Immune &lt;/b&gt;mind-affecting effects&lt;/h5&gt;&lt;/div&gt;&lt;hr/&gt;&lt;div&gt;&lt;h5&gt;&lt;b&gt;OFFENSE&lt;/b&gt;&lt;/h5&gt;&lt;/div&gt;&lt;hr/&gt;&lt;div&gt;&lt;h5&gt;&lt;b&gt;Spd &lt;/b&gt;30 ft., climb 20 ft.&lt;/h5&gt;&lt;h5&gt;&lt;b&gt;Melee &lt;/b&gt;bite +2 (1d4 plus poison)&lt;/h5&gt;&lt;h5&gt;&lt;b&gt;Space &lt;/b&gt;5 ft.; &lt;b&gt;Reach &lt;/b&gt;5 ft.&lt;/h5&gt;&lt;/div&gt;&lt;hr/&gt;&lt;div&gt;&lt;h5&gt;&lt;b&gt;STATISTICS&lt;/b&gt;&lt;/h5&gt;&lt;/div&gt;&lt;hr/&gt;&lt;div&gt;&lt;h5&gt;&lt;b&gt;Str &lt;/b&gt;10, &lt;b&gt;Dex &lt;/b&gt;15, &lt;b&gt;Con &lt;/b&gt;12, &lt;b&gt;Int &lt;/b&gt; -, &lt;b&gt;Wis &lt;/b&gt;10, &lt;b&gt;Cha &lt;/b&gt;2&lt;/h5&gt;&lt;h5&gt;&lt;b&gt;Base Atk &lt;/b&gt;+1; &lt;b&gt;CMB &lt;/b&gt;+0; &lt;b&gt;CMD &lt;/b&gt;12 (24 vs. trip)&lt;/h5&gt;&lt;h5&gt;&lt;b&gt;Skills &lt;/b&gt;Acrobatics +10, Climb +24, Perception +4, Stealth +10 (+21 when stationary); &lt;b&gt;Racial Modifiers &lt;/b&gt;+8 Acrobatics, +16 Climb, +4 Perception, +4 Stealth (+15 when stationary)&lt;/h5&gt;&lt;/div&gt;&lt;hr/&gt;&lt;div&gt;&lt;h5&gt;&lt;b&gt;ECOLOGY&lt;/b&gt;&lt;/h5&gt;&lt;/div&gt;&lt;hr/&gt;&lt;div&gt;&lt;h5&gt;&lt;b&gt;Environment &lt;/b&gt; warm or temperate forests&lt;/h5&gt;&lt;h5&gt;&lt;b&gt;Organization &lt;/b&gt;solitary, pair, or colony (3-10)&lt;/h5&gt;&lt;h5&gt;&lt;b&gt;Treasure &lt;/b&gt;incidental&lt;/h5&gt;&lt;/div&gt;&lt;hr/&gt;&lt;div&gt;&lt;h5&gt;&lt;b&gt;SPECIAL ABILITIES&lt;/b&gt;&lt;/h5&gt;&lt;/div&gt;&lt;hr/&gt;&lt;div&gt;&lt;/h5&gt;&lt;h5&gt;&lt;b&gt;Poison (Ex)&lt;/b&gt; Bite-injury; &lt;i&gt;save&lt;/i&gt; Fort DC 14 (includes +2 racial bonus); &lt;i&gt;frequency&lt;/i&gt; 1/round for 4 rounds; &lt;i&gt;effect&lt;/i&gt; 1d2 Str; &lt;i&gt;cure&lt;/i&gt; 1 &lt;i&gt;save&lt;/i&gt;.&lt;/h5&gt;&lt;/div&gt;&lt;br&gt;&lt;div&gt;&lt;h4&gt;&lt;p&gt;&lt;p&gt;Giant crab spiders are dangerous ambush predators that live in dense forest vegetation. Though crab spiders are not web spinners, they are truly gifted climbers and use this talent to clamber up into places where they can observe wide areas from on high. Named for their curious scuttling walk and wide-legged stance, giant crab spiders are rarely larger than a typical adult half ling.&lt;/p&gt;&lt;/h4&gt;&lt;/div&gt;</t>
  </si>
  <si>
    <t>Ogre Spider</t>
  </si>
  <si>
    <t>Fort +8, Ref +4, Will +3</t>
  </si>
  <si>
    <t>bite +8 (2d8+7 plus poison)</t>
  </si>
  <si>
    <t>web (+5 ranged, DC 16, hp 7)</t>
  </si>
  <si>
    <t>Str 21, Dex 15, Con 16, Int -, Wis 12, Cha 2</t>
  </si>
  <si>
    <t>24 (36 vs. trip)</t>
  </si>
  <si>
    <t>Climb +29, Perception +5, Stealth -2</t>
  </si>
  <si>
    <t>+16 Climb, +4 Perception, +4 Stealth</t>
  </si>
  <si>
    <t xml:space="preserve"> temperate or cold hills or underground</t>
  </si>
  <si>
    <t>This towering spider is the size of an elephant. Its legs have spiky joints and its face looks vaguely, but disturbingly, humanoid.</t>
  </si>
  <si>
    <t>Poison (Ex) Bite-injury; save Fort DC 18 (includes +2 racial bonus); frequency 1/round for 6 rounds; effect 1d4 Str and 1d4 Dex; cure 1 save.</t>
  </si>
  <si>
    <t>Ogre spiders are brutal, terrifying hunters that spin tangled webs capable of encasing entire trees. So-named because the arrangement of its eyes and mandibles gives it a face unnervingly similar to that of an ogre as much as for their size, ogre spiders can fit into nooks and tunnels far more narrow than one might expect.</t>
  </si>
  <si>
    <t>&lt;link rel="stylesheet"href="PF.css"&gt;&lt;div&gt;&lt;h2&gt;Spider, Ogre&lt;/h2&gt;&lt;h3&gt;&lt;i&gt;&lt;i&gt;This towering spider is the size of an elephant&lt;/i&gt;. &lt;i&gt;Its legs have spiky joints and its face looks vaguely&lt;/i&gt;, &lt;i&gt;but disturbingly&lt;/i&gt;, &lt;i&gt;humanoid&lt;/i&gt;.&lt;/i&gt;&lt;/h3&gt;&lt;br&gt;&lt;/br&gt;&lt;/div&gt;&lt;div class="heading"&gt;&lt;p class="alignleft"&gt;Ogre Spider&lt;/p&gt;&lt;p class="alignright"&gt;CR 5&lt;/p&gt;&lt;div style="clear: both;"&gt;&lt;/div&gt;&lt;/div&gt;&lt;div&gt;&lt;h5&gt;&lt;b&gt;XP &lt;/b&gt;1,600&lt;/h5&gt;&lt;h5&gt;N Huge vermin &lt;/h5&gt;&lt;h5&gt;&lt;b&gt;Init &lt;/b&gt;+2; &lt;b&gt;Senses &lt;/b&gt;darkvision 60 ft., tremorsense 60 ft.; Perception +5&lt;/h5&gt;&lt;/div&gt;&lt;hr/&gt;&lt;div&gt;&lt;h5&gt;&lt;b&gt;DEFENSE&lt;/b&gt;&lt;/h5&gt;&lt;/div&gt;&lt;hr/&gt;&lt;div&gt;&lt;h5&gt;&lt;b&gt;AC &lt;/b&gt;18, touch 10, flat-footed 16 (+2 Dex, +8 natural, -2 size)&lt;/h5&gt;&lt;h5&gt;&lt;b&gt;hp &lt;/b&gt;52 (7d8+21)&lt;/h5&gt;&lt;h5&gt;&lt;b&gt;Fort &lt;/b&gt;+8, &lt;b&gt;Ref &lt;/b&gt;+4, &lt;b&gt;Will &lt;/b&gt;+3&lt;/h5&gt;&lt;h5&gt;&lt;b&gt;Immune &lt;/b&gt;mind-affecting effects&lt;/h5&gt;&lt;/div&gt;&lt;hr/&gt;&lt;div&gt;&lt;h5&gt;&lt;b&gt;OFFENSE&lt;/b&gt;&lt;/h5&gt;&lt;/div&gt;&lt;hr/&gt;&lt;div&gt;&lt;h5&gt;&lt;b&gt;Spd &lt;/b&gt;40 ft., climb 40 ft.&lt;/h5&gt;&lt;h5&gt;&lt;b&gt;Melee &lt;/b&gt;bite +8 (2d8+7 plus poison)&lt;/h5&gt;&lt;h5&gt;&lt;b&gt;Space &lt;/b&gt;15 ft.; &lt;b&gt;Reach &lt;/b&gt;15 ft.&lt;/h5&gt;&lt;h5&gt;&lt;b&gt;Special Attacks &lt;/b&gt;web (+5 ranged, DC 16, hp 7)&lt;/h5&gt;&lt;/div&gt;&lt;hr/&gt;&lt;div&gt;&lt;h5&gt;&lt;b&gt;STATISTICS&lt;/b&gt;&lt;/h5&gt;&lt;/div&gt;&lt;hr/&gt;&lt;div&gt;&lt;h5&gt;&lt;b&gt;Str &lt;/b&gt;21, &lt;b&gt;Dex &lt;/b&gt;15, &lt;b&gt;Con &lt;/b&gt;16, &lt;b&gt;Int &lt;/b&gt; -, &lt;b&gt;Wis &lt;/b&gt;12, &lt;b&gt;Cha &lt;/b&gt;2&lt;/h5&gt;&lt;h5&gt;&lt;b&gt;Base Atk &lt;/b&gt;+5; &lt;b&gt;CMB &lt;/b&gt;+12; &lt;b&gt;CMD &lt;/b&gt;24 (36 vs. trip)&lt;/h5&gt;&lt;h5&gt;&lt;b&gt;Skills &lt;/b&gt;Climb +29, Perception +5, Stealth -2; &lt;b&gt;Racial Modifiers &lt;/b&gt;+16 Climb, +4 Perception, +4 Stealth&lt;/h5&gt;&lt;h5&gt;&lt;b&gt;SQ &lt;/b&gt;compression&lt;/h5&gt;&lt;/div&gt;&lt;hr/&gt;&lt;div&gt;&lt;h5&gt;&lt;b&gt;ECOLOGY&lt;/b&gt;&lt;/h5&gt;&lt;/div&gt;&lt;hr/&gt;&lt;div&gt;&lt;h5&gt;&lt;b&gt;Environment &lt;/b&gt; temperate or cold hills or underground&lt;/h5&gt;&lt;h5&gt;&lt;b&gt;Organization &lt;/b&gt;solitary or pair&lt;/h5&gt;&lt;h5&gt;&lt;b&gt;Treasure &lt;/b&gt;incidental&lt;/h5&gt;&lt;/div&gt;&lt;hr/&gt;&lt;div&gt;&lt;h5&gt;&lt;b&gt;SPECIAL ABILITIES&lt;/b&gt;&lt;/h5&gt;&lt;/div&gt;&lt;hr/&gt;&lt;div&gt;&lt;/h5&gt;&lt;h5&gt;&lt;b&gt;Poison (Ex)&lt;/b&gt; Bite-injury; &lt;i&gt;save&lt;/i&gt; Fort DC 18 (includes +2 racial bonus); &lt;i&gt;frequency&lt;/i&gt; 1/round for 6 rounds; &lt;i&gt;effect&lt;/i&gt; 1d4 Str and 1d4 Dex; &lt;i&gt;cure&lt;/i&gt; 1 &lt;i&gt;save&lt;/i&gt;.&lt;/h5&gt;&lt;/div&gt;&lt;br&gt;&lt;/br&gt;&lt;div&gt;&lt;h4&gt;&lt;p&gt;&lt;p&gt;Ogre spiders are brutal, terrifying hunters that spin tangled webs capable of encasing entire trees. So-named because the arrangement of its eyes and mandibles gives it a face unnervingly similar to that of an ogre as much as for their size, ogre spiders can fit into nooks and tunnels far more narrow than one might expect.&lt;/p&gt;&lt;/h4&gt;&lt;/div&gt;</t>
  </si>
  <si>
    <t>Spider Eater</t>
  </si>
  <si>
    <t>(5d10+25)</t>
  </si>
  <si>
    <t>Fort +9, Ref +6, Will +2</t>
  </si>
  <si>
    <t>bite +9 (1d8+5), 2 pincers +4 (1d6+2), sting +9 (1d6+5 plus poison)</t>
  </si>
  <si>
    <t>implant</t>
  </si>
  <si>
    <t>Spell-Like Abilities (CL 10th; concentration +10)  Constant-freedom of movement</t>
  </si>
  <si>
    <t>Str 21, Dex 14, Con 21, Int 3, Wis 12, Cha 10</t>
  </si>
  <si>
    <t>Dodge, Hover, Skill Focus (Perception)</t>
  </si>
  <si>
    <t>Fly +8, Perception +15</t>
  </si>
  <si>
    <t>solitary or brood (2-12)</t>
  </si>
  <si>
    <t>This strange beast resembles a wasp the size of a horse, but with the head of a spider and two long appendages ending in pincers.</t>
  </si>
  <si>
    <t>Implant (Ex) A spider eater grows its eggs inside of a living host. Implanting an egg in a host is a full-round action that provokes attacks of opportunity, and the target must be helpless but alive. Once an egg is implanted, it exudes paralytic enzymes that not only keep the victim in state of perpetual paralysis, but also keep it nourished and alive in its comatose but fully aware state. This condition lasts until the egg hatches in 1d6 weeks, at which point the young spider eater consumes most of its host, killing it. An egg can be surgically removed with a DC 25 Heal check (this check deals 2d6 points of damage to the host regardless of success), at which point the host recovers from the paralysis in 1d6 rounds. Any magical effect that removes paralysis or disease (such as remove paralysis, remove disease, or heal) also destroys the egg, but mere immunity to paralysis or disease does not offer protection.  Poison (Ex) Sting-injury; save Fort DC 17; frequency 1/minute for 6 minutes; effect paralysis for 1 minute; cure 1 save. The save DC is Constitution-based.</t>
  </si>
  <si>
    <t>An amalgam of dangerous creatures, this predator, as its name suggests, prefers to hunt and feed upon spiders. Their greatest boon to spider hunting, aside from their stinger, ability to fly, and strong pincers, is their ability to slip through the stickiest of webs in order to get to their prey. Unfortunately for other creatures, when a spider eater is denied its preferred prey, it seeks out any living creature it can find to serve as a host for its ravenous young.  When hunting, a spider eater drops from the air onto its victim, stinging the prey with its barbed tail. The creature then returns to the air and hovers, waiting for its venom to take hold. Once the opponent succumbs to paralysis, the spider eater lands again, either to feed or implant its egg.  Although more intelligent than the typical beast, to the point where it can understand a language (usually Aklo), the spider eater is relatively slow-witted. Nevertheless, it is intelligent enough that it resists training-those who seek to ally with spider eaters must befriend them via diplomacy and gifts of spiders to feed upon or implant eggs into, or via intimidation and coercion.  A spider eater measures roughly 14 feet long and stands 6 feet tall. The creature has a wingspan just over 20 feet and weighs almost 2,000 pounds.</t>
  </si>
  <si>
    <t>&lt;link rel="stylesheet"href="PF.css"&gt;&lt;div&gt;&lt;h2&gt;Spider Eater&lt;/h2&gt;&lt;h3&gt;&lt;i&gt;This strange beast resembles a wasp the size of a horse, but with the head of a spider and two long appendages ending in pincers.&lt;/i&gt;&lt;/h3&gt;&lt;br&gt;&lt;/div&gt;&lt;div class="heading"&gt;&lt;p class="alignleft"&gt;Spider Eater&lt;/p&gt;&lt;p class="alignright"&gt;CR 5&lt;/p&gt;&lt;div style="clear: both;"&gt;&lt;/div&gt;&lt;/div&gt;&lt;div&gt;&lt;h5&gt;&lt;b&gt;XP &lt;/b&gt;1,600&lt;/h5&gt;&lt;h5&gt;N Large magical beast &lt;/h5&gt;&lt;h5&gt;&lt;b&gt;Init &lt;/b&gt;+2; &lt;b&gt;Senses &lt;/b&gt;darkvision 60 ft., low-light vision, scent; Perception +15&lt;/h5&gt;&lt;/div&gt;&lt;hr/&gt;&lt;div&gt;&lt;h5&gt;&lt;b&gt;DEFENSE&lt;/b&gt;&lt;/h5&gt;&lt;/div&gt;&lt;hr/&gt;&lt;div&gt;&lt;h5&gt;&lt;b&gt;AC &lt;/b&gt;18, touch 12, flat-footed 15 (+2 Dex, +1 dodge, +6 natural, -1 size)&lt;/h5&gt;&lt;h5&gt;&lt;b&gt;hp &lt;/b&gt;52 (5d10+25)&lt;/h5&gt;&lt;h5&gt;&lt;b&gt;Fort &lt;/b&gt;+9, &lt;b&gt;Ref &lt;/b&gt;+6, &lt;b&gt;Will &lt;/b&gt;+2&lt;/h5&gt;&lt;h5&gt;&lt;b&gt;Defensive Abilities &lt;/b&gt;freedom of movement&lt;/h5&gt;&lt;/div&gt;&lt;hr/&gt;&lt;div&gt;&lt;h5&gt;&lt;b&gt;OFFENSE&lt;/b&gt;&lt;/h5&gt;&lt;/div&gt;&lt;hr/&gt;&lt;div&gt;&lt;h5&gt;&lt;b&gt;Spd &lt;/b&gt;30 ft., fly 60 ft. (good)&lt;/h5&gt;&lt;h5&gt;&lt;b&gt;Melee &lt;/b&gt;bite +9 (1d8+5), 2 pincers +4 (1d6+2), sting +9 (1d6+5 plus poison)&lt;/h5&gt;&lt;h5&gt;&lt;b&gt;Space &lt;/b&gt;10 ft.; &lt;b&gt;Reach &lt;/b&gt;5 ft.&lt;/h5&gt;&lt;h5&gt;&lt;b&gt;Special Attacks &lt;/b&gt;implant&lt;/h5&gt;&lt;h5&gt;&lt;b&gt;Spell-Like Abilities&lt;/b&gt; (CL 10th; concentration +10)  &lt;/br&gt;Constant&amp;mdash;&lt;i&gt;freedom of movement&lt;/i&gt;&lt;/h5&gt;&lt;/h5&gt;&lt;/div&gt;&lt;hr/&gt;&lt;div&gt;&lt;h5&gt;&lt;b&gt;STATISTICS&lt;/b&gt;&lt;/h5&gt;&lt;/div&gt;&lt;hr/&gt;&lt;div&gt;&lt;h5&gt;&lt;b&gt;Str &lt;/b&gt;21, &lt;b&gt;Dex &lt;/b&gt;14, &lt;b&gt;Con &lt;/b&gt;21, &lt;b&gt;Int &lt;/b&gt; 3, &lt;b&gt;Wis &lt;/b&gt;12, &lt;b&gt;Cha &lt;/b&gt;10&lt;/h5&gt;&lt;h5&gt;&lt;b&gt;Base Atk &lt;/b&gt;+5; &lt;b&gt;CMB &lt;/b&gt;+11; &lt;b&gt;CMD &lt;/b&gt;24&lt;/h5&gt;&lt;h5&gt;&lt;b&gt;Feats &lt;/b&gt;Dodge, Hover, Skill Focus (Perception)&lt;/h5&gt;&lt;h5&gt;&lt;b&gt;Skills &lt;/b&gt;Fly +8, Perception +15; &lt;b&gt;Racial Modifiers &lt;/b&gt;+4 Perception&lt;/h5&gt;&lt;h5&gt;&lt;b&gt;Languages &lt;/b&gt;Aklo (cannot speak)&lt;/h5&gt;&lt;/div&gt;&lt;hr/&gt;&lt;div&gt;&lt;h5&gt;&lt;b&gt;ECOLOGY&lt;/b&gt;&lt;/h5&gt;&lt;/div&gt;&lt;hr/&gt;&lt;div&gt;&lt;h5&gt;&lt;b&gt;Environment &lt;/b&gt; temperate forests&lt;/h5&gt;&lt;h5&gt;&lt;b&gt;Organization &lt;/b&gt;solitary or brood (2-12)&lt;/h5&gt;&lt;h5&gt;&lt;b&gt;Treasure &lt;/b&gt;none&lt;/h5&gt;&lt;/div&gt;&lt;hr/&gt;&lt;div&gt;&lt;h5&gt;&lt;b&gt;SPECIAL ABILITIES&lt;/b&gt;&lt;/h5&gt;&lt;/div&gt;&lt;hr/&gt;&lt;div&gt;&lt;/h5&gt;&lt;h5&gt;&lt;b&gt;Implant (Ex)&lt;/b&gt; A spider eater grows its eggs inside of a living host. Implanting an egg in a host is a full-round action that provokes attacks of opportunity, and the target must be helpless but alive. Once an egg is implanted, it exudes paralytic enzymes that not only keep the victim in state of perpetual paralysis, but also keep it nourished and alive in its comatose but fully aware state. This condition lasts until the egg hatches in 1d6 weeks, at which point the young spider eater consumes most of its host, killing it. An egg can be surgically removed with a DC 25 Heal check (this check deals 2d6 points of damage to the host regardless of success), at which point the host recovers from the paralysis in 1d6 rounds. Any magical effect that removes paralysis or disease (such as &lt;i&gt;remove paralysis&lt;/i&gt;, &lt;i&gt;remove disease&lt;/i&gt;, or heal) also destroys the egg, but mere immunity to paralysis or disease does not offer protection.  &lt;/h5&gt;&lt;h5&gt;&lt;b&gt;Poison (Ex)&lt;/b&gt; Sting-injury; &lt;i&gt;save&lt;/i&gt; Fort DC 17; &lt;i&gt;frequency&lt;/i&gt; 1/minute for 6 minutes; &lt;i&gt;effect&lt;/i&gt; paralysis for 1 minute; &lt;i&gt;cure&lt;/i&gt; 1 &lt;i&gt;save&lt;/i&gt;. The save DC is Constitution-based.&lt;/h5&gt;&lt;/div&gt;&lt;br&gt;&lt;div&gt;&lt;h4&gt;&lt;p&gt;&lt;p&gt;An amalgam of dangerous creatures, this predator, as its name suggests, prefers to hunt and feed upon spiders. Their greatest boon to spider hunting, aside from their stinger, ability to fly, and strong pincers, is their ability to slip through the stickiest of webs in order to get to their prey. Unfortunately for other creatures, when a spider eater is denied its preferred prey, it seeks out any living creature it can find to serve as a host for its ravenous young.  When hunting, a spider eater drops from the air onto its victim, stinging the prey with its barbed tail. The creature then returns to the air and hovers, waiting for its venom to take hold. Once the opponent succumbs to paralysis, the spider eater lands again, either to feed or implant its egg.  Although more intelligent than the typical beast, to the point where it can understand a language (usually Aklo), the spider eater is relatively slow-witted. Nevertheless, it is intelligent enough that it resists training-those who seek to ally with spider eaters must befriend them via diplomacy and gifts of spiders to feed upon or implant eggs into, or via intimidation and coercion.  A spider eater measures roughly 14 feet long and stands 6 feet tall. The creature has a wingspan just over 20 feet and weighs almost 2,000 pounds.&lt;/p&gt;&lt;/h4&gt;&lt;/div&gt;</t>
  </si>
  <si>
    <t>Sprite</t>
  </si>
  <si>
    <t>detect evil, detect good, low-light vision; Perception +6</t>
  </si>
  <si>
    <t>15 ft., fly 60 ft. (perfect)</t>
  </si>
  <si>
    <t>short sword +0 (1d2-4/19-20)</t>
  </si>
  <si>
    <t>short bow +7 (1d2-4/x3)</t>
  </si>
  <si>
    <t>Spell-Like Abilities (CL 5th; concentration +5)  Constant-detect evil, detect good   At Will-dancing lights, daze (DC 10)   1/day-color spray (DC 11)</t>
  </si>
  <si>
    <t>Str 3, Dex 17, Con 10, Int 6, Wis 11, Cha 10</t>
  </si>
  <si>
    <t>Escape Artist +15, Fly +21, Perception +6, Sense Motive +6, Stealth +19</t>
  </si>
  <si>
    <t>luminous</t>
  </si>
  <si>
    <t>solitary, pair, troop (3-6), band (7-14), or tribe (15-40)</t>
  </si>
  <si>
    <t>standard (short sword, short bow with 20 arrows, other treasure)</t>
  </si>
  <si>
    <t>This lithe, diminutive creature looks like a humanoid with wispy, mothlike wings and long, thin ears.</t>
  </si>
  <si>
    <t>Luminous (Su) A sprite naturally sheds light equal to that provided by a torch. A sprite can control the color and intensity of the light as a swift action, reducing it to the dimness of a candle or even extinguishing its luminosity entirely if it wishes.</t>
  </si>
  <si>
    <t>Sprites gather in groups deep in forested lands, aligned to the cause of defending nature. Whole tribes of sprites deem themselves protectors of a certain person, place, or creature of importance in their lands, even if the being doesn't actually want or need protecting.   A sprite's body is naturally luminous, although the sprite can vary the color and intensity of its body as it wishes. Shortly after death, a sprite's body simply melts away to a twinkling vapor. Sprites are among the smallest of fey, standing just over 9 inches in height and rarely weighing more than 1 or 2 pounds.  Sprites are more primitive in many ways than most fey. They enjoy each other's company, but tend to be distrustful of other fey and assume any humanoids and any other creatures that they haven't expressly chosen to protect mean to do them ill. Even animals are generally regarded as dangerous. Much of this is due to sprites' diminutive size, which makes them popular targets for predators. As a result, a sprite's initial reaction to danger is typically to flee-it uses its spell-like abilities to delay or distract pursuers, and relies on its speed in flight and its size to allow it to escape in the end.  While sprites themselves are relatively uncultured and savage in nature, they do have a healthy curiosity for all things magical in nature. They are particularly drawn to sites of great but latent magical power, such as the ruins of ancient temples. This curiosity makes them unusually receptive to roles as familiars as well. A 5th-level chaotic neutral spellcaster with the Improved Familiar feat can gain a sprite as a familiar.</t>
  </si>
  <si>
    <t>&lt;link rel="stylesheet"href="PF.css"&gt;&lt;div&gt;&lt;h2&gt;Sprite&lt;/h2&gt;&lt;h3&gt;&lt;i&gt;This lithe, diminutive creature looks like a humanoid with wispy, mothlike wings and long, thin ears.&lt;/i&gt;&lt;/h3&gt;&lt;br&gt;&lt;/div&gt;&lt;div class="heading"&gt;&lt;p class="alignleft"&gt;Sprite&lt;/p&gt;&lt;p class="alignright"&gt;CR 1/3&lt;/p&gt;&lt;div style="clear: both;"&gt;&lt;/div&gt;&lt;/div&gt;&lt;div&gt;&lt;h5&gt;&lt;b&gt;XP &lt;/b&gt;135&lt;/h5&gt;&lt;h5&gt;CN Diminutive fey &lt;/h5&gt;&lt;h5&gt;&lt;b&gt;Init &lt;/b&gt;+3; &lt;b&gt;Senses &lt;/b&gt;&lt;i&gt;detect evil&lt;/i&gt;, &lt;i&gt;detect good&lt;/i&gt;, low-light vision; Perception +6&lt;/h5&gt;&lt;/div&gt;&lt;hr/&gt;&lt;div&gt;&lt;h5&gt;&lt;b&gt;DEFENSE&lt;/b&gt;&lt;/h5&gt;&lt;/div&gt;&lt;hr/&gt;&lt;div&gt;&lt;h5&gt;&lt;b&gt;AC &lt;/b&gt;17, touch 17, flat-footed 14 (+3 Dex, +4 size)&lt;/h5&gt;&lt;h5&gt;&lt;b&gt;hp &lt;/b&gt;3 (1d6)&lt;/h5&gt;&lt;h5&gt;&lt;b&gt;Fort &lt;/b&gt;+0, &lt;b&gt;Ref &lt;/b&gt;+5, &lt;b&gt;Will &lt;/b&gt;+2&lt;/h5&gt;&lt;h5&gt;&lt;b&gt;DR &lt;/b&gt;2/cold iron&lt;/h5&gt;&lt;/div&gt;&lt;hr/&gt;&lt;div&gt;&lt;h5&gt;&lt;b&gt;OFFENSE&lt;/b&gt;&lt;/h5&gt;&lt;/div&gt;&lt;hr/&gt;&lt;div&gt;&lt;h5&gt;&lt;b&gt;Spd &lt;/b&gt;15 ft., fly 60 ft. (perfect)&lt;/h5&gt;&lt;h5&gt;&lt;b&gt;Melee &lt;/b&gt;short sword +0 (1d2-4/19-20)&lt;/h5&gt;&lt;h5&gt;&lt;b&gt;Ranged &lt;/b&gt;short bow +7 (1d2-4/x3)&lt;/h5&gt;&lt;h5&gt;&lt;b&gt;Space &lt;/b&gt;1 ft.; &lt;b&gt;Reach &lt;/b&gt;0 ft.&lt;/h5&gt;&lt;h5&gt;&lt;b&gt;Spell-Like Abilities&lt;/b&gt; (CL 5th; concentration +5)  &lt;/br&gt;Constant&amp;mdash;&lt;i&gt;detect evil&lt;/i&gt;, &lt;i&gt;detect good&lt;/i&gt; &lt;/br&gt;At Will&amp;mdash;&lt;i&gt;dancing lights&lt;/i&gt;, &lt;i&gt;daze&lt;/i&gt; (DC 10) &lt;/br&gt;1/day&amp;mdash;&lt;i&gt;color spray&lt;/i&gt; (DC 11)&lt;/h5&gt;&lt;/h5&gt;&lt;/div&gt;&lt;hr/&gt;&lt;div&gt;&lt;h5&gt;&lt;b&gt;STATISTICS&lt;/b&gt;&lt;/h5&gt;&lt;/div&gt;&lt;hr/&gt;&lt;div&gt;&lt;h5&gt;&lt;b&gt;Str &lt;/b&gt;3, &lt;b&gt;Dex &lt;/b&gt;17, &lt;b&gt;Con &lt;/b&gt;10, &lt;b&gt;Int &lt;/b&gt; 6, &lt;b&gt;Wis &lt;/b&gt;11, &lt;b&gt;Cha &lt;/b&gt;10&lt;/h5&gt;&lt;h5&gt;&lt;b&gt;Base Atk &lt;/b&gt;+0; &lt;b&gt;CMB &lt;/b&gt;-1; &lt;b&gt;CMD &lt;/b&gt;5&lt;/h5&gt;&lt;h5&gt;&lt;b&gt;Feats &lt;/b&gt;Alertness&lt;/h5&gt;&lt;h5&gt;&lt;b&gt;Skills &lt;/b&gt;Escape Artist +15, Fly +21, Perception +6, Sense Motive +6, Stealth +19; &lt;b&gt;Racial Modifiers &lt;/b&gt;+8 Escape Artist&lt;/h5&gt;&lt;h5&gt;&lt;b&gt;Languages &lt;/b&gt;Common, Sylvan&lt;/h5&gt;&lt;h5&gt;&lt;b&gt;SQ &lt;/b&gt;luminous&lt;/h5&gt;&lt;/div&gt;&lt;hr/&gt;&lt;div&gt;&lt;h5&gt;&lt;b&gt;ECOLOGY&lt;/b&gt;&lt;/h5&gt;&lt;/div&gt;&lt;hr/&gt;&lt;div&gt;&lt;h5&gt;&lt;b&gt;Environment &lt;/b&gt; temperate forests&lt;/h5&gt;&lt;h5&gt;&lt;b&gt;Organization &lt;/b&gt;solitary, pair, troop (3-6), band (7-14), or tribe (15-40)&lt;/h5&gt;&lt;h5&gt;&lt;b&gt;Treasure &lt;/b&gt;standard (short sword, short bow with 20 arrows, other treasure)&lt;/h5&gt;&lt;/div&gt;&lt;hr/&gt;&lt;div&gt;&lt;h5&gt;&lt;b&gt;SPECIAL ABILITIES&lt;/b&gt;&lt;/h5&gt;&lt;/div&gt;&lt;hr/&gt;&lt;div&gt;&lt;/h5&gt;&lt;h5&gt;&lt;b&gt;Luminous (Su)&lt;/b&gt; A sprite naturally sheds light equal to that provided by a torch. A sprite can control the color and intensity of the light as a swift action, reducing it to the dimness of a candle or even extinguishing its luminosity entirely if it wishes.&lt;/h5&gt;&lt;/div&gt;&lt;br&gt;&lt;div&gt;&lt;h4&gt;&lt;p&gt;&lt;p&gt;Sprites gather in groups deep in forested lands, aligned to the cause of defending nature. Whole tribes of sprites deem themselves protectors of a certain person, place, or creature of importance in their lands, even if the being doesn't actually want or need protecting.   A sprite's body is naturally luminous, although the sprite can vary the color and intensity of its body as it wishes. Shortly after death, a sprite's body simply melts away to a twinkling vapor. Sprites are among the smallest of fey, standing just over 9 inches in height and rarely weighing more than 1 or 2 pounds.  Sprites are more primitive in many ways than most fey. They enjoy each other's company, but tend to be distrustful of other fey and assume any humanoids and any other creatures that they haven't expressly chosen to protect mean to do them ill. Even animals are generally regarded as dangerous. Much of this is due to sprites' diminutive size, which makes them popular targets for predators. As a result, a sprite's initial reaction to danger is typically to flee-it uses its spell-like abilities to delay or distract pursuers, and relies on its speed in flight and its size to allow it to escape in the end.  While sprites themselves are relatively uncultured and savage in nature, they do have a healthy curiosity for all things magical in nature. They are particularly drawn to sites of great but latent magical power, such as the ruins of ancient temples. This curiosity makes them unusually receptive to roles as familiars as well. A 5th-level chaotic neutral spellcaster with the Improved Familiar feat can gain a sprite as a familiar.&lt;/p&gt;&lt;/h4&gt;&lt;/div&gt;</t>
  </si>
  <si>
    <t>bite +14 (1d8+6 plus bleed), 2 talons +14 (1d6+6), 2 wings +9 (1d6+3 plus bleed)</t>
  </si>
  <si>
    <t>2 wing razors +10 (2d6+6 plus bleed)</t>
  </si>
  <si>
    <t>Critical Focus, Flyby Attack, Improved Initiative, Lightning Reflexes, Skill Focus (Perception)</t>
  </si>
  <si>
    <t>Fly +4, Perception +12</t>
  </si>
  <si>
    <t xml:space="preserve"> warm plains or coastlines</t>
  </si>
  <si>
    <t>This towering, ibis-like bird appears to be sculpted from silver and brass, yet it moves with the fluidity of a living creature.</t>
  </si>
  <si>
    <t>Glare (Su) As a standard action, in any area of normal or brighter light, a stymphalidies can ruffle its metallic feathers in such a way as to blind all creatures nearby. Any creature within 30 feet must succeed at a DC 19 Fortitude save or be blinded for 1d6 minutes. A creature can defend against this effect in the same way it would a gaze attack. This is a sight-based effect. The save DC is Constitution-based.  Wing Razors (Ex) A stymphalidies's metallic feathers are razor-sharp. In addition to being able to slash creatures with its wings as a melee attack, it may beat its wings, flinging two large, feathered shards at a single target. These wing razors deal 2d6 points of damage and cause bleed, with a range increment of 50 feet. A stymphalidies can use this attack a number of times per day equal to its Constitution modifier (5 times per day for most stymphalidies).</t>
  </si>
  <si>
    <t>Man-eating birds of prey, the rare creatures known as stymphalidies stalk plains and coastlines, shredding warm-blooded animals and unwary travelers with their  steely-bladed feathers and daggerlike beaks. From a distance, stymphalidies might easily be mistaken for cranes, ibises, or other long-necked birds, though in full sunlight their gleaming feathers and the haze of blood lingering from past meals are impossible to mistake.  When not at rest, flocks of the creatures soar high on warm currents of air, relying upon their keen eyesight to spot suitable prey far below. Because of their voracious appetites, flocks of stymphalidies must claim a vast swath of territory to maintain their feeding habits.  Fortunately for the folk of civilized lands, stymphalidies rarely encroach upon areas well traveled by humanoids and other creatures clever enough to bring down one of these metallic-winged avians. Stymphalidies breed at an astonishing rate, however, and overpopulation and exhaustion of game frequently force extraordinarily large and deadly groups of the creatures to band together in search of new lands and new prey to devour.  Peculiarly, the feathers and beak of a stymphalidies are made of steel-like material similar to the metallic hide of a gorgon. Smaller varieties of stymphalidies exist, including a variant with a penchant for swarming, but the towering creature presented here is by far the most commonly encountered of its kind. This stymphalidies stands 13 feet tall, with a wingspan of 25 feet and a weight of 250 pounds.</t>
  </si>
  <si>
    <t>&lt;link rel="stylesheet"href="PF.css"&gt;&lt;div&gt;&lt;h2&gt;Stymphalidies&lt;/h2&gt;&lt;h3&gt;&lt;i&gt;This towering, ibis-like bird appears to be sculpted from silver and brass, yet it moves with the fluidity of a living creature.&lt;/i&gt;&lt;/h3&gt;&lt;br&gt;&lt;/div&gt;&lt;div class="heading"&gt;&lt;p class="alignleft"&gt;Stymphalidies&lt;/p&gt;&lt;p class="alignright"&gt;CR 8&lt;/p&gt;&lt;div style="clear: both;"&gt;&lt;/div&gt;&lt;/div&gt;&lt;div&gt;&lt;h5&gt;&lt;b&gt;XP &lt;/b&gt;4,800&lt;/h5&gt;&lt;h5&gt;N Large magical beast &lt;/h5&gt;&lt;h5&gt;&lt;b&gt;Init &lt;/b&gt;+6; &lt;b&gt;Senses &lt;/b&gt;low-light vision; Perception +12&lt;/h5&gt;&lt;/div&gt;&lt;hr/&gt;&lt;div&gt;&lt;h5&gt;&lt;b&gt;DEFENSE&lt;/b&gt;&lt;/h5&gt;&lt;/div&gt;&lt;hr/&gt;&lt;div&gt;&lt;h5&gt;&lt;b&gt;AC &lt;/b&gt;22, touch 11, flat-footed 20 (+2 Dex, +11 natural, -1 size)&lt;/h5&gt;&lt;h5&gt;&lt;b&gt;hp &lt;/b&gt;94 (9d10+45)&lt;/h5&gt;&lt;h5&gt;&lt;b&gt;Fort &lt;/b&gt;+11, &lt;b&gt;Ref &lt;/b&gt;+10, &lt;b&gt;Will &lt;/b&gt;+5&lt;/h5&gt;&lt;h5&gt;&lt;b&gt;DR &lt;/b&gt;10/magic and adamantine; &lt;b&gt;Immune &lt;/b&gt;fire&lt;/h5&gt;&lt;h5&gt;&lt;b&gt;Weaknesses &lt;/b&gt;vulnerable to sonic&lt;/h5&gt;&lt;/div&gt;&lt;hr/&gt;&lt;div&gt;&lt;h5&gt;&lt;b&gt;OFFENSE&lt;/b&gt;&lt;/h5&gt;&lt;/div&gt;&lt;hr/&gt;&lt;div&gt;&lt;h5&gt;&lt;b&gt;Spd &lt;/b&gt;20 ft., fly 120 ft. (poor)&lt;/h5&gt;&lt;h5&gt;&lt;b&gt;Melee &lt;/b&gt;bite +14 (1d8+6 plus bleed), 2 talons +14 (1d6+6), 2 wings +9 (1d6+3 plus bleed)&lt;/h5&gt;&lt;h5&gt;&lt;b&gt;Ranged &lt;/b&gt;2 wing razors +10 (2d6+6 plus bleed)&lt;/h5&gt;&lt;h5&gt;&lt;b&gt;Space &lt;/b&gt;10 ft.; &lt;b&gt;Reach &lt;/b&gt;5 ft.&lt;/h5&gt;&lt;h5&gt;&lt;b&gt;Special Attacks &lt;/b&gt;bleed (1d6), glare, wing razors&lt;/h5&gt;&lt;/div&gt;&lt;hr/&gt;&lt;div&gt;&lt;h5&gt;&lt;b&gt;STATISTICS&lt;/b&gt;&lt;/h5&gt;&lt;/div&gt;&lt;hr/&gt;&lt;div&gt;&lt;h5&gt;&lt;b&gt;Str &lt;/b&gt;22, &lt;b&gt;Dex &lt;/b&gt;15, &lt;b&gt;Con &lt;/b&gt;20, &lt;b&gt;Int &lt;/b&gt; 2, &lt;b&gt;Wis &lt;/b&gt;15, &lt;b&gt;Cha &lt;/b&gt;17&lt;/h5&gt;&lt;h5&gt;&lt;b&gt;Base Atk &lt;/b&gt;+9; &lt;b&gt;CMB &lt;/b&gt;+16; &lt;b&gt;CMD &lt;/b&gt;28&lt;/h5&gt;&lt;h5&gt;&lt;b&gt;Feats &lt;/b&gt;Critical Focus, Flyby Attack, Improved Initiative, Lightning Reflexes, Skill Focus (Perception)&lt;/h5&gt;&lt;h5&gt;&lt;b&gt;Skills &lt;/b&gt;Fly +4, Perception +12&lt;/h5&gt;&lt;/div&gt;&lt;hr/&gt;&lt;div&gt;&lt;h5&gt;&lt;b&gt;ECOLOGY&lt;/b&gt;&lt;/h5&gt;&lt;/div&gt;&lt;hr/&gt;&lt;div&gt;&lt;h5&gt;&lt;b&gt;Environment &lt;/b&gt; warm plains or coastlines&lt;/h5&gt;&lt;h5&gt;&lt;b&gt;Organization &lt;/b&gt;solitary, pair, or flight (3-9)&lt;/h5&gt;&lt;h5&gt;&lt;b&gt;Treasure &lt;/b&gt;incidental&lt;/h5&gt;&lt;/div&gt;&lt;hr/&gt;&lt;div&gt;&lt;h5&gt;&lt;b&gt;SPECIAL ABILITIES&lt;/b&gt;&lt;/h5&gt;&lt;/div&gt;&lt;hr/&gt;&lt;div&gt;&lt;/h5&gt;&lt;h5&gt;&lt;b&gt;Glare (Su)&lt;/b&gt; As a standard action, in any area of normal or brighter light, a stymphalidies can ruffle its metallic feathers in such a way as to blind all creatures nearby. Any creature within 30 feet must succeed at a DC 19 Fortitude save or be blinded for 1d6 minutes. A creature can defend against this effect in the same way it would a gaze attack. This is a sight-based effect. The save DC is Constitution-based.  &lt;/h5&gt;&lt;h5&gt;&lt;b&gt;Wing Razors (Ex)&lt;/b&gt; A stymphalidies's metallic feathers are razor-sharp. In addition to being able to slash creatures with its wings as a melee attack, it may beat its wings, flinging two large, feathered shards at a single target. These wing razors deal 2d6 points of damage and cause bleed, with a range increment of 50 feet. A stymphalidies can use this attack a number of times per day equal to its Constitution modifier (5 times per day for most stymphalidies).&lt;/h5&gt;&lt;/div&gt;&lt;br&gt;&lt;div&gt;&lt;h4&gt;&lt;p&gt;&lt;p&gt;Man-eating birds of prey, the rare creatures known as stymphalidies stalk plains and coastlines, shredding warm-blooded animals and unwary travelers with their  steely-bladed feathers and daggerlike beaks. From a distance, stymphalidies might easily be mistaken for cranes, ibises, or other long-necked birds, though in full sunlight their gleaming feathers and the haze of blood lingering from past meals are impossible to mistake.  When not at rest, flocks of the creatures soar high on warm currents of air, relying upon their keen eyesight to spot suitable prey far below. Because of their voracious appetites, flocks of stymphalidies must claim a vast swath of territory to maintain their feeding habits.  Fortunately for the folk of civilized lands, stymphalidies rarely encroach upon areas well traveled by humanoids and other creatures clever enough to bring down one of these metallic-winged avians. Stymphalidies breed at an astonishing rate, however, and overpopulation and exhaustion of game frequently force extraordinarily large and deadly groups of the creatures to band together in search of new lands and new prey to devour.  Peculiarly, the feathers and beak of a stymphalidies are made of steel-like material similar to the metallic hide of a gorgon. Smaller varieties of stymphalidies exist, including a variant with a penchant for swarming, but the towering creature presented here is by far the most commonly encountered of its kind. This stymphalidies stands 13 feet tall, with a wingspan of 25 feet and a weight of 250 pounds.&lt;/p&gt;&lt;/h4&gt;&lt;/div&gt;</t>
  </si>
  <si>
    <t>Suli</t>
  </si>
  <si>
    <t>acid 5, cold 5, electricity 5, fire 5</t>
  </si>
  <si>
    <t>20 ft. (30 ft. without armor)</t>
  </si>
  <si>
    <t>scimitar +4 (1d6+3/18-20)</t>
  </si>
  <si>
    <t>shortbow +2 (1d6/x3)</t>
  </si>
  <si>
    <t>elemental assault, favored enemy (humans +2)</t>
  </si>
  <si>
    <t>Str 15, Dex 12, Con 11, Int 10, Wis 9, Cha 10</t>
  </si>
  <si>
    <t>Weapon Focus (scimitar)</t>
  </si>
  <si>
    <t>Diplomacy +3, Knowledge (geography) +4, Knowledge (nature) +4, Ride +0, Sense Motive +2, Survival +3</t>
  </si>
  <si>
    <t>+2 Diplomacy, +2 Sense Motive</t>
  </si>
  <si>
    <t>Common plus one elemental language</t>
  </si>
  <si>
    <t>track +1, wild empathy +1</t>
  </si>
  <si>
    <t>single, pair, or group (3-6)</t>
  </si>
  <si>
    <t>NPC gear (chainmail, scimitar, short bow with 20 arrows, other treasure)</t>
  </si>
  <si>
    <t>This fine-featured humanoid wears exotic clothing and has flashing eyes; his arms are sheathed in a blaze of crackling flames.</t>
  </si>
  <si>
    <t>Elemental Assault (Su) Once per day as a swift action, a suli can call on the elemental power lurking in its veins to shroud its arms in acid, cold, electricity, or fire. Unarmed strikes with its elbows or hands (or attacks with weapons held in those hands) deal +1d6 points of damage of the appropriate energy type. This lasts for 1 round per level. The suli can end the effects of its elemental power early as a free action.</t>
  </si>
  <si>
    <t>Sulis (or suli-jann) are minor offshoots of the jann that live among humans. They are tall and look like ordinary men and women but for their abnormal beauty and the occasional flash of elemental light in their eyes. Though physically superior to and more attractive than normal humans, some suli-jann remain unaware of their genie heritage until later in life, when contact with a full-blooded genie draws forth a portion of their elemental power.  While all sulis can trace their lineage back to a janni ancestor, very few have an immediate janni parent. In most cases, this legacy lies fallow in the blood for generations, only to emerge decades or even centuries later. Those whose powers become apparent early on usually lead troubled lives as youths, as the question of a child's origins tears some families apart; few of these unfortunate sulis grow up knowing anything of the peace of a happy home.  Sulis age at the same rate as humans and are physically identical to humans in terms of height and weight. During their youth, sulis tend to be slightly smaller than their fully human peers, but grow quickly to their full adult height upon reaching their teenage years. Sulis are impulsive and passionate by nature, and even those sulis who know nothing of their genie blood possess a measure of personal pride.  SULI CHARACTERS  Sulis are defined by class levels-they do not possess racial Hit Dice. Sulis have the following racial traits.  +2 Strength, +2 Charisma, -2 Intelligence: Sulis tend to be strong and charming, but slow-witted.  Low-Light Vision: Sulis can see twice as far as humans in dim light.  Negotiator: Sulis are keen negotiators, and gain a +2 racial bonus on Diplomacy and Sense Motive checks.  Elemental Assault: See above.  Elemental Resistance: Sulis have resistance to acid 5, cold 5, electricity 5, and fire 5.  Languages: Sulis begin play speaking Common and any one elemental language of their choice (Aquan, Auran, Ignan, or Terran). Sulis with high Intelligence scores can choose from among the following bonus languages: Aquan, Auran, Draconic, Ignan, and Terran.</t>
  </si>
  <si>
    <t>&lt;link rel="stylesheet"href="PF.css"&gt;&lt;div&gt;&lt;h2&gt;Suli&lt;/h2&gt;&lt;h3&gt;&lt;i&gt;This fine-featured humanoid wears exotic clothing and has flashing eyes; his arms are sheathed in a blaze of crackling flames.&lt;/i&gt;&lt;/h3&gt;&lt;br&gt;&lt;/br&gt;&lt;/div&gt;&lt;div class="heading"&gt;&lt;p class="alignleft"&gt;Suli&lt;/p&gt;&lt;p class="alignright"&gt;CR 1/2&lt;/p&gt;&lt;div style="clear: both;"&gt;&lt;/div&gt;&lt;/div&gt;&lt;div&gt;&lt;h5&gt;&lt;b&gt;XP &lt;/b&gt;200&lt;/h5&gt;&lt;h5&gt;Suli ranger 1&lt;/h5&gt;&lt;h5&gt;N Medium outsider (native)&lt;/h5&gt;&lt;h5&gt;&lt;b&gt;Init &lt;/b&gt;+1; &lt;b&gt;Senses &lt;/b&gt;low-light vision; Perception -1&lt;/h5&gt;&lt;/div&gt;&lt;hr/&gt;&lt;div&gt;&lt;h5&gt;&lt;b&gt;DEFENSE&lt;/b&gt;&lt;/h5&gt;&lt;/div&gt;&lt;hr/&gt;&lt;div&gt;&lt;h5&gt;&lt;b&gt;AC &lt;/b&gt;17, touch 11, flat-footed 16 (+6 armor, +1 Dex)&lt;/h5&gt;&lt;h5&gt;&lt;b&gt;hp &lt;/b&gt;11 (1d10+1)&lt;/h5&gt;&lt;h5&gt;&lt;b&gt;Fort &lt;/b&gt;+2, &lt;b&gt;Ref &lt;/b&gt;+3, &lt;b&gt;Will &lt;/b&gt;-1&lt;/h5&gt;&lt;h5&gt;&lt;b&gt;Resist &lt;/b&gt;acid 5, cold 5, electricity 5, fire 5&lt;/h5&gt;&lt;/div&gt;&lt;hr/&gt;&lt;div&gt;&lt;h5&gt;&lt;b&gt;OFFENSE&lt;/b&gt;&lt;/h5&gt;&lt;/div&gt;&lt;hr/&gt;&lt;div&gt;&lt;h5&gt;&lt;b&gt;Spd &lt;/b&gt;20 ft. (30 ft. without armor)&lt;/h5&gt;&lt;h5&gt;&lt;b&gt;Melee &lt;/b&gt;scimitar +4 (1d6+3/18-20)&lt;/h5&gt;&lt;h5&gt;&lt;b&gt;Ranged &lt;/b&gt;shortbow +2 (1d6/x3)&lt;/h5&gt;&lt;h5&gt;&lt;b&gt;Space &lt;/b&gt;5 ft.; &lt;b&gt;Reach &lt;/b&gt;5 ft.&lt;/h5&gt;&lt;h5&gt;&lt;b&gt;Special Attacks &lt;/b&gt;elemental assault, favored enemy (humans +2)&lt;/h5&gt;&lt;/div&gt;&lt;hr/&gt;&lt;div&gt;&lt;h5&gt;&lt;b&gt;STATISTICS&lt;/b&gt;&lt;/h5&gt;&lt;/div&gt;&lt;hr/&gt;&lt;div&gt;&lt;h5&gt;&lt;b&gt;Str &lt;/b&gt;15, &lt;b&gt;Dex &lt;/b&gt;12, &lt;b&gt;Con &lt;/b&gt;11, &lt;b&gt;Int &lt;/b&gt; 10, &lt;b&gt;Wis &lt;/b&gt;9, &lt;b&gt;Cha &lt;/b&gt;10&lt;/h5&gt;&lt;h5&gt;&lt;b&gt;Base Atk &lt;/b&gt;+1; &lt;b&gt;CMB &lt;/b&gt;+3; &lt;b&gt;CMD &lt;/b&gt;14&lt;/h5&gt;&lt;h5&gt;&lt;b&gt;Feats &lt;/b&gt;Weapon Focus (scimitar)&lt;/h5&gt;&lt;h5&gt;&lt;b&gt;Skills &lt;/b&gt;Diplomacy +3, Knowledge (geography) +4, Knowledge (nature) +4, Ride +0, Sense Motive +2, Survival +3; &lt;b&gt;Racial Modifiers &lt;/b&gt;+2 Diplomacy, +2 Sense Motive&lt;/h5&gt;&lt;h5&gt;&lt;b&gt;Languages &lt;/b&gt;Common plus one elemental language&lt;/h5&gt;&lt;h5&gt;&lt;b&gt;SQ &lt;/b&gt;track +1, wild empathy +1&lt;/h5&gt;&lt;/div&gt;&lt;hr/&gt;&lt;div&gt;&lt;h5&gt;&lt;b&gt;ECOLOGY&lt;/b&gt;&lt;/h5&gt;&lt;/div&gt;&lt;hr/&gt;&lt;div&gt;&lt;h5&gt;&lt;b&gt;Environment &lt;/b&gt; any&lt;/h5&gt;&lt;h5&gt;&lt;b&gt;Organization &lt;/b&gt;single, pair, or group (3-6)&lt;/h5&gt;&lt;h5&gt;&lt;b&gt;Treasure &lt;/b&gt;NPC gear (chainmail, scimitar, short bow with 20 arrows, other treasure)&lt;/h5&gt;&lt;/div&gt;&lt;hr/&gt;&lt;div&gt;&lt;h5&gt;&lt;b&gt;SPECIAL ABILITIES&lt;/b&gt;&lt;/h5&gt;&lt;/div&gt;&lt;hr/&gt;&lt;div&gt;&lt;/h5&gt;&lt;h5&gt;&lt;b&gt;Elemental Assault&lt;/b&gt; (Su)&lt;/b&gt; Once per day as a swift action, a suli can call on the elemental power lurking in its veins to shroud its arms in acid, cold, electricity, or fire. Unarmed strikes with its elbows or hands (or attacks with weapons held in those hands) deal +1d6 points of damage of the appropriate energy type. This lasts for 1 round per level. The suli can end the effects of its elemental power early as a free action.&lt;/h5&gt;&lt;/div&gt;&lt;br&gt;&lt;/br&gt;&lt;div&gt;&lt;h4&gt;&lt;p&gt;&lt;p&gt;Sulis (or suli-jann) are minor offshoots of the jann that live among humans. They are tall and look like ordinary men and women but for their abnormal beauty and the occasional flash of elemental light in their eyes. Though physically superior to and more attractive than normal humans, some suli-jann remain unaware of their genie heritage until later in life, when contact with a full-blooded genie draws forth a portion of their elemental power.  While all sulis can trace their lineage back to a janni ancestor, very few have an immediate janni parent. In most cases, this legacy lies fallow in the blood for generations, only to emerge decades or even centuries later. Those whose powers become apparent early on usually lead troubled lives as youths, as the question of a child's origins tears some families apart; few of these unfortunate sulis grow up knowing anything of the peace of a happy home.  Sulis age at the same rate as humans and are physically identical to humans in terms of height and weight. During their youth, sulis tend to be slightly smaller than their fully human peers, but grow quickly to their full adult height upon reaching their teenage years. Sulis are impulsive and passionate by nature, and even those sulis who know nothing of their genie blood possess a measure of personal pride. &lt;br&gt;&lt;b&gt;SULI CHARACTERS &lt;/b&gt;&lt;br&gt; Sulis are defined by class levels-they do not possess racial Hit Dice. Sulis have the following racial traits.  &lt;br&gt;&lt;b&gt;+2 Strength, +2 Charisma, -2 Intelligence:&lt;/b&gt; Sulis tend to be strong and charming, but slow-witted.  &lt;br&gt;&lt;b&gt;Low-Light Vision:&lt;/b&gt; Sulis can see twice as far as humans in dim light.  &lt;br&gt;&lt;b&gt;Negotiator:&lt;/b&gt; Sulis are keen negotiators, and gain a +2 racial bonus on Diplomacy and Sense Motive checks.  Elemental Assault: See above.  &lt;br&gt;&lt;b&gt;Elemental Resistance:&lt;/b&gt; Sulis have resistance to acid 5, cold 5, electricity 5, and fire 5.  &lt;br&gt;&lt;b&gt;Languages:&lt;/b&gt; Sulis begin play speaking Common and any one elemental language of their choice (Aquan, Auran, Ignan, or Terran). Sulis with high Intelligence scores can choose from among the following bonus languages: Aquan, Auran, Draconic, Ignan, and Terran.&lt;/p&gt;&lt;/h4&gt;&lt;/div&gt;</t>
  </si>
  <si>
    <t>Tanuki</t>
  </si>
  <si>
    <t>darkvision 60 ft., detect poison, low-light vision; Perception +8</t>
  </si>
  <si>
    <t>(+3 Dex, +3 natural, +1 shield)</t>
  </si>
  <si>
    <t>Fort +5, Ref +7, Will +6</t>
  </si>
  <si>
    <t>mwk quarterstaff +7 (1d6+2), mwk quarterstaff +7 (1d6+1), slam +2 (1d6+1)</t>
  </si>
  <si>
    <t>sling +8 (1d4+2)</t>
  </si>
  <si>
    <t>Spell-Like Abilities (CL 7th; concentration +11)  Constant-detect poison   At Will-purify food and drink   3/day-magic stone, major creation (up to 1 cubic foot)   1/day-create food and water, shrink item, veil (self only)</t>
  </si>
  <si>
    <t>Str 14, Dex 17, Con 18, Int 13, Wis 14, Cha 19</t>
  </si>
  <si>
    <t>Two-Weapon Defense, Two-Weapon Fighting, Weapon Focus (quarterstaff)</t>
  </si>
  <si>
    <t>Bluff +7, Diplomacy +6, Knowledge (nature) +5, Perception +8, Perform (percussion) +8, Sense Motive +4, Spellcraft +4, Stealth +10</t>
  </si>
  <si>
    <t>Common, Tanuki</t>
  </si>
  <si>
    <t>change shape (raccoon; beast shape II), sake affinity</t>
  </si>
  <si>
    <t xml:space="preserve"> temperate forests or urban</t>
  </si>
  <si>
    <t>standard (masterwork quarterstaff, 4 gulps of sake in a gourd, other treasure)</t>
  </si>
  <si>
    <t>Short and pudgy, this raccoonlike humanoid wields a stout quarterstaff and weaves a little as if intoxicated.</t>
  </si>
  <si>
    <t>Sake Affinity (Su) As a swift action, a tanuki can take a swig of sake from the gourd it always carries at its side. When it does so, it gains the effect of one of the following spells at caster level 7th: divine favor, false life, haste, or rage. Unusual tanukis might have additional spell effect choices at the GM's discretion. Each time a tanuki takes a swig of sake, it becomes progressively drunker and takes a -1 penalty to its AC and on Reflex saves for 1 minute. These penalties stack.</t>
  </si>
  <si>
    <t>Jolly tricksters, tanukis love deceiving humanoids and other intelligent creatures. This mischief is usually harmless, but can turn spiteful in some situations. Popular folklore stories claim tanukis are the transformed souls of tools and housewares that were used for more than 100 years, a myth that probably results from tanukis' ability to magically create or alter objects.  Mostly encountered in disguise, tanukis enjoy visiting humanoid settlements and interacting with the people.  They usually visit taverns and eateries, joining in feasts and celebrations whenever possible. Tanukis always change their disguises and rarely visit the same town twice in the same month.  Tanuki mischief becomes spiteful to those who defile nature. Hunters who kill for sport or those who log trees from the forest without seeding new ones find their weapons and tools transformed into bowls and teacups.  Tanukis also put more effort into their pranks when the target is a braggart, a bully, or someone of poor moral character. They like to prank brooding types as well, always hoping to bring a smile to the hard faces of such dour folk. Because of their trickster nature, tanukis get along with many fey creatures. Some tanukis even deal well with spirits, often helping them pass from this world.  Though rare, violent and morbid tanukis occasionally walk the lands, bringing suffering to those they encounter.  Filled with spite, these evil tanukis pull sadistic pranks, and horror stories tell of tanukis killing old women and tricking their husbands into eating soups made from their flesh.  A tanuki is 5 feet tall and weighs 180 pounds.</t>
  </si>
  <si>
    <t>&lt;link rel="stylesheet"href="PF.css"&gt;&lt;div&gt;&lt;h2&gt;Tanuki&lt;/h2&gt;&lt;h3&gt;&lt;i&gt;&lt;i&gt;Short and pudgy&lt;/i&gt;, &lt;i&gt;this raccoonlike humanoid wields a stout quarterstaff and weaves a little as if intoxicated&lt;/i&gt;.&lt;/i&gt;&lt;/h3&gt;&lt;br&gt;&lt;/br&gt;&lt;/div&gt;&lt;div class="heading"&gt;&lt;p class="alignleft"&gt;Tanuki&lt;/p&gt;&lt;p class="alignright"&gt;CR 4&lt;/p&gt;&lt;div style="clear: both;"&gt;&lt;/div&gt;&lt;/div&gt;&lt;div&gt;&lt;h5&gt;&lt;b&gt;XP &lt;/b&gt;1,200&lt;/h5&gt;&lt;h5&gt;CN Medium monstrous humanoid (shapechanger)&lt;/h5&gt;&lt;h5&gt;&lt;b&gt;Init &lt;/b&gt;+3; &lt;b&gt;Senses &lt;/b&gt;darkvision 60 ft., &lt;i&gt;detect poison&lt;/i&gt;, low-light vision; Perception +8&lt;/h5&gt;&lt;/div&gt;&lt;hr/&gt;&lt;div&gt;&lt;h5&gt;&lt;b&gt;DEFENSE&lt;/b&gt;&lt;/h5&gt;&lt;/div&gt;&lt;hr/&gt;&lt;div&gt;&lt;h5&gt;&lt;b&gt;AC &lt;/b&gt;17, touch 13, flat-footed 14 (+3 Dex, +3 natural, +1 shield)&lt;/h5&gt;&lt;h5&gt;&lt;b&gt;hp &lt;/b&gt;47 (5d10+20)&lt;/h5&gt;&lt;h5&gt;&lt;b&gt;Fort &lt;/b&gt;+5, &lt;b&gt;Ref &lt;/b&gt;+7, &lt;b&gt;Will &lt;/b&gt;+6&lt;/h5&gt;&lt;/div&gt;&lt;hr/&gt;&lt;div&gt;&lt;h5&gt;&lt;b&gt;OFFENSE&lt;/b&gt;&lt;/h5&gt;&lt;/div&gt;&lt;hr/&gt;&lt;div&gt;&lt;h5&gt;&lt;b&gt;Spd &lt;/b&gt;30 ft.&lt;/h5&gt;&lt;h5&gt;&lt;b&gt;Melee &lt;/b&gt;mwk quarterstaff +7 (1d6+2), mwk quarterstaff +7 (1d6+1), slam +2 (1d6+1)&lt;/h5&gt;&lt;h5&gt;&lt;b&gt;Ranged &lt;/b&gt;sling +8 (1d4+2)&lt;/h5&gt;&lt;h5&gt;&lt;b&gt;Space &lt;/b&gt;5 ft.; &lt;b&gt;Reach &lt;/b&gt;5 ft.&lt;/h5&gt;&lt;h5&gt;&lt;b&gt;Spell-Like Abilities&lt;/b&gt; (CL 7th; concentration +11)  &lt;/br&gt;Constant&amp;mdash;&lt;i&gt;detect poison&lt;/i&gt; &lt;/br&gt;At Will&amp;mdash;&lt;i&gt;purify food and drink&lt;/i&gt; &lt;/br&gt;3/day&amp;mdash;&lt;i&gt;magic stone&lt;/i&gt;, &lt;i&gt;major creation&lt;/i&gt; (up to 1 cubic foot) &lt;/br&gt;1/day&amp;mdash;&lt;i&gt;create food and water&lt;/i&gt;, &lt;i&gt;shrink item&lt;/i&gt;, &lt;i&gt;veil&lt;/i&gt; (self only)&lt;/h5&gt;&lt;/h5&gt;&lt;/div&gt;&lt;hr/&gt;&lt;div&gt;&lt;h5&gt;&lt;b&gt;STATISTICS&lt;/b&gt;&lt;/h5&gt;&lt;/div&gt;&lt;hr/&gt;&lt;div&gt;&lt;h5&gt;&lt;b&gt;Str &lt;/b&gt;14, &lt;b&gt;Dex &lt;/b&gt;17, &lt;b&gt;Con &lt;/b&gt;18, &lt;b&gt;Int &lt;/b&gt; 13, &lt;b&gt;Wis &lt;/b&gt;14, &lt;b&gt;Cha &lt;/b&gt;19&lt;/h5&gt;&lt;h5&gt;&lt;b&gt;Base Atk &lt;/b&gt;+5; &lt;b&gt;CMB &lt;/b&gt;+7; &lt;b&gt;CMD &lt;/b&gt;20&lt;/h5&gt;&lt;h5&gt;&lt;b&gt;Feats &lt;/b&gt;Two-Weapon Defense, Two-Weapon Fighting, Weapon Focus (quarterstaff)&lt;/h5&gt;&lt;h5&gt;&lt;b&gt;Skills &lt;/b&gt;Bluff +7, Diplomacy +6, Knowledge (nature) +5, Perception +8, Perform (percussion) +8, Sense Motive +4, Spellcraft +4, Stealth +10&lt;/h5&gt;&lt;h5&gt;&lt;b&gt;Languages &lt;/b&gt;Common, Tanuki&lt;/h5&gt;&lt;h5&gt;&lt;b&gt;SQ &lt;/b&gt;change shape (raccoon; &lt;i&gt;beast shape&lt;/i&gt; II), sake affinity&lt;/h5&gt;&lt;/div&gt;&lt;hr/&gt;&lt;div&gt;&lt;h5&gt;&lt;b&gt;ECOLOGY&lt;/b&gt;&lt;/h5&gt;&lt;/div&gt;&lt;hr/&gt;&lt;div&gt;&lt;h5&gt;&lt;b&gt;Environment &lt;/b&gt; temperate forests or urban&lt;/h5&gt;&lt;h5&gt;&lt;b&gt;Organization &lt;/b&gt;solitary, pair, or gathering (3-8)&lt;/h5&gt;&lt;h5&gt;&lt;b&gt;Treasure &lt;/b&gt;standard (masterwork quarterstaff, 4 gulps of sake in a gourd, other treasure)&lt;/h5&gt;&lt;/div&gt;&lt;hr/&gt;&lt;div&gt;&lt;h5&gt;&lt;b&gt;SPECIAL ABILITIES&lt;/b&gt;&lt;/h5&gt;&lt;/div&gt;&lt;hr/&gt;&lt;div&gt;&lt;/h5&gt;&lt;h5&gt;&lt;b&gt;Sake Affinity (Su)&lt;/b&gt; As a swift action, a tanuki can take a swig of sake from the gourd it always carries at its side. When it does so, it gains the effect of one of the following spells at caster level 7th: &lt;i&gt;divine favor&lt;/i&gt;, &lt;i&gt;false life&lt;/i&gt;, &lt;i&gt;haste&lt;/i&gt;, or &lt;i&gt;rage&lt;/i&gt;. Unusual tanukis might have additional spell effect choices at the GM's discretion. Each time a tanuki takes a swig of sake, it becomes progressively drunker and takes a -1 penalty to its AC and on Reflex saves for 1 minute. These penalties stack.&lt;/h5&gt;&lt;/div&gt;&lt;br&gt;&lt;/br&gt;&lt;div&gt;&lt;h4&gt;&lt;p&gt;&lt;p&gt;Jolly tricksters, tanukis love deceiving humanoids and other intelligent creatures. This mischief is usually harmless, but can turn spiteful in some situations. Popular folklore stories claim tanukis are the transformed souls of tools and housewares that were used for more than 100 years, a myth that probably results from tanukis' ability to magically create or alter objects.&lt;/p&gt;&lt;p&gt;Mostly encountered in disguise, tanukis enjoy visiting humanoid settlements and interacting with the people.&lt;/p&gt;&lt;p&gt;They usually visit taverns and eateries, joining in feasts and celebrations whenever possible. Tanukis always change their disguises and rarely visit the same town twice in the same month.&lt;/p&gt;&lt;p&gt;Tanuki mischief becomes spiteful to those who defile nature. Hunters who kill for sport or those who log trees from the forest without seeding new ones find their weapons and tools transformed into bowls and teacups.&lt;/p&gt;&lt;p&gt;Tanukis also put more effort into their pranks when the target is a braggart, a bully, or someone of poor moral character. They like to prank brooding types as well, always hoping to bring a smile to the hard faces of such dour folk. Because of their trickster nature, tanukis get along with many fey creatures. Some tanukis even deal well with spirits, often helping them pass from this world.&lt;/p&gt;&lt;p&gt;Though rare, violent and morbid tanukis occasionally walk the lands, bringing suffering to those they encounter.&lt;/p&gt;&lt;p&gt;Filled with spite, these evil tanukis pull sadistic pranks, and horror stories tell of tanukis killing old women and tricking their husbands into eating soups made from their flesh.&lt;/p&gt;&lt;p&gt;A tanuki is 5 feet tall and weighs 180 pounds.&lt;/p&gt;&lt;/h4&gt;&lt;/div&gt;</t>
  </si>
  <si>
    <t>Taotieh</t>
  </si>
  <si>
    <t>28, touch 11, flat-footed 26</t>
  </si>
  <si>
    <t>(+2 Dex, +17 natural, -1 size)</t>
  </si>
  <si>
    <t>bite +23 (1d8+10 plus grab), 2 claws +23 (1d6+10 plus grab)</t>
  </si>
  <si>
    <t>pounce, rake (2 claws +23, 1d6+10), swallow whole (suffocation, AC 18, hardness 8, 25 hp)</t>
  </si>
  <si>
    <t>Str 30, Dex 15, Con -, Int -, Wis 14, Cha 1</t>
  </si>
  <si>
    <t>This white marble statue resembles a large feline, but its body and face are covered in decorative etchings and runes.</t>
  </si>
  <si>
    <t>Swallow Whole (Su) A taotieh can expand its jaws to swallow Large or smaller creatures. When swallowed, a victim is transported to its own lightless pocket dimension-a stone prison just large enough to contain the victim. Creatures do not take damage within this pocket dimension, but there is only enough air inside to last for 3 rounds. At the end of the third round, the trapped creature must hold its breath or risk suffocation. A creature that attempts to carve its way out of this dimension with a weapon must be able to penetrate the surrounding walls' hardness 8. When a creature manages to cut its way out of this dimension,  it appears to leap out of the taotieh's mouth to emerge into any square adjacent to the taotieh's space-no actual hole is created in the creature, and new creatures that are swallowed later must cut their own way out. When a taotieh is destroyed, its body bursts open to allow the contents of its extradimensional stomachs to spill out into adjacent spaces. A taotieh can swallow up to four creatures at any one time.</t>
  </si>
  <si>
    <t>Symbols of power but also of gluttony, taotiehs are guardian constructs formed of stone and built around a pocket of extradimensional space. Taotiehs are used to ward sacred or secluded areas from enemies and trespassers. Their semblance to tigers extends even to the animal's abilities in combat, as taotiehs are feared for their vicious attacks. The extradimensional space at the core of a taotieh allows the construct to swallow opponents of its own size and then shunt its victims into an airless pocket of space inside. A creature capable of existing without air could well spend an eternity inside a taotieh if it couldn't smash its way out or escape via plane-traversing magic, in which case it must wait for outside forces to slay its captor. Tales abound of great treasures and even greater dangers being unleashed upon a taotieh's destruction.  Construction  A taotieh is built from 12,000 pounds of marble, treated with special unguents and chemicals worth 5,000 gp.  TAOTIEH  CL 14th; Price 105,000 gp  Construction  Requirements Craft Construct, geas/quest, limited wish, plane shift, creator must be caster level 14th; Skill Craft (sculpture) or Craft (stonemasonry) DC 25; Cost 55,000 gp</t>
  </si>
  <si>
    <t>&lt;link rel="stylesheet"href="PF.css"&gt;&lt;div&gt;&lt;h2&gt;Taotieh&lt;/h2&gt;&lt;h3&gt;&lt;i&gt;This white marble statue resembles a large feline, but its body and face are covered in decorative etchings and runes.&lt;/i&gt;&lt;/h3&gt;&lt;br&gt;&lt;/div&gt;&lt;div class="heading"&gt;&lt;p class="alignleft"&gt;Taotieh&lt;/p&gt;&lt;p class="alignright"&gt;CR 11&lt;/p&gt;&lt;div style="clear: both;"&gt;&lt;/div&gt;&lt;/div&gt;&lt;div&gt;&lt;h5&gt;&lt;b&gt;XP &lt;/b&gt;12,800&lt;/h5&gt;&lt;h5&gt;N Large construct &lt;/h5&gt;&lt;h5&gt;&lt;b&gt;Init &lt;/b&gt;+2; &lt;b&gt;Senses &lt;/b&gt;darkvision 60 ft., low-light vision; Perception +2&lt;/h5&gt;&lt;/div&gt;&lt;hr/&gt;&lt;div&gt;&lt;h5&gt;&lt;b&gt;DEFENSE&lt;/b&gt;&lt;/h5&gt;&lt;/div&gt;&lt;hr/&gt;&lt;div&gt;&lt;h5&gt;&lt;b&gt;AC &lt;/b&gt;28, touch 11, flat-footed 26 (+2 Dex, +17 natural, -1 size)&lt;/h5&gt;&lt;h5&gt;&lt;b&gt;hp &lt;/b&gt;107 (14d10+30)&lt;/h5&gt;&lt;h5&gt;&lt;b&gt;Fort &lt;/b&gt;+4, &lt;b&gt;Ref &lt;/b&gt;+6, &lt;b&gt;Will &lt;/b&gt;+6&lt;/h5&gt;&lt;h5&gt;&lt;b&gt;DR &lt;/b&gt;10/adamantine; &lt;b&gt;Immune &lt;/b&gt;construct traits; &lt;b&gt;Resist &lt;/b&gt;acid 10, cold 10, electricity 10, fire 10&lt;/h5&gt;&lt;h5&gt;&lt;b&gt;Weaknesses &lt;/b&gt;vulnerable to sonic&lt;/h5&gt;&lt;/div&gt;&lt;hr/&gt;&lt;div&gt;&lt;h5&gt;&lt;b&gt;OFFENSE&lt;/b&gt;&lt;/h5&gt;&lt;/div&gt;&lt;hr/&gt;&lt;div&gt;&lt;h5&gt;&lt;b&gt;Spd &lt;/b&gt;40 ft.&lt;/h5&gt;&lt;h5&gt;&lt;b&gt;Melee &lt;/b&gt;bite +23 (1d8+10 plus grab), 2 claws +23 (1d6+10 plus grab)&lt;/h5&gt;&lt;h5&gt;&lt;b&gt;Space &lt;/b&gt;10 ft.; &lt;b&gt;Reach &lt;/b&gt;5 ft.&lt;/h5&gt;&lt;h5&gt;&lt;b&gt;Special Attacks &lt;/b&gt;pounce, rake (2 claws +23, 1d6+10), swallow whole (suffocation, AC 18, hardness 8, 25 hp)&lt;/h5&gt;&lt;/div&gt;&lt;hr/&gt;&lt;div&gt;&lt;h5&gt;&lt;b&gt;STATISTICS&lt;/b&gt;&lt;/h5&gt;&lt;/div&gt;&lt;hr/&gt;&lt;div&gt;&lt;h5&gt;&lt;b&gt;Str &lt;/b&gt;30, &lt;b&gt;Dex &lt;/b&gt;15, &lt;b&gt;Con &lt;/b&gt;-, &lt;b&gt;Int &lt;/b&gt; -, &lt;b&gt;Wis &lt;/b&gt;14, &lt;b&gt;Cha &lt;/b&gt;1&lt;/h5&gt;&lt;h5&gt;&lt;b&gt;Base Atk &lt;/b&gt;+14; &lt;b&gt;CMB &lt;/b&gt;+25 (+29 grapple); &lt;b&gt;CMD &lt;/b&gt;37 (41 vs. trip)&lt;/h5&gt;&lt;/div&gt;&lt;hr/&gt;&lt;div&gt;&lt;h5&gt;&lt;b&gt;ECOLOGY&lt;/b&gt;&lt;/h5&gt;&lt;/div&gt;&lt;hr/&gt;&lt;div&gt;&lt;h5&gt;&lt;b&gt;Environment &lt;/b&gt; any&lt;/h5&gt;&lt;h5&gt;&lt;b&gt;Organization &lt;/b&gt;solitary or pair&lt;/h5&gt;&lt;h5&gt;&lt;b&gt;Treasure &lt;/b&gt;incidental&lt;/h5&gt;&lt;/div&gt;&lt;hr/&gt;&lt;div&gt;&lt;h5&gt;&lt;b&gt;SPECIAL ABILITIES&lt;/b&gt;&lt;/h5&gt;&lt;/div&gt;&lt;hr/&gt;&lt;div&gt;&lt;/h5&gt;&lt;h5&gt;&lt;b&gt;Swallow Whole (Su)&lt;/b&gt; A taotieh can expand its jaws to swallow Large or smaller creatures. When swallowed, a victim is transported to its own lightless pocket dimension-a stone prison just large enough to contain the victim. Creatures do not take damage within this pocket dimension, but there is only enough air inside to last for 3 rounds. At the end of the third round, the trapped creature must hold its breath or risk suffocation. A creature that attempts to carve its way out of this dimension with a weapon must be able to penetrate the surrounding walls' hardness 8. When a creature manages to cut its way out of this dimension,  it appears to leap out of the taotieh's mouth to emerge into any square adjacent to the taotieh's space-no actual hole is created in the creature, and new creatures that are swallowed later must cut their own way out. When a taotieh is destroyed, its body bursts open to allow the contents of its extradimensional stomachs to spill out into adjacent spaces. A taotieh can swallow up to four creatures at any one time.&lt;/h5&gt;&lt;/div&gt;&lt;br&gt;&lt;div&gt;&lt;h4&gt;&lt;p&gt;&lt;p&gt;Symbols of power but also of gluttony, taotiehs are guardian constructs formed of stone and built around a pocket of extradimensional space. Taotiehs are used to ward sacred or secluded areas from enemies and trespassers. Their semblance to tigers extends even to the animal's abilities in combat, as taotiehs are feared for their vicious attacks. The extradimensional space at the core of a taotieh allows the construct to swallow opponents of its own size and then shunt its victims into an airless pocket of space inside. A creature capable of existing without air could well spend an eternity inside a taotieh if it couldn't smash its way out or escape via plane-traversing magic, in which case it must wait for outside forces to slay its captor. Tales abound of great treasures and even greater dangers being unleashed upon a taotieh's destruction.  &lt;br&gt;&lt;b&gt;Construction&lt;/b&gt;&lt;br&gt;  A taotieh is built from 12,000 pounds of marble, treated with special unguents and chemicals worth 5,000 gp.  &lt;br&gt;&lt;div class="heading"&gt;&lt;p class="alignleft"&gt;Taotieh&lt;div style="clear: both;"&gt;&lt;/div&gt;  &lt;b&gt;CL&lt;/b&gt; 14th; &lt;b&gt;Price&lt;/b&gt; 105,000 gp  &lt;br&gt;&lt;hr/&gt;&lt;b&gt;Construction&lt;/b&gt;&lt;hr/&gt;  &lt;b&gt;Requirements&lt;/b&gt; Craft Construct, &lt;i&gt;geas/quest&lt;/i&gt;, &lt;i&gt;limited wish&lt;/i&gt;, &lt;i&gt;plane shift&lt;/i&gt;, creator must be caster level 14th; &lt;b&gt;Skill&lt;/b&gt; Craft (sculpture) or Craft (stonemasonry) DC 25; &lt;b&gt;Cost&lt;/b&gt; 55,000 gp&lt;/p&gt;&lt;/h4&gt;&lt;/div&gt;</t>
  </si>
  <si>
    <t>Tatzlwyrm</t>
  </si>
  <si>
    <t>bite +5 (1d8+3 plus grab)</t>
  </si>
  <si>
    <t>poison gasp, pounce, rake (2 claws +5, 1d4+2)</t>
  </si>
  <si>
    <t>Str 14, Dex 15, Con 12, Int 5, Wis 14, Cha 11</t>
  </si>
  <si>
    <t>Nimble Moves, Stealthy</t>
  </si>
  <si>
    <t>Climb +14, Escape Artist +5, Intimidate +4, Perception +8, Stealth +10 (+16 in dense vegetation)</t>
  </si>
  <si>
    <t>+6 Stealth in dense vegetation</t>
  </si>
  <si>
    <t>This serpentine creature has the head of a ferocious dragon and two relatively small forearms that end in tiny claws.</t>
  </si>
  <si>
    <t>Poison Gasp (Ex) A tatzlwyrm's breath contains a poisonous vapor. While grappling, instead of making a bite or rake attack, a tatzlwyrm can breathe poison into its victim's face. A tatzlwyrm must begin its turn grappling to use this ability-it can't begin a grapple and use its poison gasp in the same turn.  Tatzlwyrm poison: Breath-inhaled; save Fort DC 12; frequency 1/round for 2 rounds; effect 1d2 Str damage; cure 1 save. The save DC is Constitution-based.</t>
  </si>
  <si>
    <t>Tatzlwyrms are thought to be primeval relatives of true dragons, having branched off the line millennia ago and evolved in a way that sets them notably apart. Undersized compared to their larger cousins, tatzlwyrms are nonetheless ferocious in their own right. And while tatzlwyrms are hardly impressive specimens when put beside their notorious relatives, most other reptiles can't compare to them mentally. They understand Draconic, though other languages are beyond most tatzlwyrms' limited comprehension. Nevertheless, tatzlwyrms are deeply cunning, building complex lairs and rudimentary traps.  Tatzlwyrms are quite rare, and only a few particularly curious and lucky adventurers can claim to have seen a living specimen. Reports do agree on some basic features, however. About the size of a full-grown human, tatzlwyrms have only two limbs and no wings, and possess a weak poisonous breath similar to the breath weapons of their true dragon relatives. An adult tatzlwyrm is 6 to 8 feet long, including its winding, organless tail, and it weighs between 400 and 500 pounds. A tatzlwyrm's scales give the creature limited camouf lage, ranging through various shades of green, brown, and gray.  Like true dragons, tatzlwyrms are strict carnivores. They spend most of their time hiding, waiting to attack any prey that ventures too near. They consume their food slowly in the dark security and seclusion of their lairs. Tatzlwyrms have a remarkable knack for ambush and camouf lage.</t>
  </si>
  <si>
    <t>&lt;link rel="stylesheet"href="PF.css"&gt;&lt;div&gt;&lt;h2&gt;Tatzlwyrm&lt;/h2&gt;&lt;h3&gt;&lt;i&gt;&lt;i&gt;This serpentine creature has the head of a ferocious dragon and two relatively small forearms that end in tiny claws&lt;/i&gt;.&lt;/i&gt;&lt;/h3&gt;&lt;br&gt;&lt;/br&gt;&lt;/div&gt;&lt;div class="heading"&gt;&lt;p class="alignleft"&gt;Tatzlwyrm&lt;/p&gt;&lt;p class="alignright"&gt;CR 2&lt;/p&gt;&lt;div style="clear: both;"&gt;&lt;/div&gt;&lt;/div&gt;&lt;div&gt;&lt;h5&gt;&lt;b&gt;XP &lt;/b&gt;600&lt;/h5&gt;&lt;h5&gt;N Medium dragon &lt;/h5&gt;&lt;h5&gt;&lt;b&gt;Init &lt;/b&gt;+2; &lt;b&gt;Senses &lt;/b&gt;darkvision 60 ft., low-light vision; Perception +8&lt;/h5&gt;&lt;/div&gt;&lt;hr/&gt;&lt;div&gt;&lt;h5&gt;&lt;b&gt;DEFENSE&lt;/b&gt;&lt;/h5&gt;&lt;/div&gt;&lt;hr/&gt;&lt;div&gt;&lt;h5&gt;&lt;b&gt;AC &lt;/b&gt;15, touch 12, flat-footed 13 (+2 Dex, +3 natural)&lt;/h5&gt;&lt;h5&gt;&lt;b&gt;hp &lt;/b&gt;22 (3d12+3)&lt;/h5&gt;&lt;h5&gt;&lt;b&gt;Fort &lt;/b&gt;+4, &lt;b&gt;Ref &lt;/b&gt;+5, &lt;b&gt;Will &lt;/b&gt;+5&lt;/h5&gt;&lt;h5&gt;&lt;b&gt;Immune &lt;/b&gt;paralysis, sleep&lt;/h5&gt;&lt;/div&gt;&lt;hr/&gt;&lt;div&gt;&lt;h5&gt;&lt;b&gt;OFFENSE&lt;/b&gt;&lt;/h5&gt;&lt;/div&gt;&lt;hr/&gt;&lt;div&gt;&lt;h5&gt;&lt;b&gt;Spd &lt;/b&gt;30 ft., climb 30 ft.&lt;/h5&gt;&lt;h5&gt;&lt;b&gt;Melee &lt;/b&gt;bite +5 (1d8+3 plus grab)&lt;/h5&gt;&lt;h5&gt;&lt;b&gt;Space &lt;/b&gt;5 ft.; &lt;b&gt;Reach &lt;/b&gt;5 ft.&lt;/h5&gt;&lt;h5&gt;&lt;b&gt;Special Attacks &lt;/b&gt;poison gasp, pounce, rake (2 claws +5, 1d4+2)&lt;/h5&gt;&lt;/div&gt;&lt;hr/&gt;&lt;div&gt;&lt;h5&gt;&lt;b&gt;STATISTICS&lt;/b&gt;&lt;/h5&gt;&lt;/div&gt;&lt;hr/&gt;&lt;div&gt;&lt;h5&gt;&lt;b&gt;Str &lt;/b&gt;14, &lt;b&gt;Dex &lt;/b&gt;15, &lt;b&gt;Con &lt;/b&gt;12, &lt;b&gt;Int &lt;/b&gt; 5, &lt;b&gt;Wis &lt;/b&gt;14, &lt;b&gt;Cha &lt;/b&gt;11&lt;/h5&gt;&lt;h5&gt;&lt;b&gt;Base Atk &lt;/b&gt;+3; &lt;b&gt;CMB &lt;/b&gt;+5 (+9 grapple); &lt;b&gt;CMD &lt;/b&gt;17 (can't be tripped)&lt;/h5&gt;&lt;h5&gt;&lt;b&gt;Feats &lt;/b&gt;Nimble Moves, Stealthy&lt;/h5&gt;&lt;h5&gt;&lt;b&gt;Skills &lt;/b&gt;Climb +14, Escape Artist +5, Intimidate +4, Perception +8, Stealth +10 (+16 in dense vegetation); &lt;b&gt;Racial Modifiers &lt;/b&gt;+6 Stealth in dense vegetation&lt;/h5&gt;&lt;h5&gt;&lt;b&gt;Languages &lt;/b&gt;Draconic&lt;/h5&gt;&lt;/div&gt;&lt;hr/&gt;&lt;div&gt;&lt;h5&gt;&lt;b&gt;ECOLOGY&lt;/b&gt;&lt;/h5&gt;&lt;/div&gt;&lt;hr/&gt;&lt;div&gt;&lt;h5&gt;&lt;b&gt;Environment &lt;/b&gt; any forests&lt;/h5&gt;&lt;h5&gt;&lt;b&gt;Organization &lt;/b&gt;solitary or nest (2-5)&lt;/h5&gt;&lt;h5&gt;&lt;b&gt;Treasure &lt;/b&gt;standard&lt;/h5&gt;&lt;/div&gt;&lt;hr/&gt;&lt;div&gt;&lt;h5&gt;&lt;b&gt;SPECIAL ABILITIES&lt;/b&gt;&lt;/h5&gt;&lt;/div&gt;&lt;hr/&gt;&lt;div&gt;&lt;/h5&gt;&lt;h5&gt;&lt;b&gt;Poison Gasp (Ex)&lt;/b&gt; A tatzlwyrm's breath contains a poisonous vapor. While grappling, instead of making a bite or rake attack, a tatzlwyrm can breathe poison into its victim's face. A tatzlwyrm must begin its turn grappling to use this ability-it can't begin a grapple and use its poison gasp in the same turn.  &lt;i&gt;Tatzlwyrm poison&lt;/i&gt;: Breath-inhaled; save Fort DC 12; frequency 1/round for 2 rounds; effect 1d2 Str damage; cure 1 save. The save DC is Constitution-based.&lt;/h5&gt;&lt;/div&gt;&lt;br&gt;&lt;/br&gt;&lt;div&gt;&lt;h4&gt;&lt;p&gt;&lt;p&gt;Tatzlwyrms are thought to be primeval relatives of true dragons, having branched off the line millennia ago and evolved in a way that sets them notably apart. Undersized compared to their larger cousins, tatzlwyrms are nonetheless ferocious in their own right. And while tatzlwyrms are hardly impressive specimens when put beside their notorious relatives, most other reptiles can't compare to them mentally. They understand Draconic, though other languages are beyond most tatzlwyrms' limited comprehension. Nevertheless, tatzlwyrms are deeply cunning, building complex lairs and rudimentary traps.  Tatzlwyrms are quite rare, and only a few particularly curious and lucky adventurers can claim to have seen a living specimen. Reports do agree on some basic features, however. About the size of a full-grown human, tatzlwyrms have only two limbs and no wings, and possess a weak poisonous breath similar to the breath weapons of their true dragon relatives. An adult tatzlwyrm is 6 to 8 feet long, including its winding, organless tail, and it weighs between 400 and 500 pounds. A tatzlwyrm's scales give the creature limited camouf lage, ranging through various shades of green, brown, and gray.  Like true dragons, tatzlwyrms are strict carnivores. They spend most of their time hiding, waiting to attack any prey that ventures too near. They consume their food slowly in the dark security and seclusion of their lairs. Tatzlwyrms have a remarkable knack for ambush and camouf lage.&lt;/p&gt;&lt;/h4&gt;&lt;/div&gt;</t>
  </si>
  <si>
    <t>Terra-Cotta Soldier</t>
  </si>
  <si>
    <t>construct traits, fire</t>
  </si>
  <si>
    <t>longsword +10/+5 (1d8+3/19-20), short sword +10 (1d6+1/19-20) or  2 slams +11 (1d6+3)</t>
  </si>
  <si>
    <t>keen weapons, rank fighting</t>
  </si>
  <si>
    <t>Str 16, Dex 16, Con -, Int 1, Wis 11, Cha 1</t>
  </si>
  <si>
    <t>Improved Initiative, Two Weapon Fighting, Weapon Focus (longsword, shortsword)</t>
  </si>
  <si>
    <t>solitary, troop (3-12), or army (13+)</t>
  </si>
  <si>
    <t>incidental (longsword, short sword, other treasure)</t>
  </si>
  <si>
    <t>This perfectly sculpted, finely detailed, life-sized clay figure has a look of fierce determination and a sword clenched in each hand.</t>
  </si>
  <si>
    <t>Keen Weapons (Su) After it has engaged in at least 1 round of combat, a terra-cotta soldier's weapons automatically gain the benefits of keen weapon (CL 6th). This effect persists until the end of the battle.  Rank Fighting (Ex) Whenever a terra-cotta soldier is adjacent to another terra-cotta soldier, it gains a +2 dodge bonus to its AC and a +2 bonus on saving throws, attack rolls, and damage rolls.</t>
  </si>
  <si>
    <t>A terra-cotta soldier is crafted from clay and fired into ceramic, and is usually sculpted to resemble an armored human soldier, although terra-cotta soldiers resembling other races, such as hobgoblins, tengus, or even demons and oni, are also common. Terra-cotta soldiers are often created to guard the tomb of powerful rulers, standing in silent ranks to guard their liege even after his or her death. These soldiers stand vigil for centuries, animating only to defend the tomb and its riches from tomb robbers. Terra-cotta soldiers are typically painted with colored lacquer, though this decoration is often worn away from use or faded with age. A terra-cotta soldier stands 6 feet tall and weighs 600 pounds.  Unlike most constructs, a terra-cotta soldier carries within its form a spark of intelligence. This is hardly enough to grant the construct the ability to speak or otherwise engage in free will, but it is enough for it to carry out more complex tactics than most constructs are capable of. It's not unusual for a terra-cotta soldier to possess different feats or use different weapons. Two relatively common variants are summarized below.  Terra-Cotta Archer (+0 CR): Terra-cotta archers are simply terra-cotta soldiers outfitted with composite longbows. Terra-cotta archers have Improved Initiative, Point-Blank Shot, Precise Shot, and Weapon Focus (longbow) as feats.  Terra-Cotta Horseman (+1 CR): Some terra-cotta soldiers are crafted to resemble warriors mounted on terra-cotta horses, though rider and mount are one creature. Terra-cotta horsemen are Large terra-cotta soldiers with 10 racial Hit Dice and the trample and undersized weapons special abilities. Terra-cotta horsemen are usually outfitted with lances instead of swords, and have Improved Bull Rush, Improved Initiative, Improved Overrun, Power Attack, and Weapon Focus (lance) as feats.  Construction  A terra-cotta soldier's body is made from 600 pounds of clay, fired with rare and magical glazes worth 500 gp.  TERRA-COTTA SOLDIER  CL 9th; Price 19,500 gp  Construction  Requirements Craft Construct, animate objects, cat's grace, geas/ quest, keen edge, creator must be caster level 9th; Skill Craft (pottery) or Craft (sculptures) DC 14; Cost 10,000 gp</t>
  </si>
  <si>
    <t>&lt;link rel="stylesheet"href="PF.css"&gt;&lt;div&gt;&lt;h2&gt;Terra-Cotta Soldier&lt;/h2&gt;&lt;h3&gt;&lt;i&gt;This perfectly sculpted, finely detailed, life-sized clay figure has a look of fierce determination and a sword clenched in each hand.&lt;/i&gt;&lt;/h3&gt;&lt;br&gt;&lt;/div&gt;&lt;div class="heading"&gt;&lt;p class="alignleft"&gt;Terra-Cotta Soldier&lt;/p&gt;&lt;p class="alignright"&gt;CR 6&lt;/p&gt;&lt;div style="clear: both;"&gt;&lt;/div&gt;&lt;/div&gt;&lt;div&gt;&lt;h5&gt;&lt;b&gt;XP &lt;/b&gt;2,400&lt;/h5&gt;&lt;h5&gt;N Medium construct &lt;/h5&gt;&lt;h5&gt;&lt;b&gt;Init &lt;/b&gt;+7; &lt;b&gt;Senses &lt;/b&gt;darkvision 60 ft., low-light vision; Perception +8&lt;/h5&gt;&lt;/div&gt;&lt;hr/&gt;&lt;div&gt;&lt;h5&gt;&lt;b&gt;DEFENSE&lt;/b&gt;&lt;/h5&gt;&lt;/div&gt;&lt;hr/&gt;&lt;div&gt;&lt;h5&gt;&lt;b&gt;AC &lt;/b&gt;19, touch 13, flat-footed 16 (+3 Dex, +6 natural)&lt;/h5&gt;&lt;h5&gt;&lt;b&gt;hp &lt;/b&gt;64 (8d10+20)&lt;/h5&gt;&lt;h5&gt;&lt;b&gt;Fort &lt;/b&gt;+2, &lt;b&gt;Ref &lt;/b&gt;+5, &lt;b&gt;Will &lt;/b&gt;+2&lt;/h5&gt;&lt;h5&gt;&lt;b&gt;DR &lt;/b&gt;5/bludgeoning; &lt;b&gt;Immune &lt;/b&gt;construct traits, fire; &lt;b&gt;SR &lt;/b&gt;17&lt;/h5&gt;&lt;/div&gt;&lt;hr/&gt;&lt;div&gt;&lt;h5&gt;&lt;b&gt;OFFENSE&lt;/b&gt;&lt;/h5&gt;&lt;/div&gt;&lt;hr/&gt;&lt;div&gt;&lt;h5&gt;&lt;b&gt;Spd &lt;/b&gt;30 ft.&lt;/h5&gt;&lt;h5&gt;&lt;b&gt;Melee &lt;/b&gt;longsword +10/+5 (1d8+3/19-20), short sword +10 (1d6+1/19-20) or &lt;/br&gt; 2 slams +11 (1d6+3)&lt;/h5&gt;&lt;h5&gt;&lt;b&gt;Space &lt;/b&gt;5 ft.; &lt;b&gt;Reach &lt;/b&gt;5 ft.&lt;/h5&gt;&lt;h5&gt;&lt;b&gt;Special Attacks &lt;/b&gt;&lt;i&gt;keen weapon&lt;/i&gt;s, rank fighting&lt;/h5&gt;&lt;/div&gt;&lt;hr/&gt;&lt;div&gt;&lt;h5&gt;&lt;b&gt;STATISTICS&lt;/b&gt;&lt;/h5&gt;&lt;/div&gt;&lt;hr/&gt;&lt;div&gt;&lt;h5&gt;&lt;b&gt;Str &lt;/b&gt;16, &lt;b&gt;Dex &lt;/b&gt;16, &lt;b&gt;Con &lt;/b&gt;-, &lt;b&gt;Int &lt;/b&gt; 1, &lt;b&gt;Wis &lt;/b&gt;11, &lt;b&gt;Cha &lt;/b&gt;1&lt;/h5&gt;&lt;h5&gt;&lt;b&gt;Base Atk &lt;/b&gt;+8; &lt;b&gt;CMB &lt;/b&gt;+11; &lt;b&gt;CMD &lt;/b&gt;24&lt;/h5&gt;&lt;h5&gt;&lt;b&gt;Feats &lt;/b&gt;Improved Initiative, Two Weapon Fighting, Weapon Focus (longsword, shortsword)&lt;/h5&gt;&lt;h5&gt;&lt;b&gt;Skills &lt;/b&gt;Perception +8&lt;/h5&gt;&lt;/div&gt;&lt;hr/&gt;&lt;div&gt;&lt;h5&gt;&lt;b&gt;ECOLOGY&lt;/b&gt;&lt;/h5&gt;&lt;/div&gt;&lt;hr/&gt;&lt;div&gt;&lt;h5&gt;&lt;b&gt;Environment &lt;/b&gt; any&lt;/h5&gt;&lt;h5&gt;&lt;b&gt;Organization &lt;/b&gt;solitary, troop (3-12), or army (13+)&lt;/h5&gt;&lt;h5&gt;&lt;b&gt;Treasure &lt;/b&gt;incidental (longsword, short sword, other treasure)&lt;/h5&gt;&lt;/div&gt;&lt;hr/&gt;&lt;div&gt;&lt;h5&gt;&lt;b&gt;SPECIAL ABILITIES&lt;/b&gt;&lt;/h5&gt;&lt;/div&gt;&lt;hr/&gt;&lt;div&gt;&lt;/h5&gt;&lt;h5&gt;&lt;b&gt;Keen Weapons (Su)&lt;/b&gt; After it has engaged in at least 1 round of combat, a terra-cotta soldier's weapons automatically gain the benefits of &lt;i&gt;keen weapon&lt;/i&gt; (CL 6th). This effect persists until the end of the battle.  &lt;/h5&gt;&lt;h5&gt;&lt;b&gt;Rank Fighting (Ex)&lt;/b&gt; Whenever a terra-cotta soldier is adjacent to another terra-cotta soldier, it gains a +2 dodge bonus to its AC and a +2 bonus on saving throws, attack rolls, and damage rolls.&lt;/h5&gt;&lt;/div&gt;&lt;br&gt;&lt;div&gt;&lt;h4&gt;&lt;p&gt;&lt;p&gt;A terra-cotta soldier is crafted from clay and fired into ceramic, and is usually sculpted to resemble an armored human soldier, although terra-cotta soldiers resembling other races, such as hobgoblins, tengus, or even demons and oni, are also common. Terra-cotta soldiers are often created to guard the tomb of powerful rulers, standing in silent ranks to guard their liege even after his or her death. These soldiers stand vigil for centuries, animating only to defend the tomb and its riches from tomb robbers. Terra-cotta soldiers are typically painted with colored lacquer, though this decoration is often worn away from use or faded with age. A terra-cotta soldier stands 6 feet tall and weighs 600 pounds.  Unlike most constructs, a terra-cotta soldier carries within its form a spark of intelligence. This is hardly enough to grant the construct the ability to speak or otherwise engage in free will, but it is enough for it to carry out more complex tactics than most constructs are capable of. It's not unusual for a terra-cotta soldier to possess different feats or use different weapons. Two relatively common variants are summarized below.  &lt;br&gt;&lt;b&gt;Terra-Cotta Archer (+0 CR):&lt;/b&gt; Terra-cotta archers are simply terra-cotta soldiers outfitted with composite longbows. Terra-cotta archers have Improved Initiative, Point-Blank Shot, Precise Shot, and Weapon Focus (longbow) as feats.  &lt;br&gt;&lt;b&gt;Terra-Cotta Horseman (+1 CR):&lt;/b&gt; Some terra-cotta soldiers are crafted to resemble warriors mounted on terra-cotta horses, though rider and mount are one creature. Terra-cotta horsemen are Large terra-cotta soldiers with 10 racial Hit Dice and the trample and undersized weapons special abilities. Terra-cotta horsemen are usually outfitted with lances instead of swords, and have Improved Bull Rush, Improved Initiative, Improved Overrun, Power Attack, and Weapon Focus (lance) as feats.  &lt;br&gt;&lt;b&gt;Construction&lt;/b&gt;&lt;br&gt;  A terra-cotta soldier's body is made from 600 pounds of clay, fired with rare and magical glazes worth 500 gp.  &lt;br&gt;&lt;div class="heading"&gt;&lt;p class="alignleft"&gt;Terra-Cotta Soldier&lt;div style="clear: both;"&gt;&lt;/div&gt;  &lt;b&gt;CL&lt;/b&gt; 9th; &lt;b&gt;Price&lt;/b&gt; 19,500 gp  &lt;br&gt;&lt;hr/&gt;&lt;b&gt;Construction&lt;/b&gt;&lt;hr/&gt;  &lt;b&gt;Requirements&lt;/b&gt; Craft Construct, &lt;i&gt;animate objects&lt;/i&gt;, &lt;i&gt;cat's grace&lt;/i&gt;, &lt;i&gt;geas/ quest&lt;/i&gt;, &lt;i&gt;keen edge&lt;/i&gt;, creator must be caster level 9th; &lt;b&gt;Skill&lt;/b&gt; Craft (pottery) or Craft (sculptures) DC 14; &lt;b&gt;Cost&lt;/b&gt; 10,000 gp&lt;/p&gt;&lt;/h4&gt;&lt;/div&gt;</t>
  </si>
  <si>
    <t>Thriae Queen</t>
  </si>
  <si>
    <t>darkvision 60 ft., detect secret doors, low-light vision, true seeing; Perception +37</t>
  </si>
  <si>
    <t>(+25 natural, -2 size)</t>
  </si>
  <si>
    <t>(25d10+175)</t>
  </si>
  <si>
    <t>Fort +15, Ref +14, Will +21</t>
  </si>
  <si>
    <t>merope coat</t>
  </si>
  <si>
    <t>poison, sonic</t>
  </si>
  <si>
    <t>+2 axiomatic light mace +35/+30/+25/+20 (2d6+11/19-20), sting +27 (2d8+4/19-20 plus poison)</t>
  </si>
  <si>
    <t>launch merope, spawn soldiers</t>
  </si>
  <si>
    <t>Spell-Like Abilities (CL 20th; concentration +29)  Constant-detect secret doors, true seeing  At Will-daylight, detect thoughts (DC 21), greater scrying (DC 26), neutralize poison, remove disease, speak with dead (DC 22)  3/day-charm monster (DC 23), find the path, giant vermin (8 bees or 6 wasps), mass cure critical wounds, poison (DC 23), restoration, quickened slow (DC 22)  1/day-foresight, mass heal, regenerate</t>
  </si>
  <si>
    <t>Str 28, Dex 11, Con 25, Int 20, Wis 21, Cha 28</t>
  </si>
  <si>
    <t>Alertness, Combat Casting, Combat Expertise, Critical Focus, Greater Spell Penetration, Improved Critical (sting), Improved Critical (light mace), Improved Initiative, Improved Iron Will, Iron Will, Quicken Spell-Like Ability (slow), Spell Penetration, Weapon Focus (light mace)</t>
  </si>
  <si>
    <t>Bluff +34, Diplomacy +34, Fly +28, Knowledge (arcana) +30, Knowledge (religion) +30, Perception +37, Sense Motive +34, Spellcraft +30, Use Magic Device +34</t>
  </si>
  <si>
    <t>Common, Sylvan, Thriae; telepathy 300 ft.</t>
  </si>
  <si>
    <t>solitary or colony (1 queen, 3 seers, 11-20 soldiers, and 3-30 giant bees)</t>
  </si>
  <si>
    <t>double (+2 axiomatic light mace, other treasure)</t>
  </si>
  <si>
    <t>This towering, shapely, purple-skinned woman has an insectile lower body, antennae on her brow, and the wings of a bee.</t>
  </si>
  <si>
    <t>Thriae</t>
  </si>
  <si>
    <t>Launch Merope (Su) A thriae queen can launch a stream of merope from a gland in her lower body in a 60-foot line as a standard action. A thriae queen using this ability can control the purity of the merope she launches, which makes it either harm those it touches or heal them. If a thriae queen chooses to make her merope harmful, all creatures in the area of effect take 20d8 points of acid damage (Reflex DC 29 half ). In addition, any creature in the area of effect is also staggered for 1d4 rounds (or 1 round if it succeeds at its Reflex save). If she uses it to heal, the merope heals all living creatures in the area of effect for 10d8 points of damage. A thriae queen can use this ability once every 1d4 rounds. The save DC is Constitution-based.  Merope Coat (Su) A thriae queen is covered in a thin layer of merope. This coating acts as a magical barrier between spells cast at the thriae queen, as though she were constantly under the effects of spell turning. The coat affects a maximum of eight spell levels-when a spell effect is turned, this coating is depleted by a number of spell levels equal to the level of the spell reflected. The queen regenerates this coating at a rate of one spell level per round. A spell in excess of what the merope coat can currently reflect is not reflected, and reduces the merope coat to a score of 0. Spells that fail to penetrate the queen's spell resistance do not reduce the merope coat's efficiency in this manner.  Spawn Soldiers (Su) Three times per day as a standard action, a thriae queen can spawn a large swarm of wasps. This functions as four separate wasp swarms (Bestiary 275) that occupy all of the squares adjacent to the thriae queen. These swarms do not harm any thriae, and while they move with the queen as she moves, the swarms cannot leave her side. The swarms last until they are destroyed or 1 hour passes, at which point the swarms die on their own.  Poison (Ex) Sting-injury; save Fort DC 29; frequency 1/round for 6 rounds; effect 1d6 Con plus staggered for 1 round; cure 2 consecutive saves.</t>
  </si>
  <si>
    <t>The most powerful individual within any given thriae colony, the queen is a divine soothsayer, a provider of life, and a destroyer of those would seek to disrupt the order of the colony. Viewed by her children as a benevolent matriarch rather than a mother, the thriae queen is the only fertile member of the colony, and thus the sole reproducer should the colony's population meet a devastating blow, whether through plague, famine, or war. A queen is revered by soldiers and seers alike, both for her physical might and her divine power, and she exemplifies the very best of thriae society in terms of strength, insight, and magnetism. While a queen is often too busy to entertain guests of a thriae hive, those intruders who do catch a glimpse of her are captured by her beauty and grace, and many would follow her if only to be by her side. But those who are allowed to enjoy the queen's company are few, and those few are carefully selected from among the hive's greatest warriors and priestesses, soldiers and seers whose powers have shown them to be skillful as well as loyal.  Most thriae colonies only have one queen, though particularly large or far-reaching hives have been known  to have as many as three at any given time. Thriae queens are the ultimate authority within a hive, and make most of the major decisions regarding the colony's growth. Only the wealthiest and most respected outsiders are granted an audience with the ever-busy queen, whose numerous duties around the hive are analogous to those of any other ruler of a small kingdom. They grant only audiences regarding matters of the utmost concern, matters that stimulate the curiosity of a thriae queen and require not merely the cryptic readings of seers but a true divination as only a queen can provide.  When not divining or performing governmental tasks, a thriae queen can often be found in her private chamber, where she lies with male consorts, lays eggs, cares for her larvae, and creates the vast stores of merope used every day within the hive. Consorts are chosen carefully, as they are constantly within extremely close proximity to the queen, who is far from vulnerable in her own right but nonetheless often prefers to avoid conf licts with would-be assassins or burglars.  A thriae queen lays fertilized eggs in one of the waxy, golden cells of her chamber walls. Thriae eggs go through several stages of growth before becoming fully formed thriae-the longest stage of development is the larval stage, which is a crucial point in determining the formation of a thriae. Most larvae are fed merope while they grow, but in the height of her power, a thriae queen selects a single larva to be her successor, and she feeds that individual a special substance secreted from her merope gland called royal merope. This thick, jellylike substance strengthens the larva and causes it to grow greatly in size, and when it pupates and hatches, it does so as a fully grown thriae queen.  The mother queen teaches its successor in the ways of divining as well as ruling a colony. The successor then faces a choice-either remaining in the colony she was born into and furthering the growth of the hive, or setting out on her own to establish an allied colony. If she does the latter, the remaining queen must birth another successor, which is not considered so much a bother as it is an unavoidable circumstance. Queens do not look upon successors who leave as deserting daughters, instead viewing them as future allies for the colony down the road.  THRIAE LARVAE  Larvae who are fed regular merope become soldiers, seers, or other contributing members of thriae society. While more susceptible to harm in the larval stage, thriae larvae still pose a threat to unwary intruders who find themselves among the cells of numerous unhatched thriae. Creatures that succeed at a DC 15 Perception check or Knowledge (nature) check notice larvae embedded in the hive's waxy walls. Unhatched thriae larvae can detect disturbances outside their cell walls, and burst from the cells in order  to prey upon the nutritious intruders. Any creature within 5 feet of a larval cell must make a DC 15 Reflex save to avoid becoming infested with the larvae. A creature that becomes infested must make a successful DC 15 Fortitude save each round to avoid taking 1d2 points of Constitution damage and falling asleep-additional Constitution damage from feeding larvae does not wake sleeping victims. Feeding larvae can be detached from the creature they cling to by cutting them off with a slashing weapon (which requires a DC 20 Heal check that deals 1d4 points of damage per larva attached) or by dealing cold damage to the larvae at any time, which also deals half damage to the creature the larvae are covering. Remove disease or a similar effect kills any thriae larvae on the host.</t>
  </si>
  <si>
    <t>&lt;link rel="stylesheet"href="PF.css"&gt;&lt;div&gt;&lt;h2&gt;Thriae Queen&lt;/h2&gt;&lt;h3&gt;&lt;i&gt;This towering, shapely, purple-skinned woman has an insectile lower body, antennae on her brow, and the wings of a bee.&lt;/i&gt;&lt;/h3&gt;&lt;br&gt;&lt;/div&gt;&lt;div class="heading"&gt;&lt;p class="alignleft"&gt;Thriae Queen&lt;/p&gt;&lt;p class="alignright"&gt;CR 18&lt;/p&gt;&lt;div style="clear: both;"&gt;&lt;/div&gt;&lt;/div&gt;&lt;div&gt;&lt;h5&gt;&lt;b&gt;XP &lt;/b&gt;153,600&lt;/h5&gt;&lt;h5&gt;LN Huge monstrous humanoid &lt;/h5&gt;&lt;h5&gt;&lt;b&gt;Init &lt;/b&gt;+4; &lt;b&gt;Senses &lt;/b&gt;darkvision 60 ft., &lt;i&gt;detect secret doors&lt;/i&gt;, low-light vision, &lt;i&gt;true seeing&lt;/i&gt;; Perception +37&lt;/h5&gt;&lt;/div&gt;&lt;hr/&gt;&lt;div&gt;&lt;h5&gt;&lt;b&gt;DEFENSE&lt;/b&gt;&lt;/h5&gt;&lt;/div&gt;&lt;hr/&gt;&lt;div&gt;&lt;h5&gt;&lt;b&gt;AC &lt;/b&gt;33, touch 8, flat-footed 33 (+25 natural, -2 size)&lt;/h5&gt;&lt;h5&gt;&lt;b&gt;hp &lt;/b&gt;312 (25d10+175); fast healing 10&lt;/h5&gt;&lt;h5&gt;&lt;b&gt;Fort &lt;/b&gt;+15, &lt;b&gt;Ref &lt;/b&gt;+14, &lt;b&gt;Will &lt;/b&gt;+21&lt;/h5&gt;&lt;h5&gt;&lt;b&gt;Defensive Abilities &lt;/b&gt;merope coat; &lt;b&gt;Immune &lt;/b&gt;poison, sonic; &lt;b&gt;Resist &lt;/b&gt;acid 20; &lt;b&gt;SR &lt;/b&gt;29&lt;/h5&gt;&lt;/div&gt;&lt;hr/&gt;&lt;div&gt;&lt;h5&gt;&lt;b&gt;OFFENSE&lt;/b&gt;&lt;/h5&gt;&lt;/div&gt;&lt;hr/&gt;&lt;div&gt;&lt;h5&gt;&lt;b&gt;Spd &lt;/b&gt;30 ft., fly 50 ft. (good)&lt;/h5&gt;&lt;h5&gt;&lt;b&gt;Melee &lt;/b&gt;&lt;i&gt;&lt;i&gt;+2 axiomatic light mace&lt;/i&gt;&lt;/i&gt; +35/+30/+25/+20 (2d6+11/19-20), sting +27 (2d8+4/19-20 plus &lt;i&gt;poison&lt;/i&gt;)&lt;/h5&gt;&lt;h5&gt;&lt;b&gt;Space &lt;/b&gt;15 ft.; &lt;b&gt;Reach &lt;/b&gt;15 ft.&lt;/h5&gt;&lt;h5&gt;&lt;b&gt;Special Attacks &lt;/b&gt;launch merope, spawn soldiers&lt;/h5&gt;&lt;h5&gt;&lt;b&gt;Spell-Like Abilities&lt;/b&gt; (CL 20th; concentration +29)  &lt;/br&gt;Constant&amp;mdash;&lt;i&gt;detect secret doors&lt;/i&gt;, &lt;i&gt;true seeing&lt;/i&gt; &lt;/br&gt;At Will&amp;mdash;&lt;i&gt;daylight&lt;/i&gt;, &lt;i&gt;detect thoughts&lt;/i&gt; (DC 21), &lt;i&gt;greater scrying&lt;/i&gt; (DC 26), &lt;i&gt;neutralize &lt;i&gt;poison&lt;/i&gt;&lt;/i&gt;, &lt;i&gt;remove disease&lt;/i&gt;, &lt;i&gt;speak with dead&lt;/i&gt; (DC 22) &lt;/br&gt;3/day&amp;mdash;&lt;i&gt;charm monster&lt;/i&gt; (DC 23), &lt;i&gt;find the path&lt;/i&gt;, &lt;i&gt;giant vermin&lt;/i&gt; (8 bees or 6 wasps), &lt;i&gt;mass cure critical wounds&lt;/i&gt;, &lt;i&gt;poison&lt;/i&gt; (DC 23), &lt;i&gt;restoration&lt;/i&gt;, quickened &lt;i&gt;slow&lt;/i&gt; (DC 22) &lt;/br&gt;1/day&amp;mdash;&lt;i&gt;foresight&lt;/i&gt;, &lt;i&gt;mass heal&lt;/i&gt;, &lt;i&gt;regenerate&lt;/i&gt;&lt;/h5&gt;&lt;/h5&gt;&lt;/div&gt;&lt;hr/&gt;&lt;div&gt;&lt;h5&gt;&lt;b&gt;STATISTICS&lt;/b&gt;&lt;/h5&gt;&lt;/div&gt;&lt;hr/&gt;&lt;div&gt;&lt;h5&gt;&lt;b&gt;Str &lt;/b&gt;28, &lt;b&gt;Dex &lt;/b&gt;11, &lt;b&gt;Con &lt;/b&gt;25, &lt;b&gt;Int &lt;/b&gt; 20, &lt;b&gt;Wis &lt;/b&gt;21, &lt;b&gt;Cha &lt;/b&gt;28&lt;/h5&gt;&lt;h5&gt;&lt;b&gt;Base Atk &lt;/b&gt;+25; &lt;b&gt;CMB &lt;/b&gt;+36; &lt;b&gt;CMD &lt;/b&gt;46&lt;/h5&gt;&lt;h5&gt;&lt;b&gt;Feats &lt;/b&gt;Alertness, Combat Casting, Combat Expertise, Critical Focus, Greater Spell Penetration, Improved Critical (sting), Improved Critical (light mace), Improved Initiative, Improved Iron Will, Iron Will, Quicken Spell-Like Ability (&lt;i&gt;slow&lt;/i&gt;), Spell Penetration, Weapon Focus (light mace)&lt;/h5&gt;&lt;h5&gt;&lt;b&gt;Skills &lt;/b&gt;Bluff +34, Diplomacy +34, Fly +28, Knowledge (arcana) +30, Knowledge (religion) +30, Perception +37, Sense Motive +34, Spellcraft +30, Use Magic Device +34&lt;/h5&gt;&lt;h5&gt;&lt;b&gt;Languages &lt;/b&gt;Common, Sylvan, Thriae; telepathy 300 ft.&lt;/h5&gt;&lt;/div&gt;&lt;hr/&gt;&lt;div&gt;&lt;h5&gt;&lt;b&gt;ECOLOGY&lt;/b&gt;&lt;/h5&gt;&lt;/div&gt;&lt;hr/&gt;&lt;div&gt;&lt;h5&gt;&lt;b&gt;Environment &lt;/b&gt; any&lt;/h5&gt;&lt;h5&gt;&lt;b&gt;Organization &lt;/b&gt;solitary or colony (1 queen, 3 seers, 11-20 soldiers, and 3-30 giant bees)&lt;/h5&gt;&lt;h5&gt;&lt;b&gt;Treasure &lt;/b&gt;double (&lt;i&gt;+2 axiomatic light mace&lt;/i&gt;, other treasure)&lt;/h5&gt;&lt;/div&gt;&lt;hr/&gt;&lt;div&gt;&lt;h5&gt;&lt;b&gt;SPECIAL ABILITIES&lt;/b&gt;&lt;/h5&gt;&lt;/div&gt;&lt;hr/&gt;&lt;div&gt;&lt;/h5&gt;&lt;h5&gt;&lt;b&gt;Launch Merope (Su)&lt;/b&gt; A thriae queen can launch a stream of merope from a gland in her lower body in a 60-foot line as a standard action. A thriae queen using this ability can control the purity of the merope she launches, which makes it either harm those it touches or heal them. If a thriae queen chooses to make her merope harmful, all creatures in the area of effect take 20d8 points of acid damage (Reflex DC 29 half ). In addition, any creature in the area of effect is also staggered for 1d4 rounds (or 1 round if it succeeds at its Reflex save). If she uses it to heal, the merope heals all living creatures in the area of effect for 10d8 points of damage. A thriae queen can use this ability once every 1d4 rounds. The save DC is Constitution-based.  &lt;/h5&gt;&lt;h5&gt;&lt;b&gt;Merope Coat (Su)&lt;/b&gt; A thriae queen is covered in a thin layer of merope. This coating acts as a magical barrier between spells cast at the thriae queen, as though she were constantly under the effects of &lt;i&gt;spell turning&lt;/i&gt;. The coat affects a maximum of eight spell levels-when a spell effect is turned, this coating is depleted by a number of spell levels equal to the level of the spell reflected. The queen &lt;i&gt;regenerate&lt;/i&gt;s this coating at a rate of one spell level per round. A spell in excess of what the merope coat can currently reflect is not reflected, and reduces the merope coat to a score of 0. Spells that fail to penetrate the queen's spell resistance do not reduce the merope coat's efficiency in this manner.  &lt;/h5&gt;&lt;h5&gt;&lt;b&gt;Spawn Soldiers (Su)&lt;/b&gt; Three times per day as a standard action, a thriae queen can spawn a large swarm of wasps. This functions as four separate wasp swarms (&lt;i&gt;Bestiary&lt;/i&gt; 275) that occupy all of the squares adjacent to the thriae queen. These swarms do not harm any thriae, and while they move with the queen as she moves, the swarms cannot leave her side. The swarms last until they are destroyed or 1 hour passes, at which point the swarms die on their own.  &lt;/h5&gt;&lt;h5&gt;&lt;b&gt;Poison (Ex)&lt;/b&gt; Sting-injury; &lt;i&gt;save&lt;/i&gt; Fort DC 29; &lt;i&gt;frequency&lt;/i&gt; 1/round for 6 rounds; &lt;i&gt;effect&lt;/i&gt; 1d6 Con plus staggered for 1 round; &lt;i&gt;cure&lt;/i&gt; 2 consecutive &lt;i&gt;save&lt;/i&gt;s.&lt;/h5&gt;&lt;/div&gt;&lt;br&gt;&lt;div&gt;&lt;h4&gt;&lt;p&gt;&lt;p&gt;The most powerful individual within any given thriae colony, the queen is a divine soothsayer, a provider of life, and a destroyer of those would seek to disrupt the order of the colony. Viewed by her children as a benevolent matriarch rather than a mother, the thriae queen is the only fertile member of the colony, and thus the sole reproducer should the colony's population meet a devastating blow, whether through plague, famine, or war. A queen is revered by soldiers and seers alike, both for her physical might and her divine power, and she exemplifies the very best of thriae society in terms of strength, insight, and magnetism. While a queen is often too busy to entertain guests of a thriae hive, those intruders who do catch a glimpse of her are captured by her beauty and grace, and many would follow her if only to be by her side. But those who are allowed to enjoy the queen's company are few, and those few are carefully selected from among the hive's greatest warriors and priestesses, soldiers and seers whose powers have shown them to be skillful as well as loyal.  Most thriae colonies only have one queen, though particularly large or far-reaching hives have been known  to have as many as three at any given time. Thriae queens are the ultimate authority within a hive, and make most of the major decisions regarding the colony's growth. Only the wealthiest and most respected outsiders are granted an audience with the ever-busy queen, whose numerous duties around the hive are analogous to those of any other ruler of a small kingdom. They grant only audiences regarding matters of the utmost concern, matters that stimulate the curiosity of a thriae queen and require not merely the cryptic readings of seers but a true divination as only a queen can provide.  When not divining or performing governmental tasks, a thriae queen can often be found in her private chamber, where she lies with male consorts, lays eggs, cares for her larvae, and creates the vast stores of merope used every day within the hive. Consorts are chosen carefully, as they are constantly within extremely close proximity to the queen, who is far from vulnerable in her own right but nonetheless often prefers to avoid conf licts with would-be assassins or burglars.  A thriae queen lays fertilized eggs in one of the waxy, golden cells of her chamber walls. Thriae eggs go through several stages of growth before becoming fully formed thriae-the longest stage of development is the larval stage, which is a crucial point in determining the formation of a thriae. Most larvae are fed merope while they grow, but in the height of her power, a thriae queen selects a single larva to be her successor, and she feeds that individual a special substance secreted from her merope gland called royal merope. This thick, jellylike substance strengthens the larva and causes it to grow greatly in size, and when it pupates and hatches, it does so as a fully grown thriae queen.  The mother queen teaches its successor in the ways of divining as well as ruling a colony. The successor then faces a choice-either remaining in the colony she was born into and furthering the growth of the hive, or setting out on her own to establish an allied colony. If she does the latter, the remaining queen must birth another successor, which is not considered so much a bother as it is an unavoidable circumstance. Queens do not look upon successors who leave as deserting daughters, instead viewing them as future allies for the colony down the road.  &lt;br&gt;&lt;b&gt;THRIAE LARVAE &lt;/b&gt;&lt;br&gt; Larvae who are fed regular merope become soldiers, seers, or other contributing members of thriae society. While more susceptible to harm in the larval stage, thriae larvae still pose a threat to unwary intruders who find themselves among the cells of numerous unhatched thriae. Creatures that succeed at a DC 15 Perception check or Knowledge (nature) check notice larvae embedded in the hive's waxy walls. Unhatched thriae larvae can detect disturbances outside their cell walls, and burst from the cells in order  to prey upon the nutritious intruders. Any creature within 5 feet of a larval cell must make a DC 15 Reflex save to avoid becoming infested with the larvae. A creature that becomes infested must make a successful DC 15 Fortitude save each round to avoid taking 1d2 points of Constitution damage and falling asleep-additional Constitution damage from feeding larvae does not wake sleeping victims. Feeding larvae can be detached from the creature they cling to by cutting them off with a slashing weapon (which requires a DC 20 Heal check that deals 1d4 points of damage per larva attached) or by dealing cold damage to the larvae at any time, which also deals half damage to the creature the larvae are covering. &lt;i&gt;Remove disease&lt;/i&gt; or a similar effect kills any thriae larvae on the host.&lt;/p&gt;&lt;/h4&gt;&lt;/div&gt;</t>
  </si>
  <si>
    <t>Thriae Seer</t>
  </si>
  <si>
    <t>darkvision 60 ft., detect secret doors, low-light vision; Perception +27</t>
  </si>
  <si>
    <t>Fort +8, Ref +16, Will +15</t>
  </si>
  <si>
    <t>+2 quarterstaff +16/+11/+6 (1d6+4), +2 quarterstaff +16/+11 (1d6+3), sting +11 (1d8+1 plus mind sting)</t>
  </si>
  <si>
    <t>merope consumption</t>
  </si>
  <si>
    <t>Spell-Like Abilities (CL 14th; concentration +22)  Constant-detect secret doors  At Will-calm emotions (DC 20), detect thoughts (DC 20), sound burst (DC 20)  3/day-divination, invisibility purge, locate object, misdirection (DC 20), symbol of sleep (DC 23)  1/day-summon bees (level 5, 1d3 giant queen bees or 1d4 wasp swarms), true seeing</t>
  </si>
  <si>
    <t>Str 14, Dex 20, Con 19, Int 19, Wis 22, Cha 27</t>
  </si>
  <si>
    <t>Agile Maneuvers, Alertness, Combat Casting, Combat Reflexes, Improved Two-Weapon Fighting, Lightning Reflexes, Two-Weapon Fighting</t>
  </si>
  <si>
    <t>Bluff +22, Diplomacy +22, Fly +26, Knowledge (arcana) +18, Perception +27, Sense Motive +24, Spellcraft +18, Use Magic Device +22</t>
  </si>
  <si>
    <t>Common, Sylvan, Thriae</t>
  </si>
  <si>
    <t>solitary, pair, or triad</t>
  </si>
  <si>
    <t>double (+2 quarterstaff, 3 doses of merope, other treasure)</t>
  </si>
  <si>
    <t>Lithe and beautiful, this half-bee, half-woman creature wears elaborate makeup and wields an ornate staff.</t>
  </si>
  <si>
    <t>Merope Consumption (Su) Three times per day as a standard action, a thriae seer can consume a dose of merope in order to further tap into her spiritual powers for 1d6+3 rounds. Starting on the round after she consumes the merope, the  thriae seer gains an insight bonus to her AC and on damage done with melee attacks equal to her Wisdom modifier (+6 for most thriae seers).  Mind Sting (Su) A target stung by a thriae seer becomes confused for 1d4 rounds unless it makes a successful DC 21 Will save. This is a mind-affecting effect. The save DC is Constitution-based.</t>
  </si>
  <si>
    <t>Sought after for their wisdom and guidance as well as their enchanting beauty, thriae seers are among the most spiritually gifted members of their colony. Their prowess for foretelling the future and deciding upon the soundest courses of action in dire situations earns them respect from other thriae as well as outsiders from other societies, and seers wield their gift with a stoic humbleness. Nonetheless, most seers expect an offering before they will grant an audience a divination. These offerings usually consist of ornate jewelry and sums of gold, though some seers desire the company of humanoid male or female consorts, many of whom gladly oblige the captivating seer with their presence.  While their combative abilities mainly comprise their magical powers and they appear at first glance to be thin and frail, seers still possess the trademark strength and resilience of all thriae.  Thriae seers spend most of their time meditating in one of the many chambers in the colony's hive dedicated to such activities. Consuming large amounts of their queen's merope to enhance their powers of divination, seers ponder the best solutions to their colony's problems, and often act as a sort of spiritual political council for the queen. If a particularly wealthy group of outsiders has sought the counsel of several thriae seers, this council of prophetesses will combine their powers in order to read a difficult divination.  Thriae seers are 6 feet from head to toe and weigh 150 pounds. The thriae seer presented here represents the least of her kind. Many thriae seers take levels of monk or rogue so as to be even more adept at protecting their queen. Thriae oracles and sorcerers are also relatively common-such thriae are particularly valued by their hive for their magical abilities.</t>
  </si>
  <si>
    <t>&lt;link rel="stylesheet"href="PF.css"&gt;&lt;div&gt;&lt;h2&gt;Thriae Seer&lt;/h2&gt;&lt;h3&gt;&lt;i&gt;Lithe and beautiful, this half-bee, half-woman creature wears elaborate makeup and wields an ornate staff.&lt;/i&gt;&lt;/h3&gt;&lt;br&gt;&lt;/div&gt;&lt;div class="heading"&gt;&lt;p class="alignleft"&gt;Thriae Seer&lt;/p&gt;&lt;p class="alignright"&gt;CR 11&lt;/p&gt;&lt;div style="clear: both;"&gt;&lt;/div&gt;&lt;/div&gt;&lt;div&gt;&lt;h5&gt;&lt;b&gt;XP &lt;/b&gt;12,800&lt;/h5&gt;&lt;h5&gt;LN Medium monstrous humanoid &lt;/h5&gt;&lt;h5&gt;&lt;b&gt;Init &lt;/b&gt;+5; &lt;b&gt;Senses &lt;/b&gt;darkvision 60 ft., &lt;i&gt;detect secret doors&lt;/i&gt;, low-light vision; Perception +27&lt;/h5&gt;&lt;/div&gt;&lt;hr/&gt;&lt;div&gt;&lt;h5&gt;&lt;b&gt;DEFENSE&lt;/b&gt;&lt;/h5&gt;&lt;/div&gt;&lt;hr/&gt;&lt;div&gt;&lt;h5&gt;&lt;b&gt;AC &lt;/b&gt;25, touch 15, flat-footed 20 (+5 Dex, +10 natural)&lt;/h5&gt;&lt;h5&gt;&lt;b&gt;hp &lt;/b&gt;133 (14d10+56)&lt;/h5&gt;&lt;h5&gt;&lt;b&gt;Fort &lt;/b&gt;+8, &lt;b&gt;Ref &lt;/b&gt;+16, &lt;b&gt;Will &lt;/b&gt;+15&lt;/h5&gt;&lt;h5&gt;&lt;b&gt;Immune &lt;/b&gt;poison, sonic; &lt;b&gt;Resist &lt;/b&gt;acid 10; &lt;b&gt;SR &lt;/b&gt;22&lt;/h5&gt;&lt;/div&gt;&lt;hr/&gt;&lt;div&gt;&lt;h5&gt;&lt;b&gt;OFFENSE&lt;/b&gt;&lt;/h5&gt;&lt;/div&gt;&lt;hr/&gt;&lt;div&gt;&lt;h5&gt;&lt;b&gt;Spd &lt;/b&gt;30 ft., fly 60 ft. (good)&lt;/h5&gt;&lt;h5&gt;&lt;b&gt;Melee &lt;/b&gt;&lt;i&gt;&lt;i&gt;+2 quarterstaff&lt;/i&gt;&lt;/i&gt; +16/+11/+6 (1d6+4), &lt;i&gt;&lt;i&gt;+2 quarterstaff&lt;/i&gt;&lt;/i&gt; +16/+11 (1d6+3), sting +11 (1d8+1 plus mind sting)&lt;/h5&gt;&lt;h5&gt;&lt;b&gt;Space &lt;/b&gt;5 ft.; &lt;b&gt;Reach &lt;/b&gt;5 ft.&lt;/h5&gt;&lt;h5&gt;&lt;b&gt;Special Attacks &lt;/b&gt;merope consumption&lt;/h5&gt;&lt;h5&gt;&lt;b&gt;Spell-Like Abilities&lt;/b&gt; (CL 14th; concentration +22)  &lt;/br&gt;Constant&amp;mdash;&lt;i&gt;detect secret doors&lt;/i&gt; &lt;/br&gt;At Will&amp;mdash;&lt;i&gt;calm emotions&lt;/i&gt; (DC 20), &lt;i&gt;detect thoughts&lt;/i&gt; (DC 20), &lt;i&gt;sound burst&lt;/i&gt; (DC 20) &lt;/br&gt;3/day&amp;mdash;&lt;i&gt;divination&lt;/i&gt;, &lt;i&gt;invisibility purge&lt;/i&gt;, &lt;i&gt;locate object&lt;/i&gt;, &lt;i&gt;misdirection&lt;/i&gt; (DC 20), &lt;i&gt;symbol of sleep&lt;/i&gt; (DC 23) &lt;/br&gt;1/day&amp;mdash;summon bees (level 5, 1d3 giant queen bees or 1d4 wasp swarms), &lt;i&gt;true seeing&lt;/i&gt;&lt;/h5&gt;&lt;/h5&gt;&lt;/div&gt;&lt;hr/&gt;&lt;div&gt;&lt;h5&gt;&lt;b&gt;STATISTICS&lt;/b&gt;&lt;/h5&gt;&lt;/div&gt;&lt;hr/&gt;&lt;div&gt;&lt;h5&gt;&lt;b&gt;Str &lt;/b&gt;14, &lt;b&gt;Dex &lt;/b&gt;20, &lt;b&gt;Con &lt;/b&gt;19, &lt;b&gt;Int &lt;/b&gt; 19, &lt;b&gt;Wis &lt;/b&gt;22, &lt;b&gt;Cha &lt;/b&gt;27&lt;/h5&gt;&lt;h5&gt;&lt;b&gt;Base Atk &lt;/b&gt;+14; &lt;b&gt;CMB &lt;/b&gt;+19; &lt;b&gt;CMD &lt;/b&gt;31&lt;/h5&gt;&lt;h5&gt;&lt;b&gt;Feats &lt;/b&gt;Agile Maneuvers, Alertness, Combat Casting, Combat Reflexes, Improved Two-Weapon Fighting, Lightning Reflexes, Two-Weapon Fighting&lt;/h5&gt;&lt;h5&gt;&lt;b&gt;Skills &lt;/b&gt;Bluff +22, Diplomacy +22, Fly +26, Knowledge (arcana) +18, Perception +27, Sense Motive +24, Spellcraft +18, Use Magic Device +22&lt;/h5&gt;&lt;h5&gt;&lt;b&gt;Languages &lt;/b&gt;Common, Sylvan, Thriae&lt;/h5&gt;&lt;/div&gt;&lt;hr/&gt;&lt;div&gt;&lt;h5&gt;&lt;b&gt;ECOLOGY&lt;/b&gt;&lt;/h5&gt;&lt;/div&gt;&lt;hr/&gt;&lt;div&gt;&lt;h5&gt;&lt;b&gt;Environment &lt;/b&gt; any&lt;/h5&gt;&lt;h5&gt;&lt;b&gt;Organization &lt;/b&gt;solitary, pair, or triad&lt;/h5&gt;&lt;h5&gt;&lt;b&gt;Treasure &lt;/b&gt;double (&lt;i&gt;+2 quarterstaff&lt;/i&gt;, 3 doses of merope, other treasure)&lt;/h5&gt;&lt;/div&gt;&lt;hr/&gt;&lt;div&gt;&lt;h5&gt;&lt;b&gt;SPECIAL ABILITIES&lt;/b&gt;&lt;/h5&gt;&lt;/div&gt;&lt;hr/&gt;&lt;div&gt;&lt;/h5&gt;&lt;h5&gt;&lt;b&gt;Merope Consumption (Su)&lt;/b&gt; Three times per day as a standard action, a thriae seer can consume a dose of merope in order to further tap into her spiritual powers for 1d6+3 rounds. Starting on the round after she consumes the merope, the  thriae seer gains an insight bonus to her AC and on damage done with melee attacks equal to her Wisdom modifier (+6 for most thriae seers).  &lt;/h5&gt;&lt;h5&gt;&lt;b&gt;Mind Sting (Su)&lt;/b&gt; A target stung by a thriae seer becomes confused for 1d4 rounds unless it makes a successful DC 21 Will save. This is a mind-affecting effect. The save DC is Constitution-based.&lt;/h5&gt;&lt;/div&gt;&lt;br&gt;&lt;div&gt;&lt;h4&gt;&lt;p&gt;&lt;p&gt;Sought after for their wisdom and guidance as well as their enchanting beauty, thriae seers are among the most spiritually gifted members of their colony. Their prowess for foretelling the future and deciding upon the soundest courses of action in dire situations earns them respect from other thriae as well as outsiders from other societies, and seers wield their gift with a stoic humbleness. Nonetheless, most seers expect an offering before they will grant an audience a &lt;i&gt;divination&lt;/i&gt;. These offerings usually consist of ornate jewelry and sums of gold, though some seers desire the company of humanoid male or female consorts, many of whom gladly oblige the captivating seer with their presence.  While their combative abilities mainly comprise their magical powers and they appear at first glance to be thin and frail, seers still possess the trademark strength and resilience of all thriae.  Thriae seers spend most of their time meditating in one of the many chambers in the colony's hive dedicated to such activities. Consuming large amounts of their queen's merope to enhance their powers of &lt;i&gt;divination&lt;/i&gt;, seers ponder the best solutions to their colony's problems, and often act as a sort of spiritual political council for the queen. If a particularly wealthy group of outsiders has sought the counsel of several thriae seers, this council of prophetesses will combine their powers in order to read a difficult &lt;i&gt;divination&lt;/i&gt;.  Thriae seers are 6 feet from head to toe and weigh 150 pounds. The thriae seer presented here represents the least of her kind. Many thriae seers take levels of monk or rogue so as to be even more adept at protecting their queen. Thriae oracles and sorcerers are also relatively common-such thriae are particularly valued by their hive for their magical abilities.&lt;/p&gt;&lt;/h4&gt;&lt;/div&gt;</t>
  </si>
  <si>
    <t>Thriae Soldier</t>
  </si>
  <si>
    <t>(+4 armor, +3 Dex, +0 natural)</t>
  </si>
  <si>
    <t>Fort +4, Ref +7, Will +5</t>
  </si>
  <si>
    <t>sting +10 (1d8+7 plus poison)</t>
  </si>
  <si>
    <t>composite longbow +8 (1d8+5/x3 plus poison) or   Rapid Shot +6/+6 (1d8+5/x3 plus poison)</t>
  </si>
  <si>
    <t>Str 20, Dex 17, Con 16, Int 12, Wis 13, Cha 15</t>
  </si>
  <si>
    <t>Point-Blank Shot, Precise Shot, Rapid Shot</t>
  </si>
  <si>
    <t>Fly +13, Intimidate +10, Perception +9, Stealth +9, Survival +9</t>
  </si>
  <si>
    <t>pair, troop (3-8), or company (9-20 soldiers, 2-4 rangers of 3-5th level, 1-2 rogues of 4-6th level, and 1 fighter commander of 5-8th level)</t>
  </si>
  <si>
    <t>standard (chain shirt, composite longbow [+5 Str] with 20 arrows, 1 dose of merope, other treasure)</t>
  </si>
  <si>
    <t>This creature has the upper body of a woman and the lower body of a bee. She wields a longbow with uncanny skill.</t>
  </si>
  <si>
    <t>Merope Consumption (Su) Once per day as a standard action, a thriae soldier can consume a dose of merope in order to enhance her combat abilities for 1d6+3 rounds. Starting on the round after the merope is consumed, the thriae soldier gains a +2 insight bonus on attack rolls and saving throws, and gains fast healing 3.  Poison (Ex) Sting or arrow-injury; save Fort DC 15; frequency 1/round for 6 rounds; effect 1d2 Str; cure 1 save. As a free action, a thriae soldier can apply her venom to an arrow as she fires the shot. The save DC is Constitution-based.</t>
  </si>
  <si>
    <t>The guardians of the thriae colony and its treasures, thriae soldiers make up the backbone of a hive's defenses. Whether patrolling the perimeter of the hive or protecting its queen and seers from attackers, soldiers are a crucial asset ensuring a colony's survival, and so it makes sense that they compose the majority of thriae populations. While not as spiritually powerful as their seer and queen kin, soldiers possess remarkable agility and skill with the bow. Guards remain stationed in pairs outside doors to important areas, such as the meditation chambers of seers and the enormous private quarters of the queen, and when their duties take them outside the walls of the hive, they travel in large convoys.  A thriae soldier's stinger carries within it especially potent venom similar to that of giant bees, and the soldier can easily apply this poison to her weapons. While most soldiers carry bows, they are also trained at an early age with a multitude of both melee and ranged weapons, and some prefer the feel of a sword or hammer. Regardless of the type, all thriae weapons and armors are expertly crafted, made of steel and gilded with intricate decorations of gold and amber-hued gems. Thriae soldiers are often talented artisans as well as warriors, and most create their own weapons to bear in combat.  Since there are exponentially more soldiers than seers in any given colony, thriae queens ration merope sparingly to soldiers, whose use of it doesn't provoke the divine insight cherished by thriae culture, but rather inspires courage and brute strength on the battlefield. When a thriae soldier consumes merope, her reflexes quicken, her wits sharpen, and she gains a second wind, so most individuals save their rationed doses for times of dire need. When circumstances are especially grim, commanders of thriae militias will order all of their troops to consume their merope at once, giving the company the final burst of strength it needs to turn the tide of battle.  Thriae soldiers are heavier-set than most of their slender thriae sisters, and average individuals weigh about 200 pounds and measure 6 feet from head to toe.</t>
  </si>
  <si>
    <t>&lt;link rel="stylesheet"href="PF.css"&gt;&lt;div&gt;&lt;h2&gt;Thriae Soldier&lt;/h2&gt;&lt;h3&gt;&lt;i&gt;&lt;i&gt;This creature has the upper body of a woman and the lower body of a bee&lt;/i&gt;. &lt;i&gt;She wields a longbow with uncanny skill&lt;/i&gt;.&lt;/i&gt;&lt;/h3&gt;&lt;br&gt;&lt;/br&gt;&lt;/div&gt;&lt;div class="heading"&gt;&lt;p class="alignleft"&gt;Thriae Soldier&lt;/p&gt;&lt;p class="alignright"&gt;CR 4&lt;/p&gt;&lt;div style="clear: both;"&gt;&lt;/div&gt;&lt;/div&gt;&lt;div&gt;&lt;h5&gt;&lt;b&gt;XP &lt;/b&gt;1,200&lt;/h5&gt;&lt;h5&gt;LN Medium monstrous humanoid &lt;/h5&gt;&lt;h5&gt;&lt;b&gt;Init &lt;/b&gt;+3; &lt;b&gt;Senses &lt;/b&gt;darkvision 60 ft., low-light vision; Perception +9&lt;/h5&gt;&lt;/div&gt;&lt;hr/&gt;&lt;div&gt;&lt;h5&gt;&lt;b&gt;DEFENSE&lt;/b&gt;&lt;/h5&gt;&lt;/div&gt;&lt;hr/&gt;&lt;div&gt;&lt;h5&gt;&lt;b&gt;AC &lt;/b&gt;17, touch 13, flat-footed 14 (+4 armor, +3 Dex)&lt;/h5&gt;&lt;h5&gt;&lt;b&gt;hp &lt;/b&gt;42 (5d10+15)&lt;/h5&gt;&lt;h5&gt;&lt;b&gt;Fort &lt;/b&gt;+4, &lt;b&gt;Ref &lt;/b&gt;+7, &lt;b&gt;Will &lt;/b&gt;+5&lt;/h5&gt;&lt;h5&gt;&lt;b&gt;Immune &lt;/b&gt;poison, sonic&lt;/h5&gt;&lt;/div&gt;&lt;hr/&gt;&lt;div&gt;&lt;h5&gt;&lt;b&gt;OFFENSE&lt;/b&gt;&lt;/h5&gt;&lt;/div&gt;&lt;hr/&gt;&lt;div&gt;&lt;h5&gt;&lt;b&gt;Spd &lt;/b&gt;30 ft., fly 60 ft. (good)&lt;/h5&gt;&lt;h5&gt;&lt;b&gt;Melee &lt;/b&gt;sting +10 (1d8+7 plus poison)&lt;/h5&gt;&lt;h5&gt;&lt;b&gt;Ranged &lt;/b&gt;composite longbow +8 (1d8+5/x3 plus poison) or &lt;/br&gt;  Rapid Shot +6/+6 (1d8+5/x3 plus poison)&lt;/h5&gt;&lt;h5&gt;&lt;b&gt;Space &lt;/b&gt;5 ft.; &lt;b&gt;Reach &lt;/b&gt;5 ft.&lt;/h5&gt;&lt;h5&gt;&lt;b&gt;Special Attacks &lt;/b&gt;merope consumption&lt;/h5&gt;&lt;/div&gt;&lt;hr/&gt;&lt;div&gt;&lt;h5&gt;&lt;b&gt;STATISTICS&lt;/b&gt;&lt;/h5&gt;&lt;/div&gt;&lt;hr/&gt;&lt;div&gt;&lt;h5&gt;&lt;b&gt;Str &lt;/b&gt;20, &lt;b&gt;Dex &lt;/b&gt;17, &lt;b&gt;Con &lt;/b&gt;16, &lt;b&gt;Int &lt;/b&gt; 12, &lt;b&gt;Wis &lt;/b&gt;13, &lt;b&gt;Cha &lt;/b&gt;15&lt;/h5&gt;&lt;h5&gt;&lt;b&gt;Base Atk &lt;/b&gt;+5; &lt;b&gt;CMB &lt;/b&gt;+10; &lt;b&gt;CMD &lt;/b&gt;23&lt;/h5&gt;&lt;h5&gt;&lt;b&gt;Feats &lt;/b&gt;Point-Blank Shot, Precise Shot, Rapid Shot&lt;/h5&gt;&lt;h5&gt;&lt;b&gt;Skills &lt;/b&gt;Fly +13, Intimidate +10, Perception +9, Stealth +9, Survival +9&lt;/h5&gt;&lt;h5&gt;&lt;b&gt;Languages &lt;/b&gt;Common, Sylvan&lt;/h5&gt;&lt;/div&gt;&lt;hr/&gt;&lt;div&gt;&lt;h5&gt;&lt;b&gt;ECOLOGY&lt;/b&gt;&lt;/h5&gt;&lt;/div&gt;&lt;hr/&gt;&lt;div&gt;&lt;h5&gt;&lt;b&gt;Environment &lt;/b&gt; any&lt;/h5&gt;&lt;h5&gt;&lt;b&gt;Organization &lt;/b&gt;pair, troop (3-8), or company (9-20 soldiers, 2-4 rangers of 3-5th level, 1-2 rogues of 4-6th level, and 1 fighter commander of 5-8th level)&lt;/h5&gt;&lt;h5&gt;&lt;b&gt;Treasure &lt;/b&gt;standard (chain shirt, composite longbow [+5 Str] with 20 arrows, 1 dose of merope, other treasure)&lt;/h5&gt;&lt;/div&gt;&lt;hr/&gt;&lt;div&gt;&lt;h5&gt;&lt;b&gt;SPECIAL ABILITIES&lt;/b&gt;&lt;/h5&gt;&lt;/div&gt;&lt;hr/&gt;&lt;div&gt;&lt;/h5&gt;&lt;h5&gt;&lt;b&gt;Merope Consumption (Su)&lt;/b&gt; Once per day as a standard action, a thriae soldier can consume a dose of merope in order to enhance her combat abilities for 1d6+3 rounds. Starting on the round after the merope is consumed, the thriae soldier gains a +2 insight bonus on attack rolls and saving throws, and gains fast healing 3.  &lt;/h5&gt;&lt;h5&gt;&lt;b&gt;Poison (Ex)&lt;/b&gt; Sting or arrow-injury; &lt;i&gt;save&lt;/i&gt; Fort DC 15; &lt;i&gt;frequency&lt;/i&gt; 1/round for 6 rounds; &lt;i&gt;effect&lt;/i&gt; 1d2 Str; &lt;i&gt;cure&lt;/i&gt; 1 &lt;i&gt;save&lt;/i&gt;. As a free action, a thriae soldier can apply her venom to an arrow as she fires the shot. The save DC is Constitution-based.&lt;/h5&gt;&lt;/div&gt;&lt;br&gt;&lt;/br&gt;&lt;div&gt;&lt;h4&gt;&lt;p&gt;&lt;p&gt;The guardians of the thriae colony and its treasures, thriae soldiers make up the backbone of a hive's defenses. Whether patrolling the perimeter of the hive or protecting its queen and seers from attackers, soldiers are a crucial asset ensuring a colony's survival, and so it makes sense that they compose the majority of thriae populations. While not as spiritually powerful as their seer and queen kin, soldiers possess remarkable agility and skill with the bow. Guards remain stationed in pairs outside doors to important areas, such as the meditation chambers of seers and the enormous private quarters of the queen, and when their duties take them outside the walls of the hive, they travel in large convoys.  A thriae soldier's stinger carries within it especially potent venom similar to that of giant bees, and the soldier can easily apply this poison to her weapons. While most soldiers carry bows, they are also trained at an early age with a multitude of both melee and ranged weapons, and some prefer the feel of a sword or hammer. Regardless of the type, all thriae weapons and armors are expertly crafted, made of steel and gilded with intricate decorations of gold and amber-hued gems. Thriae soldiers are often talented artisans as well as warriors, and most create their own weapons to bear in combat.  Since there are exponentially more soldiers than seers in any given colony, thriae queens ration merope sparingly to soldiers, whose use of it doesn't provoke the divine insight cherished by thriae culture, but rather inspires courage and brute strength on the battlefield. When a thriae soldier consumes merope, her reflexes quicken, her wits sharpen, and she gains a second wind, so most individuals save their rationed doses for times of dire need. When circumstances are especially grim, commanders of thriae militias will order all of their troops to consume their merope at once, giving the company the final burst of strength it needs to turn the tide of battle.  Thriae soldiers are heavier-set than most of their slender thriae sisters, and average individuals weigh about 200 pounds and measure 6 feet from head to toe.&lt;/p&gt;&lt;/h4&gt;&lt;/div&gt;</t>
  </si>
  <si>
    <t>Hekatonkheires</t>
  </si>
  <si>
    <t>all-around vision, darkvision 120 ft., true seeing; Perception +35</t>
  </si>
  <si>
    <t>42, touch 4, flat-footed 40</t>
  </si>
  <si>
    <t>(+8 armor, +2 Dex, +30 natural, -8 size)</t>
  </si>
  <si>
    <t>(24d10+384)</t>
  </si>
  <si>
    <t>regeneration 10 (epic)</t>
  </si>
  <si>
    <t>Fort +30, Ref +12, Will +18</t>
  </si>
  <si>
    <t>spell turning</t>
  </si>
  <si>
    <t>20/epic and lawful</t>
  </si>
  <si>
    <t>aging, death effects, disease, mind-affecting effects</t>
  </si>
  <si>
    <t>+3 weapon +38/+33/+28/+23 (6d6+22 plus hundred-handed whirlwind) or   slam +35 (4d8+28 plus stun)</t>
  </si>
  <si>
    <t>rock +22/+17/+12/+7 (8d8+31/18-20)</t>
  </si>
  <si>
    <t>rock throwing (200 ft.), stunning slam</t>
  </si>
  <si>
    <t>Spell-Like Abilities (CL 20th; concentration +27)  Constant-air walk, spell turning, true seeing   At Will-bestow curse (DC 21), break enchantment, chain lightning (DC 23), greater dispel magic, find the path, sending   3/day-greater scrying (DC 24), heal, mass suggestion (DC 23)   1/day-dominate monster (DC 26), greater spell immunity, imprisonment (DC 26), storm of vengeance (DC 26)</t>
  </si>
  <si>
    <t>Str 48, Dex 15, Con 43, Int 22, Wis 19, Cha 24</t>
  </si>
  <si>
    <t>+51 (+53 bull rush)</t>
  </si>
  <si>
    <t>63 (65 vs. bull rush)</t>
  </si>
  <si>
    <t>Alertness, Cleave, Combat Expertise, Critical Focus, Great Cleave, Greater Vital Strike, Improved Bull Rush, Improved Initiative, Improved Vital Strike, Lightning Reflexes, Power Attack, Vital Strike</t>
  </si>
  <si>
    <t>Acrobatics +29 (+41 when jumping), Bluff +34, Climb +46, Craft (any) +33, Diplomacy +31, Escape Artist +29, Intimidate +34, Knowledge (history) +30, Knowledge (planes) +33, Perception +35, Sense Motive +35, Survival +28</t>
  </si>
  <si>
    <t>hands of war, planar leap</t>
  </si>
  <si>
    <t>triple (50-100 various weapons, other treasure)</t>
  </si>
  <si>
    <t>This behemoth looks like a towering humanoid with fifty heads and twice as many hands, each wielding a different weapon.</t>
  </si>
  <si>
    <t>Hands of War (Su) Any weapon a hekatonkheires wields gains a +3 enhancement bonus while the titan holds it. A hekatonkheires's attacks are treated as epic and evil for the purposes of overcoming damage reduction. In addition, a hekatonkheires's multitude of arms allows it to effectively block attacks, granting it a +8 armor bonus to its AC.  Hundred-Handed Whirlwind (Ex) A hekatonkheires carries several dozen weapons of various types in its hundred hands, but when it attacks in melee, you don't have to resolve each of these as a separate attack. Instead, when the titan attacks with its weapons, it rolls its attacks normally (either one attack for a standard action, or four as a full-round action) and hits every creature in its reach each time an attack roll exceeds that creature's AC. If any such attack roll results in a possible critical hit, the critical is applied to one creature of the hekatonkheires's choosing. The hekatonkheires can choose to deal bludgeoning, piercing, or slashing damage as a free action on each separate hit.  Planar Leap (Su) A hekatonkheires traverses the planes by physically smashing through planar boundaries and crashing devastatingly into the target plane itself. Once per year as a full-round action, a hekatonkheires can, as part of a jump, plane shift to any other plane (as per the spell of the same name). It can only bring itself and its gear when it travels in this manner. When the hekatonkheires reaches its destination plane, it falls from the sky and crashes to the ground, creating a devastating explosion of thunder and fire. Any creature within 300 feet of the point where the hekatonkheires lands (including the titan itself ) takes 20d6 points of bludgeoning damage and 20d6 points of sonic damage (Reflex DC 38 half ). The save DC is Constitution-based.  Stunning Slam (Ex) As a standard action, a hekatonkheires may forgo any weapon attacks to make a single slam attack against any creature in reach. If it hits, the target takes damage and must succeed at a DC 41 Fortitude save to avoid being stunned for 1d6 rounds. The save DC is Strength-based.</t>
  </si>
  <si>
    <t>Horrifying abominations shunned by the gods immediately upon their creation, the hekatonkheires are perhaps the most powerful and devastating race of titans in existence. When the titans-envious of the gods' divine strength- rebelled against the deities, the hekatonkheires were among the first to pick up arms, weary of the scorn their own creators felt for them. The betrayal of the Elysian titans led to the hekatonkheires' swift capture by the gods, who found the hekatonkheires' power to be so immense that they were not banished to the Abyss with their Thanatotic brethren. Instead, the gods cast the hekatonkheires into the furthest reaches of the multiverse they could find. There, the hekatonkheires drifted in expanses of nothingness for unknown eons, and the madness wrought upon them by isolation destroyed their memories. Yet from their madness these shattered monstrosities spawned progeny to  replace them in their pursuit to destroy, and some of these monstrous offspring discovered ways to break through planar boundaries and wander the multiverse freely.  The gods initially created only three hekatonkheires, seeking to make the ultimate warriors in order to guard the gates to the Abyss. These three ancient titans still drift in the unknown expanses between planes-the hekatonkheires that now walk the worlds are their lesser spawn. But these so-called "lesser" titans remain almost unimaginably powerful themselves. They have no knowledge of why their forgotten ancestors were originally banished, and so they wander in search of answers, all the while destroying entire worlds. They are warped engines of mayhem, their existence based wholly on the devastation of life and anything that might remind them of their age-old war against the gods, having inherited only the haunting ghosts of such memories from their ancestors.  Those hekatonkheires who have emerged back into the multiverse have done so in different realms, and to date, no record of any two of these spawn meeting one another exists. It is fortunate that only one hekatonkheires is encountered on a world at any given time, as even scholars cannot fathom the power that would arise out of two or more of the titans' collective strength. They traverse the planes alone, caring not for allies of any sort until they can remember what their purpose was when they were born eons ago.  Though hekatonkheires are as intelligent as the rest of their titan relatives, they wander with such destructive and seemingly mindless intentions that they spare no time in communicating with other creatures, especially those that would beg for mercy. The hekatonkheires were created to destroy, and so that is all they desire to do; the crushing blows of their fists and the goring slashes of their weapons speak for themselves. They serve no master, and halt their otherwise endless rampage only if called by their true names, which few-if any-mortals know. Those that do know these names speak them only in whispers, for their mere utterance seems to carry with it immeasurable power.  A hekatonkheires can only be called via mighty spells such as gate if a conjurer knows the plane the titan is currently on, and only if the conjurer knows the true name of the hekatonkheires it is seeking to call. Only the mad or depraved would dare such a feat, however, as the might of one of these unique goliaths is so massive that the being cannot be controlled, and even if it is banished back to the realm from whence it came,   it is never long before the hekatonkheires sets its sights on the world it visited so brief ly, if only to sate its lust for destroying it.  Each hekatonkheires has 50 heads and 100 arms so that one is never caught off guard. The stones that it hurls with its 100 hands are as big as boulders, and those who have seen a hekatonkheires hurl such rocks and lived to tell the tale have said that it is as though an entire mountain is falling from the sky. In addition to their unworldly strength, hekatonkheires are known for their awesome control over the powers of lightning and thunder, and an individual hekatonkheires's arrival is often prefaced by an abrupt and tumultuous storm in the area. Like all titans, hekatonkheires are immortal, and do not die unless they are slain.  A hekatonkheires is 50 feet tall and weighs 25 tons.</t>
  </si>
  <si>
    <t>&lt;link rel="stylesheet"href="PF.css"&gt;&lt;div&gt;&lt;h2&gt;Titan, Hekatonkheires&lt;/h2&gt;&lt;h3&gt;&lt;i&gt;This behemoth looks like a towering humanoid with fifty heads and twice as many hands, each wielding a different weapon.&lt;/i&gt;&lt;/h3&gt;&lt;br&gt;&lt;/div&gt;&lt;div class="heading"&gt;&lt;p class="alignleft"&gt;Hekatonkheires&lt;/p&gt;&lt;p class="alignright"&gt;CR 24&lt;/p&gt;&lt;div style="clear: both;"&gt;&lt;/div&gt;&lt;/div&gt;&lt;div&gt;&lt;h5&gt;&lt;b&gt;XP &lt;/b&gt;1,228,800&lt;/h5&gt;&lt;h5&gt;CE Colossal outsider (chaotic, evil, extraplanar)&lt;/h5&gt;&lt;h5&gt;&lt;b&gt;Init &lt;/b&gt;+6; &lt;b&gt;Senses &lt;/b&gt;all-around vision, darkvision 120 ft., &lt;i&gt;true seeing&lt;/i&gt;; Perception +35&lt;/h5&gt;&lt;/div&gt;&lt;hr/&gt;&lt;div&gt;&lt;h5&gt;&lt;b&gt;DEFENSE&lt;/b&gt;&lt;/h5&gt;&lt;/div&gt;&lt;hr/&gt;&lt;div&gt;&lt;h5&gt;&lt;b&gt;AC &lt;/b&gt;42, touch 4, flat-footed 40 (+8 armor, +2 Dex, +30 natural, -8 size)&lt;/h5&gt;&lt;h5&gt;&lt;b&gt;hp &lt;/b&gt;516 (24d10+384); regeneration 10 (epic)&lt;/h5&gt;&lt;h5&gt;&lt;b&gt;Fort &lt;/b&gt;+30, &lt;b&gt;Ref &lt;/b&gt;+12, &lt;b&gt;Will &lt;/b&gt;+18&lt;/h5&gt;&lt;h5&gt;&lt;b&gt;Defensive Abilities &lt;/b&gt;spell turning; &lt;b&gt;DR &lt;/b&gt;20/epic and lawful; &lt;b&gt;Immune &lt;/b&gt;aging, death effects, disease, mind-affecting effects; &lt;b&gt;SR &lt;/b&gt;35&lt;/h5&gt;&lt;/div&gt;&lt;hr/&gt;&lt;div&gt;&lt;h5&gt;&lt;b&gt;OFFENSE&lt;/b&gt;&lt;/h5&gt;&lt;/div&gt;&lt;hr/&gt;&lt;div&gt;&lt;h5&gt;&lt;b&gt;Spd &lt;/b&gt;60 ft.;  &lt;i&gt;air walk&lt;/i&gt;&lt;/h5&gt;&lt;h5&gt;&lt;b&gt;Melee &lt;/b&gt;&lt;i&gt;&lt;i&gt;+3 weapon&lt;/i&gt;&lt;/i&gt; +38/+33/+28/+23 (6d6+22 plus hundred-handed whirlwind) or &lt;/br&gt;  slam +35 (4d8+28 plus stun)&lt;/h5&gt;&lt;h5&gt;&lt;b&gt;Ranged &lt;/b&gt;rock +22/+17/+12/+7 (8d8+31/18-20)&lt;/h5&gt;&lt;h5&gt;&lt;b&gt;Space &lt;/b&gt;30 ft.; &lt;b&gt;Reach &lt;/b&gt;30 ft.&lt;/h5&gt;&lt;h5&gt;&lt;b&gt;Special Attacks &lt;/b&gt;rock throwing (200 ft.), stunning slam&lt;/h5&gt;&lt;h5&gt;&lt;b&gt;Spell-Like Abilities&lt;/b&gt; (CL 20th; concentration +27)  &lt;/br&gt;Constant&amp;mdash;&lt;i&gt;air walk&lt;/i&gt;, &lt;i&gt;spell turning&lt;/i&gt;, &lt;i&gt;true seeing&lt;/i&gt; &lt;/br&gt;At Will&amp;mdash;&lt;i&gt;bestow curse&lt;/i&gt; (DC 21), &lt;i&gt;break enchantment&lt;/i&gt;, &lt;i&gt;chain lightning&lt;/i&gt; (DC 23), &lt;i&gt;greater dispel magic&lt;/i&gt;, &lt;i&gt;find the path&lt;/i&gt;, &lt;i&gt;sending&lt;/i&gt; &lt;/br&gt;3/day&amp;mdash;&lt;i&gt;greater scrying&lt;/i&gt; (DC 24), &lt;i&gt;heal&lt;/i&gt;, &lt;i&gt;mass suggestion&lt;/i&gt; (DC 23) &lt;/br&gt;1/day&amp;mdash;&lt;i&gt;dominate monster&lt;/i&gt; (DC 26), &lt;i&gt;greater spell immunity&lt;/i&gt;, &lt;i&gt;imprisonment&lt;/i&gt; (DC 26), &lt;i&gt;storm of vengeance&lt;/i&gt; (DC 26)&lt;/h5&gt;&lt;/h5&gt;&lt;/div&gt;&lt;hr/&gt;&lt;div&gt;&lt;h5&gt;&lt;b&gt;STATISTICS&lt;/b&gt;&lt;/h5&gt;&lt;/div&gt;&lt;hr/&gt;&lt;div&gt;&lt;h5&gt;&lt;b&gt;Str &lt;/b&gt;48, &lt;b&gt;Dex &lt;/b&gt;15, &lt;b&gt;Con &lt;/b&gt;43, &lt;b&gt;Int &lt;/b&gt; 22, &lt;b&gt;Wis &lt;/b&gt;19, &lt;b&gt;Cha &lt;/b&gt;24&lt;/h5&gt;&lt;h5&gt;&lt;b&gt;Base Atk &lt;/b&gt;+24; &lt;b&gt;CMB &lt;/b&gt;+51 (+53 bull rush); &lt;b&gt;CMD &lt;/b&gt;63 (65 vs. bull rush)&lt;/h5&gt;&lt;h5&gt;&lt;b&gt;Feats &lt;/b&gt;Alertness, Cleave, Combat Expertise, Critical Focus, Great Cleave, Greater Vital Strike, Improved Bull Rush, Improved Initiative, Improved Vital Strike, Lightning Reflexes, Power Attack, Vital Strike&lt;/h5&gt;&lt;h5&gt;&lt;b&gt;Skills &lt;/b&gt;Acrobatics +29 (+41 when jumping), Bluff +34, Climb +46, Craft (any) +33, Diplomacy +31, Escape Artist +29, Intimidate +34, Knowledge (history) +30, Knowledge (planes) +33, Perception +35, Sense Motive +35, Survival +28&lt;/h5&gt;&lt;h5&gt;&lt;b&gt;Languages &lt;/b&gt;Abyssal, Celestial, Common; telepathy 300 ft.&lt;/h5&gt;&lt;h5&gt;&lt;b&gt;SQ &lt;/b&gt;hands of war, planar leap&lt;/h5&gt;&lt;/div&gt;&lt;hr/&gt;&lt;div&gt;&lt;h5&gt;&lt;b&gt;ECOLOGY&lt;/b&gt;&lt;/h5&gt;&lt;/div&gt;&lt;hr/&gt;&lt;div&gt;&lt;h5&gt;&lt;b&gt;Environment &lt;/b&gt; any&lt;/h5&gt;&lt;h5&gt;&lt;b&gt;Organization &lt;/b&gt;solitary&lt;/h5&gt;&lt;h5&gt;&lt;b&gt;Treasure &lt;/b&gt;triple (50-100 various weapons, other treasure)&lt;/h5&gt;&lt;/div&gt;&lt;hr/&gt;&lt;div&gt;&lt;h5&gt;&lt;b&gt;SPECIAL ABILITIES&lt;/b&gt;&lt;/h5&gt;&lt;/div&gt;&lt;hr/&gt;&lt;div&gt;&lt;/h5&gt;&lt;h5&gt;&lt;b&gt;Hands of War (Su)&lt;/b&gt; Any weapon a hekatonkheires wields gains a +3 enhancement bonus while the titan holds it. A hekatonkheires's attacks are treated as epic and evil for the purposes of overcoming damage reduction. In addition, a hekatonkheires's multitude of arms allows it to effectively block attacks, granting it a +8 armor bonus to its AC.  &lt;/h5&gt;&lt;h5&gt;&lt;b&gt;Hundred-Handed Whirlwind (Ex)&lt;/b&gt; A hekatonkheires carries several dozen weapons of various types in its hundred hands, but when it attacks in melee, you don't have to resolve each of these as a separate attack. Instead, when the titan attacks with its weapons, it rolls its attacks normally (either one attack for a standard action, or four as a full-round action) and hits every creature in its reach each time an attack roll exceeds that creature's AC. If any such attack roll results in a possible critical hit, the critical is applied to one creature of the hekatonkheires's choosing. The hekatonkheires can choose to deal bludgeoning, piercing, or slashing damage as a free action on each separate hit.  &lt;/h5&gt;&lt;h5&gt;&lt;b&gt;Planar Leap (Su)&lt;/b&gt; A hekatonkheires traverses the planes by physically smashing through planar boundaries and crashing devastatingly into the target plane itself. Once per year as a full-round action, a hekatonkheires can, as part of a jump, &lt;i&gt;plane shift&lt;/i&gt; to any other plane (as per the spell of the same name). It can only bring itself and its gear when it travels in this manner. When the hekatonkheires reaches its destination plane, it falls from the sky and crashes to the ground, creating a devastating explosion of thunder and fire. Any creature within 300 feet of the point where the hekatonkheires lands (including the titan itself ) takes 20d6 points of bludgeoning damage and 20d6 points of sonic damage (Reflex DC 38 half ). The save DC is Constitution-based.  &lt;/h5&gt;&lt;h5&gt;&lt;b&gt;Stunning Slam (Ex)&lt;/b&gt; As a standard action, a hekatonkheires may forgo any weapon attacks to make a single slam attack against any creature in reach. If it hits, the target takes damage and must succeed at a DC 41 Fortitude save to avoid being stunned for 1d6 rounds. The save DC is Strength-based.&lt;/h5&gt;&lt;/div&gt;&lt;br&gt;&lt;div&gt;&lt;h4&gt;&lt;p&gt;&lt;p&gt;Horrifying abominations shunned by the gods immediately upon their creation, the hekatonkheires are perhaps the most powerful and devastating race of titans in existence. When the titans-envious of the gods' divine strength- rebelled against the deities, the hekatonkheires were among the first to pick up arms, weary of the scorn their own creators felt for them. The betrayal of the Elysian titans led to the hekatonkheires' swift capture by the gods, who found the hekatonkheires' power to be so immense that they were not banished to the Abyss with their Thanatotic brethren. Instead, the gods cast the hekatonkheires into the furthest reaches of the multiverse they could find. There, the hekatonkheires drifted in expanses of nothingness for unknown eons, and the madness wrought upon them by isolation destroyed their memories. Yet from their madness these shattered monstrosities spawned progeny to  replace them in their pursuit to destroy, and some of these monstrous offspring discovered ways to break through planar boundaries and wander the multiverse freely.  The gods initially created only three hekatonkheires, seeking to make the ultimate warriors in order to guard the &lt;i&gt;gate&lt;/i&gt;s to the Abyss. These three ancient titans still drift in the unknown expanses between planes-the hekatonkheires that now walk the worlds are their lesser spawn. But these so-called "lesser" titans remain almost unimaginably powerful themselves. They have no knowledge of why their forgotten ancestors were originally banished, and so they wander in search of answers, all the while destroying entire worlds. They are warped engines of mayhem, their existence based wholly on the devastation of life and anything that might remind them of their age-old war against the gods, having inherited only the haunting ghosts of such memories from their ancestors.  Those hekatonkheires who have emerged back into the multiverse have done so in different realms, and to date, no record of any two of these spawn meeting one another exists. It is fortunate that only one hekatonkheires is encountered on a world at any given time, as even scholars cannot fathom the power that would arise out of two or more of the titans' collective strength. They traverse the planes alone, caring not for allies of any sort until they can remember what their purpose was when they were born eons ago.  Though hekatonkheires are as intelligent as the rest of their titan relatives, they wander with such destructive and seemingly mindless intentions that they spare no time in communicating with other creatures, especially those that would beg for mercy. The hekatonkheires were created to destroy, and so that is all they desire to do; the crushing blows of their fists and the goring slashes of their weapons speak for themselves. They serve no master, and halt their otherwise endless rampage only if called by their true names, which few-if any-mortals know. Those that do know these names speak them only in whispers, for their mere utterance seems to carry with it immeasurable power.  A hekatonkheires can only be called via mighty spells such as &lt;i&gt;gate&lt;/i&gt; if a conjurer knows the plane the titan is currently on, and only if the conjurer knows the true name of the hekatonkheires it is seeking to call. Only the mad or depraved would dare such a feat, however, as the might of one of these unique goliaths is so massive that the being cannot be controlled, and even if it is banished back to the realm from whence it came,   it is never long before the hekatonkheires sets its sights on the world it visited so brief ly, if only to sate its lust for destroying it.  Each hekatonkheires has 50 heads and 100 arms so that one is never caught off guard. The stones that it hurls with its 100 hands are as big as boulders, and those who have seen a hekatonkheires hurl such rocks and lived to tell the tale have said that it is as though an entire mountain is falling from the sky. In addition to their unworldly strength, hekatonkheires are known for their awesome control over the powers of lightning and thunder, and an individual hekatonkheires's arrival is often prefaced by an abrupt and tumultuous storm in the area. Like all titans, hekatonkheires are immortal, and do not die unless they are slain.  A hekatonkheires is 50 feet tall and weighs 25 tons.&lt;/p&gt;&lt;/h4&gt;&lt;/div&gt;</t>
  </si>
  <si>
    <t>Tojanida</t>
  </si>
  <si>
    <t>all-around vision, darkvision 60 ft.; Perception +14</t>
  </si>
  <si>
    <t>(+1 Dex, +1 dodge, +9 natural)</t>
  </si>
  <si>
    <t>10 ft., swim 90 ft.</t>
  </si>
  <si>
    <t>bite +9 (1d6+3), 2 claws +9 (1d6+3)</t>
  </si>
  <si>
    <t>Str 16, Dex 13, Con 17, Int 10, Wis 12, Cha 9</t>
  </si>
  <si>
    <t>Blind-Fight, Dodge, Power Attack</t>
  </si>
  <si>
    <t>Bluff +5, Escape Artist +10, Knowledge (planes) +9, Perception +14, Perform (act) +5, Sense Motive +10, Stealth +7, Survival +7, Swim +11</t>
  </si>
  <si>
    <t xml:space="preserve"> any water (Plane of Water)</t>
  </si>
  <si>
    <t>solitary, pair, clutch (3-6), or cult (1 tojanida plus 2-12 humanoid followers)</t>
  </si>
  <si>
    <t>This creature resembles a cross between a turtle and a crab, with flippers instead of legs, a snapping beak, and two pincers.</t>
  </si>
  <si>
    <t>Ink Cloud (Ex) A tojanida can emit a 30-foot-radius sphere of ink once per minute as a free action. The ink provides total concealment in water, and persists for 1 minute. If used out of the water, the jet of ink is a line 30 feet long, and creatures in the area must succeed at a DC 16 Reflex save or be blinded for 1 round. The save DC is Constitution-based.</t>
  </si>
  <si>
    <t>Tojanidas are bizarre natives from the Plane of Water that resemble mixes between monstrous crabs and enormous snapping turtles. Originally elemental beings of water, tojanidas were bound into their strange forms long ago for unclear reasons, and no longer know how they might eventually return to their pure and formless state. Determined to preserve their pride, the grotesque tojanidas ply the waters of the planes seeking hedonistic pleasures- especially culinary ones-and the adoration of other races. Loquacious when addressed with the proper respect, they make excellent heralds and emissaries for more powerful beings, and often enjoy posing as such even when operating on their own. When riled, however, tojanidas make fearsome opponents, violent and eager juggernauts with snapping jaws and clacking pincers.  Adult tojanidas are roughly 6 feet long and weigh several hundred pounds. When threatened, a tojanida can retract its limbs most of the way into its shell, which is an irremovable part of its body. The ring of eyes completely encircling the tojanida's shell along its rim makes the creature extremely difficult to catch by surprise. While tojanidas adore eating, as they find flavor and texture to be two of the most fascinating senses, they don't actually need to consume food, instead drawing sustenance directly from the currents of arcane energy all around them via the magic of their shells.  Blessed (some might say cursed) with extremely long racial memories, tojanidas wander the oceans and lakes of innumerable worlds, attempting to find unusual physical pleasures or conversation capable of distracting them from the insufferable ennui and apathy born of remembering their ancestors' experiences. Though the tojanidas themselves may not appreciate the burden of memory, adventurers and scholars often seek the use of a tojanida's recalled lore.</t>
  </si>
  <si>
    <t>&lt;link rel="stylesheet"href="PF.css"&gt;&lt;div&gt;&lt;h2&gt;Tojanida&lt;/h2&gt;&lt;h3&gt;&lt;i&gt;&lt;i&gt;This creature resembles a cross between a turtle and a crab&lt;/i&gt;, with flippers instead of legs, &lt;i&gt;a snapping beak&lt;/i&gt;, &lt;i&gt;and two pincers&lt;/i&gt;.&lt;/i&gt;&lt;/h3&gt;&lt;br&gt;&lt;/br&gt;&lt;/div&gt;&lt;div class="heading"&gt;&lt;p class="alignleft"&gt;Tojanida&lt;/p&gt;&lt;p class="alignright"&gt;CR 5&lt;/p&gt;&lt;div style="clear: both;"&gt;&lt;/div&gt;&lt;/div&gt;&lt;div&gt;&lt;h5&gt;&lt;b&gt;XP &lt;/b&gt;1,600&lt;/h5&gt;&lt;h5&gt;N Medium outsider (extraplanar, water)&lt;/h5&gt;&lt;h5&gt;&lt;b&gt;Init &lt;/b&gt;+1; &lt;b&gt;Senses &lt;/b&gt;all-around vision, darkvision 60 ft.; Perception +14&lt;/h5&gt;&lt;/div&gt;&lt;hr/&gt;&lt;div&gt;&lt;h5&gt;&lt;b&gt;DEFENSE&lt;/b&gt;&lt;/h5&gt;&lt;/div&gt;&lt;hr/&gt;&lt;div&gt;&lt;h5&gt;&lt;b&gt;AC &lt;/b&gt;21, touch 12, flat-footed 19 (+1 Dex, +1 dodge, +9 natural)&lt;/h5&gt;&lt;h5&gt;&lt;b&gt;hp &lt;/b&gt;51 (6d10+18)&lt;/h5&gt;&lt;h5&gt;&lt;b&gt;Fort &lt;/b&gt;+8, &lt;b&gt;Ref &lt;/b&gt;+6, &lt;b&gt;Will &lt;/b&gt;+3&lt;/h5&gt;&lt;h5&gt;&lt;b&gt;Resist &lt;/b&gt;electricity 10, fire 10&lt;/h5&gt;&lt;/div&gt;&lt;hr/&gt;&lt;div&gt;&lt;h5&gt;&lt;b&gt;OFFENSE&lt;/b&gt;&lt;/h5&gt;&lt;/div&gt;&lt;hr/&gt;&lt;div&gt;&lt;h5&gt;&lt;b&gt;Spd &lt;/b&gt;10 ft., swim 90 ft.&lt;/h5&gt;&lt;h5&gt;&lt;b&gt;Melee &lt;/b&gt;bite +9 (1d6+3), 2 claws +9 (1d6+3)&lt;/h5&gt;&lt;h5&gt;&lt;b&gt;Space &lt;/b&gt;5 ft.; &lt;b&gt;Reach &lt;/b&gt;5 ft.&lt;/h5&gt;&lt;h5&gt;&lt;b&gt;Special Attacks &lt;/b&gt;ink cloud&lt;/h5&gt;&lt;/div&gt;&lt;hr/&gt;&lt;div&gt;&lt;h5&gt;&lt;b&gt;STATISTICS&lt;/b&gt;&lt;/h5&gt;&lt;/div&gt;&lt;hr/&gt;&lt;div&gt;&lt;h5&gt;&lt;b&gt;Str &lt;/b&gt;16, &lt;b&gt;Dex &lt;/b&gt;13, &lt;b&gt;Con &lt;/b&gt;17, &lt;b&gt;Int &lt;/b&gt; 10, &lt;b&gt;Wis &lt;/b&gt;12, &lt;b&gt;Cha &lt;/b&gt;9&lt;/h5&gt;&lt;h5&gt;&lt;b&gt;Base Atk &lt;/b&gt;+6; &lt;b&gt;CMB &lt;/b&gt;+9; &lt;b&gt;CMD &lt;/b&gt;21 (29 vs. trip)&lt;/h5&gt;&lt;h5&gt;&lt;b&gt;Feats &lt;/b&gt;Blind-Fight, Dodge, Power Attack&lt;/h5&gt;&lt;h5&gt;&lt;b&gt;Skills &lt;/b&gt;Bluff +5, Escape Artist +10, Knowledge (planes) +9, Perception +14, Perform (act) +5, Sense Motive +10, Stealth +7, Survival +7, Swim +11; &lt;b&gt;Racial Modifiers &lt;/b&gt;+4 Perception&lt;/h5&gt;&lt;h5&gt;&lt;b&gt;Languages &lt;/b&gt;Aquan&lt;/h5&gt;&lt;/div&gt;&lt;hr/&gt;&lt;div&gt;&lt;h5&gt;&lt;b&gt;ECOLOGY&lt;/b&gt;&lt;/h5&gt;&lt;/div&gt;&lt;hr/&gt;&lt;div&gt;&lt;h5&gt;&lt;b&gt;Environment &lt;/b&gt; any water (Plane of Water)&lt;/h5&gt;&lt;h5&gt;&lt;b&gt;Organization &lt;/b&gt;solitary, pair, clutch (3-6), or cult (1 tojanida plus 2-12 humanoid followers)&lt;/h5&gt;&lt;h5&gt;&lt;b&gt;Treasure &lt;/b&gt;standard&lt;/h5&gt;&lt;/div&gt;&lt;hr/&gt;&lt;div&gt;&lt;h5&gt;&lt;b&gt;SPECIAL ABILITIES&lt;/b&gt;&lt;/h5&gt;&lt;/div&gt;&lt;hr/&gt;&lt;div&gt;&lt;/h5&gt;&lt;h5&gt;&lt;b&gt;Ink Cloud (Ex)&lt;/b&gt; A tojanida can emit a 30-foot-radius sphere of ink once per minute as a free action. The ink provides total concealment in water, and persists for 1 minute. If used out of the water, the jet of ink is a line 30 feet long, and creatures in the area must succeed at a DC 16 Reflex save or be blinded for 1 round. The save DC is Constitution-based.&lt;/h5&gt;&lt;/div&gt;&lt;br&gt;&lt;/br&gt;&lt;div&gt;&lt;h4&gt;&lt;p&gt;&lt;p&gt;Tojanidas are bizarre natives from the Plane of Water that resemble mixes between monstrous crabs and enormous snapping turtles. Originally elemental beings of water, tojanidas were bound into their strange forms long ago for unclear reasons, and no longer know how they might eventually return to their pure and formless state. Determined to preserve their pride, the grotesque tojanidas ply the waters of the planes seeking hedonistic pleasures- especially culinary ones-and the adoration of other races. Loquacious when addressed with the proper respect, they make excellent heralds and emissaries for more powerful beings, and often enjoy posing as such even when operating on their own. When riled, however, tojanidas make fearsome opponents, violent and eager juggernauts with snapping jaws and clacking pincers.  Adult tojanidas are roughly 6 feet long and weigh several hundred pounds. When threatened, a tojanida can retract its limbs most of the way into its shell, which is an irremovable part of its body. The ring of eyes completely encircling the tojanida's shell along its rim makes the creature extremely difficult to catch by surprise. While tojanidas adore eating, as they find flavor and texture to be two of the most fascinating senses, they don't actually need to consume food, instead drawing sustenance directly from the currents of arcane energy all around them via the magic of their shells.  Blessed (some might say cursed) with extremely long racial memories, tojanidas wander the oceans and lakes of innumerable worlds, attempting to find unusual physical pleasures or conversation capable of distracting them from the insufferable ennui and apathy born of remembering their ancestors' experiences. Though the tojanidas themselves may not appreciate the burden of memory, adventurers and scholars often seek the use of a tojanida's recalled lore.&lt;/p&gt;&lt;/h4&gt;&lt;/div&gt;</t>
  </si>
  <si>
    <t>Tophet</t>
  </si>
  <si>
    <t>bite +21 (2d6+8 plus grab), 2 slams +21 (1d6+8)</t>
  </si>
  <si>
    <t>swallow whole (no damage [see below], AC 18, 40 hp), trample (2d6+12, DC 25)</t>
  </si>
  <si>
    <t>Str 26, Dex 8, Con -, Int -, Wis 12, Cha 1</t>
  </si>
  <si>
    <t>conductive</t>
  </si>
  <si>
    <t>solitary or prison (2-12)</t>
  </si>
  <si>
    <t>A distended metal maw filled with blunt, sculpted teeth stretches across the upper portion of this rotund iron effigy.</t>
  </si>
  <si>
    <t>Conductive (Ex) Anytime a tophet is affected by an effect that deals fire damage, determine how much damage the construct would have taken if it were not immune to fire. Creatures currently swallowed whole by the construct take fire damage equal to half of this amount.  Swallow Whole (Ex) Once swallowed by a tophet, an opponent takes no damage, but is trapped inside the creature's hollow interior. The construct's maw locks down, preventing creatures from climbing back out. A creature can attempt to hack or smash its way out as normal, but a tophet's stomach has hit points equal to one-tenth its actual hit points plus its bonus hit  points for being a construct (totalling 40 hit points for most tophets). Alternatively, a swallowed creature can attempt to pick the lock on the iron hatch in the tophet's stomach by making a DC 30 Disable Device check. If a creature exits by picking the lock, the tophet closes its hatch and can swallow whole again. These locks can also be picked from the outside, but only after the tophet is slain. A Large tophet's belly can hold 1 Medium creature at a time.</t>
  </si>
  <si>
    <t>Known in some lands as furnace guards or iron gluttons, tophets have long served in the palaces and prisons of tyrants as vigilant sentinels and dreaded punishments. Appearing as rotund iron statues, often bearing the caricatured visages of past kings or dishonored nobles, these constructs all possess yawning maws, capable of easily gobbling up smaller creatures. Upon consuming a victim, the animate statue becomes a walking prison, holding its victim within with little chance for escape. The iron statue can then return its victim to the proper cell, the feet of its lord, or any other fate its creator determines. In the most feared case, tophets capture or are fed prisoners, then wander out into the desert heat or even rivers of molten rock, where their interiors attain hellish temperatures, torturing and often outright killing those trapped within.  Tophets are often assembled in groups of up to a dozen, where cruel rulers incarcerate traitors and other criminals. Mindless creatures capable only of obeying their masters' whims, these unthinking constructs make incorruptible guardians and are endlessly loyal.  Tophets stand 10 feet tall and weigh 3,000 pounds.  Construction  A tophet's hollow body is made of 3,000 pounds of iron or steel forged in heats comparable to those found in active volcanoes worth 2,000 gp. Tophets can be made of other metals as well, such as bronze or cold iron.  TOPHET  CL 12th; Price 45,000 gp  Construction  Requirements Craft Construct, bull's strength, endure elements, creator must be CL 12th; Skill Craft (sculptures) DC 20; Cost 23,500 gp.</t>
  </si>
  <si>
    <t>&lt;link rel="stylesheet"href="PF.css"&gt;&lt;div&gt;&lt;h2&gt;Tophet&lt;/h2&gt;&lt;h3&gt;&lt;i&gt;A distended metal maw filled with blunt, sculpted teeth stretches across the upper portion of this rotund iron effigy.&lt;/i&gt;&lt;/h3&gt;&lt;br&gt;&lt;/div&gt;&lt;div class="heading"&gt;&lt;p class="alignleft"&gt;Tophet&lt;/p&gt;&lt;p class="alignright"&gt;CR 10&lt;/p&gt;&lt;div style="clear: both;"&gt;&lt;/div&gt;&lt;/div&gt;&lt;div&gt;&lt;h5&gt;&lt;b&gt;XP &lt;/b&gt;9,600&lt;/h5&gt;&lt;h5&gt;N Large construct &lt;/h5&gt;&lt;h5&gt;&lt;b&gt;Init &lt;/b&gt;-1; &lt;b&gt;Senses &lt;/b&gt;darkvision 60 ft., low-light vision; Perception +1&lt;/h5&gt;&lt;/div&gt;&lt;hr/&gt;&lt;div&gt;&lt;h5&gt;&lt;b&gt;DEFENSE&lt;/b&gt;&lt;/h5&gt;&lt;/div&gt;&lt;hr/&gt;&lt;div&gt;&lt;h5&gt;&lt;b&gt;AC &lt;/b&gt;24, touch 8, flat-footed 24 (-1 Dex, +16 natural, -1 size)&lt;/h5&gt;&lt;h5&gt;&lt;b&gt;hp &lt;/b&gt;107 (14d10+30)&lt;/h5&gt;&lt;h5&gt;&lt;b&gt;Fort &lt;/b&gt;+4, &lt;b&gt;Ref &lt;/b&gt;+3, &lt;b&gt;Will &lt;/b&gt;+5&lt;/h5&gt;&lt;h5&gt;&lt;b&gt;DR &lt;/b&gt;5/adamantine; &lt;b&gt;Immune &lt;/b&gt;fire, construct traits&lt;/h5&gt;&lt;/div&gt;&lt;hr/&gt;&lt;div&gt;&lt;h5&gt;&lt;b&gt;OFFENSE&lt;/b&gt;&lt;/h5&gt;&lt;/div&gt;&lt;hr/&gt;&lt;div&gt;&lt;h5&gt;&lt;b&gt;Spd &lt;/b&gt;20 ft.&lt;/h5&gt;&lt;h5&gt;&lt;b&gt;Melee &lt;/b&gt;bite +21 (2d6+8 plus grab), 2 slams +21 (1d6+8)&lt;/h5&gt;&lt;h5&gt;&lt;b&gt;Space &lt;/b&gt;10 ft.; &lt;b&gt;Reach &lt;/b&gt;5 ft.&lt;/h5&gt;&lt;h5&gt;&lt;b&gt;Special Attacks &lt;/b&gt;swallow whole (no damage [see below], AC 18, 40 hp), trample (2d6+12, DC 25)&lt;/h5&gt;&lt;/div&gt;&lt;hr/&gt;&lt;div&gt;&lt;h5&gt;&lt;b&gt;STATISTICS&lt;/b&gt;&lt;/h5&gt;&lt;/div&gt;&lt;hr/&gt;&lt;div&gt;&lt;h5&gt;&lt;b&gt;Str &lt;/b&gt;26, &lt;b&gt;Dex &lt;/b&gt;8, &lt;b&gt;Con &lt;/b&gt;-, &lt;b&gt;Int &lt;/b&gt; -, &lt;b&gt;Wis &lt;/b&gt;12, &lt;b&gt;Cha &lt;/b&gt;1&lt;/h5&gt;&lt;h5&gt;&lt;b&gt;Base Atk &lt;/b&gt;+14; &lt;b&gt;CMB &lt;/b&gt;+23 (+27 grapple); &lt;b&gt;CMD &lt;/b&gt;32 (36 vs. trip)&lt;/h5&gt;&lt;h5&gt;&lt;b&gt;SQ &lt;/b&gt;conductive&lt;/h5&gt;&lt;/div&gt;&lt;hr/&gt;&lt;div&gt;&lt;h5&gt;&lt;b&gt;ECOLOGY&lt;/b&gt;&lt;/h5&gt;&lt;/div&gt;&lt;hr/&gt;&lt;div&gt;&lt;h5&gt;&lt;b&gt;Environment &lt;/b&gt; any&lt;/h5&gt;&lt;h5&gt;&lt;b&gt;Organization &lt;/b&gt;solitary or prison (2-12)&lt;/h5&gt;&lt;h5&gt;&lt;b&gt;Treasure &lt;/b&gt;incidental&lt;/h5&gt;&lt;/div&gt;&lt;hr/&gt;&lt;div&gt;&lt;h5&gt;&lt;b&gt;SPECIAL ABILITIES&lt;/b&gt;&lt;/h5&gt;&lt;/div&gt;&lt;hr/&gt;&lt;div&gt;&lt;/h5&gt;&lt;h5&gt;&lt;b&gt;Conductive (Ex)&lt;/b&gt; Anytime a tophet is affected by an effect that deals fire damage, determine how much damage the construct would have taken if it were not immune to fire. Creatures currently swallowed whole by the construct take fire damage equal to half of this amount.  &lt;/h5&gt;&lt;h5&gt;&lt;b&gt;Swallow Whole (Ex)&lt;/b&gt; Once swallowed by a tophet, an opponent takes no damage, but is trapped inside the creature's hollow interior. The construct's maw locks down, preventing creatures from climbing back out. A creature can attempt to hack or smash its way out as normal, but a tophet's stomach has hit points equal to one-tenth its actual hit points plus its bonus hit  points for being a construct (totalling 40 hit points for most tophets). Alternatively, a swallowed creature can attempt to pick the lock on the iron hatch in the tophet's stomach by making a DC 30 Disable Device check. If a creature exits by picking the lock, the tophet closes its hatch and can swallow whole again. These locks can also be picked from the outside, but only after the tophet is slain. A Large tophet's belly can hold 1 Medium creature at a time.&lt;/h5&gt;&lt;/div&gt;&lt;br&gt;&lt;div&gt;&lt;h4&gt;&lt;p&gt;&lt;p&gt;Known in some lands as furnace guards or iron gluttons, tophets have long served in the palaces and prisons of tyrants as vigilant sentinels and dreaded punishments. Appearing as rotund iron statues, often bearing the caricatured visages of past kings or dishonored nobles, these constructs all possess yawning maws, capable of easily gobbling up smaller creatures. Upon consuming a victim, the animate statue becomes a walking prison, holding its victim within with little chance for escape. The iron statue can then return its victim to the proper cell, the feet of its lord, or any other fate its creator determines. In the most feared case, tophets capture or are fed prisoners, then wander out into the desert heat or even rivers of molten rock, where their interiors attain hellish temperatures, torturing and often outright killing those trapped within.  Tophets are often assembled in groups of up to a dozen, where cruel rulers incarcerate traitors and other criminals. Mindless creatures capable only of obeying their masters' whims, these unthinking constructs make incorruptible guardians and are endlessly loyal.  Tophets stand 10 feet tall and weigh 3,000 pounds.  &lt;br&gt;&lt;b&gt;Construction&lt;/b&gt;&lt;br&gt;  A tophet's hollow body is made of 3,000 pounds of iron or steel forged in heats comparable to those found in active volcanoes worth 2,000 gp. Tophets can be made of other metals as well, such as bronze or cold iron.  &lt;br&gt;&lt;div class="heading"&gt;&lt;p class="alignleft"&gt;Tophet&lt;div style="clear: both;"&gt;&lt;/div&gt;  &lt;b&gt;CL&lt;/b&gt; 12th; &lt;b&gt;Price&lt;/b&gt; 45,000 gp  &lt;br&gt;&lt;hr/&gt;&lt;b&gt;Construction&lt;/b&gt;&lt;hr/&gt;  &lt;b&gt;Requirements&lt;/b&gt; Craft Construct, &lt;i&gt;bull's strength&lt;/i&gt;, &lt;i&gt;endure elements&lt;/i&gt;, creator must be &lt;b&gt;CL&lt;/b&gt; 12th; &lt;b&gt;Skill&lt;/b&gt; Craft (sculptures) DC 20; &lt;b&gt;Cost&lt;/b&gt; 23,500 gp.&lt;/p&gt;&lt;/h4&gt;&lt;/div&gt;</t>
  </si>
  <si>
    <t>Jotund Troll</t>
  </si>
  <si>
    <t>all-around vision, low-light vision, scent; Perception +26</t>
  </si>
  <si>
    <t>30, touch 7, flat-footed 30</t>
  </si>
  <si>
    <t>(-1 Dex, +23 natural, -2 size)</t>
  </si>
  <si>
    <t>(16d8+144)</t>
  </si>
  <si>
    <t>multiple minds</t>
  </si>
  <si>
    <t>confusion and insanity effects</t>
  </si>
  <si>
    <t>club +20/+15/+10 (2d6+10/19-20), bite +15 (2d6+5 plus grab), claw +15 (1d8+5 plus grab)</t>
  </si>
  <si>
    <t>rock +10 (2d8+15)</t>
  </si>
  <si>
    <t>all-seeing attacks, cacophonous roar, fast swallow, rock throwing (120 ft.), swallow whole (4d6+15 bludgeoning, AC 21, 21 hp)</t>
  </si>
  <si>
    <t>Str 31, Dex 8, Con 29, Int 10, Wis 17, Cha 6</t>
  </si>
  <si>
    <t>+24 (+26 bull rush, +28 grapple)</t>
  </si>
  <si>
    <t>33 (35 vs. bull rush)</t>
  </si>
  <si>
    <t>Awesome Blow, Great Fortitude, Improved Bull Rush, Improved Critical (club), Improved Initiative, Lightning Reflexes, Power Attack, Vital Strike</t>
  </si>
  <si>
    <t>Climb +29, Perception +26</t>
  </si>
  <si>
    <t xml:space="preserve"> cold hills or mountains</t>
  </si>
  <si>
    <t>solitary or war party (1 jotund troll plus 2-5 hill giants or 3-12 ogres)</t>
  </si>
  <si>
    <t>This immense green-skinned brute wields a tree branch for a club and has nine heads, each filled with jutting teeth and tusks.</t>
  </si>
  <si>
    <t>All-Seeing Attacks (Ex) A jotund troll can make nine additional attacks of opportunity in a round, one for each head, although no more than a single attack for any given opportunity.  Cacophonous Roar (Su) Once every 1d4 rounds as a standard action, a jotund troll can emit a cacophonous roar from its nine heads. All creatures within a 60-foot spread of the troll must make a DC 20 Will save or become confused for 1d4 rounds. This is a mind-affecting effect. The save DC is Charisma-based and includes a +4 racial bonus.  Multiple Minds (Ex) A jotund troll has nine different minds that are in constant communication with each other. The resulting jumble of  tangled thoughts grants the troll a +4 racial bonus on all Will saving throws against mind-affecting effects. In addition, whenever a jotund troll must make a Will save, it can roll the saving throw twice and take the better of the two results.</t>
  </si>
  <si>
    <t>Jotund trolls are gigantic, nine-headed horrors. Prowling frigid moors and marshes, these rapacious creatures have the same insatiable appetites of common trolls but require much more sustenance because of their excessive size. Jotund trolls stand 30 feet tall and weigh roughly 25,000 pounds. They can live for up to 100 years.  The jotund troll's nine heads each have their own brains and senses, but they share, after a fashion, the same mind. Despite this, a jotund troll's heads often argue and bicker, particularly over which head gets to eat. The fact that all nine maws lead to the same shared stomach makes little difference in such culinary disagreements.  Jotund trolls spawn with either their own kind or with other trolls. In the latter case, there is only a 5% chance the offspring will be a jotund troll. Apart from brief mating periods, jotund trolls are solitary, although some cull together bands of other giants into devastating war parties that can lay waste to entire regions.</t>
  </si>
  <si>
    <t>&lt;link rel="stylesheet"href="PF.css"&gt;&lt;div&gt;&lt;h2&gt;Troll, Jotund&lt;/h2&gt;&lt;h3&gt;&lt;i&gt;This immense green-skinned brute wields a tree branch for a club and has nine heads, each filled with jutting teeth and tusks.&lt;/i&gt;&lt;/h3&gt;&lt;br&gt;&lt;/div&gt;&lt;div class="heading"&gt;&lt;p class="alignleft"&gt;Jotund Troll&lt;/p&gt;&lt;p class="alignright"&gt;CR 15&lt;/p&gt;&lt;div style="clear: both;"&gt;&lt;/div&gt;&lt;/div&gt;&lt;div&gt;&lt;h5&gt;&lt;b&gt;XP &lt;/b&gt;51,200&lt;/h5&gt;&lt;h5&gt;CE Huge humanoid (giant)&lt;/h5&gt;&lt;h5&gt;&lt;b&gt;Init &lt;/b&gt;+3; &lt;b&gt;Senses &lt;/b&gt;all-around vision, low-light vision, scent; Perception +26&lt;/h5&gt;&lt;/div&gt;&lt;hr/&gt;&lt;div&gt;&lt;h5&gt;&lt;b&gt;DEFENSE&lt;/b&gt;&lt;/h5&gt;&lt;/div&gt;&lt;hr/&gt;&lt;div&gt;&lt;h5&gt;&lt;b&gt;AC &lt;/b&gt;30, touch 7, flat-footed 30 (-1 Dex, +23 natural, -2 size)&lt;/h5&gt;&lt;h5&gt;&lt;b&gt;hp &lt;/b&gt;216 (16d8+144); regeneration 10 (acid or fire)&lt;/h5&gt;&lt;h5&gt;&lt;b&gt;Fort &lt;/b&gt;+16, &lt;b&gt;Ref &lt;/b&gt;+6, &lt;b&gt;Will &lt;/b&gt;+13 (+17 vs. mind-affecting effects)&lt;/h5&gt;&lt;h5&gt;&lt;b&gt;Defensive Abilities &lt;/b&gt;multiple minds; &lt;b&gt;Immune &lt;/b&gt;confusion and insanity effects&lt;/h5&gt;&lt;/div&gt;&lt;hr/&gt;&lt;div&gt;&lt;h5&gt;&lt;b&gt;OFFENSE&lt;/b&gt;&lt;/h5&gt;&lt;/div&gt;&lt;hr/&gt;&lt;div&gt;&lt;h5&gt;&lt;b&gt;Spd &lt;/b&gt;30 ft.&lt;/h5&gt;&lt;h5&gt;&lt;b&gt;Melee &lt;/b&gt;club +20/+15/+10 (2d6+10/19-20), bite +15 (2d6+5 plus grab), claw +15 (1d8+5 plus grab)&lt;/h5&gt;&lt;h5&gt;&lt;b&gt;Ranged &lt;/b&gt;rock +10 (2d8+15)&lt;/h5&gt;&lt;h5&gt;&lt;b&gt;Space &lt;/b&gt;15 ft.; &lt;b&gt;Reach &lt;/b&gt;15 ft.&lt;/h5&gt;&lt;h5&gt;&lt;b&gt;Special Attacks &lt;/b&gt;all-seeing attacks, cacophonous roar, fast swallow, rock throwing (120 ft.), swallow whole (4d6+15 bludgeoning, AC 21, 21 hp)&lt;/h5&gt;&lt;/div&gt;&lt;hr/&gt;&lt;div&gt;&lt;h5&gt;&lt;b&gt;STATISTICS&lt;/b&gt;&lt;/h5&gt;&lt;/div&gt;&lt;hr/&gt;&lt;div&gt;&lt;h5&gt;&lt;b&gt;Str &lt;/b&gt;31, &lt;b&gt;Dex &lt;/b&gt;8, &lt;b&gt;Con &lt;/b&gt;29, &lt;b&gt;Int &lt;/b&gt; 10, &lt;b&gt;Wis &lt;/b&gt;17, &lt;b&gt;Cha &lt;/b&gt;6&lt;/h5&gt;&lt;h5&gt;&lt;b&gt;Base Atk &lt;/b&gt;+12; &lt;b&gt;CMB &lt;/b&gt;+24 (+26 bull rush, +28 grapple); &lt;b&gt;CMD &lt;/b&gt;33 (35 vs. bull rush)&lt;/h5&gt;&lt;h5&gt;&lt;b&gt;Feats &lt;/b&gt;Awesome Blow, Great Fortitude, Improved Bull Rush, Improved Critical (club), Improved Initiative, Lightning Reflexes, Power Attack, Vital Strike&lt;/h5&gt;&lt;h5&gt;&lt;b&gt;Skills &lt;/b&gt;Climb +29, Perception +26; &lt;b&gt;Racial Modifiers &lt;/b&gt;+4 Perception&lt;/h5&gt;&lt;h5&gt;&lt;b&gt;Languages &lt;/b&gt;Giant&lt;/h5&gt;&lt;/div&gt;&lt;hr/&gt;&lt;div&gt;&lt;h5&gt;&lt;b&gt;ECOLOGY&lt;/b&gt;&lt;/h5&gt;&lt;/div&gt;&lt;hr/&gt;&lt;div&gt;&lt;h5&gt;&lt;b&gt;Environment &lt;/b&gt; cold hills or mountains&lt;/h5&gt;&lt;h5&gt;&lt;b&gt;Organization &lt;/b&gt;solitary or war party (1 jotund troll plus 2-5 hill giants or 3-12 ogres)&lt;/h5&gt;&lt;h5&gt;&lt;b&gt;Treasure &lt;/b&gt;standard (club, other treasure)&lt;/h5&gt;&lt;/div&gt;&lt;hr/&gt;&lt;div&gt;&lt;h5&gt;&lt;b&gt;SPECIAL ABILITIES&lt;/b&gt;&lt;/h5&gt;&lt;/div&gt;&lt;hr/&gt;&lt;div&gt;&lt;/h5&gt;&lt;h5&gt;&lt;b&gt;All-Seeing Attacks (Ex)&lt;/b&gt; A jotund troll can make nine additional attacks of opportunity in a round, one for each head, although no more than a single attack for any given opportunity.  &lt;/h5&gt;&lt;h5&gt;&lt;b&gt;Cacophonous Roar (Su)&lt;/b&gt; Once every 1d4 rounds as a standard action, a jotund troll can emit a cacophonous roar from its nine heads. All creatures within a 60-foot spread of the troll must make a DC 20 Will save or become confused for 1d4 rounds. This is a mind-affecting effect. The save DC is Charisma-based and includes a +4 racial bonus.  &lt;/h5&gt;&lt;h5&gt;&lt;b&gt;Multiple Minds (Ex)&lt;/b&gt; A jotund troll has nine different minds that are in constant communication with each other. The resulting jumble of  tangled thoughts grants the troll a +4 racial bonus on all Will saving throws against mind-affecting effects. In addition, whenever a jotund troll must make a Will save, it can roll the saving throw twice and take the better of the two results.&lt;/h5&gt;&lt;/div&gt;&lt;br&gt;&lt;div&gt;&lt;h4&gt;&lt;p&gt;&lt;p&gt;Jotund trolls are gigantic, nine-headed horrors. Prowling frigid moors and marshes, these rapacious creatures have the same insatiable appetites of common trolls but require much more sustenance because of their excessive size. Jotund trolls stand 30 feet tall and weigh roughly 25,000 pounds. They can live for up to 100 years.  The jotund troll's nine heads each have their own brains and senses, but they share, after a fashion, the same mind. Despite this, a jotund troll's heads often argue and bicker, particularly over which head gets to eat. The fact that all nine maws lead to the same shared stomach makes little difference in such culinary disagreements.  Jotund trolls spawn with either their own kind or with other trolls. In the latter case, there is only a 5% chance the offspring will be a jotund troll. Apart from brief mating periods, jotund trolls are solitary, although some cull together bands of other giants into devastating war parties that can lay waste to entire regions.&lt;/p&gt;&lt;/h4&gt;&lt;/div&gt;</t>
  </si>
  <si>
    <t>Moss Troll</t>
  </si>
  <si>
    <t>(giant, shapechanger)</t>
  </si>
  <si>
    <t>+4 (+8 when climbing trees)</t>
  </si>
  <si>
    <t>15, touch 13, flat-footed 11</t>
  </si>
  <si>
    <t>(+4 Dex, +2 natural, -1 size)</t>
  </si>
  <si>
    <t>regeneration 5 (fire)</t>
  </si>
  <si>
    <t>Fort +7, Ref +5, Will +4</t>
  </si>
  <si>
    <t>fear of fire, vulnerable to fire</t>
  </si>
  <si>
    <t>bite +5 (1d4+3), 2 claws +5 (1d4+3)</t>
  </si>
  <si>
    <t>10 ft. (15 ft. with claws)</t>
  </si>
  <si>
    <t>Str 16, Dex 19, Con 16, Int 9, Wis 12, Cha 7</t>
  </si>
  <si>
    <t>Intimidating Prowess, Iron Will</t>
  </si>
  <si>
    <t>Acrobatics +7, Climb +11, Intimidate +5, Perception +5, Stealth +5 (+9 in vegetation)</t>
  </si>
  <si>
    <t>+2 Acrobatics, +4 Stealth (+8 in vegetation)</t>
  </si>
  <si>
    <t>change shape (mossy tree; tree shape), tree climber</t>
  </si>
  <si>
    <t>solitary, gang (2-3), or troop (4-8)</t>
  </si>
  <si>
    <t>This large and lanky moss-colored humanoid has an elongated, toothy snout and appears to be covered in bits of foliage.</t>
  </si>
  <si>
    <t>Fear of Fire (Ex) A moss troll is shaken as long as it is within 30 feet of a visible fire or an open flame of at least torch size.  Tree Climber (Ex) When climbing trees and other foliage, a moss troll's climb speed increases to 30 feet. If a moss troll falls while climbing in trees, it ignores the first 30 feet it falls for the purposes of calculating total damage from the fall. While climbing in trees, a moss troll gains a +4 racial bonus on initiative checks.</t>
  </si>
  <si>
    <t>Moss trolls are bent and gangly creatures. They are smaller and thinner than normal trolls, yet their arms are unusually long and spindly for the creatures' size. Their flesh supports the growth of moss and mold as surely as tree bark.  Although their appetites are notoriously powerful, moss trolls are sly killers rather than simple brutes. They travel in the trees, singing, climbing, and jumping with unnerving ease. When a moss troll spots prey, it reaches or leaps down from above, heedless of dropping great distances in its eagerness to sate its ravenous appetite.  Moss trolls are fearless except in the face of fire, which does not stop a hungry moss troll from attacking, but can often cause a wounded one to retreat. However, those who fight moss trolls may be unpleasantly surprised to learn that acid has no special effect on a moss troll's regeneration.  Moss trolls not only hunt from the trees, but also live, breed, and hide their treasure among the branches. Their weirdly long arms allow them to attack foes on the ground without ever needing to set foot on the earth themselves. Young moss trolls are adept at climbing and acrobatics, as much as they are at eating and killing. Like other trolls, adult moss trolls often drive juveniles away after training them to hunt and fight. Gangs and troops of moss trolls exist only where food is plentiful. While moss trolls can digest almost any organic material, they prefer fresh meat-particularly when said meat is served still alive and squirming after a particularly invigorating session of stalking and torture.  A moss troll is 9 feet tall and weighs 550 pounds.</t>
  </si>
  <si>
    <t>&lt;link rel="stylesheet"href="PF.css"&gt;&lt;div&gt;&lt;h2&gt;Troll, Moss&lt;/h2&gt;&lt;h3&gt;&lt;i&gt;This large and lanky moss-colored humanoid has an elongated, toothy snout and appears to be covered in bits of foliage.&lt;/i&gt;&lt;/h3&gt;&lt;br&gt;&lt;/div&gt;&lt;div class="heading"&gt;&lt;p class="alignleft"&gt;Moss Troll&lt;/p&gt;&lt;p class="alignright"&gt;CR 3&lt;/p&gt;&lt;div style="clear: both;"&gt;&lt;/div&gt;&lt;/div&gt;&lt;div&gt;&lt;h5&gt;&lt;b&gt;XP &lt;/b&gt;800&lt;/h5&gt;&lt;h5&gt;CE Large humanoid (giant, shapechanger)&lt;/h5&gt;&lt;h5&gt;&lt;b&gt;Init &lt;/b&gt;+4 (+8 when climbing &lt;i&gt;tree&lt;/i&gt;s); &lt;b&gt;Senses &lt;/b&gt;darkvision 60 ft., low-light vision, scent; Perception +5&lt;/h5&gt;&lt;/div&gt;&lt;hr/&gt;&lt;div&gt;&lt;h5&gt;&lt;b&gt;DEFENSE&lt;/b&gt;&lt;/h5&gt;&lt;/div&gt;&lt;hr/&gt;&lt;div&gt;&lt;h5&gt;&lt;b&gt;AC &lt;/b&gt;15, touch 13, flat-footed 11 (+4 Dex, +2 natural, -1 size)&lt;/h5&gt;&lt;h5&gt;&lt;b&gt;hp &lt;/b&gt;30 (4d8+12); regeneration 5 (fire)&lt;/h5&gt;&lt;h5&gt;&lt;b&gt;Fort &lt;/b&gt;+7, &lt;b&gt;Ref &lt;/b&gt;+5, &lt;b&gt;Will &lt;/b&gt;+4&lt;/h5&gt;&lt;h5&gt;&lt;b&gt;Weaknesses &lt;/b&gt;fear of fire, vulnerable to fire&lt;/h5&gt;&lt;/div&gt;&lt;hr/&gt;&lt;div&gt;&lt;h5&gt;&lt;b&gt;OFFENSE&lt;/b&gt;&lt;/h5&gt;&lt;/div&gt;&lt;hr/&gt;&lt;div&gt;&lt;h5&gt;&lt;b&gt;Spd &lt;/b&gt;30 ft., climb 10 ft.&lt;/h5&gt;&lt;h5&gt;&lt;b&gt;Melee &lt;/b&gt;bite +5 (1d4+3), 2 claws +5 (1d4+3)&lt;/h5&gt;&lt;h5&gt;&lt;b&gt;Space &lt;/b&gt;10 ft.; &lt;b&gt;Reach &lt;/b&gt;10 ft. (15 ft. with claws)&lt;/h5&gt;&lt;/div&gt;&lt;hr/&gt;&lt;div&gt;&lt;h5&gt;&lt;b&gt;STATISTICS&lt;/b&gt;&lt;/h5&gt;&lt;/div&gt;&lt;hr/&gt;&lt;div&gt;&lt;h5&gt;&lt;b&gt;Str &lt;/b&gt;16, &lt;b&gt;Dex &lt;/b&gt;19, &lt;b&gt;Con &lt;/b&gt;16, &lt;b&gt;Int &lt;/b&gt; 9, &lt;b&gt;Wis &lt;/b&gt;12, &lt;b&gt;Cha &lt;/b&gt;7&lt;/h5&gt;&lt;h5&gt;&lt;b&gt;Base Atk &lt;/b&gt;+3; &lt;b&gt;CMB &lt;/b&gt;+7; &lt;b&gt;CMD &lt;/b&gt;21&lt;/h5&gt;&lt;h5&gt;&lt;b&gt;Feats &lt;/b&gt;Intimidating Prowess, Iron Will&lt;/h5&gt;&lt;h5&gt;&lt;b&gt;Skills &lt;/b&gt;Acrobatics +7, Climb +11, Intimidate +5, Perception +5, Stealth +5 (+9 in vegetation); &lt;b&gt;Racial Modifiers &lt;/b&gt;+2 Acrobatics, +4 Stealth (+8 in vegetation)&lt;/h5&gt;&lt;h5&gt;&lt;b&gt;Languages &lt;/b&gt;Giant&lt;/h5&gt;&lt;h5&gt;&lt;b&gt;SQ &lt;/b&gt;change shape (mossy &lt;i&gt;tree&lt;/i&gt;; &lt;i&gt;tree&lt;/i&gt; shape), &lt;i&gt;tree&lt;/i&gt; climber&lt;/h5&gt;&lt;/div&gt;&lt;hr/&gt;&lt;div&gt;&lt;h5&gt;&lt;b&gt;ECOLOGY&lt;/b&gt;&lt;/h5&gt;&lt;/div&gt;&lt;hr/&gt;&lt;div&gt;&lt;h5&gt;&lt;b&gt;Environment &lt;/b&gt; cold or temperate forests&lt;/h5&gt;&lt;h5&gt;&lt;b&gt;Organization &lt;/b&gt;solitary, gang (2-3), or troop (4-8)&lt;/h5&gt;&lt;h5&gt;&lt;b&gt;Treasure &lt;/b&gt;standard&lt;/h5&gt;&lt;/div&gt;&lt;hr/&gt;&lt;div&gt;&lt;h5&gt;&lt;b&gt;SPECIAL ABILITIES&lt;/b&gt;&lt;/h5&gt;&lt;/div&gt;&lt;hr/&gt;&lt;div&gt;&lt;/h5&gt;&lt;h5&gt;&lt;b&gt;Fear of Fire (Ex)&lt;/b&gt; A moss troll is shaken as long as it is within 30 feet of a visible fire or an open flame of at least torch size.  &lt;/h5&gt;&lt;h5&gt;&lt;b&gt;Tree Climber (Ex)&lt;/b&gt; When climbing &lt;i&gt;tree&lt;/i&gt;s and other foliage, a moss troll's climb speed increases to 30 feet. If a moss troll falls while climbing in &lt;i&gt;tree&lt;/i&gt;s, it ignores the first 30 feet it falls for the purposes of calculating total damage from the fall. While climbing in &lt;i&gt;tree&lt;/i&gt;s, a moss troll gains a +4 racial bonus on initiative checks.&lt;/h5&gt;&lt;/div&gt;&lt;br&gt;&lt;div&gt;&lt;h4&gt;&lt;p&gt;&lt;p&gt;Moss trolls are bent and gangly creatures. They are smaller and thinner than normal trolls, yet their arms are unusually long and spindly for the creatures' size. Their flesh supports the growth of moss and mold as surely as &lt;i&gt;tree&lt;/i&gt; bark.  Although their appetites are notoriously powerful, moss trolls are sly killers rather than simple brutes. They travel in the &lt;i&gt;tree&lt;/i&gt;s, singing, climbing, and jumping with unnerving ease. When a moss troll spots prey, it reaches or leaps down from above, heedless of dropping great distances in its eagerness to sate its ravenous appetite.  Moss trolls are fearless except in the face of fire, which does not stop a hungry moss troll from attacking, but can often cause a wounded one to retreat. However, those who fight moss trolls may be unpleasantly surprised to learn that acid has no special effect on a moss troll's regeneration.  Moss trolls not only hunt from the &lt;i&gt;tree&lt;/i&gt;s, but also live, breed, and hide their treasure among the branches. Their weirdly long arms allow them to attack foes on the ground without ever needing to set foot on the earth themselves. Young moss trolls are adept at climbing and acrobatics, as much as they are at eating and killing. Like other trolls, adult moss trolls often drive juveniles away after training them to hunt and fight. Gangs and troops of moss trolls exist only where food is plentiful. While moss trolls can digest almost any organic material, they prefer fresh meat-particularly when said meat is served still alive and squirming after a particularly invigorating session of stalking and torture.  A moss troll is 9 feet tall and weighs 550 pounds.&lt;/p&gt;&lt;/h4&gt;&lt;/div&gt;</t>
  </si>
  <si>
    <t>Trollhound</t>
  </si>
  <si>
    <t>bite +8 (1d10+6 plus disease and trip)</t>
  </si>
  <si>
    <t>Str 18, Dex 13, Con 15, Int 2, Wis 11, Cha 6</t>
  </si>
  <si>
    <t>Perception +8, Stealth +5, Survival +1 (+5 scent tracking)</t>
  </si>
  <si>
    <t>+4 Survival while scent tracking</t>
  </si>
  <si>
    <t>Foul-smelling fluids ooze from weeping sores across the scaly skin of this squat, powerful, and vaguely canine beast.</t>
  </si>
  <si>
    <t>Disease (Ex) A trollhound's saliva is an infectious brew of contagion. Creatures bitten by a trollhound are often afflicted with bloodfire fever, a disease characterized by deep internal pain, as if the victim's blood were on fire. Additional symptoms include loss of muscular coordination, pus-filled blisters, and overall lethargy and fatigue. Trolls and trollhounds alike are immune to bloodfire fever, even though trollhounds often exhibit the pus-filled blisters that come with the disease.  Bloodfire fever: Bite-injury; save Fort DC 14; onset 1 day; frequency 1/day; effect 1d3 Str damage, 1d3 Dex damage, and target is fatigued; cure 2 consecutive saves. The save DC is Constitution-based.</t>
  </si>
  <si>
    <t>Slavering and voracious, trollhounds seem to be trolls in smaller canine form, and indeed, are often found as pets among gangs and tribes of trolls. Requiring vast amounts of food to fuel their regenerative metabolisms, packs of wild trollhounds range far and wide through the mountains of the north, their ravenous hunger driving them to hunt and consume any prey they can track down and kill.  A typical trollhound stands 4 feet tall at the shoulder, has short but powerful legs, and weighs around 350 pounds. A trollhound's skin is somewhat scaly, with patches of rough, greenish-black fur. It has oversized jaws with a pronounced underbite, and its eyes are normally a dull, hateful orange.  Trollhounds are believed to be the outcome of infusing particularly ferocious worgs with alchemically prepared troll blood. The resulting beast loses the worg's wicked intelligence but gains the ability to regenerate even the most grievous wounds, except those inf licted by fire or acid. Whatever their origin, trollhounds breed true and are often raised by trolls.  Trollhounds are fearless on the hunt and in combat, relying on their ability to regenerate to carry them through. Not even the threat of fire is enough to repel them, as the beasts are too dull to recognize the danger it poses. Nevertheless, fire is one of the most effective tools in combating trollhounds, and canny hunters know to burn every last remnant of a slain trollhound, for as is true of trolls, even the smallest piece of trollhound flesh can eventually regrow back into a full-sized beast.  Trollhounds are most often found in the company of trolls, who breed the beasts as hunters, guards, pets, and food. Trollhounds seem to have an affinity for their savage masters, and tamed trollhounds always regard trolls as alpha members of the pack. A trollhound will never attack a troll without cause-although trolls often enjoy violent roughhousing with these creatures nonetheless.</t>
  </si>
  <si>
    <t>&lt;link rel="stylesheet"href="PF.css"&gt;&lt;div&gt;&lt;h2&gt;Trollhound&lt;/h2&gt;&lt;h3&gt;&lt;i&gt;Foul-smelling fluids ooze from weeping sores across the scaly skin of this squat, &lt;i&gt;powerful&lt;/i&gt;, &lt;i&gt;and vaguely canine beast&lt;/i&gt;.&lt;/i&gt;&lt;/h3&gt;&lt;br&gt;&lt;/br&gt;&lt;/div&gt;&lt;div class="heading"&gt;&lt;p class="alignleft"&gt;Trollhound&lt;/p&gt;&lt;p class="alignright"&gt;CR 3&lt;/p&gt;&lt;div style="clear: both;"&gt;&lt;/div&gt;&lt;/div&gt;&lt;div&gt;&lt;h5&gt;&lt;b&gt;XP &lt;/b&gt;800&lt;/h5&gt;&lt;h5&gt;N Medium magical beast &lt;/h5&gt;&lt;h5&gt;&lt;b&gt;Init &lt;/b&gt;+5; &lt;b&gt;Senses &lt;/b&gt;darkvision 60 ft., low-light vision, scent; Perception +8&lt;/h5&gt;&lt;/div&gt;&lt;hr/&gt;&lt;div&gt;&lt;h5&gt;&lt;b&gt;DEFENSE&lt;/b&gt;&lt;/h5&gt;&lt;/div&gt;&lt;hr/&gt;&lt;div&gt;&lt;h5&gt;&lt;b&gt;AC &lt;/b&gt;15, touch 11, flat-footed 14 (+1 Dex, +4 natural)&lt;/h5&gt;&lt;h5&gt;&lt;b&gt;hp &lt;/b&gt;30 (4d10+8); regeneration 3 (acid or fire)&lt;/h5&gt;&lt;h5&gt;&lt;b&gt;Fort &lt;/b&gt;+6, &lt;b&gt;Ref &lt;/b&gt;+5, &lt;b&gt;Will &lt;/b&gt;+1&lt;/h5&gt;&lt;/div&gt;&lt;hr/&gt;&lt;div&gt;&lt;h5&gt;&lt;b&gt;OFFENSE&lt;/b&gt;&lt;/h5&gt;&lt;/div&gt;&lt;hr/&gt;&lt;div&gt;&lt;h5&gt;&lt;b&gt;Spd &lt;/b&gt;40 ft.&lt;/h5&gt;&lt;h5&gt;&lt;b&gt;Melee &lt;/b&gt;bite +8 (1d10+6 plus disease and trip)&lt;/h5&gt;&lt;h5&gt;&lt;b&gt;Space &lt;/b&gt;5 ft.; &lt;b&gt;Reach &lt;/b&gt;5 ft.&lt;/h5&gt;&lt;/div&gt;&lt;hr/&gt;&lt;div&gt;&lt;h5&gt;&lt;b&gt;STATISTICS&lt;/b&gt;&lt;/h5&gt;&lt;/div&gt;&lt;hr/&gt;&lt;div&gt;&lt;h5&gt;&lt;b&gt;Str &lt;/b&gt;18, &lt;b&gt;Dex &lt;/b&gt;13, &lt;b&gt;Con &lt;/b&gt;15, &lt;b&gt;Int &lt;/b&gt; 2, &lt;b&gt;Wis &lt;/b&gt;11, &lt;b&gt;Cha &lt;/b&gt;6&lt;/h5&gt;&lt;h5&gt;&lt;b&gt;Base Atk &lt;/b&gt;+4; &lt;b&gt;CMB &lt;/b&gt;+8; &lt;b&gt;CMD &lt;/b&gt;19 (23 vs. trip)&lt;/h5&gt;&lt;h5&gt;&lt;b&gt;Feats &lt;/b&gt;Improved Initiative, Skill Focus (Perception)&lt;/h5&gt;&lt;h5&gt;&lt;b&gt;Skills &lt;/b&gt;Perception +8, Stealth +5, Survival +1 (+5 scent tracking); &lt;b&gt;Racial Modifiers &lt;/b&gt;+4 Survival while scent tracking&lt;/h5&gt;&lt;/div&gt;&lt;hr/&gt;&lt;div&gt;&lt;h5&gt;&lt;b&gt;ECOLOGY&lt;/b&gt;&lt;/h5&gt;&lt;/div&gt;&lt;hr/&gt;&lt;div&gt;&lt;h5&gt;&lt;b&gt;Environment &lt;/b&gt; cold mountains&lt;/h5&gt;&lt;h5&gt;&lt;b&gt;Organization &lt;/b&gt;solitary, pair, or pack (3-8)&lt;/h5&gt;&lt;h5&gt;&lt;b&gt;Treasure &lt;/b&gt;incidental&lt;/h5&gt;&lt;/div&gt;&lt;hr/&gt;&lt;div&gt;&lt;h5&gt;&lt;b&gt;SPECIAL ABILITIES&lt;/b&gt;&lt;/h5&gt;&lt;/div&gt;&lt;hr/&gt;&lt;div&gt;&lt;/h5&gt;&lt;h5&gt;&lt;b&gt;Disease (Ex)&lt;/b&gt; A trollhound's saliva is an infectious brew of contagion. Creatures bitten by a trollhound are often afflicted with bloodfire fever, a disease characterized by deep internal pain, as if the victim's blood were on fire. Additional symptoms include loss of muscular coordination, pus-filled blisters, and overall lethargy and fatigue. Trolls and trollhounds alike are immune to bloodfire fever, even though trollhounds often exhibit the pus-filled blisters that come with the disease.  &lt;i&gt;Bloodfire fever&lt;/i&gt;: Bite-injury; save Fort DC 14; &lt;i&gt;onset&lt;/i&gt; 1 day; frequency 1/day; effect 1d3 Str damage, 1d3 Dex damage, and target is fatigued; cure 2 consecutive saves. The save DC is Constitution-based.&lt;/h5&gt;&lt;/div&gt;&lt;br&gt;&lt;/br&gt;&lt;div&gt;&lt;h4&gt;&lt;p&gt;&lt;p&gt;Slavering and voracious, trollhounds seem to be trolls in smaller canine form, and indeed, are often found as pets among gangs and tribes of trolls. Requiring vast amounts of food to fuel their regenerative metabolisms, packs of wild trollhounds range far and wide through the mountains of the north, their ravenous hunger driving them to hunt and consume any prey they can track down and kill.  A typical trollhound stands 4 feet tall at the shoulder, has short but &lt;i&gt;powerful&lt;/i&gt; legs, and weighs around 350 pounds. A trollhound's skin is somewhat scaly, with patches of rough, greenish-black fur. It has oversized jaws with a pronounced underbite, and its eyes are normally a dull, hateful orange.  Trollhounds are believed to be the outcome of infusing particularly ferocious worgs with alchemically prepared troll blood. The resulting beast loses the worg's wicked intelligence but gains the ability to regenerate even the most grievous wounds, except those inf licted by fire or acid. Whatever their origin, trollhounds breed true and are often raised by trolls.  Trollhounds are fearless on the hunt and in combat, relying on their ability to regenerate to carry them through. Not even the threat of fire is enough to repel them, as the beasts are too dull to recognize the danger it poses. Nevertheless, fire is one of the most effective tools in combating trollhounds, and canny hunters know to burn every last remnant of a slain trollhound, for as is true of trolls, even the smallest piece of trollhound flesh can eventually regrow back into a full-sized beast.  Trollhounds are most often found in the company of trolls, who breed the beasts as hunters, guards, pets, and food. Trollhounds seem to have an affinity for their savage masters, and tamed trollhounds always regard trolls as alpha members of the pack. A trollhound will never attack a troll without cause-although trolls often enjoy violent roughhousing with these creatures nonetheless.&lt;/p&gt;&lt;/h4&gt;&lt;/div&gt;</t>
  </si>
  <si>
    <t>Tupilaq</t>
  </si>
  <si>
    <t>(+4 Dex, +5 natural, +1 size)</t>
  </si>
  <si>
    <t>(9d10+10)</t>
  </si>
  <si>
    <t>bite +15 (1d8+10/19-20 plus grab), 2 claws +15 (1d4+5)</t>
  </si>
  <si>
    <t>seek target, shearing jaws</t>
  </si>
  <si>
    <t>Spell-Like Abilities (CL 7th; concentration +4)  3/day-invisibility</t>
  </si>
  <si>
    <t>Str 21, Dex 18, Con -, Int -, Wis 11, Cha 5</t>
  </si>
  <si>
    <t>Swim +13</t>
  </si>
  <si>
    <t>scrimshaw magic</t>
  </si>
  <si>
    <t>This small humanoid figure grinds and clatters as it moves, its body carved from bones decorated with fine scrimshaw.</t>
  </si>
  <si>
    <t>Scrimshaw Magic (Sp) When a tupilaq is created, its creator can inscribe a single spell he knows (as long as that spell is no higher than 2nd level and requires no material components) into the tupilaq as a complex scrimshaw design. The tupilaq gains the ability to use that spell as a spell-like ability (CL 7th) three times per day. The tupilaq's creator can inscribe a new spell onto the tupilaq if he wishes, replacing the previous scrimshaw. Inscribing a new scrimshaw requires 24 hours of work and an expenditure of 500 gp in materials. The tupilaq presented here utilizes invisibility in this manner. Erase can destroy a tupilaq's scrimshaw if it fails a Fortitude save against the spell. If a tupilaq's scrimshaw is removed in this manner, it loses access to the spell as a spell-like ability, and seeks out its creator to attack and kill him. The tupilaq's creator becomes  the target of the tupilaq's seek target ability in this case. If a tupilaq's creator is already dead, the tupilaq instead seeks out the nearest living creature and attacks this new target on sight, continuing this spree of murder until it is itself destroyed.  Seek Target (Su) A tupilaq's creator can place a drop of blood, lock of hair, or other portion of a creature's body in the tupilaq's maw as a standard action. From that point on, the tupilaq constantly knows what direction that creature is located in, and gains a +20 insight bonus on all Perception checks made to locate the creature. A new target cannot be assigned to a tupilaq in this manner until its previous target is dead.  Shearing Jaws (Ex) All tupilaqs are crafted with oversized jaws capable of tearing and pulling. A tupilaq applies twice its Strength modifier to damage with a successful bite attack and threatens a critical hit on a roll of 19-20. A tupilaq is treated as Large for all checks made to move a grappled opponent.</t>
  </si>
  <si>
    <t>Tupilaqs are small constructs crafted out of whale bones and whale teeth for the sole purpose of murdering the creator's enemies. A tupilaq's appearance can vary based on its construction, but all have prominent jaws and a small body with hands and feet fit for swimming. A tupilaq usually stands 3 feet tall and weighs only 30 pounds.  Tupilaqs must be created in secrecy-if any other person discovers the tupilaq is being created, the attempt to build the construct immediately fails. As part of its creation, the creator invites or lures a host spirit to possess the tupilaq. Most often, the animus of a tupilaq is that of a dead child or other small humanoid, and the parity of size between the new vessel and the spirit's previous body is what gives the creature a speed and agility on land and in water that is atypical for most constructs. This trapped spirit is also what makes a tupilaq so savage and murderous.  Construction  A tupilaq is built from 30 pounds of whale bones, bound together with sinew worth 750 gp. When the creature's creation is complete, the sinew falls away and the bones fuse together to create the creature.  TUPILAQ  CL 8th; Price 21,000 gp  Construction  Requirements Craft Construct, geas/quest, keen edge, locate creature, creator must be caster level 8th, creation must be done in complete secrecy; Skill Craft (scrimshaw) DC 20; Cost 10,875 gp</t>
  </si>
  <si>
    <t>&lt;link rel="stylesheet"href="PF.css"&gt;&lt;div&gt;&lt;h2&gt;Tupilaq&lt;/h2&gt;&lt;h3&gt;&lt;i&gt;This small humanoid figure grinds and clatters as it moves, its body carved from bones decorated with fine scrimshaw.&lt;/i&gt;&lt;/h3&gt;&lt;br&gt;&lt;/div&gt;&lt;div class="heading"&gt;&lt;p class="alignleft"&gt;Tupilaq&lt;/p&gt;&lt;p class="alignright"&gt;CR 7&lt;/p&gt;&lt;div style="clear: both;"&gt;&lt;/div&gt;&lt;/div&gt;&lt;div&gt;&lt;h5&gt;&lt;b&gt;XP &lt;/b&gt;3,200&lt;/h5&gt;&lt;h5&gt;N Small construct &lt;/h5&gt;&lt;h5&gt;&lt;b&gt;Init &lt;/b&gt;+4; &lt;b&gt;Senses &lt;/b&gt;darkvision 60 ft., low-light vision; Perception +0&lt;/h5&gt;&lt;/div&gt;&lt;hr/&gt;&lt;div&gt;&lt;h5&gt;&lt;b&gt;DEFENSE&lt;/b&gt;&lt;/h5&gt;&lt;/div&gt;&lt;hr/&gt;&lt;div&gt;&lt;h5&gt;&lt;b&gt;AC &lt;/b&gt;20, touch 15, flat-footed 16 (+4 Dex, +5 natural, +1 size)&lt;/h5&gt;&lt;h5&gt;&lt;b&gt;hp &lt;/b&gt;59 (9d10+10)&lt;/h5&gt;&lt;h5&gt;&lt;b&gt;Fort &lt;/b&gt;+3, &lt;b&gt;Ref &lt;/b&gt;+7, &lt;b&gt;Will &lt;/b&gt;+3&lt;/h5&gt;&lt;h5&gt;&lt;b&gt;DR &lt;/b&gt;10/bludgeoning; &lt;b&gt;Immune &lt;/b&gt;construct traits&lt;/h5&gt;&lt;/div&gt;&lt;hr/&gt;&lt;div&gt;&lt;h5&gt;&lt;b&gt;OFFENSE&lt;/b&gt;&lt;/h5&gt;&lt;/div&gt;&lt;hr/&gt;&lt;div&gt;&lt;h5&gt;&lt;b&gt;Spd &lt;/b&gt;30 ft., swim 60 ft.&lt;/h5&gt;&lt;h5&gt;&lt;b&gt;Melee &lt;/b&gt;bite +15 (1d8+10/19-20 plus grab), 2 claws +15 (1d4+5)&lt;/h5&gt;&lt;h5&gt;&lt;b&gt;Space &lt;/b&gt;5 ft.; &lt;b&gt;Reach &lt;/b&gt;5 ft.&lt;/h5&gt;&lt;h5&gt;&lt;b&gt;Special Attacks &lt;/b&gt;seek target, shearing jaws&lt;/h5&gt;&lt;h5&gt;&lt;b&gt;Spell-Like Abilities&lt;/b&gt; (CL 7th; concentration +4) &lt;/br&gt;3/day&amp;mdash;&lt;i&gt;invisibility&lt;/i&gt;&lt;/h5&gt;&lt;/h5&gt;&lt;/div&gt;&lt;hr/&gt;&lt;div&gt;&lt;h5&gt;&lt;b&gt;STATISTICS&lt;/b&gt;&lt;/h5&gt;&lt;/div&gt;&lt;hr/&gt;&lt;div&gt;&lt;h5&gt;&lt;b&gt;Str &lt;/b&gt;21, &lt;b&gt;Dex &lt;/b&gt;18, &lt;b&gt;Con &lt;/b&gt;-, &lt;b&gt;Int &lt;/b&gt; -, &lt;b&gt;Wis &lt;/b&gt;11, &lt;b&gt;Cha &lt;/b&gt;5&lt;/h5&gt;&lt;h5&gt;&lt;b&gt;Base Atk &lt;/b&gt;+9; &lt;b&gt;CMB &lt;/b&gt;+13 (+17 grapple); &lt;b&gt;CMD &lt;/b&gt;27&lt;/h5&gt;&lt;h5&gt;&lt;b&gt;Skills &lt;/b&gt;Swim +13&lt;/h5&gt;&lt;h5&gt;&lt;b&gt;SQ &lt;/b&gt;scrimshaw magic&lt;/h5&gt;&lt;/div&gt;&lt;hr/&gt;&lt;div&gt;&lt;h5&gt;&lt;b&gt;ECOLOGY&lt;/b&gt;&lt;/h5&gt;&lt;/div&gt;&lt;hr/&gt;&lt;div&gt;&lt;h5&gt;&lt;b&gt;Environment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ABILITIES&lt;/b&gt;&lt;/h5&gt;&lt;/div&gt;&lt;hr/&gt;&lt;div&gt;&lt;/h5&gt;&lt;h5&gt;&lt;b&gt;Scrimshaw Magic (Sp)&lt;/b&gt; When a tupilaq is created, its creator can inscribe a single spell he knows (as long as that spell is no higher than 2nd level and requires no material components) into the tupilaq as a complex scrimshaw design. The tupilaq gains the ability to use that spell as a spell-like ability (CL 7th) three times per day. The tupilaq's creator can inscribe a new spell onto the tupilaq if he wishes, replacing the previous scrimshaw. Inscribing a new scrimshaw requires 24 hours of work and an expenditure of 500 gp in materials. The tupilaq presented here utilizes &lt;i&gt;invisibility&lt;/i&gt; in this manner. &lt;i&gt;Erase&lt;/i&gt; can destroy a tupilaq's scrimshaw if it fails a Fortitude save against the spell. If a tupilaq's scrimshaw is removed in this manner, it loses access to the spell as a spell-like ability, and seeks out its creator to attack and kill him. The tupilaq's creator becomes  the target of the tupilaq's seek target ability in this case. If a tupilaq's creator is already dead, the tupilaq instead seeks out the nearest living creature and attacks this new target on sight, continuing this spree of murder until it is itself destroyed.  &lt;/h5&gt;&lt;h5&gt;&lt;b&gt;Seek Target (Su)&lt;/b&gt; A tupilaq's creator can place a drop of blood, lock of hair, or other portion of a creature's body in the tupilaq's maw as a standard action. From that point on, the tupilaq constantly knows what direction that creature is located in, and gains a +20 insight bonus on all Perception checks made to locate the creature. A new target cannot be assigned to a tupilaq in this manner until its previous target is dead.  &lt;/h5&gt;&lt;h5&gt;&lt;b&gt;Shearing Jaws (Ex)&lt;/b&gt; All tupilaqs are crafted with oversized jaws capable of tearing and pulling. A tupilaq applies twice its Strength modifier to damage with a successful bite attack and threatens a critical hit on a roll of 19-20. A tupilaq is treated as Large for all checks made to move a grappled opponent.&lt;/h5&gt;&lt;/div&gt;&lt;br&gt;&lt;div&gt;&lt;h4&gt;&lt;p&gt;&lt;p&gt;Tupilaqs are small constructs crafted out of whale bones and whale teeth for the sole purpose of murdering the creator's enemies. A tupilaq's appearance can vary based on its construction, but all have prominent jaws and a small body with hands and feet fit for swimming. A tupilaq usually stands 3 feet tall and weighs only 30 pounds.  Tupilaqs must be created in secrecy-if any other person discovers the tupilaq is being created, the attempt to build the construct immediately fails. As part of its creation, the creator invites or lures a host spirit to possess the tupilaq. Most often, the animus of a tupilaq is that of a dead child or other small humanoid, and the parity of size between the new vessel and the spirit's previous body is what gives the creature a speed and agility on land and in water that is atypical for most constructs. This trapped spirit is also what makes a tupilaq so savage and murderous.  &lt;br&gt;&lt;b&gt;Construction&lt;/b&gt;&lt;br&gt;  A tupilaq is built from 30 pounds of whale bones, bound together with sinew worth 750 gp. When the creature's creation is complete, the sinew falls away and the bones fuse together to create the creature.  &lt;br&gt;&lt;div class="heading"&gt;&lt;p class="alignleft"&gt;Tupilaq&lt;div style="clear: both;"&gt;&lt;/div&gt;  &lt;b&gt;CL&lt;/b&gt; 8th; &lt;b&gt;Price&lt;/b&gt; 21,000 gp  &lt;br&gt;&lt;hr/&gt;&lt;b&gt;Construction&lt;/b&gt;&lt;hr/&gt;  &lt;b&gt;Requirements&lt;/b&gt; Craft Construct, &lt;i&gt;geas/quest&lt;/i&gt;, &lt;i&gt;keen edge&lt;/i&gt;, &lt;i&gt;locate creature&lt;/i&gt;, creator must be caster level 8th, creation must be done in complete secrecy; &lt;b&gt;Skill&lt;/b&gt; Craft (scrimshaw) DC 20; &lt;b&gt;Cost&lt;/b&gt; 10,875 gp&lt;/p&gt;&lt;/h4&gt;&lt;/div&gt;</t>
  </si>
  <si>
    <t>Tzitzimitl</t>
  </si>
  <si>
    <t>arcane sight, darkvision 60 ft., true seeing; Perception +31</t>
  </si>
  <si>
    <t>35, touch 11, flat-footed 30</t>
  </si>
  <si>
    <t>(+5 Dex, +24 natural, -4 size)</t>
  </si>
  <si>
    <t>(22d8+220)</t>
  </si>
  <si>
    <t>Fort +17, Ref +14, Will +19</t>
  </si>
  <si>
    <t>channel resistance +4, light to dark</t>
  </si>
  <si>
    <t>15/ bludgeoning and good</t>
  </si>
  <si>
    <t>fire 15</t>
  </si>
  <si>
    <t>bite +26 (2d8+14 plus 3d6 electricity and energy drain), 2 claws +27 (2d6+14/19-20 plus 3d6 electricity)</t>
  </si>
  <si>
    <t>eye beam +17 touch (10d6 electricity and 10d6 force)</t>
  </si>
  <si>
    <t>eclipse, energy drain (2 levels, DC 31)</t>
  </si>
  <si>
    <t>Spell-Like Abilities (CL 19th; concentration +29)  Constant-arcane sight, fly, true seeing  At Will-bestow curse (DC 24), deeper darkness  3/day-animate dead, contagion (DC 24), greater teleport, haste  1/day-create undead, temporal stasis (DC 28), wail of the banshee (DC 29)</t>
  </si>
  <si>
    <t>Str 39, Dex 21, Con -, Int 20, Wis 23, Cha 30</t>
  </si>
  <si>
    <t>+34 (+36 bull rush)</t>
  </si>
  <si>
    <t>49 (51 vs. bull rush)</t>
  </si>
  <si>
    <t>Awesome Blow, Combat Reflexes, Improved Bull Rush, Improved Critical (claw), Improved Initiative, Lightning Reflexes, Point-Blank Shot, Power Attack, Precise Shot, Vital Strike, Weapon Focus (claw)</t>
  </si>
  <si>
    <t>Fly +35, Knowledge (arcana) +28, Knowledge (nature) +27, Knowledge (planes) +25, Knowledge (religion) +30, Perception +31, Sense Motive +31, Spellcraft +23, Survival +21, Use Magic Device +30</t>
  </si>
  <si>
    <t>Abyssal, Aklo, Celestial, Common</t>
  </si>
  <si>
    <t>Crusted with rock, this immense skeletal figure flies swiftly through the air, strange gasses clinging to its nightmarish form.</t>
  </si>
  <si>
    <t>Eclipse (Su) Anytime a tzitzimitl casts deeper darkness, any creatures in the area of darkness when it is created take 8d6 points of cold damage (Fortitude DC 31 half). Any creature that takes damage from this effect becomes staggered as long as it remains in the area of darkness and for 1d4 rounds after it leaves that area. The save DC is Charisma-based.  Eye Beam (Su) As a standard action, a tzitzimitl can fire a glowing beam of force from its eyes at a range of 100 feet as a ranged touch attack dealing 10d6 points of force damage and 10d6 points of electricity damage.  Light to Dark (Su) As an immediate action up to three times per day, a tzitzimitl can convert a positive energy effect that affects it into negative energy. Doing so transforms the entire effect, such that it affects other creatures as well. A tzitzimitl can transform channeled positive energy in this way even if the positive energy would not otherwise harm it.</t>
  </si>
  <si>
    <t>Enigmatic creatures of darkness, some cultures claim tzitzimitls attack and consume entire suns to "shut down worlds" in preparation for the end of days. Sages say that these creatures come from the cold, dark places between the stars, and that in the darkness of any eclipse, one can see their immense, world-darkening shadows.  Some claim ancient and forgotten deities of death and destruction created the first tzitzimitls as instruments of apocalypse, while others speculate they come from faraway worlds where immense planets teem with creatures of this scale, and that the immortal dead of these dark globes are banished to other worlds to spread devastation.  Tzitzimitls as a whole offer neither affirmation nor denial for these claims, and in fact seem to glory in such legends. Certainly, the arrival of a tzitzimitl upon a world heralds the advent of a time of great trouble, although whether or not the tzitzimitl actually presages such dark times or is the cause of them is a matter of debate. On some planets, tzitzimitls have already arrived, yet they lie dormant in ancient tombs, imprisoned ages ago by heroes who are long forgotten today.  A tzitzimitl is 50 feet tall.</t>
  </si>
  <si>
    <t>&lt;link rel="stylesheet"href="PF.css"&gt;&lt;div&gt;&lt;h2&gt;Tzitzimitl&lt;/h2&gt;&lt;h3&gt;&lt;i&gt;Crusted with rock, this immense skeletal figure flies swiftly through the air, strange gasses clinging to its nightmarish form.&lt;/i&gt;&lt;/h3&gt;&lt;br&gt;&lt;/div&gt;&lt;div class="heading"&gt;&lt;p class="alignleft"&gt;Tzitzimitl&lt;/p&gt;&lt;p class="alignright"&gt;CR 19&lt;/p&gt;&lt;div style="clear: both;"&gt;&lt;/div&gt;&lt;/div&gt;&lt;div&gt;&lt;h5&gt;&lt;b&gt;XP &lt;/b&gt;204,800&lt;/h5&gt;&lt;h5&gt;NE Gargantuan undead &lt;/h5&gt;&lt;h5&gt;&lt;b&gt;Init &lt;/b&gt;+9; &lt;b&gt;Senses &lt;/b&gt;&lt;i&gt;arcane sight&lt;/i&gt;, darkvision 60 ft., &lt;i&gt;true seeing&lt;/i&gt;; Perception +31&lt;/h5&gt;&lt;/div&gt;&lt;hr/&gt;&lt;div&gt;&lt;h5&gt;&lt;b&gt;DEFENSE&lt;/b&gt;&lt;/h5&gt;&lt;/div&gt;&lt;hr/&gt;&lt;div&gt;&lt;h5&gt;&lt;b&gt;AC &lt;/b&gt;35, touch 11, flat-footed 30 (+5 Dex, +24 natural, -4 size)&lt;/h5&gt;&lt;h5&gt;&lt;b&gt;hp &lt;/b&gt;319 (22d8+220); fast healing 15&lt;/h5&gt;&lt;h5&gt;&lt;b&gt;Fort &lt;/b&gt;+17, &lt;b&gt;Ref &lt;/b&gt;+14, &lt;b&gt;Will &lt;/b&gt;+19&lt;/h5&gt;&lt;h5&gt;&lt;b&gt;Defensive Abilities &lt;/b&gt;channel resistance +4, light to dark; &lt;b&gt;DR &lt;/b&gt;15/ bludgeoning and good; &lt;b&gt;Immune &lt;/b&gt;cold, electricity, undead traits; &lt;b&gt;Resist &lt;/b&gt;fire 15; &lt;b&gt;SR &lt;/b&gt;30&lt;/h5&gt;&lt;/div&gt;&lt;hr/&gt;&lt;div&gt;&lt;h5&gt;&lt;b&gt;OFFENSE&lt;/b&gt;&lt;/h5&gt;&lt;/div&gt;&lt;hr/&gt;&lt;div&gt;&lt;h5&gt;&lt;b&gt;Spd &lt;/b&gt;50 ft., fly 60 ft. (good)&lt;/h5&gt;&lt;h5&gt;&lt;b&gt;Melee &lt;/b&gt;bite +26 (2d8+14 plus 3d6 electricity and energy drain), 2 claws +27 (2d6+14/19-20 plus 3d6 electricity)&lt;/h5&gt;&lt;h5&gt;&lt;b&gt;Ranged &lt;/b&gt;eye beam +17 touch (10d6 electricity and 10d6 force)&lt;/h5&gt;&lt;h5&gt;&lt;b&gt;Space &lt;/b&gt;20 ft.; &lt;b&gt;Reach &lt;/b&gt;20 ft.&lt;/h5&gt;&lt;h5&gt;&lt;b&gt;Special Attacks &lt;/b&gt;eclipse, energy drain (2 levels, DC 31)&lt;/h5&gt;&lt;h5&gt;&lt;b&gt;Spell-Like Abilities&lt;/b&gt; (CL 19th; concentration +29)  &lt;/br&gt;Constant&amp;mdash;&lt;i&gt;arcane sight&lt;/i&gt;, &lt;i&gt;fly&lt;/i&gt;, &lt;i&gt;true seeing&lt;/i&gt; &lt;/br&gt;At Will&amp;mdash;&lt;i&gt;bestow curse&lt;/i&gt; (DC 24), &lt;i&gt;deeper darkness&lt;/i&gt; &lt;/br&gt;3/day&amp;mdash;&lt;i&gt;animate dead&lt;/i&gt;, &lt;i&gt;contagion&lt;/i&gt; (DC 24), &lt;i&gt;greater teleport&lt;/i&gt;, &lt;i&gt;haste&lt;/i&gt; &lt;/br&gt;1/day&amp;mdash;&lt;i&gt;create undead&lt;/i&gt;, &lt;i&gt;temporal stasis&lt;/i&gt; (DC 28), &lt;i&gt;wail of the banshee&lt;/i&gt; (DC 29)&lt;/h5&gt;&lt;/h5&gt;&lt;/div&gt;&lt;hr/&gt;&lt;div&gt;&lt;h5&gt;&lt;b&gt;STATISTICS&lt;/b&gt;&lt;/h5&gt;&lt;/div&gt;&lt;hr/&gt;&lt;div&gt;&lt;h5&gt;&lt;b&gt;Str &lt;/b&gt;39, &lt;b&gt;Dex &lt;/b&gt;21, &lt;b&gt;Con &lt;/b&gt;-, &lt;b&gt;Int &lt;/b&gt; 20, &lt;b&gt;Wis &lt;/b&gt;23, &lt;b&gt;Cha &lt;/b&gt;30&lt;/h5&gt;&lt;h5&gt;&lt;b&gt;Base Atk &lt;/b&gt;+16; &lt;b&gt;CMB &lt;/b&gt;+34 (+36 bull rush); &lt;b&gt;CMD &lt;/b&gt;49 (51 vs. bull rush)&lt;/h5&gt;&lt;h5&gt;&lt;b&gt;Feats &lt;/b&gt;Awesome Blow, Combat Reflexes, Improved Bull Rush, Improved Critical (claw), Improved Initiative, Lightning Reflexes, Point-Blank Shot, Power Attack, Precise Shot, Vital Strike, Weapon Focus (claw)&lt;/h5&gt;&lt;h5&gt;&lt;b&gt;Skills &lt;/b&gt;Fly +35, Knowledge (arcana) +28, Knowledge (nature) +27, Knowledge (planes) +25, Knowledge (religion) +30, Perception +31, Sense Motive +31, Spellcraft +23, Survival +21, Use Magic Device +30&lt;/h5&gt;&lt;h5&gt;&lt;b&gt;Languages &lt;/b&gt;Abyssal, Aklo, Celestial, Common&lt;/h5&gt;&lt;/div&gt;&lt;hr/&gt;&lt;div&gt;&lt;h5&gt;&lt;b&gt;ECOLOGY&lt;/b&gt;&lt;/h5&gt;&lt;/div&gt;&lt;hr/&gt;&lt;div&gt;&lt;h5&gt;&lt;b&gt;Environment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ABILITIES&lt;/b&gt;&lt;/h5&gt;&lt;/div&gt;&lt;hr/&gt;&lt;div&gt;&lt;/h5&gt;&lt;h5&gt;&lt;b&gt;Eclipse (Su)&lt;/b&gt; Anytime a tzitzimitl casts &lt;i&gt;deeper darkness&lt;/i&gt;, any creatures in the area of darkness when it is created take 8d6 points of cold damage (Fortitude DC 31 half). Any creature that takes damage from this effect becomes staggered as long as it remains in the area of darkness and for 1d4 rounds after it leaves that area. The save DC is Charisma-based.  &lt;/h5&gt;&lt;h5&gt;&lt;b&gt;Eye Beam (Su)&lt;/b&gt; As a standard action, a tzitzimitl can fire a glowing beam of force from its eyes at a range of 100 feet as a ranged touch attack dealing 10d6 points of force damage and 10d6 points of electricity damage.  &lt;/h5&gt;&lt;h5&gt;&lt;b&gt;Light to Dark (Su)&lt;/b&gt; As an immediate action up to three times per day, a tzitzimitl can convert a positive energy effect that affects it into negative energy. Doing so transforms the entire effect, such that it affects other creatures as well. A tzitzimitl can transform channeled positive energy in this way even if the positive energy would not otherwise harm it.&lt;/h5&gt;&lt;/div&gt;&lt;br&gt;&lt;div&gt;&lt;h4&gt;&lt;p&gt;&lt;p&gt;Enigmatic creatures of darkness, some cultures claim tzitzimitls attack and consume entire suns to "shut down worlds" in preparation for the end of days. Sages say that these creatures come from the cold, dark places between the stars, and that in the darkness of any eclipse, one can see their immense, world-darkening shadows.  Some claim ancient and forgotten deities of death and destruction created the first tzitzimitls as instruments of apocalypse, while others speculate they come from faraway worlds where immense planets teem with creatures of this scale, and that the immortal dead of these dark globes are banished to other worlds to spread devastation.  Tzitzimitls as a whole offer neither affirmation nor denial for these claims, and in fact seem to glory in such legends. Certainly, the arrival of a tzitzimitl upon a world heralds the advent of a time of great trouble, although whether or not the tzitzimitl actually presages such dark times or is the cause of them is a matter of debate. On some planets, tzitzimitls have already arrived, yet they lie dormant in ancient tombs, imprisoned ages ago by heroes who are long forgotten today.  A tzitzimitl is 50 feet tall.&lt;/p&gt;&lt;/h4&gt;&lt;/div&gt;</t>
  </si>
  <si>
    <t>Valkyrie</t>
  </si>
  <si>
    <t>darkvision 60 ft., deathwatch; Perception +24</t>
  </si>
  <si>
    <t>27, touch 19, flat-footed 24</t>
  </si>
  <si>
    <t>(+8 armor, +6 deflection, +3 Dex, +0 natural)</t>
  </si>
  <si>
    <t>Fort +10, Ref +13, Will +15</t>
  </si>
  <si>
    <t>+2 returning spear +23/+18/+13/+8 (1d8+8/x3)</t>
  </si>
  <si>
    <t>+2 returning spear +22 (1d8+6/x3)</t>
  </si>
  <si>
    <t>Spell-Like Abilities (CL 12th; concentration +18)  Constant-deathwatch, tongues   At Will-aid, death ward, gentle repose, plane shift (self and mount only)   3/day-call lightning storm (DC 21), divine power, geas/quest   1/day-breath of life, heal, summon (level 8, 1 sleipnir 100%)</t>
  </si>
  <si>
    <t>Str 18, Dex 17, Con 20, Int 13, Wis 20, Cha 23</t>
  </si>
  <si>
    <t>Mounted Combat, Power Attack, Ride-By Attack, Skill Focus (Ride), Spirited Charge, Trample, Vital Strike, Weapon Focus (spear)</t>
  </si>
  <si>
    <t>Fly +27, Handle Animal +25, Heal +24, Knowledge (planes) +20, Perception +24, Ride +28, Sense Motive +24</t>
  </si>
  <si>
    <t>Celestial, Common; tongues</t>
  </si>
  <si>
    <t>battle trained, choose the slain, holy zeal</t>
  </si>
  <si>
    <t>solitary or ride (2-8 valkyries)</t>
  </si>
  <si>
    <t>triple (+2 breastplate, +2 returning spear, other treasure)</t>
  </si>
  <si>
    <t>Surrounded by lightning, this impressive female warrior wears a gleaming golden breastplate and carries a shining spear.</t>
  </si>
  <si>
    <t>Battle Trained (Ex) A valkyrie is proficient with all armor. Armor never impacts a valkyrie's speed, nor does a valkyrie take armor check penalties on Ride checks.  Choose the Slain (Su) A valkyrie can draw the soul from a newly dead body and store it in her spear for transport to the Outer Planes. This functions as soul bind, but the dead creature must be willing to have its soul taken. If the creature is unwilling, this ability has no effect.  Holy Zeal (Su) A valkyrie adds her Charisma modifier as a deflection bonus to her Armor Class.</t>
  </si>
  <si>
    <t>Valkyries are outsiders who scour the battlefields of the Material Plane for warriors of great prowess and legendary renown. With a glance, a valkyrie can tell who is near death and ready to give up life and who fights on to live another day, and can either claim the soul of the slain or aid the living to continue the fight.  Valkyries are always female, and appear as strong and beautiful human, dwarven, or elven women. A human valkyrie is 6 feet tall and weighs close to 200 pounds.  Valkyries serve a variety of deities, though they are most often associated with the gods of war, conf lict, valor, and courage. Although capable combatants in their own right, valkyries are almost always encountered mounted, typically on flying steeds such as dragon horses, pegasi, or sleipnirs.</t>
  </si>
  <si>
    <t>&lt;link rel="stylesheet"href="PF.css"&gt;&lt;div&gt;&lt;h2&gt;Valkyrie&lt;/h2&gt;&lt;h3&gt;&lt;i&gt;&lt;i&gt;Surrounded by lightning&lt;/i&gt;, &lt;i&gt;this impressive female warrior wears a gleaming golden breastplate and carries a shining spear&lt;/i&gt;.&lt;/i&gt;&lt;/h3&gt;&lt;br&gt;&lt;/br&gt;&lt;/div&gt;&lt;div class="heading"&gt;&lt;p class="alignleft"&gt;Valkyrie&lt;/p&gt;&lt;p class="alignright"&gt;CR 12&lt;/p&gt;&lt;div style="clear: both;"&gt;&lt;/div&gt;&lt;/div&gt;&lt;div&gt;&lt;h5&gt;&lt;b&gt;XP &lt;/b&gt;19,200&lt;/h5&gt;&lt;h5&gt;CN Medium outsider (extraplanar)&lt;/h5&gt;&lt;h5&gt;&lt;b&gt;Init &lt;/b&gt;+3; &lt;b&gt;Senses &lt;/b&gt;darkvision 60 ft., &lt;i&gt;deathwatch&lt;/i&gt;; Perception +24&lt;/h5&gt;&lt;/div&gt;&lt;hr/&gt;&lt;div&gt;&lt;h5&gt;&lt;b&gt;DEFENSE&lt;/b&gt;&lt;/h5&gt;&lt;/div&gt;&lt;hr/&gt;&lt;div&gt;&lt;h5&gt;&lt;b&gt;AC &lt;/b&gt;27, touch 19, flat-footed 24 (+8 armor, +6 deflection, +3 Dex)&lt;/h5&gt;&lt;h5&gt;&lt;b&gt;hp &lt;/b&gt;168 (16d10+80)&lt;/h5&gt;&lt;h5&gt;&lt;b&gt;Fort &lt;/b&gt;+10, &lt;b&gt;Ref &lt;/b&gt;+13, &lt;b&gt;Will &lt;/b&gt;+15&lt;/h5&gt;&lt;h5&gt;&lt;b&gt;DR &lt;/b&gt;10/cold iron and lawful; &lt;b&gt;Immune &lt;/b&gt;cold, electricity, poison; &lt;b&gt;Resist &lt;/b&gt;acid 10, fire 10; &lt;b&gt;SR &lt;/b&gt;23&lt;/h5&gt;&lt;/div&gt;&lt;hr/&gt;&lt;div&gt;&lt;h5&gt;&lt;b&gt;OFFENSE&lt;/b&gt;&lt;/h5&gt;&lt;/div&gt;&lt;hr/&gt;&lt;div&gt;&lt;h5&gt;&lt;b&gt;Spd &lt;/b&gt;30 ft., fly 100 ft. (perfect)&lt;/h5&gt;&lt;h5&gt;&lt;b&gt;Melee &lt;/b&gt;&lt;i&gt;&lt;i&gt;+2 returning spear&lt;/i&gt;&lt;/i&gt; +23/+18/+13/+8 (1d8+8/x3)&lt;/h5&gt;&lt;h5&gt;&lt;b&gt;Ranged &lt;/b&gt;&lt;i&gt;&lt;i&gt;+2 returning spear&lt;/i&gt;&lt;/i&gt; +22 (1d8+6/x3)&lt;/h5&gt;&lt;h5&gt;&lt;b&gt;Space &lt;/b&gt;5 ft.; &lt;b&gt;Reach &lt;/b&gt;5 ft.&lt;/h5&gt;&lt;h5&gt;&lt;b&gt;Spell-Like Abilities&lt;/b&gt; (CL 12th; concentration +18)  &lt;/br&gt;Constant&amp;mdash;&lt;i&gt;deathwatch&lt;/i&gt;, &lt;i&gt;tongues&lt;/i&gt; &lt;/br&gt;At Will&amp;mdash;&lt;i&gt;aid&lt;/i&gt;, &lt;i&gt;death ward&lt;/i&gt;, &lt;i&gt;gentle repose&lt;/i&gt;, &lt;i&gt;plane shift&lt;/i&gt; (self and mount only) &lt;/br&gt;3/day&amp;mdash;&lt;i&gt;call lightning storm&lt;/i&gt; (DC 21), &lt;i&gt;divine power&lt;/i&gt;, &lt;i&gt;geas/quest&lt;/i&gt; &lt;/br&gt;1/day&amp;mdash;&lt;i&gt;breath of life&lt;/i&gt;, &lt;i&gt;heal&lt;/i&gt;, summon (level 8, 1 sleipnir 100%)&lt;/h5&gt;&lt;/h5&gt;&lt;/div&gt;&lt;hr/&gt;&lt;div&gt;&lt;h5&gt;&lt;b&gt;STATISTICS&lt;/b&gt;&lt;/h5&gt;&lt;/div&gt;&lt;hr/&gt;&lt;div&gt;&lt;h5&gt;&lt;b&gt;Str &lt;/b&gt;18, &lt;b&gt;Dex &lt;/b&gt;17, &lt;b&gt;Con &lt;/b&gt;20, &lt;b&gt;Int &lt;/b&gt; 13, &lt;b&gt;Wis &lt;/b&gt;20, &lt;b&gt;Cha &lt;/b&gt;23&lt;/h5&gt;&lt;h5&gt;&lt;b&gt;Base Atk &lt;/b&gt;+16; &lt;b&gt;CMB &lt;/b&gt;+20; &lt;b&gt;CMD &lt;/b&gt;39&lt;/h5&gt;&lt;h5&gt;&lt;b&gt;Feats &lt;/b&gt;Mounted Combat, Power Attack, Ride-By Attack, Skill Focus (Ride), Spirited Charge, Trample, Vital Strike, Weapon Focus (spear)&lt;/h5&gt;&lt;h5&gt;&lt;b&gt;Skills &lt;/b&gt;Fly +27, Handle Animal +25, Heal +24, Knowledge (planes) +20, Perception +24, Ride +28, Sense Motive +24&lt;/h5&gt;&lt;h5&gt;&lt;b&gt;Languages &lt;/b&gt;Celestial, Common; &lt;i&gt;tongues&lt;/i&gt;&lt;/h5&gt;&lt;h5&gt;&lt;b&gt;SQ &lt;/b&gt;battle trained, choose the slain, holy zeal&lt;/h5&gt;&lt;/div&gt;&lt;hr/&gt;&lt;div&gt;&lt;h5&gt;&lt;b&gt;ECOLOGY&lt;/b&gt;&lt;/h5&gt;&lt;/div&gt;&lt;hr/&gt;&lt;div&gt;&lt;h5&gt;&lt;b&gt;Environment &lt;/b&gt; any&lt;/h5&gt;&lt;h5&gt;&lt;b&gt;Organization &lt;/b&gt;solitary or ride (2-8 valkyries)&lt;/h5&gt;&lt;h5&gt;&lt;b&gt;Treasure &lt;/b&gt;triple (&lt;i&gt;+2 breastplate&lt;/i&gt;, &lt;i&gt;+2 returning spear&lt;/i&gt;, other treasure)&lt;/h5&gt;&lt;/div&gt;&lt;hr/&gt;&lt;div&gt;&lt;h5&gt;&lt;b&gt;SPECIAL ABILITIES&lt;/b&gt;&lt;/h5&gt;&lt;/div&gt;&lt;hr/&gt;&lt;div&gt;&lt;/h5&gt;&lt;h5&gt;&lt;b&gt;Battle Trained (Ex)&lt;/b&gt; A valkyrie is proficient with all armor. Armor never impacts a valkyrie's speed, nor does a valkyrie take armor check penalties on Ride checks.  &lt;/h5&gt;&lt;h5&gt;&lt;b&gt;Choose the Slain (Su)&lt;/b&gt; A valkyrie can draw the soul from a newly dead body and store it in her spear for transport to the Outer Planes. This functions as &lt;i&gt;soul bind&lt;/i&gt;, but the dead creature must be willing to have its soul taken. If the creature is unwilling, this ability has no effect.  &lt;/h5&gt;&lt;h5&gt;&lt;b&gt;Holy Zeal (Su)&lt;/b&gt; A valkyrie adds her Charisma modifier as a deflection bonus to her Armor Class.&lt;/h5&gt;&lt;/div&gt;&lt;br&gt;&lt;/br&gt;&lt;div&gt;&lt;h4&gt;&lt;p&gt;&lt;p&gt;Valkyries are outsiders who scour the battlefields of the Material Plane for warriors of great prowess and legendary renown. With a glance, a valkyrie can tell who is near death and ready to give up life and who fights on to live another day, and can either claim the soul of the slain or &lt;i&gt;aid&lt;/i&gt; the living to continue the fight.  Valkyries are always female, and appear as strong and beautiful human, dwarven, or elven women. A human valkyrie is 6 feet tall and weighs close to 200 pounds.  Valkyries serve a variety of deities, though they are most often associated with the gods of war, conf lict, valor, and courage. Although capable combatants in their own right, valkyries are almost always encountered mounted, typically on flying steeds such as dragon horses, pegasi, or sleipnirs.&lt;/p&gt;&lt;/h4&gt;&lt;/div&gt;</t>
  </si>
  <si>
    <t>Jiang-Shi</t>
  </si>
  <si>
    <t>Human jiang-shi</t>
  </si>
  <si>
    <t>monk 5</t>
  </si>
  <si>
    <t>blindsight 60 ft. (breathing creatures only), darkvision 60 ft.; Perception +22</t>
  </si>
  <si>
    <t>25, touch 22, flat-footed 18</t>
  </si>
  <si>
    <t>(+6 Dex, +1 dodge, +3 natural, +1 monk, +4 Wis)</t>
  </si>
  <si>
    <t>Fort +8, Ref +11, Will +9; +2 vs. enchantment</t>
  </si>
  <si>
    <t>channel resistance +4, evasion, prayer scroll</t>
  </si>
  <si>
    <t>disease, spell completion and spell trigger effects, undead traits</t>
  </si>
  <si>
    <t>jiang-shi weaknesses</t>
  </si>
  <si>
    <t>2 claws +9 (1d8+3/19-20 plus grab), bite +9 (1d6+3)</t>
  </si>
  <si>
    <t>brutal claws, drain chi (DC 15), flurry of blows, stunning fist (5/day, DC 16)</t>
  </si>
  <si>
    <t>Str 16, Dex 23, Con -, Int 12, Wis 18, Cha 16</t>
  </si>
  <si>
    <t>AlertnessB, Combat Reflexes, Deflect Arrows, DodgeB, Improved Initiative, Improved Unarmed Strike, MobilityB, Power Attack, Skill Focus (Acrobatics)B, Spring AttackB, Stunning Fist, Toughness, Weapon Finesse</t>
  </si>
  <si>
    <t>Acrobatics +25 (+30 when jumping), Escape Artist +14, Perception +22, Sense Motive +14, Stealth +22, Swim +11</t>
  </si>
  <si>
    <t>fast movement, high jump, ki pool (6 points, magic), maneuver training, purity of body, slow fall 20 ft., still mind</t>
  </si>
  <si>
    <t>solitary or brotherhood (2-8)</t>
  </si>
  <si>
    <t>NPC gear (amulet of natural armor +1, cloak of resistance +1, potion of invisibility, alchemist's fire [6])</t>
  </si>
  <si>
    <t>Its flesh pallid and a parchment burial prayer hanging from its brow, this risen corpse lurches forward in a series of short hops.</t>
  </si>
  <si>
    <t>Jiang-shis (often known as "hopping vampires") are undead humanoid creatures that feed on the exhaled life energy of the living. A jiang-shi's appearance is based on the state of the creature's corpse at the time of its reanimation. Regardless of the state of decay, most jiang-shis wear clothing or armor that is at least one generation out of style. Additionally, each has a short parchment prayer scroll affixed to its brow by stitches; originally intended to protect the body from restless spirits, this scroll grants a  jiang-shi immunity to magical effects unleashed by items like scrolls and wands.  A jiang-shi is created when a restless spirit does not leave its corpse at the time of death, and is instead allowed to fester and putrefy within. At some point during the body's decomposition, the thing rises in its grotesque form and seeks living creatures to feed upon.  CREATING A JIANG-SHI  "Jiang-shi" is an acquired template that can be added to any living creature with 5 or more Hit Dice (referred to hereafter as the base creature). Most jiang-shis were once humans, but any creature that undergoes specific rites can acquire the template. A jiang-shi uses the base creature's stats and abilities except as noted here.  CR: Same as the base creature +2.  Alignment: Any evil.  Type: The creature's type changes to undead (augmented). Do not recalculate class Hit Dice, BAB, or saves.  Senses: A jiang-shi vampire gains darkvision 60 feet. It also gains the ability to sense the breathing of living creatures-a jiang-shi has blindsight to a range of 60 feet against creatures that breathe. A creature may hold its breath to prevent a jiang-shi from noticing it in this manner.  Armor Class: Natural armor improves by +2.  Hit Dice: Change all racial Hit Dice to d8s. Class Hit Dice are unaffected. As undead, jiang-shis use their Charisma modifier to determine bonus hit points (instead of Constitution).  Defensive Abilities: A jiang-shi gains channel resistance +4, DR 10/magic and slashing, and resistance to cold 20, in addition to all of the defensive abilities granted by the undead type. A jiang-shi also gains fast healing 5. In addition, all jiang-shis gain the following defensive ability.  Prayer Scroll (Su): The scroll attached to the brow of a jiang-shi grants immunity to any effects generated from spell-completion or spell-trigger magic items, such as scrolls and wands. Such magical effects treat the jiang-shi as if it had unbeatable spell resistance. A jiang-shi‘s prayer scroll can be removed with a successful steal combat maneuver (Advanced Player's Guide 322), which immediately ends the jiang-shi's immunity to these effects. If a jiang-shi's prayer scroll is destroyed (a standard action), the vampire also loses its fast healing ability. A jiang-shi may create a replacement prayer scroll by using any strip of parchment and a writing instrument, but doing so requires 10 minutes of uninterrupted work.  Weaknesses: Jiang-shis recoil from mirrors or the sound of handbells rung within 10 feet of them. Cooked rice, which to jiang-shis mocks the fundamental fact that they no longer eat food, shames them into recoiling as well. These things don't harm a jiang-shi vampire-they merely keep  it at bay for a period of time. A recoiling jiang-shi vampire must stay at least 5 feet away from the object of its revulsion, and cannot touch or make melee attacks against a creature brandishing the object during that round. Holding a jiang-shi vampire at bay takes a standard action. After being held at bay for 1 round, a jiang-shi vampire can attempt to overcome its revulsion of the object and function normally each round it makes a DC 20 Will save at the start of its turn.  Destroying a Jiang-Shi: If reduced to 0 hit points, a jiang-shi vampire crumbles to dust but is not destroyed. It reforms in 1 minute with 1 hit point in the same space, or the nearest unoccupied space. Scattering the dust before the jiang-shi reforms destroys it permanently, as does mixing rice into the dust with a dose of holy water. Jiang-shi vampires are also susceptible to wooden weapons carved from peach trees, as such weapons represent the unity of all elements and life to these creatures. A wooden weapon carved from a peach tree automatically bypasses a jiang-shi vampire's damage reduction. Additionally, any successful hit from such a weapon that reduces a jiang-shi to 0 hit points immediately destroys the creature. Although they normally retreat from daylight, jiang-shi vampires are not destroyed by sunlight like regular vampires and can move around during the day without harm.  Speed: A jiang-shi moves only by hopping. This mode of movement is somewhat less swift than regular movement, and thus a jiang-shi's base speed is reduced by 10 feet from the base creature's speed, to a minimum of 10 feet. This unusual mode of movement allows the jiang-shi to ignore the effects of difficult terrain on movement, and makes it impossible to trip. Other speeds (like fly or swim speeds) are not affected by this reduction.  Melee: A jiang-shi gains a bite attack and 2 claw attacks if the base creature didn't have them. Damage for the bite attack depends on the jiang-shi's size, but its claw attacks do damage as a creature two size categories larger. For a Medium jiang-shi, a bite attack deals 1d6 points of damage and a claw attack deals 1d8 points of damage. A jiang-shi's claws are even more dangerous than this, though-see the "brutal claws" special attack below. A jiang-shi's natural weapons are treated as magic weapons for the purpose of overcoming damage reduction.  Special Attacks: A jiang-shi gains several special attacks. Save DCs are equal to 10 + 1/2 the jiang-shi's Hit Dice + the jiang-shi's Charisma modifier unless otherwise noted.  Brutal Claws (Ex): A jiang-shi's nails are brutally sharp and can extend and retract at will. They threaten a critical hit on a roll of 19-20 and grant the grab ability. A jiang-shi with monk levels gains this enhanced critical threat range and grab ability with its unarmed attacks, and uses its unarmed monk damage or its claw damage, whichever is higher, when making such attacks.  Drain Chi (Su): Instead of draining blood, a jiang-shi vampire drains "chi," or life energy, from a victim's breath. When a jiang-shi makes a successful grapple check (in addition to any other effects caused by a successful check, including additional damage), the jiang-shi can attempt to drain chi by drinking the victim's breath. The victim can resist this attack by making a successful Fortitude save. On a failed save, the victim gains 1 negative level and is staggered for 1d4 rounds.  Ability Scores: Str +4, Dex +6, Int +2, Wis +4, Cha +2. As an undead creature, a jiang-shi has no Constitution score.  Feats: Jiang-shis gain Alertness, Dodge, Mobility, Skill Focus (Acrobatics), and Spring Attack as bonus feats.  Skills: Jiang-shis gain a +8 racial bonus on Acrobatics, Perception, and Stealth checks.</t>
  </si>
  <si>
    <t>&lt;link rel="stylesheet"href="PF.css"&gt;&lt;div&gt;&lt;h2&gt;Vampire, Jiang-Shi&lt;/h2&gt;&lt;h3&gt;&lt;i&gt;Its flesh pallid and a parchment burial prayer hanging from its brow, this risen corpse lurches forward in a series of short hops.&lt;/i&gt;&lt;/h3&gt;&lt;br&gt;&lt;/div&gt;&lt;div class="heading"&gt;&lt;p class="alignleft"&gt;Jiang-Shi&lt;/p&gt;&lt;p class="alignright"&gt;CR 6&lt;/p&gt;&lt;div style="clear: both;"&gt;&lt;/div&gt;&lt;/div&gt;&lt;div&gt;&lt;h5&gt;&lt;b&gt;XP &lt;/b&gt;2,400&lt;/h5&gt;&lt;h5&gt;Human Jiang-Shi monk 5&lt;/h5&gt;&lt;h5&gt;LE Medium undead (augmented humanoid)&lt;/h5&gt;&lt;h5&gt;&lt;b&gt;Init &lt;/b&gt;+10; &lt;b&gt;Senses &lt;/b&gt;blindsight 60 ft. (breathing creatures only), darkvision 60 ft.; Perception +22&lt;/h5&gt;&lt;/div&gt;&lt;hr/&gt;&lt;div&gt;&lt;h5&gt;&lt;b&gt;DEFENSE&lt;/b&gt;&lt;/h5&gt;&lt;/div&gt;&lt;hr/&gt;&lt;div&gt;&lt;h5&gt;&lt;b&gt;AC &lt;/b&gt;25, touch 22, flat-footed 18 (+6 Dex, +1 dodge, +3 natural, +1 monk, +4 Wis)&lt;/h5&gt;&lt;h5&gt;&lt;b&gt;hp &lt;/b&gt;51 (5d8+25); fast healing 5&lt;/h5&gt;&lt;h5&gt;&lt;b&gt;Fort &lt;/b&gt;+8, &lt;b&gt;Ref &lt;/b&gt;+11, &lt;b&gt;Will &lt;/b&gt;+9; +2 vs. enchantment&lt;/h5&gt;&lt;h5&gt;&lt;b&gt;Defensive Abilities &lt;/b&gt;channel resistance +4, evasion, prayer scroll; &lt;b&gt;DR &lt;/b&gt;10/magic and slashing; &lt;b&gt;Immune &lt;/b&gt;disease, spell completion and spell trigger effects, undead traits; &lt;b&gt;Resist &lt;/b&gt;cold 20&lt;/h5&gt;&lt;h5&gt;&lt;b&gt;Weaknesses &lt;/b&gt;jiang-shi weaknesses&lt;/h5&gt;&lt;/div&gt;&lt;hr/&gt;&lt;div&gt;&lt;h5&gt;&lt;b&gt;OFFENSE&lt;/b&gt;&lt;/h5&gt;&lt;/div&gt;&lt;hr/&gt;&lt;div&gt;&lt;h5&gt;&lt;b&gt;Spd &lt;/b&gt;30 ft.&lt;/h5&gt;&lt;h5&gt;&lt;b&gt;Melee &lt;/b&gt;2 claws +9 (1d8+3/19-20 plus grab), bite +9 (1d6+3)&lt;/h5&gt;&lt;h5&gt;&lt;b&gt;Space &lt;/b&gt;5 ft.; &lt;b&gt;Reach &lt;/b&gt;5 ft.&lt;/h5&gt;&lt;h5&gt;&lt;b&gt;Special Attacks &lt;/b&gt;brutal claws, drain chi (DC 15), flurry of blows, stunning fist (5/day, DC 16)&lt;/h5&gt;&lt;/div&gt;&lt;hr/&gt;&lt;div&gt;&lt;h5&gt;&lt;b&gt;STATISTICS&lt;/b&gt;&lt;/h5&gt;&lt;/div&gt;&lt;hr/&gt;&lt;div&gt;&lt;h5&gt;&lt;b&gt;Str &lt;/b&gt;16, &lt;b&gt;Dex &lt;/b&gt;23, &lt;b&gt;Con &lt;/b&gt;-, &lt;b&gt;Int &lt;/b&gt; 12, &lt;b&gt;Wis &lt;/b&gt;18, &lt;b&gt;Cha &lt;/b&gt;16&lt;/h5&gt;&lt;h5&gt;&lt;b&gt;Base Atk &lt;/b&gt;+3; &lt;b&gt;CMB &lt;/b&gt;+8 (+12 grapple); &lt;b&gt;CMD &lt;/b&gt;28 (can't be tripped)&lt;/h5&gt;&lt;h5&gt;&lt;b&gt;Feats &lt;/b&gt;Alertness&lt;sup&gt;B&lt;/sup&gt;, Combat Reflexes, Deflect Arrows, Dodge&lt;sup&gt;B&lt;/sup&gt;, Improved Initiative, Improved Unarmed Strike, Mobility&lt;sup&gt;B&lt;/sup&gt;, Power Attack, Skill Focus (Acrobatics)&lt;sup&gt;B&lt;/sup&gt;, Spring Attack&lt;sup&gt;B&lt;/sup&gt;, Stunning Fist, Toughness, Weapon Finesse&lt;/h5&gt;&lt;h5&gt;&lt;b&gt;Skills &lt;/b&gt;Acrobatics +25 (+30 when jumping), Escape Artist +14, Perception +22, Sense Motive +14, Stealth +22, Swim +11; &lt;b&gt;Racial Modifiers &lt;/b&gt;+8 Acrobatics, +8 Perception, +8 Stealth&lt;/h5&gt;&lt;h5&gt;&lt;b&gt;Languages &lt;/b&gt;Common&lt;/h5&gt;&lt;h5&gt;&lt;b&gt;SQ &lt;/b&gt;fast movement, high jump,&lt;i&gt; ki &lt;/i&gt;pool (6 points, magic), maneuver training, purity of body, slow fall 20 ft., still mind&lt;/h5&gt;&lt;/div&gt;&lt;hr/&gt;&lt;div&gt;&lt;h5&gt;&lt;b&gt;ECOLOGY&lt;/b&gt;&lt;/h5&gt;&lt;/div&gt;&lt;hr/&gt;&lt;div&gt;&lt;h5&gt;&lt;b&gt;Environment &lt;/b&gt; any&lt;/h5&gt;&lt;h5&gt;&lt;b&gt;Organization &lt;/b&gt;solitary or brotherhood (2-8)&lt;/h5&gt;&lt;h5&gt;&lt;b&gt;Treasure &lt;/b&gt;NPC gear (&lt;i&gt;amulet of natural armor +1&lt;/i&gt;, &lt;i&gt;cloak of resistance +1&lt;/i&gt;, &lt;i&gt;potion of invisibility&lt;/i&gt;, alchemist's fire [6])&lt;/h5&gt;&lt;/div&gt;&lt;br&gt;&lt;div&gt;&lt;h4&gt;&lt;p&gt;&lt;p&gt;Jiang-shis (often known as "hopping vampires") are undead humanoid creatures that feed on the exhaled life energy of the living. A jiang-shi's appearance is based on the state of the creature's corpse at the time of its reanimation. Regardless of the state of decay, most jiang-shis wear clothing or armor that is at least one generation out of style. Additionally, each has a short parchment prayer scroll affixed to its brow by stitches; originally intended to protect the body from restless spirits, this scroll grants a  jiang-shi immunity to magical effects unleashed by items like scrolls and wands.  A jiang-shi is created when a restless spirit does not leave its corpse at the time of death, and is instead allowed to fester and putrefy within. At some point during the body's decomposition, the thing rises in its grotesque form and seeks living creatures to feed upon.  &lt;br&gt;&lt;b&gt;CREATING A JIANG-SHI &lt;/b&gt;&lt;br&gt; "Jiang-shi" is an acquired template that can be added to any living creature with 5 or more Hit Dice (referred to hereafter as the base creature). Most jiang-shis were once humans, but any creature that undergoes specific rites can acquire the template. A jiang-shi uses the base creature's stats and abilities except as noted here.  &lt;br&gt;&lt;b&gt;CR:&lt;/b&gt; Same as the base creature +2.  &lt;br&gt;&lt;b&gt;Alignment:&lt;/b&gt; Any evil.  &lt;br&gt;&lt;b&gt;Type:&lt;/b&gt; The creature's type changes to undead (augmented). Do not recalculate class Hit Dice, BAB, or saves.  &lt;br&gt;&lt;b&gt;Senses:&lt;/b&gt; A jiang-shi vampire gains darkvision 60 feet. It also gains the ability to sense the breathing of living creatures-a jiang-shi has blindsight to a range of 60 feet against creatures that breathe. A creature may hold its breath to prevent a jiang-shi from noticing it in this manner.  Armor Class: Natural armor improves by +2.  &lt;br&gt;&lt;b&gt;Hit Dice:&lt;/b&gt; Change all racial Hit Dice to d8s. Class Hit Dice are unaffected. As undead, jiang-shis use their Charisma modifier to determine bonus hit points (instead of Constitution).  &lt;br&gt;&lt;b&gt;Defensive Abilities:&lt;/b&gt; A jiang-shi gains channel resistance +4, DR 10/magic and slashing, and resistance to cold 20, in addition to all of the defensive abilities granted by the undead type. A jiang-shi also gains fast healing 5. In addition, all jiang-shis gain the following defensive ability.  &lt;br&gt;&lt;i&gt;Prayer Scroll (Su)&lt;/i&gt;: The scroll attached to the brow of a jiang-shi grants immunity to any effects generated from spell-completion or spell-trigger magic items, such as scrolls and wands. Such magical effects treat the jiang-shi as if it had unbeatable spell resistance. A jiang-shi's prayer scroll can be removed with a successful steal combat maneuver (&lt;i&gt;Advanced Player's Guide&lt;/i&gt; 322), which immediately ends the jiang-shi's immunity to these effects. If a jiang-shi's prayer scroll is destroyed (a standard action), the vampire also loses its fast healing ability. A jiang-shi may create a replacement prayer scroll by using any strip of parchment and a writing instrument, but doing so requires 10 minutes of uninterrupted work.  &lt;br&gt;&lt;b&gt;Weaknesses:&lt;/b&gt; Jiang-shis recoil from mirrors or the sound of handbells rung within 10 feet of them. Cooked rice, which to jiang-shis mocks the fundamental fact that they no longer eat food, shames them into recoiling as well. These things don't harm a jiang-shi vampire-they merely keep  it at bay for a period of time. A recoiling jiang-shi vampire must stay at least 5 feet away from the object of its revulsion, and cannot touch or make melee attacks against a creature brandishing the object during that round. Holding a jiang-shi vampire at bay takes a standard action. After being held at bay for 1 round, a jiang-shi vampire can attempt to overcome its revulsion of the object and function normally each round it makes a DC 20 Will save at the start of its turn.  &lt;br&gt;&lt;i&gt;Destroying a Jiang-Shi&lt;/i&gt;: If reduced to 0 hit points, a jiang-shi vampire crumbles to dust but is not destroyed. It reforms in 1 minute with 1 hit point in the same space, or the nearest unoccupied space. Scattering the dust before the jiang-shi reforms destroys it permanently, as does mixing rice into the dust with a dose of holy water. Jiang-shi vampires are also susceptible to wooden weapons carved from peach trees, as such weapons represent the unity of all elements and life to these creatures. A wooden weapon carved from a peach tree automatically bypasses a jiang-shi vampire's damage reduction. Additionally, any successful hit from such a weapon that reduces a jiang-shi to 0 hit points immediately destroys the creature. Although they normally retreat from daylight, jiang-shi vampires are not destroyed by sunlight like regular vampires and can move around during the day without harm.  &lt;br&gt;&lt;b&gt;Speed:&lt;/b&gt; A jiang-shi moves only by hopping. This mode of movement is somewhat less swift than regular movement, and thus a jiang-shi's base speed is reduced by 10 feet from the base creature's speed, to a minimum of 10 feet. This unusual mode of movement allows the jiang-shi to ignore the effects of difficult terrain on movement, and makes it impossible to trip. Other speeds (like fly or swim speeds) are not affected by this reduction.  &lt;br&gt;&lt;b&gt;Melee:&lt;/b&gt; A jiang-shi gains a bite attack and 2 claw attacks if the base creature didn't have them. Damage for the bite attack depends on the jiang-shi's size, but its claw attacks do damage as a creature two size categories larger. For a Medium jiang-shi, a bite attack deals 1d6 points of damage and a claw attack deals 1d8 points of damage. A jiang-shi's claws are even more dangerous than this, though-see the "brutal claws" special attack below. A jiang-shi's natural weapons are treated as magic weapons for the purpose of overcoming damage reduction.  &lt;br&gt;&lt;b&gt;Special Attacks:&lt;/b&gt; A jiang-shi gains several special attacks. Save DCs are equal to 10 + 1/2 the jiang-shi's Hit Dice + the jiang-shi's Charisma modifier unless otherwise noted.  &lt;br&gt;&lt;i&gt;Brutal Claws (Ex)&lt;/i&gt;: A jiang-shi's nails are brutally sharp and can extend and retract at will. They threaten a critical hit on a roll of 19-20 and grant the grab ability. A jiang-shi with monk levels gains this enhanced critical threat range and grab ability with its unarmed attacks, and uses its unarmed monk damage or its claw damage, whichever is higher, when making such attacks.  &lt;br&gt;&lt;i&gt;Drain Chi (Su)&lt;/i&gt;: Instead of draining blood, a jiang-shi vampire drains "chi," or life energy, from a victim's breath. When a jiang-shi makes a successful grapple check (in addition to any other effects caused by a successful check, including additional damage), the jiang-shi can attempt to drain chi by drinking the victim's breath. The victim can resist this attack by making a successful Fortitude save. On a failed save, the victim gains 1 negative level and is staggered for 1d4 rounds.  &lt;br&gt;&lt;b&gt;Ability Scores:&lt;/b&gt; Str +4, Dex +6, Int +2, Wis +4, Cha +2. As an undead creature, a jiang-shi has no Constitution score.  &lt;br&gt;&lt;b&gt;Feats:&lt;/b&gt; Jiang-shis gain Alertness, Dodge, Mobility, Skill Focus (Acrobatics), and Spring Attack as bonus feats.  &lt;br&gt;&lt;b&gt;Skills:&lt;/b&gt; Jiang-shis gain a +8 racial bonus on Acrobatics, Perception, and Stealth checks.&lt;/p&gt;&lt;/h4&gt;&lt;/div&gt;</t>
  </si>
  <si>
    <t>Vanara</t>
  </si>
  <si>
    <t>monk 1</t>
  </si>
  <si>
    <t>(vanara)</t>
  </si>
  <si>
    <t>(+3 Dex, +1 dodge, +3 Wis)</t>
  </si>
  <si>
    <t>quarterstaff +1 (1d6+1) or flurry of blows +0/+0 (1d6+1)</t>
  </si>
  <si>
    <t>flurry of blows, stunning fist (1/day, DC 13)</t>
  </si>
  <si>
    <t>Str 13, Dex 16, Con 10, Int 12, Wis 17, Cha 6</t>
  </si>
  <si>
    <t>Combat ReflexesB, Dodge, Improved Unarmed StrikeB, Stunning FistB</t>
  </si>
  <si>
    <t>Acrobatics +9, Climb +13, Perception +7, Sense Motive +7, Stealth +9</t>
  </si>
  <si>
    <t>+2 Acrobatics, +2 Stealth</t>
  </si>
  <si>
    <t>Common, Sylvan, Vanaran</t>
  </si>
  <si>
    <t>prehensile tail</t>
  </si>
  <si>
    <t>solitary, pair, party, (3-6), or community (7-100)</t>
  </si>
  <si>
    <t>NPC gear (quarterstaff)</t>
  </si>
  <si>
    <t>This lean, simian humanoid is covered in a layer of soft, lightly colored fur and has a long, prehensile tail.</t>
  </si>
  <si>
    <t>Prehensile Tail (Ex) All vanaras have long, flexible tails that they can use to carry objects. They cannot wield weapons with their tails, but the tails do allow them to retrieve small stowed objects carried on their persons as a swift action.</t>
  </si>
  <si>
    <t>Vanaras are intelligent, simian humanoids who live in deep forests and jungles. They are both agile and clever, but saddled with boundless curiosity and a love of pranks that, while normally harmless, hinder ingratiations with those they encounter. A vanara's body is covered in a thin coat of soft fur, and individuals with chestnut, ivory, and even golden coats are common. Despite its fur, a vanara can grow lengthy hair on its head just like a human, and both male and female vanaras take pains to wear elaborate hairstyles for important social functions. The hair on a vanara's head matches the color of its fur. All vanaras have long, prehensile tails and handlike feet capable of well-articulated movements. A vanara stands slightly shorter than a typical human. Males weigh from 150 to 200 pounds at most, with females weighing slightly less. Vanaras live for 60 to 75 years.  Vanaras live in large, tree-top villages connected by rope-bridges and ladders. Homes are carved out of trees but usually left open to the elements except for woven leaf canopies and overhangs. Vanara villages are typically led by the community's religious leader-usually a cleric, oracle, or monk.  VANARA CHARACTERS  Vanaras are defined by their class levels-they do not possess racial Hit Dice. All vanaras have the following racial traits.  +2 Dexterity, +2 Wisdom, -2 Charisma: Vanaras are agile and insightful, but are also rather mischievous.  Climb Speed: Vanaras have a climb speed of 20 feet.  Low-Light Vision: Vanaras can see twice as far as a human in conditions of dim light.  Nimble: Vanaras have a +2 racial bonus on Acrobatics and Stealth checks.  Prehensile Tail: See above.  Languages: A vanara begins play speaking both Common and Vanaran. Vanaras with high Int scores can choose from among the following bonus languages: Aklo, Celestial, Elven, Gnome, Goblin, and Sylvan.</t>
  </si>
  <si>
    <t>&lt;link rel="stylesheet"href="PF.css"&gt;&lt;div&gt;&lt;h2&gt;Vanara&lt;/h2&gt;&lt;h3&gt;&lt;i&gt;&lt;i&gt;This lean&lt;/i&gt;, &lt;i&gt;simian humanoid is covered in a layer of soft&lt;/i&gt;, &lt;i&gt;lightly colored fur and has a long&lt;/i&gt;, &lt;i&gt;prehensile tail&lt;/i&gt;.&lt;/i&gt;&lt;/h3&gt;&lt;br&gt;&lt;/br&gt;&lt;/div&gt;&lt;div class="heading"&gt;&lt;p class="alignleft"&gt;Vanara&lt;/p&gt;&lt;p class="alignright"&gt;CR 1/2&lt;/p&gt;&lt;div style="clear: both;"&gt;&lt;/div&gt;&lt;/div&gt;&lt;div&gt;&lt;h5&gt;&lt;b&gt;XP &lt;/b&gt;200&lt;/h5&gt;&lt;h5&gt;Vanara monk 1&lt;/h5&gt;&lt;h5&gt;LG Medium humanoid (vanara)&lt;/h5&gt;&lt;h5&gt;&lt;b&gt;Init &lt;/b&gt;+3; &lt;b&gt;Senses &lt;/b&gt;low-light vision; Perception +7&lt;/h5&gt;&lt;/div&gt;&lt;hr/&gt;&lt;div&gt;&lt;h5&gt;&lt;b&gt;DEFENSE&lt;/b&gt;&lt;/h5&gt;&lt;/div&gt;&lt;hr/&gt;&lt;div&gt;&lt;h5&gt;&lt;b&gt;AC &lt;/b&gt;17, touch 17, flat-footed 13 (+3 Dex, +1 dodge, +3 Wis)&lt;/h5&gt;&lt;h5&gt;&lt;b&gt;hp &lt;/b&gt;9 (1d8+1)&lt;/h5&gt;&lt;h5&gt;&lt;b&gt;Fort &lt;/b&gt;+2, &lt;b&gt;Ref &lt;/b&gt;+5, &lt;b&gt;Will &lt;/b&gt;+5&lt;/h5&gt;&lt;/div&gt;&lt;hr/&gt;&lt;div&gt;&lt;h5&gt;&lt;b&gt;OFFENSE&lt;/b&gt;&lt;/h5&gt;&lt;/div&gt;&lt;hr/&gt;&lt;div&gt;&lt;h5&gt;&lt;b&gt;Spd &lt;/b&gt;30 ft., climb 20 ft.&lt;/h5&gt;&lt;h5&gt;&lt;b&gt;Melee &lt;/b&gt;quarterstaff +1 (1d6+1) or &lt;/br&gt;flurry of blows +0/+0 (1d6+1)&lt;/h5&gt;&lt;h5&gt;&lt;b&gt;Space &lt;/b&gt;5 ft.; &lt;b&gt;Reach &lt;/b&gt;5 ft.&lt;/h5&gt;&lt;h5&gt;&lt;b&gt;Special Attacks &lt;/b&gt;flurry of blows, stunning fist (1/day, DC 13)&lt;/h5&gt;&lt;/div&gt;&lt;hr/&gt;&lt;div&gt;&lt;h5&gt;&lt;b&gt;STATISTICS&lt;/b&gt;&lt;/h5&gt;&lt;/div&gt;&lt;hr/&gt;&lt;div&gt;&lt;h5&gt;&lt;b&gt;Str &lt;/b&gt;13, &lt;b&gt;Dex &lt;/b&gt;16, &lt;b&gt;Con &lt;/b&gt;10, &lt;b&gt;Int &lt;/b&gt; 12, &lt;b&gt;Wis &lt;/b&gt;17, &lt;b&gt;Cha &lt;/b&gt;6&lt;/h5&gt;&lt;h5&gt;&lt;b&gt;Base Atk &lt;/b&gt;+0; &lt;b&gt;CMB &lt;/b&gt;+1; &lt;b&gt;CMD &lt;/b&gt;18&lt;/h5&gt;&lt;h5&gt;&lt;b&gt;Feats &lt;/b&gt;Combat Reflexes&lt;sup&gt;B&lt;/sup&gt;, Dodge, Improved Unarmed Strike&lt;sup&gt;B&lt;/sup&gt;, Stunning Fist&lt;sup&gt;B&lt;/sup&gt;&lt;/h5&gt;&lt;h5&gt;&lt;b&gt;Skills &lt;/b&gt;Acrobatics +9, Climb +13, Perception +7, Sense Motive +7, Stealth +9; &lt;b&gt;Racial Modifiers &lt;/b&gt;+2 Acrobatics, +2 Stealth&lt;/h5&gt;&lt;h5&gt;&lt;b&gt;Languages &lt;/b&gt;Common, Sylvan, Vanaran&lt;/h5&gt;&lt;h5&gt;&lt;b&gt;SQ &lt;/b&gt;&lt;i&gt;prehensile tail&lt;/i&gt;&lt;/h5&gt;&lt;/div&gt;&lt;hr/&gt;&lt;div&gt;&lt;h5&gt;&lt;b&gt;ECOLOGY&lt;/b&gt;&lt;/h5&gt;&lt;/div&gt;&lt;hr/&gt;&lt;div&gt;&lt;h5&gt;&lt;b&gt;Environment &lt;/b&gt; any forests&lt;/h5&gt;&lt;h5&gt;&lt;b&gt;Organization &lt;/b&gt;solitary, pair, party, (3-6), or community (7-100)&lt;/h5&gt;&lt;h5&gt;&lt;b&gt;Treasure &lt;/b&gt;NPC gear (quarterstaff)&lt;/h5&gt;&lt;/div&gt;&lt;hr/&gt;&lt;div&gt;&lt;h5&gt;&lt;b&gt;SPECIAL ABILITIES&lt;/b&gt;&lt;/h5&gt;&lt;/div&gt;&lt;hr/&gt;&lt;div&gt;&lt;/h5&gt;&lt;h5&gt;&lt;b&gt;Prehensile Tail&lt;/b&gt; (Ex)&lt;/b&gt; All vanaras have long, flexible tails that they can use to carry objects. They cannot wield weapons with their tails, but the tails do allow them to retrieve small stowed objects carried on their persons as a swift action.&lt;/h5&gt;&lt;/div&gt;&lt;br&gt;&lt;/br&gt;&lt;div&gt;&lt;h4&gt;&lt;p&gt;&lt;p&gt;Vanaras are intelligent, simian humanoids who live in deep forests and jungles. They are both agile and clever, but saddled with boundless curiosity and a love of pranks that, while normally harmless, hinder ingratiations with those they encounter. A vanara's body is covered in a thin coat of soft fur, and individuals with chestnut, ivory, and even golden coats are common. Despite its fur, a vanara can grow lengthy hair on its head just like a human, and both male and female vanaras take pains to wear elaborate hairstyles for important social functions. The hair on a vanara's head matches the color of its fur. All vanaras have long, &lt;i&gt;prehensile tail&lt;/i&gt;s and handlike feet capable of well-articulated movements. A vanara stands slightly shorter than a typical human. Males weigh from 150 to 200 pounds at most, with females weighing slightly less. Vanaras live for 60 to 75 years.  Vanaras live in large, tree-top villages connected by rope-bridges and ladders. Homes are carved out of trees but usually left open to the elements except for woven leaf canopies and overhangs. Vanara villages are typically led by the community's religious leader-usually a cleric, oracle, or monk.  &lt;br&gt;&lt;b&gt;VANARA CHARACTERS &lt;/b&gt;&lt;br&gt; Vanaras are defined by their class levels-they do not possess racial Hit Dice. All vanaras have the following racial traits.  &lt;br&gt;&lt;b&gt;+2 Dexterity, +2 Wisdom, -2 Charisma:&lt;/b&gt; Vanaras are agile and insightful, but are also rather mischievous.  &lt;br&gt;&lt;b&gt;Climb Speed:&lt;/b&gt; Vanaras have a climb speed of 20 feet.  Low-Light Vision: Vanaras can see twice as far as a human in conditions of dim light.  &lt;br&gt;&lt;b&gt;Nimble:&lt;/b&gt; Vanaras have a +2 racial bonus on Acrobatics and Stealth checks.  &lt;br&gt;&lt;b&gt;Prehensile Tail:&lt;/b&gt; See above.  Languages: A vanara begins play speaking both Common and Vanaran. Vanaras with high Int scores can choose from among the following bonus languages: Aklo, Celestial, Elven, Gnome, Goblin, and Sylvan.&lt;/p&gt;&lt;/h4&gt;&lt;/div&gt;</t>
  </si>
  <si>
    <t>Vishkanya</t>
  </si>
  <si>
    <t>ninja 1</t>
  </si>
  <si>
    <t>Pathfinder RPG Ultimate Combat 13</t>
  </si>
  <si>
    <t>(vishkanya)</t>
  </si>
  <si>
    <t>Fort +2, Ref +5, Will +0; +1 vs. poison</t>
  </si>
  <si>
    <t>+1 vs. poison</t>
  </si>
  <si>
    <t>kukri +1 (1d4+1/18-20 plus poison)</t>
  </si>
  <si>
    <t>shuriken +3 (1d2+1 plus poison)</t>
  </si>
  <si>
    <t>poison (DC 12), sneak attack +1d6</t>
  </si>
  <si>
    <t>Str 13, Dex 17, Con 14, Int 8, Wis 10, Cha 12</t>
  </si>
  <si>
    <t>Deceitful</t>
  </si>
  <si>
    <t>Acrobatics +7, Bluff +7, Disguise +7, Escape Artist +9, Perception +6, Sense Motive +4, Stealth +9</t>
  </si>
  <si>
    <t>+2 Escape Artist, +2 Perception, +2 Stealth</t>
  </si>
  <si>
    <t>, Common, Vishkanya</t>
  </si>
  <si>
    <t>poison use, toxic</t>
  </si>
  <si>
    <t>solitary, pair, or squad (3-8)</t>
  </si>
  <si>
    <t>NPC gear (kukri, 10 shuriken, other treasure)</t>
  </si>
  <si>
    <t>This lithe woman wears loose-fitting robes and wields a cruel-looking blade. Her eyes are pure white orbs.</t>
  </si>
  <si>
    <t>Poison Use (Ex) Vishkanyas are skilled with poison and never accidentally poison themselves when using or applying poison.  Toxic (Ex) A number of times per day equal to its Constitution modifier (minimum 1/day), a vishkanya can envenom a weapon that it wields with its toxic saliva or blood (using blood requires the vishkanya to be injured when it uses this ability). Applying venom in this way is a swift action.  Vishkanya Venom: Injury; save Fort DC 10 + 1/2 the vishkanya's Hit Dice + the vishkanya's Constitution modifier; frequency 1/round for 6 rounds; effect 1d2 Dex; cure 1 save.</t>
  </si>
  <si>
    <t>Vishkanyas are a race of exotic humanoids known for their guile and affinity for poisons of all kinds. A vishkanya's flesh is made up of fine scales that from a distance of even a few feet look just like particularly smooth skin. These scales are usually a single dark color, although some of them have complex patterns like stripes or even spirals. A vishkanya's tongue is forked like a serpent's tongue, and its eyes lack visible pupils.  Although legends abound that the merest touch from a vishkanya can slay a mortal humanoid, these tales are patently false. A vishkanya's skin is no more poisonous than that of any human, but it is true that their blood, spit, and other bodily fluids can be dangerous. Vishkanyas are skilled in using their own spittle or even their blood to envenom their weapons, and those who fight them should be wary of exposure to the vishkanya's poison. A vishkanya is 6 feet tall and weighs 130 pounds.  VISHKANYA CHARACTERS  Vishkanyas are defined by their class levels- they do not possess racial Hit Dice. Vishkanyas have the following racial traits.  +2 Dexterity, +2 Charisma, -2 Wisdom: Vishkanyas are graceful and elegant, but often irrational.  Low-Light Vision: Vishkanyas can see twice as far as humans in conditions of dim light.  Keen Senses: Vishkanyas receive a +2 racial bonus on Perception checks.  Limber: Vishkanyas gain a +2 racial bonus on Escape Artist and Stealth checks.  Poison Resistance: A vishkanya has a racial bonus on saves against poison equal to its Hit Dice.  Poison Use: See above.  Toxic: See above.  Weapon Familiarity: Vishkanyas are always prof icient with blowguns, kukri, and shuriken.  Languages: Vishkanyas begin play speaking Common and Vishkanya. Vishkanyas with high Intelligence scores can choose any of the following bonus languages: Aklo, Draconic, Elven, Goblin, Sylvan, and Undercommon.</t>
  </si>
  <si>
    <t>&lt;link rel="stylesheet"href="PF.css"&gt;&lt;div&gt;&lt;h2&gt;Vishkanya&lt;/h2&gt;&lt;h3&gt;&lt;i&gt;&lt;i&gt;This lithe woman wears loose-fitting robes and wields a cruel-looking blade&lt;/i&gt;. &lt;i&gt;Her eyes are pure white orbs&lt;/i&gt;.&lt;/i&gt;&lt;/h3&gt;&lt;br&gt;&lt;/br&gt;&lt;/div&gt;&lt;div class="heading"&gt;&lt;p class="alignleft"&gt;Vishkanya&lt;/p&gt;&lt;p class="alignright"&gt;CR 1/2&lt;/p&gt;&lt;div style="clear: both;"&gt;&lt;/div&gt;&lt;/div&gt;&lt;div&gt;&lt;h5&gt;&lt;b&gt;XP &lt;/b&gt;200&lt;/h5&gt;&lt;h5&gt;Vishkanya ninja 1 (&lt;i&gt;Pathfinder RPG Ultimate Combat&lt;/i&gt; 13)&lt;/h5&gt;&lt;h5&gt;N Medium humanoid (vishkanya)&lt;/h5&gt;&lt;h5&gt;&lt;b&gt;Init &lt;/b&gt;+3; &lt;b&gt;Senses &lt;/b&gt;low-light vision; Perception +6&lt;/h5&gt;&lt;/div&gt;&lt;hr/&gt;&lt;div&gt;&lt;h5&gt;&lt;b&gt;DEFENSE&lt;/b&gt;&lt;/h5&gt;&lt;/div&gt;&lt;hr/&gt;&lt;div&gt;&lt;h5&gt;&lt;b&gt;AC &lt;/b&gt;13, touch 13, flat-footed 10 (+3 Dex)&lt;/h5&gt;&lt;h5&gt;&lt;b&gt;hp &lt;/b&gt;11 (1d8+3)&lt;/h5&gt;&lt;h5&gt;&lt;b&gt;Fort &lt;/b&gt;+2, &lt;b&gt;Ref &lt;/b&gt;+5, &lt;b&gt;Will &lt;/b&gt;+0; +1 vs. poison&lt;/h5&gt;&lt;/div&gt;&lt;hr/&gt;&lt;div&gt;&lt;h5&gt;&lt;b&gt;OFFENSE&lt;/b&gt;&lt;/h5&gt;&lt;/div&gt;&lt;hr/&gt;&lt;div&gt;&lt;h5&gt;&lt;b&gt;Spd &lt;/b&gt;30 ft.&lt;/h5&gt;&lt;h5&gt;&lt;b&gt;Melee &lt;/b&gt;kukri +1 (1d4+1/18-20 plus poison)&lt;/h5&gt;&lt;h5&gt;&lt;b&gt;Ranged &lt;/b&gt;shuriken +3 (1d2+1 plus poison)&lt;/h5&gt;&lt;h5&gt;&lt;b&gt;Space &lt;/b&gt;5 ft.; &lt;b&gt;Reach &lt;/b&gt;5 ft.&lt;/h5&gt;&lt;h5&gt;&lt;b&gt;Special Attacks &lt;/b&gt;poison (DC 12), sneak attack +1d6&lt;/h5&gt;&lt;/div&gt;&lt;hr/&gt;&lt;div&gt;&lt;h5&gt;&lt;b&gt;STATISTICS&lt;/b&gt;&lt;/h5&gt;&lt;/div&gt;&lt;hr/&gt;&lt;div&gt;&lt;h5&gt;&lt;b&gt;Str &lt;/b&gt;13, &lt;b&gt;Dex &lt;/b&gt;17, &lt;b&gt;Con &lt;/b&gt;14, &lt;b&gt;Int &lt;/b&gt; 8, &lt;b&gt;Wis &lt;/b&gt;10, &lt;b&gt;Cha &lt;/b&gt;12&lt;/h5&gt;&lt;h5&gt;&lt;b&gt;Base Atk &lt;/b&gt;+0; &lt;b&gt;CMB &lt;/b&gt;+1; &lt;b&gt;CMD &lt;/b&gt;14&lt;/h5&gt;&lt;h5&gt;&lt;b&gt;Feats &lt;/b&gt;Deceitful&lt;/h5&gt;&lt;h5&gt;&lt;b&gt;Skills &lt;/b&gt;Acrobatics +7, Bluff +7, Disguise +7, Escape Artist +9, Perception +6, Sense Motive +4, Stealth +9; &lt;b&gt;Racial Modifiers &lt;/b&gt;+2 Escape Artist, +2 Perception, +2 Stealth&lt;/h5&gt;&lt;h5&gt;&lt;b&gt;Languages &lt;/b&gt;, Common, Vishkanya&lt;/h5&gt;&lt;h5&gt;&lt;b&gt;SQ &lt;/b&gt;poison use, toxic&lt;/h5&gt;&lt;/div&gt;&lt;hr/&gt;&lt;div&gt;&lt;h5&gt;&lt;b&gt;ECOLOGY&lt;/b&gt;&lt;/h5&gt;&lt;/div&gt;&lt;hr/&gt;&lt;div&gt;&lt;h5&gt;&lt;b&gt;Environment &lt;/b&gt; any&lt;/h5&gt;&lt;h5&gt;&lt;b&gt;Organization &lt;/b&gt;solitary, pair, or squad (3-8)&lt;/h5&gt;&lt;h5&gt;&lt;b&gt;Treasure &lt;/b&gt;NPC gear (kukri, 10 shuriken, other treasure)&lt;/h5&gt;&lt;/div&gt;&lt;hr/&gt;&lt;div&gt;&lt;h5&gt;&lt;b&gt;SPECIAL ABILITIES&lt;/b&gt;&lt;/h5&gt;&lt;/div&gt;&lt;hr/&gt;&lt;div&gt;&lt;/h5&gt;&lt;h5&gt;&lt;b&gt;Poison Use&lt;/b&gt; (Ex)&lt;/b&gt; Vishkanyas are skilled with poison and never accidentally poison themselves when using or applying poison.  &lt;/h5&gt;&lt;h5&gt;&lt;b&gt;Toxic&lt;/b&gt; (Ex)&lt;/b&gt; A number of times per day equal to its Constitution modifier (minimum 1/day), a vishkanya can envenom a weapon that it wields with its toxic saliva or blood (using blood requires the vishkanya to be injured when it uses this ability). Applying venom in this way is a swift action.  &lt;i&gt;Vishkanya Venom&lt;/i&gt;: Injury; save Fort DC 10 + 1/2 the vishkanya's Hit Dice + the vishkanya's Constitution modifier; frequency 1/round for 6 rounds; effect 1d2 Dex; cure 1 save.&lt;/h5&gt;&lt;/div&gt;&lt;br&gt;&lt;/br&gt;&lt;div&gt;&lt;h4&gt;&lt;p&gt;&lt;p&gt;Vishkanyas are a race of exotic humanoids known for their guile and affinity for poisons of all kinds. A vishkanya's flesh is made up of fine scales that from a distance of even a few feet look just like particularly smooth skin. These scales are usually a single dark color, although some of them have complex patterns like stripes or even spirals. A vishkanya's tongue is forked like a serpent's tongue, and its eyes lack visible pupils.  Although legends abound that the merest touch from a vishkanya can slay a mortal humanoid, these tales are patently false. A vishkanya's skin is no more poisonous than that of any human, but it is true that their blood, spit, and other bodily fluids can be dangerous. Vishkanyas are skilled in using their own spittle or even their blood to envenom their weapons, and those who fight them should be wary of exposure to the vishkanya's poison. A vishkanya is 6 feet tall and weighs 130 pounds.  &lt;br&gt;&lt;b&gt;VISHKANYA CHARACTERS &lt;/b&gt;&lt;br&gt; Vishkanyas are defined by their class levels- they do not possess racial Hit Dice. Vishkanyas have the following racial traits.  &lt;br&gt;&lt;b&gt;+2 Dexterity, +2 Charisma, -2 Wisdom:&lt;/b&gt; Vishkanyas are graceful and elegant, but often irrational.  &lt;br&gt;&lt;b&gt;Low-Light Vision:&lt;/b&gt; Vishkanyas can see twice as far as humans in conditions of dim light.  &lt;br&gt;&lt;b&gt;Keen Senses:&lt;/b&gt; Vishkanyas receive a +2 racial bonus on Perception checks.  &lt;br&gt;&lt;b&gt;Limber:&lt;/b&gt; Vishkanyas gain a +2 racial bonus on Escape Artist and Stealth checks.  &lt;br&gt;&lt;b&gt;Poison Resistance:&lt;/b&gt; A vishkanya has a racial bonus on saves against poison equal to its Hit Dice.  &lt;br&gt;&lt;b&gt;Poison Use:&lt;/b&gt; See above.  &lt;br&gt;&lt;b&gt;Toxic:&lt;/b&gt; See above.  &lt;br&gt;&lt;b&gt;Weapon Familiarity:&lt;/b&gt; Vishkanyas are always prof icient with blowguns, kukri, and shuriken.  &lt;br&gt;&lt;b&gt;Languages:&lt;/b&gt; Vishkanyas begin play speaking Common and Vishkanya. Vishkanyas with high Intelligence scores can choose any of the following bonus languages: Aklo, Draconic, Elven, Goblin, Sylvan, and Undercommon.&lt;/p&gt;&lt;/h4&gt;&lt;/div&gt;</t>
  </si>
  <si>
    <t>Vodyanoi</t>
  </si>
  <si>
    <t>Fort +5, Ref +9, Will +10</t>
  </si>
  <si>
    <t>shortspear +9/+4 (1d6+4), bite +4 (1d8+1)</t>
  </si>
  <si>
    <t>shortspear +10 (1d6+3)</t>
  </si>
  <si>
    <t>suffocating water</t>
  </si>
  <si>
    <t>Spell-Like Abilities (CL 6th; concentration +7)   3/day- control water, dancing lights, grease (DC 12), hydraulic push* (DC 12), water breathing   1/day-aqueous orb* (DC 14), neutralize poison, remove disease</t>
  </si>
  <si>
    <t>Str 16, Dex 19, Con 17, Int 13, Wis 20, Cha 12</t>
  </si>
  <si>
    <t>Dodge, Improved Initiative, Skill Focus (Heal)</t>
  </si>
  <si>
    <t>Diplomacy +3, Heal +18, Knowledge (arcana) +3, Knowledge (nature) +5, Perception +14, Sense Motive +11, Swim +18</t>
  </si>
  <si>
    <t>+4 Heal</t>
  </si>
  <si>
    <t xml:space="preserve"> any rivers or marshes</t>
  </si>
  <si>
    <t>This humanoid salamander carries a gnarled staff in one hand. Tendrils drape its chin, resembling the beard of an eccentric hermit.</t>
  </si>
  <si>
    <t>Suffocating Water (Su) Once per day as a standard action, a vodyanoi can cause the water surrounding it up to a radius of 30 feet to grow thick and slimy, making it difficult for water-breathing creatures within the area other than vodyanois to breathe. A vodyanoi can control narrow currents of breathable water to provide oxygen to up to 3 other creatures in the area of effect-vodyanois themselves are immune to this effect. All other creatures in an area of suffocating water must hold their breath or risk suffocation. Once created, an area of suffocating water does not move-it persists for a number of minutes equal to the vodyanoi's Hit Dice. The slimy water does not impact swim speeds or visibility in any significant manner. A creature can make a DC 20 Perception check to notice the difference between suffocating water and any normal water that may surround it.</t>
  </si>
  <si>
    <t>Vodyanois resemble humanoid salamanders. They have short noses, bulging eyes, and broad mouths covered with thickets of fleshy tendrils. Skin color varies wildly depending on the climate and terrain, from drab greens and grays to vibrant oranges and reds. Vodyanois stand roughly 5-1/2 feet tall and weigh just over 100 pounds. They can live up to 120 years.  Vodyanois are well known as enemies to boggards- another amphibious race often encountered in proximity to vodyanoi lands. While vodyanois themselves are rarely evil, they are capricious and often quick to anger, particularly when they feel their territories have been intruded upon. Their hatred of boggards is another sure way to arouse their anger-a vodyanoi who suspects one of boggard collusion will often attack on sight. Those who live in close proximity to vodyanoi tribes learn quickly to leave the folk alone, and when visits or intrusions into vodyanoi lands are necessary (such as when one might need to seek out a vodyanoi for aid in curing a disease), gifts of magic potions and exotic fruits are highly recommended.</t>
  </si>
  <si>
    <t>&lt;link rel="stylesheet"href="PF.css"&gt;&lt;div&gt;&lt;h2&gt;Vodyanoi&lt;/h2&gt;&lt;h3&gt;&lt;i&gt;This humanoid salamander carries a gnarled staff in one hand. Tendrils drape its chin, resembling the beard of an eccentric hermit.&lt;/i&gt;&lt;/h3&gt;&lt;br&gt;&lt;/div&gt;&lt;div class="heading"&gt;&lt;p class="alignleft"&gt;Vodyanoi&lt;/p&gt;&lt;p class="alignright"&gt;CR 5&lt;/p&gt;&lt;div style="clear: both;"&gt;&lt;/div&gt;&lt;/div&gt;&lt;div&gt;&lt;h5&gt;&lt;b&gt;XP &lt;/b&gt;1,600&lt;/h5&gt;&lt;h5&gt;CN Medium monstrous humanoid (aquatic)&lt;/h5&gt;&lt;h5&gt;&lt;b&gt;Init &lt;/b&gt;+8; &lt;b&gt;Senses &lt;/b&gt;darkvision 60 ft.; Perception +14&lt;/h5&gt;&lt;/div&gt;&lt;hr/&gt;&lt;div&gt;&lt;h5&gt;&lt;b&gt;DEFENSE&lt;/b&gt;&lt;/h5&gt;&lt;/div&gt;&lt;hr/&gt;&lt;div&gt;&lt;h5&gt;&lt;b&gt;AC &lt;/b&gt;19, touch 15, flat-footed 14 (+4 Dex, +1 dodge, +4 natural)&lt;/h5&gt;&lt;h5&gt;&lt;b&gt;hp &lt;/b&gt;51 (6d10+18)&lt;/h5&gt;&lt;h5&gt;&lt;b&gt;Fort &lt;/b&gt;+5, &lt;b&gt;Ref &lt;/b&gt;+9, &lt;b&gt;Will &lt;/b&gt;+10&lt;/h5&gt;&lt;/div&gt;&lt;hr/&gt;&lt;div&gt;&lt;h5&gt;&lt;b&gt;OFFENSE&lt;/b&gt;&lt;/h5&gt;&lt;/div&gt;&lt;hr/&gt;&lt;div&gt;&lt;h5&gt;&lt;b&gt;Spd &lt;/b&gt;30 ft., swim 50 ft.&lt;/h5&gt;&lt;h5&gt;&lt;b&gt;Melee &lt;/b&gt;shortspear +9/+4 (1d6+4), bite +4 (1d8+1)&lt;/h5&gt;&lt;h5&gt;&lt;b&gt;Ranged &lt;/b&gt;shortspear +10 (1d6+3)&lt;/h5&gt;&lt;h5&gt;&lt;b&gt;Space &lt;/b&gt;5 ft.; &lt;b&gt;Reach &lt;/b&gt;5 ft.&lt;/h5&gt;&lt;h5&gt;&lt;b&gt;Special Attacks &lt;/b&gt;suffocating water&lt;/h5&gt;&lt;h5&gt;&lt;b&gt;Spell-Like Abilities&lt;/b&gt; (CL 6th; concentration +7) &lt;/br&gt;3/day&amp;mdash; &lt;i&gt;control water&lt;/i&gt;, &lt;i&gt;dancing lights&lt;/i&gt;, &lt;i&gt;grease&lt;/i&gt; (DC 12), &lt;i&gt;hydraulic push&lt;/i&gt;* (DC 12), &lt;i&gt;water breathing&lt;/i&gt; &lt;/br&gt;1/day&amp;mdash;&lt;i&gt;aqueous orb&lt;/i&gt;* (DC 14), &lt;i&gt;neutralize poison&lt;/i&gt;, &lt;i&gt;remove disease&lt;/i&gt;&lt;/h5&gt;&lt;/h5&gt;&lt;h5&gt;* See the &lt;i&gt;Advanced Player's Guide&lt;/i&gt;.&lt;/h5&gt;&lt;/div&gt;&lt;hr/&gt;&lt;div&gt;&lt;h5&gt;&lt;b&gt;STATISTICS&lt;/b&gt;&lt;/h5&gt;&lt;/div&gt;&lt;hr/&gt;&lt;div&gt;&lt;h5&gt;&lt;b&gt;Str &lt;/b&gt;16, &lt;b&gt;Dex &lt;/b&gt;19, &lt;b&gt;Con &lt;/b&gt;17, &lt;b&gt;Int &lt;/b&gt; 13, &lt;b&gt;Wis &lt;/b&gt;20, &lt;b&gt;Cha &lt;/b&gt;12&lt;/h5&gt;&lt;h5&gt;&lt;b&gt;Base Atk &lt;/b&gt;+6; &lt;b&gt;CMB &lt;/b&gt;+9; &lt;b&gt;CMD &lt;/b&gt;24&lt;/h5&gt;&lt;h5&gt;&lt;b&gt;Feats &lt;/b&gt;Dodge, Improved Initiative, Skill Focus (Heal)&lt;/h5&gt;&lt;h5&gt;&lt;b&gt;Skills &lt;/b&gt;Diplomacy +3, Heal +18, Knowledge (arcana) +3, Knowledge (nature) +5, Perception +14, Sense Motive +11, Swim +18; &lt;b&gt;Racial Modifiers &lt;/b&gt;+4 Heal&lt;/h5&gt;&lt;h5&gt;&lt;b&gt;Languages &lt;/b&gt;Aquan, Common, Sylvan&lt;/h5&gt;&lt;h5&gt;&lt;b&gt;SQ &lt;/b&gt;amphibious&lt;/h5&gt;&lt;/div&gt;&lt;hr/&gt;&lt;div&gt;&lt;h5&gt;&lt;b&gt;ECOLOGY&lt;/b&gt;&lt;/h5&gt;&lt;/div&gt;&lt;hr/&gt;&lt;div&gt;&lt;h5&gt;&lt;b&gt;Environment &lt;/b&gt; any rivers or marshes&lt;/h5&gt;&lt;h5&gt;&lt;b&gt;Organization &lt;/b&gt;solitary, pair, or family (3-12)&lt;/h5&gt;&lt;h5&gt;&lt;b&gt;Treasure &lt;/b&gt;standard&lt;/h5&gt;&lt;/div&gt;&lt;hr/&gt;&lt;div&gt;&lt;h5&gt;&lt;b&gt;SPECIAL ABILITIES&lt;/b&gt;&lt;/h5&gt;&lt;/div&gt;&lt;hr/&gt;&lt;div&gt;&lt;/h5&gt;&lt;h5&gt;&lt;b&gt;Suffocating Water (Su)&lt;/b&gt; Once per day as a standard action, a vodyanoi can cause the water surrounding it up to a radius of 30 feet to grow thick and slimy, making it difficult for water-breathing creatures within the area other than vodyanois to breathe. A vodyanoi can control narrow currents of breathable water to provide oxygen to up to 3 other creatures in the area of effect-vodyanois themselves are immune to this effect. All other creatures in an area of suffocating water must hold their breath or risk suffocation. Once created, an area of suffocating water does not move-it persists for a number of minutes equal to the vodyanoi's Hit Dice. The slimy water does not impact swim speeds or visibility in any significant manner. A creature can make a DC 20 Perception check to notice the difference between suffocating water and any normal water that may surround it.&lt;/h5&gt;&lt;/div&gt;&lt;br&gt;&lt;div&gt;&lt;h4&gt;&lt;p&gt;&lt;p&gt;Vodyanois resemble humanoid salamanders. They have short noses, bulging eyes, and broad mouths covered with thickets of fleshy tendrils. Skin color varies wildly depending on the climate and terrain, from drab greens and grays to vibrant oranges and reds. Vodyanois stand roughly 5-1/2 feet tall and weigh just over 100 pounds. They can live up to 120 years.  Vodyanois are well known as enemies to boggards- another amphibious race often encountered in proximity to vodyanoi lands. While vodyanois themselves are rarely evil, they are capricious and often quick to anger, particularly when they feel their territories have been intruded upon. Their hatred of boggards is another sure way to arouse their anger-a vodyanoi who suspects one of boggard collusion will often attack on sight. Those who live in close proximity to vodyanoi tribes learn quickly to leave the folk alone, and when visits or intrusions into vodyanoi lands are necessary (such as when one might need to seek out a vodyanoi for aid in curing a disease), gifts of magic potions and exotic fruits are highly recommended.&lt;/p&gt;&lt;/h4&gt;&lt;/div&gt;</t>
  </si>
  <si>
    <t>Voonith</t>
  </si>
  <si>
    <t>bite +8 (1d6+1 plus trip), 4 claws +7 (1d3+1)</t>
  </si>
  <si>
    <t>blood-freezing howl, pounce</t>
  </si>
  <si>
    <t>Str 13, Dex 16, Con 14, Int 5, Wis 12, Cha 13</t>
  </si>
  <si>
    <t>Ability Focus (blood-freezing howl), Skill Focus (Perception), Weapon Focus (bite)</t>
  </si>
  <si>
    <t>Perception +8, Stealth +12, Swim +14</t>
  </si>
  <si>
    <t>amphibious  Languages Aklo</t>
  </si>
  <si>
    <t>This brightly colored, long-necked amphibian has six legs, a fanged snout, and numerous finlets running down its spine.</t>
  </si>
  <si>
    <t>Blood-Freezing Howl (Su) As a standard action, a voonith can unleash a bloodcurdling howl. All creatures within a 30-foot-radius burst must succeed at a DC 15 Will save or become dazed for 1 round and then shaken for an additional 1d6 rounds. Any creature that makes a successful save against a voonith's howl is immune to the same voonith's howl for 24 hours. This is a sonic mind-affecting fear effect. The save DC is Charisma-based.</t>
  </si>
  <si>
    <t>Cunning and aggressive, vooniths are amphibious nocturnal predators with voracious appetites and mild intelligence. A voonith's howl is said to freeze the blood and is more than capable of stopping a creature in its tracks. Vooniths usually howl when they see prey too far away from the water's edge to ambush. While the vooniths are native to the strange Dimension of Dream, many have found their way out of that realm and into the waking world to take up lairs in the swampy fens and remote coastlines of the world. How the vooniths originally managed to make this transition between worlds is unclear.   Although they look like little more than wild beasts, vooniths are actually rather intelligent. While certainly not as sharp as the average human, a voonith is smart enough to know how to speak and often does so with others of its kind. Vooniths do not often choose to communicate with other creatures, giving rise to the misconception that they're little more than dumb animals, but on occasion, travelers in swampy regions tell tales of overhearing strange piping voices speaking among the reeds. Those few who know the secrets of the Aklo tongue can understand these words, although understanding of what the vooniths whisper in the night when they think no one else can hear is not always for the best.  While not evil, vooniths have a decidedly dark sense of humor, and take great pleasure in concocting violent poems or grisly jokes. Punch lines in which non-voonith creatures-particularly humans, cats, and gnomes- meet gory and ironic fates are the most entertaining to vooniths. Some tales speak of canny travelers who, with the ability to speak Aklo, manage to strike up unlikely conversations with lurking vooniths. In truth, vooniths are quite social, and when one breeches the awkwardness arising from interspecies conf lict, a friendship with a voonith can be an unexpected reward. Vooniths who befriend travelers often escort them, quietly and unseen, through dangerous bogs, and when such travelers fall prey to other dangers of the swamp, a friendly voonith will provide what aid it can.  Vooniths are 4 feet long and weigh 70 pounds, yet rumors tell of vooniths that have grown to much larger sizes than this.</t>
  </si>
  <si>
    <t>&lt;link rel="stylesheet"href="PF.css"&gt;&lt;div&gt;&lt;h2&gt;Voonith&lt;/h2&gt;&lt;h3&gt;&lt;i&gt;This brightly colored, long-necked amphibian has six legs, a fanged snout, and numerous finlets running down its spine.&lt;/i&gt;&lt;/h3&gt;&lt;br&gt;&lt;/div&gt;&lt;div class="heading"&gt;&lt;p class="alignleft"&gt;Voonith&lt;/p&gt;&lt;p class="alignright"&gt;CR 4&lt;/p&gt;&lt;div style="clear: both;"&gt;&lt;/div&gt;&lt;/div&gt;&lt;div&gt;&lt;h5&gt;&lt;b&gt;XP &lt;/b&gt;1,200&lt;/h5&gt;&lt;h5&gt;CN Small magical beast (aquatic)&lt;/h5&gt;&lt;h5&gt;&lt;b&gt;Init &lt;/b&gt;+3; &lt;b&gt;Senses &lt;/b&gt;darkvision 60 ft., low-light vision, scent; Perception +8&lt;/h5&gt;&lt;/div&gt;&lt;hr/&gt;&lt;div&gt;&lt;h5&gt;&lt;b&gt;DEFENSE&lt;/b&gt;&lt;/h5&gt;&lt;/div&gt;&lt;hr/&gt;&lt;div&gt;&lt;h5&gt;&lt;b&gt;AC &lt;/b&gt;17, touch 14, flat-footed 14 (+3 Dex, +3 natural, +1 size)&lt;/h5&gt;&lt;h5&gt;&lt;b&gt;hp &lt;/b&gt;37 (5d10+10)&lt;/h5&gt;&lt;h5&gt;&lt;b&gt;Fort &lt;/b&gt;+6, &lt;b&gt;Ref &lt;/b&gt;+7, &lt;b&gt;Will &lt;/b&gt;+2&lt;/h5&gt;&lt;/div&gt;&lt;hr/&gt;&lt;div&gt;&lt;h5&gt;&lt;b&gt;OFFENSE&lt;/b&gt;&lt;/h5&gt;&lt;/div&gt;&lt;hr/&gt;&lt;div&gt;&lt;h5&gt;&lt;b&gt;Spd &lt;/b&gt;30 ft., swim 50 ft.&lt;/h5&gt;&lt;h5&gt;&lt;b&gt;Melee &lt;/b&gt;bite +8 (1d6+1 plus trip), 4 claws +7 (1d3+1)&lt;/h5&gt;&lt;h5&gt;&lt;b&gt;Space &lt;/b&gt;5 ft.; &lt;b&gt;Reach &lt;/b&gt;5 ft. (10 ft. with bite)&lt;/h5&gt;&lt;h5&gt;&lt;b&gt;Special Attacks &lt;/b&gt;blood-freezing howl, pounce&lt;/h5&gt;&lt;/div&gt;&lt;hr/&gt;&lt;div&gt;&lt;h5&gt;&lt;b&gt;STATISTICS&lt;/b&gt;&lt;/h5&gt;&lt;/div&gt;&lt;hr/&gt;&lt;div&gt;&lt;h5&gt;&lt;b&gt;Str &lt;/b&gt;13, &lt;b&gt;Dex &lt;/b&gt;16, &lt;b&gt;Con &lt;/b&gt;14, &lt;b&gt;Int &lt;/b&gt; 5, &lt;b&gt;Wis &lt;/b&gt;12, &lt;b&gt;Cha &lt;/b&gt;13&lt;/h5&gt;&lt;h5&gt;&lt;b&gt;Base Atk &lt;/b&gt;+5; &lt;b&gt;CMB &lt;/b&gt;+5; &lt;b&gt;CMD &lt;/b&gt;18 (26 vs. trip)&lt;/h5&gt;&lt;h5&gt;&lt;b&gt;Feats &lt;/b&gt;Ability Focus (blood-freezing howl), Skill Focus (Perception), Weapon Focus (bite)&lt;/h5&gt;&lt;h5&gt;&lt;b&gt;Skills &lt;/b&gt;Perception +8, Stealth +12, Swim +14&lt;/h5&gt;&lt;h5&gt;&lt;b&gt;SQ &lt;/b&gt;amphibious  Languages Aklo&lt;/h5&gt;&lt;/div&gt;&lt;hr/&gt;&lt;div&gt;&lt;h5&gt;&lt;b&gt;ECOLOGY&lt;/b&gt;&lt;/h5&gt;&lt;/div&gt;&lt;hr/&gt;&lt;div&gt;&lt;h5&gt;&lt;b&gt;Environment &lt;/b&gt; any rivers or marshes&lt;/h5&gt;&lt;h5&gt;&lt;b&gt;Organization &lt;/b&gt;solitary, pair, or clutch (3-6)&lt;/h5&gt;&lt;h5&gt;&lt;b&gt;Treasure &lt;/b&gt;standard&lt;/h5&gt;&lt;/div&gt;&lt;hr/&gt;&lt;div&gt;&lt;h5&gt;&lt;b&gt;SPECIAL ABILITIES&lt;/b&gt;&lt;/h5&gt;&lt;/div&gt;&lt;hr/&gt;&lt;div&gt;&lt;/h5&gt;&lt;h5&gt;&lt;b&gt;Blood-Freezing Howl (Su)&lt;/b&gt; As a standard action, a voonith can unleash a bloodcurdling howl. All creatures within a 30-foot-radius burst must succeed at a DC 15 Will save or become dazed for 1 round and then shaken for an additional 1d6 rounds. Any creature that makes a successful save against a voonith's howl is immune to the same voonith's howl for 24 hours. This is a sonic mind-affecting fear effect. The save DC is Charisma-based.&lt;/h5&gt;&lt;/div&gt;&lt;br&gt;&lt;div&gt;&lt;h4&gt;&lt;p&gt;&lt;p&gt;Cunning and aggressive, vooniths are amphibious nocturnal predators with voracious appetites and mild intelligence. A voonith's howl is said to freeze the blood and is more than capable of stopping a creature in its tracks. Vooniths usually howl when they see prey too far away from the water's edge to ambush. While the vooniths are native to the strange Dimension of Dream, many have found their way out of that realm and into the waking world to take up lairs in the swampy fens and remote coastlines of the world. How the vooniths originally managed to make this transition between worlds is unclear.   Although they look like little more than wild beasts, vooniths are actually rather intelligent. While certainly not as sharp as the average human, a voonith is smart enough to know how to speak and often does so with others of its kind. Vooniths do not often choose to communicate with other creatures, giving rise to the misconception that they're little more than dumb animals, but on occasion, travelers in swampy regions tell tales of overhearing strange piping voices speaking among the reeds. Those few who know the secrets of the Aklo tongue can understand these words, although understanding of what the vooniths whisper in the night when they think no one else can hear is not always for the best.  While not evil, vooniths have a decidedly dark sense of humor, and take great pleasure in concocting violent poems or grisly jokes. Punch lines in which non-voonith creatures-particularly humans, cats, and gnomes- meet gory and ironic fates are the most entertaining to vooniths. Some tales speak of canny travelers who, with the ability to speak Aklo, manage to strike up unlikely conversations with lurking vooniths. In truth, vooniths are quite social, and when one breeches the awkwardness arising from interspecies conf lict, a friendship with a voonith can be an unexpected reward. Vooniths who befriend travelers often escort them, quietly and unseen, through dangerous bogs, and when such travelers fall prey to other dangers of the swamp, a friendly voonith will provide what aid it can.  Vooniths are 4 feet long and weigh 70 pounds, yet rumors tell of vooniths that have grown to much larger sizes than this.&lt;/p&gt;&lt;/h4&gt;&lt;/div&gt;</t>
  </si>
  <si>
    <t>Vulture</t>
  </si>
  <si>
    <t>Fort +6, Ref +3, Will +1; +4 vs. disease</t>
  </si>
  <si>
    <t>+4 vs. disease</t>
  </si>
  <si>
    <t>bite +2 (1d6+1)</t>
  </si>
  <si>
    <t>Str 12, Dex 13, Con 14, Int 2, Wis 13, Cha 7</t>
  </si>
  <si>
    <t>Fly +7, Perception +9</t>
  </si>
  <si>
    <t xml:space="preserve"> warm plains or hills</t>
  </si>
  <si>
    <t>solitary, pair, or flock (3-24)</t>
  </si>
  <si>
    <t>This dark-feathered vulture has a bald neck and head, and its long, hooked beak is caked with carrion.</t>
  </si>
  <si>
    <t>Though related to raptors and other birds of prey, vultures mainly feed on carrion they spot or scent from on high. Vultures have weak claws compared to predatory birds, but their sharp and wickedly hooked beaks tear living flesh as readily as the sharpest blade.  Despite dining on carrion, vultures prefer their corpses newly dead rather than rotten. Some even hunt smaller prey when food is scarce.</t>
  </si>
  <si>
    <t>&lt;link rel="stylesheet"href="PF.css"&gt;&lt;div&gt;&lt;h2&gt;Vulture&lt;/h2&gt;&lt;h3&gt;&lt;i&gt;&lt;i&gt;This dark-feathered vulture has a bald neck and head&lt;/i&gt;, &lt;i&gt;and its long&lt;/i&gt;, &lt;i&gt;hooked beak is caked with carrion&lt;/i&gt;.&lt;/i&gt;&lt;/h3&gt;&lt;br&gt;&lt;/br&gt;&lt;/div&gt;&lt;div class="heading"&gt;&lt;p class="alignleft"&gt;Vulture&lt;/p&gt;&lt;p class="alignright"&gt;CR 1/2&lt;/p&gt;&lt;div style="clear: both;"&gt;&lt;/div&gt;&lt;/div&gt;&lt;div&gt;&lt;h5&gt;&lt;b&gt;XP &lt;/b&gt;200&lt;/h5&gt;&lt;h5&gt;N Small animal &lt;/h5&gt;&lt;h5&gt;&lt;b&gt;Init &lt;/b&gt;+1; &lt;b&gt;Senses &lt;/b&gt;low-light vision, scent; Perception +9&lt;/h5&gt;&lt;/div&gt;&lt;hr/&gt;&lt;div&gt;&lt;h5&gt;&lt;b&gt;DEFENSE&lt;/b&gt;&lt;/h5&gt;&lt;/div&gt;&lt;hr/&gt;&lt;div&gt;&lt;h5&gt;&lt;b&gt;AC &lt;/b&gt;13, touch 12, flat-footed 12 (+1 Dex, +1 natural, +1 size)&lt;/h5&gt;&lt;h5&gt;&lt;b&gt;hp &lt;/b&gt;6 (1d8+2)&lt;/h5&gt;&lt;h5&gt;&lt;b&gt;Fort &lt;/b&gt;+6, &lt;b&gt;Ref &lt;/b&gt;+3, &lt;b&gt;Will &lt;/b&gt;+1; +4 vs. disease&lt;/h5&gt;&lt;/div&gt;&lt;hr/&gt;&lt;div&gt;&lt;h5&gt;&lt;b&gt;OFFENSE&lt;/b&gt;&lt;/h5&gt;&lt;/div&gt;&lt;hr/&gt;&lt;div&gt;&lt;h5&gt;&lt;b&gt;Spd &lt;/b&gt;10 ft., fly 50 ft. (average)&lt;/h5&gt;&lt;h5&gt;&lt;b&gt;Melee &lt;/b&gt;bite +2 (1d6+1)&lt;/h5&gt;&lt;h5&gt;&lt;b&gt;Space &lt;/b&gt;5 ft.; &lt;b&gt;Reach &lt;/b&gt;5 ft.&lt;/h5&gt;&lt;/div&gt;&lt;hr/&gt;&lt;div&gt;&lt;h5&gt;&lt;b&gt;STATISTICS&lt;/b&gt;&lt;/h5&gt;&lt;/div&gt;&lt;hr/&gt;&lt;div&gt;&lt;h5&gt;&lt;b&gt;Str &lt;/b&gt;12, &lt;b&gt;Dex &lt;/b&gt;13, &lt;b&gt;Con &lt;/b&gt;14, &lt;b&gt;Int &lt;/b&gt; 2, &lt;b&gt;Wis &lt;/b&gt;13, &lt;b&gt;Cha &lt;/b&gt;7&lt;/h5&gt;&lt;h5&gt;&lt;b&gt;Base Atk &lt;/b&gt;+0; &lt;b&gt;CMB &lt;/b&gt;+0; &lt;b&gt;CMD &lt;/b&gt;11&lt;/h5&gt;&lt;h5&gt;&lt;b&gt;Feats &lt;/b&gt;Great Fortitude&lt;/h5&gt;&lt;h5&gt;&lt;b&gt;Skills &lt;/b&gt;Fly +7, Perception +9; &lt;b&gt;Racial Modifiers &lt;/b&gt;+8 Perception&lt;/h5&gt;&lt;/div&gt;&lt;hr/&gt;&lt;div&gt;&lt;h5&gt;&lt;b&gt;ECOLOGY&lt;/b&gt;&lt;/h5&gt;&lt;/div&gt;&lt;hr/&gt;&lt;div&gt;&lt;h5&gt;&lt;b&gt;Environment &lt;/b&gt; warm plains or hills&lt;/h5&gt;&lt;h5&gt;&lt;b&gt;Organization &lt;/b&gt;solitary, pair, or flock (3-24)&lt;/h5&gt;&lt;h5&gt;&lt;b&gt;Treasure &lt;/b&gt;none&lt;/h5&gt;&lt;/div&gt;&lt;br&gt;&lt;/br&gt;&lt;div&gt;&lt;h4&gt;&lt;p&gt;&lt;p&gt;Though related to raptors and other birds of prey, vultures mainly feed on carrion they spot or scent from on high. Vultures have weak claws compared to predatory birds, but their sharp and wickedly hooked beaks tear living flesh as readily as the sharpest blade.  Despite dining on carrion, vultures prefer their corpses newly dead rather than rotten. Some even hunt smaller prey when food is scarce.&lt;/p&gt;&lt;/h4&gt;&lt;/div&gt;</t>
  </si>
  <si>
    <t>Giant Vulture</t>
  </si>
  <si>
    <t>Fort +10, Ref +6, Will +3; +4 vs. disease</t>
  </si>
  <si>
    <t>bite +9 (2d6+9 plus disease)</t>
  </si>
  <si>
    <t>Str 22, Dex 15, Con 18, Int 2, Wis 15, Cha 7</t>
  </si>
  <si>
    <t>Great Fortitude, Toughness, Weapon Focus (bite)</t>
  </si>
  <si>
    <t>A wickedly hooked beak and an immense bald head draw attention from this enormous scavenger's vast wingspan.</t>
  </si>
  <si>
    <t>Diseased (Ex) Due to their filthy eating habits and constant exposure to decaying flesh, giant vultures are harbingers of disease-much more so than the standard vulture. Any creature bitten by a giant vulture has a 10% chance of being exposed to filth fever, blinding sickness, or a similar disease (Core Rulebook 557). Once this check is made, a victim can no longer be infected by this particular giant vulture, though attacks by different giant vultures are resolved normally and may result in multiple illnesses. While vultures aren't immune to all diseases, they do gain a +4 racial bonus on all saving throws against such ailments.</t>
  </si>
  <si>
    <t>Larger even than condors, giant vultures dwell only in regions where carrion is both large and plentiful, such as the primeval wildernesses where megafauna roam. They also flock to regions torn by war, feasting on the dead with no concern for allegiance or race. Giant vultures rarely wait for wounded creatures to finish dying before they feed, and are much braver than most wild animals. A giant vulture, for example, wouldn't think twice about swooping down on a heavily armored column of soldiers just to snatch up a few wounded stragglers from the end of the line.  A giant vulture stands more than 13 feet tall, has a wingspan of over 30 feet, and weighs 500 to 600 pounds.</t>
  </si>
  <si>
    <t>&lt;link rel="stylesheet"href="PF.css"&gt;&lt;div&gt;&lt;h2&gt;Vulture, Giant&lt;/h2&gt;&lt;h3&gt;&lt;i&gt;A wickedly hooked beak and an immense bald head draw attention from this enormous scavenger's vast wingspan.&lt;/i&gt;&lt;/h3&gt;&lt;br&gt;&lt;/div&gt;&lt;div class="heading"&gt;&lt;p class="alignleft"&gt;Giant Vulture&lt;/p&gt;&lt;p class="alignright"&gt;CR 4&lt;/p&gt;&lt;div style="clear: both;"&gt;&lt;/div&gt;&lt;/div&gt;&lt;div&gt;&lt;h5&gt;&lt;b&gt;XP &lt;/b&gt;1,200&lt;/h5&gt;&lt;h5&gt;N Large animal &lt;/h5&gt;&lt;h5&gt;&lt;b&gt;Init &lt;/b&gt;+2; &lt;b&gt;Senses &lt;/b&gt;low-light vision, scent; Perception +14&lt;/h5&gt;&lt;/div&gt;&lt;hr/&gt;&lt;div&gt;&lt;h5&gt;&lt;b&gt;DEFENSE&lt;/b&gt;&lt;/h5&gt;&lt;/div&gt;&lt;hr/&gt;&lt;div&gt;&lt;h5&gt;&lt;b&gt;AC &lt;/b&gt;17, touch 11, flat-footed 15 (+2 Dex, +6 natural, -1 size)&lt;/h5&gt;&lt;h5&gt;&lt;b&gt;hp &lt;/b&gt;42 (5d8+20)&lt;/h5&gt;&lt;h5&gt;&lt;b&gt;Fort &lt;/b&gt;+10, &lt;b&gt;Ref &lt;/b&gt;+6, &lt;b&gt;Will &lt;/b&gt;+3; +4 vs. disease&lt;/h5&gt;&lt;/div&gt;&lt;hr/&gt;&lt;div&gt;&lt;h5&gt;&lt;b&gt;OFFENSE&lt;/b&gt;&lt;/h5&gt;&lt;/div&gt;&lt;hr/&gt;&lt;div&gt;&lt;h5&gt;&lt;b&gt;Spd &lt;/b&gt;10 ft., fly 50 ft. (average)&lt;/h5&gt;&lt;h5&gt;&lt;b&gt;Melee &lt;/b&gt;bite +9 (2d6+9 plus disease)&lt;/h5&gt;&lt;h5&gt;&lt;b&gt;Space &lt;/b&gt;10 ft.; &lt;b&gt;Reach &lt;/b&gt;5 ft.&lt;/h5&gt;&lt;/div&gt;&lt;hr/&gt;&lt;div&gt;&lt;h5&gt;&lt;b&gt;STATISTICS&lt;/b&gt;&lt;/h5&gt;&lt;/div&gt;&lt;hr/&gt;&lt;div&gt;&lt;h5&gt;&lt;b&gt;Str &lt;/b&gt;22, &lt;b&gt;Dex &lt;/b&gt;15, &lt;b&gt;Con &lt;/b&gt;18, &lt;b&gt;Int &lt;/b&gt; 2, &lt;b&gt;Wis &lt;/b&gt;15, &lt;b&gt;Cha &lt;/b&gt;7&lt;/h5&gt;&lt;h5&gt;&lt;b&gt;Base Atk &lt;/b&gt;+3; &lt;b&gt;CMB &lt;/b&gt;+10; &lt;b&gt;CMD &lt;/b&gt;22&lt;/h5&gt;&lt;h5&gt;&lt;b&gt;Feats &lt;/b&gt;Great Fortitude, Toughness, Weapon Focus (bite)&lt;/h5&gt;&lt;h5&gt;&lt;b&gt;Skills &lt;/b&gt;Fly +7, Perception +14; &lt;b&gt;Racial Modifiers &lt;/b&gt;+8 Perception&lt;/h5&gt;&lt;h5&gt;&lt;b&gt;SQ &lt;/b&gt;diseased&lt;/h5&gt;&lt;/div&gt;&lt;hr/&gt;&lt;div&gt;&lt;h5&gt;&lt;b&gt;ECOLOGY&lt;/b&gt;&lt;/h5&gt;&lt;/div&gt;&lt;hr/&gt;&lt;div&gt;&lt;h5&gt;&lt;b&gt;Environment &lt;/b&gt; warm plains or hills&lt;/h5&gt;&lt;h5&gt;&lt;b&gt;Organization &lt;/b&gt;solitary, pair, or flock (3-8)&lt;/h5&gt;&lt;h5&gt;&lt;b&gt;Treasure &lt;/b&gt;none&lt;/h5&gt;&lt;/div&gt;&lt;hr/&gt;&lt;div&gt;&lt;h5&gt;&lt;b&gt;SPECIAL ABILITIES&lt;/b&gt;&lt;/h5&gt;&lt;/div&gt;&lt;hr/&gt;&lt;div&gt;&lt;/h5&gt;&lt;h5&gt;&lt;b&gt;Diseased (Ex)&lt;/b&gt; Due to their filthy eating habits and constant exposure to decaying flesh, giant vultures are harbingers of disease-much more so than the standard vulture. Any creature bitten by a giant vulture has a 10% chance of being exposed to filth fever, blinding sickness, or a similar disease (&lt;i&gt;Core Rulebook&lt;/i&gt; 557). Once this check is made, a victim can no longer be infected by this particular giant vulture, though attacks by different giant vultures are resolved normally and may result in multiple illnesses. While vultures aren't immune to all diseases, they do gain a +4 racial bonus on all saving throws against such ailments.&lt;/h5&gt;&lt;/div&gt;&lt;br&gt;&lt;div&gt;&lt;h4&gt;&lt;p&gt;&lt;p&gt;Larger even than condors, giant vultures dwell only in regions where carrion is both large and plentiful, such as the primeval wildernesses where megafauna roam. They also flock to regions torn by war, feasting on the dead with no concern for allegiance or race. Giant vultures rarely wait for wounded creatures to finish dying before they feed, and are much braver than most wild animals. A giant vulture, for example, wouldn't think twice about swooping down on a heavily armored column of soldiers just to snatch up a few wounded stragglers from the end of the line.  A giant vulture stands more than 13 feet tall, has a wingspan of over 30 feet, and weighs 500 to 600 pounds.&lt;/p&gt;&lt;/h4&gt;&lt;/div&gt;</t>
  </si>
  <si>
    <t>Wolf-In-Sheep's-Clothing</t>
  </si>
  <si>
    <t>(13d8+39)</t>
  </si>
  <si>
    <t>Fort +9, Ref +6, Will +10</t>
  </si>
  <si>
    <t>5 ft., burrow 5 ft., climb 5 ft.</t>
  </si>
  <si>
    <t>bite +12 (1d6+3), 8 tentacles +11 (1d4+1 plus grab and pull)</t>
  </si>
  <si>
    <t>5 ft. (15 ft. with tentacle)</t>
  </si>
  <si>
    <t>constrict (tentacle 1d4+3), implant, pull (tentacle, 5 ft.)</t>
  </si>
  <si>
    <t>Str 17, Dex 10, Con 17, Int 6, Wis 14, Cha 7</t>
  </si>
  <si>
    <t>+12 (+18 grapple)</t>
  </si>
  <si>
    <t>Great Fortitude, Greater GrappleB, Improved Initiative, Improved Lightning Reflexes, Lightning Reflexes, Multiattack, Skill Focus (Perception), Weapon Focus (tentacle)</t>
  </si>
  <si>
    <t>Climb +15, Disguise -1 (+11 as tree stump), Knowledge (nature) +4, Perception +14, Sense Motive +8, Stealth +9</t>
  </si>
  <si>
    <t>+12 Disguise as tree stump</t>
  </si>
  <si>
    <t>corpse lure</t>
  </si>
  <si>
    <t>A small forest animal sits motionless atop a worn stump-and then the stump's face peels open into a maw of sharp teeth.</t>
  </si>
  <si>
    <t>Corpse Lure (Ex) By setting a corpse atop its stump and riddling the body with small, extruded filaments, a wolf-in-sheep's-clothing can crudely maneuver the corpse, manipulating it like a puppet. The corpse cannot leave the stump or perform complex actions, but is instead used to lure larger prey within range of the wolf-in-sheep's-clothing's tentacles. The largest corpse a wolf-in-sheep's-clothing can manipulate in this fashion is two size categories smaller than itself (thus Tiny creatures for a Medium wolf-in-sheep's-clothing). When a wolf-in-sheep's-clothing uses a corpse like this, it gains a +8 bonus on Disguise checks beyond its normal racial bonus.  Implant (Ex) A wolf-in-sheep's-clothing can infest a creature with its eggs in one of two ways. A creature that eats a carcass used by the monster as a corpse lure automatically becomes implanted. Alternatively, up to once per day, a wolf-in-sheep's-clothing can implant an egg into a helpless or pinned creature as part of a grapple action. The target can resist being implanted with a DC 19 Fortitude save, but if it fails, the seed gestates and becomes a self-aware creature that slowly steals nourishment from its host before finally exploding free of its host's gut. The parasite can be cut free of the host's belly with a DC 25 Heal check, which takes 1 hour and deals 3d6 slashing damage regardless of success or failure. Remove disease (or any similar effect) also kills an implanted egg.  Wolf-in-Sheep's-Clothing Egg: Infestation-ingestion; save Fort 19; onset 1 day; frequency 1/day; effect 1d4 Str damage until host reaches 0, then 3d6 damage as parasite bursts free; cure 3 consecutive saves. The save DC is Constitution-based.</t>
  </si>
  <si>
    <t>A wolf-in-sheep's-clothing appears at first to be little more than a tree stump sitting in a clearing, perhaps with a small animal sitting atop it. Only when a predator comes close does it become clear that the small animal is in fact long dead, given false life by tendrils springing up through its form, but by then it's too late, as the wolf-in-sheep's-clothing drags the would-be hunter into its waiting maw.  Though intelligent, these monsters see little need for the company of others. Their method of reproduction is as hideous as their tactic of using corpses as lures, for they implant their parasitic eggs in living hosts, giving their spawn a fresh meal to eat upon hatching.  A wolf-in-sheep's-clothing is usually about 4 to 5 feet across and weighs 200 pounds.</t>
  </si>
  <si>
    <t>&lt;link rel="stylesheet"href="PF.css"&gt;&lt;div&gt;&lt;h2&gt;Wolf-In-Sheep's-Clothing&lt;/h2&gt;&lt;h3&gt;&lt;i&gt;A small forest animal sits motionless atop a worn stump-and then the stump's face peels open into a maw of sharp teeth.&lt;/i&gt;&lt;/h3&gt;&lt;br&gt;&lt;/div&gt;&lt;div class="heading"&gt;&lt;p class="alignleft"&gt;Wolf-In-Sheep's-Clothing&lt;/p&gt;&lt;p class="alignright"&gt;CR 8&lt;/p&gt;&lt;div style="clear: both;"&gt;&lt;/div&gt;&lt;/div&gt;&lt;div&gt;&lt;h5&gt;&lt;b&gt;XP &lt;/b&gt;4,800&lt;/h5&gt;&lt;h5&gt;N Medium aberration &lt;/h5&gt;&lt;h5&gt;&lt;b&gt;Init &lt;/b&gt;+4; &lt;b&gt;Senses &lt;/b&gt;all-around vision, darkvision 60 ft.; Perception +14&lt;/h5&gt;&lt;/div&gt;&lt;hr/&gt;&lt;div&gt;&lt;h5&gt;&lt;b&gt;DEFENSE&lt;/b&gt;&lt;/h5&gt;&lt;/div&gt;&lt;hr/&gt;&lt;div&gt;&lt;h5&gt;&lt;b&gt;AC &lt;/b&gt;21, touch 10, flat-footed 21 (+11 natural)&lt;/h5&gt;&lt;h5&gt;&lt;b&gt;hp &lt;/b&gt;97 (13d8+39)&lt;/h5&gt;&lt;h5&gt;&lt;b&gt;Fort &lt;/b&gt;+9, &lt;b&gt;Ref &lt;/b&gt;+6, &lt;b&gt;Will &lt;/b&gt;+10&lt;/h5&gt;&lt;/div&gt;&lt;hr/&gt;&lt;div&gt;&lt;h5&gt;&lt;b&gt;OFFENSE&lt;/b&gt;&lt;/h5&gt;&lt;/div&gt;&lt;hr/&gt;&lt;div&gt;&lt;h5&gt;&lt;b&gt;Spd &lt;/b&gt;5 ft., burrow 5 ft., climb 5 ft.&lt;/h5&gt;&lt;h5&gt;&lt;b&gt;Melee &lt;/b&gt;bite +12 (1d6+3), 8 tentacles +11 (1d4+1 plus grab and pull)&lt;/h5&gt;&lt;h5&gt;&lt;b&gt;Space &lt;/b&gt;5 ft.; &lt;b&gt;Reach &lt;/b&gt;5 ft. (15 ft. with tentacle)&lt;/h5&gt;&lt;h5&gt;&lt;b&gt;Special Attacks &lt;/b&gt;constrict (tentacle 1d4+3), implant, pull (tentacle, 5 ft.)&lt;/h5&gt;&lt;/div&gt;&lt;hr/&gt;&lt;div&gt;&lt;h5&gt;&lt;b&gt;STATISTICS&lt;/b&gt;&lt;/h5&gt;&lt;/div&gt;&lt;hr/&gt;&lt;div&gt;&lt;h5&gt;&lt;b&gt;Str &lt;/b&gt;17, &lt;b&gt;Dex &lt;/b&gt;10, &lt;b&gt;Con &lt;/b&gt;17, &lt;b&gt;Int &lt;/b&gt; 6, &lt;b&gt;Wis &lt;/b&gt;14, &lt;b&gt;Cha &lt;/b&gt;7&lt;/h5&gt;&lt;h5&gt;&lt;b&gt;Base Atk &lt;/b&gt;+9; &lt;b&gt;CMB &lt;/b&gt;+12 (+18 grapple); &lt;b&gt;CMD &lt;/b&gt;22 (can't be tripped)&lt;/h5&gt;&lt;h5&gt;&lt;b&gt;Feats &lt;/b&gt;Great Fortitude, Greater Grapple&lt;sup&gt;B&lt;/sup&gt;, Improved Initiative, Improved Lightning Reflexes, Lightning Reflexes, Multiattack, Skill Focus (Perception), Weapon Focus (tentacle)&lt;/h5&gt;&lt;h5&gt;&lt;b&gt;Skills &lt;/b&gt;Climb +15, Disguise -1 (+11 as tree stump), Knowledge (nature) +4, Perception +14, Sense Motive +8, Stealth +9; &lt;b&gt;Racial Modifiers &lt;/b&gt;+12 Disguise as tree stump&lt;/h5&gt;&lt;h5&gt;&lt;b&gt;SQ &lt;/b&gt;corpse lure&lt;/h5&gt;&lt;/div&gt;&lt;hr/&gt;&lt;div&gt;&lt;h5&gt;&lt;b&gt;ECOLOGY&lt;/b&gt;&lt;/h5&gt;&lt;/div&gt;&lt;hr/&gt;&lt;div&gt;&lt;h5&gt;&lt;b&gt;Environment &lt;/b&gt; any forest&lt;/h5&gt;&lt;h5&gt;&lt;b&gt;Organization &lt;/b&gt;solitary&lt;/h5&gt;&lt;h5&gt;&lt;b&gt;Treasure &lt;/b&gt;incidental&lt;/h5&gt;&lt;/div&gt;&lt;hr/&gt;&lt;div&gt;&lt;h5&gt;&lt;b&gt;SPECIAL ABILITIES&lt;/b&gt;&lt;/h5&gt;&lt;/div&gt;&lt;hr/&gt;&lt;div&gt;&lt;/h5&gt;&lt;h5&gt;&lt;b&gt;Corpse Lure (Ex)&lt;/b&gt; By setting a corpse atop its stump and riddling the body with small, extruded filaments, a wolf-in-sheep's-clothing can crudely maneuver the corpse, manipulating it like a puppet. The corpse cannot leave the stump or perform complex actions, but is instead used to lure larger prey within range of the wolf-in-sheep's-clothing's tentacles. The largest corpse a wolf-in-sheep's-clothing can manipulate in this fashion is two size categories smaller than itself (thus Tiny creatures for a Medium wolf-in-sheep's-clothing). When a wolf-in-sheep's-clothing uses a corpse like this, it gains a +8 bonus on Disguise checks beyond its normal racial bonus.  &lt;/h5&gt;&lt;h5&gt;&lt;b&gt;Implant (Ex)&lt;/b&gt; A wolf-in-sheep's-clothing can infest a creature with its eggs in one of two ways. A creature that eats a carcass used by the monster as a corpse lure automatically becomes implanted. Alternatively, up to once per day, a wolf-in-sheep's-clothing can implant an egg into a helpless or pinned creature as part of a grapple action. The target can resist being implanted with a DC 19 Fortitude save, but if it fails, the seed gestates and becomes a self-aware creature that slowly steals nourishment from its host before finally exploding free of its host's gut. The parasite can be cut free of the host's belly with a DC 25 Heal check, which takes 1 hour and deals 3d6 slashing damage regardless of success or failure. &lt;i&gt;Remove disease&lt;/i&gt; (or any similar effect) also kills an implanted egg.  &lt;i&gt;Wolf-in-Sheep's-Clothing Egg&lt;/i&gt;: Infestation-ingestion; save Fort 19; &lt;i&gt;onset&lt;/i&gt; 1 day; frequency 1/day; effect 1d4 Str damage until host reaches 0, then 3d6 damage as parasite bursts free; cure 3 consecutive saves. The save DC is Constitution-based.&lt;/h5&gt;&lt;/div&gt;&lt;br&gt;&lt;div&gt;&lt;h4&gt;&lt;p&gt;&lt;p&gt;A wolf-in-sheep's-clothing appears at first to be little more than a tree stump sitting in a clearing, perhaps with a small animal sitting atop it. Only when a predator comes close does it become clear that the small animal is in fact long dead, given false life by tendrils springing up through its form, but by then it's too late, as the wolf-in-sheep's-clothing drags the would-be hunter into its waiting maw.  Though intelligent, these monsters see little need for the company of others. Their method of reproduction is as hideous as their tactic of using corpses as lures, for they implant their parasitic eggs in living hosts, giving their spawn a fresh meal to eat upon hatching.  A wolf-in-sheep's-clothing is usually about 4 to 5 feet across and weighs 200 pounds.&lt;/p&gt;&lt;/h4&gt;&lt;/div&gt;</t>
  </si>
  <si>
    <t>Yithian</t>
  </si>
  <si>
    <t>all-around vision, blindsense 60 ft., darkvision 60 ft.; Perception +25</t>
  </si>
  <si>
    <t>Fort +9, Ref +5, Will +15</t>
  </si>
  <si>
    <t>2 pincers +15 (2d8+9/x3)</t>
  </si>
  <si>
    <t>amnesia, deadly pincers, mind swap</t>
  </si>
  <si>
    <t>Spell-Like Abilities (CL 15th; concentration +19)   At Will-astral projection (self only), detect thoughts (DC 16), hold monster (DC 19), modify memory (DC 18)</t>
  </si>
  <si>
    <t>Str 22, Dex 13, Con 17, Int 24, Wis 19, Cha 18</t>
  </si>
  <si>
    <t>Alertness, Combat Expertise, Great Fortitude, Improved Great Fortitude, Improved Iron Will, Iron Will, Vital Strike</t>
  </si>
  <si>
    <t>Climb +14, Diplomacy +18, Heal +18, Knowledge (arcana, engineering, geography, history) +21, Knowledge (planes) +24, Linguistics +21, Perception +25, Sense Motive +22, Use Magic Device +18</t>
  </si>
  <si>
    <t>Aklo, Common, Yithian, 20 other languages; telepathy 100 ft.</t>
  </si>
  <si>
    <t>scholar</t>
  </si>
  <si>
    <t>solitary, pair, band (3-9), or enclave (10-100)</t>
  </si>
  <si>
    <t>This bizarre creature has a conical body topped with four tentacles tipped with pincers, tubes, and a tentacled, spherical head.</t>
  </si>
  <si>
    <t>Amnesia (Su) Once per day as a standard action, a yithian can attempt to inflict amnesia on a target it is able to communicate telepathically with. A target can resist this  attack with a DC 21 Will save. If the target fails its save, it takes a permanent -4 penalty on Will saving throws and all skill checks, and loses all memories save for those the yithian chooses to leave intact. This effect can be cured by heal or greater restoration. This is a mind-affecting insanity effect. The save DC is Charisma-based.  Deadly Pincers (Ex) A yithian always applies 1-1/2 times its Strength modifier to damage dealt by its pincer attacks, and deals triple damage on a critical hit. Pincers are primary attacks for yithians.  Mind Swap (Su) As a full-round action, a yithian can trade minds with another living creature it is able to communicate telepathically with. This functions as magic jar, except the two minds trade bodies. An unwilling target can resist the mind swap with a DC 21 Will save, after which that particular yithian cannot attempt to swap minds with that creature again for 24 hours. The yithian can end the effect of this mind swap at any time and over any distance as a full-round action, instantly returning both minds to the proper bodies-if the yithian wishes, it may attempt to use its amnesia power on the other mind as a free action when it ends the mind swap in this way. This is a mind-affecting effect. The save DC is Charisma-based.  Scholar (Ex) Yithians treat all knowledge skills as class skills.</t>
  </si>
  <si>
    <t>Untold eons ago, the yithians inhabited a dying world. To escape their doomed planet, they cast their minds through time and space, eventually coming to rest in the strange, alien bodies they possess today. While these strange beings now reside in a distant galaxy, the yithians make use of their ability to astrally project to explore other planets, eager to find new worlds to explore.  When a yithian arrives upon a new world, it often swaps minds with the creatures it encounters there so as to experience that world as if it were a native. Those who spend time in a yithian's body rarely tell of the strange times they have experienced, for yithians guard themselves well, and leave those they use in this manner amnesiacs who remember the truth only as fragmentary nightmares.</t>
  </si>
  <si>
    <t>&lt;link rel="stylesheet"href="PF.css"&gt;&lt;div&gt;&lt;h2&gt;Yithian&lt;/h2&gt;&lt;h3&gt;&lt;i&gt;This bizarre creature has a conical body topped with four tentacles tipped with pincers, tubes, and a tentacled, spherical head.&lt;/i&gt;&lt;/h3&gt;&lt;br&gt;&lt;/div&gt;&lt;div class="heading"&gt;&lt;p class="alignleft"&gt;Yithian&lt;/p&gt;&lt;p class="alignright"&gt;CR 9&lt;/p&gt;&lt;div style="clear: both;"&gt;&lt;/div&gt;&lt;/div&gt;&lt;div&gt;&lt;h5&gt;&lt;b&gt;XP &lt;/b&gt;6,400&lt;/h5&gt;&lt;h5&gt;LN Large aberration &lt;/h5&gt;&lt;h5&gt;&lt;b&gt;Init &lt;/b&gt;+1; &lt;b&gt;Senses &lt;/b&gt;all-around vision, blindsense 60 ft., darkvision 60 ft.; Perception +25&lt;/h5&gt;&lt;/div&gt;&lt;hr/&gt;&lt;div&gt;&lt;h5&gt;&lt;b&gt;DEFENSE&lt;/b&gt;&lt;/h5&gt;&lt;/div&gt;&lt;hr/&gt;&lt;div&gt;&lt;h5&gt;&lt;b&gt;AC &lt;/b&gt;23, touch 10, flat-footed 22 (+1 Dex, +13 natural, -1 size)&lt;/h5&gt;&lt;h5&gt;&lt;b&gt;hp &lt;/b&gt;105 (14d8+42); fast healing 5&lt;/h5&gt;&lt;h5&gt;&lt;b&gt;Fort &lt;/b&gt;+9, &lt;b&gt;Ref &lt;/b&gt;+5, &lt;b&gt;Will &lt;/b&gt;+15&lt;/h5&gt;&lt;h5&gt;&lt;b&gt;DR &lt;/b&gt;10/magic; &lt;b&gt;Resist &lt;/b&gt;acid 10, cold 10, fire 10&lt;/h5&gt;&lt;/div&gt;&lt;hr/&gt;&lt;div&gt;&lt;h5&gt;&lt;b&gt;OFFENSE&lt;/b&gt;&lt;/h5&gt;&lt;/div&gt;&lt;hr/&gt;&lt;div&gt;&lt;h5&gt;&lt;b&gt;Spd &lt;/b&gt;20 ft., climb 10 ft.&lt;/h5&gt;&lt;h5&gt;&lt;b&gt;Melee &lt;/b&gt;2 pincers +15 (2d8+9/x3)&lt;/h5&gt;&lt;h5&gt;&lt;b&gt;Space &lt;/b&gt;10 ft.; &lt;b&gt;Reach &lt;/b&gt;10 ft.&lt;/h5&gt;&lt;h5&gt;&lt;b&gt;Special Attacks &lt;/b&gt;amnesia, deadly pincers, mind swap&lt;/h5&gt;&lt;h5&gt;&lt;b&gt;Spell-Like Abilities&lt;/b&gt; (CL 15th; concentration +19) &lt;/br&gt;At Will&amp;mdash;&lt;i&gt;astral projection&lt;/i&gt; (self only), &lt;i&gt;detect thoughts&lt;/i&gt; (DC 16), &lt;i&gt;hold monster&lt;/i&gt; (DC 19), &lt;i&gt;modify memory&lt;/i&gt; (DC 18)&lt;/h5&gt;&lt;/h5&gt;&lt;/div&gt;&lt;hr/&gt;&lt;div&gt;&lt;h5&gt;&lt;b&gt;STATISTICS&lt;/b&gt;&lt;/h5&gt;&lt;/div&gt;&lt;hr/&gt;&lt;div&gt;&lt;h5&gt;&lt;b&gt;Str &lt;/b&gt;22, &lt;b&gt;Dex &lt;/b&gt;13, &lt;b&gt;Con &lt;/b&gt;17, &lt;b&gt;Int &lt;/b&gt; 24, &lt;b&gt;Wis &lt;/b&gt;19, &lt;b&gt;Cha &lt;/b&gt;18&lt;/h5&gt;&lt;h5&gt;&lt;b&gt;Base Atk &lt;/b&gt;+10; &lt;b&gt;CMB &lt;/b&gt;+17; &lt;b&gt;CMD &lt;/b&gt;28&lt;/h5&gt;&lt;h5&gt;&lt;b&gt;Feats &lt;/b&gt;Alertness, Combat Expertise, Great Fortitude, Improved Great Fortitude, Improved Iron Will, Iron Will, Vital Strike&lt;/h5&gt;&lt;h5&gt;&lt;b&gt;Skills &lt;/b&gt;Climb +14, Diplomacy +18, Heal +18, Knowledge (arcana, engineering, geography, history) +21, Knowledge (planes) +24, Linguistics +21, Perception +25, Sense Motive +22, Use Magic Device +18&lt;/h5&gt;&lt;h5&gt;&lt;b&gt;Languages &lt;/b&gt;Aklo, Common, Yithian, 20 other languages; telepathy 100 ft.&lt;/h5&gt;&lt;h5&gt;&lt;b&gt;SQ &lt;/b&gt;scholar&lt;/h5&gt;&lt;/div&gt;&lt;hr/&gt;&lt;div&gt;&lt;h5&gt;&lt;b&gt;ECOLOGY&lt;/b&gt;&lt;/h5&gt;&lt;/div&gt;&lt;hr/&gt;&lt;div&gt;&lt;h5&gt;&lt;b&gt;Environment &lt;/b&gt; Any&lt;/h5&gt;&lt;h5&gt;&lt;b&gt;Organization &lt;/b&gt;solitary, pair, band (3-9), or enclave (10-100)&lt;/h5&gt;&lt;h5&gt;&lt;b&gt;Treasure &lt;/b&gt;standard&lt;/h5&gt;&lt;/div&gt;&lt;hr/&gt;&lt;div&gt;&lt;h5&gt;&lt;b&gt;SPECIAL ABILITIES&lt;/b&gt;&lt;/h5&gt;&lt;/div&gt;&lt;hr/&gt;&lt;div&gt;&lt;/h5&gt;&lt;h5&gt;&lt;b&gt;Amnesia (Su)&lt;/b&gt; Once per day as a standard action, a yithian can attempt to inflict amnesia on a target it is able to communicate telepathically with. A target can resist this  attack with a DC 21 Will save. If the target fails its save, it takes a permanent -4 penalty on Will saving throws and all skill checks, and loses all memories save for those the yithian chooses to leave intact. This effect can be cured by &lt;i&gt;heal&lt;/i&gt; or &lt;i&gt;greater restoration&lt;/i&gt;. This is a mind-affecting insanity effect. The save DC is Charisma-based.  &lt;/h5&gt;&lt;h5&gt;&lt;b&gt;Deadly Pincers (Ex)&lt;/b&gt; A yithian always applies 1-1/2 times its Strength modifier to damage dealt by its pincer attacks, and deals triple damage on a critical hit. Pincers are primary attacks for yithians.  &lt;/h5&gt;&lt;h5&gt;&lt;b&gt;Mind Swap (Su)&lt;/b&gt; As a full-round action, a yithian can trade minds with another living creature it is able to communicate telepathically with. This functions as &lt;i&gt;magic jar&lt;/i&gt;, except the two minds trade bodies. An unwilling target can resist the mind swap with a DC 21 Will save, after which that particular yithian cannot attempt to swap minds with that creature again for 24 hours. The yithian can end the effect of this mind swap at any time and over any distance as a full-round action, instantly returning both minds to the proper bodies-if the yithian wishes, it may attempt to use its amnesia power on the other mind as a free action when it ends the mind swap in this way. This is a mind-affecting effect. The save DC is Charisma-based.  &lt;/h5&gt;&lt;h5&gt;&lt;b&gt;Scholar (Ex)&lt;/b&gt; Yithians treat all knowledge skills as class skills.&lt;/h5&gt;&lt;/div&gt;&lt;br&gt;&lt;div&gt;&lt;h4&gt;&lt;p&gt;&lt;p&gt;Untold eons ago, the yithians inhabited a dying world. To escape their doomed planet, they cast their minds through time and space, eventually coming to rest in the strange, alien bodies they possess today. While these strange beings now reside in a distant galaxy, the yithians make use of their ability to astrally project to explore other planets, eager to find new worlds to explore.  When a yithian arrives upon a new world, it often swaps minds with the creatures it encounters there so as to experience that world as if it were a native. Those who spend time in a yithian's body rarely tell of the strange times they have experienced, for yithians guard themselves well, and leave those they use in this manner amnesiacs who remember the truth only as fragmentary nightmares.&lt;/p&gt;&lt;/h4&gt;&lt;/div&gt;</t>
  </si>
  <si>
    <t>Yuki-onna</t>
  </si>
  <si>
    <t>(cold, incorporeal)</t>
  </si>
  <si>
    <t>snowstorm (200 ft.)</t>
  </si>
  <si>
    <t>21, touch 21, flat-footed 16</t>
  </si>
  <si>
    <t>(+6 deflection, +4 Dex, +1 dodge, +0 natural)</t>
  </si>
  <si>
    <t>vulnerable to fire, snow dependency</t>
  </si>
  <si>
    <t>2 touches +10 (4d6 cold plus chilling touch)</t>
  </si>
  <si>
    <t>chilling touch, fascinating gaze</t>
  </si>
  <si>
    <t>Spell-Like Abilities (CL 10th; concentration +16)  Constant-blur  3/day-cone of cold (DC 21), eyebite (comatose and panicked only, DC 22), ice storm</t>
  </si>
  <si>
    <t>Str -, Dex 18, Con -, Int 17, Wis 21, Cha 22</t>
  </si>
  <si>
    <t>Combat Casting, Dodge, Improved Initiative, Mobility, Spring Attack</t>
  </si>
  <si>
    <t>Bluff +15, Fly +12, Intimidate +18, Perception +17, Sense Motive +17, Spellcraft +15, Stealth +16, Survival +14</t>
  </si>
  <si>
    <t>This beautiful but sad-looking woman wears an ornate robe and is surrounded by a whirling mass of snow.</t>
  </si>
  <si>
    <t>Chilling Touch (Su) A yuki-onna's touch causes 4d6 cold damage. Whenever a creature takes cold damage in this manner, it must make a DC 20 Fortitude save to avoid being staggered by the supernatural cold for 1 round. This duration stacks. The save DC is Charisma-based.  Fascinating Gaze (Su) Fascinated for 1d4 rounds, 30 feet, Will DC 20 negates. The save DC is Charisma-based.  Snow Dependency (Ex) A yuki-onna is staggered if she is ever in an area without snow while her snowstorm aura is suppressed or otherwise not functioning.  Snowstorm (Su) A yuki-onna is surrounded by whirling blasts of snow, even in areas that wouldn't allow for such weather, that comprise a 200-foot-radius spread. Within this area, the snowfall and wind gusts cause a -4 penalty on Perception checks and ranged attacks. The wind itself blows in a clockwise rotation around the yuki-onna, and functions as severe wind (Core Rulebook 439). A yuki-onna is unaffected by snowstorms or blizzards of any kind. Any effect that causes these winds to drop below severe (such as control weather or control winds) cancels the snowstorm effect entirely.</t>
  </si>
  <si>
    <t>A yuki-onna is the restless spirit of a woman who froze to death in the snow and was never given a proper burial. She roams the wilderness, constantly searching for intelligent creatures to kill and always appearing surrounded by swirling mists of snow and ice. Eternally jaded by her unjust departure to the afterlife, a yuki-onna seeks to impose the same cruel fate upon those who still live, particularly men and those who sympathize or cooperate with them. Many foolish individuals are lured to their deaths by a yuki-onna's unparalleled beauty, which remains even as the evil spirit steadily freezes and kills her victims with her powers over frost.  The transition from life to undeath corrupts a yuki-onna's soul, and even a well-intentioned, good-hearted individual who freezes in the snow may become a treacherous yuki-onna. Most yuki-onnas immediately seek out those who wronged them in life, after which they reside in an area near what was their home, haunting and killing anyone who dares to come near. Yuki-onnas hardly ever make their presences known in rural areas with larger populations, and they prefer inhabiting the countryside and wilderness.  When a yuki-onna is destroyed, her body melts as though ice, leaving only a small pool of water in its stead. A yuki-onna is 5-1/2 feet tall.</t>
  </si>
  <si>
    <t>&lt;link rel="stylesheet"href="PF.css"&gt;&lt;div&gt;&lt;h2&gt;Yuki-onna&lt;/h2&gt;&lt;h3&gt;&lt;i&gt;&lt;i&gt;This beautiful but sad-looking woman wears an ornate robe and is surrounded by a whirling mass of snow&lt;/i&gt;.&lt;/i&gt;&lt;/h3&gt;&lt;br&gt;&lt;/br&gt;&lt;/div&gt;&lt;div class="heading"&gt;&lt;p class="alignleft"&gt;Yuki-onna&lt;/p&gt;&lt;p class="alignright"&gt;CR 8&lt;/p&gt;&lt;div style="clear: both;"&gt;&lt;/div&gt;&lt;/div&gt;&lt;div&gt;&lt;h5&gt;&lt;b&gt;XP &lt;/b&gt;4,800&lt;/h5&gt;&lt;h5&gt;LE Medium undead (cold, incorporeal)&lt;/h5&gt;&lt;h5&gt;&lt;b&gt;Init &lt;/b&gt;+8; &lt;b&gt;Senses &lt;/b&gt;darkvision 60 ft.; Perception +17&lt;/h5&gt;&lt;h5&gt;&lt;b&gt;Aura &lt;/b&gt;snowstorm (200 ft.)&lt;/h5&gt;&lt;/div&gt;&lt;hr/&gt;&lt;div&gt;&lt;h5&gt;&lt;b&gt;DEFENSE&lt;/b&gt;&lt;/h5&gt;&lt;/div&gt;&lt;hr/&gt;&lt;div&gt;&lt;h5&gt;&lt;b&gt;AC &lt;/b&gt;21, touch 21, flat-footed 16 (+6 deflection, +4 Dex, +1 dodge)&lt;/h5&gt;&lt;h5&gt;&lt;b&gt;hp &lt;/b&gt;94 (9d8+54)&lt;/h5&gt;&lt;h5&gt;&lt;b&gt;Fort &lt;/b&gt;+9, &lt;b&gt;Ref &lt;/b&gt;+7, &lt;b&gt;Will &lt;/b&gt;+11&lt;/h5&gt;&lt;h5&gt;&lt;b&gt;Defensive Abilities &lt;/b&gt;incorporeal; &lt;b&gt;Immune &lt;/b&gt;cold, undead traits&lt;/h5&gt;&lt;h5&gt;&lt;b&gt;Weaknesses &lt;/b&gt;vulnerable to fire, snow dependency&lt;/h5&gt;&lt;/div&gt;&lt;hr/&gt;&lt;div&gt;&lt;h5&gt;&lt;b&gt;OFFENSE&lt;/b&gt;&lt;/h5&gt;&lt;/div&gt;&lt;hr/&gt;&lt;div&gt;&lt;h5&gt;&lt;b&gt;Spd &lt;/b&gt;fly 30 ft. (perfect)&lt;/h5&gt;&lt;h5&gt;&lt;b&gt;Melee &lt;/b&gt;2 touches +10 (4d6 cold plus chilling touch)&lt;/h5&gt;&lt;h5&gt;&lt;b&gt;Space &lt;/b&gt;5 ft.; &lt;b&gt;Reach &lt;/b&gt;5 ft.&lt;/h5&gt;&lt;h5&gt;&lt;b&gt;Special Attacks &lt;/b&gt;chilling touch, fascinating gaze&lt;/h5&gt;&lt;h5&gt;&lt;b&gt;Spell-Like Abilities&lt;/b&gt; (CL 10th; concentration +16)  &lt;/br&gt;Constant&amp;mdash;&lt;i&gt;blur&lt;/i&gt; &lt;/br&gt;3/day&amp;mdash;&lt;i&gt;cone of cold&lt;/i&gt; (DC 21), &lt;i&gt;eyebite&lt;/i&gt; (comatose and panicked only, DC 22), &lt;i&gt;ice storm&lt;/i&gt;&lt;/h5&gt;&lt;/h5&gt;&lt;/div&gt;&lt;hr/&gt;&lt;div&gt;&lt;h5&gt;&lt;b&gt;STATISTICS&lt;/b&gt;&lt;/h5&gt;&lt;/div&gt;&lt;hr/&gt;&lt;div&gt;&lt;h5&gt;&lt;b&gt;Str &lt;/b&gt;-, &lt;b&gt;Dex &lt;/b&gt;18, &lt;b&gt;Con &lt;/b&gt;-, &lt;b&gt;Int &lt;/b&gt; 17, &lt;b&gt;Wis &lt;/b&gt;21, &lt;b&gt;Cha &lt;/b&gt;22&lt;/h5&gt;&lt;h5&gt;&lt;b&gt;Base Atk &lt;/b&gt;+6; &lt;b&gt;CMB &lt;/b&gt;+10; &lt;b&gt;CMD &lt;/b&gt;27&lt;/h5&gt;&lt;h5&gt;&lt;b&gt;Feats &lt;/b&gt;Combat Casting, Dodge, Improved Initiative, Mobility, Spring Attack&lt;/h5&gt;&lt;h5&gt;&lt;b&gt;Skills &lt;/b&gt;Bluff +15, Fly +12, Intimidate +18, Perception +17, Sense Motive +17, Spellcraft +15, Stealth +16, Survival +14&lt;/h5&gt;&lt;h5&gt;&lt;b&gt;Languages &lt;/b&gt;Common&lt;/h5&gt;&lt;/div&gt;&lt;hr/&gt;&lt;div&gt;&lt;h5&gt;&lt;b&gt;ECOLOGY&lt;/b&gt;&lt;/h5&gt;&lt;/div&gt;&lt;hr/&gt;&lt;div&gt;&lt;h5&gt;&lt;b&gt;Environment &lt;/b&gt; any cold&lt;/h5&gt;&lt;h5&gt;&lt;b&gt;Organization &lt;/b&gt;solitary&lt;/h5&gt;&lt;h5&gt;&lt;b&gt;Treasure &lt;/b&gt;standard&lt;/h5&gt;&lt;/div&gt;&lt;hr/&gt;&lt;div&gt;&lt;h5&gt;&lt;b&gt;SPECIAL ABILITIES&lt;/b&gt;&lt;/h5&gt;&lt;/div&gt;&lt;hr/&gt;&lt;div&gt;&lt;/h5&gt;&lt;h5&gt;&lt;b&gt;Chilling Touch (Su)&lt;/b&gt; A yuki-onna's touch causes 4d6 cold damage. Whenever a creature takes cold damage in this manner, it must make a DC 20 Fortitude save to avoid being staggered by the supernatural cold for 1 round. This duration stacks. The save DC is Charisma-based.  &lt;/h5&gt;&lt;h5&gt;&lt;b&gt;Fascinating Gaze (Su)&lt;/b&gt; Fascinated for 1d4 rounds, 30 feet, Will DC 20 negates. The save DC is Charisma-based.  &lt;/h5&gt;&lt;h5&gt;&lt;b&gt;Snow Dependency (Ex)&lt;/b&gt; A yuki-onna is staggered if she is ever in an area without snow while her snowstorm aura is suppressed or otherwise not functioning.  &lt;/h5&gt;&lt;h5&gt;&lt;b&gt;Snowstorm (Su)&lt;/b&gt; A yuki-onna is surrounded by whirling blasts of snow, even in areas that wouldn't allow for such weather, that comprise a 200-foot-radius spread. Within this area, the snowfall and wind gusts cause a -4 penalty on Perception checks and ranged attacks. The wind itself blows in a clockwise rotation around the yuki-onna, and functions as severe wind (&lt;i&gt;Core Rulebook&lt;/i&gt; 439). A yuki-onna is unaffected by snowstorms or blizzards of any kind. Any effect that causes these winds to drop below severe (such as &lt;i&gt;&lt;i&gt;control&lt;/i&gt; weather&lt;/i&gt; or &lt;i&gt;control&lt;/i&gt; winds) cancels the snowstorm effect entirely.&lt;/h5&gt;&lt;/div&gt;&lt;br&gt;&lt;/br&gt;&lt;div&gt;&lt;h4&gt;&lt;p&gt;&lt;p&gt;A yuki-onna is the restless spirit of a woman who froze to death in the snow and was never given a proper burial. She roams the wilderness, constantly searching for intelligent creatures to kill and always appearing surrounded by swirling mists of snow and ice. Eternally jaded by her unjust departure to the afterlife, a yuki-onna seeks to impose the same cruel fate upon those who still live, particularly men and those who sympathize or cooperate with them. Many foolish individuals are lured to their deaths by a yuki-onna's unparalleled beauty, which remains even as the evil spirit steadily freezes and kills her victims with her powers over frost.  The transition from life to undeath corrupts a yuki-onna's soul, and even a well-intentioned, good-hearted individual who freezes in the snow may become a treacherous yuki-onna. Most yuki-onnas immediately seek out those who wronged them in life, after which they reside in an area near what was their home, haunting and killing anyone who dares to come near. Yuki-onnas hardly ever make their presences known in rural areas with larger populations, and they prefer inhabiting the countryside and wilderness.  When a yuki-onna is destroyed, her body melts as though ice, leaving only a small pool of water in its stead. A yuki-onna is 5-1/2 feet tall.&lt;/p&gt;&lt;/h4&gt;&lt;/div&gt;</t>
  </si>
  <si>
    <t>Zoog</t>
  </si>
  <si>
    <t>darkvision 60 ft., detect magic, low-light vision, scent, spell sight; Perception +5</t>
  </si>
  <si>
    <t>bite +6 (1d3-2 plus bleed 1), 2 claws +6 (1d2-2)</t>
  </si>
  <si>
    <t>bleed 1</t>
  </si>
  <si>
    <t>Spell-Like Abilities (CL 1st; concentration -2)  Constant-detect magic, speak with animals</t>
  </si>
  <si>
    <t>Str 6, Dex 15, Con 10, Int 5, Wis 12, Cha 5</t>
  </si>
  <si>
    <t>Acrobatics +12, Climb +16, Perception +5</t>
  </si>
  <si>
    <t>+6 Acrobatics, +6 Climb</t>
  </si>
  <si>
    <t>Aklo; speak with animals</t>
  </si>
  <si>
    <t>otherworldly touch</t>
  </si>
  <si>
    <t>solitary, pair, gang (3-14), tribe (15+ plus 50% noncombatants)</t>
  </si>
  <si>
    <t>This skittish amalgam of beast parts has luminous eyes, a rat's tail, simian appendages, and tendrils extending from a mole-like nose</t>
  </si>
  <si>
    <t>Otherworldly Touch (Ex) A zoog's natural attacks can strike incorporeal creatures as if they were ghost touch weapons.  Spell Sight (Su) A zoog's eyes radiate normal light in a 15-foot cone and increase the light level by one step for an additional 15 feet beyond that area. Any magic effect in this area glows faintly. This glow does not reveal the magic effect's school or strength. A zoog can quell or renew this light as a swift action.</t>
  </si>
  <si>
    <t>Spiteful, nasty creatures with a taste for the flesh of sentient beings, zoogs lurk in the shadowy, moldering places of the world. Often mistaken merely for otherworldly animals, zoogs possess base intentions and vicious demeanors that set them apart from lowly beasts. Congregating in loose, tribal societies, these sinister creatures claim the depths of dark woodlands or moldy forests as their homes, favoring lands where the boundaries between worlds and planes grow thin and  strange creatures-not unlike themselves-slip between reality's cracks.  Although lone zoogs shy away from attacking larger creatures, when zoogs outnumber an invader they launch deadly ambushes, leaping from sagging boughs and hidden dens to swarm foes. Only strangers with quick tongues and items that appeal to zoogs' interest in magical curiosities might manage to barter for safe passage through zoog territory. While many victims of zoog attacks are consumed on the spot, some less fortunate few are dragged back to the mystical, strangely carved stones that mark the center of zoog communities. There, such captives become the doomed focus of strange ceremonies before being sacrificed to the zoogs' depraved deities.  Commonly, zoogs eat fungi and plants, but they also have a taste for the meat of sentient creatures, treating the butchering and consumption of such beings as a rare privilege. Zoogs also detest cats, and go to great lengths to slay felines of any sort and devour them.  Occasionally a zoog allows a spellcaster of especial depravity, or with interests in the mysteries of realms and creatures beyond the mortal world, to employ it as a familiar. A spellcaster must have the Improved Familiar feat, be chaotic evil, and have an arcane caster level of 5th or higher to gain a zoog familiar.</t>
  </si>
  <si>
    <t>&lt;link rel="stylesheet"href="PF.css"&gt;&lt;div&gt;&lt;h2&gt;Zoog&lt;/h2&gt;&lt;h3&gt;&lt;i&gt;This skittish amalgam of beast parts has luminous eyes, a rat's tail, simian appendages, and tendrils extending from a mole-like nose&lt;/i&gt;&lt;/h3&gt;&lt;br&gt;&lt;/div&gt;&lt;div class="heading"&gt;&lt;p class="alignleft"&gt;Zoog&lt;/p&gt;&lt;p class="alignright"&gt;CR 1&lt;/p&gt;&lt;div style="clear: both;"&gt;&lt;/div&gt;&lt;/div&gt;&lt;div&gt;&lt;h5&gt;&lt;b&gt;XP &lt;/b&gt;400&lt;/h5&gt;&lt;h5&gt;CE Tiny magical beast &lt;/h5&gt;&lt;h5&gt;&lt;b&gt;Init &lt;/b&gt;+2; &lt;b&gt;Senses &lt;/b&gt;darkvision 60 ft., &lt;i&gt;detect magic&lt;/i&gt;, low-light vision, scent, spell sight; Perception +5&lt;/h5&gt;&lt;/div&gt;&lt;hr/&gt;&lt;div&gt;&lt;h5&gt;&lt;b&gt;DEFENSE&lt;/b&gt;&lt;/h5&gt;&lt;/div&gt;&lt;hr/&gt;&lt;div&gt;&lt;h5&gt;&lt;b&gt;AC &lt;/b&gt;14, touch 14, flat-footed 12 (+2 Dex, +2 size)&lt;/h5&gt;&lt;h5&gt;&lt;b&gt;hp &lt;/b&gt;11 (2d10)&lt;/h5&gt;&lt;h5&gt;&lt;b&gt;Fort &lt;/b&gt;+3, &lt;b&gt;Ref &lt;/b&gt;+5, &lt;b&gt;Will &lt;/b&gt;+1&lt;/h5&gt;&lt;/div&gt;&lt;hr/&gt;&lt;div&gt;&lt;h5&gt;&lt;b&gt;OFFENSE&lt;/b&gt;&lt;/h5&gt;&lt;/div&gt;&lt;hr/&gt;&lt;div&gt;&lt;h5&gt;&lt;b&gt;Spd &lt;/b&gt;30 ft., climb 30 ft.&lt;/h5&gt;&lt;h5&gt;&lt;b&gt;Melee &lt;/b&gt;bite +6 (1d3-2 plus bleed 1), 2 claws +6 (1d2-2)&lt;/h5&gt;&lt;h5&gt;&lt;b&gt;Space &lt;/b&gt;5 ft.; &lt;b&gt;Reach &lt;/b&gt;5 ft.&lt;/h5&gt;&lt;h5&gt;&lt;b&gt;Special Attacks &lt;/b&gt;bleed 1&lt;/h5&gt;&lt;h5&gt;&lt;b&gt;Spell-Like Abilities&lt;/b&gt; (CL 1st; concentration -2)  &lt;/br&gt;Constant&amp;mdash;&lt;i&gt;detect magic&lt;/i&gt;, &lt;i&gt;speak with animals&lt;/i&gt;&lt;/h5&gt;&lt;/h5&gt;&lt;/div&gt;&lt;hr/&gt;&lt;div&gt;&lt;h5&gt;&lt;b&gt;STATISTICS&lt;/b&gt;&lt;/h5&gt;&lt;/div&gt;&lt;hr/&gt;&lt;div&gt;&lt;h5&gt;&lt;b&gt;Str &lt;/b&gt;6, &lt;b&gt;Dex &lt;/b&gt;15, &lt;b&gt;Con &lt;/b&gt;10, &lt;b&gt;Int &lt;/b&gt; 5, &lt;b&gt;Wis &lt;/b&gt;12, &lt;b&gt;Cha &lt;/b&gt;5&lt;/h5&gt;&lt;h5&gt;&lt;b&gt;Base Atk &lt;/b&gt;+2; &lt;b&gt;CMB &lt;/b&gt;+2; &lt;b&gt;CMD &lt;/b&gt;10 (14 vs. trip)&lt;/h5&gt;&lt;h5&gt;&lt;b&gt;Feats &lt;/b&gt;Weapon Finesse&lt;/h5&gt;&lt;h5&gt;&lt;b&gt;Skills &lt;/b&gt;Acrobatics +12, Climb +16, Perception +5; &lt;b&gt;Racial Modifiers &lt;/b&gt;+6 Acrobatics, +6 Climb&lt;/h5&gt;&lt;h5&gt;&lt;b&gt;Languages &lt;/b&gt;Aklo; &lt;i&gt;speak with animals&lt;/i&gt;&lt;/h5&gt;&lt;h5&gt;&lt;b&gt;SQ &lt;/b&gt;otherworldly touch&lt;/h5&gt;&lt;/div&gt;&lt;hr/&gt;&lt;div&gt;&lt;h5&gt;&lt;b&gt;ECOLOGY&lt;/b&gt;&lt;/h5&gt;&lt;/div&gt;&lt;hr/&gt;&lt;div&gt;&lt;h5&gt;&lt;b&gt;Environment &lt;/b&gt; any forest&lt;/h5&gt;&lt;h5&gt;&lt;b&gt;Organization &lt;/b&gt;solitary, pair, gang (3-14), tribe (15+ plus 50% noncombatants)&lt;/h5&gt;&lt;h5&gt;&lt;b&gt;Treasure &lt;/b&gt;incidental&lt;/h5&gt;&lt;/div&gt;&lt;hr/&gt;&lt;div&gt;&lt;h5&gt;&lt;b&gt;SPECIAL ABILITIES&lt;/b&gt;&lt;/h5&gt;&lt;/div&gt;&lt;hr/&gt;&lt;div&gt;&lt;/h5&gt;&lt;h5&gt;&lt;b&gt;Otherworldly Touch (Ex)&lt;/b&gt; A zoog's natural attacks can strike incorporeal creatures as if they were &lt;i&gt;ghost touch&lt;/i&gt; weapons.  &lt;/h5&gt;&lt;h5&gt;&lt;b&gt;Spell Sight (Su)&lt;/b&gt; A zoog's eyes radiate normal light in a 15-foot cone and increase the light level by one step for an additional 15 feet beyond that area. Any magic effect in this area glows faintly. This glow does not reveal the magic effect's school or strength. A zoog can quell or renew this light as a swift action.&lt;/h5&gt;&lt;/div&gt;&lt;br&gt;&lt;div&gt;&lt;h4&gt;&lt;p&gt;&lt;p&gt;Spiteful, nasty creatures with a taste for the flesh of sentient beings, zoogs lurk in the shadowy, moldering places of the world. Often mistaken merely for otherworldly animals, zoogs possess base intentions and vicious demeanors that set them apart from lowly beasts. Congregating in loose, tribal societies, these sinister creatures claim the depths of dark woodlands or moldy forests as their homes, favoring lands where the boundaries between worlds and planes grow thin and  strange creatures-not unlike themselves-slip between reality's cracks.  Although lone zoogs shy away from attacking larger creatures, when zoogs outnumber an invader they launch deadly ambushes, leaping from sagging boughs and hidden dens to swarm foes. Only strangers with quick tongues and items that appeal to zoogs' interest in magical curiosities might manage to barter for safe passage through zoog territory. While many victims of zoog attacks are consumed on the spot, some less fortunate few are dragged back to the mystical, strangely carved stones that mark the center of zoog communities. There, such captives become the doomed focus of strange ceremonies before being sacrificed to the zoogs' depraved deities.  Commonly, zoogs eat fungi and plants, but they also have a taste for the meat of sentient creatures, treating the butchering and consumption of such beings as a rare privilege. Zoogs also detest cats, and go to great lengths to slay felines of any sort and devour them.  Occasionally a zoog allows a spellcaster of especial depravity, or with interests in the mysteries of realms and creatures beyond the mortal world, to employ it as a familiar. A spellcaster must have the Improved Familiar feat, be chaotic evil, and have an arcane caster level of 5th or higher to gain a zoog familiar.&lt;/p&gt;&lt;/h4&gt;&lt;/div&gt;</t>
  </si>
  <si>
    <t>Zuvembie</t>
  </si>
  <si>
    <t>(+2 Dex, +1 dodge, +2 natural)</t>
  </si>
  <si>
    <t>Fort +3, Ref +3, Will +6</t>
  </si>
  <si>
    <t>battleaxe +4 (1d8+1/3), claw -1 (1d4) or 2 claws +4 (1d4+1)</t>
  </si>
  <si>
    <t>corpse call (DC 16)</t>
  </si>
  <si>
    <t>Spell-Like Abilities (CL 4th; concentration +6)   At Will-darkness   3/day-ghoul touch, scare (DC 14)   1/day-animate dead, ray of exhaustion, summon (level 3, 1d3 bat or bird swarms [use the same stats], 1d2 constrictor snakes, 1d3 venomous snakes, or 1d4 wolves)</t>
  </si>
  <si>
    <t>Str 13, Dex 14, Con -, Int 11, Wis 14, Cha 15</t>
  </si>
  <si>
    <t>Ability Focus (corpse call), Dodge, Toughness</t>
  </si>
  <si>
    <t>Bluff +7, Knowledge (arcana) +8, Perception +10, Stealth +14</t>
  </si>
  <si>
    <t>standard (battleaxe)</t>
  </si>
  <si>
    <t>This withered old corpse has a feral glint in her eyes and clasps a rusty axe in her yellow-nailed hands.</t>
  </si>
  <si>
    <t>Corpse Call (Su) Zuvembies cannot speak, but their strange calls and whistles captivate the minds of those who hear them. Once per day, a zuvembie may call out, and all living creatures with an Intelligence score of 3 or higher within a 100-foot spread must succeed at a DC 16 Will save or move toward the zuvembie using the most direct means possible. If this path leads them into a dangerous area such as through fire or off a cliff, the creatures receive a second saving throw to end the effect before moving into peril. Captivated creatures can take no actions other than to defend themselves. A victim within 5 feet of the zuvembie simply stands and offers no resistance to the zuvembie's attacks. This effect continues for as long as the zuvembie continues its call as a standard action each round.  This is a sonic mind-affecting charm effect, and has no effect on deaf creatures. The save DC is Charisma-based.</t>
  </si>
  <si>
    <t>Tied to the dark forces of nature and unholy magic, zuvembies employ fear and the wild creatures of the land to take their vengeance upon the living. Zuvembies appear to be withered, animate corpses but possess ruthless minds and blasphemous vigor. Revenge fuels a zuvembie, a hatefulness directed toward those who wronged it in life. Yet even when the last one who maligned it lies dead, its rage remains, turning against all who live, especially the relatives of the target of its original hate.  Most zuvembies willingly performed the vile rituals to attain vengeance through unlife, but the transformation can also be wrought upon a helpless victim. The method of transforming into a zuvembie involves the creation and consumption of a vial of oil of animate dead, plus the performance of additional dark rites that take a day to perform and cost 3,000 gp. The ritual kills the target, who must make a DC 20 Will save. Failure results in the victim's death, while success means it reanimates as a free-willed zuvembie.  Zuvembies stand between 5 and 6 feet tall and rarely weigh over 100 pounds.</t>
  </si>
  <si>
    <t>&lt;link rel="stylesheet"href="PF.css"&gt;&lt;div&gt;&lt;h2&gt;Zuvembie&lt;/h2&gt;&lt;h3&gt;&lt;i&gt;&lt;i&gt;This withered old corpse has a feral glint in her eyes and clasps a rusty axe in her yellow-nailed hands&lt;/i&gt;.&lt;/i&gt;&lt;/h3&gt;&lt;br&gt;&lt;/br&gt;&lt;/div&gt;&lt;div class="heading"&gt;&lt;p class="alignleft"&gt;Zuvembie&lt;/p&gt;&lt;p class="alignright"&gt;CR 4&lt;/p&gt;&lt;div style="clear: both;"&gt;&lt;/div&gt;&lt;/div&gt;&lt;div&gt;&lt;h5&gt;&lt;b&gt;XP &lt;/b&gt;1,200&lt;/h5&gt;&lt;h5&gt;NE Medium undead &lt;/h5&gt;&lt;h5&gt;&lt;b&gt;Init &lt;/b&gt;+2; &lt;b&gt;Senses &lt;/b&gt;darkvision 60 ft.; Perception +10&lt;/h5&gt;&lt;/div&gt;&lt;hr/&gt;&lt;div&gt;&lt;h5&gt;&lt;b&gt;DEFENSE&lt;/b&gt;&lt;/h5&gt;&lt;/div&gt;&lt;hr/&gt;&lt;div&gt;&lt;h5&gt;&lt;b&gt;AC &lt;/b&gt;15, touch 13, flat-footed 12 (+2 Dex, +1 dodge, +2 natural)&lt;/h5&gt;&lt;h5&gt;&lt;b&gt;hp &lt;/b&gt;37 (5d8+15)&lt;/h5&gt;&lt;h5&gt;&lt;b&gt;Fort &lt;/b&gt;+3, &lt;b&gt;Ref &lt;/b&gt;+3, &lt;b&gt;Will &lt;/b&gt;+6&lt;/h5&gt;&lt;h5&gt;&lt;b&gt;Defensive Abilities &lt;/b&gt;channel resistance +4; &lt;b&gt;DR &lt;/b&gt;5/piercing; &lt;b&gt;Immune &lt;/b&gt;cold, undead traits&lt;/h5&gt;&lt;/div&gt;&lt;hr/&gt;&lt;div&gt;&lt;h5&gt;&lt;b&gt;OFFENSE&lt;/b&gt;&lt;/h5&gt;&lt;/div&gt;&lt;hr/&gt;&lt;div&gt;&lt;h5&gt;&lt;b&gt;Spd &lt;/b&gt;30 ft.&lt;/h5&gt;&lt;h5&gt;&lt;b&gt;Melee &lt;/b&gt;battleaxe +4 (1d8+1/3), claw -1 (1d4) or &lt;/br&gt;2 claws +4 (1d4+1)&lt;/h5&gt;&lt;h5&gt;&lt;b&gt;Space &lt;/b&gt;5 ft.; &lt;b&gt;Reach &lt;/b&gt;5 ft.&lt;/h5&gt;&lt;h5&gt;&lt;b&gt;Special Attacks &lt;/b&gt;corpse call (DC 16)&lt;/h5&gt;&lt;h5&gt;&lt;b&gt;Spell-Like Abilities&lt;/b&gt; (CL 4th; concentration +6) &lt;/br&gt;At Will&amp;mdash;&lt;i&gt;darkness&lt;/i&gt; &lt;/br&gt;3/day&amp;mdash;&lt;i&gt;ghoul touch&lt;/i&gt;, &lt;i&gt;scare&lt;/i&gt; (DC 14) &lt;/br&gt;1/day&amp;mdash;&lt;i&gt;animate dead&lt;/i&gt;, &lt;i&gt;ray of exhaustion&lt;/i&gt;, summon (level 3, 1d3 bat or bird swarms [use the same stats], 1d2 constrictor snakes, 1d3 venomous snakes, or 1d4 wolves)&lt;/h5&gt;&lt;/h5&gt;&lt;/div&gt;&lt;hr/&gt;&lt;div&gt;&lt;h5&gt;&lt;b&gt;STATISTICS&lt;/b&gt;&lt;/h5&gt;&lt;/div&gt;&lt;hr/&gt;&lt;div&gt;&lt;h5&gt;&lt;b&gt;Str &lt;/b&gt;13, &lt;b&gt;Dex &lt;/b&gt;14, &lt;b&gt;Con &lt;/b&gt;-, &lt;b&gt;Int &lt;/b&gt; 11, &lt;b&gt;Wis &lt;/b&gt;14, &lt;b&gt;Cha &lt;/b&gt;15&lt;/h5&gt;&lt;h5&gt;&lt;b&gt;Base Atk &lt;/b&gt;+3; &lt;b&gt;CMB &lt;/b&gt;+4; &lt;b&gt;CMD &lt;/b&gt;17&lt;/h5&gt;&lt;h5&gt;&lt;b&gt;Feats &lt;/b&gt;Ability Focus (corpse call), Dodge, Toughness&lt;/h5&gt;&lt;h5&gt;&lt;b&gt;Skills &lt;/b&gt;Bluff +7, Knowledge (arcana) +8, Perception +10, Stealth +14; &lt;b&gt;Racial Modifiers &lt;/b&gt;+4 Stealth&lt;/h5&gt;&lt;h5&gt;&lt;b&gt;Languages &lt;/b&gt;Common (can't speak)&lt;/h5&gt;&lt;/div&gt;&lt;hr/&gt;&lt;div&gt;&lt;h5&gt;&lt;b&gt;ECOLOGY&lt;/b&gt;&lt;/h5&gt;&lt;/div&gt;&lt;hr/&gt;&lt;div&gt;&lt;h5&gt;&lt;b&gt;Environment &lt;/b&gt; any land&lt;/h5&gt;&lt;h5&gt;&lt;b&gt;Organization &lt;/b&gt;solitary&lt;/h5&gt;&lt;h5&gt;&lt;b&gt;Treasure &lt;/b&gt;standard (battleaxe)&lt;/h5&gt;&lt;/div&gt;&lt;hr/&gt;&lt;div&gt;&lt;h5&gt;&lt;b&gt;SPECIAL ABILITIES&lt;/b&gt;&lt;/h5&gt;&lt;/div&gt;&lt;hr/&gt;&lt;div&gt;&lt;/h5&gt;&lt;h5&gt;&lt;b&gt;Corpse Call (Su)&lt;/b&gt; Zuvembies cannot speak, but their strange calls and whistles captivate the minds of those who hear them. Once per day, a zuvembie may call out, and all living creatures with an Intelligence score of 3 or higher within a 100-foot spread must succeed at a DC 16 Will save or move toward the zuvembie using the most direct means possible. If this path leads them into a dangerous area such as through fire or off a cliff, the creatures receive a second saving throw to end the effect before moving into peril. Captivated creatures can take no actions other than to defend themselves. A victim within 5 feet of the zuvembie simply stands and offers no resistance to the zuvembie's attacks. This effect continues for as long as the zuvembie continues its call as a standard action each round.  This is a sonic mind-affecting charm effect, and has no effect on deaf creatures. The save DC is Charisma-based.&lt;/h5&gt;&lt;/div&gt;&lt;br&gt;&lt;/br&gt;&lt;div&gt;&lt;h4&gt;&lt;p&gt;&lt;p&gt;Tied to the dark forces of nature and unholy magic, zuvembies employ fear and the wild creatures of the land to take their vengeance upon the living. Zuvembies appear to be withered, animate corpses but possess ruthless minds and blasphemous vigor. Revenge fuels a zuvembie, a hatefulness directed toward those who wronged it in life. Yet even when the last one who maligned it lies dead, its rage remains, turning against all who live, especially the relatives of the target of its original hate.  Most zuvembies willingly performed the vile rituals to attain vengeance through unlife, but the transformation can also be wrought upon a helpless victim. The method of transforming into a zuvembie involves the creation and consumption of a vial of oil of &lt;i&gt;animate dead&lt;/i&gt;, plus the performance of additional dark rites that take a day to perform and cost 3,000 gp. The ritual kills the target, who must make a DC 20 Will save. Failure results in the victim's death, while success means it reanimates as a free-willed zuvembie.  Zuvembies stand between 5 and 6 feet tall and rarely weigh over 100 pounds.&lt;/p&gt;&lt;/h4&gt;&lt;/div&gt;</t>
  </si>
  <si>
    <t>fire 10, electricity 10</t>
  </si>
  <si>
    <t>Giant Assassin Bug</t>
  </si>
  <si>
    <t>Assassin Bug</t>
  </si>
  <si>
    <t>Fort +5, Ref +8, Will +9</t>
  </si>
  <si>
    <t>(+3 Dex, +2 size, +0 natural)</t>
  </si>
  <si>
    <t>Perception +6, Stealth +5</t>
  </si>
  <si>
    <t>Fort +11, Ref +6, Will +5</t>
  </si>
  <si>
    <t>Fort +8, Ref +12, Will +10</t>
  </si>
  <si>
    <t>10 (18 vs. trip)</t>
  </si>
  <si>
    <t>18, touch 10, flat-footed 18</t>
  </si>
  <si>
    <t>16 (24 vs. trip)</t>
  </si>
  <si>
    <t>(+1 Dex, +24 natural, -4 size)</t>
  </si>
  <si>
    <t>(30d8+210)</t>
  </si>
  <si>
    <t>low-light vision; Perception +19</t>
  </si>
  <si>
    <t>(4d8)</t>
  </si>
  <si>
    <t>Fort +3, Ref +3, Will +3</t>
  </si>
  <si>
    <t>(13d8+52)</t>
  </si>
  <si>
    <t>death throes</t>
  </si>
  <si>
    <t>swim 50 ft.</t>
  </si>
  <si>
    <t>Str 14, Dex 9, Con -, Int -, Wis 11, Cha 1</t>
  </si>
  <si>
    <t>Fort +3, Ref +0, Will +0</t>
  </si>
  <si>
    <t>regeneration 10 (good)</t>
  </si>
  <si>
    <t>solitary (unique)</t>
  </si>
  <si>
    <t>(+3 Dex, +15 natural, -1 size)</t>
  </si>
  <si>
    <t>hardness 10</t>
  </si>
  <si>
    <t>Fly +16</t>
  </si>
  <si>
    <t>Fort +0, Ref +1, Will +1</t>
  </si>
  <si>
    <t>Fort +0, Ref +3, Will +1</t>
  </si>
  <si>
    <t>Perception +3</t>
  </si>
  <si>
    <t>solitary or squad (2-8)</t>
  </si>
  <si>
    <t>Fort +1, Ref +3, Will +2</t>
  </si>
  <si>
    <t>(7d10+30)</t>
  </si>
  <si>
    <t>Fort +8, Ref +3, Will +3</t>
  </si>
  <si>
    <t>Chon Chon</t>
  </si>
  <si>
    <t>jabber (15 ft., DC 11)</t>
  </si>
  <si>
    <t>Fort +0, Ref +4, Will +4</t>
  </si>
  <si>
    <t>10 ft., fly 60 ft. (good)</t>
  </si>
  <si>
    <t>bite +1 (1d3-2)</t>
  </si>
  <si>
    <t>acid spit +5 (1d4 acid)</t>
  </si>
  <si>
    <t>Spell-Like Abilities (CL 3rd; concentration +4)  Constant-detect magic</t>
  </si>
  <si>
    <t>Str 6, Dex 15, Con 10, Int 7, Wis 12, Cha 13</t>
  </si>
  <si>
    <t>Fly +15, Perception +6 (+10 to listen)</t>
  </si>
  <si>
    <t>Perception (+4 to listen)</t>
  </si>
  <si>
    <t xml:space="preserve"> temperate or tropical forests or ruins</t>
  </si>
  <si>
    <t>solitary, pair, flight (3-12)</t>
  </si>
  <si>
    <t>This flying head has incredibly large ears that constantly flap to keep the creature aloft. It babbles to itself as it flies, as if to remind itself of secrets only it knows.</t>
  </si>
  <si>
    <t>AP 53</t>
  </si>
  <si>
    <t>Acid Spit (Ex) A chon chon can spit a disgusting blob of acid at a single foe, making a ranged attack with a range of 30 feet and no range increment. A successful attack deals 1d4 points of acid damage and forces the target to make a DC 11 Fortitude saving throw to avoid becoming nauseated for 1 round. The save DC is Constitution-based.  Jabber (Su) A chon chon endlessly mutters half-remembered spells and meaningless arcane formulae to itself. This jabbering creates a kind of magical static that interferes with spells being cast nearby. Any creature attempting to cast a spell within 15 feet of a chon chon must make a successful DC 11 concentration check or lose the spell. This is a sonic, mind-affecting effect. The concentration DC is Charisma-based.</t>
  </si>
  <si>
    <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Ecology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Secret of the Kalkus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t>
  </si>
  <si>
    <t>&lt;link rel="stylesheet"href="PF.css"&gt;&lt;div&gt;&lt;h2&gt;Chon Chon&lt;/h2&gt;&lt;h3&gt;&lt;i&gt;This flying head has incredibly large ears that constantly flap to keep the creature aloft. It babbles to itself as it flies, as if to remind itself of secrets only it knows.&lt;/i&gt;&lt;/h3&gt;&lt;br&gt;&lt;/br&gt;&lt;/div&gt;&lt;div class="heading"&gt;&lt;p class="alignleft"&gt;Chon Chon&lt;/p&gt;&lt;p class="alignright"&gt;CR 1/2&lt;/p&gt;&lt;div style="clear: both;"&gt;&lt;/div&gt;&lt;/div&gt;&lt;div&gt;&lt;h5&gt;&lt;b&gt;XP &lt;/b&gt;200&lt;/h5&gt;&lt;h5&gt;CN Tiny aberration &lt;/h5&gt;&lt;h5&gt;&lt;b&gt;Init &lt;/b&gt;+2; &lt;b&gt;Senses &lt;/b&gt;darkvision 60 ft.; Perception +6&lt;/h5&gt;&lt;h5&gt;&lt;b&gt;Aura &lt;/b&gt;jabber (15 ft., DC 11)&lt;/h5&gt;&lt;/div&gt;&lt;hr/&gt;&lt;div&gt;&lt;h5&gt;&lt;b&gt;DEFENSE&lt;/b&gt;&lt;/h5&gt;&lt;/div&gt;&lt;hr/&gt;&lt;div&gt;&lt;h5&gt;&lt;b&gt;AC &lt;/b&gt;14, touch 14, flat-footed 12 (+2 Dex, +2 size)&lt;/h5&gt;&lt;h5&gt;&lt;b&gt;hp &lt;/b&gt;9 (2d8)&lt;/h5&gt;&lt;h5&gt;&lt;b&gt;Fort &lt;/b&gt;+0, &lt;b&gt;Ref &lt;/b&gt;+4, &lt;b&gt;Will &lt;/b&gt;+4&lt;/h5&gt;&lt;/div&gt;&lt;hr/&gt;&lt;div&gt;&lt;h5&gt;&lt;b&gt;OFFENSE&lt;/b&gt;&lt;/h5&gt;&lt;/div&gt;&lt;hr/&gt;&lt;div&gt;&lt;h5&gt;&lt;b&gt;Spd &lt;/b&gt;10 ft., fly 60 ft. (good)&lt;/h5&gt;&lt;h5&gt;&lt;b&gt;Melee &lt;/b&gt;bite +1 (1d3-2)&lt;/h5&gt;&lt;h5&gt;&lt;b&gt;Ranged &lt;/b&gt;acid spit +5 (1d4 acid)&lt;/h5&gt;&lt;h5&gt;&lt;b&gt;Space &lt;/b&gt;2-1/2 ft.; &lt;b&gt;Reach &lt;/b&gt;0 ft.&lt;/h5&gt;&lt;h5&gt;&lt;b&gt;Spell-Like Abilities&lt;/b&gt; (CL 3rd; concentration +4)  &lt;/br&gt;Constant&amp;mdash;&lt;i&gt;detect&lt;/i&gt; magic&lt;/h5&gt;&lt;/h5&gt;&lt;/div&gt;&lt;hr/&gt;&lt;div&gt;&lt;h5&gt;&lt;b&gt;STATISTICS&lt;/b&gt;&lt;/h5&gt;&lt;/div&gt;&lt;hr/&gt;&lt;div&gt;&lt;h5&gt;&lt;b&gt;Str &lt;/b&gt;6, &lt;b&gt;Dex &lt;/b&gt;15, &lt;b&gt;Con &lt;/b&gt;10, &lt;b&gt;Int &lt;/b&gt; 7, &lt;b&gt;Wis &lt;/b&gt;12, &lt;b&gt;Cha &lt;/b&gt;13&lt;/h5&gt;&lt;h5&gt;&lt;b&gt;Base Atk &lt;/b&gt;+1; &lt;b&gt;CMB &lt;/b&gt;+1; &lt;b&gt;CMD &lt;/b&gt;9&lt;/h5&gt;&lt;h5&gt;&lt;b&gt;Feats &lt;/b&gt;Lightning Reflexes&lt;/h5&gt;&lt;h5&gt;&lt;b&gt;Skills &lt;/b&gt;Fly +15, Perception +6 (+10 to listen); &lt;b&gt;Racial Modifiers &lt;/b&gt;Perception (+4 to listen)&lt;/h5&gt;&lt;h5&gt;&lt;b&gt;Languages &lt;/b&gt;Common&lt;/h5&gt;&lt;/div&gt;&lt;hr/&gt;&lt;div&gt;&lt;h5&gt;&lt;b&gt;ECOLOGY&lt;/b&gt;&lt;/h5&gt;&lt;/div&gt;&lt;hr/&gt;&lt;div&gt;&lt;h5&gt;&lt;b&gt;Environment &lt;/b&gt; temperate or tropical forests or ruins&lt;/h5&gt;&lt;h5&gt;&lt;b&gt;Organization &lt;/b&gt;solitary, pair, flight (3-12)&lt;/h5&gt;&lt;h5&gt;&lt;b&gt;Treasure &lt;/b&gt;none&lt;/h5&gt;&lt;/div&gt;&lt;hr/&gt;&lt;div&gt;&lt;h5&gt;&lt;b&gt;SPECIAL ABILITIES&lt;/b&gt;&lt;/h5&gt;&lt;/div&gt;&lt;hr/&gt;&lt;div&gt;&lt;/h5&gt;&lt;h5&gt;&lt;b&gt;Acid Spit (Ex)&lt;/b&gt; A chon chon can spit a disgusting blob of acid at a single foe, making a ranged attack with a range of 30 feet and no range increment. A successful attack deals 1d4 points of acid damage and forces the target to make a DC 11 Fortitude saving throw to avoid becoming nauseated for 1 round. The save DC is Constitution-based.  &lt;/h5&gt;&lt;h5&gt;&lt;b&gt;Jabber (Su)&lt;/b&gt; A chon chon endlessly mutters half-remembered spells and meaningless arcane formulae to itself. This jabbering creates a kind of magical static that interferes with spells being cast nearby. Any creature attempting to cast a spell within 15 feet of a chon chon must make a successful DC 11 concentration check or lose the spell. This is a sonic, mind-affecting effect. The concentration DC is Charisma-based.&lt;/h5&gt;&lt;/div&gt;&lt;br&gt;&lt;/br&gt;&lt;div&gt;&lt;h4&gt;&lt;p&gt;&lt;p&gt;Chon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&lt;b&gt;&lt;/p&gt;&lt;p&gt;Ecology&lt;/b&gt;&lt;/p&gt;&lt;p&gt;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&lt;br&gt;&lt;b&gt;Secret of the Kalkus &lt;/b&gt;&lt;br&gt;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long.&lt;/p&gt;&lt;/h4&gt;&lt;/div&gt;</t>
  </si>
  <si>
    <t>Chon Chon Swarm</t>
  </si>
  <si>
    <t>(+2 Dex, +2 insight, +2 size, +0 natural)</t>
  </si>
  <si>
    <t>(6d8)</t>
  </si>
  <si>
    <t>swarm +6 (2d6)</t>
  </si>
  <si>
    <t>acid spit +8 (2d4 acid)</t>
  </si>
  <si>
    <t>babble, distraction (DC 13)</t>
  </si>
  <si>
    <t>Spell-Like Abilities (CL 7th; concentration +8)  Constant-detect magic</t>
  </si>
  <si>
    <t>Str 10, Dex 15, Con 10, Int 7, Wis 12, Cha 13</t>
  </si>
  <si>
    <t>Improved Initiative, Improved Lightning Reflexes, Lightning Reflexes</t>
  </si>
  <si>
    <t>Fly +19, Perception +10 (+14 to listen)</t>
  </si>
  <si>
    <t>Acid Spit (Ex) A chon chon can spit a disgusting blob of acid at a single foe, making a ranged attack with a range of 30 feet and no range increment. A successful attack deals 2d4 points of acid damage and forces the target to make a DC 13 Fortitude saving throw to avoid becoming nauseated for 1 round. The save DC is Constitution-based.  Jabber (Su) A chon chon swarm mutters even more loudly than a solitary chon chon. Any creature attempting to cast a spell within 30 feet of a chon chon must make a successful DC 11 concentration check or lose the spell. This is a sonic, mind-affecting effect. The concentration DC is Charisma-based.</t>
  </si>
  <si>
    <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Ecology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Secret of the Kalkus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t>
  </si>
  <si>
    <t>&lt;link rel="stylesheet"href="PF.css"&gt;&lt;div&gt;&lt;h2&gt;Chon Chon Swarm&lt;/h2&gt;&lt;h3&gt;&lt;i&gt;This flying head has incredibly large ears that constantly flap to keep the creature aloft. It babbles to itself as it flies, as if to remind itself of secrets only it knows.&lt;/i&gt;&lt;/h3&gt;&lt;br&gt;&lt;/br&gt;&lt;/div&gt;&lt;div class="heading"&gt;&lt;p class="alignleft"&gt;Chon Chon Swarm&lt;/p&gt;&lt;p class="alignright"&gt;CR 3&lt;/p&gt;&lt;div style="clear: both;"&gt;&lt;/div&gt;&lt;/div&gt;&lt;div&gt;&lt;h5&gt;&lt;b&gt;XP &lt;/b&gt;800&lt;/h5&gt;&lt;h5&gt;CN Tiny aberration (swarm)&lt;/h5&gt;&lt;h5&gt;&lt;b&gt;Init &lt;/b&gt;+6; &lt;b&gt;Senses &lt;/b&gt;darkvision 60 ft.; Perception +8&lt;/h5&gt;&lt;h5&gt;&lt;b&gt;Aura &lt;/b&gt;jabber (15 ft., DC 11)&lt;/h5&gt;&lt;/div&gt;&lt;hr/&gt;&lt;div&gt;&lt;h5&gt;&lt;b&gt;DEFENSE&lt;/b&gt;&lt;/h5&gt;&lt;/div&gt;&lt;hr/&gt;&lt;div&gt;&lt;h5&gt;&lt;b&gt;AC &lt;/b&gt;16, touch 16, flat-footed 14 (+2 Dex, +2 insight, +2 size)&lt;/h5&gt;&lt;h5&gt;&lt;b&gt;hp &lt;/b&gt;27 (6d8)&lt;/h5&gt;&lt;h5&gt;&lt;b&gt;Fort &lt;/b&gt;+2, &lt;b&gt;Ref &lt;/b&gt;+6, &lt;b&gt;Will &lt;/b&gt;+6&lt;/h5&gt;&lt;/div&gt;&lt;hr/&gt;&lt;div&gt;&lt;h5&gt;&lt;b&gt;OFFENSE&lt;/b&gt;&lt;/h5&gt;&lt;/div&gt;&lt;hr/&gt;&lt;div&gt;&lt;h5&gt;&lt;b&gt;Spd &lt;/b&gt;10 ft., fly 60 ft. (good)&lt;/h5&gt;&lt;h5&gt;&lt;b&gt;Melee &lt;/b&gt;swarm +6 (2d6)&lt;/h5&gt;&lt;h5&gt;&lt;b&gt;Ranged &lt;/b&gt;acid spit +8 (2d4 acid)&lt;/h5&gt;&lt;h5&gt;&lt;b&gt;Space &lt;/b&gt;10 ft.; &lt;b&gt;Reach &lt;/b&gt;0 ft.&lt;/h5&gt;&lt;h5&gt;&lt;b&gt;Special Attacks &lt;/b&gt;babble, distraction (DC 13)&lt;/h5&gt;&lt;h5&gt;&lt;b&gt;Spell-Like Abilities&lt;/b&gt; (CL 7th; concentration +8)  &lt;/br&gt;Constant&amp;mdash;&lt;i&gt;detect magic&lt;/i&gt;&lt;/h5&gt;&lt;/h5&gt;&lt;/div&gt;&lt;hr/&gt;&lt;div&gt;&lt;h5&gt;&lt;b&gt;STATISTICS&lt;/b&gt;&lt;/h5&gt;&lt;/div&gt;&lt;hr/&gt;&lt;div&gt;&lt;h5&gt;&lt;b&gt;Str &lt;/b&gt;10, &lt;b&gt;Dex &lt;/b&gt;15, &lt;b&gt;Con &lt;/b&gt;10, &lt;b&gt;Int &lt;/b&gt; 7, &lt;b&gt;Wis &lt;/b&gt;12, &lt;b&gt;Cha &lt;/b&gt;13&lt;/h5&gt;&lt;h5&gt;&lt;b&gt;Base Atk &lt;/b&gt;+4; &lt;b&gt;CMB &lt;/b&gt;+4; &lt;b&gt;CMD &lt;/b&gt;14&lt;/h5&gt;&lt;h5&gt;&lt;b&gt;Feats &lt;/b&gt;Improved Initiative, Improved Lightning Reflexes, Lightning Reflexes&lt;/h5&gt;&lt;h5&gt;&lt;b&gt;Skills &lt;/b&gt;Fly +19, Perception +10 (+14 to listen); &lt;b&gt;Racial Modifiers &lt;/b&gt;Perception (+4 to listen)&lt;/h5&gt;&lt;h5&gt;&lt;b&gt;Languages &lt;/b&gt;Common (cannot speak)&lt;/h5&gt;&lt;/div&gt;&lt;hr/&gt;&lt;div&gt;&lt;h5&gt;&lt;b&gt;ECOLOGY&lt;/b&gt;&lt;/h5&gt;&lt;/div&gt;&lt;hr/&gt;&lt;div&gt;&lt;h5&gt;&lt;b&gt;Environment &lt;/b&gt; temperate or tropical forests or ruins&lt;/h5&gt;&lt;h5&gt;&lt;b&gt;Organization &lt;/b&gt;solitary&lt;/h5&gt;&lt;h5&gt;&lt;b&gt;Treasure &lt;/b&gt;none&lt;/h5&gt;&lt;/div&gt;&lt;hr/&gt;&lt;div&gt;&lt;h5&gt;&lt;b&gt;SPECIAL ABILITIES&lt;/b&gt;&lt;/h5&gt;&lt;/div&gt;&lt;hr/&gt;&lt;div&gt;&lt;/h5&gt;&lt;h5&gt;&lt;b&gt;Acid Spit (Ex)&lt;/b&gt; A chon chon can spit a disgusting blob of acid at a single foe, making a ranged attack with a range of 30 feet and no range increment. A successful attack deals 2d4 points of acid damage and forces the target to make a DC 13 Fortitude saving throw to avoid becoming nauseated for 1 round. The save DC is Constitution-based.  &lt;/h5&gt;&lt;h5&gt;&lt;b&gt;Jabber (Su)&lt;/b&gt; A chon chon swarm mutters even more loudly than a solitary chon chon. Any creature attempting to cast a spell within 30 feet of a chon chon must make a successful DC 11 concentration check or lose the spell. This is a sonic, mind-affecting effect. The concentration DC is Charisma-based.&lt;/h5&gt;&lt;/div&gt;&lt;br&gt;&lt;/br&gt;&lt;div&gt;&lt;h4&gt;&lt;p&gt;&lt;p&gt;Chon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&lt;b&gt;&lt;/p&gt;&lt;p&gt;Ecology&lt;/b&gt;&lt;/p&gt;&lt;p&gt;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&lt;br&gt;&lt;b&gt;Secret of the Kalkus &lt;/b&gt;&lt;br&gt;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long.&lt;/p&gt;&lt;/h4&gt;&lt;/div&gt;</t>
  </si>
  <si>
    <t>Kijimuna</t>
  </si>
  <si>
    <t>(+3 Dex, +1 dodge, +1 size, +0 natural)</t>
  </si>
  <si>
    <t>spear +4 (1d6+1/x3)</t>
  </si>
  <si>
    <t>net +6 (special)</t>
  </si>
  <si>
    <t>steal fire</t>
  </si>
  <si>
    <t>Str 13, Dex 17, Con 15, Int 12, Wis 10, Cha 14</t>
  </si>
  <si>
    <t>Dodge, Stealthy</t>
  </si>
  <si>
    <t>Escape Artist +5, Profession (fisherman) +9, Sleight of Hand +5, Stealth +14, Survival +4, Swim +10</t>
  </si>
  <si>
    <t>+4 Profession (fisherman), +4 Swim</t>
  </si>
  <si>
    <t xml:space="preserve"> temperate or warm forests or coasts</t>
  </si>
  <si>
    <t>solitary, family (2-7), or tribe (8-28)</t>
  </si>
  <si>
    <t>standard (net, 3 spears, other small treasures)</t>
  </si>
  <si>
    <t>At first glance, this creature appears to be a mischievously smiling young child with bright red hair clad only in a grass skirt. A closer look reveals goblinoid ears and a mouth full of pointed teeth.</t>
  </si>
  <si>
    <t>Steal Fire (Su) As a standard action, a kijimuna can call out to a nonmagical fire within 30 feet equivalent in size to the flames of a burning torch. Doing so causes the flame to become a light similar to that created by a dancing lights spell, under the control of the kijimuna. An attended object can make a DC 13 Reflex saving throw to avoid this effect. Unlike a dancing lights spell, a kijimuna's steal fire ability can cause a stolen fire to strike a creature, either ringing the target in light as per the spell faerie fire for 5 minutes, or dealing 2d6 points of fire damage (DC 13 Reflex, half ). Both save DCs are Charisma-based. A lantern, candle, torch, or similar item that has its flame stolen cannot be relit by any means for 24 hours.</t>
  </si>
  <si>
    <t>The childlike kijimunas bear physical similarities to their Inner Sea cousins, the goblins, sharing their small size, leathery skin, and large, pointed ears. However, kijimunas' hair stands out as their most prominent features-long, wild manes of blazing red. These tricky creatures nearly always wear devilish grins, causing some who first see them to mistake them for trouble-making urchins.  Kijimunas take pleasure in two pastimes: fishing and playing pranks. When a kijimuna grows distracted from its catch, it seeks out targets for its practical jokes. These hijinks often prove relatively harmless, but some escalate to the point of becoming injurious or potentially lethal. Most kijimunas genuinely do not understand how their "play" frustrates, harms, or otherwise impacts the targets of their tricks and are insulted when victims become angry rather than seeing the comedy of the situation. The insulted kijimunas then take retribution the only way they know how: with more elaborate pranks.  A kijimuna stands only about 3 feet tall and weighs approximately 50 pounds. Its size belies its sinewy strength, gained from years of fishing and climbing tall banyan trees.  Ecology  Consummate fishermen, kijimunas while away the hours fishing on the shores of oceans or large lakes. Although they delight in the taste of fish-especially the eyes- they easily grow bored and become distracted, sometimes leaving their fishing spears and a pile of fish to rot onshore. The creatures alleviate their boredom by playing tricks on fishermen and villagers living near their cavern or treetop homes. A kijimuna makes every effort to hide its involvement in the tricks it pulls, more out of a sense of pride about a well-executed joke than fear of reprisal.  A young kijimuna grows to adulthood in a matter of 5 months, but retains its childish appearance for the entirety of its life. In the unlikely event that its activities don't cause its premature demise, the creature lives for about 15 years. An elderly kijimuna, having reached the ripe old age of 12, settles down and does little else beyond fish in solitude, except perhaps to bargain with children from nearby villages for its catch. It extracts a promise from a child in return for the fish, as well instructions for a devious prank or practical joke to pull on an elder.  Although their societies and world view differ wildly from those of the goblins of the Inner Sea Region and elsewhere in Golarion, physiologically kijimuna are little different. As true goblinoids, any sort of device, concoction, or magical effect that only affects goblins affects these erratic tricksters as well.  Habitat &amp; Society  Tribes of kijimunas maintain small lairs in seaside caves, amid groves of banyan trees, or in other secluded, enclosed areas near the shore. Their homes typically stink of rotten fish from catches brought home and promptly forgotten, while the walls often bear half-completed diagrams of pranks members intend to pull on neighboring creatures. Kijimunas rarely pull pranks on each other, mostly because they hold their peoples'  cleverness in high regard, and believe that it's impossible to trick their own kind. Occasionally, however, some event leaves a kijimuna the victim of some accidental hilarity- well-placed meal scraps left on its face, tripping into a tide pool, falling down-such occurrences are the height of kijimuna comedy.  Much like their Inner Sea cousins, kijimunas have a strong, bizarre hatred for a particular creature-in this case, the octopus. When faced with octopuses, kijimunas either flee in terror or desperately attack, their whoops and howls vastly exaggerating the threat the cephalopods pose. Kijimunas often share frightening stories about octopuses at night, scaring one another with fearful tales of squirming tentacles and clutching suckers. Occasionally these stories incite groups to action, leading them to go on raids of local tide pools and rocky beaches where the sea creatures regularly lurk. The resulting battles prove loud but brief, with skewered octopuses and the occasional "hostage" taken as supplies for the goblinoids' most startling jokes.  Kijimunas have few strong feelings about other animals, especially as predators more dangerous than large lizards and the occasional hunting cat rarely occupy the same lands that they do. They delight in sharing their homes with large tropical birds, however, a sentiment that is hardly reciprocated, as they frequently employ the creatures (and the creatures' eggs) in their pranks and take endless delight in mimicking the birds' squawking. Spiders, with their numerous legs, are generally avoided by kijimuna, many of which suspect the insects might be just miniature octopuses in disguise.  Kijimunas share goblins' affinity for fire, but this attraction manifests in a less overtly destructive way. These creatures have developed secret techniques allowing them to befriend small fires, calling such flames to them to light their paths, lead travelers into their pranks, or steal a lantern's ability to hold a light. No kijimunas remember how their people managed to make friends with small fires, just that they did a long time ago. Large fires remain dangerous to kijimunas, however, and not only do they have no power over such blazes, but they generally have nothing pleasant to say about any flame larger than a campfire.  Kijimunas often form relationships with other humanoids who fish along the same shore. Some befriend such creatures, eagerly sharing all manner of trivial secrets-where the best fishing spots are, what trees grow the stinkiest fruit, and which rocks octopuses hardly ever visit. As a show of friendship, kijimunas make their companions favored targets for particularly embarrassing practical jokes.  Those of a superstitious bent view kijimunas as evil spirits, pointing to the ghostly flames that often follow  the creatures and their mischievous behavior as proof. Once in a while, someone discovers kijimunas' hatred for octopuses and carries one around as a ward. This typically backfires spectacularly, as the kijimunas then focus their ire on the person-who is obviously some sort of octopus spy or ally. Kijimunas reserve their most elaborate tricks for cephalopod sympathizers.  The only counter to most humanoids' distrust and wariness regarding kijimunas manifests in times of famine or poor fishing seasons. In numerous such cases, a town on the brink of starvation has found its food stores replenished on a daily basis by an energized tribe of kijimunas, as these creatures apply their considerable fishing talents to feed their neighbors. After all, kijimunas realize that corpses are considerably less entertaining than living creatures, especially when serving as the butts of jokes. Thus, most communities accept that if their benefactors happen to play a trick or two on them, matters could be far worse.</t>
  </si>
  <si>
    <t>&lt;link rel="stylesheet"href="PF.css"&gt;&lt;div&gt;&lt;h2&gt;Kijimuna&lt;/h2&gt;&lt;h3&gt;&lt;i&gt;At first glance, this creature appears to be a mischievously smiling young child with bright red hair clad only in a grass skirt. A closer look reveals goblinoid ears and a mouth full of pointed teeth.&lt;/i&gt;&lt;/h3&gt;&lt;br&gt;&lt;/br&gt;&lt;/div&gt;&lt;div class="heading"&gt;&lt;p class="alignleft"&gt;Kijimuna&lt;/p&gt;&lt;p class="alignright"&gt;CR 2&lt;/p&gt;&lt;div style="clear: both;"&gt;&lt;/div&gt;&lt;/div&gt;&lt;div&gt;&lt;h5&gt;&lt;b&gt;XP &lt;/b&gt;600&lt;/h5&gt;&lt;h5&gt;CN Small humanoid (goblinoid)&lt;/h5&gt;&lt;h5&gt;&lt;b&gt;Init &lt;/b&gt;+3; &lt;b&gt;Senses &lt;/b&gt;darkvision 60 ft.; Perception +0&lt;/h5&gt;&lt;/div&gt;&lt;hr/&gt;&lt;div&gt;&lt;h5&gt;&lt;b&gt;DEFENSE&lt;/b&gt;&lt;/h5&gt;&lt;/div&gt;&lt;hr/&gt;&lt;div&gt;&lt;h5&gt;&lt;b&gt;AC &lt;/b&gt;15, touch 15, flat-footed 11 (+3 Dex, +1 dodge, +1 size)&lt;/h5&gt;&lt;h5&gt;&lt;b&gt;hp &lt;/b&gt;19 (3d8+6)&lt;/h5&gt;&lt;h5&gt;&lt;b&gt;Fort &lt;/b&gt;+3, &lt;b&gt;Ref &lt;/b&gt;+6, &lt;b&gt;Will &lt;/b&gt;+1&lt;/h5&gt;&lt;/div&gt;&lt;hr/&gt;&lt;div&gt;&lt;h5&gt;&lt;b&gt;OFFENSE&lt;/b&gt;&lt;/h5&gt;&lt;/div&gt;&lt;hr/&gt;&lt;div&gt;&lt;h5&gt;&lt;b&gt;Spd &lt;/b&gt;30 ft.&lt;/h5&gt;&lt;h5&gt;&lt;b&gt;Melee &lt;/b&gt;spear +4 (1d6+1/x3)&lt;/h5&gt;&lt;h5&gt;&lt;b&gt;Ranged &lt;/b&gt;net +6 (special)&lt;/h5&gt;&lt;h5&gt;&lt;b&gt;Space &lt;/b&gt;5 ft.; &lt;b&gt;Reach &lt;/b&gt;5 ft.&lt;/h5&gt;&lt;h5&gt;&lt;b&gt;Special Attacks &lt;/b&gt;steal fire&lt;/h5&gt;&lt;/div&gt;&lt;hr/&gt;&lt;div&gt;&lt;h5&gt;&lt;b&gt;STATISTICS&lt;/b&gt;&lt;/h5&gt;&lt;/div&gt;&lt;hr/&gt;&lt;div&gt;&lt;h5&gt;&lt;b&gt;Str &lt;/b&gt;13, &lt;b&gt;Dex &lt;/b&gt;17, &lt;b&gt;Con &lt;/b&gt;15, &lt;b&gt;Int &lt;/b&gt; 12, &lt;b&gt;Wis &lt;/b&gt;10, &lt;b&gt;Cha &lt;/b&gt;14&lt;/h5&gt;&lt;h5&gt;&lt;b&gt;Base Atk &lt;/b&gt;+2; &lt;b&gt;CMB &lt;/b&gt;+2; &lt;b&gt;CMD &lt;/b&gt;16&lt;/h5&gt;&lt;h5&gt;&lt;b&gt;Feats &lt;/b&gt;Dodge, Stealthy&lt;/h5&gt;&lt;h5&gt;&lt;b&gt;Skills &lt;/b&gt;Escape Artist +5, Profession (fisherman) +9, Sleight of Hand +5, Stealth +14, Survival +4, Swim +10; &lt;b&gt;Racial Modifiers &lt;/b&gt;+4 Profession (fisherman), +4 Swim&lt;/h5&gt;&lt;h5&gt;&lt;b&gt;Languages &lt;/b&gt;Common, Goblin&lt;/h5&gt;&lt;/div&gt;&lt;hr/&gt;&lt;div&gt;&lt;h5&gt;&lt;b&gt;ECOLOGY&lt;/b&gt;&lt;/h5&gt;&lt;/div&gt;&lt;hr/&gt;&lt;div&gt;&lt;h5&gt;&lt;b&gt;Environment &lt;/b&gt; temperate or warm forests or coasts&lt;/h5&gt;&lt;h5&gt;&lt;b&gt;Organization &lt;/b&gt;solitary, family (2-7), or tribe (8-28)&lt;/h5&gt;&lt;h5&gt;&lt;b&gt;Treasure &lt;/b&gt;standard (net, 3 spears, other small treasures)&lt;/h5&gt;&lt;/div&gt;&lt;hr/&gt;&lt;div&gt;&lt;h5&gt;&lt;b&gt;SPECIAL ABILITIES&lt;/b&gt;&lt;/h5&gt;&lt;/div&gt;&lt;hr/&gt;&lt;div&gt;&lt;/h5&gt;&lt;h5&gt;&lt;b&gt;Steal Fire (Su)&lt;/b&gt; As a standard action, a kijimuna can call out to a nonmagical fire within 30 feet equivalent in size to the flames of a burning torch. Doing so causes the flame to become a light similar to that created by a &lt;i&gt;dancing lights&lt;/i&gt; spell, under the control of the kijimuna. An attended object can make a DC 13 Reflex saving throw to avoid this effect. Unlike a &lt;i&gt;dancing lights&lt;/i&gt; spell, a kijimuna's steal fire ability can cause a stolen fire to strike a creature, either ringing the target in light as per the spell &lt;i&gt;faerie fire&lt;/i&gt; for 5 minutes, or dealing 2d6 points of fire damage (DC 13 Reflex, half ). Both save DCs are Charisma-based. A lantern, candle, torch, or similar item that has its flame stolen cannot be relit by any means for 24 hours.&lt;/h5&gt;&lt;/div&gt;&lt;br&gt;&lt;/br&gt;&lt;div&gt;&lt;h4&gt;&lt;p&gt;&lt;p&gt;The childlike kijimunas bear physical similarities to their Inner Sea cousins, the goblins, sharing their small size, leathery skin, and large, pointed ears. However, kijimunas' hair stands out as their most prominent features-long, wild manes of blazing red. These tricky creatures nearly always wear devilish grins, causing some who first see them to mistake them for trouble-making urchins.  Kijimunas take pleasure in two pastimes: fishing and playing pranks. When a kijimuna grows distracted from its catch, it seeks out targets for its practical jokes. These hijinks often prove relatively harmless, but some escalate to the point of becoming injurious or potentially lethal. Most kijimunas genuinely do not understand how their "play" frustrates, harms, or otherwise impacts the targets of their tricks and are insulted when victims become angry rather than seeing the comedy of the situation. The insulted kijimunas then take retribution the only way they know how: with more elaborate pranks.  A kijimuna stands only about 3 feet tall and weighs approximately 50 pounds. Its size belies its sinewy strength, gained from years of fishing and climbing tall banyan trees.  &lt;b&gt;&lt;/p&gt;&lt;p&gt;Ecology&lt;/b&gt;&lt;/p&gt;&lt;p&gt;  Consummate fishermen, kijimunas while away the hours fishing on the shores of oceans or large lakes. Although they delight in the taste of fish-especially the eyes- they easily grow bored and become distracted, sometimes leaving their fishing spears and a pile of fish to rot onshore. The creatures alleviate their boredom by playing tricks on fishermen and villagers living near their cavern or treetop homes. A kijimuna makes every effort to hide its involvement in the tricks it pulls, more out of a sense of pride about a well-executed joke than fear of reprisal.  A young kijimuna grows to adulthood in a matter of 5 months, but retains its childish appearance for the entirety of its life. In the unlikely event that its activities don't cause its premature demise, the creature lives for about 15 years. An elderly kijimuna, having reached the ripe old age of 12, settles down and does little else beyond fish in solitude, except perhaps to bargain with children from nearby villages for its catch. It extracts a promise from a child in return for the fish, as well instructions for a devious prank or practical joke to pull on an elder.  Although their societies and world view differ wildly from those of the goblins of the Inner Sea Region and elsewhere in Golarion, physiologically kijimuna are little different. As true goblinoids, any sort of device, concoction, or magical effect that only affects goblins affects these erratic tricksters as well.   &lt;br&gt;&lt;b&gt;Habitat &amp; Society&lt;/b&gt; &lt;br&gt;  Tribes of kijimunas maintain small lairs in seaside caves, amid groves of banyan trees, or in other secluded, enclosed areas near the shore. Their homes typically stink of rotten fish from catches brought home and promptly forgotten, while the walls often bear half-completed diagrams of pranks members intend to pull on neighboring creatures. Kijimunas rarely pull pranks on each other, mostly because they hold their peoples'  cleverness in high regard, and believe that it's impossible to trick their own kind. Occasionally, however, some event leaves a kijimuna the victim of some accidental hilarity- well-placed meal scraps left on its face, tripping into a tide pool, falling down-such occurrences are the height of kijimuna comedy.  Much like their Inner Sea cousins, kijimunas have a strong, bizarre hatred for a particular creature-in this case, the octopus. When faced with octopuses, kijimunas either flee in terror or desperately attack, their whoops and howls vastly exaggerating the threat the cephalopods pose. Kijimunas often share frightening stories about octopuses at night, scaring one another with fearful tales of squirming tentacles and clutching suckers. Occasionally these stories incite groups to action, leading them to go on raids of local tide pools and rocky beaches where the sea creatures regularly lurk. The resulting battles prove loud but brief, with skewered octopuses and the occasional "hostage" taken as supplies for the goblinoids' most startling jokes.  Kijimunas have few strong feelings about other animals, especially as predators more dangerous than large lizards and the occasional hunting cat rarely occupy the same lands that they do. They delight in sharing their homes with large tropical birds, however, a sentiment that is hardly reciprocated, as they frequently employ the creatures (and the creatures' eggs) in their pranks and take endless delight in mimicking the birds' squawking. Spiders, with their numerous legs, are generally avoided by kijimuna, many of which suspect the insects might be just miniature octopuses in disguise.  Kijimunas share goblins' affinity for fire, but this attraction manifests in a less overtly destructive way. These creatures have developed secret techniques allowing them to befriend small fires, calling such flames to them to light their paths, lead travelers into their pranks, or steal a lantern's ability to hold a light. No kijimunas remember how their people managed to make friends with small fires, just that they did a long time ago. Large fires remain dangerous to kijimunas, however, and not only do they have no power over such blazes, but they generally have nothing pleasant to say about any flame larger than a campfire.  Kijimunas often form relationships with other humanoids who fish along the same shore. Some befriend such creatures, eagerly sharing all manner of trivial secrets-where the best fishing spots are, what trees grow the stinkiest fruit, and which rocks octopuses hardly ever visit. As a show of friendship, kijimunas make their companions favored targets for particularly embarrassing practical jokes.  Those of a superstitious bent view kijimunas as evil spirits, pointing to the ghostly flames that often follow  the creatures and their mischievous behavior as proof. Once in a while, someone discovers kijimunas' hatred for octopuses and carries one around as a ward. This typically backfires spectacularly, as the kijimunas then focus their ire on the person-who is obviously some sort of octopus spy or ally. Kijimunas reserve their most elaborate tricks for cephalopod sympathizers.  The only counter to most humanoids' distrust and wariness regarding kijimunas manifests in times of famine or poor fishing seasons. In numerous such cases, a town on the brink of starvation has found its food stores replenished on a daily basis by an energized tribe of kijimunas, as these creatures apply their considerable fishing talents to feed their neighbors. After all, kijimunas realize that corpses are considerably less entertaining than living creatures, especially when serving as the butts of jokes. Thus, most communities accept that if their benefactors happen to play a trick or two on them, matters could be far worse.&lt;/p&gt;&lt;/h4&gt;&lt;/div&gt;</t>
  </si>
  <si>
    <t>The Old Man</t>
  </si>
  <si>
    <t>blindsight 30 ft., darkvision 60 ft., low-light vision; Perception +30</t>
  </si>
  <si>
    <t>37, touch 35, flat-footed 26</t>
  </si>
  <si>
    <t>(+10 Dex, +1 dodge, +4 monk, +10 Wis, +2 natural)</t>
  </si>
  <si>
    <t>regeneration 15 (chaotic)</t>
  </si>
  <si>
    <t>Fort +10, Ref +20, Will +20</t>
  </si>
  <si>
    <t>acid 30, cold 30, electricity 30, fire 30, sonic 30</t>
  </si>
  <si>
    <t>80 ft., climb 30 ft., swim 30 ft.</t>
  </si>
  <si>
    <t>unarmed strike +22/+17/+12/+7 (2d8+5) or  flurry of blows +20/+20/+15/+15/+10/+10/+5 (2d8+5)</t>
  </si>
  <si>
    <t>pebble +27/+22/+17/+12 (1d3+5)</t>
  </si>
  <si>
    <t>stunning fist (16/day, DC 28)</t>
  </si>
  <si>
    <t>Spell-Like Abilities (CL 17th; concentration +23)  7/day-air walk, augury, cure light wounds, dimension door, invisibility, true strike, water walk  3/day-commune, haste, heal, legend lore</t>
  </si>
  <si>
    <t>Str 20, Dex 31, Con 20, Int 21, Wis 31, Cha 22</t>
  </si>
  <si>
    <t>57 (59 vs. trip)</t>
  </si>
  <si>
    <t>Agile Maneuvers, Combat Expertise, Dodge, Greater Grapple, Improved Disarm, Improved Grapple, Improved Trip, Improved Unarmed Strike, Mobility, Stunning Fist, Weapon Finesse, Wind Stance</t>
  </si>
  <si>
    <t>Acrobatics +30 (+66 when jumping), Climb +13, Diplomacy +23, Handle Animal +14, Heal +16, Knowledge (history) +22, Knowledge (religion) +14, Perception +30, Perform (string) +23, Ride +27, Sense Motive +30, Sleight of Hand +30, Stealth +30, Swim +30</t>
  </si>
  <si>
    <t>Common, Tien, Vudrani; telepathy 100 ft.</t>
  </si>
  <si>
    <t>monk abilities</t>
  </si>
  <si>
    <t>This old human man is bald, with long white eyebrows and an even longer white beard. He is dressed in an embroidered robe, wears wooden sandals, and carries a staff adorned with metal rings.</t>
  </si>
  <si>
    <t>The Old Man is the herald of Irori, a teacher, mentor, guide, and trainer in the service of the god of knowledge. He can be patient or irate, confusing or enlightening, lenient or strict, depending on what his students need. He often wanders Golarion as a mortal man, bereft of his supernatural powers, instructing others and leading by example. If attacked when in this limited shape, he usually allows himself to be beaten or killed, especially if his "death" would provide a powerful lesson to an important student. If slain as a mortal, he simply reincarnates in his celestial form, unharmed, and never bears a grudge about it.  The Old Man's true form is that of an elderly human man, perhaps of Tien or Vudrani ancestry but never clearly identifiable as such. He is typically bald and wiry, and usually wears a long white moustache or beard. Though he appears frail and may support himself with a cane, crutch, or staff, he is incredibly strong and can move with an alien grace when he so chooses. He may dress in a simple robe, an elaborate ceremonial garment, or a simple loincloth. He is often accompanied by one of five animals: a turtle, monkey, ox, rooster, or pig.  When not acting on Irori's behalf, he likes tending to animals, planting gardens, meditating, practicing martial arts forms, swimming, and quipping with pretty young students.  Ecology  The Old Man enjoys exceedingly spicy food, good wine, hearty bread, plain rice, seasoned noodles, and many other kinds of Tien and Vudrani food. He of course does not need to eat, but he enjoys the taste and the act of sharing a friendly meal with mortals. He is normally an example of moderation, but once each year he indulges himself in an episode of gluttony and excess, telling raucous jokes, challenging others to wrestling matches, and pinching bottoms. His antics are meant in good fun, and the targets are usually folks too full of their own superiority to recognize their shortcomings- folks who could stand a good roast, throwdown, or goosing.  The Old Man exists mainly to teach, but takes violent action when necessary to protect something of value to his god or destroy a threat to Irori's church. Because he can deal with threats in a nonlethal manner, he may try to subdue and humble an opponent who is merely arrogant or misguided rather than malevolent, but when necessary he has been known to crush the skulls of giants with his bare hands and break the spine of a raging dragon. When in battle, he takes great care to avoid damaging mortal structures, especially places of study, worship, or meditation, preferring to lure his opponents elsewhere-often by pretending to be a coward.  Habitat &amp; Society  The Old Man loves to see people achieving their potential, even if a person's lifetime limits that potential.  He enjoys watching over favored students in successive lifetimes, guiding them in different ways each time. His soul is that of a teacher, and sometimes he claims to be one of Irori's first followers when the god was just a great mortal. If a person genuinely asks him for help with something (as opposed to an enemy asking as part of a ruse), he can't help but offer some assistance or guidance, even if he can only contribute a strong back and steady hands-but only if the person asking would otherwise be willing to do the work without help. He often says, "It is not enough to pray for a thing; you must work for it-the work is the prayer." The faithful claim that he has helped build hundreds of temples in Vudra, whether by moving heavy stones or simply carrying meals to hungry workers, never revealing his true identity or asking for payment, but accepting simple things if offered, such as a loaf of bread, a cup of wine, or a bowl of rice.  When called to Golarion with mortal magic, the Old Man is not so generous with his efforts, for he feels that anyone powerful enough to call him can afford to pay for his services. He is not interested in gold and jewels, but accepts magic items that can aid young monks in their training and travels; rare books of history that contain valuable anecdotes; magic that increases Intelligence or Wisdom; and pledges to build or restore temples, shrines, schools, and monasteries of Irori in places that could benefit from such attention. While he often proves curt when summoned, he quickly assesses the honest needs of whoever called him and proves quick to act if their wishes parallel the will of Irori.  In battle, the Old Man is fierce and direct in his attacks and elusive and flexible in his defense. He often uses his abilities to make himself nearly impossible to hit, striking carefully at his opponent to weaken or disable it so he can finish it off quickly. He prefers fighting with his hands or simple weapons such as a club or a staff, and against flying foes he throws individual pebbles the size of sling bullets, usually picking up a handful at a time but sometimes pulling them out of thin air. After a battle, followers of Irori look for any pebbles touched by the Old Man, noting the impressions of his fingerprints in the stones and the subtle aura of Irori's blessing. The followers use the pebbles thereafter as reliquaries in a temple or shrine, or incorporate them into magic items or simple jewelry.  Sometimes, if the Old Man thinks a dangerous foe can be humbled by a crippling injury and might alter its character because of this, he tries to put out one of an enemy's eyes to teach it a lesson, and only destroys its other eye if the creature continues to fight (see page 193 of Pathfinder RPG Ultimate Combat for details on called shots). He uses his maneuverability on land, air, and water to his best advantage, especially if he can slow an opponent in difficult terrain. He considers no creature to be his enemy, but willingly battles those who choose to be his opponent.  The Five Animals  Sometimes the Old Man appears or travels with one of five animals. They do not have unique names, and he addresses them merely as Turtle, Monkey, Ox, Rooster, and Pig. They obey him as any well-trained animal might obey its owner, though they can be temperamental and sometimes refuse to follow commands. They do not appear to be more intelligent than common animals or have any unusual powers (nothing that couldn't be taught with conventional training using the Handle Animal skill), though they immediately vanish if attacked. The animals may actually be detailed, lifelike projections of animals from the Old Man's mind or perhaps something like a summoner's eidolon, used to present himself as a common man or provide lessons on patience and kindness, but he treats them as if they were individual living creatures he has known for a long time. There may be a secret significance to which animal he brings with him for a particular task (other than the obvious, such as using Ox to pull a plough, which of course Rooster cannot do), but his followers have been unable to spot a pattern in these choices.</t>
  </si>
  <si>
    <t>&lt;link rel="stylesheet"href="PF.css"&gt;&lt;div&gt;&lt;h2&gt;The Old Man&lt;/h2&gt;&lt;h3&gt;&lt;i&gt;This old human man is bald, with long white eyebrows and an even longer white beard. He is dressed in an embroidered robe, wears wooden sandals, and carries a staff adorned with metal rings.&lt;/i&gt;&lt;/h3&gt;&lt;br&gt;&lt;/br&gt;&lt;/div&gt;&lt;div class="heading"&gt;&lt;p class="alignleft"&gt;The Old Man&lt;/p&gt;&lt;p class="alignright"&gt;CR 15&lt;/p&gt;&lt;div style="clear: both;"&gt;&lt;/div&gt;&lt;/div&gt;&lt;div&gt;&lt;h5&gt;&lt;b&gt;XP &lt;/b&gt;51,200&lt;/h5&gt;&lt;h5&gt;LN Medium outsider (extraplanar, lawful)&lt;/h5&gt;&lt;h5&gt;&lt;b&gt;Init &lt;/b&gt;+10; &lt;b&gt;Senses &lt;/b&gt;blindsight 30 ft., darkvision 60 ft., low-light vision; Perception +30&lt;/h5&gt;&lt;/div&gt;&lt;hr/&gt;&lt;div&gt;&lt;h5&gt;&lt;b&gt;DEFENSE&lt;/b&gt;&lt;/h5&gt;&lt;/div&gt;&lt;hr/&gt;&lt;div&gt;&lt;h5&gt;&lt;b&gt;AC &lt;/b&gt;37, touch 35, flat-footed 26 (+10 Dex, +1 dodge, +4 monk, +10 Wis, +2 natural)&lt;/h5&gt;&lt;h5&gt;&lt;b&gt;hp &lt;/b&gt;178 (17d10+85); regeneration 15 (chaotic)&lt;/h5&gt;&lt;h5&gt;&lt;b&gt;Fort &lt;/b&gt;+10, &lt;b&gt;Ref &lt;/b&gt;+20, &lt;b&gt;Will &lt;/b&gt;+20&lt;/h5&gt;&lt;h5&gt;&lt;b&gt;Defensive Abilities &lt;/b&gt;improved evasion; &lt;b&gt;DR &lt;/b&gt;10/chaotic; &lt;b&gt;Immune &lt;/b&gt;disease, poison; &lt;b&gt;Resist &lt;/b&gt;acid 30, cold 30, electricity 30, fire 30, sonic 30; &lt;b&gt;SR &lt;/b&gt;26&lt;/h5&gt;&lt;/div&gt;&lt;hr/&gt;&lt;div&gt;&lt;h5&gt;&lt;b&gt;OFFENSE&lt;/b&gt;&lt;/h5&gt;&lt;/div&gt;&lt;hr/&gt;&lt;div&gt;&lt;h5&gt;&lt;b&gt;Spd &lt;/b&gt;80 ft., climb 30 ft., swim 30 ft.&lt;/h5&gt;&lt;h5&gt;&lt;b&gt;Melee &lt;/b&gt;unarmed strike +22/+17/+12/+7 (2d8+5) or &lt;/br&gt; flurry of blows +20/+20/+15/+15/+10/+10/+5 (2d8+5)&lt;/h5&gt;&lt;h5&gt;&lt;b&gt;Ranged &lt;/b&gt;pebble +27/+22/+17/+12 (1d3+5)&lt;/h5&gt;&lt;h5&gt;&lt;b&gt;Space &lt;/b&gt;5 ft.; &lt;b&gt;Reach &lt;/b&gt;5 ft.&lt;/h5&gt;&lt;h5&gt;&lt;b&gt;Special Attacks &lt;/b&gt;stunning fist (16/day, DC 28)&lt;/h5&gt;&lt;h5&gt;&lt;b&gt;Spell-Like Abilities&lt;/b&gt; (CL 17th; concentration +23) &lt;/br&gt;7/day&amp;mdash;&lt;i&gt;air walk&lt;/i&gt;, &lt;i&gt;augury&lt;/i&gt;, &lt;i&gt;cure light wounds&lt;/i&gt;, &lt;i&gt;dimension door&lt;/i&gt;, &lt;i&gt;invisibility&lt;/i&gt;, &lt;i&gt;true strike&lt;/i&gt;, &lt;i&gt;water walk&lt;/i&gt; &lt;/br&gt;3/day&amp;mdash;&lt;i&gt;commune&lt;/i&gt;, &lt;i&gt;haste&lt;/i&gt;, &lt;i&gt;heal&lt;/i&gt;, &lt;i&gt;legend lore&lt;/i&gt;&lt;/h5&gt;&lt;/h5&gt;&lt;/div&gt;&lt;hr/&gt;&lt;div&gt;&lt;h5&gt;&lt;b&gt;STATISTICS&lt;/b&gt;&lt;/h5&gt;&lt;/div&gt;&lt;hr/&gt;&lt;div&gt;&lt;h5&gt;&lt;b&gt;Str &lt;/b&gt;20, &lt;b&gt;Dex &lt;/b&gt;31, &lt;b&gt;Con &lt;/b&gt;20, &lt;b&gt;Int &lt;/b&gt; 21, &lt;b&gt;Wis &lt;/b&gt;31, &lt;b&gt;Cha &lt;/b&gt;22&lt;/h5&gt;&lt;h5&gt;&lt;b&gt;Base Atk &lt;/b&gt;+17; &lt;b&gt;CMB &lt;/b&gt;+27 (+31 grapple); &lt;b&gt;CMD &lt;/b&gt;57 (59 vs. trip)&lt;/h5&gt;&lt;h5&gt;&lt;b&gt;Feats &lt;/b&gt;Agile Maneuvers, Combat Expertise, Dodge, Greater Grapple, Improved Disarm, Improved Grapple, Improved Trip, Improved Unarmed Strike, Mobility, Stunning Fist, Weapon Finesse, Wind Stance&lt;/h5&gt;&lt;h5&gt;&lt;b&gt;Skills &lt;/b&gt;Acrobatics +30 (+66 when jumping), Climb +13, Diplomacy +23, Handle Animal +14, Heal +16, Knowledge (history) +22, Knowledge (religion) +14, Perception +30, Perform (string) +23, Ride +27, Sense Motive +30, Sleight of Hand +30, Stealth +30, Swim +30&lt;/h5&gt;&lt;h5&gt;&lt;b&gt;Languages &lt;/b&gt;Common, Tien, Vudrani; telepathy 100 ft.&lt;/h5&gt;&lt;h5&gt;&lt;b&gt;SQ &lt;/b&gt;monk abilities&lt;/h5&gt;&lt;/div&gt;&lt;hr/&gt;&lt;div&gt;&lt;h5&gt;&lt;b&gt;ECOLOGY&lt;/b&gt;&lt;/h5&gt;&lt;/div&gt;&lt;hr/&gt;&lt;div&gt;&lt;h5&gt;&lt;b&gt;Environment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ABILITIES&lt;/b&gt;&lt;/h5&gt;&lt;/div&gt;&lt;hr/&gt;&lt;div&gt;&lt;/h5&gt;&lt;h5&gt;&lt;b&gt;Monk Abilities&lt;/b&gt; The Old Man has the following abilities of a 16th-level monk: AC bonus (+4), fast movement (80 ft.), high jump,&lt;i&gt; ki &lt;/i&gt;pool (18 points, adamantine, magic), quivering palm (DC 28), slow fall (70 ft.), stunning fist (blinded, deafened, fatigued, staggered, or stunned)&lt;/h5&gt;&lt;/div&gt;&lt;br&gt;&lt;/br&gt;&lt;div&gt;&lt;h4&gt;&lt;p&gt;&lt;p&gt;The Old Man is the herald of Irori, a teacher, mentor, guide, and trainer in the service of the god of knowledge. He can be patient or irate, confusing or enlightening, lenient or strict, depending on what his students need. He often wanders Golarion as a mortal man, bereft of his supernatural powers, instructing others and leading by example. If attacked when in this limited shape, he usually allows himself to be beaten or killed, especially if his "death" would provide a powerful lesson to an important student. If slain as a mortal, he simply reincarnates in his celestial form, unharmed, and never bears a grudge about it.  The Old Man's true form is that of an elderly human man, perhaps of Tien or Vudrani ancestry but never clearly identifiable as such. He is typically bald and wiry, and usually wears a long white moustache or beard. Though he appears frail and may support himself with a cane, crutch, or staff, he is incredibly strong and can move with an alien grace when he so chooses. He may dress in a simple robe, an elaborate ceremonial garment, or a simple loincloth. He is often accompanied by one of five animals: a turtle, monkey, ox, rooster, or pig.  When not acting on Irori's behalf, he likes tending to animals, planting gardens, meditating, practicing martial arts forms, swimming, and quipping with pretty young students.  &lt;b&gt;&lt;/p&gt;&lt;p&gt;Ecology&lt;/b&gt;&lt;/p&gt;&lt;p&gt;  The Old Man enjoys exceedingly spicy food, good wine, hearty bread, plain rice, seasoned noodles, and many other kinds of Tien and Vudrani food. He of course does not need to eat, but he enjoys the taste and the act of sharing a friendly meal with mortals. He is normally an example of moderation, but once each year he indulges himself in an episode of gluttony and excess, telling raucous jokes, challenging others to wrestling matches, and pinching bottoms. His antics are meant in good fun, and the targets are usually folks too full of their own superiority to recognize their shortcomings- folks who could stand a good roast, throwdown, or goosing.  The Old Man exists mainly to teach, but takes violent action when necessary to protect something of value to his god or destroy a threat to Irori's church. Because he can deal with threats in a nonlethal manner, he may try to subdue and humble an opponent who is merely arrogant or misguided rather than malevolent, but when necessary he has been known to crush the skulls of giants with his bare hands and break the spine of a raging dragon. When in battle, he takes great care to avoid damaging mortal structures, especially places of study, worship, or meditation, preferring to lure his opponents elsewhere-often by pretending to be a coward.  &lt;br&gt;&lt;b&gt;Habitat &amp; Society&lt;/b&gt;&lt;br&gt;  The Old Man loves to see people achieving their potential, even if a person's lifetime limits that potential.  He enjoys watching over favored students in successive lifetimes, guiding them in different ways each time. His soul is that of a teacher, and sometimes he claims to be one of Irori's first followers when the god was just a great mortal. If a person genuinely asks him for help with something (as opposed to an enemy asking as part of a ruse), he can't help but offer some assistance or guidance, even if he can only contribute a strong back and steady hands-but only if the person asking would otherwise be willing to do the work without help. He often says, "It is not enough to pray for a thing; you must work for it-the work is the prayer." The faithful claim that he has helped build hundreds of temples in Vudra, whether by moving heavy stones or simply carrying meals to hungry workers, never revealing his true identity or asking for payment, but accepting simple things if offered, such as a loaf of bread, a cup of wine, or a bowl of rice.  When called to Golarion with mortal magic, the Old Man is not so generous with his efforts, for he feels that anyone powerful enough to call him can afford to pay for his services. He is not interested in gold and jewels, but accepts magic items that can aid young monks in their training and travels; rare books of history that contain valuable anecdotes; magic that increases Intelligence or Wisdom; and pledges to build or restore temples, shrines, schools, and monasteries of Irori in places that could benefit from such attention. While he often proves curt when summoned, he quickly assesses the honest needs of whoever called him and proves quick to act if their wishes parallel the will of Irori.  In battle, the Old Man is fierce and direct in his attacks and elusive and flexible in his defense. He often uses his abilities to make himself nearly impossible to hit, striking carefully at his opponent to weaken or disable it so he can finish it off quickly. He prefers fighting with his hands or simple weapons such as a club or a staff, and against flying foes he throws individual pebbles the size of sling bullets, usually picking up a handful at a time but sometimes pulling them out of thin air. After a battle, followers of Irori look for any pebbles touched by the Old Man, noting the impressions of his fingerprints in the stones and the subtle aura of Irori's blessing. The followers use the pebbles thereafter as reliquaries in a temple or shrine, or incorporate them into magic items or simple jewelry.  Sometimes, if the Old Man thinks a dangerous foe can be humbled by a crippling injury and might alter its character because of this, he tries to put out one of an enemy's eyes to teach it a lesson, and only destroys its other eye if the creature continues to fight (see page 193 of &lt;i&gt;Pathfinder RPG Ultimate Combat&lt;/i&gt; for details on called shots). He uses his maneuverability on land, air, and water to his best advantage, especially if he can slow an opponent in difficult terrain. He considers no creature to be his enemy, but willingly battles those who choose to be his opponent.  &lt;br&gt;&lt;b&gt;The Five Animals &lt;/b&gt;&lt;br&gt; Sometimes the Old Man appears or travels with one of five animals. They do not have unique names, and he addresses them merely as Turtle, Monkey, Ox, Rooster, and Pig. They obey him as any well-trained animal might obey its owner, though they can be temperamental and sometimes refuse to follow commands. They do not appear to be more intelligent than common animals or have any unusual powers (nothing that couldn't be taught with conventional training using the Handle Animal skill), though they immediately vanish if attacked. The animals may actually be detailed, lifelike projections of animals from the Old Man's mind or perhaps something like a summoner's eidolon, used to present himself as a common man or provide lessons on patience and kindness, but he treats them as if they were individual living creatures he has known for a long time. There may be a secret significance to which animal he brings with him for a particular task (other than the obvious, such as using Ox to pull a plough, which of course Rooster cannot do), but his followers have been unable to spot a pattern in these choices.&lt;/p&gt;&lt;/h4&gt;&lt;/div&gt;</t>
  </si>
  <si>
    <t>Oni, Earth Yai</t>
  </si>
  <si>
    <t>29, touch 15, flat-footed 23</t>
  </si>
  <si>
    <t>(+6 Dex, +14 natural, -1 size)</t>
  </si>
  <si>
    <t>(16d10+96)</t>
  </si>
  <si>
    <t>50 ft., fly 50 ft. (good)</t>
  </si>
  <si>
    <t>greatclub +23/+18/+13/+8 (2d8+12) or  2 slams +23 (1d10+8)</t>
  </si>
  <si>
    <t>stony missile +21 (3d6 plus awesome blow)</t>
  </si>
  <si>
    <t>spiky skin</t>
  </si>
  <si>
    <t>Spell-Like Abilities (CL 16th; concentration +18)  Constant-fly  At Will-darkness, invisibility (self only), passwall (stone only)  3/day-spike stones (DC 16), stone shape, stone tell  1/day-earthquake, repel metal or stone, transmute mud to rock (DC 17), transmute rock to mud (DC 17)</t>
  </si>
  <si>
    <t>Str 27, Dex 22, Con 23, Int 12, Wis 14, Cha 15</t>
  </si>
  <si>
    <t>Combat Reflexes, Improved Precise Shot, Intimidating Prowess, Iron Will, Pinpoint Targeting, Point-Blank Shot, Power Attack, Precise Shot</t>
  </si>
  <si>
    <t>Bluff +21, Fly +27, Intimidate +29, Knowledge (arcana) +20, Perception +21, Sense Motive +21, Stealth +21 (+29 in rocky terrain)</t>
  </si>
  <si>
    <t>change shape (Medium, or Large humanoid, alter self or giant form I)</t>
  </si>
  <si>
    <t>solitary, band (1 plus 4-8 stone giants), or tribe (1 plus 2-3 stone giant elders and 10-20 stone giants)</t>
  </si>
  <si>
    <t>Jagged cracks and pebbled growths mar the surface of this three-eyed giant's rocky skin, making it appear to have burst forth from rugged stone.</t>
  </si>
  <si>
    <t>Spiky Skin (Ex) An earth yai may grow spikes from its stony skin at will as a free action. These spikes are treated as armor spikes that deal 1d10 points of damage.  Stony Missile (Su) As a swift action, an earth yai can fire an incredibly dense stone from its third eye. This attack has a range of 200 feet, with no range increment, and deals 3d6 points of bludgeoning damage. Upon striking the target, the stone immediately makes an Awesome Blow attempt against the target using the earth yai's CMB.</t>
  </si>
  <si>
    <t>Although they possess the rocky physiques and near indestructibility of stone giants, earth yai scorn that race's humble ambitions, and instead prove as brutal and destructive as avalanches. For them, physical force and destruction are the ultimate demonstration of power. This belief doesn't necessarily require them to be the strongest or to go on gory rampages, though. After all, what is mere strength if a soldier can fire a catapult that brings down an entire tower, or an emperor can give the decree beginning a war that ravages an entire empire, using both their tools and words to sow ruin. Such ability to cause calamity grants one power over others; those who have the potential to cause the greatest devastation have the greatest power. Earth yai endlessly seek to hold the greatest power, leading many to become brutal warlords or bandit kings, but some to embrace more subtle, long-term machinations in their pursuit of gradual and far-reaching ruin.  In its natural form, an earth yai stands 16 feet tall and weighs 3,000 pounds.  Ecology  Earth yai possess forms similar to the rocky bodies of the stone giants their otherworldly shapes mimic. While stone giants often appear to be sculpted from rock, earth yai tend to have a more rugged appearance, with features that seem to have been clawed from mountainsides, teeth and claws like sharp stones, and three eyes like angry red gems. Their skin is always as hard as rock, the cracks and ravines that riddle their bodies having no impact on their formidable resilience.  Like their yai brethren, earth yai possess an unnerving third eye that serves as a portal through which destruction passes. Whenever one so chooses, it can cause a shard of stone to blast from its eye at the speed of a catapult shot. Those struck risk being crushed by the rock, but might also be thrown aside by the sizable projectile. Earth yai typically use this incredible ability not only to annihilate those who oppose them and intimidate witnesses, but also to tear down larger structures or sow greater devastations, like by using it to start landslides, break dams, or destroy bridge supports.  Habitat &amp; Society  Earth yai dream of conquest like many other oni, but how they pursue victory tends to vary from individual to individual. While all would agree that victory is only attained when one's foes are crushed and shattered, the methods used to accomplish this goal range from brute displays of power to the slow erosion of a foe till nothing remains. The scope of an earth yai's ambitions also seems largely dependent on its age, with younger oni proving content to raid territories and subjugate peasant villages, while older individuals seek greater conquests and the destruction of whole lands.  Earth yai enjoy the moment when their long-term plans reach fruition, and might spend decades reveling in past successes before moving on to new conquests. An earth yai who manages to conquer a community or subjugate a region might spend this time acting as a brutal tyrant, installing itself in a palace or fortress and demanding that its slaves supply its every whim. Those who refuse are dramatically murdered. While one of these oni would never give up past conquests, most earth yai eventually grow bored and seek new challenges-if such opportunities don't present themselves during the oni's rule. These oni might move on to find new opponents, but still regularly return to their past holdings to reinforce their control and instill dread among their prisoners.  While an earth yai does not have the greatest intelligence and cannot necessarily outwit a wise hero, most possess deep wells of patience and centuries of experience. An oni who finds itself bested time and time again might wait out foes or opposing alliances. Their ages of experience mean that earth yai can generally discern the amount of time they must wait before a threat to them passes- perhaps with the help of a few inconvenient disasters to accelerate an enemy's decline.  When two or more earth yai encounter one another, they invariably engage in an extended strategic match, seeking to undermine and outdo each other in acts of cleverness and violence. All earth yai know that a battle between two of their kind must end in a face-to-face confrontation and brutal combat. Occasions for assassination or impersonal defeats might arise in such conf licts, but they are never exploited. These oni see a final battle between members of their kind as a form of honor, and all seek to avoid slighting even their weakest or most reviled kindred.  Although all earth yai dream of being the masters of regal citadels dominating lands filled with fearful servants, few actually achieve this goal. Those still campaigning for their despotic dreams typically find lairs in mazelike mountain ravines and in large caverns near the earth's surface. These hideaways can prove notoriously difficult to uncover, as the oni often make use of their passwall ability to sink through solid barriers or walk past gates that don't appear to be portals at all. There they meditate and plot, seeing all the threads of probable events in their minds and determining which ones they need to pull on to shape the future to their liking. If any creature interrupts an oni in its lair, the oni violently attacks, viewing intruders as not just dangerous, but dishonorable, as they trespass upon the oni's private home. This obsession with privacy extends not just to yai in their secret lairs, but also to those with greater holdings. Most earth yai only tolerate creatures of living stone to share their homes, and only bear the intrusion of lesser creatures when they themselves demand the lesser creatures' presence.  Earth Yai Daifu  Just as stone giants develop a variety of special abilities related to their age, so too do earth yai grow in power as their years mount upon them. Known as daifus, such earth yai have Charisma scores of at least 20 and can use the following spell-like abilities once per day: stoneskin, summon monster XI (earth elementals only), wall of stone. Most earth yai daifus are sorcerers or oracles with abilities tied to the earth or destruction. Earth yai daifus add +1 to their CRs.</t>
  </si>
  <si>
    <t>&lt;link rel="stylesheet"href="PF.css"&gt;&lt;div&gt;&lt;h2&gt;Oni, Earth Yai&lt;/h2&gt;&lt;h3&gt;&lt;i&gt;Jagged cracks and pebbled growths mar the surface of this three-eyed giant's rocky skin, making it appear to have burst forth from rugged stone.&lt;/i&gt;&lt;/h3&gt;&lt;br&gt;&lt;/br&gt;&lt;/div&gt;&lt;div class="heading"&gt;&lt;p class="alignleft"&gt;Oni, Earth Yai&lt;/p&gt;&lt;p class="alignright"&gt;CR 13&lt;/p&gt;&lt;div style="clear: both;"&gt;&lt;/div&gt;&lt;/div&gt;&lt;div&gt;&lt;h5&gt;&lt;b&gt;XP &lt;/b&gt;25,600&lt;/h5&gt;&lt;h5&gt;NE Large outsider (giant, native, oni, shapechanger)&lt;/h5&gt;&lt;h5&gt;&lt;b&gt;Init &lt;/b&gt;+6; &lt;b&gt;Senses &lt;/b&gt;darkvision 60 ft., low-light vision; Perception +17&lt;/h5&gt;&lt;/div&gt;&lt;hr/&gt;&lt;div&gt;&lt;h5&gt;&lt;b&gt;DEFENSE&lt;/b&gt;&lt;/h5&gt;&lt;/div&gt;&lt;hr/&gt;&lt;div&gt;&lt;h5&gt;&lt;b&gt;AC &lt;/b&gt;29, touch 15, flat-footed 23 (+6 Dex, +14 natural, -1 size)&lt;/h5&gt;&lt;h5&gt;&lt;b&gt;hp &lt;/b&gt;184 (16d10+96); regeneration 5 (acid or fire)&lt;/h5&gt;&lt;h5&gt;&lt;b&gt;Fort &lt;/b&gt;+16, &lt;b&gt;Ref &lt;/b&gt;+11, &lt;b&gt;Will &lt;/b&gt;+14&lt;/h5&gt;&lt;h5&gt;&lt;b&gt;SR &lt;/b&gt;24&lt;/h5&gt;&lt;/div&gt;&lt;hr/&gt;&lt;div&gt;&lt;h5&gt;&lt;b&gt;OFFENSE&lt;/b&gt;&lt;/h5&gt;&lt;/div&gt;&lt;hr/&gt;&lt;div&gt;&lt;h5&gt;&lt;b&gt;Spd &lt;/b&gt;50 ft., fly 50 ft. (good)&lt;/h5&gt;&lt;h5&gt;&lt;b&gt;Melee &lt;/b&gt;greatclub +23/+18/+13/+8 (2d8+12) or &lt;/br&gt; 2 slams +23 (1d10+8)&lt;/h5&gt;&lt;h5&gt;&lt;b&gt;Ranged &lt;/b&gt;stony missile +21 (3d6 plus awesome blow)&lt;/h5&gt;&lt;h5&gt;&lt;b&gt;Space &lt;/b&gt;10 ft.; &lt;b&gt;Reach &lt;/b&gt;10 ft.&lt;/h5&gt;&lt;h5&gt;&lt;b&gt;Special Attacks &lt;/b&gt;spiky skin&lt;/h5&gt;&lt;h5&gt;&lt;b&gt;Spell-Like Abilities&lt;/b&gt; (CL 16th; concentration +18)  &lt;/br&gt;Constant&amp;mdash;&lt;i&gt;fly&lt;/i&gt; &lt;/br&gt;At Will&amp;mdash;&lt;i&gt;darkness&lt;/i&gt;, &lt;i&gt;invisibility&lt;/i&gt; (self only), &lt;i&gt;passwall&lt;/i&gt; (stone only) &lt;/br&gt;3/day&amp;mdash;&lt;i&gt;spike stones&lt;/i&gt; (DC 16), &lt;i&gt;stone shape&lt;/i&gt;, &lt;i&gt;stone tell&lt;/i&gt; &lt;/br&gt;1/day&amp;mdash;&lt;i&gt;earthquake&lt;/i&gt;, &lt;i&gt;repel metal or stone&lt;/i&gt;, &lt;i&gt;transmute mud to rock&lt;/i&gt; (DC 17), &lt;i&gt;transmute rock to mud&lt;/i&gt; (DC 17)&lt;/h5&gt;&lt;/h5&gt;&lt;/div&gt;&lt;hr/&gt;&lt;div&gt;&lt;h5&gt;&lt;b&gt;STATISTICS&lt;/b&gt;&lt;/h5&gt;&lt;/div&gt;&lt;hr/&gt;&lt;div&gt;&lt;h5&gt;&lt;b&gt;Str &lt;/b&gt;27, &lt;b&gt;Dex &lt;/b&gt;22, &lt;b&gt;Con &lt;/b&gt;23, &lt;b&gt;Int &lt;/b&gt; 12, &lt;b&gt;Wis &lt;/b&gt;14, &lt;b&gt;Cha &lt;/b&gt;15&lt;/h5&gt;&lt;h5&gt;&lt;b&gt;Base Atk &lt;/b&gt;+16; &lt;b&gt;CMB &lt;/b&gt;+25; &lt;b&gt;CMD &lt;/b&gt;41&lt;/h5&gt;&lt;h5&gt;&lt;b&gt;Feats &lt;/b&gt;Combat Reflexes, Improved Precise Shot, Intimidating Prowess, Iron Will, Pinpoint Targeting, Point-Blank Shot, Power Attack, Precise Shot&lt;/h5&gt;&lt;h5&gt;&lt;b&gt;Skills &lt;/b&gt;Bluff +21, Fly +27, Intimidate +29, Knowledge (arcana) +20, Perception +21, Sense Motive +21, Stealth +21 (+29 in rocky terrain); &lt;b&gt;Racial Modifiers &lt;/b&gt;+8 Stealth in rocky terrain&lt;/h5&gt;&lt;h5&gt;&lt;b&gt;Languages &lt;/b&gt;Common, Giant&lt;/h5&gt;&lt;h5&gt;&lt;b&gt;SQ &lt;/b&gt;change shape (Medium, or Large humanoid, &lt;i&gt;alter self&lt;/i&gt; or &lt;i&gt;giant form&lt;/i&gt; I)&lt;/h5&gt;&lt;/div&gt;&lt;hr/&gt;&lt;div&gt;&lt;h5&gt;&lt;b&gt;ECOLOGY&lt;/b&gt;&lt;/h5&gt;&lt;/div&gt;&lt;hr/&gt;&lt;div&gt;&lt;h5&gt;&lt;b&gt;Environment &lt;/b&gt; temperate mountains&lt;/h5&gt;&lt;h5&gt;&lt;b&gt;Organization &lt;/b&gt;solitary, band (1 plus 4-8 stone giants), or tribe (1 plus 2-3 stone giant elders and 10-20 stone giants)&lt;/h5&gt;&lt;h5&gt;&lt;b&gt;Treasure &lt;/b&gt;standard&lt;/h5&gt;&lt;/div&gt;&lt;hr/&gt;&lt;div&gt;&lt;h5&gt;&lt;b&gt;SPECIAL ABILITIES&lt;/b&gt;&lt;/h5&gt;&lt;/div&gt;&lt;hr/&gt;&lt;div&gt;&lt;/h5&gt;&lt;h5&gt;&lt;b&gt;Spiky Skin (Ex)&lt;/b&gt; An earth yai may grow spikes from its stony skin at will as a free action. These spikes are treated as armor spikes that deal 1d10 points of damage.  &lt;/h5&gt;&lt;h5&gt;&lt;b&gt;Stony Missile (Su)&lt;/b&gt; As a swift action, an earth yai can fire an incredibly dense stone from its third eye. This attack has a range of 200 feet, with no range increment, and deals 3d6 points of bludgeoning damage. Upon striking the target, the stone immediately makes an Awesome Blow attempt against the target using the earth yai's CMB.&lt;/h5&gt;&lt;/div&gt;&lt;br&gt;&lt;/br&gt;&lt;div&gt;&lt;h4&gt;&lt;p&gt;&lt;p&gt;Although they possess the rocky physiques and near indestructibility of stone giants, earth yai scorn that race's humble ambitions, and instead prove as brutal and destructive as avalanches. For them, physical force and destruction are the ultimate demonstration of power. This belief doesn't necessarily require them to be the strongest or to go on gory rampages, though. After all, what is mere strength if a soldier can fire a catapult that brings down an entire tower, or an emperor can give the decree beginning a war that ravages an entire empire, using both their tools and words to sow ruin. Such ability to cause calamity grants one power over others; those who have the potential to cause the greatest devastation have the greatest power. Earth yai endlessly seek to hold the greatest power, leading many to become brutal warlords or bandit kings, but some to embrace more subtle, long-term machinations in their pursuit of gradual and far-reaching ruin.  In its natural form, an earth yai stands 16 feet tall and weighs 3,000 pounds.  &lt;b&gt;&lt;/p&gt;&lt;p&gt;Ecology&lt;/b&gt;&lt;/p&gt;&lt;p&gt;  Earth yai possess forms similar to the rocky bodies of the stone giants their otherworldly shapes mimic. While stone giants often appear to be sculpted from rock, earth yai tend to have a more rugged appearance, with features that seem to have been clawed from mountainsides, teeth and claws like sharp stones, and three eyes like angry red gems. Their skin is always as hard as rock, the cracks and ravines that riddle their bodies having no impact on their formidable resilience.  Like their yai brethren, earth yai possess an unnerving third eye that serves as a portal through which destruction passes. Whenever one so chooses, it can cause a shard of stone to blast from its eye at the speed of a catapult shot. Those struck risk being crushed by the rock, but might also be thrown aside by the sizable projectile. Earth yai typically use this incredible ability not only to annihilate those who oppose them and intimidate witnesses, but also to tear down larger structures or sow greater devastations, like by using it to start landslides, break dams, or destroy bridge supports.  &lt;br&gt;&lt;b&gt;Habitat &amp; Society&lt;/b&gt;&lt;br&gt;  Earth yai dream of conquest like many other oni, but how they pursue victory tends to vary from individual to individual. While all would agree that victory is only attained when one's foes are crushed and shattered, the methods used to accomplish this goal range from brute displays of power to the slow erosion of a foe till nothing remains. The scope of an earth yai's ambitions also seems largely dependent on its age, with younger oni proving content to raid territories and subjugate peasant villages, while older individuals seek greater conquests and the destruction of whole lands.  Earth yai enjoy the moment when their long-term plans reach fruition, and might spend decades reveling in past successes before moving on to new conquests. An earth yai who manages to conquer a community or subjugate a region might spend this time acting as a brutal tyrant, installing itself in a palace or fortress and demanding that its slaves supply its every whim. Those who refuse are dramatically murdered. While one of these oni would never give up past conquests, most earth yai eventually grow bored and seek new challenges-if such opportunities don't present themselves during the oni's rule. These oni might move on to find new opponents, but still regularly return to their past holdings to reinforce their control and instill dread among their prisoners.  While an earth yai does not have the greatest intelligence and cannot necessarily outwit a wise hero, most possess deep wells of patience and centuries of experience. An oni who finds itself bested time and time again might wait out foes or opposing alliances. Their ages of experience mean that earth yai can generally discern the amount of time they must wait before a threat to them passes- perhaps with the help of a few inconvenient disasters to accelerate an enemy's decline.  When two or more earth yai encounter one another, they invariably engage in an extended strategic match, seeking to undermine and outdo each other in acts of cleverness and violence. All earth yai know that a battle between two of their kind must end in a face-to-face confrontation and brutal combat. Occasions for assassination or impersonal defeats might arise in such conf licts, but they are never exploited. These oni see a final battle between members of their kind as a form of honor, and all seek to avoid slighting even their weakest or most reviled kindred.  Although all earth yai dream of being the masters of regal citadels dominating lands filled with fearful servants, few actually achieve this goal. Those still campaigning for their despotic dreams typically find lairs in mazelike mountain ravines and in large caverns near the earth's surface. These hideaways can prove notoriously difficult to uncover, as the oni often make use of their &lt;i&gt;passwall&lt;/i&gt; ability to sink through solid barriers or walk past gates that don't appear to be portals at all. There they meditate and plot, seeing all the threads of probable events in their minds and determining which ones they need to pull on to shape the future to their liking. If any creature interrupts an oni in its lair, the oni violently attacks, viewing intruders as not just dangerous, but dishonorable, as they trespass upon the oni's private home. This obsession with privacy extends not just to yai in their secret lairs, but also to those with greater holdings. Most earth yai only tolerate creatures of living stone to share their homes, and only bear the intrusion of lesser creatures when they themselves demand the lesser creatures' presence.  &lt;br&gt;&lt;b&gt;Earth Yai Daifu &lt;/b&gt;&lt;br&gt; Just as stone giants develop a variety of special abilities related to their age, so too do earth yai grow in power as their years mount upon them. Known as daifus, such earth yai have Charisma scores of at least 20 and can use the following spell-like abilities once per day: &lt;i&gt;stoneskin&lt;/i&gt;, &lt;i&gt;summon monster XI&lt;/i&gt; (earth elementals only), &lt;i&gt;wall of stone&lt;/i&gt;. Most earth yai daifus are sorcerers or oracles with abilities tied to the earth or destruction. Earth yai daifus add +1 to their CRs.&lt;/p&gt;&lt;/h4&gt;&lt;/div&gt;</t>
  </si>
  <si>
    <t>Raiju</t>
  </si>
  <si>
    <t>(air, extraplanar, shapechanger)</t>
  </si>
  <si>
    <t>19, touch 15, flat-footed 15</t>
  </si>
  <si>
    <t>(+4 Dex, +4 natural, +1 size)</t>
  </si>
  <si>
    <t>Fort +8, Ref +11, Will +2</t>
  </si>
  <si>
    <t>2 claw +8 (1d3+1 plus 1d6 electricity), tail slap +3 (1d4 plus 1d6 electricity)</t>
  </si>
  <si>
    <t>shocking burst</t>
  </si>
  <si>
    <t>Spell-Like Abilities (CL 5)  3/day-call lightning  1/day-control weather (thunderstorm only)</t>
  </si>
  <si>
    <t>Str 12, Dex 19, Con 16, Int 5, Wis 11, Cha 10</t>
  </si>
  <si>
    <t>Combat Reflexes, Improved Initiative, Lightning Reflexes</t>
  </si>
  <si>
    <t>Acrobatics +10 (+14 when jumping), Fly +19, Perception +9</t>
  </si>
  <si>
    <t>change shape (Small animal only), electric body</t>
  </si>
  <si>
    <t xml:space="preserve"> any land or sky (lightning storms)</t>
  </si>
  <si>
    <t>The air around this strange, pale animal sparks with erratic flashes of static electricity, its body constantly twitching as if filled to capacity with the energy. It suddenly perks up, alert and seemingly ready to bolt.</t>
  </si>
  <si>
    <t>Change Shape (Su) On the Material Plane, a raiju typically assumes the form of a badger, cat, giant rat, monkey, weasel, or wolf (as per beast shape II) to blend in with native wildlife. Even in these forms, however, it typically has pale coloration and lightninglike patterns.  Electric Body (Su) As an immediate action, a raiju can transform itself into a ball of living lightning. While in this form, the raiju gains the incorporeal subtype and incorporeal quality. It only takes half damage from corporeal sources if they are magical (it takes no damage from nonmagical weapons and objects). Additionally, it sparks with electricity while it is in this form. Any creature that touches the raiju with a natural or unarmed attack or whose square the raiju passes through during its movement must succeed at a DC 17 Reflex save or take 2d6 points of electricity damage. The save DC is Dexterity-based. In normal weather, a raiju can remain incorporeal for a number of rounds per day equal to its Hit Dice, though it can remain incorporeal for as long as it pleases during a thunderstorm.  Shocking Burst (Su) Besides dealing normal slashing damage, the claw and tail of a raiju are considered to have the shocking burst weapon special quality. They deal 1d6 extra points of electrical damage on a normal hit and an additional 1d10 points on a critical hit.</t>
  </si>
  <si>
    <t>Raijus are beings of living electricity that cross the border between the mundane world and their native plane, a region of the Plane of Air alive with endless thunderstorms. Raijus can be involuntarily hurled across the dimensions by a powerful lightning bolt originating in the Plane of Air, or might be called by magic users to do their bidding. When the weather is calm, raijus are quiet, and assume the forms of Tiny or Small animals such as cats, raccoon dogs, monkeys, or weasels. As weather gets worse, however, so do their tempers. In their real form, raijus appear as lean, foxlike creatures with long, sharp claws and luminous eyes, shrouded by crackling electricity. These swift, even panicky, creatures are charged with the electricity of their native realm, and those who touch them risk receiving a deadly shock. In times of great distress, they transform entirely into living electricity, a force that few barriers can contain and even fewer creatures can survive the passage of.  In their natural forms, raijus measure about 3-1/2 feet long and weigh 40 pounds, but they often take the form of small mammals when not on the Plane of Air. They can be still recognized as raijus in this form, however, as they bear markings suggestive of jagged lightning.  Ecology  When they are born on the Elemental Plane of Air, raijus are semi-sentient, formless spheres of living electricity. Only after a period of weeks or months do they gradually take on a favored form, that of a vaguely rodent- or caninelike beast, agile enough to twist and bound amid the endless storms and debris that soar through their home plane. Sometimes particularly powerful elemental storms, strange eddies of magic, or drifting portals bring raijus to the Material Plane. When this happens, invariably during a thunderstorm, the creature spends but a little time regaining its bearings; it then uses its innate shapechange power to blend in with the local fauna, taking on the shape of a local animal-typically a cat, raccoon dog, monkey, or weasel. While such raijus constantly seek to return to their home plane, they aren't terribly uncomfortable on the Material Plane. When the weather is calm, raijus are likewise quiet, and remain in their apparently harmless animal forms all the time. As weather gets worse, however, they become increasingly energetic, racing and soaring about in rampages that occasionally prove accidentally destructive. They typically resume their natural forms during such storms, reveling in their memories of their home plane. Some scholars believe that raijus can return to their native plane when lightning strikes them, thus explaining the creatures' eagerness and agitation during such weather.  Habitat &amp; Society  Raijus are extraplanar creatures that have little organization on their home plane, roaming and romping as little more than wild animals in their dangerous planar wilderness. On the Material Plane, they gravitate toward areas where storms are frequent, or where the effects of lightning are apparent. This means they frequently occupy the windward sides of mountains and wet forests, eagerly making small dens in the trunks of lightning-blasted trees or scorched, rocky crevices.  Raijus can live on the Material Plane indefinitely, though all seek ways they might return to the Elemental Plane of Air. Those separated from their native plane rarely manage to find their way home without the intervention of some other being. Although life on the Material Plane often means a raiju will never encounter others of its kind again, few seem to realize this fact, or, if they do, become despondent over it. Rather, many raijus adopt the habits and communities of the creatures they spend the most time imitating and live as such creatures-except, of course, during violent lightning storms.  Many believe that despite their destructive natures, raijus are good luck. This belief comes from the creatures' propensity for finding warm spots to nestle into and rest in during the lazy times between storms. One story tells of a raiju that found a snug spot in the navel of a sleeping giant. The giant was exhausted after a day of tromping on a local town and stealing away an entire year's harvest of rice, so it didn't even notice the sleeping creature. When the giant finally awoke and felt the dozing creature's claws on its belly, it flew into a panicked rage. The sudden activity startled the sleeping raiju, and it immediately summoned a storm and called down lightning, which promptly electrocuted the giant-killing the villain on the spot. When the curious townsfolk saw the brief, explosive storm nearby, they stopped rebuilding their homes and came to investigate. What they found was a charred giant and a sleepy raiju, nestled amid their stolen rice. Raijus have been considered lucky spirits ever since, though many refuse to sleep face up during lighting storms lest their bellies seem like a comfortable place for a raiju to rest.  Kaenju  This rarer variant of the raiju dwells upon the Plane of Fire, in regions filled with smoke and wracked by firestorms and endless volcanic eruptions. Just as their kin from the Plane of Air, kaenjus may visit mundane worlds during volcanic eruptions or when huge fires devastate towns or forests. A kaenju is very similar to its cousin, but its substance is made of fire instead of lightning.  Defensive Abilities: Kaenjus have the fire subtype (immunity to fire, vulnerability to cold) and resistance 10 to lightning. Special Attacks: A kaenju's tail and claws are considered flaming burst weapons.  Special Qualities: All kaenjus' supernatural abilities are based on flame instead of lightning, and have the same effects but deal fire damage instead of electricity damage. Also, instead of a raiju's spell-like abilities, a kaenju can cast produce flame at will, and flaming sphere and quench 3 times per day.</t>
  </si>
  <si>
    <t>&lt;link rel="stylesheet"href="PF.css"&gt;&lt;div&gt;&lt;h2&gt;Raiju&lt;/h2&gt;&lt;h3&gt;&lt;i&gt;The air around this strange, pale animal sparks with erratic flashes of static electricity, its body constantly twitching as if filled to capacity with the energy. It suddenly perks up, alert and seemingly ready to bolt.&lt;/i&gt;&lt;/h3&gt;&lt;br&gt;&lt;/br&gt;&lt;/div&gt;&lt;div class="heading"&gt;&lt;p class="alignleft"&gt;Raiju&lt;/p&gt;&lt;p class="alignright"&gt;CR 5&lt;/p&gt;&lt;div style="clear: both;"&gt;&lt;/div&gt;&lt;/div&gt;&lt;div&gt;&lt;h5&gt;&lt;b&gt;XP &lt;/b&gt;1,600&lt;/h5&gt;&lt;h5&gt;CN Small outsider (air, extraplanar, shapechanger)&lt;/h5&gt;&lt;h5&gt;&lt;b&gt;Init &lt;/b&gt;+8; &lt;b&gt;Senses &lt;/b&gt;darkvision 60 ft.; Perception +9&lt;/h5&gt;&lt;/div&gt;&lt;hr/&gt;&lt;div&gt;&lt;h5&gt;&lt;b&gt;DEFENSE&lt;/b&gt;&lt;/h5&gt;&lt;/div&gt;&lt;hr/&gt;&lt;div&gt;&lt;h5&gt;&lt;b&gt;AC &lt;/b&gt;19, touch 15, flat-footed 15 (+4 Dex, +4 natural, +1 size)&lt;/h5&gt;&lt;h5&gt;&lt;b&gt;hp &lt;/b&gt;51 (6d10+18)&lt;/h5&gt;&lt;h5&gt;&lt;b&gt;Fort &lt;/b&gt;+8, &lt;b&gt;Ref &lt;/b&gt;+11, &lt;b&gt;Will &lt;/b&gt;+2&lt;/h5&gt;&lt;h5&gt;&lt;b&gt;Immune &lt;/b&gt;electricity&lt;/h5&gt;&lt;/div&gt;&lt;hr/&gt;&lt;div&gt;&lt;h5&gt;&lt;b&gt;OFFENSE&lt;/b&gt;&lt;/h5&gt;&lt;/div&gt;&lt;hr/&gt;&lt;div&gt;&lt;h5&gt;&lt;b&gt;Spd &lt;/b&gt;40 ft., fly 60 ft. (good)&lt;/h5&gt;&lt;h5&gt;&lt;b&gt;Melee &lt;/b&gt;2 claw +8 (1d3+1 plus 1d6 electricity), tail slap +3 (1d4 plus 1d6 electricity)&lt;/h5&gt;&lt;h5&gt;&lt;b&gt;Space &lt;/b&gt;5 ft.; &lt;b&gt;Reach &lt;/b&gt;5 ft.&lt;/h5&gt;&lt;h5&gt;&lt;b&gt;Special Attacks &lt;/b&gt;shocking burst&lt;/h5&gt;&lt;h5&gt;&lt;b&gt;Spell-Like Abilities&lt;/b&gt; (CL 5) &lt;/br&gt;3/day&amp;mdash;&lt;i&gt;call lightning&lt;/i&gt; &lt;/br&gt;1/day&amp;mdash;&lt;i&gt;control weather&lt;/i&gt; (thunderstorm only)&lt;/h5&gt;&lt;/h5&gt;&lt;/div&gt;&lt;hr/&gt;&lt;div&gt;&lt;h5&gt;&lt;b&gt;STATISTICS&lt;/b&gt;&lt;/h5&gt;&lt;/div&gt;&lt;hr/&gt;&lt;div&gt;&lt;h5&gt;&lt;b&gt;Str &lt;/b&gt;12, &lt;b&gt;Dex &lt;/b&gt;19, &lt;b&gt;Con &lt;/b&gt;16, &lt;b&gt;Int &lt;/b&gt; 5, &lt;b&gt;Wis &lt;/b&gt;11, &lt;b&gt;Cha &lt;/b&gt;10&lt;/h5&gt;&lt;h5&gt;&lt;b&gt;Base Atk &lt;/b&gt;+6; &lt;b&gt;CMB &lt;/b&gt;+6; &lt;b&gt;CMD &lt;/b&gt;20 (24 vs. trip)&lt;/h5&gt;&lt;h5&gt;&lt;b&gt;Feats &lt;/b&gt;Combat Reflexes, Improved Initiative, Lightning Reflexes&lt;/h5&gt;&lt;h5&gt;&lt;b&gt;Skills &lt;/b&gt;Acrobatics +10 (+14 when jumping), Fly +19, Perception +9&lt;/h5&gt;&lt;h5&gt;&lt;b&gt;Languages &lt;/b&gt;Auran&lt;/h5&gt;&lt;h5&gt;&lt;b&gt;SQ &lt;/b&gt;change shape (Small animal only), electric body&lt;/h5&gt;&lt;/div&gt;&lt;hr/&gt;&lt;div&gt;&lt;h5&gt;&lt;b&gt;ECOLOGY&lt;/b&gt;&lt;/h5&gt;&lt;/div&gt;&lt;hr/&gt;&lt;div&gt;&lt;h5&gt;&lt;b&gt;Environment &lt;/b&gt; any land or sky (lightning storms)&lt;/h5&gt;&lt;h5&gt;&lt;b&gt;Organization &lt;/b&gt;solitary, pair, or group (3-12)&lt;/h5&gt;&lt;h5&gt;&lt;b&gt;Treasure &lt;/b&gt;None&lt;/h5&gt;&lt;/div&gt;&lt;hr/&gt;&lt;div&gt;&lt;h5&gt;&lt;b&gt;SPECIAL ABILITIES&lt;/b&gt;&lt;/h5&gt;&lt;/div&gt;&lt;hr/&gt;&lt;div&gt;&lt;/h5&gt;&lt;h5&gt;&lt;b&gt;Change Shape (Su)&lt;/b&gt; On the Material Plane, a raiju typically assumes the form of a badger, cat, giant rat, monkey, weasel, or wolf (as per &lt;i&gt;beast shape&lt;/i&gt; II) to blend in with native wildlife. Even in these forms, however, it typically has pale coloration and lightninglike patterns.  &lt;/h5&gt;&lt;h5&gt;&lt;b&gt;Electric Body (Su)&lt;/b&gt; As an immediate action, a raiju can transform itself into a ball of living lightning. While in this form, the raiju gains the incorporeal subtype and incorporeal quality. It only takes half damage from corporeal sources if they are magical (it takes no damage from nonmagical weapons and objects). Additionally, it sparks with electricity while it is in this form. Any creature that touches the raiju with a natural or unarmed attack or whose square the raiju passes through during its movement must succeed at a DC 17 Reflex save or take 2d6 points of electricity damage. The save DC is Dexterity-based. In normal weather, a raiju can remain incorporeal for a number of rounds per day equal to its Hit Dice, though it can remain incorporeal for as long as it pleases during a thunderstorm.  &lt;/h5&gt;&lt;h5&gt;&lt;b&gt;Shocking Burst (Su)&lt;/b&gt; Besides dealing normal slashing damage, the claw and tail of a raiju are considered to have the shocking burst weapon special quality. They deal 1d6 extra points of electrical damage on a normal hit and an additional 1d10 points on a critical hit.&lt;/h5&gt;&lt;/div&gt;&lt;br&gt;&lt;/br&gt;&lt;div&gt;&lt;h4&gt;&lt;p&gt;&lt;p&gt;Raijus are beings of living electricity that cross the border between the mundane world and their native plane, a region of the Plane of Air alive with endless thunderstorms. Raijus can be involuntarily hurled across the dimensions by a powerful lightning bolt originating in the Plane of Air, or might be called by magic users to do their bidding. When the weather is calm, raijus are quiet, and assume the forms of Tiny or Small animals such as cats, raccoon dogs, monkeys, or weasels. As weather gets worse, however, so do their tempers. In their real form, raijus appear as lean, foxlike creatures with long, sharp claws and luminous eyes, shrouded by crackling electricity. These swift, even panicky, creatures are charged with the electricity of their native realm, and those who touch them risk receiving a deadly shock. In times of great distress, they transform entirely into living electricity, a force that few barriers can contain and even fewer creatures can survive the passage of.  In their natural forms, raijus measure about 3-1/2 feet long and weigh 40 pounds, but they often take the form of small mammals when not on the Plane of Air. They can be still recognized as raijus in this form, however, as they bear markings suggestive of jagged lightning.  &lt;b&gt;&lt;/p&gt;&lt;p&gt;Ecology&lt;/b&gt;&lt;/p&gt;&lt;p&gt;  When they are born on the Elemental Plane of Air, raijus are semi-sentient, formless spheres of living electricity. Only after a period of weeks or months do they gradually take on a favored form, that of a vaguely rodent- or caninelike beast, agile enough to twist and bound amid the endless storms and debris that soar through their home plane. Sometimes particularly powerful elemental storms, strange eddies of magic, or drifting portals bring raijus to the Material Plane. When this happens, invariably during a thunderstorm, the creature spends but a little time regaining its bearings; it then uses its innate shapechange power to blend in with the local fauna, taking on the shape of a local animal-typically a cat, raccoon dog, monkey, or weasel. While such raijus constantly seek to return to their home plane, they aren't terribly uncomfortable on the Material Plane. When the weather is calm, raijus are likewise quiet, and remain in their apparently harmless animal forms all the time. As weather gets worse, however, they become increasingly energetic, racing and soaring about in rampages that occasionally prove accidentally destructive. They typically resume their natural forms during such storms, reveling in their memories of their home plane. Some scholars believe that raijus can return to their native plane when lightning strikes them, thus explaining the creatures' eagerness and agitation during such weather.  &lt;br&gt;&lt;b&gt;Habitat &amp; Society&lt;/b&gt;&lt;br&gt;  Raijus are extraplanar creatures that have little organization on their home plane, roaming and romping as little more than wild animals in their dangerous planar wilderness. On the Material Plane, they gravitate toward areas where storms are frequent, or where the effects of lightning are apparent. This means they frequently occupy the windward sides of mountains and wet forests, eagerly making small dens in the trunks of lightning-blasted trees or scorched, rocky crevices.  Raijus can live on the Material Plane indefinitely, though all seek ways they might return to the Elemental Plane of Air. Those separated from their native plane rarely manage to find their way home without the intervention of some other being. Although life on the Material Plane often means a raiju will never encounter others of its kind again, few seem to realize this fact, or, if they do, become despondent over it. Rather, many raijus adopt the habits and communities of the creatures they spend the most time imitating and live as such creatures-except, of course, during violent lightning storms.  Many believe that despite their destructive natures, raijus are good luck. This belief comes from the creatures' propensity for finding warm spots to nestle into and rest in during the lazy times between storms. One story tells of a raiju that found a snug spot in the navel of a sleeping giant. The giant was exhausted after a day of tromping on a local town and stealing away an entire year's harvest of rice, so it didn't even notice the sleeping creature. When the giant finally awoke and felt the dozing creature's claws on its belly, it flew into a panicked rage. The sudden activity startled the sleeping raiju, and it immediately summoned a storm and called down lightning, which promptly electrocuted the giant-killing the villain on the spot. When the curious townsfolk saw the brief, explosive storm nearby, they stopped rebuilding their homes and came to investigate. What they found was a charred giant and a sleepy raiju, nestled amid their stolen rice. Raijus have been considered lucky spirits ever since, though many refuse to sleep face up during lighting storms lest their bellies seem like a comfortable place for a raiju to rest.  &lt;br&gt;&lt;b&gt;Kaenju &lt;/b&gt;&lt;br&gt; This rarer variant of the raiju dwells upon the Plane of Fire, in regions filled with smoke and wracked by firestorms and endless volcanic eruptions. Just as their kin from the Plane of Air, kaenjus may visit mundane worlds during volcanic eruptions or when huge fires devastate towns or forests. A kaenju is very similar to its cousin, but its substance is made of fire instead of lightning.  &lt;br&gt;&lt;b&gt;Defensive Abilities:&lt;/b&gt; Kaenjus have the fire subtype (immunity to fire, vulnerability to cold) and resistance 10 to lightning. &lt;b&gt;Special Attacks:&lt;/b&gt; A kaenju's tail and claws are considered flaming burst weapons.  &lt;br&gt;&lt;b&gt;Special Qualities:&lt;/b&gt; All kaenjus' supernatural abilities are based on flame instead of lightning, and have the same effects but deal fire damage instead of electricity damage. Also, instead of a raiju's spell-like abilities, a kaenju can cast produce flame at will, and flaming sphere and &lt;i&gt;quench&lt;/i&gt; 3 times per day.&lt;/p&gt;&lt;/h4&gt;&lt;/div&gt;</t>
  </si>
  <si>
    <t>Shenzuzhou</t>
  </si>
  <si>
    <t>darkvision 60 ft., lifesense; Perception +13</t>
  </si>
  <si>
    <t>fear (30-ft. radius, DC 22)</t>
  </si>
  <si>
    <t>(17d8+51)</t>
  </si>
  <si>
    <t>Fort +8, Ref +10, Will +12</t>
  </si>
  <si>
    <t>+1 battleaxe +18/+13/+8 (2d6+10/x3), +1 battleaxe +18/+13 (2d6+10/x3)</t>
  </si>
  <si>
    <t>festering heads</t>
  </si>
  <si>
    <t>Spell-Like Abilities (CL 8th; concentration +11)   At Will-darkness   1/day-cloudkill (DC 18)</t>
  </si>
  <si>
    <t>Str 28, Dex 17, Con -, Int 6, Wis 15, Cha 17</t>
  </si>
  <si>
    <t>Cleave, Double Slice, Great Cleave, Improved Two-Weapon Fighting, Lightning Reflexes, Power Attack, Two-Weapon Fighting, Two-Weapon Rend, Weapon Focus (battleaxe)</t>
  </si>
  <si>
    <t>Climb +20, Intimidate +18, Perception +13, Stealth +8</t>
  </si>
  <si>
    <t>Giant (can't speak)</t>
  </si>
  <si>
    <t>standard (2 Large +1 battleaxes)</t>
  </si>
  <si>
    <t>This hulking headless corpse clutches a massive axe in each fist. A grotesquely skinned face stretches across the creature's chest.</t>
  </si>
  <si>
    <t>The Ruby Phoenix Tournament</t>
  </si>
  <si>
    <t>Festering Heads (Su) Once the heads in a shenzuzhou's collection rot out naturally, it can hurl them as a thrown splash weapon (range increment 30 ft.) as a standard action. A thrown head ruptures on impact, releasing noxious gas that produces an effect identical to a stinking cloud spell (DC 22). The save is Charisma-based. A typical shenzuzhou carries 1d4 festering heads. The heads do not rupture if thrown by another creature.</t>
  </si>
  <si>
    <t>Malevolent spirits looking to bolster their armies often look no farther than the burial grounds of giant tribes, where hardy corpses are typically left unguarded and forgotten. After a giant is animated, it is beheaded in a gruesome ritual, the stump of its neck is cauterized into a blackened lump of scar tissue, and a twisted face manifests across its torso. What was once a fearsome giant is now a shenzushou. It loses the ability to speak and eat and can do nothing but obey the commands of whoever possesses its head-often the necromancer or oni that created it.  Thrall shenzushous are nowhere near as terrible as those shenzushous whose heads have been destroyed or transported to another plane. These latter creatures run aimlessly through the land, ever searching for new heads and the control they believe attaining them will bring over the monsters' damned existences. Seeking to steal their victims' heads for themselves, shezuzhous decapitate their kills, keeping grisly collections of heads from the victims they have slain.  Even without their heads, shenzuzhous stand over 8 feet tall. Cords of thick muscle twist beneath the creatures' hairless gray corpse-flesh. Their skin is cold to the touch and their wounds do not bleed. A shenzuzhou carries little else except for its weapons and the heads of its victims, strung together by their hair and hung from its belt.</t>
  </si>
  <si>
    <t>&lt;link rel="stylesheet"href="PF.css"&gt;&lt;div&gt;&lt;h2&gt;Shenzuzhou&lt;/h2&gt;&lt;h3&gt;&lt;i&gt;This hulking headless corpse clutches a massive axe in each fist. A grotesquely skinned face stretches across the creature's chest.&lt;/i&gt;&lt;/h3&gt;&lt;br&gt;&lt;/br&gt;&lt;/div&gt;&lt;div class="heading"&gt;&lt;p class="alignleft"&gt;Shenzuzhou&lt;/p&gt;&lt;p class="alignright"&gt;CR 12&lt;/p&gt;&lt;div style="clear: both;"&gt;&lt;/div&gt;&lt;/div&gt;&lt;div&gt;&lt;h5&gt;&lt;b&gt;XP &lt;/b&gt;19,200&lt;/h5&gt;&lt;h5&gt;NE Large undead &lt;/h5&gt;&lt;h5&gt;&lt;b&gt;Init &lt;/b&gt;+3; &lt;b&gt;Senses &lt;/b&gt;darkvision 60 ft., lifesense; Perception +13&lt;/h5&gt;&lt;h5&gt;&lt;b&gt;Aura &lt;/b&gt;fear (30-ft. radius, DC 22)&lt;/h5&gt;&lt;/div&gt;&lt;hr/&gt;&lt;div&gt;&lt;h5&gt;&lt;b&gt;DEFENSE&lt;/b&gt;&lt;/h5&gt;&lt;/div&gt;&lt;hr/&gt;&lt;div&gt;&lt;h5&gt;&lt;b&gt;AC &lt;/b&gt;27, touch 12, flat-footed 24 (+3 Dex, +15 natural, -1 size)&lt;/h5&gt;&lt;h5&gt;&lt;b&gt;hp &lt;/b&gt;127 (17d8+51)&lt;/h5&gt;&lt;h5&gt;&lt;b&gt;Fort &lt;/b&gt;+8, &lt;b&gt;Ref &lt;/b&gt;+10, &lt;b&gt;Will &lt;/b&gt;+12&lt;/h5&gt;&lt;h5&gt;&lt;b&gt;Defensive Abilities &lt;/b&gt;channel resistance +4; &lt;b&gt;DR &lt;/b&gt;5/magic; &lt;b&gt;Immune &lt;/b&gt;undead traits; &lt;b&gt;SR &lt;/b&gt;23&lt;/h5&gt;&lt;/div&gt;&lt;hr/&gt;&lt;div&gt;&lt;h5&gt;&lt;b&gt;OFFENSE&lt;/b&gt;&lt;/h5&gt;&lt;/div&gt;&lt;hr/&gt;&lt;div&gt;&lt;h5&gt;&lt;b&gt;Spd &lt;/b&gt;30 ft.&lt;/h5&gt;&lt;h5&gt;&lt;b&gt;Melee &lt;/b&gt;&lt;i&gt;&lt;i&gt;+1 battleaxe&lt;/i&gt;&lt;/i&gt; +18/+13/+8 (2d6+10/x3), &lt;i&gt;&lt;i&gt;+1 battleaxe&lt;/i&gt;&lt;/i&gt; +18/+13 (2d6+10/x3)&lt;/h5&gt;&lt;h5&gt;&lt;b&gt;Space &lt;/b&gt;10 ft.; &lt;b&gt;Reach &lt;/b&gt;10 ft.&lt;/h5&gt;&lt;h5&gt;&lt;b&gt;Special Attacks &lt;/b&gt;festering heads&lt;/h5&gt;&lt;h5&gt;&lt;b&gt;Spell-Like Abilities&lt;/b&gt; (CL 8th; concentration +11) &lt;/br&gt;At Will&amp;mdash;&lt;i&gt;darkness&lt;/i&gt; &lt;/br&gt;1/day&amp;mdash;&lt;i&gt;cloudkill&lt;/i&gt; (DC 18)&lt;/h5&gt;&lt;/h5&gt;&lt;/div&gt;&lt;hr/&gt;&lt;div&gt;&lt;h5&gt;&lt;b&gt;STATISTICS&lt;/b&gt;&lt;/h5&gt;&lt;/div&gt;&lt;hr/&gt;&lt;div&gt;&lt;h5&gt;&lt;b&gt;Str &lt;/b&gt;28, &lt;b&gt;Dex &lt;/b&gt;17, &lt;b&gt;Con &lt;/b&gt;-, &lt;b&gt;Int &lt;/b&gt; 6, &lt;b&gt;Wis &lt;/b&gt;15, &lt;b&gt;Cha &lt;/b&gt;17&lt;/h5&gt;&lt;h5&gt;&lt;b&gt;Base Atk &lt;/b&gt;+12; &lt;b&gt;CMB &lt;/b&gt;+22; &lt;b&gt;CMD &lt;/b&gt;35&lt;/h5&gt;&lt;h5&gt;&lt;b&gt;Feats &lt;/b&gt;Cleave, Double Slice, Great Cleave, Improved Two-Weapon Fighting, Lightning Reflexes, Power Attack, Two-Weapon Fighting, Two-Weapon Rend, Weapon Focus (battleaxe)&lt;/h5&gt;&lt;h5&gt;&lt;b&gt;Skills &lt;/b&gt;Climb +20, Intimidate +18, Perception +13, Stealth +8&lt;/h5&gt;&lt;h5&gt;&lt;b&gt;Languages &lt;/b&gt;Giant (can't speak)&lt;/h5&gt;&lt;/div&gt;&lt;hr/&gt;&lt;div&gt;&lt;h5&gt;&lt;b&gt;ECOLOGY&lt;/b&gt;&lt;/h5&gt;&lt;/div&gt;&lt;hr/&gt;&lt;div&gt;&lt;h5&gt;&lt;b&gt;Environment &lt;/b&gt; any&lt;/h5&gt;&lt;h5&gt;&lt;b&gt;Organization &lt;/b&gt;solitary&lt;/h5&gt;&lt;h5&gt;&lt;b&gt;Treasure &lt;/b&gt;standard (2 Large &lt;i&gt;+1 battleaxe&lt;/i&gt;s)&lt;/h5&gt;&lt;/div&gt;&lt;hr/&gt;&lt;div&gt;&lt;h5&gt;&lt;b&gt;SPECIAL ABILITIES&lt;/b&gt;&lt;/h5&gt;&lt;/div&gt;&lt;hr/&gt;&lt;div&gt;&lt;/h5&gt;&lt;h5&gt;&lt;b&gt;Festering Heads (Su)&lt;/b&gt; Once the heads in a shenzuzhou's collection rot out naturally, it can hurl them as a thrown splash weapon (range increment 30 ft.) as a standard action. A thrown head ruptures on impact, releasing noxious gas that produces an effect identical to a &lt;i&gt;stinking cloud&lt;/i&gt; spell (DC 22). The save is Charisma-based. A typical shenzuzhou carries 1d4 festering heads. The heads do not rupture if thrown by another creature.&lt;/h5&gt;&lt;/div&gt;&lt;br&gt;&lt;/br&gt;&lt;div&gt;&lt;h4&gt;&lt;p&gt;&lt;p&gt;Malevolent spirits looking to bolster their armies often look no farther than the burial grounds of giant tribes, where hardy corpses are typically left unguarded and forgotten. After a giant is animated, it is beheaded in a gruesome ritual, the stump of its neck is cauterized into a blackened lump of scar tissue, and a twisted face manifests across its torso. What was once a fearsome giant is now a shenzushou. It loses the ability to speak and eat and can do nothing but obey the commands of whoever possesses its head-often the necromancer or oni that created it.  Thrall shenzushous are nowhere near as terrible as those shenzushous whose heads have been destroyed or transported to another plane. These latter creatures run aimlessly through the land, ever searching for new heads and the control they believe attaining them will bring over the monsters' damned existences. Seeking to steal their victims' heads for themselves, shezuzhous decapitate their kills, keeping grisly collections of heads from the victims they have slain.  Even without their heads, shenzuzhous stand over 8 feet tall. Cords of thick muscle twist beneath the creatures' hairless gray corpse-flesh. Their skin is cold to the touch and their wounds do not bleed. A shenzuzhou carries little else except for its weapons and the heads of its victims, strung together by their hair and hung from its belt.&lt;/p&gt;&lt;/h4&gt;&lt;/div&gt;</t>
  </si>
  <si>
    <t>Colossus</t>
  </si>
  <si>
    <t>+4 vs. enchantment</t>
  </si>
  <si>
    <t>Fort +5, Ref +4, Will +6</t>
  </si>
  <si>
    <t>(15d10+45)</t>
  </si>
  <si>
    <t>2 slams +8 (1d6+3)</t>
  </si>
  <si>
    <t>Improved CriticalB (claw)</t>
  </si>
  <si>
    <t>darkvision 60 ft.; Perception +26</t>
  </si>
  <si>
    <t>(+3 Dex, +12 natural, -1 size)</t>
  </si>
  <si>
    <t>all-around vision</t>
  </si>
  <si>
    <t>32 (34 vs. trip)</t>
  </si>
  <si>
    <t>Death Dog</t>
  </si>
  <si>
    <t>20 ft., burrow 10 ft.</t>
  </si>
  <si>
    <t>Alertness, Combat Reflexes, Improved Initiative, Lightning Reflexes</t>
  </si>
  <si>
    <t>darkvision 120 ft.; Perception +19</t>
  </si>
  <si>
    <t>(+5 Dex, +12 natural)</t>
  </si>
  <si>
    <t>(+2 Dex, +12 natural, -1 size)</t>
  </si>
  <si>
    <t>Blind-Fight, Cleave, Iron Will, Power Attack</t>
  </si>
  <si>
    <t>(11d10+66)</t>
  </si>
  <si>
    <t>+20 (+24 grapple)</t>
  </si>
  <si>
    <t>32, touch 10, flat-footed 30</t>
  </si>
  <si>
    <t>(+2 Dex, +22 natural, -2 size)</t>
  </si>
  <si>
    <t>slime armor</t>
  </si>
  <si>
    <t>(16d10+160)</t>
  </si>
  <si>
    <t>(6d10)</t>
  </si>
  <si>
    <t>Cleave, Iron Will, Power Attack</t>
  </si>
  <si>
    <t>+4 Acrobatics, +8 Perception</t>
  </si>
  <si>
    <t>(+2 Dex, +14 natural, -1 size)</t>
  </si>
  <si>
    <t>Fort +19, Ref +11, Will +9</t>
  </si>
  <si>
    <t>half standard</t>
  </si>
  <si>
    <t>Baphomet</t>
  </si>
  <si>
    <t>+12 Perception</t>
  </si>
  <si>
    <t>Demon Lord</t>
  </si>
  <si>
    <t>darkvision 60 ft., true seeing; Perception +36</t>
  </si>
  <si>
    <t>Dagon</t>
  </si>
  <si>
    <t>27</t>
  </si>
  <si>
    <t>29</t>
  </si>
  <si>
    <t>electricity, mind-affecting effects, poison</t>
  </si>
  <si>
    <t>(27d10+405)</t>
  </si>
  <si>
    <t>Kostchtchie</t>
  </si>
  <si>
    <t>(chaotic, cold, demon, evil, extraplanar)</t>
  </si>
  <si>
    <t>unholy aura (DC 26)</t>
  </si>
  <si>
    <t>Pazuzu</t>
  </si>
  <si>
    <t>28</t>
  </si>
  <si>
    <t>40 ft., fly 80 ft. (perfect)</t>
  </si>
  <si>
    <t>30</t>
  </si>
  <si>
    <t>acid, electricity, poison</t>
  </si>
  <si>
    <t>Fort +8, Ref +10, Will +8</t>
  </si>
  <si>
    <t>darkvision 60 ft., see in darkness; Perception +14</t>
  </si>
  <si>
    <t>Fort +8, Ref +8, Will +8</t>
  </si>
  <si>
    <t>Fort +13, Ref +10, Will +10</t>
  </si>
  <si>
    <t>Fort +3, Ref +5, Will +6</t>
  </si>
  <si>
    <t>+1 longsword</t>
  </si>
  <si>
    <t>Fort +6, Ref +10, Will +8</t>
  </si>
  <si>
    <t>ghost touch</t>
  </si>
  <si>
    <t>20/good and silver</t>
  </si>
  <si>
    <t>Wind Yai</t>
  </si>
  <si>
    <t>(air, giant, native, oni, shapechanger)</t>
  </si>
  <si>
    <t>(+4 armor, +3 Dex, +16 natural, -2 size)</t>
  </si>
  <si>
    <t>Fort +20, Ref +9, Will +17</t>
  </si>
  <si>
    <t>sonic 5</t>
  </si>
  <si>
    <t>mwk morningstar +32/+27/+22/+17 (3d6+12) or  2 slams +30 (2d6+12)</t>
  </si>
  <si>
    <t>shocking missile +21 touch (4d6 electricity plus deafen)</t>
  </si>
  <si>
    <t>roaring gale</t>
  </si>
  <si>
    <t>Spell-Like Abilities (CL 16th; concentration +21)  Constant-cloak of winds*, fly  At Will-darkness, gaseous form, invisibility (self only), levitate  3/day-control weather, quickened shout (DC 19), wind wall  1/day-chain lightning (DC 21), whirlwind (DC 23)</t>
  </si>
  <si>
    <t>Str 35, Dex 16, Con 22, Int 15, Wis 20, Cha 21</t>
  </si>
  <si>
    <t>Awesome Blow, Cleave, Combat Casting, Combat Reflexes, Great Cleave, Great Fortitude, Improved Bull Rush, Power Attack, Quicken Spell-Like Ability (shout), Weapon Focus (morningstar)</t>
  </si>
  <si>
    <t>Bluff +28, Disguise +28, Fly +25, Intimidate +28, Perception +28, Perform (string) +28, Sense Motive +28, Stealth +17</t>
  </si>
  <si>
    <t>change shape (Medium, Large, or Huge humanoid; alter self or giant form II)</t>
  </si>
  <si>
    <t>solitary, gang (2-4), or storm (5-8)</t>
  </si>
  <si>
    <t>standard (masterwork chain shirt, masterwork morningstar, other treasure)</t>
  </si>
  <si>
    <t>A third eye rests on the forehead of this ornately robed giantess, her figure half-shrouded in the darkness of a starry night that swirls continuously about her.</t>
  </si>
  <si>
    <t>AP 54</t>
  </si>
  <si>
    <t>Roaring Gale (Su) As a standard action three times per day, a wind yai can select a point within sight on which to conjure a violent updraft, violently flinging its opponents into the air. When it uses this ability, the wind yai must make a single bull rush combat maneuver check (CMB equal to the wind yai's caster level + its Cha bonus; +21 for most wind yai) against all creatures in a 10-foot-radius burst. Any creature with a CMD score lower than the result of this check is hurled 1d6 x 10 feet straight up, and lands prone in a spot 1d4 x 5 feet from its original position. The wind yai selects the direction it wishes to throw its victims, and may select a different direction for each victim, though each must be thrown in a straight line. Creatures take falling damage for any impacts while traveling up or down in this way; if a creature collides with an object during its sideways movement, both the creature and the object take 1d6 points of damage and the creature is knocked prone in the space adjacent to the obstacle.  Shocking Missile (Su) As a swift action, a wind yai can fire a bolt of electricity from its third eye as a ranged touch attack. This attack has a range of 180 feet with no range increment, and deals 4d6 points of damage. If the creature struck is wearing metal armor or is made of metal, it instead takes 4d8 points of damage. Upon being struck by this attack, the victim must make a DC 25 Fortitude save or be deafened for 1d4 rounds. The save DC is Charisma-based.</t>
  </si>
  <si>
    <t>Wind yai may take after the graceful cloud giants in general appearance, but given their hard, icy stares and the brooding manner in which they carry themselves, observers may not immediately relate the two races. Whereas cloud giants wear their finely made robes and ornate jewelry with an air of regality and serenity, their oni imitators manage to make even the humblest garments and adornments seem ostentatious, and are always shrouded in an air of darkness that many liken to an ill omen. Though wind yai look as though they have one foot in the light of day and the other in the darkness of night, the shadow that perpetually swirls about the otherworldly beings is not the result of any natural source; in actuality, the supernatural night that constantly follows wind yai is a raw magical manifestation of their foul intentions and evil nature.  Wind yai do not shape the winds-they force their will upon them, commanding the powers of the sky to commit acts of domineering brutality with none of the natural grace normally associated with the element. Whereas a cloud giant is always accompanied by a gentle breeze, the malicious wind yai brings with it only furious storms, the chaotic winds tossing its hair about and blowing dust into its unblinking triad of eyes.  A wind yai is 20 feet tall and weighs over 5,000 pounds.  Ecology  A wind yai does not appear to walk upon the ground so much as glide across it-but even then, its exaggerated movements and overbearing demeanor make every footstep a thunderous stomp. An unexpected wayward breeze is enough to throw a stony-faced wind yai into a fit of rage, the delicate motions of nature an ever-present reminder of the wind yai's own blustering presence and lack of grace. Thus are wind yai desperate to gain some semblance of control over the capricious winds, and they use their sheer might and monstrous resolve to bend that untamable force to their will, taking pleasure in not only controlling nature, but also using it for unnatural acts of destruction.  Wind yai tend to wear thick, showy robes and heavy jewelry, though their great strength still allows them to move swiftly and with ease. Like all yai, wind yai each possess a third eye through which they can emit rays of destructive energy. In the case of wind yai, this powerful beam takes the form of a lightning bolt, as the oni channel the very essence of the storm into their attacks, simultaneously electrocuting their opponents while rendering them deaf with the cacophonous boom of thunder that follows the attack. They also possess the unique ability to send their foes flying into the air, commanding bursts of wind to carry their enemies aloft and bring them crashing back to the earth.  Habitat &amp; Society  Cloud giants possess one other thing wind yai yearn to claim mastery over-their instruments. But rather than use such delicate tools to create melodious works of art, wind yai are interested in their more destructive properties, and have a particular respect for bards, especially those who bend others to their will with their music. Thus do they tend to seek out such rhythmically inclined individuals, and when faced with a foe who possesses musical skill, wind yai will invariably seek to keep that individual alive, so they can force it to serve as the wind yai's enslaved jester and musician. An ensnared performer is usually forced to entertain its master until its fingers are cracked and raw and it inevitably falters while playing. Wind yai are hardly patient creatures, but nothing sets them off in quite the same way as a weak or inept musician, and even the most innocent mistake can mean the fatal end for an indentured bard. When wind yai are not presented with a suitable performer to capture and dominate, they seek out magical instruments, having a particular affection for rare, magical instruments, especially those with strings. A wind yai takes great pride in its musical possessions, and also finds a unique pleasure in assembling masses of enslaved musicians to perform thunderous symphonies.  Wind yai also take great pleasure in dominating cloud giants, perhaps even more so than bards, as they revere cloud giants' heavenly melodies above all others. Rather than apprehend these giants one by one, however, wind yai seek to dominate entire tribes of such beings, using their powers over the skies to trick particularly superstitious groups into thinking the oni are earthbound demigods or celestial messengers sent from on high. Groups of wind yai can be an even fiercer force, gathering entire legions of cloud giants under their command and leading them in aerial campaigns against helpless creatures on land. Evil cloud giants tend to make the best soldiers for wind yai leaders, though if the oni can manage to sway good-aligned cloud giants under their banner, the subsequent wars they wage are all the more satisfying.</t>
  </si>
  <si>
    <t>&lt;link rel="stylesheet"href="PF.css"&gt;&lt;div&gt;&lt;h2&gt;Oni, Wind Yai&lt;/h2&gt;&lt;h3&gt;&lt;i&gt;A third eye rests on the forehead of this ornately robed giantess, her figure half-shrouded in the darkness of a starry night that swirls continuously about her.&lt;/i&gt;&lt;/h3&gt;&lt;br&gt;&lt;/br&gt;&lt;/div&gt;&lt;div class="heading"&gt;&lt;p class="alignleft"&gt;Wind Yai&lt;/p&gt;&lt;p class="alignright"&gt;CR 16&lt;/p&gt;&lt;div style="clear: both;"&gt;&lt;/div&gt;&lt;/div&gt;&lt;div&gt;&lt;h5&gt;&lt;b&gt;XP &lt;/b&gt;76,800&lt;/h5&gt;&lt;h5&gt;LE Huge outsider (air, giant, native, oni, shapechanger)&lt;/h5&gt;&lt;h5&gt;&lt;b&gt;Init &lt;/b&gt;+3; &lt;b&gt;Senses &lt;/b&gt;darkvision 60 ft., low-light vision; Perception +28&lt;/h5&gt;&lt;/div&gt;&lt;hr/&gt;&lt;div&gt;&lt;h5&gt;&lt;b&gt;DEFENSE&lt;/b&gt;&lt;/h5&gt;&lt;/div&gt;&lt;hr/&gt;&lt;div&gt;&lt;h5&gt;&lt;b&gt;AC &lt;/b&gt;31, touch 11, flat-footed 28 (+4 armor, +3 Dex, +16 natural, -2 size)&lt;/h5&gt;&lt;h5&gt;&lt;b&gt;hp &lt;/b&gt;230 (20d10+120); regeneration 5 (acid or fire)&lt;/h5&gt;&lt;h5&gt;&lt;b&gt;Fort &lt;/b&gt;+20, &lt;b&gt;Ref &lt;/b&gt;+9, &lt;b&gt;Will &lt;/b&gt;+17&lt;/h5&gt;&lt;h5&gt;&lt;b&gt;Resist &lt;/b&gt;sonic 5; &lt;b&gt;SR &lt;/b&gt;27&lt;/h5&gt;&lt;/div&gt;&lt;hr/&gt;&lt;div&gt;&lt;h5&gt;&lt;b&gt;OFFENSE&lt;/b&gt;&lt;/h5&gt;&lt;/div&gt;&lt;hr/&gt;&lt;div&gt;&lt;h5&gt;&lt;b&gt;Spd &lt;/b&gt;40 ft., fly 60 ft. (good)&lt;/h5&gt;&lt;h5&gt;&lt;b&gt;Melee &lt;/b&gt;mwk morningstar +32/+27/+22/+17 (3d6+12) or &lt;/br&gt; 2 slams +30 (2d6+12)&lt;/h5&gt;&lt;h5&gt;&lt;b&gt;Ranged &lt;/b&gt;shocking missile +21 touch (4d6 electricity plus deafen)&lt;/h5&gt;&lt;h5&gt;&lt;b&gt;Space &lt;/b&gt;15 ft.; &lt;b&gt;Reach &lt;/b&gt;15 ft.&lt;/h5&gt;&lt;h5&gt;&lt;b&gt;Special Attacks &lt;/b&gt;roaring gale&lt;/h5&gt;&lt;h5&gt;&lt;b&gt;Spell-Like Abilities&lt;/b&gt; (CL 16th; concentration +21)  &lt;/br&gt;Constant&amp;mdash;&lt;i&gt;cloak of winds&lt;/i&gt;*, &lt;i&gt;fly&lt;/i&gt; &lt;/br&gt;At Will&amp;mdash;darkness, &lt;i&gt;gaseous form&lt;/i&gt;, &lt;i&gt;invisibility&lt;/i&gt; (self only), &lt;i&gt;levitate&lt;/i&gt; &lt;/br&gt;3/day&amp;mdash;&lt;i&gt;control weather&lt;/i&gt;, quickened &lt;i&gt;shout&lt;/i&gt; (DC 19), &lt;i&gt;wind wall&lt;/i&gt; &lt;/br&gt;1/day&amp;mdash;&lt;i&gt;chain lightning&lt;/i&gt; (DC 21), &lt;i&gt;whirlwind&lt;/i&gt; (DC 23)&lt;/h5&gt;&lt;/h5&gt;&lt;h5&gt;* See the &lt;i&gt;Advanced Player's Guide&lt;/i&gt;.&lt;/h5&gt;&lt;/div&gt;&lt;hr/&gt;&lt;div&gt;&lt;h5&gt;&lt;b&gt;STATISTICS&lt;/b&gt;&lt;/h5&gt;&lt;/div&gt;&lt;hr/&gt;&lt;div&gt;&lt;h5&gt;&lt;b&gt;Str &lt;/b&gt;35, &lt;b&gt;Dex &lt;/b&gt;16, &lt;b&gt;Con &lt;/b&gt;22, &lt;b&gt;Int &lt;/b&gt; 15, &lt;b&gt;Wis &lt;/b&gt;20, &lt;b&gt;Cha &lt;/b&gt;21&lt;/h5&gt;&lt;h5&gt;&lt;b&gt;Base Atk &lt;/b&gt;+20; &lt;b&gt;CMB &lt;/b&gt;+34; &lt;b&gt;CMD &lt;/b&gt;47&lt;/h5&gt;&lt;h5&gt;&lt;b&gt;Feats &lt;/b&gt;Awesome Blow, Cleave, Combat Casting, Combat Reflexes, Great Cleave, Great Fortitude, Improved Bull Rush, Power Attack, Quicken Spell-Like Ability (&lt;i&gt;shout&lt;/i&gt;), Weapon Focus (morningstar)&lt;/h5&gt;&lt;h5&gt;&lt;b&gt;Skills &lt;/b&gt;Bluff +28, Disguise +28, Fly +25, Intimidate +28, Perception +28, Perform (string) +28, Sense Motive +28, Stealth +17&lt;/h5&gt;&lt;h5&gt;&lt;b&gt;Languages &lt;/b&gt;Common, Giant&lt;/h5&gt;&lt;h5&gt;&lt;b&gt;SQ &lt;/b&gt;change shape (Medium, Large, or Huge humanoid; &lt;i&gt;alter self&lt;/i&gt; or &lt;i&gt;giant form&lt;/i&gt; II)&lt;/h5&gt;&lt;/div&gt;&lt;hr/&gt;&lt;div&gt;&lt;h5&gt;&lt;b&gt;ECOLOGY&lt;/b&gt;&lt;/h5&gt;&lt;/div&gt;&lt;hr/&gt;&lt;div&gt;&lt;h5&gt;&lt;b&gt;Environment &lt;/b&gt; temperate mountains&lt;/h5&gt;&lt;h5&gt;&lt;b&gt;Organization &lt;/b&gt;solitary, gang (2-4), or storm (5-8)&lt;/h5&gt;&lt;h5&gt;&lt;b&gt;Treasure &lt;/b&gt;standard (masterwork chain shirt, masterwork morningstar, other treasure)&lt;/h5&gt;&lt;/div&gt;&lt;hr/&gt;&lt;div&gt;&lt;h5&gt;&lt;b&gt;SPECIAL ABILITIES&lt;/b&gt;&lt;/h5&gt;&lt;/div&gt;&lt;hr/&gt;&lt;div&gt;&lt;/h5&gt;&lt;h5&gt;&lt;b&gt;Roaring Gale (Su)&lt;/b&gt; As a standard action three times per day, a wind yai can select a point within sight on which to conjure a violent updraft, violently flinging its opponents into the air. When it uses this ability, the wind yai must make a single bull rush combat maneuver check (CMB equal to the wind yai's caster level + its Cha bonus; +21 for most wind yai) against all creatures in a 10-foot-radius burst. Any creature with a CMD score lower than the result of this check is hurled 1d6 x 10 feet straight up, and lands prone in a spot 1d4 x 5 feet from its original position. The wind yai selects the direction it wishes to throw its victims, and may select a different direction for each victim, though each must be thrown in a straight line. Creatures take falling damage for any impacts while traveling up or down in this way; if a creature collides with an object during its sideways movement, both the creature and the object take 1d6 points of damage and the creature is knocked prone in the space adjacent to the obstacle.  &lt;/h5&gt;&lt;h5&gt;&lt;b&gt;Shocking Missile (Su)&lt;/b&gt; As a swift action, a wind yai can fire a bolt of electricity from its third eye as a ranged touch attack. This attack has a range of 180 feet with no range increment, and deals 4d6 points of damage. If the creature struck is wearing metal armor or is made of metal, it instead takes 4d8 points of damage. Upon being struck by this attack, the victim must make a DC 25 Fortitude save or be deafened for 1d4 rounds. The save DC is Charisma-based.&lt;/h5&gt;&lt;/div&gt;&lt;br&gt;&lt;/br&gt;&lt;div&gt;&lt;h4&gt;&lt;p&gt;&lt;p&gt;Wind yai may take after the graceful cloud giants in general appearance, but given their hard, icy stares and the brooding manner in which they carry themselves, observers may not immediately relate the two races. Whereas cloud giants wear their finely made robes and ornate jewelry with an air of regality and serenity, their oni imitators manage to make even the humblest garments and adornments seem ostentatious, and are always shrouded in an air of darkness that many liken to an ill omen. Though wind yai look as though they have one foot in the light of day and the other in the darkness of night, the shadow that perpetually swirls about the otherworldly beings is not the result of any natural source; in actuality, the supernatural night that constantly follows wind yai is a raw magical manifestation of their foul intentions and evil nature.  Wind yai do not shape the winds-they force their will upon them, commanding the powers of the sky to commit acts of domineering brutality with none of the natural grace normally associated with the element. Whereas a cloud giant is always accompanied by a gentle breeze, the malicious wind yai brings with it only furious storms, the chaotic winds tossing its hair about and blowing dust into its unblinking triad of eyes.  A wind yai is 20 feet tall and weighs over 5,000 pounds.  &lt;b&gt;&lt;/p&gt;&lt;p&gt;Ecology&lt;/b&gt;&lt;/p&gt;&lt;p&gt;  A wind yai does not appear to walk upon the ground so much as glide across it-but even then, its exaggerated movements and overbearing demeanor make every footstep a thunderous stomp. An unexpected wayward breeze is enough to throw a stony-faced wind yai into a fit of rage, the delicate motions of nature an ever-present reminder of the wind yai's own blustering presence and lack of grace. Thus are wind yai desperate to gain some semblance of control over the capricious winds, and they use their sheer might and monstrous resolve to bend that untamable force to their will, taking pleasure in not only controlling nature, but also using it for unnatural acts of destruction.  Wind yai tend to wear thick, showy robes and heavy jewelry, though their great strength still allows them to move swiftly and with ease. Like all yai, wind yai each possess a third eye through which they can emit rays of destructive energy. In the case of wind yai, this powerful beam takes the form of a lightning bolt, as the oni channel the very essence of the storm into their attacks, simultaneously electrocuting their opponents while rendering them deaf with the cacophonous boom of thunder that follows the attack. They also possess the unique ability to send their foes &lt;i&gt;fly&lt;/i&gt;ing into the air, commanding bursts of wind to carry their enemies aloft and bring them crashing back to the earth.  &lt;b&gt;&lt;/p&gt;&lt;p&gt;Habitat &amp;  Society&lt;/b&gt;&lt;/p&gt;&lt;p&gt;  Cloud giants possess one other thing wind yai yearn to claim mastery over-their instruments. But rather than use such delicate tools to create melodious works of art, wind yai are interested in their more destructive properties, and have a particular respect for bards, especially those who bend others to their will with their music. Thus do they tend to seek out such rhythmically inclined individuals, and when faced with a foe who possesses musical skill, wind yai will invariably seek to keep that individual alive, so they can force it to serve as the wind yai's enslaved jester and musician. An ensnared performer is usually forced to entertain its master until its fingers are cracked and raw and it inevitably falters while playing. Wind yai are hardly patient creatures, but nothing sets them off in quite the same way as a weak or inept musician, and even the most innocent mistake can mean the fatal end for an indentured bard. When wind yai are not presented with a suitable performer to capture and dominate, they seek out magical instruments, having a particular affection for rare, magical instruments, especially those with strings. A wind yai takes great pride in its musical possessions, and also finds a unique pleasure in assembling masses of enslaved musicians to perform thunderous symphonies.  Wind yai also take great pleasure in dominating cloud giants, perhaps even more so than bards, as they revere cloud giants' heavenly melodies above all others. Rather than apprehend these giants one by one, however, wind yai seek to dominate entire tribes of such beings, using their powers over the skies to trick particularly superstitious groups into thinking the oni are earthbound demigods or celestial messengers sent from on high. Groups of wind yai can be an even fiercer force, gathering entire legions of cloud giants under their command and leading them in aerial campaigns against helpless creatures on land. Evil cloud giants tend to make the best soldiers for wind yai leaders, though if the oni can manage to sway good-aligned cloud giants under their banner, the subsequent wars they wage are all the more satisfying.&lt;/p&gt;&lt;/h4&gt;&lt;/div&gt;</t>
  </si>
  <si>
    <t>Aballonian</t>
  </si>
  <si>
    <t>(10d10+20)</t>
  </si>
  <si>
    <t>sunlight dependency</t>
  </si>
  <si>
    <t>2 claws +15 (1d8+4/19-20 plus grab)</t>
  </si>
  <si>
    <t>spark +12 touch (2d6 electricity)</t>
  </si>
  <si>
    <t>Str 19, Dex 14, Con -, Int 17, Wis 10, Cha 11</t>
  </si>
  <si>
    <t>Improved Critical (claw), Iron Will, Lightning Reflexes, Power Attack, Weapon Focus (claw)</t>
  </si>
  <si>
    <t>Acrobatics +12 (+16 when jumping), Climb +22, Knowledge (engineering) +13, Perception +10, Stealth +12</t>
  </si>
  <si>
    <t>Common; shortwave 100 ft.</t>
  </si>
  <si>
    <t>rebuild</t>
  </si>
  <si>
    <t xml:space="preserve"> Aballon</t>
  </si>
  <si>
    <t>solitary, pair, or network (3-6)</t>
  </si>
  <si>
    <t>This insectile construct skitters around on metallic legs, its manipulators clacking and glowing eyes searching.</t>
  </si>
  <si>
    <t>Distant Worlds</t>
  </si>
  <si>
    <t>Rebuild (Ex) Aballonian machines are capable of improving and adapting their designs. Each Aballonian starts out with one of the abilities listed below. For every two additional abilities it possesses, its CR increases by +1. Aballonians may also add the customizable abilities of animated objects (Pathfinder RPG Bestiary 14, Pathfinder Adventure Path #43 80), increasing their CRs by +1 for every 2 Construction Points spent in this way. (They are already considered metal.) Aballonians may adapt of their own volition, but it takes 1 day to add each additional ability beyond the first, and they must also possess the rare materials necessary to make such improvements. An ability can only be gained once unless stated otherwise.  • Gain a plasma cutter that deals 1d6 points of fire damage on a melee touch attack.  • Gain advanced treads that increase base speed to 60 feet.  • Modify chassis to gain a burrow, climb, or swim speed of 60 feet. This ability may be taken multiple times. Its effects do not stack. Each time it is taken, it applies to a new movement type.  • Add a radar dish that grants blindsight 120 feet.  • Gain an additional claw or slam melee attack (1d6 damage).  Lengthen arms to extend reach by 5 feet.  • Gain the rend special attack (2 claws, 1d8+6).  • Add armor plating to gain a +4 natural armor bonus to AC.  • Harden systems to gain resistance 10 against a single energy type (acid, cold, electricity, or fire). This ability may be taken multiple times. Its effects do not stack. Each time it is taken, it applies to a new energy type.  Shortwave (Ex) An Aballonian can communicate with nearby Aballonians via invisible waves. This functions as telepathy 100 ft., but only with other Aballonians. In combat, if any allied Aballonians within range can act in a surprise round, all of them can.  Spark (Ex) As a standard action, an Aballonian can launch an arc of electricity at a nearby creature. This attack has a range of 20 feet with no range increment. In addition, whenever an Aballonian makes a check to maintain a grapple, it can use its spark attack against the creature it is grappling as a free action.  Sunlight Dependency (Ex) Aballonians gain their energy from light. In areas of darkness, they gain the sickened condition.</t>
  </si>
  <si>
    <t>Aballonians are intelligent, self-modifying constructs. The stat block presented here represents only the most basic type found on Aballon, with much larger or smaller variants taking the form of gargantuan excavators, gliding solar-powered flyers, ribbonlike serpent creatures, disembodied processor intelligences, or stranger designs.</t>
  </si>
  <si>
    <t>&lt;link rel="stylesheet"href="PF.css"&gt;&lt;div&gt;&lt;h2&gt;Aballonian&lt;/h2&gt;&lt;h3&gt;&lt;i&gt;This insectile construct skitters around on metallic legs, its manipulators clacking and glowing eyes searching.&lt;/i&gt;&lt;/h3&gt;&lt;br&gt;&lt;/br&gt;&lt;/div&gt;&lt;div class="heading"&gt;&lt;p class="alignleft"&gt;Aballonian&lt;/p&gt;&lt;p class="alignright"&gt;CR 7&lt;/p&gt;&lt;div style="clear: both;"&gt;&lt;/div&gt;&lt;/div&gt;&lt;div&gt;&lt;h5&gt;&lt;b&gt;XP &lt;/b&gt;3,200&lt;/h5&gt;&lt;h5&gt;N Medium construct &lt;/h5&gt;&lt;h5&gt;&lt;b&gt;Init &lt;/b&gt;+2; &lt;b&gt;Senses &lt;/b&gt;darkvision 60 ft., low-light vision; Perception +10&lt;/h5&gt;&lt;/div&gt;&lt;hr/&gt;&lt;div&gt;&lt;h5&gt;&lt;b&gt;DEFENSE&lt;/b&gt;&lt;/h5&gt;&lt;/div&gt;&lt;hr/&gt;&lt;div&gt;&lt;h5&gt;&lt;b&gt;AC &lt;/b&gt;20, touch 12, flat-footed 18 (+2 Dex, +8 natural)&lt;/h5&gt;&lt;h5&gt;&lt;b&gt;hp &lt;/b&gt;75 (10d10+20)&lt;/h5&gt;&lt;h5&gt;&lt;b&gt;Fort &lt;/b&gt;+3, &lt;b&gt;Ref &lt;/b&gt;+7, &lt;b&gt;Will &lt;/b&gt;+5&lt;/h5&gt;&lt;h5&gt;&lt;b&gt;DR &lt;/b&gt;5/adamantine; &lt;b&gt;Immune &lt;/b&gt;construct traits&lt;/h5&gt;&lt;h5&gt;&lt;b&gt;Weaknesses &lt;/b&gt;sunlight dependency&lt;/h5&gt;&lt;/div&gt;&lt;hr/&gt;&lt;div&gt;&lt;h5&gt;&lt;b&gt;OFFENSE&lt;/b&gt;&lt;/h5&gt;&lt;/div&gt;&lt;hr/&gt;&lt;div&gt;&lt;h5&gt;&lt;b&gt;Spd &lt;/b&gt;40 ft., climb 20 ft.&lt;/h5&gt;&lt;h5&gt;&lt;b&gt;Melee &lt;/b&gt;2 claws +15 (1d8+4/19-20 plus grab)&lt;/h5&gt;&lt;h5&gt;&lt;b&gt;Ranged &lt;/b&gt;spark +12 touch (2d6 electricity)&lt;/h5&gt;&lt;h5&gt;&lt;b&gt;Space &lt;/b&gt;5 ft.; &lt;b&gt;Reach &lt;/b&gt;5 ft.&lt;/h5&gt;&lt;/div&gt;&lt;hr/&gt;&lt;div&gt;&lt;h5&gt;&lt;b&gt;STATISTICS&lt;/b&gt;&lt;/h5&gt;&lt;/div&gt;&lt;hr/&gt;&lt;div&gt;&lt;h5&gt;&lt;b&gt;Str &lt;/b&gt;19, &lt;b&gt;Dex &lt;/b&gt;14, &lt;b&gt;Con &lt;/b&gt;-, &lt;b&gt;Int &lt;/b&gt; 17, &lt;b&gt;Wis &lt;/b&gt;10, &lt;b&gt;Cha &lt;/b&gt;11&lt;/h5&gt;&lt;h5&gt;&lt;b&gt;Base Atk &lt;/b&gt;+10; &lt;b&gt;CMB &lt;/b&gt;+14 (+18 grapple); &lt;b&gt;CMD &lt;/b&gt;26&lt;/h5&gt;&lt;h5&gt;&lt;b&gt;Feats &lt;/b&gt;Improved Critical (claw), Iron Will, Lightning Reflexes, Power Attack, Weapon Focus (claw)&lt;/h5&gt;&lt;h5&gt;&lt;b&gt;Skills &lt;/b&gt;Acrobatics +12 (+16 when jumping), Climb +22, Knowledge (engineering) +13, Perception +10, Stealth +12&lt;/h5&gt;&lt;h5&gt;&lt;b&gt;Languages &lt;/b&gt;Common; shortwave 100 ft.&lt;/h5&gt;&lt;h5&gt;&lt;b&gt;SQ &lt;/b&gt;rebuild&lt;/h5&gt;&lt;/div&gt;&lt;hr/&gt;&lt;div&gt;&lt;h5&gt;&lt;b&gt;ECOLOGY&lt;/b&gt;&lt;/h5&gt;&lt;/div&gt;&lt;hr/&gt;&lt;div&gt;&lt;h5&gt;&lt;b&gt;Environment &lt;/b&gt; Aballon&lt;/h5&gt;&lt;h5&gt;&lt;b&gt;Organization &lt;/b&gt;solitary, pair, or network (3-6)&lt;/h5&gt;&lt;h5&gt;&lt;b&gt;Treasure &lt;/b&gt;standard&lt;/h5&gt;&lt;/div&gt;&lt;hr/&gt;&lt;div&gt;&lt;h5&gt;&lt;b&gt;SPECIAL ABILITIES&lt;/b&gt;&lt;/h5&gt;&lt;/div&gt;&lt;hr/&gt;&lt;div&gt;&lt;/h5&gt;&lt;h5&gt;&lt;b&gt;Rebuild (Ex)&lt;/b&gt; Aballonian machines are capable of improving and adapting their designs. Each Aballonian starts out with one of the abilities listed below. For every two additional abilities it possesses, its CR increases by +1. Aballonians may also add the customizable abilities of animated objects (&lt;i&gt;Pathfinder RPG Bestiary&lt;/i&gt; 14, &lt;i&gt;Pathfinder Adventure Path&lt;/i&gt; #43 80), increasing their CRs by +1 for every 2 Construction Points spent in this way. (They are already considered metal.) Aballonians may adapt of their own volition, but it takes 1 day to add each additional ability beyond the first, and they must also possess the rare materials necessary to make such improvements. An ability can only be gained once unless stated otherwise.  &lt;ul&gt;&lt;li&gt; Gain a plasma cutter that deals 1d6 points of fire damage on a melee touch attack.  &lt;li&gt; Gain advanced treads that increase base speed to 60 feet.  &lt;li&gt; Modify chassis to gain a burrow, climb, or swim speed of 60 feet. This ability may be taken multiple times. Its effects do not stack. Each time it is taken, it applies to a new movement type.  &lt;li&gt; Add a radar dish that grants blindsight 120 feet.  &lt;li&gt; Gain an additional claw or slam melee attack (1d6 damage).  Lengthen arms to extend reach by 5 feet.  &lt;li&gt; Gain the rend special attack (2 claws, 1d8+6).  &lt;li&gt; Add armor plating to gain a +4 natural armor bonus to AC.  &lt;li&gt; Harden systems to gain resistance 10 against a single energy type (acid, cold, electricity, or fire). This ability may be taken multiple times. Its effects do not stack. Each time it is taken, it applies to a new energy type.  &lt;/h5&gt;&lt;h5&gt;&lt;b&gt;Shortwave (Ex)&lt;/b&gt; An Aballonian can communicate with nearby Aballonians via invisible waves. This functions as telepathy 100 ft., but only with other Aballonians. In combat, if any allied Aballonians within range can act in a surprise round, all of them can.  &lt;/h5&gt;&lt;h5&gt;&lt;b&gt;Spark (Ex)&lt;/b&gt; As a standard action, an Aballonian can launch an arc of electricity at a nearby creature. This attack has a range of 20 feet with no range increment. In addition, whenever an Aballonian makes a check to maintain a grapple, it can use its spark attack against the creature it is grappling as a free action.  &lt;/h5&gt;&lt;h5&gt;&lt;b&gt;Sunlight Dependency (Ex)&lt;/b&gt; Aballonians gain their energy from light. In areas of darkness, they gain the sickened condition.&lt;/ul&gt;&lt;/h5&gt;&lt;/div&gt;&lt;br&gt;&lt;/br&gt;&lt;div&gt;&lt;h4&gt;&lt;p&gt;&lt;p&gt;Aballonians are intelligent, self-modifying constructs. The stat block presented here represents only the most basic type found on Aballon, with much larger or smaller variants taking the form of gargantuan excavators, gliding solar-powered flyers, ribbonlike serpent creatures, disembodied processor intelligences, or stranger designs.&lt;/p&gt;&lt;/h4&gt;&lt;/div&gt;</t>
  </si>
  <si>
    <t>Contemplative Of Ashok</t>
  </si>
  <si>
    <t>blindsight 60 ft., darkvision 60 ft., detect magic; Perception +10</t>
  </si>
  <si>
    <t>(+1 Dex, +1 dodge, +0 natural)</t>
  </si>
  <si>
    <t>(4d10-4)</t>
  </si>
  <si>
    <t>Fort +0, Ref +5, Will +7</t>
  </si>
  <si>
    <t>claw +2 (1d4-2)</t>
  </si>
  <si>
    <t>Spell-Like Abilities (CL 4th; concentration +9)  Constant-detect magic, mage hand, read magic, tongues   At Will-daze (DC 15), detect thoughts (DC 17), ghost sound (DC 15), magic missile   3/day-telekinesis (DC 20)</t>
  </si>
  <si>
    <t>Str 6, Dex 13, Con 8, Int 24, Wis 17, Cha 21</t>
  </si>
  <si>
    <t>Combat Casting, Dodge</t>
  </si>
  <si>
    <t>Bluff +9, Diplomacy +9, Fly +9, Handle Animal +9, Knowledge (arcana, history, planes) +11, Linguistics +11, Perception +10, Sense Motive +7, Spellcraft +11, Use Magic Device +9</t>
  </si>
  <si>
    <t>telepathy 100 ft., tongues</t>
  </si>
  <si>
    <t xml:space="preserve"> urban</t>
  </si>
  <si>
    <t>solitary, trio, or band (4-7)</t>
  </si>
  <si>
    <t>This floating creature is mostly pulsating brain-sac, with the body beneath it somewhere between that of an insect and a human fetus.</t>
  </si>
  <si>
    <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telekinesis. Evolution-whether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of Ashok weighs roughly 100 pounds and measures 3 feet in diameter, though it prefers to float at the eye level of whomever it's talking to. Most become sages or arcanists, taking levels of wizard, sorcerer, bard, or other arcane spell-wielding classes; though divine casters are not unknown, most Contemplatives have little interest in the gods (or perhaps the gods take affront at the creatures' probing and presumptuous questions regarding the nature of reality). When they speak inside another creature's head, their voices are monotone and seeming to come from everywhere at once, and when multiple Contemplatives are encountered, they almost always speak as "we" rather than the individual "I."</t>
  </si>
  <si>
    <t>&lt;link rel="stylesheet"href="PF.css"&gt;&lt;div&gt;&lt;h2&gt;Contemplative Of Ashok&lt;/h2&gt;&lt;h3&gt;&lt;i&gt;This floating creature is mostly pulsating brain-sac, with the body beneath it somewhere between that of an insect and a human fetus.&lt;/i&gt;&lt;/h3&gt;&lt;br&gt;&lt;/br&gt;&lt;/div&gt;&lt;div class="heading"&gt;&lt;p class="alignleft"&gt;Contemplative Of Ashok&lt;/p&gt;&lt;p class="alignright"&gt;CR 2&lt;/p&gt;&lt;div style="clear: both;"&gt;&lt;/div&gt;&lt;/div&gt;&lt;div&gt;&lt;h5&gt;&lt;b&gt;XP &lt;/b&gt;600&lt;/h5&gt;&lt;h5&gt;N Medium monstrous humanoid &lt;/h5&gt;&lt;h5&gt;&lt;b&gt;Init &lt;/b&gt;+1; &lt;b&gt;Senses &lt;/b&gt;blindsight 60 ft., darkvision 60 ft., &lt;i&gt;detect magic&lt;/i&gt;; Perception +10&lt;/h5&gt;&lt;/div&gt;&lt;hr/&gt;&lt;div&gt;&lt;h5&gt;&lt;b&gt;DEFENSE&lt;/b&gt;&lt;/h5&gt;&lt;/div&gt;&lt;hr/&gt;&lt;div&gt;&lt;h5&gt;&lt;b&gt;AC &lt;/b&gt;12, touch 12, flat-footed 10 (+1 Dex, +1 dodge)&lt;/h5&gt;&lt;h5&gt;&lt;b&gt;hp &lt;/b&gt;18 (4d10-4)&lt;/h5&gt;&lt;h5&gt;&lt;b&gt;Fort &lt;/b&gt;+0, &lt;b&gt;Ref &lt;/b&gt;+5, &lt;b&gt;Will &lt;/b&gt;+7&lt;/h5&gt;&lt;h5&gt;&lt;b&gt;Immune &lt;/b&gt;mind-affecting effects&lt;/h5&gt;&lt;/div&gt;&lt;hr/&gt;&lt;div&gt;&lt;h5&gt;&lt;b&gt;OFFENSE&lt;/b&gt;&lt;/h5&gt;&lt;/div&gt;&lt;hr/&gt;&lt;div&gt;&lt;h5&gt;&lt;b&gt;Spd &lt;/b&gt;5 ft., fly 30 ft. (perfect)&lt;/h5&gt;&lt;h5&gt;&lt;b&gt;Melee &lt;/b&gt;claw +2 (1d4-2)&lt;/h5&gt;&lt;h5&gt;&lt;b&gt;Space &lt;/b&gt;5 ft.; &lt;b&gt;Reach &lt;/b&gt;5 ft.&lt;/h5&gt;&lt;h5&gt;&lt;b&gt;Spell-Like Abilities&lt;/b&gt; (CL 4th; concentration +9)  &lt;/br&gt;Constant&amp;mdash;&lt;i&gt;detect magic&lt;/i&gt;, &lt;i&gt;mage hand&lt;/i&gt;, &lt;i&gt;read magic&lt;/i&gt;, &lt;i&gt;tongues&lt;/i&gt; &lt;/br&gt;At Will&amp;mdash;&lt;i&gt;daze&lt;/i&gt; (DC 15), &lt;i&gt;detect thoughts&lt;/i&gt; (DC 17), &lt;i&gt;ghost sound&lt;/i&gt; (DC 15), &lt;i&gt;magic missile&lt;/i&gt; &lt;/br&gt;3/day&amp;mdash;&lt;i&gt;telekinesis&lt;/i&gt; (DC 20)&lt;/h5&gt;&lt;/h5&gt;&lt;/div&gt;&lt;hr/&gt;&lt;div&gt;&lt;h5&gt;&lt;b&gt;STATISTICS&lt;/b&gt;&lt;/h5&gt;&lt;/div&gt;&lt;hr/&gt;&lt;div&gt;&lt;h5&gt;&lt;b&gt;Str &lt;/b&gt;6, &lt;b&gt;Dex &lt;/b&gt;13, &lt;b&gt;Con &lt;/b&gt;8, &lt;b&gt;Int &lt;/b&gt; 24, &lt;b&gt;Wis &lt;/b&gt;17, &lt;b&gt;Cha &lt;/b&gt;21&lt;/h5&gt;&lt;h5&gt;&lt;b&gt;Base Atk &lt;/b&gt;+4; &lt;b&gt;CMB &lt;/b&gt;+2; &lt;b&gt;CMD &lt;/b&gt;14&lt;/h5&gt;&lt;h5&gt;&lt;b&gt;Feats &lt;/b&gt;Combat Casting, Dodge&lt;/h5&gt;&lt;h5&gt;&lt;b&gt;Skills &lt;/b&gt;Bluff +9, Diplomacy +9, Fly +9, Handle Animal +9, Knowledge (arcana, history, planes) +11, Linguistics +11, Perception +10, Sense Motive +7, Spellcraft +11, Use Magic Device +9&lt;/h5&gt;&lt;h5&gt;&lt;b&gt;Languages &lt;/b&gt;telepathy 100 ft., &lt;i&gt;tongues&lt;/i&gt;&lt;/h5&gt;&lt;/div&gt;&lt;hr/&gt;&lt;div&gt;&lt;h5&gt;&lt;b&gt;ECOLOGY&lt;/b&gt;&lt;/h5&gt;&lt;/div&gt;&lt;hr/&gt;&lt;div&gt;&lt;h5&gt;&lt;b&gt;Environment &lt;/b&gt; urban&lt;/h5&gt;&lt;h5&gt;&lt;b&gt;Organization &lt;/b&gt;solitary, trio, or band (4-7)&lt;/h5&gt;&lt;h5&gt;&lt;b&gt;Treasure &lt;/b&gt;standard&lt;/h5&gt;&lt;/div&gt;&lt;br&gt;&lt;/br&gt;&lt;div&gt;&lt;h4&gt;&lt;p&gt;&lt;p&gt;Once,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&lt;i&gt;telekinesis&lt;/i&gt;. Evolution-whether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of Ashok weighs roughly 100 pounds and measures 3 feet in diameter, though it prefers to float at the eye level of whomever it's talking to. Most become sages or arcanists, taking levels of wizard, sorcerer, bard, or other arcane spell-wielding classes; though divine casters are not unknown, most Contemplatives have little interest in the gods (or perhaps the gods take affront at the creatures' probing and presumptuous questions regarding the nature of reality). When they speak inside another creature's head, their voices are monotone and seeming to come from everywhere at once, and when multiple Contemplatives are encountered, they almost always speak as "we" rather than the individual "I."&lt;/p&gt;&lt;/h4&gt;&lt;/div&gt;</t>
  </si>
  <si>
    <t>Dragonkin</t>
  </si>
  <si>
    <t>(10d12+50)</t>
  </si>
  <si>
    <t>Fort +12, Ref +9, Will +8</t>
  </si>
  <si>
    <t>fire, magic paralysis and sleep, dragon traits</t>
  </si>
  <si>
    <t>mwk glaive +16/+11 (2d8+9/3), bite +16 (1d8+6) or   bite +16 (1d8+6), 2 claws +15 (1d6+6)</t>
  </si>
  <si>
    <t>10 ft. (15 ft. with glaive)</t>
  </si>
  <si>
    <t>breath weapon (30-ft. cone, 9d6 fire damage, Reflex DC 20 half, usable every 1d4 rounds)</t>
  </si>
  <si>
    <t>Str 22, Dex 15, Con 20, Int 11, Wis 12, Cha 17</t>
  </si>
  <si>
    <t>Combat Reflexes, Flyby Attack, Power Attack, Vital Strike, Weapon Focus (bite)</t>
  </si>
  <si>
    <t>Bluff +16, Fly +17, Intimidate +16, Perception +14, Stealth +11, Survival +14</t>
  </si>
  <si>
    <t>rider bond</t>
  </si>
  <si>
    <t>solitary, pair, patrol (3-6), or wing (7-14)</t>
  </si>
  <si>
    <t>standard (masterwork glaive, other treasure)</t>
  </si>
  <si>
    <t>This sleek, gold-scaled draconic creature looks both regal and intelligent. A leather harness holds a saddle between its wings, and it bears a massive glaive.</t>
  </si>
  <si>
    <t>Rider Bond (Su) A dragonkin can form a permanent bond with its rider. Once this bond is made, a dragonkin cannot form another rider bond until its current rider dies. A dragonkin and its rider can communicate with each other as if they both had telepathy 100 ft. In combat, when a rider is mounted on his dragonkin, both creatures roll initiative separately and treat the highest result as their single result.</t>
  </si>
  <si>
    <t>Somewhere between true dragons and brute drakes lie the dragonkin. Intelligent, even-tempered, and deadly in combat, dragonkin get along well with humanoids. Unlike many other dragons, dragonkin have enough dexterity in their front limbs to have adopted weapons, favoring huge glaives and long lances.  The most unique aspect of dragonkin is their bond with other races. Dragonkin opposed to the depredations of evil dragons in the Drakelands recognize other cultures' potential, and such individuals often adopt humanoid riders. After it comes of age, a dragonkin may form an unbreakable partnership with a rider, who acts as a trusted comrade. In battle, a rider and her dragon are inseparable, in such constant telepathic communication that they almost seem to be one entity. When not fighting, the humanoids are responsible for caring and providing for their draconic companions, though this domestic role is more a social dynamic than outright servitude.  Built for speed, dragonkin are long and sleek. Many adopt mannerisms from humanoid races, even going so far as to wear armor, and this, combined with the fact that dragonkin have thrown in their lot with humanoids, sometimes disgusts true dragons. A typical dragonkin is 15 to 20 feet long and roughly 2,000 pounds.</t>
  </si>
  <si>
    <t>&lt;link rel="stylesheet"href="PF.css"&gt;&lt;div&gt;&lt;h2&gt;Dragonkin&lt;/h2&gt;&lt;h3&gt;&lt;i&gt;This sleek, gold-scaled draconic creature looks both regal and intelligent. A leather harness holds a saddle between its wings, and it bears a massive glaive.&lt;/i&gt;&lt;/h3&gt;&lt;br&gt;&lt;/br&gt;&lt;/div&gt;&lt;div class="heading"&gt;&lt;p class="alignleft"&gt;Dragonkin&lt;/p&gt;&lt;p class="alignright"&gt;CR 9&lt;/p&gt;&lt;div style="clear: both;"&gt;&lt;/div&gt;&lt;/div&gt;&lt;div&gt;&lt;h5&gt;&lt;b&gt;XP &lt;/b&gt;6,400&lt;/h5&gt;&lt;h5&gt;LN Large dragon &lt;/h5&gt;&lt;h5&gt;&lt;b&gt;Init &lt;/b&gt;+2; &lt;b&gt;Senses &lt;/b&gt;darkvision 60 ft., low-light vision, scent; Perception +14&lt;/h5&gt;&lt;/div&gt;&lt;hr/&gt;&lt;div&gt;&lt;h5&gt;&lt;b&gt;DEFENSE&lt;/b&gt;&lt;/h5&gt;&lt;/div&gt;&lt;hr/&gt;&lt;div&gt;&lt;h5&gt;&lt;b&gt;AC &lt;/b&gt;23, touch 11, flat-footed 21 (+2 Dex, +12 natural, -1 size)&lt;/h5&gt;&lt;h5&gt;&lt;b&gt;hp &lt;/b&gt;115 (10d12+50)&lt;/h5&gt;&lt;h5&gt;&lt;b&gt;Fort &lt;/b&gt;+12, &lt;b&gt;Ref &lt;/b&gt;+9, &lt;b&gt;Will &lt;/b&gt;+8&lt;/h5&gt;&lt;h5&gt;&lt;b&gt;Immune &lt;/b&gt;fire, magic paralysis and sleep, dragon traits&lt;/h5&gt;&lt;/div&gt;&lt;hr/&gt;&lt;div&gt;&lt;h5&gt;&lt;b&gt;OFFENSE&lt;/b&gt;&lt;/h5&gt;&lt;/div&gt;&lt;hr/&gt;&lt;div&gt;&lt;h5&gt;&lt;b&gt;Spd &lt;/b&gt;40 ft., fly 120 ft. (average)&lt;/h5&gt;&lt;h5&gt;&lt;b&gt;Melee &lt;/b&gt;mwk glaive +16/+11 (2d8+9/3), bite +16 (1d8+6) or &lt;/br&gt;  bite +16 (1d8+6), 2 claws +15 (1d6+6)&lt;/h5&gt;&lt;h5&gt;&lt;b&gt;Space &lt;/b&gt;10 ft.; &lt;b&gt;Reach &lt;/b&gt;10 ft. (15 ft. with glaive)&lt;/h5&gt;&lt;h5&gt;&lt;b&gt;Special Attacks &lt;/b&gt;breath weapon (30-ft. cone, 9d6 fire damage, Reflex DC 20 half, usable every 1d4 rounds)&lt;/h5&gt;&lt;/div&gt;&lt;hr/&gt;&lt;div&gt;&lt;h5&gt;&lt;b&gt;STATISTICS&lt;/b&gt;&lt;/h5&gt;&lt;/div&gt;&lt;hr/&gt;&lt;div&gt;&lt;h5&gt;&lt;b&gt;Str &lt;/b&gt;22, &lt;b&gt;Dex &lt;/b&gt;15, &lt;b&gt;Con &lt;/b&gt;20, &lt;b&gt;Int &lt;/b&gt; 11, &lt;b&gt;Wis &lt;/b&gt;12, &lt;b&gt;Cha &lt;/b&gt;17&lt;/h5&gt;&lt;h5&gt;&lt;b&gt;Base Atk &lt;/b&gt;+10; &lt;b&gt;CMB &lt;/b&gt;+17; &lt;b&gt;CMD &lt;/b&gt;29&lt;/h5&gt;&lt;h5&gt;&lt;b&gt;Feats &lt;/b&gt;Combat Reflexes, Flyby Attack, Power Attack, Vital Strike, Weapon Focus (bite)&lt;/h5&gt;&lt;h5&gt;&lt;b&gt;Skills &lt;/b&gt;Bluff +16, Fly +17, Intimidate +16, Perception +14, Stealth +11, Survival +14&lt;/h5&gt;&lt;h5&gt;&lt;b&gt;Languages &lt;/b&gt;Common, Draconic&lt;/h5&gt;&lt;h5&gt;&lt;b&gt;SQ &lt;/b&gt;rider bond&lt;/h5&gt;&lt;/div&gt;&lt;hr/&gt;&lt;div&gt;&lt;h5&gt;&lt;b&gt;ECOLOGY&lt;/b&gt;&lt;/h5&gt;&lt;/div&gt;&lt;hr/&gt;&lt;div&gt;&lt;h5&gt;&lt;b&gt;Environment &lt;/b&gt; any mountains&lt;/h5&gt;&lt;h5&gt;&lt;b&gt;Organization &lt;/b&gt;solitary, pair, patrol (3-6), or wing (7-14)&lt;/h5&gt;&lt;h5&gt;&lt;b&gt;Treasure &lt;/b&gt;standard (masterwork glaive, other treasure)&lt;/h5&gt;&lt;/div&gt;&lt;hr/&gt;&lt;div&gt;&lt;h5&gt;&lt;b&gt;SPECIAL ABILITIES&lt;/b&gt;&lt;/h5&gt;&lt;/div&gt;&lt;hr/&gt;&lt;div&gt;&lt;/h5&gt;&lt;h5&gt;&lt;b&gt;Rider Bond (Su)&lt;/b&gt; A dragonkin can form a permanent bond with its rider. Once this bond is made, a dragonkin cannot form another rider bond until its current rider dies. A dragonkin and its rider can communicate with each other as if they both had telepathy 100 ft. In combat, when a rider is mounted on his dragonkin, both creatures roll initiative separately and treat the highest result as their single result.&lt;/h5&gt;&lt;/div&gt;&lt;br&gt;&lt;/br&gt;&lt;div&gt;&lt;h4&gt;&lt;p&gt;&lt;p&gt;Somewhere between true dragons and brute drakes lie the dragonkin. Intelligent, even-tempered, and deadly in combat, dragonkin get along well with humanoids. Unlike many other dragons, dragonkin have enough dexterity in their front limbs to have adopted weapons, favoring huge glaives and long lances.  The most unique aspect of dragonkin is their bond with other races. Dragonkin opposed to the depredations of evil dragons in the Drakelands recognize other cultures' potential, and such individuals often adopt humanoid riders. After it comes of age, a dragonkin may form an unbreakable partnership with a rider, who acts as a trusted comrade. In battle, a rider and her dragon are inseparable, in such constant telepathic communication that they almost seem to be one entity. When not fighting, the humanoids are responsible for caring and providing for their draconic companions, though this domestic role is more a social dynamic than outright servitude.  Built for speed, dragonkin are long and sleek. Many adopt mannerisms from humanoid races, even going so far as to wear armor, and this, combined with the fact that dragonkin have thrown in their lot with humanoids, sometimes disgusts true dragons. A typical dragonkin is 15 to 20 feet long and roughly 2,000 pounds.&lt;/p&gt;&lt;/h4&gt;&lt;/div&gt;</t>
  </si>
  <si>
    <t>(20d10+160)</t>
  </si>
  <si>
    <t>fear</t>
  </si>
  <si>
    <t>50 ft., fly 80 ft. (good)</t>
  </si>
  <si>
    <t>26</t>
  </si>
  <si>
    <t>+4 Bluff, +4 Diplomacy</t>
  </si>
  <si>
    <t>(+2 Dex, +13 natural, -1 size)</t>
  </si>
  <si>
    <t>37, touch 6, flat-footed 37</t>
  </si>
  <si>
    <t>Common, Draconic, Undercommon</t>
  </si>
  <si>
    <t>bite +8 (1d3-1)</t>
  </si>
  <si>
    <t>bite +14 (2d6+7), 2 claws +14 (1d8+5), 2 wings +12 (1d6+2), tail slap +12 (1d8+7)</t>
  </si>
  <si>
    <t>Fort +17, Ref +10, Will +15</t>
  </si>
  <si>
    <t>17, touch 12, flat-footed 16</t>
  </si>
  <si>
    <t>(+1 Dex, +5 natural, +1 size)</t>
  </si>
  <si>
    <t>(30d12+270)</t>
  </si>
  <si>
    <t>56 (60 vs. trip)</t>
  </si>
  <si>
    <t>26 (34 vs. trip)</t>
  </si>
  <si>
    <t>Fort +10, Ref +6, Will +2</t>
  </si>
  <si>
    <t>40 ft., fly 100 ft. (poor)</t>
  </si>
  <si>
    <t>Fort +6, Ref +3, Will +6</t>
  </si>
  <si>
    <t>slam +8 (1d4+3)</t>
  </si>
  <si>
    <t>19, touch 19, flat-footed 10</t>
  </si>
  <si>
    <t>Fort +3, Ref +9, Will +4</t>
  </si>
  <si>
    <t>Executioner's Hood</t>
  </si>
  <si>
    <t>blindsense 10 ft., darkvision 60 ft., scent; Perception +8</t>
  </si>
  <si>
    <t>Fort +1, Ref +1, Will +4</t>
  </si>
  <si>
    <t>10 ft., climb 5 ft.</t>
  </si>
  <si>
    <t>slam +3 (1d4 plus grab)</t>
  </si>
  <si>
    <t>Climb +8, Perception +8, Stealth +13</t>
  </si>
  <si>
    <t>This creature resembles an executioner's hood constructed of blackish-gray leather. Two hollow eye holes are present in its form.</t>
  </si>
  <si>
    <t>constrict (1d8+4)</t>
  </si>
  <si>
    <t>Perception +10, Stealth +8</t>
  </si>
  <si>
    <t>all-around vision, darkvision 60 ft.; Perception +18</t>
  </si>
  <si>
    <t>Fort +5, Ref +3, Will +1</t>
  </si>
  <si>
    <t>darkvision 60 ft., see in darkness; Perception +10</t>
  </si>
  <si>
    <t>Fort +5, Ref +6, Will +7</t>
  </si>
  <si>
    <t>Aklo, Common; telepathy 100 ft.</t>
  </si>
  <si>
    <t>Intimidate +9, Perception +10</t>
  </si>
  <si>
    <t>Giant Flea</t>
  </si>
  <si>
    <t>2 1/2 ft.</t>
  </si>
  <si>
    <t>Flea</t>
  </si>
  <si>
    <t>Flind</t>
  </si>
  <si>
    <t>Common, Gnoll</t>
  </si>
  <si>
    <t>bite +4 (1d6+3)</t>
  </si>
  <si>
    <t>(5d8+30)</t>
  </si>
  <si>
    <t>Fort +1, Ref +7, Will +6</t>
  </si>
  <si>
    <t>10 ft. (20 ft. with tongue)</t>
  </si>
  <si>
    <t>2 slams +8 (1d8+4)</t>
  </si>
  <si>
    <t>possession</t>
  </si>
  <si>
    <t xml:space="preserve"> temperate forests and mountains</t>
  </si>
  <si>
    <t>24, touch 9, flat-footed 23</t>
  </si>
  <si>
    <t>(+1 Dex, +15 natural, -2 size)</t>
  </si>
  <si>
    <t>22, touch 9, flat-footed 22</t>
  </si>
  <si>
    <t>Fort +9, Ref +9, Will +10</t>
  </si>
  <si>
    <t>23, touch 9, flat-footed 22</t>
  </si>
  <si>
    <t>(+1 Dex, +14 natural, -2 size)</t>
  </si>
  <si>
    <t>(16d8+80)</t>
  </si>
  <si>
    <t>low-light vision; Perception +30</t>
  </si>
  <si>
    <t>darkvision 60 ft., low-light vision; Perception +27</t>
  </si>
  <si>
    <t>Fort +14, Ref +9, Will +9</t>
  </si>
  <si>
    <t>+22 (+24 sunder)</t>
  </si>
  <si>
    <t>Aquan, Common, Giant</t>
  </si>
  <si>
    <t>Common, Giant, Sylvan</t>
  </si>
  <si>
    <t>15 ft. (30 ft. with tentacle)</t>
  </si>
  <si>
    <t>5 ft., fly 40 ft. (average)</t>
  </si>
  <si>
    <t>Blood Golem</t>
  </si>
  <si>
    <t>(8d10+30)</t>
  </si>
  <si>
    <t>Fort +2, Ref +3, Will +2</t>
  </si>
  <si>
    <t>cold, construct traits, magic</t>
  </si>
  <si>
    <t>5/slashing or piercing</t>
  </si>
  <si>
    <t>Flyby Attack</t>
  </si>
  <si>
    <t>46 (can't be tripped)</t>
  </si>
  <si>
    <t>Fort +4, Ref +10, Will +7</t>
  </si>
  <si>
    <t>evasion, trap sense +2, uncanny dodge</t>
  </si>
  <si>
    <t>ogre blood</t>
  </si>
  <si>
    <t>drone</t>
  </si>
  <si>
    <t>Fort +7, Ref +3, Will +3</t>
  </si>
  <si>
    <t>(+3 Dex, +1 dodge, +1 natural)</t>
  </si>
  <si>
    <t>darkvision 60 ft., low-light vision, scent; Perception +4</t>
  </si>
  <si>
    <t>12, touch 10, flat-footed 11</t>
  </si>
  <si>
    <t>(+1 Dex, +2 natural, -1 size)</t>
  </si>
  <si>
    <t>Tidepool Dragon</t>
  </si>
  <si>
    <t>10 ft., fly 30 ft. (average), swim 60 ft.</t>
  </si>
  <si>
    <t>bite +6 (1d3), 2 claws +6 (1d3 plus attach)</t>
  </si>
  <si>
    <t>breath weapon (5-ft. line, 2d6 fire damage, Reflex DC 13 for half, usable every 1d4 rounds)</t>
  </si>
  <si>
    <t>Spell-Like Abilities (CL 4th; concentration +6)  3/day-freedom of movement (self only)</t>
  </si>
  <si>
    <t>Spells Known (CL 4th; concentration +6)  2nd (4/day)-slipstream*  1st (7/day)-hydraulic push*, obscuring mist  0 (at will)-acid splash, dancing lights, daze (DC 12), detect poison, mage hand, touch of fatigue (DC 12)</t>
  </si>
  <si>
    <t>Str 11, Dex 13, Con 13, Int 8, Wis 14, Cha 14</t>
  </si>
  <si>
    <t>Fly +12, Knowledge (nature) +6, Perception +9, Survival +9, Swim +15</t>
  </si>
  <si>
    <t xml:space="preserve"> warm coastlines</t>
  </si>
  <si>
    <t>This small draconic creature seems better suited for the waves than wind, its wings sweeping along its body like massive fins. Light from the water refracts off its resilient-looking cerulean hide as it snaps crustacean-like claws.</t>
  </si>
  <si>
    <t>AP 55</t>
  </si>
  <si>
    <t>Attach (Ex) When a tidepool dragon hits with a claw attack, it automatically grapples its foe, dealing automatic damage with that claw each round.  Breath Weapon (Su) When a tidepool dragon uses its breath weapon underwater, it creates a 10-foot cone of superheated water rather than a line of fire (as noted above). This effect deals the breath weapon's damage to any creatures in the cone's area, though victims can still save to take only half damage.</t>
  </si>
  <si>
    <t>Aquatic dragons similar in size and fickleness to faerie dragons and pseudodragons, tidepool dragons rule as whimsical tyrants over miniature realms comprising coral forests, sand dune mountains, and low-tide menageries. Preferring to inhabit coastal regions throughout the world's warmer climes, these dragon-kin make their lairs amid balmy lagoons and hidden coves, favoring any seaside setting devoid of stronger predators. A combination of chitinous shell-similar in shade to that of a blue crab-and scales the color of clear tropical waters covers every tidepool dragon, the shade deepening through twilight hues to a shade as dark as a ocean abyss.  Tidepool dragons typically measure about 2 feet long and weigh approximately 14 pounds. They are known to live for about 300 years.  Ecology  Despite their size, tidepool dragons are hardy and well suited to their environment. Their sweeping fin-wings work equally well both above and beneath the water. While underwater, these dragons use their fins to make languid, powerful strokes, propelling them forward in graceful bursts, but the strong, flexible musculature beneath the fins also allows them to make quick, dramatic turns essential in pursing eels, small fish, and other agile prey. Above the water these same appendages work like wings, the membranous skin spreading over bones and cartilage to catch currents of air. Many observers who have glimpsed these creatures both above and below the waves claim that they do not fly so much as swim through the skies. The tiny dragons' dense muscle mass, particularly in their tails, allows them to create momentum strong enough to break the surface of the water and send them skyward in their characteristic glides. Although they prefer to eat fish, tidepool dragons often use their flight to chase seabirds off the surface of the waves and high into the sky, while the small, tough teeth that line every tidepool dragon's mouth can easily crack the hard shells of crabs and other shellfish.  The tidepool dragon is amphibious, possessing both gills and lungs, and can exist outside of water indefinitely. While it is in flight, muscles stretch its gill slits so they lie flat along the body, decreasing resistance to the wind. At the apex of the dragon's complex respiratory system, near the base of the creature's throat, a pair of small bones hang down. Tidepool dragons can vibrate these bones at an almost unthinkable speed, and the furious motion gives off intense heat. They can then draw water through their bodies from their gills and push it out of their mouths. As this torrent of water passes the vibrating bones, it heats to temperatures beyond scalding, capable of burning flesh and even melting glass. Even when not submerged, tidepool dragons can draw moisture from the air through their gills to power their breath weapons. But despite the potency of a tidepool dragon's breath when used in flight or on land, these creatures usually employ their breath weapons while underwater. When the dragons are submerged, their scalding gout of water diffuses into a small cloud of boiling water, allowing them to affect entire schools of fish or other groups of prey in a single boiling burst.  Habitat &amp; Society  Tidepool dragons get their name from their tendency to frequent small coastal pools, where they bask and sleep because they are usually safe from other predators there and their shell-like hides blend well with the brilliant colors of local aquatic fauna. Those attempting to capture or otherwise contain a tidepool dragon find it a challenging task, as the creature's freedom of movement ability makes most nets, ropes, and simple attempts to grab it near useless. "Slippery as a tide wyrm" is a phrase often bandied about by sailors and other seafarers when trying to cross treacherously wet decks or wrestle the rigging of a loose and blowing sail.  Despite being almost impossible to catch, tidepool dragons can be bargained with rather readily, as their interests, while fickle, are quite simple. Those seeking tidepool dragons' favor-or, at least, hoping not to incur their mischief-can make offerings to the dragon, typically in the form of coins, gems, or particularly shiny shells so that the miniature wyrms can mimic their larger kin. Additionally, most tidepool dragons enjoy rare fish that cannot be found in their home waters, or fruits and vegetables from far inland that they've never sampled.  Capricious and self-serving, these miniature dragons possess a less savory reputation than their faerie dragon or pseudodragon cousins, making enemies as easily as they make allies. Highly territorial, most tidepool dragons take offense if the waters and coasts near their lairs are intruded upon, blasting trespassers with their breath weapons or perpetrating various pranks upon them. If satisfied, though-typically by being bribed with shiny baubles or salty food-tidepool dragons can prove quite helpful, serving other creatures for the promise of more rewards. Clever sailors have been known to leave trails of enticing foods in their ships' wakes in an effort to draw the attention of tidepool dragons. If successful, a vessel can gain a valuable helper, capable of acting as a lookout both far above and far below the water. Several aquatic species, such as merfolk, tritons, aquatic elves, and even sahuagin, also recognize the benefits of keeping tidepool dragons as allies, and some explorers have recorded colonies of such aquatic humanoids where well-fed clutches of these dragons act as sentries or scouts.  When left to their own devices, tidepool dragons live in small coastal caves, usually in mated pairs or related family clutches. These lairs always contain exit shafts into the sky beyond since tidepool dragon eggs and new hatchlings are a favorite prey of bunyips. Tidepool dragon eggs are about the size of a chicken or crocodile egg, but are marked with the same colors that will eventually grace the hatchlings' scales. Parents hatch their young and then raise them until they are capable of surviving on their own, around age 3. At that point, young tidepool dragons set off to find mates and indulge their species' rampant curiosity. Single youths also band together to form non-familial pods for hunting and adventure.  Tidepool Dragons as Familiars Although difficult to approach, tidepool dragons sometimes choose to serve as the familiars of unruly spellcasters and those who go out of their way to feed them rich or exotic foods. Spellcasters of 7th level or higher with an alignment within one step of chaotic neutral can gain a tidepool dragon as a familiar by taking the Improved Familiar feat.</t>
  </si>
  <si>
    <t>&lt;link rel="stylesheet"href="PF.css"&gt;&lt;div&gt;&lt;h2&gt;Dragon, Tidepool&lt;/h2&gt;&lt;h3&gt;&lt;i&gt;This small draconic creature seems better suited for the waves than wind, its wings sweeping along its body like massive fins. Light from the water refracts off its resilient-looking cerulean hide as it snaps crustacean-like claws.&lt;/i&gt;&lt;/h3&gt;&lt;br&gt;&lt;/br&gt;&lt;/div&gt;&lt;div class="heading"&gt;&lt;p class="alignleft"&gt;Tidepool Dragon&lt;/p&gt;&lt;p class="alignright"&gt;CR 3&lt;/p&gt;&lt;div style="clear: both;"&gt;&lt;/div&gt;&lt;/div&gt;&lt;div&gt;&lt;h5&gt;&lt;b&gt;XP &lt;/b&gt;800&lt;/h5&gt;&lt;h5&gt;CN Tiny dragon (aquatic)&lt;/h5&gt;&lt;h5&gt;&lt;b&gt;Init &lt;/b&gt;+5; &lt;b&gt;Senses &lt;/b&gt;darkvision 60 ft., low-light vision; Perception +9&lt;/h5&gt;&lt;/div&gt;&lt;hr/&gt;&lt;div&gt;&lt;h5&gt;&lt;b&gt;DEFENSE&lt;/b&gt;&lt;/h5&gt;&lt;/div&gt;&lt;hr/&gt;&lt;div&gt;&lt;h5&gt;&lt;b&gt;AC &lt;/b&gt;15, touch 13, flat-footed 14 (+1 Dex, +2 natural, +2 size)&lt;/h5&gt;&lt;h5&gt;&lt;b&gt;hp &lt;/b&gt;30 (4d12+4)&lt;/h5&gt;&lt;h5&gt;&lt;b&gt;Fort &lt;/b&gt;+5, &lt;b&gt;Ref &lt;/b&gt;+7, &lt;b&gt;Will &lt;/b&gt;+6&lt;/h5&gt;&lt;h5&gt;&lt;b&gt;Immune &lt;/b&gt;paralysis, sleep&lt;/h5&gt;&lt;/div&gt;&lt;hr/&gt;&lt;div&gt;&lt;h5&gt;&lt;b&gt;OFFENSE&lt;/b&gt;&lt;/h5&gt;&lt;/div&gt;&lt;hr/&gt;&lt;div&gt;&lt;h5&gt;&lt;b&gt;Spd &lt;/b&gt;10 ft., fly 30 ft. (average), swim 60 ft.&lt;/h5&gt;&lt;h5&gt;&lt;b&gt;Melee &lt;/b&gt;bite +6 (1d3), 2 claws +6 (1d3 plus attach)&lt;/h5&gt;&lt;h5&gt;&lt;b&gt;Space &lt;/b&gt;2-1/2 ft.; &lt;b&gt;Reach &lt;/b&gt;0 ft.&lt;/h5&gt;&lt;h5&gt;&lt;b&gt;Special Attacks &lt;/b&gt;breath weapon (5-ft. line, 2d6 fire damage, Reflex DC 13 for half, usable every 1d4 rounds)&lt;/h5&gt;&lt;h5&gt;&lt;b&gt;Spell-Like Abilities&lt;/b&gt; (CL 4th; concentration +6) &lt;/br&gt;3/day&amp;mdash;&lt;i&gt;freedom of movement&lt;/i&gt; (self only)&lt;/h5&gt;&lt;/h5&gt;&lt;h5&gt;&lt;b&gt;Spells Known&lt;/b&gt; (CL 4th; concentration +6) &lt;/br&gt;2nd (4/day)&amp;mdash;&lt;i&gt;slipstream&lt;/i&gt;* &lt;/br&gt;1st (7/day)&amp;mdash;&lt;i&gt;hydraulic push&lt;/i&gt;*, &lt;i&gt;obscuring mist&lt;/i&gt; &lt;/br&gt;0 (at will)&amp;mdash;&lt;i&gt;acid splash&lt;/i&gt;, &lt;i&gt;dancing lights&lt;/i&gt;, &lt;i&gt;daze&lt;/i&gt; (DC 12), &lt;i&gt;detect poison&lt;/i&gt;, &lt;i&gt;mage hand&lt;/i&gt;, &lt;i&gt;touch of fatigue&lt;/i&gt; (DC 12)&lt;/h5&gt;&lt;/h5&gt;&lt;h5&gt;* See the &lt;i&gt;Advanced Player's Guide&lt;/i&gt;.&lt;/h5&gt;&lt;/div&gt;&lt;hr/&gt;&lt;div&gt;&lt;h5&gt;&lt;b&gt;STATISTICS&lt;/b&gt;&lt;/h5&gt;&lt;/div&gt;&lt;hr/&gt;&lt;div&gt;&lt;h5&gt;&lt;b&gt;Str &lt;/b&gt;11, &lt;b&gt;Dex &lt;/b&gt;13, &lt;b&gt;Con &lt;/b&gt;13, &lt;b&gt;Int &lt;/b&gt; 8, &lt;b&gt;Wis &lt;/b&gt;14, &lt;b&gt;Cha &lt;/b&gt;14&lt;/h5&gt;&lt;h5&gt;&lt;b&gt;Base Atk &lt;/b&gt;+4; &lt;b&gt;CMB &lt;/b&gt;+3; &lt;b&gt;CMD &lt;/b&gt;13&lt;/h5&gt;&lt;h5&gt;&lt;b&gt;Feats &lt;/b&gt;Improved Initiative, Lightning Reflexes&lt;/h5&gt;&lt;h5&gt;&lt;b&gt;Skills &lt;/b&gt;Fly +12, Knowledge (nature) +6, Perception +9, Survival +9, Swim +15&lt;/h5&gt;&lt;h5&gt;&lt;b&gt;Languages &lt;/b&gt;Common, Draconic&lt;/h5&gt;&lt;h5&gt;&lt;b&gt;SQ &lt;/b&gt;amphibious&lt;/h5&gt;&lt;/div&gt;&lt;hr/&gt;&lt;div&gt;&lt;h5&gt;&lt;b&gt;ECOLOGY&lt;/b&gt;&lt;/h5&gt;&lt;/div&gt;&lt;hr/&gt;&lt;div&gt;&lt;h5&gt;&lt;b&gt;Environment &lt;/b&gt; warm coastlines&lt;/h5&gt;&lt;h5&gt;&lt;b&gt;Organization &lt;/b&gt;solitary, pair, or clutch (3-6)&lt;/h5&gt;&lt;h5&gt;&lt;b&gt;Treasure &lt;/b&gt;&lt;/h5&gt;&lt;/div&gt;&lt;hr/&gt;&lt;div&gt;&lt;h5&gt;&lt;b&gt;SPECIAL ABILITIES&lt;/b&gt;&lt;/h5&gt;&lt;/div&gt;&lt;hr/&gt;&lt;div&gt;&lt;/h5&gt;&lt;h5&gt;&lt;b&gt;Attach (Ex)&lt;/b&gt; When a tidepool dragon hits with a claw attack, it automatically grapples its foe, dealing automatic damage with that claw each round.  &lt;/h5&gt;&lt;h5&gt;&lt;b&gt;Breath Weapon (Su)&lt;/b&gt; When a tidepool dragon uses its breath weapon underwater, it creates a 10-foot cone of superheated water rather than a line of fire (as noted above). This effect deals the breath weapon's damage to any creatures in the cone's area, though victims can still save to take only half damage.&lt;/h5&gt;&lt;/div&gt;&lt;br&gt;&lt;/br&gt;&lt;div&gt;&lt;h4&gt;&lt;p&gt;&lt;p&gt;Aquatic dragons similar in size and fickleness to faerie dragons and pseudodragons, tidepool dragons rule as whimsical tyrants over miniature realms comprising coral forests, sand dune mountains, and low-tide menageries. Preferring to inhabit coastal regions throughout the world's warmer climes, these dragon-kin make their lairs amid balmy lagoons and hidden coves, favoring any seaside setting devoid of stronger predators. A combination of chitinous shell-similar in shade to that of a blue crab-and scales the color of clear tropical waters covers every tidepool dragon, the shade deepening through twilight hues to a shade as dark as a ocean abyss.  Tidepool dragons typically measure about 2 feet long and weigh approximately 14 pounds. They are known to live for about 300 years.  &lt;b&gt;&lt;/p&gt;&lt;p&gt;Ecology&lt;/b&gt;&lt;/p&gt;&lt;p&gt;  Despite their size, tidepool dragons are hardy and well suited to their environment. Their sweeping fin-wings work equally well both above and beneath the water. While underwater, these dragons use their fins to make languid, powerful strokes, propelling them forward in graceful bursts, but the strong, flexible musculature beneath the fins also allows them to make quick, dramatic turns essential in pursing eels, small fish, and other agile prey. Above the water these same appendages work like wings, the membranous skin spreading over bones and cartilage to catch currents of air. Many observers who have glimpsed these creatures both above and below the waves claim that they do not fly so much as swim through the skies. The tiny dragons' dense muscle mass, particularly in their tails, allows them to create momentum strong enough to break the surface of the water and send them skyward in their characteristic glides. Although they prefer to eat fish, tidepool dragons often use their flight to chase seabirds off the surface of the waves and high into the sky, while the small, tough teeth that line every tidepool dragon's mouth can easily crack the hard shells of crabs and other shellfish.  The tidepool dragon is amphibious, possessing both gills and lungs, and can exist outside of water indefinitely. While it is in flight, muscles stretch its gill slits so they lie flat along the body, decreasing resistance to the wind. At the apex of the dragon's complex respiratory system, near the base of the creature's throat, a pair of small bones hang down. Tidepool dragons can vibrate these bones at an almost unthinkable speed, and the furious motion gives off intense heat. They can then draw water through their bodies from their gills and push it out of their mouths. As this torrent of water passes the vibrating bones, it heats to temperatures beyond scalding, capable of burning flesh and even melting glass. Even when not submerged, tidepool dragons can draw moisture from the air through their gills to power their breath weapons. But despite the potency of a tidepool dragon's breath when used in flight or on land, these creatures usually employ their breath weapons while underwater. When the dragons are submerged, their scalding gout of water diffuses into a small cloud of boiling water, allowing them to affect entire schools of fish or other groups of prey in a single boiling burst.  &lt;b&gt;&lt;/p&gt;&lt;p&gt;Habitat &amp; Society&lt;/b&gt;&lt;/p&gt;&lt;p&gt;  Tidepool dragons get their name from their tendency to frequent small coastal pools, where they bask and sleep because they are usually safe from other predators there and their shell-like hides blend well with the brilliant colors of local aquatic fauna. Those attempting to capture or otherwise contain a tidepool dragon find it a challenging task, as the creature's &lt;i&gt;freedom of movement&lt;/i&gt; ability makes most nets, ropes, and simple attempts to grab it near useless. "Slippery as a tide wyrm" is a phrase often bandied about by sailors and other seafarers when trying to cross treacherously wet decks or wrestle the rigging of a loose and blowing sail.  Despite being almost impossible to catch, tidepool dragons can be bargained with rather readily, as their interests, while fickle, are quite simple. Those seeking tidepool dragons' favor-or, at least, hoping not to incur their mischief-can make offerings to the dragon, typically in the form of coins, gems, or particularly shiny shells so that the miniature wyrms can mimic their larger kin. Additionally, most tidepool dragons enjoy rare fish that cannot be found in their home waters, or fruits and vegetables from far inland that they've never sampled.  Capricious and self-serving, these miniature dragons possess a less savory reputation than their faerie dragon or pseudodragon cousins, making enemies as easily as they make allies. Highly territorial, most tidepool dragons take offense if the waters and coasts near their lairs are intruded upon, blasting trespassers with their breath weapons or perpetrating various pranks upon them. If satisfied, though-typically by being bribed with shiny baubles or salty food-tidepool dragons can prove quite helpful, serving other creatures for the promise of more rewards. Clever sailors have been known to leave trails of enticing foods in their ships' wakes in an effort to draw the attention of tidepool dragons. If successful, a vessel can gain a valuable helper, capable of acting as a lookout both far above and far below the water. Several aquatic species, such as merfolk, tritons, aquatic elves, and even sahuagin, also recognize the benefits of keeping tidepool dragons as allies, and some explorers have recorded colonies of such aquatic humanoids where well-fed clutches of these dragons act as sentries or scouts.  When left to their own devices, tidepool dragons live in small coastal caves, usually in mated pairs or related family clutches. These lairs always contain exit shafts into the sky beyond since tidepool dragon eggs and new hatchlings are a favorite prey of bunyips. Tidepool dragon eggs are about the size of a chicken or crocodile egg, but are marked with the same colors that will eventually grace the hatchlings' scales. Parents hatch their young and then raise them until they are capable of surviving on their own, around age 3. At that point, young tidepool dragons set off to find mates and indulge their species' rampant curiosity. Single youths also band together to form non-familial pods for hunting and adventure.  &lt;br&gt;&lt;b&gt;Tidepool Dragons as Familiars&lt;/b&gt;&lt;br&gt; Although difficult to approach, tidepool dragons sometimes choose to serve as the familiars of unruly spellcasters and those who go out of their way to feed them rich or exotic foods. Spellcasters of 7th level or higher with an alignment within one step of chaotic neutral can gain a tidepool dragon as a familiar by taking the Improved Familiar feat.&lt;/p&gt;&lt;/h4&gt;&lt;/div&gt;</t>
  </si>
  <si>
    <t>Kelpie's Wrath</t>
  </si>
  <si>
    <t>(chaotic, extraplanar, water)</t>
  </si>
  <si>
    <t>darkvision 60 ft., tremorsense 60 ft., keen scent; Perception +23</t>
  </si>
  <si>
    <t>(+5 deflection, -1 Dex, +24 natural, -8 size)</t>
  </si>
  <si>
    <t>Fort +22, Ref +5, Will +13</t>
  </si>
  <si>
    <t>acid 30, cold 30, electricity 30, fire 10</t>
  </si>
  <si>
    <t xml:space="preserve"> rush</t>
  </si>
  <si>
    <t>3 incorporeal touch +25 (3d6 plus 3d6 electricity and 3d6 fire)</t>
  </si>
  <si>
    <t>telekinesis +21 (varies)</t>
  </si>
  <si>
    <t>keelhaul, swallow whole (1d10+7 damage, AC 22, 29 hp)</t>
  </si>
  <si>
    <t>Spell-Like Abilities (CL 18th; concentration +21)  At Will-commune with nature, dancing lights, know direction, telekinesis (DC 18)  3/day-charm person (DC 14), cloudkill (DC 18), control winds, invisibility sphere, major image (DC 16, within its reach only), plane shift (DC 18), seeming (DC 18, other creatures only), teleport, water breathing, widened fog cloud  1/day-summon (level 7, 11-20 draugr [Bestiary 2] 100%)</t>
  </si>
  <si>
    <t>Str 40, Dex 8, Con 32, Int 9, Wis 15, Cha 17</t>
  </si>
  <si>
    <t>Combat Casting, Combat Reflexes, Disruptive, Greater Overrun, Improved Initiative, Improved Overrun, Power Attack, Spellbreaker, Stand Still</t>
  </si>
  <si>
    <t>Knowledge (engineering) +11, Knowledge (nature) +11, Knowledge (planes) +11, Perception +23, Sense Motive +14, Survival +23, Swim +44</t>
  </si>
  <si>
    <t>Common; telepathy 200 ft.</t>
  </si>
  <si>
    <t>fighter training, no breath</t>
  </si>
  <si>
    <t>The skull of some many-fanged sea monster adorns the bow of this ominous pirate vessel, a grim ship made all the more disturbing by its apparent lack of a crew.</t>
  </si>
  <si>
    <t>Kelpie's wrath</t>
  </si>
  <si>
    <t>Fighter Training (Ex) The herald counts its Hit Dice as fighter levels for the purpose of qualifying for feats and other abilities.  Keelhaul (Ex) If the herald hits a creature with two or more incorporeal touch attacks in 1 round, it can perform a reposition combat maneuver as a free action without provoking an attack of opportunity. If the herald moves the target into or through a square adjacent to it (including over or under itself ), the target takes 1d6 points of slashing or bludgeoning damage (herald's choice) for every 5 feet of this movement. If this movement results in the target being underwater, the target must hold its breath or begin to drown. Alternatively, if the herald can reposition the target to the center of its space, it can attempt to force the target into its cargo hold and snap the doors shut, holding the target in place as the swallow whole ability. The herald can hold up to four Medium or smaller creatures or one Large creature with this ability.  Rush (Ex) Once per minute for 1 round, the herald can move at a swim speed of 150 feet, even downward.  Telekinesis (Su) The herald makes ranged attacks by telekinetically hurling objects or creatures on its deck as weapons. This ability functions as the spell telekinesis (CL 18th). It can use the ability on objects or creatures of up to 375 pounds, dealing 1d6 points of damage per 25 pounds of the hurled object or creature. If the herald attempts to hurl a creature with this ability, that creature can resist the effect with a successful Will save (DC 18). The save DC is Charisma-based.</t>
  </si>
  <si>
    <t>Besmara's herald is Kelpie's Wrath, a haunted ship that is a living being. It looks like a storm-battered pirate vessel with the skull and spine of some great sea creature mounted on the prow, with eerie lights flickering on its deck and streaming from its masts. The ship is the source of many horror tales of abandoned ships found in the ocean or spectral ships crewed by ghosts, but it is actually an independent creature with a malign, vengeful intelligence. On the rare occasions when it comes to the mortal seas at Besmara's bidding, it usually does so to punish some buccaneer for a horrid blasphemy against the Pirate Queen. Far more often it is left to its own devices, sailing mortal waters, the Ethereal or Astral Planes, or strange dream-realms in search of plunder, danger, and glory.  The ship's origins are mysterious and legends about it are contradictory. In some stories it was originally the flagship of a notorious pirate king who swore to forever serve Besmara, and when he finally died she merged his spirit with his ship so he could continue his service. Other tales tell of a demon-tainted kelpie that grew to a monstrous size and was kept as a beloved pet by the goddess like a mad dog until it was slain by adventurers and resurrected in this form to continue its predations. Still others speak of a devout priest-captain of Besmara who swore to bed no other woman so he could service the goddess in the afterlife, but then fell in love with a girl in a coastal village; according to this tale, the goddess cursed the priest to always roam the sea and never touch land so he would always pine for the love he could not have. The ship does not answer queries about its origin, and if pressed on the matter it has a habit of grabbing its interrogators, diving hundreds of feet under the water, and casually watching them gasp out the last of their air before it tears them limb from limb.  The ship is completely animate and needs no crew- it can tie and release its lines; raise, lower, and adjust its sails; open or close all of its doors; and so on. It moves about foreign objects (such as cargo) using telekinesis, and it sometimes does the same to its rare passengers, slamming doors on hands or throwing people overboard if it feels a lack of respect. Though it has a wheel and rudder, it resists mortal attempts to steer it as if it were a mundane ship- something it considers very disrespectful.  Ecology  Kelpie's Wrath has no need to eat, drink, or even breathe. Because it can "swim" in any direction, including underwater, it may be found on the surface, cruising deep beneath the sea, or even skimming the bottom of the ocean. If facing an opponent it cannot easily defeat, it is likely to retreat deep underwater (assuming its foe cannot easily follow) or use teleport or plane shift to reach a safe place. It prods old wrecked ships for loot, storing its prizes within itself and only relinquishing its treasures when the goddess desires something it carries. Many loot caches on the sea floor actually belong to the ship, buried and marked in its memory for later counting.  When called by mortals, it demands treasure as payment for its services, preferring chests full of gems and gold coins. It has a lecherous, voyeuristic streak, however, and has been known to lower its price if arrangements are made for mortals to perform carnal acts on its decks-while it telepathically murmurs approvingly. If properly bribed, it serves with grudging loyalty until the task is done, then leaves. It is best suited for tasks requiring the destruction or terrorizing of enemy ships or fleets, though it can easily transport dozens of people or tons of cargo anywhere in the world or even to another plane. It is also willing to serve as a lure or decoy, disguising itself as a slow, loot-rich merchant vessel or mysterious shipwreck in a cove.  The ship is fully mobile in waterlike environments on other planes, including the Ethereal and Astral Planes. It enjoys sailing the "waters" of the ethereal sea and raiding xill settlements, or changing through clusters of soul-predators in the Astral Plane. It also finds pleasure in the bizarre seascape of the Maelstrom and has ventured into watery parts of the Abyss, though it is always ready to plane shift if it suspects a trap or a shift in the terrain that would trap it.  Habitat &amp; Society  Kelpie's Wrath sometimes follows Besmara's ship, the Seawraith, at a respectful distance on its travels through the planes, like a well-heeled dog afraid to attract too much attention to itself. When commanded by the goddess, it immediately complies, mixing a need for approval with an abject fear of punishment for any perceived disobedience. The ship acts like the only thing it cares about is the goddess, and is willing to sacrifice itself for her approval-it would swim through lava or acid, or run itself aground on a beach of adamantine spikes to please her.  Though the ship has no need of crew, it sometimes offers to save drowning sailors in exchange for a number years of service. Those who accept vanish and are not seen again-unless the draugr it summons are actually the revenant forms of these rescued sailors. Whether these souls think half-life at the ship's beck and call is better than actual death is unknown, for they do not speak of it. Some pirate-priests believe the ship is searching for a soul great enough to take its place, becoming the new mind in charge of the living ship and freeing whatever controls it to live again or pass on to Pharasma's Boneyard.</t>
  </si>
  <si>
    <t>&lt;link rel="stylesheet"href="PF.css"&gt;&lt;div&gt;&lt;h2&gt;Kelpie's Wrath&lt;/h2&gt;&lt;h3&gt;&lt;i&gt;The skull of some many-fanged sea monster adorns the bow of this ominous pirate vessel, a grim ship made all the more disturbing by its apparent lack of a crew.&lt;/i&gt;&lt;/h3&gt;&lt;br&gt;&lt;/br&gt;&lt;/div&gt;&lt;div class="heading"&gt;&lt;p class="alignleft"&gt;Kelpie's Wrath&lt;/p&gt;&lt;p class="alignright"&gt;CR 15&lt;/p&gt;&lt;div style="clear: both;"&gt;&lt;/div&gt;&lt;/div&gt;&lt;div&gt;&lt;h5&gt;&lt;b&gt;XP &lt;/b&gt;51,200&lt;/h5&gt;&lt;h5&gt;CN Colossal outsider (chaotic, extraplanar, water)&lt;/h5&gt;&lt;h5&gt;&lt;b&gt;Init &lt;/b&gt;+3; &lt;b&gt;Senses &lt;/b&gt;darkvision 60 ft., tremorsense 60 ft., keen scent; Perception +23&lt;/h5&gt;&lt;/div&gt;&lt;hr/&gt;&lt;div&gt;&lt;h5&gt;&lt;b&gt;DEFENSE&lt;/b&gt;&lt;/h5&gt;&lt;/div&gt;&lt;hr/&gt;&lt;div&gt;&lt;h5&gt;&lt;b&gt;AC &lt;/b&gt;30, touch 6, flat-footed 30 (+5 deflection, -1 Dex, +24 natural, -8 size)&lt;/h5&gt;&lt;h5&gt;&lt;b&gt;hp &lt;/b&gt;297 (18d10+198); fast healing 10&lt;/h5&gt;&lt;h5&gt;&lt;b&gt;Fort &lt;/b&gt;+22, &lt;b&gt;Ref &lt;/b&gt;+5, &lt;b&gt;Will &lt;/b&gt;+13&lt;/h5&gt;&lt;h5&gt;&lt;b&gt;DR &lt;/b&gt;10/lawful; &lt;b&gt;Resist &lt;/b&gt;acid 30, cold 30, electricity 30, fire 10; &lt;b&gt;SR &lt;/b&gt;26&lt;/h5&gt;&lt;/div&gt;&lt;hr/&gt;&lt;div&gt;&lt;h5&gt;&lt;b&gt;OFFENSE&lt;/b&gt;&lt;/h5&gt;&lt;/div&gt;&lt;hr/&gt;&lt;div&gt;&lt;h5&gt;&lt;b&gt;Spd &lt;/b&gt;swim 60 ft.;  rush&lt;/h5&gt;&lt;h5&gt;&lt;b&gt;Melee &lt;/b&gt;3 incorporeal touch +25 (3d6 plus 3d6 electricity and 3d6 fire)&lt;/h5&gt;&lt;h5&gt;&lt;b&gt;Ranged &lt;/b&gt;&lt;i&gt;telekinesis&lt;/i&gt; +21 (varies)&lt;/h5&gt;&lt;h5&gt;&lt;b&gt;Space &lt;/b&gt;40 ft.; &lt;b&gt;Reach &lt;/b&gt;30 ft.&lt;/h5&gt;&lt;h5&gt;&lt;b&gt;Special Attacks &lt;/b&gt;keelhaul, swallow whole (1d10+7 damage, AC 22, 29 hp)&lt;/h5&gt;&lt;h5&gt;&lt;b&gt;Spell-Like Abilities&lt;/b&gt; (CL 18th; concentration +21) &lt;/br&gt;At Will&amp;mdash;&lt;i&gt;commune with nature&lt;/i&gt;, &lt;i&gt;dancing lights&lt;/i&gt;, &lt;i&gt;know direction&lt;/i&gt;, &lt;i&gt;telekinesis&lt;/i&gt; (DC 18) &lt;/br&gt;3/day&amp;mdash;&lt;i&gt;charm person&lt;/i&gt; (DC 14), &lt;i&gt;cloudkill&lt;/i&gt; (DC 18), &lt;i&gt;control winds&lt;/i&gt;, &lt;i&gt;invisibility sphere&lt;/i&gt;, &lt;i&gt;major image&lt;/i&gt; (DC 16, within its reach only), &lt;i&gt;plane shift&lt;/i&gt; (DC 18), &lt;i&gt;seeming&lt;/i&gt; (DC 18, other creatures only), &lt;i&gt;teleport&lt;/i&gt;, &lt;i&gt;water breathing&lt;/i&gt;, &lt;i&gt;widened fog cloud&lt;/i&gt; &lt;/br&gt;1/day&amp;mdash;&lt;i&gt;summon&lt;/i&gt; (level 7, 11&amp;mdash;20 draugr [Bestiary 2] 100%)&lt;/h5&gt;&lt;/h5&gt;&lt;/div&gt;&lt;hr/&gt;&lt;div&gt;&lt;h5&gt;&lt;b&gt;STATISTICS&lt;/b&gt;&lt;/h5&gt;&lt;/div&gt;&lt;hr/&gt;&lt;div&gt;&lt;h5&gt;&lt;b&gt;Str &lt;/b&gt;40, &lt;b&gt;Dex &lt;/b&gt;8, &lt;b&gt;Con &lt;/b&gt;32, &lt;b&gt;Int &lt;/b&gt; 9, &lt;b&gt;Wis &lt;/b&gt;15, &lt;b&gt;Cha &lt;/b&gt;17&lt;/h5&gt;&lt;h5&gt;&lt;b&gt;Base Atk &lt;/b&gt;+18; &lt;b&gt;CMB &lt;/b&gt;+41; &lt;b&gt;CMD &lt;/b&gt;55&lt;/h5&gt;&lt;h5&gt;&lt;b&gt;Feats &lt;/b&gt;Combat Casting, Combat Reflexes, Disruptive, Greater Overrun, Improved Initiative, Improved Overrun, Power Attack, Spellbreaker, Stand Still&lt;/h5&gt;&lt;h5&gt;&lt;b&gt;Skills &lt;/b&gt;Knowledge (engineering) +11, Knowledge (nature) +11, Knowledge (planes) +11, Perception +23, Sense Motive +14, Survival +23, Swim +44&lt;/h5&gt;&lt;h5&gt;&lt;b&gt;Languages &lt;/b&gt;Common; telepathy 200 ft.&lt;/h5&gt;&lt;h5&gt;&lt;b&gt;SQ &lt;/b&gt;fighter training, no breath&lt;/h5&gt;&lt;/div&gt;&lt;hr/&gt;&lt;div&gt;&lt;h5&gt;&lt;b&gt;ECOLOGY&lt;/b&gt;&lt;/h5&gt;&lt;/div&gt;&lt;hr/&gt;&lt;div&gt;&lt;h5&gt;&lt;b&gt;Environment &lt;/b&gt; any water&lt;/h5&gt;&lt;h5&gt;&lt;b&gt;Organization &lt;/b&gt;solitary&lt;/h5&gt;&lt;h5&gt;&lt;b&gt;Treasure &lt;/b&gt;double&lt;/h5&gt;&lt;/div&gt;&lt;hr/&gt;&lt;div&gt;&lt;h5&gt;&lt;b&gt;SPECIAL ABILITIES&lt;/b&gt;&lt;/h5&gt;&lt;/div&gt;&lt;hr/&gt;&lt;div&gt;&lt;/h5&gt;&lt;h5&gt;&lt;b&gt;Fighter Training (Ex)&lt;/b&gt; The herald counts its Hit Dice as fighter levels for the purpose of qualifying for feats and other abilities.  &lt;/h5&gt;&lt;h5&gt;&lt;b&gt;Keelhaul (Ex)&lt;/b&gt; If the herald hits a creature with two or more incorporeal touch attacks in 1 round, it can perform a reposition combat maneuver as a free action without provoking an attack of opportunity. If the herald moves the target into or through a square adjacent to it (including over or under itself ), the target takes 1d6 points of slashing or bludgeoning damage (herald's choice) for every 5 feet of this movement. If this movement results in the target being underwater, the target must hold its breath or begin to drown. Alternatively, if the herald can reposition the target to the center of its space, it can attempt to force the target into its cargo hold and snap the doors shut, holding the target in place as the swallow whole ability. The herald can hold up to four Medium or smaller creatures or one Large creature with this ability.  &lt;/h5&gt;&lt;h5&gt;&lt;b&gt;Rush (Ex)&lt;/b&gt; Once per minute for 1 round, the herald can move at a swim speed of 150 feet, even downward.  &lt;/h5&gt;&lt;h5&gt;&lt;b&gt;Telekinesis (Su)&lt;/b&gt; The herald makes ranged attacks by telekinetically hurling objects or creatures on its deck as weapons. This ability functions as the spell &lt;i&gt;telekinesis&lt;/i&gt; (CL 18th). It can use the ability on objects or creatures of up to 375 pounds, dealing 1d6 points of damage per 25 pounds of the hurled object or creature. If the herald attempts to hurl a creature with this ability, that creature can resist the effect with a successful Will save (DC 18). The save DC is Charisma-based.&lt;/h5&gt;&lt;/div&gt;&lt;br&gt;&lt;/br&gt;&lt;div&gt;&lt;h4&gt;&lt;p&gt;&lt;p&gt;Besmara's herald is &lt;i&gt;Kelpie's Wrath&lt;/i&gt;, a haunted ship that is a living being. It looks like a storm-battered pirate vessel with the skull and spine of some great sea creature mounted on the prow, with eerie lights flickering on its deck and streaming from its masts. The ship is the source of many horror tales of abandoned ships found in the ocean or spectral ships crewed by ghosts, but it is actually an independent creature with a malign, vengeful intelligence. On the rare occasions when it comes to the mortal seas at Besmara's bidding, it usually does so to punish some buccaneer for a horrid blasphemy against the Pirate Queen. Far more often it is left to its own devices, sailing mortal waters, the Ethereal or Astral Planes, or strange dream-realms in search of plunder, danger, and glory.  The ship's origins are mysterious and legends about it are contradictory. In some stories it was originally the flagship of a notorious pirate king who swore to forever serve Besmara, and when he finally died she merged his spirit with his ship so he could continue his service. Other tales tell of a demon-tainted kelpie that grew to a monstrous size and was kept as a beloved pet by the goddess like a mad dog until it was slain by adventurers and resurrected in this form to continue its predations. Still others speak of a devout priest-captain of Besmara who swore to bed no other woman so he could service the goddess in the afterlife, but then fell in love with a girl in a coastal village; according to this tale, the goddess cursed the priest to always roam the sea and never touch land so he would always pine for the love he could not have. The ship does not answer queries about its origin, and if pressed on the matter it has a habit of grabbing its interrogators, diving hundreds of feet under the water, and casually watching them gasp out the last of their air before it tears them limb from limb.  The ship is completely animate and needs no crew- it can tie and release its lines; raise, lower, and adjust its sails; open or close all of its doors; and so on. It moves about foreign objects (such as cargo) using &lt;i&gt;telekinesis&lt;/i&gt;, and it sometimes does the same to its rare passengers, slamming doors on hands or throwing people overboard if it feels a lack of respect. Though it has a wheel and rudder, it resists mortal attempts to steer it as if it were a mundane ship- something it considers very disrespectful.  &lt;b&gt;&lt;/p&gt;&lt;p&gt;Ecology&lt;/b&gt;&lt;/p&gt;&lt;p&gt;  &lt;i&gt;Kelpie's Wrath&lt;/i&gt; has no need to eat, drink, or even breathe. Because it can "swim" in any direction, including underwater, it may be found on the surface, cruising deep beneath the sea, or even skimming the bottom of the ocean. If facing an opponent it cannot easily defeat, it is likely to retreat deep underwater (assuming its foe cannot easily follow) or use &lt;i&gt;teleport&lt;/i&gt; or &lt;i&gt;plane shift&lt;/i&gt; to reach a safe place. It prods old wrecked ships for loot, storing its prizes within itself and only relinquishing its treasures when the goddess desires something it carries. Many loot caches on the sea floor actually belong to the ship, buried and marked in its memory for later counting.  When called by mortals, it demands treasure as payment for its services, preferring chests full of gems and gold coins. It has a lecherous, voyeuristic streak, however, and has been known to lower its price if arrangements are made for mortals to perform carnal acts on its decks-while it telepathically murmurs approvingly. If properly bribed, it serves with grudging loyalty until the task is done, then leaves. It is best suited for tasks requiring the destruction or terrorizing of enemy ships or fleets, though it can easily transport dozens of people or tons of cargo anywhere in the world or even to another plane. It is also willing to serve as a lure or decoy, disguising itself as a slow, loot-rich merchant vessel or mysterious shipwreck in a cove.  The ship is fully mobile in waterlike environments on other planes, including the Ethereal and Astral Planes. It enjoys sailing the "waters" of the ethereal sea and raiding xill settlements, or changing through clusters of soul-predators in the Astral Plane. It also finds pleasure in the bizarre seascape of the Maelstrom and has ventured into watery parts of the Abyss, though it is always ready to &lt;i&gt;plane shift&lt;/i&gt; if it suspects a trap or a shift in the terrain that would trap it.  &lt;b&gt;&lt;/p&gt;&lt;p&gt;Habitat &amp; Society&lt;/b&gt;&lt;/p&gt;&lt;p&gt;  &lt;i&gt;Kelpie's Wrath&lt;/i&gt; sometimes follows Besmara's ship, the &lt;i&gt;Seawraith&lt;/i&gt;, at a respectful distance on its travels through the planes, like a well-heeled dog afraid to attract too much attention to itself. When commanded by the goddess, it immediately complies, mixing a need for approval with an abject fear of punishment for any perceived disobedience. The ship acts like the only thing it cares about is the goddess, and is willing to sacrifice itself for her approval-it would swim through lava or acid, or run itself aground on a beach of adamantine spikes to please her.  Though the ship has no need of crew, it sometimes offers to save drowning sailors in exchange for a number years of service. Those who accept vanish and are not seen again-unless the draugr it &lt;i&gt;summon&lt;/i&gt;s are actually the revenant forms of these rescued sailors. Whether these souls think half-life at the ship's beck and call is better than actual death is unknown, for they do not speak of it. Some pirate-priests believe the ship is searching for a soul great enough to take its place, becoming the new mind in charge of the living ship and freeing whatever controls it to live again or pass on to Pharasma's Boneyard.&lt;/p&gt;&lt;/h4&gt;&lt;/div&gt;</t>
  </si>
  <si>
    <t>Dwarf Caiman</t>
  </si>
  <si>
    <t>10 ft., swim 30 ft</t>
  </si>
  <si>
    <t>Str 10, Dex 11, Con 15, Int 2, Wis 11, Cha 2</t>
  </si>
  <si>
    <t>Sill Focus (Stealth)</t>
  </si>
  <si>
    <t>Stealth +11 (+19 in water), Swim +8</t>
  </si>
  <si>
    <t>solitary, pair, or bask (3-12)</t>
  </si>
  <si>
    <t>This lithe, green-scaled reptile looks like a miniature crocodile with a stunted muzzle.</t>
  </si>
  <si>
    <t>Hold Breath (Ex) A dwarf caiman can hold its breath for a number of rounds equal to 4 x its Constitution score before it risks drowning.  Sprint (Ex) Once per minute, a dwarf caiman may sprint, increasing its land speed to 20 feet for 1 round.</t>
  </si>
  <si>
    <t>Dwarf caimans are a small species of crocodilian predators that live primarily amid the fast-running streams of tropical rainforests and nearby coastal waters. While hunting birds, lizards, fish, and other small prey, these patient predators sometimes lie in awkward positions for hours before they strike, their mottled scales making them appear to be nothing more than floating wood.</t>
  </si>
  <si>
    <t>&lt;link rel="stylesheet"href="PF.css"&gt;&lt;div&gt;&lt;h2&gt;Familiar, Dwarf Caiman&lt;/h2&gt;&lt;h3&gt;&lt;i&gt;This lithe, green-scaled reptile looks like a miniature crocodile with a stunted muzzle.&lt;/i&gt;&lt;/h3&gt;&lt;br&gt;&lt;/br&gt;&lt;/div&gt;&lt;div class="heading"&gt;&lt;p class="alignleft"&gt;Dwarf Caiman&lt;/p&gt;&lt;p class="alignright"&gt;CR 1/3&lt;/p&gt;&lt;div style="clear: both;"&gt;&lt;/div&gt;&lt;/div&gt;&lt;div&gt;&lt;h5&gt;&lt;b&gt;XP &lt;/b&gt;135&lt;/h5&gt;&lt;h5&gt;N Small animal &lt;/h5&gt;&lt;h5&gt;&lt;b&gt;Init &lt;/b&gt;+0; &lt;b&gt;Senses &lt;/b&gt;low-light vision; Perception +0&lt;/h5&gt;&lt;/div&gt;&lt;hr/&gt;&lt;div&gt;&lt;h5&gt;&lt;b&gt;DEFENSE&lt;/b&gt;&lt;/h5&gt;&lt;/div&gt;&lt;hr/&gt;&lt;div&gt;&lt;h5&gt;&lt;b&gt;AC &lt;/b&gt;14, touch 11, flat-footed 14 (+3 natural, +1 size)&lt;/h5&gt;&lt;h5&gt;&lt;b&gt;hp &lt;/b&gt;6 (1d8+2)&lt;/h5&gt;&lt;h5&gt;&lt;b&gt;Fort &lt;/b&gt;+4, &lt;b&gt;Ref &lt;/b&gt;+2, &lt;b&gt;Will &lt;/b&gt;+0&lt;/h5&gt;&lt;/div&gt;&lt;hr/&gt;&lt;div&gt;&lt;h5&gt;&lt;b&gt;OFFENSE&lt;/b&gt;&lt;/h5&gt;&lt;/div&gt;&lt;hr/&gt;&lt;div&gt;&lt;h5&gt;&lt;b&gt;Spd &lt;/b&gt;10 ft., swim 30 ft&lt;/h5&gt;&lt;h5&gt;&lt;b&gt;Melee &lt;/b&gt;bite +1 (1d4)&lt;/h5&gt;&lt;h5&gt;&lt;b&gt;Space &lt;/b&gt;5 ft.; &lt;b&gt;Reach &lt;/b&gt;5 ft.&lt;/h5&gt;&lt;/div&gt;&lt;hr/&gt;&lt;div&gt;&lt;h5&gt;&lt;b&gt;STATISTICS&lt;/b&gt;&lt;/h5&gt;&lt;/div&gt;&lt;hr/&gt;&lt;div&gt;&lt;h5&gt;&lt;b&gt;Str &lt;/b&gt;10, &lt;b&gt;Dex &lt;/b&gt;11, &lt;b&gt;Con &lt;/b&gt;15, &lt;b&gt;Int &lt;/b&gt; 2, &lt;b&gt;Wis &lt;/b&gt;11, &lt;b&gt;Cha &lt;/b&gt;2&lt;/h5&gt;&lt;h5&gt;&lt;b&gt;Base Atk &lt;/b&gt;+0; &lt;b&gt;CMB &lt;/b&gt;-1; &lt;b&gt;CMD &lt;/b&gt;11&lt;/h5&gt;&lt;h5&gt;&lt;b&gt;Feats &lt;/b&gt;Sill Focus (Stealth)&lt;/h5&gt;&lt;h5&gt;&lt;b&gt;Skills &lt;/b&gt;Stealth +11 (+19 in water), Swim +8; &lt;b&gt;Racial Modifiers &lt;/b&gt;+8 Stealth in water&lt;/h5&gt;&lt;h5&gt;&lt;b&gt;Languages &lt;/b&gt;none&lt;/h5&gt;&lt;/div&gt;&lt;hr/&gt;&lt;div&gt;&lt;h5&gt;&lt;b&gt;ECOLOGY&lt;/b&gt;&lt;/h5&gt;&lt;/div&gt;&lt;hr/&gt;&lt;div&gt;&lt;h5&gt;&lt;b&gt;Environment &lt;/b&gt; warm water&lt;/h5&gt;&lt;h5&gt;&lt;b&gt;Organization &lt;/b&gt;solitary, pair, or bask (3-12)&lt;/h5&gt;&lt;h5&gt;&lt;b&gt;Treasure &lt;/b&gt;none&lt;/h5&gt;&lt;/div&gt;&lt;hr/&gt;&lt;div&gt;&lt;h5&gt;&lt;b&gt;SPECIAL ABILITIES&lt;/b&gt;&lt;/h5&gt;&lt;/div&gt;&lt;hr/&gt;&lt;div&gt;&lt;/h5&gt;&lt;h5&gt;&lt;b&gt;Hold Breath (Ex)&lt;/b&gt; A dwarf caiman can hold its breath for a number of rounds equal to 4 x its Constitution score before it risks drowning.  &lt;/h5&gt;&lt;h5&gt;&lt;b&gt;Sprint (Ex)&lt;/b&gt; Once per minute, a dwarf caiman may sprint, increasing its land speed to 20 feet for 1 round.&lt;/h5&gt;&lt;/div&gt;&lt;br&gt;&lt;/br&gt;&lt;div&gt;&lt;h4&gt;&lt;p&gt;&lt;p&gt;Dwarf caimans are a small species of crocodilian predators that live primarily amid the fast-running streams of tropical rainforests and nearby coastal waters. While hunting birds, lizards, fish, and other small prey, these patient predators sometimes lie in awkward positions for hours before they strike, their mottled scales making them appear to be nothing more than floating wood.&lt;/p&gt;&lt;/h4&gt;&lt;/div&gt;</t>
  </si>
  <si>
    <t>Giant Isopod</t>
  </si>
  <si>
    <t>(-1 Dex, +3 natural, +2 size)</t>
  </si>
  <si>
    <t>Fort +4, Ref -1, Will +0</t>
  </si>
  <si>
    <t>curl</t>
  </si>
  <si>
    <t>20 ft., swim 10 ft.</t>
  </si>
  <si>
    <t>bite -1 (1d3-3)</t>
  </si>
  <si>
    <t>Str 5, Dex 9, Con 14, Int -, Wis 10, Cha 2</t>
  </si>
  <si>
    <t>4 (28 vs. trip)</t>
  </si>
  <si>
    <t>Perception +4, Swim +5</t>
  </si>
  <si>
    <t>This beetlelike crustacean is the size of a sewer rat; a row of overlapping plates protects it as it scuttles about on fourteen rapidly moving legs.</t>
  </si>
  <si>
    <t>Curl (Ex) As a standard action, a giant isopod can curl into a ball, increasing its natural armor bonus by +2 but preventing it from taking any move actions. Uncurling also requires a standard action.</t>
  </si>
  <si>
    <t>Giant isopods are carnivorous scavengers that scour the ocean's floor. They vaguely resemble the common woodlouse in appearance, though they can grow to be up to 2-1/2 feet long and weigh nearly 4 pounds. Their unusual size and insectile appearance cause many humanoids to be wary of them, despite their relative harmlessness.</t>
  </si>
  <si>
    <t>&lt;link rel="stylesheet"href="PF.css"&gt;&lt;div&gt;&lt;h2&gt;Familiar, Giant Isopod&lt;/h2&gt;&lt;h3&gt;&lt;i&gt;This beetlelike crustacean is the size of a sewer rat; a row of overlapping plates protects it as it scuttles about on fourteen rapidly moving legs.&lt;/i&gt;&lt;/h3&gt;&lt;br&gt;&lt;/br&gt;&lt;/div&gt;&lt;div class="heading"&gt;&lt;p class="alignleft"&gt;Giant Isopod&lt;/p&gt;&lt;p class="alignright"&gt;CR 1/8&lt;/p&gt;&lt;div style="clear: both;"&gt;&lt;/div&gt;&lt;/div&gt;&lt;div&gt;&lt;h5&gt;&lt;b&gt;XP &lt;/b&gt;50&lt;/h5&gt;&lt;h5&gt;N Tiny vermin (aquatic)&lt;/h5&gt;&lt;h5&gt;&lt;b&gt;Init &lt;/b&gt;-1; &lt;b&gt;Senses &lt;/b&gt;darkvision 60 ft., low-light vision; Perception +4&lt;/h5&gt;&lt;/div&gt;&lt;hr/&gt;&lt;div&gt;&lt;h5&gt;&lt;b&gt;DEFENSE&lt;/b&gt;&lt;/h5&gt;&lt;/div&gt;&lt;hr/&gt;&lt;div&gt;&lt;h5&gt;&lt;b&gt;AC &lt;/b&gt;14, touch 11, flat-footed 14 (-1 Dex, +3 natural, +2 size)&lt;/h5&gt;&lt;h5&gt;&lt;b&gt;hp &lt;/b&gt;6 (1d8+2)&lt;/h5&gt;&lt;h5&gt;&lt;b&gt;Fort &lt;/b&gt;+4, &lt;b&gt;Ref &lt;/b&gt;-1, &lt;b&gt;Will &lt;/b&gt;+0&lt;/h5&gt;&lt;h5&gt;&lt;b&gt;Defensive Abilities &lt;/b&gt;curl; &lt;b&gt;Immune &lt;/b&gt;mind-affecting effects&lt;/h5&gt;&lt;/div&gt;&lt;hr/&gt;&lt;div&gt;&lt;h5&gt;&lt;b&gt;OFFENSE&lt;/b&gt;&lt;/h5&gt;&lt;/div&gt;&lt;hr/&gt;&lt;div&gt;&lt;h5&gt;&lt;b&gt;Spd &lt;/b&gt;20 ft., swim 10 ft.&lt;/h5&gt;&lt;h5&gt;&lt;b&gt;Melee &lt;/b&gt;bite -1 (1d3-3)&lt;/h5&gt;&lt;h5&gt;&lt;b&gt;Space &lt;/b&gt;5 ft.; &lt;b&gt;Reach &lt;/b&gt;5 ft.&lt;/h5&gt;&lt;/div&gt;&lt;hr/&gt;&lt;div&gt;&lt;h5&gt;&lt;b&gt;STATISTICS&lt;/b&gt;&lt;/h5&gt;&lt;/div&gt;&lt;hr/&gt;&lt;div&gt;&lt;h5&gt;&lt;b&gt;Str &lt;/b&gt;5, &lt;b&gt;Dex &lt;/b&gt;9, &lt;b&gt;Con &lt;/b&gt;14, &lt;b&gt;Int &lt;/b&gt; -, &lt;b&gt;Wis &lt;/b&gt;10, &lt;b&gt;Cha &lt;/b&gt;2&lt;/h5&gt;&lt;h5&gt;&lt;b&gt;Base Atk &lt;/b&gt;+0; &lt;b&gt;CMB &lt;/b&gt;-3; &lt;b&gt;CMD &lt;/b&gt;4 (28 vs. trip)&lt;/h5&gt;&lt;h5&gt;&lt;b&gt;Skills &lt;/b&gt;Perception +4, Swim +5; &lt;b&gt;Racial Modifiers &lt;/b&gt;+4 Perception&lt;/h5&gt;&lt;/div&gt;&lt;hr/&gt;&lt;div&gt;&lt;h5&gt;&lt;b&gt;ECOLOGY&lt;/b&gt;&lt;/h5&gt;&lt;/div&gt;&lt;hr/&gt;&lt;div&gt;&lt;h5&gt;&lt;b&gt;Environment &lt;/b&gt; any oceans&lt;/h5&gt;&lt;h5&gt;&lt;b&gt;Organization &lt;/b&gt;solitary&lt;/h5&gt;&lt;h5&gt;&lt;b&gt;Treasure &lt;/b&gt;none&lt;/h5&gt;&lt;/div&gt;&lt;hr/&gt;&lt;div&gt;&lt;h5&gt;&lt;b&gt;SPECIAL ABILITIES&lt;/b&gt;&lt;/h5&gt;&lt;/div&gt;&lt;hr/&gt;&lt;div&gt;&lt;/h5&gt;&lt;h5&gt;&lt;b&gt;Curl (Ex)&lt;/b&gt; As a standard action, a giant isopod can curl into a ball, increasing its natural armor bonus by +2 but preventing it from taking any move actions. Uncurling also requires a standard action.&lt;/h5&gt;&lt;/div&gt;&lt;br&gt;&lt;/br&gt;&lt;div&gt;&lt;h4&gt;&lt;p&gt;&lt;p&gt;Giant isopods are carnivorous scavengers that scour the ocean's floor. They vaguely resemble the common woodlouse in appearance, though they can grow to be up to 2-1/2 feet long and weigh nearly 4 pounds. Their unusual size and insectile appearance cause many humanoids to be wary of them, despite their relative harmlessness.&lt;/p&gt;&lt;/h4&gt;&lt;/div&gt;</t>
  </si>
  <si>
    <t>Seal</t>
  </si>
  <si>
    <t>Fort +2, Ref +3, Will +1</t>
  </si>
  <si>
    <t>bite +2 (1d4)</t>
  </si>
  <si>
    <t>Str 10, Dex 13, Con 11, Int 2, Wis 13, Cha 6</t>
  </si>
  <si>
    <t>Perception +5, Swim +8</t>
  </si>
  <si>
    <t>hold breath  Languages none</t>
  </si>
  <si>
    <t>solitary, pair, rookery (3-24)</t>
  </si>
  <si>
    <t>This sleek, aquatic mammal has a pair of flippered limbs, a powerful tail, and a muzzle full of small sharp teeth.</t>
  </si>
  <si>
    <t>Hold Breath (Ex) A seal can hold its breath for a number of minutes equal to 6 x its Constitution score before it risks drowning.</t>
  </si>
  <si>
    <t>Sleek-bodied aquatic mammals, seals spend the majority of their lives in the water, whether in the harbors of tropical ports or amid wandering icebergs. They prefer rocky beaches, upon which they rest, raise their young, and dive to hunt fish, squid, sea birds, and other small aquatic creatures. They are well known for their vocal communications consisting of barks, grunts, and flipper slaps, traits that cause many humanoids to remark on their intelligence and the ease with which they can be trained.</t>
  </si>
  <si>
    <t>&lt;link rel="stylesheet"href="PF.css"&gt;&lt;div&gt;&lt;h2&gt;Familiar, Seal&lt;/h2&gt;&lt;h3&gt;&lt;i&gt;This sleek, aquatic mammal has a pair of flippered limbs, a powerful tail, and a muzzle full of small sharp teeth.&lt;/i&gt;&lt;/h3&gt;&lt;br&gt;&lt;/br&gt;&lt;/div&gt;&lt;div class="heading"&gt;&lt;p class="alignleft"&gt;Seal&lt;/p&gt;&lt;p class="alignright"&gt;CR 1/3&lt;/p&gt;&lt;div style="clear: both;"&gt;&lt;/div&gt;&lt;/div&gt;&lt;div&gt;&lt;h5&gt;&lt;b&gt;XP &lt;/b&gt;135&lt;/h5&gt;&lt;h5&gt;N Small animal &lt;/h5&gt;&lt;h5&gt;&lt;b&gt;Init &lt;/b&gt;+1; &lt;b&gt;Senses &lt;/b&gt;low-light vision; Perception +5&lt;/h5&gt;&lt;/div&gt;&lt;hr/&gt;&lt;div&gt;&lt;h5&gt;&lt;b&gt;DEFENSE&lt;/b&gt;&lt;/h5&gt;&lt;/div&gt;&lt;hr/&gt;&lt;div&gt;&lt;h5&gt;&lt;b&gt;AC &lt;/b&gt;13, touch 12, flat-footed 12 (+1 Dex, +1 natural, +1 size)&lt;/h5&gt;&lt;h5&gt;&lt;b&gt;hp &lt;/b&gt;4 (1d8)&lt;/h5&gt;&lt;h5&gt;&lt;b&gt;Fort &lt;/b&gt;+2, &lt;b&gt;Ref &lt;/b&gt;+3, &lt;b&gt;Will &lt;/b&gt;+1&lt;/h5&gt;&lt;/div&gt;&lt;hr/&gt;&lt;div&gt;&lt;h5&gt;&lt;b&gt;OFFENSE&lt;/b&gt;&lt;/h5&gt;&lt;/div&gt;&lt;hr/&gt;&lt;div&gt;&lt;h5&gt;&lt;b&gt;Spd &lt;/b&gt;10 ft., swim 60 ft.&lt;/h5&gt;&lt;h5&gt;&lt;b&gt;Melee &lt;/b&gt;bite +2 (1d4)&lt;/h5&gt;&lt;h5&gt;&lt;b&gt;Space &lt;/b&gt;5 ft.; &lt;b&gt;Reach &lt;/b&gt;5 ft.&lt;/h5&gt;&lt;/div&gt;&lt;hr/&gt;&lt;div&gt;&lt;h5&gt;&lt;b&gt;STATISTICS&lt;/b&gt;&lt;/h5&gt;&lt;/div&gt;&lt;hr/&gt;&lt;div&gt;&lt;h5&gt;&lt;b&gt;Str &lt;/b&gt;10, &lt;b&gt;Dex &lt;/b&gt;13, &lt;b&gt;Con &lt;/b&gt;11, &lt;b&gt;Int &lt;/b&gt; 2, &lt;b&gt;Wis &lt;/b&gt;13, &lt;b&gt;Cha &lt;/b&gt;6&lt;/h5&gt;&lt;h5&gt;&lt;b&gt;Base Atk &lt;/b&gt;+0; &lt;b&gt;CMB &lt;/b&gt;-1; &lt;b&gt;CMD &lt;/b&gt;10 (can't be tripped)&lt;/h5&gt;&lt;h5&gt;&lt;b&gt;Skills &lt;/b&gt;Perception +5, Swim +8; &lt;b&gt;Racial Modifiers &lt;/b&gt;+4 Perception&lt;/h5&gt;&lt;h5&gt;&lt;b&gt;SQ &lt;/b&gt;hold breath  Languages none&lt;/h5&gt;&lt;/div&gt;&lt;hr/&gt;&lt;div&gt;&lt;h5&gt;&lt;b&gt;ECOLOGY&lt;/b&gt;&lt;/h5&gt;&lt;/div&gt;&lt;hr/&gt;&lt;div&gt;&lt;h5&gt;&lt;b&gt;Environment &lt;/b&gt; any oceans&lt;/h5&gt;&lt;h5&gt;&lt;b&gt;Organization &lt;/b&gt;solitary, pair, rookery (3-24)&lt;/h5&gt;&lt;h5&gt;&lt;b&gt;Treasure &lt;/b&gt;none&lt;/h5&gt;&lt;/div&gt;&lt;hr/&gt;&lt;div&gt;&lt;h5&gt;&lt;b&gt;SPECIAL ABILITIES&lt;/b&gt;&lt;/h5&gt;&lt;/div&gt;&lt;hr/&gt;&lt;div&gt;&lt;/h5&gt;&lt;h5&gt;&lt;b&gt;Hold Breath (Ex)&lt;/b&gt; A seal can hold its breath for a number of minutes equal to 6 x its Constitution score before it risks drowning.&lt;/h5&gt;&lt;/div&gt;&lt;br&gt;&lt;/br&gt;&lt;div&gt;&lt;h4&gt;&lt;p&gt;&lt;p&gt;Sleek-bodied aquatic mammals, seals spend the majority of their lives in the water, whether in the harbors of tropical ports or amid wandering icebergs. They prefer rocky beaches, upon which they rest, raise their young, and dive to hunt fish, squid, sea birds, and other small aquatic creatures. They are well known for their vocal communications consisting of barks, grunts, and flipper slaps, traits that cause many humanoids to remark on their intelligence and the ease with which they can be trained.&lt;/p&gt;&lt;/h4&gt;&lt;/div&gt;</t>
  </si>
  <si>
    <t>Aashaq's Wyvern</t>
  </si>
  <si>
    <t>darkvision 60 ft., low-light vision, scent; Perception +20</t>
  </si>
  <si>
    <t>dragon traits, magic paralysis and sleep</t>
  </si>
  <si>
    <t>20 ft., fly 60 ft. (poor), swim 40 ft.</t>
  </si>
  <si>
    <t>bite +13 (2d6+5 plus grab), 2 stings +13 (1d6+5 plus poison), 2 wings +8 (1d6+2)</t>
  </si>
  <si>
    <t>breath weapon (30-ft. cone, 6d6 fire damage plus fumes, Reflex DC 19 half, usable every 1d4 rounds), rake (2 talons +16, 1d6+5)</t>
  </si>
  <si>
    <t>Str 21, Dex 12, Con 20, Int 9, Wis 12, Cha 11</t>
  </si>
  <si>
    <t>Combat Reflexes, Flyby Attack, Improved Initiative, Iron Will, Skill Focus (Perception)</t>
  </si>
  <si>
    <t>Fly +7, Intimidate +12, Perception +20, Stealth +9, Swim +25</t>
  </si>
  <si>
    <t>solitary, pair, or murder (3-5 and 1-3 wyverns)</t>
  </si>
  <si>
    <t>This light purple dragon has immense wings and a bifurcated tail, each end tipped with a hooked stinger. Heavy smoke drips from the beast's nostrils and jaws.</t>
  </si>
  <si>
    <t>Isles Of The Shackles</t>
  </si>
  <si>
    <t>Breath Weapon (Su) Once every 1d4 rounds, an Aashaq's wyvern can emit a cloud of noxious fire in a 30-foot cone that deals 6d6 points of fire damage. Creatures that take damage are also temporarily blinded by the fumes as though by glitterdust for 4 rounds. A DC 19 Reflex save halves the fire damage and negates the glitterdust effect. The save DC is Consitution-based.  Poison (Ex) Sting-injury; save Fort DC 19; frequency 1/round for 6 rounds; effect 1d4 Con; cure 2 consecutive saves.</t>
  </si>
  <si>
    <t>Aashaq's wyverns resemble the typical wyverns commonly found throughout the Inner Sea region in many regards, but they have been warped by magic. Unlike their more mundane cousins, these wyverns have bifurcated tails that allow for two stinging attacks, and are able to emit a noxious blast of gas that burns and blinds those in its path. Aashaq's wyverns reside in the natural caves that honeycomb the cliffs of Dahak's Teeth, and were common wyverns until the evil dragon Aashaq commandeered the islands. Seeing these beasts as the perfect deacons for her dark cult, Aashaq twisted the very fabric of the wyverns until she settled upon the form now most commonly encountered on Dahak's Teeth. Their very name is indicative of the wyverns' servitor status, and they are occasionally even ridden as mounts by Dahak cultists.  Aashaq gives her wyvern minions a remarkable amount of freedom, but most never stray too far from the three islands that make up Dahak's Teeth. Mariners who make their way past the dreaded isles know to watch out for the beasts, which assail unprepared ships from both sky and water in order to feed upon their crews and capture their cargo for Aashaq. The corrupting inf luence of Aashaq's chaotic manipulations has also provided these unpredictable creatures with resistance to acid, fire, and magic.  A typical Aashaq's wyvern is 18 feet in length (including its bifurcated tail) and weighs 2,500 pounds. Their scales can vary in tint, but are usually purple. Though only slightly more intelligent than their common kin, the Dahak-worshiping wyverns enjoy lording their "superior" status over the lesser specimens found on other islets.</t>
  </si>
  <si>
    <t>&lt;link rel="stylesheet"href="PF.css"&gt;&lt;div&gt;&lt;h2&gt;Aashaq's Wyvern&lt;/h2&gt;&lt;h3&gt;&lt;i&gt;This light purple dragon has immense wings and a bifurcated tail, each end tipped with a hooked stinger. Heavy smoke drips from the beast's nostrils and jaws.&lt;/i&gt;&lt;/h3&gt;&lt;br&gt;&lt;/br&gt;&lt;/div&gt;&lt;div class="heading"&gt;&lt;p class="alignleft"&gt;Aashaq's Wyvern&lt;/p&gt;&lt;p class="alignright"&gt;CR 8&lt;/p&gt;&lt;div style="clear: both;"&gt;&lt;/div&gt;&lt;/div&gt;&lt;div&gt;&lt;h5&gt;&lt;b&gt;XP &lt;/b&gt;4,800&lt;/h5&gt;&lt;h5&gt;CN Large dragon &lt;/h5&gt;&lt;h5&gt;&lt;b&gt;Init &lt;/b&gt;+5; &lt;b&gt;Senses &lt;/b&gt;darkvision 60 ft., low-light vision, scent; Perception +20&lt;/h5&gt;&lt;/div&gt;&lt;hr/&gt;&lt;div&gt;&lt;h5&gt;&lt;b&gt;DEFENSE&lt;/b&gt;&lt;/h5&gt;&lt;/div&gt;&lt;hr/&gt;&lt;div&gt;&lt;h5&gt;&lt;b&gt;AC &lt;/b&gt;20, touch 10, flat-footed 19 (+1 Dex, +10 natural, -1 size)&lt;/h5&gt;&lt;h5&gt;&lt;b&gt;hp &lt;/b&gt;103 (9d12+45)&lt;/h5&gt;&lt;h5&gt;&lt;b&gt;Fort &lt;/b&gt;+11, &lt;b&gt;Ref &lt;/b&gt;+7, &lt;b&gt;Will &lt;/b&gt;+9&lt;/h5&gt;&lt;h5&gt;&lt;b&gt;Immune &lt;/b&gt;dragon traits, magic paralysis and sleep; &lt;b&gt;Resist &lt;/b&gt;acid 10, fire 10; &lt;b&gt;SR &lt;/b&gt;19&lt;/h5&gt;&lt;/div&gt;&lt;hr/&gt;&lt;div&gt;&lt;h5&gt;&lt;b&gt;OFFENSE&lt;/b&gt;&lt;/h5&gt;&lt;/div&gt;&lt;hr/&gt;&lt;div&gt;&lt;h5&gt;&lt;b&gt;Spd &lt;/b&gt;20 ft., fly 60 ft. (poor), swim 40 ft.&lt;/h5&gt;&lt;h5&gt;&lt;b&gt;Melee &lt;/b&gt;bite +13 (2d6+5 plus grab), 2 stings +13 (1d6+5 plus poison), 2 wings +8 (1d6+2)&lt;/h5&gt;&lt;h5&gt;&lt;b&gt;Space &lt;/b&gt;10 ft.; &lt;b&gt;Reach &lt;/b&gt;5 ft.&lt;/h5&gt;&lt;h5&gt;&lt;b&gt;Special Attacks &lt;/b&gt;breath weapon (30-ft. cone, 6d6 fire damage plus fumes, Reflex DC 19 half, usable every 1d4 rounds), rake (2 talons +16, 1d6+5)&lt;/h5&gt;&lt;/div&gt;&lt;hr/&gt;&lt;div&gt;&lt;h5&gt;&lt;b&gt;STATISTICS&lt;/b&gt;&lt;/h5&gt;&lt;/div&gt;&lt;hr/&gt;&lt;div&gt;&lt;h5&gt;&lt;b&gt;Str &lt;/b&gt;21, &lt;b&gt;Dex &lt;/b&gt;12, &lt;b&gt;Con &lt;/b&gt;20, &lt;b&gt;Int &lt;/b&gt; 9, &lt;b&gt;Wis &lt;/b&gt;12, &lt;b&gt;Cha &lt;/b&gt;11&lt;/h5&gt;&lt;h5&gt;&lt;b&gt;Base Atk &lt;/b&gt;+9; &lt;b&gt;CMB &lt;/b&gt;+15 (+19 grapple); &lt;b&gt;CMD &lt;/b&gt;26&lt;/h5&gt;&lt;h5&gt;&lt;b&gt;Feats &lt;/b&gt;Combat Reflexes, Flyby Attack, Improved Initiative, Iron Will, Skill Focus (Perception)&lt;/h5&gt;&lt;h5&gt;&lt;b&gt;Skills &lt;/b&gt;Fly +7, Intimidate +12, Perception +20, Stealth +9, Swim +25; &lt;b&gt;Racial Modifiers &lt;/b&gt;+4 Perception&lt;/h5&gt;&lt;h5&gt;&lt;b&gt;Languages &lt;/b&gt;Draconic&lt;/h5&gt;&lt;h5&gt;&lt;b&gt;SQ &lt;/b&gt;hold breath&lt;/h5&gt;&lt;/div&gt;&lt;hr/&gt;&lt;div&gt;&lt;h5&gt;&lt;b&gt;ECOLOGY&lt;/b&gt;&lt;/h5&gt;&lt;/div&gt;&lt;hr/&gt;&lt;div&gt;&lt;h5&gt;&lt;b&gt;Environment &lt;/b&gt; temperate or warm hills&lt;/h5&gt;&lt;h5&gt;&lt;b&gt;Organization &lt;/b&gt;solitary, pair, or murder (3-5 and 1-3 wyverns)&lt;/h5&gt;&lt;h5&gt;&lt;b&gt;Treasure &lt;/b&gt;standard&lt;/h5&gt;&lt;/div&gt;&lt;hr/&gt;&lt;div&gt;&lt;h5&gt;&lt;b&gt;SPECIAL ABILITIES&lt;/b&gt;&lt;/h5&gt;&lt;/div&gt;&lt;hr/&gt;&lt;div&gt;&lt;/h5&gt;&lt;h5&gt;&lt;b&gt;Breath Weapon (Su)&lt;/b&gt; Once every 1d4 rounds, an Aashaq's wyvern can emit a cloud of noxious fire in a 30-foot cone that deals 6d6 points of fire damage. Creatures that take damage are also temporarily blinded by the fumes as though by &lt;i&gt;glitterdust&lt;/i&gt; for 4 rounds. A DC 19 Reflex save halves the fire damage and negates the &lt;i&gt;glitterdust&lt;/i&gt; effect. The save DC is Consitution-based.  &lt;/h5&gt;&lt;h5&gt;&lt;b&gt;Poison (Ex)&lt;/b&gt; Sting-injury; &lt;i&gt;save&lt;/i&gt; Fort DC 19; &lt;i&gt;frequency&lt;/i&gt; 1/round for 6 rounds; &lt;i&gt;effect&lt;/i&gt; 1d4 Con; &lt;i&gt;cure&lt;/i&gt; 2 consecutive &lt;i&gt;save&lt;/i&gt;s.&lt;/h5&gt;&lt;/div&gt;&lt;br&gt;&lt;/br&gt;&lt;div&gt;&lt;h4&gt;&lt;p&gt;&lt;p&gt;Aashaq's wyverns resemble the typical wyverns commonly found throughout the Inner Sea region in many regards, but they have been warped by magic. Unlike their more mundane cousins, these wyverns have bifurcated tails that allow for two stinging attacks, and are able to emit a noxious blast of gas that burns and blinds those in its path. Aashaq's wyverns reside in the natural caves that honeycomb the cliffs of Dahak's Teeth, and were common wyverns until the evil dragon Aashaq commandeered the islands. Seeing these beasts as the perfect deacons for her dark cult, Aashaq twisted the very fabric of the wyverns until she settled upon the form now most commonly encountered on Dahak's Teeth. Their very name is indicative of the wyverns' servitor status, and they are occasionally even ridden as mounts by Dahak cultists.  Aashaq gives her wyvern minions a remarkable amount of freedom, but most never stray too far from the three islands that make up Dahak's Teeth. Mariners who make their way past the dreaded isles know to watch out for the beasts, which assail unprepared ships from both sky and water in order to feed upon their crews and capture their cargo for Aashaq. The corrupting inf luence of Aashaq's chaotic manipulations has also provided these unpredictable creatures with resistance to acid, fire, and magic.  A typical Aashaq's wyvern is 18 feet in length (including its bifurcated tail) and weighs 2,500 pounds. Their scales can vary in tint, but are usually purple. Though only slightly more intelligent than their common kin, the Dahak-worshiping wyverns enjoy lording their "superior" status over the lesser specimens found on other islets.&lt;/p&gt;&lt;/h4&gt;&lt;/div&gt;</t>
  </si>
  <si>
    <t>Besmaran Priest</t>
  </si>
  <si>
    <t>cleric of Besmara 5</t>
  </si>
  <si>
    <t>(+5 armor, +1 Dex, +1 dodge, +0 natural)</t>
  </si>
  <si>
    <t>(5d8+7)</t>
  </si>
  <si>
    <t>Fort +5, Ref +2, Will +7</t>
  </si>
  <si>
    <t>mwk rapier +4 (1d6/18-20) or   sap +3 (1d6 nonlethal)</t>
  </si>
  <si>
    <t>channel positive energy 5/day (DC 14, 3d6)</t>
  </si>
  <si>
    <t>Domain Spell-Like Abilities (CL 5th; concentration +8)   6/day-icicle (1d6+2 cold damage)   6/day-storm burst (1d6+2 nonlethal damage)</t>
  </si>
  <si>
    <t>Cleric Spells Prepared (CL 5th; concentration +8)   3rd-remove disease, water breathing  2nd-aid, cure moderate wounds, fog cloud  1st-bless, cure light wounds, deathwatch, obscuring mist, remove fear   0 (at will)-create water, purify food and drink, read magic, stabilize</t>
  </si>
  <si>
    <t>Water, Weather</t>
  </si>
  <si>
    <t>Str 10, Dex 13, Con 12, Int 10, Wis 16, Cha 14</t>
  </si>
  <si>
    <t>Combat Casting, Dodge, Improved Initiative, Mobility</t>
  </si>
  <si>
    <t>Diplomacy +10, Knowledge (religion) +8, Sense Motive +9, Spellcraft +6, Swim +1</t>
  </si>
  <si>
    <t>aura</t>
  </si>
  <si>
    <t>solitary, pair, or clergy (3-6)</t>
  </si>
  <si>
    <t>NPC gear (+1 chain shirt, masterwork rapier, sap, potions of cure light wounds [5], wand of cure moderate wounds [9 charges], wand of bull's strength [8 charges], holy water [2 flasks], other treasure)</t>
  </si>
  <si>
    <t>Clad in black silk and a chain shirt, this bold woman has a strong stance and wields a masterfully crafted rapier; the tricorne hat atop her head depicts a skull and crossbones.</t>
  </si>
  <si>
    <t>Priests of Besmara are common fixtures on pirate vessels sailing the Shackles, simultaneously serving as healers and spiritual guides for comrades who often have no time for religion until death is already grinning in their faces. While clerics of Besmara often end up captaining ships of their own, they usually spend most of their pirating careers as first mates or ship's surgeons.  When not needed to confront a more immediate peril, a cleric of Besmara sees to the health of the crew, purifying spoiled food and water, healing the inevitable injuries sailors acquire in the course of their duties, or curing crew members of the diseases so widespread in the tropics and the sordid brothels that are a staple of every seaside town. If these duties spare her any time, a Besmaran priest goes out of her way to assist others in their tasks onboard and learn everything there is to know about running a ship and crew, for there is no telling what duties will be required aboard Besmara's own Seawraith should the cleric earn a coveted berth in the afterlife. In addition, every priest of Besmara is expected to make a pilgrimage to the mysterious island called Besmara's Throne at least once in her life, and shipmates greeting a cleric upon her return are often struck by the renewed fervor with which she sets about her tasks.</t>
  </si>
  <si>
    <t>&lt;link rel="stylesheet"href="PF.css"&gt;&lt;div&gt;&lt;h2&gt;Besmaran Priest&lt;/h2&gt;&lt;h3&gt;&lt;i&gt;Clad in black silk and a chain shirt, this bold woman has a strong stance and wields a masterfully crafted rapier; the tricorne hat atop her head depicts a skull and crossbones.&lt;/i&gt;&lt;/h3&gt;&lt;br&gt;&lt;/br&gt;&lt;/div&gt;&lt;div class="heading"&gt;&lt;p class="alignleft"&gt;Besmaran Priest&lt;/p&gt;&lt;p class="alignright"&gt;CR 4&lt;/p&gt;&lt;div style="clear: both;"&gt;&lt;/div&gt;&lt;/div&gt;&lt;div&gt;&lt;h5&gt;&lt;b&gt;XP &lt;/b&gt;1,200&lt;/h5&gt;&lt;h5&gt;Female cleric of Besmara 5&lt;/h5&gt;&lt;h5&gt;CN Medium humanoid (human)&lt;/h5&gt;&lt;h5&gt;&lt;b&gt;Init &lt;/b&gt;+5; &lt;b&gt;Senses &lt;/b&gt;Perception +3&lt;/h5&gt;&lt;/div&gt;&lt;hr/&gt;&lt;div&gt;&lt;h5&gt;&lt;b&gt;DEFENSE&lt;/b&gt;&lt;/h5&gt;&lt;/div&gt;&lt;hr/&gt;&lt;div&gt;&lt;h5&gt;&lt;b&gt;AC &lt;/b&gt;17, touch 12, flat-footed 15 (+5 armor, +1 Dex, +1 dodge)&lt;/h5&gt;&lt;h5&gt;&lt;b&gt;hp &lt;/b&gt;33 (5d8+7)&lt;/h5&gt;&lt;h5&gt;&lt;b&gt;Fort &lt;/b&gt;+5, &lt;b&gt;Ref &lt;/b&gt;+2, &lt;b&gt;Will &lt;/b&gt;+7&lt;/h5&gt;&lt;/div&gt;&lt;hr/&gt;&lt;div&gt;&lt;h5&gt;&lt;b&gt;OFFENSE&lt;/b&gt;&lt;/h5&gt;&lt;/div&gt;&lt;hr/&gt;&lt;div&gt;&lt;h5&gt;&lt;b&gt;Spd &lt;/b&gt;30 ft.&lt;/h5&gt;&lt;h5&gt;&lt;b&gt;Melee &lt;/b&gt;mwk rapier +4 (1d6/18-20) or &lt;/br&gt;  sap +3 (1d6 nonlethal)&lt;/h5&gt;&lt;h5&gt;&lt;b&gt;Space &lt;/b&gt;5 ft.; &lt;b&gt;Reach &lt;/b&gt;5 ft.&lt;/h5&gt;&lt;h5&gt;&lt;b&gt;Special Attacks &lt;/b&gt;channel positive energy 5/day (DC 14, 3d6)&lt;/h5&gt;&lt;h5&gt;&lt;b&gt;Domain Spell-Like Abilities&lt;/b&gt; (CL 5th; concentration +8) &lt;/br&gt;6/day&amp;mdash;icicle (1d6+2 cold damage) &lt;/br&gt;6/day&amp;mdash;storm burst (1d6+2 nonlethal damage)&lt;/h5&gt;&lt;/h5&gt;&lt;h5&gt;&lt;b&gt;Cleric Spells Prepared&lt;/b&gt; (CL 5th; concentration +8) &lt;/br&gt;3rd&amp;mdash;&lt;i&gt;remove disease&lt;/i&gt;, &lt;i&gt;water breathing&lt;/i&gt;&lt;/br&gt;2nd&amp;mdash;&lt;i&gt;aid&lt;/i&gt;, &lt;i&gt;cure moderate wounds&lt;/i&gt;, &lt;i&gt;fog cloud&lt;/i&gt;&lt;/br&gt;1st&amp;mdash;&lt;i&gt;bless&lt;/i&gt;, &lt;i&gt;cure light wounds&lt;/i&gt;, &lt;i&gt;deathwatch&lt;/i&gt;, &lt;i&gt;obscuring mist&lt;/i&gt;, &lt;i&gt;remove fear&lt;/i&gt; &lt;/br&gt;0 (at will)&amp;mdash;&lt;i&gt;create water&lt;/i&gt;, &lt;i&gt;purify food and drink&lt;/i&gt;, &lt;i&gt;read magic&lt;/i&gt;, &lt;i&gt;stabilize&lt;/i&gt;&lt;/h5&gt;&lt;/h5&gt;&lt;h5&gt;&lt;b&gt;D&lt;/b&gt; domain spell; &lt;b&gt;Domains &lt;/b&gt;Water, Weather&lt;/h5&gt;&lt;/div&gt;&lt;hr/&gt;&lt;div&gt;&lt;h5&gt;&lt;b&gt;STATISTICS&lt;/b&gt;&lt;/h5&gt;&lt;/div&gt;&lt;hr/&gt;&lt;div&gt;&lt;h5&gt;&lt;b&gt;Str &lt;/b&gt;10, &lt;b&gt;Dex &lt;/b&gt;13, &lt;b&gt;Con &lt;/b&gt;12, &lt;b&gt;Int &lt;/b&gt; 10, &lt;b&gt;Wis &lt;/b&gt;16, &lt;b&gt;Cha &lt;/b&gt;14&lt;/h5&gt;&lt;h5&gt;&lt;b&gt;Base Atk &lt;/b&gt;+3; &lt;b&gt;CMB &lt;/b&gt;+3; &lt;b&gt;CMD &lt;/b&gt;15&lt;/h5&gt;&lt;h5&gt;&lt;b&gt;Feats &lt;/b&gt;Combat Casting, Dodge, Improved Initiative, Mobility&lt;/h5&gt;&lt;h5&gt;&lt;b&gt;Skills &lt;/b&gt;Diplomacy +10, Knowledge (religion) +8, Sense Motive +9, Spellcraft +6, Swim +1&lt;/h5&gt;&lt;h5&gt;&lt;b&gt;Languages &lt;/b&gt;Common&lt;/h5&gt;&lt;h5&gt;&lt;b&gt;SQ &lt;/b&gt;aura&lt;/h5&gt;&lt;/div&gt;&lt;hr/&gt;&lt;div&gt;&lt;h5&gt;&lt;b&gt;ECOLOGY&lt;/b&gt;&lt;/h5&gt;&lt;/div&gt;&lt;hr/&gt;&lt;div&gt;&lt;h5&gt;&lt;b&gt;Environment &lt;/b&gt; any oceans or coastlines&lt;/h5&gt;&lt;h5&gt;&lt;b&gt;Organization &lt;/b&gt;solitary, pair, or clergy (3-6)&lt;/h5&gt;&lt;h5&gt;&lt;b&gt;Treasure &lt;/b&gt;NPC gear (&lt;i&gt;+1 chain shirt&lt;/i&gt;, masterwork rapier, sap, potions of &lt;i&gt;cure light wounds&lt;/i&gt; [5], wand of &lt;i&gt;cure moderate wounds&lt;/i&gt; [9 charges], &lt;i&gt;wand of bull's strength&lt;/i&gt; [8 charges], holy water [2 flasks], other treasure)&lt;/h5&gt;&lt;/div&gt;&lt;br&gt;&lt;/br&gt;&lt;div&gt;&lt;h4&gt;&lt;p&gt;&lt;p&gt;Priests of Besmara are common fixtures on pirate vessels sailing the Shackles, simultaneously serving as healers and spiritual guides for comrades who often have no time for religion until death is already grinning in their faces. While clerics of Besmara often end up captaining ships of their own, they usually spend most of their pirating careers as first mates or ship's surgeons.  When not needed to confront a more immediate peril, a cleric of Besmara sees to the health of the crew, purifying spoiled food and water, healing the inevitable injuries sailors acquire in the course of their duties, or curing crew members of the diseases so widespread in the tropics and the sordid brothels that are a staple of every seaside town. If these duties spare her any time, a Besmaran priest goes out of her way to assist others in their tasks onboard and learn everything there is to know about running a ship and crew, for there is no telling what duties will be required aboard Besmara's own &lt;i&gt;Seawraith&lt;/i&gt; should the cleric earn a coveted berth in the afterlife. In addition, every priest of Besmara is expected to make a pilgrimage to the mysterious island called Besmara's Throne at least once in her life, and shipmates greeting a cleric upon her return are often struck by the renewed fervor with which she sets about her tasks.&lt;/p&gt;&lt;/h4&gt;&lt;/div&gt;</t>
  </si>
  <si>
    <t>Blood Queen</t>
  </si>
  <si>
    <t>blindsight 120 ft., surrogate senses; Perception +39</t>
  </si>
  <si>
    <t>38, touch 6, flat-footed 38</t>
  </si>
  <si>
    <t>, +32 natural, -4 size)</t>
  </si>
  <si>
    <t>Fort +28, Ref +9, Will +24</t>
  </si>
  <si>
    <t>15/epic and lawful</t>
  </si>
  <si>
    <t>disease, electricity, mind-affecting effects, poison, sonic</t>
  </si>
  <si>
    <t>bite +29 (2d6+10), 5 stings +29 (2d6+10/19-20 plus 2d6 electricity), 6 tentacles +24 (2d8+5/19-20 plus grab)</t>
  </si>
  <si>
    <t>horrifying bellow, swallow whole (15d6 acid damage, AC 26, 47 hp), unholy gestation</t>
  </si>
  <si>
    <t>Spell-Like Abilities (CL 23rd; concentration +36)  5/day-cacophonous call* (DC 25), deeper darkness, dispel good (DC 28), inflict critical wounds (DC 27)  3/day-greater command (DC 28)  1/day-mass suffocation* (DC 32)</t>
  </si>
  <si>
    <t>Str 30, Dex 11, Con 40, Int 20, Wis 29, Cha 37</t>
  </si>
  <si>
    <t>Alertness, Awesome Blow, Bleeding Critical, Critical Focus, Improved Bull Rush, Improved Critical (sting), Improved Critical (tentacles), Improved Initiative, Iron Will, Lightning Reflexes, Power Attack, Vital Strike</t>
  </si>
  <si>
    <t>Bluff +39, Diplomacy +39, Heal +32, Intimidate +39, Knowledge (arcana) +28, Knowledge (history) +28, Knowledge (planes) +31, Knowledge (religion) +31, Perception +39, Sense Motive +39, Spellcraft +31</t>
  </si>
  <si>
    <t>Abyssal, Aklo, Common, Draconic, Kuru, Undercommon; telepathy 100 ft.</t>
  </si>
  <si>
    <t>blood link</t>
  </si>
  <si>
    <t>This hideous monstrosity looks like an enormous curled maggot, varicolored like deeply bruised flesh. Three flailing tentacles adorn each side of the thing's huge, pulsating mouth, and five more arch from its hindquarters.</t>
  </si>
  <si>
    <t>Blood Link (Su) Three times per day as a standard action, the Blood Queen may psychically link to up to 23 Hit Dice of kuru within 100 feet of either itself or one of its kuru surrogates; it may choose which specific kuru it would like to affect with this ability, but HD that are not sufficient to affect a creature are wasted. Any kuru linked to in this way must succeed at a DC 28 Will save or be forced to carry out the Blood Queen's telepathic commands to the best of its ability. In addition, a linked kuru gains a +4 morale bonus to Strength and Constitution and is immune to mind-affecting effects. The blood link lasts for 1 minute or until the Blood Queen ends the effect (a free action). When the blood link is broken, the affected kuru takes 1 point of Intelligence damage and cannot be linked to again for 24 hours. The save DC is Charisma-based.  Horrifying Bellow (Su) Three times per day as a standard action, the Blood Queen can release a terrifying bellow that affects a 30-foot-radius spread. Any creature within the affected area must succeed at a DC 34 Will save or be paralyzed for 1d4 rounds. The save DC is Charisma-based.  Surrogate Senses (Su) In addition to its blindsight, the Blood Queen can constantly see and hear through its unholy kuru surrogates as though with a permanent clairaudience/ clairvoyance spell. If at any time one of the Blood Queen's surrogates is killed, it is dazed for 1 round.  Unholy Gestation (Ex) Whenever the Blood Queen swallows an unconscious humanoid or renders a humanoid unconscious with its swallow whole ability, it moves the victim through its digestive track, where the victim no longer takes damage, but rather begins to gestate within the Blood Queen's transformative stomach for 1d4 rounds. After the creature has finished gestating, it is regurgitated from the hindquarters of the Blood Queen, encased in an opaque mucous pod. Any attempt to remove a gestated humanoid from its pod causes massive system shock, and the humanoid takes 6d6 points of damage unless it succeeds at a DC 25 Fortitude save or those releasing it succeed at a DC 25 Heal check. As a swift action, the Blood Queen can send strong telepathic emanations to any pod within 100 feet, causing it to violently explode. The resulting spray of bilious ooze deals 6d6 points of acid damage to the creature encased in the pod and to any creatures in a 15-foot-radius burst.  Alternatively, the Blood Queen may allow an encased humanoid to continue to gestate for at least 24 hours, and after that duration may release the fully metamorphosed creature from its pod at any point. When released, the victim completes its transformation into a kuru surrogate (see the Kuru Surrogate section below). The Blood Queen may create any number of pods, but can only possess up to six kuru surrogates at any one time (if the Blood Queen releases a seventh kuru surrogate from its mucus pod, the oldest surrogate immediately dies no matter where it is and the Blood Queen is dazed for 1 round). The save DCs are Constitution-based.</t>
  </si>
  <si>
    <t>Millennia ago, when the repugnant cyclops empire of Ghol-Gan populated the Shackles, its foul and alien gods sent powerful servants from beyond to act as their intermediaries, guiding and corrupting the empire until its ignominious collapse, at which point the gods and their minions fled Golarion altogether. However, one of these vile servants remained even after Ghol-Gan's collapse, a wretched horror known as the Blood Queen. It has dwelt for centuries in its foul subterranean chamber in a ruined Ghol-Gan temple called Ganagsau in the Cannibal Isles, and it was this blasphemous being who transformed the kuru into the degenerate race they are today, convincing them that it is a living goddess worthy of their veneration. The Blood Queen has a kuru high priest who goes by the name Bukrugsor, and this devoted thrall sees to it that his dark patron is brought regular sacrificial victims and offerings of blood.  The Blood Queen has no eyes, per se-rather, what look like angry pustules all over its bloated body act as sensory organs. In addition, it is able to see and hear the world through the various kuru surrogates its followers have interspersed throughout the Cannibal Isles. Its grotesque mouth is capable of articulating a number of languages, though if it deigns to speak with a creature it usually does so via its telepathy. While the Blood Queen uses the short tentacles that extend from its mouth to devour prey and sacrificial offerings, the tentacles that emanate from its hindquarters are long, muscular, and tipped with bonelike stingers that allow it to manipulate objects and electrify victims.  The Blood Queen is nearly immobile, being a massive, swollen beast that sits in the middle of a huge underground temple chamber in its ruined cathedral. While it may slowly undulate its bulk in one direction or another, in the years since its appearance on Golarion, the Blood Queen has grown far too large to fit through any of the limestone chamber's exits. Only the Blood Queen's high priest, those destined to become surrogate kuru, or sacrifices to the behemoth monster are allowed within this foul throne room. Sometimes unwilling sacrifices are dropped into the chamber from a hole in the ceiling and the exits are sealed so that the Blood Queen may toy with its food before it feeds. A being of monumental evil, the Blood Queen expresses its rage at its divine abandonment by spreading as much pain and havoc as it can. Whether it ever escapes its ancient, self-made prison remains to be seen, though all right-thinking creatures that know of its existence shudder at the prospect.  Kuru Surrogates The Blood Queen's favored deacons are known as kuru surrogates, and such monstrosities are created when the horror digests a creature and entombs the victim in one of its paralytic sacs for long enough. The creature that emerges is essentially brain-dead, having been completely stripped of its wits and nervous system. A kuru surrogate remains in its vegetative state until it starves, is killed, or is affected by a heal spell or a similar effect of equal or greater power. Kuru surrogates are revered among the Blood Queen's devout, who transport the immobile things around the Cannibal Isles, perpetually caring for the "blessed" individuals. The Blood Queen acts through these surrogates and uses them to augment and command its kuru followers, linking with its minions in order to capture any who oppose it or its wicked cult of cannibals.</t>
  </si>
  <si>
    <t>&lt;link rel="stylesheet"href="PF.css"&gt;&lt;div&gt;&lt;h2&gt;Blood Queen&lt;/h2&gt;&lt;h3&gt;&lt;i&gt;This hideous monstrosity looks like an enormous curled maggot, varicolored like deeply bruised flesh. Three flailing tentacles adorn each side of the thing's huge, pulsating mouth, and five more arch from its hindquarters.&lt;/i&gt;&lt;/h3&gt;&lt;br&gt;&lt;/br&gt;&lt;/div&gt;&lt;div class="heading"&gt;&lt;p class="alignleft"&gt;Blood Queen&lt;/p&gt;&lt;p class="alignright"&gt;CR 23&lt;/p&gt;&lt;div style="clear: both;"&gt;&lt;/div&gt;&lt;/div&gt;&lt;div&gt;&lt;h5&gt;&lt;b&gt;XP &lt;/b&gt;819,200&lt;/h5&gt;&lt;h5&gt;CE Gargantuan outsider (native)&lt;/h5&gt;&lt;h5&gt;&lt;b&gt;Init &lt;/b&gt;+4; &lt;b&gt;Senses &lt;/b&gt;blindsight 120 ft., surrogate senses; Perception +39&lt;/h5&gt;&lt;/div&gt;&lt;hr/&gt;&lt;div&gt;&lt;h5&gt;&lt;b&gt;DEFENSE&lt;/b&gt;&lt;/h5&gt;&lt;/div&gt;&lt;hr/&gt;&lt;div&gt;&lt;h5&gt;&lt;b&gt;AC &lt;/b&gt;38, touch 6, flat-footed 38 (+32 natural, -4 size)&lt;/h5&gt;&lt;h5&gt;&lt;b&gt;hp &lt;/b&gt;471 (23d10+345); regeneration 10 (good)&lt;/h5&gt;&lt;h5&gt;&lt;b&gt;Fort &lt;/b&gt;+28, &lt;b&gt;Ref &lt;/b&gt;+9, &lt;b&gt;Will &lt;/b&gt;+24&lt;/h5&gt;&lt;h5&gt;&lt;b&gt;DR &lt;/b&gt;15/epic and lawful; &lt;b&gt;Immune &lt;/b&gt;disease, electricity, mind-affecting effects, poison, sonic; &lt;b&gt;SR &lt;/b&gt;34&lt;/h5&gt;&lt;/div&gt;&lt;hr/&gt;&lt;div&gt;&lt;h5&gt;&lt;b&gt;OFFENSE&lt;/b&gt;&lt;/h5&gt;&lt;/div&gt;&lt;hr/&gt;&lt;div&gt;&lt;h5&gt;&lt;b&gt;Spd &lt;/b&gt;10 ft.&lt;/h5&gt;&lt;h5&gt;&lt;b&gt;Melee &lt;/b&gt;bite +29 (2d6+10), 5 stings +29 (2d6+10/19-20 plus 2d6 electricity), 6 tentacles +24 (2d8+5/19-20 plus grab)&lt;/h5&gt;&lt;h5&gt;&lt;b&gt;Space &lt;/b&gt;20 ft.; &lt;b&gt;Reach &lt;/b&gt;20 ft.&lt;/h5&gt;&lt;h5&gt;&lt;b&gt;Special Attacks &lt;/b&gt;horrifying bellow, swallow whole (15d6 acid damage, AC 26, 47 hp), unholy gestation&lt;/h5&gt;&lt;h5&gt;&lt;b&gt;Spell-Like Abilities&lt;/b&gt; (CL 23rd; concentration +36) &lt;/br&gt;5/day&amp;mdash;&lt;i&gt;cacophonous call&lt;/i&gt;* (DC 25), &lt;i&gt;deeper darkness&lt;/i&gt;, &lt;i&gt;dispel good&lt;/i&gt; (DC 28), &lt;i&gt;inflict critical wounds&lt;/i&gt; (DC 27) &lt;/br&gt;3/day&amp;mdash;&lt;i&gt;greater command&lt;/i&gt; (DC 28) &lt;/br&gt;1/day&amp;mdash;&lt;i&gt;mass suffocation&lt;/i&gt;* (DC 32)&lt;/h5&gt;&lt;/h5&gt;&lt;h5&gt;* See the &lt;i&gt;Advanced Player's Guide&lt;/i&gt;.&lt;/h5&gt;&lt;/div&gt;&lt;hr/&gt;&lt;div&gt;&lt;h5&gt;&lt;b&gt;STATISTICS&lt;/b&gt;&lt;/h5&gt;&lt;/div&gt;&lt;hr/&gt;&lt;div&gt;&lt;h5&gt;&lt;b&gt;Str &lt;/b&gt;30, &lt;b&gt;Dex &lt;/b&gt;11, &lt;b&gt;Con &lt;/b&gt;40, &lt;b&gt;Int &lt;/b&gt; 20, &lt;b&gt;Wis &lt;/b&gt;29, &lt;b&gt;Cha &lt;/b&gt;37&lt;/h5&gt;&lt;h5&gt;&lt;b&gt;Base Atk &lt;/b&gt;+23; &lt;b&gt;CMB &lt;/b&gt;+37 (+41 grapple); &lt;b&gt;CMD &lt;/b&gt;47&lt;/h5&gt;&lt;h5&gt;&lt;b&gt;Feats &lt;/b&gt;Alertness, Awesome Blow, Bleeding Critical, Critical Focus, Improved Bull Rush, Improved Critical (sting), Improved Critical (tentacles), Improved Initiative, Iron Will, Lightning Reflexes, Power Attack, Vital Strike&lt;/h5&gt;&lt;h5&gt;&lt;b&gt;Skills &lt;/b&gt;Bluff +39, Diplomacy +39, Heal +32, Intimidate +39, Knowledge (arcana) +28, Knowledge (history) +28, Knowledge (planes) +31, Knowledge (religion) +31, Perception +39, Sense Motive +39, Spellcraft +31&lt;/h5&gt;&lt;h5&gt;&lt;b&gt;Languages &lt;/b&gt;Abyssal, Aklo, Common, Draconic, Kuru, Undercommon; telepathy 100 ft.&lt;/h5&gt;&lt;h5&gt;&lt;b&gt;SQ &lt;/b&gt;blood link&lt;/h5&gt;&lt;/div&gt;&lt;hr/&gt;&lt;div&gt;&lt;h5&gt;&lt;b&gt;ECOLOGY&lt;/b&gt;&lt;/h5&gt;&lt;/div&gt;&lt;hr/&gt;&lt;div&gt;&lt;h5&gt;&lt;b&gt;Environment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ABILITIES&lt;/b&gt;&lt;/h5&gt;&lt;/div&gt;&lt;hr/&gt;&lt;div&gt;&lt;/h5&gt;&lt;h5&gt;&lt;b&gt;Blood Link (Su)&lt;/b&gt; Three times per day as a standard action, the Blood Queen may psychically link to up to 23 Hit Dice of kuru within 100 feet of either itself or one of its kuru surrogates; it may choose which specific kuru it would like to affect with this ability, but HD that are not sufficient to affect a creature are wasted. Any kuru linked to in this way must succeed at a DC 28 Will save or be forced to carry out the Blood Queen's telepathic commands to the best of its ability. In addition, a linked kuru gains a +4 morale bonus to Strength and Constitution and is immune to mind-affecting effects. The blood link lasts for 1 minute or until the Blood Queen ends the effect (a free action). When the blood link is broken, the affected kuru takes 1 point of Intelligence damage and cannot be linked to again for 24 hours. The save DC is Charisma-based.  &lt;/h5&gt;&lt;h5&gt;&lt;b&gt;Horrifying Bellow (Su)&lt;/b&gt; Three times per day as a standard action, the Blood Queen can release a terrifying bellow that affects a 30-foot-radius spread. Any creature within the affected area must succeed at a DC 34 Will save or be paralyzed for 1d4 rounds. The save DC is Charisma-based.  &lt;/h5&gt;&lt;h5&gt;&lt;b&gt;Surrogate Senses (Su)&lt;/b&gt; In addition to its blindsight, the Blood Queen can constantly see and hear through its unholy kuru surrogates as though with a permanent &lt;i&gt;clairaudience/ clairvoyance&lt;/i&gt; spell. If at any time one of the Blood Queen's surrogates is killed, it is dazed for 1 round.  &lt;/h5&gt;&lt;h5&gt;&lt;b&gt;Unholy Gestation (Ex)&lt;/b&gt; Whenever the Blood Queen swallows an unconscious humanoid or renders a humanoid unconscious with its swallow whole ability, it moves the victim through its digestive track, where the victim no longer takes damage, but rather begins to gestate within the Blood Queen's transformative stomach for 1d4 rounds. After the creature has finished gestating, it is regurgitated from the hindquarters of the Blood Queen, encased in an opaque mucous pod. Any attempt to remove a gestated humanoid from its pod causes massive system shock, and the humanoid takes 6d6 points of damage unless it succeeds at a DC 25 Fortitude save or those releasing it succeed at a DC 25 Heal check. As a swift action, the Blood Queen can send strong telepathic emanations to any pod within 100 feet, causing it to violently explode. The resulting spray of bilious ooze deals 6d6 points of acid damage to the creature encased in the pod and to any creatures in a 15-foot-radius burst.  Alternatively, the Blood Queen may allow an encased humanoid to continue to gestate for at least 24 hours, and after that duration may release the fully metamorphosed creature from its pod at any point. When released, the victim completes its transformation into a kuru surrogate (see the Kuru Surrogate section below). The Blood Queen may create any number of pods, but can only possess up to six kuru surrogates at any one time (if the Blood Queen releases a seventh kuru surrogate from its mucus pod, the oldest surrogate immediately dies no matter where it is and the Blood Queen is dazed for 1 round). The save DCs are Constitution-based.&lt;/h5&gt;&lt;/div&gt;&lt;br&gt;&lt;/br&gt;&lt;div&gt;&lt;h4&gt;&lt;p&gt;&lt;p&gt;Millennia ago, when the repugnant cyclops empire of Ghol-Gan populated the Shackles, its foul and alien gods sent powerful servants from beyond to act as their intermediaries, guiding and corrupting the empire until its ignominious collapse, at which point the gods and their minions fled Golarion altogether. However, one of these vile servants remained even after Ghol-Gan's collapse, a wretched horror known as the Blood Queen. It has dwelt for centuries in its foul subterranean chamber in a ruined Ghol-Gan temple called Ganagsau in the Cannibal Isles, and it was this blasphemous being who transformed the kuru into the degenerate race they are today, convincing them that it is a living goddess worthy of their veneration. The Blood Queen has a kuru high priest who goes by the name Bukrugsor, and this devoted thrall sees to it that his dark patron is brought regular sacrificial victims and offerings of blood.  The Blood Queen has no eyes, per se-rather, what look like angry pustules all over its bloated body act as sensory organs. In addition, it is able to see and hear the world through the various kuru surrogates its followers have interspersed throughout the Cannibal Isles. Its grotesque mouth is capable of articulating a number of languages, though if it deigns to speak with a creature it usually does so via its telepathy. While the Blood Queen uses the short tentacles that extend from its mouth to devour prey and sacrificial offerings, the tentacles that emanate from its hindquarters are long, muscular, and tipped with bonelike stingers that allow it to manipulate objects and electrify victims.  The Blood Queen is nearly immobile, being a massive, swollen beast that sits in the middle of a huge underground temple chamber in its ruined cathedral. While it may slowly undulate its bulk in one direction or another, in the years since its appearance on Golarion, the Blood Queen has grown far too large to fit through any of the limestone chamber's exits. Only the Blood Queen's high priest, those destined to become surrogate kuru, or sacrifices to the behemoth monster are allowed within this foul throne room. Sometimes unwilling sacrifices are dropped into the chamber from a hole in the ceiling and the exits are sealed so that the Blood Queen may toy with its food before it feeds. A being of monumental evil, the Blood Queen expresses its rage at its divine abandonment by spreading as much pain and havoc as it can. Whether it ever escapes its ancient, self-made prison remains to be seen, though all right-thinking creatures that know of its existence shudder at the prospect.  &lt;br&gt;&lt;b&gt;Kuru Surrogates&lt;/b&gt;&lt;br&gt; The Blood Queen's favored deacons are known as kuru surrogates, and such monstrosities are created when the horror digests a creature and entombs the victim in one of its paralytic sacs for long enough. The creature that emerges is essentially brain-dead, having been completely stripped of its wits and nervous system. A kuru surrogate remains in its vegetative state until it starves, is killed, or is affected by a heal spell or a similar effect of equal or greater power.&lt;/p&gt;&lt;p&gt;Kuru surrogates are revered among the Blood Queen's devout, who transport the immobile things around the Cannibal Isles, perpetually caring for the "blessed" individuals. The Blood Queen acts through these surrogates and uses them to augment and command its kuru followers, linking with its minions in order to capture any who oppose it or its wicked cult of cannibals.&lt;/p&gt;&lt;/h4&gt;&lt;/div&gt;</t>
  </si>
  <si>
    <t>Chickcharney</t>
  </si>
  <si>
    <t>20 ft., fly 30 ft. (average)</t>
  </si>
  <si>
    <t>bite +8 (1d4-2 plus ill-luck), 2 claws +8 (1d3-2 plus ill luck)</t>
  </si>
  <si>
    <t>maddening screech</t>
  </si>
  <si>
    <t>Str 6, Dex 17, Con 14, Int 2, Wis 13, Cha 15</t>
  </si>
  <si>
    <t>Fly +10, Perception +6</t>
  </si>
  <si>
    <t>blessed trill</t>
  </si>
  <si>
    <t xml:space="preserve"> warm forests, hills, or plains</t>
  </si>
  <si>
    <t>solitary or nesting pair</t>
  </si>
  <si>
    <t>Resembling a filthy owl with the gangly long legs of a stork, this almost comically ugly bird has piercing black eyes and emits an annoying screech.</t>
  </si>
  <si>
    <t>Blessed Trill (Su) Once per day as a standard action, a chickcharney can emit a melodious trill that grants all creatures within a 20-foot radius a +1 morale bonus on saving throws for the rest of the day. This is a sonic, mind-affecting effect.  Ill Luck (Su) When a chickcharney hits a creature with one of its natural attacks, the target is exposed to the chickcharney's curse.  Curse of Ill Luck: save Will DC 14; effect the creature takes a -1 penalty on attack rolls, saving throws, ability checks, and skill checks. A creature can be affected by a curse of ill luck multiple times (up to a maximum cumulative penalty of -4). Chickcharneys are immune to this curse. The save DC is Charisma-based.  Maddening Screech (Su) Three times per day as a standard action, a chickcharney can emit a piercing cry that affects all other creatures within a 30-foot radius. An affected creature must succeed at a DC 13 Fortitude save or become confused for 1d3 rounds. This is a sonic, mind-affecting effect. The save DC is Constitution-based.</t>
  </si>
  <si>
    <t>Chelish explorers first came upon this strange magical bird during their early voyages to the Shackles. While the unusual creature was initially laughed at for its unsightly appearance and awkward gait, the tempestuous bird has nonetheless proven to be a force to be reckoned with in its own way. A chickcharney can grant good luck to those it deems worthy of its gifts, but its favor can just as easily turn to scorn, and a mere scratch from a chickcharney's accursed beak or claws has spelled the end for countless unwary seafarers.  Naturally curious and trusting, chickcharneys freely approach most non-threatening humanoids, even accompanying them for short times and often leaving their nesting spots unprotected if they have no eggs or mate. However, they are fickle things, and if they recognize hostility or rudeness, they inf lict all manner of chaos upon those who provoke them. Chickcharneys fiercely protect their eggs and young, their eggs being highly coveted by predators as well as humanoids. The shells are thought to possess alchemical properties that can be employed in numerous formulae, and many alchemists are willing to pay exorbitant sums for intact specimens.  While some pirates of the Shackles continue to insist that encountering a chickcharney is a good omen, a much larger contingent gives the ornery and erratic bird a wide berth. A chickcharney is 3 feet tall and weighs 50 pounds.</t>
  </si>
  <si>
    <t>&lt;link rel="stylesheet"href="PF.css"&gt;&lt;div&gt;&lt;h2&gt;Chickcharney&lt;/h2&gt;&lt;h3&gt;&lt;i&gt;Resembling a filthy owl with the gangly long legs of a stork, this almost comically ugly bird has piercing black eyes and emits an annoying screech.&lt;/i&gt;&lt;/h3&gt;&lt;br&gt;&lt;/br&gt;&lt;/div&gt;&lt;div class="heading"&gt;&lt;p class="alignleft"&gt;Chickcharney&lt;/p&gt;&lt;p class="alignright"&gt;CR 3&lt;/p&gt;&lt;div style="clear: both;"&gt;&lt;/div&gt;&lt;/div&gt;&lt;div&gt;&lt;h5&gt;&lt;b&gt;XP &lt;/b&gt;800&lt;/h5&gt;&lt;h5&gt;N Small magical beast &lt;/h5&gt;&lt;h5&gt;&lt;b&gt;Init &lt;/b&gt;+3; &lt;b&gt;Senses &lt;/b&gt;darkvision 60 ft., low-light vision; Perception +6&lt;/h5&gt;&lt;/div&gt;&lt;hr/&gt;&lt;div&gt;&lt;h5&gt;&lt;b&gt;DEFENSE&lt;/b&gt;&lt;/h5&gt;&lt;/div&gt;&lt;hr/&gt;&lt;div&gt;&lt;h5&gt;&lt;b&gt;AC &lt;/b&gt;15, touch 15, flat-footed 11 (+3 Dex, +1 dodge, +1 size)&lt;/h5&gt;&lt;h5&gt;&lt;b&gt;hp &lt;/b&gt;30 (4d10+8)&lt;/h5&gt;&lt;h5&gt;&lt;b&gt;Fort &lt;/b&gt;+6, &lt;b&gt;Ref &lt;/b&gt;+7, &lt;b&gt;Will &lt;/b&gt;+2&lt;/h5&gt;&lt;/div&gt;&lt;hr/&gt;&lt;div&gt;&lt;h5&gt;&lt;b&gt;OFFENSE&lt;/b&gt;&lt;/h5&gt;&lt;/div&gt;&lt;hr/&gt;&lt;div&gt;&lt;h5&gt;&lt;b&gt;Spd &lt;/b&gt;20 ft., fly 30 ft. (average)&lt;/h5&gt;&lt;h5&gt;&lt;b&gt;Melee &lt;/b&gt;bite +8 (1d4-2 plus ill-luck), 2 claws +8 (1d3-2 plus ill luck)&lt;/h5&gt;&lt;h5&gt;&lt;b&gt;Space &lt;/b&gt;5 ft.; &lt;b&gt;Reach &lt;/b&gt;5 ft.&lt;/h5&gt;&lt;h5&gt;&lt;b&gt;Special Attacks &lt;/b&gt;maddening screech&lt;/h5&gt;&lt;/div&gt;&lt;hr/&gt;&lt;div&gt;&lt;h5&gt;&lt;b&gt;STATISTICS&lt;/b&gt;&lt;/h5&gt;&lt;/div&gt;&lt;hr/&gt;&lt;div&gt;&lt;h5&gt;&lt;b&gt;Str &lt;/b&gt;6, &lt;b&gt;Dex &lt;/b&gt;17, &lt;b&gt;Con &lt;/b&gt;14, &lt;b&gt;Int &lt;/b&gt; 2, &lt;b&gt;Wis &lt;/b&gt;13, &lt;b&gt;Cha &lt;/b&gt;15&lt;/h5&gt;&lt;h5&gt;&lt;b&gt;Base Atk &lt;/b&gt;+4; &lt;b&gt;CMB &lt;/b&gt;+1; &lt;b&gt;CMD &lt;/b&gt;15&lt;/h5&gt;&lt;h5&gt;&lt;b&gt;Feats &lt;/b&gt;Dodge, Weapon Finesse&lt;/h5&gt;&lt;h5&gt;&lt;b&gt;Skills &lt;/b&gt;Fly +10, Perception +6&lt;/h5&gt;&lt;h5&gt;&lt;b&gt;SQ &lt;/b&gt;blessed trill&lt;/h5&gt;&lt;/div&gt;&lt;hr/&gt;&lt;div&gt;&lt;h5&gt;&lt;b&gt;ECOLOGY&lt;/b&gt;&lt;/h5&gt;&lt;/div&gt;&lt;hr/&gt;&lt;div&gt;&lt;h5&gt;&lt;b&gt;Environment &lt;/b&gt; warm forests, hills, or plains&lt;/h5&gt;&lt;h5&gt;&lt;b&gt;Organization &lt;/b&gt;solitary or nesting pair&lt;/h5&gt;&lt;h5&gt;&lt;b&gt;Treasure &lt;/b&gt;none&lt;/h5&gt;&lt;/div&gt;&lt;hr/&gt;&lt;div&gt;&lt;h5&gt;&lt;b&gt;SPECIAL ABILITIES&lt;/b&gt;&lt;/h5&gt;&lt;/div&gt;&lt;hr/&gt;&lt;div&gt;&lt;/h5&gt;&lt;h5&gt;&lt;b&gt;Blessed Trill (Su)&lt;/b&gt; Once per day as a standard action, a chickcharney can emit a melodious trill that grants all creatures within a 20-foot radius a +1 morale bonus on saving throws for the rest of the day. This is a sonic, mind-affecting effect.  &lt;/h5&gt;&lt;h5&gt;&lt;b&gt;Ill Luck (Su)&lt;/b&gt; When a chickcharney hits a creature with one of its natural attacks, the target is exposed to the chickcharney's curse.  &lt;i&gt;Curse of Ill Luck&lt;/i&gt;: save Will DC 14; effect the creature takes a -1 penalty on attack rolls, saving throws, ability checks, and skill checks. A creature can be affected by a curse of ill luck multiple times (up to a maximum cumulative penalty of -4). Chickcharneys are immune to this curse. The save DC is Charisma-based.  &lt;/h5&gt;&lt;h5&gt;&lt;b&gt;Maddening Screech (Su)&lt;/b&gt; Three times per day as a standard action, a chickcharney can emit a piercing cry that affects all other creatures within a 30-foot radius. An affected creature must succeed at a DC 13 Fortitude save or become confused for 1d3 rounds. This is a sonic, mind-affecting effect. The save DC is Constitution-based.&lt;/h5&gt;&lt;/div&gt;&lt;br&gt;&lt;/br&gt;&lt;div&gt;&lt;h4&gt;&lt;p&gt;&lt;p&gt;Chelish explorers first came upon this strange magical bird during their early voyages to the Shackles. While the unusual creature was initially laughed at for its unsightly appearance and awkward gait, the tempestuous bird has nonetheless proven to be a force to be reckoned with in its own way. A chickcharney can grant good luck to those it deems worthy of its gifts, but its favor can just as easily turn to scorn, and a mere scratch from a chickcharney's accursed beak or claws has spelled the end for countless unwary seafarers.  Naturally curious and trusting, chickcharneys freely approach most non-threatening humanoids, even accompanying them for short times and often leaving their nesting spots unprotected if they have no eggs or mate. However, they are fickle things, and if they recognize hostility or rudeness, they inf lict all manner of chaos upon those who provoke them. Chickcharneys fiercely protect their eggs and young, their eggs being highly coveted by predators as well as humanoids. The shells are thought to possess alchemical properties that can be employed in numerous formulae, and many alchemists are willing to pay exorbitant sums for intact specimens.  While some pirates of the Shackles continue to insist that encountering a chickcharney is a good omen, a much larger contingent gives the ornery and erratic bird a wide berth. A chickcharney is 3 feet tall and weighs 50 pounds.&lt;/p&gt;&lt;/h4&gt;&lt;/div&gt;</t>
  </si>
  <si>
    <t>Duppy</t>
  </si>
  <si>
    <t>20, touch 20, flat-footed 14</t>
  </si>
  <si>
    <t>(+4 deflection, +6 Dex, +0 natural)</t>
  </si>
  <si>
    <t>Fort +7, Ref +11, Will +8</t>
  </si>
  <si>
    <t>incorporeal touch +12 (2d8 negative energy plus 1d6 Str drain)</t>
  </si>
  <si>
    <t>ravenous hounds</t>
  </si>
  <si>
    <t>Str -, Dex 22, Con -, Int 13, Wis 15, Cha 19</t>
  </si>
  <si>
    <t>Flyby Attack, Improved Initiative, Lightning Reflexes, Lunge, Step Up</t>
  </si>
  <si>
    <t>Fly +26, Intimidate +16, Perception +14, Sense Motive +14, Stealth +18</t>
  </si>
  <si>
    <t xml:space="preserve"> warm coastal regions</t>
  </si>
  <si>
    <t>This floating, ghostly humanoid wears a cowl, but the face beneath it is a blend of human and animal, radiating hatred and fury. Transparent, canine shapes twine around its legs.</t>
  </si>
  <si>
    <t>Ravenous Hounds (Sp) Once per day as a standard action, a duppy can bring into being a pack of incorporeal hounds for 1d4+3 rounds. The ravenous hounds attack as a single unit, have a +11 attack bonus, deal 2d6+3 points of force damage on a successful hit, and threaten a critical hit on a natural 20. This ability is otherwise identical to mage's sword (CL 7th).  Resurrection Vulnerability (Su) A raise dead or similar spell cast on a duppy destroys it (Will negates). Using the spell in this way does not require a material component.  Strength Drain (Su) Creatures hit by a duppy's touch attack must succeed at a DC 18 Fortitude save or take 1d6 points of Strength drain. On each successful attack, the duppy gains 5 temporary hit points. The save DC is Charisma-based.</t>
  </si>
  <si>
    <t>A duppy is the spirit of a cruel and brutal sailor who died by violence on land, away from his ship and crew, and thus was unable to receive a proper burial at sea. While its ghostly form is evidence enough of its twisted hatred, a duppy also possesses power over a pack of faithful, otherworldly hounds that share in their master's malignance. Duppies typically seek out sailors and pirates to exact their vengeance on, seeking to inf lict great violence on those living creatures who remind them of what they lost in life. For this reason, duppies are most often found in seaside towns or nearby beaches, and settlements that rely on the ocean know to fear and hate these ghastly beings.  The presence of a duppy is often preceded by the distant sound of unearthly howling. While a duppy's incorporeal form ensures that it cannot be captured via mundane means, those who do manage to trick a duppy into a trap are wise to keep the horror confined until day, when its otherworldly abilities are hindered and it can be more easily defeated. However, few creatures can muster powers strong enough to cage a duppy, whose hounds confound enemies and allow the ghostly monster to attack victims from all sides.</t>
  </si>
  <si>
    <t>&lt;link rel="stylesheet"href="PF.css"&gt;&lt;div&gt;&lt;h2&gt;Duppy&lt;/h2&gt;&lt;h3&gt;&lt;i&gt;This floating, ghostly humanoid wears a cowl, but the face beneath it is a blend of human and animal, radiating hatred and fury. Transparent, canine shapes twine around its legs.&lt;/i&gt;&lt;/h3&gt;&lt;br&gt;&lt;/br&gt;&lt;/div&gt;&lt;div class="heading"&gt;&lt;p class="alignleft"&gt;Duppy&lt;/p&gt;&lt;p class="alignright"&gt;CR 7&lt;/p&gt;&lt;div style="clear: both;"&gt;&lt;/div&gt;&lt;/div&gt;&lt;div&gt;&lt;h5&gt;&lt;b&gt;XP &lt;/b&gt;3,200&lt;/h5&gt;&lt;h5&gt;CE Medium undead (incorporeal)&lt;/h5&gt;&lt;h5&gt;&lt;b&gt;Init &lt;/b&gt;+10; &lt;b&gt;Senses &lt;/b&gt;darkvision 60 ft.; Perception +14&lt;/h5&gt;&lt;h5&gt;&lt;b&gt;Aura &lt;/b&gt;unnatural aura (30 ft.)&lt;/h5&gt;&lt;/div&gt;&lt;hr/&gt;&lt;div&gt;&lt;h5&gt;&lt;b&gt;DEFENSE&lt;/b&gt;&lt;/h5&gt;&lt;/div&gt;&lt;hr/&gt;&lt;div&gt;&lt;h5&gt;&lt;b&gt;AC &lt;/b&gt;20, touch 20, flat-footed 14 (+4 deflection, +6 Dex)&lt;/h5&gt;&lt;h5&gt;&lt;b&gt;hp &lt;/b&gt;76 (9d8+36)&lt;/h5&gt;&lt;h5&gt;&lt;b&gt;Fort &lt;/b&gt;+7, &lt;b&gt;Ref &lt;/b&gt;+11, &lt;b&gt;Will &lt;/b&gt;+8&lt;/h5&gt;&lt;h5&gt;&lt;b&gt;Defensive Abilities &lt;/b&gt;channel resistance +2, incorporeal; &lt;b&gt;Immune &lt;/b&gt;undead traits&lt;/h5&gt;&lt;h5&gt;&lt;b&gt;Weaknesses &lt;/b&gt;resurrection vulnerability, sunlight powerlessness&lt;/h5&gt;&lt;/div&gt;&lt;hr/&gt;&lt;div&gt;&lt;h5&gt;&lt;b&gt;OFFENSE&lt;/b&gt;&lt;/h5&gt;&lt;/div&gt;&lt;hr/&gt;&lt;div&gt;&lt;h5&gt;&lt;b&gt;Spd &lt;/b&gt;fly 40 ft. (perfect)&lt;/h5&gt;&lt;h5&gt;&lt;b&gt;Melee &lt;/b&gt;incorporeal touch +12 (2d8 negative energy plus 1d6 Str drain)&lt;/h5&gt;&lt;h5&gt;&lt;b&gt;Space &lt;/b&gt;5 ft.; &lt;b&gt;Reach &lt;/b&gt;5 ft.&lt;/h5&gt;&lt;h5&gt;&lt;b&gt;Special Attacks &lt;/b&gt;ravenous hounds&lt;/h5&gt;&lt;/div&gt;&lt;hr/&gt;&lt;div&gt;&lt;h5&gt;&lt;b&gt;STATISTICS&lt;/b&gt;&lt;/h5&gt;&lt;/div&gt;&lt;hr/&gt;&lt;div&gt;&lt;h5&gt;&lt;b&gt;Str &lt;/b&gt;-, &lt;b&gt;Dex &lt;/b&gt;22, &lt;b&gt;Con &lt;/b&gt;-, &lt;b&gt;Int &lt;/b&gt; 13, &lt;b&gt;Wis &lt;/b&gt;15, &lt;b&gt;Cha &lt;/b&gt;19&lt;/h5&gt;&lt;h5&gt;&lt;b&gt;Base Atk &lt;/b&gt;+6; &lt;b&gt;CMB &lt;/b&gt;+12; &lt;b&gt;CMD &lt;/b&gt;26&lt;/h5&gt;&lt;h5&gt;&lt;b&gt;Feats &lt;/b&gt;Flyby Attack, Improved Initiative, Lightning Reflexes, Lunge, Step Up&lt;/h5&gt;&lt;h5&gt;&lt;b&gt;Skills &lt;/b&gt;Fly +26, Intimidate +16, Perception +14, Sense Motive +14, Stealth +18&lt;/h5&gt;&lt;h5&gt;&lt;b&gt;Languages &lt;/b&gt;Common, Polyglot&lt;/h5&gt;&lt;/div&gt;&lt;hr/&gt;&lt;div&gt;&lt;h5&gt;&lt;b&gt;ECOLOGY&lt;/b&gt;&lt;/h5&gt;&lt;/div&gt;&lt;hr/&gt;&lt;div&gt;&lt;h5&gt;&lt;b&gt;Environment &lt;/b&gt; warm coastal regions&lt;/h5&gt;&lt;h5&gt;&lt;b&gt;Organization &lt;/b&gt;solitary, pair, or pack (3-8)&lt;/h5&gt;&lt;h5&gt;&lt;b&gt;Treasure &lt;/b&gt;none&lt;/h5&gt;&lt;/div&gt;&lt;hr/&gt;&lt;div&gt;&lt;h5&gt;&lt;b&gt;SPECIAL ABILITIES&lt;/b&gt;&lt;/h5&gt;&lt;/div&gt;&lt;hr/&gt;&lt;div&gt;&lt;/h5&gt;&lt;h5&gt;&lt;b&gt;Ravenous Hounds (Sp)&lt;/b&gt; Once per day as a standard action, a duppy can bring into being a pack of incorporeal hounds for 1d4+3 rounds. The ravenous hounds attack as a single unit, have a +11 attack bonus, deal 2d6+3 points of force damage on a successful hit, and threaten a critical hit on a natural 20. This ability is otherwise identical to &lt;i&gt;mage's sword&lt;/i&gt; (CL 7th).  &lt;/h5&gt;&lt;h5&gt;&lt;b&gt;Resurrection Vulnerability (Su)&lt;/b&gt; A &lt;i&gt;raise dead&lt;/i&gt; or similar spell cast on a duppy destroys it (Will negates). Using the spell in this way does not require a material component.  &lt;/h5&gt;&lt;h5&gt;&lt;b&gt;Strength Drain (Su)&lt;/b&gt; Creatures hit by a duppy's touch attack must succeed at a DC 18 Fortitude save or take 1d6 points of Strength drain. On each successful attack, the duppy gains 5 temporary hit points. The save DC is Charisma-based.&lt;/h5&gt;&lt;/div&gt;&lt;br&gt;&lt;/br&gt;&lt;div&gt;&lt;h4&gt;&lt;p&gt;&lt;p&gt;A duppy is the spirit of a cruel and brutal sailor who died by violence on land, away from his ship and crew, and thus was unable to receive a proper burial at sea. While its ghostly form is evidence enough of its twisted hatred, a duppy also possesses power over a pack of faithful, otherworldly hounds that share in their master's malignance. Duppies typically seek out sailors and pirates to exact their vengeance on, seeking to inf lict great violence on those living creatures who remind them of what they lost in life. For this reason, duppies are most often found in seaside towns or nearby beaches, and settlements that rely on the ocean know to fear and hate these ghastly beings.  The presence of a duppy is often preceded by the distant sound of unearthly howling. While a duppy's incorporeal form ensures that it cannot be captured via mundane means, those who do manage to trick a duppy into a trap are wise to keep the horror confined until day, when its otherworldly abilities are hindered and it can be more easily defeated. However, few creatures can muster powers strong enough to cage a duppy, whose hounds confound enemies and allow the ghostly monster to attack victims from all sides.&lt;/p&gt;&lt;/h4&gt;&lt;/div&gt;</t>
  </si>
  <si>
    <t>Jinx Eater</t>
  </si>
  <si>
    <t>Male</t>
  </si>
  <si>
    <t>rogue (charlatan) 3</t>
  </si>
  <si>
    <t>Ultimate Combat 72</t>
  </si>
  <si>
    <t>(+3 armor, +3 Dex, +0 natural)</t>
  </si>
  <si>
    <t>Fort +2, Ref +6, Will +3</t>
  </si>
  <si>
    <t>mwk rapier +6 (1d6-1/18-20)</t>
  </si>
  <si>
    <t>mwk light crossbow +6 (1d8/19-20)</t>
  </si>
  <si>
    <t>Str 8, Dex 17, Con 12, Int 10, Wis 14, Cha 13</t>
  </si>
  <si>
    <t>Acrobatics +5, Bluff +7, Climb +1, Diplomacy +7, Escape Artist +9, Intimidate +7, Knowledge (local) +6, Linguistics +4, Perception +10, Sense Motive +8, Sleight of Hand +9, Stealth +11</t>
  </si>
  <si>
    <t>+4 Linguistics, +2 Perception, +2 Stealth</t>
  </si>
  <si>
    <t>Common, Tengu</t>
  </si>
  <si>
    <t>advanced rogue talents (rumormonger*), gifted linguist, grand hoax*, natural born liar*, rogue talents (convincing lie*), swordtrained  * See Ultimate Combat.</t>
  </si>
  <si>
    <t>NPC gear (masterwork studded leather, masterwork rapier, masterwork light crossbow with 20 bolts, potions of cure light wounds [2], potion of invisibility, alchemist's fire, antitoxin, smokesticks [2], tanglefoot bag, thunderstone, other treasure)</t>
  </si>
  <si>
    <t>Black feathers cover this crow-headed swashbuckler, his hands and legs ending in powerful talons. He wields a long, curved sword and wears brightly colored studded leather armor.</t>
  </si>
  <si>
    <t>Perhaps nowhere in the Inner Sea region are tengus a more common sight than aboard a pirate vessel in the Shackles. Superstitious by nature, many sailors in this region have assigned to these feathered humanoids the dual role of good luck charm and mascot, based on the misguided belief that tengus can absorb ill omens and bad luck. Where this notion came from is anyone's guess, though some scholars have suggested that tengus may have been confused with the chickcharney, with whom they have nothing in common aside from their feathered forms. While this old sailor's conceit may earn such tengus, referred to as "jinx eaters," some special treatment aboard ship, perhaps exempting them from the rough bullying so common in pirate crews, it does not mean they do not have the same responsibilities and duties of all mariners engaged in piracy. Jinx eaters must be able to hold their own in a fight, though most adopt methods of avoiding such conf licts altogether, honing their skills of guile and misdirection instead of brawn and steel.  Jinx eaters are typically mad for plunder, especially seeking out jewelry and other such baubles, at times even lifting them from unsuspecting shipmates. Such pilfering inevitably leads to angry confrontations onboard, and the kleptomaniacal tengu must rely on his reputation as a source of good luck if he is to be spared a severe beating at the hands of his cohorts.  Several settlements around the Shackles host rookeries of decent size, and it is common to find retired jinx eaters in such districts; often these are particularly boastful individuals who have given up on the life at sea or have been ousted from their old ship by their increasingly jaded crew members.</t>
  </si>
  <si>
    <t>&lt;link rel="stylesheet"href="PF.css"&gt;&lt;div&gt;&lt;h2&gt;Jinx Eater&lt;/h2&gt;&lt;h3&gt;&lt;i&gt;Black feathers cover this crow-headed swashbuckler, his hands and legs ending in powerful talons. He wields a long, curved sword and wears brightly colored studded leather armor.&lt;/i&gt;&lt;/h3&gt;&lt;br&gt;&lt;/br&gt;&lt;/div&gt;&lt;div class="heading"&gt;&lt;p class="alignleft"&gt;Jinx Eater&lt;/p&gt;&lt;p class="alignright"&gt;CR 2&lt;/p&gt;&lt;div style="clear: both;"&gt;&lt;/div&gt;&lt;/div&gt;&lt;div&gt;&lt;h5&gt;&lt;b&gt;XP &lt;/b&gt;600&lt;/h5&gt;&lt;h5&gt;Male rogue (charlatan) 3 (&lt;i&gt;Ultimate Combat&lt;/i&gt; 72)&lt;/h5&gt;&lt;h5&gt;CN Medium humanoid (tengu)&lt;/h5&gt;&lt;h5&gt;&lt;b&gt;Init &lt;/b&gt;+7; &lt;b&gt;Senses &lt;/b&gt;low-light vision; Perception +10&lt;/h5&gt;&lt;/div&gt;&lt;hr/&gt;&lt;div&gt;&lt;h5&gt;&lt;b&gt;DEFENSE&lt;/b&gt;&lt;/h5&gt;&lt;/div&gt;&lt;hr/&gt;&lt;div&gt;&lt;h5&gt;&lt;b&gt;AC &lt;/b&gt;16, touch 13, flat-footed 13 (+3 armor, +3 Dex)&lt;/h5&gt;&lt;h5&gt;&lt;b&gt;hp &lt;/b&gt;20 (3d8+3)&lt;/h5&gt;&lt;h5&gt;&lt;b&gt;Fort &lt;/b&gt;+2, &lt;b&gt;Ref &lt;/b&gt;+6, &lt;b&gt;Will &lt;/b&gt;+3&lt;/h5&gt;&lt;h5&gt;&lt;b&gt;Defensive Abilities &lt;/b&gt;evasion&lt;/h5&gt;&lt;/div&gt;&lt;hr/&gt;&lt;div&gt;&lt;h5&gt;&lt;b&gt;OFFENSE&lt;/b&gt;&lt;/h5&gt;&lt;/div&gt;&lt;hr/&gt;&lt;div&gt;&lt;h5&gt;&lt;b&gt;Spd &lt;/b&gt;30 ft.&lt;/h5&gt;&lt;h5&gt;&lt;b&gt;Melee &lt;/b&gt;mwk rapier +6 (1d6-1/18-20)&lt;/h5&gt;&lt;h5&gt;&lt;b&gt;Ranged &lt;/b&gt;mwk light crossbow +6 (1d8/19-20)&lt;/h5&gt;&lt;h5&gt;&lt;b&gt;Space &lt;/b&gt;5 ft.; &lt;b&gt;Reach &lt;/b&gt;5 ft.&lt;/h5&gt;&lt;h5&gt;&lt;b&gt;Special Attacks &lt;/b&gt;sneak attack +2d6&lt;/h5&gt;&lt;/div&gt;&lt;hr/&gt;&lt;div&gt;&lt;h5&gt;&lt;b&gt;STATISTICS&lt;/b&gt;&lt;/h5&gt;&lt;/div&gt;&lt;hr/&gt;&lt;div&gt;&lt;h5&gt;&lt;b&gt;Str &lt;/b&gt;8, &lt;b&gt;Dex &lt;/b&gt;17, &lt;b&gt;Con &lt;/b&gt;12, &lt;b&gt;Int &lt;/b&gt; 10, &lt;b&gt;Wis &lt;/b&gt;14, &lt;b&gt;Cha &lt;/b&gt;13&lt;/h5&gt;&lt;h5&gt;&lt;b&gt;Base Atk &lt;/b&gt;+2; &lt;b&gt;CMB &lt;/b&gt;+1; &lt;b&gt;CMD &lt;/b&gt;14&lt;/h5&gt;&lt;h5&gt;&lt;b&gt;Feats &lt;/b&gt;Improved Initiative, Weapon Finesse&lt;/h5&gt;&lt;h5&gt;&lt;b&gt;Skills &lt;/b&gt;Acrobatics +5, Bluff +7, Climb +1, Diplomacy +7, Escape Artist +9, Intimidate +7, Knowledge (local) +6, Linguistics +4, Perception +10, Sense Motive +8, Sleight of Hand +9, Stealth +11; &lt;b&gt;Racial Modifiers &lt;/b&gt;+4 Linguistics, +2 Perception, +2 Stealth&lt;/h5&gt;&lt;h5&gt;&lt;b&gt;Languages &lt;/b&gt;Common, Tengu&lt;/h5&gt;&lt;h5&gt;&lt;b&gt;SQ &lt;/b&gt;advanced rogue talents (rumormonger*), gifted linguist, grand hoax*, natural born liar*, rogue talents (convincing lie*), swordtrained  * See &lt;i&gt;Ultimate Combat&lt;/i&gt;.&lt;/h5&gt;&lt;/div&gt;&lt;hr/&gt;&lt;div&gt;&lt;h5&gt;&lt;b&gt;ECOLOGY&lt;/b&gt;&lt;/h5&gt;&lt;/div&gt;&lt;hr/&gt;&lt;div&gt;&lt;h5&gt;&lt;b&gt;Environment &lt;/b&gt; any&lt;/h5&gt;&lt;h5&gt;&lt;b&gt;Organization &lt;/b&gt;solitary&lt;/h5&gt;&lt;h5&gt;&lt;b&gt;Treasure &lt;/b&gt;NPC gear (masterwork studded leather, masterwork rapier, masterwork light crossbow with 20 bolts, &lt;i&gt;potions of cure light wounds&lt;/i&gt; [2], &lt;i&gt;potion of invisibility&lt;/i&gt;, alchemist's fire, antitoxin, smokesticks [2], tanglefoot bag, thunderstone, other treasure)&lt;/h5&gt;&lt;/div&gt;&lt;br&gt;&lt;/br&gt;&lt;div&gt;&lt;h4&gt;&lt;p&gt;&lt;p&gt;Perhaps nowhere in the Inner Sea region are tengus a more common sight than aboard a pirate vessel in the Shackles. Superstitious by nature, many sailors in this region have assigned to these feathered humanoids the dual role of good luck charm and mascot, based on the misguided belief that tengus can absorb ill omens and bad luck. Where this notion came from is anyone's guess, though some scholars have suggested that tengus may have been confused with the chickcharney, with whom they have nothing in common aside from their feathered forms. While this old sailor's conceit may earn such tengus, referred to as "jinx eaters," some special treatment aboard ship, perhaps exempting them from the rough bullying so common in pirate crews, it does not mean they do not have the same responsibilities and duties of all mariners engaged in piracy. Jinx eaters must be able to hold their own in a fight, though most adopt methods of avoiding such conf licts altogether, honing their skills of guile and misdirection instead of brawn and steel.  Jinx eaters are typically mad for plunder, especially seeking out jewelry and other such baubles, at times even lifting them from unsuspecting shipmates. Such pilfering inevitably leads to angry confrontations onboard, and the kleptomaniacal tengu must rely on his reputation as a source of good luck if he is to be spared a severe beating at the hands of his cohorts.  Several settlements around the Shackles host rookeries of decent size, and it is common to find retired jinx eaters in such districts; often these are particularly boastful individuals who have given up on the life at sea or have been ousted from their old ship by their increasingly jaded crew members.&lt;/p&gt;&lt;/h4&gt;&lt;/div&gt;</t>
  </si>
  <si>
    <t>charlatan</t>
  </si>
  <si>
    <t>Kuru</t>
  </si>
  <si>
    <t>(kuru)</t>
  </si>
  <si>
    <t>(+4 armor, -2 rage)</t>
  </si>
  <si>
    <t>(1d12+4)</t>
  </si>
  <si>
    <t>Fort +5, Ref +2, Will +4</t>
  </si>
  <si>
    <t>club +5 (1d6+6), bite +0 (1d6+2 plus cannibalistic vitality)</t>
  </si>
  <si>
    <t>rage (5 rounds/day)</t>
  </si>
  <si>
    <t>Str 19, Dex 10, Con 16, Int 10, Wis 14, Cha 13</t>
  </si>
  <si>
    <t>Climb +5, Intimidate +5, Perception +6, Survival +6</t>
  </si>
  <si>
    <t>fast movement, kuru courage</t>
  </si>
  <si>
    <t>pair, gang (3-6), raid (7-15), or tribe (16+ plus 33% noncombatants, 1 shaman of 3rd level per 20 adults, and 1 leader of 5th-7th level)</t>
  </si>
  <si>
    <t>NPC gear (hide armor, other treasure)</t>
  </si>
  <si>
    <t>Disturbing tribal tattoos cover this red-eyed humanoid's face, and his jagged teeth appear to have been filed down to points.</t>
  </si>
  <si>
    <t>Blood Courage (Ex) Once per day when a kuru makes a saving throw against a fear effect, he can roll the saving throw twice and take the better result. He must decide to use this ability before the saving throw is attempted.  Cannibalistic Vitality (Ex) When a kuru hits a living creature with its bite attack, he gains 1 temporary hit point by ingesting the target's blood. This ability does not work on creatures that do not have blood.</t>
  </si>
  <si>
    <t>Kuru are savage natives of the Shackles, dreadfully transformed by their loathsome "goddess," the Blood Queen. While most kuru live in small tribal villages in or around Ghol-Gan ruins, some choose to abandon their cultic faith and seek adventure beyond the islands from which they hail, though such individuals are extremely rare.  Kuru Characters  Kuru are defined by their class levels (they don't possess racial Hit Dice) and have the following racial traits.  +2 Dexterity, +2 Constitution, -2 Intelligence: Kuru are abnormally fast and hardy, but bloodlust clouds their thinking.  Low-Light Vision: In dim light, kuru can see twice as far as humans.  Blood Courage: See above.  Cannibalistic Vitality: See above.  Light Sensitivity: See the universal monster rules in the Pathfinder RPG Bestiary.  Natural Weapon: Kuru possess a natural bite attack that deals 1d6 points of damage.  Languages: Kuru begin play speaking Kuru. Kuru with high Intelligence scores can choose bonus languages from the following: Abyssal, Common, Polyglot, Undercommon.</t>
  </si>
  <si>
    <t>&lt;link rel="stylesheet"href="PF.css"&gt;&lt;div&gt;&lt;h2&gt;Kuru&lt;/h2&gt;&lt;h3&gt;&lt;i&gt;Disturbing tribal tattoos cover this red-eyed humanoid's face, and his jagged teeth appear to have been filed down to points.&lt;/i&gt;&lt;/h3&gt;&lt;br&gt;&lt;/br&gt;&lt;/div&gt;&lt;div class="heading"&gt;&lt;p class="alignleft"&gt;Kuru&lt;/p&gt;&lt;p class="alignright"&gt;CR 1/2&lt;/p&gt;&lt;div style="clear: both;"&gt;&lt;/div&gt;&lt;/div&gt;&lt;div&gt;&lt;h5&gt;&lt;b&gt;XP &lt;/b&gt;200&lt;/h5&gt;&lt;h5&gt;Male barbarian 1&lt;/h5&gt;&lt;h5&gt;CE Medium humanoid (kuru)&lt;/h5&gt;&lt;h5&gt;&lt;b&gt;Init &lt;/b&gt;+0; &lt;b&gt;Senses &lt;/b&gt;low-light vision; Perception +6&lt;/h5&gt;&lt;/div&gt;&lt;hr/&gt;&lt;div&gt;&lt;h5&gt;&lt;b&gt;DEFENSE&lt;/b&gt;&lt;/h5&gt;&lt;/div&gt;&lt;hr/&gt;&lt;div&gt;&lt;h5&gt;&lt;b&gt;AC &lt;/b&gt;12, touch 8, flat-footed 12 (+4 armor, -2 rage)&lt;/h5&gt;&lt;h5&gt;&lt;b&gt;hp &lt;/b&gt;16 (1d12+4)&lt;/h5&gt;&lt;h5&gt;&lt;b&gt;Fort &lt;/b&gt;+5, &lt;b&gt;Ref &lt;/b&gt;+2, &lt;b&gt;Will &lt;/b&gt;+4&lt;/h5&gt;&lt;h5&gt;&lt;b&gt;Weaknesses &lt;/b&gt;light sensitivity&lt;/h5&gt;&lt;/div&gt;&lt;hr/&gt;&lt;div&gt;&lt;h5&gt;&lt;b&gt;OFFENSE&lt;/b&gt;&lt;/h5&gt;&lt;/div&gt;&lt;hr/&gt;&lt;div&gt;&lt;h5&gt;&lt;b&gt;Spd &lt;/b&gt;40 ft.&lt;/h5&gt;&lt;h5&gt;&lt;b&gt;Melee &lt;/b&gt;club +5 (1d6+6), bite +0 (1d6+2 plus cannibalistic vitality)&lt;/h5&gt;&lt;h5&gt;&lt;b&gt;Space &lt;/b&gt;5 ft.; &lt;b&gt;Reach &lt;/b&gt;5 ft.&lt;/h5&gt;&lt;h5&gt;&lt;b&gt;Special Attacks &lt;/b&gt;rage (5 rounds/day)&lt;/h5&gt;&lt;/div&gt;&lt;hr/&gt;&lt;div&gt;&lt;h5&gt;&lt;b&gt;TACTICS&lt;/b&gt;&lt;/h5&gt;&lt;/div&gt;&lt;hr/&gt;&lt;div&gt;&lt;h5&gt;&lt;b&gt;Base Statistics &lt;/b&gt;When not raging, the barbarian's statistics are &lt;b&gt;AC&lt;/b&gt; 14, touch 10, flat-footed 14; &lt;b&gt;hp&lt;/b&gt; 14; &lt;b&gt;Fort&lt;/b&gt; +3, &lt;b&gt;Will&lt;/b&gt; &lt;b&gt;+2&lt;/b&gt;; &lt;b&gt;Melee&lt;/b&gt; club +3 (1d6+4), bite -2 (1d6+1 plus cannibalistic vitality); &lt;b&gt;Str&lt;/b&gt; 15, &lt;b&gt;Con&lt;/b&gt; 12; &lt;b&gt;CMB&lt;/b&gt; 3, &lt;b&gt;CMD&lt;/b&gt; 13; Climb +3&lt;/h5&gt;&lt;/div&gt;&lt;hr/&gt;&lt;div&gt;&lt;h5&gt;&lt;b&gt;STATISTICS&lt;/b&gt;&lt;/h5&gt;&lt;/div&gt;&lt;hr/&gt;&lt;div&gt;&lt;h5&gt;&lt;b&gt;Str &lt;/b&gt;19, &lt;b&gt;Dex &lt;/b&gt;10, &lt;b&gt;Con &lt;/b&gt;16, &lt;b&gt;Int &lt;/b&gt; 10, &lt;b&gt;Wis &lt;/b&gt;14, &lt;b&gt;Cha &lt;/b&gt;13&lt;/h5&gt;&lt;h5&gt;&lt;b&gt;Base Atk &lt;/b&gt;+1; &lt;b&gt;CMB &lt;/b&gt;+5; &lt;b&gt;CMD &lt;/b&gt;13&lt;/h5&gt;&lt;h5&gt;&lt;b&gt;Feats &lt;/b&gt;Lightning Reflexes&lt;/h5&gt;&lt;h5&gt;&lt;b&gt;Skills &lt;/b&gt;Climb +5, Intimidate +5, Perception +6, Survival +6&lt;/h5&gt;&lt;h5&gt;&lt;b&gt;SQ &lt;/b&gt;fast movement, kuru courage&lt;/h5&gt;&lt;/div&gt;&lt;hr/&gt;&lt;div&gt;&lt;h5&gt;&lt;b&gt;ECOLOGY&lt;/b&gt;&lt;/h5&gt;&lt;/div&gt;&lt;hr/&gt;&lt;div&gt;&lt;h5&gt;&lt;b&gt;Environment &lt;/b&gt; any coastal&lt;/h5&gt;&lt;h5&gt;&lt;b&gt;Organization &lt;/b&gt;pair, gang (3-6), raid (7-15), or tribe (16+ plus 33% noncombatants, 1 shaman of 3rd level per 20 adults, and 1 leader of 5th-7th level)&lt;/h5&gt;&lt;h5&gt;&lt;b&gt;Treasure &lt;/b&gt;NPC gear (hide armor, other treasure)&lt;/h5&gt;&lt;/div&gt;&lt;hr/&gt;&lt;div&gt;&lt;h5&gt;&lt;b&gt;SPECIAL ABILITIES&lt;/b&gt;&lt;/h5&gt;&lt;/div&gt;&lt;hr/&gt;&lt;div&gt;&lt;/h5&gt;&lt;h5&gt;&lt;b&gt;Blood Courage&lt;/b&gt; (Ex)&lt;/b&gt; Once per day when a kuru makes a saving throw against a fear effect, he can roll the saving throw twice and take the better result. He must decide to use this ability before the saving throw is attempted.  &lt;/h5&gt;&lt;h5&gt;&lt;b&gt;Cannibalistic Vitality&lt;/b&gt; (Ex)&lt;/b&gt; When a kuru hits a living creature with its bite attack, he gains 1 temporary hit point by ingesting the target's blood. This ability does not work on creatures that do not have blood.&lt;/h5&gt;&lt;/div&gt;&lt;br&gt;&lt;/br&gt;&lt;div&gt;&lt;h4&gt;&lt;p&gt;&lt;p&gt;Kuru are savage natives of the Shackles, dreadfully transformed by their loathsome "goddess," the Blood Queen. While most kuru live in small tribal villages in or around Ghol-Gan ruins, some choose to abandon their cultic faith and seek adventure beyond the islands from which they hail, though such individuals are extremely rare.  &lt;br&gt;&lt;/br&gt;&lt;b&gt;Kuru Characters&lt;/b&gt;&lt;br&gt;  Kuru are defined by their class levels (they don't possess racial Hit Dice) and have the following racial traits.  &lt;br&gt;&lt;b&gt;+2 Dexterity, +2 Constitution, -2 Intelligence:&lt;/b&gt; Kuru are abnormally fast and hardy, but bloodlust clouds their thinking.  &lt;br&gt;&lt;b&gt;Low-Light Vision&lt;/b&gt;: In dim light, kuru can see twice as far as humans.  &lt;br&gt;&lt;b&gt;Blood Courage&lt;/b&gt;: See above.  &lt;br&gt;&lt;b&gt;Cannibalistic Vitality&lt;/b&gt;: See above.  &lt;br&gt;&lt;b&gt;Light Sensitivity&lt;/b&gt;: See the universal monster rules in the &lt;i&gt;Pathfinder RPG Bestiary&lt;/i&gt;.  &lt;br&gt;&lt;b&gt;Natural Weapon&lt;/b&gt;: Kuru possess a natural bite attack that deals 1d6 points of damage.  &lt;br&gt;&lt;b&gt;Languages&lt;/b&gt;: Kuru begin play speaking Kuru. Kuru with high Intelligence scores can choose bonus languages from the following: Abyssal, Common, Polyglot, Undercommon.&lt;/p&gt;&lt;/h4&gt;&lt;/div&gt;</t>
  </si>
  <si>
    <t>When not raging, the barbarian's statistics are AC 14, touch 10, flat-footed 14; hp 14; Fort +3, Will +2; Melee club +3 (1d6+4), bite -2 (1d6+1 plus cannibalistic vitality); Str 15, Con 12; CMB 3, CMD 13; Climb +3</t>
  </si>
  <si>
    <t>Larabay</t>
  </si>
  <si>
    <t>(17d6+85)</t>
  </si>
  <si>
    <t>Fort +10, Ref +16, Will +13</t>
  </si>
  <si>
    <t>rapier +15/+10 (1d6+4/18-20 plus mischief )</t>
  </si>
  <si>
    <t>befuddling gaze</t>
  </si>
  <si>
    <t>Spell-Like Abilities (CL 11th; concentration +14)   5/day-burning hands (DC 14), gust of wind (DC 15)   3/day-hallucinatory terrain (DC 17), invisibility, solid fog, suggestion (DC 15)   1/day-cone of cold (DC 18), mirage arcana (DC 18)</t>
  </si>
  <si>
    <t>Str 18, Dex 22, Con 21, Int 15, Wis 16, Cha 17</t>
  </si>
  <si>
    <t>Agile Maneuvers, Alertness, Combat Reflexes, Dodge, Flyby Attack, Improved Initiative, Mobility, Weapon Finesse, Weapon Focus (rapier)</t>
  </si>
  <si>
    <t>Bluff +23, Diplomacy +23, Disguise +23, Fly +30, Knowledge (nature) +22, Perception +27, Sense Motive +27, Stealth +26</t>
  </si>
  <si>
    <t>Common, Polyglot, Sylvan</t>
  </si>
  <si>
    <t>change shape (Medium humanoid; alter self )</t>
  </si>
  <si>
    <t xml:space="preserve"> temperate or warm coastlines or forests</t>
  </si>
  <si>
    <t>solitary, pair, or rabble (3-6)</t>
  </si>
  <si>
    <t>This pale, blond-haired humanoid possesses bright blue eyes, needlelike teeth, and the large, multicolored wings of a parrot.</t>
  </si>
  <si>
    <t>Befuddling Gaze (Su) Three times per day as a standard action, a larabay can employ a befuddling gaze attack in a 30-foot cone. Creatures that fail a DC 21 Will save become dazed for 1d4 rounds. Creatures that successfully save are dazzled for 1 round. The save DC is Charisma-based.  Mischief (Su) A larabay can channel its magical energy through whatever one-handed weapon it wields to mystify and disorient foes. Creatures hit by a larabay's weapon must make a DC 21 Will save or take 1 point of Dexterity damage and become confused for 1d6 rounds. The save DC is Charisma-based.</t>
  </si>
  <si>
    <t>Larabays are capricious fey creatures that gravitate toward coastal regions with warm and temperate islands. They are especially fond of toying with sailors and fishermen, playing pranks aboard ships or in seaside towns by assuming various shapes and using their otherworldly powers of mischief. A larabay's idea of fun can quickly become quite serious, however, when its love of trickery begins to outweigh its sympathy for humanity, and a larabay's well-executed joke may result in a potentially fatal situation for those involved. In their never-ending pursuit of a good laugh, larabays have been known to employ their supernatural illusions to draw ships and their crews into precarious situations such as hazardous waters or hidden shoals, and the depredations of a larabay are often only realized after it's too late. On land, larabays entice their unknowing dupes off cliffs' edges, through monster lairs, or into hidden ravines or pools of quicksand.  Larabays use their shapechanging abilities to craft intricate webs of social intrigue, though such schemes are always concocted in an effort simply to conduct a masterful hoax, usually resulting in the devastation or heartbreak of one or more of the parties involved rather than any concrete gains on the fey's part. While larabays have been known to inadvertently perform acts of good in the process of gulling cruel-hearted individuals, their unpredictable and precarious natures make them difficult allies, and one can never be sure just how long a larabay will remain faithful to a particular cause before getting bored or whether its companions are simply its latest victims.</t>
  </si>
  <si>
    <t>&lt;link rel="stylesheet"href="PF.css"&gt;&lt;div&gt;&lt;h2&gt;Larabay&lt;/h2&gt;&lt;h3&gt;&lt;i&gt;This pale, blond-haired humanoid possesses bright blue eyes, needlelike teeth, and the large, multicolored wings of a parrot.&lt;/i&gt;&lt;/h3&gt;&lt;br&gt;&lt;/br&gt;&lt;/div&gt;&lt;div class="heading"&gt;&lt;p class="alignleft"&gt;Larabay&lt;/p&gt;&lt;p class="alignright"&gt;CR 11&lt;/p&gt;&lt;div style="clear: both;"&gt;&lt;/div&gt;&lt;/div&gt;&lt;div&gt;&lt;h5&gt;&lt;b&gt;XP &lt;/b&gt;12,800&lt;/h5&gt;&lt;h5&gt;CN Medium fey (shapechanger)&lt;/h5&gt;&lt;h5&gt;&lt;b&gt;Init &lt;/b&gt;+10; &lt;b&gt;Senses &lt;/b&gt;low-light vision; Perception +27&lt;/h5&gt;&lt;/div&gt;&lt;hr/&gt;&lt;div&gt;&lt;h5&gt;&lt;b&gt;DEFENSE&lt;/b&gt;&lt;/h5&gt;&lt;/div&gt;&lt;hr/&gt;&lt;div&gt;&lt;h5&gt;&lt;b&gt;AC &lt;/b&gt;25, touch 17, flat-footed 18 (+6 Dex, +1 dodge, +8 natural)&lt;/h5&gt;&lt;h5&gt;&lt;b&gt;hp &lt;/b&gt;144 (17d6+85)&lt;/h5&gt;&lt;h5&gt;&lt;b&gt;Fort &lt;/b&gt;+10, &lt;b&gt;Ref &lt;/b&gt;+16, &lt;b&gt;Will &lt;/b&gt;+13&lt;/h5&gt;&lt;h5&gt;&lt;b&gt;Resist &lt;/b&gt;cold 10, electricity 10, fire 10&lt;/h5&gt;&lt;/div&gt;&lt;hr/&gt;&lt;div&gt;&lt;h5&gt;&lt;b&gt;OFFENSE&lt;/b&gt;&lt;/h5&gt;&lt;/div&gt;&lt;hr/&gt;&lt;div&gt;&lt;h5&gt;&lt;b&gt;Spd &lt;/b&gt;30 ft., fly 50 ft. (good)&lt;/h5&gt;&lt;h5&gt;&lt;b&gt;Melee &lt;/b&gt;rapier +15/+10 (1d6+4/18-20 plus mischief )&lt;/h5&gt;&lt;h5&gt;&lt;b&gt;Space &lt;/b&gt;5 ft.; &lt;b&gt;Reach &lt;/b&gt;5 ft.&lt;/h5&gt;&lt;h5&gt;&lt;b&gt;Special Attacks &lt;/b&gt;befuddling gaze&lt;/h5&gt;&lt;h5&gt;&lt;b&gt;Spell-Like Abilities&lt;/b&gt; (CL 11th; concentration +14) &lt;/br&gt;5/day&amp;mdash;&lt;i&gt;burning hands&lt;/i&gt; (DC 14), &lt;i&gt;gust of wind&lt;/i&gt; (DC 15) &lt;/br&gt;3/day&amp;mdash;&lt;i&gt;hallucinatory terrain&lt;/i&gt; (DC 17), &lt;i&gt;invisibility&lt;/i&gt;, &lt;i&gt;solid fog&lt;/i&gt;, &lt;i&gt;suggestion&lt;/i&gt; (DC 15) &lt;/br&gt;1/day&amp;mdash;&lt;i&gt;cone of cold&lt;/i&gt; (DC 18), &lt;i&gt;mirage arcana&lt;/i&gt; (DC 18)&lt;/h5&gt;&lt;/h5&gt;&lt;/div&gt;&lt;hr/&gt;&lt;div&gt;&lt;h5&gt;&lt;b&gt;STATISTICS&lt;/b&gt;&lt;/h5&gt;&lt;/div&gt;&lt;hr/&gt;&lt;div&gt;&lt;h5&gt;&lt;b&gt;Str &lt;/b&gt;18, &lt;b&gt;Dex &lt;/b&gt;22, &lt;b&gt;Con &lt;/b&gt;21, &lt;b&gt;Int &lt;/b&gt; 15, &lt;b&gt;Wis &lt;/b&gt;16, &lt;b&gt;Cha &lt;/b&gt;17&lt;/h5&gt;&lt;h5&gt;&lt;b&gt;Base Atk &lt;/b&gt;+8; &lt;b&gt;CMB &lt;/b&gt;+14; &lt;b&gt;CMD &lt;/b&gt;29&lt;/h5&gt;&lt;h5&gt;&lt;b&gt;Feats &lt;/b&gt;Agile Maneuvers, Alertness, Combat Reflexes, Dodge, Flyby Attack, Improved Initiative, Mobility, Weapon Finesse, Weapon Focus (rapier)&lt;/h5&gt;&lt;h5&gt;&lt;b&gt;Skills &lt;/b&gt;Bluff +23, Diplomacy +23, Disguise +23, Fly +30, Knowledge (nature) +22, Perception +27, Sense Motive +27, Stealth +26&lt;/h5&gt;&lt;h5&gt;&lt;b&gt;Languages &lt;/b&gt;Common, Polyglot, Sylvan&lt;/h5&gt;&lt;h5&gt;&lt;b&gt;SQ &lt;/b&gt;change shape (Medium humanoid; &lt;i&gt;alter self&lt;/i&gt; )&lt;/h5&gt;&lt;/div&gt;&lt;hr/&gt;&lt;div&gt;&lt;h5&gt;&lt;b&gt;ECOLOGY&lt;/b&gt;&lt;/h5&gt;&lt;/div&gt;&lt;hr/&gt;&lt;div&gt;&lt;h5&gt;&lt;b&gt;Environment &lt;/b&gt; temperate or warm coastlines or forests&lt;/h5&gt;&lt;h5&gt;&lt;b&gt;Organization &lt;/b&gt;solitary, pair, or rabble (3-6)&lt;/h5&gt;&lt;h5&gt;&lt;b&gt;Treasure &lt;/b&gt;standard&lt;/h5&gt;&lt;/div&gt;&lt;hr/&gt;&lt;div&gt;&lt;h5&gt;&lt;b&gt;SPECIAL ABILITIES&lt;/b&gt;&lt;/h5&gt;&lt;/div&gt;&lt;hr/&gt;&lt;div&gt;&lt;/h5&gt;&lt;h5&gt;&lt;b&gt;Befuddling Gaze (Su)&lt;/b&gt; Three times per day as a standard action, a larabay can employ a befuddling gaze attack in a 30-foot cone. Creatures that fail a DC 21 Will save become dazed for 1d4 rounds. Creatures that successfully save are dazzled for 1 round. The save DC is Charisma-based.  &lt;/h5&gt;&lt;h5&gt;&lt;b&gt;Mischief (Su)&lt;/b&gt; A larabay can channel its magical energy through whatever one-handed weapon it wields to mystify and disorient foes. Creatures hit by a larabay's weapon must make a DC 21 Will save or take 1 point of Dexterity damage and become confused for 1d6 rounds. The save DC is Charisma-based.&lt;/h5&gt;&lt;/div&gt;&lt;br&gt;&lt;/br&gt;&lt;div&gt;&lt;h4&gt;&lt;p&gt;&lt;p&gt;Larabays are capricious fey creatures that gravitate toward coastal regions with warm and temperate islands. They are especially fond of toying with sailors and fishermen, playing pranks aboard ships or in seaside towns by assuming various shapes and using their otherworldly powers of mischief. A larabay's idea of fun can quickly become quite serious, however, when its love of trickery begins to outweigh its sympathy for humanity, and a larabay's well-executed joke may result in a potentially fatal situation for those involved. In their never-ending pursuit of a good laugh, larabays have been known to employ their supernatural illusions to draw ships and their crews into precarious situations such as hazardous waters or hidden shoals, and the depredations of a larabay are often only realized after it's too late. On land, larabays entice their unknowing dupes off cliffs' edges, through monster lairs, or into hidden ravines or pools of quicksand.  Larabays use their shapechanging abilities to craft intricate webs of social intrigue, though such schemes are always concocted in an effort simply to conduct a masterful hoax, usually resulting in the devastation or heartbreak of one or more of the parties involved rather than any concrete gains on the fey's part. While larabays have been known to inadvertently perform acts of good in the process of gulling cruel-hearted individuals, their unpredictable and precarious natures make them difficult allies, and one can never be sure just how long a larabay will remain faithful to a particular cause before getting bored or whether its companions are simply its latest victims.&lt;/p&gt;&lt;/h4&gt;&lt;/div&gt;</t>
  </si>
  <si>
    <t>Lusca</t>
  </si>
  <si>
    <t>, +26 natural, -4 size)</t>
  </si>
  <si>
    <t>Fort +20, Ref +12, Will +11</t>
  </si>
  <si>
    <t>10 ft., swim 40 ft., jet 200 ft.</t>
  </si>
  <si>
    <t>3 bites +27 (2d8+10/19-20), 8 tentacles +21 (1d8+5 plus grab)</t>
  </si>
  <si>
    <t>constrict (1d8+5 plus poisonous suckers), rend ship</t>
  </si>
  <si>
    <t>Spell-Like Abilities (CL 18th; concentration +22)   3/day-chain lightning (DC 20), geyser* (DC 19)   1/day-summon (level 8, 1d3 dire sharks 50%), vortex* (DC 21)</t>
  </si>
  <si>
    <t>Str 30, Dex 11, Con 26, Int 13, Wis 21, Cha 18</t>
  </si>
  <si>
    <t>Awesome Blow, Critical Focus, Improved Bull Rush, Improved Critical (bite), Improved Initiative, Power Attack, Sickening Critical, Snatch, Vital Strike, Weapon Focus (bite)</t>
  </si>
  <si>
    <t>Perception +28, Stealth +11, Swim +41</t>
  </si>
  <si>
    <t>This behemoth has three huge, snapping sharklike heads on short, scaly necks, while its lower body appears to be that of a gigantic octopus with eight muscular tentacles.</t>
  </si>
  <si>
    <t>Poisonous Suckers (Ex) A creature constricted by a lusca's tentacles is exposed to its deadly venom.  Lusca Venom: Constrict-injury; save Fort DC 28; frequency 1/round for 6 rounds; effect 1d6 Dex; cure 2 consecutive saves.  Rend Ship (Ex) As a full-round action, a lusca can attempt to use four of its tentacles to grapple a ship of its size or smaller by making a combat maneuver check opposed by the ship's captain's Profession (sailor) check; the lusca receives a cumulative +4 bonus on the check for each size category smaller than Gargantuan the ship is. If the lusca grapples the ship, it holds the ship motionless; it can attack targets anywhere on or within the ship with its tentacles, but can't attack foes at all with its shark heads. Each round it maintains its hold on the ship, it automatically deals bite damage to the ship's hull.  Tenacious Grapple (Ex) A lusca does not gain the grappled condition if it grapples a foe with its tentacles.</t>
  </si>
  <si>
    <t>Luscas are among the most feared predators in the open ocean, their snapping shark heads and writhing tentacles spelling the end for many crews. A lusca's presence can first be felt in the air, as its body naturally conducts electricity, and sailors who have encountered the being claim that thunderclouds seem to roll in alongside the creature. Ravenous and unpredictable, a lusca claims wide swaths of territory in order to maximize the number of ships it can sink and crews it can feast upon. While luscas prefer to make quick meals of the sailors onboard a ship, they will eat just about any aquatic creature, and even giant octopuses and whales know to steer clear of a hungry lusca.  The average lusca is 90 feet from tentacle to snout and weighs 3,800 pounds.</t>
  </si>
  <si>
    <t>&lt;link rel="stylesheet"href="PF.css"&gt;&lt;div&gt;&lt;h2&gt;Lusca&lt;/h2&gt;&lt;h3&gt;&lt;i&gt;This behemoth has three huge, snapping sharklike heads on short, scaly necks, while its lower body appears to be that of a gigantic octopus with eight muscular tentacles.&lt;/i&gt;&lt;/h3&gt;&lt;br&gt;&lt;/br&gt;&lt;/div&gt;&lt;div class="heading"&gt;&lt;p class="alignleft"&gt;Lusca&lt;/p&gt;&lt;p class="alignright"&gt;CR 17&lt;/p&gt;&lt;div style="clear: both;"&gt;&lt;/div&gt;&lt;/div&gt;&lt;div&gt;&lt;h5&gt;&lt;b&gt;XP &lt;/b&gt;102,400&lt;/h5&gt;&lt;h5&gt;CE Gargantuan magical beast (aquatic)&lt;/h5&gt;&lt;h5&gt;&lt;b&gt;Init &lt;/b&gt;+4; &lt;b&gt;Senses &lt;/b&gt;darkvision 60 ft., low-light vision; Perception +28&lt;/h5&gt;&lt;/div&gt;&lt;hr/&gt;&lt;div&gt;&lt;h5&gt;&lt;b&gt;DEFENSE&lt;/b&gt;&lt;/h5&gt;&lt;/div&gt;&lt;hr/&gt;&lt;div&gt;&lt;h5&gt;&lt;b&gt;AC &lt;/b&gt;32, touch 6, flat-footed 32 (+26 natural, -4 size)&lt;/h5&gt;&lt;h5&gt;&lt;b&gt;hp &lt;/b&gt;270 (20d10+160)&lt;/h5&gt;&lt;h5&gt;&lt;b&gt;Fort &lt;/b&gt;+20, &lt;b&gt;Ref &lt;/b&gt;+12, &lt;b&gt;Will &lt;/b&gt;+11&lt;/h5&gt;&lt;h5&gt;&lt;b&gt;Immune &lt;/b&gt;electricity, poison&lt;/h5&gt;&lt;/div&gt;&lt;hr/&gt;&lt;div&gt;&lt;h5&gt;&lt;b&gt;OFFENSE&lt;/b&gt;&lt;/h5&gt;&lt;/div&gt;&lt;hr/&gt;&lt;div&gt;&lt;h5&gt;&lt;b&gt;Spd &lt;/b&gt;10 ft., swim 40 ft., jet 200 ft.&lt;/h5&gt;&lt;h5&gt;&lt;b&gt;Melee &lt;/b&gt;3 bites +27 (2d8+10/19-20), 8 tentacles +21 (1d8+5 plus grab)&lt;/h5&gt;&lt;h5&gt;&lt;b&gt;Space &lt;/b&gt;20 ft.; &lt;b&gt;Reach &lt;/b&gt;20 ft.&lt;/h5&gt;&lt;h5&gt;&lt;b&gt;Special Attacks &lt;/b&gt;constrict (1d8+5 plus poisonous suckers), rend ship&lt;/h5&gt;&lt;h5&gt;&lt;b&gt;Spell-Like Abilities&lt;/b&gt; (CL 18th; concentration +22) &lt;/br&gt;3/day&amp;mdash;&lt;i&gt;chain lightning&lt;/i&gt; (DC 20), &lt;i&gt;geyser&lt;/i&gt;* (DC 19) &lt;/br&gt;1/day&amp;mdash;summon (level 8, 1d3 dire sharks 50%), &lt;i&gt;vortex&lt;/i&gt;* (DC 21)&lt;/h5&gt;&lt;/h5&gt;&lt;h5&gt;* See the &lt;i&gt;Advanced Player's Guide&lt;/i&gt;.&lt;/h5&gt;&lt;/div&gt;&lt;hr/&gt;&lt;div&gt;&lt;h5&gt;&lt;b&gt;STATISTICS&lt;/b&gt;&lt;/h5&gt;&lt;/div&gt;&lt;hr/&gt;&lt;div&gt;&lt;h5&gt;&lt;b&gt;Str &lt;/b&gt;30, &lt;b&gt;Dex &lt;/b&gt;11, &lt;b&gt;Con &lt;/b&gt;26, &lt;b&gt;Int &lt;/b&gt; 13, &lt;b&gt;Wis &lt;/b&gt;21, &lt;b&gt;Cha &lt;/b&gt;18&lt;/h5&gt;&lt;h5&gt;&lt;b&gt;Base Atk &lt;/b&gt;+20; &lt;b&gt;CMB &lt;/b&gt;+34 (+38 grapple); &lt;b&gt;CMD &lt;/b&gt;44&lt;/h5&gt;&lt;h5&gt;&lt;b&gt;Feats &lt;/b&gt;Awesome Blow, Critical Focus, Improved Bull Rush, Improved Critical (bite), Improved Initiative, Power Attack, Sickening Critical, Snatch, Vital Strike, Weapon Focus (bite)&lt;/h5&gt;&lt;h5&gt;&lt;b&gt;Skills &lt;/b&gt;Perception +28, Stealth +11, Swim +41&lt;/h5&gt;&lt;h5&gt;&lt;b&gt;Languages &lt;/b&gt;Aquan, Common&lt;/h5&gt;&lt;h5&gt;&lt;b&gt;SQ &lt;/b&gt;tenacious grapple&lt;/h5&gt;&lt;/div&gt;&lt;hr/&gt;&lt;div&gt;&lt;h5&gt;&lt;b&gt;ECOLOGY&lt;/b&gt;&lt;/h5&gt;&lt;/div&gt;&lt;hr/&gt;&lt;div&gt;&lt;h5&gt;&lt;b&gt;Environment &lt;/b&gt; warm oceans&lt;/h5&gt;&lt;h5&gt;&lt;b&gt;Organization &lt;/b&gt;solitary&lt;/h5&gt;&lt;h5&gt;&lt;b&gt;Treasure &lt;/b&gt;double&lt;/h5&gt;&lt;/div&gt;&lt;hr/&gt;&lt;div&gt;&lt;h5&gt;&lt;b&gt;SPECIAL ABILITIES&lt;/b&gt;&lt;/h5&gt;&lt;/div&gt;&lt;hr/&gt;&lt;div&gt;&lt;/h5&gt;&lt;h5&gt;&lt;b&gt;Poisonous Suckers (Ex)&lt;/b&gt; A creature constricted by a lusca's tentacles is exposed to its deadly venom.  &lt;i&gt;Lusca Venom&lt;/i&gt;: Constrict-injury; save Fort DC 28; frequency 1/round for 6 rounds; effect 1d6 Dex; cure 2 consecutive saves.  &lt;/h5&gt;&lt;h5&gt;&lt;b&gt;Rend Ship (Ex)&lt;/b&gt; As a full-round action, a lusca can attempt to use four of its tentacles to grapple a ship of its size or smaller by making a combat maneuver check opposed by the ship's captain's Profession (sailor) check; the lusca receives a cumulative +4 bonus on the check for each size category smaller than Gargantuan the ship is. If the lusca grapples the ship, it holds the ship motionless; it can attack targets anywhere on or within the ship with its tentacles, but can't attack foes at all with its shark heads. Each round it maintains its hold on the ship, it automatically deals bite damage to the ship's hull.  &lt;/h5&gt;&lt;h5&gt;&lt;b&gt;Tenacious Grapple (Ex)&lt;/b&gt; A lusca does not gain the grappled condition if it grapples a foe with its tentacles.&lt;/h5&gt;&lt;/div&gt;&lt;br&gt;&lt;/br&gt;&lt;div&gt;&lt;h4&gt;&lt;p&gt;&lt;p&gt;Luscas are among the most feared predators in the open ocean, their snapping shark heads and writhing tentacles spelling the end for many crews. A lusca's presence can first be felt in the air, as its body naturally conducts electricity, and sailors who have encountered the being claim that thunderclouds seem to roll in alongside the creature. Ravenous and unpredictable, a lusca claims wide swaths of territory in order to maximize the number of ships it can sink and crews it can feast upon. While luscas prefer to make quick meals of the sailors onboard a ship, they will eat just about any aquatic creature, and even giant octopuses and whales know to steer clear of a hungry lusca.  The average lusca is 90 feet from tentacle to snout and weighs 3,800 pounds.&lt;/p&gt;&lt;/h4&gt;&lt;/div&gt;</t>
  </si>
  <si>
    <t>Nirento</t>
  </si>
  <si>
    <t>blindsight 60 ft., low-light vision; Perception +7</t>
  </si>
  <si>
    <t>Fort +8, Ref +3, Will +0</t>
  </si>
  <si>
    <t>plant traits, sonic</t>
  </si>
  <si>
    <t>2 vines +7 (1d6+4 plus grab and trip)</t>
  </si>
  <si>
    <t>constrict (1d6+4), hypnotic display</t>
  </si>
  <si>
    <t>Str 18, Dex 14, Con 19, Int 2, Wis 9, Cha 11</t>
  </si>
  <si>
    <t>Combat Reflexes, Improved Initiative, Weapon Focus (vines)</t>
  </si>
  <si>
    <t>solitary, pair, or grove (3-5)</t>
  </si>
  <si>
    <t>Thorny vines encircle this tropical tree's thick, spongy trunk, and jungle debris lies strewn about its base.</t>
  </si>
  <si>
    <t>Hypnotic Display (Ex) Once per day as a standard action, a nirento can sway and dance in such a way that it attracts any who see the tree within a 60-foot radius. Any creatures other than nirentos in the area must succeed at a DC 17 Will save or become entranced by the nirento's graceful movements, thereafter believing the nirento to be a perfectly normal tree. Affected creatures become passive for 1d6 minutes and refuse to attack the nirento during this time. Affected creatures can attempt a new Will save each round that the nirento attacks an ally-if a hypnotized creature is attacked by the nirento, it gains a +4 bonus on its Will save to see through the hypnotic display. This is a mind-affecting compulsion effect. The save DC is Constitution-based.</t>
  </si>
  <si>
    <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 Nirentos' spongy bodies ensure they absorb most physical blows, though they remain susceptible to slashes and cuts, and when so injured, a translucent green sap oozes from their wounds. Elder nirentos are individuals that have lived for well over a century, and have absorbed nutrients from countless victims over the years. A typical nirento is 15 feet tall and weighs 1,000 pounds, while elder nirentos can reach heights of up to 25 feet and weigh over a ton.</t>
  </si>
  <si>
    <t>&lt;link rel="stylesheet"href="PF.css"&gt;&lt;div&gt;&lt;h2&gt;Nirento&lt;/h2&gt;&lt;h3&gt;&lt;i&gt;Thorny vines encircle this tropical tree's thick, spongy trunk, and jungle debris lies strewn about its base.&lt;/i&gt;&lt;/h3&gt;&lt;br&gt;&lt;/br&gt;&lt;/div&gt;&lt;div class="heading"&gt;&lt;p class="alignleft"&gt;Nirento&lt;/p&gt;&lt;p class="alignright"&gt;CR 4&lt;/p&gt;&lt;div style="clear: both;"&gt;&lt;/div&gt;&lt;/div&gt;&lt;div&gt;&lt;h5&gt;&lt;b&gt;XP &lt;/b&gt;1,200&lt;/h5&gt;&lt;h5&gt;N Large plant &lt;/h5&gt;&lt;h5&gt;&lt;b&gt;Init &lt;/b&gt;+6; &lt;b&gt;Senses &lt;/b&gt;blindsight 60 ft., low-light vision; Perception +7&lt;/h5&gt;&lt;/div&gt;&lt;hr/&gt;&lt;div&gt;&lt;h5&gt;&lt;b&gt;DEFENSE&lt;/b&gt;&lt;/h5&gt;&lt;/div&gt;&lt;hr/&gt;&lt;div&gt;&lt;h5&gt;&lt;b&gt;AC &lt;/b&gt;17, touch 11, flat-footed 15 (+2 Dex, +6 natural, -1 size)&lt;/h5&gt;&lt;h5&gt;&lt;b&gt;hp &lt;/b&gt;42 (5d8+20)&lt;/h5&gt;&lt;h5&gt;&lt;b&gt;Fort &lt;/b&gt;+8, &lt;b&gt;Ref &lt;/b&gt;+3, &lt;b&gt;Will &lt;/b&gt;+0&lt;/h5&gt;&lt;h5&gt;&lt;b&gt;DR &lt;/b&gt;5/slashing; &lt;b&gt;Immune &lt;/b&gt;plant traits, sonic&lt;/h5&gt;&lt;/div&gt;&lt;hr/&gt;&lt;div&gt;&lt;h5&gt;&lt;b&gt;OFFENSE&lt;/b&gt;&lt;/h5&gt;&lt;/div&gt;&lt;hr/&gt;&lt;div&gt;&lt;h5&gt;&lt;b&gt;Spd &lt;/b&gt;10 ft.&lt;/h5&gt;&lt;h5&gt;&lt;b&gt;Melee &lt;/b&gt;2 vines +7 (1d6+4 plus grab and trip)&lt;/h5&gt;&lt;h5&gt;&lt;b&gt;Space &lt;/b&gt;10 ft.; &lt;b&gt;Reach &lt;/b&gt;15 ft.&lt;/h5&gt;&lt;h5&gt;&lt;b&gt;Special Attacks &lt;/b&gt;constrict (1d6+4), hypnotic display&lt;/h5&gt;&lt;/div&gt;&lt;hr/&gt;&lt;div&gt;&lt;h5&gt;&lt;b&gt;STATISTICS&lt;/b&gt;&lt;/h5&gt;&lt;/div&gt;&lt;hr/&gt;&lt;div&gt;&lt;h5&gt;&lt;b&gt;Str &lt;/b&gt;18, &lt;b&gt;Dex &lt;/b&gt;14, &lt;b&gt;Con &lt;/b&gt;19, &lt;b&gt;Int &lt;/b&gt; 2, &lt;b&gt;Wis &lt;/b&gt;9, &lt;b&gt;Cha &lt;/b&gt;11&lt;/h5&gt;&lt;h5&gt;&lt;b&gt;Base Atk &lt;/b&gt;+3; &lt;b&gt;CMB &lt;/b&gt;+8 (+12 grapple); &lt;b&gt;CMD &lt;/b&gt;20&lt;/h5&gt;&lt;h5&gt;&lt;b&gt;Feats &lt;/b&gt;Combat Reflexes, Improved Initiative, Weapon Focus (vines)&lt;/h5&gt;&lt;h5&gt;&lt;b&gt;Skills &lt;/b&gt;Perception +7&lt;/h5&gt;&lt;/div&gt;&lt;hr/&gt;&lt;div&gt;&lt;h5&gt;&lt;b&gt;ECOLOGY&lt;/b&gt;&lt;/h5&gt;&lt;/div&gt;&lt;hr/&gt;&lt;div&gt;&lt;h5&gt;&lt;b&gt;Environment &lt;/b&gt; warm forests or plains&lt;/h5&gt;&lt;h5&gt;&lt;b&gt;Organization &lt;/b&gt;solitary, pair, or grove (3-5)&lt;/h5&gt;&lt;h5&gt;&lt;b&gt;Treasure &lt;/b&gt;incidental&lt;/h5&gt;&lt;/div&gt;&lt;hr/&gt;&lt;div&gt;&lt;h5&gt;&lt;b&gt;SPECIAL ABILITIES&lt;/b&gt;&lt;/h5&gt;&lt;/div&gt;&lt;hr/&gt;&lt;div&gt;&lt;/h5&gt;&lt;h5&gt;&lt;b&gt;Hypnotic Display (Ex)&lt;/b&gt; Once per day as a standard action, a nirento can sway and dance in such a way that it attracts any who see the tree within a 60-foot radius. Any creatures other than nirentos in the area must succeed at a DC 17 Will save or become entranced by the nirento's graceful movements, thereafter believing the nirento to be a perfectly normal tree. Affected creatures become passive for 1d6 minutes and refuse to attack the nirento during this time. Affected creatures can attempt a new Will save each round that the nirento attacks an ally-if a hypnotized creature is attacked by the nirento, it gains a +4 bonus on its Will save to see through the hypnotic display. This is a mind-affecting compulsion effect. The save DC is Constitution-based.&lt;/h5&gt;&lt;/div&gt;&lt;br&gt;&lt;/br&gt;&lt;div&gt;&lt;h4&gt;&lt;p&gt;&lt;p&gt;Nirentos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roots.&lt;/p&gt;&lt;p&gt;Nirentos' spongy bodies ensure they absorb most physical blows, though they remain susceptible to slashes and cuts, and when so injured, a translucent green sap oozes from their wounds.&lt;/p&gt;&lt;p&gt;Elder nirentos are individuals that have lived for well over a century, and have absorbed nutrients from countless victims over the years. A typical nirento is 15 feet tall and weighs 1,000 pounds, while elder nirentos can reach heights of up to 25 feet and weigh over a ton.&lt;/p&gt;&lt;/h4&gt;&lt;/div&gt;</t>
  </si>
  <si>
    <t>Elder Nirento</t>
  </si>
  <si>
    <t>blindsight 60 ft., low-light vision; Perception +11</t>
  </si>
  <si>
    <t>Fort +10, Ref +7, Will +2</t>
  </si>
  <si>
    <t>bludgeoning weapons, plant traits, sonic</t>
  </si>
  <si>
    <t>4 vines +10 (1d8+5 plus grab)</t>
  </si>
  <si>
    <t>constrict (1d8+5), hypnotic display, uproot</t>
  </si>
  <si>
    <t>Str 20, Dex 14, Con 19, Int 2, Wis 9, Cha 11</t>
  </si>
  <si>
    <t>Combat Reflexes, Improved Initiative, Lightning Reflexes, Power Attack, Weapon Focus (vines)</t>
  </si>
  <si>
    <t>Uproot (Ex) As a full-round action, a nirento can thrust its vines into the soil and attack up to four creatures around it in a 10-foot radius. Creatures in this area take 1d8+5 points of damage (DC 17 Reflex half ). In addition, a nirento can attempt to trip any creatures that fail their Reflex saves as a free action without provoking attacks of opportunity. The save DC is Constitution-based.</t>
  </si>
  <si>
    <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 Nirentos' spongy bodies ensure they absorb most physical blows, though they remain susceptible to slashes and cuts, and when so injured, a translucent green sap oozes from their wounds.  Elder nirentos are individuals that have lived for well over a century, and have absorbed nutrients from countless victims over the years. A typical nirento is 15 feet tall and weighs 1,000 pounds, while elder nirentos can reach heights of up to 25 feet and weigh over a ton.</t>
  </si>
  <si>
    <t>&lt;link rel="stylesheet"href="PF.css"&gt;&lt;div&gt;&lt;h2&gt;Nirento, Elder&lt;/h2&gt;&lt;h3&gt;&lt;i&gt;Thorny vines encircle this tropical tree's thick, spongy trunk, and jungle debris lies strewn about its base.&lt;/i&gt;&lt;/h3&gt;&lt;br&gt;&lt;/br&gt;&lt;/div&gt;&lt;div class="heading"&gt;&lt;p class="alignleft"&gt;Elder Nirento&lt;/p&gt;&lt;p class="alignright"&gt;CR 6&lt;/p&gt;&lt;div style="clear: both;"&gt;&lt;/div&gt;&lt;/div&gt;&lt;div&gt;&lt;h5&gt;&lt;b&gt;XP &lt;/b&gt;2,400&lt;/h5&gt;&lt;h5&gt;N Huge plant &lt;/h5&gt;&lt;h5&gt;&lt;b&gt;Init &lt;/b&gt;+6; &lt;b&gt;Senses &lt;/b&gt;blindsight 60 ft., low-light vision; Perception +11&lt;/h5&gt;&lt;/div&gt;&lt;hr/&gt;&lt;div&gt;&lt;h5&gt;&lt;b&gt;DEFENSE&lt;/b&gt;&lt;/h5&gt;&lt;/div&gt;&lt;hr/&gt;&lt;div&gt;&lt;h5&gt;&lt;b&gt;AC &lt;/b&gt;20, touch 10, flat-footed 18 (+2 Dex, +10 natural, -2 size)&lt;/h5&gt;&lt;h5&gt;&lt;b&gt;hp &lt;/b&gt;76 (9d8+36)&lt;/h5&gt;&lt;h5&gt;&lt;b&gt;Fort &lt;/b&gt;+10, &lt;b&gt;Ref &lt;/b&gt;+7, &lt;b&gt;Will &lt;/b&gt;+2&lt;/h5&gt;&lt;h5&gt;&lt;b&gt;DR &lt;/b&gt;5/slashing; &lt;b&gt;Immune &lt;/b&gt;bludgeoning weapons, plant traits, sonic&lt;/h5&gt;&lt;/div&gt;&lt;hr/&gt;&lt;div&gt;&lt;h5&gt;&lt;b&gt;OFFENSE&lt;/b&gt;&lt;/h5&gt;&lt;/div&gt;&lt;hr/&gt;&lt;div&gt;&lt;h5&gt;&lt;b&gt;Spd &lt;/b&gt;10 ft.&lt;/h5&gt;&lt;h5&gt;&lt;b&gt;Melee &lt;/b&gt;4 vines +10 (1d8+5 plus grab)&lt;/h5&gt;&lt;h5&gt;&lt;b&gt;Space &lt;/b&gt;15 ft.; &lt;b&gt;Reach &lt;/b&gt;15 ft.&lt;/h5&gt;&lt;h5&gt;&lt;b&gt;Special Attacks &lt;/b&gt;constrict (1d8+5), hypnotic display, uproot&lt;/h5&gt;&lt;/div&gt;&lt;hr/&gt;&lt;div&gt;&lt;h5&gt;&lt;b&gt;STATISTICS&lt;/b&gt;&lt;/h5&gt;&lt;/div&gt;&lt;hr/&gt;&lt;div&gt;&lt;h5&gt;&lt;b&gt;Str &lt;/b&gt;20, &lt;b&gt;Dex &lt;/b&gt;14, &lt;b&gt;Con &lt;/b&gt;19, &lt;b&gt;Int &lt;/b&gt; 2, &lt;b&gt;Wis &lt;/b&gt;9, &lt;b&gt;Cha &lt;/b&gt;11&lt;/h5&gt;&lt;h5&gt;&lt;b&gt;Base Atk &lt;/b&gt;+6; &lt;b&gt;CMB &lt;/b&gt;+13 (+17 grapple); &lt;b&gt;CMD &lt;/b&gt;25&lt;/h5&gt;&lt;h5&gt;&lt;b&gt;Feats &lt;/b&gt;Combat Reflexes, Improved Initiative, Lightning Reflexes, Power Attack, Weapon Focus (vines)&lt;/h5&gt;&lt;h5&gt;&lt;b&gt;Skills &lt;/b&gt;Perception +11&lt;/h5&gt;&lt;/div&gt;&lt;hr/&gt;&lt;div&gt;&lt;h5&gt;&lt;b&gt;ECOLOGY&lt;/b&gt;&lt;/h5&gt;&lt;/div&gt;&lt;hr/&gt;&lt;div&gt;&lt;h5&gt;&lt;b&gt;Environment &lt;/b&gt; warm forests or plains&lt;/h5&gt;&lt;h5&gt;&lt;b&gt;Organization &lt;/b&gt;solitary, pair, or grove (3-5)&lt;/h5&gt;&lt;h5&gt;&lt;b&gt;Treasure &lt;/b&gt;incidental&lt;/h5&gt;&lt;/div&gt;&lt;hr/&gt;&lt;div&gt;&lt;h5&gt;&lt;b&gt;SPECIAL ABILITIES&lt;/b&gt;&lt;/h5&gt;&lt;/div&gt;&lt;hr/&gt;&lt;div&gt;&lt;/h5&gt;&lt;h5&gt;&lt;b&gt;Uproot (Ex)&lt;/b&gt; As a full-round action, a nirento can thrust its vines into the soil and attack up to four creatures around it in a 10-foot radius. Creatures in this area take 1d8+5 points of damage (DC 17 Reflex half ). In addition, a nirento can attempt to trip any creatures that fail their Reflex saves as a free action without provoking attacks of opportunity. The save DC is Constitution-based.&lt;/h5&gt;&lt;/div&gt;&lt;br&gt;&lt;/br&gt;&lt;div&gt;&lt;h4&gt;&lt;p&gt;&lt;p&gt;Nirentos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 Nirentos' spongy bodies ensure they absorb most physical blows, though they remain susceptible to slashes and cuts, and when so injured, a translucent green sap oozes from their wounds.  Elder nirentos are individuals that have lived for well over a century, and have absorbed nutrients from countless victims over the years. A typical nirento is 15 feet tall and weighs 1,000 pounds, while elder nirentos can reach heights of up to 25 feet and weigh over a ton.&lt;/p&gt;&lt;/h4&gt;&lt;/div&gt;</t>
  </si>
  <si>
    <t>Pirate Captains</t>
  </si>
  <si>
    <t>fighter 5/rogue 1</t>
  </si>
  <si>
    <t>(+5 armor, +1 Dex, +1 dodge)</t>
  </si>
  <si>
    <t>Fort +6, Ref +4, Will +0; +1 vs. fear</t>
  </si>
  <si>
    <t>+1 rapier +10 (1d6+6/18-20)</t>
  </si>
  <si>
    <t>mwk light crossbow +7 (1d8/19-20)</t>
  </si>
  <si>
    <t>weapon training (light blades +1), sneak attack +1d6</t>
  </si>
  <si>
    <t>Str 15, Dex 13, Con 10, Int 13, Wis 8, Cha 16</t>
  </si>
  <si>
    <t>Combat Reflexes, Dodge, Great Fortitude, Improved Initiative, Power Attack, Weapon Focus (rapier), Weapon Specialization (rapier)</t>
  </si>
  <si>
    <t>Acrobatics +9, Bluff +11, Diplomacy +11, Intimidate +11, Profession (sailor) +7, Swim +10</t>
  </si>
  <si>
    <t>armor training 1, trapfinding +1</t>
  </si>
  <si>
    <t>solitary or crew (1 plus 2-4 officers and 10+ sailors)</t>
  </si>
  <si>
    <t>NPC gear (+1 chain shirt, +1 rapier, masterwork light crossbow with 20 bolts, potions of cure moderate wounds [2], other treasure)</t>
  </si>
  <si>
    <t>This confident-looking bearded man is dressed in rich and flamboyant clothing, an ornate, sheathed rapier at his side.</t>
  </si>
  <si>
    <t>In addition to being a sailor of consummate ability and a cunning strategist, a successful captain of a pirate ship must possess a number of skills that enable him to lead a crew of independent-minded ruffians who don't relish taking anyone's orders. A judicious application of diplomacy, intimidation, charm, and inducement is necessary to maintain one's position as captain, and while most pirate captains are elected by their crews, they are just as easily unelected, either by vote or a well-placed blade.  Pirate captains are typically both fighters and rogues, as the occupation necessitates a strong arm as well as a firm grasp over various skills. Clerics also make for potent leaders, their ability to confront various perils emboldened by their comprehension of divine powers as well as magical anomalies.</t>
  </si>
  <si>
    <t>&lt;link rel="stylesheet"href="PF.css"&gt;&lt;div&gt;&lt;h2&gt;Pirate Captain&lt;/h2&gt;&lt;h3&gt;&lt;i&gt;This confident-looking bearded man is dressed in rich and flamboyant clothing, an ornate, sheathed rapier at his side.&lt;/i&gt;&lt;/h3&gt;&lt;br&gt;&lt;/br&gt;&lt;/div&gt;&lt;div class="heading"&gt;&lt;p class="alignleft"&gt;Pirate Captain&lt;/p&gt;&lt;p class="alignright"&gt;CR 5&lt;/p&gt;&lt;div style="clear: both;"&gt;&lt;/div&gt;&lt;/div&gt;&lt;div&gt;&lt;h5&gt;&lt;b&gt;XP &lt;/b&gt;1,600&lt;/h5&gt;&lt;h5&gt;Human fighter 5/rogue 1&lt;/h5&gt;&lt;h5&gt;CN Medium humanoid (human)&lt;/h5&gt;&lt;h5&gt;&lt;b&gt;Init &lt;/b&gt;+5; &lt;b&gt;Senses &lt;/b&gt;Perception -1&lt;/h5&gt;&lt;/div&gt;&lt;hr/&gt;&lt;div&gt;&lt;h5&gt;&lt;b&gt;DEFENSE&lt;/b&gt;&lt;/h5&gt;&lt;/div&gt;&lt;hr/&gt;&lt;div&gt;&lt;h5&gt;&lt;b&gt;AC &lt;/b&gt;17, touch 12, flat-footed 15 (+5 armor, +1 Dex, +1 dodge)&lt;/h5&gt;&lt;h5&gt;&lt;b&gt;hp &lt;/b&gt;41 (6 HD; 5d10+1d8+5)&lt;/h5&gt;&lt;h5&gt;&lt;b&gt;Fort &lt;/b&gt;+6, &lt;b&gt;Ref &lt;/b&gt;+4, &lt;b&gt;Will &lt;/b&gt;+0; +1 vs. fear&lt;/h5&gt;&lt;h5&gt;&lt;b&gt;Defensive Abilities &lt;/b&gt;bravery +1&lt;/h5&gt;&lt;/div&gt;&lt;hr/&gt;&lt;div&gt;&lt;h5&gt;&lt;b&gt;OFFENSE&lt;/b&gt;&lt;/h5&gt;&lt;/div&gt;&lt;hr/&gt;&lt;div&gt;&lt;h5&gt;&lt;b&gt;Spd &lt;/b&gt;30 ft.&lt;/h5&gt;&lt;h5&gt;&lt;b&gt;Melee &lt;/b&gt;&lt;i&gt;&lt;i&gt;+1 rapier&lt;/i&gt;&lt;/i&gt; +10 (1d6+6/18-20)&lt;/h5&gt;&lt;h5&gt;&lt;b&gt;Ranged &lt;/b&gt;mwk light crossbow +7 (1d8/19-20)&lt;/h5&gt;&lt;h5&gt;&lt;b&gt;Space &lt;/b&gt;5 ft.; &lt;b&gt;Reach &lt;/b&gt;5 ft.&lt;/h5&gt;&lt;h5&gt;&lt;b&gt;Special Attacks &lt;/b&gt;weapon training (light blades +1), sneak attack +1d6&lt;/h5&gt;&lt;/div&gt;&lt;hr/&gt;&lt;div&gt;&lt;h5&gt;&lt;b&gt;STATISTICS&lt;/b&gt;&lt;/h5&gt;&lt;/div&gt;&lt;hr/&gt;&lt;div&gt;&lt;h5&gt;&lt;b&gt;Str &lt;/b&gt;15, &lt;b&gt;Dex &lt;/b&gt;13, &lt;b&gt;Con &lt;/b&gt;10, &lt;b&gt;Int &lt;/b&gt; 13, &lt;b&gt;Wis &lt;/b&gt;8, &lt;b&gt;Cha &lt;/b&gt;16&lt;/h5&gt;&lt;h5&gt;&lt;b&gt;Base Atk &lt;/b&gt;+5; &lt;b&gt;CMB &lt;/b&gt;+7; &lt;b&gt;CMD &lt;/b&gt;19&lt;/h5&gt;&lt;h5&gt;&lt;b&gt;Feats &lt;/b&gt;Combat Reflexes, Dodge, Great Fortitude, Improved Initiative, Power Attack, Weapon Focus (rapier), Weapon Specialization (rapier)&lt;/h5&gt;&lt;h5&gt;&lt;b&gt;Skills &lt;/b&gt;Acrobatics +9, Bluff +11, Diplomacy +11, Intimidate +11, Profession (sailor) +7, Swim +10&lt;/h5&gt;&lt;h5&gt;&lt;b&gt;Languages &lt;/b&gt;Common, Polyglot&lt;/h5&gt;&lt;h5&gt;&lt;b&gt;SQ &lt;/b&gt;armor training 1, trapfinding +1&lt;/h5&gt;&lt;/div&gt;&lt;hr/&gt;&lt;div&gt;&lt;h5&gt;&lt;b&gt;ECOLOGY&lt;/b&gt;&lt;/h5&gt;&lt;/div&gt;&lt;hr/&gt;&lt;div&gt;&lt;h5&gt;&lt;b&gt;Environment &lt;/b&gt; any oceans or coastlines&lt;/h5&gt;&lt;h5&gt;&lt;b&gt;Organization &lt;/b&gt;solitary or crew (1 plus 2-4 officers and 10+ sailors)&lt;/h5&gt;&lt;h5&gt;&lt;b&gt;Treasure &lt;/b&gt;NPC gear (&lt;i&gt;+1 chain shirt&lt;/i&gt;, &lt;i&gt;+1 rapier&lt;/i&gt;, masterwork light crossbow with 20 bolts, &lt;i&gt;potions of cure moderate wounds&lt;/i&gt; [2], other treasure)&lt;/h5&gt;&lt;/div&gt;&lt;br&gt;&lt;/br&gt;&lt;div&gt;&lt;h4&gt;&lt;p&gt;&lt;p&gt;In addition to being a sailor of consummate ability and a cunning strategist, a successful captain of a pirate ship must possess a number of skills that enable him to lead a crew of independent-minded ruffians who don't relish taking anyone's orders. A judicious application of diplomacy, intimidation, charm, and inducement is necessary to maintain one's position as captain, and while most pirate captains are elected by their crews, they are just as easily unelected, either by vote or a well-placed blade.  Pirate captains are typically both fighters and rogues, as the occupation necessitates a strong arm as well as a firm grasp over various skills. Clerics also make for potent leaders, their ability to confront various perils emboldened by their comprehension of divine powers as well as magical anomalies.&lt;/p&gt;&lt;/h4&gt;&lt;/div&gt;</t>
  </si>
  <si>
    <t>Pirate Officers</t>
  </si>
  <si>
    <t>bard 4</t>
  </si>
  <si>
    <t>(elf, human)</t>
  </si>
  <si>
    <t>Fort +2, Ref +7, Will +3; +2 vs. enchantments, +4 vs. bardic performance, language-dependent, and sonic</t>
  </si>
  <si>
    <t>+2 vs. enchantments, +4 vs. bardic performance, language-dependent, and sonic</t>
  </si>
  <si>
    <t>mwk rapier +7 (1d6/18-20)</t>
  </si>
  <si>
    <t>dagger +6 (1d4/19-20)</t>
  </si>
  <si>
    <t>bardic performance 13 rounds/day (countersong, distraction, fascinate, inspire competence +2, inspire courage +1)</t>
  </si>
  <si>
    <t>Bard Spells Known (CL 4th; concentration +7)   2nd (2/day)-enthrall (DC 15), rage (DC 15)   1st (4/day)-charm person (DC 14), comprehend languages, hypnotism (DC 14), summon monster I   0 (at will)-daze (DC 13), detect magic, know direction, message, read magic, resistance</t>
  </si>
  <si>
    <t>Str 10, Dex 16, Con 12, Int 13, Wis 8, Cha 16</t>
  </si>
  <si>
    <t>Agile Maneuvers, Skill Focus (Perform [string]), Weapon Finesse</t>
  </si>
  <si>
    <t>Acrobatics +10, Bluff +10, Diplomacy +10, Perception +8, Perform (string) +13, Profession (sailor) +6, Sense Motive +6, Use Magic Device +10</t>
  </si>
  <si>
    <t>Aquan, Common, Elven</t>
  </si>
  <si>
    <t>bardic knowledge +2, elf blood, versatile performance (string)</t>
  </si>
  <si>
    <t>NPC gear (+1 studded leather, masterwork rapier, dagger, potion of cure moderate wounds, potion of invisibility, lute, other treasure)</t>
  </si>
  <si>
    <t>Armed with a rapier and wearing leather armor, this half-elf possesses an amiable demeanor and a lute at her side.</t>
  </si>
  <si>
    <t>Officers are the captain's most trusted mates, individuals who see to it that their leader's orders are obeyed and ensure the ship's safety and autonomy. Many officers are either bards or fighters, though any seasoned buccaneer who gains the captain's trust may take on such a role. Dealing directly with grievances, identifying troublemakers, meting out punishments, and advising the captain are all part of a pirate officer's daily duties.</t>
  </si>
  <si>
    <t>&lt;link rel="stylesheet"href="PF.css"&gt;&lt;div&gt;&lt;h2&gt;Pirate Officer&lt;/h2&gt;&lt;h3&gt;&lt;i&gt;Armed with a rapier and wearing leather armor, this half-elf possesses an amiable demeanor and a lute at her side.&lt;/i&gt;&lt;/h3&gt;&lt;br&gt;&lt;/br&gt;&lt;/div&gt;&lt;div class="heading"&gt;&lt;p class="alignleft"&gt;Pirate Officer&lt;/p&gt;&lt;p class="alignright"&gt;CR 3&lt;/p&gt;&lt;div style="clear: both;"&gt;&lt;/div&gt;&lt;/div&gt;&lt;div&gt;&lt;h5&gt;&lt;b&gt;XP &lt;/b&gt;800&lt;/h5&gt;&lt;h5&gt;Half-elf bard 4&lt;/h5&gt;&lt;h5&gt;CN Medium humanoid (elf, human)&lt;/h5&gt;&lt;h5&gt;&lt;b&gt;Init &lt;/b&gt;+3; &lt;b&gt;Senses &lt;/b&gt;low-light vision; Perception +8&lt;/h5&gt;&lt;/div&gt;&lt;hr/&gt;&lt;div&gt;&lt;h5&gt;&lt;b&gt;DEFENSE&lt;/b&gt;&lt;/h5&gt;&lt;/div&gt;&lt;hr/&gt;&lt;div&gt;&lt;h5&gt;&lt;b&gt;AC &lt;/b&gt;17, touch 13, flat-footed 14 (+4 armor, +3 Dex)&lt;/h5&gt;&lt;h5&gt;&lt;b&gt;hp &lt;/b&gt;25 (4d8+4)&lt;/h5&gt;&lt;h5&gt;&lt;b&gt;Fort &lt;/b&gt;+2, &lt;b&gt;Ref &lt;/b&gt;+7, &lt;b&gt;Will &lt;/b&gt;+3; +2 vs. enchantments, +4 vs. bardic performance, language-dependent, and sonic&lt;/h5&gt;&lt;/div&gt;&lt;hr/&gt;&lt;div&gt;&lt;h5&gt;&lt;b&gt;OFFENSE&lt;/b&gt;&lt;/h5&gt;&lt;/div&gt;&lt;hr/&gt;&lt;div&gt;&lt;h5&gt;&lt;b&gt;Spd &lt;/b&gt;30 ft.&lt;/h5&gt;&lt;h5&gt;&lt;b&gt;Melee &lt;/b&gt;mwk rapier +7 (1d6/18-20)&lt;/h5&gt;&lt;h5&gt;&lt;b&gt;Ranged &lt;/b&gt;dagger +6 (1d4/19-20)&lt;/h5&gt;&lt;h5&gt;&lt;b&gt;Space &lt;/b&gt;5 ft.; &lt;b&gt;Reach &lt;/b&gt;5 ft.&lt;/h5&gt;&lt;h5&gt;&lt;b&gt;Special Attacks &lt;/b&gt;bardic performance 13 rounds/day (countersong, distraction, fascinate, inspire competence +2, inspire cou&lt;i&gt;rage&lt;/i&gt; +1)&lt;/h5&gt;&lt;h5&gt;&lt;b&gt;Bard Spells Known&lt;/b&gt; (CL 4th; concentration +7) &lt;/br&gt;2nd (2/day)&amp;mdash;&lt;i&gt;enthrall&lt;/i&gt; (DC 15), &lt;i&gt;rage&lt;/i&gt; (DC 15) &lt;/br&gt;1st (4/day)&amp;mdash;&lt;i&gt;charm person&lt;/i&gt; (DC 14), &lt;i&gt;comprehend languages&lt;/i&gt;, &lt;i&gt;hypnotism&lt;/i&gt; (DC 14), &lt;i&gt;summon monster I&lt;/i&gt; &lt;/br&gt;0 (at will)&amp;mdash;&lt;i&gt;daze&lt;/i&gt; (DC 13), &lt;i&gt;detect magic&lt;/i&gt;, &lt;i&gt;know direction&lt;/i&gt;, &lt;i&gt;message&lt;/i&gt;, &lt;i&gt;read magic&lt;/i&gt;, &lt;i&gt;resistance&lt;/i&gt;&lt;/h5&gt;&lt;/h5&gt;&lt;/div&gt;&lt;hr/&gt;&lt;div&gt;&lt;h5&gt;&lt;b&gt;STATISTICS&lt;/b&gt;&lt;/h5&gt;&lt;/div&gt;&lt;hr/&gt;&lt;div&gt;&lt;h5&gt;&lt;b&gt;Str &lt;/b&gt;10, &lt;b&gt;Dex &lt;/b&gt;16, &lt;b&gt;Con &lt;/b&gt;12, &lt;b&gt;Int &lt;/b&gt; 13, &lt;b&gt;Wis &lt;/b&gt;8, &lt;b&gt;Cha &lt;/b&gt;16&lt;/h5&gt;&lt;h5&gt;&lt;b&gt;Base Atk &lt;/b&gt;+3; &lt;b&gt;CMB &lt;/b&gt;+6; &lt;b&gt;CMD &lt;/b&gt;16&lt;/h5&gt;&lt;h5&gt;&lt;b&gt;Feats &lt;/b&gt;Agile Maneuvers, Skill Focus (Perform [string]), Weapon Finesse&lt;/h5&gt;&lt;h5&gt;&lt;b&gt;Skills &lt;/b&gt;Acrobatics +10, Bluff +10, Diplomacy +10, Perception +8, Perform (string) +13, Profession (sailor) +6, Sense Motive +6, Use Magic Device +10; &lt;b&gt;Racial Modifiers &lt;/b&gt;+2 Perception&lt;/h5&gt;&lt;h5&gt;&lt;b&gt;Languages &lt;/b&gt;Aquan, Common, Elven&lt;/h5&gt;&lt;h5&gt;&lt;b&gt;SQ &lt;/b&gt;bardic knowledge +2, elf blood, versatile performance (string)&lt;/h5&gt;&lt;/div&gt;&lt;hr/&gt;&lt;div&gt;&lt;h5&gt;&lt;b&gt;ECOLOGY&lt;/b&gt;&lt;/h5&gt;&lt;/div&gt;&lt;hr/&gt;&lt;div&gt;&lt;h5&gt;&lt;b&gt;Environment &lt;/b&gt; any oceans or coastlines&lt;/h5&gt;&lt;h5&gt;&lt;b&gt;Organization &lt;/b&gt;solitary or pair&lt;/h5&gt;&lt;h5&gt;&lt;b&gt;Treasure &lt;/b&gt;NPC gear (&lt;i&gt;+1 studded leather&lt;/i&gt;, masterwork rapier, dagger, &lt;i&gt;potion of cure moderate wounds&lt;/i&gt;, &lt;i&gt;potion of invisibility&lt;/i&gt;, lute, other treasure)&lt;/h5&gt;&lt;/div&gt;&lt;br&gt;&lt;/br&gt;&lt;div&gt;&lt;h4&gt;&lt;p&gt;&lt;p&gt;Officers are the captain's most trusted mates, individuals who see to it that their leader's orders are obeyed and ensure the ship's safety and autonomy. Many officers are either bards or fighters, though any seasoned buccaneer who gains the captain's trust may take on such a role. Dealing directly with grievances, identifying troublemakers, meting out punishments, and advising the captain are all part of a pirate officer's daily duties.&lt;/p&gt;&lt;/h4&gt;&lt;/div&gt;</t>
  </si>
  <si>
    <t>Sailors</t>
  </si>
  <si>
    <t>Fort +1, Ref +5, Will +0</t>
  </si>
  <si>
    <t>falchion +2 (2d4+3/18-20) or   mwk dagger +3 (1d4+3/19-20)</t>
  </si>
  <si>
    <t>Str 15, Dex 16, Con 13, Int 12, Wis 10, Cha 8</t>
  </si>
  <si>
    <t>Combat Reflexes, Dodge</t>
  </si>
  <si>
    <t>Acrobatics +7, Bluff +3, Climb +6, Diplomacy +3, Disable Device +7, Escape Artist +7, Intimidate +3, Knowledge (local) +5, Perception +4, Sense Motive +4, Swim +6</t>
  </si>
  <si>
    <t>trapfinding +1</t>
  </si>
  <si>
    <t>NPC gear (leather armor, falchion, masterwork dagger, other treasure)</t>
  </si>
  <si>
    <t>This rugged character is clad in colorful, mismatched clothing, his hair tied back in a bandana.</t>
  </si>
  <si>
    <t>Pirate</t>
  </si>
  <si>
    <t>The average pirate is a free-spirited renegade who would have great difficulty surviving in the cultured depths of polite, civilized society. Rogues and fighters typically make up the majority of a pirate ship's crew of sailors, as they possess both the skill and brawn necessary for day-to-day raids and heists. These colorful, adventurous characters chafe at society's laws and restrictions, and the exciting life of the buccaneer is well suited to pirates' ferocious independence.</t>
  </si>
  <si>
    <t>&lt;link rel="stylesheet"href="PF.css"&gt;&lt;div&gt;&lt;h2&gt;Pirate, Sailor&lt;/h2&gt;&lt;h3&gt;&lt;i&gt;This rugged character is clad in colorful, mismatched clothing, his hair tied back in a bandana.&lt;/i&gt;&lt;/h3&gt;&lt;br&gt;&lt;/br&gt;&lt;/div&gt;&lt;div class="heading"&gt;&lt;p class="alignleft"&gt;Sailor&lt;/p&gt;&lt;p class="alignright"&gt;CR 1/2&lt;/p&gt;&lt;div style="clear: both;"&gt;&lt;/div&gt;&lt;/div&gt;&lt;div&gt;&lt;h5&gt;&lt;b&gt;XP &lt;/b&gt;200&lt;/h5&gt;&lt;h5&gt;Human rogue 1&lt;/h5&gt;&lt;h5&gt;CN Medium humanoid (human)&lt;/h5&gt;&lt;h5&gt;&lt;b&gt;Init &lt;/b&gt;+3; &lt;b&gt;Senses &lt;/b&gt;Perception +4&lt;/h5&gt;&lt;/div&gt;&lt;hr/&gt;&lt;div&gt;&lt;h5&gt;&lt;b&gt;DEFENSE&lt;/b&gt;&lt;/h5&gt;&lt;/div&gt;&lt;hr/&gt;&lt;div&gt;&lt;h5&gt;&lt;b&gt;AC &lt;/b&gt;16, touch 14, flat-footed 12 (+2 armor, +3 Dex, +1 dodge)&lt;/h5&gt;&lt;h5&gt;&lt;b&gt;hp &lt;/b&gt;9 (1d8+1)&lt;/h5&gt;&lt;h5&gt;&lt;b&gt;Fort &lt;/b&gt;+1, &lt;b&gt;Ref &lt;/b&gt;+5, &lt;b&gt;Will &lt;/b&gt;+0&lt;/h5&gt;&lt;/div&gt;&lt;hr/&gt;&lt;div&gt;&lt;h5&gt;&lt;b&gt;OFFENSE&lt;/b&gt;&lt;/h5&gt;&lt;/div&gt;&lt;hr/&gt;&lt;div&gt;&lt;h5&gt;&lt;b&gt;Spd &lt;/b&gt;30 ft.&lt;/h5&gt;&lt;h5&gt;&lt;b&gt;Melee &lt;/b&gt;falchion +2 (2d4+3/18-20) or &lt;/br&gt;  mwk dagger +3 (1d4+3/19-20)&lt;/h5&gt;&lt;h5&gt;&lt;b&gt;Space &lt;/b&gt;5 ft.; &lt;b&gt;Reach &lt;/b&gt;5 ft.&lt;/h5&gt;&lt;h5&gt;&lt;b&gt;Special Attacks &lt;/b&gt;sneak attack +1d6&lt;/h5&gt;&lt;/div&gt;&lt;hr/&gt;&lt;div&gt;&lt;h5&gt;&lt;b&gt;STATISTICS&lt;/b&gt;&lt;/h5&gt;&lt;/div&gt;&lt;hr/&gt;&lt;div&gt;&lt;h5&gt;&lt;b&gt;Str &lt;/b&gt;15, &lt;b&gt;Dex &lt;/b&gt;16, &lt;b&gt;Con &lt;/b&gt;13, &lt;b&gt;Int &lt;/b&gt; 12, &lt;b&gt;Wis &lt;/b&gt;10, &lt;b&gt;Cha &lt;/b&gt;8&lt;/h5&gt;&lt;h5&gt;&lt;b&gt;Base Atk &lt;/b&gt;+0; &lt;b&gt;CMB &lt;/b&gt;+2; &lt;b&gt;CMD &lt;/b&gt;16&lt;/h5&gt;&lt;h5&gt;&lt;b&gt;Feats &lt;/b&gt;Combat Reflexes, Dodge&lt;/h5&gt;&lt;h5&gt;&lt;b&gt;Skills &lt;/b&gt;Acrobatics +7, Bluff +3, Climb +6, Diplomacy +3, Disable Device +7, Escape Artist +7, Intimidate +3, Knowledge (local) +5, Perception +4, Sense Motive +4, Swim +6&lt;/h5&gt;&lt;h5&gt;&lt;b&gt;Languages &lt;/b&gt;Common, Polyglot&lt;/h5&gt;&lt;h5&gt;&lt;b&gt;SQ &lt;/b&gt;trapfinding +1&lt;/h5&gt;&lt;/div&gt;&lt;hr/&gt;&lt;div&gt;&lt;h5&gt;&lt;b&gt;ECOLOGY&lt;/b&gt;&lt;/h5&gt;&lt;/div&gt;&lt;hr/&gt;&lt;div&gt;&lt;h5&gt;&lt;b&gt;Environment &lt;/b&gt; any oceans or coastlines&lt;/h5&gt;&lt;h5&gt;&lt;b&gt;Organization &lt;/b&gt;solitary, pair, or gang (3-8)&lt;/h5&gt;&lt;h5&gt;&lt;b&gt;Treasure &lt;/b&gt;NPC gear (leather armor, falchion, masterwork dagger, other treasure)&lt;/h5&gt;&lt;/div&gt;&lt;br&gt;&lt;/br&gt;&lt;div&gt;&lt;h4&gt;&lt;p&gt;&lt;p&gt;The average pirate is a free-spirited renegade who would have great difficulty surviving in the cultured depths of polite, civilized society. Rogues and fighters typically make up the majority of a pirate ship's crew of sailors, as they possess both the skill and brawn necessary for day-to-day raids and heists. These colorful, adventurous characters chafe at society's laws and restrictions, and the exciting life of the buccaneer is well suited to pirates' ferocious independence.&lt;/p&gt;&lt;/h4&gt;&lt;/div&gt;</t>
  </si>
  <si>
    <t>Smugglers</t>
  </si>
  <si>
    <t>rogue (smuggler) 3</t>
  </si>
  <si>
    <t>Pirates of the Inner Sea 23</t>
  </si>
  <si>
    <t>(+3 armor, +2 Dex)</t>
  </si>
  <si>
    <t>mwk scimitar +3 (1d6/18-20), sap +4 (1d6 nonlethal)</t>
  </si>
  <si>
    <t>Str 10, Dex 14, Con 8, Int 12, Wis 13, Cha 17</t>
  </si>
  <si>
    <t>Improved Initiative, Toughness, Weapon Finesse</t>
  </si>
  <si>
    <t>Appraise +7, Bluff +9, Diplomacy +9, Disguise +9, Intimidate +9, Knowledge (local) +7, Perception +7, Sense Motive +7, Sleight of Hand +8, Stealth +8</t>
  </si>
  <si>
    <t>bribery*, conceal item*, distraction*, rogue talents (fast stealth)</t>
  </si>
  <si>
    <t>NPC gear (masterwork studded leather, sap, masterwork scimitar, shortbow with 20 arrows, potion of eagle's splendor, potions of invisibility [2], other treasure)</t>
  </si>
  <si>
    <t>This shady-looking sailor has a knowing glint in his eyes, which shift from side to side as he evaluates his surroundings.</t>
  </si>
  <si>
    <t>Smugglers sneak their ill-gotten gains past nosey port functionaries as well as naval inspections and blockades, and are typically stealthy rapscallions, marvelously gifted beguilers, and nimble-fingered pickpockets.</t>
  </si>
  <si>
    <t>&lt;link rel="stylesheet"href="PF.css"&gt;&lt;div&gt;&lt;h2&gt;Pirate, Smuggler&lt;/h2&gt;&lt;h3&gt;&lt;i&gt;This shady-looking sailor has a knowing glint in his eyes, which shift from side to side as he evaluates his surroundings.&lt;/i&gt;&lt;/h3&gt;&lt;br&gt;&lt;/br&gt;&lt;/div&gt;&lt;div class="heading"&gt;&lt;p class="alignleft"&gt;Smuggler&lt;/p&gt;&lt;p class="alignright"&gt;CR 2&lt;/p&gt;&lt;div style="clear: both;"&gt;&lt;/div&gt;&lt;/div&gt;&lt;div&gt;&lt;h5&gt;&lt;b&gt;XP &lt;/b&gt;600&lt;/h5&gt;&lt;h5&gt;Human rogue (smuggler) 3 (&lt;i&gt;Pirates of the Inner Sea&lt;/i&gt; 23)&lt;/h5&gt;&lt;h5&gt;CN Medium humanoid (human)&lt;/h5&gt;&lt;h5&gt;&lt;b&gt;Init &lt;/b&gt;+6; &lt;b&gt;Senses &lt;/b&gt;Perception +7&lt;/h5&gt;&lt;/div&gt;&lt;hr/&gt;&lt;div&gt;&lt;h5&gt;&lt;b&gt;DEFENSE&lt;/b&gt;&lt;/h5&gt;&lt;/div&gt;&lt;hr/&gt;&lt;div&gt;&lt;h5&gt;&lt;b&gt;AC &lt;/b&gt;15, touch 12, flat-footed 13 (+3 armor, +2 Dex)&lt;/h5&gt;&lt;h5&gt;&lt;b&gt;hp &lt;/b&gt;20 (3d8+3)&lt;/h5&gt;&lt;h5&gt;&lt;b&gt;Fort &lt;/b&gt;+0, &lt;b&gt;Ref &lt;/b&gt;+5, &lt;b&gt;Will &lt;/b&gt;+2&lt;/h5&gt;&lt;/div&gt;&lt;hr/&gt;&lt;div&gt;&lt;h5&gt;&lt;b&gt;OFFENSE&lt;/b&gt;&lt;/h5&gt;&lt;/div&gt;&lt;hr/&gt;&lt;div&gt;&lt;h5&gt;&lt;b&gt;Spd &lt;/b&gt;30 ft.&lt;/h5&gt;&lt;h5&gt;&lt;b&gt;Melee &lt;/b&gt;mwk scimitar +3 (1d6/18-20), sap +4 (1d6 nonlethal)&lt;/h5&gt;&lt;h5&gt;&lt;b&gt;Ranged &lt;/b&gt;shortbow +4 (1d6/x3)&lt;/h5&gt;&lt;h5&gt;&lt;b&gt;Space &lt;/b&gt;5 ft.; &lt;b&gt;Reach &lt;/b&gt;5 ft.&lt;/h5&gt;&lt;h5&gt;&lt;b&gt;Special Attacks &lt;/b&gt;sneak attack +2d6&lt;/h5&gt;&lt;/div&gt;&lt;hr/&gt;&lt;div&gt;&lt;h5&gt;&lt;b&gt;STATISTICS&lt;/b&gt;&lt;/h5&gt;&lt;/div&gt;&lt;hr/&gt;&lt;div&gt;&lt;h5&gt;&lt;b&gt;Str &lt;/b&gt;10, &lt;b&gt;Dex &lt;/b&gt;14, &lt;b&gt;Con &lt;/b&gt;8, &lt;b&gt;Int &lt;/b&gt; 12, &lt;b&gt;Wis &lt;/b&gt;13, &lt;b&gt;Cha &lt;/b&gt;17&lt;/h5&gt;&lt;h5&gt;&lt;b&gt;Base Atk &lt;/b&gt;+2; &lt;b&gt;CMB &lt;/b&gt;+2; &lt;b&gt;CMD &lt;/b&gt;14&lt;/h5&gt;&lt;h5&gt;&lt;b&gt;Feats &lt;/b&gt;Improved Initiative, Toughness, Weapon Finesse&lt;/h5&gt;&lt;h5&gt;&lt;b&gt;Skills &lt;/b&gt;Appraise +7, Bluff +9, Diplomacy +9, Disguise +9, Intimidate +9, Knowledge (local) +7, Perception +7, Sense Motive +7, Sleight of Hand +8, Stealth +8&lt;/h5&gt;&lt;h5&gt;&lt;b&gt;SQ &lt;/b&gt;bribery*, conceal item*, distraction*, rogue talents (fast stealth)&lt;/h5&gt;&lt;h5&gt;* See &lt;i&gt;Pathfinder Player Companion&lt;/i&gt;: &lt;i&gt;Pirates of the Inner Sea&lt;/i&gt;&lt;/h5&gt;&lt;/div&gt;&lt;hr/&gt;&lt;div&gt;&lt;h5&gt;&lt;b&gt;ECOLOGY&lt;/b&gt;&lt;/h5&gt;&lt;/div&gt;&lt;hr/&gt;&lt;div&gt;&lt;h5&gt;&lt;b&gt;Environment &lt;/b&gt; any oceans or coastlines&lt;/h5&gt;&lt;h5&gt;&lt;b&gt;Organization &lt;/b&gt;solitary, pair, or team (3-5)&lt;/h5&gt;&lt;h5&gt;&lt;b&gt;Treasure &lt;/b&gt;NPC gear (masterwork studded leather, sap, masterwork scimitar, shortbow with 20 arrows, &lt;i&gt;potion of eagle's splendor&lt;/i&gt;, &lt;i&gt;potions of invisibility&lt;/i&gt; [2], other treasure)&lt;/h5&gt;&lt;/div&gt;&lt;br&gt;&lt;/br&gt;&lt;div&gt;&lt;h4&gt;&lt;p&gt;&lt;p&gt;Smugglers sneak their ill-gotten gains past nosey port functionaries as well as naval inspections and blockades, and are typically stealthy rapscallions, marvelously gifted beguilers, and nimble-fingered pickpockets.&lt;/p&gt;&lt;/h4&gt;&lt;/div&gt;</t>
  </si>
  <si>
    <t>smuggler</t>
  </si>
  <si>
    <t>* See Pathfinder Player Companion: Pirates of the Inner Sea</t>
  </si>
  <si>
    <t>Sea Scourge</t>
  </si>
  <si>
    <t>(-2 Dex, -1 size, +0 natural)</t>
  </si>
  <si>
    <t>Fort +7, Ref +1, Will -2</t>
  </si>
  <si>
    <t>2 slams +12 (1d6+7 plus 1d4 acid and grab)</t>
  </si>
  <si>
    <t>acid jet, constrict (1d6+7 plus 1d4 acid), engulf (DC 21, 1d6 acid and paralysis)</t>
  </si>
  <si>
    <t>Str 24, Dex 7, Con 18, Int -, Wis 1, Cha 1</t>
  </si>
  <si>
    <t>Climb +15, Swim +15</t>
  </si>
  <si>
    <t>solitary, swarm (2-5), or bloom (6-9)</t>
  </si>
  <si>
    <t>This whitish-gray amoeboid creature has bits of flotsam embedded in its amorphous form, which moves inexorably against the current.</t>
  </si>
  <si>
    <t>Acid Jet (Ex) Once every 1d4 rounds as a standard action, a sea scourge can shoot a stream of acidic juices in a 30-foot line, dealing 2d8 points of acid damage to any creatures in the area (DC 18 Reflex save for half damage). The save DC is Constitution-based.</t>
  </si>
  <si>
    <t>On watch at night in warm seas, wise sailors are especially vigilant for the hated sea scourge, an ooze that has adapted itself so well to its maritime habitat as to become a significant hazard to native oceanic creatures as well as to humanoid seafarers. While its typical diet consists of sea turtles, dugongs, and other aquatic prey, the sea scourge will feed on whatever creatures it can manage to get a hold of, and is known to prey on humanoids both in shallow waters and at sea, even going so far as to board seagoing vessels. A sea scourge's acid is capable of dissolving wood in addition to flesh and bone, making it a particularly dangerous threat to most boats. Though it can swim beneath the waves indefinitely, a sea scourge more often tends to search the surface of the ocean for prey, camouf laged as a large clump of ambergris or other seaborne excretion.  Variant Sea Scourges  Most sea scourges are encountered off the western coast of Garund in the Arcadian Ocean, but some breeds have been known to stalk other parts of the high seas.  Coldwater Scourge (+0 CR): Stalking the watery expanses of the northern Arcadian Ocean and Inner Sea, the coldwater scourge is a menace to merchant ships and war galleons alike. A coldwater scourge is immune to cold damage, and creatures that fail their Ref lex saves versus the scourge's acid jet are also staggered for 1 round.  Steaming Scourge (+1 CR): The steaming scourge plagues the open waters of the Obari Ocean, sapping the life from unsuspecting marine animals as well as unwary fisherfolk and small seaside settlements. A steaming scourge possesses additional Hit Dice and the heat universal monster ability, and emits so much energy that any water in a 10-foot-radius spread around it begins to boil, dealing 1d6 points of damage to creatures that begin their turn submerged in it.</t>
  </si>
  <si>
    <t>&lt;link rel="stylesheet"href="PF.css"&gt;&lt;div&gt;&lt;h2&gt;Sea Scourge&lt;/h2&gt;&lt;h3&gt;&lt;i&gt;This whitish-gray amoeboid creature has bits of flotsam embedded in its amorphous form, which moves inexorably against the current.&lt;/i&gt;&lt;/h3&gt;&lt;br&gt;&lt;/br&gt;&lt;/div&gt;&lt;div class="heading"&gt;&lt;p class="alignleft"&gt;Sea Scourge&lt;/p&gt;&lt;p class="alignright"&gt;CR 6&lt;/p&gt;&lt;div style="clear: both;"&gt;&lt;/div&gt;&lt;/div&gt;&lt;div&gt;&lt;h5&gt;&lt;b&gt;XP &lt;/b&gt;2,400&lt;/h5&gt;&lt;h5&gt;N Large ooze (aquatic)&lt;/h5&gt;&lt;h5&gt;&lt;b&gt;Init &lt;/b&gt;-2; &lt;b&gt;Senses &lt;/b&gt;blindsight 60 ft.; Perception -5&lt;/h5&gt;&lt;/div&gt;&lt;hr/&gt;&lt;div&gt;&lt;h5&gt;&lt;b&gt;DEFENSE&lt;/b&gt;&lt;/h5&gt;&lt;/div&gt;&lt;hr/&gt;&lt;div&gt;&lt;h5&gt;&lt;b&gt;AC &lt;/b&gt;7, touch 7, flat-footed 7 (-2 Dex, -1 size)&lt;/h5&gt;&lt;h5&gt;&lt;b&gt;hp &lt;/b&gt;76 (9d8+36)&lt;/h5&gt;&lt;h5&gt;&lt;b&gt;Fort &lt;/b&gt;+7, &lt;b&gt;Ref &lt;/b&gt;+1, &lt;b&gt;Will &lt;/b&gt;-2&lt;/h5&gt;&lt;h5&gt;&lt;b&gt;Defensive Abilities &lt;/b&gt;amorphous; &lt;b&gt;Immune &lt;/b&gt;acid, ooze traits&lt;/h5&gt;&lt;/div&gt;&lt;hr/&gt;&lt;div&gt;&lt;h5&gt;&lt;b&gt;OFFENSE&lt;/b&gt;&lt;/h5&gt;&lt;/div&gt;&lt;hr/&gt;&lt;div&gt;&lt;h5&gt;&lt;b&gt;Spd &lt;/b&gt;10 ft., climb 10 ft., swim 20 ft.&lt;/h5&gt;&lt;h5&gt;&lt;b&gt;Melee &lt;/b&gt;2 slams +12 (1d6+7 plus 1d4 acid and grab)&lt;/h5&gt;&lt;h5&gt;&lt;b&gt;Space &lt;/b&gt;10 ft.; &lt;b&gt;Reach &lt;/b&gt;10 ft.&lt;/h5&gt;&lt;h5&gt;&lt;b&gt;Special Attacks &lt;/b&gt;acid jet, constrict (1d6+7 plus 1d4 acid), engulf (DC 21, 1d6 acid and paralysis)&lt;/h5&gt;&lt;/div&gt;&lt;hr/&gt;&lt;div&gt;&lt;h5&gt;&lt;b&gt;STATISTICS&lt;/b&gt;&lt;/h5&gt;&lt;/div&gt;&lt;hr/&gt;&lt;div&gt;&lt;h5&gt;&lt;b&gt;Str &lt;/b&gt;24, &lt;b&gt;Dex &lt;/b&gt;7, &lt;b&gt;Con &lt;/b&gt;18, &lt;b&gt;Int &lt;/b&gt; -, &lt;b&gt;Wis &lt;/b&gt;1, &lt;b&gt;Cha &lt;/b&gt;1&lt;/h5&gt;&lt;h5&gt;&lt;b&gt;Base Atk &lt;/b&gt;+6; &lt;b&gt;CMB &lt;/b&gt;+14 (+18 grapple); &lt;b&gt;CMD &lt;/b&gt;22 (can't be tripped)&lt;/h5&gt;&lt;h5&gt;&lt;b&gt;Skills &lt;/b&gt;Climb +15, Swim +15&lt;/h5&gt;&lt;h5&gt;&lt;b&gt;SQ &lt;/b&gt;amphibious&lt;/h5&gt;&lt;/div&gt;&lt;hr/&gt;&lt;div&gt;&lt;h5&gt;&lt;b&gt;ECOLOGY&lt;/b&gt;&lt;/h5&gt;&lt;/div&gt;&lt;hr/&gt;&lt;div&gt;&lt;h5&gt;&lt;b&gt;Environment &lt;/b&gt; warm oceans&lt;/h5&gt;&lt;h5&gt;&lt;b&gt;Organization &lt;/b&gt;solitary, swarm (2-5), or bloom (6-9)&lt;/h5&gt;&lt;h5&gt;&lt;b&gt;Treasure &lt;/b&gt;standard&lt;/h5&gt;&lt;/div&gt;&lt;hr/&gt;&lt;div&gt;&lt;h5&gt;&lt;b&gt;SPECIAL ABILITIES&lt;/b&gt;&lt;/h5&gt;&lt;/div&gt;&lt;hr/&gt;&lt;div&gt;&lt;/h5&gt;&lt;h5&gt;&lt;b&gt;Acid Jet (Ex)&lt;/b&gt; Once every 1d4 rounds as a standard action, a sea scourge can shoot a stream of acidic juices in a 30-foot line, dealing 2d8 points of acid damage to any creatures in the area (DC 18 Reflex save for half damage). The save DC is Constitution-based.&lt;/h5&gt;&lt;/div&gt;&lt;br&gt;&lt;/br&gt;&lt;div&gt;&lt;h4&gt;&lt;p&gt;&lt;p&gt;On watch at night in warm seas, wise sailors are especially vigilant for the hated sea scourge, an ooze that has adapted itself so well to its maritime habitat as to become a significant hazard to native oceanic creatures as well as to humanoid seafarers. While its typical diet consists of sea turtles, dugongs, and other aquatic prey, the sea scourge will feed on whatever creatures it can manage to get a hold of, and is known to prey on humanoids both in shallow waters and at sea, even going so far as to board seagoing vessels. A sea scourge's acid is capable of dissolving wood in addition to flesh and bone, making it a particularly dangerous threat to most boats. Though it can swim beneath the waves indefinitely, a sea scourge more often tends to search the surface of the ocean for prey, camouf laged as a large clump of ambergris or other seaborne excretion.  &lt;br&gt;&lt;b&gt;Variant Sea Scourges&lt;/b&gt;&lt;br&gt;  Most sea scourges are encountered off the western coast of Garund in the Arcadian Ocean, but some breeds have been known to stalk other parts of the high seas.  &lt;br&gt;&lt;b&gt;Coldwater Scourge (+0 CR):&lt;/b&gt; Stalking the watery expanses of the northern Arcadian Ocean and Inner Sea, the coldwater scourge is a menace to merchant ships and war galleons alike. A coldwater scourge is immune to cold damage, and creatures that fail their Ref lex saves versus the scourge's acid jet are also staggered for 1 round.  &lt;br&gt;&lt;b&gt;Steaming Scourge (+1 CR):&lt;/b&gt; The steaming scourge plagues the open waters of the Obari Ocean, sapping the life from unsuspecting marine animals as well as unwary fisherfolk and small seaside settlements. A steaming scourge possesses additional Hit Dice and the heat universal monster ability, and emits so much energy that any water in a 10-foot-radius spread around it begins to boil, dealing 1d6 points of damage to creatures that begin their turn submerged in it.&lt;/p&gt;&lt;/h4&gt;&lt;/div&gt;</t>
  </si>
  <si>
    <t>Sea Snake</t>
  </si>
  <si>
    <t>bite +4 (1d4-1 plus poison)</t>
  </si>
  <si>
    <t>Str 8, Dex 15, Con 12, Int 1, Wis 13, Cha 2</t>
  </si>
  <si>
    <t>Agile Maneuvers, Weapon Finesse</t>
  </si>
  <si>
    <t>Climb +7, Perception +9, Stealth +14, Swim +7</t>
  </si>
  <si>
    <t>This scaly blue-green snake skims the surface of the water in a sinuous ballet of muscle and agility.</t>
  </si>
  <si>
    <t>Poison (Ex) Bite-injury; save Fort DC 12; frequency 1/round for 6 rounds; effect 1d3 Con; cure 1 save.</t>
  </si>
  <si>
    <t>This nasty water-dwelling creature is a particular bane to fisherfolk in tropical seas, occasionally getting caught up in their nets and striking angrily at unwary sailors as they spill their catch out onto the deck. The sea snake tends to follow schools of fish and pick off stragglers, choosing to hunt smaller prey instead of larger foes and only attacking more formidable enemies if it feels threatened. A sea snake's anatomy is particularly well adapted to its environment, and its single lung takes up its entire length.  The average sea snake is 4 feet long from tail to head and weighs 10 pounds.</t>
  </si>
  <si>
    <t>&lt;link rel="stylesheet"href="PF.css"&gt;&lt;div&gt;&lt;h2&gt;Sea Snake&lt;/h2&gt;&lt;h3&gt;&lt;i&gt;This scaly blue-green snake skims the surface of the water in a sinuous ballet of muscle and agility.&lt;/i&gt;&lt;/h3&gt;&lt;br&gt;&lt;/br&gt;&lt;/div&gt;&lt;div class="heading"&gt;&lt;p class="alignleft"&gt;Sea Snake&lt;/p&gt;&lt;p class="alignright"&gt;CR 1&lt;/p&gt;&lt;div style="clear: both;"&gt;&lt;/div&gt;&lt;/div&gt;&lt;div&gt;&lt;h5&gt;&lt;b&gt;XP &lt;/b&gt;400&lt;/h5&gt;&lt;h5&gt;N Small animal &lt;/h5&gt;&lt;h5&gt;&lt;b&gt;Init &lt;/b&gt;+2; &lt;b&gt;Senses &lt;/b&gt;low-light vision; Perception +9&lt;/h5&gt;&lt;/div&gt;&lt;hr/&gt;&lt;div&gt;&lt;h5&gt;&lt;b&gt;DEFENSE&lt;/b&gt;&lt;/h5&gt;&lt;/div&gt;&lt;hr/&gt;&lt;div&gt;&lt;h5&gt;&lt;b&gt;AC &lt;/b&gt;14, touch 13, flat-footed 12 (+2 Dex, +1 natural, +1 size)&lt;/h5&gt;&lt;h5&gt;&lt;b&gt;hp &lt;/b&gt;11 (2d8+2)&lt;/h5&gt;&lt;h5&gt;&lt;b&gt;Fort &lt;/b&gt;+4, &lt;b&gt;Ref &lt;/b&gt;+5, &lt;b&gt;Will &lt;/b&gt;+1&lt;/h5&gt;&lt;/div&gt;&lt;hr/&gt;&lt;div&gt;&lt;h5&gt;&lt;b&gt;OFFENSE&lt;/b&gt;&lt;/h5&gt;&lt;/div&gt;&lt;hr/&gt;&lt;div&gt;&lt;h5&gt;&lt;b&gt;Spd &lt;/b&gt;20 ft., climb 20 ft., swim 40 ft.&lt;/h5&gt;&lt;h5&gt;&lt;b&gt;Melee &lt;/b&gt;bite +4 (1d4-1 plus poison)&lt;/h5&gt;&lt;h5&gt;&lt;b&gt;Space &lt;/b&gt;5 ft.; &lt;b&gt;Reach &lt;/b&gt;5 ft.&lt;/h5&gt;&lt;/div&gt;&lt;hr/&gt;&lt;div&gt;&lt;h5&gt;&lt;b&gt;STATISTICS&lt;/b&gt;&lt;/h5&gt;&lt;/div&gt;&lt;hr/&gt;&lt;div&gt;&lt;h5&gt;&lt;b&gt;Str &lt;/b&gt;8, &lt;b&gt;Dex &lt;/b&gt;15, &lt;b&gt;Con &lt;/b&gt;12, &lt;b&gt;Int &lt;/b&gt; 1, &lt;b&gt;Wis &lt;/b&gt;13, &lt;b&gt;Cha &lt;/b&gt;2&lt;/h5&gt;&lt;h5&gt;&lt;b&gt;Base Atk &lt;/b&gt;+1; &lt;b&gt;CMB &lt;/b&gt;+2; &lt;b&gt;CMD &lt;/b&gt;11 (can't be tripped)&lt;/h5&gt;&lt;h5&gt;&lt;b&gt;Feats &lt;/b&gt;Agile Maneuvers, Weapon Finesse&lt;/h5&gt;&lt;h5&gt;&lt;b&gt;Skills &lt;/b&gt;Climb +7, Perception +9, Stealth +14, Swim +7; &lt;b&gt;Racial Modifiers &lt;/b&gt;+4 Perception, +4 Stealth&lt;/h5&gt;&lt;h5&gt;&lt;b&gt;SQ &lt;/b&gt;hold breath&lt;/h5&gt;&lt;/div&gt;&lt;hr/&gt;&lt;div&gt;&lt;h5&gt;&lt;b&gt;ECOLOGY&lt;/b&gt;&lt;/h5&gt;&lt;/div&gt;&lt;hr/&gt;&lt;div&gt;&lt;h5&gt;&lt;b&gt;Environment &lt;/b&gt; any oceans&lt;/h5&gt;&lt;h5&gt;&lt;b&gt;Organization &lt;/b&gt;solitary, pair, or nest (3-8)&lt;/h5&gt;&lt;h5&gt;&lt;b&gt;Treasure &lt;/b&gt;none&lt;/h5&gt;&lt;/div&gt;&lt;hr/&gt;&lt;div&gt;&lt;h5&gt;&lt;b&gt;SPECIAL ABILITIES&lt;/b&gt;&lt;/h5&gt;&lt;/div&gt;&lt;hr/&gt;&lt;div&gt;&lt;/h5&gt;&lt;h5&gt;&lt;b&gt;Poison (Ex)&lt;/b&gt; Bite-injury; &lt;i&gt;save&lt;/i&gt; Fort DC 12; &lt;i&gt;frequency&lt;/i&gt; 1/round for 6 rounds; &lt;i&gt;effect&lt;/i&gt; 1d3 Con; &lt;i&gt;cure&lt;/i&gt; 1 &lt;i&gt;save&lt;/i&gt;.&lt;/h5&gt;&lt;/div&gt;&lt;br&gt;&lt;/br&gt;&lt;div&gt;&lt;h4&gt;&lt;p&gt;&lt;p&gt;This nasty water-dwelling creature is a particular bane to fisherfolk in tropical seas, occasionally getting caught up in their nets and striking angrily at unwary sailors as they spill their catch out onto the deck. The sea snake tends to follow schools of fish and pick off stragglers, choosing to hunt smaller prey instead of larger foes and only attacking more formidable enemies if it feels threatened. A sea snake's anatomy is particularly well adapted to its environment, and its single lung takes up its entire length.  The average sea snake is 4 feet long from tail to head and weighs 10 pounds.&lt;/p&gt;&lt;/h4&gt;&lt;/div&gt;</t>
  </si>
  <si>
    <t>Giant Sea Snake</t>
  </si>
  <si>
    <t>30 ft., climb 20 ft., swim 40 ft.</t>
  </si>
  <si>
    <t>bite +14 (2d8+13/19- 20 plus poison)</t>
  </si>
  <si>
    <t>Str 29, Dex 14, Con 20, Int 1, Wis 15, Cha 2</t>
  </si>
  <si>
    <t>Improved Critical (bite), Improved Initiative, Lightning Reflexes, Snatch, Weapon Focus (bite)</t>
  </si>
  <si>
    <t>Climb +17, Perception +12, Stealth +7, Swim +17</t>
  </si>
  <si>
    <t>This great, writhing aquatic beast is pale blue with bright yellow stripes, and possesses a flipperlike tail to aid it as it swims.</t>
  </si>
  <si>
    <t>Poison (Ex) Bite-injury; save Fort DC 19; frequency 1/round for 6 rounds; effect 1d2 Dex and 1d2 Con; cure 2 consecutive saves.</t>
  </si>
  <si>
    <t>The giant sea snake is one of the biggest reasons many sailors of the Shackles have a downright visceral and phobic response to the thought of falling overboard. These patient predators are known to follow sailing ships, swimming just below the surface of the water while they wait for the opportunity to strike at any unfortunate crew members who might fall over the side. Particularly hungry giant sea snakes have been known to climb the side of a vessel and snatch unwary sailors right from the deck.  Giant sea snakes typically reach up to 30 feet in length and weigh 500 pounds.</t>
  </si>
  <si>
    <t>&lt;link rel="stylesheet"href="PF.css"&gt;&lt;div&gt;&lt;h2&gt;Sea Snake, Giant&lt;/h2&gt;&lt;h3&gt;&lt;i&gt;This great, writhing aquatic beast is pale blue with bright yellow stripes, and possesses a flipperlike tail to aid it as it swims.&lt;/i&gt;&lt;/h3&gt;&lt;br&gt;&lt;/br&gt;&lt;/div&gt;&lt;div class="heading"&gt;&lt;p class="alignleft"&gt;Giant Sea Snake&lt;/p&gt;&lt;p class="alignright"&gt;CR 7&lt;/p&gt;&lt;div style="clear: both;"&gt;&lt;/div&gt;&lt;/div&gt;&lt;div&gt;&lt;h5&gt;&lt;b&gt;XP &lt;/b&gt;3,200&lt;/h5&gt;&lt;h5&gt;N Huge animal &lt;/h5&gt;&lt;h5&gt;&lt;b&gt;Init &lt;/b&gt;+6; &lt;b&gt;Senses &lt;/b&gt;low-light vision; Perception +12&lt;/h5&gt;&lt;/div&gt;&lt;hr/&gt;&lt;div&gt;&lt;h5&gt;&lt;b&gt;DEFENSE&lt;/b&gt;&lt;/h5&gt;&lt;/div&gt;&lt;hr/&gt;&lt;div&gt;&lt;h5&gt;&lt;b&gt;AC &lt;/b&gt;20, touch 10, flat-footed 18 (+2 Dex, +10 natural, -2 size)&lt;/h5&gt;&lt;h5&gt;&lt;b&gt;hp &lt;/b&gt;85 (9d8+45)&lt;/h5&gt;&lt;h5&gt;&lt;b&gt;Fort &lt;/b&gt;+11, &lt;b&gt;Ref &lt;/b&gt;+10, &lt;b&gt;Will &lt;/b&gt;+5&lt;/h5&gt;&lt;/div&gt;&lt;hr/&gt;&lt;div&gt;&lt;h5&gt;&lt;b&gt;OFFENSE&lt;/b&gt;&lt;/h5&gt;&lt;/div&gt;&lt;hr/&gt;&lt;div&gt;&lt;h5&gt;&lt;b&gt;Spd &lt;/b&gt;30 ft., climb 20 ft., swim 40 ft.&lt;/h5&gt;&lt;h5&gt;&lt;b&gt;Melee &lt;/b&gt;bite +14 (2d8+13/19- 20 plus poison)&lt;/h5&gt;&lt;h5&gt;&lt;b&gt;Space &lt;/b&gt;15 ft.; &lt;b&gt;Reach &lt;/b&gt;15 ft.&lt;/h5&gt;&lt;h5&gt;&lt;b&gt;Special Attacks &lt;/b&gt;poison&lt;/h5&gt;&lt;/div&gt;&lt;hr/&gt;&lt;div&gt;&lt;h5&gt;&lt;b&gt;STATISTICS&lt;/b&gt;&lt;/h5&gt;&lt;/div&gt;&lt;hr/&gt;&lt;div&gt;&lt;h5&gt;&lt;b&gt;Str &lt;/b&gt;29, &lt;b&gt;Dex &lt;/b&gt;14, &lt;b&gt;Con &lt;/b&gt;20, &lt;b&gt;Int &lt;/b&gt; 1, &lt;b&gt;Wis &lt;/b&gt;15, &lt;b&gt;Cha &lt;/b&gt;2&lt;/h5&gt;&lt;h5&gt;&lt;b&gt;Base Atk &lt;/b&gt;+6; &lt;b&gt;CMB &lt;/b&gt;+17; &lt;b&gt;CMD &lt;/b&gt;29&lt;/h5&gt;&lt;h5&gt;&lt;b&gt;Feats &lt;/b&gt;Improved Critical (bite), Improved Initiative, Lightning Reflexes, Snatch, Weapon Focus (bite)&lt;/h5&gt;&lt;h5&gt;&lt;b&gt;Skills &lt;/b&gt;Climb +17, Perception +12, Stealth +7, Swim +17; &lt;b&gt;Racial Modifiers &lt;/b&gt;+4 Perception, +4 Stealth&lt;/h5&gt;&lt;h5&gt;&lt;b&gt;SQ &lt;/b&gt;hold breath&lt;/h5&gt;&lt;/div&gt;&lt;hr/&gt;&lt;div&gt;&lt;h5&gt;&lt;b&gt;ECOLOGY&lt;/b&gt;&lt;/h5&gt;&lt;/div&gt;&lt;hr/&gt;&lt;div&gt;&lt;h5&gt;&lt;b&gt;Environment &lt;/b&gt; warm oceans&lt;/h5&gt;&lt;h5&gt;&lt;b&gt;Organization &lt;/b&gt;solitary or pair&lt;/h5&gt;&lt;h5&gt;&lt;b&gt;Treasure &lt;/b&gt;none&lt;/h5&gt;&lt;/div&gt;&lt;hr/&gt;&lt;div&gt;&lt;h5&gt;&lt;b&gt;SPECIAL ABILITIES&lt;/b&gt;&lt;/h5&gt;&lt;/div&gt;&lt;hr/&gt;&lt;div&gt;&lt;/h5&gt;&lt;h5&gt;&lt;b&gt;Poison (Ex)&lt;/b&gt; Bite-injury; &lt;i&gt;save&lt;/i&gt; Fort DC 19; &lt;i&gt;frequency&lt;/i&gt; 1/round for 6 rounds; &lt;i&gt;effect&lt;/i&gt; 1d2 Dex and 1d2 Con; &lt;i&gt;cure&lt;/i&gt; 2 consecutive &lt;i&gt;save&lt;/i&gt;s.&lt;/h5&gt;&lt;/div&gt;&lt;br&gt;&lt;/br&gt;&lt;div&gt;&lt;h4&gt;&lt;p&gt;&lt;p&gt;The giant sea snake is one of the biggest reasons many sailors of the Shackles have a downright visceral and phobic response to the thought of falling overboard. These patient predators are known to follow sailing ships, swimming just below the surface of the water while they wait for the opportunity to strike at any unfortunate crew members who might fall over the side. Particularly hungry giant sea snakes have been known to climb the side of a vessel and snatch unwary sailors right from the deck.  Giant sea snakes typically reach up to 30 feet in length and weigh 500 pounds.&lt;/p&gt;&lt;/h4&gt;&lt;/div&gt;</t>
  </si>
  <si>
    <t>Shackled Sorcerers</t>
  </si>
  <si>
    <t>sorcerer 6</t>
  </si>
  <si>
    <t>(+1 armor, +2 Dex)</t>
  </si>
  <si>
    <t>mwk dagger +3 (1d4-1/19-20)</t>
  </si>
  <si>
    <t>Bloodline Spell-Like Abilities (CL 6th; concentration +10)  7/day-dehydrating touch*</t>
  </si>
  <si>
    <t>Sorcerer Spells Known (CL 6th; concentration +10)  3rd (4/day)-fireball (DC 19)  2nd (6/day)-gust of wind (DC 18), locate object, slipstream*  1st (7/day)-alter winds, burning hands (DC 17), hydraulic push*, mage armor, magic missile  0 (at will)-arcane mark, dancing lights, detect magic, light, message, ray of frost, read magic</t>
  </si>
  <si>
    <t>Str 8, Dex 14, Con 12, Int 10, Wis 13, Cha 18</t>
  </si>
  <si>
    <t>Arcane Strike, Combat Casting, Eschew Materials, Greater Spell Focus (evocation), Spell Focus (evocation)</t>
  </si>
  <si>
    <t>Knowledge (arcana) +6, Profession (sailor) +6, Spellcraft +9, Swim +13, Use Magic Device +11</t>
  </si>
  <si>
    <t>aquatic adaptation*, bloodline arcana</t>
  </si>
  <si>
    <t>solitary, pair, or unit (3-7)</t>
  </si>
  <si>
    <t>NPC gear (masterwork light crossbow with 20 bolts, masterwork dagger, bracers of armor +1, cloak of resistance +1, potions of cure light wounds [2], potion of invisibility, scroll of misdirection, scroll of nondetection, scrolls of shield [2], wand of web [10 charges], other treasure)</t>
  </si>
  <si>
    <t>Clad in multicolored silks, this fierce-looking woman seems ready to unleash devastating sorcery upon enemy vessels and water-dwelling monsters alike.</t>
  </si>
  <si>
    <t>For the vast majority of ships, the shackled sorcerer provides the main artillery in skirmishes, sending sheets of flame at enemy vessels or targeting burly, hostile sailors with blasts of arcane might from the rear of a boarding party. Most buccaneers give their sorcerers a wide berth, knowing their destructive power, and thus sorcerers sometimes find themselves ostracized from the rest of their crewmates, misunderstood by their less gifted and more superstitious compatriots. In battle, however, pirates do all they can to protect their magic-wielding allies from harm, knowing that their powers can mean the difference between victory and swinging from a gibbet.  The majority of shackled sorcerers are considered officers, but they rarely assume traditional positions of authority such as a captain's first mate. Instead, they are considered advisers as well as weapons, and powers such as the ability to locate treasure or change the direction of the winds are highly prized among sea-faring magic-wielders. While the bloodlines of shackled sorcerers are often connected in some way with life at sea-including the Aquatic or Stormborn bloodlines-any gifted arcane casters who can hurl destruction are welcomed aboard most ships.</t>
  </si>
  <si>
    <t>&lt;link rel="stylesheet"href="PF.css"&gt;&lt;div&gt;&lt;h2&gt;Shackled Sorcerer&lt;/h2&gt;&lt;h3&gt;&lt;i&gt;Clad in multicolored silks, this fierce-looking woman seems ready to unleash devastating sorcery upon enemy vessels and water-dwelling monsters alike.&lt;/i&gt;&lt;/h3&gt;&lt;br&gt;&lt;/br&gt;&lt;/div&gt;&lt;div class="heading"&gt;&lt;p class="alignleft"&gt;Shackled Sorcerer&lt;/p&gt;&lt;p class="alignright"&gt;CR 5&lt;/p&gt;&lt;div style="clear: both;"&gt;&lt;/div&gt;&lt;/div&gt;&lt;div&gt;&lt;h5&gt;&lt;b&gt;XP &lt;/b&gt;1,600&lt;/h5&gt;&lt;h5&gt;Human sorcerer 6&lt;/h5&gt;&lt;h5&gt;CN Medium humanoid (human)&lt;/h5&gt;&lt;h5&gt;&lt;b&gt;Init &lt;/b&gt;+2; &lt;b&gt;Senses &lt;/b&gt;Perception +1&lt;/h5&gt;&lt;/div&gt;&lt;hr/&gt;&lt;div&gt;&lt;h5&gt;&lt;b&gt;DEFENSE&lt;/b&gt;&lt;/h5&gt;&lt;/div&gt;&lt;hr/&gt;&lt;div&gt;&lt;h5&gt;&lt;b&gt;AC &lt;/b&gt;13, touch 12, flat-footed 11 (+1 armor, +2 Dex)&lt;/h5&gt;&lt;h5&gt;&lt;b&gt;hp &lt;/b&gt;35 (6d6+12)&lt;/h5&gt;&lt;h5&gt;&lt;b&gt;Fort &lt;/b&gt;+4, &lt;b&gt;Ref &lt;/b&gt;+5, &lt;b&gt;Will &lt;/b&gt;+7&lt;/h5&gt;&lt;/div&gt;&lt;hr/&gt;&lt;div&gt;&lt;h5&gt;&lt;b&gt;OFFENSE&lt;/b&gt;&lt;/h5&gt;&lt;/div&gt;&lt;hr/&gt;&lt;div&gt;&lt;h5&gt;&lt;b&gt;Spd &lt;/b&gt;30 ft., swim 30 ft.&lt;/h5&gt;&lt;h5&gt;&lt;b&gt;Melee &lt;/b&gt;mwk dagger +3 (1d4-1/19-20)&lt;/h5&gt;&lt;h5&gt;&lt;b&gt;Ranged &lt;/b&gt;mwk light crossbow +6 (1d8/19-20)&lt;/h5&gt;&lt;h5&gt;&lt;b&gt;Space &lt;/b&gt;5 ft.; &lt;b&gt;Reach &lt;/b&gt;5 ft.&lt;/h5&gt;&lt;h5&gt;&lt;b&gt;Bloodline Spell-Like Abilities&lt;/b&gt; (CL 6th; concentration +10) &lt;/br&gt;7/day&amp;mdash;&lt;i&gt;dehydrating touch&lt;/i&gt;*&lt;/h5&gt;&lt;/h5&gt;&lt;h5&gt;&lt;b&gt;Sorcerer Spells Known&lt;/b&gt; (CL 6th; concentration +10) &lt;/br&gt;3rd (4/day)&amp;mdash;&lt;i&gt;fireball&lt;/i&gt; (DC 19) &lt;/br&gt;2nd (6/day)&amp;mdash;&lt;i&gt;gust of wind&lt;/i&gt; (DC 18), &lt;i&gt;locate object&lt;/i&gt;, &lt;i&gt;slipstream&lt;/i&gt;* &lt;/br&gt;1st (7/day)&amp;mdash;&lt;i&gt;alter winds&lt;/i&gt;, &lt;i&gt;burning hands&lt;/i&gt; (DC 17), &lt;i&gt;hydraulic push&lt;/i&gt;*, &lt;i&gt;mage armor&lt;/i&gt;, &lt;i&gt;magic missile&lt;/i&gt; &lt;/br&gt;0 (at will)&amp;mdash;&lt;i&gt;arcane mark&lt;/i&gt;, &lt;i&gt;dancing &lt;i&gt;light&lt;/i&gt;s&lt;/i&gt;, &lt;i&gt;detect magic&lt;/i&gt;, &lt;i&gt;light&lt;/i&gt;, &lt;i&gt;message&lt;/i&gt;, &lt;i&gt;ray of frost&lt;/i&gt;, &lt;i&gt;read magic&lt;/i&gt;&lt;/h5&gt;&lt;/h5&gt;&lt;h5&gt;&lt;b&gt;Bloodline &lt;/b&gt;Aquatic*&lt;/h5&gt;&lt;/div&gt;&lt;hr/&gt;&lt;div&gt;&lt;h5&gt;&lt;b&gt;STATISTICS&lt;/b&gt;&lt;/h5&gt;&lt;/div&gt;&lt;hr/&gt;&lt;div&gt;&lt;h5&gt;&lt;b&gt;Str &lt;/b&gt;8, &lt;b&gt;Dex &lt;/b&gt;14, &lt;b&gt;Con &lt;/b&gt;12, &lt;b&gt;Int &lt;/b&gt; 10, &lt;b&gt;Wis &lt;/b&gt;13, &lt;b&gt;Cha &lt;/b&gt;18&lt;/h5&gt;&lt;h5&gt;&lt;b&gt;Base Atk &lt;/b&gt;+3; &lt;b&gt;CMB &lt;/b&gt;+2; &lt;b&gt;CMD &lt;/b&gt;14&lt;/h5&gt;&lt;h5&gt;&lt;b&gt;Feats &lt;/b&gt;Arcane Strike, Combat Casting, Eschew Materials, Greater Spell Focus (evocation), Spell Focus (evocation)&lt;/h5&gt;&lt;h5&gt;&lt;b&gt;Skills &lt;/b&gt;Knowledge (arcana) +6, Profession (sailor) +6, Spellcraft +9, Swim +13, Use Magic Device +11&lt;/h5&gt;&lt;h5&gt;&lt;b&gt;Languages &lt;/b&gt;Common&lt;/h5&gt;&lt;h5&gt;&lt;b&gt;SQ &lt;/b&gt;aquatic adaptation*, bloodline arcana&lt;/h5&gt;&lt;/div&gt;&lt;hr/&gt;&lt;div&gt;&lt;h5&gt;&lt;b&gt;ECOLOGY&lt;/b&gt;&lt;/h5&gt;&lt;/div&gt;&lt;hr/&gt;&lt;div&gt;&lt;h5&gt;&lt;b&gt;Environment &lt;/b&gt; any oceans or coastlines&lt;/h5&gt;&lt;h5&gt;&lt;b&gt;Organization &lt;/b&gt;solitary, pair, or unit (3-7)&lt;/h5&gt;&lt;h5&gt;&lt;b&gt;Treasure &lt;/b&gt;NPC gear (masterwork light crossbow with 20 bolts, masterwork dagger, &lt;i&gt;bracers of armor +1&lt;/i&gt;, &lt;i&gt;cloak of resistance +1&lt;/i&gt;, potions of cure &lt;i&gt;light&lt;/i&gt; wounds [2], &lt;i&gt;potion of invisibility&lt;/i&gt;, &lt;i&gt;scroll of misdirection&lt;/i&gt;, &lt;i&gt;scroll of nondetection&lt;/i&gt;, &lt;i&gt;scrolls of shield&lt;/i&gt; [2], &lt;i&gt;wand of web&lt;/i&gt; [10 charges], other treasure)&lt;/h5&gt;&lt;h5&gt;* See the &lt;i&gt;Advanced Player's Guide&lt;/i&gt;.&lt;/h5&gt;&lt;/div&gt;&lt;br&gt;&lt;/br&gt;&lt;div&gt;&lt;h4&gt;&lt;p&gt;&lt;p&gt;For the vast majority of ships, the shackled sorcerer provides the main artillery in skirmishes, sending sheets of flame at enemy vessels or targeting burly, hostile sailors with blasts of arcane might from the rear of a boarding party. Most buccaneers give their sorcerers a wide berth, knowing their destructive power, and thus sorcerers sometimes find themselves ostracized from the rest of their crewmates, misunderstood by their less gifted and more superstitious compatriots. In battle, however, pirates do all they can to protect their magic-wielding allies from harm, knowing that their powers can mean the difference between victory and swinging from a gibbet.  The majority of shackled sorcerers are considered officers, but they rarely assume traditional positions of authority such as a captain's first mate. Instead, they are considered advisers as well as weapons, and powers such as the ability to locate treasure or change the direction of the winds are highly prized among sea-faring magic-wielders. While the bloodlines of shackled sorcerers are often connected in some way with life at sea-including the Aquatic or Stormborn bloodlines-any gifted arcane casters who can hurl destruction are welcomed aboard most ships.&lt;/p&gt;&lt;/h4&gt;&lt;/div&gt;</t>
  </si>
  <si>
    <t>Aquatic*</t>
  </si>
  <si>
    <t>Soucouyant</t>
  </si>
  <si>
    <t>darkvision 60 ft., detect good, detect magic; Perception +18</t>
  </si>
  <si>
    <t>Fort +7, Ref +14, Will +11</t>
  </si>
  <si>
    <t>5/cold iron and magic</t>
  </si>
  <si>
    <t>fire, charm, disease, fear, sleep</t>
  </si>
  <si>
    <t>bite +16 (2d6+4), 2 claws +17 (1d6+4 plus grab)</t>
  </si>
  <si>
    <t>Spell-Like Abilities (CL 8th; concentration +12)  Constant-detect good, detect magic   At Will-chill touch (DC 15), deep slumber (DC 16), scorching ray (DC 16), spider climb</t>
  </si>
  <si>
    <t>Str 18, Dex 22, Con 17, Int 14, Wis 17, Cha 19</t>
  </si>
  <si>
    <t>Agile Maneuvers, Combat Reflexes, Dodge, Improved Initiative, Mobility, Weapon Focus (claw)</t>
  </si>
  <si>
    <t>Acrobatics +18, Bluff +16, Disguise +16, Intimidate +19, Perception +18, Stealth +21</t>
  </si>
  <si>
    <t>fiery form, mask evil</t>
  </si>
  <si>
    <t>This walking nightmare resembles a white-haired old woman who looks as though she has been skinned alive, her bloody muscles and sinews pulsing grotesquely.</t>
  </si>
  <si>
    <t>Detonate (Su) As a standard action, a soucouyant in her fiery form can choose to explode in a 30-foot-radius burst of fire that deals 8d6 points of damage (DC 19 Reflex save for half damage) to all creatures in the area. Using this ability returns a soucouyant to her humanoid form.  Fiery Form (Su) As a standard action, a soucouyant who has removed her skin can assume the form of a flying ball of fire similar to that created by a flaming sphere spell (CL 8th) for up to 8 rounds. Upon returning to humanoid form, a soucouyant must wait 1d4 rounds before she can assume fiery form again. A soucouyant who enters the same space as a creature stops moving for that round and deals 3d6 points of fire damage to the creature unless it succeeds at a DC 18 Reflex save. A soucouyant in fiery form retains her usual AC, but is immune to nonmagical attacks and effects. A successful targeted dispel magic spell or dealing 20 points of cold damage to a soucouyant in fiery form forces her to return to her humanoid form. A soucouyant can assume fiery form a number of times per day equal to her Charisma modifier (6 for most soucouyants). The save DC is Charisma-based.  Mask Evil (Su) During the day, a soucouyant has the appearance of an old woman, an illusion created by an effect like alter self; at night the illusion fades, revealing her monstrous nature. While she is "wearing" her skin, a soucouyant's evil nature is masked as though by a constant undetectable alignment spell.</t>
  </si>
  <si>
    <t>Soucouyants are insidious monsters also known as blood crones. They prefer to live near small humanoid societies, assuming the appearance of a wizened old woman. It is only at night that she assumes her true form, when her wrinkled skin peels back and reveals the monstrosity that lurks within, which seeks the blood of those sleeping, unsuspecting neighbors who know her merely as the eccentric widow living at the edge of town. Soucouyants prefer to capture victims for their cruel experiments when possible, and drain such unfortunates of their blood over a course of days or even weeks to sate their sanguinary appetites.  A typical soucouyant is 6 feet tall and weighs 120 pounds. The most powerful soucouyants take it upon themselves to further their spellcasting abilities, and usually possess levels as witches.</t>
  </si>
  <si>
    <t>&lt;link rel="stylesheet"href="PF.css"&gt;&lt;div&gt;&lt;h2&gt;Soucouyant&lt;/h2&gt;&lt;h3&gt;&lt;i&gt;This walking nightmare resembles a white-haired old woman who looks as though she has been skinned alive, her bloody muscles and sinews pulsing grotesquely.&lt;/i&gt;&lt;/h3&gt;&lt;br&gt;&lt;/br&gt;&lt;/div&gt;&lt;div class="heading"&gt;&lt;p class="alignleft"&gt;Soucouyant&lt;/p&gt;&lt;p class="alignright"&gt;CR 8&lt;/p&gt;&lt;div style="clear: both;"&gt;&lt;/div&gt;&lt;/div&gt;&lt;div&gt;&lt;h5&gt;&lt;b&gt;XP &lt;/b&gt;4,800&lt;/h5&gt;&lt;h5&gt;NE Medium monstrous humanoid &lt;/h5&gt;&lt;h5&gt;&lt;b&gt;Init &lt;/b&gt;+10; &lt;b&gt;Senses &lt;/b&gt;darkvision 60 ft., &lt;i&gt;detect good&lt;/i&gt;, &lt;i&gt;detect magic&lt;/i&gt;; Perception +18&lt;/h5&gt;&lt;/div&gt;&lt;hr/&gt;&lt;div&gt;&lt;h5&gt;&lt;b&gt;DEFENSE&lt;/b&gt;&lt;/h5&gt;&lt;/div&gt;&lt;hr/&gt;&lt;div&gt;&lt;h5&gt;&lt;b&gt;AC &lt;/b&gt;23, touch 17, flat-footed 16 (+6 Dex, +1 dodge, +6 natural)&lt;/h5&gt;&lt;h5&gt;&lt;b&gt;hp &lt;/b&gt;102 (12d10+36)&lt;/h5&gt;&lt;h5&gt;&lt;b&gt;Fort &lt;/b&gt;+7, &lt;b&gt;Ref &lt;/b&gt;+14, &lt;b&gt;Will &lt;/b&gt;+11&lt;/h5&gt;&lt;h5&gt;&lt;b&gt;DR &lt;/b&gt;5/cold iron and magic; &lt;b&gt;Immune &lt;/b&gt;fire, charm, disease, fear, sleep; &lt;b&gt;SR &lt;/b&gt;19&lt;/h5&gt;&lt;/div&gt;&lt;hr/&gt;&lt;div&gt;&lt;h5&gt;&lt;b&gt;OFFENSE&lt;/b&gt;&lt;/h5&gt;&lt;/div&gt;&lt;hr/&gt;&lt;div&gt;&lt;h5&gt;&lt;b&gt;Spd &lt;/b&gt;30 ft.&lt;/h5&gt;&lt;h5&gt;&lt;b&gt;Melee &lt;/b&gt;bite +16 (2d6+4), 2 claws +17 (1d6+4 plus grab)&lt;/h5&gt;&lt;h5&gt;&lt;b&gt;Space &lt;/b&gt;5 ft.; &lt;b&gt;Reach &lt;/b&gt;5 ft.&lt;/h5&gt;&lt;h5&gt;&lt;b&gt;Special Attacks &lt;/b&gt;blood drain (1d2 Constitution)&lt;/h5&gt;&lt;h5&gt;&lt;b&gt;Spell-Like Abilities&lt;/b&gt; (CL 8th; concentration +12)  &lt;/br&gt;Constant&amp;mdash;&lt;i&gt;detect good&lt;/i&gt;, &lt;i&gt;detect magic&lt;/i&gt; &lt;/br&gt;At Will&amp;mdash;&lt;i&gt;chill touch&lt;/i&gt; (DC 15), &lt;i&gt;deep slumber&lt;/i&gt; (DC 16), &lt;i&gt;scorching ray&lt;/i&gt; (DC 16), &lt;i&gt;spider climb&lt;/i&gt;&lt;/h5&gt;&lt;/h5&gt;&lt;/div&gt;&lt;hr/&gt;&lt;div&gt;&lt;h5&gt;&lt;b&gt;STATISTICS&lt;/b&gt;&lt;/h5&gt;&lt;/div&gt;&lt;hr/&gt;&lt;div&gt;&lt;h5&gt;&lt;b&gt;Str &lt;/b&gt;18, &lt;b&gt;Dex &lt;/b&gt;22, &lt;b&gt;Con &lt;/b&gt;17, &lt;b&gt;Int &lt;/b&gt; 14, &lt;b&gt;Wis &lt;/b&gt;17, &lt;b&gt;Cha &lt;/b&gt;19&lt;/h5&gt;&lt;h5&gt;&lt;b&gt;Base Atk &lt;/b&gt;+12; &lt;b&gt;CMB &lt;/b&gt;+18 (+22 grapple); &lt;b&gt;CMD &lt;/b&gt;33&lt;/h5&gt;&lt;h5&gt;&lt;b&gt;Feats &lt;/b&gt;Agile Maneuvers, Combat Reflexes, Dodge, Improved Initiative, Mobility, Weapon Focus (claw)&lt;/h5&gt;&lt;h5&gt;&lt;b&gt;Skills &lt;/b&gt;Acrobatics +18, Bluff +16, Disguise +16, Intimidate +19, Perception +18, Stealth +21&lt;/h5&gt;&lt;h5&gt;&lt;b&gt;Languages &lt;/b&gt;Abyssal, Common, Infernal&lt;/h5&gt;&lt;h5&gt;&lt;b&gt;SQ &lt;/b&gt;fiery form, mask evil&lt;/h5&gt;&lt;/div&gt;&lt;hr/&gt;&lt;div&gt;&lt;h5&gt;&lt;b&gt;ECOLOGY&lt;/b&gt;&lt;/h5&gt;&lt;/div&gt;&lt;hr/&gt;&lt;div&gt;&lt;h5&gt;&lt;b&gt;Environment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ABILITIES&lt;/b&gt;&lt;/h5&gt;&lt;/div&gt;&lt;hr/&gt;&lt;div&gt;&lt;/h5&gt;&lt;h5&gt;&lt;b&gt;Detonate (Su)&lt;/b&gt; As a standard action, a soucouyant in her fiery form can choose to explode in a 30-foot-radius burst of fire that deals 8d6 points of damage (DC 19 Reflex save for half damage) to all creatures in the area. Using this ability returns a soucouyant to her humanoid form.  &lt;/h5&gt;&lt;h5&gt;&lt;b&gt;Fiery Form (Su)&lt;/b&gt; As a standard action, a soucouyant who has removed her skin can assume the form of a flying ball of fire similar to that created by a &lt;i&gt;flaming sphere&lt;/i&gt; spell (CL 8th) for up to 8 rounds. Upon returning to humanoid form, a soucouyant must wait 1d4 rounds before she can assume fiery form again. A soucouyant who enters the same space as a creature stops moving for that round and deals 3d6 points of fire damage to the creature unless it succeeds at a DC 18 Reflex save. A soucouyant in fiery form retains her usual AC, but is immune to nonmagical attacks and effects. A successful targeted &lt;i&gt;dispel magic&lt;/i&gt; spell or dealing 20 points of cold damage to a soucouyant in fiery form forces her to return to her humanoid form. A soucouyant can assume fiery form a number of times per day equal to her Charisma modifier (6 for most soucouyants). The save DC is Charisma-based.  &lt;/h5&gt;&lt;h5&gt;&lt;b&gt;Mask Evil (Su)&lt;/b&gt; During the day, a soucouyant has the appearance of an old woman, an illusion created by an effect like &lt;i&gt;alter self&lt;/i&gt;; at night the illusion fades, revealing her monstrous nature. While she is "wearing" her skin, a soucouyant's evil nature is masked as though by a constant &lt;i&gt;undetectable alignment&lt;/i&gt; spell.&lt;/h5&gt;&lt;/div&gt;&lt;br&gt;&lt;/br&gt;&lt;div&gt;&lt;h4&gt;&lt;p&gt;&lt;p&gt;Soucouyants are insidious monsters also known as blood crones. They prefer to live near small humanoid societies, assuming the appearance of a wizened old woman. It is only at night that she assumes her true form, when her wrinkled skin peels back and reveals the monstrosity that lurks within, which seeks the blood of those sleeping, unsuspecting neighbors who know her merely as the eccentric widow living at the edge of town. Soucouyants prefer to capture victims for their cruel experiments when possible, and drain such unfortunates of their blood over a course of days or even weeks to sate their sanguinary appetites.  A typical soucouyant is 6 feet tall and weighs 120 pounds. The most powerful soucouyants take it upon themselves to further their spellcasting abilities, and usually possess levels as witches.&lt;/p&gt;&lt;/h4&gt;&lt;/div&gt;</t>
  </si>
  <si>
    <t>Fort +5, Ref +2, Will +2</t>
  </si>
  <si>
    <t>Endurance, Run</t>
  </si>
  <si>
    <t>Dodge, Improved Initiative, Mobility</t>
  </si>
  <si>
    <t>(+3 Dex, +1 dodge, +4 size)</t>
  </si>
  <si>
    <t>Fort +3, Ref +7, Will +7</t>
  </si>
  <si>
    <t>Fort +5, Ref +1, Will +1</t>
  </si>
  <si>
    <t>Fort +10, Ref +9, Will +12</t>
  </si>
  <si>
    <t>Stealth +11</t>
  </si>
  <si>
    <t>darkvision 60 ft., low-light vision, scent; Perception +16</t>
  </si>
  <si>
    <t>Lurker Above</t>
  </si>
  <si>
    <t>Fort +7, Ref +4, Will +9</t>
  </si>
  <si>
    <t>10 ft., climb 5 ft., fly 40 ft. (poor)</t>
  </si>
  <si>
    <t>constrict (3d6+15), smother</t>
  </si>
  <si>
    <t>Str 30, Dex 12, Con 19, Int 2, Wis 15, Cha 9</t>
  </si>
  <si>
    <t>Blind-Fight, Combat Reflexes, Improved Initiative, Skill Focus (Perception), Skill Focus (Stealth)</t>
  </si>
  <si>
    <t>+4 Stealth (+12 in rocky areas)</t>
  </si>
  <si>
    <t>+8 Stealth in rocky areas</t>
  </si>
  <si>
    <t>Fort +8, Ref +5, Will +7</t>
  </si>
  <si>
    <t>Fort +4, Ref +7, Will +7</t>
  </si>
  <si>
    <t>mind flood</t>
  </si>
  <si>
    <t>Fort +8, Ref +12, Will +4</t>
  </si>
  <si>
    <t>cold 15</t>
  </si>
  <si>
    <t>Fort +1, Ref +4, Will +5</t>
  </si>
  <si>
    <t>(3d10+30)</t>
  </si>
  <si>
    <t>(air, extraplanar, water)</t>
  </si>
  <si>
    <t>Fort +6, Ref +8, Will +4</t>
  </si>
  <si>
    <t>Improved Initiative, Iron Will, Weapon Finesse</t>
  </si>
  <si>
    <t>(3d6+6)</t>
  </si>
  <si>
    <t>Canopy Creeper</t>
  </si>
  <si>
    <t>(+3 Dex, +12 natural, -2 size)</t>
  </si>
  <si>
    <t>(12d8+96)</t>
  </si>
  <si>
    <t>bite +16 (2d6+12)</t>
  </si>
  <si>
    <t>4 vine tendrils +10 (grab plus feed and pull)</t>
  </si>
  <si>
    <t>10 ft. (100 ft. with vine tendrils)</t>
  </si>
  <si>
    <t>aerial attack, pull (vine tendril, 30 feet)</t>
  </si>
  <si>
    <t>Str 26, Dex 16, Con 26, Int 2, Wis 10, Cha 10</t>
  </si>
  <si>
    <t>Blind-Fight, Combat Reflexes, Improved Initiative, Lightning Reflexes, Multiattack, Skill Focus (Climb)</t>
  </si>
  <si>
    <t>Climb +19, Perception +13, Stealth +4 (+20 in forests)</t>
  </si>
  <si>
    <t>+4 Perception, +16 Stealth in forests</t>
  </si>
  <si>
    <t>camouflage, vine tendrils</t>
  </si>
  <si>
    <t>What at first appeared to be nothing more than a tangle of thick, twisted vines growing among the canopy of the trees suddenly coils itself into a large mass dangling high above. A large beaklike maw emerges from the center of the fecund mass, numerous thick, grasping vines whipping through the air.</t>
  </si>
  <si>
    <t>AP 56</t>
  </si>
  <si>
    <t>Aerial Attack (Ex) A canopy creeper gains a +2 bonus on attack rolls when battling a creature that is not touching the ground or otherwise braced on a solid surface (such as a ship's deck). This bonus applies on combat maneuver checks and to CMD.  Camouflage (Ex) Because a canopy creeper blends in with the foliage that is its natural habitat, a DC 20 Perception check (modified for distance) is required to notice it before it attacks for the first time. Any creature with ranks in Survival or Knowledge (nature) can use either of those skills (also modified for distance) instead of Perception to notice the plant.  Feed (Ex) When a canopy creeper grapples a creature with its tendrils, it begins to drain the creature's bodily fluids through the target's pores or other body orifices with its tendrils. This feeding deals 1d8 points of damage and 1 point of Strength damage to the target. If the vine tendril is severed or the target breaks the grapple, this feeding ceases until a new grapple is established.  Vine Tendrils (Ex) A canopy creeper can take control of any network of vines it has attached itself to and use up to four of those vines as weapons to strike out at targets up to 100 feet away. The vine tendrils have 10 hit points, DR 5/slashing, and a Break DC of 21. If one of these vines is destroyed, the canopy creeper can assume control of another vine as a move action to bring it to bear in combat.</t>
  </si>
  <si>
    <t>A little-known menace of the jungles and forests of uncharted southern Garund, the canopy creeper is a semi-sentient plant that blends in with the foliage of the forest canopy and makes use of the flora's own outgrowth to trap and feed upon its prey. The canopy creeper resembles a mass of thickly knotted and twisted jungle vines that correspond to the colors and varieties of its native habitat. It has a larger knot of this tangle at its center mass, which also conceals a large, beaklike maw. The canopy creeper can spread itself over a broad area to resemble little more than this network of vines, or it can draw itself up into a large, coiled mass with its beak exposed.  The actual vines that coil together to form the canopy creeper are hundreds of feet long altogether in an adult specimen. When spread out, these tangles of vine cover an area 20 feet in diameter. They congregate into a mass approximately 10 feet in diameter when drawn in together. The mass of a canopy creeper weighs about 3,000 pounds in total. A canopy creeper can live for hundreds of years in a hospitable climate if sufficient sunlight and food sources are available.  Ecology  Canopy creepers are plants naturally evolved to take advantage of their surroundings. They grow amid the lush foliage of jungles or rain forests where a diverse array of vine plants proliferates. The canopy creeper climbs up among the tree tops and intertwines its own vine-grown body with those that grow naturally, enabling it to gain control over the naturally occurring network of vines to use as a source of both defense and sustenance. While a canopy creeper does gain food and energy from photosynthesis, it cannot maintain its active metabolism when relying only on the nutrients gleaned from sun and rain. For maximum efficiency, it uses the vine tendrils that it gains control of to detect by scent, to entrap, and to draw prey toward itself. It is also able to use these vine tendrils to procure food as they draw the nutrient-rich fluids from creatures entangled within their embrace, which are then conveyed back to the controlling canopy creeper.  While the canopy creeper's primary method of attack is through its vine tendrils, it does have a large beak mouth composed of a hard, hornlike material. This beak is normally concealed within the center of its vine mass, but when creatures approach that prove able to resist its vine tendril attacks, the canopy creeper tries to draw them in close enough so that it can attack with its beak as well. It can consume prey with this mouth, but this is not its preferred method of feeding as most of the prey's fluids are lost as the beak tears the creature apart, resulting in fewer nutrients than if it were to feed solely through the vine tendrils.  A canopy creeper naturally mimics the appearance and growth of the types of vines that grow in its environment, so when one is concealed among the vine-tangled foliage above, it is difficult for even an experienced outdoorsman to detect. This is further exacerbated by the fact that it is usually hanging about 100 feet above the ground, making its appearance even more difficult to discern. Canopy creepers' preferred prey is Medium or larger creatures since these tend to hold more of the nutrient-rich fluids that the creepers feed upon; meanwhile, Small and smaller creatures-such as small monkeys-can often be seen cavorting around and even suspended from a canopy creeper, oblivious to its presence. However, during starvation conditions when the creeper is forced to rely upon photosynthesis for its survival, it readily preys upon such smaller creatures as well. The result of this preference, however, is that the canopy creature typically focuses its attacks on opponents of at least Medium size.  Canopy creepers store a great deal of moisture from their normally wet habitat in their vine structures, making them difficult to burn. However, this fact, as well as their adaptation to warm climates, makes them particularly susceptible to cold attacks, which cause them to become brittle and prone to fractures in their vine structures.  Habitat &amp; Society  A canopy creeper out of its habitat is a canopy creeper in serious trouble. The creature relies on the prolific presence of other vine growths to camouf lage its presence and to provide an aerial habitat from which it can feed safely above most creatures that might prey upon it. As a result, if a canopy creeper is caught on the ground away from screening foliage, it flies into a berserk frenzy, lashing out with its beak as it attempts to make for the nearest tree or high ground to escape.  A well-fed canopy creeper buds once every 4 or 5 years and drops dozens of small seedlings to the ground. Most of these shrivel up and die from lack of sustenance, but one or two usually manage to survive on rats and other vermin until they grow large and strong enough to become mobile, a process that usually takes about a month. These seedlings then instinctively begin looking for a new hunting area away from their parents and siblings, since the plants are naturally solitary and avoid encroaching on each other's hunting territory. A successful seedling reaches full size in 2-3 years if it finds a location with suitable prey to feed upon. During the time when the plants are seedlings, opportunistic horticulturists have been known to contain and transport canopy creepers, transplanting them elsewhere and raising them as potent guardian plant creatures.</t>
  </si>
  <si>
    <t>&lt;link rel="stylesheet"href="PF.css"&gt;&lt;div&gt;&lt;h2&gt;Canopy Creeper&lt;/h2&gt;&lt;h3&gt;&lt;i&gt;What at first appeared to be nothing more than a tangle of thick, twisted vines growing among the canopy of the trees suddenly coils itself into a large mass dangling high above. A large beaklike maw emerges from the center of the fecund mass, numerous thick, grasping vines whipping through the air.&lt;/i&gt;&lt;/h3&gt;&lt;br&gt;&lt;/div&gt;&lt;div class="heading"&gt;&lt;p class="alignleft"&gt;Canopy Creeper&lt;/p&gt;&lt;p class="alignright"&gt;CR 8&lt;/p&gt;&lt;div style="clear: both;"&gt;&lt;/div&gt;&lt;/div&gt;&lt;div&gt;&lt;h5&gt;&lt;b&gt;XP &lt;/b&gt;4,800&lt;/h5&gt;&lt;h5&gt;N Huge plant &lt;/h5&gt;&lt;h5&gt;&lt;b&gt;Init &lt;/b&gt;+7; &lt;b&gt;Senses &lt;/b&gt;low-light vision, scent; Perception +13&lt;/h5&gt;&lt;/div&gt;&lt;hr/&gt;&lt;div&gt;&lt;h5&gt;&lt;b&gt;DEFENSE&lt;/b&gt;&lt;/h5&gt;&lt;/div&gt;&lt;hr/&gt;&lt;div&gt;&lt;h5&gt;&lt;b&gt;AC &lt;/b&gt;23, touch 11, flat-footed 20 (+3 Dex, +12 natural, -2 size)&lt;/h5&gt;&lt;h5&gt;&lt;b&gt;hp &lt;/b&gt;150 (12d8+96); fast healing 2&lt;/h5&gt;&lt;h5&gt;&lt;b&gt;Fort &lt;/b&gt;+12, &lt;b&gt;Ref &lt;/b&gt;+9, &lt;b&gt;Will &lt;/b&gt;+8&lt;/h5&gt;&lt;h5&gt;&lt;b&gt;Immune &lt;/b&gt;electricity, plant traits; &lt;b&gt;Resist &lt;/b&gt;fire 10&lt;/h5&gt;&lt;h5&gt;&lt;b&gt;Weaknesses &lt;/b&gt;cold&lt;/h5&gt;&lt;/div&gt;&lt;hr/&gt;&lt;div&gt;&lt;h5&gt;&lt;b&gt;OFFENSE&lt;/b&gt;&lt;/h5&gt;&lt;/div&gt;&lt;hr/&gt;&lt;div&gt;&lt;h5&gt;&lt;b&gt;Spd &lt;/b&gt;20 ft., climb 20 ft.&lt;/h5&gt;&lt;h5&gt;&lt;b&gt;Melee &lt;/b&gt;bite +16 (2d6+12)&lt;/h5&gt;&lt;h5&gt;&lt;b&gt;Ranged &lt;/b&gt;4 vine tendrils +10 (grab plus feed and pull)&lt;/h5&gt;&lt;h5&gt;&lt;b&gt;Space &lt;/b&gt;15 ft.; &lt;b&gt;Reach &lt;/b&gt;10 ft. (100 ft. with vine tendrils)&lt;/h5&gt;&lt;h5&gt;&lt;b&gt;Special Attacks &lt;/b&gt;aerial attack, pull (vine tendril, 30 feet)&lt;/h5&gt;&lt;/div&gt;&lt;hr/&gt;&lt;div&gt;&lt;h5&gt;&lt;b&gt;STATISTICS&lt;/b&gt;&lt;/h5&gt;&lt;/div&gt;&lt;hr/&gt;&lt;div&gt;&lt;h5&gt;&lt;b&gt;Str &lt;/b&gt;26, &lt;b&gt;Dex &lt;/b&gt;16, &lt;b&gt;Con &lt;/b&gt;26, &lt;b&gt;Int &lt;/b&gt; 2, &lt;b&gt;Wis &lt;/b&gt;10, &lt;b&gt;Cha &lt;/b&gt;10&lt;/h5&gt;&lt;h5&gt;&lt;b&gt;Base Atk &lt;/b&gt;+9; &lt;b&gt;CMB &lt;/b&gt;+19 (+23 grapple); &lt;b&gt;CMD &lt;/b&gt;32 (can't be tripped)&lt;/h5&gt;&lt;h5&gt;&lt;b&gt;Feats &lt;/b&gt;Blind-Fight, Combat Reflexes, Improved Initiative, Lightning Reflexes, Multiattack, Skill Focus (Climb)&lt;/h5&gt;&lt;h5&gt;&lt;b&gt;Skills &lt;/b&gt;Climb +19, Perception +13, Stealth +4 (+20 in forests); &lt;b&gt;Racial Modifiers &lt;/b&gt;+4 Perception, +16 Stealth in forests&lt;/h5&gt;&lt;h5&gt;&lt;b&gt;SQ &lt;/b&gt;camouflage, vine tendrils&lt;/h5&gt;&lt;/div&gt;&lt;hr/&gt;&lt;div&gt;&lt;h5&gt;&lt;b&gt;ECOLOGY&lt;/b&gt;&lt;/h5&gt;&lt;/div&gt;&lt;hr/&gt;&lt;div&gt;&lt;h5&gt;&lt;b&gt;Environment &lt;/b&gt; warm forests&lt;/h5&gt;&lt;h5&gt;&lt;b&gt;Organization &lt;/b&gt;solitary&lt;/h5&gt;&lt;h5&gt;&lt;b&gt;Treasure &lt;/b&gt;standard&lt;/h5&gt;&lt;/div&gt;&lt;hr/&gt;&lt;div&gt;&lt;h5&gt;&lt;b&gt;SPECIAL ABILITIES&lt;/b&gt;&lt;/h5&gt;&lt;/div&gt;&lt;hr/&gt;&lt;div&gt;&lt;/h5&gt;&lt;h5&gt;&lt;b&gt;Aerial Attack (Ex)&lt;/b&gt; A canopy creeper gains a +2 bonus on attack rolls when battling a creature that is not touching the ground or otherwise braced on a solid surface (such as a ship's deck). This bonus applies on combat maneuver checks and to CMD.  &lt;/h5&gt;&lt;h5&gt;&lt;b&gt;Camouflage (Ex)&lt;/b&gt; Because a canopy creeper blends in with the foliage that is its natural habitat, a DC 20 Perception check (modified for distance) is required to notice it before it attacks for the first time. Any creature with ranks in Survival or Knowledge (nature) can use either of those skills (also modified for distance) instead of Perception to notice the plant.  &lt;/h5&gt;&lt;h5&gt;&lt;b&gt;Feed (Ex)&lt;/b&gt; When a canopy creeper grapples a creature with its tendrils, it begins to drain the creature's bodily fluids through the target's pores or other body orifices with its tendrils. This feeding deals 1d8 points of damage and 1 point of Strength damage to the target. If the vine tendril is severed or the target breaks the grapple, this feeding ceases until a new grapple is established.  &lt;/h5&gt;&lt;h5&gt;&lt;b&gt;Vine Tendrils (Ex)&lt;/b&gt; A canopy creeper can take control of any network of vines it has attached itself to and use up to four of those vines as weapons to strike out at targets up to 100 feet away. The vine tendrils have 10 hit points, DR 5/slashing, and a Break DC of 21. If one of these vines is destroyed, the canopy creeper can assume control of another vine as a move action to bring it to bear in combat.&lt;/h5&gt;&lt;/div&gt;&lt;br&gt;&lt;div&gt;&lt;h4&gt;&lt;p&gt;&lt;p&gt;A little-known menace of the jungles and forests of uncharted southern Garund, the canopy creeper is a semi-sentient plant that blends in with the foliage of the forest canopy and makes use of the flora's own outgrowth to trap and feed upon its prey. The canopy creeper resembles a mass of thickly knotted and twisted jungle vines that correspond to the colors and varieties of its native habitat. It has a larger knot of this tangle at its center mass, which also conceals a large, beaklike maw. The canopy creeper can spread itself over a broad area to resemble little more than this network of vines, or it can draw itself up into a large, coiled mass with its beak exposed.  The actual vines that coil together to form the canopy creeper are hundreds of feet long altogether in an adult specimen. When spread out, these tangles of vine cover an area 20 feet in diameter. They congregate into a mass approximately 10 feet in diameter when drawn in together. The mass of a canopy creeper weighs about 3,000 pounds in total. A canopy creeper can live for hundreds of years in a hospitable climate if sufficient sunlight and food sources are available.  &lt;b&gt;&lt;/p&gt;&lt;p&gt;Ecology&lt;/b&gt;&lt;/p&gt;&lt;p&gt;  Canopy creepers are plants naturally evolved to take advantage of their surroundings. They grow amid the lush foliage of jungles or rain forests where a diverse array of vine plants proliferates. The canopy creeper climbs up among the tree tops and intertwines its own vine-grown body with those that grow naturally, enabling it to gain control over the naturally occurring network of vines to use as a source of both defense and sustenance. While a canopy creeper does gain food and energy from photosynthesis, it cannot maintain its active metabolism when relying only on the nutrients gleaned from sun and rain. For maximum efficiency, it uses the vine tendrils that it gains control of to detect by scent, to entrap, and to draw prey toward itself. It is also able to use these vine tendrils to procure food as they draw the nutrient-rich fluids from creatures entangled within their embrace, which are then conveyed back to the controlling canopy creeper.  While the canopy creeper's primary method of attack is through its vine tendrils, it does have a large beak mouth composed of a hard, hornlike material. This beak is normally concealed within the center of its vine mass, but when creatures approach that prove able to resist its vine tendril attacks, the canopy creeper tries to draw them in close enough so that it can attack with its beak as well. It can consume prey with this mouth, but this is not its preferred method of feeding as most of the prey's fluids are lost as the beak tears the creature apart, resulting in fewer nutrients than if it were to feed solely through the vine tendrils.  A canopy creeper naturally mimics the appearance and growth of the types of vines that grow in its environment, so when one is concealed among the vine-tangled foliage above, it is difficult for even an experienced outdoorsman to detect. This is further exacerbated by the fact that it is usually hanging about 100 feet above the ground, making its appearance even more difficult to discern. Canopy creepers' preferred prey is Medium or larger creatures since these tend to hold more of the nutrient-rich fluids that the creepers feed upon; meanwhile, Small and smaller creatures-such as small monkeys-can often be seen cavorting around and even suspended from a canopy creeper, oblivious to its presence. However, during starvation conditions when the creeper is forced to rely upon photosynthesis for its survival, it readily preys upon such smaller creatures as well. The result of this preference, however, is that the canopy creature typically focuses its attacks on opponents of at least Medium size.  Canopy creepers store a great deal of moisture from their normally wet habitat in their vine structures, making them difficult to burn. However, this fact, as well as their adaptation to warm climates, makes them particularly susceptible to cold attacks, which cause them to become brittle and prone to fractures in their vine structures.  &lt;b&gt;&lt;/p&gt;&lt;p&gt;Habitat &amp; Society&lt;/b&gt;&lt;/p&gt;&lt;p&gt;  A canopy creeper out of its habitat is a canopy creeper in serious trouble. The creature relies on the prolific presence of other vine growths to camouf lage its presence and to provide an aerial habitat from which it can feed safely above most creatures that might prey upon it. As a result, if a canopy creeper is caught on the ground away from screening foliage, it flies into a berserk frenzy, lashing out with its beak as it attempts to make for the nearest tree or high ground to escape.  A well-fed canopy creeper buds once every 4 or 5 years and drops dozens of small seedlings to the ground. Most of these shrivel up and die from lack of sustenance, but one or two usually manage to survive on rats and other vermin until they grow large and strong enough to become mobile, a process that usually takes about a month. These seedlings then instinctively begin looking for a new hunting area away from their parents and siblings, since the plants are naturally solitary and avoid encroaching on each other's hunting territory. A successful seedling reaches full size in 2-3 years if it finds a location with suitable prey to feed upon. During the time when the plants are seedlings, opportunistic horticulturists have been known to contain and transport canopy creepers, transplanting them elsewhere and raising them as potent guardian plant creatures.&lt;/p&gt;&lt;/h4&gt;&lt;/div&gt;</t>
  </si>
  <si>
    <t>Tiger Fish</t>
  </si>
  <si>
    <t>interlocking bite</t>
  </si>
  <si>
    <t>Str 15, Dex 14, Con 13, Int 1, Wis 12, Cha 2</t>
  </si>
  <si>
    <t>Skill Focus (Perception), Skill Focus (Swim)</t>
  </si>
  <si>
    <t>Perception +8, Stealth +6, Swim +17</t>
  </si>
  <si>
    <t xml:space="preserve"> warm rivers or swamps</t>
  </si>
  <si>
    <t>solitary, pair, group (3-5), or school (5-20)</t>
  </si>
  <si>
    <t>Deadly, wolf like teeth fill the mouth of this brawny fish.</t>
  </si>
  <si>
    <t>Fish</t>
  </si>
  <si>
    <t>Interlocking Bite (Ex) A tiger fish gains a +2 bonus on all drag combat maneuvers and can initiate a drag combat maneuver whenever it scores a successful bite attack against a target. A tiger fish does not provoke attacks of opportunity when initiating a drag maneuver.</t>
  </si>
  <si>
    <t>Tiger fish roam tropical waterways, their long, streamlined bodies built for speed. They can grow to lengths of up to 6 feet and weigh as much as 150 pounds.</t>
  </si>
  <si>
    <t>&lt;link rel="stylesheet"href="PF.css"&gt;&lt;div&gt;&lt;h2&gt;Fish, Tiger&lt;/h2&gt;&lt;h3&gt;&lt;i&gt;Deadly, wolf like teeth fill the mouth of this brawny fish.&lt;/i&gt;&lt;/h3&gt;&lt;br&gt;&lt;/div&gt;&lt;div class="heading"&gt;&lt;p class="alignleft"&gt;Tiger Fish&lt;/p&gt;&lt;p class="alignright"&gt;CR 1&lt;/p&gt;&lt;div style="clear: both;"&gt;&lt;/div&gt;&lt;/div&gt;&lt;div&gt;&lt;h5&gt;&lt;b&gt;XP &lt;/b&gt;400&lt;/h5&gt;&lt;h5&gt;N Medium animal (aquatic)&lt;/h5&gt;&lt;h5&gt;&lt;b&gt;Init &lt;/b&gt;+2; &lt;b&gt;Senses &lt;/b&gt;low-light vision; Perception +8&lt;/h5&gt;&lt;/div&gt;&lt;hr/&gt;&lt;div&gt;&lt;h5&gt;&lt;b&gt;DEFENSE&lt;/b&gt;&lt;/h5&gt;&lt;/div&gt;&lt;hr/&gt;&lt;div&gt;&lt;h5&gt;&lt;b&gt;AC &lt;/b&gt;13, touch 12, flat-footed 11 (+2 Dex, +1 natural)&lt;/h5&gt;&lt;h5&gt;&lt;b&gt;hp &lt;/b&gt;16 (3d8+3)&lt;/h5&gt;&lt;h5&gt;&lt;b&gt;Fort &lt;/b&gt;+4, &lt;b&gt;Ref &lt;/b&gt;+5, &lt;b&gt;Will &lt;/b&gt;+2&lt;/h5&gt;&lt;/div&gt;&lt;hr/&gt;&lt;div&gt;&lt;h5&gt;&lt;b&gt;OFFENSE&lt;/b&gt;&lt;/h5&gt;&lt;/div&gt;&lt;hr/&gt;&lt;div&gt;&lt;h5&gt;&lt;b&gt;Spd &lt;/b&gt;swim 50 ft.&lt;/h5&gt;&lt;h5&gt;&lt;b&gt;Melee &lt;/b&gt;bite +4 (1d6+3)&lt;/h5&gt;&lt;h5&gt;&lt;b&gt;Space &lt;/b&gt;5 ft.; &lt;b&gt;Reach &lt;/b&gt;5 ft.&lt;/h5&gt;&lt;h5&gt;&lt;b&gt;Special Attacks &lt;/b&gt;interlocking bite&lt;/h5&gt;&lt;/div&gt;&lt;hr/&gt;&lt;div&gt;&lt;h5&gt;&lt;b&gt;STATISTICS&lt;/b&gt;&lt;/h5&gt;&lt;/div&gt;&lt;hr/&gt;&lt;div&gt;&lt;h5&gt;&lt;b&gt;Str &lt;/b&gt;15, &lt;b&gt;Dex &lt;/b&gt;14, &lt;b&gt;Con &lt;/b&gt;13, &lt;b&gt;Int &lt;/b&gt; 1, &lt;b&gt;Wis &lt;/b&gt;12, &lt;b&gt;Cha &lt;/b&gt;2&lt;/h5&gt;&lt;h5&gt;&lt;b&gt;Base Atk &lt;/b&gt;+2; &lt;b&gt;CMB &lt;/b&gt;+4 (+8 grapple); &lt;b&gt;CMD &lt;/b&gt;16&lt;/h5&gt;&lt;h5&gt;&lt;b&gt;Feats &lt;/b&gt;Skill Focus (Perception), Skill Focus (Swim)&lt;/h5&gt;&lt;h5&gt;&lt;b&gt;Skills &lt;/b&gt;Perception +8, Stealth +6, Swim +17&lt;/h5&gt;&lt;/div&gt;&lt;hr/&gt;&lt;div&gt;&lt;h5&gt;&lt;b&gt;ECOLOGY&lt;/b&gt;&lt;/h5&gt;&lt;/div&gt;&lt;hr/&gt;&lt;div&gt;&lt;h5&gt;&lt;b&gt;Environment &lt;/b&gt; warm rivers or swamps&lt;/h5&gt;&lt;h5&gt;&lt;b&gt;Organization &lt;/b&gt;solitary, pair, group (3-5), or school (5-20)&lt;/h5&gt;&lt;h5&gt;&lt;b&gt;Treasure &lt;/b&gt;none&lt;/h5&gt;&lt;/div&gt;&lt;hr/&gt;&lt;div&gt;&lt;h5&gt;&lt;b&gt;SPECIAL ABILITIES&lt;/b&gt;&lt;/h5&gt;&lt;/div&gt;&lt;hr/&gt;&lt;div&gt;&lt;/h5&gt;&lt;h5&gt;&lt;b&gt;Interlocking Bite (Ex)&lt;/b&gt; A tiger fish gains a +2 bonus on all drag combat maneuvers and can initiate a drag combat maneuver whenever it scores a successful bite attack against a target. A tiger fish does not provoke attacks of opportunity when initiating a drag maneuver.&lt;/h5&gt;&lt;/div&gt;&lt;br&gt;&lt;div&gt;&lt;h4&gt;&lt;p&gt;&lt;p&gt;Tiger fish roam tropical waterways, their long, streamlined bodies built for speed. They can grow to lengths of up to 6 feet and weigh as much as 150 pounds.&lt;/p&gt;&lt;/h4&gt;&lt;/div&gt;</t>
  </si>
  <si>
    <t>Varisian Hagfish</t>
  </si>
  <si>
    <t>(+2 Dex, +2 size, +0 natural)</t>
  </si>
  <si>
    <t>Fort +7, Ref +7, Will +1</t>
  </si>
  <si>
    <t>bite +4 (1d3+1)</t>
  </si>
  <si>
    <t>Str 12, Dex 15, Con 18, Int 1, Wis 12, Cha 11</t>
  </si>
  <si>
    <t>Escape Artist +6, Swim +14</t>
  </si>
  <si>
    <t>slime cloud</t>
  </si>
  <si>
    <t>solitary, pair, or group (3-5)</t>
  </si>
  <si>
    <t>A mouth like a lamprey's gnashes curved teeth at one end of this slimy, eel-like fish.</t>
  </si>
  <si>
    <t>Slime Cloud (Ex) While underwater, as a free action, a Varisian hagfish can secrete slime that transforms a 5-foot cube of water into a transparent cloud of viscous slime. This slime is the aquatic equivalent of rough terrain, and creatures swimming through it expend 2 squares of movement. The slime cloud remains for 10 rounds before dissipating. Hagfish are unaffected by these slime clouds. The slime also grants the hagfish a +4 bonus on grapple checks.</t>
  </si>
  <si>
    <t>These cousins to normal hagfish most commonly appear in the Varisian Gulf. They can reach lengths of 4 feet and weigh up to 15 pounds.</t>
  </si>
  <si>
    <t>&lt;link rel="stylesheet"href="PF.css"&gt;&lt;div&gt;&lt;h2&gt;Fish, Varisian Hagfish&lt;/h2&gt;&lt;h3&gt;&lt;i&gt;A mouth like a lamprey's gnashes curved teeth at one end of this slimy, eel-like fish.&lt;/i&gt;&lt;/h3&gt;&lt;br&gt;&lt;/div&gt;&lt;div class="heading"&gt;&lt;p class="alignleft"&gt;Varisian Hagfish&lt;/p&gt;&lt;p class="alignright"&gt;CR 1&lt;/p&gt;&lt;div style="clear: both;"&gt;&lt;/div&gt;&lt;/div&gt;&lt;div&gt;&lt;h5&gt;&lt;b&gt;XP &lt;/b&gt;400&lt;/h5&gt;&lt;h5&gt;N Tiny animal (aquatic)&lt;/h5&gt;&lt;h5&gt;&lt;b&gt;Init &lt;/b&gt;+2; &lt;b&gt;Senses &lt;/b&gt;low-light vision; Perception +1&lt;/h5&gt;&lt;/div&gt;&lt;hr/&gt;&lt;div&gt;&lt;h5&gt;&lt;b&gt;DEFENSE&lt;/b&gt;&lt;/h5&gt;&lt;/div&gt;&lt;hr/&gt;&lt;div&gt;&lt;h5&gt;&lt;b&gt;AC &lt;/b&gt;14, touch 14, flat-footed 12 (+2 Dex, +2 size)&lt;/h5&gt;&lt;h5&gt;&lt;b&gt;hp &lt;/b&gt;17 (2d8+8)&lt;/h5&gt;&lt;h5&gt;&lt;b&gt;Fort &lt;/b&gt;+7, &lt;b&gt;Ref &lt;/b&gt;+7, &lt;b&gt;Will &lt;/b&gt;+1&lt;/h5&gt;&lt;/div&gt;&lt;hr/&gt;&lt;div&gt;&lt;h5&gt;&lt;b&gt;OFFENSE&lt;/b&gt;&lt;/h5&gt;&lt;/div&gt;&lt;hr/&gt;&lt;div&gt;&lt;h5&gt;&lt;b&gt;Spd &lt;/b&gt;30 ft., swim 30 ft.&lt;/h5&gt;&lt;h5&gt;&lt;b&gt;Melee &lt;/b&gt;bite +4 (1d3+1)&lt;/h5&gt;&lt;h5&gt;&lt;b&gt;Space &lt;/b&gt;5 ft.; &lt;b&gt;Reach &lt;/b&gt;5 ft.&lt;/h5&gt;&lt;/div&gt;&lt;hr/&gt;&lt;div&gt;&lt;h5&gt;&lt;b&gt;STATISTICS&lt;/b&gt;&lt;/h5&gt;&lt;/div&gt;&lt;hr/&gt;&lt;div&gt;&lt;h5&gt;&lt;b&gt;Str &lt;/b&gt;12, &lt;b&gt;Dex &lt;/b&gt;15, &lt;b&gt;Con &lt;/b&gt;18, &lt;b&gt;Int &lt;/b&gt; 1, &lt;b&gt;Wis &lt;/b&gt;12, &lt;b&gt;Cha &lt;/b&gt;11&lt;/h5&gt;&lt;h5&gt;&lt;b&gt;Base Atk &lt;/b&gt;+1; &lt;b&gt;CMB &lt;/b&gt;+1 (+5 grapple); &lt;b&gt;CMD &lt;/b&gt;12 (can't be tripped)&lt;/h5&gt;&lt;h5&gt;&lt;b&gt;Feats &lt;/b&gt;Lightning Reflexes&lt;/h5&gt;&lt;h5&gt;&lt;b&gt;Skills &lt;/b&gt;Escape Artist +6, Swim +14; &lt;b&gt;Racial Modifiers &lt;/b&gt;+4 Escape Artist&lt;/h5&gt;&lt;h5&gt;&lt;b&gt;SQ &lt;/b&gt;slime cloud&lt;/h5&gt;&lt;/div&gt;&lt;hr/&gt;&lt;div&gt;&lt;h5&gt;&lt;b&gt;ECOLOGY&lt;/b&gt;&lt;/h5&gt;&lt;/div&gt;&lt;hr/&gt;&lt;div&gt;&lt;h5&gt;&lt;b&gt;Environment &lt;/b&gt; temperate water&lt;/h5&gt;&lt;h5&gt;&lt;b&gt;Organization &lt;/b&gt;solitary, pair, or group (3-5)&lt;/h5&gt;&lt;h5&gt;&lt;b&gt;Treasure &lt;/b&gt;none&lt;/h5&gt;&lt;/div&gt;&lt;hr/&gt;&lt;div&gt;&lt;h5&gt;&lt;b&gt;SPECIAL ABILITIES&lt;/b&gt;&lt;/h5&gt;&lt;/div&gt;&lt;hr/&gt;&lt;div&gt;&lt;/h5&gt;&lt;h5&gt;&lt;b&gt;Slime Cloud (Ex)&lt;/b&gt; While underwater, as a free action, a Varisian hagfish can secrete slime that transforms a 5-foot cube of water into a transparent cloud of viscous slime. This slime is the aquatic equivalent of rough terrain, and creatures swimming through it expend 2 squares of movement. The slime cloud remains for 10 rounds before dissipating. Hagfish are unaffected by these slime clouds. The slime also grants the hagfish a +4 bonus on grapple checks.&lt;/h5&gt;&lt;/div&gt;&lt;br&gt;&lt;div&gt;&lt;h4&gt;&lt;p&gt;&lt;p&gt;These cousins to normal hagfish most commonly appear in the Varisian Gulf. They can reach lengths of 4 feet and weigh up to 15 pounds.&lt;/p&gt;&lt;/h4&gt;&lt;/div&gt;</t>
  </si>
  <si>
    <t>Swordfish</t>
  </si>
  <si>
    <t>(+3 armor, +2 Dex, -1 size, +0 natural)</t>
  </si>
  <si>
    <t>swim 70 ft.</t>
  </si>
  <si>
    <t>gore +5 (1d8+3)</t>
  </si>
  <si>
    <t>piercing rush</t>
  </si>
  <si>
    <t>Skill Focus (Swim), Weapon Focus (gore)</t>
  </si>
  <si>
    <t>A proud fin flares along the spine of this large, sleek fish, its head coming to a spearlike point.</t>
  </si>
  <si>
    <t>Piercing Rush (Ex) When a swordfish uses its gore attack after swimming at least 10 feet, including on a charge, it adds two times its strength bonus on damage rolls.</t>
  </si>
  <si>
    <t>Swordfish are among the fastest and most efficient predators in the sea, and can grow to lengths of almost 15 feet and weigh up to 1,500 pounds.</t>
  </si>
  <si>
    <t>&lt;link rel="stylesheet"href="PF.css"&gt;&lt;div&gt;&lt;h2&gt;Fish, Swordfish&lt;/h2&gt;&lt;h3&gt;&lt;i&gt;A proud fin flares along the spine of this large, sleek fish, its head coming to a spearlike point.&lt;/i&gt;&lt;/h3&gt;&lt;br&gt;&lt;/div&gt;&lt;div class="heading"&gt;&lt;p class="alignleft"&gt;Swordfish&lt;/p&gt;&lt;p class="alignright"&gt;CR 2&lt;/p&gt;&lt;div style="clear: both;"&gt;&lt;/div&gt;&lt;/div&gt;&lt;div&gt;&lt;h5&gt;&lt;b&gt;XP &lt;/b&gt;600&lt;/h5&gt;&lt;h5&gt;N Large animal (aquatic)&lt;/h5&gt;&lt;h5&gt;&lt;b&gt;Init &lt;/b&gt;+2; &lt;b&gt;Senses &lt;/b&gt;low-light vision; Perception +10&lt;/h5&gt;&lt;/div&gt;&lt;hr/&gt;&lt;div&gt;&lt;h5&gt;&lt;b&gt;DEFENSE&lt;/b&gt;&lt;/h5&gt;&lt;/div&gt;&lt;hr/&gt;&lt;div&gt;&lt;h5&gt;&lt;b&gt;AC &lt;/b&gt;14, touch 11, flat-footed 12 (+3 armor, +2 Dex, -1 size)&lt;/h5&gt;&lt;h5&gt;&lt;b&gt;hp &lt;/b&gt;22 (4d8+4)&lt;/h5&gt;&lt;h5&gt;&lt;b&gt;Fort &lt;/b&gt;+5, &lt;b&gt;Ref &lt;/b&gt;+6, &lt;b&gt;Will &lt;/b&gt;+2&lt;/h5&gt;&lt;/div&gt;&lt;hr/&gt;&lt;div&gt;&lt;h5&gt;&lt;b&gt;OFFENSE&lt;/b&gt;&lt;/h5&gt;&lt;/div&gt;&lt;hr/&gt;&lt;div&gt;&lt;h5&gt;&lt;b&gt;Spd &lt;/b&gt;swim 70 ft.&lt;/h5&gt;&lt;h5&gt;&lt;b&gt;Melee &lt;/b&gt;gore +5 (1d8+3)&lt;/h5&gt;&lt;h5&gt;&lt;b&gt;Space &lt;/b&gt;10 ft.; &lt;b&gt;Reach &lt;/b&gt;10 ft.&lt;/h5&gt;&lt;h5&gt;&lt;b&gt;Special Attacks &lt;/b&gt;piercing rush&lt;/h5&gt;&lt;/div&gt;&lt;hr/&gt;&lt;div&gt;&lt;h5&gt;&lt;b&gt;STATISTICS&lt;/b&gt;&lt;/h5&gt;&lt;/div&gt;&lt;hr/&gt;&lt;div&gt;&lt;h5&gt;&lt;b&gt;Str &lt;/b&gt;15, &lt;b&gt;Dex &lt;/b&gt;14, &lt;b&gt;Con &lt;/b&gt;13, &lt;b&gt;Int &lt;/b&gt; 1, &lt;b&gt;Wis &lt;/b&gt;12, &lt;b&gt;Cha &lt;/b&gt;2&lt;/h5&gt;&lt;h5&gt;&lt;b&gt;Base Atk &lt;/b&gt;+3; &lt;b&gt;CMB &lt;/b&gt;+6; &lt;b&gt;CMD &lt;/b&gt;18&lt;/h5&gt;&lt;h5&gt;&lt;b&gt;Feats &lt;/b&gt;Skill Focus (Swim), Weapon Focus (gore)&lt;/h5&gt;&lt;h5&gt;&lt;b&gt;Skills &lt;/b&gt;Perception +10, Swim +18; &lt;b&gt;Racial Modifiers &lt;/b&gt;+4 Perception&lt;/h5&gt;&lt;/div&gt;&lt;hr/&gt;&lt;div&gt;&lt;h5&gt;&lt;b&gt;ECOLOGY&lt;/b&gt;&lt;/h5&gt;&lt;/div&gt;&lt;hr/&gt;&lt;div&gt;&lt;h5&gt;&lt;b&gt;Environment &lt;/b&gt; any ocean&lt;/h5&gt;&lt;h5&gt;&lt;b&gt;Organization &lt;/b&gt;solitary or pair&lt;/h5&gt;&lt;h5&gt;&lt;b&gt;Treasure &lt;/b&gt;none&lt;/h5&gt;&lt;/div&gt;&lt;hr/&gt;&lt;div&gt;&lt;h5&gt;&lt;b&gt;SPECIAL ABILITIES&lt;/b&gt;&lt;/h5&gt;&lt;/div&gt;&lt;hr/&gt;&lt;div&gt;&lt;/h5&gt;&lt;h5&gt;&lt;b&gt;Piercing Rush (Ex)&lt;/b&gt; When a swordfish uses its gore attack after swimming at least 10 feet, including on a charge, it adds two times its strength bonus on damage rolls.&lt;/h5&gt;&lt;/div&gt;&lt;br&gt;&lt;div&gt;&lt;h4&gt;&lt;p&gt;&lt;p&gt;Swordfish are among the fastest and most efficient predators in the sea, and can grow to lengths of almost 15 feet and weigh up to 1,500 pounds.&lt;/p&gt;&lt;/h4&gt;&lt;/div&gt;</t>
  </si>
  <si>
    <t>Giant Blowfish</t>
  </si>
  <si>
    <t>(+8 armor, +1 Dex, -1 size, +0 natural)</t>
  </si>
  <si>
    <t xml:space="preserve"> swim 30 ft.</t>
  </si>
  <si>
    <t>1 slam +9 (1d8+4 plus poison)</t>
  </si>
  <si>
    <t>Str 18, Dex 13, Con 17, Int 1, Wis 14, Cha 12</t>
  </si>
  <si>
    <t>Great Fortitude, Improved Initiative, Skill Focus (Perception), Weapon Focus (slam)</t>
  </si>
  <si>
    <t>Perception +5, Swim +14</t>
  </si>
  <si>
    <t>solitary, pair, or school (3-9)</t>
  </si>
  <si>
    <t>A blowfish the size of a horse drifts through the water, its quills the size of spears.</t>
  </si>
  <si>
    <t>Poison (Ex) Slam aand quills-injury; save Fort DC 16; frequency 1/ round for 6 rounds; effect 1d6 Dex, prevents breath holding; cure 1 save. Giant blowfish venom causes violent seizing of the muscles. Any non-aquatic creature affected must immediately begin making Constitution checks to continue holding its breath (see page 445 of the Core Rulebook). The save DC is Constitution-based.  Quills (Ex) Any creature attacking a giant blowfish with light or one-handed melee weapons, natural weapons, or an unarmed strike takes 1d8 points of piercing damage. A creature that grapples a giant blowfish takes 2d6 points of piercing damage each round it does so. Creatures damaged by a giant blowfish's quills must also save or be poisoned.  These gigantic cousins of common blowfish, covered in poisonous spearlike quills, can reach up to 10 feet in size, and nearly double that when fully inf lated.</t>
  </si>
  <si>
    <t>A gigantic, prehistoric fish cuts through the water, its head like a snapping turtle, complete with sharp, toothlike plates.</t>
  </si>
  <si>
    <t>&lt;link rel="stylesheet"href="PF.css"&gt;&lt;div&gt;&lt;h2&gt;Fish, Giant Blowfish&lt;/h2&gt;&lt;h3&gt;&lt;i&gt;A blowfish the size of a horse drifts through the water, its quills the size of spears.&lt;/i&gt;&lt;/h3&gt;&lt;br&gt;&lt;/div&gt;&lt;div class="heading"&gt;&lt;p class="alignleft"&gt;Giant Blowfish&lt;/p&gt;&lt;p class="alignright"&gt;CR 5&lt;/p&gt;&lt;div style="clear: both;"&gt;&lt;/div&gt;&lt;/div&gt;&lt;div&gt;&lt;h5&gt;&lt;b&gt;XP &lt;/b&gt;1,600&lt;/h5&gt;&lt;h5&gt;N Large animal (aquatic)&lt;/h5&gt;&lt;h5&gt;&lt;b&gt;Init &lt;/b&gt;+5; &lt;b&gt;Senses &lt;/b&gt;low-light vision; Perception +5&lt;/h5&gt;&lt;/div&gt;&lt;hr/&gt;&lt;div&gt;&lt;h5&gt;&lt;b&gt;DEFENSE&lt;/b&gt;&lt;/h5&gt;&lt;/div&gt;&lt;hr/&gt;&lt;div&gt;&lt;h5&gt;&lt;b&gt;AC &lt;/b&gt;18, touch 10, flat-footed 17 (+8 armor, +1 Dex, -1 size)&lt;/h5&gt;&lt;h5&gt;&lt;b&gt;hp &lt;/b&gt;52 (7d8+21)&lt;/h5&gt;&lt;h5&gt;&lt;b&gt;Fort &lt;/b&gt;+10, &lt;b&gt;Ref &lt;/b&gt;+6, &lt;b&gt;Will &lt;/b&gt;+4&lt;/h5&gt;&lt;h5&gt;&lt;b&gt;Defensive Abilities &lt;/b&gt;quills&lt;/h5&gt;&lt;/div&gt;&lt;hr/&gt;&lt;div&gt;&lt;h5&gt;&lt;b&gt;OFFENSE&lt;/b&gt;&lt;/h5&gt;&lt;/div&gt;&lt;hr/&gt;&lt;div&gt;&lt;h5&gt;&lt;b&gt;Spd &lt;/b&gt;30 ft.;  swim 30 ft.&lt;/h5&gt;&lt;h5&gt;&lt;b&gt;Melee &lt;/b&gt;1 slam +9 (1d8+4 plus poison)&lt;/h5&gt;&lt;h5&gt;&lt;b&gt;Space &lt;/b&gt;10 ft.; &lt;b&gt;Reach &lt;/b&gt;10 ft.&lt;/h5&gt;&lt;/div&gt;&lt;hr/&gt;&lt;div&gt;&lt;h5&gt;&lt;b&gt;STATISTICS&lt;/b&gt;&lt;/h5&gt;&lt;/div&gt;&lt;hr/&gt;&lt;div&gt;&lt;h5&gt;&lt;b&gt;Str &lt;/b&gt;18, &lt;b&gt;Dex &lt;/b&gt;13, &lt;b&gt;Con &lt;/b&gt;17, &lt;b&gt;Int &lt;/b&gt; 1, &lt;b&gt;Wis &lt;/b&gt;14, &lt;b&gt;Cha &lt;/b&gt;12&lt;/h5&gt;&lt;h5&gt;&lt;b&gt;Base Atk &lt;/b&gt;+5; &lt;b&gt;CMB &lt;/b&gt;+10; &lt;b&gt;CMD &lt;/b&gt;21 (can't be tripped)&lt;/h5&gt;&lt;h5&gt;&lt;b&gt;Feats &lt;/b&gt;Great Fortitude, Improved Initiative, Skill Focus (Perception), Weapon Focus (slam)&lt;/h5&gt;&lt;h5&gt;&lt;b&gt;Skills &lt;/b&gt;Perception +5, Swim +14&lt;/h5&gt;&lt;/div&gt;&lt;hr/&gt;&lt;div&gt;&lt;h5&gt;&lt;b&gt;ECOLOGY&lt;/b&gt;&lt;/h5&gt;&lt;/div&gt;&lt;hr/&gt;&lt;div&gt;&lt;h5&gt;&lt;b&gt;Environment &lt;/b&gt; warm oceans&lt;/h5&gt;&lt;h5&gt;&lt;b&gt;Organization &lt;/b&gt;solitary, pair, or school (3-9)&lt;/h5&gt;&lt;h5&gt;&lt;b&gt;Treasure &lt;/b&gt;none&lt;/h5&gt;&lt;/div&gt;&lt;hr/&gt;&lt;div&gt;&lt;h5&gt;&lt;b&gt;SPECIAL ABILITIES&lt;/b&gt;&lt;/h5&gt;&lt;/div&gt;&lt;hr/&gt;&lt;div&gt;&lt;/h5&gt;&lt;h5&gt;&lt;b&gt;Poison (Ex)&lt;/b&gt; Slam aand quills-injury; &lt;i&gt;save&lt;/i&gt; Fort DC 16; &lt;i&gt;frequency&lt;/i&gt; 1/ round for 6 rounds; &lt;i&gt;effect&lt;/i&gt; 1d6 Dex, prevents breath holding; &lt;i&gt;cure&lt;/i&gt; 1 &lt;i&gt;save&lt;/i&gt;. Giant blowfish venom causes violent seizing of the muscles. Any non-aquatic creature affected must immediately begin making Constitution checks to continue holding its breath (see page 445 of the &lt;i&gt;Core&lt;/i&gt; Rulebook). The save DC is Constitution-based.  &lt;/h5&gt;&lt;h5&gt;&lt;b&gt;Quills (Ex)&lt;/b&gt; Any creature attacking a giant blowfish with light or one-handed melee weapons, natural weapons, or an unarmed strike takes 1d8 points of piercing damage. A creature that grapples a giant blowfish takes 2d6 points of piercing damage each round it does so. Creatures damaged by a giant blowfish's quills must also save or be poisoned.  These gigantic cousins of common blowfish, covered in poisonous spearlike quills, can reach up to 10 feet in size, and nearly double that when fully inf lated.&lt;/h5&gt;&lt;/div&gt;&lt;br&gt;&lt;div&gt;&lt;h4&gt;&lt;p&gt;&lt;p&gt;&lt;i&gt;A gigantic&lt;/i&gt;, &lt;i&gt;prehistoric fish cuts through the water&lt;/i&gt;, &lt;i&gt;its head like a snapping turtle&lt;/i&gt;, &lt;i&gt;complete with sharp&lt;/i&gt;, &lt;i&gt;toothlike plates&lt;/i&gt;.&lt;/p&gt;&lt;/h4&gt;&lt;/div&gt;</t>
  </si>
  <si>
    <t>Dunkleosteus</t>
  </si>
  <si>
    <t>(+9 armor, +2 Dex, -2 size, +0 natural)</t>
  </si>
  <si>
    <t>Fort +10, Ref +9, Will +4</t>
  </si>
  <si>
    <t>bite +16 (3d8+15/19-20 plus grab)</t>
  </si>
  <si>
    <t>siphoning bite, swallow whole (1d10 acid damage, AC 10, 6 hp)</t>
  </si>
  <si>
    <t>Str 30, Dex 14, Con 17, Int 1, Wis 12, Cha 6</t>
  </si>
  <si>
    <t>Improved Critical (bite), Improved Initiative, Skill Focus (Perception), Skill Focus (Swim), Weapon Focus (bite)</t>
  </si>
  <si>
    <t>Perception +15, Swim +30</t>
  </si>
  <si>
    <t>Siphoning Bite (Ex) A dunkleosteus can open its giant mouth in a fraction of a second, creating a vortex that draws a target in. When underwater, a dunkleosteus gains an additional 5 feet of reach with its bite attack and a +2 bonus on combat maneuver checks when grappling.</t>
  </si>
  <si>
    <t>A dunkleosteus is a massive fish with a bony head, armor plating, and a beaklike maw capable of creating a vortex that siphons in its prey. Despite growing to over 30 feet in length and weighing 8,000 pounds, dunkleosteuses are agile swimmers.</t>
  </si>
  <si>
    <t>&lt;link rel="stylesheet"href="PF.css"&gt;&lt;div&gt;&lt;h2&gt;Fish, Dunkleosteus&lt;/h2&gt;&lt;h3&gt;&lt;i&gt;A gigantic, prehistoric fish cuts through the water, its head like a snapping turtle, complete with sharp, toothlike plates.&lt;/i&gt;&lt;/h3&gt;&lt;br&gt;&lt;/div&gt;&lt;div class="heading"&gt;&lt;p class="alignleft"&gt;Dunkleosteus&lt;/p&gt;&lt;p class="alignright"&gt;CR 6&lt;/p&gt;&lt;div style="clear: both;"&gt;&lt;/div&gt;&lt;/div&gt;&lt;div&gt;&lt;h5&gt;&lt;b&gt;XP &lt;/b&gt;2,400&lt;/h5&gt;&lt;h5&gt;N Huge animal (aquatic)&lt;/h5&gt;&lt;h5&gt;&lt;b&gt;Init &lt;/b&gt;+6; &lt;b&gt;Senses &lt;/b&gt;low-light vision; Perception +15&lt;/h5&gt;&lt;/div&gt;&lt;hr/&gt;&lt;div&gt;&lt;h5&gt;&lt;b&gt;DEFENSE&lt;/b&gt;&lt;/h5&gt;&lt;/div&gt;&lt;hr/&gt;&lt;div&gt;&lt;h5&gt;&lt;b&gt;AC &lt;/b&gt;19, touch 10, flat-footed 17 (+9 armor, +2 Dex, -2 size)&lt;/h5&gt;&lt;h5&gt;&lt;b&gt;hp &lt;/b&gt;75 (10d8+30)&lt;/h5&gt;&lt;h5&gt;&lt;b&gt;Fort &lt;/b&gt;+10, &lt;b&gt;Ref &lt;/b&gt;+9, &lt;b&gt;Will &lt;/b&gt;+4&lt;/h5&gt;&lt;/div&gt;&lt;hr/&gt;&lt;div&gt;&lt;h5&gt;&lt;b&gt;OFFENSE&lt;/b&gt;&lt;/h5&gt;&lt;/div&gt;&lt;hr/&gt;&lt;div&gt;&lt;h5&gt;&lt;b&gt;Spd &lt;/b&gt;swim 60 ft.&lt;/h5&gt;&lt;h5&gt;&lt;b&gt;Melee &lt;/b&gt;bite +16 (3d8+15/19-20 plus grab)&lt;/h5&gt;&lt;h5&gt;&lt;b&gt;Space &lt;/b&gt;15 ft.; &lt;b&gt;Reach &lt;/b&gt;15 ft.&lt;/h5&gt;&lt;h5&gt;&lt;b&gt;Special Attacks &lt;/b&gt;siphoning bite, swallow whole (1d10 acid damage, AC 10, 6 hp)&lt;/h5&gt;&lt;/div&gt;&lt;hr/&gt;&lt;div&gt;&lt;h5&gt;&lt;b&gt;STATISTICS&lt;/b&gt;&lt;/h5&gt;&lt;/div&gt;&lt;hr/&gt;&lt;div&gt;&lt;h5&gt;&lt;b&gt;Str &lt;/b&gt;30, &lt;b&gt;Dex &lt;/b&gt;14, &lt;b&gt;Con &lt;/b&gt;17, &lt;b&gt;Int &lt;/b&gt; 1, &lt;b&gt;Wis &lt;/b&gt;12, &lt;b&gt;Cha &lt;/b&gt;6&lt;/h5&gt;&lt;h5&gt;&lt;b&gt;Base Atk &lt;/b&gt;+7; &lt;b&gt;CMB &lt;/b&gt;+19 (+23 grapple); &lt;b&gt;CMD &lt;/b&gt;31&lt;/h5&gt;&lt;h5&gt;&lt;b&gt;Feats &lt;/b&gt;Improved Critical (bite), Improved Initiative, Skill Focus (Perception), Skill Focus (Swim), Weapon Focus (bite)&lt;/h5&gt;&lt;h5&gt;&lt;b&gt;Skills &lt;/b&gt;Perception +15, Swim +30; &lt;b&gt;Racial Modifiers &lt;/b&gt;+4 Perception&lt;/h5&gt;&lt;/div&gt;&lt;hr/&gt;&lt;div&gt;&lt;h5&gt;&lt;b&gt;ECOLOGY&lt;/b&gt;&lt;/h5&gt;&lt;/div&gt;&lt;hr/&gt;&lt;div&gt;&lt;h5&gt;&lt;b&gt;Environment &lt;/b&gt; any ocean&lt;/h5&gt;&lt;h5&gt;&lt;b&gt;Organization &lt;/b&gt;solitary&lt;/h5&gt;&lt;h5&gt;&lt;b&gt;Treasure &lt;/b&gt;none&lt;/h5&gt;&lt;/div&gt;&lt;hr/&gt;&lt;div&gt;&lt;h5&gt;&lt;b&gt;SPECIAL ABILITIES&lt;/b&gt;&lt;/h5&gt;&lt;/div&gt;&lt;hr/&gt;&lt;div&gt;&lt;/h5&gt;&lt;h5&gt;&lt;b&gt;Siphoning Bite (Ex)&lt;/b&gt; A dunkleosteus can open its giant mouth in a fraction of a second, creating a vortex that draws a target in. When underwater, a dunkleosteus gains an additional 5 feet of reach with its bite attack and a +2 bonus on combat maneuver checks when grappling.&lt;/h5&gt;&lt;/div&gt;&lt;br&gt;&lt;div&gt;&lt;h4&gt;&lt;p&gt;&lt;p&gt;A dunkleosteus is a massive fish with a bony head, armor plating, and a beaklike maw capable of creating a vortex that siphons in its prey. Despite growing to over 30 feet in length and weighing 8,000 pounds, dunkleosteuses are agile swimmers.&lt;/p&gt;&lt;/h4&gt;&lt;/div&gt;</t>
  </si>
  <si>
    <t>Malenti</t>
  </si>
  <si>
    <t>1 spear +4 (1d8+3/x3)</t>
  </si>
  <si>
    <t>1 light crossbow +5 (1d8/19-20)</t>
  </si>
  <si>
    <t>Spell-Like Abilities (CL 5th; concentration +6)  3/day-command (only works on creatures with the aquatic subtype; DC 13)</t>
  </si>
  <si>
    <t>Str 14, Dex 17, Con 14, Int 14, Wis 13, Cha 13</t>
  </si>
  <si>
    <t>DeceitfulB, Great Fortitude, Skill Focus (Bluff)B</t>
  </si>
  <si>
    <t>Bluff +6, Disguise +3, Handle Animal +3, Perception +6, Ride +8, Stealth +8, Survival +6, Swim +15</t>
  </si>
  <si>
    <t xml:space="preserve"> temperate or warm oceans</t>
  </si>
  <si>
    <t>solitary, pair, or ambush (1 plus 2-12 sahuagin and 1-4 sharks)</t>
  </si>
  <si>
    <t>NPC gear (light crossbow, spear, other treasure)</t>
  </si>
  <si>
    <t>A predatory gleam glints in the eyes of this stern-looking aquatic elf.</t>
  </si>
  <si>
    <t>Sahuagin Mutant</t>
  </si>
  <si>
    <t>Blood Frenzy (Ex) Once per day, a malenti that takes damage in combat can fly into a frenzy in the following round. It gains a +2 bonus to its Constitution and Strength, but takes a -2 penalty to its AC. The frenzy lasts as long as the battle or 1 minute, whichever is shorter.  Speak with Sharks (Su) A malenti can communicate telepathically with sharks to a distance of 150 feet. This communication is limited to simple concepts, such as "come here," "defend me," or "attack this target."</t>
  </si>
  <si>
    <t>The unpredictability and viciousness of the sahuagin race isn't just an aspect of their sharklike temperament- it seems to be inherent in their very beings. The unusual and typically deadly mutants common to the race attest to this, their forms altering and becoming more deadly based either on the needs of the community or ambiguous environmental factors. Whatever the case, sahuagin mutants often rise to positions of respect and inf luence in sahuagin communities, their innate advantages instantly placing them among their people's rulers. Of these mutants, four-armed sahuagin brutes and malenti- sahuagin with the appearances of sea elves-arise most commonly, though these are in no way the only sahuagin mutants known to the savage seas.  Sahuagin Alterations Both the four-armed sahuagin and the malenti use the stats presented on page 239 of the Bestiary as their foundations, with the following alterations. As sahuagin are such common menaces over the course of the Skull &amp; Shackles Adventure Path, their variants are included here to make encounters with the shark people even more unpredictable and deadly.  Four-Armed Sahuagin: These mutants gain Multiattack and Toughness as bonus feats and the multiweapon mastery ability. These changes do not include an increase in such a mutant's Hit Dice, but do increase its CR to 3. Despite the advantages these additions give the creature, its hit points are on the low side for a CR 3 monster. GMs should consider giving four-armed sahuagin armor considerably better than that usually worn by CR 3 monsters to make up for this relative glass jaw. Giving the creature leather armor (or an aquatic equivalent, such as shark leather armor) grants it a +2 armor bonus, increasing its AC to 18-above the average for its CR, but a considered benefit to help balance out its weakness. Four-armed sahuagin excel as barbarians, fighters, rangers, and warriors.  Malenti: These mutants gain a +4 bonus to Dexterity and Charisma, Deceitful and Skill Focus (Bluff ) as bonus feats, and command as a spell-like ability (representing increased telepathic inf luence over aquatic creatures). Additionally, a malenti's natural armor bonus decreases to +2 and the malenti loses its light blindness and natural weapons. The benefits a malenti gains largely offset those it loses, resulting in no change to the creature's CR. Malenti excel as bards, oracles, rogues, and wizards.  Other Sahuagin Mutants Although four-armed sahuagin and malenti are the most common sahuagin mutants, they are not the only abnormalities to arise from sahuagin stock. The following mutants are also sometimes found in sahuagin societies. While rarer than other mutants, they too quickly garner the respect and fear of their piscine brethren.  Prehistoric Sahuagin: Also known as adacthys, these sahuagin mutants are throwbacks to some even more savage epoch; they are Large, have a +7 natural armor bonus, and can speak with aquatic dinosaurs and megafauna in addition to sharks. They are usually found in the same waters as prehistoric creatures or waters that are somehow strangely affected by the flow of time.  Shark-Blooded Sahuagin: These sahuagin mutants have overly large maws filled with rows of sharklike teeth, and the fins and tail of an oversized thresher shark (or other local variety). These abnormalities give them the appearance of monstrous merfolk, a swim speed of 80 feet, and a bite attack that deals 1d6 points of damage. Shark-blooded sahuagin are most typically found in sahuagin communities with unusually high numbers of shark guardians and near shark breeding grounds.  Spined Sahuagin: Covered in hundreds of needle-like spines, these sahuagin can raise these piercing protrusions to impale creatures that attempt to grab or consume them. Any creature that grapples a spined sahuagin takes 1d4 points of piercing damage. Additionally, these mutants gain Defensive Combat Training as a bonus feat. Spined sahuagin most commonly appear in depths that also serve as the hunting grounds of sea serpents, thalassic behemoths, or other massive aquatic predators.</t>
  </si>
  <si>
    <t>&lt;link rel="stylesheet"href="PF.css"&gt;&lt;div&gt;&lt;h2&gt;Sahuagin Mutant, Malenti&lt;/h2&gt;&lt;h3&gt;&lt;i&gt;A predatory gleam glints in the eyes of this stern-looking aquatic elf.&lt;/i&gt;&lt;/h3&gt;&lt;br&gt;&lt;/div&gt;&lt;div class="heading"&gt;&lt;p class="alignleft"&gt;Malenti&lt;/p&gt;&lt;p class="alignright"&gt;CR 2&lt;/p&gt;&lt;div style="clear: both;"&gt;&lt;/div&gt;&lt;/div&gt;&lt;div&gt;&lt;h5&gt;&lt;b&gt;XP &lt;/b&gt;600&lt;/h5&gt;&lt;h5&gt;LE Medium monstrous humanoid (aquatic)&lt;/h5&gt;&lt;h5&gt;&lt;b&gt;Init &lt;/b&gt;+1; &lt;b&gt;Senses &lt;/b&gt;blindsense 30 ft., darkvision 60 ft.; Perception +6&lt;/h5&gt;&lt;/div&gt;&lt;hr/&gt;&lt;div&gt;&lt;h5&gt;&lt;b&gt;DEFENSE&lt;/b&gt;&lt;/h5&gt;&lt;/div&gt;&lt;hr/&gt;&lt;div&gt;&lt;h5&gt;&lt;b&gt;AC &lt;/b&gt;15, touch 13, flat-footed 12 (+3 Dex, +2 natural)&lt;/h5&gt;&lt;h5&gt;&lt;b&gt;hp &lt;/b&gt;15 (2d10+4)&lt;/h5&gt;&lt;h5&gt;&lt;b&gt;Fort &lt;/b&gt;+4, &lt;b&gt;Ref &lt;/b&gt;+6, &lt;b&gt;Will &lt;/b&gt;+4&lt;/h5&gt;&lt;/div&gt;&lt;hr/&gt;&lt;div&gt;&lt;h5&gt;&lt;b&gt;OFFENSE&lt;/b&gt;&lt;/h5&gt;&lt;/div&gt;&lt;hr/&gt;&lt;div&gt;&lt;h5&gt;&lt;b&gt;Spd &lt;/b&gt;30 ft., swim 60 ft.&lt;/h5&gt;&lt;h5&gt;&lt;b&gt;Melee &lt;/b&gt;1 spear +4 (1d8+3/x3)&lt;/h5&gt;&lt;h5&gt;&lt;b&gt;Ranged &lt;/b&gt;1 light crossbow +5 (1d8/19-20)&lt;/h5&gt;&lt;h5&gt;&lt;b&gt;Space &lt;/b&gt;5 ft.; &lt;b&gt;Reach &lt;/b&gt;5 ft.&lt;/h5&gt;&lt;h5&gt;&lt;b&gt;Special Attacks &lt;/b&gt;blood frenzy&lt;/h5&gt;&lt;h5&gt;&lt;b&gt;Spell-Like Abilities&lt;/b&gt; (CL 5th; concentration +6) &lt;/br&gt;3/day&amp;mdash;&lt;i&gt;command&lt;/i&gt; (only works on creatures with the aquatic subtype; DC 13)&lt;/h5&gt;&lt;/h5&gt;&lt;/div&gt;&lt;hr/&gt;&lt;div&gt;&lt;h5&gt;&lt;b&gt;STATISTICS&lt;/b&gt;&lt;/h5&gt;&lt;/div&gt;&lt;hr/&gt;&lt;div&gt;&lt;h5&gt;&lt;b&gt;Str &lt;/b&gt;14, &lt;b&gt;Dex &lt;/b&gt;17, &lt;b&gt;Con &lt;/b&gt;14, &lt;b&gt;Int &lt;/b&gt; 14, &lt;b&gt;Wis &lt;/b&gt;13, &lt;b&gt;Cha &lt;/b&gt;13&lt;/h5&gt;&lt;h5&gt;&lt;b&gt;Base Atk &lt;/b&gt;+2; &lt;b&gt;CMB &lt;/b&gt;+4; &lt;b&gt;CMD &lt;/b&gt;17&lt;/h5&gt;&lt;h5&gt;&lt;b&gt;Feats &lt;/b&gt;Deceitful&lt;sup&gt;B&lt;/sup&gt;, Great Fortitude, Skill Focus (Bluff)&lt;sup&gt;B&lt;/sup&gt;&lt;/h5&gt;&lt;h5&gt;&lt;b&gt;Skills &lt;/b&gt;Bluff +6, Disguise +3, Handle Animal +3, Perception +6, Ride +8, Stealth +8, Survival +6, Swim +15&lt;/h5&gt;&lt;h5&gt;&lt;b&gt;Languages &lt;/b&gt;Aquan, Common; speak with sharks&lt;/h5&gt;&lt;/div&gt;&lt;hr/&gt;&lt;div&gt;&lt;h5&gt;&lt;b&gt;ECOLOGY&lt;/b&gt;&lt;/h5&gt;&lt;/div&gt;&lt;hr/&gt;&lt;div&gt;&lt;h5&gt;&lt;b&gt;Environment &lt;/b&gt; temperate or warm oceans&lt;/h5&gt;&lt;h5&gt;&lt;b&gt;Organization &lt;/b&gt;solitary, pair, or ambush (1 plus 2-12 sahuagin and 1-4 sharks)&lt;/h5&gt;&lt;h5&gt;&lt;b&gt;Treasure &lt;/b&gt;NPC gear (light crossbow, spear, other treasure)&lt;/h5&gt;&lt;/div&gt;&lt;hr/&gt;&lt;div&gt;&lt;h5&gt;&lt;b&gt;SPECIAL ABILITIES&lt;/b&gt;&lt;/h5&gt;&lt;/div&gt;&lt;hr/&gt;&lt;div&gt;&lt;/h5&gt;&lt;h5&gt;&lt;b&gt;Blood Frenzy (Ex)&lt;/b&gt; Once per day, a malenti that takes damage in combat can fly into a frenzy in the following round. It gains a +2 bonus to its Constitution and Strength, but takes a -2 penalty to its AC. The frenzy lasts as long as the battle or 1 minute, whichever is shorter.  &lt;/h5&gt;&lt;h5&gt;&lt;b&gt;Speak with Sharks (Su)&lt;/b&gt; A malenti can communicate telepathically with sharks to a distance of 150 feet. This communication is limited to simple concepts, such as "come here," "defend me," or "attack this target."&lt;/h5&gt;&lt;/div&gt;&lt;br&gt;&lt;div&gt;&lt;h4&gt;&lt;p&gt;&lt;p&gt;The unpredictability and viciousness of the sahuagin race isn't just an aspect of their sharklike temperament- it seems to be inherent in their very beings. The unusual and typically deadly mutants common to the race attest to this, their forms altering and becoming more deadly based either on the needs of the community or ambiguous environmental factors. Whatever the case, sahuagin mutants often rise to positions of respect and inf luence in sahuagin communities, their innate advantages instantly placing them among their people's rulers. Of these mutants, four-armed sahuagin brutes and malenti- sahuagin with the appearances of sea elves-arise most commonly, though these are in no way the only sahuagin mutants known to the savage seas.  &lt;br&gt;&lt;b&gt;Sahuagin Alterations &lt;/b&gt;&lt;br&gt;Both the four-armed sahuagin and the malenti use the stats presented on page 239 of the &lt;i&gt;Bestiary&lt;/i&gt; as their foundations, with the following alterations. As sahuagin are such common menaces over the course of the Skull &amp; Shackles Adventure Path, their variants are included here to make encounters with the shark people even more unpredictable and deadly.  &lt;br&gt;&lt;b&gt;Four-Armed Sahuagin:&lt;/b&gt; These mutants gain Multiattack and Toughness as bonus feats and the multiweapon mastery ability. These changes do not include an increase in such a mutant's Hit Dice, but do increase its CR to 3. Despite the advantages these additions give the creature, its hit points are on the low side for a CR 3 monster. GMs should consider giving four-armed sahuagin armor considerably better than that usually worn by CR 3 monsters to make up for this relative glass jaw. Giving the creature leather armor (or an aquatic equivalent, such as shark leather armor) grants it a +2 armor bonus, increasing its AC to 18-above the average for its CR, but a considered benefit to help balance out its weakness. Four-armed sahuagin excel as barbarians, fighters, rangers, and warriors.  &lt;br&gt;&lt;b&gt;Malenti:&lt;/b&gt; These mutants gain a +4 bonus to Dexterity and Charisma, Deceitful and Skill Focus (Bluff ) as bonus feats, and &lt;i&gt;command&lt;/i&gt; as a spell-like ability (representing increased telepathic inf luence over aquatic creatures). Additionally, a malenti's natural armor bonus decreases to +2 and the malenti loses its light blindness and natural weapons. The benefits a malenti gains largely offset those it loses, resulting in no change to the creature's CR. Malenti excel as bards, oracles, rogues, and wizards.  &lt;br&gt;&lt;b&gt;Other Sahuagin Mutants&lt;/b&gt;&lt;br&gt; Although four-armed sahuagin and malenti are the most common sahuagin mutants, they are not the only abnormalities to arise from sahuagin stock. The following mutants are also sometimes found in sahuagin societies. While rarer than other mutants, they too quickly garner the respect and fear of their piscine brethren.  &lt;br&gt;&lt;b&gt;Prehistoric Sahuagin:&lt;/b&gt; Also known as adacthys, these sahuagin mutants are throwbacks to some even more savage epoch; they are Large, have a +7 natural armor bonus, and can speak with aquatic dinosaurs and megafauna in addition to sharks. They are usually found in the same waters as prehistoric creatures or waters that are somehow strangely affected by the flow of time.  &lt;br&gt;&lt;b&gt;Shark-Blooded Sahuagin:&lt;/b&gt; These sahuagin mutants have overly large maws filled with rows of sharklike teeth, and the fins and tail of an oversized thresher shark (or other local variety). These abnormalities give them the appearance of monstrous merfolk, a swim speed of 80 feet, and a bite attack that deals 1d6 points of damage. Shark-blooded sahuagin are most typically found in sahuagin communities with unusually high numbers of shark guardians and near shark breeding grounds.  &lt;br&gt;&lt;b&gt;Spined Sahuagin:&lt;/b&gt; Covered in hundreds of needle-like spines, these sahuagin can raise these piercing protrusions to impale creatures that attempt to grab or consume them. Any creature that grapples a spined sahuagin takes 1d4 points of piercing damage. Additionally, these mutants gain Defensive Combat Training as a bonus feat. Spined sahuagin most commonly appear in depths that also serve as the hunting grounds of sea serpents, thalassic behemoths, or other massive aquatic predators.&lt;/p&gt;&lt;/h4&gt;&lt;/div&gt;</t>
  </si>
  <si>
    <t>Four-armed</t>
  </si>
  <si>
    <t>trident +4 (1d8+2), bite +2 (1d4+1), 2 claws +4 (1d4+2) or  bite +4 (1d4+1), 4 claws +4 (1d4+2)</t>
  </si>
  <si>
    <t>Great Fortitude, MultiattackB, ToughnessB</t>
  </si>
  <si>
    <t>solitary, pair, unit (1 plus 3-18 sahuagin), royal guard (2-8 plus 1 sahuagin chieftain of 4th level)</t>
  </si>
  <si>
    <t>This burly humanoid has sharp scales and fins like some predatory fish. As if its maw full of serrated teeth were not intimidating enough, the monstrosity clenches deadly claws at the ends of four powerful arms.</t>
  </si>
  <si>
    <t>Blood Frenzy (Ex) Once per day, a four-armed sahuagin that takes damage in combat can fly into a frenzy in the following round. It gains a +2 bonus to its Constitution and Strength, but takes a -2 penalty to its AC. The frenzy lasts as long as the battle or 1 minute, whichever is shorter.  Multiweapon Mastery (Ex) A four-armed sahuagin never takes penalties on attack rolls when fighting with multiple weapons, and treats claws as primary attacks even when also wielding weapons.  Speak with Sharks (Su) A four-armed sahuagin can communicate telepathically with sharks to a distance of 150 feet. This communication is limited to simple concepts, such as "come here," "defend me," or "attack this target."</t>
  </si>
  <si>
    <t>&lt;link rel="stylesheet"href="PF.css"&gt;&lt;div&gt;&lt;h2&gt;Sahuagin Mutant, Four-armed&lt;/h2&gt;&lt;h3&gt;&lt;i&gt;This burly humanoid has sharp scales and fins like some predatory fish. As if its maw full of serrated teeth were not intimidating enough, the monstrosity clenches deadly claws at the ends of four powerful arms.&lt;/i&gt;&lt;/h3&gt;&lt;br&gt;&lt;/div&gt;&lt;div class="heading"&gt;&lt;p class="alignleft"&gt;Four-armed&lt;/p&gt;&lt;p class="alignright"&gt;CR 3&lt;/p&gt;&lt;div style="clear: both;"&gt;&lt;/div&gt;&lt;/div&gt;&lt;div&gt;&lt;h5&gt;&lt;b&gt;XP &lt;/b&gt;800&lt;/h5&gt;&lt;h5&gt;LE Medium monstrous humanoid (aquatic)&lt;/h5&gt;&lt;h5&gt;&lt;b&gt;Init &lt;/b&gt;+1; &lt;b&gt;Senses &lt;/b&gt;blindsense 30 ft., darkvision 60 ft.; Perception +6&lt;/h5&gt;&lt;/div&gt;&lt;hr/&gt;&lt;div&gt;&lt;h5&gt;&lt;b&gt;DEFENSE&lt;/b&gt;&lt;/h5&gt;&lt;/div&gt;&lt;hr/&gt;&lt;div&gt;&lt;h5&gt;&lt;b&gt;AC &lt;/b&gt;16, touch 11, flat-footed 15 (+1 Dex, +5 natural)&lt;/h5&gt;&lt;h5&gt;&lt;b&gt;hp &lt;/b&gt;18 (2d10+7)&lt;/h5&gt;&lt;h5&gt;&lt;b&gt;Fort &lt;/b&gt;+4, &lt;b&gt;Ref &lt;/b&gt;+4, &lt;b&gt;Will &lt;/b&gt;+4&lt;/h5&gt;&lt;h5&gt;&lt;b&gt;Weaknesses &lt;/b&gt;light blindness&lt;/h5&gt;&lt;/div&gt;&lt;hr/&gt;&lt;div&gt;&lt;h5&gt;&lt;b&gt;OFFENSE&lt;/b&gt;&lt;/h5&gt;&lt;/div&gt;&lt;hr/&gt;&lt;div&gt;&lt;h5&gt;&lt;b&gt;Spd &lt;/b&gt;30 ft., swim 60 ft.&lt;/h5&gt;&lt;h5&gt;&lt;b&gt;Melee &lt;/b&gt;trident +4 (1d8+2), bite +2 (1d4+1), 2 claws +4 (1d4+2) or &lt;/br&gt; bite +4 (1d4+1), 4 claws +4 (1d4+2)&lt;/h5&gt;&lt;h5&gt;&lt;b&gt;Space &lt;/b&gt;5 ft.; &lt;b&gt;Reach &lt;/b&gt;5 ft.&lt;/h5&gt;&lt;h5&gt;&lt;b&gt;Special Attacks &lt;/b&gt;blood frenzy&lt;/h5&gt;&lt;/div&gt;&lt;hr/&gt;&lt;div&gt;&lt;h5&gt;&lt;b&gt;STATISTICS&lt;/b&gt;&lt;/h5&gt;&lt;/div&gt;&lt;hr/&gt;&lt;div&gt;&lt;h5&gt;&lt;b&gt;Str &lt;/b&gt;14, &lt;b&gt;Dex &lt;/b&gt;13, &lt;b&gt;Con &lt;/b&gt;14, &lt;b&gt;Int &lt;/b&gt; 14, &lt;b&gt;Wis &lt;/b&gt;13, &lt;b&gt;Cha &lt;/b&gt;9&lt;/h5&gt;&lt;h5&gt;&lt;b&gt;Base Atk &lt;/b&gt;+2; &lt;b&gt;CMB &lt;/b&gt;+4; &lt;b&gt;CMD &lt;/b&gt;15&lt;/h5&gt;&lt;h5&gt;&lt;b&gt;Feats &lt;/b&gt;Great Fortitude, Multiattack&lt;sup&gt;B&lt;/sup&gt;, Toughness&lt;sup&gt;B&lt;/sup&gt;&lt;/h5&gt;&lt;h5&gt;&lt;b&gt;Skills &lt;/b&gt;Handle Animal +1, Perception +6, Ride +6, Stealth +6, Survival +6, Swim +15&lt;/h5&gt;&lt;h5&gt;&lt;b&gt;Languages &lt;/b&gt;Aquan, Common; speak with sharks&lt;/h5&gt;&lt;/div&gt;&lt;hr/&gt;&lt;div&gt;&lt;h5&gt;&lt;b&gt;ECOLOGY&lt;/b&gt;&lt;/h5&gt;&lt;/div&gt;&lt;hr/&gt;&lt;div&gt;&lt;h5&gt;&lt;b&gt;Environment &lt;/b&gt; temperate or warm ocean&lt;/h5&gt;&lt;h5&gt;&lt;b&gt;Organization &lt;/b&gt;solitary, pair, unit (1 plus 3-18 sahuagin), royal guard (2-8 plus 1 sahuagin chieftain of 4th level)&lt;/h5&gt;&lt;h5&gt;&lt;b&gt;Treasure &lt;/b&gt;NPC gear (trident, other treasure)&lt;/h5&gt;&lt;/div&gt;&lt;hr/&gt;&lt;div&gt;&lt;h5&gt;&lt;b&gt;SPECIAL ABILITIES&lt;/b&gt;&lt;/h5&gt;&lt;/div&gt;&lt;hr/&gt;&lt;div&gt;&lt;/h5&gt;&lt;h5&gt;&lt;b&gt;Blood Frenzy (Ex)&lt;/b&gt; Once per day, a four-armed sahuagin that takes damage in combat can fly into a frenzy in the following round. It gains a +2 bonus to its Constitution and Strength, but takes a -2 penalty to its AC. The frenzy lasts as long as the battle or 1 minute, whichever is shorter.  &lt;/h5&gt;&lt;h5&gt;&lt;b&gt;Multiweapon Mastery (Ex)&lt;/b&gt; A four-armed sahuagin never takes penalties on attack rolls when fighting with multiple weapons, and treats claws as primary attacks even when also wielding weapons.  &lt;/h5&gt;&lt;h5&gt;&lt;b&gt;Speak with Sharks (Su)&lt;/b&gt; A four-armed sahuagin can communicate telepathically with sharks to a distance of 150 feet. This communication is limited to simple concepts, such as "come here," "defend me," or "attack this target."&lt;/h5&gt;&lt;/div&gt;&lt;br&gt;&lt;div&gt;&lt;h4&gt;&lt;p&gt;&lt;p&gt;The unpredictability and viciousness of the sahuagin race isn't just an aspect of their sharklike temperament- it seems to be inherent in their very beings. The unusual and typically deadly mutants common to the race attest to this, their forms altering and becoming more deadly based either on the needs of the community or ambiguous environmental factors. Whatever the case, sahuagin mutants often rise to positions of respect and inf luence in sahuagin communities, their innate advantages instantly placing them among their people's rulers. Of these mutants, four-armed sahuagin brutes and malenti- sahuagin with the appearances of sea elves-arise most commonly, though these are in no way the only sahuagin mutants known to the savage seas.  &lt;br&gt;&lt;b&gt;Sahuagin Alterations &lt;/b&gt;&lt;br&gt;Both the four-armed sahuagin and the malenti use the stats presented on page 239 of the &lt;i&gt;Bestiary&lt;/i&gt; as their foundations, with the following alterations. As sahuagin are such common menaces over the course of the Skull &amp; Shackles Adventure Path, their variants are included here to make encounters with the shark people even more unpredictable and deadly.  &lt;br&gt;&lt;b&gt;Four-Armed Sahuagin:&lt;/b&gt; These mutants gain Multiattack and Toughness as bonus feats and the multiweapon mastery ability. These changes do not include an increase in such a mutant's Hit Dice, but do increase its CR to 3. Despite the advantages these additions give the creature, its hit points are on the low side for a CR 3 monster. GMs should consider giving four-armed sahuagin armor considerably better than that usually worn by CR 3 monsters to make up for this relative glass jaw. Giving the creature leather armor (or an aquatic equivalent, such as shark leather armor) grants it a +2 armor bonus, increasing its AC to 18-above the average for its CR, but a considered benefit to help balance out its weakness. Four-armed sahuagin excel as barbarians, fighters, rangers, and warriors.  &lt;br&gt;&lt;b&gt;Malenti:&lt;/b&gt; These mutants gain a +4 bonus to Dexterity and Charisma, Deceitful and Skill Focus (Bluff ) as bonus feats, and &lt;i&gt;command&lt;/i&gt; as a spell-like ability (representing increased telepathic inf luence over aquatic creatures). Additionally, a malenti's natural armor bonus decreases to +2 and the malenti loses its light blindness and natural weapons. The benefits a malenti gains largely offset those it loses, resulting in no change to the creature's CR. Malenti excel as bards, oracles, rogues, and wizards.  &lt;br&gt;&lt;b&gt;Other Sahuagin Mutants&lt;/b&gt;&lt;br&gt; Although four-armed sahuagin and malenti are the most common sahuagin mutants, they are not the only abnormalities to arise from sahuagin stock. The following mutants are also sometimes found in sahuagin societies. While rarer than other mutants, they too quickly garner the respect and fear of their piscine brethren.  &lt;br&gt;&lt;b&gt;Prehistoric Sahuagin:&lt;/b&gt; Also known as adacthys, these sahuagin mutants are throwbacks to some even more savage epoch; they are Large, have a +7 natural armor bonus, and can speak with aquatic dinosaurs and megafauna in addition to sharks. They are usually found in the same waters as prehistoric creatures or waters that are somehow strangely affected by the flow of time.  &lt;br&gt;&lt;b&gt;Shark-Blooded Sahuagin:&lt;/b&gt; These sahuagin mutants have overly large maws filled with rows of sharklike teeth, and the fins and tail of an oversized thresher shark (or other local variety). These abnormalities give them the appearance of monstrous merfolk, a swim speed of 80 feet, and a bite attack that deals 1d6 points of damage. Shark-blooded sahuagin are most typically found in sahuagin communities with unusually high numbers of shark guardians and near shark breeding grounds.  &lt;br&gt;&lt;b&gt;Spined Sahuagin:&lt;/b&gt; Covered in hundreds of needle-like spines, these sahuagin can raise these piercing protrusions to impale creatures that attempt to grab or consume them. Any creature that grapples a spined sahuagin takes 1d4 points of piercing damage. Additionally, these mutants gain Defensive Combat Training as a bonus feat. Spined sahuagin most commonly appear in depths that also serve as the hunting grounds of sea serpents, thalassic behemoths, or other massive aquatic predators.&lt;/p&gt;&lt;/h4&gt;&lt;/div&gt;</t>
  </si>
  <si>
    <t>Black Spot</t>
  </si>
  <si>
    <t>darkvision 60 ft., low-light vision, scent; Perception +0</t>
  </si>
  <si>
    <t>bite +4 (1d3-5), spines -2 (1d2-5 plus curse)</t>
  </si>
  <si>
    <t>leaping charge</t>
  </si>
  <si>
    <t>Str 1, Dex 13, Con 10, Int -, Wis 10, Cha 15</t>
  </si>
  <si>
    <t>5 (13 vs. bull rush or trip)</t>
  </si>
  <si>
    <t>Acrobatics +9, Swim +3</t>
  </si>
  <si>
    <t xml:space="preserve"> temperate or warm oceans or coastlines</t>
  </si>
  <si>
    <t>solitary, pair, or cluster (2-5)</t>
  </si>
  <si>
    <t>The spines of this sizable sea urchin bristle, revealing a strange, multipart beak gnashing in their midst.</t>
  </si>
  <si>
    <t>Sea Urchin</t>
  </si>
  <si>
    <t>Curse (Su) Instead of poison, the spines of black spots bear what is for some a minor annoyance, but for sailors nearly a death sentence. The save DC is Charisma-based.  Spines-injury; save Fort DC 13; onset 1 round; frequency constant; effect target takes a -10 penalty on Swim checks and cannot hold its breath. If forced underwater, the target must save each round (Core Rulebook 445) or drown.  Leaping Charge (Ex) A black spot ignores rough terrain and gaps less than 10 feet wide when charging. Additionally, its charges do no provoke attacks of opportunity.  Spines (Ex) A black spot's spines can swivel to face any approaching creature. Any creature that attacks a black spot urchin with an unarmed strike or a natural attack is automatically attacked by the black spot's spines as an immediate action. If the spines hit, they can curse the target as well.  Stability (Ex) All giant urchins and similar creatures-like black spots-receive a +8 bonus to CMD when resisting a bull rush or trip attempt.</t>
  </si>
  <si>
    <t>Though not actually intelligent, black spots are terrifyingly adept at locating prey and potential threats, leaping forth from tide pools in great bounds to skewer their victims. However, the true danger of a black spot urchin comes not from its gnashing, star-shaped beak or its needle-pointed spines, but rather from its weird magical nature.  Instead of simply poisoning those it punctures, a black spot urchin in fact curses them, inhibiting their ability to swim. How exactly black spots came by such a strange ability and what they gain from drowning their victims days or even years after first encountering them are anyone's guess, but sailors stung by one of the beasts often refuse to go to sea again for fear of their lives.  A black spot urchin is typically several feet in diameter, but is mostly made of its long spines and so weighs only a few pounds.</t>
  </si>
  <si>
    <t>&lt;link rel="stylesheet"href="PF.css"&gt;&lt;div&gt;&lt;h2&gt;Sea Urchin, Giant Black Spot&lt;/h2&gt;&lt;h3&gt;&lt;i&gt;The spines of this sizable sea urchin bristle, revealing a strange, multipart beak gnashing in their midst.&lt;/i&gt;&lt;/h3&gt;&lt;br&gt;&lt;/div&gt;&lt;div class="heading"&gt;&lt;p class="alignleft"&gt;Black Spot&lt;/p&gt;&lt;p class="alignright"&gt;CR 1/2&lt;/p&gt;&lt;div style="clear: both;"&gt;&lt;/div&gt;&lt;/div&gt;&lt;div&gt;&lt;h5&gt;&lt;b&gt;XP &lt;/b&gt;200&lt;/h5&gt;&lt;h5&gt;NE Tiny magical beast (aquatic)&lt;/h5&gt;&lt;h5&gt;&lt;b&gt;Init &lt;/b&gt;+1; &lt;b&gt;Senses &lt;/b&gt;darkvision 60 ft., low-light vision, scent; Perception +0&lt;/h5&gt;&lt;/div&gt;&lt;hr/&gt;&lt;div&gt;&lt;h5&gt;&lt;b&gt;DEFENSE&lt;/b&gt;&lt;/h5&gt;&lt;/div&gt;&lt;hr/&gt;&lt;div&gt;&lt;h5&gt;&lt;b&gt;AC &lt;/b&gt;15, touch 13, flat-footed 14 (+1 Dex, +2 natural, +2 size)&lt;/h5&gt;&lt;h5&gt;&lt;b&gt;hp &lt;/b&gt;5 (1d10)&lt;/h5&gt;&lt;h5&gt;&lt;b&gt;Fort &lt;/b&gt;+2, &lt;b&gt;Ref &lt;/b&gt;+3, &lt;b&gt;Will &lt;/b&gt;+0&lt;/h5&gt;&lt;h5&gt;&lt;b&gt;Defensive Abilities &lt;/b&gt;stability; &lt;b&gt;Immune &lt;/b&gt;mind-affecting effects; &lt;b&gt;Resist &lt;/b&gt;cold 5&lt;/h5&gt;&lt;/div&gt;&lt;hr/&gt;&lt;div&gt;&lt;h5&gt;&lt;b&gt;OFFENSE&lt;/b&gt;&lt;/h5&gt;&lt;/div&gt;&lt;hr/&gt;&lt;div&gt;&lt;h5&gt;&lt;b&gt;Spd &lt;/b&gt;20 ft., swim 20 ft.&lt;/h5&gt;&lt;h5&gt;&lt;b&gt;Melee &lt;/b&gt;bite +4 (1d3-5), spines -2 (1d2-5 plus curse)&lt;/h5&gt;&lt;h5&gt;&lt;b&gt;Space &lt;/b&gt;2 1/2 ft.; &lt;b&gt;Reach &lt;/b&gt;0 ft.&lt;/h5&gt;&lt;h5&gt;&lt;b&gt;Special Attacks &lt;/b&gt;leaping charge&lt;/h5&gt;&lt;/div&gt;&lt;hr/&gt;&lt;div&gt;&lt;h5&gt;&lt;b&gt;STATISTICS&lt;/b&gt;&lt;/h5&gt;&lt;/div&gt;&lt;hr/&gt;&lt;div&gt;&lt;h5&gt;&lt;b&gt;Str &lt;/b&gt;1, &lt;b&gt;Dex &lt;/b&gt;13, &lt;b&gt;Con &lt;/b&gt;10, &lt;b&gt;Int &lt;/b&gt; -, &lt;b&gt;Wis &lt;/b&gt;10, &lt;b&gt;Cha &lt;/b&gt;15&lt;/h5&gt;&lt;h5&gt;&lt;b&gt;Base Atk &lt;/b&gt;+1; &lt;b&gt;CMB &lt;/b&gt;+0; &lt;b&gt;CMD &lt;/b&gt;5 (13 vs. bull rush or trip)&lt;/h5&gt;&lt;h5&gt;&lt;b&gt;Feats &lt;/b&gt;Weapon Finesse&lt;/h5&gt;&lt;h5&gt;&lt;b&gt;Skills &lt;/b&gt;Acrobatics +9, Swim +3; &lt;b&gt;Racial Modifiers &lt;/b&gt;+8 Acrobatics&lt;/h5&gt;&lt;h5&gt;&lt;b&gt;Languages &lt;/b&gt;none&lt;/h5&gt;&lt;h5&gt;&lt;b&gt;SQ &lt;/b&gt;amphibious&lt;/h5&gt;&lt;/div&gt;&lt;hr/&gt;&lt;div&gt;&lt;h5&gt;&lt;b&gt;ECOLOGY&lt;/b&gt;&lt;/h5&gt;&lt;/div&gt;&lt;hr/&gt;&lt;div&gt;&lt;h5&gt;&lt;b&gt;Environment &lt;/b&gt; temperate or warm oceans or coastlines&lt;/h5&gt;&lt;h5&gt;&lt;b&gt;Organization &lt;/b&gt;solitary, pair, or cluster (2-5)&lt;/h5&gt;&lt;h5&gt;&lt;b&gt;Treasure &lt;/b&gt;none&lt;/h5&gt;&lt;/div&gt;&lt;hr/&gt;&lt;div&gt;&lt;h5&gt;&lt;b&gt;SPECIAL ABILITIES&lt;/b&gt;&lt;/h5&gt;&lt;/div&gt;&lt;hr/&gt;&lt;div&gt;&lt;/h5&gt;&lt;h5&gt;&lt;b&gt;Curse (Su)&lt;/b&gt; Instead of poison, the spines of black spots bear what is for some a minor annoyance, but for sailors nearly a death sentence. The save DC is Charisma-based.  Spines-injury; save Fort DC 13; &lt;i&gt;onset&lt;/i&gt; 1 round; frequency constant; effect target takes a -10 penalty on Swim checks and cannot hold its breath. If forced underwater, the target must save each round (&lt;i&gt;Core Rulebook&lt;/i&gt; 445) or drown.  &lt;/h5&gt;&lt;h5&gt;&lt;b&gt;Leaping Charge (Ex)&lt;/b&gt; A black spot ignores rough terrain and gaps less than 10 feet wide when charging. Additionally, its charges do no provoke attacks of opportunity.  &lt;/h5&gt;&lt;h5&gt;&lt;b&gt;Spines (Ex)&lt;/b&gt; A black spot's spines can swivel to face any approaching creature. Any creature that attacks a black spot urchin with an unarmed strike or a natural attack is automatically attacked by the black spot's spines as an immediate action. If the spines hit, they can curse the target as well.  &lt;/h5&gt;&lt;h5&gt;&lt;b&gt;Stability (Ex)&lt;/b&gt; All giant urchins and similar creatures-like black spots-receive a +8 bonus to CMD when resisting a bull rush or trip attempt.&lt;/h5&gt;&lt;/div&gt;&lt;br&gt;&lt;div&gt;&lt;h4&gt;&lt;p&gt;&lt;p&gt;Though not actually intelligent, black spots are terrifyingly adept at locating prey and potential threats, leaping forth from tide pools in great bounds to skewer their victims. However, the true danger of a black spot urchin comes not from its gnashing, star-shaped beak or its needle-pointed spines, but rather from its weird magical nature.  Instead of simply poisoning those it punctures, a black spot urchin in fact curses them, inhibiting their ability to swim. How exactly black spots came by such a strange ability and what they gain from drowning their victims days or even years after first encountering them are anyone's guess, but sailors stung by one of the beasts often refuse to go to sea again for fear of their lives.  A black spot urchin is typically several feet in diameter, but is mostly made of its long spines and so weighs only a few pounds.&lt;/p&gt;&lt;/h4&gt;&lt;/div&gt;</t>
  </si>
  <si>
    <t>Ravenous Urchin Swarm</t>
  </si>
  <si>
    <t>darkvision 60 ft., scent; Perception +1</t>
  </si>
  <si>
    <t>Fort +4, Ref +2, Will +2</t>
  </si>
  <si>
    <t>mind-affecting effects,</t>
  </si>
  <si>
    <t>swarm +6 (2d6 plus poison)</t>
  </si>
  <si>
    <t>distraction (DC 14), jet, underfoot</t>
  </si>
  <si>
    <t>Str 1, Dex 13, Con 10, Int -, Wis 13, Cha 9</t>
  </si>
  <si>
    <t>Acrobatics +8,</t>
  </si>
  <si>
    <t xml:space="preserve"> any coastlines or water</t>
  </si>
  <si>
    <t>solitary, pool (2-5), or red tide (11-20)</t>
  </si>
  <si>
    <t>A wave of swift-moving spines rushes forward-a roiling tide of dangerously fast sea urchins.</t>
  </si>
  <si>
    <t>Jet (Ex) While underwater, a ravenous urchin swarm can jet as a full-round action at a speed of 70 feet. It must move in a straight line, but does not provoke attacks of opportunity while jetting.  Poison (Ex) Swarm-injury; save Fort DC 12; frequency 1/round for 6 rounds; effect 1d2 Dex and reduce movement speed by 10 feet (to a minimum of 5 feet); cure 1 save. The venom of ravenous urchin swarms stiffens muscles and locks joints into painful configurations. The save DC is Constitution-based.  Underfoot (Ex) Each time a creature moves through a space occupied by a ravenous urchin swarm or starts its movement in such a space, it runs the risk of a ravenous urchin moving underfoot. The creature must succeed at a DC 13 Reflex save or take 1 point of damage plus poison. Additionally, the affected creature's movement speed is reduced by half because its foot is wounded. This movement penalty lasts for 24 hours, until the creature is successfully treated with a DC 15 Heal check, or until it receives at least 1 point of magical healing. A charging or running creature must immediately stop if it steps on a ravenous urchin. Any creature moving at half its speed or slower can pick its way through a tidal pool of ravenous urchins (but not a ravenous urchin swarm) with no trouble. The save DC is Constitution-based.</t>
  </si>
  <si>
    <t>Unlike most urchins, the creatures that make up the infamous urchin swarms are capable of propelling themselves beneath the waves at furious speeds, creating a dangerous threat to pearl divers and other aquatic creatures-often one that's dismissed as a myth until it's far too late.</t>
  </si>
  <si>
    <t>&lt;link rel="stylesheet"href="PF.css"&gt;&lt;div&gt;&lt;h2&gt;Sea Urchin, Ravenous Urchin Swarm&lt;/h2&gt;&lt;h3&gt;&lt;i&gt;A wave of swift-moving spines rushes forward-a roiling tide of dangerously fast sea urchins.&lt;/i&gt;&lt;/h3&gt;&lt;br&gt;&lt;/div&gt;&lt;div class="heading"&gt;&lt;p class="alignleft"&gt;Ravenous Urchin Swarm&lt;/p&gt;&lt;p class="alignright"&gt;CR 2&lt;/p&gt;&lt;div style="clear: both;"&gt;&lt;/div&gt;&lt;/div&gt;&lt;div&gt;&lt;h5&gt;&lt;b&gt;XP &lt;/b&gt;600&lt;/h5&gt;&lt;h5&gt;NE Tiny vermin (aquatic, swarm)&lt;/h5&gt;&lt;h5&gt;&lt;b&gt;Init &lt;/b&gt;+1; &lt;b&gt;Senses &lt;/b&gt;darkvision 60 ft., scent; Perception +1&lt;/h5&gt;&lt;/div&gt;&lt;hr/&gt;&lt;div&gt;&lt;h5&gt;&lt;b&gt;DEFENSE&lt;/b&gt;&lt;/h5&gt;&lt;/div&gt;&lt;hr/&gt;&lt;div&gt;&lt;h5&gt;&lt;b&gt;AC &lt;/b&gt;15, touch 13, flat-footed 14 (+1 Dex, +2 natural, +2 size)&lt;/h5&gt;&lt;h5&gt;&lt;b&gt;hp &lt;/b&gt;18 (4d8)&lt;/h5&gt;&lt;h5&gt;&lt;b&gt;Fort &lt;/b&gt;+4, &lt;b&gt;Ref &lt;/b&gt;+2, &lt;b&gt;Will &lt;/b&gt;+2&lt;/h5&gt;&lt;h5&gt;&lt;b&gt;Immune &lt;/b&gt;mind-affecting effects,; &lt;b&gt;Resist &lt;/b&gt;cold 5&lt;/h5&gt;&lt;/div&gt;&lt;hr/&gt;&lt;div&gt;&lt;h5&gt;&lt;b&gt;OFFENSE&lt;/b&gt;&lt;/h5&gt;&lt;/div&gt;&lt;hr/&gt;&lt;div&gt;&lt;h5&gt;&lt;b&gt;Spd &lt;/b&gt;10 ft., swim 20 ft.&lt;/h5&gt;&lt;h5&gt;&lt;b&gt;Melee &lt;/b&gt;swarm +6 (2d6 plus poison)&lt;/h5&gt;&lt;h5&gt;&lt;b&gt;Space &lt;/b&gt;10 ft.; &lt;b&gt;Reach &lt;/b&gt;0 ft.&lt;/h5&gt;&lt;h5&gt;&lt;b&gt;Special Attacks &lt;/b&gt;distraction (DC 14), jet, underfoot&lt;/h5&gt;&lt;/div&gt;&lt;hr/&gt;&lt;div&gt;&lt;h5&gt;&lt;b&gt;STATISTICS&lt;/b&gt;&lt;/h5&gt;&lt;/div&gt;&lt;hr/&gt;&lt;div&gt;&lt;h5&gt;&lt;b&gt;Str &lt;/b&gt;1, &lt;b&gt;Dex &lt;/b&gt;13, &lt;b&gt;Con &lt;/b&gt;10, &lt;b&gt;Int &lt;/b&gt; -, &lt;b&gt;Wis &lt;/b&gt;13, &lt;b&gt;Cha &lt;/b&gt;9&lt;/h5&gt;&lt;h5&gt;&lt;b&gt;Base Atk &lt;/b&gt;+3; &lt;b&gt;CMB &lt;/b&gt;+2; &lt;b&gt;CMD &lt;/b&gt;7 (can't be tripped)&lt;/h5&gt;&lt;h5&gt;&lt;b&gt;Feats &lt;/b&gt;Weapon Finesse&lt;/h5&gt;&lt;h5&gt;&lt;b&gt;Skills &lt;/b&gt;Acrobatics +9, Swim +3; &lt;b&gt;Racial Modifiers &lt;/b&gt;Acrobatics +8,&lt;/h5&gt;&lt;h5&gt;&lt;b&gt;SQ &lt;/b&gt;amphibious&lt;/h5&gt;&lt;/div&gt;&lt;hr/&gt;&lt;div&gt;&lt;h5&gt;&lt;b&gt;ECOLOGY&lt;/b&gt;&lt;/h5&gt;&lt;/div&gt;&lt;hr/&gt;&lt;div&gt;&lt;h5&gt;&lt;b&gt;Environment &lt;/b&gt; any coastlines or water&lt;/h5&gt;&lt;h5&gt;&lt;b&gt;Organization &lt;/b&gt;solitary, pool (2-5), or red tide (11-20)&lt;/h5&gt;&lt;h5&gt;&lt;b&gt;Treasure &lt;/b&gt;none&lt;/h5&gt;&lt;/div&gt;&lt;hr/&gt;&lt;div&gt;&lt;h5&gt;&lt;b&gt;SPECIAL ABILITIES&lt;/b&gt;&lt;/h5&gt;&lt;/div&gt;&lt;hr/&gt;&lt;div&gt;&lt;/h5&gt;&lt;h5&gt;&lt;b&gt;Jet (Ex)&lt;/b&gt; While underwater, a ravenous urchin swarm can jet as a full-round action at a speed of 70 feet. It must move in a straight line, but does not provoke attacks of opportunity while jetting.  &lt;/h5&gt;&lt;h5&gt;&lt;b&gt;Poison (Ex)&lt;/b&gt; Swarm-injury; &lt;i&gt;save&lt;/i&gt; Fort DC 12; &lt;i&gt;frequency&lt;/i&gt; 1/round for 6 rounds; &lt;i&gt;effect&lt;/i&gt; 1d2 Dex and reduce movement speed by 10 feet (to a minimum of 5 feet); &lt;i&gt;cure&lt;/i&gt; 1 &lt;i&gt;save&lt;/i&gt;. The venom of ravenous urchin swarms stiffens muscles and locks joints into painful configurations. The save DC is Constitution-based.  &lt;/h5&gt;&lt;h5&gt;&lt;b&gt;Underfoot (Ex)&lt;/b&gt; Each time a creature moves through a space occupied by a ravenous urchin swarm or starts its movement in such a space, it runs the risk of a ravenous urchin moving underfoot. The creature must succeed at a DC 13 Reflex save or take 1 point of damage plus poison. Additionally, the affected creature's movement speed is reduced by half because its foot is wounded. This movement penalty lasts for 24 hours, until the creature is successfully treated with a DC 15 Heal check, or until it receives at least 1 point of magical healing. A charging or running creature must immediately stop if it steps on a ravenous urchin. Any creature moving at half its speed or slower can pick its way through a tidal pool of ravenous urchins (but not a ravenous urchin swarm) with no trouble. The save DC is Constitution-based.&lt;/h5&gt;&lt;/div&gt;&lt;br&gt;&lt;div&gt;&lt;h4&gt;&lt;p&gt;&lt;p&gt;Unlike most urchins, the creatures that make up the infamous urchin swarms are capable of propelling themselves beneath the waves at furious speeds, creating a dangerous threat to pearl divers and other aquatic creatures-often one that's dismissed as a myth until it's far too late.&lt;/p&gt;&lt;/h4&gt;&lt;/div&gt;</t>
  </si>
  <si>
    <t>Great Diadem Urchin</t>
  </si>
  <si>
    <t>all-around vision, low-light vision, scent, tremorsense 30 ft.; Perception +1</t>
  </si>
  <si>
    <t>20, touch 6, flat-footed 20</t>
  </si>
  <si>
    <t>(-4 Dex, +14 natural)</t>
  </si>
  <si>
    <t>regeneration 3 (fire, acid)</t>
  </si>
  <si>
    <t>Fort +10, Ref -2, Will +3</t>
  </si>
  <si>
    <t>3 spines +9 (1d8+5 plus poison)</t>
  </si>
  <si>
    <t>spines</t>
  </si>
  <si>
    <t>Str 21, Dex 3, Con 20, Int -, Wis 13, Cha 2</t>
  </si>
  <si>
    <t>15 (23 vs. bull rush or trip)</t>
  </si>
  <si>
    <t>solitary, pair, cluster (2-5)</t>
  </si>
  <si>
    <t>Thick spines like the flanges of a royal crown bristle all across the surface of this strangely large golden sea urchin.</t>
  </si>
  <si>
    <t>Poison (Ex) Spines-injury; save Fort DC 18; frequency 1/round for 6 rounds; effect 1d2 Con and stunned for 1 round; cure 1 save. Great diadem urchin venom is shockingly painful and feels acidic at the moment of contact-though the worst of the pain fades after a moment. The save DC is Constitution-based.  Spines (Ex) A great diadem urchin's spines can swivel to face any approaching creature. Any creature that attacks a great diadem urchin with an unarmed strike or a natural attack, or any Large or smaller creature that attacks with a one-handed weapon or light weapon, is automatically attacked by the hunter urchin's spines as an immediate action. If the spines hit, they can poison the target as well.</t>
  </si>
  <si>
    <t>Enormous and brilliantly colored diadem urchins are often sought after by terrestrial collectors or aquatic creatures seeking to simultaneously decorate and defend their throne rooms, yet such beasts are never truly trainable, and attack anyone who comes close.</t>
  </si>
  <si>
    <t>&lt;link rel="stylesheet"href="PF.css"&gt;&lt;div&gt;&lt;h2&gt;Sea Urchin, Great Diadem&lt;/h2&gt;&lt;h3&gt;&lt;i&gt;Thick spines like the flanges of a royal crown bristle all across the surface of this strangely large golden sea urchin.&lt;/i&gt;&lt;/h3&gt;&lt;br&gt;&lt;/div&gt;&lt;div class="heading"&gt;&lt;p class="alignleft"&gt;Great Diadem Urchin&lt;/p&gt;&lt;p class="alignright"&gt;CR 5&lt;/p&gt;&lt;div style="clear: both;"&gt;&lt;/div&gt;&lt;/div&gt;&lt;div&gt;&lt;h5&gt;&lt;b&gt;XP &lt;/b&gt;1,600&lt;/h5&gt;&lt;h5&gt;N Medium vermin (aquatic)&lt;/h5&gt;&lt;h5&gt;&lt;b&gt;Init &lt;/b&gt;-4; &lt;b&gt;Senses &lt;/b&gt;all-around vision, low-light vision, scent, tremorsense 30 ft.; Perception +1&lt;/h5&gt;&lt;/div&gt;&lt;hr/&gt;&lt;div&gt;&lt;h5&gt;&lt;b&gt;DEFENSE&lt;/b&gt;&lt;/h5&gt;&lt;/div&gt;&lt;hr/&gt;&lt;div&gt;&lt;h5&gt;&lt;b&gt;AC &lt;/b&gt;20, touch 6, flat-footed 20 (-4 Dex, +14 natural)&lt;/h5&gt;&lt;h5&gt;&lt;b&gt;hp &lt;/b&gt;57 (6d8+30); regeneration 3 (fire, acid)&lt;/h5&gt;&lt;h5&gt;&lt;b&gt;Fort &lt;/b&gt;+10, &lt;b&gt;Ref &lt;/b&gt;-2, &lt;b&gt;Will &lt;/b&gt;+3&lt;/h5&gt;&lt;h5&gt;&lt;b&gt;Defensive Abilities &lt;/b&gt;stability; &lt;b&gt;Immune &lt;/b&gt;mind-affecting effects&lt;/h5&gt;&lt;/div&gt;&lt;hr/&gt;&lt;div&gt;&lt;h5&gt;&lt;b&gt;OFFENSE&lt;/b&gt;&lt;/h5&gt;&lt;/div&gt;&lt;hr/&gt;&lt;div&gt;&lt;h5&gt;&lt;b&gt;Spd &lt;/b&gt;10 ft.&lt;/h5&gt;&lt;h5&gt;&lt;b&gt;Melee &lt;/b&gt;3 spines +9 (1d8+5 plus poison)&lt;/h5&gt;&lt;h5&gt;&lt;b&gt;Space &lt;/b&gt;5 ft.; &lt;b&gt;Reach &lt;/b&gt;5 ft.&lt;/h5&gt;&lt;h5&gt;&lt;b&gt;Special Attacks &lt;/b&gt;spines&lt;/h5&gt;&lt;/div&gt;&lt;hr/&gt;&lt;div&gt;&lt;h5&gt;&lt;b&gt;STATISTICS&lt;/b&gt;&lt;/h5&gt;&lt;/div&gt;&lt;hr/&gt;&lt;div&gt;&lt;h5&gt;&lt;b&gt;Str &lt;/b&gt;21, &lt;b&gt;Dex &lt;/b&gt;3, &lt;b&gt;Con &lt;/b&gt;20, &lt;b&gt;Int &lt;/b&gt; -, &lt;b&gt;Wis &lt;/b&gt;13, &lt;b&gt;Cha &lt;/b&gt;2&lt;/h5&gt;&lt;h5&gt;&lt;b&gt;Base Atk &lt;/b&gt;+4; &lt;b&gt;CMB &lt;/b&gt;+9; &lt;b&gt;CMD &lt;/b&gt;15 (23 vs. bull rush or trip)&lt;/h5&gt;&lt;h5&gt;&lt;b&gt;Skills &lt;/b&gt;Perception +5; &lt;b&gt;Racial Modifiers &lt;/b&gt;+4 Perception&lt;/h5&gt;&lt;h5&gt;&lt;b&gt;SQ &lt;/b&gt;amphibious&lt;/h5&gt;&lt;/div&gt;&lt;hr/&gt;&lt;div&gt;&lt;h5&gt;&lt;b&gt;ECOLOGY&lt;/b&gt;&lt;/h5&gt;&lt;/div&gt;&lt;hr/&gt;&lt;div&gt;&lt;h5&gt;&lt;b&gt;Environment &lt;/b&gt; temperate or warm oceans or coastlines&lt;/h5&gt;&lt;h5&gt;&lt;b&gt;Organization &lt;/b&gt;solitary, pair, cluster (2-5)&lt;/h5&gt;&lt;h5&gt;&lt;b&gt;Treasure &lt;/b&gt;none&lt;/h5&gt;&lt;/div&gt;&lt;hr/&gt;&lt;div&gt;&lt;h5&gt;&lt;b&gt;SPECIAL ABILITIES&lt;/b&gt;&lt;/h5&gt;&lt;/div&gt;&lt;hr/&gt;&lt;div&gt;&lt;/h5&gt;&lt;h5&gt;&lt;b&gt;Poison (Ex)&lt;/b&gt; Spines-injury; &lt;i&gt;save&lt;/i&gt; Fort DC 18; &lt;i&gt;frequency&lt;/i&gt; 1/round for 6 rounds; &lt;i&gt;effect&lt;/i&gt; 1d2 Con and stunned for 1 round; &lt;i&gt;cure&lt;/i&gt; 1 &lt;i&gt;save&lt;/i&gt;. Great diadem urchin venom is shockingly painful and feels acidic at the moment of contact-though the worst of the pain fades after a moment. The save DC is Constitution-based.  &lt;/h5&gt;&lt;h5&gt;&lt;b&gt;Spines (Ex)&lt;/b&gt; A great diadem urchin's spines can swivel to face any approaching creature. Any creature that attacks a great diadem urchin with an unarmed strike or a natural attack, or any Large or smaller creature that attacks with a one-handed weapon or light weapon, is automatically attacked by the hunter urchin's spines as an immediate action. If the spines hit, they can poison the target as well.&lt;/h5&gt;&lt;/div&gt;&lt;br&gt;&lt;div&gt;&lt;h4&gt;&lt;p&gt;&lt;p&gt;Enormous and brilliantly colored diadem urchins are often sought after by terrestrial collectors or aquatic creatures seeking to simultaneously decorate and defend their throne rooms, yet such beasts are never truly trainable, and attack anyone who comes close.&lt;/p&gt;&lt;/h4&gt;&lt;/div&gt;</t>
  </si>
  <si>
    <t>Cytillipede</t>
  </si>
  <si>
    <t>cytillesh flash, poison</t>
  </si>
  <si>
    <t>Str 21, Dex 13, Con 18, Int 7, Wis 10, Cha 2</t>
  </si>
  <si>
    <t>Ability Focus (cytillesh flash), Improved Initiative, Toughness, Weapon Focus (bite)</t>
  </si>
  <si>
    <t>Climb +20, Perception +11</t>
  </si>
  <si>
    <t>This long, segmented creature writhes and twists, its chitinous body covered in patches of glowing blue fungus. Its mandibles splatter syrupy bluish venom around it as they twitch violently in search of prey.</t>
  </si>
  <si>
    <t>No Response From Deepmar</t>
  </si>
  <si>
    <t>Cytillesh Flash (Su) Once per day, a cytillipede can cause the cytillesh patches that grow along its body to release a bright flash of blue light that provides bright light in a 20- foot radius and dim light in a 40-foot radius. All creatures within the area of effect must succeed at a DC 22 Will save. Those within the area of bright light are stunned for 1d4 rounds. Creatures within the area of dim light are confused for 1d2 rounds. The save DC is Constitution-based and includes a +2 racial bonus.  Cytillipede Poison (Ex) Bite- injury; save Fort DC 20; frequency 1/round for 6 rounds; effect 1d3 Dex and dazed; cure 1 save. The save DC is Constitution-based and includes a +2 racial bonus.</t>
  </si>
  <si>
    <t>Derros have long used other creatures in their experiments with alchemical and magical augmentations. For the most part, these experiments are not altogether failures, though they don't usually have the results the derros had in mind. However, on rare occasions they actually get it right.  The cytillipede is one of those rare occasions. For years, they adapted the diet of a species of giant centipede to eat nothing but cytillesh fungus. After years of exposure to the fungus and certain magical augmentations, the result was an entirely new breed of giant centipedes that the derros named cytillipedes.  A cytillipede has a gray segmented body of hard chitin. Patches of cytillesh fungus grow along its back, which gives the creature an eerie blue glow. Because of its constant glowing, a cytillipede out in the open is fairly easy to spot. Most of the time, a cytillipede is encountered in the company of derro patrols that use their creations as mounts or to guard their lairs.  In combat, a cytillipede simply rushes at its opponent and makes bite attacks, relying on its cytillesh venom to stun its enemies so it can bite them repeatedly while they deal with the disorientation of sudden short-term memory loss. A cytillipede normally only uses its cytillesh flash ability when it has been seriously wounded or threatened by multiple opponents. A trained cytillipede may also be commanded to use this ability by its rider. Because of their long exposure to cytillesh, derros are unaffected by the cytillesh-based attacks of cytillipedes.  Cytillipedes are usually encountered as part of a derro patrol around a derro lair. A typical cytillipede is a little over 10 feet long and 3-1/2 feet high, and weighs about 600 pounds.</t>
  </si>
  <si>
    <t>&lt;link rel="stylesheet"href="PF.css"&gt;&lt;div&gt;&lt;h2&gt;Cytillipede&lt;/h2&gt;&lt;h3&gt;&lt;i&gt;This long, segmented creature writhes and twists, its chitinous body covered in patches of glowing blue fungus. Its mandibles splatter syrupy bluish venom around it as they twitch violently in search of prey.&lt;/i&gt;&lt;/h3&gt;&lt;br&gt;&lt;/div&gt;&lt;div class="heading"&gt;&lt;p class="alignleft"&gt;Cytillipede&lt;/p&gt;&lt;p class="alignright"&gt;CR 6&lt;/p&gt;&lt;div style="clear: both;"&gt;&lt;/div&gt;&lt;/div&gt;&lt;div&gt;&lt;h5&gt;&lt;b&gt;XP &lt;/b&gt;2,400&lt;/h5&gt;&lt;h5&gt;N Large magical beast &lt;/h5&gt;&lt;h5&gt;&lt;b&gt;Init &lt;/b&gt;+5; &lt;b&gt;Senses &lt;/b&gt;darkvision 60 ft., low-light vision; Perception +7&lt;/h5&gt;&lt;/div&gt;&lt;hr/&gt;&lt;div&gt;&lt;h5&gt;&lt;b&gt;DEFENSE&lt;/b&gt;&lt;/h5&gt;&lt;/div&gt;&lt;hr/&gt;&lt;div&gt;&lt;h5&gt;&lt;b&gt;AC &lt;/b&gt;21, touch 10, flat-footed 20 (+1 Dex, +11 natural, -1 size)&lt;/h5&gt;&lt;h5&gt;&lt;b&gt;hp &lt;/b&gt;84 (8d10+40)&lt;/h5&gt;&lt;h5&gt;&lt;b&gt;Fort &lt;/b&gt;+10, &lt;b&gt;Ref &lt;/b&gt;+7, &lt;b&gt;Will &lt;/b&gt;+2&lt;/h5&gt;&lt;h5&gt;&lt;b&gt;Immune &lt;/b&gt;mind-affecting effects&lt;/h5&gt;&lt;/div&gt;&lt;hr/&gt;&lt;div&gt;&lt;h5&gt;&lt;b&gt;OFFENSE&lt;/b&gt;&lt;/h5&gt;&lt;/div&gt;&lt;hr/&gt;&lt;div&gt;&lt;h5&gt;&lt;b&gt;Spd &lt;/b&gt;40 ft., climb 40 ft.&lt;/h5&gt;&lt;h5&gt;&lt;b&gt;Melee &lt;/b&gt;bite +13 (2d6+7 plus poison)&lt;/h5&gt;&lt;h5&gt;&lt;b&gt;Space &lt;/b&gt;10 ft.; &lt;b&gt;Reach &lt;/b&gt;5 ft.&lt;/h5&gt;&lt;h5&gt;&lt;b&gt;Special Attacks &lt;/b&gt;cytillesh flash, poison&lt;/h5&gt;&lt;/div&gt;&lt;hr/&gt;&lt;div&gt;&lt;h5&gt;&lt;b&gt;STATISTICS&lt;/b&gt;&lt;/h5&gt;&lt;/div&gt;&lt;hr/&gt;&lt;div&gt;&lt;h5&gt;&lt;b&gt;Str &lt;/b&gt;21, &lt;b&gt;Dex &lt;/b&gt;13, &lt;b&gt;Con &lt;/b&gt;18, &lt;b&gt;Int &lt;/b&gt; 7, &lt;b&gt;Wis &lt;/b&gt;10, &lt;b&gt;Cha &lt;/b&gt;2&lt;/h5&gt;&lt;h5&gt;&lt;b&gt;Base Atk &lt;/b&gt;+8; &lt;b&gt;CMB &lt;/b&gt;14; &lt;b&gt;CMD &lt;/b&gt;25 (can't be tripped)&lt;/h5&gt;&lt;h5&gt;&lt;b&gt;Feats &lt;/b&gt;Ability Focus (cytillesh flash), Improved Initiative, Toughness, Weapon Focus (bite)&lt;/h5&gt;&lt;h5&gt;&lt;b&gt;Skills &lt;/b&gt;Climb +20, Perception +11; &lt;b&gt;Racial Modifiers &lt;/b&gt;+4 Perception&lt;/h5&gt;&lt;/div&gt;&lt;hr/&gt;&lt;div&gt;&lt;h5&gt;&lt;b&gt;ECOLOGY&lt;/b&gt;&lt;/h5&gt;&lt;/div&gt;&lt;hr/&gt;&lt;div&gt;&lt;h5&gt;&lt;b&gt;Environment &lt;/b&gt; underground&lt;/h5&gt;&lt;h5&gt;&lt;b&gt;Organization &lt;/b&gt;solitary, pair, or colony (3-6)&lt;/h5&gt;&lt;h5&gt;&lt;b&gt;Treasure &lt;/b&gt;none&lt;/h5&gt;&lt;/div&gt;&lt;hr/&gt;&lt;div&gt;&lt;h5&gt;&lt;b&gt;SPECIAL ABILITIES&lt;/b&gt;&lt;/h5&gt;&lt;/div&gt;&lt;hr/&gt;&lt;div&gt;&lt;/h5&gt;&lt;h5&gt;&lt;b&gt;Cytillesh Flash (Su)&lt;/b&gt; Once per day, a cytillipede can cause the cytillesh patches that grow along its body to release a bright flash of blue light that provides bright light in a 20- foot radius and dim light in a 40-foot radius. All creatures within the area of effect must succeed at a DC 22 Will save. Those within the area of bright light are stunned for 1d4 rounds. Creatures within the area of dim light are confused for 1d2 rounds. The save DC is Constitution-based and includes a +2 racial bonus.  &lt;/h5&gt;&lt;h5&gt;&lt;b&gt;Cytillipede Poison (Ex)&lt;/b&gt; Bite- injury; &lt;i&gt;save&lt;/i&gt; Fort DC 20; &lt;i&gt;frequency&lt;/i&gt; 1/round for 6 rounds; &lt;i&gt;effect&lt;/i&gt; 1d3 Dex and dazed; &lt;i&gt;cure&lt;/i&gt; 1 &lt;i&gt;save&lt;/i&gt;. The save DC is Constitution-based and includes a +2 racial bonus.&lt;/h5&gt;&lt;/div&gt;&lt;br&gt;&lt;div&gt;&lt;h4&gt;&lt;p&gt;&lt;p&gt;Derros have long used other creatures in their experiments with alchemical and magical augmentations. For the most part, these experiments are not altogether failures, though they don't usually have the results the derros had in mind. However, on rare occasions they actually get it right.  The cytillipede is one of those rare occasions. For years, they adapted the diet of a species of giant centipede to eat nothing but cytillesh fungus. After years of exposure to the fungus and certain magical augmentations, the result was an entirely new breed of giant centipedes that the derros named cytillipedes.  A cytillipede has a gray segmented body of hard chitin. Patches of cytillesh fungus grow along its back, which gives the creature an eerie blue glow. Because of its constant glowing, a cytillipede out in the open is fairly easy to spot. Most of the time, a cytillipede is encountered in the company of derro patrols that use their creations as mounts or to guard their lairs.  In combat, a cytillipede simply rushes at its opponent and makes bite attacks, relying on its cytillesh venom to stun its enemies so it can bite them repeatedly while they deal with the disorientation of sudden short-term memory loss. A cytillipede normally only uses its cytillesh flash ability when it has been seriously wounded or threatened by multiple opponents. A trained cytillipede may also be commanded to use this ability by its rider. Because of their long exposure to cytillesh, derros are unaffected by the cytillesh-based attacks of cytillipedes.  Cytillipedes are usually encountered as part of a derro patrol around a derro lair. A typical cytillipede is a little over 10 feet long and 3-1/2 feet high, and weighs about 600 pounds.&lt;/p&gt;&lt;/h4&gt;&lt;/div&gt;</t>
  </si>
  <si>
    <t>cold, ooze traits</t>
  </si>
  <si>
    <t>(orc)</t>
  </si>
  <si>
    <t>1/-</t>
  </si>
  <si>
    <t>gang (2-4), squad (11-20 plus 2 3rd-level sergeants and 1 leader of 3rd-6th level), band (30-300 plus 150% noncombatant plus 1 3rd-level sergeant per 10 adults, 5 5th-level lieutenants, and 3 7th-level captains), or tribe (1d4 bands plus 1 10th-12th level chieftain)</t>
  </si>
  <si>
    <t>(+4 armor, +1 Dex)</t>
  </si>
  <si>
    <t>18, touch 18, flat-footed 13</t>
  </si>
  <si>
    <t>Fort +14, Ref +11, Will +14</t>
  </si>
  <si>
    <t>air walk</t>
  </si>
  <si>
    <t>suction</t>
  </si>
  <si>
    <t>20 ft., swim 80 ft.</t>
  </si>
  <si>
    <t>Fort +12, Ref +10, Will +6</t>
  </si>
  <si>
    <t>Fort +1, Ref +2, Will +3</t>
  </si>
  <si>
    <t>Fort +7, Ref +6, Will +10</t>
  </si>
  <si>
    <t>stench (DC 13, 10 rounds)</t>
  </si>
  <si>
    <t>(+3 Dex, +1 natural)</t>
  </si>
  <si>
    <t>50 ft., burrow 30 ft.</t>
  </si>
  <si>
    <t>Improved Initiative, Skill Focus (Perception), Skill Focus (Stealth)</t>
  </si>
  <si>
    <t>bite +6 (1d8+4)</t>
  </si>
  <si>
    <t>Fort +14, Ref +10, Will +8</t>
  </si>
  <si>
    <t>Sylvan, Treant</t>
  </si>
  <si>
    <t>+38 (+42 grapple)</t>
  </si>
  <si>
    <t>30, touch 14, flat-footed 26</t>
  </si>
  <si>
    <t>(+4 Dex, +16 natural)</t>
  </si>
  <si>
    <t>69 (can't be tripped)</t>
  </si>
  <si>
    <t>36 (can't be tripped)</t>
  </si>
  <si>
    <t>swim 90 ft.</t>
  </si>
  <si>
    <t>28, touch 12, flat-footed 25</t>
  </si>
  <si>
    <t>(+4 Dex, +16 natural, -2 size)</t>
  </si>
  <si>
    <t>40 ft., fly 50 ft. (good)</t>
  </si>
  <si>
    <t>Fort +4, Ref +2, Will -1</t>
  </si>
  <si>
    <t>(chaotic, extraplanar, shapechanger)</t>
  </si>
  <si>
    <t>Combat Reflexes, Skill Focus (Perception)</t>
  </si>
  <si>
    <t>Climb +14, Perception +10</t>
  </si>
  <si>
    <t>slam +6 (1d4+3 plus paralysis)</t>
  </si>
  <si>
    <t>bite +8 (1d4+1 plus poison)</t>
  </si>
  <si>
    <t xml:space="preserve"> temperate and warm forests and marshes</t>
  </si>
  <si>
    <t>29, touch 13, flat-footed 25</t>
  </si>
  <si>
    <t>(+4 Dex, +16 natural, -1 size)</t>
  </si>
  <si>
    <t>Gnome</t>
  </si>
  <si>
    <t>Fort +8, Ref +5, Will +3</t>
  </si>
  <si>
    <t>cold, fire, poison</t>
  </si>
  <si>
    <t>Common, Sylvan, Terran</t>
  </si>
  <si>
    <t>13, touch 11, flat-footed 13</t>
  </si>
  <si>
    <t>(10d6+10)</t>
  </si>
  <si>
    <t>20 ft., fly 40 ft. (poor)</t>
  </si>
  <si>
    <t>distraction (DC 13)</t>
  </si>
  <si>
    <t>11, touch 8, flat-footed 11</t>
  </si>
  <si>
    <t>Angustiden</t>
  </si>
  <si>
    <t>blindsense 30 ft., keen scent; Perception +19</t>
  </si>
  <si>
    <t>16, touch 7, flat-footed 15</t>
  </si>
  <si>
    <t>(+1 Dex, +9 natural, -4 size)</t>
  </si>
  <si>
    <t>Fort +15, Ref +8, Will +3</t>
  </si>
  <si>
    <t>bite +13 (2d8+15/18-20 plus grab)</t>
  </si>
  <si>
    <t>grab, powerful jaws</t>
  </si>
  <si>
    <t>Str 31, Dex 12, Con 23, Int 3, Wis 10, Cha 4</t>
  </si>
  <si>
    <t>+21 (+25 grapple, +23 sunder)</t>
  </si>
  <si>
    <t>32 (+34 grapple)</t>
  </si>
  <si>
    <t>Endurance, Great Fortitude, Improved Sunder, Lunge, Skill Focus (Perception)</t>
  </si>
  <si>
    <t>Perception +19, Swim +18</t>
  </si>
  <si>
    <t>This majestic beast glides through the water with murderous intent. Its thick-toothed maw is wide enough for a human to stand in, and its body stretches back more than 20 feet.</t>
  </si>
  <si>
    <t>AP 57</t>
  </si>
  <si>
    <t>Powerful Jaws (Ex) The teeth of the angustiden are so sharp and tough that they make light work of almost any material. When the angustiden makes a successful grapple attempt following the use of its grab ability, it automatically makes a sunder attempt against the armor worn by the creature grappled as a free action. Each round the grapple is maintained it makes another sunder attempt against its victim's armor.</t>
  </si>
  <si>
    <t>The angustiden is a gargantuan hunter of the deep sea. The size and ferocity of this behemoth are matched only by those of the megalodon, and it counts even the great white shark among its prey. Its foot-long, dense, and jagged teeth tear through anything they choose to clamp down on, and very few creatures manage to leave such an embrace with all of their body parts.</t>
  </si>
  <si>
    <t>&lt;link rel="stylesheet"href="PF.css"&gt;&lt;div&gt;&lt;h2&gt;Shark, Angustiden&lt;/h2&gt;&lt;h3&gt;&lt;i&gt;This majestic beast glides through the water with murderous intent. Its thick-toothed maw is wide enough for a human to stand in, and its body stretches back more than 20 feet.&lt;/i&gt;&lt;/h3&gt;&lt;br&gt;&lt;/div&gt;&lt;div class="heading"&gt;&lt;p class="alignleft"&gt;Angustiden&lt;/p&gt;&lt;p class="alignright"&gt;CR 7&lt;/p&gt;&lt;div style="clear: both;"&gt;&lt;/div&gt;&lt;/div&gt;&lt;div&gt;&lt;h5&gt;&lt;b&gt;XP &lt;/b&gt;3,200&lt;/h5&gt;&lt;h5&gt;N Gargantuan animal (aquatic)&lt;/h5&gt;&lt;h5&gt;&lt;b&gt;Init &lt;/b&gt;+1; &lt;b&gt;Senses &lt;/b&gt;blindsense 30 ft., keen scent; Perception +19&lt;/h5&gt;&lt;/div&gt;&lt;hr/&gt;&lt;div&gt;&lt;h5&gt;&lt;b&gt;DEFENSE&lt;/b&gt;&lt;/h5&gt;&lt;/div&gt;&lt;hr/&gt;&lt;div&gt;&lt;h5&gt;&lt;b&gt;AC &lt;/b&gt;16, touch 7, flat-footed 15 (+1 Dex, +9 natural, -4 size)&lt;/h5&gt;&lt;h5&gt;&lt;b&gt;hp &lt;/b&gt;105 (10d8+60)&lt;/h5&gt;&lt;h5&gt;&lt;b&gt;Fort &lt;/b&gt;+15, &lt;b&gt;Ref &lt;/b&gt;+8, &lt;b&gt;Will &lt;/b&gt;+3&lt;/h5&gt;&lt;/div&gt;&lt;hr/&gt;&lt;div&gt;&lt;h5&gt;&lt;b&gt;OFFENSE&lt;/b&gt;&lt;/h5&gt;&lt;/div&gt;&lt;hr/&gt;&lt;div&gt;&lt;h5&gt;&lt;b&gt;Spd &lt;/b&gt;swim 90 ft.&lt;/h5&gt;&lt;h5&gt;&lt;b&gt;Melee &lt;/b&gt;bite +13 (2d8+15/18-20 plus grab)&lt;/h5&gt;&lt;h5&gt;&lt;b&gt;Space &lt;/b&gt;20 ft.; &lt;b&gt;Reach &lt;/b&gt;5 ft.&lt;/h5&gt;&lt;h5&gt;&lt;b&gt;Special Attacks &lt;/b&gt;grab, powerful jaws&lt;/h5&gt;&lt;/div&gt;&lt;hr/&gt;&lt;div&gt;&lt;h5&gt;&lt;b&gt;STATISTICS&lt;/b&gt;&lt;/h5&gt;&lt;/div&gt;&lt;hr/&gt;&lt;div&gt;&lt;h5&gt;&lt;b&gt;Str &lt;/b&gt;31, &lt;b&gt;Dex &lt;/b&gt;12, &lt;b&gt;Con &lt;/b&gt;23, &lt;b&gt;Int &lt;/b&gt; 3, &lt;b&gt;Wis &lt;/b&gt;10, &lt;b&gt;Cha &lt;/b&gt;4&lt;/h5&gt;&lt;h5&gt;&lt;b&gt;Base Atk &lt;/b&gt;+7; &lt;b&gt;CMB &lt;/b&gt;+21 (+25 grapple, +23 sunder); &lt;b&gt;CMD &lt;/b&gt;32 (+34 grapple)&lt;/h5&gt;&lt;h5&gt;&lt;b&gt;Feats &lt;/b&gt;Endurance, Great Fortitude, Improved Sunder, Lunge, Skill Focus (Perception)&lt;/h5&gt;&lt;h5&gt;&lt;b&gt;Skills &lt;/b&gt;Perception +19, Swim +18&lt;/h5&gt;&lt;/div&gt;&lt;hr/&gt;&lt;div&gt;&lt;h5&gt;&lt;b&gt;ECOLOGY&lt;/b&gt;&lt;/h5&gt;&lt;/div&gt;&lt;hr/&gt;&lt;div&gt;&lt;h5&gt;&lt;b&gt;Environment &lt;/b&gt; any ocean&lt;/h5&gt;&lt;h5&gt;&lt;b&gt;Organization &lt;/b&gt;solitary&lt;/h5&gt;&lt;h5&gt;&lt;b&gt;Treasure &lt;/b&gt;none&lt;/h5&gt;&lt;/div&gt;&lt;hr/&gt;&lt;div&gt;&lt;h5&gt;&lt;b&gt;SPECIAL ABILITIES&lt;/b&gt;&lt;/h5&gt;&lt;/div&gt;&lt;hr/&gt;&lt;div&gt;&lt;/h5&gt;&lt;h5&gt;&lt;b&gt;Powerful Jaws (Ex)&lt;/b&gt; The teeth of the angustiden are so sharp and tough that they make light work of almost any material. When the angustiden makes a successful grapple attempt following the use of its grab ability, it automatically makes a sunder attempt against the armor worn by the creature grappled as a free action. Each round the grapple is maintained it makes another sunder attempt against its victim's armor.&lt;/h5&gt;&lt;/div&gt;&lt;br&gt;&lt;div&gt;&lt;h4&gt;&lt;p&gt;&lt;p&gt;The angustiden is a gargantuan hunter of the deep sea. The size and ferocity of this behemoth are matched only by those of the megalodon, and it counts even the great white shark among its prey. Its foot-long, dense, and jagged teeth tear through anything they choose to clamp down on, and very few creatures manage to leave such an embrace with all of their body parts.&lt;/p&gt;&lt;/h4&gt;&lt;/div&gt;</t>
  </si>
  <si>
    <t>Hammerhead Shark</t>
  </si>
  <si>
    <t>blindsense 30 ft., keen scent; Perception +10</t>
  </si>
  <si>
    <t>bite +7 (1d8+7)</t>
  </si>
  <si>
    <t>Str 21, Dex 16, Con 17, Int 1, Wis 16, Cha 6</t>
  </si>
  <si>
    <t>Perception +10, Swim +13</t>
  </si>
  <si>
    <t>Beneath this sleek gray shark's unusually shaped head, a disproportionately small mouth flashes with razor-sharp teeth.</t>
  </si>
  <si>
    <t>Hammerheads' heads give them a wider field of vision and allow them to pin prey to the seaf loor before devouring it.</t>
  </si>
  <si>
    <t>&lt;link rel="stylesheet"href="PF.css"&gt;&lt;div&gt;&lt;h2&gt;Shark, Hammerhead&lt;/h2&gt;&lt;h3&gt;&lt;i&gt;Beneath this sleek gray shark's unusually shaped head, a disproportionately small mouth flashes with razor-sharp teeth.&lt;/i&gt;&lt;/h3&gt;&lt;br&gt;&lt;/div&gt;&lt;div class="heading"&gt;&lt;p class="alignleft"&gt;Hammerhead Shark&lt;/p&gt;&lt;p class="alignright"&gt;CR 3&lt;/p&gt;&lt;div style="clear: both;"&gt;&lt;/div&gt;&lt;/div&gt;&lt;div&gt;&lt;h5&gt;&lt;b&gt;XP &lt;/b&gt;800&lt;/h5&gt;&lt;h5&gt;N Large animal (aquatic)&lt;/h5&gt;&lt;h5&gt;&lt;b&gt;Init &lt;/b&gt;+7; &lt;b&gt;Senses &lt;/b&gt;blindsense 30 ft., keen scent; Perception +10&lt;/h5&gt;&lt;/div&gt;&lt;hr/&gt;&lt;div&gt;&lt;h5&gt;&lt;b&gt;DEFENSE&lt;/b&gt;&lt;/h5&gt;&lt;/div&gt;&lt;hr/&gt;&lt;div&gt;&lt;h5&gt;&lt;b&gt;AC &lt;/b&gt;18, touch 12, flat-footed 15 (+3 Dex, +6 natural, -1 size)&lt;/h5&gt;&lt;h5&gt;&lt;b&gt;hp &lt;/b&gt;30 (4d8+12)&lt;/h5&gt;&lt;h5&gt;&lt;b&gt;Fort &lt;/b&gt;+9, &lt;b&gt;Ref &lt;/b&gt;+7, &lt;b&gt;Will &lt;/b&gt;+4&lt;/h5&gt;&lt;/div&gt;&lt;hr/&gt;&lt;div&gt;&lt;h5&gt;&lt;b&gt;OFFENSE&lt;/b&gt;&lt;/h5&gt;&lt;/div&gt;&lt;hr/&gt;&lt;div&gt;&lt;h5&gt;&lt;b&gt;Spd &lt;/b&gt;swim 60 ft.&lt;/h5&gt;&lt;h5&gt;&lt;b&gt;Melee &lt;/b&gt;bite +7 (1d8+7)&lt;/h5&gt;&lt;h5&gt;&lt;b&gt;Space &lt;/b&gt;10 ft.; &lt;b&gt;Reach &lt;/b&gt;5 ft.&lt;/h5&gt;&lt;/div&gt;&lt;hr/&gt;&lt;div&gt;&lt;h5&gt;&lt;b&gt;STATISTICS&lt;/b&gt;&lt;/h5&gt;&lt;/div&gt;&lt;hr/&gt;&lt;div&gt;&lt;h5&gt;&lt;b&gt;Str &lt;/b&gt;21, &lt;b&gt;Dex &lt;/b&gt;16, &lt;b&gt;Con &lt;/b&gt;17, &lt;b&gt;Int &lt;/b&gt; 1, &lt;b&gt;Wis &lt;/b&gt;16, &lt;b&gt;Cha &lt;/b&gt;6&lt;/h5&gt;&lt;h5&gt;&lt;b&gt;Base Atk &lt;/b&gt;+3; &lt;b&gt;CMB &lt;/b&gt;+9; &lt;b&gt;CMD &lt;/b&gt;22&lt;/h5&gt;&lt;h5&gt;&lt;b&gt;Feats &lt;/b&gt;Great Fortitude, Improved Initiative&lt;/h5&gt;&lt;h5&gt;&lt;b&gt;Skills &lt;/b&gt;Perception +10, Swim +13&lt;/h5&gt;&lt;/div&gt;&lt;hr/&gt;&lt;div&gt;&lt;h5&gt;&lt;b&gt;ECOLOGY&lt;/b&gt;&lt;/h5&gt;&lt;/div&gt;&lt;hr/&gt;&lt;div&gt;&lt;h5&gt;&lt;b&gt;Environment &lt;/b&gt; any ocean&lt;/h5&gt;&lt;h5&gt;&lt;b&gt;Organization &lt;/b&gt;solitary, pair, school (3-6), or pack (7-13)&lt;/h5&gt;&lt;h5&gt;&lt;b&gt;Treasure &lt;/b&gt;none&lt;/h5&gt;&lt;/div&gt;&lt;br&gt;&lt;div&gt;&lt;h4&gt;&lt;p&gt;&lt;p&gt;Hammerheads' heads give them a wider field of vision and allow them to pin prey to the seaf loor before devouring it.&lt;/p&gt;&lt;/h4&gt;&lt;/div&gt;</t>
  </si>
  <si>
    <t>Helicoprion</t>
  </si>
  <si>
    <t>blindsense 30 ft., keen scent; Perception +12</t>
  </si>
  <si>
    <t>(+4 Dex, +6 natural, -1 size)</t>
  </si>
  <si>
    <t>Fort +12, Ref +12, Will +3</t>
  </si>
  <si>
    <t>bite +12 (1d8+10 plus 1d4 bleed)</t>
  </si>
  <si>
    <t>bleed (1d4), whorled jaw</t>
  </si>
  <si>
    <t>Str 25, Dex 18, Con 19, Int 3, Wis 12, Cha 4</t>
  </si>
  <si>
    <t>Endurance, Great Fortitude, Improved Initiative, Lightning Reflexes</t>
  </si>
  <si>
    <t>Perception +12, Swim +15</t>
  </si>
  <si>
    <t>solitary, pair, school (3-5)</t>
  </si>
  <si>
    <t>This creature resembles an ordinary shark from tail to mouth, but the unusual shape of its lower jaw marks it as something else. A whorl of teeth spirals inward, tiny at the centre, but long and brutal farther out.</t>
  </si>
  <si>
    <t>Whorled Jaw (Ex) When a helicoprion hits a Medium or smaller creature with its bite it can, as a free action, attempt to grapple and then pin that creature should the initial grapple be successful. Once the target is pinned, the helicoprion continues to do its bite damage (including bleed) for as long as it maintains the pin.</t>
  </si>
  <si>
    <t>The helicoprion is a bizarre beast to behold. The remarkable physiology of its mouth allows it to flick out its bottom jaw, unrolling the whorl of teeth and snaring prey along its length. As its powerful muscles roll its jaw, the prey becomes trapped in a spiral of ragged, brutal incisors. Once it has captured a hearty meal, the helicoprion retreats in a thickening cloud of its victim's blood to patiently await the slowing of struggles and the imminent demise of its dinner.</t>
  </si>
  <si>
    <t>&lt;link rel="stylesheet"href="PF.css"&gt;&lt;div&gt;&lt;h2&gt;Shark, Helicoprion&lt;/h2&gt;&lt;h3&gt;&lt;i&gt;This creature resembles an ordinary shark from tail to mouth, but the unusual shape of its lower jaw marks it as something else. A whorl of teeth spirals inward, tiny at the centre, but long and brutal farther out.&lt;/i&gt;&lt;/h3&gt;&lt;br&gt;&lt;/div&gt;&lt;div class="heading"&gt;&lt;p class="alignleft"&gt;Helicoprion&lt;/p&gt;&lt;p class="alignright"&gt;CR 6&lt;/p&gt;&lt;div style="clear: both;"&gt;&lt;/div&gt;&lt;/div&gt;&lt;div&gt;&lt;h5&gt;&lt;b&gt;XP &lt;/b&gt;2,400&lt;/h5&gt;&lt;h5&gt;N Large animal (aquatic)&lt;/h5&gt;&lt;h5&gt;&lt;b&gt;Init &lt;/b&gt;+8; &lt;b&gt;Senses &lt;/b&gt;blindsense 30 ft., keen scent; Perception +12&lt;/h5&gt;&lt;/div&gt;&lt;hr/&gt;&lt;div&gt;&lt;h5&gt;&lt;b&gt;DEFENSE&lt;/b&gt;&lt;/h5&gt;&lt;/div&gt;&lt;hr/&gt;&lt;div&gt;&lt;h5&gt;&lt;b&gt;AC &lt;/b&gt;19, touch 13, flat-footed 15 (+4 Dex, +6 natural, -1 size)&lt;/h5&gt;&lt;h5&gt;&lt;b&gt;hp &lt;/b&gt;68 (8d8+32)&lt;/h5&gt;&lt;h5&gt;&lt;b&gt;Fort &lt;/b&gt;+12, &lt;b&gt;Ref &lt;/b&gt;+12, &lt;b&gt;Will &lt;/b&gt;+3&lt;/h5&gt;&lt;/div&gt;&lt;hr/&gt;&lt;div&gt;&lt;h5&gt;&lt;b&gt;OFFENSE&lt;/b&gt;&lt;/h5&gt;&lt;/div&gt;&lt;hr/&gt;&lt;div&gt;&lt;h5&gt;&lt;b&gt;Spd &lt;/b&gt;swim 60 ft.&lt;/h5&gt;&lt;h5&gt;&lt;b&gt;Melee &lt;/b&gt;bite +12 (1d8+10 plus 1d4 bleed)&lt;/h5&gt;&lt;h5&gt;&lt;b&gt;Space &lt;/b&gt;10 ft.; &lt;b&gt;Reach &lt;/b&gt;5 ft.&lt;/h5&gt;&lt;h5&gt;&lt;b&gt;Special Attacks &lt;/b&gt;bleed (1d4), whorled jaw&lt;/h5&gt;&lt;/div&gt;&lt;hr/&gt;&lt;div&gt;&lt;h5&gt;&lt;b&gt;STATISTICS&lt;/b&gt;&lt;/h5&gt;&lt;/div&gt;&lt;hr/&gt;&lt;div&gt;&lt;h5&gt;&lt;b&gt;Str &lt;/b&gt;25, &lt;b&gt;Dex &lt;/b&gt;18, &lt;b&gt;Con &lt;/b&gt;19, &lt;b&gt;Int &lt;/b&gt; 3, &lt;b&gt;Wis &lt;/b&gt;12, &lt;b&gt;Cha &lt;/b&gt;4&lt;/h5&gt;&lt;h5&gt;&lt;b&gt;Base Atk &lt;/b&gt;+6; &lt;b&gt;CMB &lt;/b&gt;+14 (+18 grapple); &lt;b&gt;CMD &lt;/b&gt;28&lt;/h5&gt;&lt;h5&gt;&lt;b&gt;Feats &lt;/b&gt;Endurance, Great Fortitude, Improved Initiative, Lightning Reflexes&lt;/h5&gt;&lt;h5&gt;&lt;b&gt;Skills &lt;/b&gt;Perception +12, Swim +15&lt;/h5&gt;&lt;/div&gt;&lt;hr/&gt;&lt;div&gt;&lt;h5&gt;&lt;b&gt;ECOLOGY&lt;/b&gt;&lt;/h5&gt;&lt;/div&gt;&lt;hr/&gt;&lt;div&gt;&lt;h5&gt;&lt;b&gt;Environment &lt;/b&gt; temperate oceans&lt;/h5&gt;&lt;h5&gt;&lt;b&gt;Organization &lt;/b&gt;solitary, pair, school (3-5)&lt;/h5&gt;&lt;h5&gt;&lt;b&gt;Treasure &lt;/b&gt;none&lt;/h5&gt;&lt;/div&gt;&lt;hr/&gt;&lt;div&gt;&lt;h5&gt;&lt;b&gt;SPECIAL ABILITIES&lt;/b&gt;&lt;/h5&gt;&lt;/div&gt;&lt;hr/&gt;&lt;div&gt;&lt;/h5&gt;&lt;h5&gt;&lt;b&gt;Whorled Jaw (Ex)&lt;/b&gt; When a helicoprion hits a Medium or smaller creature with its bite it can, as a free action, attempt to grapple and then pin that creature should the initial grapple be successful. Once the target is pinned, the helicoprion continues to do its bite damage (including bleed) for as long as it maintains the pin.&lt;/h5&gt;&lt;/div&gt;&lt;br&gt;&lt;div&gt;&lt;h4&gt;&lt;p&gt;&lt;p&gt;The helicoprion is a bizarre beast to behold. The remarkable physiology of its mouth allows it to flick out its bottom jaw, unrolling the whorl of teeth and snaring prey along its length. As its powerful muscles roll its jaw, the prey becomes trapped in a spiral of ragged, brutal incisors. Once it has captured a hearty meal, the helicoprion retreats in a thickening cloud of its victim's blood to patiently await the slowing of struggles and the imminent demise of its dinner.&lt;/p&gt;&lt;/h4&gt;&lt;/div&gt;</t>
  </si>
  <si>
    <t>Jigsaw Shark</t>
  </si>
  <si>
    <t>bite +3 (1d6+3)</t>
  </si>
  <si>
    <t>solitary, pair, school (3-6)</t>
  </si>
  <si>
    <t>Jagged markings decorate the body of this human-sized shark. A multitude of stains on its large teeth tell of the frequency and ferocity with which it uses its bite.</t>
  </si>
  <si>
    <t>The fact that these sharks dwell in shallow coastal waters places them in direct contact with those making a living from the sea. It's not uncommon to hear stories of jigsaw sharks leaping from the water and taking out dockworkers or fishermen in small boats. Their patchwork coloration of browns and blue-grays partly inspires their name.</t>
  </si>
  <si>
    <t>&lt;link rel="stylesheet"href="PF.css"&gt;&lt;div&gt;&lt;h2&gt;Shark, Jigsaw&lt;/h2&gt;&lt;h3&gt;&lt;i&gt;Jagged markings decorate the body of this human-sized shark. A multitude of stains on its large teeth tell of the frequency and ferocity with which it uses its bite.&lt;/i&gt;&lt;/h3&gt;&lt;br&gt;&lt;/div&gt;&lt;div class="heading"&gt;&lt;p class="alignleft"&gt;Jigsaw Shark&lt;/p&gt;&lt;p class="alignright"&gt;CR 1&lt;/p&gt;&lt;div style="clear: both;"&gt;&lt;/div&gt;&lt;/div&gt;&lt;div&gt;&lt;h5&gt;&lt;b&gt;XP &lt;/b&gt;400&lt;/h5&gt;&lt;h5&gt;N Medium animal (aquatic)&lt;/h5&gt;&lt;h5&gt;&lt;b&gt;Init &lt;/b&gt;+6; &lt;b&gt;Senses &lt;/b&gt;blindsense 30 ft., keen scent; Perception +6&lt;/h5&gt;&lt;/div&gt;&lt;hr/&gt;&lt;div&gt;&lt;h5&gt;&lt;b&gt;DEFENSE&lt;/b&gt;&lt;/h5&gt;&lt;/div&gt;&lt;hr/&gt;&lt;div&gt;&lt;h5&gt;&lt;b&gt;AC &lt;/b&gt;14, touch 12, flat-footed 12 (+2 Dex, +2 natural)&lt;/h5&gt;&lt;h5&gt;&lt;b&gt;hp &lt;/b&gt;11 (2d8+2)&lt;/h5&gt;&lt;h5&gt;&lt;b&gt;Fort &lt;/b&gt;+4, &lt;b&gt;Ref &lt;/b&gt;+5, &lt;b&gt;Will &lt;/b&gt;+1&lt;/h5&gt;&lt;/div&gt;&lt;hr/&gt;&lt;div&gt;&lt;h5&gt;&lt;b&gt;OFFENSE&lt;/b&gt;&lt;/h5&gt;&lt;/div&gt;&lt;hr/&gt;&lt;div&gt;&lt;h5&gt;&lt;b&gt;Spd &lt;/b&gt;swim 60 ft.&lt;/h5&gt;&lt;h5&gt;&lt;b&gt;Melee &lt;/b&gt;bite +3 (1d6+3)&lt;/h5&gt;&lt;h5&gt;&lt;b&gt;Space &lt;/b&gt;5 ft.; &lt;b&gt;Reach &lt;/b&gt;5 ft.&lt;/h5&gt;&lt;/div&gt;&lt;hr/&gt;&lt;div&gt;&lt;h5&gt;&lt;b&gt;STATISTICS&lt;/b&gt;&lt;/h5&gt;&lt;/div&gt;&lt;hr/&gt;&lt;div&gt;&lt;h5&gt;&lt;b&gt;Str &lt;/b&gt;15, &lt;b&gt;Dex &lt;/b&gt;14, &lt;b&gt;Con &lt;/b&gt;13, &lt;b&gt;Int &lt;/b&gt; 1, &lt;b&gt;Wis &lt;/b&gt;12, &lt;b&gt;Cha &lt;/b&gt;2&lt;/h5&gt;&lt;h5&gt;&lt;b&gt;Base Atk &lt;/b&gt;+1; &lt;b&gt;CMB &lt;/b&gt;+3; &lt;b&gt;CMD &lt;/b&gt;15&lt;/h5&gt;&lt;h5&gt;&lt;b&gt;Feats &lt;/b&gt;Improved Initiative&lt;/h5&gt;&lt;h5&gt;&lt;b&gt;Skills &lt;/b&gt;Perception +6, Swim +10&lt;/h5&gt;&lt;/div&gt;&lt;hr/&gt;&lt;div&gt;&lt;h5&gt;&lt;b&gt;ECOLOGY&lt;/b&gt;&lt;/h5&gt;&lt;/div&gt;&lt;hr/&gt;&lt;div&gt;&lt;h5&gt;&lt;b&gt;Environment &lt;/b&gt; any ocean&lt;/h5&gt;&lt;h5&gt;&lt;b&gt;Organization &lt;/b&gt;solitary, pair, school (3-6)&lt;/h5&gt;&lt;h5&gt;&lt;b&gt;Treasure &lt;/b&gt;none&lt;/h5&gt;&lt;/div&gt;&lt;br&gt;&lt;div&gt;&lt;h4&gt;&lt;p&gt;&lt;p&gt;The fact that these sharks dwell in shallow coastal waters places them in direct contact with those making a living from the sea. It's not uncommon to hear stories of jigsaw sharks leaping from the water and taking out dockworkers or fishermen in small boats. Their patchwork coloration of browns and blue-grays partly inspires their name.&lt;/p&gt;&lt;/h4&gt;&lt;/div&gt;</t>
  </si>
  <si>
    <t>Ship In A Bottle</t>
  </si>
  <si>
    <t>(+1 armor, +2 Dex, +2 size, +0 natural)</t>
  </si>
  <si>
    <t>ram +6 (1d3)</t>
  </si>
  <si>
    <t>ballista +7 (1d6)</t>
  </si>
  <si>
    <t>Str 12, Dex 15, Con -, Int 5, Wis 10, Cha 13</t>
  </si>
  <si>
    <t>Flyby Attack, Improved Initiative</t>
  </si>
  <si>
    <t>Fly +20</t>
  </si>
  <si>
    <t>understands Aquan and Common</t>
  </si>
  <si>
    <t>shatter spray</t>
  </si>
  <si>
    <t>solitary, fleet (2-5)</t>
  </si>
  <si>
    <t>A model sailing ship in a display bottle the size of a boot sails the air on vaporous waves. Speckles of water move about the deck like a crew, arming a miniature ballista and preparing to take aim.</t>
  </si>
  <si>
    <t>Shatter Spray (Ex) The first time a ship in a bottle fires its ballista, rams a creature, or is dealt weapon damage, the bottle containing it shatters, spraying glass in a circle around it. All creatures in a 5-foot radius take 1d6 points of piercing damage. A successful DC 12 Reflex save halves this additional damage.</t>
  </si>
  <si>
    <t>A ship in a bottle signifies patience and devotion. Parts are assembled through an obstinate hole to create the illusion of something impossible. The average model maker devotes months of delicate handling and blinding eyestrain to its creation. Most ships in bottles are built by sea captains and modeled after their vessels. As the devotion of a captain to his ship compares to that of a marriage, a ship in a bottle could be seen as the offspring of that relationship. This devotion is palpable well beyond the Material Plane.  Water sprites, tiny elemental spirits from the Plane of Water, see boats as perversions enabling landlubbers' insistence on venturing where they do not belong. These water spirits commandeer ships in bottles and sail them through the air to chase off the sailors who invade the high seas. Even if the ship in a bottle is destroyed, the water spirit at the helm claims victory, having effectively forced a captain to destroy his offspring.  A ship in a bottle is about 1 foot long and weighs about 5 pounds.  Ecology  Model ships in bottles stand prominently on shelves in the quarters of captains and admirals, usually made to perfectly replicate their creators' ships. Once brought to life by a water spirit, a ship in a bottle maneuvers through the air on waves of mist. The strings of its miniature ballistae winch with enough tension to fire, and the water spirit turns a tribute into something that is both a weapon and a parody at once.  Not all ships in bottles are captained willingly. Captains or admirals who desire more dramatic tributes to the ships they have commanded sometimes have mundane ships in bottles seemingly brought to life via magic. Through either great devotion or greater gold, they gain access to the magic necessary to bind water spirits to their model ships. The magic binding a water spirit to a ship in a bottle also enchants the elemental spirit into believing it is the captain and crew of a typical vessel. Magically bound water spirits follow the orders of either the caster who bound them or the maker of the ship in a bottle, treating him or her as their admiral.  Habitat &amp; Society  A ship in a bottle's life is on the high seas, and its water spirit captain sets sail toward the nearest body of water. Its mission is to seek and destroy land creatures on the seas, and tales of ships in bottles' voyages rarely speak of glory. When a ship in a bottle manages to survive long enough to log journeys, what can be extrapolated from its miniscule logbook makes for fascinating insight into the elemental mind. The ways in which the water spirit captain justifies the world as seen from its viewpoint reads like a mix of mythology and a child's bathtime story.  The spirit inhabiting this construct determines the nature of the crew and replicates tiny sailors on deck. These are solely to unnerve onlookers, as the spirit operates the ship in a bottle's sails and weaponry hydraulically. A water spirit magically bound to a ship in a bottle agains its will often crews the vessel with manifested sailors based on the bottle's owner, or his descriptions of the original ship's crew.  A ship in a bottle sails alone only when it has no other choice, and usually welcomes the opportunity to join, form, or lead a fleet with other water spirits, flying tiny flags designed seemingly at random. Usually unbound water spirits captain all the ships in a bottled armada, although sometimes an unbound water spirit takes advantage of naive bound water spirits.  A chance meeting between individual ships in bottles is not the only manner in which fleets form. Water spirits sometimes conspire to commandeer multiple ships in bottles together, and nautical museums have reported dozens of ships in bottles flying off shelves and out to sea.  Construction  A ship in a bottle can be created through a binding ritual undertaken by a powerful spellcaster. The ritual requires a masterwork model ship in a bottle that must be built from materials worth 100 gp, and DC 30 Craft (woodworking) skill checks made over 2 consecutive weeks. Alternatively, a masterwork model ship in a bottle can instead be purchased for the ritual, but it must be worth at least 600 gp.  Ship in a Bottle  CL 9th; Price 5,100 gp (5,600 gp)  CONSTRUCTION  Requirements Craft Construct, animate object, magic jar, suitable spirit of a living creature, 2 ranks in Craft (woodworking); Cost 2,600 gp (3,100 gp)</t>
  </si>
  <si>
    <t>&lt;link rel="stylesheet"href="PF.css"&gt;&lt;div&gt;&lt;h2&gt;Ship In A Bottle&lt;/h2&gt;&lt;h3&gt;&lt;i&gt;A model sailing ship in a display bottle the size of a boot sails the air on vaporous waves. Speckles of water move about the deck like a crew, arming a miniature ballista and preparing to take aim.&lt;/i&gt;&lt;/h3&gt;&lt;br&gt;&lt;/div&gt;&lt;div class="heading"&gt;&lt;p class="alignleft"&gt;Ship In A Bottle&lt;/p&gt;&lt;p class="alignright"&gt;CR 2&lt;/p&gt;&lt;div style="clear: both;"&gt;&lt;/div&gt;&lt;/div&gt;&lt;div&gt;&lt;h5&gt;&lt;b&gt;XP &lt;/b&gt;600&lt;/h5&gt;&lt;h5&gt;N Tiny construct &lt;/h5&gt;&lt;h5&gt;&lt;b&gt;Init &lt;/b&gt;+6; &lt;b&gt;Senses &lt;/b&gt;darkvision 60 ft., low-light vision; Perception +0&lt;/h5&gt;&lt;/div&gt;&lt;hr/&gt;&lt;div&gt;&lt;h5&gt;&lt;b&gt;DEFENSE&lt;/b&gt;&lt;/h5&gt;&lt;/div&gt;&lt;hr/&gt;&lt;div&gt;&lt;h5&gt;&lt;b&gt;AC &lt;/b&gt;15, touch 14, flat-footed 13 (+1 armor, +2 Dex, +2 size)&lt;/h5&gt;&lt;h5&gt;&lt;b&gt;hp &lt;/b&gt;19 (3d10+3)&lt;/h5&gt;&lt;h5&gt;&lt;b&gt;Fort &lt;/b&gt;+1, &lt;b&gt;Ref &lt;/b&gt;+3, &lt;b&gt;Will &lt;/b&gt;+1&lt;/h5&gt;&lt;h5&gt;&lt;b&gt;DR &lt;/b&gt;5/bludgeoning; &lt;b&gt;Immune &lt;/b&gt;construct traits&lt;/h5&gt;&lt;/div&gt;&lt;hr/&gt;&lt;div&gt;&lt;h5&gt;&lt;b&gt;OFFENSE&lt;/b&gt;&lt;/h5&gt;&lt;/div&gt;&lt;hr/&gt;&lt;div&gt;&lt;h5&gt;&lt;b&gt;Spd &lt;/b&gt;fly 40 ft. (perfect)&lt;/h5&gt;&lt;h5&gt;&lt;b&gt;Melee &lt;/b&gt;ram +6 (1d3)&lt;/h5&gt;&lt;h5&gt;&lt;b&gt;Ranged &lt;/b&gt;ballista +7 (1d6)&lt;/h5&gt;&lt;h5&gt;&lt;b&gt;Space &lt;/b&gt;5 ft.; &lt;b&gt;Reach &lt;/b&gt;5 ft.&lt;/h5&gt;&lt;/div&gt;&lt;hr/&gt;&lt;div&gt;&lt;h5&gt;&lt;b&gt;STATISTICS&lt;/b&gt;&lt;/h5&gt;&lt;/div&gt;&lt;hr/&gt;&lt;div&gt;&lt;h5&gt;&lt;b&gt;Str &lt;/b&gt;12, &lt;b&gt;Dex &lt;/b&gt;15, &lt;b&gt;Con &lt;/b&gt;-, &lt;b&gt;Int &lt;/b&gt; 5, &lt;b&gt;Wis &lt;/b&gt;10, &lt;b&gt;Cha &lt;/b&gt;13&lt;/h5&gt;&lt;h5&gt;&lt;b&gt;Base Atk &lt;/b&gt;+3; &lt;b&gt;CMB &lt;/b&gt;+3; &lt;b&gt;CMD &lt;/b&gt;14 (can't be tripped)&lt;/h5&gt;&lt;h5&gt;&lt;b&gt;Feats &lt;/b&gt;Flyby Attack, Improved Initiative&lt;/h5&gt;&lt;h5&gt;&lt;b&gt;Skills &lt;/b&gt;Fly +20&lt;/h5&gt;&lt;h5&gt;&lt;b&gt;Languages &lt;/b&gt;understands Aquan and Common&lt;/h5&gt;&lt;h5&gt;&lt;b&gt;SQ &lt;/b&gt;shatter spray&lt;/h5&gt;&lt;/div&gt;&lt;hr/&gt;&lt;div&gt;&lt;h5&gt;&lt;b&gt;ECOLOGY&lt;/b&gt;&lt;/h5&gt;&lt;/div&gt;&lt;hr/&gt;&lt;div&gt;&lt;h5&gt;&lt;b&gt;Environment &lt;/b&gt; any&lt;/h5&gt;&lt;h5&gt;&lt;b&gt;Organization &lt;/b&gt;solitary, fleet (2-5)&lt;/h5&gt;&lt;h5&gt;&lt;b&gt;Treasure &lt;/b&gt;standard&lt;/h5&gt;&lt;/div&gt;&lt;hr/&gt;&lt;div&gt;&lt;h5&gt;&lt;b&gt;SPECIAL ABILITIES&lt;/b&gt;&lt;/h5&gt;&lt;/div&gt;&lt;hr/&gt;&lt;div&gt;&lt;/h5&gt;&lt;h5&gt;&lt;b&gt;Shatter Spray (Ex)&lt;/b&gt; The first time a ship in a bottle fires its ballista, rams a creature, or is dealt weapon damage, the bottle containing it shatters, spraying glass in a circle around it. All creatures in a 5-foot radius take 1d6 points of piercing damage. A successful DC 12 Reflex save halves this additional damage.&lt;/h5&gt;&lt;/div&gt;&lt;br&gt;&lt;div&gt;&lt;h4&gt;&lt;p&gt;&lt;p&gt;A ship in a bottle signifies patience and devotion. Parts are assembled through an obstinate hole to create the illusion of something impossible. The average model maker devotes months of delicate handling and blinding eyestrain to its creation. Most ships in bottles are built by sea captains and modeled after their vessels. As the devotion of a captain to his ship compares to that of a marriage, a ship in a bottle could be seen as the offspring of that relationship. This devotion is palpable well beyond the Material Plane.  Water sprites, tiny elemental spirits from the Plane of Water, see boats as perversions enabling landlubbers' insistence on venturing where they do not belong. These water spirits commandeer ships in bottles and sail them through the air to chase off the sailors who invade the high seas. Even if the ship in a bottle is destroyed, the water spirit at the helm claims victory, having effectively forced a captain to destroy his offspring.  A ship in a bottle is about 1 foot long and weighs about 5 pounds.  &lt;b&gt;&lt;/p&gt;&lt;p&gt;Ecology&lt;/b&gt;&lt;/p&gt;&lt;p&gt;  Model ships in bottles stand prominently on shelves in the quarters of captains and admirals, usually made to perfectly replicate their creators' ships. Once brought to life by a water spirit, a ship in a bottle maneuvers through the air on waves of mist. The strings of its miniature ballistae winch with enough tension to fire, and the water spirit turns a tribute into something that is both a weapon and a parody at once.  Not all ships in bottles are captained willingly. Captains or admirals who desire more dramatic tributes to the ships they have commanded sometimes have mundane ships in bottles seemingly brought to life via magic. Through either great devotion or greater gold, they gain access to the magic necessary to bind water spirits to their model ships. The magic binding a water spirit to a ship in a bottle also enchants the elemental spirit into believing it is the captain and crew of a typical vessel. Magically bound water spirits follow the orders of either the caster who bound them or the maker of the ship in a bottle, treating him or her as their admiral.  &lt;b&gt;&lt;/p&gt;&lt;p&gt;Habitat &amp; Society&lt;/b&gt;&lt;/p&gt;&lt;p&gt;  A ship in a bottle's life is on the high seas, and its water spirit captain sets sail toward the nearest body of water. Its mission is to seek and destroy land creatures on the seas, and tales of ships in bottles' voyages rarely speak of glory. When a ship in a bottle manages to survive long enough to log journeys, what can be extrapolated from its miniscule logbook makes for fascinating insight into the elemental mind. The ways in which the water spirit captain justifies the world as seen from its viewpoint reads like a mix of mythology and a child's bathtime story.  The spirit inhabiting this construct determines the nature of the crew and replicates tiny sailors on deck. These are solely to unnerve onlookers, as the spirit operates the ship in a bottle's sails and weaponry hydraulically. A water spirit magically bound to a ship in a bottle agains its will often crews the vessel with manifested sailors based on the bottle's owner, or his descriptions of the original ship's crew.  A ship in a bottle sails alone only when it has no other choice, and usually welcomes the opportunity to join, form, or lead a fleet with other water spirits, flying tiny flags designed seemingly at random. Usually unbound water spirits captain all the ships in a bottled armada, although sometimes an unbound water spirit takes advantage of naive bound water spirits.  A chance meeting between individual ships in bottles is not the only manner in which fleets form. Water spirits sometimes conspire to commandeer multiple ships in bottles together, and nautical museums have reported dozens of ships in bottles flying off shelves and out to sea.  &lt;br&gt;&lt;b&gt;Construction&lt;/b&gt;&lt;br&gt;  A ship in a bottle can be created through a binding ritual undertaken by a powerful spellcaster. The ritual requires a masterwork model ship in a bottle that must be built from materials worth 100 gp, and DC 30 Craft (woodworking) skill checks made over 2 consecutive weeks. Alternatively, a masterwork model ship in a bottle can instead be purchased for the ritual, but it must be worth at least 600 gp.  &lt;/h5&gt;&lt;h5&gt;&lt;b&gt;Ship in a Bottle &lt;/b&gt; &lt;br&gt;&lt;b&gt;CL&lt;/b&gt; 9th; &lt;b&gt;Price&lt;/b&gt; 5,100 gp (5,600 gp)  &lt;/h5&gt;&lt;h5&gt;&lt;b&gt;CONSTRUCTION &lt;/b&gt; &lt;/h5&gt;&lt;h5&gt;&lt;b&gt;Requirements &lt;/b&gt;Craft Construct, &lt;i&gt;animate object&lt;/i&gt;, &lt;i&gt;magic jar&lt;/i&gt;, suitable spirit of a living creature, 2 ranks in Craft (woodworking); &lt;b&gt;Cost&lt;/b&gt; 2,600 gp (3,100 gp)&lt;/p&gt;&lt;/h4&gt;&lt;/div&gt;</t>
  </si>
  <si>
    <t>Bottled Armada</t>
  </si>
  <si>
    <t>(+3 armor, +3 Dex, +2 size, +0 natural)</t>
  </si>
  <si>
    <t>swarm (2d6+4 plus distraction)</t>
  </si>
  <si>
    <t>Str 16, Dex 17, Con -, Int 5, Wis 14, Cha 15</t>
  </si>
  <si>
    <t>Alertness, Improved Initiative, Lightning Reflexes, Skill Focus (Perception)</t>
  </si>
  <si>
    <t>Fly +20, Perception +13, Sense Motive +4</t>
  </si>
  <si>
    <t>shatter swarm</t>
  </si>
  <si>
    <t>A fleet of miniature ships, each secure in a glass bottle, flies through the air. The ships move as one, coordinating their attacks.</t>
  </si>
  <si>
    <t>Ship in a Bottle</t>
  </si>
  <si>
    <t>Shatter Swarm (Ex) Whenever a bottled armada fires its ballistae, swarms a creature, or is dealt weapon damage, one of the containing bottles shatters, spraying glass in a circle around it. All creatures in a 5-foot radius take 1d6 points of piercing damage. A successful DC 13 Reflex save (DC 13) halves the damage.</t>
  </si>
  <si>
    <t>&lt;link rel="stylesheet"href="PF.css"&gt;&lt;div&gt;&lt;h2&gt;Bottled Armada&lt;/h2&gt;&lt;h3&gt;&lt;i&gt;A fleet of miniature ships, each secure in a glass bottle, flies through the air. The ships move as one, coordinating their attacks.&lt;/i&gt;&lt;/h3&gt;&lt;br&gt;&lt;/div&gt;&lt;div class="heading"&gt;&lt;p class="alignleft"&gt;Bottled Armada&lt;/p&gt;&lt;p class="alignright"&gt;CR 6&lt;/p&gt;&lt;div style="clear: both;"&gt;&lt;/div&gt;&lt;/div&gt;&lt;div&gt;&lt;h5&gt;&lt;b&gt;XP &lt;/b&gt;2,400&lt;/h5&gt;&lt;h5&gt;N Tiny construct (swarm)&lt;/h5&gt;&lt;h5&gt;&lt;b&gt;Init &lt;/b&gt;+7; &lt;b&gt;Senses &lt;/b&gt;darkvision 60 ft., low-light vision; Perception +15&lt;/h5&gt;&lt;/div&gt;&lt;hr/&gt;&lt;div&gt;&lt;h5&gt;&lt;b&gt;DEFENSE&lt;/b&gt;&lt;/h5&gt;&lt;/div&gt;&lt;hr/&gt;&lt;div&gt;&lt;h5&gt;&lt;b&gt;AC &lt;/b&gt;18, touch 15, flat-footed 15 (+3 armor, +3 Dex, +2 size)&lt;/h5&gt;&lt;h5&gt;&lt;b&gt;hp &lt;/b&gt;64 (8d10+20)&lt;/h5&gt;&lt;h5&gt;&lt;b&gt;Fort &lt;/b&gt;+2, &lt;b&gt;Ref &lt;/b&gt;+7, &lt;b&gt;Will &lt;/b&gt;+4&lt;/h5&gt;&lt;h5&gt;&lt;b&gt;DR &lt;/b&gt;5/-; &lt;b&gt;Immune &lt;/b&gt;construct traits&lt;/h5&gt;&lt;/div&gt;&lt;hr/&gt;&lt;div&gt;&lt;h5&gt;&lt;b&gt;OFFENSE&lt;/b&gt;&lt;/h5&gt;&lt;/div&gt;&lt;hr/&gt;&lt;div&gt;&lt;h5&gt;&lt;b&gt;Spd &lt;/b&gt;fly 40 ft. (perfect)&lt;/h5&gt;&lt;h5&gt;&lt;b&gt;Melee &lt;/b&gt;swarm (2d6+4 plus distraction)&lt;/h5&gt;&lt;h5&gt;&lt;b&gt;Space &lt;/b&gt;5 ft.; &lt;b&gt;Reach &lt;/b&gt;5 ft.&lt;/h5&gt;&lt;h5&gt;&lt;b&gt;Special Attacks &lt;/b&gt;distraction (DC 16)&lt;/h5&gt;&lt;/div&gt;&lt;hr/&gt;&lt;div&gt;&lt;h5&gt;&lt;b&gt;STATISTICS&lt;/b&gt;&lt;/h5&gt;&lt;/div&gt;&lt;hr/&gt;&lt;div&gt;&lt;h5&gt;&lt;b&gt;Str &lt;/b&gt;16, &lt;b&gt;Dex &lt;/b&gt;17, &lt;b&gt;Con &lt;/b&gt;-, &lt;b&gt;Int &lt;/b&gt; 5, &lt;b&gt;Wis &lt;/b&gt;14, &lt;b&gt;Cha &lt;/b&gt;15&lt;/h5&gt;&lt;h5&gt;&lt;b&gt;Base Atk &lt;/b&gt;+10; &lt;b&gt;CMB &lt;/b&gt;-; &lt;b&gt;CMD &lt;/b&gt;-&lt;/h5&gt;&lt;h5&gt;&lt;b&gt;Feats &lt;/b&gt;Alertness, Improved Initiative, Lightning Reflexes, Skill Focus (Perception)&lt;/h5&gt;&lt;h5&gt;&lt;b&gt;Skills &lt;/b&gt;Fly +20, Perception +13, Sense Motive +4&lt;/h5&gt;&lt;h5&gt;&lt;b&gt;Languages &lt;/b&gt;understands Aquan and Common&lt;/h5&gt;&lt;h5&gt;&lt;b&gt;SQ &lt;/b&gt;shatter swarm&lt;/h5&gt;&lt;/div&gt;&lt;hr/&gt;&lt;div&gt;&lt;h5&gt;&lt;b&gt;ECOLOGY&lt;/b&gt;&lt;/h5&gt;&lt;/div&gt;&lt;hr/&gt;&lt;div&gt;&lt;h5&gt;&lt;b&gt;Environment &lt;/b&gt; any&lt;/h5&gt;&lt;h5&gt;&lt;b&gt;Organization &lt;/b&gt;solitary, fleet (2-5)&lt;/h5&gt;&lt;h5&gt;&lt;b&gt;Treasure &lt;/b&gt;standard&lt;/h5&gt;&lt;/div&gt;&lt;hr/&gt;&lt;div&gt;&lt;h5&gt;&lt;b&gt;SPECIAL ABILITIES&lt;/b&gt;&lt;/h5&gt;&lt;/div&gt;&lt;hr/&gt;&lt;div&gt;&lt;/h5&gt;&lt;h5&gt;&lt;b&gt;Shatter Swarm (Ex)&lt;/b&gt; Whenever a bottled armada fires its ballistae, swarms a creature, or is dealt weapon damage, one of the containing bottles shatters, spraying glass in a circle around it. All creatures in a 5-foot radius take 1d6 points of piercing damage. A successful DC 13 Reflex save (DC 13) halves the damage.&lt;/h5&gt;&lt;/div&gt;&lt;br&gt;&lt;div&gt;&lt;h4&gt;&lt;p&gt;&lt;p&gt;A ship in a bottle signifies patience and devotion. Parts are assembled through an obstinate hole to create the illusion of something impossible. The average model maker devotes months of delicate handling and blinding eyestrain to its creation. Most ships in bottles are built by sea captains and modeled after their vessels. As the devotion of a captain to his ship compares to that of a marriage, a ship in a bottle could be seen as the offspring of that relationship. This devotion is palpable well beyond the Material Plane.  Water sprites, tiny elemental spirits from the Plane of Water, see boats as perversions enabling landlubbers' insistence on venturing where they do not belong. These water spirits commandeer ships in bottles and sail them through the air to chase off the sailors who invade the high seas. Even if the ship in a bottle is destroyed, the water spirit at the helm claims victory, having effectively forced a captain to destroy his offspring.  A ship in a bottle is about 1 foot long and weighs about 5 pounds.  &lt;b&gt;&lt;/p&gt;&lt;p&gt;Ecology&lt;/b&gt;&lt;/p&gt;&lt;p&gt;  Model ships in bottles stand prominently on shelves in the quarters of captains and admirals, usually made to perfectly replicate their creators' ships. Once brought to life by a water spirit, a ship in a bottle maneuvers through the air on waves of mist. The strings of its miniature ballistae winch with enough tension to fire, and the water spirit turns a tribute into something that is both a weapon and a parody at once.  Not all ships in bottles are captained willingly. Captains or admirals who desire more dramatic tributes to the ships they have commanded sometimes have mundane ships in bottles seemingly brought to life via magic. Through either great devotion or greater gold, they gain access to the magic necessary to bind water spirits to their model ships. The magic binding a water spirit to a ship in a bottle also enchants the elemental spirit into believing it is the captain and crew of a typical vessel. Magically bound water spirits follow the orders of either the caster who bound them or the maker of the ship in a bottle, treating him or her as their admiral.  &lt;b&gt;&lt;/p&gt;&lt;p&gt;Habitat &amp; Society&lt;/b&gt;&lt;/p&gt;&lt;p&gt;  A ship in a bottle's life is on the high seas, and its water spirit captain sets sail toward the nearest body of water. Its mission is to seek and destroy land creatures on the seas, and tales of ships in bottles' voyages rarely speak of glory. When a ship in a bottle manages to survive long enough to log journeys, what can be extrapolated from its miniscule logbook makes for fascinating insight into the elemental mind. The ways in which the water spirit captain justifies the world as seen from its viewpoint reads like a mix of mythology and a child's bathtime story.  The spirit inhabiting this construct determines the nature of the crew and replicates tiny sailors on deck. These are solely to unnerve onlookers, as the spirit operates the ship in a bottle's sails and weaponry hydraulically. A water spirit magically bound to a ship in a bottle agains its will often crews the vessel with manifested sailors based on the bottle's owner, or his descriptions of the original ship's crew.  A ship in a bottle sails alone only when it has no other choice, and usually welcomes the opportunity to join, form, or lead a fleet with other water spirits, flying tiny flags designed seemingly at random. Usually unbound water spirits captain all the ships in a bottled armada, although sometimes an unbound water spirit takes advantage of naive bound water spirits.  A chance meeting between individual ships in bottles is not the only manner in which fleets form. Water spirits sometimes conspire to commandeer multiple ships in bottles together, and nautical museums have reported dozens of ships in bottles flying off shelves and out to sea.  &lt;br&gt;&lt;b&gt;Construction&lt;/b&gt;&lt;br&gt;  A ship in a bottle can be created through a binding ritual undertaken by a powerful spellcaster. The ritual requires a masterwork model ship in a bottle that must be built from materials worth 100 gp, and DC 30 Craft (woodworking) skill checks made over 2 consecutive weeks. Alternatively, a masterwork model ship in a bottle can instead be purchased for the ritual, but it must be worth at least 600 gp.  &lt;/h5&gt;&lt;h5&gt;&lt;b&gt;Ship in a Bottle &lt;/b&gt; &lt;br&gt;&lt;b&gt;CL&lt;/b&gt; 9th; &lt;b&gt;Price&lt;/b&gt; 5,100 gp (5,600 gp)  &lt;/h5&gt;&lt;h5&gt;&lt;b&gt;CONSTRUCTION &lt;/b&gt; &lt;/h5&gt;&lt;h5&gt;&lt;b&gt;Requirements &lt;/b&gt;Craft Construct, &lt;i&gt;animate object&lt;/i&gt;, &lt;i&gt;magic jar&lt;/i&gt;, suitable spirit of a living creature, 2 ranks in Craft (woodworking); &lt;b&gt;Cost&lt;/b&gt; 2,600 gp (3,100 gp)&lt;/p&gt;&lt;/h4&gt;&lt;/div&gt;</t>
  </si>
  <si>
    <t>Ship Sentinel</t>
  </si>
  <si>
    <t>darkvision 60 ft., low-light vision, ship sight; Perception +6</t>
  </si>
  <si>
    <t>Fort +2, Ref +7, Will +8</t>
  </si>
  <si>
    <t>mwk spear +11/+6 (2d6+6 plus salted wound/x3) or  2 slams +10 (1d6+4 plus salted wound)</t>
  </si>
  <si>
    <t>mwk spear +12 (2d6+4 plus salted wound/x3)</t>
  </si>
  <si>
    <t>Str 19, Dex 21, Con -, Int -, Wis 23, Cha 16</t>
  </si>
  <si>
    <t>A larger-than-life wooden carving of a mermaid holding a spear clambers forward, the vibrant paint coating her frame encrusted in years' worth of sea salt.</t>
  </si>
  <si>
    <t>Salted Wound (Su) Any living creature damaged by a ship sentinel must make a successful DC 16 Fortitude save or take a -1 penalty on attack and damage rolls for 1 round as salty brine drips painfully onto the wound. On a successful critical hit, the target takes an additional 3d6 points of damage as its flesh cracks and withers from dehydration. The save DC is Charisma-based.  Ship Sight (Su) A ship sentinel is treated as having tremorsense out to 100 feet while onboard a ship, as its senses permeate the vessel's timbers. It can only detect creatures in contact with the vessel or on objects in contact with the vessel. It cannot use this ability to detect creatures not in contact with the ship, even if they are within the ability's 100-foot radius.</t>
  </si>
  <si>
    <t>Ship sentinels are animated constructs that are bound to a specific vessel and to that ship's captain. Crafted to resemble a humanoid figurehead, a ship sentinel normally rests at the prow of its ship, granting good fortune and protection to the crew. But in times of dire need, the captain can also activate the ship sentinel, causing it to spring to life and fight alongside the vessel's crew. Although individual features of ship sentinels may vary, all ship sentinels are made of wood and have the same general statistics.  A ship sentinel stands roughly 6 feet tall and weighs 400 pounds.  Ecology  A ship sentinel's form is carved and shaped by skilled woodworkers, but cannot truly be brought to "life" without offerings from the sea. Most spellcasters who endeavor to create these guardians crush a mixture of sand, shells, and valuable pearls and mix it with saltwater and oils, creating a grainy varnish. The carved figure is coated with the solution and then brought to the shores of the sea and affixed to the bowsprit of the craft it will protect. Only then is the construct's creation finally complete. Unlike with most constructs, however, control of the creature does not fall to the creator, but rather to the captain of the ship to which it is affixed. If the captain of the ship changes, control of the construct passes to the new captain.  Although resistant to most hazards of sea and storm, all ship sentinels eventually wear down after a time and require polishing, cleaning, and recoating with the specially prepared varnish used during the construct's creation. If maintained in this fashion, however, a single ship sentinel can guard a ship-passing from captain to captain-for decades or even centuries.  Habitat &amp; Society  Ship sentinels are solitary creations, and a single construct is capable of defending even the largest of ships. Their presence is an undisputed boon to all aboard-though most captains prefer not to speak of their crafts' guardians, preferring to keep the constructs as secret weapons. When the sentinel is needed, the captain must shout a word or short phrase to bring the construct to life. An awakened ship sentinel is able to recognize loyal members of its crew, placing them under its protective wards, and directs its attacks against any living targets that it does not ward, though the construct's master can point it toward specific targets.  In combat, ship sentinels can pulverize flesh and bone with their heavy wooden hands, but normally wield a weapon of some kind-usually a spear, rapier, shortsword, or other light weapon. Stories even exist of elven vessels that armed their ship sentinels with huge bows, or of daring Brevic sea captains who gave their constructs the fabled Aldori dueling swords of their homeland. Regardless of these variations, most weapons used in a ship sentinel's construction draw upon the construct's inherent nimbleness, an agility belied by the figurehead's wooden form. But whether their weapons are forged or natural, all ship sentinels can infuse the sting of seawater and salt air into their blows, wracking their foes with crippling pain.  Ship sentinels are resilient foes, their wooden bodies capable of turning aside most attacks that cannot pierce or gouge them. Unfortunately their construction also makes them vulnerable to fire-their greatest weakness-and any magical fire quickly dries a ship sentinel's body to a nearly immobile brittleness.  Variant Ship Sentinels Ship sentinels can be crafted in a wide variety of forms and are often embellished and customized similarly to mundane figureheads. The following are some of these constructs' most common customizations.  Ballista Marksman: Some ship sentinels have a light ballista built into their forms; these sentinels are usually designed to look like an archer with an oversized bow, a beauteous lillend, or a cruel erinyes. Such ship sentinels rarely have a melee weapon, resorting instead to slams if unable to use their ballistae to make ranged attacks. Statistics for ballista marksmen are modified as follows: Ranged light ballista +12 (3d8 plus salted wound /19-20). See Chapter 3 of Pathfinder RPG Ultimate Combat for additional details on siege engines.  Mariner's Muse: Sculpted to resemble harp-playing angels or armored heralds, a mariner's muse ship sentinel can use the inspire courage effect of a bard's bardic performance once per day for 5 rounds as if it were a 5th-level bard. It always uses all 5 rounds of its performance at the same time and can never use the performance multiple times in 1 day for any duration.  Sea Sorcerer: These ship sentinels are often crafted to resemble wizards, sea serpents, or abstract orrery-like sculptures, and possess limited spell-like abilities. They can only use these abilities while onboard a sailing vessel. These spell-like abilities can each be used 3 times per day, and include animate objects, grease, and obscuring mist.  Construction  A ship sentinel is built from 400 pounds of wood. The creator or a hired artisan must then shape the creature into the desired likeness, usually after a fashion common to the nautical vessels of the region. Afterward, a special varnish is made from a mixture of sand, seawater, crushed pearls and shells, and magically treated oils- the varnish is worth a total of 250 gp and is applied to the entire form. If the creator intends for the ship sentinel to wield a weapon, a masterwork or better version of that weapon must also be supplied.  Ship Sentinel  CL 9th; Price 21,250 gp; 21,750 gp (ballista marksman); 23,250 gp (mariner's muse); 25,250 gp (sea sorcerer)  CONSTRUCTION  Requirements Craft Construct, animate object, limited wish, creator must be caster level 9th; Craft (woodworking) check DC 25; Cost 10,750 gp; 11,000 gp (ballista marksman); 11,750 gp (mariner's muse); 12,750 gp (sea sorcerer)</t>
  </si>
  <si>
    <t>&lt;link rel="stylesheet"href="PF.css"&gt;&lt;div&gt;&lt;h2&gt;Ship Sentinel&lt;/h2&gt;&lt;h3&gt;&lt;i&gt;A larger-than-life wooden carving of a mermaid holding a spear clambers forward, the vibrant paint coating her frame encrusted in years' worth of sea salt.&lt;/i&gt;&lt;/h3&gt;&lt;br&gt;&lt;/div&gt;&lt;div class="heading"&gt;&lt;p class="alignleft"&gt;Ship Sentinel&lt;/p&gt;&lt;p class="alignright"&gt;CR 7&lt;/p&gt;&lt;div style="clear: both;"&gt;&lt;/div&gt;&lt;/div&gt;&lt;div&gt;&lt;h5&gt;&lt;b&gt;XP &lt;/b&gt;3,200&lt;/h5&gt;&lt;h5&gt;N Large construct &lt;/h5&gt;&lt;h5&gt;&lt;b&gt;Init &lt;/b&gt;+9; &lt;b&gt;Senses &lt;/b&gt;darkvision 60 ft., low-light vision, ship sight; Perception +6&lt;/h5&gt;&lt;/div&gt;&lt;hr/&gt;&lt;div&gt;&lt;h5&gt;&lt;b&gt;DEFENSE&lt;/b&gt;&lt;/h5&gt;&lt;/div&gt;&lt;hr/&gt;&lt;div&gt;&lt;h5&gt;&lt;b&gt;AC &lt;/b&gt;20, touch 14, flat-footed 15 (+5 Dex, +6 natural, -1 size)&lt;/h5&gt;&lt;h5&gt;&lt;b&gt;hp &lt;/b&gt;68 (7d10+30)&lt;/h5&gt;&lt;h5&gt;&lt;b&gt;Fort &lt;/b&gt;+2, &lt;b&gt;Ref &lt;/b&gt;+7, &lt;b&gt;Will &lt;/b&gt;+8&lt;/h5&gt;&lt;h5&gt;&lt;b&gt;DR &lt;/b&gt;5/slashing or piercing; &lt;b&gt;Immune &lt;/b&gt;construct traits&lt;/h5&gt;&lt;h5&gt;&lt;b&gt;Weaknesses &lt;/b&gt;vulnerable to fire&lt;/h5&gt;&lt;/div&gt;&lt;hr/&gt;&lt;div&gt;&lt;h5&gt;&lt;b&gt;OFFENSE&lt;/b&gt;&lt;/h5&gt;&lt;/div&gt;&lt;hr/&gt;&lt;div&gt;&lt;h5&gt;&lt;b&gt;Spd &lt;/b&gt;30 ft., swim 30 ft.&lt;/h5&gt;&lt;h5&gt;&lt;b&gt;Melee &lt;/b&gt;mwk spear +11/+6 (2d6+6 plus salted wound/x3) or &lt;/br&gt; 2 slams +10 (1d6+4 plus salted wound)&lt;/h5&gt;&lt;h5&gt;&lt;b&gt;Ranged &lt;/b&gt;mwk spear +12 (2d6+4 plus salted wound/x3)&lt;/h5&gt;&lt;h5&gt;&lt;b&gt;Space &lt;/b&gt;10 ft.; &lt;b&gt;Reach &lt;/b&gt;10 ft.&lt;/h5&gt;&lt;/div&gt;&lt;hr/&gt;&lt;div&gt;&lt;h5&gt;&lt;b&gt;STATISTICS&lt;/b&gt;&lt;/h5&gt;&lt;/div&gt;&lt;hr/&gt;&lt;div&gt;&lt;h5&gt;&lt;b&gt;Str &lt;/b&gt;19, &lt;b&gt;Dex &lt;/b&gt;21, &lt;b&gt;Con &lt;/b&gt;-, &lt;b&gt;Int &lt;/b&gt; -, &lt;b&gt;Wis &lt;/b&gt;23, &lt;b&gt;Cha &lt;/b&gt;16&lt;/h5&gt;&lt;h5&gt;&lt;b&gt;Base Atk &lt;/b&gt;+7; &lt;b&gt;CMB &lt;/b&gt;+12; &lt;b&gt;CMD &lt;/b&gt;27&lt;/h5&gt;&lt;h5&gt;&lt;b&gt;Feats &lt;/b&gt;Improved Initiative&lt;sup&gt;B&lt;/sup&gt;&lt;/h5&gt;&lt;/div&gt;&lt;hr/&gt;&lt;div&gt;&lt;h5&gt;&lt;b&gt;ECOLOGY&lt;/b&gt;&lt;/h5&gt;&lt;/div&gt;&lt;hr/&gt;&lt;div&gt;&lt;h5&gt;&lt;b&gt;Environment &lt;/b&gt; any water&lt;/h5&gt;&lt;h5&gt;&lt;b&gt;Organization &lt;/b&gt;solitary&lt;/h5&gt;&lt;h5&gt;&lt;b&gt;Treasure &lt;/b&gt;none&lt;/h5&gt;&lt;/div&gt;&lt;hr/&gt;&lt;div&gt;&lt;h5&gt;&lt;b&gt;SPECIAL ABILITIES&lt;/b&gt;&lt;/h5&gt;&lt;/div&gt;&lt;hr/&gt;&lt;div&gt;&lt;/h5&gt;&lt;h5&gt;&lt;b&gt;Salted Wound (Su)&lt;/b&gt; Any living creature damaged by a ship sentinel must make a successful DC 16 Fortitude save or take a -1 penalty on attack and damage rolls for 1 round as salty brine drips painfully onto the wound. On a successful critical hit, the target takes an additional 3d6 points of damage as its flesh cracks and withers from dehydration. The save DC is Charisma-based.  &lt;/h5&gt;&lt;h5&gt;&lt;b&gt;Ship Sight (Su)&lt;/b&gt; A ship sentinel is treated as having tremorsense out to 100 feet while onboard a ship, as its senses permeate the vessel's timbers. It can only detect creatures in contact with the vessel or on objects in contact with the vessel. It cannot use this ability to detect creatures not in contact with the ship, even if they are within the ability's 100-foot radius.&lt;/h5&gt;&lt;/div&gt;&lt;br&gt;&lt;div&gt;&lt;h4&gt;&lt;p&gt;&lt;p&gt;Ship sentinels are animated constructs that are bound to a specific vessel and to that ship's captain. Crafted to resemble a humanoid figurehead, a ship sentinel normally rests at the prow of its ship, granting good fortune and protection to the crew. But in times of dire need, the captain can also activate the ship sentinel, causing it to spring to life and fight alongside the vessel's crew. Although individual features of ship sentinels may vary, all ship sentinels are made of wood and have the same general statistics.  A ship sentinel stands roughly 6 feet tall and weighs 400 pounds.  &lt;b&gt;&lt;/p&gt;&lt;p&gt;Ecology&lt;/b&gt;&lt;/p&gt;&lt;p&gt;  A ship sentinel's form is carved and shaped by skilled woodworkers, but cannot truly be brought to "life" without offerings from the sea. Most spellcasters who endeavor to create these guardians crush a mixture of sand, shells, and valuable pearls and mix it with saltwater and oils, creating a grainy varnish. The carved figure is coated with the solution and then brought to the shores of the sea and affixed to the bowsprit of the craft it will protect. Only then is the construct's creation finally complete. Unlike with most constructs, however, control of the creature does not fall to the creator, but rather to the captain of the ship to which it is affixed. If the captain of the ship changes, control of the construct passes to the new captain.  Although resistant to most hazards of sea and storm, all ship sentinels eventually wear down after a time and require polishing, cleaning, and recoating with the specially prepared varnish used during the construct's creation. If maintained in this fashion, however, a single ship sentinel can guard a ship-passing from captain to captain-for decades or even centuries.  &lt;b&gt;&lt;/p&gt;&lt;p&gt;Habitat &amp; Society&lt;/b&gt;&lt;/p&gt;&lt;p&gt;  Ship sentinels are solitary creations, and a single construct is capable of defending even the largest of ships. Their presence is an undisputed boon to all aboard-though most captains prefer not to speak of their crafts' guardians, preferring to keep the constructs as secret weapons. When the sentinel is needed, the captain must shout a word or short phrase to bring the construct to life. An awakened ship sentinel is able to recognize loyal members of its crew, placing them under its protective wards, and directs its attacks against any living targets that it does not ward, though the construct's master can point it toward specific targets.  In combat, ship sentinels can pulverize flesh and bone with their heavy wooden hands, but normally wield a weapon of some kind-usually a spear, rapier, shortsword, or other light weapon. Stories even exist of elven vessels that armed their ship sentinels with huge bows, or of daring Brevic sea captains who gave their constructs the fabled Aldori dueling swords of their homeland. Regardless of these variations, most weapons used in a ship sentinel's construction draw upon the construct's inherent nimbleness, an agility belied by the figurehead's wooden form. But whether their weapons are forged or natural, all ship sentinels can infuse the sting of seawater and salt air into their blows, wracking their foes with crippling pain.  Ship sentinels are resilient foes, their wooden bodies capable of turning aside most attacks that cannot pierce or gouge them. Unfortunately their construction also makes them vulnerable to fire-their greatest weakness-and any magical fire quickly dries a ship sentinel's body to a nearly immobile brittleness.  &lt;br&gt;&lt;b&gt;Variant Ship Sentinels&lt;/b&gt;&lt;br&gt; Ship sentinels can be crafted in a wide variety of forms and are often embellished and customized similarly to mundane figureheads. The following are some of these constructs' most common customizations.  &lt;br&gt;&lt;b&gt;Ballista Marksman:&lt;/b&gt; Some ship sentinels have a light ballista built into their forms; these sentinels are usually designed to look like an archer with an oversized bow, a beauteous lillend, or a cruel erinyes. Such ship sentinels rarely have a melee weapon, resorting instead to slams if unable to use their ballistae to make ranged attacks. Statistics for ballista marksmen are modified as follows: &lt;b&gt;Ranged &lt;/b&gt;light ballista +12 (3d8 plus salted wound /19-20). See Chapter 3 of &lt;i&gt;Pathfinder RPG Ultimate Combat&lt;/i&gt; for additional details on siege engines.  &lt;br&gt;&lt;b&gt;Mariner's Muse:&lt;/b&gt; Sculpted to resemble harp-playing angels or armored heralds, a mariner's muse ship sentinel can use the inspire courage effect of a bard's bardic performance once per day for 5 rounds as if it were a 5th-level bard. It always uses all 5 rounds of its performance at the same time and can never use the performance multiple times in 1 day for any duration.  &lt;br&gt;&lt;b&gt;Sea Sorcerer:&lt;/b&gt; These ship sentinels are often crafted to resemble wizards, sea serpents, or abstract orrery-like sculptures, and possess limited spell-like abilities. They can only use these abilities while onboard a sailing vessel. These spell-like abilities can each be used 3 times per day, and include &lt;i&gt;&lt;i&gt;animate object&lt;/i&gt;s&lt;/i&gt;, &lt;i&gt;grease&lt;/i&gt;, and &lt;i&gt;obscuring mist&lt;/i&gt;.  &lt;br&gt;&lt;b&gt;Construction&lt;/b&gt;&lt;br&gt;  A ship sentinel is built from 400 pounds of wood. The creator or a hired artisan must then shape the creature into the desired likeness, usually after a fashion common to the nautical vessels of the region. Afterward, a special varnish is made from a mixture of sand, seawater, crushed pearls and shells, and magically treated oils- the varnish is worth a total of 250 gp and is applied to the entire form. If the creator intends for the ship sentinel to wield a weapon, a masterwork or better version of that weapon must also be supplied.  &lt;/h5&gt;&lt;h5&gt;&lt;b&gt;Ship Sentinel &lt;/b&gt; &lt;br&gt;&lt;b&gt;CL&lt;/b&gt; 9th; &lt;b&gt;Price&lt;/b&gt; 21,250 gp; 21,750 gp (ballista marksman); 23,250 gp (mariner's muse); 25,250 gp (sea sorcerer)  &lt;/h5&gt;&lt;h5&gt;&lt;b&gt;CONSTRUCTION &lt;/b&gt; &lt;/h5&gt;&lt;h5&gt;&lt;b&gt;Requirements &lt;/b&gt;Craft Construct, &lt;i&gt;animate object&lt;/i&gt;, &lt;i&gt;limited wish&lt;/i&gt;, creator must be caster level 9th; Craft (woodworking) check DC 25; &lt;b&gt;Cost&lt;/b&gt; 10,750 gp; 11,000 gp (ballista marksman); 11,750 gp (mariner's muse); 12,750 gp (sea sorcerer)&lt;/p&gt;&lt;/h4&gt;&lt;/div&gt;</t>
  </si>
  <si>
    <t>Voidstick Zombie</t>
  </si>
  <si>
    <t>darkvision 60 ft., lifesense 60 ft; Perception +10</t>
  </si>
  <si>
    <t>sacrilegious aura</t>
  </si>
  <si>
    <t>26, touch 14, flat-footed 26</t>
  </si>
  <si>
    <t>, +12 natural, +4 profane)</t>
  </si>
  <si>
    <t>2 melee touch +13 (1d8 negative energy)</t>
  </si>
  <si>
    <t>channel negative energy 5/day (DC 22, 8d6)</t>
  </si>
  <si>
    <t>Str 12, Dex 11, Con -, Int 7, Wis 6, Cha 15</t>
  </si>
  <si>
    <t>Channel Smite, Great Fortitude, Improved Channel, Improved Initiative, Iron Will, Lightning Reflexes, Skill Focus (Stealth), Toughness</t>
  </si>
  <si>
    <t>Climb +5, Perception +10, Stealth +11</t>
  </si>
  <si>
    <t>solitary, pair, or plague (3-9)</t>
  </si>
  <si>
    <t>This shambling humanoid's taut gray skin shows signs of arcane symbols now faded with age and decay. Long, darkwood spikes riddle its body; every inch of flesh is staked and violated. A palpable aura of entropy and despair hangs over the sorry, perforated creature.</t>
  </si>
  <si>
    <t>Channel Energy (Su) The voidstick zombie can channel negative energy as a 15th-level cleric.  Sacrilegious Aura (Sp) The overwhelming entropic energies and the sheer number of voidsticks animating the voidstick zombie warp and augment negative and positive energy around the creature. As with all voidsticks, an aura of intense negative energy extends in a 30-foot radius from the zombie functioning as the spell desecrate. Undead within this aura receive a +1 profane bonus on attack and damage rolls and the DC to resist channeled negative energy increases by +3. The voidstick zombie constantly gains the benefits of this effect (the attack and damage bonuses are already incorporated into its statistics).  In addition, this miasma of void energies also interferes with wielding positive energy. Any creature attempting to use positive energy in this area-such as through a cleric's channel energy ability, a paladin's lay on hands, or any spell with the healing descriptor-must make a DC 25 concentration check. If this check fails, the effect is blocked, consuming one use of the ability, or the spell is lost.</t>
  </si>
  <si>
    <t>The voidstick zombie is the hateful creation of wicked shamans and necromancers, who use voidsticks to animate the dead. One voidstick is required for every Hit Die possessed by the base creature. These vile devices, each of which is 6 to 10 inches in length, are pierced through the living or dead body of a creature, pumping the dark energy of the void into its form. Packed with the bitter entropy of negative energy, the creature rises, seeking out the life force of others with endless sadness and insane determination. Its single goal is to extinguish life and smother any source of positive energy. Multiple voidsticks in a creature's form feed one another, augmenting their standard abilities and imbuing the touch of the voidstick zombie with the power to drain life from anything it touches. The zombie becomes almost a sliver of the void itself, existing in a state of such negative power that its very proximity can tamper with other creatures' abilities to summon the powers of the Positive Energy Plane, and with the perpetual sadness that numbs its own intellect it gains the power to enhance and inf luence other creatures that depend on negative energy.  These sad creatures, wracked with soulless negative energy, constantly hunger for destruction, delighted at every chance they get to snuff the spark of life from the living. They hunt the islands throughout the Shackles, especially the Cannibal Isles, where their creation began long before its current inhabitants made their home there.  As the brutal and savage kuru people of the Cannibal Isles explored the ruins of Ghol-Gan, they discovered the foul magic involved with the voidsticks, and as they turned to barbarism and cannibalism, their shamans carved these devices and created the first voidstick zombie seen on Golarion in thousands of years. The kuru use voidstick zombies for war against each other and to serve as ruthless hunters, culling humanoids who wander too close to their blood-drenched islands. Kuru shamans create the vile voidsticks in order to enhance their own necromantic strength as well as to animate voidstick zombies. In some tribes it is seen as a great honor to be transformed into one of these powerful creatures, and some aged shamans on the eve of their death elect to undergo this transformation instead of becoming a ritual meal for their tribes.  Since the rediscovery of voidsticks, those interested in necromancy and the creation of new undead have sent emissaries to the Shackles eager to buy them. These enterprising necromancers experiment with the devices and unleash voidstick zombies into Avistan and Garund to fulfill their murderous intent.  Voidsticks In remote parts of the world, it is not always practical for the faithful to visit holy places with any regularity. In particular, the weak, the sick, and the dying may be in no position to trek across plains or risk dangerous water crossings to see their spiritual leaders. In response to this, the godstick was born-a crafted rod that serves as a portable shrine, carried by shamans and witchdoctors and pushed into the ground to focus devotion at any location. Ingenuity is not just the way of the benign, however, and just as often it is the way of evil. Before long, shamans who worshiped more hateful deities corrupted this notion; they created the voidsticks and drove them into bodies, living or dead, charging those bodies with the power of the endless void and creating rattling, hungry abominations.  Voidstick  Aura faint necromancy [evil]; CL 5  Slot special; Price 2,500 gp, Weighs 1 lb.  DESCRIPTION  Each voidstick is 6 t0 10 inches long, with a diameter of about an inch. Carved from single pieces of polished darkwood, they often display markings or symbols sacred to the deity of their creator, but can just as easily be plain and smooth. Planting a voidstick into the ground with an appropriate prayer is a full-round action that provokes attacks of opportunity. The device floods the area with negative energy, producing an effect identical to the desecrate spell in a 20- foot radius. In addition, any evil divine caster within 20 feet of the voidstick may cast her spells without the need for any material component with a value of 10 gp or less, or any focus item with a value of 50 gp or less. This ability functions only for the individual planting the voidstick and persists until the stick is uprooted.  While this is a useful tool for shamans in locations poorly serviced by trade in magical goods, it pales in comparison to the voidstick's most potent function: the creation of undead. Creating a voidstick zombie requires an hour-long ritual during which foul symbols are drawn across a corpse's flesh. At the end of the hour, the creator must make a DC 25 Knowledge (religion) check before driving the first voidstick into the victim's heart. If this check succeeds, the victim is transformed into a voidstick zombie. To fully animate the creature, one voidstick must be used for each Hit Die the base creature has. In 12 rounds, the creature rises under its own power, eager to spread its negative energy and snuff out life nearby. Undead created using voidsticks are not under the control of their creator but can be commanded using channeled negative energy, spells, or similar effects.  Voidsticks can also be driven into a living body to slay the creature and transition it to undeath. If a living body is used, the creature must be pinned or otherwise helpless for the duration of the entire ritual. When the ritual is complete and the first voidstick is inserted, the creature must make a DC 18 Fortitude save. If this save succeeds, the creature is reduced to 0 hit points and is dying, but the magic of the voidstick and the ritual are wasted and the ritual must be performed again, using another voidstick. If the save fails, the creature dies and the ritual is successful, transforming the base creature into a voidstick zombie.  Undead that contain such an item benefit from the +2 bonus hit points per Hit Die for having been created in the area of an enhanced desecrate spell.  CONSTRUCTION  Requirements Craft Wondrous Item, animate dead, desecrate; Creator must have 5 ranks in Knowledge (religion). Cost 1,750 gp</t>
  </si>
  <si>
    <t>&lt;link rel="stylesheet"href="PF.css"&gt;&lt;div&gt;&lt;h2&gt;Voidstick Zombie&lt;/h2&gt;&lt;h3&gt;&lt;i&gt;This shambling humanoid's taut gray skin shows signs of arcane symbols now faded with age and decay. Long, darkwood spikes riddle its body; every inch of flesh is staked and violated. A palpable aura of entropy and despair hangs over the sorry, perforated creature.&lt;/i&gt;&lt;/h3&gt;&lt;br&gt;&lt;/div&gt;&lt;div class="heading"&gt;&lt;p class="alignleft"&gt;Voidstick Zombie&lt;/p&gt;&lt;p class="alignright"&gt;CR 12&lt;/p&gt;&lt;div style="clear: both;"&gt;&lt;/div&gt;&lt;/div&gt;&lt;div&gt;&lt;h5&gt;&lt;b&gt;XP &lt;/b&gt;19,200&lt;/h5&gt;&lt;h5&gt;CE Medium undead &lt;/h5&gt;&lt;h5&gt;&lt;b&gt;Init &lt;/b&gt;+4; &lt;b&gt;Senses &lt;/b&gt;darkvision 60 ft., lifesense 60 ft; Perception +10&lt;/h5&gt;&lt;h5&gt;&lt;b&gt;Aura &lt;/b&gt;sacrilegious aura&lt;/h5&gt;&lt;/div&gt;&lt;hr/&gt;&lt;div&gt;&lt;h5&gt;&lt;b&gt;DEFENSE&lt;/b&gt;&lt;/h5&gt;&lt;/div&gt;&lt;hr/&gt;&lt;div&gt;&lt;h5&gt;&lt;b&gt;AC &lt;/b&gt;26, touch 14, flat-footed 26 (+12 natural, +4 profane)&lt;/h5&gt;&lt;h5&gt;&lt;b&gt;hp &lt;/b&gt;157 (15d8+90); fast healing 3&lt;/h5&gt;&lt;h5&gt;&lt;b&gt;Fort &lt;/b&gt;+9, &lt;b&gt;Ref &lt;/b&gt;+7, &lt;b&gt;Will &lt;/b&gt;+9&lt;/h5&gt;&lt;h5&gt;&lt;b&gt;Defensive Abilities &lt;/b&gt;channel resistance +4; &lt;b&gt;Immune &lt;/b&gt;undead traits&lt;/h5&gt;&lt;/div&gt;&lt;hr/&gt;&lt;div&gt;&lt;h5&gt;&lt;b&gt;OFFENSE&lt;/b&gt;&lt;/h5&gt;&lt;/div&gt;&lt;hr/&gt;&lt;div&gt;&lt;h5&gt;&lt;b&gt;Spd &lt;/b&gt;30 ft.&lt;/h5&gt;&lt;h5&gt;&lt;b&gt;Melee &lt;/b&gt;2 melee touch +13 (1d8 negative energy)&lt;/h5&gt;&lt;h5&gt;&lt;b&gt;Space &lt;/b&gt;5 ft.; &lt;b&gt;Reach &lt;/b&gt;5 ft.&lt;/h5&gt;&lt;h5&gt;&lt;b&gt;Special Attacks &lt;/b&gt;channel negative energy 5/day (DC 22, 8d6)&lt;/h5&gt;&lt;/div&gt;&lt;hr/&gt;&lt;div&gt;&lt;h5&gt;&lt;b&gt;STATISTICS&lt;/b&gt;&lt;/h5&gt;&lt;/div&gt;&lt;hr/&gt;&lt;div&gt;&lt;h5&gt;&lt;b&gt;Str &lt;/b&gt;12, &lt;b&gt;Dex &lt;/b&gt;11, &lt;b&gt;Con &lt;/b&gt;-, &lt;b&gt;Int &lt;/b&gt; 7, &lt;b&gt;Wis &lt;/b&gt;6, &lt;b&gt;Cha &lt;/b&gt;15&lt;/h5&gt;&lt;h5&gt;&lt;b&gt;Base Atk &lt;/b&gt;+11; &lt;b&gt;CMB &lt;/b&gt;+12; &lt;b&gt;CMD &lt;/b&gt;26&lt;/h5&gt;&lt;h5&gt;&lt;b&gt;Feats &lt;/b&gt;Channel Smite, Great Fortitude, Improved Channel, Improved Initiative, Iron Will, Lightning Reflexes, Skill Focus (Stealth), Toughness&lt;/h5&gt;&lt;h5&gt;&lt;b&gt;Skills &lt;/b&gt;Climb +5, Perception +10, Stealth +11&lt;/h5&gt;&lt;h5&gt;&lt;b&gt;Languages &lt;/b&gt;Common&lt;/h5&gt;&lt;/div&gt;&lt;hr/&gt;&lt;div&gt;&lt;h5&gt;&lt;b&gt;ECOLOGY&lt;/b&gt;&lt;/h5&gt;&lt;/div&gt;&lt;hr/&gt;&lt;div&gt;&lt;h5&gt;&lt;b&gt;Environment &lt;/b&gt; any&lt;/h5&gt;&lt;h5&gt;&lt;b&gt;Organization &lt;/b&gt;solitary, pair, or plague (3-9)&lt;/h5&gt;&lt;h5&gt;&lt;b&gt;Treasure &lt;/b&gt;none&lt;/h5&gt;&lt;/div&gt;&lt;hr/&gt;&lt;div&gt;&lt;h5&gt;&lt;b&gt;SPECIAL ABILITIES&lt;/b&gt;&lt;/h5&gt;&lt;/div&gt;&lt;hr/&gt;&lt;div&gt;&lt;/h5&gt;&lt;h5&gt;&lt;b&gt;Channel Energy (Su)&lt;/b&gt; The &lt;i&gt;voidstick&lt;/i&gt; zombie can channel negative energy as a 15th-level cleric.  &lt;/h5&gt;&lt;h5&gt;&lt;b&gt;Sacrilegious Aura (Sp)&lt;/b&gt; The overwhelming entropic energies and the sheer number of &lt;i&gt;&lt;i&gt;voidstick&lt;/i&gt;s&lt;/i&gt; animating the &lt;i&gt;voidstick&lt;/i&gt; zombie warp and augment negative and positive energy around the creature. As with all &lt;i&gt;&lt;i&gt;voidstick&lt;/i&gt;s&lt;/i&gt;, an aura of intense negative energy extends in a 30-foot radius from the zombie functioning as the spell &lt;i&gt;desecrate&lt;/i&gt;. Undead within this aura receive a +1 profane bonus on attack and damage rolls and the DC to resist channeled negative energy increases by +3. The &lt;i&gt;voidstick&lt;/i&gt; zombie constantly gains the benefits of this effect (the attack and damage bonuses are already incorporated into its statistics).  In addition, this miasma of void energies also interferes with wielding positive energy. Any creature attempting to use positive energy in this area-such as through a cleric's channel energy ability, a paladin's lay on hands, or any spell with the healing descriptor-must make a DC 25 concentration check. If this check fails, the effect is blocked, consuming one use of the ability, or the spell is lost.&lt;/h5&gt;&lt;/div&gt;&lt;br&gt;&lt;div&gt;&lt;h4&gt;&lt;p&gt;&lt;p&gt;The &lt;i&gt;voidstick&lt;/i&gt; zombie is the hateful creation of wicked shamans and necromancers, who use &lt;i&gt;&lt;i&gt;voidstick&lt;/i&gt;s&lt;/i&gt; to animate the dead. One &lt;i&gt;voidstick&lt;/i&gt; is required for every Hit Die possessed by the base creature. These vile devices, each of which is 6 to 10 inches in length, are pierced through the living or dead body of a creature, pumping the dark energy of the void into its form. Packed with the bitter entropy of negative energy, the creature rises, seeking out the life force of others with endless sadness and insane determination. Its single goal is to extinguish life and smother any source of positive energy. Multiple &lt;i&gt;&lt;i&gt;voidstick&lt;/i&gt;s&lt;/i&gt; in a creature's form feed one another, augmenting their standard abilities and imbuing the touch of the &lt;i&gt;voidstick&lt;/i&gt; zombie with the power to drain life from anything it touches. The zombie becomes almost a sliver of the void itself, existing in a state of such negative power that its very proximity can tamper with other creatures' abilities to summon the powers of the Positive Energy Plane, and with the perpetual sadness that numbs its own intellect it gains the power to enhance and inf luence other creatures that depend on negative energy.  These sad creatures, wracked with soulless negative energy, constantly hunger for destruction, delighted at every chance they get to snuff the spark of life from the living. They hunt the islands throughout the Shackles, especially the Cannibal Isles, where their creation began long before its current inhabitants made their home there.  As the brutal and savage kuru people of the Cannibal Isles explored the ruins of Ghol-Gan, they discovered the foul magic involved with the &lt;i&gt;&lt;i&gt;voidstick&lt;/i&gt;s&lt;/i&gt;, and as they turned to barbarism and cannibalism, their shamans carved these devices and created the first &lt;i&gt;voidstick&lt;/i&gt; zombie seen on Golarion in thousands of years. The kuru use &lt;i&gt;voidstick&lt;/i&gt; zombies for war against each other and to serve as ruthless hunters, culling humanoids who wander too close to their blood-drenched islands. Kuru shamans create the vile &lt;i&gt;&lt;i&gt;voidstick&lt;/i&gt;s&lt;/i&gt; in order to enhance their own necromantic strength as well as to animate &lt;i&gt;voidstick&lt;/i&gt; zombies. In some tribes it is seen as a great honor to be transformed into one of these powerful creatures, and some aged shamans on the eve of their death elect to undergo this transformation instead of becoming a ritual meal for their tribes.  Since the rediscovery of &lt;i&gt;&lt;i&gt;voidstick&lt;/i&gt;s&lt;/i&gt;, those interested in necromancy and the creation of new undead have sent emissaries to the Shackles eager to buy them. These enterprising necromancers experiment with the devices and unleash &lt;i&gt;voidstick&lt;/i&gt; zombies into Avistan and Garund to fulfill their murderous intent.  &lt;br&gt;&lt;b&gt;Voidsticks&lt;/b&gt;&lt;br&gt; In remote parts of the world, it is not always practical for the faithful to visit holy places with any regularity. In particular, the weak, the sick, and the dying may be in no position to trek across plains or risk dangerous water crossings to see their spiritual leaders. In response to this, the &lt;i&gt;godstick&lt;/i&gt; was born-a crafted rod that serves as a portable shrine, carried by shamans and witchdoctors and pushed into the ground to focus devotion at any location. Ingenuity is not just the way of the benign, however, and just as often it is the way of evil. Before long, shamans who worshiped more hateful deities corrupted this notion; they created the &lt;i&gt;&lt;i&gt;voidstick&lt;/i&gt;s&lt;/i&gt; and drove them into bodies, living or dead, charging those bodies with the power of the endless void and creating rattling, hungry abominations.  &lt;/h5&gt;&lt;h5&gt;&lt;b&gt;Voidstick &lt;/b&gt; &lt;/h5&gt;&lt;h5&gt;&lt;b&gt;Aura &lt;/b&gt;faint necromancy [evil]; CL 5  &lt;/h5&gt;&lt;h5&gt;&lt;b&gt;Slot &lt;/b&gt;special; &lt;/h5&gt;&lt;h5&gt;&lt;b&gt;Price &lt;/b&gt;2,500 gp, &lt;/h5&gt;&lt;h5&gt;&lt;b&gt;Weighs &lt;/b&gt;1 lb.  &lt;/h5&gt;&lt;h5&gt;&lt;b&gt;DESCRIPTION &lt;/b&gt; Each &lt;i&gt;voidstick&lt;/i&gt; is 6 t0 10 inches long, with a diameter of about an inch. Carved from single pieces of polished darkwood, they often display markings or symbols sacred to the deity of their creator, but can just as easily be plain and smooth. Planting a &lt;i&gt;voidstick&lt;/i&gt; into the ground with an appropriate prayer is a full-round action that provokes attacks of opportunity. The device floods the area with negative energy, producing an effect identical to the &lt;i&gt;desecrate&lt;/i&gt; spell in a 20- foot radius. In addition, any evil divine caster within 20 feet of the &lt;i&gt;voidstick&lt;/i&gt; may cast her spells without the need for any material component with a value of 10 gp or less, or any focus item with a value of 50 gp or less. This ability functions only for the individual planting the &lt;i&gt;voidstick&lt;/i&gt; and persists until the stick is uprooted.  While this is a useful tool for shamans in locations poorly serviced by trade in magical goods, it pales in comparison to the &lt;i&gt;voidstick&lt;/i&gt;'s most potent function: the creation of undead. Creating a &lt;i&gt;voidstick&lt;/i&gt; zombie requires an hour-long ritual during which foul symbols are drawn across a corpse's flesh. At the end of the hour, the creator must make a DC 25 Knowledge (religion) check before driving the first &lt;i&gt;voidstick&lt;/i&gt; into the victim's heart. If this check succeeds, the victim is transformed into a &lt;i&gt;voidstick&lt;/i&gt; zombie. To fully animate the creature, one &lt;i&gt;voidstick&lt;/i&gt; must be used for each Hit Die the base creature has. In 12 rounds, the creature rises under its own power, eager to spread its negative energy and snuff out life nearby. Undead created using &lt;i&gt;&lt;i&gt;voidstick&lt;/i&gt;s&lt;/i&gt; are not under the control of their creator but can be commanded using channeled negative energy, spells, or similar effects.  &lt;i&gt;Voidsticks&lt;/i&gt; can also be driven into a living body to slay the creature and transition it to undeath. If a living body is used, the creature must be pinned or otherwise helpless for the duration of the entire ritual. When the ritual is complete and the first &lt;i&gt;voidstick&lt;/i&gt; is inserted, the creature must make a DC 18 Fortitude save. If this save succeeds, the creature is reduced to 0 hit points and is dying, but the magic of the &lt;i&gt;voidstick&lt;/i&gt; and the ritual are wasted and the ritual must be performed again, using another &lt;i&gt;voidstick&lt;/i&gt;. If the save fails, the creature dies and the ritual is successful, transforming the base creature into a &lt;i&gt;voidstick&lt;/i&gt; zombie.  Undead that contain such an item benefit from the +2 bonus hit points per Hit Die for having been created in the area of an enhanced &lt;i&gt;desecrate&lt;/i&gt; spell.  &lt;/h5&gt;&lt;h5&gt;&lt;b&gt;CONSTRUCTION &lt;/b&gt; &lt;/h5&gt;&lt;h5&gt;&lt;b&gt;Requirements &lt;/b&gt;Craft Wondrous Item, &lt;i&gt;animate dead&lt;/i&gt;, &lt;i&gt;desecrate&lt;/i&gt;; Creator must have 5 ranks in Knowledge (religion). &lt;/h5&gt;&lt;h5&gt;&lt;b&gt;Cost &lt;/b&gt;1,750 gp&lt;/p&gt;&lt;/h4&gt;&lt;/div&gt;</t>
  </si>
  <si>
    <t>Ubashki Swarm</t>
  </si>
  <si>
    <t>swarm +7 (1d6 plus distraction and disease)</t>
  </si>
  <si>
    <t>Str 5, Dex 17, Con -, Int 2, Wis 10, Cha 15</t>
  </si>
  <si>
    <t>Climb +5, Perception +5, Stealth +15</t>
  </si>
  <si>
    <t>solitary, pair, or nuisance (3-5 swarms plus 1 ubashki lynx)</t>
  </si>
  <si>
    <t>No text supplied</t>
  </si>
  <si>
    <t>Ubashki</t>
  </si>
  <si>
    <t>Lost Kingdoms</t>
  </si>
  <si>
    <t>Disease (Ex) Ubashki Fever: Injury; save Fort DC 13; onset 1d3 days; frequency 1/day; effect 1d2 Str damage and 1d2 Wis damage; cure 2 consecutive saves. A creature afflicted by ubashki fever develops unsightly splotches and sores all over its body that persist until the disease is cured. The save DC is Charisma-based.</t>
  </si>
  <si>
    <t>Perhaps no beasts were trusted into the afterlife so much as felines, however, who were almost without exception buried alongside deceased pharaohs or at the very least inscribed into their burial chamber walls. Those cats that rose from the dead- either because of the foul magical energies of a pharaoh's crypt or thanks to the necromantic magic of a restless undead pharaoh herself-were known as ubashki.  Ubashki were prized for being stealthy, agile, and preternaturally perceptive sentries that made for effective spies and watch guards for the tombs of Osirian god-kings. Emperors often filled their crypts with the bodies of strangled and mutilated cats before they themselves were entombed, believing that a feline's suffering in life would translate to strength in undeath.  Whether or not such theories were true is up for debate, but those felid creatures that did rise from death with their masters were indeed beasts to be reckoned with, and a sizeable pack of the mummified things could very well spell the end for would-be tomb raiders. Ranging from tiny housecats to desert-roaming mountain lions, the feline enshrined with a deceased pharaoh varied in type depending on the predilections of its master, but all were known to be signif icantly more powerful than their living iterations.</t>
  </si>
  <si>
    <t>&lt;link rel="stylesheet"href="PF.css"&gt;&lt;div&gt;&lt;h2&gt;Ubashki Swarm&lt;/h2&gt;&lt;h3&gt;&lt;i&gt;No text supplied&lt;/i&gt;&lt;/h3&gt;&lt;br&gt;&lt;/div&gt;&lt;div class="heading"&gt;&lt;p class="alignleft"&gt;Ubashki Swarm&lt;/p&gt;&lt;p class="alignright"&gt;CR 2&lt;/p&gt;&lt;div style="clear: both;"&gt;&lt;/div&gt;&lt;/div&gt;&lt;div&gt;&lt;h5&gt;&lt;b&gt;XP &lt;/b&gt;600&lt;/h5&gt;&lt;h5&gt;NE Tiny undead (swarm)&lt;/h5&gt;&lt;h5&gt;&lt;b&gt;Init &lt;/b&gt;+3; &lt;b&gt;Senses &lt;/b&gt;darkvision 60 ft.; Perception +5&lt;/h5&gt;&lt;/div&gt;&lt;hr/&gt;&lt;div&gt;&lt;h5&gt;&lt;b&gt;DEFENSE&lt;/b&gt;&lt;/h5&gt;&lt;/div&gt;&lt;hr/&gt;&lt;div&gt;&lt;h5&gt;&lt;b&gt;AC &lt;/b&gt;15, touch 15, flat-footed 12 (+3 Dex, +2 size)&lt;/h5&gt;&lt;h5&gt;&lt;b&gt;hp &lt;/b&gt;19 (3d8+6)&lt;/h5&gt;&lt;h5&gt;&lt;b&gt;Fort &lt;/b&gt;+3, &lt;b&gt;Ref &lt;/b&gt;+6, &lt;b&gt;Will &lt;/b&gt;+3&lt;/h5&gt;&lt;h5&gt;&lt;b&gt;Defensive Abilities &lt;/b&gt;half damage from weapons, swarm traits; &lt;b&gt;Immune &lt;/b&gt;undead traits&lt;/h5&gt;&lt;/div&gt;&lt;hr/&gt;&lt;div&gt;&lt;h5&gt;&lt;b&gt;OFFENSE&lt;/b&gt;&lt;/h5&gt;&lt;/div&gt;&lt;hr/&gt;&lt;div&gt;&lt;h5&gt;&lt;b&gt;Spd &lt;/b&gt;30 ft.&lt;/h5&gt;&lt;h5&gt;&lt;b&gt;Melee &lt;/b&gt;swarm +7 (1d6 plus distraction and disease)&lt;/h5&gt;&lt;h5&gt;&lt;b&gt;Space &lt;/b&gt;10 ft.; &lt;b&gt;Reach &lt;/b&gt;0 ft.&lt;/h5&gt;&lt;h5&gt;&lt;b&gt;Special Attacks &lt;/b&gt;distraction (DC 13)&lt;/h5&gt;&lt;/div&gt;&lt;hr/&gt;&lt;div&gt;&lt;h5&gt;&lt;b&gt;STATISTICS&lt;/b&gt;&lt;/h5&gt;&lt;/div&gt;&lt;hr/&gt;&lt;div&gt;&lt;h5&gt;&lt;b&gt;Str &lt;/b&gt;5, &lt;b&gt;Dex &lt;/b&gt;17, &lt;b&gt;Con &lt;/b&gt;-, &lt;b&gt;Int &lt;/b&gt; 2, &lt;b&gt;Wis &lt;/b&gt;10, &lt;b&gt;Cha &lt;/b&gt;15&lt;/h5&gt;&lt;h5&gt;&lt;b&gt;Base Atk &lt;/b&gt;+2; &lt;b&gt;CMB &lt;/b&gt;-; &lt;b&gt;CMD &lt;/b&gt;-&lt;/h5&gt;&lt;h5&gt;&lt;b&gt;Feats &lt;/b&gt;Lightning Reflexes, Weapon Finesse&lt;/h5&gt;&lt;h5&gt;&lt;b&gt;Skills &lt;/b&gt;Climb +5, Perception +5, Stealth +15; &lt;b&gt;Racial Modifiers &lt;/b&gt;+4 Climb, +4 Stealth&lt;/h5&gt;&lt;/div&gt;&lt;hr/&gt;&lt;div&gt;&lt;h5&gt;&lt;b&gt;ECOLOGY&lt;/b&gt;&lt;/h5&gt;&lt;/div&gt;&lt;hr/&gt;&lt;div&gt;&lt;h5&gt;&lt;b&gt;Environment &lt;/b&gt; warm deserts&lt;/h5&gt;&lt;h5&gt;&lt;b&gt;Organization &lt;/b&gt;solitary, pair, or nuisance (3-5 swarms plus 1 ubashki lynx)&lt;/h5&gt;&lt;h5&gt;&lt;b&gt;Treasure &lt;/b&gt;none&lt;/h5&gt;&lt;/div&gt;&lt;hr/&gt;&lt;div&gt;&lt;h5&gt;&lt;b&gt;SPECIAL ABILITIES&lt;/b&gt;&lt;/h5&gt;&lt;/div&gt;&lt;hr/&gt;&lt;div&gt;&lt;/h5&gt;&lt;h5&gt;&lt;b&gt;Disease (Ex)&lt;/b&gt; &lt;i&gt;Ubashki Fever&lt;/i&gt;: Injury; save Fort DC 13; &lt;i&gt;onset&lt;/i&gt; 1d3 days; frequency 1/day; effect 1d2 Str damage and 1d2 Wis damage; cure 2 consecutive saves. A creature afflicted by ubashki fever develops unsightly splotches and sores all over its body that persist until the disease is cured. The save DC is Charisma-based.&lt;/h5&gt;&lt;/div&gt;&lt;br&gt;&lt;div&gt;&lt;h4&gt;&lt;p&gt;&lt;p&gt;Perhaps no beasts were trusted into the afterlife so much as felines, however, who were almost without exception buried alongside deceased pharaohs or at the very least inscribed into their burial chamber walls. Those cats that rose from the dead- either because of the foul magical energies of a pharaoh's crypt or thanks to the necromantic magic of a restless undead pharaoh herself-were known as ubashki.&lt;/p&gt;&lt;p&gt;Ubashki were prized for being stealthy, agile, and preternaturally perceptive sentries that made for effective spies and watch guards for the tombs of Osirian god-kings. Emperors often filled their crypts with the bodies of strangled and mutilated cats before they themselves were entombed, believing that a feline's suffering in life would translate to strength in undeath.&lt;/p&gt;&lt;p&gt;Whether or not such theories were true is up for debate, but those felid creatures that did rise from death with their masters were indeed beasts to be reckoned with, and a sizeable pack of the mummified things could very well spell the end for would-be tomb raiders. Ranging from tiny housecats to desert-roaming mountain lions, the feline enshrined with a deceased pharaoh varied in type depending on the predilections of its master, but all were known to be signif icantly more powerful than their living iterations.&lt;/p&gt;&lt;/h4&gt;&lt;/div&gt;</t>
  </si>
  <si>
    <t>Ubashki Lynx</t>
  </si>
  <si>
    <t>bite +11 (2d6+5 plus ubashki rot), 2 claws +10 (1d8+5)</t>
  </si>
  <si>
    <t>piercing howl, rake (2 claws +10, 1d8+5)</t>
  </si>
  <si>
    <t>Str 21, Dex 17, Con -, Int 2, Wis 12, Cha 15</t>
  </si>
  <si>
    <t>Improved Initiative, Lightning Reflexes, Toughness, Weapon Focus (bite)</t>
  </si>
  <si>
    <t>Acrobatics +9, Climb +10, Perception +6, Stealth +8</t>
  </si>
  <si>
    <t xml:space="preserve"> temperate or warm deserts</t>
  </si>
  <si>
    <t>Piercing Howl (Su) When an ubashki lynx howls, all creatures except other undead within a 300-foot spread must succeed at a DC 16 Will save or become frightened for 1d4 rounds. This is a sonic, mind-affecting effect. Whether or not the save is successful, an affected creature is immune to the same ubashki lynx's piercing howl for 24 hours. The save DC is Charisma-based.  Ubashki Rot (Su) Curse and disease-bite; save Fort DC 16; onset 1 hour; frequency 1/day; effect 1d6 Str and 1d6 Wis; cure -. Ubashki rot is both a curse and a disease and can only be cured if the curse is first removed, at which point the disease can be magically removed. Even after the curse element of ubashki rot is lifted, a creature suffering from it cannot recover naturally over time. Anyone casting a conjuration (healing) spell on the afflicted creature must succeed at a DC 20 caster level check, or the spell is wasted and the healing has no effect. The save DC is Charisma-based.</t>
  </si>
  <si>
    <t>&lt;link rel="stylesheet"href="PF.css"&gt;&lt;div&gt;&lt;h2&gt;Ubashki Lynx&lt;/h2&gt;&lt;h3&gt;&lt;i&gt;No text supplied&lt;/i&gt;&lt;/h3&gt;&lt;br&gt;&lt;/div&gt;&lt;div class="heading"&gt;&lt;p class="alignleft"&gt;Ubashki Lynx&lt;/p&gt;&lt;p class="alignright"&gt;CR 6&lt;/p&gt;&lt;div style="clear: both;"&gt;&lt;/div&gt;&lt;/div&gt;&lt;div&gt;&lt;h5&gt;&lt;b&gt;XP &lt;/b&gt;2,400&lt;/h5&gt;&lt;h5&gt;NE Large undead &lt;/h5&gt;&lt;h5&gt;&lt;b&gt;Init &lt;/b&gt;+7; &lt;b&gt;Senses &lt;/b&gt;darkvision 60 ft.; Perception +6&lt;/h5&gt;&lt;/div&gt;&lt;hr/&gt;&lt;div&gt;&lt;h5&gt;&lt;b&gt;DEFENSE&lt;/b&gt;&lt;/h5&gt;&lt;/div&gt;&lt;hr/&gt;&lt;div&gt;&lt;h5&gt;&lt;b&gt;AC &lt;/b&gt;17, touch 12, flat-footed 14 (+3 Dex, +5 natural, -1 size)&lt;/h5&gt;&lt;h5&gt;&lt;b&gt;hp &lt;/b&gt;60 (8d8+24)&lt;/h5&gt;&lt;h5&gt;&lt;b&gt;Fort &lt;/b&gt;+4, &lt;b&gt;Ref &lt;/b&gt;+7, &lt;b&gt;Will &lt;/b&gt;+7&lt;/h5&gt;&lt;h5&gt;&lt;b&gt;Immune &lt;/b&gt;undead traits&lt;/h5&gt;&lt;h5&gt;&lt;b&gt;Weaknesses &lt;/b&gt;vulnerable to fire&lt;/h5&gt;&lt;/div&gt;&lt;hr/&gt;&lt;div&gt;&lt;h5&gt;&lt;b&gt;OFFENSE&lt;/b&gt;&lt;/h5&gt;&lt;/div&gt;&lt;hr/&gt;&lt;div&gt;&lt;h5&gt;&lt;b&gt;Spd &lt;/b&gt;30 ft.&lt;/h5&gt;&lt;h5&gt;&lt;b&gt;Melee &lt;/b&gt;bite +11 (2d6+5 plus ubashki rot), 2 claws +10 (1d8+5)&lt;/h5&gt;&lt;h5&gt;&lt;b&gt;Space &lt;/b&gt;10 ft.; &lt;b&gt;Reach &lt;/b&gt;10 ft.&lt;/h5&gt;&lt;h5&gt;&lt;b&gt;Special Attacks &lt;/b&gt;piercing howl, rake (2 claws +10, 1d8+5)&lt;/h5&gt;&lt;/div&gt;&lt;hr/&gt;&lt;div&gt;&lt;h5&gt;&lt;b&gt;STATISTICS&lt;/b&gt;&lt;/h5&gt;&lt;/div&gt;&lt;hr/&gt;&lt;div&gt;&lt;h5&gt;&lt;b&gt;Str &lt;/b&gt;21, &lt;b&gt;Dex &lt;/b&gt;17, &lt;b&gt;Con &lt;/b&gt;-, &lt;b&gt;Int &lt;/b&gt; 2, &lt;b&gt;Wis &lt;/b&gt;12, &lt;b&gt;Cha &lt;/b&gt;15&lt;/h5&gt;&lt;h5&gt;&lt;b&gt;Base Atk &lt;/b&gt;+6; &lt;b&gt;CMB &lt;/b&gt;+12; &lt;b&gt;CMD &lt;/b&gt;25 (29 vs. trip)&lt;/h5&gt;&lt;h5&gt;&lt;b&gt;Feats &lt;/b&gt;Improved Initiative, Lightning Reflexes, Toughness, Weapon Focus (bite)&lt;/h5&gt;&lt;h5&gt;&lt;b&gt;Skills &lt;/b&gt;Acrobatics +9, Climb +10, Perception +6, Stealth +8; &lt;b&gt;Racial Modifiers &lt;/b&gt;+4 Acrobatics, +4 Stealth&lt;/h5&gt;&lt;/div&gt;&lt;hr/&gt;&lt;div&gt;&lt;h5&gt;&lt;b&gt;ECOLOGY&lt;/b&gt;&lt;/h5&gt;&lt;/div&gt;&lt;hr/&gt;&lt;div&gt;&lt;h5&gt;&lt;b&gt;Environment &lt;/b&gt; temperate or warm deserts&lt;/h5&gt;&lt;h5&gt;&lt;b&gt;Organization &lt;/b&gt;solitary or pair&lt;/h5&gt;&lt;h5&gt;&lt;b&gt;Treasure &lt;/b&gt;none&lt;/h5&gt;&lt;/div&gt;&lt;hr/&gt;&lt;div&gt;&lt;h5&gt;&lt;b&gt;SPECIAL ABILITIES&lt;/b&gt;&lt;/h5&gt;&lt;/div&gt;&lt;hr/&gt;&lt;div&gt;&lt;/h5&gt;&lt;h5&gt;&lt;b&gt;Piercing Howl (Su)&lt;/b&gt; When an ubashki lynx howls, all creatures except other undead within a 300-foot spread must succeed at a DC 16 Will save or become frightened for 1d4 rounds. This is a sonic, mind-affecting effect. Whether or not the save is successful, an affected creature is immune to the same ubashki lynx's piercing howl for 24 hours. The save DC is Charisma-based.  &lt;/h5&gt;&lt;h5&gt;&lt;b&gt;Ubashki Rot (Su)&lt;/b&gt; Curse and disease-bite; save Fort DC 16; &lt;i&gt;onset&lt;/i&gt; 1 hour; frequency 1/day; effect 1d6 Str and 1d6 Wis; cure -. Ubashki rot is both a curse and a disease and can only be cured if the curse is first removed, at which point the disease can be magically removed. Even after the curse element of ubashki rot is lifted, a creature suffering from it cannot recover naturally over time. Anyone casting a conjuration (healing) spell on the afflicted creature must succeed at a DC 20 caster level check, or the spell is wasted and the healing has no effect. The save DC is Charisma-based.&lt;/h5&gt;&lt;/div&gt;&lt;br&gt;&lt;div&gt;&lt;h4&gt;&lt;p&gt;&lt;p&gt;Perhaps no beasts were trusted into the afterlife so much as felines, however, who were almost without exception buried alongside deceased pharaohs or at the very least inscribed into their burial chamber walls. Those cats that rose from the dead- either because of the foul magical energies of a pharaoh's crypt or thanks to the necromantic magic of a restless undead pharaoh herself-were known as ubashki.&lt;/p&gt;&lt;p&gt;Ubashki were prized for being stealthy, agile, and preternaturally perceptive sentries that made for effective spies and watch guards for the tombs of Osirian god-kings. Emperors often filled their crypts with the bodies of strangled and mutilated cats before they themselves were entombed, believing that a feline's suffering in life would translate to strength in undeath.&lt;/p&gt;&lt;p&gt;Whether or not such theories were true is up for debate, but those felid creatures that did rise from death with their masters were indeed beasts to be reckoned with, and a sizeable pack of the mummified things could very well spell the end for would-be tomb raiders. Ranging from tiny housecats to desert-roaming mountain lions, the feline enshrined with a deceased pharaoh varied in type depending on the predilections of its master, but all were known to be signif icantly more powerful than their living iterations.&lt;/p&gt;&lt;/h4&gt;&lt;/div&gt;</t>
  </si>
  <si>
    <t>Ngoga</t>
  </si>
  <si>
    <t>Fort +10, Ref +11, Will +6</t>
  </si>
  <si>
    <t xml:space="preserve"> burst of speed</t>
  </si>
  <si>
    <t>Str 23, Dex 20, Con 18, Int 2, Wis 13, Cha 9</t>
  </si>
  <si>
    <t>Improved Bull Rush, Improved Initiative, Improved Iron Will, Iron Will, Rending Claws*</t>
  </si>
  <si>
    <t>Climb +20, Perception +7, Stealth +7</t>
  </si>
  <si>
    <t>solitary, pair, or band (3-5)</t>
  </si>
  <si>
    <t>Burst of Speed (Ex) Once every 1d4 rounds, a ngoga can summon a burst of energy in order to move twice its base speed in a single move action.</t>
  </si>
  <si>
    <t>In the tropical rainforests of the Kaava Lands and the Mwangi Jungle lurk animalistic offshoots of the cyclopes that once dominated the region. Known as ngogas, these half-orangutan, half-cyclops hybrids are infamous in the folktales of the Mwangi peoples, who fear them for their unpredictability and unnatural agility.  In cyclops legends, the ngogas were a gift to the Ghol-Gani from their otherworldly patrons near the collapse of the empire, magical beings infused with the brutality and insight afforded cyclopes, but lacking the intelligence that would make them viable competitors. Ghol-Gani soldiers often trained these beasts to follow them into battle and fight alongside them, and present-day cyclopes who encounter ngogas inevitably feel a sort of kinship to the similarly monocular beasts, enticing them with gifts of fruit and meat in order to gain an ally in their destructive conquests.  Since the fall of Ghol-Gan, ngogas have proliferated throughout the dense jungles of central Garund, and many of their kind can be found as deep as Usaro, where the destructive Gorilla King trains them as war-mounts for his smaller minions and relies on their bestial speed to stage ambushes against any who would dare t o intrude upon his realm.</t>
  </si>
  <si>
    <t>&lt;link rel="stylesheet"href="PF.css"&gt;&lt;div&gt;&lt;h2&gt;Ngoga&lt;/h2&gt;&lt;h3&gt;&lt;i&gt;No text supplied&lt;/i&gt;&lt;/h3&gt;&lt;br&gt;&lt;/div&gt;&lt;div class="heading"&gt;&lt;p class="alignleft"&gt;Ngoga&lt;/p&gt;&lt;p class="alignright"&gt;CR 7&lt;/p&gt;&lt;div style="clear: both;"&gt;&lt;/div&gt;&lt;/div&gt;&lt;div&gt;&lt;h5&gt;&lt;b&gt;XP &lt;/b&gt;3,200&lt;/h5&gt;&lt;h5&gt;N Large magical beast &lt;/h5&gt;&lt;h5&gt;&lt;b&gt;Init &lt;/b&gt;+9; &lt;b&gt;Senses &lt;/b&gt;darkvision 60 ft., low-light vision; Perception +7&lt;/h5&gt;&lt;h5&gt;&lt;b&gt;Aura &lt;/b&gt;stench (DC 18, 10 rounds)&lt;/h5&gt;&lt;/div&gt;&lt;hr/&gt;&lt;div&gt;&lt;h5&gt;&lt;b&gt;DEFENSE&lt;/b&gt;&lt;/h5&gt;&lt;/div&gt;&lt;hr/&gt;&lt;div&gt;&lt;h5&gt;&lt;b&gt;AC &lt;/b&gt;20, touch 14, flat-footed 15 (+5 Dex, +6 natural, -1 size)&lt;/h5&gt;&lt;h5&gt;&lt;b&gt;hp &lt;/b&gt;85 (9d10+36)&lt;/h5&gt;&lt;h5&gt;&lt;b&gt;Fort &lt;/b&gt;+10, &lt;b&gt;Ref &lt;/b&gt;+11, &lt;b&gt;Will &lt;/b&gt;+6&lt;/h5&gt;&lt;/div&gt;&lt;hr/&gt;&lt;div&gt;&lt;h5&gt;&lt;b&gt;OFFENSE&lt;/b&gt;&lt;/h5&gt;&lt;/div&gt;&lt;hr/&gt;&lt;div&gt;&lt;h5&gt;&lt;b&gt;Spd &lt;/b&gt;40 ft., climb 40 ft.;  burst of speed&lt;/h5&gt;&lt;h5&gt;&lt;b&gt;Melee &lt;/b&gt;bite +14 (1d8+6), 2 claws +14 (1d6+6)&lt;/h5&gt;&lt;h5&gt;&lt;b&gt;Space &lt;/b&gt;10 ft.; &lt;b&gt;Reach &lt;/b&gt;10 ft.&lt;/h5&gt;&lt;h5&gt;&lt;b&gt;Special Attacks &lt;/b&gt;rend (2 claws, 1d6+9)&lt;/h5&gt;&lt;/div&gt;&lt;hr/&gt;&lt;div&gt;&lt;h5&gt;&lt;b&gt;STATISTICS&lt;/b&gt;&lt;/h5&gt;&lt;/div&gt;&lt;hr/&gt;&lt;div&gt;&lt;h5&gt;&lt;b&gt;Str &lt;/b&gt;23, &lt;b&gt;Dex &lt;/b&gt;20, &lt;b&gt;Con &lt;/b&gt;18, &lt;b&gt;Int &lt;/b&gt; 2, &lt;b&gt;Wis &lt;/b&gt;13, &lt;b&gt;Cha &lt;/b&gt;9&lt;/h5&gt;&lt;h5&gt;&lt;b&gt;Base Atk &lt;/b&gt;+9; &lt;b&gt;CMB &lt;/b&gt;+16; &lt;b&gt;CMD &lt;/b&gt;31&lt;/h5&gt;&lt;h5&gt;&lt;b&gt;Feats &lt;/b&gt;Improved Bull Rush, Improved Initiative, Improved Iron Will, Iron Will, Rending Claws*&lt;/h5&gt;&lt;h5&gt;&lt;b&gt;Skills &lt;/b&gt;Climb +20, Perception +7, Stealth +7&lt;/h5&gt;&lt;/div&gt;&lt;hr/&gt;&lt;div&gt;&lt;h5&gt;&lt;b&gt;ECOLOGY&lt;/b&gt;&lt;/h5&gt;&lt;/div&gt;&lt;hr/&gt;&lt;div&gt;&lt;h5&gt;&lt;b&gt;Environment &lt;/b&gt; warm jungles&lt;/h5&gt;&lt;h5&gt;&lt;b&gt;Organization &lt;/b&gt;solitary, pair, or band (3-5)&lt;/h5&gt;&lt;h5&gt;&lt;b&gt;Treasure &lt;/b&gt;none&lt;/h5&gt;&lt;/div&gt;&lt;hr/&gt;&lt;div&gt;&lt;h5&gt;&lt;b&gt;SPECIAL ABILITIES&lt;/b&gt;&lt;/h5&gt;&lt;/div&gt;&lt;hr/&gt;&lt;div&gt;&lt;/h5&gt;&lt;h5&gt;&lt;b&gt;Burst of Speed (Ex)&lt;/b&gt; Once every 1d4 rounds, a ngoga can summon a burst of energy in order to move twice its base speed in a single move action.&lt;/h5&gt;&lt;h5&gt;* See the &lt;i&gt;Advanced Player's Guide&lt;/i&gt;.&lt;/h5&gt;&lt;/div&gt;&lt;br&gt;&lt;div&gt;&lt;h4&gt;&lt;p&gt;&lt;p&gt;In the tropical rainforests of the Kaava Lands and the Mwangi Jungle lurk animalistic offshoots of the cyclopes that once dominated the region. Known as ngogas, these half-orangutan, half-cyclops hybrids are infamous in the folktales of the Mwangi peoples, who fear them for their unpredictability and unnatural agility.  In cyclops legends, the ngogas were a gift to the Ghol-Gani from their otherworldly patrons near the collapse of the empire, magical beings infused with the brutality and insight afforded cyclopes, but lacking the intelligence that would make them viable competitors. Ghol-Gani soldiers often trained these beasts to follow them into battle and fight alongside them, and present-day cyclopes who encounter ngogas inevitably feel a sort of kinship to the similarly monocular beasts, enticing them with gifts of fruit and meat in order to gain an ally in their destructive conquests.  Since the fall of Ghol-Gan, ngogas have proliferated throughout the dense jungles of central Garund, and many of their kind can be found as deep as Usaro, where the destructive Gorilla King trains them as war-mounts for his smaller minions and relies on their bestial speed to stage ambushes against any who would dare t o intrude upon his realm.&lt;/p&gt;&lt;/h4&gt;&lt;/div&gt;</t>
  </si>
  <si>
    <t>Behemoth Golem</t>
  </si>
  <si>
    <t>31, touch 1, flat-footed 31</t>
  </si>
  <si>
    <t>(-1 Dex, +30 natural, -8 size)</t>
  </si>
  <si>
    <t>(23d10+80)</t>
  </si>
  <si>
    <t>gore +31 (4d8+16), 2 slams +31 (3d6+16)</t>
  </si>
  <si>
    <t>quake, trample (3d6+24, DC 37)</t>
  </si>
  <si>
    <t>Str 42, Dex 9, Con -, Int -, Wis 15, Cha 1</t>
  </si>
  <si>
    <t>castle</t>
  </si>
  <si>
    <t xml:space="preserve"> temperate and warm deserts</t>
  </si>
  <si>
    <t>Castle (Ex) A behemoth golem has a small stronghold built onto its back. Up to eight Medium creatures can occupy this tower by climbing onto the behemoth golem with a DC 25 Climb check (DC 10 if the golem is willing). A creature occupying the tower can choose either to hide in the castle's interior, gaining total cover as long as it remains within the structure but losing the ability to attack anything outside of the tower, or to stand on the parapet around the perimeter of the tower, gaining partial cover thanks to the battlement surrounding the walkway. A behemoth golem's castle moves with the creature itself, and though creatures occupying the castle count as occupying the same square as the golem, they cannot be engaged in melee unless their opponent is also occupying the castle.  A behemoth golem can shake off unwanted occupants by making a combat maneuver check as a full-round action; any creatures currently occupying the castle must succeed at a Reflex save (DC equal to the result of the behemoth golem's combat maneuver check). Creatures standing on the parapet that fail their save fall out of the castle, landing in the nearest empty square and taking 5d6 points of falling damage (6d6 if standing on the uppermost parapet); creatures hiding within the castle that fail their saves are jumbled about and take 10d6 points of bludgeoning damage (Reflex DC for half damage).  Immunity to Magic (Su) A behemoth golem is immune to any spell or spell-like ability that allows spell resistance. In addition, certain spells and abilities function differently against the creature.  • A stone to flesh spell negates a behemoth golem's damage reduction for 1 round.  • A transmute rock to mud spell slows a behemoth golem as the slow spell for 1d4 rounds (no save).  • A magical attack that deals acid damage heals 1 point of damage for each 3 points of damage the attack would otherwise deal. If the amount of healing would cause the golem to exceed its full normal hit points, it gains any excess as temporary hit points. A behemoth golem gets no save against acid effects.  Quake (Su) As a standard action once per day, a behemoth golem can stomp its two front feet down, creating a ripple of destruction in a 60-foot cone. This effect is otherwise identical to earthquake (caster level 17th).</t>
  </si>
  <si>
    <t>Behemoth golems are elephantine constructs once crafted by the artificers of the ancient Jistka Imperium. Rather than use elemental spirits to fuel the constructs' animation, artificers made pacts with demons, daemons, and devils from the evil Outer Planes, and bound their spirits to these titanic horrors to bring them to life. Though from a distance they resemble armored mammoths with a castle attached to their back, a behemoth golem's flesh is in fact made of tons of mined stone, and its tusks and teeth are carved from rare minerals similar in density to ivory.  The main body of a behemoth golem is 40 feet tall, with the highest part of the tower reaching 60 feet.  Construction  While the methods for creating a behemoth golem are largely considered lost along with so much Jistkan lore, a character who finds herself in possession of one of Jistka's fabled behemoth golem manuals gains the knowledge required to construct such a mammoth being. A behemoth golem is built from 70,000 pounds of rocks and rare minerals treated with profane oils worth 25,000 gp.  Behemoth Golem  CL 18th; Price 305,000 gp  CONSTRUCTION  Requirements Craft Construct, earthquake, geas/quest, mage's magnificent mansion, wish, creator must be at least caster level 18th; Skill Craft (stonemasonry) and Knowledge (history) DC 26; Cost 165,000 gp</t>
  </si>
  <si>
    <t>&lt;link rel="stylesheet"href="PF.css"&gt;&lt;div&gt;&lt;h2&gt;Golem, Behemoth&lt;/h2&gt;&lt;h3&gt;&lt;i&gt;No text supplied&lt;/i&gt;&lt;/h3&gt;&lt;br&gt;&lt;/div&gt;&lt;div class="heading"&gt;&lt;p class="alignleft"&gt;Behemoth Golem&lt;/p&gt;&lt;p class="alignright"&gt;CR 17&lt;/p&gt;&lt;div style="clear: both;"&gt;&lt;/div&gt;&lt;/div&gt;&lt;div&gt;&lt;h5&gt;&lt;b&gt;XP &lt;/b&gt;102,400&lt;/h5&gt;&lt;h5&gt;N Colossal construct &lt;/h5&gt;&lt;h5&gt;&lt;b&gt;Init &lt;/b&gt;-1; &lt;b&gt;Senses &lt;/b&gt;darkvision 60 ft., low-light vision; Perception +2&lt;/h5&gt;&lt;/div&gt;&lt;hr/&gt;&lt;div&gt;&lt;h5&gt;&lt;b&gt;DEFENSE&lt;/b&gt;&lt;/h5&gt;&lt;/div&gt;&lt;hr/&gt;&lt;div&gt;&lt;h5&gt;&lt;b&gt;AC &lt;/b&gt;31, touch 1, flat-footed 31 (-1 Dex, +30 natural, -8 size)&lt;/h5&gt;&lt;h5&gt;&lt;b&gt;hp &lt;/b&gt;206 (23d10+80)&lt;/h5&gt;&lt;h5&gt;&lt;b&gt;Fort &lt;/b&gt;+7, &lt;b&gt;Ref &lt;/b&gt;+6, &lt;b&gt;Will &lt;/b&gt;+9&lt;/h5&gt;&lt;h5&gt;&lt;b&gt;DR &lt;/b&gt;15/adamantine; &lt;b&gt;Immune &lt;/b&gt;construct traits, magic&lt;/h5&gt;&lt;/div&gt;&lt;hr/&gt;&lt;div&gt;&lt;h5&gt;&lt;b&gt;OFFENSE&lt;/b&gt;&lt;/h5&gt;&lt;/div&gt;&lt;hr/&gt;&lt;div&gt;&lt;h5&gt;&lt;b&gt;Spd &lt;/b&gt;30 ft.&lt;/h5&gt;&lt;h5&gt;&lt;b&gt;Melee &lt;/b&gt;gore +31 (4d8+16), 2 slams +31 (3d6+16)&lt;/h5&gt;&lt;h5&gt;&lt;b&gt;Space &lt;/b&gt;30 ft.; &lt;b&gt;Reach &lt;/b&gt;30 ft.&lt;/h5&gt;&lt;h5&gt;&lt;b&gt;Special Attacks &lt;/b&gt;quake, trample (3d6+24, DC 37)&lt;/h5&gt;&lt;/div&gt;&lt;hr/&gt;&lt;div&gt;&lt;h5&gt;&lt;b&gt;STATISTICS&lt;/b&gt;&lt;/h5&gt;&lt;/div&gt;&lt;hr/&gt;&lt;div&gt;&lt;h5&gt;&lt;b&gt;Str &lt;/b&gt;42, &lt;b&gt;Dex &lt;/b&gt;9, &lt;b&gt;Con &lt;/b&gt;-, &lt;b&gt;Int &lt;/b&gt; -, &lt;b&gt;Wis &lt;/b&gt;15, &lt;b&gt;Cha &lt;/b&gt;1&lt;/h5&gt;&lt;h5&gt;&lt;b&gt;Base Atk &lt;/b&gt;+23; &lt;b&gt;CMB &lt;/b&gt;+47; &lt;b&gt;CMD &lt;/b&gt;56 (60 vs. trip)&lt;/h5&gt;&lt;h5&gt;&lt;b&gt;SQ &lt;/b&gt;castle&lt;/h5&gt;&lt;/div&gt;&lt;hr/&gt;&lt;div&gt;&lt;h5&gt;&lt;b&gt;ECOLOGY&lt;/b&gt;&lt;/h5&gt;&lt;/div&gt;&lt;hr/&gt;&lt;div&gt;&lt;h5&gt;&lt;b&gt;Environment &lt;/b&gt; temperate and warm deserts&lt;/h5&gt;&lt;h5&gt;&lt;b&gt;Organization &lt;/b&gt;solitary&lt;/h5&gt;&lt;h5&gt;&lt;b&gt;Treasure &lt;/b&gt;incidental&lt;/h5&gt;&lt;/div&gt;&lt;hr/&gt;&lt;div&gt;&lt;h5&gt;&lt;b&gt;SPECIAL ABILITIES&lt;/b&gt;&lt;/h5&gt;&lt;/div&gt;&lt;hr/&gt;&lt;div&gt;&lt;/h5&gt;&lt;h5&gt;&lt;b&gt;Castle (Ex)&lt;/b&gt; A behemoth golem has a small stronghold built onto its back. Up to eight Medium creatures can occupy this tower by climbing onto the behemoth golem with a DC 25 Climb check (DC 10 if the golem is willing). A creature occupying the tower can choose either to hide in the castle's interior, gaining total cover as long as it remains within the structure but losing the ability to attack anything outside of the tower, or to stand on the parapet around the perimeter of the tower, gaining partial cover thanks to the battlement surrounding the walkway. A behemoth golem's castle moves with the creature itself, and though creatures occupying the castle count as occupying the same square as the golem, they cannot be engaged in melee unless their opponent is also occupying the castle.  A behemoth golem can shake off unwanted occupants by making a combat maneuver check as a full-round action; any creatures currently occupying the castle must succeed at a Reflex save (DC equal to the result of the behemoth golem's combat maneuver check). Creatures standing on the parapet that fail their save fall out of the castle, landing in the nearest empty square and taking 5d6 points of falling damage (6d6 if standing on the uppermost parapet); creatures hiding within the castle that fail their saves are jumbled about and take 10d6 points of bludgeoning damage (Reflex DC for half damage).  &lt;/h5&gt;&lt;h5&gt;&lt;b&gt;Immunity to Magic (Su)&lt;/b&gt; A behemoth golem is immune to any spell or spell-like ability that allows spell resistance. In addition, certain spells and abilities function differently against the creature.  &lt;ul&gt;&lt;li&gt; A &lt;i&gt;stone to flesh&lt;/i&gt; spell negates a behemoth golem's damage reduction for 1 round.  &lt;li&gt; A &lt;i&gt;transmute rock to mud&lt;/i&gt; spell &lt;i&gt;slow&lt;/i&gt;s a behemoth golem as the &lt;i&gt;slow&lt;/i&gt; spell for 1d4 rounds (no save).  &lt;li&gt; A magical attack that deals acid damage heals 1 point of damage for each 3 points of damage the attack would otherwise deal. If the amount of healing would cause the golem to exceed its full normal hit points, it gains any excess as temporary hit points. A behemoth golem gets no save against acid effects.  &lt;/h5&gt;&lt;h5&gt;&lt;b&gt;Quake (Su)&lt;/b&gt; As a standard action once per day, a behemoth golem can stomp its two front feet down, creating a ripple of destruction in a 60-foot cone. This effect is otherwise identical to &lt;i&gt;earthquake&lt;/i&gt; (caster level 17th).&lt;/ul&gt;&lt;/h5&gt;&lt;/div&gt;&lt;br&gt;&lt;div&gt;&lt;h4&gt;&lt;p&gt;&lt;p&gt;Behemoth golems are elephantine constructs once crafted by the artificers of the ancient Jistka Imperium. Rather than use elemental spirits to fuel the constructs' animation, artificers made pacts with demons, daemons, and devils from the evil Outer Planes, and bound their spirits to these titanic horrors to bring them to life. Though from a distance they resemble armored mammoths with a castle attached to their back, a behemoth golem's flesh is in fact made of tons of mined stone, and its tusks and teeth are carved from rare minerals similar in density to ivory.  The main body of a behemoth golem is 40 feet tall, with the highest part of the tower reaching 60 feet.  &lt;br&gt;&lt;b&gt;Construction&lt;/b&gt;&lt;br&gt;  While the methods for creating a behemoth golem are largely considered lost along with so much Jistkan lore, a character who finds herself in possession of one of Jistka's fabled &lt;i&gt;behemoth golem manuals&lt;/i&gt; gains the knowledge required to construct such a mammoth being. A behemoth golem is built from 70,000 pounds of rocks and rare minerals treated with profane oils worth 25,000 gp.  &lt;/h5&gt;&lt;h5&gt;&lt;b&gt;Behemoth Golem &lt;/b&gt; &lt;br&gt;&lt;b&gt;CL&lt;/b&gt; 18th; &lt;b&gt;Price&lt;/b&gt; 305,000 gp  &lt;/h5&gt;&lt;h5&gt;&lt;b&gt;CONSTRUCTION &lt;/b&gt; &lt;/h5&gt;&lt;h5&gt;&lt;b&gt;Requirements &lt;/b&gt;Craft Construct, &lt;i&gt;earthquake&lt;/i&gt;, &lt;i&gt;geas/quest&lt;/i&gt;, &lt;i&gt;mage's magnificent mansion&lt;/i&gt;, &lt;i&gt;wish&lt;/i&gt;, creator must be at least caster level 18th; &lt;b&gt;Skill&lt;/b&gt; Craft (stonemasonry) and Knowledge (history) DC 26; &lt;b&gt;Cost&lt;/b&gt; 165,000 gp&lt;/p&gt;&lt;/h4&gt;&lt;/div&gt;</t>
  </si>
  <si>
    <t>Vescavor Swarm</t>
  </si>
  <si>
    <t>gibber (15 ft.)</t>
  </si>
  <si>
    <t>19, touch 17, flat-footed 16</t>
  </si>
  <si>
    <t>(+3 Dex, +2 natural, +4 size)</t>
  </si>
  <si>
    <t>poison, swarm traits, weapon damage</t>
  </si>
  <si>
    <t>distraction (DC 15), ravenous, traumatizing</t>
  </si>
  <si>
    <t>Str 7, Dex 17, Con 16, Int 4, Wis 13, Cha 12</t>
  </si>
  <si>
    <t>Blind-Fight, Lightning Reflexes, Toughness</t>
  </si>
  <si>
    <t>Fly +21, Perception +9, Stealth +23</t>
  </si>
  <si>
    <t>solitary, pair, plague (3-12), or apocalypse (16-30)</t>
  </si>
  <si>
    <t>Vescavor</t>
  </si>
  <si>
    <t>Gibber (Su) Vescavors yammer the endless chorus of the Abyss. Any creature within 15 feet of a vescavor swarm or inside it must succeed at a DC 15 Will save or be confused for 1 round. This is a mind-affecting compulsion insanity effect. A creature that saves cannot be affected by the same vescavor swarm's gibbering for 24 hours. The save DC is Constitution-based.  Ravenous (Ex) Vescavors can devour nearly anything, with the exception of adamantine. If the swarm attacks an object or structure, the vescavors ignore its hardness if it is made of any substance other than adamantine. Additionally, every round that a creature is in the same space as the swarm, the vescavors begin devouring one object on the creature. The object takes half its maximum hit points in damage and gains the broken condition. If the vescavors attack an object with the broken condition, it is destroyed. An attended or magic object can make a DC 15 Reflex save to negate this effect. The save DC is Constitution-based.  Traumatizing (Su) Vescavors embody the meanest depravities of the Outer Rifts, and walking among them is akin to being trapped in the Abyss itself. Any creature that spends more than 3 rounds inside a vescavor swarm must succeed at a DC 13 Will save or gain one of the types of madness presented on page 250 of the Pathfinder RPG GameMastery Guide. Roll on the Types of Insanity table to determine which type of insanity affects the creature-the creature does not make another Will save against the specific insanity. This affliction is permanent, but can be healed as detailed in the Curing Insanity section of the Sanity and Madness rules. The save DC is Charisma-based.</t>
  </si>
  <si>
    <t>And those who linger near the Worldwound eventually discover that more than demons clawed through the rift between worlds. Once known only to the lightless crevices and shrieking half-live jungles of the Abyss, the yammering, gnashing stray teeth of the Outer Rifts have also been unleashed upon Golarion-the gluttonous vermin of the Abyss called vescavors.</t>
  </si>
  <si>
    <t>&lt;link rel="stylesheet"href="PF.css"&gt;&lt;div&gt;&lt;h2&gt;Vescavor Swarm&lt;/h2&gt;&lt;h3&gt;&lt;i&gt;No text supplied&lt;/i&gt;&lt;/h3&gt;&lt;br&gt;&lt;/div&gt;&lt;div class="heading"&gt;&lt;p class="alignleft"&gt;Vescavor Swarm&lt;/p&gt;&lt;p class="alignright"&gt;CR 5&lt;/p&gt;&lt;div style="clear: both;"&gt;&lt;/div&gt;&lt;/div&gt;&lt;div&gt;&lt;h5&gt;&lt;b&gt;XP &lt;/b&gt;1,600&lt;/h5&gt;&lt;h5&gt;CE Diminutive outsider (chaotic, evil, extraplanar)&lt;/h5&gt;&lt;h5&gt;&lt;b&gt;Init &lt;/b&gt;+3; &lt;b&gt;Senses &lt;/b&gt;darkvision 60 ft.; Perception +9&lt;/h5&gt;&lt;h5&gt;&lt;b&gt;Aura &lt;/b&gt;gibber (15 ft.)&lt;/h5&gt;&lt;/div&gt;&lt;hr/&gt;&lt;div&gt;&lt;h5&gt;&lt;b&gt;DEFENSE&lt;/b&gt;&lt;/h5&gt;&lt;/div&gt;&lt;hr/&gt;&lt;div&gt;&lt;h5&gt;&lt;b&gt;AC &lt;/b&gt;19, touch 17, flat-footed 16 (+3 Dex, +2 natural, +4 size)&lt;/h5&gt;&lt;h5&gt;&lt;b&gt;hp &lt;/b&gt;47 (5d10+20)&lt;/h5&gt;&lt;h5&gt;&lt;b&gt;Fort &lt;/b&gt;+7, &lt;b&gt;Ref &lt;/b&gt;+9, &lt;b&gt;Will &lt;/b&gt;+2&lt;/h5&gt;&lt;h5&gt;&lt;b&gt;Immune &lt;/b&gt;poison, swarm traits, weapon damage; &lt;b&gt;Resist &lt;/b&gt;fire 10, electricity 10; &lt;b&gt;SR &lt;/b&gt;16&lt;/h5&gt;&lt;/div&gt;&lt;hr/&gt;&lt;div&gt;&lt;h5&gt;&lt;b&gt;OFFENSE&lt;/b&gt;&lt;/h5&gt;&lt;/div&gt;&lt;hr/&gt;&lt;div&gt;&lt;h5&gt;&lt;b&gt;Spd &lt;/b&gt;30 ft., fly 40 ft. (good)&lt;/h5&gt;&lt;h5&gt;&lt;b&gt;Melee &lt;/b&gt;swarm (2d6 plus distraction)&lt;/h5&gt;&lt;h5&gt;&lt;b&gt;Space &lt;/b&gt;10 ft.; &lt;b&gt;Reach &lt;/b&gt;0 ft.&lt;/h5&gt;&lt;h5&gt;&lt;b&gt;Special Attacks &lt;/b&gt;distraction (DC 15), ravenous, traumatizing&lt;/h5&gt;&lt;/div&gt;&lt;hr/&gt;&lt;div&gt;&lt;h5&gt;&lt;b&gt;STATISTICS&lt;/b&gt;&lt;/h5&gt;&lt;/div&gt;&lt;hr/&gt;&lt;div&gt;&lt;h5&gt;&lt;b&gt;Str &lt;/b&gt;7, &lt;b&gt;Dex &lt;/b&gt;17, &lt;b&gt;Con &lt;/b&gt;16, &lt;b&gt;Int &lt;/b&gt; 4, &lt;b&gt;Wis &lt;/b&gt;13, &lt;b&gt;Cha &lt;/b&gt;12&lt;/h5&gt;&lt;h5&gt;&lt;b&gt;Base Atk &lt;/b&gt;+5; &lt;b&gt;CMB &lt;/b&gt;+4; &lt;b&gt;CMD &lt;/b&gt;12 (can't be tripped)&lt;/h5&gt;&lt;h5&gt;&lt;b&gt;Feats &lt;/b&gt;Blind-Fight, Lightning Reflexes, Toughness&lt;/h5&gt;&lt;h5&gt;&lt;b&gt;Skills &lt;/b&gt;Fly +21, Perception +9, Stealth +23&lt;/h5&gt;&lt;h5&gt;&lt;b&gt;Languages &lt;/b&gt;Abyssal&lt;/h5&gt;&lt;/div&gt;&lt;hr/&gt;&lt;div&gt;&lt;h5&gt;&lt;b&gt;ECOLOGY&lt;/b&gt;&lt;/h5&gt;&lt;/div&gt;&lt;hr/&gt;&lt;div&gt;&lt;h5&gt;&lt;b&gt;Environment &lt;/b&gt; any (the Abyss)&lt;/h5&gt;&lt;h5&gt;&lt;b&gt;Organization &lt;/b&gt;solitary, pair, plague (3-12), or apocalypse (16-30)&lt;/h5&gt;&lt;h5&gt;&lt;b&gt;Treasure &lt;/b&gt;none&lt;/h5&gt;&lt;/div&gt;&lt;hr/&gt;&lt;div&gt;&lt;h5&gt;&lt;b&gt;SPECIAL ABILITIES&lt;/b&gt;&lt;/h5&gt;&lt;/div&gt;&lt;hr/&gt;&lt;div&gt;&lt;/h5&gt;&lt;h5&gt;&lt;b&gt;Gibber (Su)&lt;/b&gt; Vescavors yammer the endless chorus of the Abyss. Any creature within 15 feet of a vescavor swarm or inside it must succeed at a DC 15 Will save or be confused for 1 round. This is a mind-affecting compulsion insanity effect. A creature that saves cannot be affected by the same vescavor swarm's gibbering for 24 hours. The save DC is Constitution-based.  &lt;/h5&gt;&lt;h5&gt;&lt;b&gt;Ravenous (Ex)&lt;/b&gt; Vescavors can devour nearly anything, with the exception of adamantine. If the swarm attacks an object or structure, the vescavors ignore its hardness if it is made of any substance other than adamantine. Additionally, every round that a creature is in the same space as the swarm, the vescavors begin devouring one object on the creature. The object takes half its maximum hit points in damage and gains the broken condition. If the vescavors attack an object with the broken condition, it is destroyed. An attended or magic object can make a DC 15 Reflex save to negate this effect. The save DC is Constitution-based.  &lt;/h5&gt;&lt;h5&gt;&lt;b&gt;Traumatizing (Su)&lt;/b&gt; Vescavors embody the meanest depravities of the Outer Rifts, and walking among them is akin to being trapped in the Abyss itself. Any creature that spends more than 3 rounds inside a vescavor swarm must succeed at a DC 13 Will save or gain one of the types of madness presented on page 250 of the &lt;i&gt;Pathfinder RPG GameMastery Guide&lt;/i&gt;. Roll on the Types of Insanity table to determine which type of insanity affects the creature-the creature does not make another Will save against the specific insanity. This affliction is permanent, but can be healed as detailed in the Curing Insanity section of the Sanity and Madness rules. The save DC is Charisma-based.&lt;/h5&gt;&lt;/div&gt;&lt;br&gt;&lt;div&gt;&lt;h4&gt;&lt;p&gt;&lt;p&gt;And those who linger near the Worldwound eventually discover that more than demons clawed through the rift between worlds. Once known only to the lightless crevices and shrieking half-live jungles of the Abyss, the yammering, gnashing stray teeth of the Outer Rifts have also been unleashed upon Golarion-the gluttonous vermin of the Abyss called vescavors.&lt;/p&gt;&lt;/h4&gt;&lt;/div&gt;</t>
  </si>
  <si>
    <t>Inverted Giant</t>
  </si>
  <si>
    <t>blindsight 60 ft.; Perception +9</t>
  </si>
  <si>
    <t>fear aura (60 ft., DC 21)</t>
  </si>
  <si>
    <t>Fort +15, Ref +7, Will +7</t>
  </si>
  <si>
    <t>bite +19 (2d8+9 plus grab), 2 claws +19 (1d8+9 plus 1d6 energy)</t>
  </si>
  <si>
    <t>grab (Large), rock throwing (120 ft.), runes, swallow whole (2d8+13 bludgeoning damage, AC 17, 15 hp)</t>
  </si>
  <si>
    <t>Str 29, Dex 14, Con 20, Int 9, Wis 11, Cha 16</t>
  </si>
  <si>
    <t>Awesome Blow, Cleave, Critical Focus, Improved Bull Rush, Improved Initiative, Iron Will, Power Attack, Vital Strike</t>
  </si>
  <si>
    <t>Climb +17, Intimidate +11, Perception +9</t>
  </si>
  <si>
    <t>Giant, Thassilonian (can't speak)</t>
  </si>
  <si>
    <t>Claws (Ex) An inverted giant can channel arcane energy into its fists whenever it makes a successful claw attack, dealing 1d6 points of energy damage (cold, electricity, or fire, chosen when the inverted giant attacks) in addition to the damage its claws normally deal.  Runes (Ex) Whenever a rune giant is affected by a spell or spell-like ability, it can cause the runes covering its body to flash with light. All creatures within 10 feet of the giant must make a DC 21 Fortitude save or be blinded for 1 round. The saving throw is Charisma-based.</t>
  </si>
  <si>
    <t>Perhaps one of the most disturbing of the runelords' creations was the inverted giant, a hideous monstrosity created when a runelord was displeased with a particular giant minion. Through despicable arcana long lost to the ages, giants were ritually bound and transformed so that they would continue to live and think, but only as monstrous caricatures of themselves, their bodies turned inside out in the most painful and gruesome of punishments. Needless to say, few inverted giants tried their masters' patience again, and the unimaginable pain they suffered throughout the rest of their days served as a maddening punishment that would remind them of their insolence until their merciful deaths.  Before the Starstone fell and obliterated Thassilon, many of the runelords and their servants enchanted their inverted giant minions, freezing the tormented creatures in stasis so that centuries later they would continue to protect their masters' holdings, their mutilated organs providing sensory information among cunningly-looped entrails and viscera preserved by rune magic. Those who find themselves exploring Thassilonian dungeons and ruins sometimes stumble upon such horrors, inadvertently releasing the monsters and restoring them to raging life and madness, the pain of their mutilated bodies having long since driven them to insanity and burning hatred.  No two inverted giants look the same, though some features remain fairly consistent between them. Instead of a head, most possess little more than a gaping maw the size of their neck, jagged bones and bits of skull serving as teeth for a monstrous mouth. They have no true eyes-what oracular systems they once had are now embedded somewhere near their sternums-but instead possess an innate sense of direction, and through the dark arcana that surges through their beings they can sense the location of their prey perfectly. Their moist, splotched bodies are marked with runes, and their muscles and bones are often visible through their translucent flesh.  Inverted giants understand speech, but their deformed mouths rarely work well enough for them to be understood by others. The average inverted giant is over 20 feet tall and weighs 1,400 pounds.</t>
  </si>
  <si>
    <t>&lt;link rel="stylesheet"href="PF.css"&gt;&lt;div&gt;&lt;h2&gt;Inverted Giant&lt;/h2&gt;&lt;h3&gt;&lt;i&gt;No text supplied&lt;/i&gt;&lt;/h3&gt;&lt;br&gt;&lt;/div&gt;&lt;div class="heading"&gt;&lt;p class="alignleft"&gt;Inverted Giant&lt;/p&gt;&lt;p class="alignright"&gt;CR 11&lt;/p&gt;&lt;div style="clear: both;"&gt;&lt;/div&gt;&lt;/div&gt;&lt;div&gt;&lt;h5&gt;&lt;b&gt;XP &lt;/b&gt;12,800&lt;/h5&gt;&lt;h5&gt;CE Huge humanoid (giant)&lt;/h5&gt;&lt;h5&gt;&lt;b&gt;Init &lt;/b&gt;+6; &lt;b&gt;Senses &lt;/b&gt;blindsight 60 ft.; Perception +9&lt;/h5&gt;&lt;h5&gt;&lt;b&gt;Aura &lt;/b&gt;fear aura (60 ft., DC 21)&lt;/h5&gt;&lt;/div&gt;&lt;hr/&gt;&lt;div&gt;&lt;h5&gt;&lt;b&gt;DEFENSE&lt;/b&gt;&lt;/h5&gt;&lt;/div&gt;&lt;hr/&gt;&lt;div&gt;&lt;h5&gt;&lt;b&gt;AC &lt;/b&gt;25, touch 10, flat-footed 23 (+2 Dex, +15 natural, -2 size)&lt;/h5&gt;&lt;h5&gt;&lt;b&gt;hp &lt;/b&gt;152 (16d8+80); fast healing 4&lt;/h5&gt;&lt;h5&gt;&lt;b&gt;Fort &lt;/b&gt;+15, &lt;b&gt;Ref &lt;/b&gt;+7, &lt;b&gt;Will &lt;/b&gt;+7&lt;/h5&gt;&lt;h5&gt;&lt;b&gt;Defensive Abilities &lt;/b&gt;rock catching; &lt;b&gt;Resist &lt;/b&gt;cold 10, electricity 10, fire 10&lt;/h5&gt;&lt;/div&gt;&lt;hr/&gt;&lt;div&gt;&lt;h5&gt;&lt;b&gt;OFFENSE&lt;/b&gt;&lt;/h5&gt;&lt;/div&gt;&lt;hr/&gt;&lt;div&gt;&lt;h5&gt;&lt;b&gt;Spd &lt;/b&gt;30 ft.&lt;/h5&gt;&lt;h5&gt;&lt;b&gt;Melee &lt;/b&gt;bite +19 (2d8+9 plus grab), 2 claws +19 (1d8+9 plus 1d6 energy)&lt;/h5&gt;&lt;h5&gt;&lt;b&gt;Space &lt;/b&gt;15 ft.; &lt;b&gt;Reach &lt;/b&gt;15 ft.&lt;/h5&gt;&lt;h5&gt;&lt;b&gt;Special Attacks &lt;/b&gt;grab (Large), rock throwing (120 ft.), runes, swallow whole (2d8+13 bludgeoning damage, AC 17, 15 hp)&lt;/h5&gt;&lt;/div&gt;&lt;hr/&gt;&lt;div&gt;&lt;h5&gt;&lt;b&gt;STATISTICS&lt;/b&gt;&lt;/h5&gt;&lt;/div&gt;&lt;hr/&gt;&lt;div&gt;&lt;h5&gt;&lt;b&gt;Str &lt;/b&gt;29, &lt;b&gt;Dex &lt;/b&gt;14, &lt;b&gt;Con &lt;/b&gt;20, &lt;b&gt;Int &lt;/b&gt; 9, &lt;b&gt;Wis &lt;/b&gt;11, &lt;b&gt;Cha &lt;/b&gt;16&lt;/h5&gt;&lt;h5&gt;&lt;b&gt;Base Atk &lt;/b&gt;+12; &lt;b&gt;CMB &lt;/b&gt;+23 (+27 grapple); &lt;b&gt;CMD &lt;/b&gt;35&lt;/h5&gt;&lt;h5&gt;&lt;b&gt;Feats &lt;/b&gt;Awesome Blow, Cleave, Critical Focus, Improved Bull Rush, Improved Initiative, Iron Will, Power Attack, Vital Strike&lt;/h5&gt;&lt;h5&gt;&lt;b&gt;Skills &lt;/b&gt;Climb +17, Intimidate +11, Perception +9&lt;/h5&gt;&lt;h5&gt;&lt;b&gt;Languages &lt;/b&gt;Giant, Thassilonian (can't speak)&lt;/h5&gt;&lt;/div&gt;&lt;hr/&gt;&lt;div&gt;&lt;h5&gt;&lt;b&gt;ECOLOGY&lt;/b&gt;&lt;/h5&gt;&lt;/div&gt;&lt;hr/&gt;&lt;div&gt;&lt;h5&gt;&lt;b&gt;Environment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ABILITIES&lt;/b&gt;&lt;/h5&gt;&lt;/div&gt;&lt;hr/&gt;&lt;div&gt;&lt;/h5&gt;&lt;h5&gt;&lt;b&gt;Claws (Ex)&lt;/b&gt; An inverted giant can channel arcane energy into its fists whenever it makes a successful claw attack, dealing 1d6 points of energy damage (cold, electricity, or fire, chosen when the inverted giant attacks) in addition to the damage its claws normally deal.  &lt;/h5&gt;&lt;h5&gt;&lt;b&gt;Runes (Ex)&lt;/b&gt; Whenever a rune giant is affected by a spell or spell-like ability, it can cause the runes covering its body to flash with light. All creatures within 10 feet of the giant must make a DC 21 Fortitude save or be blinded for 1 round. The saving throw is Charisma-based.&lt;/h5&gt;&lt;/div&gt;&lt;br&gt;&lt;div&gt;&lt;h4&gt;&lt;p&gt;&lt;p&gt;Perhaps one of the most disturbing of the runelords' creations was the inverted giant, a hideous monstrosity created when a runelord was displeased with a particular giant minion. Through despicable arcana long lost to the ages, giants were ritually bound and transformed so that they would continue to live and think, but only as monstrous caricatures of themselves, their bodies turned inside out in the most painful and gruesome of punishments. Needless to say, few inverted giants tried their masters' patience again, and the unimaginable pain they suffered throughout the rest of their days served as a maddening punishment that would remind them of their insolence until their merciful deaths.  Before the &lt;i&gt;Starstone&lt;/i&gt; fell and obliterated Thassilon, many of the runelords and their servants enchanted their inverted giant minions, freezing the tormented creatures in stasis so that centuries later they would continue to protect their masters' holdings, their mutilated organs providing sensory information among cunningly-looped entrails and viscera preserved by rune magic. Those who find themselves exploring Thassilonian dungeons and ruins sometimes stumble upon such horrors, inadvertently releasing the monsters and restoring them to raging life and madness, the pain of their mutilated bodies having long since driven them to insanity and burning hatred.  No two inverted giants look the same, though some features remain fairly consistent between them. Instead of a head, most possess little more than a gaping maw the size of their neck, jagged bones and bits of skull serving as teeth for a monstrous mouth. They have no true eyes-what oracular systems they once had are now embedded somewhere near their sternums-but instead possess an innate sense of direction, and through the dark arcana that surges through their beings they can sense the location of their prey perfectly. Their moist, splotched bodies are marked with runes, and their muscles and bones are often visible through their translucent flesh.  Inverted giants understand speech, but their deformed mouths rarely work well enough for them to be understood by others. The average inverted giant is over 20 feet tall and weighs 1,400 pounds.&lt;/p&gt;&lt;/h4&gt;&lt;/div&gt;</t>
  </si>
  <si>
    <t>Fort +6, Ref +5, Will +9</t>
  </si>
  <si>
    <t>5 ft., climb 5 ft.</t>
  </si>
  <si>
    <t>Fort +10, Ref +5, Will +3</t>
  </si>
  <si>
    <t>18, touch 16, flat-footed 13</t>
  </si>
  <si>
    <t>Trapper</t>
  </si>
  <si>
    <t>regeneration 2 (acid or fire)</t>
  </si>
  <si>
    <t>Savage Great Cyclops</t>
  </si>
  <si>
    <t>barbarian 6</t>
  </si>
  <si>
    <t>(+4 armor, +2 Dex, +13 natural, -2 rage, -2 size)</t>
  </si>
  <si>
    <t>Fort +21, Ref +11, Will +19</t>
  </si>
  <si>
    <t>improved uncanny dodge, trap sense +2</t>
  </si>
  <si>
    <t>mwk Huge greatclub +35/+30/+25/+20 (3d8+25), gore +33 (1d8+8) or   gore +33 (1d8+17), 2 slams +33 (2d6+17)</t>
  </si>
  <si>
    <t>rock +18 (2d6+19)</t>
  </si>
  <si>
    <t>powerful charge (gore, 4d8+24), rage (23 rounds/day), rage powers (knockback, night vision, quick reflexes), rock throwing (120 ft.)</t>
  </si>
  <si>
    <t>Str 44, Dex 15, Con 33, Int 6, Wis 16, Cha 8</t>
  </si>
  <si>
    <t>Awesome Blow, Cleave, Critical Focus, Diehard, Endurance, Improved Bull Rush, Iron Will, Lightning Reflexes, Power Attack, Staggering Critical, Vital Strike, Weapon Focus (greatclub)</t>
  </si>
  <si>
    <t>Climb +23, Intimidate +14, Perception +23</t>
  </si>
  <si>
    <t>fast movement, flash of brutality</t>
  </si>
  <si>
    <t>Towering nearly 40 feet tall, this monster bellows a horrid war cry as blood vessels bloom crimson in his single, rage-filled eye.</t>
  </si>
  <si>
    <t>AP 58</t>
  </si>
  <si>
    <t>Flash of Brutality (Su) Once per day as a swift action, a great cyclops can gain a burst of savage inspiration. When it does, it doubles the threat range of all attacks using weapons, natural attacks, and rock attacks it makes until the start of its next turn. Furthermore, once per day when the great cyclops reaches 0 or fewer hit points and is conscious because of its Diehard feat, this ability recharges, allowing the great cyclops to use the ability a second time that day.</t>
  </si>
  <si>
    <t>In the jungles of the south, great cyclopes roam. Some brutes are especially dangerous, raining down furious blows with their huge greatclubs, and stunning and smashing foes in a blood-red rage. The roaring cries of savage great cyclopes can be heard echoing through the jungles as a warning for all other creatures to flee before its wrath.</t>
  </si>
  <si>
    <t>&lt;link rel="stylesheet"href="PF.css"&gt;&lt;div&gt;&lt;h2&gt;Savage Great Cyclops&lt;/h2&gt;&lt;h3&gt;&lt;i&gt;Towering nearly 40 feet tall, this monster bellows a horrid war cry as blood vessels bloom crimson in his single, rage-filled eye.&lt;/i&gt;&lt;/h3&gt;&lt;br&gt;&lt;/div&gt;&lt;div class="heading"&gt;&lt;p class="alignleft"&gt;Savage Great Cyclops&lt;/p&gt;&lt;p class="alignright"&gt;CR 18&lt;/p&gt;&lt;div style="clear: both;"&gt;&lt;/div&gt;&lt;/div&gt;&lt;div&gt;&lt;h5&gt;&lt;b&gt;XP &lt;/b&gt;153,600&lt;/h5&gt;&lt;h5&gt;Savage Great Cyclops barbarian 6&lt;/h5&gt;&lt;h5&gt;CE Huge humanoid (giant)&lt;/h5&gt;&lt;h5&gt;&lt;b&gt;Init &lt;/b&gt;+2; &lt;b&gt;Senses &lt;/b&gt;low-light vision; Perception +23&lt;/h5&gt;&lt;/div&gt;&lt;hr/&gt;&lt;div&gt;&lt;h5&gt;&lt;b&gt;DEFENSE&lt;/b&gt;&lt;/h5&gt;&lt;/div&gt;&lt;hr/&gt;&lt;div&gt;&lt;h5&gt;&lt;b&gt;AC &lt;/b&gt;25, touch 8, flat-footed 23 (+4 armor, +2 Dex, +13 natural, -2 rage, -2 size)&lt;/h5&gt;&lt;h5&gt;&lt;b&gt;hp &lt;/b&gt;368 (23 HD; 17d8+6d12+253)&lt;/h5&gt;&lt;h5&gt;&lt;b&gt;Fort &lt;/b&gt;+21, &lt;b&gt;Ref &lt;/b&gt;+11, &lt;b&gt;Will &lt;/b&gt;+19&lt;/h5&gt;&lt;h5&gt;&lt;b&gt;Defensive Abilities &lt;/b&gt;improved uncanny dodge, trap sense +2&lt;/h5&gt;&lt;/div&gt;&lt;hr/&gt;&lt;div&gt;&lt;h5&gt;&lt;b&gt;OFFENSE&lt;/b&gt;&lt;/h5&gt;&lt;/div&gt;&lt;hr/&gt;&lt;div&gt;&lt;h5&gt;&lt;b&gt;Spd &lt;/b&gt;60 ft.&lt;/h5&gt;&lt;h5&gt;&lt;b&gt;Melee &lt;/b&gt;mwk Huge greatclub +35/+30/+25/+20 (3d8+25), gore +33 (1d8+8) or &lt;/br&gt;  gore +33 (1d8+17), 2 slams +33 (2d6+17)&lt;/h5&gt;&lt;h5&gt;&lt;b&gt;Ranged &lt;/b&gt;rock +18 (2d6+19)&lt;/h5&gt;&lt;h5&gt;&lt;b&gt;Space &lt;/b&gt;15 ft.; &lt;b&gt;Reach &lt;/b&gt;15 ft.&lt;/h5&gt;&lt;h5&gt;&lt;b&gt;Special Attacks &lt;/b&gt;powerful charge (gore, 4d8+24), rage (23 rounds/day), rage powers (knockback, night vision, quick reflexes), rock throwing (120 ft.)&lt;/h5&gt;&lt;/div&gt;&lt;hr/&gt;&lt;div&gt;&lt;h5&gt;&lt;b&gt;TACTICS&lt;/b&gt;&lt;/h5&gt;&lt;/div&gt;&lt;hr/&gt;&lt;div&gt;&lt;h5&gt;&lt;b&gt;Base Statistics &lt;/b&gt;When not raging, the barbarian's statistics are &lt;b&gt;AC&lt;/b&gt; 27, touch 10, flat-footed 25; &lt;b&gt;hp&lt;/b&gt; 322; &lt;b&gt;Fort&lt;/b&gt; +19, &lt;b&gt;Will&lt;/b&gt; +17; &lt;b&gt;Str&lt;/b&gt; 40, &lt;b&gt;Con&lt;/b&gt; 29; &lt;b&gt;CMB&lt;/b&gt; 35, CMD 47; &lt;b&gt;Skills&lt;/b&gt; Climb +21.&lt;/h5&gt;&lt;/div&gt;&lt;hr/&gt;&lt;div&gt;&lt;h5&gt;&lt;b&gt;STATISTICS&lt;/b&gt;&lt;/h5&gt;&lt;/div&gt;&lt;hr/&gt;&lt;div&gt;&lt;h5&gt;&lt;b&gt;Str &lt;/b&gt;44, &lt;b&gt;Dex &lt;/b&gt;15, &lt;b&gt;Con &lt;/b&gt;33, &lt;b&gt;Int &lt;/b&gt; 6, &lt;b&gt;Wis &lt;/b&gt;16, &lt;b&gt;Cha &lt;/b&gt;8&lt;/h5&gt;&lt;h5&gt;&lt;b&gt;Base Atk &lt;/b&gt;+18; &lt;b&gt;CMB &lt;/b&gt;+37; &lt;b&gt;CMD &lt;/b&gt;47&lt;/h5&gt;&lt;h5&gt;&lt;b&gt;Feats &lt;/b&gt;Awesome Blow, Cleave, Critical Focus, Diehard, Endurance, Improved Bull Rush, Iron Will, Lightning Reflexes, Power Attack, Staggering Critical, Vital Strike, Weapon Focus (greatclub)&lt;/h5&gt;&lt;h5&gt;&lt;b&gt;Skills &lt;/b&gt;Climb +23, Intimidate +14, Perception +23&lt;/h5&gt;&lt;h5&gt;&lt;b&gt;SQ &lt;/b&gt;fast movement, flash of brutality&lt;/h5&gt;&lt;/div&gt;&lt;hr/&gt;&lt;div&gt;&lt;h5&gt;&lt;b&gt;ECOLOGY&lt;/b&gt;&lt;/h5&gt;&lt;/div&gt;&lt;hr/&gt;&lt;div&gt;&lt;h5&gt;&lt;b&gt;Environment &lt;/b&gt; any temperate or tropical&lt;/h5&gt;&lt;h5&gt;&lt;b&gt;Organization &lt;/b&gt;solitary&lt;/h5&gt;&lt;h5&gt;&lt;b&gt;Treasure &lt;/b&gt;standard (masterwork greatclub, hide armor, other treasure)&lt;/h5&gt;&lt;/div&gt;&lt;hr/&gt;&lt;div&gt;&lt;h5&gt;&lt;b&gt;SPECIAL ABILITIES&lt;/b&gt;&lt;/h5&gt;&lt;/div&gt;&lt;hr/&gt;&lt;div&gt;&lt;/h5&gt;&lt;h5&gt;&lt;b&gt;Flash of Brutality (Su)&lt;/b&gt; Once per day as a swift action, a great cyclops can gain a burst of savage inspiration. When it does, it doubles the threat range of all attacks using weapons, natural attacks, and rock attacks it makes until the start of its next turn. Furthermore, once per day when the great cyclops reaches 0 or fewer hit points and is conscious because of its Diehard feat, this ability recharges, allowing the great cyclops to use the ability a second time that day.&lt;/h5&gt;&lt;/div&gt;&lt;br&gt;&lt;div&gt;&lt;h4&gt;&lt;p&gt;&lt;p&gt;In the jungles of the south, great cyclopes roam. Some brutes are especially dangerous, raining down furious blows with their huge greatclubs, and stunning and smashing foes in a blood-red rage. The roaring cries of savage great cyclopes can be heard echoing through the jungles as a warning for all other creatures to flee before its wrath.&lt;/p&gt;&lt;/h4&gt;&lt;/div&gt;</t>
  </si>
  <si>
    <t>When not raging, the barbarian's statistics are AC 27, touch 10, flat-footed 25; hp 322; Fort +19, Will +17; Str 40, Con 29; CMB 35, CMD 47; Skills Climb +21.</t>
  </si>
  <si>
    <t>Oracular Cyclops</t>
  </si>
  <si>
    <t>21, touch 14, flat-footed 20</t>
  </si>
  <si>
    <t>(+1 Dex, +4 insight, +7 natural, -1 size)</t>
  </si>
  <si>
    <t>Fort +11, Ref +5, Will +7</t>
  </si>
  <si>
    <t>mwk Large greataxe +15/+10 (3d6+7/x3)</t>
  </si>
  <si>
    <t>heavy crossbow +10 (2d8/19-20)</t>
  </si>
  <si>
    <t>Spell-Like Abilities (CL 10th; concentration +13)   3/day-divination   1/day-augury</t>
  </si>
  <si>
    <t>Str 21, Dex 12, Con 15, Int 12, Wis 17, Cha 10</t>
  </si>
  <si>
    <t>Alertness, Blind-Fight, Cleave, Combat Reflexes, Great Cleave, Improved Bull Rush, Power Attack</t>
  </si>
  <si>
    <t>Bluff +10, Intimidate +9, Perception +20, Profession (soothsayer) +16, Sense Motive +17, Survival +8</t>
  </si>
  <si>
    <t>greater flash of insight, protective foresight</t>
  </si>
  <si>
    <t>solitary, conclave (2-6), or tribe (7-18)</t>
  </si>
  <si>
    <t>standard (hide armor, greataxe, heavy crossbow, other treasure)</t>
  </si>
  <si>
    <t>Clothed in loose robes and wearing jewelry, this one-eyed giant appears to hold a high station.</t>
  </si>
  <si>
    <t>Greater Flash of Insight (Su) Once per day as an immediate action, a cyclops can peer into an occluded visual spectrum of possible futures, gaining insight that allows it to select the exact result of one die roll before the roll is made. This effect can alter an action taken by the cyclops, and once per week the oracular cyclops can apply this ability to one creature of her choosing. The target of this boon must be within 30 feet of the oracular cyclops and be able to be seen.  Protective Foresight (Su) An oracular cyclops can peer into the future to protect itself. This ability grants the cyclops a +4 insight bonus to AC.</t>
  </si>
  <si>
    <t>A cyclops oracle retains more of the powers of foresight than most of its kin. In addition to a cyclops's typical flash of insight ability, an oracular cyclops can share its gift with others, granting them a boon on a future challenge. While often smaller than others of its kind, an oracular cyclops gains the ability to foresee danger coming its way. The statistics above depict a cyclops who is served by a cult of worshippers, and is therefore in good health. Other oracular cyclopes are sometimes kept as chained prisoners, at the mercy of their captors.</t>
  </si>
  <si>
    <t>&lt;link rel="stylesheet"href="PF.css"&gt;&lt;div&gt;&lt;h2&gt;Oracular Cyclops&lt;/h2&gt;&lt;h3&gt;&lt;i&gt;Clothed in loose robes and wearing jewelry, this one-eyed giant appears to hold a high station.&lt;/i&gt;&lt;/h3&gt;&lt;br&gt;&lt;/div&gt;&lt;div class="heading"&gt;&lt;p class="alignleft"&gt;Oracular Cyclops&lt;/p&gt;&lt;p class="alignright"&gt;CR 7&lt;/p&gt;&lt;div style="clear: both;"&gt;&lt;/div&gt;&lt;/div&gt;&lt;div&gt;&lt;h5&gt;&lt;b&gt;XP &lt;/b&gt;3,200&lt;/h5&gt;&lt;h5&gt;NE Large humanoid (giant)&lt;/h5&gt;&lt;h5&gt;&lt;b&gt;Init &lt;/b&gt;+1; &lt;b&gt;Senses &lt;/b&gt;low-light vision; Perception +20&lt;/h5&gt;&lt;/div&gt;&lt;hr/&gt;&lt;div&gt;&lt;h5&gt;&lt;b&gt;DEFENSE&lt;/b&gt;&lt;/h5&gt;&lt;/div&gt;&lt;hr/&gt;&lt;div&gt;&lt;h5&gt;&lt;b&gt;AC &lt;/b&gt;21, touch 14, flat-footed 20 (+1 Dex, +4 insight, +7 natural, -1 size)&lt;/h5&gt;&lt;h5&gt;&lt;b&gt;hp &lt;/b&gt;91 (14d8+28)&lt;/h5&gt;&lt;h5&gt;&lt;b&gt;Fort &lt;/b&gt;+11, &lt;b&gt;Ref &lt;/b&gt;+5, &lt;b&gt;Will &lt;/b&gt;+7&lt;/h5&gt;&lt;/div&gt;&lt;hr/&gt;&lt;div&gt;&lt;h5&gt;&lt;b&gt;OFFENSE&lt;/b&gt;&lt;/h5&gt;&lt;/div&gt;&lt;hr/&gt;&lt;div&gt;&lt;h5&gt;&lt;b&gt;Spd &lt;/b&gt;30 ft.&lt;/h5&gt;&lt;h5&gt;&lt;b&gt;Melee &lt;/b&gt;mwk Large greataxe +15/+10 (3d6+7/x3)&lt;/h5&gt;&lt;h5&gt;&lt;b&gt;Ranged &lt;/b&gt;heavy crossbow +10 (2d8/19-20)&lt;/h5&gt;&lt;h5&gt;&lt;b&gt;Space &lt;/b&gt;10 ft.; &lt;b&gt;Reach &lt;/b&gt;10 ft.&lt;/h5&gt;&lt;h5&gt;&lt;b&gt;Spell-Like Abilities&lt;/b&gt; (CL 10th; concentration +13) &lt;/br&gt;3/day&amp;mdash;&lt;i&gt;divination&lt;/i&gt; &lt;/br&gt;1/day&amp;mdash;&lt;i&gt;augury&lt;/i&gt;&lt;/h5&gt;&lt;/h5&gt;&lt;/div&gt;&lt;hr/&gt;&lt;div&gt;&lt;h5&gt;&lt;b&gt;STATISTICS&lt;/b&gt;&lt;/h5&gt;&lt;/div&gt;&lt;hr/&gt;&lt;div&gt;&lt;h5&gt;&lt;b&gt;Str &lt;/b&gt;21, &lt;b&gt;Dex &lt;/b&gt;12, &lt;b&gt;Con &lt;/b&gt;15, &lt;b&gt;Int &lt;/b&gt; 12, &lt;b&gt;Wis &lt;/b&gt;17, &lt;b&gt;Cha &lt;/b&gt;10&lt;/h5&gt;&lt;h5&gt;&lt;b&gt;Base Atk &lt;/b&gt;+10; &lt;b&gt;CMB &lt;/b&gt;+16; &lt;b&gt;CMD &lt;/b&gt;31&lt;/h5&gt;&lt;h5&gt;&lt;b&gt;Feats &lt;/b&gt;Alertness, Blind-Fight, Cleave, Combat Reflexes, Great Cleave, Improved Bull Rush, Power Attack&lt;/h5&gt;&lt;h5&gt;&lt;b&gt;Skills &lt;/b&gt;Bluff +10, Intimidate +9, Perception +20, Profession (soothsayer) +16, Sense Motive +17, Survival +8; &lt;b&gt;Racial Modifiers &lt;/b&gt;+8 Perception&lt;/h5&gt;&lt;h5&gt;&lt;b&gt;Languages &lt;/b&gt;Common, Cyclops, Giant&lt;/h5&gt;&lt;h5&gt;&lt;b&gt;SQ &lt;/b&gt;greater flash of insight, protective foresight&lt;/h5&gt;&lt;/div&gt;&lt;hr/&gt;&lt;div&gt;&lt;h5&gt;&lt;b&gt;ECOLOGY&lt;/b&gt;&lt;/h5&gt;&lt;/div&gt;&lt;hr/&gt;&lt;div&gt;&lt;h5&gt;&lt;b&gt;Environment &lt;/b&gt; any temperate or tropical&lt;/h5&gt;&lt;h5&gt;&lt;b&gt;Organization &lt;/b&gt;solitary, conclave (2-6), or tribe (7-18)&lt;/h5&gt;&lt;h5&gt;&lt;b&gt;Treasure &lt;/b&gt;standard (hide armor, greataxe, heavy crossbow, other treasure)&lt;/h5&gt;&lt;/div&gt;&lt;hr/&gt;&lt;div&gt;&lt;h5&gt;&lt;b&gt;SPECIAL ABILITIES&lt;/b&gt;&lt;/h5&gt;&lt;/div&gt;&lt;hr/&gt;&lt;div&gt;&lt;/h5&gt;&lt;h5&gt;&lt;b&gt;Greater Flash of Insight (Su)&lt;/b&gt; Once per day as an immediate action, a cyclops can peer into an occluded visual spectrum of possible futures, gaining insight that allows it to select the exact result of one die roll before the roll is made. This effect can alter an action taken by the cyclops, and once per week the oracular cyclops can apply this ability to one creature of her choosing. The target of this boon must be within 30 feet of the oracular cyclops and be able to be seen.  &lt;/h5&gt;&lt;h5&gt;&lt;b&gt;Protective Foresight (Su)&lt;/b&gt; An oracular cyclops can peer into the future to protect itself. This ability grants the cyclops a +4 insight bonus to AC.&lt;/h5&gt;&lt;/div&gt;&lt;br&gt;&lt;div&gt;&lt;h4&gt;&lt;p&gt;&lt;p&gt;A cyclops oracle retains more of the powers of foresight than most of its kin. In addition to a cyclops's typical flash of insight ability, an oracular cyclops can share its gift with others, granting them a boon on a future challenge. While often smaller than others of its kind, an oracular cyclops gains the ability to foresee danger coming its way. The statistics above depict a cyclops who is served by a cult of worshippers, and is therefore in good health. Other oracular cyclopes are sometimes kept as chained prisoners, at the mercy of their captors.&lt;/p&gt;&lt;/h4&gt;&lt;/div&gt;</t>
  </si>
  <si>
    <t>Coral Capuchin</t>
  </si>
  <si>
    <t>Fort +4, Ref +6, Will +1</t>
  </si>
  <si>
    <t>moisture dependency</t>
  </si>
  <si>
    <t>30 ft., climb 30 ft., fly 40 ft. (good), swim 30 ft.</t>
  </si>
  <si>
    <t>bite +7 (1d3-2 plus cursed bite)</t>
  </si>
  <si>
    <t>cursed bite</t>
  </si>
  <si>
    <t>Str 6, Dex 17, Con 12, Int 6, Wis 13, Cha 7</t>
  </si>
  <si>
    <t>Climb +6, Fly +11, Sleight of Hand +8, Stealth +15 (+19 within coral reefs), Swim +6</t>
  </si>
  <si>
    <t>+4 Sleight of Hand, +4 Stealth within coral reefs</t>
  </si>
  <si>
    <t xml:space="preserve"> warm coasts and oceans</t>
  </si>
  <si>
    <t>solitary, pair, or tribe (3-24)</t>
  </si>
  <si>
    <t>This strange creature can only be described as a light pink, hairless monkey with the head of a fish and large, finlike wings.</t>
  </si>
  <si>
    <t>Cursed Bite (Su) A coral capuchin can deliver a bite that bestows some of the creature's benefits and weaknesses upon the victim. The curse delivered by this bite persists for 1d6 hours, and cannot affect the same creature more than once in a 24-hour period. Affected creatures begin drying out when exposed to air, but can hold their breath for double the normal amount of time. Targets of this cursed bite take 1d6 points of damage for every 10 minutes they are out of water, though spending a full-round action to bathe the victim in any sort of water halts this damage. Victims must succeed at a DC 12 Constitution check to avoid this effect. Remove curse ends this curse's effect as normal. The save DC is Constitution-based.  Moisture Dependency (Ex) A coral capuchin can breathe both air and water and survive indefinitely on land, but the creature must regularly be either submerged in water or thoroughly wetted down, or else it dries out in the air. A coral capuchin can survive out of water for a number of hours of equal to its Constitution score before it takes any negative effects. After this time, the creature takes 1d6 points of damage for every hour it remains dry. Bathing the creature in water of any sort resets this time frame.</t>
  </si>
  <si>
    <t>Coral capuchins, when encountered outside of the water, look like a wizard's practical joke-they have the body of a small monkey, slick pink skin, a fishlike head, and membranous appendages that are a cross between a bat's wings and a fish's fins. They possess a monkey's innate intelligence and curiosity, displaying little fear of humanoids, but are also compulsive pickpockets that love the glimmer of gold and jewels, and posses the manual dexterity to relieve unsuspecting sailors and dockworkers of their hard-earned pay. An adult coral capuchin is a foot and a half in length, with a foot-long tail, a 4-foot wingspan, and a weight of 25 pounds.  Ecology  Sages believe coral capuchins evolved from highly adaptive creatures living in the world's oceans. It is believed these creatures first developed as wholly aquatic creatures much like fish, and lived among brightly colored coral reefs where they used a form of camouf lage to hide and escape predation, much like a cuttlefish or octopus. The creatures developed multiple methods of locomotion through evolution, and these biological changes allowed these creatures to crawl from the sea and walk on land. Eventually their fins transformed into wings, granting the creature greater mobility, and the ability not only to breathe the air above the waves, but also to soar through it.  Coral capuchins are capable of surviving out of the water in their air-breathing form for part of the day, although they quickly deteriorate and die if they do not keep their bodies moist. They spend most of their lives below the waves, subsisting on small fish and all manner of vegetation, but often venture onto land to find a particularly tasty morsel, or to satisfy their overactive natural curiosity. They also love to fly and can often be seen circling the crow's nests of ships entering and leaving harbor. On land, they hunt small rodents, pick nuts and berries, and find the eggs of birds a particular delicacy. Coral capuchins also display an intense interest in the food and belongings of all manner of humanoid species. They are especially drawn to small, shiny objects, and can be counted on to abscond with anything interesting that is not nailed down. Coral capuchins' hands allow them to manipulate objects, but they cannot wield weapons.  A coral capuchin is born as a wholly aquatic creature. Young coral capuchins lack the ability to fly or leave the water until they reach adulthood after approximately their first year of life. They are an incredibly fecund race, and females can produce a clutch of up to 100 eggs three times a year, though local aquatic predators usually devour most of these.  Because of their dependence on returning to the water, some coral capuchins venturing too far inland risk stranding themselves. Explorers find the creatures sickly and weak, sprawled out on the jungle floor covered in biting ants or picked apart by predators as they lie there dying. Coral capuchins that die on land dry, out to a husk that often turns to dust leaving only its brittle bones behind.  Habitat &amp; Society  Living in greater numbers along the southeastern coast of Garund, these creatures have slowly spread out, making their way north and east over the last few centuries. A large colony of the creatures resides off the coast south of Sargava and within the Lower Korir River Delta. The canopies of the Jungle of Hungry Trees and the jungles of the Kaava Lands ring with the calls of coral capuchins. An infestation of the clever creatures has recently plagued the port city of Senghor on the Fever Sea, and a city authority has begun offering a bounty on the creatures in an attempt to reduce their numbers. A few colonies of the creatures exist farther north, with some making their homes in the warmer waters of the Inner Sea, while other curious tribes of these mischievous creatures inhabit the warm waters of the Obari Ocean on Garund's western coast.  Coral capuchins live in tropical coastal areas, generally in small familial groups of fewer than 30 adults led by an older female. The first part of their name refers not only to their pinkish skin color, but also to their preferred nesting place-the coral reefs off of Garund's coast, where they make their homes in the countless caves and crevices found therein. They populate these vivid reefs to lay their eggs and hide among the protective growth, adapting their skin pigmentation to blend in.  Wholly unafraid of most humanoid species, coral capuchins are often domesticated by sailors and fisherman willing to put up with the creatures' incurable curiosity and penchant for petty larceny. They are often trained to fish for their masters, and are particularly sought after by those who make their living bringing up treasures from the ocean floor. Because of their love for shiny objects, they make excellent pearl divers, although it can sometimes be a struggle to get them to part with their treasures. Their voracious, omnivorous appetites also make them popular on long ocean voyages, as they are happy to reduce ships' endemic rat populations. Perhaps because of this, many sailors see them as good-luck mascots, although they are most popular with pirates, smugglers, and other such seafaring folk, who more willingly accept their thieving nature.  Coral Capuchins as Familiars Despite their mercurial temperaments and propensity for theft, coral capuchins are prized by wizards because of the creatures' exceptional mobility and their strange cursed bite. This bite allows spellcasters greater ability to explore below the waves, as long as they pay close attention to their time outside of the water. Despite this benef it, coral capuchins are more popular among spellcasters who don't mind running afoul of the law, as the small creatures' thieving behavior is diff icult to fully control and often gets their masters into trouble. In addition, coral capuchins' need to stay moistened means they are better suited to serve as familiars for those living near water or willing to make compensations for this unusual physiology. Spellcasters of 3rd level or higher with an alignment within one step of neutral can gain a coral capuchin as a familiar by taking the Improved Familiar feat.</t>
  </si>
  <si>
    <t>&lt;link rel="stylesheet"href="PF.css"&gt;&lt;div&gt;&lt;h2&gt;Coral Capuchin&lt;/h2&gt;&lt;h3&gt;&lt;i&gt;This strange creature can only be described as a light pink, hairless monkey with the head of a fish and large, finlike wings.&lt;/i&gt;&lt;/h3&gt;&lt;br&gt;&lt;/div&gt;&lt;div class="heading"&gt;&lt;p class="alignleft"&gt;Coral Capuchin&lt;/p&gt;&lt;p class="alignright"&gt;CR 1&lt;/p&gt;&lt;div style="clear: both;"&gt;&lt;/div&gt;&lt;/div&gt;&lt;div&gt;&lt;h5&gt;&lt;b&gt;XP &lt;/b&gt;400&lt;/h5&gt;&lt;h5&gt;N Tiny magical beast (aquatic)&lt;/h5&gt;&lt;h5&gt;&lt;b&gt;Init &lt;/b&gt;+3; &lt;b&gt;Senses &lt;/b&gt;darkvision 60 ft., low-light vision; Perception +1&lt;/h5&gt;&lt;/div&gt;&lt;hr/&gt;&lt;div&gt;&lt;h5&gt;&lt;b&gt;DEFENSE&lt;/b&gt;&lt;/h5&gt;&lt;/div&gt;&lt;hr/&gt;&lt;div&gt;&lt;h5&gt;&lt;b&gt;AC &lt;/b&gt;15, touch 15, flat-footed 12 (+3 Dex, +2 size)&lt;/h5&gt;&lt;h5&gt;&lt;b&gt;hp &lt;/b&gt;13 (2d10+2)&lt;/h5&gt;&lt;h5&gt;&lt;b&gt;Fort &lt;/b&gt;+4, &lt;b&gt;Ref &lt;/b&gt;+6, &lt;b&gt;Will &lt;/b&gt;+1&lt;/h5&gt;&lt;h5&gt;&lt;b&gt;Weaknesses &lt;/b&gt;moisture dependency&lt;/h5&gt;&lt;/div&gt;&lt;hr/&gt;&lt;div&gt;&lt;h5&gt;&lt;b&gt;OFFENSE&lt;/b&gt;&lt;/h5&gt;&lt;/div&gt;&lt;hr/&gt;&lt;div&gt;&lt;h5&gt;&lt;b&gt;Spd &lt;/b&gt;30 ft., climb 30 ft., fly 40 ft. (good), swim 30 ft.&lt;/h5&gt;&lt;h5&gt;&lt;b&gt;Melee &lt;/b&gt;bite +7 (1d3-2 plus cursed bite)&lt;/h5&gt;&lt;h5&gt;&lt;b&gt;Space &lt;/b&gt;2-1/2 ft.; &lt;b&gt;Reach &lt;/b&gt;0 ft.&lt;/h5&gt;&lt;h5&gt;&lt;b&gt;Special Attacks &lt;/b&gt;cursed bite&lt;/h5&gt;&lt;/div&gt;&lt;hr/&gt;&lt;div&gt;&lt;h5&gt;&lt;b&gt;STATISTICS&lt;/b&gt;&lt;/h5&gt;&lt;/div&gt;&lt;hr/&gt;&lt;div&gt;&lt;h5&gt;&lt;b&gt;Str &lt;/b&gt;6, &lt;b&gt;Dex &lt;/b&gt;17, &lt;b&gt;Con &lt;/b&gt;12, &lt;b&gt;Int &lt;/b&gt; 6, &lt;b&gt;Wis &lt;/b&gt;13, &lt;b&gt;Cha &lt;/b&gt;7&lt;/h5&gt;&lt;h5&gt;&lt;b&gt;Base Atk &lt;/b&gt;+2; &lt;b&gt;CMB &lt;/b&gt;+3; &lt;b&gt;CMD &lt;/b&gt;11&lt;/h5&gt;&lt;h5&gt;&lt;b&gt;Feats &lt;/b&gt;Weapon Finesse&lt;/h5&gt;&lt;h5&gt;&lt;b&gt;Skills &lt;/b&gt;Climb +6, Fly +11, Sleight of Hand +8, Stealth +15 (+19 within coral reefs), Swim +6; &lt;b&gt;Racial Modifiers &lt;/b&gt;+4 Sleight of Hand, +4 Stealth within coral reefs&lt;/h5&gt;&lt;h5&gt;&lt;b&gt;SQ &lt;/b&gt;amphibious&lt;/h5&gt;&lt;/div&gt;&lt;hr/&gt;&lt;div&gt;&lt;h5&gt;&lt;b&gt;ECOLOGY&lt;/b&gt;&lt;/h5&gt;&lt;/div&gt;&lt;hr/&gt;&lt;div&gt;&lt;h5&gt;&lt;b&gt;Environment &lt;/b&gt; warm coasts and oceans&lt;/h5&gt;&lt;h5&gt;&lt;b&gt;Organization &lt;/b&gt;solitary, pair, or tribe (3-24)&lt;/h5&gt;&lt;h5&gt;&lt;b&gt;Treasure &lt;/b&gt;none&lt;/h5&gt;&lt;/div&gt;&lt;hr/&gt;&lt;div&gt;&lt;h5&gt;&lt;b&gt;SPECIAL ABILITIES&lt;/b&gt;&lt;/h5&gt;&lt;/div&gt;&lt;hr/&gt;&lt;div&gt;&lt;/h5&gt;&lt;h5&gt;&lt;b&gt;Cursed Bite (Su)&lt;/b&gt; A coral capuchin can deliver a bite that bestows some of the creature's benefits and weaknesses upon the victim. The curse delivered by this bite persists for 1d6 hours, and cannot affect the same creature more than once in a 24-hour period. Affected creatures begin drying out when exposed to air, but can hold their breath for double the normal amount of time. Targets of this cursed bite take 1d6 points of damage for every 10 minutes they are out of water, though spending a full-round action to bathe the victim in any sort of water halts this damage. Victims must succeed at a DC 12 Constitution check to avoid this effect. &lt;i&gt;Remove curse&lt;/i&gt; ends this curse's effect as normal. The save DC is Constitution-based.  &lt;/h5&gt;&lt;h5&gt;&lt;b&gt;Moisture Dependency (Ex)&lt;/b&gt; A coral capuchin can breathe both air and water and survive indefinitely on land, but the creature must regularly be either submerged in water or thoroughly wetted down, or else it dries out in the air. A coral capuchin can survive out of water for a number of hours of equal to its Constitution score before it takes any negative effects. After this time, the creature takes 1d6 points of damage for every hour it remains dry. Bathing the creature in water of any sort resets this time frame.&lt;/h5&gt;&lt;/div&gt;&lt;br&gt;&lt;div&gt;&lt;h4&gt;&lt;p&gt;&lt;p&gt;Coral capuchins, when encountered outside of the water, look like a wizard's practical joke-they have the body of a small monkey, slick pink skin, a fishlike head, and membranous appendages that are a cross between a bat's wings and a fish's fins. They possess a monkey's innate intelligence and curiosity, displaying little fear of humanoids, but are also compulsive pickpockets that love the glimmer of gold and jewels, and posses the manual dexterity to relieve unsuspecting sailors and dockworkers of their hard-earned pay. An adult coral capuchin is a foot and a half in length, with a foot-long tail, a 4-foot wingspan, and a weight of 25 pounds.  &lt;b&gt;&lt;/p&gt;&lt;p&gt;Ecology&lt;/b&gt;&lt;/p&gt;&lt;p&gt;  Sages believe coral capuchins evolved from highly adaptive creatures living in the world's oceans. It is believed these creatures first developed as wholly aquatic creatures much like fish, and lived among brightly colored coral reefs where they used a form of camouf lage to hide and escape predation, much like a cuttlefish or octopus. The creatures developed multiple methods of locomotion through evolution, and these biological changes allowed these creatures to crawl from the sea and walk on land. Eventually their fins transformed into wings, granting the creature greater mobility, and the ability not only to breathe the air above the waves, but also to soar through it.  Coral capuchins are capable of surviving out of the water in their air-breathing form for part of the day, although they quickly deteriorate and die if they do not keep their bodies moist. They spend most of their lives below the waves, subsisting on small fish and all manner of vegetation, but often venture onto land to find a particularly tasty morsel, or to satisfy their overactive natural curiosity. They also love to fly and can often be seen circling the crow's nests of ships entering and leaving harbor. On land, they hunt small rodents, pick nuts and berries, and find the eggs of birds a particular delicacy. Coral capuchins also display an intense interest in the food and belongings of all manner of humanoid species. They are especially drawn to small, shiny objects, and can be counted on to abscond with anything interesting that is not nailed down. Coral capuchins' hands allow them to manipulate objects, but they cannot wield weapons.  A coral capuchin is born as a wholly aquatic creature. Young coral capuchins lack the ability to fly or leave the water until they reach adulthood after approximately their first year of life. They are an incredibly fecund race, and females can produce a clutch of up to 100 eggs three times a year, though local aquatic predators usually devour most of these.  Because of their dependence on returning to the water, some coral capuchins venturing too far inland risk stranding themselves. Explorers find the creatures sickly and weak, sprawled out on the jungle floor covered in biting ants or picked apart by predators as they lie there dying. Coral capuchins that die on land dry, out to a husk that often turns to dust leaving only its brittle bones behind.  &lt;b&gt;&lt;/p&gt;&lt;p&gt;Habitat &amp; Society&lt;/b&gt;&lt;/p&gt;&lt;p&gt;  Living in greater numbers along the southeastern coast of Garund, these creatures have slowly spread out, making their way north and east over the last few centuries. A large colony of the creatures resides off the coast south of Sargava and within the Lower Korir River Delta. The canopies of the Jungle of Hungry Trees and the jungles of the Kaava Lands ring with the calls of coral capuchins. An infestation of the clever creatures has recently plagued the port city of Senghor on the Fever Sea, and a city authority has begun offering a bounty on the creatures in an attempt to reduce their numbers. A few colonies of the creatures exist farther north, with some making their homes in the warmer waters of the Inner Sea, while other curious tribes of these mischievous creatures inhabit the warm waters of the Obari Ocean on Garund's western coast.  Coral capuchins live in tropical coastal areas, generally in small familial groups of fewer than 30 adults led by an older female. The first part of their name refers not only to their pinkish skin color, but also to their preferred nesting place-the coral reefs off of Garund's coast, where they make their homes in the countless caves and crevices found therein. They populate these vivid reefs to lay their eggs and hide among the protective growth, adapting their skin pigmentation to blend in.  Wholly unafraid of most humanoid species, coral capuchins are often domesticated by sailors and fisherman willing to put up with the creatures' incurable curiosity and penchant for petty larceny. They are often trained to fish for their masters, and are particularly sought after by those who make their living bringing up treasures from the ocean floor. Because of their love for shiny objects, they make excellent pearl divers, although it can sometimes be a struggle to get them to part with their treasures. Their voracious, omnivorous appetites also make them popular on long ocean voyages, as they are happy to reduce ships' endemic rat populations. Perhaps because of this, many sailors see them as good-luck mascots, although they are most popular with pirates, smugglers, and other such seafaring folk, who more willingly accept their thieving nature.  &lt;br&gt;&lt;b&gt;Coral Capuchins as Familiars&lt;/b&gt;&lt;br&gt; Despite their mercurial temperaments and propensity for theft, coral capuchins are prized by wizards because of the creatures' exceptional mobility and their strange cursed bite. This bite allows spellcasters greater ability to explore below the waves, as long as they pay close attention to their time outside of the water. Despite this benef it, coral capuchins are more popular among spellcasters who don't mind running afoul of the law, as the small creatures' thieving behavior is diff icult to fully control and often gets their masters into trouble. In addition, coral capuchins' need to stay moistened means they are better suited to serve as familiars for those living near water or willing to make compensations for this unusual physiology. Spellcasters of 3rd level or higher with an alignment within one step of neutral can gain a coral capuchin as a familiar by taking the Improved Familiar feat.&lt;/p&gt;&lt;/h4&gt;&lt;/div&gt;</t>
  </si>
  <si>
    <t>Deinosuchus</t>
  </si>
  <si>
    <t>Fort +12, Ref +10, Will +7</t>
  </si>
  <si>
    <t>bite +18 (2d6+13 plus grab), tail slap +12 (2d8+6)</t>
  </si>
  <si>
    <t>constrict (2d6+13), snap bite</t>
  </si>
  <si>
    <t>Str 36, Dex 12, Con 21, Int 1, Wis 15, Cha 2</t>
  </si>
  <si>
    <t>Awesome Blow (tail slap only)B, Improved Initiative, Iron Will, Lightning Reflexes, Skill Focus (Perception, Stealth), Weapon Focus (bite)</t>
  </si>
  <si>
    <t>Perception +14, Stealth +0 (+12 in water), Swim +21</t>
  </si>
  <si>
    <t>+12 Stealth in water</t>
  </si>
  <si>
    <t>solitary, pair, or float (3-6)</t>
  </si>
  <si>
    <t>This immense reptile, an alligator of overwhelming size, emerges from the water with rapidly snapping jaws that grind menacingly between each bite.</t>
  </si>
  <si>
    <t>Crocodilian</t>
  </si>
  <si>
    <t>Hold Breath (Ex) A deinosuchus can hold its breath for a number of rounds equal to 4 times its Constitution score before it risks drowning.  Snap Bite (Ex) A deinosuchus making a full attack can make a second bite attack at a -2 penalty if its primary bite attack misses.</t>
  </si>
  <si>
    <t>The largest of all known crocodilians, the 35- to 50-foot-long, 6-ton deinosuchus is a massive beast. This crocodilian possesses a shorter, rounder snout than the typical crocodile, and thus resembles a giant alligator. A patient hunter, the deinosuchus is all but invisible beneath the surface of the water. Only its nostrils breach the water's surface, allowing the rest of its formidable mass to remain out of sight from even highly perceptive prey.  In combat, the deinosuchus grinds its prey between its powerful jaws, knocking back other foes with its formidable tail while it snaps bones and tears the flesh of its captured meal.</t>
  </si>
  <si>
    <t>&lt;link rel="stylesheet"href="PF.css"&gt;&lt;div&gt;&lt;h2&gt;Crocodilian, Deinosuchus&lt;/h2&gt;&lt;h3&gt;&lt;i&gt;This immense reptile, an alligator of overwhelming size, emerges from the water with rapidly snapping jaws that grind menacingly between each bite.&lt;/i&gt;&lt;/h3&gt;&lt;br&gt;&lt;/div&gt;&lt;div class="heading"&gt;&lt;p class="alignleft"&gt;Deinosuchus&lt;/p&gt;&lt;p class="alignright"&gt;CR 8&lt;/p&gt;&lt;div style="clear: both;"&gt;&lt;/div&gt;&lt;/div&gt;&lt;div&gt;&lt;h5&gt;&lt;b&gt;XP &lt;/b&gt;4,800&lt;/h5&gt;&lt;h5&gt;N Gargantuan animal &lt;/h5&gt;&lt;h5&gt;&lt;b&gt;Init &lt;/b&gt;+5; &lt;b&gt;Senses &lt;/b&gt;low-light vision; Perception +14&lt;/h5&gt;&lt;/div&gt;&lt;hr/&gt;&lt;div&gt;&lt;h5&gt;&lt;b&gt;DEFENSE&lt;/b&gt;&lt;/h5&gt;&lt;/div&gt;&lt;hr/&gt;&lt;div&gt;&lt;h5&gt;&lt;b&gt;AC &lt;/b&gt;21, touch 7, flat-footed 20 (+1 Dex, +14 natural, -4 size)&lt;/h5&gt;&lt;h5&gt;&lt;b&gt;hp &lt;/b&gt;104 (11d8+55)&lt;/h5&gt;&lt;h5&gt;&lt;b&gt;Fort &lt;/b&gt;+12, &lt;b&gt;Ref &lt;/b&gt;+10, &lt;b&gt;Will &lt;/b&gt;+7&lt;/h5&gt;&lt;/div&gt;&lt;hr/&gt;&lt;div&gt;&lt;h5&gt;&lt;b&gt;OFFENSE&lt;/b&gt;&lt;/h5&gt;&lt;/div&gt;&lt;hr/&gt;&lt;div&gt;&lt;h5&gt;&lt;b&gt;Spd &lt;/b&gt;30 ft., swim 40 ft.&lt;/h5&gt;&lt;h5&gt;&lt;b&gt;Melee &lt;/b&gt;bite +18 (2d6+13 plus grab), tail slap +12 (2d8+6)&lt;/h5&gt;&lt;h5&gt;&lt;b&gt;Space &lt;/b&gt;20 ft.; &lt;b&gt;Reach &lt;/b&gt;20 ft.&lt;/h5&gt;&lt;h5&gt;&lt;b&gt;Special Attacks &lt;/b&gt;constrict (2d6+13), snap bite&lt;/h5&gt;&lt;/div&gt;&lt;hr/&gt;&lt;div&gt;&lt;h5&gt;&lt;b&gt;STATISTICS&lt;/b&gt;&lt;/h5&gt;&lt;/div&gt;&lt;hr/&gt;&lt;div&gt;&lt;h5&gt;&lt;b&gt;Str &lt;/b&gt;36, &lt;b&gt;Dex &lt;/b&gt;12, &lt;b&gt;Con &lt;/b&gt;21, &lt;b&gt;Int &lt;/b&gt; 1, &lt;b&gt;Wis &lt;/b&gt;15, &lt;b&gt;Cha &lt;/b&gt;2&lt;/h5&gt;&lt;h5&gt;&lt;b&gt;Base Atk &lt;/b&gt;+8; &lt;b&gt;CMB &lt;/b&gt;+25 (+29 grapple); &lt;b&gt;CMD &lt;/b&gt;36 (40 vs. trip)&lt;/h5&gt;&lt;h5&gt;&lt;b&gt;Feats &lt;/b&gt;Awesome Blow (tail slap only)&lt;sup&gt;B&lt;/sup&gt;, Improved Initiative, Iron Will, Lightning Reflexes, Skill Focus (Perception, Stealth), Weapon Focus (bite)&lt;/h5&gt;&lt;h5&gt;&lt;b&gt;Skills &lt;/b&gt;Perception +14, Stealth +0 (+12 in water), Swim +21; &lt;b&gt;Racial Modifiers &lt;/b&gt;+12 Stealth in water&lt;/h5&gt;&lt;h5&gt;&lt;b&gt;SQ &lt;/b&gt;hold breath&lt;/h5&gt;&lt;/div&gt;&lt;hr/&gt;&lt;div&gt;&lt;h5&gt;&lt;b&gt;ECOLOGY&lt;/b&gt;&lt;/h5&gt;&lt;/div&gt;&lt;hr/&gt;&lt;div&gt;&lt;h5&gt;&lt;b&gt;Environment &lt;/b&gt; any water&lt;/h5&gt;&lt;h5&gt;&lt;b&gt;Organization &lt;/b&gt;solitary, pair, or float (3-6)&lt;/h5&gt;&lt;h5&gt;&lt;b&gt;Treasure &lt;/b&gt;none&lt;/h5&gt;&lt;/div&gt;&lt;hr/&gt;&lt;div&gt;&lt;h5&gt;&lt;b&gt;SPECIAL ABILITIES&lt;/b&gt;&lt;/h5&gt;&lt;/div&gt;&lt;hr/&gt;&lt;div&gt;&lt;/h5&gt;&lt;h5&gt;&lt;b&gt;Hold Breath (Ex)&lt;/b&gt; A deinosuchus can hold its breath for a number of rounds equal to 4 times its Constitution score before it risks drowning.  &lt;/h5&gt;&lt;h5&gt;&lt;b&gt;Snap Bite (Ex)&lt;/b&gt; A deinosuchus making a full attack can make a second bite attack at a -2 penalty if its primary bite attack misses.&lt;/h5&gt;&lt;/div&gt;&lt;br&gt;&lt;div&gt;&lt;h4&gt;&lt;p&gt;&lt;p&gt;The largest of all known crocodilians, the 35- to 50-foot-long, 6-ton deinosuchus is a massive beast. This crocodilian possesses a shorter, rounder snout than the typical crocodile, and thus resembles a giant alligator. A patient hunter, the deinosuchus is all but invisible beneath the surface of the water. Only its nostrils breach the water's surface, allowing the rest of its formidable mass to remain out of sight from even highly perceptive prey.  In combat, the deinosuchus grinds its prey between its powerful jaws, knocking back other foes with its formidable tail while it snaps bones and tears the flesh of its captured meal.&lt;/p&gt;&lt;/h4&gt;&lt;/div&gt;</t>
  </si>
  <si>
    <t>Marine Crocodile</t>
  </si>
  <si>
    <t>bite +7 (1d8+7 plus grab)</t>
  </si>
  <si>
    <t>death dive</t>
  </si>
  <si>
    <t>Str 20, Dex 13, Con 17, Int 1, Wis 12, Cha 2</t>
  </si>
  <si>
    <t>Perception +11, Swim +13</t>
  </si>
  <si>
    <t xml:space="preserve"> tropical oceans</t>
  </si>
  <si>
    <t>This fishlike reptile has a thin, streamlined snout filled with needlelike teeth and a long, flat tail that it uses to propel itself through the water.</t>
  </si>
  <si>
    <t>Death Dive (Ex) When grappling a foe of its size or smaller, a marine crocodile can perform a deadly dive upon making a successful grapple check. As it clings to its foe, it uses the force of its powerful tail to propel it downward in the water, allowing it to use both the move and damage actions as part of its grapple attempt. If successful, the marine crocodile maintains its grapple.  Hold Breath (Ex) A marine crocodile can hold its breath a number of rounds equal to 8 times its Constitution score before it risks drowning.</t>
  </si>
  <si>
    <t>The marine crocodile resembles its land-based cousins in general body shape and size, though its legs are a hybrid of webbed feet and nascent fins. Its long tail is thinner and flatter than those of traditional crocodilians, allowing the marine crocodile to swim with alarming speed as it whips its tail back and forth.  Marine crocodiles generally remain in warm, shallow oceans and seas. They spend most of their time at sea hunting fish, sea mammals, aquatic humanoids, and monstrous humanoids like merfolk, sahuagin, and locathahs. Only when breeding and laying eggs do marine crocodiles venture onto land (where they are slow and clumsy), before returning to the sea.</t>
  </si>
  <si>
    <t>&lt;link rel="stylesheet"href="PF.css"&gt;&lt;div&gt;&lt;h2&gt;Crocodilian, Marine Crocodile&lt;/h2&gt;&lt;h3&gt;&lt;i&gt;This fishlike reptile has a thin, streamlined snout filled with needlelike teeth and a long, flat tail that it uses to propel itself through the water.&lt;/i&gt;&lt;/h3&gt;&lt;br&gt;&lt;/div&gt;&lt;div class="heading"&gt;&lt;p class="alignleft"&gt;Marine Crocodile&lt;/p&gt;&lt;p class="alignright"&gt;CR 3&lt;/p&gt;&lt;div style="clear: both;"&gt;&lt;/div&gt;&lt;/div&gt;&lt;div&gt;&lt;h5&gt;&lt;b&gt;XP &lt;/b&gt;800&lt;/h5&gt;&lt;h5&gt;N Large animal &lt;/h5&gt;&lt;h5&gt;&lt;b&gt;Init &lt;/b&gt;+5; &lt;b&gt;Senses &lt;/b&gt;low-light vision; Perception +11&lt;/h5&gt;&lt;/div&gt;&lt;hr/&gt;&lt;div&gt;&lt;h5&gt;&lt;b&gt;DEFENSE&lt;/b&gt;&lt;/h5&gt;&lt;/div&gt;&lt;hr/&gt;&lt;div&gt;&lt;h5&gt;&lt;b&gt;AC &lt;/b&gt;14, touch 10, flat-footed 13 (+1 Dex, +4 natural, -1 size)&lt;/h5&gt;&lt;h5&gt;&lt;b&gt;hp &lt;/b&gt;30 (4d8+12)&lt;/h5&gt;&lt;h5&gt;&lt;b&gt;Fort &lt;/b&gt;+7, &lt;b&gt;Ref &lt;/b&gt;+5, &lt;b&gt;Will &lt;/b&gt;+2&lt;/h5&gt;&lt;/div&gt;&lt;hr/&gt;&lt;div&gt;&lt;h5&gt;&lt;b&gt;OFFENSE&lt;/b&gt;&lt;/h5&gt;&lt;/div&gt;&lt;hr/&gt;&lt;div&gt;&lt;h5&gt;&lt;b&gt;Spd &lt;/b&gt;15 ft., swim 50 ft.&lt;/h5&gt;&lt;h5&gt;&lt;b&gt;Melee &lt;/b&gt;bite +7 (1d8+7 plus grab)&lt;/h5&gt;&lt;h5&gt;&lt;b&gt;Space &lt;/b&gt;10 ft.; &lt;b&gt;Reach &lt;/b&gt;10 ft.&lt;/h5&gt;&lt;h5&gt;&lt;b&gt;Special Attacks &lt;/b&gt;death dive&lt;/h5&gt;&lt;/div&gt;&lt;hr/&gt;&lt;div&gt;&lt;h5&gt;&lt;b&gt;STATISTICS&lt;/b&gt;&lt;/h5&gt;&lt;/div&gt;&lt;hr/&gt;&lt;div&gt;&lt;h5&gt;&lt;b&gt;Str &lt;/b&gt;20, &lt;b&gt;Dex &lt;/b&gt;13, &lt;b&gt;Con &lt;/b&gt;17, &lt;b&gt;Int &lt;/b&gt; 1, &lt;b&gt;Wis &lt;/b&gt;12, &lt;b&gt;Cha &lt;/b&gt;2&lt;/h5&gt;&lt;h5&gt;&lt;b&gt;Base Atk &lt;/b&gt;+3; &lt;b&gt;CMB &lt;/b&gt;+9 (+13 grapple); &lt;b&gt;CMD &lt;/b&gt;20&lt;/h5&gt;&lt;h5&gt;&lt;b&gt;Feats &lt;/b&gt;Improved Initiative, Skill Focus (Perception)&lt;/h5&gt;&lt;h5&gt;&lt;b&gt;Skills &lt;/b&gt;Perception +11, Swim +13&lt;/h5&gt;&lt;h5&gt;&lt;b&gt;SQ &lt;/b&gt;hold breath&lt;/h5&gt;&lt;/div&gt;&lt;hr/&gt;&lt;div&gt;&lt;h5&gt;&lt;b&gt;ECOLOGY&lt;/b&gt;&lt;/h5&gt;&lt;/div&gt;&lt;hr/&gt;&lt;div&gt;&lt;h5&gt;&lt;b&gt;Environment &lt;/b&gt; tropical oceans&lt;/h5&gt;&lt;h5&gt;&lt;b&gt;Organization &lt;/b&gt;solitary, pair, or float (3-6)&lt;/h5&gt;&lt;h5&gt;&lt;b&gt;Treasure &lt;/b&gt;none&lt;/h5&gt;&lt;/div&gt;&lt;hr/&gt;&lt;div&gt;&lt;h5&gt;&lt;b&gt;SPECIAL ABILITIES&lt;/b&gt;&lt;/h5&gt;&lt;/div&gt;&lt;hr/&gt;&lt;div&gt;&lt;/h5&gt;&lt;h5&gt;&lt;b&gt;Death Dive (Ex)&lt;/b&gt; When grappling a foe of its size or smaller, a marine crocodile can perform a deadly dive upon making a successful grapple check. As it clings to its foe, it uses the force of its powerful tail to propel it downward in the water, allowing it to use both the move and damage actions as part of its grapple attempt. If successful, the marine crocodile maintains its grapple.  &lt;/h5&gt;&lt;h5&gt;&lt;b&gt;Hold Breath (Ex)&lt;/b&gt; A marine crocodile can hold its breath a number of rounds equal to 8 times its Constitution score before it risks drowning.&lt;/h5&gt;&lt;/div&gt;&lt;br&gt;&lt;div&gt;&lt;h4&gt;&lt;p&gt;&lt;p&gt;The marine crocodile resembles its land-based cousins in general body shape and size, though its legs are a hybrid of webbed feet and nascent fins. Its long tail is thinner and flatter than those of traditional crocodilians, allowing the marine crocodile to swim with alarming speed as it whips its tail back and forth.  Marine crocodiles generally remain in warm, shallow oceans and seas. They spend most of their time at sea hunting fish, sea mammals, aquatic humanoids, and monstrous humanoids like merfolk, sahuagin, and locathahs. Only when breeding and laying eggs do marine crocodiles venture onto land (where they are slow and clumsy), before returning to the sea.&lt;/p&gt;&lt;/h4&gt;&lt;/div&gt;</t>
  </si>
  <si>
    <t>Saltwater Crocodile</t>
  </si>
  <si>
    <t>bite +8 (2d6+6 plus grab), tail slap +3 (1d8+3)</t>
  </si>
  <si>
    <t>death roll, lunging bite</t>
  </si>
  <si>
    <t>Str 23, Dex 10, Con 20, Int 1, Wis 13, Cha 2</t>
  </si>
  <si>
    <t>Perception +9, Stealth +2 (+10 in water), Swim +14</t>
  </si>
  <si>
    <t xml:space="preserve"> tropical coasts and rivers</t>
  </si>
  <si>
    <t>solitary, pair, or float (3-8)</t>
  </si>
  <si>
    <t>This crocodile is nearly half again as large as a normal crocodile, and seems to smile with its long, toothed mouth as it lunges forward.</t>
  </si>
  <si>
    <t>Death Roll (Ex) When grappling a foe of its size or smaller, a saltwater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Hold Breath (Ex) A saltwater crocodile can hold its breath for a number of rounds equal to 4 times its Constitution score before it risks drowning.  Lunging Bite (Ex) Once per minute, a saltwater crocodile can extend the reach of its bite attack by 5 feet without taking the normal penalties to AC associated with the Lunge feat. This extended reach applies only to the crocodile's bite attack and lasts until the start of the creature's next turn.</t>
  </si>
  <si>
    <t>Native to tropical saltwater estuaries and the freshwater rivers that feed them, saltwater crocodiles are among the largest form of non-primordial crocodilian on Golarion. Adult saltwater crocodiles can reach lengths upward of 20 feet and weights of over 2,000 pounds, and are typically more lethargic than their smaller kin, spending their days sunning themselves on land or in shallow water and hunting at night.</t>
  </si>
  <si>
    <t>&lt;link rel="stylesheet"href="PF.css"&gt;&lt;div&gt;&lt;h2&gt;Crocodilian, Saltwater Crocodile&lt;/h2&gt;&lt;h3&gt;&lt;i&gt;This crocodile is nearly half again as large as a normal crocodile, and seems to smile with its long, toothed mouth as it lunges forward.&lt;/i&gt;&lt;/h3&gt;&lt;br&gt;&lt;/div&gt;&lt;div class="heading"&gt;&lt;p class="alignleft"&gt;Saltwater Crocodile&lt;/p&gt;&lt;p class="alignright"&gt;CR 5&lt;/p&gt;&lt;div style="clear: both;"&gt;&lt;/div&gt;&lt;/div&gt;&lt;div&gt;&lt;h5&gt;&lt;b&gt;XP &lt;/b&gt;1,600&lt;/h5&gt;&lt;h5&gt;N Huge animal &lt;/h5&gt;&lt;h5&gt;&lt;b&gt;Init &lt;/b&gt;+4; &lt;b&gt;Senses &lt;/b&gt;low-light vision; Perception +9&lt;/h5&gt;&lt;/div&gt;&lt;hr/&gt;&lt;div&gt;&lt;h5&gt;&lt;b&gt;DEFENSE&lt;/b&gt;&lt;/h5&gt;&lt;/div&gt;&lt;hr/&gt;&lt;div&gt;&lt;h5&gt;&lt;b&gt;AC &lt;/b&gt;18, touch 8, flat-footed 18 (+10 natural, -2 size)&lt;/h5&gt;&lt;h5&gt;&lt;b&gt;hp &lt;/b&gt;57 (6d8+30)&lt;/h5&gt;&lt;h5&gt;&lt;b&gt;Fort &lt;/b&gt;+10, &lt;b&gt;Ref &lt;/b&gt;+5, &lt;b&gt;Will &lt;/b&gt;+3&lt;/h5&gt;&lt;/div&gt;&lt;hr/&gt;&lt;div&gt;&lt;h5&gt;&lt;b&gt;OFFENSE&lt;/b&gt;&lt;/h5&gt;&lt;/div&gt;&lt;hr/&gt;&lt;div&gt;&lt;h5&gt;&lt;b&gt;Spd &lt;/b&gt;20 ft., swim 30 ft.&lt;/h5&gt;&lt;h5&gt;&lt;b&gt;Melee &lt;/b&gt;bite +8 (2d6+6 plus grab), tail slap +3 (1d8+3)&lt;/h5&gt;&lt;h5&gt;&lt;b&gt;Space &lt;/b&gt;15 ft.; &lt;b&gt;Reach &lt;/b&gt;15 ft.&lt;/h5&gt;&lt;h5&gt;&lt;b&gt;Special Attacks &lt;/b&gt;death roll, lunging bite&lt;/h5&gt;&lt;/div&gt;&lt;hr/&gt;&lt;div&gt;&lt;h5&gt;&lt;b&gt;STATISTICS&lt;/b&gt;&lt;/h5&gt;&lt;/div&gt;&lt;hr/&gt;&lt;div&gt;&lt;h5&gt;&lt;b&gt;Str &lt;/b&gt;23, &lt;b&gt;Dex &lt;/b&gt;10, &lt;b&gt;Con &lt;/b&gt;20, &lt;b&gt;Int &lt;/b&gt; 1, &lt;b&gt;Wis &lt;/b&gt;13, &lt;b&gt;Cha &lt;/b&gt;2&lt;/h5&gt;&lt;h5&gt;&lt;b&gt;Base Atk &lt;/b&gt;+4; &lt;b&gt;CMB &lt;/b&gt;+12 (+16 grapple); &lt;b&gt;CMD &lt;/b&gt;22&lt;/h5&gt;&lt;h5&gt;&lt;b&gt;Feats &lt;/b&gt;Improved Initiative, Skill Focus (Perception), Skill Focus (Stealth)&lt;/h5&gt;&lt;h5&gt;&lt;b&gt;Skills &lt;/b&gt;Perception +9, Stealth +2 (+10 in water), Swim +14; &lt;b&gt;Racial Modifiers &lt;/b&gt;+8 Stealth in water&lt;/h5&gt;&lt;h5&gt;&lt;b&gt;SQ &lt;/b&gt;hold breath&lt;/h5&gt;&lt;/div&gt;&lt;hr/&gt;&lt;div&gt;&lt;h5&gt;&lt;b&gt;ECOLOGY&lt;/b&gt;&lt;/h5&gt;&lt;/div&gt;&lt;hr/&gt;&lt;div&gt;&lt;h5&gt;&lt;b&gt;Environment &lt;/b&gt; tropical coasts and rivers&lt;/h5&gt;&lt;h5&gt;&lt;b&gt;Organization &lt;/b&gt;solitary, pair, or float (3-8)&lt;/h5&gt;&lt;h5&gt;&lt;b&gt;Treasure &lt;/b&gt;none&lt;/h5&gt;&lt;/div&gt;&lt;hr/&gt;&lt;div&gt;&lt;h5&gt;&lt;b&gt;SPECIAL ABILITIES&lt;/b&gt;&lt;/h5&gt;&lt;/div&gt;&lt;hr/&gt;&lt;div&gt;&lt;/h5&gt;&lt;h5&gt;&lt;b&gt;Death Roll (Ex)&lt;/b&gt; When grappling a foe of its size or smaller, a saltwater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&lt;/h5&gt;&lt;h5&gt;&lt;b&gt;Hold Breath (Ex)&lt;/b&gt; A saltwater crocodile can hold its breath for a number of rounds equal to 4 times its Constitution score before it risks drowning.  &lt;/h5&gt;&lt;h5&gt;&lt;b&gt;Lunging Bite (Ex)&lt;/b&gt; Once per minute, a saltwater crocodile can extend the reach of its bite attack by 5 feet without taking the normal penalties to AC associated with the Lunge feat. This extended reach applies only to the crocodile's bite attack and lasts until the start of the creature's next turn.&lt;/h5&gt;&lt;/div&gt;&lt;br&gt;&lt;div&gt;&lt;h4&gt;&lt;p&gt;&lt;p&gt;Native to tropical saltwater estuaries and the freshwater rivers that feed them, saltwater crocodiles are among the largest form of non-primordial crocodilian on Golarion. Adult saltwater crocodiles can reach lengths upward of 20 feet and weights of over 2,000 pounds, and are typically more lethargic than their smaller kin, spending their days sunning themselves on land or in shallow water and hunting at night.&lt;/p&gt;&lt;/h4&gt;&lt;/div&gt;</t>
  </si>
  <si>
    <t>Tetrolimulus</t>
  </si>
  <si>
    <t>2 claws +19 (2d6+6/x4), sting +17 (1d6+3 plus poison)</t>
  </si>
  <si>
    <t>poison, pounce</t>
  </si>
  <si>
    <t>Str 22, Dex 18, Con 21, Int 3, Wis 12, Cha 9</t>
  </si>
  <si>
    <t>Endurance, Great Fortitude, Improved Initiative, Iron Will, Lunge, Multiattack, Run</t>
  </si>
  <si>
    <t>Climb +10, Perception +7, Survival +14</t>
  </si>
  <si>
    <t>amphibious, shoreline mastery</t>
  </si>
  <si>
    <t xml:space="preserve"> temperate coasts</t>
  </si>
  <si>
    <t>solitary, pair</t>
  </si>
  <si>
    <t>From a body like a strange crab sprouts the torso of a praying mantis, clad in coral-colored crustacean armor. Swaying hypnotically, it rattles razor-sharp claws and raises its long, rapier-like tail stinger.</t>
  </si>
  <si>
    <t>Poison (Ex) Tetrodotoxin: Sting-injury; save Fort DC 22; frequency once; initial effect staggered for 1 round, secondary effect paralysis for 1d4 rounds; cure 2 consecutive saves.  Shoreline Mastery (Ex) The multi-limbed nature of the crab half of the tetrolimulus allows it to ignore the effects of uneven or difficult terrain. This does not apply to terrain magically manipulated to impede movement.</t>
  </si>
  <si>
    <t>A terrifying mix of prehistoric arthropod and heavily armored mantis, the tetrolimulus is the stuff of nightmares for shipwrecked and abandoned mariners. Plated with a spiny crustacean exoskeleton, the upper body of the tetrolimulus is reminiscent of a very robust kind of mantis. Its raptorial forelimbs, folded as if in prayer, flash forward with frightening speed and precision to brutally slice opponents before they have had a chance to act. Captains and mutineers alike are quick to remind their enemies of these deadly claws and the creature's other name, the "beach guillotine," for the brutal justice it exacts on those put ashore for choosing the wrong side in a mutiny.  With somewhat less panache, the tetrolimulus is often described as the "sea-mantis" because it resembles a crab's strong legs and shell merged with a mantis' powerful arms. Trailing behind is a scorpion's deadly stinger. The creature's durable, spiked shell covers five pairs of blade-like legs that work together to produce remarkable speeds even through challenging terrain. Truly a master of the beaches, the tetrolimulus has caught many mariners off guard with a blazing charge over varied terrain, perforating a noiseless trail through wet sand, then clattering over rocks with the sound of dice thrown across a table.  Its final and most dangerous terror, held upright and waved like a regal scepter in combat, is the tetrolimulus's tail stinger. The stinger is razor sharp along its outer edge, but its neat incisions are nowhere near as dangerous as the poison that coats its blade. Those who succumb to a dose of poison-called tetrodotoxin-are soon to be a meal for the sea-mantis. Muscle spasms and cramps accompany a gradual slowing of movement, hinting at oncoming paralysis and the agony of a neat butchering while still alive for easy consumption. One of nature's cruelest poisons, tetrodotoxin is a popular tool of the Red Mantis assassins, who appreciate both the poison's painful efficacy and the mantis-form of its progenitor.  Ecology  Out of the water, the tetrolimulus adopts an unusual swaying movement of the upper body. Although its purpose is not entirely clear, it is thought that, much like the land-dwelling mantis, the movement enhances the creature's primitive vision and makes picking out prey by its own relative movement easier. It has been suggested that remaining completely still when confronted by a tetrolimulus may prevent detection, but none have been able to confirm the success of this tactic, and there are none who are confident enough of the theory to test it in the field.  Female tetrolimuluses, the hunters of the species, are by far the more aggressive. Rarely seen, males live in deeper waters as bottom feeders, emerging only in the mating season in early spring. At this time for a few days each year, both sexes make great journeys, sometimes of hundreds of miles, to return to ancient coastal breeding grounds. Here dominant and aggressive females meet and mate with the strongest of the smaller and more delicate males. Only a small number of these males get a chance to breed, and an even smaller number survive to return to the oceans. The energy and effort of their travels exhaust the females, and once they've been impregnated, the easiest and closest source of food is the weaker males surrounding them. A fertilized female may even continue to exhibit signs of availability to encourage more males to approach her- not for reproduction, but to satisfy her more immediate hunger.  Young are born at sea, and perhaps as payment for their strength and power later in life, they spend their first few months at the bottom of the food chain. Without the thick shells of maturity, they are easy prey, which contributes a great deal to population control of their species. As their shells thicken and harden, they start to enjoy a less harried existence, and by 6 months old they start to fight back. They reach maturity in 12 to 18 months and can live for up to 50 years.  Tetrolimuluses' behavior is largely instinct-driven, but during the breeding season the normally nomadic creatures will fight viciously to protect the shores of their ancestral breeding grounds. Even male sea-mantises rise to combat, though at sea they more commonly flee than risk confrontation.  Females can be found in the area of the Abendego Gulf, from Mediogalti Island all the way into the Shackles and as far north as the Sodden Lands. Even Rahadoum has seen the occasional tetrolimulus washed ashore to the south, where the creatures are feared as the twisted manifestations of Achaekek, conjured for worship by the Red Mantis and a stark reminder of the folly of religious devotion. There are descriptions of creatures similar to the tetrolimulus to the north, even into the Inner Sea, but these stories are as old and leaky as the ships of the pirates and traders who tell them and no reports of tetrolimuluses along the cost of Cheliax, for example, are younger than two generations.  Much of tetrolimuluses' bulk is armor, and despite their size they can survive on relatively small quantities of food. In perhaps the only mark of intelligence in their species, they try to avoid overfishing, instead roaming over several miles of coastline to balance their Ecology. The majority of their diet is fish and cephalopods, but they are competent trackers and follow hints of habitation on their beaches to devour any coast-dwelling mammals foolish enough to find themselves on the beaches, including humanoids. Like most animals, tetrolimuluses tend to avoid large settlements or areas frequently visited by humans. Remote or inaccessible beaches are the females' preferred habitat, but occasionally a powerful storm rolling out of the Eye of Abendego can toss them on more popular or even populous coastlines. Surprisingly high concentrations of the creatures are found around Mediogalti Island and its outlying cluster. Some suggest this is due to deliberate cultivation by the Red Mantis, thanks to the tetrolimulus's favorable form, but it may simply be because the treacherous waters and hidden coves are perfect for their reclusive lifestyle, and the frequent mutinies, shipwrecks, and foolish adventurers provide a varied and ample diet for the brutal predators.  Tetrodotoxin  While none are stupid enough to actively farm sea-mantises, occasionally the corpse of one is washed up into the more accessible bays on the coasts of the Shackles or Mediogalti Island. Some of the more enterprising residents of Ilizmagorti have developed a method of harvesting the cruel tetrodotoxin poison, from which the tetrolimulus gets its name, for sale to the assassins of the Red Mantis.  A single dose of tetrodotoxin sells for 1,300 gp. Its rarity and potency make it a valuable product, and prices outside the Shackles or Mediogalti Island can be 50-100% higher.  One dose of poison can be harvested from the corpse of a tetrolimulus, provided the lower half of the creature is intact. This requires a DC 25 Survival check, and even those who usually find themselves competent at skinning or gutting creatures struggle with the intricacies of the sharp tail stinger. In harvesting the tetrodotoxin poison, those without the poison use ability are subject to the standard 5% chance of self-poisoning.</t>
  </si>
  <si>
    <t>&lt;link rel="stylesheet"href="PF.css"&gt;&lt;div&gt;&lt;h2&gt;Tetrolimulus&lt;/h2&gt;&lt;h3&gt;&lt;i&gt;From a body like a strange crab sprouts the torso of a praying mantis, clad in coral-colored crustacean armor. Swaying hypnotically, it rattles razor-sharp claws and raises its long, rapier-like tail stinger.&lt;/i&gt;&lt;/h3&gt;&lt;br&gt;&lt;/div&gt;&lt;div class="heading"&gt;&lt;p class="alignleft"&gt;Tetrolimulus&lt;/p&gt;&lt;p class="alignright"&gt;CR 11&lt;/p&gt;&lt;div style="clear: both;"&gt;&lt;/div&gt;&lt;/div&gt;&lt;div&gt;&lt;h5&gt;&lt;b&gt;XP &lt;/b&gt;12,800&lt;/h5&gt;&lt;h5&gt;NE Large magical beast (aquatic)&lt;/h5&gt;&lt;h5&gt;&lt;b&gt;Init &lt;/b&gt;+8; &lt;b&gt;Senses &lt;/b&gt;darkvision 60 ft., low-light vision; Perception +7&lt;/h5&gt;&lt;/div&gt;&lt;hr/&gt;&lt;div&gt;&lt;h5&gt;&lt;b&gt;DEFENSE&lt;/b&gt;&lt;/h5&gt;&lt;/div&gt;&lt;hr/&gt;&lt;div&gt;&lt;h5&gt;&lt;b&gt;AC &lt;/b&gt;27, touch 13, flat-footed 23 (+4 Dex, +14 natural, -1 size)&lt;/h5&gt;&lt;h5&gt;&lt;b&gt;hp &lt;/b&gt;147 (14d10+70)&lt;/h5&gt;&lt;h5&gt;&lt;b&gt;Fort &lt;/b&gt;+16, &lt;b&gt;Ref &lt;/b&gt;+13, &lt;b&gt;Will &lt;/b&gt;+7&lt;/h5&gt;&lt;h5&gt;&lt;b&gt;Resist &lt;/b&gt;cold 10&lt;/h5&gt;&lt;/div&gt;&lt;hr/&gt;&lt;div&gt;&lt;h5&gt;&lt;b&gt;OFFENSE&lt;/b&gt;&lt;/h5&gt;&lt;/div&gt;&lt;hr/&gt;&lt;div&gt;&lt;h5&gt;&lt;b&gt;Spd &lt;/b&gt;50 ft., swim 50 ft.&lt;/h5&gt;&lt;h5&gt;&lt;b&gt;Melee &lt;/b&gt;2 claws +19 (2d6+6/x4), sting +17 (1d6+3 plus poison)&lt;/h5&gt;&lt;h5&gt;&lt;b&gt;Space &lt;/b&gt;10 ft.; &lt;b&gt;Reach &lt;/b&gt;10 ft.&lt;/h5&gt;&lt;h5&gt;&lt;b&gt;Special Attacks &lt;/b&gt;poison, pounce&lt;/h5&gt;&lt;/div&gt;&lt;hr/&gt;&lt;div&gt;&lt;h5&gt;&lt;b&gt;STATISTICS&lt;/b&gt;&lt;/h5&gt;&lt;/div&gt;&lt;hr/&gt;&lt;div&gt;&lt;h5&gt;&lt;b&gt;Str &lt;/b&gt;22, &lt;b&gt;Dex &lt;/b&gt;18, &lt;b&gt;Con &lt;/b&gt;21, &lt;b&gt;Int &lt;/b&gt; 3, &lt;b&gt;Wis &lt;/b&gt;12, &lt;b&gt;Cha &lt;/b&gt;9&lt;/h5&gt;&lt;h5&gt;&lt;b&gt;Base Atk &lt;/b&gt;+14; &lt;b&gt;CMB &lt;/b&gt;+21; &lt;b&gt;CMD &lt;/b&gt;35&lt;/h5&gt;&lt;h5&gt;&lt;b&gt;Feats &lt;/b&gt;Endurance, Great Fortitude, Improved Initiative, Iron Will, Lunge, Multiattack, Run&lt;/h5&gt;&lt;h5&gt;&lt;b&gt;Skills &lt;/b&gt;Climb +10, Perception +7, Survival +14&lt;/h5&gt;&lt;h5&gt;&lt;b&gt;SQ &lt;/b&gt;amphibious, shoreline mastery&lt;/h5&gt;&lt;/div&gt;&lt;hr/&gt;&lt;div&gt;&lt;h5&gt;&lt;b&gt;ECOLOGY&lt;/b&gt;&lt;/h5&gt;&lt;/div&gt;&lt;hr/&gt;&lt;div&gt;&lt;h5&gt;&lt;b&gt;Environment &lt;/b&gt; temperate coasts&lt;/h5&gt;&lt;h5&gt;&lt;b&gt;Organization &lt;/b&gt;solitary, pair&lt;/h5&gt;&lt;h5&gt;&lt;b&gt;Treasure &lt;/b&gt;none&lt;/h5&gt;&lt;/div&gt;&lt;hr/&gt;&lt;div&gt;&lt;h5&gt;&lt;b&gt;SPECIAL ABILITIES&lt;/b&gt;&lt;/h5&gt;&lt;/div&gt;&lt;hr/&gt;&lt;div&gt;&lt;/h5&gt;&lt;h5&gt;&lt;b&gt;Poison (Ex)&lt;/b&gt; &lt;i&gt;Tetrodotoxin&lt;/i&gt;: Sting-injury; &lt;i&gt;save&lt;/i&gt; Fort DC 22; &lt;i&gt;frequency&lt;/i&gt; once; initial &lt;i&gt;effect&lt;/i&gt; staggered for 1 round, secondary &lt;i&gt;effect&lt;/i&gt; paralysis for 1d4 rounds; &lt;i&gt;cure&lt;/i&gt; 2 consecutive &lt;i&gt;save&lt;/i&gt;s.  &lt;/h5&gt;&lt;h5&gt;&lt;b&gt;Shoreline Mastery (Ex)&lt;/b&gt; The multi-limbed nature of the crab half of the tetrolimulus allows it to ignore the effects of uneven or difficult terrain. This does not apply to terrain magically manipulated to impede movement.&lt;/h5&gt;&lt;/div&gt;&lt;br&gt;&lt;div&gt;&lt;h4&gt;&lt;p&gt;&lt;p&gt;A terrifying mix of prehistoric arthropod and heavily armored mantis, the tetrolimulus is the stuff of nightmares for shipwrecked and abandoned mariners. Plated with a spiny crustacean exoskeleton, the upper body of the tetrolimulus is reminiscent of a very robust kind of mantis. Its raptorial forelimbs, folded as if in prayer, flash forward with frightening speed and precision to brutally slice opponents before they have had a chance to act. Captains and mutineers alike are quick to remind their enemies of these deadly claws and the creature's other name, the "beach guillotine," for the brutal justice it exacts on those put ashore for choosing the wrong side in a mutiny.  With somewhat less panache, the tetrolimulus is often described as the "sea-mantis" because it resembles a crab's strong legs and shell merged with a mantis' powerful arms. Trailing behind is a scorpion's deadly stinger. The creature's durable, spiked shell covers five pairs of blade-like legs that work together to produce remarkable speeds even through challenging terrain. Truly a master of the beaches, the tetrolimulus has caught many mariners off guard with a blazing charge over varied terrain, perforating a noiseless trail through wet sand, then clattering over rocks with the sound of dice thrown across a table.  Its final and most dangerous terror, held upright and waved like a regal scepter in combat, is the tetrolimulus's tail stinger. The stinger is razor sharp along its outer edge, but its neat incisions are nowhere near as dangerous as the poison that coats its blade. Those who succumb to a dose of poison-called tetrodotoxin-are soon to be a meal for the sea-mantis. Muscle spasms and cramps accompany a gradual slowing of movement, hinting at oncoming paralysis and the agony of a neat butchering while still alive for easy consumption. One of nature's cruelest poisons, tetrodotoxin is a popular tool of the Red Mantis assassins, who appreciate both the poison's painful efficacy and the mantis-form of its progenitor.  &lt;b&gt;&lt;/p&gt;&lt;p&gt;Ecology&lt;/b&gt;&lt;/p&gt;&lt;p&gt;  Out of the water, the tetrolimulus adopts an unusual swaying movement of the upper body. Although its purpose is not entirely clear, it is thought that, much like the land-dwelling mantis, the movement enhances the creature's primitive vision and makes picking out prey by its own relative movement easier. It has been suggested that remaining completely still when confronted by a tetrolimulus may prevent detection, but none have been able to confirm the success of this tactic, and there are none who are confident enough of the theory to test it in the field.  Female tetrolimuluses, the hunters of the species, are by far the more aggressive. Rarely seen, males live in deeper waters as bottom feeders, emerging only in the mating season in early spring. At this time for a few days each year, both sexes make great journeys, sometimes of hundreds of miles, to return to ancient coastal breeding grounds. Here dominant and aggressive females meet and mate with the strongest of the smaller and more delicate males. Only a small number of these males get a chance to breed, and an even smaller number survive to return to the oceans. The energy and effort of their travels exhaust the females, and once they've been impregnated, the easiest and closest source of food is the weaker males surrounding them. A fertilized female may even continue to exhibit signs of availability to encourage more males to approach her- not for reproduction, but to satisfy her more immediate hunger.  Young are born at sea, and perhaps as payment for their strength and power later in life, they spend their first few months at the bottom of the food chain. Without the thick shells of maturity, they are easy prey, which contributes a great deal to population control of their species. As their shells thicken and harden, they start to enjoy a less harried existence, and by 6 months old they start to fight back. They reach maturity in 12 to 18 months and can live for up to 50 years.  Tetrolimuluses' behavior is largely instinct-driven, but during the breeding season the normally nomadic creatures will fight viciously to protect the shores of their ancestral breeding grounds. Even male sea-mantises rise to combat, though at sea they more commonly flee than risk confrontation.  Females can be found in the area of the Abendego Gulf, from Mediogalti Island all the way into the Shackles and as far north as the Sodden Lands. Even Rahadoum has seen the occasional tetrolimulus washed ashore to the south, where the creatures are feared as the twisted manifestations of Achaekek, conjured for worship by the Red Mantis and a stark reminder of the folly of religious devotion. There are descriptions of creatures similar to the tetrolimulus to the north, even into the Inner Sea, but these stories are as old and leaky as the ships of the pirates and traders who tell them and no reports of tetrolimuluses along the cost of Cheliax, for example, are younger than two generations.  Much of tetrolimuluses' bulk is armor, and despite their size they can survive on relatively small quantities of food. In perhaps the only mark of intelligence in their species, they try to avoid overfishing, instead roaming over several miles of coastline to balance their Ecology. The majority of their diet is fish and cephalopods, but they are competent trackers and follow hints of habitation on their beaches to devour any coast-dwelling mammals foolish enough to find themselves on the beaches, including humanoids. Like most animals, tetrolimuluses tend to avoid large settlements or areas frequently visited by humans. Remote or inaccessible beaches are the females' preferred habitat, but occasionally a powerful storm rolling out of the Eye of Abendego can toss them on more popular or even populous coastlines. Surprisingly high concentrations of the creatures are found around Mediogalti Island and its outlying cluster. Some suggest this is due to deliberate cultivation by the Red Mantis, thanks to the tetrolimulus's favorable form, but it may simply be because the treacherous waters and hidden coves are perfect for their reclusive lifestyle, and the frequent mutinies, shipwrecks, and foolish adventurers provide a varied and ample diet for the brutal predators.  &lt;br&gt;&lt;b&gt;Tetrodotoxin&lt;/b&gt;&lt;br&gt;  While none are stupid enough to actively farm sea-mantises, occasionally the corpse of one is washed up into the more accessible bays on the coasts of the Shackles or Mediogalti Island. Some of the more enterprising residents of Ilizmagorti have developed a method of harvesting the cruel tetrodotoxin poison, from which the tetrolimulus gets its name, for sale to the assassins of the Red Mantis.  A single dose of tetrodotoxin sells for 1,300 gp. Its rarity and potency make it a valuable product, and prices outside the Shackles or Mediogalti Island can be 50-100% higher.  One dose of poison can be harvested from the corpse of a tetrolimulus, provided the lower half of the creature is intact. This requires a DC 25 Survival check, and even those who usually find themselves competent at skinning or gutting creatures struggle with the intricacies of the sharp tail stinger. In harvesting the tetrodotoxin poison, those without the poison use ability are subject to the standard 5% chance of self-poisoning.&lt;/p&gt;&lt;/h4&gt;&lt;/div&gt;</t>
  </si>
  <si>
    <t>Scrag</t>
  </si>
  <si>
    <t>(giant, aquatic)</t>
  </si>
  <si>
    <t>regeneration 5 (acid or fire, only when in contact with water)</t>
  </si>
  <si>
    <t>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t>
  </si>
  <si>
    <t>&lt;link rel="stylesheet"href="PF.css"&gt;&lt;div&gt;&lt;h2&gt;Scrag&lt;/h2&gt;&lt;h3&gt;&lt;i&gt;This tall creature has rough, green hide. Its hands end in claws, and its bestial face has a hideous, tusked underbite.&lt;/i&gt;&lt;/h3&gt;&lt;br&gt;&lt;/div&gt;&lt;div class="heading"&gt;&lt;p class="alignleft"&gt;Scrag (Aquatic Troll)&lt;/p&gt;&lt;p class="alignright"&gt;CR 5&lt;/p&gt;&lt;div style="clear: both;"&gt;&lt;/div&gt;&lt;/div&gt;&lt;div&gt;&lt;h5&gt;&lt;b&gt;XP &lt;/b&gt;1,600&lt;/h5&gt;&lt;h5&gt;CE Large humanoid (giant, aquatic)&lt;/h5&gt;&lt;h5&gt;&lt;b&gt;Init &lt;/b&gt;+2; &lt;b&gt;Senses &lt;/b&gt;darkvision 60 ft., low-light vision, scent; Perception +8&lt;/h5&gt;&lt;/div&gt;&lt;hr/&gt;&lt;div&gt;&lt;h5&gt;&lt;b&gt;DEFENSE&lt;/b&gt;&lt;/h5&gt;&lt;/div&gt;&lt;hr/&gt;&lt;div&gt;&lt;h5&gt;&lt;b&gt;AC &lt;/b&gt;16, touch 11, flat-footed 14 (+2 Dex, +5 natural, -1 size)&lt;/h5&gt;&lt;h5&gt;&lt;b&gt;hp &lt;/b&gt;63 (6d8+36); regeneration 5 (acid or fire, only when in contact with water)&lt;/h5&gt;&lt;h5&gt;&lt;b&gt;Fort &lt;/b&gt;+11, &lt;b&gt;Ref &lt;/b&gt;+4, &lt;b&gt;Will &lt;/b&gt;+3&lt;/h5&gt;&lt;/div&gt;&lt;hr/&gt;&lt;div&gt;&lt;h5&gt;&lt;b&gt;OFFENSE&lt;/b&gt;&lt;/h5&gt;&lt;/div&gt;&lt;hr/&gt;&lt;div&gt;&lt;h5&gt;&lt;b&gt;Spd &lt;/b&gt;20 ft., swim 40 ft.&lt;/h5&gt;&lt;h5&gt;&lt;b&gt;Melee &lt;/b&gt;bite +8 (1d8+5), 2 claws +8 (1d6+5)&lt;/h5&gt;&lt;h5&gt;&lt;b&gt;Space &lt;/b&gt;10 ft.; &lt;b&gt;Reach &lt;/b&gt;10 ft.&lt;/h5&gt;&lt;h5&gt;&lt;b&gt;Special Attacks &lt;/b&gt;rend (2 claws, 1d6+7)&lt;/h5&gt;&lt;/div&gt;&lt;hr/&gt;&lt;div&gt;&lt;h5&gt;&lt;b&gt;STATISTICS&lt;/b&gt;&lt;/h5&gt;&lt;/div&gt;&lt;hr/&gt;&lt;div&gt;&lt;h5&gt;&lt;b&gt;Str &lt;/b&gt;21, &lt;b&gt;Dex &lt;/b&gt;14, &lt;b&gt;Con &lt;/b&gt;23, &lt;b&gt;Int &lt;/b&gt; 6, &lt;b&gt;Wis &lt;/b&gt;9, &lt;b&gt;Cha &lt;/b&gt;6&lt;/h5&gt;&lt;h5&gt;&lt;b&gt;Base Atk &lt;/b&gt;+4; &lt;b&gt;CMB &lt;/b&gt;+10; &lt;b&gt;CMD &lt;/b&gt;22&lt;/h5&gt;&lt;h5&gt;&lt;b&gt;Feats &lt;/b&gt;Intimidating Prowess, Iron Will, Skill Focus (Perception)&lt;/h5&gt;&lt;h5&gt;&lt;b&gt;Skills &lt;/b&gt;Intimidate +9, Perception +8&lt;/h5&gt;&lt;h5&gt;&lt;b&gt;Languages &lt;/b&gt;Giant&lt;/h5&gt;&lt;h5&gt;&lt;b&gt;SQ &lt;/b&gt;amphibious&lt;/h5&gt;&lt;/div&gt;&lt;hr/&gt;&lt;div&gt;&lt;h5&gt;&lt;b&gt;ECOLOGY&lt;/b&gt;&lt;/h5&gt;&lt;/div&gt;&lt;hr/&gt;&lt;div&gt;&lt;h5&gt;&lt;b&gt;Environment &lt;/b&gt; cold mountains&lt;/h5&gt;&lt;h5&gt;&lt;b&gt;Organization &lt;/b&gt;solitary or gang (2-4)&lt;/h5&gt;&lt;h5&gt;&lt;b&gt;Treasure &lt;/b&gt;standard&lt;/h5&gt;&lt;/div&gt;&lt;br&gt;&lt;div&gt;&lt;h4&gt;&lt;p&gt;&lt;p&gt;Dwelling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violent.&lt;/p&gt;&lt;/h4&gt;&lt;/div&gt;</t>
  </si>
  <si>
    <t>Aquatic Troll</t>
  </si>
  <si>
    <t>Blue Whale</t>
  </si>
  <si>
    <t>26, touch 1, flat-footed 26</t>
  </si>
  <si>
    <t>(-1 Dex, +25 natural, -8 size)</t>
  </si>
  <si>
    <t>Fort +17, Ref +9, Will +8</t>
  </si>
  <si>
    <t>tail slap +21 (8d6+24 plus stun)</t>
  </si>
  <si>
    <t>capsize, swallow whole (4d6+16 damage, AC 22, 18 hp)</t>
  </si>
  <si>
    <t>Str 42, Dex 8, Con 25, Int 2, Wis 13, Cha 6</t>
  </si>
  <si>
    <t>Awesome Blow, Diehard, Endurance, Improved Bull Rush, Iron Will, Power Attack, Skill Focus (Perception), Weapon Focus (tail slap)</t>
  </si>
  <si>
    <t>Perception +27, Swim +35</t>
  </si>
  <si>
    <t>This massive aquatic mammal has bluish-gray coloration, a wide fluke tail, and a wide mouth filled with layers of baleen.</t>
  </si>
  <si>
    <t>Cetacean</t>
  </si>
  <si>
    <t>AP 59</t>
  </si>
  <si>
    <t>Hold Breath (Ex) A blue whale can hold its breath a number of rounds equal to 10 times its Constitution score before it risks drowning.  Powerful Tail (Ex) A blue whale's massive tail deals more damage than a normal tail slap. The blue whale's tail slap is a primary attack and applies 1-1/2 times its Strength bonus to its tail slap damage.  Stun (Ex) A blue whale's fluke can deliver a powerful stunning blow. A creature struck by this attack must succeed at a DC 34 Fortitude save or be dazed for 1 round. If the strike is a critical hit and the target fails its save, it is instead stunned for 1d4 rounds. The save DC is Strength-based.</t>
  </si>
  <si>
    <t>The imposing blue whale is one of the largest animals in the sea, though it is generally docile toward anything it doesn't perceive as a threat. A filter-feeder, the blue whale does not look at humans or ships as potential meals, instead preferring to eat millions of tiny invertebrates known as krill, which it sucks through its baleen in massive gulps. The most dangerous thing about a blue whale, other than its sheer size, is its powerful tail, which can capsize boats and kill humanoids. These enormous mammals can be found in all of Golarion's oceans and seas. An adult blue whale is 100 feet long and weighs 200 tons.</t>
  </si>
  <si>
    <t>&lt;link rel="stylesheet"href="PF.css"&gt;&lt;div&gt;&lt;h2&gt;Cetacean, Blue Whale&lt;/h2&gt;&lt;h3&gt;&lt;i&gt;This massive aquatic mammal has bluish-gray coloration, a wide fluke tail, and a wide mouth filled with layers of baleen.&lt;/i&gt;&lt;/h3&gt;&lt;br&gt;&lt;/div&gt;&lt;div class="heading"&gt;&lt;p class="alignleft"&gt;Blue Whale&lt;/p&gt;&lt;p class="alignright"&gt;CR 12&lt;/p&gt;&lt;div style="clear: both;"&gt;&lt;/div&gt;&lt;/div&gt;&lt;div&gt;&lt;h5&gt;&lt;b&gt;XP &lt;/b&gt;19,200&lt;/h5&gt;&lt;h5&gt;N Colossal animal &lt;/h5&gt;&lt;h5&gt;&lt;b&gt;Init &lt;/b&gt;-1; &lt;b&gt;Senses &lt;/b&gt;low-light vision; Perception +27&lt;/h5&gt;&lt;/div&gt;&lt;hr/&gt;&lt;div&gt;&lt;h5&gt;&lt;b&gt;DEFENSE&lt;/b&gt;&lt;/h5&gt;&lt;/div&gt;&lt;hr/&gt;&lt;div&gt;&lt;h5&gt;&lt;b&gt;AC &lt;/b&gt;26, touch 1, flat-footed 26 (-1 Dex, +25 natural, -8 size)&lt;/h5&gt;&lt;h5&gt;&lt;b&gt;hp &lt;/b&gt;184 (16d8+112)&lt;/h5&gt;&lt;h5&gt;&lt;b&gt;Fort &lt;/b&gt;+17, &lt;b&gt;Ref &lt;/b&gt;+9, &lt;b&gt;Will &lt;/b&gt;+8&lt;/h5&gt;&lt;/div&gt;&lt;hr/&gt;&lt;div&gt;&lt;h5&gt;&lt;b&gt;OFFENSE&lt;/b&gt;&lt;/h5&gt;&lt;/div&gt;&lt;hr/&gt;&lt;div&gt;&lt;h5&gt;&lt;b&gt;Spd &lt;/b&gt;swim 40 ft.&lt;/h5&gt;&lt;h5&gt;&lt;b&gt;Melee &lt;/b&gt;tail slap +21 (8d6+24 plus stun)&lt;/h5&gt;&lt;h5&gt;&lt;b&gt;Space &lt;/b&gt;30 ft.; &lt;b&gt;Reach &lt;/b&gt;30 ft.&lt;/h5&gt;&lt;h5&gt;&lt;b&gt;Special Attacks &lt;/b&gt;capsize, swallow whole (4d6+16 damage, AC 22, 18 hp)&lt;/h5&gt;&lt;/div&gt;&lt;hr/&gt;&lt;div&gt;&lt;h5&gt;&lt;b&gt;STATISTICS&lt;/b&gt;&lt;/h5&gt;&lt;/div&gt;&lt;hr/&gt;&lt;div&gt;&lt;h5&gt;&lt;b&gt;Str &lt;/b&gt;42, &lt;b&gt;Dex &lt;/b&gt;8, &lt;b&gt;Con &lt;/b&gt;25, &lt;b&gt;Int &lt;/b&gt; 2, &lt;b&gt;Wis &lt;/b&gt;13, &lt;b&gt;Cha &lt;/b&gt;6&lt;/h5&gt;&lt;h5&gt;&lt;b&gt;Base Atk &lt;/b&gt;+12; &lt;b&gt;CMB &lt;/b&gt;+36; &lt;b&gt;CMD &lt;/b&gt;45 (can't be tripped)&lt;/h5&gt;&lt;h5&gt;&lt;b&gt;Feats &lt;/b&gt;Awesome Blow, Diehard, Endurance, Improved Bull Rush, Iron Will, Power Attack, Skill Focus (Perception), Weapon Focus (tail slap)&lt;/h5&gt;&lt;h5&gt;&lt;b&gt;Skills &lt;/b&gt;Perception +27, Swim +35; &lt;b&gt;Racial Modifiers &lt;/b&gt;+12 Perception&lt;/h5&gt;&lt;h5&gt;&lt;b&gt;SQ &lt;/b&gt;hold breath&lt;/h5&gt;&lt;/div&gt;&lt;hr/&gt;&lt;div&gt;&lt;h5&gt;&lt;b&gt;ECOLOGY&lt;/b&gt;&lt;/h5&gt;&lt;/div&gt;&lt;hr/&gt;&lt;div&gt;&lt;h5&gt;&lt;b&gt;Environment &lt;/b&gt; any ocean&lt;/h5&gt;&lt;h5&gt;&lt;b&gt;Organization &lt;/b&gt;solitary, pair, or pod (3-18)&lt;/h5&gt;&lt;h5&gt;&lt;b&gt;Treasure &lt;/b&gt;none&lt;/h5&gt;&lt;/div&gt;&lt;hr/&gt;&lt;div&gt;&lt;h5&gt;&lt;b&gt;SPECIAL ABILITIES&lt;/b&gt;&lt;/h5&gt;&lt;/div&gt;&lt;hr/&gt;&lt;div&gt;&lt;/h5&gt;&lt;h5&gt;&lt;b&gt;Hold Breath (Ex)&lt;/b&gt; A blue whale can hold its breath a number of rounds equal to 10 times its Constitution score before it risks drowning.  &lt;/h5&gt;&lt;h5&gt;&lt;b&gt;Powerful Tail (Ex)&lt;/b&gt; A blue whale's massive tail deals more damage than a normal tail slap. The blue whale's tail slap is a primary attack and applies 1-1/2 times its Strength bonus to its tail slap damage.  &lt;/h5&gt;&lt;h5&gt;&lt;b&gt;Stun (Ex)&lt;/b&gt; A blue whale's fluke can deliver a powerful stunning blow. A creature struck by this attack must succeed at a DC 34 Fortitude save or be dazed for 1 round. If the strike is a critical hit and the target fails its save, it is instead stunned for 1d4 rounds. The save DC is Strength-based.&lt;/h5&gt;&lt;/div&gt;&lt;br&gt;&lt;div&gt;&lt;h4&gt;&lt;p&gt;&lt;p&gt;The imposing blue whale is one of the largest animals in the sea, though it is generally docile toward anything it doesn't perceive as a threat. A filter-feeder, the blue whale does not look at humans or ships as potential meals, instead preferring to eat millions of tiny invertebrates known as krill, which it sucks through its baleen in massive gulps. The most dangerous thing about a blue whale, other than its sheer size, is its powerful tail, which can capsize boats and kill humanoids. These enormous mammals can be found in all of Golarion's oceans and seas. An adult blue whale is 100 feet long and weighs 200 tons.&lt;/p&gt;&lt;/h4&gt;&lt;/div&gt;</t>
  </si>
  <si>
    <t>Crimson Whale</t>
  </si>
  <si>
    <t>blindsense 120 ft., low-light vision; Perception +21</t>
  </si>
  <si>
    <t>Fort +12, Ref +7, Will +6</t>
  </si>
  <si>
    <t>bite +17 (2d8+26 plus grab)</t>
  </si>
  <si>
    <t>swallow whole (4d6 damage, AC 19, 10 hp)</t>
  </si>
  <si>
    <t>Str 36, Dex 7, Con 21, Int 2, Wis 13, Cha 6</t>
  </si>
  <si>
    <t>Iron Will, Lightning Reflexes, Power Attack, Toughness, Weapon Focus (bite)</t>
  </si>
  <si>
    <t>Perception +21, Swim +29</t>
  </si>
  <si>
    <t>hold breath, powerful bite</t>
  </si>
  <si>
    <t>single, pair, or pod (3-8)</t>
  </si>
  <si>
    <t>Similar to other whales in many ways, this giant aquatic beast is notable for its enormous teeth, menacingly strong jaws, and blood-red skin.</t>
  </si>
  <si>
    <t>Hold Breath (Ex) A leviathan can hold its breath for a number of rounds equal to 6 times its Constitution score before it risks drowning.  Powerful Bite (Ex) A leviathan applies twice its Strength modifier to bite damage.</t>
  </si>
  <si>
    <t>While many cetaceans are docile, the crimson whale is an aggressive hunter that evolved to quickly kill even the largest and most powerful of prey. It sports a full set of deadly teeth that average between 1 and 2 feet in length, and its powerful bite can tear through flesh and crush bone. A typical adult crimson whale is 45 feet long and weighs 30 tons.</t>
  </si>
  <si>
    <t>&lt;link rel="stylesheet"href="PF.css"&gt;&lt;div&gt;&lt;h2&gt;Cetacean, Crimson Whale&lt;/h2&gt;&lt;h3&gt;&lt;i&gt;Similar to other whales in many ways, this giant aquatic beast is notable for its enormous teeth, menacingly strong jaws, and blood-red skin.&lt;/i&gt;&lt;/h3&gt;&lt;br&gt;&lt;/div&gt;&lt;div class="heading"&gt;&lt;p class="alignleft"&gt;Crimson Whale&lt;/p&gt;&lt;p class="alignright"&gt;CR 8&lt;/p&gt;&lt;div style="clear: both;"&gt;&lt;/div&gt;&lt;/div&gt;&lt;div&gt;&lt;h5&gt;&lt;b&gt;XP &lt;/b&gt;4,800&lt;/h5&gt;&lt;h5&gt;N Gargantuan animal &lt;/h5&gt;&lt;h5&gt;&lt;b&gt;Init &lt;/b&gt;-2; &lt;b&gt;Senses &lt;/b&gt;blindsense 120 ft., low-light vision; Perception +21&lt;/h5&gt;&lt;/div&gt;&lt;hr/&gt;&lt;div&gt;&lt;h5&gt;&lt;b&gt;DEFENSE&lt;/b&gt;&lt;/h5&gt;&lt;/div&gt;&lt;hr/&gt;&lt;div&gt;&lt;h5&gt;&lt;b&gt;AC &lt;/b&gt;22, touch 4, flat-footed 22 (-2 Dex, +18 natural, -4 size)&lt;/h5&gt;&lt;h5&gt;&lt;b&gt;hp &lt;/b&gt;105 (10d8+60)&lt;/h5&gt;&lt;h5&gt;&lt;b&gt;Fort &lt;/b&gt;+12, &lt;b&gt;Ref &lt;/b&gt;+7, &lt;b&gt;Will &lt;/b&gt;+6&lt;/h5&gt;&lt;/div&gt;&lt;hr/&gt;&lt;div&gt;&lt;h5&gt;&lt;b&gt;OFFENSE&lt;/b&gt;&lt;/h5&gt;&lt;/div&gt;&lt;hr/&gt;&lt;div&gt;&lt;h5&gt;&lt;b&gt;Spd &lt;/b&gt;swim 40 ft.&lt;/h5&gt;&lt;h5&gt;&lt;b&gt;Melee &lt;/b&gt;bite +17 (2d8+26 plus grab)&lt;/h5&gt;&lt;h5&gt;&lt;b&gt;Space &lt;/b&gt;20 ft.; &lt;b&gt;Reach &lt;/b&gt;20 ft.&lt;/h5&gt;&lt;h5&gt;&lt;b&gt;Special Attacks &lt;/b&gt;swallow whole (4d6 damage, AC 19, 10 hp)&lt;/h5&gt;&lt;/div&gt;&lt;hr/&gt;&lt;div&gt;&lt;h5&gt;&lt;b&gt;STATISTICS&lt;/b&gt;&lt;/h5&gt;&lt;/div&gt;&lt;hr/&gt;&lt;div&gt;&lt;h5&gt;&lt;b&gt;Str &lt;/b&gt;36, &lt;b&gt;Dex &lt;/b&gt;7, &lt;b&gt;Con &lt;/b&gt;21, &lt;b&gt;Int &lt;/b&gt; 2, &lt;b&gt;Wis &lt;/b&gt;13, &lt;b&gt;Cha &lt;/b&gt;6&lt;/h5&gt;&lt;h5&gt;&lt;b&gt;Base Atk &lt;/b&gt;+7; &lt;b&gt;CMB &lt;/b&gt;+24 (+28 grapple); &lt;b&gt;CMD &lt;/b&gt;32 (can't be tripped)&lt;/h5&gt;&lt;h5&gt;&lt;b&gt;Feats &lt;/b&gt;Iron Will, Lightning Reflexes, Power Attack, Toughness, Weapon Focus (bite)&lt;/h5&gt;&lt;h5&gt;&lt;b&gt;Skills &lt;/b&gt;Perception +21, Swim +29; &lt;b&gt;Racial Modifiers &lt;/b&gt;+12 Perception&lt;/h5&gt;&lt;h5&gt;&lt;b&gt;SQ &lt;/b&gt;hold breath, powerful bite&lt;/h5&gt;&lt;/div&gt;&lt;hr/&gt;&lt;div&gt;&lt;h5&gt;&lt;b&gt;ECOLOGY&lt;/b&gt;&lt;/h5&gt;&lt;/div&gt;&lt;hr/&gt;&lt;div&gt;&lt;h5&gt;&lt;b&gt;Environment &lt;/b&gt; any ocean&lt;/h5&gt;&lt;h5&gt;&lt;b&gt;Organization &lt;/b&gt;single, pair, or pod (3-8)&lt;/h5&gt;&lt;h5&gt;&lt;b&gt;Treasure &lt;/b&gt;none&lt;/h5&gt;&lt;/div&gt;&lt;hr/&gt;&lt;div&gt;&lt;h5&gt;&lt;b&gt;SPECIAL ABILITIES&lt;/b&gt;&lt;/h5&gt;&lt;/div&gt;&lt;hr/&gt;&lt;div&gt;&lt;/h5&gt;&lt;h5&gt;&lt;b&gt;Hold Breath (Ex)&lt;/b&gt; A leviathan can hold its breath for a number of rounds equal to 6 times its Constitution score before it risks drowning.  &lt;/h5&gt;&lt;h5&gt;&lt;b&gt;Powerful Bite (Ex)&lt;/b&gt; A leviathan applies twice its Strength modifier to bite damage.&lt;/h5&gt;&lt;/div&gt;&lt;br&gt;&lt;div&gt;&lt;h4&gt;&lt;p&gt;&lt;p&gt;While many cetaceans are docile, the crimson whale is an aggressive hunter that evolved to quickly kill even the largest and most powerful of prey. It sports a full set of deadly teeth that average between 1 and 2 feet in length, and its powerful bite can tear through flesh and crush bone. A typical adult crimson whale is 45 feet long and weighs 30 tons.&lt;/p&gt;&lt;/h4&gt;&lt;/div&gt;</t>
  </si>
  <si>
    <t>Narwhal</t>
  </si>
  <si>
    <t>blindsight 120 ft., low-light vision; Perception +12</t>
  </si>
  <si>
    <t>tusk</t>
  </si>
  <si>
    <t>Str 21, Dex 17, Con 14, Int 2, Wis 15, Cha 6</t>
  </si>
  <si>
    <t>Skill Focus (Swim), Toughness</t>
  </si>
  <si>
    <t>Perception +12, Swim +20</t>
  </si>
  <si>
    <t>This small whale lacks a dorsal fin and has pale, mottled skin, but its most notable feature is the single tusk protruding from its nose, easily as long as a human.</t>
  </si>
  <si>
    <t>Hold Breath (Ex) Narwhals are expert deep divers, and a narwhal can hold its breath a number of minutes equal to 2 times its Constitution score before it risks drowning.  Tusk (Ex) A charging narwhal can make a single gore attack with its tusk in place of its normal bite attack. If it hits, the tusk deals 2d6+14 points of damage with a x3 critical multiplier.</t>
  </si>
  <si>
    <t>The narwhal is a skilled hunter in arctic waters, and has been known to dive deeper than even much larger cetaceans both in open water and beneath thick sheets of waterborne ice. Male narwhals possess a single, 6-foot-long tusk extending from just above the mouth that serves to impress females during mating season, though in times of need the tusks may be used to break through thick ice or even in self-defense. A typical narwhal is 14 feet long (not including the tusk) and weighs 3,200 pounds.</t>
  </si>
  <si>
    <t>&lt;link rel="stylesheet"href="PF.css"&gt;&lt;div&gt;&lt;h2&gt;Cetacean, Narwhal&lt;/h2&gt;&lt;h3&gt;&lt;i&gt;This small whale lacks a dorsal fin and has pale, mottled skin, but its most notable feature is the single tusk protruding from its nose, easily as long as a human.&lt;/i&gt;&lt;/h3&gt;&lt;br&gt;&lt;/div&gt;&lt;div class="heading"&gt;&lt;p class="alignleft"&gt;Narwhal&lt;/p&gt;&lt;p class="alignright"&gt;CR 3&lt;/p&gt;&lt;div style="clear: both;"&gt;&lt;/div&gt;&lt;/div&gt;&lt;div&gt;&lt;h5&gt;&lt;b&gt;XP &lt;/b&gt;800&lt;/h5&gt;&lt;h5&gt;N Large animal &lt;/h5&gt;&lt;h5&gt;&lt;b&gt;Init &lt;/b&gt;+3; &lt;b&gt;Senses &lt;/b&gt;blindsight 120 ft., low-light vision; Perception +12&lt;/h5&gt;&lt;/div&gt;&lt;hr/&gt;&lt;div&gt;&lt;h5&gt;&lt;b&gt;DEFENSE&lt;/b&gt;&lt;/h5&gt;&lt;/div&gt;&lt;hr/&gt;&lt;div&gt;&lt;h5&gt;&lt;b&gt;AC &lt;/b&gt;16, touch 12, flat-footed 13 (+3 Dex, +4 natural, -1 size)&lt;/h5&gt;&lt;h5&gt;&lt;b&gt;hp &lt;/b&gt;30 (4d8+12)&lt;/h5&gt;&lt;h5&gt;&lt;b&gt;Fort &lt;/b&gt;+6, &lt;b&gt;Ref &lt;/b&gt;+7, &lt;b&gt;Will &lt;/b&gt;+3&lt;/h5&gt;&lt;/div&gt;&lt;hr/&gt;&lt;div&gt;&lt;h5&gt;&lt;b&gt;OFFENSE&lt;/b&gt;&lt;/h5&gt;&lt;/div&gt;&lt;hr/&gt;&lt;div&gt;&lt;h5&gt;&lt;b&gt;Spd &lt;/b&gt;swim 80 ft.&lt;/h5&gt;&lt;h5&gt;&lt;b&gt;Melee &lt;/b&gt;bite +7 (1d8+7)&lt;/h5&gt;&lt;h5&gt;&lt;b&gt;Space &lt;/b&gt;10 ft.; &lt;b&gt;Reach &lt;/b&gt;10 ft.&lt;/h5&gt;&lt;h5&gt;&lt;b&gt;Special Attacks &lt;/b&gt;tusk&lt;/h5&gt;&lt;/div&gt;&lt;hr/&gt;&lt;div&gt;&lt;h5&gt;&lt;b&gt;STATISTICS&lt;/b&gt;&lt;/h5&gt;&lt;/div&gt;&lt;hr/&gt;&lt;div&gt;&lt;h5&gt;&lt;b&gt;Str &lt;/b&gt;21, &lt;b&gt;Dex &lt;/b&gt;17, &lt;b&gt;Con &lt;/b&gt;14, &lt;b&gt;Int &lt;/b&gt; 2, &lt;b&gt;Wis &lt;/b&gt;15, &lt;b&gt;Cha &lt;/b&gt;6&lt;/h5&gt;&lt;h5&gt;&lt;b&gt;Base Atk &lt;/b&gt;+3; &lt;b&gt;CMB &lt;/b&gt;+9; &lt;b&gt;CMD &lt;/b&gt;22 (can't be tripped)&lt;/h5&gt;&lt;h5&gt;&lt;b&gt;Feats &lt;/b&gt;Skill Focus (Swim), Toughness&lt;/h5&gt;&lt;h5&gt;&lt;b&gt;Skills &lt;/b&gt;Perception +12, Swim +20; &lt;b&gt;Racial Modifiers &lt;/b&gt;+4 Perception&lt;/h5&gt;&lt;h5&gt;&lt;b&gt;SQ &lt;/b&gt;hold breath&lt;/h5&gt;&lt;/div&gt;&lt;hr/&gt;&lt;div&gt;&lt;h5&gt;&lt;b&gt;ECOLOGY&lt;/b&gt;&lt;/h5&gt;&lt;/div&gt;&lt;hr/&gt;&lt;div&gt;&lt;h5&gt;&lt;b&gt;Environment &lt;/b&gt; cold oceans&lt;/h5&gt;&lt;h5&gt;&lt;b&gt;Organization &lt;/b&gt;solitary, pair, or pod (3-18)&lt;/h5&gt;&lt;h5&gt;&lt;b&gt;Treasure &lt;/b&gt;none&lt;/h5&gt;&lt;/div&gt;&lt;hr/&gt;&lt;div&gt;&lt;h5&gt;&lt;b&gt;SPECIAL ABILITIES&lt;/b&gt;&lt;/h5&gt;&lt;/div&gt;&lt;hr/&gt;&lt;div&gt;&lt;/h5&gt;&lt;h5&gt;&lt;b&gt;Hold Breath (Ex)&lt;/b&gt; Narwhals are expert deep divers, and a narwhal can hold its breath a number of minutes equal to 2 times its Constitution score before it risks drowning.  &lt;/h5&gt;&lt;h5&gt;&lt;b&gt;Tusk (Ex)&lt;/b&gt; A charging narwhal can make a single gore attack with its tusk in place of its normal bite attack. If it hits, the tusk deals 2d6+14 points of damage with a x3 critical multiplier.&lt;/h5&gt;&lt;/div&gt;&lt;br&gt;&lt;div&gt;&lt;h4&gt;&lt;p&gt;&lt;p&gt;The narwhal is a skilled hunter in arctic waters, and has been known to dive deeper than even much larger cetaceans both in open water and beneath thick sheets of waterborne ice. Male narwhals possess a single, 6-foot-long tusk extending from just above the mouth that serves to impress females during mating season, though in times of need the tusks may be used to break through thick ice or even in self-defense. A typical narwhal is 14 feet long (not including the tusk) and weighs 3,200 pounds.&lt;/p&gt;&lt;/h4&gt;&lt;/div&gt;</t>
  </si>
  <si>
    <t>darkvision 60 ft., low-light vision, see in darkness, see invisibility; Perception +27</t>
  </si>
  <si>
    <t>35, touch 23, flat-footed 22</t>
  </si>
  <si>
    <t>(+12 Dex, +1 dodge, +12 natural)</t>
  </si>
  <si>
    <t>Fort +18, Ref +18, Will +15; +4 vs. mind-affecting</t>
  </si>
  <si>
    <t>+4 vs. mind-affecting</t>
  </si>
  <si>
    <t>all-around vision, scorpion mind</t>
  </si>
  <si>
    <t>acid 30, cold 10, electricity 10, fire 10</t>
  </si>
  <si>
    <t>+1 short sword +20/+15/+10/+5 (1d6+4/17-20 plus bleed), +1 short sword +20 (1d6+2/17-20 plus bleed), sting +22 (1d6+5 plus bleed and poison)</t>
  </si>
  <si>
    <t>poison stream +30 touch (blindness)</t>
  </si>
  <si>
    <t>bleed 2d6, scorpion strike, sneak attack +5d6, sudden strike</t>
  </si>
  <si>
    <t>Spell-Like Abilities (CL 18th; concentration +20)  Constant-see invisibility   At Will-absorbing touch*, alchemical allocation*, charm person (DC 13), keen edge, poison (DC 16), true strike   3/day-false alibi (DC 15, see page 75), greater teleport (self only plus 50 lbs.), invisibility, modify memory (DC 16), suggestion (DC 15), summon (level 6, 1 fiendish deadfall scorpion**, 100%)</t>
  </si>
  <si>
    <t>Str 16, Dex 35, Con 24, Int 13, Wis 15, Cha 14</t>
  </si>
  <si>
    <t>Combat Expertise, Combat Reflexes, Deflect ArrowsB, Dodge, Greater FeintB, Improved FeintB, Improved Initiative, Improved Iron Will, Iron Will, Mobility, Skill Focus (Stealth), Spring Attack, Two-Weapon FightingB</t>
  </si>
  <si>
    <t>Appraise +13, Bluff +22, Climb +12, Craft (alchemy) +13, Knowledge (arcana) +10, Knowledge (local) +13, Knowledge (nature) +10, Knowledge (planes) +13, Knowledge (religion) +13, Perception +27, Sense Motive +14, Stealth +39</t>
  </si>
  <si>
    <t>+8 Bluff, +4 Perception</t>
  </si>
  <si>
    <t>Abyssal, Celestial, Common, Infernal, Protean; telepathy 100 ft.</t>
  </si>
  <si>
    <t>change shape (Huge scorpion or scorpion-tailed human), murderer's reward</t>
  </si>
  <si>
    <t xml:space="preserve"> any land or urban</t>
  </si>
  <si>
    <t>This cottage-sized scorpion-man moves with an eerie grace and an intelligent, murderous intent.</t>
  </si>
  <si>
    <t>The Stabbingbeast</t>
  </si>
  <si>
    <t>Murderer's Reward (Su) If the Stabbing Beast's attack reduces a target to fewer than 0 hit points, the Beast immediately gains 2d6 temporary hit points. If the attack kills the target, the Beast immediately gains 3d8 temporary hit points. Neither aspect of this ability can heal the Stabbing Beast more than the maximum hit points of the target. The temporary hit points last for 1 hour.  Poison (Ex) Sting-injury; save Fort DC 26; frequency 1/round for 6 rounds; effect 1d6 Str; cure 2 consecutive saves. The save DC is Constitution-based.  Poison Stream (Ex) The Stabbing Beast can force a stream of poison from its stinger at a target as a ranged attack.  The target must make a successful DC 26 Fortitude save or be blinded for 1d4+1 rounds. This attack has a range of 180 feet with no range increment. The Beast can make this attack in place of a melee sting attack (for example, attacking twice with its weapons or claws and once with its poison stream).  Scorpion Mind (Ex) Though the Stabbing Beast is an intelligent outsider, its mind functions much like an augmented vermin's brain, granting it a +4 bonus on all saving throws against mind-affecting effects.  Scorpion Strike (Ex) The Stabbing Beast can make a single melee attack as a standard action. If this attack hits, it deals damage normally, and the target's base land speed is reduced to 5 feet for 2 rounds unless it succeeds at a DC 21 Fortitude saving throw.  Sudden Strike (Ex) The Stabbing Beast is adept at moving quickly when its foes are surprised. During a surprise round, it may act as if it had a full round to act, rather than just one standard action.</t>
  </si>
  <si>
    <t>The Stabbing Beast is the herald of Norgorber, the god of greed, murder, secrets, and poison. It is an incredibly dangerous predator, a creature of immense strength that uses its keen intellect and deadly poison to stalk and kill its prey. Its natural form is that of an huge scorpion, but it can also assume an armored humanoid shape suitable for stealth or interacting with Norgorber's followers. Though its main purpose for coming to Golarion is to kill, it has also been called to aid great thefts and bury terrible secrets.  The Stabbing Beast enjoys the company of mortals in the same way that a well-fed barn cat enjoys the company of mice. It sometimes "plays" with these toys, teaching them secrets of alchemy or assassination, though it just as often maims or kills them as it sees fit or according to Norgorber's greater plans. It ignores most creatures as if they were unimportant or not even alive, bowling over these irrelevant people in its way and casually murdering those who make nuisances of themselves.  Ecology  The Stabbing Beast is guilty of thousands of killings and has no fear of death. It does not believe that anything other than its master can kill it, despite mortal records showing that it has been killed in the past; Norgorber wiped its memory of these failures when he resurrected his herald. Norgorber's herald is normally emotionless and cold, showing no remorse or regret for any death or injury. When the cult of Norgorber summons the Stabbing Beast, the mortals may present it with several choice targets to hunt and slay, though predicting its interests is difficult and the Beast may select its own target-or none at all- in exchange for its services. The Beast keeps trophies of its kills by covering the corpses in a preservative bile, swallowing them in its scorpion form, and regurgitating them when it returns to its lair deep beneath the planar metropolis of Axis.  Habitat &amp; Society  The herald of Norgorber lives only to serve his dark master, whose mandates may come to the Stabbing Beast in a steady stream of evil deeds or sporadically and with long periods of dormancy between. When idle for too long, it tends to turn off its mind and simply waits in stasis, completely inert like a clockwork device that has run down. It reacts to prayers to Norgorber as if they were echoes of its master's voice, drawing its attention without violence and bringing it to full alertness.</t>
  </si>
  <si>
    <t>&lt;link rel="stylesheet"href="PF.css"&gt;&lt;div&gt;&lt;h2&gt;The Stabbingbeast, Stabbing Beast&lt;/h2&gt;&lt;h3&gt;&lt;i&gt;This cottage-sized scorpion-man moves with an eerie grace and an intelligent, murderous intent.&lt;/i&gt;&lt;/h3&gt;&lt;br&gt;&lt;/div&gt;&lt;div class="heading"&gt;&lt;p class="alignleft"&gt;Stabbing Beast (Humanoid Form)&lt;/p&gt;&lt;p class="alignright"&gt;CR 15&lt;/p&gt;&lt;div style="clear: both;"&gt;&lt;/div&gt;&lt;/div&gt;&lt;div&gt;&lt;h5&gt;&lt;b&gt;XP &lt;/b&gt;51,200&lt;/h5&gt;&lt;h5&gt;NE Medium outsider (evil, extraplanar, shapechanger)&lt;/h5&gt;&lt;h5&gt;&lt;b&gt;Init &lt;/b&gt;+16; &lt;b&gt;Senses &lt;/b&gt;darkvision 60 ft., low-light vision, see in darkness, &lt;i&gt;see &lt;i&gt;invisibility&lt;/i&gt;&lt;/i&gt;; Perception +27&lt;/h5&gt;&lt;/div&gt;&lt;hr/&gt;&lt;div&gt;&lt;h5&gt;&lt;b&gt;DEFENSE&lt;/b&gt;&lt;/h5&gt;&lt;/div&gt;&lt;hr/&gt;&lt;div&gt;&lt;h5&gt;&lt;b&gt;AC &lt;/b&gt;35, touch 23, flat-footed 22 (+12 Dex, +1 dodge, +12 natural)&lt;/h5&gt;&lt;h5&gt;&lt;b&gt;hp &lt;/b&gt;225 (18d10+126)&lt;/h5&gt;&lt;h5&gt;&lt;b&gt;Fort &lt;/b&gt;+18, &lt;b&gt;Ref &lt;/b&gt;+18, &lt;b&gt;Will &lt;/b&gt;+15; +4 vs. mind-affecting&lt;/h5&gt;&lt;h5&gt;&lt;b&gt;Defensive Abilities &lt;/b&gt;all-around vision, scorpion mind; &lt;b&gt;DR &lt;/b&gt;10/good and magic; &lt;b&gt;Immune &lt;/b&gt;poison; &lt;b&gt;Resist &lt;/b&gt;acid 30, cold 10, electricity 10, fire 10; &lt;b&gt;SR &lt;/b&gt;26&lt;/h5&gt;&lt;/div&gt;&lt;hr/&gt;&lt;div&gt;&lt;h5&gt;&lt;b&gt;OFFENSE&lt;/b&gt;&lt;/h5&gt;&lt;/div&gt;&lt;hr/&gt;&lt;div&gt;&lt;h5&gt;&lt;b&gt;Spd &lt;/b&gt;50 ft.&lt;/h5&gt;&lt;h5&gt;&lt;b&gt;Melee &lt;/b&gt;&lt;i&gt;&lt;i&gt;+1 short sword&lt;/i&gt;&lt;/i&gt; +20/+15/+10/+5 (1d6+4/17-20 plus bleed), &lt;i&gt;&lt;i&gt;+1 short sword&lt;/i&gt;&lt;/i&gt; +20 (1d6+2/17-20 plus bleed), sting +22 (1d6+5 plus bleed and &lt;i&gt;poison&lt;/i&gt;)&lt;/h5&gt;&lt;h5&gt;&lt;b&gt;Ranged &lt;/b&gt;&lt;i&gt;poison&lt;/i&gt; stream +30 touch (blindness)&lt;/h5&gt;&lt;h5&gt;&lt;b&gt;Space &lt;/b&gt;5 ft.; &lt;b&gt;Reach &lt;/b&gt;5 ft.&lt;/h5&gt;&lt;h5&gt;&lt;b&gt;Special Attacks &lt;/b&gt;bleed 2d6, scorpion strike, sneak attack +5d6, sudden strike&lt;/h5&gt;&lt;h5&gt;&lt;b&gt;Spell-Like Abilities&lt;/b&gt; (CL 18th; concentration +20)  &lt;/br&gt;Constant&amp;mdash;&lt;i&gt;see &lt;i&gt;invisibility&lt;/i&gt;&lt;/i&gt; &lt;/br&gt;At Will&amp;mdash;&lt;i&gt;absorbing touch&lt;/i&gt;*, &lt;i&gt;alchemical allocation&lt;/i&gt;*, &lt;i&gt;charm person&lt;/i&gt; (DC 13), &lt;i&gt;keen edge&lt;/i&gt;, &lt;i&gt;poison&lt;/i&gt; (DC 16), &lt;i&gt;true strike&lt;/i&gt; &lt;/br&gt;3/day&amp;mdash;&lt;i&gt;false alibi&lt;/i&gt; (DC 15, see page 75), &lt;i&gt;greater teleport&lt;/i&gt; (self only plus 50 lbs.), &lt;i&gt;invisibility&lt;/i&gt;, &lt;i&gt;modify memory&lt;/i&gt; (DC 16), &lt;i&gt;suggestion&lt;/i&gt; (DC 15), summon (level 6, 1 fiendish deadfall scorpion**, 100%)&lt;/h5&gt;&lt;/h5&gt;&lt;h5&gt;* See the &lt;i&gt;Advanced Player's Guide&lt;/i&gt;.   ** See &lt;i&gt;Pathfinder RPG Bestiary 3&lt;/i&gt;.&lt;/h5&gt;&lt;/div&gt;&lt;hr/&gt;&lt;div&gt;&lt;h5&gt;&lt;b&gt;STATISTICS&lt;/b&gt;&lt;/h5&gt;&lt;/div&gt;&lt;hr/&gt;&lt;div&gt;&lt;h5&gt;&lt;b&gt;Str &lt;/b&gt;16, &lt;b&gt;Dex &lt;/b&gt;35, &lt;b&gt;Con &lt;/b&gt;24, &lt;b&gt;Int &lt;/b&gt; 13, &lt;b&gt;Wis &lt;/b&gt;15, &lt;b&gt;Cha &lt;/b&gt;14&lt;/h5&gt;&lt;h5&gt;&lt;b&gt;Base Atk &lt;/b&gt;+18; &lt;b&gt;CMB &lt;/b&gt;+21; &lt;b&gt;CMD &lt;/b&gt;44&lt;/h5&gt;&lt;h5&gt;&lt;b&gt;Feats &lt;/b&gt;Combat Expertise, Combat Reflexes, Deflect Arrows&lt;sup&gt;B&lt;/sup&gt;, Dodge, Greater Feint&lt;sup&gt;B&lt;/sup&gt;, Improved Feint&lt;sup&gt;B&lt;/sup&gt;, Improved Initiative, Improved Iron Will, Iron Will, Mobility, Skill Focus (Stealth), Spring Attack, Two-Weapon Fighting&lt;sup&gt;B&lt;/sup&gt;&lt;/h5&gt;&lt;h5&gt;&lt;b&gt;Skills &lt;/b&gt;Appraise +13, Bluff +22, Climb +12, Craft (alchemy) +13, Knowledge (arcana) +10, Knowledge (local) +13, Knowledge (nature) +10, Knowledge (planes) +13, Knowledge (religion) +13, Perception +27, Sense Motive +14, Stealth +39; &lt;b&gt;Racial Modifiers &lt;/b&gt;+8 Bluff, +4 Perception&lt;/h5&gt;&lt;h5&gt;&lt;b&gt;Languages &lt;/b&gt;Abyssal, Celestial, Common, Infernal, Protean; telepathy 100 ft.&lt;/h5&gt;&lt;h5&gt;&lt;b&gt;SQ &lt;/b&gt;change shape (Huge scorpion or scorpion-tailed human), murderer's reward&lt;/h5&gt;&lt;/div&gt;&lt;hr/&gt;&lt;div&gt;&lt;h5&gt;&lt;b&gt;ECOLOGY&lt;/b&gt;&lt;/h5&gt;&lt;/div&gt;&lt;hr/&gt;&lt;div&gt;&lt;h5&gt;&lt;b&gt;Environment &lt;/b&gt; any land or urban&lt;/h5&gt;&lt;h5&gt;&lt;b&gt;Organization &lt;/b&gt;solitary&lt;/h5&gt;&lt;h5&gt;&lt;b&gt;Treasure &lt;/b&gt;standard&lt;/h5&gt;&lt;/div&gt;&lt;hr/&gt;&lt;div&gt;&lt;h5&gt;&lt;b&gt;SPECIAL ABILITIES&lt;/b&gt;&lt;/h5&gt;&lt;/div&gt;&lt;hr/&gt;&lt;div&gt;&lt;/h5&gt;&lt;h5&gt;&lt;b&gt;Murderer's Reward (Su)&lt;/b&gt; If the Stabbing Beast's attack reduces a target to fewer than 0 hit points, the Beast immediately gains 2d6 temporary hit points. If the attack kills the target, the Beast immediately gains 3d8 temporary hit points. Neither aspect of this ability can heal the Stabbing Beast more than the maximum hit points of the target. The temporary hit points last for 1 hour.  &lt;/h5&gt;&lt;h5&gt;&lt;b&gt;Poison (Ex)&lt;/b&gt; Sting-injury; &lt;i&gt;save&lt;/i&gt; Fort DC 26; &lt;i&gt;frequency&lt;/i&gt; 1/round for 6 rounds; &lt;i&gt;effect&lt;/i&gt; 1d6 Str; &lt;i&gt;cure&lt;/i&gt; 2 consecutive &lt;i&gt;save&lt;/i&gt;s. The save DC is Constitution-based.  &lt;/h5&gt;&lt;h5&gt;&lt;b&gt;Poison Stream (Ex)&lt;/b&gt; The Stabbing Beast can force a stream of &lt;i&gt;poison&lt;/i&gt; from its stinger at a target as a ranged attack.  The target must make a successful DC 26 Fortitude save or be blinded for 1d4+1 rounds. This attack has a range of 180 feet with no range increment. The Beast can make this attack in place of a melee sting attack (for example, attacking twice with its weapons or claws and once with its &lt;i&gt;poison&lt;/i&gt; stream).  &lt;/h5&gt;&lt;h5&gt;&lt;b&gt;Scorpion Mind (Ex)&lt;/b&gt; Though the Stabbing Beast is an intelligent outsider, its mind functions much like an augmented vermin's brain, granting it a +4 bonus on all saving throws against mind-affecting effects.  &lt;/h5&gt;&lt;h5&gt;&lt;b&gt;Scorpion Strike (Ex)&lt;/b&gt; The Stabbing Beast can make a single melee attack as a standard action. If this attack hits, it deals damage normally, and the target's base land speed is reduced to 5 feet for 2 rounds unless it succeeds at a DC 21 Fortitude saving throw.  &lt;/h5&gt;&lt;h5&gt;&lt;b&gt;Sudden Strike (Ex)&lt;/b&gt; The Stabbing Beast is adept at moving quickly when its foes are surprised. During a surprise round, it may act as if it had a full round to act, rather than just one standard action.&lt;/h5&gt;&lt;/div&gt;&lt;br&gt;&lt;div&gt;&lt;h4&gt;&lt;p&gt;&lt;p&gt;The Stabbing Beast is the herald of Norgorber, the god of greed, murder, secrets, and &lt;i&gt;poison&lt;/i&gt;. It is an incredibly dangerous predator, a creature of immense strength that uses its keen intellect and deadly &lt;i&gt;poison&lt;/i&gt; to stalk and kill its prey. Its natural form is that of an huge scorpion, but it can also assume an armored humanoid shape suitable for stealth or interacting with Norgorber's followers. Though its main purpose for coming to Golarion is to kill, it has also been called to aid great thefts and bury terrible secrets.  The Stabbing Beast enjoys the company of mortals in the same way that a well-fed barn cat enjoys the company of mice. It sometimes "plays" with these toys, teaching them secrets of alchemy or assassination, though it just as often maims or kills them as it sees fit or according to Norgorber's greater plans. It ignores most creatures as if they were unimportant or not even alive, bowling over these irrelevant people in its way and casually murdering those who make nuisances of themselves.  &lt;b&gt;&lt;/p&gt;&lt;p&gt;Ecology&lt;/b&gt;&lt;/p&gt;&lt;p&gt;  The Stabbing Beast is guilty of thousands of killings and has no fear of death. It does not believe that anything other than its master can kill it, despite mortal records showing that it has been killed in the past; Norgorber wiped its memory of these failures when he resurrected his herald. Norgorber's herald is normally emotionless and cold, showing no remorse or regret for any death or injury. When the cult of Norgorber summons the Stabbing Beast, the mortals may present it with several choice targets to hunt and slay, though predicting its interests is difficult and the Beast may select its own target-or none at all- in exchange for its services. The Beast keeps trophies of its kills by covering the corpses in a preservative bile, swallowing them in its scorpion form, and regurgitating them when it returns to its lair deep beneath the planar metropolis of Axis.  &lt;b&gt;&lt;/p&gt;&lt;p&gt;Habitat &amp; Society&lt;/b&gt;&lt;/p&gt;&lt;p&gt;  The herald of Norgorber lives only to serve his dark master, whose mandates may come to the Stabbing Beast in a steady stream of evil deeds or sporadically and with long periods of dormancy between. When idle for too long, it tends to turn off its mind and simply waits in stasis, completely inert like a clockwork device that has run down. It reacts to prayers to Norgorber as if they were echoes of its master's voice, drawing its attention without violence and bringing it to full alertness.&lt;/p&gt;&lt;/h4&gt;&lt;/div&gt;</t>
  </si>
  <si>
    <t>* See the Advanced Player's Guide.   ** See Pathfinder RPG Bestiary 3.</t>
  </si>
  <si>
    <t>Humanoid Form</t>
  </si>
  <si>
    <t>31, touch 19, flat-footed 20</t>
  </si>
  <si>
    <t>(+10 Dex, +1 dodge, +12 natural, -2 size)</t>
  </si>
  <si>
    <t>Fort +18, Ref +16, Will +15; +4 vs. mind-affecting</t>
  </si>
  <si>
    <t>10/ good and magic</t>
  </si>
  <si>
    <t>2 claws +27 (2d6+12/19-20 plus bleed and grab), sting +27 (2d6+12/19-20 plus bleed and poison)</t>
  </si>
  <si>
    <t>poison stream +26 touch (blindness)</t>
  </si>
  <si>
    <t>bleed 2d6, constrict (2d6+12), scorpion strike</t>
  </si>
  <si>
    <t>Spell-Like Abilities (CL 18th; concentration +20)  Constant-see invisibility  At Will-absorbing touch*, alchemical allocation*, charm person (DC 13), keen edge, poison (DC 16), true strike  3/day-false alibi (DC 15, see page 75), greater teleport (self only plus 50 lbs.), invisibility, modify memory (DC 16), suggestion (DC 15), summon (level 6, 1 fiendish deadfall scorpion**, 100%)</t>
  </si>
  <si>
    <t>Str 32, Dex 31, Con 24, Int 13, Wis 15, Cha 14</t>
  </si>
  <si>
    <t>52 (64 vs. trip)</t>
  </si>
  <si>
    <t>Appraise +13, Bluff +22, Climb +20, Craft (alchemy) +13, Knowledge (arcana) +10, Knowledge (local) +13, Knowledge (nature) +10, Knowledge (planes) +13, Knowledge (religion) +13,Perception +27, Sense Motive +14, Stealth +37 (+45 in forests)</t>
  </si>
  <si>
    <t>+8 Bluff, +4 Perception, +8 Stealth (+16 in forests)</t>
  </si>
  <si>
    <t>&lt;link rel="stylesheet"href="PF.css"&gt;&lt;div&gt;&lt;h2&gt;The Stabbingbeast&lt;/h2&gt;&lt;h3&gt;&lt;i&gt;This cottage-sized scorpion-man moves with an eerie grace and an intelligent, murderous intent.&lt;/i&gt;&lt;/h3&gt;&lt;br&gt;&lt;/div&gt;&lt;div class="heading"&gt;&lt;p class="alignleft"&gt;Stabbing Beast (Scorpion Form)&lt;/p&gt;&lt;p class="alignright"&gt;CR 15&lt;/p&gt;&lt;div style="clear: both;"&gt;&lt;/div&gt;&lt;/div&gt;&lt;div&gt;&lt;h5&gt;&lt;b&gt;XP &lt;/b&gt;51,200&lt;/h5&gt;&lt;h5&gt;NE Huge outsider (evil, extraplanar, shapechanger)&lt;/h5&gt;&lt;h5&gt;&lt;b&gt;Init &lt;/b&gt;+14; &lt;b&gt;Senses &lt;/b&gt;darkvision 60 ft., low-light vision, see in darkness, &lt;i&gt;see &lt;i&gt;invisibility&lt;/i&gt;&lt;/i&gt;; Perception +27&lt;/h5&gt;&lt;/div&gt;&lt;hr/&gt;&lt;div&gt;&lt;h5&gt;&lt;b&gt;DEFENSE&lt;/b&gt;&lt;/h5&gt;&lt;/div&gt;&lt;hr/&gt;&lt;div&gt;&lt;h5&gt;&lt;b&gt;AC &lt;/b&gt;31, touch 19, flat-footed 20 (+10 Dex, +1 dodge, +12 natural, -2 size)&lt;/h5&gt;&lt;h5&gt;&lt;b&gt;hp &lt;/b&gt;225 (18d10+126)&lt;/h5&gt;&lt;h5&gt;&lt;b&gt;Fort &lt;/b&gt;+18, &lt;b&gt;Ref &lt;/b&gt;+16, &lt;b&gt;Will &lt;/b&gt;+15; +4 vs. mind-affecting&lt;/h5&gt;&lt;h5&gt;&lt;b&gt;Defensive Abilities &lt;/b&gt;all-around vision, scorpion mind; &lt;b&gt;DR &lt;/b&gt;10/ good and magic; &lt;b&gt;Immune &lt;/b&gt;poison; &lt;b&gt;Resist &lt;/b&gt;acid 30, cold 10, electricity 10, fire 10; &lt;b&gt;SR &lt;/b&gt;26&lt;/h5&gt;&lt;/div&gt;&lt;hr/&gt;&lt;div&gt;&lt;h5&gt;&lt;b&gt;OFFENSE&lt;/b&gt;&lt;/h5&gt;&lt;/div&gt;&lt;hr/&gt;&lt;div&gt;&lt;h5&gt;&lt;b&gt;Spd &lt;/b&gt;50 ft.&lt;/h5&gt;&lt;h5&gt;&lt;b&gt;Melee &lt;/b&gt;2 claws +27 (2d6+12/19-20 plus bleed and grab), sting +27 (2d6+12/19-20 plus bleed and &lt;i&gt;poison&lt;/i&gt;)&lt;/h5&gt;&lt;h5&gt;&lt;b&gt;Ranged &lt;/b&gt;&lt;i&gt;poison&lt;/i&gt; stream +26 touch (blindness)&lt;/h5&gt;&lt;h5&gt;&lt;b&gt;Space &lt;/b&gt;15 ft.; &lt;b&gt;Reach &lt;/b&gt;15 ft.&lt;/h5&gt;&lt;h5&gt;&lt;b&gt;Special Attacks &lt;/b&gt;bleed 2d6, constrict (2d6+12), scorpion strike&lt;/h5&gt;&lt;h5&gt;&lt;b&gt;Spell-Like Abilities&lt;/b&gt; (CL 18th; concentration +20)  &lt;/br&gt;Constant&amp;mdash;&lt;i&gt;see &lt;i&gt;invisibility&lt;/i&gt;&lt;/i&gt; &lt;/br&gt;At Will&amp;mdash;&lt;i&gt;absorbing touch&lt;/i&gt;*, &lt;i&gt;alchemical allocation&lt;/i&gt;*, &lt;i&gt;charm person&lt;/i&gt; (DC 13), &lt;i&gt;keen edge&lt;/i&gt;, &lt;i&gt;poison&lt;/i&gt; (DC 16), &lt;i&gt;true strike&lt;/i&gt; &lt;/br&gt;3/day&amp;mdash;&lt;i&gt;false alibi&lt;/i&gt; (DC 15, see page 75), &lt;i&gt;greater teleport&lt;/i&gt; (self only plus 50 lbs.), &lt;i&gt;invisibility&lt;/i&gt;, &lt;i&gt;modify memory&lt;/i&gt; (DC 16), &lt;i&gt;suggestion&lt;/i&gt; (DC 15), summon (level 6, 1 fiendish deadfall scorpion**, 100%)&lt;/h5&gt;&lt;/h5&gt;&lt;h5&gt;* See the &lt;i&gt;Advanced Player's Guide&lt;/i&gt;.  ** See &lt;i&gt;Pathfinder RPG Bestiary 3&lt;/i&gt;.&lt;/h5&gt;&lt;/div&gt;&lt;hr/&gt;&lt;div&gt;&lt;h5&gt;&lt;b&gt;STATISTICS&lt;/b&gt;&lt;/h5&gt;&lt;/div&gt;&lt;hr/&gt;&lt;div&gt;&lt;h5&gt;&lt;b&gt;Str &lt;/b&gt;32, &lt;b&gt;Dex &lt;/b&gt;31, &lt;b&gt;Con &lt;/b&gt;24, &lt;b&gt;Int &lt;/b&gt; 13, &lt;b&gt;Wis &lt;/b&gt;15, &lt;b&gt;Cha &lt;/b&gt;14&lt;/h5&gt;&lt;h5&gt;&lt;b&gt;Base Atk &lt;/b&gt;+18; &lt;b&gt;CMB &lt;/b&gt;+31 (+35 grapple); &lt;b&gt;CMD &lt;/b&gt;52 (64 vs. trip)&lt;/h5&gt;&lt;h5&gt;&lt;b&gt;Feats &lt;/b&gt;Combat Expertise, Combat Reflexes, Deflect Arrows&lt;sup&gt;B&lt;/sup&gt;, Dodge, Greater Feint&lt;sup&gt;B&lt;/sup&gt;, Improved Feint&lt;sup&gt;B&lt;/sup&gt;, Improved Initiative, Improved Iron Will, Iron Will, Mobility, Skill Focus (Stealth), Spring Attack, Two-Weapon Fighting&lt;sup&gt;B&lt;/sup&gt;&lt;/h5&gt;&lt;h5&gt;&lt;b&gt;Skills &lt;/b&gt;Appraise +13, Bluff +22, Climb +20, Craft (alchemy) +13, Knowledge (arcana) +10, Knowledge (local) +13, Knowledge (nature) +10, Knowledge (planes) +13, Knowledge (religion) +13,Perception +27, Sense Motive +14, Stealth +37 (+45 in forests); &lt;b&gt;Racial Modifiers &lt;/b&gt;+8 Bluff, +4 Perception, +8 Stealth (+16 in forests)&lt;/h5&gt;&lt;h5&gt;&lt;b&gt;Languages &lt;/b&gt;Abyssal, Celestial, Common, Infernal, Protean; telepathy 100 ft.&lt;/h5&gt;&lt;h5&gt;&lt;b&gt;SQ &lt;/b&gt;change shape (Huge scorpion or scorpion-tailed human), murderer's reward&lt;/h5&gt;&lt;/div&gt;&lt;hr/&gt;&lt;div&gt;&lt;h5&gt;&lt;b&gt;ECOLOGY&lt;/b&gt;&lt;/h5&gt;&lt;/div&gt;&lt;hr/&gt;&lt;div&gt;&lt;h5&gt;&lt;b&gt;Environment &lt;/b&gt; any land or urban&lt;/h5&gt;&lt;h5&gt;&lt;b&gt;Organization &lt;/b&gt;solitary&lt;/h5&gt;&lt;h5&gt;&lt;b&gt;Treasure &lt;/b&gt;standard&lt;/h5&gt;&lt;/div&gt;&lt;br&gt;&lt;div&gt;&lt;h4&gt;&lt;p&gt;&lt;p&gt;The Stabbing Beast is the herald of Norgorber, the god of greed, murder, secrets, and &lt;i&gt;poison&lt;/i&gt;. It is an incredibly dangerous predator, a creature of immense strength that uses its keen intellect and deadly &lt;i&gt;poison&lt;/i&gt; to stalk and kill its prey. Its natural form is that of an huge scorpion, but it can also assume an armored humanoid shape suitable for stealth or interacting with Norgorber's followers. Though its main purpose for coming to Golarion is to kill, it has also been called to aid great thefts and bury terrible secrets.  The Stabbing Beast enjoys the company of mortals in the same way that a well-fed barn cat enjoys the company of mice. It sometimes "plays" with these toys, teaching them secrets of alchemy or assassination, though it just as often maims or kills them as it sees fit or according to Norgorber's greater plans. It ignores most creatures as if they were unimportant or not even alive, bowling over these irrelevant people in its way and casually murdering those who make nuisances of themselves.  &lt;b&gt;&lt;/p&gt;&lt;p&gt;Ecology&lt;/b&gt;&lt;/p&gt;&lt;p&gt;  The Stabbing Beast is guilty of thousands of killings and has no fear of death. It does not believe that anything other than its master can kill it, despite mortal records showing that it has been killed in the past; Norgorber wiped its memory of these failures when he resurrected his herald. Norgorber's herald is normally emotionless and cold, showing no remorse or regret for any death or injury. When the cult of Norgorber summons the Stabbing Beast, the mortals may present it with several choice targets to hunt and slay, though predicting its interests is difficult and the Beast may select its own target-or none at all- in exchange for its services. The Beast keeps trophies of its kills by covering the corpses in a preservative bile, swallowing them in its scorpion form, and regurgitating them when it returns to its lair deep beneath the planar metropolis of Axis.  &lt;b&gt;&lt;/p&gt;&lt;p&gt;Habitat &amp; Society&lt;/b&gt;&lt;/p&gt;&lt;p&gt;  The herald of Norgorber lives only to serve his dark master, whose mandates may come to the Stabbing Beast in a steady stream of evil deeds or sporadically and with long periods of dormancy between. When idle for too long, it tends to turn off its mind and simply waits in stasis, completely inert like a clockwork device that has run down. It reacts to prayers to Norgorber as if they were echoes of its master's voice, drawing its attention without violence and bringing it to full alertness.&lt;/p&gt;&lt;/h4&gt;&lt;/div&gt;</t>
  </si>
  <si>
    <t>* See the Advanced Player's Guide.  ** See Pathfinder RPG Bestiary 3.</t>
  </si>
  <si>
    <t>Scorpion Form</t>
  </si>
  <si>
    <t>Angelic Guardian</t>
  </si>
  <si>
    <t>Fort +2, Ref +4, Will +2</t>
  </si>
  <si>
    <t>deflective wings</t>
  </si>
  <si>
    <t>2 slams +10 (1d6+4), 2 wings +5 (1d4+2)</t>
  </si>
  <si>
    <t>breath weapon (60-ft. line, 6d6 fire damage, Reflex DC 13 half, usable every 1d4 rounds)</t>
  </si>
  <si>
    <t>Str 18, Dex 15, Con -, Int -, Wis 11, Cha 1</t>
  </si>
  <si>
    <t>metallic feathers</t>
  </si>
  <si>
    <t xml:space="preserve"> any urban (Magnimar)</t>
  </si>
  <si>
    <t>solitary, assembly (2-4), or choir (5-8)</t>
  </si>
  <si>
    <t>This brass statue is sculpted in the shape of an angel with metal wings, and its halo takes the form of a burning crown.</t>
  </si>
  <si>
    <t>Magnimar City Of Monuments</t>
  </si>
  <si>
    <t>Deflective Wings (Ex) As a standard action, an angelic guardian can spread its wings and protect a single adjacent creature from the next ranged attack. The next time the protected creature would normally be hit with an attack from a ranged attack, the attack is instead deflected and the protected creature takes no damage. An angelic guardian can only deflect one ranged attack per turn in this way. This effect lasts until the angelic guardian's next turn or until the protected creature leaves its square, whichever comes first.  Metallic Feathers (Ex) An angelic guardian's wings are honed to razor-sharp edges, and attacks with them deal slashing damage instead of bludgeoning damage.</t>
  </si>
  <si>
    <t>Those toiling in the Golemworks of Magnimar provide myriad goods to their buyers, but perhaps none are so popular as the highly sought-after angelic guardian. Nobles, entrepreneurs, and wealthy paranoiacs alike purchase angelic guardians to serve as their personal protectors. Though inspired by Varisian depictions of angelic beings, these metallic beings are not truly from another plane, but are instead merely stylized automatons designed to watch over and protect their masters. They can be found throughout much of the Summit, where they line aristocrats' gardens and stand stoically for days or even weeks without moving, their burning halos the only feature suggestive of animation.  Angelic guardians can be forged from various substances, though their bodies are typically made from brass and their wings from steel. Angelic guardians stand nearly 7 feet tall and weigh 2,000 pounds.  Construction  An angelic guardian is made from 2,000 pounds of metal that is treated with unguents and ointments worth 2,000 gp.  Angelic Guardian  CL 9th; Price 22,000 gp  CONSTRUCTION  Requirements Craft Construct, mage armor, scorching ray, creator must be caster level 10th; Skill Craft (sculpture) or Knowledge (engineering) DC 15; Cost 12,000 gp</t>
  </si>
  <si>
    <t>&lt;link rel="stylesheet"href="PF.css"&gt;&lt;div&gt;&lt;h2&gt;Angelic Guardian&lt;/h2&gt;&lt;h3&gt;&lt;i&gt;This brass statue is sculpted in the shape of an angel with metal wings, and its halo takes the form of a burning crown.&lt;/i&gt;&lt;/h3&gt;&lt;br&gt;&lt;/div&gt;&lt;div class="heading"&gt;&lt;p class="alignleft"&gt;Angelic Guardian&lt;/p&gt;&lt;p class="alignright"&gt;CR 5&lt;/p&gt;&lt;div style="clear: both;"&gt;&lt;/div&gt;&lt;/div&gt;&lt;div&gt;&lt;h5&gt;&lt;b&gt;XP &lt;/b&gt;1,600&lt;/h5&gt;&lt;h5&gt;N Medium construct &lt;/h5&gt;&lt;h5&gt;&lt;b&gt;Init &lt;/b&gt;+2; &lt;b&gt;Senses &lt;/b&gt;darkvision 60 ft., low-light vision; Perception +0&lt;/h5&gt;&lt;/div&gt;&lt;hr/&gt;&lt;div&gt;&lt;h5&gt;&lt;b&gt;DEFENSE&lt;/b&gt;&lt;/h5&gt;&lt;/div&gt;&lt;hr/&gt;&lt;div&gt;&lt;h5&gt;&lt;b&gt;AC &lt;/b&gt;18, touch 12, flat-footed 16 (+2 Dex, +6 natural)&lt;/h5&gt;&lt;h5&gt;&lt;b&gt;hp &lt;/b&gt;53 (6d10+20)&lt;/h5&gt;&lt;h5&gt;&lt;b&gt;Fort &lt;/b&gt;+2, &lt;b&gt;Ref &lt;/b&gt;+4, &lt;b&gt;Will &lt;/b&gt;+2&lt;/h5&gt;&lt;h5&gt;&lt;b&gt;Defensive Abilities &lt;/b&gt;deflective wings; &lt;b&gt;DR &lt;/b&gt;5/adamantine; &lt;b&gt;Immune &lt;/b&gt;construct traits, fire&lt;/h5&gt;&lt;/div&gt;&lt;hr/&gt;&lt;div&gt;&lt;h5&gt;&lt;b&gt;OFFENSE&lt;/b&gt;&lt;/h5&gt;&lt;/div&gt;&lt;hr/&gt;&lt;div&gt;&lt;h5&gt;&lt;b&gt;Spd &lt;/b&gt;30 ft., fly 60 ft. (average)&lt;/h5&gt;&lt;h5&gt;&lt;b&gt;Melee &lt;/b&gt;2 slams +10 (1d6+4), 2 wings +5 (1d4+2)&lt;/h5&gt;&lt;h5&gt;&lt;b&gt;Space &lt;/b&gt;5 ft.; &lt;b&gt;Reach &lt;/b&gt;5 ft.&lt;/h5&gt;&lt;h5&gt;&lt;b&gt;Special Attacks &lt;/b&gt;breath weapon (60-ft. line, 6d6 fire damage, Reflex DC 13 half, usable every 1d4 rounds)&lt;/h5&gt;&lt;/div&gt;&lt;hr/&gt;&lt;div&gt;&lt;h5&gt;&lt;b&gt;STATISTICS&lt;/b&gt;&lt;/h5&gt;&lt;/div&gt;&lt;hr/&gt;&lt;div&gt;&lt;h5&gt;&lt;b&gt;Str &lt;/b&gt;18, &lt;b&gt;Dex &lt;/b&gt;15, &lt;b&gt;Con &lt;/b&gt;-, &lt;b&gt;Int &lt;/b&gt; -, &lt;b&gt;Wis &lt;/b&gt;11, &lt;b&gt;Cha &lt;/b&gt;1&lt;/h5&gt;&lt;h5&gt;&lt;b&gt;Base Atk &lt;/b&gt;+6; &lt;b&gt;CMB &lt;/b&gt;+10; &lt;b&gt;CMD &lt;/b&gt;22&lt;/h5&gt;&lt;h5&gt;&lt;b&gt;Languages &lt;/b&gt;Common (cannot speak)&lt;/h5&gt;&lt;h5&gt;&lt;b&gt;SQ &lt;/b&gt;metallic feathers&lt;/h5&gt;&lt;/div&gt;&lt;hr/&gt;&lt;div&gt;&lt;h5&gt;&lt;b&gt;ECOLOGY&lt;/b&gt;&lt;/h5&gt;&lt;/div&gt;&lt;hr/&gt;&lt;div&gt;&lt;h5&gt;&lt;b&gt;Environment &lt;/b&gt; any urban (Magnimar)&lt;/h5&gt;&lt;h5&gt;&lt;b&gt;Organization &lt;/b&gt;solitary, assembly (2-4), or choir (5-8)&lt;/h5&gt;&lt;h5&gt;&lt;b&gt;Treasure &lt;/b&gt;none&lt;/h5&gt;&lt;/div&gt;&lt;hr/&gt;&lt;div&gt;&lt;h5&gt;&lt;b&gt;SPECIAL ABILITIES&lt;/b&gt;&lt;/h5&gt;&lt;/div&gt;&lt;hr/&gt;&lt;div&gt;&lt;/h5&gt;&lt;h5&gt;&lt;b&gt;Deflective Wings (Ex)&lt;/b&gt; As a standard action, an angelic guardian can spread its wings and protect a single adjacent creature from the next ranged attack. The next time the protected creature would normally be hit with an attack from a ranged attack, the attack is instead deflected and the protected creature takes no damage. An angelic guardian can only deflect one ranged attack per turn in this way. This effect lasts until the angelic guardian's next turn or until the protected creature leaves its square, whichever comes first.  &lt;/h5&gt;&lt;h5&gt;&lt;b&gt;Metallic Feathers (Ex)&lt;/b&gt; An angelic guardian's wings are honed to razor-sharp edges, and attacks with them deal slashing damage instead of bludgeoning damage.&lt;/h5&gt;&lt;/div&gt;&lt;br&gt;&lt;div&gt;&lt;h4&gt;&lt;p&gt;&lt;p&gt;Those toiling in the Golemworks of Magnimar provide myriad goods to their buyers, but perhaps none are so popular as the highly sought-after angelic guardian. Nobles, entrepreneurs, and wealthy paranoiacs alike purchase angelic guardians to serve as their personal protectors. Though inspired by Varisian depictions of angelic beings, these metallic beings are not truly from another plane, but are instead merely stylized automatons designed to watch over and protect their masters. They can be found throughout much of the Summit, where they line aristocrats' gardens and stand stoically for days or even weeks without moving, their burning halos the only feature suggestive of animation.  Angelic guardians can be forged from various substances, though their bodies are typically made from brass and their wings from steel. Angelic guardians stand nearly 7 feet tall and weigh 2,000 pounds.  &lt;br&gt;&lt;b&gt;Construction&lt;/b&gt;&lt;br&gt;  An angelic guardian is made from 2,000 pounds of metal that is treated with unguents and ointments worth 2,000 gp.  &lt;/h5&gt;&lt;h5&gt;&lt;b&gt;Angelic Guardian &lt;/b&gt; &lt;br&gt;&lt;b&gt;CL&lt;/b&gt; 9th; &lt;b&gt;Price&lt;/b&gt; 22,000 gp  &lt;/h5&gt;&lt;h5&gt;&lt;b&gt;CONSTRUCTION &lt;/b&gt; &lt;/h5&gt;&lt;h5&gt;&lt;b&gt;Requirements &lt;/b&gt;Craft Construct, &lt;i&gt;mage armor&lt;/i&gt;, &lt;i&gt;scorching ray&lt;/i&gt;, creator must be caster level 10th; &lt;b&gt;Skill&lt;/b&gt; Craft (sculpture) or Knowledge (engineering) DC 15; &lt;b&gt;Cost&lt;/b&gt; 12,000 gp&lt;/p&gt;&lt;/h4&gt;&lt;/div&gt;</t>
  </si>
  <si>
    <t>Aspis Agents</t>
  </si>
  <si>
    <t>Male human</t>
  </si>
  <si>
    <t>bard 5</t>
  </si>
  <si>
    <t>(+4 armor, +2 Dex, +0 natural)</t>
  </si>
  <si>
    <t>(5d8)</t>
  </si>
  <si>
    <t>Fort +0, Ref +6, Will +5; +4 vs. bardic performance, language-dependent, and sonic</t>
  </si>
  <si>
    <t>+4 vs. bardic performance, language-dependent, and sonic</t>
  </si>
  <si>
    <t>+1 rapier +6 (1d6+2/18-20)</t>
  </si>
  <si>
    <t>bardic performance 15 rounds/day (countersong, distraction, fascinate, inspire competence +2, inspire courage +2)</t>
  </si>
  <si>
    <t>Bard Spells Known (CL 5th; concentration +8)   2nd (3/day)-alter self, invisibility, mirror image   1st (5/day)-charm person (DC 14), comprehend languages, disguise self, sleep (DC 14)   0 (at will)-daze (DC 13), detect magic, ghost sound (DC 13), lullaby (DC 13), prestidigitation, read magic</t>
  </si>
  <si>
    <t>Str 12, Dex 14, Con 8, Int 12, Wis 13, Cha 16</t>
  </si>
  <si>
    <t>Alertness, Arcane Strike, Deceitful, Weapon Finesse</t>
  </si>
  <si>
    <t>Acrobatics +7, Bluff +5, Diplomacy +11, Disguise +12, Intimidate +10, Knowledge (local) +7, Knowledge (nobility) +7, Perception +10, Perform (oratory) +11, Sense Motive +10, Sleight of Hand +9, Stealth +7</t>
  </si>
  <si>
    <t>Common, Varisian</t>
  </si>
  <si>
    <t>bardic knowledge +2, lore master 1/ day, versatile performance (oratory)</t>
  </si>
  <si>
    <t xml:space="preserve"> any (Vista)</t>
  </si>
  <si>
    <t>solitary, pair, or company (3-12)</t>
  </si>
  <si>
    <t>NPC gear (chain shirt, +1 rapier, potions of cure light wounds [2], antitoxin, oil of taggit [2], sassone leaf residue [2], other treasure)</t>
  </si>
  <si>
    <t>Richly attired in noble's garbs, this savvy man boasts a colorful cloak, a bulging coin purse, and a fine rapier at his side.</t>
  </si>
  <si>
    <t>Magnimar's relatively loose laws and the aff luence of the Vista district bring members of the Aspis Consortium to the city in droves. Their primary base of operations in Varisia is located in this district, a bronze-faced building with heavy doors emblazoned with sigils of three intertwined asps. The Aspis Consortium has had a presence in Magnimar for nearly a century, though agents have had to proceed more cautiously of late, following the recent founding of a Pathfinder lodge in the city.  Aspis agents in Magnimar favor no particular class, and agents from all walks of life can be found throughout the city. Some are rogues or fighters, while others practice the arcane arts as sorcerers or wizards. Quite a few, however, come from the ranks of bards, utilizing their various skills, social graces, and musical talents to covertly extort buyers, to beat Pathfinders to major finds, or simply to steal such treasures out from under Pathfinders' very noses.  As with Aspis headquarters in other parts of the Inner Sea, the leadership of Magnimar's Consortium is broken up into a strict hierarchy of power. The lowest and most common members are paid mercenaries who partake in the various odd jobs assigned by true Aspis agents, whether such tasks involve pillaging Thassilonian ruins or taking care of pesky competitors who would seek to hinder the Consortium's endeavors. Bronze agents are made up of Magnimar's dockworkers, freelancers, and lowly adventurers seeking money and improved status, while those agents wielding silver emblems organize the activities of their underlings throughout the regions surrounding the city. Only a couple gold agents operate in Magnimar, though their inf luence and power extends to nearly all the corners of Varisia, and their word is law as far as lesser agents are concerned.  While the NPC depicted here represents a city-based agent who excels at espionage, deceit, and other urbane tactics, those working for the Aspis Consortium in Magnimar take myriad forms. The company has enlisted warlords and wizards alike, and even some adventuring groups find their way onto the Consortium's payroll-all it takes is the gumption and means to find lost treasures and bring them back to the auction house, as well as a certain lack of ethics and a strong sense of cupidity for those who wish to rise in rank.</t>
  </si>
  <si>
    <t>&lt;link rel="stylesheet"href="PF.css"&gt;&lt;div&gt;&lt;h2&gt;Aspis Agent&lt;/h2&gt;&lt;h3&gt;&lt;i&gt;Richly attired in noble's garbs, this savvy man boasts a colorful cloak, a bulging coin purse, and a fine rapier at his side.&lt;/i&gt;&lt;/h3&gt;&lt;br&gt;&lt;/div&gt;&lt;div class="heading"&gt;&lt;p class="alignleft"&gt;Aspis Agent&lt;/p&gt;&lt;p class="alignright"&gt;CR 4&lt;/p&gt;&lt;div style="clear: both;"&gt;&lt;/div&gt;&lt;/div&gt;&lt;div&gt;&lt;h5&gt;&lt;b&gt;XP &lt;/b&gt;1,200&lt;/h5&gt;&lt;h5&gt;Male human bard 5&lt;/h5&gt;&lt;h5&gt;LE Medium humanoid (human)&lt;/h5&gt;&lt;h5&gt;&lt;b&gt;Init &lt;/b&gt;+2; &lt;b&gt;Senses &lt;/b&gt;Perception +10&lt;/h5&gt;&lt;/div&gt;&lt;hr/&gt;&lt;div&gt;&lt;h5&gt;&lt;b&gt;DEFENSE&lt;/b&gt;&lt;/h5&gt;&lt;/div&gt;&lt;hr/&gt;&lt;div&gt;&lt;h5&gt;&lt;b&gt;AC &lt;/b&gt;16, touch 12, flat-footed 14 (+4 armor, +2 Dex)&lt;/h5&gt;&lt;h5&gt;&lt;b&gt;hp &lt;/b&gt;26 (5d8)&lt;/h5&gt;&lt;h5&gt;&lt;b&gt;Fort &lt;/b&gt;+0, &lt;b&gt;Ref &lt;/b&gt;+6, &lt;b&gt;Will &lt;/b&gt;+5; +4 vs. bardic performance, language-dependent, and sonic&lt;/h5&gt;&lt;/div&gt;&lt;hr/&gt;&lt;div&gt;&lt;h5&gt;&lt;b&gt;OFFENSE&lt;/b&gt;&lt;/h5&gt;&lt;/div&gt;&lt;hr/&gt;&lt;div&gt;&lt;h5&gt;&lt;b&gt;Spd &lt;/b&gt;30 ft.&lt;/h5&gt;&lt;h5&gt;&lt;b&gt;Melee &lt;/b&gt;&lt;i&gt;&lt;i&gt;+1 rapier&lt;/i&gt;&lt;/i&gt; +6 (1d6+2/18-20)&lt;/h5&gt;&lt;h5&gt;&lt;b&gt;Space &lt;/b&gt;5 ft.; &lt;b&gt;Reach &lt;/b&gt;5 ft.&lt;/h5&gt;&lt;h5&gt;&lt;b&gt;Special Attacks &lt;/b&gt;bardic performance 15 rounds/day (countersong, distraction, fascinate, inspire competence +2, inspire courage +2)&lt;/h5&gt;&lt;h5&gt;&lt;b&gt;Bard Spells Known&lt;/b&gt; (CL 5th; concentration +8) &lt;/br&gt;2nd (3/day)&amp;mdash;&lt;i&gt;alter self&lt;/i&gt;, &lt;i&gt;invisibility&lt;/i&gt;, &lt;i&gt;mirror image&lt;/i&gt; &lt;/br&gt;1st (5/day)&amp;mdash;&lt;i&gt;charm person&lt;/i&gt; (DC 14), &lt;i&gt;comprehend languages&lt;/i&gt;, &lt;i&gt;disguise self&lt;/i&gt;, &lt;i&gt;sleep&lt;/i&gt; (DC 14) &lt;/br&gt;0 (at will)&amp;mdash;&lt;i&gt;daze&lt;/i&gt; (DC 13), &lt;i&gt;detect magic&lt;/i&gt;, &lt;i&gt;ghost sound&lt;/i&gt; (DC 13), &lt;i&gt;lullaby&lt;/i&gt; (DC 13), &lt;i&gt;prestidigitation&lt;/i&gt;, &lt;i&gt;read magic&lt;/i&gt;&lt;/h5&gt;&lt;/h5&gt;&lt;/div&gt;&lt;hr/&gt;&lt;div&gt;&lt;h5&gt;&lt;b&gt;STATISTICS&lt;/b&gt;&lt;/h5&gt;&lt;/div&gt;&lt;hr/&gt;&lt;div&gt;&lt;h5&gt;&lt;b&gt;Str &lt;/b&gt;12, &lt;b&gt;Dex &lt;/b&gt;14, &lt;b&gt;Con &lt;/b&gt;8, &lt;b&gt;Int &lt;/b&gt; 12, &lt;b&gt;Wis &lt;/b&gt;13, &lt;b&gt;Cha &lt;/b&gt;16&lt;/h5&gt;&lt;h5&gt;&lt;b&gt;Base Atk &lt;/b&gt;+3; &lt;b&gt;CMB &lt;/b&gt;+4; &lt;b&gt;CMD &lt;/b&gt;16&lt;/h5&gt;&lt;h5&gt;&lt;b&gt;Feats &lt;/b&gt;Alertness, Arcane Strike, Deceitful, Weapon Finesse&lt;/h5&gt;&lt;h5&gt;&lt;b&gt;Skills &lt;/b&gt;Acrobatics +7, Bluff +5, Diplomacy +11, Disguise +12, Intimidate +10, Knowledge (local) +7, Knowledge (nobility) +7, Perception +10, Perform (oratory) +11, Sense Motive +10, Sleight of Hand +9, Stealth +7&lt;/h5&gt;&lt;h5&gt;&lt;b&gt;Languages &lt;/b&gt;Common, Varisian&lt;/h5&gt;&lt;h5&gt;&lt;b&gt;SQ &lt;/b&gt;bardic knowledge +2, lore master 1/ day, versatile performance (oratory)&lt;/h5&gt;&lt;/div&gt;&lt;hr/&gt;&lt;div&gt;&lt;h5&gt;&lt;b&gt;ECOLOGY&lt;/b&gt;&lt;/h5&gt;&lt;/div&gt;&lt;hr/&gt;&lt;div&gt;&lt;h5&gt;&lt;b&gt;Environment &lt;/b&gt; any (Vista)&lt;/h5&gt;&lt;h5&gt;&lt;b&gt;Organization &lt;/b&gt;solitary, pair, or company (3-12)&lt;/h5&gt;&lt;h5&gt;&lt;b&gt;Treasure &lt;/b&gt;NPC gear (chain shirt, &lt;i&gt;+1 rapier&lt;/i&gt;, &lt;i&gt;potions of cure light wounds&lt;/i&gt; [2], antitoxin, oil of taggit [2], sassone leaf residue [2], other treasure)&lt;/h5&gt;&lt;/div&gt;&lt;br&gt;&lt;div&gt;&lt;h4&gt;&lt;p&gt;&lt;p&gt;Magnimar's relatively loose laws and the aff luence of the Vista district bring members of the Aspis Consortium to the city in droves. Their primary base of operations in Varisia is located in this district, a bronze-faced building with heavy doors emblazoned with sigils of three intertwined asps. The Aspis Consortium has had a presence in Magnimar for nearly a century, though agents have had to proceed more cautiously of late, following the recent founding of a Pathfinder lodge in the city.  Aspis agents in Magnimar favor no particular class, and agents from all walks of life can be found throughout the city. Some are rogues or fighters, while others practice the arcane arts as sorcerers or wizards. Quite a few, however, come from the ranks of bards, utilizing their various skills, social graces, and musical talents to covertly extort buyers, to beat Pathfinders to major finds, or simply to steal such treasures out from under Pathfinders' very noses.  As with Aspis headquarters in other parts of the Inner Sea, the leadership of Magnimar's Consortium is broken up into a strict hierarchy of power. The lowest and most common members are paid mercenaries who partake in the various odd jobs assigned by true Aspis agents, whether such tasks involve pillaging Thassilonian ruins or taking care of pesky competitors who would seek to hinder the Consortium's endeavors. Bronze agents are made up of Magnimar's dockworkers, freelancers, and lowly adventurers seeking money and improved status, while those agents wielding silver emblems organize the activities of their underlings throughout the regions surrounding the city. Only a couple gold agents operate in Magnimar, though their inf luence and power extends to nearly all the corners of Varisia, and their word is law as far as lesser agents are concerned.  While the NPC depicted here represents a city-based agent who excels at espionage, deceit, and other urbane tactics, those working for the Aspis Consortium in Magnimar take myriad forms. The company has enlisted warlords and wizards alike, and even some adventuring groups find their way onto the Consortium's payroll-all it takes is the gumption and means to find lost treasures and bring them back to the auction house, as well as a certain lack of ethics and a strong sense of cupidity for those who wish to rise in rank.&lt;/p&gt;&lt;/h4&gt;&lt;/div&gt;</t>
  </si>
  <si>
    <t>City Guards</t>
  </si>
  <si>
    <t>warrior 2</t>
  </si>
  <si>
    <t>Fort +3, Ref +0, Will +1</t>
  </si>
  <si>
    <t>halberd +4 (1d10+1/x3) or   sap +3 (1d6+1 nonlethal)</t>
  </si>
  <si>
    <t>Str 13, Dex 11, Con 10, Int 8, Wis 12, Cha 11</t>
  </si>
  <si>
    <t>Improved Initiative, Weapon Focus (halberd)</t>
  </si>
  <si>
    <t>Intimidate +5, Perception +3</t>
  </si>
  <si>
    <t xml:space="preserve"> any (Magnimar)</t>
  </si>
  <si>
    <t>solitary, pair, patrol (3-5), or squad (6-10)</t>
  </si>
  <si>
    <t>NPC gear (masterwork scale mail, halberd, light crossbow with 20 bolts, sap, bullseye lantern, manacles, signal whistle, other treasure)</t>
  </si>
  <si>
    <t>Clad in blue-tinted scale mail and carrying a halberd, this guard patrols the city with a keen eye.</t>
  </si>
  <si>
    <t>Magnimar</t>
  </si>
  <si>
    <t>Magnimar has few laws for a city its size, but it still employs a sizable force of guards, centralized within the towering Arvensoar. Guards walk the streets regularly, policing the various quarters and maintaining peace throughout the city, though the wealthier districts see noticeably more protection than areas such as the Shadow. Magnimar's city guards are trained to detain criminals and keep the peace without needless violence, using nonlethal force in all but the most extreme cases.</t>
  </si>
  <si>
    <t>&lt;link rel="stylesheet"href="PF.css"&gt;&lt;div&gt;&lt;h2&gt;Magnimar, City Guard&lt;/h2&gt;&lt;h3&gt;&lt;i&gt;Clad in blue-tinted scale mail and carrying a halberd, this guard patrols the city with a keen eye.&lt;/i&gt;&lt;/h3&gt;&lt;br&gt;&lt;/div&gt;&lt;div class="heading"&gt;&lt;p class="alignleft"&gt;City Guard&lt;/p&gt;&lt;p class="alignright"&gt;CR 1/3&lt;/p&gt;&lt;div style="clear: both;"&gt;&lt;/div&gt;&lt;/div&gt;&lt;div&gt;&lt;h5&gt;&lt;b&gt;XP &lt;/b&gt;135&lt;/h5&gt;&lt;h5&gt;Male human warrior 2&lt;/h5&gt;&lt;h5&gt;N Medium humanoid (human)&lt;/h5&gt;&lt;h5&gt;&lt;b&gt;Init &lt;/b&gt;+4; &lt;b&gt;Senses &lt;/b&gt;Perception +3&lt;/h5&gt;&lt;/div&gt;&lt;hr/&gt;&lt;div&gt;&lt;h5&gt;&lt;b&gt;DEFENSE&lt;/b&gt;&lt;/h5&gt;&lt;/div&gt;&lt;hr/&gt;&lt;div&gt;&lt;h5&gt;&lt;b&gt;AC &lt;/b&gt;15, touch 10, flat-footed 15 (+5 armor)&lt;/h5&gt;&lt;h5&gt;&lt;b&gt;hp &lt;/b&gt;13 (2d10+2)&lt;/h5&gt;&lt;h5&gt;&lt;b&gt;Fort &lt;/b&gt;+3, &lt;b&gt;Ref &lt;/b&gt;+0, &lt;b&gt;Will &lt;/b&gt;+1&lt;/h5&gt;&lt;/div&gt;&lt;hr/&gt;&lt;div&gt;&lt;h5&gt;&lt;b&gt;OFFENSE&lt;/b&gt;&lt;/h5&gt;&lt;/div&gt;&lt;hr/&gt;&lt;div&gt;&lt;h5&gt;&lt;b&gt;Spd &lt;/b&gt;20 ft.&lt;/h5&gt;&lt;h5&gt;&lt;b&gt;Melee &lt;/b&gt;halberd +4 (1d10+1/x3) or &lt;/br&gt;  sap +3 (1d6+1 nonlethal)&lt;/h5&gt;&lt;h5&gt;&lt;b&gt;Ranged &lt;/b&gt;light crossbow +2 (1d8/19-20)&lt;/h5&gt;&lt;h5&gt;&lt;b&gt;Space &lt;/b&gt;5 ft.; &lt;b&gt;Reach &lt;/b&gt;5 ft.&lt;/h5&gt;&lt;/div&gt;&lt;hr/&gt;&lt;div&gt;&lt;h5&gt;&lt;b&gt;STATISTICS&lt;/b&gt;&lt;/h5&gt;&lt;/div&gt;&lt;hr/&gt;&lt;div&gt;&lt;h5&gt;&lt;b&gt;Str &lt;/b&gt;13, &lt;b&gt;Dex &lt;/b&gt;11, &lt;b&gt;Con &lt;/b&gt;10, &lt;b&gt;Int &lt;/b&gt; 8, &lt;b&gt;Wis &lt;/b&gt;12, &lt;b&gt;Cha &lt;/b&gt;11&lt;/h5&gt;&lt;h5&gt;&lt;b&gt;Base Atk &lt;/b&gt;+2; &lt;b&gt;CMB &lt;/b&gt;+3; &lt;b&gt;CMD &lt;/b&gt;13&lt;/h5&gt;&lt;h5&gt;&lt;b&gt;Feats &lt;/b&gt;Improved Initiative, Weapon Focus (halberd)&lt;/h5&gt;&lt;h5&gt;&lt;b&gt;Skills &lt;/b&gt;Intimidate +5, Perception +3&lt;/h5&gt;&lt;h5&gt;&lt;b&gt;Languages &lt;/b&gt;Common&lt;/h5&gt;&lt;/div&gt;&lt;hr/&gt;&lt;div&gt;&lt;h5&gt;&lt;b&gt;ECOLOGY&lt;/b&gt;&lt;/h5&gt;&lt;/div&gt;&lt;hr/&gt;&lt;div&gt;&lt;h5&gt;&lt;b&gt;Environment &lt;/b&gt; any (Magnimar)&lt;/h5&gt;&lt;h5&gt;&lt;b&gt;Organization &lt;/b&gt;solitary, pair, patrol (3-5), or squad (6-10)&lt;/h5&gt;&lt;h5&gt;&lt;b&gt;Treasure &lt;/b&gt;NPC gear (masterwork scale mail, halberd, light crossbow with 20 bolts, sap, bullseye lantern, manacles, signal whistle, other treasure)&lt;/h5&gt;&lt;/div&gt;&lt;br&gt;&lt;div&gt;&lt;h4&gt;&lt;p&gt;&lt;p&gt;Magnimar has few laws for a city its size, but it still employs a sizable force of guards, centralized within the towering Arvensoar. Guards walk the streets regularly, policing the various quarters and maintaining peace throughout the city, though the wealthier districts see noticeably more protection than areas such as the Shadow. Magnimar's city guards are trained to detain criminals and keep the peace without needless violence, using nonlethal force in all but the most extreme cases.&lt;/p&gt;&lt;/h4&gt;&lt;/div&gt;</t>
  </si>
  <si>
    <t>City Watch Captains</t>
  </si>
  <si>
    <t>Female human</t>
  </si>
  <si>
    <t>(+6 armor, +2 Dex, +0 natural)</t>
  </si>
  <si>
    <t>Fort +5, Ref +3, Will +1; +1 vs. fear</t>
  </si>
  <si>
    <t>+1 longsword +8 (1d8+6/19-20), mwk swordbreaker dagger +6 (1d4+1)</t>
  </si>
  <si>
    <t>mwk light crossbow +8 (1d8/19-20)</t>
  </si>
  <si>
    <t>weapon training (heavy blades +1)</t>
  </si>
  <si>
    <t>Str 15, Dex 15, Con 12, Int 13, Wis 10, Cha 10</t>
  </si>
  <si>
    <t>Combat Expertise, Exotic Weapon Proficiency (swordbreaker dagger), Improved Disarm, Two-Weapon Fighting, Weapon Focus (longsword), Weapon Focus (swordbreaker dagger), Weapon Specialization (longsword)</t>
  </si>
  <si>
    <t>Climb +5, Handle Animal +6, Intimidate +6, Knowledge (local) +4, Perception +5, Ride +5</t>
  </si>
  <si>
    <t>NPC gear (masterwork chainmail, +1 longsword, masterwork light crossbow with 20 bolts, masterwork swordbreaker dagger, potions of cure light wounds [2], masterwork manacles, signal whistle, other treasure)</t>
  </si>
  <si>
    <t>Confident and careful, this guard captain has a determined gait and wields a crossbow in addition to her fine blades.</t>
  </si>
  <si>
    <t>Magnimarian watch captains are selected from the ranks of proven city guards and undergo more training than standard troops. Captain Acacia Uriana demands intelligent watch captains, and many are trained in investigative techniques to help solve ongoing crimes throughout the city, as well as to collect valuable evidence that helps determine a suspect's guilt or innocence. Watch captains train in deadlier weapons than their more common counterparts, and most prefer to wield two blades at a given time; like city guards, however, they prefer to use nonlethal means to handle minor crimes, and are adept at disarming their opponents with their swordbreaker daggers.</t>
  </si>
  <si>
    <t>&lt;link rel="stylesheet"href="PF.css"&gt;&lt;div&gt;&lt;h2&gt;Magnimar, City Watch Captain&lt;/h2&gt;&lt;h3&gt;&lt;i&gt;Confident and careful, this guard captain has a determined gait and wields a crossbow in addition to her fine blades.&lt;/i&gt;&lt;/h3&gt;&lt;br&gt;&lt;/div&gt;&lt;div class="heading"&gt;&lt;p class="alignleft"&gt;City Watch Captain&lt;/p&gt;&lt;p class="alignright"&gt;CR 4&lt;/p&gt;&lt;div style="clear: both;"&gt;&lt;/div&gt;&lt;/div&gt;&lt;div&gt;&lt;h5&gt;&lt;b&gt;XP &lt;/b&gt;1,200&lt;/h5&gt;&lt;h5&gt;Female human fighter 5&lt;/h5&gt;&lt;h5&gt;LN Medium humanoid (human)&lt;/h5&gt;&lt;h5&gt;&lt;b&gt;Init &lt;/b&gt;+2; &lt;b&gt;Senses &lt;/b&gt;Perception +5&lt;/h5&gt;&lt;/div&gt;&lt;hr/&gt;&lt;div&gt;&lt;h5&gt;&lt;b&gt;DEFENSE&lt;/b&gt;&lt;/h5&gt;&lt;/div&gt;&lt;hr/&gt;&lt;div&gt;&lt;h5&gt;&lt;b&gt;AC &lt;/b&gt;18, touch 12, flat-footed 16 (+6 armor, +2 Dex)&lt;/h5&gt;&lt;h5&gt;&lt;b&gt;hp &lt;/b&gt;42 (5d10+10)&lt;/h5&gt;&lt;h5&gt;&lt;b&gt;Fort &lt;/b&gt;+5, &lt;b&gt;Ref &lt;/b&gt;+3, &lt;b&gt;Will &lt;/b&gt;+1; +1 vs. fear&lt;/h5&gt;&lt;h5&gt;&lt;b&gt;Defensive Abilities &lt;/b&gt;bravery +1&lt;/h5&gt;&lt;/div&gt;&lt;hr/&gt;&lt;div&gt;&lt;h5&gt;&lt;b&gt;OFFENSE&lt;/b&gt;&lt;/h5&gt;&lt;/div&gt;&lt;hr/&gt;&lt;div&gt;&lt;h5&gt;&lt;b&gt;Spd &lt;/b&gt;30 ft.&lt;/h5&gt;&lt;h5&gt;&lt;b&gt;Melee &lt;/b&gt;&lt;i&gt;&lt;i&gt;+1 longsword&lt;/i&gt;&lt;/i&gt; +8 (1d8+6/19-20), mwk swordbreaker dagger +6 (1d4+1)&lt;/h5&gt;&lt;h5&gt;&lt;b&gt;Ranged &lt;/b&gt;mwk light crossbow +8 (1d8/19-20)&lt;/h5&gt;&lt;h5&gt;&lt;b&gt;Space &lt;/b&gt;5 ft.; &lt;b&gt;Reach &lt;/b&gt;5 ft.&lt;/h5&gt;&lt;h5&gt;&lt;b&gt;Special Attacks &lt;/b&gt;weapon training (heavy blades +1)&lt;/h5&gt;&lt;/div&gt;&lt;hr/&gt;&lt;div&gt;&lt;h5&gt;&lt;b&gt;STATISTICS&lt;/b&gt;&lt;/h5&gt;&lt;/div&gt;&lt;hr/&gt;&lt;div&gt;&lt;h5&gt;&lt;b&gt;Str &lt;/b&gt;15, &lt;b&gt;Dex &lt;/b&gt;15, &lt;b&gt;Con &lt;/b&gt;12, &lt;b&gt;Int &lt;/b&gt; 13, &lt;b&gt;Wis &lt;/b&gt;10, &lt;b&gt;Cha &lt;/b&gt;10&lt;/h5&gt;&lt;h5&gt;&lt;b&gt;Base Atk &lt;/b&gt;+5; &lt;b&gt;CMB &lt;/b&gt;+7; &lt;b&gt;CMD &lt;/b&gt;19&lt;/h5&gt;&lt;h5&gt;&lt;b&gt;Feats &lt;/b&gt;Combat Expertise, Exotic Weapon Proficiency (swordbreaker dagger), Improved Disarm, Two-Weapon Fighting, Weapon Focus (longsword), Weapon Focus (swordbreaker dagger), Weapon Specialization (longsword)&lt;/h5&gt;&lt;h5&gt;&lt;b&gt;Skills &lt;/b&gt;Climb +5, Handle Animal +6, Intimidate +6, Knowledge (local) +4, Perception +5, Ride +5&lt;/h5&gt;&lt;h5&gt;&lt;b&gt;Languages &lt;/b&gt;Common, Varisian&lt;/h5&gt;&lt;h5&gt;&lt;b&gt;SQ &lt;/b&gt;armor training 1&lt;/h5&gt;&lt;/div&gt;&lt;hr/&gt;&lt;div&gt;&lt;h5&gt;&lt;b&gt;ECOLOGY&lt;/b&gt;&lt;/h5&gt;&lt;/div&gt;&lt;hr/&gt;&lt;div&gt;&lt;h5&gt;&lt;b&gt;Environment &lt;/b&gt; any (Magnimar)&lt;/h5&gt;&lt;h5&gt;&lt;b&gt;Organization &lt;/b&gt;solitary, pair, or trio&lt;/h5&gt;&lt;h5&gt;&lt;b&gt;Treasure &lt;/b&gt;NPC gear (masterwork chainmail, &lt;i&gt;+1 longsword&lt;/i&gt;, masterwork light crossbow with 20 bolts, masterwork swordbreaker dagger, &lt;i&gt;potions of cure light wounds&lt;/i&gt; [2], masterwork manacles, signal whistle, other treasure)&lt;/h5&gt;&lt;/div&gt;&lt;br&gt;&lt;div&gt;&lt;h4&gt;&lt;p&gt;&lt;p&gt;Magnimarian watch captains are selected from the ranks of proven city guards and undergo more training than standard troops. Captain Acacia Uriana demands intelligent watch captains, and many are trained in investigative techniques to help solve ongoing crimes throughout the city, as well as to collect valuable evidence that helps determine a suspect's guilt or innocence. Watch captains train in deadlier weapons than their more common counterparts, and most prefer to wield two blades at a given time; like city guards, however, they prefer to use nonlethal means to handle minor crimes, and are adept at disarming their opponents with their swordbreaker daggers.&lt;/p&gt;&lt;/h4&gt;&lt;/div&gt;</t>
  </si>
  <si>
    <t>Mystery Cultists</t>
  </si>
  <si>
    <t>cleric of Ashava 3</t>
  </si>
  <si>
    <t>(+1 armor, +2 Dex, +1 dodge, +0 natural)</t>
  </si>
  <si>
    <t>mwk bladed scarf +5 (1d6+1) or   dagger +4 (1d4+1/19-20)</t>
  </si>
  <si>
    <t>channel positive energy 4/ day (DC 12, 2d6)</t>
  </si>
  <si>
    <t>Domain Spell-Like Abilities (CL 3rd; concentration +6)   6/day-touch of darkness (1 rounds)   6/day-touch of good (+1)</t>
  </si>
  <si>
    <t>Cleric Spells Prepared (CL 3rd; concentration +6)   2nd-blindness/deafnessD (DC 15), lesser restoration   1st-command (DC 14), detect undead, faerie fireD, magic weapon   0 (at will)-detect magic, guidance, light, purify food and drink</t>
  </si>
  <si>
    <t>Good, Moon*</t>
  </si>
  <si>
    <t>Str 12, Dex 14, Con 10, Int 8, Wis 17, Cha 13</t>
  </si>
  <si>
    <t>Dodge, Mobility, Weapon Finesse</t>
  </si>
  <si>
    <t>Diplomacy +6, Heal +8, Knowledge (religion) +4</t>
  </si>
  <si>
    <t>solitary, ensemble (2-4), or cult (5-9)</t>
  </si>
  <si>
    <t>NPC gear (masterwork bladed scarf, light crossbow with 20 bolts, dagger, bracers of armor +1, potion of cure light wounds, other treasure)</t>
  </si>
  <si>
    <t>Every step this fashionable Varisian takes seems like part of a dance, her dozens of strange baubles tinkling with her every movement.</t>
  </si>
  <si>
    <t>Just as the legendary Mistress Ordellia Whilwren once prayed to a mysterious angel to save Magnimar from a devastating deluge, other dwellers of the city have likewise devoted themselves to holy figures, including angels, azatas, and agathions. Called "mystery cultists" by most Magnimarians because of their small numbers and esoteric manner of worship, the dedicated followers of the empyreal lords keep to themselves and rarely proselytize. Most mystery cults hold at least one of Magnimar's numerous monuments in high esteem, whether for their importance in local traditions or their part in Varisian legends. Practitioners of these religions often congregate around structures such as the Arvensoar, the Irespan, or the Mistress of Angels to practice their faith, sometimes forming assemblies of over a hundred worshipers. Although the cults' gatherings can occasionally be disruptive to the flow of traffic throughout the City of Monuments, Magnimar's leaders do little to dissuade the cults' practices, which are almost wholly harmless and serve to promote life, freedom, and other righteous virtues.  Three of the most commonly worshiped figures among the mystery cults of Magnimar are the empyreal lords Ashava, Soralyon, and Ylimancha (see page 25 for more information on these empyreal lords), though smaller cults to other celestial beings are not uncommon in the City of Monuments.</t>
  </si>
  <si>
    <t>&lt;link rel="stylesheet"href="PF.css"&gt;&lt;div&gt;&lt;h2&gt;Mystery Cultist&lt;/h2&gt;&lt;h3&gt;&lt;i&gt;Every step this fashionable Varisian takes seems like part of a dance, her dozens of strange baubles tinkling with her every movement.&lt;/i&gt;&lt;/h3&gt;&lt;br&gt;&lt;/div&gt;&lt;div class="heading"&gt;&lt;p class="alignleft"&gt;Mystery Cultist&lt;/p&gt;&lt;p class="alignright"&gt;CR 2&lt;/p&gt;&lt;div style="clear: both;"&gt;&lt;/div&gt;&lt;/div&gt;&lt;div&gt;&lt;h5&gt;&lt;b&gt;XP &lt;/b&gt;600&lt;/h5&gt;&lt;h5&gt;Female human cleric of Ashava 3&lt;/h5&gt;&lt;h5&gt;CG Medium humanoid (human)&lt;/h5&gt;&lt;h5&gt;&lt;b&gt;Init &lt;/b&gt;+2; &lt;b&gt;Senses &lt;/b&gt;Perception +3&lt;/h5&gt;&lt;/div&gt;&lt;hr/&gt;&lt;div&gt;&lt;h5&gt;&lt;b&gt;DEFENSE&lt;/b&gt;&lt;/h5&gt;&lt;/div&gt;&lt;hr/&gt;&lt;div&gt;&lt;h5&gt;&lt;b&gt;AC &lt;/b&gt;14, touch 13, flat-footed 11 (+1 armor, +2 Dex, +1 dodge)&lt;/h5&gt;&lt;h5&gt;&lt;b&gt;hp &lt;/b&gt;20 (3d8+3)&lt;/h5&gt;&lt;h5&gt;&lt;b&gt;Fort &lt;/b&gt;+3, &lt;b&gt;Ref &lt;/b&gt;+3, &lt;b&gt;Will &lt;/b&gt;+6&lt;/h5&gt;&lt;/div&gt;&lt;hr/&gt;&lt;div&gt;&lt;h5&gt;&lt;b&gt;OFFENSE&lt;/b&gt;&lt;/h5&gt;&lt;/div&gt;&lt;hr/&gt;&lt;div&gt;&lt;h5&gt;&lt;b&gt;Spd &lt;/b&gt;30 ft.&lt;/h5&gt;&lt;h5&gt;&lt;b&gt;Melee &lt;/b&gt;mwk bladed scarf +5 (1d6+1) or &lt;/br&gt;  dagger +4 (1d4+1/19-20)&lt;/h5&gt;&lt;h5&gt;&lt;b&gt;Ranged &lt;/b&gt;light crossbow +4 (1d8/19-20)&lt;/h5&gt;&lt;h5&gt;&lt;b&gt;Space &lt;/b&gt;5 ft.; &lt;b&gt;Reach &lt;/b&gt;5 ft.&lt;/h5&gt;&lt;h5&gt;&lt;b&gt;Special Attacks &lt;/b&gt;channel positive energy 4/ day (DC 12, 2d6)&lt;/h5&gt;&lt;h5&gt;&lt;b&gt;Domain Spell-Like Abilities&lt;/b&gt; (CL 3rd; concentration +6) &lt;/br&gt;6/day&amp;mdash;touch of darkness (1 rounds) &lt;/br&gt;6/day&amp;mdash;touch of good (+1)&lt;/h5&gt;&lt;/h5&gt;&lt;h5&gt;&lt;b&gt;Cleric Spells Prepared&lt;/b&gt; (CL 3rd; concentration +6) &lt;/br&gt;2nd&amp;mdash;&lt;i&gt;blindness/deafness&lt;/i&gt;&lt;sup&gt;D&lt;/sup&gt; (DC 15), &lt;i&gt;lesser restoration&lt;/i&gt; &lt;/br&gt;1st&amp;mdash;&lt;i&gt;command&lt;/i&gt; (DC 14), &lt;i&gt;detect undead&lt;/i&gt;, &lt;i&gt;faerie fire&lt;/i&gt;&lt;sup&gt;D&lt;/sup&gt;, &lt;i&gt;magic weapon&lt;/i&gt; &lt;/br&gt;0 (at will)&amp;mdash;&lt;i&gt;detect magic&lt;/i&gt;, &lt;i&gt;guidance&lt;/i&gt;, &lt;i&gt;light&lt;/i&gt;, &lt;i&gt;purify food and drink&lt;/i&gt;&lt;/h5&gt;&lt;/h5&gt;&lt;h5&gt;&lt;b&gt;D&lt;/b&gt; domain spell; &lt;b&gt;Domains &lt;/b&gt;Good, Moon*&lt;/h5&gt;&lt;/div&gt;&lt;hr/&gt;&lt;div&gt;&lt;h5&gt;&lt;b&gt;STATISTICS&lt;/b&gt;&lt;/h5&gt;&lt;/div&gt;&lt;hr/&gt;&lt;div&gt;&lt;h5&gt;&lt;b&gt;Str &lt;/b&gt;12, &lt;b&gt;Dex &lt;/b&gt;14, &lt;b&gt;Con &lt;/b&gt;10, &lt;b&gt;Int &lt;/b&gt; 8, &lt;b&gt;Wis &lt;/b&gt;17, &lt;b&gt;Cha &lt;/b&gt;13&lt;/h5&gt;&lt;h5&gt;&lt;b&gt;Base Atk &lt;/b&gt;+2; &lt;b&gt;CMB &lt;/b&gt;+3; &lt;b&gt;CMD &lt;/b&gt;16&lt;/h5&gt;&lt;h5&gt;&lt;b&gt;Feats &lt;/b&gt;Dodge, Mobility, Weapon Finesse&lt;/h5&gt;&lt;h5&gt;&lt;b&gt;Skills &lt;/b&gt;Diplomacy +6, Heal +8, Knowledge (religion) +4&lt;/h5&gt;&lt;h5&gt;&lt;b&gt;Languages &lt;/b&gt;Common, Varisian&lt;/h5&gt;&lt;h5&gt;&lt;b&gt;SQ &lt;/b&gt;aura&lt;/h5&gt;&lt;/div&gt;&lt;hr/&gt;&lt;div&gt;&lt;h5&gt;&lt;b&gt;ECOLOGY&lt;/b&gt;&lt;/h5&gt;&lt;/div&gt;&lt;hr/&gt;&lt;div&gt;&lt;h5&gt;&lt;b&gt;Environment &lt;/b&gt; any (Magnimar)&lt;/h5&gt;&lt;h5&gt;&lt;b&gt;Organization &lt;/b&gt;solitary, ensemble (2-4), or cult (5-9)&lt;/h5&gt;&lt;h5&gt;&lt;b&gt;Treasure &lt;/b&gt;NPC gear (masterwork bladed scarf, light crossbow with 20 bolts, dagger, &lt;i&gt;bracers of armor +1&lt;/i&gt;, potion of cure &lt;i&gt;light&lt;/i&gt; wounds, other treasure)&lt;/h5&gt;&lt;h5&gt;* See &lt;i&gt;Pathfinder Campaign Setting&lt;/i&gt;: &lt;i&gt;Dragon Empires Gazetteer&lt;/i&gt;.&lt;/h5&gt;&lt;/div&gt;&lt;br&gt;&lt;div&gt;&lt;h4&gt;&lt;p&gt;&lt;p&gt;Just as the legendary Mistress Ordellia Whilwren once prayed to a mysterious angel to save Magnimar from a devastating deluge, other dwellers of the city have likewise devoted themselves to holy figures, including angels, azatas, and agathions. Called "mystery cultists" by most Magnimarians because of their small numbers and esoteric manner of worship, the dedicated followers of the empyreal lords keep to themselves and rarely proselytize. Most mystery cults hold at least one of Magnimar's numerous monuments in high esteem, whether for their importance in local traditions or their part in Varisian legends. Practitioners of these religions often congregate around structures such as the Arvensoar, the Irespan, or the Mistress of Angels to practice their faith, sometimes forming assemblies of over a hundred worshipers. Although the cults' gatherings can occasionally be disruptive to the flow of traffic throughout the City of Monuments, Magnimar's leaders do little to dissuade the cults' practices, which are almost wholly harmless and serve to promote life, freedom, and other righteous virtues.  Three of the most commonly worshiped figures among the mystery cults of Magnimar are the empyreal lords Ashava, Soralyon, and Ylimancha (see page 25 for more information on these empyreal lords), though smaller cults to other celestial beings are not uncommon in the City of Monuments.&lt;/p&gt;&lt;/h4&gt;&lt;/div&gt;</t>
  </si>
  <si>
    <t>* See Pathfinder Campaign Setting: Dragon Empires Gazetteer.</t>
  </si>
  <si>
    <t>Night Scale Assassins</t>
  </si>
  <si>
    <t>Female half-elf</t>
  </si>
  <si>
    <t>rogue 5/assassin 1</t>
  </si>
  <si>
    <t>Fort +2, Ref +7, Will +1; +2 vs. enchantments</t>
  </si>
  <si>
    <t>short sword +4 (1d6+1/19-20) or   dagger +4 (1d4+1/19-20)</t>
  </si>
  <si>
    <t>+1 hand crossbow +8 (1d4+1/19-20) or   dagger +6 (1d4+2/19-20)</t>
  </si>
  <si>
    <t>death attack (DC 13), sneak attack +4d6</t>
  </si>
  <si>
    <t>Str 13, Dex 16, Con 12, Int 14, Wis 10, Cha 10</t>
  </si>
  <si>
    <t>Point-Blank Shot, Rapid Reload (hand crossbow), Skill Focus (Stealth)B, Weapon Focus (hand crossbow)</t>
  </si>
  <si>
    <t>Acrobatics +12, Bluff +9, Climb +10, Disable Device +12, Disguise +9, Escape Artist +12, Intimidate +8, Perception +11, Sleight of Hand +12, Stealth +15</t>
  </si>
  <si>
    <t>Common, Elven, Shoanti, Varisian</t>
  </si>
  <si>
    <t>elf blood, poison use, rogue talents (bleeding attack +3, lasting poison*), trapfinding +2</t>
  </si>
  <si>
    <t>NPC gear (+1 studded leather, +1 hand crossbow, daggers (5), short sword, potion of cure moderate wounds, potions of invisibility [2], shadow essence, other treasure)</t>
  </si>
  <si>
    <t>This lithe half-elven woman wields a hand crossbow and is bedecked in dark leather that blends in with the shadows.</t>
  </si>
  <si>
    <t>Magnimar has its share of criminal elements, but the Night Scales claim to rule the city's cutthroat underworld. Their various operations and misdeeds include smuggling, extortion, theft, and even outright murder every now and then. Members of the Night Scales range from toughs to pickpockets to con artists, following a strict hierarchy of power based on skill as much as social connections. Among these ranks, the Night Scale assassins are perhaps the most feared members of the thieves' guild. Such assassins are responsible for taking care of nosy adventurers or pesky guards who don't know to mind their own business. Night Scale assassins work to silence some of Magnimar's mouthiest nobles as well as its uncorrupted political figures, and it is rumored that if one can get a hold of the shadowy gang, private parties might be able to arrange an assassination for a steep price.  A Night Scale assassin puts much care and time into surveying her targets. She tails them over the course of a week, noting where they go to market, what time they wake up, and whom they talk to on a regular basis. This wealth of information allows the assassin to choose the perfect time and place for an unsuspecting hit.</t>
  </si>
  <si>
    <t>&lt;link rel="stylesheet"href="PF.css"&gt;&lt;div&gt;&lt;h2&gt;Magnimar, Night Scale Assassin&lt;/h2&gt;&lt;h3&gt;&lt;i&gt;This lithe half-elven woman wields a hand crossbow and is bedecked in dark leather that blends in with the shadows.&lt;/i&gt;&lt;/h3&gt;&lt;br&gt;&lt;/div&gt;&lt;div class="heading"&gt;&lt;p class="alignleft"&gt;Night Scale Assassin&lt;/p&gt;&lt;p class="alignright"&gt;CR 5&lt;/p&gt;&lt;div style="clear: both;"&gt;&lt;/div&gt;&lt;/div&gt;&lt;div&gt;&lt;h5&gt;&lt;b&gt;XP &lt;/b&gt;1,600&lt;/h5&gt;&lt;h5&gt;Female half-elf rogue 5/assassin 1&lt;/h5&gt;&lt;h5&gt;NE Medium humanoid (elf, human)&lt;/h5&gt;&lt;h5&gt;&lt;b&gt;Init &lt;/b&gt;+3; &lt;b&gt;Senses &lt;/b&gt;low-light vision; Perception +11&lt;/h5&gt;&lt;/div&gt;&lt;hr/&gt;&lt;div&gt;&lt;h5&gt;&lt;b&gt;DEFENSE&lt;/b&gt;&lt;/h5&gt;&lt;/div&gt;&lt;hr/&gt;&lt;div&gt;&lt;h5&gt;&lt;b&gt;AC &lt;/b&gt;17, touch 13, flat-footed 14 (+4 armor, +3 Dex)&lt;/h5&gt;&lt;h5&gt;&lt;b&gt;hp &lt;/b&gt;34 (6 HD; 6d8+6)&lt;/h5&gt;&lt;h5&gt;&lt;b&gt;Fort &lt;/b&gt;+2, &lt;b&gt;Ref &lt;/b&gt;+7, &lt;b&gt;Will &lt;/b&gt;+1; +2 vs. enchantments&lt;/h5&gt;&lt;h5&gt;&lt;b&gt;Defensive Abilities &lt;/b&gt;evasion, trap sense +1, uncanny dodge&lt;/h5&gt;&lt;/div&gt;&lt;hr/&gt;&lt;div&gt;&lt;h5&gt;&lt;b&gt;OFFENSE&lt;/b&gt;&lt;/h5&gt;&lt;/div&gt;&lt;hr/&gt;&lt;div&gt;&lt;h5&gt;&lt;b&gt;Spd &lt;/b&gt;30 ft.&lt;/h5&gt;&lt;h5&gt;&lt;b&gt;Melee &lt;/b&gt;short sword +4 (1d6+1/19-20) or &lt;/br&gt;  dagger +4 (1d4+1/19-20)&lt;/h5&gt;&lt;h5&gt;&lt;b&gt;Ranged &lt;/b&gt;&lt;i&gt;&lt;i&gt;+1 hand crossbow&lt;/i&gt;&lt;/i&gt; +8 (1d4+1/19-20) or &lt;/br&gt;  dagger +6 (1d4+2/19-20)&lt;/h5&gt;&lt;h5&gt;&lt;b&gt;Space &lt;/b&gt;5 ft.; &lt;b&gt;Reach &lt;/b&gt;5 ft.&lt;/h5&gt;&lt;h5&gt;&lt;b&gt;Special Attacks &lt;/b&gt;death attack (DC 13), sneak attack +4d6&lt;/h5&gt;&lt;/div&gt;&lt;hr/&gt;&lt;div&gt;&lt;h5&gt;&lt;b&gt;STATISTICS&lt;/b&gt;&lt;/h5&gt;&lt;/div&gt;&lt;hr/&gt;&lt;div&gt;&lt;h5&gt;&lt;b&gt;Str &lt;/b&gt;13, &lt;b&gt;Dex &lt;/b&gt;16, &lt;b&gt;Con &lt;/b&gt;12, &lt;b&gt;Int &lt;/b&gt; 14, &lt;b&gt;Wis &lt;/b&gt;10, &lt;b&gt;Cha &lt;/b&gt;10&lt;/h5&gt;&lt;h5&gt;&lt;b&gt;Base Atk &lt;/b&gt;+3; &lt;b&gt;CMB &lt;/b&gt;+4; &lt;b&gt;CMD &lt;/b&gt;17&lt;/h5&gt;&lt;h5&gt;&lt;b&gt;Feats &lt;/b&gt;Point-Blank Shot, Rapid Reload (hand crossbow), Skill Focus (Stealth)&lt;sup&gt;B&lt;/sup&gt;, Weapon Focus (hand crossbow)&lt;/h5&gt;&lt;h5&gt;&lt;b&gt;Skills &lt;/b&gt;Acrobatics +12, Bluff +9, Climb +10, Disable Device +12, Disguise +9, Escape Artist +12, Intimidate +8, Perception +11, Sleight of Hand +12, Stealth +15; &lt;b&gt;Racial Modifiers &lt;/b&gt;+2 Perception&lt;/h5&gt;&lt;h5&gt;&lt;b&gt;Languages &lt;/b&gt;Common, Elven, Shoanti, Varisian&lt;/h5&gt;&lt;h5&gt;&lt;b&gt;SQ &lt;/b&gt;elf blood, poison use, rogue talents (bleeding attack +3, lasting poison*), trapfinding +2&lt;/h5&gt;&lt;h5&gt;* See the &lt;i&gt;Advanced Players Guide&lt;/i&gt;.&lt;/h5&gt;&lt;/div&gt;&lt;hr/&gt;&lt;div&gt;&lt;h5&gt;&lt;b&gt;ECOLOGY&lt;/b&gt;&lt;/h5&gt;&lt;/div&gt;&lt;hr/&gt;&lt;div&gt;&lt;h5&gt;&lt;b&gt;Environment &lt;/b&gt; any urban (Magnimar)&lt;/h5&gt;&lt;h5&gt;&lt;b&gt;Organization &lt;/b&gt;solitary&lt;/h5&gt;&lt;h5&gt;&lt;b&gt;Treasure &lt;/b&gt;NPC gear (&lt;i&gt;+1 studded leather&lt;/i&gt;, &lt;i&gt;+1 hand crossbow&lt;/i&gt;, daggers (5), short sword, &lt;i&gt;potion of cure moderate wounds&lt;/i&gt;, &lt;i&gt;potions of invisibility&lt;/i&gt; [2], shadow essence, other treasure)&lt;/h5&gt;&lt;/div&gt;&lt;br&gt;&lt;div&gt;&lt;h4&gt;&lt;p&gt;&lt;p&gt;Magnimar has its share of criminal elements, but the Night Scales claim to rule the city's cutthroat underworld. Their various operations and misdeeds include smuggling, extortion, theft, and even outright murder every now and then. Members of the Night Scales range from toughs to pickpockets to con artists, following a strict hierarchy of power based on skill as much as social connections. Among these ranks, the Night Scale assassins are perhaps the most feared members of the thieves' guild. Such assassins are responsible for taking care of nosy adventurers or pesky guards who don't know to mind their own business. Night Scale assassins work to silence some of Magnimar's mouthiest nobles as well as its uncorrupted political figures, and it is rumored that if one can get a hold of the shadowy gang, private parties might be able to arrange an assassination for a steep price.  A Night Scale assassin puts much care and time into surveying her targets. She tails them over the course of a week, noting where they go to market, what time they wake up, and whom they talk to on a regular basis. This wealth of information allows the assassin to choose the perfect time and place for an unsuspecting hit.&lt;/p&gt;&lt;/h4&gt;&lt;/div&gt;</t>
  </si>
  <si>
    <t>* See the Advanced Players Guide.</t>
  </si>
  <si>
    <t>Sczarni Thugs</t>
  </si>
  <si>
    <t>(+1 armor, +3 Dex, +0 natural)</t>
  </si>
  <si>
    <t>mwk short sword +3 (1d6+1/19-20) or   dagger +2 (1d4+1/19-20)</t>
  </si>
  <si>
    <t>dagger +4 (1d4+1/19-20)</t>
  </si>
  <si>
    <t>Str 13, Dex 17, Con 14, Int 10, Wis 12, Cha 8</t>
  </si>
  <si>
    <t>Acrobatics +8, Bluff +4, Climb +6, Disable Device +8, Escape Artist +8, Intimidate +4, Perception +6, Sleight of Hand +8, Stealth +8</t>
  </si>
  <si>
    <t>rogue talents (bleeding attack +1), trapfinding +1</t>
  </si>
  <si>
    <t xml:space="preserve"> any (Varisia)</t>
  </si>
  <si>
    <t>NPC Gear (masterwork padded armor, daggers (3), masterwork short sword, masterwork thieves' tools, other treasure)</t>
  </si>
  <si>
    <t>This thuggish Varisian wears black garb and tattered rags that conceal his myriad small blades and reveal runic tattoos.</t>
  </si>
  <si>
    <t>The notorious ruffians known as the Sczarni constantly prowl the civilized areas of Varisia in search of easily bamboozled merchants, travelers, and aristocrats to prey upon. Countless Sczarni thugs operate throughout Magnimar, their sheer quantity spawning numerous gangs that each possesses its own illicit specialty as well as a clearly defined turf. Indisputably, the most powerful Sczarni gang in the city is the Gallowed, who operate from a caravan of wagons perched directly below Lord-Mayor Grobaras's home, Defiant's Garden. The Gallowed sports a large number of thugs and leg-breakers, as well as its infamous Fish Tank, a 4-foot-tall glass aquarium hidden in one of the caravan's wagons and filled with swamp barracuda used to coax information out of unwilling victims.  As a rule, Sczarni thugs are not needlessly violent, and prefer to concentrate their efforts on crimes that will make them the most money rather than spill the most blood. Sczarni tend toward swindles and illicit trade instead of rape or murder, leaving such brutal acts of violence to sociopaths and unscrupulous thieves' guilds.  Though the Gallowed make up the most powerful Sczarni gang in Magnimar, they are far from alone, and numerous other small families constantly vie for turf and wealth throughout the City of Monuments.  The Tower Girls specialize in robbery as well as extortion, and are often hired by quarreling nobles to help shame or blackmail rivals with evidence of infidelity, bastard children, or other secret failures. When not ruining lives, the Tower Girls display their impressive acrobatics onstage in the various playhouses and nightclubs of Lowcleft.  Shunned even by other Sczarni gangs, the Creepers seed the streets with drugs and other illicit substances. They concoct many of the drugs in their base near Underbridge, using their runners to keep the whole city stocked with a handful of vices at any time.</t>
  </si>
  <si>
    <t>&lt;link rel="stylesheet"href="PF.css"&gt;&lt;div&gt;&lt;h2&gt;Magnimar, Sczarni Thug&lt;/h2&gt;&lt;h3&gt;&lt;i&gt;This thuggish Varisian wears black garb and tattered rags that conceal his myriad small blades and reveal runic tattoos.&lt;/i&gt;&lt;/h3&gt;&lt;br&gt;&lt;/div&gt;&lt;div class="heading"&gt;&lt;p class="alignleft"&gt;Sczarni Thug&lt;/p&gt;&lt;p class="alignright"&gt;CR 1&lt;/p&gt;&lt;div style="clear: both;"&gt;&lt;/div&gt;&lt;/div&gt;&lt;div&gt;&lt;h5&gt;&lt;b&gt;XP &lt;/b&gt;400&lt;/h5&gt;&lt;h5&gt;Male human rogue 2&lt;/h5&gt;&lt;h5&gt;LE Medium humanoid (human)&lt;/h5&gt;&lt;h5&gt;&lt;b&gt;Init &lt;/b&gt;+3; &lt;b&gt;Senses &lt;/b&gt;Perception +6&lt;/h5&gt;&lt;/div&gt;&lt;hr/&gt;&lt;div&gt;&lt;h5&gt;&lt;b&gt;DEFENSE&lt;/b&gt;&lt;/h5&gt;&lt;/div&gt;&lt;hr/&gt;&lt;div&gt;&lt;h5&gt;&lt;b&gt;AC &lt;/b&gt;14, touch 13, flat-footed 11 (+1 armor, +3 Dex)&lt;/h5&gt;&lt;h5&gt;&lt;b&gt;hp &lt;/b&gt;18 (2d8+6)&lt;/h5&gt;&lt;h5&gt;&lt;b&gt;Fort &lt;/b&gt;+2, &lt;b&gt;Ref &lt;/b&gt;+6, &lt;b&gt;Will &lt;/b&gt;+1&lt;/h5&gt;&lt;h5&gt;&lt;b&gt;Defensive Abilities &lt;/b&gt;evasion&lt;/h5&gt;&lt;/div&gt;&lt;hr/&gt;&lt;div&gt;&lt;h5&gt;&lt;b&gt;OFFENSE&lt;/b&gt;&lt;/h5&gt;&lt;/div&gt;&lt;hr/&gt;&lt;div&gt;&lt;h5&gt;&lt;b&gt;Spd &lt;/b&gt;30 ft.&lt;/h5&gt;&lt;h5&gt;&lt;b&gt;Melee &lt;/b&gt;mwk short sword +3 (1d6+1/19-20) or &lt;/br&gt;  dagger +2 (1d4+1/19-20)&lt;/h5&gt;&lt;h5&gt;&lt;b&gt;Ranged &lt;/b&gt;dagger +4 (1d4+1/19-20)&lt;/h5&gt;&lt;h5&gt;&lt;b&gt;Space &lt;/b&gt;5 ft.; &lt;b&gt;Reach &lt;/b&gt;5 ft.&lt;/h5&gt;&lt;h5&gt;&lt;b&gt;Special Attacks &lt;/b&gt;sneak attack +1d6&lt;/h5&gt;&lt;/div&gt;&lt;hr/&gt;&lt;div&gt;&lt;h5&gt;&lt;b&gt;STATISTICS&lt;/b&gt;&lt;/h5&gt;&lt;/div&gt;&lt;hr/&gt;&lt;div&gt;&lt;h5&gt;&lt;b&gt;Str &lt;/b&gt;13, &lt;b&gt;Dex &lt;/b&gt;17, &lt;b&gt;Con &lt;/b&gt;14, &lt;b&gt;Int &lt;/b&gt; 10, &lt;b&gt;Wis &lt;/b&gt;12, &lt;b&gt;Cha &lt;/b&gt;8&lt;/h5&gt;&lt;h5&gt;&lt;b&gt;Base Atk &lt;/b&gt;+1; &lt;b&gt;CMB &lt;/b&gt;+4; &lt;b&gt;CMD &lt;/b&gt;15&lt;/h5&gt;&lt;h5&gt;&lt;b&gt;Feats &lt;/b&gt;Agile Maneuvers, Combat Reflexes&lt;/h5&gt;&lt;h5&gt;&lt;b&gt;Skills &lt;/b&gt;Acrobatics +8, Bluff +4, Climb +6, Disable Device +8, Escape Artist +8, Intimidate +4, Perception +6, Sleight of Hand +8, Stealth +8&lt;/h5&gt;&lt;h5&gt;&lt;b&gt;Languages &lt;/b&gt;Common, Varisian&lt;/h5&gt;&lt;h5&gt;&lt;b&gt;SQ &lt;/b&gt;rogue talents (bleeding attack +1), trapfinding +1&lt;/h5&gt;&lt;/div&gt;&lt;hr/&gt;&lt;div&gt;&lt;h5&gt;&lt;b&gt;ECOLOGY&lt;/b&gt;&lt;/h5&gt;&lt;/div&gt;&lt;hr/&gt;&lt;div&gt;&lt;h5&gt;&lt;b&gt;Environment &lt;/b&gt; any (Varisia)&lt;/h5&gt;&lt;h5&gt;&lt;b&gt;Organization &lt;/b&gt;solitary, pair, or gang (3-12)&lt;/h5&gt;&lt;h5&gt;&lt;b&gt;Treasure &lt;/b&gt;NPC Gear (masterwork padded armor, daggers (3), masterwork short sword, masterwork thieves' tools, other treasure)&lt;/h5&gt;&lt;/div&gt;&lt;br&gt;&lt;div&gt;&lt;h4&gt;&lt;p&gt;&lt;p&gt;The notorious ruffians known as the Sczarni constantly prowl the civilized areas of Varisia in search of easily bamboozled merchants, travelers, and aristocrats to prey upon. Countless Sczarni thugs operate throughout Magnimar, their sheer quantity spawning numerous gangs that each possesses its own illicit specialty as well as a clearly defined turf. Indisputably, the most powerful Sczarni gang in the city is the Gallowed, who operate from a caravan of wagons perched directly below Lord-Mayor Grobaras's home, Defiant's Garden. The Gallowed sports a large number of thugs and leg-breakers, as well as its infamous Fish Tank, a 4-foot-tall glass aquarium hidden in one of the caravan's wagons and filled with swamp barracuda used to coax information out of unwilling victims.  As a rule, Sczarni thugs are not needlessly violent, and prefer to concentrate their efforts on crimes that will make them the most money rather than spill the most blood. Sczarni tend toward swindles and illicit trade instead of rape or murder, leaving such brutal acts of violence to sociopaths and unscrupulous thieves' guilds.  Though the Gallowed make up the most powerful Sczarni gang in Magnimar, they are far from alone, and numerous other small families constantly vie for turf and wealth throughout the City of Monuments.  The Tower Girls specialize in robbery as well as extortion, and are often hired by quarreling nobles to help shame or blackmail rivals with evidence of infidelity, bastard children, or other secret failures. When not ruining lives, the Tower Girls display their impressive acrobatics onstage in the various playhouses and nightclubs of Lowcleft.  Shunned even by other Sczarni gangs, the Creepers seed the streets with drugs and other illicit substances. They concoct many of the drugs in their base near Underbridge, using their runners to keep the whole city stocked with a handful of vices at any time.&lt;/p&gt;&lt;/h4&gt;&lt;/div&gt;</t>
  </si>
  <si>
    <t>Shifty Nobles</t>
  </si>
  <si>
    <t>aristocrat 2/rogue 1</t>
  </si>
  <si>
    <t>(+1 armor, +2 Dex, +0 natural)</t>
  </si>
  <si>
    <t>mwk dagger +1 (1d4-1/19-20)</t>
  </si>
  <si>
    <t>mwk dagger +4 (1d4-1/19-20)</t>
  </si>
  <si>
    <t>Str 8, Dex 14, Con 10, Int 12, Wis 13, Cha 17</t>
  </si>
  <si>
    <t>Alertness, Great Fortitude, Skill Focus (Bluff)</t>
  </si>
  <si>
    <t>Bluff +12, Diplomacy +8, Disable Device +7, Disguise +8, Escape Artist +7, Knowledge (local) +6, Perception +9, Sense Motive +8, Sleight of Hand +8, Stealth +8</t>
  </si>
  <si>
    <t>NPC gear (masterwork dagger, bracers of armor +1, potion of cure light wounds, sunrods [2], other treasure)</t>
  </si>
  <si>
    <t>This well-dressed noble carries herself with poise, and her eyes seem to catalog everything she observes.</t>
  </si>
  <si>
    <t>The shifty noble represents any one of the dozens of aristocrats vying for power and wealth in Magnimar. Some nobles may hail from families with a long lineage in the city, while others might trace their power to one of Magnimar's numerous merchant houses, and still others might have used inherited or hard-earned wealth to buy their way into the Council of Ushers. In Magnimar, money often speaks louder than words, and those with the coin to spare inevitably rise to power either within the ranks of the council or through the city's various other facets of political strength. While the council is primarily made up of long-lived families who have ruled Magnimar for years, new money has managed to grasp some political power in recent times as Magnimar's importance in trade continues to increase throughout the region.  When the citizens of Magnimar established their formal government in 4608 ar and instated the Council of Ushers as a means of checking and balancing the power of the lord-mayor, they scarcely thought their seemingly simple political structure would become the convoluted mess it is today. What were originally 15 seats on the council belonging to the most inf luential and significant families of Magnimar have since ballooned into 117 seats filled by blasé nobles, scheming aristocrats, and avaricious merchants. Though there remain some honest members of the council who faithfully seek to represent the will of Magnimar's citizenry, such honorable endeavors are more often than not stopped up in the city's byzantine political machine.  While most of the city's day-to-day business runs on the up and up, corruption and bribery find their way into numerous facets of the city-state's governing body. Spies and aristocratic messengers from Korvosa often travel to Magnimar bearing ill will or financial threats against its councilors, swaying corrupt politicians to aid their cause as the rival city-state to the east attempts to absorb one or more of Magnimar's holdings. Many of the representatives in the Council of Ushers work toward improving Magnimar's holdings and status, though some seek instead to undermine progress and sabotage their counterparts' efforts, putting personal goals and aspirations before the good of the citizens. Agents from Cheliax and Korvosa spend a significant amount of coin in their attempts to subvert the council and sow seeds of destruction among Magnimar, and these traitors to the City of Monuments are easily among the most prominent threats to the city.</t>
  </si>
  <si>
    <t>&lt;link rel="stylesheet"href="PF.css"&gt;&lt;div&gt;&lt;h2&gt;Magnimar, Shifty Noble&lt;/h2&gt;&lt;h3&gt;&lt;i&gt;This well-dressed noble carries herself with poise, and her eyes seem to catalog everything she observes.&lt;/i&gt;&lt;/h3&gt;&lt;br&gt;&lt;/div&gt;&lt;div class="heading"&gt;&lt;p class="alignleft"&gt;Shifty Noble&lt;/p&gt;&lt;p class="alignright"&gt;CR 2&lt;/p&gt;&lt;div style="clear: both;"&gt;&lt;/div&gt;&lt;/div&gt;&lt;div&gt;&lt;h5&gt;&lt;b&gt;XP &lt;/b&gt;600&lt;/h5&gt;&lt;h5&gt;Female human aristocrat 2/rogue 1&lt;/h5&gt;&lt;h5&gt;LN Medium humanoid (human)&lt;/h5&gt;&lt;h5&gt;&lt;b&gt;Init &lt;/b&gt;+2; &lt;b&gt;Senses &lt;/b&gt;Perception +9&lt;/h5&gt;&lt;/div&gt;&lt;hr/&gt;&lt;div&gt;&lt;h5&gt;&lt;b&gt;DEFENSE&lt;/b&gt;&lt;/h5&gt;&lt;/div&gt;&lt;hr/&gt;&lt;div&gt;&lt;h5&gt;&lt;b&gt;AC &lt;/b&gt;13, touch 12, flat-footed 11 (+1 armor, +2 Dex)&lt;/h5&gt;&lt;h5&gt;&lt;b&gt;hp &lt;/b&gt;13 (3 HD; 1d8+2d8)&lt;/h5&gt;&lt;h5&gt;&lt;b&gt;Fort &lt;/b&gt;+2, &lt;b&gt;Ref &lt;/b&gt;+4, &lt;b&gt;Will &lt;/b&gt;+4&lt;/h5&gt;&lt;/div&gt;&lt;hr/&gt;&lt;div&gt;&lt;h5&gt;&lt;b&gt;OFFENSE&lt;/b&gt;&lt;/h5&gt;&lt;/div&gt;&lt;hr/&gt;&lt;div&gt;&lt;h5&gt;&lt;b&gt;Spd &lt;/b&gt;30 ft.&lt;/h5&gt;&lt;h5&gt;&lt;b&gt;Melee &lt;/b&gt;mwk dagger +1 (1d4-1/19-20)&lt;/h5&gt;&lt;h5&gt;&lt;b&gt;Ranged &lt;/b&gt;mwk dagger +4 (1d4-1/19-20)&lt;/h5&gt;&lt;h5&gt;&lt;b&gt;Space &lt;/b&gt;5 ft.; &lt;b&gt;Reach &lt;/b&gt;5 ft.&lt;/h5&gt;&lt;h5&gt;&lt;b&gt;Special Attacks &lt;/b&gt;sneak attack +1d6&lt;/h5&gt;&lt;/div&gt;&lt;hr/&gt;&lt;div&gt;&lt;h5&gt;&lt;b&gt;STATISTICS&lt;/b&gt;&lt;/h5&gt;&lt;/div&gt;&lt;hr/&gt;&lt;div&gt;&lt;h5&gt;&lt;b&gt;Str &lt;/b&gt;8, &lt;b&gt;Dex &lt;/b&gt;14, &lt;b&gt;Con &lt;/b&gt;10, &lt;b&gt;Int &lt;/b&gt; 12, &lt;b&gt;Wis &lt;/b&gt;13, &lt;b&gt;Cha &lt;/b&gt;17&lt;/h5&gt;&lt;h5&gt;&lt;b&gt;Base Atk &lt;/b&gt;+1; &lt;b&gt;CMB &lt;/b&gt;+0; &lt;b&gt;CMD &lt;/b&gt;12&lt;/h5&gt;&lt;h5&gt;&lt;b&gt;Feats &lt;/b&gt;Alertness, Great Fortitude, Skill Focus (Bluff)&lt;/h5&gt;&lt;h5&gt;&lt;b&gt;Skills &lt;/b&gt;Bluff +12, Diplomacy +8, Disable Device +7, Disguise +8, Escape Artist +7, Knowledge (local) +6, Perception +9, Sense Motive +8, Sleight of Hand +8, Stealth +8&lt;/h5&gt;&lt;h5&gt;&lt;b&gt;Languages &lt;/b&gt;Common, Infernal&lt;/h5&gt;&lt;h5&gt;&lt;b&gt;SQ &lt;/b&gt;trapfinding +1&lt;/h5&gt;&lt;/div&gt;&lt;hr/&gt;&lt;div&gt;&lt;h5&gt;&lt;b&gt;ECOLOGY&lt;/b&gt;&lt;/h5&gt;&lt;/div&gt;&lt;hr/&gt;&lt;div&gt;&lt;h5&gt;&lt;b&gt;Environment &lt;/b&gt; any urban&lt;/h5&gt;&lt;h5&gt;&lt;b&gt;Organization &lt;/b&gt;solitary&lt;/h5&gt;&lt;h5&gt;&lt;b&gt;Treasure &lt;/b&gt;NPC gear (masterwork dagger, &lt;i&gt;bracers of armor +1&lt;/i&gt;, &lt;i&gt;potion of cure light wounds&lt;/i&gt;, sunrods [2], other treasure)&lt;/h5&gt;&lt;/div&gt;&lt;br&gt;&lt;div&gt;&lt;h4&gt;&lt;p&gt;&lt;p&gt;The shifty noble represents any one of the dozens of aristocrats vying for power and wealth in Magnimar. Some nobles may hail from families with a long lineage in the city, while others might trace their power to one of Magnimar's numerous merchant houses, and still others might have used inherited or hard-earned wealth to buy their way into the Council of Ushers. In Magnimar, money often speaks louder than words, and those with the coin to spare inevitably rise to power either within the ranks of the council or through the city's various other facets of political strength. While the council is primarily made up of long-lived families who have ruled Magnimar for years, new money has managed to grasp some political power in recent times as Magnimar's importance in trade continues to increase throughout the region.  When the citizens of Magnimar established their formal government in 4608 ar and instated the Council of Ushers as a means of checking and balancing the power of the lord-mayor, they scarcely thought their seemingly simple political structure would become the convoluted mess it is today. What were originally 15 seats on the council belonging to the most inf luential and significant families of Magnimar have since ballooned into 117 seats filled by blasé nobles, scheming aristocrats, and avaricious merchants. Though there remain some honest members of the council who faithfully seek to represent the will of Magnimar's citizenry, such honorable endeavors are more often than not stopped up in the city's byzantine political machine.  While most of the city's day-to-day business runs on the up and up, corruption and bribery find their way into numerous facets of the city-state's governing body. Spies and aristocratic messengers from Korvosa often travel to Magnimar bearing ill will or financial threats against its councilors, swaying corrupt politicians to aid their cause as the rival city-state to the east attempts to absorb one or more of Magnimar's holdings. Many of the representatives in the Council of Ushers work toward improving Magnimar's holdings and status, though some seek instead to undermine progress and sabotage their counterparts' efforts, putting personal goals and aspirations before the good of the citizens. Agents from Cheliax and Korvosa spend a significant amount of coin in their attempts to subvert the council and sow seeds of destruction among Magnimar, and these traitors to the City of Monuments are easily among the most prominent threats to the city.&lt;/p&gt;&lt;/h4&gt;&lt;/div&gt;</t>
  </si>
  <si>
    <t>Shoanti Gladiators</t>
  </si>
  <si>
    <t>barbarian 3</t>
  </si>
  <si>
    <t>15, touch 8, flat-footed 15</t>
  </si>
  <si>
    <t>(+7 armor, -2 rage, +0 natural)</t>
  </si>
  <si>
    <t>(3d12+9)</t>
  </si>
  <si>
    <t>Fort +6, Ref +1, Will +5</t>
  </si>
  <si>
    <t>uncanny dodge, trap sense +1</t>
  </si>
  <si>
    <t>mwk earth breaker* +8 (2d6+6/x3) or   spiked gauntlet +7 (1d4+6)</t>
  </si>
  <si>
    <t>rage (9 rounds/day), rage powers (knockback)</t>
  </si>
  <si>
    <t>Str 19, Dex 10, Con 16, Int 8, Wis 15, Cha 14</t>
  </si>
  <si>
    <t>Cleave, Improved Bull Rush, Power Attack</t>
  </si>
  <si>
    <t>Handle Animal +8, Intimidate +8, Perception +8, Ride +3, Survival +8</t>
  </si>
  <si>
    <t>Common, Shoanti</t>
  </si>
  <si>
    <t>NPC gear (+1 breastplate, masterwork earth breaker*, spiked gauntlet, other treasure)</t>
  </si>
  <si>
    <t>This shaven-headed brute wields a massive spiked hammer and bears scars from dozens of battles.</t>
  </si>
  <si>
    <t>Easily the most popular public venue in Magnimar, the massive hippodrome known as Serpent's Run hosts a number of spectacles and events year-round to entertain both the citizens of Magnimar and visitors to the city. In addition to magic performances, circus acts, and sporting events, this enormous arena also plays host to the most impressive mock gladiatorial battles in western Varisia. Competitions take the form of duels or massive battles royal wherein participants use lethal weapons to deal their opponents felling blows.  Many of the most successful gladiators in Magnimar are of Shoanti descent. Their unique fighting style and unusual weapons bring numerous spectators to gladiatorial events, and their strength, skill, and fearlessness make them exciting to watch. Outside the ring, Shoanti gladiators live well. Tavern owners gift brawlers with free drinks and meals after a successful bout, and canny bartenders often sponsor gladiatorial warriors, using their local celebrity to drum up more business and set their establishment apart from the rest. Such subsidized fighters are usually garnered from among the many toughs that frequent Magnimar's dives, and one can never be sure when an accidental bar brawl might turn into a potential business opportunity.</t>
  </si>
  <si>
    <t>&lt;link rel="stylesheet"href="PF.css"&gt;&lt;div&gt;&lt;h2&gt;Magnimar, Shoanti Gladiator&lt;/h2&gt;&lt;h3&gt;&lt;i&gt;This shaven-headed brute wields a massive spiked hammer and bears scars from dozens of battles.&lt;/i&gt;&lt;/h3&gt;&lt;br&gt;&lt;/div&gt;&lt;div class="heading"&gt;&lt;p class="alignleft"&gt;Shoanti Gladiator&lt;/p&gt;&lt;p class="alignright"&gt;CR 2&lt;/p&gt;&lt;div style="clear: both;"&gt;&lt;/div&gt;&lt;/div&gt;&lt;div&gt;&lt;h5&gt;&lt;b&gt;XP &lt;/b&gt;600&lt;/h5&gt;&lt;h5&gt;Male human barbarian 3&lt;/h5&gt;&lt;h5&gt;CN Medium humanoid (human)&lt;/h5&gt;&lt;h5&gt;&lt;b&gt;Init &lt;/b&gt;+0; &lt;b&gt;Senses &lt;/b&gt;Perception +8&lt;/h5&gt;&lt;/div&gt;&lt;hr/&gt;&lt;div&gt;&lt;h5&gt;&lt;b&gt;DEFENSE&lt;/b&gt;&lt;/h5&gt;&lt;/div&gt;&lt;hr/&gt;&lt;div&gt;&lt;h5&gt;&lt;b&gt;AC &lt;/b&gt;15, touch 8, flat-footed 15 (+7 armor, -2 rage)&lt;/h5&gt;&lt;h5&gt;&lt;b&gt;hp &lt;/b&gt;34 (3d12+9)&lt;/h5&gt;&lt;h5&gt;&lt;b&gt;Fort &lt;/b&gt;+6, &lt;b&gt;Ref &lt;/b&gt;+1, &lt;b&gt;Will &lt;/b&gt;+5&lt;/h5&gt;&lt;h5&gt;&lt;b&gt;Defensive Abilities &lt;/b&gt;uncanny dodge, trap sense +1&lt;/h5&gt;&lt;/div&gt;&lt;hr/&gt;&lt;div&gt;&lt;h5&gt;&lt;b&gt;OFFENSE&lt;/b&gt;&lt;/h5&gt;&lt;/div&gt;&lt;hr/&gt;&lt;div&gt;&lt;h5&gt;&lt;b&gt;Spd &lt;/b&gt;30 ft.&lt;/h5&gt;&lt;h5&gt;&lt;b&gt;Melee &lt;/b&gt;mwk earth breaker* +8 (2d6+6/x3) or &lt;/br&gt;  spiked gauntlet +7 (1d4+6)&lt;/h5&gt;&lt;h5&gt;&lt;b&gt;Space &lt;/b&gt;5 ft.; &lt;b&gt;Reach &lt;/b&gt;5 ft.&lt;/h5&gt;&lt;h5&gt;&lt;b&gt;Special Attacks &lt;/b&gt;rage (9 rounds/day), rage powers (knockback)&lt;/h5&gt;&lt;/div&gt;&lt;hr/&gt;&lt;div&gt;&lt;h5&gt;&lt;b&gt;TACTICS&lt;/b&gt;&lt;/h5&gt;&lt;/div&gt;&lt;hr/&gt;&lt;div&gt;&lt;h5&gt;&lt;b&gt;Base Statistics &lt;/b&gt;When not raging, the barbarian's statistics are &lt;b&gt;AC&lt;/b&gt; 17, touch 10, flat-footed 17; &lt;b&gt;hp&lt;/b&gt; 28; &lt;b&gt;Fort&lt;/b&gt; +4, &lt;b&gt;Will&lt;/b&gt; +3; &lt;b&gt;Melee&lt;/b&gt; mwk earth breaker* +6 (2d6+3/x3), spiked gauntlet +5 (1d4+3); &lt;b&gt;Str&lt;/b&gt; 15, &lt;b&gt;Con&lt;/b&gt; 12; &lt;b&gt;CMB&lt;/b&gt; 5, CMD 15.&lt;/h5&gt;&lt;/div&gt;&lt;hr/&gt;&lt;div&gt;&lt;h5&gt;&lt;b&gt;STATISTICS&lt;/b&gt;&lt;/h5&gt;&lt;/div&gt;&lt;hr/&gt;&lt;div&gt;&lt;h5&gt;&lt;b&gt;Str &lt;/b&gt;19, &lt;b&gt;Dex &lt;/b&gt;10, &lt;b&gt;Con &lt;/b&gt;16, &lt;b&gt;Int &lt;/b&gt; 8, &lt;b&gt;Wis &lt;/b&gt;15, &lt;b&gt;Cha &lt;/b&gt;14&lt;/h5&gt;&lt;h5&gt;&lt;b&gt;Base Atk &lt;/b&gt;+3; &lt;b&gt;CMB &lt;/b&gt;+7; &lt;b&gt;CMD &lt;/b&gt;15&lt;/h5&gt;&lt;h5&gt;&lt;b&gt;Feats &lt;/b&gt;Cleave, Improved Bull Rush, Power Attack&lt;/h5&gt;&lt;h5&gt;&lt;b&gt;Skills &lt;/b&gt;Handle Animal +8, Intimidate +8, Perception +8, Ride +3, Survival +8&lt;/h5&gt;&lt;h5&gt;&lt;b&gt;Languages &lt;/b&gt;Common, Shoanti&lt;/h5&gt;&lt;h5&gt;&lt;b&gt;SQ &lt;/b&gt;fast movement&lt;/h5&gt;&lt;/div&gt;&lt;hr/&gt;&lt;div&gt;&lt;h5&gt;&lt;b&gt;ECOLOGY&lt;/b&gt;&lt;/h5&gt;&lt;/div&gt;&lt;hr/&gt;&lt;div&gt;&lt;h5&gt;&lt;b&gt;Environment &lt;/b&gt; any (Magnimar)&lt;/h5&gt;&lt;h5&gt;&lt;b&gt;Organization &lt;/b&gt;solitary&lt;/h5&gt;&lt;h5&gt;&lt;b&gt;Treasure &lt;/b&gt;NPC gear (&lt;i&gt;+1 breastplate&lt;/i&gt;, masterwork earth breaker*, spiked gauntlet, other treasure)&lt;/h5&gt;&lt;h5&gt;* See &lt;i&gt;The Inner Sea World Guide&lt;/i&gt;.&lt;/h5&gt;&lt;/div&gt;&lt;br&gt;&lt;div&gt;&lt;h4&gt;&lt;p&gt;&lt;p&gt;Easily the most popular public venue in Magnimar, the massive hippodrome known as Serpent's Run hosts a number of spectacles and events year-round to entertain both the citizens of Magnimar and visitors to the city. In addition to magic performances, circus acts, and sporting events, this enormous arena also plays host to the most impressive mock gladiatorial battles in western Varisia. Competitions take the form of duels or massive battles royal wherein participants use lethal weapons to deal their opponents felling blows.  Many of the most successful gladiators in Magnimar are of Shoanti descent. Their unique fighting style and unusual weapons bring numerous spectators to gladiatorial events, and their strength, skill, and fearlessness make them exciting to watch. Outside the ring, Shoanti gladiators live well. Tavern owners gift brawlers with free drinks and meals after a successful bout, and canny bartenders often sponsor gladiatorial warriors, using their local celebrity to drum up more business and set their establishment apart from the rest. Such subsidized fighters are usually garnered from among the many toughs that frequent Magnimar's dives, and one can never be sure when an accidental bar brawl might turn into a potential business opportunity.&lt;/p&gt;&lt;/h4&gt;&lt;/div&gt;</t>
  </si>
  <si>
    <t>* See The Inner Sea World Guide.</t>
  </si>
  <si>
    <t>When not raging, the barbarian's statistics are AC 17, touch 10, flat-footed 17; hp 28; Fort +4, Will +3; Melee mwk earth breaker* +6 (2d6+3/x3), spiked gauntlet +5 (1d4+3); Str 15, Con 12; CMB 5, CMD 15.</t>
  </si>
  <si>
    <t>Swamp Barracuda</t>
  </si>
  <si>
    <t>keen scent, low-light vision; Perception +9</t>
  </si>
  <si>
    <t>bite +6 (1d6+3), tail slap +1 (1d6+1)</t>
  </si>
  <si>
    <t>Str 16, Dex 14, Con 11, Int 1, Wis 12, Cha 3</t>
  </si>
  <si>
    <t>Perception +9, Stealth +7 (+11 in water), Swim +11</t>
  </si>
  <si>
    <t>solitary, pack (2-5), or school (6-11)</t>
  </si>
  <si>
    <t>This elongated, olive fish has a thick set of jaws with a prominent underbite, and its body is covered in a layer of thick algae.</t>
  </si>
  <si>
    <t>These carnivorous fish have long, writhing bodies and pointed heads. Their overdeveloped pectoral fins and widely separated dorsal fins make them swift swimmers, and their powerful jaws promise a quick and brutal death for any prey they might catch. Their tails serve as potent secondary weapons, which they use to bludgeon particularly hardy opponents before tearing them limb from limb.  Swamp barracuda thrive in the tropical waters surrounding the continent of Garund, and are particularly prominent throughout the Sodden Lands and Mwangi Expanse. To the north, they can occasionally be found in the Mushfens and the Varisian Gulf in the warmer months, heading south when winter cools the waters. While they normally hunt alone or in small groups, during their migratory season, massive schools of swamp barracuda can be spotted traveling down the western Avistani coastline, where they feed on small whales as well as terrestrial creatures that wander too close to their waters.  While swamp barracuda are most often found in the wild, particularly daring hunters sometimes capture them to serve either as food or pets. Swamp barracuda can survive for a long time outside their preferred climates, but often grow lax and weak if their owners fail to feed them properly or don't take care of their holding tank. Magnimar's infamous Sczarni gang, the Gallowed, uses swamp barracuda as a coercion technique against wealthy patsies as well as borrowers who fail to make a payment on time (an act made difficult by the exorbitant interest rate the Gallowed put on any loans they give out). Called the Fish Tank by those who know of it, the saltwater aquarium that houses Jaster Frallino's precious barracuda is stored in a dilapidated blue caravan wagon owned by the Gallowed, and more than one failed business partner has lost an eye, toe, or hand to "the Boss's Fish." It is also known that the Sczarni boss keeps a collection of rusty keys at the bottom of the Fish Tank, though the purpose of these mysterious items is a secret held by Frallino alone.  An average swamp barracuda is about 6 feet long and weighs over 60 pounds, though specimens up to 12 feet long have been spotted in particularly remote locations.</t>
  </si>
  <si>
    <t>&lt;link rel="stylesheet"href="PF.css"&gt;&lt;div&gt;&lt;h2&gt;Swamp Barracuda&lt;/h2&gt;&lt;h3&gt;&lt;i&gt;This elongated, olive fish has a thick set of jaws with a prominent underbite, and its body is covered in a layer of thick algae.&lt;/i&gt;&lt;/h3&gt;&lt;br&gt;&lt;/div&gt;&lt;div class="heading"&gt;&lt;p class="alignleft"&gt;Swamp Barracuda&lt;/p&gt;&lt;p class="alignright"&gt;CR 2&lt;/p&gt;&lt;div style="clear: both;"&gt;&lt;/div&gt;&lt;/div&gt;&lt;div&gt;&lt;h5&gt;&lt;b&gt;XP &lt;/b&gt;600&lt;/h5&gt;&lt;h5&gt;N Medium animal (aquatic)&lt;/h5&gt;&lt;h5&gt;&lt;b&gt;Init &lt;/b&gt;+6; &lt;b&gt;Senses &lt;/b&gt;keen scent, low-light vision; Perception +9&lt;/h5&gt;&lt;/div&gt;&lt;hr/&gt;&lt;div&gt;&lt;h5&gt;&lt;b&gt;DEFENSE&lt;/b&gt;&lt;/h5&gt;&lt;/div&gt;&lt;hr/&gt;&lt;div&gt;&lt;h5&gt;&lt;b&gt;AC &lt;/b&gt;14, touch 12, flat-footed 12 (+2 Dex, +2 natural)&lt;/h5&gt;&lt;h5&gt;&lt;b&gt;hp &lt;/b&gt;18 (4d8)&lt;/h5&gt;&lt;h5&gt;&lt;b&gt;Fort &lt;/b&gt;+4, &lt;b&gt;Ref &lt;/b&gt;+6, &lt;b&gt;Will &lt;/b&gt;+2&lt;/h5&gt;&lt;/div&gt;&lt;hr/&gt;&lt;div&gt;&lt;h5&gt;&lt;b&gt;OFFENSE&lt;/b&gt;&lt;/h5&gt;&lt;/div&gt;&lt;hr/&gt;&lt;div&gt;&lt;h5&gt;&lt;b&gt;Spd &lt;/b&gt;10 ft., swim 60 ft.&lt;/h5&gt;&lt;h5&gt;&lt;b&gt;Melee &lt;/b&gt;bite +6 (1d6+3), tail slap +1 (1d6+1)&lt;/h5&gt;&lt;h5&gt;&lt;b&gt;Space &lt;/b&gt;5 ft.; &lt;b&gt;Reach &lt;/b&gt;5 ft.&lt;/h5&gt;&lt;/div&gt;&lt;hr/&gt;&lt;div&gt;&lt;h5&gt;&lt;b&gt;STATISTICS&lt;/b&gt;&lt;/h5&gt;&lt;/div&gt;&lt;hr/&gt;&lt;div&gt;&lt;h5&gt;&lt;b&gt;Str &lt;/b&gt;16, &lt;b&gt;Dex &lt;/b&gt;14, &lt;b&gt;Con &lt;/b&gt;11, &lt;b&gt;Int &lt;/b&gt; 1, &lt;b&gt;Wis &lt;/b&gt;12, &lt;b&gt;Cha &lt;/b&gt;3&lt;/h5&gt;&lt;h5&gt;&lt;b&gt;Base Atk &lt;/b&gt;+3; &lt;b&gt;CMB &lt;/b&gt;+6; &lt;b&gt;CMD &lt;/b&gt;18 (can't be tripped)&lt;/h5&gt;&lt;h5&gt;&lt;b&gt;Feats &lt;/b&gt;Improved Initiative, Skill Focus (Perception)&lt;/h5&gt;&lt;h5&gt;&lt;b&gt;Skills &lt;/b&gt;Perception +9, Stealth +7 (+11 in water), Swim +11; &lt;b&gt;Racial Modifiers &lt;/b&gt;+4 Stealth in water&lt;/h5&gt;&lt;h5&gt;&lt;b&gt;SQ &lt;/b&gt;amphibious&lt;/h5&gt;&lt;/div&gt;&lt;hr/&gt;&lt;div&gt;&lt;h5&gt;&lt;b&gt;ECOLOGY&lt;/b&gt;&lt;/h5&gt;&lt;/div&gt;&lt;hr/&gt;&lt;div&gt;&lt;h5&gt;&lt;b&gt;Environment &lt;/b&gt; temperate or warm marshes&lt;/h5&gt;&lt;h5&gt;&lt;b&gt;Organization &lt;/b&gt;solitary, pack (2-5), or school (6-11)&lt;/h5&gt;&lt;h5&gt;&lt;b&gt;Treasure &lt;/b&gt;none&lt;/h5&gt;&lt;/div&gt;&lt;br&gt;&lt;div&gt;&lt;h4&gt;&lt;p&gt;&lt;p&gt;These carnivorous fish have long, writhing bodies and pointed heads. Their overdeveloped pectoral fins and widely separated dorsal fins make them swift swimmers, and their powerful jaws promise a quick and brutal death for any prey they might catch. Their tails serve as potent secondary weapons, which they use to bludgeon particularly hardy opponents before tearing them limb from limb.  Swamp barracuda thrive in the tropical waters surrounding the continent of Garund, and are particularly prominent throughout the Sodden Lands and Mwangi Expanse. To the north, they can occasionally be found in the Mushfens and the Varisian Gulf in the warmer months, heading south when winter cools the waters. While they normally hunt alone or in small groups, during their migratory season, massive schools of swamp barracuda can be spotted traveling down the western Avistani coastline, where they feed on small whales as well as terrestrial creatures that wander too close to their waters.  While swamp barracuda are most often found in the wild, particularly daring hunters sometimes capture them to serve either as food or pets. Swamp barracuda can survive for a long time outside their preferred climates, but often grow lax and weak if their owners fail to feed them properly or don't take care of their holding tank. Magnimar's infamous Sczarni gang, the Gallowed, uses swamp barracuda as a coercion technique against wealthy patsies as well as borrowers who fail to make a payment on time (an act made difficult by the exorbitant interest rate the Gallowed put on any loans they give out). Called the Fish Tank by those who know of it, the saltwater aquarium that houses Jaster Frallino's precious barracuda is stored in a dilapidated blue caravan wagon owned by the Gallowed, and more than one failed business partner has lost an eye, toe, or hand to "the Boss's Fish." It is also known that the Sczarni boss keeps a collection of rusty keys at the bottom of the Fish Tank, though the purpose of these mysterious items is a secret held by Frallino alone.  An average swamp barracuda is about 6 feet long and weighs over 60 pounds, though specimens up to 12 feet long have been spotted in particularly remote locations.&lt;/p&gt;&lt;/h4&gt;&lt;/div&gt;</t>
  </si>
  <si>
    <t>Vydrarch</t>
  </si>
  <si>
    <t>(+3 Dex, +20 natural, -4 size)</t>
  </si>
  <si>
    <t>Fort +16, Ref +14, Will +12</t>
  </si>
  <si>
    <t>poison, sleep</t>
  </si>
  <si>
    <t>2 bites +26 (2d8+10/19-20 plus grab), tail slap +23 (2d8+5 plus poison spines)</t>
  </si>
  <si>
    <t>capsize, swallow whole (4d6+15 bludgeoning damage, AC 20, 19 hp), veil of fog</t>
  </si>
  <si>
    <t>Str 30, Dex 17, Con 20, Int 7, Wis 22, Cha 15</t>
  </si>
  <si>
    <t>Awesome Blow, Cleave, Critical Focus, Improved Bull  Rush, Improved Critical (bite), Multiattack, Power Attack, Staggering Critical, Vital Strike, Weapon Focus (bite)</t>
  </si>
  <si>
    <t>Perception +23, Swim +26</t>
  </si>
  <si>
    <t>Seeping spines cover the inky scales of this long, sinuous beast, its twin serpent heads writhing at the ends of its swaying necks.</t>
  </si>
  <si>
    <t>Poison Spines (Ex) A vydrarch is covered in jagged spines that secrete a fatal poison. A creature struck by a vydrarch's tail slap attack or that strikes a vydrarch with a melee weapon without reach, an unarmed strike, or a natural weapon takes 1d6 points of piercing damage and risks being poisoned. Any creature that grapples a vydrarch takes 2d6 points of piercing damage and risks being poisoned each round.  Vydrarch poison: Spine-injury; save Fort DC 24; frequency 1/round for 4 rounds; effect 1d2 Con, 1d2 Wis; cure 2 consecutive saves. The save DC is Constitution-based.  Veil of Fog (Su) As a standard action, a vydrarch can produce a bank of fog in a 100-foot spread centered on itself. This effect is otherwise identical that created by a fog cloud spell.</t>
  </si>
  <si>
    <t>The terrifying creature known as the vydrarch is most well known among Magnimarians from the famous tales of the legendary paladin Alcaydian Indros battling the beast on the shores of what would become Magnimar. The vydrarch was originally thought to be an entirely unique creature, but in recent years, reports from sailors journeying across the Steaming Sea and the remains of wrecked ships washing ashore have hinted at the existence of other such beasts.  Vydrarchs live solely for the thrill of destruction and chaos, but what elder force could have created such a monster is unknown. Their dual heads act in tandem to destroy vessels and devour cargo, but survivors of such attacks claim that the heads can act independently of one another if need be, occasionally talking or even arguing among themselves.  A vydrarch is 40 feet long from tail to head and weighs 10 tons.</t>
  </si>
  <si>
    <t>&lt;link rel="stylesheet"href="PF.css"&gt;&lt;div&gt;&lt;h2&gt;Vydrarch&lt;/h2&gt;&lt;h3&gt;&lt;i&gt;Seeping spines cover the inky scales of this long, sinuous beast, its twin serpent heads writhing at the ends of its swaying necks.&lt;/i&gt;&lt;/h3&gt;&lt;br&gt;&lt;/div&gt;&lt;div class="heading"&gt;&lt;p class="alignleft"&gt;Vydrarch&lt;/p&gt;&lt;p class="alignright"&gt;CR 14&lt;/p&gt;&lt;div style="clear: both;"&gt;&lt;/div&gt;&lt;/div&gt;&lt;div&gt;&lt;h5&gt;&lt;b&gt;XP &lt;/b&gt;38,400&lt;/h5&gt;&lt;h5&gt;CE Gargantuan magical beast &lt;/h5&gt;&lt;h5&gt;&lt;b&gt;Init &lt;/b&gt;+3; &lt;b&gt;Senses &lt;/b&gt;darkvision 60 ft., low-light vision; Perception +23&lt;/h5&gt;&lt;/div&gt;&lt;hr/&gt;&lt;div&gt;&lt;h5&gt;&lt;b&gt;DEFENSE&lt;/b&gt;&lt;/h5&gt;&lt;/div&gt;&lt;hr/&gt;&lt;div&gt;&lt;h5&gt;&lt;b&gt;AC &lt;/b&gt;29, touch 9, flat-footed 26 (+3 Dex, +20 natural, -4 size)&lt;/h5&gt;&lt;h5&gt;&lt;b&gt;hp &lt;/b&gt;199 (19d10+95)&lt;/h5&gt;&lt;h5&gt;&lt;b&gt;Fort &lt;/b&gt;+16, &lt;b&gt;Ref &lt;/b&gt;+14, &lt;b&gt;Will &lt;/b&gt;+12&lt;/h5&gt;&lt;h5&gt;&lt;b&gt;DR &lt;/b&gt;10/magic; &lt;b&gt;Immune &lt;/b&gt;poison, sleep&lt;/h5&gt;&lt;/div&gt;&lt;hr/&gt;&lt;div&gt;&lt;h5&gt;&lt;b&gt;OFFENSE&lt;/b&gt;&lt;/h5&gt;&lt;/div&gt;&lt;hr/&gt;&lt;div&gt;&lt;h5&gt;&lt;b&gt;Spd &lt;/b&gt;20 ft., swim 60 ft.&lt;/h5&gt;&lt;h5&gt;&lt;b&gt;Melee &lt;/b&gt;2 bites +26 (2d8+10/19-20 plus grab), tail slap +23 (2d8+5 plus poison spines)&lt;/h5&gt;&lt;h5&gt;&lt;b&gt;Space &lt;/b&gt;20 ft.; &lt;b&gt;Reach &lt;/b&gt;20 ft. (30 ft. with bite)&lt;/h5&gt;&lt;h5&gt;&lt;b&gt;Special Attacks &lt;/b&gt;capsize, swallow whole (4d6+15 bludgeoning damage, AC 20, 19 hp), veil of fog&lt;/h5&gt;&lt;/div&gt;&lt;hr/&gt;&lt;div&gt;&lt;h5&gt;&lt;b&gt;STATISTICS&lt;/b&gt;&lt;/h5&gt;&lt;/div&gt;&lt;hr/&gt;&lt;div&gt;&lt;h5&gt;&lt;b&gt;Str &lt;/b&gt;30, &lt;b&gt;Dex &lt;/b&gt;17, &lt;b&gt;Con &lt;/b&gt;20, &lt;b&gt;Int &lt;/b&gt; 7, &lt;b&gt;Wis &lt;/b&gt;22, &lt;b&gt;Cha &lt;/b&gt;15&lt;/h5&gt;&lt;h5&gt;&lt;b&gt;Base Atk &lt;/b&gt;+19; &lt;b&gt;CMB &lt;/b&gt;+33 (+37 grapple); &lt;b&gt;CMD &lt;/b&gt;46 (can't be tripped)&lt;/h5&gt;&lt;h5&gt;&lt;b&gt;Feats &lt;/b&gt;Awesome Blow, Cleave, Critical Focus, Improved Bull  Rush, Improved Critical (bite), Multiattack, Power Attack, Staggering Critical, Vital Strike, Weapon Focus (bite)&lt;/h5&gt;&lt;h5&gt;&lt;b&gt;Skills &lt;/b&gt;Perception +23, Swim +26&lt;/h5&gt;&lt;h5&gt;&lt;b&gt;Languages &lt;/b&gt;Aquan&lt;/h5&gt;&lt;h5&gt;&lt;b&gt;SQ &lt;/b&gt;amphibious&lt;/h5&gt;&lt;/div&gt;&lt;hr/&gt;&lt;div&gt;&lt;h5&gt;&lt;b&gt;ECOLOGY&lt;/b&gt;&lt;/h5&gt;&lt;/div&gt;&lt;hr/&gt;&lt;div&gt;&lt;h5&gt;&lt;b&gt;Environment &lt;/b&gt; temperate oceans&lt;/h5&gt;&lt;h5&gt;&lt;b&gt;Organization &lt;/b&gt;solitary&lt;/h5&gt;&lt;h5&gt;&lt;b&gt;Treasure &lt;/b&gt;standard&lt;/h5&gt;&lt;/div&gt;&lt;hr/&gt;&lt;div&gt;&lt;h5&gt;&lt;b&gt;SPECIAL ABILITIES&lt;/b&gt;&lt;/h5&gt;&lt;/div&gt;&lt;hr/&gt;&lt;div&gt;&lt;/h5&gt;&lt;h5&gt;&lt;b&gt;Poison Spines (Ex)&lt;/b&gt; A vydrarch is covered in jagged spines that secrete a fatal poison. A creature struck by a vydrarch's tail slap attack or that strikes a vydrarch with a melee weapon without reach, an unarmed strike, or a natural weapon takes 1d6 points of piercing damage and risks being poisoned. Any creature that grapples a vydrarch takes 2d6 points of piercing damage and risks being poisoned each round.  &lt;i&gt;Vydrarch poison&lt;/i&gt;: Spine-injury; save Fort DC 24; frequency 1/round for 4 rounds; effect 1d2 Con, 1d2 Wis; cure 2 consecutive saves. The save DC is Constitution-based.  &lt;/h5&gt;&lt;h5&gt;&lt;b&gt;Veil of Fog (Su)&lt;/b&gt; As a standard action, a vydrarch can produce a bank of fog in a 100-foot spread centered on itself. This effect is otherwise identical that created by a &lt;i&gt;fog cloud&lt;/i&gt; spell.&lt;/h5&gt;&lt;/div&gt;&lt;br&gt;&lt;div&gt;&lt;h4&gt;&lt;p&gt;&lt;p&gt;The terrifying creature known as the vydrarch is most well known among Magnimarians from the famous tales of the legendary paladin Alcaydian Indros battling the beast on the shores of what would become Magnimar. The vydrarch was originally thought to be an entirely unique creature, but in recent years, reports from sailors journeying across the Steaming Sea and the remains of wrecked ships washing ashore have hinted at the existence of other such beasts.  Vydrarchs live solely for the thrill of destruction and chaos, but what elder force could have created such a monster is unknown. Their dual heads act in tandem to destroy vessels and devour cargo, but survivors of such attacks claim that the heads can act independently of one another if need be, occasionally talking or even arguing among themselves.  A vydrarch is 40 feet long from tail to head and weighs 10 tons.&lt;/p&gt;&lt;/h4&gt;&lt;/div&gt;</t>
  </si>
  <si>
    <t>Yamah</t>
  </si>
  <si>
    <t>darkvision 60 ft., detect evil, detect magic, low-light vision; Perception +11</t>
  </si>
  <si>
    <t>+1 returning starknife +12/+7 (1d4+4/x3)</t>
  </si>
  <si>
    <t>+1 returning starknife +12 (1d4+4/x3)</t>
  </si>
  <si>
    <t>steal magic</t>
  </si>
  <si>
    <t>Spell-Like Abilities (CL 6th; concentration +11)  Constant-detect evil, detect magic   3/day-cure moderate wounds, invisibility   1/day-charm person (DC 16), remove paralysis</t>
  </si>
  <si>
    <t>Str 17, Dex 20, Con 14, Int 13, Wis 15, Cha 20</t>
  </si>
  <si>
    <t>Point-Blank Shot, Precise Shot, Weapon Finesse</t>
  </si>
  <si>
    <t>Acrobatics +14, Bluff +11, Diplomacy +14, Escape Artist +11, Fly +22, Knowledge (planes) +10, Perception +11, Sense Motive +8, Stealth +11</t>
  </si>
  <si>
    <t>returning weapons</t>
  </si>
  <si>
    <t>solitary, pair, or crusade (3-10)</t>
  </si>
  <si>
    <t>standard (+1 starknife)</t>
  </si>
  <si>
    <t>This blue-skinned celestial has enormous butterf ly wings, and its black hair sparkles like a starlit sky.</t>
  </si>
  <si>
    <t>Returning Weapons (Su) Any throwing weapon wielded by a yamah gains the returning weapon special ability as long as the yamah wields it.  Steal Magic (Su) As a standard action, a yamah can make a touch attack against a creature under the effect of a spell or spells and attempt to dispel the effect as per the dispel magic spell (CL 6th). If the attempt is successful, the yamah absorbs the magical energy and converts it into a bolt of force. A yamah can use a force bolt to make a ranged touch attack that deals 1d6 points of force damage for every spell level of the effect dispelled by the yamah (for example, if a yamah dispels a 2nd-level spell with its steal magic ability, the resulting force bolt deals 2d6 points of force damage; 0-level spells count as being 1st-level for the purpose of this ability). These force bolts have a range of 100 feet with no range increment. A yamah can only carry a number of force bolts equal to its Charisma bonus (5 for most yamahs), and any force bolts not used within 24 hours of obtaining them disappear and are wasted.</t>
  </si>
  <si>
    <t>Yamahs travel the planes promoting the ideals of freedom and fairness, using their unique talents to rob evildoers of their magic and turn it into a weapon for good. Yamahs harbor ill will toward anyone who would use magic for cruel or evil purposes, especially necromancers and creatures that use magic to trap souls and pervert life.  Though yamahs often bear a stern countenance, they nonetheless enjoy lighthearted pranks and cheery jokes when appropriate. The white markings that cover yamahs' bodies may at first appear to be tattoos, but are in fact natural sigils that are unique to each individual. The average yamah stands just over 6 feet tall and weighs 140 pounds.  Because of the presence of the mystery cults in Magnimar and the open worship of empyreal lords-especially Ashava-yamahs can often be seen in this city during lunar eclipses and other significant celestial events. Legends among these mystery cults claim that yamahs sometimes accompany good spellcasters on crusades against otherworldly fiends, though every story inevitably ends with the yamah mysteriously departing after the deed is done, abandoning its mortal partner without a word.</t>
  </si>
  <si>
    <t>&lt;link rel="stylesheet"href="PF.css"&gt;&lt;div&gt;&lt;h2&gt;Yamah&lt;/h2&gt;&lt;h3&gt;&lt;i&gt;This blue-skinned celestial has enormous butterf ly wings, and its black hair sparkles like a starlit sky.&lt;/i&gt;&lt;/h3&gt;&lt;br&gt;&lt;/div&gt;&lt;div class="heading"&gt;&lt;p class="alignleft"&gt;Yamah&lt;/p&gt;&lt;p class="alignright"&gt;CR 5&lt;/p&gt;&lt;div style="clear: both;"&gt;&lt;/div&gt;&lt;/div&gt;&lt;div&gt;&lt;h5&gt;&lt;b&gt;XP &lt;/b&gt;1,600&lt;/h5&gt;&lt;h5&gt;CG Medium outsider (azata, chaotic, extraplanar, good)&lt;/h5&gt;&lt;h5&gt;&lt;b&gt;Init &lt;/b&gt;+5; &lt;b&gt;Senses &lt;/b&gt;darkvision 60 ft., &lt;i&gt;detect evil&lt;/i&gt;, &lt;i&gt;detect magic&lt;/i&gt;, low-light vision; Perception +11&lt;/h5&gt;&lt;/div&gt;&lt;hr/&gt;&lt;div&gt;&lt;h5&gt;&lt;b&gt;DEFENSE&lt;/b&gt;&lt;/h5&gt;&lt;/div&gt;&lt;hr/&gt;&lt;div&gt;&lt;h5&gt;&lt;b&gt;AC &lt;/b&gt;19, touch 15, flat-footed 14 (+5 Dex, +4 natural)&lt;/h5&gt;&lt;h5&gt;&lt;b&gt;hp &lt;/b&gt;45 (6d10+12)&lt;/h5&gt;&lt;h5&gt;&lt;b&gt;Fort &lt;/b&gt;+4, &lt;b&gt;Ref &lt;/b&gt;+10, &lt;b&gt;Will &lt;/b&gt;+7&lt;/h5&gt;&lt;h5&gt;&lt;b&gt;DR &lt;/b&gt;5/cold iron or evil; &lt;b&gt;Immune &lt;/b&gt;electricity, petrification; &lt;b&gt;Resist &lt;/b&gt;cold 10, fire 10&lt;/h5&gt;&lt;/div&gt;&lt;hr/&gt;&lt;div&gt;&lt;h5&gt;&lt;b&gt;OFFENSE&lt;/b&gt;&lt;/h5&gt;&lt;/div&gt;&lt;hr/&gt;&lt;div&gt;&lt;h5&gt;&lt;b&gt;Spd &lt;/b&gt;30 ft., fly 100 ft. (perfect)&lt;/h5&gt;&lt;h5&gt;&lt;b&gt;Melee &lt;/b&gt;&lt;i&gt;&lt;i&gt;+1 &lt;i&gt;returning&lt;/i&gt; starknife&lt;/i&gt;&lt;/i&gt; +12/+7 (1d4+4/x3)&lt;/h5&gt;&lt;h5&gt;&lt;b&gt;Ranged &lt;/b&gt;&lt;i&gt;&lt;i&gt;+1 &lt;i&gt;returning&lt;/i&gt; starknife&lt;/i&gt;&lt;/i&gt; +12 (1d4+4/x3)&lt;/h5&gt;&lt;h5&gt;&lt;b&gt;Space &lt;/b&gt;5 ft.; &lt;b&gt;Reach &lt;/b&gt;5 ft.&lt;/h5&gt;&lt;h5&gt;&lt;b&gt;Special Attacks &lt;/b&gt;steal magic&lt;/h5&gt;&lt;h5&gt;&lt;b&gt;Spell-Like Abilities&lt;/b&gt; (CL 6th; concentration +11)  &lt;/br&gt;Constant&amp;mdash;&lt;i&gt;detect evil&lt;/i&gt;, &lt;i&gt;detect magic&lt;/i&gt; &lt;/br&gt;3/day&amp;mdash;&lt;i&gt;cure moderate wounds&lt;/i&gt;, &lt;i&gt;invisibility&lt;/i&gt; &lt;/br&gt;1/day&amp;mdash;&lt;i&gt;charm person&lt;/i&gt; (DC 16), &lt;i&gt;remove paralysis&lt;/i&gt;&lt;/h5&gt;&lt;/h5&gt;&lt;/div&gt;&lt;hr/&gt;&lt;div&gt;&lt;h5&gt;&lt;b&gt;STATISTICS&lt;/b&gt;&lt;/h5&gt;&lt;/div&gt;&lt;hr/&gt;&lt;div&gt;&lt;h5&gt;&lt;b&gt;Str &lt;/b&gt;17, &lt;b&gt;Dex &lt;/b&gt;20, &lt;b&gt;Con &lt;/b&gt;14, &lt;b&gt;Int &lt;/b&gt; 13, &lt;b&gt;Wis &lt;/b&gt;15, &lt;b&gt;Cha &lt;/b&gt;20&lt;/h5&gt;&lt;h5&gt;&lt;b&gt;Base Atk &lt;/b&gt;+6; &lt;b&gt;CMB &lt;/b&gt;+9; &lt;b&gt;CMD &lt;/b&gt;24&lt;/h5&gt;&lt;h5&gt;&lt;b&gt;Feats &lt;/b&gt;Point-Blank Shot, Precise Shot, Weapon Finesse&lt;/h5&gt;&lt;h5&gt;&lt;b&gt;Skills &lt;/b&gt;Acrobatics +14, Bluff +11, Diplomacy +14, Escape Artist +11, Fly +22, Knowledge (planes) +10, Perception +11, Sense Motive +8, Stealth +11&lt;/h5&gt;&lt;h5&gt;&lt;b&gt;Languages &lt;/b&gt;Celestial, Draconic, Infernal; truespeech&lt;/h5&gt;&lt;h5&gt;&lt;b&gt;SQ &lt;/b&gt;&lt;i&gt;returning&lt;/i&gt; weapons&lt;/h5&gt;&lt;/div&gt;&lt;hr/&gt;&lt;div&gt;&lt;h5&gt;&lt;b&gt;ECOLOGY&lt;/b&gt;&lt;/h5&gt;&lt;/div&gt;&lt;hr/&gt;&lt;div&gt;&lt;h5&gt;&lt;b&gt;Environment &lt;/b&gt; any (Elysium)&lt;/h5&gt;&lt;h5&gt;&lt;b&gt;Organization &lt;/b&gt;solitary, pair, or crusade (3-10)&lt;/h5&gt;&lt;h5&gt;&lt;b&gt;Treasure &lt;/b&gt;standard (+1 starknife)&lt;/h5&gt;&lt;/div&gt;&lt;hr/&gt;&lt;div&gt;&lt;h5&gt;&lt;b&gt;SPECIAL ABILITIES&lt;/b&gt;&lt;/h5&gt;&lt;/div&gt;&lt;hr/&gt;&lt;div&gt;&lt;/h5&gt;&lt;h5&gt;&lt;b&gt;Returning Weapons (Su)&lt;/b&gt; Any throwing weapon wielded by a yamah gains the &lt;i&gt;returning&lt;/i&gt; weapon special ability as long as the yamah wields it.  &lt;/h5&gt;&lt;h5&gt;&lt;b&gt;Steal Magic (Su)&lt;/b&gt; As a standard action, a yamah can make a touch attack against a creature under the effect of a spell or spells and attempt to dispel the effect as per the &lt;i&gt;dispel magic&lt;/i&gt; spell (CL 6th). If the attempt is successful, the yamah absorbs the magical energy and converts it into a bolt of force. A yamah can use a force bolt to make a ranged touch attack that deals 1d6 points of force damage for every spell level of the effect dispelled by the yamah (for example, if a yamah dispels a 2nd-level spell with its steal magic ability, the resulting force bolt deals 2d6 points of force damage; 0-level spells count as being 1st-level for the purpose of this ability). These force bolts have a range of 100 feet with no range increment. A yamah can only carry a number of force bolts equal to its Charisma bonus (5 for most yamahs), and any force bolts not used within 24 hours of obtaining them disappear and are wasted.&lt;/h5&gt;&lt;/div&gt;&lt;br&gt;&lt;div&gt;&lt;h4&gt;&lt;p&gt;&lt;p&gt;Yamahs travel the planes promoting the ideals of freedom and fairness, using their unique talents to rob evildoers of their magic and turn it into a weapon for good. Yamahs harbor ill will toward anyone who would use magic for cruel or evil purposes, especially necromancers and creatures that use magic to trap souls and pervert life.  Though yamahs often bear a stern countenance, they nonetheless enjoy lighthearted pranks and cheery jokes when appropriate. The white markings that cover yamahs' bodies may at first appear to be tattoos, but are in fact natural sigils that are unique to each individual. The average yamah stands just over 6 feet tall and weighs 140 pounds.  Because of the presence of the mystery cults in Magnimar and the open worship of empyreal lords-especially Ashava-yamahs can often be seen in this city during lunar eclipses and other significant celestial events. Legends among these mystery cults claim that yamahs sometimes accompany good spellcasters on crusades against otherworldly fiends, though every story inevitably ends with the yamah mysteriously departing after the deed is done, abandoning its mortal partner without a word.&lt;/p&gt;&lt;/h4&gt;&lt;/div&gt;</t>
  </si>
  <si>
    <t>Frost Wight</t>
  </si>
  <si>
    <t>slam +4 (1d4+1 plus 1d6 cold plus energy drain)</t>
  </si>
  <si>
    <t>create spawn, cold</t>
  </si>
  <si>
    <t>The pale flesh of this walking corpse is rotting and putrid, its body skeletal in places, ice and frost cling to its hair, and its eye sockets glow with blue-white light.</t>
  </si>
  <si>
    <t>Frost</t>
  </si>
  <si>
    <t>Cold (Su) A creature touching a frost wight with natural weapons or unarmed strikes takes 1d6 cold damage.  Create Spawn(Su)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Resurrection Vulnerability (Su) A raise dead or similar spell cast on a wight destroys it (Will negates). Using the spell in this way does not require a material component.</t>
  </si>
  <si>
    <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t>
  </si>
  <si>
    <t>&lt;link rel="stylesheet"href="PF.css"&gt;&lt;div&gt;&lt;h2&gt;Frost, Wight&lt;/h2&gt;&lt;h3&gt;&lt;i&gt;The pale flesh of this walking corpse is rotting and putrid, its body skeletal in places, ice and frost cling to its hair, and its eye sockets glow with blue-white light.&lt;/i&gt;&lt;/h3&gt;&lt;br&gt;&lt;/div&gt;&lt;div class="heading"&gt;&lt;p class="alignleft"&gt;Frost Wight&lt;/p&gt;&lt;p class="alignright"&gt;CR 4&lt;/p&gt;&lt;div style="clear: both;"&gt;&lt;/div&gt;&lt;/div&gt;&lt;div&gt;&lt;h5&gt;&lt;b&gt;XP &lt;/b&gt;1200&lt;/h5&gt;&lt;h5&gt;LE Medium undead (cold)&lt;/h5&gt;&lt;h5&gt;&lt;b&gt;Init &lt;/b&gt;+1; &lt;b&gt;Senses &lt;/b&gt;darkvision 60 ft.; Perception +11&lt;/h5&gt;&lt;/div&gt;&lt;hr/&gt;&lt;div&gt;&lt;h5&gt;&lt;b&gt;DEFENSE&lt;/b&gt;&lt;/h5&gt;&lt;/div&gt;&lt;hr/&gt;&lt;div&gt;&lt;h5&gt;&lt;b&gt;AC &lt;/b&gt;15, touch 11, flat-footed 14 (+1 Dex, +4 natural)&lt;/h5&gt;&lt;h5&gt;&lt;b&gt;hp &lt;/b&gt;26 (4d8+8)&lt;/h5&gt;&lt;h5&gt;&lt;b&gt;Fort &lt;/b&gt;+3, &lt;b&gt;Ref &lt;/b&gt;+2, &lt;b&gt;Will &lt;/b&gt;+5&lt;/h5&gt;&lt;h5&gt;&lt;b&gt;Defensive Abilities &lt;/b&gt;undead traits&lt;/h5&gt;&lt;h5&gt;&lt;b&gt;Weaknesses &lt;/b&gt;resurrection vulnerability&lt;/h5&gt;&lt;/div&gt;&lt;hr/&gt;&lt;div&gt;&lt;h5&gt;&lt;b&gt;OFFENSE&lt;/b&gt;&lt;/h5&gt;&lt;/div&gt;&lt;hr/&gt;&lt;div&gt;&lt;h5&gt;&lt;b&gt;Spd &lt;/b&gt;30 ft.&lt;/h5&gt;&lt;h5&gt;&lt;b&gt;Melee &lt;/b&gt;slam +4 (1d4+1 plus 1d6 cold plus energy drain)&lt;/h5&gt;&lt;h5&gt;&lt;b&gt;Space &lt;/b&gt;5 ft.; &lt;b&gt;Reach &lt;/b&gt;5 ft.&lt;/h5&gt;&lt;h5&gt;&lt;b&gt;Special Attacks &lt;/b&gt;create spawn, energy drain (1 level, DC 14)&lt;/h5&gt;&lt;/div&gt;&lt;hr/&gt;&lt;div&gt;&lt;h5&gt;&lt;b&gt;STATISTICS&lt;/b&gt;&lt;/h5&gt;&lt;/div&gt;&lt;hr/&gt;&lt;div&gt;&lt;h5&gt;&lt;b&gt;Str &lt;/b&gt;12, &lt;b&gt;Dex &lt;/b&gt;12, &lt;b&gt;Con &lt;/b&gt;-, &lt;b&gt;Int &lt;/b&gt; 11, &lt;b&gt;Wis &lt;/b&gt;13, &lt;b&gt;Cha &lt;/b&gt;15&lt;/h5&gt;&lt;h5&gt;&lt;b&gt;Base Atk &lt;/b&gt;+3; &lt;b&gt;CMB &lt;/b&gt;+4; &lt;b&gt;CMD &lt;/b&gt;15&lt;/h5&gt;&lt;h5&gt;&lt;b&gt;Feats &lt;/b&gt;Blind-Fight, Skill Focus (Perception)&lt;/h5&gt;&lt;h5&gt;&lt;b&gt;Skills &lt;/b&gt;Intimidate +9, Knowledge (religion) +7, Perception +11, Stealth +16; &lt;b&gt;Racial Modifiers &lt;/b&gt;+8 Stealth&lt;/h5&gt;&lt;h5&gt;&lt;b&gt;Languages &lt;/b&gt;Common&lt;/h5&gt;&lt;h5&gt;&lt;b&gt;SQ &lt;/b&gt;create spawn, cold&lt;/h5&gt;&lt;/div&gt;&lt;hr/&gt;&lt;div&gt;&lt;h5&gt;&lt;b&gt;ECOLOGY&lt;/b&gt;&lt;/h5&gt;&lt;/div&gt;&lt;hr/&gt;&lt;div&gt;&lt;h5&gt;&lt;b&gt;Environment &lt;/b&gt; any&lt;/h5&gt;&lt;h5&gt;&lt;b&gt;Organization &lt;/b&gt;solitary, pair, gang (3-6), or pack (7-12)&lt;/h5&gt;&lt;h5&gt;&lt;b&gt;Treasure &lt;/b&gt;standard&lt;/h5&gt;&lt;/div&gt;&lt;hr/&gt;&lt;div&gt;&lt;h5&gt;&lt;b&gt;SPECIAL ABILITIES&lt;/b&gt;&lt;/h5&gt;&lt;/div&gt;&lt;hr/&gt;&lt;div&gt;&lt;h5&gt;&lt;b&gt;Cold (Su)&lt;/b&gt;&lt;/b&gt; A creature touching a frost wight with natural weapons or unarmed strikes takes 1d6 cold damage.  &lt;/h5&gt;&lt;h5&gt;&lt;b&gt;Create Spawn(Su)&lt;/b&gt;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&lt;/h5&gt;&lt;h5&gt;&lt;b&gt;Resurrection Vulnerability (Su)&lt;/b&gt; A raise dead or similar spell cast on a wight destroys it (Will negates). Using the spell in this way does not require a material component.&lt;/h5&gt;&lt;/div&gt;&lt;br&gt;&lt;div&gt;&lt;h4&gt;&lt;p&gt;&lt;p&gt;Wights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energy.&lt;/p&gt;&lt;/h4&gt;&lt;/div&gt;</t>
  </si>
  <si>
    <t>Black Magga</t>
  </si>
  <si>
    <t>(aquatic, native)</t>
  </si>
  <si>
    <t>all-around vision, darkvision 60 ft.; Perception +22</t>
  </si>
  <si>
    <t>, +24 natural, -4 size)</t>
  </si>
  <si>
    <t>(15d10+150)</t>
  </si>
  <si>
    <t>death effects, mind-affecting effects, petrification, polymorph</t>
  </si>
  <si>
    <t>acid 20, cold 20</t>
  </si>
  <si>
    <t>bite +24 (2d8+13/19-20 plus energy drain), 4 tentacles +19 (2d6+6 plus grab)</t>
  </si>
  <si>
    <t>breath of madness, constrict (2d6+11), energy drain (2 levels, DC 22)</t>
  </si>
  <si>
    <t>Spell-Like Abilities (CL 15th; concentration +20)  Constant-invisibility purge  At Will-death knell (DC 17), prayer  3/day-demand (DC 23), dimensional anchor, divination, dominate person (DC 20), greater command (DC 20)  1/day-commune, dream, unhallow</t>
  </si>
  <si>
    <t>Str 37, Dex 10, Con 31, Int 25, Wis 18, Cha 20</t>
  </si>
  <si>
    <t>Acrobatics +18, Intimidate +23, Knowledge (arcana) +25, Knowledge (history) +22, Knowledge (nature) +22, Knowledge (planes) +25, Knowledge (religion) +22, Perception +22, Sense Motive +22, Spellcraft +25, Stealth +6, Survival +19, Swim +36</t>
  </si>
  <si>
    <t>Abyssal, Celestial, Common, Draconic, Infernal, Thassilonian</t>
  </si>
  <si>
    <t>transdimensional tentacles, warp dimensions</t>
  </si>
  <si>
    <t xml:space="preserve"> the Storval Deep</t>
  </si>
  <si>
    <t>This enormous creature's serpentine neck supports a leering reptilian head-its body is a wriggling mass of tentacles.</t>
  </si>
  <si>
    <t>RotRL-AE-Appendix</t>
  </si>
  <si>
    <t>Breath of Madness (Su) Black Magga can exhale a cloud of foul-smelling, poisonous breath as a standard action once every minute. This cloud of black smoke fills a 60-foot cone. All creatures in the area take 1d6 points of Wisdom damage and become confused for 1d6 rounds (a DC 27 Will save halves the Wisdom damage and negates the confusion effect). This is a mind-affecting poison effect. The save DC is Constitution-based. This breath weapon cannot be used while underwater.  Transdimensional Tentacles (Su) Black Magga's tentacles allow her to see into and infiltrate the Ethereal Plane and the Plane of Shadow while she is on the Material Plane. This allows her not only to be aware of these planes and the creatures there, but also to shift her tentacles through these planes to attack their inhabitants. She can even phase her tentacles in and out of existence, effectively reaching through walls and other solid barriers to attack foes on the other side, provided that area is not warded by a dimensional lock or similar effect. She can grapple foes with her tentacles normally, but cannot pull grappled foes or objects through planes as her tentacles shift between them.  Warp Dimensions (Su) Black Magga's presence distorts the dimensions. Any creature that attempts to utilize a teleportation effect while within 300 feet of Black Magga must succeed at a DC 21 caster level check or the teleport effect fails. If the effect fails, the creature that attempted to create that effect must succeed at a DC 27 Fortitude save or be nauseated for 1d6 rounds. The save DC is Constitution-based.</t>
  </si>
  <si>
    <t>Black Magga is one of the favored servants of Lamashtu and an embodiment of the goddess's reign over beasts, monsters, and madness. As an unholy auger of her will, Black Magga originally sought to confound the works of the civilized world, spread fear of monsters and the wilds, and direct Lamashtu's lesser servants in acts of depravity and bloodshed. Black Magga arrived in the Storval Deep not long after Karzoug flooded the immense quarry, and her presence in the newly formed lake brought much misery and dread to the Thassilonians who dwelt on the lake's shores or sailed its surface. Karzoug's interest in the region waned quickly, and he never bothered to take steps against the monster, prompting many to whisper that the runelord made a bargain with Lamashtu to place the monster in the Storval Deep, perhaps to hide some sort of great secret he had sunk beneath the waters. In any event, it was said that the goddess spoke directly to Black Magga, and for many, the words of the monster were equal to the commands of Lamashtu herself.  Bearing a head like a plesiosaur atop a thrashing mass of tentacles and eyes, Black Magga is an immense creature indeed. Although she is effectively immortal until slain, she has spent many of the more than 10,000 years since she first came to Varisia in deep hibernation. These slumbers could last for a dozen centuries or more at a time, and are punctuated by relatively short periods of activity that generally last for only a few decades. These long periods of sleep have had something of a debilitating effect on Black Magga, for with each century of slumber, she grows weaker. She is now but a shadow of her original power. That she remains as powerful as she does today speaks volumes to the terrible wrath she must have possessed back during the height of Thassilon, before the advent of Earthfall changed everything.                                                      The Myth of Black Magga  Fisherfolk and woodsmen who have ventured near the Storval Deep have long told tales of a fell monster rising from the depths. Below are a few commonly held but mistaken beliefs about Black Magga-although they may well have been true during the times of ancient Thassilon, when she was at the height of her power.  BLOOD TONGUE: Many who have seen Black Magga and lived can never speak of their experiences. Supposedly, when they attempt to tell the tale, black blood wells from their throats and into their mouths, choking their words. Thus, far fewer claim to have seen Black Magga than actually have.  GOD-PROOF: Black Magga is older than many gods. Divine magic is said to have little effect whatsoever on her abominable form. Anyone who cuts Magga's black heart from her vile chest and bathes in its putrescent blood will likewise become invulnerable to the power of the gods.  STORM BRINGER: Sightings of Black Magga often herald powerful storms and hurricanes. It is said that the beast summons these storms to pull victims into her watery domain, whereupon she captures them, consumes them, and transforms them into monstrous, vermicular horrors.  Mothers of Oblivion  Lesser versions of Black Magga are said to dwell in deep lakes in other parts of the world. Known as Mothers of Oblivion, these creatures have the same basic statistics as Black Magga, except that they have only 10 Hit Dice and are Huge rather than Gargantuan.  Monstrous creatures of chaos and madness, the abominable Mothers of Oblivion are said to have been created by the goddess of monsters to serve as mouthpieces and leaders among her savage minions. Some esoteric texts-sacrilegious even to Lamashtu's profane church-claim that the Mothers of Oblivion are actually sisters of Lamashtu, subjugated by the goddess, robbed of their divinity, and cast down to Golarion as her twisted servitors. Whatever their heritage, for uncounted centuries the Mothers of Oblivion have been among the favored servants of Lamashtu and throughout history have risen to mete out her unholy wrath. Rare in the extreme-and despite what the fearful mortal races call them-these monstrosities seem to have no ability to reproduce, though some whisper that a select few are capable of biting off their own tongues to produce strange, wormlike spawn.  Mothers of Oblivion slink in the darkest, deepest reaches of the world, shunning the light of day as well as the gaze of insectlike mortals, who would gawk and abandon their pathetic minds at the merest glimpse of such unknowable horrors. The deepest reaches of oceans and the oldest lakes serve as redoubts for these forsaken queens of madness. From these depths, they sate themselves on sea creatures, the offerings of their servants, and the occasional unwary victim dragged screaming from the surface. They are careful to keep their presence secret from those of the world above. From the depths, Mothers of Oblivion form intricate hierarchies of servants and go-betweens, reaching their black tentacles through the societies of amphibious intermediaries into the demesnes of greater monstrosities and larger cities and civilizations alike.</t>
  </si>
  <si>
    <t>&lt;link rel="stylesheet"href="PF.css"&gt;&lt;div&gt;&lt;h2&gt;Black Magga&lt;/h2&gt;&lt;h3&gt;&lt;i&gt;This enormous creature's serpentine neck supports a leering reptilian head-its body is a wriggling mass of tentacles.&lt;/i&gt;&lt;/h3&gt;&lt;br&gt;&lt;/div&gt;&lt;div class="heading"&gt;&lt;p class="alignleft"&gt;Black Magga&lt;/p&gt;&lt;p class="alignright"&gt;CR 15&lt;/p&gt;&lt;div style="clear: both;"&gt;&lt;/div&gt;&lt;/div&gt;&lt;div&gt;&lt;h5&gt;&lt;b&gt;XP &lt;/b&gt;51,200&lt;/h5&gt;&lt;h5&gt;CE Gargantuan outsider (aquatic, native)&lt;/h5&gt;&lt;h5&gt;&lt;b&gt;Init &lt;/b&gt;+4; &lt;b&gt;Senses &lt;/b&gt;all-around vision, darkvision 60 ft.; Perception +22&lt;/h5&gt;&lt;/div&gt;&lt;hr/&gt;&lt;div&gt;&lt;h5&gt;&lt;b&gt;DEFENSE&lt;/b&gt;&lt;/h5&gt;&lt;/div&gt;&lt;hr/&gt;&lt;div&gt;&lt;h5&gt;&lt;b&gt;AC &lt;/b&gt;30, touch 6, flat-footed 30 (+24 natural, -4 size)&lt;/h5&gt;&lt;h5&gt;&lt;b&gt;hp &lt;/b&gt;232 (15d10+150)&lt;/h5&gt;&lt;h5&gt;&lt;b&gt;Fort &lt;/b&gt;+19, &lt;b&gt;Ref &lt;/b&gt;+11, &lt;b&gt;Will &lt;/b&gt;+9&lt;/h5&gt;&lt;h5&gt;&lt;b&gt;DR &lt;/b&gt;15/cold iron and magic; &lt;b&gt;Immune &lt;/b&gt;death effects, mind-affecting effects, petrification, polymorph; &lt;b&gt;Resist &lt;/b&gt;acid 20, cold 20; &lt;b&gt;SR &lt;/b&gt;26&lt;/h5&gt;&lt;/div&gt;&lt;hr/&gt;&lt;div&gt;&lt;h5&gt;&lt;b&gt;OFFENSE&lt;/b&gt;&lt;/h5&gt;&lt;/div&gt;&lt;hr/&gt;&lt;div&gt;&lt;h5&gt;&lt;b&gt;Spd &lt;/b&gt;20 ft., swim 60 ft.&lt;/h5&gt;&lt;h5&gt;&lt;b&gt;Melee &lt;/b&gt;bite +24 (2d8+13/19-20 plus energy drain), 4 tentacles +19 (2d6+6 plus grab)&lt;/h5&gt;&lt;h5&gt;&lt;b&gt;Space &lt;/b&gt;20 ft.; &lt;b&gt;Reach &lt;/b&gt;20 ft.&lt;/h5&gt;&lt;h5&gt;&lt;b&gt;Special Attacks &lt;/b&gt;breath of madness, constrict (2d6+11), energy drain (2 levels, DC 22)&lt;/h5&gt;&lt;h5&gt;&lt;b&gt;Spell-Like Abilities&lt;/b&gt; (CL 15th; concentration +20)  &lt;/br&gt;Constant&amp;mdash;&lt;i&gt;invisibility purge&lt;/i&gt; &lt;/br&gt;At Will&amp;mdash;&lt;i&gt;death knell&lt;/i&gt; (DC 17), &lt;i&gt;prayer&lt;/i&gt; &lt;/br&gt;3/day&amp;mdash;&lt;i&gt;demand&lt;/i&gt; (DC 23), &lt;i&gt;dimensional anchor&lt;/i&gt;, &lt;i&gt;divination&lt;/i&gt;, &lt;i&gt;dominate person&lt;/i&gt; (DC 20), &lt;i&gt;greater command&lt;/i&gt; (DC 20) &lt;/br&gt;1/day&amp;mdash;&lt;i&gt;commune&lt;/i&gt;, &lt;i&gt;dream&lt;/i&gt;, &lt;i&gt;unhallow&lt;/i&gt;&lt;/h5&gt;&lt;/h5&gt;&lt;/div&gt;&lt;hr/&gt;&lt;div&gt;&lt;h5&gt;&lt;b&gt;STATISTICS&lt;/b&gt;&lt;/h5&gt;&lt;/div&gt;&lt;hr/&gt;&lt;div&gt;&lt;h5&gt;&lt;b&gt;Str &lt;/b&gt;37, &lt;b&gt;Dex &lt;/b&gt;10, &lt;b&gt;Con &lt;/b&gt;31, &lt;b&gt;Int &lt;/b&gt; 25, &lt;b&gt;Wis &lt;/b&gt;18, &lt;b&gt;Cha &lt;/b&gt;20&lt;/h5&gt;&lt;h5&gt;&lt;b&gt;Base Atk &lt;/b&gt;+15; &lt;b&gt;CMB &lt;/b&gt;+32 (+36 grapple); &lt;b&gt;CMD &lt;/b&gt;42 (can't be tripped)&lt;/h5&gt;&lt;h5&gt;&lt;b&gt;Feats &lt;/b&gt;Awesome Blow, Improved Bull Rush, Improved Critical (bite), Improved Initiative, Improved Vital Strike, Lightning Reflexes, Power Attack, Vital Strike&lt;/h5&gt;&lt;h5&gt;&lt;b&gt;Skills &lt;/b&gt;Acrobatics +18, Intimidate +23, Knowledge (arcana) +25, Knowledge (history) +22, Knowledge (nature) +22, Knowledge (planes) +25, Knowledge (religion) +22, Perception +22, Sense Motive +22, Spellcraft +25, Stealth +6, Survival +19, Swim +36&lt;/h5&gt;&lt;h5&gt;&lt;b&gt;Languages &lt;/b&gt;Abyssal, Celestial, Common, Draconic, Infernal, Thassilonian&lt;/h5&gt;&lt;h5&gt;&lt;b&gt;SQ &lt;/b&gt;transdimensional tentacles, warp dimensions&lt;/h5&gt;&lt;/div&gt;&lt;hr/&gt;&lt;div&gt;&lt;h5&gt;&lt;b&gt;ECOLOGY&lt;/b&gt;&lt;/h5&gt;&lt;/div&gt;&lt;hr/&gt;&lt;div&gt;&lt;h5&gt;&lt;b&gt;Environment &lt;/b&gt; the Storval Deep&lt;/h5&gt;&lt;h5&gt;&lt;b&gt;Organization &lt;/b&gt;solitary&lt;/h5&gt;&lt;h5&gt;&lt;b&gt;Treasure &lt;/b&gt;triple&lt;/h5&gt;&lt;/div&gt;&lt;hr/&gt;&lt;div&gt;&lt;h5&gt;&lt;b&gt;SPECIAL ABILITIES&lt;/b&gt;&lt;/h5&gt;&lt;/div&gt;&lt;hr/&gt;&lt;div&gt;&lt;/h5&gt;&lt;h5&gt;&lt;b&gt;Breath of Madness (Su)&lt;/b&gt; Black Magga can exhale a cloud of foul-smelling, poisonous breath as a standard action once every minute. This cloud of black smoke fills a 60-foot cone. All creatures in the area take 1d6 points of Wisdom damage and become confused for 1d6 rounds (a DC 27 Will save halves the Wisdom damage and negates the confusion effect). This is a mind-affecting poison effect. The save DC is Constitution-based. This breath weapon cannot be used while underwater.  &lt;/h5&gt;&lt;h5&gt;&lt;b&gt;Transdimensional Tentacles (Su)&lt;/b&gt; Black Magga's tentacles allow her to see into and infiltrate the Ethereal Plane and the Plane of Shadow while she is on the Material Plane. This allows her not only to be aware of these planes and the creatures there, but also to shift her tentacles through these planes to attack their inhabitants. She can even phase her tentacles in and out of existence, effectively reaching through walls and other solid barriers to attack foes on the other side, provided that area is not warded by a &lt;i&gt;dimensional lock&lt;/i&gt; or similar effect. She can grapple foes with her tentacles normally, but cannot pull grappled foes or objects through planes as her tentacles shift between them.  &lt;/h5&gt;&lt;h5&gt;&lt;b&gt;Warp Dimensions (Su)&lt;/b&gt; Black Magga's presence distorts the dimensions. Any creature that attempts to utilize a teleportation effect while within 300 feet of Black Magga must succeed at a DC 21 caster level check or the teleport effect fails. If the effect fails, the creature that attempted to create that effect must succeed at a DC 27 Fortitude save or be nauseated for 1d6 rounds. The save DC is Constitution-based.&lt;/h5&gt;&lt;/div&gt;&lt;br&gt;&lt;div&gt;&lt;h4&gt;&lt;p&gt;&lt;p&gt;Black Magga is one of the favored servants of Lamashtu and an embodiment of the goddess's reign over beasts, monsters, and madness. As an unholy auger of her will, Black Magga originally sought to confound the works of the civilized world, spread fear of monsters and the wilds, and direct Lamashtu's lesser servants in acts of depravity and bloodshed. Black Magga arrived in the Storval Deep not long after Karzoug flooded the immense quarry, and her presence in the newly formed lake brought much misery and dread to the Thassilonians who dwelt on the lake's shores or sailed its surface. Karzoug's interest in the region waned quickly, and he never bothered to take steps against the monster, prompting many to whisper that the runelord made a bargain with Lamashtu to place the monster in the Storval Deep, perhaps to hide some sort of great secret he had sunk beneath the waters. In any event, it was said that the goddess spoke directly to Black Magga, and for many, the words of the monster were equal to the commands of Lamashtu herself.  Bearing a head like a plesiosaur atop a thrashing mass of tentacles and eyes, Black Magga is an immense creature indeed. Although she is effectively immortal until slain, she has spent many of the more than 10,000 years since she first came to Varisia in deep hibernation. These slumbers could last for a dozen centuries or more at a time, and are punctuated by relatively short periods of activity that generally last for only a few decades. These long periods of sleep have had something of a debilitating effect on Black Magga, for with each century of slumber, she grows weaker. She is now but a shadow of her original power. That she remains as powerful as she does today speaks volumes to the terrible wrath she must have possessed back during the height of Thassilon, before the advent of Earthfall changed everything.                                                      &lt;br&gt;&lt;b&gt;The Myth of Black Magga &lt;/b&gt;&lt;br&gt; Fisherfolk and woodsmen who have ventured near the Storval Deep have long told tales of a fell monster rising from the depths. Below are a few commonly held but mistaken beliefs about Black Magga-although they may well have been true during the times of ancient Thassilon, when she was at the height of her power.  &lt;br&gt;&lt;b&gt;BLOOD TONGUE:&lt;/b&gt; Many who have seen Black Magga and lived can never speak of their experiences. Supposedly, when they attempt to tell the tale, black blood wells from their throats and into their mouths, choking their words. Thus, far fewer claim to have seen Black Magga than actually have.  &lt;br&gt;&lt;b&gt;GOD-PROOF:&lt;/b&gt; Black Magga is older than many gods. Divine magic is said to have little effect whatsoever on her abominable form. Anyone who cuts Magga's black heart from her vile chest and bathes in its putrescent blood will likewise become invulnerable to the power of the gods.  &lt;br&gt;&lt;b&gt;STORM BRINGER:&lt;/b&gt; Sightings of Black Magga often herald powerful storms and hurricanes. It is said that the beast summons these storms to pull victims into her watery domain, whereupon she captures them, consumes them, and transforms them into monstrous, vermicular horrors.  &lt;br&gt;&lt;b&gt;Mothers of Oblivion &lt;/b&gt;&lt;br&gt; Lesser versions of Black Magga are said to dwell in deep lakes in other parts of the world. Known as Mothers of Oblivion, these creatures have the same basic statistics as Black Magga, except that they have only 10 Hit Dice and are Huge rather than Gargantuan.  Monstrous creatures of chaos and madness, the abominable Mothers of Oblivion are said to have been created by the goddess of monsters to serve as mouthpieces and leaders among her savage minions. Some esoteric texts-sacrilegious even to Lamashtu's profane church-claim that the Mothers of Oblivion are actually sisters of Lamashtu, subjugated by the goddess, robbed of their divinity, and cast down to Golarion as her twisted servitors. Whatever their heritage, for uncounted centuries the Mothers of Oblivion have been among the favored servants of Lamashtu and throughout history have risen to mete out her unholy wrath. Rare in the extreme-and despite what the fearful mortal races call them-these monstrosities seem to have no ability to reproduce, though some whisper that a select few are capable of biting off their own tongues to produce strange, wormlike spawn.  Mothers of Oblivion slink in the darkest, deepest reaches of the world, shunning the light of day as well as the gaze of insectlike mortals, who would gawk and abandon their pathetic minds at the merest glimpse of such unknowable horrors. The deepest reaches of oceans and the oldest lakes serve as redoubts for these forsaken queens of madness. From these depths, they sate themselves on sea creatures, the offerings of their servants, and the occasional unwary victim dragged screaming from the surface. They are careful to keep their presence secret from those of the world above. From the depths, Mothers of Oblivion form intricate hierarchies of servants and go-betweens, reaching their black tentacles through the societies of amphibious intermediaries into the demesnes of greater monstrosities and larger cities and civilizations alike.&lt;/p&gt;&lt;/h4&gt;&lt;/div&gt;</t>
  </si>
  <si>
    <t>Carrionstorm</t>
  </si>
  <si>
    <t>12, touch 12, flat-footed 12</t>
  </si>
  <si>
    <t>(+2 size, +0 natural)</t>
  </si>
  <si>
    <t>Fort +1, Ref +0, Will +5</t>
  </si>
  <si>
    <t>vulnerable to channeled energy</t>
  </si>
  <si>
    <t>Str 1, Dex 11, Con -, Int 2, Wis 14, Cha 13</t>
  </si>
  <si>
    <t>Fly +12, Perception +6</t>
  </si>
  <si>
    <t>pallid bond</t>
  </si>
  <si>
    <t xml:space="preserve"> any near ghouls</t>
  </si>
  <si>
    <t>solitary, flock (2-4 swarms), or murder (5-12 swarms)  Languages Necril</t>
  </si>
  <si>
    <t>Bits of feather and flesh buzz around this swarm of rotting ravens like flies, countless lifeless eyes staring out from the chaos.</t>
  </si>
  <si>
    <t>Pallid Bond (Ex) A carrionstorm never initiates an attack on a creature that openly wears a symbol of Urgathoa or that is itself undead. If attacked first by such a creature, the carrionstorm's swarm attack deals only 1d3 points of damage to that creature rather than the usual 1d6 points.  Vulnerable to Channeled Energy (Ex) A carrionstorm takes 150% as much damage as normal from channeled positive energy.</t>
  </si>
  <si>
    <t>Where the dead walk, the carrion birds follow. In most cases, the unfortunate birds that feast on the remains of fallen undead creatures simply grow diseased and die. Yet the flesh of some ghouls has an altogether different effect upon such scavengers, and when they die of the poisoned repast, they do not stay dead for long. Alone, an undead crow or vulture is little more than a hideous mockery, but in rare cases where ghoulish activity is thick, entire colonies of carrion birds can succumb to undeath, retaining their flock mentality yet no longer seeking the flesh of the freshly dead to sate their hunger. Carrionstorms, as these flocks of undead birds are called, find brief respite from their morbid hunger only when their meals are warm and screaming.  Carrionstorms are typically found near graveyards, haunted structures, or abandoned villages where ghouls have been active. Many necromancers and cultists of Urgathoa have a particular fondness for carrionstorms, and since the birds have a strange respect for the symbol of the Pallid Princess, rookeries of them are often found roosting in the nooks of the goddess of undeath's macabre cathedrals.  Although the individual undead birds that make up a carrionstorm are little more intelligent than they were in life, as a whole, a carrionstorm forms a rudimentary hive mind that grants its members a slight bit more intellect than the typical bird. This not only allows the undead birds to utilize basic tactics, but allows rudimentary speech as well. Most carrionstorms understand a few dozen words in Necril, the language of the dead, and the sound of thousands of these undead carrion birds croaking out strange words can be truly unsettling to those who aren't prepared for the horror. This same hive mind allows necromancers to treat an entire carrionstorm as a single undead creature with regard to the effects of spells like command undead and control undead, or feats like Command Undead. The swarms make excellent scouts, and even better threats against small towns and superstitious communities.</t>
  </si>
  <si>
    <t>&lt;link rel="stylesheet"href="PF.css"&gt;&lt;div&gt;&lt;h2&gt;Carrionstorm&lt;/h2&gt;&lt;h3&gt;&lt;i&gt;Bits of feather and flesh buzz around this swarm of rotting ravens like flies, countless lifeless eyes staring out from the chaos.&lt;/i&gt;&lt;/h3&gt;&lt;br&gt;&lt;/div&gt;&lt;div class="heading"&gt;&lt;p class="alignleft"&gt;Carrionstorm&lt;/p&gt;&lt;p class="alignright"&gt;CR 1&lt;/p&gt;&lt;div style="clear: both;"&gt;&lt;/div&gt;&lt;/div&gt;&lt;div&gt;&lt;h5&gt;&lt;b&gt;XP &lt;/b&gt;400&lt;/h5&gt;&lt;h5&gt;NE Tiny undead (swarm)&lt;/h5&gt;&lt;h5&gt;&lt;b&gt;Init &lt;/b&gt;+4; &lt;b&gt;Senses &lt;/b&gt;darkvision 60 ft.; Perception +6&lt;/h5&gt;&lt;/div&gt;&lt;hr/&gt;&lt;div&gt;&lt;h5&gt;&lt;b&gt;DEFENSE&lt;/b&gt;&lt;/h5&gt;&lt;/div&gt;&lt;hr/&gt;&lt;div&gt;&lt;h5&gt;&lt;b&gt;AC &lt;/b&gt;12, touch 12, flat-footed 12 (+2 size)&lt;/h5&gt;&lt;h5&gt;&lt;b&gt;hp &lt;/b&gt;11 (2d8+2)&lt;/h5&gt;&lt;h5&gt;&lt;b&gt;Fort &lt;/b&gt;+1, &lt;b&gt;Ref &lt;/b&gt;+0, &lt;b&gt;Will &lt;/b&gt;+5&lt;/h5&gt;&lt;h5&gt;&lt;b&gt;Defensive Abilities &lt;/b&gt;swarm traits; &lt;b&gt;Immune &lt;/b&gt;undead traits&lt;/h5&gt;&lt;h5&gt;&lt;b&gt;Weaknesses &lt;/b&gt;vulnerable to channeled energy&lt;/h5&gt;&lt;/div&gt;&lt;hr/&gt;&lt;div&gt;&lt;h5&gt;&lt;b&gt;OFFENSE&lt;/b&gt;&lt;/h5&gt;&lt;/div&gt;&lt;hr/&gt;&lt;div&gt;&lt;h5&gt;&lt;b&gt;Spd &lt;/b&gt;10 ft., fly 40 ft. (good)&lt;/h5&gt;&lt;h5&gt;&lt;b&gt;Melee &lt;/b&gt;swarm (1d6 plus distraction)&lt;/h5&gt;&lt;h5&gt;&lt;b&gt;Space &lt;/b&gt;10 ft.; &lt;b&gt;Reach &lt;/b&gt;0 ft.&lt;/h5&gt;&lt;/div&gt;&lt;hr/&gt;&lt;div&gt;&lt;h5&gt;&lt;b&gt;STATISTICS&lt;/b&gt;&lt;/h5&gt;&lt;/div&gt;&lt;hr/&gt;&lt;div&gt;&lt;h5&gt;&lt;b&gt;Str &lt;/b&gt;1, &lt;b&gt;Dex &lt;/b&gt;11, &lt;b&gt;Con &lt;/b&gt;-, &lt;b&gt;Int &lt;/b&gt; 2, &lt;b&gt;Wis &lt;/b&gt;14, &lt;b&gt;Cha &lt;/b&gt;13&lt;/h5&gt;&lt;h5&gt;&lt;b&gt;Base Atk &lt;/b&gt;+1; &lt;b&gt;CMB &lt;/b&gt;-1; &lt;b&gt;CMD &lt;/b&gt;4 (can't be tripped)&lt;/h5&gt;&lt;h5&gt;&lt;b&gt;Feats &lt;/b&gt;Improved Initiative&lt;/h5&gt;&lt;h5&gt;&lt;b&gt;Skills &lt;/b&gt;Fly +12, Perception +6&lt;/h5&gt;&lt;h5&gt;&lt;b&gt;SQ &lt;/b&gt;pallid bond&lt;/h5&gt;&lt;/div&gt;&lt;hr/&gt;&lt;div&gt;&lt;h5&gt;&lt;b&gt;ECOLOGY&lt;/b&gt;&lt;/h5&gt;&lt;/div&gt;&lt;hr/&gt;&lt;div&gt;&lt;h5&gt;&lt;b&gt;Environment &lt;/b&gt; any near ghouls&lt;/h5&gt;&lt;h5&gt;&lt;b&gt;Organization &lt;/b&gt;solitary, flock (2-4 swarms), or murder (5-12 swarms)  Languages Necril&lt;/h5&gt;&lt;h5&gt;&lt;b&gt;Treasure &lt;/b&gt;none&lt;/h5&gt;&lt;/div&gt;&lt;hr/&gt;&lt;div&gt;&lt;h5&gt;&lt;b&gt;SPECIAL ABILITIES&lt;/b&gt;&lt;/h5&gt;&lt;/div&gt;&lt;hr/&gt;&lt;div&gt;&lt;/h5&gt;&lt;h5&gt;&lt;b&gt;Pallid Bond (Ex)&lt;/b&gt; A carrionstorm never initiates an attack on a creature that openly wears a symbol of Urgathoa or that is itself undead. If attacked first by such a creature, the carrionstorm's swarm attack deals only 1d3 points of damage to that creature rather than the usual 1d6 points.  &lt;/h5&gt;&lt;h5&gt;&lt;b&gt;Vulnerable to Channeled Energy (Ex)&lt;/b&gt; A carrionstorm takes 150% as much damage as normal from channeled positive energy.&lt;/h5&gt;&lt;/div&gt;&lt;br&gt;&lt;div&gt;&lt;h4&gt;&lt;p&gt;&lt;p&gt;Where the dead walk, the carrion birds follow. In most cases, the unfortunate birds that feast on the remains of fallen undead creatures simply grow diseased and die. Yet the flesh of some ghouls has an altogether different effect upon such scavengers, and when they die of the poisoned repast, they do not stay dead for long. Alone, an undead crow or vulture is little more than a hideous mockery, but in rare cases where ghoulish activity is thick, entire colonies of carrion birds can succumb to undeath, retaining their flock mentality yet no longer seeking the flesh of the freshly dead to sate their hunger. Carrionstorms, as these flocks of undead birds are called, find brief respite from their morbid hunger only when their meals are warm and screaming.  Carrionstorms are typically found near graveyards, haunted structures, or abandoned villages where ghouls have been active. Many necromancers and cultists of Urgathoa have a particular fondness for carrionstorms, and since the birds have a strange respect for the symbol of the Pallid Princess, rookeries of them are often found roosting in the nooks of the goddess of undeath's macabre cathedrals.  Although the individual undead birds that make up a carrionstorm are little more intelligent than they were in life, as a whole, a carrionstorm forms a rudimentary hive mind that grants its members a slight bit more intellect than the typical bird. This not only allows the undead birds to utilize basic tactics, but allows rudimentary speech as well. Most carrionstorms understand a few dozen words in Necril, the language of the dead, and the sound of thousands of these undead carrion birds croaking out strange words can be truly unsettling to those who aren't prepared for the horror. This same hive mind allows necromancers to treat an entire carrionstorm as a single undead creature with regard to the effects of spells like &lt;i&gt;command undead&lt;/i&gt; and &lt;i&gt;control undead&lt;/i&gt;, or feats like Command Undead. The swarms make excellent scouts, and even better threats against small towns and superstitious communities.&lt;/p&gt;&lt;/h4&gt;&lt;/div&gt;</t>
  </si>
  <si>
    <t>Forgefiend</t>
  </si>
  <si>
    <t>see in darkness; Perception +15</t>
  </si>
  <si>
    <t>Fort +14, Ref +5, Will +10</t>
  </si>
  <si>
    <t>bite +17 (2d6+7 plus rend armor), bite +17 (1d6+7), 2 claws +17 (1d6+7)</t>
  </si>
  <si>
    <t>adamantine bite, searing spew</t>
  </si>
  <si>
    <t>Spell-Like Abilities (CL 10th; concentration +12)  Constant-pass without trace   At Will-major image (DC 15), passwall, shatter (DC 14), stone shape   3/day-deeper darkness, dimensional anchor, flesh to stone (DC 18), quickened produce flame, wall of fire, wall of stone</t>
  </si>
  <si>
    <t>Str 24, Dex 14, Con 25, Int 15, Wis 12, Cha 15</t>
  </si>
  <si>
    <t>Combat Reflexes, Greater SunderB, Improved Initiative, Improved Iron Will, Improved SunderB, Iron Will, Quicken Spell-Like Ability (produce flame), Vital Strike</t>
  </si>
  <si>
    <t>Acrobatics +16 (+12 when jumping), Climb +21, Craft (traps) +16, Disable Device +16, Knowledge (dungeoneering) +16, Perception +15, Sense Motive +15, Stealth +12</t>
  </si>
  <si>
    <t>Common, Dwarven, Infernal, Terran</t>
  </si>
  <si>
    <t>solitary or team (2-6)</t>
  </si>
  <si>
    <t>A massive, fire-filled maw splits the belly of this lumbering iron-skinned fiend, whose short arms end in razor-sharp claws.</t>
  </si>
  <si>
    <t>Adamantine Bite (Ex) A forgefiend's bite attacks are treated as adamantine for the purposes of overcoming damage reduction.  Rend Armor (Ex) When a forgefiend hits with a bite attack, it chews any armor worn by the target-this grants the forgefiend a free sunder attempt against armor worn by the target if the victim fails a DC 22 Reflex save. A forgefiend also gains Greater Sunder and Improved Sunder as bonus feats. The save DC is Strength-based.  Searing Spew (Su) A forgefiend can belch forth a searing pile of slag from its body maw as a standard action once every 1d4 rounds. This blob of molten metal affects any 10-foot-square area adjacent to the forgefiend. Any creature in this area takes 14d6 points of fire damage (Reflex DC 22 halves). The slag quickly cools, forming a rugged pile of worthless scrap and misshapen metal that is treated as difficult terrain-this stuff crumbles to powder in 1 hour. The save DC is Constitution-based.</t>
  </si>
  <si>
    <t>Scanderigs, more commonly known as "forgefiends," look like large, heavily armored, barrel-shaped giants, with enormous mouths in their bellies in addition to the normal-sized ones in their heads. They are native to the Plane of Earth, but sometimes make their way through subterranean portals onto the Material Plane, where they gorge themselves on rich and relatively uncontested mineral veins. A forgefiend might live quite happily inside a mountain's heart for centuries, only causing trouble when the ore runs out or interlopers attempt to mine its territory.  Forgefiends are particularly feared in many dwarven societies. In addition to their penchant for destroying deep forges, they are often portrayed as boogeyman-like figures for frightening dwarven children and instilling good smithing habits-for it is said, "For every scrap of slag you waste, a scanderig is making haste. Those who use excessive ore find forgefiends scratching at their door!"</t>
  </si>
  <si>
    <t>&lt;link rel="stylesheet"href="PF.css"&gt;&lt;div&gt;&lt;h2&gt;Forgefiend&lt;/h2&gt;&lt;h3&gt;&lt;i&gt;A massive, fire-filled maw splits the belly of this lumbering iron-skinned fiend, whose short arms end in razor-sharp claws.&lt;/i&gt;&lt;/h3&gt;&lt;br&gt;&lt;/div&gt;&lt;div class="heading"&gt;&lt;p class="alignleft"&gt;Forgefiend (Scanderig)&lt;/p&gt;&lt;p class="alignright"&gt;CR 10&lt;/p&gt;&lt;div style="clear: both;"&gt;&lt;/div&gt;&lt;/div&gt;&lt;div&gt;&lt;h5&gt;&lt;b&gt;XP &lt;/b&gt;9,600&lt;/h5&gt;&lt;h5&gt;LE Large outsider (earth, extraplanar)&lt;/h5&gt;&lt;h5&gt;&lt;b&gt;Init &lt;/b&gt;+6; &lt;b&gt;Senses &lt;/b&gt;see in darkness; Perception +15&lt;/h5&gt;&lt;/div&gt;&lt;hr/&gt;&lt;div&gt;&lt;h5&gt;&lt;b&gt;DEFENSE&lt;/b&gt;&lt;/h5&gt;&lt;/div&gt;&lt;hr/&gt;&lt;div&gt;&lt;h5&gt;&lt;b&gt;AC &lt;/b&gt;25, touch 11, flat-footed 23 (+2 Dex, +14 natural, -1 size)&lt;/h5&gt;&lt;h5&gt;&lt;b&gt;hp &lt;/b&gt;137 (11d10+77)&lt;/h5&gt;&lt;h5&gt;&lt;b&gt;Fort &lt;/b&gt;+14, &lt;b&gt;Ref &lt;/b&gt;+5, &lt;b&gt;Will &lt;/b&gt;+10&lt;/h5&gt;&lt;h5&gt;&lt;b&gt;Immune &lt;/b&gt;fire, poison; &lt;b&gt;Resist &lt;/b&gt;acid 10, cold 10&lt;/h5&gt;&lt;/div&gt;&lt;hr/&gt;&lt;div&gt;&lt;h5&gt;&lt;b&gt;OFFENSE&lt;/b&gt;&lt;/h5&gt;&lt;/div&gt;&lt;hr/&gt;&lt;div&gt;&lt;h5&gt;&lt;b&gt;Spd &lt;/b&gt;20 ft., burrow 20 ft., earth glide&lt;/h5&gt;&lt;h5&gt;&lt;b&gt;Melee &lt;/b&gt;bite +17 (2d6+7 plus rend armor), bite +17 (1d6+7), 2 claws +17 (1d6+7)&lt;/h5&gt;&lt;h5&gt;&lt;b&gt;Space &lt;/b&gt;10 ft.; &lt;b&gt;Reach &lt;/b&gt;10 ft.&lt;/h5&gt;&lt;h5&gt;&lt;b&gt;Special Attacks &lt;/b&gt;adamantine bite, searing spew&lt;/h5&gt;&lt;h5&gt;&lt;b&gt;Spell-Like Abilities&lt;/b&gt; (CL 10th; concentration +12)  &lt;/br&gt;Constant&amp;mdash;&lt;i&gt;pass without trace&lt;/i&gt; &lt;/br&gt;At Will&amp;mdash;&lt;i&gt;major image&lt;/i&gt; (DC 15), &lt;i&gt;passwall&lt;/i&gt;, &lt;i&gt;shatter&lt;/i&gt; (DC 14), &lt;i&gt;stone shape&lt;/i&gt; &lt;/br&gt;3/day&amp;mdash;&lt;i&gt;deeper darkness&lt;/i&gt;, &lt;i&gt;dimensional anchor&lt;/i&gt;, &lt;i&gt;flesh to stone&lt;/i&gt; (DC 18), quickened &lt;i&gt;&lt;i&gt;produce&lt;/i&gt; flame&lt;/i&gt;, &lt;i&gt;wall of fire&lt;/i&gt;, &lt;i&gt;wall of stone&lt;/i&gt;&lt;/h5&gt;&lt;/h5&gt;&lt;/div&gt;&lt;hr/&gt;&lt;div&gt;&lt;h5&gt;&lt;b&gt;STATISTICS&lt;/b&gt;&lt;/h5&gt;&lt;/div&gt;&lt;hr/&gt;&lt;div&gt;&lt;h5&gt;&lt;b&gt;Str &lt;/b&gt;24, &lt;b&gt;Dex &lt;/b&gt;14, &lt;b&gt;Con &lt;/b&gt;25, &lt;b&gt;Int &lt;/b&gt; 15, &lt;b&gt;Wis &lt;/b&gt;12, &lt;b&gt;Cha &lt;/b&gt;15&lt;/h5&gt;&lt;h5&gt;&lt;b&gt;Base Atk &lt;/b&gt;+11; &lt;b&gt;CMB &lt;/b&gt;+19; &lt;b&gt;CMD &lt;/b&gt;31&lt;/h5&gt;&lt;h5&gt;&lt;b&gt;Feats &lt;/b&gt;Combat Reflexes, Greater Sunder&lt;sup&gt;B&lt;/sup&gt;, Improved Initiative, Improved Iron Will, Improved Sunder&lt;sup&gt;B&lt;/sup&gt;, Iron Will, Quicken Spell-Like Ability (&lt;i&gt;&lt;i&gt;produce&lt;/i&gt; flame&lt;/i&gt;), Vital Strike&lt;/h5&gt;&lt;h5&gt;&lt;b&gt;Skills &lt;/b&gt;Acrobatics +16 (+12 when jumping), Climb +21, Craft (traps) +16, Disable Device +16, Knowledge (dungeoneering) +16, Perception +15, Sense Motive +15, Stealth +12&lt;/h5&gt;&lt;h5&gt;&lt;b&gt;Languages &lt;/b&gt;Common, Dwarven, Infernal, Terran&lt;/h5&gt;&lt;/div&gt;&lt;hr/&gt;&lt;div&gt;&lt;h5&gt;&lt;b&gt;ECOLOGY&lt;/b&gt;&lt;/h5&gt;&lt;/div&gt;&lt;hr/&gt;&lt;div&gt;&lt;h5&gt;&lt;b&gt;Environment &lt;/b&gt; any underground (Plane of Earth)&lt;/h5&gt;&lt;h5&gt;&lt;b&gt;Organization &lt;/b&gt;solitary or team (2-6)&lt;/h5&gt;&lt;h5&gt;&lt;b&gt;Treasure &lt;/b&gt;standard&lt;/h5&gt;&lt;/div&gt;&lt;hr/&gt;&lt;div&gt;&lt;h5&gt;&lt;b&gt;SPECIAL ABILITIES&lt;/b&gt;&lt;/h5&gt;&lt;/div&gt;&lt;hr/&gt;&lt;div&gt;&lt;/h5&gt;&lt;h5&gt;&lt;b&gt;Adamantine Bite (Ex)&lt;/b&gt; A forgefiend's bite attacks are treated as adamantine for the purposes of overcoming damage reduction.  &lt;/h5&gt;&lt;h5&gt;&lt;b&gt;Rend Armor (Ex)&lt;/b&gt; When a forgefiend hits with a bite attack, it chews any armor worn by the target-this grants the forgefiend a free sunder attempt against armor worn by the target if the victim fails a DC 22 Reflex save. A forgefiend also gains Greater Sunder and Improved Sunder as bonus feats. The save DC is Strength-based.  &lt;/h5&gt;&lt;h5&gt;&lt;b&gt;Searing Spew (Su)&lt;/b&gt; A forgefiend can belch forth a searing pile of slag from its body maw as a standard action once every 1d4 rounds. This blob of molten metal affects any 10-foot-square area adjacent to the forgefiend. Any creature in this area takes 14d6 points of fire damage (Reflex DC 22 halves). The slag quickly cools, forming a rugged pile of worthless scrap and misshapen metal that is treated as difficult terrain-this stuff crumbles to powder in 1 hour. The save DC is Constitution-based.&lt;/h5&gt;&lt;/div&gt;&lt;br&gt;&lt;div&gt;&lt;h4&gt;&lt;p&gt;&lt;p&gt;Scanderigs, more commonly known as "forgefiends," look like large, heavily armored, barrel-shaped giants, with enormous mouths in their bellies in addition to the normal-sized ones in their heads. They are native to the Plane of Earth, but sometimes make their way through subterranean portals onto the Material Plane, where they gorge themselves on rich and relatively uncontested mineral veins. A forgefiend might live quite happily inside a mountain's heart for centuries, only causing trouble when the ore runs out or interlopers attempt to mine its territory.  Forgefiends are particularly feared in many dwarven societies. In addition to their penchant for destroying deep forges, they are often portrayed as boogeyman-like figures for frightening dwarven children and instilling good smithing habits-for it is said, "For every scrap of slag you waste, a scanderig is making haste. Those who use excessive ore find forgefiends scratching at their door!"&lt;/p&gt;&lt;/h4&gt;&lt;/div&gt;</t>
  </si>
  <si>
    <t>Scanderig</t>
  </si>
  <si>
    <t>Hungerer</t>
  </si>
  <si>
    <t>darkvision 90 ft., low-light vision; Perception +28</t>
  </si>
  <si>
    <t>stench (30 ft., DC 25)</t>
  </si>
  <si>
    <t>(+1 Dex, +1 dodge, +21 natural, -2 size)</t>
  </si>
  <si>
    <t>(21d10+105)</t>
  </si>
  <si>
    <t>Fort +12, Ref +15, Will +18</t>
  </si>
  <si>
    <t>10/cold iron and piercing</t>
  </si>
  <si>
    <t>bite +29 (2d8+10/19-20/x4 plus 2d6 acid damage and 2 Wisdom drain), 2 claws +29 (1d8+10 plus 2 Wisdom drain)</t>
  </si>
  <si>
    <t>devastating bite, vile spew</t>
  </si>
  <si>
    <t>Spell-Like Abilities (CL 15th; concentration +19)  Constant-fly  At Will-grease (DC 15), major image (DC 17), ventriloquism (DC 15)  3/day-charm monster (DC 18), gust of wind (DC 16), quickened stinking cloud (DC 17), suggestion (DC 17)  1/day-deep slumber (DC 17), mass charm monster (DC 22), mirror image</t>
  </si>
  <si>
    <t>Str 30, Dex 13, Con 20, Int 13, Wis 18, Cha 19</t>
  </si>
  <si>
    <t>Critical Focus, Dodge, Improved Critical (bite), Improved Initiative, Iron Will, Lightning Reflexes, Mobility, Power Attack, Quicken Spell-Like Ability (stinking cloud), Staggering Critical, Vital Strike</t>
  </si>
  <si>
    <t>Fly +32, Intimidate +28, Perception +28, Sense Motive +25, Stealth +17</t>
  </si>
  <si>
    <t>Abyssal, Common, Giant, Thassilonian</t>
  </si>
  <si>
    <t>solitary or feast (2-5)</t>
  </si>
  <si>
    <t>A hideous mound of shuddering, pustule-encrusted flesh, this bloated creature's gaping maw is filled with terrible teeth.</t>
  </si>
  <si>
    <t>Lamia-kin</t>
  </si>
  <si>
    <t>Devastating Bite (Ex) A hungerer's bite deals x4 damage on a successful critical hit. If this damage is enough to reduce a victim to negative hit points, the victim must succeed at a DC 30 Fortitude save to avoid being decapitated, bitten in half, or otherwise instantly killed by the horrific wound. The save DC is Strength-based.  Vile Spew (Su) Whenever a hungerer takes damage, the resulting wound spews a great gout of vile blood and acid. Any creature adjacent to a hungerer when it is wounded takes 2d6 points of acid damage (Reflex DC 25 negates). The save DC is Constitution-based.  Wisdom Drain (Su) A hungerer drains 2 points of Wisdom each time it strikes a foe with its bite or claw attacks. Unlike with other kinds of ability drain attacks, a hungerer does not heal any damage when it uses its Wisdom drain.</t>
  </si>
  <si>
    <t>Once regular lamias, these hideously deformed creatures are the result of terrible fleshwarping experiments that have rarely been repeated since the fall of Thassilon. The heads and torsos of these creatures are nearly 10 feet in diameter, and a typical hungerer weighs about 20,000 pounds.  Hungerers are unnatural creatures, re-released into the world with Karzoug's awakening. These terrors live in constant pain and serve as living embodiments of hunger, insatiable in their constant quests for sustenance. Although they prefer to tear and rend living flesh, hungerers can consume almost any organic material, and might even gnaw on stone or metal without ill effect when nothing else is available.</t>
  </si>
  <si>
    <t>&lt;link rel="stylesheet"href="PF.css"&gt;&lt;div&gt;&lt;h2&gt;Lamia-kin, Hungerer&lt;/h2&gt;&lt;h3&gt;&lt;i&gt;A hideous mound of shuddering, pustule-encrusted flesh, this bloated creature's gaping maw is filled with terrible teeth.&lt;/i&gt;&lt;/h3&gt;&lt;br&gt;&lt;/div&gt;&lt;div class="heading"&gt;&lt;p class="alignleft"&gt;Hungerer&lt;/p&gt;&lt;p class="alignright"&gt;CR 15&lt;/p&gt;&lt;div style="clear: both;"&gt;&lt;/div&gt;&lt;/div&gt;&lt;div&gt;&lt;h5&gt;&lt;b&gt;XP &lt;/b&gt;51,200&lt;/h5&gt;&lt;h5&gt;CE Huge monstrous humanoid &lt;/h5&gt;&lt;h5&gt;&lt;b&gt;Init &lt;/b&gt;+5; &lt;b&gt;Senses &lt;/b&gt;darkvision 90 ft., low-light vision; Perception +28&lt;/h5&gt;&lt;h5&gt;&lt;b&gt;Aura &lt;/b&gt;stench (30 ft., DC 25)&lt;/h5&gt;&lt;/div&gt;&lt;hr/&gt;&lt;div&gt;&lt;h5&gt;&lt;b&gt;DEFENSE&lt;/b&gt;&lt;/h5&gt;&lt;/div&gt;&lt;hr/&gt;&lt;div&gt;&lt;h5&gt;&lt;b&gt;AC &lt;/b&gt;31, touch 10, flat-footed 29 (+1 Dex, +1 dodge, +21 natural, -2 size)&lt;/h5&gt;&lt;h5&gt;&lt;b&gt;hp &lt;/b&gt;220 (21d10+105)&lt;/h5&gt;&lt;h5&gt;&lt;b&gt;Fort &lt;/b&gt;+12, &lt;b&gt;Ref &lt;/b&gt;+15, &lt;b&gt;Will &lt;/b&gt;+18&lt;/h5&gt;&lt;h5&gt;&lt;b&gt;DR &lt;/b&gt;10/cold iron and piercing; &lt;b&gt;Immune &lt;/b&gt;acid, poison; &lt;b&gt;Resist &lt;/b&gt;electricity 10, fire 10; &lt;b&gt;SR &lt;/b&gt;26&lt;/h5&gt;&lt;/div&gt;&lt;hr/&gt;&lt;div&gt;&lt;h5&gt;&lt;b&gt;OFFENSE&lt;/b&gt;&lt;/h5&gt;&lt;/div&gt;&lt;hr/&gt;&lt;div&gt;&lt;h5&gt;&lt;b&gt;Spd &lt;/b&gt;10 ft., fly 60 ft. (good)&lt;/h5&gt;&lt;h5&gt;&lt;b&gt;Melee &lt;/b&gt;bite +29 (2d8+10/19-20/x4 plus 2d6 acid damage and 2 Wisdom drain), 2 claws +29 (1d8+10 plus 2 Wisdom drain)&lt;/h5&gt;&lt;h5&gt;&lt;b&gt;Space &lt;/b&gt;15 ft.; &lt;b&gt;Reach &lt;/b&gt;15 ft.&lt;/h5&gt;&lt;h5&gt;&lt;b&gt;Special Attacks &lt;/b&gt;devastating bite, vile spew&lt;/h5&gt;&lt;h5&gt;&lt;b&gt;Spell-Like Abilities&lt;/b&gt; (CL 15th; concentration +19)  &lt;/br&gt;Constant&amp;mdash;&lt;i&gt;fly&lt;/i&gt; &lt;/br&gt;At Will&amp;mdash;&lt;i&gt;grease&lt;/i&gt; (DC 15), &lt;i&gt;major image&lt;/i&gt; (DC 17), &lt;i&gt;ventriloquism&lt;/i&gt; (DC 15) &lt;/br&gt;3/day&amp;mdash;&lt;i&gt;charm monster&lt;/i&gt; (DC 18), &lt;i&gt;gust of wind&lt;/i&gt; (DC 16), quickened &lt;i&gt;&lt;i&gt;stinking&lt;/i&gt; cloud&lt;/i&gt; (DC 17), &lt;i&gt;suggestion&lt;/i&gt; (DC 17) &lt;/br&gt;1/day&amp;mdash;&lt;i&gt;deep slumber&lt;/i&gt; (DC 17), mass &lt;i&gt;charm monster&lt;/i&gt; (DC 22), &lt;i&gt;mirror image&lt;/i&gt;&lt;/h5&gt;&lt;/h5&gt;&lt;/div&gt;&lt;hr/&gt;&lt;div&gt;&lt;h5&gt;&lt;b&gt;STATISTICS&lt;/b&gt;&lt;/h5&gt;&lt;/div&gt;&lt;hr/&gt;&lt;div&gt;&lt;h5&gt;&lt;b&gt;Str &lt;/b&gt;30, &lt;b&gt;Dex &lt;/b&gt;13, &lt;b&gt;Con &lt;/b&gt;20, &lt;b&gt;Int &lt;/b&gt; 13, &lt;b&gt;Wis &lt;/b&gt;18, &lt;b&gt;Cha &lt;/b&gt;19&lt;/h5&gt;&lt;h5&gt;&lt;b&gt;Base Atk &lt;/b&gt;+21; &lt;b&gt;CMB &lt;/b&gt;+33; &lt;b&gt;CMD &lt;/b&gt;45 (can't be tripped)&lt;/h5&gt;&lt;h5&gt;&lt;b&gt;Feats &lt;/b&gt;Critical Focus, Dodge, Improved Critical (bite), Improved Initiative, Iron Will, Lightning Reflexes, Mobility, Power Attack, Quicken Spell-Like Ability (&lt;i&gt;&lt;i&gt;stinking&lt;/i&gt; cloud&lt;/i&gt;), Staggering Critical, Vital Strike&lt;/h5&gt;&lt;h5&gt;&lt;b&gt;Skills &lt;/b&gt;Fly +32, Intimidate +28, Perception +28, Sense Motive +25, Stealth +17&lt;/h5&gt;&lt;h5&gt;&lt;b&gt;Languages &lt;/b&gt;Abyssal, Common, Giant, Thassilonian&lt;/h5&gt;&lt;/div&gt;&lt;hr/&gt;&lt;div&gt;&lt;h5&gt;&lt;b&gt;ECOLOGY&lt;/b&gt;&lt;/h5&gt;&lt;/div&gt;&lt;hr/&gt;&lt;div&gt;&lt;h5&gt;&lt;b&gt;Environment &lt;/b&gt; cold mountains&lt;/h5&gt;&lt;h5&gt;&lt;b&gt;Organization &lt;/b&gt;solitary or feast (2-5)&lt;/h5&gt;&lt;h5&gt;&lt;b&gt;Treasure &lt;/b&gt;standard&lt;/h5&gt;&lt;/div&gt;&lt;hr/&gt;&lt;div&gt;&lt;h5&gt;&lt;b&gt;SPECIAL ABILITIES&lt;/b&gt;&lt;/h5&gt;&lt;/div&gt;&lt;hr/&gt;&lt;div&gt;&lt;/h5&gt;&lt;h5&gt;&lt;b&gt;Devastating Bite (Ex)&lt;/b&gt; A hungerer's bite deals x4 damage on a successful critical hit. If this damage is enough to reduce a victim to negative hit points, the victim must succeed at a DC 30 Fortitude save to avoid being decapitated, bitten in half, or otherwise instantly killed by the horrific wound. The save DC is Strength-based.  &lt;/h5&gt;&lt;h5&gt;&lt;b&gt;Vile Spew (Su)&lt;/b&gt; Whenever a hungerer takes damage, the resulting wound spews a great gout of vile blood and acid. Any creature adjacent to a hungerer when it is wounded takes 2d6 points of acid damage (Reflex DC 25 negates). The save DC is Constitution-based.  &lt;/h5&gt;&lt;h5&gt;&lt;b&gt;Wisdom Drain (Su)&lt;/b&gt; A hungerer drains 2 points of Wisdom each time it strikes a foe with its bite or claw attacks. Unlike with other kinds of ability drain attacks, a hungerer does not heal any damage when it uses its Wisdom drain.&lt;/h5&gt;&lt;/div&gt;&lt;br&gt;&lt;div&gt;&lt;h4&gt;&lt;p&gt;&lt;p&gt;Once regular lamias, these hideously deformed creatures are the result of terrible fleshwarping experiments that have rarely been repeated since the fall of Thassilon. The heads and torsos of these creatures are nearly 10 feet in diameter, and a typical hungerer weighs about 20,000 pounds.  Hungerers are unnatural creatures, re-released into the world with Karzoug's awakening. These terrors live in constant pain and serve as living embodiments of hunger, insatiable in their constant quests for sustenance. Although they prefer to tear and rend living flesh, hungerers can consume almost any organic material, and might even gnaw on stone or metal without ill effect when nothing else is available.&lt;/p&gt;&lt;/h4&gt;&lt;/div&gt;</t>
  </si>
  <si>
    <t>Kuchrima</t>
  </si>
  <si>
    <t>22, touch 16, flat-footed 16</t>
  </si>
  <si>
    <t>(+6 Dex, +6 natural)</t>
  </si>
  <si>
    <t>Fort +7, Ref +13, Will +6</t>
  </si>
  <si>
    <t>disease, magic missile</t>
  </si>
  <si>
    <t>bite +16 (1d6+5 plus disease), 2 talons +16 (1d4+5)</t>
  </si>
  <si>
    <t>mwk Large composite longbow +18/+13/+8 (2d6+5/x3)</t>
  </si>
  <si>
    <t>catastrophic shot, disease</t>
  </si>
  <si>
    <t>Str 20, Dex 22, Con 19, Int 7, Wis 9, Cha 10</t>
  </si>
  <si>
    <t>Deadly Aim, Improved Initiative, Point-Blank Shot, Precise Shot, Rapid Shot, Skill Focus (Perception)</t>
  </si>
  <si>
    <t>Fly +24, Perception +19</t>
  </si>
  <si>
    <t>Common, Giant, Thassilonian</t>
  </si>
  <si>
    <t>solitary, pair, flight (3-7), or gluttony (8-12)</t>
  </si>
  <si>
    <t>This vaguely humanoid creature has a vulture's head and wings for arms, and wields an enormous bow in its taloned feet.</t>
  </si>
  <si>
    <t>Catastrophic Shot (Ex) Whenever a kuchrima makes only a single attack in a round with a bow, it increases the critical threat range of that shot to 18-20.  Disease (Ex) Bite-Filth Fever; save Fort DC 19; onset 1d3 days; frequency 1/day; effect 1d3 Dex damage and 1d3 Con damage; cure 2 consecutive saves.  Oversized Weapon (Ex) A kuchrima can wield an oversized longbow in its talons while flying without incurring any penalty-this longbow can be one size category larger than normal (Large for most kuchrimas).</t>
  </si>
  <si>
    <t>These foul creatures are a disgusting cross between humanoids and condors. Also known as the Eaters of the Dead, the kuchrimas are the lowest order of the lamia-kin, lacking even standard lamias' capability for spell-like abilities. They not only serve the function of common soldiers and scouts, but are also left to take care of the disposal of bodies, garbage, and other waste-most of which they feed upon. This habit results in their foul appearance and disease-ridden bite. Kuchrimas often wield giant bows in their powerful talons, holding the weapon in one talon and pulling the bowstring with the other in order to fire arrows with devastating effect.  Kuchrimas have much in common with the condors they resemble, and are opportunistic hunters and scavengers. Bands of kuchrima hunters might fly dozens of miles from their communal aerie, using their keen sight to locate prey both small and large. In the extreme mountainous areas they inhabit, such meals often take the form of giant rams, mountain aurochs, and even the occasional mountaineer, though these disgusting creatures prefer their meals dead and rotting.  Kuchrimas dwell principally in the thin air among the upper peaks of desolate mountain ranges, where they have gathered in enclaves or "gluttonies." They have lived in a state of static barbarism since the diaspora following the fall of the Thassilonian Empire. In the thousands of years since that civilization's collapse, these lamia-kin have migrated to many mountainous regions throughout Golarion. These disease-ridden hunters strive to remain well out of sight of land-bound races, which they mistrust and fear in numbers. Should a new runelord or powerful harridan come into power and manage to locate these disparate gluttonies, however, the kuchrimas could be gathered into a formidable airborne force once again.</t>
  </si>
  <si>
    <t>&lt;link rel="stylesheet"href="PF.css"&gt;&lt;div&gt;&lt;h2&gt;Lamia-kin, Kuchrima&lt;/h2&gt;&lt;h3&gt;&lt;i&gt;This vaguely humanoid creature has a vulture's head and wings for arms, and wields an enormous bow in its taloned feet.&lt;/i&gt;&lt;/h3&gt;&lt;br&gt;&lt;/div&gt;&lt;div class="heading"&gt;&lt;p class="alignleft"&gt;Kuchrima&lt;/p&gt;&lt;p class="alignright"&gt;CR 8&lt;/p&gt;&lt;div style="clear: both;"&gt;&lt;/div&gt;&lt;/div&gt;&lt;div&gt;&lt;h5&gt;&lt;b&gt;XP &lt;/b&gt;4,800&lt;/h5&gt;&lt;h5&gt;CE Medium monstrous humanoid &lt;/h5&gt;&lt;h5&gt;&lt;b&gt;Init &lt;/b&gt;+10; &lt;b&gt;Senses &lt;/b&gt;darkvision 60 ft., low-light vision, scent; Perception +19&lt;/h5&gt;&lt;/div&gt;&lt;hr/&gt;&lt;div&gt;&lt;h5&gt;&lt;b&gt;DEFENSE&lt;/b&gt;&lt;/h5&gt;&lt;/div&gt;&lt;hr/&gt;&lt;div&gt;&lt;h5&gt;&lt;b&gt;AC &lt;/b&gt;22, touch 16, flat-footed 16 (+6 Dex, +6 natural)&lt;/h5&gt;&lt;h5&gt;&lt;b&gt;hp &lt;/b&gt;104 (11d10+44)&lt;/h5&gt;&lt;h5&gt;&lt;b&gt;Fort &lt;/b&gt;+7, &lt;b&gt;Ref &lt;/b&gt;+13, &lt;b&gt;Will &lt;/b&gt;+6&lt;/h5&gt;&lt;h5&gt;&lt;b&gt;Immune &lt;/b&gt;disease, magic missile&lt;/h5&gt;&lt;/div&gt;&lt;hr/&gt;&lt;div&gt;&lt;h5&gt;&lt;b&gt;OFFENSE&lt;/b&gt;&lt;/h5&gt;&lt;/div&gt;&lt;hr/&gt;&lt;div&gt;&lt;h5&gt;&lt;b&gt;Spd &lt;/b&gt;20 ft., fly 60 ft. (good)&lt;/h5&gt;&lt;h5&gt;&lt;b&gt;Melee &lt;/b&gt;bite +16 (1d6+5 plus disease), 2 talons +16 (1d4+5)&lt;/h5&gt;&lt;h5&gt;&lt;b&gt;Ranged &lt;/b&gt;mwk Large composite longbow +18/+13/+8 (2d6+5/x3)&lt;/h5&gt;&lt;h5&gt;&lt;b&gt;Space &lt;/b&gt;5 ft.; &lt;b&gt;Reach &lt;/b&gt;5 ft.&lt;/h5&gt;&lt;h5&gt;&lt;b&gt;Special Attacks &lt;/b&gt;catastrophic shot, disease&lt;/h5&gt;&lt;/div&gt;&lt;hr/&gt;&lt;div&gt;&lt;h5&gt;&lt;b&gt;STATISTICS&lt;/b&gt;&lt;/h5&gt;&lt;/div&gt;&lt;hr/&gt;&lt;div&gt;&lt;h5&gt;&lt;b&gt;Str &lt;/b&gt;20, &lt;b&gt;Dex &lt;/b&gt;22, &lt;b&gt;Con &lt;/b&gt;19, &lt;b&gt;Int &lt;/b&gt; 7, &lt;b&gt;Wis &lt;/b&gt;9, &lt;b&gt;Cha &lt;/b&gt;10&lt;/h5&gt;&lt;h5&gt;&lt;b&gt;Base Atk &lt;/b&gt;+11; &lt;b&gt;CMB &lt;/b&gt;+16 (+20 grapple); &lt;b&gt;CMD &lt;/b&gt;32&lt;/h5&gt;&lt;h5&gt;&lt;b&gt;Feats &lt;/b&gt;Deadly Aim, Improved Initiative, Point-Blank Shot, Precise Shot, Rapid Shot, Skill Focus (Perception)&lt;/h5&gt;&lt;h5&gt;&lt;b&gt;Skills &lt;/b&gt;Fly +24, Perception +19&lt;/h5&gt;&lt;h5&gt;&lt;b&gt;Languages &lt;/b&gt;Common, Giant, Thassilonian&lt;/h5&gt;&lt;h5&gt;&lt;b&gt;SQ &lt;/b&gt;oversized weapon&lt;/h5&gt;&lt;/div&gt;&lt;hr/&gt;&lt;div&gt;&lt;h5&gt;&lt;b&gt;ECOLOGY&lt;/b&gt;&lt;/h5&gt;&lt;/div&gt;&lt;hr/&gt;&lt;div&gt;&lt;h5&gt;&lt;b&gt;Environment &lt;/b&gt; any mountains&lt;/h5&gt;&lt;h5&gt;&lt;b&gt;Organization &lt;/b&gt;solitary, pair, flight (3-7), or gluttony (8-12)&lt;/h5&gt;&lt;h5&gt;&lt;b&gt;Treasure &lt;/b&gt;standard&lt;/h5&gt;&lt;/div&gt;&lt;hr/&gt;&lt;div&gt;&lt;h5&gt;&lt;b&gt;SPECIAL ABILITIES&lt;/b&gt;&lt;/h5&gt;&lt;/div&gt;&lt;hr/&gt;&lt;div&gt;&lt;/h5&gt;&lt;h5&gt;&lt;b&gt;Catastrophic Shot (Ex)&lt;/b&gt; Whenever a kuchrima makes only a single attack in a round with a bow, it increases the critical threat range of that shot to 18-20.  &lt;/h5&gt;&lt;h5&gt;&lt;b&gt;Disease (Ex)&lt;/b&gt; Bite-Filth Fever; save Fort DC 19; &lt;i&gt;onset&lt;/i&gt; 1d3 days; frequency 1/day; effect 1d3 Dex damage and 1d3 Con damage; cure 2 consecutive saves.  &lt;/h5&gt;&lt;h5&gt;&lt;b&gt;Oversized Weapon (Ex)&lt;/b&gt; A kuchrima can wield an oversized longbow in its talons while flying without incurring any penalty-this longbow can be one size category larger than normal (Large for most kuchrimas).&lt;/h5&gt;&lt;/div&gt;&lt;br&gt;&lt;div&gt;&lt;h4&gt;&lt;p&gt;&lt;p&gt;These foul creatures are a disgusting cross between humanoids and condors. Also known as the Eaters of the Dead, the kuchrimas are the lowest order of the lamia-kin, lacking even standard lamias' capability for spell-like abilities. They not only serve the function of common soldiers and scouts, but are also left to take care of the disposal of bodies, garbage, and other waste-most of which they feed upon. This habit results in their foul appearance and disease-ridden bite. Kuchrimas often wield giant bows in their powerful talons, holding the weapon in one talon and pulling the bowstring with the other in order to fire arrows with devastating effect.  Kuchrimas have much in common with the condors they resemble, and are opportunistic hunters and scavengers. Bands of kuchrima hunters might fly dozens of miles from their communal aerie, using their keen sight to locate prey both small and large. In the extreme mountainous areas they inhabit, such meals often take the form of giant rams, mountain aurochs, and even the occasional mountaineer, though these disgusting creatures prefer their meals dead and rotting.  Kuchrimas dwell principally in the thin air among the upper peaks of desolate mountain ranges, where they have gathered in enclaves or "gluttonies." They have lived in a state of static barbarism since the diaspora following the fall of the Thassilonian Empire. In the thousands of years since that civilization's collapse, these lamia-kin have migrated to many mountainous regions throughout Golarion. These disease-ridden hunters strive to remain well out of sight of land-bound races, which they mistrust and fear in numbers. Should a new runelord or powerful harridan come into power and manage to locate these disparate gluttonies, however, the kuchrimas could be gathered into a formidable airborne force once again.&lt;/p&gt;&lt;/h4&gt;&lt;/div&gt;</t>
  </si>
  <si>
    <t>Old Bronze Dragon</t>
  </si>
  <si>
    <t>dragon senses; Perception +33</t>
  </si>
  <si>
    <t>electricity aura (5 ft.,1d6 electricity), frightful presence (240 ft., DC 26)</t>
  </si>
  <si>
    <t>bite +26 (4d6+15/19-20), 2 claws +26 (2d8+10), tail slap +24 (2d8+15), 2 wings +24 (2d6+5)</t>
  </si>
  <si>
    <t>breath weapon (120-ft. line, DC 26, 16d6 electricity), crush (4d6+15, DC 26), repulsion breath, tail sweep (2d6+15, DC 26)</t>
  </si>
  <si>
    <t>Spell-Like Abilities (CL 20th; concentration +26)  At Will- create food and water, detect thoughts (DC 18), fog cloud, speak with animals</t>
  </si>
  <si>
    <t>Sorcerer Spells Known (CL 11th; concentration+17) 5th (5/day)- mind fog, teleport 4th (7/day)- dimension door, ice storm, solid fog 3rd (7/day)- dispel magic, heroism, slow (DC 19), suggestion 2nd (8/day)- blur, gust of wind, invisibility, mirror image, web 1st (8/day)- alarm, mage armor, obscuring mist, shield, true strike 0 (at will)- detect magic, detect poison, light, mage hand, mending, message, read magic, resistance, prestidigitation</t>
  </si>
  <si>
    <t>Str 31, Dex 8, Con 23, Int 22, Wis 23, Cha 22</t>
  </si>
  <si>
    <t>Alertness, Cleave, Flyby Attack, Hover, Improved Critical (bite), Improved Initiative, Improved Vital Strike, Multiattack, Power Attack, Vital Strike</t>
  </si>
  <si>
    <t>Diplomacy +29, Fly +8, Handle Animal +26, Intimidate +29, Knowledge (arcana, geography, history) +29, Perception +33, Sense Motive +33, Spellcraft +29, Stealth +10, Swim +41</t>
  </si>
  <si>
    <t>change shape (animal or humanoid, polymorph), water breathing, wave mastery (80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</si>
  <si>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 Wave Mastery (Su)For up to 10 minutes per age category per day, a juvenile bronze dragon, along with creatures or vessels within 50 feet, can move at twice its normal speed in water.</t>
  </si>
  <si>
    <t>&lt;link rel="stylesheet"href="PF.css"&gt;&lt;div&gt;&lt;h2&gt;Old Bronze Dragon&lt;/h2&gt;&lt;h3&gt;&lt;i&gt;This sleek dragon is covered in dull metallic scales that range in color from shining bronze to mottled blue.&lt;/i&gt;&lt;/h3&gt;&lt;br&gt;&lt;/div&gt;&lt;div class="heading"&gt;&lt;p class="alignleft"&gt;Old Bronze Dragon&lt;/p&gt;&lt;p class="alignright"&gt;CR 16&lt;/p&gt;&lt;div style="clear: both;"&gt;&lt;/div&gt;&lt;/div&gt;&lt;div&gt;&lt;h5&gt;&lt;b&gt;XP &lt;/b&gt;76,800&lt;/h5&gt;&lt;h5&gt;LG Gargantuan dragon (water)&lt;/h5&gt;&lt;h5&gt;&lt;b&gt;Init &lt;/b&gt;+3; &lt;b&gt;Senses &lt;/b&gt;dragon senses; Perception +33&lt;/h5&gt;&lt;h5&gt;&lt;b&gt;Aura &lt;/b&gt;electricity aura (5 ft.,1d6 electricity), frightful presence (240 ft., DC 26)&lt;/h5&gt;&lt;/div&gt;&lt;hr/&gt;&lt;div&gt;&lt;h5&gt;&lt;b&gt;DEFENSE&lt;/b&gt;&lt;/h5&gt;&lt;/div&gt;&lt;hr/&gt;&lt;div&gt;&lt;h5&gt;&lt;b&gt;AC &lt;/b&gt;31, touch 5, flat-footed 31 (-1 Dex, +26 natural, -4 size)&lt;/h5&gt;&lt;h5&gt;&lt;b&gt;hp &lt;/b&gt;250 (20d12+120)&lt;/h5&gt;&lt;h5&gt;&lt;b&gt;Fort &lt;/b&gt;+18, &lt;b&gt;Ref &lt;/b&gt;+11, &lt;b&gt;Will &lt;/b&gt;+18&lt;/h5&gt;&lt;h5&gt;&lt;b&gt;DR &lt;/b&gt;10/magic; &lt;b&gt;Immune &lt;/b&gt;electricity, paralysis, sleep; &lt;b&gt;SR &lt;/b&gt;27&lt;/h5&gt;&lt;/div&gt;&lt;hr/&gt;&lt;div&gt;&lt;h5&gt;&lt;b&gt;OFFENSE&lt;/b&gt;&lt;/h5&gt;&lt;/div&gt;&lt;hr/&gt;&lt;div&gt;&lt;h5&gt;&lt;b&gt;Spd &lt;/b&gt;40 ft., fly 250 ft. (clumsy);  swim 60 ft.&lt;/h5&gt;&lt;h5&gt;&lt;b&gt;Melee &lt;/b&gt;bite +26 (4d6+15/19-20), 2 claws +26 (2d8+10), tail slap +24 (2d8+15), 2 wings +24 (2d6+5)&lt;/h5&gt;&lt;h5&gt;&lt;b&gt;Space &lt;/b&gt;20 ft.; &lt;b&gt;Reach &lt;/b&gt;15 ft. (20 ft. &lt;i&gt;with&lt;/i&gt; bite)&lt;/h5&gt;&lt;h5&gt;&lt;b&gt;Special Attacks &lt;/b&gt;breath weapon (120-ft. line, DC 26, 16d6 electricity), crush (4d6+15, DC 26), repulsion breath, tail sweep (2d6+15, DC 26)&lt;/h5&gt;&lt;h5&gt;&lt;b&gt;Spell-Like Abilities&lt;/b&gt; (CL 20th; concentration +26) &lt;/br&gt;At Will&amp;mdash; create &lt;i&gt;food and&lt;/i&gt; water, detect thoughts (DC 18), fog cloud, speak &lt;i&gt;with&lt;/i&gt; animals&lt;/h5&gt;&lt;/h5&gt;&lt;h5&gt;&lt;b&gt;Sorcerer Spells Known&lt;/b&gt; (CL 11th; concentration+17)&lt;/br&gt;5th (5/day)&amp;mdash; mind fog, teleport&lt;/br&gt;4th (7/day)&amp;mdash; dimension door, ice storm, solid fog&lt;/br&gt;3rd (7/day)&amp;mdash; dispel magic, heroism, slow (DC 19), suggestion&lt;/br&gt;2nd (8/day)&amp;mdash; blur, gust &lt;i&gt;of&lt;/i&gt; wind, invisibility, mirror image, web&lt;/br&gt;1st (8/day)&amp;mdash; alarm, mage armor, obscuring mist, shield, true strike&lt;/br&gt;0 (at will)&amp;mdash; detect magic, detect poison, light, mage hand, mending, message, read magic, resistance, prestidigitation&lt;/h5&gt;&lt;/h5&gt;&lt;/div&gt;&lt;hr/&gt;&lt;div&gt;&lt;h5&gt;&lt;b&gt;STATISTICS&lt;/b&gt;&lt;/h5&gt;&lt;/div&gt;&lt;hr/&gt;&lt;div&gt;&lt;h5&gt;&lt;b&gt;Str &lt;/b&gt;31, &lt;b&gt;Dex &lt;/b&gt;8, &lt;b&gt;Con &lt;/b&gt;23, &lt;b&gt;Int &lt;/b&gt; 22, &lt;b&gt;Wis &lt;/b&gt;23, &lt;b&gt;Cha &lt;/b&gt;22&lt;/h5&gt;&lt;h5&gt;&lt;b&gt;Base Atk &lt;/b&gt;+20; &lt;b&gt;CMB &lt;/b&gt;+34; &lt;b&gt;CMD &lt;/b&gt;43 (47 vs. trip)&lt;/h5&gt;&lt;h5&gt;&lt;b&gt;Feats &lt;/b&gt;Alertness, Cleave, Flyby Attack, Hover, Improved Critical (bite), Improved Initiative, Improved Vital Strike, Multiattack, Power Attack, Vital Strike&lt;/h5&gt;&lt;h5&gt;&lt;b&gt;Skills &lt;/b&gt;Diplomacy +29, Fly +8, Handle Animal +26, Intimidate +29, Knowledge (arcana, geography, history) +29, Perception +33, Sense Motive +33, Spellcraft +29, Stealth +10, Swim +41; &lt;b&gt;Racial Modifiers &lt;/b&gt;+8 Swim&lt;/h5&gt;&lt;h5&gt;&lt;b&gt;Languages &lt;/b&gt;Aquan, Common, Draconic, Elven, Gnome, 2 more&lt;/h5&gt;&lt;h5&gt;&lt;b&gt;SQ &lt;/b&gt;change shape (animal or humanoid, polymorph), water breathing, wave mastery (80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(Su)&lt;/b&gt;&lt;/b&gt; An old or older bronze dragon has an aura &lt;i&gt;of&lt;/i&gt; electricity. All creatures &lt;i&gt;with&lt;/i&gt;in 5 feet take 1d6 points &lt;i&gt;of&lt;/i&gt; electricity damage at the start &lt;i&gt;of&lt;/i&gt; the dragon's turn. An ancient dragon's aura is 10 feet. A great wyrm's damage increases to 2d6. A bronze dragon can suppress this aura at will. &lt;/h5&gt;&lt;h5&gt;&lt;b&gt;Repulsion Breath (Su)&lt;/b&gt; Instead &lt;i&gt;of&lt;/i&gt; a line &lt;i&gt;of&lt;/i&gt; electricity, a bronze dragon can breathe a cone &lt;i&gt;of&lt;/i&gt; repulsion gas. Targets must make a Will save or be compelled to do nothing but move away from the dragon for 1d6 rounds plus 1 round per age category. This is a mind-affecting compulsion effect. &lt;/h5&gt;&lt;h5&gt;&lt;b&gt;Water Breathing (Ex)&lt;/b&gt; A bronze dragon breathes water and can use its breath weapon, spells, and abilities underwater. &lt;/h5&gt;&lt;h5&gt;&lt;b&gt;Wave Mastery&lt;/b&gt; (Su)For up to 10 minutes per age category per day, a juvenile bronze dragon, along &lt;i&gt;with&lt;/i&gt; creatures or vessels &lt;i&gt;with&lt;/i&gt;in 50 feet, can move at twice its normal speed in water.&lt;/h5&gt;&lt;/div&gt;&lt;br&gt;&lt;div&gt;&lt;h4&gt;&lt;p&gt;&lt;p&gt;Bronze dragons have been known to ally &lt;i&gt;with&lt;/i&gt; travelers and adventurers if the cause and reward is right and just.&lt;/p&gt;&lt;/h4&gt;&lt;/div&gt;</t>
  </si>
  <si>
    <t>Ifestus</t>
  </si>
  <si>
    <t>39, touch 4, flat-footed 37</t>
  </si>
  <si>
    <t>(+9 armor, +2 Dex, +26 natural, -8 size)</t>
  </si>
  <si>
    <t>Fort +22, Ref +17, Will +18</t>
  </si>
  <si>
    <t>15/good and lawful</t>
  </si>
  <si>
    <t>aging, death effects, disease, fire</t>
  </si>
  <si>
    <t>+3 anarchic warhammer +36/+31/+26/+21 (6d6+21/x3) or 2 slams +33 (2d8+18)</t>
  </si>
  <si>
    <t>trample (2d8+27, DC 39)</t>
  </si>
  <si>
    <t>Spell-Like Abilities (CL 20th; concentration +27)  Constant-air walk, detect thoughts, spell turning, true seeing   At Will-bestow curse (DC 21), break enchantment, greater dispel magic, sending   3/day-earthquake, greater scrying (DC 24), heal, mass suggestion (DC 23)   1/day-meteor swarm (DC 26), regenerate, storm of vengeance (DC 26)</t>
  </si>
  <si>
    <t>Str 47, Dex 14, Con 40, Int 19, Wis 21, Cha 24</t>
  </si>
  <si>
    <t>61 (63 vs. sunder)</t>
  </si>
  <si>
    <t>Awesome Blow, Cleave, Critical Focus, Greater Vital Strike, Improved Bull Rush, Improved Initiative, Improved Sunder, Improved Vital Strike, Lightning Reflexes, Power Attack, Staggering Critical, Vital Strike</t>
  </si>
  <si>
    <t>Bluff +20, Craft (any) +23, Diplomacy +21, Disable Device +20, Intimidate +33, Knowledge (engineering) +24, Knowledge (geography) +20, Knowledge (planes) +25, Perception +31, Sense Motive +28, Survival +25, Swim +30, Use Magic Device +30</t>
  </si>
  <si>
    <t>unique</t>
  </si>
  <si>
    <t>No description given</t>
  </si>
  <si>
    <t>AP 60</t>
  </si>
  <si>
    <t>Stasis (Su) Ifestus can merge with the earth, typically under a volcano or near a magma vent or tectonic plate, and go dormant for an indeterminate amount of time. The titan doesn't have to breathe, eat, or drink during this time. He is aware of his immediate surroundings out to the range of his telepathy during this time, and may communicate with creatures within the range of his telepathy. Ifestus can end his stasis at any time as a free action. Entering status is a standard action.</t>
  </si>
  <si>
    <t>Ifestus found his way to Golarion thousands of years ago. He separates his time between catastrophic destruction and millennia-long slumbers in the molten bowels of the planet. A patient being, he uses his special ability to seek solitude in magma chambers, in massive volcanoes, and along the edges of grinding tectonic plates. It's rumored that many of Golarion's greatest earthquakes and volcanic eruptions were either facilitated by or witnessed by Ifestus. He was slumbering in a great volcano in Casmaron when Earthfall struck, and wandered the surface of the planet for a decade thereafter before finally settling into Mount Keeba. Quiet for thousands of years, Ifestus now rumbles and stirs.</t>
  </si>
  <si>
    <t>&lt;link rel="stylesheet"href="PF.css"&gt;&lt;div&gt;&lt;h2&gt;Ifestus&lt;/h2&gt;&lt;h3&gt;&lt;i&gt;No description given&lt;/i&gt;&lt;/h3&gt;&lt;br&gt;&lt;/div&gt;&lt;div class="heading"&gt;&lt;p class="alignleft"&gt;Ifestus (Unique Titan)&lt;/p&gt;&lt;p class="alignright"&gt;CR 23&lt;/p&gt;&lt;div style="clear: both;"&gt;&lt;/div&gt;&lt;/div&gt;&lt;div&gt;&lt;h5&gt;&lt;b&gt;XP &lt;/b&gt;819,200&lt;/h5&gt;&lt;h5&gt;CE Colossal outsider (chaotic, evil, extraplanar)&lt;/h5&gt;&lt;h5&gt;&lt;b&gt;Init &lt;/b&gt;+6; &lt;b&gt;Senses &lt;/b&gt;darkvision 60 ft.; Perception +31&lt;/h5&gt;&lt;/div&gt;&lt;hr/&gt;&lt;div&gt;&lt;h5&gt;&lt;b&gt;DEFENSE&lt;/b&gt;&lt;/h5&gt;&lt;/div&gt;&lt;hr/&gt;&lt;div&gt;&lt;h5&gt;&lt;b&gt;AC &lt;/b&gt;39, touch 4, flat-footed 37 (+9 armor, +2 Dex, +26 natural, -8 size)&lt;/h5&gt;&lt;h5&gt;&lt;b&gt;hp &lt;/b&gt;471 (23d10+345)&lt;/h5&gt;&lt;h5&gt;&lt;b&gt;Fort &lt;/b&gt;+22, &lt;b&gt;Ref &lt;/b&gt;+17, &lt;b&gt;Will &lt;/b&gt;+18&lt;/h5&gt;&lt;h5&gt;&lt;b&gt;DR &lt;/b&gt;15/good and lawful; &lt;b&gt;Immune &lt;/b&gt;aging, death effects, disease, fire; &lt;b&gt;SR &lt;/b&gt;34&lt;/h5&gt;&lt;/div&gt;&lt;hr/&gt;&lt;div&gt;&lt;h5&gt;&lt;b&gt;OFFENSE&lt;/b&gt;&lt;/h5&gt;&lt;/div&gt;&lt;hr/&gt;&lt;div&gt;&lt;h5&gt;&lt;b&gt;Spd &lt;/b&gt;60 ft. (40 ft. in armor)&lt;/h5&gt;&lt;h5&gt;&lt;b&gt;Melee &lt;/b&gt;&lt;i&gt;&lt;i&gt;+3 anarchic warhammer&lt;/i&gt;&lt;/i&gt; +36/+31/+26/+21 (6d6+21/x3) or &lt;/br&gt;2 slams +33 (2d8+18)&lt;/h5&gt;&lt;h5&gt;&lt;b&gt;Space &lt;/b&gt;30 ft.; &lt;b&gt;Reach &lt;/b&gt;30 ft.&lt;/h5&gt;&lt;h5&gt;&lt;b&gt;Special Attacks &lt;/b&gt;trample (2d8+27, DC 39)&lt;/h5&gt;&lt;h5&gt;&lt;b&gt;Spell-Like Abilities&lt;/b&gt; (CL 20th; concentration +27)  &lt;/br&gt;Constant&amp;mdash;&lt;i&gt;air walk&lt;/i&gt;, &lt;i&gt;detect thoughts&lt;/i&gt;, &lt;i&gt;spell turning&lt;/i&gt;, &lt;i&gt;true seeing&lt;/i&gt; &lt;/br&gt;At Will&amp;mdash;&lt;i&gt;bestow curse&lt;/i&gt; (DC 21), &lt;i&gt;break enchantment&lt;/i&gt;, &lt;i&gt;greater dispel magic&lt;/i&gt;, &lt;i&gt;sending&lt;/i&gt; &lt;/br&gt;3/day&amp;mdash;&lt;i&gt;earthquake&lt;/i&gt;, &lt;i&gt;greater scrying&lt;/i&gt; (DC 24), &lt;i&gt;heal&lt;/i&gt;, &lt;i&gt;mass suggestion&lt;/i&gt; (DC 23) &lt;/br&gt;1/day&amp;mdash;&lt;i&gt;meteor swarm&lt;/i&gt; (DC 26), &lt;i&gt;regenerate&lt;/i&gt;, &lt;i&gt;storm of vengeance&lt;/i&gt; (DC 26)&lt;/h5&gt;&lt;/h5&gt;&lt;/div&gt;&lt;hr/&gt;&lt;div&gt;&lt;h5&gt;&lt;b&gt;STATISTICS&lt;/b&gt;&lt;/h5&gt;&lt;/div&gt;&lt;hr/&gt;&lt;div&gt;&lt;h5&gt;&lt;b&gt;Str &lt;/b&gt;47, &lt;b&gt;Dex &lt;/b&gt;14, &lt;b&gt;Con &lt;/b&gt;40, &lt;b&gt;Int &lt;/b&gt; 19, &lt;b&gt;Wis &lt;/b&gt;21, &lt;b&gt;Cha &lt;/b&gt;24&lt;/h5&gt;&lt;h5&gt;&lt;b&gt;Base Atk &lt;/b&gt;+23; &lt;b&gt;CMB &lt;/b&gt;+49 (+51 sunder); &lt;b&gt;CMD &lt;/b&gt;61 (63 vs. sunder)&lt;/h5&gt;&lt;h5&gt;&lt;b&gt;Feats &lt;/b&gt;Awesome Blow, Cleave, Critical Focus, Greater Vital Strike, Improved Bull Rush, Improved Initiative, Improved Sunder, Improved Vital Strike, Lightning Reflexes, Power Attack, Staggering Critical, Vital Strike&lt;/h5&gt;&lt;h5&gt;&lt;b&gt;Skills &lt;/b&gt;Bluff +20, Craft (any) +23, Diplomacy +21, Disable Device +20, Intimidate +33, Knowledge (engineering) +24, Knowledge (geography) +20, Knowledge (planes) +25, Perception +31, Sense Motive +28, Survival +25, Swim +30, Use Magic Device +30&lt;/h5&gt;&lt;h5&gt;&lt;b&gt;Languages &lt;/b&gt;Abyssal, Celestial, Common; telepathy 300 ft.&lt;/h5&gt;&lt;h5&gt;&lt;b&gt;Combat Gear &lt;/b&gt;&lt;i&gt;+3 breastplate&lt;/i&gt;, &lt;i&gt;+3 anarchic warhammer&lt;/i&gt;&lt;/h5&gt;&lt;/div&gt;&lt;hr/&gt;&lt;div&gt;&lt;h5&gt;&lt;b&gt;ECOLOGY&lt;/b&gt;&lt;/h5&gt;&lt;/div&gt;&lt;hr/&gt;&lt;div&gt;&lt;h5&gt;&lt;b&gt;Environment &lt;/b&gt; any&lt;/h5&gt;&lt;h5&gt;&lt;b&gt;Organization &lt;/b&gt;unique&lt;/h5&gt;&lt;h5&gt;&lt;b&gt;Treasure &lt;/b&gt;NPC gear&lt;/h5&gt;&lt;/div&gt;&lt;hr/&gt;&lt;div&gt;&lt;h5&gt;&lt;b&gt;SPECIAL ABILITIES&lt;/b&gt;&lt;/h5&gt;&lt;/div&gt;&lt;hr/&gt;&lt;div&gt;&lt;/h5&gt;&lt;h5&gt;&lt;b&gt;Stasis (Su)&lt;/b&gt; Ifestus can merge with the earth, typically under a volcano or near a magma vent or tectonic plate, and go dormant for an indeterminate amount of time. The titan doesn't have to breathe, eat, or drink during this time. He is aware of his immediate surroundings out to the range of his telepathy during this time, and may communicate with creatures within the range of his telepathy. Ifestus can end his stasis at any time as a free action. Entering status is a standard action.&lt;/h5&gt;&lt;/div&gt;&lt;br&gt;&lt;div&gt;&lt;h4&gt;&lt;p&gt;&lt;p&gt;Ifestus found his way to Golarion thousands of years ago. He separates his time between catastrophic destruction and millennia-long slumbers in the molten bowels of the planet. A patient being, he uses his special ability to seek solitude in magma chambers, in massive volcanoes, and along the edges of grinding tectonic plates. It's rumored that many of Golarion's greatest &lt;i&gt;earthquake&lt;/i&gt;s and volcanic eruptions were either facilitated by or witnessed by Ifestus. He was slumbering in a great volcano in Casmaron when Earthfall struck, and wandered the surface of the planet for a decade thereafter before finally settling into Mount Keeba. Quiet for thousands of years, Ifestus now rumbles and stirs.&lt;/p&gt;&lt;/h4&gt;&lt;/div&gt;</t>
  </si>
  <si>
    <t>+3 breastplate, +3 anarchic warhammer</t>
  </si>
  <si>
    <t>Unique Titan</t>
  </si>
  <si>
    <t>Gigas Clam</t>
  </si>
  <si>
    <t>(+18 natural, -2 size)</t>
  </si>
  <si>
    <t>(13d10+78)</t>
  </si>
  <si>
    <t xml:space="preserve"> jet (300 ft.)</t>
  </si>
  <si>
    <t>bite +20 (2d6+9/19-20), 2 slams +20 (1d8+9 plus grab)</t>
  </si>
  <si>
    <t>siphon dart +11 (2d6+9/19-20 plus poison)</t>
  </si>
  <si>
    <t>devastating bite, siphon jet, swallow whole (4d8 acid damage, AC 19, 28 hp), trample (1d8+13, DC 22)</t>
  </si>
  <si>
    <t>Str 28, Dex 10, Con 23, Int 7, Wis 18, Cha 11</t>
  </si>
  <si>
    <t>Combat Reflexes, Improved Critical (siphon dart), Improved Lightning Reflexes, Lightning Reflexes, Point- Blank Shot, Precise Shot, Vital Strike</t>
  </si>
  <si>
    <t>Perception +13, Swim +27</t>
  </si>
  <si>
    <t>solitary, cluster (2-5), or field (6-12)</t>
  </si>
  <si>
    <t>This monstrous clam's conjoined shells open wide enough to swallow a horse. Inside, two tubular siphons flank the thing's innards, which resemble a fleshy, vaguely humanoid woman, save that instead of a face, it has a singular massive maw filled with rows of ravenous teeth.</t>
  </si>
  <si>
    <t>Devastating Bite (Ex) A gigas clam's bite attack threatens a critical hit on a roll of 19 or 20.  Poison (Ex) Siphon dart-injury; save Fort DC 24; frequency 1/ round for 6 rounds; effect 1d6 Str damage and paralysis; cure 2 consecutive saves.  Siphon Dart (Ex) A gigas clam constantly rolls collected sediment and calcifications into needle-like darts it can eject through its siphons. A gigas clam can fire one of these darts as a standard action at a maximum range of 100 feet with no range increment, dealing an amount of damage equal to 2d6 plus its Strength modifier, and possibly poisoning the target.  Siphon Jet (Ex) As a full-round action, a gigas clam can use its powerful siphon to move a creature or object at least one size smaller up to 20 feet directly away from itself or directly toward itself in a straight line. A creature trapped in this stream of water can avoid the push or pull with a DC 22 Reflex save. A gigas clam can also use this jet to propel itself up to five times its swim speed in a straight line, and can use its trample attack in conjunction with this increased movement. If at any point during this movement the gigas clam comes in contact with a solid object (such as a ship's hull), it deals 4d8 points of damage as it rams the object with its durable shell. The save DC is Constitution-based.</t>
  </si>
  <si>
    <t>Commonly found only in shallow beds of sediment on the ocean floor, the gigas clam is an unusual foe-one that often catches divers and sailors unaware when they mistake it for merely an oversized mollusk. Shining, misshapen barnacles cover a gigas clam's tough and distinctive shell, glittering nodes that attract curious fish toward the beast's side. Even larger predator fish such as marlins, tuna, and sharks can find themselves in the tightly clasped jaws of a gigas clam.  Gigas clams are primarily sedentary monsters, content to lie in wait as prey inevitably wanders toward their seemingly harmless forms. Vast fields of the titanic bivalves can be found scattered along the ocean floor of the Inner Sea, feeding on fish and any debris that falls to the bottom, including shipwreck victims and castaways thrown overboard by pirates. If no food presents itself for some time, a bed of gigas clams either relocates or crawls toward land in search of a more dependable source of food.  Gigas clams depart from their mostly passive hunting style once per year, when the bulging summer moon is at its fullest. Entire beds of the creatures propel themselves upward and burst through the surface of the water, attacking passing ships as well as coastal communities. During these times, gigas clams seek out their most favored prey: air-breathing humanoids. Using their powerful siphons to slam into passing merchant vessels and war galleons, the massive clams are indiscriminate in their search for humanoid flesh. Though they are normally hasty and seldom use tactics to obtain their prey, occasionally a lone gigas clam uses its feminine figure to trick unsuspecting ships into gigas clam-infested waters. The clam and its kin ruthlessly ram the vessel until its contents spill into the open water.  Once trapped inside a gigas clam's quivering and contracting musculature, victims are almost certainly doomed, as the clam's acidic innards swiftly melt and destroy anything within. When engaged in melee, a gigas clam can strike with both its fleshy siphons as well as its terrible foot, which terminates in a toothy maw that can deliver devastating wounds.  Since gigas clams openly attack land-dwellers only during 1 month out of the year, coastal communities and fisherfolk dwelling near gigas clam beds know to prepare their ships and docks for the deadly onslaughts of these creatures. But even the most formidable defenses are not enough to hold back great numbers of the clams, and most find it easier to simply avoid settling near gigas clam fields. Particularly bold monster hunters and sages travel throughout the Inner Sea during the summer in hopes of spotting the slimy beasts, using elaborate charts and maps listing past reports of the creatures to pick which areas to observe. A few whisper tales of immense magical pearls buried within the clams, which they postulate are responsible for the clams' increased size and intelligence. Others propose that the monsters absorb a portion of their victims' intelligence and memories while digesting them.  Infamous Deeds  Primarily encountered in the shallow depths of the Inner Sea and off the coast of western Garund, gigas clams leave a trail of destruction during their annual rampages, and have committed numerous deeds that prove them worthy of their notoriety.  Humanoids living beneath the waves fear gigas clams as well-a field of the creatures destroyed the merfolk town of Selsurisa west of Absalom 10 years ago. The settlement had fought off the ravenous clams in years past, but the attack that devastated it was odd in that it took place during the region's cold season. The merfolk were thus unprepared when the beasts amassed and overran the town in a matter of hours. As the clams destroyed the town's sculpted caves and elegant spires, the merfolk sent waves of soldiers and giant crab companions to fight back, but their hasty defenses were no match for the sheer ferocity of the gigas clams. The merfolk have since relocated to other settlements around the Isle of Kortos, but have not forgotten the day of the attack, which many claim was inspired by fiendish sorcery not normally available to the gigas clams. Many of the merfolk still yearn to reclaim their overrun settlement, whose ruined towers and rubble-choked caves now serve as the breeding grounds for the brutal beings.  In the early days of Bloodcove's founding, gigas clams found their way deep into the Fever Sea and settled in the Vanji River delta, where they feed on the plentiful fish and other sea creatures that travel downstream with the river's current. The mammoth clams posed a great threat to the fledgling Bloodcove's fragile trade and commerce, since few ships dared sail near the shallow delta in fear of surprise attacks by the unpredictable creatures. The pirates of the then-small port banded together and eventually defeated the beasts, but were unable to kill all of them. Some residents still worry that the clams might organize a retributive assault.  Adventure Hooks  Gigas clams tend to remain passive during the cooler months, but those who venture too close to their homes during the wrong season might run afoul of the giant mollusks.  • A trio of scavenger ships recently returned from looting Azlanti ruins only to meet their fate at the hands of a gigas clam, which smashed the ships to pieces and littered their treasures all over the sea floor below. Only the captain and two sailors survived the ordeal; the captain wants to return and claim what's his, while his two crew members want to have nothing to do with the sea for a long while.  • In response to sightings of a gigas clam breaching the water this past summer near Corentyn, the Chelish Navy issued notice of a substantial bounty on the strange beasts. Several folk plan to set sail to hunt the creature. One ship in particular is crewed entirely by tengus, who keep a mysterious contraption covered with oiled canvas on their ship's deck and guard it day and night.</t>
  </si>
  <si>
    <t>&lt;link rel="stylesheet"href="PF.css"&gt;&lt;div&gt;&lt;h2&gt;Gigas Clam&lt;/h2&gt;&lt;h3&gt;&lt;i&gt;This monstrous clam's conjoined shells open wide enough to swallow a horse. Inside, two tubular siphons flank the thing's innards, which resemble a fleshy, vaguely humanoid woman, save that instead of a face, it has a singular massive maw filled with rows of ravenous teeth.&lt;/i&gt;&lt;/h3&gt;&lt;br&gt;&lt;/div&gt;&lt;div class="heading"&gt;&lt;p class="alignleft"&gt;Gigas Clam&lt;/p&gt;&lt;p class="alignright"&gt;CR 11&lt;/p&gt;&lt;div style="clear: both;"&gt;&lt;/div&gt;&lt;/div&gt;&lt;div&gt;&lt;h5&gt;&lt;b&gt;XP &lt;/b&gt;12,800&lt;/h5&gt;&lt;h5&gt;CN Huge magical beast (aquatic)&lt;/h5&gt;&lt;h5&gt;&lt;b&gt;Init &lt;/b&gt;+0; &lt;b&gt;Senses &lt;/b&gt;darkvision 60 ft., low-light vision; Perception +13&lt;/h5&gt;&lt;/div&gt;&lt;hr/&gt;&lt;div&gt;&lt;h5&gt;&lt;b&gt;DEFENSE&lt;/b&gt;&lt;/h5&gt;&lt;/div&gt;&lt;hr/&gt;&lt;div&gt;&lt;h5&gt;&lt;b&gt;AC &lt;/b&gt;26, touch 8, flat-footed 26 (+18 natural, -2 size)&lt;/h5&gt;&lt;h5&gt;&lt;b&gt;hp &lt;/b&gt;149 (13d10+78)&lt;/h5&gt;&lt;h5&gt;&lt;b&gt;Fort &lt;/b&gt;+14, &lt;b&gt;Ref &lt;/b&gt;+10, &lt;b&gt;Will &lt;/b&gt;+8&lt;/h5&gt;&lt;h5&gt;&lt;b&gt;DR &lt;/b&gt;10/magic and slashing; &lt;b&gt;Immune &lt;/b&gt;disease, poison&lt;/h5&gt;&lt;/div&gt;&lt;hr/&gt;&lt;div&gt;&lt;h5&gt;&lt;b&gt;OFFENSE&lt;/b&gt;&lt;/h5&gt;&lt;/div&gt;&lt;hr/&gt;&lt;div&gt;&lt;h5&gt;&lt;b&gt;Spd &lt;/b&gt;20 ft., swim 60 ft.;  jet (300 ft.)&lt;/h5&gt;&lt;h5&gt;&lt;b&gt;Melee &lt;/b&gt;bite +20 (2d6+9/19-20), 2 slams +20 (1d8+9 plus grab)&lt;/h5&gt;&lt;h5&gt;&lt;b&gt;Ranged &lt;/b&gt;siphon dart +11 (2d6+9/19-20 plus poison)&lt;/h5&gt;&lt;h5&gt;&lt;b&gt;Space &lt;/b&gt;15 ft.; &lt;b&gt;Reach &lt;/b&gt;15 ft.&lt;/h5&gt;&lt;h5&gt;&lt;b&gt;Special Attacks &lt;/b&gt;devastating bite, siphon jet, swallow whole (4d8 acid damage, AC 19, 28 hp), trample (1d8+13, DC 22)&lt;/h5&gt;&lt;/div&gt;&lt;hr/&gt;&lt;div&gt;&lt;h5&gt;&lt;b&gt;STATISTICS&lt;/b&gt;&lt;/h5&gt;&lt;/div&gt;&lt;hr/&gt;&lt;div&gt;&lt;h5&gt;&lt;b&gt;Str &lt;/b&gt;28, &lt;b&gt;Dex &lt;/b&gt;10, &lt;b&gt;Con &lt;/b&gt;23, &lt;b&gt;Int &lt;/b&gt; 7, &lt;b&gt;Wis &lt;/b&gt;18, &lt;b&gt;Cha &lt;/b&gt;11&lt;/h5&gt;&lt;h5&gt;&lt;b&gt;Base Atk &lt;/b&gt;+13; &lt;b&gt;CMB &lt;/b&gt;+24 (+28 grapple); &lt;b&gt;CMD &lt;/b&gt;34 (can't be tripped)&lt;/h5&gt;&lt;h5&gt;&lt;b&gt;Feats &lt;/b&gt;Combat Reflexes, Improved Critical (siphon dart), Improved Lightning Reflexes, Lightning Reflexes, Point- Blank Shot, Precise Shot, Vital Strike&lt;/h5&gt;&lt;h5&gt;&lt;b&gt;Skills &lt;/b&gt;Perception +13, Swim +27&lt;/h5&gt;&lt;h5&gt;&lt;b&gt;Languages &lt;/b&gt;Aquan&lt;/h5&gt;&lt;/div&gt;&lt;hr/&gt;&lt;div&gt;&lt;h5&gt;&lt;b&gt;ECOLOGY&lt;/b&gt;&lt;/h5&gt;&lt;/div&gt;&lt;hr/&gt;&lt;div&gt;&lt;h5&gt;&lt;b&gt;Environment &lt;/b&gt; any oceans&lt;/h5&gt;&lt;h5&gt;&lt;b&gt;Organization &lt;/b&gt;solitary, cluster (2-5), or field (6-12)&lt;/h5&gt;&lt;h5&gt;&lt;b&gt;Treasure &lt;/b&gt;incidental&lt;/h5&gt;&lt;/div&gt;&lt;hr/&gt;&lt;div&gt;&lt;h5&gt;&lt;b&gt;SPECIAL ABILITIES&lt;/b&gt;&lt;/h5&gt;&lt;/div&gt;&lt;hr/&gt;&lt;div&gt;&lt;/h5&gt;&lt;h5&gt;&lt;b&gt;Devastating Bite (Ex)&lt;/b&gt; A gigas clam's bite attack threatens a critical hit on a roll of 19 or 20.  &lt;/h5&gt;&lt;h5&gt;&lt;b&gt;Poison (Ex)&lt;/b&gt; Siphon dart-injury; &lt;i&gt;save&lt;/i&gt; Fort DC 24; &lt;i&gt;frequency&lt;/i&gt; 1/ round for 6 rounds; &lt;i&gt;effect&lt;/i&gt; 1d6 Str damage and paralysis; &lt;i&gt;cure&lt;/i&gt; 2 consecutive &lt;i&gt;save&lt;/i&gt;s.  &lt;/h5&gt;&lt;h5&gt;&lt;b&gt;Siphon Dart (Ex)&lt;/b&gt; A gigas clam constantly rolls collected sediment and calcifications into needle-like darts it can eject through its siphons. A gigas clam can fire one of these darts as a standard action at a maximum range of 100 feet with no range increment, dealing an amount of damage equal to 2d6 plus its Strength modifier, and possibly poisoning the target.  &lt;/h5&gt;&lt;h5&gt;&lt;b&gt;Siphon Jet (Ex)&lt;/b&gt; As a full-round action, a gigas clam can use its powerful siphon to move a creature or object at least one size smaller up to 20 feet directly away from itself or directly toward itself in a straight line. A creature trapped in this stream of water can avoid the push or pull with a DC 22 Reflex save. A gigas clam can also use this jet to propel itself up to five times its swim speed in a straight line, and can use its trample attack in conjunction with this increased movement. If at any point during this movement the gigas clam comes in contact with a solid object (such as a ship's hull), it deals 4d8 points of damage as it rams the object with its durable shell. The save DC is Constitution-based.&lt;/h5&gt;&lt;/div&gt;&lt;br&gt;&lt;div&gt;&lt;h4&gt;&lt;p&gt;&lt;p&gt;Commonly found only in shallow beds of sediment on the ocean floor, the gigas clam is an unusual foe-one that often catches divers and sailors unaware when they mistake it for merely an oversized mollusk. Shining, misshapen barnacles cover a gigas clam's tough and distinctive shell, glittering nodes that attract curious fish toward the beast's side. Even larger predator fish such as marlins, tuna, and sharks can find themselves in the tightly clasped jaws of a gigas clam.  Gigas clams are primarily sedentary monsters, content to lie in wait as prey inevitably wanders toward their seemingly harmless forms. Vast fields of the titanic bivalves can be found scattered along the ocean floor of the Inner Sea, feeding on fish and any debris that falls to the bottom, including shipwreck victims and castaways thrown overboard by pirates. If no food presents itself for some time, a bed of gigas clams either relocates or crawls toward land in search of a more dependable source of food.  Gigas clams depart from their mostly passive hunting style once per year, when the bulging summer moon is at its fullest. Entire beds of the creatures propel themselves upward and burst through the surface of the water, attacking passing ships as well as coastal communities. During these times, gigas clams seek out their most favored prey: air-breathing humanoids. Using their powerful siphons to slam into passing merchant vessels and war galleons, the massive clams are indiscriminate in their search for humanoid flesh. Though they are normally hasty and seldom use tactics to obtain their prey, occasionally a lone gigas clam uses its feminine figure to trick unsuspecting ships into gigas clam-infested waters. The clam and its kin ruthlessly ram the vessel until its contents spill into the open water.  Once trapped inside a gigas clam's quivering and contracting musculature, victims are almost certainly doomed, as the clam's acidic innards swiftly melt and destroy anything within. When engaged in melee, a gigas clam can strike with both its fleshy siphons as well as its terrible foot, which terminates in a toothy maw that can deliver devastating wounds.  Since gigas clams openly attack land-dwellers only during 1 month out of the year, coastal communities and fisherfolk dwelling near gigas clam beds know to prepare their ships and docks for the deadly onslaughts of these creatures. But even the most formidable defenses are not enough to hold back great numbers of the clams, and most find it easier to simply avoid settling near gigas clam fields. Particularly bold monster hunters and sages travel throughout the Inner Sea during the summer in hopes of spotting the slimy beasts, using elaborate charts and maps listing past reports of the creatures to pick which areas to observe. A few whisper tales of immense magical pearls buried within the clams, which they postulate are responsible for the clams' increased size and intelligence. Others propose that the monsters absorb a portion of their victims' intelligence and memories while digesting them.  &lt;br&gt;&lt;b&gt;Infamous Deeds&lt;/b&gt;&lt;br&gt;  Primarily encountered in the shallow depths of the Inner Sea and off the coast of western Garund, gigas clams leave a trail of destruction during their annual rampages, and have committed numerous deeds that prove them worthy of their notoriety.  Humanoids living beneath the waves fear gigas clams as well-a field of the creatures destroyed the merfolk town of Selsurisa west of Absalom 10 years ago. The settlement had fought off the ravenous clams in years past, but the attack that devastated it was odd in that it took place during the region's cold season. The merfolk were thus unprepared when the beasts amassed and overran the town in a matter of hours. As the clams destroyed the town's sculpted caves and elegant spires, the merfolk sent waves of soldiers and giant crab companions to fight back, but their hasty defenses were no match for the sheer ferocity of the gigas clams. The merfolk have since relocated to other settlements around the Isle of Kortos, but have not forgotten the day of the attack, which many claim was inspired by fiendish sorcery not normally available to the gigas clams. Many of the merfolk still yearn to reclaim their overrun settlement, whose ruined towers and rubble-choked caves now serve as the breeding grounds for the brutal beings.  In the early days of Bloodcove's founding, gigas clams found their way deep into the Fever Sea and settled in the Vanji River delta, where they feed on the plentiful fish and other sea creatures that travel downstream with the river's current. The mammoth clams posed a great threat to the fledgling Bloodcove's fragile trade and commerce, since few ships dared sail near the shallow delta in fear of surprise attacks by the unpredictable creatures. The pirates of the then-small port banded together and eventually defeated the beasts, but were unable to kill all of them. Some residents still worry that the clams might organize a retributive assault.  &lt;br&gt;&lt;b&gt;Adventure Hooks&lt;/b&gt;&lt;br&gt;  Gigas clams tend to remain passive during the cooler months, but those who venture too close to their homes during the wrong season might run afoul of the giant mollusks.  &lt;ul&gt;&lt;li&gt; A trio of scavenger ships recently returned from looting Azlanti ruins only to meet their fate at the hands of a gigas clam, which smashed the ships to pieces and littered their treasures all over the sea floor below. Only the captain and two sailors survived the ordeal; the captain wants to return and claim what's his, while his two crew members want to have nothing to do with the sea for a long while.  &lt;li&gt; In response to sightings of a gigas clam breaching the water this past summer near Corentyn, the Chelish Navy issued notice of a substantial bounty on the strange beasts. Several folk plan to set sail to hunt the creature. One ship in particular is crewed entirely by tengus, who keep a mysterious contraption covered with oiled canvas on their ship's deck and guard it day and night.&lt;/ul&gt;&lt;/p&gt;&lt;/h4&gt;&lt;/div&gt;</t>
  </si>
  <si>
    <t>Ugash-iram</t>
  </si>
  <si>
    <t>darkvision 120 ft., low-light vision, see in darkness; Perception +20</t>
  </si>
  <si>
    <t>28, touch 6, flat-footed 24</t>
  </si>
  <si>
    <t>(+4 Dex, +22 natural, -8 size)</t>
  </si>
  <si>
    <t>Fort +18, Ref +14, Will +10</t>
  </si>
  <si>
    <t xml:space="preserve"> jet (320 ft.)</t>
  </si>
  <si>
    <t>tentacles +20 (6d6+11 plus grab)</t>
  </si>
  <si>
    <t>savage bite (+20 melee, 4d8+11/18-20 plus poison), unholy blood</t>
  </si>
  <si>
    <t>Spell-Like Abilities (CL 15th; concentration +20)  At Will-disfiguring touch* (DC 17)  3/day-bestow curse (DC 18), freedom of movement, protection from energy  1/day-dominate monster (DC 24), rage</t>
  </si>
  <si>
    <t>Str 32, Dex 19, Con 26, Int 13, Wis 20, Cha 16</t>
  </si>
  <si>
    <t>Cleave, Combat Expertise, Combat Reflexes, Deadly Finish**, Greater Disarm, Improved Disarm, Improved Initiative, Power Attack, Stand Still</t>
  </si>
  <si>
    <t>Bluff +13, Knowledge (geography) +10, Knowledge (planes) +11, Perception +20, Sense Motive +13, Stealth -8, Swim +23</t>
  </si>
  <si>
    <t>Abyssal, Aquan, Common; telepathy 100 ft.</t>
  </si>
  <si>
    <t>This immense creature resembles a horrific, twelve-armed squid. Its emerald eyes burn with a terrifying malignance, and the thing has a fanged maw where its beak should be.</t>
  </si>
  <si>
    <t>Poison (Ex) Savage bite-injury; save Fort DC 26; frequency 1/round for 6 rounds; effect 1d6 Str; cure 2 consecutive saves.</t>
  </si>
  <si>
    <t>South of Jalmeray, deep in the Yogisa Trench in the middle of the Obari Ocean, the terrifying gutaki known as Ugash-Iram lords over the underwater city of Achom. Ugash-Iram and its lesser kin practice foul rites and perform horrible rituals to honor their patron deity, Dagon, amid the city's strange and twisted spires, which rise out of a dark fissure in the seabed like claws climbing toward the surface. Crackling eruptions of magical energy brief ly illuminate the city in flashes of light, but it is otherwise as dark and lightless as the souls of its foul inhabitants.  Because of its isolation in the deepest waters of the Obari Ocean, few surface-dwellers know of Ugash- Iram's existence, though those fisherfolk and sailors who've heard tales of the mighty being know to fear it. Locathah sages place the indomitable gutaki's age at over 3,000 years old, and dwellers in the underwater regions surrounding Achom have long loathed and feared Ugash-Iram, whose legions of devotees have spelled the ruin of countless aquatic cities. Ugash-Iram itself is responsible for destroying a dozen massive underwater cities in the past millennium, and the scattered ruins that lie around the Yogisa Trench serve as testament to its power.  Those aquatic creatures Ugash-Iram doesn't outright annihilate are captured and integrated into Achom either as members of the slave caste or as converted devotees to Dagon. Entire tribes of sahuagin, adaros, and iku-tursos have united under the banner of Ugash-Iram and its gutaki kin in Achom, and the underwater metropolis bulges at the borders with the thousands of evil inhabitants who make their home there. These inhabitants raid for Ugash-Iram and populate its city, protecting Achom and performing all kinds of menial tasks for their overlord. With these minions, Ugash-Iram's deadly reach extends all the way to the surface of the Obari Ocean and even the nearby shores of Geb, Jalmeray, and Qadira.  Isolated in its flooded metropolis beneath the sea, Ugash-Iram has plenty of resources, a generous life span, and thousands of minions at its disposal, making it a formidable foe for any who would seek to stop the despotic gutaki before its inf luence spreads even further.  Infamous Deeds  The legends of Ugash-Iram remain shrouded in mystery, since few aquatic humanoids have seen the monster, and fewer still have lived to tell the tale. Some claim that the gutaki gained its power by devouring other gutaki, gaining greater power and its array of 12 tentacles.  One especially strange tale claims Ugash-Iram once captured a great kraken and imprisoned it deep in the gaping Yogisa Trench. Ugash-Iram is said to keep the behemoth perpetually on the brink of death-the gutaki and its minions carefully torture the kraken and subject it to grotesque experiments and disfiguring transformations. Just as gutaki were supposedly born when Dagon defeated the great kraken Kaktora, Ugash-Iram hopes that by subjecting its captured kraken to cruel experiments, it can create its own race of 12-tentacled followers.  While ships crossing the middle of the Obari Ocean face all manner of risks, perhaps the worst is capture by Ugash-Iram's minions. Records tell of a combined effort by Ugash-Iram's adaro and sahuagin soldiers to capture a diplomatic fleet from Vudra some years ago. A dozen lucky sailors perished during the raid; the aquatic horrors captured everyone else, smearing them with a magical jelly that allowed them to breathe underwater and dragging them to Achom for torture, experimentation, and eventual sacrifice to their lord Dagon.  Adventure Hooks  Tracking Ugash-Iram down is not a task for the faint of heart, and those who do manage to find the vile underwater metropolis of Achom would do well to stay away. Despite the danger, adventurers might find any number of reasons to explore the foul settlement and face its cruel inhabitants.  • A tribe of adaro aligned with Ugash-Iram of Achom threatens Vudrani vessels bound for Jalmeray. At risk of losing their precious cargo, merchants send word to ports along the Obari Ocean's shores, searching for a group to deal with the adaro threat and determine their true motives.  • Tired of living in fear of Ugash-Iram, locathah, merfolk, cecaelias, and other non-evil aquatic creatures recently formed a congress to address the gutaki's tyranny. Legends tell of a magical device of unknown origin lost within the Obari Ocean south of Stonespire Island. Thought to be capable of blocking out mental domination-among other powers-this device would prove a great weapon in the fight against Ugash-Iram and the other denizens of Achom. The aquatic council has put out a great bounty for retrieval of the item.</t>
  </si>
  <si>
    <t>&lt;link rel="stylesheet"href="PF.css"&gt;&lt;div&gt;&lt;h2&gt;Ugash-iram&lt;/h2&gt;&lt;h3&gt;&lt;i&gt;This immense creature resembles a horrific, twelve-armed squid. Its emerald eyes burn with a terrifying malignance, and the thing has a fanged maw where its beak should be.&lt;/i&gt;&lt;/h3&gt;&lt;br&gt;&lt;/div&gt;&lt;div class="heading"&gt;&lt;p class="alignleft"&gt;Ugash-iram&lt;/p&gt;&lt;p class="alignright"&gt;CR 15&lt;/p&gt;&lt;div style="clear: both;"&gt;&lt;/div&gt;&lt;/div&gt;&lt;div&gt;&lt;h5&gt;&lt;b&gt;XP &lt;/b&gt;51,200&lt;/h5&gt;&lt;h5&gt;NE Colossal magical beast (aquatic)&lt;/h5&gt;&lt;h5&gt;&lt;b&gt;Init &lt;/b&gt;+8; &lt;b&gt;Senses &lt;/b&gt;darkvision 120 ft., low-light vision, see in darkness; Perception +20&lt;/h5&gt;&lt;/div&gt;&lt;hr/&gt;&lt;div&gt;&lt;h5&gt;&lt;b&gt;DEFENSE&lt;/b&gt;&lt;/h5&gt;&lt;/div&gt;&lt;hr/&gt;&lt;div&gt;&lt;h5&gt;&lt;b&gt;AC &lt;/b&gt;28, touch 6, flat-footed 24 (+4 Dex, +22 natural, -8 size)&lt;/h5&gt;&lt;h5&gt;&lt;b&gt;hp &lt;/b&gt;229 (17d10+136)&lt;/h5&gt;&lt;h5&gt;&lt;b&gt;Fort &lt;/b&gt;+18, &lt;b&gt;Ref &lt;/b&gt;+14, &lt;b&gt;Will &lt;/b&gt;+10&lt;/h5&gt;&lt;h5&gt;&lt;b&gt;DR &lt;/b&gt;10/cold iron; &lt;b&gt;Resist &lt;/b&gt;acid 10, cold 10&lt;/h5&gt;&lt;/div&gt;&lt;hr/&gt;&lt;div&gt;&lt;h5&gt;&lt;b&gt;OFFENSE&lt;/b&gt;&lt;/h5&gt;&lt;/div&gt;&lt;hr/&gt;&lt;div&gt;&lt;h5&gt;&lt;b&gt;Spd &lt;/b&gt;5 ft., swim 60 ft.;  jet (320 ft.)&lt;/h5&gt;&lt;h5&gt;&lt;b&gt;Melee &lt;/b&gt;tentacles +20 (6d6+11 plus grab)&lt;/h5&gt;&lt;h5&gt;&lt;b&gt;Space &lt;/b&gt;30 ft.; &lt;b&gt;Reach &lt;/b&gt;30 ft.&lt;/h5&gt;&lt;h5&gt;&lt;b&gt;Special Attacks &lt;/b&gt;savage bite (+20 melee, 4d8+11/18-20 plus poison), unholy blood&lt;/h5&gt;&lt;h5&gt;&lt;b&gt;Spell-Like Abilities&lt;/b&gt; (CL 15th; concentration +20) &lt;/br&gt;At Will&amp;mdash;&lt;i&gt;disfiguring touch&lt;/i&gt;* (DC 17) &lt;/br&gt;3/day&amp;mdash;&lt;i&gt;bestow curse&lt;/i&gt; (DC 18), &lt;i&gt;freedom of movement&lt;/i&gt;, &lt;i&gt;protection from energy&lt;/i&gt; &lt;/br&gt;1/day&amp;mdash;&lt;i&gt;dominate monster&lt;/i&gt; (DC 24), &lt;i&gt;rage&lt;/i&gt;&lt;/h5&gt;&lt;/h5&gt;&lt;h5&gt;* See &lt;i&gt;Ultimate Magic&lt;/i&gt;.&lt;/h5&gt;&lt;/div&gt;&lt;hr/&gt;&lt;div&gt;&lt;h5&gt;&lt;b&gt;STATISTICS&lt;/b&gt;&lt;/h5&gt;&lt;/div&gt;&lt;hr/&gt;&lt;div&gt;&lt;h5&gt;&lt;b&gt;Str &lt;/b&gt;32, &lt;b&gt;Dex &lt;/b&gt;19, &lt;b&gt;Con &lt;/b&gt;26, &lt;b&gt;Int &lt;/b&gt; 13, &lt;b&gt;Wis &lt;/b&gt;20, &lt;b&gt;Cha &lt;/b&gt;16&lt;/h5&gt;&lt;h5&gt;&lt;b&gt;Base Atk &lt;/b&gt;+17; &lt;b&gt;CMB &lt;/b&gt;+36 (+40 grapple); &lt;b&gt;CMD &lt;/b&gt;50 (can't be tripped)&lt;/h5&gt;&lt;h5&gt;&lt;b&gt;Feats &lt;/b&gt;Cleave, Combat Expertise, Combat Reflexes, Deadly Finish**, Greater Disarm, Improved Disarm, Improved Initiative, Power Attack, Stand Still&lt;/h5&gt;&lt;h5&gt;&lt;b&gt;Skills &lt;/b&gt;Bluff +13, Knowledge (geography) +10, Knowledge (planes) +11, Perception +20, Sense Motive +13, Stealth -8, Swim +23&lt;/h5&gt;&lt;h5&gt;&lt;b&gt;Languages &lt;/b&gt;Abyssal, Aquan, Common; telepathy 100 ft.&lt;/h5&gt;&lt;h5&gt;** See &lt;i&gt;Ultimate Combat&lt;/i&gt;.&lt;/h5&gt;&lt;/div&gt;&lt;hr/&gt;&lt;div&gt;&lt;h5&gt;&lt;b&gt;ECOLOGY&lt;/b&gt;&lt;/h5&gt;&lt;/div&gt;&lt;hr/&gt;&lt;div&gt;&lt;h5&gt;&lt;b&gt;Environment &lt;/b&gt; ?&lt;/h5&gt;&lt;h5&gt;&lt;b&gt;Organization &lt;/b&gt;?&lt;/h5&gt;&lt;h5&gt;&lt;b&gt;Treasure &lt;/b&gt;?&lt;/h5&gt;&lt;/div&gt;&lt;hr/&gt;&lt;div&gt;&lt;h5&gt;&lt;b&gt;SPECIAL ABILITIES&lt;/b&gt;&lt;/h5&gt;&lt;/div&gt;&lt;hr/&gt;&lt;div&gt;&lt;/h5&gt;&lt;h5&gt;&lt;b&gt;Poison (Ex)&lt;/b&gt; Savage bite-injury; &lt;i&gt;save&lt;/i&gt; Fort DC 26; &lt;i&gt;frequency&lt;/i&gt; 1/round for 6 rounds; &lt;i&gt;effect&lt;/i&gt; 1d6 Str; &lt;i&gt;cure&lt;/i&gt; 2 consecutive &lt;i&gt;save&lt;/i&gt;s.&lt;/h5&gt;&lt;/div&gt;&lt;br&gt;&lt;div&gt;&lt;h4&gt;&lt;p&gt;&lt;p&gt;South of Jalmeray, deep in the Yogisa Trench in the middle of the Obari Ocean, the terrifying gutaki known as Ugash-Iram lords over the underwater city of Achom. Ugash-Iram and its lesser kin practice foul rites and perform horrible rituals to honor their patron deity, Dagon, amid the city's strange and twisted spires, which rise out of a dark fissure in the seabed like claws climbing toward the surface. Crackling eruptions of magical energy brief ly illuminate the city in flashes of light, but it is otherwise as dark and lightless as the souls of its foul inhabitants.  Because of its isolation in the deepest waters of the Obari Ocean, few surface-dwellers know of Ugash- Iram's existence, though those fisherfolk and sailors who've heard tales of the mighty being know to fear it. Locathah sages place the indomitable gutaki's age at over 3,000 years old, and dwellers in the underwater regions surrounding Achom have long loathed and feared Ugash-Iram, whose legions of devotees have spelled the ruin of countless aquatic cities. Ugash-Iram itself is responsible for destroying a dozen massive underwater cities in the past millennium, and the scattered ruins that lie around the Yogisa Trench serve as testament to its power.  Those aquatic creatures Ugash-Iram doesn't outright annihilate are captured and integrated into Achom either as members of the slave caste or as converted devotees to Dagon. Entire tribes of sahuagin, adaros, and iku-tursos have united under the banner of Ugash-Iram and its gutaki kin in Achom, and the underwater metropolis bulges at the borders with the thousands of evil inhabitants who make their home there. These inhabitants raid for Ugash-Iram and populate its city, protecting Achom and performing all kinds of menial tasks for their overlord. With these minions, Ugash-Iram's deadly reach extends all the way to the surface of the Obari Ocean and even the nearby shores of Geb, Jalmeray, and Qadira.  Isolated in its flooded metropolis beneath the sea, Ugash-Iram has plenty of resources, a generous life span, and thousands of minions at its disposal, making it a formidable foe for any who would seek to stop the despotic gutaki before its inf luence spreads even further.  &lt;br&gt;&lt;b&gt;Infamous Deeds&lt;/b&gt;&lt;br&gt;  The legends of Ugash-Iram remain shrouded in mystery, since few aquatic humanoids have seen the monster, and fewer still have lived to tell the tale. Some claim that the gutaki gained its power by devouring other gutaki, gaining greater power and its array of 12 tentacles.  One especially strange tale claims Ugash-Iram once captured a great kraken and imprisoned it deep in the gaping Yogisa Trench. Ugash-Iram is said to keep the behemoth perpetually on the brink of death-the gutaki and its minions carefully torture the kraken and subject it to grotesque experiments and disfiguring transformations. Just as gutaki were supposedly born when Dagon defeated the great kraken Kaktora, Ugash-Iram hopes that by subjecting its captured kraken to cruel experiments, it can create its own race of 12-tentacled followers.  While ships crossing the middle of the Obari Ocean face all manner of risks, perhaps the worst is capture by Ugash-Iram's minions. Records tell of a combined effort by Ugash-Iram's adaro and sahuagin soldiers to capture a diplomatic fleet from Vudra some years ago. A dozen lucky sailors perished during the raid; the aquatic horrors captured everyone else, smearing them with a magical jelly that allowed them to breathe underwater and dragging them to Achom for torture, experimentation, and eventual sacrifice to their lord Dagon.  &lt;br&gt;&lt;b&gt;Adventure Hooks&lt;/b&gt;&lt;br&gt;  Tracking Ugash-Iram down is not a task for the faint of heart, and those who do manage to find the vile underwater metropolis of Achom would do well to stay away. Despite the danger, adventurers might find any number of reasons to explore the foul settlement and face its cruel inhabitants.  &lt;ul&gt;&lt;li&gt; A tribe of adaro aligned with Ugash-Iram of Achom threatens Vudrani vessels bound for Jalmeray. At risk of losing their precious cargo, merchants send word to ports along the Obari Ocean's shores, searching for a group to deal with the adaro threat and determine their true motives.  &lt;li&gt; Tired of living in fear of Ugash-Iram, locathah, merfolk, cecaelias, and other non-evil aquatic creatures recently formed a congress to address the gutaki's tyranny. Legends tell of a magical device of unknown origin lost within the Obari Ocean south of Stonespire Island. Thought to be capable of blocking out mental domination-among other powers-this device would prove a great weapon in the fight against Ugash-Iram and the other denizens of Achom. The aquatic council has put out a great bounty for retrieval of the item.&lt;/ul&gt;&lt;/p&gt;&lt;/h4&gt;&lt;/div&gt;</t>
  </si>
  <si>
    <t>** See Ultimate Combat.</t>
  </si>
  <si>
    <t>Addu</t>
  </si>
  <si>
    <t>(+4 Dex, +18 natural, -4 size)</t>
  </si>
  <si>
    <t>Fort +17, Ref +14, Will +9</t>
  </si>
  <si>
    <t>bite +26 (4d6+13/19-20), 2 claw +26 (2d8+13/19-20), tail slap +21 (2d8+6)</t>
  </si>
  <si>
    <t>capsize, miasmic breath, rip current</t>
  </si>
  <si>
    <t>Str 36, Dex 18, Con 25, Int 2, Wis 15, Cha 13</t>
  </si>
  <si>
    <t>Critical Focus, Endurance, Improved Critical (bite), Improved Critical (claw), Improved Iron Will, Iron Will, Power Attack, Sickening Critical, Vital Strike</t>
  </si>
  <si>
    <t>Perception +21, Swim +25</t>
  </si>
  <si>
    <t>Striped with the brilliant colors of a maritime sunset, this beast winds its enormous body through the waves, a pair of wiry, talon-tipped arms and a snout full of horrendous teeth preceding a fan of razorlike fins.</t>
  </si>
  <si>
    <t>Miasmic Breath (Su) Once every 1d4 rounds, an addu can exhale a 30-foot cone of poisonous breath. Creatures caught in the area must make a successful DC 25 Fortitude save or take 1d6 points of Constitution damage. This is a poison effect and the save DC is Constitution-based.  Rip Current (Su) An addu can stir the water in such a way that it creates powerful currents in its immediate area. As a move action, an addu can either push creatures and objects up to 30 feet away from it or draw creatures and objects within 30 feet toward it. Creatures and objects caught in the rip current can resist being moved with a successful DC 25 Reflex save. This ability can only be used in the water, and the save DC is Constitution-based.</t>
  </si>
  <si>
    <t>As enigmatic as they are dangerous, addus hail from the most hellish corners of Golarion's deepest seas. Addu encounters are thankfully rare, but those who have faced one and survived tell tales of the beasts' unimaginable powers. As a result, merchant and pirate lookouts alike carefully watch the watery horizons for jagged, fiery-hued spines, which have come to signal seafarers' imminent doom.  The colors of the tropical deep-simmering reds, yellows, and oranges-decorate addus' long, serpentine bodies. In addition to the ominous fins on their backs, smaller spines jut from addus' snouts, heads, and necks. Their short but powerful forearms can strip flesh from bone, especially when the beasts employ them alongside their barge-sized jaws, which bear teeth the length of daggers. With long tails that can sweep from the water with whiplike velocity, addus can reach up to 50 feet long and weigh up to 14,000 pounds.  Ecology  Legends claim that when Golarion was young, fissures in its deepest seaf loors began spewing noxious gases left over from the planet's formation. These geysers helped provide life-giving heat to the equatorial oceans, but also rendered small pockets of deep-sea waters uninhabitable. Golarion's thriving aquatic ecosystem pushed back, however, and from these poisonous environs emerged the hardy addus. The geysers nurtured and strengthened these enormous, tropically colored creatures, instilling in them a mindless cruelty and a voracious hunger for raw meat.  Legends maintain early addus trolled the edges of their toxic haunts, harnessing the power of rip currents to kill any prey lurking within the tolerable waters beyond. Eventually, addus evolved to embrace the poison native to their homes, and even to expel it as a weapon, bringing instant death to any creature unlucky enough to inhale it. Experts are unsure just how the addus developed their hunting techniques-whether magically or through a fluke of nature-but all agree that nothing known to modern scholarship explains their deadly abilities.  In time, the deep-sea creatures developed heightened instincts that kept them far away from the telltale haze of addus' watery lairs. It was then that hunger drove the beasts to establish hunting grounds in shallower waters. Their natural maliciousness led addus to fight among themselves until each survivor had enough space to roam and feed alone.  Scholars believe that every few weeks, addus experience a blinding hunger that prompts them to turn the seas red with the blood of their meals, which often consist of hundreds of pounds of raw, still-twitching meat. Addus are known to feed on whales, giant squid, dire sharks and-when other prey is scarce-sea serpents. Tales of epic battles between addus and sea serpents exist among many seafaring nations, scaring children and serving as a warning to sailors. Even more terrifying, however, are rumors that claim addus periodically crave humanoid flesh, and will capsize ships as large as their own bodies to obtain just a few bites of this succulent treat. Scholars debate whether addus hunt ships or rather attack them by mistake, confusing the vessels' shadows with those of surfacing whales. Regardless, addus pose a major threat to any vessel that frequents the vast stretches of open water where these beasts tend to stake their claims.  Habitat &amp; Society  Owing to their violent natures, addus are nearly always found alone. They are said to be most concentrated in Golarion's southern seas, where legends allege ancient, noxious underwater geysers once were plentiful. A particularly unsettling tale speaks of an area several hundred miles west of the Shackles archipelago where addus' hunting grounds perfectly abut one another like a deadly, invisible puzzle.  Although an addu that intrudes on another's hunting grounds can most certainly expect to battle its fellow beast to the death, some pirate legends maintain that these creatures occasionally cooperate-when it suits them. For example, an Ollo-based pirate captain once claimed that after happening upon a vicious battle between two addus, his vessel came under attack when the beasts spotted his ship's sails. Once the pirates outran them, the addus turned on each other again, intent on settling their original quarrel. But given that survivors of addu attacks speak of the speed with which the creatures dispatch their targets, most old salts conclude the captain invented a compelling but ultimately fictitious tale. It's believed that no one has yet survived a battle involving more than one addu.  Scholars believe that female addus typically patrol hunting grounds measuring only a few square miles, while male members of the species are more nomadic, often moving on to new territories every few weeks. This may explain the beasts' reproductive practices. Aquatic elves report that up to five times during the creatures' fertile years, female addus deposit groups of six to eight eggs at the edge of their hunting grounds. The eggs secrete the noxious fumes that lend addus their infamy, attracting any nearby males, which then fertilize them. Addlets (as their young are called) appear to be born into a state of frenzy, immediately initiating brawls among their siblings. As is fitting for such vicious creatures, only the strongest addlet of a litter survives to seek its own hunting grounds and wreak havoc on its own victims.  Despite their violent tendencies, addus appear to be long-lived creatures. Native tales speak of single addus that have terrorized the same waters for up to 6 centuries. These stories say the longer addus live, the more they crave humanoid flesh-or the more they crave maritime battle, depending on the variety of the tale. Either way, some of these stories describe addus, wizened through millennia of survival, capsizing ships before their unfortunate crew members ever realize they're being targeted. Then, the tales claim, the ancient addus pluck their victims from the sea, stripping the flesh from their bones one by one and offering no mercy save the final rest of death.</t>
  </si>
  <si>
    <t>&lt;link rel="stylesheet"href="PF.css"&gt;&lt;div&gt;&lt;h2&gt;Addu&lt;/h2&gt;&lt;h3&gt;&lt;i&gt;Striped with the brilliant colors of a maritime sunset, this beast winds its enormous body through the waves, a pair of wiry, talon-tipped arms and a snout full of horrendous teeth preceding a fan of razorlike fins.&lt;/i&gt;&lt;/h3&gt;&lt;br&gt;&lt;/div&gt;&lt;div class="heading"&gt;&lt;p class="alignleft"&gt;Addu&lt;/p&gt;&lt;p class="alignright"&gt;CR 15&lt;/p&gt;&lt;div style="clear: both;"&gt;&lt;/div&gt;&lt;/div&gt;&lt;div&gt;&lt;h5&gt;&lt;b&gt;XP &lt;/b&gt;51,200&lt;/h5&gt;&lt;h5&gt;N Gargantuan magical beast (aquatic)&lt;/h5&gt;&lt;h5&gt;&lt;b&gt;Init &lt;/b&gt;+4; &lt;b&gt;Senses &lt;/b&gt;darkvision 60 ft., low-light vision; Perception +21&lt;/h5&gt;&lt;/div&gt;&lt;hr/&gt;&lt;div&gt;&lt;h5&gt;&lt;b&gt;DEFENSE&lt;/b&gt;&lt;/h5&gt;&lt;/div&gt;&lt;hr/&gt;&lt;div&gt;&lt;h5&gt;&lt;b&gt;AC &lt;/b&gt;28, touch 10, flat-footed 24 (+4 Dex, +18 natural, -4 size)&lt;/h5&gt;&lt;h5&gt;&lt;b&gt;hp &lt;/b&gt;212 (17d10+119)&lt;/h5&gt;&lt;h5&gt;&lt;b&gt;Fort &lt;/b&gt;+17, &lt;b&gt;Ref &lt;/b&gt;+14, &lt;b&gt;Will &lt;/b&gt;+9&lt;/h5&gt;&lt;h5&gt;&lt;b&gt;Immune &lt;/b&gt;poison; &lt;b&gt;Resist &lt;/b&gt;fire 30&lt;/h5&gt;&lt;/div&gt;&lt;hr/&gt;&lt;div&gt;&lt;h5&gt;&lt;b&gt;OFFENSE&lt;/b&gt;&lt;/h5&gt;&lt;/div&gt;&lt;hr/&gt;&lt;div&gt;&lt;h5&gt;&lt;b&gt;Spd &lt;/b&gt;10 ft., swim 80 ft.&lt;/h5&gt;&lt;h5&gt;&lt;b&gt;Melee &lt;/b&gt;bite +26 (4d6+13/19-20), 2 claw +26 (2d8+13/19-20), tail slap +21 (2d8+6)&lt;/h5&gt;&lt;h5&gt;&lt;b&gt;Space &lt;/b&gt;20 ft.; &lt;b&gt;Reach &lt;/b&gt;20 ft. (30 ft. with tail slap)&lt;/h5&gt;&lt;h5&gt;&lt;b&gt;Special Attacks &lt;/b&gt;capsize, miasmic breath, rip current&lt;/h5&gt;&lt;/div&gt;&lt;hr/&gt;&lt;div&gt;&lt;h5&gt;&lt;b&gt;STATISTICS&lt;/b&gt;&lt;/h5&gt;&lt;/div&gt;&lt;hr/&gt;&lt;div&gt;&lt;h5&gt;&lt;b&gt;Str &lt;/b&gt;36, &lt;b&gt;Dex &lt;/b&gt;18, &lt;b&gt;Con &lt;/b&gt;25, &lt;b&gt;Int &lt;/b&gt; 2, &lt;b&gt;Wis &lt;/b&gt;15, &lt;b&gt;Cha &lt;/b&gt;13&lt;/h5&gt;&lt;h5&gt;&lt;b&gt;Base Atk &lt;/b&gt;+17; &lt;b&gt;CMB &lt;/b&gt;+34; &lt;b&gt;CMD &lt;/b&gt;48 (can't be tripped)&lt;/h5&gt;&lt;h5&gt;&lt;b&gt;Feats &lt;/b&gt;Critical Focus, Endurance, Improved Critical (bite), Improved Critical (claw), Improved Iron Will, Iron Will, Power Attack, Sickening Critical, Vital Strike&lt;/h5&gt;&lt;h5&gt;&lt;b&gt;Skills &lt;/b&gt;Perception +21, Swim +25&lt;/h5&gt;&lt;/div&gt;&lt;hr/&gt;&lt;div&gt;&lt;h5&gt;&lt;b&gt;ECOLOGY&lt;/b&gt;&lt;/h5&gt;&lt;/div&gt;&lt;hr/&gt;&lt;div&gt;&lt;h5&gt;&lt;b&gt;Environment &lt;/b&gt; warm oceans&lt;/h5&gt;&lt;h5&gt;&lt;b&gt;Organization &lt;/b&gt;solitary or pair&lt;/h5&gt;&lt;h5&gt;&lt;b&gt;Treasure &lt;/b&gt;none&lt;/h5&gt;&lt;/div&gt;&lt;hr/&gt;&lt;div&gt;&lt;h5&gt;&lt;b&gt;SPECIAL ABILITIES&lt;/b&gt;&lt;/h5&gt;&lt;/div&gt;&lt;hr/&gt;&lt;div&gt;&lt;/h5&gt;&lt;h5&gt;&lt;b&gt;Miasmic Breath (Su)&lt;/b&gt; Once every 1d4 rounds, an addu can exhale a 30-foot cone of poisonous breath. Creatures caught in the area must make a successful DC 25 Fortitude save or take 1d6 points of Constitution damage. This is a poison effect and the save DC is Constitution-based.  &lt;/h5&gt;&lt;h5&gt;&lt;b&gt;Rip Current (Su)&lt;/b&gt; An addu can stir the water in such a way that it creates powerful currents in its immediate area. As a move action, an addu can either push creatures and objects up to 30 feet away from it or draw creatures and objects within 30 feet toward it. Creatures and objects caught in the rip current can resist being moved with a successful DC 25 Reflex save. This ability can only be used in the water, and the save DC is Constitution-based.&lt;/h5&gt;&lt;/div&gt;&lt;br&gt;&lt;div&gt;&lt;h4&gt;&lt;p&gt;&lt;p&gt;As enigmatic as they are dangerous, addus hail from the most hellish corners of Golarion's deepest seas. Addu encounters are thankfully rare, but those who have faced one and survived tell tales of the beasts' unimaginable powers. As a result, merchant and pirate lookouts alike carefully watch the watery horizons for jagged, fiery-hued spines, which have come to signal seafarers' imminent doom.  The colors of the tropical deep-simmering reds, yellows, and oranges-decorate addus' long, serpentine bodies. In addition to the ominous fins on their backs, smaller spines jut from addus' snouts, heads, and necks. Their short but powerful forearms can strip flesh from bone, especially when the beasts employ them alongside their barge-sized jaws, which bear teeth the length of daggers. With long tails that can sweep from the water with whiplike velocity, addus can reach up to 50 feet long and weigh up to 14,000 pounds.  &lt;b&gt;&lt;/p&gt;&lt;p&gt;Ecology&lt;/b&gt;&lt;/p&gt;&lt;p&gt;  Legends claim that when Golarion was young, fissures in its deepest seaf loors began spewing noxious gases left over from the planet's formation. These geysers helped provide life-giving heat to the equatorial oceans, but also rendered small pockets of deep-sea waters uninhabitable. Golarion's thriving aquatic ecosystem pushed back, however, and from these poisonous environs emerged the hardy addus. The geysers nurtured and strengthened these enormous, tropically colored creatures, instilling in them a mindless cruelty and a voracious hunger for raw meat.  Legends maintain early addus trolled the edges of their toxic haunts, harnessing the power of rip currents to kill any prey lurking within the tolerable waters beyond. Eventually, addus evolved to embrace the poison native to their homes, and even to expel it as a weapon, bringing instant death to any creature unlucky enough to inhale it. Experts are unsure just how the addus developed their hunting techniques-whether magically or through a fluke of nature-but all agree that nothing known to modern scholarship explains their deadly abilities.  In time, the deep-sea creatures developed heightened instincts that kept them far away from the telltale haze of addus' watery lairs. It was then that hunger drove the beasts to establish hunting grounds in shallower waters. Their natural maliciousness led addus to fight among themselves until each survivor had enough space to roam and feed alone.  Scholars believe that every few weeks, addus experience a blinding hunger that prompts them to turn the seas red with the blood of their meals, which often consist of hundreds of pounds of raw, still-twitching meat. Addus are known to feed on whales, giant squid, dire sharks and-when other prey is scarce-sea serpents. Tales of epic battles between addus and sea serpents exist among many seafaring nations, scaring children and serving as a warning to sailors. Even more terrifying, however, are rumors that claim addus periodically crave humanoid flesh, and will capsize ships as large as their own bodies to obtain just a few bites of this succulent treat. Scholars debate whether addus hunt ships or rather attack them by mistake, confusing the vessels' shadows with those of surfacing whales. Regardless, addus pose a major threat to any vessel that frequents the vast stretches of open water where these beasts tend to stake their claims.  &lt;b&gt;&lt;/p&gt;&lt;p&gt;Habitat &amp; Society&lt;/b&gt;&lt;/p&gt;&lt;p&gt;  Owing to their violent natures, addus are nearly always found alone. They are said to be most concentrated in Golarion's southern seas, where legends allege ancient, noxious underwater geysers once were plentiful. A particularly unsettling tale speaks of an area several hundred miles west of the Shackles archipelago where addus' hunting grounds perfectly abut one another like a deadly, invisible puzzle.  Although an addu that intrudes on another's hunting grounds can most certainly expect to battle its fellow beast to the death, some pirate legends maintain that these creatures occasionally cooperate-when it suits them. For example, an Ollo-based pirate captain once claimed that after happening upon a vicious battle between two addus, his vessel came under attack when the beasts spotted his ship's sails. Once the pirates outran them, the addus turned on each other again, intent on settling their original quarrel. But given that survivors of addu attacks speak of the speed with which the creatures dispatch their targets, most old salts conclude the captain invented a compelling but ultimately fictitious tale. It's believed that no one has yet survived a battle involving more than one addu.  Scholars believe that female addus typically patrol hunting grounds measuring only a few square miles, while male members of the species are more nomadic, often moving on to new territories every few weeks. This may explain the beasts' reproductive practices. Aquatic elves report that up to five times during the creatures' fertile years, female addus deposit groups of six to eight eggs at the edge of their hunting grounds. The eggs secrete the noxious fumes that lend addus their infamy, attracting any nearby males, which then fertilize them. Addlets (as their young are called) appear to be born into a state of frenzy, immediately initiating brawls among their siblings. As is fitting for such vicious creatures, only the strongest addlet of a litter survives to seek its own hunting grounds and wreak havoc on its own victims.  Despite their violent tendencies, addus appear to be long-lived creatures. Native tales speak of single addus that have terrorized the same waters for up to 6 centuries. These stories say the longer addus live, the more they crave humanoid flesh-or the more they crave maritime battle, depending on the variety of the tale. Either way, some of these stories describe addus, wizened through millennia of survival, capsizing ships before their unfortunate crew members ever realize they're being targeted. Then, the tales claim, the ancient addus pluck their victims from the sea, stripping the flesh from their bones one by one and offering no mercy save the final rest of death.&lt;/p&gt;&lt;/h4&gt;&lt;/div&gt;</t>
  </si>
  <si>
    <t>Faceless Whale</t>
  </si>
  <si>
    <t>blindsight 150 ft.; Perception +19</t>
  </si>
  <si>
    <t>30, touch 0, flat-footed 30</t>
  </si>
  <si>
    <t>(-2 Dex, +30 natural, -8 size)</t>
  </si>
  <si>
    <t>Fort +22, Ref +8, Will +7</t>
  </si>
  <si>
    <t>sonic, gaze attacks, sight-based attacks, visual effects and illusions</t>
  </si>
  <si>
    <t>0 ft., swim 40 ft.</t>
  </si>
  <si>
    <t>bite +25 (6d6+17), tail slap +20 (4d6+8)</t>
  </si>
  <si>
    <t>capsize, resonant song, swallow whole (4d6 acid damage, AC 25, 24 hp)</t>
  </si>
  <si>
    <t>Str 45, Dex 6, Con 30, Int 4, Wis 11, Cha 5</t>
  </si>
  <si>
    <t>Awesome Blow, Diehard, Endurance, Great Fortitude, Improved Bull Rush, Improved Overrun, Iron Will, Power Attack</t>
  </si>
  <si>
    <t>Perception +19, Swim +25</t>
  </si>
  <si>
    <t>Aklo (can't speak)</t>
  </si>
  <si>
    <t>blind, hold breath</t>
  </si>
  <si>
    <t>A deep groan at the edge of hearing precedes the appearance of this sightless leviathan, whose pallid body breaks the surface of dark waters without as much as a ripple.</t>
  </si>
  <si>
    <t>Blind (Ex) A faceless whale sees and senses exclusively through its blindsight ability, which is based on sound and movement-beyond 150 feet, the whale is considered blind. A deafened faceless whale is effectively blinded as well. It is invulnerable to all sight-based effects and attacks, including gaze attacks.  Resonant Song (Su) As a standard action, a faceless whale can focus a 60-foot ray of sonic energy on a single target that deals 8d6 points of damage. This ray deals normal damage to objects, but is still subject to hardness. Alternatively, a faceless whale can blast this resonant energy in a 60- foot cone. Creatures in this area must succeed at a DC 28 Fortitude or be stunned for 1d4 rounds. Any submerged creature holding its breath must succeed at a second Fortitude saving throw at the same DC or it has its breath knocked out of it and instantly begins drowning.</t>
  </si>
  <si>
    <t>Called "ansiktsloshvals" in Aklo, and sometimes called "Darklands whales," faceless whales are enigmatic predators of the Sightless Sea rarely encountered elsewhere on Golarion. Like cavefish, faceless whales lost their eyes and pigmentation from countless generations spent living and breeding in the lightless depths. The lack of pigmentation leaves the creatures' skin little more than a transparent, blubber-lined film, with pulsing veins and churning organs visible beneath the silvery membrane. Sailors' lore from the Sightless Sea claims a faceless whale's most recent meal shows through the taut skin of its belly.  It is unknown precisely how long faceless whales have inhabited the Sightless Sea. Some legends claim faceless whales began their lives as normal toothed whales that washed into the Darklands during the cataclysm of Earthfall, if not long before. Darker tales contend the faceless whales were driven into the realm of Orv by a coven of powerful sea hags, who robbed the faceless whales of their sight when they refused to teach the hags their potent song.  An adult faceless whale is 70 feet long and weights 90,000 pounds, though some specimens stretch these averages and grow half again as large.  Ecology  Faceless whales resemble the toothed whales common to the Arcadian Ocean in body structure, possessing a tapered mouth lined with stubby, conical teeth and a streamlined body. Lacking eyes, faceless whales depend totally upon their keen blindsight to navigate, seek prey, and avoid the predations of the Sightless Sea's most horrific inhabitants. Faceless whales prefer to hunt near the bottom of the Sightless Sea, where crushing pressures and freezing temperatures nurture large, sluggish organisms with few places to hide, and where the whales find safety from other menacing predators. Because of the unusual and outright alien composition of the creatures found within the lowest depths, faceless whales developed indiscriminate appetites. A hungry faceless whale consumes virtually any living thing it can gulp into its jaws, including the plentiful aquatic aberrations. Faceless whales can remain submerged for hours at a time, diving to depths of over 7,000 feet. Faceless whales that survive to adulthood in the harsh conditions of Orv live 80 years or longer.  As predators that spend the majority of their lives in the deepest waters, Darklands whales are rarely spotted. Those who sail upon the dark currents of the Sightless Sea and Lake Nirthran see these beasts only when the whales surface to breathe. When surfacing, a faceless whale breathes for minutes at a time, exhaling and inhaling massive volumes of air in great misty spouts.  When a faceless whale finds prey it can easily outswim, it plunges downward with its mouth agape, snapping up the morsel before it can react. When pursuing larger or faster prey, the faceless whale becomes a persistence hunter, hounding its quarry at a deceptively leisurely pace. After what often proves to be days of dogged pursuit, the whale's prey becomes too exhausted to swim further. Before the quarry can marshal the last of its strength to defend itself, the faceless whale renders it helpless with a resonant song. When the faceless whale is not in combat, it uses this sonic attack to break through rock and gain access to new hunting grounds within Orv and beyond.  Habitat &amp; Society  Faceless whales typically hunt and swim alone, except when prey is abundant. When hunting is favorable, faceless whales organize into pods led by the oldest (and typically largest) female. Pods are short lived, often forming only a handful of times within a faceless whale's lifetime. As such, males compete fiercely for breeding rights during these gatherings. Pods last only as long as prey sustains them. Once food becomes scarce, the pod disperses into the Sightless Sea, and individual whales brave the chill waters alone in search of richer hunting grounds.  Mated pairs of faceless whales remain together only long enough to raise their first calf. This period of nurturing typically lasts no longer than 5 years-just enough time for the parents to teach a calf basic hunting strategies and witness its first unassisted kill. Afterward, the parents part ways, leaving the calf to mature to adulthood or perish in the uncertain depths of the abyss.  A faceless whale spends the majority of its life in isolation, plumbing the depths of the Sightless Sea in search of prey, the occasional mate, and hunting grounds rich enough to support a temporary pod. When it makes such a discovery, a faceless whale circles the boundary of the new territory, calling out to its fellows with a groaning, dirge-like song that carries for leagues. Whalers who ply their trade upon the Sightless Sea listen for this dirge with fanatical obsession. Faceless whales provide numerous alchemical ingredients, and their bones and teeth make excellent weapons and armor. An adult faceless whale possesses enough of both to make a crew of whalers rich, provided they have the courage and skill to slay the creature.  Though faceless whales prefer larger meals, they eagerly prey upon humanoids when other food is scarce. A sailor fallen overboard makes an easy snack for an adult or a full meal for a juvenile. Conventional wisdom claims that faceless whales consider seagoing vessels indigestible, but serpentfolk hiss tales of faceless whales of exceptional cunning that capsize or fracture ships and feast upon the drowning crews, plucking them from among the flotsam.  On rare occasion, a faceless whale finds its way into the oceans of Golarion. Some believe the creatures possess an instinctive knowledge of hidden waterways linking the Sightless Sea to the world above (perhaps all that remains of the migratory instincts that once drove their cetacean ancestors). Those few faceless whales that venture beyond the Darklands typically do so only brief ly, breaching the surface on moonless nights just long enough to take in a breath of air free from the fetid staleness of Orv.  Many sages postulate that the Sightless Sea is bottomless, its deepest trenches connecting to planes of primordial darkness where the pressure is capable of crushing living beings into stone. It is possible that the Sightless Sea is just one of many faceless whale hunting grounds. If this is the case, there is no telling what a faceless whale might bring up from the ebon depths.</t>
  </si>
  <si>
    <t>&lt;link rel="stylesheet"href="PF.css"&gt;&lt;div&gt;&lt;h2&gt;Faceless Whale&lt;/h2&gt;&lt;h3&gt;&lt;i&gt;A deep groan at the edge of hearing precedes the appearance of this sightless leviathan, whose pallid body breaks the surface of dark waters without as much as a ripple.&lt;/i&gt;&lt;/h3&gt;&lt;br&gt;&lt;/div&gt;&lt;div class="heading"&gt;&lt;p class="alignleft"&gt;Faceless Whale&lt;/p&gt;&lt;p class="alignright"&gt;CR 15&lt;/p&gt;&lt;div style="clear: both;"&gt;&lt;/div&gt;&lt;/div&gt;&lt;div&gt;&lt;h5&gt;&lt;b&gt;XP &lt;/b&gt;51,200&lt;/h5&gt;&lt;h5&gt;N Colossal magical beast &lt;/h5&gt;&lt;h5&gt;&lt;b&gt;Init &lt;/b&gt;-2; &lt;b&gt;Senses &lt;/b&gt;blindsight 150 ft.; Perception +19&lt;/h5&gt;&lt;/div&gt;&lt;hr/&gt;&lt;div&gt;&lt;h5&gt;&lt;b&gt;DEFENSE&lt;/b&gt;&lt;/h5&gt;&lt;/div&gt;&lt;hr/&gt;&lt;div&gt;&lt;h5&gt;&lt;b&gt;AC &lt;/b&gt;30, touch 0, flat-footed 30 (-2 Dex, +30 natural, -8 size)&lt;/h5&gt;&lt;h5&gt;&lt;b&gt;hp &lt;/b&gt;248 (16d10+160)&lt;/h5&gt;&lt;h5&gt;&lt;b&gt;Fort &lt;/b&gt;+22, &lt;b&gt;Ref &lt;/b&gt;+8, &lt;b&gt;Will &lt;/b&gt;+7&lt;/h5&gt;&lt;h5&gt;&lt;b&gt;Immune &lt;/b&gt;sonic, gaze attacks, sight-based attacks, visual effects and illusions&lt;/h5&gt;&lt;h5&gt;&lt;b&gt;Weaknesses &lt;/b&gt;blind&lt;/h5&gt;&lt;/div&gt;&lt;hr/&gt;&lt;div&gt;&lt;h5&gt;&lt;b&gt;OFFENSE&lt;/b&gt;&lt;/h5&gt;&lt;/div&gt;&lt;hr/&gt;&lt;div&gt;&lt;h5&gt;&lt;b&gt;Spd &lt;/b&gt;0 ft., swim 40 ft.&lt;/h5&gt;&lt;h5&gt;&lt;b&gt;Melee &lt;/b&gt;bite +25 (6d6+17), tail slap +20 (4d6+8)&lt;/h5&gt;&lt;h5&gt;&lt;b&gt;Space &lt;/b&gt;30 ft.; &lt;b&gt;Reach &lt;/b&gt;30 ft.&lt;/h5&gt;&lt;h5&gt;&lt;b&gt;Special Attacks &lt;/b&gt;capsize, resonant song, swallow whole (4d6 acid damage, AC 25, 24 hp)&lt;/h5&gt;&lt;/div&gt;&lt;hr/&gt;&lt;div&gt;&lt;h5&gt;&lt;b&gt;STATISTICS&lt;/b&gt;&lt;/h5&gt;&lt;/div&gt;&lt;hr/&gt;&lt;div&gt;&lt;h5&gt;&lt;b&gt;Str &lt;/b&gt;45, &lt;b&gt;Dex &lt;/b&gt;6, &lt;b&gt;Con &lt;/b&gt;30, &lt;b&gt;Int &lt;/b&gt; 4, &lt;b&gt;Wis &lt;/b&gt;11, &lt;b&gt;Cha &lt;/b&gt;5&lt;/h5&gt;&lt;h5&gt;&lt;b&gt;Base Atk &lt;/b&gt;+16; &lt;b&gt;CMB &lt;/b&gt;+41; &lt;b&gt;CMD &lt;/b&gt;49&lt;/h5&gt;&lt;h5&gt;&lt;b&gt;Feats &lt;/b&gt;Awesome Blow, Diehard, Endurance, Great Fortitude, Improved Bull Rush, Improved Overrun, Iron Will, Power Attack&lt;/h5&gt;&lt;h5&gt;&lt;b&gt;Skills &lt;/b&gt;Perception +19, Swim +25&lt;/h5&gt;&lt;h5&gt;&lt;b&gt;Languages &lt;/b&gt;Aklo (can't speak)&lt;/h5&gt;&lt;h5&gt;&lt;b&gt;SQ &lt;/b&gt;blind, hold breath&lt;/h5&gt;&lt;/div&gt;&lt;hr/&gt;&lt;div&gt;&lt;h5&gt;&lt;b&gt;ECOLOGY&lt;/b&gt;&lt;/h5&gt;&lt;/div&gt;&lt;hr/&gt;&lt;div&gt;&lt;h5&gt;&lt;b&gt;Environment &lt;/b&gt; any water&lt;/h5&gt;&lt;h5&gt;&lt;b&gt;Organization &lt;/b&gt;solitary, pair, or pod (3-16)&lt;/h5&gt;&lt;h5&gt;&lt;b&gt;Treasure &lt;/b&gt;none&lt;/h5&gt;&lt;/div&gt;&lt;hr/&gt;&lt;div&gt;&lt;h5&gt;&lt;b&gt;SPECIAL ABILITIES&lt;/b&gt;&lt;/h5&gt;&lt;/div&gt;&lt;hr/&gt;&lt;div&gt;&lt;/h5&gt;&lt;h5&gt;&lt;b&gt;Blind (Ex)&lt;/b&gt; A faceless whale sees and senses exclusively through its blindsight ability, which is based on sound and movement-beyond 150 feet, the whale is considered blind. A deafened faceless whale is effectively blinded as well. It is invulnerable to all sight-based effects and attacks, including gaze attacks.  &lt;/h5&gt;&lt;h5&gt;&lt;b&gt;Resonant Song (Su)&lt;/b&gt; As a standard action, a faceless whale can focus a 60-foot ray of sonic energy on a single target that deals 8d6 points of damage. This ray deals normal damage to objects, but is still subject to hardness. Alternatively, a faceless whale can blast this resonant energy in a 60- foot cone. Creatures in this area must succeed at a DC 28 Fortitude or be stunned for 1d4 rounds. Any submerged creature holding its breath must succeed at a second Fortitude saving throw at the same DC or it has its breath knocked out of it and instantly begins drowning.&lt;/h5&gt;&lt;/div&gt;&lt;br&gt;&lt;div&gt;&lt;h4&gt;&lt;p&gt;&lt;p&gt;Called "ansiktsloshvals" in Aklo, and sometimes called "Darklands whales," faceless whales are enigmatic predators of the Sightless Sea rarely encountered elsewhere on Golarion. Like cavefish, faceless whales lost their eyes and pigmentation from countless generations spent living and breeding in the lightless depths. The lack of pigmentation leaves the creatures' skin little more than a transparent, blubber-lined film, with pulsing veins and churning organs visible beneath the silvery membrane. Sailors' lore from the Sightless Sea claims a faceless whale's most recent meal shows through the taut skin of its belly.  It is unknown precisely how long faceless whales have inhabited the Sightless Sea. Some legends claim faceless whales began their lives as normal toothed whales that washed into the Darklands during the cataclysm of Earthfall, if not long before. Darker tales contend the faceless whales were driven into the realm of Orv by a coven of powerful sea hags, who robbed the faceless whales of their sight when they refused to teach the hags their potent song.  An adult faceless whale is 70 feet long and weights 90,000 pounds, though some specimens stretch these averages and grow half again as large.  &lt;b&gt;&lt;/p&gt;&lt;p&gt;Ecology&lt;/b&gt;&lt;/p&gt;&lt;p&gt;  Faceless whales resemble the toothed whales common to the Arcadian Ocean in body structure, possessing a tapered mouth lined with stubby, conical teeth and a streamlined body. Lacking eyes, faceless whales depend totally upon their keen blindsight to navigate, seek prey, and avoid the predations of the Sightless Sea's most horrific inhabitants. Faceless whales prefer to hunt near the bottom of the Sightless Sea, where crushing pressures and freezing temperatures nurture large, sluggish organisms with few places to hide, and where the whales find safety from other menacing predators. Because of the unusual and outright alien composition of the creatures found within the lowest depths, faceless whales developed indiscriminate appetites. A hungry faceless whale consumes virtually any living thing it can gulp into its jaws, including the plentiful aquatic aberrations. Faceless whales can remain submerged for hours at a time, diving to depths of over 7,000 feet. Faceless whales that survive to adulthood in the harsh conditions of Orv live 80 years or longer.  As predators that spend the majority of their lives in the deepest waters, Darklands whales are rarely spotted. Those who sail upon the dark currents of the Sightless Sea and Lake Nirthran see these beasts only when the whales surface to breathe. When surfacing, a faceless whale breathes for minutes at a time, exhaling and inhaling massive volumes of air in great misty spouts.  When a faceless whale finds prey it can easily outswim, it plunges downward with its mouth agape, snapping up the morsel before it can react. When pursuing larger or faster prey, the faceless whale becomes a persistence hunter, hounding its quarry at a deceptively leisurely pace. After what often proves to be days of dogged pursuit, the whale's prey becomes too exhausted to swim further. Before the quarry can marshal the last of its strength to defend itself, the faceless whale renders it helpless with a resonant song. When the faceless whale is not in combat, it uses this sonic attack to break through rock and gain access to new hunting grounds within Orv and beyond.  &lt;b&gt;&lt;/p&gt;&lt;p&gt;Habitat &amp; Society&lt;/b&gt;&lt;/p&gt;&lt;p&gt;  Faceless whales typically hunt and swim alone, except when prey is abundant. When hunting is favorable, faceless whales organize into pods led by the oldest (and typically largest) female. Pods are short lived, often forming only a handful of times within a faceless whale's lifetime. As such, males compete fiercely for breeding rights during these gatherings. Pods last only as long as prey sustains them. Once food becomes scarce, the pod disperses into the Sightless Sea, and individual whales brave the chill waters alone in search of richer hunting grounds.  Mated pairs of faceless whales remain together only long enough to raise their first calf. This period of nurturing typically lasts no longer than 5 years-just enough time for the parents to teach a calf basic hunting strategies and witness its first unassisted kill. Afterward, the parents part ways, leaving the calf to mature to adulthood or perish in the uncertain depths of the abyss.  A faceless whale spends the majority of its life in isolation, plumbing the depths of the Sightless Sea in search of prey, the occasional mate, and hunting grounds rich enough to support a temporary pod. When it makes such a discovery, a faceless whale circles the boundary of the new territory, calling out to its fellows with a groaning, dirge-like song that carries for leagues. Whalers who ply their trade upon the Sightless Sea listen for this dirge with fanatical obsession. Faceless whales provide numerous alchemical ingredients, and their bones and teeth make excellent weapons and armor. An adult faceless whale possesses enough of both to make a crew of whalers rich, provided they have the courage and skill to slay the creature.  Though faceless whales prefer larger meals, they eagerly prey upon humanoids when other food is scarce. A sailor fallen overboard makes an easy snack for an adult or a full meal for a juvenile. Conventional wisdom claims that faceless whales consider seagoing vessels indigestible, but serpentfolk hiss tales of faceless whales of exceptional cunning that capsize or fracture ships and feast upon the drowning crews, plucking them from among the flotsam.  On rare occasion, a faceless whale finds its way into the oceans of Golarion. Some believe the creatures possess an instinctive knowledge of hidden waterways linking the Sightless Sea to the world above (perhaps all that remains of the migratory instincts that once drove their cetacean ancestors). Those few faceless whales that venture beyond the Darklands typically do so only brief ly, breaching the surface on moonless nights just long enough to take in a breath of air free from the fetid staleness of Orv.  Many sages postulate that the Sightless Sea is bottomless, its deepest trenches connecting to planes of primordial darkness where the pressure is capable of crushing living beings into stone. It is possible that the Sightless Sea is just one of many faceless whale hunting grounds. If this is the case, there is no telling what a faceless whale might bring up from the ebon depths.&lt;/p&gt;&lt;/h4&gt;&lt;/div&gt;</t>
  </si>
  <si>
    <t>Gargiya</t>
  </si>
  <si>
    <t>darkvision 90 ft., low-light vision; Perception +6</t>
  </si>
  <si>
    <t>Fort +14, Ref +11, Will +4</t>
  </si>
  <si>
    <t>bite +20 (3d6+10/19-20 plus grab), tail slap +15 (2d6+5)</t>
  </si>
  <si>
    <t>boiling seas, constrict (3d6+12), dying gasp, scalding scales</t>
  </si>
  <si>
    <t>Str 31, Dex 13, Con 23, Int 2, Wis 10, Cha 10</t>
  </si>
  <si>
    <t>Awesome Blow, Critical Focus, Improved Bull Rush, Improved Critical (bite), Lightning Reflexes, Power Attack</t>
  </si>
  <si>
    <t>Perception +6, Stealth +4, Swim +22</t>
  </si>
  <si>
    <t>solitary or shoal (2-3)</t>
  </si>
  <si>
    <t>With burning eyes and a snapping maw, this blood-red serpent rises from the ocean's depths. Sweltering heat radiates from its rippling scales.</t>
  </si>
  <si>
    <t>Boiling Seas (Ex) Once per minute, a gargiya can concentrate the heat within its body, causing seawater in a 20-foot radius to boil for 1d6 rounds. All creatures caught in this boiling seawater take 4d8 points of fire damage. Creatures spending 2 or more consecutive rounds subjected to this damage must succeed at a DC 22 Fortitude save or fall unconscious. The save DC is Constitution-based.  Dying Gasp (Su) When a gargiya is killed, it disgorges from its gullet the molten boulder that heats its body. Its fiery death throes deal 6d6 points of fire damage to all creatures within a 20-foot-radius burst. A DC 22 Reflex save halves this damage. The save DC is Constitution-based.  Scalding Scales (Ex) A gargiya generates such intense heat that anything touching it takes 2d6 points of fire damage. Creatures striking a gargiya with natural attacks or unarmed strikes are subject to this damage. Any metal weapon striking a gargiya must succeed at a DC 22 Fortitude save or melt, gaining the broken condition. A metal weapon that fails a second save is destroyed. Wooden weapons are destroyed after only one failed save. The save DC is Constitution-based.</t>
  </si>
  <si>
    <t>Crueler and more volatile than their sea-serpent cousins, gargiyas gravitate toward and sustain themselves on seismic hotspots. Far from being a danger to the beasts, these bubbling crevices spew a form of magma that imbues gargiyas with incredible abilities. From birth, gargiyas ingest magma bubbling up from the ocean floor. By the time they've reached maturity, the monsters develop a molten core in their gullets that allows them to call forth scalding heat at will. Gargiyas' aggressive tendencies toward seafarers have garnered them a well-earned nickname-"boiler beasts."  Gargiyas' affinity for all things volcanic has left a pattern of stippled crimson on their massive, snake-like bodies. The spiny frills jutting from their heads and necks resemble enormous, iron-forged blades, and hundreds of stubby appendages line the sides of their underbellies, wriggling ominously when the beasts rear from the sea. Of all the gargiyas' features, though, perhaps the most intimidating are their eyes and maws, which seethe with the light and heat of burning coals-particularly when the beasts are aggravated. Capable of slithering through water like an enormous python, a gargiya stretches 30 feet in length and weighs up to 5 tons.  Ecology  Legends of the seas say that early in gargiyas' existence, as the ocean floor around them shuddered and stretched, the warmth of the seas' burgeoning volcanoes fascinated the beasts. To the gargiyas, these seismic regions offered a siren call of safety, isolation and-unbeknownst to the animalistic creatures-power. While it's unclear just how it lends gargiyas such power, scholars agree that this magma serves as gargiyas' primary sustenance and as the source of their hyperthermal abilities.  Scholars believe that as gargiyas became more adept at manipulating heat, they became more protective of the magma vents they call home. Whereas early legends speak of gargiyas that rarely surfaced, preferring to stay close to their volcanic lairs, modern stories tell of gargiyas that see any sentient creatures-even if they're sailing a mile away-as threats to be met head-on. The few sailors who have survived these encounters warn of gargiyas that actively patrol the waters surrounding their magma vents, surfacing at even the slightest sign of unlucky passersby. Apparently, to the gargiyas, any who venture near their precious lairs must covet them.  Because of gargiyas' aggressiveness, a small subset of oceanic cartographers has devoted itself to recording the locations of their known lairs. These maps, available in many southern ports' markets, are popular among traders and pirates who wish to skirt fiery confrontation. However, in testament to the cutthroat competition between many port merchants, it's not unheard of for these maps to contain "mistakes"-oversights built into the guides by their previous owners, hoping to lure rivals to horrific doom, or protect favored shipping lanes.  Despite gargiyas' destructive reputations, some Golarion cultures revere their molten cores as a symbol of status and wealth. Taldans, in particular, are drawn to the cores' seductively mysterious glow. The richest Taldan patriarchs often believe owning such a rare treasure-and showing it off, of course-is a worthy life goal. Careless of the risks gargiya hunts entail, these patriarchs sometimes sponsor teams of adventurers to quest for these cores. Most of these expeditions end in bloody and burning tragedy, but to some hardy sea-goers, the potential rewards of glory and riches are too alluring to resist.  Habitat &amp; Society  Gargiyas mostly live alone near major archipelagos with abundant volcanic activity. They are most numerous in the isolated waters surrounding the Shackles, though scattered sightings have been reported throughout Golarion's warmer seas. There is a significant concentration of gargiyas near the Smoker where magma seeps up from the sea floor, and also talk of a stretch north of Shark Island where gargiya lairs speckle the ocean floor by the dozens. No one knows, however, whether this latter story is true or rather was concocted to deter authorities from the hideouts of buccaneers who roamed the islands before the sahuagin staked their claim there.  Gargiyas do not typically share their homes with others of their kind. However, sailors have told stories of defeating a gargiya after a long and brutal struggle only to come face to face with another one-ostensibly coming to its kin's aid. The question of whether these tales are simple exaggerations or evidence of gargiya collaboration has prompted many a fistfight in portside taverns. How well these braggarts fare in such brawls often indicates whether they're capable of the outlandish adventures they so boldly claim.  Although tales of collaborating gargiyas are unsettling enough, even more sinister rumors have surfaced from seafarers who dare to brave the Eye of Abendego. There, the tales say, the turbulent seas beneath Golarion's permanent hurricane hide groups of gargiyas whipped into a frenzy by the tempest that followed Aroden's death a century ago. According to legend, these gargiyas roam the entire area of the Eye as predators, ambushing ships and boiling their crews in the ocean's salty waters. It is said that they decorate their volcanic lairs with their victims' bones, hinting that gargiyas possess an intelligence beyond that of mere animals.  Unlike many reptilian creatures, gargiyas birth their young live. Scholars agree that, typically, male and female gargiyas come together to breed every decade or so. Afterward, the beasts abandon each other. When the female returns to her lair, she is thought to consume large amounts of magma while her single snakeling gestates, usually for a period of about 10 years. When giving birth, the gargiya expels her offspring into a magma-spewing fissure, where it grows and gathers strength until it leaves to find its own home. Although there is some debate about gargiyas' longevity, scholars believe they typically live around 300 years. Rumors, however, speak of gargiyas that have lived much longer-perhaps even predating modern civilization-but if any have encountered such an ancient terror and survived, they have never surfaced to tell the tale.</t>
  </si>
  <si>
    <t>&lt;link rel="stylesheet"href="PF.css"&gt;&lt;div&gt;&lt;h2&gt;Gargiya&lt;/h2&gt;&lt;h3&gt;&lt;i&gt;With burning eyes and a snapping maw, this blood-red serpent rises from the ocean's depths. Sweltering heat radiates from its rippling scales.&lt;/i&gt;&lt;/h3&gt;&lt;br&gt;&lt;/div&gt;&lt;div class="heading"&gt;&lt;p class="alignleft"&gt;Gargiya&lt;/p&gt;&lt;p class="alignright"&gt;CR 10&lt;/p&gt;&lt;div style="clear: both;"&gt;&lt;/div&gt;&lt;/div&gt;&lt;div&gt;&lt;h5&gt;&lt;b&gt;XP &lt;/b&gt;9,600&lt;/h5&gt;&lt;h5&gt;N Huge magical beast (aquatic)&lt;/h5&gt;&lt;h5&gt;&lt;b&gt;Init &lt;/b&gt;+1; &lt;b&gt;Senses &lt;/b&gt;darkvision 90 ft., low-light vision; Perception +6&lt;/h5&gt;&lt;/div&gt;&lt;hr/&gt;&lt;div&gt;&lt;h5&gt;&lt;b&gt;DEFENSE&lt;/b&gt;&lt;/h5&gt;&lt;/div&gt;&lt;hr/&gt;&lt;div&gt;&lt;h5&gt;&lt;b&gt;AC &lt;/b&gt;24, touch 9, flat-footed 23 (+1 Dex, +15 natural, -2 size)&lt;/h5&gt;&lt;h5&gt;&lt;b&gt;hp &lt;/b&gt;138 (12d10+72)&lt;/h5&gt;&lt;h5&gt;&lt;b&gt;Fort &lt;/b&gt;+14, &lt;b&gt;Ref &lt;/b&gt;+11, &lt;b&gt;Will &lt;/b&gt;+4&lt;/h5&gt;&lt;h5&gt;&lt;b&gt;Immune &lt;/b&gt;fire&lt;/h5&gt;&lt;/div&gt;&lt;hr/&gt;&lt;div&gt;&lt;h5&gt;&lt;b&gt;OFFENSE&lt;/b&gt;&lt;/h5&gt;&lt;/div&gt;&lt;hr/&gt;&lt;div&gt;&lt;h5&gt;&lt;b&gt;Spd &lt;/b&gt;20 ft., swim 50 ft.&lt;/h5&gt;&lt;h5&gt;&lt;b&gt;Melee &lt;/b&gt;bite +20 (3d6+10/19-20 plus grab), tail slap +15 (2d6+5)&lt;/h5&gt;&lt;h5&gt;&lt;b&gt;Space &lt;/b&gt;15 ft.; &lt;b&gt;Reach &lt;/b&gt;15 ft.&lt;/h5&gt;&lt;h5&gt;&lt;b&gt;Special Attacks &lt;/b&gt;boiling seas, constrict (3d6+12), dying gasp, scalding scales&lt;/h5&gt;&lt;/div&gt;&lt;hr/&gt;&lt;div&gt;&lt;h5&gt;&lt;b&gt;STATISTICS&lt;/b&gt;&lt;/h5&gt;&lt;/div&gt;&lt;hr/&gt;&lt;div&gt;&lt;h5&gt;&lt;b&gt;Str &lt;/b&gt;31, &lt;b&gt;Dex &lt;/b&gt;13, &lt;b&gt;Con &lt;/b&gt;23, &lt;b&gt;Int &lt;/b&gt; 2, &lt;b&gt;Wis &lt;/b&gt;10, &lt;b&gt;Cha &lt;/b&gt;10&lt;/h5&gt;&lt;h5&gt;&lt;b&gt;Base Atk &lt;/b&gt;+12; &lt;b&gt;CMB &lt;/b&gt;+24 (+28 grapple); &lt;b&gt;CMD &lt;/b&gt;35 (can't be tripped)&lt;/h5&gt;&lt;h5&gt;&lt;b&gt;Feats &lt;/b&gt;Awesome Blow, Critical Focus, Improved Bull Rush, Improved Critical (bite), Lightning Reflexes, Power Attack&lt;/h5&gt;&lt;h5&gt;&lt;b&gt;Skills &lt;/b&gt;Perception +6, Stealth +4, Swim +22&lt;/h5&gt;&lt;/div&gt;&lt;hr/&gt;&lt;div&gt;&lt;h5&gt;&lt;b&gt;ECOLOGY&lt;/b&gt;&lt;/h5&gt;&lt;/div&gt;&lt;hr/&gt;&lt;div&gt;&lt;h5&gt;&lt;b&gt;Environment &lt;/b&gt; warm oceans&lt;/h5&gt;&lt;h5&gt;&lt;b&gt;Organization &lt;/b&gt;solitary or shoal (2-3)&lt;/h5&gt;&lt;h5&gt;&lt;b&gt;Treasure &lt;/b&gt;none&lt;/h5&gt;&lt;/div&gt;&lt;hr/&gt;&lt;div&gt;&lt;h5&gt;&lt;b&gt;SPECIAL ABILITIES&lt;/b&gt;&lt;/h5&gt;&lt;/div&gt;&lt;hr/&gt;&lt;div&gt;&lt;/h5&gt;&lt;h5&gt;&lt;b&gt;Boiling Seas (Ex)&lt;/b&gt; Once per minute, a gargiya can concentrate the heat within its body, causing seawater in a 20-foot radius to boil for 1d6 rounds. All creatures caught in this boiling seawater take 4d8 points of fire damage. Creatures spending 2 or more consecutive rounds subjected to this damage must succeed at a DC 22 Fortitude save or fall unconscious. The save DC is Constitution-based.  &lt;/h5&gt;&lt;h5&gt;&lt;b&gt;Dying Gasp (Su)&lt;/b&gt; When a gargiya is killed, it disgorges from its gullet the molten boulder that heats its body. Its fiery death throes deal 6d6 points of fire damage to all creatures within a 20-foot-radius burst. A DC 22 Reflex save halves this damage. The save DC is Constitution-based.  &lt;/h5&gt;&lt;h5&gt;&lt;b&gt;Scalding Scales (Ex)&lt;/b&gt; A gargiya generates such intense heat that anything touching it takes 2d6 points of fire damage. Creatures striking a gargiya with natural attacks or unarmed strikes are subject to this damage. Any metal weapon striking a gargiya must succeed at a DC 22 Fortitude save or melt, gaining the broken condition. A metal weapon that fails a second save is destroyed. Wooden weapons are destroyed after only one failed save. The save DC is Constitution-based.&lt;/h5&gt;&lt;/div&gt;&lt;br&gt;&lt;div&gt;&lt;h4&gt;&lt;p&gt;&lt;p&gt;Crueler and more volatile than their sea-serpent cousins, gargiyas gravitate toward and sustain themselves on seismic hotspots. Far from being a danger to the beasts, these bubbling crevices spew a form of magma that imbues gargiyas with incredible abilities. From birth, gargiyas ingest magma bubbling up from the ocean floor. By the time they've reached maturity, the monsters develop a molten core in their gullets that allows them to call forth scalding heat at will. Gargiyas' aggressive tendencies toward seafarers have garnered them a well-earned nickname-"boiler beasts."  Gargiyas' affinity for all things volcanic has left a pattern of stippled crimson on their massive, snake-like bodies. The spiny frills jutting from their heads and necks resemble enormous, iron-forged blades, and hundreds of stubby appendages line the sides of their underbellies, wriggling ominously when the beasts rear from the sea. Of all the gargiyas' features, though, perhaps the most intimidating are their eyes and maws, which seethe with the light and heat of burning coals-particularly when the beasts are aggravated. Capable of slithering through water like an enormous python, a gargiya stretches 30 feet in length and weighs up to 5 tons.  &lt;b&gt;&lt;/p&gt;&lt;p&gt;Ecology&lt;/b&gt;&lt;/p&gt;&lt;p&gt;  Legends of the seas say that early in gargiyas' existence, as the ocean floor around them shuddered and stretched, the warmth of the seas' burgeoning volcanoes fascinated the beasts. To the gargiyas, these seismic regions offered a siren call of safety, isolation and-unbeknownst to the animalistic creatures-power. While it's unclear just how it lends gargiyas such power, scholars agree that this magma serves as gargiyas' primary sustenance and as the source of their hyperthermal abilities.  Scholars believe that as gargiyas became more adept at manipulating heat, they became more protective of the magma vents they call home. Whereas early legends speak of gargiyas that rarely surfaced, preferring to stay close to their volcanic lairs, modern stories tell of gargiyas that see any sentient creatures-even if they're sailing a mile away-as threats to be met head-on. The few sailors who have survived these encounters warn of gargiyas that actively patrol the waters surrounding their magma vents, surfacing at even the slightest sign of unlucky passersby. Apparently, to the gargiyas, any who venture near their precious lairs must covet them.  Because of gargiyas' aggressiveness, a small subset of oceanic cartographers has devoted itself to recording the locations of their known lairs. These maps, available in many southern ports' markets, are popular among traders and pirates who wish to skirt fiery confrontation. However, in testament to the cutthroat competition between many port merchants, it's not unheard of for these maps to contain "mistakes"-oversights built into the guides by their previous owners, hoping to lure rivals to horrific doom, or protect favored shipping lanes.  Despite gargiyas' destructive reputations, some Golarion cultures revere their molten cores as a symbol of status and wealth. Taldans, in particular, are drawn to the cores' seductively mysterious glow. The richest Taldan patriarchs often believe owning such a rare treasure-and showing it off, of course-is a worthy life goal. Careless of the risks gargiya hunts entail, these patriarchs sometimes sponsor teams of adventurers to quest for these cores. Most of these expeditions end in bloody and burning tragedy, but to some hardy sea-goers, the potential rewards of glory and riches are too alluring to resist.  &lt;b&gt;&lt;/p&gt;&lt;p&gt;Habitat &amp; Society&lt;/b&gt;&lt;/p&gt;&lt;p&gt;  Gargiyas mostly live alone near major archipelagos with abundant volcanic activity. They are most numerous in the isolated waters surrounding the Shackles, though scattered sightings have been reported throughout Golarion's warmer seas. There is a significant concentration of gargiyas near the Smoker where magma seeps up from the sea floor, and also talk of a stretch north of Shark Island where gargiya lairs speckle the ocean floor by the dozens. No one knows, however, whether this latter story is true or rather was concocted to deter authorities from the hideouts of buccaneers who roamed the islands before the sahuagin staked their claim there.  Gargiyas do not typically share their homes with others of their kind. However, sailors have told stories of defeating a gargiya after a long and brutal struggle only to come face to face with another one-ostensibly coming to its kin's aid. The question of whether these tales are simple exaggerations or evidence of gargiya collaboration has prompted many a fistfight in portside taverns. How well these braggarts fare in such brawls often indicates whether they're capable of the outlandish adventures they so boldly claim.  Although tales of collaborating gargiyas are unsettling enough, even more sinister rumors have surfaced from seafarers who dare to brave the Eye of Abendego. There, the tales say, the turbulent seas beneath Golarion's permanent hurricane hide groups of gargiyas whipped into a frenzy by the tempest that followed Aroden's death a century ago. According to legend, these gargiyas roam the entire area of the Eye as predators, ambushing ships and boiling their crews in the ocean's salty waters. It is said that they decorate their volcanic lairs with their victims' bones, hinting that gargiyas possess an intelligence beyond that of mere animals.  Unlike many reptilian creatures, gargiyas birth their young live. Scholars agree that, typically, male and female gargiyas come together to breed every decade or so. Afterward, the beasts abandon each other. When the female returns to her lair, she is thought to consume large amounts of magma while her single snakeling gestates, usually for a period of about 10 years. When giving birth, the gargiya expels her offspring into a magma-spewing fissure, where it grows and gathers strength until it leaves to find its own home. Although there is some debate about gargiyas' longevity, scholars believe they typically live around 300 years. Rumors, however, speak of gargiyas that have lived much longer-perhaps even predating modern civilization-but if any have encountered such an ancient terror and survived, they have never surfaced to tell the tale.&lt;/p&gt;&lt;/h4&gt;&lt;/div&gt;</t>
  </si>
  <si>
    <t>Kronosaurus</t>
  </si>
  <si>
    <t>low-light vision, scent; Perception +20</t>
  </si>
  <si>
    <t>23, touch 7, flat-footed 22</t>
  </si>
  <si>
    <t>(+1 Dex, +16 natural, -4 size)</t>
  </si>
  <si>
    <t>Fort +15, Ref +9, Will +7</t>
  </si>
  <si>
    <t>bite +19 (3d8+19/19-20 plus grab)</t>
  </si>
  <si>
    <t>swallow whole (3d6+12 damage, AC 18, 13 hp)</t>
  </si>
  <si>
    <t>Str 36, Dex 13, Con 24, Int 2, Wis 13, Cha 9</t>
  </si>
  <si>
    <t>Endurance, Improved Critical (bite), Iron Will, Power Attack, Skill Focus (Perception), Weapon Focus (bite)</t>
  </si>
  <si>
    <t>Perception +20, Swim +26</t>
  </si>
  <si>
    <t>This enormous, finned reptile has a long mouth full of sharp teeth and moves through the water with incredible speed.</t>
  </si>
  <si>
    <t>The mighty kronosaurus is a relentless hunter that, once it picks up a potential meal's scent, rarely stops seeking its prey until its appetite is sated. A kronosaurus's diet consists of everything from large fish and sharks to small whales, giant squids, and sea turtles. Remains of other giant saurians have reportedly been found in the stomachs of those rare kronosauruses that are killed by hunters or wash up dead on shore. Unlike other reptiles, a kronosaurus does not lay eggs, but instead births its young live. The young kronosauruses stay with their mother for less than a year before parting ways and hunting on their own. A fully grown kronosaurus can reach lengths of up to 50 feet and weigh as much as 40,000 pounds.</t>
  </si>
  <si>
    <t>&lt;link rel="stylesheet"href="PF.css"&gt;&lt;div&gt;&lt;h2&gt;Kronosaurus&lt;/h2&gt;&lt;h3&gt;&lt;i&gt;This enormous, finned reptile has a long mouth full of sharp teeth and moves through the water with incredible speed.&lt;/i&gt;&lt;/h3&gt;&lt;br&gt;&lt;/div&gt;&lt;div class="heading"&gt;&lt;p class="alignleft"&gt;Kronosaurus&lt;/p&gt;&lt;p class="alignright"&gt;CR 10&lt;/p&gt;&lt;div style="clear: both;"&gt;&lt;/div&gt;&lt;/div&gt;&lt;div&gt;&lt;h5&gt;&lt;b&gt;XP &lt;/b&gt;9,600&lt;/h5&gt;&lt;h5&gt;N Gargantuan animal &lt;/h5&gt;&lt;h5&gt;&lt;b&gt;Init &lt;/b&gt;+1; &lt;b&gt;Senses &lt;/b&gt;low-light vision, scent; Perception +20&lt;/h5&gt;&lt;/div&gt;&lt;hr/&gt;&lt;div&gt;&lt;h5&gt;&lt;b&gt;DEFENSE&lt;/b&gt;&lt;/h5&gt;&lt;/div&gt;&lt;hr/&gt;&lt;div&gt;&lt;h5&gt;&lt;b&gt;AC &lt;/b&gt;23, touch 7, flat-footed 22 (+1 Dex, +16 natural, -4 size)&lt;/h5&gt;&lt;h5&gt;&lt;b&gt;hp &lt;/b&gt;138 (12d8+84)&lt;/h5&gt;&lt;h5&gt;&lt;b&gt;Fort &lt;/b&gt;+15, &lt;b&gt;Ref &lt;/b&gt;+9, &lt;b&gt;Will &lt;/b&gt;+7&lt;/h5&gt;&lt;/div&gt;&lt;hr/&gt;&lt;div&gt;&lt;h5&gt;&lt;b&gt;OFFENSE&lt;/b&gt;&lt;/h5&gt;&lt;/div&gt;&lt;hr/&gt;&lt;div&gt;&lt;h5&gt;&lt;b&gt;Spd &lt;/b&gt;swim 60 ft.&lt;/h5&gt;&lt;h5&gt;&lt;b&gt;Melee &lt;/b&gt;bite +19 (3d8+19/19-20 plus grab)&lt;/h5&gt;&lt;h5&gt;&lt;b&gt;Space &lt;/b&gt;20 ft.; &lt;b&gt;Reach &lt;/b&gt;20 ft.&lt;/h5&gt;&lt;h5&gt;&lt;b&gt;Special Attacks &lt;/b&gt;swallow whole (3d6+12 damage, AC 18, 13 hp)&lt;/h5&gt;&lt;/div&gt;&lt;hr/&gt;&lt;div&gt;&lt;h5&gt;&lt;b&gt;STATISTICS&lt;/b&gt;&lt;/h5&gt;&lt;/div&gt;&lt;hr/&gt;&lt;div&gt;&lt;h5&gt;&lt;b&gt;Str &lt;/b&gt;36, &lt;b&gt;Dex &lt;/b&gt;13, &lt;b&gt;Con &lt;/b&gt;24, &lt;b&gt;Int &lt;/b&gt; 2, &lt;b&gt;Wis &lt;/b&gt;13, &lt;b&gt;Cha &lt;/b&gt;9&lt;/h5&gt;&lt;h5&gt;&lt;b&gt;Base Atk &lt;/b&gt;+9; &lt;b&gt;CMB &lt;/b&gt;+26 (+30 grapple); &lt;b&gt;CMD &lt;/b&gt;37 (can't be tripped)&lt;/h5&gt;&lt;h5&gt;&lt;b&gt;Feats &lt;/b&gt;Endurance, Improved Critical (bite), Iron Will, Power Attack, Skill Focus (Perception), Weapon Focus (bite)&lt;/h5&gt;&lt;h5&gt;&lt;b&gt;Skills &lt;/b&gt;Perception +20, Swim +26&lt;/h5&gt;&lt;/div&gt;&lt;hr/&gt;&lt;div&gt;&lt;h5&gt;&lt;b&gt;ECOLOGY&lt;/b&gt;&lt;/h5&gt;&lt;/div&gt;&lt;hr/&gt;&lt;div&gt;&lt;h5&gt;&lt;b&gt;Environment &lt;/b&gt; warm oceans&lt;/h5&gt;&lt;h5&gt;&lt;b&gt;Organization &lt;/b&gt;solitary, pair, or school (3-8)&lt;/h5&gt;&lt;h5&gt;&lt;b&gt;Treasure &lt;/b&gt;none&lt;/h5&gt;&lt;/div&gt;&lt;br&gt;&lt;div&gt;&lt;h4&gt;&lt;p&gt;&lt;p&gt;The mighty kronosaurus is a relentless hunter that, once it picks up a potential meal's scent, rarely stops seeking its prey until its appetite is sated. A kronosaurus's diet consists of everything from large fish and sharks to small whales, giant squids, and sea turtles. Remains of other giant saurians have reportedly been found in the stomachs of those rare kronosauruses that are killed by hunters or wash up dead on shore. Unlike other reptiles, a kronosaurus does not lay eggs, but instead births its young live. The young kronosauruses stay with their mother for less than a year before parting ways and hunting on their own. A fully grown kronosaurus can reach lengths of up to 50 feet and weigh as much as 40,000 pounds.&lt;/p&gt;&lt;/h4&gt;&lt;/div&gt;</t>
  </si>
  <si>
    <t>Nothosaur</t>
  </si>
  <si>
    <t>bite +10 (1d8+6), tail slap +7 (1d8+3)</t>
  </si>
  <si>
    <t>Str 23, Dex 12, Con 18, Int 2, Wis 15, Cha 7</t>
  </si>
  <si>
    <t>Multiattack, Toughness, Weapon Focus (bite)</t>
  </si>
  <si>
    <t>Perception +11, Swim +14</t>
  </si>
  <si>
    <t>This long-necked reptile swims through the water propelled by four paddle-like feet, whipping a long and slender tail behind it as it gnashes its sharp, needle-like teeth.</t>
  </si>
  <si>
    <t>Sprint (Ex) Once per minute, a nothosaur may sprint, increasing its land speed to 40 feet for 1 round.</t>
  </si>
  <si>
    <t>The nothosaur resembles a smaller version of the land-based brachiosaurus, sharing the distinctive long neck and tail and short legs of its herbivorous brethren. Nothosaurs are also similar in many ways to seals-they spend much of their time in the water, including when they hunt, but emerge to sleep and breed on land. They lay their eggs in massive sandy mounds in the summer, then abandon their nests and slip back into the sea. A nothosaur is most vulnerable out of the water, but when caught unawares, it can return to the water with alarming speed, notwithstanding its awkwardly short legs and disproportionately large neck and tail. Nothosaurs can exist in water of any temperature, but prefer the warmer equatorial waters. Herds of nothosaurs make seasonal migrations, following schools of fish over the course of many months. From head to the tip of its tail, an adult nothosaur is 12 feet long and weighs 3,000 pounds.</t>
  </si>
  <si>
    <t>&lt;link rel="stylesheet"href="PF.css"&gt;&lt;div&gt;&lt;h2&gt;Nothosaur&lt;/h2&gt;&lt;h3&gt;&lt;i&gt;This long-necked reptile swims through the water propelled by four paddle-like feet, whipping a long and slender tail behind it as it gnashes its sharp, needle-like teeth.&lt;/i&gt;&lt;/h3&gt;&lt;br&gt;&lt;/div&gt;&lt;div class="heading"&gt;&lt;p class="alignleft"&gt;Nothosaur&lt;/p&gt;&lt;p class="alignright"&gt;CR 5&lt;/p&gt;&lt;div style="clear: both;"&gt;&lt;/div&gt;&lt;/div&gt;&lt;div&gt;&lt;h5&gt;&lt;b&gt;XP &lt;/b&gt;1,600&lt;/h5&gt;&lt;h5&gt;N Large animal &lt;/h5&gt;&lt;h5&gt;&lt;b&gt;Init &lt;/b&gt;+1; &lt;b&gt;Senses &lt;/b&gt;low-light vision; Perception +11&lt;/h5&gt;&lt;/div&gt;&lt;hr/&gt;&lt;div&gt;&lt;h5&gt;&lt;b&gt;DEFENSE&lt;/b&gt;&lt;/h5&gt;&lt;/div&gt;&lt;hr/&gt;&lt;div&gt;&lt;h5&gt;&lt;b&gt;AC &lt;/b&gt;18, touch 10, flat-footed 17 (+1 Dex, +8 natural, -1 size)&lt;/h5&gt;&lt;h5&gt;&lt;b&gt;hp &lt;/b&gt;57 (6d8+30)&lt;/h5&gt;&lt;h5&gt;&lt;b&gt;Fort &lt;/b&gt;+9, &lt;b&gt;Ref &lt;/b&gt;+6, &lt;b&gt;Will &lt;/b&gt;+4&lt;/h5&gt;&lt;/div&gt;&lt;hr/&gt;&lt;div&gt;&lt;h5&gt;&lt;b&gt;OFFENSE&lt;/b&gt;&lt;/h5&gt;&lt;/div&gt;&lt;hr/&gt;&lt;div&gt;&lt;h5&gt;&lt;b&gt;Spd &lt;/b&gt;20 ft., swim 40 ft.&lt;/h5&gt;&lt;h5&gt;&lt;b&gt;Melee &lt;/b&gt;bite +10 (1d8+6), tail slap +7 (1d8+3)&lt;/h5&gt;&lt;h5&gt;&lt;b&gt;Space &lt;/b&gt;10 ft.; &lt;b&gt;Reach &lt;/b&gt;10 ft.&lt;/h5&gt;&lt;/div&gt;&lt;hr/&gt;&lt;div&gt;&lt;h5&gt;&lt;b&gt;STATISTICS&lt;/b&gt;&lt;/h5&gt;&lt;/div&gt;&lt;hr/&gt;&lt;div&gt;&lt;h5&gt;&lt;b&gt;Str &lt;/b&gt;23, &lt;b&gt;Dex &lt;/b&gt;12, &lt;b&gt;Con &lt;/b&gt;18, &lt;b&gt;Int &lt;/b&gt; 2, &lt;b&gt;Wis &lt;/b&gt;15, &lt;b&gt;Cha &lt;/b&gt;7&lt;/h5&gt;&lt;h5&gt;&lt;b&gt;Base Atk &lt;/b&gt;+4; &lt;b&gt;CMB &lt;/b&gt;+11; &lt;b&gt;CMD &lt;/b&gt;22 (26 vs. trip)&lt;/h5&gt;&lt;h5&gt;&lt;b&gt;Feats &lt;/b&gt;Multiattack, Toughness, Weapon Focus (bite)&lt;/h5&gt;&lt;h5&gt;&lt;b&gt;Skills &lt;/b&gt;Perception +11, Swim +14&lt;/h5&gt;&lt;h5&gt;&lt;b&gt;SQ &lt;/b&gt;sprint&lt;/h5&gt;&lt;/div&gt;&lt;hr/&gt;&lt;div&gt;&lt;h5&gt;&lt;b&gt;ECOLOGY&lt;/b&gt;&lt;/h5&gt;&lt;/div&gt;&lt;hr/&gt;&lt;div&gt;&lt;h5&gt;&lt;b&gt;Environment &lt;/b&gt; any water&lt;/h5&gt;&lt;h5&gt;&lt;b&gt;Organization &lt;/b&gt;solitary, pair, or herd (3-12)&lt;/h5&gt;&lt;h5&gt;&lt;b&gt;Treasure &lt;/b&gt;none&lt;/h5&gt;&lt;/div&gt;&lt;hr/&gt;&lt;div&gt;&lt;h5&gt;&lt;b&gt;SPECIAL ABILITIES&lt;/b&gt;&lt;/h5&gt;&lt;/div&gt;&lt;hr/&gt;&lt;div&gt;&lt;/h5&gt;&lt;h5&gt;&lt;b&gt;Sprint (Ex)&lt;/b&gt; Once per minute, a nothosaur may sprint, increasing its land speed to 40 feet for 1 round.&lt;/h5&gt;&lt;/div&gt;&lt;br&gt;&lt;div&gt;&lt;h4&gt;&lt;p&gt;&lt;p&gt;The nothosaur resembles a smaller version of the land-based brachiosaurus, sharing the distinctive long neck and tail and short legs of its herbivorous brethren. Nothosaurs are also similar in many ways to seals-they spend much of their time in the water, including when they hunt, but emerge to sleep and breed on land. They lay their eggs in massive sandy mounds in the summer, then abandon their nests and slip back into the sea. A nothosaur is most vulnerable out of the water, but when caught unawares, it can return to the water with alarming speed, notwithstanding its awkwardly short legs and disproportionately large neck and tail. Nothosaurs can exist in water of any temperature, but prefer the warmer equatorial waters. Herds of nothosaurs make seasonal migrations, following schools of fish over the course of many months. From head to the tip of its tail, an adult nothosaur is 12 feet long and weighs 3,000 pounds.&lt;/p&gt;&lt;/h4&gt;&lt;/div&gt;</t>
  </si>
  <si>
    <t>Zeuglodon</t>
  </si>
  <si>
    <t>25, touch 11, flat-footed 20</t>
  </si>
  <si>
    <t>(+4 Dex, +1 dodge, +14 natural, -4 size)</t>
  </si>
  <si>
    <t>Fort +13, Ref +11, Will +6</t>
  </si>
  <si>
    <t>bite +17 (2d8+19 plus grab)</t>
  </si>
  <si>
    <t>thrash</t>
  </si>
  <si>
    <t>Str 37, Dex 18, Con 22, Int 1, Wis 13, Cha 6</t>
  </si>
  <si>
    <t>Dodge, Improved Initiative, Iron Will, Lunge, Power Attack, Run</t>
  </si>
  <si>
    <t>Perception +20, Swim +27</t>
  </si>
  <si>
    <t>This elongated, whale-like creature moves through the water with an eel-like motion despite its wide, fluked tail. Razor-sharp teeth fill its almost reptilian mouth.</t>
  </si>
  <si>
    <t>Hold Breath (Ex) A zeuglodon can hold its breath for a number of rounds equal to 4 times its Constitution score before it risks drowning.  Thrash (Ex) A zeuglodon grappling a foe can thrash its body back and forth rapidly, dealing extra damage due to the violent motion of its whipping head. This attack deals 4d8+19 points of damage, but allows the grappled creature a free attempt to escape the grapple. If a creature escapes, it is thrown 30 feet in a random direction by the zeuglodon's erratic thrashing.</t>
  </si>
  <si>
    <t>The primordial zeuglodon is often mistaken for a dinosaur or other large reptile, in part because of its almost crocodilian mouth as well as its snake-like elongation. Despite these features, it is more closely related to whales and other cetaceans than either aquatic reptiles or fish. A zeuglodon moves through the water with a vertical anguiliform (eel-like) motion that seems almost to be a primitive version of the efficient fluke-driven locomotion of its cetacean relatives. Zeuglodons breathe air through blowholes on the tops of their heads, though they lack the lung capacity to stay underwater for as long as their more evolved kin. The relative dimensions of their angular heads are too small to encase the enlarged brains or melons developed by other cetaceans for echolocation or communication with others of their kind, and as such zeuglodons are less social than whales and dolphins. What they lack in specialized anatomy, however, they make up for in sheer ferocity and speed. A hunting zeuglodon is a furious foe to contend with. An adult zeuglodon measures around 50 feet long and weighs upward of 50,000 pounds.</t>
  </si>
  <si>
    <t>&lt;link rel="stylesheet"href="PF.css"&gt;&lt;div&gt;&lt;h2&gt;Zeuglodon&lt;/h2&gt;&lt;h3&gt;&lt;i&gt;This elongated, whale-like creature moves through the water with an eel-like motion despite its wide, fluked tail. Razor-sharp teeth fill its almost reptilian mouth.&lt;/i&gt;&lt;/h3&gt;&lt;br&gt;&lt;/div&gt;&lt;div class="heading"&gt;&lt;p class="alignleft"&gt;Zeuglodon&lt;/p&gt;&lt;p class="alignright"&gt;CR 9&lt;/p&gt;&lt;div style="clear: both;"&gt;&lt;/div&gt;&lt;/div&gt;&lt;div&gt;&lt;h5&gt;&lt;b&gt;XP &lt;/b&gt;6,400&lt;/h5&gt;&lt;h5&gt;N Gargantuan animal &lt;/h5&gt;&lt;h5&gt;&lt;b&gt;Init &lt;/b&gt;+8; &lt;b&gt;Senses &lt;/b&gt;low-light vision; Perception +20&lt;/h5&gt;&lt;/div&gt;&lt;hr/&gt;&lt;div&gt;&lt;h5&gt;&lt;b&gt;DEFENSE&lt;/b&gt;&lt;/h5&gt;&lt;/div&gt;&lt;hr/&gt;&lt;div&gt;&lt;h5&gt;&lt;b&gt;AC &lt;/b&gt;25, touch 11, flat-footed 20 (+4 Dex, +1 dodge, +14 natural, -4 size)&lt;/h5&gt;&lt;h5&gt;&lt;b&gt;hp &lt;/b&gt;115 (11d8+66)&lt;/h5&gt;&lt;h5&gt;&lt;b&gt;Fort &lt;/b&gt;+13, &lt;b&gt;Ref &lt;/b&gt;+11, &lt;b&gt;Will &lt;/b&gt;+6&lt;/h5&gt;&lt;/div&gt;&lt;hr/&gt;&lt;div&gt;&lt;h5&gt;&lt;b&gt;OFFENSE&lt;/b&gt;&lt;/h5&gt;&lt;/div&gt;&lt;hr/&gt;&lt;div&gt;&lt;h5&gt;&lt;b&gt;Spd &lt;/b&gt;swim 60 ft.&lt;/h5&gt;&lt;h5&gt;&lt;b&gt;Melee &lt;/b&gt;bite +17 (2d8+19 plus grab)&lt;/h5&gt;&lt;h5&gt;&lt;b&gt;Space &lt;/b&gt;20 ft.; &lt;b&gt;Reach &lt;/b&gt;20 ft.&lt;/h5&gt;&lt;h5&gt;&lt;b&gt;Special Attacks &lt;/b&gt;thrash&lt;/h5&gt;&lt;/div&gt;&lt;hr/&gt;&lt;div&gt;&lt;h5&gt;&lt;b&gt;STATISTICS&lt;/b&gt;&lt;/h5&gt;&lt;/div&gt;&lt;hr/&gt;&lt;div&gt;&lt;h5&gt;&lt;b&gt;Str &lt;/b&gt;37, &lt;b&gt;Dex &lt;/b&gt;18, &lt;b&gt;Con &lt;/b&gt;22, &lt;b&gt;Int &lt;/b&gt; 1, &lt;b&gt;Wis &lt;/b&gt;13, &lt;b&gt;Cha &lt;/b&gt;6&lt;/h5&gt;&lt;h5&gt;&lt;b&gt;Base Atk &lt;/b&gt;+8; &lt;b&gt;CMB &lt;/b&gt;+25 (+29 grapple); &lt;b&gt;CMD &lt;/b&gt;40 (can't be tripped)&lt;/h5&gt;&lt;h5&gt;&lt;b&gt;Feats &lt;/b&gt;Dodge, Improved Initiative, Iron Will, Lunge, Power Attack, Run&lt;/h5&gt;&lt;h5&gt;&lt;b&gt;Skills &lt;/b&gt;Perception +20, Swim +27; &lt;b&gt;Racial Modifiers &lt;/b&gt;+8 Perception&lt;/h5&gt;&lt;h5&gt;&lt;b&gt;SQ &lt;/b&gt;hold breath&lt;/h5&gt;&lt;/div&gt;&lt;hr/&gt;&lt;div&gt;&lt;h5&gt;&lt;b&gt;ECOLOGY&lt;/b&gt;&lt;/h5&gt;&lt;/div&gt;&lt;hr/&gt;&lt;div&gt;&lt;h5&gt;&lt;b&gt;Environment &lt;/b&gt; warm oceans&lt;/h5&gt;&lt;h5&gt;&lt;b&gt;Organization &lt;/b&gt;solitary or pair&lt;/h5&gt;&lt;h5&gt;&lt;b&gt;Treasure &lt;/b&gt;none&lt;/h5&gt;&lt;/div&gt;&lt;hr/&gt;&lt;div&gt;&lt;h5&gt;&lt;b&gt;SPECIAL ABILITIES&lt;/b&gt;&lt;/h5&gt;&lt;/div&gt;&lt;hr/&gt;&lt;div&gt;&lt;/h5&gt;&lt;h5&gt;&lt;b&gt;Hold Breath (Ex)&lt;/b&gt; A zeuglodon can hold its breath for a number of rounds equal to 4 times its Constitution score before it risks drowning.  &lt;/h5&gt;&lt;h5&gt;&lt;b&gt;Thrash (Ex)&lt;/b&gt; A zeuglodon grappling a foe can thrash its body back and forth rapidly, dealing extra damage due to the violent motion of its whipping head. This attack deals 4d8+19 points of damage, but allows the grappled creature a free attempt to escape the grapple. If a creature escapes, it is thrown 30 feet in a random direction by the zeuglodon's erratic thrashing.&lt;/h5&gt;&lt;/div&gt;&lt;br&gt;&lt;div&gt;&lt;h4&gt;&lt;p&gt;&lt;p&gt;The primordial zeuglodon is often mistaken for a dinosaur or other large reptile, in part because of its almost crocodilian mouth as well as its snake-like elongation. Despite these features, it is more closely related to whales and other cetaceans than either aquatic reptiles or fish. A zeuglodon moves through the water with a vertical anguiliform (eel-like) motion that seems almost to be a primitive version of the efficient fluke-driven locomotion of its cetacean relatives. Zeuglodons breathe air through blowholes on the tops of their heads, though they lack the lung capacity to stay underwater for as long as their more evolved kin. The relative dimensions of their angular heads are too small to encase the enlarged brains or melons developed by other cetaceans for echolocation or communication with others of their kind, and as such zeuglodons are less social than whales and dolphins. What they lack in specialized anatomy, however, they make up for in sheer ferocity and speed. A hunting zeuglodon is a furious foe to contend with. An adult zeuglodon measures around 50 feet long and weighs upward of 50,000 pounds.&lt;/p&gt;&lt;/h4&gt;&lt;/div&gt;</t>
  </si>
  <si>
    <t>Lacedon</t>
  </si>
  <si>
    <t>Acrobatics +4, Climb +6, Perception +7, Stealth +7, Swim +6</t>
  </si>
  <si>
    <t>solitary, gang (2-4), or wing (7-12)</t>
  </si>
  <si>
    <t>Disease (Su) Ghoul Fever: Bite-injury; save Fort DC 13; onset 1 day; frequency 1 day; effect 1d3 Con and 1d3 Dex damage; cure 2 consecutive saves. The save DC is Charisma-based.</t>
  </si>
  <si>
    <t>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t>
  </si>
  <si>
    <t>&lt;link rel="stylesheet"href="PF.css"&gt;&lt;div&gt;&lt;h2&gt;Ghoul, Aquatic&lt;/h2&gt;&lt;h3&gt;&lt;i&gt;This humanoid creature has long, sharp teeth, and its pallid flesh is stretched tightly over its starved frame.&lt;/i&gt;&lt;/h3&gt;&lt;br&gt;&lt;/div&gt;&lt;div class="heading"&gt;&lt;p class="alignleft"&gt;Lacedon (Aquatic Ghoul)&lt;/p&gt;&lt;p class="alignright"&gt;CR 1&lt;/p&gt;&lt;div style="clear: both;"&gt;&lt;/div&gt;&lt;/div&gt;&lt;div&gt;&lt;h5&gt;&lt;b&gt;XP &lt;/b&gt;400&lt;/h5&gt;&lt;h5&gt;CE Medium undead (aquatic)&lt;/h5&gt;&lt;h5&gt;&lt;b&gt;Init &lt;/b&gt;+2; &lt;b&gt;Senses &lt;/b&gt;darkvision 60 ft.; Perception +7&lt;/h5&gt;&lt;/div&gt;&lt;hr/&gt;&lt;div&gt;&lt;h5&gt;&lt;b&gt;DEFENSE&lt;/b&gt;&lt;/h5&gt;&lt;/div&gt;&lt;hr/&gt;&lt;div&gt;&lt;h5&gt;&lt;b&gt;AC &lt;/b&gt;14, touch 12, flat-footed 12 (+2 Dex, +2 natural)&lt;/h5&gt;&lt;h5&gt;&lt;b&gt;hp &lt;/b&gt;13 (2d8+4)&lt;/h5&gt;&lt;h5&gt;&lt;b&gt;Fort &lt;/b&gt;+2, &lt;b&gt;Ref &lt;/b&gt;+2, &lt;b&gt;Will &lt;/b&gt;+5&lt;/h5&gt;&lt;h5&gt;&lt;b&gt;Defensive Abilities &lt;/b&gt;channel resistance +2&lt;/h5&gt;&lt;/div&gt;&lt;hr/&gt;&lt;div&gt;&lt;h5&gt;&lt;b&gt;OFFENSE&lt;/b&gt;&lt;/h5&gt;&lt;/div&gt;&lt;hr/&gt;&lt;div&gt;&lt;h5&gt;&lt;b&gt;Spd &lt;/b&gt;30 ft., swim 30 ft.&lt;/h5&gt;&lt;h5&gt;&lt;b&gt;Melee &lt;/b&gt;bite +3 (1d6+1 plus disease and paralysis) and 2 claws +3 (1d6+1 plus paralysis)&lt;/h5&gt;&lt;h5&gt;&lt;b&gt;Space &lt;/b&gt;5 ft.; &lt;b&gt;Reach &lt;/b&gt;5 ft.&lt;/h5&gt;&lt;h5&gt;&lt;b&gt;Special Attacks &lt;/b&gt;paralysis (1d4+1 rounds, DC 13, elves are immune to this effect)&lt;/h5&gt;&lt;/div&gt;&lt;hr/&gt;&lt;div&gt;&lt;h5&gt;&lt;b&gt;STATISTICS&lt;/b&gt;&lt;/h5&gt;&lt;/div&gt;&lt;hr/&gt;&lt;div&gt;&lt;h5&gt;&lt;b&gt;Str &lt;/b&gt;13, &lt;b&gt;Dex &lt;/b&gt;15, &lt;b&gt;Con &lt;/b&gt;-, &lt;b&gt;Int &lt;/b&gt; 13, &lt;b&gt;Wis &lt;/b&gt;14, &lt;b&gt;Cha &lt;/b&gt;14&lt;/h5&gt;&lt;h5&gt;&lt;b&gt;Base Atk &lt;/b&gt;+1; &lt;b&gt;CMB &lt;/b&gt;+2; &lt;b&gt;CMD &lt;/b&gt;14&lt;/h5&gt;&lt;h5&gt;&lt;b&gt;Feats &lt;/b&gt;Weapon Finesse&lt;/h5&gt;&lt;h5&gt;&lt;b&gt;Skills &lt;/b&gt;Acrobatics +4, Climb +6, Perception +7, Stealth +7, Swim +6&lt;/h5&gt;&lt;h5&gt;&lt;b&gt;Languages &lt;/b&gt;Common&lt;/h5&gt;&lt;/div&gt;&lt;hr/&gt;&lt;div&gt;&lt;h5&gt;&lt;b&gt;ECOLOGY&lt;/b&gt;&lt;/h5&gt;&lt;/div&gt;&lt;hr/&gt;&lt;div&gt;&lt;h5&gt;&lt;b&gt;Environment &lt;/b&gt; any land&lt;/h5&gt;&lt;h5&gt;&lt;b&gt;Organization &lt;/b&gt;solitary, gang (2-4), or wing (7-12)&lt;/h5&gt;&lt;h5&gt;&lt;b&gt;Treasure &lt;/b&gt;standard&lt;/h5&gt;&lt;/div&gt;&lt;hr/&gt;&lt;div&gt;&lt;h5&gt;&lt;b&gt;SPECIAL ABILITIES&lt;/b&gt;&lt;/h5&gt;&lt;/div&gt;&lt;hr/&gt;&lt;div&gt;&lt;/h5&gt;&lt;h5&gt;&lt;b&gt;Disease (Su)&lt;/b&gt; Ghoul Fever: Bite-injury; save Fort DC 13; onset 1 day; frequency 1 day; effect 1d3 Con and 1d3 Dex damage; cure 2 consecutive saves. The save DC is Charisma-based.&lt;/h5&gt;&lt;/div&gt;&lt;br&gt;&lt;div&gt;&lt;h4&gt;&lt;p&gt;&lt;p&gt;A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ghast.&lt;/p&gt;&lt;/h4&gt;&lt;/div&gt;</t>
  </si>
  <si>
    <t>Aquatic Ghoul</t>
  </si>
  <si>
    <t>(aquatic, extraplanar, good)</t>
  </si>
  <si>
    <t>darkvision 60 ft., low-light vision, detect evil; Perception +11</t>
  </si>
  <si>
    <t>fear (30 ft., DC 16)</t>
  </si>
  <si>
    <t>Fort +2, Ref +8, Will +8; +4 vs. poison</t>
  </si>
  <si>
    <t>2 claws +10 (1d10+3)</t>
  </si>
  <si>
    <t>stunning strike</t>
  </si>
  <si>
    <t>Spell-Like Abilities (CL 4th; concentration +3)  Constant-detect evil, speak with animals   At Will-create water, dancing lights, stabilize   3/day-bless, discern lies, remove disease   1/week-commune (6 questions, CL 12th)</t>
  </si>
  <si>
    <t>Str 14, Dex 17, Con 11, Int 14, Wis 16, Cha 9</t>
  </si>
  <si>
    <t>Agile Maneuvers, Improved Initiative, Self-Sufficient, Weapon Finesse</t>
  </si>
  <si>
    <t>Bluff +9, Heal +5, Intimidate +6, Knowledge (geography) +7, Knowledge (nature) +7, Knowledge (planes) +12, Perception +11, Sense Motive +13, Stealth +12, Survival +12, Swim +10</t>
  </si>
  <si>
    <t>Celestial, Common, Draconic, Infernal; speak with animals; truespeech</t>
  </si>
  <si>
    <t>amphibious, lay on hands (3d6, 2/day, as a 7th-level paladin)</t>
  </si>
  <si>
    <t xml:space="preserve"> any waters (Nirvana)</t>
  </si>
  <si>
    <t>solitary, pair, or contingent (6-8)</t>
  </si>
  <si>
    <t>Layers of translucent, shimmering fins flow along this fish-man's spindly body. Tentacles curl below its stately mouth, and its humanlike hands and feet end in stubby but sharp claws. Bishop</t>
  </si>
  <si>
    <t>Bishop</t>
  </si>
  <si>
    <t>AP 61</t>
  </si>
  <si>
    <t>Fear Aura (Su) A bishop's eerie, fishlike appearance evokes feelings of unsettling fear in foes within a 30-foot radius. The bishop can use this aura as a free action, and any creature within this area must succeed at a DC 16 Will save or become shaken for 5d6 rounds. A creature that succeeds at its save is immune to the bishop's aura for 24 hours. The save DC is Wisdom-based.  Stunning Strike (Ex) Five times per day, a bishop can stun a creature it hits with a claw attack. The targeted creature must succeed at a DC 13 Fortitude save or be stunned for 1 round. The save DC is Constitution-based.</t>
  </si>
  <si>
    <t>Possessing perhaps one of the strangest appearances of all agathions, bishops look as much like fish as they do humans. On their native plane of Nirvana, bishop agathions act as liaisons between the celestial generals of the lands and seas, though their activity is not restricted to Nirvana alone. Bishop agathions perform their duties anyplace their adaptive bodies are needed, such as on watery planes or worlds that are wholly aquatic. The few mortals who have met these noble creatures report that bishop agathions can traverse even the roughest and driest terrain as easily as they can glide through the deepest, most isolated oceans. It's believed bishop agathions are born from the souls of mortals who led lives of harmonized duality on land and at sea-goodly sailors, ocean-hopping priests, or kindhearted fisherfolk all are said to be candidates for rebirth as these fascinating creatures. Bishop agathions' striking coloration ranges from glittering silver to sparkling coral to smoky auburn and green. Layers of fine, translucent fins cascade down their bodies, and combine with the strange enzymes in their skin to give them the appearance of being perpetually wet. Bishops' heads are rounded, tentacles grow like beards from their chins, and their eyes-which come in all the colors of the tumultuous waves-look like those of a fish, but with a distinguished glint. Bishops' bodies vaguely resemble those of humans in shape, but webbing in their hands and feet facilitates deep-sea travel. Bishop agathions typically stand about 6 feet tall and weigh anywhere from 140 to 250 pounds.  Ecology  On Nirvana, other agathions respect bishops for their ability to think clearly, logically, and with the best interest of all parties in mind. Because of this, bishop agathions serve as Nirvana's trusted diplomatic liaisons. Bishops also have been known to carry vital messages between celestial beings and mortal heroes, who often see agathions through warped lenses. Far from being ashamed of their strange appearances, bishops consider their bodies to be among the most beautiful and versatile in all the planes-a fitting reward for a life well spent in meditation, martial mastery, and harmony with the seas. Anyone who suggests otherwise can count on incurring a bishop's ill will. Although primarily used as diplomats, messengers, and celestial ambassadors, bishops also excel in battle. With the power of Nirvana behind them, bishops' claws and nimble fighting style eliminate enemies who stand in the way of their missions. More martially inclined bishops often choose to wield quarterstaves, many of which are enchanted. Bishop agathions don't go looking for fights, but they intervene when they come across those imposing cruelty or evil on innocents. Bishops particularly abhor piracy and slavery. Legends speak of more than one unlucky pirate slave master who, ostensibly mad, spent his final days blubbering about the tentacle-beards that destroyed his ship and drowned his crew. No one takes these stories seriously except for the few who've become acquainted with bishops' complex ways.  Habitat &amp; Society  Bishops typically conduct their diplomatic work alone. However, planar experts believe that on Nirvana bishops more commonly work in pairs when dealing with simple matters of diplomacy or while on courier missions. When their missions are especially vital, bishop agathions work in contingents of six to eight, engaging in lengthy discussions and lively debate to find the best solution to their particular problem. These conferences sometimes last a long time, and some of the more hotheaded celestials regard them as a great waste of time. These contingents of bishop agathions can, some experts believe, cross into the mortal realm, and though such sightings have yet to be recorded, philosophical texts from across Golarion seem to reach similar conclusions. The few reported bishop agathion sightings in the Inner Sea mention only one agathion being seen at a time, and these reports are concentrated along the shores of western Varisia, particularly in the Varisian Gulf near Magnimar. Outside of the Inner Sea region, the majority of reports of bishop agathions come from the other side of the world. Some researchers who study the planes believe that a portal to either Nirvana's oceans or the Plane of Water lies in the southern region of the Embaral Ocean, since both the western coast of Tian Xia and the eastern coast of Casmaron report more instances of bishop agathions than does the Inner Sea region. Like other outsiders, bishops do not need to eat or sleep while spending time on Golarion. Additionally, bishops do not reproduce among themselves; each individual is formed from the soul of a good mortal. It's believed bishops retain the deep emotions that marked their mortal lives, giving them a propensity to fall in love with creatures living outside their native plane. Ancient stories speak of bishops who traveled to Golarion for missions, only to fall in love with a remarkable member of an aquatic species. Some coastal storytellers even claim that merfolk, with their otherworldly beauty, descended from such a union, and that sahuagin are their corrupted cousins. Predictably, debates about the veracity of such claims have raged for as long as these tales have been told. Although few known bishop agathions remain on Golarion for any length of time, some cultures revere their arrival as an omen of fortune and luck. Those seeing a bishop agathion-and being entrusted with its diplomatic knowledge-consider the encounter to be the greatest honor one can receive. Therefore, groups of eager adventurers have set sail from Varisia over the years, hoping to reap the rewards of encountering one of these strange creatures. These seekers are inevitably disappointed. Bishops appear to only those with whom they have business-or whose evil they witness and wish to stop.</t>
  </si>
  <si>
    <t>&lt;link rel="stylesheet"href="PF.css"&gt;&lt;div&gt;&lt;h2&gt;Bishop, Agathion&lt;/h2&gt;&lt;h3&gt;&lt;i&gt;Layers of translucent, shimmering fins flow along this fish-man's spindly body. Tentacles curl below its stately mouth, and its humanlike hands and feet end in stubby but sharp claws. Bishop&lt;/i&gt;&lt;/h3&gt;&lt;br&gt;&lt;/div&gt;&lt;div class="heading"&gt;&lt;p class="alignleft"&gt;Agathion&lt;/p&gt;&lt;p class="alignright"&gt;CR 4&lt;/p&gt;&lt;div style="clear: both;"&gt;&lt;/div&gt;&lt;/div&gt;&lt;div&gt;&lt;h5&gt;&lt;b&gt;XP &lt;/b&gt;1,200&lt;/h5&gt;&lt;h5&gt;NG Medium outsider (aquatic, extraplanar, good)&lt;/h5&gt;&lt;h5&gt;&lt;b&gt;Init &lt;/b&gt;+7; &lt;b&gt;Senses &lt;/b&gt;darkvision 60 ft., low-light vision, &lt;i&gt;detect evil&lt;/i&gt;; Perception +11&lt;/h5&gt;&lt;h5&gt;&lt;b&gt;Aura &lt;/b&gt;fear (30 ft., DC 16)&lt;/h5&gt;&lt;/div&gt;&lt;hr/&gt;&lt;div&gt;&lt;h5&gt;&lt;b&gt;DEFENSE&lt;/b&gt;&lt;/h5&gt;&lt;/div&gt;&lt;hr/&gt;&lt;div&gt;&lt;h5&gt;&lt;b&gt;AC &lt;/b&gt;17, touch 13, flat-footed 14 (+3 Dex, +4 natural)&lt;/h5&gt;&lt;h5&gt;&lt;b&gt;hp &lt;/b&gt;38 (7d10)&lt;/h5&gt;&lt;h5&gt;&lt;b&gt;Fort &lt;/b&gt;+2, &lt;b&gt;Ref &lt;/b&gt;+8, &lt;b&gt;Will &lt;/b&gt;+8; +4 vs. poison&lt;/h5&gt;&lt;h5&gt;&lt;b&gt;DR &lt;/b&gt;5/evil or silver; &lt;b&gt;Immune &lt;/b&gt;electricity, petrification; &lt;b&gt;Resist &lt;/b&gt;cold 10, sonic 10; &lt;b&gt;SR &lt;/b&gt;15&lt;/h5&gt;&lt;/div&gt;&lt;hr/&gt;&lt;div&gt;&lt;h5&gt;&lt;b&gt;OFFENSE&lt;/b&gt;&lt;/h5&gt;&lt;/div&gt;&lt;hr/&gt;&lt;div&gt;&lt;h5&gt;&lt;b&gt;Spd &lt;/b&gt;30 ft., swim 60 ft.&lt;/h5&gt;&lt;h5&gt;&lt;b&gt;Melee &lt;/b&gt;2 claws +10 (1d10+3)&lt;/h5&gt;&lt;h5&gt;&lt;b&gt;Space &lt;/b&gt;5 ft.; &lt;b&gt;Reach &lt;/b&gt;5 ft.&lt;/h5&gt;&lt;h5&gt;&lt;b&gt;Special Attacks &lt;/b&gt;stunning strike&lt;/h5&gt;&lt;h5&gt;&lt;b&gt;Spell-Like Abilities&lt;/b&gt; (CL 4th; concentration +3)  &lt;/br&gt;Constant&amp;mdash;&lt;i&gt;detect evil&lt;/i&gt;, &lt;i&gt;speak with animals&lt;/i&gt; &lt;/br&gt;At Will&amp;mdash;&lt;i&gt;create water&lt;/i&gt;, &lt;i&gt;dancing lights&lt;/i&gt;, &lt;i&gt;stabilize&lt;/i&gt; &lt;/br&gt;3/day&amp;mdash;&lt;i&gt;bless&lt;/i&gt;, &lt;i&gt;discern lies&lt;/i&gt;, &lt;i&gt;remove disease&lt;/i&gt; &lt;/br&gt;1/week&amp;mdash;&lt;i&gt;commune&lt;/i&gt; (6 questions, CL 12th)&lt;/h5&gt;&lt;/h5&gt;&lt;/div&gt;&lt;hr/&gt;&lt;div&gt;&lt;h5&gt;&lt;b&gt;STATISTICS&lt;/b&gt;&lt;/h5&gt;&lt;/div&gt;&lt;hr/&gt;&lt;div&gt;&lt;h5&gt;&lt;b&gt;Str &lt;/b&gt;14, &lt;b&gt;Dex &lt;/b&gt;17, &lt;b&gt;Con &lt;/b&gt;11, &lt;b&gt;Int &lt;/b&gt; 14, &lt;b&gt;Wis &lt;/b&gt;16, &lt;b&gt;Cha &lt;/b&gt;9&lt;/h5&gt;&lt;h5&gt;&lt;b&gt;Base Atk &lt;/b&gt;+7; &lt;b&gt;CMB &lt;/b&gt;+10; &lt;b&gt;CMD &lt;/b&gt;22&lt;/h5&gt;&lt;h5&gt;&lt;b&gt;Feats &lt;/b&gt;Agile Maneuvers, Improved Initiative, Self-Sufficient, Weapon Finesse&lt;/h5&gt;&lt;h5&gt;&lt;b&gt;Skills &lt;/b&gt;Bluff +9, Heal +5, Intimidate +6, Knowledge (geography) +7, Knowledge (nature) +7, Knowledge (planes) +12, Perception +11, Sense Motive +13, Stealth +12, Survival +12, Swim +10&lt;/h5&gt;&lt;h5&gt;&lt;b&gt;Languages &lt;/b&gt;Celestial, Common, Draconic, Infernal; &lt;i&gt;speak with animals&lt;/i&gt;; truespeech&lt;/h5&gt;&lt;h5&gt;&lt;b&gt;SQ &lt;/b&gt;amphibious, lay on hands (3d6, 2/day, as a 7th-level paladin)&lt;/h5&gt;&lt;/div&gt;&lt;hr/&gt;&lt;div&gt;&lt;h5&gt;&lt;b&gt;ECOLOGY&lt;/b&gt;&lt;/h5&gt;&lt;/div&gt;&lt;hr/&gt;&lt;div&gt;&lt;h5&gt;&lt;b&gt;Environment &lt;/b&gt; any waters (Nirvana)&lt;/h5&gt;&lt;h5&gt;&lt;b&gt;Organization &lt;/b&gt;solitary, pair, or contingent (6-8)&lt;/h5&gt;&lt;h5&gt;&lt;b&gt;Treasure &lt;/b&gt;standard&lt;/h5&gt;&lt;/div&gt;&lt;hr/&gt;&lt;div&gt;&lt;h5&gt;&lt;b&gt;SPECIAL ABILITIES&lt;/b&gt;&lt;/h5&gt;&lt;/div&gt;&lt;hr/&gt;&lt;div&gt;&lt;/h5&gt;&lt;h5&gt;&lt;b&gt;Fear Aura (Su)&lt;/b&gt; A bishop's eerie, fishlike appearance evokes feelings of unsettling fear in foes within a 30-foot radius. The bishop can use this aura as a free action, and any creature within this area must succeed at a DC 16 Will save or become shaken for 5d6 rounds. A creature that succeeds at its save is immune to the bishop's aura for 24 hours. The save DC is Wisdom-based.  &lt;/h5&gt;&lt;h5&gt;&lt;b&gt;Stunning Strike (Ex)&lt;/b&gt; Five times per day, a bishop can stun a creature it hits with a claw attack. The targeted creature must succeed at a DC 13 Fortitude save or be stunned for 1 round. The save DC is Constitution-based.&lt;/h5&gt;&lt;/div&gt;&lt;br&gt;&lt;div&gt;&lt;h4&gt;&lt;p&gt;&lt;p&gt;Possessing perhaps one of the strangest appearances of all agathions, bishops look as much like fish as they do humans. On their native plane of Nirvana, bishop agathions act as liaisons between the celestial generals of the lands and seas, though their activity is not restricted to Nirvana alone. Bishop agathions perform their duties anyplace their adaptive bodies are needed, such as on watery planes or worlds that are wholly aquatic. The few mortals who have met these noble creatures report that bishop agathions can traverse even the roughest and driest terrain as easily as they can glide through the deepest, most isolated oceans. It's believed bishop agathions are born from the souls of mortals who led lives of harmonized duality on land and at sea-goodly sailors, ocean-hopping priests, or kindhearted fisherfolk all are said to be candidates for rebirth as these fascinating creatures. Bishop agathions' striking coloration ranges from glittering silver to sparkling coral to smoky auburn and green. Layers of fine, translucent fins cascade down their bodies, and combine with the strange enzymes in their skin to give them the appearance of being perpetually wet. Bishops' heads are rounded, tentacles grow like beards from their chins, and their eyes-which come in all the colors of the tumultuous waves-look like those of a fish, but with a distinguished glint. Bishops' bodies vaguely resemble those of humans in shape, but webbing in their hands and feet facilitates deep-sea travel. Bishop agathions typically stand about 6 feet tall and weigh anywhere from 140 to 250 pounds.  &lt;b&gt;&lt;/p&gt;&lt;p&gt;Ecology&lt;/b&gt;&lt;/p&gt;&lt;p&gt;  On Nirvana, other agathions respect bishops for their ability to think clearly, logically, and with the best interest of all parties in mind. Because of this, bishop agathions serve as Nirvana's trusted diplomatic liaisons. Bishops also have been known to carry vital messages between celestial beings and mortal heroes, who often see agathions through warped lenses. Far from being ashamed of their strange appearances, bishops consider their bodies to be among the most beautiful and versatile in all the planes-a fitting reward for a life well spent in meditation, martial mastery, and harmony with the seas. Anyone who suggests otherwise can count on incurring a bishop's ill will. Although primarily used as diplomats, messengers, and celestial ambassadors, bishops also excel in battle. With the power of Nirvana behind them, bishops' claws and nimble fighting style eliminate enemies who stand in the way of their missions. More martially inclined bishops often choose to wield quarterstaves, many of which are enchanted. Bishop agathions don't go looking for fights, but they intervene when they come across those imposing cruelty or evil on innocents. Bishops particularly abhor piracy and slavery. Legends speak of more than one unlucky pirate slave master who, ostensibly mad, spent his final days blubbering about the tentacle-beards that destroyed his ship and drowned his crew. No one takes these stories seriously except for the few who've become acquainted with bishops' complex ways.  &lt;b&gt;&lt;/p&gt;&lt;p&gt;Habitat &amp; Society&lt;/b&gt;&lt;/p&gt;&lt;p&gt;  Bishops typically conduct their diplomatic work alone. However, planar experts believe that on Nirvana bishops more commonly work in pairs when dealing with simple matters of diplomacy or while on courier missions. When their missions are especially vital, bishop agathions work in contingents of six to eight, engaging in lengthy discussions and lively debate to find the best solution to their particular problem. These conferences sometimes last a long time, and some of the more hotheaded celestials regard them as a great waste of time. These contingents of bishop agathions can, some experts believe, cross into the mortal realm, and though such sightings have yet to be recorded, philosophical texts from across Golarion seem to reach similar conclusions. The few reported bishop agathion sightings in the Inner Sea mention only one agathion being seen at a time, and these reports are concentrated along the shores of western Varisia, particularly in the Varisian Gulf near Magnimar. Outside of the Inner Sea region, the majority of reports of bishop agathions come from the other side of the world. Some researchers who study the planes believe that a portal to either Nirvana's oceans or the Plane of Water lies in the southern region of the Embaral Ocean, since both the western coast of Tian Xia and the eastern coast of Casmaron report more instances of bishop agathions than does the Inner Sea region. Like other outsiders, bishops do not need to eat or sleep while spending time on Golarion. Additionally, bishops do not reproduce among themselves; each individual is formed from the soul of a good mortal. It's believed bishops retain the deep emotions that marked their mortal lives, giving them a propensity to fall in love with creatures living outside their native plane. Ancient stories speak of bishops who traveled to Golarion for missions, only to fall in love with a remarkable member of an aquatic species. Some coastal storytellers even claim that merfolk, with their otherworldly beauty, descended from such a union, and that sahuagin are their corrupted cousins. Predictably, debates about the veracity of such claims have raged for as long as these tales have been told. Although few known bishop agathions remain on Golarion for any length of time, some cultures revere their arrival as an omen of fortune and luck. Those seeing a bishop agathion-and being entrusted with its diplomatic knowledge-consider the encounter to be the greatest honor one can receive. Therefore, groups of eager adventurers have set sail from Varisia over the years, hoping to reap the rewards of encountering one of these strange creatures. These seekers are inevitably disappointed. Bishops appear to only those with whom they have business-or whose evil they witness and wish to stop.&lt;/p&gt;&lt;/h4&gt;&lt;/div&gt;</t>
  </si>
  <si>
    <t>Fleshdreg Swarm</t>
  </si>
  <si>
    <t>darkvision 60 ft., sin-scent; Perception +5</t>
  </si>
  <si>
    <t>Str 2, Dex 13, Con 15, Int 2, Wis 11, Cha 2</t>
  </si>
  <si>
    <t>Perception +5, Stealth +13</t>
  </si>
  <si>
    <t>arcane bite</t>
  </si>
  <si>
    <t>solitary, pair, or infestation (3-5)</t>
  </si>
  <si>
    <t>Hundreds of wads of squirming flesh with flailing appendages move together in a cluster of teeth and claws.</t>
  </si>
  <si>
    <t>Fleshdreg</t>
  </si>
  <si>
    <t>Arcane Bite (Su) A fleshdreg swarm's swarm damage is considered magical for the purposes of overcoming damage reduction.  Sin-Scent (Su) Fleshdreg swarms have scent against creatures whose nature reflects the fleshdreg swarm's related sin. For example, a wrathful fleshdreg swarm can scent creatures using rage effects. The GM should adjudicate what creatures a particular fleshdreg swarm can scent.</t>
  </si>
  <si>
    <t>Fleshdreg swarms form from scraps and leftovers of malformed fleshdregs and incomplete sinspawn. These foul, misshapen creatures pour out of runewells by the hundreds, seeking sinful flesh to destroy. Little more than pests, these swarms attack indiscriminately. Some malfunctioning runewells and other fleshvats produce nothing more these days than swarm upon swarm of these pests.</t>
  </si>
  <si>
    <t>&lt;link rel="stylesheet"href="PF.css"&gt;&lt;div&gt;&lt;h2&gt;Fleshdreg Swarm&lt;/h2&gt;&lt;h3&gt;&lt;i&gt;Hundreds of wads of squirming flesh with flailing appendages move together in a cluster of teeth and claws.&lt;/i&gt;&lt;/h3&gt;&lt;br&gt;&lt;/div&gt;&lt;div class="heading"&gt;&lt;p class="alignleft"&gt;Fleshdreg Swarm&lt;/p&gt;&lt;p class="alignright"&gt;CR 2&lt;/p&gt;&lt;div style="clear: both;"&gt;&lt;/div&gt;&lt;/div&gt;&lt;div&gt;&lt;h5&gt;&lt;b&gt;XP &lt;/b&gt;600&lt;/h5&gt;&lt;h5&gt;NE Tiny aberration (swarm)&lt;/h5&gt;&lt;h5&gt;&lt;b&gt;Init &lt;/b&gt;+5; &lt;b&gt;Senses &lt;/b&gt;darkvision 60 ft., sin-scent; Perception +5&lt;/h5&gt;&lt;/div&gt;&lt;hr/&gt;&lt;div&gt;&lt;h5&gt;&lt;b&gt;DEFENSE&lt;/b&gt;&lt;/h5&gt;&lt;/div&gt;&lt;hr/&gt;&lt;div&gt;&lt;h5&gt;&lt;b&gt;AC &lt;/b&gt;15, touch 13, flat-footed 14 (+1 Dex, +2 natural, +2 size)&lt;/h5&gt;&lt;h5&gt;&lt;b&gt;hp &lt;/b&gt;19 (3d8+6)&lt;/h5&gt;&lt;h5&gt;&lt;b&gt;Fort &lt;/b&gt;+3, &lt;b&gt;Ref &lt;/b&gt;+4, &lt;b&gt;Will &lt;/b&gt;+3&lt;/h5&gt;&lt;h5&gt;&lt;b&gt;Defensive Abilities &lt;/b&gt;swarm traits; &lt;b&gt;Immune &lt;/b&gt;mind-affecting effects; &lt;b&gt;SR &lt;/b&gt;13&lt;/h5&gt;&lt;/div&gt;&lt;hr/&gt;&lt;div&gt;&lt;h5&gt;&lt;b&gt;OFFENSE&lt;/b&gt;&lt;/h5&gt;&lt;/div&gt;&lt;hr/&gt;&lt;div&gt;&lt;h5&gt;&lt;b&gt;Spd &lt;/b&gt;30 ft., climb 10 ft.&lt;/h5&gt;&lt;h5&gt;&lt;b&gt;Melee &lt;/b&gt;swarm (1d6 plus distraction)&lt;/h5&gt;&lt;h5&gt;&lt;b&gt;Space &lt;/b&gt;10 ft.; &lt;b&gt;Reach &lt;/b&gt;0 ft.&lt;/h5&gt;&lt;h5&gt;&lt;b&gt;Special Attacks &lt;/b&gt;distraction (DC 13)&lt;/h5&gt;&lt;/div&gt;&lt;hr/&gt;&lt;div&gt;&lt;h5&gt;&lt;b&gt;STATISTICS&lt;/b&gt;&lt;/h5&gt;&lt;/div&gt;&lt;hr/&gt;&lt;div&gt;&lt;h5&gt;&lt;b&gt;Str &lt;/b&gt;2, &lt;b&gt;Dex &lt;/b&gt;13, &lt;b&gt;Con &lt;/b&gt;15, &lt;b&gt;Int &lt;/b&gt; 2, &lt;b&gt;Wis &lt;/b&gt;11, &lt;b&gt;Cha &lt;/b&gt;2&lt;/h5&gt;&lt;h5&gt;&lt;b&gt;Base Atk &lt;/b&gt;+2; &lt;b&gt;CMB &lt;/b&gt;-; &lt;b&gt;CMD &lt;/b&gt;-&lt;/h5&gt;&lt;h5&gt;&lt;b&gt;Feats &lt;/b&gt;Improved Initiative, Lightning Reflexes&lt;/h5&gt;&lt;h5&gt;&lt;b&gt;Skills &lt;/b&gt;Perception +5, Stealth +13&lt;/h5&gt;&lt;h5&gt;&lt;b&gt;SQ &lt;/b&gt;arcane bite&lt;/h5&gt;&lt;/div&gt;&lt;hr/&gt;&lt;div&gt;&lt;h5&gt;&lt;b&gt;ECOLOGY&lt;/b&gt;&lt;/h5&gt;&lt;/div&gt;&lt;hr/&gt;&lt;div&gt;&lt;h5&gt;&lt;b&gt;Environment &lt;/b&gt; any ruins&lt;/h5&gt;&lt;h5&gt;&lt;b&gt;Organization &lt;/b&gt;solitary, pair, or infestation (3-5)&lt;/h5&gt;&lt;h5&gt;&lt;b&gt;Treasure &lt;/b&gt;none&lt;/h5&gt;&lt;/div&gt;&lt;hr/&gt;&lt;div&gt;&lt;h5&gt;&lt;b&gt;SPECIAL ABILITIES&lt;/b&gt;&lt;/h5&gt;&lt;/div&gt;&lt;hr/&gt;&lt;div&gt;&lt;/h5&gt;&lt;h5&gt;&lt;b&gt;Arcane Bite (Su)&lt;/b&gt; A fleshdreg swarm's swarm damage is considered magical for the purposes of overcoming damage reduction.  &lt;/h5&gt;&lt;h5&gt;&lt;b&gt;Sin-Scent (Su)&lt;/b&gt; Fleshdreg swarms have scent against creatures whose nature reflects the fleshdreg swarm's related sin. For example, a wrathful fleshdreg swarm can scent creatures using rage effects. The GM should adjudicate what creatures a particular fleshdreg swarm can scent.&lt;/h5&gt;&lt;/div&gt;&lt;br&gt;&lt;div&gt;&lt;h4&gt;&lt;p&gt;&lt;p&gt;Fleshdreg swarms form from scraps and leftovers of malformed fleshdregs and incomplete sinspawn. These foul, misshapen creatures pour out of runewells by the hundreds, seeking sinful flesh to destroy. Little more than pests, these swarms attack indiscriminately. Some malfunctioning runewells and other fleshvats produce nothing more these days than swarm upon swarm of these pests.&lt;/p&gt;&lt;/h4&gt;&lt;/div&gt;</t>
  </si>
  <si>
    <t>Melfesh Monster</t>
  </si>
  <si>
    <t>all-around vision, low-light vision, see invisibility; Perception +16</t>
  </si>
  <si>
    <t>plant traits, poison</t>
  </si>
  <si>
    <t>2 slam +10 (1d6+4)</t>
  </si>
  <si>
    <t>envelop, poison cloud</t>
  </si>
  <si>
    <t>Spell-Like Abilities (CL 8th; concentration +11)  Constant-see invisibility   At Will-scare (DC 15), scorching ray   3/day-blur, nondetection</t>
  </si>
  <si>
    <t>Str 18, Dex 15, Con 16, Int 13, Wis 14, Cha 17</t>
  </si>
  <si>
    <t>Alertness, Flyby Attack, Improved Initiative, Lightning Reflexes, Point-Blank Shot</t>
  </si>
  <si>
    <t>Fly +14, Knowledge (planes) +3, Perception +16, Sense Motive +10, Stealth +14</t>
  </si>
  <si>
    <t>Infernal, Sylvan; telepathy 100 ft.</t>
  </si>
  <si>
    <t>Covered with mossy growths and creeping vines, this towering creature glides effortlessly across the ground. A hood of damp moss and crusty bark conceals the monster's face.</t>
  </si>
  <si>
    <t>Envelop (Ex) The Malfesh Monster can wrap a Medium or smaller creature in its vines as a standard action. The Melfesh Monster attempts a grapple that does not provoke an attack of opportunity. If it wins the grapple check, it establishes a hold and deals 1d4 points of Wisdom damage if the target fails a DC 17 Fortitude save. Attacks that hit the Melfesh Monster while it has a target enveloped deal half their damage to the monster and half to the trapped victim.  Poison Cloud (Ex) The Melfesh Monster can exude a cloud of poisonous gas in a 20-foot radius up to 3 times per day. Creatures in the area must succeed at a DC 17 Fortitude save or be nauseated for 1d4 rounds and sickened for 1d4 hours afterward. This is a poison effect, and the save DC is Constitution-based.</t>
  </si>
  <si>
    <t>The sleepy town of Melfesh has endured threats ranging from a gang of displaced troglodytes causing havoc to the strained political ramifications of having a drawbridge controlling trade through southeastern Varisia, but none trouble the place like the Melfesh Monster. Miners working the foothills of the Fenwall Mountains and farmers in the countryside surrounding Melfesh speak in hushed tones of a strange and malevolent monster that haunts the area. Those who claim to have encountered the thing return from their encounters pale and ill, speaking of a bizarre plantlike creature with burning red eyes, and twisted limbs that shoot jets of flame. A stench like acrid, burning dung follows the monster. Some who encounter the creature stumble out of the woods addlepated, raving of a hovering creature and its fire and poisonous mist. Adults away from the safety of town aren't the only ones terrorized by the creature, as parents use embellished stories of the Melfesh Monster to frighten children into behaving properly.  Ecology  Very little information is recorded about the Melfesh Monster, since so few have seen the creature. A handful of researchers enamored with studying monsters have written about the creature on their travels through Varisia, though no two accounts agree on its true nature. Some think it to be from another world or dimension, while others believe it is a plant creature of magical sentience, akin to a corrupted treant or some dark, fey-stricken creature. Even the camp claiming otherworldly origin is split on the details. Some say the Malfesh Monster hails from the horrid wastes of Abaddon, and others insist the First World birthed this frightening creature. Both its form and behavior could easily suit either of these theories. The Melfesh Monster never consumes its kills; it simply leaves charred corpses, twisted by fear, in its wake. Victims of the Melfesh Monster are found curled into a fetal position and burned so thoroughly they are barely recognizable to even their closest friends and relatives. Some speculate the creature feeds on strong feelings of agony, despair, and terror. Most who encounter the Melfesh Monster are solitary travelers, miners, hunters, or farmers. This suggests the creature prefers to prey upon single targets, but a few stories tell of it attacking a wagon full of farmers returning from a day at the market or a trio of teenage boys playing around in the woods at night. Either way, as of late, most citizens of Melfesh and the surrounding countryside don't go out alone after dark for long.  Habitat &amp; Society  Officially, the Melfesh Monster exists only in the minds of drunkards and those prone to fanciful daydreams. The sparse evidence of the creature has yet to compel the local militia (or any of the nearby Hellknights) to mobilize any significant hunting party to eradicate the creature, and authorities who are shown places scorched by the monster's fiery jets write them off as merely small-scale wildfires caused by lightning or out-of-control campfires left by local hunters or miners. When would-be monster hunters show up in Melfesh, the locals have no shortage of stories to tell about the monster-usually heard from a distant cousin or a friend of a friend who claimed to have seen it. Several unscrupulous merchants in the area made a small industry of selling bits of slag supposedly resulting from the monster's fire, or maps to various caves and lairs the monster might inhabit. With little credible information to go on, and the creature's ability to fly making it impossible to track, most of the hunters give up the chase after having their purses lightened at nearby inns and taverns. To date, no lair thought to belong to the creature has been found, nor have any tracks of the Melfesh Monster been accurately identif ied ( just the scorch marks from its jets of flame). In Melfesh, sketches of the creature hang on the walls in taverns and inns, some drawn by those who encountered the creature and lived, and others sketched by those interested in the monster and the stories about it. All of these depictions are roughly the same, though some contain certain embellishments or exaggerations, such as extra appendages, varying color schemes, or inf lated body size. Some inn owners sell these drawings to monster hunters for prices that fluctuate wildly, seemingly set only by how severely the inn owners think they can gouge any particular buyer. Just last fall, a group hailing from Korvosa bought a skillfully drawn illustration of the Melfesh Monster from a tavern for 10 gold pieces, though it was little help to the group in finding the monster. Though the monster has became a major nuisance only in the last 30 years, stories with details matching recent accounts of the Melfesh Monster circulated among the Varisian wanderers as long as 600 years ago. These tales, told around campfires as a warning to the traveling people, hint that a creature like the monster-or even the monster itself-has been a threat in the region for a long time. No one knows what made the creature lie dormant for so long, and frankly, the frightened populace is merely waiting until this particular bit of local folklore fades into the past.</t>
  </si>
  <si>
    <t>&lt;link rel="stylesheet"href="PF.css"&gt;&lt;div&gt;&lt;h2&gt;Melfesh Monster&lt;/h2&gt;&lt;h3&gt;&lt;i&gt;Covered with mossy growths and creeping vines, this towering creature glides effortlessly across the ground. A hood of damp moss and crusty bark conceals the monster's face.&lt;/i&gt;&lt;/h3&gt;&lt;br&gt;&lt;/div&gt;&lt;div class="heading"&gt;&lt;p class="alignleft"&gt;Melfesh Monster&lt;/p&gt;&lt;p class="alignright"&gt;CR 6&lt;/p&gt;&lt;div style="clear: both;"&gt;&lt;/div&gt;&lt;/div&gt;&lt;div&gt;&lt;h5&gt;&lt;b&gt;XP &lt;/b&gt;2,400&lt;/h5&gt;&lt;h5&gt;NE Medium plant (extraplanar)&lt;/h5&gt;&lt;h5&gt;&lt;b&gt;Init &lt;/b&gt;+6; &lt;b&gt;Senses &lt;/b&gt;all-around vision, low-light vision, &lt;i&gt;see invisibility&lt;/i&gt;; Perception +16&lt;/h5&gt;&lt;/div&gt;&lt;hr/&gt;&lt;div&gt;&lt;h5&gt;&lt;b&gt;DEFENSE&lt;/b&gt;&lt;/h5&gt;&lt;/div&gt;&lt;hr/&gt;&lt;div&gt;&lt;h5&gt;&lt;b&gt;AC &lt;/b&gt;21, touch 12, flat-footed 19 (+2 Dex, +9 natural)&lt;/h5&gt;&lt;h5&gt;&lt;b&gt;hp &lt;/b&gt;67 (9d8+27); regeneration 5 (acid)&lt;/h5&gt;&lt;h5&gt;&lt;b&gt;Fort &lt;/b&gt;+9, &lt;b&gt;Ref &lt;/b&gt;+7, &lt;b&gt;Will &lt;/b&gt;+5&lt;/h5&gt;&lt;h5&gt;&lt;b&gt;Immune &lt;/b&gt;plant traits, poison; &lt;b&gt;Resist &lt;/b&gt;electricity 10, fire 10&lt;/h5&gt;&lt;/div&gt;&lt;hr/&gt;&lt;div&gt;&lt;h5&gt;&lt;b&gt;OFFENSE&lt;/b&gt;&lt;/h5&gt;&lt;/div&gt;&lt;hr/&gt;&lt;div&gt;&lt;h5&gt;&lt;b&gt;Spd &lt;/b&gt;30 ft., fly 60 ft. (perfect)&lt;/h5&gt;&lt;h5&gt;&lt;b&gt;Melee &lt;/b&gt;2 slam +10 (1d6+4)&lt;/h5&gt;&lt;h5&gt;&lt;b&gt;Space &lt;/b&gt;5 ft.; &lt;b&gt;Reach &lt;/b&gt;5 ft.&lt;/h5&gt;&lt;h5&gt;&lt;b&gt;Special Attacks &lt;/b&gt;envelop, poison cloud&lt;/h5&gt;&lt;h5&gt;&lt;b&gt;Spell-Like Abilities&lt;/b&gt; (CL 8th; concentration +11)  &lt;/br&gt;Constant&amp;mdash;&lt;i&gt;see invisibility&lt;/i&gt; &lt;/br&gt;At Will&amp;mdash;&lt;i&gt;scare&lt;/i&gt; (DC 15), &lt;i&gt;scorching ray&lt;/i&gt; &lt;/br&gt;3/day&amp;mdash;&lt;i&gt;blur&lt;/i&gt;, &lt;i&gt;nondetection&lt;/i&gt;&lt;/h5&gt;&lt;/h5&gt;&lt;/div&gt;&lt;hr/&gt;&lt;div&gt;&lt;h5&gt;&lt;b&gt;STATISTICS&lt;/b&gt;&lt;/h5&gt;&lt;/div&gt;&lt;hr/&gt;&lt;div&gt;&lt;h5&gt;&lt;b&gt;Str &lt;/b&gt;18, &lt;b&gt;Dex &lt;/b&gt;15, &lt;b&gt;Con &lt;/b&gt;16, &lt;b&gt;Int &lt;/b&gt; 13, &lt;b&gt;Wis &lt;/b&gt;14, &lt;b&gt;Cha &lt;/b&gt;17&lt;/h5&gt;&lt;h5&gt;&lt;b&gt;Base Atk &lt;/b&gt;+6; &lt;b&gt;CMB &lt;/b&gt;+10; &lt;b&gt;CMD &lt;/b&gt;22&lt;/h5&gt;&lt;h5&gt;&lt;b&gt;Feats &lt;/b&gt;Alertness, Flyby Attack, Improved Initiative, Lightning Reflexes, Point-Blank Shot&lt;/h5&gt;&lt;h5&gt;&lt;b&gt;Skills &lt;/b&gt;Fly +14, Knowledge (planes) +3, Perception +16, Sense Motive +10, Stealth +14&lt;/h5&gt;&lt;h5&gt;&lt;b&gt;Languages &lt;/b&gt;Infernal, Sylvan; telepathy 100 ft.&lt;/h5&gt;&lt;/div&gt;&lt;hr/&gt;&lt;div&gt;&lt;h5&gt;&lt;b&gt;ECOLOGY&lt;/b&gt;&lt;/h5&gt;&lt;/div&gt;&lt;hr/&gt;&lt;div&gt;&lt;h5&gt;&lt;b&gt;Environment &lt;/b&gt; any (Varisia)&lt;/h5&gt;&lt;h5&gt;&lt;b&gt;Organization &lt;/b&gt;solitary&lt;/h5&gt;&lt;h5&gt;&lt;b&gt;Treasure &lt;/b&gt;none&lt;/h5&gt;&lt;/div&gt;&lt;hr/&gt;&lt;div&gt;&lt;h5&gt;&lt;b&gt;SPECIAL ABILITIES&lt;/b&gt;&lt;/h5&gt;&lt;/div&gt;&lt;hr/&gt;&lt;div&gt;&lt;/h5&gt;&lt;h5&gt;&lt;b&gt;Envelop (Ex)&lt;/b&gt; The Malfesh Monster can wrap a Medium or smaller creature in its vines as a standard action. The Melfesh Monster attempts a grapple that does not provoke an attack of opportunity. If it wins the grapple check, it establishes a hold and deals 1d4 points of Wisdom damage if the target fails a DC 17 Fortitude save. Attacks that hit the Melfesh Monster while it has a target enveloped deal half their damage to the monster and half to the trapped victim.  &lt;/h5&gt;&lt;h5&gt;&lt;b&gt;Poison Cloud (Ex)&lt;/b&gt; The Melfesh Monster can exude a cloud of poisonous gas in a 20-foot radius up to 3 times per day. Creatures in the area must succeed at a DC 17 Fortitude save or be nauseated for 1d4 rounds and sickened for 1d4 hours afterward. This is a poison effect, and the save DC is Constitution-based.&lt;/h5&gt;&lt;/div&gt;&lt;br&gt;&lt;div&gt;&lt;h4&gt;&lt;p&gt;&lt;p&gt;The sleepy town of Melfesh has endured threats ranging from a gang of displaced troglodytes causing havoc to the strained political ramifications of having a drawbridge controlling trade through southeastern Varisia, but none trouble the place like the Melfesh Monster. Miners working the foothills of the Fenwall Mountains and farmers in the countryside surrounding Melfesh speak in hushed tones of a strange and malevolent monster that haunts the area. Those who claim to have encountered the thing return from their encounters pale and ill, speaking of a bizarre plantlike creature with burning red eyes, and twisted limbs that shoot jets of flame. A stench like acrid, burning dung follows the monster. Some who encounter the creature stumble out of the woods addlepated, raving of a hovering creature and its fire and poisonous mist. Adults away from the safety of town aren't the only ones terrorized by the creature, as parents use embellished stories of the Melfesh Monster to frighten children into behaving properly.  &lt;b&gt;&lt;/p&gt;&lt;p&gt;Ecology&lt;/b&gt;&lt;/p&gt;&lt;p&gt;  Very little information is recorded about the Melfesh Monster, since so few have seen the creature. A handful of researchers enamored with studying monsters have written about the creature on their travels through Varisia, though no two accounts agree on its true nature. Some think it to be from another world or dimension, while others believe it is a plant creature of magical sentience, akin to a corrupted treant or some dark, fey-stricken creature. Even the camp claiming otherworldly origin is split on the details. Some say the Malfesh Monster hails from the horrid wastes of Abaddon, and others insist the First World birthed this frightening creature. Both its form and behavior could easily suit either of these theories. The Melfesh Monster never consumes its kills; it simply leaves charred corpses, twisted by fear, in its wake. Victims of the Melfesh Monster are found curled into a fetal position and burned so thoroughly they are barely recognizable to even their closest friends and relatives. Some speculate the creature feeds on strong feelings of agony, despair, and terror. Most who encounter the Melfesh Monster are solitary travelers, miners, hunters, or farmers. This suggests the creature prefers to prey upon single targets, but a few stories tell of it attacking a wagon full of farmers returning from a day at the market or a trio of teenage boys playing around in the woods at night. Either way, as of late, most citizens of Melfesh and the surrounding countryside don't go out alone after dark for long.  &lt;b&gt;&lt;/p&gt;&lt;p&gt;Habitat &amp; Society&lt;/b&gt;&lt;/p&gt;&lt;p&gt;  Officially, the Melfesh Monster exists only in the minds of drunkards and those prone to fanciful daydreams. The sparse evidence of the creature has yet to compel the local militia (or any of the nearby Hellknights) to mobilize any significant hunting party to eradicate the creature, and authorities who are shown places scorched by the monster's fiery jets write them off as merely small-scale wildfires caused by lightning or out-of-control campfires left by local hunters or miners. When would-be monster hunters show up in Melfesh, the locals have no shortage of stories to tell about the monster-usually heard from a distant cousin or a friend of a friend who claimed to have seen it. Several unscrupulous merchants in the area made a small industry of selling bits of slag supposedly resulting from the monster's fire, or maps to various caves and lairs the monster might inhabit. With little credible information to go on, and the creature's ability to fly making it impossible to track, most of the hunters give up the chase after having their purses lightened at nearby inns and taverns. To date, no lair thought to belong to the creature has been found, nor have any tracks of the Melfesh Monster been accurately identif ied ( just the scorch marks from its jets of flame). In Melfesh, sketches of the creature hang on the walls in taverns and inns, some drawn by those who encountered the creature and lived, and others sketched by those interested in the monster and the stories about it. All of these depictions are roughly the same, though some contain certain embellishments or exaggerations, such as extra appendages, varying color schemes, or inf lated body size. Some inn owners sell these drawings to monster hunters for prices that fluctuate wildly, seemingly set only by how severely the inn owners think they can gouge any particular buyer. Just last fall, a group hailing from Korvosa bought a skillfully drawn illustration of the Melfesh Monster from a tavern for 10 gold pieces, though it was little help to the group in finding the monster. Though the monster has became a major nuisance only in the last 30 years, stories with details matching recent accounts of the Melfesh Monster circulated among the Varisian wanderers as long as 600 years ago. These tales, told around campfires as a warning to the traveling people, hint that a creature like the monster-or even the monster itself-has been a threat in the region for a long time. No one knows what made the creature lie dormant for so long, and frankly, the frightened populace is merely waiting until this particular bit of local folklore fades into the past.&lt;/p&gt;&lt;/h4&gt;&lt;/div&gt;</t>
  </si>
  <si>
    <t>Skvader</t>
  </si>
  <si>
    <t>40 ft., fly 40 ft. (poor)</t>
  </si>
  <si>
    <t>bite +5 (1d3-1 plus attach)</t>
  </si>
  <si>
    <t>Str 8, Dex 15, Con 13, Int 4, Wis 13, Cha 6</t>
  </si>
  <si>
    <t>Stealth +14</t>
  </si>
  <si>
    <t xml:space="preserve"> temperate forest and hills</t>
  </si>
  <si>
    <t>solitary, pair, family (3-12), or pack (1 wolpertinger and 3-12 skvaders)</t>
  </si>
  <si>
    <t>This small creature has the forequarters and hind legs of a hare, and the wings and tail of a wood grouse.</t>
  </si>
  <si>
    <t>Attach (Ex) When a skvader hits with its bite attack, it automatically grapples its foe, dealing automatic bite damage each round. An attached skvader loses its Dexterity bonus to AC and has an AC of 12.</t>
  </si>
  <si>
    <t>A combination of hare and grouse, skyvaders boast features and mannerisms of both animals. At first glance, a skvader appears to be a common hare, though its shorter ears distinguish it from the longer-eared rabbits. Its wings, hindquarters, and tail usually have a coloration similar to its fur, and its birdlike features are only easily distinguishable up close. Skvaders are twitchy and nervous, constantly on the lookout for predators. They switch between standing stock still upon sensing danger and quickly bolting to escape. While generally docile, skvaders become dangerous if cornered. A skvader is about 1-1/2 feet long and weighs around 10 pounds.  Ecology  Skvaders live primarily in temperate forests, though they are also found in hillier regions with enough vegetation to provide them easy sustenance. They're also drawn to open, low-lying areas, particularly farm fields and plains covered in an abundance of tall grasses upon which they can feed. Their high metabolisms give these herbivores voracious appetites, which force them to consume such large quantities of plants that they pose significant threats to farmers' livelihoods. A family of skvaders infesting a farmer's fields can lay waste to his crops in just a couple of weeks. Once they've destroyed the vegetation in an area, the skyvaders move on to nearby farms and continue feeding. If cornered, a skvader emits a shrill screech that can be heard as far as a mile away. Other skvaders in the area immediately rush to its aid, causing a confrontation with a lone skvader to quickly escalate into a fight with a ferocious group of the creatures. When in combat, a skvader prefers to single out a threat and attach itself to that target. Scholars postulate that skvaders are a lesser form of their wolpertinger cousins, a variant that never fully developed into the greater threat the wolpertinger is. Others believe that the skvader is a distant precursor to the owlbear, citing the combination of mammalian and avian features, though on a much smaller scale. These scholars believe skvaders might have been an early experiment to combine two creatures into one, undertaken by the same lunatic wizard who supposedly created the owlbear.  Habitat &amp; Society  To protect themselves and secure a safe birthing environment, skyvaders often dig small burrows. A large enough skvader population frightens off other small herbivores, which leave their burrows behind for the skvaders to claim. They sometimes have to spend some time expanding the burrow's size, particularly if one or more wolpertingers are among the pack. In skvader families, adult females care for the young and the males dig the burrows, patrol for predators, and offer protection when their mates deliver a litter. Skvaders mate for life, though if one of a mated pair dies, the other seeks a new mate after a mourning period. Skvader young often stay with their parents for the first year of life. Multiple skvader families in the same region generally coexist peacefully. If one family grows significantly larger than the others, the smaller family simply moves on to new feeding grounds.  Skvaders and Wolpertingers as Familiars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t>
  </si>
  <si>
    <t>&lt;link rel="stylesheet"href="PF.css"&gt;&lt;div&gt;&lt;h2&gt;Skvader&lt;/h2&gt;&lt;h3&gt;&lt;i&gt;This small creature has the forequarters and hind legs of a hare, and the wings and tail of a wood grouse.&lt;/i&gt;&lt;/h3&gt;&lt;br&gt;&lt;/div&gt;&lt;div class="heading"&gt;&lt;p class="alignleft"&gt;Skvader&lt;/p&gt;&lt;p class="alignright"&gt;CR 1/2&lt;/p&gt;&lt;div style="clear: both;"&gt;&lt;/div&gt;&lt;/div&gt;&lt;div&gt;&lt;h5&gt;&lt;b&gt;XP &lt;/b&gt;200&lt;/h5&gt;&lt;h5&gt;N Tiny magical beast &lt;/h5&gt;&lt;h5&gt;&lt;b&gt;Init &lt;/b&gt;+2; &lt;b&gt;Senses &lt;/b&gt;darkvision 60 ft., low-light vision; Perception +1&lt;/h5&gt;&lt;/div&gt;&lt;hr/&gt;&lt;div&gt;&lt;h5&gt;&lt;b&gt;DEFENSE&lt;/b&gt;&lt;/h5&gt;&lt;/div&gt;&lt;hr/&gt;&lt;div&gt;&lt;h5&gt;&lt;b&gt;AC &lt;/b&gt;14, touch 14, flat-footed 12 (+2 Dex, +2 size)&lt;/h5&gt;&lt;h5&gt;&lt;b&gt;hp &lt;/b&gt;6 (1d10+1)&lt;/h5&gt;&lt;h5&gt;&lt;b&gt;Fort &lt;/b&gt;+3, &lt;b&gt;Ref &lt;/b&gt;+4, &lt;b&gt;Will &lt;/b&gt;+1&lt;/h5&gt;&lt;/div&gt;&lt;hr/&gt;&lt;div&gt;&lt;h5&gt;&lt;b&gt;OFFENSE&lt;/b&gt;&lt;/h5&gt;&lt;/div&gt;&lt;hr/&gt;&lt;div&gt;&lt;h5&gt;&lt;b&gt;Spd &lt;/b&gt;40 ft., fly 40 ft. (poor)&lt;/h5&gt;&lt;h5&gt;&lt;b&gt;Melee &lt;/b&gt;bite +5 (1d3-1 plus attach)&lt;/h5&gt;&lt;h5&gt;&lt;b&gt;Space &lt;/b&gt;2-1/2 ft.; &lt;b&gt;Reach &lt;/b&gt;0 ft.&lt;/h5&gt;&lt;/div&gt;&lt;hr/&gt;&lt;div&gt;&lt;h5&gt;&lt;b&gt;STATISTICS&lt;/b&gt;&lt;/h5&gt;&lt;/div&gt;&lt;hr/&gt;&lt;div&gt;&lt;h5&gt;&lt;b&gt;Str &lt;/b&gt;8, &lt;b&gt;Dex &lt;/b&gt;15, &lt;b&gt;Con &lt;/b&gt;13, &lt;b&gt;Int &lt;/b&gt; 4, &lt;b&gt;Wis &lt;/b&gt;13, &lt;b&gt;Cha &lt;/b&gt;6&lt;/h5&gt;&lt;h5&gt;&lt;b&gt;Base Atk &lt;/b&gt;+1; &lt;b&gt;CMB &lt;/b&gt;+1; &lt;b&gt;CMD &lt;/b&gt;10 (14 vs. trip)&lt;/h5&gt;&lt;h5&gt;&lt;b&gt;Feats &lt;/b&gt;Weapon Finesse&lt;/h5&gt;&lt;h5&gt;&lt;b&gt;Skills &lt;/b&gt;Stealth +14&lt;/h5&gt;&lt;/div&gt;&lt;hr/&gt;&lt;div&gt;&lt;h5&gt;&lt;b&gt;ECOLOGY&lt;/b&gt;&lt;/h5&gt;&lt;/div&gt;&lt;hr/&gt;&lt;div&gt;&lt;h5&gt;&lt;b&gt;Environment &lt;/b&gt; temperate forest and hills&lt;/h5&gt;&lt;h5&gt;&lt;b&gt;Organization &lt;/b&gt;solitary, pair, family (3-12), or pack (1 wolpertinger and 3-12 skvaders)&lt;/h5&gt;&lt;h5&gt;&lt;b&gt;Treasure &lt;/b&gt;none&lt;/h5&gt;&lt;/div&gt;&lt;hr/&gt;&lt;div&gt;&lt;h5&gt;&lt;b&gt;SPECIAL ABILITIES&lt;/b&gt;&lt;/h5&gt;&lt;/div&gt;&lt;hr/&gt;&lt;div&gt;&lt;/h5&gt;&lt;h5&gt;&lt;b&gt;Attach (Ex)&lt;/b&gt; When a skvader hits with its bite attack, it automatically grapples its foe, dealing automatic bite damage each round. An attached skvader loses its Dexterity bonus to AC and has an AC of 12.&lt;/h5&gt;&lt;/div&gt;&lt;br&gt;&lt;div&gt;&lt;h4&gt;&lt;p&gt;&lt;p&gt;A combination of hare and grouse, skyvaders boast features and mannerisms of both animals. At first glance, a skvader appears to be a common hare, though its shorter ears distinguish it from the longer-eared rabbits. Its wings, hindquarters, and tail usually have a coloration similar to its fur, and its birdlike features are only easily distinguishable up close. Skvaders are twitchy and nervous, constantly on the lookout for predators. They switch between standing stock still upon sensing danger and quickly bolting to escape. While generally docile, skvaders become dangerous if cornered. A skvader is about 1-1/2 feet long and weighs around 10 pounds.  &lt;b&gt;&lt;/p&gt;&lt;p&gt;Ecology&lt;/b&gt;&lt;/p&gt;&lt;p&gt;  Skvaders live primarily in temperate forests, though they are also found in hillier regions with enough vegetation to provide them easy sustenance. They're also drawn to open, low-lying areas, particularly farm fields and plains covered in an abundance of tall grasses upon which they can feed. Their high metabolisms give these herbivores voracious appetites, which force them to consume such large quantities of plants that they pose significant threats to farmers' livelihoods. A family of skvaders infesting a farmer's fields can lay waste to his crops in just a couple of weeks. Once they've destroyed the vegetation in an area, the skyvaders move on to nearby farms and continue feeding. If cornered, a skvader emits a shrill screech that can be heard as far as a mile away. Other skvaders in the area immediately rush to its aid, causing a confrontation with a lone skvader to quickly escalate into a fight with a ferocious group of the creatures. When in combat, a skvader prefers to single out a threat and attach itself to that target. Scholars postulate that skvaders are a lesser form of their wolpertinger cousins, a variant that never fully developed into the greater threat the wolpertinger is. Others believe that the skvader is a distant precursor to the owlbear, citing the combination of mammalian and avian features, though on a much smaller scale. These scholars believe skvaders might have been an early experiment to combine two creatures into one, undertaken by the same lunatic wizard who supposedly created the owlbear.  &lt;b&gt;&lt;/p&gt;&lt;p&gt;Habitat &amp; Society&lt;/b&gt;&lt;/p&gt;&lt;p&gt;  To protect themselves and secure a safe birthing environment, skyvaders often dig small burrows. A large enough skvader population frightens off other small herbivores, which leave their burrows behind for the skvaders to claim. They sometimes have to spend some time expanding the burrow's size, particularly if one or more wolpertingers are among the pack. In skvader families, adult females care for the young and the males dig the burrows, patrol for predators, and offer protection when their mates deliver a litter. Skvaders mate for life, though if one of a mated pair dies, the other seeks a new mate after a mourning period. Skvader young often stay with their parents for the first year of life. Multiple skvader families in the same region generally coexist peacefully. If one family grows significantly larger than the others, the smaller family simply moves on to new feeding grounds.  &lt;br&gt;&lt;b&gt;Skvaders and Wolpertingers as Familiars&lt;/b&gt;&lt;br&gt;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feat.&lt;/p&gt;&lt;/h4&gt;&lt;/div&gt;</t>
  </si>
  <si>
    <t>Wolpertinger</t>
  </si>
  <si>
    <t>40 ft., fly 40 ft. (average)</t>
  </si>
  <si>
    <t>bite +6 (1d3-1 plus bleed 1d4), gore +6 (1d3-1)</t>
  </si>
  <si>
    <t>bleed (1d4)</t>
  </si>
  <si>
    <t>Str 9, Dex 14, Con 15, Int 4, Wis 13, Cha 6</t>
  </si>
  <si>
    <t>Fly +6, Perception +5, Stealth +14</t>
  </si>
  <si>
    <t xml:space="preserve"> temperate forests or hills</t>
  </si>
  <si>
    <t>This creature appears to be a large hare with long fangs, feathered wings, and a set of antlers.</t>
  </si>
  <si>
    <t>Wolpertingers are a bizarre amalgamation of hare and bird with the antlers of a deer. A wolpertinger's mottled fur ranges from light browns and tans to nearly black. A pair of brown-and-tan feathered wings sprouts from its back. While on the ground, wolpertingers fold these wings tight to their bodies. Fierce predators, wolpertingers hunt in packs using clever tactics. While capable of flight, they find prolonged flight taxing and tend to stay on the ground most of the time. A wolpertinger has a 4-foot wingspan, is nearly 2 feet long, and weighs around 15 pounds.  Ecology  Wolpertingers are usually encountered in temperate forests and hills, though scarcity of their favored foods can sometimes drive them to warmer or colder climes. Though they are omnivores, wolpertingers prefer fresh meat to grasses and berries. They typically hunt creatures smaller than themselves (favoring rabbits, mice, squirrels, and the like), but often take on larger predatory animals, such as foxes. Given a large enough pack, wolpertingers can even take down a solitary wolf. Wolpertingers mate only once per year, in the spring. Kits stay with their packs until they are full-grown, but rarely remain with their birth-packs beyond a year, instead setting out to establish their own packs.  Habitat &amp; Society  Though related to skvaders, wolpertingers are quite different beasts. Unlike their somewhat nomadic cousins, wolpertingers are aggressive and fiercely territorial. Packs stake out territories large enough for their hunting needs, and keep constantly vigilant against invaders. At the first indication of any significant threat, the pack mobilizes and attempts to kill or drive off the intruders. This territoriality extends to different packs of wolpertingers, though multiple packs have been known to coexist peacefully near one another as long as none of them violates another pack's territory. When on the hunt, wolpertingers vary their approaches, from slinking through the underbrush to flying in from above, as befits the terrain and the capabilities of their prey. When approaching from afar, they charge in quickly to get close enough to deal a forceful attack with their horns. Once in close combat, they gang up on their prey in flanking pairs. The strongest and oldest wolpertingers focus on melee, leaving the younger members of the pack to dart in for quick charges. Given their antlers, it's difficult for wolpertingers to create burrows like skvaders and normal hares. Instead, they seek shelter in naturally secluded areas as well as in the former dens of larger predators.  Skvaders and Wolpertingers as Familiars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t>
  </si>
  <si>
    <t>&lt;link rel="stylesheet"href="PF.css"&gt;&lt;div&gt;&lt;h2&gt;Wolpertinger&lt;/h2&gt;&lt;h3&gt;&lt;i&gt;This creature appears to be a large hare with long fangs, feathered wings, and a set of antlers.&lt;/i&gt;&lt;/h3&gt;&lt;br&gt;&lt;/div&gt;&lt;div class="heading"&gt;&lt;p class="alignleft"&gt;Wolpertinger&lt;/p&gt;&lt;p class="alignright"&gt;CR 1&lt;/p&gt;&lt;div style="clear: both;"&gt;&lt;/div&gt;&lt;/div&gt;&lt;div&gt;&lt;h5&gt;&lt;b&gt;XP &lt;/b&gt;400&lt;/h5&gt;&lt;h5&gt;N Tiny magical beast &lt;/h5&gt;&lt;h5&gt;&lt;b&gt;Init &lt;/b&gt;+2; &lt;b&gt;Senses &lt;/b&gt;darkvision 60 ft., low-light vision; Perception +5&lt;/h5&gt;&lt;/div&gt;&lt;hr/&gt;&lt;div&gt;&lt;h5&gt;&lt;b&gt;DEFENSE&lt;/b&gt;&lt;/h5&gt;&lt;/div&gt;&lt;hr/&gt;&lt;div&gt;&lt;h5&gt;&lt;b&gt;AC &lt;/b&gt;14, touch 14, flat-footed 12 (+2 Dex, +2 size)&lt;/h5&gt;&lt;h5&gt;&lt;b&gt;hp &lt;/b&gt;15 (2d10+4)&lt;/h5&gt;&lt;h5&gt;&lt;b&gt;Fort &lt;/b&gt;+5, &lt;b&gt;Ref &lt;/b&gt;+5, &lt;b&gt;Will &lt;/b&gt;+1&lt;/h5&gt;&lt;/div&gt;&lt;hr/&gt;&lt;div&gt;&lt;h5&gt;&lt;b&gt;OFFENSE&lt;/b&gt;&lt;/h5&gt;&lt;/div&gt;&lt;hr/&gt;&lt;div&gt;&lt;h5&gt;&lt;b&gt;Spd &lt;/b&gt;40 ft., fly 40 ft. (average)&lt;/h5&gt;&lt;h5&gt;&lt;b&gt;Melee &lt;/b&gt;bite +6 (1d3-1 plus bleed 1d4), gore +6 (1d3-1)&lt;/h5&gt;&lt;h5&gt;&lt;b&gt;Space &lt;/b&gt;2-1/2 ft.; &lt;b&gt;Reach &lt;/b&gt;0 ft.&lt;/h5&gt;&lt;h5&gt;&lt;b&gt;Special Attacks &lt;/b&gt;bleed (1d4)&lt;/h5&gt;&lt;/div&gt;&lt;hr/&gt;&lt;div&gt;&lt;h5&gt;&lt;b&gt;STATISTICS&lt;/b&gt;&lt;/h5&gt;&lt;/div&gt;&lt;hr/&gt;&lt;div&gt;&lt;h5&gt;&lt;b&gt;Str &lt;/b&gt;9, &lt;b&gt;Dex &lt;/b&gt;14, &lt;b&gt;Con &lt;/b&gt;15, &lt;b&gt;Int &lt;/b&gt; 4, &lt;b&gt;Wis &lt;/b&gt;13, &lt;b&gt;Cha &lt;/b&gt;6&lt;/h5&gt;&lt;h5&gt;&lt;b&gt;Base Atk &lt;/b&gt;+2; &lt;b&gt;CMB &lt;/b&gt;+2; &lt;b&gt;CMD &lt;/b&gt;11 (15 vs. trip)&lt;/h5&gt;&lt;h5&gt;&lt;b&gt;Feats &lt;/b&gt;Weapon Finesse&lt;/h5&gt;&lt;h5&gt;&lt;b&gt;Skills &lt;/b&gt;Fly +6, Perception +5, Stealth +14&lt;/h5&gt;&lt;/div&gt;&lt;hr/&gt;&lt;div&gt;&lt;h5&gt;&lt;b&gt;ECOLOGY&lt;/b&gt;&lt;/h5&gt;&lt;/div&gt;&lt;hr/&gt;&lt;div&gt;&lt;h5&gt;&lt;b&gt;Environment &lt;/b&gt; temperate forests or hills&lt;/h5&gt;&lt;h5&gt;&lt;b&gt;Organization &lt;/b&gt;solitary, pair, or pack (3-12)&lt;/h5&gt;&lt;h5&gt;&lt;b&gt;Treasure &lt;/b&gt;none&lt;/h5&gt;&lt;/div&gt;&lt;br&gt;&lt;div&gt;&lt;h4&gt;&lt;p&gt;&lt;p&gt;Wolpertingers are a bizarre amalgamation of hare and bird with the antlers of a deer. A wolpertinger's mottled fur ranges from light browns and tans to nearly black. A pair of brown-and-tan feathered wings sprouts from its back. While on the ground, wolpertingers fold these wings tight to their bodies. Fierce predators, wolpertingers hunt in packs using clever tactics. While capable of flight, they find prolonged flight taxing and tend to stay on the ground most of the time. A wolpertinger has a 4-foot wingspan, is nearly 2 feet long, and weighs around 15 pounds.  &lt;b&gt;&lt;/p&gt;&lt;p&gt;Ecology&lt;/b&gt;&lt;/p&gt;&lt;p&gt;  Wolpertingers are usually encountered in temperate forests and hills, though scarcity of their favored foods can sometimes drive them to warmer or colder climes. Though they are omnivores, wolpertingers prefer fresh meat to grasses and berries. They typically hunt creatures smaller than themselves (favoring rabbits, mice, squirrels, and the like), but often take on larger predatory animals, such as foxes. Given a large enough pack, wolpertingers can even take down a solitary wolf. Wolpertingers mate only once per year, in the spring. Kits stay with their packs until they are full-grown, but rarely remain with their birth-packs beyond a year, instead setting out to establish their own packs.  &lt;b&gt;&lt;/p&gt;&lt;p&gt;Habitat &amp; Society&lt;/b&gt;&lt;/p&gt;&lt;p&gt;  Though related to skvaders, wolpertingers are quite different beasts. Unlike their somewhat nomadic cousins, wolpertingers are aggressive and fiercely territorial. Packs stake out territories large enough for their hunting needs, and keep constantly vigilant against invaders. At the first indication of any significant threat, the pack mobilizes and attempts to kill or drive off the intruders. This territoriality extends to different packs of wolpertingers, though multiple packs have been known to coexist peacefully near one another as long as none of them violates another pack's territory. When on the hunt, wolpertingers vary their approaches, from slinking through the underbrush to flying in from above, as befits the terrain and the capabilities of their prey. When approaching from afar, they charge in quickly to get close enough to deal a forceful attack with their horns. Once in close combat, they gang up on their prey in flanking pairs. The strongest and oldest wolpertingers focus on melee, leaving the younger members of the pack to dart in for quick charges. Given their antlers, it's difficult for wolpertingers to create burrows like skvaders and normal hares. Instead, they seek shelter in naturally secluded areas as well as in the former dens of larger predators.  &lt;br&gt;&lt;b&gt;Skvaders and Wolpertingers as Familiars&lt;/b&gt;&lt;br&gt;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feat.&lt;/p&gt;&lt;/h4&gt;&lt;/div&gt;</t>
  </si>
  <si>
    <t>Somalcygot</t>
  </si>
  <si>
    <t>darkvision 60 ft., tremorsense 60 ft.; Perception +26</t>
  </si>
  <si>
    <t>(+3 Dex, +1 dodge, +14 natural, -1 size)</t>
  </si>
  <si>
    <t>resistant evolution</t>
  </si>
  <si>
    <t>bite +21 (2d6+12 plus 4d6 acid), 4 tentacles +19 (1d8+6 plus grab)</t>
  </si>
  <si>
    <t>10 ft. (15 ft. with tentacles)</t>
  </si>
  <si>
    <t>acid spray, constrict (1d8+6)</t>
  </si>
  <si>
    <t>Str 34, Dex 17, Con 28, Int 12, Wis 17, Cha 11</t>
  </si>
  <si>
    <t>Cleave, Dodge, Improved Initiative, Lightning Reflexes, Multiattack, Power Attack, Skill Focus (Perception)</t>
  </si>
  <si>
    <t>Acrobatics +20 (+24 when jumping), Climb +29, Intimidate +17, Perception +26, Stealth +16</t>
  </si>
  <si>
    <t>Aklo; telepathy 60 ft.</t>
  </si>
  <si>
    <t xml:space="preserve"> any terrestrial vacuum</t>
  </si>
  <si>
    <t>solitary, pairs, or clutch (3-6)</t>
  </si>
  <si>
    <t>A pair of mandibles surrounds the vertical, tooth-filled maw of this giant, multi-eyed flatworm. Four long antennae stretch from its face, twitching and flailing rapidly. Along its spiny, chitinous body emerge four tentacles, grasping in all directions.</t>
  </si>
  <si>
    <t>The Moonscar</t>
  </si>
  <si>
    <t>Acid Spray (Ex) Every 1d4 rounds, a somalcygot can spit a 60-foot line of acid that deals 6d6 points of acid damage and an additional 3d6 points of acid damage the following round. A successful DC 26 Reflex save halves the initial damage and negates all ongoing damage. The save DC is Constitution-based.  Resistant Evolution (Su) Somalcygots have evolved in the harsh, unforgiving vacuum of space and developed fortified resistances to the myriad threats found in their environment, granting them a +2 resistance bonus on all saving throws.</t>
  </si>
  <si>
    <t>Somalcygots are incredibly territorial; each claims roughly a mile-radius patch of desolate lunar surface as its chosen hunting ground, and only enters another's territory to mate. In order to preserve energy between meals, a somalcygot enters a trancelike hibernation during which it burrows in circles beneath the moon's surface within its territory with unthinking repetition. When it detects another creature nearby, the somalcygot awakens and enters a blood frenzy to capitalize on the rare meal, fighting relentlessly until the prey either is dead or escapes its territory. Only rarely do somalcygots pursue prey beyond the boundaries of their claimed hunting grounds, a behavior that serves both to preserve energy and to avoid needless conflict with other somalcygots that claim neighboring regions.  A typical adult somalcygot is 16 feet long and weighs 1,500 pounds.</t>
  </si>
  <si>
    <t>&lt;link rel="stylesheet"href="PF.css"&gt;&lt;div&gt;&lt;h2&gt;Somalcygot&lt;/h2&gt;&lt;h3&gt;&lt;i&gt;A pair of mandibles surrounds the vertical, tooth-filled maw of this giant, multi-eyed flatworm. Four long antennae stretch from its face, twitching and flailing rapidly. Along its spiny, chitinous body emerge four tentacles, grasping in all directions.&lt;/i&gt;&lt;/h3&gt;&lt;br&gt;&lt;/div&gt;&lt;div class="heading"&gt;&lt;p class="alignleft"&gt;Somalcygot&lt;/p&gt;&lt;p class="alignright"&gt;CR 12&lt;/p&gt;&lt;div style="clear: both;"&gt;&lt;/div&gt;&lt;/div&gt;&lt;div&gt;&lt;h5&gt;&lt;b&gt;XP &lt;/b&gt;19,200&lt;/h5&gt;&lt;h5&gt;NE Large aberration &lt;/h5&gt;&lt;h5&gt;&lt;b&gt;Init &lt;/b&gt;+7; &lt;b&gt;Senses &lt;/b&gt;darkvision 60 ft., tremorsense 60 ft.; Perception +26&lt;/h5&gt;&lt;/div&gt;&lt;hr/&gt;&lt;div&gt;&lt;h5&gt;&lt;b&gt;DEFENSE&lt;/b&gt;&lt;/h5&gt;&lt;/div&gt;&lt;hr/&gt;&lt;div&gt;&lt;h5&gt;&lt;b&gt;AC &lt;/b&gt;27, touch 13, flat-footed 23 (+3 Dex, +1 dodge, +14 natural, -1 size)&lt;/h5&gt;&lt;h5&gt;&lt;b&gt;hp &lt;/b&gt;189 (14d8+126)&lt;/h5&gt;&lt;h5&gt;&lt;b&gt;Fort &lt;/b&gt;+15, &lt;b&gt;Ref &lt;/b&gt;+11, &lt;b&gt;Will &lt;/b&gt;+14&lt;/h5&gt;&lt;h5&gt;&lt;b&gt;Defensive Abilities &lt;/b&gt;resistant evolution; &lt;b&gt;DR &lt;/b&gt;10/slashing; &lt;b&gt;Immune &lt;/b&gt;acid, cold&lt;/h5&gt;&lt;h5&gt;&lt;b&gt;Weaknesses &lt;/b&gt;vulnerable to sonic&lt;/h5&gt;&lt;/div&gt;&lt;hr/&gt;&lt;div&gt;&lt;h5&gt;&lt;b&gt;OFFENSE&lt;/b&gt;&lt;/h5&gt;&lt;/div&gt;&lt;hr/&gt;&lt;div&gt;&lt;h5&gt;&lt;b&gt;Spd &lt;/b&gt;40 ft., burrow 20 ft.&lt;/h5&gt;&lt;h5&gt;&lt;b&gt;Melee &lt;/b&gt;bite +21 (2d6+12 plus 4d6 acid), 4 tentacles +19 (1d8+6 plus grab)&lt;/h5&gt;&lt;h5&gt;&lt;b&gt;Space &lt;/b&gt;10 ft.; &lt;b&gt;Reach &lt;/b&gt;10 ft. (15 ft. with tentacles)&lt;/h5&gt;&lt;h5&gt;&lt;b&gt;Special Attacks &lt;/b&gt;acid spray, constrict (1d8+6)&lt;/h5&gt;&lt;/div&gt;&lt;hr/&gt;&lt;div&gt;&lt;h5&gt;&lt;b&gt;STATISTICS&lt;/b&gt;&lt;/h5&gt;&lt;/div&gt;&lt;hr/&gt;&lt;div&gt;&lt;h5&gt;&lt;b&gt;Str &lt;/b&gt;34, &lt;b&gt;Dex &lt;/b&gt;17, &lt;b&gt;Con &lt;/b&gt;28, &lt;b&gt;Int &lt;/b&gt; 12, &lt;b&gt;Wis &lt;/b&gt;17, &lt;b&gt;Cha &lt;/b&gt;11&lt;/h5&gt;&lt;h5&gt;&lt;b&gt;Base Atk &lt;/b&gt;+10; &lt;b&gt;CMB &lt;/b&gt;+23 (+27 grapple); &lt;b&gt;CMD &lt;/b&gt;37&lt;/h5&gt;&lt;h5&gt;&lt;b&gt;Feats &lt;/b&gt;Cleave, Dodge, Improved Initiative, Lightning Reflexes, Multiattack, Power Attack, Skill Focus (Perception)&lt;/h5&gt;&lt;h5&gt;&lt;b&gt;Skills &lt;/b&gt;Acrobatics +20 (+24 when jumping), Climb +29, Intimidate +17, Perception +26, Stealth +16&lt;/h5&gt;&lt;h5&gt;&lt;b&gt;Languages &lt;/b&gt;Aklo; telepathy 60 ft.&lt;/h5&gt;&lt;h5&gt;&lt;b&gt;SQ &lt;/b&gt;no breath&lt;/h5&gt;&lt;/div&gt;&lt;hr/&gt;&lt;div&gt;&lt;h5&gt;&lt;b&gt;ECOLOGY&lt;/b&gt;&lt;/h5&gt;&lt;/div&gt;&lt;hr/&gt;&lt;div&gt;&lt;h5&gt;&lt;b&gt;Environment &lt;/b&gt; any terrestrial vacuum&lt;/h5&gt;&lt;h5&gt;&lt;b&gt;Organization &lt;/b&gt;solitary, pairs, or clutch (3-6)&lt;/h5&gt;&lt;h5&gt;&lt;b&gt;Treasure &lt;/b&gt;none&lt;/h5&gt;&lt;/div&gt;&lt;hr/&gt;&lt;div&gt;&lt;h5&gt;&lt;b&gt;SPECIAL ABILITIES&lt;/b&gt;&lt;/h5&gt;&lt;/div&gt;&lt;hr/&gt;&lt;div&gt;&lt;/h5&gt;&lt;h5&gt;&lt;b&gt;Acid Spray (Ex)&lt;/b&gt; Every 1d4 rounds, a somalcygot can spit a 60-foot line of acid that deals 6d6 points of acid damage and an additional 3d6 points of acid damage the following round. A successful DC 26 Reflex save halves the initial damage and negates all ongoing damage. The save DC is Constitution-based.  &lt;/h5&gt;&lt;h5&gt;&lt;b&gt;Resistant Evolution (Su)&lt;/b&gt; Somalcygots have evolved in the harsh, unforgiving vacuum of space and developed fortified resistances to the myriad threats found in their environment, granting them a +2 resistance bonus on all saving throws.&lt;/h5&gt;&lt;/div&gt;&lt;br&gt;&lt;div&gt;&lt;h4&gt;&lt;p&gt;&lt;p&gt;Somalcygots are incredibly territorial; each claims roughly a mile-radius patch of desolate lunar surface as its chosen hunting ground, and only enters another's territory to mate. In order to preserve energy between meals, a somalcygot enters a trancelike hibernation during which it burrows in circles beneath the moon's surface within its territory with unthinking repetition. When it detects another creature nearby, the somalcygot awakens and enters a blood frenzy to capitalize on the rare meal, fighting relentlessly until the prey either is dead or escapes its territory. Only rarely do somalcygots pursue prey beyond the boundaries of their claimed hunting grounds, a behavior that serves both to preserve energy and to avoid needless conflict with other somalcygots that claim neighboring regions.  A typical adult somalcygot is 16 feet long and weighs 1,500 pounds.&lt;/p&gt;&lt;/h4&gt;&lt;/div&gt;</t>
  </si>
  <si>
    <t>Runeslave Hill Giant</t>
  </si>
  <si>
    <t>(+4 armor, +9 natural, -1 size)</t>
  </si>
  <si>
    <t>Fort +11, Ref +3, Will +4</t>
  </si>
  <si>
    <t>resist pain, rock catching</t>
  </si>
  <si>
    <t>exhaustion, fatigue, fear</t>
  </si>
  <si>
    <t>arcane decay</t>
  </si>
  <si>
    <t>greatclub +16/+11 (2d8+13) or  2 slams +15 (1d8+9)</t>
  </si>
  <si>
    <t>rock +7 (1d8+13)</t>
  </si>
  <si>
    <t>arcane surge, rock throwing (120 ft.)</t>
  </si>
  <si>
    <t>Str 29, Dex 10, Con 19, Int 4, Wis 8, Cha 5</t>
  </si>
  <si>
    <t>DiehardB, Iron Will, Martial Weapon Proficiency (greatclub), Power Attack, ToughnessB, Vital Strike, Weapon Focus (greatclub)</t>
  </si>
  <si>
    <t>Climb +14, Perception +7</t>
  </si>
  <si>
    <t>solitary, pair, or patrol (3-12)</t>
  </si>
  <si>
    <t>This lumbering giant has a strange, vacant expression, as well as a large glowing rune carved into its flesh.</t>
  </si>
  <si>
    <t>The ageless monuments and awesome cities of Thassilon rose upon the backs of countless slaves, but none bore the sin-poisoned civilization's burden more than the giants. Able to perform the work of dozens of human slaves, Thassilon's titanic servants-hill giants, stone giants, taiga giants, and others-crafted marvels nigh unparalleled in any era before or since, and shaped the face of what is now modern Varisia. Yet as viciously as the runelords worked their slaves and for all they demanded, the giant-crafted marvels were not enough. And thus, working the corrupt rune magic that was theirs alone, the runelords manufactured a damning curse and laid it over their most tireless and effective workers, and in so doing created a new breed of servant: the runeslave.  Numerous severe-looking runes spark and flicker upon a runeslave's body, seemingly seared into the creature's flesh. One of the runes is larger and more prominent than the others-this is always one of the runes of Thassilonian magic. Although a runeslave's mind is dulled, its muscles bulge grotesquely, as if barely contained beneath a thin layer of skin, and such behemoths move with unnatural agility for creatures of their ponderous size.  Note that while the runeslave template does make a giant more powerful (and thus increases its CR), few, if any giants would seek to gain a runeslave's powers. Despite the advantages the runeslave gains, what it loses in free will and longevity typically vastly outweigh the benefits. In combat, a runeslave is deadly and terrifying, but in life, the condition is rightly feared among giants as a devastating and debilitating curse.  Creating a Runeslave  "Runeslave" is an acquired template that can be added to any giant (referred to hereafter as the base creature). A runeslave uses all the base creature's statistics and special abilities except as noted here.  CR: Same as the base creature +1.  DEFENSIVE ABILITIES: A runeslave becomes immune to fear effects, exhaustion, and fatigue. In addition, all runeslaves gain the following additional defensive ability.  Resist Pain (Ex): Runeslaves can continue to function even after taking great punishment. They are immune to nonlethal damage. Against effects that inf lict pain (such as a symbol of pain spell), a runeslave gains a +4 bonus on all saving throws.  WEAKNESSES: Runeslaves gain the following weakness.  Arcane Decay (Su): The symbols etched upon a runeslave's body put great stress on its physical form, choking its mind and ultimately killing the giant in time. Each runeslave has a predominant Thassilonian rune associated with one school of magic inscribed on its body. Traditionally, this rune is of a school of magic directly opposed to the runelord the runeslave serves- all of the runeslaves encountered in this adventure bear the sign of wrath upon their bodies as a sort of brand of shame. The slow decay of a runeslave's mental faculties manifests as a gradual loss of life and sanity, represented by the accumulation of rune-shaped scars all over the body. The disease has no additional physical or mental effect until these magical runescars completely overwhelm their host, at which point the accumulated pain the giant has endured since becoming a runeslave is released in a fatal surge of unleashed suffering. All runeslaves are "infected" with this disease. Only limited wish, miracle, or wish can prevent or cure arcane decay, but in so doing removes the entire template, reverting the runeslave back to the base creature. Multiple successful Fortitude saves only delay the decay and do not cure the creature of the disease.  Arcane Decay: Inherited-non-contagious; save Fortitude DC 15; frequency 1/week; effect gain one runescar; cure none (but see above). When a runeslave's number of runescars equals its Hit Dice, it dies.  SPEED: A runeslave's base land speed is 20 feet faster than the base creature's. Other forms of movement, such as flying or swim speeds, are unaffected.  SPECIAL ATTACKS: A runeslave gains the following special attack.  Arcane Surge (Su): Once per day as a swift action, a runeslave can gain the benefits of the spell haste for 6 rounds. Using this ability forces the giant to make an additional Fortitude save against arcane decay, even if it has already made its weekly save to resist the disease.  ABILITIES: Change from the base creature as follows: Str +4, Dex +2, Int -2, Wis -2, Cha -2.  FEATS: Runeslaves gain Diehard and Toughness as bonus feats.  The Runeslave Curse  As the act of turning their giant servants into runeslaves swept across Thassilon, each of the seven runelords came to employ the corruptive magic in various ways. While in most of the runelords' holdings the giants merely continued to serve as expendable labor, in Bakrakhan, Runelord Alaznist incorporated runeslaves into her vast armies, using them as living siege engines. In Cyrusian, the domain of Pride, Runelord Xanderghul used the magic as a punishment upon any slave who garnered his fickle ire.  While the magic used to create runeslaves resided almost exclusively in the hands of the runelords, the number of giant slaves they deemed would benefit from this ultimately fatal "improvement" far exceeded the rulers' ability to transform. Thus, a number of different methods of creating runeslaves were created, each originating in a separate domain but eventually spreading throughout the empire.  ANCIENT RITE: In the Grand Sybaritum of Xin- Haruka, Runelord Krune grew weary of cursing filthy giant after filthy giant, and so devised a method to transform hundreds of his slaves at a time. Summoning whole legions of his giants before him, Krune called down the might of the rune goddess Lissala and cursed his slaves en masse, sending countless faithful slaves to their doom.  MINDERHAL'S CURSE: Minderhal's worship was never more prevalent than during the height of the Thassilonian empire, and as such, fear of his displeasure was a motivating force among the giants of that era. Legend held that Minderhal himself was involved in the creation of the first runeslaves, and that in a fit of anger at his giant worshipers, he granted humans the secrets of creating runeslaves. Regardless of this legend's veracity, there have been several cases of particularly blasphemous giants spontaneously transforming into runeslaves, supposedly as punishment from their god.  POISONING: In Edasseril, the domain of envy, the alchemists of Runelord Belimarius's vile and sprawling laboratories discovered a way to turn arcane decay into a toxin, allowing the disease to be delivered via poison. The poisoners never did find a way to cure the crippling madness caused by the poison-the toxin's high cost and the frustrating requirement of having to cure the giant's Wisdom drain before it could be put to work kept this poison from seeing greater use.  Runeslave Poison: Poison-ingested; save Fort DC 20; frequency 1/round for 6 rounds; effect confusion for 1 round and 1d4 Wisdom drain (if this results in the giant's Wisdom being drained to 0, the giant immediately transforms into a runeslave); cure 3 consecutive saves; cost 10,000 gp.  RUNESLAVE CAULDRON: Brought forth from Gastash, the domain of gluttony, these massive cauldrons were large enough to fit an adult stone giant and infused with necromantic energies. Any giant placed in a cauldron and then slain is immediately resurrected as a runeslave-see page 424 for further details on these sadistic magic items.</t>
  </si>
  <si>
    <t>&lt;link rel="stylesheet"href="PF.css"&gt;&lt;div&gt;&lt;h2&gt;Runeslave, Hill Giant&lt;/h2&gt;&lt;h3&gt;&lt;i&gt;This lumbering giant has a strange, vacant expression, as well as a large glowing rune carved into its flesh.&lt;/i&gt;&lt;/h3&gt;&lt;br&gt;&lt;/div&gt;&lt;div class="heading"&gt;&lt;p class="alignleft"&gt;Runeslave Hill Giant&lt;/p&gt;&lt;p class="alignright"&gt;CR 8&lt;/p&gt;&lt;div style="clear: both;"&gt;&lt;/div&gt;&lt;/div&gt;&lt;div&gt;&lt;h5&gt;&lt;b&gt;XP &lt;/b&gt;4,800&lt;/h5&gt;&lt;h5&gt;CE Large humanoid (giant)&lt;/h5&gt;&lt;h5&gt;&lt;b&gt;Init &lt;/b&gt;+0; &lt;b&gt;Senses &lt;/b&gt;low-light vision; Perception +7&lt;/h5&gt;&lt;/div&gt;&lt;hr/&gt;&lt;div&gt;&lt;h5&gt;&lt;b&gt;DEFENSE&lt;/b&gt;&lt;/h5&gt;&lt;/div&gt;&lt;hr/&gt;&lt;div&gt;&lt;h5&gt;&lt;b&gt;AC &lt;/b&gt;22, touch 9, flat-footed 22 (+4 armor, +9 natural, -1 size)&lt;/h5&gt;&lt;h5&gt;&lt;b&gt;hp &lt;/b&gt;95 (10d8+50)&lt;/h5&gt;&lt;h5&gt;&lt;b&gt;Fort &lt;/b&gt;+11, &lt;b&gt;Ref &lt;/b&gt;+3, &lt;b&gt;Will &lt;/b&gt;+4&lt;/h5&gt;&lt;h5&gt;&lt;b&gt;Defensive Abilities &lt;/b&gt;resist pain, rock catching; &lt;b&gt;Immune &lt;/b&gt;exhaustion, fatigue, fear&lt;/h5&gt;&lt;h5&gt;&lt;b&gt;Weaknesses &lt;/b&gt;arcane decay&lt;/h5&gt;&lt;/div&gt;&lt;hr/&gt;&lt;div&gt;&lt;h5&gt;&lt;b&gt;OFFENSE&lt;/b&gt;&lt;/h5&gt;&lt;/div&gt;&lt;hr/&gt;&lt;div&gt;&lt;h5&gt;&lt;b&gt;Spd &lt;/b&gt;60 ft. (50 ft. in armor)&lt;/h5&gt;&lt;h5&gt;&lt;b&gt;Melee &lt;/b&gt;greatclub +16/+11 (2d8+13) or &lt;/br&gt; 2 slams +15 (1d8+9)&lt;/h5&gt;&lt;h5&gt;&lt;b&gt;Ranged &lt;/b&gt;rock +7 (1d8+13)&lt;/h5&gt;&lt;h5&gt;&lt;b&gt;Space &lt;/b&gt;10 ft.; &lt;b&gt;Reach &lt;/b&gt;10 ft.&lt;/h5&gt;&lt;h5&gt;&lt;b&gt;Special Attacks &lt;/b&gt;arcane surge, rock throwing (120 ft.)&lt;/h5&gt;&lt;/div&gt;&lt;hr/&gt;&lt;div&gt;&lt;h5&gt;&lt;b&gt;STATISTICS&lt;/b&gt;&lt;/h5&gt;&lt;/div&gt;&lt;hr/&gt;&lt;div&gt;&lt;h5&gt;&lt;b&gt;Str &lt;/b&gt;29, &lt;b&gt;Dex &lt;/b&gt;10, &lt;b&gt;Con &lt;/b&gt;19, &lt;b&gt;Int &lt;/b&gt; 4, &lt;b&gt;Wis &lt;/b&gt;8, &lt;b&gt;Cha &lt;/b&gt;5&lt;/h5&gt;&lt;h5&gt;&lt;b&gt;Base Atk &lt;/b&gt;+7; &lt;b&gt;CMB &lt;/b&gt;+17; &lt;b&gt;CMD &lt;/b&gt;27&lt;/h5&gt;&lt;h5&gt;&lt;b&gt;Feats &lt;/b&gt;Diehard&lt;sup&gt;B&lt;/sup&gt;, Iron Will, Martial Weapon Proficiency (greatclub), Power Attack, Toughness&lt;sup&gt;B&lt;/sup&gt;, Vital Strike, Weapon Focus (greatclub)&lt;/h5&gt;&lt;h5&gt;&lt;b&gt;Skills &lt;/b&gt;Climb +14, Perception +7&lt;/h5&gt;&lt;h5&gt;&lt;b&gt;Languages &lt;/b&gt;Giant&lt;/h5&gt;&lt;/div&gt;&lt;hr/&gt;&lt;div&gt;&lt;h5&gt;&lt;b&gt;ECOLOGY&lt;/b&gt;&lt;/h5&gt;&lt;/div&gt;&lt;hr/&gt;&lt;div&gt;&lt;h5&gt;&lt;b&gt;Environment &lt;/b&gt; any&lt;/h5&gt;&lt;h5&gt;&lt;b&gt;Organization &lt;/b&gt;solitary, pair, or patrol (3-12)&lt;/h5&gt;&lt;h5&gt;&lt;b&gt;Treasure &lt;/b&gt;standard (hide armor, greatclub, other treasure)&lt;/h5&gt;&lt;/div&gt;&lt;br&gt;&lt;div&gt;&lt;h4&gt;&lt;p&gt;&lt;p&gt;The ageless monuments and awesome cities of Thassilon rose upon the backs of countless slaves, but none bore the sin-poisoned civilization's burden more than the giants. Able to perform the work of dozens of human slaves, Thassilon's titanic servants-hill giants, stone giants, taiga giants, and others-crafted marvels nigh unparalleled in any era before or since, and shaped the face of what is now modern Varisia. Yet as viciously as the runelords worked their slaves and for all they demanded, the giant-crafted marvels were not enough. And thus, working the corrupt rune magic that was theirs alone, the runelords manufactured a damning curse and laid it over their most tireless and effective workers, and in so doing created a new breed of servant: the runeslave.  Numerous severe-looking runes spark and flicker upon a runeslave's body, seemingly seared into the creature's flesh. One of the runes is larger and more prominent than the others-this is always one of the runes of Thassilonian magic. Although a runeslave's mind is dulled, its muscles bulge grotesquely, as if barely contained beneath a thin layer of skin, and such behemoths move with unnatural agility for creatures of their ponderous size.  Note that while the runeslave template does make a giant more powerful (and thus increases its CR), few, if any giants would seek to gain a runeslave's powers. Despite the advantages the runeslave gains, what it loses in free will and longevity typically vastly outweigh the benefits. In combat, a runeslave is deadly and terrifying, but in life, the condition is rightly feared among giants as a devastating and debilitating curse.  &lt;br&gt;&lt;b&gt;Creating a Runeslave &lt;/b&gt;&lt;br&gt; "Runeslave" is an acquired template that can be added to any giant (referred to hereafter as the base creature). A runeslave uses all the base creature's statistics and special abilities except as noted here.  &lt;br&gt;&lt;b&gt;CR:&lt;/b&gt; Same as the base creature +1.  &lt;br&gt;&lt;b&gt;DEFENSIVE ABILITIES:&lt;/b&gt; A runeslave becomes immune to fear effects, exhaustion, and fatigue. In addition, all runeslaves gain the following additional defensive ability.  &lt;i&gt;Resist Pain (Ex)&lt;/i&gt;: Runeslaves can continue to function even after taking great punishment. They are immune to nonlethal damage. Against effects that inf lict pain (such as a &lt;i&gt;symbol of pain&lt;/i&gt; spell), a runeslave gains a +4 bonus on all saving throws.  &lt;br&gt;&lt;b&gt;WEAKNESSES:&lt;/b&gt; Runeslaves gain the following weakness.  &lt;br&gt;&lt;i&gt;Arcane Decay (Su)&lt;/i&gt;: The symbols etched upon a runeslave's body put great stress on its physical form, choking its mind and ultimately killing the giant in time. Each runeslave has a predominant Thassilonian rune associated with one school of magic inscribed on its body. Traditionally, this rune is of a school of magic directly opposed to the runelord the runeslave serves- all of the runeslaves encountered in this adventure bear the sign of wrath upon their bodies as a sort of brand of shame. The slow decay of a runeslave's mental faculties manifests as a gradual loss of life and sanity, represented by the accumulation of rune-shaped scars all over the body. The disease has no additional physical or mental effect until these magical runescars completely overwhelm their host, at which point the accumulated pain the giant has endured since becoming a runeslave is released in a fatal surge of unleashed suffering. All runeslaves are "infected" with this disease. Only &lt;i&gt;limited &lt;i&gt;wish&lt;/i&gt;&lt;/i&gt;, &lt;i&gt;miracle&lt;/i&gt;, or &lt;i&gt;wish&lt;/i&gt; can prevent or cure arcane decay, but in so doing removes the entire template, reverting the runeslave back to the base creature. Multiple successful Fortitude saves only delay the decay and do not cure the creature of the disease.  &lt;br&gt;&lt;i&gt;Arcane Decay&lt;/i&gt;: Inherited-non-contagious; save Fortitude DC 15; frequency 1/week; effect gain one runescar; cure none (but see above). When a runeslave's number of runescars equals its Hit Dice, it dies.  &lt;br&gt;&lt;b&gt;SPEED:&lt;/b&gt; A runeslave's base land speed is 20 feet faster than the base creature's. Other forms of movement, such as flying or swim speeds, are unaffected.  &lt;br&gt;&lt;b&gt;SPECIAL ATTACKS:&lt;/b&gt; A runeslave gains the following special attack.  &lt;br&gt;&lt;i&gt;Arcane Surge (Su):&lt;/i&gt; Once per day as a swift action, a runeslave can gain the benefits of the spell &lt;i&gt;haste&lt;/i&gt; for 6 rounds. Using this ability forces the giant to make an additional Fortitude save against arcane decay, even if it has already made its weekly save to resist the disease.  &lt;br&gt;&lt;b&gt;ABILITIES:&lt;/b&gt; Change from the base creature as follows: Str +4, Dex +2, Int -2, Wis -2, Cha -2.  &lt;br&gt;&lt;b&gt;FEATS:&lt;/b&gt; Runeslaves gain Diehard and Toughness as bonus feats.  &lt;br&gt;&lt;b&gt;The Runeslave Curse&lt;/b&gt;&lt;br&gt; As the act of turning their giant servants into runeslaves swept across Thassilon, each of the seven runelords came to employ the corruptive magic in various ways. While in most of the runelords' holdings the giants merely continued to serve as expendable labor, in Bakrakhan, Runelord Alaznist incorporated runeslaves into her vast armies, using them as living siege engines. In Cyrusian, the domain of Pride, Runelord Xanderghul used the magic as a punishment upon any slave who garnered his fickle ire.  While the magic used to create runeslaves resided almost exclusively in the hands of the runelords, the number of giant slaves they deemed would benefit from this ultimately fatal "improvement" far exceeded the rulers' ability to transform. Thus, a number of different methods of creating runeslaves were created, each originating in a separate domain but eventually spreading throughout the empire.  &lt;br&gt;&lt;b&gt;ANCIENT RITE:&lt;/b&gt; In the Grand Sybaritum of Xin- Haruka, Runelord Krune grew weary of cursing filthy giant after filthy giant, and so devised a method to transform hundreds of his slaves at a time. Summoning whole legions of his giants before him, Krune called down the might of the rune goddess Lissala and cursed his slaves en masse, sending countless faithful slaves to their doom.  &lt;br&gt;&lt;b&gt;MINDERHAL'S CURSE:&lt;/b&gt; Minderhal's worship was never more prevalent than during the height of the Thassilonian empire, and as such, fear of his displeasure was a motivating force among the giants of that era. Legend held that Minderhal himself was involved in the creation of the first runeslaves, and that in a fit of anger at his giant worshipers, he granted humans the secrets of creating runeslaves. Regardless of this legend's veracity, there have been several cases of particularly blasphemous giants spontaneously transforming into runeslaves, supposedly as punishment from their god.  &lt;br&gt;&lt;b&gt;POISONING:&lt;/b&gt; In Edasseril, the domain of envy, the alchemists of Runelord Belimarius's vile and sprawling laboratories discovered a way to turn arcane decay into a toxin, allowing the disease to be delivered via poison. The poisoners never did find a way to cure the crippling madness caused by the poison-the toxin's high &lt;i&gt;cost&lt;/i&gt; and the frustrating requirement of having to cure the giant's Wisdom drain before it could be put to work kept this poison from seeing greater use.  &lt;br&gt;&lt;i&gt;Runeslave Poison&lt;/i&gt;: Poison-ingested; save Fort DC 20; frequency 1/round for 6 rounds; effect confusion for 1 round and 1d4 Wisdom drain (if this results in the giant's Wisdom being drained to 0, the giant immediately transforms into a runeslave); cure 3 consecutive saves; &lt;i&gt;cost&lt;/i&gt; 10,000 gp.  &lt;br&gt;&lt;b&gt;RUNESLAVE CAULDRON:&lt;/b&gt; Brought forth from Gastash, the domain of gluttony, these massive cauldrons were large enough to fit an adult stone giant and infused with necromantic energies. Any giant placed in a cauldron and then slain is immediately resurrected as a runeslave-see page 424 for further details on these sadistic magic items.&lt;/p&gt;&lt;/h4&gt;&lt;/div&gt;</t>
  </si>
  <si>
    <t>Scarlet Walker</t>
  </si>
  <si>
    <t>bloodsense, darkvision 60 ft., detect thoughts; Perception +24</t>
  </si>
  <si>
    <t>28, touch 18, flat-footed 18</t>
  </si>
  <si>
    <t>(+9 Dex, +1 dodge, +10 natural, -2 size)</t>
  </si>
  <si>
    <t>Fort +10, Ref +19, Will +15</t>
  </si>
  <si>
    <t>2 claws +23 (2d6+7/19-20 plus bleed), tentacles +18 (4d6+3 plus bleed and paralysis)</t>
  </si>
  <si>
    <t>bleed (1d6), blood-draining gaze, paralysis (1d4 rounds, DC 23)</t>
  </si>
  <si>
    <t>Spell-Like Abilities (CL 12th; concentration +17)  Constant-air walk, detect thoughts  At Will-sending  3/day-confusion (DC 19), demand (DC 23), quickened lesser confusion (DC 16)  1/day-feeblemind (DC 20), insanity (DC 22), true seeing</t>
  </si>
  <si>
    <t>Str 24, Dex 29, Con 21, Int 14, Wis 20, Cha 21</t>
  </si>
  <si>
    <t>45 (53 vs. trip)</t>
  </si>
  <si>
    <t>Combat Reflexes, Dodge, Improved Critical (claws), Mobility, Power Attack, Quicken Spell-Like Ability (lesser confusion), Spring Attack, Weapon Finesse</t>
  </si>
  <si>
    <t>Acrobatics +28 (+32 when jumping), Climb +15, Intimidate +24, Knowledge (arcana) +21, Knowledge (nature) +21, Knowledge (planes) +21, Perception +24, Sense Motive +24, Stealth +20</t>
  </si>
  <si>
    <t>Aklo, Infernal; telepathy 300 ft.</t>
  </si>
  <si>
    <t>solitary, pair, or crowd (3-8)</t>
  </si>
  <si>
    <t>This crimson horror walks upon six long, thin legs. Its face is neither that of a skull nor spider, but some horrid mix of the two.</t>
  </si>
  <si>
    <t>Blood-Draining Gaze (Su) All creatures within 20 feet of a scarlet walker are subject to the monster's eerie blood-draining gaze. Affected creatures must succeed at a DC 23 Fortitude save or thin streams of blood pour from their eyes, flowing through the air and into the eye socket-like pits in the scarlet walker's face. This does not impact the victim's vision, but does deal 1 point of Constitution damage and sickens the victim for 1 round from the hideous pain. A creature already suffering from a bleed effect takes a -4 penalty on the saving throw. This is a bleed effect. The save DC is Constitution-based.  Bloodsense (Su) A scarlet walker can sense living creatures with blood in their veins, or undead creatures that feed on blood (such as vampires). This ability functions like blindsight to a range of 60 feet.</t>
  </si>
  <si>
    <t>The scarlet walker is an alien entity from some other dimension, often conjured by the wizards of Thassilon to serve as a minion. Scarlet walkers were particularly favored for their adeptness at interrogating prisoners, either via torture, or via the creatures' uncanny ability to mentally compel both actions and compliance. Once an interrogation was over, the scarlet walker's master typically commanded the monster to render the victim insane or feebleminded if mere death wasn't appropriate.  Scarlet walkers themselves hail from the nightmare realm of Leng, where they walk amid strange, stony deserts and stride through the skies above. No mere predators, scarlet walkers build immense hives of coagulated blood and tissue in nameless mountain valleys, and the flavors of various creatures' blood is an inexhaustible topic of discussion among their kind.</t>
  </si>
  <si>
    <t>&lt;link rel="stylesheet"href="PF.css"&gt;&lt;div&gt;&lt;h2&gt;Scarlet Walker&lt;/h2&gt;&lt;h3&gt;&lt;i&gt;This crimson horror walks upon six long, thin legs. Its face is neither that of a skull nor spider, but some horrid mix of the two.&lt;/i&gt;&lt;/h3&gt;&lt;br&gt;&lt;/div&gt;&lt;div class="heading"&gt;&lt;p class="alignleft"&gt;Scarlet Walker&lt;/p&gt;&lt;p class="alignright"&gt;CR 12&lt;/p&gt;&lt;div style="clear: both;"&gt;&lt;/div&gt;&lt;/div&gt;&lt;div&gt;&lt;h5&gt;&lt;b&gt;XP &lt;/b&gt;19,200&lt;/h5&gt;&lt;h5&gt;LE Huge outsider (evil, extraplanar, lawful)&lt;/h5&gt;&lt;h5&gt;&lt;b&gt;Init &lt;/b&gt;+9; &lt;b&gt;Senses &lt;/b&gt;bloodsense, darkvision 60 ft., &lt;i&gt;detect thoughts&lt;/i&gt;; Perception +24&lt;/h5&gt;&lt;/div&gt;&lt;hr/&gt;&lt;div&gt;&lt;h5&gt;&lt;b&gt;DEFENSE&lt;/b&gt;&lt;/h5&gt;&lt;/div&gt;&lt;hr/&gt;&lt;div&gt;&lt;h5&gt;&lt;b&gt;AC &lt;/b&gt;28, touch 18, flat-footed 18 (+9 Dex, +1 dodge, +10 natural, -2 size)&lt;/h5&gt;&lt;h5&gt;&lt;b&gt;hp &lt;/b&gt;168 (16d10+80); fast healing 10&lt;/h5&gt;&lt;h5&gt;&lt;b&gt;Fort &lt;/b&gt;+10, &lt;b&gt;Ref &lt;/b&gt;+19, &lt;b&gt;Will &lt;/b&gt;+15&lt;/h5&gt;&lt;h5&gt;&lt;b&gt;Defensive Abilities &lt;/b&gt;evasion; &lt;b&gt;Immune &lt;/b&gt;acid, cold, poison; &lt;b&gt;SR &lt;/b&gt;23&lt;/h5&gt;&lt;h5&gt;&lt;b&gt;Weaknesses &lt;/b&gt;vulnerable to electricity&lt;/h5&gt;&lt;/div&gt;&lt;hr/&gt;&lt;div&gt;&lt;h5&gt;&lt;b&gt;OFFENSE&lt;/b&gt;&lt;/h5&gt;&lt;/div&gt;&lt;hr/&gt;&lt;div&gt;&lt;h5&gt;&lt;b&gt;Spd &lt;/b&gt;40 ft., climb 40 ft.&lt;/h5&gt;&lt;h5&gt;&lt;b&gt;Melee &lt;/b&gt;2 claws +23 (2d6+7/19-20 plus bleed), tentacles +18 (4d6+3 plus bleed and paralysis)&lt;/h5&gt;&lt;h5&gt;&lt;b&gt;Space &lt;/b&gt;15 ft.; &lt;b&gt;Reach &lt;/b&gt;30 ft.&lt;/h5&gt;&lt;h5&gt;&lt;b&gt;Special Attacks &lt;/b&gt;bleed (1d6), blood-draining gaze, paralysis (1d4 rounds, DC 23)&lt;/h5&gt;&lt;h5&gt;&lt;b&gt;Spell-Like Abilities&lt;/b&gt; (CL 12th; concentration +17)  &lt;/br&gt;Constant&amp;mdash;&lt;i&gt;air walk&lt;/i&gt;, &lt;i&gt;detect thoughts&lt;/i&gt; &lt;/br&gt;At Will&amp;mdash;&lt;i&gt;sending&lt;/i&gt; &lt;/br&gt;3/day&amp;mdash;&lt;i&gt;confusion&lt;/i&gt; (DC 19), &lt;i&gt;demand&lt;/i&gt; (DC 23), quickened &lt;i&gt;lesser&lt;/i&gt; &lt;i&gt;confusion&lt;/i&gt; (DC 16) &lt;/br&gt;1/day&amp;mdash;&lt;i&gt;feeblemind&lt;/i&gt; (DC 20), &lt;i&gt;insanity&lt;/i&gt; (DC 22), &lt;i&gt;true seeing&lt;/i&gt;&lt;/h5&gt;&lt;/h5&gt;&lt;/div&gt;&lt;hr/&gt;&lt;div&gt;&lt;h5&gt;&lt;b&gt;STATISTICS&lt;/b&gt;&lt;/h5&gt;&lt;/div&gt;&lt;hr/&gt;&lt;div&gt;&lt;h5&gt;&lt;b&gt;Str &lt;/b&gt;24, &lt;b&gt;Dex &lt;/b&gt;29, &lt;b&gt;Con &lt;/b&gt;21, &lt;b&gt;Int &lt;/b&gt; 14, &lt;b&gt;Wis &lt;/b&gt;20, &lt;b&gt;Cha &lt;/b&gt;21&lt;/h5&gt;&lt;h5&gt;&lt;b&gt;Base Atk &lt;/b&gt;+16; &lt;b&gt;CMB &lt;/b&gt;+25; &lt;b&gt;CMD &lt;/b&gt;45 (53 vs. trip)&lt;/h5&gt;&lt;h5&gt;&lt;b&gt;Feats &lt;/b&gt;Combat Reflexes, Dodge, Improved Critical (claws), Mobility, Power Attack, Quicken Spell-Like Ability (&lt;i&gt;lesser&lt;/i&gt; &lt;i&gt;confusion&lt;/i&gt;), Spring Attack, Weapon Finesse&lt;/h5&gt;&lt;h5&gt;&lt;b&gt;Skills &lt;/b&gt;Acrobatics +28 (+32 when jumping), Climb +15, Intimidate +24, Knowledge (arcana) +21, Knowledge (nature) +21, Knowledge (planes) +21, Perception +24, Sense Motive +24, Stealth +20&lt;/h5&gt;&lt;h5&gt;&lt;b&gt;Languages &lt;/b&gt;Aklo, Infernal; telepathy 300 ft.&lt;/h5&gt;&lt;h5&gt;&lt;b&gt;SQ &lt;/b&gt;compression, no breath&lt;/h5&gt;&lt;/div&gt;&lt;hr/&gt;&lt;div&gt;&lt;h5&gt;&lt;b&gt;ECOLOGY&lt;/b&gt;&lt;/h5&gt;&lt;/div&gt;&lt;hr/&gt;&lt;div&gt;&lt;h5&gt;&lt;b&gt;Environment &lt;/b&gt; any&lt;/h5&gt;&lt;h5&gt;&lt;b&gt;Organization &lt;/b&gt;solitary, pair, or crowd (3-8)&lt;/h5&gt;&lt;h5&gt;&lt;b&gt;Treasure &lt;/b&gt;standard&lt;/h5&gt;&lt;/div&gt;&lt;hr/&gt;&lt;div&gt;&lt;h5&gt;&lt;b&gt;SPECIAL ABILITIES&lt;/b&gt;&lt;/h5&gt;&lt;/div&gt;&lt;hr/&gt;&lt;div&gt;&lt;h5&gt;&lt;b&gt;Blood-Draining Gaze (Su)&lt;/b&gt; All creatures within 20 feet of a scarlet walker are subject to the monster's eerie blood-draining gaze. Affected creatures must succeed at a DC 23 Fortitude save or thin streams of blood pour from their eyes, flowing through the air and into the eye socket-like pits in the scarlet walker's face. This does not impact the victim's vision, but does deal 1 point of Constitution damage and sickens the victim for 1 round from the hideous pain. A creature already suffering from a bleed effect takes a -4 penalty on the saving throw. This is a bleed effect. The save DC is Constitution-based.  &lt;/h5&gt;&lt;h5&gt;&lt;b&gt;Bloodsense (Su)&lt;/b&gt; A scarlet walker can sense living creatures with blood in their veins, or undead creatures that feed on blood (such as vampires). This ability functions like blindsight to a range of 60 feet.&lt;/h5&gt;&lt;/div&gt;&lt;br&gt;&lt;div&gt;&lt;h4&gt;&lt;p&gt;&lt;p&gt;The scarlet walker is an alien entity from some other dimension, often conjured by the wizards of Thassilon to serve as a minion. Scarlet walkers were particularly favored for their adeptness at interrogating prisoners, either via torture, or via the creatures' uncanny ability to mentally compel both actions and compliance. Once an interrogation was over, the scarlet walker's master typically commanded the monster to render the victim insane or &lt;i&gt;feeblemind&lt;/i&gt;ed if mere death wasn't appropriate.  Scarlet walkers themselves hail from the nightmare realm of Leng, where they walk amid strange, stony deserts and stride through the skies above. No mere predators, scarlet walkers build immense hives of coagulated blood and tissue in nameless mountain valleys, and the flavors of various creatures' blood is an inexhaustible topic of discussion among their kind.&lt;/p&gt;&lt;/h4&gt;&lt;/div&gt;</t>
  </si>
  <si>
    <t>Skull Ripper</t>
  </si>
  <si>
    <t>dread visage (30 ft., DC 18)</t>
  </si>
  <si>
    <t>(15d10+30)</t>
  </si>
  <si>
    <t>Fort +5, Ref +10, Will +6</t>
  </si>
  <si>
    <t>2 claws +20 (2d6+6/19-20 plus grab), sting +20 (1d10+6 plus poison)</t>
  </si>
  <si>
    <t>behead, constrict 2d6+9</t>
  </si>
  <si>
    <t>Str 22, Dex 16, Con -, Int 5, Wis 13, Cha 12</t>
  </si>
  <si>
    <t>Bleeding Critical, Combat Reflexes, Critical Focus, Improved Critical (claw), Lightning Reflexes, Power Attack, Skill Focus (Stealth), Vital Strike</t>
  </si>
  <si>
    <t>Climb +19, Stealth +15</t>
  </si>
  <si>
    <t>Thassilonian (cannot speak)</t>
  </si>
  <si>
    <t>This chittering, scorpion-shaped monstrosity appears to be made of a hideous mix of chitinous limbs and human skulls.</t>
  </si>
  <si>
    <t>Behead (Ex) A skull ripper is an expert at collecting its favorite trophies-skulls. Once it has pinned a foe, it can attempt to behead the victim with a single gut-wrenching rip of its claws. This attempt is made as part of the grapple check to maintain an existing pin, and if successful, deals 4d6+18 points of damage to the victim. If this damage is enough to bring the target below 0 hit points, the victim must succeed at a DC 23 Fortitude save to resist having its head torn from its body, which results in instant death for most creatures. The save DC is Strength-based.  Dread Visage (Su) All creatures within 30 feet that can see a skull ripper must make a DC 18 Will save at the start of their turn in order to avoid becoming frightened for 1 round. If the victim recognizes any of the heads affixed to the skull ripper's body as having once belonged to friends or allies, that victim takes a -4 penalty on the save. A creature that succeeds at the save is immune to the dread visage of that particular skull ripper for 24 hours. This is a mind-affecting fear effect. The save DC is Charisma-based.  Poison (Su) Sting-injury; save Fort DC 17; frequency 1/round for 6 rounds; effect 1d4 Dex; cure 2 consecutive saves. The save DC is Constitution-based.</t>
  </si>
  <si>
    <t>Skull rippers were once guardians of the dead, the grim custodians of the great ossuaries of Thassilon. Although most skull rippers are discovered in ancient tombs and sepulchers, occasionally a geological upheaval or massive flood destroys a given catacomb or leaves a skull ripper stranded. In these cases, the construct emerges and ventures forth into the world above, harvesting skulls and causing widespread panic as it searches for a new tomb to guard.  Construction  A skull ripper is made from the carcasses of dead vermin and skulls, either harvested by the creator or purchased from shady adventurers for roughly 500 gp in total.  SKULL RIPPER  CL 13th; Price 30,500 gp  CONSTRUCTION  Requirements Craft Construct, animate dead, fear, geas/ quest, keen edge, limited wish; Skill Heal or Knowledge (engineering) DC 15; Cost 15,500 gp</t>
  </si>
  <si>
    <t>&lt;link rel="stylesheet"href="PF.css"&gt;&lt;div&gt;&lt;h2&gt;Skull Ripper&lt;/h2&gt;&lt;h3&gt;&lt;i&gt;This chittering, scorpion-shaped monstrosity appears to be made of a hideous mix of chitinous limbs and human skulls.&lt;/i&gt;&lt;/h3&gt;&lt;br&gt;&lt;/div&gt;&lt;div class="heading"&gt;&lt;p class="alignleft"&gt;Skull Ripper&lt;/p&gt;&lt;p class="alignright"&gt;CR 9&lt;/p&gt;&lt;div style="clear: both;"&gt;&lt;/div&gt;&lt;/div&gt;&lt;div&gt;&lt;h5&gt;&lt;b&gt;XP &lt;/b&gt;6,400&lt;/h5&gt;&lt;h5&gt;CN Large construct &lt;/h5&gt;&lt;h5&gt;&lt;b&gt;Init &lt;/b&gt;+3; &lt;b&gt;Senses &lt;/b&gt;darkvision 60 ft., low-light vision; Perception +1&lt;/h5&gt;&lt;h5&gt;&lt;b&gt;Aura &lt;/b&gt;dread visage (30 ft., DC 18)&lt;/h5&gt;&lt;/div&gt;&lt;hr/&gt;&lt;div&gt;&lt;h5&gt;&lt;b&gt;DEFENSE&lt;/b&gt;&lt;/h5&gt;&lt;/div&gt;&lt;hr/&gt;&lt;div&gt;&lt;h5&gt;&lt;b&gt;AC &lt;/b&gt;24, touch 12, flat-footed 21 (+3 Dex, +12 natural, -1 size)&lt;/h5&gt;&lt;h5&gt;&lt;b&gt;hp &lt;/b&gt;112 (15d10+30)&lt;/h5&gt;&lt;h5&gt;&lt;b&gt;Fort &lt;/b&gt;+5, &lt;b&gt;Ref &lt;/b&gt;+10, &lt;b&gt;Will &lt;/b&gt;+6&lt;/h5&gt;&lt;h5&gt;&lt;b&gt;DR &lt;/b&gt;5/adamantine; &lt;b&gt;Immune &lt;/b&gt;construct traits; &lt;b&gt;Resist &lt;/b&gt;cold 10; &lt;b&gt;SR &lt;/b&gt;20&lt;/h5&gt;&lt;/div&gt;&lt;hr/&gt;&lt;div&gt;&lt;h5&gt;&lt;b&gt;OFFENSE&lt;/b&gt;&lt;/h5&gt;&lt;/div&gt;&lt;hr/&gt;&lt;div&gt;&lt;h5&gt;&lt;b&gt;Spd &lt;/b&gt;40 ft., climb 40 ft.&lt;/h5&gt;&lt;h5&gt;&lt;b&gt;Melee &lt;/b&gt;2 claws +20 (2d6+6/19-20 plus grab), sting +20 (1d10+6 plus poison)&lt;/h5&gt;&lt;h5&gt;&lt;b&gt;Space &lt;/b&gt;10 ft.; &lt;b&gt;Reach &lt;/b&gt;10 ft.&lt;/h5&gt;&lt;h5&gt;&lt;b&gt;Special Attacks &lt;/b&gt;behead, constrict 2d6+9&lt;/h5&gt;&lt;/div&gt;&lt;hr/&gt;&lt;div&gt;&lt;h5&gt;&lt;b&gt;STATISTICS&lt;/b&gt;&lt;/h5&gt;&lt;/div&gt;&lt;hr/&gt;&lt;div&gt;&lt;h5&gt;&lt;b&gt;Str &lt;/b&gt;22, &lt;b&gt;Dex &lt;/b&gt;16, &lt;b&gt;Con &lt;/b&gt;-, &lt;b&gt;Int &lt;/b&gt; 5, &lt;b&gt;Wis &lt;/b&gt;13, &lt;b&gt;Cha &lt;/b&gt;12&lt;/h5&gt;&lt;h5&gt;&lt;b&gt;Base Atk &lt;/b&gt;+15; &lt;b&gt;CMB &lt;/b&gt;+22 (+26 grapple); &lt;b&gt;CMD &lt;/b&gt;35 (47 vs. trip)&lt;/h5&gt;&lt;h5&gt;&lt;b&gt;Feats &lt;/b&gt;Bleeding Critical, Combat Reflexes, Critical Focus, Improved Critical (claw), Lightning Reflexes, Power Attack, Skill Focus (Stealth), Vital Strike&lt;/h5&gt;&lt;h5&gt;&lt;b&gt;Skills &lt;/b&gt;Climb +19, Stealth +15&lt;/h5&gt;&lt;h5&gt;&lt;b&gt;Languages &lt;/b&gt;Thassilonian (cannot speak)&lt;/h5&gt;&lt;/div&gt;&lt;hr/&gt;&lt;div&gt;&lt;h5&gt;&lt;b&gt;ECOLOGY&lt;/b&gt;&lt;/h5&gt;&lt;/div&gt;&lt;hr/&gt;&lt;div&gt;&lt;h5&gt;&lt;b&gt;Environment &lt;/b&gt; any&lt;/h5&gt;&lt;h5&gt;&lt;b&gt;Organization &lt;/b&gt;solitary, pair, or nest (3-8)&lt;/h5&gt;&lt;h5&gt;&lt;b&gt;Treasure &lt;/b&gt;standard&lt;/h5&gt;&lt;/div&gt;&lt;hr/&gt;&lt;div&gt;&lt;h5&gt;&lt;b&gt;SPECIAL ABILITIES&lt;/b&gt;&lt;/h5&gt;&lt;/div&gt;&lt;hr/&gt;&lt;div&gt;&lt;/h5&gt;&lt;h5&gt;&lt;b&gt;Behead (Ex)&lt;/b&gt; A skull ripper is an expert at collecting its favorite trophies-skulls. Once it has pinned a foe, it can attempt to behead the victim with a single gut-wrenching rip of its claws. This attempt is made as part of the grapple check to maintain an existing pin, and if successful, deals 4d6+18 points of damage to the victim. If this damage is enough to bring the target below 0 hit points, the victim must succeed at a DC 23 Fortitude save to resist having its head torn from its body, which results in instant death for most creatures. The save DC is Strength-based.  &lt;/h5&gt;&lt;h5&gt;&lt;b&gt;Dread Visage (Su)&lt;/b&gt; All creatures within 30 feet that can see a skull ripper must make a DC 18 Will save at the start of their turn in order to avoid becoming frightened for 1 round. If the victim recognizes any of the heads affixed to the skull ripper's body as having once belonged to friends or allies, that victim takes a -4 penalty on the save. A creature that succeeds at the save is immune to the dread visage of that particular skull ripper for 24 hours. This is a mind-affecting &lt;i&gt;fear&lt;/i&gt; effect. The save DC is Charisma-based.  &lt;/h5&gt;&lt;h5&gt;&lt;b&gt;Poison (Su)&lt;/b&gt; Sting-injury; &lt;i&gt;save&lt;/i&gt; Fort DC 17; &lt;i&gt;frequency&lt;/i&gt; 1/round for 6 rounds; &lt;i&gt;effect&lt;/i&gt; 1d4 Dex; &lt;i&gt;cure&lt;/i&gt; 2 consecutive &lt;i&gt;save&lt;/i&gt;s. The save DC is Constitution-based.&lt;/h5&gt;&lt;/div&gt;&lt;br&gt;&lt;div&gt;&lt;h4&gt;&lt;p&gt;&lt;p&gt;Skull rippers were once guardians of the dead, the grim custodians of the great ossuaries of Thassilon. Although most skull rippers are discovered in ancient tombs and sepulchers, occasionally a geological upheaval or massive flood destroys a given catacomb or leaves a skull ripper stranded. In these cases, the construct emerges and ventures forth into the world above, harvesting skulls and causing widespread panic as it searches for a new tomb to guard.  &lt;br&gt;&lt;b&gt;Construction&lt;/b&gt;&lt;br&gt;  A skull ripper is made from the carcasses of dead vermin and skulls, either harvested by the creator or purchased from shady adventurers for roughly 500 gp in total.  &lt;/h5&gt;&lt;h5&gt;&lt;b&gt;SKULL RIPPER &lt;/b&gt; &lt;br&gt;&lt;b&gt;CL&lt;/b&gt; 13th; &lt;b&gt;Price&lt;/b&gt; 30,500 gp  &lt;/h5&gt;&lt;h5&gt;&lt;b&gt;CONSTRUCTION &lt;/b&gt; &lt;/h5&gt;&lt;h5&gt;&lt;b&gt;Requirements &lt;/b&gt;Craft Construct, &lt;i&gt;animate dead&lt;/i&gt;, &lt;i&gt;fear&lt;/i&gt;, &lt;i&gt;geas/ quest&lt;/i&gt;, &lt;i&gt;keen edge&lt;/i&gt;, &lt;i&gt;limited wish&lt;/i&gt;; &lt;b&gt;Skill&lt;/b&gt; Heal or Knowledge (engineering) DC 15; &lt;b&gt;Cost&lt;/b&gt; 15,500 gp&lt;/p&gt;&lt;/h4&gt;&lt;/div&gt;</t>
  </si>
  <si>
    <t>Bogwid</t>
  </si>
  <si>
    <t>revolting aura (10 ft., DC 13 Fort)</t>
  </si>
  <si>
    <t>(+4 Dex, +5 natural)</t>
  </si>
  <si>
    <t>2 slams +7 (1d6+4 plus nauseating touch)</t>
  </si>
  <si>
    <t>offspring +7 ranged touch (1d2 bleed plus disease)</t>
  </si>
  <si>
    <t>ravenous young</t>
  </si>
  <si>
    <t>Str 19, Dex 18, Con 18, Int 3, Wis 4, Cha 13</t>
  </si>
  <si>
    <t>Improved Initiative, Stealthy, Toughness</t>
  </si>
  <si>
    <t>Climb +16, Escape Artist +6, Perception +2, Stealth +11 (+19 in swamps), Swim +12</t>
  </si>
  <si>
    <t xml:space="preserve"> any swamps or underground</t>
  </si>
  <si>
    <t>solitary or clutch (1 adult plus 2-8 adolescents)</t>
  </si>
  <si>
    <t>This nightmare shambles along the ground on eight muscular tentacles that leave behind a clear viscous residue stinking of putrefaction. Its amphibian skin is moist, green-black, and covered in warts and protuberances. On its back, dozens of fist-sized pustules shift and pulsate with nauseating vitality, like sentient oily bubbles threatening to burst.</t>
  </si>
  <si>
    <t>AP 62</t>
  </si>
  <si>
    <t>Disease (Ex) Bogwid Fever: Bite-injury; save Fort DC 16, onset 1 day, frequency 1/day, effect 1d2 Str damage and shaken, cure 2 consecutive saves. The DC save is Constitution-based.  Nauseating Touch (Ex) The bogwid's touch is disgusting. Creatures hit by its slam attack must succeed at a DC 16 Fortitude save or be nauseated for 1 round. The save DC is Constitution-based.  Ravenous Young (Ex) Each round, a bogwid can launch one of the offspring clinging to its back at a target within 10 feet as a ranged touch attack. On a successful hit, the offspring attaches itself to the target and begins draining blood, automatically dealing 1d2 points of bleed damage each round (and possibly infecting the target with bogwid fever). As a full-round action, a creature can attempt to remove one of these offspring, either by bludgeoning it with a fist or pulling it off. Either way, removing an offspring kills the larval creature. Someone other than the target the offspring is attached to can also perform this action. Anyone using a weapon to kill or remove an attached offspring deals half of the damage to the creature to which the offspring is attached. A bogwid can launch up to 10 offspring per day before it must rest and gestate more larval young.  Revolting Aura (Ex) The bogwid is both visually and odoriferously revolting. Any creature within 10 feet of a bogwid must succeed at a DC 16 Fortitude save or be sickened. This effect persists as long as the creature is within the aura and for 2 rounds thereafter. A creature that successfully saves is not subject to the same bogwid's revolting aura for 24 hours. The save DC is Constitution-based.</t>
  </si>
  <si>
    <t>Aberrant beasts of ancient origin, bogwids are loathsome, skulking predators that inhabit the gloomy swamps and damp subterranean places of the world. Looking like a bloated, eight-limbed, greenish-black mix of frog and tentacled beast, this asexual creature is most notorious for the larvae it carries on its back.  Ecology  Some scholars suggest the large, muscular body of the bogwid serves as little more than transport for its ravenous young-30 to 40 fist-sized, pustule-like protuberances that cling to its back, inf lating and def lating, shifting and quivering with disturbing vitality. The bogwid attacks with two of its undulating tentacles, the bottoms of which are lined with ragged, bony ridges that can tear hungrily into exposed flesh. However, the more disturbing danger is those pulsating orbs of flesh on its back: larvae that are capable of launching themselves as far as 10 feet and attaching to creatures with their fanged sucker mouths. Once one of these disgusting things sinks its jagged teeth into flesh, it begins sucking blood and does not release its grip until it or the target is dead. When a bogwid makes a kill, several of its young jump upon the warm carcass and feed greedily. If the victim is a Medium or larger creature, these rapacious larvae fight for the opportunity to burrow into the corpse. Over the course of 2 weeks, the burrowed creatures gestate, and the cadaver bloats until an adolescent bogwid (a bogwid with the young template) gruesomely bursts forth. The larger the kill, the more of the bogwid's young can burrow in and hatch out as adolescents; a Large victim can accommodate two larvae, a Huge victim four larvae, a Gargantuan victim eight larvae, and a Colossal victim 16 larvae. A creature smaller than Medium doesn't possess sufficient nutrition for bogwid larvae to gestate properly. As a result, adult bogwids tend to completely consume smaller kills instead of leaving them for the larvae. Bogwids that inhabit seaside haunts are not averse to eating carrion. Indeed, a sizable sea creature whose carcass washes ashore (a whale, for instance) is usually set upon by a nearby bogwid, whose ravenous larvae tunnel their way into the rotting flesh, and several days later erupt like a crawling, monstrous plague. In this way, large clutches of these foul beasts can come to infest coastal areas. The bogwid is generally nocturnal, though it is not unusual for one to hunt during the day if it has gone a long time without feeding. A bogwid hunts patiently, concealing itself well in its natural habitat by heaping sand, seaweed, vegetation, and other detritus onto its body. Though a bogwid possesses limited intelligence, its animal cunning allows it to employ natural hazards to its advantage, setting up ambushes that cleverly integrate drop-offs, natural pits, and quicksand. As these creatures are also able to climb, it is not uncommon for bogwids to roost on rocky overhangs or in large trees, dropping down on unsuspecting victims from above. Alchemists pay a significant price for the glands in bogwid tentacles that produce the foul, viscous liquid the creatures excrete. However, these glands are difficult to extract fully intact (DC 25 Heal check) and must be properly stored in water after removal. Appropriately dissected and transported, the glands fetch 25 gp apiece on the right market. Alchemists employ this putrid substance in various formulae to augment their effectiveness.  Habitat &amp; Society  Though great numbers of bogwids take up residence in temperate, swampy, coastal regions and the damp caves that are sometimes found in such places, plenty of the creatures inhabit inland marshes as well. They have been known to adapt to warmer climes, but tropical bogwids are much rarer. The fetid creatures tend not to flourish near major settlements, even if those settlements are in close proximity to the bogwids' natural habitat. The reason is that the presence of a beast like this near a town strikes such revulsion and fear into a population that they quickly post sizable rewards for the destruction of the beast. Rangers who traverse marshes and wet caves eagerly seek out such lucrative bounties. Indeed, the fact that these monsters have not been hunted to extinction is a testimony to their revolting fecundity. As these creatures are asexual, bogwids also tend to be solitary, driving off gestated offspring soon after they reach maturity. Recently matured bogwids seek out their own territory. On the few occasions bogwid clutches form, they most often include a single adult accompanied by two to eight adolescents. These abhorrent creatures have a life expectancy of about 10 years. An older bogwid can be identified by its flesh, which becomes gray-green and increasingly dry as the creature ages. The larvae an older bogwid carries about eventually lead to its own downfall. In the end, the strongest of its young fight off weaker kin and burrow into the dying parent, exploding forth from the corpse in the usual manner 2 weeks later. A bogwid does not tolerate other major predators in its territory, hounding them relentlessly until such competitors are killed or find alternate homes for themselves. The bogwid is especially aggressive against crocodiles, which tend to be its chief rivals for prey in swampy regions. In fact, a telltale sign of a bogwid having laid a claim to territory is the discovery of a crocodile corpse lying on its back, the stomach bloated with gestating larvae or torn out as though something exploded from within, suggesting an adolescent bogwid is not far away.</t>
  </si>
  <si>
    <t>&lt;link rel="stylesheet"href="PF.css"&gt;&lt;div&gt;&lt;h2&gt;Bogwid&lt;/h2&gt;&lt;h3&gt;&lt;i&gt;This nightmare shambles along the ground on eight muscular tentacles that leave behind a clear viscous residue stinking of putrefaction. Its amphibian skin is moist, green-black, and covered in warts and protuberances. On its back, dozens of fist-sized pustules shift and pulsate with nauseating vitality, like sentient oily bubbles threatening to burst.&lt;/i&gt;&lt;/h3&gt;&lt;br&gt;&lt;/div&gt;&lt;div class="heading"&gt;&lt;p class="alignleft"&gt;Bogwid&lt;/p&gt;&lt;p class="alignright"&gt;CR 5&lt;/p&gt;&lt;div style="clear: both;"&gt;&lt;/div&gt;&lt;/div&gt;&lt;div&gt;&lt;h5&gt;&lt;b&gt;XP &lt;/b&gt;1,600&lt;/h5&gt;&lt;h5&gt;CN Medium aberration &lt;/h5&gt;&lt;h5&gt;&lt;b&gt;Init &lt;/b&gt;+8; &lt;b&gt;Senses &lt;/b&gt;darkvision 60 ft.; Perception +2&lt;/h5&gt;&lt;h5&gt;&lt;b&gt;Aura &lt;/b&gt;revolting aura (10 ft., DC 13 Fort)&lt;/h5&gt;&lt;/div&gt;&lt;hr/&gt;&lt;div&gt;&lt;h5&gt;&lt;b&gt;DEFENSE&lt;/b&gt;&lt;/h5&gt;&lt;/div&gt;&lt;hr/&gt;&lt;div&gt;&lt;h5&gt;&lt;b&gt;AC &lt;/b&gt;19, touch 14, flat-footed 15 (+4 Dex, +5 natural)&lt;/h5&gt;&lt;h5&gt;&lt;b&gt;hp &lt;/b&gt;47 (5d8+25)&lt;/h5&gt;&lt;h5&gt;&lt;b&gt;Fort &lt;/b&gt;+5, &lt;b&gt;Ref &lt;/b&gt;+5, &lt;b&gt;Will &lt;/b&gt;+1&lt;/h5&gt;&lt;h5&gt;&lt;b&gt;Resist &lt;/b&gt;acid 5, cold 5&lt;/h5&gt;&lt;/div&gt;&lt;hr/&gt;&lt;div&gt;&lt;h5&gt;&lt;b&gt;OFFENSE&lt;/b&gt;&lt;/h5&gt;&lt;/div&gt;&lt;hr/&gt;&lt;div&gt;&lt;h5&gt;&lt;b&gt;Spd &lt;/b&gt;30 ft., climb 20 ft., swim 20 ft.&lt;/h5&gt;&lt;h5&gt;&lt;b&gt;Melee &lt;/b&gt;2 slams +7 (1d6+4 plus nauseating touch)&lt;/h5&gt;&lt;h5&gt;&lt;b&gt;Ranged &lt;/b&gt;offspring +7 ranged touch (1d2 bleed plus disease)&lt;/h5&gt;&lt;h5&gt;&lt;b&gt;Space &lt;/b&gt;5 ft.; &lt;b&gt;Reach &lt;/b&gt;5 ft.&lt;/h5&gt;&lt;h5&gt;&lt;b&gt;Special Attacks &lt;/b&gt;ravenous young&lt;/h5&gt;&lt;/div&gt;&lt;hr/&gt;&lt;div&gt;&lt;h5&gt;&lt;b&gt;STATISTICS&lt;/b&gt;&lt;/h5&gt;&lt;/div&gt;&lt;hr/&gt;&lt;div&gt;&lt;h5&gt;&lt;b&gt;Str &lt;/b&gt;19, &lt;b&gt;Dex &lt;/b&gt;18, &lt;b&gt;Con &lt;/b&gt;18, &lt;b&gt;Int &lt;/b&gt; 3, &lt;b&gt;Wis &lt;/b&gt;4, &lt;b&gt;Cha &lt;/b&gt;13&lt;/h5&gt;&lt;h5&gt;&lt;b&gt;Base Atk &lt;/b&gt;+3; &lt;b&gt;CMB &lt;/b&gt;+7; &lt;b&gt;CMD &lt;/b&gt;21 (33 vs. trip)&lt;/h5&gt;&lt;h5&gt;&lt;b&gt;Feats &lt;/b&gt;Improved Initiative, Stealthy, Toughness&lt;/h5&gt;&lt;h5&gt;&lt;b&gt;Skills &lt;/b&gt;Climb +16, Escape Artist +6, Perception +2, Stealth +11 (+19 in swamps), Swim +12; &lt;b&gt;Racial Modifiers &lt;/b&gt;+8 Stealth in swamps&lt;/h5&gt;&lt;h5&gt;&lt;b&gt;SQ &lt;/b&gt;amphibious&lt;/h5&gt;&lt;/div&gt;&lt;hr/&gt;&lt;div&gt;&lt;h5&gt;&lt;b&gt;ECOLOGY&lt;/b&gt;&lt;/h5&gt;&lt;/div&gt;&lt;hr/&gt;&lt;div&gt;&lt;h5&gt;&lt;b&gt;Environment &lt;/b&gt; any swamps or underground&lt;/h5&gt;&lt;h5&gt;&lt;b&gt;Organization &lt;/b&gt;solitary or clutch (1 adult plus 2-8 adolescents)&lt;/h5&gt;&lt;h5&gt;&lt;b&gt;Treasure &lt;/b&gt;none&lt;/h5&gt;&lt;/div&gt;&lt;hr/&gt;&lt;div&gt;&lt;h5&gt;&lt;b&gt;SPECIAL ABILITIES&lt;/b&gt;&lt;/h5&gt;&lt;/div&gt;&lt;hr/&gt;&lt;div&gt;&lt;/h5&gt;&lt;h5&gt;&lt;b&gt;Disease (Ex)&lt;/b&gt; &lt;i&gt;Bogwid Fever&lt;/i&gt;: Bite-injury; save Fort DC 16, &lt;i&gt;onset&lt;/i&gt; 1 day, frequency 1/day, effect 1d2 Str damage and shaken, cure 2 consecutive saves. The DC save is Constitution-based.  &lt;/h5&gt;&lt;h5&gt;&lt;b&gt;Nauseating Touch (Ex)&lt;/b&gt; The bogwid's touch is disgusting. Creatures hit by its slam attack must succeed at a DC 16 Fortitude save or be nauseated for 1 round. The save DC is Constitution-based.  &lt;/h5&gt;&lt;h5&gt;&lt;b&gt;Ravenous Young (Ex)&lt;/b&gt; Each round, a bogwid can launch one of the offspring clinging to its back at a target within 10 feet as a ranged touch attack. On a successful hit, the offspring attaches itself to the target and begins draining blood, automatically dealing 1d2 points of bleed damage each round (and possibly infecting the target with bogwid fever). As a full-round action, a creature can attempt to remove one of these offspring, either by bludgeoning it with a fist or pulling it off. Either way, removing an offspring kills the larval creature. Someone other than the target the offspring is attached to can also perform this action. Anyone using a weapon to kill or remove an attached offspring deals half of the damage to the creature to which the offspring is attached. A bogwid can launch up to 10 offspring per day before it must rest and gestate more larval young.  &lt;/h5&gt;&lt;h5&gt;&lt;b&gt;Revolting Aura (Ex)&lt;/b&gt; The bogwid is both visually and odoriferously revolting. Any creature within 10 feet of a bogwid must succeed at a DC 16 Fortitude save or be sickened. This effect persists as long as the creature is within the aura and for 2 rounds thereafter. A creature that successfully saves is not subject to the same bogwid's revolting aura for 24 hours. The save DC is Constitution-based.&lt;/h5&gt;&lt;/div&gt;&lt;br&gt;&lt;div&gt;&lt;h4&gt;&lt;p&gt;&lt;p&gt;Aberrant beasts of ancient origin, bogwids are loathsome, skulking predators that inhabit the gloomy swamps and damp subterranean places of the world. Looking like a bloated, eight-limbed, greenish-black mix of frog and tentacled beast, this asexual creature is most notorious for the larvae it carries on its back.  &lt;b&gt;&lt;/p&gt;&lt;p&gt;Ecology&lt;/b&gt;&lt;/p&gt;&lt;p&gt;  Some scholars suggest the large, muscular body of the bogwid serves as little more than transport for its ravenous young-30 to 40 fist-sized, pustule-like protuberances that cling to its back, inf lating and def lating, shifting and quivering with disturbing vitality. The bogwid attacks with two of its undulating tentacles, the bottoms of which are lined with ragged, bony ridges that can tear hungrily into exposed flesh. However, the more disturbing danger is those pulsating orbs of flesh on its back: larvae that are capable of launching themselves as far as 10 feet and attaching to creatures with their fanged sucker mouths. Once one of these disgusting things sinks its jagged teeth into flesh, it begins sucking blood and does not release its grip until it or the target is dead. When a bogwid makes a kill, several of its young jump upon the warm carcass and feed greedily. If the victim is a Medium or larger creature, these rapacious larvae fight for the opportunity to burrow into the corpse. Over the course of 2 weeks, the burrowed creatures gestate, and the cadaver bloats until an adolescent bogwid (a bogwid with the young template) gruesomely bursts forth. The larger the kill, the more of the bogwid's young can burrow in and hatch out as adolescents; a Large victim can accommodate two larvae, a Huge victim four larvae, a Gargantuan victim eight larvae, and a Colossal victim 16 larvae. A creature smaller than Medium doesn't possess sufficient nutrition for bogwid larvae to gestate properly. As a result, adult bogwids tend to completely consume smaller kills instead of leaving them for the larvae. Bogwids that inhabit seaside haunts are not averse to eating carrion. Indeed, a sizable sea creature whose carcass washes ashore (a whale, for instance) is usually set upon by a nearby bogwid, whose ravenous larvae tunnel their way into the rotting flesh, and several days later erupt like a crawling, monstrous plague. In this way, large clutches of these foul beasts can come to infest coastal areas. The bogwid is generally nocturnal, though it is not unusual for one to hunt during the day if it has gone a long time without feeding. A bogwid hunts patiently, concealing itself well in its natural habitat by heaping sand, seaweed, vegetation, and other detritus onto its body. Though a bogwid possesses limited intelligence, its animal cunning allows it to employ natural hazards to its advantage, setting up ambushes that cleverly integrate drop-offs, natural pits, and quicksand. As these creatures are also able to climb, it is not uncommon for bogwids to roost on rocky overhangs or in large trees, dropping down on unsuspecting victims from above. Alchemists pay a significant price for the glands in bogwid tentacles that produce the foul, viscous liquid the creatures excrete. However, these glands are difficult to extract fully intact (DC 25 Heal check) and must be properly stored in water after removal. Appropriately dissected and transported, the glands fetch 25 gp apiece on the right market. Alchemists employ this putrid substance in various formulae to augment their effectiveness.  &lt;b&gt;&lt;/p&gt;&lt;p&gt;Habitat &amp; Society&lt;/b&gt;&lt;/p&gt;&lt;p&gt;  Though great numbers of bogwids take up residence in temperate, swampy, coastal regions and the damp caves that are sometimes found in such places, plenty of the creatures inhabit inland marshes as well. They have been known to adapt to warmer climes, but tropical bogwids are much rarer. The fetid creatures tend not to flourish near major settlements, even if those settlements are in close proximity to the bogwids' natural habitat. The reason is that the presence of a beast like this near a town strikes such revulsion and fear into a population that they quickly post sizable rewards for the destruction of the beast. Rangers who traverse marshes and wet caves eagerly seek out such lucrative bounties. Indeed, the fact that these monsters have not been hunted to extinction is a testimony to their revolting fecundity. As these creatures are asexual, bogwids also tend to be solitary, driving off gestated offspring soon after they reach maturity. Recently matured bogwids seek out their own territory. On the few occasions bogwid clutches form, they most often include a single adult accompanied by two to eight adolescents. These abhorrent creatures have a life expectancy of about 10 years. An older bogwid can be identified by its flesh, which becomes gray-green and increasingly dry as the creature ages. The larvae an older bogwid carries about eventually lead to its own downfall. In the end, the strongest of its young fight off weaker kin and burrow into the dying parent, exploding forth from the corpse in the usual manner 2 weeks later. A bogwid does not tolerate other major predators in its territory, hounding them relentlessly until such competitors are killed or find alternate homes for themselves. The bogwid is especially aggressive against crocodiles, which tend to be its chief rivals for prey in swampy regions. In fact, a telltale sign of a bogwid having laid a claim to territory is the discovery of a crocodile corpse lying on its back, the stomach bloated with gestating larvae or torn out as though something exploded from within, suggesting an adolescent bogwid is not far away.&lt;/p&gt;&lt;/h4&gt;&lt;/div&gt;</t>
  </si>
  <si>
    <t>Bogwiggle</t>
  </si>
  <si>
    <t>bite +4 (1d4+1), tongue -1 touch (sticky tongue)</t>
  </si>
  <si>
    <t>Str 13, Dex 12, Con 13, Int 3, Wis 12, Cha 6</t>
  </si>
  <si>
    <t>Acrobatics +5, Stealth +9 (+17 in swamps), Swim +13</t>
  </si>
  <si>
    <t>+4 Perception in swamps, +8 Stealth in swamps</t>
  </si>
  <si>
    <t>This gray-green beast appears to be an oversized tadpole that never fully matured. Two large, bulbous eyes bulge from either side of its head, and a gaping mouth reveals jagged fangs. Scars cover its warty skin, running from its mouth all the way back to its finned tail.</t>
  </si>
  <si>
    <t>Sticky Tongue (Ex) A creature hit by a bogwiggle's tongue attack cannot move more than 10 feet away from the bogwiggle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bogwiggle's actual hit points). The bogwiggle cannot move more than 10 feet away from the target, but can release its tongue's grip as a free action. Unlike a giant frog, a bogwiggle cannot pull targets toward it with its tongue.  Swamp Stride (Ex) A bogwiggle can move through any sort of natural difficult terrain at its normal speed while within a swamp. Magically altered terrain affects a bogwiggle normally.</t>
  </si>
  <si>
    <t>Bogwiggles, also known as toad-hounds, are the degenerate spawn of boggards. They appear to be dog-sized tadpoles that have stopped halfway through the transformation to full-f ledged frogs. A single set of long legs sprouts from a bogwiggle's bulbous body, and a thick, rudderlike tail protrudes from its back. Barely more intelligent than dogs, bogwiggles spend the majority of their short, violent lives serving as hunting and guard animals for their capricious, toadlike masters. Bogwiggles can live up to 20 years, but because of swamp predators and the cruelty of their masters, most die long before reaching the age of 10. Bogwiggles always have the same skin tone as the boggards with which they live-typically gray, green, or black. Just as with boggards, bogwiggles lose their coloring as they age, and particularly old bogwiggles are often a pale gray, almost white color. The average bogwiggle measures just less than 3-1/2 feet long, not counting the tail. Most weigh roughly 65 pounds, but bogwiggles of much larger size have been reported.  Ecology  Like their boggard kin, bogwiggles begin life as nothing more than tadpoles, and born into the same stagnant pools. These degenerate and malformed boggard kin are victims of a form of targeted infanticide that transforms them into their current forms. As the tadpoles begin to mature, the priest-king keeps a watchful eye over the birth ponds, looking for any sign that one of the tadpoles is stronger and more dominant than the others and could pose a threat to his rule. When the tadpoles begin the transformation into mature boggards, the priest-king feeds the dominant tadpole a toxic mixture of fermented swamp vegetation and crushed red beetles that stunts its metamorphosis, causing it to mutate into a bogwiggle. This process of intentional contamination renders the bogwiggle sterile. After a few months, it becomes clear to the caretakers of the birth pools that the stunted tadpole will never mature into a regular boggard. At this point, the bogwiggle is removed from the pool and treated as nothing more than a common animal. Most often, the priest-king or his minions take these abhorrent creatures in and train them as vicious guard and hunting animals. Gathered together with others of their kind, bogwiggles create packs that defer to the priest-king or their trainer as the alpha of the group. Bogwiggles are most often trained to guard the priest-king, his valuables or home, and the village as a whole. After bogwiggles reach full maturity at the age of 10 months, they finish their training. For the remainder of their short and violent lives, they hunt with boggards around the village and guard their master's belongings. Bogwiggles are omnivores, but greatly prefer flesh over algae and water plants. Bogwiggles have a particular taste for insects and the flesh of humanoids. While hunting, a bogwiggle pack functions similarly to a pack of dogs or wolves. Using stealth and their increased mobility in their swampy homeland, bogwiggles surprise their foes and attack with full force. Usually a number of bogwiggles single out an individual creature, trap it with their tongues, and use their strong jaws to finish it off. After the kill, bogwiggles prefer to allow the flesh to fester in swamp water for a few days before consuming it.  Habitat &amp; Society  Bogwiggles are found anywhere that their fully matured kin live, typically in temperate swamps, but occasionally in warmer climates such as those of tropical rivers and rainforests. Bogwiggles live within boggard communities, and are often found patrolling the perimeter around the primitive mud-huts that make up boggard villages. Usually, but not always, bogwiggles move freely through the village, living as pets and protecting certain homes and the birthing pools. One bogwiggle pack always stands guard inside the boggard priest-king's mound, watching the priest-king's consorts and valuables. Bogwiggle society, if it can be called such, is symbiotic with the boggards' own society. The boggards tolerate the existence of these "runts," and keep them as loyal companions as long as they serve their purpose. If the boggards find the bogwiggles to be detrimental to the community, they kill the blighted creatures and feed the corpses to the other boggard tadpoles maturing in the birth pools. Considered animals and unfortunate mutations, bogwiggles rarely fill roles with any responsibilities beyond hunting and protection, and even then they are supervised by mature, normal boggards.  Variant Bogwiggles  As with boggards and the amphibians they are related to, bogwiggles are highly sensitive to their environments, and have varying appearances and abilities based on the region they are found in. Additionally, bogwiggles can have differing abilities based on exactly when in the transformation from tadpole to boggard they were stunted. Some develop painful, piercing croaks that can stun a human into submission, some have two sets of legs, and others have only tails. Still others have poisonous flesh, or can even spread filth fever through their bites.  Croaking Bogwiggle (CR +0): These variant bogwiggles can produce loud and terrible croaks capable of stunning their enemies, much like their fully-developed kin. Because of how these bogwiggles developed, they lack the sticky tongue special ability. Any non-boggard creature within 30 feet of the bogwiggle must succeed at a DC 12 Fortitude save or be stunned for 1 round. This effect can be used once every hour. Creatures that succeed at this save cannot be affected again by the same bogwiggle's croak for 24 hours. The save DC is Constitution-based.  Filthy Bogwiggle (CR +0): Raised from tadpoles in putrid pools stewed with waste and stocked with rancid meat, these bogwiggles spend their lives surrounded by disease. As such, filthy bogwiggles possess an immunity to disease and their bite has the potential to inf lict their targets with filth fever (Pathfinder RPG Core Rulebook 557).  Poisonous Bogwiggle (CR +1): Some bogwiggles that are raised in especially toxic pools of water (a careful mixture monitored by their fully developed kin) develop their own poison glands that secrete a slimy poison that coats their skin and is infused in their flesh. Any creature that touches a poisonous bogwiggle or hits it with a natural attack risks poisoning itself. Bogwiggle slime does not affect boggards or boggard kin. In addition, poisonous bogwiggles are immune to poison of all kinds. Bogwiggle Slime: Skin-contact; save DC 11; frequency 1/round for 4 rounds; effect 1d2 Dex; cure 2 consecutive saves.</t>
  </si>
  <si>
    <t>&lt;link rel="stylesheet"href="PF.css"&gt;&lt;div&gt;&lt;h2&gt;Bogwiggle&lt;/h2&gt;&lt;h3&gt;&lt;i&gt;This gray-green beast appears to be an oversized tadpole that never fully matured. Two large, bulbous eyes bulge from either side of its head, and a gaping mouth reveals jagged fangs. Scars cover its warty skin, running from its mouth all the way back to its finned tail.&lt;/i&gt;&lt;/h3&gt;&lt;br&gt;&lt;/div&gt;&lt;div class="heading"&gt;&lt;p class="alignleft"&gt;Bogwiggle&lt;/p&gt;&lt;p class="alignright"&gt;CR 1&lt;/p&gt;&lt;div style="clear: both;"&gt;&lt;/div&gt;&lt;/div&gt;&lt;div&gt;&lt;h5&gt;&lt;b&gt;XP &lt;/b&gt;400&lt;/h5&gt;&lt;h5&gt;CE Small aberration (aquatic)&lt;/h5&gt;&lt;h5&gt;&lt;b&gt;Init &lt;/b&gt;+5; &lt;b&gt;Senses &lt;/b&gt;darkvision 60 ft.; Perception +1&lt;/h5&gt;&lt;/div&gt;&lt;hr/&gt;&lt;div&gt;&lt;h5&gt;&lt;b&gt;DEFENSE&lt;/b&gt;&lt;/h5&gt;&lt;/div&gt;&lt;hr/&gt;&lt;div&gt;&lt;h5&gt;&lt;b&gt;AC &lt;/b&gt;12, touch 12, flat-footed 11 (+1 Dex, +1 size)&lt;/h5&gt;&lt;h5&gt;&lt;b&gt;hp &lt;/b&gt;16 (3d8+3)&lt;/h5&gt;&lt;h5&gt;&lt;b&gt;Fort &lt;/b&gt;+2, &lt;b&gt;Ref &lt;/b&gt;+2, &lt;b&gt;Will &lt;/b&gt;+4&lt;/h5&gt;&lt;/div&gt;&lt;hr/&gt;&lt;div&gt;&lt;h5&gt;&lt;b&gt;OFFENSE&lt;/b&gt;&lt;/h5&gt;&lt;/div&gt;&lt;hr/&gt;&lt;div&gt;&lt;h5&gt;&lt;b&gt;Spd &lt;/b&gt;30 ft., swim 40 ft.&lt;/h5&gt;&lt;h5&gt;&lt;b&gt;Melee &lt;/b&gt;bite +4 (1d4+1), tongue -1 touch (sticky tongue)&lt;/h5&gt;&lt;h5&gt;&lt;b&gt;Space &lt;/b&gt;5 ft.; &lt;b&gt;Reach &lt;/b&gt;5 ft. (10 ft. with tongue)&lt;/h5&gt;&lt;/div&gt;&lt;hr/&gt;&lt;div&gt;&lt;h5&gt;&lt;b&gt;STATISTICS&lt;/b&gt;&lt;/h5&gt;&lt;/div&gt;&lt;hr/&gt;&lt;div&gt;&lt;h5&gt;&lt;b&gt;Str &lt;/b&gt;13, &lt;b&gt;Dex &lt;/b&gt;12, &lt;b&gt;Con &lt;/b&gt;13, &lt;b&gt;Int &lt;/b&gt; 3, &lt;b&gt;Wis &lt;/b&gt;12, &lt;b&gt;Cha &lt;/b&gt;6&lt;/h5&gt;&lt;h5&gt;&lt;b&gt;Base Atk &lt;/b&gt;+2; &lt;b&gt;CMB &lt;/b&gt;+2; &lt;b&gt;CMD &lt;/b&gt;13&lt;/h5&gt;&lt;h5&gt;&lt;b&gt;Feats &lt;/b&gt;Improved Initiative, Power Attack&lt;/h5&gt;&lt;h5&gt;&lt;b&gt;Skills &lt;/b&gt;Acrobatics +5, Stealth +9 (+17 in swamps), Swim +13; &lt;b&gt;Racial Modifiers &lt;/b&gt;+4 Perception in swamps, +8 Stealth in swamps&lt;/h5&gt;&lt;h5&gt;&lt;b&gt;Languages &lt;/b&gt;Boggard (can't speak)&lt;/h5&gt;&lt;h5&gt;&lt;b&gt;SQ &lt;/b&gt;amphibious, swamp stride&lt;/h5&gt;&lt;/div&gt;&lt;hr/&gt;&lt;div&gt;&lt;h5&gt;&lt;b&gt;ECOLOGY&lt;/b&gt;&lt;/h5&gt;&lt;/div&gt;&lt;hr/&gt;&lt;div&gt;&lt;h5&gt;&lt;b&gt;Environment &lt;/b&gt; temperate swamps&lt;/h5&gt;&lt;h5&gt;&lt;b&gt;Organization &lt;/b&gt;solitary, pair, or pack (3-6)&lt;/h5&gt;&lt;h5&gt;&lt;b&gt;Treasure &lt;/b&gt;none&lt;/h5&gt;&lt;/div&gt;&lt;hr/&gt;&lt;div&gt;&lt;h5&gt;&lt;b&gt;SPECIAL ABILITIES&lt;/b&gt;&lt;/h5&gt;&lt;/div&gt;&lt;hr/&gt;&lt;div&gt;&lt;/h5&gt;&lt;h5&gt;&lt;b&gt;Sticky Tongue (Ex)&lt;/b&gt; A creature hit by a bogwiggle's tongue attack cannot move more than 10 feet away from the bogwiggle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bogwiggle's actual hit points). The bogwiggle cannot move more than 10 feet away from the target, but can release its tongue's grip as a free action. Unlike a giant frog, a bogwiggle cannot pull targets toward it with its tongue.  &lt;/h5&gt;&lt;h5&gt;&lt;b&gt;Swamp Stride (Ex)&lt;/b&gt; A bogwiggle can move through any sort of natural difficult terrain at its normal speed while within a swamp. Magically altered terrain affects a bogwiggle normally.&lt;/h5&gt;&lt;/div&gt;&lt;br&gt;&lt;div&gt;&lt;h4&gt;&lt;p&gt;&lt;p&gt;Bogwiggles, also known as toad-hounds, are the degenerate spawn of boggards. They appear to be dog-sized tadpoles that have stopped halfway through the transformation to full-f ledged frogs. A single set of long legs sprouts from a bogwiggle's bulbous body, and a thick, rudderlike tail protrudes from its back. Barely more intelligent than dogs, bogwiggles spend the majority of their short, violent lives serving as hunting and guard animals for their capricious, toadlike masters. Bogwiggles can live up to 20 years, but because of swamp predators and the cruelty of their masters, most die long before reaching the age of 10. Bogwiggles always have the same skin tone as the boggards with which they live-typically gray, green, or black. Just as with boggards, bogwiggles lose their coloring as they age, and particularly old bogwiggles are often a pale gray, almost white color. The average bogwiggle measures just less than 3-1/2 feet long, not counting the tail. Most weigh roughly 65 pounds, but bogwiggles of much larger size have been reported.  &lt;b&gt;&lt;/p&gt;&lt;p&gt;Ecology&lt;/b&gt;&lt;/p&gt;&lt;p&gt;  Like their boggard kin, bogwiggles begin life as nothing more than tadpoles, and born into the same stagnant pools. These degenerate and malformed boggard kin are victims of a form of targeted infanticide that transforms them into their current forms. As the tadpoles begin to mature, the priest-king keeps a watchful eye over the birth ponds, looking for any sign that one of the tadpoles is stronger and more dominant than the others and could pose a threat to his rule. When the tadpoles begin the transformation into mature boggards, the priest-king feeds the dominant tadpole a toxic mixture of fermented swamp vegetation and crushed red beetles that stunts its metamorphosis, causing it to mutate into a bogwiggle. This process of intentional contamination renders the bogwiggle sterile. After a few months, it becomes clear to the caretakers of the birth pools that the stunted tadpole will never mature into a regular boggard. At this point, the bogwiggle is removed from the pool and treated as nothing more than a common animal. Most often, the priest-king or his minions take these abhorrent creatures in and train them as vicious guard and hunting animals. Gathered together with others of their kind, bogwiggles create packs that defer to the priest-king or their trainer as the alpha of the group. Bogwiggles are most often trained to guard the priest-king, his valuables or home, and the village as a whole. After bogwiggles reach full maturity at the age of 10 months, they finish their training. For the remainder of their short and violent lives, they hunt with boggards around the village and guard their master's belongings. Bogwiggles are omnivores, but greatly prefer flesh over algae and water plants. Bogwiggles have a particular taste for insects and the flesh of humanoids. While hunting, a bogwiggle pack functions similarly to a pack of dogs or wolves. Using stealth and their increased mobility in their swampy homeland, bogwiggles surprise their foes and attack with full force. Usually a number of bogwiggles single out an individual creature, trap it with their tongues, and use their strong jaws to finish it off. After the kill, bogwiggles prefer to allow the flesh to fester in swamp water for a few days before consuming it.  &lt;/p&gt;&lt;p&gt;&lt;b&gt;Habitat &amp; Society&lt;/b&gt;&lt;/p&gt;&lt;p&gt;  Bogwiggles are found anywhere that their fully matured kin live, typically in temperate swamps, but occasionally in warmer climates such as those of tropical rivers and rainforests. Bogwiggles live within boggard communities, and are often found patrolling the perimeter around the primitive mud-huts that make up boggard villages. Usually, but not always, bogwiggles move freely through the village, living as pets and protecting certain homes and the birthing pools. One bogwiggle pack always stands guard inside the boggard priest-king's mound, watching the priest-king's consorts and valuables. Bogwiggle society, if it can be called such, is symbiotic with the boggards' own society. The boggards tolerate the existence of these "runts," and keep them as loyal companions as long as they serve their purpose. If the boggards find the bogwiggles to be detrimental to the community, they kill the blighted creatures and feed the corpses to the other boggard tadpoles maturing in the birth pools. Considered animals and unfortunate mutations, bogwiggles rarely fill roles with any responsibilities beyond hunting and protection, and even then they are supervised by mature, normal boggards.  &lt;/p&gt;&lt;p&gt;&lt;b&gt;Variant Bogwiggles&lt;/b&gt;&lt;br&gt;  As with boggards and the amphibians they are related to, bogwiggles are highly sensitive to their environments, and have varying appearances and abilities based on the region they are found in. Additionally, bogwiggles can have differing abilities based on exactly when in the transformation from tadpole to boggard they were stunted. Some develop painful, piercing croaks that can stun a human into submission, some have two sets of legs, and others have only tails. Still others have poisonous flesh, or can even spread filth fever through their bites.  &lt;br&gt;&lt;b&gt;Croaking Bogwiggle (CR +0):&lt;/b&gt; These variant bogwiggles can produce loud and terrible croaks capable of stunning their enemies, much like their fully-developed kin. Because of how these bogwiggles developed, they lack the sticky tongue special ability. Any non-boggard creature within 30 feet of the bogwiggle must succeed at a DC 12 Fortitude save or be stunned for 1 round. This effect can be used once every hour. Creatures that succeed at this save cannot be affected again by the same bogwiggle's croak for 24 hours. The save DC is Constitution-based.  &lt;br&gt;&lt;b&gt;Filthy Bogwiggle (CR +0):&lt;/b&gt; Raised from tadpoles in putrid pools stewed with waste and stocked with rancid meat, these bogwiggles spend their lives surrounded by disease. As such, filthy bogwiggles possess an immunity to disease and their bite has the potential to inf lict their targets with filth fever (&lt;i&gt;Pathfinder RPG Core Rulebook&lt;/i&gt; 557).  &lt;br&gt;&lt;b&gt;Poisonous Bogwiggle (CR +1):&lt;/b&gt; Some bogwiggles that are raised in especially toxic pools of water (a careful mixture monitored by their fully developed kin) develop their own poison glands that secrete a slimy poison that coats their skin and is infused in their flesh. Any creature that touches a poisonous bogwiggle or hits it with a natural attack risks poisoning itself. Bogwiggle slime does not affect boggards or boggard kin. In addition, poisonous bogwiggles are immune to poison of all kinds. &lt;i&gt;Bogwiggle Slime&lt;/i&gt;: Skin-contact; save DC 11; frequency 1/round for 4 rounds; effect 1d2 Dex; cure 2 consecutive saves.&lt;/p&gt;&lt;/h4&gt;&lt;/div&gt;</t>
  </si>
  <si>
    <t>Grand Defender</t>
  </si>
  <si>
    <t>32, touch 7, flat-footed 32</t>
  </si>
  <si>
    <t>(-1 Dex, +20 natural, +5 shield, -2 size)</t>
  </si>
  <si>
    <t>(18d10+58)</t>
  </si>
  <si>
    <t>warhammer +27/+22/+17/+12 (3d6+11/x3)</t>
  </si>
  <si>
    <t>breath weapon, hammer storm</t>
  </si>
  <si>
    <t>Str 32, Dex 9, Con -, Int 15, Wis 14, Cha 13</t>
  </si>
  <si>
    <t>Cleave, Combat Reflexes, Great Cleave, Improved Bull Rush, Improved Initiative, Power Attack, Stand Still, Throw Anything, Toughness</t>
  </si>
  <si>
    <t>Knowledge (dungeoneering) +11, Knowledge (engineering) +11, Knowledge (history) +11, Knowledge (local) +11, Knowledge (nature) +11, Knowledge (religion) +11, Perception +20</t>
  </si>
  <si>
    <t>ablative adaptation, defender's shield, dwarf traits</t>
  </si>
  <si>
    <t>This mighty golem made of polished iron resembles a keen-eyed dwarf. It carries a warhammer and a large shield bearing Torag's symbol.</t>
  </si>
  <si>
    <t>Ablative Adaptation (Su) As a standard action, the Grand Defender can cast off its outer layer of metal, revealing a slightly smaller version of itself underneath. This new form may be made of cold iron, mithral, or iron, and its appearance may change with each use of the ability, altering its apparent genders, hair style, and so on. In its cold iron form, the Grand Defender's DR changes to DR 15/cold iron and its attacks count as cold iron for the purpose of bypassing damage reduction. In its mithral form, its DR changes to DR 15/silver and its attacks count as silver. In its iron form, its abilities revert to normal. If the herald is brought to 0 hit points, it becomes inert; 1d4 hours after it last took damage, it sheds its outer layer and reanimates at half its normal hit points. Regardless of how often it uses this ability, the herald never changes size categories, as if it slowly grows to its normal size between transformations. Once shed, the outer layer decays into worthless powder 1d4 minutes after the transformation, though before this occurs it can spend 1 full round consuming the discarded metal to recharge its hammer storm ability.  Breath Weapon (Su) As a free action once every 1d4+1 rounds, an iron golem can exhale a 10-foot cube of poisonous gas that persists for 1 round. Any creature within the area when it is exhaled (as well as any creature that passes through the cloud during the remainder of that round) is exposed to the cloud's poisonous effects. This poison is magically created each time the golem uses this power. Breath weapon-inhaled; save Fort DC 19; frequency 1/round for 4 rounds; effect 1d4 Constitution damage; cure 2 saves. The save DC is Constitution-based.  Defender's Shield (Ex) The Grand Defender's shield is a +3 heavy steel shield, though it becomes nonmagical if the herald is destroyed or is no longer holding or wearing it.  Dwarf Traits (Ex) The Grand Defender has the following dwarven racial traits: defensive training, hardy, hatred, stability, stonecunning, and weapon familiarity.  Hammer Storm (Ex) Once per day as a full-round action, the Grand Defender can expel a volley of warhammers from its mouth in a 30-foot cone that deals 15d6 points of bludgeoning damage (Reflex DC 19 half). If the herald is in its cold iron or mithral form, these hammers count as cold iron or silver. The Grand Defender can exclude any number of squares in the cone's area, preventing the hammers from striking those squares. The attack also counts as an awesome blow, though the Defender makes a single combat maneuver check, applying that result to the CMD of all creatures in the area, and affected creatures can only be knocked directly away from the Defender. The hammer storm actually creates 24 physical warhammers that persist after the instantaneous attack and may be used by creatures (though they are normal warhammers, not masterwork, cold iron, or mithral). The Grand Defender can spend 1 minute eating 24 warhammers (or an equivalent amount of metal) to recharge this ability.  Immunity to Magic (Ex) The Grand Defender is immune to spells or spell-like abilities that allow spell resistance. Certain spells and effects function differently against it, as noted below.  • A magical attack that deals electricity damage slows the Grand Defender (as the slow spell) for 3 rounds, with no saving throw.  • A magical attack that deals fire damage breaks any slow effect on the Grand Defender and heals 1 point of damage for each 3 points of damage the attack would otherwise deal. If the amount of healing would cause the herald to exceed its full normal hit points, it gains any excess as temporary hit points. The Defender gets no saving throw against fire effects.  • The Grand Defender is affected normally by rust attacks, such as those of a rust monster or a rusting grasp spell.</t>
  </si>
  <si>
    <t>Created by Torag to serve as his herald, the Grand Defender is a powerful golem animated by the collective will of dozens of great dwarf heroes. The heroic souls within the golem consider it an honor to lend their knowledge and love of battle to this mighty shell so it can protect dwarves in the mortal world. These heroes control the golem for anything from a single manifestation to several consecutive months of tasks, and afterward return to their reward in the afterlife. These multiple identities contribute to its varying appearance in each incarnation, even changing its apparent gender. The above statistics describe a typical manifestation of the herald, though if it is summoned for a specific purpose, the individual spirits within might have greater knowledge pertaining to that purpose. In general, the herald is friendly toward followers of Torag and focused on defending individuals or communities.  Ecology The spirits within the Grand Defender retain all their mortal memories and knowledge, and when in the mortal world they have been known to recognize or call out through the herald to old friends, relatives, or offspring with an unexpected familiarity and affection. If visiting a place one of its spirits had been as a mortal, the golem might know secret exits or caches of materials long forgotten by the current inhabitants. Without the heroic spirits, the herald barely has a will of its own and acts in a programmed fashion like a common iron golem; however, Torag never sends it to the Material Plane that way, and existing knowledge of its "empty" state only comes from rare visitors to Torag's planar realm who encountered the herald. As a construct controlled by dead heroes, the Grand Defender has no need for rest or sustenance. However, the controlling spirits may enjoy the company of other creatures, and the golem can consume materials, though its sense of "taste" is certainly altered to suit its magical abilities. For example, most of the heroic souls report mild intoxication after eating metal in order to recharge the hammer storm ability.  Habitat &amp; Society  Since followers of Torag respect the knowledge of crafting and defense, most are in awe of the herald for having multiple lifetimes of learning and experience. In idle times before or between battle, mortal dwarves have been known to ask it for lost secrets of forging and engineering, and the hero spirits have Torag's permission to pass on this lore as long as doing so doesn't hinder his herald's purpose for that visit. Other dwarves hope to speak with a dead ancestor in order to pay their respects, apologize for some old offense, or recount a descendant's achievement. In this capacity, the Grand Defender takes on a role similar to an oracle or spirit mediator for ancestor-worshiping cultures, acting as a bearer of messages to the afterlife and strengthening a community's connection to its past. Because of these connections, Torag prefers to include spirits with ties to the intended community or location rather than members of a rival clan or outspoken heroes whose opinions and prejudices have grown less quaint and more embarrassing over the centuries.</t>
  </si>
  <si>
    <t>&lt;link rel="stylesheet"href="PF.css"&gt;&lt;div&gt;&lt;h2&gt;Grand Defender&lt;/h2&gt;&lt;h3&gt;&lt;i&gt;This mighty golem made of polished iron resembles a keen-eyed dwarf. It carries a warhammer and a large shield bearing Torag's symbol.&lt;/i&gt;&lt;/h3&gt;&lt;br&gt;&lt;/div&gt;&lt;div class="heading"&gt;&lt;p class="alignleft"&gt;Grand Defender&lt;/p&gt;&lt;p class="alignright"&gt;CR 15&lt;/p&gt;&lt;div style="clear: both;"&gt;&lt;/div&gt;&lt;/div&gt;&lt;div&gt;&lt;h5&gt;&lt;b&gt;XP &lt;/b&gt;51,200&lt;/h5&gt;&lt;h5&gt;LG Huge construct (extraplanar)&lt;/h5&gt;&lt;h5&gt;&lt;b&gt;Init &lt;/b&gt;+3; &lt;b&gt;Senses &lt;/b&gt;darkvision 60 ft., low-light vision; Perception +20&lt;/h5&gt;&lt;/div&gt;&lt;hr/&gt;&lt;div&gt;&lt;h5&gt;&lt;b&gt;DEFENSE&lt;/b&gt;&lt;/h5&gt;&lt;/div&gt;&lt;hr/&gt;&lt;div&gt;&lt;h5&gt;&lt;b&gt;AC &lt;/b&gt;32, touch 7, flat-footed 32 (-1 Dex, +20 natural, +5 shield, -2 size)&lt;/h5&gt;&lt;h5&gt;&lt;b&gt;hp &lt;/b&gt;157 (18d10+58)&lt;/h5&gt;&lt;h5&gt;&lt;b&gt;Fort &lt;/b&gt;+6, &lt;b&gt;Ref &lt;/b&gt;+5, &lt;b&gt;Will &lt;/b&gt;+8&lt;/h5&gt;&lt;h5&gt;&lt;b&gt;DR &lt;/b&gt;15/adamantine; &lt;b&gt;Immune &lt;/b&gt;construct traits, magic&lt;/h5&gt;&lt;/div&gt;&lt;hr/&gt;&lt;div&gt;&lt;h5&gt;&lt;b&gt;OFFENSE&lt;/b&gt;&lt;/h5&gt;&lt;/div&gt;&lt;hr/&gt;&lt;div&gt;&lt;h5&gt;&lt;b&gt;Spd &lt;/b&gt;30 ft.&lt;/h5&gt;&lt;h5&gt;&lt;b&gt;Melee &lt;/b&gt;warhammer +27/+22/+17/+12 (3d6+11/x3)&lt;/h5&gt;&lt;h5&gt;&lt;b&gt;Space &lt;/b&gt;15 ft.; &lt;b&gt;Reach &lt;/b&gt;15 ft.&lt;/h5&gt;&lt;h5&gt;&lt;b&gt;Special Attacks &lt;/b&gt;breath weapon, hammer storm&lt;/h5&gt;&lt;/div&gt;&lt;hr/&gt;&lt;div&gt;&lt;h5&gt;&lt;b&gt;STATISTICS&lt;/b&gt;&lt;/h5&gt;&lt;/div&gt;&lt;hr/&gt;&lt;div&gt;&lt;h5&gt;&lt;b&gt;Str &lt;/b&gt;32, &lt;b&gt;Dex &lt;/b&gt;9, &lt;b&gt;Con &lt;/b&gt;-, &lt;b&gt;Int &lt;/b&gt; 15, &lt;b&gt;Wis &lt;/b&gt;14, &lt;b&gt;Cha &lt;/b&gt;13&lt;/h5&gt;&lt;h5&gt;&lt;b&gt;Base Atk &lt;/b&gt;+18; &lt;b&gt;CMB &lt;/b&gt;+31; &lt;b&gt;CMD &lt;/b&gt;40&lt;/h5&gt;&lt;h5&gt;&lt;b&gt;Feats &lt;/b&gt;Cleave, Combat Reflexes, Great Cleave, Improved Bull Rush, Improved Initiative, Power Attack, Stand Still, Throw Anything, Toughness&lt;/h5&gt;&lt;h5&gt;&lt;b&gt;Skills &lt;/b&gt;Knowledge (dungeoneering) +11, Knowledge (engineering) +11, Knowledge (history) +11, Knowledge (local) +11, Knowledge (nature) +11, Knowledge (religion) +11, Perception +20&lt;/h5&gt;&lt;h5&gt;&lt;b&gt;SQ &lt;/b&gt;ablative adaptation, defender's shield, dwarf traits&lt;/h5&gt;&lt;/div&gt;&lt;hr/&gt;&lt;div&gt;&lt;h5&gt;&lt;b&gt;ECOLOGY&lt;/b&gt;&lt;/h5&gt;&lt;/div&gt;&lt;hr/&gt;&lt;div&gt;&lt;h5&gt;&lt;b&gt;Environment &lt;/b&gt; any land (extraplanar)&lt;/h5&gt;&lt;h5&gt;&lt;b&gt;Organization &lt;/b&gt;solitary&lt;/h5&gt;&lt;h5&gt;&lt;b&gt;Treasure &lt;/b&gt;standard&lt;/h5&gt;&lt;/div&gt;&lt;hr/&gt;&lt;div&gt;&lt;h5&gt;&lt;b&gt;SPECIAL ABILITIES&lt;/b&gt;&lt;/h5&gt;&lt;/div&gt;&lt;hr/&gt;&lt;div&gt;&lt;/h5&gt;&lt;h5&gt;&lt;b&gt;Ablative Adaptation (Su)&lt;/b&gt; As a standard action, the Grand Defender can cast off its outer layer of metal, revealing a slightly smaller version of itself underneath. This new form may be made of cold iron, mithral, or iron, and its appearance may change with each use of the ability, altering its apparent genders, hair style, and so on. In its cold iron form, the Grand Defender's DR changes to DR 15/cold iron and its attacks count as cold iron for the purpose of bypassing damage reduction. In its mithral form, its DR changes to DR 15/silver and its attacks count as silver. In its iron form, its abilities revert to normal. If the herald is brought to 0 hit points, it becomes inert; 1d4 hours after it last took damage, it sheds its outer layer and reanimates at half its normal hit points. Regardless of how often it uses this ability, the herald never changes size categories, as if it &lt;i&gt;slow&lt;/i&gt;ly grows to its normal size between transformations. Once shed, the outer layer decays into worthless powder 1d4 minutes after the transformation, though before this occurs it can spend 1 full round consuming the discarded metal to recharge its hammer storm ability.  &lt;/h5&gt;&lt;h5&gt;&lt;b&gt;Breath Weapon (Su)&lt;/b&gt; As a free action once every 1d4+1 rounds, an iron golem can exhale a 10-foot cube of poisonous gas that persists for 1 round. Any creature within the area when it is exhaled (as well as any creature that passes through the cloud during the remainder of that round) is exposed to the cloud's poisonous effects. This poison is magically created each time the golem uses this power. &lt;i&gt;Breath weapon&lt;/i&gt;-inhaled; save Fort DC 19; frequency 1/round for 4 rounds; effect 1d4 Constitution damage; cure 2 saves. The save DC is Constitution-based.  &lt;/h5&gt;&lt;h5&gt;&lt;b&gt;Defender's Shield (Ex)&lt;/b&gt; The Grand Defender's shield is a &lt;i&gt;+3 heavy steel shield&lt;/i&gt;, though it becomes nonmagical if the herald is destroyed or is no longer holding or wearing it.  &lt;/h5&gt;&lt;h5&gt;&lt;b&gt;Dwarf Traits (Ex)&lt;/b&gt; The Grand Defender has the following dwarven racial traits: defensive training, hardy, hatred, stability, stonecunning, and weapon familiarity.  &lt;/h5&gt;&lt;h5&gt;&lt;b&gt;Hammer Storm (Ex)&lt;/b&gt; Once per day as a full-round action, the Grand Defender can expel a volley of warhammers from its mouth in a 30-foot cone that deals 15d6 points of bludgeoning damage (Reflex DC 19 half). If the herald is in its cold iron or mithral form, these hammers count as cold iron or silver. The Grand Defender can exclude any number of squares in the cone's area, preventing the hammers from striking those squares. The attack also counts as an awesome blow, though the Defender makes a single combat maneuver check, applying that result to the CMD of all creatures in the area, and affected creatures can only be knocked directly away from the Defender. The hammer storm actually creates 24 physical warhammers that persist after the instantaneous attack and may be used by creatures (though they are normal warhammers, not masterwork, cold iron, or mithral). The Grand Defender can spend 1 minute eating 24 warhammers (or an equivalent amount of metal) to recharge this ability.  &lt;/h5&gt;&lt;h5&gt;&lt;b&gt;Immunity to Magic (Ex)&lt;/b&gt; The Grand Defender is immune to spells or spell-like abilities that allow spell resistance. Certain spells and effects function differently against it, as noted below.  &lt;ul&gt;&lt;li&gt; A magical attack that deals electricity damage &lt;i&gt;slow&lt;/i&gt;s the Grand Defender (as the &lt;i&gt;slow&lt;/i&gt; spell) for 3 rounds, with no saving throw.  &lt;li&gt; A magical attack that deals fire damage breaks any &lt;i&gt;slow&lt;/i&gt; effect on the Grand Defender and heals 1 point of damage for each 3 points of damage the attack would otherwise deal. If the amount of healing would cause the herald to exceed its full normal hit points, it gains any excess as temporary hit points. The Defender gets no saving throw against fire effects.  &lt;li&gt; The Grand Defender is affected normally by rust attacks, such as those of a rust monster or a &lt;i&gt;rusting grasp&lt;/i&gt; spell.&lt;/ul&gt;&lt;/h5&gt;&lt;/div&gt;&lt;br&gt;&lt;div&gt;&lt;h4&gt;&lt;p&gt;&lt;p&gt;Created by Torag to serve as his herald, the Grand Defender is a powerful golem animated by the collective will of dozens of great dwarf heroes. The heroic souls within the golem consider it an honor to lend their knowledge and love of battle to this mighty shell so it can protect dwarves in the mortal world. These heroes control the golem for anything from a single manifestation to several consecutive months of tasks, and afterward return to their reward in the afterlife. These multiple identities contribute to its varying appearance in each incarnation, even changing its apparent gender. The above statistics describe a typical manifestation of the herald, though if it is summoned for a specific purpose, the individual spirits within might have greater knowledge pertaining to that purpose. In general, the herald is friendly toward followers of Torag and focused on defending individuals or communities.  &lt;b&gt;&lt;/p&gt;&lt;p&gt;Ecology&lt;/b&gt;&lt;/p&gt;&lt;p&gt; The spirits within the Grand Defender retain all their mortal memories and knowledge, and when in the mortal world they have been known to recognize or call out through the herald to old friends, relatives, or offspring with an unexpected familiarity and affection. If visiting a place one of its spirits had been as a mortal, the golem might know secret exits or caches of materials long forgotten by the current inhabitants. Without the heroic spirits, the herald barely has a will of its own and acts in a programmed fashion like a common iron golem; however, Torag never sends it to the Material Plane that way, and existing knowledge of its "empty" state only comes from rare visitors to Torag's planar realm who encountered the herald. As a construct controlled by dead heroes, the Grand Defender has no need for rest or sustenance. However, the controlling spirits may enjoy the company of other creatures, and the golem can consume materials, though its sense of "taste" is certainly altered to suit its magical abilities. For example, most of the heroic souls report mild intoxication after eating metal in order to recharge the hammer storm ability.  &lt;b&gt;&lt;/p&gt;&lt;p&gt;Habitat &amp; Society&lt;/b&gt;&lt;/p&gt;&lt;p&gt;  Since followers of Torag respect the knowledge of crafting and defense, most are in awe of the herald for having multiple lifetimes of learning and experience. In idle times before or between battle, mortal dwarves have been known to ask it for lost secrets of forging and engineering, and the hero spirits have Torag's permission to pass on this lore as long as doing so doesn't hinder his herald's purpose for that visit. Other dwarves hope to speak with a dead ancestor in order to pay their respects, apologize for some old offense, or recount a descendant's achievement. In this capacity, the Grand Defender takes on a role similar to an oracle or spirit mediator for ancestor-worshiping cultures, acting as a bearer of messages to the afterlife and strengthening a community's connection to its past. Because of these connections, Torag prefers to include spirits with ties to the intended community or location rather than members of a rival clan or outspoken heroes whose opinions and prejudices have grown less quaint and more embarrassing over the centuries.&lt;/p&gt;&lt;/h4&gt;&lt;/div&gt;</t>
  </si>
  <si>
    <t>Bronze Sentinel</t>
  </si>
  <si>
    <t>(4d10+10)</t>
  </si>
  <si>
    <t>2 claws +9 (1d4+4)</t>
  </si>
  <si>
    <t>fiery bolt +8 (1d6 fire)</t>
  </si>
  <si>
    <t>Spell-Like Abilities (CL 2nd; concentration -1)  Constant-detect magic</t>
  </si>
  <si>
    <t>Str 18, Dex 16, Con -, Int 1, Wis 11, Cha 5</t>
  </si>
  <si>
    <t>Climb +12, Perception +5, Stealth +9</t>
  </si>
  <si>
    <t>Thassilonian (can't speak)</t>
  </si>
  <si>
    <t>alert, freeze</t>
  </si>
  <si>
    <t>solitary, pair, or troop (3-7)</t>
  </si>
  <si>
    <t>Sculpted from bronze in the form of a large humanoid head, this creature perches on six mechanical legs, its eyes intermittently shining with an orange glow.</t>
  </si>
  <si>
    <t>Thassilonian Sentinels</t>
  </si>
  <si>
    <t>Alert (Su) A bronze sentinel can take simple orders and identify intruders, and it possesses the ability to alert its creator or another creature to which it's keyed. When a bronze sentinel detects a trespasser, it can choose to alert the creature to which it's keyed in one of two ways. The sentinel can create a loud sound like that of a bell, chime, or gong that can be clearly heard at a range of 500 feet. Alternatively, a bronze sentinel can send a mental alert to the creature to which it is keyed as long as that creature is within 1 mile of the sentinel. The mental alert wakes the keyed creature from sleep, but doesn't affect normal concentration. A bronze sentinel's creator is the first creature to which it is keyed, and the creator can pass its link to another creature as part of a 4-hour ritual that uses materials costing 500 gp.  Fiery Bolt (Su) As a standard action, a bronze sentinel can fire a bolt of flame as a ranged touch attack out to a maximum range of 30 feet. This bolt deals 1d6 points of fire damage.  Immunity to Magic (Ex) A bronze sentinel is immune to spells or spell-like abilities that allow spell resistance, save for spells with the electricity descriptor.</t>
  </si>
  <si>
    <t>Bronze sentinels were among the most common of Thassilonian sentinels, and saw widespread use in ancient Bakrakhan and Eurythnia. Thassilonian nobles and wizards used these creatures to protect their goods, magical laboratories, and libraries. A bronze sentinel's fiery bolt burns hot, but its flames are short lived. This construction is in place to minimize the risk of the sentinel setting fire to the very things it is set to protect.</t>
  </si>
  <si>
    <t>&lt;link rel="stylesheet"href="PF.css"&gt;&lt;div&gt;&lt;h2&gt;Thassilonian Sentinels, Bronze Sentinel&lt;/h2&gt;&lt;h3&gt;&lt;i&gt;Sculpted from bronze in the form of a large humanoid head, this creature perches on six mechanical legs, its eyes intermittently shining with an orange glow.&lt;/i&gt;&lt;/h3&gt;&lt;br&gt;&lt;/div&gt;&lt;div class="heading"&gt;&lt;p class="alignleft"&gt;Bronze Sentinel&lt;/p&gt;&lt;p class="alignright"&gt;CR 3&lt;/p&gt;&lt;div style="clear: both;"&gt;&lt;/div&gt;&lt;/div&gt;&lt;div&gt;&lt;h5&gt;&lt;b&gt;XP &lt;/b&gt;800&lt;/h5&gt;&lt;h5&gt;N Small construct &lt;/h5&gt;&lt;h5&gt;&lt;b&gt;Init &lt;/b&gt;+7; &lt;b&gt;Senses &lt;/b&gt;darkvision 60 ft., low-light vision; Perception +5&lt;/h5&gt;&lt;/div&gt;&lt;hr/&gt;&lt;div&gt;&lt;h5&gt;&lt;b&gt;DEFENSE&lt;/b&gt;&lt;/h5&gt;&lt;/div&gt;&lt;hr/&gt;&lt;div&gt;&lt;h5&gt;&lt;b&gt;AC &lt;/b&gt;18, touch 14, flat-footed 15 (+3 Dex, +4 natural, +1 size)&lt;/h5&gt;&lt;h5&gt;&lt;b&gt;hp &lt;/b&gt;32 (4d10+10)&lt;/h5&gt;&lt;h5&gt;&lt;b&gt;Fort &lt;/b&gt;+1, &lt;b&gt;Ref &lt;/b&gt;+4, &lt;b&gt;Will &lt;/b&gt;+1&lt;/h5&gt;&lt;h5&gt;&lt;b&gt;Immune &lt;/b&gt;construct traits, fire, magic&lt;/h5&gt;&lt;/div&gt;&lt;hr/&gt;&lt;div&gt;&lt;h5&gt;&lt;b&gt;OFFENSE&lt;/b&gt;&lt;/h5&gt;&lt;/div&gt;&lt;hr/&gt;&lt;div&gt;&lt;h5&gt;&lt;b&gt;Spd &lt;/b&gt;40 ft., climb 20 ft.&lt;/h5&gt;&lt;h5&gt;&lt;b&gt;Melee &lt;/b&gt;2 claws +9 (1d4+4)&lt;/h5&gt;&lt;h5&gt;&lt;b&gt;Ranged &lt;/b&gt;fiery bolt +8 (1d6 fire)&lt;/h5&gt;&lt;h5&gt;&lt;b&gt;Space &lt;/b&gt;5 ft.; &lt;b&gt;Reach &lt;/b&gt;5 ft.&lt;/h5&gt;&lt;h5&gt;&lt;b&gt;Spell-Like Abilities&lt;/b&gt; (CL 2nd; concentration &amp;mdash;1)  &lt;/br&gt;Constant&amp;mdash;&lt;i&gt;detect magic&lt;/i&gt;&lt;/h5&gt;&lt;/h5&gt;&lt;/div&gt;&lt;hr/&gt;&lt;div&gt;&lt;h5&gt;&lt;b&gt;STATISTICS&lt;/b&gt;&lt;/h5&gt;&lt;/div&gt;&lt;hr/&gt;&lt;div&gt;&lt;h5&gt;&lt;b&gt;Str &lt;/b&gt;18, &lt;b&gt;Dex &lt;/b&gt;16, &lt;b&gt;Con &lt;/b&gt;-, &lt;b&gt;Int &lt;/b&gt; 1, &lt;b&gt;Wis &lt;/b&gt;11, &lt;b&gt;Cha &lt;/b&gt;5&lt;/h5&gt;&lt;h5&gt;&lt;b&gt;Base Atk &lt;/b&gt;+4; &lt;b&gt;CMB &lt;/b&gt;+7; &lt;b&gt;CMD &lt;/b&gt;20 (28 vs. trip)&lt;/h5&gt;&lt;h5&gt;&lt;b&gt;Feats &lt;/b&gt;Improved Initiative, Skill Focus (Perception)&lt;/h5&gt;&lt;h5&gt;&lt;b&gt;Skills &lt;/b&gt;Climb +12, Perception +5, Stealth +9&lt;/h5&gt;&lt;h5&gt;&lt;b&gt;Languages &lt;/b&gt;Thassilonian (can't speak)&lt;/h5&gt;&lt;h5&gt;&lt;b&gt;SQ &lt;/b&gt;alert, freeze&lt;/h5&gt;&lt;/div&gt;&lt;hr/&gt;&lt;div&gt;&lt;h5&gt;&lt;b&gt;ECOLOGY&lt;/b&gt;&lt;/h5&gt;&lt;/div&gt;&lt;hr/&gt;&lt;div&gt;&lt;h5&gt;&lt;b&gt;Environment &lt;/b&gt; any&lt;/h5&gt;&lt;h5&gt;&lt;b&gt;Organization &lt;/b&gt;solitary, pair, or troop (3-7)&lt;/h5&gt;&lt;h5&gt;&lt;b&gt;Treasure &lt;/b&gt;none&lt;/h5&gt;&lt;/div&gt;&lt;hr/&gt;&lt;div&gt;&lt;h5&gt;&lt;b&gt;SPECIAL ABILITIES&lt;/b&gt;&lt;/h5&gt;&lt;/div&gt;&lt;hr/&gt;&lt;div&gt;&lt;/h5&gt;&lt;h5&gt;&lt;b&gt;Alert (Su)&lt;/b&gt; A bronze sentinel can take simple orders and identify intruders, and it possesses the ability to alert its creator or another creature to which it's keyed. When a bronze sentinel detects a trespasser, it can choose to alert the creature to which it's keyed in one of two ways. The sentinel can create a loud sound like that of a bell, chime, or gong that can be clearly heard at a range of 500 feet. Alternatively, a bronze sentinel can send a mental alert to the creature to which it is keyed as long as that creature is within 1 mile of the sentinel. The mental alert wakes the keyed creature from sleep, but doesn't affect normal concentration. A bronze sentinel's creator is the first creature to which it is keyed, and the creator can pass its link to another creature as part of a 4-hour ritual that uses materials costing 500 gp.  &lt;/h5&gt;&lt;h5&gt;&lt;b&gt;Fiery Bolt (Su)&lt;/b&gt; As a standard action, a bronze sentinel can fire a bolt of flame as a ranged touch attack out to a maximum range of 30 feet. This bolt deals 1d6 points of fire damage.  &lt;/h5&gt;&lt;h5&gt;&lt;b&gt;Immunity to Magic (Ex)&lt;/b&gt; A bronze sentinel is immune to spells or spell-like abilities that allow spell resistance, save for spells with the electricity descriptor.&lt;/h5&gt;&lt;/div&gt;&lt;br&gt;&lt;div&gt;&lt;h4&gt;&lt;p&gt;&lt;p&gt;Bronze sentinels were among the most common of Thassilonian sentinels, and saw widespread use in ancient Bakrakhan and Eurythnia. Thassilonian nobles and wizards used these creatures to protect their goods, magical laboratories, and libraries. A bronze sentinel's fiery bolt burns hot, but its flames are short lived. This construction is in place to minimize the risk of the sentinel setting fire to the very things it is set to protect.&lt;/p&gt;&lt;/h4&gt;&lt;/div&gt;</t>
  </si>
  <si>
    <t>Marble Sentinel</t>
  </si>
  <si>
    <t>20, touch 14, flat-footed 17</t>
  </si>
  <si>
    <t>(+3 Dex, +6 natural, +1 size)</t>
  </si>
  <si>
    <t>(6d10+10)</t>
  </si>
  <si>
    <t>acid, construct traits, magic</t>
  </si>
  <si>
    <t>2 claws +12 (1d4+5)</t>
  </si>
  <si>
    <t>paralyzing bolt +10 (paralysis)</t>
  </si>
  <si>
    <t>Str 20, Dex 16, Con -, Int 1, Wis 11, Cha 5</t>
  </si>
  <si>
    <t>Ability Focus (paralyzing bolt), Improved Initiative, Skill Focus (Perception)</t>
  </si>
  <si>
    <t>Climb +13, Perception +6, Stealth +10</t>
  </si>
  <si>
    <t>Crouched on six jointed metal legs, this large humanoid head crafted from polished marble gazes intently with its glowing green eyes.</t>
  </si>
  <si>
    <t>Alert (Su) A marble sentinel can take simple orders and identify intruders, and it possesses the ability to alert its creator or another creature to which it's keyed. When a marble sentinel detects a trespasser, it can choose to alert the creature to which it's keyed in one of two ways. The sentinel can create a loud sound like that of a bell, chime, or gong that can be clearly heard at a range of 500 feet. Alternatively, a marble sentinel can send a mental alert to the creature to which it is keyed as long as that creature is within 1 mile of the sentinel. The mental alert wakes the keyed creature from sleep, but doesn't affect normal concentration. A marble sentinel's creator is the first creature to which it is keyed, and the creator can pass its link to another creature as part of a 4-hour ritual that uses materials costing 500 gp.   Immunity to Magic (Ex) A marble sentinel is immune to spells or spell-like abilities that allow spell resistance, save for spells with the force descriptor.  Paralyzing Bolt (Su) As a standard action, a marble sentinel can fire a green-hued bolt of energy as a ranged touch attack out to a maximum range of 30 feet. A creature struck by this ray must succeed at a DC 12 Fortitude save or be paralyzed for 1d6 rounds. The save DC is Charisma-based.</t>
  </si>
  <si>
    <t>Marble sentinels were prized for their ability not only to detect intruders, but also to restrain them with paralyzing bolts. This ability only lasts temporarily, so the creator or other creature the sentinel is keyed to would have to receive the alert and mobilize her guards to properly subdue and restrain any trespassers.  Construction  Though the exact process of creating the base form differs depending on the materials involved, the process of animating sentinels is roughly the same. Each sentinel must be carved or worked to a fine detail before being subjected to spells and magical unguents worth 1,000 gp.  Marble Sentinel CL 12th; Price 24,000  CONSTRUCTION  Requirements Craft Construct, alarm, detect magic, geas/ quest, limited wish, stone shape, creator must be caster level 12th; Skill Craft (sculpture) DC 20; Cost 12,500 gp</t>
  </si>
  <si>
    <t>&lt;link rel="stylesheet"href="PF.css"&gt;&lt;div&gt;&lt;h2&gt;Thassilonian Sentinels, Marble Sentinel&lt;/h2&gt;&lt;h3&gt;&lt;i&gt;Crouched on six jointed metal legs, this large humanoid head crafted from polished marble gazes intently with its glowing green eyes.&lt;/i&gt;&lt;/h3&gt;&lt;br&gt;&lt;/div&gt;&lt;div class="heading"&gt;&lt;p class="alignleft"&gt;Marble Sentinel&lt;/p&gt;&lt;p class="alignright"&gt;CR 4&lt;/p&gt;&lt;div style="clear: both;"&gt;&lt;/div&gt;&lt;/div&gt;&lt;div&gt;&lt;h5&gt;&lt;b&gt;XP &lt;/b&gt;1,200&lt;/h5&gt;&lt;h5&gt;N Small construct &lt;/h5&gt;&lt;h5&gt;&lt;b&gt;Init &lt;/b&gt;+7; &lt;b&gt;Senses &lt;/b&gt;darkvision 60 ft., low-light vision; Perception +6&lt;/h5&gt;&lt;/div&gt;&lt;hr/&gt;&lt;div&gt;&lt;h5&gt;&lt;b&gt;DEFENSE&lt;/b&gt;&lt;/h5&gt;&lt;/div&gt;&lt;hr/&gt;&lt;div&gt;&lt;h5&gt;&lt;b&gt;AC &lt;/b&gt;20, touch 14, flat-footed 17 (+3 Dex, +6 natural, +1 size)&lt;/h5&gt;&lt;h5&gt;&lt;b&gt;hp &lt;/b&gt;43 (6d10+10)&lt;/h5&gt;&lt;h5&gt;&lt;b&gt;Fort &lt;/b&gt;+2, &lt;b&gt;Ref &lt;/b&gt;+5, &lt;b&gt;Will &lt;/b&gt;+2&lt;/h5&gt;&lt;h5&gt;&lt;b&gt;Immune &lt;/b&gt;acid, construct traits, magic&lt;/h5&gt;&lt;/div&gt;&lt;hr/&gt;&lt;div&gt;&lt;h5&gt;&lt;b&gt;OFFENSE&lt;/b&gt;&lt;/h5&gt;&lt;/div&gt;&lt;hr/&gt;&lt;div&gt;&lt;h5&gt;&lt;b&gt;Spd &lt;/b&gt;40 ft., climb 20 ft.&lt;/h5&gt;&lt;h5&gt;&lt;b&gt;Melee &lt;/b&gt;2 claws +12 (1d4+5)&lt;/h5&gt;&lt;h5&gt;&lt;b&gt;Ranged &lt;/b&gt;paralyzing bolt +10 (paralysis)&lt;/h5&gt;&lt;h5&gt;&lt;b&gt;Space &lt;/b&gt;5 ft.; &lt;b&gt;Reach &lt;/b&gt;5 ft.&lt;/h5&gt;&lt;h5&gt;&lt;b&gt;Spell-Like Abilities&lt;/b&gt; (CL 2nd; concentration &amp;mdash;1)&lt;/br&gt;Constant&amp;mdash;&lt;i&gt;detect magic&lt;/i&gt;&lt;/h5&gt;&lt;/h5&gt;&lt;/div&gt;&lt;hr/&gt;&lt;div&gt;&lt;h5&gt;&lt;b&gt;STATISTICS&lt;/b&gt;&lt;/h5&gt;&lt;/div&gt;&lt;hr/&gt;&lt;div&gt;&lt;h5&gt;&lt;b&gt;Str &lt;/b&gt;20, &lt;b&gt;Dex &lt;/b&gt;16, &lt;b&gt;Con &lt;/b&gt;-, &lt;b&gt;Int &lt;/b&gt; 1, &lt;b&gt;Wis &lt;/b&gt;11, &lt;b&gt;Cha &lt;/b&gt;5&lt;/h5&gt;&lt;h5&gt;&lt;b&gt;Base Atk &lt;/b&gt;+6; &lt;b&gt;CMB &lt;/b&gt;+10; &lt;b&gt;CMD &lt;/b&gt;23 (31 vs. trip)&lt;/h5&gt;&lt;h5&gt;&lt;b&gt;Feats &lt;/b&gt;Ability Focus (paralyzing bolt), Improved Initiative, Skill Focus (Perception)&lt;/h5&gt;&lt;h5&gt;&lt;b&gt;Skills &lt;/b&gt;Climb +13, Perception +6, Stealth +10&lt;/h5&gt;&lt;h5&gt;&lt;b&gt;Languages &lt;/b&gt;Thassilonian (can't speak)&lt;/h5&gt;&lt;h5&gt;&lt;b&gt;SQ &lt;/b&gt;alert, freeze&lt;/h5&gt;&lt;/div&gt;&lt;hr/&gt;&lt;div&gt;&lt;h5&gt;&lt;b&gt;ECOLOGY&lt;/b&gt;&lt;/h5&gt;&lt;/div&gt;&lt;hr/&gt;&lt;div&gt;&lt;h5&gt;&lt;b&gt;Environment &lt;/b&gt; any&lt;/h5&gt;&lt;h5&gt;&lt;b&gt;Organization &lt;/b&gt;solitary, pair, or troop (3-7)&lt;/h5&gt;&lt;h5&gt;&lt;b&gt;Treasure &lt;/b&gt;none&lt;/h5&gt;&lt;/div&gt;&lt;hr/&gt;&lt;div&gt;&lt;h5&gt;&lt;b&gt;SPECIAL ABILITIES&lt;/b&gt;&lt;/h5&gt;&lt;/div&gt;&lt;hr/&gt;&lt;div&gt;&lt;/h5&gt;&lt;h5&gt;&lt;b&gt;Alert (Su)&lt;/b&gt; A marble sentinel can take simple orders and identify intruders, and it possesses the ability to alert its creator or another creature to which it's keyed. When a marble sentinel detects a trespasser, it can choose to alert the creature to which it's keyed in one of two ways. The sentinel can create a loud sound like that of a bell, chime, or gong that can be clearly heard at a range of 500 feet. Alternatively, a marble sentinel can send a mental alert to the creature to which it is keyed as long as that creature is within 1 mile of the sentinel. The mental alert wakes the keyed creature from sleep, but doesn't affect normal concentration. A marble sentinel's creator is the first creature to which it is keyed, and the creator can pass its link to another creature as part of a 4-hour ritual that uses materials costing 500 gp.   &lt;/h5&gt;&lt;h5&gt;&lt;b&gt;Immunity to Magic (Ex)&lt;/b&gt; A marble sentinel is immune to spells or spell-like abilities that allow spell resistance, save for spells with the force descriptor.  &lt;/h5&gt;&lt;h5&gt;&lt;b&gt;Paralyzing Bolt (Su)&lt;/b&gt; As a standard action, a marble sentinel can fire a green-hued bolt of energy as a ranged touch attack out to a maximum range of 30 feet. A creature struck by this ray must succeed at a DC 12 Fortitude save or be paralyzed for 1d6 rounds. The save DC is Charisma-based.&lt;/h5&gt;&lt;/div&gt;&lt;br&gt;&lt;div&gt;&lt;h4&gt;&lt;p&gt;&lt;p&gt;Marble sentinels were prized for their ability not only to detect intruders, but also to restrain them with paralyzing bolts. This ability only lasts temporarily, so the creator or other creature the sentinel is keyed to would have to receive the alert and mobilize her guards to properly subdue and restrain any trespassers.  &lt;br&gt;&lt;b&gt;Construction&lt;/b&gt;&lt;br&gt;  Though the exact process of creating the base form differs depending on the materials involved, the process of animating sentinels is roughly the same. Each sentinel must be carved or worked to a fine detail before being subjected to spells and magical unguents worth 1,000 gp.  Marble Sentinel &lt;br&gt;&lt;b&gt;CL&lt;/b&gt; 12th; &lt;b&gt;Price&lt;/b&gt; 24,000  &lt;/h5&gt;&lt;h5&gt;&lt;b&gt;CONSTRUCTION &lt;/b&gt; &lt;/h5&gt;&lt;h5&gt;&lt;b&gt;Requirements &lt;/b&gt;Craft Construct, &lt;i&gt;alarm&lt;/i&gt;, &lt;i&gt;detect magic&lt;/i&gt;, &lt;i&gt;geas/ quest&lt;/i&gt;, limited &lt;i&gt;wish&lt;/i&gt;, &lt;i&gt;stone shape&lt;/i&gt;, creator must be caster level 12th; &lt;b&gt;Skill&lt;/b&gt; Craft (sculpture) DC 20; &lt;b&gt;Cost&lt;/b&gt; 12,500 gp&lt;/p&gt;&lt;/h4&gt;&lt;/div&gt;</t>
  </si>
  <si>
    <t>Dancing Hut Of Baba Yaga</t>
  </si>
  <si>
    <t>blindsight 120 ft.; Perception +8</t>
  </si>
  <si>
    <t>frightful presence (60 ft., DC 30)</t>
  </si>
  <si>
    <t>34, touch 20, flat-footed 22</t>
  </si>
  <si>
    <t>(+12 Dex, +14 natural, -2 size)</t>
  </si>
  <si>
    <t>(27d10+40)</t>
  </si>
  <si>
    <t>Fort +9, Ref +21, Will +17</t>
  </si>
  <si>
    <t>evasion, immortal structure</t>
  </si>
  <si>
    <t>15/ adamantine</t>
  </si>
  <si>
    <t>construct traits, gaze attacks, visual effects and illusions, sight-based attacks</t>
  </si>
  <si>
    <t>2 claws +38 (2d6+13 plus grab), slam +38 (2d8+13 plus grab)</t>
  </si>
  <si>
    <t>constrict (2d6+19), fast swallowB3, swallow whole (see below), trample (2d8+19, DC 36)</t>
  </si>
  <si>
    <t>Spell-Like Abilities (CL 15th; concentration +22)  At Will-dimensional anchor, freedom of movement, irresistible dance (DC 25)  3/day-blink, dimension door, incendiary cloud (DC 25)</t>
  </si>
  <si>
    <t>Str 37, Dex 34, Con -, Int -, Wis 27, Cha 25</t>
  </si>
  <si>
    <t>+42 (+46 grapple)</t>
  </si>
  <si>
    <t>understands any (cannot speak)</t>
  </si>
  <si>
    <t>solitary (none)</t>
  </si>
  <si>
    <t>A rustic hut stands here, its timber walls hung with bundles of drying herbs and etched with eerie symbols. From beneath its splintering wooden porch extends a pair of legs, like those of a fifteen-foot-tall chicken with gigantic talons caked in mud but sharp as razors.</t>
  </si>
  <si>
    <t>Artifacts &amp; Legends</t>
  </si>
  <si>
    <t>Immortal Structure (Ex) Reducing the Dancing Hut to 0 hit points causes its legs to buckle, bringing the hut itself toppling to the ground. Such a defeat has no effect on the hut's extradimensional interior or any creatures inside the hut. The hut remains immobile and unresponsive to its owner's commands to move or use any of the special abilities described in its creature stat block for 24 hours, though the transportive abilities of the hut and its cauldron can still be employed. The hut cannot be reduced to fewer than 0 hit points, no matter what damage, circumstances, or environment it might be subjected to after its defeat. After 24 hours, the hut regains half its hit points (94 hp) and its fast healing ability reactivates. It may then use its special abilities to escape from nearly any situation it finds itself in. The Dancing Hut can only be destroyed by the method detailed in the artifact's destruction entry.  Swallow Whole (Ex) If the Dancing Hut successfully grapples a creature with its slam attack, the victim is scooped up by the hut's front door and flung inside. The target appears within the extradimensional space inside the hut-the layout of which depends upon the hut's physical location (see the map on page 23 for a sample layout of the hut's interior). Being inside the hut is not necessarily dangerous, unless one of Baba Yaga's guardians is there or Baby Yaga herself is home. A swallowed creature can attempt to escape by breaking open the front door, a deceptively sturdy barrier with hardness 15 and 100 hit points that also benefits from the hut's fast healing ability. The hut can expel swallowed creatures as a full-round action, flinging them from its open door. It must make a combat maneuver check against creatures that don't wish to leave, with failure meaning the target is able to hold on to the pitching and warping interior. The hut may choose which creatures it wishes to expel and which to keep inside.</t>
  </si>
  <si>
    <t>&lt;link rel="stylesheet"href="PF.css"&gt;&lt;div&gt;&lt;h2&gt;Dancing Hut Of Baba Yaga&lt;/h2&gt;&lt;h3&gt;&lt;i&gt;A rustic hut stands here, its timber walls hung with bundles of drying herbs and etched with eerie symbols. From beneath its splintering wooden porch extends a pair of legs, like those of a fifteen-foot-tall chicken with gigantic talons caked in mud but sharp as razors.&lt;/i&gt;&lt;/h3&gt;&lt;br&gt;&lt;/div&gt;&lt;div class="heading"&gt;&lt;p class="alignleft"&gt;Dancing Hut Of Baba Yaga&lt;/p&gt;&lt;p class="alignright"&gt;CR 17&lt;/p&gt;&lt;div style="clear: both;"&gt;&lt;/div&gt;&lt;/div&gt;&lt;div&gt;&lt;h5&gt;&lt;b&gt;XP &lt;/b&gt;102,400&lt;/h5&gt;&lt;h5&gt;N Huge construct &lt;/h5&gt;&lt;h5&gt;&lt;b&gt;Init &lt;/b&gt;+12; &lt;b&gt;Senses &lt;/b&gt;blindsight 120 ft.; Perception +8&lt;/h5&gt;&lt;h5&gt;&lt;b&gt;Aura &lt;/b&gt;frightful presence (60 ft., DC 30)&lt;/h5&gt;&lt;/div&gt;&lt;hr/&gt;&lt;div&gt;&lt;h5&gt;&lt;b&gt;DEFENSE&lt;/b&gt;&lt;/h5&gt;&lt;/div&gt;&lt;hr/&gt;&lt;div&gt;&lt;h5&gt;&lt;b&gt;AC &lt;/b&gt;34, touch 20, flat-footed 22 (+12 Dex, +14 natural, -2 size)&lt;/h5&gt;&lt;h5&gt;&lt;b&gt;hp &lt;/b&gt;188 (27d10+40); fast healing 20&lt;/h5&gt;&lt;h5&gt;&lt;b&gt;Fort &lt;/b&gt;+9, &lt;b&gt;Ref &lt;/b&gt;+21, &lt;b&gt;Will &lt;/b&gt;+17&lt;/h5&gt;&lt;h5&gt;&lt;b&gt;Defensive Abilities &lt;/b&gt;evasion, immortal structure; &lt;b&gt;DR &lt;/b&gt;15/ adamantine; &lt;b&gt;Immune &lt;/b&gt;construct traits, gaze attacks, visual effects and illusions, sight-based attacks; &lt;b&gt;SR &lt;/b&gt;28&lt;/h5&gt;&lt;/div&gt;&lt;hr/&gt;&lt;div&gt;&lt;h5&gt;&lt;b&gt;OFFENSE&lt;/b&gt;&lt;/h5&gt;&lt;/div&gt;&lt;hr/&gt;&lt;div&gt;&lt;h5&gt;&lt;b&gt;Spd &lt;/b&gt;60 ft.&lt;/h5&gt;&lt;h5&gt;&lt;b&gt;Melee &lt;/b&gt;2 claws +38 (2d6+13 plus grab), slam +38 (2d8+13 plus grab)&lt;/h5&gt;&lt;h5&gt;&lt;b&gt;Space &lt;/b&gt;15 ft.; &lt;b&gt;Reach &lt;/b&gt;15 ft.&lt;/h5&gt;&lt;h5&gt;&lt;b&gt;Special Attacks &lt;/b&gt;constrict (2d6+19), fast swallowB3, swallow whole (see below), trample (2d8+19, DC 36)&lt;/h5&gt;&lt;h5&gt;&lt;b&gt;Spell-Like Abilities&lt;/b&gt; (CL 15th; concentration +22) &lt;/br&gt;At Will&amp;mdash;&lt;i&gt;dimensional anchor&lt;/i&gt;, &lt;i&gt;freedom of movement&lt;/i&gt;, &lt;i&gt;irresistible dance&lt;/i&gt; (DC 25) &lt;/br&gt;3/day&amp;mdash;&lt;i&gt;blink&lt;/i&gt;, &lt;i&gt;dimension door&lt;/i&gt;, &lt;i&gt;incendiary cloud&lt;/i&gt; (DC 25)&lt;/h5&gt;&lt;/h5&gt;&lt;/div&gt;&lt;hr/&gt;&lt;div&gt;&lt;h5&gt;&lt;b&gt;STATISTICS&lt;/b&gt;&lt;/h5&gt;&lt;/div&gt;&lt;hr/&gt;&lt;div&gt;&lt;h5&gt;&lt;b&gt;Str &lt;/b&gt;37, &lt;b&gt;Dex &lt;/b&gt;34, &lt;b&gt;Con &lt;/b&gt;-, &lt;b&gt;Int &lt;/b&gt; -, &lt;b&gt;Wis &lt;/b&gt;27, &lt;b&gt;Cha &lt;/b&gt;25&lt;/h5&gt;&lt;h5&gt;&lt;b&gt;Base Atk &lt;/b&gt;+27; &lt;b&gt;CMB &lt;/b&gt;+42 (+46 grapple); &lt;b&gt;CMD &lt;/b&gt;64&lt;/h5&gt;&lt;h5&gt;&lt;b&gt;Languages &lt;/b&gt;understands any (cannot speak)&lt;/h5&gt;&lt;/div&gt;&lt;hr/&gt;&lt;div&gt;&lt;h5&gt;&lt;b&gt;ECOLOGY&lt;/b&gt;&lt;/h5&gt;&lt;/div&gt;&lt;hr/&gt;&lt;div&gt;&lt;h5&gt;&lt;b&gt;Environment &lt;/b&gt; any land&lt;/h5&gt;&lt;h5&gt;&lt;b&gt;Organization &lt;/b&gt;solitary (none)&lt;/h5&gt;&lt;h5&gt;&lt;b&gt;Treasure &lt;/b&gt;none&lt;/h5&gt;&lt;/div&gt;&lt;hr/&gt;&lt;div&gt;&lt;h5&gt;&lt;b&gt;SPECIAL ABILITIES&lt;/b&gt;&lt;/h5&gt;&lt;/div&gt;&lt;hr/&gt;&lt;div&gt;&lt;/h5&gt;&lt;h5&gt;&lt;b&gt;Immortal Structure (Ex)&lt;/b&gt; Reducing the &lt;i&gt;Dancing Hut&lt;/i&gt; to 0 hit points causes its legs to buckle, bringing the hut itself toppling to the ground. Such a defeat has no effect on the hut's extradimensional interior or any creatures inside the hut. The hut remains immobile and unresponsive to its owner's commands to move or use any of the special abilities described in its creature stat block for 24 hours, though the transportive abilities of the hut and its cauldron can still be employed. The hut cannot be reduced to fewer than 0 hit points, no matter what damage, circumstances, or environment it might be subjected to after its defeat. After 24 hours, the hut regains half its hit points (94 hp) and its fast healing ability reactivates. It may then use its special abilities to escape from nearly any situation it finds itself in. The &lt;i&gt;Dancing Hut&lt;/i&gt; can only be destroyed by the method detailed in the artifact's destruction entry.  &lt;/h5&gt;&lt;h5&gt;&lt;b&gt;Swallow Whole (Ex)&lt;/b&gt; If the &lt;i&gt;Dancing Hut&lt;/i&gt; successfully grapples a creature with its slam attack, the victim is scooped up by the hut's front door and flung inside. The target appears within the extradimensional space inside the hut-the layout of which depends upon the hut's physical location (see the map on page 23 for a sample layout of the hut's interior). Being inside the hut is not necessarily dangerous, unless one of Baba Yaga's guardians is there or Baby Yaga herself is home. A swallowed creature can attempt to escape by breaking open the front door, a deceptively sturdy barrier with hardness 15 and 100 hit points that also benefits from the hut's fast healing ability. The hut can expel swallowed creatures as a full-round action, flinging them from its open door. It must make a combat maneuver check against creatures that don't wish to leave, with failure meaning the target is able to hold on to the pitching and warping interior. The hut may choose which creatures it wishes to expel and which to keep inside.&lt;/h5&gt;&lt;/div&gt;&lt;br&gt;&lt;div&gt;&lt;h4&gt;&lt;p&gt;&lt;p&gt;A rustic hut stands here, its timber walls hung with bundles of drying herbs and etched with eerie symbols. From beneath its splintering wooden porch extends a pair of legs, like those of a fifteen-foot-tall chicken with gigantic talons caked in mud but sharp as razors.&lt;/p&gt;&lt;/h4&gt;&lt;/div&gt;</t>
  </si>
  <si>
    <t>Devil, Handmaiden</t>
  </si>
  <si>
    <t>2 claws +22 (2d8+7/19-20/x3), 2 tentacles +20 (1d6+3 plus grab)</t>
  </si>
  <si>
    <t>Spell-Like Abilities (CL 14th; concentration +19)  Constant-spider climb, true seeing  At Will-alter self, dispel good (DC 20), enthrall (DC 17), greater teleport (self plus 1 entrapped creature and 50 lbs. of goods only), persistent image (DC 20)  3/day-black tentacles, charm monster (DC 19)  1/day-summon (level 5, 3 erinyes 65%)</t>
  </si>
  <si>
    <t>Celestial, Common, Draconic, Infernal, telepathy 100 ft.</t>
  </si>
  <si>
    <t>&lt;link rel="stylesheet"href="PF.css"&gt;&lt;div&gt;&lt;h2&gt;Devil, Handmaiden&lt;/h2&gt;&lt;h3&gt;&lt;i&gt;Twin tentacles stretch from the crown of this feminine fiend's head, while her lower body blooms in a gown of writhing tendrils.&lt;/i&gt;&lt;/h3&gt;&lt;br&gt;&lt;/div&gt;&lt;div class="heading"&gt;&lt;p class="alignleft"&gt;Handmaiden Devil (Gylou)&lt;/p&gt;&lt;p class="alignright"&gt;CR 14&lt;/p&gt;&lt;div style="clear: both;"&gt;&lt;/div&gt;&lt;/div&gt;&lt;div&gt;&lt;h5&gt;&lt;b&gt;XP &lt;/b&gt;38,400&lt;/h5&gt;&lt;h5&gt;LE Medium outsider (devil, evil, extraplanar, lawful)&lt;/h5&gt;&lt;h5&gt;&lt;b&gt;Init &lt;/b&gt;+11; &lt;b&gt;Senses &lt;/b&gt;darkvision 60 ft., &lt;i&gt;true seeing&lt;/i&gt;; Perception +23&lt;/h5&gt;&lt;/div&gt;&lt;hr/&gt;&lt;div&gt;&lt;h5&gt;&lt;b&gt;DEFENSE&lt;/b&gt;&lt;/h5&gt;&lt;/div&gt;&lt;hr/&gt;&lt;div&gt;&lt;h5&gt;&lt;b&gt;AC &lt;/b&gt;31, touch 17, flat-footed 24 (+7 Dex, +14 natural)&lt;/h5&gt;&lt;h5&gt;&lt;b&gt;hp &lt;/b&gt;187 (15d10+105)&lt;/h5&gt;&lt;h5&gt;&lt;b&gt;Fort &lt;/b&gt;+16, &lt;b&gt;Ref &lt;/b&gt;+16, &lt;b&gt;Will &lt;/b&gt;+10&lt;/h5&gt;&lt;h5&gt;&lt;b&gt;DR &lt;/b&gt;10/good; &lt;b&gt;Immune &lt;/b&gt;fire, poison; &lt;b&gt;Resist &lt;/b&gt;acid 10, cold 10; &lt;b&gt;SR &lt;/b&gt;25&lt;/h5&gt;&lt;/div&gt;&lt;hr/&gt;&lt;div&gt;&lt;h5&gt;&lt;b&gt;OFFENSE&lt;/b&gt;&lt;/h5&gt;&lt;/div&gt;&lt;hr/&gt;&lt;div&gt;&lt;h5&gt;&lt;b&gt;Spd &lt;/b&gt;40 ft., fly 60 ft. (average)&lt;/h5&gt;&lt;h5&gt;&lt;b&gt;Melee &lt;/b&gt;2 claws +22 (2d8+7/19-20/x3), 2 tentacles +20 (1d6+3 plus grab)&lt;/h5&gt;&lt;h5&gt;&lt;b&gt;Space &lt;/b&gt;5 ft.; &lt;b&gt;Reach &lt;/b&gt;5 ft. (10 ft. with tentacle)&lt;/h5&gt;&lt;h5&gt;&lt;b&gt;Special Attacks &lt;/b&gt;tentacle cage (4d8+10 bludgeoning, AC 17, 18 hp)&lt;/h5&gt;&lt;h5&gt;&lt;b&gt;Spell-Like Abilities&lt;/b&gt; (CL 14th; concentration +19)  &lt;/br&gt;Constant&amp;mdash;&lt;i&gt;spider climb&lt;/i&gt;, &lt;i&gt;true seeing&lt;/i&gt; &lt;/br&gt;At Will&amp;mdash;&lt;i&gt;alter self&lt;/i&gt;, &lt;i&gt;dispel good&lt;/i&gt; (DC 20), &lt;i&gt;enthrall&lt;/i&gt; (DC 17), &lt;i&gt;greater teleport&lt;/i&gt; (self plus 1 entrapped creature and 50 lbs. of goods only), &lt;i&gt;persistent image&lt;/i&gt; (DC 20) &lt;/br&gt;3/day&amp;mdash;&lt;i&gt;black tentacles&lt;/i&gt;, &lt;i&gt;charm monster&lt;/i&gt; (DC 19) &lt;/br&gt;1/day&amp;mdash;summon (level 5, 3 erinyes 65%)&lt;/h5&gt;&lt;/h5&gt;&lt;/div&gt;&lt;hr/&gt;&lt;div&gt;&lt;h5&gt;&lt;b&gt;STATISTICS&lt;/b&gt;&lt;/h5&gt;&lt;/div&gt;&lt;hr/&gt;&lt;div&gt;&lt;h5&gt;&lt;b&gt;Str &lt;/b&gt;24, &lt;b&gt;Dex &lt;/b&gt;25, &lt;b&gt;Con &lt;/b&gt;25, &lt;b&gt;Int &lt;/b&gt; 22, &lt;b&gt;Wis &lt;/b&gt;21, &lt;b&gt;Cha &lt;/b&gt;20&lt;/h5&gt;&lt;h5&gt;&lt;b&gt;Base Atk &lt;/b&gt;+15; &lt;b&gt;CMB &lt;/b&gt;+22 (+26 grapple); &lt;b&gt;CMD &lt;/b&gt;39 (can't be tripped)&lt;/h5&gt;&lt;h5&gt;&lt;b&gt;Feats &lt;/b&gt;Acrobatic Steps, Combat Expertise, Combat Reflexes, Improved Initiative, Improved Trip, Multiattack, Nimble Moves, Strike Back&lt;/h5&gt;&lt;h5&gt;&lt;b&gt;Skills &lt;/b&gt;Acrobatics +25 (+29 jump), Bluff +23, Diplomacy +23, Disguise +23, Escape Artist +22, Fly +14, Knowledge (arcana) +21, Knowledge (planes) +24, Perception +23, Perform (sing) +23, Sense Motive +23, Spellcraft +21, Stealth +25&lt;/h5&gt;&lt;h5&gt;&lt;b&gt;Languages &lt;/b&gt;Celestial, Common, Draconic, Infernal, telepathy 100 ft.&lt;/h5&gt;&lt;h5&gt;&lt;b&gt;SQ &lt;/b&gt;agile grappler&lt;/h5&gt;&lt;/div&gt;&lt;hr/&gt;&lt;div&gt;&lt;h5&gt;&lt;b&gt;ECOLOGY&lt;/b&gt;&lt;/h5&gt;&lt;/div&gt;&lt;hr/&gt;&lt;div&gt;&lt;h5&gt;&lt;b&gt;Environment &lt;/b&gt; any (Hell)&lt;/h5&gt;&lt;h5&gt;&lt;b&gt;Organization &lt;/b&gt;solitary, retinue (1 gylou and 2d4 erinyes), or cortege (1-4 gylous and 2d10 erinyes)&lt;/h5&gt;&lt;h5&gt;&lt;b&gt;Treasure &lt;/b&gt;standard&lt;/h5&gt;&lt;/div&gt;&lt;hr/&gt;&lt;div&gt;&lt;h5&gt;&lt;b&gt;SPECIAL ABILITIES&lt;/b&gt;&lt;/h5&gt;&lt;/div&gt;&lt;hr/&gt;&lt;div&gt;&lt;/h5&gt;&lt;h5&gt;&lt;b&gt;Agile Grappler (Ex)&lt;/b&gt; A gylou does not gain the grappled condition if she grapples a foe.  &lt;/h5&gt;&lt;h5&gt;&lt;b&gt;Tentacle Cage (Su)&lt;/b&gt; If a gylou successfully grapples a creature, she transfers that creature into her lower body's nest of cage-like tentacles. This works like swallow whole. The gylou's tentacles are AC 17 and have 18 hp for the purpose of an entrapped creature cutting itself out. A gylou's tendrils heal quickly, allowing her to use this ability 1 round after a creature cuts itself free.&lt;/h5&gt;&lt;/div&gt;&lt;br&gt;&lt;div&gt;&lt;h4&gt;&lt;p&gt;&lt;p&gt;Known as handmaiden devils, Mothers of Pain, and Maids of Miscarriage, gylous attend to the whims and schemes of Hell's few female overlords. Like manipulative matrons amid decadent mortal courts, these deceivers hide their fathomless evil beneath illusions of beauty, graciousness, and tradition. Gylous particularly loathe children. It's said that the persistent cry of a babe can sometimes cause these fiends to abandon their illusions and viciously attack.  As greater devils, gylous can command many lesser devils, yet harbor an exclusive favoritism for erinyes. A gylou weighs 160 pounds and stands stiff ly at 5-1/2 feet- though many wear their head-sprouting tentacles in tall, elaborate coiffures.&lt;/p&gt;&lt;/h4&gt;&lt;/div&gt;</t>
  </si>
  <si>
    <t>Adult Umbral Dragon</t>
  </si>
  <si>
    <t>bite +23 (2d8+12/19-20), 2 claws +23 (2d6+8), tail slap +21 (2d6+12), 2 wings +21 (1d8+4)</t>
  </si>
  <si>
    <t>breath weapon (50-ft. cone, DC 23, 12d8 negative energy, DC 23), crush, shadow breath (6 Str)</t>
  </si>
  <si>
    <t>Spell-Like Abilities (CL 17th; concentration +22)  At Will-darkness, shadow walk, vampiric touch</t>
  </si>
  <si>
    <t>Spells Known (CL 7th; concentration +12)  3rd (5/day)-dispel magic, inflict serious wounds (DC 18)  2nd (7/day)-command undead (DC 17), invisibility, web (DC 17)   1st (8/day)-grease (DC 16), inflict light wounds (DC 16), magic missile, reduce person (DC 16), shield  0 (at will)-bleed (DC 15), detect magic, detect poison, disrupt undead (DC 15), mage hand, ray of frost, read magic</t>
  </si>
  <si>
    <t>Hover, Improved Critical (bite), Improved Initiative, Improved Vital Strike, Multiattack, Power Attack, Skill Focus (Stealth), Snatch, Vital Strike</t>
  </si>
  <si>
    <t>Bluff +25, Diplomacy +25, Fly +16, Knowledge (arcana) +25, Knowledge (local) +25, Knowledge (planes) +25, Perception +25, Sense Motive +25, Spellcraft +25, Stealth + 18, Survival +25</t>
  </si>
  <si>
    <t>Abyssal, Common, Draconic, Undercommon, 2 more</t>
  </si>
  <si>
    <t>&lt;link rel="stylesheet"href="PF.css"&gt;&lt;div&gt;&lt;h2&gt;Primal Dragon, Umbral&lt;/h2&gt;&lt;h3&gt;&lt;i&gt;This sleek, dark dragon moves with a disturbing, serpentine grace, its eyes glowing as if lit from within by crimson embers.&lt;/i&gt;&lt;/h3&gt;&lt;br&gt;&lt;/div&gt;&lt;div class="heading"&gt;&lt;p class="alignleft"&gt;Adult Umbral Dragon&lt;/p&gt;&lt;p class="alignright"&gt;CR 14&lt;/p&gt;&lt;div style="clear: both;"&gt;&lt;/div&gt;&lt;/div&gt;&lt;div&gt;&lt;h5&gt;&lt;b&gt;XP &lt;/b&gt;38,400&lt;/h5&gt;&lt;h5&gt;CE Huge dragon (extraplanar)&lt;/h5&gt;&lt;h5&gt;&lt;b&gt;Init &lt;/b&gt;+4; &lt;b&gt;Senses &lt;/b&gt;dragon senses; Perception +25&lt;/h5&gt;&lt;h5&gt;&lt;b&gt;Aura &lt;/b&gt;frightful presence (180 ft., DC 23)&lt;/h5&gt;&lt;/div&gt;&lt;hr/&gt;&lt;div&gt;&lt;h5&gt;&lt;b&gt;DEFENSE&lt;/b&gt;&lt;/h5&gt;&lt;/div&gt;&lt;hr/&gt;&lt;div&gt;&lt;h5&gt;&lt;b&gt;AC &lt;/b&gt;29, touch 8, flat-footed 29 (+21 natural, -2 size)&lt;/h5&gt;&lt;h5&gt;&lt;b&gt;hp &lt;/b&gt;195 (17d12+85)&lt;/h5&gt;&lt;h5&gt;&lt;b&gt;Fort &lt;/b&gt;+15, &lt;b&gt;Ref &lt;/b&gt;+10, &lt;b&gt;Will &lt;/b&gt;+15&lt;/h5&gt;&lt;h5&gt;&lt;b&gt;DR &lt;/b&gt;5/magic; &lt;b&gt;Immune &lt;/b&gt;cold, death effects, energy drain, paralysis, sleep; &lt;b&gt;SR &lt;/b&gt;25&lt;/h5&gt;&lt;/div&gt;&lt;hr/&gt;&lt;div&gt;&lt;h5&gt;&lt;b&gt;OFFENSE&lt;/b&gt;&lt;/h5&gt;&lt;/div&gt;&lt;hr/&gt;&lt;div&gt;&lt;h5&gt;&lt;b&gt;Spd &lt;/b&gt;40 ft., fly 200 ft. (poor)&lt;/h5&gt;&lt;h5&gt;&lt;b&gt;Melee &lt;/b&gt;bite +23 (2d8+12/19-20), 2 claws +23 (2d6+8), tail slap +21 (2d6+12), 2 wings +21 (1d8+4)&lt;/h5&gt;&lt;h5&gt;&lt;b&gt;Space &lt;/b&gt;15 ft.; &lt;b&gt;Reach &lt;/b&gt;10 ft. (15 ft. with bite)&lt;/h5&gt;&lt;h5&gt;&lt;b&gt;Special Attacks &lt;/b&gt;breath weapon (50-ft. cone, DC 23, 12d8 negative energy, DC 23), crush, shadow breath (6 Str)&lt;/h5&gt;&lt;h5&gt;&lt;b&gt;Spell-Like Abilities&lt;/b&gt; (CL 17th; concentration +22) &lt;/br&gt;At Will&amp;mdash;&lt;i&gt;darkness&lt;/i&gt;, &lt;i&gt;shadow walk&lt;/i&gt;, &lt;i&gt;vampiric touch&lt;/i&gt;&lt;/h5&gt;&lt;/h5&gt;&lt;h5&gt;&lt;b&gt;Spells Known&lt;/b&gt; (CL 7th; concentration +12) &lt;/br&gt;3rd (5/day)&amp;mdash;&lt;i&gt;dispel magic&lt;/i&gt;, &lt;i&gt;inflict serious wounds&lt;/i&gt; (DC 18) &lt;/br&gt;2nd (7/day)&amp;mdash;&lt;i&gt;command undead&lt;/i&gt; (DC 17), &lt;i&gt;invisibility&lt;/i&gt;, &lt;i&gt;web&lt;/i&gt; (DC 17)  &lt;/br&gt;1st (8/day)&amp;mdash;&lt;i&gt;grease&lt;/i&gt; (DC 16), &lt;i&gt;inflict light wounds&lt;/i&gt; (DC 16), &lt;i&gt;magic missile&lt;/i&gt;, &lt;i&gt;reduce person&lt;/i&gt; (DC 16), &lt;i&gt;shield&lt;/i&gt; &lt;/br&gt;0 (at will)&amp;mdash;&lt;i&gt;bleed&lt;/i&gt; (DC 15), &lt;i&gt;detect magic&lt;/i&gt;, &lt;i&gt;detect poison&lt;/i&gt;, &lt;i&gt;disrupt undead&lt;/i&gt; (DC 15), &lt;i&gt;mage hand&lt;/i&gt;, &lt;i&gt;ray of frost&lt;/i&gt;, &lt;i&gt;read magic&lt;/i&gt;&lt;/h5&gt;&lt;/h5&gt;&lt;/div&gt;&lt;hr/&gt;&lt;div&gt;&lt;h5&gt;&lt;b&gt;STATISTICS&lt;/b&gt;&lt;/h5&gt;&lt;/div&gt;&lt;hr/&gt;&lt;div&gt;&lt;h5&gt;&lt;b&gt;Str &lt;/b&gt;27, &lt;b&gt;Dex &lt;/b&gt;10, &lt;b&gt;Con &lt;/b&gt;21, &lt;b&gt;Int &lt;/b&gt; 20, &lt;b&gt;Wis &lt;/b&gt;21, &lt;b&gt;Cha &lt;/b&gt;20&lt;/h5&gt;&lt;h5&gt;&lt;b&gt;Base Atk &lt;/b&gt;+17; &lt;b&gt;CMB &lt;/b&gt;+27; &lt;b&gt;CMD &lt;/b&gt;37 (41 vs. trip)&lt;/h5&gt;&lt;h5&gt;&lt;b&gt;Feats &lt;/b&gt;Hover, Improved Critical (bite), Improved Initiative, Improved Vital Strike, Multiattack, Power Attack, Skill Focus (Stealth), Snatch, Vital Strike&lt;/h5&gt;&lt;h5&gt;&lt;b&gt;Skills &lt;/b&gt;Bluff +25, Diplomacy +25, Fly +16, Knowledge (arcana) +25, Knowledge (local) +25, Knowledge (planes) +25, Perception +25, Sense Motive +25, Spellcraft +25, Stealth + 18, Survival +25&lt;/h5&gt;&lt;h5&gt;&lt;b&gt;Languages &lt;/b&gt;Abyssal, Common, Draconic, Undercommon, 2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&lt;/h5&gt;&lt;h5&gt;&lt;b&gt;Umbral Scion (Ex)&lt;/b&gt; Umbral dragons have negative energy affinity and are immune to energy drain and death effects.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&lt;/h5&gt;&lt;h5&gt;&lt;b&gt;Spell-Like Abilities (Sp)&lt;/b&gt; An umbral dragon gains the following spell-like abilities, usable at will (unless indicated otherwise) on reaching the listed age category. Young-&lt;i&gt;darkness&lt;/i&gt;; Juvenile- &lt;i&gt;vampiric touch&lt;/i&gt;; Adult-&lt;i&gt;shadow walk&lt;/i&gt;; Old-&lt;i&gt;project image&lt;/i&gt;; Ancient-&lt;i&gt;finger of death&lt;/i&gt; (3/day), Great wyrm-&lt;i&gt;shades&lt;/i&gt;.&lt;/h5&gt;&lt;/div&gt;&lt;br&gt;&lt;div&gt;&lt;h4&gt;&lt;p&gt;&lt;p&gt;Cruel and sadistic, umbral dragons prefer the taste of undead flesh or ghostly ectoplasm, yet never turn down opportunities to consume living flesh.&lt;/p&gt;&lt;/h4&gt;&lt;/div&gt;</t>
  </si>
  <si>
    <t>Fetchling</t>
  </si>
  <si>
    <t>Fort +2, Ref +5, Will -1</t>
  </si>
  <si>
    <t>shadow blending</t>
  </si>
  <si>
    <t>dagger +3 (1d4+1/19-20)</t>
  </si>
  <si>
    <t>Spell-Like Abilities (CL 1st; concentration +3)  1/day-disguise self (humanoid only)</t>
  </si>
  <si>
    <t>Str 13, Dex 17, Con 14, Int 8, Wis 8, Cha 14</t>
  </si>
  <si>
    <t>Appraise +3, Bluff +6, Diplomacy +6, Knowledge (local) +3, Knowledge (planes) +2, Perception +3, Sense Motive +3, Stealth +7</t>
  </si>
  <si>
    <t>+2 Knowledge (planes), +7 Stealth</t>
  </si>
  <si>
    <t>solitary, pair, guild (3-12), or enclave (13-30 plus 1-4 2nd-4th level rogue spies, 1-4 2nd-4th level sorcerers, and 1 3rd-6th level fighter/rogue leader)</t>
  </si>
  <si>
    <t>NPC gear (chain shirt, dagger, other treasure)</t>
  </si>
  <si>
    <t>This gaunt man appears drained of color, like a person viewed at twilight or in a dark alley.</t>
  </si>
  <si>
    <t>Shadow Blending (Su) Attacks against a fetchling in dim light have a 50% miss chance instead of the normal 20% miss chance. This ability does not grant total concealment; it just increases the miss chance.</t>
  </si>
  <si>
    <t>Fetchlings are descended from generations of humans trapped on the Plane of Shadow. Infused with the essence of that plane, they are more and less than human, and often serve as middlemen in planar trade and politics. Other than their yellow eyes, their flesh has no color-it is either stark white, midnight black, or a shade of gray. On the Material Plane, they conceal themselves with heavy clothing or dim light so they can work without prejudice. The name "fetchling" is a human word; their own name for their race is kayal, meaning "shadow people."  A fetchling stands 6 feet tall, but is generally lithe and wiry of frame, weighing only 150 pounds. Fetchlings live as long as half-elves.  FETCHLING CHARACTERS  Fetchlings are defined by their class levels-they do not possess racial HD. They have the following racial traits.  +2 Dexterity, +2 Charisma, -2 Wisdom: Fetchlings are quick and forceful, but often strange and easily distracted by errant thoughts.  Darkvision: Fetchlings see in the dark up to 60 feet.  Low-Light Vision: Fetchlings can see twice as far as humans in conditions of dim light.  Skilled: Fetchlings have a +2 racial bonus on Knowledge (planes) and Stealth checks.  Shadow Blending: See above.  Shadowy Resistance: Fetchlings have cold resistance 5 and electricity resistance 5.  Spell-Like Abilities (Sp): A fetchling can use disguise self once per day as a spell-like ability. It can assume the form of any humanoid creature using this spell-like ability. When a fetchling reaches 9th level in any combination of classes, it gains shadow walk (self only) as a spell-like ability usable once per day, and at 13th level, it gains plane shift (self only, to the Plane of Shadow or the Material Plane only) usable once per day. A fetchling's caster level is equal to its total Hit Dice.  Languages Fetchlings begin play speaking Common. A fetchling with a high Intelligence score can choose any of the following languages: Aklo, Aquan, Auran, Draconic, D'ziriak (understanding only, cannot speak), Ignan, Terran, and any regional human tongue.</t>
  </si>
  <si>
    <t>&lt;link rel="stylesheet"href="PF.css"&gt;&lt;div&gt;&lt;h2&gt;Fetchling&lt;/h2&gt;&lt;h3&gt;&lt;i&gt;This gaunt man appears drained of color, like a person viewed at twilight or in a dark alley.&lt;/i&gt;&lt;/h3&gt;&lt;br&gt;&lt;/div&gt;&lt;div class="heading"&gt;&lt;p class="alignleft"&gt;Fetchling (Kayal)&lt;/p&gt;&lt;p class="alignright"&gt;CR 1/2&lt;/p&gt;&lt;div style="clear: both;"&gt;&lt;/div&gt;&lt;/div&gt;&lt;div&gt;&lt;h5&gt;&lt;b&gt;XP &lt;/b&gt;200&lt;/h5&gt;&lt;h5&gt;Fetchling rogue 1&lt;/h5&gt;&lt;h5&gt;N Medium outsider (native)&lt;/h5&gt;&lt;h5&gt;&lt;b&gt;Init &lt;/b&gt;+3; &lt;b&gt;Senses &lt;/b&gt;darkvision 60 ft., low-light vision; Perception +3&lt;/h5&gt;&lt;/div&gt;&lt;hr/&gt;&lt;div&gt;&lt;h5&gt;&lt;b&gt;DEFENSE&lt;/b&gt;&lt;/h5&gt;&lt;/div&gt;&lt;hr/&gt;&lt;div&gt;&lt;h5&gt;&lt;b&gt;AC &lt;/b&gt;17, touch 13, flat-footed 14 (+4 armor, +3 Dex)&lt;/h5&gt;&lt;h5&gt;&lt;b&gt;hp &lt;/b&gt;10 (1d8+2)&lt;/h5&gt;&lt;h5&gt;&lt;b&gt;Fort &lt;/b&gt;+2, &lt;b&gt;Ref &lt;/b&gt;+5, &lt;b&gt;Will &lt;/b&gt;-1&lt;/h5&gt;&lt;h5&gt;&lt;b&gt;Defensive Abilities &lt;/b&gt;shadow blending; &lt;b&gt;Resist &lt;/b&gt;cold 5, electricity 5&lt;/h5&gt;&lt;/div&gt;&lt;hr/&gt;&lt;div&gt;&lt;h5&gt;&lt;b&gt;OFFENSE&lt;/b&gt;&lt;/h5&gt;&lt;/div&gt;&lt;hr/&gt;&lt;div&gt;&lt;h5&gt;&lt;b&gt;Spd &lt;/b&gt;30 ft.&lt;/h5&gt;&lt;h5&gt;&lt;b&gt;Melee &lt;/b&gt;dagger +3 (1d4+1/19-20)&lt;/h5&gt;&lt;h5&gt;&lt;b&gt;Space &lt;/b&gt;5 ft.; &lt;b&gt;Reach &lt;/b&gt;5 ft.&lt;/h5&gt;&lt;h5&gt;&lt;b&gt;Special Attacks &lt;/b&gt;sneak attack +1d6&lt;/h5&gt;&lt;h5&gt;&lt;b&gt;Spell-Like Abilities&lt;/b&gt; (CL 1st; concentration +3) &lt;/br&gt;1/day&amp;mdash;&lt;i&gt;disguise self&lt;/i&gt; (humanoid only)&lt;/h5&gt;&lt;/h5&gt;&lt;/div&gt;&lt;hr/&gt;&lt;div&gt;&lt;h5&gt;&lt;b&gt;STATISTICS&lt;/b&gt;&lt;/h5&gt;&lt;/div&gt;&lt;hr/&gt;&lt;div&gt;&lt;h5&gt;&lt;b&gt;Str &lt;/b&gt;13, &lt;b&gt;Dex &lt;/b&gt;17, &lt;b&gt;Con &lt;/b&gt;14, &lt;b&gt;Int &lt;/b&gt; 8, &lt;b&gt;Wis &lt;/b&gt;8, &lt;b&gt;Cha &lt;/b&gt;14&lt;/h5&gt;&lt;h5&gt;&lt;b&gt;Base Atk &lt;/b&gt;+0; &lt;b&gt;CMB &lt;/b&gt;+1; &lt;b&gt;CMD &lt;/b&gt;14&lt;/h5&gt;&lt;h5&gt;&lt;b&gt;Feats &lt;/b&gt;Weapon Finesse&lt;/h5&gt;&lt;h5&gt;&lt;b&gt;Skills &lt;/b&gt;Appraise +3, Bluff +6, Diplomacy +6, Knowledge (local) +3, Knowledge (planes) +2, Perception +3, Sense Motive +3, Stealth +7; &lt;b&gt;Racial Modifiers &lt;/b&gt;+2 Knowledge (planes), +7 Stealth&lt;/h5&gt;&lt;h5&gt;&lt;b&gt;Languages &lt;/b&gt;Common&lt;/h5&gt;&lt;h5&gt;&lt;b&gt;SQ &lt;/b&gt;trapfinding +1&lt;/h5&gt;&lt;/div&gt;&lt;hr/&gt;&lt;div&gt;&lt;h5&gt;&lt;b&gt;ECOLOGY&lt;/b&gt;&lt;/h5&gt;&lt;/div&gt;&lt;hr/&gt;&lt;div&gt;&lt;h5&gt;&lt;b&gt;Environment &lt;/b&gt; any (Plane of Shadow)&lt;/h5&gt;&lt;h5&gt;&lt;b&gt;Organization &lt;/b&gt;solitary, pair, guild (3-12), or enclave (13-30 plus 1-4 2nd-4th level rogue spies, 1-4 2nd-4th level sorcerers, and 1 3rd-6th level fighter/rogue leader)&lt;/h5&gt;&lt;h5&gt;&lt;b&gt;Treasure &lt;/b&gt;NPC gear (chain shirt, dagger, other treasure)&lt;/h5&gt;&lt;/div&gt;&lt;hr/&gt;&lt;div&gt;&lt;h5&gt;&lt;b&gt;SPECIAL ABILITIES&lt;/b&gt;&lt;/h5&gt;&lt;/div&gt;&lt;hr/&gt;&lt;div&gt;&lt;/h5&gt;&lt;h5&gt;&lt;b&gt;Shadow Blending (Su)&lt;/b&gt; Attacks against a fetchling in dim light have a 50% miss chance instead of the normal 20% miss chance. This ability does not grant total concealment; it just increases the miss chance.&lt;/h5&gt;&lt;/div&gt;&lt;br&gt;&lt;div&gt;&lt;h4&gt;&lt;p&gt;&lt;p&gt;Fetchlings are descended from generations of humans trapped on the Plane of Shadow. Infused with the essence of that plane, they are more and less than human, and often serve as middlemen in planar trade and politics. Other than their yellow eyes, their flesh has no color-it is either stark white, midnight black, or a shade of gray. On the Material Plane, they conceal themselves with heavy clothing or dim light so they can work without prejudice. The name "fetchling" is a human word; their own name for their race is &lt;i&gt;kayal&lt;/i&gt;, meaning "shadow people."  A fetchling stands 6 feet tall, but is generally lithe and wiry of frame, weighing only 150 pounds. Fetchlings live as long as half-elves.  &lt;br&gt;&lt;b&gt;FETCHLING CHARACTERS&lt;/b&gt;&lt;br&gt; Fetchlings are defined by their class levels-they do not possess racial HD. They have the following racial traits.  &lt;br&gt;&lt;b&gt;+2 Dexterity, +2 Charisma, -2 Wisdom:&lt;/b&gt; Fetchlings are quick and forceful, but often strange and easily distracted by errant thoughts.  &lt;br&gt;&lt;b&gt;Darkvision:&lt;/b&gt; Fetchlings see in the dark up to 60 feet.  &lt;br&gt;&lt;b&gt;Low-Light Vision:&lt;/b&gt; Fetchlings can see twice as far as humans in conditions of dim light.  &lt;br&gt;&lt;b&gt;Skilled:&lt;/b&gt; Fetchlings have a +2 racial bonus on Knowledge (planes) and Stealth checks.  &lt;br&gt;&lt;b&gt;Shadow Blending:&lt;/b&gt; See above.  &lt;br&gt;&lt;b&gt;Shadowy Resistance:&lt;/b&gt; Fetchlings have cold resistance 5 and electricity resistance 5.  &lt;br&gt;&lt;b&gt;Spell-Like Abilities (Sp):&lt;/b&gt; A fetchling can use &lt;i&gt;disguise self&lt;/i&gt; once per day as a spell-like ability. It can assume the form of any humanoid creature using this spell-like ability. When a fetchling reaches 9th level in any combination of classes, it gains &lt;i&gt;shadow walk&lt;/i&gt; (self only) as a spell-like ability usable once per day, and at 13th level, it gains &lt;i&gt;plane shift&lt;/i&gt; (self only, to the Plane of Shadow or the Material Plane only) usable once per day. A fetchling's caster level is equal to its total Hit Dice.  &lt;br&gt;&lt;b&gt;Languages:&lt;/b&gt;Fetchlings begin play speaking Common. A fetchling with a high Intelligence score can choose any of the following languages: Aklo, Aquan, Auran, Draconic, D'ziriak (understanding only, cannot speak), Ignan, Terran, and any regional human tongue.&lt;/p&gt;&lt;/h4&gt;&lt;/div&gt;</t>
  </si>
  <si>
    <t>Kayal</t>
  </si>
  <si>
    <t>(8d8+56)</t>
  </si>
  <si>
    <t>16, touch 9, flat-footed 15</t>
  </si>
  <si>
    <t>Fort +2, Ref +6, Will +4</t>
  </si>
  <si>
    <t>Fort +5, Ref +12, Will +8</t>
  </si>
  <si>
    <t>(+12 natural, -1 size)</t>
  </si>
  <si>
    <t>+12 Stealth in forests</t>
  </si>
  <si>
    <t>(+2 deflection, +2 Dex)</t>
  </si>
  <si>
    <t>gore +2 (1d6+1), 2 hooves -3 (1d4)</t>
  </si>
  <si>
    <t>disease, fear</t>
  </si>
  <si>
    <t>Perception +11, Swim +15</t>
  </si>
  <si>
    <t xml:space="preserve"> cold and temperate forests and plains</t>
  </si>
  <si>
    <t>(+4 Dex, +2 natural)</t>
  </si>
  <si>
    <t>(16d8+128)</t>
  </si>
  <si>
    <t>Moose</t>
  </si>
  <si>
    <t>Perception +14, Swim +18</t>
  </si>
  <si>
    <t>+4 Perception, +4 Swim</t>
  </si>
  <si>
    <t>19, touch 14, flat-footed 16</t>
  </si>
  <si>
    <t>(+3 Dex, +5 natural, +1 size)</t>
  </si>
  <si>
    <t>Fort +7, Ref +6, Will +3</t>
  </si>
  <si>
    <t>(15d8+105)</t>
  </si>
  <si>
    <t>Perception +10, Swim +12</t>
  </si>
  <si>
    <t>Giant Seahorse</t>
  </si>
  <si>
    <t>Seahorse</t>
  </si>
  <si>
    <t>bite +3 (1d3-4)</t>
  </si>
  <si>
    <t xml:space="preserve"> temperate plains or hills</t>
  </si>
  <si>
    <t>Tuatara</t>
  </si>
  <si>
    <t>Chrestomath</t>
  </si>
  <si>
    <t>blindsense 60 ft., thoughtsense; Perception +18</t>
  </si>
  <si>
    <t>(+6 deflection, -4 Dex, +4 natural)</t>
  </si>
  <si>
    <t>Fort +13, Ref -1, Will +14</t>
  </si>
  <si>
    <t>psychic deflection</t>
  </si>
  <si>
    <t>sensory effects</t>
  </si>
  <si>
    <t>fly 10 ft. (average)</t>
  </si>
  <si>
    <t>Spell-Like Abilities (CL 7th; concentration +12)  Constant-detect magic, detect thoughts, tongues</t>
  </si>
  <si>
    <t>Str 2, Dex 2, Con 19, Int 25, Wis 21, Cha 22</t>
  </si>
  <si>
    <t>Ability Focus (mind flood), Great Fortitude, Improved Initiative, Improved Iron Will, Iron Will</t>
  </si>
  <si>
    <t>Appraise +19, Fly +9, Knowledge (arcana) +32, Knowledge (history) +32, Knowledge (local) +32, Knowledge (planes) +32, Knowledge (religion) +32, Knowledge (dungeoneering) +29, Knowledge (engineering) +29, Knowledge (geography) +29, Knowledge (nature) +29, Knowledge (nobility) +29, Perception +18, Sense Motive +18, Spellcraft +19</t>
  </si>
  <si>
    <t>+10 Knowledge (all)</t>
  </si>
  <si>
    <t>Abyssal, Aklo, Celestial, Common, Draconic, Elven, Infernal, Thassilonian, Undercommon; tongues; telepathy 1 mile.</t>
  </si>
  <si>
    <t>advanced hive mind, cooperative scrying, psychic deflection, racial memory, thoughtsense</t>
  </si>
  <si>
    <t>solitary, catechumen (1 plus 2-4 caulborn), array (2-4 plus 4-12 caulborn)</t>
  </si>
  <si>
    <t>This bloated, larval sack of green and pink flesh is wet and curdled, its brainlike wrinkles interrupted by transparent membranes showing dark fluid within.</t>
  </si>
  <si>
    <t>AP 63</t>
  </si>
  <si>
    <t>Advanced Hive Mind (Ex) As long as there are at least two chrestomaths or caulborn within 300 feet of each other, if one creature in the group is aware of a particular danger, they all are. No creature in the group is considered flanked or flat-footed unless all of them are.  Cooperative Scrying (Sp) Three or more caulborn or chrestomaths who maintain physical contact can scry on a place or creature as if using the scrying spell (DC 20), but with no limit to the spell's duration so long as at least three of the participants involved continue to touch and concentrate. This ability functions at caster level 7th (or at the highest caster level available to the most powerful participant in the group). The save DC is Charisma-based, adjusted by the modifier of the participant with the highest Charisma score.  Mind Flood (Su) A chrestomath can target any creature it detects with its thoughtsense ability with a deadly psychic attack, flooding the target creature's head with so much obscure knowledge that it drives the target insane. Any creature affected by the mind blast must make a successful DC 19 Will save or take 1d6 points of Intelligence and Wisdom damage and be confused (as per the spell confusion) for 1d6 rounds. The save DC is Intelligence-based.  Psychic Deflection (Su) A chrestomath adds its Charisma modifier as a deflection bonus to its AC. In addition, all caulborn (though not other chrestomaths) within 300 feet of a chrestomath gain half of this deflection bonus as well, with the effects stacking with those from other chrestomaths and the caulborn's own psychic deflection ability. These bonuses cease when the chrestomath is unconscious.  Racial Memory (Ex) As a full-round action, any caulborn within 300 feet of a chrestomath may access the latter's racial memory to gain half the chrestomath's Knowledge skill bonus as a bonus on its own Knowledge check. In addition, the chrestomath instantly acquires any piece of information learned by any caulborn that comes within 300 feet of it. This information may then be shared by any other caulborn and chrestomaths with 300 feet.  Thoughtsense (Su) A chrestomath notices and locates living, conscious creatures within 60 feet just as if it possessed the blindsight ability. Spells such as nondetection or mind blank make an affected creature undetectable by this sense.</t>
  </si>
  <si>
    <t>The caulborn are a race of extraplanar scholars that wander between worlds in search of esoteric knowledge, literally consuming the thoughts and memories of other races. While the most common caulborn are the humanoid versions (Bestiary 3 48), there exists a second kind as well: the bloated and blind intelligences called chrestomaths, sometimes referred to as living libraries, or simply "brain-sacks."  Though they appear to be little more than giant amoebas barely able to move themselves, chrestomaths are a vital part of caulborn society. From their fleshy prisons, these powerful psychic intelligences help to shield and organize their humanoid servitor-siblings, occupying a position in caulborn society somewhere between brute resource and honored elder-and sometimes something close to a living divinity. Even more importantly, however, chrestomaths are the keepers of a caulborn hive's massive racial memory, the living storehouses of everything its members have ever experienced, as well as the memories and concepts they've stolen from others. Indeed, it's possible that the memories contained within a single chrestomath may stretch back millennia, all the way to the race's mysterious origins.  A typical caulborn chrestomath is a wet, squishy sack of flesh roughly 5 feet in diameter, and weighs 500 pounds, though older and more advanced versions can grow far larger, taking up entire buildings with their fetid bulk.  These more advanced versions sometimes appear almost larval in form, and may possess levels in spellcasting classes, using spells such as mage hand to affect their surroundings.  Ecology  Every caulborn colony has at least one chrestomath, but these creatures are made, not born. When a colony finds reason to split, or a small group becomes large enough to warrant it, the caulborn select several of their own members via criteria unique to each colony. These chosen individuals are promptly disassembled and rendered down in a solemn ritual, their living organs melded together into a single blob of curdled flesh. The resulting protoplasmic sack has no outside sensory organs or useful manipulating appendages, only a massive intelligence whose psychic abilities increase even as the world around it loses relevance, the isolation honing its intellect.  Once the brain sack is complete, the caulborn seed it with every fact and record at the colony's disposal, usually copying knowledge over from other chrestomaths. Though their psychic abilities give chrestomaths the ability to float sluggishly through the air, most caulborn consider this a waste of the organic thinking machines' time, and instead assign teams of humanoid caulborn to carry the living data centers around in palanquins or set them up in vast chapels.  Chrestomaths are completely dependent on their kin for survival. Just as normal caulborn consume the psychic energy of other races through stolen ideas and concepts, chrestomaths are unable to feed directly from the source creatures, instead requiring their less intelligent brethren to regurgitate the predigested knowledge for them, sometimes also injecting them with additional nutrients and magical concoctions.  While any caulborn within range may access a chrestomath's memory, this information can be devastating to other creatures. In addition to its normal telepathy and mind-reading, a chrestomath confronted with dangerous creatures can establish a psychic link through which it pushes huge amounts of information. The recipients of this attack find their brains overloaded by the tidal wave of knowledge, rendering them catatonic or violently insane.  Habitat &amp; Society  While most chrestomaths have very little personality, any traces of identity being consumed by oceans of information, some eventually grow to control the data stored inside them and reestablish some semblance of self. One of the best such examples is Anamnesis, the One That Watches. As the heart of Xavorax, the city of caulborn and vampires deep below Kaer Maga, Anamnesis may well be one of the most learned entities on the face of Golarion, its thoughts and motives far beyond human comprehension. To outsiders, the thousands of pounds of flesh might seem barely sentient, capable only of shifting its colors to reflect emotions. Yet whether it's slave or master-or perhaps both-the lord of the Quivering Palace influences all the residents of Xavorax, watching over them as the central relay of their hive mind and the repository of all their race holds dear.  While parasitic by nature, caulborn are not necessarily predatory, and aren't above trading for the sustenance they need. When they do so, it's often as prophets, a role in which chrestomaths are singularly important. Left with nothing but godlike memories and an ability to analyze information, chrestomaths are often able to extrapolate from trends and make logical connections that result in uncannily accurate predictions about future events.</t>
  </si>
  <si>
    <t>&lt;link rel="stylesheet"href="PF.css"&gt;&lt;div&gt;&lt;h2&gt;Caulborn, Chrestomath&lt;/h2&gt;&lt;h3&gt;&lt;i&gt;This bloated, larval sack of green and pink flesh is wet and curdled, its brainlike wrinkles interrupted by transparent membranes showing dark fluid within.&lt;/i&gt;&lt;/h3&gt;&lt;br&gt;&lt;/div&gt;&lt;div class="heading"&gt;&lt;p class="alignleft"&gt;Chrestomath&lt;/p&gt;&lt;p class="alignright"&gt;CR 6&lt;/p&gt;&lt;div style="clear: both;"&gt;&lt;/div&gt;&lt;/div&gt;&lt;div&gt;&lt;h5&gt;&lt;b&gt;XP &lt;/b&gt;2,400&lt;/h5&gt;&lt;h5&gt;N Medium outsider (extraplanar)&lt;/h5&gt;&lt;h5&gt;&lt;b&gt;Init &lt;/b&gt;+0; &lt;b&gt;Senses &lt;/b&gt;blindsense 60 ft., thoughtsense; Perception +18&lt;/h5&gt;&lt;/div&gt;&lt;hr/&gt;&lt;div&gt;&lt;h5&gt;&lt;b&gt;DEFENSE&lt;/b&gt;&lt;/h5&gt;&lt;/div&gt;&lt;hr/&gt;&lt;div&gt;&lt;h5&gt;&lt;b&gt;AC &lt;/b&gt;16, touch 12, flat-footed 16 (+6 deflection, -4 Dex, +4 natural)&lt;/h5&gt;&lt;h5&gt;&lt;b&gt;hp &lt;/b&gt;95 (10d10+40)&lt;/h5&gt;&lt;h5&gt;&lt;b&gt;Fort &lt;/b&gt;+13, &lt;b&gt;Ref &lt;/b&gt;-1, &lt;b&gt;Will &lt;/b&gt;+14&lt;/h5&gt;&lt;h5&gt;&lt;b&gt;Defensive Abilities &lt;/b&gt;psychic deflection; &lt;b&gt;Immune &lt;/b&gt;sensory effects; &lt;b&gt;SR &lt;/b&gt;17&lt;/h5&gt;&lt;/div&gt;&lt;hr/&gt;&lt;div&gt;&lt;h5&gt;&lt;b&gt;OFFENSE&lt;/b&gt;&lt;/h5&gt;&lt;/div&gt;&lt;hr/&gt;&lt;div&gt;&lt;h5&gt;&lt;b&gt;Spd &lt;/b&gt;fly 10 ft. (average)&lt;/h5&gt;&lt;h5&gt;&lt;b&gt;Space &lt;/b&gt;5 ft.; &lt;b&gt;Reach &lt;/b&gt;5 ft.&lt;/h5&gt;&lt;h5&gt;&lt;b&gt;Special Attacks &lt;/b&gt;mind flood&lt;/h5&gt;&lt;h5&gt;&lt;b&gt;Spell-Like Abilities&lt;/b&gt; (CL 7th; concentration +12)  &lt;/br&gt;Constant&amp;mdash;&lt;i&gt;detect magic&lt;/i&gt;, &lt;i&gt;detect thoughts&lt;/i&gt;, &lt;i&gt;tongues&lt;/i&gt;&lt;/h5&gt;&lt;/h5&gt;&lt;/div&gt;&lt;hr/&gt;&lt;div&gt;&lt;h5&gt;&lt;b&gt;STATISTICS&lt;/b&gt;&lt;/h5&gt;&lt;/div&gt;&lt;hr/&gt;&lt;div&gt;&lt;h5&gt;&lt;b&gt;Str &lt;/b&gt;2, &lt;b&gt;Dex &lt;/b&gt;2, &lt;b&gt;Con &lt;/b&gt;19, &lt;b&gt;Int &lt;/b&gt; 25, &lt;b&gt;Wis &lt;/b&gt;21, &lt;b&gt;Cha &lt;/b&gt;22&lt;/h5&gt;&lt;h5&gt;&lt;b&gt;Base Atk &lt;/b&gt;+10; &lt;b&gt;CMB &lt;/b&gt;+6; &lt;b&gt;CMD &lt;/b&gt;19&lt;/h5&gt;&lt;h5&gt;&lt;b&gt;Feats &lt;/b&gt;Ability Focus (mind flood), Great Fortitude, Improved Initiative, Improved Iron Will, Iron Will&lt;/h5&gt;&lt;h5&gt;&lt;b&gt;Skills &lt;/b&gt;Appraise +19, Fly +9, Knowledge (arcana) +32, Knowledge (history) +32, Knowledge (local) +32, Knowledge (planes) +32, Knowledge (religion) +32, Knowledge (dungeoneering) +29, Knowledge (engineering) +29, Knowledge (geography) +29, Knowledge (nature) +29, Knowledge (nobility) +29, Perception +18, Sense Motive +18, Spellcraft +19; &lt;b&gt;Racial Modifiers &lt;/b&gt;+10 Knowledge (all)&lt;/h5&gt;&lt;h5&gt;&lt;b&gt;Languages &lt;/b&gt;Abyssal, Aklo, Celestial, Common, Draconic, Elven, Infernal, Thassilonian, Undercommon; &lt;i&gt;tongues&lt;/i&gt;; telepathy 1 mile.&lt;/h5&gt;&lt;h5&gt;&lt;b&gt;SQ &lt;/b&gt;advanced hive mind, cooperative &lt;i&gt;scrying&lt;/i&gt;, psychic deflection, racial memory, thoughtsense&lt;/h5&gt;&lt;/div&gt;&lt;hr/&gt;&lt;div&gt;&lt;h5&gt;&lt;b&gt;ECOLOGY&lt;/b&gt;&lt;/h5&gt;&lt;/div&gt;&lt;hr/&gt;&lt;div&gt;&lt;h5&gt;&lt;b&gt;Environment &lt;/b&gt; any&lt;/h5&gt;&lt;h5&gt;&lt;b&gt;Organization &lt;/b&gt;solitary, catechumen (1 plus 2-4 caulborn), array (2-4 plus 4-12 caulborn)&lt;/h5&gt;&lt;h5&gt;&lt;b&gt;Treasure &lt;/b&gt;none&lt;/h5&gt;&lt;/div&gt;&lt;hr/&gt;&lt;div&gt;&lt;h5&gt;&lt;b&gt;SPECIAL ABILITIES&lt;/b&gt;&lt;/h5&gt;&lt;/div&gt;&lt;hr/&gt;&lt;div&gt;&lt;/h5&gt;&lt;h5&gt;&lt;b&gt;Advanced Hive Mind (Ex)&lt;/b&gt; As long as there are at least two chrestomaths or caulborn within 300 feet of each other, if one creature in the group is aware of a particular danger, they all are. No creature in the group is considered flanked or flat-footed unless all of them are.  &lt;/h5&gt;&lt;h5&gt;&lt;b&gt;Cooperative Scrying (Sp)&lt;/b&gt; Three or more caulborn or chrestomaths who maintain physical contact can scry on a place or creature as if using the &lt;i&gt;scrying&lt;/i&gt; spell (DC 20), but with no limit to the spell's duration so long as at least three of the participants involved continue to touch and concentrate. This ability functions at caster level 7th (or at the highest caster level available to the most powerful participant in the group). The save DC is Charisma-based, adjusted by the modifier of the participant with the highest Charisma score.  &lt;/h5&gt;&lt;h5&gt;&lt;b&gt;Mind Flood (Su)&lt;/b&gt; A chrestomath can target any creature it detects with its thoughtsense ability with a deadly psychic attack, flooding the target creature's head with so much obscure knowledge that it drives the target insane. Any creature affected by the mind blast must make a successful DC 19 Will save or take 1d6 points of Intelligence and Wisdom damage and be confused (as per the spell confusion) for 1d6 rounds. The save DC is Intelligence-based.  &lt;/h5&gt;&lt;h5&gt;&lt;b&gt;Psychic Deflection (Su)&lt;/b&gt; A chrestomath adds its Charisma modifier as a deflection bonus to its AC. In addition, all caulborn (though not other chrestomaths) within 300 feet of a chrestomath gain half of this deflection bonus as well, with the effects stacking with those from other chrestomaths and the caulborn's own psychic deflection ability. These bonuses cease when the chrestomath is unconscious.  &lt;/h5&gt;&lt;h5&gt;&lt;b&gt;Racial Memory (Ex)&lt;/b&gt; As a full-round action, any caulborn within 300 feet of a chrestomath may access the latter's racial memory to gain half the chrestomath's Knowledge skill bonus as a bonus on its own Knowledge check. In addition, the chrestomath instantly acquires any piece of information learned by any caulborn that comes within 300 feet of it. This information may then be shared by any other caulborn and chrestomaths with 300 feet.  &lt;/h5&gt;&lt;h5&gt;&lt;b&gt;Thoughtsense (Su)&lt;/b&gt; A chrestomath notices and locates living, conscious creatures within 60 feet just as if it possessed the blindsight ability. Spells such as &lt;i&gt;nondetection&lt;/i&gt; or &lt;i&gt;mind blank&lt;/i&gt; make an affected creature undetectable by this sense.&lt;/h5&gt;&lt;/div&gt;&lt;br&gt;&lt;div&gt;&lt;h4&gt;&lt;p&gt;&lt;p&gt;The caulborn are a race of extraplanar scholars that wander between worlds in search of esoteric knowledge, literally consuming the thoughts and memories of other races. While the most common caulborn are the humanoid versions (&lt;i&gt;Bestiary 3&lt;/i&gt; 48), there exists a second kind as well: the bloated and blind intelligences called chrestomaths, sometimes referred to as living libraries, or simply "brain-sacks."  Though they appear to be little more than giant amoebas barely able to move themselves, chrestomaths are a vital part of caulborn society. From their fleshy prisons, these powerful psychic intelligences help to shield and organize their humanoid servitor-siblings, occupying a position in caulborn society somewhere between brute resource and honored elder-and sometimes something close to a living divinity. Even more importantly, however, chrestomaths are the keepers of a caulborn hive's massive racial memory, the living storehouses of everything its members have ever experienced, as well as the memories and concepts they've stolen from others. Indeed, it's possible that the memories contained within a single chrestomath may stretch back millennia, all the way to the race's mysterious origins.  A typical caulborn chrestomath is a wet, squishy sack of flesh roughly 5 feet in diameter, and weighs 500 pounds, though older and more advanced versions can grow far larger, taking up entire buildings with their fetid bulk.  These more advanced versions sometimes appear almost larval in form, and may possess levels in spellcasting classes, using spells such as &lt;i&gt;mage hand&lt;/i&gt; to affect their surroundings.  &lt;b&gt;&lt;/p&gt;&lt;p&gt;Ecology&lt;/b&gt;&lt;/p&gt;&lt;p&gt;  Every caulborn colony has at least one chrestomath, but these creatures are made, not born. When a colony finds reason to split, or a small group becomes large enough to warrant it, the caulborn select several of their own members via criteria unique to each colony. These chosen individuals are promptly disassembled and rendered down in a solemn ritual, their living organs melded together into a single blob of curdled flesh. The resulting protoplasmic sack has no outside sensory organs or useful manipulating appendages, only a massive intelligence whose psychic abilities increase even as the world around it loses relevance, the isolation honing its intellect.  Once the brain sack is complete, the caulborn seed it with every fact and record at the colony's disposal, usually copying knowledge over from other chrestomaths. Though their psychic abilities give chrestomaths the ability to float sluggishly through the air, most caulborn consider this a waste of the organic thinking machines' time, and instead assign teams of humanoid caulborn to carry the living data centers around in palanquins or set them up in vast chapels.  Chrestomaths are completely dependent on their kin for survival. Just as normal caulborn consume the psychic energy of other races through stolen ideas and concepts, chrestomaths are unable to feed directly from the source creatures, instead requiring their less intelligent brethren to regurgitate the predigested knowledge for them, sometimes also injecting them with additional nutrients and magical concoctions.  While any caulborn within range may access a chrestomath's memory, this information can be devastating to other creatures. In addition to its normal telepathy and mind-reading, a chrestomath confronted with dangerous creatures can establish a psychic link through which it pushes huge amounts of information. The recipients of this attack find their brains overloaded by the tidal wave of knowledge, rendering them catatonic or violently insane.  &lt;b&gt;&lt;/p&gt;&lt;p&gt;Habitat &amp; Society&lt;/b&gt;&lt;/p&gt;&lt;p&gt;  While most chrestomaths have very little personality, any traces of identity being consumed by oceans of information, some eventually grow to control the data stored inside them and reestablish some semblance of self. One of the best such examples is Anamnesis, the One That Watches. As the heart of Xavorax, the city of caulborn and vampires deep below Kaer Maga, Anamnesis may well be one of the most learned entities on the face of Golarion, its thoughts and motives far beyond human comprehension. To outsiders, the thousands of pounds of flesh might seem barely sentient, capable only of shifting its colors to reflect emotions. Yet whether it's slave or master-or perhaps both-the lord of the Quivering Palace influences all the residents of Xavorax, watching over them as the central relay of their hive mind and the repository of all their race holds dear.  While parasitic by nature, caulborn are not necessarily predatory, and aren't above trading for the sustenance they need. When they do so, it's often as prophets, a role in which chrestomaths are singularly important. Left with nothing but godlike memories and an ability to analyze information, chrestomaths are often able to extrapolate from trends and make logical connections that result in uncannily accurate predictions about future events.&lt;/p&gt;&lt;/h4&gt;&lt;/div&gt;</t>
  </si>
  <si>
    <t>Clockwork Familiar</t>
  </si>
  <si>
    <t>(+2 Dex, +2 dodge, +2 natural, +2 size)</t>
  </si>
  <si>
    <t>bite +7 (1d3 plus 1d6 electricity)</t>
  </si>
  <si>
    <t>Str 10, Dex 14, Con 10, Int 11, Wis 13, Cha 11</t>
  </si>
  <si>
    <t>Alertness, Improved InitiativeB, Lightning ReflexesB, Weapon Finesse</t>
  </si>
  <si>
    <t>Fly +19, Perception +5, Sense Motive +3, Stealth +12</t>
  </si>
  <si>
    <t>advice, item installation, swift reactions, winding</t>
  </si>
  <si>
    <t>This tiny metallic creature is shaped like a raven, yet beneath its shining, articulated plates whir gears and spinning belts.</t>
  </si>
  <si>
    <t>Advice (Ex) Clockwork familiars have an innate understanding of how things work, granting their masters a +2 bonus on all Craft and Use Magic Device checks.  Item Installation (Ex) Each clockwork familiar is made with the ability to carry a specific type of magic item inside its body. This item type is chosen at the time of the construct's creation, and cannot be changed. While the creature cannot activate or use the item for its original function, it gains certain constant abilities from the resonant magic fields, and can drain the item's magic as a free action in order to gain additional magical effects. In addition, any clockwork construct can drain a single charge or spell level from its installed item to heal itself 1d6 hit points as a standard action. Removing a spent item and installing a new one is a full-round action.  Potion: The clockwork familiar gains a constant protection from good/evil/law/chaos effect (one type only, chosen each time a new potion is installed). In addition, a clockwork familiar can drain the magic from the potion in order to gain the ability to include in the effect a single creature whose shoulder it's perched on. While perched on a character's shoulder, it acts like a worn object with no body slot. While the familiar can move from person to person, thus transferring the benefit, latching on or unlatching from a shoulder is a move action. This ability to include others in the protection effect lasts for 1 minute per spell level of the potion drained.  Scroll: The clockwork familiar gains a constant detect magic effect as a spell-like ability. Draining magic from a scroll allows the familiar to cast a single identify spell on behalf of its master for each spell level of the spell inscribed on the scroll-these castings may be stored and saved, though a scroll used in this manner becomes instantly useless, even if not all spell levels have been drained.  Wand: The clockwork familiar gains the ability to spit a gobbet of acid up to 30 feet as a ranged touch attack, dealing 1d4 points of damage. Draining a charge increases the damage to 2d4 points for a single attack. This charge is spent before the attack is rolled.</t>
  </si>
  <si>
    <t>When it comes to familiars, most arcanists satisfy themselves with mundane creatures such as rats and lizards. Those with the power to bind greater assistants often call forth helpers from the planes, turning minor fiends or celestials to their will. Yet for artificers and those who fuse magic with machinery, the best familiar is the one the caster creates herself, breathing life into a clockwork mechanism of her own design.  Clockwork familiars can take a variety of forms depending on the whim of the creator.  Most popular are tiny metal dragons, birds (especially owls and ravens), faceless humanoids, and spiders that run on clicking, needlelike legs, though practically any shape and material can be animated in this fashion.  With its ability to generate electric shocks, a clockwork familiar can be useful in combat, yet it more often finds more use in the workshop, where its methodical thought processes and innate knowledge of mechanical systems allow it to offer valuable advice. In addition, each clockwork familiar has a unique relationship with a particular type of magic item, established at creation. When items of the chosen sort are slotted into the familiars-usually via a locking compartment, though some familiars simply drink potions, their metal stomachs becoming new receptacles- the familiars gain the ability to drain the magic back out of the items and turn it toward a different preset purpose, such as healing themselves or creating a specific spell effect.  A typical clockwork familiar is roughly 2 feet tall or long and weighs 10 pounds. While the stat block here represents a raven familiar, and hence has a fly speed, other forms may trade this ability for a different form of movement, such as a clockwork piranha with a swim speed of 40 feet or a mechanical badger with a burrow speed of 10 feet.  Ecology  Clockwork familiars can be constructed from a wide variety of materials, the most common being adamantine, steel, and bronze. Though their bodies are often expertly crafted contraptions of gears, drive shafts, and even circuitry, a clockwork familiar is not simply a robotic wind-up toy, nor is its consciousness the result of elaborate programming. Instead, each construct is more like a vehicle for the tiny spirit that lives inside its heart. On their own, these flickers of consciousness-pulled from the fundamental animating energy of the planes-would have no real ability to affect their surroundings. Only through the specially attuned constructs created by arcanists do they gain the ability to truly live, and it's perhaps gratitude for this service that initially binds clockwork familiars to their creators.  Once called into being and installed in its new vessel, a clockwork familiar's animating spirit controls its mechanical manipulators through tiny bursts of magical or electrical energy. As a result, most such constructs have conductive metal parts, and thus an instinctive fear of water and corrosion. Unable to heal naturally, clockwork familiars know that if their systems fail, they may never again be granted the chance to interact with the world. As a result, most clockwork familiars tend to be slightly paranoid and demanding when it comes to getting their masters to keep them in good repair, and it's not uncommon to find a clockwork familiar left to its own devices busily scouring rust from its shell, performing maintenance on itself, or attempting to improve the resilience of its basic functions.  Habitat &amp; Society  As created creatures, clockwork familiars have little society of their own, and tend to take on mannerisms and speech patterns similar to their masters'. Most feel an instinctive affection for their masters, though as intelligent beings it's not unheard of for the little automatons to have existential crises if their masters mistreat or ignore them. Clockwork familiars are often fascinated by other construct creatures and may attempt to befriend or study them, the better to understand how their systems work. Though they rarely adopt religion on their own, familiars with religious masters may go through the motions of worship as a way of honoring their place in the great chain of creation-left to themselves, clockwork familiars tend to be more interested in the systems and logic by which the natural world and planes operate than in particular entities, including deities.  While clockwork familiars have little desire for treasure themselves, they understand its value in trading, and may snatch up worthwhile items either on behalf of their master or-if they're concerned about being provided for-as emergency funds with which to purchase information or repairs, or as fuel for their magic-draining abilities. Clockwork familiars value knowledge above all things, though they tend to focus on logic, mathematics, organizational systems, and new ways of seeing and interpreting the world rather than simple facts. In a clockwork familiar's eyes, an almanac is useless clutter, but a textbook on geometry or chemistry is worth more than a pile of gold.  As intelligent creatures, clockwork familiars have an ambiguous relationship with the lives of servitude they're inevitably born into. For some, the philosophical quandaries are small and easily managed, as their creators treat them well, ask their opinion, share their stores of valuable knowledge, and may even come to love them. For others, whose masters see them as slaves at best and irritatingly imperfect projects at worst, only fear for their continued existence keeps the constructs in line. Many fall somewhere in the middle, and are interested in all the world has to offer even down to the mundanity of fetching and polishing, and thus are content to experience life on their masters' terms. A spellcaster of at least 7th level who takes the Improved Familiar feat can select a clockwork familiar as a familiar.  Construction  The creator of a clockwork familiar must start with crafted clockwork pieces worth 500 gp.  Clockwork Familiar  CL 12th; Price 14,500 gp  CONSTRUCTION  Requirements Craft Construct, geas/quest, make whole, creator must be at least caster level 12th; Skill Craft (clockwork) DC 20; Cost 7,500 gp</t>
  </si>
  <si>
    <t>&lt;link rel="stylesheet"href="PF.css"&gt;&lt;div&gt;&lt;h2&gt;Clockwork Familiar&lt;/h2&gt;&lt;h3&gt;&lt;i&gt;This tiny metallic creature is shaped like a raven, yet beneath its shining, articulated plates whir gears and spinning belts.&lt;/i&gt;&lt;/h3&gt;&lt;br&gt;&lt;/div&gt;&lt;div class="heading"&gt;&lt;p class="alignleft"&gt;Clockwork Familiar&lt;/p&gt;&lt;p class="alignright"&gt;CR 2&lt;/p&gt;&lt;div style="clear: both;"&gt;&lt;/div&gt;&lt;/div&gt;&lt;div&gt;&lt;h5&gt;&lt;b&gt;XP &lt;/b&gt;600&lt;/h5&gt;&lt;h5&gt;N Tiny construct (clockwork)&lt;/h5&gt;&lt;h5&gt;&lt;b&gt;Init &lt;/b&gt;+6; &lt;b&gt;Senses &lt;/b&gt;darkvision 60 ft., low-light vision; Perception +5&lt;/h5&gt;&lt;/div&gt;&lt;hr/&gt;&lt;div&gt;&lt;h5&gt;&lt;b&gt;DEFENSE&lt;/b&gt;&lt;/h5&gt;&lt;/div&gt;&lt;hr/&gt;&lt;div&gt;&lt;h5&gt;&lt;b&gt;AC &lt;/b&gt;18, touch 16, flat-footed 14 (+2 Dex, +2 dodge, +2 natural, +2 size)&lt;/h5&gt;&lt;h5&gt;&lt;b&gt;hp &lt;/b&gt;16 (3d10)&lt;/h5&gt;&lt;h5&gt;&lt;b&gt;Fort &lt;/b&gt;+1, &lt;b&gt;Ref &lt;/b&gt;+5, &lt;b&gt;Will &lt;/b&gt;+2&lt;/h5&gt;&lt;h5&gt;&lt;b&gt;DR &lt;/b&gt;5/adamantine; &lt;b&gt;Immune &lt;/b&gt;construct traits; &lt;b&gt;Resist &lt;/b&gt;cold 10, fire 10&lt;/h5&gt;&lt;h5&gt;&lt;b&gt;Weaknesses &lt;/b&gt;vulnerable to electricity&lt;/h5&gt;&lt;/div&gt;&lt;hr/&gt;&lt;div&gt;&lt;h5&gt;&lt;b&gt;OFFENSE&lt;/b&gt;&lt;/h5&gt;&lt;/div&gt;&lt;hr/&gt;&lt;div&gt;&lt;h5&gt;&lt;b&gt;Spd &lt;/b&gt;30 ft., fly 50 ft. (perfect)&lt;/h5&gt;&lt;h5&gt;&lt;b&gt;Melee &lt;/b&gt;bite +7 (1d3 plus 1d6 electricity)&lt;/h5&gt;&lt;h5&gt;&lt;b&gt;Space &lt;/b&gt;5 ft.; &lt;b&gt;Reach &lt;/b&gt;5 ft.&lt;/h5&gt;&lt;/div&gt;&lt;hr/&gt;&lt;div&gt;&lt;h5&gt;&lt;b&gt;STATISTICS&lt;/b&gt;&lt;/h5&gt;&lt;/div&gt;&lt;hr/&gt;&lt;div&gt;&lt;h5&gt;&lt;b&gt;Str &lt;/b&gt;10, &lt;b&gt;Dex &lt;/b&gt;14, &lt;b&gt;Con &lt;/b&gt;10, &lt;b&gt;Int &lt;/b&gt; 11, &lt;b&gt;Wis &lt;/b&gt;13, &lt;b&gt;Cha &lt;/b&gt;11&lt;/h5&gt;&lt;h5&gt;&lt;b&gt;Base Atk &lt;/b&gt;+3; &lt;b&gt;CMB &lt;/b&gt;+3; &lt;b&gt;CMD &lt;/b&gt;15&lt;/h5&gt;&lt;h5&gt;&lt;b&gt;Feats &lt;/b&gt;Alertness, Improved Initiative&lt;sup&gt;B&lt;/sup&gt;, Lightning Reflexes&lt;sup&gt;B&lt;/sup&gt;, Weapon Finesse&lt;/h5&gt;&lt;h5&gt;&lt;b&gt;Skills &lt;/b&gt;Fly +19, Perception +5, Sense Motive +3, Stealth +12&lt;/h5&gt;&lt;h5&gt;&lt;b&gt;Languages &lt;/b&gt;Common&lt;/h5&gt;&lt;h5&gt;&lt;b&gt;SQ &lt;/b&gt;advice, item installation, swift reactions, winding&lt;/h5&gt;&lt;/div&gt;&lt;hr/&gt;&lt;div&gt;&lt;h5&gt;&lt;b&gt;ECOLOGY&lt;/b&gt;&lt;/h5&gt;&lt;/div&gt;&lt;hr/&gt;&lt;div&gt;&lt;h5&gt;&lt;b&gt;Environment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ABILITIES&lt;/b&gt;&lt;/h5&gt;&lt;/div&gt;&lt;hr/&gt;&lt;div&gt;&lt;/h5&gt;&lt;h5&gt;&lt;b&gt;Advice (Ex)&lt;/b&gt; Clockwork familiars have an innate understanding of how things work, granting their masters a +2 bonus on all Craft and Use Magic Device checks.  &lt;/h5&gt;&lt;h5&gt;&lt;b&gt;Item Installation (Ex)&lt;/b&gt; Each clockwork familiar is made with the ability to carry a specific type of magic item inside its body. This item type is chosen at the time of the construct's creation, and cannot be changed. While the creature cannot activate or use the item for its original function, it gains certain constant abilities from the resonant magic fields, and can drain the item's magic as a free action in order to gain additional magical effects. In addition, any clockwork construct can drain a single charge or spell level from its installed item to heal itself 1d6 hit points as a standard action. Removing a spent item and installing a new one is a full-round action.  &lt;i&gt;Potion&lt;/i&gt;: The clockwork familiar gains a constant &lt;i&gt;protection from good/evil/law/chaos&lt;/i&gt; effect (one type only, chosen each time a new potion is installed). In addition, a clockwork familiar can drain the magic from the potion in order to gain the ability to include in the effect a single creature whose shoulder it's perched on. While perched on a character's shoulder, it acts like a worn object with no body slot. While the familiar can move from person to person, thus transferring the benefit, latching on or unlatching from a shoulder is a move action. This ability to include others in the protection effect lasts for 1 minute per spell level of the potion drained.  &lt;i&gt;Scroll&lt;/i&gt;: The clockwork familiar gains a constant &lt;i&gt;detect magic&lt;/i&gt; effect as a spell-like ability. Draining magic from a scroll allows the familiar to cast a single &lt;i&gt;identify&lt;/i&gt; spell on behalf of its master for each spell level of the spell inscribed on the scroll-these castings may be stored and saved, though a scroll used in this manner becomes instantly useless, even if not all spell levels have been drained.  &lt;i&gt;Wand&lt;/i&gt;: The clockwork familiar gains the ability to spit a gobbet of acid up to 30 feet as a ranged touch attack, dealing 1d4 points of damage. Draining a charge increases the damage to 2d4 points for a single attack. This charge is spent before the attack is rolled.&lt;/h5&gt;&lt;/div&gt;&lt;br&gt;&lt;div&gt;&lt;h4&gt;&lt;p&gt;&lt;p&gt;When it comes to familiars, most arcanists satisfy themselves with mundane creatures such as rats and lizards. Those with the power to bind greater assistants often call forth helpers from the planes, turning minor fiends or celestials to their will. Yet for artificers and those who fuse magic with machinery, the best familiar is the one the caster creates herself, breathing life into a clockwork mechanism of her own design.  Clockwork familiars can take a variety of forms depending on the whim of the creator.  Most popular are tiny metal dragons, birds (especially owls and ravens), faceless humanoids, and spiders that run on clicking, needlelike legs, though practically any shape and material can be animated in this fashion.  With its ability to generate electric shocks, a clockwork familiar can be useful in combat, yet it more often finds more use in the workshop, where its methodical thought processes and innate knowledge of mechanical systems allow it to offer valuable advice. In addition, each clockwork familiar has a unique relationship with a particular type of magic item, established at creation. When items of the chosen sort are slotted into the familiars-usually via a locking compartment, though some familiars simply drink potions, their metal stomachs becoming new receptacles- the familiars gain the ability to drain the magic back out of the items and turn it toward a different preset purpose, such as healing themselves or creating a specific spell effect.  A typical clockwork familiar is roughly 2 feet tall or long and weighs 10 pounds. While the stat block here represents a raven familiar, and hence has a fly speed, other forms may trade this ability for a different form of movement, such as a clockwork piranha with a swim speed of 40 feet or a mechanical badger with a burrow speed of 10 feet.  &lt;b&gt;&lt;/p&gt;&lt;p&gt;Ecology&lt;/b&gt;&lt;/p&gt;&lt;p&gt;  Clockwork familiars can be constructed from a wide variety of materials, the most common being adamantine, steel, and bronze. Though their bodies are often expertly crafted contraptions of gears, drive shafts, and even circuitry, a clockwork familiar is not simply a robotic wind-up toy, nor is its consciousness the result of elaborate programming. Instead, each construct is more like a vehicle for the tiny spirit that lives inside its heart. On their own, these flickers of consciousness-pulled from the fundamental animating energy of the planes-would have no real ability to affect their surroundings. Only through the specially attuned constructs created by arcanists do they gain the ability to truly live, and it's perhaps gratitude for this service that initially binds clockwork familiars to their creators.  Once called into being and installed in its new vessel, a clockwork familiar's animating spirit controls its mechanical manipulators through tiny bursts of magical or electrical energy. As a result, most such constructs have conductive metal parts, and thus an instinctive fear of water and corrosion. Unable to heal naturally, clockwork familiars know that if their systems fail, they may never again be granted the chance to interact with the world. As a result, most clockwork familiars tend to be slightly paranoid and demanding when it comes to getting their masters to keep them in good repair, and it's not uncommon to find a clockwork familiar left to its own devices busily scouring rust from its shell, performing maintenance on itself, or attempting to improve the resilience of its basic functions.  &lt;b&gt;&lt;/p&gt;&lt;p&gt;Habitat &amp; Society&lt;/b&gt;&lt;/p&gt;&lt;p&gt;  As created creatures, clockwork familiars have little society of their own, and tend to take on mannerisms and speech patterns similar to their masters'. Most feel an instinctive affection for their masters, though as intelligent beings it's not unheard of for the little automatons to have existential crises if their masters mistreat or ignore them. Clockwork familiars are often fascinated by other construct creatures and may attempt to befriend or study them, the better to understand how their systems work. Though they rarely adopt religion on their own, familiars with religious masters may go through the motions of worship as a way of honoring their place in the great chain of creation-left to themselves, clockwork familiars tend to be more interested in the systems and logic by which the natural world and planes operate than in particular entities, including deities.  While clockwork familiars have little desire for treasure themselves, they understand its value in trading, and may snatch up worthwhile items either on behalf of their master or-if they're concerned about being provided for-as emergency funds with which to purchase information or repairs, or as fuel for their magic-draining abilities. Clockwork familiars value knowledge above all things, though they tend to focus on logic, mathematics, organizational systems, and new ways of seeing and interpreting the world rather than simple facts. In a clockwork familiar's eyes, an almanac is useless clutter, but a textbook on geometry or chemistry is worth more than a pile of gold.  As intelligent creatures, clockwork familiars have an ambiguous relationship with the lives of servitude they're inevitably born into. For some, the philosophical quandaries are small and easily managed, as their creators treat them well, ask their opinion, share their stores of valuable knowledge, and may even come to love them. For others, whose masters see them as slaves at best and irritatingly imperfect projects at worst, only fear for their continued existence keeps the constructs in line. Many fall somewhere in the middle, and are interested in all the world has to offer even down to the mundanity of fetching and polishing, and thus are content to experience life on their masters' terms. A spellcaster of at least 7th level who takes the Improved Familiar feat can select a clockwork familiar as a familiar.  &lt;br&gt;&lt;b&gt;Construction&lt;/b&gt;&lt;br&gt;  The creator of a clockwork familiar must start with crafted clockwork pieces worth 500 gp.  &lt;/h5&gt;&lt;h5&gt;&lt;b&gt;Clockwork Familiar &lt;/b&gt; &lt;br&gt;&lt;b&gt;CL&lt;/b&gt; 12th; &lt;b&gt;Price&lt;/b&gt; 14,500 gp  &lt;/h5&gt;&lt;h5&gt;&lt;b&gt;CONSTRUCTION &lt;/b&gt; &lt;/h5&gt;&lt;h5&gt;&lt;b&gt;Requirements &lt;/b&gt;Craft Construct, &lt;i&gt;geas/quest&lt;/i&gt;, &lt;i&gt;make whole&lt;/i&gt;, creator must be at least caster level 12th; &lt;b&gt;Skill&lt;/b&gt; Craft (clockwork) DC 20; &lt;b&gt;Cost&lt;/b&gt; 7,500 gp&lt;/p&gt;&lt;/h4&gt;&lt;/div&gt;</t>
  </si>
  <si>
    <t>Polevik</t>
  </si>
  <si>
    <t>putrefying aura (30 ft., DC 18)</t>
  </si>
  <si>
    <t>disease, nausea, poison, sickened condition</t>
  </si>
  <si>
    <t>bite +8 (1d6+3)</t>
  </si>
  <si>
    <t>puffballs +9 (1d6 plus disease)</t>
  </si>
  <si>
    <t>Spell-Like Abilities (CL 7th; concentration +9)  Constant-speak with plants (fungi and mold only)</t>
  </si>
  <si>
    <t>Str 16, Dex 18, Con 19, Int 15, Wis 9, Cha 8</t>
  </si>
  <si>
    <t>Alertness, Iron Will, Point-Blank Shot, Precise Shot</t>
  </si>
  <si>
    <t>Acrobatics +8 (+4 when jumping), Craft (alchemy) +17, Heal +7, Knowledge (dungeoneering) +10, Knowledge (nature) +13, Perception +12, Sense Motive +10, Stealth +19 (+23 in caves or swamps), Survival +7 (+11 in caves or swamps), Swim +7</t>
  </si>
  <si>
    <t>+4 Craft (alchemy), +4 Stealth in caves or swamps, +4 Survival in caves or swamps</t>
  </si>
  <si>
    <t>Aklo, Common, Sylvan, Undercommon</t>
  </si>
  <si>
    <t>fungal alchemy</t>
  </si>
  <si>
    <t>standard (alchemical items, other treasure)</t>
  </si>
  <si>
    <t>Toadstools, puff balls, and other bizarre fungal growths sprout from this small, hunchbacked man's mold-streaked body. His beady eyes burn with paranoia and malice.</t>
  </si>
  <si>
    <t>Disease (Ex) Pulsing Puffs: Puffball-injury; save Fort DC 18; onset 1 minute; frequency 1/day; effect 1d6 Dex damage; cure 2 consecutive saves.  Pulsing puffs is a disease characterized by small, blue-white spores sprouting within a creature's wounds. These spores quickly grow into phosphorescent, domed mounds that pulsate and throb, eating away at victims' connective tissue, severely impairing them. Additionally, once a creature takes 7 points of Dexterity damage from the pulsing puffs, the domed mounds burst, releasing a 10-foot-radius burst of diseased spores. This effect lasts for 1 round. Any creature caught within the burst radius or that moves through it is exposed to the pulsing puffs disease. The save DC is Constitution-based.  Fungal Alchemy (Ex) As long as he has access to his fungus garden, a polevik can craft any alchemical item with a Craft DC of 25 or lower without needing to pay a cost in gold pieces for raw materials. Items function normally but may have a different appearance. For example, materials usually stored in glass jars instead fill rigid spheres of plant matter.  Puffballs (Ex) Poleviks have learned how to nurture myriad species of symbiotic fungi upon their bodies, and the most treasured of these are their deadly puffballs. Each 6-inch-diameter spherical fungus has a thorny internal stalk covered by a thin skin of spore-laden flesh. As a standard action that does not provoke an attack of opportunity, a polevik can pluck and throw a puffball with a range of 20 feet. On a successful hit, the thorns expand and pulsate on impact, bursting through the flesh of the puffball. This inflicts vicious wounds and releases fungal spores that infect the victim with pulsing puffs. As soon as a puffball has been plucked, another grows in its place. Once a puffball has been plucked, it decomposes after 1 round, becoming inert.  Putrefying Aura (Su) All unattended nonmagical food or liquid within the radius of a polevik's aura instantly rots or spoils. Attended nonmagical food or liquid within the aura receives a saving throw to resist this effect. The save DC is Constitution-based.</t>
  </si>
  <si>
    <t>The secretive and suspicious poleviks cultivate gardens of fungi in deep bogs and caves far from civilization, jealously guarding the secrets of their fungal alchemy from the rest of the world. Once natives of the First World, they retain some of that plane's potent life energy, which specifically encourages the growth of fungi and molds. This enables them to turn their own spry and twisted bodies into fertile ground in which to cultivate their signature puffball weapons.  Averaging a few inches shy of 4 feet tall and weighing approximately 115 pounds, individuals can vary in size depending on the number and size of fungal growths that they nurture upon their bodies. They rarely live beyond 300 years.  Ecology  Poleviks are omnivorous but prefer decomposing meat that is already furred with fungus or ripe with mold. They rarely go to the trouble of actively hunting food; instead, they scavenge the remains of small creatures that find their way into their lairs and fall victim to the dangerous plants and molds they cultivate. Although poleviks could subsist on the mushrooms that they grow, they consider it a terrible waste to use these mushrooms for something as prosaic as food.  As with many creatures of the First World, their cycle of reproduction is somewhat bizarre; poleviks reproduce only after their death. As a polevik's body begins to rot, one of his unique fungal infestations begins to consume his flesh and eventually grows into a colony of large toadstools. After a period of 1 year, the stalk of the largest toadstool bursts open and gives birth to a new, fully grown polevik. While already possessing all the skills and abilities of his race, the newborn carries none of the memories of his progenitor. As a result, a newborn polevik knows nothing about the world beyond his immediate surroundings, and his paranoid nature gives him little desire to learn more. Instead, he begins to enthusiastically cultivate the corpse-grown fungal colony that gave birth to him, adding it to the fungal garden of his long-decomposed predecessor.  Habitat and Society  Poleviks are solitary and reclusive creatures who consider fungi and molds to be both their closest friends and their most treasured possessions. Though they are able to communicate with all types of molds and mushrooms, poleviks occasionally find fungi's limited frame of reference frustrating. This sometimes leads poleviks to associate with intelligent fungoid creatures such as leshies and myceloids, although they treat the former as servants and the latter as rivals.  Most scholars agree that the poleviks were cast out of the First World, exiled for some ancient insult to one of the Eldest. Though scholars disagree on which of those unique beings the poleviks offended, evidence of polevik gardens has been discovered by travelers in the Hanging Bower of the Green Mother, leading to speculation that poleviks may have once been her servants. Exile may have stripped them of an unending existence in the First World, but the stability of the material world gives them ample opportunity to cultivate and experiment with their beloved fungal companions. It is for these experiments that they are widely hunted by wizards seeking obscure spell components, and by alchemists who wish to learn the secrets of the polevik's miraculous ability to mix fungi into concoctions that seem impossible to create outside of a laboratory.  Fearful of the outside world, poleviks rarely leave their lairs, but creatures that find their way into a polevik's gardens face vicious opponents. While poleviks are dangerous on their own, their usual tactic is to lead interlopers within reach of the deadly molds and fungi with which they share their lairs. Most who seek poleviks fall prey to ascomoids, brown molds, phantom fungi, phycomids, violet fungi, yellow molds, and others long before they face the direct attacks of these obsessive fey.  Puffballs  The most treasured of a polevik's fungi is the puff ball. In addition to the standard puff ball, which is rife with the deadly pulsing puffs disease, poleviks cultivate certain other varieties, each with its own unique properties.  Deathrot Spores: Despite their name, these black puff balls are no threat to living creatures. When applied to a corpse, they quickly consume the necrotic flesh, stripping all meat from the skeleton over the course of a minute. This ability to easily conceal the identity of a murder victim makes deathrot spores prized by assassins. These puff balls can also be brought to bear against certain types of undead. When hurled as a ranged touch attack against non-skeletal, corporeal undead, deathrot spores inf lict a -2 penalty to the creature's natural armor for 10 rounds.  Flamequench Mushrooms: These dun-colored puff balls are grown from a species of brown mold. When thrown into a fire, the puffball releases spores that suck in the heat from their immediate area. This has the effect of completely extinguishing a 5-foot square of nonmagical fire.</t>
  </si>
  <si>
    <t>&lt;link rel="stylesheet"href="PF.css"&gt;&lt;div&gt;&lt;h2&gt;Polevik&lt;/h2&gt;&lt;h3&gt;&lt;i&gt;Toadstools, puff balls, and other bizarre fungal growths sprout from this small, hunchbacked man's mold-streaked body. His beady eyes burn with paranoia and malice.&lt;/i&gt;&lt;/h3&gt;&lt;br&gt;&lt;/div&gt;&lt;div class="heading"&gt;&lt;p class="alignleft"&gt;Polevik&lt;/p&gt;&lt;p class="alignright"&gt;CR 5&lt;/p&gt;&lt;div style="clear: both;"&gt;&lt;/div&gt;&lt;/div&gt;&lt;div&gt;&lt;h5&gt;&lt;b&gt;XP &lt;/b&gt;1,600&lt;/h5&gt;&lt;h5&gt;NE Small fey &lt;/h5&gt;&lt;h5&gt;&lt;b&gt;Init &lt;/b&gt;+4; &lt;b&gt;Senses &lt;/b&gt;darkvision 60 ft., low-light vision; Perception +12&lt;/h5&gt;&lt;h5&gt;&lt;b&gt;Aura &lt;/b&gt;putrefying aura (30 ft., DC 18)&lt;/h5&gt;&lt;/div&gt;&lt;hr/&gt;&lt;div&gt;&lt;h5&gt;&lt;b&gt;DEFENSE&lt;/b&gt;&lt;/h5&gt;&lt;/div&gt;&lt;hr/&gt;&lt;div&gt;&lt;h5&gt;&lt;b&gt;AC &lt;/b&gt;17, touch 15, flat-footed 13 (+4 Dex, +2 natural, +1 size)&lt;/h5&gt;&lt;h5&gt;&lt;b&gt;hp &lt;/b&gt;60 (8d6+32)&lt;/h5&gt;&lt;h5&gt;&lt;b&gt;Fort &lt;/b&gt;+6, &lt;b&gt;Ref &lt;/b&gt;+10, &lt;b&gt;Will &lt;/b&gt;+7&lt;/h5&gt;&lt;h5&gt;&lt;b&gt;DR &lt;/b&gt;5/cold iron; &lt;b&gt;Immune &lt;/b&gt;disease, nausea, poison, sickened condition&lt;/h5&gt;&lt;/div&gt;&lt;hr/&gt;&lt;div&gt;&lt;h5&gt;&lt;b&gt;OFFENSE&lt;/b&gt;&lt;/h5&gt;&lt;/div&gt;&lt;hr/&gt;&lt;div&gt;&lt;h5&gt;&lt;b&gt;Spd &lt;/b&gt;20 ft.&lt;/h5&gt;&lt;h5&gt;&lt;b&gt;Melee &lt;/b&gt;bite +8 (1d6+3)&lt;/h5&gt;&lt;h5&gt;&lt;b&gt;Ranged &lt;/b&gt;puffballs +9 (1d6 plus disease)&lt;/h5&gt;&lt;h5&gt;&lt;b&gt;Space &lt;/b&gt;5 ft.; &lt;b&gt;Reach &lt;/b&gt;5 ft.&lt;/h5&gt;&lt;h5&gt;&lt;b&gt;Spell-Like Abilities&lt;/b&gt; (CL 7th; concentration +9)  &lt;/br&gt;Constant&amp;mdash;&lt;i&gt;speak with plants&lt;/i&gt; (fungi and mold only)&lt;/h5&gt;&lt;/h5&gt;&lt;/div&gt;&lt;hr/&gt;&lt;div&gt;&lt;h5&gt;&lt;b&gt;STATISTICS&lt;/b&gt;&lt;/h5&gt;&lt;/div&gt;&lt;hr/&gt;&lt;div&gt;&lt;h5&gt;&lt;b&gt;Str &lt;/b&gt;16, &lt;b&gt;Dex &lt;/b&gt;18, &lt;b&gt;Con &lt;/b&gt;19, &lt;b&gt;Int &lt;/b&gt; 15, &lt;b&gt;Wis &lt;/b&gt;9, &lt;b&gt;Cha &lt;/b&gt;8&lt;/h5&gt;&lt;h5&gt;&lt;b&gt;Base Atk &lt;/b&gt;+4; &lt;b&gt;CMB &lt;/b&gt;+6; &lt;b&gt;CMD &lt;/b&gt;20&lt;/h5&gt;&lt;h5&gt;&lt;b&gt;Feats &lt;/b&gt;Alertness, Iron Will, Point-Blank Shot, Precise Shot&lt;/h5&gt;&lt;h5&gt;&lt;b&gt;Skills &lt;/b&gt;Acrobatics +8 (+4 when jumping), Craft (alchemy) +17, Heal +7, Knowledge (dungeoneering) +10, Knowledge (nature) +13, Perception +12, Sense Motive +10, Stealth +19 (+23 in caves or swamps), Survival +7 (+11 in caves or swamps), Swim +7; &lt;b&gt;Racial Modifiers &lt;/b&gt;+4 Craft (alchemy), +4 Stealth in caves or swamps, +4 Survival in caves or swamps&lt;/h5&gt;&lt;h5&gt;&lt;b&gt;Languages &lt;/b&gt;Aklo, Common, Sylvan, Undercommon&lt;/h5&gt;&lt;h5&gt;&lt;b&gt;SQ &lt;/b&gt;fungal alchemy&lt;/h5&gt;&lt;/div&gt;&lt;hr/&gt;&lt;div&gt;&lt;h5&gt;&lt;b&gt;ECOLOGY&lt;/b&gt;&lt;/h5&gt;&lt;/div&gt;&lt;hr/&gt;&lt;div&gt;&lt;h5&gt;&lt;b&gt;Environment &lt;/b&gt; any swamp or underground&lt;/h5&gt;&lt;h5&gt;&lt;b&gt;Organization &lt;/b&gt;solitary&lt;/h5&gt;&lt;h5&gt;&lt;b&gt;Treasure &lt;/b&gt;standard (alchemical items, other treasure)&lt;/h5&gt;&lt;/div&gt;&lt;hr/&gt;&lt;div&gt;&lt;h5&gt;&lt;b&gt;SPECIAL ABILITIES&lt;/b&gt;&lt;/h5&gt;&lt;/div&gt;&lt;hr/&gt;&lt;div&gt;&lt;/h5&gt;&lt;h5&gt;&lt;b&gt;Disease (Ex)&lt;/b&gt; &lt;i&gt;Pulsing Puffs&lt;/i&gt;: Puffball-injury; save Fort DC 18; &lt;i&gt;onset&lt;/i&gt; 1 minute; frequency 1/day; effect 1d6 Dex damage; cure 2 consecutive saves.  Pulsing puffs is a disease characterized by small, blue-white spores sprouting within a creature's wounds. These spores quickly grow into phosphorescent, domed mounds that pulsate and throb, eating away at victims' connective tissue, severely impairing them. Additionally, once a creature takes 7 points of Dexterity damage from the pulsing puffs, the domed mounds burst, releasing a 10-foot-radius burst of diseased spores. This effect lasts for 1 round. Any creature caught within the burst radius or that moves through it is exposed to the pulsing puffs disease. The save DC is Constitution-based.  &lt;/h5&gt;&lt;h5&gt;&lt;b&gt;Fungal Alchemy (Ex)&lt;/b&gt; As long as he has access to his fungus garden, a polevik can craft any alchemical item with a Craft DC of 25 or lower without needing to pay a cost in gold pieces for raw materials. Items function normally but may have a different appearance. For example, materials usually stored in glass jars instead fill rigid spheres of plant matter.  &lt;/h5&gt;&lt;h5&gt;&lt;b&gt;Puffballs (Ex)&lt;/b&gt; Poleviks have learned how to nurture myriad species of symbiotic fungi upon their bodies, and the most treasured of these are their deadly puffballs. Each 6-inch-diameter spherical fungus has a thorny internal stalk covered by a thin skin of spore-laden flesh. As a standard action that does not provoke an attack of opportunity, a polevik can pluck and throw a puffball with a range of 20 feet. On a successful hit, the thorns expand and pulsate on impact, bursting through the flesh of the puffball. This inflicts vicious wounds and releases fungal spores that infect the victim with pulsing puffs. As soon as a puffball has been plucked, another grows in its place. Once a puffball has been plucked, it decomposes after 1 round, becoming inert.  &lt;/h5&gt;&lt;h5&gt;&lt;b&gt;Putrefying Aura (Su)&lt;/b&gt; All unattended nonmagical food or liquid within the radius of a polevik's aura instantly rots or spoils. Attended nonmagical food or liquid within the aura receives a saving throw to resist this effect. The save DC is Constitution-based.&lt;/h5&gt;&lt;/div&gt;&lt;br&gt;&lt;div&gt;&lt;h4&gt;&lt;p&gt;&lt;p&gt;The secretive and suspicious poleviks cultivate gardens of fungi in deep bogs and caves far from civilization, jealously guarding the secrets of their fungal alchemy from the rest of the world. Once natives of the First World, they retain some of that plane's potent life energy, which specifically encourages the growth of fungi and molds. This enables them to turn their own spry and twisted bodies into fertile ground in which to cultivate their signature puffball weapons.  Averaging a few inches shy of 4 feet tall and weighing approximately 115 pounds, individuals can vary in size depending on the number and size of fungal growths that they nurture upon their bodies. They rarely live beyond 300 years.  &lt;b&gt;&lt;/p&gt;&lt;p&gt;Ecology&lt;/b&gt;&lt;/p&gt;&lt;p&gt;  Poleviks are omnivorous but prefer decomposing meat that is already furred with fungus or ripe with mold. They rarely go to the trouble of actively hunting food; instead, they scavenge the remains of small creatures that find their way into their lairs and fall victim to the dangerous plants and molds they cultivate. Although poleviks could subsist on the mushrooms that they grow, they consider it a terrible waste to use these mushrooms for something as prosaic as food.  As with many creatures of the First World, their cycle of reproduction is somewhat bizarre; poleviks reproduce only after their death. As a polevik's body begins to rot, one of his unique fungal infestations begins to consume his flesh and eventually grows into a colony of large toadstools. After a period of 1 year, the stalk of the largest toadstool bursts open and gives birth to a new, fully grown polevik. While already possessing all the skills and abilities of his race, the newborn carries none of the memories of his progenitor. As a result, a newborn polevik knows nothing about the world beyond his immediate surroundings, and his paranoid nature gives him little desire to learn more. Instead, he begins to enthusiastically cultivate the corpse-grown fungal colony that gave birth to him, adding it to the fungal garden of his long-decomposed predecessor.  Habitat and Society  Poleviks are solitary and reclusive creatures who consider fungi and molds to be both their closest friends and their most treasured possessions. Though they are able to communicate with all types of molds and mushrooms, poleviks occasionally find fungi's limited frame of reference frustrating. This sometimes leads poleviks to associate with intelligent fungoid creatures such as leshies and myceloids, although they treat the former as servants and the latter as rivals.  Most scholars agree that the poleviks were cast out of the First World, exiled for some ancient insult to one of the Eldest. Though scholars disagree on which of those unique beings the poleviks offended, evidence of polevik gardens has been discovered by travelers in the Hanging Bower of the Green Mother, leading to speculation that poleviks may have once been her servants. Exile may have stripped them of an unending existence in the First World, but the stability of the material world gives them ample opportunity to cultivate and experiment with their beloved fungal companions. It is for these experiments that they are widely hunted by wizards seeking obscure spell components, and by alchemists who wish to learn the secrets of the polevik's miraculous ability to mix fungi into concoctions that seem impossible to create outside of a laboratory.  Fearful of the outside world, poleviks rarely leave their lairs, but creatures that find their way into a polevik's gardens face vicious opponents. While poleviks are dangerous on their own, their usual tactic is to lead interlopers within reach of the deadly molds and fungi with which they share their lairs. Most who seek poleviks fall prey to ascomoids, brown molds, phantom fungi, phycomids, violet fungi, yellow molds, and others long before they face the direct attacks of these obsessive fey.  Puffballs  The most treasured of a polevik's fungi is the puff ball. In addition to the standard puff ball, which is rife with the deadly pulsing puffs disease, poleviks cultivate certain other varieties, each with its own unique properties.  Deathrot Spores: Despite their name, these black puff balls are no threat to living creatures. When applied to a corpse, they quickly consume the necrotic flesh, stripping all meat from the skeleton over the course of a minute. This ability to easily conceal the identity of a murder victim makes deathrot spores prized by assassins. These puff balls can also be brought to bear against certain types of undead. When hurled as a ranged touch attack against non-skeletal, corporeal undead, deathrot spores inf lict a -2 penalty to the creature's natural armor for 10 rounds.  Flamequench Mushrooms: These dun-colored puff balls are grown from a species of brown mold. When thrown into a fire, the puffball releases spores that suck in the heat from their immediate area. This has the effect of completely extinguishing a 5-foot square of nonmagical fire.&lt;/p&gt;&lt;/h4&gt;&lt;/div&gt;</t>
  </si>
  <si>
    <t>Panotti</t>
  </si>
  <si>
    <t>blindsense 60 ft.; Perception +2</t>
  </si>
  <si>
    <t>(+2 armor, +1 Dex, +1 dodge, +2 natural)</t>
  </si>
  <si>
    <t>30 ft., fly 20 ft. (poor)</t>
  </si>
  <si>
    <t>short sword +4 (1d6+2/19-20) or   2 wings +2 (1d4+1 plus push, 10 ft.)</t>
  </si>
  <si>
    <t>Str 15, Dex 13, Con 14, Int 10, Wis 12, Cha 11</t>
  </si>
  <si>
    <t>Dodge, HoverB, Multiattack</t>
  </si>
  <si>
    <t>Fly +3, Perception +2 (+6 listening only), Survival +6</t>
  </si>
  <si>
    <t>+4 Perception (listening only)</t>
  </si>
  <si>
    <t>elephantine ears</t>
  </si>
  <si>
    <t>solitary, pair, or tribe (5-11)</t>
  </si>
  <si>
    <t>NPC gear (leather armor, short sword, other treasure)</t>
  </si>
  <si>
    <t>This bald humanoid looks strikingly human except for the long folds of skin that droop from his head and neck to just above his ankles.</t>
  </si>
  <si>
    <t>Murder's Mark</t>
  </si>
  <si>
    <t>Elephantine Ears (Ex) A panotti can flap its huge ears to fly awkwardly. A panotti can also wrap its ears around the length of its body for warmth and protection from the elements (similar to using a bedroll or heavy blankets), or use them as secondary natural attacks (as per wing attacks).</t>
  </si>
  <si>
    <t>The panotti are a race of humanoids that strongly resemble humans except for one startling difference: their enormous ears. A panotti's ears are attached to the side of their heads, like those of a human, but they remain connected to the body down to the neck. When at ease, the folds of their ears hang loosely, like an elephant's, but extend almost the length of their bodies. These sheets of hanging flesh and skin appear limp and superfluous, but appearances are deceiving. Panotti possess remarkably smooth muscle control along the upper ridges of their ears, allowing them to extend and control their ears at will.  Even though panotti look ridiculous by most humanoid standards, the source of this ridicule offers them several distinct advantages. By flapping their ears, adult panotti can lift off, hover, and even fly. While in combat, a panotti can slam opponents with its ears to propel them away. Panotti's hearing is sharp enough to detect the presence of even an unseen adversary. Finally, panotti can wrap themselves up in their ears like a cocoon, staying warm on the coolest of nights. Some sages speculate the panotti originated in a kingdom that fell beneath a curse-though the panotti themselves deny it. The rare couplings between a human and a panotti usually result in panotti children.  Culturally, the panotti are a reclusive people, preferring the company of their own kind- mostly due to the reaction they receive from other humanoids. Nevertheless, panotti are not a cruel or unkind race, and their culture is rich with music and storytelling traditions. They adapt to most classes with ease, but favor bard, fighter, and ranger. Treated with respect and dignity, panotti can be generous and steadfast allies. When treated as laughingstocks, however, panotti can become fierce, and they're naturally hearty and capable warriors.  On Golarion, panotti live primarily in Casmaron and central Tian Xia, with a much smaller number residing in Avistan.</t>
  </si>
  <si>
    <t>&lt;link rel="stylesheet"href="PF.css"&gt;&lt;div&gt;&lt;h2&gt;Panotti&lt;/h2&gt;&lt;h3&gt;&lt;i&gt;This bald humanoid looks strikingly human except for the long folds of skin that droop from his head and neck to just above his ankles.&lt;/i&gt;&lt;/h3&gt;&lt;br&gt;&lt;/div&gt;&lt;div class="heading"&gt;&lt;p class="alignleft"&gt;Panotti&lt;/p&gt;&lt;p class="alignright"&gt;CR 2&lt;/p&gt;&lt;div style="clear: both;"&gt;&lt;/div&gt;&lt;/div&gt;&lt;div&gt;&lt;h5&gt;&lt;b&gt;XP &lt;/b&gt;600&lt;/h5&gt;&lt;h5&gt;NG Medium humanoid ()&lt;/h5&gt;&lt;h5&gt;&lt;b&gt;Init &lt;/b&gt;+1; &lt;b&gt;Senses &lt;/b&gt;blindsense 60 ft.; Perception +2&lt;/h5&gt;&lt;/div&gt;&lt;hr/&gt;&lt;div&gt;&lt;h5&gt;&lt;b&gt;DEFENSE&lt;/b&gt;&lt;/h5&gt;&lt;/div&gt;&lt;hr/&gt;&lt;div&gt;&lt;h5&gt;&lt;b&gt;AC &lt;/b&gt;16, touch 12, flat-footed 14 (+2 armor, +1 Dex, +1 dodge, +2 natural)&lt;/h5&gt;&lt;h5&gt;&lt;b&gt;hp &lt;/b&gt;19 (3d8+6)&lt;/h5&gt;&lt;h5&gt;&lt;b&gt;Fort &lt;/b&gt;+5, &lt;b&gt;Ref &lt;/b&gt;+2, &lt;b&gt;Will &lt;/b&gt;+2&lt;/h5&gt;&lt;/div&gt;&lt;hr/&gt;&lt;div&gt;&lt;h5&gt;&lt;b&gt;OFFENSE&lt;/b&gt;&lt;/h5&gt;&lt;/div&gt;&lt;hr/&gt;&lt;div&gt;&lt;h5&gt;&lt;b&gt;Spd &lt;/b&gt;30 ft., fly 20 ft. (poor)&lt;/h5&gt;&lt;h5&gt;&lt;b&gt;Melee &lt;/b&gt;short sword +4 (1d6+2/19-20) or &lt;/br&gt;  2 wings +2 (1d4+1 plus push, 10 ft.)&lt;/h5&gt;&lt;h5&gt;&lt;b&gt;Space &lt;/b&gt;5 ft.; &lt;b&gt;Reach &lt;/b&gt;5 ft.&lt;/h5&gt;&lt;/div&gt;&lt;hr/&gt;&lt;div&gt;&lt;h5&gt;&lt;b&gt;STATISTICS&lt;/b&gt;&lt;/h5&gt;&lt;/div&gt;&lt;hr/&gt;&lt;div&gt;&lt;h5&gt;&lt;b&gt;Str &lt;/b&gt;15, &lt;b&gt;Dex &lt;/b&gt;13, &lt;b&gt;Con &lt;/b&gt;14, &lt;b&gt;Int &lt;/b&gt; 10, &lt;b&gt;Wis &lt;/b&gt;12, &lt;b&gt;Cha &lt;/b&gt;11&lt;/h5&gt;&lt;h5&gt;&lt;b&gt;Base Atk &lt;/b&gt;+2; &lt;b&gt;CMB &lt;/b&gt;+4; &lt;b&gt;CMD &lt;/b&gt;16&lt;/h5&gt;&lt;h5&gt;&lt;b&gt;Feats &lt;/b&gt;Dodge, Hover&lt;sup&gt;B&lt;/sup&gt;, Multiattack&lt;/h5&gt;&lt;h5&gt;&lt;b&gt;Skills &lt;/b&gt;Fly +3, Perception +2 (+6 listening only), Survival +6; &lt;b&gt;Racial Modifiers &lt;/b&gt;+4 Perception (listening only)&lt;/h5&gt;&lt;h5&gt;&lt;b&gt;Languages &lt;/b&gt;Common&lt;/h5&gt;&lt;h5&gt;&lt;b&gt;SQ &lt;/b&gt;elephantine ears&lt;/h5&gt;&lt;/div&gt;&lt;hr/&gt;&lt;div&gt;&lt;h5&gt;&lt;b&gt;ECOLOGY&lt;/b&gt;&lt;/h5&gt;&lt;/div&gt;&lt;hr/&gt;&lt;div&gt;&lt;h5&gt;&lt;b&gt;Environment &lt;/b&gt; any land&lt;/h5&gt;&lt;h5&gt;&lt;b&gt;Organization &lt;/b&gt;solitary, pair, or tribe (5-11)&lt;/h5&gt;&lt;h5&gt;&lt;b&gt;Treasure &lt;/b&gt;NPC gear (leather armor, short sword, other treasure)&lt;/h5&gt;&lt;/div&gt;&lt;hr/&gt;&lt;div&gt;&lt;h5&gt;&lt;b&gt;SPECIAL ABILITIES&lt;/b&gt;&lt;/h5&gt;&lt;/div&gt;&lt;hr/&gt;&lt;div&gt;&lt;/h5&gt;&lt;h5&gt;&lt;b&gt;Elephantine Ears (Ex)&lt;/b&gt; A panotti can flap its huge ears to fly awkwardly. A panotti can also wrap its ears around the length of its body for warmth and protection from the elements (similar to using a bedroll or heavy blankets), or use them as secondary natural attacks (as per wing attacks).&lt;/h5&gt;&lt;/div&gt;&lt;br&gt;&lt;div&gt;&lt;h4&gt;&lt;p&gt;&lt;p&gt;The panotti are a race of humanoids that strongly resemble humans except for one startling difference: their enormous ears. A panotti's ears are attached to the side of their heads, like those of a human, but they remain connected to the body down to the neck. When at ease, the folds of their ears hang loosely, like an elephant's, but extend almost the length of their bodies. These sheets of hanging flesh and skin appear limp and superfluous, but appearances are deceiving. Panotti possess remarkably smooth muscle control along the upper ridges of their ears, allowing them to extend and control their ears at will.  Even though panotti look ridiculous by most humanoid standards, the source of this ridicule offers them several distinct advantages. By flapping their ears, adult panotti can lift off, hover, and even fly. While in combat, a panotti can slam opponents with its ears to propel them away. Panotti's hearing is sharp enough to detect the presence of even an unseen adversary. Finally, panotti can wrap themselves up in their ears like a cocoon, staying warm on the coolest of nights. Some sages speculate the panotti originated in a kingdom that fell beneath a curse-though the panotti themselves deny it. The rare couplings between a human and a panotti usually result in panotti children.  Culturally, the panotti are a reclusive people, preferring the company of their own kind- mostly due to the reaction they receive from other humanoids. Nevertheless, panotti are not a cruel or unkind race, and their culture is rich with music and storytelling traditions. They adapt to most classes with ease, but favor bard, fighter, and ranger. Treated with respect and dignity, panotti can be generous and steadfast allies. When treated as laughingstocks, however, panotti can become fierce, and they're naturally hearty and capable warriors.  On Golarion, panotti live primarily in Casmaron and central Tian Xia, with a much smaller number residing in Avistan.&lt;/p&gt;&lt;/h4&gt;&lt;/div&gt;</t>
  </si>
  <si>
    <t>Yamasoth</t>
  </si>
  <si>
    <t>all-around vision, darkvision 60 ft., detect good, detect law, true seeing; Perception +35</t>
  </si>
  <si>
    <t>cloak of chaos (DC 24)</t>
  </si>
  <si>
    <t>43, touch 18, flat-footed 35</t>
  </si>
  <si>
    <t>(+4 deflection, +7 Dex, +1 dodge, +25 natural, -4 size)</t>
  </si>
  <si>
    <t>(27d10+378)</t>
  </si>
  <si>
    <t>regeneration 15 (lawful)</t>
  </si>
  <si>
    <t>Fort +33, Ref +28, Will +18</t>
  </si>
  <si>
    <t>cold, death effects, mind-affecting effects, poison</t>
  </si>
  <si>
    <t>maw +36 (2d10+13/19-20), 4 bites +36 (2d8+13/19-20), 6 tentacles +34 (2d6+6/19-20 plus grab)</t>
  </si>
  <si>
    <t>20 ft. (30 ft. with tentacles)</t>
  </si>
  <si>
    <t>constrict (2d6+13), gaze weapon, horrific appearance (DC 29), polymorph plague, rend (4 bites, 2d8+19), tentacle transformation</t>
  </si>
  <si>
    <t>Spell-Like Abilities (CL 20th; concentration +26)  Constant-cloak of chaos (DC 24), detect good, detect law, fly, freedom of movement, true seeing   At Will-desecrate, greater dispel magic, greater teleport, statue, stone shape, telekinesis (DC 21)   3/day-quickened baleful polymorph (DC 21), flesh to stone (DC 22), phase door, polymorph any object (DC 24), wall of stone   1/day-earthquake, summon (level 9, any qlippoth or combination of qlippoth whose total combined CR is 20 or lower 100%)</t>
  </si>
  <si>
    <t>Str 36, Dex 25, Con 38, Int 25, Wis 21, Cha 22</t>
  </si>
  <si>
    <t>+44 (+48 grapple)</t>
  </si>
  <si>
    <t>66 (can't be tripped)</t>
  </si>
  <si>
    <t>Combat Reflexes, Critical Focus, Dodge, Greater Vital Strike, Improved Critical (bite), Improved Critical (tentacle), Improved Initiative, Improved Vital Strike, Lightning Reflexes, Multiattack, Power Attack, Quicken Spell-Like Ability (baleful polymorph), Staggering Critical, Vital Strike</t>
  </si>
  <si>
    <t>Fly +45, Intimidate +36, Knowledge (arcana) +37, Knowledge (planes) +37, Knowledge (dungeoneering) +34, Knowledge (history) +34, Knowledge (nature) +34, Knowledge (religion) +34, Perception +35, Sense Motive +35, Spellcraft +37, Stealth +25, Use Magic Device +36</t>
  </si>
  <si>
    <t>+10 Fly</t>
  </si>
  <si>
    <t>qlippoth lord traits</t>
  </si>
  <si>
    <t xml:space="preserve"> any (Sekatar-Seraktis)</t>
  </si>
  <si>
    <t>solitary or group (Yamasoth plus 2d6 gongorinans and 2d6 various polymorphed minions)</t>
  </si>
  <si>
    <t>Writhing, hook-covered tentacles unfurl from this behemoth's body, at the center of which gapes a maw with a red eye in its throat.</t>
  </si>
  <si>
    <t>AP 64</t>
  </si>
  <si>
    <t>Gaze Weapon (Su) As a free action at the start of his turn, Yamasoth can gape his central maw wide to expose the horrific red eye lodged in what should be his throat. This gaze weapon has a range of 30 feet, and polymorphs creatures affected by it into giant vermin, animals, or magical beasts (Fortitude DC 37 resists). Yamasoth chooses what creatures to transform victims into as they fail their saving throws. This effect otherwise functions as polymorph any object (CL 20th), and is a polymorph effect. Yamasoth can keep his maw open for up to 3 consecutive rounds, after which his throat-eye closes and this gaze weapon cannot be used again for 1 minute. The save DC is Constitution-based.  Horrific Appearance (Su) Creatures that succumb to Yamasoth's horrific appearance are stunned. At the start of each round thereafter, a creature stunned in this way can make a choice- fight the overwhelming chaos and horror and attempt a new DC 29 Will save to end the stun effect and act normally on that round, or accept the chaos into its soul and automatically succeed at the save to recover from the stun effect. This latter option immediately shifts the creature's alignment one step closer to chaotic evil. This shift in alignment can be fixed via atonement, but counts as a voluntary alignment shift for the purposes of atonement's material component requirements. A creature that becomes chaotic evil as a result of this also becomes a willing minion and ally of Yamasoth.  Maw (Ex) Yamasoth's central maw is a primary attack that threatens a critical hit on a roll of 19-20. A creature hit by Yamasoth's maw while his gaze weapon is active takes a -4 penalty on its next saving throw against the gaze attack.  Polymorph Plague (Su) Any creature that has been affected by one of Yamasoth's polymorph effects becomes "contagious." For 24 hours after the creature's initial transformation, any other creature that touches or is touched by the polymorphed creature must succeed at a Fortitude save (DC = 10 + 1/2 the polymorphed creature's HD + the polymorphed creature's Constitution modifier) to resist polymorphing into a creature identical to the current form of the polymorphed creature.  Qlippoth Lord Traits A qlippoth lord is a powerful and unique qlippoth that rules a significant portion of an Abyssal realm. Qlippoth lords possess the following traits.  • Immunity to cold, death effects, mind-affecting effects, and poison.  • Resistance to acid 30, electricity 30, and fire 30.  • Horrific Appearance (Su) This ability functions similarly to the typical qlippoth ability, save that qlippoth lords' horrific appearances often create physical effects and changes in their victims. Despite these physical effects, a qlippoth lord's horrific appearance remains a mind-affecting effect.  • Summon Qlippoth (Sp) Once per day, a qlippoth lord can summon any qlippoth or combination of qlippoth whose total combined CR is 20 or lower. This ability always works, and is equivalent to a 9th-level spell.  • Telepathy 300 feet.  • A qlippoth lord's natural weapons, as well as any weapon it wields, are treated as chaotic, epic, and evil for the purpose of overcoming damage reduction.  • Qlippoth lords can grant spells to their worshipers. Granting spells does not require any specific action on the qlippoth lord's behalf. All qlippoth lords grant access to the domains of Chaos and Evil; in addition, they grant access to two other domains and a favored weapon that vary according to each qlippoth lord's themes and interests.  Tentacle Transformation (Su) At the start of every odd-numbered round, three of Yamasoth's tentacle tips transform into one of three different types of appendages-a serpent's head, a clawed hand, or a metallic blade. The three tentacles all change into the same type of attack, and the change persists for 1 full round, after which the three tentacles revert to normal tentacles on every even-numbered round. While transformed, the limbs make the following types of attacks instead of tentacle attacks.  • Blade: talon +36 (3d6+13/19-20)  • Clawed Hand: claw +36 (2d6+13 plus bleed damage equal to the damage dealt by the claw)  • Serpent Head: bite +36 (1d8+13 plus poison: bite- injury; save Fort DC 37; frequency 1/round for 12 rounds; effect 1d4 Dex drain and slowed for 1 round; cure 3 consecutive saves)</t>
  </si>
  <si>
    <t>Yamasoth, known also as the Polymorph Plague, dwells in the endless cavern realm of Sekatar- Seraktis in the Abyss. Constantly at war with bickering balor lords and other powerful demons, Yamasoth has held his own as the lord of the Abyss's largest, most centralized region: the Kingdom of New Flesh. The "new flesh" in question consists of the qlippoth lord's subjects- men and women from countless worlds who may have been kings and queens at one time, but here are nothing more than base monsters, vermin, and beasts to serve at Yamasoth's whim. Some he feeds upon. Others he keeps for his harem. But the bulk of the denizens of the Kingdom of New Flesh are soldiers. In this army, other qlippoth serve as commanders and generals, particularly Yamasoth's favored minions, the gongorinans (see page 90).  Unlike most qlippoth, Yamasoth does not necessarily prefer to kill but rather to transform. A human who sins and dies produces a soul that fuels the demonic horde, but a dumb beast or feral monster who dies is merely carrion. By transforming free-willed mortals into monsters, Yamasoth's Army of the New Flesh only becomes more capable of ending worlds. Yamasoth's centuries-long alliance with Runelord Alaznist may have eventually resulted in such an assault on Golarion, but the devastation of Earthfall ended those plans before Yamasoth's burgeoning realm could finalize its gestation-proof that even in the greatest of disasters, some good is wrought.  Yamasoth's interest in transformations goes far beyond mere polymorphing. The qlippoth lord is also fascinated by the act of fleshwarping and reworking life into new forms of mutants. Rumors state that the nature of the experiments that take place deep in the Kingdom of New Flesh closely mimic those the daemons performed in the Abyss so long ago that resulted in the first demons. In fact, some dissident demonologists claim Yamasoth himself is a nascent demon lord, and is in fact that first, primal demon born of daemonic tampering with Abyssal quintessence and sinful souls.</t>
  </si>
  <si>
    <t>&lt;link rel="stylesheet"href="PF.css"&gt;&lt;div&gt;&lt;h2&gt;Yamasoth&lt;/h2&gt;&lt;h3&gt;&lt;i&gt;Writhing, hook-covered tentacles unfurl from this behemoth's body, at the center of which gapes a maw with a red eye in its throat.&lt;/i&gt;&lt;/h3&gt;&lt;br&gt;&lt;/div&gt;&lt;div class="heading"&gt;&lt;p class="alignleft"&gt;Yamasoth&lt;/p&gt;&lt;p class="alignright"&gt;CR 24&lt;/p&gt;&lt;div style="clear: both;"&gt;&lt;/div&gt;&lt;/div&gt;&lt;div&gt;&lt;h5&gt;&lt;b&gt;XP &lt;/b&gt;1,228,800&lt;/h5&gt;&lt;h5&gt;CE Gargantuan outsider (chaotic, evil, extraplanar, qlippoth)&lt;/h5&gt;&lt;h5&gt;&lt;b&gt;Init &lt;/b&gt;+11; &lt;b&gt;Senses &lt;/b&gt;all-around vision, darkvision 60 ft., &lt;i&gt;detect good&lt;/i&gt;, &lt;i&gt;detect law&lt;/i&gt;, &lt;i&gt;true seeing&lt;/i&gt;; Perception +35&lt;/h5&gt;&lt;h5&gt;&lt;b&gt;Aura &lt;/b&gt;&lt;i&gt;cloak of chaos&lt;/i&gt; (DC 24)&lt;/h5&gt;&lt;/div&gt;&lt;hr/&gt;&lt;div&gt;&lt;h5&gt;&lt;b&gt;DEFENSE&lt;/b&gt;&lt;/h5&gt;&lt;/div&gt;&lt;hr/&gt;&lt;div&gt;&lt;h5&gt;&lt;b&gt;AC &lt;/b&gt;43, touch 18, flat-footed 35 (+4 deflection, +7 Dex, +1 dodge, +25 natural, -4 size)&lt;/h5&gt;&lt;h5&gt;&lt;b&gt;hp &lt;/b&gt;526 (27d10+378); regeneration 15 (lawful)&lt;/h5&gt;&lt;h5&gt;&lt;b&gt;Fort &lt;/b&gt;+33, &lt;b&gt;Ref &lt;/b&gt;+28, &lt;b&gt;Will &lt;/b&gt;+18&lt;/h5&gt;&lt;h5&gt;&lt;b&gt;DR &lt;/b&gt;15/cold iron and lawful; &lt;b&gt;Immune &lt;/b&gt;cold, death effects, mind-affecting effects, poison; &lt;b&gt;Resist &lt;/b&gt;acid 30, electricity 30, fire 30; &lt;b&gt;SR &lt;/b&gt;35&lt;/h5&gt;&lt;/div&gt;&lt;hr/&gt;&lt;div&gt;&lt;h5&gt;&lt;b&gt;OFFENSE&lt;/b&gt;&lt;/h5&gt;&lt;/div&gt;&lt;hr/&gt;&lt;div&gt;&lt;h5&gt;&lt;b&gt;Spd &lt;/b&gt;30 ft., fly 60 ft. (good)&lt;/h5&gt;&lt;h5&gt;&lt;b&gt;Melee &lt;/b&gt;maw +36 (2d10+13/19-20), 4 bites +36 (2d8+13/19-20), 6 tentacles +34 (2d6+6/19-20 plus grab)&lt;/h5&gt;&lt;h5&gt;&lt;b&gt;Space &lt;/b&gt;20 ft.; &lt;b&gt;Reach &lt;/b&gt;20 ft. (30 ft. with tentacles)&lt;/h5&gt;&lt;h5&gt;&lt;b&gt;Special Attacks &lt;/b&gt;constrict (2d6+13), gaze weapon, horrific appearance (DC 29), polymorph plague, rend (4 bites, 2d8+19), tentacle transformation&lt;/h5&gt;&lt;h5&gt;&lt;b&gt;Spell-Like Abilities&lt;/b&gt; (CL 20th; concentration +26)  &lt;/br&gt;Constant&amp;mdash;&lt;i&gt;cloak of chaos&lt;/i&gt; (DC 24), &lt;i&gt;detect good&lt;/i&gt;, &lt;i&gt;detect law&lt;/i&gt;, &lt;i&gt;fly&lt;/i&gt;, &lt;i&gt;freedom of movement&lt;/i&gt;, &lt;i&gt;true seeing&lt;/i&gt; &lt;/br&gt;At Will&amp;mdash;&lt;i&gt;desecrate&lt;/i&gt;, &lt;i&gt;greater dispel magic&lt;/i&gt;, &lt;i&gt;greater teleport&lt;/i&gt;, &lt;i&gt;statue&lt;/i&gt;, &lt;i&gt;stone shape&lt;/i&gt;, &lt;i&gt;telekinesis&lt;/i&gt; (DC 21) &lt;/br&gt;3/day&amp;mdash;quickened &lt;i&gt;&lt;i&gt;baleful&lt;/i&gt; polymorph&lt;/i&gt; (DC 21), &lt;i&gt;flesh to stone&lt;/i&gt; (DC 22), &lt;i&gt;phase door&lt;/i&gt;, &lt;i&gt;polymorph any object&lt;/i&gt; (DC 24), &lt;i&gt;wall of stone&lt;/i&gt; &lt;/br&gt;1/day&amp;mdash;&lt;i&gt;earthquake&lt;/i&gt;, summon (level 9, any qlippoth or combination of qlippoth whose total combined CR is 20 or lower 100%)&lt;/h5&gt;&lt;/h5&gt;&lt;/div&gt;&lt;hr/&gt;&lt;div&gt;&lt;h5&gt;&lt;b&gt;STATISTICS&lt;/b&gt;&lt;/h5&gt;&lt;/div&gt;&lt;hr/&gt;&lt;div&gt;&lt;h5&gt;&lt;b&gt;Str &lt;/b&gt;36, &lt;b&gt;Dex &lt;/b&gt;25, &lt;b&gt;Con &lt;/b&gt;38, &lt;b&gt;Int &lt;/b&gt; 25, &lt;b&gt;Wis &lt;/b&gt;21, &lt;b&gt;Cha &lt;/b&gt;22&lt;/h5&gt;&lt;h5&gt;&lt;b&gt;Base Atk &lt;/b&gt;+27; &lt;b&gt;CMB &lt;/b&gt;+44 (+48 grapple); &lt;b&gt;CMD &lt;/b&gt;66 (can't be tripped)&lt;/h5&gt;&lt;h5&gt;&lt;b&gt;Feats &lt;/b&gt;Combat Reflexes, Critical Focus, Dodge, Greater Vital Strike, Improved Critical (bite), Improved Critical (tentacle), Improved Initiative, Improved Vital Strike, Lightning Reflexes, Multiattack, Power Attack, Quicken Spell-Like Ability (&lt;i&gt;&lt;i&gt;baleful&lt;/i&gt; polymorph&lt;/i&gt;), Staggering Critical, Vital Strike&lt;/h5&gt;&lt;h5&gt;&lt;b&gt;Skills &lt;/b&gt;Fly +45, Intimidate +36, Knowledge (arcana) +37, Knowledge (planes) +37, Knowledge (dungeoneering) +34, Knowledge (history) +34, Knowledge (nature) +34, Knowledge (religion) +34, Perception +35, Sense Motive +35, Spellcraft +37, Stealth +25, Use Magic Device +36; &lt;b&gt;Racial Modifiers &lt;/b&gt;+10 Fly&lt;/h5&gt;&lt;h5&gt;&lt;b&gt;Languages &lt;/b&gt;Abyssal; telepathy 300 ft.&lt;/h5&gt;&lt;h5&gt;&lt;b&gt;SQ &lt;/b&gt;qlippoth lord traits&lt;/h5&gt;&lt;/div&gt;&lt;hr/&gt;&lt;div&gt;&lt;h5&gt;&lt;b&gt;ECOLOGY&lt;/b&gt;&lt;/h5&gt;&lt;/div&gt;&lt;hr/&gt;&lt;div&gt;&lt;h5&gt;&lt;b&gt;Environment &lt;/b&gt; any (Sekatar-Seraktis)&lt;/h5&gt;&lt;h5&gt;&lt;b&gt;Organization &lt;/b&gt;solitary or group (Yamasoth plus 2d6 gongorinans and 2d6 various polymorphed minions)&lt;/h5&gt;&lt;h5&gt;&lt;b&gt;Treasure &lt;/b&gt;triple&lt;/h5&gt;&lt;/div&gt;&lt;hr/&gt;&lt;div&gt;&lt;h5&gt;&lt;b&gt;SPECIAL ABILITIES&lt;/b&gt;&lt;/h5&gt;&lt;/div&gt;&lt;hr/&gt;&lt;div&gt;&lt;/h5&gt;&lt;h5&gt;&lt;b&gt;Gaze Weapon (Su)&lt;/b&gt; As a free action at the start of his turn, Yamasoth can gape his central maw wide to expose the horrific red eye lodged in what should be his throat. This gaze weapon has a range of 30 feet, and polymorphs creatures affected by it into giant vermin, animals, or magical beasts (Fortitude DC 37 resists). Yamasoth chooses what creatures to transform victims into as they fail their saving throws. This effect otherwise functions as &lt;i&gt;polymorph any object&lt;/i&gt; (CL 20th), and is a polymorph effect. Yamasoth can keep his maw open for up to 3 consecutive rounds, after which his throat-eye closes and this gaze weapon cannot be used again for 1 minute. The save DC is Constitution-based.  &lt;/h5&gt;&lt;h5&gt;&lt;b&gt;&lt;i&gt;Horrific Appearance (Su)&lt;/i&gt;&lt;/b&gt; Creatures that succumb to Yamasoth's horrific appearance are stunned. At the start of each round thereafter, a creature stunned in this way can make a choice- fight the overwhelming chaos and horror and attempt a new DC 29 Will save to end the stun effect and act normally on that round, or accept the chaos into its soul and automatically succeed at the save to recover from the stun effect. This latter option immediately shifts the creature's alignment one step closer to chaotic evil. This shift in alignment can be fixed via &lt;i&gt;atonement&lt;/i&gt;, but counts as a voluntary alignment shift for the purposes of &lt;i&gt;atonement&lt;/i&gt;'s material component requirements. A creature that becomes chaotic evil as a result of this also becomes a willing minion and ally of Yamasoth.  &lt;/h5&gt;&lt;h5&gt;&lt;b&gt;Maw (Ex)&lt;/b&gt; Yamasoth's central maw is a primary attack that threatens a critical hit on a roll of 19-20. A creature hit by Yamasoth's maw while his gaze weapon is active takes a -4 penalty on its next saving throw against the gaze attack.  &lt;/h5&gt;&lt;h5&gt;&lt;b&gt;Polymorph Plague (Su)&lt;/b&gt; Any creature that has been affected by one of Yamasoth's polymorph effects becomes "contagious." For 24 hours after the creature's initial transformation, any other creature that touches or is touched by the polymorphed creature must succeed at a Fortitude save (DC = 10 + 1/2 the polymorphed creature's HD + the polymorphed creature's Constitution modifier) to resist polymorphing into a creature identical to the current form of the polymorphed creature.  &lt;/h5&gt;&lt;h5&gt;&lt;b&gt;Qlippoth Lord Traits&lt;/b&gt; A qlippoth lord is a powerful and unique qlippoth that rules a significant portion of an Abyssal realm. Qlippoth lords possess the following traits.  &lt;ul&gt;&lt;li&gt; Immunity to cold, death effects, mind-affecting effects, and poison.  &lt;li&gt; Resistance to acid 30, electricity 30, and fire 30.  &lt;li&gt; &lt;/h5&gt;&lt;h5&gt;&lt;b&gt;&lt;i&gt;Horrific Appearance (Su)&lt;/i&gt;&lt;/b&gt; This ability functions similarly to the typical qlippoth ability, save that qlippoth lords' horrific appearances often create physical effects and changes in their victims. Despite these physical effects, a qlippoth lord's horrific appearance remains a mind-affecting effect.  &lt;li&gt; &lt;i&gt;Summon Qlippoth (Sp)&lt;/i&gt; Once per day, a qlippoth lord can summon any qlippoth or combination of qlippoth whose total combined CR is 20 or lower. This ability always works, and is equivalent to a 9th-level spell.  &lt;li&gt; Telepathy 300 feet.  &lt;li&gt; A qlippoth lord's natural weapons, as well as any weapon it wields, are treated as chaotic, epic, and evil for the purpose of overcoming damage reduction.  &lt;li&gt; Qlippoth lords can grant spells to their worshipers. Granting spells does not require any specific action on the qlippoth lord's behalf. All qlippoth lords grant access to the domains of Chaos and Evil; in addition, they grant access to two other domains and a favored weapon that vary according to each qlippoth lord's themes and interests.  &lt;/h5&gt;&lt;h5&gt;&lt;b&gt;Tentacle Transformation (Su)&lt;/b&gt; At the start of every odd-numbered round, three of Yamasoth's tentacle tips transform into one of three different types of appendages-a serpent's head, a clawed hand, or a metallic blade. The three tentacles all change into the same type of attack, and the change persists for 1 full round, after which the three tentacles revert to normal tentacles on every even-numbered round. While transformed, the limbs make the following types of attacks instead of tentacle attacks.  &lt;li&gt; &lt;i&gt;Blade&lt;/i&gt;: talon +36 (3d6+13/19-20)  &lt;li&gt; &lt;i&gt;Clawed Hand&lt;/i&gt;: claw +36 (2d6+13 plus bleed damage equal to the damage dealt by the claw)  &lt;li&gt; &lt;i&gt;Serpent Head&lt;/i&gt;: bite +36 (1d8+13 plus poison: bite- injury; save Fort DC 37; frequency 1/round for 12 rounds; effect 1d4 Dex drain and slowed for 1 round; cure 3 consecutive saves)&lt;/ul&gt;&lt;/h5&gt;&lt;/div&gt;&lt;br&gt;&lt;div&gt;&lt;h4&gt;&lt;p&gt;&lt;p&gt;Yamasoth, known also as the Polymorph Plague, dwells in the endless cavern realm of Sekatar- Seraktis in the Abyss. Constantly at war with bickering balor lords and other powerful demons, Yamasoth has held his own as the lord of the Abyss's largest, most centralized region: the Kingdom of New Flesh. The "new flesh" in question consists of the qlippoth lord's subjects- men and women from countless worlds who may have been kings and queens at one time, but here are nothing more than base monsters, vermin, and beasts to serve at Yamasoth's whim. Some he feeds upon. Others he keeps for his harem. But the bulk of the denizens of the Kingdom of New Flesh are soldiers. In this army, other qlippoth serve as commanders and generals, particularly Yamasoth's favored minions, the gongorinans (see page 90).  Unlike most qlippoth, Yamasoth does not necessarily prefer to kill but rather to transform. A human who sins and dies produces a soul that fuels the demonic horde, but a dumb beast or feral monster who dies is merely carrion. By transforming free-willed mortals into monsters, Yamasoth's Army of the New Flesh only becomes more capable of ending worlds. Yamasoth's centuries-long alliance with Runelord Alaznist may have eventually resulted in such an assault on Golarion, but the devastation of Earthfall ended those plans before Yamasoth's burgeoning realm could finalize its gestation-proof that even in the greatest of disasters, some good is wrought.  Yamasoth's interest in transformations goes far beyond mere polymorphing. The qlippoth lord is also fascinated by the act of fleshwarping and reworking life into new forms of mutants. Rumors state that the nature of the experiments that take place deep in the Kingdom of New Flesh closely mimic those the daemons performed in the Abyss so long ago that resulted in the first demons. In fact, some dissident demonologists claim Yamasoth himself is a nascent demon lord, and is in fact that first, primal demon born of daemonic tampering with Abyssal quintessence and sinful souls.&lt;/p&gt;&lt;/h4&gt;&lt;/div&gt;</t>
  </si>
  <si>
    <t>End's Voice</t>
  </si>
  <si>
    <t>darkvision 60 ft., trueseeing; Perception +21</t>
  </si>
  <si>
    <t>31, touch 15, flat-footed 27</t>
  </si>
  <si>
    <t>(+3 Dex, +1 dodge, +2 insight, +16 natural, -1 size| never surprised or flat-footed)</t>
  </si>
  <si>
    <t>Fort +18, Ref +11, Will +19</t>
  </si>
  <si>
    <t>confusion, insanity</t>
  </si>
  <si>
    <t>acid 30, cold 30, electricity 30, fire 30</t>
  </si>
  <si>
    <t>+1 shock heavy flail +23/+18/+13/+8 (2d8+7/17-20 plus 1d6 electricity and maddening strike)</t>
  </si>
  <si>
    <t>destructive aura</t>
  </si>
  <si>
    <t>Spell-Like Abilities (CL 18th; concentration +24)  Constant-foresight (self only), true seeing (self only)  At Will-arcane eye, quickened bleed (DC 16), hideous laughter (DC 18), knock, magic missile, shatter (DC 18), telepathic bond, touch of idiocy, true strike  5/day-confusion (DC 20), contact other plane (see below), feeblemind (DC 21), greater teleport (self plus 50 lbs. of objects only), mind fog (DC 21), nightmare (DC 21), phantasmal killer (DC 21)  1/day-break enchantment, disintegrate (DC 22), harm (DC 22), insanity (DC 23), mage's disjunction (DC 25), mass invisibility, moment of prescience, power word kill, weird (DC 25)</t>
  </si>
  <si>
    <t>Str 18, Dex 17, Con 24, Int 17, Wis 16, Cha 22</t>
  </si>
  <si>
    <t>+23 (+25 sunder)</t>
  </si>
  <si>
    <t>39 (41 vs. sunder, can't be tripped)</t>
  </si>
  <si>
    <t>Combat Casting, Combat Expertise, Dodge, Improved Critical (heavy flail), Improved Initiative, Improved Iron Will, Improved Sunder, Iron Will, Weapon Focus (heavy flail)</t>
  </si>
  <si>
    <t>Disable Device +18, Fly +16, Intimidate +24, Knowledge (geography) +18, Knowledge (history) +21, Knowledge (religion) +21, Perception +21, Sense Motive +21, Spellcraft +18, Stealth +17, Use Magic Device +24</t>
  </si>
  <si>
    <t>Aklo, Ancient Osiriani, Azlanti, Common, Cyclops, Draconic, Orvian; telepathy 100 ft.</t>
  </si>
  <si>
    <t>madness, no breath</t>
  </si>
  <si>
    <t xml:space="preserve"> any (Astral Plane or Pharasma's Boneyard)</t>
  </si>
  <si>
    <t>standard (Large +1 shock heavy flail, other treasure)</t>
  </si>
  <si>
    <t>A long crimson cloak drapes over the form of this large faceless being, which floats just above the ground on footless legs as its menacing flail crackles with blue currents of electricity.</t>
  </si>
  <si>
    <t>Adaptable Life Force (Su) Any effect that heals living creatures and harms undead or heals undead and harms living creatures (such as cure spells, inflict spells, and channeled energy) always heals the herald, even if the source of the power intended to harm it.  Contact Other Plane (Sp) This ability functions as the spell contact other plane, but the herald can only ask questions on the behalf of another creature, the questioner (not the herald) must make the Intelligence check (if any) to avoid losing Intelligence or Charisma, and the loss is permanent rather than temporary.  Destructive Aura (Su) As a swift action, the herald can emit a 30-foot aura of destruction for 15 rounds per day. All attacks made against targets in this aura (including the herald) gain a +7 morale bonus on damage rolls, and all critical threats are automatically confirmed. These rounds do not need to be consecutive.  Maddening Strike (Su) If the herald successfully hits a creature with its flail, as a swift action it may force the opponent to make a DC 25 Will save. If the creature fails its save, it is confused for 1 round. The save DC is Charisma-based.  Madness (Ex) The herald uses its Charisma modifier on Will saves instead of its Wisdom modifier, and is immune to insanity and confusion effects. Only a miracle or wish can remove its madness. If this occurs, the herald gains 6 points of Wisdom and loses 6 points of Charisma; it automatically reverts to its insane state 1d10 minutes later.  Telepathic Bond (Sp) This ability functions like telepathic bond, except any creature linked to the herald's disturbing thoughts takes 1 point of Wisdom damage every 10 minutes.</t>
  </si>
  <si>
    <t>Groetus's herald is End's Voice, an enigmatic creature that is both more and less mysterious than its master. It looks like a giant shrouded figure floating above the ground, legless and faceless, wielding a heavy flail with ends made of glowing energy. Its visage is often confused with a reaping undead, though it is a living outsider and acts mildly insulted when others assume it to be otherwise. Its voice is hollow and distorted, as if echoing from the far end of a long metal tube, and colored with accents from ruined empires and dead languages. It rarely comes to Golarion, and for most of these visits it is merely a silent witness to a great slaughter upon the battlefield or the last gasp of a dying city, though it may strike out with its weapon or magic at a seemingly random wounded or dying target, as if making sure the creature dies as expected.  The herald may be insane from associating with Groetus, but it has a clarity unknown to mortal worshipers of the God of the End Times; perhaps its vast knowledge somehow protected it from a truly insane fate, or its status as a herald may give it a kind of lucidity that pierces the fog of madness. It does not cackle at itself like a madman, respond to unheard voices, kill for pleasure, or exhibit any of a dozen other obvious signs of insanity typically exhibited by the mad followers of Groetus.  Ecology End's Voice does not eat, drink, or breathe; it lacks a face or mouth, and cannot be bribed with food or pleasure. It acts like an unfeeling thing, more patient than a mountain, slowly scouring away at existence like the ocean's tide or a desert wind. It has no role in the creation of life, and does not seem to take any part in the cultivation or upbringing of creatures or civilizations.  Though it is known to kill without being provoked, it only does so if the target has already suffered serious harm or is on the brink of death, and even these it may ignore; it has drifted over a bloody battle, passing hundreds of dying heroes and off icers, only to strike at a single common soldier before vanishing. Once, it killed a human woman moments after a diff icult but successful birth, and chose to spare the child. It acts in this callous way toward mortals, undead, outsiders, and even dragons, but never against mindless creatures or those with animal-level intellect. Perhaps these killings are the directive of Groetus, steering a soul's course in the afterlife or preventing some future event; perhaps they represent an obscure code, with the time of death and name of the deceased unlocking a cipher over the course of a millennium; or perhaps they are just random acts of violence, the only evidence of the creature's tightly suppressed lunacy. If attacked, End's Voice retaliates, though sometimes it ends combat simply by driving some or all of its opponents insane and then retreating. It may return to dispatch these defeated foes days, months, or years later, even on the victim's deathbed, or it may ignore them utterly and show no recognition if the healed opponents confront it again.  When called by mortals, the herald demands specif ic deeds of death, injury, or property damage, for End's Voice always seeks to further the end of times. For example, it may ask that every third adult male in a village be branded on the face with a mysterious symbol, or that a prince with black hair be nearly drowned, or a castle's eastern wall be cracked but left standing. Usually, these acts have no apparent link to the needs of the herald's conjurer, and most create a series of events that takes years or decades to play out. It favors the burning of incense and exotic woods, lingering over the fragrant smoke and making strange contortions. HABITAT &amp; SOCIETY When not serving Groetus or called by the faithful to perform a specif ic task, the herald flies over the surface of Groetus's moon, pausing to alter parts of the writing on the surface or draw runes on a blank area untouched by the god's madness. Sometimes it can be seen curled up there on the moon or reclining somewhere on the Astral Plane as if sleeping, though the eerie being is clearly not at rest. It makes no gestures of friendship or comradeship toward other divine servants of Groetus, though it accepts their presence (and their insanity) as if used to them. On one occasion, it absorbed a servitor into itself, inhaling the creature like smoke, then expelling it a year later with no explanation or apparent harm to the creature.</t>
  </si>
  <si>
    <t>&lt;link rel="stylesheet"href="PF.css"&gt;&lt;div&gt;&lt;h2&gt;End's Voice&lt;/h2&gt;&lt;h3&gt;&lt;i&gt;A long crimson cloak drapes over the form of this large faceless being, which floats just above the ground on footless legs as its menacing flail crackles with blue currents of electricity.&lt;/i&gt;&lt;/h3&gt;&lt;br&gt;&lt;/div&gt;&lt;div class="heading"&gt;&lt;p class="alignleft"&gt;End's Voice&lt;/p&gt;&lt;p class="alignright"&gt;CR 15&lt;/p&gt;&lt;div style="clear: both;"&gt;&lt;/div&gt;&lt;/div&gt;&lt;div&gt;&lt;h5&gt;&lt;b&gt;XP &lt;/b&gt;51,200&lt;/h5&gt;&lt;h5&gt;CN Large outsider (chaotic, extraplanar)&lt;/h5&gt;&lt;h5&gt;&lt;b&gt;Init &lt;/b&gt;+7; &lt;b&gt;Senses &lt;/b&gt;darkvision 60 ft., trueseeing; Perception +21&lt;/h5&gt;&lt;/div&gt;&lt;hr/&gt;&lt;div&gt;&lt;h5&gt;&lt;b&gt;DEFENSE&lt;/b&gt;&lt;/h5&gt;&lt;/div&gt;&lt;hr/&gt;&lt;div&gt;&lt;h5&gt;&lt;b&gt;AC &lt;/b&gt;31, touch 15, flat-footed 27 (+3 Dex, +1 dodge, +2 insight, +16 natural, -1 size| never surprised or flat-footed)&lt;/h5&gt;&lt;h5&gt;&lt;b&gt;hp &lt;/b&gt;225 (18d10+126); fast healing 5&lt;/h5&gt;&lt;h5&gt;&lt;b&gt;Fort &lt;/b&gt;+18, &lt;b&gt;Ref &lt;/b&gt;+11, &lt;b&gt;Will &lt;/b&gt;+19&lt;/h5&gt;&lt;h5&gt;&lt;b&gt;DR &lt;/b&gt;10/law and magic; &lt;b&gt;Immune &lt;/b&gt;confusion, insanity; &lt;b&gt;Resist &lt;/b&gt;acid 30, cold 30, electricity 30, fire 30; &lt;b&gt;SR &lt;/b&gt;26&lt;/h5&gt;&lt;/div&gt;&lt;hr/&gt;&lt;div&gt;&lt;h5&gt;&lt;b&gt;OFFENSE&lt;/b&gt;&lt;/h5&gt;&lt;/div&gt;&lt;hr/&gt;&lt;div&gt;&lt;h5&gt;&lt;b&gt;Spd &lt;/b&gt;40 ft., fly 40 ft. (average)&lt;/h5&gt;&lt;h5&gt;&lt;b&gt;Melee &lt;/b&gt;&lt;i&gt;&lt;i&gt;+1 shock heavy flail&lt;/i&gt;&lt;/i&gt; +23/+18/+13/+8 (2d8+7/17-20 plus 1d6 electricity and maddening strike)&lt;/h5&gt;&lt;h5&gt;&lt;b&gt;Space &lt;/b&gt;10 ft.; &lt;b&gt;Reach &lt;/b&gt;10 ft.&lt;/h5&gt;&lt;h5&gt;&lt;b&gt;Special Attacks &lt;/b&gt;destructive aura&lt;/h5&gt;&lt;h5&gt;&lt;b&gt;Spell-Like Abilities&lt;/b&gt; (CL 18th; concentration +24)  &lt;/br&gt;Constant&amp;mdash;&lt;i&gt;foresight&lt;/i&gt; (self only), &lt;i&gt;true seeing&lt;/i&gt; (self only) &lt;/br&gt;At Will&amp;mdash;&lt;i&gt;arcane eye&lt;/i&gt;, quickened &lt;i&gt;bleed&lt;/i&gt; (DC 16), &lt;i&gt;hideous laughter&lt;/i&gt; (DC 18), &lt;i&gt;knock&lt;/i&gt;, &lt;i&gt;magic missile&lt;/i&gt;, &lt;i&gt;shatter&lt;/i&gt; (DC 18), &lt;i&gt;telepathic bond&lt;/i&gt;, &lt;i&gt;touch of idiocy&lt;/i&gt;, &lt;i&gt;true strike&lt;/i&gt; &lt;/br&gt;5/day&amp;mdash;&lt;i&gt;confusion&lt;/i&gt; (DC 20), &lt;i&gt;contact other plane&lt;/i&gt; (see below), &lt;i&gt;feeblemind&lt;/i&gt; (DC 21), &lt;i&gt;greater teleport&lt;/i&gt; (self plus 50 lbs. of objects only), &lt;i&gt;mind fog&lt;/i&gt; (DC 21), &lt;i&gt;nightmare&lt;/i&gt; (DC 21), &lt;i&gt;phantasmal killer&lt;/i&gt; (DC 21) &lt;/br&gt;1/day&amp;mdash;&lt;i&gt;break enchantment&lt;/i&gt;, &lt;i&gt;disintegrate&lt;/i&gt; (DC 22), &lt;i&gt;harm&lt;/i&gt; (DC 22), &lt;i&gt;insanity&lt;/i&gt; (DC 23), &lt;i&gt;mage's disjunction&lt;/i&gt; (DC 25), &lt;i&gt;mass invisibility&lt;/i&gt;, &lt;i&gt;moment of prescience&lt;/i&gt;, &lt;i&gt;power word kill&lt;/i&gt;, &lt;i&gt;weird&lt;/i&gt; (DC 25)&lt;/h5&gt;&lt;/h5&gt;&lt;/div&gt;&lt;hr/&gt;&lt;div&gt;&lt;h5&gt;&lt;b&gt;STATISTICS&lt;/b&gt;&lt;/h5&gt;&lt;/div&gt;&lt;hr/&gt;&lt;div&gt;&lt;h5&gt;&lt;b&gt;Str &lt;/b&gt;18, &lt;b&gt;Dex &lt;/b&gt;17, &lt;b&gt;Con &lt;/b&gt;24, &lt;b&gt;Int &lt;/b&gt; 17, &lt;b&gt;Wis &lt;/b&gt;16, &lt;b&gt;Cha &lt;/b&gt;22&lt;/h5&gt;&lt;h5&gt;&lt;b&gt;Base Atk &lt;/b&gt;+18; &lt;b&gt;CMB &lt;/b&gt;+23 (+25 sunder); &lt;b&gt;CMD &lt;/b&gt;39 (41 vs. sunder, can't be tripped)&lt;/h5&gt;&lt;h5&gt;&lt;b&gt;Feats &lt;/b&gt;Combat Casting, Combat Expertise, Dodge, Improved Critical (heavy flail), Improved Initiative, Improved Iron Will, Improved Sunder, Iron Will, Weapon Focus (heavy flail)&lt;/h5&gt;&lt;h5&gt;&lt;b&gt;Skills &lt;/b&gt;Disable Device +18, Fly +16, Intimidate +24, Knowledge (geography) +18, Knowledge (history) +21, Knowledge (religion) +21, Perception +21, Sense Motive +21, Spellcraft +18, Stealth +17, Use Magic Device +24; &lt;b&gt;Racial Modifiers &lt;/b&gt;+4 Acrobatics when jumping&lt;/h5&gt;&lt;h5&gt;&lt;b&gt;Languages &lt;/b&gt;Aklo, Ancient Osiriani, Azlanti, Common, Cyclops, Draconic, Orvian; telepathy 100 ft.&lt;/h5&gt;&lt;h5&gt;&lt;b&gt;SQ &lt;/b&gt;madness, no breath&lt;/h5&gt;&lt;/div&gt;&lt;hr/&gt;&lt;div&gt;&lt;h5&gt;&lt;b&gt;ECOLOGY&lt;/b&gt;&lt;/h5&gt;&lt;/div&gt;&lt;hr/&gt;&lt;div&gt;&lt;h5&gt;&lt;b&gt;Environment &lt;/b&gt; any (Astral Plane or Pharasma's Boneyard)&lt;/h5&gt;&lt;h5&gt;&lt;b&gt;Organization &lt;/b&gt;solitary&lt;/h5&gt;&lt;h5&gt;&lt;b&gt;Treasure &lt;/b&gt;standard (Large &lt;i&gt;+1 shock heavy flail&lt;/i&gt;, other treasure)&lt;/h5&gt;&lt;/div&gt;&lt;hr/&gt;&lt;div&gt;&lt;h5&gt;&lt;b&gt;SPECIAL ABILITIES&lt;/b&gt;&lt;/h5&gt;&lt;/div&gt;&lt;hr/&gt;&lt;div&gt;&lt;/h5&gt;&lt;h5&gt;&lt;b&gt;Adaptable Life Force (Su)&lt;/b&gt; Any effect that heals living creatures and harms undead or heals undead and harms living creatures (such as cure spells, inflict spells, and channeled energy) always heals the herald, even if the source of the power intended to harm it.  &lt;/h5&gt;&lt;h5&gt;&lt;b&gt;Contact Other Plane (Sp)&lt;/b&gt; This ability functions as the spell &lt;i&gt;contact other plane&lt;/i&gt;, but the herald can only ask questions on the behalf of another creature, the questioner (not the herald) must make the Intelligence check (if any) to avoid losing Intelligence or Charisma, and the loss is permanent rather than temporary.  &lt;/h5&gt;&lt;h5&gt;&lt;b&gt;Destructive Aura (Su)&lt;/b&gt; As a swift action, the herald can emit a 30-foot aura of destruction for 15 rounds per day. All attacks made against targets in this aura (including the herald) gain a +7 morale bonus on damage rolls, and all critical threats are automatically confirmed. These rounds do not need to be consecutive.  &lt;/h5&gt;&lt;h5&gt;&lt;b&gt;Maddening Strike (Su)&lt;/b&gt; If the herald successfully hits a creature with its flail, as a swift action it may force the opponent to make a DC 25 Will save. If the creature fails its save, it is confused for 1 round. The save DC is Charisma-based.  &lt;/h5&gt;&lt;h5&gt;&lt;b&gt;Madness (Ex)&lt;/b&gt; The herald uses its Charisma modifier on Will saves instead of its Wisdom modifier, and is immune to &lt;i&gt;insanity&lt;/i&gt; and &lt;i&gt;confusion&lt;/i&gt; effects. Only a &lt;i&gt;miracle&lt;/i&gt; or &lt;i&gt;wish&lt;/i&gt; can remove its madness. If this occurs, the herald gains 6 points of Wisdom and loses 6 points of Charisma; it automatically reverts to its insane state 1d10 minutes later.  &lt;/h5&gt;&lt;h5&gt;&lt;b&gt;Telepathic Bond (Sp)&lt;/b&gt; This ability functions like &lt;i&gt;telepathic bond&lt;/i&gt;, except any creature linked to the herald's disturbing thoughts takes 1 point of Wisdom damage every 10 minutes.&lt;/h5&gt;&lt;/div&gt;&lt;br&gt;&lt;div&gt;&lt;h4&gt;&lt;p&gt;&lt;p&gt;Groetus's herald is End's Voice, an enigmatic creature that is both more and less mysterious than its master. It looks like a giant shrouded figure floating above the ground, legless and faceless, wielding a heavy flail with ends made of glowing energy. Its visage is often confused with a reaping undead, though it is a living outsider and acts mildly insulted when others assume it to be otherwise. Its voice is hollow and distorted, as if echoing from the far end of a long metal tube, and colored with accents from ruined empires and dead languages. It rarely comes to Golarion, and for most of these visits it is merely a silent witness to a great slaughter upon the battlefield or the last gasp of a dying city, though it may strike out with its weapon or magic at a seemingly random wounded or dying target, as if making sure the creature dies as expected.  The herald may be insane from associating with Groetus, but it has a clarity unknown to mortal worshipers of the God of the End Times; perhaps its vast knowledge somehow protected it from a truly insane fate, or its status as a herald may give it a kind of lucidity that pierces the fog of madness. It does not cackle at itself like a madman, respond to unheard voices, kill for pleasure, or exhibit any of a dozen other obvious signs of &lt;i&gt;insanity&lt;/i&gt; typically exhibited by the mad followers of Groetus.  &lt;b&gt;&lt;/p&gt;&lt;p&gt;Ecology&lt;/b&gt;&lt;/p&gt;&lt;p&gt; End's Voice does not eat, drink, or breathe; it lacks a face or mouth, and cannot be bribed with food or pleasure. It acts like an unfeeling thing, more patient than a mountain, slowly scouring away at existence like the ocean's tide or a desert wind. It has no role in the creation of life, and does not seem to take any part in the cultivation or upbringing of creatures or civilizations.  Though it is known to kill without being provoked, it only does so if the target has already suffered serious harm or is on the brink of death, and even these it may ignore; it has drifted over a bloody battle, passing hundreds of dying heroes and off icers, only to strike at a single common soldier before vanishing. Once, it killed a human woman moments after a diff icult but successful birth, and chose to spare the child. It acts in this callous way toward mortals, undead, outsiders, and even dragons, but never against mindless creatures or those with animal-level intellect. Perhaps these killings are the directive of Groetus, steering a soul's course in the afterlife or preventing some future event; perhaps they represent an obscure code, with the time of death and name of the deceased unlocking a cipher over the course of a millennium; or perhaps they are just random acts of violence, the only evidence of the creature's tightly suppressed lunacy. If attacked, End's Voice retaliates, though sometimes it ends combat simply by driving some or all of its opponents insane and then retreating. It may return to dispatch these defeated foes days, months, or years later, even on the victim's deathbed, or it may ignore them utterly and show no recognition if the healed opponents confront it again.  When called by mortals, the herald demands specif ic deeds of death, injury, or property damage, for End's Voice always seeks to further the end of times. For example, it may ask that every third adult male in a village be branded on the face with a mysterious symbol, or that a prince with black hair be nearly drowned, or a castle's eastern wall be cracked but left standing. Usually, these acts have no apparent link to the needs of the herald's conjurer, and most create a series of events that takes years or decades to play out. It favors the burning of incense and exotic woods, lingering over the fragrant smoke and making strange contortions.&lt;br&gt;&lt;b&gt;HABITAT &amp; SOCIETY &lt;/b&gt;&lt;br&gt;When not serving Groetus or called by the faithful to perform a specif ic task, the herald flies over the surface of Groetus's moon, pausing to alter parts of the writing on the surface or draw runes on a blank area untouched by the god's madness. Sometimes it can be seen curled up there on the moon or reclining somewhere on the Astral Plane as if sleeping, though the eerie being is clearly not at rest. It makes no gestures of friendship or comradeship toward other divine servants of Groetus, though it accepts their presence (and their &lt;i&gt;insanity&lt;/i&gt;) as if used to them. On one occasion, it absorbed a servitor into itself, inhaling the creature like smoke, then expelling it a year later with no explanation or apparent harm to the creature.&lt;/p&gt;&lt;/h4&gt;&lt;/div&gt;</t>
  </si>
  <si>
    <t>Kere</t>
  </si>
  <si>
    <t>(psychopomp, extraplanar)</t>
  </si>
  <si>
    <t>darkvision 60 ft., low-light vision, spiritsense; Perception +24</t>
  </si>
  <si>
    <t>22, touch 15, flat-footed 17</t>
  </si>
  <si>
    <t>(+5 Dex, +7 natural)</t>
  </si>
  <si>
    <t>Fort +8, Ref +15, Will +13</t>
  </si>
  <si>
    <t>death effects, disease, poison</t>
  </si>
  <si>
    <t>2 claws +17 (1d4+3 plus 1d6 cold), shroud +17 (infectious fear)</t>
  </si>
  <si>
    <t>5 ft. (15 ft. with shroud)</t>
  </si>
  <si>
    <t>infectious fear (DC 20), veil of tears</t>
  </si>
  <si>
    <t>Spell-Like Abilities (CL 11th; concentration +15)  At Will-ghost sound (DC 14), grave tell, greater invisibility, hide from undead (DC 15), minor image (DC 16), searing light, whispering wind  3/day-fog cloud, mage's faithful hound, mirage arcana (DC 19), speak with dead (DC 17), waves of fatigue  1/day-gate (to the Boneyard or Material Plane only; planar travel only)</t>
  </si>
  <si>
    <t>Str 16, Dex 21, Con 18, Int 13, Wis 20, Cha 19</t>
  </si>
  <si>
    <t>Alertness, Combat Reflexes, Improved Initiative, Lightning Reflexes, Stealthy, Weapon Finesse</t>
  </si>
  <si>
    <t>Escape Artist +7, Fly +28, Intimidate +19, Knowledge (history) +16, Knowledge (religion) +16, Perception +24, Sense Motive +24, Stealth +24</t>
  </si>
  <si>
    <t>grave dependent, grave meld</t>
  </si>
  <si>
    <t xml:space="preserve"> any (graveyards or the Boneyard)</t>
  </si>
  <si>
    <t>This unnaturally pale woman is dressed in the somber garb of a mourner, her countenance covered by a lengthy black veil.</t>
  </si>
  <si>
    <t>Psychopomp</t>
  </si>
  <si>
    <t>Grave Dependent (Su) A kere is mystically bonded to a single gravestone-typically the most impressive or oldest in a graveyard-and must never stray more than 300 yards from it. A kere who moves 300 yards beyond her bonded grave immediately becomes visible and unable to use any of her spell-like abilities. A kere who is out of range of her bonded grave for 24 hours takes 1d6 points of Constitution damage, and another 1d6 points of Constitution damage every day of separation that follows-eventually, this separation kills the kere. A kere can break this bond or forge a new bond with a new grave by performing a 24-hour ritual and making a successful DC 20 Will save. If a kere is not bonded with a grave, she must either actively try to forge a new bond or attempt to return to the Boneyard (where she takes no penalties from not being bonded).  Grave Meld (Su) A kere can meld with any gravestone or funerary sculpture, similarly to how the spell meld into stone functions. She can remain melded with such a structure as long as she wishes.  Grave Tell (Sp) This ability functions as the spell stone tell, but only affects stone funerary structures, like gravestones, cemetery monuments, lych-gates, mausoleums, and similar constructions.  Infectious Fear (Su) Any creature struck by a kere's shroud must succeed at a DC 20 Will save or become frightened for 2d4 rounds. Any creature that physically touches a creature frightened by this effect must succeed at a DC 20 Will save as well or also be frightened for 2d4 rounds (though the fear of the creature touched is not contagious). The save DC is Charisma-based.  Shroud (Ex) A kere's shroud is an insubstantial thing that only a kere can touch. Creatures that come into contact with this shroud find it to be as insubstantial as mist-though they often do feel the terror it inspires. A creature that is unaware of a kere and is struck by her shroud is not aware that a weapon has struck it. A kere's shroud vaporizes upon its owner's death.  Spiritsense (Su) A psychopomp notices, locates, and can distinguish between living and undead creatures within 60 feet, just as if she possessed the blindsight ability.  Spirit Touch (Ex) A psychopomp's natural weapons, as well as any weapon it wields, are treated as though they had the ghost touch weapon special ability.  Veil of Tears (Su) Any graveyard that hosts a kere is gloomier and more solemn. All exterior areas within such a graveyard are perpetually affected by darkness and mind fog (Will DC 20). Additionally, any undead creature that enters the area is also affected as per the spell slow (Will DC 20). Those who save against these effects are immune to the graveyard's veil of tears for the next 24 hours. Those who fail are affected by these penalties for as long as they remain in the graveyard. A veil of tears can be raised or lowered by the resident kere as a free action. The veil disperses if a kere leaves the graveyard or is destroyed, and rises upon her return. The veil can also be dispelled for 1 day by casting dispel magic or a similar spell upon the kere's bonded gravestone. The spell effects are cast at the kere's caster level (usually 11th). The saving throw DCs are based on the resident kere's Charisma.</t>
  </si>
  <si>
    <t>Certain places are sacred, settings meant to remain free of the raucous sounds and defiling touch of the living. Graveyards number among some of the most obvious of such places, where stone guardians and the buried weight of the dead bear on visitors with undeniable gravity. But certain forces disregard the fundamental sanctity of such ground-mortal and deathless heretics who use such places to hunt, feed, or cloak fouler deeds. Yet not all cemeteries are unguarded, and the vaporous shadows and palpable dread of some burial grounds suggest not corruption, but the custody of an ominous otherworldly guardian. Keres, like all psychopomps, are emissaries of the Boneyard, the necropolis that all mortals must traverse at the end of life. While most psychopomps concern themselves with the souls of the recently deceased, keres mind the resting places of the dead. Their stewardship derives not from any otherworldly care for the deteriorating dust left in the wake of mortal life, but rather from an interest in those who come seeking the dead where they lie. Such creatures often engage in perversions keres seek to oppose. To this end, keres take up lonely residences amid the tombs and monuments of graveyards, spreading an ominous air and giving rise to tales of hauntings and strange encounters to deter even the boldest intruders from trespassing upon the fields they tend. Keres appear as pale, sickly women standing about 5 feet tall and weighing less than 100 pounds. Ecology As otherworldly natives, keres have little direct impact on the world of the living, but the atmosphere they intentionally create is undeniable. To deter the living from treading upon the cemeteries they mind, keres employ tactics similar to those of mournful ghosts and mythical beings from storytellers' tales of spirits and haunts. Their presence fills the area they guard with a palpable dread, and they fill these cemeteries with baleful howling, somber illusions, and glimpses of their own ghastly forms. While they rarely create phantasmagoric images of the undead- out of a loathing for such perverse creatures-their unsettling displays of dangerous animals, lost children, whispering plants, shuddering gravestones, living statuary, pale doppelgangers, unnatural weather, and other eerie phenomena are typically more than enough to give a graveyard a haunted reputation. Habitat &amp; Society A kere's exact methods usually matter little, as they tend to keep to more vulnerable, remote cemeteries, and prove most active when night cloaks the dark deeds of trespassers. But, occasionally, overzealous keres come into opposition with a fearful community and those sent to deal with the supposed haunting. Since their aloof nature causes them to avoid speaking directly with mortals, keres usually deal with would-be exorcists in the same manner they deal with other trespassers-by trying to frighten them away. Those who refuse to be frightened might be attacked, or faced with inquisitive illusions as a kere attempts to divine whether the interlopers are threats to her graveyard or not.  More than once, a kere has been known to grow bored in her vigil and actively attempt to attract mortal visitants, but such attention-seeking psychopomps often find the added excitement isn't worth the bother.  For all of the ambiance and grim reputations cultivated by keres, their primary objective upon the Material Plane is to preemptively thwart the deeds of necromancers and undead. To this end they terrorize grave robbers, harry the work of dark cultists, and openly attack the unliving. Any undead beings who enter or manifest in a cemetery under a kere's care find the weight of eternity crushing down upon them, making the most common sorts easy prey for these sentinel psychopomps. In some cases, though, more powerful undead might find ways to undermine a kere's defenses, or even drive her off. Such desperate keres have been known to grudgingly seek out aid, typically from the church of Pharasma or fringe-dwelling magic-users, in countering the taint of undeath.</t>
  </si>
  <si>
    <t>&lt;link rel="stylesheet"href="PF.css"&gt;&lt;div&gt;&lt;h2&gt;Psychopomp, Kere&lt;/h2&gt;&lt;h3&gt;&lt;i&gt;This unnaturally pale woman is dressed in the somber garb of a mourner, her countenance covered by a lengthy black veil.&lt;/i&gt;&lt;/h3&gt;&lt;br&gt;&lt;/div&gt;&lt;div class="heading"&gt;&lt;p class="alignleft"&gt;Kere&lt;/p&gt;&lt;p class="alignright"&gt;CR 10&lt;/p&gt;&lt;div style="clear: both;"&gt;&lt;/div&gt;&lt;/div&gt;&lt;div&gt;&lt;h5&gt;&lt;b&gt;XP &lt;/b&gt;9,600&lt;/h5&gt;&lt;h5&gt;N Medium outsider (psychopomp, extraplanar)&lt;/h5&gt;&lt;h5&gt;&lt;b&gt;Init &lt;/b&gt;+9; &lt;b&gt;Senses &lt;/b&gt;darkvision 60 ft., low-light vision, spiritsense; Perception +24&lt;/h5&gt;&lt;/div&gt;&lt;hr/&gt;&lt;div&gt;&lt;h5&gt;&lt;b&gt;DEFENSE&lt;/b&gt;&lt;/h5&gt;&lt;/div&gt;&lt;hr/&gt;&lt;div&gt;&lt;h5&gt;&lt;b&gt;AC &lt;/b&gt;22, touch 15, flat-footed 17 (+5 Dex, +7 natural)&lt;/h5&gt;&lt;h5&gt;&lt;b&gt;hp &lt;/b&gt;114 (12d10+48)&lt;/h5&gt;&lt;h5&gt;&lt;b&gt;Fort &lt;/b&gt;+8, &lt;b&gt;Ref &lt;/b&gt;+15, &lt;b&gt;Will &lt;/b&gt;+13&lt;/h5&gt;&lt;h5&gt;&lt;b&gt;DR &lt;/b&gt;10/adamantine; &lt;b&gt;Immune &lt;/b&gt;death effects, disease, poison; &lt;b&gt;Resist &lt;/b&gt;cold 10, electricity 10; &lt;b&gt;SR &lt;/b&gt;21&lt;/h5&gt;&lt;/div&gt;&lt;hr/&gt;&lt;div&gt;&lt;h5&gt;&lt;b&gt;OFFENSE&lt;/b&gt;&lt;/h5&gt;&lt;/div&gt;&lt;hr/&gt;&lt;div&gt;&lt;h5&gt;&lt;b&gt;Spd &lt;/b&gt;30 ft., fly 30 ft. (perfect)&lt;/h5&gt;&lt;h5&gt;&lt;b&gt;Melee &lt;/b&gt;2 claws +17 (1d4+3 plus 1d6 cold), shroud +17 (infectious fear)&lt;/h5&gt;&lt;h5&gt;&lt;b&gt;Space &lt;/b&gt;5 ft.; &lt;b&gt;Reach &lt;/b&gt;5 ft. (15 ft. with shroud)&lt;/h5&gt;&lt;h5&gt;&lt;b&gt;Special Attacks &lt;/b&gt;infectious fear (DC 20), veil of tears&lt;/h5&gt;&lt;h5&gt;&lt;b&gt;Spell-Like Abilities&lt;/b&gt; (CL 11th; concentration +15) &lt;/br&gt;At Will&amp;mdash;&lt;i&gt;ghost sound&lt;/i&gt; (DC 14), grave tell, &lt;i&gt;greater invisibility&lt;/i&gt;, &lt;i&gt;hide from undead&lt;/i&gt; (DC 15), &lt;i&gt;minor image&lt;/i&gt; (DC 16), &lt;i&gt;searing light&lt;/i&gt;, &lt;i&gt;whispering wind&lt;/i&gt; &lt;/br&gt;3/day&amp;mdash;&lt;i&gt;fog cloud&lt;/i&gt;, &lt;i&gt;mage's faithful hound&lt;/i&gt;, &lt;i&gt;mirage arcana&lt;/i&gt; (DC 19), &lt;i&gt;speak with dead&lt;/i&gt; (DC 17), &lt;i&gt;waves of fatigue&lt;/i&gt; &lt;/br&gt;1/day&amp;mdash;&lt;i&gt;gate&lt;/i&gt; (to the Boneyard or Material Plane only; planar travel only)&lt;/h5&gt;&lt;/h5&gt;&lt;/div&gt;&lt;hr/&gt;&lt;div&gt;&lt;h5&gt;&lt;b&gt;STATISTICS&lt;/b&gt;&lt;/h5&gt;&lt;/div&gt;&lt;hr/&gt;&lt;div&gt;&lt;h5&gt;&lt;b&gt;Str &lt;/b&gt;16, &lt;b&gt;Dex &lt;/b&gt;21, &lt;b&gt;Con &lt;/b&gt;18, &lt;b&gt;Int &lt;/b&gt; 13, &lt;b&gt;Wis &lt;/b&gt;20, &lt;b&gt;Cha &lt;/b&gt;19&lt;/h5&gt;&lt;h5&gt;&lt;b&gt;Base Atk &lt;/b&gt;+12; &lt;b&gt;CMB &lt;/b&gt;+15; &lt;b&gt;CMD &lt;/b&gt;30&lt;/h5&gt;&lt;h5&gt;&lt;b&gt;Feats &lt;/b&gt;Alertness, Combat Reflexes, Improved Initiative, Lightning Reflexes, Stealthy, Weapon Finesse&lt;/h5&gt;&lt;h5&gt;&lt;b&gt;Skills &lt;/b&gt;Escape Artist +7, Fly +28, Intimidate +19, Knowledge (history) +16, Knowledge (religion) +16, Perception +24, Sense Motive +24, Stealth +24&lt;/h5&gt;&lt;h5&gt;&lt;b&gt;Languages &lt;/b&gt;Abyssal, Celestial, Common, Infernal&lt;/h5&gt;&lt;h5&gt;&lt;b&gt;SQ &lt;/b&gt;grave dependent, grave meld&lt;/h5&gt;&lt;/div&gt;&lt;hr/&gt;&lt;div&gt;&lt;h5&gt;&lt;b&gt;ECOLOGY&lt;/b&gt;&lt;/h5&gt;&lt;/div&gt;&lt;hr/&gt;&lt;div&gt;&lt;h5&gt;&lt;b&gt;Environment &lt;/b&gt; any (graveyards or the Boneyard)&lt;/h5&gt;&lt;h5&gt;&lt;b&gt;Organization &lt;/b&gt;solitary&lt;/h5&gt;&lt;h5&gt;&lt;b&gt;Treasure &lt;/b&gt;standard&lt;/h5&gt;&lt;/div&gt;&lt;hr/&gt;&lt;div&gt;&lt;h5&gt;&lt;b&gt;SPECIAL ABILITIES&lt;/b&gt;&lt;/h5&gt;&lt;/div&gt;&lt;hr/&gt;&lt;div&gt;&lt;/h5&gt;&lt;h5&gt;&lt;b&gt;Grave Dependent (Su)&lt;/b&gt; A kere is mystically bonded to a single gravestone-typically the most impressive or oldest in a graveyard-and must never stray more than 300 yards from it. A kere who moves 300 yards beyond her bonded grave immediately becomes visible and unable to use any of her spell-like abilities. A kere who is out of range of her bonded grave for 24 hours takes 1d6 points of Constitution damage, and another 1d6 points of Constitution damage every day of separation that follows-eventually, this separation kills the kere. A kere can break this bond or forge a new bond with a new grave by performing a 24-hour ritual and making a successful DC 20 Will save. If a kere is not bonded with a grave, she must either actively try to forge a new bond or attempt to return to the Boneyard (where she takes no penalties from not being bonded).  &lt;/h5&gt;&lt;h5&gt;&lt;b&gt;Grave Meld (Su)&lt;/b&gt; A kere can meld with any gravestone or funerary sculpture, similarly to how the spell &lt;i&gt;meld into stone&lt;/i&gt; functions. She can remain melded with such a structure as long as she wishes.  &lt;/h5&gt;&lt;h5&gt;&lt;b&gt;Grave Tell (Sp)&lt;/b&gt; This ability functions as the spell &lt;i&gt;stone tell&lt;/i&gt;, but only affects stone funerary structures, like gravestones, cemetery monuments, lych-&lt;i&gt;gate&lt;/i&gt;s, mausoleums, and similar constructions.  &lt;/h5&gt;&lt;h5&gt;&lt;b&gt;Infectious Fear (Su)&lt;/b&gt; Any creature struck by a kere's shroud must succeed at a DC 20 Will save or become frightened for 2d4 rounds. Any creature that physically touches a creature frightened by this effect must succeed at a DC 20 Will save as well or also be frightened for 2d4 rounds (though the fear of the creature touched is not contagious). The save DC is Charisma-based.  &lt;/h5&gt;&lt;h5&gt;&lt;b&gt;Shroud (Ex)&lt;/b&gt; A kere's shroud is an insubstantial thing that only a kere can touch. Creatures that come into contact with this shroud find it to be as insubstantial as mist-though they often do feel the terror it inspires. A creature that is unaware of a kere and is struck by her shroud is not aware that a weapon has struck it. A kere's shroud vaporizes upon its owner's death.  &lt;/h5&gt;&lt;h5&gt;&lt;b&gt;Spiritsense (Su)&lt;/b&gt; A psychopomp notices, locates, and can distinguish between living and undead creatures within 60 feet, just as if she possessed the blindsight ability.  &lt;/h5&gt;&lt;h5&gt;&lt;b&gt;Spirit Touch (Ex)&lt;/b&gt; A psychopomp's natural weapons, as well as any weapon it wields, are treated as though they had the &lt;i&gt;ghost touch&lt;/i&gt; weapon special ability.  &lt;/h5&gt;&lt;h5&gt;&lt;b&gt;Veil of Tears (Su)&lt;/b&gt; Any graveyard that hosts a kere is gloomier and more solemn. All exterior areas within such a graveyard are perpetually affected by &lt;i&gt;darkness&lt;/i&gt; and &lt;i&gt;mind fog&lt;/i&gt; (Will DC 20). Additionally, any undead creature that enters the area is also affected as per the spell &lt;i&gt;slow&lt;/i&gt; (Will DC 20). Those who save against these effects are immune to the graveyard's veil of tears for the next 24 hours. Those who fail are affected by these penalties for as long as they remain in the graveyard. A veil of tears can be raised or lowered by the resident kere as a free action. The veil disperses if a kere leaves the graveyard or is destroyed, and rises upon her return. The veil can also be dispelled for 1 day by casting &lt;i&gt;dispel magic&lt;/i&gt; or a similar spell upon the kere's bonded gravestone. The spell effects are cast at the kere's caster level (usually 11th). The saving throw DCs are based on the resident kere's Charisma.&lt;/h5&gt;&lt;/div&gt;&lt;br&gt;&lt;div&gt;&lt;h4&gt;&lt;p&gt;&lt;p&gt;Certain places are sacred, settings meant to remain free of the raucous sounds and defiling touch of the living. Graveyards number among some of the most obvious of such places, where stone guardians and the buried weight of the dead bear on visitors with undeniable gravity. But certain forces disregard the fundamental sanctity of such ground-mortal and deathless heretics who use such places to hunt, feed, or cloak fouler deeds. Yet not all cemeteries are unguarded, and the vaporous shadows and palpable dread of some burial grounds suggest not corruption, but the custody of an ominous otherworldly guardian.&lt;/p&gt;&lt;p&gt;Keres, like all psychopomps, are emissaries of the Boneyard, the necropolis that all mortals must traverse at the end of life. While most psychopomps concern themselves with the souls of the recently deceased, keres mind the resting places of the dead. Their stewardship derives not from any otherworldly care for the deteriorating dust left in the wake of mortal life, but rather from an interest in those who come seeking the dead where they lie. Such creatures often engage in perversions keres seek to oppose. To this end, keres take up lonely residences amid the tombs and monuments of graveyards, spreading an ominous air and giving rise to tales of hauntings and strange encounters to deter even the boldest intruders from trespassing upon the fields they tend.&lt;/p&gt;&lt;p&gt;Keres appear as pale, sickly women standing about 5 feet tall and weighing less than 100 pounds.&lt;b&gt;&lt;/p&gt;&lt;p&gt;Ecology&lt;/b&gt;&lt;/p&gt;&lt;p&gt; As otherworldly natives, keres have little direct impact on the world of the living, but the atmosphere they intentionally create is undeniable. To deter the living from treading upon the cemeteries they mind, keres employ tactics similar to those of mournful ghosts and mythical beings from storytellers' tales of spirits and haunts. Their presence fills the area they guard with a palpable dread, and they fill these cemeteries with baleful howling, somber illusions, and glimpses of their own ghastly forms. While they rarely create phantasmagoric images of the undead- out of a loathing for such perverse creatures-their unsettling displays of dangerous animals, lost children, whispering plants, shuddering gravestones, living statuary, pale doppelgangers, unnatural weather, and other eerie phenomena are typically more than enough to give a graveyard a haunted reputation.&lt;b&gt;&lt;/p&gt;&lt;p&gt;Habitat &amp; Society&lt;/b&gt;&lt;/p&gt;&lt;p&gt; A kere's exact methods usually matter little, as they tend to keep to more vulnerable, remote cemeteries, and prove most active when night cloaks the dark deeds of trespassers. But, occasionally, overzealous keres come into opposition with a fearful community and those sent to deal with the supposed haunting. Since their aloof nature causes them to avoid speaking directly with mortals, keres usually deal with would-be exorcists in the same manner they deal with other trespassers-by trying to frighten them away. Those who refuse to be frightened might be attacked, or faced with inquisitive illusions as a kere attempts to divine whether the interlopers are threats to her graveyard or not.  More than once, a kere has been known to grow bored in her vigil and actively attempt to attract mortal visitants, but such attention-seeking psychopomps often find the added excitement isn't worth the bother.  For all of the ambiance and grim reputations cultivated by keres, their primary objective upon the Material Plane is to preemptively thwart the deeds of necromancers and undead. To this end they terrorize grave robbers, harry the work of dark cultists, and openly attack the unliving. Any undead beings who enter or manifest in a cemetery under a kere's care find the weight of eternity crushing down upon them, making the most common sorts easy prey for these sentinel psychopomps. In some cases, though, more powerful undead might find ways to undermine a kere's defenses, or even drive her off. Such desperate keres have been known to grudgingly seek out aid, typically from the church of Pharasma or fringe-dwelling magic-users, in countering the taint of undeath.&lt;/p&gt;&lt;/h4&gt;&lt;/div&gt;</t>
  </si>
  <si>
    <t>Gongorinan</t>
  </si>
  <si>
    <t>(chaotic, qlippoth, evil, extraplanar)</t>
  </si>
  <si>
    <t>horrific appearance (30 ft., DC 20)</t>
  </si>
  <si>
    <t>27, touch 17, flat-footed 20</t>
  </si>
  <si>
    <t>(+6 Dex, +1 dodge, +10 natural)</t>
  </si>
  <si>
    <t>Fort +14, Ref +13, Will +7</t>
  </si>
  <si>
    <t>cold, acid, mind affecting effects, polymorph effects</t>
  </si>
  <si>
    <t>+1 scimitar +19/+14/+9 (1d6+7/15-20), claw +17 (1d8+6 plus bleed), sting +15 (1d4+3 plus poison), pincer +15 (1d6+3 plus grab)</t>
  </si>
  <si>
    <t>bleed (1d6), constrict (1d6+7), oviposition, web (+17 ranged, DC 22, 11 hp)</t>
  </si>
  <si>
    <t>Spell-Like Abilities (CL 11th; concentration +16)  Constant-air walk, freedom of movement   At Will-statue   3/day-baleful polymorph (DC 20), protection from law   1/day-dimension door, mass reduce person (DC 19), polymorph any object (DC 23)</t>
  </si>
  <si>
    <t>Str 23, Dex 23, Con 24, Int 13, Wis 18, Cha 20</t>
  </si>
  <si>
    <t>34 (42 vs. trip)</t>
  </si>
  <si>
    <t>Combat Reflexes, Dodge, Improved Critical (scimitar), Improved Initiative, Multiattack, Power Attack, Weapon Focus (scimitar)</t>
  </si>
  <si>
    <t>Acrobatics +20 (+24 when jumping), Climb +28, Disguise +16 (+24 as a boulder while in statue form), Knowledge (arcana) +15, Perception +18, Stealth +20 (+28 among rocks), Swim +17</t>
  </si>
  <si>
    <t>+4 Acrobatics when jumping, +8 Disguise as a boulder while in statue form, +8 Stealth among rocks</t>
  </si>
  <si>
    <t xml:space="preserve"> any underground (the Abyss)</t>
  </si>
  <si>
    <t>solitary, pair, or cast (3-10)</t>
  </si>
  <si>
    <t>standard (+1 scimitar plus other treasure)</t>
  </si>
  <si>
    <t>This human-sized crablike creature scuttles on six stumpy legs, and each of its four arms sports a different method of inflicting pain.</t>
  </si>
  <si>
    <t>Horrific Appearance (Su) Creatures that succumb to a gongorinan's horrific appearance become confused for 1d4 rounds.  Oviposition (Su) A gongorinan can implant a stony egg the size of a human heart in the body of any Small or larger pinned, helpless, or willing creature as a full-round action that provokes an attack of opportunity. This action deals 1d4 points of Constitution damage to the victim. If the victim survives this damage, the egg takes root deep in the victim's body, links to his mind, and begins gestating. The egg grows rapidly, dealing 1 point of Intelligence drain every day to a minimum score of 1. Once this Intelligence drain affects a creature that already has an effective Intelligence score of 1, the egg "hatches" inside of the victim. This causes the victim to immediately transform into a horrid animal, aberration, magical beast, or vermin (the exact choice is made by the gongorinan according to its strange goals and unknowable desires), whereupon it begins living out its new life via pure instinct-this effect otherwise functions as if it were baleful polymorph to which the creature had failed its secondary Will save to retain its personality. A gongorinan can command the actions of a creature that has undergone this transformation as if the victim had been affected by dominate monster (this works even on creatures that are normally immune to such effects as a result of being mindless) as long as the gongorinan is within 120 feet of the creature. The effect can be reversed by break enchantment (DC 22-treat the gongorinan's Hit Dice as it caster level), but cannot be dispelled.  Poison (Ex) Sting-injury; save Fort DC 22; frequency 1/round for 6 rounds; effect 1d3 Strength damage and staggered for 1 round; cure 2 consecutive saves. The save DC is Constitution-based.</t>
  </si>
  <si>
    <t>The gongorinans are the spawn of the nascent qlippoth lord Yamasoth, although one could be forgiven for thinking them of them less as offspring and more as parasites. A gongorinan's basic shape resembles that of an immense, stocky crab, save that they lack all of the features crabs have adapted for an aquatic life-gongorinans are terrestrial creatures. A typical gongorinan possesses no fewer than a dozen stalked eyes, and is capable of extending these eyes from the upper edges of its body just above its mouth to a length of nearly 3 feet, giving it extraordinary vision in all directions. A gongorinan's mouth is a complex tangle of sliding plates and toothy ridges that rasp and shriek against each other as it speaks and chews, but despite their frightening shapes, these mouthparts are ill-suited for making physical attacks; the gongorinan relies upon its arms for that. Each gongorinan has four of these, and each arm is a different, highly specialized appendage. The humanoid arm is used for fine manipulation or the wielding of weaponry, while the mantislike claw is used to shred flesh and create deep, bleeding wounds. The needle-covered tentacle is used to sting and inject a painful poison to stagger foes, while the pincer is used to snatch and hold victims close for oviposition.  A typical gongorinan stands about 6 feet tall and weighs 800 pounds. When at rest, a gongorinan retracts its limbs into its rock-encrusted body, allowing it to appear remarkably like nothing more than a large, misshapen boulder. Larger specimens known as elder gongorinans exist (and often possess additional and even more dangerous arms), but these are quite rare on the Material Plane save for in the depths of Hollow Mountain.  Ecology  All gongorinans carry within their bodies a brood of horrific egg masses, yet these eggs are not used for the propagation of their kind (that process is governed by a more traditional and yet more nightmarish method best left unspoken). Instead, these eggs carry within their stony shells a raw quintessence of the Abyss, infused with the ichor-seed of the gongorinans' lord, Yamasoth. Whereas most creatures are driven to breed and multiply, the gongorinans are instead driven to seek out humanoid hosts for their eggs. The implantation happens via the gongorinan's mouth and a hideous ovipositor that's not quite tongue and not quite toothed prolapsing throat, but something worse. Fortunately for most who might encounter a gongorinan, the process of oviposition leaves the horrid creature open to attack and cannot be performed quickly, yet to the lone adventurer caught and overwhelmed by a gongorinan, this is small comfort indeed.  Once an egg has been implanted, it takes many days to grow, and the gongorinan prefers to carry the unfortunate host off to restrain it in a hidden location. Victims are often cocooned in webs or left stranded in high cavern ledges far above the ground so that the egg can gestate. As it grows, the egg feeds on the victim's mind, absorbing the victim's intellect until it has reduced the host to a drooling wreck. At this point, the egg doesn't hatch so much as it merely merges with the host, effecting a horrific and permanent transformation into a monstrous form. The gongorinan can inf luence this ultimate form as it lays its egg. It typically chooses powerful creatures that are already found in the region, for these "young" are loyal to their parent and serve as loyal guardians or playthings. Victims retain no true portion of their previous personality, but those who have been rescued from this horrific fate via powerful magic do retain memories of their time as a transformed monstrosity. Many never quite recover from these ordeals, and often develop a peculiar form of madness in which they regard their monstrous life as having been their true life, and their true life as the curse. The most despondent of these victims eventually seek the promise of peace through suicide rather than endure the dreams of their life as a monster-dreams that carry within them a most horrible longing.  Habitat &amp; Society  Gongorinans are an industrious and intelligent breed of qlippoth, and where they find themselves, they invariably form hive-like complexes to live in. These gongorinan "cities" are labyrinthine affairs with plenty of chambers for their transformed children to live in. In the Abyss, gongorinan hives can grow truly immense, with populations in the thousands, but even the Material Plane is no stranger to gongorinan hive cities. The largest of these hives are thought to be located deep beneath Hollow Mountain, where Runelord Alaznist lured the Polymorph Plague himself, Yamasoth, into dwelling for a time. While Yamasoth has long vacated the Darklands caverns under Hollow Mountain, they bear the name of his spawn- Gongorina-and his spawn dwell there still.</t>
  </si>
  <si>
    <t>&lt;link rel="stylesheet"href="PF.css"&gt;&lt;div&gt;&lt;h2&gt;Qlippoth, Gongorinan&lt;/h2&gt;&lt;h3&gt;&lt;i&gt;This human-sized crablike creature scuttles on six stumpy legs, and each of its four arms sports a different method of inflicting pain.&lt;/i&gt;&lt;/h3&gt;&lt;br&gt;&lt;/div&gt;&lt;div class="heading"&gt;&lt;p class="alignleft"&gt;Gongorinan&lt;/p&gt;&lt;p class="alignright"&gt;CR 11&lt;/p&gt;&lt;div style="clear: both;"&gt;&lt;/div&gt;&lt;/div&gt;&lt;div&gt;&lt;h5&gt;&lt;b&gt;XP &lt;/b&gt;12,800&lt;/h5&gt;&lt;h5&gt;CE Medium outsider (chaotic, qlippoth, evil, extraplanar)&lt;/h5&gt;&lt;h5&gt;&lt;b&gt;Init &lt;/b&gt;+10; &lt;b&gt;Senses &lt;/b&gt;all-around vision, darkvision 60 ft.; Perception +18&lt;/h5&gt;&lt;h5&gt;&lt;b&gt;Aura &lt;/b&gt;horrific appearance (30 ft., DC 20)&lt;/h5&gt;&lt;/div&gt;&lt;hr/&gt;&lt;div&gt;&lt;h5&gt;&lt;b&gt;DEFENSE&lt;/b&gt;&lt;/h5&gt;&lt;/div&gt;&lt;hr/&gt;&lt;div&gt;&lt;h5&gt;&lt;b&gt;AC &lt;/b&gt;27, touch 17, flat-footed 20 (+6 Dex, +1 dodge, +10 natural)&lt;/h5&gt;&lt;h5&gt;&lt;b&gt;hp &lt;/b&gt;137 (11d10+77)&lt;/h5&gt;&lt;h5&gt;&lt;b&gt;Fort &lt;/b&gt;+14, &lt;b&gt;Ref &lt;/b&gt;+13, &lt;b&gt;Will &lt;/b&gt;+7&lt;/h5&gt;&lt;h5&gt;&lt;b&gt;DR &lt;/b&gt;10/lawful; &lt;b&gt;Immune &lt;/b&gt;cold, acid, mind affecting effects, polymorph effects; &lt;b&gt;Resist &lt;/b&gt;acid 10, electricity 10, fire 10; &lt;b&gt;SR &lt;/b&gt;22&lt;/h5&gt;&lt;/div&gt;&lt;hr/&gt;&lt;div&gt;&lt;h5&gt;&lt;b&gt;OFFENSE&lt;/b&gt;&lt;/h5&gt;&lt;/div&gt;&lt;hr/&gt;&lt;div&gt;&lt;h5&gt;&lt;b&gt;Spd &lt;/b&gt;40 ft., climb 40 ft.&lt;/h5&gt;&lt;h5&gt;&lt;b&gt;Melee &lt;/b&gt;&lt;i&gt;&lt;i&gt;+1 scimitar&lt;/i&gt;&lt;/i&gt; +19/+14/+9 (1d6+7/15-20), claw +17 (1d8+6 plus bleed), sting +15 (1d4+3 plus poison), pincer +15 (1d6+3 plus grab)&lt;/h5&gt;&lt;h5&gt;&lt;b&gt;Space &lt;/b&gt;5 ft.; &lt;b&gt;Reach &lt;/b&gt;5 ft.&lt;/h5&gt;&lt;h5&gt;&lt;b&gt;Special Attacks &lt;/b&gt;bleed (1d6), constrict (1d6+7), oviposition, web (+17 ranged, DC 22, 11 hp)&lt;/h5&gt;&lt;h5&gt;&lt;b&gt;Spell-Like Abilities&lt;/b&gt; (CL 11th; concentration +16)  &lt;/br&gt;Constant&amp;mdash;&lt;i&gt;air walk&lt;/i&gt;, &lt;i&gt;freedom of movement&lt;/i&gt; &lt;/br&gt;At Will&amp;mdash;&lt;i&gt;statue&lt;/i&gt; &lt;/br&gt;3/day&amp;mdash;&lt;i&gt;baleful polymorph&lt;/i&gt; (DC 20), &lt;i&gt;protection from law&lt;/i&gt; &lt;/br&gt;1/day&amp;mdash;&lt;i&gt;dimension door&lt;/i&gt;, &lt;i&gt;mass reduce person&lt;/i&gt; (DC 19), &lt;i&gt;polymorph any object&lt;/i&gt; (DC 23)&lt;/h5&gt;&lt;/h5&gt;&lt;/div&gt;&lt;hr/&gt;&lt;div&gt;&lt;h5&gt;&lt;b&gt;STATISTICS&lt;/b&gt;&lt;/h5&gt;&lt;/div&gt;&lt;hr/&gt;&lt;div&gt;&lt;h5&gt;&lt;b&gt;Str &lt;/b&gt;23, &lt;b&gt;Dex &lt;/b&gt;23, &lt;b&gt;Con &lt;/b&gt;24, &lt;b&gt;Int &lt;/b&gt; 13, &lt;b&gt;Wis &lt;/b&gt;18, &lt;b&gt;Cha &lt;/b&gt;20&lt;/h5&gt;&lt;h5&gt;&lt;b&gt;Base Atk &lt;/b&gt;+11; &lt;b&gt;CMB &lt;/b&gt;+17 (+21 grapple); &lt;b&gt;CMD &lt;/b&gt;34 (42 vs. trip)&lt;/h5&gt;&lt;h5&gt;&lt;b&gt;Feats &lt;/b&gt;Combat Reflexes, Dodge, Improved Critical (scimitar), Improved Initiative, Multiattack, Power Attack, Weapon Focus (scimitar)&lt;/h5&gt;&lt;h5&gt;&lt;b&gt;Skills &lt;/b&gt;Acrobatics +20 (+24 when jumping), Climb +28, Disguise +16 (+24 as a boulder while in &lt;i&gt;statue&lt;/i&gt; form), Knowledge (arcana) +15, Perception +18, Stealth +20 (+28 among rocks), Swim +17; &lt;b&gt;Racial Modifiers &lt;/b&gt;+4 Acrobatics when jumping, +8 Disguise as a boulder while in &lt;i&gt;statue&lt;/i&gt; form, +8 Stealth among rocks&lt;/h5&gt;&lt;h5&gt;&lt;b&gt;Languages &lt;/b&gt;Abyssal; telepathy 100 ft.&lt;/h5&gt;&lt;/div&gt;&lt;hr/&gt;&lt;div&gt;&lt;h5&gt;&lt;b&gt;ECOLOGY&lt;/b&gt;&lt;/h5&gt;&lt;/div&gt;&lt;hr/&gt;&lt;div&gt;&lt;h5&gt;&lt;b&gt;Environment &lt;/b&gt; any underground (the Abyss)&lt;/h5&gt;&lt;h5&gt;&lt;b&gt;Organization &lt;/b&gt;solitary, pair, or cast (3-10)&lt;/h5&gt;&lt;h5&gt;&lt;b&gt;Treasure &lt;/b&gt;standard (&lt;i&gt;+1 scimitar&lt;/i&gt; plus other treasure)&lt;/h5&gt;&lt;/div&gt;&lt;hr/&gt;&lt;div&gt;&lt;h5&gt;&lt;b&gt;SPECIAL ABILITIES&lt;/b&gt;&lt;/h5&gt;&lt;/div&gt;&lt;hr/&gt;&lt;div&gt;&lt;/h5&gt;&lt;h5&gt;&lt;b&gt;Horrific Appearance (Su)&lt;/b&gt; Creatures that succumb to a gongorinan's horrific appearance become confused for 1d4 rounds.  &lt;/h5&gt;&lt;h5&gt;&lt;b&gt;Oviposition (Su)&lt;/b&gt; A gongorinan can implant a stony egg the size of a human heart in the body of any Small or larger pinned, helpless, or willing creature as a full-round action that provokes an attack of opportunity. This action deals 1d4 points of Constitution damage to the victim. If the victim survives this damage, the egg takes root deep in the victim's body, links to his mind, and begins gestating. The egg grows rapidly, dealing 1 point of Intelligence drain every day to a minimum score of 1. Once this Intelligence drain affects a creature that already has an effective Intelligence score of 1, the egg "hatches" inside of the victim. This causes the victim to immediately transform into a horrid animal, aberration, magical beast, or vermin (the exact choice is made by the gongorinan according to its strange goals and unknowable desires), whereupon it begins living out its new life via pure instinct-this effect otherwise functions as if it were &lt;i&gt;baleful polymorph&lt;/i&gt; to which the creature had failed its secondary Will save to retain its personality. A gongorinan can command the actions of a creature that has undergone this transformation as if the victim had been affected by &lt;i&gt;dominate monster&lt;/i&gt; (this works even on creatures that are normally immune to such effects as a result of being mindless) as long as the gongorinan is within 120 feet of the creature. The effect can be reversed by &lt;i&gt;break enchantment&lt;/i&gt; (DC 22-treat the gongorinan's Hit Dice as it caster level), but cannot be dispelled.  &lt;/h5&gt;&lt;h5&gt;&lt;b&gt;Poison (Ex)&lt;/b&gt; Sting-injury; &lt;i&gt;save&lt;/i&gt; Fort DC 22; &lt;i&gt;frequency&lt;/i&gt; 1/round for 6 rounds; &lt;i&gt;effect&lt;/i&gt; 1d3 Strength damage and staggered for 1 round; &lt;i&gt;cure&lt;/i&gt; 2 consecutive &lt;i&gt;save&lt;/i&gt;s. The save DC is Constitution-based.&lt;/h5&gt;&lt;/div&gt;&lt;br&gt;&lt;div&gt;&lt;h4&gt;&lt;p&gt;&lt;p&gt;The gongorinans are the spawn of the nascent qlippoth lord Yamasoth, although one could be forgiven for thinking them of them less as offspring and more as parasites. A gongorinan's basic shape resembles that of an immense, stocky crab, save that they lack all of the features crabs have adapted for an aquatic life-gongorinans are terrestrial creatures. A typical gongorinan possesses no fewer than a dozen stalked eyes, and is capable of extending these eyes from the upper edges of its body just above its mouth to a length of nearly 3 feet, giving it extraordinary vision in all directions. A gongorinan's mouth is a complex tangle of sliding plates and toothy ridges that rasp and shriek against each other as it speaks and chews, but despite their frightening shapes, these mouthparts are ill-suited for making physical attacks; the gongorinan relies upon its arms for that. Each gongorinan has four of these, and each arm is a different, highly specialized appendage. The humanoid arm is used for fine manipulation or the wielding of weaponry, while the mantislike claw is used to shred flesh and create deep, bleeding wounds. The needle-covered tentacle is used to sting and inject a painful poison to stagger foes, while the pincer is used to snatch and hold victims close for oviposition.  A typical gongorinan stands about 6 feet tall and weighs 800 pounds. When at rest, a gongorinan retracts its limbs into its rock-encrusted body, allowing it to appear remarkably like nothing more than a large, misshapen boulder. Larger specimens known as elder gongorinans exist (and often possess additional and even more dangerous arms), but these are quite rare on the Material Plane save for in the depths of Hollow Mountain.  &lt;b&gt;&lt;/p&gt;&lt;p&gt;Ecology&lt;/b&gt;&lt;/p&gt;&lt;p&gt;  All gongorinans carry within their bodies a brood of horrific egg masses, yet these eggs are not used for the propagation of their kind (that process is governed by a more traditional and yet more nightmarish method best left unspoken). Instead, these eggs carry within their stony shells a raw quintessence of the Abyss, infused with the ichor-seed of the gongorinans' lord, Yamasoth. Whereas most creatures are driven to breed and multiply, the gongorinans are instead driven to seek out humanoid hosts for their eggs. The implantation happens via the gongorinan's mouth and a hideous ovipositor that's not quite tongue and not quite toothed prolapsing throat, but something worse. Fortunately for most who might encounter a gongorinan, the process of oviposition leaves the horrid creature open to attack and cannot be performed quickly, yet to the lone adventurer caught and overwhelmed by a gongorinan, this is small comfort indeed.  Once an egg has been implanted, it takes many days to grow, and the gongorinan prefers to carry the unfortunate host off to restrain it in a hidden location. Victims are often cocooned in webs or left stranded in high cavern ledges far above the ground so that the egg can gestate. As it grows, the egg feeds on the victim's mind, absorbing the victim's intellect until it has reduced the host to a drooling wreck. At this point, the egg doesn't hatch so much as it merely merges with the host, effecting a horrific and permanent transformation into a monstrous form. The gongorinan can inf luence this ultimate form as it lays its egg. It typically chooses powerful creatures that are already found in the region, for these "young" are loyal to their parent and serve as loyal guardians or playthings. Victims retain no true portion of their previous personality, but those who have been rescued from this horrific fate via powerful magic do retain memories of their time as a transformed monstrosity. Many never quite recover from these ordeals, and often develop a peculiar form of madness in which they regard their monstrous life as having been their true life, and their true life as the curse. The most despondent of these victims eventually seek the promise of peace through suicide rather than endure the dreams of their life as a monster-dreams that carry within them a most horrible longing.  &lt;b&gt;&lt;/p&gt;&lt;p&gt;Habitat &amp; Society&lt;/b&gt;&lt;/p&gt;&lt;p&gt;  Gongorinans are an industrious and intelligent breed of qlippoth, and where they find themselves, they invariably form hive-like complexes to live in. These gongorinan "cities" are labyrinthine affairs with plenty of chambers for their transformed children to live in. In the Abyss, gongorinan hives can grow truly immense, with populations in the thousands, but even the Material Plane is no stranger to gongorinan hive cities. The largest of these hives are thought to be located deep beneath Hollow Mountain, where Runelord Alaznist lured the Polymorph Plague himself, Yamasoth, into dwelling for a time. While Yamasoth has long vacated the Darklands caverns under Hollow Mountain, they bear the name of his spawn- Gongorina-and his spawn dwell there still.&lt;/p&gt;&lt;/h4&gt;&lt;/div&gt;</t>
  </si>
  <si>
    <t>Android</t>
  </si>
  <si>
    <t>(android)</t>
  </si>
  <si>
    <t>disease, emotion-based effects, exhaustion, fatigue, fear, sleep</t>
  </si>
  <si>
    <t>rapier +3 (1d6+1/18-20)</t>
  </si>
  <si>
    <t>nanite surge, sneak attack +1d6</t>
  </si>
  <si>
    <t>Str 13, Dex 17, Con 14, Int 14, Wis 10, Cha 6</t>
  </si>
  <si>
    <t>Acrobatics +7, Climb +5, Disable Device +7, Escape Artist +7, Knowledge (engineering) +3, Knowledge (local) +6, Perception +6, Sense Motive +0, Sleight of Hand +7, Stealth +7</t>
  </si>
  <si>
    <t>+2 Perception, -4 Sense Motive</t>
  </si>
  <si>
    <t>Common, Hallit, Varisian</t>
  </si>
  <si>
    <t>emotionless, trapfinding +1</t>
  </si>
  <si>
    <t xml:space="preserve"> any (Numeria)</t>
  </si>
  <si>
    <t>NPC gear (leather armor, rapier, other treasure)</t>
  </si>
  <si>
    <t>This slender woman moves with a strange, calculated grace. Complex blue tattoos glow on her pale flesh.</t>
  </si>
  <si>
    <t>Inner Sea Bestiary</t>
  </si>
  <si>
    <t>Constructed (Ex) For the purposes of effects targeting creatures by type (such as a ranger's favored enemy and bane weapons), androids count as both humanoids and constructs. Androids gain a +4 racial bonus on all saving throws against mind-affecting effects, paralysis, poison, and stun effects, are not subject to fatigue or exhaustion, and are immune to disease and sleep effects. Androids can never gain morale bonuses, and are immune to fear effects and all emotion-based effects.  Emotionless (Ex) Androids have problems processing emotions properly, and thus take a -4 penalty on Sense Motive checks.  Nanite Surge (Ex) An android's body is infused with nanites. Once per day as an immediate action, an android can cause her nanites to surge, granting a bonus equal to 3 + the android's character level on any one d20 roll; this ability must be activated before the roll is made. When an android uses this power, her circuitry-tattoos glow with light equivalent to that of a torch in illumination for 1 round.</t>
  </si>
  <si>
    <t>Of the numerous wonders and horrors that emerge from the technological ruins of Numeria, the androids who periodically crawl from the wreckage are among the most eerie and amazing. Though they appear to be almost human, these artificial wonders are of a completely foreign and utterly alien nature.  Androids are created, not born, and come into the world fully mature. The strange, alien "forges" in which new androids are created are hidden in strange ruins in Numeria, and most androids have little to no memories of these regions. Strange circuitry-like markings that look like faintly glowing tattoos, a faint metallic sheen to the eyes, and watery, almost translucent red blood are all ways to tell an android from a human-providing its awkward mannerisms haven't revealed the truth already.  A typical android is 6 feet tall and weighs 200 pounds.  ANDROID CHARACTERS (16 RP)  Androids are defined by their class levels-they do not have racial Hit Dice. All androids have the following racial traits.  +2 Dexterity, +2 Intelligence, -2 Charisma: Androids have swift ref lexes and are very intelligent, but have difficulty relating to others.  Exceptional Senses: Androids have darkvision to a range of 60 feet and low-light vision. They also gain a +2 racial bonus on Perception checks.  Constructed (2 RP): See above.  Emotionless (-1 RP): See above.  Nanite Surge (3 RP): See above.  Languages: Androids begin play speaking Common. Androids with high Intelligence can choose any languages they want (except secret languages, such as Druidic).</t>
  </si>
  <si>
    <t>&lt;link rel="stylesheet"href="PF.css"&gt;&lt;div&gt;&lt;h2&gt;Android&lt;/h2&gt;&lt;h3&gt;&lt;i&gt;This slender woman moves with a strange, calculated grace. Complex blue tattoos glow on her pale flesh.&lt;/i&gt;&lt;/h3&gt;&lt;br&gt;&lt;/div&gt;&lt;div class="heading"&gt;&lt;p class="alignleft"&gt;Android&lt;/p&gt;&lt;p class="alignright"&gt;CR 1/2&lt;/p&gt;&lt;div style="clear: both;"&gt;&lt;/div&gt;&lt;/div&gt;&lt;div&gt;&lt;h5&gt;&lt;b&gt;XP &lt;/b&gt;200&lt;/h5&gt;&lt;h5&gt;Android rogue 1&lt;/h5&gt;&lt;h5&gt;N Medium humanoid (android)&lt;/h5&gt;&lt;h5&gt;&lt;b&gt;Init &lt;/b&gt;+3; &lt;b&gt;Senses &lt;/b&gt;darkvision 60 ft., low-light vision; Perception +6&lt;/h5&gt;&lt;/div&gt;&lt;hr/&gt;&lt;div&gt;&lt;h5&gt;&lt;b&gt;DEFENSE&lt;/b&gt;&lt;/h5&gt;&lt;/div&gt;&lt;hr/&gt;&lt;div&gt;&lt;h5&gt;&lt;b&gt;AC &lt;/b&gt;15, touch 13, flat-footed 12 (+2 armor, +3 Dex)&lt;/h5&gt;&lt;h5&gt;&lt;b&gt;hp &lt;/b&gt;11 (1d8+3)&lt;/h5&gt;&lt;h5&gt;&lt;b&gt;Fort &lt;/b&gt;+2, &lt;b&gt;Ref &lt;/b&gt;+5, &lt;b&gt;Will &lt;/b&gt;+0&lt;/h5&gt;&lt;h5&gt;&lt;b&gt;Defensive Abilities &lt;/b&gt;constructed; &lt;b&gt;Immune &lt;/b&gt;disease, emotion-based effects, exhaustion, fatigue, fear, sleep&lt;/h5&gt;&lt;/div&gt;&lt;hr/&gt;&lt;div&gt;&lt;h5&gt;&lt;b&gt;OFFENSE&lt;/b&gt;&lt;/h5&gt;&lt;/div&gt;&lt;hr/&gt;&lt;div&gt;&lt;h5&gt;&lt;b&gt;Spd &lt;/b&gt;30 ft.&lt;/h5&gt;&lt;h5&gt;&lt;b&gt;Melee &lt;/b&gt;rapier +3 (1d6+1/18-20)&lt;/h5&gt;&lt;h5&gt;&lt;b&gt;Space &lt;/b&gt;5 ft.; &lt;b&gt;Reach &lt;/b&gt;5 ft.&lt;/h5&gt;&lt;h5&gt;&lt;b&gt;Special Attacks &lt;/b&gt;nanite surge, sneak attack +1d6&lt;/h5&gt;&lt;/div&gt;&lt;hr/&gt;&lt;div&gt;&lt;h5&gt;&lt;b&gt;STATISTICS&lt;/b&gt;&lt;/h5&gt;&lt;/div&gt;&lt;hr/&gt;&lt;div&gt;&lt;h5&gt;&lt;b&gt;Str &lt;/b&gt;13, &lt;b&gt;Dex &lt;/b&gt;17, &lt;b&gt;Con &lt;/b&gt;14, &lt;b&gt;Int &lt;/b&gt; 14, &lt;b&gt;Wis &lt;/b&gt;10, &lt;b&gt;Cha &lt;/b&gt;6&lt;/h5&gt;&lt;h5&gt;&lt;b&gt;Base Atk &lt;/b&gt;+0; &lt;b&gt;CMB &lt;/b&gt;+1; &lt;b&gt;CMD &lt;/b&gt;14&lt;/h5&gt;&lt;h5&gt;&lt;b&gt;Feats &lt;/b&gt;Weapon Finesse&lt;/h5&gt;&lt;h5&gt;&lt;b&gt;Skills &lt;/b&gt;Acrobatics +7, Climb +5, Disable Device +7, Escape Artist +7, Knowledge (engineering) +3, Knowledge (local) +6, Perception +6, Sense Motive +0, Sleight of Hand +7, Stealth +7; &lt;b&gt;Racial Modifiers &lt;/b&gt;+2 Perception, -4 Sense Motive&lt;/h5&gt;&lt;h5&gt;&lt;b&gt;Languages &lt;/b&gt;Common, Hallit, Varisian&lt;/h5&gt;&lt;h5&gt;&lt;b&gt;SQ &lt;/b&gt;emotionless, trapfinding +1&lt;/h5&gt;&lt;/div&gt;&lt;hr/&gt;&lt;div&gt;&lt;h5&gt;&lt;b&gt;ECOLOGY&lt;/b&gt;&lt;/h5&gt;&lt;/div&gt;&lt;hr/&gt;&lt;div&gt;&lt;h5&gt;&lt;b&gt;Environment &lt;/b&gt; any (Numeria)&lt;/h5&gt;&lt;h5&gt;&lt;b&gt;Organization &lt;/b&gt;solitary, pair, or platoon (3-12)&lt;/h5&gt;&lt;h5&gt;&lt;b&gt;Treasure &lt;/b&gt;NPC gear (leather armor, rapier, other treasure)&lt;/h5&gt;&lt;/div&gt;&lt;hr/&gt;&lt;div&gt;&lt;h5&gt;&lt;b&gt;SPECIAL ABILITIES&lt;/b&gt;&lt;/h5&gt;&lt;/div&gt;&lt;hr/&gt;&lt;div&gt;&lt;/h5&gt;&lt;h5&gt;&lt;b&gt;Constructed (Ex)&lt;/b&gt; For the purposes of effects targeting creatures by type (such as a ranger's favored enemy and bane weapons), androids count as both humanoids and constructs. Androids gain a +4 racial bonus on all saving throws against mind-affecting effects, paralysis, poison, and stun effects, are not subject to fatigue or exhaustion, and are immune to disease and sleep effects. Androids can never gain morale bonuses, and are immune to fear effects and all emotion-based effects.  &lt;/h5&gt;&lt;h5&gt;&lt;b&gt;Emotionless (Ex)&lt;/b&gt; Androids have problems processing emotions properly, and thus take a -4 penalty on Sense Motive checks.  &lt;/h5&gt;&lt;h5&gt;&lt;b&gt;Nanite Surge (Ex)&lt;/b&gt; An android's body is infused with nanites. Once per day as an immediate action, an android can cause her nanites to surge, granting a bonus equal to 3 + the android's character level on any one d20 roll; this ability must be activated before the roll is made. When an android uses this power, her circuitry-tattoos glow with light equivalent to that of a torch in illumination for 1 round.&lt;/h5&gt;&lt;/div&gt;&lt;br&gt;&lt;div&gt;&lt;h4&gt;&lt;p&gt;&lt;p&gt;Of the numerous wonders and horrors that emerge from the technological ruins of Numeria, the androids who periodically crawl from the wreckage are among the most eerie and amazing. Though they appear to be almost human, these artificial wonders are of a completely foreign and utterly alien nature.  Androids are created, not born, and come into the world fully mature. The strange, alien "forges" in which new androids are created are hidden in strange ruins in Numeria, and most androids have little to no memories of these regions. Strange circuitry-like markings that look like faintly glowing tattoos, a faint metallic sheen to the eyes, and watery, almost translucent red blood are all ways to tell an android from a human-providing its awkward mannerisms haven't revealed the truth already.  A typical android is 6 feet tall and weighs 200 pounds.  &lt;br&gt;&lt;b&gt;ANDROID CHARACTERS (16 RP)&lt;/b&gt;&lt;br&gt;  Androids are defined by their class levels-they do not have racial Hit Dice. All androids have the following racial traits.  &lt;br&gt;&lt;b&gt;+2 Dexterity, +2 Intelligence, -2 Charisma:&lt;/b&gt; Androids have swift ref lexes and are very intelligent, but have difficulty relating to others.  Exceptional Senses: Androids have darkvision to a range of 60 feet and low-light vision. They also gain a +2 racial bonus on Perception checks.  &lt;br&gt;&lt;b&gt;Constructed (2 RP):&lt;/b&gt; See above.  &lt;br&gt;&lt;b&gt;Emotionless (-1 RP):&lt;/b&gt; See above.  &lt;br&gt;&lt;b&gt;Nanite Surge (3 RP):&lt;/b&gt; See above.  &lt;br&gt;&lt;b&gt;Languages:&lt;/b&gt; Androids begin play speaking Common. Androids with high Intelligence can choose any languages they want (except secret languages, such as Druidic).&lt;/p&gt;&lt;/h4&gt;&lt;/div&gt;</t>
  </si>
  <si>
    <t>Apostasy Wraith</t>
  </si>
  <si>
    <t>darkvision 60 ft., sense apostate; Perception +11</t>
  </si>
  <si>
    <t>(+2 deflection, +4 Dex)</t>
  </si>
  <si>
    <t>Razmiri aversion</t>
  </si>
  <si>
    <t>incorporeal touch +10 (1d8 plus energy drain and rend faith)</t>
  </si>
  <si>
    <t>energy drain (1 level, DC 16)</t>
  </si>
  <si>
    <t>Str -, Dex 18, Con -, Int 10, Wis 11, Cha 14</t>
  </si>
  <si>
    <t>Blind-Fight, Combat Reflexes, Improved Initiative, Iron Will</t>
  </si>
  <si>
    <t>Fly +23, Knowledge (religion) +11, Perception +11, Stealth +15</t>
  </si>
  <si>
    <t>Common, Hallit</t>
  </si>
  <si>
    <t xml:space="preserve"> any (Razmiran)</t>
  </si>
  <si>
    <t>A broken mask gives this smoky, ghostly figure a bitter, unwavering gaze.</t>
  </si>
  <si>
    <t>Razmiri Aversion (Ex) The Razmiri conditioning received in life is difficult for an apostasy wraith to overcome. If confronted by a Razmiri priest or anyone successfully disguised in that garb, the apostasy wraith must make a Will save. The DC of this save is equal to 10 + 1/2 the Hit Dice + the Charisma modifier of the highest-level Razmiri priest present. The apostasy wraith needs to make this saving throw only once per encounter, regardless of the number of Razmiri priests present. If the saving throw fails, the apostasy wraith is forced to flee as if affected by the Turn Undead feat. If the save is successful, it overcomes its aversion and gains a +2 bonus on attack rolls and deals double damage against Razmiri priests (or those disguised as such) for the duration of the encounter.  Rend Faith (Su) On a successful incorporeal touch attack against a foe with divine spellcasting abilities, the ability to channel energy, or other divinely granted special abilities, the apostasy wraith's inherent spite and contempt toward all things religious disrupts the target's connection with his deity. The victim must make a successful DC 16 Will save or be unable to use any such ability for 1 round. The save DC is Charisma-based.  Sense Apostate (Su) An apostasy wraith can sense the presence and direction of Razmiri priests as if using the locate creature spell (CL 20th). This ability cannot be dispelled.</t>
  </si>
  <si>
    <t>When the souls of the followers of the Living God Razmir reach Pharasma's Court, most are bound for the Inner Court, where their ultimate fate as believers of a false god is decided. These mortal souls are so traumatized by the knowledge of the falseness of their faith that they know only the desire to avenge themselves upon those who so duped them in life. These souls disavow the legitimacy of all gods, and return to the Material Plane to sow their vengeance.  An apostasy wraith exists in a state of constant conflict, torn between its burning shame at falling for such duplicity in life and its scorn and hatred toward believers for whom faith proved to be genuine. Their primary motivation is to wreak vengeance upon the false priesthood of Razmir, but that faith's mental conditioning is so effective as to make it difficult for an apostasy wraith to even approach its quarry. If able to overcome its aversion, its wrath is terrible. Otherwise, an apostasy wraith gladly vents its rage upon followers of other gods in an effort to make them see-even if only for a moment-the despair of finding one's faith misplaced.</t>
  </si>
  <si>
    <t>&lt;link rel="stylesheet"href="PF.css"&gt;&lt;div&gt;&lt;h2&gt;Apostasy Wraith&lt;/h2&gt;&lt;h3&gt;&lt;i&gt;A broken mask gives this smoky, ghostly figure a bitter, unwavering gaze.&lt;/i&gt;&lt;/h3&gt;&lt;br&gt;&lt;/div&gt;&lt;div class="heading"&gt;&lt;p class="alignleft"&gt;Apostasy Wraith&lt;/p&gt;&lt;p class="alignright"&gt;CR 6&lt;/p&gt;&lt;div style="clear: both;"&gt;&lt;/div&gt;&lt;/div&gt;&lt;div&gt;&lt;h5&gt;&lt;b&gt;XP &lt;/b&gt;2,400&lt;/h5&gt;&lt;h5&gt;CE Medium undead (incorporeal)&lt;/h5&gt;&lt;h5&gt;&lt;b&gt;Init &lt;/b&gt;+8; &lt;b&gt;Senses &lt;/b&gt;darkvision 60 ft., sense apostate; Perception +11&lt;/h5&gt;&lt;/div&gt;&lt;hr/&gt;&lt;div&gt;&lt;h5&gt;&lt;b&gt;DEFENSE&lt;/b&gt;&lt;/h5&gt;&lt;/div&gt;&lt;hr/&gt;&lt;div&gt;&lt;h5&gt;&lt;b&gt;AC &lt;/b&gt;16, touch 16, flat-footed 12 (+2 deflection, +4 Dex)&lt;/h5&gt;&lt;h5&gt;&lt;b&gt;hp &lt;/b&gt;52 (8d8+16)&lt;/h5&gt;&lt;h5&gt;&lt;b&gt;Fort &lt;/b&gt;+4, &lt;b&gt;Ref &lt;/b&gt;+6, &lt;b&gt;Will &lt;/b&gt;+8&lt;/h5&gt;&lt;h5&gt;&lt;b&gt;Defensive Abilities &lt;/b&gt;channel resistance +4, incorporeal; &lt;b&gt;Immune &lt;/b&gt;undead traits&lt;/h5&gt;&lt;h5&gt;&lt;b&gt;Weaknesses &lt;/b&gt;Razmiri aversion&lt;/h5&gt;&lt;/div&gt;&lt;hr/&gt;&lt;div&gt;&lt;h5&gt;&lt;b&gt;OFFENSE&lt;/b&gt;&lt;/h5&gt;&lt;/div&gt;&lt;hr/&gt;&lt;div&gt;&lt;h5&gt;&lt;b&gt;Spd &lt;/b&gt;fly 60 ft. (perfect)&lt;/h5&gt;&lt;h5&gt;&lt;b&gt;Melee &lt;/b&gt;incorporeal touch +10 (1d8 plus energy drain and rend faith)&lt;/h5&gt;&lt;h5&gt;&lt;b&gt;Space &lt;/b&gt;5 ft.; &lt;b&gt;Reach &lt;/b&gt;5 ft.&lt;/h5&gt;&lt;h5&gt;&lt;b&gt;Special Attacks &lt;/b&gt;energy drain (1 level, DC 16)&lt;/h5&gt;&lt;/div&gt;&lt;hr/&gt;&lt;div&gt;&lt;h5&gt;&lt;b&gt;STATISTICS&lt;/b&gt;&lt;/h5&gt;&lt;/div&gt;&lt;hr/&gt;&lt;div&gt;&lt;h5&gt;&lt;b&gt;Str &lt;/b&gt;-, &lt;b&gt;Dex &lt;/b&gt;18, &lt;b&gt;Con &lt;/b&gt;-, &lt;b&gt;Int &lt;/b&gt; 10, &lt;b&gt;Wis &lt;/b&gt;11, &lt;b&gt;Cha &lt;/b&gt;14&lt;/h5&gt;&lt;h5&gt;&lt;b&gt;Base Atk &lt;/b&gt;+6; &lt;b&gt;CMB &lt;/b&gt;+10; &lt;b&gt;CMD &lt;/b&gt;22&lt;/h5&gt;&lt;h5&gt;&lt;b&gt;Feats &lt;/b&gt;Blind-Fight, Combat Reflexes, Improved Initiative, Iron Will&lt;/h5&gt;&lt;h5&gt;&lt;b&gt;Skills &lt;/b&gt;Fly +23, Knowledge (religion) +11, Perception +11, Stealth +15&lt;/h5&gt;&lt;h5&gt;&lt;b&gt;Languages &lt;/b&gt;Common, Hallit&lt;/h5&gt;&lt;/div&gt;&lt;hr/&gt;&lt;div&gt;&lt;h5&gt;&lt;b&gt;ECOLOGY&lt;/b&gt;&lt;/h5&gt;&lt;/div&gt;&lt;hr/&gt;&lt;div&gt;&lt;h5&gt;&lt;b&gt;Environment &lt;/b&gt; any (Razmiran)&lt;/h5&gt;&lt;h5&gt;&lt;b&gt;Organization &lt;/b&gt;solitary, pair, or gang (3-6)&lt;/h5&gt;&lt;h5&gt;&lt;b&gt;Treasure &lt;/b&gt;none&lt;/h5&gt;&lt;/div&gt;&lt;hr/&gt;&lt;div&gt;&lt;h5&gt;&lt;b&gt;SPECIAL ABILITIES&lt;/b&gt;&lt;/h5&gt;&lt;/div&gt;&lt;hr/&gt;&lt;div&gt;&lt;/h5&gt;&lt;h5&gt;&lt;b&gt;Razmiri Aversion (Ex)&lt;/b&gt; The Razmiri conditioning received in life is difficult for an apostasy wraith to overcome. If confronted by a Razmiri priest or anyone successfully disguised in that garb, the apostasy wraith must make a Will save. The DC of this save is equal to 10 + 1/2 the Hit Dice + the Charisma modifier of the highest-level Razmiri priest present. The apostasy wraith needs to make this saving throw only once per encounter, regardless of the number of Razmiri priests present. If the saving throw fails, the apostasy wraith is forced to flee as if affected by the Turn Undead feat. If the save is successful, it overcomes its aversion and gains a +2 bonus on attack rolls and deals double damage against Razmiri priests (or those disguised as such) for the duration of the encounter.  &lt;/h5&gt;&lt;h5&gt;&lt;b&gt;Rend Faith (Su)&lt;/b&gt; On a successful incorporeal touch attack against a foe with divine spellcasting abilities, the ability to channel energy, or other divinely granted special abilities, the apostasy wraith's inherent spite and contempt toward all things religious disrupts the target's connection with his deity. The victim must make a successful DC 16 Will save or be unable to use any such ability for 1 round. The save DC is Charisma-based.  &lt;/h5&gt;&lt;h5&gt;&lt;b&gt;Sense Apostate (Su)&lt;/b&gt; An apostasy wraith can sense the presence and direction of Razmiri priests as if using the &lt;i&gt;locate creature&lt;/i&gt; spell (CL 20th). This ability cannot be dispelled.&lt;/h5&gt;&lt;/div&gt;&lt;br&gt;&lt;div&gt;&lt;h4&gt;&lt;p&gt;&lt;p&gt;When the souls of the followers of the Living God Razmir reach Pharasma's Court, most are bound for the Inner Court, where their ultimate fate as believers of a false god is decided. These mortal souls are so traumatized by the knowledge of the falseness of their faith that they know only the desire to avenge themselves upon those who so duped them in life. These souls disavow the legitimacy of all gods, and return to the Material Plane to sow their vengeance.  An apostasy wraith exists in a state of constant conflict, torn between its burning shame at falling for such duplicity in life and its scorn and hatred toward believers for whom faith proved to be genuine. Their primary motivation is to wreak vengeance upon the false priesthood of Razmir, but that faith's mental conditioning is so effective as to make it difficult for an apostasy wraith to even approach its quarry. If able to overcome its aversion, its wrath is terrible. Otherwise, an apostasy wraith gladly vents its rage upon followers of other gods in an effort to make them see-even if only for a moment-the despair of finding one's faith misplaced.&lt;/p&gt;&lt;/h4&gt;&lt;/div&gt;</t>
  </si>
  <si>
    <t>Scarab Beetle</t>
  </si>
  <si>
    <t>Fort +9, Ref +4, Will +3</t>
  </si>
  <si>
    <t>death effects, disease, mind-affecting effects, paralysis</t>
  </si>
  <si>
    <t>40 ft., climb 20 ft., fly 20 ft. (average)</t>
  </si>
  <si>
    <t>bite +11 (1d8+9 plus gnaw)</t>
  </si>
  <si>
    <t>Str 23, Dex 12, Con 16, Int -, Wis 10, Cha 1</t>
  </si>
  <si>
    <t>Climb +14, Fly -1</t>
  </si>
  <si>
    <t xml:space="preserve"> warm deserts (Osirion)</t>
  </si>
  <si>
    <t>solitary or swarm (3-9)</t>
  </si>
  <si>
    <t>This glossy blue-black beetle is the size of a cow.</t>
  </si>
  <si>
    <t>Gnaw (Ex) A scarab beetle deals 1 point of Strength damage on a successful bite. This damage is doubled against creatures with no armor or natural armor bonus to AC, but creatures in heavy armor or with a natural armor bonus of +10 or greater are immune, as are creatures immune to critical hits or without flesh.</t>
  </si>
  <si>
    <t>In Osirion, these massive beetles are a threat to ancient tombs as they chew their way through the interred. Some say scarab beetles' connection with the dead gives them powers greater than those of normal beetles, but any evidence of this has yet to been proven true. Merchants claim powdered scarab is an essential element in magic that protects against death effects.</t>
  </si>
  <si>
    <t>&lt;link rel="stylesheet"href="PF.css"&gt;&lt;div&gt;&lt;h2&gt;Beetle, Scarab&lt;/h2&gt;&lt;h3&gt;&lt;i&gt;This glossy blue-black beetle is the size of a cow.&lt;/i&gt;&lt;/h3&gt;&lt;br&gt;&lt;/div&gt;&lt;div class="heading"&gt;&lt;p class="alignleft"&gt;Scarab Beetle&lt;/p&gt;&lt;p class="alignright"&gt;CR 6&lt;/p&gt;&lt;div style="clear: both;"&gt;&lt;/div&gt;&lt;/div&gt;&lt;div&gt;&lt;h5&gt;&lt;b&gt;XP &lt;/b&gt;2,400&lt;/h5&gt;&lt;h5&gt;N Large vermin &lt;/h5&gt;&lt;h5&gt;&lt;b&gt;Init &lt;/b&gt;+1; &lt;b&gt;Senses &lt;/b&gt;darkvision 60 ft.; Perception +0&lt;/h5&gt;&lt;/div&gt;&lt;hr/&gt;&lt;div&gt;&lt;h5&gt;&lt;b&gt;DEFENSE&lt;/b&gt;&lt;/h5&gt;&lt;/div&gt;&lt;hr/&gt;&lt;div&gt;&lt;h5&gt;&lt;b&gt;AC &lt;/b&gt;20, touch 10, flat-footed 19 (+1 Dex, +10 natural, -1 size)&lt;/h5&gt;&lt;h5&gt;&lt;b&gt;hp &lt;/b&gt;67 (9d8+27)&lt;/h5&gt;&lt;h5&gt;&lt;b&gt;Fort &lt;/b&gt;+9, &lt;b&gt;Ref &lt;/b&gt;+4, &lt;b&gt;Will &lt;/b&gt;+3&lt;/h5&gt;&lt;h5&gt;&lt;b&gt;Immune &lt;/b&gt;death effects, disease, mind-affecting effects, paralysis&lt;/h5&gt;&lt;/div&gt;&lt;hr/&gt;&lt;div&gt;&lt;h5&gt;&lt;b&gt;OFFENSE&lt;/b&gt;&lt;/h5&gt;&lt;/div&gt;&lt;hr/&gt;&lt;div&gt;&lt;h5&gt;&lt;b&gt;Spd &lt;/b&gt;40 ft., climb 20 ft., fly 20 ft. (average)&lt;/h5&gt;&lt;h5&gt;&lt;b&gt;Melee &lt;/b&gt;bite +11 (1d8+9 plus gnaw)&lt;/h5&gt;&lt;h5&gt;&lt;b&gt;Space &lt;/b&gt;10 ft.; &lt;b&gt;Reach &lt;/b&gt;5 ft.&lt;/h5&gt;&lt;/div&gt;&lt;hr/&gt;&lt;div&gt;&lt;h5&gt;&lt;b&gt;STATISTICS&lt;/b&gt;&lt;/h5&gt;&lt;/div&gt;&lt;hr/&gt;&lt;div&gt;&lt;h5&gt;&lt;b&gt;Str &lt;/b&gt;23, &lt;b&gt;Dex &lt;/b&gt;12, &lt;b&gt;Con &lt;/b&gt;16, &lt;b&gt;Int &lt;/b&gt; -, &lt;b&gt;Wis &lt;/b&gt;10, &lt;b&gt;Cha &lt;/b&gt;1&lt;/h5&gt;&lt;h5&gt;&lt;b&gt;Base Atk &lt;/b&gt;+6; &lt;b&gt;CMB &lt;/b&gt;+13; &lt;b&gt;CMD &lt;/b&gt;24 (32 vs. trip)&lt;/h5&gt;&lt;h5&gt;&lt;b&gt;Skills &lt;/b&gt;Climb +14, Fly -1&lt;/h5&gt;&lt;/div&gt;&lt;hr/&gt;&lt;div&gt;&lt;h5&gt;&lt;b&gt;ECOLOGY&lt;/b&gt;&lt;/h5&gt;&lt;/div&gt;&lt;hr/&gt;&lt;div&gt;&lt;h5&gt;&lt;b&gt;Environment &lt;/b&gt; warm deserts (Osirion)&lt;/h5&gt;&lt;h5&gt;&lt;b&gt;Organization &lt;/b&gt;solitary or swarm (3-9)&lt;/h5&gt;&lt;h5&gt;&lt;b&gt;Treasure &lt;/b&gt;none&lt;/h5&gt;&lt;/div&gt;&lt;hr/&gt;&lt;div&gt;&lt;h5&gt;&lt;b&gt;SPECIAL ABILITIES&lt;/b&gt;&lt;/h5&gt;&lt;/div&gt;&lt;hr/&gt;&lt;div&gt;&lt;/h5&gt;&lt;h5&gt;&lt;b&gt;Gnaw (Ex)&lt;/b&gt; A scarab beetle deals 1 point of Strength damage on a successful bite. This damage is doubled against creatures with no armor or natural armor bonus to AC, but creatures in heavy armor or with a natural armor bonus of +10 or greater are immune, as are creatures immune to critical hits or without flesh.&lt;/h5&gt;&lt;/div&gt;&lt;br&gt;&lt;div&gt;&lt;h4&gt;&lt;p&gt;&lt;p&gt;In Osirion, these massive beetles are a threat to ancient tombs as they chew their way through the interred. Some say scarab beetles' connection with the dead gives them powers greater than those of normal beetles, but any evidence of this has yet to been proven true. Merchants claim powdered scarab is an essential element in magic that protects against death effects.&lt;/p&gt;&lt;/h4&gt;&lt;/div&gt;</t>
  </si>
  <si>
    <t>Stalk Beetle</t>
  </si>
  <si>
    <t>30 ft., burrow 10 ft., climb 20 ft.</t>
  </si>
  <si>
    <t>bite +6 (1d6+4)</t>
  </si>
  <si>
    <t>sawtooth</t>
  </si>
  <si>
    <t>Str 17, Dex 13, Con 12, Int -, Wis 10, Cha 1</t>
  </si>
  <si>
    <t xml:space="preserve"> warm deserts (Rahadoum)</t>
  </si>
  <si>
    <t>solitary, swarm (2-8), or plague (9-20)</t>
  </si>
  <si>
    <t>This ravenous beetle is the size of a pony, and sports a pair of deadly, serrated mandibles.</t>
  </si>
  <si>
    <t>Sawtooth (Ex) The serrated mandibles of a stalk beetle allow it to ignore hardness of 5 or less when attacking objects. In addition, a stalk beetle deals 1 point of bleed damage upon a successful critical hit with its bite attack.</t>
  </si>
  <si>
    <t>Stalk beetles are a plague in Rahadoum, scouring the land like giant locusts, and eating any and all vegetation they encounter.</t>
  </si>
  <si>
    <t>&lt;link rel="stylesheet"href="PF.css"&gt;&lt;div&gt;&lt;h2&gt;Beetle, Stalk&lt;/h2&gt;&lt;h3&gt;&lt;i&gt;This ravenous beetle is the size of a pony, and sports a pair of deadly, serrated mandibles.&lt;/i&gt;&lt;/h3&gt;&lt;br&gt;&lt;/div&gt;&lt;div class="heading"&gt;&lt;p class="alignleft"&gt;Stalk Beetle&lt;/p&gt;&lt;p class="alignright"&gt;CR 2&lt;/p&gt;&lt;div style="clear: both;"&gt;&lt;/div&gt;&lt;/div&gt;&lt;div&gt;&lt;h5&gt;&lt;b&gt;XP &lt;/b&gt;600&lt;/h5&gt;&lt;h5&gt;N Medium vermin &lt;/h5&gt;&lt;h5&gt;&lt;b&gt;Init &lt;/b&gt;+1; &lt;b&gt;Senses &lt;/b&gt;darkvision 60 ft.; Perception +0&lt;/h5&gt;&lt;/div&gt;&lt;hr/&gt;&lt;div&gt;&lt;h5&gt;&lt;b&gt;DEFENSE&lt;/b&gt;&lt;/h5&gt;&lt;/div&gt;&lt;hr/&gt;&lt;div&gt;&lt;h5&gt;&lt;b&gt;AC &lt;/b&gt;16, touch 11, flat-footed 15 (+1 Dex, +5 natural)&lt;/h5&gt;&lt;h5&gt;&lt;b&gt;hp &lt;/b&gt;22 (4d8+4)&lt;/h5&gt;&lt;h5&gt;&lt;b&gt;Fort &lt;/b&gt;+5, &lt;b&gt;Ref &lt;/b&gt;+2, &lt;b&gt;Will &lt;/b&gt;+1&lt;/h5&gt;&lt;h5&gt;&lt;b&gt;Immune &lt;/b&gt;mind-affecting effects&lt;/h5&gt;&lt;/div&gt;&lt;hr/&gt;&lt;div&gt;&lt;h5&gt;&lt;b&gt;OFFENSE&lt;/b&gt;&lt;/h5&gt;&lt;/div&gt;&lt;hr/&gt;&lt;div&gt;&lt;h5&gt;&lt;b&gt;Spd &lt;/b&gt;30 ft., burrow 10 ft., climb 20 ft.&lt;/h5&gt;&lt;h5&gt;&lt;b&gt;Melee &lt;/b&gt;bite +6 (1d6+4)&lt;/h5&gt;&lt;h5&gt;&lt;b&gt;Space &lt;/b&gt;5 ft.; &lt;b&gt;Reach &lt;/b&gt;5 ft.&lt;/h5&gt;&lt;h5&gt;&lt;b&gt;Special Attacks &lt;/b&gt;sawtooth&lt;/h5&gt;&lt;/div&gt;&lt;hr/&gt;&lt;div&gt;&lt;h5&gt;&lt;b&gt;STATISTICS&lt;/b&gt;&lt;/h5&gt;&lt;/div&gt;&lt;hr/&gt;&lt;div&gt;&lt;h5&gt;&lt;b&gt;Str &lt;/b&gt;17, &lt;b&gt;Dex &lt;/b&gt;13, &lt;b&gt;Con &lt;/b&gt;12, &lt;b&gt;Int &lt;/b&gt; -, &lt;b&gt;Wis &lt;/b&gt;10, &lt;b&gt;Cha &lt;/b&gt;1&lt;/h5&gt;&lt;h5&gt;&lt;b&gt;Base Atk &lt;/b&gt;+3; &lt;b&gt;CMB &lt;/b&gt;+6; &lt;b&gt;CMD &lt;/b&gt;17 (25 vs. trip)&lt;/h5&gt;&lt;h5&gt;&lt;b&gt;Skills &lt;/b&gt;Climb +11&lt;/h5&gt;&lt;/div&gt;&lt;hr/&gt;&lt;div&gt;&lt;h5&gt;&lt;b&gt;ECOLOGY&lt;/b&gt;&lt;/h5&gt;&lt;/div&gt;&lt;hr/&gt;&lt;div&gt;&lt;h5&gt;&lt;b&gt;Environment &lt;/b&gt; warm deserts (Rahadoum)&lt;/h5&gt;&lt;h5&gt;&lt;b&gt;Organization &lt;/b&gt;solitary, swarm (2-8), or plague (9-20)&lt;/h5&gt;&lt;h5&gt;&lt;b&gt;Treasure &lt;/b&gt;none&lt;/h5&gt;&lt;/div&gt;&lt;hr/&gt;&lt;div&gt;&lt;h5&gt;&lt;b&gt;SPECIAL ABILITIES&lt;/b&gt;&lt;/h5&gt;&lt;/div&gt;&lt;hr/&gt;&lt;div&gt;&lt;/h5&gt;&lt;h5&gt;&lt;b&gt;Sawtooth (Ex)&lt;/b&gt; The serrated mandibles of a stalk beetle allow it to ignore hardness of 5 or less when attacking objects. In addition, a stalk beetle deals 1 point of bleed damage upon a successful critical hit with its bite attack.&lt;/h5&gt;&lt;/div&gt;&lt;br&gt;&lt;div&gt;&lt;h4&gt;&lt;p&gt;&lt;p&gt;Stalk beetles are a plague in Rahadoum, scouring the land like giant locusts, and eating any and all vegetation they encounter.&lt;/p&gt;&lt;/h4&gt;&lt;/div&gt;</t>
  </si>
  <si>
    <t>Blighted Fey</t>
  </si>
  <si>
    <t>Fort +6, Ref +8, Will +8</t>
  </si>
  <si>
    <t>fungal rejuvenation</t>
  </si>
  <si>
    <t>disease, paralysis, poison, polymorph</t>
  </si>
  <si>
    <t>dagger +6 (1d4+4/19-20), horns +1 (1d6+2)</t>
  </si>
  <si>
    <t>shortbow +6 (1d6/x3)</t>
  </si>
  <si>
    <t>parasitic bond, pipes, thorn throw</t>
  </si>
  <si>
    <t>Spell-Like Abilities (CL 8th; concentration +13)  At Will-charm person (DC 16), dancing lights, ghost sound (DC 15), sleep (DC 16), suggestion (DC 17)  1/day-fear (DC 18), summon nature's ally III</t>
  </si>
  <si>
    <t>Str 18, Dex 15, Con 19, Int 12, Wis 14, Cha 21</t>
  </si>
  <si>
    <t>Dodge, Mobility, Skill Focus (Perception), ToughnessB, Weapon Finesse</t>
  </si>
  <si>
    <t>Bluff +16, Diplomacy +16, Disguise +10, Intimidate +10, Knowledge (nature) +12, Perception +20, Perform (wind) +20, Stealth +19, Survival +7</t>
  </si>
  <si>
    <t>+2 Knowledge (nature), +6 Perception, +4 Perform (wind), +6 Stealth</t>
  </si>
  <si>
    <t>Cyth-V'sug's unity, tainted blood</t>
  </si>
  <si>
    <t xml:space="preserve"> temperate forests (Nirmathas)</t>
  </si>
  <si>
    <t>standard (dagger, shortbow plus 20 arrows, masterwork panpipes, other treasure)</t>
  </si>
  <si>
    <t>Ropes of fungus and patches of sickly mold cover this wan satyr.</t>
  </si>
  <si>
    <t>Pipes (Su) A satyr can focus and empower his magic by playing haunting melodies on his panpipes. When he plays, all creatures within a 60-foot radius must make a successful DC 18 Will save or be affected by charm person, fear, sleep, or suggestion, depending on which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t>
  </si>
  <si>
    <t>The forest of Fangwood dominates the nation of Nirmathas. The country depends on the mighty wood for its security and economy, yet in its thick and shadowy depths lurks an oppressive curse. Where the pine trees grow tall and thick, the dryad Arlantia reigns. A pawn of the demon lord Cyth-V'sug, she is infected by the insidious tendrils of the Prince of the Blasted Heath. A magical breach forged by this curse connects the demon lord's realm, the Jeharlu, to Golarion and to the First World itself. Arlantia infects trees with demonic ichor that warps the fey creatures who reside in the heart of Fangwood, and she takes advantage of the conflict and war that wracks Nirmathas to create an army of thorn-crowned daughters and other rot-infested horrors to consume the forest from within.  The blight manifests as a black and greasy fungal rot that moves and sways tree branches and limbs where no wind propels them, and a mystic network of fell power extends an unnatural awareness between nearby blighted fey. Dryads are by far the most insidious of the corrupted fey; they lure humanoids to literally and spiritually dark places to beget more daughters from their dark embrace- and further spread the disease. The dryads connect through a unified but tainted mystic field that transcends their ordinary limitations and permits them to treat every infected tree as if it were their own bonded tree.  Only magic such as miracle, limited wish, or wish can sever the connection to the Jeharlu and cure a blighted fey. Some speculate that a magical linchpin exists within Fangwood, which if destroyed would end this hideous plague.  CREATING A BLIGHTED FEY  "Blighted fey" is an acquired template that can be added to any fey creature with 2 or more Hit Dice, referred to hereafter as the base creature. Blighted fey were once normal fey-a fey creature tied up and bound in the ropey vines of the blighted, tainted trees of the Fangwood acquires the blighted fey template by the next sunset. A blighted fey uses the base creature's statistics and abilities except as noted here.  CR: Same as the base creature +2.  Alignment: Chaotic evil.  Senses: A blighted fey gains darkvision to a range of 60 feet if the base creature did not already have it. If the base creature already has darkvision, the ability is extended by an additional 30 feet.  Armor Class: Natural armor improves by +2.  Hit Dice: The base creature's racial Hit Dice change to d8s. Class Hit Dice are unaffected.  Defensive Abilities: A blighted fey gains DR 10/cold iron and good; immunity to disease, paralysis, poison, and polymorph; and resistance to cold 10 and electricity 10. A blighted fey also gains spell resistance equal to 11 + its newly adjusted CR.  A blighted fey also gains the following ability.  Fungal Rejuvenation (Su): So long as it remains within 300 yards of any blighted tree within the Fangwood and remains standing on moist earth, the blighted fey gains fast healing 5. The infected tree need not be specifically bonded to the blighted fey for this ability to function.  Special Attacks: A blighted fey gains the following special attacks. Unless otherwise noted, save DCs are equal to 10 + 1/2 the blighted fey's Hit Dice + the blighted fey's Constitution modifier.  Parasitic Bond (Su): Once per day with a successful thorn throw attack, the blighted fey can transform the thorn into a burrowing, wiggling maggot that infests the target and infuses it with a short-term curse from within unless the target succeeds at a Fortitude save. This parasite creates an unholy link to the target, binding it to the blighted fey. This binding persists for 5 rounds, during which all hit point damage taken by the blighted fey is halved, and the target takes the other half of the damage dealt. The type of damage remains consistent with what the blighted fey receives. Only one parasitic bond can be maintained with one creature at a time. This bond counts as a curse and a disease.  Thorn Throw (Ex): A blighted fey can shoot a fistful of needle-sharp thorns at a single target within 20 feet as a standard action. The thorn attack deals an amount of damage equal to a sting natural attack, with damage based on the blighted fey's size (see Table 3-1 on page 302 of the Bestiary), except the attack is resolved as a ranged attack instead of a melee attack.  Special Qualities: A blighted fey gains the following special qualities.  Cyth-V'sug's Unity (Su): Blighted fey within 100 feet of each other can communicate through a shared fungal hive mind. This does not permit blighted fey to see and hear through each other's senses, but they can share specific situational information and tactics through telepathy. If one blighted fey within range is aware of danger, they are all aware of danger and cannot be surprised.  Daughters of Arlantia (Su): Fey creatures with close ties to a specific plant react differently to the blighted fey template. Blighted fey dryads are no longer dependent upon a specific tree. A dryad's tree  dependent special ability is modified (but not replaced) so blighted fey dryads are required only to remain within 300 yards of any blighted Fangwood tree. This ability applies to blighted fey dryads only.  Tainted Blood (Ex): A blighted fey's blood and flesh are rife with disease. Any creature that successfully makes a bite attack against a blighted fey, swallows one whole, or otherwise ingests part of one must succeed at a Fortitude save or take 1 point of Strength damage and 1 point of Dexterity damage. One minute later, the creature must succeed at a second save at the same DC or be nauseated for 1 minute and take 1d6 points of Strength damage and 1d6 points of Dexterity damage.  Ability Scores: Str +4, Con +4, +2 Cha.  Feats: Blighted fey gain Toughness as a bonus feat.  Skills: A blighted fey gains a +2 racial bonus on Knowledge (nature), Perception, and Stealth checks.</t>
  </si>
  <si>
    <t>&lt;link rel="stylesheet"href="PF.css"&gt;&lt;div&gt;&lt;h2&gt;Blighted Fey&lt;/h2&gt;&lt;h3&gt;&lt;i&gt;Ropes of fungus and patches of sickly mold cover this wan satyr.&lt;/i&gt;&lt;/h3&gt;&lt;br&gt;&lt;/div&gt;&lt;div class="heading"&gt;&lt;p class="alignleft"&gt;Blighted Fey Satyr&lt;/p&gt;&lt;p class="alignright"&gt;CR 6&lt;/p&gt;&lt;div style="clear: both;"&gt;&lt;/div&gt;&lt;/div&gt;&lt;div&gt;&lt;h5&gt;&lt;b&gt;XP &lt;/b&gt;2,400&lt;/h5&gt;&lt;h5&gt;CE Medium fey &lt;/h5&gt;&lt;h5&gt;&lt;b&gt;Init &lt;/b&gt;+2; &lt;b&gt;Senses &lt;/b&gt;darkvision 60 ft., low-light vision; Perception +20&lt;/h5&gt;&lt;/div&gt;&lt;hr/&gt;&lt;div&gt;&lt;h5&gt;&lt;b&gt;DEFENSE&lt;/b&gt;&lt;/h5&gt;&lt;/div&gt;&lt;hr/&gt;&lt;div&gt;&lt;h5&gt;&lt;b&gt;AC &lt;/b&gt;20, touch 13, flat-footed 17 (+2 Dex, +1 dodge, +7 natural)&lt;/h5&gt;&lt;h5&gt;&lt;b&gt;hp &lt;/b&gt;76 (8d8+40)&lt;/h5&gt;&lt;h5&gt;&lt;b&gt;Fort &lt;/b&gt;+6, &lt;b&gt;Ref &lt;/b&gt;+8, &lt;b&gt;Will &lt;/b&gt;+8&lt;/h5&gt;&lt;h5&gt;&lt;b&gt;Defensive Abilities &lt;/b&gt;fungal rejuvenation; &lt;b&gt;DR &lt;/b&gt;10/cold iron and good; &lt;b&gt;Immune &lt;/b&gt;disease, paralysis, poison, polymorph; &lt;b&gt;Resist &lt;/b&gt;cold 10, electricity 10; &lt;b&gt;SR &lt;/b&gt;17&lt;/h5&gt;&lt;/div&gt;&lt;hr/&gt;&lt;div&gt;&lt;h5&gt;&lt;b&gt;OFFENSE&lt;/b&gt;&lt;/h5&gt;&lt;/div&gt;&lt;hr/&gt;&lt;div&gt;&lt;h5&gt;&lt;b&gt;Spd &lt;/b&gt;40 ft.&lt;/h5&gt;&lt;h5&gt;&lt;b&gt;Melee &lt;/b&gt;dagger +6 (1d4+4/19-20), horns +1 (1d6+2)&lt;/h5&gt;&lt;h5&gt;&lt;b&gt;Ranged &lt;/b&gt;shortbow +6 (1d6/x3)&lt;/h5&gt;&lt;h5&gt;&lt;b&gt;Space &lt;/b&gt;5 ft.; &lt;b&gt;Reach &lt;/b&gt;5 ft.&lt;/h5&gt;&lt;h5&gt;&lt;b&gt;Special Attacks &lt;/b&gt;parasitic bond, pipes, thorn throw&lt;/h5&gt;&lt;h5&gt;&lt;b&gt;Spell-Like Abilities&lt;/b&gt; (CL 8th; concentration +13) &lt;/br&gt;At Will&amp;mdash;&lt;i&gt;charm person&lt;/i&gt; (DC 16), &lt;i&gt;dancing lights&lt;/i&gt;, &lt;i&gt;ghost sound&lt;/i&gt; (DC 15), &lt;i&gt;sleep&lt;/i&gt; (DC 16), &lt;i&gt;suggestion&lt;/i&gt; (DC 17) &lt;/br&gt;1/day&amp;mdash;&lt;i&gt;fear&lt;/i&gt; (DC 18), &lt;i&gt;summon nature's ally III&lt;/i&gt;&lt;/h5&gt;&lt;/h5&gt;&lt;/div&gt;&lt;hr/&gt;&lt;div&gt;&lt;h5&gt;&lt;b&gt;STATISTICS&lt;/b&gt;&lt;/h5&gt;&lt;/div&gt;&lt;hr/&gt;&lt;div&gt;&lt;h5&gt;&lt;b&gt;Str &lt;/b&gt;18, &lt;b&gt;Dex &lt;/b&gt;15, &lt;b&gt;Con &lt;/b&gt;19, &lt;b&gt;Int &lt;/b&gt; 12, &lt;b&gt;Wis &lt;/b&gt;14, &lt;b&gt;Cha &lt;/b&gt;21&lt;/h5&gt;&lt;h5&gt;&lt;b&gt;Base Atk &lt;/b&gt;+4; &lt;b&gt;CMB &lt;/b&gt;+8; &lt;b&gt;CMD &lt;/b&gt;21&lt;/h5&gt;&lt;h5&gt;&lt;b&gt;Feats &lt;/b&gt;Dodge, Mobility, Skill Focus (Perception), Toughness&lt;sup&gt;B&lt;/sup&gt;, Weapon Finesse&lt;/h5&gt;&lt;h5&gt;&lt;b&gt;Skills &lt;/b&gt;Bluff +16, Diplomacy +16, Disguise +10, Intimidate +10, Knowledge (nature) +12, Perception +20, Perform (wind) +20, Stealth +19, Survival +7; &lt;b&gt;Racial Modifiers &lt;/b&gt;+2 Knowledge (nature), +6 Perception, +4 Perform (wind), +6 Stealth&lt;/h5&gt;&lt;h5&gt;&lt;b&gt;Languages &lt;/b&gt;Common, Sylvan&lt;/h5&gt;&lt;h5&gt;&lt;b&gt;SQ &lt;/b&gt;Cyth-V'sug's unity, tainted blood&lt;/h5&gt;&lt;/div&gt;&lt;hr/&gt;&lt;div&gt;&lt;h5&gt;&lt;b&gt;ECOLOGY&lt;/b&gt;&lt;/h5&gt;&lt;/div&gt;&lt;hr/&gt;&lt;div&gt;&lt;h5&gt;&lt;b&gt;Environment &lt;/b&gt; temperate forests (Nirmathas)&lt;/h5&gt;&lt;h5&gt;&lt;b&gt;Organization &lt;/b&gt;solitary, pair, band (3-6), or orgy (7-11)&lt;/h5&gt;&lt;h5&gt;&lt;b&gt;Treasure &lt;/b&gt;standard (dagger, shortbow plus 20 arrows, masterwork panpipes, other treasure)&lt;/h5&gt;&lt;/div&gt;&lt;hr/&gt;&lt;div&gt;&lt;h5&gt;&lt;b&gt;SPECIAL ABILITIES&lt;/b&gt;&lt;/h5&gt;&lt;/div&gt;&lt;hr/&gt;&lt;div&gt;&lt;/h5&gt;&lt;h5&gt;&lt;b&gt;Pipes (Su)&lt;/b&gt; A satyr can focus and empower his magic by playing haunting melodies on his panpipes. When he plays, all creatures within a 60-foot radius must make a successful DC 18 Will save or be affected by &lt;i&gt;charm person&lt;/i&gt;, &lt;i&gt;fear&lt;/i&gt;, &lt;i&gt;sleep&lt;/i&gt;, or &lt;i&gt;suggestion&lt;/i&gt;, depending on which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Charisma-based.&lt;/h5&gt;&lt;/div&gt;&lt;br&gt;&lt;div&gt;&lt;h4&gt;&lt;p&gt;&lt;p&gt;The forest of Fangwood dominates the nation of Nirmathas. The country depends on the mighty wood for its security and economy, yet in its thick and shadowy depths lurks an oppressive curse. Where the pine trees grow tall and thick, the dryad Arlantia reigns. A pawn of the demon lord Cyth-V'sug, she is infected by the insidious tendrils of the Prince of the Blasted Heath. A magical breach forged by this curse connects the demon lord's realm, the Jeharlu, to Golarion and to the First World itself. Arlantia infects trees with demonic ichor that warps the fey creatures who reside in the heart of Fangwood, and she takes advantage of the conflict and war that wracks Nirmathas to create an army of thorn-crowned daughters and other rot-infested horrors to consume the forest from within.  The blight manifests as a black and greasy fungal rot that moves and sways tree branches and limbs where no wind propels them, and a mystic network of fell power extends an unnatural awareness between nearby blighted fey. Dryads are by far the most insidious of the corrupted fey; they lure humanoids to literally and spiritually dark places to beget more daughters from their dark embrace- and further spread the disease. The dryads connect through a unified but tainted mystic field that transcends their ordinary limitations and permits them to treat every infected tree as if it were their own bonded tree.  Only magic such as &lt;i&gt;miracle&lt;/i&gt;, &lt;i&gt;limited &lt;i&gt;wish&lt;/i&gt;&lt;/i&gt;, or &lt;i&gt;wish&lt;/i&gt; can sever the connection to the Jeharlu and cure a blighted fey. Some speculate that a magical linchpin exists within Fangwood, which if destroyed would end this hideous plague.  &lt;br&gt;&lt;b&gt;CREATING A BLIGHTED FEY&lt;/b&gt;&lt;br&gt;  "Blighted fey" is an acquired template that can be added to any fey creature with 2 or more Hit Dice, referred to hereafter as the base creature. Blighted fey were once normal fey-a fey creature tied up and bound in the ropey vines of the blighted, tainted trees of the Fangwood acquires the blighted fey template by the next sunset. A blighted fey uses the base creature's statistics and abilities except as noted here.  &lt;br&gt;&lt;b&gt;CR:&lt;/b&gt; Same as the base creature +2.  &lt;br&gt;&lt;b&gt;Alignment:&lt;/b&gt; Chaotic evil.  &lt;br&gt;&lt;b&gt;Senses:&lt;/b&gt; A blighted fey gains darkvision to a range of 60 feet if the base creature did not already have it. If the base creature already has darkvision, the ability is extended by an additional 30 feet.  &lt;br&gt;&lt;b&gt;Armor Class:&lt;/b&gt; Natural armor improves by +2.  &lt;br&gt;&lt;b&gt;Hit Dice:&lt;/b&gt; The base creature's racial Hit Dice change to d8s. Class Hit Dice are unaffected.  &lt;br&gt;&lt;b&gt;Defensive Abilities:&lt;/b&gt; A blighted fey gains DR 10/cold iron and good; immunity to disease, paralysis, poison, and polymorph; and resistance to cold 10 and electricity 10. A blighted fey also gains spell resistance equal to 11 + its newly adjusted CR.  A blighted fey also gains the following ability.  &lt;br&gt;&lt;i&gt;Fungal Rejuvenation (Su)&lt;/i&gt;: So long as it remains within 300 yards of any blighted tree within the Fangwood and remains standing on moist earth, the blighted fey gains fast healing 5. The infected tree need not be specifically bonded to the blighted fey for this ability to function.  Special Attacks: A blighted fey gains the following special attacks. Unless otherwise noted, save DCs are equal to 10 + 1/2 the blighted fey's Hit Dice + the blighted fey's Constitution modifier.  &lt;br&gt;&lt;i&gt;Parasitic Bond (Su)&lt;/i&gt;: Once per day with a successful thorn throw attack, the blighted fey can transform the thorn into a burrowing, wiggling maggot that infests the target and infuses it with a short-term curse from within unless the target succeeds at a Fortitude save. This parasite creates an unholy link to the target, binding it to the blighted fey. This binding persists for 5 rounds, during which all hit point damage taken by the blighted fey is halved, and the target takes the other half of the damage dealt. The type of damage remains consistent with what the blighted fey receives. Only one parasitic bond can be maintained with one creature at a time. This bond counts as a curse and a disease.  &lt;br&gt;&lt;i&gt;Thorn Throw (Ex)&lt;/i&gt;: A blighted fey can shoot a fistful of needle-sharp thorns at a single target within 20 feet as a standard action. The thorn attack deals an amount of damage equal to a sting natural attack, with damage based on the blighted fey's size (see Table 3-1 on page 302 of the Bestiary), except the attack is resolved as a ranged attack instead of a melee attack.  &lt;br&gt;&lt;b&gt;Special Qualities:&lt;/b&gt; A blighted fey gains the following special qualities.  &lt;br&gt;&lt;i&gt;Cyth-V'sug's Unity (Su)&lt;/i&gt;: Blighted fey within 100 feet of each other can communicate through a shared fungal hive mind. This does not permit blighted fey to see and hear through each other's senses, but they can share specific situational information and tactics through telepathy. If one blighted fey within range is aware of danger, they are all aware of danger and cannot be surprised.  &lt;br&gt;&lt;i&gt;Daughters of Arlantia (Su)&lt;/i&gt;: Fey creatures with close ties to a specific plant react differently to the blighted fey template. Blighted fey dryads are no longer dependent upon a specific tree. A dryad's tree  dependent special ability is modified (but not replaced) so blighted fey dryads are required only to remain within 300 yards of any blighted Fangwood tree. This ability applies to blighted fey dryads only.  &lt;br&gt;&lt;i&gt;Tainted Blood (Ex)&lt;/i&gt;: A blighted fey's blood and flesh are rife with disease. Any creature that successfully makes a bite attack against a blighted fey, swallows one whole, or otherwise ingests part of one must succeed at a Fortitude save or take 1 point of Strength damage and 1 point of Dexterity damage. One minute later, the creature must succeed at a second save at the same DC or be nauseated for 1 minute and take 1d6 points of Strength damage and 1d6 points of Dexterity damage.  &lt;br&gt;&lt;b&gt;Ability Scores:&lt;/b&gt; Str +4, Con +4, +2 Cha.  Feats: Blighted fey gain Toughness as a bonus feat.  &lt;br&gt;&lt;b&gt;Skills:&lt;/b&gt; A blighted fey gains a +2 racial bonus on Knowledge (nature), Perception, and Stealth checks.&lt;/p&gt;&lt;/h4&gt;&lt;/div&gt;</t>
  </si>
  <si>
    <t>Cayhound</t>
  </si>
  <si>
    <t>bite +11 (1d10+7 plus 1d6 sonic and trip)</t>
  </si>
  <si>
    <t>righteous bite, thunderous bark</t>
  </si>
  <si>
    <t>Spell-Like Abilities (CL 7th; concentration +8)  Constant-freedom of movement   At Will-open/close   3/day-dimension door, knock</t>
  </si>
  <si>
    <t>Str 21, Dex 15, Con 16, Int 8, Wis 12, Cha 13</t>
  </si>
  <si>
    <t>Dimensional AgilityUC, Dimensional AssaultUC, Improved Initiative</t>
  </si>
  <si>
    <t>Acrobatics +10 (+14 when jumping), Intimidate +6, Knowledge (planes) +6, Perception +10, Sense Motive +8, Stealth +10, Survival +8</t>
  </si>
  <si>
    <t>unbound</t>
  </si>
  <si>
    <t>solitary, pair, or pack (3-10)</t>
  </si>
  <si>
    <t>This reddish-colored mastiff stands eye to eye with most dwarves. Within its powerful frame rumbles the distant sound of thunder.</t>
  </si>
  <si>
    <t>Righteous Bite (Su) A cayhound's bite is treated as magical for the purpose of overcoming damage reduction.  Thunderous Bark (Su) Once every 1d6 rounds, a cayhound can bark with the concussive force of a thunderbolt. Every creature within a 15-foot cone-shaped burst must succeed at a DC 14 Fortitude saving throw or take 3d8 points of sonic damage and be knocked prone. A successful saving throw reduces this damage by half and negates being knocked prone. The save DC is Charisma-based.  Unbound (Su) Cayhounds move as if under a continuous freedom of movement spell.  They are immune to dimensional anchor, but are affected by dimensional lock normally.</t>
  </si>
  <si>
    <t>Cayhounds, also called leap dogs, are good-aligned outsiders who exemplify strength and freedom. They are descendants of Thunder, the pet mastiff of the Accidental God, Cayden Cailean, who uplifted his faithful companion upon achieving his own apotheosis. Thunder sired the entire cayhound race (including his famous son, Little Thunder) on the golden fields of Elysium. Cayhounds are filled with wild and turbulent forces barely contained within their canine shapes. They are intelligent and feel true lust for and joy in life, including righteous battle, good food, and strong drink. These fiery red hounds stand head to chest with most humans and weigh approximately 250 pounds.  Wild as they are, the cayhounds are still more good-aligned than they are chaotic. Like their true master, they are great champions of freedom, and they channel his strength and courage (and a bit of luck) in opposing nefarious schemes wherever they find them. Some ally themselves with azatas, supporting good crusades against the Outer Planes. A pack of cayhounds might seek to disrupt a night hag and her steed's theft of good souls traveling to their intended destinations in the Great Beyond. Single cayhounds may be summoned via lesser planar ally by priests of Cayden Cailean to come to the aid of the faithful.</t>
  </si>
  <si>
    <t>&lt;link rel="stylesheet"href="PF.css"&gt;&lt;div&gt;&lt;h2&gt;Cayhound&lt;/h2&gt;&lt;h3&gt;&lt;i&gt;This reddish-colored mastiff stands eye to eye with most dwarves. Within its powerful frame rumbles the distant sound of thunder.&lt;/i&gt;&lt;/h3&gt;&lt;br&gt;&lt;/div&gt;&lt;div class="heading"&gt;&lt;p class="alignleft"&gt;Cayhound&lt;/p&gt;&lt;p class="alignright"&gt;CR 5&lt;/p&gt;&lt;div style="clear: both;"&gt;&lt;/div&gt;&lt;/div&gt;&lt;div&gt;&lt;h5&gt;&lt;b&gt;XP &lt;/b&gt;1,600&lt;/h5&gt;&lt;h5&gt;CG Medium outsider &lt;/h5&gt;&lt;h5&gt;&lt;b&gt;Init &lt;/b&gt;+6; &lt;b&gt;Senses &lt;/b&gt;darkvision 60 ft., scent; Perception +10&lt;/h5&gt;&lt;/div&gt;&lt;hr/&gt;&lt;div&gt;&lt;h5&gt;&lt;b&gt;DEFENSE&lt;/b&gt;&lt;/h5&gt;&lt;/div&gt;&lt;hr/&gt;&lt;div&gt;&lt;h5&gt;&lt;b&gt;AC &lt;/b&gt;18, touch 12, flat-footed 16 (+2 Dex, +6 natural)&lt;/h5&gt;&lt;h5&gt;&lt;b&gt;hp &lt;/b&gt;51 (6d10+18)&lt;/h5&gt;&lt;h5&gt;&lt;b&gt;Fort &lt;/b&gt;+5, &lt;b&gt;Ref &lt;/b&gt;+7, &lt;b&gt;Will &lt;/b&gt;+6&lt;/h5&gt;&lt;h5&gt;&lt;b&gt;DR &lt;/b&gt;5/cold iron&lt;/h5&gt;&lt;/div&gt;&lt;hr/&gt;&lt;div&gt;&lt;h5&gt;&lt;b&gt;OFFENSE&lt;/b&gt;&lt;/h5&gt;&lt;/div&gt;&lt;hr/&gt;&lt;div&gt;&lt;h5&gt;&lt;b&gt;Spd &lt;/b&gt;40 ft.&lt;/h5&gt;&lt;h5&gt;&lt;b&gt;Melee &lt;/b&gt;bite +11 (1d10+7 plus 1d6 sonic and trip)&lt;/h5&gt;&lt;h5&gt;&lt;b&gt;Space &lt;/b&gt;5 ft.; &lt;b&gt;Reach &lt;/b&gt;5 ft.&lt;/h5&gt;&lt;h5&gt;&lt;b&gt;Special Attacks &lt;/b&gt;righteous bite, thunderous bark&lt;/h5&gt;&lt;h5&gt;&lt;b&gt;Spell-Like Abilities&lt;/b&gt; (CL 7th; concentration +8)  &lt;/br&gt;Constant&amp;mdash;&lt;i&gt;freedom of movement&lt;/i&gt; &lt;/br&gt;At Will&amp;mdash;&lt;i&gt;open/close&lt;/i&gt; &lt;/br&gt;3/day&amp;mdash;&lt;i&gt;dimension door&lt;/i&gt;, &lt;i&gt;knock&lt;/i&gt;&lt;/h5&gt;&lt;/h5&gt;&lt;/div&gt;&lt;hr/&gt;&lt;div&gt;&lt;h5&gt;&lt;b&gt;STATISTICS&lt;/b&gt;&lt;/h5&gt;&lt;/div&gt;&lt;hr/&gt;&lt;div&gt;&lt;h5&gt;&lt;b&gt;Str &lt;/b&gt;21, &lt;b&gt;Dex &lt;/b&gt;15, &lt;b&gt;Con &lt;/b&gt;16, &lt;b&gt;Int &lt;/b&gt; 8, &lt;b&gt;Wis &lt;/b&gt;12, &lt;b&gt;Cha &lt;/b&gt;13&lt;/h5&gt;&lt;h5&gt;&lt;b&gt;Base Atk &lt;/b&gt;+6; &lt;b&gt;CMB &lt;/b&gt;+11; &lt;b&gt;CMD &lt;/b&gt;23 (27 vs. trip)&lt;/h5&gt;&lt;h5&gt;&lt;b&gt;Feats &lt;/b&gt;Dimensional Agility&lt;sup&gt;UC&lt;/sup&gt;, Dimensional Assault&lt;sup&gt;UC&lt;/sup&gt;, Improved Initiative&lt;/h5&gt;&lt;h5&gt;&lt;b&gt;Skills &lt;/b&gt;Acrobatics +10 (+14 when jumping), Intimidate +6, Knowledge (planes) +6, Perception +10, Sense Motive +8, Stealth +10, Survival +8&lt;/h5&gt;&lt;h5&gt;&lt;b&gt;Languages &lt;/b&gt;Celestial&lt;/h5&gt;&lt;h5&gt;&lt;b&gt;SQ &lt;/b&gt;unbound&lt;/h5&gt;&lt;/div&gt;&lt;hr/&gt;&lt;div&gt;&lt;h5&gt;&lt;b&gt;ECOLOGY&lt;/b&gt;&lt;/h5&gt;&lt;/div&gt;&lt;hr/&gt;&lt;div&gt;&lt;h5&gt;&lt;b&gt;Environment &lt;/b&gt; any (Elysium)&lt;/h5&gt;&lt;h5&gt;&lt;b&gt;Organization &lt;/b&gt;solitary, pair, or pack (3-10)&lt;/h5&gt;&lt;h5&gt;&lt;b&gt;Treasure &lt;/b&gt;none&lt;/h5&gt;&lt;/div&gt;&lt;hr/&gt;&lt;div&gt;&lt;h5&gt;&lt;b&gt;SPECIAL ABILITIES&lt;/b&gt;&lt;/h5&gt;&lt;/div&gt;&lt;hr/&gt;&lt;div&gt;&lt;/h5&gt;&lt;h5&gt;&lt;b&gt;Righteous Bite (Su)&lt;/b&gt; A cayhound's bite is treated as magical for the purpose of overcoming damage reduction.  &lt;/h5&gt;&lt;h5&gt;&lt;b&gt;Thunderous Bark (Su)&lt;/b&gt; Once every 1d6 rounds, a cayhound can bark with the concussive force of a thunderbolt. Every creature within a 15-foot cone-shaped burst must succeed at a DC 14 Fortitude saving throw or take 3d8 points of sonic damage and be &lt;i&gt;knock&lt;/i&gt;ed prone. A successful saving throw reduces this damage by half and negates being &lt;i&gt;knock&lt;/i&gt;ed prone. The save DC is Charisma-based.  &lt;/h5&gt;&lt;h5&gt;&lt;b&gt;Unbound (Su)&lt;/b&gt; Cayhounds move as if under a continuous &lt;i&gt;freedom of movement&lt;/i&gt; spell.  They are immune to &lt;i&gt;dimensional anchor&lt;/i&gt;, but are affected by &lt;i&gt;dimensional lock&lt;/i&gt; normally.&lt;/h5&gt;&lt;h5&gt;&lt;sup&gt;UC&lt;/sup&gt; See the &lt;i&gt;Ultimate Combat&lt;/i&gt;.&lt;/h5&gt;&lt;/div&gt;&lt;br&gt;&lt;div&gt;&lt;h4&gt;&lt;p&gt;&lt;p&gt;Cayhounds, also called leap dogs, are good-aligned outsiders who exemplify strength and freedom. They are descendants of Thunder, the pet mastiff of the Accidental God, Cayden Cailean, who uplifted his faithful companion upon achieving his own apotheosis. Thunder sired the entire cayhound race (including his famous son, Little Thunder) on the golden fields of Elysium. Cayhounds are filled with wild and turbulent forces barely contained within their canine shapes. They are intelligent and feel true lust for and joy in life, including righteous battle, good food, and strong drink. These fiery red hounds stand head to chest with most humans and weigh approximately 250 pounds.  Wild as they are, the cayhounds are still more good-aligned than they are chaotic. Like their true master, they are great champions of freedom, and they channel his strength and courage (and a bit of luck) in opposing nefarious schemes wherever they find them. Some ally themselves with azatas, supporting good crusades against the Outer Planes. A pack of cayhounds might seek to disrupt a night hag and her steed's theft of good souls traveling to their intended destinations in the Great Beyond. Single cayhounds may be summoned via &lt;i&gt;lesser planar ally&lt;/i&gt; by priests of Cayden Cailean to come to the aid of the faithful.&lt;/p&gt;&lt;/h4&gt;&lt;/div&gt;</t>
  </si>
  <si>
    <t>UC See the Ultimate Combat.</t>
  </si>
  <si>
    <t>Ceru</t>
  </si>
  <si>
    <t>acid 5, electricity 5</t>
  </si>
  <si>
    <t>gore +7 (1d3-1 plus poison)</t>
  </si>
  <si>
    <t>luckbringer</t>
  </si>
  <si>
    <t>Spell-Like Abilities (CL 6th; concentration +8)  Constant-detect magic   At Will-mage hand</t>
  </si>
  <si>
    <t>Str 8, Dex 15, Con 14, Int 13, Wis 12, Cha 15</t>
  </si>
  <si>
    <t>Diplomacy +4, Knowledge (arcana) +4, Perception +6, Stealth +15</t>
  </si>
  <si>
    <t xml:space="preserve"> any urban (Vudra)</t>
  </si>
  <si>
    <t>solitary, pair, or litter (3-5)</t>
  </si>
  <si>
    <t>This pint-sized creature resembles a tiny blue elephant no larger than a house cat. Its feet, tail, and ears are clawed and spiked.</t>
  </si>
  <si>
    <t>Luckbringer (Su) As a standard action, a ceru can bring luck or misfortune upon any creature it can see within 30 feet. This effect lasts for 1 round, and the ceru decides in advance whether the modified luck is good or bad. If the ceru grants bad luck, anytime the target makes an ability check, attack roll, saving throw, or skill check, it must roll twice and take the worse result. A successful DC 13 Will save negates this effect. If the ceru grants good luck, the target must choose a single roll (as above) prior to rolling, and may roll the chosen roll twice and take the higher result. A creature can only be affected by this ability once per 24 hours, and the ceru may use the ability once per day for every 4 HD it has (minimum once per day). The save DC is Charisma-based. If the ceru is a familiar, it may use its master's character level, if higher, in place of its racial Hit Dice for determining the number of uses of this ability, and for calculating the save DC (DC = 10 + 1/2 or the master's character level + the master's Cha modifier).  Poison (Ex) Gore-injury; save Fort DC 13; frequency 1/round for 6 rounds; effect 1d2 Con; cure 2 consecutive saves.</t>
  </si>
  <si>
    <t>Cerus are artificial creatures created through the fusion of alchemy and magic in the Impossible Kingdoms of Vudra, where they are regarded as amazing pets for the rich and powerful. A single ceru fetches at least 300 gp from Vudrani specialty merchants. Most cerus are sterile, and so the rare breeding pair commands an additional +1,000 gp beyond the cost of two non-breeding cerus. Many breeders would rather kill their breeding stock (or murder would-be thieves) than lose control of their exclusivity.  Cerus do not yet exist outside of exotic merchant stalls and strange arcane laboratories. Rumors persist of an alchemical formula allowing the creation of a first-generation ceru that is reliably fertile. This revelation is bound to spur a race among arcanists to find the formula and introduce these creatures to the Inner Sea region in much greater numbers. A spellcaster of 7th level or higher can bond with a ceru via the Improved Familiar feat.  Upon reaching maturity, a ceru's body is 1 foot long and weighs 12 pounds. The rare fertile female ceru bears only one litter per year, no matter how frequently bred, with typically no more than one to three offspring.</t>
  </si>
  <si>
    <t>&lt;link rel="stylesheet"href="PF.css"&gt;&lt;div&gt;&lt;h2&gt;Ceru&lt;/h2&gt;&lt;h3&gt;&lt;i&gt;This pint-sized creature resembles a tiny blue elephant no larger than a house cat. Its feet, tail, and ears are clawed and spiked.&lt;/i&gt;&lt;/h3&gt;&lt;br&gt;&lt;/div&gt;&lt;div class="heading"&gt;&lt;p class="alignleft"&gt;Ceru&lt;/p&gt;&lt;p class="alignright"&gt;CR 2&lt;/p&gt;&lt;div style="clear: both;"&gt;&lt;/div&gt;&lt;/div&gt;&lt;div&gt;&lt;h5&gt;&lt;b&gt;XP &lt;/b&gt;600&lt;/h5&gt;&lt;h5&gt;NG Tiny magical beast &lt;/h5&gt;&lt;h5&gt;&lt;b&gt;Init &lt;/b&gt;+6; &lt;b&gt;Senses &lt;/b&gt;darkvision 60 ft., low-light vision; Perception +6&lt;/h5&gt;&lt;/div&gt;&lt;hr/&gt;&lt;div&gt;&lt;h5&gt;&lt;b&gt;DEFENSE&lt;/b&gt;&lt;/h5&gt;&lt;/div&gt;&lt;hr/&gt;&lt;div&gt;&lt;h5&gt;&lt;b&gt;AC &lt;/b&gt;16, touch 14, flat-footed 14 (+2 Dex, +2 natural, +2 size)&lt;/h5&gt;&lt;h5&gt;&lt;b&gt;hp &lt;/b&gt;22 (3d10+6); fast healing 2&lt;/h5&gt;&lt;h5&gt;&lt;b&gt;Fort &lt;/b&gt;+5, &lt;b&gt;Ref &lt;/b&gt;+5, &lt;b&gt;Will &lt;/b&gt;+2&lt;/h5&gt;&lt;h5&gt;&lt;b&gt;Immune &lt;/b&gt;poison; &lt;b&gt;Resist &lt;/b&gt;acid 5, electricity 5; &lt;b&gt;SR &lt;/b&gt;13&lt;/h5&gt;&lt;/div&gt;&lt;hr/&gt;&lt;div&gt;&lt;h5&gt;&lt;b&gt;OFFENSE&lt;/b&gt;&lt;/h5&gt;&lt;/div&gt;&lt;hr/&gt;&lt;div&gt;&lt;h5&gt;&lt;b&gt;Spd &lt;/b&gt;20 ft.&lt;/h5&gt;&lt;h5&gt;&lt;b&gt;Melee &lt;/b&gt;gore +7 (1d3-1 plus poison)&lt;/h5&gt;&lt;h5&gt;&lt;b&gt;Space &lt;/b&gt;2-1/2 ft.; &lt;b&gt;Reach &lt;/b&gt;0 ft.&lt;/h5&gt;&lt;h5&gt;&lt;b&gt;Special Attacks &lt;/b&gt;luckbringer&lt;/h5&gt;&lt;h5&gt;&lt;b&gt;Spell-Like Abilities&lt;/b&gt; (CL 6th; concentration +8)  &lt;/br&gt;Constant&amp;mdash;&lt;i&gt;detect magic&lt;/i&gt; &lt;/br&gt;At Will&amp;mdash;&lt;i&gt;mage hand&lt;/i&gt;&lt;/h5&gt;&lt;/h5&gt;&lt;/div&gt;&lt;hr/&gt;&lt;div&gt;&lt;h5&gt;&lt;b&gt;STATISTICS&lt;/b&gt;&lt;/h5&gt;&lt;/div&gt;&lt;hr/&gt;&lt;div&gt;&lt;h5&gt;&lt;b&gt;Str &lt;/b&gt;8, &lt;b&gt;Dex &lt;/b&gt;15, &lt;b&gt;Con &lt;/b&gt;14, &lt;b&gt;Int &lt;/b&gt; 13, &lt;b&gt;Wis &lt;/b&gt;12, &lt;b&gt;Cha &lt;/b&gt;15&lt;/h5&gt;&lt;h5&gt;&lt;b&gt;Base Atk &lt;/b&gt;+3; &lt;b&gt;CMB &lt;/b&gt;+3; &lt;b&gt;CMD &lt;/b&gt;12 (16 vs. trip)&lt;/h5&gt;&lt;h5&gt;&lt;b&gt;Feats &lt;/b&gt;Improved Initiative, Weapon Finesse&lt;/h5&gt;&lt;h5&gt;&lt;b&gt;Skills &lt;/b&gt;Diplomacy +4, Knowledge (arcana) +4, Perception +6, Stealth +15&lt;/h5&gt;&lt;h5&gt;&lt;b&gt;Languages &lt;/b&gt;Common (can't speak)&lt;/h5&gt;&lt;/div&gt;&lt;hr/&gt;&lt;div&gt;&lt;h5&gt;&lt;b&gt;ECOLOGY&lt;/b&gt;&lt;/h5&gt;&lt;/div&gt;&lt;hr/&gt;&lt;div&gt;&lt;h5&gt;&lt;b&gt;Environment &lt;/b&gt; any urban (Vudra)&lt;/h5&gt;&lt;h5&gt;&lt;b&gt;Organization &lt;/b&gt;solitary, pair, or litter (3-5)&lt;/h5&gt;&lt;h5&gt;&lt;b&gt;Treasure &lt;/b&gt;none&lt;/h5&gt;&lt;/div&gt;&lt;hr/&gt;&lt;div&gt;&lt;h5&gt;&lt;b&gt;SPECIAL ABILITIES&lt;/b&gt;&lt;/h5&gt;&lt;/div&gt;&lt;hr/&gt;&lt;div&gt;&lt;/h5&gt;&lt;h5&gt;&lt;b&gt;Luckbringer (Su)&lt;/b&gt; As a standard action, a ceru can bring luck or misfortune upon any creature it can see within 30 feet. This effect lasts for 1 round, and the ceru decides in advance whether the modified luck is good or bad. If the ceru grants bad luck, anytime the target makes an ability check, attack roll, saving throw, or skill check, it must roll twice and take the worse result. A successful DC 13 Will save negates this effect. If the ceru grants good luck, the target must choose a single roll (as above) prior to rolling, and may roll the chosen roll twice and take the higher result. A creature can only be affected by this ability once per 24 hours, and the ceru may use the ability once per day for every 4 HD it has (minimum once per day). The save DC is Charisma-based. If the ceru is a familiar, it may use its master's character level, if higher, in place of its racial Hit Dice for determining the number of uses of this ability, and for calculating the save DC (DC = 10 + 1/2 or the master's character level + the master's Cha modifier).  &lt;/h5&gt;&lt;h5&gt;&lt;b&gt;Poison (Ex)&lt;/b&gt; Gore-injury; &lt;i&gt;save&lt;/i&gt; Fort DC 13; &lt;i&gt;frequency&lt;/i&gt; 1/round for 6 rounds; &lt;i&gt;effect&lt;/i&gt; 1d2 Con; &lt;i&gt;cure&lt;/i&gt; 2 consecutive &lt;i&gt;save&lt;/i&gt;s.&lt;/h5&gt;&lt;/div&gt;&lt;br&gt;&lt;div&gt;&lt;h4&gt;&lt;p&gt;&lt;p&gt;Cerus are artificial creatures created through the fusion of alchemy and magic in the Impossible Kingdoms of Vudra, where they are regarded as amazing pets for the rich and powerful. A single ceru fetches at least 300 gp from Vudrani specialty merchants. Most cerus are sterile, and so the rare breeding pair commands an additional +1,000 gp beyond the cost of two non-breeding cerus. Many breeders would rather kill their breeding stock (or murder would-be thieves) than lose control of their exclusivity.  Cerus do not yet exist outside of exotic merchant stalls and strange arcane laboratories. Rumors persist of an alchemical formula allowing the creation of a first-generation ceru that is reliably fertile. This revelation is bound to spur a race among arcanists to find the formula and introduce these creatures to the Inner Sea region in much greater numbers. A spellcaster of 7th level or higher can bond with a ceru via the Improved Familiar feat.  Upon reaching maturity, a ceru's body is 1 foot long and weighs 12 pounds. The rare fertile female ceru bears only one litter per year, no matter how frequently bred, with typically no more than one to three offspring.&lt;/p&gt;&lt;/h4&gt;&lt;/div&gt;</t>
  </si>
  <si>
    <t>Charnel Colossus</t>
  </si>
  <si>
    <t>darkvision 60 ft., see invisibility; Perception +50</t>
  </si>
  <si>
    <t>29, touch 1, flat-footed 29</t>
  </si>
  <si>
    <t>(-1 Dex, +28 natural, -8 size)</t>
  </si>
  <si>
    <t>Fort +19, Ref +11, Will +32</t>
  </si>
  <si>
    <t>amorphous, channel resistance +4</t>
  </si>
  <si>
    <t>15/ magic and slashing</t>
  </si>
  <si>
    <t>critical hits, precision damage, turning, undead traits</t>
  </si>
  <si>
    <t>6 slams +26 (2d8+12/19-20 plus grab and mind feed) or 2 tendrils +21 (2d6+6 plus grab and pull)</t>
  </si>
  <si>
    <t>20 ft. (40 ft. with tendrils)</t>
  </si>
  <si>
    <t>voice of the ancients</t>
  </si>
  <si>
    <t>Spell-Like Abilities (CL 18th; concentration +25)  Constant-see invisibility   At Will-augury, blindness/deafness (DC 20), doom (DC 18)   3/day-bestow curse (DC 20), speak with dead (DC 20), unholy blight (DC 21)   1/day-blasphemy (DC 24), horrid wilting (DC 25)</t>
  </si>
  <si>
    <t>Str 34, Dex 9, Con -, Int 18, Wis 36, Cha 25</t>
  </si>
  <si>
    <t>51 (can't be tripped)</t>
  </si>
  <si>
    <t>Ability Focus (voice of the ancients), Alertness, Blind- Fight, Combat Reflexes, Critical Focus, Great Fortitude, Improved Critical (slam), Improved Initiative, Improved Iron Will, Iron Will, Lightning Reflexes, Power Attack, Staggering Critical, Stand Still, Stunning Critical</t>
  </si>
  <si>
    <t>Climb +45, Intimidate +40, Knowledge (arcana) +37, Knowledge (history) +34, Knowledge (religion) +37, Perception +50, Sense Motive +50, Spellcraft +37</t>
  </si>
  <si>
    <t>Common (or the most commonly spoken language of its corporate body)</t>
  </si>
  <si>
    <t>corporate will</t>
  </si>
  <si>
    <t xml:space="preserve"> any (Kalexcourt, Ustalav)</t>
  </si>
  <si>
    <t>This horror is composed of dozens, if not hundreds, of decomposing cadavers held together as an amalgamated whole.</t>
  </si>
  <si>
    <t>Corporate Will (Su) A charnel colossus is composed of the sentience of scores of creatures. Though they are able to work in concert as a cohesive whole, they are also able to separate their actions at will so as to not be impeded by the limitations of a single consciousness, effectively allowing them to focus on two things at once. As a result, the charnel colossus can use up to two spell-like abilities in the same round that it makes physical attacks or other full-found actions. It also gains an additional spell attack per round. In addition, a charnel colossus is immune to being turned (though it can still take damage from channeled positive energy). While part of the creature's sentience may be affected by a turn attempt, there are enough unaffected intellects within to override the effect.  Mind Feed (Su) When a charnel colossus succeeds at a grapple check with a slam attack, it can use its mind feed ability as a free action during each round in which the grapple is maintained. A victim of a mind feed attempt must succeed at a DC 38 Will save each round that the ability is used. On a failed save, the cadavers that make up the charnel colossus lock their mouths against the victim and begin to draw forth a part of her sentience to add to the collective. This action deals 1d6 points of Wisdom damage per round. If the victim's Wisdom score is reduced to 0, her soul and persona are wholly subsumed by the charnel colossus, and her body becomes bleached white and brittle and is incorporated into the creature's mass. The charnel colossus then has full access to all of the victim's memories (though not any special powers), and the victim can only be recovered and returned to life with a wish or miracle. If the charnel colossus has grappled multiple victims, it can attempt multiple mind feeds in a single round. The save DC is Wisdom-based.  Voice of the Ancients (Su) A charnel colossus can, as a full-round action, cause its collective knowledge to be whispered into the minds of any sentient creature within 100 feet. These whispers riffle through the brain of any such creatures within range in a maddening susurrus. These individuals must succeed at a DC 34 Will save or be paralyzed and frozen in place as if by the hold monster spell. The victim may attempt a new save each round to try and break the effect.  Regardless of whether or not the save is successful, the effect leaves an insidious seed implanted in the victim's mind. The day after the save is made, the victim must succeed at a new save or the seed takes root and creates the subconscious compulsion for the victim to return to the charnel colossus at some point in the future. When and how this occurs is up the GM. This compulsion can be removed with a remove curse spell or by destroying the charnel colossus that implanted the compulsion.  This is a mind-affecting compulsion and cannot be negated by a silence spell because it is heard directly in the mind of the victim. Each time a creature is subjected to this attack, there is a 1% chance that some of the lost lore transmitted into her mind causes her to gain a permanent +2 bonus to Intelligence. This beneficial side effect can only occur to a creature once. When a charnel colossus uses this ability, it cannot use its spell-like abilities or take other actions in that round. The save DC is Charisma-based.</t>
  </si>
  <si>
    <t>Some dead don't rest easy because of the circumstances of their death or the horrific experiences they underwent in life. Their souls return to the world of the living demanding justice, revenge, or just wanton destruction. Some dead, however, never intended for their souls to leave. Instead they wished to preserve their knowledge, their culture, or some other aspect of their life in an undying form that could forever accumulate more of the same. In these instances, where lichdom is not sought as a viable option, and a multitude of individuals wish to take part, the result can be a charnel colossus.  A charnel colossus is an amalgam of scores, even hundreds, of individuals who, upon death, chose to be interred under special ritual circumstances with others of like mind. This allowed them to feed their individual life experiences into an undying corporation of the collective whole. The resulting monstrosity would be like a living library-if it were living. The individual will of the deceased participants is subsumed in favor of a hive-like personality composed of all of the knowledge and experiences of the individual contributors. A few dominant or powerful members of this amalgam may give the resulting combined creature a general style of behavior, but no single constituent provides the creature with a true guiding force. Instead, the result is a pooling of the wisdom and experience of those who have been so interred-often over a period spanning hundreds of years-creating an abomination whose sole focus is the perpetuation of any such cultural traditions and the acquisition of more constituent parts to ever expand its breadth of experience. It is this guiding gluttony for further expansion of consciousness that ensures that even the most benign of traditions or experiential pools from which a charnel colossus is formed inevitably results in an all-consuming horror.  The charnel colossus is a mass of the corpses that form its composition, often intermixed with earth, broken grave goods, and other burial materials if the decayed bodies alone are insufficient to fill out its massive size. This amorphous whole is collected within a membrane through which the individual corpses can still be seen and against which they often press as if seeking their freedom. But when a creature becomes trapped in the embrace of a colossus, the membrane proves to be permeable-the rotten, lipless mouths of those so interred are able to reach forth and feed upon the victim's own life experience. The colossus can also form two thin tendrils of this charnel stuff in order to lash out and draw prey into its embrace.  As powerful, ever-hungering abominations, charnel colossi are thankfully few and far between. The only documented one currently known to exist is reported to be trapped beneath the ruins of Kalexcourt in northwestern Ustalav, in an ancient Kellid shamanistic burial site.</t>
  </si>
  <si>
    <t>&lt;link rel="stylesheet"href="PF.css"&gt;&lt;div&gt;&lt;h2&gt;Charnel Colossus&lt;/h2&gt;&lt;h3&gt;&lt;i&gt;This horror is composed of dozens, if not hundreds, of decomposing cadavers held together as an amalgamated whole.&lt;/i&gt;&lt;/h3&gt;&lt;br&gt;&lt;/div&gt;&lt;div class="heading"&gt;&lt;p class="alignleft"&gt;Charnel Colossus&lt;/p&gt;&lt;p class="alignright"&gt;CR 19&lt;/p&gt;&lt;div style="clear: both;"&gt;&lt;/div&gt;&lt;/div&gt;&lt;div&gt;&lt;h5&gt;&lt;b&gt;XP &lt;/b&gt;204,800&lt;/h5&gt;&lt;h5&gt;NE Colossal undead &lt;/h5&gt;&lt;h5&gt;&lt;b&gt;Init &lt;/b&gt;+3; &lt;b&gt;Senses &lt;/b&gt;darkvision 60 ft., &lt;i&gt;see invisibility&lt;/i&gt;; Perception +50&lt;/h5&gt;&lt;/div&gt;&lt;hr/&gt;&lt;div&gt;&lt;h5&gt;&lt;b&gt;DEFENSE&lt;/b&gt;&lt;/h5&gt;&lt;/div&gt;&lt;hr/&gt;&lt;div&gt;&lt;h5&gt;&lt;b&gt;AC &lt;/b&gt;29, touch 1, flat-footed 29 (-1 Dex, +28 natural, -8 size)&lt;/h5&gt;&lt;h5&gt;&lt;b&gt;hp &lt;/b&gt;345 (30d8+210)&lt;/h5&gt;&lt;h5&gt;&lt;b&gt;Fort &lt;/b&gt;+19, &lt;b&gt;Ref &lt;/b&gt;+11, &lt;b&gt;Will &lt;/b&gt;+32&lt;/h5&gt;&lt;h5&gt;&lt;b&gt;Defensive Abilities &lt;/b&gt;amorphous, channel resistance +4; &lt;b&gt;DR &lt;/b&gt;15/ magic and slashing; &lt;b&gt;Immune &lt;/b&gt;critical hits, precision damage, turning, undead traits; &lt;b&gt;SR &lt;/b&gt;30&lt;/h5&gt;&lt;/div&gt;&lt;hr/&gt;&lt;div&gt;&lt;h5&gt;&lt;b&gt;OFFENSE&lt;/b&gt;&lt;/h5&gt;&lt;/div&gt;&lt;hr/&gt;&lt;div&gt;&lt;h5&gt;&lt;b&gt;Spd &lt;/b&gt;30 ft.&lt;/h5&gt;&lt;h5&gt;&lt;b&gt;Melee &lt;/b&gt;6 slams +26 (2d8+12/19-20 plus grab and mind feed) or &lt;/br&gt;2 tendrils +21 (2d6+6 plus grab and pull)&lt;/h5&gt;&lt;h5&gt;&lt;b&gt;Space &lt;/b&gt;30 ft.; &lt;b&gt;Reach &lt;/b&gt;20 ft. (40 ft. with tendrils)&lt;/h5&gt;&lt;h5&gt;&lt;b&gt;Special Attacks &lt;/b&gt;voice of the ancients&lt;/h5&gt;&lt;h5&gt;&lt;b&gt;Spell-Like Abilities&lt;/b&gt; (CL 18th; concentration +25)  &lt;/br&gt;Constant&amp;mdash;&lt;i&gt;see invisibility&lt;/i&gt; &lt;/br&gt;At Will&amp;mdash;&lt;i&gt;augury&lt;/i&gt;, &lt;i&gt;blindness/deafness&lt;/i&gt; (DC 20), &lt;i&gt;doom&lt;/i&gt; (DC 18) &lt;/br&gt;3/day&amp;mdash;&lt;i&gt;bestow curse&lt;/i&gt; (DC 20), &lt;i&gt;speak with dead&lt;/i&gt; (DC 20), &lt;i&gt;unholy blight&lt;/i&gt; (DC 21) &lt;/br&gt;1/day&amp;mdash;&lt;i&gt;blasphemy&lt;/i&gt; (DC 24), &lt;i&gt;horrid wilting&lt;/i&gt; (DC 25)&lt;/h5&gt;&lt;/h5&gt;&lt;/div&gt;&lt;hr/&gt;&lt;div&gt;&lt;h5&gt;&lt;b&gt;STATISTICS&lt;/b&gt;&lt;/h5&gt;&lt;/div&gt;&lt;hr/&gt;&lt;div&gt;&lt;h5&gt;&lt;b&gt;Str &lt;/b&gt;34, &lt;b&gt;Dex &lt;/b&gt;9, &lt;b&gt;Con &lt;/b&gt;-, &lt;b&gt;Int &lt;/b&gt; 18, &lt;b&gt;Wis &lt;/b&gt;36, &lt;b&gt;Cha &lt;/b&gt;25&lt;/h5&gt;&lt;h5&gt;&lt;b&gt;Base Atk &lt;/b&gt;+22; &lt;b&gt;CMB &lt;/b&gt;+42 (+46 grapple); &lt;b&gt;CMD &lt;/b&gt;51 (can't be tripped)&lt;/h5&gt;&lt;h5&gt;&lt;b&gt;Feats &lt;/b&gt;Ability Focus (voice of the ancients), Alertness, Blind- Fight, Combat Reflexes, Critical Focus, Great Fortitude, Improved Critical (slam), Improved Initiative, Improved Iron Will, Iron Will, Lightning Reflexes, Power Attack, Staggering Critical, Stand Still, Stunning Critical&lt;/h5&gt;&lt;h5&gt;&lt;b&gt;Skills &lt;/b&gt;Climb +45, Intimidate +40, Knowledge (arcana) +37, Knowledge (history) +34, Knowledge (religion) +37, Perception +50, Sense Motive +50, Spellcraft +37&lt;/h5&gt;&lt;h5&gt;&lt;b&gt;Languages &lt;/b&gt;Common (or the most commonly spoken language of its corporate body)&lt;/h5&gt;&lt;h5&gt;&lt;b&gt;SQ &lt;/b&gt;corporate will&lt;/h5&gt;&lt;/div&gt;&lt;hr/&gt;&lt;div&gt;&lt;h5&gt;&lt;b&gt;ECOLOGY&lt;/b&gt;&lt;/h5&gt;&lt;/div&gt;&lt;hr/&gt;&lt;div&gt;&lt;h5&gt;&lt;b&gt;Environment &lt;/b&gt; any (Kalexcourt, Ustalav)&lt;/h5&gt;&lt;h5&gt;&lt;b&gt;Organization &lt;/b&gt;solitary&lt;/h5&gt;&lt;h5&gt;&lt;b&gt;Treasure &lt;/b&gt;standard&lt;/h5&gt;&lt;/div&gt;&lt;hr/&gt;&lt;div&gt;&lt;h5&gt;&lt;b&gt;SPECIAL ABILITIES&lt;/b&gt;&lt;/h5&gt;&lt;/div&gt;&lt;hr/&gt;&lt;div&gt;&lt;/h5&gt;&lt;h5&gt;&lt;b&gt;Corporate Will (Su)&lt;/b&gt; A charnel colossus is composed of the sentience of scores of creatures. Though they are able to work in concert as a cohesive whole, they are also able to separate their actions at will so as to not be impeded by the limitations of a single consciousness, effectively allowing them to focus on two things at once. As a result, the charnel colossus can use up to two spell-like abilities in the same round that it makes physical attacks or other full-found actions. It also gains an additional spell attack per round. In addition, a charnel colossus is immune to being turned (though it can still take damage from channeled positive energy). While part of the creature's sentience may be affected by a turn attempt, there are enough unaffected intellects within to override the effect.  &lt;/h5&gt;&lt;h5&gt;&lt;b&gt;Mind Feed (Su)&lt;/b&gt; When a charnel colossus succeeds at a grapple check with a slam attack, it can use its mind feed ability as a free action during each round in which the grapple is maintained. A victim of a mind feed attempt must succeed at a DC 38 Will save each round that the ability is used. On a failed save, the cadavers that make up the charnel colossus lock their mouths against the victim and begin to draw forth a part of her sentience to add to the collective. This action deals 1d6 points of Wisdom damage per round. If the victim's Wisdom score is reduced to 0, her soul and persona are wholly subsumed by the charnel colossus, and her body becomes bleached white and brittle and is incorporated into the creature's mass. The charnel colossus then has full access to all of the victim's memories (though not any special powers), and the victim can only be recovered and returned to life with a &lt;i&gt;wish&lt;/i&gt; or &lt;i&gt;miracle&lt;/i&gt;. If the charnel colossus has grappled multiple victims, it can attempt multiple mind feeds in a single round. The save DC is Wisdom-based.  &lt;/h5&gt;&lt;h5&gt;&lt;b&gt;Voice of the Ancients (Su)&lt;/b&gt; A charnel colossus can, as a full-round action, cause its collective knowledge to be whispered into the minds of any sentient creature within 100 feet. These whispers riffle through the brain of any such creatures within range in a maddening susurrus. These individuals must succeed at a DC 34 Will save or be paralyzed and frozen in place as if by the &lt;i&gt;hold monster&lt;/i&gt; spell. The victim may attempt a new save each round to try and break the effect.  Regardless of whether or not the save is successful, the effect leaves an insidious seed implanted in the victim's mind. The day after the save is made, the victim must succeed at a new save or the seed takes root and creates the subconscious compulsion for the victim to return to the charnel colossus at some point in the future. When and how this occurs is up the GM. This compulsion can be removed with a &lt;i&gt;remove curse&lt;/i&gt; spell or by destroying the charnel colossus that implanted the compulsion.  This is a mind-affecting compulsion and cannot be negated by a &lt;i&gt;silence&lt;/i&gt; spell because it is heard directly in the mind of the victim. Each time a creature is subjected to this attack, there is a 1% chance that some of the lost lore transmitted into her mind causes her to gain a permanent +2 bonus to Intelligence. This beneficial side effect can only occur to a creature once. When a charnel colossus uses this ability, it cannot use its spell-like abilities or take other actions in that round. The save DC is Charisma-based.&lt;/h5&gt;&lt;/div&gt;&lt;br&gt;&lt;div&gt;&lt;h4&gt;&lt;p&gt;&lt;p&gt;Some dead don't rest easy because of the circumstances of their death or the horrific experiences they underwent in life. Their souls return to the world of the living demanding justice, revenge, or just wanton destruction. Some dead, however, never intended for their souls to leave. Instead they &lt;i&gt;wish&lt;/i&gt;ed to preserve their knowledge, their culture, or some other aspect of their life in an undying form that could forever accumulate more of the same. In these instances, where lichdom is not sought as a viable option, and a multitude of individuals &lt;i&gt;wish&lt;/i&gt; to take part, the result can be a charnel colossus.  A charnel colossus is an amalgam of scores, even hundreds, of individuals who, upon death, chose to be interred under special ritual circumstances with others of like mind. This allowed them to feed their individual life experiences into an undying corporation of the collective whole. The resulting monstrosity would be like a living library-if it were living. The individual will of the deceased participants is subsumed in favor of a hive-like personality composed of all of the knowledge and experiences of the individual contributors. A few dominant or powerful members of this amalgam may give the resulting combined creature a general style of behavior, but no single constituent provides the creature with a true guiding force. Instead, the result is a pooling of the wisdom and experience of those who have been so interred-often over a period spanning hundreds of years-creating an abomination whose sole focus is the perpetuation of any such cultural traditions and the acquisition of more constituent parts to ever expand its breadth of experience. It is this guiding gluttony for further expansion of consciousness that ensures that even the most benign of traditions or experiential pools from which a charnel colossus is formed inevitably results in an all-consuming horror.  The charnel colossus is a mass of the corpses that form its composition, often intermixed with earth, broken grave goods, and other burial materials if the decayed bodies alone are insufficient to fill out its massive size. This amorphous whole is collected within a membrane through which the individual corpses can still be seen and against which they often press as if seeking their freedom. But when a creature becomes trapped in the embrace of a colossus, the membrane proves to be permeable-the rotten, lipless mouths of those so interred are able to reach forth and feed upon the victim's own life experience. The colossus can also form two thin tendrils of this charnel stuff in order to lash out and draw prey into its embrace.  As powerful, ever-hungering abominations, charnel colossi are thankfully few and far between. The only documented one currently known to exist is reported to be trapped beneath the ruins of Kalexcourt in northwestern Ustalav, in an ancient Kellid shamanistic burial site.&lt;/p&gt;&lt;/h4&gt;&lt;/div&gt;</t>
  </si>
  <si>
    <t>Fungus Queen</t>
  </si>
  <si>
    <t>(+3 Dex, +10 natural)</t>
  </si>
  <si>
    <t>Fort +13, Ref +7, Will +7</t>
  </si>
  <si>
    <t>2 claws +14 (1d6+5), 4 tentacles +12 (1d4+2 plus grab)</t>
  </si>
  <si>
    <t>compel plants, constrict (1d4+5), create spawn, energy drain (1 level, DC 23), sporepod</t>
  </si>
  <si>
    <t>Spell-Like Abilities (CL 9th; concentration +16)  Constant-detect good, tongues  At Will-veil (DC 23, self only)  3/day- charm monster (DC 21), detect thoughts (DC 19), suggestion (DC 19)  1/day-dominate person (DC 22), mind fog (DC 22), slow (DC 20)</t>
  </si>
  <si>
    <t>Str 21, Dex 17, Con 21, Int 18, Wis 16, Cha 24</t>
  </si>
  <si>
    <t>Combat Expertise, Combat Reflexes, Improved Initiative, Multiattack, Power Attack, Skill Focus (Disguise)</t>
  </si>
  <si>
    <t>Bluff +19, Disguise +25, Knowledge (dungeoneering) +10, Knowledge (planes) +10, Perception +18, Sense Motive +15, Use Magic Device +19</t>
  </si>
  <si>
    <t>Abyssal, Aklo, Common, Orvian, Undercommon; tongues, telepathy 100 ft.</t>
  </si>
  <si>
    <t>plant empathy +23</t>
  </si>
  <si>
    <t xml:space="preserve"> any underground (Darklands)</t>
  </si>
  <si>
    <t>solitary or cult (fungus queen plus 2-16 mind-controlled plants and minions)</t>
  </si>
  <si>
    <t>This eerie creature has the upper body of a beautiful, pale green woman and the lower body of a pulsating mound of fungus.</t>
  </si>
  <si>
    <t>Compel Plants (Su) A fungus queen's mind-affecting powers and spell-like abilities (and spells, should the fungus queen gain the ability to cast them) affect plant creatures (but not mindless plant creatures) as if they weren't immune to mind-affecting effects.  Create Spawn (Su) A creature that would normally be slain by a fungus queen's energy drain attack is not killed- instead, it immediately loses all negative levels imparted by the fungus queen and transforms into a fungus-infested minion of the queen. Such creatures gain the fungoid simple template. Fungoid creatures are under the control of the fungus creature that created them, and remain enslaved until their mistress is destroyed or until they are cured of the infestation (see the facing page). A fungus queen can communicate telepathically with her fungoid spawn at any range as long as they are on the same plane, and may have a number of Hit Dice worth of enslaved spawn totaling no more than twice her own Hit Dice; any spawn she creates that would exceed this limit become free-willed fungoid creatures. A fungus queen may free an enslaved spawn in order to enslave a new spawn, but once freed, a fungoid creature cannot be enslaved again (although it can still be influenced by the fungus queen's compel plants and plant empathy abilities).  Energy Drain (Su) A fungus queen's energy drain functions identically to that of a succubus (Bestiary 68). Creatures killed by this attack do not die-they instead become infested with the fungus queen's spores (see Create Spawn). The save DC is Charisma-based.  Plant Empathy (Ex) This ability functions as the druid's wild empathy, save that a fungus queen can use this ability only on plant creatures. A fungus queen gains a +4 racial bonus on this check. Mindless plant creatures are imparted a modicum of implanted intelligence when a fungus queen uses this ability, allowing her to train such creatures as guardians.  Sporepod (Su) As a standard action, a fungus queen can cause a Medium pod of fungal material to burst out of the ground at any point within 60 feet of her current location. Once created, a sporepod cannot move. If the fungus queen travels more than 120 feet from a sporepod, it is destroyed. A fungus queen can maintain a number of sporepods equal to her Charisma modifier (7 for the typical fungus queen). As a move action, she can instantaneously travel to one of her sporepods as if using transport via plants. She can also choose to spread out her tentacle attacks among her sporepods, attacking a creature within 5 feet of any sporepod with a tentacle-she is still limited to making only four tentacle attacks as part of a full-attack action, or one as a standard action. A sporepod is an object that has an AC of 15 and 20 hit points; damage dealt to a sporepod does not harm the fungus queen.</t>
  </si>
  <si>
    <t>Hundreds of years ago, a cabal of powerful succubus assassins in the service of Nocticula attempted to invade the Jeharlu, the Abyssal Realm of Cyth-V'sug, demon lord of disease and fungus. They sought to assassinate a powerful witch named Soris Delyn, who had befouled one of Nocticula's favorite mortal temples, hidden below the Chelish city of Vyre, before fleeing to her patron's side. The succubi failed at their mission, and from their corpses grew the first fungus queens. Pleased with the outcome, Soris returned to the Material Plane with the fungus queens seeded them throughout the Inner Sea region to aid in the spread of Cyth-V'sug's cult. The fungus queens have taken to the Material Plane like rot to a carcass, and today hundreds of the subversive creatures dwell in the foul reaches of the world. They are particularly fond of large cave systems in the reaches of Nar-Voth near the surface, and of the slums of ruined cities in the Worldwound. Styrian Kindler's Account of Ostog the Unslain tells of a particularly harrowing encounter with a fungus queen in the caverns below Devil's Platter east of Sandpoint, and of indications that this was but one of many such queens dwelling in the region. A particularly dangerous and powerful sect of advanced fungus queens dwells within swampy reaches of Tanglebriar, commanding groups of vegepygmies grown from the corpses of slain elves-these fungus queens have seceded from the rule of Cyth-V'sug and now serve his rebellious minion Treerazer in the crusade to corrupt and destroy Kyonin.  An encounter with a normally nonintelligent plant monster acting in a sinister and organized way is sure evidence of the manipulation of a fungus queen, but these monsters are equally fond of commanding and keeping other creatures as pets and slaves as well, particularly attractive humanoids. Those charmed minions they especially favor are given the gift of the fungus queen's embrace, and are transformed into fungoid minions forever loyal to their pallid mistress.  Fungus queens are violently jealous and possessive. Those who attempt to lure away their charmed and dominated pets or cure those they have infested gain their eternal ire, but it is by succubi that fungus queens are the most enraged. Whether it be a simple territorial conf lict or some deeper hatred born of their unique genesis, a fungus queen faced with someone whom she even suspects might be a succubus is a terror indeed, for in such battles the sensuous plants abandon their normally subtle approaches of mental control and trickery, and instead bring all of their power to bear in an attempt to rip the offending creature limb from limb.  Fungus queens take great delight in transforming succubi into fungoid creatures under their control. While their jealousy doesn't compel them to do battle with other fungus queens, they are always careful to maintain their own territorial boundaries apart from any nearby queens, and they take great pains not to "poach" from their sisters' harems of charmed and infested pets.  Many fungus queens grow quite powerful over time, typically gaining class levels in ranger, bard, or sorcerer- they generally do not become more powerful by merely gaining racial Hit Dice or increasing in size. A typical fungus queen is 6 feet tall and weighs 150 pounds.  FUNGOID SIMPLE TEMPLATE (CR +1)  Creatures with the fungoid template appear as they did in life, save that their flesh is pallid and moist, and mushrooms and mold cake their bodies. This template can be applied to any living, non-plant creature. A fungoid creature's quick and rebuild rules are the same.  Rebuild Rules: The creature's type changes to plant, and it gains all of the traits of the plant type. The creature gains telepathy 100 ft. with other fungoid creatures. Its alignment changes to chaotic evil.</t>
  </si>
  <si>
    <t>&lt;link rel="stylesheet"href="PF.css"&gt;&lt;div&gt;&lt;h2&gt;Fungus Queen&lt;/h2&gt;&lt;h3&gt;&lt;i&gt;This eerie creature has the upper body of a beautiful, pale green woman and the lower body of a pulsating mound of fungus.&lt;/i&gt;&lt;/h3&gt;&lt;br&gt;&lt;/div&gt;&lt;div class="heading"&gt;&lt;p class="alignleft"&gt;Fungus Queen&lt;/p&gt;&lt;p class="alignright"&gt;CR 9&lt;/p&gt;&lt;div style="clear: both;"&gt;&lt;/div&gt;&lt;/div&gt;&lt;div&gt;&lt;h5&gt;&lt;b&gt;XP &lt;/b&gt;6,400&lt;/h5&gt;&lt;h5&gt;CE Medium plant (extraplanar)&lt;/h5&gt;&lt;h5&gt;&lt;b&gt;Init &lt;/b&gt;+7; &lt;b&gt;Senses &lt;/b&gt;darkvision 60 ft., low-light vision; Perception +18&lt;/h5&gt;&lt;/div&gt;&lt;hr/&gt;&lt;div&gt;&lt;h5&gt;&lt;b&gt;DEFENSE&lt;/b&gt;&lt;/h5&gt;&lt;/div&gt;&lt;hr/&gt;&lt;div&gt;&lt;h5&gt;&lt;b&gt;AC &lt;/b&gt;23, touch 13, flat-footed 20 (+3 Dex, +10 natural)&lt;/h5&gt;&lt;h5&gt;&lt;b&gt;hp &lt;/b&gt;114 (12d8+60)&lt;/h5&gt;&lt;h5&gt;&lt;b&gt;Fort &lt;/b&gt;+13, &lt;b&gt;Ref &lt;/b&gt;+7, &lt;b&gt;Will &lt;/b&gt;+7&lt;/h5&gt;&lt;h5&gt;&lt;b&gt;DR &lt;/b&gt;10/cold iron or good; &lt;b&gt;Immune &lt;/b&gt;electricity, plant traits; &lt;b&gt;Resist &lt;/b&gt;acid 10, cold 10; &lt;b&gt;SR &lt;/b&gt;20&lt;/h5&gt;&lt;/div&gt;&lt;hr/&gt;&lt;div&gt;&lt;h5&gt;&lt;b&gt;OFFENSE&lt;/b&gt;&lt;/h5&gt;&lt;/div&gt;&lt;hr/&gt;&lt;div&gt;&lt;h5&gt;&lt;b&gt;Spd &lt;/b&gt;20 ft.&lt;/h5&gt;&lt;h5&gt;&lt;b&gt;Melee &lt;/b&gt;2 claws +14 (1d6+5), 4 tentacles +12 (1d4+2 plus grab)&lt;/h5&gt;&lt;h5&gt;&lt;b&gt;Space &lt;/b&gt;5 ft.; &lt;b&gt;Reach &lt;/b&gt;5 ft.&lt;/h5&gt;&lt;h5&gt;&lt;b&gt;Special Attacks &lt;/b&gt;compel plants, constrict (1d4+5), create spawn, energy drain (1 level, DC 23), sporepod&lt;/h5&gt;&lt;h5&gt;&lt;b&gt;Spell-Like Abilities&lt;/b&gt; (CL 9th; concentration +16)  &lt;/br&gt;Constant&amp;mdash;&lt;i&gt;detect good&lt;/i&gt;, &lt;i&gt;tongues&lt;/i&gt; &lt;/br&gt;At Will&amp;mdash;&lt;i&gt;veil&lt;/i&gt; (DC 23, self only) &lt;/br&gt;3/day&amp;mdash; &lt;i&gt;charm monster&lt;/i&gt; (DC 21), &lt;i&gt;detect thoughts&lt;/i&gt; (DC 19), &lt;i&gt;suggestion&lt;/i&gt; (DC 19) &lt;/br&gt;1/day&amp;mdash;&lt;i&gt;dominate person&lt;/i&gt; (DC 22), &lt;i&gt;mind fog&lt;/i&gt; (DC 22), &lt;i&gt;slow&lt;/i&gt; (DC 20)&lt;/h5&gt;&lt;/h5&gt;&lt;/div&gt;&lt;hr/&gt;&lt;div&gt;&lt;h5&gt;&lt;b&gt;STATISTICS&lt;/b&gt;&lt;/h5&gt;&lt;/div&gt;&lt;hr/&gt;&lt;div&gt;&lt;h5&gt;&lt;b&gt;Str &lt;/b&gt;21, &lt;b&gt;Dex &lt;/b&gt;17, &lt;b&gt;Con &lt;/b&gt;21, &lt;b&gt;Int &lt;/b&gt; 18, &lt;b&gt;Wis &lt;/b&gt;16, &lt;b&gt;Cha &lt;/b&gt;24&lt;/h5&gt;&lt;h5&gt;&lt;b&gt;Base Atk &lt;/b&gt;+9; &lt;b&gt;CMB &lt;/b&gt;+14 (+18 grapple); &lt;b&gt;CMD &lt;/b&gt;27&lt;/h5&gt;&lt;h5&gt;&lt;b&gt;Feats &lt;/b&gt;Combat Expertise, Combat Reflexes, Improved Initiative, Multiattack, Power Attack, Skill Focus (Disguise)&lt;/h5&gt;&lt;h5&gt;&lt;b&gt;Skills &lt;/b&gt;Bluff +19, Disguise +25, Knowledge (dungeoneering) +10, Knowledge (planes) +10, Perception +18, Sense Motive +15, Use Magic Device +19&lt;/h5&gt;&lt;h5&gt;&lt;b&gt;Languages &lt;/b&gt;Abyssal, Aklo, Common, Orvian, Undercommon; &lt;i&gt;tongues&lt;/i&gt;, telepathy 100 ft.&lt;/h5&gt;&lt;h5&gt;&lt;b&gt;SQ &lt;/b&gt;plant empathy +23&lt;/h5&gt;&lt;/div&gt;&lt;hr/&gt;&lt;div&gt;&lt;h5&gt;&lt;b&gt;ECOLOGY&lt;/b&gt;&lt;/h5&gt;&lt;/div&gt;&lt;hr/&gt;&lt;div&gt;&lt;h5&gt;&lt;b&gt;Environment &lt;/b&gt; any underground (Darklands)&lt;/h5&gt;&lt;h5&gt;&lt;b&gt;Organization &lt;/b&gt;solitary or cult (fungus queen plus 2-16 mind-controlled plants and minions)&lt;/h5&gt;&lt;h5&gt;&lt;b&gt;Treasure &lt;/b&gt;double&lt;/h5&gt;&lt;/div&gt;&lt;hr/&gt;&lt;div&gt;&lt;h5&gt;&lt;b&gt;SPECIAL ABILITIES&lt;/b&gt;&lt;/h5&gt;&lt;/div&gt;&lt;hr/&gt;&lt;div&gt;&lt;/h5&gt;&lt;h5&gt;&lt;b&gt;Compel Plants (Su)&lt;/b&gt; A fungus queen's mind-affecting powers and spell-like abilities (and spells, should the fungus queen gain the ability to cast them) affect plant creatures (but not mindless plant creatures) as if they weren't immune to mind-affecting effects.  &lt;/h5&gt;&lt;h5&gt;&lt;b&gt;Create Spawn (Su)&lt;/b&gt; A creature that would normally be slain by a fungus queen's energy drain attack is not killed- instead, it immediately loses all negative levels imparted by the fungus queen and transforms into a fungus-infested minion of the queen. Such creatures gain the fungoid simple template. Fungoid creatures are under the control of the fungus creature that created them, and remain enslaved until their mistress is destroyed or until they are cured of the infestation (see the facing page). A fungus queen can communicate telepathically with her fungoid spawn at any range as long as they are on the same plane, and may have a number of Hit Dice worth of enslaved spawn totaling no more than twice her own Hit Dice; any spawn she creates that would exceed this limit become free-willed fungoid creatures. A fungus queen may free an enslaved spawn in order to enslave a new spawn, but once freed, a fungoid creature cannot be enslaved again (although it can still be influenced by the fungus queen's compel plants and plant empathy abilities).  &lt;/h5&gt;&lt;h5&gt;&lt;b&gt;Energy Drain (Su)&lt;/b&gt; A fungus queen's energy drain functions identically to that of a succubus (&lt;i&gt;Bestiary&lt;/i&gt; 68). Creatures killed by this attack do not die-they instead become infested with the fungus queen's spores (see Create Spawn). The save DC is Charisma-based.  &lt;/h5&gt;&lt;h5&gt;&lt;b&gt;Plant Empathy (Ex)&lt;/b&gt; This ability functions as the druid's wild empathy, save that a fungus queen can use this ability only on plant creatures. A fungus queen gains a +4 racial bonus on this check. Mindless plant creatures are imparted a modicum of implanted intelligence when a fungus queen uses this ability, allowing her to train such creatures as guardians.  &lt;/h5&gt;&lt;h5&gt;&lt;b&gt;Sporepod (Su)&lt;/b&gt; As a standard action, a fungus queen can cause a Medium pod of fungal material to burst out of the ground at any point within 60 feet of her current location. Once created, a sporepod cannot move. If the fungus queen travels more than 120 feet from a sporepod, it is destroyed. A fungus queen can maintain a number of sporepods equal to her Charisma modifier (7 for the typical fungus queen). As a move action, she can instantaneously travel to one of her sporepods as if using &lt;i&gt;transport via plants&lt;/i&gt;. She can also choose to spread out her tentacle attacks among her sporepods, attacking a creature within 5 feet of any sporepod with a tentacle-she is still limited to making only four tentacle attacks as part of a full-attack action, or one as a standard action. A sporepod is an object that has an AC of 15 and 20 hit points; damage dealt to a sporepod does not harm the fungus queen.&lt;/h5&gt;&lt;/div&gt;&lt;br&gt;&lt;div&gt;&lt;h4&gt;&lt;p&gt;&lt;p&gt;Hundreds of years ago, a cabal of powerful succubus assassins in the service of Nocticula attempted to invade the Jeharlu, the Abyssal Realm of Cyth-V'sug, demon lord of disease and fungus. They sought to assassinate a powerful witch named Soris Delyn, who had befouled one of Nocticula's favorite mortal temples, hidden below the Chelish city of Vyre, before fleeing to her patron's side. The succubi failed at their mission, and from their corpses grew the first fungus queens. Pleased with the outcome, Soris returned to the Material Plane with the fungus queens seeded them throughout the Inner Sea region to aid in the spread of Cyth-V'sug's cult. The fungus queens have taken to the Material Plane like rot to a carcass, and today hundreds of the subversive creatures dwell in the foul reaches of the world. They are particularly fond of large cave systems in the reaches of Nar-Voth near the surface, and of the slums of ruined cities in the Worldwound. Styrian Kindler's &lt;i&gt;Account of Ostog the Unslain&lt;/i&gt; tells of a particularly harrowing encounter with a fungus queen in the caverns below Devil's Platter east of Sandpoint, and of indications that this was but one of many such queens dwelling in the region. A particularly dangerous and powerful sect of advanced fungus queens dwells within swampy reaches of Tanglebriar, commanding groups of vegepygmies grown from the corpses of slain elves-these fungus queens have seceded from the rule of Cyth-V'sug and now serve his rebellious minion Treerazer in the crusade to corrupt and destroy Kyonin.  An encounter with a normally nonintelligent plant monster acting in a sinister and organized way is sure evidence of the manipulation of a fungus queen, but these monsters are equally fond of commanding and keeping other creatures as pets and slaves as well, particularly attractive humanoids. Those charmed minions they especially favor are given the gift of the fungus queen's embrace, and are transformed into fungoid minions forever loyal to their pallid mistress.  Fungus queens are violently jealous and possessive. Those who attempt to lure away their charmed and dominated pets or cure those they have infested gain their eternal ire, but it is by succubi that fungus queens are the most enraged. Whether it be a simple territorial conf lict or some deeper hatred born of their unique genesis, a fungus queen faced with someone whom she even suspects might be a succubus is a terror indeed, for in such battles the sensuous plants abandon their normally subtle approaches of mental control and trickery, and instead bring all of their power to bear in an attempt to rip the offending creature limb from limb.  Fungus queens take great delight in transforming succubi into fungoid creatures under their control. While their jealousy doesn't compel them to do battle with other fungus queens, they are always careful to maintain their own territorial boundaries apart from any nearby queens, and they take great pains not to "poach" from their sisters' harems of charmed and infested pets.  Many fungus queens grow quite powerful over time, typically gaining class levels in ranger, bard, or sorcerer- they generally do not become more powerful by merely gaining racial Hit Dice or increasing in size. A typical fungus queen is 6 feet tall and weighs 150 pounds.  &lt;br&gt;&lt;b&gt;FUNGOID SIMPLE TEMPLATE (CR +1)&lt;/b&gt;&lt;br&gt;  Creatures with the fungoid template appear as they did in life, save that their flesh is pallid and moist, and mushrooms and mold cake their bodies. This template can be applied to any living, non-plant creature. A fungoid creature's quick and rebuild rules are the same.  &lt;br&gt;&lt;b&gt;Rebuild Rules:&lt;/b&gt; The creature's type changes to plant, and it gains all of the traits of the plant type. The creature gains telepathy 100 ft. with other fungoid creatures. Its alignment changes to chaotic evil.&lt;/p&gt;&lt;/h4&gt;&lt;/div&gt;</t>
  </si>
  <si>
    <t>Ghoran</t>
  </si>
  <si>
    <t>bard 1</t>
  </si>
  <si>
    <t>delicious, light dependent</t>
  </si>
  <si>
    <t>rapier +1 (1d6-1/18-20)</t>
  </si>
  <si>
    <t>bardic performance 7 rounds/day</t>
  </si>
  <si>
    <t>Spell-Like Abilities (CL 1st; concentration +4)  1/day-detect poison, goodberry, purify food and drink</t>
  </si>
  <si>
    <t>Bard Spells Known (CL 1st; concentration +4)  1st (2/day)-charm person (DC 14), disguise self  0 (at will)-daze (DC 13), light, mending, message</t>
  </si>
  <si>
    <t>Str 8, Dex 13, Con 16, Int 8, Wis 12, Cha 17</t>
  </si>
  <si>
    <t>Bluff +7, Knowledge (history) +4, Knowledge (local) +4, Perception +5, Perform (sing) +7</t>
  </si>
  <si>
    <t>bardic knowledge +1, ghorus seed, past-life knowledge</t>
  </si>
  <si>
    <t xml:space="preserve"> any (Nex)</t>
  </si>
  <si>
    <t>solitary, pair, or plot (3-12)</t>
  </si>
  <si>
    <t>NPC gear (rapier, other treasure)</t>
  </si>
  <si>
    <t>This humanoid creature's taut green shell extends like a cowl from chin to brow, wreathing a face of brilliant flower petals.</t>
  </si>
  <si>
    <t>Delicious (Ex) Ghorans take a -2 penalty on Escape Artist and combat maneuver checks made to escape a grapple against any creature that has a bite attack with the grab ability.  Ghorus Seed (Ex) As a full-round action, a ghoran can expel its ghorus seed from an orifice in its abdomen. If planted in fertile ground and left undisturbed for 2d6 days, the seed grows into a healthy duplicate of the original ghoran, save that the duplicate may reallocate all of its skill ranks upon sprouting. Once a ghoran expels its seed, it gains 1 negative level, and it dies as soon as its duplicate sprouts. This duplicate replaces the previous ghoran character.  Light Dependent (Ex) Ghorans take 1d4 points of Constitution damage each day they go without exposure to sunlight.  Past-Life Knowledge (Ex) Ghorans remember memories encoded in their ghorus seed. They treat all Knowledge skills as class skills.</t>
  </si>
  <si>
    <t>When Geb's magic despoiled his kingdom, the archmage Nex enlisted the renegade druid Ghorus to create a form of plant life that could survive in the blighted wasteland and sustain his starving people. Eventually, the plants evolved sentience and ambulatory bodies mimicking the appearance of their human farmers and consumers.  GHORAN CHARACTERS (19 RP)  Ghorans are defined by their class levels-they do not possess racial Hit Dice. They have the following racial traits.  +2 Con, +2 Cha, -2 Int: Ghorans are hardy and guileful, but process thoughts slowly.  +2 Natural Armor: Ghorans have tough, rugged skin.  Plant: Ghorans have the plant type.  Natural Magic (2 RP): Ghorans with a Charisma score of 11 or higher gain the following spell-like abilities: 1/day-detect poison, goodberry (created berries bud from the ghoran's body), and purify food and drink. The caster level is equal to the ghoran's level. The DC for these spells is equal to 10 + the spell's level + the ghoran's Charisma bonus.  Delicious (-1 RP), Ghorus Seed (6 RP), Light Dependent (-2 RP), Past-Life Knowledge (2 RP): See above.  Languages: Ghorans begin play speaking Sylvan and Common. Ghorans with high Intelligence scores can choose any languages they want (except secret languages, such as Druidic).</t>
  </si>
  <si>
    <t>&lt;link rel="stylesheet"href="PF.css"&gt;&lt;div&gt;&lt;h2&gt;Ghoran&lt;/h2&gt;&lt;h3&gt;&lt;i&gt;This humanoid creature's taut green shell extends like a cowl from chin to brow, wreathing a face of brilliant flower petals.&lt;/i&gt;&lt;/h3&gt;&lt;br&gt;&lt;/div&gt;&lt;div class="heading"&gt;&lt;p class="alignleft"&gt;Ghoran&lt;/p&gt;&lt;p class="alignright"&gt;CR 1/2&lt;/p&gt;&lt;div style="clear: both;"&gt;&lt;/div&gt;&lt;/div&gt;&lt;div&gt;&lt;h5&gt;&lt;b&gt;XP &lt;/b&gt;200&lt;/h5&gt;&lt;h5&gt;Ghoran bard 1&lt;/h5&gt;&lt;h5&gt;N Medium plant &lt;/h5&gt;&lt;h5&gt;&lt;b&gt;Init &lt;/b&gt;+1; &lt;b&gt;Senses &lt;/b&gt;low-light vision; Perception +5&lt;/h5&gt;&lt;/div&gt;&lt;hr/&gt;&lt;div&gt;&lt;h5&gt;&lt;b&gt;DEFENSE&lt;/b&gt;&lt;/h5&gt;&lt;/div&gt;&lt;hr/&gt;&lt;div&gt;&lt;h5&gt;&lt;b&gt;AC &lt;/b&gt;13, touch 11, flat-footed 12 (+1 Dex, +2 natural)&lt;/h5&gt;&lt;h5&gt;&lt;b&gt;hp &lt;/b&gt;12 (1d8+4)&lt;/h5&gt;&lt;h5&gt;&lt;b&gt;Fort &lt;/b&gt;+3, &lt;b&gt;Ref &lt;/b&gt;+3, &lt;b&gt;Will &lt;/b&gt;+3&lt;/h5&gt;&lt;h5&gt;&lt;b&gt;Immune &lt;/b&gt;plant traits&lt;/h5&gt;&lt;h5&gt;&lt;b&gt;Weaknesses &lt;/b&gt;delicious, light dependent&lt;/h5&gt;&lt;/div&gt;&lt;hr/&gt;&lt;div&gt;&lt;h5&gt;&lt;b&gt;OFFENSE&lt;/b&gt;&lt;/h5&gt;&lt;/div&gt;&lt;hr/&gt;&lt;div&gt;&lt;h5&gt;&lt;b&gt;Spd &lt;/b&gt;30 ft.&lt;/h5&gt;&lt;h5&gt;&lt;b&gt;Melee &lt;/b&gt;rapier +1 (1d6-1/18-20)&lt;/h5&gt;&lt;h5&gt;&lt;b&gt;Space &lt;/b&gt;5 ft.; &lt;b&gt;Reach &lt;/b&gt;5 ft.&lt;/h5&gt;&lt;h5&gt;&lt;b&gt;Special Attacks &lt;/b&gt;bardic performance 7 rounds/day&lt;/h5&gt;&lt;h5&gt;&lt;b&gt;Spell-Like Abilities&lt;/b&gt; (CL 1st; concentration +4) &lt;/br&gt;1/day&amp;mdash;&lt;i&gt;detect poison&lt;/i&gt;, &lt;i&gt;goodberry&lt;/i&gt;, &lt;i&gt;purify food and drink&lt;/i&gt;&lt;/h5&gt;&lt;/h5&gt;&lt;h5&gt;&lt;b&gt;Bard Spells Known&lt;/b&gt; (CL 1st; concentration +4) &lt;/br&gt;1st (2/day)&amp;mdash;&lt;i&gt;charm person&lt;/i&gt; (DC 14), &lt;i&gt;disguise self&lt;/i&gt; &lt;/br&gt;0 (at will)&amp;mdash;&lt;i&gt;daze&lt;/i&gt; (DC 13), &lt;i&gt;light&lt;/i&gt;, &lt;i&gt;mending&lt;/i&gt;, &lt;i&gt;message&lt;/i&gt;&lt;/h5&gt;&lt;/h5&gt;&lt;/div&gt;&lt;hr/&gt;&lt;div&gt;&lt;h5&gt;&lt;b&gt;STATISTICS&lt;/b&gt;&lt;/h5&gt;&lt;/div&gt;&lt;hr/&gt;&lt;div&gt;&lt;h5&gt;&lt;b&gt;Str &lt;/b&gt;8, &lt;b&gt;Dex &lt;/b&gt;13, &lt;b&gt;Con &lt;/b&gt;16, &lt;b&gt;Int &lt;/b&gt; 8, &lt;b&gt;Wis &lt;/b&gt;12, &lt;b&gt;Cha &lt;/b&gt;17&lt;/h5&gt;&lt;h5&gt;&lt;b&gt;Base Atk &lt;/b&gt;+0; &lt;b&gt;CMB &lt;/b&gt;-1; &lt;b&gt;CMD &lt;/b&gt;10&lt;/h5&gt;&lt;h5&gt;&lt;b&gt;Feats &lt;/b&gt;Weapon Finesse&lt;/h5&gt;&lt;h5&gt;&lt;b&gt;Skills &lt;/b&gt;Bluff +7, Knowledge (history) +4, Knowledge (local) +4, Perception +5, Perform (sing) +7&lt;/h5&gt;&lt;h5&gt;&lt;b&gt;Languages &lt;/b&gt;Common, Sylvan&lt;/h5&gt;&lt;h5&gt;&lt;b&gt;SQ &lt;/b&gt;bardic knowledge +1, ghorus seed, past-life knowledge&lt;/h5&gt;&lt;/div&gt;&lt;hr/&gt;&lt;div&gt;&lt;h5&gt;&lt;b&gt;ECOLOGY&lt;/b&gt;&lt;/h5&gt;&lt;/div&gt;&lt;hr/&gt;&lt;div&gt;&lt;h5&gt;&lt;b&gt;Environment &lt;/b&gt; any (Nex)&lt;/h5&gt;&lt;h5&gt;&lt;b&gt;Organization &lt;/b&gt;solitary, pair, or plot (3-12)&lt;/h5&gt;&lt;h5&gt;&lt;b&gt;Treasure &lt;/b&gt;NPC gear (rapier, other treasure)&lt;/h5&gt;&lt;/div&gt;&lt;hr/&gt;&lt;div&gt;&lt;h5&gt;&lt;b&gt;SPECIAL ABILITIES&lt;/b&gt;&lt;/h5&gt;&lt;/div&gt;&lt;hr/&gt;&lt;div&gt;&lt;/h5&gt;&lt;h5&gt;&lt;b&gt;Delicious (Ex)&lt;/b&gt; Ghorans take a -2 penalty on Escape Artist and combat maneuver checks made to escape a grapple against any creature that has a bite attack with the grab ability.  &lt;/h5&gt;&lt;h5&gt;&lt;b&gt;Ghorus Seed (Ex)&lt;/b&gt; As a full-round action, a ghoran can expel its ghorus seed from an orifice in its abdomen. If planted in fertile ground and left undisturbed for 2d6 days, the seed grows into a healthy duplicate of the original ghoran, save that the duplicate may reallocate all of its skill ranks upon sprouting. Once a ghoran expels its seed, it gains 1 negative level, and it dies as soon as its duplicate sprouts. This duplicate replaces the previous ghoran character.  &lt;/h5&gt;&lt;h5&gt;&lt;b&gt;Light Dependent (Ex)&lt;/b&gt; Ghorans take 1d4 points of Constitution damage each day they go without exposure to sun&lt;i&gt;light&lt;/i&gt;.  &lt;/h5&gt;&lt;h5&gt;&lt;b&gt;Past-Life Knowledge (Ex)&lt;/b&gt; Ghorans remember memories encoded in their ghorus seed. They treat all Knowledge skills as class skills.&lt;/h5&gt;&lt;/div&gt;&lt;br&gt;&lt;div&gt;&lt;h4&gt;&lt;p&gt;&lt;p&gt;When Geb's magic despoiled his kingdom, the archmage Nex enlisted the renegade druid Ghorus to create a form of plant life that could survive in the b&lt;i&gt;light&lt;/i&gt;ed wasteland and sustain his starving people. Eventually, the plants evolved sentience and ambulatory bodies mimicking the appearance of their human farmers and consumers.  &lt;br&gt;&lt;b&gt;GHORAN CHARACTERS (19 RP)&lt;/b&gt;&lt;br&gt;  Ghorans are defined by their class levels-they do not possess racial Hit Dice. They have the following racial traits.  &lt;br&gt;&lt;b&gt;+2 Con, +2 Cha, -2 Int:&lt;/b&gt; Ghorans are hardy and guileful, but process thoughts slowly.  +2 Natural Armor:&lt;/b&gt; Ghorans have tough, rugged skin.  Plant: Ghorans have the plant type.  &lt;br&gt;&lt;b&gt;Natural Magic (2 RP):&lt;/b&gt; Ghorans with a Charisma score of 11 or higher gain the following spell-like abilities: 1/day-&lt;i&gt;detect poison&lt;/i&gt;, &lt;i&gt;goodberry&lt;/i&gt; (created berries bud from the ghoran's body), and &lt;i&gt;purify food and drink&lt;/i&gt;. The caster level is equal to the ghoran's level. The DC for these spells is equal to 10 + the spell's level + the ghoran's Charisma bonus.  &lt;br&gt;&lt;b&gt;Delicious (-1 RP), Ghorus Seed (6 RP), Light Dependent (-2 RP), Past-Life Knowledge (2 RP):&lt;/b&gt; See above.  &lt;br&gt;&lt;b&gt;Languages:&lt;/b&gt; Ghorans begin play speaking Sylvan and Common. Ghorans with high Intelligence scores can choose any languages they want (except secret languages, such as Druidic).&lt;/p&gt;&lt;/h4&gt;&lt;/div&gt;</t>
  </si>
  <si>
    <t>Shadow Giant</t>
  </si>
  <si>
    <t>(extraplanar, giant)</t>
  </si>
  <si>
    <t>darkvision 120 ft., low-light vision; Perception +14</t>
  </si>
  <si>
    <t>(+5 armor, +2 Dex, +12 natural, -1 size)</t>
  </si>
  <si>
    <t>(19d8+133)</t>
  </si>
  <si>
    <t>Fort +18, Ref +8, Will +7</t>
  </si>
  <si>
    <t>rock catching, shadow cloak</t>
  </si>
  <si>
    <t>mwk great terbutje +23/+23/+18/+13 (2d8+12/19-20 plus energy drain) or   2 slams +25 (1d8+12 plus energy drain)</t>
  </si>
  <si>
    <t>rock +16 (1d8+12/19-20)</t>
  </si>
  <si>
    <t>energy drain (1 level, DC 21), rock throwing (180 ft.)</t>
  </si>
  <si>
    <t>Str 34, Dex 15, Con 24, Int 10, Wis 12, Cha 15</t>
  </si>
  <si>
    <t>Cleave, Combat Reflexes, Double Slice, Great Cleave, Improved Bull Rush, Improved Critical (great terbutje), Improved Critical (rock), Power Attack, Two-Weapon Fighting, Vital Strike</t>
  </si>
  <si>
    <t>Climb +21, Intimidate +15, Perception +14 (+18 in dim light), Stealth +4 (+12 in dim light)</t>
  </si>
  <si>
    <t>+4 Perception in dim light, +8 Stealth in dim light</t>
  </si>
  <si>
    <t>Giant, Shadowtongue</t>
  </si>
  <si>
    <t>militant</t>
  </si>
  <si>
    <t>solitary, gang (2-5), family (6-13 plus 35% noncombatants, 1 cleric or witch shaman of 5th-8th level, and 1 fighter or barbarian chief of 7th-10th level), or company (14-33 plus 1 fighter or barbarian chief of 7th-10th level)</t>
  </si>
  <si>
    <t>standard (+1 gold breastplateUC, masterwork great terbutjeUC, gold jewelry and adornments worth 500 gp, other treasure)</t>
  </si>
  <si>
    <t>This giant's skin is dead black, and it wears a gold-inlaid breastplate, a headdress, and armbands decorated with skulls.</t>
  </si>
  <si>
    <t>Militant (Ex) A shadow giant is proficient in all simple weapons, all martial weapons, and one exotic weapon of its choice.  Shadow Cloak (Ex) Because of the shadow giant's connection with the Plane of Shadow, as a move action in any illumination other than direct sunlight, a shadow giant can cloak itself in moving shadows that act as the spell blur for 1d6+6 rounds. It can use this ability three times per day.</t>
  </si>
  <si>
    <t>Though their kind originated on the Plane of Shadow, several families of shadow giants have relocated to the wilder regions of Nidal at the invitation of the Umbral Court. They serve as a company of elite shock troops, kept a close secret and only used in operations where they are not expected to leave any survivors to tell the tale.  Most shadow giants are especially taciturn and keep to themselves when not called to duty by the Umbral Court. They keep their own counsel and practice their own mysterious religion, whose bloody rituals of autosacrifice and cannibalism are presided over by their bone-and-feather-adorned shamans atop short-stepped pyramids constructed of dark basalt blocks. On the Shadow Plane, families of shadow giants have been known to combine together to form greater tribes when times of war are at hand. Such an army arrayed upon the field of battle is often enough to make enemies sue for peace with offers of gold and prisoners for sacrifice.</t>
  </si>
  <si>
    <t>&lt;link rel="stylesheet"href="PF.css"&gt;&lt;div&gt;&lt;h2&gt;Giant, Shadow&lt;/h2&gt;&lt;h3&gt;&lt;i&gt;This giant's skin is dead black, and it wears a gold-inlaid breastplate, a headdress, and armbands decorated with skulls.&lt;/i&gt;&lt;/h3&gt;&lt;br&gt;&lt;/div&gt;&lt;div class="heading"&gt;&lt;p class="alignleft"&gt;Shadow Giant&lt;/p&gt;&lt;p class="alignright"&gt;CR 13&lt;/p&gt;&lt;div style="clear: both;"&gt;&lt;/div&gt;&lt;/div&gt;&lt;div&gt;&lt;h5&gt;&lt;b&gt;XP &lt;/b&gt;25,600&lt;/h5&gt;&lt;h5&gt;LE Large humanoid (extraplanar, giant)&lt;/h5&gt;&lt;h5&gt;&lt;b&gt;Init &lt;/b&gt;+2; &lt;b&gt;Senses &lt;/b&gt;darkvision 120 ft., low-light vision; Perception +14&lt;/h5&gt;&lt;/div&gt;&lt;hr/&gt;&lt;div&gt;&lt;h5&gt;&lt;b&gt;DEFENSE&lt;/b&gt;&lt;/h5&gt;&lt;/div&gt;&lt;hr/&gt;&lt;div&gt;&lt;h5&gt;&lt;b&gt;AC &lt;/b&gt;28, touch 11, flat-footed 26 (+5 armor, +2 Dex, +12 natural, -1 size)&lt;/h5&gt;&lt;h5&gt;&lt;b&gt;hp &lt;/b&gt;218 (19d8+133)&lt;/h5&gt;&lt;h5&gt;&lt;b&gt;Fort &lt;/b&gt;+18, &lt;b&gt;Ref &lt;/b&gt;+8, &lt;b&gt;Will &lt;/b&gt;+7&lt;/h5&gt;&lt;h5&gt;&lt;b&gt;Defensive Abilities &lt;/b&gt;rock catching, shadow cloak&lt;/h5&gt;&lt;/div&gt;&lt;hr/&gt;&lt;div&gt;&lt;h5&gt;&lt;b&gt;OFFENSE&lt;/b&gt;&lt;/h5&gt;&lt;/div&gt;&lt;hr/&gt;&lt;div&gt;&lt;h5&gt;&lt;b&gt;Spd &lt;/b&gt;30 ft.&lt;/h5&gt;&lt;h5&gt;&lt;b&gt;Melee &lt;/b&gt;mwk great terbutje +23/+23/+18/+13 (2d8+12/19-20 plus energy drain) or &lt;/br&gt;  2 slams +25 (1d8+12 plus energy drain)&lt;/h5&gt;&lt;h5&gt;&lt;b&gt;Ranged &lt;/b&gt;rock +16 (1d8+12/19-20)&lt;/h5&gt;&lt;h5&gt;&lt;b&gt;Space &lt;/b&gt;10 ft.; &lt;b&gt;Reach &lt;/b&gt;10 ft.&lt;/h5&gt;&lt;h5&gt;&lt;b&gt;Special Attacks &lt;/b&gt;energy drain (1 level, DC 21), rock throwing (180 ft.)&lt;/h5&gt;&lt;/div&gt;&lt;hr/&gt;&lt;div&gt;&lt;h5&gt;&lt;b&gt;STATISTICS&lt;/b&gt;&lt;/h5&gt;&lt;/div&gt;&lt;hr/&gt;&lt;div&gt;&lt;h5&gt;&lt;b&gt;Str &lt;/b&gt;34, &lt;b&gt;Dex &lt;/b&gt;15, &lt;b&gt;Con &lt;/b&gt;24, &lt;b&gt;Int &lt;/b&gt; 10, &lt;b&gt;Wis &lt;/b&gt;12, &lt;b&gt;Cha &lt;/b&gt;15&lt;/h5&gt;&lt;h5&gt;&lt;b&gt;Base Atk &lt;/b&gt;+14; &lt;b&gt;CMB &lt;/b&gt;+27; &lt;b&gt;CMD &lt;/b&gt;39&lt;/h5&gt;&lt;h5&gt;&lt;b&gt;Feats &lt;/b&gt;Cleave, Combat Reflexes, Double Slice, Great Cleave, Improved Bull Rush, Improved Critical (great terbutje), Improved Critical (rock), Power Attack, Two-Weapon Fighting, Vital Strike&lt;/h5&gt;&lt;h5&gt;&lt;b&gt;Skills &lt;/b&gt;Climb +21, Intimidate +15, Perception +14 (+18 in dim light), Stealth +4 (+12 in dim light); &lt;b&gt;Racial Modifiers &lt;/b&gt;+4 Perception in dim light, +8 Stealth in dim light&lt;/h5&gt;&lt;h5&gt;&lt;b&gt;Languages &lt;/b&gt;Giant, Shadowtongue&lt;/h5&gt;&lt;h5&gt;&lt;b&gt;SQ &lt;/b&gt;militant&lt;/h5&gt;&lt;/div&gt;&lt;hr/&gt;&lt;div&gt;&lt;h5&gt;&lt;b&gt;ECOLOGY&lt;/b&gt;&lt;/h5&gt;&lt;/div&gt;&lt;hr/&gt;&lt;div&gt;&lt;h5&gt;&lt;b&gt;Environment &lt;/b&gt; any (Plane of Shadow)&lt;/h5&gt;&lt;h5&gt;&lt;b&gt;Organization &lt;/b&gt;solitary, gang (2-5), family (6-13 plus 35% noncombatants, 1 cleric or witch shaman of 5th-8th level, and 1 fighter or barbarian chief of 7th-10th level), or company (14-33 plus 1 fighter or barbarian chief of 7th-10th level)&lt;/h5&gt;&lt;h5&gt;&lt;b&gt;Treasure &lt;/b&gt;standard (&lt;i&gt;+1 gold&lt;/i&gt; breastplate&lt;sup&gt;UC&lt;/sup&gt;, masterwork great terbutje&lt;sup&gt;UC&lt;/sup&gt;, gold jewelry and adornments worth 500 gp, other treasure)&lt;/h5&gt;&lt;/div&gt;&lt;hr/&gt;&lt;div&gt;&lt;h5&gt;&lt;b&gt;SPECIAL ABILITIES&lt;/b&gt;&lt;/h5&gt;&lt;/div&gt;&lt;hr/&gt;&lt;div&gt;&lt;/h5&gt;&lt;h5&gt;&lt;b&gt;Militant (Ex)&lt;/b&gt; A shadow giant is proficient in all simple weapons, all martial weapons, and one exotic weapon of its choice.  &lt;/h5&gt;&lt;h5&gt;&lt;b&gt;Shadow Cloak (Ex)&lt;/b&gt; Because of the shadow giant's connection with the Plane of Shadow, as a move action in any illumination other than direct sunlight, a shadow giant can cloak itself in moving shadows that act as the spell &lt;i&gt;blur&lt;/i&gt; for 1d6+6 rounds. It can use this ability three times per day.&lt;/h5&gt;&lt;h5&gt;&lt;sup&gt;UC&lt;/sup&gt; See Ultimate Combat.&lt;/h5&gt;&lt;/div&gt;&lt;br&gt;&lt;div&gt;&lt;h4&gt;&lt;p&gt;&lt;p&gt;Though their kind originated on the Plane of Shadow, several families of shadow giants have relocated to the wilder regions of Nidal at the invitation of the Umbral Court. They serve as a company of elite shock troops, kept a close secret and only used in operations where they are not expected to leave any survivors to tell the tale.  Most shadow giants are especially taciturn and keep to themselves when not called to duty by the Umbral Court. They keep their own counsel and practice their own mysterious religion, whose bloody rituals of autosacrifice and cannibalism are presided over by their bone-and-feather-adorned shamans atop short-stepped pyramids constructed of dark basalt blocks. On the Shadow Plane, families of shadow giants have been known to combine together to form greater tribes when times of war are at hand. Such an army arrayed upon the field of battle is often enough to make enemies sue for peace with offers of gold and prisoners for sacrifice.&lt;/p&gt;&lt;/h4&gt;&lt;/div&gt;</t>
  </si>
  <si>
    <t>UC See Ultimate Combat.</t>
  </si>
  <si>
    <t>Monkey Goblin</t>
  </si>
  <si>
    <t>Monkey goblin</t>
  </si>
  <si>
    <t>(1d12+1)</t>
  </si>
  <si>
    <t>Fort +3, Ref +4, Will +0; +2 vs. fear</t>
  </si>
  <si>
    <t>+2 vs. fear</t>
  </si>
  <si>
    <t>kukri +4 (1d3+2/18-20)</t>
  </si>
  <si>
    <t>shortbow +6 (1d4/x3) or  net +6 (entangle)</t>
  </si>
  <si>
    <t>Str 15, Dex 18, Con 13, Int 10, Wis 10, Cha 6</t>
  </si>
  <si>
    <t>Exotic Weapon Proficiency (net)</t>
  </si>
  <si>
    <t>Acrobatics +10, Climb +14, Perception +4, Stealth +11, Survival +4</t>
  </si>
  <si>
    <t>fast movement, prehensile tail</t>
  </si>
  <si>
    <t xml:space="preserve"> tropical forests (Mediogalti Island)</t>
  </si>
  <si>
    <t>solitary, raiding party (4-9), warband (10-16), or tribe (17+ plus 100% noncombatants; 1 tribal hunter of 3rd level per 20 adults, 1 or 2 war chiefs of 4th or 5th level, and 1 chieftain of 6th-8th level)</t>
  </si>
  <si>
    <t>NPC gear (leather armor, kukri, net, shortbow with 10 arrows, other treasure)</t>
  </si>
  <si>
    <t>This creature has the wide head and toothy mouth of a goblin with dappled green skin, simian hands and feet, and a long, ratlike tail.</t>
  </si>
  <si>
    <t>Prehensile Tail (Ex) All monkey goblins have long, flexible tails that they can use to carry objects. They cannot wield weapons with their tails, but the tails do allow them to retrieve small objects stowed on their persons as a swift action.</t>
  </si>
  <si>
    <t>Monkey goblins are an offshoot of the goblin race adapted for life in the high leafy canopies of Golarion's tropical forests. Equipped with ratlike prehensile tails, monkey goblins are as at home in the trees as they are on the ground.  Monkey goblins lead a savage lifestyle, and many take levels in the barbarian class, though warriors and fighters are also common among the race. While spellcasting classes are almost unheard of among them, monkey goblin shamans in the service of demon lords or other dark gods are given a respect by other monkey goblins that borders on fear.  MONKEY GOBLIN CHARACTERS (10 RP)  Monkey goblins are defined by their class levels-they do not have racial Hit Dice. All monkey goblins have the following racial traits.  +4 Dexterity, -2 Wisdom, -2 Charisma: Monkey goblins are fast, but foolishly impulsive and disagreeable.  Small: Monkey goblins are Small creatures and gain a +1 size bonus to their AC, a +1 size bonus on attack rolls, a -1 penalty to their CMD and on combat maneuver checks, and a +4 size bonus on Stealth checks.  Slow Speed: Monkey goblins have a base speed of 20 feet.  Low-Light Vision: Monkey goblins can see twice as far as humans in conditions of dim light.  Acrobatic: Monkey goblins gain a +2 racial bonus on Acrobatics and Stealth checks.  Fearless: Monkey goblins gain a +2 racial bonus on all saving throws against fear.  Natural Climber: Monkey goblins have a climb speed of 30 feet.  Prehensile Tail: See above.  Languages: Monkey goblins begin play speaking Goblin. Monkey goblins with high Intelligence scores can choose from the following: Common, Draconic, Dwarven, Gnoll, Gnome, Half ling, Orc.</t>
  </si>
  <si>
    <t>&lt;link rel="stylesheet"href="PF.css"&gt;&lt;div&gt;&lt;h2&gt;Goblin, Monkey&lt;/h2&gt;&lt;h3&gt;&lt;i&gt;This creature has the wide head and toothy mouth of a goblin with dappled green skin, simian hands and feet, and a long, ratlike tail.&lt;/i&gt;&lt;/h3&gt;&lt;br&gt;&lt;/div&gt;&lt;div class="heading"&gt;&lt;p class="alignleft"&gt;Monkey Goblin&lt;/p&gt;&lt;p class="alignright"&gt;CR 1/2&lt;/p&gt;&lt;div style="clear: both;"&gt;&lt;/div&gt;&lt;/div&gt;&lt;div&gt;&lt;h5&gt;&lt;b&gt;XP &lt;/b&gt;200&lt;/h5&gt;&lt;h5&gt;Monkey goblin barbarian 1&lt;/h5&gt;&lt;h5&gt;NE Small humanoid (goblinoid)&lt;/h5&gt;&lt;h5&gt;&lt;b&gt;Init &lt;/b&gt;+4; &lt;b&gt;Senses &lt;/b&gt;low-light vision; Perception +4&lt;/h5&gt;&lt;/div&gt;&lt;hr/&gt;&lt;div&gt;&lt;h5&gt;&lt;b&gt;DEFENSE&lt;/b&gt;&lt;/h5&gt;&lt;/div&gt;&lt;hr/&gt;&lt;div&gt;&lt;h5&gt;&lt;b&gt;AC &lt;/b&gt;17, touch 15, flat-footed 13 (+2 armor, +4 Dex, +1 size)&lt;/h5&gt;&lt;h5&gt;&lt;b&gt;hp &lt;/b&gt;13 (1d12+1)&lt;/h5&gt;&lt;h5&gt;&lt;b&gt;Fort &lt;/b&gt;+3, &lt;b&gt;Ref &lt;/b&gt;+4, &lt;b&gt;Will &lt;/b&gt;+0; +2 vs. fear&lt;/h5&gt;&lt;/div&gt;&lt;hr/&gt;&lt;div&gt;&lt;h5&gt;&lt;b&gt;OFFENSE&lt;/b&gt;&lt;/h5&gt;&lt;/div&gt;&lt;hr/&gt;&lt;div&gt;&lt;h5&gt;&lt;b&gt;Spd &lt;/b&gt;30 ft., climb 30 ft.&lt;/h5&gt;&lt;h5&gt;&lt;b&gt;Melee &lt;/b&gt;kukri +4 (1d3+2/18-20)&lt;/h5&gt;&lt;h5&gt;&lt;b&gt;Ranged &lt;/b&gt;shortbow +6 (1d4/x3) or &lt;/br&gt; net +6 (entangle)&lt;/h5&gt;&lt;h5&gt;&lt;b&gt;Space &lt;/b&gt;5 ft.; &lt;b&gt;Reach &lt;/b&gt;5 ft.&lt;/h5&gt;&lt;h5&gt;&lt;b&gt;Special Attacks &lt;/b&gt;rage (5 rounds/day)&lt;/h5&gt;&lt;/div&gt;&lt;hr/&gt;&lt;div&gt;&lt;h5&gt;&lt;b&gt;STATISTICS&lt;/b&gt;&lt;/h5&gt;&lt;/div&gt;&lt;hr/&gt;&lt;div&gt;&lt;h5&gt;&lt;b&gt;Str &lt;/b&gt;15, &lt;b&gt;Dex &lt;/b&gt;18, &lt;b&gt;Con &lt;/b&gt;13, &lt;b&gt;Int &lt;/b&gt; 10, &lt;b&gt;Wis &lt;/b&gt;10, &lt;b&gt;Cha &lt;/b&gt;6&lt;/h5&gt;&lt;h5&gt;&lt;b&gt;Base Atk &lt;/b&gt;+1; &lt;b&gt;CMB &lt;/b&gt;+2; &lt;b&gt;CMD &lt;/b&gt;16&lt;/h5&gt;&lt;h5&gt;&lt;b&gt;Feats &lt;/b&gt;Exotic Weapon Proficiency (net)&lt;/h5&gt;&lt;h5&gt;&lt;b&gt;Skills &lt;/b&gt;Acrobatics +10, Climb +14, Perception +4, Stealth +11, Survival +4; &lt;b&gt;Racial Modifiers &lt;/b&gt;+2 Acrobatics, +2 Stealth&lt;/h5&gt;&lt;h5&gt;&lt;b&gt;Languages &lt;/b&gt;Goblin&lt;/h5&gt;&lt;h5&gt;&lt;b&gt;SQ &lt;/b&gt;fast movement, prehensile tail&lt;/h5&gt;&lt;/div&gt;&lt;hr/&gt;&lt;div&gt;&lt;h5&gt;&lt;b&gt;ECOLOGY&lt;/b&gt;&lt;/h5&gt;&lt;/div&gt;&lt;hr/&gt;&lt;div&gt;&lt;h5&gt;&lt;b&gt;Environment &lt;/b&gt; tropical forests (Mediogalti Island)&lt;/h5&gt;&lt;h5&gt;&lt;b&gt;Organization &lt;/b&gt;solitary, raiding party (4-9), warband (10-16), or tribe (17+ plus 100% noncombatants; 1 tribal hunter of 3rd level per 20 adults, 1 or 2 war chiefs of 4th or 5th level, and 1 chieftain of 6th-8th level)&lt;/h5&gt;&lt;h5&gt;&lt;b&gt;Treasure &lt;/b&gt;NPC gear (leather armor, kukri, net, shortbow with 10 arrows, other treasure)&lt;/h5&gt;&lt;/div&gt;&lt;hr/&gt;&lt;div&gt;&lt;h5&gt;&lt;b&gt;SPECIAL ABILITIES&lt;/b&gt;&lt;/h5&gt;&lt;/div&gt;&lt;hr/&gt;&lt;div&gt;&lt;/h5&gt;&lt;h5&gt;&lt;b&gt;Prehensile Tail&lt;/b&gt; (Ex)&lt;/b&gt; All monkey goblins have long, flexible tails that they can use to carry objects. They cannot wield weapons with their tails, but the tails do allow them to retrieve small objects stowed on their persons as a swift action.&lt;/h5&gt;&lt;/div&gt;&lt;br&gt;&lt;div&gt;&lt;h4&gt;&lt;p&gt;&lt;p&gt;Monkey goblins are an offshoot of the goblin race adapted for life in the high leafy canopies of Golarion's tropical forests. Equipped with ratlike prehensile tails, monkey goblins are as at home in the trees as they are on the ground.  Monkey goblins lead a savage lifestyle, and many take levels in the barbarian class, though warriors and fighters are also common among the race. While spellcasting classes are almost unheard of among them, monkey goblin shamans in the service of demon lords or other dark gods are given a respect by other monkey goblins that borders on fear.  &lt;br&gt;&lt;b&gt;MONKEY GOBLIN CHARACTERS (10 RP)&lt;/b&gt;&lt;br&gt;  Monkey goblins are defined by their class levels-they do not have racial Hit Dice. All monkey goblins have the following racial traits.  &lt;br&gt;&lt;b&gt;+4 Dexterity, -2 Wisdom, -2 Charisma:&lt;/b&gt; Monkey goblins are fast, but foolishly impulsive and disagreeable.  &lt;br&gt;&lt;b&gt;Small:&lt;/b&gt; Monkey goblins are Small creatures and gain a +1 size bonus to their AC, a +1 size bonus on attack rolls, a -1 penalty to their CMD and on combat maneuver checks, and a +4 size bonus on Stealth checks.  &lt;br&gt;&lt;b&gt;Slow Speed:&lt;/b&gt; Monkey goblins have a base speed of 20 feet.  &lt;br&gt;&lt;b&gt;Low-Light Vision:&lt;/b&gt; Monkey goblins can see twice as far as humans in conditions of dim light.  &lt;br&gt;&lt;b&gt;Acrobatic:&lt;/b&gt; Monkey goblins gain a +2 racial bonus on Acrobatics and Stealth checks.  &lt;br&gt;&lt;b&gt;Fearless:&lt;/b&gt; Monkey goblins gain a +2 racial bonus on all saving throws against fear.  &lt;br&gt;&lt;b&gt;Natural Climber:&lt;/b&gt; Monkey goblins have a climb speed of 30 feet.  Prehensile Tail: See above.  &lt;br&gt;&lt;b&gt;Languages:&lt;/b&gt; Monkey goblins begin play speaking Goblin. Monkey goblins with high Intelligence scores can choose from the following: Common, Draconic, Dwarven, Gnoll, Gnome, Half ling, Orc.&lt;/p&gt;&lt;/h4&gt;&lt;/div&gt;</t>
  </si>
  <si>
    <t>Marrowstone Golem</t>
  </si>
  <si>
    <t>necrotic field (30 ft.)</t>
  </si>
  <si>
    <t>2 slams +14 (2d6+5 plus 2d6 negative energy)</t>
  </si>
  <si>
    <t>Str 20, Dex 11, Con -, Int -, Wis 11, Cha 1</t>
  </si>
  <si>
    <t>Thin veins of black rock crisscross the frame of this hulking construct.</t>
  </si>
  <si>
    <t>Create Spawn (Su) Any humanoid creature that is slain by a marrowstone golem rises from death as a free-willed ghoul in 24 hours. A creature with four or more class levels rises as a ghast instead. In either case, the ghoul or ghast has a 25% chance of retaining whatever class levels it had in life.  Immunity to Magic (Su) A marrowstone golem is immune to any spell or spell-like ability that allows spell resistance. In addition, certain spells and effects function differently against the golem, as noted below.  • A transmute rock to mud spell slows a marrowstone golem (as the slow spell) for 2d6 rounds, with no saving throw.  • Effects that heal undead heal half that amount of damage to a marrowstone golem, to a limit of its full normal hit points.  • A marrowstone golem that fails its save against a magical attack that deals positive energy damage (including the channel energy ability when used to harm undead, but not when used to heal living creatures) does not take any damage from the attack, but it loses its create spawn ability, its necrotic field aura, and the negative energy damage from its slam attack for 1d4 rounds.  Necrotic Field (Su) Undead within 30 feet of a marrowstone golem gain a +2 resistance bonus on saving throws, increase the save DCs of their extraordinary and supernatural abilities by 2, and gain a +4 bonus to channel resistance. Positive energy effects cause only half damage to a creature within the marrowstone golem's aura. Their aura particularly strengthens ghouls and ghasts, giving them a +2 bonus on attack and weapon damage rolls.</t>
  </si>
  <si>
    <t>Carved from rock hewn from the marrowstone mines of Sekamina, these golems amplify the magical radiation emitted by veins of lazurite. They can only be crafted within the necropolis of Nemret Noktoria, land of ghouls, for lazurite brought beyond its boundaries loses its potency. Binding the lazurite into the body of the golem stabilizes it and lets the construct leave the boundaries of the ghoulish city with its fell powers intact.  Though the ghouls guard the secrets of making a marrowstone golem, they are sometimes known to trade their handiwork with outsiders.  CONSTRUCTION  A marrowstone golem's body is chiseled from a single block of marrowstone weighing at least 2,500 pounds. Marrowstone can only be found in the necropolis of Nemret Noktoria in the Darklands realm of Sekamina. Preparing the stone requires the use of exotic unguents that cost 2,500 gp.  Marrowstone Golem  CL 11th; Price 42,500 gp  CONSTRUCTION  Requirements Craft Construct, animate object, antilife shell, create undead, creator must be caster level 11th; Skill Craft (sculpture) or Craft (stonemasonry) DC 21; Cost 22,500 gp</t>
  </si>
  <si>
    <t>&lt;link rel="stylesheet"href="PF.css"&gt;&lt;div&gt;&lt;h2&gt;Golem, Marrowstone&lt;/h2&gt;&lt;h3&gt;&lt;i&gt;Thin veins of black rock crisscross the frame of this hulking construct.&lt;/i&gt;&lt;/h3&gt;&lt;br&gt;&lt;/div&gt;&lt;div class="heading"&gt;&lt;p class="alignleft"&gt;Marrowstone Golem&lt;/p&gt;&lt;p class="alignright"&gt;CR 8&lt;/p&gt;&lt;div style="clear: both;"&gt;&lt;/div&gt;&lt;/div&gt;&lt;div&gt;&lt;h5&gt;&lt;b&gt;XP &lt;/b&gt;4,800&lt;/h5&gt;&lt;h5&gt;N Large construct &lt;/h5&gt;&lt;h5&gt;&lt;b&gt;Init &lt;/b&gt;+0; &lt;b&gt;Senses &lt;/b&gt;darkvision 60 ft., low-light vision; Perception +0&lt;/h5&gt;&lt;h5&gt;&lt;b&gt;Aura &lt;/b&gt;necrotic field (30 ft.)&lt;/h5&gt;&lt;/div&gt;&lt;hr/&gt;&lt;div&gt;&lt;h5&gt;&lt;b&gt;DEFENSE&lt;/b&gt;&lt;/h5&gt;&lt;/div&gt;&lt;hr/&gt;&lt;div&gt;&lt;h5&gt;&lt;b&gt;AC &lt;/b&gt;21, touch 9, flat-footed 21 (+12 natural, -1 size)&lt;/h5&gt;&lt;h5&gt;&lt;b&gt;hp &lt;/b&gt;85 (10d10+30)&lt;/h5&gt;&lt;h5&gt;&lt;b&gt;Fort &lt;/b&gt;+3, &lt;b&gt;Ref &lt;/b&gt;+3, &lt;b&gt;Will &lt;/b&gt;+3&lt;/h5&gt;&lt;h5&gt;&lt;b&gt;DR &lt;/b&gt;10/adamantine; &lt;b&gt;Immune &lt;/b&gt;construct traits, magic&lt;/h5&gt;&lt;/div&gt;&lt;hr/&gt;&lt;div&gt;&lt;h5&gt;&lt;b&gt;OFFENSE&lt;/b&gt;&lt;/h5&gt;&lt;/div&gt;&lt;hr/&gt;&lt;div&gt;&lt;h5&gt;&lt;b&gt;Spd &lt;/b&gt;30 ft.&lt;/h5&gt;&lt;h5&gt;&lt;b&gt;Melee &lt;/b&gt;2 slams +14 (2d6+5 plus 2d6 negative energy)&lt;/h5&gt;&lt;h5&gt;&lt;b&gt;Space &lt;/b&gt;10 ft.; &lt;b&gt;Reach &lt;/b&gt;10 ft.&lt;/h5&gt;&lt;h5&gt;&lt;b&gt;Special Attacks &lt;/b&gt;create spawn&lt;/h5&gt;&lt;/div&gt;&lt;hr/&gt;&lt;div&gt;&lt;h5&gt;&lt;b&gt;STATISTICS&lt;/b&gt;&lt;/h5&gt;&lt;/div&gt;&lt;hr/&gt;&lt;div&gt;&lt;h5&gt;&lt;b&gt;Str &lt;/b&gt;20, &lt;b&gt;Dex &lt;/b&gt;11, &lt;b&gt;Con &lt;/b&gt;-, &lt;b&gt;Int &lt;/b&gt; -, &lt;b&gt;Wis &lt;/b&gt;11, &lt;b&gt;Cha &lt;/b&gt;1&lt;/h5&gt;&lt;h5&gt;&lt;b&gt;Base Atk &lt;/b&gt;+10; &lt;b&gt;CMB &lt;/b&gt;+16; &lt;b&gt;CMD &lt;/b&gt;26&lt;/h5&gt;&lt;/div&gt;&lt;hr/&gt;&lt;div&gt;&lt;h5&gt;&lt;b&gt;ECOLOGY&lt;/b&gt;&lt;/h5&gt;&lt;/div&gt;&lt;hr/&gt;&lt;div&gt;&lt;h5&gt;&lt;b&gt;Environment &lt;/b&gt; any underground (Darklands)&lt;/h5&gt;&lt;h5&gt;&lt;b&gt;Organization &lt;/b&gt;solitary or gang (2-5)&lt;/h5&gt;&lt;h5&gt;&lt;b&gt;Treasure &lt;/b&gt;none&lt;/h5&gt;&lt;/div&gt;&lt;hr/&gt;&lt;div&gt;&lt;h5&gt;&lt;b&gt;SPECIAL ABILITIES&lt;/b&gt;&lt;/h5&gt;&lt;/div&gt;&lt;hr/&gt;&lt;div&gt;&lt;/h5&gt;&lt;h5&gt;&lt;b&gt;Create Spawn (Su)&lt;/b&gt; Any humanoid creature that is slain by a marrowstone golem rises from death as a free-willed ghoul in 24 hours. A creature with four or more class levels rises as a ghast instead. In either case, the ghoul or ghast has a 25% chance of retaining whatever class levels it had in life.  &lt;/h5&gt;&lt;h5&gt;&lt;b&gt;Immunity to Magic (Su)&lt;/b&gt; A marrowstone golem is immune to any spell or spell-like ability that allows spell resistance. In addition, certain spells and effects function differently against the golem, as noted below.  &lt;ul&gt;&lt;li&gt; A &lt;i&gt;transmute rock to mud&lt;/i&gt; spell &lt;i&gt;slow&lt;/i&gt;s a marrowstone golem (as the &lt;i&gt;slow&lt;/i&gt; spell) for 2d6 rounds, with no saving throw.  &lt;li&gt; Effects that heal undead heal half that amount of damage to a marrowstone golem, to a limit of its full normal hit points.  &lt;li&gt; A marrowstone golem that fails its save against a magical attack that deals positive energy damage (including the channel energy ability when used to harm undead, but not when used to heal living creatures) does not take any damage from the attack, but it loses its create spawn ability, its necrotic field aura, and the negative energy damage from its slam attack for 1d4 rounds.  &lt;/h5&gt;&lt;h5&gt;&lt;b&gt;Necrotic Field (Su)&lt;/b&gt; Undead within 30 feet of a marrowstone golem gain a +2 resistance bonus on saving throws, increase the save DCs of their extraordinary and supernatural abilities by 2, and gain a +4 bonus to channel resistance. Positive energy effects cause only half damage to a creature within the marrowstone golem's aura. Their aura particularly strengthens ghouls and ghasts, giving them a +2 bonus on attack and weapon damage rolls.&lt;/ul&gt;&lt;/h5&gt;&lt;/div&gt;&lt;br&gt;&lt;div&gt;&lt;h4&gt;&lt;p&gt;&lt;p&gt;Carved from rock hewn from the marrowstone mines of Sekamina, these golems amplify the magical radiation emitted by veins of lazurite. They can only be crafted within the necropolis of Nemret Noktoria, land of ghouls, for lazurite brought beyond its boundaries loses its potency. Binding the lazurite into the body of the golem stabilizes it and lets the construct leave the boundaries of the ghoulish city with its fell powers intact.  Though the ghouls guard the secrets of making a marrowstone golem, they are sometimes known to trade their handiwork with outsiders.  &lt;/h5&gt;&lt;h5&gt;&lt;b&gt;CONSTRUCTION &lt;/b&gt; A marrowstone golem's body is chiseled from a single block of marrowstone weighing at least 2,500 pounds. Marrowstone can only be found in the necropolis of Nemret Noktoria in the Darklands realm of Sekamina. Preparing the stone requires the use of exotic unguents that cost 2,500 gp.  &lt;/h5&gt;&lt;h5&gt;&lt;b&gt;Marrowstone Golem &lt;/b&gt; &lt;/h5&gt;&lt;h5&gt;&lt;b&gt;CL &lt;/b&gt;11th; &lt;/h5&gt;&lt;h5&gt;&lt;b&gt;Price &lt;/b&gt;42,500 gp  &lt;/h5&gt;&lt;h5&gt;&lt;b&gt;CONSTRUCTION &lt;/b&gt; &lt;/h5&gt;&lt;h5&gt;&lt;b&gt;Requirements &lt;/b&gt;Craft Construct, &lt;i&gt;animate object&lt;/i&gt;, &lt;i&gt;antilife shell&lt;/i&gt;, &lt;i&gt;create undead&lt;/i&gt;, creator must be caster level 11th; &lt;/h5&gt;&lt;h5&gt;&lt;b&gt;Skill &lt;/b&gt;Craft (sculpture) or Craft (stonemasonry) DC 21; &lt;/h5&gt;&lt;h5&gt;&lt;b&gt;Cost &lt;/b&gt;22,500 gp&lt;/p&gt;&lt;/h4&gt;&lt;/div&gt;</t>
  </si>
  <si>
    <t>Noqual Golem</t>
  </si>
  <si>
    <t>impeded magic (60 ft.)</t>
  </si>
  <si>
    <t>(25d10+65)</t>
  </si>
  <si>
    <t>Fort +8, Ref +10, Will +8; +8 vs. spells, spell-like abilities, and supernatural abilities</t>
  </si>
  <si>
    <t>+8 vs. spells, spell-like abilities, and supernatural abilities</t>
  </si>
  <si>
    <t>2 slams +36 (4d8+19/19-20 plus spell sunder)</t>
  </si>
  <si>
    <t>construct bane</t>
  </si>
  <si>
    <t>Str 36, Dex 15, Con -, Int -, Wis 11, Cha 1</t>
  </si>
  <si>
    <t xml:space="preserve"> any (Numeria, Thassilon)</t>
  </si>
  <si>
    <t>Pale green metal makes up the body of this automaton. Despite its towering size, it moves with lithe quickness.</t>
  </si>
  <si>
    <t>Construct Bane (Ex) A noqual golem deals an additional 2d6 points of damage against constructs (except other noqual golems) and undead created by feats or spells.  Immunity to Magic (Su) A noqual golem is immune to and absorbs any spell or spell-like ability that allows spell resistance. In addition, certain spells and effects function differently against the creature, as noted below.  • A magical attack that deals electricity damage slows a noqual golem (as the slow spell) for 3 rounds, with no saving throw. If the golem is under a haste effect, the attack breaks the haste effect instead.  • A mage's disjunction spell staggers a noqual golem and negates its impeded magic ability for 1d4 rounds.  Impeded Magic (Su) To successfully cast a spell within 60 feet of a noqual golem, a caster must make a concentration check (DC 25 + the level of the spell being cast). If the check fails, the noqual golem absorbs the spell.  Powerful Blows (Ex) A noqual golem inflicts 1-1/2 times its Strength bonus and threatens a critical hit on a 19-20 with its slam attacks.  Spell Absorption (Su) A noqual golem absorbs any spells blocked or dispelled by its impeded magic, immunity to magic, and spell sunder abilities. It heals 5 points of damage for every spell level absorbed. If the amount of healing would cause the golem to exceed its full normal hit points, it gains any excess as temporary hit points. Absorbing a spell gives the golem the benefits of haste (as the spell) for 1 round per spell level.  Spell Sunder (Su) A creature struck by a noqual golem's slam attack is targeted by dispel magic (CL 18th). It absorbs any spells so dispelled.</t>
  </si>
  <si>
    <t>The construction of a noqual golem requires both a considerable supply of the skymetal noqual and the skill to overcome noqual's antipathy to dweomers. The resulting golem resembles an iron golem, but is larger and more nimble. Noqual golems impede magic by their mere presence, and their touch disrupts spells and magical constructs.  Nearly all noqual on Golarion lies under Numerian control. The artificers of Numeria prefer tinkering with technological constructs rather than magical ones, but nonetheless Furkas Xoud was believed to have created a noqual golem. Another is thought to serve the sorcerers of Starfall as a fail-safe should their technology prove inadequate. A cabal of cyphermages has taken advantage of the recent discovery of noqual near Riddleport to commence work on their own magic-stealing golem.  CONSTRUCTION  A noqual golem's body is sculpted from 30,000 pounds of iron alloyed with 1,000 pounds of noqual at the staggering cost of 53,000 gp.  Noqual Golem  CL 18th; Price 253,000 gp  CONSTRUCTION  Requirements Craft Construct, geas/quest, greater dispel magic, polymorph any object, wish, creator must be caster level 18th; Skill Craft (armor) or Craft (weapons) DC 26; Cost 153,000 gp</t>
  </si>
  <si>
    <t>&lt;link rel="stylesheet"href="PF.css"&gt;&lt;div&gt;&lt;h2&gt;Golem, Noqual&lt;/h2&gt;&lt;h3&gt;&lt;i&gt;Pale green metal makes up the body of this automaton. Despite its towering size, it moves with lithe quickness.&lt;/i&gt;&lt;/h3&gt;&lt;br&gt;&lt;/div&gt;&lt;div class="heading"&gt;&lt;p class="alignleft"&gt;Noqual Golem&lt;/p&gt;&lt;p class="alignright"&gt;CR 18&lt;/p&gt;&lt;div style="clear: both;"&gt;&lt;/div&gt;&lt;/div&gt;&lt;div&gt;&lt;h5&gt;&lt;b&gt;XP &lt;/b&gt;153,600&lt;/h5&gt;&lt;h5&gt;N Huge construct &lt;/h5&gt;&lt;h5&gt;&lt;b&gt;Init &lt;/b&gt;+2; &lt;b&gt;Senses &lt;/b&gt;darkvision 60 ft., low-light vision; Perception +0&lt;/h5&gt;&lt;h5&gt;&lt;b&gt;Aura &lt;/b&gt;impeded magic (60 ft.)&lt;/h5&gt;&lt;/div&gt;&lt;hr/&gt;&lt;div&gt;&lt;h5&gt;&lt;b&gt;DEFENSE&lt;/b&gt;&lt;/h5&gt;&lt;/div&gt;&lt;hr/&gt;&lt;div&gt;&lt;h5&gt;&lt;b&gt;AC &lt;/b&gt;32, touch 10, flat-footed 30 (+2 Dex, +22 natural, -2 size)&lt;/h5&gt;&lt;h5&gt;&lt;b&gt;hp &lt;/b&gt;202 (25d10+65)&lt;/h5&gt;&lt;h5&gt;&lt;b&gt;Fort &lt;/b&gt;+8, &lt;b&gt;Ref &lt;/b&gt;+10, &lt;b&gt;Will &lt;/b&gt;+8; +8 vs. spells, spell-like abilities, and supernatural abilities&lt;/h5&gt;&lt;h5&gt;&lt;b&gt;Defensive Abilities &lt;/b&gt;spell absorption; &lt;b&gt;DR &lt;/b&gt;15/adamantine; &lt;b&gt;Immune &lt;/b&gt;construct traits, magic&lt;/h5&gt;&lt;/div&gt;&lt;hr/&gt;&lt;div&gt;&lt;h5&gt;&lt;b&gt;OFFENSE&lt;/b&gt;&lt;/h5&gt;&lt;/div&gt;&lt;hr/&gt;&lt;div&gt;&lt;h5&gt;&lt;b&gt;Spd &lt;/b&gt;40 ft.&lt;/h5&gt;&lt;h5&gt;&lt;b&gt;Melee &lt;/b&gt;2 slams +36 (4d8+19/19-20 plus spell sunder)&lt;/h5&gt;&lt;h5&gt;&lt;b&gt;Space &lt;/b&gt;15 ft.; &lt;b&gt;Reach &lt;/b&gt;15 ft.&lt;/h5&gt;&lt;h5&gt;&lt;b&gt;Special Attacks &lt;/b&gt;construct bane&lt;/h5&gt;&lt;/div&gt;&lt;hr/&gt;&lt;div&gt;&lt;h5&gt;&lt;b&gt;STATISTICS&lt;/b&gt;&lt;/h5&gt;&lt;/div&gt;&lt;hr/&gt;&lt;div&gt;&lt;h5&gt;&lt;b&gt;Str &lt;/b&gt;36, &lt;b&gt;Dex &lt;/b&gt;15, &lt;b&gt;Con &lt;/b&gt;-, &lt;b&gt;Int &lt;/b&gt; -, &lt;b&gt;Wis &lt;/b&gt;11, &lt;b&gt;Cha &lt;/b&gt;1&lt;/h5&gt;&lt;h5&gt;&lt;b&gt;Base Atk &lt;/b&gt;+25; &lt;b&gt;CMB &lt;/b&gt;+40; &lt;b&gt;CMD &lt;/b&gt;52&lt;/h5&gt;&lt;h5&gt;&lt;b&gt;Feats &lt;/b&gt;Toughness&lt;sup&gt;B&lt;/sup&gt;&lt;/h5&gt;&lt;/div&gt;&lt;hr/&gt;&lt;div&gt;&lt;h5&gt;&lt;b&gt;ECOLOGY&lt;/b&gt;&lt;/h5&gt;&lt;/div&gt;&lt;hr/&gt;&lt;div&gt;&lt;h5&gt;&lt;b&gt;Environment &lt;/b&gt; any (Numeria, Thassilon)&lt;/h5&gt;&lt;h5&gt;&lt;b&gt;Organization &lt;/b&gt;solitary or pair&lt;/h5&gt;&lt;h5&gt;&lt;b&gt;Treasure &lt;/b&gt;none&lt;/h5&gt;&lt;/div&gt;&lt;hr/&gt;&lt;div&gt;&lt;h5&gt;&lt;b&gt;SPECIAL ABILITIES&lt;/b&gt;&lt;/h5&gt;&lt;/div&gt;&lt;hr/&gt;&lt;div&gt;&lt;/h5&gt;&lt;h5&gt;&lt;b&gt;Construct Bane (Ex)&lt;/b&gt; A noqual golem deals an additional 2d6 points of damage against constructs (except other noqual golems) and undead created by feats or spells.  &lt;/h5&gt;&lt;h5&gt;&lt;b&gt;Immunity to Magic (Su)&lt;/b&gt; A noqual golem is immune to and absorbs any spell or spell-like ability that allows spell resistance. In addition, certain spells and effects function differently against the creature, as noted below.  &lt;ul&gt;&lt;li&gt; A magical attack that deals electricity damage &lt;i&gt;slow&lt;/i&gt;s a noqual golem (as the &lt;i&gt;slow&lt;/i&gt; spell) for 3 rounds, with no saving throw. If the golem is under a &lt;i&gt;haste&lt;/i&gt; effect, the attack breaks the &lt;i&gt;haste&lt;/i&gt; effect instead.  &lt;li&gt; A &lt;i&gt;mage's disjunction&lt;/i&gt; spell staggers a noqual golem and negates its impeded magic ability for 1d4 rounds.  &lt;/h5&gt;&lt;h5&gt;&lt;b&gt;Impeded Magic (Su)&lt;/b&gt; To successfully cast a spell within 60 feet of a noqual golem, a caster must make a concentration check (DC 25 + the level of the spell being cast). If the check fails, the noqual golem absorbs the spell.  &lt;/h5&gt;&lt;h5&gt;&lt;b&gt;Powerful Blows (Ex)&lt;/b&gt; A noqual golem inflicts 1-1/2 times its Strength bonus and threatens a critical hit on a 19-20 with its slam attacks.  &lt;/h5&gt;&lt;h5&gt;&lt;b&gt;Spell Absorption (Su)&lt;/b&gt; A noqual golem absorbs any spells blocked or dispelled by its impeded magic, immunity to magic, and spell sunder abilities. It heals 5 points of damage for every spell level absorbed. If the amount of healing would cause the golem to exceed its full normal hit points, it gains any excess as temporary hit points. Absorbing a spell gives the golem the benefits of &lt;i&gt;haste&lt;/i&gt; (as the spell) for 1 round per spell level.  &lt;/h5&gt;&lt;h5&gt;&lt;b&gt;Spell Sunder (Su)&lt;/b&gt; A creature struck by a noqual golem's slam attack is targeted by &lt;i&gt;dispel magic&lt;/i&gt; (CL 18th). It absorbs any spells so dispelled.&lt;/ul&gt;&lt;/h5&gt;&lt;/div&gt;&lt;br&gt;&lt;div&gt;&lt;h4&gt;&lt;p&gt;&lt;p&gt;The construction of a noqual golem requires both a considerable supply of the skymetal noqual and the skill to overcome noqual's antipathy to dweomers. The resulting golem resembles an iron golem, but is larger and more nimble. Noqual golems impede magic by their mere presence, and their touch disrupts spells and magical constructs.  Nearly all noqual on Golarion lies under Numerian control. The artificers of Numeria prefer tinkering with technological constructs rather than magical ones, but nonetheless Furkas Xoud was believed to have created a noqual golem. Another is thought to serve the sorcerers of Starfall as a fail-safe should their technology prove inadequate. A cabal of cyphermages has taken advantage of the recent discovery of noqual near Riddleport to commence work on their own magic-stealing golem.  &lt;/h5&gt;&lt;h5&gt;&lt;b&gt;CONSTRUCTION &lt;/b&gt; A noqual golem's body is sculpted from 30,000 pounds of iron alloyed with 1,000 pounds of noqual at the staggering cost of 53,000 gp.  &lt;/h5&gt;&lt;h5&gt;&lt;b&gt;Noqual Golem &lt;/b&gt; &lt;/h5&gt;&lt;h5&gt;&lt;b&gt;CL &lt;/b&gt;18th; &lt;/h5&gt;&lt;h5&gt;&lt;b&gt;Price &lt;/b&gt;253,000 gp  &lt;/h5&gt;&lt;h5&gt;&lt;b&gt;CONSTRUCTION &lt;/b&gt; &lt;/h5&gt;&lt;h5&gt;&lt;b&gt;Requirements &lt;/b&gt;Craft Construct, &lt;i&gt;geas/quest&lt;/i&gt;, greater &lt;i&gt;dispel magic&lt;/i&gt;, &lt;i&gt;polymorph any object&lt;/i&gt;, &lt;i&gt;wish&lt;/i&gt;, creator must be caster level 18th; &lt;/h5&gt;&lt;h5&gt;&lt;b&gt;Skill &lt;/b&gt;Craft (armor) or Craft (weapons) DC 26; &lt;/h5&gt;&lt;h5&gt;&lt;b&gt;Cost &lt;/b&gt;153,000 gp&lt;/p&gt;&lt;/h4&gt;&lt;/div&gt;</t>
  </si>
  <si>
    <t>Quantium Golem</t>
  </si>
  <si>
    <t>darkvision 60 ft., link, low-light vision; Perception +0</t>
  </si>
  <si>
    <t>37, touch 4, flat-footed 37</t>
  </si>
  <si>
    <t>(-2 Dex, +33 natural, -4 size)</t>
  </si>
  <si>
    <t>(30d10+210)</t>
  </si>
  <si>
    <t>20/adamantine and bludgeoning</t>
  </si>
  <si>
    <t>+5 bastard sword +46/+41/+36/+31 (4d8+20/19-20)</t>
  </si>
  <si>
    <t>eldritch surge</t>
  </si>
  <si>
    <t>Str 40, Dex 7, Con -, Int -, Wis 11, Cha 1</t>
  </si>
  <si>
    <t>Whirlwind AttackB</t>
  </si>
  <si>
    <t>urban defender</t>
  </si>
  <si>
    <t xml:space="preserve"> any (Quantium)</t>
  </si>
  <si>
    <t>standard (+5 bastard sword, other treasure)</t>
  </si>
  <si>
    <t>This towering metal construct crackles with eldritch energy and wields an immense sword in its hands.</t>
  </si>
  <si>
    <t>Eldritch Surge (Su) A Quantium golem can hurl a lance of eldritch energy that deals 30d6 points of damage to all creatures in a 240-foot line (Reflex DC 25 for half). The crimson Quantium golem deals half electricity and half fire damage, and slows a creature (as the slow spell) that fails its save for 2d4 rounds. The green Quantium golem deals half acid and half fire damage, and nauseates any creature that fails its save for 1d4 rounds. The save DC is Constitution-based.  Immunity to Magic (Ex) A Quantium golem is immune to any spell or spell-like ability that allows spell resistance. In addition, certain spells and effects function differently against the creature, as noted.  • A magical attack that deals cold damage against the crimson golem or electricity damage against the green golem slows it (as the slow spell) for 1 round, with no saving throw.  • A Quantium golem and its equipment are immune to rust attacks.  Link (Su) Each Quantium golem always knows the exact location of the other.  Urban Defender (Su) A Quantium golem gains 150 bonus hit points as long as it's within 1 mile of the city. If it moves beyond this range, it loses these bonus hit points.</t>
  </si>
  <si>
    <t>Around the perimeter of Quantium, two immense golems march a patrol uninterrupted since the days of the archmage Nex himself. They stand as mirror images of each other, one crimson in hue and bearing a sword in the right hand, the other green and with sword in the left. Legend holds that Nex crafted the golems to defend his capital during a time of desperate struggle in which he foresaw his own absence.  The golems only pause in their unending patrol if attacked or obstructed, and then only until they eliminate or circumvent the obstacle, whichever is most direct. The golems always patrol at opposite ends of the city, marching counterclockwise and pausing if their partner is interrupted. They last broke from patrolling in 576 ar, when they fought the Gebbite horde in the very battle in which Nex vanished from Golarion.  CONSTRUCTION  The secret of the Quantium golems' construction vanished with their creator, the archmage Nex.</t>
  </si>
  <si>
    <t>&lt;link rel="stylesheet"href="PF.css"&gt;&lt;div&gt;&lt;h2&gt;Golem, Quantium&lt;/h2&gt;&lt;h3&gt;&lt;i&gt;This towering metal construct crackles with eldritch energy and wields an immense sword in its hands.&lt;/i&gt;&lt;/h3&gt;&lt;br&gt;&lt;/div&gt;&lt;div class="heading"&gt;&lt;p class="alignleft"&gt;Quantium Golem&lt;/p&gt;&lt;p class="alignright"&gt;CR 20&lt;/p&gt;&lt;div style="clear: both;"&gt;&lt;/div&gt;&lt;/div&gt;&lt;div&gt;&lt;h5&gt;&lt;b&gt;XP &lt;/b&gt;307,200&lt;/h5&gt;&lt;h5&gt;N Gargantuan construct &lt;/h5&gt;&lt;h5&gt;&lt;b&gt;Init &lt;/b&gt;-2; &lt;b&gt;Senses &lt;/b&gt;darkvision 60 ft., link, low-light vision; Perception +0&lt;/h5&gt;&lt;/div&gt;&lt;hr/&gt;&lt;div&gt;&lt;h5&gt;&lt;b&gt;DEFENSE&lt;/b&gt;&lt;/h5&gt;&lt;/div&gt;&lt;hr/&gt;&lt;div&gt;&lt;h5&gt;&lt;b&gt;AC &lt;/b&gt;37, touch 4, flat-footed 37 (-2 Dex, +33 natural, -4 size)&lt;/h5&gt;&lt;h5&gt;&lt;b&gt;hp &lt;/b&gt;375 (30d10+210)&lt;/h5&gt;&lt;h5&gt;&lt;b&gt;Fort &lt;/b&gt;+10, &lt;b&gt;Ref &lt;/b&gt;+8, &lt;b&gt;Will &lt;/b&gt;+10&lt;/h5&gt;&lt;h5&gt;&lt;b&gt;DR &lt;/b&gt;20/adamantine and bludgeoning; &lt;b&gt;Immune &lt;/b&gt;construct traits, magic&lt;/h5&gt;&lt;/div&gt;&lt;hr/&gt;&lt;div&gt;&lt;h5&gt;&lt;b&gt;OFFENSE&lt;/b&gt;&lt;/h5&gt;&lt;/div&gt;&lt;hr/&gt;&lt;div&gt;&lt;h5&gt;&lt;b&gt;Spd &lt;/b&gt;20 ft.&lt;/h5&gt;&lt;h5&gt;&lt;b&gt;Melee &lt;/b&gt;&lt;i&gt;&lt;i&gt;+5 bastard sword&lt;/i&gt;&lt;/i&gt; +46/+41/+36/+31 (4d8+20/19-20)&lt;/h5&gt;&lt;h5&gt;&lt;b&gt;Space &lt;/b&gt;20 ft.; &lt;b&gt;Reach &lt;/b&gt;20 ft.&lt;/h5&gt;&lt;h5&gt;&lt;b&gt;Special Attacks &lt;/b&gt;eldritch surge&lt;/h5&gt;&lt;/div&gt;&lt;hr/&gt;&lt;div&gt;&lt;h5&gt;&lt;b&gt;STATISTICS&lt;/b&gt;&lt;/h5&gt;&lt;/div&gt;&lt;hr/&gt;&lt;div&gt;&lt;h5&gt;&lt;b&gt;Str &lt;/b&gt;40, &lt;b&gt;Dex &lt;/b&gt;7, &lt;b&gt;Con &lt;/b&gt;-, &lt;b&gt;Int &lt;/b&gt; -, &lt;b&gt;Wis &lt;/b&gt;11, &lt;b&gt;Cha &lt;/b&gt;1&lt;/h5&gt;&lt;h5&gt;&lt;b&gt;Base Atk &lt;/b&gt;+30; &lt;b&gt;CMB &lt;/b&gt;+49; &lt;b&gt;CMD &lt;/b&gt;57&lt;/h5&gt;&lt;h5&gt;&lt;b&gt;Feats &lt;/b&gt;Whirlwind Attack&lt;sup&gt;B&lt;/sup&gt;&lt;/h5&gt;&lt;h5&gt;&lt;b&gt;SQ &lt;/b&gt;urban defender&lt;/h5&gt;&lt;/div&gt;&lt;hr/&gt;&lt;div&gt;&lt;h5&gt;&lt;b&gt;ECOLOGY&lt;/b&gt;&lt;/h5&gt;&lt;/div&gt;&lt;hr/&gt;&lt;div&gt;&lt;h5&gt;&lt;b&gt;Environment &lt;/b&gt; any (Quantium)&lt;/h5&gt;&lt;h5&gt;&lt;b&gt;Organization &lt;/b&gt;solitary or pair&lt;/h5&gt;&lt;h5&gt;&lt;b&gt;Treasure &lt;/b&gt;standard (&lt;i&gt;+5 bastard sword&lt;/i&gt;, other treasure)&lt;/h5&gt;&lt;/div&gt;&lt;hr/&gt;&lt;div&gt;&lt;h5&gt;&lt;b&gt;SPECIAL ABILITIES&lt;/b&gt;&lt;/h5&gt;&lt;/div&gt;&lt;hr/&gt;&lt;div&gt;&lt;/h5&gt;&lt;h5&gt;&lt;b&gt;Eldritch Surge (Su)&lt;/b&gt; A Quantium golem can hurl a lance of eldritch energy that deals 30d6 points of damage to all creatures in a 240-foot line (Reflex DC 25 for half). The crimson Quantium golem deals half electricity and half fire damage, and &lt;i&gt;slow&lt;/i&gt;s a creature (as the &lt;i&gt;slow&lt;/i&gt; spell) that fails its save for 2d4 rounds. The green Quantium golem deals half acid and half fire damage, and nauseates any creature that fails its save for 1d4 rounds. The save DC is Constitution-based.  &lt;/h5&gt;&lt;h5&gt;&lt;b&gt;Immunity to Magic (Ex)&lt;/b&gt; A Quantium golem is immune to any spell or spell-like ability that allows spell resistance. In addition, certain spells and effects function differently against the creature, as noted.  &lt;ul&gt;&lt;li&gt; A magical attack that deals cold damage against the crimson golem or electricity damage against the green golem &lt;i&gt;slow&lt;/i&gt;s it (as the &lt;i&gt;slow&lt;/i&gt; spell) for 1 round, with no saving throw.  &lt;li&gt; A Quantium golem and its equipment are immune to rust attacks.  &lt;/h5&gt;&lt;h5&gt;&lt;b&gt;Link (Su)&lt;/b&gt; Each Quantium golem always knows the exact location of the other.  &lt;/h5&gt;&lt;h5&gt;&lt;b&gt;Urban Defender (Su)&lt;/b&gt; A Quantium golem gains 150 bonus hit points as long as it's within 1 mile of the city. If it moves beyond this range, it loses these bonus hit points.&lt;/ul&gt;&lt;/h5&gt;&lt;/div&gt;&lt;br&gt;&lt;div&gt;&lt;h4&gt;&lt;p&gt;&lt;p&gt;Around the perimeter of Quantium, two immense golems march a patrol uninterrupted since the days of the archmage Nex himself. They stand as mirror images of each other, one crimson in hue and bearing a sword in the right hand, the other green and with sword in the left. Legend holds that Nex crafted the golems to defend his capital during a time of desperate struggle in which he foresaw his own absence.  The golems only pause in their unending patrol if attacked or obstructed, and then only until they eliminate or circumvent the obstacle, whichever is most direct. The golems always patrol at opposite ends of the city, marching counterclockwise and pausing if their partner is interrupted. They last broke from patrolling in 576 ar, when they fought the Gebbite horde in the very battle in which Nex vanished from Golarion.  &lt;/h5&gt;&lt;h5&gt;&lt;b&gt;CONSTRUCTION &lt;/b&gt; The secret of the Quantium golems' construction vanished with their creator, the archmage Nex.&lt;/p&gt;&lt;/h4&gt;&lt;/div&gt;</t>
  </si>
  <si>
    <t>Kakuen-taka</t>
  </si>
  <si>
    <t>(chaotic, evil, extraplanar, swarm)</t>
  </si>
  <si>
    <t>16, touch 15, flat-footed 9</t>
  </si>
  <si>
    <t>(+6 Dex, +1 dodge, +1 natural, -2 size)</t>
  </si>
  <si>
    <t>(21d10+84)</t>
  </si>
  <si>
    <t>Fort +17, Ref +20, Will +10</t>
  </si>
  <si>
    <t>fleshy shield</t>
  </si>
  <si>
    <t>swarm (5d6 plus dimensional snare and distraction), 2 slams +19 (5d6)</t>
  </si>
  <si>
    <t>0 ft. (10 ft. with slam)</t>
  </si>
  <si>
    <t>consume flesh, trample (5d6, DC 20)</t>
  </si>
  <si>
    <t>Str 10, Dex 23, Con 16, Int 6, Wis 13, Cha 13</t>
  </si>
  <si>
    <t>Ability Focus (consume flesh), Dodge, Great Fortitude, Improved Initiative, Improved Iron Will, Iron Will, Lightning Reflexes, Run, Skill Focus (Perception), Step Up, Toughness</t>
  </si>
  <si>
    <t>Acrobatics +30, Intimidate +25, Perception +31, Stealth +12, Survival +11</t>
  </si>
  <si>
    <t xml:space="preserve"> any (the Worldwound)</t>
  </si>
  <si>
    <t>solitary, patrol (1 swarm with 1 flesh mansion and 1d4 carrionstorms), or gang (1d3 patrols)</t>
  </si>
  <si>
    <t>Within a towering structure of bone and rotting flesh lurk hundreds of flittering fiends.</t>
  </si>
  <si>
    <t>Consume Flesh (Su) Once per round, when a kakuen-taka kills or reduces a creature to negative hit points with its swarm attack, it automatically attempts to consume the target's flesh as a free action (Fortitude DC 24 negates). If the target fails its save, its body is destroyed and the kakuen-taka gains the benefits of a death knell spell. This is a death attack.  Create Carrionstorm (Ex) As a full-round action at sunrise, a kakuen-taka (a bhoga swarm with a flesh mansion) can create 1d4 carrionstorms (see page 408 of the Rise of the Runelords Anniversary Edition). These carrionstorms have a blinding poison in addition to their swarm attack. The carrionstorms are not under the control of the kakuen-taka but instinctively follow it, attacking minor foes while the kakuen-taka destroys greater threats. If the flesh mansion is destroyed and the kakuen-taka does not create another one within 24 hours, the carrionstorms are destroyed.  Any carrionstorms in excess of four wander away from the kakuen-taka and are automatically destroyed 24 hours later.  Carrionstorm Poison (Ex) Swarm-injury; save Fort DC 12, frequency 1/round for 6 rounds, effect permanent blindness, cure 2 consecutive saves. The save DC is Constitution-based (using the carrionstorm's Constitution).  Dimensional Snare (Su) Any creature affected by the kakuen-taka's swarm attack must succeed at a DC 21 Will save or be affected by dimensional anchor for 1 round. This save is Charisma-based.  Flesh Mansion (Ex) A kakuen-taka's bhoga swarm normally inhabits a hollowed-out reconfigured corpse called a flesh mansion, which it uses as a shelter, vehicle, and war machine. When the swarm wears a flesh mansion, it uses the above stat block (unlike a normal swarm, the flesh mansion's slam attacks have reach and threaten squares within its reach). As a standard action, the swarm can abandon its flesh mansion (which falls inert in its square), inhabit an empty flesh mansion, hide within its flesh mansion (gaining cover against all opponents but still being able to use its swarm attack), or stop hiding within the flesh mansion. If the flesh mansion is destroyed, the swarm can create another by performing a ritual that requires 1 hour and the corpse of a Huge creature. The flesh mansion is not a separate creature, nor is it undead; it is merely a corpse the swarm manipulates. Without a flesh mansion, the bhoga swarm's statistics are CE Diminutive outsider (chaotic, evil, extraplanar, swarm); AC 22, touch 21, flat-footed 15; Defensive Abilities swarm traits; Melee swarm (5d6 plus dimensional snare and distraction); Reach 0 ft.; Str 1; CMB -; CMD - (can't be tripped); Stealth +32.  Fleshy Shield (Ex) A newly created flesh mansion has 150 hit points. The swarm takes only half damage from all attacks that deal hit point damage, with the remainder taken by the flesh mansion. Because a swarm of Diminutive creatures is immune to all weapon damage, apply half of all weapon damage to the fleshy shield and ignore the half that would be applied to the swarm. When the flesh mansion reaches 0 hit points, it is destroyed and the swarm functions like a normal swarm (see Flesh Mansion above). A kakuen-taka can repair a damaged flesh mansion by spending a full-round action grafting a corpse into it (restoring 5 hit points for a Small corpse, 10 for Medium, 20 for Large, 50 for Huge).</t>
  </si>
  <si>
    <t>In the far northern lands bordering on the Worldwound, a strange and terrifying menace plagues the tundra and prairie-shambling fleshy abominations called kakuen-taka, the Hunger That Moves. They wander the desolate emptiness of the subpolar wilds, a living manifestation of the Worldwound's taint whose horrific onset is presaged by a sour-sweet wind and wheeling, screaming flocks of undead birds. The lucky victims of the birds' blinding poison are spared the sight of the rumbling juggernauts of putrefying meat driven like siege engines by a swarm of fiends called bhogas. Individually these fiends have little wit or skill, but together they have a malign intellect that allows them to construct mobile nests out of dead flesh like morbid termites building a mound.  The bhogas find a giant, mammoth, or other creature of great size and devour its organs, usually while the creature is still alive and trying to resist. Once the creature is dying or dead, the fiends reconfigure the corpse's remaining flesh and bone into a hideous, multilegged pillar, which they then invade and inhabit like a hollow tree. Some of the bhogas use their collective strength to move the fleshy mansion's limbs while the rest clamber about its walls or skulk underneath it, searching for new prey to terrorize and consume. This monstrosity attracts birds the fiends animate as flesh-craving undead swarms. Together, the three components of this peculiar Ecology stalk the demon-tainted lands. If a healthy swarm discovers another suitable corpse, the fiends engage in a frenzy of mating, build a second flesh mansion, split into two swarms, then rapidly give birth to fill all the available space in their new home.  When a flesh mansion becomes so rotted that it cannot maintain its structure or the swarm cannot easily move it, the bhogas abandon their creation and seek out another, leaving behind a monstrous, decaying shell, unrecognizable as the living creature it once was. Necromancers can use the husk for parts or animate the entire thing as a new abomination. Desperate ghouls, zombies, or animals might feed on it and become tainted by its latent Abyssal energies.  As much a plague upon demons as upon the mortal races, kakuen-taka have no true allies. Perhaps this accounts for their constant wandering and their fondness for desolate and isolated locales, far from any that might interfere with their feasting. Rarely, a powerful demon might enslave one with magic and use the swarm's dimensional snare ability to capture and kill its rivals. Driven out of the central part of the Worldwound by more intelligent and organized demons, kakuen-taka have become a recurring plague in the southern fringes of the territory, below Storasta and abutting the borders with Numeria and Ustalav. In these lonely moors and hills, kakuen-taka regularly eradicate patrols and entire settlements. None of the adjacent countries values the empty lands highly enough to risk major resources to stamp them out.  Kakuen-taka are indifferent to their own kind and attack each other only if one swarm has a flesh mansion and the other does not. Given adequate food, several kakuen-taka might travel together to tear apart larger prey, but over time they usually wander apart, following their separate carrionstorms, and have no sense of loyalty toward their former comrades.</t>
  </si>
  <si>
    <t>&lt;link rel="stylesheet"href="PF.css"&gt;&lt;div&gt;&lt;h2&gt;Kakuen-taka&lt;/h2&gt;&lt;h3&gt;&lt;i&gt;Within a towering structure of bone and rotting flesh lurk hundreds of flittering fiends.&lt;/i&gt;&lt;/h3&gt;&lt;br&gt;&lt;/div&gt;&lt;div class="heading"&gt;&lt;p class="alignleft"&gt;Kakuen-taka&lt;/p&gt;&lt;p class="alignright"&gt;CR 14&lt;/p&gt;&lt;div style="clear: both;"&gt;&lt;/div&gt;&lt;/div&gt;&lt;div&gt;&lt;h5&gt;&lt;b&gt;XP &lt;/b&gt;38,400&lt;/h5&gt;&lt;h5&gt;CE Huge outsider (chaotic, evil, extraplanar, swarm)&lt;/h5&gt;&lt;h5&gt;&lt;b&gt;Init &lt;/b&gt;+10; &lt;b&gt;Senses &lt;/b&gt;darkvision 60 ft.; Perception +31&lt;/h5&gt;&lt;/div&gt;&lt;hr/&gt;&lt;div&gt;&lt;h5&gt;&lt;b&gt;DEFENSE&lt;/b&gt;&lt;/h5&gt;&lt;/div&gt;&lt;hr/&gt;&lt;div&gt;&lt;h5&gt;&lt;b&gt;AC &lt;/b&gt;16, touch 15, flat-footed 9 (+6 Dex, +1 dodge, +1 natural, -2 size)&lt;/h5&gt;&lt;h5&gt;&lt;b&gt;hp &lt;/b&gt;199 (21d10+84)&lt;/h5&gt;&lt;h5&gt;&lt;b&gt;Fort &lt;/b&gt;+17, &lt;b&gt;Ref &lt;/b&gt;+20, &lt;b&gt;Will &lt;/b&gt;+10&lt;/h5&gt;&lt;h5&gt;&lt;b&gt;Defensive Abilities &lt;/b&gt;fleshy shield; &lt;b&gt;Immune &lt;/b&gt;poison; &lt;b&gt;Resist &lt;/b&gt;acid 10, cold 10, electricity 10, fire 10; &lt;b&gt;SR &lt;/b&gt;25&lt;/h5&gt;&lt;/div&gt;&lt;hr/&gt;&lt;div&gt;&lt;h5&gt;&lt;b&gt;OFFENSE&lt;/b&gt;&lt;/h5&gt;&lt;/div&gt;&lt;hr/&gt;&lt;div&gt;&lt;h5&gt;&lt;b&gt;Spd &lt;/b&gt;30 ft.&lt;/h5&gt;&lt;h5&gt;&lt;b&gt;Melee &lt;/b&gt;swarm (5d6 plus dimensional snare and distraction), 2 slams +19 (5d6)&lt;/h5&gt;&lt;h5&gt;&lt;b&gt;Space &lt;/b&gt;15 ft.; &lt;b&gt;Reach &lt;/b&gt;0 ft. (10 ft. with slam)&lt;/h5&gt;&lt;h5&gt;&lt;b&gt;Special Attacks &lt;/b&gt;consume flesh, trample (5d6, DC 20)&lt;/h5&gt;&lt;/div&gt;&lt;hr/&gt;&lt;div&gt;&lt;h5&gt;&lt;b&gt;STATISTICS&lt;/b&gt;&lt;/h5&gt;&lt;/div&gt;&lt;hr/&gt;&lt;div&gt;&lt;h5&gt;&lt;b&gt;Str &lt;/b&gt;10, &lt;b&gt;Dex &lt;/b&gt;23, &lt;b&gt;Con &lt;/b&gt;16, &lt;b&gt;Int &lt;/b&gt; 6, &lt;b&gt;Wis &lt;/b&gt;13, &lt;b&gt;Cha &lt;/b&gt;13&lt;/h5&gt;&lt;h5&gt;&lt;b&gt;Base Atk &lt;/b&gt;+21; &lt;b&gt;CMB &lt;/b&gt;23; &lt;b&gt;CMD &lt;/b&gt;40 (can't be tripped)&lt;/h5&gt;&lt;h5&gt;&lt;b&gt;Feats &lt;/b&gt;Ability Focus (consume flesh), Dodge, Great Fortitude, Improved Initiative, Improved Iron Will, Iron Will, Lightning Reflexes, Run, Skill Focus (Perception), Step Up, Toughness&lt;/h5&gt;&lt;h5&gt;&lt;b&gt;Skills &lt;/b&gt;Acrobatics +30, Intimidate +25, Perception +31, Stealth +12, Survival +11&lt;/h5&gt;&lt;h5&gt;&lt;b&gt;Languages &lt;/b&gt;Abyssal&lt;/h5&gt;&lt;/div&gt;&lt;hr/&gt;&lt;div&gt;&lt;h5&gt;&lt;b&gt;ECOLOGY&lt;/b&gt;&lt;/h5&gt;&lt;/div&gt;&lt;hr/&gt;&lt;div&gt;&lt;h5&gt;&lt;b&gt;Environment &lt;/b&gt; any (the Worldwound)&lt;/h5&gt;&lt;h5&gt;&lt;b&gt;Organization &lt;/b&gt;solitary, patrol (1 swarm with 1 flesh mansion and 1d4 carrionstorms), or gang (1d3 patrols)&lt;/h5&gt;&lt;h5&gt;&lt;b&gt;Treasure &lt;/b&gt;incidental&lt;/h5&gt;&lt;/div&gt;&lt;hr/&gt;&lt;div&gt;&lt;h5&gt;&lt;b&gt;SPECIAL ABILITIES&lt;/b&gt;&lt;/h5&gt;&lt;/div&gt;&lt;hr/&gt;&lt;div&gt;&lt;/h5&gt;&lt;h5&gt;&lt;b&gt;Consume Flesh (Su)&lt;/b&gt; Once per round, when a kakuen-taka kills or reduces a creature to negative hit points with its swarm attack, it automatically attempts to consume the target's flesh as a free action (Fortitude DC 24 negates). If the target fails its save, its body is destroyed and the kakuen-taka gains the benefits of a &lt;i&gt;death knell&lt;/i&gt; spell. This is a death attack.  &lt;/h5&gt;&lt;h5&gt;&lt;b&gt;Create Carrionstorm (Ex)&lt;/b&gt; As a full-round action at sunrise, a kakuen-taka (a bhoga swarm with a flesh mansion) can create 1d4 carrionstorms (see page 408 of the &lt;i&gt;Rise of the Runelords Anniversary&lt;/i&gt; Edition). These carrionstorms have a blinding poison in addition to their swarm attack. The carrionstorms are not under the control of the kakuen-taka but instinctively follow it, attacking minor foes while the kakuen-taka destroys greater threats. If the flesh mansion is destroyed and the kakuen-taka does not create another one within 24 hours, the carrionstorms are destroyed.  Any carrionstorms in excess of four wander away from the kakuen-taka and are automatically destroyed 24 hours later.  &lt;i&gt;Carrionstorm Poison (Ex)&lt;/i&gt; Swarm-injury; &lt;i&gt;save&lt;/i&gt; Fort DC 12, &lt;i&gt;frequency&lt;/i&gt; 1/round for 6 rounds, &lt;i&gt;effect&lt;/i&gt; permanent blindness, &lt;i&gt;cure&lt;/i&gt; 2 consecutive &lt;i&gt;save&lt;/i&gt;s. The save DC is Constitution-based (using the carrionstorm's Constitution).  &lt;/h5&gt;&lt;h5&gt;&lt;b&gt;Dimensional Snare (Su)&lt;/b&gt; Any creature affected by the kakuen-taka's swarm attack must succeed at a DC 21 Will save or be affected by &lt;i&gt;dimensional anchor&lt;/i&gt; for 1 round. This save is Charisma-based.  &lt;/h5&gt;&lt;h5&gt;&lt;b&gt;Flesh Mansion (Ex)&lt;/b&gt; A kakuen-taka's bhoga swarm normally inhabits a hollowed-out reconfigured corpse called a flesh mansion, which it uses as a shelter, vehicle, and war machine. When the swarm wears a flesh mansion, it uses the above stat block (unlike a normal swarm, the flesh mansion's slam attacks have reach and threaten squares within its reach). As a standard action, the swarm can abandon its flesh mansion (which falls inert in its square), inhabit an empty flesh mansion, hide within its flesh mansion (gaining cover against all opponents but still being able to use its swarm attack), or stop hiding within the flesh mansion. If the flesh mansion is destroyed, the swarm can create another by performing a ritual that requires 1 hour and the corpse of a Huge creature. The flesh mansion is not a separate creature, nor is it undead; it is merely a corpse the swarm manipulates. Without a flesh mansion, the bhoga swarm's statistics are CE Diminutive outsider (chaotic, evil, extraplanar, swarm); &lt;b&gt;AC&lt;/b&gt; 22, touch 21, flat-footed 15; &lt;b&gt;Defensive Abilities&lt;/b&gt; swarm traits; &lt;b&gt;Melee&lt;/b&gt; swarm (5d6 plus dimensional snare and distraction); &lt;b&gt;Reach&lt;/b&gt; 0 ft.; &lt;b&gt;Str&lt;/b&gt; 1; &lt;b&gt;CMB&lt;/b&gt; -; CMD - (can't be tripped); Stealth +32.  &lt;/h5&gt;&lt;h5&gt;&lt;b&gt;Fleshy Shield (Ex)&lt;/b&gt; A newly created flesh mansion has 150 hit points. The swarm takes only half damage from all attacks that deal hit point damage, with the remainder taken by the flesh mansion. Because a swarm of Diminutive creatures is immune to all weapon damage, apply half of all weapon damage to the fleshy shield and ignore the half that would be applied to the swarm. When the flesh mansion reaches 0 hit points, it is destroyed and the swarm functions like a normal swarm (see Flesh Mansion above). A kakuen-taka can repair a damaged flesh mansion by spending a full-round action grafting a corpse into it (restoring 5 hit points for a Small corpse, 10 for Medium, 20 for Large, 50 for Huge).&lt;/h5&gt;&lt;/div&gt;&lt;br&gt;&lt;div&gt;&lt;h4&gt;&lt;p&gt;&lt;p&gt;In the far northern lands bordering on the Worldwound, a strange and terrifying menace plagues the tundra and prairie-shambling fleshy abominations called kakuen-taka, the Hunger That Moves. They wander the desolate emptiness of the subpolar wilds, a living manifestation of the Worldwound's taint whose horrific onset is presaged by a sour-sweet wind and wheeling, screaming flocks of undead birds. The lucky victims of the birds' blinding poison are spared the sight of the rumbling juggernauts of putrefying meat driven like siege engines by a swarm of fiends called bhogas. Individually these fiends have little wit or skill, but together they have a malign intellect that allows them to construct mobile nests out of dead flesh like morbid termites building a mound.  The bhogas find a giant, mammoth, or other creature of great size and devour its organs, usually while the creature is still alive and trying to resist. Once the creature is dying or dead, the fiends reconfigure the corpse's remaining flesh and bone into a hideous, multilegged pillar, which they then invade and inhabit like a hollow tree. Some of the bhogas use their collective strength to move the fleshy mansion's limbs while the rest clamber about its walls or skulk underneath it, searching for new prey to terrorize and consume. This monstrosity attracts birds the fiends animate as flesh-craving undead swarms. Together, the three components of this peculiar &lt;b&gt;&lt;/p&gt;&lt;p&gt;Ecology&lt;/b&gt;&lt;/p&gt;&lt;p&gt; stalk the demon-tainted lands. If a healthy swarm discovers another suitable corpse, the fiends engage in a frenzy of mating, build a second flesh mansion, split into two swarms, then rapidly give birth to fill all the available space in their new home.  When a flesh mansion becomes so rotted that it cannot maintain its structure or the swarm cannot easily move it, the bhogas abandon their creation and seek out another, leaving behind a monstrous, decaying shell, unrecognizable as the living creature it once was. Necromancers can use the husk for parts or animate the entire thing as a new abomination. Desperate ghouls, zombies, or animals might feed on it and become tainted by its latent Abyssal energies.  As much a plague upon demons as upon the mortal races, kakuen-taka have no true allies. Perhaps this accounts for their constant wandering and their fondness for desolate and isolated locales, far from any that might interfere with their feasting. Rarely, a powerful demon might enslave one with magic and use the swarm's dimensional snare ability to capture and kill its rivals. Driven out of the central part of the Worldwound by more intelligent and organized demons, kakuen-taka have become a recurring plague in the southern fringes of the territory, below Storasta and abutting the borders with Numeria and Ustalav. In these lonely moors and hills, kakuen-taka regularly eradicate patrols and entire settlements. None of the adjacent countries values the empty lands highly enough to risk major resources to stamp them out.  Kakuen-taka are indifferent to their own kind and attack each other only if one swarm has a flesh mansion and the other does not. Given adequate food, several kakuen-taka might travel together to tear apart larger prey, but over time they usually wander apart, following their separate carrionstorms, and have no sense of loyalty toward their former comrades.&lt;/p&gt;&lt;/h4&gt;&lt;/div&gt;</t>
  </si>
  <si>
    <t>Khaei</t>
  </si>
  <si>
    <t>club +5 (1d4) or   touch +5 (lost time)</t>
  </si>
  <si>
    <t>sling +6 (1d3)</t>
  </si>
  <si>
    <t>Spell-Like Abilities (CL 4th; concentration +5)  Constant-blur   At Will-dancing lights</t>
  </si>
  <si>
    <t>Str 10, Dex 13, Con 14, Int 7, Wis 10, Cha 13</t>
  </si>
  <si>
    <t>Perception +7, Stealth +16</t>
  </si>
  <si>
    <t xml:space="preserve"> any underground (beneath Kaer Maga)</t>
  </si>
  <si>
    <t>solitary, pair, gang (3-5), or village (6-30)</t>
  </si>
  <si>
    <t>This short, stunted humanoid is bald and has weirdly twisted limbs, its body seeming to fade and come apart at the edges.</t>
  </si>
  <si>
    <t>Lost Time (Su) As a touch attack, a khaei can touch a creature and prematurely age it. The creature touched must succeed at a DC 14 Fortitude save or take 1d4 points of Constitution damage and be permanently aged 1d10 years. This effect also deals 1d4 points of damage to the khaei. Effects from multiple khaei stack, though a single khaei can use this power on a given opponent only once.</t>
  </si>
  <si>
    <t>The khaei are a mystery even to themselves. Their twisted limbs give them an awkward, shambling gait, and their personalities are dull and incurious, making them seem in many ways to be simply degenerate humans. At the same time, their bodies' tendency to trail off into mist and shadow, combined with their weird magical attack, suggests they could be much more. A typical khaei stands 4 feet tall and weighs 100 pounds.   By far the most unusual aspect of the khaei is their ability to manipulate time. A khaei in fear for her life can grab an attacker and forcefully age him by several years, creating enormous strain on the foe's body. This exertion does damage to the khaei as well, and thus is rarely used, but a would-be tyrant who considers the khaei easy pickings may find himself surrounded by a weeping mob that quickly ages him into decrepitude-then forgives and cares for him. The few scholars who know of the khaei's existence speculate that the creatures may themselves be somehow unstuck in time, perhaps sent back or forward from another era in preparation for a great event.  Khaei live in small, isolated communities underground, often inhabiting a single cavern and refusing to explore beyond it or otherwise improve their situation. The only known enclave of khaei in the Inner Sea region is in the Dark Forest, a cavern deep beneath the city of Kaer Maga, where they serve as both subjects and prey for the mysterious dullahan called the Dark Rider. One of the most cherished stories of these khaei concerns a time and place-somewhere in either the past or the future- when there were many more of them, their cavern-forests linked by magical standing stones.</t>
  </si>
  <si>
    <t>&lt;link rel="stylesheet"href="PF.css"&gt;&lt;div&gt;&lt;h2&gt;Khaei&lt;/h2&gt;&lt;h3&gt;&lt;i&gt;This short, stunted humanoid is bald and has weirdly twisted limbs, its body seeming to fade and come apart at the edges.&lt;/i&gt;&lt;/h3&gt;&lt;br&gt;&lt;/div&gt;&lt;div class="heading"&gt;&lt;p class="alignleft"&gt;Khaei&lt;/p&gt;&lt;p class="alignright"&gt;CR 3&lt;/p&gt;&lt;div style="clear: both;"&gt;&lt;/div&gt;&lt;/div&gt;&lt;div&gt;&lt;h5&gt;&lt;b&gt;XP &lt;/b&gt;800&lt;/h5&gt;&lt;h5&gt;N Small monstrous humanoid &lt;/h5&gt;&lt;h5&gt;&lt;b&gt;Init &lt;/b&gt;+5; &lt;b&gt;Senses &lt;/b&gt;darkvision 60 ft.; Perception +7&lt;/h5&gt;&lt;/div&gt;&lt;hr/&gt;&lt;div&gt;&lt;h5&gt;&lt;b&gt;DEFENSE&lt;/b&gt;&lt;/h5&gt;&lt;/div&gt;&lt;hr/&gt;&lt;div&gt;&lt;h5&gt;&lt;b&gt;AC &lt;/b&gt;15, touch 12, flat-footed 14 (+1 Dex, +3 natural, +1 size)&lt;/h5&gt;&lt;h5&gt;&lt;b&gt;hp &lt;/b&gt;30 (4d10+8)&lt;/h5&gt;&lt;h5&gt;&lt;b&gt;Fort &lt;/b&gt;+3, &lt;b&gt;Ref &lt;/b&gt;+5, &lt;b&gt;Will &lt;/b&gt;+4&lt;/h5&gt;&lt;/div&gt;&lt;hr/&gt;&lt;div&gt;&lt;h5&gt;&lt;b&gt;OFFENSE&lt;/b&gt;&lt;/h5&gt;&lt;/div&gt;&lt;hr/&gt;&lt;div&gt;&lt;h5&gt;&lt;b&gt;Spd &lt;/b&gt;20 ft.&lt;/h5&gt;&lt;h5&gt;&lt;b&gt;Melee &lt;/b&gt;club +5 (1d4) or &lt;/br&gt;  touch +5 (lost time)&lt;/h5&gt;&lt;h5&gt;&lt;b&gt;Ranged &lt;/b&gt;sling +6 (1d3)&lt;/h5&gt;&lt;h5&gt;&lt;b&gt;Space &lt;/b&gt;5 ft.; &lt;b&gt;Reach &lt;/b&gt;5 ft.&lt;/h5&gt;&lt;h5&gt;&lt;b&gt;Spell-Like Abilities&lt;/b&gt; (CL 4th; concentration +5)  &lt;/br&gt;Constant&amp;mdash;&lt;i&gt;blur&lt;/i&gt; &lt;/br&gt;At Will&amp;mdash;&lt;i&gt;dancing lights&lt;/i&gt;&lt;/h5&gt;&lt;/h5&gt;&lt;/div&gt;&lt;hr/&gt;&lt;div&gt;&lt;h5&gt;&lt;b&gt;STATISTICS&lt;/b&gt;&lt;/h5&gt;&lt;/div&gt;&lt;hr/&gt;&lt;div&gt;&lt;h5&gt;&lt;b&gt;Str &lt;/b&gt;10, &lt;b&gt;Dex &lt;/b&gt;13, &lt;b&gt;Con &lt;/b&gt;14, &lt;b&gt;Int &lt;/b&gt; 7, &lt;b&gt;Wis &lt;/b&gt;10, &lt;b&gt;Cha &lt;/b&gt;13&lt;/h5&gt;&lt;h5&gt;&lt;b&gt;Base Atk &lt;/b&gt;+4; &lt;b&gt;CMB &lt;/b&gt;+3; &lt;b&gt;CMD &lt;/b&gt;14&lt;/h5&gt;&lt;h5&gt;&lt;b&gt;Feats &lt;/b&gt;Combat Reflexes, Improved Initiative&lt;/h5&gt;&lt;h5&gt;&lt;b&gt;Skills &lt;/b&gt;Perception +7, Stealth +16; &lt;b&gt;Racial Modifiers &lt;/b&gt;+4 Stealth&lt;/h5&gt;&lt;h5&gt;&lt;b&gt;Languages &lt;/b&gt;Undercommon&lt;/h5&gt;&lt;/div&gt;&lt;hr/&gt;&lt;div&gt;&lt;h5&gt;&lt;b&gt;ECOLOGY&lt;/b&gt;&lt;/h5&gt;&lt;/div&gt;&lt;hr/&gt;&lt;div&gt;&lt;h5&gt;&lt;b&gt;Environment &lt;/b&gt; any underground (beneath Kaer Maga)&lt;/h5&gt;&lt;h5&gt;&lt;b&gt;Organization &lt;/b&gt;solitary, pair, gang (3-5), or village (6-30)&lt;/h5&gt;&lt;h5&gt;&lt;b&gt;Treasure &lt;/b&gt;standard&lt;/h5&gt;&lt;/div&gt;&lt;hr/&gt;&lt;div&gt;&lt;h5&gt;&lt;b&gt;SPECIAL ABILITIES&lt;/b&gt;&lt;/h5&gt;&lt;/div&gt;&lt;hr/&gt;&lt;div&gt;&lt;/h5&gt;&lt;h5&gt;&lt;b&gt;Lost Time (Su)&lt;/b&gt; As a touch attack, a khaei can touch a creature and prematurely age it. The creature touched must succeed at a DC 14 Fortitude save or take 1d4 points of Constitution damage and be permanently aged 1d10 years. This effect also deals 1d4 points of damage to the khaei. Effects from multiple khaei stack, though a single khaei can use this power on a given opponent only once.&lt;/h5&gt;&lt;/div&gt;&lt;br&gt;&lt;div&gt;&lt;h4&gt;&lt;p&gt;&lt;p&gt;The khaei are a mystery even to themselves. Their twisted limbs give them an awkward, shambling gait, and their personalities are dull and incurious, making them seem in many ways to be simply degenerate humans. At the same time, their bodies' tendency to trail off into mist and shadow, combined with their weird magical attack, suggests they could be much more. A typical khaei stands 4 feet tall and weighs 100 pounds.   By far the most unusual aspect of the khaei is their ability to manipulate time. A khaei in fear for her life can grab an attacker and forcefully age him by several years, creating enormous strain on the foe's body. This exertion does damage to the khaei as well, and thus is rarely used, but a would-be tyrant who considers the khaei easy pickings may find himself surrounded by a weeping mob that quickly ages him into decrepitude-then forgives and cares for him. The few scholars who know of the khaei's existence speculate that the creatures may themselves be somehow unstuck in time, perhaps sent back or forward from another era in preparation for a great event.  Khaei live in small, isolated communities underground, often inhabiting a single cavern and refusing to explore beyond it or otherwise improve their situation. The only known enclave of khaei in the Inner Sea region is in the Dark Forest, a cavern deep beneath the city of Kaer Maga, where they serve as both subjects and prey for the mysterious dullahan called the Dark Rider. One of the most cherished stories of these khaei concerns a time and place-somewhere in either the past or the future- when there were many more of them, their cavern-forests linked by magical standing stones.&lt;/p&gt;&lt;/h4&gt;&lt;/div&gt;</t>
  </si>
  <si>
    <t>Korir-kokembe</t>
  </si>
  <si>
    <t>darkvision 60 ft., low-light vision, scent; Perception +18</t>
  </si>
  <si>
    <t>frightful presence (30 ft., DC 18)</t>
  </si>
  <si>
    <t>Fort +12, Ref +12, Will +10</t>
  </si>
  <si>
    <t>disease, dragon traits, magic paralysis and sleep</t>
  </si>
  <si>
    <t>40 ft., climb 40 ft., fly 80 ft. (good), swim 40 ft.</t>
  </si>
  <si>
    <t>bite +18 (2d6+10 plus disease and grab), 2 claws +18 (2d6+7/19-20 plus grab), tail slap +13 (2d6+3 plus grab)</t>
  </si>
  <si>
    <t>constrict (2d6+7), grab (Gargantuan), rake (2 claws +18, 2d6+7/19-20)</t>
  </si>
  <si>
    <t>Spell-Like Abilities (CL 13th; concentration +15)  Constant-freedom of movement   At Will-repel vermin (DC 16), vomit swarmAPG (must wait 1d4 rounds before using this ability again)   3/day-entangle (DC 13)   1/day-creeping doom (DC 19), insect plague</t>
  </si>
  <si>
    <t>Str 25, Dex 15, Con 18, Int 10, Wis 14, Cha 15</t>
  </si>
  <si>
    <t>Critical Focus, Improved Critical (claw), Improved Initiative, Lightning Reflexes, Power Attack, Sickening Critical, Wingover</t>
  </si>
  <si>
    <t>Climb +21, Fly +15, Intimidate +15, Knowledge (nature) +13, Perception +18, Spellcraft +10, Stealth +10 (+18 in jungles), Survival +10, Swim +25</t>
  </si>
  <si>
    <t>+8 Stealth in jungles</t>
  </si>
  <si>
    <t xml:space="preserve"> warm jungles (Mwangi Expanse)</t>
  </si>
  <si>
    <t>This green-tined dragon has multiple sets of legs down its long, sinuous body. An oversized gullet bulges in its throat.</t>
  </si>
  <si>
    <t>Disease (Ex) Bite-injury; save Fort DC 20; onset 1 round; frequency 1 day; effect 1d3 Dex damage and 1d3 Str damage; cure 2 consecutive saves.</t>
  </si>
  <si>
    <t>Korir-kokembe live in the deep, watery jungles of central Garund, plaguing the major rivers and lake systems. While young korir-kokembe may swim near populated waterways to claim their prey, their elder kin prefer more remote backwaters, sloughs, and heavily wooded swamps where they can hunt undisturbed. These degenerate dragons live in a violent symbiosis with the tiny vermin that infest the jungle, hosting colonies of such creatures within their own bodies. Such tiny vermin constantly swarm in and out of the korir-kokembe's gullet, bringing contagion to creatures bitten and allowing the wyrm to expel swarms of pests, or to summon yet more vermin to its aid. While korir-kokembe are capable of flight, they generally prefer to crawl or climb on their eight legs, hunching their bodies like inchworms or twining their coils around their prey while savaging creatures with a barrage of slashing claws.</t>
  </si>
  <si>
    <t>&lt;link rel="stylesheet"href="PF.css"&gt;&lt;div&gt;&lt;h2&gt;Korir-kokembe&lt;/h2&gt;&lt;h3&gt;&lt;i&gt;This green-tined dragon has multiple sets of legs down its long, sinuous body. An oversized gullet bulges in its throat.&lt;/i&gt;&lt;/h3&gt;&lt;br&gt;&lt;/div&gt;&lt;div class="heading"&gt;&lt;p class="alignleft"&gt;Korir-kokembe&lt;/p&gt;&lt;p class="alignright"&gt;CR 10&lt;/p&gt;&lt;div style="clear: both;"&gt;&lt;/div&gt;&lt;/div&gt;&lt;div&gt;&lt;h5&gt;&lt;b&gt;XP &lt;/b&gt;9,600&lt;/h5&gt;&lt;h5&gt;N Huge dragon &lt;/h5&gt;&lt;h5&gt;&lt;b&gt;Init &lt;/b&gt;+6; &lt;b&gt;Senses &lt;/b&gt;darkvision 60 ft., low-light vision, scent; Perception +18&lt;/h5&gt;&lt;h5&gt;&lt;b&gt;Aura &lt;/b&gt;frightful presence (30 ft., DC 18)&lt;/h5&gt;&lt;/div&gt;&lt;hr/&gt;&lt;div&gt;&lt;h5&gt;&lt;b&gt;DEFENSE&lt;/b&gt;&lt;/h5&gt;&lt;/div&gt;&lt;hr/&gt;&lt;div&gt;&lt;h5&gt;&lt;b&gt;AC &lt;/b&gt;24, touch 10, flat-footed 22 (+2 Dex, +14 natural, -2 size)&lt;/h5&gt;&lt;h5&gt;&lt;b&gt;hp &lt;/b&gt;136 (13d12+52)&lt;/h5&gt;&lt;h5&gt;&lt;b&gt;Fort &lt;/b&gt;+12, &lt;b&gt;Ref &lt;/b&gt;+12, &lt;b&gt;Will &lt;/b&gt;+10&lt;/h5&gt;&lt;h5&gt;&lt;b&gt;Immune &lt;/b&gt;disease, dragon traits, magic paralysis and sleep&lt;/h5&gt;&lt;/div&gt;&lt;hr/&gt;&lt;div&gt;&lt;h5&gt;&lt;b&gt;OFFENSE&lt;/b&gt;&lt;/h5&gt;&lt;/div&gt;&lt;hr/&gt;&lt;div&gt;&lt;h5&gt;&lt;b&gt;Spd &lt;/b&gt;40 ft., climb 40 ft., fly 80 ft. (good), swim 40 ft.&lt;/h5&gt;&lt;h5&gt;&lt;b&gt;Melee &lt;/b&gt;bite +18 (2d6+10 plus disease and grab), 2 claws +18 (2d6+7/19-20 plus grab), tail slap +13 (2d6+3 plus grab)&lt;/h5&gt;&lt;h5&gt;&lt;b&gt;Space &lt;/b&gt;15 ft.; &lt;b&gt;Reach &lt;/b&gt;15 ft. (20 ft. with bite)&lt;/h5&gt;&lt;h5&gt;&lt;b&gt;Special Attacks &lt;/b&gt;constrict (2d6+7), grab (Gargantuan), rake (2 claws +18, 2d6+7/19-20)&lt;/h5&gt;&lt;h5&gt;&lt;b&gt;Spell-Like Abilities&lt;/b&gt; (CL 13th; concentration +15)  &lt;/br&gt;Constant&amp;mdash;&lt;i&gt;freedom of movement&lt;/i&gt; &lt;/br&gt;At Will&amp;mdash;&lt;i&gt;repel vermin&lt;/i&gt; (DC 16), &lt;i&gt;vomit&lt;/i&gt; swarm&lt;sup&gt;APG&lt;/sup&gt; (must wait 1d4 rounds before using this ability again) &lt;/br&gt;3/day&amp;mdash;&lt;i&gt;entangle&lt;/i&gt; (DC 13) &lt;/br&gt;1/day&amp;mdash;&lt;i&gt;creeping doom&lt;/i&gt; (DC 19), &lt;i&gt;insect plague&lt;/i&gt;&lt;/h5&gt;&lt;/h5&gt;&lt;/div&gt;&lt;hr/&gt;&lt;div&gt;&lt;h5&gt;&lt;b&gt;STATISTICS&lt;/b&gt;&lt;/h5&gt;&lt;/div&gt;&lt;hr/&gt;&lt;div&gt;&lt;h5&gt;&lt;b&gt;Str &lt;/b&gt;25, &lt;b&gt;Dex &lt;/b&gt;15, &lt;b&gt;Con &lt;/b&gt;18, &lt;b&gt;Int &lt;/b&gt; 10, &lt;b&gt;Wis &lt;/b&gt;14, &lt;b&gt;Cha &lt;/b&gt;15&lt;/h5&gt;&lt;h5&gt;&lt;b&gt;Base Atk &lt;/b&gt;+13; &lt;b&gt;CMB &lt;/b&gt;+22 (+26 grapple); &lt;b&gt;CMD &lt;/b&gt;34 (46 vs. trip)&lt;/h5&gt;&lt;h5&gt;&lt;b&gt;Feats &lt;/b&gt;Critical Focus, Improved Critical (claw), Improved Initiative, Lightning Reflexes, Power Attack, Sickening Critical, Wingover&lt;/h5&gt;&lt;h5&gt;&lt;b&gt;Skills &lt;/b&gt;Climb +21, Fly +15, Intimidate +15, Knowledge (nature) +13, Perception +18, Spellcraft +10, Stealth +10 (+18 in jungles), Survival +10, Swim +25; &lt;b&gt;Racial Modifiers &lt;/b&gt;+8 Stealth in jungles&lt;/h5&gt;&lt;h5&gt;&lt;b&gt;Languages &lt;/b&gt;Draconic&lt;/h5&gt;&lt;h5&gt;&lt;b&gt;SQ &lt;/b&gt;compression&lt;/h5&gt;&lt;/div&gt;&lt;hr/&gt;&lt;div&gt;&lt;h5&gt;&lt;b&gt;ECOLOGY&lt;/b&gt;&lt;/h5&gt;&lt;/div&gt;&lt;hr/&gt;&lt;div&gt;&lt;h5&gt;&lt;b&gt;Environment &lt;/b&gt; warm jungles (Mwangi Expanse)&lt;/h5&gt;&lt;h5&gt;&lt;b&gt;Organization &lt;/b&gt;solitary or nest (2-5)&lt;/h5&gt;&lt;h5&gt;&lt;b&gt;Treasure &lt;/b&gt;standard&lt;/h5&gt;&lt;/div&gt;&lt;hr/&gt;&lt;div&gt;&lt;h5&gt;&lt;b&gt;SPECIAL ABILITIES&lt;/b&gt;&lt;/h5&gt;&lt;/div&gt;&lt;hr/&gt;&lt;div&gt;&lt;/h5&gt;&lt;h5&gt;&lt;b&gt;Disease (Ex)&lt;/b&gt; Bite-injury; save Fort DC 20; &lt;i&gt;onset&lt;/i&gt; 1 round; frequency 1 day; effect 1d3 Dex damage and 1d3 Str damage; cure 2 consecutive saves.&lt;/h5&gt;&lt;h5&gt;&lt;sup&gt;APG&lt;/sup&gt; See Advanced Palyer's Guide.&lt;/h5&gt;&lt;/div&gt;&lt;br&gt;&lt;div&gt;&lt;h4&gt;&lt;p&gt;&lt;p&gt;Korir-kokembe live in the deep, watery jungles of central Garund, plaguing the major rivers and lake systems. While young korir-kokembe may swim near populated waterways to claim their prey, their elder kin prefer more remote backwaters, sloughs, and heavily wooded swamps where they can hunt undisturbed. These degenerate dragons live in a violent symbiosis with the tiny vermin that infest the jungle, hosting colonies of such creatures within their own bodies. Such tiny vermin constantly swarm in and out of the korir-kokembe's gullet, bringing contagion to creatures bitten and allowing the wyrm to expel swarms of pests, or to summon yet more vermin to its aid. While korir-kokembe are capable of flight, they generally prefer to crawl or climb on their eight legs, hunching their bodies like inchworms or twining their coils around their prey while savaging creatures with a barrage of slashing claws.&lt;/p&gt;&lt;/h4&gt;&lt;/div&gt;</t>
  </si>
  <si>
    <t>APG See Advanced Palyer's Guide.</t>
  </si>
  <si>
    <t>Termagant</t>
  </si>
  <si>
    <t>31, touch 14, flat-footed 26</t>
  </si>
  <si>
    <t>(+4 Dex, +1 dodge, +17 natural, -1 size)</t>
  </si>
  <si>
    <t>(17d10+170)</t>
  </si>
  <si>
    <t>regeneration 10 (good weapons and spells, silver weapons)</t>
  </si>
  <si>
    <t>Fort +20, Ref +11, Will +19</t>
  </si>
  <si>
    <t>2 slams +25 (1d8+9/19-20 plus 2d6 bleed), 7 tentacles +20 (1d6+4 plus grab)</t>
  </si>
  <si>
    <t>flux infusion, rupture, shared rupture, unnerving gaze (30 ft., DC 23)</t>
  </si>
  <si>
    <t>Str 28, Dex 19, Con 30, Int 16, Wis 25, Cha 21</t>
  </si>
  <si>
    <t>Combat Reflexes, Critical Focus, Dodge, Improved Critical (slams), Improved Initiative, Iron Will, Lightning Reflexes, Mobility, Spring Attack</t>
  </si>
  <si>
    <t>Bluff +25, Fly +30, Heal +27, Intimidate +25, Knowledge (planes) +23, Knowledge (religion) +23, Perception +27, Sense Motive +27, Stealth +20</t>
  </si>
  <si>
    <t>solitary, pair, or circle (3-5)</t>
  </si>
  <si>
    <t>This hovering iron maiden heaves forth a monstrously pregnant mass of tortured limbs and raw tentacles.</t>
  </si>
  <si>
    <t>Poison (Su) Anytime a creature is grappled by a termagant's tentacles or is affected by its rupture or shared rupture ability, it is exposed to the termagant's flux infusion. Flux infusion functions as a poison, but with unpredictable effects. Those who fail their saving throws take 1d4 points of ability drain. The ability score drained is randomly determined every time the flux infusion affects the creature (roll 1d6: 1-2 Constitution, 3-4 Dexterity, 5-6 Strength). The save DC is Constitution-based.  Flux Infusion: Injury; save Fort DC 28; frequency 1/round for 10 rounds; effect 1d4 Con, Dex, or Str; cure 2 consecutive saves.  Rupture (Su) When killed, a termagant explodes in a blast of its flux infusion poison. All living creatures within 15 feet must succeed at a DC 28 Fortitude saving throw or be poisoned. The save DC is Constitution-based.  Shared Rupture (Su) Any creature killed while poisoned by a termagant explodes. All living creatures within 10 feet of the creature must succeed at a DC 23 Fortitude save or be poisoned. The save DC is based on the termagant's Constitution with a -5 penalty.  Unnerving Gaze (Su) A creature that succumbs to a termagant's unnerving gaze becomes nauseated for 1d4 rounds as its mind attempts to comprehend the horrors it has witnessed.</t>
  </si>
  <si>
    <t>Coddling, cooing mothers of nails and aberrant life, kyton termagants seek to make all living creatures adopted members of their malformed brood. That most of their purposefully deformed progeny die shortly after coming into their care only compels termagants to search farther for sturdier beings better suited to the honor of becoming their misshapen children.</t>
  </si>
  <si>
    <t>&lt;link rel="stylesheet"href="PF.css"&gt;&lt;div&gt;&lt;h2&gt;Kyton, Termagant&lt;/h2&gt;&lt;h3&gt;&lt;i&gt;This hovering iron maiden heaves forth a monstrously pregnant mass of tortured limbs and raw tentacles.&lt;/i&gt;&lt;/h3&gt;&lt;br&gt;&lt;/div&gt;&lt;div class="heading"&gt;&lt;p class="alignleft"&gt;Termagant&lt;/p&gt;&lt;p class="alignright"&gt;CR 17&lt;/p&gt;&lt;div style="clear: both;"&gt;&lt;/div&gt;&lt;/div&gt;&lt;div&gt;&lt;h5&gt;&lt;b&gt;XP &lt;/b&gt;102,400&lt;/h5&gt;&lt;h5&gt;LE Large outsider (evil, extraplanar, kyton, lawful)&lt;/h5&gt;&lt;h5&gt;&lt;b&gt;Init &lt;/b&gt;+8; &lt;b&gt;Senses &lt;/b&gt;darkvision 60 ft.; Perception +27&lt;/h5&gt;&lt;/div&gt;&lt;hr/&gt;&lt;div&gt;&lt;h5&gt;&lt;b&gt;DEFENSE&lt;/b&gt;&lt;/h5&gt;&lt;/div&gt;&lt;hr/&gt;&lt;div&gt;&lt;h5&gt;&lt;b&gt;AC &lt;/b&gt;31, touch 14, flat-footed 26 (+4 Dex, +1 dodge, +17 natural, -1 size)&lt;/h5&gt;&lt;h5&gt;&lt;b&gt;hp &lt;/b&gt;263 (17d10+170); regeneration 10 (good weapons and spells, silver weapons)&lt;/h5&gt;&lt;h5&gt;&lt;b&gt;Fort &lt;/b&gt;+20, &lt;b&gt;Ref &lt;/b&gt;+11, &lt;b&gt;Will &lt;/b&gt;+19&lt;/h5&gt;&lt;h5&gt;&lt;b&gt;DR &lt;/b&gt;10/good and silver; &lt;b&gt;Immune &lt;/b&gt;cold; &lt;b&gt;SR &lt;/b&gt;28&lt;/h5&gt;&lt;/div&gt;&lt;hr/&gt;&lt;div&gt;&lt;h5&gt;&lt;b&gt;OFFENSE&lt;/b&gt;&lt;/h5&gt;&lt;/div&gt;&lt;hr/&gt;&lt;div&gt;&lt;h5&gt;&lt;b&gt;Spd &lt;/b&gt;20 ft., fly 40 ft. (perfect)&lt;/h5&gt;&lt;h5&gt;&lt;b&gt;Melee &lt;/b&gt;2 slams +25 (1d8+9/19-20 plus 2d6 bleed), 7 tentacles +20 (1d6+4 plus grab)&lt;/h5&gt;&lt;h5&gt;&lt;b&gt;Space &lt;/b&gt;10 ft.; &lt;b&gt;Reach &lt;/b&gt;10 ft.&lt;/h5&gt;&lt;h5&gt;&lt;b&gt;Special Attacks &lt;/b&gt;flux infusion, rupture, shared rupture, unnerving gaze (30 ft., DC 23)&lt;/h5&gt;&lt;/div&gt;&lt;hr/&gt;&lt;div&gt;&lt;h5&gt;&lt;b&gt;STATISTICS&lt;/b&gt;&lt;/h5&gt;&lt;/div&gt;&lt;hr/&gt;&lt;div&gt;&lt;h5&gt;&lt;b&gt;Str &lt;/b&gt;28, &lt;b&gt;Dex &lt;/b&gt;19, &lt;b&gt;Con &lt;/b&gt;30, &lt;b&gt;Int &lt;/b&gt; 16, &lt;b&gt;Wis &lt;/b&gt;25, &lt;b&gt;Cha &lt;/b&gt;21&lt;/h5&gt;&lt;h5&gt;&lt;b&gt;Base Atk &lt;/b&gt;+17; &lt;b&gt;CMB &lt;/b&gt;+27 (+31 grapple); &lt;b&gt;CMD &lt;/b&gt;42 (can't be tripped)&lt;/h5&gt;&lt;h5&gt;&lt;b&gt;Feats &lt;/b&gt;Combat Reflexes, Critical Focus, Dodge, Improved Critical (slams), Improved Initiative, Iron Will, Lightning Reflexes, Mobility, Spring Attack&lt;/h5&gt;&lt;h5&gt;&lt;b&gt;Skills &lt;/b&gt;Bluff +25, Fly +30, Heal +27, Intimidate +25, Knowledge (planes) +23, Knowledge (religion) +23, Perception +27, Sense Motive +27, Stealth +20&lt;/h5&gt;&lt;h5&gt;&lt;b&gt;Languages &lt;/b&gt;Common, Infernal; telepathy 100 ft.&lt;/h5&gt;&lt;/div&gt;&lt;hr/&gt;&lt;div&gt;&lt;h5&gt;&lt;b&gt;ECOLOGY&lt;/b&gt;&lt;/h5&gt;&lt;/div&gt;&lt;hr/&gt;&lt;div&gt;&lt;h5&gt;&lt;b&gt;Environment &lt;/b&gt; any (Plane of Shadow)&lt;/h5&gt;&lt;h5&gt;&lt;b&gt;Organization &lt;/b&gt;solitary, pair, or circle (3-5)&lt;/h5&gt;&lt;h5&gt;&lt;b&gt;Treasure &lt;/b&gt;standard&lt;/h5&gt;&lt;/div&gt;&lt;hr/&gt;&lt;div&gt;&lt;h5&gt;&lt;b&gt;SPECIAL ABILITIES&lt;/b&gt;&lt;/h5&gt;&lt;/div&gt;&lt;hr/&gt;&lt;div&gt;&lt;/h5&gt;&lt;h5&gt;&lt;b&gt;Poison (Su)&lt;/b&gt; Anytime a creature is grappled by a termagant's tentacles or is affected by its rupture or shared rupture ability, it is exposed to the termagant's flux infusion. Flux infusion functions as a poison, but with unpredictable effects. Those who fail their saving throws take 1d4 points of ability drain. The ability score drained is randomly determined every time the flux infusion affects the creature (roll 1d6: 1-2 Constitution, 3-4 Dexterity, 5-6 Strength). The save DC is Constitution-based.  &lt;i&gt;Flux Infusion&lt;/i&gt;: Injury; save Fort DC 28; frequency 1/round for 10 rounds; effect 1d4 Con, Dex, or Str; cure 2 consecutive saves.  &lt;/h5&gt;&lt;h5&gt;&lt;b&gt;Rupture (Su)&lt;/b&gt; When killed, a termagant explodes in a blast of its flux infusion poison. All living creatures within 15 feet must succeed at a DC 28 Fortitude saving throw or be poisoned. The save DC is Constitution-based.  Shared &lt;/h5&gt;&lt;h5&gt;&lt;b&gt;Rupture (Su)&lt;/b&gt; Any creature killed while poisoned by a termagant explodes. All living creatures within 10 feet of the creature must succeed at a DC 23 Fortitude save or be poisoned. The save DC is based on the termagant's Constitution with a -5 penalty.  &lt;/h5&gt;&lt;h5&gt;&lt;b&gt;Unnerving Gaze (Su)&lt;/b&gt; A creature that succumbs to a termagant's unnerving gaze becomes nauseated for 1d4 rounds as its mind attempts to comprehend the horrors it has witnessed.&lt;/h5&gt;&lt;/div&gt;&lt;br&gt;&lt;div&gt;&lt;h4&gt;&lt;p&gt;&lt;p&gt;Coddling, cooing mothers of nails and aberrant life, kyton termagants seek to make all living creatures adopted members of their malformed brood. That most of their purposefully deformed progeny die shortly after coming into their care only compels termagants to search farther for sturdier beings better suited to the honor of becoming their misshapen children.&lt;/p&gt;&lt;/h4&gt;&lt;/div&gt;</t>
  </si>
  <si>
    <t>Lashunta</t>
  </si>
  <si>
    <t>Female lashunta</t>
  </si>
  <si>
    <t>wizard 1</t>
  </si>
  <si>
    <t>(lashunta)</t>
  </si>
  <si>
    <t>Fort -1, Ref +1, Will +3</t>
  </si>
  <si>
    <t>mwk quarterstaff +0 (1d6-1)</t>
  </si>
  <si>
    <t>light crossbow +1 (1d8/19-20)</t>
  </si>
  <si>
    <t>hand of the apprentice (6/day)</t>
  </si>
  <si>
    <t>Spell-Like Abilities (CL 1st; concentration +4)  At Will-daze (DC 13), mage hand  1/day-detect thoughts (DC 15)</t>
  </si>
  <si>
    <t>Wizard Spells Prepared (CL 1st; concentration +4)  1st-charm person (DC 14), mage armor, magic missile  0 (at will)-acid splash, detect magic, flare (DC 13), read magic</t>
  </si>
  <si>
    <t>Str 8, Dex 13, Con 8, Int 17, Wis 12, Cha 16</t>
  </si>
  <si>
    <t>Scribe Scroll, Toughness</t>
  </si>
  <si>
    <t>Diplomacy +4, Handle Animal +4, Knowledge (arcana) +9, Perception +2, Spellcraft +7, Use Magic Device +4</t>
  </si>
  <si>
    <t>+2 Knowledge (arcana)</t>
  </si>
  <si>
    <t>Celestial, Common, Draconic, Elven, Lashunta; limited telepathy</t>
  </si>
  <si>
    <t>arcane bond (amulet)</t>
  </si>
  <si>
    <t xml:space="preserve"> any (Castrovel)</t>
  </si>
  <si>
    <t>NPC gear (light crossbow with 20 bolts, quarterstaff, gold amulet [bonded object], other treasure)</t>
  </si>
  <si>
    <t>Delicate antennae extend from the forehead of this lithe woman.</t>
  </si>
  <si>
    <t>The lashunta are the primary race of Castrovel, called "the Green Planet" for its steaming jungles. Though the women look like idealized elves or humans-save for the twitching antennae sprouting from their foreheads-their men are squat, hairy, and broad-shouldered, with a fierce and confrontational demeanor. Both genders excel at scholarship, and the race boasts a large number of telepaths and telekinetics, in addition to conventional magic-users. This ability to create mental or empathic bonds is particularly prevalent among female warriors, who form close connections with their saurian mounts.  Female lashunta are typically 6 feet tall and weigh 140 pounds. The males of the race are usually 5 feet tall and weigh 200 pounds.  LASHUNTA CHARACTERS (11 RP)  Lashunta are defined by their class levels-they do not have racial Hit Dice. They have the following racial traits.  +2 Intelligence: Lashunta are almost universally intelligent and eager to learn.  Sexual Dimorphism: Male and female lashunta have very different body and personality types, more so than most humanoid species. Male lashunta are muscular (+2 Strength) and often brash and unobservant (-2 Wisdom). Female lashunta, though beautiful and commanding (+2 Charisma), lack the males' rugged builds (-2 Constitution).  Lashunta Magic (5 RP): A lashunta possessing an Intelligence score of 11 or higher gains the following spell-like abilities: At will- daze, mage hand; 1/day-detect thoughts. The caster level for these effects is equal to the lashunta's class levels.  Knowledgeable: A lashunta gains a +2 racial bonus to any one Knowledge skill.  Limited Telepathy (3 RP): A lashunta is able to mentally communicate with any creature within 30 feet with whom she shares a language. Otherwise this ability is identical to the telepathy ability.  Languages: Lashunta begin play speaking Lashunta and Elven. Lashunta with high Intelligence scores can choose any languages they want (except Druidic and other secret languages).</t>
  </si>
  <si>
    <t>&lt;link rel="stylesheet"href="PF.css"&gt;&lt;div&gt;&lt;h2&gt;Lashunta&lt;/h2&gt;&lt;h3&gt;&lt;i&gt;Delicate antennae extend from the forehead of this lithe woman.&lt;/i&gt;&lt;/h3&gt;&lt;br&gt;&lt;/div&gt;&lt;div class="heading"&gt;&lt;p class="alignleft"&gt;Lashunta&lt;/p&gt;&lt;p class="alignright"&gt;CR 1/2&lt;/p&gt;&lt;div style="clear: both;"&gt;&lt;/div&gt;&lt;/div&gt;&lt;div&gt;&lt;h5&gt;&lt;b&gt;XP &lt;/b&gt;400&lt;/h5&gt;&lt;h5&gt;Female lashunta wizard 1&lt;/h5&gt;&lt;h5&gt;NG Medium humanoid (lashunta)&lt;/h5&gt;&lt;h5&gt;&lt;b&gt;Init &lt;/b&gt;+1; &lt;b&gt;Senses &lt;/b&gt;Perception +2&lt;/h5&gt;&lt;/div&gt;&lt;hr/&gt;&lt;div&gt;&lt;h5&gt;&lt;b&gt;DEFENSE&lt;/b&gt;&lt;/h5&gt;&lt;/div&gt;&lt;hr/&gt;&lt;div&gt;&lt;h5&gt;&lt;b&gt;AC &lt;/b&gt;11, touch 11, flat-footed 10 (+1 Dex)&lt;/h5&gt;&lt;h5&gt;&lt;b&gt;hp &lt;/b&gt;11 (1d6+2)&lt;/h5&gt;&lt;h5&gt;&lt;b&gt;Fort &lt;/b&gt;-1, &lt;b&gt;Ref &lt;/b&gt;+1, &lt;b&gt;Will &lt;/b&gt;+3&lt;/h5&gt;&lt;/div&gt;&lt;hr/&gt;&lt;div&gt;&lt;h5&gt;&lt;b&gt;OFFENSE&lt;/b&gt;&lt;/h5&gt;&lt;/div&gt;&lt;hr/&gt;&lt;div&gt;&lt;h5&gt;&lt;b&gt;Spd &lt;/b&gt;30 ft.&lt;/h5&gt;&lt;h5&gt;&lt;b&gt;Melee &lt;/b&gt;mwk quarterstaff +0 (1d6-1)&lt;/h5&gt;&lt;h5&gt;&lt;b&gt;Ranged &lt;/b&gt;light crossbow +1 (1d8/19-20)&lt;/h5&gt;&lt;h5&gt;&lt;b&gt;Space &lt;/b&gt;5 ft.; &lt;b&gt;Reach &lt;/b&gt;5 ft.&lt;/h5&gt;&lt;h5&gt;&lt;b&gt;Special Attacks &lt;/b&gt;hand of the apprentice (6/day)&lt;/h5&gt;&lt;h5&gt;&lt;b&gt;Spell-Like Abilities&lt;/b&gt; (CL 1st; concentration +4) &lt;/br&gt;At Will&amp;mdash;&lt;i&gt;daze&lt;/i&gt; (DC 13), &lt;i&gt;mage hand&lt;/i&gt; &lt;/br&gt;1/day&amp;mdash;&lt;i&gt;detect thoughts&lt;/i&gt; (DC 15)&lt;/h5&gt;&lt;/h5&gt;&lt;h5&gt;&lt;b&gt;Wizard Spells Prepared&lt;/b&gt; (CL 1st; concentration +4) &lt;/br&gt;1st&amp;mdash;&lt;i&gt;charm person&lt;/i&gt; (DC 14), &lt;i&gt;mage armor&lt;/i&gt;, &lt;i&gt;magic missile&lt;/i&gt; &lt;/br&gt;0 (at will)&amp;mdash;&lt;i&gt;acid splash&lt;/i&gt;, &lt;i&gt;detect magic&lt;/i&gt;, &lt;i&gt;flare&lt;/i&gt; (DC 13), &lt;i&gt;read magic&lt;/i&gt;&lt;/h5&gt;&lt;/h5&gt;&lt;/div&gt;&lt;hr/&gt;&lt;div&gt;&lt;h5&gt;&lt;b&gt;STATISTICS&lt;/b&gt;&lt;/h5&gt;&lt;/div&gt;&lt;hr/&gt;&lt;div&gt;&lt;h5&gt;&lt;b&gt;Str &lt;/b&gt;8, &lt;b&gt;Dex &lt;/b&gt;13, &lt;b&gt;Con &lt;/b&gt;8, &lt;b&gt;Int &lt;/b&gt; 17, &lt;b&gt;Wis &lt;/b&gt;12, &lt;b&gt;Cha &lt;/b&gt;16&lt;/h5&gt;&lt;h5&gt;&lt;b&gt;Base Atk &lt;/b&gt;+0; &lt;b&gt;CMB &lt;/b&gt;-1; &lt;b&gt;CMD &lt;/b&gt;10&lt;/h5&gt;&lt;h5&gt;&lt;b&gt;Feats &lt;/b&gt;Scribe Scroll, Toughness&lt;/h5&gt;&lt;h5&gt;&lt;b&gt;Skills &lt;/b&gt;Diplomacy +4, Handle Animal +4, Knowledge (arcana) +9, Perception +2, Spellcraft +7, Use Magic Device +4; &lt;b&gt;Racial Modifiers &lt;/b&gt;+2 Knowledge (arcana)&lt;/h5&gt;&lt;h5&gt;&lt;b&gt;Languages &lt;/b&gt;Celestial, Common, Draconic, Elven, Lashunta; limited telepathy&lt;/h5&gt;&lt;h5&gt;&lt;b&gt;SQ &lt;/b&gt;arcane bond (amulet)&lt;/h5&gt;&lt;/div&gt;&lt;hr/&gt;&lt;div&gt;&lt;h5&gt;&lt;b&gt;ECOLOGY&lt;/b&gt;&lt;/h5&gt;&lt;/div&gt;&lt;hr/&gt;&lt;div&gt;&lt;h5&gt;&lt;b&gt;Environment &lt;/b&gt; any (Castrovel)&lt;/h5&gt;&lt;h5&gt;&lt;b&gt;Organization &lt;/b&gt;any&lt;/h5&gt;&lt;h5&gt;&lt;b&gt;Treasure &lt;/b&gt;NPC gear (light crossbow with 20 bolts, quarterstaff, gold amulet [bonded object], other treasure)&lt;/h5&gt;&lt;/div&gt;&lt;br&gt;&lt;div&gt;&lt;h4&gt;&lt;p&gt;&lt;p&gt;The lashunta are the primary race of Castrovel, called "the Green Planet" for its steaming jungles. Though the women look like idealized elves or humans-save for the twitching antennae sprouting from their foreheads-their men are squat, hairy, and broad-shouldered, with a fierce and confrontational demeanor. Both genders excel at scholarship, and the race boasts a large number of telepaths and telekinetics, in addition to conventional magic-users. This ability to create mental or empathic bonds is particularly prevalent among female warriors, who form close connections with their saurian mounts.  Female lashunta are typically 6 feet tall and weigh 140 pounds. The males of the race are usually 5 feet tall and weigh 200 pounds.  &lt;br&gt;&lt;b&gt;LASHUNTA CHARACTERS (11 RP)&lt;/b&gt;&lt;br&gt;  Lashunta are defined by their class levels-they do not have racial Hit Dice. They have the following racial traits.  &lt;br&gt;&lt;b&gt;+2 Intelligence:&lt;/b&gt; Lashunta are almost universally intelligent and eager to learn.  &lt;br&gt;&lt;b&gt;Sexual Dimorphism:&lt;/b&gt; Male and female lashunta have very different body and personality types, more so than most humanoid species. Male lashunta are muscular (+2 Strength) and often brash and unobservant (-2 Wisdom). Female lashunta, though beautiful and commanding (+2 Charisma), lack the males' rugged builds (-2 Constitution).  &lt;br&gt;&lt;b&gt;Lashunta Magic (5 RP):&lt;/b&gt; A lashunta possessing an Intelligence score of 11 or higher gains the following spell-like abilities: At will- &lt;i&gt;daze&lt;/i&gt;, &lt;i&gt;mage hand&lt;/i&gt;; 1/day-&lt;i&gt;detect thoughts&lt;/i&gt;. The caster level for these effects is equal to the lashunta's class levels.  &lt;br&gt;&lt;b&gt;Knowledgeable:&lt;/b&gt; A lashunta gains a +2 racial bonus to any one Knowledge skill.  &lt;br&gt;&lt;b&gt;Limited Telepathy (3 RP):&lt;/b&gt; A lashunta is able to mentally communicate with any creature within 30 feet with whom she shares a language. Otherwise this ability is identical to the telepathy ability.  &lt;br&gt;&lt;b&gt;Languages:&lt;/b&gt; Lashunta begin play speaking Lashunta and Elven. Lashunta with high Intelligence scores can choose any languages they want (except Druidic and other secret languages).&lt;/p&gt;&lt;/h4&gt;&lt;/div&gt;</t>
  </si>
  <si>
    <t>Lorthact</t>
  </si>
  <si>
    <t>darkvision 60 ft., true seeing; Perception +43</t>
  </si>
  <si>
    <t>45, touch 29, flat-footed 33</t>
  </si>
  <si>
    <t>(+6 armor, +5 deflection, +11 Dex, +1 dodge, +2 luck, +10 natural)</t>
  </si>
  <si>
    <t>(32d10+384)</t>
  </si>
  <si>
    <t>regeneration 5 (good weapons or spells)</t>
  </si>
  <si>
    <t>Fort +26, Ref +31, Will +30</t>
  </si>
  <si>
    <t>acid 30, cold 30</t>
  </si>
  <si>
    <t>2 claws +44 (1d6+6 plus 1 Int drain) or  +2 quarterstaff +40/+35/+30/+25 (1d6+11 plus 1 Intelligence drain)</t>
  </si>
  <si>
    <t>Intelligence drain, scholastic masquerade, spell reservoir</t>
  </si>
  <si>
    <t>Spell-Like Abilities (CL 25th; concentration +38)  Constant-mind blank, tongues, true seeing  At Will-alter self, blasphemy (DC 30), dominate person (DC 28), freedom of movement, greater arcane sight, greater dispel magic, greater invisibility, greater scrying (DC 30), greater shadow conjuration (DC 30), greater shadow evocation (DC 31), greater teleport, mass suggestion (DC 29), programmed image (DC 29), unholy aura (DC 31)  3/day-banishment (DC 29), quickened greater dispel magic, empowered horrid wilting (DC 31), polymorph any object (DC 31), spell turning  1/day-dominate monster (DC 32), limited wish, mage's disjunction (DC 32), prismatic sphere, time stop</t>
  </si>
  <si>
    <t>Str 22, Dex 33, Con 35, Int 30, Wis 26, Cha 37</t>
  </si>
  <si>
    <t>Deflect Arrows, Destructive DispelUC, Dispel SynergyUC, Dodge, Empower Spell-Like Ability (horrid wilting), Flyby Attack, Great Fortitude, Greater Spell Penetration, Improved Great Fortitude, Improved Unarmed Strike, Iron Will, Power Attack, Quicken Spell-Like Ability (greater dispel magic), Spell Penetration, Weapon Finesse, Weapon Focus (claw)</t>
  </si>
  <si>
    <t>Acrobatics +36, Bluff +48, Craft (alchemy) +30, Diplomacy +48, Disguise +48, Fly +23, Intimidate +45, Knowledge (arcana) +45, Knowledge (planes) +45, Knowledge (dungeoneering) +20, Knowledge (engineering) +20, Knowledge (geography) +20, Knowledge (nobility) +20, Knowledge (religion) +20, Knowledge (history) +30, Knowledge (local) +30, Perception +43, Perform (act) +23, Sense Motive +30, Sleight of Hand +30, Spellcraft +45, Stealth +46, Use Magic Device +45</t>
  </si>
  <si>
    <t>Abyssal, Aklo, Azlanti, Celestial, Common, Draconic, Dwarven, Elven, Giant, Ignan, Infernal, Undercommon; telepathy 300 ft.</t>
  </si>
  <si>
    <t>infernal duke traits, temporal anomaly</t>
  </si>
  <si>
    <t xml:space="preserve"> any (Korvosa)</t>
  </si>
  <si>
    <t>This devilish humanoid has five horns growing out of his forehead that resemble a crown. He stands on stout cloven hooves.</t>
  </si>
  <si>
    <t>Infernal Duke Traits An infernal duke is a powerful devil that has not yet made the full transition from unique devil to full archdevil. It possesses several traits, as summarized here.  • Immunity to charm and compulsion effects, death effects, fire, and poison.  • Resistance to acid 30 and cold 30.  • Telepathy 300 feet.  • Lorthact's natural weapons, as well as any weapon he wields, are treated as evil and lawful for the purpose of overcoming damage reduction.  • Lorthact can grant spells to his worshipers. Granting spells does not require any specific action on his behalf. Lorthact grants access to the domains of Evil, Law, Magic, and Trickery. His favored weapon is the quarterstaff.  Intelligence Drain (Su) Lorthact drains 1 point of Intelligence each time he hits with a weapon or natural weapon (Will DC 39 negates). Alternatively, he can make a single melee touch attack per round, dealing no hit point damage but draining 2d4 points of Intelligence (Will DC 39 half). After draining Intelligence from a creature, Lorthact gains the benefit of foresight (as the spell) against that creature for 1 minute.  Scholastic Masquerade (Su) When targeting a dominated wizard with his spell reservoir ability, Lorthact can also steal a school power from that wizard's chosen school. He can steal one of the wizard's 1st-level school powers by using three levels of his spell reservoir, both 1st-level school powers at a cost of six levels, and all school powers at a cost of nine levels. While Lorthact retains these powers, the target wizard cannot use them. The stolen powers function at the target wizard's level. Lorthact can steal school powers or a prepared spell from a dominated wizard, but not both. He may steal school powers from multiple schools if he has multiple wizards dominated.  Spell Reservoir (Su) Lorthact can drain prepared arcane spells from the mind of a creature he has dominated and store them for later use, similarly to a ring of spell storing. Draining a spell requires 1 full-round action if he is able to touch the target, or 1 minute to perform through the mental link provided by the dominate effect; in either case, no saving throw is allowed. He can hold no more than one stolen spell from each dominated caster in his spell reservoir, and the total level of stolen spells cannot exceed 25. These stolen spells take effect at the original caster's level.  Temporal Anomaly (Su) Lorthact exists slightly outside of the normal timestream. Spells that predict the future-such as augury, divination, foresight, and moment of prescience- cannot perceive him and provide no benefit against him or information about him. In addition, whenever a creature within 60 feet of him uses time stop, Lorthact can act normally within the duration of the time stop, as if he had cast it himself. As neither Lorthact nor the caster are frozen in time with respect to each other, each can target and affect the other with attacks, spells, or other effects they create, though they cannot affect other creatures within the duration of the time stop. This ability functions even if Lorthact is flat-footed or unaware of his opponent.</t>
  </si>
  <si>
    <t>Lorthact the Unraveler, also named the Dwimmerlaik, the Ur-Magius, and the Diabolus Mystere, was once a high-ranking duke of Hell. Atypically, he was not solely bound to the service of a single archdevil, instead serving openly at various times as a mystical advisor and consultant on magical matters under both Geryon and Mephistopheles. Some believed him to be secretly a favorite of Asmodeus himself; this supposed favor provided some measure of protection from his jealous rivals. His last mistress in Hell was Eiseth, Whore-Queen of the erinyes, but when Eiseth uncovered a plot to reverse their positions-Lorthact arrogating himself to lordship and reducing her to mere consort-her wrath was enormous and eternal. Lorthact's allies deserted him lest they taste the fury of the erinyes. Lorthact proclaimed his innocence, but he saw condemnation awaiting and fled, racing across the planes with the whips of the erinyes at his heels.  After several planar refuges proved no shelter from his relentless pursuers, Lorthact sought solace in the mortal realms. Laying several false leads, he then doubled back to the diabolists of Cheliax, the first place his pursuers looked for him on Golarion. But after they had moved on, he slipped back into places they thought already thoroughly scoured. Adopting a succession of guises, he kept his presence hidden for years, but he never felt truly comfortable under the gaze of so many potentially unfriendly eyes. Seeking a more remote locale, he traveled to the farthest reaches of Chelish sovereignty: the Varisian city-state of Korvosa. There he found the perfect patsy in the vain and corrupt Lord Volshyenek Ornelos. Rebuffed by House Thrune in his quest to restore his youth and vigor, Volshyenek was easy prey for Lorthact's inveigling. The devil bound him in a web of lies and stole not only his soul but also his life. Impersonating Lord Ornelos for over 200 years, he became a dominant figure in Korvosa, shadow-master of the Acadamae and sire of a great house. Meanwhile, he sought ways to rebuild his diabolic power and his store of souls so one day he might buy his way back to ducal favor in Hell.  In the end, Eiseth's diabolic assassins found him at long last, and he was forced to fake his own death. Yet he still dominates Korvosa from the shadows, controlling the Acadamae through his descendant Toff Ornelos. Little happens in the city without his knowledge, and he plays the part of the mage through shadow-magic, illusions, limited wishes, and the stolen magic of others. However, casters who delve too deeply into his or Korvosa's secrets find themselves at odds with the deadly duke, his powers honed by centuries of exile to undermine and destroy mages who might uncover his identity or unravel his schemes.</t>
  </si>
  <si>
    <t>&lt;link rel="stylesheet"href="PF.css"&gt;&lt;div&gt;&lt;h2&gt;Lorthact&lt;/h2&gt;&lt;h3&gt;&lt;i&gt;This devilish humanoid has five horns growing out of his forehead that resemble a crown. He stands on stout cloven hooves.&lt;/i&gt;&lt;/h3&gt;&lt;br&gt;&lt;/div&gt;&lt;div class="heading"&gt;&lt;p class="alignleft"&gt;Lorthact&lt;/p&gt;&lt;p class="alignright"&gt;CR 25&lt;/p&gt;&lt;div style="clear: both;"&gt;&lt;/div&gt;&lt;/div&gt;&lt;div&gt;&lt;h5&gt;&lt;b&gt;XP &lt;/b&gt;1,638,400&lt;/h5&gt;&lt;h5&gt;LE Medium outsider (devil, evil, extraplanar, lawful)&lt;/h5&gt;&lt;h5&gt;&lt;b&gt;Init &lt;/b&gt;+11; &lt;b&gt;Senses &lt;/b&gt;darkvision 60 ft., &lt;i&gt;true seeing&lt;/i&gt;; Perception +43&lt;/h5&gt;&lt;h5&gt;&lt;b&gt;Aura &lt;/b&gt;&lt;i&gt;unholy aura&lt;/i&gt;&lt;/h5&gt;&lt;/div&gt;&lt;hr/&gt;&lt;div&gt;&lt;h5&gt;&lt;b&gt;DEFENSE&lt;/b&gt;&lt;/h5&gt;&lt;/div&gt;&lt;hr/&gt;&lt;div&gt;&lt;h5&gt;&lt;b&gt;AC &lt;/b&gt;45, touch 29, flat-footed 33 (+6 armor, +5 deflection, +11 Dex, +1 dodge, +2 luck, +10 natural)&lt;/h5&gt;&lt;h5&gt;&lt;b&gt;hp &lt;/b&gt;560 (32d10+384); regeneration 5 (good weapons or spells)&lt;/h5&gt;&lt;h5&gt;&lt;b&gt;Fort &lt;/b&gt;+26, &lt;b&gt;Ref &lt;/b&gt;+31, &lt;b&gt;Will &lt;/b&gt;+30&lt;/h5&gt;&lt;h5&gt;&lt;b&gt;Defensive Abilities &lt;/b&gt;evasion; &lt;b&gt;DR &lt;/b&gt;20/good and silver; &lt;b&gt;Immune &lt;/b&gt;fire, poison; &lt;b&gt;Resist &lt;/b&gt;acid 30, cold 30; &lt;b&gt;SR &lt;/b&gt;36&lt;/h5&gt;&lt;/div&gt;&lt;hr/&gt;&lt;div&gt;&lt;h5&gt;&lt;b&gt;OFFENSE&lt;/b&gt;&lt;/h5&gt;&lt;/div&gt;&lt;hr/&gt;&lt;div&gt;&lt;h5&gt;&lt;b&gt;Spd &lt;/b&gt;30 ft.&lt;/h5&gt;&lt;h5&gt;&lt;b&gt;Melee &lt;/b&gt;2 claws +44 (1d6+6 plus 1 Int drain) or &lt;/br&gt; &lt;i&gt;+2 quarterstaff&lt;/i&gt; +40/+35/+30/+25 (1d6+11 plus 1 Intelligence drain)&lt;/h5&gt;&lt;h5&gt;&lt;b&gt;Space &lt;/b&gt;5 ft.; &lt;b&gt;Reach &lt;/b&gt;5 ft.&lt;/h5&gt;&lt;h5&gt;&lt;b&gt;Special Attacks &lt;/b&gt;Intelligence drain, scholastic masquerade, spell reservoir&lt;/h5&gt;&lt;h5&gt;&lt;b&gt;Spell-Like Abilities&lt;/b&gt; (CL 25th; concentration +38)  &lt;/br&gt;Constant&amp;mdash;&lt;i&gt;mind blank&lt;/i&gt;, &lt;i&gt;tongues&lt;/i&gt;, &lt;i&gt;true seeing&lt;/i&gt; &lt;/br&gt;At Will&amp;mdash;&lt;i&gt;alter self&lt;/i&gt;, &lt;i&gt;blasphemy&lt;/i&gt; (DC 30), &lt;i&gt;dominate person&lt;/i&gt; (DC 28), &lt;i&gt;freedom of movement&lt;/i&gt;, &lt;i&gt;greater arcane sight&lt;/i&gt;, &lt;i&gt;&lt;i&gt;greater dispel&lt;/i&gt; magic&lt;/i&gt;, &lt;i&gt;greater invisibility&lt;/i&gt;, &lt;i&gt;greater scrying&lt;/i&gt; (DC 30), &lt;i&gt;greater shadow conjuration&lt;/i&gt; (DC 30), &lt;i&gt;greater shadow evocation&lt;/i&gt; (DC 31), &lt;i&gt;greater teleport&lt;/i&gt;, &lt;i&gt;mass suggestion&lt;/i&gt; (DC 29), &lt;i&gt;programmed image&lt;/i&gt; (DC 29), &lt;i&gt;unholy aura&lt;/i&gt; (DC 31) &lt;/br&gt;3/day&amp;mdash;&lt;i&gt;banishment&lt;/i&gt; (DC 29), quickened &lt;i&gt;&lt;i&gt;greater dispel&lt;/i&gt; magic&lt;/i&gt;, empowered &lt;i&gt;&lt;i&gt;horrid&lt;/i&gt; wilting&lt;/i&gt; (DC 31), &lt;i&gt;polymorph any object&lt;/i&gt; (DC 31), &lt;i&gt;spell turning&lt;/i&gt; &lt;/br&gt;1/day&amp;mdash;&lt;i&gt;dominate monster&lt;/i&gt; (DC 32), &lt;i&gt;limited wish&lt;/i&gt;, &lt;i&gt;mage's disjunction&lt;/i&gt; (DC 32), &lt;i&gt;prismatic sphere&lt;/i&gt;, &lt;i&gt;time stop&lt;/i&gt;&lt;/h5&gt;&lt;/h5&gt;&lt;/div&gt;&lt;hr/&gt;&lt;div&gt;&lt;h5&gt;&lt;b&gt;STATISTICS&lt;/b&gt;&lt;/h5&gt;&lt;/div&gt;&lt;hr/&gt;&lt;div&gt;&lt;h5&gt;&lt;b&gt;Str &lt;/b&gt;22, &lt;b&gt;Dex &lt;/b&gt;33, &lt;b&gt;Con &lt;/b&gt;35, &lt;b&gt;Int &lt;/b&gt; 30, &lt;b&gt;Wis &lt;/b&gt;26, &lt;b&gt;Cha &lt;/b&gt;37&lt;/h5&gt;&lt;h5&gt;&lt;b&gt;Base Atk &lt;/b&gt;+32; &lt;b&gt;CMB &lt;/b&gt;+38; &lt;b&gt;CMD &lt;/b&gt;65&lt;/h5&gt;&lt;h5&gt;&lt;b&gt;Feats &lt;/b&gt;Deflect Arrows, Destructive Dispel&lt;sup&gt;UC&lt;/sup&gt;, Dispel Synergy&lt;sup&gt;UC&lt;/sup&gt;, Dodge, Empower Spell-Like Ability (&lt;i&gt;&lt;i&gt;horrid&lt;/i&gt; wilting&lt;/i&gt;), Flyby Attack, Great Fortitude, Greater Spell Penetration, Improved Great Fortitude, Improved Unarmed Strike, Iron Will, Power Attack, Quicken Spell-Like Ability (&lt;i&gt;&lt;i&gt;greater dispel&lt;/i&gt; magic&lt;/i&gt;), Spell Penetration, Weapon Finesse, Weapon Focus (claw)&lt;/h5&gt;&lt;h5&gt;&lt;b&gt;Skills &lt;/b&gt;Acrobatics +36, Bluff +48, Craft (alchemy) +30, Diplomacy +48, Disguise +48, Fly +23, Intimidate +45, Knowledge (arcana) +45, Knowledge (planes) +45, Knowledge (dungeoneering) +20, Knowledge (engineering) +20, Knowledge (geography) +20, Knowledge (nobility) +20, Knowledge (religion) +20, Knowledge (history) +30, Knowledge (local) +30, Perception +43, Perform (act) +23, Sense Motive +30, Sleight of Hand +30, Spellcraft +45, Stealth +46, Use Magic Device +45&lt;/h5&gt;&lt;h5&gt;&lt;b&gt;Languages &lt;/b&gt;Abyssal, Aklo, Azlanti, Celestial, Common, Draconic, Dwarven, Elven, Giant, Ignan, Infernal, Undercommon; telepathy 300 ft.&lt;/h5&gt;&lt;h5&gt;&lt;b&gt;SQ &lt;/b&gt;infernal duke traits, temporal anomaly&lt;/h5&gt;&lt;h5&gt;&lt;b&gt;Combat Gear &lt;/b&gt;boots of speed, &lt;i&gt;rods of cancellation&lt;/i&gt; (2), &lt;i&gt;staff of power&lt;/i&gt;; &lt;b&gt;Other Gear &lt;/b&gt;&lt;i&gt;bracers of armor +6&lt;/i&gt;, &lt;i&gt;mirror of life trapping&lt;/i&gt;, &lt;i&gt;ring of evasion&lt;/i&gt;, &lt;i&gt;ring of protection +5&lt;/i&gt;&lt;/h5&gt;&lt;/div&gt;&lt;hr/&gt;&lt;div&gt;&lt;h5&gt;&lt;b&gt;ECOLOGY&lt;/b&gt;&lt;/h5&gt;&lt;/div&gt;&lt;hr/&gt;&lt;div&gt;&lt;h5&gt;&lt;b&gt;Environment &lt;/b&gt; any (Korvosa)&lt;/h5&gt;&lt;h5&gt;&lt;b&gt;Organization &lt;/b&gt;solitary&lt;/h5&gt;&lt;h5&gt;&lt;b&gt;Treasure &lt;/b&gt;triple&lt;/h5&gt;&lt;/div&gt;&lt;hr/&gt;&lt;div&gt;&lt;h5&gt;&lt;b&gt;SPECIAL ABILITIES&lt;/b&gt;&lt;/h5&gt;&lt;/div&gt;&lt;hr/&gt;&lt;div&gt;&lt;/h5&gt;&lt;h5&gt;&lt;b&gt;Infernal Duke Traits&lt;/b&gt; An infernal duke is a powerful devil that has not yet made the full transition from unique devil to full archdevil. It possesses several traits, as summarized here.  &lt;ul&gt;&lt;li&gt; Immunity to charm and compulsion effects, death effects, fire, and poison.  &lt;li&gt; Resistance to acid 30 and cold 30.  &lt;li&gt; Telepathy 300 feet.  &lt;li&gt; Lorthact's natural weapons, as well as any weapon he wields, are treated as evil and lawful for the purpose of overcoming damage reduction.  &lt;li&gt; Lorthact can grant spells to his worshipers. Granting spells does not require any specific action on his behalf. Lorthact grants access to the domains of Evil, Law, Magic, and Trickery. His favored weapon is the quarterstaff.  &lt;/h5&gt;&lt;h5&gt;&lt;b&gt;Intelligence Drain (Su)&lt;/b&gt; Lorthact drains 1 point of Intelligence each time he hits with a weapon or natural weapon (Will DC 39 negates). Alternatively, he can make a single melee touch attack per round, dealing no hit point damage but draining 2d4 points of Intelligence (Will DC 39 half). After draining Intelligence from a creature, Lorthact gains the benefit of &lt;i&gt;foresight&lt;/i&gt; (as the spell) against that creature for 1 minute.  &lt;/h5&gt;&lt;h5&gt;&lt;b&gt;Scholastic Masquerade (Su)&lt;/b&gt; When targeting a dominated wizard with his spell reservoir ability, Lorthact can also steal a school power from that wizard's chosen school. He can steal one of the wizard's 1st-level school powers by using three levels of his spell reservoir, both 1st-level school powers at a cost of six levels, and all school powers at a cost of nine levels. While Lorthact retains these powers, the target wizard cannot use them. The stolen powers function at the target wizard's level. Lorthact can steal school powers or a prepared spell from a dominated wizard, but not both. He may steal school powers from multiple schools if he has multiple wizards dominated.  &lt;/h5&gt;&lt;h5&gt;&lt;b&gt;Spell Reservoir (Su)&lt;/b&gt; Lorthact can drain prepared arcane spells from the mind of a creature he has dominated and store them for later use, similarly to a &lt;i&gt;ring of spell storing&lt;/i&gt;. Draining a spell requires 1 full-round action if he is able to touch the target, or 1 minute to perform through the mental link provided by the dominate effect; in either case, no saving throw is allowed. He can hold no more than one stolen spell from each dominated caster in his spell reservoir, and the total level of stolen spells cannot exceed 25. These stolen spells take effect at the original caster's level.  &lt;/h5&gt;&lt;h5&gt;&lt;b&gt;Temporal Anomaly (Su)&lt;/b&gt; Lorthact exists slightly outside of the normal timestream. Spells that predict the future-such as &lt;i&gt;augury&lt;/i&gt;, &lt;i&gt;divination&lt;/i&gt;, &lt;i&gt;foresight&lt;/i&gt;, and &lt;i&gt;moment of prescience&lt;/i&gt;- cannot perceive him and provide no benefit against him or information about him. In addition, whenever a creature within 60 feet of him uses &lt;i&gt;time stop&lt;/i&gt;, Lorthact can act normally within the duration of the &lt;i&gt;time stop&lt;/i&gt;, as if he had cast it himself. As neither Lorthact nor the caster are frozen in time with respect to each other, each can target and affect the other with attacks, spells, or other effects they create, though they cannot affect other creatures within the duration of the &lt;i&gt;time stop&lt;/i&gt;. This ability functions even if Lorthact is flat-footed or unaware of his opponent.&lt;/ul&gt;&lt;/h5&gt;&lt;h5&gt;&lt;sup&gt;UC&lt;/sup&gt; See Ultimate Combat.&lt;/h5&gt;&lt;/div&gt;&lt;br&gt;&lt;div&gt;&lt;h4&gt;&lt;p&gt;&lt;p&gt;Lorthact the Unraveler, also named the Dwimmerlaik, the Ur-Magius, and the Diabolus Mystere, was once a high-ranking duke of Hell. Atypically, he was not solely bound to the service of a single archdevil, instead serving openly at various times as a mystical advisor and consultant on magical matters under both Geryon and Mephistopheles. Some believed him to be secretly a favorite of Asmodeus himself; this supposed favor provided some measure of protection from his jealous rivals. His last mistress in Hell was Eiseth, Whore-Queen of the erinyes, but when Eiseth uncovered a plot to reverse their positions-Lorthact arrogating himself to lordship and reducing her to mere consort-her wrath was enormous and eternal. Lorthact's allies deserted him lest they taste the fury of the erinyes. Lorthact proclaimed his innocence, but he saw condemnation awaiting and fled, racing across the planes with the whips of the erinyes at his heels.  After several planar refuges proved no shelter from his relentless pursuers, Lorthact sought solace in the mortal realms. Laying several false leads, he then doubled back to the diabolists of Cheliax, the first place his pursuers looked for him on Golarion. But after they had moved on, he slipped back into places they thought already thoroughly scoured. Adopting a succession of guises, he kept his presence hidden for years, but he never felt truly comfortable under the gaze of so many potentially unfriendly eyes. Seeking a more remote locale, he traveled to the farthest reaches of Chelish sovereignty: the Varisian city-state of Korvosa. There he found the perfect patsy in the vain and corrupt Lord Volshyenek Ornelos. Rebuffed by House Thrune in his quest to restore his youth and vigor, Volshyenek was easy prey for Lorthact's inveigling. The devil bound him in a web of lies and stole not only his soul but also his life. Impersonating Lord Ornelos for over 200 years, he became a dominant figure in Korvosa, shadow-master of the Acadamae and sire of a great house. Meanwhile, he sought ways to rebuild his diabolic power and his store of souls so one day he might buy his way back to ducal favor in Hell.  In the end, Eiseth's diabolic assassins found him at long last, and he was forced to fake his own death. Yet he still dominates Korvosa from the shadows, controlling the Acadamae through his descendant Toff Ornelos. Little happens in the city without his knowledge, and he plays the part of the mage through shadow-magic, illusions, &lt;i&gt;limited wish&lt;/i&gt;es, and the stolen magic of others. However, casters who delve too deeply into his or Korvosa's secrets find themselves at odds with the deadly duke, his powers honed by centuries of exile to undermine and destroy mages who might uncover his identity or unravel his schemes.&lt;/p&gt;&lt;/h4&gt;&lt;/div&gt;</t>
  </si>
  <si>
    <t>boots of speed, rods of cancellation (2), staff of power</t>
  </si>
  <si>
    <t>bracers of armor +6, mirror of life trapping, ring of evasion, ring of protection +5</t>
  </si>
  <si>
    <t>Gnoll Mutant</t>
  </si>
  <si>
    <t>Gnoll Mana Wastes mutant</t>
  </si>
  <si>
    <t>(augmented humanoid, gnoll)</t>
  </si>
  <si>
    <t>Fort +9, Ref +2, Will +4; +1 vs. fear, +4 vs. mind-affecting effects</t>
  </si>
  <si>
    <t>+1 vs. fear, +4 vs. mind-affecting effects</t>
  </si>
  <si>
    <t>mwk longsword +7 (1d8+2/19-20), slam +5 (1d8+2 plus disease)</t>
  </si>
  <si>
    <t>Str 15, Dex 14, Con 17, Int 10, Wis 15, Cha 6</t>
  </si>
  <si>
    <t>Cleave, Iron Will, Power Attack, Weapon Focus (longsword)</t>
  </si>
  <si>
    <t>Perception +6, Stealth +8, Survival +7</t>
  </si>
  <si>
    <t>deformed arm</t>
  </si>
  <si>
    <t xml:space="preserve"> warm plains or deserts (the Mana Wastes)</t>
  </si>
  <si>
    <t>solitary, pair, gang (3-9), or tribe (16-28 plus 1 wasteland lord of 5th level)</t>
  </si>
  <si>
    <t>NPC gear (masterwork breastplate, masterwork longsword, other treasure)</t>
  </si>
  <si>
    <t>Patchy, matted fur covers this mutated, hyena-headed monster, and acidic green drool pours from its ravenous maw.</t>
  </si>
  <si>
    <t>Mana Wastes Mutant</t>
  </si>
  <si>
    <t>The magic-warping effects of the Mana Wastes often extend to the very life force of creatures who wander the trackless deserts. The dangerous radiations of magic gone afoul infuse the bodies and essences of these wanderers. Those who spend too much time in the Spellscar Desert or the wasteland's other treacherous environs occasionally fall prey to the deadly energies that persist in these regions, and their bodies gradually decay more and more until they are so far removed from their original forms that they can be described only as mutants. These twisted and degenerate creatures roam in packs throughout the Mana Wastes.  Because those who succumb to the Mana Wastes' mutagenic effects often hail from the Grand Duchy of Alkenstar or one of its smaller holdings in the region, numerous humanoid mutants are proficient in the use of firearms, having learned to wield the weapons in place of the unpredictable forces of magic. Those who manage to actually secure a powerful weapon from one of the dwarven arms factories in the Wastes often garner the respect of other mutants. Such firearm wielders invariably rise to positions of power, becoming known as wasteland lords by their envious peers, who all squabble and fight for the same honor.  Most Mana Wastes mutants collaborate in small tribal groups with other mutants, since those who wander the battered desert alone risk attack from the resident mutated vermin or violent bands of lawless gnolls, giants, or goblins. The civilized people of Alkenstar shun mutants for the most part, regarding transformed humans and other wanderers of the Mana Wastes as no better than monsters. The border guards of neighboring Nex keep a stringent lookout for such wasteland travelers and attack them on sight. The necromancers of Geb, however, see potential in the mutated peoples of the Spellscar Desert, and occasionally entreat them to leave their blasted home and relocate to the heart of Geb in Yled by promising a life of comfort and acceptance. In actuality, such mutants are taken to the infamous Mortuarium, where Geb's cruelest wizards perform unholy experiments on Alkenstar's deformed expatriates and turn them into undead abominations to serve in Geb's lurching army.  CREATING A MANA WASTES MUTANT  "Mana Wastes Mutant" is an acquired template that can be added to any living, corporeal creature. A Mana Wastes mutant retains the base creature's statistics and special abilities except as noted here.  CR: As base creature +1.  Alignment: Any non-lawful.  Type: The creature's type changes to aberration. Do not recalculate HD, BAB, or saves.  Armor Class: A Mana Wastes mutant gains a +2 bonus to its natural armor over the base creature's natural armor bonus.  Defensive Abilities: A Mana Wastes mutant gains a +4 bonus on saves against mind-affecting effects, DR 5/cold iron (or DR 10/cold iron if the base creature has 11 HD or more), and spell resistance equal to 11 + its adjusted CR. Mana Wastes mutants are immune to disease and poison.  Speed: A winged Mana Wastes mutant's maneuverability drops to clumsy. If the base creature flew magically, it loses this ability.  Melee: A Mana Wastes mutant retains all the natural weapons, manufactured weapon attacks, and weapon proficiencies of the base creature. It also gains a slam attack that deals damage based on the mutant's size.  Spell-Like Abilities: A Mana Wastes mutant loses access to any spell-like abilities the base creature may have had. Any spellcasting abilities gained from class levels remain unchanged.  Special Abilities: A Mana Wastes mutant retains any extraordinary and supernatural special qualities of the base creature. A Mana Wastes mutant gains one of the following abilities for every 4 HD or fraction thereof (minimum 1- the first ability chosen must always be disease).  Acid Resistance (Su): A Mana Wastes mutant gains resistance to acid 10. This ability can be taken more than once. Each time it is taken, the Mana Wastes mutant increases its resistance to acid by an additional 10. A Mana Wastes mutant that gains acid resistance in excess of 30 becomes immune to acid instead.  Acidic Pustules (Ex): Mana Wastes mutants are often covered in necrotic pustules that burst at the slightest touch. Whenever a creature deals piercing or slashing damage to a Mana Wastes mutant, all creatures adjacent to the Mana Wastes mutant must succeed at a Ref lex save (DC = 10 + 1/2 the Mana Wastes mutant's Hit Dice + the Mana Wastes mutant's Constitution modifier) or take acid damage as its boils and blisters pop and spray about. A Mana Wastes mutant deals an amount of acid damage in this way based on its size (1d4 points of acid damage for a Medium Mana Wastes mutant, 1d6 for a Large mutant, and so on).  Breath Weapon (Ex): A Mana Wastes mutant can spray a 30-foot cone of acidic bile from its mouth as a standard action once every 1d4 rounds. The acid damage caused by this attack is equal to 1d6 per two Hit Dice the mutant possesses. A successful Ref lex save (DC = 10 + 1/2 the Mana Waste mutant's Hit Dice + the Mana Waste mutant's Constitution modifier) halves any damage taken from this attack.  Disease (Su): Even though Mana Wastes mutants are immune to disease, they carry a deadly magical contagion that they spread with their slam attacks. Mana fever: injury; save Fort DC = 10 + 1/2 the Mana Wastes mutant's Hit Dice + the Mana Wastes mutant's Constitution modifier; onset 1d4 minutes; frequency 1/day; effect 1d2 Con damage, 1d2 Cha drain (or 1d3 Con damage, 1d3 Cha drain if the base creature has 8 HD or more); cure 2 consecutive saves. Anyone who lives with mana fever for a week straight without dying becomes immune to the disease, but also becomes a Mana Wastes mutant.  Increased Speed (Ex): Some Mana Wastes mutants are transformed in such a way that their base speed increases by 10 feet.  Deformities: In addition to its special abilities listed above, a Mana Wastes mutant gains one of the following deformities from its transformation (roll a 1d4 to randomly determine the deformity).  d% Effect  1 Deformed Arm: One hand can't wield weapons, but the mutant's slam attack deals damage as if it were two size categories larger than its actual size.  2 Deformed Leg: The mutant's base speed is reduced by 10 feet (minimum base speed of 5 feet), but it gains a +4 racial bonus to its CMD.  3 Shattered Mind: The mutant takes a -2 penalty to Intelligence, but gains a +2 racial bonus on Will saves.  4 Warped Hide: The mutant loses its +2 racial bonus to Con, but gains an additional +2 bonus to its natural armor.  Abilities: Increase from the base creature as follows: Str +2, Con +2, Cha -2.  Skills: A Mana Wastes mutant gains Climb, Intimidate, Stealth, and Survival as class skills.</t>
  </si>
  <si>
    <t>&lt;link rel="stylesheet"href="PF.css"&gt;&lt;div&gt;&lt;h2&gt;Mana Wastes Mutant&lt;/h2&gt;&lt;h3&gt;&lt;i&gt;Patchy, matted fur covers this mutated, hyena-headed monster, and acidic green drool pours from its ravenous maw.&lt;/i&gt;&lt;/h3&gt;&lt;br&gt;&lt;/div&gt;&lt;div class="heading"&gt;&lt;p class="alignleft"&gt;Gnoll Mutant&lt;/p&gt;&lt;p class="alignright"&gt;CR 4&lt;/p&gt;&lt;div style="clear: both;"&gt;&lt;/div&gt;&lt;/div&gt;&lt;div&gt;&lt;h5&gt;&lt;b&gt;XP &lt;/b&gt;1,200&lt;/h5&gt;&lt;h5&gt;Gnoll Mana Wastes mutant fighter 2&lt;/h5&gt;&lt;h5&gt;CE Medium aberration (augmented humanoid, gnoll)&lt;/h5&gt;&lt;h5&gt;&lt;b&gt;Init &lt;/b&gt;+2; &lt;b&gt;Senses &lt;/b&gt;darkvision 60 ft.; Perception +6&lt;/h5&gt;&lt;/div&gt;&lt;hr/&gt;&lt;div&gt;&lt;h5&gt;&lt;b&gt;DEFENSE&lt;/b&gt;&lt;/h5&gt;&lt;/div&gt;&lt;hr/&gt;&lt;div&gt;&lt;h5&gt;&lt;b&gt;AC &lt;/b&gt;19, touch 12, flat-footed 17 (+4 armor, +2 Dex, +3 natural)&lt;/h5&gt;&lt;h5&gt;&lt;b&gt;hp &lt;/b&gt;32 (4 HD; 2d8+2d10+12)&lt;/h5&gt;&lt;h5&gt;&lt;b&gt;Fort &lt;/b&gt;+9, &lt;b&gt;Ref &lt;/b&gt;+2, &lt;b&gt;Will &lt;/b&gt;+4; +1 vs. fear, +4 vs. mind-affecting effects&lt;/h5&gt;&lt;h5&gt;&lt;b&gt;Defensive Abilities &lt;/b&gt;bravery +1; &lt;b&gt;DR &lt;/b&gt;5/cold iron; &lt;b&gt;Immune &lt;/b&gt;disease, poison; &lt;b&gt;SR &lt;/b&gt;15&lt;/h5&gt;&lt;/div&gt;&lt;hr/&gt;&lt;div&gt;&lt;h5&gt;&lt;b&gt;OFFENSE&lt;/b&gt;&lt;/h5&gt;&lt;/div&gt;&lt;hr/&gt;&lt;div&gt;&lt;h5&gt;&lt;b&gt;Spd &lt;/b&gt;30 ft.&lt;/h5&gt;&lt;h5&gt;&lt;b&gt;Melee &lt;/b&gt;mwk longsword +7 (1d8+2/19-20), slam +5 (1d8+2 plus disease)&lt;/h5&gt;&lt;h5&gt;&lt;b&gt;Space &lt;/b&gt;5 ft.; &lt;b&gt;Reach &lt;/b&gt;5 ft.&lt;/h5&gt;&lt;/div&gt;&lt;hr/&gt;&lt;div&gt;&lt;h5&gt;&lt;b&gt;STATISTICS&lt;/b&gt;&lt;/h5&gt;&lt;/div&gt;&lt;hr/&gt;&lt;div&gt;&lt;h5&gt;&lt;b&gt;Str &lt;/b&gt;15, &lt;b&gt;Dex &lt;/b&gt;14, &lt;b&gt;Con &lt;/b&gt;17, &lt;b&gt;Int &lt;/b&gt; 10, &lt;b&gt;Wis &lt;/b&gt;15, &lt;b&gt;Cha &lt;/b&gt;6&lt;/h5&gt;&lt;h5&gt;&lt;b&gt;Base Atk &lt;/b&gt;+3; &lt;b&gt;CMB &lt;/b&gt;+5; &lt;b&gt;CMD &lt;/b&gt;17&lt;/h5&gt;&lt;h5&gt;&lt;b&gt;Feats &lt;/b&gt;Cleave, Iron Will, Power Attack, Weapon Focus (longsword)&lt;/h5&gt;&lt;h5&gt;&lt;b&gt;Skills &lt;/b&gt;Perception +6, Stealth +8, Survival +7&lt;/h5&gt;&lt;h5&gt;&lt;b&gt;Languages &lt;/b&gt;Gnoll&lt;/h5&gt;&lt;h5&gt;&lt;b&gt;SQ &lt;/b&gt;deformed arm&lt;/h5&gt;&lt;/div&gt;&lt;hr/&gt;&lt;div&gt;&lt;h5&gt;&lt;b&gt;ECOLOGY&lt;/b&gt;&lt;/h5&gt;&lt;/div&gt;&lt;hr/&gt;&lt;div&gt;&lt;h5&gt;&lt;b&gt;Environment &lt;/b&gt; warm plains or deserts (the Mana Wastes)&lt;/h5&gt;&lt;h5&gt;&lt;b&gt;Organization &lt;/b&gt;solitary, pair, gang (3-9), or tribe (16-28 plus 1 wasteland lord of 5th level)&lt;/h5&gt;&lt;h5&gt;&lt;b&gt;Treasure &lt;/b&gt;NPC gear (masterwork breastplate, masterwork longsword, other treasure)&lt;/h5&gt;&lt;/div&gt;&lt;br&gt;&lt;div&gt;&lt;h4&gt;&lt;p&gt;&lt;p&gt;The magic-warping effects of the Mana Wastes often extend to the very life force of creatures who wander the trackless deserts. The dangerous radiations of magic gone afoul infuse the bodies and essences of these wanderers. Those who spend too much time in the Spellscar Desert or the wasteland's other treacherous environs occasionally fall prey to the deadly energies that persist in these regions, and their bodies gradually decay more and more until they are so far removed from their original forms that they can be described only as mutants. These twisted and degenerate creatures roam in packs throughout the Mana Wastes.  Because those who succumb to the Mana Wastes' mutagenic effects often hail from the Grand Duchy of Alkenstar or one of its smaller holdings in the region, numerous humanoid mutants are proficient in the use of firearms, having learned to wield the weapons in place of the unpredictable forces of magic. Those who manage to actually secure a powerful weapon from one of the dwarven arms factories in the Wastes often garner the respect of other mutants. Such firearm wielders invariably rise to positions of power, becoming known as wasteland lords by their envious peers, who all squabble and fight for the same honor.  Most Mana Wastes mutants collaborate in small tribal groups with other mutants, since those who wander the battered desert alone risk attack from the resident mutated vermin or violent bands of lawless gnolls, giants, or goblins. The civilized people of Alkenstar shun mutants for the most part, regarding transformed humans and other wanderers of the Mana Wastes as no better than monsters. The border guards of neighboring Nex keep a stringent lookout for such wasteland travelers and attack them on sight. The necromancers of Geb, however, see potential in the mutated peoples of the Spellscar Desert, and occasionally entreat them to leave their blasted home and relocate to the heart of Geb in Yled by promising a life of comfort and acceptance. In actuality, such mutants are taken to the infamous Mortuarium, where Geb's cruelest wizards perform unholy experiments on Alkenstar's deformed expatriates and turn them into undead abominations to serve in Geb's lurching army.  &lt;br&gt;&lt;b&gt;CREATING A MANA WASTES MUTANT&lt;/b&gt;&lt;br&gt;  "Mana Wastes Mutant" is an acquired template that can be added to any living, corporeal creature. A Mana Wastes mutant retains the base creature's statistics and special abilities except as noted here.  &lt;br&gt;&lt;b&gt;CR:&lt;/b&gt; As base creature +1.  &lt;br&gt;&lt;b&gt;Alignment:&lt;/b&gt; Any non-lawful.  Type: The creature's type changes to aberration. Do not recalculate HD, BAB, or saves.  &lt;br&gt;&lt;b&gt;Armor Class:&lt;/b&gt; A Mana Wastes mutant gains a +2 bonus to its natural armor over the base creature's natural armor bonus.  &lt;br&gt;&lt;b&gt;Defensive Abilities:&lt;/b&gt; A Mana Wastes mutant gains a +4 bonus on saves against mind-affecting effects, DR 5/cold iron (or DR 10/cold iron if the base creature has 11 HD or more), and spell resistance equal to 11 + its adjusted CR. Mana Wastes mutants are immune to disease and poison.  &lt;br&gt;&lt;b&gt;Speed:&lt;/b&gt; A winged Mana Wastes mutant's maneuverability drops to clumsy. If the base creature flew magically, it loses this ability.  &lt;br&gt;&lt;b&gt;Melee:&lt;/b&gt; A Mana Wastes mutant retains all the natural weapons, manufactured weapon attacks, and weapon proficiencies of the base creature. It also gains a slam attack that deals damage based on the mutant's size.  &lt;br&gt;&lt;b&gt;Spell-Like Abilities:&lt;/b&gt; A Mana Wastes mutant loses access to any spell-like abilities the base creature may have had. Any spellcasting abilities gained from class levels remain unchanged.  &lt;br&gt;&lt;b&gt;Special Abilities:&lt;/b&gt; A Mana Wastes mutant retains any extraordinary and supernatural special qualities of the base creature. A Mana Wastes mutant gains one of the following abilities for every 4 HD or fraction thereof (minimum 1- the first ability chosen must always be disease).  &lt;i&gt;Acid Resistance (Su)&lt;/i&gt;: A Mana Wastes mutant gains resistance to acid 10. This ability can be taken more than once. Each time it is taken, the Mana Wastes mutant increases its resistance to acid by an additional 10. A Mana Wastes mutant that gains acid resistance in excess of 30 becomes immune to acid instead.  &lt;br&gt;&lt;i&gt;Acidic Pustules (Ex)&lt;/i&gt;: Mana Wastes mutants are often covered in necrotic pustules that burst at the slightest touch. Whenever a creature deals piercing or slashing damage to a Mana Wastes mutant, all creatures adjacent to the Mana Wastes mutant must succeed at a Ref lex save (DC = 10 + 1/2 the Mana Wastes mutant's Hit Dice + the Mana Wastes mutant's Constitution modifier) or take acid damage as its boils and blisters pop and spray about. A Mana Wastes mutant deals an amount of acid damage in this way based on its size (1d4 points of acid damage for a Medium Mana Wastes mutant, 1d6 for a Large mutant, and so on).  &lt;br&gt;&lt;i&gt;Breath Weapon (Ex)&lt;/i&gt;: A Mana Wastes mutant can spray a 30-foot cone of acidic bile from its mouth as a standard action once every 1d4 rounds. The acid damage caused by this attack is equal to 1d6 per two Hit Dice the mutant possesses. A successful Ref lex save (DC = 10 + 1/2 the Mana Waste mutant's Hit Dice + the Mana Waste mutant's Constitution modifier) halves any damage taken from this attack.  &lt;br&gt;&lt;i&gt;Disease (Su)&lt;/i&gt;: Even though Mana Wastes mutants are immune to disease, they carry a deadly magical contagion that they spread with their slam attacks. &lt;i&gt;Mana fever&lt;/i&gt;: injury; save Fort DC = 10 + 1/2 the Mana Wastes mutant's Hit Dice + the Mana Wastes mutant's Constitution modifier; &lt;i&gt;onset&lt;/i&gt; 1d4 minutes; frequency 1/day; effect 1d2 Con damage, 1d2 Cha drain (or 1d3 Con damage, 1d3 Cha drain if the base creature has 8 HD or more); cure 2 consecutive saves. Anyone who lives with mana fever for a week straight without dying becomes immune to the disease, but also becomes a Mana Wastes mutant.  &lt;br&gt;&lt;i&gt;Increased Speed (Ex)&lt;/i&gt;: Some Mana Wastes mutants are transformed in such a way that their base speed increases by 10 feet.  &lt;br&gt;&lt;b&gt;Deformities:&lt;/b&gt; In addition to its special abilities listed above, a Mana Wastes mutant gains one of the following deformities from its transformation (roll a 1d4 to randomly determine the deformity).     &lt;table border ='1'&gt;&lt;tr&gt;&lt;th&gt;d%&lt;/th&gt;&lt;th&gt;Effect&lt;/th&gt;&lt;/tr&gt;&lt;tr&gt;&lt;td&gt;1&lt;/td&gt;&lt;td&gt;Deformed Arm: One hand can't wield weapons, but the mutant's slam attack deals damage as if it were two size categories larger than its actual size.&lt;/td&gt;&lt;/tr&gt;&lt;tr&gt;&lt;td&gt;2&lt;/td&gt;&lt;td&gt;Deformed Leg: The mutant's base speed is reduced by 10 feet (minimum base speed of 5 feet), but it gains a +4 racial bonus to its CMD.&lt;/td&gt;&lt;/tr&gt;&lt;tr&gt;&lt;td&gt;3&lt;/td&gt;&lt;td&gt;Shattered Mind: The mutant takes a -2 penalty to Intelligence, but gains a +2 racial bonus on Will saves.&lt;/td&gt;&lt;/tr&gt;&lt;tr&gt;&lt;td&gt;4&lt;/td&gt;&lt;td&gt;Warped Hide: The mutant loses its +2 racial bonus to Con, but gains an additional +2 bonus to its natural armor.&lt;/td&gt;&lt;/tr&gt;&lt;/table&gt;   &lt;br&gt;&lt;b&gt;Abilities:&lt;/b&gt; Increase from the base creature as follows: Str +2, Con +2, Cha -2.  &lt;br&gt;&lt;b&gt;Skills:&lt;/b&gt; A Mana Wastes mutant gains Climb, Intimidate, Stealth, and Survival as class skills.&lt;/p&gt;&lt;/h4&gt;&lt;/div&gt;</t>
  </si>
  <si>
    <t>Deadly Mantis</t>
  </si>
  <si>
    <t>25, touch 6, flat-footed 21</t>
  </si>
  <si>
    <t>(+4 Dex, +19 natural, -8 size)</t>
  </si>
  <si>
    <t>Fort +15, Ref +9, Will +5</t>
  </si>
  <si>
    <t>bite +17 (4d6+13), 2 claws +17 (2d8+13 plus grab)</t>
  </si>
  <si>
    <t>30 ft. (10 ft. with bite)</t>
  </si>
  <si>
    <t>fling, rending mandibles</t>
  </si>
  <si>
    <t>Str 36, Dex 18, Con 21, Int -, Wis 11, Cha 5</t>
  </si>
  <si>
    <t>Climb +17, Perception +4</t>
  </si>
  <si>
    <t>+4 Climb, +4 Perception</t>
  </si>
  <si>
    <t xml:space="preserve"> tropical jungles (Mediogalti Island)</t>
  </si>
  <si>
    <t>This terrifying monstrosity towers taller than the mightiest jungle trees, its forelimbs raised in a meditative, deadly stance.</t>
  </si>
  <si>
    <t>Fling (Ex) If a deadly mantis begins its turn with a Large or smaller creature grabbed in its claws, it can, as a standard action, fling that creature up to 30 feet away. Creatures thrown in this way take 3d6 points of damage as if they had fallen from the same distance.  Rending Mandibles (Ex) If a deadly mantis hits with both claws and successfully grabs a foe, it can make an immediate bite attack against that foe as a secondary attack. This bite attack has a +12 attack bonus and deals 4d6+6 points of damage. In addition to dealing damage, the mantis can tear away the victim's armor as a free action by making a combat maneuver check. If the mantis is successful, the target's armor is ripped from its body. If the target fails a DC 31 Reflex save, the armor subjected to this attack loses half its hit points and gains the broken condition. The save DC is Strength-based.</t>
  </si>
  <si>
    <t>The legendary deadly mantis stalks the deepest jungles of Mediogalti Island and the Mwangi Expanse. Tales about this lethal predator preying upon such mammoth creatures as drakes and giants frighten even the bravest hunters. Deadly mantises are sacred to the followers of Achaekek, the Mantis God, who keep the massive beasts well fed, and bring them sacrificial victims and livestock. Followers of Achaekek have also been known to serve as protectors of the dens of deadly mantises. Though creatures of this size and power obviously need no guardians, the devout followers guard their lairs and prevent adventurers from slaying the mighty insects. The typical deadly mantis stands 40 feet tall, 60 feet long, and weighs several tons.</t>
  </si>
  <si>
    <t>&lt;link rel="stylesheet"href="PF.css"&gt;&lt;div&gt;&lt;h2&gt;Mantis, Deadly&lt;/h2&gt;&lt;h3&gt;&lt;i&gt;This terrifying monstrosity towers taller than the mightiest jungle trees, its forelimbs raised in a meditative, deadly stance.&lt;/i&gt;&lt;/h3&gt;&lt;br&gt;&lt;/div&gt;&lt;div class="heading"&gt;&lt;p class="alignleft"&gt;Deadly Mantis&lt;/p&gt;&lt;p class="alignright"&gt;CR 11&lt;/p&gt;&lt;div style="clear: both;"&gt;&lt;/div&gt;&lt;/div&gt;&lt;div&gt;&lt;h5&gt;&lt;b&gt;XP &lt;/b&gt;12,800&lt;/h5&gt;&lt;h5&gt;N Colossal vermin &lt;/h5&gt;&lt;h5&gt;&lt;b&gt;Init &lt;/b&gt;+4; &lt;b&gt;Senses &lt;/b&gt;darkvision 60 ft.; Perception +4&lt;/h5&gt;&lt;/div&gt;&lt;hr/&gt;&lt;div&gt;&lt;h5&gt;&lt;b&gt;DEFENSE&lt;/b&gt;&lt;/h5&gt;&lt;/div&gt;&lt;hr/&gt;&lt;div&gt;&lt;h5&gt;&lt;b&gt;AC &lt;/b&gt;25, touch 6, flat-footed 21 (+4 Dex, +19 natural, -8 size)&lt;/h5&gt;&lt;h5&gt;&lt;b&gt;hp &lt;/b&gt;152 (16d8+80)&lt;/h5&gt;&lt;h5&gt;&lt;b&gt;Fort &lt;/b&gt;+15, &lt;b&gt;Ref &lt;/b&gt;+9, &lt;b&gt;Will &lt;/b&gt;+5&lt;/h5&gt;&lt;h5&gt;&lt;b&gt;Immune &lt;/b&gt;mind-affecting effects&lt;/h5&gt;&lt;/div&gt;&lt;hr/&gt;&lt;div&gt;&lt;h5&gt;&lt;b&gt;OFFENSE&lt;/b&gt;&lt;/h5&gt;&lt;/div&gt;&lt;hr/&gt;&lt;div&gt;&lt;h5&gt;&lt;b&gt;Spd &lt;/b&gt;60 ft.&lt;/h5&gt;&lt;h5&gt;&lt;b&gt;Melee &lt;/b&gt;bite +17 (4d6+13), 2 claws +17 (2d8+13 plus grab)&lt;/h5&gt;&lt;h5&gt;&lt;b&gt;Space &lt;/b&gt;30 ft.; &lt;b&gt;Reach &lt;/b&gt;30 ft. (10 ft. with bite)&lt;/h5&gt;&lt;h5&gt;&lt;b&gt;Special Attacks &lt;/b&gt;fling, rending mandibles&lt;/h5&gt;&lt;/div&gt;&lt;hr/&gt;&lt;div&gt;&lt;h5&gt;&lt;b&gt;STATISTICS&lt;/b&gt;&lt;/h5&gt;&lt;/div&gt;&lt;hr/&gt;&lt;div&gt;&lt;h5&gt;&lt;b&gt;Str &lt;/b&gt;36, &lt;b&gt;Dex &lt;/b&gt;18, &lt;b&gt;Con &lt;/b&gt;21, &lt;b&gt;Int &lt;/b&gt; -, &lt;b&gt;Wis &lt;/b&gt;11, &lt;b&gt;Cha &lt;/b&gt;5&lt;/h5&gt;&lt;h5&gt;&lt;b&gt;Base Atk &lt;/b&gt;+12; &lt;b&gt;CMB &lt;/b&gt;+33 (+37 grapple); &lt;b&gt;CMD &lt;/b&gt;47 (51 vs. trip)&lt;/h5&gt;&lt;h5&gt;&lt;b&gt;Skills &lt;/b&gt;Climb +17, Perception +4; &lt;b&gt;Racial Modifiers &lt;/b&gt;+4 Climb, +4 Perception&lt;/h5&gt;&lt;/div&gt;&lt;hr/&gt;&lt;div&gt;&lt;h5&gt;&lt;b&gt;ECOLOGY&lt;/b&gt;&lt;/h5&gt;&lt;/div&gt;&lt;hr/&gt;&lt;div&gt;&lt;h5&gt;&lt;b&gt;Environment &lt;/b&gt; tropical jungles (Mediogalti Island)&lt;/h5&gt;&lt;h5&gt;&lt;b&gt;Organization &lt;/b&gt;solitary&lt;/h5&gt;&lt;h5&gt;&lt;b&gt;Treasure &lt;/b&gt;none&lt;/h5&gt;&lt;/div&gt;&lt;hr/&gt;&lt;div&gt;&lt;h5&gt;&lt;b&gt;SPECIAL ABILITIES&lt;/b&gt;&lt;/h5&gt;&lt;/div&gt;&lt;hr/&gt;&lt;div&gt;&lt;/h5&gt;&lt;h5&gt;&lt;b&gt;Fling (Ex)&lt;/b&gt; If a deadly mantis begins its turn with a Large or smaller creature grabbed in its claws, it can, as a standard action, fling that creature up to 30 feet away. Creatures thrown in this way take 3d6 points of damage as if they had fallen from the same distance.  &lt;/h5&gt;&lt;h5&gt;&lt;b&gt;Rending Mandibles (Ex)&lt;/b&gt; If a deadly mantis hits with both claws and successfully grabs a foe, it can make an immediate bite attack against that foe as a secondary attack. This bite attack has a +12 attack bonus and deals 4d6+6 points of damage. In addition to dealing damage, the mantis can tear away the victim's armor as a free action by making a combat maneuver check. If the mantis is successful, the target's armor is ripped from its body. If the target fails a DC 31 Reflex save, the armor subjected to this attack loses half its hit points and gains the broken condition. The save DC is Strength-based.&lt;/h5&gt;&lt;/div&gt;&lt;br&gt;&lt;div&gt;&lt;h4&gt;&lt;p&gt;&lt;p&gt;The legendary deadly mantis stalks the deepest jungles of Mediogalti Island and the Mwangi Expanse. Tales about this lethal predator preying upon such mammoth creatures as drakes and giants frighten even the bravest hunters. Deadly mantises are sacred to the followers of Achaekek, the Mantis God, who keep the massive beasts well fed, and bring them sacrificial victims and livestock. Followers of Achaekek have also been known to serve as protectors of the dens of deadly mantises. Though creatures of this size and power obviously need no guardians, the devout followers guard their lairs and prevent adventurers from slaying the mighty insects. The typical deadly mantis stands 40 feet tall, 60 feet long, and weighs several tons.&lt;/p&gt;&lt;/h4&gt;&lt;/div&gt;</t>
  </si>
  <si>
    <t>Mockingfey</t>
  </si>
  <si>
    <t>2 talons +6 (1d2-2)</t>
  </si>
  <si>
    <t>Spell-Like Abilities (CL 3rd; concentration +4)   At Will-daze (DC 11)</t>
  </si>
  <si>
    <t>Str 6, Dex 16, Con 13, Int 7, Wis 12, Cha 13</t>
  </si>
  <si>
    <t>Flyby Attack, Weapon Finesse</t>
  </si>
  <si>
    <t>Acrobatics +9, Disguise +7, Fly +15, Perception +7, Stealth +16</t>
  </si>
  <si>
    <t>mock</t>
  </si>
  <si>
    <t xml:space="preserve"> any forests (First World)</t>
  </si>
  <si>
    <t>solitary, pair, or jape (3-20)</t>
  </si>
  <si>
    <t>This tiny sprite has the head of a humanoid and the body of a brilliantly colored parrot.</t>
  </si>
  <si>
    <t>Mock (Su) As a standard action, a mockingfey can magically take on the appearance of any creature it can see. This functions like disguise self, but with no restrictions on duration, creature type, or size. The mockingfey does not change size, and if the creature it's mimicking is larger than it, the mockingfey simply appears to be a miniature version. Anyone interacting with this effect can attempt a DC 12 Will save to see through the ruse. A mockingfey can maintain a given form indefinitely, but cannot change to any form other than its own without visual reference-once a given disguise has ended, the fey must see the subject again to resume that form. The save DC is Charisma-based.</t>
  </si>
  <si>
    <t>Mockingfey originally stem from the First World, where they're regarded as entertainment by locals and nuisances by visitors, who are the usual butt of the creatures' pranks. The pint-sized fey often congregate in large colonies called japes or mockingdells, inhabiting the trees near a commonly traversed path or meadow. When an intelligent creature enters the grove, one of the bird-sprites flies down to perch on the traveler's shoulder or some nearby vantage. It then promptly shifts shape to become a perfect, miniature doppelganger of the creature in question, proceeding to cavort and imitate the newcomer in a most convincing and unf lattering manner, mimicking the creature's tone but chattering only gibberish.  This gibberish is not solely for comic effect, as while mockingfey are eager (if distractible) students in most matters, they refuse to use verbal language of any sort, believing that words unnecessarily constrain the things they describe. Instead, they communicate through gestures, pantomime, and elaborate dances. Those who think them mere beasts, however, are quickly set straight, as enemies of mockingfey are confronted with disorienting magic and the mockingfey's capricious allies from the First World.  While many people find mockingfeys' antics irritating, the little creatures are surprisingly useful allies, with a loyal, friendly nature toward those who treat them well, and an insatiable curiosity that makes them surprisingly well informed about their surroundings. This same curiosity extends to things most folks would leave alone, such as the portal-like breach scars between the Material Plane and the First World. When such planar rifts occur, mockingfey are often some of the first creatures through, with colonies found in Kyonin, the River Kingdoms, and sylvan groves around the Inner Sea. Those illusionists and other spellcasters who seek such puckish familiars (and take the Improved Familiar feat) often find them worth the resulting hassle-if just barely. A typical mockingfey is 8 inches tall and weighs 2 pounds.</t>
  </si>
  <si>
    <t>&lt;link rel="stylesheet"href="PF.css"&gt;&lt;div&gt;&lt;h2&gt;Mockingfey&lt;/h2&gt;&lt;h3&gt;&lt;i&gt;This tiny sprite has the head of a humanoid and the body of a brilliantly colored parrot.&lt;/i&gt;&lt;/h3&gt;&lt;br&gt;&lt;/div&gt;&lt;div class="heading"&gt;&lt;p class="alignleft"&gt;Mockingfey&lt;/p&gt;&lt;p class="alignright"&gt;CR 1&lt;/p&gt;&lt;div style="clear: both;"&gt;&lt;/div&gt;&lt;/div&gt;&lt;div&gt;&lt;h5&gt;&lt;b&gt;XP &lt;/b&gt;400&lt;/h5&gt;&lt;h5&gt;CN Tiny fey &lt;/h5&gt;&lt;h5&gt;&lt;b&gt;Init &lt;/b&gt;+3; &lt;b&gt;Senses &lt;/b&gt;low-light vision; Perception +7&lt;/h5&gt;&lt;/div&gt;&lt;hr/&gt;&lt;div&gt;&lt;h5&gt;&lt;b&gt;DEFENSE&lt;/b&gt;&lt;/h5&gt;&lt;/div&gt;&lt;hr/&gt;&lt;div&gt;&lt;h5&gt;&lt;b&gt;AC &lt;/b&gt;15, touch 15, flat-footed 12 (+3 Dex, +2 size)&lt;/h5&gt;&lt;h5&gt;&lt;b&gt;hp &lt;/b&gt;13 (3d6+3)&lt;/h5&gt;&lt;h5&gt;&lt;b&gt;Fort &lt;/b&gt;+2, &lt;b&gt;Ref &lt;/b&gt;+6, &lt;b&gt;Will &lt;/b&gt;+4&lt;/h5&gt;&lt;/div&gt;&lt;hr/&gt;&lt;div&gt;&lt;h5&gt;&lt;b&gt;OFFENSE&lt;/b&gt;&lt;/h5&gt;&lt;/div&gt;&lt;hr/&gt;&lt;div&gt;&lt;h5&gt;&lt;b&gt;Spd &lt;/b&gt;20 ft., fly 60 ft. (good)&lt;/h5&gt;&lt;h5&gt;&lt;b&gt;Melee &lt;/b&gt;2 talons +6 (1d2-2)&lt;/h5&gt;&lt;h5&gt;&lt;b&gt;Space &lt;/b&gt;2-1/2 ft.; &lt;b&gt;Reach &lt;/b&gt;0 ft.&lt;/h5&gt;&lt;h5&gt;&lt;b&gt;Spell-Like Abilities&lt;/b&gt; (CL 3rd; concentration +4) &lt;/br&gt;At Will&amp;mdash;&lt;i&gt;daze&lt;/i&gt; (DC 11)&lt;/h5&gt;&lt;/h5&gt;&lt;/div&gt;&lt;hr/&gt;&lt;div&gt;&lt;h5&gt;&lt;b&gt;STATISTICS&lt;/b&gt;&lt;/h5&gt;&lt;/div&gt;&lt;hr/&gt;&lt;div&gt;&lt;h5&gt;&lt;b&gt;Str &lt;/b&gt;6, &lt;b&gt;Dex &lt;/b&gt;16, &lt;b&gt;Con &lt;/b&gt;13, &lt;b&gt;Int &lt;/b&gt; 7, &lt;b&gt;Wis &lt;/b&gt;12, &lt;b&gt;Cha &lt;/b&gt;13&lt;/h5&gt;&lt;h5&gt;&lt;b&gt;Base Atk &lt;/b&gt;+1; &lt;b&gt;CMB &lt;/b&gt;+2; &lt;b&gt;CMD &lt;/b&gt;10&lt;/h5&gt;&lt;h5&gt;&lt;b&gt;Feats &lt;/b&gt;Flyby Attack, Weapon Finesse&lt;/h5&gt;&lt;h5&gt;&lt;b&gt;Skills &lt;/b&gt;Acrobatics +9, Disguise +7, Fly +15, Perception +7, Stealth +16&lt;/h5&gt;&lt;h5&gt;&lt;b&gt;SQ &lt;/b&gt;mock&lt;/h5&gt;&lt;/div&gt;&lt;hr/&gt;&lt;div&gt;&lt;h5&gt;&lt;b&gt;ECOLOGY&lt;/b&gt;&lt;/h5&gt;&lt;/div&gt;&lt;hr/&gt;&lt;div&gt;&lt;h5&gt;&lt;b&gt;Environment &lt;/b&gt; any forests (First World)&lt;/h5&gt;&lt;h5&gt;&lt;b&gt;Organization &lt;/b&gt;solitary, pair, or jape (3-20)&lt;/h5&gt;&lt;h5&gt;&lt;b&gt;Treasure &lt;/b&gt;standard&lt;/h5&gt;&lt;/div&gt;&lt;hr/&gt;&lt;div&gt;&lt;h5&gt;&lt;b&gt;SPECIAL ABILITIES&lt;/b&gt;&lt;/h5&gt;&lt;/div&gt;&lt;hr/&gt;&lt;div&gt;&lt;/h5&gt;&lt;h5&gt;&lt;b&gt;Mock (Su)&lt;/b&gt; As a standard action, a mockingfey can magically take on the appearance of any creature it can see. This functions like &lt;i&gt;disguise self&lt;/i&gt;, but with no restrictions on duration, creature type, or size. The mockingfey does not change size, and if the creature it's mimicking is larger than it, the mockingfey simply appears to be a miniature version. Anyone interacting with this effect can attempt a DC 12 Will save to see through the ruse. A mockingfey can maintain a given form indefinitely, but cannot change to any form other than its own without visual reference-once a given disguise has ended, the fey must see the subject again to resume that form. The save DC is Charisma-based.&lt;/h5&gt;&lt;/div&gt;&lt;br&gt;&lt;div&gt;&lt;h4&gt;&lt;p&gt;&lt;p&gt;Mockingfey originally stem from the First World, where they're regarded as entertainment by locals and nuisances by visitors, who are the usual butt of the creatures' pranks. The pint-sized fey often congregate in large colonies called japes or mockingdells, inhabiting the trees near a commonly traversed path or meadow. When an intelligent creature enters the grove, one of the bird-sprites flies down to perch on the traveler's shoulder or some nearby vantage. It then promptly shifts shape to become a perfect, miniature doppelganger of the creature in question, proceeding to cavort and imitate the newcomer in a most convincing and unf lattering manner, mimicking the creature's tone but chattering only gibberish.  This gibberish is not solely for comic effect, as while mockingfey are eager (if distractible) students in most matters, they refuse to use verbal language of any sort, believing that words unnecessarily constrain the things they describe. Instead, they communicate through gestures, pantomime, and elaborate dances. Those who think them mere beasts, however, are quickly set straight, as enemies of mockingfey are confronted with disorienting magic and the mockingfey's capricious allies from the First World.  While many people find mockingfeys' antics irritating, the little creatures are surprisingly useful allies, with a loyal, friendly nature toward those who treat them well, and an insatiable curiosity that makes them surprisingly well informed about their surroundings. This same curiosity extends to things most folks would leave alone, such as the portal-like breach scars between the Material Plane and the First World. When such planar rifts occur, mockingfey are often some of the first creatures through, with colonies found in Kyonin, the River Kingdoms, and sylvan groves around the Inner Sea. Those illusionists and other spellcasters who seek such puckish familiars (and take the Improved Familiar feat) often find them worth the resulting hassle-if just barely. A typical mockingfey is 8 inches tall and weighs 2 pounds.&lt;/p&gt;&lt;/h4&gt;&lt;/div&gt;</t>
  </si>
  <si>
    <t>Moxix</t>
  </si>
  <si>
    <t>blindsense 60 ft., darkvision 60 ft., see invisibility; Perception +33</t>
  </si>
  <si>
    <t>hopedrinker (60 ft.)</t>
  </si>
  <si>
    <t>34, touch 9, flat-footed 31</t>
  </si>
  <si>
    <t>(+3 Dex, +25 natural, -4 size)</t>
  </si>
  <si>
    <t>Fort +24, Ref +10, Will +22</t>
  </si>
  <si>
    <t>gush</t>
  </si>
  <si>
    <t>15/adamantine and good</t>
  </si>
  <si>
    <t>acid 20, cold 20, fire 20</t>
  </si>
  <si>
    <t>bite +29 (2d8+10/19-20), gore +29 (2d8+10), 4 slams +29 (2d6+10/19-20 plus grab)</t>
  </si>
  <si>
    <t>breath weapon (60-ft. cone, 16d6 acid damage plus disease, Reflex DC 32 halves, usable every 1d4 rounds), constrict (2d6+10), rend (2 slams, 2d6+15)</t>
  </si>
  <si>
    <t>Spell-Like Abilities (CL 23rd; concentration +30)  Constant-mind blank, see invisibility   At Will-crushing despair (DC 21), detect magic, dispel magic, eyebite (DC 23), protection from good, stone shape   3/day-create undead, feeblemind (DC 22), insanity (DC 24), quickened mind fog (DC 22), phantasmal killer (DC 21), song of discord (DC 22), symbol of pain (DC 22)   1/day-desecrate, greater teleport (self plus 50 lbs. of objects only), summon (level 9, any 1 CR 19 or lower demon 100%), symbol of insanity (DC 25), weird (DC 26)</t>
  </si>
  <si>
    <t>Str 30, Dex 17, Con 32, Int 15, Wis 24, Cha 25</t>
  </si>
  <si>
    <t>Bleeding Critical, Blind-Fight, Cleave, Combat Reflexes, Critical Focus, Dazing AssaultAPG, Improved Critical (bite), Improved Critical (slam), Iron Will, Power Attack, Quicken Spell-Like Ability (mind fog), Vital Strike</t>
  </si>
  <si>
    <t>Bluff +33, Climb +28, Diplomacy +25, Intimidate +33, Knowledge (planes) +28, Knowledge (religion) +21, Perception +33, Sense Motive +33, Spellcraft +25</t>
  </si>
  <si>
    <t>Abyssal, Aklo, Common; telepathy 300 ft.</t>
  </si>
  <si>
    <t xml:space="preserve"> warm jungles (Yoha's Graveyard)</t>
  </si>
  <si>
    <t>This strange, four-armed fiend appears to be constructed completely out of stone. Dried blood stains its body.</t>
  </si>
  <si>
    <t>Breath Weapon (Su) Moxix can exhale a cone of acidic fog laced with a terrible disease. Any creature damaged by the acid of his breath weapon must succeed at a DC 28 Fortitude save or contract this disease. A humanoid afflicted with this disease must attempt a new Will save each day. If the humanoid fails, it attacks and attempts to eat the weakest humanoid nearby. If the save is successful, it resists this impulse. A humanoid who dies or is killed while afflicted rises as a ghast at the next midnight. The save DC is Charisma-based.  Moxix's Delectation: Inhaled; save Fortitude DC 28; onset 1 day; frequency 1/day; effect 1d4 Con and 1d4 Wis damage; cure 2 consecutive saves.  Gush (Ex) Anytime Moxix takes more than 50 points of weapon damage in a round, blood and pus spews forth from the wound. The blood is extremely slippery and sprays out in a 20-foot radius, coating all creatures and surfaces in the area. Any creatures in the area must succeed at a DC 28 Reflex save or drop any items they are holding. A saving throw must be made each round that the creature attempts to use or pick up an item it previously dropped. In addition, the area coated in the gushing blood is difficult to move about in, and creatures moving through the area must succeed at a DC 15 Acrobatics check or fall prone.  Hopedrinker (Su) Moxix emits an aura that drains hope from all within 60 feet. All morale bonuses are suppressed within this aura, regardless of their source. In addition, spells and spell-like abilities granting a morale bonus are affected as dispel magic used to counterspell (caster level 23rd) every round at the beginning of Moxix's turn. A successful dispel check negates the entire effect (not just the morale bonus) and grants Moxix temporary hit points equal to the spell's level (to a maximum of 100). These temporary hit points last 1 hour.  Mindshatter (Su) If a creature fails its save against Moxix's eyebite spell-like ability, as a standard action before the end of his turn he may unravel the target's mind and spirit. This acts as greater dispel magic (caster level 23rd) against effects that protect against mind-affecting or necromantic effects and automatically affects the target as enervation and touch of idiocy (duration 24 hours).</t>
  </si>
  <si>
    <t>Moxix, the Drinker of Human Hopes, is a unique demon bound to the mysterious isle called Yoha's Graveyard in the Shackles. Appearing as an eldritch four-armed statue of weathered gray stone, Moxix has a single emerald eye centered in his horrible face. A nest of twisted horns rests atop his head, and his fang-f illed maw is perpetually stained with blood. Those courageous explorers traveling to his seemingly idyllic isle are driven mad by strange visions and dreams, or by inscrutable but disturbing carvings, idols, and glyphs that litter the island. Even if they withstand the island's maddening magic, adventurers in search of legendary lost riches may confront Moxix himself and be scourged of mind, body, and soul. Moxix's baleful presence and malevolent awareness leer from every crudely carved icon, relief, and idol bearing his likeness, bringing with them a tinge of insanity and a ravenous hunger for human flesh. Ghosts and pentagram-branded cannibals and lunatics are all that remain of ill-fated expeditions to Yoha's Graveyard.  Moxix found his first worshipers among the terrible cyclopes of Ghol-Gan as their civilization fell into ruin. As the one-eyed giants slipped more and more into depravity and violence, they began worshiping foul, otherworldly creatures their brothers and sisters brought up from the vaults of the Darklands after their exposure to the serpentfolk's wicked ways. Among the dozens of fiendish icons was Moxix, who came into inf luence among the cyclopes as their practice of sacrifice and cannibalism increased. It was at this time Moxix became known as the Drinker of Human Hopes. The ancient Ghol-Gan cyclopes fed him hundreds of captured humans, most of whom were of Azlanti descent. In one instance early in his time among the Ghol-Gan cyclopes, Moxix's followers captured an entire Azlanti embassy and fed them to the strange demon one by one while their companions watched in horror. Some say the sacrifices' spirits still inhabit the region, their wailing cries drifting through the hills and jungles of the haunted island.  As his reign of blood began to spread from its base in southern Ghol-Gan, a raging contingent of rival cyclopes from elsewhere in the failing empire raided the demon-worshiping clan dedicated to Moxix, bringing both brute strength and the magic of powerful shamans and oracles to bear against it. The battle raged for 2 days, and in the end an oracle sacrificed her life in a final ploy to destroy Moxix. However, the oracle only succeeded in binding him to the high mountain peak that would one day become the island known as Yoha's Graveyard.  To this very day, Moxix remains trapped in his island domain, ever eager to draw creatures to the ziggurat he calls home. There he delights in turning people to cannibalism, destruction, and insanity. Obscuring and disease-laden mists swirl around the island, keeping its lands hidden and protected from trespassers. Once per year, however, on the first full moon after the rainy season, the mists part for a single night. Some explorers have mounted expeditions to Moxix's island during these events, but as of yet, no one has returned the same person she used to be; all bear the mark of insanity Moxix stamps on their being.</t>
  </si>
  <si>
    <t>&lt;link rel="stylesheet"href="PF.css"&gt;&lt;div&gt;&lt;h2&gt;Moxix&lt;/h2&gt;&lt;h3&gt;&lt;i&gt;This strange, four-armed fiend appears to be constructed completely out of stone. Dried blood stains its body.&lt;/i&gt;&lt;/h3&gt;&lt;br&gt;&lt;/div&gt;&lt;div class="heading"&gt;&lt;p class="alignleft"&gt;Moxix&lt;/p&gt;&lt;p class="alignright"&gt;CR 20&lt;/p&gt;&lt;div style="clear: both;"&gt;&lt;/div&gt;&lt;/div&gt;&lt;div&gt;&lt;h5&gt;&lt;b&gt;XP &lt;/b&gt;307,200&lt;/h5&gt;&lt;h5&gt;CE Gargantuan outsider (chaotic, demon, evil, extraplanar)&lt;/h5&gt;&lt;h5&gt;&lt;b&gt;Init &lt;/b&gt;+3; &lt;b&gt;Senses &lt;/b&gt;blindsense 60 ft., darkvision 60 ft., &lt;i&gt;see invisibility&lt;/i&gt;; Perception +33&lt;/h5&gt;&lt;h5&gt;&lt;b&gt;Aura &lt;/b&gt;hopedrinker (60 ft.)&lt;/h5&gt;&lt;/div&gt;&lt;hr/&gt;&lt;div&gt;&lt;h5&gt;&lt;b&gt;DEFENSE&lt;/b&gt;&lt;/h5&gt;&lt;/div&gt;&lt;hr/&gt;&lt;div&gt;&lt;h5&gt;&lt;b&gt;AC &lt;/b&gt;34, touch 9, flat-footed 31 (+3 Dex, +25 natural, -4 size)&lt;/h5&gt;&lt;h5&gt;&lt;b&gt;hp &lt;/b&gt;379 (23d10+253)&lt;/h5&gt;&lt;h5&gt;&lt;b&gt;Fort &lt;/b&gt;+24, &lt;b&gt;Ref &lt;/b&gt;+10, &lt;b&gt;Will &lt;/b&gt;+22&lt;/h5&gt;&lt;h5&gt;&lt;b&gt;Defensive Abilities &lt;/b&gt;gush; &lt;b&gt;DR &lt;/b&gt;15/adamantine and good; &lt;b&gt;Immune &lt;/b&gt;electricity, poison; &lt;b&gt;Resist &lt;/b&gt;acid 20, cold 20, fire 20&lt;/h5&gt;&lt;/div&gt;&lt;hr/&gt;&lt;div&gt;&lt;h5&gt;&lt;b&gt;OFFENSE&lt;/b&gt;&lt;/h5&gt;&lt;/div&gt;&lt;hr/&gt;&lt;div&gt;&lt;h5&gt;&lt;b&gt;Spd &lt;/b&gt;40 ft.&lt;/h5&gt;&lt;h5&gt;&lt;b&gt;Melee &lt;/b&gt;bite +29 (2d8+10/19-20), gore +29 (2d8+10), 4 slams +29 (2d6+10/19-20 plus grab)&lt;/h5&gt;&lt;h5&gt;&lt;b&gt;Space &lt;/b&gt;20 ft.; &lt;b&gt;Reach &lt;/b&gt;20 ft.&lt;/h5&gt;&lt;h5&gt;&lt;b&gt;Special Attacks &lt;/b&gt;breath weapon (60-ft. cone, 16d6 acid damage plus disease, Reflex DC 32 halves, usable every 1d4 rounds), constrict (2d6+10), rend (2 slams, 2d6+15)&lt;/h5&gt;&lt;h5&gt;&lt;b&gt;Spell-Like Abilities&lt;/b&gt; (CL 23rd; concentration +30)  &lt;/br&gt;Constant&amp;mdash;&lt;i&gt;&lt;i&gt;mind&lt;/i&gt; blank&lt;/i&gt;, &lt;i&gt;see invisibility&lt;/i&gt; &lt;/br&gt;At Will&amp;mdash;&lt;i&gt;crushing despair&lt;/i&gt; (DC 21), &lt;i&gt;detect magic&lt;/i&gt;, &lt;i&gt;dispel magic&lt;/i&gt;, &lt;i&gt;eyebite&lt;/i&gt; (DC 23), &lt;i&gt;protection from good&lt;/i&gt;, &lt;i&gt;stone shape&lt;/i&gt; &lt;/br&gt;3/day&amp;mdash;&lt;i&gt;create undead&lt;/i&gt;, &lt;i&gt;feeble&lt;i&gt;mind&lt;/i&gt;&lt;/i&gt; (DC 22), &lt;i&gt;insanity&lt;/i&gt; (DC 24), quickened &lt;i&gt;&lt;i&gt;mind&lt;/i&gt; fog&lt;/i&gt; (DC 22), &lt;i&gt;phantasmal killer&lt;/i&gt; (DC 21), &lt;i&gt;song of discord&lt;/i&gt; (DC 22), &lt;i&gt;symbol of pain&lt;/i&gt; (DC 22) &lt;/br&gt;1/day&amp;mdash;&lt;i&gt;desecrate&lt;/i&gt;, &lt;i&gt;greater teleport&lt;/i&gt; (self plus 50 lbs. of objects only), summon (level 9, any 1 CR 19 or lower demon 100%), symbol of &lt;i&gt;insanity&lt;/i&gt; (DC 25), &lt;i&gt;weird&lt;/i&gt; (DC 26)&lt;/h5&gt;&lt;/h5&gt;&lt;/div&gt;&lt;hr/&gt;&lt;div&gt;&lt;h5&gt;&lt;b&gt;STATISTICS&lt;/b&gt;&lt;/h5&gt;&lt;/div&gt;&lt;hr/&gt;&lt;div&gt;&lt;h5&gt;&lt;b&gt;Str &lt;/b&gt;30, &lt;b&gt;Dex &lt;/b&gt;17, &lt;b&gt;Con &lt;/b&gt;32, &lt;b&gt;Int &lt;/b&gt; 15, &lt;b&gt;Wis &lt;/b&gt;24, &lt;b&gt;Cha &lt;/b&gt;25&lt;/h5&gt;&lt;h5&gt;&lt;b&gt;Base Atk &lt;/b&gt;+23; &lt;b&gt;CMB &lt;/b&gt;+37 (+41 grapple); &lt;b&gt;CMD &lt;/b&gt;50&lt;/h5&gt;&lt;h5&gt;&lt;b&gt;Feats &lt;/b&gt;Bleeding Critical, Blind-Fight, Cleave, Combat Reflexes, Critical Focus, Dazing Assault&lt;sup&gt;APG&lt;/sup&gt;, Improved Critical (bite), Improved Critical (slam), Iron Will, Power Attack, Quicken Spell-Like Ability (&lt;i&gt;&lt;i&gt;mind&lt;/i&gt; fog&lt;/i&gt;), Vital Strike&lt;/h5&gt;&lt;h5&gt;&lt;b&gt;Skills &lt;/b&gt;Bluff +33, Climb +28, Diplomacy +25, Intimidate +33, Knowledge (planes) +28, Knowledge (religion) +21, Perception +33, Sense Motive +33, Spellcraft +25&lt;/h5&gt;&lt;h5&gt;&lt;b&gt;Languages &lt;/b&gt;Abyssal, Aklo, Common; telepathy 300 ft.&lt;/h5&gt;&lt;/div&gt;&lt;hr/&gt;&lt;div&gt;&lt;h5&gt;&lt;b&gt;ECOLOGY&lt;/b&gt;&lt;/h5&gt;&lt;/div&gt;&lt;hr/&gt;&lt;div&gt;&lt;h5&gt;&lt;b&gt;Environment &lt;/b&gt; warm jungles (Yoha's Graveyard)&lt;/h5&gt;&lt;h5&gt;&lt;b&gt;Organization &lt;/b&gt;solitary&lt;/h5&gt;&lt;h5&gt;&lt;b&gt;Treasure &lt;/b&gt;double&lt;/h5&gt;&lt;/div&gt;&lt;hr/&gt;&lt;div&gt;&lt;h5&gt;&lt;b&gt;SPECIAL ABILITIES&lt;/b&gt;&lt;/h5&gt;&lt;/div&gt;&lt;hr/&gt;&lt;div&gt;&lt;/h5&gt;&lt;h5&gt;&lt;b&gt;Breath Weapon (Su)&lt;/b&gt; Moxix can exhale a cone of acidic fog laced with a terrible disease. Any creature damaged by the acid of his breath weapon must succeed at a DC 28 Fortitude save or contract this disease. A humanoid afflicted with this disease must attempt a new Will save each day. If the humanoid fails, it attacks and attempts to eat the weakest humanoid nearby. If the save is successful, it resists this impulse. A humanoid who dies or is killed while afflicted rises as a ghast at the next midnight. The save DC is Charisma-based.  &lt;i&gt;Moxix's&lt;/i&gt; &lt;i&gt;Delectation&lt;/i&gt;: Inhaled; save Fortitude DC 28; &lt;i&gt;onset&lt;/i&gt; 1 day; frequency 1/day; effect 1d4 Con and 1d4 Wis damage; cure 2 consecutive saves.  &lt;/h5&gt;&lt;h5&gt;&lt;b&gt;Gush (Ex)&lt;/b&gt; Anytime Moxix takes more than 50 points of weapon damage in a round, blood and pus spews forth from the wound. The blood is extremely slippery and sprays out in a 20-foot radius, coating all creatures and surfaces in the area. Any creatures in the area must succeed at a DC 28 Reflex save or drop any items they are holding. A saving throw must be made each round that the creature attempts to use or pick up an item it previously dropped. In addition, the area coated in the gushing blood is difficult to move about in, and creatures moving through the area must succeed at a DC 15 Acrobatics check or fall prone.  &lt;/h5&gt;&lt;h5&gt;&lt;b&gt;Hopedrinker (Su)&lt;/b&gt; Moxix emits an aura that drains hope from all within 60 feet. All morale bonuses are suppressed within this aura, regardless of their source. In addition, spells and spell-like abilities granting a morale bonus are affected as &lt;i&gt;dispel magic&lt;/i&gt; used to counterspell (caster level 23rd) every round at the beginning of &lt;i&gt;Moxix's&lt;/i&gt; turn. A successful dispel check negates the entire effect (not just the morale bonus) and grants Moxix temporary hit points equal to the spell's level (to a maximum of 100). These temporary hit points last 1 hour.  &lt;/h5&gt;&lt;h5&gt;&lt;b&gt;Mindshatter (Su)&lt;/b&gt; If a creature fails its save against &lt;i&gt;Moxix's&lt;/i&gt; &lt;i&gt;eyebite&lt;/i&gt; spell-like ability, as a standard action before the end of his turn he may unravel the target's &lt;i&gt;mind&lt;/i&gt; and spirit. This acts as greater &lt;i&gt;dispel magic&lt;/i&gt; (caster level 23rd) against effects that protect against &lt;i&gt;mind&lt;/i&gt;-affecting or necromantic effects and automatically affects the target as &lt;i&gt;enervation&lt;/i&gt; and &lt;i&gt;touch of idiocy&lt;/i&gt; (duration 24 hours).&lt;/h5&gt;&lt;h5&gt;&lt;sup&gt;APG&lt;/sup&gt; See Advanced Player's Guide.&lt;/h5&gt;&lt;/div&gt;&lt;br&gt;&lt;div&gt;&lt;h4&gt;&lt;p&gt;&lt;p&gt;Moxix, the Drinker of Human Hopes, is a unique demon bound to the mysterious isle called Yoha's Graveyard in the Shackles. Appearing as an eldritch four-armed statue of weathered gray stone, Moxix has a single emerald eye centered in his horrible face. A nest of twisted horns rests atop his head, and his fang-f illed maw is perpetually stained with blood. Those courageous explorers traveling to his seemingly idyllic isle are driven mad by strange visions and dreams, or by inscrutable but disturbing carvings, idols, and glyphs that litter the island. Even if they withstand the island's maddening magic, adventurers in search of legendary lost riches may confront Moxix himself and be scourged of &lt;i&gt;mind&lt;/i&gt;, body, and soul. &lt;i&gt;Moxix's&lt;/i&gt; baleful presence and malevolent awareness leer from every crudely carved icon, relief, and idol bearing his likeness, bringing with them a tinge of &lt;i&gt;insanity&lt;/i&gt; and a ravenous hunger for human flesh. Ghosts and pentagram-branded cannibals and lunatics are all that remain of ill-fated expeditions to Yoha's Graveyard.  Moxix found his first worshipers among the terrible cyclopes of Ghol-Gan as their civilization fell into ruin. As the one-eyed giants slipped more and more into depravity and violence, they began worshiping foul, otherworldly creatures their brothers and sisters brought up from the vaults of the Darklands after their exposure to the serpentfolk's wicked ways. Among the dozens of fiendish icons was Moxix, who came into inf luence among the cyclopes as their practice of sacrifice and cannibalism increased. It was at this time Moxix became known as the Drinker of Human Hopes. The ancient Ghol-Gan cyclopes fed him hundreds of captured humans, most of whom were of Azlanti descent. In one instance early in his time among the Ghol-Gan cyclopes, &lt;i&gt;Moxix's&lt;/i&gt; followers captured an entire Azlanti embassy and fed them to the strange demon one by one while their companions watched in horror. Some say the sacrifices' spirits still inhabit the region, their wailing cries drifting through the hills and jungles of the haunted island.  As his reign of blood began to spread from its base in southern Ghol-Gan, a raging contingent of rival cyclopes from elsewhere in the failing empire raided the demon-worshiping clan dedicated to Moxix, bringing both brute strength and the magic of powerful shamans and oracles to bear against it. The battle raged for 2 days, and in the end an oracle sacrificed her life in a final ploy to destroy Moxix. However, the oracle only succeeded in binding him to the high mountain peak that would one day become the island known as Yoha's Graveyard.  To this very day, Moxix remains trapped in his island domain, ever eager to draw creatures to the ziggurat he calls home. There he delights in turning people to cannibalism, destruction, and &lt;i&gt;insanity&lt;/i&gt;. Obscuring and disease-laden mists swirl around the island, keeping its lands hidden and protected from trespassers. Once per year, however, on the first full moon after the rainy season, the mists part for a single night. Some explorers have mounted expeditions to &lt;i&gt;Moxix's&lt;/i&gt; island during these events, but as of yet, no one has returned the same person she used to be; all bear the mark of &lt;i&gt;insanity&lt;/i&gt; Moxix stamps on their being.&lt;/p&gt;&lt;/h4&gt;&lt;/div&gt;</t>
  </si>
  <si>
    <t>APG See Advanced Player's Guide.</t>
  </si>
  <si>
    <t>Nightripper</t>
  </si>
  <si>
    <t>darkvision 60 ft., detect good, detect law, true seeing; Perception +36</t>
  </si>
  <si>
    <t>42, touch 25, flat-footed 31</t>
  </si>
  <si>
    <t>(+4 deflection, +11 Dex, +17 natural)</t>
  </si>
  <si>
    <t>regeneration 15 (good weapons or spells)</t>
  </si>
  <si>
    <t>Fort +27, Ref +30, Will +25</t>
  </si>
  <si>
    <t>charm and compulsion effects, death effects, electricity, poison</t>
  </si>
  <si>
    <t>+5 vorpal bastard sword +43/+38/+33/+28 (1d10+18/17-20), claw +31 (2d6+4/19-20 plus 2d6 bleed), 2 talons +31 (1d6+4/19-20 plus 2d6 bleed)</t>
  </si>
  <si>
    <t>5 ft. (15 ft. with talons)</t>
  </si>
  <si>
    <t>curse of living death, slowing gaze, sneak attack +3d6, swift cuts, sword mastery</t>
  </si>
  <si>
    <t>Spell-Like Abilities (CL 20th; concentration +27)  Constant-airwalk, detect good, detect law, freedom of movement, true seeing, unholy aura (DC 25)  At Will-greater dispel magic, greater teleport, phantasmal killer (DC 21), spiked pitAPG (DC 20), telekinesis (DC 22)  3/day-acid pitAPG (DC 21), quickened blade barrier (DC 23), harm (DC 23), hungry pitAPG (DC 22)  1/day-reverse gravity, summon (level 9, any demon or combination of demons whose total combined CR is 20 or lower 100%), time stop, weird (DC 26)</t>
  </si>
  <si>
    <t>Str 29, Dex 32, Con 39, Int 18, Wis 23, Cha 24</t>
  </si>
  <si>
    <t>Combat Expertise, Combat Reflexes, Dazzling Display, Deadly Stroke, Exotic Weapon Proficiency (bastard sword)B, Greater Feint, Greater Weapon Focus (bastard sword)B, Greater Weapon Specialization (bastard sword)B, Improved Critical (bastard sword), Improved Critical (claw), Improved Critical (talon), Improved Disarm, Improved Feint, Power Attack, Quick Draw, Quicken Spell-Like Ability (blade barrier), Shatter Defenses, Weapon Focus (bastard sword)B, Weapon Specialization (bastard sword)B</t>
  </si>
  <si>
    <t>Acrobatics +41, Intimidate +37, Knowledge (history) +31, Knowledge (local) +31, Knowledge (religion) +31, Knowledge (nobility) +34, Perception +36, Sense Motive +36, Stealth +41, Use Magic Device +37</t>
  </si>
  <si>
    <t>Abyssal, Celestial, Common, Draconic; telepathy 300 ft.</t>
  </si>
  <si>
    <t xml:space="preserve"> any (Kurnugia)</t>
  </si>
  <si>
    <t>triple (+5 keen vorpal bastard sword, other treasure)</t>
  </si>
  <si>
    <t>Twin talons attached to grotesque back-appendages drip blood from this hideously emaciated, jackal-legged albino demon.</t>
  </si>
  <si>
    <t>Curse of Living Death (Su) Once per round, as a free action as he kills a living creature, Nightripper can choose to afflict that target with the curse of living death. The target can resist this curse with a successful DC 30 Will save right before it dies, allowing the victim to die normally. If the victim fails its save, it enters a sort of half-living state; it becomes completely helpless, unable to take any actions whatsoever, but remains conscious and aware of the world, and of the pain in its body. It cannot be resurrected or otherwise restored to life until the curse is lifted. While the curse remains in effect, the victim takes 1d4 points of Intelligence, Wisdom, and Charisma drain every day as any lingering shreds of sanity are blasted away. When each ability score is drained to zero, the DC of the curse increases by +4. A character suffering the curse of living death can remain in this state forever, but as long as any one of her mental ability scores is at zero, she is capable only of enduring pain and cannot observe the world around her. Even if the character's body is destroyed, the cursed victim's consciousness remains as a disembodied and invisible presence at the site of this destruction, and cannot be resurrected or released to the afterlife. The save DC is Charisma-based.  Nascent Demon Lord Traits A nascent demon lord is a powerful demon that has not yet made the full transition from unique demon to full demon lord of an Abyssal realm. They have several traits, as summarized here.  • Immunity to charm and compulsion effects, death effects, electricity, and poison.  • Resistance to acid 30, cold 30, and fire 30.  • Summon (Sp) Once per day, Nightripper can summon any demon or combination of demons whose total combined CR is 20 or lower. This ability always works, and is equivalent to a 9th-level spell.  • Telepathy 300 feet.  • Nightripper's natural weapons, as well as any weapon he wields, are treated as chaotic, epic, and evil for the purpose of overcoming damage reduction.  • Nightripper can grant spells to his worshipers. He grants access to the domains of Chaos, Darkness, Evil, and Strength. His favored weapon is the bastard sword.  Slowing Gaze (Su) Slowed (as the slow spell) for 1 round, 30 feet, Will DC 30 negates. The save DC is Charisma-based.  Swift Cuts (Ex) As long as he is attacking with a sword, Nightripper treats foes who are staggered, nauseated, or under the effects of a slow spell (or similar effects, such as his gaze) as if they were flat-footed.  Sword Mastery (Ex) Nightripper possesses several sword-related bonus feats normally restricted to fighters.</t>
  </si>
  <si>
    <t>Even today, centuries after his 13th and final execution, memories of Riktus Scroon continue to haunt the nightmares of those who live along the northern coastlines of the Inner Sea. During his reign of horror, the man who would come to be known as the Nightripper used his position in the now disbanded Graven Guard of Taldor to move along the shipping lanes with ease. His position among the mercenary company afforded him time in countless settlements from Golisfar to Corentyn, and in these unsuspecting towns he hunted. Scroon preferred young victims, that their vanishing would cause the most distress possible-his favorites were young adults freshly in love, although he seemed to have had no preference between man or woman. He abducted his victims with astonishing skill, tormenting them for hours with his blades before leaving them broken and bleeding to death at the bottom of a specially prepared pit far outside of town. The mass murderer was finally captured by Cesandra Dayne, an obsessed priest of Sarenrae who had lost her fiancee and her father to Scroon. Only by forsaking the teachings of her church was she able to trap the murderer in the slums of Almas, and although the resulting fight saw the death of a dozen innocent bystanders, in the end Cesandra had her man alive.  After Scroon was turned over to the law in his hometown of Oppara, the authorities thought to prosecute him for the deaths of no fewer than 46 known victims. When Scroon gleefully bragged of having murdered nearly a thousand men, women, and children, the authorities were eager to write off his ravings, yet after Scroon provided exacting details to the sites of 953 victims, and one after the other his directions led to actual graves, the killer's sentencing was hastened-death by hanging. Yet Scroon survived. One after the other, attempts to execute the Nightripper failed-headsmen died of fright as they lifted the axe, guillotines malfunctioned, magic failed. Each botched execution left Scroon more disfigured, but his legend grew. The 13th and final execution put the man down once and for all-or so it was hoped.  Scroon's soul went to the Boneyard, where something amazing happened-he passed through to the Abyss with his mind and memories intact. So remarkable was his retention of his identity that it drew the attention of Lamashtu herself, who pulled the killer's soul from the shuddersome bosom of the Abyss and made him her personal assassin, raising him from a broken shell of a soul to a nascent demon lord with greater power than he'd ever hoped for in life. His form had changed, transforming into a shape more befitting one of his horrific nature, yet his mind remained sharp and clear. Nightripper harbors a strong desire for revenge, but for now he serves dutifully as Lamashtu's favored torturer and assassin and as the lord of the dungeons below her palace in the Abyssal realm of Kurnugia. But it is said that someday, when he has repaid his debt to the Mother of Demons for his ascension and rescue from the dregs of the Abyss, the Nightripper will return to his old haunts. Only this time, it will not be individuals he breaks and bleeds and buries in his pits-it will be entire cities.</t>
  </si>
  <si>
    <t>&lt;link rel="stylesheet"href="PF.css"&gt;&lt;div&gt;&lt;h2&gt;Nightripper&lt;/h2&gt;&lt;h3&gt;&lt;i&gt;Twin talons attached to grotesque back-appendages drip blood from this hideously emaciated, jackal-legged albino demon.&lt;/i&gt;&lt;/h3&gt;&lt;br&gt;&lt;/div&gt;&lt;div class="heading"&gt;&lt;p class="alignleft"&gt;Nightripper&lt;/p&gt;&lt;p class="alignright"&gt;CR 24&lt;/p&gt;&lt;div style="clear: both;"&gt;&lt;/div&gt;&lt;/div&gt;&lt;div&gt;&lt;h5&gt;&lt;b&gt;XP &lt;/b&gt;1,228,800&lt;/h5&gt;&lt;h5&gt;CE Medium outsider (chaotic, demon, evil, extraplanar)&lt;/h5&gt;&lt;h5&gt;&lt;b&gt;Init &lt;/b&gt;+11; &lt;b&gt;Senses &lt;/b&gt;darkvision 60 ft., &lt;i&gt;detect good&lt;/i&gt;, &lt;i&gt;detect law&lt;/i&gt;, &lt;i&gt;true seeing&lt;/i&gt;; Perception +36&lt;/h5&gt;&lt;h5&gt;&lt;b&gt;Aura &lt;/b&gt;&lt;i&gt;unholy aura&lt;/i&gt; (DC 25)&lt;/h5&gt;&lt;/div&gt;&lt;hr/&gt;&lt;div&gt;&lt;h5&gt;&lt;b&gt;DEFENSE&lt;/b&gt;&lt;/h5&gt;&lt;/div&gt;&lt;hr/&gt;&lt;div&gt;&lt;h5&gt;&lt;b&gt;AC &lt;/b&gt;42, touch 25, flat-footed 31 (+4 deflection, +11 Dex, +17 natural)&lt;/h5&gt;&lt;h5&gt;&lt;b&gt;hp &lt;/b&gt;526 (27d10+378); regeneration 15 (good weapons or spells)&lt;/h5&gt;&lt;h5&gt;&lt;b&gt;Fort &lt;/b&gt;+27, &lt;b&gt;Ref &lt;/b&gt;+30, &lt;b&gt;Will &lt;/b&gt;+25&lt;/h5&gt;&lt;h5&gt;&lt;b&gt;DR &lt;/b&gt;15/cold iron and good; &lt;b&gt;Immune &lt;/b&gt;charm and compulsion effects, death effects, electricity, poison; &lt;b&gt;Resist &lt;/b&gt;acid 30, cold 30, fire 30; &lt;b&gt;SR &lt;/b&gt;35&lt;/h5&gt;&lt;/div&gt;&lt;hr/&gt;&lt;div&gt;&lt;h5&gt;&lt;b&gt;OFFENSE&lt;/b&gt;&lt;/h5&gt;&lt;/div&gt;&lt;hr/&gt;&lt;div&gt;&lt;h5&gt;&lt;b&gt;Spd &lt;/b&gt;60 ft.&lt;/h5&gt;&lt;h5&gt;&lt;b&gt;Melee &lt;/b&gt;&lt;i&gt;&lt;i&gt;+5 vorpal bastard sword&lt;/i&gt;&lt;/i&gt; +43/+38/+33/+28 (1d10+18/17-20), claw +31 (2d6+4/19-20 plus 2d6 bleed), 2 talons +31 (1d6+4/19-20 plus 2d6 bleed)&lt;/h5&gt;&lt;h5&gt;&lt;b&gt;Space &lt;/b&gt;5 ft.; &lt;b&gt;Reach &lt;/b&gt;5 ft. (15 ft. with talons)&lt;/h5&gt;&lt;h5&gt;&lt;b&gt;Special Attacks &lt;/b&gt;curse of living death, &lt;i&gt;slow&lt;/i&gt;ing gaze, sneak attack +3d6, swift cuts, sword mastery&lt;/h5&gt;&lt;h5&gt;&lt;b&gt;Spell-Like Abilities&lt;/b&gt; (CL 20th; concentration +27)  &lt;/br&gt;Constant&amp;mdash;&lt;i&gt;airwalk&lt;/i&gt;, &lt;i&gt;detect good&lt;/i&gt;, &lt;i&gt;detect law&lt;/i&gt;, &lt;i&gt;freedom of movement&lt;/i&gt;, &lt;i&gt;true seeing&lt;/i&gt;, &lt;i&gt;unholy aura&lt;/i&gt; (DC 25) &lt;/br&gt;At Will&amp;mdash;&lt;i&gt;greater dispel magic&lt;/i&gt;, &lt;i&gt;greater teleport&lt;/i&gt;, &lt;i&gt;phantasmal killer&lt;/i&gt; (DC 21), &lt;i&gt;spiked&lt;/i&gt; pit&lt;sup&gt;APG&lt;/sup&gt; (DC 20), &lt;i&gt;telekinesis&lt;/i&gt; (DC 22) &lt;/br&gt;3/day&amp;mdash;&lt;i&gt;acid&lt;/i&gt; pit&lt;sup&gt;APG&lt;/sup&gt; (DC 21), quickened &lt;i&gt;&lt;i&gt;blade&lt;/i&gt; barrier&lt;/i&gt; (DC 23), &lt;i&gt;harm&lt;/i&gt; (DC 23), &lt;i&gt;hungry&lt;/i&gt; pit&lt;sup&gt;APG&lt;/sup&gt; (DC 22) &lt;/br&gt;1/day&amp;mdash;&lt;i&gt;reverse gravity&lt;/i&gt;, summon (level 9, any demon or combination of demons whose total combined CR is 20 or lower 100%), &lt;i&gt;time stop&lt;/i&gt;, &lt;i&gt;weird&lt;/i&gt; (DC 26)&lt;/h5&gt;&lt;/h5&gt;&lt;/div&gt;&lt;hr/&gt;&lt;div&gt;&lt;h5&gt;&lt;b&gt;STATISTICS&lt;/b&gt;&lt;/h5&gt;&lt;/div&gt;&lt;hr/&gt;&lt;div&gt;&lt;h5&gt;&lt;b&gt;Str &lt;/b&gt;29, &lt;b&gt;Dex &lt;/b&gt;32, &lt;b&gt;Con &lt;/b&gt;39, &lt;b&gt;Int &lt;/b&gt; 18, &lt;b&gt;Wis &lt;/b&gt;23, &lt;b&gt;Cha &lt;/b&gt;24&lt;/h5&gt;&lt;h5&gt;&lt;b&gt;Base Atk &lt;/b&gt;+27; &lt;b&gt;CMB &lt;/b&gt;+36; &lt;b&gt;CMD &lt;/b&gt;61&lt;/h5&gt;&lt;h5&gt;&lt;b&gt;Feats &lt;/b&gt;Combat Expertise, Combat Reflexes, Dazzling Display, Deadly Stroke, Exotic Weapon Proficiency (bastard sword)&lt;sup&gt;B&lt;/sup&gt;, Greater Feint, Greater Weapon Focus (bastard sword)&lt;sup&gt;B&lt;/sup&gt;, Greater Weapon Specialization (bastard sword)&lt;sup&gt;B&lt;/sup&gt;, Improved Critical (bastard sword), Improved Critical (claw), Improved Critical (talon), Improved Disarm, Improved Feint, Power Attack, Quick Draw, Quicken Spell-Like Ability (&lt;i&gt;&lt;i&gt;blade&lt;/i&gt; barrier&lt;/i&gt;), Shatter Defenses, Weapon Focus (bastard sword)&lt;sup&gt;B&lt;/sup&gt;, Weapon Specialization (bastard sword)&lt;sup&gt;B&lt;/sup&gt;&lt;/h5&gt;&lt;h5&gt;&lt;b&gt;Skills &lt;/b&gt;Acrobatics +41, Intimidate +37, Knowledge (history) +31, Knowledge (local) +31, Knowledge (religion) +31, Knowledge (nobility) +34, Perception +36, Sense Motive +36, Stealth +41, Use Magic Device +37&lt;/h5&gt;&lt;h5&gt;&lt;b&gt;Languages &lt;/b&gt;Abyssal, Celestial, Common, Draconic; telepathy 300 ft.&lt;/h5&gt;&lt;h5&gt;&lt;b&gt;SQ &lt;/b&gt;nascent demon lord traits&lt;/h5&gt;&lt;/div&gt;&lt;hr/&gt;&lt;div&gt;&lt;h5&gt;&lt;b&gt;ECOLOGY&lt;/b&gt;&lt;/h5&gt;&lt;/div&gt;&lt;hr/&gt;&lt;div&gt;&lt;h5&gt;&lt;b&gt;Environment &lt;/b&gt; any (Kurnugia)&lt;/h5&gt;&lt;h5&gt;&lt;b&gt;Organization &lt;/b&gt;solitary&lt;/h5&gt;&lt;h5&gt;&lt;b&gt;Treasure &lt;/b&gt;triple (&lt;i&gt;+5 keen vorpal bastard sword&lt;/i&gt;, other treasure)&lt;/h5&gt;&lt;/div&gt;&lt;hr/&gt;&lt;div&gt;&lt;h5&gt;&lt;b&gt;SPECIAL ABILITIES&lt;/b&gt;&lt;/h5&gt;&lt;/div&gt;&lt;hr/&gt;&lt;div&gt;&lt;/h5&gt;&lt;h5&gt;&lt;b&gt;Curse of Living Death (Su)&lt;/b&gt; Once per round, as a free action as he kills a living creature, Nightripper can choose to afflict that target with the curse of living death. The target can resist this curse with a successful DC 30 Will save right before it dies, allowing the victim to die normally. If the victim fails its save, it enters a sort of half-living state; it becomes completely helpless, unable to take any actions whatsoever, but remains conscious and aware of the world, and of the pain in its body. It cannot be resurrected or otherwise restored to life until the curse is lifted. While the curse remains in effect, the victim takes 1d4 points of Intelligence, Wisdom, and Charisma drain every day as any lingering shreds of sanity are blasted away. When each ability score is drained to zero, the DC of the curse increases by +4. A character suffering the curse of living death can remain in this state forever, but as long as any one of her mental ability scores is at zero, she is capable only of enduring pain and cannot observe the world around her. Even if the character's body is destroyed, the cursed victim's consciousness remains as a disembodied and invisible presence at the site of this destruction, and cannot be resurrected or released to the afterlife. The save DC is Charisma-based.  &lt;/h5&gt;&lt;h5&gt;&lt;b&gt;Nascent Demon Lord Traits&lt;/b&gt; A nascent demon lord is a powerful demon that has not yet made the full transition from unique demon to full demon lord of an Abyssal realm. They have several traits, as summarized here.  &lt;ul&gt;&lt;li&gt; Immunity to c&lt;i&gt;harm&lt;/i&gt; and compulsion effects, death effects, electricity, and poison.  &lt;li&gt; Resistance to &lt;i&gt;acid&lt;/i&gt; 30, cold 30, and fire 30.  &lt;li&gt; &lt;i&gt;Summon (Sp)&lt;/i&gt; Once per day, Nightripper can summon any demon or combination of demons whose total combined CR is 20 or lower. This ability always works, and is equivalent to a 9th-level spell.  &lt;li&gt; Telepathy 300 feet.  &lt;li&gt; Nightripper's natural weapons, as well as any weapon he wields, are treated as chaotic, epic, and evil for the purpose of overcoming damage reduction.  &lt;li&gt; Nightripper can grant spells to his worshipers. He grants access to the domains of Chaos, Darkness, Evil, and Strength. His favored weapon is the bastard sword.  &lt;/h5&gt;&lt;h5&gt;&lt;b&gt;Slowing Gaze (Su)&lt;/b&gt; Slowed (as the &lt;i&gt;slow&lt;/i&gt; spell) for 1 round, 30 feet, Will DC 30 negates. The save DC is Charisma-based.  &lt;/h5&gt;&lt;h5&gt;&lt;b&gt;Swift Cuts (Ex)&lt;/b&gt; As long as he is attacking with a sword, Nightripper treats foes who are staggered, nauseated, or under the effects of a &lt;i&gt;slow&lt;/i&gt; spell (or similar effects, such as his gaze) as if they were flat-footed.  &lt;/h5&gt;&lt;h5&gt;&lt;b&gt;Sword Mastery (Ex)&lt;/b&gt; Nightripper possesses several sword-related bonus feats normally restricted to fighters.&lt;/ul&gt;&lt;/h5&gt;&lt;h5&gt;&lt;sup&gt;APG&lt;/sup&gt; See Advanced Player's Guide.&lt;/h5&gt;&lt;/div&gt;&lt;br&gt;&lt;div&gt;&lt;h4&gt;&lt;p&gt;&lt;p&gt;Even today, centuries after his 13th and final execution, memories of Riktus Scroon continue to haunt the nightmares of those who live along the northern coastlines of the Inner Sea. During his reign of horror, the man who would come to be known as the Nightripper used his position in the now disbanded Graven Guard of Taldor to move along the shipping lanes with ease. His position among the mercenary company afforded him time in countless settlements from Golisfar to Corentyn, and in these unsuspecting towns he hunted. Scroon preferred young victims, that their vanishing would cause the most distress possible-his favorites were young adults freshly in love, although he seemed to have had no preference between man or woman. He abducted his victims with astonishing skill, tormenting them for hours with his &lt;i&gt;blade&lt;/i&gt;s before leaving them broken and bleeding to death at the bottom of a specially prepared pit far outside of town. The mass murderer was finally captured by Cesandra Dayne, an obsessed priest of Sarenrae who had lost her fiancee and her father to Scroon. Only by forsaking the teachings of her church was she able to trap the murderer in the slums of Almas, and although the resulting fight saw the death of a dozen innocent bystanders, in the end Cesandra had her man alive.  After Scroon was turned over to the law in his hometown of Oppara, the authorities thought to prosecute him for the deaths of no fewer than 46 known victims. When Scroon gleefully bragged of having murdered nearly a thousand men, women, and children, the authorities were eager to write off his ravings, yet after Scroon provided exacting details to the sites of 953 victims, and one after the other his directions led to actual graves, the killer's sentencing was hastened-death by hanging. Yet Scroon survived. One after the other, attempts to execute the Nightripper failed-headsmen died of fright as they lifted the axe, guillotines malfunctioned, magic failed. Each botched execution left Scroon more disfigured, but his legend grew. The 13th and final execution put the man down once and for all-or so it was hoped.  Scroon's soul went to the Boneyard, where something amazing happened-he passed through to the Abyss with his mind and memories intact. So remarkable was his retention of his identity that it drew the attention of Lamashtu herself, who pulled the killer's soul from the shuddersome bosom of the Abyss and made him her personal assassin, raising him from a broken shell of a soul to a nascent demon lord with greater power than he'd ever hoped for in life. His form had changed, transforming into a shape more befitting one of his horrific nature, yet his mind remained sharp and clear. Nightripper harbors a strong desire for revenge, but for now he serves dutifully as Lamashtu's favored torturer and assassin and as the lord of the dungeons below her palace in the Abyssal realm of Kurnugia. But it is said that someday, when he has repaid his debt to the Mother of Demons for his ascension and rescue from the dregs of the Abyss, the Nightripper will return to his old haunts. Only this time, it will not be individuals he breaks and bleeds and buries in his pits-it will be entire cities.&lt;/p&gt;&lt;/h4&gt;&lt;/div&gt;</t>
  </si>
  <si>
    <t>Oronci</t>
  </si>
  <si>
    <t>darkvision 120 ft., tremorsense 60 ft.; Perception +5</t>
  </si>
  <si>
    <t>(+3 Dex, +6 natural, +2 shield, -1 size)</t>
  </si>
  <si>
    <t>mwk battleaxe +11 (1d8+6/x3), bite +10 (1d6+9 plus poison)</t>
  </si>
  <si>
    <t>mwk longbow +8 (1d8/x3)</t>
  </si>
  <si>
    <t>frenzy, spit</t>
  </si>
  <si>
    <t>Str 23, Dex 17, Con 18, Int 7, Wis 10, Cha 16</t>
  </si>
  <si>
    <t>+12 (+14 overrun)</t>
  </si>
  <si>
    <t>25 (27 vs. overrun can't be tripped)</t>
  </si>
  <si>
    <t>Acrobatic Steps, Improved Overrun, Nimble Moves, Power Attack</t>
  </si>
  <si>
    <t>Acrobatics +8 (+12 when jumping), Climb +16, Perception +5, Stealth +6, Swim +8</t>
  </si>
  <si>
    <t>solitary, pair, or nest (3-9)</t>
  </si>
  <si>
    <t>standard (heavy wooden shield, mwk battleaxe)</t>
  </si>
  <si>
    <t>A cruel face and orc features dominate this creature's upper half, while its lower quarters bear the sinewy shape of a centipede.</t>
  </si>
  <si>
    <t>Frenzy (Ex) Once per day, an oronci that takes damage in combat can fly into a frenzy as a free action the following round. While in this state, an oronci cannot use any Charisma-, Dexterity-, or Intelligence-based skill checks, but functions as if under the effects of a haste spell. The oronci can continue to frenzy for up to 3 rounds, after which it is staggered for 1 round.  Poison (Ex) Bite-injury; save Fort DC 17; frequency 1/round for 6 rounds; effect 1d3 Dex; cure 2 consecutive saves.  Spit (Ex) An oronci can spit poison at a target within 30 feet as a standard action. This is a ranged touch attack, and can only be performed once every 1d6 rounds. If the attack is successful, the target is affected by the poison just as if it had been injured. The oronci can still poison a target with each successful bite attack.  Undersized Weapons (Ex) Although an oronci is Large, its upper torso is the same size as that of a Medium humanoid. As a result, oronci wield weapons as if they were one size category smaller than their actual size (Medium for most oronci).</t>
  </si>
  <si>
    <t>When drow fleshwarping alchemy is turned and focused upon an orc, the obscene result is called an oronci. Upon submersion in a fleshwarper's alchemical ichor, the unfortunate orc's legs merge, and its lower body turns black and elongates to a length of approximately 15 feet. This new body divides into segments, with each segment sprouting a pair of short, sturdy, thin legs. Finally, the horror's tusks connect to newly grown poison ducts that constantly drip poisonous spittle. The orc's head and upper body stay relatively intact as far as fleshwarping goes, though its eyes sometimes adopt a dark, vacant stare.  With the exception of the driders, the oronci are among the most useful of the obscenities produced by fleshwarping. They embody all the savage brutality of an orc warrior, but mounted centaurlike upon an even larger, more powerful frame. Being less intelligent than drow, oronci make better shock troopers and advance soldiers for drow armies than the dark elves themselves. Oronci who have escaped the slavery of the dark elves have become favored champions for certain clever orc chieftains. Some oronci even overcome their sensitivity to daylight given time, which makes them better suited to terrorize the surface lands.</t>
  </si>
  <si>
    <t>&lt;link rel="stylesheet"href="PF.css"&gt;&lt;div&gt;&lt;h2&gt;Oronci&lt;/h2&gt;&lt;h3&gt;&lt;i&gt;A cruel face and orc features dominate this creature's upper half, while its lower quarters bear the sinewy shape of a centipede.&lt;/i&gt;&lt;/h3&gt;&lt;br&gt;&lt;/div&gt;&lt;div class="heading"&gt;&lt;p class="alignleft"&gt;Oronci&lt;/p&gt;&lt;p class="alignright"&gt;CR 5&lt;/p&gt;&lt;div style="clear: both;"&gt;&lt;/div&gt;&lt;/div&gt;&lt;div&gt;&lt;h5&gt;&lt;b&gt;XP &lt;/b&gt;1,600&lt;/h5&gt;&lt;h5&gt;CE Large aberration &lt;/h5&gt;&lt;h5&gt;&lt;b&gt;Init &lt;/b&gt;+3; &lt;b&gt;Senses &lt;/b&gt;darkvision 120 ft., tremorsense 60 ft.; Perception +5&lt;/h5&gt;&lt;/div&gt;&lt;hr/&gt;&lt;div&gt;&lt;h5&gt;&lt;b&gt;DEFENSE&lt;/b&gt;&lt;/h5&gt;&lt;/div&gt;&lt;hr/&gt;&lt;div&gt;&lt;h5&gt;&lt;b&gt;AC &lt;/b&gt;20, touch 12, flat-footed 17 (+3 Dex, +6 natural, +2 shield, -1 size)&lt;/h5&gt;&lt;h5&gt;&lt;b&gt;hp &lt;/b&gt;59 (7d8+28)&lt;/h5&gt;&lt;h5&gt;&lt;b&gt;Fort &lt;/b&gt;+6, &lt;b&gt;Ref &lt;/b&gt;+5, &lt;b&gt;Will &lt;/b&gt;+5&lt;/h5&gt;&lt;h5&gt;&lt;b&gt;Defensive Abilities &lt;/b&gt;ferocity&lt;/h5&gt;&lt;h5&gt;&lt;b&gt;Weaknesses &lt;/b&gt;light sensitivity&lt;/h5&gt;&lt;/div&gt;&lt;hr/&gt;&lt;div&gt;&lt;h5&gt;&lt;b&gt;OFFENSE&lt;/b&gt;&lt;/h5&gt;&lt;/div&gt;&lt;hr/&gt;&lt;div&gt;&lt;h5&gt;&lt;b&gt;Spd &lt;/b&gt;40 ft., climb 40 ft.&lt;/h5&gt;&lt;h5&gt;&lt;b&gt;Melee &lt;/b&gt;mwk battleaxe +11 (1d8+6/x3), bite +10 (1d6+9 plus poison)&lt;/h5&gt;&lt;h5&gt;&lt;b&gt;Ranged &lt;/b&gt;mwk longbow +8 (1d8/x3)&lt;/h5&gt;&lt;h5&gt;&lt;b&gt;Space &lt;/b&gt;10 ft.; &lt;b&gt;Reach &lt;/b&gt;5 ft.&lt;/h5&gt;&lt;h5&gt;&lt;b&gt;Special Attacks &lt;/b&gt;frenzy, spit&lt;/h5&gt;&lt;/div&gt;&lt;hr/&gt;&lt;div&gt;&lt;h5&gt;&lt;b&gt;STATISTICS&lt;/b&gt;&lt;/h5&gt;&lt;/div&gt;&lt;hr/&gt;&lt;div&gt;&lt;h5&gt;&lt;b&gt;Str &lt;/b&gt;23, &lt;b&gt;Dex &lt;/b&gt;17, &lt;b&gt;Con &lt;/b&gt;18, &lt;b&gt;Int &lt;/b&gt; 7, &lt;b&gt;Wis &lt;/b&gt;10, &lt;b&gt;Cha &lt;/b&gt;16&lt;/h5&gt;&lt;h5&gt;&lt;b&gt;Base Atk &lt;/b&gt;+5; &lt;b&gt;CMB &lt;/b&gt;+12 (+14 overrun); &lt;b&gt;CMD &lt;/b&gt;25 (27 vs. overrun can't be tripped)&lt;/h5&gt;&lt;h5&gt;&lt;b&gt;Feats &lt;/b&gt;Acrobatic Steps, Improved Overrun, Nimble Moves, Power Attack&lt;/h5&gt;&lt;h5&gt;&lt;b&gt;Skills &lt;/b&gt;Acrobatics +8 (+12 when jumping), Climb +16, Perception +5, Stealth +6, Swim +8&lt;/h5&gt;&lt;h5&gt;&lt;b&gt;Languages &lt;/b&gt;Orc&lt;/h5&gt;&lt;/div&gt;&lt;hr/&gt;&lt;div&gt;&lt;h5&gt;&lt;b&gt;ECOLOGY&lt;/b&gt;&lt;/h5&gt;&lt;/div&gt;&lt;hr/&gt;&lt;div&gt;&lt;h5&gt;&lt;b&gt;Environment &lt;/b&gt; any underground (Darklands)&lt;/h5&gt;&lt;h5&gt;&lt;b&gt;Organization &lt;/b&gt;solitary, pair, or nest (3-9)&lt;/h5&gt;&lt;h5&gt;&lt;b&gt;Treasure &lt;/b&gt;standard (heavy wooden shield, mwk battleaxe)&lt;/h5&gt;&lt;/div&gt;&lt;hr/&gt;&lt;div&gt;&lt;h5&gt;&lt;b&gt;SPECIAL ABILITIES&lt;/b&gt;&lt;/h5&gt;&lt;/div&gt;&lt;hr/&gt;&lt;div&gt;&lt;/h5&gt;&lt;h5&gt;&lt;b&gt;Frenzy (Ex)&lt;/b&gt; Once per day, an oronci that takes damage in combat can fly into a frenzy as a free action the following round. While in this state, an oronci cannot use any Charisma-, Dexterity-, or Intelligence-based skill checks, but functions as if under the effects of a &lt;i&gt;haste&lt;/i&gt; spell. The oronci can continue to frenzy for up to 3 rounds, after which it is staggered for 1 round.  &lt;/h5&gt;&lt;h5&gt;&lt;b&gt;Poison (Ex)&lt;/b&gt; Bite-injury; &lt;i&gt;save&lt;/i&gt; Fort DC 17; &lt;i&gt;frequency&lt;/i&gt; 1/round for 6 rounds; &lt;i&gt;effect&lt;/i&gt; 1d3 Dex; &lt;i&gt;cure&lt;/i&gt; 2 consecutive &lt;i&gt;save&lt;/i&gt;s.  &lt;/h5&gt;&lt;h5&gt;&lt;b&gt;Spit (Ex)&lt;/b&gt; An oronci can spit poison at a target within 30 feet as a standard action. This is a ranged touch attack, and can only be performed once every 1d6 rounds. If the attack is successful, the target is affected by the poison just as if it had been injured. The oronci can still poison a target with each successful bite attack.  &lt;/h5&gt;&lt;h5&gt;&lt;b&gt;Undersized Weapons (Ex)&lt;/b&gt; Although an oronci is Large, its upper torso is the same size as that of a Medium humanoid. As a result, oronci wield weapons as if they were one size category smaller than their actual size (Medium for most oronci).&lt;/h5&gt;&lt;/div&gt;&lt;br&gt;&lt;div&gt;&lt;h4&gt;&lt;p&gt;&lt;p&gt;When drow fleshwarping alchemy is turned and focused upon an orc, the obscene result is called an oronci. Upon submersion in a fleshwarper's alchemical ichor, the unfortunate orc's legs merge, and its lower body turns black and elongates to a length of approximately 15 feet. This new body divides into segments, with each segment sprouting a pair of short, sturdy, thin legs. Finally, the horror's tusks connect to newly grown poison ducts that constantly drip poisonous spittle. The orc's head and upper body stay relatively intact as far as fleshwarping goes, though its eyes sometimes adopt a dark, vacant stare.  With the exception of the driders, the oronci are among the most useful of the obscenities produced by fleshwarping. They embody all the savage brutality of an orc warrior, but mounted centaurlike upon an even larger, more powerful frame. Being less intelligent than drow, oronci make better shock troopers and advance soldiers for drow armies than the dark elves themselves. Oronci who have escaped the slavery of the dark elves have become favored champions for certain clever orc chieftains. Some oronci even overcome their sensitivity to daylight given time, which makes them better suited to terrorize the surface lands.&lt;/p&gt;&lt;/h4&gt;&lt;/div&gt;</t>
  </si>
  <si>
    <t>Petrified Maiden</t>
  </si>
  <si>
    <t>channel resistance +2, petrified body, reconstitution</t>
  </si>
  <si>
    <t>+1 scimitar +13/+8 (1d6+6/18-20), slam +5 (1d6+2 plus curse of stone) or   slam +10 (1d6+6 plus curse of stone)</t>
  </si>
  <si>
    <t>Str 18, Dex 12, Con -, Int 9, Wis 11, Cha 16</t>
  </si>
  <si>
    <t>21 (cannot be disarmed)</t>
  </si>
  <si>
    <t>Cleave, Improved Initiative, Power Attack, Vital Strike, Weapon Focus (scimitar)</t>
  </si>
  <si>
    <t>Intimidate +15, Perception +12, Stealth +13</t>
  </si>
  <si>
    <t>weapon expertise</t>
  </si>
  <si>
    <t xml:space="preserve"> any land (Field of Maidens)</t>
  </si>
  <si>
    <t>solitary, gang (2-4), or crew (5-20)</t>
  </si>
  <si>
    <t>standard (+1 scimitar, other treasure)</t>
  </si>
  <si>
    <t>Fresh blood seeps from the cracks of this weathered but exquisitely detailed stone sculpture of a warrior woman.</t>
  </si>
  <si>
    <t>Curse of Stone (Su) Curse-touch; save Fort DC 17; onset 1 minute; frequency 1/day; effect 1d6 Dex. A creature afflicted by the curse of stone slowly turns to stone, its skin turning an ashen gray and hardening into a stony texture. For every 3 points of Dexterity damage taken, the victim gains a +1 natural armor bonus. The curse of stone can only be cured by removing the curse followed by a stone to flesh spell to undo the damage it has done. If the curse is not removed first, stone to flesh only restores 1d3 points of Dexterity, though these can be lost again as the curse continues to spread. The save DC is Charisma-based.  Petrified Body (Ex) The stony flesh of a petrified maiden reacts to certain spells and effects as noted below.  • A transmute rock to mud spell deals 1d6 points of damage per caster level to a petrified maiden, with no saving throw.  • Transmute mud to rock immediately heals any and all damage taken by a petrified maiden.  • A stone to flesh spell does not actually change the petrified maiden's structure, but negates its damage reduction and spell resistance for 1 round.  Reconstitution (Su) As long as Geb's original curse that first afflicted the petrified maidens remains unbroken, any petrified maiden (animate or not) that is damaged or destroyed slowly returns to its undamaged form, even if parts of it were utterly destroyed or carried away. For a relatively undamaged petrified maiden, this slow process can be completed in a week or so. For a petrified maiden reduced to rubble, it might take years. If a petrified maiden is destroyed while under the effects of a stone to flesh spell, it cannot reconstitute and is permanently destroyed.  Weapon Expertise (Ex) A petrified maiden is proficient with any one martial weapon. It gains a +1 bonus on attack and damage rolls with this weapon.</t>
  </si>
  <si>
    <t>Petrified maidens are the remains of the army of warrior women led by the pirate queen Mastrien Slash in her failed invasion of southern Geb. The wizard king Geb himself cursed the warriors, turning them to stone and creating what is now known as the Field of Maidens. While a petrified maiden appears at first glance to be a construct, it has in fact been animated by the restless undead spirit of the warrior maiden it once was. The nature of Geb's curse remains mysterious even today-it is simply known that occasionally the spirits of the slain inhabit their stony corpses and lurch to vengeful unlife. When this occurs, the maiden's stone weapon changes to steel (though it remains fused within the maiden's grasp). The weapon can be recovered when the maiden is destroyed.  Connected to one another by some unknown force-perhaps a side effect of Geb's curse-those petrified maidens whose remains have been removed from the Field of Maidens do everything in their power to rejoin their sisters.</t>
  </si>
  <si>
    <t>&lt;link rel="stylesheet"href="PF.css"&gt;&lt;div&gt;&lt;h2&gt;Petrified Maiden&lt;/h2&gt;&lt;h3&gt;&lt;i&gt;Fresh blood seeps from the cracks of this weathered but exquisitely detailed stone sculpture of a warrior woman.&lt;/i&gt;&lt;/h3&gt;&lt;br&gt;&lt;/div&gt;&lt;div class="heading"&gt;&lt;p class="alignleft"&gt;Petrified Maiden&lt;/p&gt;&lt;p class="alignright"&gt;CR 6&lt;/p&gt;&lt;div style="clear: both;"&gt;&lt;/div&gt;&lt;/div&gt;&lt;div&gt;&lt;h5&gt;&lt;b&gt;XP &lt;/b&gt;2,400&lt;/h5&gt;&lt;h5&gt;NE Medium undead &lt;/h5&gt;&lt;h5&gt;&lt;b&gt;Init &lt;/b&gt;+5; &lt;b&gt;Senses &lt;/b&gt;darkvision 60 ft.; Perception +12&lt;/h5&gt;&lt;/div&gt;&lt;hr/&gt;&lt;div&gt;&lt;h5&gt;&lt;b&gt;DEFENSE&lt;/b&gt;&lt;/h5&gt;&lt;/div&gt;&lt;hr/&gt;&lt;div&gt;&lt;h5&gt;&lt;b&gt;AC &lt;/b&gt;21, touch 11, flat-footed 20 (+1 Dex, +10 natural)&lt;/h5&gt;&lt;h5&gt;&lt;b&gt;hp &lt;/b&gt;67 (9d8+27)&lt;/h5&gt;&lt;h5&gt;&lt;b&gt;Fort &lt;/b&gt;+6, &lt;b&gt;Ref &lt;/b&gt;+4, &lt;b&gt;Will &lt;/b&gt;+6&lt;/h5&gt;&lt;h5&gt;&lt;b&gt;Defensive Abilities &lt;/b&gt;channel resistance +2, petrified body, reconstitution; &lt;b&gt;DR &lt;/b&gt;5/adamantine; &lt;b&gt;Immune &lt;/b&gt;undead traits; &lt;b&gt;SR &lt;/b&gt;17&lt;/h5&gt;&lt;/div&gt;&lt;hr/&gt;&lt;div&gt;&lt;h5&gt;&lt;b&gt;OFFENSE&lt;/b&gt;&lt;/h5&gt;&lt;/div&gt;&lt;hr/&gt;&lt;div&gt;&lt;h5&gt;&lt;b&gt;Spd &lt;/b&gt;30 ft.&lt;/h5&gt;&lt;h5&gt;&lt;b&gt;Melee &lt;/b&gt;&lt;i&gt;&lt;i&gt;+1 scimitar&lt;/i&gt;&lt;/i&gt; +13/+8 (1d6+6/18-20), slam +5 (1d6+2 plus curse of stone) or &lt;/br&gt;  slam +10 (1d6+6 plus curse of stone)&lt;/h5&gt;&lt;h5&gt;&lt;b&gt;Space &lt;/b&gt;5 ft.; &lt;b&gt;Reach &lt;/b&gt;5 ft.&lt;/h5&gt;&lt;/div&gt;&lt;hr/&gt;&lt;div&gt;&lt;h5&gt;&lt;b&gt;STATISTICS&lt;/b&gt;&lt;/h5&gt;&lt;/div&gt;&lt;hr/&gt;&lt;div&gt;&lt;h5&gt;&lt;b&gt;Str &lt;/b&gt;18, &lt;b&gt;Dex &lt;/b&gt;12, &lt;b&gt;Con &lt;/b&gt;-, &lt;b&gt;Int &lt;/b&gt; 9, &lt;b&gt;Wis &lt;/b&gt;11, &lt;b&gt;Cha &lt;/b&gt;16&lt;/h5&gt;&lt;h5&gt;&lt;b&gt;Base Atk &lt;/b&gt;+6; &lt;b&gt;CMB &lt;/b&gt;+10; &lt;b&gt;CMD &lt;/b&gt;21 (cannot be disarmed)&lt;/h5&gt;&lt;h5&gt;&lt;b&gt;Feats &lt;/b&gt;Cleave, Improved Initiative, Power Attack, Vital Strike, Weapon Focus (scimitar)&lt;/h5&gt;&lt;h5&gt;&lt;b&gt;Skills &lt;/b&gt;Intimidate +15, Perception +12, Stealth +13&lt;/h5&gt;&lt;h5&gt;&lt;b&gt;Languages &lt;/b&gt;Common (cannot speak)&lt;/h5&gt;&lt;h5&gt;&lt;b&gt;SQ &lt;/b&gt;weapon expertise&lt;/h5&gt;&lt;/div&gt;&lt;hr/&gt;&lt;div&gt;&lt;h5&gt;&lt;b&gt;ECOLOGY&lt;/b&gt;&lt;/h5&gt;&lt;/div&gt;&lt;hr/&gt;&lt;div&gt;&lt;h5&gt;&lt;b&gt;Environment &lt;/b&gt; any land (Field of Maidens)&lt;/h5&gt;&lt;h5&gt;&lt;b&gt;Organization &lt;/b&gt;solitary, gang (2-4), or crew (5-20)&lt;/h5&gt;&lt;h5&gt;&lt;b&gt;Treasure &lt;/b&gt;standard (&lt;i&gt;+1 scimitar&lt;/i&gt;, other treasure)&lt;/h5&gt;&lt;/div&gt;&lt;hr/&gt;&lt;div&gt;&lt;h5&gt;&lt;b&gt;SPECIAL ABILITIES&lt;/b&gt;&lt;/h5&gt;&lt;/div&gt;&lt;hr/&gt;&lt;div&gt;&lt;/h5&gt;&lt;h5&gt;&lt;b&gt;Curse of Stone (Su)&lt;/b&gt; Curse-touch; save Fort DC 17; &lt;i&gt;onset&lt;/i&gt; 1 minute; frequency 1/day; effect 1d6 Dex. A creature afflicted by the curse of stone slowly turns to stone, its skin turning an ashen gray and hardening into a stony texture. For every 3 points of Dexterity damage taken, the victim gains a +1 natural armor bonus. The curse of stone can only be cured by removing the curse followed by a &lt;i&gt;stone to flesh&lt;/i&gt; spell to undo the damage it has done. If the curse is not removed first, &lt;i&gt;stone to flesh&lt;/i&gt; only restores 1d3 points of Dexterity, though these can be lost again as the curse continues to spread. The save DC is Charisma-based.  &lt;/h5&gt;&lt;h5&gt;&lt;b&gt;Petrified Body (Ex)&lt;/b&gt; The stony flesh of a petrified maiden reacts to certain spells and effects as noted below.  &lt;ul&gt;&lt;li&gt; A &lt;i&gt;transmute rock to mud&lt;/i&gt; spell deals 1d6 points of damage per caster level to a petrified maiden, with no saving throw.  &lt;li&gt; &lt;i&gt;Transmute mud to rock&lt;/i&gt; immediately heals any and all damage taken by a petrified maiden.  &lt;li&gt; A &lt;i&gt;stone to flesh&lt;/i&gt; spell does not actually change the petrified maiden's structure, but negates its damage reduction and spell resistance for 1 round.  &lt;/h5&gt;&lt;h5&gt;&lt;b&gt;Reconstitution (Su)&lt;/b&gt; As long as Geb's original curse that first afflicted the petrified maidens remains unbroken, any petrified maiden (animate or not) that is damaged or destroyed slowly returns to its undamaged form, even if parts of it were utterly destroyed or carried away. For a relatively undamaged petrified maiden, this slow process can be completed in a week or so. For a petrified maiden reduced to rubble, it might take years. If a petrified maiden is destroyed while under the effects of a &lt;i&gt;stone to flesh&lt;/i&gt; spell, it cannot reconstitute and is permanently destroyed.  &lt;/h5&gt;&lt;h5&gt;&lt;b&gt;Weapon Expertise (Ex)&lt;/b&gt; A petrified maiden is proficient with any one martial weapon. It gains a +1 bonus on attack and damage rolls with this weapon.&lt;/ul&gt;&lt;/h5&gt;&lt;/div&gt;&lt;br&gt;&lt;div&gt;&lt;h4&gt;&lt;p&gt;&lt;p&gt;Petrified maidens are the remains of the army of warrior women led by the pirate queen Mastrien Slash in her failed invasion of southern Geb. The wizard king Geb himself cursed the warriors, turning them to stone and creating what is now known as the Field of Maidens. While a petrified maiden appears at first glance to be a construct, it has in fact been animated by the restless undead spirit of the warrior maiden it once was. The nature of Geb's curse remains mysterious even today-it is simply known that occasionally the spirits of the slain inhabit their stony corpses and lurch to vengeful unlife. When this occurs, the maiden's stone weapon changes to steel (though it remains fused within the maiden's grasp). The weapon can be recovered when the maiden is destroyed.  Connected to one another by some unknown force-perhaps a side effect of Geb's curse-those petrified maidens whose remains have been removed from the Field of Maidens do everything in their power to rejoin their sisters.&lt;/p&gt;&lt;/h4&gt;&lt;/div&gt;</t>
  </si>
  <si>
    <t>Memitim</t>
  </si>
  <si>
    <t>(extraplanar, psychopomp)</t>
  </si>
  <si>
    <t>darkvision 60 ft., low-light vision, spiritsense, true seeing; Perception +28</t>
  </si>
  <si>
    <t>terminal aura (50 ft., DC 23)</t>
  </si>
  <si>
    <t>32, touch 19, flat-footed 23</t>
  </si>
  <si>
    <t>(+9 Dex, +13 natural)</t>
  </si>
  <si>
    <t>(16d10+128)</t>
  </si>
  <si>
    <t>Fort +13, Ref +19, Will +15</t>
  </si>
  <si>
    <t>acid, death effects, disease</t>
  </si>
  <si>
    <t>+3 scythe +27/+22/+17/+12 (2d4+13/19-20/x4)</t>
  </si>
  <si>
    <t>Spell-Like Abilities (CL 14th; concentration +19)   At Will-detect good, detect evil, dimensional anchor (DC 19), dispel magic, freedom of movement, gaseous form, greater teleport (self plus 50 lbs. of objects only), invisibility (self only), plane shift (self only), speak with dead, status, true seeing, veil   5/day-finger of death (DC 22), forbiddance, undeath to death (DC 21)   1/day-energy drain (DC 24)</t>
  </si>
  <si>
    <t>Str 24, Dex 29, Con 26, Int 17, Wis 20, Cha 21</t>
  </si>
  <si>
    <t>Alertness, Bleeding Critical, Cleave, Critical Focus, Improved Critical (scythe), Improved Initiative, Power Attack, Weapon Focus (scythe)</t>
  </si>
  <si>
    <t>Bluff +24, Diplomacy +24, Escape Artist +28, Fly +32, Intimidate +24, Knowledge (planes) +22, Knowledge (religion) +22, Perception +28, Sense Motive +7, Stealth +28</t>
  </si>
  <si>
    <t>change shape (owl, raven, or vulture; beast shape I), spirit touch</t>
  </si>
  <si>
    <t xml:space="preserve"> any (the Boneyard)</t>
  </si>
  <si>
    <t>solitary, pair, or dirge (3-7)</t>
  </si>
  <si>
    <t>standard (+3 scythe, other treasure)</t>
  </si>
  <si>
    <t>Eyes the dead cast of onyx glare from beneath the legionnaire's helmet worn by this ominous, black-winged angel.</t>
  </si>
  <si>
    <t>Terminal Aura (Su) Every round, any creature within 50 feet of a memitim that has -1 or fewer hit points but is stable must succeed at a DC 23 Will saving throw or be affected by the spell bleed. Any dying creature within range of this aura does not receive a Constitution check to stabilize, but can still be healed as normal-though it may be affected by bleed in subsequent rounds if it is not restored to 0 or more hit points. Any creatures with fast healing or regeneration must also succeed at a DC 23 Will save every round or that ability does not function for 1 round. The save DC is Charisma-based.</t>
  </si>
  <si>
    <t>Soldiers know memitims as the angels of death, the black-winged specters whose own ominous hosts compose a third impartial legion fielded in the clouds above the bloodiest battlegrounds. As combatants shed their mortal forms in droves, memitims ready their weapons, prepared to drive back all manner of monstrous, soul-hungry scavengers that lurk just beyond the veil of death. While daemons, night hags, and undead number among their most persistent foes, memitims strike against any who would deny the dead passage into the River of Souls or who would cut a life short to harvest its essence. While most memitims impartially preside over bloodshed and massacres, their full wrath manifests against any who would cut numerous lives short in unnatural pursuit of their souls.</t>
  </si>
  <si>
    <t>&lt;link rel="stylesheet"href="PF.css"&gt;&lt;div&gt;&lt;h2&gt;Psychopomp, Memitim&lt;/h2&gt;&lt;h3&gt;&lt;i&gt;Eyes the dead cast of onyx glare from beneath the legionnaire's helmet worn by this ominous, black-winged angel.&lt;/i&gt;&lt;/h3&gt;&lt;br&gt;&lt;/div&gt;&lt;div class="heading"&gt;&lt;p class="alignleft"&gt;Memitim&lt;/p&gt;&lt;p class="alignright"&gt;CR 15&lt;/p&gt;&lt;div style="clear: both;"&gt;&lt;/div&gt;&lt;/div&gt;&lt;div&gt;&lt;h5&gt;&lt;b&gt;XP &lt;/b&gt;51,200&lt;/h5&gt;&lt;h5&gt;N Medium outsider (extraplanar, psychopomp)&lt;/h5&gt;&lt;h5&gt;&lt;b&gt;Init &lt;/b&gt;+13; &lt;b&gt;Senses &lt;/b&gt;darkvision 60 ft., low-light vision, spiritsense, &lt;i&gt;true seeing&lt;/i&gt;; Perception +28&lt;/h5&gt;&lt;h5&gt;&lt;b&gt;Aura &lt;/b&gt;terminal aura (50 ft., DC 23)&lt;/h5&gt;&lt;/div&gt;&lt;hr/&gt;&lt;div&gt;&lt;h5&gt;&lt;b&gt;DEFENSE&lt;/b&gt;&lt;/h5&gt;&lt;/div&gt;&lt;hr/&gt;&lt;div&gt;&lt;h5&gt;&lt;b&gt;AC &lt;/b&gt;32, touch 19, flat-footed 23 (+9 Dex, +13 natural)&lt;/h5&gt;&lt;h5&gt;&lt;b&gt;hp &lt;/b&gt;216 (16d10+128)&lt;/h5&gt;&lt;h5&gt;&lt;b&gt;Fort &lt;/b&gt;+13, &lt;b&gt;Ref &lt;/b&gt;+19, &lt;b&gt;Will &lt;/b&gt;+15&lt;/h5&gt;&lt;h5&gt;&lt;b&gt;Immune &lt;/b&gt;acid, death effects, disease; &lt;b&gt;Resist &lt;/b&gt;cold 10, electricity 10; &lt;b&gt;SR &lt;/b&gt;26&lt;/h5&gt;&lt;/div&gt;&lt;hr/&gt;&lt;div&gt;&lt;h5&gt;&lt;b&gt;OFFENSE&lt;/b&gt;&lt;/h5&gt;&lt;/div&gt;&lt;hr/&gt;&lt;div&gt;&lt;h5&gt;&lt;b&gt;Spd &lt;/b&gt;30 ft., fly 100 ft. (good)&lt;/h5&gt;&lt;h5&gt;&lt;b&gt;Melee &lt;/b&gt;&lt;i&gt;&lt;i&gt;+3 scythe&lt;/i&gt;&lt;/i&gt; +27/+22/+17/+12 (2d4+13/19-20/x4)&lt;/h5&gt;&lt;h5&gt;&lt;b&gt;Space &lt;/b&gt;5 ft.; &lt;b&gt;Reach &lt;/b&gt;5 ft.&lt;/h5&gt;&lt;h5&gt;&lt;b&gt;Spell-Like Abilities&lt;/b&gt; (CL 14th; concentration +19) &lt;/br&gt;At Will&amp;mdash;&lt;i&gt;detect good&lt;/i&gt;, &lt;i&gt;detect evil&lt;/i&gt;, &lt;i&gt;dimensional anchor&lt;/i&gt; (DC 19), &lt;i&gt;dispel magic&lt;/i&gt;, &lt;i&gt;freedom of movement&lt;/i&gt;, &lt;i&gt;gaseous form&lt;/i&gt;, &lt;i&gt;greater teleport&lt;/i&gt; (self plus 50 lbs. of objects only), &lt;i&gt;invisibility&lt;/i&gt; (self only), &lt;i&gt;plane shift&lt;/i&gt; (self only), &lt;i&gt;speak with dead&lt;/i&gt;, &lt;i&gt;status&lt;/i&gt;, &lt;i&gt;true seeing&lt;/i&gt;, &lt;i&gt;veil&lt;/i&gt; &lt;/br&gt;5/day&amp;mdash;&lt;i&gt;finger of death&lt;/i&gt; (DC 22), &lt;i&gt;forbiddance&lt;/i&gt;, &lt;i&gt;undeath to death&lt;/i&gt; (DC 21) &lt;/br&gt;1/day&amp;mdash;&lt;i&gt;energy drain&lt;/i&gt; (DC 24)&lt;/h5&gt;&lt;/h5&gt;&lt;/div&gt;&lt;hr/&gt;&lt;div&gt;&lt;h5&gt;&lt;b&gt;STATISTICS&lt;/b&gt;&lt;/h5&gt;&lt;/div&gt;&lt;hr/&gt;&lt;div&gt;&lt;h5&gt;&lt;b&gt;Str &lt;/b&gt;24, &lt;b&gt;Dex &lt;/b&gt;29, &lt;b&gt;Con &lt;/b&gt;26, &lt;b&gt;Int &lt;/b&gt; 17, &lt;b&gt;Wis &lt;/b&gt;20, &lt;b&gt;Cha &lt;/b&gt;21&lt;/h5&gt;&lt;h5&gt;&lt;b&gt;Base Atk &lt;/b&gt;+16; &lt;b&gt;CMB &lt;/b&gt;+23; &lt;b&gt;CMD &lt;/b&gt;42&lt;/h5&gt;&lt;h5&gt;&lt;b&gt;Feats &lt;/b&gt;Alertness, Bleeding Critical, Cleave, Critical Focus, Improved Critical (scythe), Improved Initiative, Power Attack, Weapon Focus (scythe)&lt;/h5&gt;&lt;h5&gt;&lt;b&gt;Skills &lt;/b&gt;Bluff +24, Diplomacy +24, Escape Artist +28, Fly +32, Intimidate +24, Knowledge (planes) +22, Knowledge (religion) +22, Perception +28, Sense Motive +7, Stealth +28&lt;/h5&gt;&lt;h5&gt;&lt;b&gt;Languages &lt;/b&gt;Abyssal, Celestial, Common, Infernal&lt;/h5&gt;&lt;h5&gt;&lt;b&gt;SQ &lt;/b&gt;change shape (owl, raven, or vulture; &lt;i&gt;beast shape&lt;/i&gt; I), spirit touch&lt;/h5&gt;&lt;/div&gt;&lt;hr/&gt;&lt;div&gt;&lt;h5&gt;&lt;b&gt;ECOLOGY&lt;/b&gt;&lt;/h5&gt;&lt;/div&gt;&lt;hr/&gt;&lt;div&gt;&lt;h5&gt;&lt;b&gt;Environment &lt;/b&gt; any (the Boneyard)&lt;/h5&gt;&lt;h5&gt;&lt;b&gt;Organization &lt;/b&gt;solitary, pair, or dirge (3-7)&lt;/h5&gt;&lt;h5&gt;&lt;b&gt;Treasure &lt;/b&gt;standard (&lt;i&gt;+3 scythe&lt;/i&gt;, other treasure)&lt;/h5&gt;&lt;/div&gt;&lt;hr/&gt;&lt;div&gt;&lt;h5&gt;&lt;b&gt;SPECIAL ABILITIES&lt;/b&gt;&lt;/h5&gt;&lt;/div&gt;&lt;hr/&gt;&lt;div&gt;&lt;/h5&gt;&lt;h5&gt;&lt;b&gt;Terminal Aura (Su)&lt;/b&gt; Every round, any creature within 50 feet of a memitim that has -1 or fewer hit points but is stable must succeed at a DC 23 Will saving throw or be affected by the spell &lt;i&gt;bleed&lt;/i&gt;. Any dying creature within range of this aura does not receive a Constitution check to stabilize, but can still be healed as normal-though it may be affected by &lt;i&gt;bleed&lt;/i&gt; in subsequent rounds if it is not restored to 0 or more hit points. Any creatures with fast healing or regeneration must also succeed at a DC 23 Will save every round or that ability does not function for 1 round. The save DC is Charisma-based.&lt;/h5&gt;&lt;/div&gt;&lt;br&gt;&lt;div&gt;&lt;h4&gt;&lt;p&gt;&lt;p&gt;Soldiers know memitims as the angels of death, the black-winged specters whose own ominous hosts compose a third impartial legion fielded in the clouds above the bloodiest battlegrounds. As combatants shed their mortal forms in droves, memitims ready their weapons, prepared to drive back all manner of monstrous, soul-hungry scavengers that lurk just beyond the &lt;i&gt;veil&lt;/i&gt; of death. While daemons, night hags, and undead number among their most persistent foes, memitims strike against any who would deny the dead passage into the River of Souls or who would cut a life short to harvest its essence. While most memitims impartially preside over bloodshed and massacres, their full wrath manifests against any who would cut numerous lives short in unnatural pursuit of their souls.&lt;/p&gt;&lt;/h4&gt;&lt;/div&gt;</t>
  </si>
  <si>
    <t>Shoki</t>
  </si>
  <si>
    <t>darkvision 60 ft., detect chaos, detect evil, detect good, detect law, detect magic, low-light vision, spiritsense; Perception +22</t>
  </si>
  <si>
    <t>(+4 Dex, +1 dodge, +10 natural)</t>
  </si>
  <si>
    <t>Fort +9, Ref +11, Will +14</t>
  </si>
  <si>
    <t>acid, charm, cold, death effects, fear, sleep</t>
  </si>
  <si>
    <t>+2 cold iron quarterstaff +15/+10 (1d6+6 plus soul lock)</t>
  </si>
  <si>
    <t>Spell-Like Abilities (CL 9th; concentration +12)  Constant-detect chaos, detect evil, detect good, detect law, detect magic   At Will-etherealness, invisibility (self only), mass cure moderate wounds (DC 15, harm undead only), protection from evil, protection from good, searing light   1/day-plane shift (self only)</t>
  </si>
  <si>
    <t>Str 16, Dex 19, Con 22, Int 18, Wis 21, Cha 17</t>
  </si>
  <si>
    <t>Alertness, Combat Casting, Dodge, Iron Will, Persuasive</t>
  </si>
  <si>
    <t>Bluff +16, Diplomacy +20, Intimidate +20, Knowledge (arcana) +17, Knowledge (planes) +17, Knowledge (religion) +17, Perception +22, Sense Motive +22, Spellcraft +14, Stealth +17</t>
  </si>
  <si>
    <t>change shape (any humanoid; alter self ), spirit touch</t>
  </si>
  <si>
    <t>double (+2 cold iron quarterstaff, 2d4 holy symbols, other treasure)</t>
  </si>
  <si>
    <t>A gnarled staff keeps this grizzled hunchback standing under the weight of his ramlike horns and his massive snail shell.</t>
  </si>
  <si>
    <t>Soul Lock (Su) Once per day, a shoki can use its +2 cold iron quarterstaff to capture the soul of a creature at the threshold of death-any undead creature or being with 0 or fewer hit points. The target must succeed at a DC 19 Will save or be slain, its spirit locked within the shoki's staff. A corporeal undead transforms into a corpse if affected by this ability, while an incorporeal undead is trapped bodily within the staff (this ability cancels a ghost's ability to rejuvenate). A spirit trapped within a shoki's staff cannot be returned to life through any means short of true resurrection, miracle, or wish. A trapped soul can be freed if the shoki wills it, or by casting banishment, dismissal, or freedom upon the staff. A shoki's staff can only contain one soul at a time. The save DC is Wisdom-based.</t>
  </si>
  <si>
    <t>Shokis are the collectors of lingering souls, tasked with compelling even the most deluded beings to take the first step into the River of Souls. Their tactics are varied, but most start by counseling the wayward dead using theosophical arguments and blunt warnings of the ravenous things that wait to feed upon lost spirits. Each shoki bears powerful tools to aid it in such pursuits-eclectic collections of holy symbols and withered staves of cold iron capable of imprisoning a single soul. Shokis only use their staves against the most stubborn or demented souls, whom they capture and personally escort to the Boneyard for judgment.</t>
  </si>
  <si>
    <t>&lt;link rel="stylesheet"href="PF.css"&gt;&lt;div&gt;&lt;h2&gt;Psychopomp, Shoki&lt;/h2&gt;&lt;h3&gt;&lt;i&gt;A gnarled staff keeps this grizzled hunchback standing under the weight of his ramlike horns and his massive snail shell.&lt;/i&gt;&lt;/h3&gt;&lt;br&gt;&lt;/div&gt;&lt;div class="heading"&gt;&lt;p class="alignleft"&gt;Shoki&lt;/p&gt;&lt;p class="alignright"&gt;CR 9&lt;/p&gt;&lt;div style="clear: both;"&gt;&lt;/div&gt;&lt;/div&gt;&lt;div&gt;&lt;h5&gt;&lt;b&gt;XP &lt;/b&gt;6,400&lt;/h5&gt;&lt;h5&gt;N Medium outsider (extraplanar, psychopomp)&lt;/h5&gt;&lt;h5&gt;&lt;b&gt;Init &lt;/b&gt;+4; &lt;b&gt;Senses &lt;/b&gt;darkvision 60 ft., &lt;i&gt;detect chaos&lt;/i&gt;, &lt;i&gt;detect evil&lt;/i&gt;, &lt;i&gt;detect good&lt;/i&gt;, &lt;i&gt;detect law&lt;/i&gt;, &lt;i&gt;detect magic&lt;/i&gt;, low-light vision, spiritsense; Perception +22&lt;/h5&gt;&lt;/div&gt;&lt;hr/&gt;&lt;div&gt;&lt;h5&gt;&lt;b&gt;DEFENSE&lt;/b&gt;&lt;/h5&gt;&lt;/div&gt;&lt;hr/&gt;&lt;div&gt;&lt;h5&gt;&lt;b&gt;AC &lt;/b&gt;25, touch 15, flat-footed 20 (+4 Dex, +1 dodge, +10 natural)&lt;/h5&gt;&lt;h5&gt;&lt;b&gt;hp &lt;/b&gt;115 (10d10+60)&lt;/h5&gt;&lt;h5&gt;&lt;b&gt;Fort &lt;/b&gt;+9, &lt;b&gt;Ref &lt;/b&gt;+11, &lt;b&gt;Will &lt;/b&gt;+14&lt;/h5&gt;&lt;h5&gt;&lt;b&gt;Immune &lt;/b&gt;acid, charm, cold, death effects, fear, sleep; &lt;b&gt;Resist &lt;/b&gt;electricity 10; &lt;b&gt;SR &lt;/b&gt;24&lt;/h5&gt;&lt;/div&gt;&lt;hr/&gt;&lt;div&gt;&lt;h5&gt;&lt;b&gt;OFFENSE&lt;/b&gt;&lt;/h5&gt;&lt;/div&gt;&lt;hr/&gt;&lt;div&gt;&lt;h5&gt;&lt;b&gt;Spd &lt;/b&gt;30 ft.&lt;/h5&gt;&lt;h5&gt;&lt;b&gt;Melee &lt;/b&gt;&lt;i&gt;&lt;i&gt;+2 cold iron quarterstaff&lt;/i&gt;&lt;/i&gt; +15/+10 (1d6+6 plus soul lock)&lt;/h5&gt;&lt;h5&gt;&lt;b&gt;Space &lt;/b&gt;5 ft.; &lt;b&gt;Reach &lt;/b&gt;5 ft.&lt;/h5&gt;&lt;h5&gt;&lt;b&gt;Spell-Like Abilities&lt;/b&gt; (CL 9th; concentration +12)  &lt;/br&gt;Constant&amp;mdash;&lt;i&gt;detect chaos&lt;/i&gt;, &lt;i&gt;detect evil&lt;/i&gt;, &lt;i&gt;detect good&lt;/i&gt;, &lt;i&gt;detect law&lt;/i&gt;, &lt;i&gt;detect magic&lt;/i&gt; &lt;/br&gt;At Will&amp;mdash;&lt;i&gt;etherealness&lt;/i&gt;, &lt;i&gt;invisibility&lt;/i&gt; (self only), &lt;i&gt;mass cure moderate wounds&lt;/i&gt; (DC 15, harm undead only), &lt;i&gt;protection from evil&lt;/i&gt;, &lt;i&gt;protection from good&lt;/i&gt;, &lt;i&gt;searing light&lt;/i&gt; &lt;/br&gt;1/day&amp;mdash;&lt;i&gt;plane shift&lt;/i&gt; (self only)&lt;/h5&gt;&lt;/h5&gt;&lt;/div&gt;&lt;hr/&gt;&lt;div&gt;&lt;h5&gt;&lt;b&gt;STATISTICS&lt;/b&gt;&lt;/h5&gt;&lt;/div&gt;&lt;hr/&gt;&lt;div&gt;&lt;h5&gt;&lt;b&gt;Str &lt;/b&gt;16, &lt;b&gt;Dex &lt;/b&gt;19, &lt;b&gt;Con &lt;/b&gt;22, &lt;b&gt;Int &lt;/b&gt; 18, &lt;b&gt;Wis &lt;/b&gt;21, &lt;b&gt;Cha &lt;/b&gt;17&lt;/h5&gt;&lt;h5&gt;&lt;b&gt;Base Atk &lt;/b&gt;+10; &lt;b&gt;CMB &lt;/b&gt;+13; &lt;b&gt;CMD &lt;/b&gt;28&lt;/h5&gt;&lt;h5&gt;&lt;b&gt;Feats &lt;/b&gt;Alertness, Combat Casting, Dodge, Iron Will, Persuasive&lt;/h5&gt;&lt;h5&gt;&lt;b&gt;Skills &lt;/b&gt;Bluff +16, Diplomacy +20, Intimidate +20, Knowledge (arcana) +17, Knowledge (planes) +17, Knowledge (religion) +17, Perception +22, Sense Motive +22, Spellcraft +14, Stealth +17&lt;/h5&gt;&lt;h5&gt;&lt;b&gt;Languages &lt;/b&gt;Abyssal, Celestial, Common, Infernal&lt;/h5&gt;&lt;h5&gt;&lt;b&gt;SQ &lt;/b&gt;change shape (any humanoid; &lt;i&gt;alter self&lt;/i&gt; ), spirit touch&lt;/h5&gt;&lt;/div&gt;&lt;hr/&gt;&lt;div&gt;&lt;h5&gt;&lt;b&gt;ECOLOGY&lt;/b&gt;&lt;/h5&gt;&lt;/div&gt;&lt;hr/&gt;&lt;div&gt;&lt;h5&gt;&lt;b&gt;Environment &lt;/b&gt; any (the Boneyard)&lt;/h5&gt;&lt;h5&gt;&lt;b&gt;Organization &lt;/b&gt;solitary&lt;/h5&gt;&lt;h5&gt;&lt;b&gt;Treasure &lt;/b&gt;double (&lt;i&gt;+2 cold iron quarterstaff&lt;/i&gt;, 2d4 holy symbols, other treasure)&lt;/h5&gt;&lt;/div&gt;&lt;hr/&gt;&lt;div&gt;&lt;h5&gt;&lt;b&gt;SPECIAL ABILITIES&lt;/b&gt;&lt;/h5&gt;&lt;/div&gt;&lt;hr/&gt;&lt;div&gt;&lt;/h5&gt;&lt;h5&gt;&lt;b&gt;Soul Lock (Su)&lt;/b&gt; Once per day, a shoki can use its &lt;i&gt;+2 cold iron quarterstaff&lt;/i&gt; to capture the soul of a creature at the threshold of death-any undead creature or being with 0 or fewer hit points. The target must succeed at a DC 19 Will save or be slain, its spirit locked within the shoki's staff. A corporeal undead transforms into a corpse if affected by this ability, while an incorporeal undead is trapped bodily within the staff (this ability cancels a ghost's ability to rejuvenate). A spirit trapped within a shoki's staff cannot be returned to life through any means short of &lt;i&gt;true resurrection&lt;/i&gt;, &lt;i&gt;miracle&lt;/i&gt;, or &lt;i&gt;wish&lt;/i&gt;. A trapped soul can be freed if the shoki wills it, or by casting &lt;i&gt;banishment&lt;/i&gt;, &lt;i&gt;dismissal&lt;/i&gt;, or &lt;i&gt;freedom&lt;/i&gt; upon the staff. A shoki's staff can only contain one soul at a time. The save DC is Wisdom-based.&lt;/h5&gt;&lt;/div&gt;&lt;br&gt;&lt;div&gt;&lt;h4&gt;&lt;p&gt;&lt;p&gt;Shokis are the collectors of lingering souls, tasked with compelling even the most deluded beings to take the first step into the River of Souls. Their tactics are varied, but most start by counseling the wayward dead using theosophical arguments and blunt warnings of the ravenous things that wait to feed upon lost spirits. Each shoki bears powerful tools to aid it in such pursuits-eclectic collections of holy symbols and withered staves of cold iron capable of imprisoning a single soul. Shokis only use their staves against the most stubborn or demented souls, whom they capture and personally escort to the Boneyard for judgment.&lt;/p&gt;&lt;/h4&gt;&lt;/div&gt;</t>
  </si>
  <si>
    <t>Viduus</t>
  </si>
  <si>
    <t>darkvision 60 ft., low-light vision, spiritsense; Perception +14</t>
  </si>
  <si>
    <t>Fort +5, Ref +4, Will +10</t>
  </si>
  <si>
    <t>death effects, disease, mind-affecting effects, poison</t>
  </si>
  <si>
    <t>quill +5 (1d4 plus censor or expurgate)</t>
  </si>
  <si>
    <t>Str 10, Dex 11, Con 18, Int 15, Wis 19, Cha 16</t>
  </si>
  <si>
    <t>Alertness, Improved Initiative, Iron Will</t>
  </si>
  <si>
    <t>Bluff +11, Climb +8, Diplomacy +11, Knowledge (history) +10, Knowledge (planes) +10, Knowledge (religion) +10, Perception +14, Sense Motive +14, Stealth +8</t>
  </si>
  <si>
    <t>spirit touch, transformation</t>
  </si>
  <si>
    <t>solitary, pair, or library (3-12)</t>
  </si>
  <si>
    <t>This dour being has a mostly humanoid form enwrapped in a cocoonlike lower body, and wields a large quill.</t>
  </si>
  <si>
    <t>Censor (Su) A viduus that strikes a living creature with its quill can rewrite that creature's memories. The creature must succeed at a DC 15 Will save or have its memories affected in a manner similar to the spell modify memory. The viduus can rewrite 1 day's worth of the target's memories with a single strike. As a result, the creature is either stunned or confused for the next 1d4 rounds (50% chance of either). At the GM's discretion, this might have longer-term effects. A creature's memories can be restored by lesser restoration, modify memory, or similar spells. Memories lost in this manner are copied into one of the numerous tomes protected by the viduus. This is a mind-affecting effect. The DC is Charisma-based.  Expurgate (Su) A viduus that strikes a dead creature-such as a soul, petitioner, or undead creature-with its quill can obliterate that creature's memories. The creature must succeed at a DC 15 Will save or have all of its memories erased. It retains language and basic knowledge, but no details as to the events of its life. This typically leaves the creature calm and indifferent to all beings around it. This memory loss is permanent, though the memories can be restored by lesser restoration, modify memory, or similar spells. Memories lost in this manner are copied into one of the numerous tomes protected by the viduus. This is a mind-affecting effect. The DC is Charisma-based.  Transformation (Su) A viduus that is reduced to 0 hit points transforms. Its cocoon body bursts open, expelling a swarm of biting white-and-black centipedes (same statistics as a spider swarm) and a bank of mind fog centered on the viduus's square. A viduus can purposefully transform by spending three consecutive full-round actions, in which case it reforms somewhere in the Boneyard 1 month later.</t>
  </si>
  <si>
    <t>Viduuses occupy the libraries and scriptoriums located atop Pharasma's spire. While lesser psychopomps record every soul's death and ultimate fate upon the planes, viduuses are interested in more extraordinary souls-their lives, deeds, deaths, and secrets. Existence holds many mysteries, and those mortals who had brushes with the extraordinary have their tales and confessions recorded by these semi-cocooned scholars and added to the volumes of the Boneyard's expansive library, known as the Catalogue of Last Days. Although pretentious in the extreme, viduuses prove quite knowledgeable about many historical and planar secrets, and what they don't know they generally have a decent idea of how to research, potentially summoning assistants from across the planes to aid them.</t>
  </si>
  <si>
    <t>&lt;link rel="stylesheet"href="PF.css"&gt;&lt;div&gt;&lt;h2&gt;Psychopomp, Viduus&lt;/h2&gt;&lt;h3&gt;&lt;i&gt;This dour being has a mostly humanoid form enwrapped in a cocoonlike lower body, and wields a large quill.&lt;/i&gt;&lt;/h3&gt;&lt;br&gt;&lt;/div&gt;&lt;div class="heading"&gt;&lt;p class="alignleft"&gt;Viduus&lt;/p&gt;&lt;p class="alignright"&gt;CR 4&lt;/p&gt;&lt;div style="clear: both;"&gt;&lt;/div&gt;&lt;/div&gt;&lt;div&gt;&lt;h5&gt;&lt;b&gt;XP &lt;/b&gt;1,200&lt;/h5&gt;&lt;h5&gt;N Medium outsider (extraplanar, psychopomp)&lt;/h5&gt;&lt;h5&gt;&lt;b&gt;Init &lt;/b&gt;+4; &lt;b&gt;Senses &lt;/b&gt;darkvision 60 ft., low-light vision, spiritsense; Perception +14&lt;/h5&gt;&lt;/div&gt;&lt;hr/&gt;&lt;div&gt;&lt;h5&gt;&lt;b&gt;DEFENSE&lt;/b&gt;&lt;/h5&gt;&lt;/div&gt;&lt;hr/&gt;&lt;div&gt;&lt;h5&gt;&lt;b&gt;AC &lt;/b&gt;16, touch 10, flat-footed 16 (+6 natural)&lt;/h5&gt;&lt;h5&gt;&lt;b&gt;hp &lt;/b&gt;47 (5d10+20)&lt;/h5&gt;&lt;h5&gt;&lt;b&gt;Fort &lt;/b&gt;+5, &lt;b&gt;Ref &lt;/b&gt;+4, &lt;b&gt;Will &lt;/b&gt;+10&lt;/h5&gt;&lt;h5&gt;&lt;b&gt;Immune &lt;/b&gt;death effects, disease, mind-affecting effects, poison; &lt;b&gt;Resist &lt;/b&gt;cold 10, electricity 10; &lt;b&gt;SR &lt;/b&gt;15&lt;/h5&gt;&lt;/div&gt;&lt;hr/&gt;&lt;div&gt;&lt;h5&gt;&lt;b&gt;OFFENSE&lt;/b&gt;&lt;/h5&gt;&lt;/div&gt;&lt;hr/&gt;&lt;div&gt;&lt;h5&gt;&lt;b&gt;Spd &lt;/b&gt;30 ft., climb 30 ft.&lt;/h5&gt;&lt;h5&gt;&lt;b&gt;Melee &lt;/b&gt;quill +5 (1d4 plus censor or expurgate)&lt;/h5&gt;&lt;h5&gt;&lt;b&gt;Space &lt;/b&gt;5 ft.; &lt;b&gt;Reach &lt;/b&gt;5 ft.&lt;/h5&gt;&lt;/div&gt;&lt;hr/&gt;&lt;div&gt;&lt;h5&gt;&lt;b&gt;STATISTICS&lt;/b&gt;&lt;/h5&gt;&lt;/div&gt;&lt;hr/&gt;&lt;div&gt;&lt;h5&gt;&lt;b&gt;Str &lt;/b&gt;10, &lt;b&gt;Dex &lt;/b&gt;11, &lt;b&gt;Con &lt;/b&gt;18, &lt;b&gt;Int &lt;/b&gt; 15, &lt;b&gt;Wis &lt;/b&gt;19, &lt;b&gt;Cha &lt;/b&gt;16&lt;/h5&gt;&lt;h5&gt;&lt;b&gt;Base Atk &lt;/b&gt;+5; &lt;b&gt;CMB &lt;/b&gt;+5; &lt;b&gt;CMD &lt;/b&gt;15&lt;/h5&gt;&lt;h5&gt;&lt;b&gt;Feats &lt;/b&gt;Alertness, Improved Initiative, Iron Will&lt;/h5&gt;&lt;h5&gt;&lt;b&gt;Skills &lt;/b&gt;Bluff +11, Climb +8, Diplomacy +11, Knowledge (history) +10, Knowledge (planes) +10, Knowledge (religion) +10, Perception +14, Sense Motive +14, Stealth +8&lt;/h5&gt;&lt;h5&gt;&lt;b&gt;Languages &lt;/b&gt;Abyssal, Celestial, Common, Infernal&lt;/h5&gt;&lt;h5&gt;&lt;b&gt;SQ &lt;/b&gt;spirit touch, transformation&lt;/h5&gt;&lt;/div&gt;&lt;hr/&gt;&lt;div&gt;&lt;h5&gt;&lt;b&gt;ECOLOGY&lt;/b&gt;&lt;/h5&gt;&lt;/div&gt;&lt;hr/&gt;&lt;div&gt;&lt;h5&gt;&lt;b&gt;Environment &lt;/b&gt; any (the Boneyard)&lt;/h5&gt;&lt;h5&gt;&lt;b&gt;Organization &lt;/b&gt;solitary, pair, or library (3-12)&lt;/h5&gt;&lt;h5&gt;&lt;b&gt;Treasure &lt;/b&gt;standard&lt;/h5&gt;&lt;/div&gt;&lt;hr/&gt;&lt;div&gt;&lt;h5&gt;&lt;b&gt;SPECIAL ABILITIES&lt;/b&gt;&lt;/h5&gt;&lt;/div&gt;&lt;hr/&gt;&lt;div&gt;&lt;/h5&gt;&lt;h5&gt;&lt;b&gt;Censor (Su)&lt;/b&gt; A viduus that strikes a living creature with its quill can rewrite that creature's memories. The creature must succeed at a DC 15 Will save or have its memories affected in a manner similar to the spell &lt;i&gt;modify memory&lt;/i&gt;. The viduus can rewrite 1 day's worth of the target's memories with a single strike. As a result, the creature is either stunned or confused for the next 1d4 rounds (50% chance of either). At the GM's discretion, this might have longer-term effects. A creature's memories can be restored by &lt;i&gt;lesser restoration&lt;/i&gt;, &lt;i&gt;modify memory&lt;/i&gt;, or similar spells. Memories lost in this manner are copied into one of the numerous tomes protected by the viduus. This is a mind-affecting effect. The DC is Charisma-based.  &lt;/h5&gt;&lt;h5&gt;&lt;b&gt;Expurgate (Su)&lt;/b&gt; A viduus that strikes a dead creature-such as a soul, petitioner, or undead creature-with its quill can obliterate that creature's memories. The creature must succeed at a DC 15 Will save or have all of its memories erased. It retains language and basic knowledge, but no details as to the events of its life. This typically leaves the creature calm and indifferent to all beings around it. This memory loss is permanent, though the memories can be restored by &lt;i&gt;lesser restoration&lt;/i&gt;, &lt;i&gt;modify memory&lt;/i&gt;, or similar spells. Memories lost in this manner are copied into one of the numerous tomes protected by the viduus. This is a mind-affecting effect. The DC is Charisma-based.  &lt;/h5&gt;&lt;h5&gt;&lt;b&gt;Transformation (Su)&lt;/b&gt; A viduus that is reduced to 0 hit points transforms. Its cocoon body bursts open, expelling a swarm of biting white-and-black centipedes (same statistics as a spider swarm) and a bank of &lt;i&gt;mind fog&lt;/i&gt; centered on the viduus's square. A viduus can purposefully transform by spending three consecutive full-round actions, in which case it reforms somewhere in the Boneyard 1 month later.&lt;/h5&gt;&lt;/div&gt;&lt;br&gt;&lt;div&gt;&lt;h4&gt;&lt;p&gt;&lt;p&gt;Viduuses occupy the libraries and scriptoriums located atop Pharasma's spire. While lesser psychopomps record every soul's death and ultimate fate upon the planes, viduuses are interested in more extraordinary souls-their lives, deeds, deaths, and secrets. Existence holds many mysteries, and those mortals who had brushes with the extraordinary have their tales and confessions recorded by these semi-cocooned scholars and added to the volumes of the Boneyard's expansive library, known as the Catalogue of Last Days. Although pretentious in the extreme, viduuses prove quite knowledgeable about many historical and planar secrets, and what they don't know they generally have a decent idea of how to research, potentially summoning assistants from across the planes to aid them.&lt;/p&gt;&lt;/h4&gt;&lt;/div&gt;</t>
  </si>
  <si>
    <t>Chemnosit</t>
  </si>
  <si>
    <t>darkvision 60 ft., low-light vision, tremorsense 180 ft.; Perception +27</t>
  </si>
  <si>
    <t>39, touch 3, flat-footed 38</t>
  </si>
  <si>
    <t>(+1 Dex, +36 natural, -8 size)</t>
  </si>
  <si>
    <t>(27d10+324)</t>
  </si>
  <si>
    <t>regeneration 30</t>
  </si>
  <si>
    <t>Fort +29, Ref +18, Will +13</t>
  </si>
  <si>
    <t>ability damage, acid, bleed, cold, disease, energy drain, mind-affecting effects, paralysis, permanent wounds, petrification, poison, polymorph</t>
  </si>
  <si>
    <t>40 ft., burrow 40 ft.</t>
  </si>
  <si>
    <t>6 toothed tentacles +33 (2d10+13/19-20 plus grab)</t>
  </si>
  <si>
    <t>ray +20 (disintegrate/19-20)</t>
  </si>
  <si>
    <t>hungry gaze, spines, swallow whole (2d10+13 plus 1d4 Str damage, AC 28, 47 hp)</t>
  </si>
  <si>
    <t>Spell-Like Abilities (CL 27th; concentration +32)  At Will-disintegrate (DC 21)  1/day-earthquake</t>
  </si>
  <si>
    <t>Str 36, Dex 13, Con 34, Int 5, Wis 14, Cha 21</t>
  </si>
  <si>
    <t>+48 (+52 grapple, +68 overrun)</t>
  </si>
  <si>
    <t>59 (can't be tripped)</t>
  </si>
  <si>
    <t>Ability Focus (hungry gaze), Awesome Blow, Bleeding Critical, Blind-Fight, Critical Focus, Great Fortitude, Improved Bull Rush, Improved Critical (ray), Improved Critical (toothed tentacle), Improved Initiative, Iron Will, Lightning Reflexes, Power Attack, Weapon Focus (toothed tentacle)</t>
  </si>
  <si>
    <t>Climb +20, Perception +27, Swim +17</t>
  </si>
  <si>
    <t>hibernation, unstoppable force</t>
  </si>
  <si>
    <t xml:space="preserve"> any (Darklands)</t>
  </si>
  <si>
    <t>This massive beast possesses a mouth of rasping teeth and tentacles with biting mouths. In the center of its maw rests a glowing evil eye.</t>
  </si>
  <si>
    <t>Spawn of Rovagug</t>
  </si>
  <si>
    <t>Hungry Gaze (Su) Chemnosit's gaze attack deals 3d6 points of nonlethal damage plus fatigue at a distance of 120 feet. A successful DC 30 Fortitude save negates the fatigue. Creatures already fatigued become exhausted; creatures already exhausted become staggered. A creature that fails its save must succeed at a DC 30 Will save or gain an overwhelming compulsion to eat flesh of creatures of its type, including its own if no other is available. The save DCs are Charisma-based.  Spines (Ex) Creatures striking Chemnosit with natural weapons, unarmed strikes, melee weapons, or melee touch attacks take 2d6+12 points of damage.</t>
  </si>
  <si>
    <t>The dread burrower Chemnosit is an engine of destruction, able to devour the stoutest construction and the mightiest of mortals with ease. His power lies in the profane glamour of his glowing eye, inspiring a gruesome urge to devour-a hunger for the flesh of one's own kind. For all his power, this is the true dread of the Monarch Worm. While he burrows constantly through the Darklands to the deepest Vaults of Orv, he sometimes rises to Golarion's surface bringing annihilation in his wake, as those corrupted by his awful eye wreak devastation upon themselves and their own people. Chemnosit drinks in the carnage like a feast before devouring any survivors.</t>
  </si>
  <si>
    <t>&lt;link rel="stylesheet"href="PF.css"&gt;&lt;div&gt;&lt;h2&gt;Chemnosit, The Monarch Worm&lt;/h2&gt;&lt;h3&gt;&lt;i&gt;This massive beast possesses a mouth of rasping teeth and tentacles with biting mouths. In the center of its maw rests a glowing evil eye.&lt;/i&gt;&lt;/h3&gt;&lt;br&gt;&lt;/div&gt;&lt;div class="heading"&gt;&lt;p class="alignleft"&gt;Chemnosit&lt;/p&gt;&lt;p class="alignright"&gt;CR 23&lt;/p&gt;&lt;div style="clear: both;"&gt;&lt;/div&gt;&lt;/div&gt;&lt;div&gt;&lt;h5&gt;&lt;b&gt;XP &lt;/b&gt;819,200&lt;/h5&gt;&lt;h5&gt;CE Colossal magical beast &lt;/h5&gt;&lt;h5&gt;&lt;b&gt;Init &lt;/b&gt;+5; &lt;b&gt;Senses &lt;/b&gt;darkvision 60 ft., low-light vision, tremorsense 180 ft.; Perception +27&lt;/h5&gt;&lt;h5&gt;&lt;b&gt;Aura &lt;/b&gt;frightful presence (300 ft., DC 26)&lt;/h5&gt;&lt;/div&gt;&lt;hr/&gt;&lt;div&gt;&lt;h5&gt;&lt;b&gt;DEFENSE&lt;/b&gt;&lt;/h5&gt;&lt;/div&gt;&lt;hr/&gt;&lt;div&gt;&lt;h5&gt;&lt;b&gt;AC &lt;/b&gt;39, touch 3, flat-footed 38 (+1 Dex, +36 natural, -8 size)&lt;/h5&gt;&lt;h5&gt;&lt;b&gt;hp &lt;/b&gt;472 (27d10+324); regeneration 30&lt;/h5&gt;&lt;h5&gt;&lt;b&gt;Fort &lt;/b&gt;+29, &lt;b&gt;Ref &lt;/b&gt;+18, &lt;b&gt;Will &lt;/b&gt;+13&lt;/h5&gt;&lt;h5&gt;&lt;b&gt;DR &lt;/b&gt;15/epic; &lt;b&gt;Immune &lt;/b&gt;ability damage, acid, bleed, cold, disease, energy drain, mind-affecting effects, paralysis, permanent wounds, petrification, poison, polymorph; &lt;b&gt;SR &lt;/b&gt;34&lt;/h5&gt;&lt;/div&gt;&lt;hr/&gt;&lt;div&gt;&lt;h5&gt;&lt;b&gt;OFFENSE&lt;/b&gt;&lt;/h5&gt;&lt;/div&gt;&lt;hr/&gt;&lt;div&gt;&lt;h5&gt;&lt;b&gt;Spd &lt;/b&gt;40 ft., burrow 40 ft.&lt;/h5&gt;&lt;h5&gt;&lt;b&gt;Melee &lt;/b&gt;6 toothed tentacles +33 (2d10+13/19-20 plus grab)&lt;/h5&gt;&lt;h5&gt;&lt;b&gt;Ranged &lt;/b&gt;ray +20 (&lt;i&gt;disintegrate&lt;/i&gt;/19-20)&lt;/h5&gt;&lt;h5&gt;&lt;b&gt;Space &lt;/b&gt;30 ft.; &lt;b&gt;Reach &lt;/b&gt;30 ft.&lt;/h5&gt;&lt;h5&gt;&lt;b&gt;Special Attacks &lt;/b&gt;hungry gaze, spines, swallow whole (2d10+13 plus 1d4 Str damage, AC 28, 47 hp)&lt;/h5&gt;&lt;h5&gt;&lt;b&gt;Spell-Like Abilities&lt;/b&gt; (CL 27th; concentration +32) &lt;/br&gt;At Will&amp;mdash;&lt;i&gt;disintegrate&lt;/i&gt; (DC 21) &lt;/br&gt;1/day&amp;mdash;&lt;i&gt;earthquake&lt;/i&gt;&lt;/h5&gt;&lt;/h5&gt;&lt;/div&gt;&lt;hr/&gt;&lt;div&gt;&lt;h5&gt;&lt;b&gt;STATISTICS&lt;/b&gt;&lt;/h5&gt;&lt;/div&gt;&lt;hr/&gt;&lt;div&gt;&lt;h5&gt;&lt;b&gt;Str &lt;/b&gt;36, &lt;b&gt;Dex &lt;/b&gt;13, &lt;b&gt;Con &lt;/b&gt;34, &lt;b&gt;Int &lt;/b&gt; 5, &lt;b&gt;Wis &lt;/b&gt;14, &lt;b&gt;Cha &lt;/b&gt;21&lt;/h5&gt;&lt;h5&gt;&lt;b&gt;Base Atk &lt;/b&gt;+27; &lt;b&gt;CMB &lt;/b&gt;+48 (+52 grapple, +68 overrun); &lt;b&gt;CMD &lt;/b&gt;59 (can't be tripped)&lt;/h5&gt;&lt;h5&gt;&lt;b&gt;Feats &lt;/b&gt;Ability Focus (hungry gaze), Awesome Blow, Bleeding Critical, Blind-Fight, Critical Focus, Great Fortitude, Improved Bull Rush, Improved Critical (ray), Improved Critical (toothed tentacle), Improved Initiative, Iron Will, Lightning Reflexes, Power Attack, Weapon Focus (toothed tentacle)&lt;/h5&gt;&lt;h5&gt;&lt;b&gt;Skills &lt;/b&gt;Climb +20, Perception +27, Swim +17&lt;/h5&gt;&lt;h5&gt;&lt;b&gt;Languages &lt;/b&gt;Aklo&lt;/h5&gt;&lt;h5&gt;&lt;b&gt;SQ &lt;/b&gt;hibernation, unstoppable force&lt;/h5&gt;&lt;/div&gt;&lt;hr/&gt;&lt;div&gt;&lt;h5&gt;&lt;b&gt;ECOLOGY&lt;/b&gt;&lt;/h5&gt;&lt;/div&gt;&lt;hr/&gt;&lt;div&gt;&lt;h5&gt;&lt;b&gt;Environment &lt;/b&gt; any (Darklands)&lt;/h5&gt;&lt;h5&gt;&lt;b&gt;Organization &lt;/b&gt;solitary&lt;/h5&gt;&lt;h5&gt;&lt;b&gt;Treasure &lt;/b&gt;none&lt;/h5&gt;&lt;/div&gt;&lt;hr/&gt;&lt;div&gt;&lt;h5&gt;&lt;b&gt;SPECIAL ABILITIES&lt;/b&gt;&lt;/h5&gt;&lt;/div&gt;&lt;hr/&gt;&lt;div&gt;&lt;/h5&gt;&lt;h5&gt;&lt;b&gt;Hungry Gaze (Su)&lt;/b&gt; Chemnosit's gaze attack deals 3d6 points of nonlethal damage plus fatigue at a distance of 120 feet. A successful DC 30 Fortitude save negates the fatigue. Creatures already fatigued become exhausted; creatures already exhausted become staggered. A creature that fails its save must succeed at a DC 30 Will save or gain an overwhelming compulsion to eat flesh of creatures of its type, including its own if no other is available. The save DCs are Charisma-based.  &lt;/h5&gt;&lt;h5&gt;&lt;b&gt;Spines (Ex)&lt;/b&gt; Creatures striking Chemnosit with natural weapons, unarmed strikes, melee weapons, or melee touch attacks take 2d6+12 points of damage.&lt;/h5&gt;&lt;/div&gt;&lt;br&gt;&lt;div&gt;&lt;h4&gt;&lt;p&gt;&lt;p&gt;The dread burrower Chemnosit is an engine of destruction, able to devour the stoutest construction and the mightiest of mortals with ease. His power lies in the profane glamour of his glowing eye, inspiring a gruesome urge to devour-a hunger for the flesh of one's own kind. For all his power, this is the true dread of the Monarch Worm. While he burrows constantly through the Darklands to the deepest Vaults of Orv, he sometimes rises to Golarion's surface bringing annihilation in his wake, as those corrupted by his awful eye wreak devastation upon themselves and their own people. Chemnosit drinks in the carnage like a feast before devouring any survivors.&lt;/p&gt;&lt;/h4&gt;&lt;/div&gt;</t>
  </si>
  <si>
    <t>Volnagur</t>
  </si>
  <si>
    <t>all-around vision, blindsense 300 ft., darkvision 60 ft., low-light vision, scent; Perception +20</t>
  </si>
  <si>
    <t>39, touch 9, flat-footed 32</t>
  </si>
  <si>
    <t>(+6 Dex, +1 dodge, +30 natural, -8 size)</t>
  </si>
  <si>
    <t>(25d10+300)</t>
  </si>
  <si>
    <t>Fort +26, Ref +20, Will +12</t>
  </si>
  <si>
    <t>ability damage, acid, bleed, disease, electricity, energy drain, mind-affecting effects, paralysis, permanent wounds, petrification, poison, polymorph</t>
  </si>
  <si>
    <t>20 ft., fly 100 ft. (perfect)</t>
  </si>
  <si>
    <t>bite +29 (4d6+12), 3 razor tongues +29 (2d6+12/18-20/x3 plus 1d6 bleed, 1 Con bleed, and blood rage), 6 wings +24 (2d8+6)</t>
  </si>
  <si>
    <t>4 eye rays +23 (4d6 sonic/18-20 plus nausea)</t>
  </si>
  <si>
    <t>30 ft. (50 ft. with razor tongues)</t>
  </si>
  <si>
    <t>Spell-Like Abilities (CL 25th; concentration +30)  At Will-acid fog, greater invisibility, song of discord (DC 20)  3/day-winds of vengeanceAPG</t>
  </si>
  <si>
    <t>Str 34, Dex 22, Con 35, Int 7, Wis 14, Cha 21</t>
  </si>
  <si>
    <t>Ability Focus (eye ray), Dodge, Flyby Attack, Improved Initiative, Improved Precise Shot, Improved Vital Strike, Iron Will, Mobility, Point-Blank Shot, Power Attack, Precise Shot, Snatch, Vital Strike</t>
  </si>
  <si>
    <t>Fly +19, Perception +20</t>
  </si>
  <si>
    <t>hibernation, shatter silence, unstoppable force</t>
  </si>
  <si>
    <t xml:space="preserve"> any (Casmaron)</t>
  </si>
  <si>
    <t>This immense creature's warty body is shaped like a many-pointed star, and from it sprout nearly a dozen different wings.</t>
  </si>
  <si>
    <t>Blood Rage (Ex) Any creature taking bleed damage from Volnagur's razor tongues takes a -4 penalty on Will saves and is affected as the murderous commandUM spell (Will DC 16 negates) each round that bleeding continues, ignoring allies that are also taking bleed damage from Volnagur.  Eye Rays (Su) Volnagur fires eye rays at a range of up to 120 feet. Creatures struck by his eye rays are nauseated for 1 minute (Fortitude DC 29 negates). In addition, if the target fails a second Fortitude save against the same DC, it gains one of the following conditions, lasting as long as the nauseated condition, as its mind and body begin to unravel (roll 1d6): 1-confused, 2-fatigued (exhausted if already fatigued), 3-shaken (increase severity of fear effect if already present), 4-sickened, 5-staggered, 6-stunned. Reroll if an identical condition already exists. This is a sonic effect. The save DC is Charisma-based.  Shatter Silence (Su) Volnagur's presence unravels magical silence effects or effects that provide energy resistance against sonic attacks. At the beginning of its turn, any such effect within 60 feet is targeted as dispel magic (caster level 25th).</t>
  </si>
  <si>
    <t>Volnagur, the End-Singer, is an alien thing whose very presence brings turbulence, disturbance, and cacophony wherever he soars. He flits with effortless grace upon a hideous assortment of mismatched wings that constantly molt and rot from within, the oldest wings falling off as new ones spring up and grow in their place. His skirling cry awakens madness and blood fury in those who listen, as does the touch of his impossibly long, jagged-razor tongues. Alien harmonics induced by his grotesque gaze cripple those upon whom he gazes.</t>
  </si>
  <si>
    <t>&lt;link rel="stylesheet"href="PF.css"&gt;&lt;div&gt;&lt;h2&gt;Volnagur, The End-singer&lt;/h2&gt;&lt;h3&gt;&lt;i&gt;This immense creature's warty body is shaped like a many-pointed star, and from it sprout nearly a dozen different wings.&lt;/i&gt;&lt;/h3&gt;&lt;br&gt;&lt;/div&gt;&lt;div class="heading"&gt;&lt;p class="alignleft"&gt;Volnagur&lt;/p&gt;&lt;p class="alignright"&gt;CR 22&lt;/p&gt;&lt;div style="clear: both;"&gt;&lt;/div&gt;&lt;/div&gt;&lt;div&gt;&lt;h5&gt;&lt;b&gt;XP &lt;/b&gt;614,400&lt;/h5&gt;&lt;h5&gt;CE Colossal magical beast &lt;/h5&gt;&lt;h5&gt;&lt;b&gt;Init &lt;/b&gt;+10; &lt;b&gt;Senses &lt;/b&gt;all-around vision, blindsense 300 ft., darkvision 60 ft., low-light vision, scent; Perception +20&lt;/h5&gt;&lt;h5&gt;&lt;b&gt;Aura &lt;/b&gt;frightful presence (300 ft., DC 27)&lt;/h5&gt;&lt;/div&gt;&lt;hr/&gt;&lt;div&gt;&lt;h5&gt;&lt;b&gt;DEFENSE&lt;/b&gt;&lt;/h5&gt;&lt;/div&gt;&lt;hr/&gt;&lt;div&gt;&lt;h5&gt;&lt;b&gt;AC &lt;/b&gt;39, touch 9, flat-footed 32 (+6 Dex, +1 dodge, +30 natural, -8 size)&lt;/h5&gt;&lt;h5&gt;&lt;b&gt;hp &lt;/b&gt;437 (25d10+300); regeneration 30&lt;/h5&gt;&lt;h5&gt;&lt;b&gt;Fort &lt;/b&gt;+26, &lt;b&gt;Ref &lt;/b&gt;+20, &lt;b&gt;Will &lt;/b&gt;+12&lt;/h5&gt;&lt;h5&gt;&lt;b&gt;DR &lt;/b&gt;15/epic; &lt;b&gt;Immune &lt;/b&gt;ability damage, acid, bleed, disease, electricity, energy drain, mind-affecting effects, paralysis, permanent wounds, petrification, poison, polymorph; &lt;b&gt;SR &lt;/b&gt;33&lt;/h5&gt;&lt;/div&gt;&lt;hr/&gt;&lt;div&gt;&lt;h5&gt;&lt;b&gt;OFFENSE&lt;/b&gt;&lt;/h5&gt;&lt;/div&gt;&lt;hr/&gt;&lt;div&gt;&lt;h5&gt;&lt;b&gt;Spd &lt;/b&gt;20 ft., fly 100 ft. (perfect)&lt;/h5&gt;&lt;h5&gt;&lt;b&gt;Melee &lt;/b&gt;bite +29 (4d6+12), 3 razor tongues +29 (2d6+12/18-20/x3 plus 1d6 bleed, 1 Con bleed, and blood rage), 6 wings +24 (2d8+6)&lt;/h5&gt;&lt;h5&gt;&lt;b&gt;Ranged &lt;/b&gt;4 eye rays +23 (4d6 sonic/18-20 plus nausea)&lt;/h5&gt;&lt;h5&gt;&lt;b&gt;Space &lt;/b&gt;30 ft.; &lt;b&gt;Reach &lt;/b&gt;30 ft. (50 ft. with razor tongues)&lt;/h5&gt;&lt;h5&gt;&lt;b&gt;Spell-Like Abilities&lt;/b&gt; (CL 25th; concentration +30) &lt;/br&gt;At Will&amp;mdash;&lt;i&gt;acid fog&lt;/i&gt;, &lt;i&gt;greater invisibility&lt;/i&gt;, &lt;i&gt;song of discord&lt;/i&gt; (DC 20) &lt;/br&gt;3/day&amp;mdash;&lt;i&gt;winds of&lt;/i&gt; vengeance&lt;sup&gt;APG&lt;/sup&gt;&lt;/h5&gt;&lt;/h5&gt;&lt;/div&gt;&lt;hr/&gt;&lt;div&gt;&lt;h5&gt;&lt;b&gt;STATISTICS&lt;/b&gt;&lt;/h5&gt;&lt;/div&gt;&lt;hr/&gt;&lt;div&gt;&lt;h5&gt;&lt;b&gt;Str &lt;/b&gt;34, &lt;b&gt;Dex &lt;/b&gt;22, &lt;b&gt;Con &lt;/b&gt;35, &lt;b&gt;Int &lt;/b&gt; 7, &lt;b&gt;Wis &lt;/b&gt;14, &lt;b&gt;Cha &lt;/b&gt;21&lt;/h5&gt;&lt;h5&gt;&lt;b&gt;Base Atk &lt;/b&gt;+25; &lt;b&gt;CMB &lt;/b&gt;+45; &lt;b&gt;CMD &lt;/b&gt;62 (can't be tripped)&lt;/h5&gt;&lt;h5&gt;&lt;b&gt;Feats &lt;/b&gt;Ability Focus (eye ray), Dodge, Flyby Attack, Improved Initiative, Improved Precise Shot, Improved Vital Strike, Iron Will, Mobility, Point-Blank Shot, Power Attack, Precise Shot, Snatch, Vital Strike&lt;/h5&gt;&lt;h5&gt;&lt;b&gt;Skills &lt;/b&gt;Fly +19, Perception +20&lt;/h5&gt;&lt;h5&gt;&lt;b&gt;Languages &lt;/b&gt;Aklo&lt;/h5&gt;&lt;h5&gt;&lt;b&gt;SQ &lt;/b&gt;hibernation, shatter &lt;i&gt;silence&lt;/i&gt;, unstoppable force&lt;/h5&gt;&lt;/div&gt;&lt;hr/&gt;&lt;div&gt;&lt;h5&gt;&lt;b&gt;ECOLOGY&lt;/b&gt;&lt;/h5&gt;&lt;/div&gt;&lt;hr/&gt;&lt;div&gt;&lt;h5&gt;&lt;b&gt;Environment &lt;/b&gt; any (Casmaron)&lt;/h5&gt;&lt;h5&gt;&lt;b&gt;Organization &lt;/b&gt;solitary&lt;/h5&gt;&lt;h5&gt;&lt;b&gt;Treasure &lt;/b&gt;none&lt;/h5&gt;&lt;/div&gt;&lt;hr/&gt;&lt;div&gt;&lt;h5&gt;&lt;b&gt;SPECIAL ABILITIES&lt;/b&gt;&lt;/h5&gt;&lt;/div&gt;&lt;hr/&gt;&lt;div&gt;&lt;/h5&gt;&lt;h5&gt;&lt;b&gt;Blood Rage (Ex)&lt;/b&gt; Any creature taking bleed damage from Volnagur's razor tongues takes a -4 penalty on Will saves and is affected as the &lt;i&gt;murderous&lt;/i&gt; commandUM spell (Will DC 16 negates) each round that bleeding continues, ignoring allies that are also taking bleed damage from Volnagur.  &lt;/h5&gt;&lt;h5&gt;&lt;b&gt;Eye Rays (Su)&lt;/b&gt; Volnagur fires eye rays at a range of up to 120 feet. Creatures struck by his eye rays are nauseated for 1 minute (Fortitude DC 29 negates). In addition, if the target fails a second Fortitude save against the same DC, it gains one of the following conditions, lasting as long as the nauseated condition, as its mind and body begin to unravel (roll 1d6): 1-confused, 2-fatigued (exhausted if already fatigued), 3-shaken (increase severity of fear effect if already present), 4-sickened, 5-staggered, 6-stunned. Reroll if an identical condition already exists. This is a sonic effect. The save DC is Charisma-based.  &lt;/h5&gt;&lt;h5&gt;&lt;b&gt;Shatter Silence (Su)&lt;/b&gt; Volnagur's presence unravels magical &lt;i&gt;silence&lt;/i&gt; effects or effects that provide energy resistance against sonic attacks. At the beginning of its turn, any such effect within 60 feet is targeted as &lt;i&gt;dispel magic&lt;/i&gt; (caster level 25th).&lt;/h5&gt;&lt;h5&gt;&lt;sup&gt;APG&lt;/sup&gt; See Advanced Palyer's Guide.&lt;/h5&gt;&lt;/div&gt;&lt;br&gt;&lt;div&gt;&lt;h4&gt;&lt;p&gt;&lt;p&gt;Volnagur, the End-Singer, is an alien thing whose very presence brings turbulence, disturbance, and cacophony wherever he soars. He flits with effortless grace upon a hideous assortment of mismatched wings that constantly molt and rot from within, the oldest wings falling off as new ones spring up and grow in their place. His skirling cry awakens madness and blood fury in those who listen, as does the touch of his impossibly long, jagged-razor tongues. Alien harmonics induced by his grotesque gaze cripple those upon whom he gazes.&lt;/p&gt;&lt;/h4&gt;&lt;/div&gt;</t>
  </si>
  <si>
    <t>Spellscar Fext</t>
  </si>
  <si>
    <t>vulnerable to glass</t>
  </si>
  <si>
    <t>2 slams +14 (1d6+7/18-20)</t>
  </si>
  <si>
    <t>deadly slam, dispelling critical</t>
  </si>
  <si>
    <t>Str 25, Dex 16, Con -, Int 8, Wis 13, Cha 19</t>
  </si>
  <si>
    <t>Cleave, Combat Reflexes, Improved Initiative, Power Attack, Skill Focus (Stealth)</t>
  </si>
  <si>
    <t>Climb +16, Intimidate +12, Perception +14, Stealth +18</t>
  </si>
  <si>
    <t>ravage magic</t>
  </si>
  <si>
    <t xml:space="preserve"> any (Spellscar Desert)</t>
  </si>
  <si>
    <t>solitary, pair, or hunt (3-5)</t>
  </si>
  <si>
    <t>This undead horror's upper body is twisted and malformed, and its hands end in tangles of blunt, electric-blue tendrils.</t>
  </si>
  <si>
    <t>Deadly Slam (Ex) A Spellscar fext threatens a critical hit with its slam attack on rolls of 18-20.  Dispelling Critical (Su) Whenever a Spellscar fext successfully scores a critical hit with its slam attack, the creature struck must succeed at a DC 19 Will save or be affected as though by the targeted dispel version of a dispel magic spell (caster level 10th). The save DC is Charisma-based.  Ravage Magic (Su) Any targeted spell or spell-like ability that fails to penetrate a Spellscar fext's spell resistance is absorbed by the fext and warped into a form of primal magic. A Spellscar fext can twist only a number of spell levels per round equal to its Charisma modifier (4 for most Spellscar fexts); any spells in excess of this limit automatically bypass a Spellscar fext's spell resistance and don't trigger this ability. Roll on the following table to determine the effect of a spell that has been affected by a Spellscar fext's ravage magic ability. Alternatively, a Spellscar mutant may use any of the sample primal magic events found effects with the CR of the Spellscar fext.  d% Effect  01-40 The spell has no effect.  41-70 The Spellscar fext emits a burst of negative energy, dealing a number of points of negative energy damage equal to 1d6 x the spell level of the triggering spell to all creatures in a 30-foot-radius burst.  71-90 The Spellscar fext instantly switches places with the spellcaster that targeted the fext with the triggering spell as though by dimension door.  91-100 The spell is immediately turned back on its caster via spell turning.  Vulnerable to Glass (Ex) A Spellscar fext's hide is particularly vulnerable to the penetrations of glass and glass-based weapons. Spellscar fexts take 150% as much damage as normal from glass-headed piercing or slashing weapons.</t>
  </si>
  <si>
    <t>The abominable undead known as Spellscar fexts are formed by wayward spellcasters who perish in the sprawling badlands of the Mana Wastes, their bodies and souls perverted by the unpredictable primal energies that surge throughout the Spellscar Desert. The average Spellscar fext stands about 6 feet tall and weighs 200 pounds.  The unnatural and corruptive transformations a fallen victim undergoes as it turns into a Spellscar fext render its body hard and especially resilient to the magical energies of most spellcasters. In a peculiar twist, the same corruptive energy that causes spells to bounce off of Spellscar fexts' hides also strangely renders them susceptible to glass and glass-based weapons. Talented gunsmiths from Alkenstar have managed to craft glass bullets for rif le-wielding adventurers and monster hunters for the purpose of eradicating Spellscar fexts.</t>
  </si>
  <si>
    <t>&lt;link rel="stylesheet"href="PF.css"&gt;&lt;div&gt;&lt;h2&gt;Spellscar Fext&lt;/h2&gt;&lt;h3&gt;&lt;i&gt;This undead horror's upper body is twisted and malformed, and its hands end in tangles of blunt, electric-blue tendrils.&lt;/i&gt;&lt;/h3&gt;&lt;br&gt;&lt;/div&gt;&lt;div class="heading"&gt;&lt;p class="alignleft"&gt;Spellscar Fext&lt;/p&gt;&lt;p class="alignright"&gt;CR 7&lt;/p&gt;&lt;div style="clear: both;"&gt;&lt;/div&gt;&lt;/div&gt;&lt;div&gt;&lt;h5&gt;&lt;b&gt;XP &lt;/b&gt;3,200&lt;/h5&gt;&lt;h5&gt;CE Medium undead &lt;/h5&gt;&lt;h5&gt;&lt;b&gt;Init &lt;/b&gt;+7; &lt;b&gt;Senses &lt;/b&gt;darkvision 60 ft.; Perception +14&lt;/h5&gt;&lt;/div&gt;&lt;hr/&gt;&lt;div&gt;&lt;h5&gt;&lt;b&gt;DEFENSE&lt;/b&gt;&lt;/h5&gt;&lt;/div&gt;&lt;hr/&gt;&lt;div&gt;&lt;h5&gt;&lt;b&gt;AC &lt;/b&gt;19, touch 13, flat-footed 16 (+3 Dex, +6 natural)&lt;/h5&gt;&lt;h5&gt;&lt;b&gt;hp &lt;/b&gt;85 (10d8+40)&lt;/h5&gt;&lt;h5&gt;&lt;b&gt;Fort &lt;/b&gt;+7, &lt;b&gt;Ref &lt;/b&gt;+6, &lt;b&gt;Will &lt;/b&gt;+8&lt;/h5&gt;&lt;h5&gt;&lt;b&gt;DR &lt;/b&gt;5/cold iron; &lt;b&gt;Immune &lt;/b&gt;undead traits; &lt;b&gt;SR &lt;/b&gt;18&lt;/h5&gt;&lt;h5&gt;&lt;b&gt;Weaknesses &lt;/b&gt;vulnerable to glass&lt;/h5&gt;&lt;/div&gt;&lt;hr/&gt;&lt;div&gt;&lt;h5&gt;&lt;b&gt;OFFENSE&lt;/b&gt;&lt;/h5&gt;&lt;/div&gt;&lt;hr/&gt;&lt;div&gt;&lt;h5&gt;&lt;b&gt;Spd &lt;/b&gt;30 ft.&lt;/h5&gt;&lt;h5&gt;&lt;b&gt;Melee &lt;/b&gt;2 slams +14 (1d6+7/18-20)&lt;/h5&gt;&lt;h5&gt;&lt;b&gt;Space &lt;/b&gt;5 ft.; &lt;b&gt;Reach &lt;/b&gt;5 ft.&lt;/h5&gt;&lt;h5&gt;&lt;b&gt;Special Attacks &lt;/b&gt;deadly slam, dispelling critical&lt;/h5&gt;&lt;/div&gt;&lt;hr/&gt;&lt;div&gt;&lt;h5&gt;&lt;b&gt;STATISTICS&lt;/b&gt;&lt;/h5&gt;&lt;/div&gt;&lt;hr/&gt;&lt;div&gt;&lt;h5&gt;&lt;b&gt;Str &lt;/b&gt;25, &lt;b&gt;Dex &lt;/b&gt;16, &lt;b&gt;Con &lt;/b&gt;-, &lt;b&gt;Int &lt;/b&gt; 8, &lt;b&gt;Wis &lt;/b&gt;13, &lt;b&gt;Cha &lt;/b&gt;19&lt;/h5&gt;&lt;h5&gt;&lt;b&gt;Base Atk &lt;/b&gt;+7; &lt;b&gt;CMB &lt;/b&gt;+14; &lt;b&gt;CMD &lt;/b&gt;27&lt;/h5&gt;&lt;h5&gt;&lt;b&gt;Feats &lt;/b&gt;Cleave, Combat Reflexes, Improved Initiative, Power Attack, Skill Focus (Stealth)&lt;/h5&gt;&lt;h5&gt;&lt;b&gt;Skills &lt;/b&gt;Climb +16, Intimidate +12, Perception +14, Stealth +18&lt;/h5&gt;&lt;h5&gt;&lt;b&gt;Languages &lt;/b&gt;Common&lt;/h5&gt;&lt;h5&gt;&lt;b&gt;SQ &lt;/b&gt;ravage magic&lt;/h5&gt;&lt;/div&gt;&lt;hr/&gt;&lt;div&gt;&lt;h5&gt;&lt;b&gt;ECOLOGY&lt;/b&gt;&lt;/h5&gt;&lt;/div&gt;&lt;hr/&gt;&lt;div&gt;&lt;h5&gt;&lt;b&gt;Environment &lt;/b&gt; any (Spellscar Desert)&lt;/h5&gt;&lt;h5&gt;&lt;b&gt;Organization &lt;/b&gt;solitary, pair, or hunt (3-5)&lt;/h5&gt;&lt;h5&gt;&lt;b&gt;Treasure &lt;/b&gt;standard&lt;/h5&gt;&lt;/div&gt;&lt;hr/&gt;&lt;div&gt;&lt;h5&gt;&lt;b&gt;SPECIAL ABILITIES&lt;/b&gt;&lt;/h5&gt;&lt;/div&gt;&lt;hr/&gt;&lt;div&gt;&lt;/h5&gt;&lt;h5&gt;&lt;b&gt;Deadly Slam (Ex)&lt;/b&gt; A Spellscar fext threatens a critical hit with its slam attack on rolls of 18-20.  &lt;/h5&gt;&lt;h5&gt;&lt;b&gt;Dispelling Critical (Su)&lt;/b&gt; Whenever a Spellscar fext successfully scores a critical hit with its slam attack, the creature struck must succeed at a DC 19 Will save or be affected as though by the targeted dispel version of a &lt;i&gt;dispel magic&lt;/i&gt; spell (caster level 10th). The save DC is Charisma-based.  &lt;/h5&gt;&lt;h5&gt;&lt;b&gt;Ravage Magic (Su)&lt;/b&gt; Any targeted spell or spell-like ability that fails to penetrate a Spellscar fext's spell resistance is absorbed by the fext and warped into a form of primal magic. A Spellscar fext can twist only a number of spell levels per round equal to its Charisma modifier (4 for most Spellscar fexts); any spells in excess of this limit automatically bypass a Spellscar fext's spell resistance and don't trigger this ability. Roll on the following table to determine the effect of a spell that has been affected by a Spellscar fext's ravage magic ability. Alternatively, a Spellscar mutant may use any of the sample primal magic events found effects with the CR of the Spellscar fext.    &lt;table border ='1'&gt;&lt;tr&gt;&lt;th&gt;d%&lt;/th&gt;&lt;th&gt;Effect&lt;/th&gt;&lt;/tr&gt;&lt;tr&gt;&lt;td&gt;01-40&lt;/td&gt;&lt;td&gt;The spell has no effect.&lt;/td&gt;&lt;/tr&gt;&lt;tr&gt;&lt;td&gt;41-70&lt;/td&gt;&lt;td&gt;The Spellscar fext emits a burst of negative energy, dealing a number of points of negative energy damage equal to 1d6 x the spell level of the triggering spell to all creatures in a 30-foot-radius burst.&lt;/td&gt;&lt;/tr&gt;&lt;tr&gt;&lt;td&gt;71-90&lt;/td&gt;&lt;td&gt;The Spellscar fext instantly switches places with the spellcaster that targeted the fext with the triggering spell as though by dimension door.&lt;/td&gt;&lt;/tr&gt;&lt;tr&gt;&lt;td&gt;91-100&lt;/td&gt;&lt;td&gt;The spell is immediately turned back on its caster via spell turning.&lt;/td&gt;&lt;/tr&gt;&lt;/table&gt;   &lt;/h5&gt;&lt;h5&gt;&lt;b&gt;Vulnerable to Glass (Ex)&lt;/b&gt; A Spellscar fext's hide is particularly vulnerable to the penetrations of glass and glass-based weapons. Spellscar fexts take 150% as much damage as normal from glass-headed piercing or slashing weapons.&lt;/h5&gt;&lt;/div&gt;&lt;br&gt;&lt;div&gt;&lt;h4&gt;&lt;p&gt;&lt;p&gt;The abominable undead known as Spellscar fexts are formed by wayward spellcasters who perish in the sprawling badlands of the Mana Wastes, their bodies and souls perverted by the unpredictable primal energies that surge throughout the Spellscar Desert. The average Spellscar fext stands about 6 feet tall and weighs 200 pounds.  The unnatural and corruptive transformations a fallen victim undergoes as it turns into a Spellscar fext render its body hard and especially resilient to the magical energies of most spellcasters. In a peculiar twist, the same corruptive energy that causes spells to bounce off of Spellscar fexts' hides also strangely renders them susceptible to glass and glass-based weapons. Talented gunsmiths from Alkenstar have managed to craft glass bullets for rif le-wielding adventurers and monster hunters for the purpose of eradicating Spellscar fexts.&lt;/p&gt;&lt;/h4&gt;&lt;/div&gt;</t>
  </si>
  <si>
    <t>Star Monarch</t>
  </si>
  <si>
    <t>dreamwarden (30 ft.)</t>
  </si>
  <si>
    <t>22, touch 15, flat-footed 15</t>
  </si>
  <si>
    <t>(+6 Dex, +1 dodge, +7 natural, -2 size)</t>
  </si>
  <si>
    <t>Fort +12, Ref +14, Will +9</t>
  </si>
  <si>
    <t xml:space="preserve"> starflight</t>
  </si>
  <si>
    <t>2 claws +14 (1d8+4 plus grab), tail +14 (2d6+4 nonlethal)</t>
  </si>
  <si>
    <t>5 ft. (15 ft. with tail)</t>
  </si>
  <si>
    <t>glowsap, rake (4 claws +10, 1d6+3)</t>
  </si>
  <si>
    <t>Spell-Like Abilities (CL 12th; concentration +16)  Constant-entropic shield  At Will-dancing lights, restful sleepAPG  3/day-deep slumber (DC 17), dream, wandering star motesAPG (DC 18)  1/day-cloak of dreamsAPG (DC 20)</t>
  </si>
  <si>
    <t>Str 18, Dex 23, Con 18, Int 11, Wis 17, Cha 18</t>
  </si>
  <si>
    <t>35 (43 vs. trip)</t>
  </si>
  <si>
    <t>Alertness, Dodge, Flyby Attack, Hover, Improved Initiative, Iron Will</t>
  </si>
  <si>
    <t>Fly +14, Perception +16, Sense Motive +12</t>
  </si>
  <si>
    <t>Common (can't speak); telepathy touch</t>
  </si>
  <si>
    <t>navigational awareness, no breath, toxic flesh</t>
  </si>
  <si>
    <t>This brilliantly colored moth rises taller than a house. A long tail resembling peacock feathers trails behind the creature.</t>
  </si>
  <si>
    <t>Dreamwarden (Su) Any sleeping creature within 30 feet of a star monarch is protected by protection from evil and sanctuary (Will DC 15 negates). The save DC is Constitution-based.  Glowsap (Ex) As a standard action, a star monarch can spray a target within 30 feet with an adhesive spittle as a ranged touch attack. A creature struck is affected as a tanglefoot bag (Reflex DC 20 partial; see Core Rulebook 160). In addition, this adhesive glows under starlight or moonlight, limning the target as faerie fire if used outdoors at night. The save DC is Constitution-based.  Navigational Awareness (Ex) Star monarchs never become lost and are immune to maze spells or any effect that would cause them to lose their sense of direction.  Starflight (Su) A star monarch can survive in the void of outer space. It flies through space at an incredible speed. Although exact travel times vary, a trip within a single solar system should take 3d20 hours, while a trip beyond should take 3d20 days (or more, at the GM's discretion).  Toxic Flesh (Ex) A star monarch's flesh is poisonous. A creature biting it or ingesting any part of its body becomes sickened for 1d4 rounds (Fortitude DC 20 negates) and is affected as if it had consumed a dose of arsenic (Core Rulebook 558).</t>
  </si>
  <si>
    <t>Star monarchs are magical emissaries of Desna, the guide and protector of those who wander and guardian of dreams. They fly in glowing clouds through the void of space, visiting Golarion to watch over the faithful of Desna. Star monarchs spin streamers of sticky silver, weaving evanescent gossamer cocoons to enrobe those who slumber under their protection. These cocoons sublimate into wisps of half-remembered dreams with the coming of dawn. Star monarchs rarely intervene directly in combat, more often helping good creatures by aiding them from the shadows, guiding their paths, or guarding them while they sleep. Star monarchs can be found across Golarion in a variety of iridescent hues, and all are sacred to followers of the Song of the Spheres.</t>
  </si>
  <si>
    <t>&lt;link rel="stylesheet"href="PF.css"&gt;&lt;div&gt;&lt;h2&gt;Star Monarch&lt;/h2&gt;&lt;h3&gt;&lt;i&gt;This brilliantly colored moth rises taller than a house. A long tail resembling peacock feathers trails behind the creature.&lt;/i&gt;&lt;/h3&gt;&lt;br&gt;&lt;/div&gt;&lt;div class="heading"&gt;&lt;p class="alignleft"&gt;Star Monarch&lt;/p&gt;&lt;p class="alignright"&gt;CR 9&lt;/p&gt;&lt;div style="clear: both;"&gt;&lt;/div&gt;&lt;/div&gt;&lt;div&gt;&lt;h5&gt;&lt;b&gt;XP &lt;/b&gt;6,400&lt;/h5&gt;&lt;h5&gt;CG Huge magical beast &lt;/h5&gt;&lt;h5&gt;&lt;b&gt;Init &lt;/b&gt;+10; &lt;b&gt;Senses &lt;/b&gt;darkvision 60 ft., low-light vision; Perception +16&lt;/h5&gt;&lt;h5&gt;&lt;b&gt;Aura &lt;/b&gt;dreamwarden (30 ft.)&lt;/h5&gt;&lt;/div&gt;&lt;hr/&gt;&lt;div&gt;&lt;h5&gt;&lt;b&gt;DEFENSE&lt;/b&gt;&lt;/h5&gt;&lt;/div&gt;&lt;hr/&gt;&lt;div&gt;&lt;h5&gt;&lt;b&gt;AC &lt;/b&gt;22, touch 15, flat-footed 15 (+6 Dex, +1 dodge, +7 natural, -2 size)&lt;/h5&gt;&lt;h5&gt;&lt;b&gt;hp &lt;/b&gt;114 (12d10+48)&lt;/h5&gt;&lt;h5&gt;&lt;b&gt;Fort &lt;/b&gt;+12, &lt;b&gt;Ref &lt;/b&gt;+14, &lt;b&gt;Will &lt;/b&gt;+9&lt;/h5&gt;&lt;h5&gt;&lt;b&gt;DR &lt;/b&gt;5/silver; &lt;b&gt;Immune &lt;/b&gt;cold; &lt;b&gt;SR &lt;/b&gt;20&lt;/h5&gt;&lt;/div&gt;&lt;hr/&gt;&lt;div&gt;&lt;h5&gt;&lt;b&gt;OFFENSE&lt;/b&gt;&lt;/h5&gt;&lt;/div&gt;&lt;hr/&gt;&lt;div&gt;&lt;h5&gt;&lt;b&gt;Spd &lt;/b&gt;30 ft., fly 80 ft. (average);  starflight&lt;/h5&gt;&lt;h5&gt;&lt;b&gt;Melee &lt;/b&gt;2 claws +14 (1d8+4 plus grab), tail +14 (2d6+4 nonlethal)&lt;/h5&gt;&lt;h5&gt;&lt;b&gt;Space &lt;/b&gt;15 ft.; &lt;b&gt;Reach &lt;/b&gt;5 ft. (15 ft. with tail)&lt;/h5&gt;&lt;h5&gt;&lt;b&gt;Special Attacks &lt;/b&gt;glowsap, rake (4 claws +10, 1d6+3)&lt;/h5&gt;&lt;h5&gt;&lt;b&gt;Spell-Like Abilities&lt;/b&gt; (CL 12th; concentration +16)  &lt;/br&gt;Constant&amp;mdash;&lt;i&gt;entropic shield&lt;/i&gt; &lt;/br&gt;At Will&amp;mdash;&lt;i&gt;dancing lights&lt;/i&gt;, &lt;i&gt;restful&lt;/i&gt; sleepAPG &lt;/br&gt;3/day&amp;mdash;&lt;i&gt;deep slumber&lt;/i&gt; (DC 17), &lt;i&gt;dream&lt;/i&gt;, &lt;i&gt;wandering star&lt;/i&gt; motesAPG (DC 18) &lt;/br&gt;1/day&amp;mdash;&lt;i&gt;cloak of&lt;/i&gt; &lt;i&gt;dream&lt;/i&gt;sAPG (DC 20)&lt;/h5&gt;&lt;/h5&gt;&lt;/div&gt;&lt;hr/&gt;&lt;div&gt;&lt;h5&gt;&lt;b&gt;STATISTICS&lt;/b&gt;&lt;/h5&gt;&lt;/div&gt;&lt;hr/&gt;&lt;div&gt;&lt;h5&gt;&lt;b&gt;Str &lt;/b&gt;18, &lt;b&gt;Dex &lt;/b&gt;23, &lt;b&gt;Con &lt;/b&gt;18, &lt;b&gt;Int &lt;/b&gt; 11, &lt;b&gt;Wis &lt;/b&gt;17, &lt;b&gt;Cha &lt;/b&gt;18&lt;/h5&gt;&lt;h5&gt;&lt;b&gt;Base Atk &lt;/b&gt;+12; &lt;b&gt;CMB &lt;/b&gt;+18 (+22 grapple); &lt;b&gt;CMD &lt;/b&gt;35 (43 vs. trip)&lt;/h5&gt;&lt;h5&gt;&lt;b&gt;Feats &lt;/b&gt;Alertness, Dodge, Flyby Attack, Hover, Improved Initiative, Iron Will&lt;/h5&gt;&lt;h5&gt;&lt;b&gt;Skills &lt;/b&gt;Fly +14, Perception +16, Sense Motive +12&lt;/h5&gt;&lt;h5&gt;&lt;b&gt;Languages &lt;/b&gt;Common (can't speak); telepathy touch&lt;/h5&gt;&lt;h5&gt;&lt;b&gt;SQ &lt;/b&gt;navigational awareness, no breath, toxic flesh&lt;/h5&gt;&lt;/div&gt;&lt;hr/&gt;&lt;div&gt;&lt;h5&gt;&lt;b&gt;ECOLOGY&lt;/b&gt;&lt;/h5&gt;&lt;/div&gt;&lt;hr/&gt;&lt;div&gt;&lt;h5&gt;&lt;b&gt;Environment &lt;/b&gt; any (Varisia)&lt;/h5&gt;&lt;h5&gt;&lt;b&gt;Organization &lt;/b&gt;solitary, pair, or rabble (3-6)&lt;/h5&gt;&lt;h5&gt;&lt;b&gt;Treasure &lt;/b&gt;none&lt;/h5&gt;&lt;/div&gt;&lt;hr/&gt;&lt;div&gt;&lt;h5&gt;&lt;b&gt;SPECIAL ABILITIES&lt;/b&gt;&lt;/h5&gt;&lt;/div&gt;&lt;hr/&gt;&lt;div&gt;&lt;/h5&gt;&lt;h5&gt;&lt;b&gt;Dreamwarden (Su)&lt;/b&gt; Any sleeping creature within 30 feet of a star monarch is protected by &lt;i&gt;protection from evil&lt;/i&gt; and &lt;i&gt;sanctuary&lt;/i&gt; (Will DC 15 negates). The save DC is Constitution-based.  &lt;/h5&gt;&lt;h5&gt;&lt;b&gt;Glowsap (Ex)&lt;/b&gt; As a standard action, a star monarch can spray a target within 30 feet with an adhesive spittle as a ranged touch attack. A creature struck is affected as a tanglefoot bag (Reflex DC 20 partial; see &lt;i&gt;Core Rulebook&lt;/i&gt; 160). In addition, this adhesive glows under starlight or moonlight, limning the target as &lt;i&gt;faerie fire&lt;/i&gt; if used outdoors at night. The save DC is Constitution-based.  &lt;/h5&gt;&lt;h5&gt;&lt;b&gt;Navigational Awareness (Ex)&lt;/b&gt; Star monarchs never become lost and are immune to &lt;i&gt;maze&lt;/i&gt; spells or any effect that would cause them to lose their sense of direction.  &lt;/h5&gt;&lt;h5&gt;&lt;b&gt;Starflight (Su)&lt;/b&gt; A star monarch can survive in the void of outer space. It flies through space at an incredible speed. Although exact travel times vary, a trip within a single solar system should take 3d20 hours, while a trip beyond should take 3d20 days (or more, at the GM's discretion).  &lt;/h5&gt;&lt;h5&gt;&lt;b&gt;Toxic Flesh (Ex)&lt;/b&gt; A star monarch's flesh is poisonous. A creature biting it or ingesting any part of its body becomes sickened for 1d4 rounds (Fortitude DC 20 negates) and is affected as if it had consumed a dose of arsenic (&lt;i&gt;Core Rulebook&lt;/i&gt; 558).&lt;/h5&gt;&lt;/div&gt;&lt;br&gt;&lt;div&gt;&lt;h4&gt;&lt;p&gt;&lt;p&gt;Star monarchs are magical emissaries of Desna, the guide and protector of those who wander and guardian of &lt;i&gt;dream&lt;/i&gt;s. They fly in glowing clouds through the void of space, visiting Golarion to watch over the faithful of Desna. Star monarchs spin streamers of sticky silver, weaving evanescent gossamer cocoons to enrobe those who slumber under their protection. These cocoons sublimate into wisps of half-remembered &lt;i&gt;dream&lt;/i&gt;s with the coming of dawn. Star monarchs rarely intervene directly in combat, more often helping good creatures by aiding them from the shadows, guiding their paths, or guarding them while they sleep. Star monarchs can be found across Golarion in a variety of iridescent hues, and all are sacred to followers of the Song of the Spheres.&lt;/p&gt;&lt;/h4&gt;&lt;/div&gt;</t>
  </si>
  <si>
    <t>Syrinx</t>
  </si>
  <si>
    <t>adept 1</t>
  </si>
  <si>
    <t>(syrinx)</t>
  </si>
  <si>
    <t>darkvision 60 ft., low-light vision; Perception +3 (+5 at night)</t>
  </si>
  <si>
    <t>(1d6-1)</t>
  </si>
  <si>
    <t>Fort -1, Ref -1, Will +4; +2 vs. mind-affecting effects</t>
  </si>
  <si>
    <t>+2 vs. mind-affecting effects</t>
  </si>
  <si>
    <t>quarterstaff -1 (1d6-1)</t>
  </si>
  <si>
    <t>Adept Spells Prepared (CL 1st; concentration +3)  1st-command (DC 13)  0-detect magic, ghost sound (DC 12), read magic, stabilize</t>
  </si>
  <si>
    <t>Str 8, Dex 8, Con 9, Int 12, Wis 15, Cha 11</t>
  </si>
  <si>
    <t>Combat Casting</t>
  </si>
  <si>
    <t>Fly +3, Perception +3 (+5 at night), Spellcraft +5</t>
  </si>
  <si>
    <t>+2 Perception at night, +2 Stealth at night</t>
  </si>
  <si>
    <t>Common, Syrinx; speak with avians</t>
  </si>
  <si>
    <t xml:space="preserve"> temperate mountains (Arcadia)</t>
  </si>
  <si>
    <t>Robed in silk and its own regal wings, this humanoid assays its surroundings with the lethal detachment of the owl it resembles.</t>
  </si>
  <si>
    <t>Speak with Avians (Ex) Syrinx can speak with all birds of the animal creature type and birdlike magical beasts (like phoenixes and thunderbirds).</t>
  </si>
  <si>
    <t>From lofty monastery-cities entrenched in soaring cliff sides and high mountain valleys, the syrinx seek to bring peace to all lands that fall within sight of their marbled spires. Erudite and aloof, the owl-like scholars embrace art, philosophy, and nebulous faiths, seeking to distance themselves from a history of barbarism and ruin. To this end, they seek to enslave all lesser races, especially those without wings. Their elitist culture rests upon thousands of backs in an elaborate hierarchy of slaves. Directly below the syrinx are the strix, a race they magically modified in the distant past to serve as warriors and slave masters.  SYRINX CHARACTERS (16 RP)  Syrinx are defined by their class levels, and do not possess racial Hit Dice. Syrinx have the following racial traits.  -2 Dex, +2 Wisdom: Syrinx are contemplative and patient, traits that make them somewhat slow to act.  Normal Speed: Syrinx have a base speed of 30 feet.  Flight: Syrinx have a fly speed of 60 feet with average maneuverability.  Low-Light Vision: Syrinx can see twice as far as humans in conditions of dim light.  Darkvision: Syrinx can see in the dark up to 60 feet.  Nocturnal: Syrinx gain a +2 racial bonus on Perception and Stealth checks at night.  Pride (2 RP): Syrinx receive a +2 racial bonus on saving throws against mind-affecting effects.  Speak with Avians (0 RP): See above.  Languages: Syrinx begin play speaking Syrinx. Syrinx with high Intelligence scores can choose from the following: Auran, Azlant, Celestial, Strix, or Infernal.</t>
  </si>
  <si>
    <t>&lt;link rel="stylesheet"href="PF.css"&gt;&lt;div&gt;&lt;h2&gt;Syrinx&lt;/h2&gt;&lt;h3&gt;&lt;i&gt;Robed in silk and its own regal wings, this humanoid assays its surroundings with the lethal detachment of the owl it resembles.&lt;/i&gt;&lt;/h3&gt;&lt;br&gt;&lt;/div&gt;&lt;div class="heading"&gt;&lt;p class="alignleft"&gt;Syrinx&lt;/p&gt;&lt;p class="alignright"&gt;CR 1/3&lt;/p&gt;&lt;div style="clear: both;"&gt;&lt;/div&gt;&lt;/div&gt;&lt;div&gt;&lt;h5&gt;&lt;b&gt;XP &lt;/b&gt;135&lt;/h5&gt;&lt;h5&gt;Syrinx adept 1&lt;/h5&gt;&lt;h5&gt;LE Medium humanoid (syrinx)&lt;/h5&gt;&lt;h5&gt;&lt;b&gt;Init &lt;/b&gt;-1; &lt;b&gt;Senses &lt;/b&gt;darkvision 60 ft., low-light vision; Perception +3 (+5 at night)&lt;/h5&gt;&lt;/div&gt;&lt;hr/&gt;&lt;div&gt;&lt;h5&gt;&lt;b&gt;DEFENSE&lt;/b&gt;&lt;/h5&gt;&lt;/div&gt;&lt;hr/&gt;&lt;div&gt;&lt;h5&gt;&lt;b&gt;AC &lt;/b&gt;9, touch 9, flat-footed 9 (-1 Dex)&lt;/h5&gt;&lt;h5&gt;&lt;b&gt;hp &lt;/b&gt;5 (1d6-1)&lt;/h5&gt;&lt;h5&gt;&lt;b&gt;Fort &lt;/b&gt;-1, &lt;b&gt;Ref &lt;/b&gt;-1, &lt;b&gt;Will &lt;/b&gt;+4; +2 vs. mind-affecting effects&lt;/h5&gt;&lt;/div&gt;&lt;hr/&gt;&lt;div&gt;&lt;h5&gt;&lt;b&gt;OFFENSE&lt;/b&gt;&lt;/h5&gt;&lt;/div&gt;&lt;hr/&gt;&lt;div&gt;&lt;h5&gt;&lt;b&gt;Spd &lt;/b&gt;30 ft., fly 60 ft. (average)&lt;/h5&gt;&lt;h5&gt;&lt;b&gt;Melee &lt;/b&gt;quarterstaff -1 (1d6-1)&lt;/h5&gt;&lt;h5&gt;&lt;b&gt;Space &lt;/b&gt;5 ft.; &lt;b&gt;Reach &lt;/b&gt;5 ft.&lt;/h5&gt;&lt;h5&gt;&lt;b&gt;Adept Spells Prepared&lt;/b&gt; (CL 1st; concentration +3) &lt;/br&gt;1st&amp;mdash;&lt;i&gt;command&lt;/i&gt; (DC 13) &lt;/br&gt;0&amp;mdash;&lt;i&gt;detect magic&lt;/i&gt;, &lt;i&gt;ghost sound&lt;/i&gt; (DC 12), &lt;i&gt;read magic&lt;/i&gt;, &lt;i&gt;stabilize&lt;/i&gt;&lt;/h5&gt;&lt;/h5&gt;&lt;/div&gt;&lt;hr/&gt;&lt;div&gt;&lt;h5&gt;&lt;b&gt;STATISTICS&lt;/b&gt;&lt;/h5&gt;&lt;/div&gt;&lt;hr/&gt;&lt;div&gt;&lt;h5&gt;&lt;b&gt;Str &lt;/b&gt;8, &lt;b&gt;Dex &lt;/b&gt;8, &lt;b&gt;Con &lt;/b&gt;9, &lt;b&gt;Int &lt;/b&gt; 12, &lt;b&gt;Wis &lt;/b&gt;15, &lt;b&gt;Cha &lt;/b&gt;11&lt;/h5&gt;&lt;h5&gt;&lt;b&gt;Base Atk &lt;/b&gt;+0; &lt;b&gt;CMB &lt;/b&gt;-1; &lt;b&gt;CMD &lt;/b&gt;8&lt;/h5&gt;&lt;h5&gt;&lt;b&gt;Feats &lt;/b&gt;Combat Casting&lt;/h5&gt;&lt;h5&gt;&lt;b&gt;Skills &lt;/b&gt;Fly +3, Perception +3 (+5 at night), Spellcraft +5; &lt;b&gt;Racial Modifiers &lt;/b&gt;+2 Perception at night, +2 Stealth at night&lt;/h5&gt;&lt;h5&gt;&lt;b&gt;Languages &lt;/b&gt;Common, Syrinx; speak with avians&lt;/h5&gt;&lt;/div&gt;&lt;hr/&gt;&lt;div&gt;&lt;h5&gt;&lt;b&gt;ECOLOGY&lt;/b&gt;&lt;/h5&gt;&lt;/div&gt;&lt;hr/&gt;&lt;div&gt;&lt;h5&gt;&lt;b&gt;Environment &lt;/b&gt; temperate mountains (Arcadia)&lt;/h5&gt;&lt;h5&gt;&lt;b&gt;Organization &lt;/b&gt;solitary, pair, or cell (3-8)&lt;/h5&gt;&lt;h5&gt;&lt;b&gt;Treasure &lt;/b&gt;standard&lt;/h5&gt;&lt;/div&gt;&lt;hr/&gt;&lt;div&gt;&lt;h5&gt;&lt;b&gt;SPECIAL ABILITIES&lt;/b&gt;&lt;/h5&gt;&lt;/div&gt;&lt;hr/&gt;&lt;div&gt;&lt;/h5&gt;&lt;h5&gt;&lt;b&gt;Speak with Avians (Ex)&lt;/b&gt; Syrinx can speak with all birds of the animal creature type and birdlike magical beasts (like phoenixes and thunderbirds).&lt;/h5&gt;&lt;/div&gt;&lt;br&gt;&lt;div&gt;&lt;h4&gt;&lt;p&gt;&lt;p&gt;From lofty monastery-cities entrenched in soaring cliff sides and high mountain valleys, the syrinx seek to bring peace to all lands that fall within sight of their marbled spires. Erudite and aloof, the owl-like scholars embrace art, philosophy, and nebulous faiths, seeking to distance themselves from a history of barbarism and ruin. To this end, they seek to enslave all lesser races, especially those without wings. Their elitist culture rests upon thousands of backs in an elaborate hierarchy of slaves. Directly below the syrinx are the strix, a race they magically modified in the distant past to serve as warriors and slave masters.  &lt;br&gt;&lt;b&gt;SYRINX CHARACTERS (16 RP)&lt;/b&gt;&lt;br&gt;  Syrinx are defined by their class levels, and do not possess racial Hit Dice. Syrinx have the following racial traits.  &lt;br&gt;&lt;b&gt;-2 Dex, +2 Wisdom:&lt;/b&gt; Syrinx are contemplative and patient, traits that make them somewhat slow to act.  &lt;br&gt;&lt;b&gt;Normal Speed:&lt;/b&gt; Syrinx have a base speed of 30 feet.  &lt;br&gt;&lt;b&gt;Flight:&lt;/b&gt; Syrinx have a fly speed of 60 feet with average maneuverability.  &lt;br&gt;&lt;b&gt;Low-Light Vision:&lt;/b&gt; Syrinx can see twice as far as humans in conditions of dim light.  &lt;br&gt;&lt;b&gt;Darkvision:&lt;/b&gt; Syrinx can see in the dark up to 60 feet.  &lt;br&gt;&lt;b&gt;Nocturnal:&lt;/b&gt; Syrinx gain a +2 racial bonus on Perception and Stealth checks at night.  &lt;br&gt;&lt;b&gt;Pride (2 RP):&lt;/b&gt; Syrinx receive a +2 racial bonus on saving throws against mind-affecting effects.  &lt;br&gt;&lt;b&gt;Speak with Avians (0 RP):&lt;/b&gt; See above.  &lt;br&gt;&lt;b&gt;Languages:&lt;/b&gt; Syrinx begin play speaking Syrinx. Syrinx with high Intelligence scores can choose from the following: Auran, Azlant, Celestial, Strix, or Infernal.&lt;/p&gt;&lt;/h4&gt;&lt;/div&gt;</t>
  </si>
  <si>
    <t>Thin Man</t>
  </si>
  <si>
    <t>bite +7 (1d6+4), 2 claws +8 (1d4+4 plus 1d4 bleed)</t>
  </si>
  <si>
    <t>5 ft. (10 ft. with claws)</t>
  </si>
  <si>
    <t>Str 18, Dex 16, Con 15, Int 8, Wis 11, Cha 9</t>
  </si>
  <si>
    <t>Dodge, Improved Initiative, Iron Will, Weapon Focus (claw)</t>
  </si>
  <si>
    <t>Climb +14, Escape Artist +17, Perception +10, Stealth +13 (+25 in cane fields), Survival +7</t>
  </si>
  <si>
    <t>+4 Escape Artist, +12 Stealth in cane fields</t>
  </si>
  <si>
    <t>compression, vanish</t>
  </si>
  <si>
    <t xml:space="preserve"> warm plains (Nuat)</t>
  </si>
  <si>
    <t>The creature is unbelievably slender and has teeth filed to points. Its long, gangly arms end in hands with wickedly sharp nails.</t>
  </si>
  <si>
    <t>Vanish (Su) Once per day as a move action while benefiting from concealment, a thin man can simply vanish from sight. This gives it a +20 bonus on Stealth checks and the ability to hide in plain sight for 1 round per Hit Die even when there is no cover, concealment, or shadow nearby. If it makes an attack, the thin man is no longer in its vanished state. It usually uses this ability when attempting to elude pursuit.</t>
  </si>
  <si>
    <t>The mysterious thin men of Nuat have long been a part of Rahadoumi legend. They inhabited their tiny island home long before human colonists first arrived, and the so-called thin men have lived on the periphery of Rahadoumi society or among the indigenous cane fields since times long forgotten. Their natural coloration and slender frames serve particularly well in concealing them from the prying eyes of suspicious humans.  The thin men use their naturally hard and sharp claws to dig narrow burrows beneath the fields and copses of the island. Their bodies have few bones-instead, their skeletal frameworks are almost entirely cartilaginous in nature, which allows them to navigate their tiny burrows with relative ease and escape the notice of their human neighbors. Their close connection with the earth likewise gives them immunity to natural toxins.  Though the thin men generally keep to themselves, only observing their human counterparts from the shadows, on occasion they tire of the meager fare of plant roots, grubs, and small vermin on which they normally subsist, and catch a local farmer alone in his fields or traveling at night. On these occasions, they murder the hapless victim and feast on his remains. Their uncanny ability to hide in the endless waving fields of cane lets them avoid the patrol of the Pure Legion or posse of vengeful farmers that comes around to search for the killer.</t>
  </si>
  <si>
    <t>&lt;link rel="stylesheet"href="PF.css"&gt;&lt;div&gt;&lt;h2&gt;Thin Man&lt;/h2&gt;&lt;h3&gt;&lt;i&gt;The creature is unbelievably slender and has teeth filed to points. Its long, gangly arms end in hands with wickedly sharp nails.&lt;/i&gt;&lt;/h3&gt;&lt;br&gt;&lt;/div&gt;&lt;div class="heading"&gt;&lt;p class="alignleft"&gt;Thin Man&lt;/p&gt;&lt;p class="alignright"&gt;CR 4&lt;/p&gt;&lt;div style="clear: both;"&gt;&lt;/div&gt;&lt;/div&gt;&lt;div&gt;&lt;h5&gt;&lt;b&gt;XP &lt;/b&gt;1,200&lt;/h5&gt;&lt;h5&gt;CN Medium fey &lt;/h5&gt;&lt;h5&gt;&lt;b&gt;Init &lt;/b&gt;+7; &lt;b&gt;Senses &lt;/b&gt;low-light vision; Perception +10&lt;/h5&gt;&lt;/div&gt;&lt;hr/&gt;&lt;div&gt;&lt;h5&gt;&lt;b&gt;DEFENSE&lt;/b&gt;&lt;/h5&gt;&lt;/div&gt;&lt;hr/&gt;&lt;div&gt;&lt;h5&gt;&lt;b&gt;AC &lt;/b&gt;17, touch 14, flat-footed 13 (+3 Dex, +1 dodge, +3 natural)&lt;/h5&gt;&lt;h5&gt;&lt;b&gt;hp &lt;/b&gt;38 (7d6+14)&lt;/h5&gt;&lt;h5&gt;&lt;b&gt;Fort &lt;/b&gt;+4, &lt;b&gt;Ref &lt;/b&gt;+8, &lt;b&gt;Will &lt;/b&gt;+7&lt;/h5&gt;&lt;h5&gt;&lt;b&gt;Immune &lt;/b&gt;poison&lt;/h5&gt;&lt;/div&gt;&lt;hr/&gt;&lt;div&gt;&lt;h5&gt;&lt;b&gt;OFFENSE&lt;/b&gt;&lt;/h5&gt;&lt;/div&gt;&lt;hr/&gt;&lt;div&gt;&lt;h5&gt;&lt;b&gt;Spd &lt;/b&gt;30 ft., burrow 20 ft.&lt;/h5&gt;&lt;h5&gt;&lt;b&gt;Melee &lt;/b&gt;bite +7 (1d6+4), 2 claws +8 (1d4+4 plus 1d4 bleed)&lt;/h5&gt;&lt;h5&gt;&lt;b&gt;Space &lt;/b&gt;5 ft.; &lt;b&gt;Reach &lt;/b&gt;5 ft. (10 ft. with claws)&lt;/h5&gt;&lt;/div&gt;&lt;hr/&gt;&lt;div&gt;&lt;h5&gt;&lt;b&gt;STATISTICS&lt;/b&gt;&lt;/h5&gt;&lt;/div&gt;&lt;hr/&gt;&lt;div&gt;&lt;h5&gt;&lt;b&gt;Str &lt;/b&gt;18, &lt;b&gt;Dex &lt;/b&gt;16, &lt;b&gt;Con &lt;/b&gt;15, &lt;b&gt;Int &lt;/b&gt; 8, &lt;b&gt;Wis &lt;/b&gt;11, &lt;b&gt;Cha &lt;/b&gt;9&lt;/h5&gt;&lt;h5&gt;&lt;b&gt;Base Atk &lt;/b&gt;+3; &lt;b&gt;CMB &lt;/b&gt;+7; &lt;b&gt;CMD &lt;/b&gt;21&lt;/h5&gt;&lt;h5&gt;&lt;b&gt;Feats &lt;/b&gt;Dodge, Improved Initiative, Iron Will, Weapon Focus (claw)&lt;/h5&gt;&lt;h5&gt;&lt;b&gt;Skills &lt;/b&gt;Climb +14, Escape Artist +17, Perception +10, Stealth +13 (+25 in cane fields), Survival +7; &lt;b&gt;Racial Modifiers &lt;/b&gt;+4 Escape Artist, +12 Stealth in cane fields&lt;/h5&gt;&lt;h5&gt;&lt;b&gt;Languages &lt;/b&gt;Aklo&lt;/h5&gt;&lt;h5&gt;&lt;b&gt;SQ &lt;/b&gt;compression, vanish&lt;/h5&gt;&lt;/div&gt;&lt;hr/&gt;&lt;div&gt;&lt;h5&gt;&lt;b&gt;ECOLOGY&lt;/b&gt;&lt;/h5&gt;&lt;/div&gt;&lt;hr/&gt;&lt;div&gt;&lt;h5&gt;&lt;b&gt;Environment &lt;/b&gt; warm plains (Nuat)&lt;/h5&gt;&lt;h5&gt;&lt;b&gt;Organization &lt;/b&gt;solitary, pair, or band (3-8)&lt;/h5&gt;&lt;h5&gt;&lt;b&gt;Treasure &lt;/b&gt;none&lt;/h5&gt;&lt;/div&gt;&lt;hr/&gt;&lt;div&gt;&lt;h5&gt;&lt;b&gt;SPECIAL ABILITIES&lt;/b&gt;&lt;/h5&gt;&lt;/div&gt;&lt;hr/&gt;&lt;div&gt;&lt;/h5&gt;&lt;h5&gt;&lt;b&gt;Vanish (Su)&lt;/b&gt; Once per day as a move action while benefiting from concealment, a thin man can simply vanish from sight. This gives it a +20 bonus on Stealth checks and the ability to hide in plain sight for 1 round per Hit Die even when there is no cover, concealment, or shadow nearby. If it makes an attack, the thin man is no longer in its vanished state. It usually uses this ability when attempting to elude pursuit.&lt;/h5&gt;&lt;/div&gt;&lt;br&gt;&lt;div&gt;&lt;h4&gt;&lt;p&gt;&lt;p&gt;The mysterious thin men of Nuat have long been a part of Rahadoumi legend. They inhabited their tiny island home long before human colonists first arrived, and the so-called thin men have lived on the periphery of Rahadoumi society or among the indigenous cane fields since times long forgotten. Their natural coloration and slender frames serve particularly well in concealing them from the prying eyes of suspicious humans.  The thin men use their naturally hard and sharp claws to dig narrow burrows beneath the fields and copses of the island. Their bodies have few bones-instead, their skeletal frameworks are almost entirely cartilaginous in nature, which allows them to navigate their tiny burrows with relative ease and escape the notice of their human neighbors. Their close connection with the earth likewise gives them immunity to natural toxins.  Though the thin men generally keep to themselves, only observing their human counterparts from the shadows, on occasion they tire of the meager fare of plant roots, grubs, and small vermin on which they normally subsist, and catch a local farmer alone in his fields or traveling at night. On these occasions, they murder the hapless victim and feast on his remains. Their uncanny ability to hide in the endless waving fields of cane lets them avoid the patrol of the Pure Legion or posse of vengeful farmers that comes around to search for the killer.&lt;/p&gt;&lt;/h4&gt;&lt;/div&gt;</t>
  </si>
  <si>
    <t>Umbral Shepherd</t>
  </si>
  <si>
    <t>Fort +3, Ref +9, Will +8</t>
  </si>
  <si>
    <t>light sensitivity, planebound</t>
  </si>
  <si>
    <t>touch +8 (shadow touch or possession)</t>
  </si>
  <si>
    <t>Str -, Dex 14, Con 12, Int 15, Wis 13, Cha 15</t>
  </si>
  <si>
    <t>Improved Initiative, Iron Will, Lightning Reflexes</t>
  </si>
  <si>
    <t>Bluff +10, Disguise +11, Fly +14, Intimidate +11, Knowledge (planes) +11, Knowledge (religion) +11, Perception +10, Sense Motive +10, Stealth +11</t>
  </si>
  <si>
    <t>Common, Infernal, Shadowtongue</t>
  </si>
  <si>
    <t>solitary, pair, or choir (3-12)</t>
  </si>
  <si>
    <t>This mass of shadow possesses a horrific demon face. Several writhing tentacles sprout from its grublike body.</t>
  </si>
  <si>
    <t>Planebound (Ex) An umbral shepherd is inherently tied to the Plane of Shadow, and can't survive for long on any other plane without a host body. Each round that an umbral shepherd is on another plane without a host body, it takes 1d6 points of damage.  Possession (Su) An umbral shepherd can possess a host body as if using magic jar, save that if its host body is killed while possessed, the shepherd dies as well. An umbral shepherd can attempt a possession anytime it succeeds at a touch attack, even while already in a host body. If the touched creature fails a DC 15 Will save, it becomes possessed. Possession by an umbral shepherd takes a toll on its host body, which takes 1 point of Constitution drain every month it is so possessed. Abandoning a host body requires the umbral shepherd to either take a standard action (to appear in a square adjacent to the host) or make a successful possession attempt on a new host. The save DC is Charisma-based.  Shadow Touch (Su) An umbral shepherd that succeeds at a touch attack can attempt to dissolve a portion of the victim's flesh into shadow, which then dissipates, dealing 1d4 points of Constitution damage. Victims that succeed at a DC 15 Fortitude save take half damage. The umbral shepherd can use this ability even while possessing a host body. The save DC is Charisma-based.</t>
  </si>
  <si>
    <t>Umbral shepherds are parasitic entities eternally devoted to Zon-Kuthon. Brought forth onto Golarion primarily by the shadowcallers of Pangolais in Nidal, the evil creatures relish the chance to infest host bodies and use these vessels to further the work of their dark master. Those infested by such creatures are identifiable primarily by their pure-black eyes and fervor for the Midnight Lord, as well as the slow decay of their bodies. Umbral shepherds also serve as specialized torturers, with their ability to create bloodless cavities and tunnels through a prisoner's body with a touch of their horrible, burrowing tentacles.  Whether Zon-Kuthon created the umbral shepherds or simply discovered and adopted them into his faith is unclear, but the shadowy parasites are irreversibly linked to both him and their home plane. Though they lust for the chance to spread their worship elsewhere, exposure to the light and energy of other planes is extremely harmful to them, thus necessitating the use of host bodies. Umbral shepherds value their hosts as vehicles but ultimately see them as disposable, knowing that without powerful magic their vessels will gradually sicken and die. An umbral shepherd that believes its vessel is close to death almost always abandons it rather than risking death itself, and usually transfers to a new host.  In their natural state, umbral shepherds are shaped like limbless, demon-faced humans made of coherent shadow, and are capable of spawning any number of tentacles of varying sizes. Some religious scholars believe that the first Joyful Things may have been attempts by Kuthites to change themselves into something closer to the shepherds, yet this remains the unsubstantiated speculation of outsiders.</t>
  </si>
  <si>
    <t>&lt;link rel="stylesheet"href="PF.css"&gt;&lt;div&gt;&lt;h2&gt;Umbral Shepherd&lt;/h2&gt;&lt;h3&gt;&lt;i&gt;This mass of shadow possesses a horrific demon face. Several writhing tentacles sprout from its grublike body.&lt;/i&gt;&lt;/h3&gt;&lt;br&gt;&lt;/div&gt;&lt;div class="heading"&gt;&lt;p class="alignleft"&gt;Umbral Shepherd&lt;/p&gt;&lt;p class="alignright"&gt;CR 5&lt;/p&gt;&lt;div style="clear: both;"&gt;&lt;/div&gt;&lt;/div&gt;&lt;div&gt;&lt;h5&gt;&lt;b&gt;XP &lt;/b&gt;1,600&lt;/h5&gt;&lt;h5&gt;LE Medium outsider (incorporeal)&lt;/h5&gt;&lt;h5&gt;&lt;b&gt;Init &lt;/b&gt;+6; &lt;b&gt;Senses &lt;/b&gt;darkvision 60 ft.; Perception +10&lt;/h5&gt;&lt;/div&gt;&lt;hr/&gt;&lt;div&gt;&lt;h5&gt;&lt;b&gt;DEFENSE&lt;/b&gt;&lt;/h5&gt;&lt;/div&gt;&lt;hr/&gt;&lt;div&gt;&lt;h5&gt;&lt;b&gt;AC &lt;/b&gt;14, touch 14, flat-footed 12 (+2 deflection, +2 Dex)&lt;/h5&gt;&lt;h5&gt;&lt;b&gt;hp &lt;/b&gt;39 (6d10+6)&lt;/h5&gt;&lt;h5&gt;&lt;b&gt;Fort &lt;/b&gt;+3, &lt;b&gt;Ref &lt;/b&gt;+9, &lt;b&gt;Will &lt;/b&gt;+8&lt;/h5&gt;&lt;h5&gt;&lt;b&gt;Defensive Abilities &lt;/b&gt;incorporeal&lt;/h5&gt;&lt;h5&gt;&lt;b&gt;Weaknesses &lt;/b&gt;light sensitivity, planebound&lt;/h5&gt;&lt;/div&gt;&lt;hr/&gt;&lt;div&gt;&lt;h5&gt;&lt;b&gt;OFFENSE&lt;/b&gt;&lt;/h5&gt;&lt;/div&gt;&lt;hr/&gt;&lt;div&gt;&lt;h5&gt;&lt;b&gt;Spd &lt;/b&gt;0 ft., fly 30 ft. (perfect)&lt;/h5&gt;&lt;h5&gt;&lt;b&gt;Melee &lt;/b&gt;touch +8 (shadow touch or possession)&lt;/h5&gt;&lt;h5&gt;&lt;b&gt;Space &lt;/b&gt;5 ft.; &lt;b&gt;Reach &lt;/b&gt;5 ft.&lt;/h5&gt;&lt;/div&gt;&lt;hr/&gt;&lt;div&gt;&lt;h5&gt;&lt;b&gt;STATISTICS&lt;/b&gt;&lt;/h5&gt;&lt;/div&gt;&lt;hr/&gt;&lt;div&gt;&lt;h5&gt;&lt;b&gt;Str &lt;/b&gt;-, &lt;b&gt;Dex &lt;/b&gt;14, &lt;b&gt;Con &lt;/b&gt;12, &lt;b&gt;Int &lt;/b&gt; 15, &lt;b&gt;Wis &lt;/b&gt;13, &lt;b&gt;Cha &lt;/b&gt;15&lt;/h5&gt;&lt;h5&gt;&lt;b&gt;Base Atk &lt;/b&gt;+6; &lt;b&gt;CMB &lt;/b&gt;+8; &lt;b&gt;CMD &lt;/b&gt;20 (can't be tripped)&lt;/h5&gt;&lt;h5&gt;&lt;b&gt;Feats &lt;/b&gt;Improved Initiative, Iron Will, Lightning Reflexes&lt;/h5&gt;&lt;h5&gt;&lt;b&gt;Skills &lt;/b&gt;Bluff +10, Disguise +11, Fly +14, Intimidate +11, Knowledge (planes) +11, Knowledge (religion) +11, Perception +10, Sense Motive +10, Stealth +11&lt;/h5&gt;&lt;h5&gt;&lt;b&gt;Languages &lt;/b&gt;Common, Infernal, Shadowtongue&lt;/h5&gt;&lt;/div&gt;&lt;hr/&gt;&lt;div&gt;&lt;h5&gt;&lt;b&gt;ECOLOGY&lt;/b&gt;&lt;/h5&gt;&lt;/div&gt;&lt;hr/&gt;&lt;div&gt;&lt;h5&gt;&lt;b&gt;Environment &lt;/b&gt; any (Plane of Shadow)&lt;/h5&gt;&lt;h5&gt;&lt;b&gt;Organization &lt;/b&gt;solitary, pair, or choir (3-12)&lt;/h5&gt;&lt;h5&gt;&lt;b&gt;Treasure &lt;/b&gt;none&lt;/h5&gt;&lt;/div&gt;&lt;hr/&gt;&lt;div&gt;&lt;h5&gt;&lt;b&gt;SPECIAL ABILITIES&lt;/b&gt;&lt;/h5&gt;&lt;/div&gt;&lt;hr/&gt;&lt;div&gt;&lt;/h5&gt;&lt;h5&gt;&lt;b&gt;Planebound (Ex)&lt;/b&gt; An umbral shepherd is inherently tied to the Plane of Shadow, and can't survive for long on any other plane without a host body. Each round that an umbral shepherd is on another plane without a host body, it takes 1d6 points of damage.  &lt;/h5&gt;&lt;h5&gt;&lt;b&gt;Possession (Su)&lt;/b&gt; An umbral shepherd can possess a host body as if using &lt;i&gt;magic jar&lt;/i&gt;, save that if its host body is killed while possessed, the shepherd dies as well. An umbral shepherd can attempt a possession anytime it succeeds at a touch attack, even while already in a host body. If the touched creature fails a DC 15 Will save, it becomes possessed. Possession by an umbral shepherd takes a toll on its host body, which takes 1 point of Constitution drain every month it is so possessed. Abandoning a host body requires the umbral shepherd to either take a standard action (to appear in a square adjacent to the host) or make a successful possession attempt on a new host. The save DC is Charisma-based.  &lt;/h5&gt;&lt;h5&gt;&lt;b&gt;Shadow Touch (Su)&lt;/b&gt; An umbral shepherd that succeeds at a touch attack can attempt to dissolve a portion of the victim's flesh into shadow, which then dissipates, dealing 1d4 points of Constitution damage. Victims that succeed at a DC 15 Fortitude save take half damage. The umbral shepherd can use this ability even while possessing a host body. The save DC is Charisma-based.&lt;/h5&gt;&lt;/div&gt;&lt;br&gt;&lt;div&gt;&lt;h4&gt;&lt;p&gt;&lt;p&gt;Umbral shepherds are parasitic entities eternally devoted to Zon-Kuthon. Brought forth onto Golarion primarily by the shadowcallers of Pangolais in Nidal, the evil creatures relish the chance to infest host bodies and use these vessels to further the work of their dark master. Those infested by such creatures are identifiable primarily by their pure-black eyes and fervor for the Midnight Lord, as well as the slow decay of their bodies. Umbral shepherds also serve as specialized torturers, with their ability to create bloodless cavities and tunnels through a prisoner's body with a touch of their horrible, burrowing tentacles.  Whether Zon-Kuthon created the umbral shepherds or simply discovered and adopted them into his faith is unclear, but the shadowy parasites are irreversibly linked to both him and their home plane. Though they lust for the chance to spread their worship elsewhere, exposure to the light and energy of other planes is extremely harmful to them, thus necessitating the use of host bodies. Umbral shepherds value their hosts as vehicles but ultimately see them as disposable, knowing that without powerful magic their vessels will gradually sicken and die. An umbral shepherd that believes its vessel is close to death almost always abandons it rather than risking death itself, and usually transfers to a new host.  In their natural state, umbral shepherds are shaped like limbless, demon-faced humans made of coherent shadow, and are capable of spawning any number of tentacles of varying sizes. Some religious scholars believe that the first Joyful Things may have been attempts by Kuthites to change themselves into something closer to the shepherds, yet this remains the unsubstantiated speculation of outsiders.&lt;/p&gt;&lt;/h4&gt;&lt;/div&gt;</t>
  </si>
  <si>
    <t>Vetala</t>
  </si>
  <si>
    <t>Female human vetala</t>
  </si>
  <si>
    <t>oracle 5</t>
  </si>
  <si>
    <t>(augmented humanoid, human)</t>
  </si>
  <si>
    <t>(+4 armor, +2 Dex, +1 dodge, +4 natural)</t>
  </si>
  <si>
    <t>(5d8+35)</t>
  </si>
  <si>
    <t>Fort +8, Ref +4, Will +6</t>
  </si>
  <si>
    <t>10/magic and good</t>
  </si>
  <si>
    <t>vetala weaknesses</t>
  </si>
  <si>
    <t>2 claws +7 (1d6+4 plus paralysis)</t>
  </si>
  <si>
    <t>drain prana (DC 18), malevolence, paralysis (1d4+1 rounds, DC 18), possess corpse</t>
  </si>
  <si>
    <t>Oracle Spells Known (CL 5th; concentration +11)  2nd (6/day)-death knell (DC 18), false life, inflict moderate wounds (DC 18), levitate, minor image (DC 18), silence (DC 18)  1st (8/day)-cause fear (DC 17), command (DC 17), doom (DC 17), inflict light wounds (DC 17), obscuring mist, shield of faith  0 (at will)-bleed (DC 16), detect magic, ghost sound, guidance, light, mage hand, read magic, resistance</t>
  </si>
  <si>
    <t>Str 18, Dex 15, Con -, Int 16, Wis 12, Cha 22</t>
  </si>
  <si>
    <t>AlertnessB, Blind-FightB, Combat Casting, DeceitfulB, Dodge, Extra Revelation, Improved InitiativeB, Mobility, Skill Focus (Disguise)B</t>
  </si>
  <si>
    <t>Bluff +16, Climb +10, Diplomacy +14, Disguise +27, Knowledge (religion) +11, Perception +16, Sense Motive +19, Spellcraft +11, Stealth +16</t>
  </si>
  <si>
    <t>+8 Disguise, +8 Perception, +8 Sense Motive, +8 Stealth</t>
  </si>
  <si>
    <t>Common, Infernal, Vudrani</t>
  </si>
  <si>
    <t>oracle's curse (haunted), revelations (death's touch, undead servitude, voice of the grave)</t>
  </si>
  <si>
    <t xml:space="preserve"> any (Vudra)</t>
  </si>
  <si>
    <t>NPC gear (chain shirt, cloak of resistance +1, potions of invisibility [2], other treasure)</t>
  </si>
  <si>
    <t>With its bloodless flesh and eyes the color of deepest night, this imperious being obviously no longer numbers among the living.</t>
  </si>
  <si>
    <t>While most of the Inner Sea's vampires lust for living blood, the mysterious vetalas hunger for a more intangible force: the energy that infuses mortal minds. Referred to as consciousness or psyche by some, the academics of Vudra- from where most vetalas hail-call this fundamental vital force prana. Regardless of their desire's name, vetalas prey upon those who show creative promise, possess potent force of will, or seem destined for greatness, draining the most brilliant sources of mortal light to fuel their own unnatural embers. Their dark mastery of life force allows vetalas to possess corpses or even overwhelm the minds of living creatures. With these stolen masks and the resources of abducted lives, they work their foul wills.  Vetalas are said to be the spirits of children "born evil," who never received burial rites upon their deaths. Sometimes one of these evil spirits takes hold of a corpse- not necessarily its own-which becomes its anchor to the mortal world. Such young souls seek out experiences and life energy, becoming as wicked as any other vampire as they endlessly indulge their profane, deathless desires.  CREATING A VETALA  "Vetala" is an acquired template that can be added to any living creature with 5 or more Hit Dice (referred to hereafter as the base creature). Most vetalas were once humanoids, fey, or monstrous humanoids. A vetala uses the base creature's stats and abilities except as noted here.  CR: Same as the base creature + 2.  AL: Any evil.  Type: The creature's type changes to undead (augmented). Do not recalculate class Hit Dice, BAB, or saves.  Senses: A vetala gains darkvision 60 ft.  Armor Class: Natural armor improves by +4.  Hit Dice: Change all racial Hit Dice to d8s. Class Hit Dice are unaffected. As undead, vetalas use their Charisma modifiers to determine bonus hit points (instead of Constitution).  Defensive Abilities: A vetala gains channel resistance +4, DR 10/magic and good, and resistance to fire 10 and electricity 10, in addition to all of the defensive abilities granted by the undead type. A vetala also gains fast healing 5. If reduced to 0 hit points in combat, a vetala is helpless and its fast healing ceases to function for 1 hour. Additional damage dealt to the vetala has no effect. Its body might be subjected to any method of dismemberment or desecration, but after 1 hour-regardless of the state of its remains-it regains 1 hit point, is no longer helpless, and resumes healing at the rate of 5 hit points per round.  Weaknesses: Vetalas cannot tolerate the sound of prayers or religious mantras recited by those truly faithful to a good deity. Any character with a good-aligned deity can force a vetala to recoil by dramatically praying as a standard action. Praying doesn't harm a vetala; it merely keeps the creature at bay. A recoiling vetala must stay at least 5 feet away from a praying character and cannot touch or make melee attacks against it. After 1 round, a vetala can fight past its revulsion and function normally each round it succeeds at a DC 25 Will save. The prayers of those who worship non-good deities or worship no deity have no effect on a vetala.  Reducing a vetala's hit points to 0 or lower incapacitates it but doesn't always destroy it (see fast healing). However, consecrating the vetala's remains and burying the body destroys it forever. A vetala's body is considered consecrated if it is doused with a vial of holy water and buried, if it is buried in earth affected by the spell consecrate, or if bless, prayer, or a similar divine spell is cast upon it as it is being buried. Digging up a vetala's corpse or profaning the area where it's buried does not restore a buried vetala.  Speed: Same as the base creature. A vetala also gains a climb speed equal to its base land speed.  Melee: A vetala gains two claw attacks if the base creature didn't have them. A vetala's claw attacks do damage as a creature once size category larger (for example, a Medium vetala's claw attack deals 1d6 points of damage). A vetala's natural weapons are treated as magic weapons for the purpose of overcoming damage reduction.  Special Attacks: A vetala gains several special attacks. Save DCs are equal to 10 + 1/2 the vetala's Hit Dice + the vetala's Cha modifier unless otherwise noted.  Drain Prana (Su): A vetala can drain the mental vitality of a grappled opponent. If the vetala establishes or maintains a pin, it drains this energy, dealing 1d4 points of Charisma damage. Additionally, the victim is affected by the spell modify memory, as if the vetala had spent 5 minutes concentrating. The vetala gains perfect knowledge of any memory it chooses to eliminate using this ability. Vetalas often use this ability to prevent victims from remembering they've been attacked.  Malevolence (Su): As a full-round action, a vetala can attempt to take control of a helpless living creature's body, as the spell magic jar (caster level 10th or the vetala's Hit Dice, whichever is higher), except that it does not require a receptacle. The target can resist the attack with a successful Will save. A creature that successfully saves is immune to that same vetala's possession for 24 hours. If a creature fails its save, its consciousness and control of its body are subsumed as the vetala takes command of its body. The vetala can remain in control for a number of hours equal to its Charisma modifier or until it decides to end the possession. Whenever the possession ends or the host body is killed, the vetala's consciousness instantly returns to its body, regardless of distance, so long as it remains on the same plane. If the vetala's body has been destroyed or moved to another plane, the vetala's consciousness is destroyed when the possession ends. While possessing another creature, the vetala's body is empty and vulnerable, though it is instantly aware if its body is disturbed or takes damage.  Paralysis (Ex): Any creature struck by a vetala's claws must make a successful Will save or be paralyzed for 1d4+1 rounds. Elves are immune to this effect.  Possess Corpse (Su): As a full-round action, a vetala can possess a Large or smaller corpse just as it can a living body. The vetala's consciousness leaves its body and takes control of the corpse, animating it as either a skeleton or zombie (depending on its state of decay). The vetala can remain in control of a corpse indefinitely, and can communicate through the body, but cannot use any of its other special abilities. This ability otherwise functions just as malevolence.  Ability Scores: Str +4, Dex +2, Int +4, Wis +2, Cha +6. As an undead creature, a vetala has no Constitution score.  Feats: Vetalas gain Alertness, Blind-Fight, Deceitful, Improved Initiative, and Skill Focus (Disguise) as bonus feats.  Skills: Vetalas gain a +8 racial bonus on Disguise, Perception, Sense Motive, and Stealth checks.</t>
  </si>
  <si>
    <t>&lt;link rel="stylesheet"href="PF.css"&gt;&lt;div&gt;&lt;h2&gt;Vampire, Vetala&lt;/h2&gt;&lt;h3&gt;&lt;i&gt;With its bloodless flesh and eyes the color of deepest night, this imperious being obviously no longer numbers among the living.&lt;/i&gt;&lt;/h3&gt;&lt;br&gt;&lt;/div&gt;&lt;div class="heading"&gt;&lt;p class="alignleft"&gt;Vetala&lt;/p&gt;&lt;p class="alignright"&gt;CR 6&lt;/p&gt;&lt;div style="clear: both;"&gt;&lt;/div&gt;&lt;/div&gt;&lt;div&gt;&lt;h5&gt;&lt;b&gt;XP &lt;/b&gt;2,400&lt;/h5&gt;&lt;h5&gt;Female human vetala oracle 5&lt;/h5&gt;&lt;h5&gt;NE Medium undead (augmented humanoid, human)&lt;/h5&gt;&lt;h5&gt;&lt;b&gt;Init &lt;/b&gt;+6; &lt;b&gt;Senses &lt;/b&gt;darkvision 60 ft.; Perception +16&lt;/h5&gt;&lt;/div&gt;&lt;hr/&gt;&lt;div&gt;&lt;h5&gt;&lt;b&gt;DEFENSE&lt;/b&gt;&lt;/h5&gt;&lt;/div&gt;&lt;hr/&gt;&lt;div&gt;&lt;h5&gt;&lt;b&gt;AC &lt;/b&gt;21, touch 13, flat-footed 18 (+4 armor, +2 Dex, +1 dodge, +4 natural)&lt;/h5&gt;&lt;h5&gt;&lt;b&gt;hp &lt;/b&gt;61 (5d8+35); fast healing 5&lt;/h5&gt;&lt;h5&gt;&lt;b&gt;Fort &lt;/b&gt;+8, &lt;b&gt;Ref &lt;/b&gt;+4, &lt;b&gt;Will &lt;/b&gt;+6&lt;/h5&gt;&lt;h5&gt;&lt;b&gt;Defensive Abilities &lt;/b&gt;channel resistance +4; &lt;b&gt;DR &lt;/b&gt;10/magic and good; &lt;b&gt;Immune &lt;/b&gt;undead traits; &lt;b&gt;Resist &lt;/b&gt;electricity 10, fire 10&lt;/h5&gt;&lt;h5&gt;&lt;b&gt;Weaknesses &lt;/b&gt;vetala weaknesses&lt;/h5&gt;&lt;/div&gt;&lt;hr/&gt;&lt;div&gt;&lt;h5&gt;&lt;b&gt;OFFENSE&lt;/b&gt;&lt;/h5&gt;&lt;/div&gt;&lt;hr/&gt;&lt;div&gt;&lt;h5&gt;&lt;b&gt;Spd &lt;/b&gt;30 ft., climb 30 ft.&lt;/h5&gt;&lt;h5&gt;&lt;b&gt;Melee &lt;/b&gt;2 claws +7 (1d6+4 plus paralysis)&lt;/h5&gt;&lt;h5&gt;&lt;b&gt;Space &lt;/b&gt;5 ft.; &lt;b&gt;Reach &lt;/b&gt;5 ft.&lt;/h5&gt;&lt;h5&gt;&lt;b&gt;Special Attacks &lt;/b&gt;drain prana (DC 18), malevolence, paralysis (1d4+1 rounds, DC 18), possess corpse&lt;/h5&gt;&lt;h5&gt;&lt;b&gt;Oracle Spells Known&lt;/b&gt; (CL 5th; concentration +11) &lt;/br&gt;2nd (6/day)&amp;mdash;&lt;i&gt;death knell&lt;/i&gt; (DC 18), &lt;i&gt;false life&lt;/i&gt;, &lt;i&gt;inflict moderate wounds&lt;/i&gt; (DC 18), &lt;i&gt;levitate&lt;/i&gt;, &lt;i&gt;minor image&lt;/i&gt; (DC 18), &lt;i&gt;silence&lt;/i&gt; (DC 18) &lt;/br&gt;1st (8/day)&amp;mdash;&lt;i&gt;cause fear&lt;/i&gt; (DC 17), &lt;i&gt;command&lt;/i&gt; (DC 17), &lt;i&gt;doom&lt;/i&gt; (DC 17), &lt;i&gt;inflict &lt;i&gt;light&lt;/i&gt; wounds&lt;/i&gt; (DC 17), &lt;i&gt;obscuring mist&lt;/i&gt;, &lt;i&gt;shield of faith&lt;/i&gt; &lt;/br&gt;0 (at will)&amp;mdash;&lt;i&gt;bleed&lt;/i&gt; (DC 16), &lt;i&gt;detect magic&lt;/i&gt;, &lt;i&gt;ghost sound&lt;/i&gt;, &lt;i&gt;guidance&lt;/i&gt;, &lt;i&gt;light&lt;/i&gt;, &lt;i&gt;mage hand&lt;/i&gt;, &lt;i&gt;read magic&lt;/i&gt;, &lt;i&gt;resistance&lt;/i&gt;&lt;/h5&gt;&lt;/h5&gt;&lt;h5&gt;&lt;b&gt;Mystery &lt;/b&gt;bones&lt;/h5&gt;&lt;/div&gt;&lt;hr/&gt;&lt;div&gt;&lt;h5&gt;&lt;b&gt;STATISTICS&lt;/b&gt;&lt;/h5&gt;&lt;/div&gt;&lt;hr/&gt;&lt;div&gt;&lt;h5&gt;&lt;b&gt;Str &lt;/b&gt;18, &lt;b&gt;Dex &lt;/b&gt;15, &lt;b&gt;Con &lt;/b&gt;-, &lt;b&gt;Int &lt;/b&gt; 16, &lt;b&gt;Wis &lt;/b&gt;12, &lt;b&gt;Cha &lt;/b&gt;22&lt;/h5&gt;&lt;h5&gt;&lt;b&gt;Base Atk &lt;/b&gt;+3; &lt;b&gt;CMB &lt;/b&gt;+7; &lt;b&gt;CMD &lt;/b&gt;20&lt;/h5&gt;&lt;h5&gt;&lt;b&gt;Feats &lt;/b&gt;Alertness&lt;sup&gt;B&lt;/sup&gt;, Blind-Fight&lt;sup&gt;B&lt;/sup&gt;, Combat Casting, Deceitful&lt;sup&gt;B&lt;/sup&gt;, Dodge, Extra Revelation, Improved Initiative&lt;sup&gt;B&lt;/sup&gt;, Mobility, Skill Focus (Disguise)&lt;sup&gt;B&lt;/sup&gt;&lt;/h5&gt;&lt;h5&gt;&lt;b&gt;Skills &lt;/b&gt;Bluff +16, Climb +10, Diplomacy +14, Disguise +27, Knowledge (religion) +11, Perception +16, Sense Motive +19, Spellcraft +11, Stealth +16; &lt;b&gt;Racial Modifiers &lt;/b&gt;+8 Disguise, +8 Perception, +8 Sense Motive, +8 Stealth&lt;/h5&gt;&lt;h5&gt;&lt;b&gt;Languages &lt;/b&gt;Common, Infernal, Vudrani&lt;/h5&gt;&lt;h5&gt;&lt;b&gt;SQ &lt;/b&gt;oracle's curse (haunted), revelations (death's touch, undead servitude, voice of the grave)&lt;/h5&gt;&lt;/div&gt;&lt;hr/&gt;&lt;div&gt;&lt;h5&gt;&lt;b&gt;ECOLOGY&lt;/b&gt;&lt;/h5&gt;&lt;/div&gt;&lt;hr/&gt;&lt;div&gt;&lt;h5&gt;&lt;b&gt;Environment &lt;/b&gt; any (Vudra)&lt;/h5&gt;&lt;h5&gt;&lt;b&gt;Organization &lt;/b&gt;solitary&lt;/h5&gt;&lt;h5&gt;&lt;b&gt;Treasure &lt;/b&gt;NPC gear (chain shirt, cloak of &lt;i&gt;resistance&lt;/i&gt; +1, &lt;i&gt;potions of invisibility&lt;/i&gt; [2], other treasure)&lt;/h5&gt;&lt;/div&gt;&lt;br&gt;&lt;div&gt;&lt;h4&gt;&lt;p&gt;&lt;p&gt;While most of the Inner Sea's vampires lust for living blood, the mysterious vetalas hunger for a more intangible force: the energy that infuses mortal minds. Referred to as consciousness or psyche by some, the academics of Vudra- from where most vetalas hail-call this fundamental vital force prana. Regardless of their desire's name, vetalas prey upon those who show creative promise, possess potent force of will, or seem destined for greatness, draining the most brilliant sources of mortal &lt;i&gt;light&lt;/i&gt; to fuel their own unnatural embers. Their dark mastery of life force allows vetalas to possess corpses or even overwhelm the minds of living creatures. With these stolen masks and the resources of abducted lives, they work their foul wills.  Vetalas are said to be the spirits of children "born evil," who never received burial rites upon their deaths. Sometimes one of these evil spirits takes hold of a corpse- not necessarily its own-which becomes its anchor to the mortal world. Such young souls seek out experiences and life energy, becoming as wicked as any other vampire as they endlessly indulge their profane, deathless desires.  &lt;br&gt;&lt;b&gt;CREATING A VETALA&lt;/b&gt;&lt;br&gt; "Vetala" is an acquired template that can be added to any living creature with 5 or more Hit Dice (referred to hereafter as the base creature). Most vetalas were once humanoids, fey, or monstrous humanoids. A vetala uses the base creature's stats and abilities except as noted here.  &lt;br&gt;&lt;b&gt;CR:&lt;/b&gt; Same as the base creature + 2.  &lt;br&gt;&lt;b&gt;AL:&lt;/b&gt; Any evil.  Type: The creature's type changes to undead (augmented). Do not recalculate class Hit Dice, BAB, or saves.  Senses: A vetala gains darkvision 60 ft.  &lt;br&gt;&lt;b&gt;Armor Class:&lt;/b&gt; Natural armor improves by +4.  &lt;br&gt;&lt;b&gt;Hit Dice:&lt;/b&gt; Change all racial Hit Dice to d8s. Class Hit Dice are unaffected. As undead, vetalas use their Charisma modifiers to determine bonus hit points (instead of Constitution).  &lt;br&gt;&lt;b&gt;Defensive Abilities:&lt;/b&gt; A vetala gains channel resistance +4, DR 10/magic and good, and &lt;i&gt;resistance&lt;/i&gt; to fire 10 and electricity 10, in addition to all of the defensive abilities granted by the undead type. A vetala also gains fast healing 5. If reduced to 0 hit points in combat, a vetala is helpless and its fast healing ceases to function for 1 hour. Additional damage dealt to the vetala has no effect. Its body might be subjected to any method of dismemberment or desecration, but after 1 hour-regardless of the state of its remains-it regains 1 hit point, is no longer helpless, and resumes healing at the rate of 5 hit points per round.  &lt;br&gt;&lt;b&gt;Weaknesses:&lt;/b&gt; Vetalas cannot tolerate the sound of &lt;i&gt;prayer&lt;/i&gt;s or religious mantras recited by those truly faithful to a good deity. Any character with a good-aligned deity can force a vetala to recoil by dramatically praying as a standard action. Praying doesn't harm a vetala; it merely keeps the creature at bay. A recoiling vetala must stay at least 5 feet away from a praying character and cannot touch or make melee attacks against it. After 1 round, a vetala can fight past its revulsion and function normally each round it succeeds at a DC 25 Will save. The &lt;i&gt;prayer&lt;/i&gt;s of those who worship non-good deities or worship no deity have no effect on a vetala.  Reducing a vetala's hit points to 0 or lower incapacitates it but doesn't always destroy it (see fast healing). However, consecrating the vetala's remains and burying the body destroys it forever. A vetala's body is considered &lt;i&gt;consecrate&lt;/i&gt;d if it is doused with a vial of holy water and buried, if it is buried in earth affected by the spell &lt;i&gt;consecrate&lt;/i&gt;, or if &lt;i&gt;bless&lt;/i&gt;, &lt;i&gt;prayer&lt;/i&gt;, or a similar divine spell is cast upon it as it is being buried. Digging up a vetala's corpse or profaning the area where it's buried does not restore a buried vetala.  &lt;br&gt;&lt;b&gt;Speed:&lt;/b&gt; Same as the base creature. A vetala also gains a climb speed equal to its base land speed.  Melee: A vetala gains two claw attacks if the base creature didn't have them. A vetala's claw attacks do damage as a creature once size category larger (for example, a Medium vetala's claw attack deals 1d6 points of damage). A vetala's natural weapons are treated as magic weapons for the purpose of overcoming damage reduction.  &lt;br&gt;&lt;b&gt;Special Attacks:&lt;/b&gt; A vetala gains several special attacks. Save DCs are equal to 10 + 1/2 the vetala's Hit Dice + the vetala's Cha modifier unless otherwise noted.  &lt;br&gt;&lt;i&gt;Drain Prana (Su)&lt;/i&gt;: A vetala can drain the mental vitality of a grappled opponent. If the vetala establishes or maintains a pin, it drains this energy, dealing 1d4 points of Charisma damage. Additionally, the victim is affected by the spell &lt;i&gt;modify memory&lt;/i&gt;, as if the vetala had spent 5 minutes concentrating. The vetala gains perfect knowledge of any memory it chooses to eliminate using this ability. Vetalas often use this ability to prevent victims from remembering they've been attacked.  &lt;br&gt;&lt;i&gt;Malevolence (Su)&lt;/i&gt;: As a full-round action, a vetala can attempt to take control of a helpless living creature's body, as the spell &lt;i&gt;magic jar&lt;/i&gt; (caster level 10th or the vetala's Hit Dice, whichever is higher), except that it does not require a receptacle. The target can resist the attack with a successful Will save. A creature that successfully saves is immune to that same vetala's possession for 24 hours. If a creature fails its save, its consciousness and control of its body are subsumed as the vetala takes &lt;i&gt;command&lt;/i&gt; of its body. The vetala can remain in control for a number of hours equal to its Charisma modifier or until it decides to end the possession. Whenever the possession ends or the host body is killed, the vetala's consciousness instantly returns to its body, regardless of distance, so long as it remains on the same plane. If the vetala's body has been destroyed or moved to another plane, the vetala's consciousness is destroyed when the possession ends. While possessing another creature, the vetala's body is empty and vulnerable, though it is instantly aware if its body is disturbed or takes damage.  &lt;br&gt;&lt;i&gt;Paralysis (Ex)&lt;/i&gt;: Any creature struck by a vetala's claws must make a successful Will save or be paralyzed for 1d4+1 rounds. Elves are immune to this effect.  &lt;br&gt;&lt;i&gt;Possess Corpse (Su)&lt;/i&gt;: As a full-round action, a vetala can possess a Large or smaller corpse just as it can a living body. The vetala's consciousness leaves its body and takes control of the corpse, animating it as either a skeleton or zombie (depending on its state of decay). The vetala can remain in control of a corpse indefinitely, and can communicate through the body, but cannot use any of its other special abilities. This ability otherwise functions just as malevolence.  &lt;br&gt;&lt;b&gt;Ability Scores:&lt;/b&gt; Str +4, Dex +2, Int +4, Wis +2, Cha +6. As an undead creature, a vetala has no Constitution score.  &lt;br&gt;&lt;b&gt;Feats:&lt;/b&gt; Vetalas gain Alertness, Blind-Fight, Deceitful, Improved Initiative, and Skill Focus (Disguise) as bonus feats.  &lt;br&gt;&lt;b&gt;Skills:&lt;/b&gt; Vetalas gain a +8 racial bonus on Disguise, Perception, Sense Motive, and Stealth checks.&lt;/p&gt;&lt;/h4&gt;&lt;/div&gt;</t>
  </si>
  <si>
    <t>bones</t>
  </si>
  <si>
    <t>Veiled Master</t>
  </si>
  <si>
    <t>darkvision 120 ft.; Perception +23</t>
  </si>
  <si>
    <t>30, touch 15, flat-footed 24</t>
  </si>
  <si>
    <t>(+4 armor, +6 Dex, +11 natural, -1 size)</t>
  </si>
  <si>
    <t>Fort +13, Ref +13, Will +14</t>
  </si>
  <si>
    <t>bite +17 (2d6+6 plus consume memory and slime), 2 claws +17 (1d6+6 plus slime), 4 tentacles +12 touch (2d6+3 electricity plus thoughtlance)</t>
  </si>
  <si>
    <t>10 ft. (20 ft. with claws and tentacles)</t>
  </si>
  <si>
    <t>delayed suggestion, mucus cloud</t>
  </si>
  <si>
    <t>Spell-Like Abilities (CL 20th; concentration +26)  Constant-mage armor   At Will-detect thoughts (DC 18), dominate person (DC 21), hypnotic pattern (DC 18), illusory wall (DC 20), mirage arcana (DC 21), persistent image (DC 21), programmed image (DC 22), project image (DC 23), veil (DC 22)   3/day-dominate monster (DC 25), quickened dominate person (DC 21), geas/quest (DC 22), mass suggestion (DC 22)</t>
  </si>
  <si>
    <t>Sorcerer Spells Known (CL 12th; concentration +18)   6th (4)-symbol of persuasion (DC 23)   5th (6)-symbol of pain (DC 22), teleport   4th (7)-dimension door, phantasmal killer (DC 20), symbol of slowingUM (DC 21)   3rd (7)-clairaudience/clairvoyance, explosive runes (DC 20), hold person (DC 19), secret page   2nd (8)-blindness/deafness (DC 18), invisibility, levitate, symbol of mirroringUM (DC 19), touch of idiocy   1st (8)-charm person (DC 17), comprehend languages, erase (DC 17), ray of enfeeblement (DC 17), silent image (DC 17)   0 (at will)-arcane mark, dancing lights, daze (DC 16), detect magic, ghost sound (DC 16), mage hand, message, read magic, touch of fatigue</t>
  </si>
  <si>
    <t>Str 22, Dex 22, Con 27, Int 21, Wis 19, Cha 22</t>
  </si>
  <si>
    <t>Arcane Strike, Combat Casting, Combat Expertise, Eschew MaterialsB, Extend Spell, Improved Initiative, Lightning Reflexes, Quicken Spell, Quicken Spell-Like Ability (dominate person)</t>
  </si>
  <si>
    <t>Knowledge (arcana) +21, Knowledge (history) +21, Knowledge (nature) +21, Perception +23, Sense Motive +20, Spellcraft +24, Stealth +21, Swim +33, Use Magic Device +22</t>
  </si>
  <si>
    <t>Aboleth, Aklo, Aquan, Azlanti, Undercommon; telepathy 300 ft.</t>
  </si>
  <si>
    <t>change shape (any Small or Medium form; greater polymorph), runemastery, swift transformation</t>
  </si>
  <si>
    <t xml:space="preserve"> any water (Golarion's oceans)</t>
  </si>
  <si>
    <t>solitary or shoal (1 veiled master and 2-8 aboleths)</t>
  </si>
  <si>
    <t>This monstrosity has a six-eyed face and six long tentacles- four ending in glowing spheres and two in what look like hands.</t>
  </si>
  <si>
    <t>Consume Memory (Su) When a veiled master bites a creature, it consumes some of that creature's memories. The creature bitten must succeed at a DC 24 Fortitude save or gain one negative level. A veiled master heals 5 points of damage each time it grants a negative level in this way, and also learns some of the target creature's memories (subject to the GM's discretion). This is a mind-affecting effect. A veiled master can suppress this ability as a free action. The save DC is Charisma-based.  Delayed Suggestion (Sp) Whenever a veiled master successfully uses dominate person or dominate monster on a creature, it can also implant a delayed suggestion that triggers when dominate effect ends. Typically, this suggestion (which functions as a spell-like ability, CL 20th, Will DC 19 negates) is for the previously dominated creature to seek out the veiled master again and submit to a new domination attempt, but sometimes, a veiled master implants other suggestions (such as a suggestion to attack the first person it sees).  Mucus Cloud (Ex) While underwater, a veiled master exudes a cloud of transparent slime in a 30-foot-radius spread. All creatures in this area must succeed at a DC 26 Fortitude save each round or lose the ability to breathe air (but gain the ability to breathe water) for 24 hours. Renewed contact with this mucus cloud and failing another save extends the effect for another 24 hours. The save DC is Constitution-based.  Runemastery (Ex) A veiled master is particularly skilled at casting spells that create magical writing, such as explosive runes, secret page, or any spell with the word "symbol" in its name. It never requires material components or focus components when casting such spells, and the save DC of any of these spells increases by 1. A veiled master's symbol spells are difficult to disarm-the Disable Device DC for these symbols increases by 2.  Slime (Ex) A creature hit by any of a veiled master's bite or claw attacks must succeed at a DC 26 Fortitude save or have its skin and flesh transform into a clear, slimy membrane over the course of 1d4 rounds. The creature's new "flesh" is soft and tender, reducing its Constitution score by 4 as long as the condition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  Spells A veiled master can cast spells as a 12th-level sorcerer.  Swift Transformation (Su) A veiled master can use its change shape ability as a swift action.  Thoughtlance (Su) Four of a veiled master's tentacles end in glowing spheres of light. These spheres deal 2d6 points of electricity damage on a touch attack, and also blast a creature's mind with waves of mental energy-a creature touched by one of these tentacles (regardless of whether the touch deals electricity damage) must succeed at a DC 24 Will save or be staggered for 1 round. Additional touches increase the duration by 1 round. While a creature is staggered in this manner, it must make concentration checks to cast spells as if it were experiencing extremely violent motion while casting (DC = 20 + spell level). The save DC is Charisma-based.</t>
  </si>
  <si>
    <t>The aboleths are among the oldest of Golarion's denizens, creatures that can trace back their presence in the deepest reaches of the world's oceans to times far before humanity came to dwell upon the globe- or before even most deities themselves turned their attentions to this tiny sphere of water and stone. In those ancient times, elder forces and eldritch entities knew of the world. While they were not gods as are known today, even they were dismissed and ignored by the aboleth race, for the aboleths knew that what the gods could accomplish, so could they, given time. And the aboleths have always had time.  During the era of ancient Azlant, when the aboleths manipulated humanity like puppets, some of their kind walked among their pets in disguise, veiling themselves with magic to appear as humanoids. These were the veiled masters, and if one were to make the foolish attempt at imposing human constructions on this alien race, the veiled masters would be considered the nobility among aboleth-kind. In truth, while the aboleths do treat the veiled masters with utmost respect and defer to their decisions, they are not regarded as the rulers of the race- even stranger and more dangerous entities rule over the veiled masters in the deepest trenches below the sea.  Aboleths are without a doubt skilled at domination and illusion, but the veiled masters are the true experts of the arcane. It is they who engineered the deceptions and manipulations of ancient Azlant's culture. Their hidden gifts and subtle coaxings did much to encourage humanity's first rise to glory in that age, and many of Azlant's nations had veiled masters walking among them, whispering into their leaders' ears. The people  knew the veiled masters as powerful wizards, and there were murmurs that the mysterious cabal was more than human, but few suspected the truth for very long. The veiled masters handled such suspicions by doing violence to the bodies and minds of those who proved too curious. It was the veiled masters who first learned of Azlant's growing hubris-of their beliefs that they were greater than their patrons. At first, their punishments were minor, yet to the veiled masters' surprise and frustration, these acts only strengthened humanity's resolve. In the end, Earthfall was the answer, and as Azlant sank below the waves, the veiled masters retreated to the depths as well, content for now that the devastation above would serve as a lesson that would never be forgotten.  Today, the veiled masters live on. They walk among the humanoid races again, watching and waiting. The time to teach a new lesson draws ever closer.</t>
  </si>
  <si>
    <t>&lt;link rel="stylesheet"href="PF.css"&gt;&lt;div&gt;&lt;h2&gt;Veiled Master&lt;/h2&gt;&lt;h3&gt;&lt;i&gt;This monstrosity has a six-eyed face and six long tentacles- four ending in glowing spheres and two in what look like hands.&lt;/i&gt;&lt;/h3&gt;&lt;br&gt;&lt;/div&gt;&lt;div class="heading"&gt;&lt;p class="alignleft"&gt;Veiled Master&lt;/p&gt;&lt;p class="alignright"&gt;CR 14&lt;/p&gt;&lt;div style="clear: both;"&gt;&lt;/div&gt;&lt;/div&gt;&lt;div&gt;&lt;h5&gt;&lt;b&gt;XP &lt;/b&gt;38,400&lt;/h5&gt;&lt;h5&gt;LE Large aberration (aquatic, shapechanger)&lt;/h5&gt;&lt;h5&gt;&lt;b&gt;Init &lt;/b&gt;+10; &lt;b&gt;Senses &lt;/b&gt;darkvision 120 ft.; Perception +23&lt;/h5&gt;&lt;/div&gt;&lt;hr/&gt;&lt;div&gt;&lt;h5&gt;&lt;b&gt;DEFENSE&lt;/b&gt;&lt;/h5&gt;&lt;/div&gt;&lt;hr/&gt;&lt;div&gt;&lt;h5&gt;&lt;b&gt;AC &lt;/b&gt;30, touch 15, flat-footed 24 (+4 armor, +6 Dex, +11 natural, -1 size)&lt;/h5&gt;&lt;h5&gt;&lt;b&gt;hp &lt;/b&gt;200 (16d8+128); fast healing 10&lt;/h5&gt;&lt;h5&gt;&lt;b&gt;Fort &lt;/b&gt;+13, &lt;b&gt;Ref &lt;/b&gt;+13, &lt;b&gt;Will &lt;/b&gt;+14&lt;/h5&gt;&lt;h5&gt;&lt;b&gt;Immune &lt;/b&gt;electricity, mind-affecting effects; &lt;b&gt;Resist &lt;/b&gt;cold 20; &lt;b&gt;SR &lt;/b&gt;25&lt;/h5&gt;&lt;/div&gt;&lt;hr/&gt;&lt;div&gt;&lt;h5&gt;&lt;b&gt;OFFENSE&lt;/b&gt;&lt;/h5&gt;&lt;/div&gt;&lt;hr/&gt;&lt;div&gt;&lt;h5&gt;&lt;b&gt;Spd &lt;/b&gt;10 ft., swim 80 ft.&lt;/h5&gt;&lt;h5&gt;&lt;b&gt;Melee &lt;/b&gt;bite +17 (2d6+6 plus consume memory and slime), 2 claws +17 (1d6+6 plus slime), 4 tentacles +12 touch (2d6+3 electricity plus thoughtlance)&lt;/h5&gt;&lt;h5&gt;&lt;b&gt;Space &lt;/b&gt;10 ft.; &lt;b&gt;Reach &lt;/b&gt;10 ft. (20 ft. with claws and tentacles)&lt;/h5&gt;&lt;h5&gt;&lt;b&gt;Special Attacks &lt;/b&gt;delayed &lt;i&gt;suggestion&lt;/i&gt;, mucus cloud&lt;/h5&gt;&lt;h5&gt;&lt;b&gt;Spell-Like Abilities&lt;/b&gt; (CL 20th; concentration +26)  &lt;/br&gt;Constant&amp;mdash;&lt;i&gt;mage armor&lt;/i&gt; &lt;/br&gt;At Will&amp;mdash;&lt;i&gt;detect thoughts&lt;/i&gt; (DC 18), &lt;i&gt;&lt;i&gt;dominate&lt;/i&gt; person&lt;/i&gt; (DC 21), &lt;i&gt;hypnotic pattern&lt;/i&gt; (DC 18), &lt;i&gt;illusory wall&lt;/i&gt; (DC 20), &lt;i&gt;mirage arcana&lt;/i&gt; (DC 21), &lt;i&gt;persistent image&lt;/i&gt; (DC 21), &lt;i&gt;programmed image&lt;/i&gt; (DC 22), &lt;i&gt;project image&lt;/i&gt; (DC 23), &lt;i&gt;veil&lt;/i&gt; (DC 22) &lt;/br&gt;3/day&amp;mdash;&lt;i&gt;&lt;i&gt;dominate&lt;/i&gt; monster&lt;/i&gt; (DC 25), quickened &lt;i&gt;&lt;i&gt;dominate&lt;/i&gt; person&lt;/i&gt; (DC 21), &lt;i&gt;geas/quest&lt;/i&gt; (DC 22), &lt;i&gt;mass &lt;i&gt;suggestion&lt;/i&gt;&lt;/i&gt; (DC 22)&lt;/h5&gt;&lt;/h5&gt;&lt;h5&gt;&lt;b&gt;Sorcerer Spells Known&lt;/b&gt; (CL 12th; concentration +18) &lt;/br&gt;6th (4)&amp;mdash;&lt;i&gt;&lt;i&gt;symbol of&lt;/i&gt; persuasion&lt;/i&gt; (DC 23) &lt;/br&gt;5th (6)&amp;mdash;&lt;i&gt;&lt;i&gt;symbol of&lt;/i&gt; pain&lt;/i&gt; (DC 22), &lt;i&gt;teleport&lt;/i&gt; &lt;/br&gt;4th (7)&amp;mdash;&lt;i&gt;dimension door&lt;/i&gt;, &lt;i&gt;phantasmal killer&lt;/i&gt; (DC 20), &lt;i&gt;symbol of&lt;/i&gt; slowingUM (DC 21) &lt;/br&gt;3rd (7)&amp;mdash;&lt;i&gt;clairaudience/clairvoyance&lt;/i&gt;, &lt;i&gt;explosive runes&lt;/i&gt; (DC 20), &lt;i&gt;hold person&lt;/i&gt; (DC 19), &lt;i&gt;secret page&lt;/i&gt; &lt;/br&gt;2nd (8)&amp;mdash;&lt;i&gt;blindness/deafness&lt;/i&gt; (DC 18), &lt;i&gt;invisibility&lt;/i&gt;, &lt;i&gt;levitate&lt;/i&gt;, &lt;i&gt;symbol of&lt;/i&gt; mirroringUM (DC 19), &lt;i&gt;touch of idiocy&lt;/i&gt; &lt;/br&gt;1st (8)&amp;mdash;&lt;i&gt;charm person&lt;/i&gt; (DC 17), &lt;i&gt;comprehend languages&lt;/i&gt;, &lt;i&gt;erase&lt;/i&gt; (DC 17), &lt;i&gt;ray of enfeeblement&lt;/i&gt; (DC 17), &lt;i&gt;silent image&lt;/i&gt; (DC 17) &lt;/br&gt;0 (at will)&amp;mdash;&lt;i&gt;arcane mark&lt;/i&gt;, &lt;i&gt;dancing lights&lt;/i&gt;, &lt;i&gt;daze&lt;/i&gt; (DC 16), &lt;i&gt;detect magic&lt;/i&gt;, &lt;i&gt;ghost sound&lt;/i&gt; (DC 16), &lt;i&gt;mage hand&lt;/i&gt;, &lt;i&gt;message&lt;/i&gt;, &lt;i&gt;read magic&lt;/i&gt;, &lt;i&gt;touch of fatigue&lt;/i&gt;&lt;/h5&gt;&lt;/h5&gt;&lt;/div&gt;&lt;hr/&gt;&lt;div&gt;&lt;h5&gt;&lt;b&gt;STATISTICS&lt;/b&gt;&lt;/h5&gt;&lt;/div&gt;&lt;hr/&gt;&lt;div&gt;&lt;h5&gt;&lt;b&gt;Str &lt;/b&gt;22, &lt;b&gt;Dex &lt;/b&gt;22, &lt;b&gt;Con &lt;/b&gt;27, &lt;b&gt;Int &lt;/b&gt; 21, &lt;b&gt;Wis &lt;/b&gt;19, &lt;b&gt;Cha &lt;/b&gt;22&lt;/h5&gt;&lt;h5&gt;&lt;b&gt;Base Atk &lt;/b&gt;+12; &lt;b&gt;CMB &lt;/b&gt;+19; &lt;b&gt;CMD &lt;/b&gt;35 (can't be tripped)&lt;/h5&gt;&lt;h5&gt;&lt;b&gt;Feats &lt;/b&gt;Arcane Strike, Combat Casting, Combat Expertise, Eschew Materials&lt;sup&gt;B&lt;/sup&gt;, Extend Spell, Improved Initiative, Lightning Reflexes, Quicken Spell, Quicken Spell-Like Ability (&lt;i&gt;&lt;i&gt;dominate&lt;/i&gt; person&lt;/i&gt;)&lt;/h5&gt;&lt;h5&gt;&lt;b&gt;Skills &lt;/b&gt;Knowledge (arcana) +21, Knowledge (history) +21, Knowledge (nature) +21, Perception +23, Sense Motive +20, Spellcraft +24, Stealth +21, Swim +33, Use Magic Device +22&lt;/h5&gt;&lt;h5&gt;&lt;b&gt;Languages &lt;/b&gt;Aboleth, Aklo, Aquan, Azlanti, Undercommon; telepathy 300 ft.&lt;/h5&gt;&lt;h5&gt;&lt;b&gt;SQ &lt;/b&gt;change shape (any Small or Medium form; &lt;i&gt;greater&lt;/i&gt; polymorph), runemastery, swift transformation&lt;/h5&gt;&lt;/div&gt;&lt;hr/&gt;&lt;div&gt;&lt;h5&gt;&lt;b&gt;ECOLOGY&lt;/b&gt;&lt;/h5&gt;&lt;/div&gt;&lt;hr/&gt;&lt;div&gt;&lt;h5&gt;&lt;b&gt;Environment &lt;/b&gt; any water (Golarion's oceans)&lt;/h5&gt;&lt;h5&gt;&lt;b&gt;Organization &lt;/b&gt;solitary or shoal (1 &lt;i&gt;veil&lt;/i&gt;ed master and 2-8 aboleths)&lt;/h5&gt;&lt;h5&gt;&lt;b&gt;Treasure &lt;/b&gt;triple&lt;/h5&gt;&lt;/div&gt;&lt;hr/&gt;&lt;div&gt;&lt;h5&gt;&lt;b&gt;SPECIAL ABILITIES&lt;/b&gt;&lt;/h5&gt;&lt;/div&gt;&lt;hr/&gt;&lt;div&gt;&lt;/h5&gt;&lt;h5&gt;&lt;b&gt;Consume Memory (Su)&lt;/b&gt; When a &lt;i&gt;veil&lt;/i&gt;ed master bites a creature, it consumes some of that creature's memories. The creature bitten must succeed at a DC 24 Fortitude save or gain one negative level. A &lt;i&gt;veil&lt;/i&gt;ed master heals 5 points of damage each time it grants a negative level in this way, and also learns some of the target creature's memories (subject to the GM's discretion). This is a mind-affecting effect. A &lt;i&gt;veil&lt;/i&gt;ed master can suppress this ability as a free action. The save DC is Charisma-based.  &lt;/h5&gt;&lt;h5&gt;&lt;b&gt;Delayed Suggestion (Sp)&lt;/b&gt; Whenever a &lt;i&gt;veil&lt;/i&gt;ed master successfully uses &lt;i&gt;&lt;i&gt;dominate&lt;/i&gt; person&lt;/i&gt; or &lt;i&gt;&lt;i&gt;dominate&lt;/i&gt; monster&lt;/i&gt; on a creature, it can also implant a delayed &lt;i&gt;suggestion&lt;/i&gt; that triggers when &lt;i&gt;dominate&lt;/i&gt; effect ends. Typically, this &lt;i&gt;suggestion&lt;/i&gt; (which functions as a spell-like ability, CL 20th, Will DC 19 negates) is for the previously &lt;i&gt;dominate&lt;/i&gt;d creature to seek out the &lt;i&gt;veil&lt;/i&gt;ed master again and submit to a new domination attempt, but sometimes, a &lt;i&gt;veil&lt;/i&gt;ed master implants other &lt;i&gt;suggestion&lt;/i&gt;s (such as a &lt;i&gt;suggestion&lt;/i&gt; to attack the first person it sees).  &lt;/h5&gt;&lt;h5&gt;&lt;b&gt;Mucus Cloud (Ex)&lt;/b&gt; While underwater, a &lt;i&gt;veil&lt;/i&gt;ed master exudes a cloud of transparent slime in a 30-foot-radius spread. All creatures in this area must succeed at a DC 26 Fortitude save each round or lose the ability to breathe air (but gain the ability to breathe water) for 24 hours. Renewed contact with this mucus cloud and failing another save extends the effect for another 24 hours. The save DC is Constitution-based.  &lt;/h5&gt;&lt;h5&gt;&lt;b&gt;Runemastery (Ex)&lt;/b&gt; A &lt;i&gt;veil&lt;/i&gt;ed master is particularly skilled at casting spells that create magical writing, such as &lt;i&gt;explosive runes&lt;/i&gt;, &lt;i&gt;secret page&lt;/i&gt;, or any spell with the word "symbol" in its name. It never requires material components or focus components when casting such spells, and the save DC of any of these spells increases by 1. A &lt;i&gt;veil&lt;/i&gt;ed master's symbol spells are difficult to disarm-the Disable Device DC for these symbols increases by 2.  &lt;/h5&gt;&lt;h5&gt;&lt;b&gt;Slime (Ex)&lt;/b&gt; A creature hit by any of a &lt;i&gt;veil&lt;/i&gt;ed master's bite or claw attacks must succeed at a DC 26 Fortitude save or have its skin and flesh transform into a clear, slimy membrane over the course of 1d4 rounds. The creature's new "flesh" is soft and tender, reducing its Constitution score by 4 as long as the condition persists. If the creature's flesh isn't kept moist, it dries quickly and the victim takes 1d12 points of damage every 10 minutes. &lt;i&gt;Remove disease&lt;/i&gt; and similar effects can restore an afflicted creature to normal, but immunity to disease offers no protection from this attack. The save DC is Constitution-based.  &lt;/h5&gt;&lt;h5&gt;&lt;b&gt;Spells&lt;/b&gt; A &lt;i&gt;veil&lt;/i&gt;ed master can cast spells as a 12th-level sorcerer.  &lt;/h5&gt;&lt;h5&gt;&lt;b&gt;Swift Transformation (Su)&lt;/b&gt; A &lt;i&gt;veil&lt;/i&gt;ed master can use its change shape ability as a swift action.  &lt;/h5&gt;&lt;h5&gt;&lt;b&gt;Thoughtlance (Su)&lt;/b&gt; Four of a &lt;i&gt;veil&lt;/i&gt;ed master's tentacles end in glowing spheres of light. These spheres deal 2d6 points of electricity damage on a touch attack, and also blast a creature's mind with waves of mental energy-a creature touched by one of these tentacles (regardless of whether the touch deals electricity damage) must succeed at a DC 24 Will save or be staggered for 1 round. Additional touches increase the duration by 1 round. While a creature is staggered in this manner, it must make concentration checks to cast spells as if it were experiencing extremely violent motion while casting (DC = 20 + spell level). The save DC is Charisma-based.&lt;/h5&gt;&lt;/div&gt;&lt;br&gt;&lt;div&gt;&lt;h4&gt;&lt;p&gt;&lt;p&gt;The aboleths are among the oldest of Golarion's denizens, creatures that can trace back their presence in the deepest reaches of the world's oceans to times far before humanity came to dwell upon the globe- or before even most deities themselves turned their attentions to this tiny sphere of water and stone. In those ancient times, elder forces and eldritch entities knew of the world. While they were not gods as are known today, even they were dismissed and ignored by the aboleth race, for the aboleths knew that what the gods could accomplish, so could they, given time. And the aboleths have always had time.  During the era of ancient Azlant, when the aboleths manipulated humanity like puppets, some of their kind walked among their pets in disguise, &lt;i&gt;veil&lt;/i&gt;ing themselves with magic to appear as humanoids. These were the &lt;i&gt;veil&lt;/i&gt;ed masters, and if one were to make the foolish attempt at imposing human constructions on this alien race, the &lt;i&gt;veil&lt;/i&gt;ed masters would be considered the nobility among aboleth-kind. In truth, while the aboleths do treat the &lt;i&gt;veil&lt;/i&gt;ed masters with utmost respect and defer to their decisions, they are not regarded as the rulers of the race- even stranger and more dangerous entities rule over the &lt;i&gt;veil&lt;/i&gt;ed masters in the deepest trenches below the sea.  Aboleths are without a doubt skilled at domination and illusion, but the &lt;i&gt;veil&lt;/i&gt;ed masters are the true experts of the arcane. It is they who engineered the deceptions and manipulations of ancient Azlant's culture. Their hidden gifts and subtle coaxings did much to encourage humanity's first rise to glory in that age, and many of Azlant's nations had &lt;i&gt;veil&lt;/i&gt;ed masters walking among them, whispering into their leaders' ears. The people  knew the &lt;i&gt;veil&lt;/i&gt;ed masters as powerful wizards, and there were murmurs that the mysterious cabal was more than human, but few suspected the truth for very long. The &lt;i&gt;veil&lt;/i&gt;ed masters handled such suspicions by doing violence to the bodies and minds of those who proved too curious. It was the &lt;i&gt;veil&lt;/i&gt;ed masters who first learned of Azlant's growing hubris-of their beliefs that they were &lt;i&gt;greater&lt;/i&gt; than their patrons. At first, their punishments were minor, yet to the &lt;i&gt;veil&lt;/i&gt;ed masters' surprise and frustration, these acts only strengthened humanity's resolve. In the end, Earthfall was the answer, and as Azlant sank below the waves, the &lt;i&gt;veil&lt;/i&gt;ed masters retreated to the depths as well, content for now that the devastation above would serve as a lesson that would never be forgotten.  Today, the &lt;i&gt;veil&lt;/i&gt;ed masters live on. They walk among the humanoid races again, watching and waiting. The time to teach a new lesson draws ever closer.&lt;/p&gt;&lt;/h4&gt;&lt;/div&gt;</t>
  </si>
  <si>
    <t>Vespergaunt</t>
  </si>
  <si>
    <t>all-around vision, blindsight 60 ft., true seeing; Perception +22</t>
  </si>
  <si>
    <t>madness (60 ft., DC 21)</t>
  </si>
  <si>
    <t>10 ft., fly 60 ft. (perfect)</t>
  </si>
  <si>
    <t>2 slams +21 (2d8+8 plus siphon spirit)</t>
  </si>
  <si>
    <t>Spell-Like Abilities (CL 17th; concentration +20)  Constant-tongues, true seeing   At Will-deeper darkness   3/day-contact other plane   1/month-wish</t>
  </si>
  <si>
    <t>Str 27, Dex 14, Con 24, Int 15, Wis 15, Cha 16</t>
  </si>
  <si>
    <t>Alertness, Combat Reflexes, Great Fortitude, Improved Initiative, Iron Will, Lightning Reflexes, Persuasive, Power Attack, Weapon Focus (slam)</t>
  </si>
  <si>
    <t>Diplomacy +10, Fly +15, Intimidate +17, Knowledge (planes) +19, Perception +22, Sense Motive +12, Stealth +12</t>
  </si>
  <si>
    <t>tongues; telepathy 100 ft.</t>
  </si>
  <si>
    <t xml:space="preserve"> any (Aucturn)</t>
  </si>
  <si>
    <t>solitary or convocation (2-4)</t>
  </si>
  <si>
    <t>This amorphous mass of eyes, tentacles, and green vapor vaguely resembles a jumble of rotten brain matter.</t>
  </si>
  <si>
    <t>Aura of Madness (Su) Any creature within a 60-foot radius of the vespergaunt must succeed at a DC 21 save or be confused for 1d4 rounds. Once a creature successfully saves, it cannot be affected by the same vespergaunt's aura again for 24 hours. As a free action, the vespergaunt can suppress its aura. This is a mind-affecting effect. The save DC is Charisma-based.  Damage Reduction (Su) A vespergaunt's damage reduction is bypassed by any weapons that are chaos-, evil-, good-, or law-aligned.  Siphon Spirit (Su) Any creature touched by a vespergaunt must succeed at a DC 21 Will save or gain 1 negative level as the vespergaunt rips away a portion of its soul. A divine spellcaster gains an additional negative level with each failed save. The victim must save anew each time it is touched, and a character killed by this attack disintegrates completely except for its eyes and strands of brain matter, which become part of the vespergaunt. Only powerful magic such as miracle or wish can resurrect a creature slain in this manner.</t>
  </si>
  <si>
    <t>Often called "heresy oozes," vespergaunts are emissaries and tools of the horrible god-things of the Dark Tapestry. Found primarily on Aucturn, vespergaunts act as spiritual conduits for those attempting to contact the Great Old Ones, collecting and relaying those prayers deemed worthy while also preparing inhabited worlds for the coming of the Dominion of the Black. A typical vespergaunt is 8 feet tall and 6 feet wide, and weighs just 50 pounds.</t>
  </si>
  <si>
    <t>&lt;link rel="stylesheet"href="PF.css"&gt;&lt;div&gt;&lt;h2&gt;Vespergaunt&lt;/h2&gt;&lt;h3&gt;&lt;i&gt;This amorphous mass of eyes, tentacles, and green vapor vaguely resembles a jumble of rotten brain matter.&lt;/i&gt;&lt;/h3&gt;&lt;br&gt;&lt;/div&gt;&lt;div class="heading"&gt;&lt;p class="alignleft"&gt;Vespergaunt&lt;/p&gt;&lt;p class="alignright"&gt;CR 12&lt;/p&gt;&lt;div style="clear: both;"&gt;&lt;/div&gt;&lt;/div&gt;&lt;div&gt;&lt;h5&gt;&lt;b&gt;XP &lt;/b&gt;19,200&lt;/h5&gt;&lt;h5&gt;NE Medium ooze &lt;/h5&gt;&lt;h5&gt;&lt;b&gt;Init &lt;/b&gt;+6; &lt;b&gt;Senses &lt;/b&gt;all-around vision, blindsight 60 ft., &lt;i&gt;true seeing&lt;/i&gt;; Perception +22&lt;/h5&gt;&lt;h5&gt;&lt;b&gt;Aura &lt;/b&gt;madness (60 ft., DC 21)&lt;/h5&gt;&lt;/div&gt;&lt;hr/&gt;&lt;div&gt;&lt;h5&gt;&lt;b&gt;DEFENSE&lt;/b&gt;&lt;/h5&gt;&lt;/div&gt;&lt;hr/&gt;&lt;div&gt;&lt;h5&gt;&lt;b&gt;AC &lt;/b&gt;20, touch 12, flat-footed 18 (+2 Dex, +8 natural)&lt;/h5&gt;&lt;h5&gt;&lt;b&gt;hp &lt;/b&gt;195 (17d8+119)&lt;/h5&gt;&lt;h5&gt;&lt;b&gt;Fort &lt;/b&gt;+14, &lt;b&gt;Ref &lt;/b&gt;+9, &lt;b&gt;Will &lt;/b&gt;+9&lt;/h5&gt;&lt;h5&gt;&lt;b&gt;Defensive Abilities &lt;/b&gt;amorphous,; &lt;b&gt;DR &lt;/b&gt;10/aligned; &lt;b&gt;Immune &lt;/b&gt;ooze traits; &lt;b&gt;SR &lt;/b&gt;23&lt;/h5&gt;&lt;h5&gt;&lt;b&gt;Weaknesses &lt;/b&gt;light sensitivity&lt;/h5&gt;&lt;/div&gt;&lt;hr/&gt;&lt;div&gt;&lt;h5&gt;&lt;b&gt;OFFENSE&lt;/b&gt;&lt;/h5&gt;&lt;/div&gt;&lt;hr/&gt;&lt;div&gt;&lt;h5&gt;&lt;b&gt;Spd &lt;/b&gt;10 ft., fly 60 ft. (perfect)&lt;/h5&gt;&lt;h5&gt;&lt;b&gt;Melee &lt;/b&gt;2 slams +21 (2d8+8 plus siphon spirit)&lt;/h5&gt;&lt;h5&gt;&lt;b&gt;Space &lt;/b&gt;5 ft.; &lt;b&gt;Reach &lt;/b&gt;10 ft.&lt;/h5&gt;&lt;h5&gt;&lt;b&gt;Spell-Like Abilities&lt;/b&gt; (CL 17th; concentration +20)  &lt;/br&gt;Constant&amp;mdash;&lt;i&gt;tongues&lt;/i&gt;, &lt;i&gt;true seeing&lt;/i&gt; &lt;/br&gt;At Will&amp;mdash;&lt;i&gt;deeper darkness&lt;/i&gt; &lt;/br&gt;3/day&amp;mdash;&lt;i&gt;contact other plane&lt;/i&gt; &lt;/br&gt;1/month&amp;mdash;&lt;i&gt;wish&lt;/i&gt;&lt;/h5&gt;&lt;/h5&gt;&lt;/div&gt;&lt;hr/&gt;&lt;div&gt;&lt;h5&gt;&lt;b&gt;STATISTICS&lt;/b&gt;&lt;/h5&gt;&lt;/div&gt;&lt;hr/&gt;&lt;div&gt;&lt;h5&gt;&lt;b&gt;Str &lt;/b&gt;27, &lt;b&gt;Dex &lt;/b&gt;14, &lt;b&gt;Con &lt;/b&gt;24, &lt;b&gt;Int &lt;/b&gt; 15, &lt;b&gt;Wis &lt;/b&gt;15, &lt;b&gt;Cha &lt;/b&gt;16&lt;/h5&gt;&lt;h5&gt;&lt;b&gt;Base Atk &lt;/b&gt;+12; &lt;b&gt;CMB &lt;/b&gt;+20; &lt;b&gt;CMD &lt;/b&gt;32 (can't be tripped)&lt;/h5&gt;&lt;h5&gt;&lt;b&gt;Feats &lt;/b&gt;Alertness, Combat Reflexes, Great Fortitude, Improved Initiative, Iron Will, Lightning Reflexes, Persuasive, Power Attack, Weapon Focus (slam)&lt;/h5&gt;&lt;h5&gt;&lt;b&gt;Skills &lt;/b&gt;Diplomacy +10, Fly +15, Intimidate +17, Knowledge (planes) +19, Perception +22, Sense Motive +12, Stealth +12&lt;/h5&gt;&lt;h5&gt;&lt;b&gt;Languages &lt;/b&gt;&lt;i&gt;tongues&lt;/i&gt;; telepathy 100 ft.&lt;/h5&gt;&lt;h5&gt;&lt;b&gt;SQ &lt;/b&gt;no breath&lt;/h5&gt;&lt;/div&gt;&lt;hr/&gt;&lt;div&gt;&lt;h5&gt;&lt;b&gt;ECOLOGY&lt;/b&gt;&lt;/h5&gt;&lt;/div&gt;&lt;hr/&gt;&lt;div&gt;&lt;h5&gt;&lt;b&gt;Environment &lt;/b&gt; any (Aucturn)&lt;/h5&gt;&lt;h5&gt;&lt;b&gt;Organization &lt;/b&gt;solitary or convocation (2-4)&lt;/h5&gt;&lt;h5&gt;&lt;b&gt;Treasure &lt;/b&gt;none&lt;/h5&gt;&lt;/div&gt;&lt;hr/&gt;&lt;div&gt;&lt;h5&gt;&lt;b&gt;SPECIAL ABILITIES&lt;/b&gt;&lt;/h5&gt;&lt;/div&gt;&lt;hr/&gt;&lt;div&gt;&lt;/h5&gt;&lt;h5&gt;&lt;b&gt;Aura of Madness (Su)&lt;/b&gt; Any creature within a 60-foot radius of the vespergaunt must succeed at a DC 21 save or be confused for 1d4 rounds. Once a creature successfully saves, it cannot be affected by the same vespergaunt's aura again for 24 hours. As a free action, the vespergaunt can suppress its aura. This is a mind-affecting effect. The save DC is Charisma-based.  &lt;/h5&gt;&lt;h5&gt;&lt;b&gt;Damage Reduction (Su)&lt;/b&gt; A vespergaunt's damage reduction is bypassed by any weapons that are chaos-, evil-, good-, or law-aligned.  &lt;/h5&gt;&lt;h5&gt;&lt;b&gt;Siphon Spirit (Su)&lt;/b&gt; Any creature touched by a vespergaunt must succeed at a DC 21 Will save or gain 1 negative level as the vespergaunt rips away a portion of its soul. A divine spellcaster gains an additional negative level with each failed save. The victim must save anew each time it is touched, and a character killed by this attack disintegrates completely except for its eyes and strands of brain matter, which become part of the vespergaunt. Only powerful magic such as &lt;i&gt;miracle&lt;/i&gt; or &lt;i&gt;wish&lt;/i&gt; can resurrect a creature slain in this manner.&lt;/h5&gt;&lt;/div&gt;&lt;br&gt;&lt;div&gt;&lt;h4&gt;&lt;p&gt;&lt;p&gt;Often called "heresy oozes," vespergaunts are emissaries and tools of the horrible god-things of the Dark Tapestry. Found primarily on Aucturn, vespergaunts act as spiritual conduits for those attempting to contact the Great Old Ones, collecting and relaying those prayers deemed worthy while also preparing inhabited worlds for the coming of the Dominion of the Black. A typical vespergaunt is 8 feet tall and 6 feet wide, and weighs just 50 pounds.&lt;/p&gt;&lt;/h4&gt;&lt;/div&gt;</t>
  </si>
  <si>
    <t>Water Wraith</t>
  </si>
  <si>
    <t>(+1 Dex, +1 dodge, +5 natural, -1 size)</t>
  </si>
  <si>
    <t>bite +4 (1d8+2 plus attach), 4 claws +4 (1d6+2)</t>
  </si>
  <si>
    <t>blood drain (1d2 Constitution), rend (2 claws, 1d3+3)</t>
  </si>
  <si>
    <t>Str 14, Dex 13, Con 13, Int 3, Wis 12, Cha 6</t>
  </si>
  <si>
    <t>Perception +5, Stealth +1, Swim +14</t>
  </si>
  <si>
    <t>amphibious, expressive chameleon</t>
  </si>
  <si>
    <t xml:space="preserve"> warm rivers (Garund)</t>
  </si>
  <si>
    <t>This eight-legged lizard has a round, lamprey-like mouth full of teeth, and its scales slowly change color to match its surroundings.</t>
  </si>
  <si>
    <t>Expressive Chameleon (Ex) Once per round as a free action, a water wraith can change its color to any of its own choosing. A water wraith using this ability to camouflage itself gains a +8 bonus on Stealth checks.</t>
  </si>
  <si>
    <t>Water wraiths are eight-legged amphibious lizards indigenous to the Mwangi Expanse with the ability to change their color at will. This chameleon-like ability, combined with their superior intelligence, makes them coveted as exotic pets or guard animals. They are imported throughout Garund for those virtues. Patient and cunning hunters, water wraiths prefer to lie still in ponds and rivers until their prey comes within range. When an unfortunate creature does, these fearless hunters strike, their webbed claws propelling them quickly forward either on land or in water. Once their toothy, eel-like mouths attach to victims, water wraiths quickly begin to bleed them dry.  Water wraiths depicted here represent the upper end of size limitations for captive specimens. In captivity, these creatures are deliberately kept underfed and rarely grow beyond 2 feet in length. Water wraiths encountered wild in the Mwangi wetlands, or kept on an unrestricted diet, grow to even more massive sizes.  Strange superstitions are born out of water wraiths' color-changing powers. This changeability is not just an automatic defensive response, but can be a matter of self-expression, or even strategy and tactics on the part of the creature. Water wraiths often express likes and dislikes with an outward display of color: bright red is frequently associated with hunger, and dull green represents dislike or lack of interest. Some small communities in Katapesh and Osirion actually utilize water wraiths in a primitive system of jurisprudence. The authorities release the accused into a pen with the creatures, then interpret the reactions of the lizards as signs of guilt or innocence. All too frequently, the wraiths declare the accused innocent by virtue of being delicious. Water wraiths find full-blooded elves to be unpalatable, but show no aversion to their half-elven cousins. Water wraiths are not limited to changing color in response to base drives, however. Sneaky and cunning, they do not hesitate to blend into their surroundings despite their emotional state if it affords them an advantage in hunting.</t>
  </si>
  <si>
    <t>&lt;link rel="stylesheet"href="PF.css"&gt;&lt;div&gt;&lt;h2&gt;Water Wraith&lt;/h2&gt;&lt;h3&gt;&lt;i&gt;This eight-legged lizard has a round, lamprey-like mouth full of teeth, and its scales slowly change color to match its surroundings.&lt;/i&gt;&lt;/h3&gt;&lt;br&gt;&lt;/div&gt;&lt;div class="heading"&gt;&lt;p class="alignleft"&gt;Water Wraith&lt;/p&gt;&lt;p class="alignright"&gt;CR 2&lt;/p&gt;&lt;div style="clear: both;"&gt;&lt;/div&gt;&lt;/div&gt;&lt;div&gt;&lt;h5&gt;&lt;b&gt;XP &lt;/b&gt;600&lt;/h5&gt;&lt;h5&gt;CN Large magical beast (aquatic)&lt;/h5&gt;&lt;h5&gt;&lt;b&gt;Init &lt;/b&gt;+5; &lt;b&gt;Senses &lt;/b&gt;darkvision 60 ft., low-light vision; Perception +5&lt;/h5&gt;&lt;/div&gt;&lt;hr/&gt;&lt;div&gt;&lt;h5&gt;&lt;b&gt;DEFENSE&lt;/b&gt;&lt;/h5&gt;&lt;/div&gt;&lt;hr/&gt;&lt;div&gt;&lt;h5&gt;&lt;b&gt;AC &lt;/b&gt;16, touch 11, flat-footed 14 (+1 Dex, +1 dodge, +5 natural, -1 size)&lt;/h5&gt;&lt;h5&gt;&lt;b&gt;hp &lt;/b&gt;19 (3d10+3)&lt;/h5&gt;&lt;h5&gt;&lt;b&gt;Fort &lt;/b&gt;+4, &lt;b&gt;Ref &lt;/b&gt;+4, &lt;b&gt;Will &lt;/b&gt;+2&lt;/h5&gt;&lt;/div&gt;&lt;hr/&gt;&lt;div&gt;&lt;h5&gt;&lt;b&gt;OFFENSE&lt;/b&gt;&lt;/h5&gt;&lt;/div&gt;&lt;hr/&gt;&lt;div&gt;&lt;h5&gt;&lt;b&gt;Spd &lt;/b&gt;30 ft., swim 40 ft.&lt;/h5&gt;&lt;h5&gt;&lt;b&gt;Melee &lt;/b&gt;bite +4 (1d8+2 plus attach), 4 claws +4 (1d6+2)&lt;/h5&gt;&lt;h5&gt;&lt;b&gt;Space &lt;/b&gt;5 ft.; &lt;b&gt;Reach &lt;/b&gt;5 ft.&lt;/h5&gt;&lt;h5&gt;&lt;b&gt;Special Attacks &lt;/b&gt;blood drain (1d2 Constitution), rend (2 claws, 1d3+3)&lt;/h5&gt;&lt;/div&gt;&lt;hr/&gt;&lt;div&gt;&lt;h5&gt;&lt;b&gt;STATISTICS&lt;/b&gt;&lt;/h5&gt;&lt;/div&gt;&lt;hr/&gt;&lt;div&gt;&lt;h5&gt;&lt;b&gt;Str &lt;/b&gt;14, &lt;b&gt;Dex &lt;/b&gt;13, &lt;b&gt;Con &lt;/b&gt;13, &lt;b&gt;Int &lt;/b&gt; 3, &lt;b&gt;Wis &lt;/b&gt;12, &lt;b&gt;Cha &lt;/b&gt;6&lt;/h5&gt;&lt;h5&gt;&lt;b&gt;Base Atk &lt;/b&gt;+3; &lt;b&gt;CMB &lt;/b&gt;+6 (+10 when attached); &lt;b&gt;CMD &lt;/b&gt;18 (30 vs. trip)&lt;/h5&gt;&lt;h5&gt;&lt;b&gt;Feats &lt;/b&gt;Dodge, Improved Initiative&lt;/h5&gt;&lt;h5&gt;&lt;b&gt;Skills &lt;/b&gt;Perception +5, Stealth +1, Swim +14&lt;/h5&gt;&lt;h5&gt;&lt;b&gt;SQ &lt;/b&gt;amphibious, expressive chameleon&lt;/h5&gt;&lt;/div&gt;&lt;hr/&gt;&lt;div&gt;&lt;h5&gt;&lt;b&gt;ECOLOGY&lt;/b&gt;&lt;/h5&gt;&lt;/div&gt;&lt;hr/&gt;&lt;div&gt;&lt;h5&gt;&lt;b&gt;Environment &lt;/b&gt; warm rivers (Garund)&lt;/h5&gt;&lt;h5&gt;&lt;b&gt;Organization &lt;/b&gt;solitary, pair, or swarm (3-12)&lt;/h5&gt;&lt;h5&gt;&lt;b&gt;Treasure &lt;/b&gt;none&lt;/h5&gt;&lt;/div&gt;&lt;hr/&gt;&lt;div&gt;&lt;h5&gt;&lt;b&gt;SPECIAL ABILITIES&lt;/b&gt;&lt;/h5&gt;&lt;/div&gt;&lt;hr/&gt;&lt;div&gt;&lt;/h5&gt;&lt;h5&gt;&lt;b&gt;Expressive Chameleon (Ex)&lt;/b&gt; Once per round as a free action, a water wraith can change its color to any of its own choosing. A water wraith using this ability to camouflage itself gains a +8 bonus on Stealth checks.&lt;/h5&gt;&lt;/div&gt;&lt;br&gt;&lt;div&gt;&lt;h4&gt;&lt;p&gt;&lt;p&gt;Water wraiths are eight-legged amphibious lizards indigenous to the Mwangi Expanse with the ability to change their color at will. This chameleon-like ability, combined with their superior intelligence, makes them coveted as exotic pets or guard animals. They are imported throughout Garund for those virtues. Patient and cunning hunters, water wraiths prefer to lie still in ponds and rivers until their prey comes within range. When an unfortunate creature does, these fearless hunters strike, their webbed claws propelling them quickly forward either on land or in water. Once their toothy, eel-like mouths attach to victims, water wraiths quickly begin to bleed them dry.  Water wraiths depicted here represent the upper end of size limitations for captive specimens. In captivity, these creatures are deliberately kept underfed and rarely grow beyond 2 feet in length. Water wraiths encountered wild in the Mwangi wetlands, or kept on an unrestricted diet, grow to even more massive sizes.  Strange superstitions are born out of water wraiths' color-changing powers. This changeability is not just an automatic defensive response, but can be a matter of self-expression, or even strategy and tactics on the part of the creature. Water wraiths often express likes and dislikes with an outward display of color: bright red is frequently associated with hunger, and dull green represents dislike or lack of interest. Some small communities in Katapesh and Osirion actually utilize water wraiths in a primitive system of jurisprudence. The authorities release the accused into a pen with the creatures, then interpret the reactions of the lizards as signs of guilt or innocence. All too frequently, the wraiths declare the accused innocent by virtue of being delicious. Water wraiths find full-blooded elves to be unpalatable, but show no aversion to their half-elven cousins. Water wraiths are not limited to changing color in response to base drives, however. Sneaky and cunning, they do not hesitate to blend into their surroundings despite their emotional state if it affords them an advantage in hunting.&lt;/p&gt;&lt;/h4&gt;&lt;/div&gt;</t>
  </si>
  <si>
    <t>Whirlmaw</t>
  </si>
  <si>
    <t>darkvision 60 ft., keen sight, tremorsense 30 ft.; Perception +8</t>
  </si>
  <si>
    <t>10 ft., burrow 10 ft., fly 90 ft. (perfect)</t>
  </si>
  <si>
    <t>bite +16 (2d6+9 plus burrowing bite)</t>
  </si>
  <si>
    <t>flying charge</t>
  </si>
  <si>
    <t>Str 23, Dex 22, Con 18, Int 3, Wis 10, Cha 3</t>
  </si>
  <si>
    <t>Flyby Attack, Hover, Improved Initiative, Power Attack, Weapon Focus (bite), Wingover</t>
  </si>
  <si>
    <t>Fly +18, Perception +8, Stealth +15</t>
  </si>
  <si>
    <t>dust cloud</t>
  </si>
  <si>
    <t>solitary or flight (2-9)</t>
  </si>
  <si>
    <t>none (eye gems worth 300 gp each)</t>
  </si>
  <si>
    <t>This creature glides on undulating folds of leathery skin. Its spinning, circular mouth is lined with rows of razor-sharp teeth.</t>
  </si>
  <si>
    <t>Burrowing Bite (Ex) If a whirlmaw successful hits a Small or larger creature with its bite attack, it immediately attempts to start a grapple as a free action with a +4 bonus on the grapple check. If the grapple check is successful, the whirlmaw's spinning, sawlike mouth immediately begins to burrow into the flesh of the creature, dealing 4d6+12 points of damage per round until the grapple is broken.  Dust Cloud (Ex) By rapidly beating the leathery flaps of skin attached along its body, a whirlmaw can raise a cloud of debris while using its Hover feat just as if it were a Large creature.  Flying Charge (Ex) When a whirlmaw makes a charge attack while flying, it gains a +4 bonus on its attack roll (rather than the normal +2 bonus), and does not take the normal -2 penalty to Armor Class.  Keen Sight (Ex) A whirlmaw is extremely sharp-sighted. It takes only half the penalty on Perception checks for distance, and can see creatures in open terrain clearly from up to a mile away.</t>
  </si>
  <si>
    <t>Predators of the deep desert, whirlmaws are just one of the many dangers posed to those who travel the dry wastes of inner Rahadoum. Little more than flying eaters, these creatures rise singly or in flights, and attack all other living creatures that enter their territory. They are equally at home nestled in shallow burrows beneath sand dunes or resting in the rocky crevices of mountains. When they hunt, they soar upon the high thermals and keep an eye out for potential prey through the stony orbs that serve as their eyes.  These bizarre hunters prefer to burrow into the torsos of their victims and consume the blood-rich organs, leaving the corpses' peripheral parts for scavengers. Few that encounter these vicious predators live to tell of it. The skeletal remains of whirlmaws' victims can be identified by the suspiciously circular sections of their torsos missing where the creatures burrowed through and consumed the flesh, bone, and organs in their entirety.  The green, gemlike eyes of a whirlmaw are prized by those who seek exotic and dangerous treasures in the desert. It is speculated by some that these mystical orbs are the source of the whirlmaw's natural fire immunity, and alchemists and wizards often use them as components in creating magic items that bestow that form of energy resistance.</t>
  </si>
  <si>
    <t>&lt;link rel="stylesheet"href="PF.css"&gt;&lt;div&gt;&lt;h2&gt;Whirlmaw&lt;/h2&gt;&lt;h3&gt;&lt;i&gt;This creature glides on undulating folds of leathery skin. Its spinning, circular mouth is lined with rows of razor-sharp teeth.&lt;/i&gt;&lt;/h3&gt;&lt;br&gt;&lt;/div&gt;&lt;div class="heading"&gt;&lt;p class="alignleft"&gt;Whirlmaw&lt;/p&gt;&lt;p class="alignright"&gt;CR 8&lt;/p&gt;&lt;div style="clear: both;"&gt;&lt;/div&gt;&lt;/div&gt;&lt;div&gt;&lt;h5&gt;&lt;b&gt;XP &lt;/b&gt;4,800&lt;/h5&gt;&lt;h5&gt;N Medium aberration &lt;/h5&gt;&lt;h5&gt;&lt;b&gt;Init &lt;/b&gt;+10; &lt;b&gt;Senses &lt;/b&gt;darkvision 60 ft., keen sight, tremorsense 30 ft.; Perception +8&lt;/h5&gt;&lt;/div&gt;&lt;hr/&gt;&lt;div&gt;&lt;h5&gt;&lt;b&gt;DEFENSE&lt;/b&gt;&lt;/h5&gt;&lt;/div&gt;&lt;hr/&gt;&lt;div&gt;&lt;h5&gt;&lt;b&gt;AC &lt;/b&gt;20, touch 16, flat-footed 14 (+6 Dex, +4 natural)&lt;/h5&gt;&lt;h5&gt;&lt;b&gt;hp &lt;/b&gt;102 (12d8+48)&lt;/h5&gt;&lt;h5&gt;&lt;b&gt;Fort &lt;/b&gt;+8, &lt;b&gt;Ref &lt;/b&gt;+10, &lt;b&gt;Will &lt;/b&gt;+8&lt;/h5&gt;&lt;h5&gt;&lt;b&gt;Immune &lt;/b&gt;fire&lt;/h5&gt;&lt;/div&gt;&lt;hr/&gt;&lt;div&gt;&lt;h5&gt;&lt;b&gt;OFFENSE&lt;/b&gt;&lt;/h5&gt;&lt;/div&gt;&lt;hr/&gt;&lt;div&gt;&lt;h5&gt;&lt;b&gt;Spd &lt;/b&gt;10 ft., burrow 10 ft., fly 90 ft. (perfect)&lt;/h5&gt;&lt;h5&gt;&lt;b&gt;Melee &lt;/b&gt;bite +16 (2d6+9 plus burrowing bite)&lt;/h5&gt;&lt;h5&gt;&lt;b&gt;Space &lt;/b&gt;5 ft.; &lt;b&gt;Reach &lt;/b&gt;5 ft.&lt;/h5&gt;&lt;h5&gt;&lt;b&gt;Special Attacks &lt;/b&gt;flying charge&lt;/h5&gt;&lt;/div&gt;&lt;hr/&gt;&lt;div&gt;&lt;h5&gt;&lt;b&gt;STATISTICS&lt;/b&gt;&lt;/h5&gt;&lt;/div&gt;&lt;hr/&gt;&lt;div&gt;&lt;h5&gt;&lt;b&gt;Str &lt;/b&gt;23, &lt;b&gt;Dex &lt;/b&gt;22, &lt;b&gt;Con &lt;/b&gt;18, &lt;b&gt;Int &lt;/b&gt; 3, &lt;b&gt;Wis &lt;/b&gt;10, &lt;b&gt;Cha &lt;/b&gt;3&lt;/h5&gt;&lt;h5&gt;&lt;b&gt;Base Atk &lt;/b&gt;+9; &lt;b&gt;CMB &lt;/b&gt;+15; &lt;b&gt;CMD &lt;/b&gt;31 (can't be tripped)&lt;/h5&gt;&lt;h5&gt;&lt;b&gt;Feats &lt;/b&gt;Flyby Attack, Hover, Improved Initiative, Power Attack, Weapon Focus (bite), Wingover&lt;/h5&gt;&lt;h5&gt;&lt;b&gt;Skills &lt;/b&gt;Fly +18, Perception +8, Stealth +15&lt;/h5&gt;&lt;h5&gt;&lt;b&gt;SQ &lt;/b&gt;dust cloud&lt;/h5&gt;&lt;/div&gt;&lt;hr/&gt;&lt;div&gt;&lt;h5&gt;&lt;b&gt;ECOLOGY&lt;/b&gt;&lt;/h5&gt;&lt;/div&gt;&lt;hr/&gt;&lt;div&gt;&lt;h5&gt;&lt;b&gt;Environment &lt;/b&gt; warm deserts (Rahadoum)&lt;/h5&gt;&lt;h5&gt;&lt;b&gt;Organization &lt;/b&gt;solitary or flight (2-9)&lt;/h5&gt;&lt;h5&gt;&lt;b&gt;Treasure &lt;/b&gt;none (eye gems worth 300 gp each)&lt;/h5&gt;&lt;/div&gt;&lt;hr/&gt;&lt;div&gt;&lt;h5&gt;&lt;b&gt;SPECIAL ABILITIES&lt;/b&gt;&lt;/h5&gt;&lt;/div&gt;&lt;hr/&gt;&lt;div&gt;&lt;/h5&gt;&lt;h5&gt;&lt;b&gt;Burrowing Bite (Ex)&lt;/b&gt; If a whirlmaw successful hits a Small or larger creature with its bite attack, it immediately attempts to start a grapple as a free action with a +4 bonus on the grapple check. If the grapple check is successful, the whirlmaw's spinning, sawlike mouth immediately begins to burrow into the flesh of the creature, dealing 4d6+12 points of damage per round until the grapple is broken.  &lt;/h5&gt;&lt;h5&gt;&lt;b&gt;Dust Cloud (Ex)&lt;/b&gt; By rapidly beating the leathery flaps of skin attached along its body, a whirlmaw can raise a cloud of debris while using its Hover feat just as if it were a Large creature.  &lt;/h5&gt;&lt;h5&gt;&lt;b&gt;Flying Charge (Ex)&lt;/b&gt; When a whirlmaw makes a charge attack while flying, it gains a +4 bonus on its attack roll (rather than the normal +2 bonus), and does not take the normal -2 penalty to Armor Class.  &lt;/h5&gt;&lt;h5&gt;&lt;b&gt;Keen Sight (Ex)&lt;/b&gt; A whirlmaw is extremely sharp-sighted. It takes only half the penalty on Perception checks for distance, and can see creatures in open terrain clearly from up to a mile away.&lt;/h5&gt;&lt;/div&gt;&lt;br&gt;&lt;div&gt;&lt;h4&gt;&lt;p&gt;&lt;p&gt;Predators of the deep desert, whirlmaws are just one of the many dangers posed to those who travel the dry wastes of inner Rahadoum. Little more than flying eaters, these creatures rise singly or in flights, and attack all other living creatures that enter their territory. They are equally at home nestled in shallow burrows beneath sand dunes or resting in the rocky crevices of mountains. When they hunt, they soar upon the high thermals and keep an eye out for potential prey through the stony orbs that serve as their eyes.  These bizarre hunters prefer to burrow into the torsos of their victims and consume the blood-rich organs, leaving the corpses' peripheral parts for scavengers. Few that encounter these vicious predators live to tell of it. The skeletal remains of whirlmaws' victims can be identified by the suspiciously circular sections of their torsos missing where the creatures burrowed through and consumed the flesh, bone, and organs in their entirety.  The green, gemlike eyes of a whirlmaw are prized by those who seek exotic and dangerous treasures in the desert. It is speculated by some that these mystical orbs are the source of the whirlmaw's natural fire immunity, and alchemists and wizards often use them as components in creating magic items that bestow that form of energy resistance.&lt;/p&gt;&lt;/h4&gt;&lt;/div&gt;</t>
  </si>
  <si>
    <t>Woundwyrm</t>
  </si>
  <si>
    <t>blindsight 60 ft.; Perception +22</t>
  </si>
  <si>
    <t>(+1 Dex, +1 dodge, +20 natural, -2 size)</t>
  </si>
  <si>
    <t>Fort +17, Ref +12, Will +12</t>
  </si>
  <si>
    <t>10/good or lawful</t>
  </si>
  <si>
    <t>acid, dragon traits, gaze attacks, illusions, magic paralysis and sleep, poison, polymorph, visual effects</t>
  </si>
  <si>
    <t>30 ft., burrow 30 ft., fly 60 ft. (average), swim 30 ft.</t>
  </si>
  <si>
    <t>bite +26 (2d8+10), 2 claws +26 (2d6+10), tail slap +21 (2d8+5), 2 wings +21 (1d8+5)</t>
  </si>
  <si>
    <t>breath weapon (100-ft. line, 16d6, Reflex DC 25 for half, usable every 1d4 rounds), entropic breath, maw of the Abyss</t>
  </si>
  <si>
    <t>Spell-Like Abilities (CL 18th; concentration +23)  Constant-entropic shield, freedom of movement   1/day-polymorph any object (DC 23)</t>
  </si>
  <si>
    <t>Str 31, Dex 13, Con 22, Int 14, Wis 13, Cha 20</t>
  </si>
  <si>
    <t>Blind-Fight, Critical Focus, Dodge, Flyby Attack, Improved Initiative, Power Attack, Snatch, Staggering Critical, Stunning Critical</t>
  </si>
  <si>
    <t>Acrobatics +19, Bluff +18, Diplomacy +15, Fly +18, Intimidate +26, Knowledge (planes) +23, Perception +22, Spellcraft +23, Survival +22, Swim +22</t>
  </si>
  <si>
    <t>This massive, eyeless draconic creature is covered in purple-hued scales and sharp, spiky protrusions.</t>
  </si>
  <si>
    <t>Entropic Breath (Su) Instead of a line of acid, a woundwyrm can exhale a 30-foot cone of acid fog (as the spell) that persists for 1 minute. Any creature that begins its turn within the entropic breath becomes confused (Will DC 25 negates) for as long as it remains within the cloud and for 1d6 rounds thereafter.  Maw of the Abyss (Su) As a full-round action, a woundwyrm can attempt to suck creatures and unattended objects in a 15-foot cone into a vortex in its maw. This acts as a drag combat maneuver (CMB +30) against creatures, and acts as a Strength check with a +10 bonus to break objects. Unattended objects weighing less than 100 pounds are automatically drawn into its maw. Creatures and objects alike take 1d12 points of sonic damage per round within the cone. While using this ability, a woundwyrm cannot speak, use its breath weapon, or make attacks or attacks of opportunity with its bite attack.</t>
  </si>
  <si>
    <t>Woundwyrms are ferocious predators native to the corrupted landscape of the Worldwound. They are equally at home in sea and sky, above the ground and below it. Oozing deliquescence seeps from between their cracked, rocky scales, and a constant fume of rainbow hues drifts out of their gullets, save when they inhale and ingest the very substance of disintegrating reality.</t>
  </si>
  <si>
    <t>&lt;link rel="stylesheet"href="PF.css"&gt;&lt;div&gt;&lt;h2&gt;Woundwyrm&lt;/h2&gt;&lt;h3&gt;&lt;i&gt;This massive, eyeless draconic creature is covered in purple-hued scales and sharp, spiky protrusions.&lt;/i&gt;&lt;/h3&gt;&lt;br&gt;&lt;/div&gt;&lt;div class="heading"&gt;&lt;p class="alignleft"&gt;Woundwyrm&lt;/p&gt;&lt;p class="alignright"&gt;CR 15&lt;/p&gt;&lt;div style="clear: both;"&gt;&lt;/div&gt;&lt;/div&gt;&lt;div&gt;&lt;h5&gt;&lt;b&gt;XP &lt;/b&gt;51,200&lt;/h5&gt;&lt;h5&gt;CE Huge dragon (chaotic, evil)&lt;/h5&gt;&lt;h5&gt;&lt;b&gt;Init &lt;/b&gt;+5; &lt;b&gt;Senses &lt;/b&gt;blindsight 60 ft.; Perception +22&lt;/h5&gt;&lt;/div&gt;&lt;hr/&gt;&lt;div&gt;&lt;h5&gt;&lt;b&gt;DEFENSE&lt;/b&gt;&lt;/h5&gt;&lt;/div&gt;&lt;hr/&gt;&lt;div&gt;&lt;h5&gt;&lt;b&gt;AC &lt;/b&gt;30, touch 10, flat-footed 28 (+1 Dex, +1 dodge, +20 natural, -2 size)&lt;/h5&gt;&lt;h5&gt;&lt;b&gt;hp &lt;/b&gt;225 (18d12+108)&lt;/h5&gt;&lt;h5&gt;&lt;b&gt;Fort &lt;/b&gt;+17, &lt;b&gt;Ref &lt;/b&gt;+12, &lt;b&gt;Will &lt;/b&gt;+12&lt;/h5&gt;&lt;h5&gt;&lt;b&gt;DR &lt;/b&gt;10/good or lawful; &lt;b&gt;Immune &lt;/b&gt;acid, dragon traits, gaze attacks, illusions, magic paralysis and sleep, poison, polymorph, visual effects; &lt;b&gt;SR &lt;/b&gt;26&lt;/h5&gt;&lt;/div&gt;&lt;hr/&gt;&lt;div&gt;&lt;h5&gt;&lt;b&gt;OFFENSE&lt;/b&gt;&lt;/h5&gt;&lt;/div&gt;&lt;hr/&gt;&lt;div&gt;&lt;h5&gt;&lt;b&gt;Spd &lt;/b&gt;30 ft., burrow 30 ft., fly 60 ft. (average), swim 30 ft.&lt;/h5&gt;&lt;h5&gt;&lt;b&gt;Melee &lt;/b&gt;bite +26 (2d8+10), 2 claws +26 (2d6+10), tail slap +21 (2d8+5), 2 wings +21 (1d8+5)&lt;/h5&gt;&lt;h5&gt;&lt;b&gt;Space &lt;/b&gt;15 ft.; &lt;b&gt;Reach &lt;/b&gt;10 ft. (15 ft. with bite)&lt;/h5&gt;&lt;h5&gt;&lt;b&gt;Special Attacks &lt;/b&gt;breath weapon (100-ft. line, 16d6, Reflex DC 25 for half, usable every 1d4 rounds), entropic breath, maw of the Abyss&lt;/h5&gt;&lt;h5&gt;&lt;b&gt;Spell-Like Abilities&lt;/b&gt; (CL 18th; concentration +23)  &lt;/br&gt;Constant&amp;mdash;&lt;i&gt;entropic shield&lt;/i&gt;, &lt;i&gt;freedom of movement&lt;/i&gt; &lt;/br&gt;1/day&amp;mdash;&lt;i&gt;polymorph any object&lt;/i&gt; (DC 23)&lt;/h5&gt;&lt;/h5&gt;&lt;/div&gt;&lt;hr/&gt;&lt;div&gt;&lt;h5&gt;&lt;b&gt;STATISTICS&lt;/b&gt;&lt;/h5&gt;&lt;/div&gt;&lt;hr/&gt;&lt;div&gt;&lt;h5&gt;&lt;b&gt;Str &lt;/b&gt;31, &lt;b&gt;Dex &lt;/b&gt;13, &lt;b&gt;Con &lt;/b&gt;22, &lt;b&gt;Int &lt;/b&gt; 14, &lt;b&gt;Wis &lt;/b&gt;13, &lt;b&gt;Cha &lt;/b&gt;20&lt;/h5&gt;&lt;h5&gt;&lt;b&gt;Base Atk &lt;/b&gt;+18; &lt;b&gt;CMB &lt;/b&gt;+30; &lt;b&gt;CMD &lt;/b&gt;42 (46 vs. trip)&lt;/h5&gt;&lt;h5&gt;&lt;b&gt;Feats &lt;/b&gt;Blind-Fight, Critical Focus, Dodge, Flyby Attack, Improved Initiative, Power Attack, Snatch, Staggering Critical, Stunning Critical&lt;/h5&gt;&lt;h5&gt;&lt;b&gt;Skills &lt;/b&gt;Acrobatics +19, Bluff +18, Diplomacy +15, Fly +18, Intimidate +26, Knowledge (planes) +23, Perception +22, Spellcraft +23, Survival +22, Swim +22&lt;/h5&gt;&lt;h5&gt;&lt;b&gt;Languages &lt;/b&gt;Abyssal, Common, Draconic&lt;/h5&gt;&lt;/div&gt;&lt;hr/&gt;&lt;div&gt;&lt;h5&gt;&lt;b&gt;ECOLOGY&lt;/b&gt;&lt;/h5&gt;&lt;/div&gt;&lt;hr/&gt;&lt;div&gt;&lt;h5&gt;&lt;b&gt;Environment &lt;/b&gt; any (the Worldwound)&lt;/h5&gt;&lt;h5&gt;&lt;b&gt;Organization &lt;/b&gt;solitary&lt;/h5&gt;&lt;h5&gt;&lt;b&gt;Treasure &lt;/b&gt;triple&lt;/h5&gt;&lt;/div&gt;&lt;hr/&gt;&lt;div&gt;&lt;h5&gt;&lt;b&gt;SPECIAL ABILITIES&lt;/b&gt;&lt;/h5&gt;&lt;/div&gt;&lt;hr/&gt;&lt;div&gt;&lt;/h5&gt;&lt;h5&gt;&lt;b&gt;Entropic Breath (Su)&lt;/b&gt; Instead of a line of acid, a woundwyrm can exhale a 30-foot cone of &lt;i&gt;acid fog&lt;/i&gt; (as the spell) that persists for 1 minute. Any creature that begins its turn within the entropic breath becomes confused (Will DC 25 negates) for as long as it remains within the cloud and for 1d6 rounds thereafter.  &lt;/h5&gt;&lt;h5&gt;&lt;b&gt;Maw of the Abyss (Su)&lt;/b&gt; As a full-round action, a woundwyrm can attempt to suck creatures and unattended objects in a 15-foot cone into a vortex in its maw. This acts as a drag combat maneuver (CMB +30) against creatures, and acts as a Strength check with a +10 bonus to break objects. Unattended objects weighing less than 100 pounds are automatically drawn into its maw. Creatures and objects alike take 1d12 points of sonic damage per round within the cone. While using this ability, a woundwyrm cannot speak, use its breath weapon, or make attacks or attacks of opportunity with its bite attack.&lt;/h5&gt;&lt;/div&gt;&lt;br&gt;&lt;div&gt;&lt;h4&gt;&lt;p&gt;&lt;p&gt;Woundwyrms are ferocious predators native to the corrupted landscape of the Worldwound. They are equally at home in sea and sky, above the ground and below it. Oozing deliquescence seeps from between their cracked, rocky scales, and a constant fume of rainbow hues drifts out of their gullets, save when they inhale and ingest the very substance of disintegrating reality.&lt;/p&gt;&lt;/h4&gt;&lt;/div&gt;</t>
  </si>
  <si>
    <t>Zelishkar</t>
  </si>
  <si>
    <t>(daemon, evil, extraplanar, fire)</t>
  </si>
  <si>
    <t>darkvision 60 ft., scent, true seeing; Perception +33</t>
  </si>
  <si>
    <t>39, touch 13, flat-footed 35</t>
  </si>
  <si>
    <t>(+11 armor, +3 Dex, +1 dodge, +15 natural, -1 size)</t>
  </si>
  <si>
    <t>(24d10+264)</t>
  </si>
  <si>
    <t>Fort +19, Ref +19, Will +20</t>
  </si>
  <si>
    <t>blur (20% miss chance)</t>
  </si>
  <si>
    <t>ability damage, acid, charm and compulsion effects, death effects, disease, fire, poison</t>
  </si>
  <si>
    <t>bite +34 (1d8+11 plus 2d6 fire), 2 claws +35 (1d10+11/19-20 plus 2d6 fire)</t>
  </si>
  <si>
    <t>bitter flames, corpse cremation, incandescent body, incendiary grasp, pounce, rake (2 claws +35, 1d10+11 plus 2d6 fire)</t>
  </si>
  <si>
    <t>Spell-Like Abilities (CL 24th; concentration +30)  Constant-blur, true seeing, unholy aura (DC 24)  At Will-blistering invectiveUC (DC 18), dispel good (DC 21), fire shield, mass charm monster (creatures of the fire subtype only) (DC 24)  3/day-empowered fire storm (DC 24), incendiary cloud (DC 24), quickened contagious flameAPG, siroccoAPG (DC 22)  1/day-summon (level 9, 2 fiendish elder fire elementals or any daemon of 20 Hit Dice or fewer 100%)</t>
  </si>
  <si>
    <t>Str 33, Dex 21, Con 32, Int 17, Wis 22, Cha 23</t>
  </si>
  <si>
    <t>Blind-Fight, Charge ThroughAPG, Combat Reflexes, Dodge, Empower Spell-Like Ability ( fire storm), Greater Overrun, Improved Critical (claw), Improved Overrun, Mobility, Power Attack, Quicken Spell-Like Ability (contagious flame), Weapon Focus (claw)</t>
  </si>
  <si>
    <t>Acrobatics +29, Bluff +20, Diplomacy +20, Fly +26, Intimidate +33, Knowledge (planes) +30, Perception +33, Sense Motive +29, Spellcraft +24, Stealth +25, Survival +27</t>
  </si>
  <si>
    <t>Abyssal, Common, Ignan, Infernal; telepathy 300 ft.</t>
  </si>
  <si>
    <t>daemonic harbinger traits</t>
  </si>
  <si>
    <t xml:space="preserve"> any (Osirion)</t>
  </si>
  <si>
    <t>triple (+5 breastplate, other treasure)</t>
  </si>
  <si>
    <t>This fiendish figure appears to be shaped from pure flame with a feline face. Three wicked tongues dart from the creature's mouth.</t>
  </si>
  <si>
    <t>Bitter Flames (Su) Whenever Zelishkar deals fire damage with any attack or effect, half of the damage is fire damage and the other half is untyped damage, similar to a flame strike spell. In addition, creatures that fail a save against any fire effect Zelishkar creates are sickened for 1 minute. Those damaged by his melee attacks or by fire effects that allow no save are instead sickened for 1 round per attack. This duration stacks.  Corpse Cremation (Su) Whenever Zelishkar reduces a living creature to negative hit points, as a swift action he can turn its body to ashes and feed upon the target's life force, as death knell (Will DC 28 negates). Whenever Zelishkar slays a creature with any attack or ability, the creature's corpse is reduced to ashes (treat as disintegrate).  Daemonic Harbinger Traits A daemonic harbinger is a powerful daemon that has not yet made the full transition from unique daemon to a horseman. It possesses several traits, as summarized here.  • Immunity to acid, charm and compulsion effects, death effects, disease, and poison.  • Resistance to cold 30, electricity 30, and fire 30.  • Telepathy 300 feet.  • The harbinger's natural weapons, as well as any weapon it wields, are treated as evil and lawful for the purpose of overcoming damage reduction.  • The harbinger can grant spells to its worshipers. Granting spells does not require any specific action on its behalf. Zelishkar grants access to the domains of Evil, Law, Magic, and Trickery. His favored weapon is the quarterstaff.  Incandescent Body (Su) As a free action, Zelishkar can cause his body to erupt into white-hot flame. He sheds light as bright as a daylight spell, and dazzles any creature that does not avert its gaze. Creatures with the fire subtype are immune to this dazzling effect. Zelishkar can dim his flames to burning black shadows as a free action, suppressing the dazzling effect and allowing him to use Stealth without penalty.  Incendiary Grasp (Su) If Zelishkar hits a target with more than one natural weapon in the same round, the fire damage from each hit is combined as if from a single attack for the purpose of overcoming effects that provide resistance to fire. In addition, if Zelishkar succeeds at a grapple combat maneuver, as a swift action he can suppress any fire resistance or immunity the target possesses until the beginning of Zelishkar's next turn. Creatures with the fire subtype are immune to this effect, unless that subtype is granted by a temporary magical effect or magic item.</t>
  </si>
  <si>
    <t>The dread Zelishkar of the Bitter Flame is a figure much feared on the crumbling plains of Abaddon and across the multiverse. A monstrous feline in shape but seemingly sculpted of lurid crimson flame, Zelishkar is girded with a crest and cuirass of infernally strengthened obsidian, shaved to razor thinness yet losing none of its terrible strength. His eyes are jet-black pits that mirror his armor, though pinpoints of awful orange radiance gleam deep within. He is surrounded always by a heat shimmer that diffuses his blinding radiance. Zelishkar is reputed to sense the presence of his prey by the tiniest variations in temperature, tracking the movements of creatures both seen and unseen before he pounces. His own fires burn with a hellish uncleanness, tainting even those who thought themselves proofed against his flames and rapidly consuming their body and soul, leaving nothing behind but befouled ashes.  Zelishkar is feared as much for his incisive tactical acumen as for his dreadful and terrifying powers in close combat. He has single-handedly withered and despoiled cities and farmlands when summoned in the name of his daemonic mistress-Szuriel, patron of war and suffering. She forged Zelishkar's form in the deepest pits of the Cinder Furnace as her terrifying harbinger, embodying the hopeless misery of funeral pyres that consume and cremate the dead in the wake of the war that she brings. He proved so adept that she judged him worthy to transcend his purpose, and he has come to embody all of the hateful and sadistic purposes that fire serves. His name is invoked now by torturers and inquisitors alike as they consign their hapless captives to the ultimate agonies of being burned alive, and even by arsonists both petty and grand. All twisted souls who love nothing more than to see the world burn offer up silent praises to Zelishkar in their hearts; even if they never speak his name, the hate that burns within them is a sweet savor in his nostrils.  Zelishkar was summoned to Golarion in ancient times, during the height of Osirion's empire, and he led legions of flaming minions against the enemies of the Pharaoh of Forgotten Plagues, notably the Jistka Imperium. In a twist of supreme hubris, the Pharaoh of Forgotten Plagues turned against his summoned ally after several successful campaigns, and chose Zelishkar to be the test subject of his grandest experiment yet. The Osirian king had just finished construction of a grand labyrinth south of the Alamein Peninsula, and in a display of prideful foolishness ordered Zelishkar to be imprisoned within to prove the infallibility of his maze. It took the efforts of an entire army of summoned genies to lock the daemonic harbinger away beneath the desert's churning sands, but his imprisonment was absolute with the aid of an ancient efreeti and a legendary artifact known as the Bottle of the Bound.  Through all the long millennia since, Zelishkar and the remnant of his host have remained imprisoned beneath the Labyrinth of Shiman-Sekh, the city founded by the Song Pharaoh upon her victory over the Pharaoh of Forgotten Plagues years after Zelishkar's detention. He has emerged from his prison but once, when Szuriel and the ironically named Incorruptible Pharaoh joined to loose his fiery fury upon one of the sky-cities of Shory. His destructive rampage could not be contained, however, and he devastated several cities and oases of western Osirion before he and his host were finally bound back within their prison. There he remains, plotting burning vengeance upon Osirion and all of Golarion for his ages of durance vile.</t>
  </si>
  <si>
    <t>&lt;link rel="stylesheet"href="PF.css"&gt;&lt;div&gt;&lt;h2&gt;Zelishkar Of The Bitter Flame&lt;/h2&gt;&lt;h3&gt;&lt;i&gt;This fiendish figure appears to be shaped from pure flame with a feline face. Three wicked tongues dart from the creature's mouth.&lt;/i&gt;&lt;/h3&gt;&lt;br&gt;&lt;/div&gt;&lt;div class="heading"&gt;&lt;p class="alignleft"&gt;Zelishkar&lt;/p&gt;&lt;p class="alignright"&gt;CR 21&lt;/p&gt;&lt;div style="clear: both;"&gt;&lt;/div&gt;&lt;/div&gt;&lt;div&gt;&lt;h5&gt;&lt;b&gt;XP &lt;/b&gt;409,600&lt;/h5&gt;&lt;h5&gt;NE Large outsider (daemon, evil, extraplanar, &lt;i&gt;fire&lt;/i&gt;)&lt;/h5&gt;&lt;h5&gt;&lt;b&gt;Init &lt;/b&gt;+5; &lt;b&gt;Senses &lt;/b&gt;darkvision 60 ft., scent, &lt;i&gt;true seeing&lt;/i&gt;; Perception +33&lt;/h5&gt;&lt;h5&gt;&lt;b&gt;Aura &lt;/b&gt;&lt;i&gt;unholy aura&lt;/i&gt;&lt;/h5&gt;&lt;/div&gt;&lt;hr/&gt;&lt;div&gt;&lt;h5&gt;&lt;b&gt;DEFENSE&lt;/b&gt;&lt;/h5&gt;&lt;/div&gt;&lt;hr/&gt;&lt;div&gt;&lt;h5&gt;&lt;b&gt;AC &lt;/b&gt;39, touch 13, flat-footed 35 (+11 armor, +3 Dex, +1 dodge, +15 natural, -1 size)&lt;/h5&gt;&lt;h5&gt;&lt;b&gt;hp &lt;/b&gt;396 (24d10+264)&lt;/h5&gt;&lt;h5&gt;&lt;b&gt;Fort &lt;/b&gt;+19, &lt;b&gt;Ref &lt;/b&gt;+19, &lt;b&gt;Will &lt;/b&gt;+20&lt;/h5&gt;&lt;h5&gt;&lt;b&gt;Defensive Abilities &lt;/b&gt;blur (20% miss chance); &lt;b&gt;Immune &lt;/b&gt;ability damage, acid, charm and compulsion effects, death effects, disease, fire, poison; &lt;b&gt;Resist &lt;/b&gt;cold 30, electricity 30; &lt;b&gt;SR &lt;/b&gt;32&lt;/h5&gt;&lt;h5&gt;&lt;b&gt;Weaknesses &lt;/b&gt;vulnerable to cold&lt;/h5&gt;&lt;/div&gt;&lt;hr/&gt;&lt;div&gt;&lt;h5&gt;&lt;b&gt;OFFENSE&lt;/b&gt;&lt;/h5&gt;&lt;/div&gt;&lt;hr/&gt;&lt;div&gt;&lt;h5&gt;&lt;b&gt;Spd &lt;/b&gt;30 ft., fly 60 ft. (perfect)&lt;/h5&gt;&lt;h5&gt;&lt;b&gt;Melee &lt;/b&gt;bite +34 (1d8+11 plus 2d6 &lt;i&gt;fire&lt;/i&gt;), 2 claws +35 (1d10+11/19-20 plus 2d6 &lt;i&gt;fire&lt;/i&gt;)&lt;/h5&gt;&lt;h5&gt;&lt;b&gt;Space &lt;/b&gt;10 ft.; &lt;b&gt;Reach &lt;/b&gt;10 ft.&lt;/h5&gt;&lt;h5&gt;&lt;b&gt;Special Attacks &lt;/b&gt;bitter flames, corpse cremation, incandescent body, incendiary grasp, pounce, rake (2 claws +35, 1d10+11 plus 2d6 &lt;i&gt;fire&lt;/i&gt;)&lt;/h5&gt;&lt;h5&gt;&lt;b&gt;Spell-Like Abilities&lt;/b&gt; (CL 24th; concentration +30)  &lt;/br&gt;Constant&amp;mdash;&lt;i&gt;blur&lt;/i&gt;, &lt;i&gt;true seeing&lt;/i&gt;, &lt;i&gt;unholy aura&lt;/i&gt; (DC 24) &lt;/br&gt;At Will&amp;mdash;&lt;i&gt;blistering&lt;/i&gt; invective&lt;sup&gt;UC&lt;/sup&gt; (DC 18), &lt;i&gt;dispel good&lt;/i&gt; (DC 21), &lt;i&gt;&lt;i&gt;fire&lt;/i&gt; shield&lt;/i&gt;, &lt;i&gt;mass charm monster&lt;/i&gt; (creatures of the &lt;i&gt;fire&lt;/i&gt; subtype only) (DC 24) &lt;/br&gt;3/day&amp;mdash;empowered &lt;i&gt;&lt;i&gt;fire&lt;/i&gt; storm&lt;/i&gt; (DC 24), &lt;i&gt;incendiary cloud&lt;/i&gt; (DC 24), quickened &lt;i&gt;contagious&lt;/i&gt; flame&lt;sup&gt;APG&lt;/sup&gt;, sirocco&lt;sup&gt;APG&lt;/sup&gt; (DC 22) &lt;/br&gt;1/day&amp;mdash;summon (level 9, 2 fiendish elder &lt;i&gt;fire&lt;/i&gt; elementals or any daemon of 20 Hit Dice or fewer 100%)&lt;/h5&gt;&lt;/h5&gt;&lt;/div&gt;&lt;hr/&gt;&lt;div&gt;&lt;h5&gt;&lt;b&gt;STATISTICS&lt;/b&gt;&lt;/h5&gt;&lt;/div&gt;&lt;hr/&gt;&lt;div&gt;&lt;h5&gt;&lt;b&gt;Str &lt;/b&gt;33, &lt;b&gt;Dex &lt;/b&gt;21, &lt;b&gt;Con &lt;/b&gt;32, &lt;b&gt;Int &lt;/b&gt; 17, &lt;b&gt;Wis &lt;/b&gt;22, &lt;b&gt;Cha &lt;/b&gt;23&lt;/h5&gt;&lt;h5&gt;&lt;b&gt;Base Atk &lt;/b&gt;+24; &lt;b&gt;CMB &lt;/b&gt;+36; &lt;b&gt;CMD &lt;/b&gt;52&lt;/h5&gt;&lt;h5&gt;&lt;b&gt;Feats &lt;/b&gt;Blind-Fight, Charge Through&lt;sup&gt;APG&lt;/sup&gt;, Combat Reflexes, Dodge, Empower Spell-Like Ability ( &lt;i&gt;&lt;i&gt;fire&lt;/i&gt; storm&lt;/i&gt;), Greater Overrun, Improved Critical (claw), Improved Overrun, Mobility, Power Attack, Quicken Spell-Like Ability (&lt;i&gt;contagious&lt;/i&gt; flame), Weapon Focus (claw)&lt;/h5&gt;&lt;h5&gt;&lt;b&gt;Skills &lt;/b&gt;Acrobatics +29, Bluff +20, Diplomacy +20, Fly +26, Intimidate +33, Knowledge (planes) +30, Perception +33, Sense Motive +29, Spellcraft +24, Stealth +25, Survival +27&lt;/h5&gt;&lt;h5&gt;&lt;b&gt;Languages &lt;/b&gt;Abyssal, Common, Ignan, Infernal; telepathy 300 ft.&lt;/h5&gt;&lt;h5&gt;&lt;b&gt;SQ &lt;/b&gt;daemonic harbinger traits&lt;/h5&gt;&lt;/div&gt;&lt;hr/&gt;&lt;div&gt;&lt;h5&gt;&lt;b&gt;ECOLOGY&lt;/b&gt;&lt;/h5&gt;&lt;/div&gt;&lt;hr/&gt;&lt;div&gt;&lt;h5&gt;&lt;b&gt;Environment &lt;/b&gt; any (Osirion)&lt;/h5&gt;&lt;h5&gt;&lt;b&gt;Organization &lt;/b&gt;solitary&lt;/h5&gt;&lt;h5&gt;&lt;b&gt;Treasure &lt;/b&gt;triple (&lt;i&gt;+5 breastplate&lt;/i&gt;, other treasure)&lt;/h5&gt;&lt;/div&gt;&lt;hr/&gt;&lt;div&gt;&lt;h5&gt;&lt;b&gt;SPECIAL ABILITIES&lt;/b&gt;&lt;/h5&gt;&lt;/div&gt;&lt;hr/&gt;&lt;div&gt;&lt;/h5&gt;&lt;h5&gt;&lt;b&gt;Bitter Flames (Su)&lt;/b&gt; Whenever Zelishkar deals &lt;i&gt;fire&lt;/i&gt; damage with any attack or effect, half of the damage is &lt;i&gt;fire&lt;/i&gt; damage and the other half is untyped damage, similar to a &lt;i&gt;flame strike&lt;/i&gt; spell. In addition, creatures that fail a save against any &lt;i&gt;fire&lt;/i&gt; effect Zelishkar creates are sickened for 1 minute. Those damaged by his melee attacks or by &lt;i&gt;fire&lt;/i&gt; effects that allow no save are instead sickened for 1 round per attack. This duration stacks.  &lt;/h5&gt;&lt;h5&gt;&lt;b&gt;Corpse Cremation (Su)&lt;/b&gt; Whenever Zelishkar reduces a living creature to negative hit points, as a swift action he can turn its body to ashes and feed upon the target's life force, as &lt;i&gt;death knell&lt;/i&gt; (Will DC 28 negates). Whenever Zelishkar slays a creature with any attack or ability, the creature's corpse is reduced to ashes (treat as disintegrate).  &lt;/h5&gt;&lt;h5&gt;&lt;b&gt;Daemonic Harbinger Traits&lt;/b&gt; A daemonic harbinger is a powerful daemon that has not yet made the full transition from unique daemon to a horseman. It possesses several traits, as summarized here.  &lt;ul&gt;&lt;li&gt; Immunity to acid, charm and compulsion effects, death effects, disease, and poison.  &lt;li&gt; Resistance to cold 30, electricity 30, and &lt;i&gt;fire&lt;/i&gt; 30.  &lt;li&gt; Telepathy 300 feet.  &lt;li&gt; The harbinger's natural weapons, as well as any weapon it wields, are treated as evil and lawful for the purpose of overcoming damage reduction.  &lt;li&gt; The harbinger can grant spells to its worshipers. Granting spells does not require any specific action on its behalf. Zelishkar grants access to the domains of Evil, Law, Magic, and Trickery. His favored weapon is the quarterstaff.  &lt;/h5&gt;&lt;h5&gt;&lt;b&gt;Incandescent Body (Su)&lt;/b&gt; As a free action, Zelishkar can cause his body to erupt into white-hot flame. He sheds light as bright as a &lt;i&gt;daylight&lt;/i&gt; spell, and dazzles any creature that does not avert its gaze. Creatures with the &lt;i&gt;fire&lt;/i&gt; subtype are immune to this dazzling effect. Zelishkar can dim his flames to burning black shadows as a free action, suppressing the dazzling effect and allowing him to use Stealth without penalty.  &lt;/h5&gt;&lt;h5&gt;&lt;b&gt;Incendiary Grasp (Su)&lt;/b&gt; If Zelishkar hits a target with more than one natural weapon in the same round, the &lt;i&gt;fire&lt;/i&gt; damage from each hit is combined as if from a single attack for the purpose of overcoming effects that provide resistance to &lt;i&gt;fire&lt;/i&gt;. In addition, if Zelishkar succeeds at a grapple combat maneuver, as a swift action he can suppress any &lt;i&gt;fire&lt;/i&gt; resistance or immunity the target possesses until the beginning of Zelishkar's next turn. Creatures with the &lt;i&gt;fire&lt;/i&gt; subtype are immune to this effect, unless that subtype is granted by a temporary magical effect or magic item.&lt;/ul&gt;&lt;/h5&gt;&lt;h5&gt;&lt;sup&gt;UC&lt;/sup&gt; See Ultimate Combat. &lt;sup&gt;APG&lt;/sup&gt; See Advanced Player's Guide.&lt;/h5&gt;&lt;/div&gt;&lt;br&gt;&lt;div&gt;&lt;h4&gt;&lt;p&gt;&lt;p&gt;The dread Zelishkar of the Bitter Flame is a figure much feared on the crumbling plains of Abaddon and across the multiverse. A monstrous feline in shape but seemingly sculpted of lurid crimson flame, Zelishkar is girded with a crest and cuirass of infernally strengthened obsidian, shaved to razor thinness yet losing none of its terrible strength. His eyes are jet-black pits that mirror his armor, though pinpoints of awful orange radiance gleam deep within. He is surrounded always by a heat shimmer that diffuses his blinding radiance. Zelishkar is reputed to sense the presence of his prey by the tiniest variations in temperature, tracking the movements of creatures both seen and unseen before he pounces. His own &lt;i&gt;fire&lt;/i&gt;s burn with a hellish uncleanness, tainting even those who thought themselves proofed against his flames and rapidly consuming their body and soul, leaving nothing behind but befouled ashes.  Zelishkar is feared as much for his incisive tactical acumen as for his dreadful and terrifying powers in close combat. He has single-handedly withered and despoiled cities and farmlands when summoned in the name of his daemonic mistress-Szuriel, patron of war and suffering. She forged Zelishkar's form in the deepest pits of the Cinder Furnace as her terrifying harbinger, embodying the hopeless misery of funeral pyres that consume and cremate the dead in the wake of the war that she brings. He proved so adept that she judged him worthy to transcend his purpose, and he has come to embody all of the hateful and sadistic purposes that &lt;i&gt;fire&lt;/i&gt; serves. His name is invoked now by torturers and inquisitors alike as they consign their hapless captives to the ultimate agonies of being burned alive, and even by arsonists both petty and grand. All twisted souls who love nothing more than to see the world burn offer up silent praises to Zelishkar in their hearts; even if they never speak his name, the hate that burns within them is a sweet savor in his nostrils.  Zelishkar was summoned to Golarion in ancient times, during the height of Osirion's empire, and he led legions of flaming minions against the enemies of the Pharaoh of Forgotten Plagues, notably the Jistka Imperium. In a twist of supreme hubris, the Pharaoh of Forgotten Plagues turned against his summoned ally after several successful campaigns, and chose Zelishkar to be the test subject of his grandest experiment yet. The Osirian king had just finished construction of a grand labyrinth south of the Alamein Peninsula, and in a display of prideful foolishness ordered Zelishkar to be imprisoned within to prove the infallibility of his maze. It took the efforts of an entire army of summoned genies to lock the daemonic harbinger away beneath the desert's churning sands, but his imprisonment was absolute with the aid of an ancient efreeti and a legendary artifact known as the &lt;i&gt;Bottle of the Bound&lt;/i&gt;.  Through all the long millennia since, Zelishkar and the remnant of his host have remained imprisoned beneath the Labyrinth of Shiman-Sekh, the city founded by the Song Pharaoh upon her victory over the Pharaoh of Forgotten Plagues years after Zelishkar's detention. He has emerged from his prison but once, when Szuriel and the ironically named Incorruptible Pharaoh joined to loose his fiery fury upon one of the sky-cities of Shory. His destructive rampage could not be contained, however, and he devastated several cities and oases of western Osirion before he and his host were finally bound back within their prison. There he remains, plotting burning vengeance upon Osirion and all of Golarion for his ages of durance vile.&lt;/p&gt;&lt;/h4&gt;&lt;/div&gt;</t>
  </si>
  <si>
    <t>UC See Ultimate Combat. APG See Advanced Player's Guide.</t>
  </si>
  <si>
    <t>Gug Savant</t>
  </si>
  <si>
    <t>Spell-Like Abilities (CL 10th; concentration +14)  1/day-invisibility, spike stones (DC 18), transmute rock to mud (DC 19), unholy blight(DC 18)</t>
  </si>
  <si>
    <t>Str 25, Dex 12, Con 18, Int 11, Wis 16, Cha 18</t>
  </si>
  <si>
    <t>Climb +15, Escape Artist +13, Knowledge (dungeoneering) +13, Perception +27, Stealth +15, Survival +21</t>
  </si>
  <si>
    <t>+8 Climb, +4 Escape Artist</t>
  </si>
  <si>
    <t>solitary, pair, or camp (1 plus 3-10 gugs)</t>
  </si>
  <si>
    <t>This towering menace has a horrible, vertically aligned mouth and arms that split at the elbows into twin clawed hands. The blessings of its evil god have made this specimen more twisted than its lesser bretheren.</t>
  </si>
  <si>
    <t>Some bloodthirsty gugs gain awful powers as gifts from their alien patrons. These monsters are known as savants. Some become actual clerics or oracles of their mad gods-strange powers of darkness, insanity, and blood.</t>
  </si>
  <si>
    <t>&lt;link rel="stylesheet"href="PF.css"&gt;&lt;div&gt;&lt;h2&gt;Gug Savant&lt;/h2&gt;&lt;h3&gt;&lt;i&gt;This towering menace has a horrible, vertically aligned mouth and arms that split at the elbows into twin clawed hands. The blessings of its evil god have made this specimen more twisted than its lesser bretheren.&lt;/i&gt;&lt;/h3&gt;&lt;br&gt;&lt;/div&gt;&lt;div class="heading"&gt;&lt;p class="alignleft"&gt;Gug Savant&lt;/p&gt;&lt;p class="alignright"&gt;CR 11&lt;/p&gt;&lt;div style="clear: both;"&gt;&lt;/div&gt;&lt;/div&gt;&lt;div&gt;&lt;h5&gt;&lt;b&gt;XP &lt;/b&gt;12,800&lt;/h5&gt;&lt;h5&gt;CE Large aberration &lt;/h5&gt;&lt;h5&gt;&lt;b&gt;Init &lt;/b&gt;+1; &lt;b&gt;Senses &lt;/b&gt;darkvision 60 ft.; Perception +27&lt;/h5&gt;&lt;/div&gt;&lt;hr/&gt;&lt;div&gt;&lt;h5&gt;&lt;b&gt;DEFENSE&lt;/b&gt;&lt;/h5&gt;&lt;/div&gt;&lt;hr/&gt;&lt;div&gt;&lt;h5&gt;&lt;b&gt;AC &lt;/b&gt;24, touch 10, flat-footed 23 (+1 Dex, +14 natural, -1 size)&lt;/h5&gt;&lt;h5&gt;&lt;b&gt;hp &lt;/b&gt;127 (15d8+60)&lt;/h5&gt;&lt;h5&gt;&lt;b&gt;Fort &lt;/b&gt;+9, &lt;b&gt;Ref &lt;/b&gt;+6, &lt;b&gt;Will &lt;/b&gt;+12&lt;/h5&gt;&lt;h5&gt;&lt;b&gt;Immune &lt;/b&gt;disease, poison&lt;/h5&gt;&lt;/div&gt;&lt;hr/&gt;&lt;div&gt;&lt;h5&gt;&lt;b&gt;OFFENSE&lt;/b&gt;&lt;/h5&gt;&lt;/div&gt;&lt;hr/&gt;&lt;div&gt;&lt;h5&gt;&lt;b&gt;Spd &lt;/b&gt;40 ft., climb 20 ft.&lt;/h5&gt;&lt;h5&gt;&lt;b&gt;Melee &lt;/b&gt;bite +17 (1d8+7), 4 claws +17 (1d6+7)&lt;/h5&gt;&lt;h5&gt;&lt;b&gt;Space &lt;/b&gt;10 ft.; &lt;b&gt;Reach &lt;/b&gt;15 ft.&lt;/h5&gt;&lt;h5&gt;&lt;b&gt;Special Attacks &lt;/b&gt;rend (2 claws, 1d6+10)&lt;/h5&gt;&lt;h5&gt;&lt;b&gt;Spell-Like Abilities&lt;/b&gt; (CL 10th; concentration +14)&lt;/br&gt;1/day&amp;mdash;invisibility, &lt;i&gt;spike stones&lt;/i&gt; (DC 18), &lt;i&gt;transmute rock to mud&lt;/i&gt; (DC 19), &lt;i&gt;unholy&lt;/i&gt; blight(DC 18)&lt;/h5&gt;&lt;/h5&gt;&lt;/div&gt;&lt;hr/&gt;&lt;div&gt;&lt;h5&gt;&lt;b&gt;STATISTICS&lt;/b&gt;&lt;/h5&gt;&lt;/div&gt;&lt;hr/&gt;&lt;div&gt;&lt;h5&gt;&lt;b&gt;Str &lt;/b&gt;25, &lt;b&gt;Dex &lt;/b&gt;12, &lt;b&gt;Con &lt;/b&gt;18, &lt;b&gt;Int &lt;/b&gt; 11, &lt;b&gt;Wis &lt;/b&gt;16, &lt;b&gt;Cha &lt;/b&gt;18&lt;/h5&gt;&lt;h5&gt;&lt;b&gt;Base Atk &lt;/b&gt;+11; &lt;b&gt;CMB &lt;/b&gt;+19; &lt;b&gt;CMD &lt;/b&gt;30&lt;/h5&gt;&lt;h5&gt;&lt;b&gt;Feats &lt;/b&gt;Awesome Blow, Blind-Fight, Combat Reflexes, Greater Bull Rush, Improved Bull Rush, Lunge, Power Attack, Skill Focus (Perception)&lt;/h5&gt;&lt;h5&gt;&lt;b&gt;Skills &lt;/b&gt;Climb +15, Escape Artist +13, Knowledge (dungeoneering) +13, Perception +27, Stealth +15, Survival +21; &lt;b&gt;Racial Modifiers &lt;/b&gt;+8 Climb, +4 Escape Artist&lt;/h5&gt;&lt;h5&gt;&lt;b&gt;Languages &lt;/b&gt;Undercommon&lt;/h5&gt;&lt;h5&gt;&lt;b&gt;SQ &lt;/b&gt;compression&lt;/h5&gt;&lt;/div&gt;&lt;hr/&gt;&lt;div&gt;&lt;h5&gt;&lt;b&gt;ECOLOGY&lt;/b&gt;&lt;/h5&gt;&lt;/div&gt;&lt;hr/&gt;&lt;div&gt;&lt;h5&gt;&lt;b&gt;Environment &lt;/b&gt; any underground&lt;/h5&gt;&lt;h5&gt;&lt;b&gt;Organization &lt;/b&gt;solitary, pair, or camp (1 plus 3-10 gugs)&lt;/h5&gt;&lt;h5&gt;&lt;b&gt;Treasure &lt;/b&gt;standard&lt;/h5&gt;&lt;/div&gt;&lt;br&gt;&lt;div&gt;&lt;h4&gt;&lt;p&gt;&lt;p&gt;Some bloodthirsty gugs gain awful powers as gifts from their alien patrons. These monsters are known as savants. Some become actual clerics or oracles of their mad gods-strange powers of darkness, insanity, and blood.&lt;/p&gt;&lt;/h4&gt;&lt;/div&gt;</t>
  </si>
  <si>
    <t>Kurshu The Undying</t>
  </si>
  <si>
    <t>blindsense 60 ft., darkvision 120 ft., low-light vision, scent; Perception +25</t>
  </si>
  <si>
    <t>30, touch 17, flat-footed 24</t>
  </si>
  <si>
    <t>(+2 deflection, +6 Dex, +13 natural, -1 size)</t>
  </si>
  <si>
    <t>Fort +20, Ref +11, Will +17</t>
  </si>
  <si>
    <t>cold 30, electricity 30, fire 30, sonic 30</t>
  </si>
  <si>
    <t>divine separation</t>
  </si>
  <si>
    <t>2 slams +21 (1d6+5 plus 1d4 Intelligence drain), tail slap +16 (1d8+2 plus grab)</t>
  </si>
  <si>
    <t>constrict (1d8+5), power surge</t>
  </si>
  <si>
    <t>Spell-Like Abilities (CL 15th; concentration +22)  At Will-detect magic, floating disk, mage hand, read magic, tongues  3/day-cure serious wounds, dispel magic, displacement, fireball (DC 20), greater teleport (self plus 50 lbs. of objects only), hold person (DC 20), lightning bolt (DC 20), limited wish, magic missile, plane shift (DC 24), slow (DC 20), stinking cloud (DC 20), vampiric touch</t>
  </si>
  <si>
    <t>Str 20, Dex 23, Con 26, Int 31, Wis 20, Cha 25</t>
  </si>
  <si>
    <t>Combat Casting, Combat Reflexes, Craft Wondrous Item, Great Fortitude, Hover, Improved Initiative, Improved Iron Will, Iron Will, Scribe Scroll</t>
  </si>
  <si>
    <t>Diplomacy +24, Escape Artist +23, Fly +21, Heal +22, Intimidate +24, Knowledge (arcana) +30, Knowledge (dungeoneering) +27, Knowledge (history) +27, Knowledge (planes) +30, Knowledge (religion) +27, Perception +25, Sense Motive +25, Spellcraft +30, Stealth +22, Swim +22, Use Magic Device +27</t>
  </si>
  <si>
    <t>Aklo, Azlanti, Draconic, Infernal, Terran, Thassilonian; telepathy 100 ft.</t>
  </si>
  <si>
    <t>change shape (human; alter self ), feed, spell-like crafting</t>
  </si>
  <si>
    <t>solitary or cabal (herald and 1d4 charmed outsiders of CR 5 to CR 10)</t>
  </si>
  <si>
    <t>This large creature has the upper body of a winged woman and the lower body of a snake. She looks withered, like a preserved corpse.</t>
  </si>
  <si>
    <t>AP 65</t>
  </si>
  <si>
    <t>Divine Separation (Su) The herald has been separated from Lissala for thousands of years and does not know where her master is. The loss of her connection to the goddess severely weakens the herald, and she gains 1 negative level per day, up to a maximum of 16 negative levels. These negative levels cannot be suppressed or removed in any way (including restoration spells), except by using her feed ability. If Lissala returns and the herald regains her connection to her master, she permanently loses this weakness and its associated negative levels.  Feed (Su) Once per day, the herald can devour an outsider's corpse as a full-round action. For each Hit Die of the devoured outsider, the herald automatically removes 1 negative level gained from her divine separation ability. The consumed outsider must have at least 8 Hit Dice.  Intelligence Drain (Su) The herald drains 1d4 points of Intelligence each time she hits with her slam attack. (The herald does not heal any damage when she uses her Intelligence drain.)  Power Surge (Su) Three times per day as a swift action, the herald can increase the DC of her next spell-like ability (if it is cast that round) by +2.  Spell-Like Crafting (Su) The herald may use any of her spell-like abilities when crafting magic items as if they were actual spells.</t>
  </si>
  <si>
    <t>Lissala's herald is Kurshu the Undying, a powerful and dutiful agent of magic who has been suffering in her master's long absence. Known as "Kurshu the Divine Serpent" during the time of Thassilon, she possesses a powerful serpentine lower body, a female humanoid upper body, and three pairs of feathered wings. Her humanoid half is more serpentine than that of a lillend; she has tiny scales on her arms and a scaly cobra hood that blends into her hair. She looks haggard, as if aff licted with a chronic wasting disease, and her movements betray an ancient and resigned weariness. Her voice is thin and susurrant, and she tends to hiss when she speaks, especially when angry. She tends to verbalize in Thassilonian even when communicating telepathically. She is a lost being without a purpose, devoted to Lissala but unable to find her.  Records of the herald's origin are lost to passing centuries, but she claims she was created in her current form by the goddess, who used parts from several different creatures and then granted her true life. The goddess's withdrawal has taxed the herald's ability to maintain her own life, and eventually she may fragment back into her component pieces (which may or may not be alive after this transformation). Bound to Lissala by magic and an unshakable sense of duty, she resents her master for leaving her behind to wither away, and despises herself for knowing that if Lissala returns, she will crawl back to the goddess like a sheltered, neglected child who has no alternative but to love her creator and jailor.  Ecology  Kurshu's degenerative condition means that (unlike most outsiders) she must eat to survive; otherwise, she wastes away into a skeletal, nearly helpless version of herself. She reached that lowest point only once, but was lucky enough to catch suitable prey unawares and work her way back to an exhausted but functional level. Consequently, Kurshu makes sure to feed at least every few days.  As there are few creatures in Lissala's service who have the power to conjure her, Kurshu is mainly left to her own devices, but (unlike heralds of active deities) may choose to respond to a summons from any spellcaster. In exchange for her services, she demands that she be given outsiders she can enslave for later feeding, Thassilonian magic items, or items that bear some lingering piece of Lissala's power. She is knowledgeable about Thassilonian magic, rune magic, and Azlanti practices, though she is hesitant to speak of the latter when on Golarion lest it attract unwanted attention from slaves of the aboleths; having witnessed Earthfall at a distance, she has no desire to subject herself to a direct attack by entities who control that kind of magic.  Kurshu has no compunction about killing something that defies her or appears to be withholding information or objects she wants (if she has to, she can compel answers from its corpse using limited wish to duplicate speak with dead). She feels her pseudo-mortality at all times and fears death, and is likely to flee any encounter in which she feels outmatched.  Habitat &amp; Society  Kurshu is alone in the multiverse. Her goddess is gone, Lissala's other divine servants have perished or converted to other faiths, mortals who knew her at the height of Thassilon are long dead or in suspended animation, and her existence has no purpose. Her hunger for outsider souls repulses her (as she never had to eat while Lissala was present) but she accepts it as a necessary embarrassment because she is unwilling to accept death-or an eternity spent as an invalid.  She normally keeps a "stable" of charmed outsiders near her (using her limited wish spell-like ability to duplicate charm monster) so she can slay and consume one if necessary. Her devotion to law and hatred of chaos means her minions are usually daemons, demons, or proteans; though she finds their flesh repugnant, she would rather destroy a minion of disorder than a devil or similar lawful evil outsider. She is stern but courteous to these minions, who obey and respect her power even beyond the enforced friendliness of the magic that binds them to her.  Because of her chaotic associates, she has survived many hostile encounters in which opponents attacked her with lawful magic (such as order's wrath)-such attacks do not harm her, giving her a few vital seconds to decide whether she wants to retaliate or abandon her minions and flee.  The herald spends her infinite hours wandering the planes in search of Lissala or visiting Golarion to bask in places sacred to her missing goddess, trying to detect echoes of her master's presence like an old widower smelling his dead wife's clothes for a hint of perfume to spark a long-forgotten memory.</t>
  </si>
  <si>
    <t>&lt;link rel="stylesheet"href="PF.css"&gt;&lt;div&gt;&lt;h2&gt;Kurshu The Undying&lt;/h2&gt;&lt;h3&gt;&lt;i&gt;This large creature has the upper body of a winged woman and the lower body of a snake. She looks withered, like a preserved corpse.&lt;/i&gt;&lt;/h3&gt;&lt;br&gt;&lt;/div&gt;&lt;div class="heading"&gt;&lt;p class="alignleft"&gt;Kurshu The Undying&lt;/p&gt;&lt;p class="alignright"&gt;CR 15&lt;/p&gt;&lt;div style="clear: both;"&gt;&lt;/div&gt;&lt;/div&gt;&lt;div&gt;&lt;h5&gt;&lt;b&gt;XP &lt;/b&gt;51,200&lt;/h5&gt;&lt;h5&gt;LE Large outsider (evil, extraplanar, lawful)&lt;/h5&gt;&lt;h5&gt;&lt;b&gt;Init &lt;/b&gt;+10; &lt;b&gt;Senses &lt;/b&gt;blindsense 60 ft., darkvision 120 ft., low-light vision, scent; Perception +25&lt;/h5&gt;&lt;/div&gt;&lt;hr/&gt;&lt;div&gt;&lt;h5&gt;&lt;b&gt;DEFENSE&lt;/b&gt;&lt;/h5&gt;&lt;/div&gt;&lt;hr/&gt;&lt;div&gt;&lt;h5&gt;&lt;b&gt;AC &lt;/b&gt;30, touch 17, flat-footed 24 (+2 deflection, +6 Dex, +13 natural, -1 size)&lt;/h5&gt;&lt;h5&gt;&lt;b&gt;hp &lt;/b&gt;229 (17d10+136); regeneration 5 (acid)&lt;/h5&gt;&lt;h5&gt;&lt;b&gt;Fort &lt;/b&gt;+20, &lt;b&gt;Ref &lt;/b&gt;+11, &lt;b&gt;Will &lt;/b&gt;+17&lt;/h5&gt;&lt;h5&gt;&lt;b&gt;DR &lt;/b&gt;10/cold iron and magic; &lt;b&gt;Resist &lt;/b&gt;cold 30, electricity 30, fire 30, sonic 30; &lt;b&gt;SR &lt;/b&gt;26&lt;/h5&gt;&lt;h5&gt;&lt;b&gt;Weaknesses &lt;/b&gt;divine separation&lt;/h5&gt;&lt;/div&gt;&lt;hr/&gt;&lt;div&gt;&lt;h5&gt;&lt;b&gt;OFFENSE&lt;/b&gt;&lt;/h5&gt;&lt;/div&gt;&lt;hr/&gt;&lt;div&gt;&lt;h5&gt;&lt;b&gt;Spd &lt;/b&gt;30 ft.&lt;/h5&gt;&lt;h5&gt;&lt;b&gt;Melee &lt;/b&gt;2 slams +21 (1d6+5 plus 1d4 Intelligence drain), tail slap +16 (1d8+2 plus grab)&lt;/h5&gt;&lt;h5&gt;&lt;b&gt;Space &lt;/b&gt;10 ft.; &lt;b&gt;Reach &lt;/b&gt;10 ft.&lt;/h5&gt;&lt;h5&gt;&lt;b&gt;Special Attacks &lt;/b&gt;constrict (1d8+5), power surge&lt;/h5&gt;&lt;h5&gt;&lt;b&gt;Spell-Like Abilities&lt;/b&gt; (CL 15th; concentration +22) &lt;/br&gt;At Will&amp;mdash;&lt;i&gt;detect magic&lt;/i&gt;, &lt;i&gt;floating disk&lt;/i&gt;, &lt;i&gt;mage hand&lt;/i&gt;, &lt;i&gt;read magic&lt;/i&gt;, &lt;i&gt;tongues&lt;/i&gt; &lt;/br&gt;3/day&amp;mdash;&lt;i&gt;cure serious wounds&lt;/i&gt;, &lt;i&gt;dispel magic&lt;/i&gt;, &lt;i&gt;displacement&lt;/i&gt;, &lt;i&gt;fireball&lt;/i&gt; (DC 20), &lt;i&gt;greater teleport&lt;/i&gt; (self plus 50 lbs. of objects only), &lt;i&gt;hold person&lt;/i&gt; (DC 20), &lt;i&gt;lightning bolt&lt;/i&gt; (DC 20), &lt;i&gt;limited wish&lt;/i&gt;, &lt;i&gt;magic missile&lt;/i&gt;, &lt;i&gt;plane shift&lt;/i&gt; (DC 24), &lt;i&gt;slow&lt;/i&gt; (DC 20), &lt;i&gt;stinking cloud&lt;/i&gt; (DC 20), &lt;i&gt;vampiric touch&lt;/i&gt;&lt;/h5&gt;&lt;/h5&gt;&lt;/div&gt;&lt;hr/&gt;&lt;div&gt;&lt;h5&gt;&lt;b&gt;STATISTICS&lt;/b&gt;&lt;/h5&gt;&lt;/div&gt;&lt;hr/&gt;&lt;div&gt;&lt;h5&gt;&lt;b&gt;Str &lt;/b&gt;20, &lt;b&gt;Dex &lt;/b&gt;23, &lt;b&gt;Con &lt;/b&gt;26, &lt;b&gt;Int &lt;/b&gt; 31, &lt;b&gt;Wis &lt;/b&gt;20, &lt;b&gt;Cha &lt;/b&gt;25&lt;/h5&gt;&lt;h5&gt;&lt;b&gt;Base Atk &lt;/b&gt;+17; &lt;b&gt;CMB &lt;/b&gt;+23 (+27 grapple); &lt;b&gt;CMD &lt;/b&gt;41 (can't be tripped)&lt;/h5&gt;&lt;h5&gt;&lt;b&gt;Feats &lt;/b&gt;Combat Casting, Combat Reflexes, Craft Wondrous Item, Great Fortitude, Hover, Improved Initiative, Improved Iron Will, Iron Will, Scribe Scroll&lt;/h5&gt;&lt;h5&gt;&lt;b&gt;Skills &lt;/b&gt;Diplomacy +24, Escape Artist +23, Fly +21, Heal +22, Intimidate +24, Knowledge (arcana) +30, Knowledge (dungeoneering) +27, Knowledge (history) +27, Knowledge (planes) +30, Knowledge (religion) +27, Perception +25, Sense Motive +25, Spellcraft +30, Stealth +22, Swim +22, Use Magic Device +27&lt;/h5&gt;&lt;h5&gt;&lt;b&gt;Languages &lt;/b&gt;Aklo, Azlanti, Draconic, Infernal, Terran, Thassilonian; telepathy 100 ft.&lt;/h5&gt;&lt;h5&gt;&lt;b&gt;SQ &lt;/b&gt;change shape (human; &lt;i&gt;alter self&lt;/i&gt; ), feed, spell-like crafting&lt;/h5&gt;&lt;/div&gt;&lt;hr/&gt;&lt;div&gt;&lt;h5&gt;&lt;b&gt;ECOLOGY&lt;/b&gt;&lt;/h5&gt;&lt;/div&gt;&lt;hr/&gt;&lt;div&gt;&lt;h5&gt;&lt;b&gt;Environment &lt;/b&gt; any land (extraplanar)&lt;/h5&gt;&lt;h5&gt;&lt;b&gt;Organization &lt;/b&gt;solitary or cabal (herald and 1d4 &lt;i&gt;charm&lt;/i&gt;ed outsiders of CR 5 to CR 10)&lt;/h5&gt;&lt;h5&gt;&lt;b&gt;Treasure &lt;/b&gt;standard&lt;/h5&gt;&lt;/div&gt;&lt;hr/&gt;&lt;div&gt;&lt;h5&gt;&lt;b&gt;SPECIAL ABILITIES&lt;/b&gt;&lt;/h5&gt;&lt;/div&gt;&lt;hr/&gt;&lt;div&gt;&lt;/h5&gt;&lt;h5&gt;&lt;b&gt;Divine Separation (Su)&lt;/b&gt; The herald has been separated from Lissala for thousands of years and does not know where her master is. The loss of her connection to the goddess severely weakens the herald, and she gains 1 negative level per day, up to a maximum of 16 negative levels. These negative levels cannot be suppressed or removed in any way (including &lt;i&gt;restoration&lt;/i&gt; spells), except by using her feed ability. If Lissala returns and the herald regains her connection to her master, she permanently loses this weakness and its associated negative levels.  &lt;/h5&gt;&lt;h5&gt;&lt;b&gt;Feed (Su)&lt;/b&gt; Once per day, the herald can devour an outsider's corpse as a full-round action. For each Hit Die of the devoured outsider, the herald automatically removes 1 negative level gained from her divine separation ability. The consumed outsider must have at least 8 Hit Dice.  &lt;/h5&gt;&lt;h5&gt;&lt;b&gt;Intelligence Drain (Su)&lt;/b&gt; The herald drains 1d4 points of Intelligence each time she hits with her slam attack. (The herald does not heal any damage when she uses her Intelligence drain.)  &lt;/h5&gt;&lt;h5&gt;&lt;b&gt;Power Surge (Su)&lt;/b&gt; Three times per day as a swift action, the herald can increase the DC of her next spell-like ability (if it is cast that round) by +2.  &lt;/h5&gt;&lt;h5&gt;&lt;b&gt;Spell-Like Crafting (Su)&lt;/b&gt; The herald may use any of her spell-like abilities when crafting magic items as if they were actual spells.&lt;/h5&gt;&lt;/div&gt;&lt;br&gt;&lt;div&gt;&lt;h4&gt;&lt;p&gt;&lt;p&gt;Lissala's herald is Kurshu the Undying, a powerful and dutiful agent of magic who has been suffering in her master's long absence. Known as "Kurshu the Divine Serpent" during the time of Thassilon, she possesses a powerful serpentine lower body, a female humanoid upper body, and three pairs of feathered wings. Her humanoid half is more serpentine than that of a lillend; she has tiny scales on her arms and a scaly cobra hood that blends into her hair. She looks haggard, as if aff licted with a chronic wasting disease, and her movements betray an ancient and resigned weariness. Her voice is thin and susurrant, and she tends to hiss when she speaks, especially when angry. She tends to verbalize in Thassilonian even when communicating telepathically. She is a lost being without a purpose, devoted to Lissala but unable to find her.  Records of the herald's origin are lost to passing centuries, but she claims she was created in her current form by the goddess, who used parts from several different creatures and then granted her true life. The goddess's withdrawal has taxed the herald's ability to maintain her own life, and eventually she may fragment back into her component pieces (which may or may not be alive after this transformation). Bound to Lissala by magic and an unshakable sense of duty, she resents her master for leaving her behind to wither away, and despises herself for knowing that if Lissala returns, she will crawl back to the goddess like a sheltered, neglected child who has no alternative but to love her creator and jailor.  &lt;b&gt;&lt;/p&gt;&lt;p&gt;Ecology&lt;/b&gt;&lt;/p&gt;&lt;p&gt;  Kurshu's degenerative condition means that (unlike most outsiders) she must eat to survive; otherwise, she wastes away into a skeletal, nearly helpless version of herself. She reached that lowest point only once, but was lucky enough to catch suitable prey unawares and work her way back to an exhausted but functional level. Consequently, Kurshu makes sure to feed at least every few days.  As there are few creatures in Lissala's service who have the power to conjure her, Kurshu is mainly left to her own devices, but (unlike heralds of active deities) may choose to respond to a summons from any spellcaster. In exchange for her services, she demands that she be given outsiders she can enslave for later feeding, Thassilonian magic items, or items that bear some lingering piece of Lissala's power. She is knowledgeable about Thassilonian magic, rune magic, and Azlanti practices, though she is hesitant to speak of the latter when on Golarion lest it attract unwanted attention from slaves of the aboleths; having witnessed Earthfall at a distance, she has no desire to subject herself to a direct attack by entities who control that kind of magic.  Kurshu has no compunction about killing something that defies her or appears to be withholding information or objects she wants (if she has to, she can compel answers from its corpse using &lt;i&gt;limited wish&lt;/i&gt; to duplicate &lt;i&gt;speak with&lt;/i&gt; dead). She feels her pseudo-mortality at all times and fears death, and is likely to flee any encounter in which she feels outmatched.  &lt;b&gt;&lt;/p&gt;&lt;p&gt;Habitat &amp; Society&lt;/b&gt;&lt;/p&gt;&lt;p&gt;  Kurshu is alone in the multiverse. Her goddess is gone, Lissala's other divine servants have perished or converted to other faiths, mortals who knew her at the height of Thassilon are long dead or in suspended animation, and her existence has no purpose. Her hunger for outsider souls repulses her (as she never had to eat while Lissala was present) but she accepts it as a necessary embarrassment because she is unwilling to accept death-or an eternity spent as an invalid.  She normally keeps a "stable" of &lt;i&gt;charm&lt;/i&gt;ed outsiders near her (using her &lt;i&gt;limited wish&lt;/i&gt; spell-like ability to duplicate &lt;i&gt;charm&lt;/i&gt; monster) so she can slay and consume one if necessary. Her devotion to law and hatred of chaos means her minions are usually daemons, demons, or proteans; though she finds their flesh repugnant, she would rather destroy a minion of disorder than a devil or similar lawful evil outsider. She is stern but courteous to these minions, who obey and respect her power even beyond the enforced friendliness of the magic that binds them to her.  Because of her chaotic associates, she has survived many hostile encounters in which opponents attacked her with lawful magic (such as &lt;i&gt;order's&lt;/i&gt; wrath)-such attacks do not harm her, giving her a few vital seconds to decide whether she wants to retaliate or abandon her minions and flee.  The herald spends her infinite hours wandering the planes in search of Lissala or visiting Golarion to bask in places sacred to her missing goddess, trying to detect echoes of her master's presence like an old widower smelling his dead wife's clothes for a hint of perfume to spark a long-forgotten memory.&lt;/p&gt;&lt;/h4&gt;&lt;/div&gt;</t>
  </si>
  <si>
    <t>Death Worm Leviathan</t>
  </si>
  <si>
    <t>darkvision 60 ft., low-light vision, tremorsense 60 ft.; Perception +13</t>
  </si>
  <si>
    <t>23, touch 9, flat-footed 20</t>
  </si>
  <si>
    <t>(+3 Dex, +14 natural, -4 size)</t>
  </si>
  <si>
    <t>Fort +14, Ref +12, Will +5</t>
  </si>
  <si>
    <t>corrosive blood (DC 22), venomous skin</t>
  </si>
  <si>
    <t>bite +20 (4d6+12/19-20 plus grab and poison)</t>
  </si>
  <si>
    <t>electrical jolt +14 (touch 8d6 electricity)</t>
  </si>
  <si>
    <t>breath weapon (60-ft. line, 15d6 acid damage, Reflex DC 22 for half, usable every 1d4 rounds), fast swallow, swallow whole (2d6+18 acid damage, AC 17, 15 hp)</t>
  </si>
  <si>
    <t>Str 26, Dex 16, Con 21, Int 3, Wis 11, Cha 6</t>
  </si>
  <si>
    <t>+27 (+29 bull rush, +31 grapple, +29 overrun)</t>
  </si>
  <si>
    <t>40 (42 vs. bull rush, 42 vs. overrun)</t>
  </si>
  <si>
    <t>Awesome Blow, Improved Bull Rush, Improved Critical (bite), Improved Initiative, Improved Overrun, Power Attack, Vital Strike, Weapon Focus (bite)</t>
  </si>
  <si>
    <t>Perception +13, Stealth -1 (+15 in deserts or rocky areas)</t>
  </si>
  <si>
    <t xml:space="preserve"> warm deserts, hills, or plains</t>
  </si>
  <si>
    <t>This enormous worm has stony hide and acid-dripping jaws.</t>
  </si>
  <si>
    <t>Mystery Monsters Revisited</t>
  </si>
  <si>
    <t>Corrosive Blood (Ex) See page 76 of Pathfinder RPG Bestiary 2.  Electrical Jolt (Su) See page 76 of Bestiary 2.  Poison (Ex) Bite-injury or skin-contact; save Fort DC 22; frequency 1/round for 6 rounds; effect 1d4 Con; cure 2 consecutive saves.  Venomous Skin (Ex) See page 76 of Bestiary 2.</t>
  </si>
  <si>
    <t>Sometimes a pregnant death worm lays an especially promising egg among her brood, about twice as large as the others and with a nigh-impenetrable, brown-speckled shell. This egg requires even more warmth than the others in its clutch, and upon emerging the worm would rather devour its brethren than the meal left by its parent. Such rare specimens grow up to become death worm leviathans, and those few who have heard of the fell beasts know to fear them as well as to hold them in awe. Death worm leviathans possess powers nearly identical to those of their smaller kin, albeit at a much deadlier scale. In addition, their massive girth makes it even easier for them to consume prey both large and small, and a single leviathan might consume an entire desert village before its terrible hunger is sated.</t>
  </si>
  <si>
    <t>&lt;link rel="stylesheet"href="PF.css"&gt;&lt;div&gt;&lt;h2&gt;Death Worm Leviathan&lt;/h2&gt;&lt;h3&gt;&lt;i&gt;This enormous worm has stony hide and acid-dripping jaws.&lt;/i&gt;&lt;/h3&gt;&lt;br&gt;&lt;/div&gt;&lt;div class="heading"&gt;&lt;p class="alignleft"&gt;Death Worm Leviathan&lt;/p&gt;&lt;p class="alignright"&gt;CR 11&lt;/p&gt;&lt;div style="clear: both;"&gt;&lt;/div&gt;&lt;/div&gt;&lt;div&gt;&lt;h5&gt;&lt;b&gt;XP &lt;/b&gt;12,800&lt;/h5&gt;&lt;h5&gt;N Gargantuan magical beast &lt;/h5&gt;&lt;h5&gt;&lt;b&gt;Init &lt;/b&gt;+7; &lt;b&gt;Senses &lt;/b&gt;darkvision 60 ft., low-light vision, tremorsense 60 ft.; Perception +13&lt;/h5&gt;&lt;/div&gt;&lt;hr/&gt;&lt;div&gt;&lt;h5&gt;&lt;b&gt;DEFENSE&lt;/b&gt;&lt;/h5&gt;&lt;/div&gt;&lt;hr/&gt;&lt;div&gt;&lt;h5&gt;&lt;b&gt;AC &lt;/b&gt;23, touch 9, flat-footed 20 (+3 Dex, +14 natural, -4 size)&lt;/h5&gt;&lt;h5&gt;&lt;b&gt;hp &lt;/b&gt;157 (15d10+75)&lt;/h5&gt;&lt;h5&gt;&lt;b&gt;Fort &lt;/b&gt;+14, &lt;b&gt;Ref &lt;/b&gt;+12, &lt;b&gt;Will &lt;/b&gt;+5&lt;/h5&gt;&lt;h5&gt;&lt;b&gt;Defensive Abilities &lt;/b&gt;corrosive blood (DC 22), venomous skin; &lt;b&gt;Immune &lt;/b&gt;acid, electricity, poison&lt;/h5&gt;&lt;/div&gt;&lt;hr/&gt;&lt;div&gt;&lt;h5&gt;&lt;b&gt;OFFENSE&lt;/b&gt;&lt;/h5&gt;&lt;/div&gt;&lt;hr/&gt;&lt;div&gt;&lt;h5&gt;&lt;b&gt;Spd &lt;/b&gt;30 ft., burrow 30 ft.&lt;/h5&gt;&lt;h5&gt;&lt;b&gt;Melee &lt;/b&gt;bite +20 (4d6+12/19-20 plus grab and poison)&lt;/h5&gt;&lt;h5&gt;&lt;b&gt;Ranged &lt;/b&gt;electrical jolt +14 (touch 8d6 electricity)&lt;/h5&gt;&lt;h5&gt;&lt;b&gt;Space &lt;/b&gt;20 ft.; &lt;b&gt;Reach &lt;/b&gt;20 ft.&lt;/h5&gt;&lt;h5&gt;&lt;b&gt;Special Attacks &lt;/b&gt;breath weapon (60-ft. line, 15d6 acid damage, Reflex DC 22 for half, usable every 1d4 rounds), fast swallow, swallow whole (2d6+18 acid damage, AC 17, 15 hp)&lt;/h5&gt;&lt;/div&gt;&lt;hr/&gt;&lt;div&gt;&lt;h5&gt;&lt;b&gt;STATISTICS&lt;/b&gt;&lt;/h5&gt;&lt;/div&gt;&lt;hr/&gt;&lt;div&gt;&lt;h5&gt;&lt;b&gt;Str &lt;/b&gt;26, &lt;b&gt;Dex &lt;/b&gt;16, &lt;b&gt;Con &lt;/b&gt;21, &lt;b&gt;Int &lt;/b&gt; 3, &lt;b&gt;Wis &lt;/b&gt;11, &lt;b&gt;Cha &lt;/b&gt;6&lt;/h5&gt;&lt;h5&gt;&lt;b&gt;Base Atk &lt;/b&gt;+15; &lt;b&gt;CMB &lt;/b&gt;+27 (+29 bull rush, +31 grapple, +29 overrun); &lt;b&gt;CMD &lt;/b&gt;40 (42 vs. bull rush, 42 vs. overrun)&lt;/h5&gt;&lt;h5&gt;&lt;b&gt;Feats &lt;/b&gt;Awesome Blow, Improved Bull Rush, Improved Critical (bite), Improved Initiative, Improved Overrun, Power Attack, Vital Strike, Weapon Focus (bite)&lt;/h5&gt;&lt;h5&gt;&lt;b&gt;Skills &lt;/b&gt;Perception +13, Stealth -1 (+15 in deserts or rocky areas); &lt;b&gt;Racial Modifiers &lt;/b&gt;+16 Stealth in deserts or rocky areas&lt;/h5&gt;&lt;h5&gt;&lt;b&gt;Languages &lt;/b&gt;Terran&lt;/h5&gt;&lt;/div&gt;&lt;hr/&gt;&lt;div&gt;&lt;h5&gt;&lt;b&gt;ECOLOGY&lt;/b&gt;&lt;/h5&gt;&lt;/div&gt;&lt;hr/&gt;&lt;div&gt;&lt;h5&gt;&lt;b&gt;Environment &lt;/b&gt; warm deserts, hills, or plains&lt;/h5&gt;&lt;h5&gt;&lt;b&gt;Organization &lt;/b&gt;solitary&lt;/h5&gt;&lt;h5&gt;&lt;b&gt;Treasure &lt;/b&gt;none&lt;/h5&gt;&lt;/div&gt;&lt;hr/&gt;&lt;div&gt;&lt;h5&gt;&lt;b&gt;SPECIAL ABILITIES&lt;/b&gt;&lt;/h5&gt;&lt;/div&gt;&lt;hr/&gt;&lt;div&gt;&lt;/h5&gt;&lt;h5&gt;&lt;b&gt;Corrosive Blood (Ex)&lt;/b&gt; See page 76 of &lt;i&gt;Pathfinder RPG &lt;i&gt;Bestiary 2&lt;/i&gt;&lt;/i&gt;.  &lt;/h5&gt;&lt;h5&gt;&lt;b&gt;Electrical Jolt (Su)&lt;/b&gt; See page 76 of &lt;i&gt;Bestiary 2&lt;/i&gt;.  &lt;/h5&gt;&lt;h5&gt;&lt;b&gt;Poison (Ex)&lt;/b&gt; Bite-injury or skin-contact; &lt;i&gt;save&lt;/i&gt; Fort DC 22; &lt;i&gt;frequency&lt;/i&gt; 1/round for 6 rounds; &lt;i&gt;effect&lt;/i&gt; 1d4 Con; &lt;i&gt;cure&lt;/i&gt; 2 consecutive &lt;i&gt;save&lt;/i&gt;s.  &lt;/h5&gt;&lt;h5&gt;&lt;b&gt;Venomous Skin (Ex)&lt;/b&gt; See page 76 of &lt;i&gt;Bestiary 2&lt;/i&gt;.&lt;/h5&gt;&lt;/div&gt;&lt;br&gt;&lt;div&gt;&lt;h4&gt;&lt;p&gt;&lt;p&gt;Sometimes a pregnant death worm lays an especially promising egg among her brood, about twice as large as the others and with a nigh-impenetrable, brown-speckled shell. This egg requires even more warmth than the others in its clutch, and upon emerging the worm would rather devour its brethren than the meal left by its parent. Such rare specimens grow up to become death worm leviathans, and those few who have heard of the fell beasts know to fear them as well as to hold them in awe. Death worm leviathans possess powers nearly identical to those of their smaller kin, albeit at a much deadlier scale. In addition, their massive girth makes it even easier for them to consume prey both large and small, and a single leviathan might consume an entire desert village before its terrible hunger is sated.&lt;/p&gt;&lt;/h4&gt;&lt;/div&gt;</t>
  </si>
  <si>
    <t>Mokele-Mbembe</t>
  </si>
  <si>
    <t>low-light vision, scent; Perception +15</t>
  </si>
  <si>
    <t>Fort +13, Ref +12, Will +8</t>
  </si>
  <si>
    <t>bite +17 (2d6+9), tail slap +12 (2d6+4)</t>
  </si>
  <si>
    <t>15 ft.,</t>
  </si>
  <si>
    <t>trample (1d8+13, DC 26), whip tail</t>
  </si>
  <si>
    <t>Str 28, Dex 13, Con 18, Int 2, Wis 15, Cha 11</t>
  </si>
  <si>
    <t>Awesome Blow, Improved Bull Rush, Improved Initiative, Iron Will, Lightning Reflexes, Power Attack, Skill Focus (Perception)</t>
  </si>
  <si>
    <t>Perception +15, Stealth +3, Swim +17</t>
  </si>
  <si>
    <t xml:space="preserve"> tropical lakes and rivers</t>
  </si>
  <si>
    <t>This massive saurian creature sports a triangular head with a mouth full of curved teeth, stretching forth from a long, snaking neck. Long spines run down its neck, back, and whiplike tail.</t>
  </si>
  <si>
    <t>Whip Tail (Ex) When not submerged, a mokele-mbembe can crack its tail as a standard action, creating a sonic boom in a 5-foot burst, up to 20 feet away. Any creature in the burst's area must succeed at a DC 21 Fortitude save or be stunned for 1 round. The save DC is Constitution-based. Other mokele-mbembe are immune to this effect.</t>
  </si>
  <si>
    <t>The mokele-mbembe is a predatory saurian that measures up to 40 feet in length and weighs up to 10 tons. Inhabitants of the deep tropics, mokele-mbembe dwell in lakes, rivers, swamps and other aquatic regions where they feed on fish, birds, small mammals, and even reptiles. When food runs short and mokele-mbembe grow hungry, they have been known to seek prey from local tribes and villages.  Despite being an aggressive hunter, a mokele-mbembe shares some traits with nonpredatory sauropods. Its body is massive and elephantine, with four long legs that end in webbed feet. Its neck is long and flexible like that of herbivorous dinosaurs or giraffes, but its head is triangular, with strong jaws and sharp teeth like a carnivore. A mokele-mbembe's hide is mottled greenish-brown and has the texture of tree bark. Large, defensive spines grow from its back.  The mokele-mbembe's natural habitat normally lies far from populous regions. For this reason, they are rarely glimpsed by outsiders, though they are well known to locals who hunt in such lands. Many stories are told about the creatures' size, strength, and ferocity, and some groups even believe them to have a special sacred status as messengers of the gods-or agents of their wrath.</t>
  </si>
  <si>
    <t>&lt;link rel="stylesheet"href="PF.css"&gt;&lt;div&gt;&lt;h2&gt;Mokele-Mbembe&lt;/h2&gt;&lt;h3&gt;&lt;i&gt;This massive saurian creature sports a triangular head with a mouth full of curved teeth, stretching forth from a long, snaking neck. Long spines run down its neck, back, and whiplike tail.&lt;/i&gt;&lt;/h3&gt;&lt;br&gt;&lt;/div&gt;&lt;div class="heading"&gt;&lt;p class="alignleft"&gt;Mokele-Mbembe&lt;/p&gt;&lt;p class="alignright"&gt;CR 9&lt;/p&gt;&lt;div style="clear: both;"&gt;&lt;/div&gt;&lt;/div&gt;&lt;div&gt;&lt;h5&gt;&lt;b&gt;XP &lt;/b&gt;6,400&lt;/h5&gt;&lt;h5&gt;N Huge animal &lt;/h5&gt;&lt;h5&gt;&lt;b&gt;Init &lt;/b&gt;+5; &lt;b&gt;Senses &lt;/b&gt;low-light vision, scent; Perception +15&lt;/h5&gt;&lt;/div&gt;&lt;hr/&gt;&lt;div&gt;&lt;h5&gt;&lt;b&gt;DEFENSE&lt;/b&gt;&lt;/h5&gt;&lt;/div&gt;&lt;hr/&gt;&lt;div&gt;&lt;h5&gt;&lt;b&gt;AC &lt;/b&gt;23, touch 9, flat-footed 22 (+1 Dex, +14 natural, -2 size)&lt;/h5&gt;&lt;h5&gt;&lt;b&gt;hp &lt;/b&gt;119 (14d8+56)&lt;/h5&gt;&lt;h5&gt;&lt;b&gt;Fort &lt;/b&gt;+13, &lt;b&gt;Ref &lt;/b&gt;+12, &lt;b&gt;Will &lt;/b&gt;+8&lt;/h5&gt;&lt;/div&gt;&lt;hr/&gt;&lt;div&gt;&lt;h5&gt;&lt;b&gt;OFFENSE&lt;/b&gt;&lt;/h5&gt;&lt;/div&gt;&lt;hr/&gt;&lt;div&gt;&lt;h5&gt;&lt;b&gt;Spd &lt;/b&gt;30 ft., swim 30 ft.&lt;/h5&gt;&lt;h5&gt;&lt;b&gt;Melee &lt;/b&gt;bite +17 (2d6+9), tail slap +12 (2d6+4)&lt;/h5&gt;&lt;h5&gt;&lt;b&gt;Space &lt;/b&gt;15 ft.,; &lt;b&gt;Reach &lt;/b&gt;15 ft. (20 ft. with tail)&lt;/h5&gt;&lt;h5&gt;&lt;b&gt;Special Attacks &lt;/b&gt;trample (1d8+13, DC 26), whip tail&lt;/h5&gt;&lt;/div&gt;&lt;hr/&gt;&lt;div&gt;&lt;h5&gt;&lt;b&gt;STATISTICS&lt;/b&gt;&lt;/h5&gt;&lt;/div&gt;&lt;hr/&gt;&lt;div&gt;&lt;h5&gt;&lt;b&gt;Str &lt;/b&gt;28, &lt;b&gt;Dex &lt;/b&gt;13, &lt;b&gt;Con &lt;/b&gt;18, &lt;b&gt;Int &lt;/b&gt; 2, &lt;b&gt;Wis &lt;/b&gt;15, &lt;b&gt;Cha &lt;/b&gt;11&lt;/h5&gt;&lt;h5&gt;&lt;b&gt;Base Atk &lt;/b&gt;+10; &lt;b&gt;CMB &lt;/b&gt;+21; &lt;b&gt;CMD &lt;/b&gt;32 (36 vs. trip)&lt;/h5&gt;&lt;h5&gt;&lt;b&gt;Feats &lt;/b&gt;Awesome Blow, Improved Bull Rush, Improved Initiative, Iron Will, Lightning Reflexes, Power Attack, Skill Focus (Perception)&lt;/h5&gt;&lt;h5&gt;&lt;b&gt;Skills &lt;/b&gt;Perception +15, Stealth +3, Swim +17&lt;/h5&gt;&lt;/div&gt;&lt;hr/&gt;&lt;div&gt;&lt;h5&gt;&lt;b&gt;ECOLOGY&lt;/b&gt;&lt;/h5&gt;&lt;/div&gt;&lt;hr/&gt;&lt;div&gt;&lt;h5&gt;&lt;b&gt;Environment &lt;/b&gt; tropical lakes and rivers&lt;/h5&gt;&lt;h5&gt;&lt;b&gt;Organization &lt;/b&gt;solitary, pair, or pack (3-6)&lt;/h5&gt;&lt;h5&gt;&lt;b&gt;Treasure &lt;/b&gt;none&lt;/h5&gt;&lt;/div&gt;&lt;hr/&gt;&lt;div&gt;&lt;h5&gt;&lt;b&gt;SPECIAL ABILITIES&lt;/b&gt;&lt;/h5&gt;&lt;/div&gt;&lt;hr/&gt;&lt;div&gt;&lt;/h5&gt;&lt;h5&gt;&lt;b&gt;Whip Tail (Ex)&lt;/b&gt; When not submerged, a mokele-mbembe can crack its tail as a standard action, creating a sonic boom in a 5-foot burst, up to 20 feet away. Any creature in the burst's area must succeed at a DC 21 Fortitude save or be stunned for 1 round. The save DC is Constitution-based. Other mokele-mbembe are immune to this effect.&lt;/h5&gt;&lt;/div&gt;&lt;br&gt;&lt;div&gt;&lt;h4&gt;&lt;p&gt;&lt;p&gt;The mokele-mbembe is a predatory saurian that measures up to 40 feet in length and weighs up to 10 tons. Inhabitants of the deep tropics, mokele-mbembe dwell in lakes, rivers, swamps and other aquatic regions where they feed on fish, birds, small mammals, and even reptiles. When food runs short and mokele-mbembe grow hungry, they have been known to seek prey from local tribes and villages.  Despite being an aggressive hunter, a mokele-mbembe shares some traits with nonpredatory sauropods. Its body is massive and elephantine, with four long legs that end in webbed feet. Its neck is long and flexible like that of herbivorous dinosaurs or giraffes, but its head is triangular, with strong jaws and sharp teeth like a carnivore. A mokele-mbembe's hide is mottled greenish-brown and has the texture of tree bark. Large, defensive spines grow from its back.  The mokele-mbembe's natural habitat normally lies far from populous regions. For this reason, they are rarely glimpsed by outsiders, though they are well known to locals who hunt in such lands. Many stories are told about the creatures' size, strength, and ferocity, and some groups even believe them to have a special sacred status as messengers of the gods-or agents of their wrath.&lt;/p&gt;&lt;/h4&gt;&lt;/div&gt;</t>
  </si>
  <si>
    <t>Sandpoint Devil</t>
  </si>
  <si>
    <t>Darkvision 60 ft., low-light vision, scent; Perception +18</t>
  </si>
  <si>
    <t>Fort +12, Ref +7, Will +11</t>
  </si>
  <si>
    <t>fire, fear effects</t>
  </si>
  <si>
    <t>bite +17 (2d6+6/19-20), 2 hooves +17 (1d8+6)</t>
  </si>
  <si>
    <t>bay, hellfire breath, kick, trample (2d6+9, DC 22)</t>
  </si>
  <si>
    <t>Spell-Like Abilities (CL 10th; concentration +13)   At Will-fog cloud, gust of wind, pyrotechnics (DC 15)   3/day-dimension door, phantasmal killer (DC 17)</t>
  </si>
  <si>
    <t>Str 22, Dex 17, Con 19, Int 8, Wis 17, Cha 16</t>
  </si>
  <si>
    <t>Dodge, Hover, Improved Vital Strike, Mobility, Spring Attack, Vital Strike</t>
  </si>
  <si>
    <t>Fly +12, Intimidate +12, Knowledge (geography) +5, Perception +18, Stealth +14, Survival +18</t>
  </si>
  <si>
    <t>Abyssal, Varisian</t>
  </si>
  <si>
    <t>This mangy, horse-like beast walks perversely upright. Ragged wings, a dragon's lengthy tail, and a wide mouth full of jagged teeth complete its vile appearance.</t>
  </si>
  <si>
    <t>Bay (Su) When the Sandpoint Devil screams as a standard action, all creatures within a 300-foot-radius spread must succeed at a DC 19 Will save or become panicked for 2d4 rounds. This is a sonic, mind-affecting fear effect. Whether or not their saves are successful, creatures within the effect are immune to the Sandpoint Devil's bay for 24 hours thereafter. The save DC is Charisma-based.  Hellfire Breath (Su) Once every 1d4 rounds, the Sandpoint Devil can unleash a blast of infernal flame from its mouth as a standard action. This hellfire fills a 30-foot cone and deals 10d6 points of fire damage (Reflex DC 20 half ). Anyone who takes damage from this breath weapon must also succeed at a DC 20 Will save to avoid becoming cursed by the infernal flames. Those who become cursed take a -4 penalty on all attack rolls, saving throws, and skill checks for a number of days equal to the damage taken, and during this time, the victim's skin appears to be horribly burned in places regardless of any healing applied. This curse effect functions at caster level 12th. The save DC for both saves is Constitution-based.  Kick (Ex) The Sandpoint Devil's hoof attacks are primary attacks that deal bludgeoning and slashing damage.</t>
  </si>
  <si>
    <t>When residents of the small town of Sandpoint on the southwestern coast of Varisia speak in low voices about "the devil," they mean the dreadful creature that has menaced the community and its hinterlands for over a decade. Then again, most people don't speak of the Sandpoint Devil if they can help it. They say the monster knows when someone is talking about it, and a poor soul who can't hold his tongue is likely to glimpse the creature's grotesque silhouette in the sky on the next moonless night-an ill omen indeed. According to legend, sightings of the Sandpoint Devil presage times of great woe, whether for a single person or the entire town. Sometimes, those who see the creature or speak of it too freely vanish in the night, never to be seen again.  Precise descriptions of the Sandpoint Devil vary depending on whom you ask, but most people agree that it resembles a large horse standing upright on its hind legs with leathery, ragged wings; a reptilian tail; red eyes that burn through the gloom; and a fanged muzzle that gives the creature a perpetual evil grin. Some say the devil commands fog and wind, others say it breathes gouts of flame or can literally frighten you to death, and still others say it can do all this and more.  Whenever livestock are slaughtered in their pens or children disappear from their beds, townsfolk are quick to blame the Sandpoint Devil. The beast is also denounced (quietly) when a building burns to the ground or a farmer's crops wither. In short, the locals hang nearly all their ills on the devil. But not all residents consider it to be evil. Some believe that the creature is an ancient guardian of the Lost Coast, and its actions in service of that goal, however terrible they might seem, are not for mortals to understand.  Of course, hearsay and rumors only go so far, and most people outside the region consider the Sandpoint Devil a tall tale at best. At worst, they say it's a hoax perpetrated by simple folk looking for attention or hoping to draw travelers and adventurers with coin to spend.</t>
  </si>
  <si>
    <t>&lt;link rel="stylesheet"href="PF.css"&gt;&lt;div&gt;&lt;h2&gt;Sandpoint Devil&lt;/h2&gt;&lt;h3&gt;&lt;i&gt;This mangy, horse-like beast walks perversely upright. Ragged wings, a dragon's lengthy tail, and a wide mouth full of jagged teeth complete its vile appearance.&lt;/i&gt;&lt;/h3&gt;&lt;br&gt;&lt;/div&gt;&lt;div class="heading"&gt;&lt;p class="alignleft"&gt;Sandpoint Devil&lt;/p&gt;&lt;p class="alignright"&gt;CR 8&lt;/p&gt;&lt;div style="clear: both;"&gt;&lt;/div&gt;&lt;/div&gt;&lt;div&gt;&lt;h5&gt;&lt;b&gt;XP &lt;/b&gt;4,800&lt;/h5&gt;&lt;h5&gt;NE Large outsider (native)&lt;/h5&gt;&lt;h5&gt;&lt;b&gt;Init &lt;/b&gt;+3; &lt;b&gt;Senses &lt;/b&gt;Darkvision 60 ft., low-light vision, scent; Perception +18&lt;/h5&gt;&lt;/div&gt;&lt;hr/&gt;&lt;div&gt;&lt;h5&gt;&lt;b&gt;DEFENSE&lt;/b&gt;&lt;/h5&gt;&lt;/div&gt;&lt;hr/&gt;&lt;div&gt;&lt;h5&gt;&lt;b&gt;AC &lt;/b&gt;22, touch 13, flat-footed 18 (+3 Dex, +1 dodge, +9 natural, -1 size)&lt;/h5&gt;&lt;h5&gt;&lt;b&gt;hp &lt;/b&gt;114 (12d10+48)&lt;/h5&gt;&lt;h5&gt;&lt;b&gt;Fort &lt;/b&gt;+12, &lt;b&gt;Ref &lt;/b&gt;+7, &lt;b&gt;Will &lt;/b&gt;+11&lt;/h5&gt;&lt;h5&gt;&lt;b&gt;DR &lt;/b&gt;5/cold iron; &lt;b&gt;Immune &lt;/b&gt;fire, fear effects; &lt;b&gt;SR &lt;/b&gt;19&lt;/h5&gt;&lt;/div&gt;&lt;hr/&gt;&lt;div&gt;&lt;h5&gt;&lt;b&gt;OFFENSE&lt;/b&gt;&lt;/h5&gt;&lt;/div&gt;&lt;hr/&gt;&lt;div&gt;&lt;h5&gt;&lt;b&gt;Spd &lt;/b&gt;40 ft., fly 60 ft. (poor)&lt;/h5&gt;&lt;h5&gt;&lt;b&gt;Melee &lt;/b&gt;bite +17 (2d6+6/19-20), 2 hooves +17 (1d8+6)&lt;/h5&gt;&lt;h5&gt;&lt;b&gt;Space &lt;/b&gt;10 ft.; &lt;b&gt;Reach &lt;/b&gt;5 ft.&lt;/h5&gt;&lt;h5&gt;&lt;b&gt;Special Attacks &lt;/b&gt;bay, hellfire breath, kick, trample (2d6+9, DC 22)&lt;/h5&gt;&lt;h5&gt;&lt;b&gt;Spell-Like Abilities&lt;/b&gt; (CL 10th; concentration +13) &lt;/br&gt;At Will&amp;mdash;&lt;i&gt;fog cloud&lt;/i&gt;, &lt;i&gt;gust of wind&lt;/i&gt;, &lt;i&gt;pyrotechnics&lt;/i&gt; (DC 15) &lt;/br&gt;3/day&amp;mdash;&lt;i&gt;dimension door&lt;/i&gt;, &lt;i&gt;phantasmal killer&lt;/i&gt; (DC 17)&lt;/h5&gt;&lt;/h5&gt;&lt;/div&gt;&lt;hr/&gt;&lt;div&gt;&lt;h5&gt;&lt;b&gt;STATISTICS&lt;/b&gt;&lt;/h5&gt;&lt;/div&gt;&lt;hr/&gt;&lt;div&gt;&lt;h5&gt;&lt;b&gt;Str &lt;/b&gt;22, &lt;b&gt;Dex &lt;/b&gt;17, &lt;b&gt;Con &lt;/b&gt;19, &lt;b&gt;Int &lt;/b&gt; 8, &lt;b&gt;Wis &lt;/b&gt;17, &lt;b&gt;Cha &lt;/b&gt;16&lt;/h5&gt;&lt;h5&gt;&lt;b&gt;Base Atk &lt;/b&gt;+12; &lt;b&gt;CMB &lt;/b&gt;+19; &lt;b&gt;CMD &lt;/b&gt;33 (37 vs. trip)&lt;/h5&gt;&lt;h5&gt;&lt;b&gt;Feats &lt;/b&gt;Dodge, Hover, Improved Vital Strike, Mobility, Spring Attack, Vital Strike&lt;/h5&gt;&lt;h5&gt;&lt;b&gt;Skills &lt;/b&gt;Fly +12, Intimidate +12, Knowledge (geography) +5, Perception +18, Stealth +14, Survival +18&lt;/h5&gt;&lt;h5&gt;&lt;b&gt;Languages &lt;/b&gt;Abyssal, Varisian&lt;/h5&gt;&lt;/div&gt;&lt;hr/&gt;&lt;div&gt;&lt;h5&gt;&lt;b&gt;ECOLOGY&lt;/b&gt;&lt;/h5&gt;&lt;/div&gt;&lt;hr/&gt;&lt;div&gt;&lt;h5&gt;&lt;b&gt;Environment &lt;/b&gt; any (Varisia)&lt;/h5&gt;&lt;h5&gt;&lt;b&gt;Organization &lt;/b&gt;solitary&lt;/h5&gt;&lt;h5&gt;&lt;b&gt;Treasure &lt;/b&gt;incidental&lt;/h5&gt;&lt;/div&gt;&lt;hr/&gt;&lt;div&gt;&lt;h5&gt;&lt;b&gt;SPECIAL ABILITIES&lt;/b&gt;&lt;/h5&gt;&lt;/div&gt;&lt;hr/&gt;&lt;div&gt;&lt;/h5&gt;&lt;h5&gt;&lt;b&gt;Bay (Su)&lt;/b&gt; When the Sandpoint Devil screams as a standard action, all creatures within a 300-foot-radius spread must succeed at a DC 19 Will save or become panicked for 2d4 rounds. This is a sonic, mind-affecting fear effect. Whether or not their saves are successful, creatures within the effect are immune to the Sandpoint Devil's bay for 24 hours thereafter. The save DC is Charisma-based.  &lt;/h5&gt;&lt;h5&gt;&lt;b&gt;Hellfire Breath (Su)&lt;/b&gt; Once every 1d4 rounds, the Sandpoint Devil can unleash a blast of infernal flame from its mouth as a standard action. This hellfire fills a 30-foot cone and deals 10d6 points of fire damage (Reflex DC 20 half ). Anyone who takes damage from this breath weapon must also succeed at a DC 20 Will save to avoid becoming cursed by the infernal flames. Those who become cursed take a -4 penalty on all attack rolls, saving throws, and skill checks for a number of days equal to the damage taken, and during this time, the victim's skin appears to be horribly burned in places regardless of any healing applied. This curse effect functions at caster level 12th. The save DC for both saves is Constitution-based.  &lt;/h5&gt;&lt;h5&gt;&lt;b&gt;Kick (Ex)&lt;/b&gt; The Sandpoint Devil's hoof attacks are primary attacks that deal bludgeoning and slashing damage.&lt;/h5&gt;&lt;/div&gt;&lt;br&gt;&lt;div&gt;&lt;h4&gt;&lt;p&gt;&lt;p&gt;When residents of the small town of Sandpoint on the southwestern coast of Varisia speak in low voices about "the devil," they mean the dreadful creature that has menaced the community and its hinterlands for over a decade. Then again, most people don't speak of the Sandpoint Devil if they can help it. They say the monster knows when someone is talking about it, and a poor soul who can't hold his tongue is likely to glimpse the creature's grotesque silhouette in the sky on the next moonless night-an ill omen indeed. According to legend, sightings of the Sandpoint Devil presage times of great woe, whether for a single person or the entire town. Sometimes, those who see the creature or speak of it too freely vanish in the night, never to be seen again.  Precise descriptions of the Sandpoint Devil vary depending on whom you ask, but most people agree that it resembles a large horse standing upright on its hind legs with leathery, ragged wings; a reptilian tail; red eyes that burn through the gloom; and a fanged muzzle that gives the creature a perpetual evil grin. Some say the devil commands fog and wind, others say it breathes gouts of flame or can literally frighten you to death, and still others say it can do all this and more.  Whenever livestock are slaughtered in their pens or children disappear from their beds, townsfolk are quick to blame the Sandpoint Devil. The beast is also denounced (quietly) when a building burns to the ground or a farmer's crops wither. In short, the locals hang nearly all their ills on the devil. But not all residents consider it to be evil. Some believe that the creature is an ancient guardian of the Lost Coast, and its actions in service of that goal, however terrible they might seem, are not for mortals to understand.  Of course, hearsay and rumors only go so far, and most people outside the region consider the Sandpoint Devil a tall tale at best. At worst, they say it's a hoax perpetrated by simple folk looking for attention or hoping to draw travelers and adventurers with coin to spend.&lt;/p&gt;&lt;/h4&gt;&lt;/div&gt;</t>
  </si>
  <si>
    <t>Dread Wraith</t>
  </si>
  <si>
    <t>Pathfinder RPG Bestiary 281</t>
  </si>
  <si>
    <t>darkvision 60 ft., lifesense 60 ft.; Perception +28</t>
  </si>
  <si>
    <t>(+7 deflection, +9 Dex, +1 dodge, -1 size)</t>
  </si>
  <si>
    <t>Fort +12, Ref +14, Will +15</t>
  </si>
  <si>
    <t>channel resistance +4 incorporeal</t>
  </si>
  <si>
    <t>incorporeal touch +20 (3d6 negative energy plus 1d8 Con  drain [Fort DC 23])</t>
  </si>
  <si>
    <t>Str -, Dex 28, Con -, Int 14, Wis 20, Cha 25</t>
  </si>
  <si>
    <t>Alertness, Blind-Fight, Combat Reflexes, Dodge, Improved Initiative, Improved Natural Attack (incorporeal touch), Mobility, Spring Attack</t>
  </si>
  <si>
    <t>Diplomacy +18, Fly +24, Intimidate +26, Knowledge (planes) +13, Perception +28, Sense Motive +28, Stealth +24</t>
  </si>
  <si>
    <t>Common, Infernal, Skald</t>
  </si>
  <si>
    <t>Dread wraiths are wraiths that existed long enough and fed on enough life force to undergo an unholy transformation, increasing in size and strength.</t>
  </si>
  <si>
    <t>&lt;link rel="stylesheet"href="PF.css"&gt;&lt;div&gt;&lt;h2&gt;Wraith, Dread&lt;/h2&gt;&lt;h3&gt;&lt;i&gt;This ghostly creature is little more than a dark shape with two flickering pinpoints of light where its eyes should be.&lt;/i&gt;&lt;/h3&gt;&lt;br&gt;&lt;/div&gt;&lt;div class="heading"&gt;&lt;p class="alignleft"&gt;Dread Wraith&lt;/p&gt;&lt;p class="alignright"&gt;CR 13&lt;/p&gt;&lt;div style="clear: both;"&gt;&lt;/div&gt;&lt;/div&gt;&lt;div&gt;&lt;h5&gt;&lt;b&gt;XP &lt;/b&gt;25,600&lt;/h5&gt;&lt;h5&gt;&lt;i&gt;Pathfinder RPG Bestiary&lt;/i&gt; 281&lt;/h5&gt;&lt;h5&gt;LE Large undead (incorporeal)&lt;/h5&gt;&lt;h5&gt;&lt;b&gt;Init &lt;/b&gt;+13; &lt;b&gt;Senses &lt;/b&gt;darkvision 60 ft., lifesense 60 ft.; Perception +28&lt;/h5&gt;&lt;h5&gt;&lt;b&gt;Aura &lt;/b&gt;unnatural aura (30 ft.)&lt;/h5&gt;&lt;/div&gt;&lt;hr/&gt;&lt;div&gt;&lt;h5&gt;&lt;b&gt;DEFENSE&lt;/b&gt;&lt;/h5&gt;&lt;/div&gt;&lt;hr/&gt;&lt;div&gt;&lt;h5&gt;&lt;b&gt;AC &lt;/b&gt;26, touch 26, flat-footed 16 (+7 deflection, +9 Dex, +1 dodge, -1 size)&lt;/h5&gt;&lt;h5&gt;&lt;b&gt;hp &lt;/b&gt;184 (16d8+112)&lt;/h5&gt;&lt;h5&gt;&lt;b&gt;Fort &lt;/b&gt;+12, &lt;b&gt;Ref &lt;/b&gt;+14, &lt;b&gt;Will &lt;/b&gt;+15&lt;/h5&gt;&lt;h5&gt;&lt;b&gt;Defensive Abilities &lt;/b&gt;channel resistance +4 incorporeal; &lt;b&gt;Immune &lt;/b&gt;undead traits&lt;/h5&gt;&lt;h5&gt;&lt;b&gt;Weaknesses &lt;/b&gt;sunlight powerlessness&lt;/h5&gt;&lt;/div&gt;&lt;hr/&gt;&lt;div&gt;&lt;h5&gt;&lt;b&gt;OFFENSE&lt;/b&gt;&lt;/h5&gt;&lt;/div&gt;&lt;hr/&gt;&lt;div&gt;&lt;h5&gt;&lt;b&gt;Spd &lt;/b&gt;fly 60 ft. (good)&lt;/h5&gt;&lt;h5&gt;&lt;b&gt;Melee &lt;/b&gt;incorporeal touch +20 (3d6 negative energy plus 1d8 Con  drain [Fort DC 23])&lt;/h5&gt;&lt;h5&gt;&lt;b&gt;Space &lt;/b&gt;10 ft.; &lt;b&gt;Reach &lt;/b&gt;10 ft.&lt;/h5&gt;&lt;h5&gt;&lt;b&gt;Special Attacks &lt;/b&gt;create spawn&lt;/h5&gt;&lt;/div&gt;&lt;hr/&gt;&lt;div&gt;&lt;h5&gt;&lt;b&gt;STATISTICS&lt;/b&gt;&lt;/h5&gt;&lt;/div&gt;&lt;hr/&gt;&lt;div&gt;&lt;h5&gt;&lt;b&gt;Str &lt;/b&gt;-, &lt;b&gt;Dex &lt;/b&gt;28, &lt;b&gt;Con &lt;/b&gt;-, &lt;b&gt;Int &lt;/b&gt; 14, &lt;b&gt;Wis &lt;/b&gt;20, &lt;b&gt;Cha &lt;/b&gt;25&lt;/h5&gt;&lt;h5&gt;&lt;b&gt;Base Atk &lt;/b&gt;+12; &lt;b&gt;CMB &lt;/b&gt;+22; &lt;b&gt;CMD &lt;/b&gt;40&lt;/h5&gt;&lt;h5&gt;&lt;b&gt;Feats &lt;/b&gt;Alertness, Blind-Fight, Combat Reflexes, Dodge, Improved Initiative, Improved Natural Attack (incorporeal touch), Mobility, Spring Attack&lt;/h5&gt;&lt;h5&gt;&lt;b&gt;Skills &lt;/b&gt;Diplomacy +18, Fly +24, Intimidate +26, Knowledge (planes) +13, Perception +28, Sense Motive +28, Stealth +24&lt;/h5&gt;&lt;h5&gt;&lt;b&gt;Languages &lt;/b&gt;Common, Infernal, Skald&lt;/h5&gt;&lt;/div&gt;&lt;hr/&gt;&lt;div&gt;&lt;h5&gt;&lt;b&gt;ECOLOGY&lt;/b&gt;&lt;/h5&gt;&lt;/div&gt;&lt;hr/&gt;&lt;div&gt;&lt;h5&gt;&lt;b&gt;Environment &lt;/b&gt; any&lt;/h5&gt;&lt;h5&gt;&lt;b&gt;Organization &lt;/b&gt;solitary, pair, gang (3-6), or pack (7-12)&lt;/h5&gt;&lt;h5&gt;&lt;b&gt;Treasure &lt;/b&gt;none&lt;/h5&gt;&lt;/div&gt;&lt;br&gt;&lt;div&gt;&lt;h4&gt;&lt;p&gt;&lt;p&gt;Dread wraiths are wraiths that existed long enough and fed on enough life force to undergo an unholy transformation, increasing in size and strength.&lt;/p&gt;&lt;/h4&gt;&lt;/div&gt;</t>
  </si>
  <si>
    <t>Raelis</t>
  </si>
  <si>
    <t>24, touch 14, flat-footed 19</t>
  </si>
  <si>
    <t>(+4 Dex, +1 dodge, +10 natural, -1 size)</t>
  </si>
  <si>
    <t>Fort +9, Ref +12, Will +10</t>
  </si>
  <si>
    <t>electricity, petrification, rune mastery</t>
  </si>
  <si>
    <t>2 slams +19 (2d8+7 plus stun)</t>
  </si>
  <si>
    <t>Spell-Like Abilities (CL 12th; concentration +16)  Constant-freedom of movement, nondetection   At Will-alter self   3/day-dimension door, modify memory (DC 17)   1/day-greater teleport (self plus 50 lbs. of objects only), plane shift</t>
  </si>
  <si>
    <t>Sorcerer Spells Known (CL 12th; concentration +16)   6th (3/day)-greater glyph of warding (DC 21), shadow walk, symbol of fear (DC 21), symbol of persuasion (DC 21)   5th (5/day)-seeming, symbol of pain (DC 20), symbol of sleep (DC 20)   4th (7/day)-confusion (DC 18), greater invisibility, scrying (DC 18)   3rd (7/day)-beast shape I, explosive runes (DC 18), glyph of warding (DC 18), haste, illusory script (DC 18), lightning bolt (DC 17), sepia snake sigil (DC 18), suggestion (DC 17)   2nd (7/day)-detect thoughts (DC 16), hypnotic pattern (DC 16), invisibility, scorching ray, see invisibility   1st (7/day)-erase, feather fall, hypnotism, silent image (DC 15), ventriloquism (DC 15)   0 (at will)-arcane mark, dancing lights, detect magic, detect poison, light, mage hand, message, prestidigitation, read magic</t>
  </si>
  <si>
    <t>Str 24, Dex 19, Con 20, Int 18, Wis 15, Cha 19</t>
  </si>
  <si>
    <t>Greater Grapple, Improved Grapple, Improved Unarmed Strike, Power Attack, Weapon Finesse, Weapon Focus (slam)</t>
  </si>
  <si>
    <t>Acrobatics +18 (+26 when jumping), Bluff +18, Fly +20, Knowledge (geography) +15, Knowledge (history) +15, Knowledge (planes) +18, Perception +16, Perform (oratory) +15, Spellcraft +18, Stealth +14</t>
  </si>
  <si>
    <t>Celestial, Common, Draconic, Infernal; truespeech</t>
  </si>
  <si>
    <t>mutable polymorph, word caller</t>
  </si>
  <si>
    <t>solitary, pair, or band (3-6)</t>
  </si>
  <si>
    <t>This lithe, bronze-skinned celestial wanders the worlds ceaselessly, seeking tales of wonder and heroism.</t>
  </si>
  <si>
    <t>AP 66</t>
  </si>
  <si>
    <t>Mutable Polymorph (Su) When using spells with the polymorph descriptor, raelises have an uncanny amount of control over their target shape. While they still cannot use the spells to transform into specific individuals, they can control the skin tone, the hair color, the general body shape, and even the gender of the creature they transform into, granting them a +20 bonus on Disguise checks instead of the usual +10. This is a free action made as part of the spellcasting.  Rune Mastery (Ex) Raelises are masters of all magic based on runes or symbols. They automatically add explosive runes, glyph of warding, greater glyph of warding, sepia snake sigil, and all symbol spells to their list of spells known and increase the DC for these spells by 1. Additionally, raelises are immune to magical traps and effects that utilize runes or symbols, such as sepia snake sigil and explosive runes.  Spells A raelis casts spells as a 12th-level sorcerer. It has no sorcerer bloodline and does not gain any other sorcerer class abilities.  Stun (Ex) A raelis's iron-hard fist delivers a powerful, stunning blow. A creature struck by this attack must succeed at a DC 23 Fortitude save or be dazed for 1 round. If the attack is a critical hit and the target fails its save, the creature is instead stunned for 1d4 rounds. The save DC is Strength-based.  Word Caller (Su) Raelises automatically sense the presence and basic topic of any books, scrolls, or other writings within 50 feet. By spending a standard action, they gain a deeper understanding of the text, treating up to 100 pages of nonmagical writing as if they had read it, or treating one magical spell or scroll as if they had read it and successfully made a successful Spellcraft check to understand it.</t>
  </si>
  <si>
    <t>Formed from the souls of authors, artists, and storytellers, raelises travel to the farthest corners of Golarion and beyond searching for epic stories, poems, and simple tall tales. As they travel and quest for ever more obscure tales, they strive to make the world a brighter place-setting wrongs right or acting as agents for divine beings.  Though raelises appear to be frail, they possess a wiry strength and long-fingered hands ideally suited for the brawling and wrestling they enjoy so much. Deep brown or gray eyes dominate their expressive faces, and smiles and laughter come easy to their lips. Newly formed raelises have fair skin, but it slowly darkens over the centuries as they spend long hours exposed to the sun and elements. A raelis stands 9 feet tall and weighs close to 1,000 pounds.  Ecology  The lust for new tales and stories drives raelises to the mortal planes more often than most of their azata brethren.  Unable to just stand idly by, raelises aid mortals more frequently than do other azatas, though they almost always do so disguised as humans or sometimes even common or familiar animals. Raelises prefer to avoid physical confrontation when dealing with mortals, but don't hesitate to inf luence events in other ways. A raelis might travel from town to town spreading tales and news to encourage rebellion in a poorly run kingdom, or insinuate itself into an invader's army to sow dissension. Often a raelis's inf luence isn't felt until it is long gone, as raelises use their powers to bend minds in subtle ways to plant the seeds of change.  Essentially gender neuter in their natural form, raelises have an androgynous beauty to their lean, sculpted bodies. When altering their physical form via alter self or other magical abilities, they can choose to take on male or female forms. Younger raelises often have a preferred gender, but as they get older, raelises choose their gender based on mood or as the task in front of them demands. They occasionally tryst with mortals, though their lack of stable gender identity sometimes leads to confusion.  Ironically, bards and storytellers are the mortals least likely to receive the aid of a raelis azata. Raelises almost universally believe the best mortal works are born of strife and crisis. Shielding a known storyteller from the trials of life could very well prevent the greatest epics from being written. Exactly how far they are willing to let things go is a matter of preference and a frequent topic of debate among their kind. Raelises like to compare the trials and suffering of storytellers to the fire and anvil that forges a great sword. Raelises do not enjoy this suffering, however, and those who deliberately abuse or murder a storyteller while a raelis is near discover swift justice after the fact.  Traveling is raelises' second love; they pride themselves on their knowledge of obscure back roads and trails. While they all have favored trails, raelises consider it a bad omen to make the exact same journey twice and they go long distances out of their way to avoid doing so. After eons exploring in this manner, the average raelis becomes a living atlas.  Though competent flyers, raelises prefer to walk or even run when they travel. Even on the coldest and hottest of days they travel with their feet bare. They love the feel of grass or even mud between their long toes, and pass time reciting stories they have collected, getting a feel for the flow of the verse and the rhythm of the words. Raelises can run for days at a time without stopping to rest or even sleep, crossing great distances or just scouting all available roads and trails in an area.  Habitat &amp; Society  Their ability to travel discretely and their familiarity with the cities and geography of Golarion make raelises excellent spies and agents for deities with similar interests. While they avoid long-lasting alliances, raelises have much in common with the Empyreal Lord Sinashakti and often find themselves exchanging favors with him. Less frequently, they strike bargains with Cayden Cailean or even Desna in exchange for small favors or information.  Though many raelises are poets and storytellers, they value the stories mortals create. Few raelises worry overmuch about the accuracy of any given story-they are more interested in the art of the telling rather than the veracity of the tale. Some raelises even prefer the most outlandish tall tales and outright fabrications, as long as the exaggeration furthers the story.</t>
  </si>
  <si>
    <t>&lt;link rel="stylesheet"href="PF.css"&gt;&lt;div&gt;&lt;h2&gt;Azata, Raelis&lt;/h2&gt;&lt;h3&gt;&lt;i&gt;This lithe, bronze-skinned celestial wanders the worlds ceaselessly, seeking tales of wonder and heroism.&lt;/i&gt;&lt;/h3&gt;&lt;br&gt;&lt;/div&gt;&lt;div class="heading"&gt;&lt;p class="alignleft"&gt;Raelis&lt;/p&gt;&lt;p class="alignright"&gt;CR 10&lt;/p&gt;&lt;div style="clear: both;"&gt;&lt;/div&gt;&lt;/div&gt;&lt;div&gt;&lt;h5&gt;&lt;b&gt;XP &lt;/b&gt;9,600&lt;/h5&gt;&lt;h5&gt;CG Large outsider (azata, chaotic, extraplanar, good)&lt;/h5&gt;&lt;h5&gt;&lt;b&gt;Init &lt;/b&gt;+4; &lt;b&gt;Senses &lt;/b&gt;darkvision 60 ft.; Perception +16&lt;/h5&gt;&lt;/div&gt;&lt;hr/&gt;&lt;div&gt;&lt;h5&gt;&lt;b&gt;DEFENSE&lt;/b&gt;&lt;/h5&gt;&lt;/div&gt;&lt;hr/&gt;&lt;div&gt;&lt;h5&gt;&lt;b&gt;AC &lt;/b&gt;24, touch 14, flat-footed 19 (+4 Dex, +1 dodge, +10 natural, -1 size)&lt;/h5&gt;&lt;h5&gt;&lt;b&gt;hp &lt;/b&gt;138 (12d10+60)&lt;/h5&gt;&lt;h5&gt;&lt;b&gt;Fort &lt;/b&gt;+9, &lt;b&gt;Ref &lt;/b&gt;+12, &lt;b&gt;Will &lt;/b&gt;+10&lt;/h5&gt;&lt;h5&gt;&lt;b&gt;DR &lt;/b&gt;10/cold iron and evil; &lt;b&gt;Immune &lt;/b&gt;electricity, petrification, rune mastery; &lt;b&gt;Resist &lt;/b&gt;cold 10, fire 10&lt;/h5&gt;&lt;/div&gt;&lt;hr/&gt;&lt;div&gt;&lt;h5&gt;&lt;b&gt;OFFENSE&lt;/b&gt;&lt;/h5&gt;&lt;/div&gt;&lt;hr/&gt;&lt;div&gt;&lt;h5&gt;&lt;b&gt;Spd &lt;/b&gt;50 ft., fly 120 ft. (good)&lt;/h5&gt;&lt;h5&gt;&lt;b&gt;Melee &lt;/b&gt;2 slams +19 (2d8+7 plus stun)&lt;/h5&gt;&lt;h5&gt;&lt;b&gt;Space &lt;/b&gt;10 ft.; &lt;b&gt;Reach &lt;/b&gt;10 ft.&lt;/h5&gt;&lt;h5&gt;&lt;b&gt;Spell-Like Abilities&lt;/b&gt; (CL 12th; concentration +16)  &lt;/br&gt;Constant&amp;mdash;&lt;i&gt;freedom of movement&lt;/i&gt;, &lt;i&gt;nondetection&lt;/i&gt; &lt;/br&gt;At Will&amp;mdash;&lt;i&gt;alter self&lt;/i&gt; &lt;/br&gt;3/day&amp;mdash;&lt;i&gt;dimension door&lt;/i&gt;, &lt;i&gt;modify memory&lt;/i&gt; (DC 17) &lt;/br&gt;1/day&amp;mdash;&lt;i&gt;greater teleport&lt;/i&gt; (self plus 50 lbs. of objects only), &lt;i&gt;plane shift&lt;/i&gt;&lt;/h5&gt;&lt;/h5&gt;&lt;h5&gt;&lt;b&gt;Sorcerer Spells Known&lt;/b&gt; (CL 12th; concentration +16) &lt;/br&gt;6th (3/day)&amp;mdash;&lt;i&gt;greater &lt;i&gt;glyph of warding&lt;/i&gt;&lt;/i&gt; (DC 21), &lt;i&gt;shadow walk&lt;/i&gt;, &lt;i&gt;symbol of fear&lt;/i&gt; (DC 21), &lt;i&gt;symbol of persuasion&lt;/i&gt; (DC 21) &lt;/br&gt;5th (5/day)&amp;mdash;&lt;i&gt;seeming&lt;/i&gt;, &lt;i&gt;symbol of pain&lt;/i&gt; (DC 20), &lt;i&gt;symbol of sleep&lt;/i&gt; (DC 20) &lt;/br&gt;4th (7/day)&amp;mdash;&lt;i&gt;confusion&lt;/i&gt; (DC 18), &lt;i&gt;greater &lt;i&gt;invisibility&lt;/i&gt;&lt;/i&gt;, &lt;i&gt;scrying&lt;/i&gt; (DC 18) &lt;/br&gt;3rd (7/day)&amp;mdash;&lt;i&gt;beast shape I&lt;/i&gt;, &lt;i&gt;explosive runes&lt;/i&gt; (DC 18), &lt;i&gt;glyph of warding&lt;/i&gt; (DC 18), &lt;i&gt;haste&lt;/i&gt;, &lt;i&gt;illusory script&lt;/i&gt; (DC 18), &lt;i&gt;lightning bolt&lt;/i&gt; (DC 17), &lt;i&gt;sepia snake sigil&lt;/i&gt; (DC 18), &lt;i&gt;suggestion&lt;/i&gt; (DC 17) &lt;/br&gt;2nd (7/day)&amp;mdash;&lt;i&gt;detect thoughts&lt;/i&gt; (DC 16), &lt;i&gt;hypnotic pattern&lt;/i&gt; (DC 16), &lt;i&gt;invisibility&lt;/i&gt;, &lt;i&gt;scorching ray&lt;/i&gt;, see &lt;i&gt;invisibility&lt;/i&gt; &lt;/br&gt;1st (7/day)&amp;mdash;&lt;i&gt;erase&lt;/i&gt;, &lt;i&gt;feather fall&lt;/i&gt;, &lt;i&gt;hypnotism&lt;/i&gt;, &lt;i&gt;silent image&lt;/i&gt; (DC 15), &lt;i&gt;ventriloquism&lt;/i&gt; (DC 15) &lt;/br&gt;0 (at will)&amp;mdash;&lt;i&gt;arcane mark&lt;/i&gt;, &lt;i&gt;dancing &lt;i&gt;light&lt;/i&gt;s&lt;/i&gt;, &lt;i&gt;detect magic&lt;/i&gt;, &lt;i&gt;detect poison&lt;/i&gt;, &lt;i&gt;light&lt;/i&gt;, &lt;i&gt;mage hand&lt;/i&gt;, &lt;i&gt;message&lt;/i&gt;, &lt;i&gt;prestidigitation&lt;/i&gt;, &lt;i&gt;read magic&lt;/i&gt;&lt;/h5&gt;&lt;/h5&gt;&lt;/div&gt;&lt;hr/&gt;&lt;div&gt;&lt;h5&gt;&lt;b&gt;STATISTICS&lt;/b&gt;&lt;/h5&gt;&lt;/div&gt;&lt;hr/&gt;&lt;div&gt;&lt;h5&gt;&lt;b&gt;Str &lt;/b&gt;24, &lt;b&gt;Dex &lt;/b&gt;19, &lt;b&gt;Con &lt;/b&gt;20, &lt;b&gt;Int &lt;/b&gt; 18, &lt;b&gt;Wis &lt;/b&gt;15, &lt;b&gt;Cha &lt;/b&gt;19&lt;/h5&gt;&lt;h5&gt;&lt;b&gt;Base Atk &lt;/b&gt;+12; &lt;b&gt;CMB &lt;/b&gt;+20 (+24 grapple); &lt;b&gt;CMD &lt;/b&gt;34 (36 vs. grapple)&lt;/h5&gt;&lt;h5&gt;&lt;b&gt;Feats &lt;/b&gt;Greater Grapple, Improved Grapple, Improved Unarmed Strike, Power Attack, Weapon Finesse, Weapon Focus (slam)&lt;/h5&gt;&lt;h5&gt;&lt;b&gt;Skills &lt;/b&gt;Acrobatics +18 (+26 when jumping), Bluff +18, Fly +20, Knowledge (geography) +15, Knowledge (history) +15, Knowledge (planes) +18, Perception +16, Perform (oratory) +15, Spellcraft +18, Stealth +14&lt;/h5&gt;&lt;h5&gt;&lt;b&gt;Languages &lt;/b&gt;Celestial, Common, Draconic, Infernal; truespeech&lt;/h5&gt;&lt;h5&gt;&lt;b&gt;SQ &lt;/b&gt;mutable polymorph, word caller&lt;/h5&gt;&lt;/div&gt;&lt;hr/&gt;&lt;div&gt;&lt;h5&gt;&lt;b&gt;ECOLOGY&lt;/b&gt;&lt;/h5&gt;&lt;/div&gt;&lt;hr/&gt;&lt;div&gt;&lt;h5&gt;&lt;b&gt;Environment &lt;/b&gt; any (Elysium)&lt;/h5&gt;&lt;h5&gt;&lt;b&gt;Organization &lt;/b&gt;solitary, pair, or band (3-6)&lt;/h5&gt;&lt;h5&gt;&lt;b&gt;Treasure &lt;/b&gt;standard&lt;/h5&gt;&lt;/div&gt;&lt;hr/&gt;&lt;div&gt;&lt;h5&gt;&lt;b&gt;SPECIAL ABILITIES&lt;/b&gt;&lt;/h5&gt;&lt;/div&gt;&lt;hr/&gt;&lt;div&gt;&lt;/h5&gt;&lt;h5&gt;&lt;b&gt;Mutable Polymorph (Su)&lt;/b&gt; When using spells with the polymorph descriptor, raelises have an uncanny amount of control over their target shape. While they still cannot use the spells to transform into specific individuals, they can control the skin tone, the hair color, the general body shape, and even the gender of the creature they transform into, granting them a +20 bonus on Disguise checks instead of the usual +10. This is a free action made as part of the spellcasting.  &lt;/h5&gt;&lt;h5&gt;&lt;b&gt;Rune Mastery (Ex)&lt;/b&gt; Raelises are masters of all magic based on runes or symbols. They automatically add &lt;i&gt;explosive runes&lt;/i&gt;, &lt;i&gt;glyph of warding&lt;/i&gt;, &lt;i&gt;greater &lt;i&gt;glyph of warding&lt;/i&gt;&lt;/i&gt;, &lt;i&gt;sepia snake sigil&lt;/i&gt;, and all symbol spells to their list of spells known and increase the DC for these spells by 1. Additionally, raelises are immune to magical traps and effects that utilize runes or symbols, such as &lt;i&gt;sepia snake sigil&lt;/i&gt; and &lt;i&gt;explosive runes&lt;/i&gt;.  &lt;/h5&gt;&lt;h5&gt;&lt;b&gt;Spells&lt;/b&gt; A raelis casts spells as a 12th-level sorcerer. It has no sorcerer bloodline and does not gain any other sorcerer class abilities.  &lt;/h5&gt;&lt;h5&gt;&lt;b&gt;Stun (Ex)&lt;/b&gt; A raelis's iron-hard fist delivers a powerful, stunning blow. A creature struck by this attack must succeed at a DC 23 Fortitude save or be dazed for 1 round. If the attack is a critical hit and the target fails its save, the creature is instead stunned for 1d4 rounds. The save DC is Strength-based.  &lt;/h5&gt;&lt;h5&gt;&lt;b&gt;Word Caller (Su)&lt;/b&gt; Raelises automatically sense the presence and basic topic of any books, scrolls, or other writings within 50 feet. By spending a standard action, they gain a deeper understanding of the text, treating up to 100 pages of nonmagical writing as if they had read it, or treating one magical spell or scroll as if they had read it and successfully made a successful Spellcraft check to understand it.&lt;/h5&gt;&lt;/div&gt;&lt;br&gt;&lt;div&gt;&lt;h4&gt;&lt;p&gt;&lt;p&gt;Formed from the souls of authors, artists, and storytellers, raelises travel to the farthest corners of Golarion and beyond searching for epic stories, poems, and simple tall tales. As they travel and quest for ever more obscure tales, they strive to make the world a brighter place-setting wrongs right or acting as agents for divine beings.  Though raelises appear to be frail, they possess a wiry strength and long-fingered hands ideally suited for the brawling and wrestling they enjoy so much. Deep brown or gray eyes dominate their expressive faces, and smiles and laughter come easy to their lips. Newly formed raelises have fair skin, but it slowly darkens over the centuries as they spend long hours exposed to the sun and elements. A raelis stands 9 feet tall and weighs close to 1,000 pounds.  &lt;b&gt;&lt;/p&gt;&lt;p&gt;Ecology&lt;/b&gt;&lt;/p&gt;&lt;p&gt;  The lust for new tales and stories drives raelises to the mortal planes more often than most of their azata brethren.  Unable to just stand idly by, raelises aid mortals more frequently than do other azatas, though they almost always do so disguised as humans or sometimes even common or familiar animals. Raelises prefer to avoid physical confrontation when dealing with mortals, but don't hesitate to inf luence events in other ways. A raelis might travel from town to town spreading tales and news to encourage rebellion in a poorly run kingdom, or insinuate itself into an invader's army to sow dissension. Often a raelis's inf luence isn't felt until it is long gone, as raelises use their powers to bend minds in subtle ways to plant the seeds of change.  Essentially gender neuter in their natural form, raelises have an androgynous beauty to their lean, sculpted bodies. When altering their physical form via &lt;i&gt;alter self&lt;/i&gt; or other magical abilities, they can choose to take on male or female forms. Younger raelises often have a preferred gender, but as they get older, raelises choose their gender based on mood or as the task in front of them demands. They occasionally tryst with mortals, though their lack of stable gender identity sometimes leads to &lt;i&gt;confusion&lt;/i&gt;.  Ironically, bards and storytellers are the mortals least likely to receive the aid of a raelis azata. Raelises almost universally believe the best mortal works are born of strife and crisis. Shielding a known storyteller from the trials of life could very well prevent the greatest epics from being written. Exactly how far they are willing to let things go is a matter of preference and a frequent topic of debate among their kind. Raelises like to compare the trials and suffering of storytellers to the fire and anvil that forges a great sword. Raelises do not enjoy this suffering, however, and those who deliberately abuse or murder a storyteller while a raelis is near discover swift justice after the fact.  Traveling is raelises' second love; they pride themselves on their knowledge of obscure back roads and trails. While they all have favored trails, raelises consider it a bad omen to make the exact same journey twice and they go long distances out of their way to avoid doing so. After eons exploring in this manner, the average raelis becomes a living atlas.  Though competent flyers, raelises prefer to walk or even run when they travel. Even on the coldest and hottest of days they travel with their feet bare. They love the feel of grass or even mud between their long toes, and pass time reciting stories they have collected, getting a feel for the flow of the verse and the rhythm of the words. Raelises can run for days at a time without stopping to rest or even sleep, crossing great distances or just scouting all available roads and trails in an area.  &lt;b&gt;&lt;/p&gt;&lt;p&gt;Habitat &amp; Society&lt;/b&gt;&lt;/p&gt;&lt;p&gt;  Their ability to travel discretely and their familiarity with the cities and geography of Golarion make raelises excellent spies and agents for deities with similar interests. While they avoid long-lasting alliances, raelises have much in common with the Empyreal Lord Sinashakti and often find themselves exchanging favors with him. Less frequently, they strike bargains with Cayden Cailean or even Desna in exchange for small favors or information.  Though many raelises are poets and storytellers, they value the stories mortals create. Few raelises worry overmuch about the accuracy of any given story-they are more interested in the art of the telling rather than the veracity of the tale. Some raelises even prefer the most outlandish tall tales and outright fabrications, as long as the exaggeration furthers the story.&lt;/p&gt;&lt;/h4&gt;&lt;/div&gt;</t>
  </si>
  <si>
    <t>Living Rune</t>
  </si>
  <si>
    <t>blindsight 60 ft., tremorsense 60 ft.; Perception +27</t>
  </si>
  <si>
    <t>28, touch 28, flat-footed 16</t>
  </si>
  <si>
    <t>(+6 deflection, +11 Dex, +1 dodge)</t>
  </si>
  <si>
    <t>Fort +10, Ref +17, Will +15</t>
  </si>
  <si>
    <t>bleed, disease, magic, paralysis, poison, stunning</t>
  </si>
  <si>
    <t>glyph touch +24 touch (3d8 electricity)</t>
  </si>
  <si>
    <t>symbols of power</t>
  </si>
  <si>
    <t>Spell-Like Abilities (CL 12th; concentration +17)  At Will-arcane mark, illusory script (DC 18), telekinesis (sustained force only, DC 20)  3/day-explosive runes (DC 18), greater glyph of warding (DC 21), sepia snake sigil (DC 18)</t>
  </si>
  <si>
    <t>Str -, Dex 32, Con 18, Int 15, Wis 14, Cha 20</t>
  </si>
  <si>
    <t>Alertness, Combat Expertise, Deceitful, Dodge, Improved Initiative, Iron Will, Mobility, Skill Focus (Stealth), Spring Attack</t>
  </si>
  <si>
    <t>Acrobatics +15, Bluff +15, Climb +12, Disguise +7, Knowledge (arcana) +15, Knowledge (history) +15, Knowledge (planes) +15, Knowledge (religion) +15, Perception +27, Sense Motive +19, Stealth +35</t>
  </si>
  <si>
    <t>truescript</t>
  </si>
  <si>
    <t>camouflage, compression, two-dimensional</t>
  </si>
  <si>
    <t>A pulsating glyph animates into a quickly flowing script that changes form as it rewrites itself, before finally assembling into an arcane symbol that flares with untold magical power.</t>
  </si>
  <si>
    <t>Camouflage (Ex) A living rune is able to shift its coloration and form to blend into its surroundings. The creature automatically hits with its touch attack against any creature that fails to notice it and enters its square.  Glyph Touch (Su) A living rune deals 3d8 points of electricity damage with a successful touch attack, and it uses its Dexterity modifier (instead of its Strength modifier) to resolve all touch attacks.  Immunity to Magic (Ex) A living rune is immune to spells and spell-like abilities that allow spell resistance. In addition, certain other spells and effects function differently against the creature as noted below.  • An erase spell deals 6d6 points of damage to a living rune.  • A living rune caught in the radius of any symbol spell is immune to its effects and heals 1d8 points of damage per spell level. Hit points beyond its total maximum are gained as temporary hit points that fade in 1 hour.  • A living rune is affected normally by magic missile, maze, and spells that deal sonic damage.  Symbols of Power (Su) As a standard action, a living rune can shift its form into a number of powerful symbols whose effects can damage or incapacitate opponents. Each round the living rune can choose a new effect, but a particular symbol form can only be used once every 4 rounds. This attack is resolved with a touch attack and the save DC is Charisma-based.  Fear: The target becomes panicked for 2d6 rounds (Will DC 24).  Pain: The target suffers wracking pains that impose a -4 penalty on attack rolls, skill checks, and ability checks for 1 hour (Fort DC 24).  Persuasion: The target is charmed by the living rune (as charm monster) for 2d6 hours (Will DC 24).  Slow: The target is slowed (as the slow spell) for 12 rounds (Will DC 24).  Stunning: The target is stunned for 1d6 rounds (Fort DC 24).  Weakness: The target suffers crippling weakness that deals 2d6 points of Strength damage (Fort DC 24).  Truescript (Su) A living rune can sculpt its form into complicated scripts and pictographs that can be understood by any creature with the ability to read written language. A living rune can also understand any written or spoken language.  Two-Dimensional (Ex) A living rune only exists in two dimensions, and has some qualities in common with incorporeal creatures. A living rune has no Strength score. It cannot move in three dimensions (such as jumping or flying), and can only navigate along solid surfaces such as floors, ceilings, and walls. It can only attack creatures by entering their squares and touching them directly. A living rune can crawl onto solid surfaces that can then themselves be moved (such as onto a tome via its telekinesis spell-like ability). It cannot fall or take falling damage, cannot make trip or grapple attacks, and cannot be tripped or grappled. It cannot take any physical action that would move or manipulate an opponent or the opponent's equipment, has no weight, and does not set off traps that are triggered by weight. A living rune takes no damage from nonmagical attacks and only takes half damage from magical weapons.</t>
  </si>
  <si>
    <t>Whether first scribed by some forgotten deity or birthed by magic glyphs long soured, living runes are among the most stubborn and arrogant of dungeon denizens.  Though two-dimensional and lacking any sort of real body, the creatures are sentient, but with a venomous hostility toward the so-called "lesser races" they feel are corrupted forms of the universe's first words of creation. Appearing as magical glyphs, animated pulsating runes, etched hieroglyphics, or even ancient cave art, these creatures live to prey on lesser beings for no other reason than to prove their superiority over flesh-and-blood creatures.  Ecology  Living runes are ambush hunters, lying in wait amid ancient graffiti and faded pictographs, or even on the pages of ancient texts and tomes. They use their mutable forms to camouf lage themselves-often changing texts with illusory script to lead adventurers into nearby traps or hazards, or lacing important sources of information with explosive runes and then striking at trespassers when they have triggered the dangerous glyphs. Immortal unless destroyed, the creatures do not need sustenance in a traditional sense, though, like their will-o'-wisp cousins, they seem to feed on the terror and pain they induce in their victims. In addition to fear and pain, living runes feed on the written word (which they can erase through this consumption or leave unharmed). Living runes reproduce by a strange sort of mitosis, where two creatures merge to create complex sentence structures and concepts before splitting a portion off each of their malleable bodies to create a new unique rune that contains the knowledge of both parent runes.  Habitat &amp; Society  Most commonly found in deserted ruins-in particular old alchemical labs, forgotten temples, and musty libraries- living runes prefer to live isolated existences, feeding on lost knowledge, consuming it slowly over the years before erasing or altering it, then hoarding the truth within themselves to tease races seeking to recover it. For this reason, they prefer to haunt the fringes of civilization, where they may terrorize lesser creatures in this manner- particularly arcane spellcasters. They derive a sick pleasure from the mental and physical torture of humanoids; in particular, they enjoy cornering humanoids in debates and wrapping them in riddles with the promise of shared knowledge or information, before ultimately growing bored and attacking the intruders with their myriad abilities. Such communications always begin-in the living rune's unique form of communication-with scribbled inquiries trespassing creatures will understand, and this somewhat playful and innocuous introduction often draws explorers to their deaths when they assume they are conversing with some benign artificial intelligence. In instances becoming horrifically frequent, archivists have discovered previously unheard of colonies of living runes deep in the bowels of urban libraries and archives, hiding out for years in an attempt to learn more of modern civilization, with unknown motivations that may hold terrible consequences for civilized races.  Origins In the annals of recorded history, ancient texts mentioning living runes always seem to do so in relation to the forgotten goddess Lissala, leading scholars to believe that either the creatures served worshipers of the deity in some way, or were rewarded as gifts to particularly devout supplicants. Some even speculate that Lissala herself is responsible for the creation of living runes. Others conjecture that living runes have always been, and are among the universe's eldest creatures, having escaped from the lips of some primordial god when the first words of creation were uttered. Evidence seems to dispute both these claims-the creatures are known to spring up from the scribbled text and graffiti of magic-soured ruins or untriggered symbol spells long left to rot. Whatever the truth, these haughty creatures do not discuss their origins.</t>
  </si>
  <si>
    <t>&lt;link rel="stylesheet"href="PF.css"&gt;&lt;div&gt;&lt;h2&gt;Living Rune&lt;/h2&gt;&lt;h3&gt;&lt;i&gt;A pulsating glyph animates into a quickly flowing script that changes form as it rewrites itself, before finally assembling into an arcane symbol that flares with untold magical power.&lt;/i&gt;&lt;/h3&gt;&lt;br&gt;&lt;/div&gt;&lt;div class="heading"&gt;&lt;p class="alignleft"&gt;Living Rune&lt;/p&gt;&lt;p class="alignright"&gt;CR 13&lt;/p&gt;&lt;div style="clear: both;"&gt;&lt;/div&gt;&lt;/div&gt;&lt;div&gt;&lt;h5&gt;&lt;b&gt;XP &lt;/b&gt;25,600&lt;/h5&gt;&lt;h5&gt;NE Medium aberration &lt;/h5&gt;&lt;h5&gt;&lt;b&gt;Init &lt;/b&gt;+15; &lt;b&gt;Senses &lt;/b&gt;blindsight 60 ft., tremorsense 60 ft.; Perception +27&lt;/h5&gt;&lt;/div&gt;&lt;hr/&gt;&lt;div&gt;&lt;h5&gt;&lt;b&gt;DEFENSE&lt;/b&gt;&lt;/h5&gt;&lt;/div&gt;&lt;hr/&gt;&lt;div&gt;&lt;h5&gt;&lt;b&gt;AC &lt;/b&gt;28, touch 28, flat-footed 16 (+6 deflection, +11 Dex, +1 dodge)&lt;/h5&gt;&lt;h5&gt;&lt;b&gt;hp &lt;/b&gt;153 (18d8+72)&lt;/h5&gt;&lt;h5&gt;&lt;b&gt;Fort &lt;/b&gt;+10, &lt;b&gt;Ref &lt;/b&gt;+17, &lt;b&gt;Will &lt;/b&gt;+15&lt;/h5&gt;&lt;h5&gt;&lt;b&gt;Defensive Abilities &lt;/b&gt;amorphous; &lt;b&gt;Immune &lt;/b&gt;bleed, disease, magic, paralysis, poison, stunning&lt;/h5&gt;&lt;h5&gt;&lt;b&gt;Weaknesses &lt;/b&gt;vulnerable to sonic&lt;/h5&gt;&lt;/div&gt;&lt;hr/&gt;&lt;div&gt;&lt;h5&gt;&lt;b&gt;OFFENSE&lt;/b&gt;&lt;/h5&gt;&lt;/div&gt;&lt;hr/&gt;&lt;div&gt;&lt;h5&gt;&lt;b&gt;Spd &lt;/b&gt;50 ft., climb 50 ft.&lt;/h5&gt;&lt;h5&gt;&lt;b&gt;Melee &lt;/b&gt;glyph touch +24 touch (3d8 electricity)&lt;/h5&gt;&lt;h5&gt;&lt;b&gt;Space &lt;/b&gt;5 ft.; &lt;b&gt;Reach &lt;/b&gt;0 ft.&lt;/h5&gt;&lt;h5&gt;&lt;b&gt;Special Attacks &lt;/b&gt;symbols of power&lt;/h5&gt;&lt;h5&gt;&lt;b&gt;Spell-Like Abilities&lt;/b&gt; (CL 12th; concentration +17) &lt;/br&gt;At Will&amp;mdash;&lt;i&gt;arcane mark&lt;/i&gt;, &lt;i&gt;illusory script&lt;/i&gt; (DC 18), &lt;i&gt;telekinesis&lt;/i&gt; (sustained force only, DC 20) &lt;/br&gt;3/day&amp;mdash;&lt;i&gt;explosive runes&lt;/i&gt; (DC 18), &lt;i&gt;greater glyph of warding&lt;/i&gt; (DC 21), &lt;i&gt;sepia snake sigil&lt;/i&gt; (DC 18)&lt;/h5&gt;&lt;/h5&gt;&lt;/div&gt;&lt;hr/&gt;&lt;div&gt;&lt;h5&gt;&lt;b&gt;STATISTICS&lt;/b&gt;&lt;/h5&gt;&lt;/div&gt;&lt;hr/&gt;&lt;div&gt;&lt;h5&gt;&lt;b&gt;Str &lt;/b&gt;-, &lt;b&gt;Dex &lt;/b&gt;32, &lt;b&gt;Con &lt;/b&gt;18, &lt;b&gt;Int &lt;/b&gt; 15, &lt;b&gt;Wis &lt;/b&gt;14, &lt;b&gt;Cha &lt;/b&gt;20&lt;/h5&gt;&lt;h5&gt;&lt;b&gt;Base Atk &lt;/b&gt;+13; &lt;b&gt;CMB &lt;/b&gt;+13; &lt;b&gt;CMD &lt;/b&gt;41 (can't be tripped)&lt;/h5&gt;&lt;h5&gt;&lt;b&gt;Feats &lt;/b&gt;Alertness, Combat Expertise, Deceitful, Dodge, Improved Initiative, Iron Will, Mobility, Skill Focus (Stealth), Spring Attack&lt;/h5&gt;&lt;h5&gt;&lt;b&gt;Skills &lt;/b&gt;Acrobatics +15, Bluff +15, Climb +12, Disguise +7, Knowledge (arcana) +15, Knowledge (history) +15, Knowledge (planes) +15, Knowledge (religion) +15, Perception +27, Sense Motive +19, Stealth +35&lt;/h5&gt;&lt;h5&gt;&lt;b&gt;Languages &lt;/b&gt;truescript&lt;/h5&gt;&lt;h5&gt;&lt;b&gt;SQ &lt;/b&gt;camouflage, compression, two-dimensional&lt;/h5&gt;&lt;/div&gt;&lt;hr/&gt;&lt;div&gt;&lt;h5&gt;&lt;b&gt;ECOLOGY&lt;/b&gt;&lt;/h5&gt;&lt;/div&gt;&lt;hr/&gt;&lt;div&gt;&lt;h5&gt;&lt;b&gt;Environment &lt;/b&gt; any&lt;/h5&gt;&lt;h5&gt;&lt;b&gt;Organization &lt;/b&gt;solitary, pair, or string (3-4)&lt;/h5&gt;&lt;h5&gt;&lt;b&gt;Treasure &lt;/b&gt;incidental&lt;/h5&gt;&lt;/div&gt;&lt;hr/&gt;&lt;div&gt;&lt;h5&gt;&lt;b&gt;SPECIAL ABILITIES&lt;/b&gt;&lt;/h5&gt;&lt;/div&gt;&lt;hr/&gt;&lt;div&gt;&lt;/h5&gt;&lt;h5&gt;&lt;b&gt;Camouflage (Ex)&lt;/b&gt; A living rune is able to shift its coloration and form to blend into its surroundings. The creature automatically hits with its touch attack against any creature that fails to notice it and enters its square.  &lt;/h5&gt;&lt;h5&gt;&lt;b&gt;Glyph Touch (Su)&lt;/b&gt; A living rune deals 3d8 points of electricity damage with a successful touch attack, and it uses its Dexterity modifier (instead of its Strength modifier) to resolve all touch attacks.  &lt;/h5&gt;&lt;h5&gt;&lt;b&gt;Immunity to Magic (Ex)&lt;/b&gt; A living rune is immune to spells and spell-like abilities that allow spell resistance. In addition, certain other spells and effects function differently against the creature as noted below.  &lt;ul&gt;&lt;li&gt; An &lt;i&gt;erase&lt;/i&gt; spell deals 6d6 points of damage to a living rune.  &lt;li&gt; A living rune caught in the radius of any symbol spell is immune to its effects and heals 1d8 points of damage per spell level. Hit points beyond its total maximum are gained as temporary hit points that fade in 1 hour.  &lt;li&gt; A living rune is affected normally by &lt;i&gt;magic missile&lt;/i&gt;, &lt;i&gt;maze&lt;/i&gt;, and spells that deal sonic damage.  &lt;/h5&gt;&lt;h5&gt;&lt;b&gt;Symbols of Power (Su)&lt;/b&gt; As a standard action, a living rune can shift its form into a number of powerful symbols whose effects can damage or incapacitate opponents. Each round the living rune can choose a new effect, but a particular symbol form can only be used once every 4 rounds. This attack is resolved with a touch attack and the save DC is Charisma-based.  &lt;i&gt;Fear&lt;/i&gt;: The target becomes panicked for 2d6 rounds (Will DC 24).  &lt;i&gt;Pain&lt;/i&gt;: The target suffers wracking pains that impose a -4 penalty on attack rolls, skill checks, and ability checks for 1 hour (Fort DC 24).  &lt;i&gt;Persuasion&lt;/i&gt;: The target is &lt;i&gt;charm&lt;/i&gt;ed by the living rune (as &lt;i&gt;charm&lt;/i&gt; monster) for 2d6 hours (Will DC 24).  &lt;i&gt;Slow&lt;/i&gt;: The target is slowed (as the &lt;i&gt;slow&lt;/i&gt; spell) for 12 rounds (Will DC 24).  &lt;i&gt;Stunning&lt;/i&gt;: The target is stunned for 1d6 rounds (Fort DC 24).  &lt;i&gt;Weakness&lt;/i&gt;: The target suffers crippling weakness that deals 2d6 points of Strength damage (Fort DC 24).  &lt;/h5&gt;&lt;h5&gt;&lt;b&gt;Truescript (Su)&lt;/b&gt; A living rune can sculpt its form into complicated scripts and pictographs that can be understood by any creature with the ability to read written language. A living rune can also understand any written or spoken language.  Two-Dimensional (Ex) A living rune only exists in two dimensions, and has some qualities in common with incorporeal creatures. A living rune has no Strength score. It cannot move in three dimensions (such as jumping or flying), and can only navigate along solid surfaces such as floors, ceilings, and walls. It can only attack creatures by entering their squares and touching them directly. A living rune can crawl onto solid surfaces that can then themselves be moved (such as onto a tome via its &lt;i&gt;telekinesis&lt;/i&gt; spell-like ability). It cannot fall or take falling damage, cannot make trip or grapple attacks, and cannot be tripped or grappled. It cannot take any physical action that would move or manipulate an opponent or the opponent's equipment, has no weight, and does not set off traps that are triggered by weight. A living rune takes no damage from nonmagical attacks and only takes half damage from magical weapons.&lt;/ul&gt;&lt;/h5&gt;&lt;/div&gt;&lt;br&gt;&lt;div&gt;&lt;h4&gt;&lt;p&gt;&lt;p&gt;Whether first scribed by some forgotten deity or birthed by magic glyphs long soured, living runes are among the most stubborn and arrogant of dungeon denizens.  Though two-dimensional and lacking any sort of real body, the creatures are sentient, but with a venomous hostility toward the so-called "lesser races" they feel are corrupted forms of the universe's first words of creation. Appearing as magical glyphs, animated pulsating runes, etched hieroglyphics, or even ancient cave art, these creatures live to prey on lesser beings for no other reason than to prove their superiority over flesh-and-blood creatures.  &lt;b&gt;&lt;/p&gt;&lt;p&gt;Ecology&lt;/b&gt;&lt;/p&gt;&lt;p&gt;  Living runes are ambush hunters, lying in wait amid ancient graffiti and faded pictographs, or even on the pages of ancient texts and tomes. They use their mutable forms to camouf lage themselves-often changing texts with &lt;i&gt;illusory script&lt;/i&gt; to lead adventurers into nearby traps or hazards, or lacing important sources of information with &lt;i&gt;explosive runes&lt;/i&gt; and then striking at trespassers when they have triggered the dangerous glyphs. Immortal unless destroyed, the creatures do not need sustenance in a traditional sense, though, like their will-o'-wisp cousins, they seem to feed on the terror and pain they induce in their victims. In addition to fear and pain, living runes feed on the written word (which they can &lt;i&gt;erase&lt;/i&gt; through this consumption or leave unharmed). Living runes reproduce by a strange sort of mitosis, where two creatures merge to create complex sentence structures and concepts before splitting a portion off each of their malleable bodies to create a new unique rune that contains the knowledge of both parent runes.  &lt;b&gt;&lt;/p&gt;&lt;p&gt;Habitat &amp; Society&lt;/b&gt;&lt;/p&gt;&lt;p&gt;  Most commonly found in deserted ruins-in particular old alchemical labs, forgotten temples, and musty libraries- living runes prefer to live isolated existences, feeding on lost knowledge, consuming it slowly over the years before erasing or altering it, then hoarding the truth within themselves to tease races seeking to recover it. For this reason, they prefer to haunt the fringes of civilization, where they may terrorize lesser creatures in this manner- particularly arcane spellcasters. They derive a sick pleasure from the mental and physical torture of humanoids; in particular, they enjoy cornering humanoids in debates and wrapping them in riddles with the promise of shared knowledge or information, before ultimately growing bored and attacking the intruders with their myriad abilities. Such communications always begin-in the living rune's unique form of communication-with scribbled inquiries trespassing creatures will understand, and this somewhat playful and innocuous introduction often draws explorers to their deaths when they assume they are conversing with some benign artificial intelligence. In instances becoming horrifically frequent, archivists have discovered previously unheard of colonies of living runes deep in the bowels of urban libraries and archives, hiding out for years in an attempt to learn more of modern civilization, with unknown motivations that may hold terrible consequences for civilized races.  &lt;b&gt;&lt;/p&gt;&lt;p&gt;Origins&lt;/b&gt;&lt;/p&gt; In the annals of recorded history, ancient texts mentioning living runes always seem to do so in relation to the forgotten goddess Lissala, leading scholars to believe that either the creatures served worshipers of the deity in some way, or were rewarded as gifts to particularly devout supplicants. Some even speculate that Lissala herself is responsible for the creation of living runes. Others conjecture that living runes have always been, and are among the universe's eldest creatures, having escaped from the lips of some primordial god when the first words of creation were uttered. Evidence seems to dispute both these claims-the creatures are known to spring up from the scribbled text and graffiti of magic-soured ruins or untriggered symbol spells long left to rot. Whatever the truth, these haughty creatures do not discuss their origins.&lt;/p&gt;&lt;/h4&gt;&lt;/div&gt;</t>
  </si>
  <si>
    <t>Mezlan</t>
  </si>
  <si>
    <t>blindsight 120 ft.; Perception +20</t>
  </si>
  <si>
    <t>2 morphic weapons +22 (2d8+10)</t>
  </si>
  <si>
    <t>morphic weapon +19 (2d8+10)</t>
  </si>
  <si>
    <t>5 ft. (15 ft. with 1 slam per round)</t>
  </si>
  <si>
    <t>sneak attack +3d6, spell battery (chain lightning [DC 19], dispel magic, mage armor)</t>
  </si>
  <si>
    <t>Str 30, Dex 25, Con 24, Int 15, Wis 18, Cha 17</t>
  </si>
  <si>
    <t>Alertness, Dodge, Improved Initiative, Iron Will, Lightning Reflexes, Point-Blank Shot, Power Attack, Precise Shot, Stealthy</t>
  </si>
  <si>
    <t>Acrobatics +15, Bluff +14, Climb +18, Disguise +25, Escape Artist +9, Linguistics +11, Perception +20, Sense Motive +20, Stealth +25, Swim +18</t>
  </si>
  <si>
    <t>+12 Disguise, +4 Linguistics, +4 Stealth</t>
  </si>
  <si>
    <t>Aklo, Azlanti, Common; versatile speech</t>
  </si>
  <si>
    <t>morphic body, skill pool</t>
  </si>
  <si>
    <t>An amorphous blob coalesces, slowly rising up to form into a humanoid figure. As it stabilizes, intricate details emerge.</t>
  </si>
  <si>
    <t>Morphic Body (Ex) A mezlan can assume the appearance of any Medium or Small creature (other than creatures with the elemental, incorporeal, or swarm subtypes-the body assumed must be solid). The mezlan's creature type doesn't change in this new form and it gains none of the mimicked creature's special abilities; the transformation is cosmetic only. In these other forms, the mezlan retains all of its normal statistics and abilities as depicted above. Though this ability only affects the mezlan's outward image, it is a transmutation effect.  Morphic Weapons (Ex) A mezlan can manipulate its body to mimic a wide array of potent weaponry wielded by its various forms. While the weapons may look different, they are considered natural weapons and they all do the same amount of damage; are treated as magic for the purpose of overcoming damage reduction; and deal bludgeoning, piercing, and slashing damage. Once per round, a mezlan can extend one of its limbs to strike at a distance up to 15 feet away with one of its slam attacks. Also, while mimicking a creature wielding a ranged weapon, a mezlan can fire a portion of its body as if the fragment were a projectile. This projectile is treated as a thrown weapon and has a range increment of 60 feet.  Skill Pool (Ex) A mezlan has a special knack for solving problems. Five times per day, it can apply a +4 competence bonus on any skill check, even checks for skills it has no ranks in or skills that can only be used untrained.  Spell Battery (Su) A mezlan can store up to 10 levels of spells that it can then cast freely. The spells imbued into a mezlan are each activated with the casting time for the relevant spell and are cast at the caster level of the spellcaster who provided the spells. A mezlan can store and use both divine and arcane spells, and can be imbued by any number of casters at a time. To fuel this ability, a caster must cast her spells into the mezlan; alternatively, the spellcaster can use a scroll to place a spell into the mezlan. A mezlan must voluntarily lower its spell resistance in order to be imbued with spells.  In addition, a mezlan can choose to lower its spell resistance and absorb spells cast at it. The mezlan must be aware of the incoming spell and ready an action to absorb it. Only spells that have the mezlan as a target can be absorbed in this way; area spells are not absorbed. If a mezlan already possesses 10 levels of spells, it cannot absorb more. The mezlan can use these absorbed spells as its own.  Versatile Speech (Ex) A mezlan has a talent for parsing spoken languages. After spending 1 minute listening to a speaker use a language it doesn't already know, a mezlan can understand that language. After listening for 1 additional minute, the mezlan can speak the language. This understanding lasts for 24 hours before fading from the mezlan's mutable mind. To understand the same language again after this time, the mezlan must spend another minute listening to a creature speak that language. The mezlan doesn't have to be engaged in a conversation to use this ability.</t>
  </si>
  <si>
    <t>Built by Azlanti arcanists and engineers to perform the duties of spies and elite troops, units of mezlans were deployed to engage in extractions, infiltrations, and quick strikes on well-protected locations. Scholars believe that at the height of Azlant, close to 1,500 mezlans were created to save the empire. The difficulty of destroying mezlans leads scholars to believe that at least half of them still exist to this day.  Mezlans blur the lines between constructs and oozes, a mixture made even more strange by their possession of unique, previously human personalities. Each mezlan was once an exemplary living Azlanti or Thassilonian soldier graced with superior skills and intelligence. Upon being chosen for this new duty, these soldiers were given a full explanation of the changes they would undergo and signed a contract to serve them empire as mezlans. Each was then subjected to numerous magical and technological procedures to extract her consciousness, preserve it, and inject it into her new form. Sometimes the process didn't take as well as others, and resulted in an incomplete and flawed mezlan. Evidence of these flawed specimens didn't always reveal itself before the creatures were deployed, and many these became rogue mezlans.  Most mezlans were recruited from the ranks of the military, and thus most of them possessed martial-related or skill-related class levels; however, a few of these creatures were once wizards who traded their magical talent for an amorphous form and near immortality.  Ecology  Without the need to eat, sleep, or breathe, mezlans are practically immortal. When they are defeated in battle, they simply discorporate and begin seeping down into the soil or cracks in the ground. If the material making up a mezlan isn't contained in some way or destroyed by subjecting it to continued energy damage, the creature lies dormant for 10 years before reforming. When a mezlan reincorporates, it is treated as if it had 16 negative levels. These negative levels are removed through time at a rate of 1 per month.  Mezlans retain a portion of their previous memories and experiences, but the extent of those memories varies from individual to individual. Some mezlans slowly regain their memories, some immediately remember everything from their previous incorporation, and others never fully grasp their previous selves.  Habitat &amp; Society  Mezlans seem to get along and work well with other mezlans, but to normal, living creatures, they appear strange and unnatural. They are very observant creatures who study everything they encounter, especially creatures-a frequent use of their skill pool ability. Some mezlans become accustomed to a particular form or body and use that persona as a default. Others enjoy keeping dozens of regular personas and cycle through them for particular duties they need to complete, meshing these personalities into a toolkit they use throughout their day-to-day activities. A few purists keep an amorphous, bloblike form unless they need to resemble something else. Strange mezlans who have gone mad over the years constantly shift their forms, flickering between hundreds of different ones.  Becoming a Mezlan  Though not constructs, mezlans are still created beings, the marriage of transformative magic and a living soul. Only the prohibitive cost of creating mezlans, not any shortage of volunteers, prevented their creators from manufacturing thousands of them. The sheer volume of djezet needed to create a mezlan forced their creators to grant the honor of the transformation to only the best of the best, greatly increasing their worth.  The method for creating a mezlan is lost to time, though it is rumored one of them retains the knowledge to produce more of its own kind. In any case, the price of the materials and special processes necessary to create an army of mezlans would likely bankrupt a nation.</t>
  </si>
  <si>
    <t>&lt;link rel="stylesheet"href="PF.css"&gt;&lt;div&gt;&lt;h2&gt;Mezlan&lt;/h2&gt;&lt;h3&gt;&lt;i&gt;An amorphous blob coalesces, slowly rising up to form into a humanoid figure. As it stabilizes, intricate details emerge.&lt;/i&gt;&lt;/h3&gt;&lt;br&gt;&lt;/div&gt;&lt;div class="heading"&gt;&lt;p class="alignleft"&gt;Mezlan&lt;/p&gt;&lt;p class="alignright"&gt;CR 14&lt;/p&gt;&lt;div style="clear: both;"&gt;&lt;/div&gt;&lt;/div&gt;&lt;div&gt;&lt;h5&gt;&lt;b&gt;XP &lt;/b&gt;38,400&lt;/h5&gt;&lt;h5&gt;N Medium ooze (shapechanger)&lt;/h5&gt;&lt;h5&gt;&lt;b&gt;Init &lt;/b&gt;+11; &lt;b&gt;Senses &lt;/b&gt;blindsight 120 ft.; Perception +20&lt;/h5&gt;&lt;/div&gt;&lt;hr/&gt;&lt;div&gt;&lt;h5&gt;&lt;b&gt;DEFENSE&lt;/b&gt;&lt;/h5&gt;&lt;/div&gt;&lt;hr/&gt;&lt;div&gt;&lt;h5&gt;&lt;b&gt;AC &lt;/b&gt;30, touch 18, flat-footed 22 (+7 Dex, +1 dodge, +12 natural)&lt;/h5&gt;&lt;h5&gt;&lt;b&gt;hp &lt;/b&gt;195 (17d8+119); regeneration 5 (acid)&lt;/h5&gt;&lt;h5&gt;&lt;b&gt;Fort &lt;/b&gt;+12, &lt;b&gt;Ref &lt;/b&gt;+14, &lt;b&gt;Will &lt;/b&gt;+11&lt;/h5&gt;&lt;h5&gt;&lt;b&gt;Immune &lt;/b&gt;ooze traits; &lt;b&gt;SR &lt;/b&gt;25&lt;/h5&gt;&lt;/div&gt;&lt;hr/&gt;&lt;div&gt;&lt;h5&gt;&lt;b&gt;OFFENSE&lt;/b&gt;&lt;/h5&gt;&lt;/div&gt;&lt;hr/&gt;&lt;div&gt;&lt;h5&gt;&lt;b&gt;Spd &lt;/b&gt;40 ft., climb 20 ft., swim 20 ft.&lt;/h5&gt;&lt;h5&gt;&lt;b&gt;Melee &lt;/b&gt;2 morphic weapons +22 (2d8+10)&lt;/h5&gt;&lt;h5&gt;&lt;b&gt;Ranged &lt;/b&gt;morphic weapon +19 (2d8+10)&lt;/h5&gt;&lt;h5&gt;&lt;b&gt;Space &lt;/b&gt;5 ft.; &lt;b&gt;Reach &lt;/b&gt;5 ft. (15 ft. with 1 slam per round)&lt;/h5&gt;&lt;h5&gt;&lt;b&gt;Special Attacks &lt;/b&gt;sneak attack +3d6, spell battery (&lt;i&gt;chain lightning&lt;/i&gt; [DC 19], &lt;i&gt;dispel magic&lt;/i&gt;, &lt;i&gt;mage&lt;/i&gt; armor)&lt;/h5&gt;&lt;/div&gt;&lt;hr/&gt;&lt;div&gt;&lt;h5&gt;&lt;b&gt;STATISTICS&lt;/b&gt;&lt;/h5&gt;&lt;/div&gt;&lt;hr/&gt;&lt;div&gt;&lt;h5&gt;&lt;b&gt;Str &lt;/b&gt;30, &lt;b&gt;Dex &lt;/b&gt;25, &lt;b&gt;Con &lt;/b&gt;24, &lt;b&gt;Int &lt;/b&gt; 15, &lt;b&gt;Wis &lt;/b&gt;18, &lt;b&gt;Cha &lt;/b&gt;17&lt;/h5&gt;&lt;h5&gt;&lt;b&gt;Base Atk &lt;/b&gt;+12; &lt;b&gt;CMB &lt;/b&gt;+22; &lt;b&gt;CMD &lt;/b&gt;40 (can't be tripped)&lt;/h5&gt;&lt;h5&gt;&lt;b&gt;Feats &lt;/b&gt;Alertness, Dodge, Improved Initiative, Iron Will, Lightning Reflexes, Point-Blank Shot, Power Attack, Precise Shot, Stealthy&lt;/h5&gt;&lt;h5&gt;&lt;b&gt;Skills &lt;/b&gt;Acrobatics +15, Bluff +14, Climb +18, Disguise +25, Escape Artist +9, Linguistics +11, Perception +20, Sense Motive +20, Stealth +25, Swim +18; &lt;b&gt;Racial Modifiers &lt;/b&gt;+12 Disguise, +4 Linguistics, +4 Stealth&lt;/h5&gt;&lt;h5&gt;&lt;b&gt;Languages &lt;/b&gt;Aklo, Azlanti, Common; versatile speech&lt;/h5&gt;&lt;h5&gt;&lt;b&gt;SQ &lt;/b&gt;morphic body, skill pool&lt;/h5&gt;&lt;/div&gt;&lt;hr/&gt;&lt;div&gt;&lt;h5&gt;&lt;b&gt;ECOLOGY&lt;/b&gt;&lt;/h5&gt;&lt;/div&gt;&lt;hr/&gt;&lt;div&gt;&lt;h5&gt;&lt;b&gt;Environment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ABILITIES&lt;/b&gt;&lt;/h5&gt;&lt;/div&gt;&lt;hr/&gt;&lt;div&gt;&lt;/h5&gt;&lt;h5&gt;&lt;b&gt;Morphic Body (Ex)&lt;/b&gt; A mezlan can assume the appearance of any Medium or Small creature (other than creatures with the elemental, incorporeal, or swarm subtypes-the body assumed must be solid). The mezlan's creature type doesn't change in this new form and it gains none of the mimicked creature's special abilities; the transformation is cosmetic only. In these other forms, the mezlan retains all of its normal statistics and abilities as depicted above. Though this ability only affects the mezlan's outward i&lt;i&gt;mage&lt;/i&gt;, it is a transmutation effect.  &lt;/h5&gt;&lt;h5&gt;&lt;b&gt;Morphic Weapons (Ex)&lt;/b&gt; A mezlan can manipulate its body to mimic a wide array of potent weaponry wielded by its various forms. While the weapons may look different, they are considered natural weapons and they all do the same amount of damage; are treated as magic for the purpose of overcoming damage reduction; and deal bludgeoning, piercing, and slashing damage. Once per round, a mezlan can extend one of its limbs to strike at a distance up to 15 feet away with one of its slam attacks. Also, while mimicking a creature wielding a ranged weapon, a mezlan can fire a portion of its body as if the fragment were a projectile. This projectile is treated as a thrown weapon and has a range increment of 60 feet.  &lt;/h5&gt;&lt;h5&gt;&lt;b&gt;Skill Pool (Ex)&lt;/b&gt; A mezlan has a special knack for solving problems. Five times per day, it can apply a +4 competence bonus on any skill check, even checks for skills it has no ranks in or skills that can only be used untrained.  &lt;/h5&gt;&lt;h5&gt;&lt;b&gt;Spell Battery (Su)&lt;/b&gt; A mezlan can store up to 10 levels of spells that it can then cast freely. The spells imbued into a mezlan are each activated with the casting time for the relevant spell and are cast at the caster level of the spellcaster who provided the spells. A mezlan can store and use both divine and arcane spells, and can be imbued by any number of casters at a time. To fuel this ability, a caster must cast her spells into the mezlan; alternatively, the spellcaster can use a scroll to place a spell into the mezlan. A mezlan must voluntarily lower its spell resistance in order to be imbued with spells.  In addition, a mezlan can choose to lower its spell resistance and absorb spells cast at it. The mezlan must be aware of the incoming spell and ready an action to absorb it. Only spells that have the mezlan as a target can be absorbed in this way; area spells are not absorbed. If a mezlan already possesses 10 levels of spells, it cannot absorb more. The mezlan can use these absorbed spells as its own.  &lt;/h5&gt;&lt;h5&gt;&lt;b&gt;Versatile Speech (Ex)&lt;/b&gt; A mezlan has a talent for parsing spoken languages. After spending 1 minute listening to a speaker use a language it doesn't already know, a mezlan can understand that language. After listening for 1 additional minute, the mezlan can speak the language. This understanding lasts for 24 hours before fading from the mezlan's mutable mind. To understand the same language again after this time, the mezlan must spend another minute listening to a creature speak that language. The mezlan doesn't have to be engaged in a conversation to use this ability.&lt;/h5&gt;&lt;/div&gt;&lt;br&gt;&lt;div&gt;&lt;h4&gt;&lt;p&gt;&lt;p&gt;Built by Azlanti arcanists and engineers to perform the duties of spies and elite troops, units of mezlans were deployed to engage in extractions, infiltrations, and quick strikes on well-protected locations. Scholars believe that at the height of Azlant, close to 1,500 mezlans were created to save the empire. The difficulty of destroying mezlans leads scholars to believe that at least half of them still exist to this day.  Mezlans blur the lines between constructs and oozes, a mixture made even more strange by their possession of unique, previously human personalities. Each mezlan was once an exemplary living Azlanti or Thassilonian soldier graced with superior skills and intelligence. Upon being chosen for this new duty, these soldiers were given a full explanation of the changes they would undergo and signed a contract to serve them empire as mezlans. Each was then subjected to numerous magical and technological procedures to extract her consciousness, preserve it, and inject it into her new form. Sometimes the process didn't take as well as others, and resulted in an incomplete and flawed mezlan. Evidence of these flawed specimens didn't always reveal itself before the creatures were deployed, and many these became rogue mezlans.  Most mezlans were recruited from the ranks of the military, and thus most of them possessed martial-related or skill-related class levels; however, a few of these creatures were once wizards who traded their magical talent for an amorphous form and near immortality.  &lt;b&gt;&lt;/p&gt;&lt;p&gt;Ecology&lt;/b&gt;&lt;/p&gt;&lt;p&gt;  Without the need to eat, sleep, or breathe, mezlans are practically immortal. When they are defeated in battle, they simply discorporate and begin seeping down into the soil or cracks in the ground. If the material making up a mezlan isn't contained in some way or destroyed by subjecting it to continued energy damage, the creature lies dormant for 10 years before reforming. When a mezlan reincorporates, it is treated as if it had 16 negative levels. These negative levels are removed through time at a rate of 1 per month.  Mezlans retain a portion of their previous memories and experiences, but the extent of those memories varies from individual to individual. Some mezlans slowly regain their memories, some immediately remember everything from their previous incorporation, and others never fully grasp their previous selves.  &lt;b&gt;&lt;/p&gt;&lt;p&gt;Habitat &amp; Society&lt;/b&gt;&lt;/p&gt;&lt;p&gt;  Mezlans seem to get along and work well with other mezlans, but to normal, living creatures, they appear strange and unnatural. They are very observant creatures who study everything they encounter, especially creatures-a frequent use of their skill pool ability. Some mezlans become accustomed to a particular form or body and use that persona as a default. Others enjoy keeping dozens of regular personas and cycle through them for particular duties they need to complete, meshing these personalities into a toolkit they use throughout their day-to-day activities. A few purists keep an amorphous, bloblike form unless they need to resemble something else. Strange mezlans who have gone mad over the years constantly shift their forms, flickering between hundreds of different ones.  &lt;b&gt;&lt;/p&gt;&lt;p&gt;Becoming a Mezlan&lt;/b&gt;&lt;/p&gt;  Though not constructs, mezlans are still created beings, the marriage of transformative magic and a living soul. Only the prohibitive cost of creating mezlans, not any shortage of volunteers, prevented their creators from manufacturing thousands of them. The sheer volume of djezet needed to create a mezlan forced their creators to grant the honor of the transformation to only the best of the best, greatly increasing their worth.  The method for creating a mezlan is lost to time, though it is rumored one of them retains the knowledge to produce more of its own kind. In any case, the price of the materials and special processes necessary to create an army of mezlans would likely bankrupt a nation.&lt;/p&gt;&lt;/h4&gt;&lt;/div&gt;</t>
  </si>
  <si>
    <t>Black Rider</t>
  </si>
  <si>
    <t>icy aura (10 ft., DC 24)</t>
  </si>
  <si>
    <t>29, touch 15, flat-footed 24</t>
  </si>
  <si>
    <t>(+9 armor, +5 Dex, +5 natural)</t>
  </si>
  <si>
    <t>(18d6+108)</t>
  </si>
  <si>
    <t>Fort +12, Ref +16, Will +15</t>
  </si>
  <si>
    <t>+2 icy burst spear +18/+13 (1d8+11/19-20x3)</t>
  </si>
  <si>
    <t>Rider's weapon, weal or woe (DC 24)</t>
  </si>
  <si>
    <t>Spell-Like Abilities (CL 13th; concentration +18)  Constant-see invisibility  At Will-chill touch (DC 16), detect thoughts (DC 17), zone of truth (DC 17)  5/day-deeper darkness, ice storm  3/day-cone of cold (DC 20), dust of twilightAPG (DC 17), moonstruckAPG (DC 19)  1/day-cloak of dreamsAPG (DC 21)</t>
  </si>
  <si>
    <t>Str 23, Dex 20, Con 22, Int 17, Wis 18, Cha 21</t>
  </si>
  <si>
    <t>25 (can't be disarmed)</t>
  </si>
  <si>
    <t>Cleave, Critical Focus, Improved Critical (spear), Mounted Combat, Power Attack, Ride-By Attack, Spirited Charge, Trample, Weapon Focus (spear)</t>
  </si>
  <si>
    <t>Intimidate +23, Knowledge (arcana) +18, Knowledge (history) +18, Knowledge (nature) +21, Knowledge (planes) +18, Perception +25, Ride +26, Sense Motive +25, Stealth +26, Survival +16</t>
  </si>
  <si>
    <t>Common, Hallit, Skald, Sylvan; telepathy 60 ft.</t>
  </si>
  <si>
    <t>conjure mount, Rider's robes</t>
  </si>
  <si>
    <t>A man with curling ram's horns sits astride a snorting, stamping black warhorse, gripping a dark, battle-worn spear.</t>
  </si>
  <si>
    <t>The Black Rider</t>
  </si>
  <si>
    <t>Irrisen Land Of Eternal Winter</t>
  </si>
  <si>
    <t>Icy Aura (Su) Misty vapors roil from the Black Rider to a distance of 10 feet. Any creatures in contact with the vapors must succeed at a DC 24 Fortitude save or be slowed as per the slow spell. Once affected, the creature remains slowed as long as it is in the aura and for 1 round afterward. The save DC is Charisma-based.  Rider's Robes (Su) The Black Rider wears robes that provide the same protection as full plate armor.  Rider's Weapon (Su) Whenever the Black Rider successfully confirms a critical hit with his +2 icy burst spear, the target is stunned for 1 round unless it succeeds at a DC 24 Fortitude save. The save DC is Charisma-based.</t>
  </si>
  <si>
    <t>The Black Rider has the most forbidding appearance of the Three Riders. He always appears in a frightening form when called to service. His judgments are the least recorded in history, as they are all performed under the cover of night, and many Irriseni citizens blame other vicious creatures and strange occurrences for the disappearance of their fellow citizens.</t>
  </si>
  <si>
    <t>&lt;link rel="stylesheet"href="PF.css"&gt;&lt;div&gt;&lt;h2&gt;The Black Rider&lt;/h2&gt;&lt;h3&gt;&lt;i&gt;A man with curling ram's horns sits astride a snorting, stamping black warhorse, gripping a dark, battle-worn spear.&lt;/i&gt;&lt;/h3&gt;&lt;br&gt;&lt;/div&gt;&lt;div class="heading"&gt;&lt;p class="alignleft"&gt;Black Rider&lt;/p&gt;&lt;p class="alignright"&gt;CR 13&lt;/p&gt;&lt;div style="clear: both;"&gt;&lt;/div&gt;&lt;/div&gt;&lt;div&gt;&lt;h5&gt;&lt;b&gt;XP &lt;/b&gt;25,600&lt;/h5&gt;&lt;h5&gt;LN Medium fey &lt;/h5&gt;&lt;h5&gt;&lt;b&gt;Init &lt;/b&gt;+5; &lt;b&gt;Senses &lt;/b&gt;darkvision 60 ft., low-light vision; Perception +25&lt;/h5&gt;&lt;h5&gt;&lt;b&gt;Aura &lt;/b&gt;icy aura (10 ft., DC 24)&lt;/h5&gt;&lt;/div&gt;&lt;hr/&gt;&lt;div&gt;&lt;h5&gt;&lt;b&gt;DEFENSE&lt;/b&gt;&lt;/h5&gt;&lt;/div&gt;&lt;hr/&gt;&lt;div&gt;&lt;h5&gt;&lt;b&gt;AC &lt;/b&gt;29, touch 15, flat-footed 24 (+9 armor, +5 Dex, +5 natural)&lt;/h5&gt;&lt;h5&gt;&lt;b&gt;hp &lt;/b&gt;171 (18d6+108)&lt;/h5&gt;&lt;h5&gt;&lt;b&gt;Fort &lt;/b&gt;+12, &lt;b&gt;Ref &lt;/b&gt;+16, &lt;b&gt;Will &lt;/b&gt;+15&lt;/h5&gt;&lt;h5&gt;&lt;b&gt;DR &lt;/b&gt;10/cold iron; &lt;b&gt;Immune &lt;/b&gt;cold, poison; &lt;b&gt;SR &lt;/b&gt;24&lt;/h5&gt;&lt;/div&gt;&lt;hr/&gt;&lt;div&gt;&lt;h5&gt;&lt;b&gt;OFFENSE&lt;/b&gt;&lt;/h5&gt;&lt;/div&gt;&lt;hr/&gt;&lt;div&gt;&lt;h5&gt;&lt;b&gt;Spd &lt;/b&gt;30 ft.&lt;/h5&gt;&lt;h5&gt;&lt;b&gt;Melee &lt;/b&gt;&lt;i&gt;&lt;i&gt;+2 icy burst spear&lt;/i&gt;&lt;/i&gt; +18/+13 (1d8+11/19-20x3)&lt;/h5&gt;&lt;h5&gt;&lt;b&gt;Space &lt;/b&gt;5 ft.; &lt;b&gt;Reach &lt;/b&gt;5 ft.&lt;/h5&gt;&lt;h5&gt;&lt;b&gt;Special Attacks &lt;/b&gt;Rider's weapon, weal or woe (DC 24)&lt;/h5&gt;&lt;h5&gt;&lt;b&gt;Spell-Like Abilities&lt;/b&gt; (CL 13th; concentration +18)  &lt;/br&gt;Constant&amp;mdash;&lt;i&gt;see invisibility&lt;/i&gt; &lt;/br&gt;At Will&amp;mdash;&lt;i&gt;chill touch&lt;/i&gt; (DC 16), &lt;i&gt;detect thoughts&lt;/i&gt; (DC 17), &lt;i&gt;zone of truth&lt;/i&gt; (DC 17) &lt;/br&gt;5/day&amp;mdash;&lt;i&gt;deeper darkness&lt;/i&gt;, &lt;i&gt;ice storm&lt;/i&gt; &lt;/br&gt;3/day&amp;mdash;&lt;i&gt;cone of cold&lt;/i&gt; (DC 20), &lt;i&gt;dust of&lt;/i&gt; twilightAPG (DC 17), moonstruckAPG (DC 19) &lt;/br&gt;1/day&amp;mdash;&lt;i&gt;cloak of&lt;/i&gt; dreamsAPG (DC 21)&lt;/h5&gt;&lt;/h5&gt;&lt;/div&gt;&lt;hr/&gt;&lt;div&gt;&lt;h5&gt;&lt;b&gt;STATISTICS&lt;/b&gt;&lt;/h5&gt;&lt;/div&gt;&lt;hr/&gt;&lt;div&gt;&lt;h5&gt;&lt;b&gt;Str &lt;/b&gt;23, &lt;b&gt;Dex &lt;/b&gt;20, &lt;b&gt;Con &lt;/b&gt;22, &lt;b&gt;Int &lt;/b&gt; 17, &lt;b&gt;Wis &lt;/b&gt;18, &lt;b&gt;Cha &lt;/b&gt;21&lt;/h5&gt;&lt;h5&gt;&lt;b&gt;Base Atk &lt;/b&gt;+9; &lt;b&gt;CMB &lt;/b&gt;+15; &lt;b&gt;CMD &lt;/b&gt;25 (can't be disarmed)&lt;/h5&gt;&lt;h5&gt;&lt;b&gt;Feats &lt;/b&gt;Cleave, Critical Focus, Improved Critical (spear), Mounted Combat, Power Attack, Ride-By Attack, Spirited Charge, Trample, Weapon Focus (spear)&lt;/h5&gt;&lt;h5&gt;&lt;b&gt;Skills &lt;/b&gt;Intimidate +23, Knowledge (arcana) +18, Knowledge (history) +18, Knowledge (nature) +21, Knowledge (planes) +18, Perception +25, Ride +26, Sense Motive +25, Stealth +26, Survival +16&lt;/h5&gt;&lt;h5&gt;&lt;b&gt;Languages &lt;/b&gt;Common, Hallit, Skald, Sylvan; telepathy 60 ft.&lt;/h5&gt;&lt;h5&gt;&lt;b&gt;SQ &lt;/b&gt;conjure mount, Rider's robes&lt;/h5&gt;&lt;/div&gt;&lt;hr/&gt;&lt;div&gt;&lt;h5&gt;&lt;b&gt;ECOLOGY&lt;/b&gt;&lt;/h5&gt;&lt;/div&gt;&lt;hr/&gt;&lt;div&gt;&lt;h5&gt;&lt;b&gt;Environment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ABILITIES&lt;/b&gt;&lt;/h5&gt;&lt;/div&gt;&lt;hr/&gt;&lt;div&gt;&lt;/h5&gt;&lt;h5&gt;&lt;b&gt;Icy Aura (Su)&lt;/b&gt; Misty vapors roil from the Black Rider to a distance of 10 feet. Any creatures in contact with the vapors must succeed at a DC 24 Fortitude save or be slowed as per the &lt;i&gt;slow&lt;/i&gt; spell. Once affected, the creature remains slowed as long as it is in the aura and for 1 round afterward. The save DC is Charisma-based.  &lt;/h5&gt;&lt;h5&gt;&lt;b&gt;Rider's Robes (Su)&lt;/b&gt; The Black Rider wears robes that provide the same protection as full plate armor.  &lt;/h5&gt;&lt;h5&gt;&lt;b&gt;Rider's Weapon (Su)&lt;/b&gt; Whenever the Black Rider successfully confirms a critical hit with his &lt;i&gt;+2 icy burst spear&lt;/i&gt;, the target is stunned for 1 round unless it succeeds at a DC 24 Fortitude save. The save DC is Charisma-based.&lt;/h5&gt;&lt;/div&gt;&lt;br&gt;&lt;div&gt;&lt;h4&gt;&lt;p&gt;&lt;p&gt;The Black Rider has the most forbidding appearance of the Three Riders. He always appears in a frightening form when called to service. His judgments are the least recorded in history, as they are all performed under the cover of night, and many Irriseni citizens blame other vicious creatures and strange occurrences for the disappearance of their fellow citizens.&lt;/p&gt;&lt;/h4&gt;&lt;/div&gt;</t>
  </si>
  <si>
    <t>Red Rider</t>
  </si>
  <si>
    <t>(+8 armor, +5 Dex, +4 natural, +2 shield)</t>
  </si>
  <si>
    <t>(16d6+96)</t>
  </si>
  <si>
    <t>+2 flaming scimitar +18/+13 (1d6+9/15-20)</t>
  </si>
  <si>
    <t>bright blast, Rider's weapon, weal or woe (DC 23)</t>
  </si>
  <si>
    <t>Spell-Like Abilities (CL 12th; concentration +17)  Constant-see invisibility  At Will-chill touch (DC 16), detect thoughts (DC 17), zone of truth (DC 17)  5/day-ice storm  3/day-cone of cold (DC 20), flame strike (DC 20)  1/day-fire storm (DC 23)</t>
  </si>
  <si>
    <t>Str 24, Dex 21, Con 22, Int 17, Wis 18, Cha 21</t>
  </si>
  <si>
    <t>Critical Focus, Improved Critical (scimitar), Improved Initiative, Mounted Combat, Power Attack, Ride-By Attack, Trample, Weapon Focus (scimitar)</t>
  </si>
  <si>
    <t>Acrobatics +12, Diplomacy +24, Intimidate +21, Knowledge (arcana) +15, Knowledge (history) +15, Knowledge (nature) +18, Knowledge (planes) +15, Perception +23, Ride +24, Sense Motive +23, Stealth +20</t>
  </si>
  <si>
    <t>A man with fiery red hair and antlers rides a red-gold stallion. His robes expose the hairy legs of a goat, ending in cloven hooves.</t>
  </si>
  <si>
    <t>The Red Rider</t>
  </si>
  <si>
    <t>Bright Blast (Su) Three times per day, the Red Rider can erupt in flames, damaging all creatures within a 20-foot radius. Those caught in the blast must succeed at a DC 23 Reflex save or take 3d6 points of fire damage and be dazed for 1 round and dazzled for an additional 1d4 rounds. The save DC is Charisma-based.  Rider's Robes (Su) The Red Rider wears robes that provide the same protection as half-plate armor.  Rider's Weapon (Su) Whenever the Red Rider successfully confirms a critical hit with his +2 f laming scimitar, the target is dazed for 1 round unless it succeeds at a DC 23 Fortitude save. The save DC is Charisma-based.</t>
  </si>
  <si>
    <t>The Red Rider is the most fiery and aggressive of the Three Riders. When Irriseni citizens share old tales of previous Riders around the hearth, stories of the Red Rider's judgments always go into gruesome detail about his wholesale slaughter and shocking violence. Some argue that the Red Rider is no more vicious than the Black Rider, and that the larger number of heinous tales about the Red Rider are simply the result of the time of day in which he engages in his tasks. More citizens are awake and out of their homes during the day to witness the Red Rider's judgments before he cedes his time to the night.</t>
  </si>
  <si>
    <t>&lt;link rel="stylesheet"href="PF.css"&gt;&lt;div&gt;&lt;h2&gt;The Red Rider&lt;/h2&gt;&lt;h3&gt;&lt;i&gt;A man with fiery red hair and antlers rides a red-gold stallion. His robes expose the hairy legs of a goat, ending in cloven hooves.&lt;/i&gt;&lt;/h3&gt;&lt;br&gt;&lt;/div&gt;&lt;div class="heading"&gt;&lt;p class="alignleft"&gt;Red Rider&lt;/p&gt;&lt;p class="alignright"&gt;CR 12&lt;/p&gt;&lt;div style="clear: both;"&gt;&lt;/div&gt;&lt;/div&gt;&lt;div&gt;&lt;h5&gt;&lt;b&gt;XP &lt;/b&gt;19,200&lt;/h5&gt;&lt;h5&gt;LN Medium fey &lt;/h5&gt;&lt;h5&gt;&lt;b&gt;Init &lt;/b&gt;+9; &lt;b&gt;Senses &lt;/b&gt;darkvision 60 ft., low-light vision; Perception +23&lt;/h5&gt;&lt;/div&gt;&lt;hr/&gt;&lt;div&gt;&lt;h5&gt;&lt;b&gt;DEFENSE&lt;/b&gt;&lt;/h5&gt;&lt;/div&gt;&lt;hr/&gt;&lt;div&gt;&lt;h5&gt;&lt;b&gt;AC &lt;/b&gt;29, touch 15, flat-footed 24 (+8 armor, +5 Dex, +4 natural, +2 shield)&lt;/h5&gt;&lt;h5&gt;&lt;b&gt;hp &lt;/b&gt;152 (16d6+96)&lt;/h5&gt;&lt;h5&gt;&lt;b&gt;Fort &lt;/b&gt;+11, &lt;b&gt;Ref &lt;/b&gt;+15, &lt;b&gt;Will &lt;/b&gt;+14&lt;/h5&gt;&lt;h5&gt;&lt;b&gt;DR &lt;/b&gt;10/cold iron; &lt;b&gt;Immune &lt;/b&gt;cold, poison; &lt;b&gt;SR &lt;/b&gt;23&lt;/h5&gt;&lt;/div&gt;&lt;hr/&gt;&lt;div&gt;&lt;h5&gt;&lt;b&gt;OFFENSE&lt;/b&gt;&lt;/h5&gt;&lt;/div&gt;&lt;hr/&gt;&lt;div&gt;&lt;h5&gt;&lt;b&gt;Spd &lt;/b&gt;30 ft.&lt;/h5&gt;&lt;h5&gt;&lt;b&gt;Melee &lt;/b&gt;&lt;i&gt;&lt;i&gt;+2 flaming scimitar&lt;/i&gt;&lt;/i&gt; +18/+13 (1d6+9/15-20)&lt;/h5&gt;&lt;h5&gt;&lt;b&gt;Space &lt;/b&gt;5 ft.; &lt;b&gt;Reach &lt;/b&gt;5 ft.&lt;/h5&gt;&lt;h5&gt;&lt;b&gt;Special Attacks &lt;/b&gt;bright blast, Rider's weapon, weal or woe (DC 23)&lt;/h5&gt;&lt;h5&gt;&lt;b&gt;Spell-Like Abilities&lt;/b&gt; (CL 12th; concentration +17)  &lt;/br&gt;Constant&amp;mdash;&lt;i&gt;see invisibility&lt;/i&gt; &lt;/br&gt;At Will&amp;mdash;&lt;i&gt;chill touch&lt;/i&gt; (DC 16), &lt;i&gt;detect thoughts&lt;/i&gt; (DC 17), &lt;i&gt;zone of truth&lt;/i&gt; (DC 17) &lt;/br&gt;5/day&amp;mdash;&lt;i&gt;ice storm&lt;/i&gt; &lt;/br&gt;3/day&amp;mdash;&lt;i&gt;cone of cold&lt;/i&gt; (DC 20), &lt;i&gt;flame strike&lt;/i&gt; (DC 20) &lt;/br&gt;1/day&amp;mdash;&lt;i&gt;fire storm&lt;/i&gt; (DC 23)&lt;/h5&gt;&lt;/h5&gt;&lt;/div&gt;&lt;hr/&gt;&lt;div&gt;&lt;h5&gt;&lt;b&gt;STATISTICS&lt;/b&gt;&lt;/h5&gt;&lt;/div&gt;&lt;hr/&gt;&lt;div&gt;&lt;h5&gt;&lt;b&gt;Str &lt;/b&gt;24, &lt;b&gt;Dex &lt;/b&gt;21, &lt;b&gt;Con &lt;/b&gt;22, &lt;b&gt;Int &lt;/b&gt; 17, &lt;b&gt;Wis &lt;/b&gt;18, &lt;b&gt;Cha &lt;/b&gt;21&lt;/h5&gt;&lt;h5&gt;&lt;b&gt;Base Atk &lt;/b&gt;+8; &lt;b&gt;CMB &lt;/b&gt;+15; &lt;b&gt;CMD &lt;/b&gt;25 (can't be disarmed)&lt;/h5&gt;&lt;h5&gt;&lt;b&gt;Feats &lt;/b&gt;Critical Focus, Improved Critical (scimitar), Improved Initiative, Mounted Combat, Power Attack, Ride-By Attack, Trample, Weapon Focus (scimitar)&lt;/h5&gt;&lt;h5&gt;&lt;b&gt;Skills &lt;/b&gt;Acrobatics +12, Diplomacy +24, Intimidate +21, Knowledge (arcana) +15, Knowledge (history) +15, Knowledge (nature) +18, Knowledge (planes) +15, Perception +23, Ride +24, Sense Motive +23, Stealth +20&lt;/h5&gt;&lt;h5&gt;&lt;b&gt;Languages &lt;/b&gt;Common, Hallit, Skald, Sylvan; telepathy 60 ft.&lt;/h5&gt;&lt;h5&gt;&lt;b&gt;SQ &lt;/b&gt;conjure mount, Rider's robes&lt;/h5&gt;&lt;/div&gt;&lt;hr/&gt;&lt;div&gt;&lt;h5&gt;&lt;b&gt;ECOLOGY&lt;/b&gt;&lt;/h5&gt;&lt;/div&gt;&lt;hr/&gt;&lt;div&gt;&lt;h5&gt;&lt;b&gt;Environment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ABILITIES&lt;/b&gt;&lt;/h5&gt;&lt;/div&gt;&lt;hr/&gt;&lt;div&gt;&lt;/h5&gt;&lt;h5&gt;&lt;b&gt;Bright Blast (Su)&lt;/b&gt; Three times per day, the Red Rider can erupt in flames, damaging all creatures within a 20-foot radius. Those caught in the blast must succeed at a DC 23 Reflex save or take 3d6 points of fire damage and be dazed for 1 round and dazzled for an additional 1d4 rounds. The save DC is Charisma-based.  &lt;/h5&gt;&lt;h5&gt;&lt;b&gt;Rider's Robes (Su)&lt;/b&gt; The Red Rider wears robes that provide the same protection as half-plate armor.  &lt;/h5&gt;&lt;h5&gt;&lt;b&gt;Rider's Weapon (Su)&lt;/b&gt; Whenever the Red Rider successfully confirms a critical hit with his &lt;i&gt;+2 f laming scimitar&lt;/i&gt;, the target is dazed for 1 round unless it succeeds at a DC 23 Fortitude save. The save DC is Charisma-based.&lt;/h5&gt;&lt;/div&gt;&lt;br&gt;&lt;div&gt;&lt;h4&gt;&lt;p&gt;&lt;p&gt;The Red Rider is the most fiery and aggressive of the Three Riders. When Irriseni citizens share old tales of previous Riders around the hearth, stories of the Red Rider's judgments always go into gruesome detail about his wholesale slaughter and shocking violence. Some argue that the Red Rider is no more vicious than the Black Rider, and that the larger number of heinous tales about the Red Rider are simply the result of the time of day in which he engages in his tasks. More citizens are awake and out of their homes during the day to witness the Red Rider's judgments before he cedes his time to the night.&lt;/p&gt;&lt;/h4&gt;&lt;/div&gt;</t>
  </si>
  <si>
    <t>White Rider</t>
  </si>
  <si>
    <t>blinding light (30 ft., DC 23)</t>
  </si>
  <si>
    <t>(+6 armor, +7 Dex, +4 natural)</t>
  </si>
  <si>
    <t>(16d6+80)</t>
  </si>
  <si>
    <t>+1 longsword +14/+9 (1d8+6/19-20)</t>
  </si>
  <si>
    <t>+2 seeking composite longbow +18/+13 (1d8+7/19-20/3)</t>
  </si>
  <si>
    <t>Rider's weapon, weal or woe (DC 23)</t>
  </si>
  <si>
    <t>Spell-Like Abilities (CL 11th; concentration +16)  Constant-see invisibility  At Will-chill touch (DC 16), detect thoughts (DC 17), zone of truth (DC 17)  5/day-ice storm, daybreak arrowUC  3/day- charm monster (DC 19), cone of cold (DC 20)  1/day-mass suggestion (DC 21)</t>
  </si>
  <si>
    <t>Str 20, Dex 25, Con 20, Int 18, Wis 21, Cha 21</t>
  </si>
  <si>
    <t>Improved Critical (composite longbow), Manyshot, Mounted Archery, Mounted Combat, Point-Blank Shot, Precise Shot, Rapid Shot, Weapon Focus (composite longbow)</t>
  </si>
  <si>
    <t>Bluff +18, Diplomacy +23, Intimidate +20, Knowledge (arcana) +18, Knowledge (history) +18, Knowledge (nature) +21, Knowledge (planes) +18, Perception +24, Ride +26, Sense Motive +24, Stealth +26</t>
  </si>
  <si>
    <t>A tall, handsome woman sits astride a white horse. She grips an elegant longbow made of raw birch.</t>
  </si>
  <si>
    <t>The White Rider</t>
  </si>
  <si>
    <t>Blinding Light (Su) The White Rider can radiate a 30-foot-radius aura of blinding light as a free action. Creatures within the affected area must succeed at a DC 23 Fortitude save or be permanently blinded. A creature that successfully saves cannot be affected again by the Rider's blinding light aura for 24 hours. The save is Constitution-based.  Rider's Robes (Su) The White Rider wears robes that provide the same protection as a breastplate.  Rider's Weapon (Su) The White Rider has a +2 seeking composite longbow and a quiver that produces a never-ending supply of arrows. Once per round, she can draw a +1 brilliant energy arrow from her quiver.</t>
  </si>
  <si>
    <t>The White Rider is the most even-tempered and diplomatic of the Three Riders. This does not mean that she is sympathetic or merciful, just that there is less blood staining the crisp white garments she wears. When the White Rider comes calling, citizens of Irrisen often seek to curry favor by bringing her gifts of hot tea, pastries, and fresh baked bread. She rarely accepts these offerings, and when she does it is only from those she has already judged to be loyal to Baba Yaga and worthy of the Queen of Witches's rule. Those who too eagerly attempt to carry favor face added scrutiny from her.</t>
  </si>
  <si>
    <t>&lt;link rel="stylesheet"href="PF.css"&gt;&lt;div&gt;&lt;h2&gt;The White Rider&lt;/h2&gt;&lt;h3&gt;&lt;i&gt;A tall, handsome woman sits astride a white horse. She grips an elegant longbow made of raw birch.&lt;/i&gt;&lt;/h3&gt;&lt;br&gt;&lt;/div&gt;&lt;div class="heading"&gt;&lt;p class="alignleft"&gt;White Rider&lt;/p&gt;&lt;p class="alignright"&gt;CR 11&lt;/p&gt;&lt;div style="clear: both;"&gt;&lt;/div&gt;&lt;/div&gt;&lt;div&gt;&lt;h5&gt;&lt;b&gt;XP &lt;/b&gt;12,800&lt;/h5&gt;&lt;h5&gt;LN Medium fey &lt;/h5&gt;&lt;h5&gt;&lt;b&gt;Init &lt;/b&gt;+7; &lt;b&gt;Senses &lt;/b&gt;darkvision 60 ft., low-light vision; Perception +24&lt;/h5&gt;&lt;h5&gt;&lt;b&gt;Aura &lt;/b&gt;blinding light (30 ft., DC 23)&lt;/h5&gt;&lt;/div&gt;&lt;hr/&gt;&lt;div&gt;&lt;h5&gt;&lt;b&gt;DEFENSE&lt;/b&gt;&lt;/h5&gt;&lt;/div&gt;&lt;hr/&gt;&lt;div&gt;&lt;h5&gt;&lt;b&gt;AC &lt;/b&gt;27, touch 17, flat-footed 20 (+6 armor, +7 Dex, +4 natural)&lt;/h5&gt;&lt;h5&gt;&lt;b&gt;hp &lt;/b&gt;136 (16d6+80)&lt;/h5&gt;&lt;h5&gt;&lt;b&gt;Fort &lt;/b&gt;+10, &lt;b&gt;Ref &lt;/b&gt;+17, &lt;b&gt;Will &lt;/b&gt;+15&lt;/h5&gt;&lt;h5&gt;&lt;b&gt;DR &lt;/b&gt;10/cold iron; &lt;b&gt;Immune &lt;/b&gt;cold, poison; &lt;b&gt;SR &lt;/b&gt;22&lt;/h5&gt;&lt;/div&gt;&lt;hr/&gt;&lt;div&gt;&lt;h5&gt;&lt;b&gt;OFFENSE&lt;/b&gt;&lt;/h5&gt;&lt;/div&gt;&lt;hr/&gt;&lt;div&gt;&lt;h5&gt;&lt;b&gt;Spd &lt;/b&gt;30 ft.&lt;/h5&gt;&lt;h5&gt;&lt;b&gt;Melee &lt;/b&gt;&lt;i&gt;&lt;i&gt;+1 longsword&lt;/i&gt;&lt;/i&gt; +14/+9 (1d8+6/19-20)&lt;/h5&gt;&lt;h5&gt;&lt;b&gt;Ranged &lt;/b&gt;&lt;i&gt;&lt;i&gt;+2 seeking composite longbow&lt;/i&gt;&lt;/i&gt; +18/+13 (1d8+7/19-20/3)&lt;/h5&gt;&lt;h5&gt;&lt;b&gt;Space &lt;/b&gt;5 ft.; &lt;b&gt;Reach &lt;/b&gt;5 ft.&lt;/h5&gt;&lt;h5&gt;&lt;b&gt;Special Attacks &lt;/b&gt;Rider's weapon, weal or woe (DC 23)&lt;/h5&gt;&lt;h5&gt;&lt;b&gt;Spell-Like Abilities&lt;/b&gt; (CL 11th; concentration +16)  &lt;/br&gt;Constant&amp;mdash;&lt;i&gt;see invisibility&lt;/i&gt; &lt;/br&gt;At Will&amp;mdash;&lt;i&gt;chill touch&lt;/i&gt; (DC 16), &lt;i&gt;detect thoughts&lt;/i&gt; (DC 17), &lt;i&gt;zone of truth&lt;/i&gt; (DC 17) &lt;/br&gt;5/day&amp;mdash;&lt;i&gt;ice storm&lt;/i&gt;, &lt;i&gt;daybreak&lt;/i&gt; arrowUC &lt;/br&gt;3/day&amp;mdash; &lt;i&gt;charm monster&lt;/i&gt; (DC 19), &lt;i&gt;cone of cold&lt;/i&gt; (DC 20) &lt;/br&gt;1/day&amp;mdash;&lt;i&gt;mass suggestion&lt;/i&gt; (DC 21)&lt;/h5&gt;&lt;/h5&gt;&lt;/div&gt;&lt;hr/&gt;&lt;div&gt;&lt;h5&gt;&lt;b&gt;STATISTICS&lt;/b&gt;&lt;/h5&gt;&lt;/div&gt;&lt;hr/&gt;&lt;div&gt;&lt;h5&gt;&lt;b&gt;Str &lt;/b&gt;20, &lt;b&gt;Dex &lt;/b&gt;25, &lt;b&gt;Con &lt;/b&gt;20, &lt;b&gt;Int &lt;/b&gt; 18, &lt;b&gt;Wis &lt;/b&gt;21, &lt;b&gt;Cha &lt;/b&gt;21&lt;/h5&gt;&lt;h5&gt;&lt;b&gt;Base Atk &lt;/b&gt;+8; &lt;b&gt;CMB &lt;/b&gt;+13; &lt;b&gt;CMD &lt;/b&gt;23&lt;/h5&gt;&lt;h5&gt;&lt;b&gt;Feats &lt;/b&gt;Improved Critical (composite longbow), Manyshot, Mounted Archery, Mounted Combat, Point-Blank Shot, Precise Shot, Rapid Shot, Weapon Focus (composite longbow)&lt;/h5&gt;&lt;h5&gt;&lt;b&gt;Skills &lt;/b&gt;Bluff +18, Diplomacy +23, Intimidate +20, Knowledge (arcana) +18, Knowledge (history) +18, Knowledge (nature) +21, Knowledge (planes) +18, Perception +24, Ride +26, Sense Motive +24, Stealth +26&lt;/h5&gt;&lt;h5&gt;&lt;b&gt;Languages &lt;/b&gt;Common, Hallit, Skald, Sylvan; telepathy 60 ft.&lt;/h5&gt;&lt;h5&gt;&lt;b&gt;SQ &lt;/b&gt;conjure mount, Rider's robes&lt;/h5&gt;&lt;/div&gt;&lt;hr/&gt;&lt;div&gt;&lt;h5&gt;&lt;b&gt;ECOLOGY&lt;/b&gt;&lt;/h5&gt;&lt;/div&gt;&lt;hr/&gt;&lt;div&gt;&lt;h5&gt;&lt;b&gt;Environment &lt;/b&gt; any&lt;/h5&gt;&lt;h5&gt;&lt;b&gt;Organization &lt;/b&gt;solitary&lt;/h5&gt;&lt;h5&gt;&lt;b&gt;Treasure &lt;/b&gt;&lt;i&gt;+1 longsword&lt;/i&gt;&lt;/h5&gt;&lt;/div&gt;&lt;hr/&gt;&lt;div&gt;&lt;h5&gt;&lt;b&gt;SPECIAL ABILITIES&lt;/b&gt;&lt;/h5&gt;&lt;/div&gt;&lt;hr/&gt;&lt;div&gt;&lt;/h5&gt;&lt;h5&gt;&lt;b&gt;Blinding Light (Su)&lt;/b&gt; The White Rider can radiate a 30-foot-radius aura of blinding light as a free action. Creatures within the affected area must succeed at a DC 23 Fortitude save or be permanently blinded. A creature that successfully saves cannot be affected again by the Rider's blinding light aura for 24 hours. The save is Constitution-based.  &lt;/h5&gt;&lt;h5&gt;&lt;b&gt;Rider's Robes (Su)&lt;/b&gt; The White Rider wears robes that provide the same protection as a breastplate.  &lt;/h5&gt;&lt;h5&gt;&lt;b&gt;Rider's Weapon (Su)&lt;/b&gt; The White Rider has a &lt;i&gt;+2 seeking composite longbow&lt;/i&gt; and a quiver that produces a never-ending supply of arrows. Once per round, she can draw a &lt;i&gt;+1 brilliant energy arrow&lt;/i&gt; from her quiver.&lt;/h5&gt;&lt;/div&gt;&lt;br&gt;&lt;div&gt;&lt;h4&gt;&lt;p&gt;&lt;p&gt;The White Rider is the most even-tempered and diplomatic of the Three Riders. This does not mean that she is sympathetic or merciful, just that there is less blood staining the crisp white garments she wears. When the White Rider comes calling, citizens of Irrisen often seek to curry favor by bringing her gifts of hot tea, pastries, and fresh baked bread. She rarely accepts these offerings, and when she does it is only from those she has already judged to be loyal to Baba Yaga and worthy of the Queen of Witches's rule. Those who too eagerly attempt to carry favor face added scrutiny from her.&lt;/p&gt;&lt;/h4&gt;&lt;/div&gt;</t>
  </si>
  <si>
    <t>Boreal Creature</t>
  </si>
  <si>
    <t>Fort +9, Ref +6, Will +6</t>
  </si>
  <si>
    <t>bite +14 (1d6+8 plus 1d6 cold), 2 claws +14 (1d6+8 plus 1d6 cold)</t>
  </si>
  <si>
    <t>Str 27, Dex 12, Con 20, Int 13, Wis 13, Cha 10</t>
  </si>
  <si>
    <t>Bluff +7, Diplomacy +7, Intimidate +18, Perception +13, Sense Motive +3, Stealth +7 (+11 in snow)</t>
  </si>
  <si>
    <t>+4 Stealth (in snow), +4 Survival (in snow)</t>
  </si>
  <si>
    <t>trackless step</t>
  </si>
  <si>
    <t>solitary of coven (3 hags of any kind)</t>
  </si>
  <si>
    <t>Since Baba Yaga's invasion, many creatures native to the eastern Linnorm Kingdoms have died out, unable to adapt to a land now dominated by ceaseless supernatural winter. However, despite this dramatic change in climate, a few particularly strong and hardy specimens managed to survive, and over the centuries the magical forces holding this realm in its grip have aided the evolution of species better suited to this harsh environment.</t>
  </si>
  <si>
    <t>Trackless Step (Ex) A boreal annis hag does not leave a trail in snow and cannot be tracked. She can choose to leave a trail if she so desires.</t>
  </si>
  <si>
    <t>Though boreal creatures mostly resemble their temperate kin, the effects of sorcerous winter have bolstered them, making them stronger and much more dangerous. In basic shape and form they appear similar to their ancestors, but other characteristics reveal the creatures' altered nature. Their fur and skin are much paler, often shades of blue, gray, or simply white, and it is not uncommon for parts of these creatures to be cloaked in frost, especially their jagged claws and shaggy hair.  Creating a Boreal Creature  "Boreal" is an inherited template that can be added to any Huge or smaller corporeal creature. This template cannot be applied to a creature with the fire subtype.  Challenge Rating: Same as the base creature +1. Type: The creature gains the cold subtype. If applied to a creature with the animal or vermin type, the creature's type changes to magical beast. Do not recalculate its Hit Dice, base attack bonus, saves, or skill points.  Attacks: A boreal creature's natural attacks deal an additional 1d6 points of cold damage.  Abilities: Str +2, Con +2.  Skills: The creature receives a +4 bonus on Stealth and Survival checks in snow. An aquatic boreal creature receives a +4 racial bonus on Stealth and Survival checks at all times in frigid waters (its natural habit), instead of in snow.  Environment: The creature's natural environment changes to a cold climate.  Special Qualities: A boreal creature gains the following special quality.  Trackless Step (Ex): A boreal creature does not leave a trail in snow and cannot be tracked. It can choose to leave a trail, if it so desires. This special quality does not apply to aquatic boreal creatures.</t>
  </si>
  <si>
    <t>&lt;link rel="stylesheet"href="PF.css"&gt;&lt;div&gt;&lt;h2&gt;Boreal Creature&lt;/h2&gt;&lt;h3&gt;&lt;i&gt;Since Baba Yaga's invasion, many creatures native to the eastern Linnorm Kingdoms have died out, unable to adapt to a land now dominated by ceaseless supernatural winter. However, despite this dramatic change in climate, a few particularly strong and hardy specimens managed to survive, and over the centuries the magical forces holding this realm in its grip have aided the evolution of species better suited to this harsh environment.&lt;/i&gt;&lt;/h3&gt;&lt;br&gt;&lt;/div&gt;&lt;div class="heading"&gt;&lt;p class="alignleft"&gt;Boreal Annis Hag&lt;/p&gt;&lt;p class="alignright"&gt;CR 7&lt;/p&gt;&lt;div style="clear: both;"&gt;&lt;/div&gt;&lt;/div&gt;&lt;div&gt;&lt;h5&gt;&lt;b&gt;XP &lt;/b&gt;3,200&lt;/h5&gt;&lt;h5&gt;CE Large monstrous humanoid (cold)&lt;/h5&gt;&lt;h5&gt;&lt;b&gt;Init &lt;/b&gt;+1; &lt;b&gt;Senses &lt;/b&gt;darkvision 60 ft.; Perception +13&lt;/h5&gt;&lt;/div&gt;&lt;hr/&gt;&lt;div&gt;&lt;h5&gt;&lt;b&gt;DEFENSE&lt;/b&gt;&lt;/h5&gt;&lt;/div&gt;&lt;hr/&gt;&lt;div&gt;&lt;h5&gt;&lt;b&gt;AC &lt;/b&gt;20, touch 10, flat-footed 19 (+1 Dex, +10 natural, -1 size)&lt;/h5&gt;&lt;h5&gt;&lt;b&gt;hp &lt;/b&gt;73 (7d10+35)&lt;/h5&gt;&lt;h5&gt;&lt;b&gt;Fort &lt;/b&gt;+9, &lt;b&gt;Ref &lt;/b&gt;+6, &lt;b&gt;Will &lt;/b&gt;+6&lt;/h5&gt;&lt;h5&gt;&lt;b&gt;DR &lt;/b&gt;5/bludgeoning; &lt;b&gt;Immune &lt;/b&gt;cold; &lt;b&gt;SR &lt;/b&gt;17&lt;/h5&gt;&lt;h5&gt;&lt;b&gt;Weaknesses &lt;/b&gt;vulnerable to fire&lt;/h5&gt;&lt;/div&gt;&lt;hr/&gt;&lt;div&gt;&lt;h5&gt;&lt;b&gt;OFFENSE&lt;/b&gt;&lt;/h5&gt;&lt;/div&gt;&lt;hr/&gt;&lt;div&gt;&lt;h5&gt;&lt;b&gt;Spd &lt;/b&gt;30 ft.&lt;/h5&gt;&lt;h5&gt;&lt;b&gt;Melee &lt;/b&gt;bite +14 (1d6+8 plus 1d6 cold), 2 claws +14 (1d6+8 plus 1d6 cold)&lt;/h5&gt;&lt;h5&gt;&lt;b&gt;Space &lt;/b&gt;10 ft.; &lt;b&gt;Reach &lt;/b&gt;10 ft.&lt;/h5&gt;&lt;h5&gt;&lt;b&gt;Special Attacks &lt;/b&gt;rend (2 claws, 1d6+12)&lt;/h5&gt;&lt;h5&gt;&lt;b&gt;Spell-Like Abilities&lt;/b&gt; (CL 7th; concentration +7) &lt;/br&gt;3/day&amp;mdash;&lt;i&gt;alter self&lt;/i&gt;, &lt;i&gt;fog cloud&lt;/i&gt;&lt;/h5&gt;&lt;/h5&gt;&lt;/div&gt;&lt;hr/&gt;&lt;div&gt;&lt;h5&gt;&lt;b&gt;STATISTICS&lt;/b&gt;&lt;/h5&gt;&lt;/div&gt;&lt;hr/&gt;&lt;div&gt;&lt;h5&gt;&lt;b&gt;Str &lt;/b&gt;27, &lt;b&gt;Dex &lt;/b&gt;12, &lt;b&gt;Con &lt;/b&gt;20, &lt;b&gt;Int &lt;/b&gt; 13, &lt;b&gt;Wis &lt;/b&gt;13, &lt;b&gt;Cha &lt;/b&gt;10&lt;/h5&gt;&lt;h5&gt;&lt;b&gt;Base Atk &lt;/b&gt;+7; &lt;b&gt;CMB &lt;/b&gt;+16; &lt;b&gt;CMD &lt;/b&gt;26&lt;/h5&gt;&lt;h5&gt;&lt;b&gt;Feats &lt;/b&gt;Alertness, Blind-Fight, Great Fortitude, Intimidating Prowess&lt;/h5&gt;&lt;h5&gt;&lt;b&gt;Skills &lt;/b&gt;Bluff +7, Diplomacy +7, Intimidate +18, Perception +13, Sense Motive +3, Stealth +7 (+11 in snow); &lt;b&gt;Racial Modifiers &lt;/b&gt;+4 Stealth (in snow), +4 Survival (in snow)&lt;/h5&gt;&lt;h5&gt;&lt;b&gt;Languages &lt;/b&gt;Common, Giant&lt;/h5&gt;&lt;h5&gt;&lt;b&gt;SQ &lt;/b&gt;trackless step&lt;/h5&gt;&lt;/div&gt;&lt;hr/&gt;&lt;div&gt;&lt;h5&gt;&lt;b&gt;ECOLOGY&lt;/b&gt;&lt;/h5&gt;&lt;/div&gt;&lt;hr/&gt;&lt;div&gt;&lt;h5&gt;&lt;b&gt;Environment &lt;/b&gt; cold marshes&lt;/h5&gt;&lt;h5&gt;&lt;b&gt;Organization &lt;/b&gt;solitary of coven (3 hags of any kind)&lt;/h5&gt;&lt;h5&gt;&lt;b&gt;Treasure &lt;/b&gt;standard&lt;/h5&gt;&lt;/div&gt;&lt;hr/&gt;&lt;div&gt;&lt;h5&gt;&lt;b&gt;SPECIAL ABILITIES&lt;/b&gt;&lt;/h5&gt;&lt;/div&gt;&lt;hr/&gt;&lt;div&gt;&lt;/h5&gt;&lt;h5&gt;&lt;b&gt;&lt;i&gt;Trackless Step (Ex)&lt;/i&gt;&lt;/b&gt; A boreal annis hag does not leave a trail in snow and cannot be tracked. She can choose to leave a trail if she so desires.&lt;/h5&gt;&lt;/div&gt;&lt;br&gt;&lt;div&gt;&lt;h4&gt;&lt;p&gt;&lt;p&gt;Though boreal creatures mostly resemble their temperate kin, the effects of sorcerous winter have bolstered them, making them stronger and much more dangerous. In basic shape and form they appear similar to their ancestors, but other characteristics reveal the creatures' altered nature. Their fur and skin are much paler, often shades of blue, gray, or simply white, and it is not uncommon for parts of these creatures to be cloaked in frost, especially their jagged claws and shaggy hair.  &lt;br&gt;&lt;b&gt;Creating a Boreal Creature&lt;/b&gt;&lt;br&gt;  "Boreal" is an inherited template that can be added to any Huge or smaller corporeal creature. This template cannot be applied to a creature with the fire subtype.  &lt;br&gt;&lt;b&gt;Challenge Rating:&lt;/b&gt; Same as the base creature +1.&lt;/p&gt;&lt;p&gt;Type: The creature gains the cold subtype. If applied to a creature with the animal or vermin type, the creature's type changes to magical beast. Do not recalculate its Hit Dice, base attack bonus, saves, or skill points.  &lt;br&gt;&lt;b&gt;Attacks:&lt;/b&gt; A boreal creature's natural attacks deal an additional 1d6 points of cold damage.  &lt;br&gt;&lt;b&gt;Abilities:&lt;/b&gt; Str +2, Con +2.  &lt;br&gt;&lt;b&gt;Skills:&lt;/b&gt; The creature receives a +4 bonus on Stealth and Survival checks in snow. An aquatic boreal creature receives a +4 racial bonus on Stealth and Survival checks at all times in frigid waters (its natural habit), instead of in snow.  &lt;br&gt;&lt;b&gt;Environment:&lt;/b&gt; The creature's natural environment changes to a cold climate.  &lt;br&gt;&lt;b&gt;Special Qualities:&lt;/b&gt; A boreal creature gains the following special quality.  &lt;br&gt;&lt;i&gt;Trackless Step (Ex)&lt;/i&gt;: A boreal creature does not leave a trail in snow and cannot be tracked. It can choose to leave a trail, if it so desires. This special quality does not apply to aquatic boreal creatures.&lt;/p&gt;&lt;/h4&gt;&lt;/div&gt;</t>
  </si>
  <si>
    <t>Guardian Doll</t>
  </si>
  <si>
    <t>susceptible to mind-affecting effects, vulnerable to fire</t>
  </si>
  <si>
    <t>doll's dagger +10 (1d2-1/19-20 plus 1d6 cold and paralysis)</t>
  </si>
  <si>
    <t>Spell-Like Abilities (CL 4th; concentration +4)  At Will-ray of frost  3/day-alarm, charm person (DC 11), light, mage hand, open/close, prestidigitation  1/day-frost fallUC (DC 12), levitate</t>
  </si>
  <si>
    <t>Str 8, Dex 17, Con -, Int 13, Wis 12, Cha 10</t>
  </si>
  <si>
    <t>Escape Artist +5, Linguistics +3, Perception +5, Stealth +15</t>
  </si>
  <si>
    <t>Common, Hallit, Skald</t>
  </si>
  <si>
    <t>soul focus</t>
  </si>
  <si>
    <t>solitary, pair, or coven (3-8)</t>
  </si>
  <si>
    <t>This strange doll is clad in traditional Irriseni peasant clothing, and its eyes glisten with a disturbing curiosity.</t>
  </si>
  <si>
    <t>Doll's Dagger (Su) The dagger wielded by a guardian doll is treated as a masterwork weapon and delivers 1d6 points of cold damage in addition to its normal damage. Those struck by the dagger must succeed at a DC 12 Fortitude save or be paralyzed by the supernatural cold of the weapon for 1d4 rounds. If the guardian doll is destroyed, its weapon becomes a useless child's toy. The save DC is Charisma-based.  Soul Focus (Su)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If it is put into a new doll body, the soul retains its personality and memories from its previous bodies. A soul focus has hardness 8, 12 hit points, and a break DC of 20.  Susceptible to Mind-Affecting Effects (Ex) Like a soulbound doll, a guardian doll is susceptible to mind-affecting effects. However, due to the singular purpose with which it is imbued, its saves against such effects are made with a +1 racial bonus.</t>
  </si>
  <si>
    <t>Guardian dolls are constructs created by the White Witches to serve as spies and sentries at places that require ever-vigilant wardens-especially the wintry nation's borders. Similar to soulbound dolls (Pathfinder RPG Bestiary 2 255), these strange automatons are infused with fragments of the souls of living beings slain during the dolls' creation. The doll is sentient, and though a small part of the soul's original personality remains, the witchery employed largely strips it of its individuality. Many guardian dolls sit inside another form of construct-a sentinel hut- and stand vigil at one of Irrisen's borders and monitoring those who would enter. Others are sent on scouting missions or to spy on targets, usually posing as inanimate dolls to hide their true nature.  Construction  A guardian doll's body is made of porcelain or wood, plus one exquisite item worth at least 600 gp to serve as the soul focus. Creation requires a soul fragment from a dead creature that dies at some point during the creation of the doll. An unwilling soul can resist with a successful DC 20 Will save. Stripping a soul fragment from a dead creature does not prevent the rest of the soul from continuing to the afterlife, nor does it prevent the body from being resurrected or raised from the dead.  Guardian Doll  CL 8th; Price 6,600 gp  CONSTRUCTION  Requirements Craft Construct, false life, lesser geas, magic jar, minor creation, sleet storm, soul of a living creature who dies or is slain during the creation process, creator must be caster level 8th; Skill Craft (sculpture) DC 16; Cost 3,600 gp</t>
  </si>
  <si>
    <t>&lt;link rel="stylesheet"href="PF.css"&gt;&lt;div&gt;&lt;h2&gt;Guardian Doll&lt;/h2&gt;&lt;h3&gt;&lt;i&gt;This strange doll is clad in traditional Irriseni peasant clothing, and its eyes glisten with a disturbing curiosity.&lt;/i&gt;&lt;/h3&gt;&lt;br&gt;&lt;/div&gt;&lt;div class="heading"&gt;&lt;p class="alignleft"&gt;Guardian Doll&lt;/p&gt;&lt;p class="alignright"&gt;CR 3&lt;/p&gt;&lt;div style="clear: both;"&gt;&lt;/div&gt;&lt;/div&gt;&lt;div&gt;&lt;h5&gt;&lt;b&gt;XP &lt;/b&gt;800&lt;/h5&gt;&lt;h5&gt;NE Tiny construct (cold)&lt;/h5&gt;&lt;h5&gt;&lt;b&gt;Init &lt;/b&gt;+7; &lt;b&gt;Senses &lt;/b&gt;darkvision 60 ft., low-light vision; Perception +5&lt;/h5&gt;&lt;/div&gt;&lt;hr/&gt;&lt;div&gt;&lt;h5&gt;&lt;b&gt;DEFENSE&lt;/b&gt;&lt;/h5&gt;&lt;/div&gt;&lt;hr/&gt;&lt;div&gt;&lt;h5&gt;&lt;b&gt;AC &lt;/b&gt;16, touch 15, flat-footed 13 (+3 Dex, +1 natural, +2 size)&lt;/h5&gt;&lt;h5&gt;&lt;b&gt;hp &lt;/b&gt;22 (4d10)&lt;/h5&gt;&lt;h5&gt;&lt;b&gt;Fort &lt;/b&gt;+1, &lt;b&gt;Ref &lt;/b&gt;+4, &lt;b&gt;Will &lt;/b&gt;+2&lt;/h5&gt;&lt;h5&gt;&lt;b&gt;DR &lt;/b&gt;5/magic; &lt;b&gt;Immune &lt;/b&gt;cold, construct traits; &lt;b&gt;SR &lt;/b&gt;14&lt;/h5&gt;&lt;h5&gt;&lt;b&gt;Weaknesses &lt;/b&gt;susceptible to mind-affecting effects, vulnerable to fire&lt;/h5&gt;&lt;/div&gt;&lt;hr/&gt;&lt;div&gt;&lt;h5&gt;&lt;b&gt;OFFENSE&lt;/b&gt;&lt;/h5&gt;&lt;/div&gt;&lt;hr/&gt;&lt;div&gt;&lt;h5&gt;&lt;b&gt;Spd &lt;/b&gt;30 ft.&lt;/h5&gt;&lt;h5&gt;&lt;b&gt;Melee &lt;/b&gt;doll's dagger +10 (1d2-1/19-20 plus 1d6 cold and paralysis)&lt;/h5&gt;&lt;h5&gt;&lt;b&gt;Space &lt;/b&gt;5 ft.; &lt;b&gt;Reach &lt;/b&gt;5 ft.&lt;/h5&gt;&lt;h5&gt;&lt;b&gt;Spell-Like Abilities&lt;/b&gt; (CL 4th; concentration +4) &lt;/br&gt;At Will&amp;mdash;&lt;i&gt;ray of &lt;i&gt;frost&lt;/i&gt;&lt;/i&gt; &lt;/br&gt;3/day&amp;mdash;&lt;i&gt;alarm&lt;/i&gt;, &lt;i&gt;charm person&lt;/i&gt; (DC 11), &lt;i&gt;light&lt;/i&gt;, &lt;i&gt;mage hand&lt;/i&gt;, &lt;i&gt;open/close&lt;/i&gt;, &lt;i&gt;prestidigitation&lt;/i&gt; &lt;/br&gt;1/day&amp;mdash;&lt;i&gt;frost&lt;/i&gt; fall&lt;sup&gt;UC&lt;/sup&gt; (DC 12), &lt;i&gt;levitate&lt;/i&gt;&lt;/h5&gt;&lt;/h5&gt;&lt;/div&gt;&lt;hr/&gt;&lt;div&gt;&lt;h5&gt;&lt;b&gt;STATISTICS&lt;/b&gt;&lt;/h5&gt;&lt;/div&gt;&lt;hr/&gt;&lt;div&gt;&lt;h5&gt;&lt;b&gt;Str &lt;/b&gt;8, &lt;b&gt;Dex &lt;/b&gt;17, &lt;b&gt;Con &lt;/b&gt;-, &lt;b&gt;Int &lt;/b&gt; 13, &lt;b&gt;Wis &lt;/b&gt;12, &lt;b&gt;Cha &lt;/b&gt;10&lt;/h5&gt;&lt;h5&gt;&lt;b&gt;Base Atk &lt;/b&gt;+4; &lt;b&gt;CMB &lt;/b&gt;+5; &lt;b&gt;CMD &lt;/b&gt;11&lt;/h5&gt;&lt;h5&gt;&lt;b&gt;Feats &lt;/b&gt;Improved Initiative, Weapon Finesse&lt;/h5&gt;&lt;h5&gt;&lt;b&gt;Skills &lt;/b&gt;Escape Artist +5, Linguistics +3, Perception +5, Stealth +15&lt;/h5&gt;&lt;h5&gt;&lt;b&gt;Languages &lt;/b&gt;Common, Hallit, Skald&lt;/h5&gt;&lt;h5&gt;&lt;b&gt;SQ &lt;/b&gt;soul focus&lt;/h5&gt;&lt;/div&gt;&lt;hr/&gt;&lt;div&gt;&lt;h5&gt;&lt;b&gt;ECOLOGY&lt;/b&gt;&lt;/h5&gt;&lt;/div&gt;&lt;hr/&gt;&lt;div&gt;&lt;h5&gt;&lt;b&gt;Environment &lt;/b&gt; any cold&lt;/h5&gt;&lt;h5&gt;&lt;b&gt;Organization &lt;/b&gt;solitary, pair, or coven (3-8)&lt;/h5&gt;&lt;h5&gt;&lt;b&gt;Treasure &lt;/b&gt;standard&lt;/h5&gt;&lt;/div&gt;&lt;hr/&gt;&lt;div&gt;&lt;h5&gt;&lt;b&gt;SPECIAL ABILITIES&lt;/b&gt;&lt;/h5&gt;&lt;/div&gt;&lt;hr/&gt;&lt;div&gt;&lt;/h5&gt;&lt;h5&gt;&lt;b&gt;Doll's Dagger (Su)&lt;/b&gt; The dagger wielded by a guardian doll is treated as a masterwork weapon and delivers 1d6 points of cold damage in addition to its normal damage. Those struck by the dagger must succeed at a DC 12 Fortitude save or be paralyzed by the supernatural cold of the weapon for 1d4 rounds. If the guardian doll is destroyed, its weapon becomes a useless child's toy. The save DC is Charisma-based.  &lt;/h5&gt;&lt;h5&gt;&lt;b&gt;Soul Focus (Su)&lt;/b&gt;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If it is put into a new doll body, the soul retains its personality and memories from its previous bodies. A soul focus has hardness 8, 12 hit points, and a break DC of 20.  &lt;/h5&gt;&lt;h5&gt;&lt;b&gt;Susceptible to Mind-Affecting Effects (Ex)&lt;/b&gt; Like a soulbound doll, a guardian doll is susceptible to mind-affecting effects. However, due to the singular purpose with which it is imbued, its saves against such effects are made with a +1 racial bonus.&lt;/h5&gt;&lt;h5&gt;&lt;sup&gt;UC&lt;/sup&gt; See Ultimate Combat.&lt;/h5&gt;&lt;/div&gt;&lt;br&gt;&lt;div&gt;&lt;h4&gt;&lt;p&gt;&lt;p&gt;Guardian dolls are constructs created by the White Witches to serve as spies and sentries at places that require ever-vigilant wardens-especially the wintry nation's borders. Similar to soulbound dolls (&lt;i&gt;Pathfinder RPG Bestiary 2&lt;/i&gt; 255), these strange automatons are infused with fragments of the souls of living beings slain during the dolls' creation. The doll is sentient, and though a small part of the soul's original personality remains, the witchery employed largely strips it of its individuality. Many guardian dolls sit inside another form of construct-a sentinel hut- and stand vigil at one of Irrisen's borders and monitoring those who would enter. Others are sent on scouting missions or to spy on targets, usually posing as inanimate dolls to hide their true nature.  &lt;br&gt;&lt;b&gt;Construction&lt;/b&gt;&lt;br&gt;  A guardian doll's body is made of porcelain or wood, plus one exquisite item worth at least 600 gp to serve as the soul focus. Creation requires a soul fragment from a dead creature that dies at some point during the creation of the doll. An unwilling soul can resist with a successful DC 20 Will save. Stripping a soul fragment from a dead creature does not prevent the rest of the soul from continuing to the afterlife, nor does it prevent the body from being resurrected or raised from the dead.  &lt;/h5&gt;&lt;h5&gt;&lt;b&gt;Guardian Doll &lt;/b&gt; &lt;br&gt;&lt;b&gt;CL&lt;/b&gt; 8th; &lt;b&gt;Price&lt;/b&gt; 6,600 gp  &lt;/h5&gt;&lt;h5&gt;&lt;b&gt;CONSTRUCTION &lt;/b&gt; &lt;/h5&gt;&lt;h5&gt;&lt;b&gt;Requirements &lt;/b&gt;Craft Construct, &lt;i&gt;false life&lt;/i&gt;, &lt;i&gt;lesser geas&lt;/i&gt;, &lt;i&gt;magic jar&lt;/i&gt;, &lt;i&gt;minor creation&lt;/i&gt;, &lt;i&gt;sleet storm&lt;/i&gt;, soul of a living creature who dies or is slain during the creation process, creator must be caster level 8th; &lt;b&gt;Skill&lt;/b&gt; Craft (sculpture) DC 16; &lt;b&gt;Cost&lt;/b&gt; 3,600 gp&lt;/p&gt;&lt;/h4&gt;&lt;/div&gt;</t>
  </si>
  <si>
    <t>Khala</t>
  </si>
  <si>
    <t>darkvision 60 ft., low-light vision; Perception +30</t>
  </si>
  <si>
    <t>(+6 Dex, +16 natural, -1 size)</t>
  </si>
  <si>
    <t>Fort +19, Ref +17, Will +16</t>
  </si>
  <si>
    <t>cold, disease, magic paralysis and sleep</t>
  </si>
  <si>
    <t>3 bites +26 (2d10+9/ 19-20 plus disease), tail +26 (2d8+9 plus grab)</t>
  </si>
  <si>
    <t>breath weapon, constrict (2d6+8), rend (2 bites, 2d10+13)</t>
  </si>
  <si>
    <t>Spell-Like Abilities (CL 16th; concentration +23)   3/day-empowered ice storm, fire shield (chill shield only), incendiary cloud (DC 25, deals cold damage), suggestion (DC 19)   1/day-control weather, polar ray</t>
  </si>
  <si>
    <t>Str 28, Dex 22, Con 27, Int 22, Wis 21, Cha 25</t>
  </si>
  <si>
    <t>38 (can't be tripped)</t>
  </si>
  <si>
    <t>Alertness, Critical Focus, Empower Spell-Like Ability (ice storm), Flyby Attack, Hover, Improved Critical (bites), Improved Initiative, Staggering Critical, Stunning Critical</t>
  </si>
  <si>
    <t>Appraise +27, Bluff +28, Diplomacy +28, Fly +29, Intimidate +28, Knowledge (geography) +27, Knowledge (local) +27, Knowledge (nature) +27, Perception +30, Sense Motive +30, Stealth +23, Survival +26</t>
  </si>
  <si>
    <t>Abyssal, Common, Draconic, Giant, Hallit, Skald</t>
  </si>
  <si>
    <t>This large, snake-like dragon flies on ragged wings. Three hissing, triangular heads bare vicious fangs as the thing's serpentine tail whips about, coiling and uncoiling with manic energy.</t>
  </si>
  <si>
    <t>Breath Weapon (Su) Every 1d4 rounds, the khala can fire a jet of frigid liquid up to 60 feet in a straight line from one of its three mouths, dealing 16d6 points of cold damage to the target (Reflex DC 27 half). Even if this save is successful, the target must succeed at a second save (Fortitude DC 27) or be encased in ice. A trapped creature must succeed at a DC 25 Strength check or a DC 26 Escape Artist check to break free. Attempting to break free of the ice is a full-round action.  Disease (Su) A target bitten by a khala must succeed at a DC 27 Fortitude save or contract chillbane fever.  Chillbane Fever: disease-injury; save Fort DC 17; onset 1 day; frequency 1/day; effect 1d4 Con damage and target is sickened and fatigued; cure 2 consecutive saves.  Tenacious Grapple (Ex) A khala does not gain the grappled condition if it grapples a foe with its tail.</t>
  </si>
  <si>
    <t>It is rumored that the khala was a rare breed of amphibious dragon before Baba Yaga came to Golarion. Her arrival and the supernatural winter that came with her warped these once-proud creatures into voracious, wicked things that delight in the suffering of others. Each of a khala's three heads can strike at a separate target, though if two or more heads hit a single target, they cause horrific wounds as they viciously fight to devour chunks of its flesh. Along with suffering terrible injuries, those bitten by a khala risk contracting chillbane fever, a disease unique to Irrisen. The creature can ambulate like a snake, slithering along the ground or through the boughs of trees with its batlike wings drawn close to its body, but it prefers flight whenever possible. The khala's breath weapon, usable by a single head every 1d4 rounds, is a jet of freezing liquid that freezes on contact, trapping the target in ice.  All khala are female, and scholars debate how the creature procreates. Some believe that the males of the species, known in legend as the zmey, were wiped out in a war with the khala prior to Baba Yaga's arrival.</t>
  </si>
  <si>
    <t>&lt;link rel="stylesheet"href="PF.css"&gt;&lt;div&gt;&lt;h2&gt;Khala&lt;/h2&gt;&lt;h3&gt;&lt;i&gt;This large, snake-like dragon flies on ragged wings. Three hissing, triangular heads bare vicious fangs as the thing's serpentine tail whips about, coiling and uncoiling with manic energy.&lt;/i&gt;&lt;/h3&gt;&lt;br&gt;&lt;/div&gt;&lt;div class="heading"&gt;&lt;p class="alignleft"&gt;Khala&lt;/p&gt;&lt;p class="alignright"&gt;CR 17&lt;/p&gt;&lt;div style="clear: both;"&gt;&lt;/div&gt;&lt;/div&gt;&lt;div&gt;&lt;h5&gt;&lt;b&gt;XP &lt;/b&gt;102,400&lt;/h5&gt;&lt;h5&gt;CE Large dragon (cold)&lt;/h5&gt;&lt;h5&gt;&lt;b&gt;Init &lt;/b&gt;+10; &lt;b&gt;Senses &lt;/b&gt;darkvision 60 ft., low-light vision; Perception +30&lt;/h5&gt;&lt;/div&gt;&lt;hr/&gt;&lt;div&gt;&lt;h5&gt;&lt;b&gt;DEFENSE&lt;/b&gt;&lt;/h5&gt;&lt;/div&gt;&lt;hr/&gt;&lt;div&gt;&lt;h5&gt;&lt;b&gt;AC &lt;/b&gt;31, touch 15, flat-footed 25 (+6 Dex, +16 natural, -1 size)&lt;/h5&gt;&lt;h5&gt;&lt;b&gt;hp &lt;/b&gt;261 (18d12+144)&lt;/h5&gt;&lt;h5&gt;&lt;b&gt;Fort &lt;/b&gt;+19, &lt;b&gt;Ref &lt;/b&gt;+17, &lt;b&gt;Will &lt;/b&gt;+16&lt;/h5&gt;&lt;h5&gt;&lt;b&gt;Immune &lt;/b&gt;cold, disease, magic paralysis and sleep; &lt;b&gt;Resist &lt;/b&gt;acid 10, electricity 10&lt;/h5&gt;&lt;h5&gt;&lt;b&gt;Weaknesses &lt;/b&gt;vulnerable to fire&lt;/h5&gt;&lt;/div&gt;&lt;hr/&gt;&lt;div&gt;&lt;h5&gt;&lt;b&gt;OFFENSE&lt;/b&gt;&lt;/h5&gt;&lt;/div&gt;&lt;hr/&gt;&lt;div&gt;&lt;h5&gt;&lt;b&gt;Spd &lt;/b&gt;30 ft., fly 90 ft. (good)&lt;/h5&gt;&lt;h5&gt;&lt;b&gt;Melee &lt;/b&gt;3 bites +26 (2d10+9/ 19-20 plus disease), tail +26 (2d8+9 plus grab)&lt;/h5&gt;&lt;h5&gt;&lt;b&gt;Space &lt;/b&gt;10 ft.; &lt;b&gt;Reach &lt;/b&gt;10 ft.&lt;/h5&gt;&lt;h5&gt;&lt;b&gt;Special Attacks &lt;/b&gt;breath weapon, constrict (2d6+8), rend (2 bites, 2d10+13)&lt;/h5&gt;&lt;h5&gt;&lt;b&gt;Spell-Like Abilities&lt;/b&gt; (CL 16th; concentration +23) &lt;/br&gt;3/day&amp;mdash;empowered &lt;i&gt;&lt;i&gt;ice&lt;/i&gt; storm&lt;/i&gt;, &lt;i&gt;fire shield&lt;/i&gt; (chill shield only), &lt;i&gt;incendiary cloud&lt;/i&gt; (DC 25, deals cold damage), &lt;i&gt;suggestion&lt;/i&gt; (DC 19) &lt;/br&gt;1/day&amp;mdash;&lt;i&gt;control weather&lt;/i&gt;, &lt;i&gt;polar ray&lt;/i&gt;&lt;/h5&gt;&lt;/h5&gt;&lt;/div&gt;&lt;hr/&gt;&lt;div&gt;&lt;h5&gt;&lt;b&gt;STATISTICS&lt;/b&gt;&lt;/h5&gt;&lt;/div&gt;&lt;hr/&gt;&lt;div&gt;&lt;h5&gt;&lt;b&gt;Str &lt;/b&gt;28, &lt;b&gt;Dex &lt;/b&gt;22, &lt;b&gt;Con &lt;/b&gt;27, &lt;b&gt;Int &lt;/b&gt; 22, &lt;b&gt;Wis &lt;/b&gt;21, &lt;b&gt;Cha &lt;/b&gt;25&lt;/h5&gt;&lt;h5&gt;&lt;b&gt;Base Atk &lt;/b&gt;+18; &lt;b&gt;CMB &lt;/b&gt;+28 (+32 grapple); &lt;b&gt;CMD &lt;/b&gt;38 (can't be tripped)&lt;/h5&gt;&lt;h5&gt;&lt;b&gt;Feats &lt;/b&gt;Alertness, Critical Focus, Empower Spell-Like Ability (&lt;i&gt;&lt;i&gt;ice&lt;/i&gt; storm&lt;/i&gt;), Flyby Attack, Hover, Improved Critical (bites), Improved Initiative, Staggering Critical, Stunning Critical&lt;/h5&gt;&lt;h5&gt;&lt;b&gt;Skills &lt;/b&gt;Appraise +27, Bluff +28, Diplomacy +28, Fly +29, Intimidate +28, Knowledge (geography) +27, Knowledge (local) +27, Knowledge (nature) +27, Perception +30, Sense Motive +30, Stealth +23, Survival +26&lt;/h5&gt;&lt;h5&gt;&lt;b&gt;Languages &lt;/b&gt;Abyssal, Common, Draconic, Giant, Hallit, Skald&lt;/h5&gt;&lt;h5&gt;&lt;b&gt;SQ &lt;/b&gt;tenacious grapple&lt;/h5&gt;&lt;/div&gt;&lt;hr/&gt;&lt;div&gt;&lt;h5&gt;&lt;b&gt;ECOLOGY&lt;/b&gt;&lt;/h5&gt;&lt;/div&gt;&lt;hr/&gt;&lt;div&gt;&lt;h5&gt;&lt;b&gt;Environment &lt;/b&gt; any cold&lt;/h5&gt;&lt;h5&gt;&lt;b&gt;Organization &lt;/b&gt;solitary&lt;/h5&gt;&lt;h5&gt;&lt;b&gt;Treasure &lt;/b&gt;double&lt;/h5&gt;&lt;/div&gt;&lt;hr/&gt;&lt;div&gt;&lt;h5&gt;&lt;b&gt;SPECIAL ABILITIES&lt;/b&gt;&lt;/h5&gt;&lt;/div&gt;&lt;hr/&gt;&lt;div&gt;&lt;/h5&gt;&lt;h5&gt;&lt;b&gt;Breath Weapon (Su)&lt;/b&gt; Every 1d4 rounds, the khala can fire a jet of frigid liquid up to 60 feet in a straight line from one of its three mouths, dealing 16d6 points of cold damage to the target (Reflex DC 27 half). Even if this save is successful, the target must succeed at a second save (Fortitude DC 27) or be encased in &lt;i&gt;ice&lt;/i&gt;. A trapped creature must succeed at a DC 25 Strength check or a DC 26 Escape Artist check to break free. Attempting to break free of the &lt;i&gt;ice&lt;/i&gt; is a full-round action.  &lt;/h5&gt;&lt;h5&gt;&lt;b&gt;Disease (Su)&lt;/b&gt; A target bitten by a khala must succeed at a DC 27 Fortitude save or contract chillbane fever.  &lt;i&gt;Chillbane Fever&lt;/i&gt;: disease-injury; save Fort DC 17; &lt;i&gt;onset&lt;/i&gt; 1 day; frequency 1/day; effect 1d4 Con damage and target is sickened and fatigued; cure 2 consecutive saves.  &lt;/h5&gt;&lt;h5&gt;&lt;b&gt;Tenacious Grapple (Ex)&lt;/b&gt; A khala does not gain the grappled condition if it grapples a foe with its tail.&lt;/h5&gt;&lt;/div&gt;&lt;br&gt;&lt;div&gt;&lt;h4&gt;&lt;p&gt;&lt;p&gt;It is rumored that the khala was a rare breed of amphibious dragon before Baba Yaga came to Golarion. Her arrival and the supernatural winter that came with her warped these once-proud creatures into voracious, wicked things that delight in the suffering of others. Each of a khala's three heads can strike at a separate target, though if two or more heads hit a single target, they cause horrific wounds as they viciously fight to devour chunks of its flesh. Along with suffering terrible injuries, those bitten by a khala risk contracting chillbane fever, a disease unique to Irrisen. The creature can ambulate like a snake, slithering along the ground or through the boughs of trees with its batlike wings drawn close to its body, but it prefers flight whenever possible. The khala's breath weapon, usable by a single head every 1d4 rounds, is a jet of freezing liquid that freezes on contact, trapping the target in &lt;i&gt;ice&lt;/i&gt;.  All khala are female, and scholars debate how the creature procreates. Some believe that the males of the species, known in legend as the zmey, were wiped out in a war with the khala prior to Baba Yaga's arrival.&lt;/p&gt;&lt;/h4&gt;&lt;/div&gt;</t>
  </si>
  <si>
    <t>Sentinel Hut</t>
  </si>
  <si>
    <t>dancing evasion</t>
  </si>
  <si>
    <t>acid, cold, construct traits, magic</t>
  </si>
  <si>
    <t>bite +15 (2d4+7 plus grab), slam +15 (2d6+7)</t>
  </si>
  <si>
    <t>stir crazy, swallow whole (1d2 Wisdom damage, AC 15, 9 hp), trample (2d6+10, DC 22)</t>
  </si>
  <si>
    <t>Str 25, Dex 17, Con -, Int -, Wis 11, Cha 16</t>
  </si>
  <si>
    <t xml:space="preserve"> any land (Irrisen)</t>
  </si>
  <si>
    <t>solitary or unit (2-6)</t>
  </si>
  <si>
    <t>This strange windowless cabin, with a steep thatched roof and a single door painted red, stands on an enormous pair of knobby legs.</t>
  </si>
  <si>
    <t>Dancing Evasion (Ex) The sentinel hut's dancing and hopping movements give it a +3 bonus on all Reflex saves.  Immune to Magic (Ex) Sentinel huts are immune to any spell or spell-like ability that allows spell resistance, with the exception of spells with the fire descriptor, which affect it normally.  Stir Crazy (Su) A victim swallowed whole by a sentinel hut is trapped in a plain, 10-foot-square room. A trapped creature is not considered grappled, and can move freely about the room. Every round, it is bombarded with a powerful psychic force that causes 1d2 points of Wisdom damage. To escape, the victim must deal damage on the sentinel hut's door (AC 15, 12 hp). Damage dealt to any part of the interior other than the door still adds to the damage dealt to the construct overall, but won't free the victim. If sufficient damage is dealt to the hut to destroy it (from without or within), the trapped creature is freed, but must succeed at a DC 22 Will save or be afflicted by insanity (Pathfinder RPG GameMastery Guide 250). Victims who break through the door from within are not subject to this latter effect.</t>
  </si>
  <si>
    <t>Though few have seen Baba Yaga's Dancing Hut and lived to tell the tale, many scholars believe that these bizarre constructs, created by the White Witches of Irrisen, were modeled after their mother's miraculous artifact. Used primarily as sentinels on Irrisen's borders, these quaint hovels on stilt-like legs surprise passersby when they move in an almost comical dancing strut.  Construction  A sentinel hut must be made of the wood from a tree grown in Irrisen's eternal winter (an extraordinarily rare commodity) and thatch for the roof. Both wood and thatch must be treated with magical ointments and powders worth 1,000 gp.  Sentinel Hut  CL 10th; Price 33,000 gp  CONSTRUCTION  Requirements Craft Construct, animate object, cat's grace, confusion, geas/quest, jump, minor creation; Skill Craft (sculptures) DC 18; Cost 18,000 gp</t>
  </si>
  <si>
    <t>&lt;link rel="stylesheet"href="PF.css"&gt;&lt;div&gt;&lt;h2&gt;Sentinel Hut&lt;/h2&gt;&lt;h3&gt;&lt;i&gt;This strange windowless cabin, with a steep thatched roof and a single door painted red, stands on an enormous pair of knobby legs.&lt;/i&gt;&lt;/h3&gt;&lt;br&gt;&lt;/div&gt;&lt;div class="heading"&gt;&lt;p class="alignleft"&gt;Sentinel Hut&lt;/p&gt;&lt;p class="alignright"&gt;CR 8&lt;/p&gt;&lt;div style="clear: both;"&gt;&lt;/div&gt;&lt;/div&gt;&lt;div&gt;&lt;h5&gt;&lt;b&gt;XP &lt;/b&gt;4,800&lt;/h5&gt;&lt;h5&gt;N Huge construct &lt;/h5&gt;&lt;h5&gt;&lt;b&gt;Init &lt;/b&gt;+3; &lt;b&gt;Senses &lt;/b&gt;darkvision 60 ft., low-light vision; Perception +0&lt;/h5&gt;&lt;/div&gt;&lt;hr/&gt;&lt;div&gt;&lt;h5&gt;&lt;b&gt;DEFENSE&lt;/b&gt;&lt;/h5&gt;&lt;/div&gt;&lt;hr/&gt;&lt;div&gt;&lt;h5&gt;&lt;b&gt;AC &lt;/b&gt;21, touch 11, flat-footed 18 (+3 Dex, +10 natural, -2 size)&lt;/h5&gt;&lt;h5&gt;&lt;b&gt;hp &lt;/b&gt;95 (10d10+40)&lt;/h5&gt;&lt;h5&gt;&lt;b&gt;Fort &lt;/b&gt;+3, &lt;b&gt;Ref &lt;/b&gt;+6, &lt;b&gt;Will &lt;/b&gt;+3&lt;/h5&gt;&lt;h5&gt;&lt;b&gt;Defensive Abilities &lt;/b&gt;dancing evasion; &lt;b&gt;DR &lt;/b&gt;5/adamantine; &lt;b&gt;Immune &lt;/b&gt;acid, cold, construct traits, magic&lt;/h5&gt;&lt;/div&gt;&lt;hr/&gt;&lt;div&gt;&lt;h5&gt;&lt;b&gt;OFFENSE&lt;/b&gt;&lt;/h5&gt;&lt;/div&gt;&lt;hr/&gt;&lt;div&gt;&lt;h5&gt;&lt;b&gt;Spd &lt;/b&gt;30 ft.&lt;/h5&gt;&lt;h5&gt;&lt;b&gt;Melee &lt;/b&gt;bite +15 (2d4+7 plus grab), slam +15 (2d6+7)&lt;/h5&gt;&lt;h5&gt;&lt;b&gt;Space &lt;/b&gt;15 ft.; &lt;b&gt;Reach &lt;/b&gt;15 ft.&lt;/h5&gt;&lt;h5&gt;&lt;b&gt;Special Attacks &lt;/b&gt;stir crazy, swallow whole (1d2 Wisdom damage, AC 15, 9 hp), trample (2d6+10, DC 22)&lt;/h5&gt;&lt;/div&gt;&lt;hr/&gt;&lt;div&gt;&lt;h5&gt;&lt;b&gt;STATISTICS&lt;/b&gt;&lt;/h5&gt;&lt;/div&gt;&lt;hr/&gt;&lt;div&gt;&lt;h5&gt;&lt;b&gt;Str &lt;/b&gt;25, &lt;b&gt;Dex &lt;/b&gt;17, &lt;b&gt;Con &lt;/b&gt;-, &lt;b&gt;Int &lt;/b&gt; -, &lt;b&gt;Wis &lt;/b&gt;11, &lt;b&gt;Cha &lt;/b&gt;16&lt;/h5&gt;&lt;h5&gt;&lt;b&gt;Base Atk &lt;/b&gt;+10; &lt;b&gt;CMB &lt;/b&gt;+19 (+23 grapple); &lt;b&gt;CMD &lt;/b&gt;32&lt;/h5&gt;&lt;/div&gt;&lt;hr/&gt;&lt;div&gt;&lt;h5&gt;&lt;b&gt;ECOLOGY&lt;/b&gt;&lt;/h5&gt;&lt;/div&gt;&lt;hr/&gt;&lt;div&gt;&lt;h5&gt;&lt;b&gt;Environment &lt;/b&gt; any land (Irrisen)&lt;/h5&gt;&lt;h5&gt;&lt;b&gt;Organization &lt;/b&gt;solitary or unit (2-6)&lt;/h5&gt;&lt;h5&gt;&lt;b&gt;Treasure &lt;/b&gt;none&lt;/h5&gt;&lt;/div&gt;&lt;hr/&gt;&lt;div&gt;&lt;h5&gt;&lt;b&gt;SPECIAL ABILITIES&lt;/b&gt;&lt;/h5&gt;&lt;/div&gt;&lt;hr/&gt;&lt;div&gt;&lt;/h5&gt;&lt;h5&gt;&lt;b&gt;Dancing Evasion (Ex)&lt;/b&gt; The sentinel hut's dancing and hopping movements give it a +3 bonus on all Reflex saves.  &lt;/h5&gt;&lt;h5&gt;&lt;b&gt;Immune to Magic (Ex)&lt;/b&gt; Sentinel huts are immune to any spell or spell-like ability that allows spell resistance, with the exception of spells with the fire descriptor, which affect it normally.  &lt;/h5&gt;&lt;h5&gt;&lt;b&gt;Stir Crazy (Su)&lt;/b&gt; A victim swallowed whole by a sentinel hut is trapped in a plain, 10-foot-square room. A trapped creature is not considered grappled, and can move freely about the room. Every round, it is bombarded with a powerful psychic force that causes 1d2 points of Wisdom damage. To escape, the victim must deal damage on the sentinel hut's door (AC 15, 12 hp). Damage dealt to any part of the interior other than the door still adds to the damage dealt to the construct overall, but won't free the victim. If sufficient damage is dealt to the hut to destroy it (from without or within), the trapped creature is freed, but must succeed at a DC 22 Will save or be afflicted by insanity (&lt;i&gt;Pathfinder RPG GameMastery Guide&lt;/i&gt; 250). Victims who break through the door from within are not subject to this latter effect.&lt;/h5&gt;&lt;/div&gt;&lt;br&gt;&lt;div&gt;&lt;h4&gt;&lt;p&gt;&lt;p&gt;Though few have seen Baba Yaga's Dancing Hut and lived to tell the tale, many scholars believe that these bizarre constructs, created by the White Witches of Irrisen, were modeled after their mother's miraculous artifact. Used primarily as sentinels on Irrisen's borders, these quaint hovels on stilt-like legs surprise passersby when they move in an almost comical dancing strut.  &lt;br&gt;&lt;b&gt;Construction&lt;/b&gt;&lt;br&gt;  A sentinel hut must be made of the wood from a tree grown in Irrisen's eternal winter (an extraordinarily rare commodity) and thatch for the roof. Both wood and thatch must be treated with magical ointments and powders worth 1,000 gp.  &lt;/h5&gt;&lt;h5&gt;&lt;b&gt;Sentinel Hut &lt;/b&gt; &lt;br&gt;&lt;b&gt;CL&lt;/b&gt; 10th; &lt;b&gt;Price&lt;/b&gt; 33,000 gp  &lt;/h5&gt;&lt;h5&gt;&lt;b&gt;CONSTRUCTION &lt;/b&gt; &lt;/h5&gt;&lt;h5&gt;&lt;b&gt;Requirements &lt;/b&gt;Craft Construct, &lt;i&gt;animate object&lt;/i&gt;, &lt;i&gt;cat's grace&lt;/i&gt;, &lt;i&gt;confusion&lt;/i&gt;, &lt;i&gt;geas/quest&lt;/i&gt;, &lt;i&gt;jump&lt;/i&gt;, &lt;i&gt;minor creation&lt;/i&gt;; &lt;b&gt;Skill&lt;/b&gt; Craft (sculptures) DC 18; &lt;b&gt;Cost&lt;/b&gt; 18,000 gp&lt;/p&gt;&lt;/h4&gt;&lt;/div&gt;</t>
  </si>
  <si>
    <t>Ved</t>
  </si>
  <si>
    <t>club +10 (1d8+7)</t>
  </si>
  <si>
    <t>gale breath</t>
  </si>
  <si>
    <t>Str 25, Dex 8, Con 20, Int 7, Wis 12, Cha 9</t>
  </si>
  <si>
    <t>+12 (+14 bull rush)</t>
  </si>
  <si>
    <t>22 (24 vs. bull rush)</t>
  </si>
  <si>
    <t>Awesome Blow, Improved Bull Rush, Power Attack</t>
  </si>
  <si>
    <t>Intimidate +4, Perception +6, Survival +6 (+10 in snow)</t>
  </si>
  <si>
    <t>+4 Climb (when climbing rocks), +4 Survival (in snow)</t>
  </si>
  <si>
    <t>solitary, pair, gang (3-5), or clan (6-16)</t>
  </si>
  <si>
    <t>This hairy humanoid giant's misshapen head appears too large for its body. It wields a lumpy, primitive club.</t>
  </si>
  <si>
    <t>Gale Breath (Su) Every 1d4 rounds as a full-round action, a ved can draw in a mighty breath and expel it outward in a 30-foot cone. Targets within 10 feet of the origin of this cone must succeed at a DC 18 Strength check or be knocked prone. Those who succeed at the check or are standing farther away from the ved treat the effects of the gale breath as a gust of wind spell.</t>
  </si>
  <si>
    <t>When Baba Yaga invaded the eastern Linnorm Kingdoms, she brought these ungainly giants with her and left them here to fend for themselves once they had helped her conquer Irrisen.  Brutish and rather stupid, these humanoids are clannish and shun even lightly populated areas, preferring the cold hills and mountains of southern Irrisen.  Occasionally a gang of veds (often an adult leading two or three adolescents) carries out raids against the mining camps in that region, claiming the lives of half a dozen miners or slaves. But such forced labor is easily replaced, and the Jadwiga overseeing operations in the region don't view these depredations as a serious threat to their extraction industry.  Clans of veds rarely consist of more than a few mated pairs, their offspring, and one or two aged specimens that are commonly left to die when they become unable to pull their weight. Veds are omnivores; they prefer meat (eaten raw), but aren't averse to consuming winteryew bark for nourishment.  Perhaps the most unusual aspect of veds is their enormous lung capacity, which they are able to use quite aggressively. These giants can expel air from their lungs in a mighty blast, extinguishing small fires and knocking prone any who stand before them. The veds then descend on their victims, pummeling their prey viciously with simple but effective clubs.</t>
  </si>
  <si>
    <t>&lt;link rel="stylesheet"href="PF.css"&gt;&lt;div&gt;&lt;h2&gt;Ved&lt;/h2&gt;&lt;h3&gt;&lt;i&gt;This hairy humanoid giant's misshapen head appears too large for its body. It wields a lumpy, primitive club.&lt;/i&gt;&lt;/h3&gt;&lt;br&gt;&lt;/div&gt;&lt;div class="heading"&gt;&lt;p class="alignleft"&gt;Ved&lt;/p&gt;&lt;p class="alignright"&gt;CR 5&lt;/p&gt;&lt;div style="clear: both;"&gt;&lt;/div&gt;&lt;/div&gt;&lt;div&gt;&lt;h5&gt;&lt;b&gt;XP &lt;/b&gt;1,600&lt;/h5&gt;&lt;h5&gt;NE Large humanoid (giant)&lt;/h5&gt;&lt;h5&gt;&lt;b&gt;Init &lt;/b&gt;-1; &lt;b&gt;Senses &lt;/b&gt;low-light vision; Perception +6&lt;/h5&gt;&lt;/div&gt;&lt;hr/&gt;&lt;div&gt;&lt;h5&gt;&lt;b&gt;DEFENSE&lt;/b&gt;&lt;/h5&gt;&lt;/div&gt;&lt;hr/&gt;&lt;div&gt;&lt;h5&gt;&lt;b&gt;AC &lt;/b&gt;16, touch 8, flat-footed 16 (-1 Dex, +8 natural, -1 size)&lt;/h5&gt;&lt;h5&gt;&lt;b&gt;hp &lt;/b&gt;57 (6d8+30)&lt;/h5&gt;&lt;h5&gt;&lt;b&gt;Fort &lt;/b&gt;+7, &lt;b&gt;Ref &lt;/b&gt;+1, &lt;b&gt;Will &lt;/b&gt;+6&lt;/h5&gt;&lt;/div&gt;&lt;hr/&gt;&lt;div&gt;&lt;h5&gt;&lt;b&gt;OFFENSE&lt;/b&gt;&lt;/h5&gt;&lt;/div&gt;&lt;hr/&gt;&lt;div&gt;&lt;h5&gt;&lt;b&gt;Spd &lt;/b&gt;30 ft.&lt;/h5&gt;&lt;h5&gt;&lt;b&gt;Melee &lt;/b&gt;club +10 (1d8+7)&lt;/h5&gt;&lt;h5&gt;&lt;b&gt;Space &lt;/b&gt;10 ft.; &lt;b&gt;Reach &lt;/b&gt;10 ft.&lt;/h5&gt;&lt;h5&gt;&lt;b&gt;Special Attacks &lt;/b&gt;gale breath&lt;/h5&gt;&lt;/div&gt;&lt;hr/&gt;&lt;div&gt;&lt;h5&gt;&lt;b&gt;STATISTICS&lt;/b&gt;&lt;/h5&gt;&lt;/div&gt;&lt;hr/&gt;&lt;div&gt;&lt;h5&gt;&lt;b&gt;Str &lt;/b&gt;25, &lt;b&gt;Dex &lt;/b&gt;8, &lt;b&gt;Con &lt;/b&gt;20, &lt;b&gt;Int &lt;/b&gt; 7, &lt;b&gt;Wis &lt;/b&gt;12, &lt;b&gt;Cha &lt;/b&gt;9&lt;/h5&gt;&lt;h5&gt;&lt;b&gt;Base Atk &lt;/b&gt;+4; &lt;b&gt;CMB &lt;/b&gt;+12 (+14 bull rush); &lt;b&gt;CMD &lt;/b&gt;22 (24 vs. bull rush)&lt;/h5&gt;&lt;h5&gt;&lt;b&gt;Feats &lt;/b&gt;Awesome Blow, Improved Bull Rush, Power Attack&lt;/h5&gt;&lt;h5&gt;&lt;b&gt;Skills &lt;/b&gt;Intimidate +4, Perception +6, Survival +6 (+10 in snow); &lt;b&gt;Racial Modifiers &lt;/b&gt;+4 Climb (when climbing rocks), +4 Survival (in snow)&lt;/h5&gt;&lt;h5&gt;&lt;b&gt;Languages &lt;/b&gt;Giant&lt;/h5&gt;&lt;/div&gt;&lt;hr/&gt;&lt;div&gt;&lt;h5&gt;&lt;b&gt;ECOLOGY&lt;/b&gt;&lt;/h5&gt;&lt;/div&gt;&lt;hr/&gt;&lt;div&gt;&lt;h5&gt;&lt;b&gt;Environment &lt;/b&gt; cold hills and mountains&lt;/h5&gt;&lt;h5&gt;&lt;b&gt;Organization &lt;/b&gt;solitary, pair, gang (3-5), or clan (6-16)&lt;/h5&gt;&lt;h5&gt;&lt;b&gt;Treasure &lt;/b&gt;standard&lt;/h5&gt;&lt;/div&gt;&lt;hr/&gt;&lt;div&gt;&lt;h5&gt;&lt;b&gt;SPECIAL ABILITIES&lt;/b&gt;&lt;/h5&gt;&lt;/div&gt;&lt;hr/&gt;&lt;div&gt;&lt;/h5&gt;&lt;h5&gt;&lt;b&gt;Gale Breath (Su)&lt;/b&gt; Every 1d4 rounds as a full-round action, a ved can draw in a mighty breath and expel it outward in a 30-foot cone. Targets within 10 feet of the origin of this cone must succeed at a DC 18 Strength check or be knocked prone. Those who succeed at the check or are standing farther away from the ved treat the effects of the gale breath as a &lt;i&gt;gust of wind&lt;/i&gt; spell.&lt;/h5&gt;&lt;/div&gt;&lt;br&gt;&lt;div&gt;&lt;h4&gt;&lt;p&gt;&lt;p&gt;When Baba Yaga invaded the eastern Linnorm Kingdoms, she brought these ungainly giants with her and left them here to fend for themselves once they had helped her conquer Irrisen.  Brutish and rather stupid, these humanoids are clannish and shun even lightly populated areas, preferring the cold hills and mountains of southern Irrisen.  Occasionally a gang of veds (often an adult leading two or three adolescents) carries out raids against the mining camps in that region, claiming the lives of half a dozen miners or slaves. But such forced labor is easily replaced, and the Jadwiga overseeing operations in the region don't view these depredations as a serious threat to their extraction industry.  Clans of veds rarely consist of more than a few mated pairs, their offspring, and one or two aged specimens that are commonly left to die when they become unable to pull their weight. Veds are omnivores; they prefer meat (eaten raw), but aren't averse to consuming winteryew bark for nourishment.  Perhaps the most unusual aspect of veds is their enormous lung capacity, which they are able to use quite aggressively. These giants can expel air from their lungs in a mighty blast, extinguishing small fires and knocking prone any who stand before them. The veds then descend on their victims, pummeling their prey viciously with simple but effective clubs.&lt;/p&gt;&lt;/h4&gt;&lt;/div&gt;</t>
  </si>
  <si>
    <t>Arctic Fox</t>
  </si>
  <si>
    <t>+4 Acrobatics when jumping, +4 Survival when tracking by scent, +4 Stealth checks attempted while in snow</t>
  </si>
  <si>
    <t>Reign Of Winter Player's Guide</t>
  </si>
  <si>
    <t>The white fur of an arctic fox allows it to better blend in with its snowy environment.</t>
  </si>
  <si>
    <t>&lt;link rel="stylesheet"href="PF.css"&gt;&lt;div&gt;&lt;h2&gt;Familiar, Arctic Fox&lt;/h2&gt;&lt;h3&gt;&lt;i&gt;Presented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class="alignleft"&gt;Arctic Fox&lt;/p&gt;&lt;p class="alignright"&gt;CR 1/4&lt;/p&gt;&lt;div style="clear: both;"&gt;&lt;/div&gt;&lt;/div&gt;&lt;div&gt;&lt;h5&gt;&lt;b&gt;XP &lt;/b&gt;100&lt;/h5&gt;&lt;h5&gt;N Tiny animal &lt;/h5&gt;&lt;h5&gt;&lt;b&gt;Init &lt;/b&gt;+2; &lt;b&gt;Senses &lt;/b&gt;low-light vision, scent; Perception +8&lt;/h5&gt;&lt;/div&gt;&lt;hr/&gt;&lt;div&gt;&lt;h5&gt;&lt;b&gt;DEFENSE&lt;/b&gt;&lt;/h5&gt;&lt;/div&gt;&lt;hr/&gt;&lt;div&gt;&lt;h5&gt;&lt;b&gt;AC &lt;/b&gt;14, touch 14, flat-footed 12 (+2 Dex, +2 size)&lt;/h5&gt;&lt;h5&gt;&lt;b&gt;hp &lt;/b&gt;5 (1d8+1)&lt;/h5&gt;&lt;h5&gt;&lt;b&gt;Fort &lt;/b&gt;+3, &lt;b&gt;Ref &lt;/b&gt;+4, &lt;b&gt;Will &lt;/b&gt;+1&lt;/h5&gt;&lt;/div&gt;&lt;hr/&gt;&lt;div&gt;&lt;h5&gt;&lt;b&gt;OFFENSE&lt;/b&gt;&lt;/h5&gt;&lt;/div&gt;&lt;hr/&gt;&lt;div&gt;&lt;h5&gt;&lt;b&gt;Spd &lt;/b&gt;40 ft.&lt;/h5&gt;&lt;h5&gt;&lt;b&gt;Melee &lt;/b&gt;bite +1 (1d3-1)&lt;/h5&gt;&lt;h5&gt;&lt;b&gt;Space &lt;/b&gt;2-1/2 ft.; &lt;b&gt;Reach &lt;/b&gt;0 ft.&lt;/h5&gt;&lt;/div&gt;&lt;hr/&gt;&lt;div&gt;&lt;h5&gt;&lt;b&gt;STATISTICS&lt;/b&gt;&lt;/h5&gt;&lt;/div&gt;&lt;hr/&gt;&lt;div&gt;&lt;h5&gt;&lt;b&gt;Str &lt;/b&gt;9, &lt;b&gt;Dex &lt;/b&gt;15, &lt;b&gt;Con &lt;/b&gt;13, &lt;b&gt;Int &lt;/b&gt; 2, &lt;b&gt;Wis &lt;/b&gt;12, &lt;b&gt;Cha &lt;/b&gt;6&lt;/h5&gt;&lt;h5&gt;&lt;b&gt;Base Atk &lt;/b&gt;+0; &lt;b&gt;CMB &lt;/b&gt;+0; &lt;b&gt;CMD &lt;/b&gt;9 (13 vs. trip)&lt;/h5&gt;&lt;h5&gt;&lt;b&gt;Feats &lt;/b&gt;Skill Focus (Perception)&lt;/h5&gt;&lt;h5&gt;&lt;b&gt;Skills &lt;/b&gt;Acrobatics +2 (+10 when jumping), Perception +8, Stealth +10, Survival +1 (+5 scent tracking); &lt;b&gt;Racial Modifiers &lt;/b&gt;+4 Acrobatics when jumping, +4 Survival when tracking by scent, +4 Stealth checks attempted while in snow&lt;/h5&gt;&lt;/div&gt;&lt;hr/&gt;&lt;div&gt;&lt;h5&gt;&lt;b&gt;ECOLOGY&lt;/b&gt;&lt;/h5&gt;&lt;/div&gt;&lt;hr/&gt;&lt;div&gt;&lt;h5&gt;&lt;b&gt;Environment &lt;/b&gt; any&lt;/h5&gt;&lt;h5&gt;&lt;b&gt;Organization &lt;/b&gt;solitary, pair, or skulk (3-12)&lt;/h5&gt;&lt;h5&gt;&lt;b&gt;Treasure &lt;/b&gt;none&lt;/h5&gt;&lt;/div&gt;&lt;br&gt;&lt;div&gt;&lt;h4&gt;&lt;p&gt;&lt;p&gt;The white fur of an arctic fox allows it to better blend in with its snowy environment.&lt;/p&gt;&lt;/h4&gt;&lt;/div&gt;</t>
  </si>
  <si>
    <t>Arctic Hare</t>
  </si>
  <si>
    <t>Str 3, Dex 16, Con 9, Int 2, Wis 12, Cha 5</t>
  </si>
  <si>
    <t>Run</t>
  </si>
  <si>
    <t>Stealth +15 (+19 in snow)</t>
  </si>
  <si>
    <t>+8 Acrobatics when jumping, +4 Stealth in snow</t>
  </si>
  <si>
    <t>solitary, pair, or down (3-16)</t>
  </si>
  <si>
    <t>The white fur of an arctic hare allows it to better blend in with its snowy environment.</t>
  </si>
  <si>
    <t>&lt;link rel="stylesheet"href="PF.css"&gt;&lt;div&gt;&lt;h2&gt;Familiar, Arctic Hare&lt;/h2&gt;&lt;h3&gt;&lt;i&gt;Presented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class="alignleft"&gt;Arctic Hare&lt;/p&gt;&lt;p class="alignright"&gt;CR 1/6&lt;/p&gt;&lt;div style="clear: both;"&gt;&lt;/div&gt;&lt;/div&gt;&lt;div&gt;&lt;h5&gt;&lt;b&gt;XP &lt;/b&gt;65&lt;/h5&gt;&lt;h5&gt;N Tiny animal &lt;/h5&gt;&lt;h5&gt;&lt;b&gt;Init &lt;/b&gt;+3; &lt;b&gt;Senses &lt;/b&gt;low-light vision; Perception +1&lt;/h5&gt;&lt;/div&gt;&lt;hr/&gt;&lt;div&gt;&lt;h5&gt;&lt;b&gt;DEFENSE&lt;/b&gt;&lt;/h5&gt;&lt;/div&gt;&lt;hr/&gt;&lt;div&gt;&lt;h5&gt;&lt;b&gt;AC &lt;/b&gt;15, touch 15, flat-footed 12 (+3 Dex, +2 size)&lt;/h5&gt;&lt;h5&gt;&lt;b&gt;hp &lt;/b&gt;3 (1d8-1)&lt;/h5&gt;&lt;h5&gt;&lt;b&gt;Fort &lt;/b&gt;+1, &lt;b&gt;Ref &lt;/b&gt;+5, &lt;b&gt;Will &lt;/b&gt;+1&lt;/h5&gt;&lt;/div&gt;&lt;hr/&gt;&lt;div&gt;&lt;h5&gt;&lt;b&gt;OFFENSE&lt;/b&gt;&lt;/h5&gt;&lt;/div&gt;&lt;hr/&gt;&lt;div&gt;&lt;h5&gt;&lt;b&gt;Spd &lt;/b&gt;50 ft.&lt;/h5&gt;&lt;h5&gt;&lt;b&gt;Melee &lt;/b&gt;bite -2 (1d3-4)&lt;/h5&gt;&lt;h5&gt;&lt;b&gt;Space &lt;/b&gt;2-1/2 ft.; &lt;b&gt;Reach &lt;/b&gt;0 ft.&lt;/h5&gt;&lt;/div&gt;&lt;hr/&gt;&lt;div&gt;&lt;h5&gt;&lt;b&gt;STATISTICS&lt;/b&gt;&lt;/h5&gt;&lt;/div&gt;&lt;hr/&gt;&lt;div&gt;&lt;h5&gt;&lt;b&gt;Str &lt;/b&gt;3, &lt;b&gt;Dex &lt;/b&gt;16, &lt;b&gt;Con &lt;/b&gt;9, &lt;b&gt;Int &lt;/b&gt; 2, &lt;b&gt;Wis &lt;/b&gt;12, &lt;b&gt;Cha &lt;/b&gt;5&lt;/h5&gt;&lt;h5&gt;&lt;b&gt;Base Atk &lt;/b&gt;+0; &lt;b&gt;CMB &lt;/b&gt;+1; &lt;b&gt;CMD &lt;/b&gt;7 (11 vs. trip)&lt;/h5&gt;&lt;h5&gt;&lt;b&gt;Feats &lt;/b&gt;Run&lt;/h5&gt;&lt;h5&gt;&lt;b&gt;Skills &lt;/b&gt;Stealth +15 (+19 in snow); &lt;b&gt;Racial Modifiers &lt;/b&gt;+8 Acrobatics when jumping, +4 Stealth in snow&lt;/h5&gt;&lt;/div&gt;&lt;hr/&gt;&lt;div&gt;&lt;h5&gt;&lt;b&gt;ECOLOGY&lt;/b&gt;&lt;/h5&gt;&lt;/div&gt;&lt;hr/&gt;&lt;div&gt;&lt;h5&gt;&lt;b&gt;Environment &lt;/b&gt; cold forests and plains&lt;/h5&gt;&lt;h5&gt;&lt;b&gt;Organization &lt;/b&gt;solitary, pair, or down (3-16)&lt;/h5&gt;&lt;h5&gt;&lt;b&gt;Treasure &lt;/b&gt;none&lt;/h5&gt;&lt;/div&gt;&lt;br&gt;&lt;div&gt;&lt;h4&gt;&lt;p&gt;&lt;p&gt;The white fur of an arctic hare allows it to better blend in with its snowy environment.&lt;/p&gt;&lt;/h4&gt;&lt;/div&gt;</t>
  </si>
  <si>
    <t>Arctic Tern</t>
  </si>
  <si>
    <t>Str 2, Dex 15, Con 7, Int 2, Wis 14, Cha 5</t>
  </si>
  <si>
    <t xml:space="preserve"> cold coastlines</t>
  </si>
  <si>
    <t>solitary, pair, or flock (3-20)</t>
  </si>
  <si>
    <t>A small, slender white bird, the Arctic Tern is well known for its long yearly migration. Its travel from its Arctic breeding grounds to its wintering grounds off of Antarctica may cover perhaps 40,000 km (25,000 mi), and is the farthest yearly journey of any bird.</t>
  </si>
  <si>
    <t>&lt;link rel="stylesheet"href="PF.css"&gt;&lt;div&gt;&lt;h2&gt;Familiar, Arctic Tern&lt;/h2&gt;&lt;h3&gt;&lt;i&gt;Presented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class="alignleft"&gt;Arctic Tern&lt;/p&gt;&lt;p class="alignright"&gt;CR 1/6&lt;/p&gt;&lt;div style="clear: both;"&gt;&lt;/div&gt;&lt;/div&gt;&lt;div&gt;&lt;h5&gt;&lt;b&gt;XP &lt;/b&gt;65&lt;/h5&gt;&lt;h5&gt;N Tiny animal &lt;/h5&gt;&lt;h5&gt;&lt;b&gt;Init &lt;/b&gt;+2; &lt;b&gt;Senses &lt;/b&gt;low-light vision; Perception +6&lt;/h5&gt;&lt;/div&gt;&lt;hr/&gt;&lt;div&gt;&lt;h5&gt;&lt;b&gt;DEFENSE&lt;/b&gt;&lt;/h5&gt;&lt;/div&gt;&lt;hr/&gt;&lt;div&gt;&lt;h5&gt;&lt;b&gt;AC &lt;/b&gt;14, touch 14, flat-footed 12 (+2 Dex, +2 size)&lt;/h5&gt;&lt;h5&gt;&lt;b&gt;hp &lt;/b&gt;2 (1d8-2)&lt;/h5&gt;&lt;h5&gt;&lt;b&gt;Fort &lt;/b&gt;+0, &lt;b&gt;Ref &lt;/b&gt;+4, &lt;b&gt;Will &lt;/b&gt;+2&lt;/h5&gt;&lt;/div&gt;&lt;hr/&gt;&lt;div&gt;&lt;h5&gt;&lt;b&gt;OFFENSE&lt;/b&gt;&lt;/h5&gt;&lt;/div&gt;&lt;hr/&gt;&lt;div&gt;&lt;h5&gt;&lt;b&gt;Spd &lt;/b&gt;10 ft., fly 40 ft. (average)&lt;/h5&gt;&lt;h5&gt;&lt;b&gt;Melee &lt;/b&gt;bite +4 (1d3-4)&lt;/h5&gt;&lt;h5&gt;&lt;b&gt;Space &lt;/b&gt;2-1/2 ft.; &lt;b&gt;Reach &lt;/b&gt;0 ft.&lt;/h5&gt;&lt;/div&gt;&lt;hr/&gt;&lt;div&gt;&lt;h5&gt;&lt;b&gt;STATISTICS&lt;/b&gt;&lt;/h5&gt;&lt;/div&gt;&lt;hr/&gt;&lt;div&gt;&lt;h5&gt;&lt;b&gt;Str &lt;/b&gt;2, &lt;b&gt;Dex &lt;/b&gt;15, &lt;b&gt;Con &lt;/b&gt;7, &lt;b&gt;Int &lt;/b&gt; 2, &lt;b&gt;Wis &lt;/b&gt;14, &lt;b&gt;Cha &lt;/b&gt;5&lt;/h5&gt;&lt;h5&gt;&lt;b&gt;Base Atk &lt;/b&gt;+0; &lt;b&gt;CMB &lt;/b&gt;+0; &lt;b&gt;CMD &lt;/b&gt;6&lt;/h5&gt;&lt;h5&gt;&lt;b&gt;Feats &lt;/b&gt;Weapon Finesse&lt;/h5&gt;&lt;h5&gt;&lt;b&gt;Skills &lt;/b&gt;Fly +6, Perception +6&lt;/h5&gt;&lt;/div&gt;&lt;hr/&gt;&lt;div&gt;&lt;h5&gt;&lt;b&gt;ECOLOGY&lt;/b&gt;&lt;/h5&gt;&lt;/div&gt;&lt;hr/&gt;&lt;div&gt;&lt;h5&gt;&lt;b&gt;Environment &lt;/b&gt; cold coastlines&lt;/h5&gt;&lt;h5&gt;&lt;b&gt;Organization &lt;/b&gt;solitary, pair, or flock (3-20)&lt;/h5&gt;&lt;h5&gt;&lt;b&gt;Treasure &lt;/b&gt;none&lt;/h5&gt;&lt;/div&gt;&lt;br&gt;&lt;div&gt;&lt;h4&gt;&lt;p&gt;&lt;p&gt;A small, slender white bird, the Arctic Tern is well known for its long yearly migration. Its travel from its Arctic breeding grounds to its wintering grounds off of Antarctica may cover perhaps 40,000 km (25,000 mi), and is the farthest yearly journey of any bird.&lt;/p&gt;&lt;/h4&gt;&lt;/div&gt;</t>
  </si>
  <si>
    <t>Ermine</t>
  </si>
  <si>
    <t>While an ermine is a type of weasel, this specimen has white fur that allows it to blend into snowy surroundings. An ermine receives a +4 racial bonus on Stealth checks attempted while in snow.</t>
  </si>
  <si>
    <t>&lt;link rel="stylesheet"href="PF.css"&gt;&lt;div&gt;&lt;h2&gt;Familiar, Ermine&lt;/h2&gt;&lt;h3&gt;&lt;i&gt;Presented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class="alignleft"&gt;Ermine&lt;/p&gt;&lt;p class="alignright"&gt;CR 1/2&lt;/p&gt;&lt;div style="clear: both;"&gt;&lt;/div&gt;&lt;/div&gt;&lt;div&gt;&lt;h5&gt;&lt;b&gt;XP &lt;/b&gt;200&lt;/h5&gt;&lt;h5&gt;N Tiny animal &lt;/h5&gt;&lt;h5&gt;&lt;b&gt;Init &lt;/b&gt;+2; &lt;b&gt;Senses &lt;/b&gt;low-light vision, scent; Perception +1&lt;/h5&gt;&lt;/div&gt;&lt;hr/&gt;&lt;div&gt;&lt;h5&gt;&lt;b&gt;DEFENSE&lt;/b&gt;&lt;/h5&gt;&lt;/div&gt;&lt;hr/&gt;&lt;div&gt;&lt;h5&gt;&lt;b&gt;AC &lt;/b&gt;15, touch 14, flat-footed 13 (+2 Dex, +1 natural, +2 size)&lt;/h5&gt;&lt;h5&gt;&lt;b&gt;hp &lt;/b&gt;4 (1d8)&lt;/h5&gt;&lt;h5&gt;&lt;b&gt;Fort &lt;/b&gt;+2, &lt;b&gt;Ref &lt;/b&gt;+4, &lt;b&gt;Will &lt;/b&gt;+1&lt;/h5&gt;&lt;/div&gt;&lt;hr/&gt;&lt;div&gt;&lt;h5&gt;&lt;b&gt;OFFENSE&lt;/b&gt;&lt;/h5&gt;&lt;/div&gt;&lt;hr/&gt;&lt;div&gt;&lt;h5&gt;&lt;b&gt;Spd &lt;/b&gt;20 ft., climb 20 ft.&lt;/h5&gt;&lt;h5&gt;&lt;b&gt;Melee &lt;/b&gt;bite +4 (1d3-4 plus attach)&lt;/h5&gt;&lt;h5&gt;&lt;b&gt;Space &lt;/b&gt;2-1/2 ft.; &lt;b&gt;Reach &lt;/b&gt;0 ft.&lt;/h5&gt;&lt;/div&gt;&lt;hr/&gt;&lt;div&gt;&lt;h5&gt;&lt;b&gt;STATISTICS&lt;/b&gt;&lt;/h5&gt;&lt;/div&gt;&lt;hr/&gt;&lt;div&gt;&lt;h5&gt;&lt;b&gt;Str &lt;/b&gt;3, &lt;b&gt;Dex &lt;/b&gt;15, &lt;b&gt;Con &lt;/b&gt;10, &lt;b&gt;Int &lt;/b&gt; 2, &lt;b&gt;Wis &lt;/b&gt;12, &lt;b&gt;Cha &lt;/b&gt;5&lt;/h5&gt;&lt;h5&gt;&lt;b&gt;Base Atk &lt;/b&gt;+0; &lt;b&gt;CMB &lt;/b&gt;+0; &lt;b&gt;CMD &lt;/b&gt;6 (10 vs. trip)&lt;/h5&gt;&lt;h5&gt;&lt;b&gt;Feats &lt;/b&gt;Weapon Finesse&lt;/h5&gt;&lt;h5&gt;&lt;b&gt;Skills &lt;/b&gt;Acrobatics +10, Climb +10, Escape Artist +3, Stealth +14; &lt;b&gt;Racial Modifiers &lt;/b&gt;+4 Stealth, +8 Acrobatics&lt;/h5&gt;&lt;/div&gt;&lt;hr/&gt;&lt;div&gt;&lt;h5&gt;&lt;b&gt;ECOLOGY&lt;/b&gt;&lt;/h5&gt;&lt;/div&gt;&lt;hr/&gt;&lt;div&gt;&lt;h5&gt;&lt;b&gt;Environment &lt;/b&gt; temperate hills&lt;/h5&gt;&lt;h5&gt;&lt;b&gt;Organization &lt;/b&gt;solitary&lt;/h5&gt;&lt;h5&gt;&lt;b&gt;Treasure &lt;/b&gt;none&lt;/h5&gt;&lt;/div&gt;&lt;hr/&gt;&lt;div&gt;&lt;h5&gt;&lt;b&gt;SPECIAL ABILITIES&lt;/b&gt;&lt;/h5&gt;&lt;/div&gt;&lt;hr/&gt;&lt;div&gt;&lt;h5&gt;&lt;b&gt;Attach (Ex)&lt;/b&gt; When a weasel hits with a bite attack, it automatically grapples its foe, inflicting automatic bite damage each round.&lt;/h5&gt;&lt;/div&gt;&lt;br&gt;&lt;div&gt;&lt;h4&gt;&lt;p&gt;&lt;p&gt;While an ermine is a type of weasel, this specimen has white fur that allows it to blend into snowy surroundings. An ermine receives a +4 racial bonus on Stealth checks attempted while in snow.&lt;/p&gt;&lt;/h4&gt;&lt;/div&gt;</t>
  </si>
  <si>
    <t>Lemming</t>
  </si>
  <si>
    <t>Str 1, Dex 12, Con 6, Int 1, Wis 13, Cha 4</t>
  </si>
  <si>
    <t>Climb +5, Stealth +17</t>
  </si>
  <si>
    <t>solitary, pair, or rout</t>
  </si>
  <si>
    <t>They generally have long, soft fur, and very short tails. They are herbivorous, feeding mostly on leaves and shoots, grasses, and sedges in particular, but also on roots and bulbs.</t>
  </si>
  <si>
    <t>&lt;link rel="stylesheet"href="PF.css"&gt;&lt;div&gt;&lt;h2&gt;Familiar, Lemming&lt;/h2&gt;&lt;h3&gt;&lt;i&gt;Presented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class="alignleft"&gt;Lemming&lt;/p&gt;&lt;p class="alignright"&gt;CR 1/8&lt;/p&gt;&lt;div style="clear: both;"&gt;&lt;/div&gt;&lt;/div&gt;&lt;div&gt;&lt;h5&gt;&lt;b&gt;XP &lt;/b&gt;50&lt;/h5&gt;&lt;h5&gt;N Diminutive animal &lt;/h5&gt;&lt;h5&gt;&lt;b&gt;Init &lt;/b&gt;+1; &lt;b&gt;Senses &lt;/b&gt;low-light vision; Perception +1&lt;/h5&gt;&lt;/div&gt;&lt;hr/&gt;&lt;div&gt;&lt;h5&gt;&lt;b&gt;DEFENSE&lt;/b&gt;&lt;/h5&gt;&lt;/div&gt;&lt;hr/&gt;&lt;div&gt;&lt;h5&gt;&lt;b&gt;AC &lt;/b&gt;15, touch 15, flat-footed 14 (+1 Dex, +4 size)&lt;/h5&gt;&lt;h5&gt;&lt;b&gt;hp &lt;/b&gt;2 (1d8-2)&lt;/h5&gt;&lt;h5&gt;&lt;b&gt;Fort &lt;/b&gt;+2, &lt;b&gt;Ref &lt;/b&gt;+3, &lt;b&gt;Will &lt;/b&gt;+1&lt;/h5&gt;&lt;/div&gt;&lt;hr/&gt;&lt;div&gt;&lt;h5&gt;&lt;b&gt;OFFENSE&lt;/b&gt;&lt;/h5&gt;&lt;/div&gt;&lt;hr/&gt;&lt;div&gt;&lt;h5&gt;&lt;b&gt;Spd &lt;/b&gt;15 ft.&lt;/h5&gt;&lt;h5&gt;&lt;b&gt;Space &lt;/b&gt;1 ft.; &lt;b&gt;Reach &lt;/b&gt;0 ft.&lt;/h5&gt;&lt;/div&gt;&lt;hr/&gt;&lt;div&gt;&lt;h5&gt;&lt;b&gt;STATISTICS&lt;/b&gt;&lt;/h5&gt;&lt;/div&gt;&lt;hr/&gt;&lt;div&gt;&lt;h5&gt;&lt;b&gt;Str &lt;/b&gt;1, &lt;b&gt;Dex &lt;/b&gt;12, &lt;b&gt;Con &lt;/b&gt;6, &lt;b&gt;Int &lt;/b&gt; 1, &lt;b&gt;Wis &lt;/b&gt;13, &lt;b&gt;Cha &lt;/b&gt;4&lt;/h5&gt;&lt;h5&gt;&lt;b&gt;Base Atk &lt;/b&gt;+0; &lt;b&gt;CMB &lt;/b&gt;-3; &lt;b&gt;CMD &lt;/b&gt;2 (6 vs. trip)&lt;/h5&gt;&lt;h5&gt;&lt;b&gt;Feats &lt;/b&gt;Great Fortitude&lt;/h5&gt;&lt;h5&gt;&lt;b&gt;Skills &lt;/b&gt;Climb +5, Stealth +17; &lt;b&gt;Racial Modifiers &lt;/b&gt;+4 Stealth&lt;/h5&gt;&lt;/div&gt;&lt;hr/&gt;&lt;div&gt;&lt;h5&gt;&lt;b&gt;ECOLOGY&lt;/b&gt;&lt;/h5&gt;&lt;/div&gt;&lt;hr/&gt;&lt;div&gt;&lt;h5&gt;&lt;b&gt;Environment &lt;/b&gt; cold hills and mountains&lt;/h5&gt;&lt;h5&gt;&lt;b&gt;Organization &lt;/b&gt;solitary, pair, or rout&lt;/h5&gt;&lt;h5&gt;&lt;b&gt;Treasure &lt;/b&gt;none&lt;/h5&gt;&lt;/div&gt;&lt;br&gt;&lt;div&gt;&lt;h4&gt;&lt;p&gt;&lt;p&gt;They generally have long, soft fur, and very short tails. They are herbivorous, feeding mostly on leaves and shoots, grasses, and sedges in particular, but also on roots and bulbs.&lt;/p&gt;&lt;/h4&gt;&lt;/div&gt;</t>
  </si>
  <si>
    <t>Ptarmigan</t>
  </si>
  <si>
    <t>bite +4 (1d2-4)</t>
  </si>
  <si>
    <t>Str 2, Dex 14, Con 7, Int 1, Wis 14, Cha 5</t>
  </si>
  <si>
    <t>Perception +6, Stealth +10 (+14 in snow)</t>
  </si>
  <si>
    <t>Ptarmigan plumage changes from white in winter to gray or brown, with barring, in spring and summer.</t>
  </si>
  <si>
    <t>&lt;link rel="stylesheet"href="PF.css"&gt;&lt;div&gt;&lt;h2&gt;Familiar, Ptarmigan&lt;/h2&gt;&lt;h3&gt;&lt;i&gt;Presented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class="alignleft"&gt;Ptarmigan&lt;/p&gt;&lt;p class="alignright"&gt;CR 1/6&lt;/p&gt;&lt;div style="clear: both;"&gt;&lt;/div&gt;&lt;/div&gt;&lt;div&gt;&lt;h5&gt;&lt;b&gt;XP &lt;/b&gt;65&lt;/h5&gt;&lt;h5&gt;N Tiny animal &lt;/h5&gt;&lt;h5&gt;&lt;b&gt;Init &lt;/b&gt;+2; &lt;b&gt;Senses &lt;/b&gt;low-light vision; Perception +6&lt;/h5&gt;&lt;/div&gt;&lt;hr/&gt;&lt;div&gt;&lt;h5&gt;&lt;b&gt;DEFENSE&lt;/b&gt;&lt;/h5&gt;&lt;/div&gt;&lt;hr/&gt;&lt;div&gt;&lt;h5&gt;&lt;b&gt;AC &lt;/b&gt;14, touch 14, flat-footed 12 (+2 Dex, +2 size)&lt;/h5&gt;&lt;h5&gt;&lt;b&gt;hp &lt;/b&gt;2 (1d8-2)&lt;/h5&gt;&lt;h5&gt;&lt;b&gt;Fort &lt;/b&gt;+0, &lt;b&gt;Ref &lt;/b&gt;+4, &lt;b&gt;Will &lt;/b&gt;+2&lt;/h5&gt;&lt;/div&gt;&lt;hr/&gt;&lt;div&gt;&lt;h5&gt;&lt;b&gt;OFFENSE&lt;/b&gt;&lt;/h5&gt;&lt;/div&gt;&lt;hr/&gt;&lt;div&gt;&lt;h5&gt;&lt;b&gt;Spd &lt;/b&gt;20 ft., fly 40 ft. (poor)&lt;/h5&gt;&lt;h5&gt;&lt;b&gt;Melee &lt;/b&gt;bite +4 (1d2-4)&lt;/h5&gt;&lt;h5&gt;&lt;b&gt;Space &lt;/b&gt;2-1/2 ft.; &lt;b&gt;Reach &lt;/b&gt;0 ft.&lt;/h5&gt;&lt;/div&gt;&lt;hr/&gt;&lt;div&gt;&lt;h5&gt;&lt;b&gt;STATISTICS&lt;/b&gt;&lt;/h5&gt;&lt;/div&gt;&lt;hr/&gt;&lt;div&gt;&lt;h5&gt;&lt;b&gt;Str &lt;/b&gt;2, &lt;b&gt;Dex &lt;/b&gt;14, &lt;b&gt;Con &lt;/b&gt;7, &lt;b&gt;Int &lt;/b&gt; 1, &lt;b&gt;Wis &lt;/b&gt;14, &lt;b&gt;Cha &lt;/b&gt;5&lt;/h5&gt;&lt;h5&gt;&lt;b&gt;Base Atk &lt;/b&gt;+0; &lt;b&gt;CMB &lt;/b&gt;+0; &lt;b&gt;CMD &lt;/b&gt;6&lt;/h5&gt;&lt;h5&gt;&lt;b&gt;Feats &lt;/b&gt;Weapon Finesse&lt;/h5&gt;&lt;h5&gt;&lt;b&gt;Skills &lt;/b&gt;Perception +6, Stealth +10 (+14 in snow); &lt;b&gt;Racial Modifiers &lt;/b&gt;+4 Stealth in snow&lt;/h5&gt;&lt;/div&gt;&lt;hr/&gt;&lt;div&gt;&lt;h5&gt;&lt;b&gt;ECOLOGY&lt;/b&gt;&lt;/h5&gt;&lt;/div&gt;&lt;hr/&gt;&lt;div&gt;&lt;h5&gt;&lt;b&gt;Environment &lt;/b&gt; cold forests and plains&lt;/h5&gt;&lt;h5&gt;&lt;b&gt;Organization &lt;/b&gt;solitary, pair, or flock (3-12)&lt;/h5&gt;&lt;h5&gt;&lt;b&gt;Treasure &lt;/b&gt;none&lt;/h5&gt;&lt;/div&gt;&lt;br&gt;&lt;div&gt;&lt;h4&gt;&lt;p&gt;&lt;p&gt;Ptarmigan plumage changes from white in winter to gray or brown, with barring, in spring and summer.&lt;/p&gt;&lt;/h4&gt;&lt;/div&gt;</t>
  </si>
  <si>
    <t>Puffin</t>
  </si>
  <si>
    <t>bite +6 (1d2-5)</t>
  </si>
  <si>
    <t>Fly +8, Perception +6</t>
  </si>
  <si>
    <t>All puffin species have predominantly black or black and white plumage, a stocky build, and large beaks.</t>
  </si>
  <si>
    <t>&lt;link rel="stylesheet"href="PF.css"&gt;&lt;div&gt;&lt;h2&gt;Familiar, Puffin&lt;/h2&gt;&lt;h3&gt;&lt;i&gt;Presented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class="alignleft"&gt;Puffin&lt;/p&gt;&lt;p class="alignright"&gt;CR 1/3&lt;/p&gt;&lt;div style="clear: both;"&gt;&lt;/div&gt;&lt;/div&gt;&lt;div&gt;&lt;h5&gt;&lt;b&gt;XP &lt;/b&gt;135&lt;/h5&gt;&lt;h5&gt;N Diminutive animal &lt;/h5&gt;&lt;h5&gt;&lt;b&gt;Init &lt;/b&gt;+2; &lt;b&gt;Senses &lt;/b&gt;low-light vision; Perception +6&lt;/h5&gt;&lt;/div&gt;&lt;hr/&gt;&lt;div&gt;&lt;h5&gt;&lt;b&gt;DEFENSE&lt;/b&gt;&lt;/h5&gt;&lt;/div&gt;&lt;hr/&gt;&lt;div&gt;&lt;h5&gt;&lt;b&gt;AC &lt;/b&gt;16, touch 16, flat-footed 14 (+2 Dex, +4 size)&lt;/h5&gt;&lt;h5&gt;&lt;b&gt;hp &lt;/b&gt;2 (1d8-2)&lt;/h5&gt;&lt;h5&gt;&lt;b&gt;Fort &lt;/b&gt;+0, &lt;b&gt;Ref &lt;/b&gt;+4, &lt;b&gt;Will &lt;/b&gt;+2&lt;/h5&gt;&lt;/div&gt;&lt;hr/&gt;&lt;div&gt;&lt;h5&gt;&lt;b&gt;OFFENSE&lt;/b&gt;&lt;/h5&gt;&lt;/div&gt;&lt;hr/&gt;&lt;div&gt;&lt;h5&gt;&lt;b&gt;Spd &lt;/b&gt;10 ft., fly 40 ft. (average)&lt;/h5&gt;&lt;h5&gt;&lt;b&gt;Melee &lt;/b&gt;bite +6 (1d2-5)&lt;/h5&gt;&lt;h5&gt;&lt;b&gt;Space &lt;/b&gt;1 ft.; &lt;b&gt;Reach &lt;/b&gt;0 ft.&lt;/h5&gt;&lt;/div&gt;&lt;hr/&gt;&lt;div&gt;&lt;h5&gt;&lt;b&gt;STATISTICS&lt;/b&gt;&lt;/h5&gt;&lt;/div&gt;&lt;hr/&gt;&lt;div&gt;&lt;h5&gt;&lt;b&gt;Str &lt;/b&gt;1, &lt;b&gt;Dex &lt;/b&gt;15, &lt;b&gt;Con &lt;/b&gt;6, &lt;b&gt;Int &lt;/b&gt; 2, &lt;b&gt;Wis &lt;/b&gt;15, &lt;b&gt;Cha &lt;/b&gt;6&lt;/h5&gt;&lt;h5&gt;&lt;b&gt;Base Atk &lt;/b&gt;+0; &lt;b&gt;CMB &lt;/b&gt;-2; &lt;b&gt;CMD &lt;/b&gt;3&lt;/h5&gt;&lt;h5&gt;&lt;b&gt;Feats &lt;/b&gt;Weapon Finesse&lt;/h5&gt;&lt;h5&gt;&lt;b&gt;Skills &lt;/b&gt;Fly +8, Perception +6&lt;/h5&gt;&lt;/div&gt;&lt;hr/&gt;&lt;div&gt;&lt;h5&gt;&lt;b&gt;ECOLOGY&lt;/b&gt;&lt;/h5&gt;&lt;/div&gt;&lt;hr/&gt;&lt;div&gt;&lt;h5&gt;&lt;b&gt;Environment &lt;/b&gt; cold coastlines&lt;/h5&gt;&lt;h5&gt;&lt;b&gt;Organization &lt;/b&gt;solitary, pair, or flock (3-12)&lt;/h5&gt;&lt;h5&gt;&lt;b&gt;Treasure &lt;/b&gt;none&lt;/h5&gt;&lt;/div&gt;&lt;br&gt;&lt;div&gt;&lt;h4&gt;&lt;p&gt;&lt;p&gt;All puffin species have predominantly black or black and white plumage, a stocky build, and large beaks.&lt;/p&gt;&lt;/h4&gt;&lt;/div&gt;</t>
  </si>
  <si>
    <t>Snowy Owl</t>
  </si>
  <si>
    <t>A snowy owl has white feathers that allow it to blend in with its surroundings during winter. A snowy owl receives a +4 racial bonus on Stealth checks attempted while in snow.</t>
  </si>
  <si>
    <t>&lt;link rel="stylesheet"href="PF.css"&gt;&lt;div&gt;&lt;h2&gt;Familiar, Snowy Owl&lt;/h2&gt;&lt;h3&gt;&lt;i&gt;Presented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class="alignleft"&gt;Snowy Owl&lt;/p&gt;&lt;p class="alignright"&gt;CR 1/3&lt;/p&gt;&lt;div style="clear: both;"&gt;&lt;/div&gt;&lt;/div&gt;&lt;div&gt;&lt;h5&gt;&lt;b&gt;XP &lt;/b&gt;135&lt;/h5&gt;&lt;h5&gt;N Tiny animal &lt;/h5&gt;&lt;h5&gt;&lt;b&gt;Init &lt;/b&gt;+3; &lt;b&gt;Senses &lt;/b&gt;low-light vision; Perception +10&lt;/h5&gt;&lt;/div&gt;&lt;hr/&gt;&lt;div&gt;&lt;h5&gt;&lt;b&gt;DEFENSE&lt;/b&gt;&lt;/h5&gt;&lt;/div&gt;&lt;hr/&gt;&lt;div&gt;&lt;h5&gt;&lt;b&gt;AC &lt;/b&gt;15, touch 15, flat-footed 12 (+3 Dex, +2 size)&lt;/h5&gt;&lt;h5&gt;&lt;b&gt;hp &lt;/b&gt;4 (1d8)&lt;/h5&gt;&lt;h5&gt;&lt;b&gt;Fort &lt;/b&gt;+2, &lt;b&gt;Ref &lt;/b&gt;+5, &lt;b&gt;Will &lt;/b&gt;+2&lt;/h5&gt;&lt;/div&gt;&lt;hr/&gt;&lt;div&gt;&lt;h5&gt;&lt;b&gt;OFFENSE&lt;/b&gt;&lt;/h5&gt;&lt;/div&gt;&lt;hr/&gt;&lt;div&gt;&lt;h5&gt;&lt;b&gt;Spd &lt;/b&gt;10 ft., fly 60 ft. (average)&lt;/h5&gt;&lt;h5&gt;&lt;b&gt;Melee &lt;/b&gt;2 talons +5 (1d4-2)&lt;/h5&gt;&lt;h5&gt;&lt;b&gt;Space &lt;/b&gt;2-1/2 ft.; &lt;b&gt;Reach &lt;/b&gt;0 ft.&lt;/h5&gt;&lt;/div&gt;&lt;hr/&gt;&lt;div&gt;&lt;h5&gt;&lt;b&gt;STATISTICS&lt;/b&gt;&lt;/h5&gt;&lt;/div&gt;&lt;hr/&gt;&lt;div&gt;&lt;h5&gt;&lt;b&gt;Str &lt;/b&gt;6, &lt;b&gt;Dex &lt;/b&gt;17, &lt;b&gt;Con &lt;/b&gt;11, &lt;b&gt;Int &lt;/b&gt; 2, &lt;b&gt;Wis &lt;/b&gt;15, &lt;b&gt;Cha &lt;/b&gt;6&lt;/h5&gt;&lt;h5&gt;&lt;b&gt;Base Atk &lt;/b&gt;+0; &lt;b&gt;CMB &lt;/b&gt;+1; &lt;b&gt;CMD &lt;/b&gt;9&lt;/h5&gt;&lt;h5&gt;&lt;b&gt;Feats &lt;/b&gt;Weapon Finesse&lt;/h5&gt;&lt;h5&gt;&lt;b&gt;Skills &lt;/b&gt;Fly +7, Perception +10, Stealth +15; &lt;b&gt;Racial Modifiers &lt;/b&gt;+4 Perception, +4 Stealth&lt;/h5&gt;&lt;/div&gt;&lt;hr/&gt;&lt;div&gt;&lt;h5&gt;&lt;b&gt;ECOLOGY&lt;/b&gt;&lt;/h5&gt;&lt;/div&gt;&lt;hr/&gt;&lt;div&gt;&lt;h5&gt;&lt;b&gt;Environment &lt;/b&gt; temperate forests&lt;/h5&gt;&lt;h5&gt;&lt;b&gt;Organization &lt;/b&gt;solitary or pair&lt;/h5&gt;&lt;h5&gt;&lt;b&gt;Treasure &lt;/b&gt;none&lt;/h5&gt;&lt;/div&gt;&lt;br&gt;&lt;div&gt;&lt;h4&gt;&lt;p&gt;&lt;p&gt;A snowy owl has white feathers that allow it to blend in with its surroundings during winter. A snowy owl receives a +4 racial bonus on Stealth checks attempted while in snow.&lt;/p&gt;&lt;/h4&gt;&lt;/div&gt;</t>
  </si>
  <si>
    <t>Polar Bear</t>
  </si>
  <si>
    <t>bite +9 (1d8+7), 2 claws +9 (1d6+7 plus grab)</t>
  </si>
  <si>
    <t>Str 25, Dex 17, Con 23, Int 2, Wis 16, Cha 10</t>
  </si>
  <si>
    <t>Perception +8, Survival +8, Swim +19</t>
  </si>
  <si>
    <t xml:space="preserve"> cold coastlines and plains</t>
  </si>
  <si>
    <t>Red gore stains this bear's muzzle, creating a striking contrast against its white fur.</t>
  </si>
  <si>
    <t>Polar</t>
  </si>
  <si>
    <t>AP 67</t>
  </si>
  <si>
    <t>Polar bears swim along frigid coasts and wander icy plains looking for prey. They often eat seals plucked from holes in the ice, but will attack any creature when desperate or provoked. Unlike most animals, polar bears show little fear, and can be dangerous scavengers around arctic settlements. They can easily avoid conf lict by plunging into the icy waters, which they often do instead of engaging every threat. A polar bear's blubber gives it buoyancy, and its long neck keeps its head above water. Oversized paws with webbed toes propel it along steadily, and a polar bear can swim over 100 miles in a single day.  Some arctic clans hunt polar bears as a significant source of food, and use the furs and bones for clothes and vital tools. Many of these cultures hold the bears sacred, and honor their deaths with rituals and ceremonies. Polar bears live, on average, 15-20 years, but arctic peoples have known individual bears that lived as long as 40 years. One of the largest animal predators to stalk the ice, an adult male polar bear can weigh 800 to 1,200 pounds, with females weighing 350 to 650 pounds.</t>
  </si>
  <si>
    <t>&lt;link rel="stylesheet"href="PF.css"&gt;&lt;div&gt;&lt;h2&gt;Polar, Bear&lt;/h2&gt;&lt;h3&gt;&lt;i&gt;Red gore stains this bear's muzzle, creating a striking contrast against its white fur.&lt;/i&gt;&lt;/h3&gt;&lt;br&gt;&lt;/div&gt;&lt;div class="heading"&gt;&lt;p class="alignleft"&gt;Polar Bear&lt;/p&gt;&lt;p class="alignright"&gt;CR 5&lt;/p&gt;&lt;div style="clear: both;"&gt;&lt;/div&gt;&lt;/div&gt;&lt;div&gt;&lt;h5&gt;&lt;b&gt;XP &lt;/b&gt;1600&lt;/h5&gt;&lt;h5&gt;N Large animal &lt;/h5&gt;&lt;h5&gt;&lt;b&gt;Init &lt;/b&gt;+3; &lt;b&gt;Senses &lt;/b&gt;low-light vision, scent; Perception +8&lt;/h5&gt;&lt;/div&gt;&lt;hr/&gt;&lt;div&gt;&lt;h5&gt;&lt;b&gt;DEFENSE&lt;/b&gt;&lt;/h5&gt;&lt;/div&gt;&lt;hr/&gt;&lt;div&gt;&lt;h5&gt;&lt;b&gt;AC &lt;/b&gt;20, touch 12, flat-footed 17 (+3 Dex, +8 natural, -1 size)&lt;/h5&gt;&lt;h5&gt;&lt;b&gt;hp &lt;/b&gt;52 (5d8+30)&lt;/h5&gt;&lt;h5&gt;&lt;b&gt;Fort &lt;/b&gt;+10, &lt;b&gt;Ref &lt;/b&gt;+7, &lt;b&gt;Will &lt;/b&gt;+4&lt;/h5&gt;&lt;/div&gt;&lt;hr/&gt;&lt;div&gt;&lt;h5&gt;&lt;b&gt;OFFENSE&lt;/b&gt;&lt;/h5&gt;&lt;/div&gt;&lt;hr/&gt;&lt;div&gt;&lt;h5&gt;&lt;b&gt;Spd &lt;/b&gt;40 ft., swim 20 ft.&lt;/h5&gt;&lt;h5&gt;&lt;b&gt;Melee &lt;/b&gt;bite +9 (1d8+7), 2 claws +9 (1d6+7 plus grab)&lt;/h5&gt;&lt;h5&gt;&lt;b&gt;Space &lt;/b&gt;10 ft.; &lt;b&gt;Reach &lt;/b&gt;5 ft.&lt;/h5&gt;&lt;/div&gt;&lt;hr/&gt;&lt;div&gt;&lt;h5&gt;&lt;b&gt;STATISTICS&lt;/b&gt;&lt;/h5&gt;&lt;/div&gt;&lt;hr/&gt;&lt;div&gt;&lt;h5&gt;&lt;b&gt;Str &lt;/b&gt;25, &lt;b&gt;Dex &lt;/b&gt;17, &lt;b&gt;Con &lt;/b&gt;23, &lt;b&gt;Int &lt;/b&gt; 2, &lt;b&gt;Wis &lt;/b&gt;16, &lt;b&gt;Cha &lt;/b&gt;10&lt;/h5&gt;&lt;h5&gt;&lt;b&gt;Base Atk &lt;/b&gt;+3; &lt;b&gt;CMB &lt;/b&gt;+11 (+15 grapple); &lt;b&gt;CMD &lt;/b&gt;24 (28 vs. trip)&lt;/h5&gt;&lt;h5&gt;&lt;b&gt;Feats &lt;/b&gt;Endurance, Run, Skill Focus (Survival)&lt;/h5&gt;&lt;h5&gt;&lt;b&gt;Skills &lt;/b&gt;Perception +8, Survival +8, Swim +19; &lt;b&gt;Racial Modifiers &lt;/b&gt;+8 Swim&lt;/h5&gt;&lt;/div&gt;&lt;hr/&gt;&lt;div&gt;&lt;h5&gt;&lt;b&gt;ECOLOGY&lt;/b&gt;&lt;/h5&gt;&lt;/div&gt;&lt;hr/&gt;&lt;div&gt;&lt;h5&gt;&lt;b&gt;Environment &lt;/b&gt; cold coastlines and plains&lt;/h5&gt;&lt;h5&gt;&lt;b&gt;Organization &lt;/b&gt;solitary or pair&lt;/h5&gt;&lt;h5&gt;&lt;b&gt;Treasure &lt;/b&gt;none&lt;/h5&gt;&lt;/div&gt;&lt;br&gt;&lt;div&gt;&lt;h4&gt;&lt;p&gt;&lt;p&gt;Polar bears swim along frigid coasts and wander icy plains looking for prey. They often eat seals plucked from holes in the ice, but will attack any creature when desperate or provoked. Unlike most animals, polar bears show little fear, and can be dangerous scavengers around arctic settlements. They can easily avoid conf lict by plunging into the icy waters, which they often do instead of engaging every threat. A polar bear's blubber gives it buoyancy, and its long neck keeps its head above water. Oversized paws with webbed toes propel it along steadily, and a polar bear can swim over 100 miles in a single day.  Some arctic clans hunt polar bears as a significant source of food, and use the furs and bones for clothes and vital tools. Many of these cultures hold the bears sacred, and honor their deaths with rituals and ceremonies. Polar bears live, on average, 15-20 years, but arctic peoples have known individual bears that lived as long as 40 years. One of the largest animal predators to stalk the ice, an adult male polar bear can weigh 800 to 1,200 pounds, with females weighing 350 to 650 pounds.&lt;/p&gt;&lt;/h4&gt;&lt;/div&gt;</t>
  </si>
  <si>
    <t>Timber Wolf</t>
  </si>
  <si>
    <t>Str 17, Dex 19, Con 19, Int 2, Wis 16, Cha 10</t>
  </si>
  <si>
    <t xml:space="preserve"> cold forest or mountains</t>
  </si>
  <si>
    <t>solitary, pair, or pack (3-20)</t>
  </si>
  <si>
    <t>A chilling chorus of howls echoes through the air as a massive, white-furred wolf emerges.</t>
  </si>
  <si>
    <t>Timber wolves range in color from white to gray to pitch black. The largest males can weigh 175 pounds. Timber wolves typically have longer legs and bigger paws to help traverse the difficult terrain in which they live. More importantly, their proportionally larger heads, held up by powerful neck muscles, allow them to drag down sizable herd animals.  Hunts begin with a communal howl to unite the pack. They chase their prey over vast distances-sometimes over 50 miles-wearing prey down with fear and exhaustion. Using jaws capable of crushing bones and snapping spines, several timber wolves at a time might latch on to a victim and drag it to the ground. Their speed and pack instincts let them use coordinated attacks, flanking, and hit-and-run maneuvers.  Group howling helps bind the pack together. The howls can be used for calling the pack to the hunt, determining the location of other pack members, communicating food sources, and even determining social order. Howls can be heard over vast distances and help establish a pack's territory, which averages 350 square miles.  The power and majesty of timber wolves inspire many sentient races. For civilized folk, the wolf has come to embody a primitive evil, often playing the role of a villain in fairy tales. This has earned the animal an undeserved reputation for aggression. Among northern peoples, the wolf symbolizes strength and prowess in battle. Many tribes revere wolf totems, and some even claim in their folklore to be originally descended from wolves.</t>
  </si>
  <si>
    <t>&lt;link rel="stylesheet"href="PF.css"&gt;&lt;div&gt;&lt;h2&gt;Wolf, Timber&lt;/h2&gt;&lt;h3&gt;&lt;i&gt;A chilling chorus of howls echoes through the air as a massive, white-furred wolf emerges.&lt;/i&gt;&lt;/h3&gt;&lt;br&gt;&lt;/div&gt;&lt;div class="heading"&gt;&lt;p class="alignleft"&gt;Timber Wolf&lt;/p&gt;&lt;p class="alignright"&gt;CR 2&lt;/p&gt;&lt;div style="clear: both;"&gt;&lt;/div&gt;&lt;/div&gt;&lt;div&gt;&lt;h5&gt;&lt;b&gt;XP &lt;/b&gt;600&lt;/h5&gt;&lt;h5&gt;N Medium animal &lt;/h5&gt;&lt;h5&gt;&lt;b&gt;Init &lt;/b&gt;+4; &lt;b&gt;Senses &lt;/b&gt;low-light vision, scent; Perception +10&lt;/h5&gt;&lt;/div&gt;&lt;hr/&gt;&lt;div&gt;&lt;h5&gt;&lt;b&gt;DEFENSE&lt;/b&gt;&lt;/h5&gt;&lt;/div&gt;&lt;hr/&gt;&lt;div&gt;&lt;h5&gt;&lt;b&gt;AC &lt;/b&gt;18, touch 14, flat-footed 14 (+4 Dex, +4 natural)&lt;/h5&gt;&lt;h5&gt;&lt;b&gt;hp &lt;/b&gt;17 (2d8+8)&lt;/h5&gt;&lt;h5&gt;&lt;b&gt;Fort &lt;/b&gt;+7, &lt;b&gt;Ref &lt;/b&gt;+7, &lt;b&gt;Will &lt;/b&gt;+3&lt;/h5&gt;&lt;/div&gt;&lt;hr/&gt;&lt;div&gt;&lt;h5&gt;&lt;b&gt;OFFENSE&lt;/b&gt;&lt;/h5&gt;&lt;/div&gt;&lt;hr/&gt;&lt;div&gt;&lt;h5&gt;&lt;b&gt;Spd &lt;/b&gt;30 ft.&lt;/h5&gt;&lt;h5&gt;&lt;b&gt;Melee &lt;/b&gt;bite +4 (1d6+4 plus trip)&lt;/h5&gt;&lt;h5&gt;&lt;b&gt;Space &lt;/b&gt;5 ft.; &lt;b&gt;Reach &lt;/b&gt;5 ft.&lt;/h5&gt;&lt;/div&gt;&lt;hr/&gt;&lt;div&gt;&lt;h5&gt;&lt;b&gt;STATISTICS&lt;/b&gt;&lt;/h5&gt;&lt;/div&gt;&lt;hr/&gt;&lt;div&gt;&lt;h5&gt;&lt;b&gt;Str &lt;/b&gt;17, &lt;b&gt;Dex &lt;/b&gt;19, &lt;b&gt;Con &lt;/b&gt;19, &lt;b&gt;Int &lt;/b&gt; 2, &lt;b&gt;Wis &lt;/b&gt;16, &lt;b&gt;Cha &lt;/b&gt;10&lt;/h5&gt;&lt;h5&gt;&lt;b&gt;Base Atk &lt;/b&gt;+1; &lt;b&gt;CMB &lt;/b&gt;+4; &lt;b&gt;CMD &lt;/b&gt;18 (22 vs. trip)&lt;/h5&gt;&lt;h5&gt;&lt;b&gt;Feats &lt;/b&gt;Skill Focus (Perception)&lt;/h5&gt;&lt;h5&gt;&lt;b&gt;Skills &lt;/b&gt;Perception +10, Stealth +8; &lt;b&gt;Racial Modifiers &lt;/b&gt;+4 Survival when tracking by scent&lt;/h5&gt;&lt;/div&gt;&lt;hr/&gt;&lt;div&gt;&lt;h5&gt;&lt;b&gt;ECOLOGY&lt;/b&gt;&lt;/h5&gt;&lt;/div&gt;&lt;hr/&gt;&lt;div&gt;&lt;h5&gt;&lt;b&gt;Environment &lt;/b&gt; cold forest or mountains&lt;/h5&gt;&lt;h5&gt;&lt;b&gt;Organization &lt;/b&gt;solitary, pair, or pack (3-20)&lt;/h5&gt;&lt;h5&gt;&lt;b&gt;Treasure &lt;/b&gt;none&lt;/h5&gt;&lt;/div&gt;&lt;br&gt;&lt;div&gt;&lt;h4&gt;&lt;p&gt;&lt;p&gt;Timber wolves range in color from white to gray to pitch black. The largest males can weigh 175 pounds. Timber wolves typically have longer legs and bigger paws to help traverse the difficult terrain in which they live. More importantly, their proportionally larger heads, held up by powerful neck muscles, allow them to drag down sizable herd animals.  Hunts begin with a communal howl to unite the pack. They chase their prey over vast distances-sometimes over 50 miles-wearing prey down with fear and exhaustion. Using jaws capable of crushing bones and snapping spines, several timber wolves at a time might latch on to a victim and drag it to the ground. Their speed and pack instincts let them use coordinated attacks, flanking, and hit-and-run maneuvers.  Group howling helps bind the pack together. The howls can be used for calling the pack to the hunt, determining the location of other pack members, communicating food sources, and even determining social order. Howls can be heard over vast distances and help establish a pack's territory, which averages 350 square miles.  The power and majesty of timber wolves inspire many sentient races. For civilized folk, the wolf has come to embody a primitive evil, often playing the role of a villain in fairy tales. This has earned the animal an undeserved reputation for aggression. Among northern peoples, the wolf symbolizes strength and prowess in battle. Many tribes revere wolf totems, and some even claim in their folklore to be originally descended from wolves.&lt;/p&gt;&lt;/h4&gt;&lt;/div&gt;</t>
  </si>
  <si>
    <t>Frost Fir</t>
  </si>
  <si>
    <t>(+3 natural)</t>
  </si>
  <si>
    <t>2/slashing</t>
  </si>
  <si>
    <t>slam +3 (1d6+3 plus sticky resin)</t>
  </si>
  <si>
    <t>sticky resin</t>
  </si>
  <si>
    <t>Str 15, Dex 10, Con 16, Int 11, Wis 12, Cha 9</t>
  </si>
  <si>
    <t>Power Attack, Skill Focus (Intimidate)B</t>
  </si>
  <si>
    <t>Intimidate +4, Perception +5, Stealth +6 (+12 in forests)</t>
  </si>
  <si>
    <t>+2 Stealth (+6 in forests)</t>
  </si>
  <si>
    <t xml:space="preserve"> cold and temperate forests</t>
  </si>
  <si>
    <t>solitary, pair, stand (3-6), or grove (7-12)</t>
  </si>
  <si>
    <t>The faint scent of pine sap accompanies this vaguely tree-shaped creature, which stands on two towering trunklike legs. Its arms resemble the branches of a snow-laden conifer.</t>
  </si>
  <si>
    <t>Sticky Resin (Ex) A frost fir's bark constantly exudes a sticky resin that aids its combat maneuvers and natural attacks. The resin grants a frost fir a +2 circumstance bonus on all disarm, grapple, and steal combat maneuvers, as well as on saving throws against effects that cause it to drop something it is holding. Any creature that is damaged by a frost fir's slam attack, deals damage to a frost fir with a natural weapon or unarmed attack, or otherwise touches a frost fir (including with a grapple maneuver), must succeed at a DC 13 Reflex save or be coated with the frost fir's sticky resin. A creature affected by this resin takes a -2 penalty on all attack rolls and concentration checks (penalties from multiple contacts do not stack). Any enemy grappled by a frost fir takes a -2 penalty on attempts to break the grapple and to escape using the Escape Artist skill. Strong alcohol, universal solvent, or any amount of fire damage dealt to a creature coated in resin removes the resin. The save DC is Constitution-based.</t>
  </si>
  <si>
    <t>Little known outside the colder climes and higher elevations of the world, the malevolent tree creatures known as frost firs keep to themselves and disdain any who intrude upon their forested realms. Prevailing theories among scholars suggest the species descended from treants long ago, a derivative offshoot with an exclusive affinity for evergreen trees. But despite sharing a common language, frost firs actually disdain treants, citing philosophical differences. This revelation has caused others to posit that frost firs originated as an entirely separate species, born of the enigmatic First World where plants walk and speak as freely as other creatures.  The grim-minded frost firs are as cold and impassive as the windswept ice and rocks they call home. They care little for other creatures or societies, keeping their distance at all times and actively driving away any who dare to approach their groves during a reproductive cycle. Frost firs also have an especial hatred for those who create or rely upon open flames for warmth. Northern travelers often tell tales of frost fir attacks on their caravans, usually initiated with a smothering, snowy assault on any campfires. These attacks always come at night, and the frost firs never relent until such interlopers completely withdraw from their lands.  Frost firs make staunch combatants, specializing in stealthy forms of guerrilla warfare. They often utilize pit traps to capture the unwary, or draw their victims into ambushes facilitated by their ability to appear as normal trees. After grappling and pinning opponents, frost firs often take them prisoner and escort them back to a frost fir grove to be butchered and used to fertilize the soil for frost fir young. Frost firs craft any remaining bones into crude trophies and gruesome signposts marking their territory and warning away others. As a result, few species treat with frost firs, and any act of Diplomacy with them automatically faces a starting attitude of unfriendly.  Ecology  Frost firs have no individual gender and reproduce asexually, developing both male and female cones that grow along their inner limbs near their thin torsos. The male cones produce pollen for the female cones, which close and gestate for a full year before the seeds are ready to sprout. To facilitate this process, frost firs often stand together on high outcroppings or in windswept passes during an especially reverent period they call Highwind. This allows a maximized sharing of pollen between multiple members of a grove, though a single frost fir can create its own offspring. Indeed, many groves have sprung from a lone frost fir capable of creating as many as six seed cones in a single reproductive cycle. Such progenitors often earn the title of Elder Fir among their own kind, which carries a significant status when representing the grove in external matters (see below).  Once a frost fir's fertilized cones fully mature, it clears an area of sacred ground, removing any residual snow or ice so it can plant its seedlings. Groves often band together to share in the responsibility of protecting these offspring, and aggressively defend such plots from intruders. Frost fir seedlings grow much like sprouting evergreen trees for their first two years, incapable of moving and sustained primarily by nourishment derived from the soil and sun. Caretakers of these seedlings refer to this time as the Loaming, and they often place carrion or other organic detritus around the grove to better fertilize the frigid soil and encourage more rapid growth. Some even hunt living creatures to ensure a supply of carcasses for this effort.  Following 2 years of sustained growth, a young frost fir finally becomes ambulatory enough to join the rest of the grove as a contributing member. Its lifespan extends about 50 years thereafter, and it can bear offspring for only about half that time. Occasionally, a frost fir's development remains stunted during the Loaming process and it fails to uproot itself. Such a child continues to grow as a regular evergreen tree, but never gains sentience. The frost firs often revisit sites where these trees grow to mourn their loss.  Habitat &amp; Society  Frost firs form communal groves of no more than 12 members at a time, banding together until their numbers grow large enough for a group to separate and establish a new grove. They always make their homes in colder climes where other creatures are less plentiful, choosing the most inhospitable conditions in an effort to further deter intruders. Most frost firs prefer to keep their groves small to attract less attention, and purposefully separate into multiple groves to maximize the survival chances of their species. Only in times of great conf lict do multiple groves join forces. Such gatherings have given rise to legends of entire forests disappearing or growing up from an empty field overnight-usually followed by great devastation visited upon whatever stirred up the frost firs' ire.  Within frost fir society, Elder Firs carry a high degree of respect between groves, serving as representatives not only among their own kind, but also to the outside world. They coordinate reproductive cycles with other frost firs to replenish any losses a grove endures, and guide the decision-making regarding the establishment of new groves. Sometimes they grow larger than the other members of the grove, gaining the giant template while taking class levels in druid. Such leaders always select the Plant domain for their nature bond. Elder Firs who obtain the thousand faces class ability use the guises of Medium humanoids to spy upon and interact with nearby settlements to ensure no one encroaches on their lands.</t>
  </si>
  <si>
    <t>&lt;link rel="stylesheet"href="PF.css"&gt;&lt;div&gt;&lt;h2&gt;Frost Fir&lt;/h2&gt;&lt;h3&gt;&lt;i&gt;The faint scent of pine sap accompanies this vaguely tree-shaped creature, which stands on two towering trunklike legs. Its arms resemble the branches of a snow-laden conifer.&lt;/i&gt;&lt;/h3&gt;&lt;br&gt;&lt;/div&gt;&lt;div class="heading"&gt;&lt;p class="alignleft"&gt;Frost Fir&lt;/p&gt;&lt;p class="alignright"&gt;CR 1&lt;/p&gt;&lt;div style="clear: both;"&gt;&lt;/div&gt;&lt;/div&gt;&lt;div&gt;&lt;h5&gt;&lt;b&gt;XP &lt;/b&gt;400&lt;/h5&gt;&lt;h5&gt;NE Medium plant (cold)&lt;/h5&gt;&lt;h5&gt;&lt;b&gt;Init &lt;/b&gt;+0; &lt;b&gt;Senses &lt;/b&gt;low-light vision; Perception +5&lt;/h5&gt;&lt;/div&gt;&lt;hr/&gt;&lt;div&gt;&lt;h5&gt;&lt;b&gt;DEFENSE&lt;/b&gt;&lt;/h5&gt;&lt;/div&gt;&lt;hr/&gt;&lt;div&gt;&lt;h5&gt;&lt;b&gt;AC &lt;/b&gt;13, touch 10, flat-footed 13 (+3 natural)&lt;/h5&gt;&lt;h5&gt;&lt;b&gt;hp &lt;/b&gt;15 (2d8+6)&lt;/h5&gt;&lt;h5&gt;&lt;b&gt;Fort &lt;/b&gt;+6, &lt;b&gt;Ref &lt;/b&gt;+0, &lt;b&gt;Will &lt;/b&gt;+1&lt;/h5&gt;&lt;h5&gt;&lt;b&gt;DR &lt;/b&gt;2/slashing; &lt;b&gt;Immune &lt;/b&gt;cold, plant traits&lt;/h5&gt;&lt;h5&gt;&lt;b&gt;Weaknesses &lt;/b&gt;vulnerable to fire&lt;/h5&gt;&lt;/div&gt;&lt;hr/&gt;&lt;div&gt;&lt;h5&gt;&lt;b&gt;OFFENSE&lt;/b&gt;&lt;/h5&gt;&lt;/div&gt;&lt;hr/&gt;&lt;div&gt;&lt;h5&gt;&lt;b&gt;Spd &lt;/b&gt;30 ft.&lt;/h5&gt;&lt;h5&gt;&lt;b&gt;Melee &lt;/b&gt;slam +3 (1d6+3 plus sticky resin)&lt;/h5&gt;&lt;h5&gt;&lt;b&gt;Space &lt;/b&gt;5 ft.; &lt;b&gt;Reach &lt;/b&gt;5 ft.&lt;/h5&gt;&lt;h5&gt;&lt;b&gt;Special Attacks &lt;/b&gt;sticky resin&lt;/h5&gt;&lt;/div&gt;&lt;hr/&gt;&lt;div&gt;&lt;h5&gt;&lt;b&gt;STATISTICS&lt;/b&gt;&lt;/h5&gt;&lt;/div&gt;&lt;hr/&gt;&lt;div&gt;&lt;h5&gt;&lt;b&gt;Str &lt;/b&gt;15, &lt;b&gt;Dex &lt;/b&gt;10, &lt;b&gt;Con &lt;/b&gt;16, &lt;b&gt;Int &lt;/b&gt; 11, &lt;b&gt;Wis &lt;/b&gt;12, &lt;b&gt;Cha &lt;/b&gt;9&lt;/h5&gt;&lt;h5&gt;&lt;b&gt;Base Atk &lt;/b&gt;+1; &lt;b&gt;CMB &lt;/b&gt;+3 (+5 disarm, grapple and steal); &lt;b&gt;CMD &lt;/b&gt;13&lt;/h5&gt;&lt;h5&gt;&lt;b&gt;Feats &lt;/b&gt;Power Attack, Skill Focus (Intimidate)&lt;sup&gt;B&lt;/sup&gt;&lt;/h5&gt;&lt;h5&gt;&lt;b&gt;Skills &lt;/b&gt;Intimidate +4, Perception +5, Stealth +6 (+12 in forests); &lt;b&gt;Racial Modifiers &lt;/b&gt;+2 Stealth (+6 in forests)&lt;/h5&gt;&lt;h5&gt;&lt;b&gt;Languages &lt;/b&gt;Sylvan, Treant&lt;/h5&gt;&lt;h5&gt;&lt;b&gt;SQ &lt;/b&gt;freeze&lt;/h5&gt;&lt;/div&gt;&lt;hr/&gt;&lt;div&gt;&lt;h5&gt;&lt;b&gt;ECOLOGY&lt;/b&gt;&lt;/h5&gt;&lt;/div&gt;&lt;hr/&gt;&lt;div&gt;&lt;h5&gt;&lt;b&gt;Environment &lt;/b&gt; cold and temperate forests&lt;/h5&gt;&lt;h5&gt;&lt;b&gt;Organization &lt;/b&gt;solitary, pair, stand (3-6), or grove (7-12)&lt;/h5&gt;&lt;h5&gt;&lt;b&gt;Treasure &lt;/b&gt;standard&lt;/h5&gt;&lt;/div&gt;&lt;hr/&gt;&lt;div&gt;&lt;h5&gt;&lt;b&gt;SPECIAL ABILITIES&lt;/b&gt;&lt;/h5&gt;&lt;/div&gt;&lt;hr/&gt;&lt;div&gt;&lt;/h5&gt;&lt;h5&gt;&lt;b&gt;Sticky Resin (Ex)&lt;/b&gt; A frost fir's bark constantly exudes a sticky resin that aids its combat maneuvers and natural attacks. The resin grants a frost fir a +2 circumstance bonus on all disarm, grapple, and steal combat maneuvers, as well as on saving throws against effects that cause it to drop something it is holding. Any creature that is damaged by a frost fir's slam attack, deals damage to a frost fir with a natural weapon or unarmed attack, or otherwise touches a frost fir (including with a grapple maneuver), must succeed at a DC 13 Reflex save or be coated with the frost fir's sticky resin. A creature affected by this resin takes a -2 penalty on all attack rolls and concentration checks (penalties from multiple contacts do not stack). Any enemy grappled by a frost fir takes a -2 penalty on attempts to break the grapple and to escape using the Escape Artist skill. Strong alcohol, universal solvent, or any amount of fire damage dealt to a creature coated in resin removes the resin. The save DC is Constitution-based.&lt;/h5&gt;&lt;/div&gt;&lt;br&gt;&lt;div&gt;&lt;h4&gt;&lt;p&gt;&lt;p&gt;Little known outside the colder climes and higher elevations of the world, the malevolent tree creatures known as frost firs keep to themselves and disdain any who intrude upon their forested realms. Prevailing theories among scholars suggest the species descended from treants long ago, a derivative offshoot with an exclusive affinity for evergreen trees. But despite sharing a common language, frost firs actually disdain treants, citing philosophical differences. This revelation has caused others to posit that frost firs originated as an entirely separate species, born of the enigmatic First World where plants walk and speak as freely as other creatures.  The grim-minded frost firs are as cold and impassive as the windswept ice and rocks they call home. They care little for other creatures or societies, keeping their distance at all times and actively driving away any who dare to approach their groves during a reproductive cycle. Frost firs also have an especial hatred for those who create or rely upon open flames for warmth. Northern travelers often tell tales of frost fir attacks on their caravans, usually initiated with a smothering, snowy assault on any campfires. These attacks always come at night, and the frost firs never relent until such interlopers completely withdraw from their lands.  Frost firs make staunch combatants, specializing in stealthy forms of guerrilla warfare. They often utilize pit traps to capture the unwary, or draw their victims into ambushes facilitated by their ability to appear as normal trees. After grappling and pinning opponents, frost firs often take them prisoner and escort them back to a frost fir grove to be butchered and used to fertilize the soil for frost fir young. Frost firs craft any remaining bones into crude trophies and gruesome signposts marking their territory and warning away others. As a result, few species treat with frost firs, and any act of Diplomacy with them automatically faces a starting attitude of unfriendly.  &lt;b&gt;&lt;/p&gt;&lt;p&gt;Ecology&lt;/b&gt;&lt;/p&gt;&lt;p&gt;  Frost firs have no individual gender and reproduce asexually, developing both male and female cones that grow along their inner limbs near their thin torsos. The male cones produce pollen for the female cones, which close and gestate for a full year before the seeds are ready to sprout. To facilitate this process, frost firs often stand together on high outcroppings or in windswept passes during an especially reverent period they call Highwind. This allows a maximized sharing of pollen between multiple members of a grove, though a single frost fir can create its own offspring. Indeed, many groves have sprung from a lone frost fir capable of creating as many as six seed cones in a single reproductive cycle. Such progenitors often earn the title of Elder Fir among their own kind, which carries a significant status when representing the grove in external matters (see below).  Once a frost fir's fertilized cones fully mature, it clears an area of sacred ground, removing any residual snow or ice so it can plant its seedlings. Groves often band together to share in the responsibility of protecting these offspring, and aggressively defend such plots from intruders. Frost fir seedlings grow much like sprouting evergreen trees for their first two years, incapable of moving and sustained primarily by nourishment derived from the soil and sun. Caretakers of these seedlings refer to this time as the Loaming, and they often place carrion or other organic detritus around the grove to better fertilize the frigid soil and encourage more rapid growth. Some even hunt living creatures to ensure a supply of carcasses for this effort.  Following 2 years of sustained growth, a young frost fir finally becomes ambulatory enough to join the rest of the grove as a contributing member. Its lifespan extends about 50 years thereafter, and it can bear offspring for only about half that time. Occasionally, a frost fir's development remains stunted during the Loaming process and it fails to uproot itself. Such a child continues to grow as a regular evergreen tree, but never gains sentience. The frost firs often revisit sites where these trees grow to mourn their loss.  &lt;b&gt;&lt;/p&gt;&lt;p&gt;Habitat &amp; Society&lt;/b&gt;&lt;/p&gt;&lt;p&gt;  Frost firs form communal groves of no more than 12 members at a time, banding together until their numbers grow large enough for a group to separate and establish a new grove. They always make their homes in colder climes where other creatures are less plentiful, choosing the most inhospitable conditions in an effort to further deter intruders. Most frost firs prefer to keep their groves small to attract less attention, and purposefully separate into multiple groves to maximize the survival chances of their species. Only in times of great conf lict do multiple groves join forces. Such gatherings have given rise to legends of entire forests disappearing or growing up from an empty field overnight-usually followed by great devastation visited upon whatever stirred up the frost firs' ire.  Within frost fir society, Elder Firs carry a high degree of respect between groves, serving as representatives not only among their own kind, but also to the outside world. They coordinate reproductive cycles with other frost firs to replenish any losses a grove endures, and guide the decision-making regarding the establishment of new groves. Sometimes they grow larger than the other members of the grove, gaining the giant template while taking class levels in druid. Such leaders always select the Plant domain for their nature bond. Elder Firs who obtain the thousand faces class ability use the guises of Medium humanoids to spy upon and interact with nearby settlements to ensure no one encroaches on their lands.&lt;/p&gt;&lt;/h4&gt;&lt;/div&gt;</t>
  </si>
  <si>
    <t>Domovoi</t>
  </si>
  <si>
    <t>(+2 Dex, +1 dodge, +2 natural, +2 size)</t>
  </si>
  <si>
    <t>club +4 (1d3)</t>
  </si>
  <si>
    <t>telekinesis</t>
  </si>
  <si>
    <t>Spell-Like Abilities (CL 5th; concentration +7)   At Will-invisibility, lullaby (DC 12), mage hand, mending, prestidigitation   3/day-reduce person (DC 13), sleep (DC 13)   1/week-augury</t>
  </si>
  <si>
    <t>Str 10, Dex 15, Con 14, Int 9, Wis 13, Cha 15</t>
  </si>
  <si>
    <t>Acrobatics +7, Bluff +8, Diplomacy +8, Handle Animal +7, Knowledge (local) +4, Perception +7, Sense Motive +7, Stealth +17</t>
  </si>
  <si>
    <t>change shape (cat or dog; beast form I), compression</t>
  </si>
  <si>
    <t>solitary or gathering (2-6)</t>
  </si>
  <si>
    <t>Barely knee high, this small creature looks like a hairy old man who is mostly beard.</t>
  </si>
  <si>
    <t>Telekinesis (Su) A domovoi defends itself and its home through telekinesis. This ability functions as the spell telekinesis, usable at will, with a caster level equal to the domovoi's Hit Dice (CL 5 for most domovoi). A typical domovoi has a ranged attack roll of +5 when using telekinesis to hurl objects or creatures, and can use the ability on objects weighing up to 50 pounds. If a domovoi attempts to hurl a creature with this ability, that creature can resist the effect with a successful DC 14 Will save. The save DC is Charisma-based.</t>
  </si>
  <si>
    <t>The work never ends for those who live on farms or in small villages, and the wise often seek the aid of the fey-folk while pursuing their daily chores. A family might leave a piece of bread under the stove or an old boot in the closet to attract a domovoi to their home. Domovoi help with small tasks like churning butter and mending clothes, but mostly protect the home from intruders and misfortune.  A domovoi appears as small, old man no more than 2 feet high, covered in hair and with a long, shaggy beard. These helpful fey can also tell the fate of the family they protect, but grow annoyed when asked to do so too often.</t>
  </si>
  <si>
    <t>&lt;link rel="stylesheet"href="PF.css"&gt;&lt;div&gt;&lt;h2&gt;Domovoi&lt;/h2&gt;&lt;h3&gt;&lt;i&gt;Barely knee high, this small creature looks like a hairy old man who is mostly beard.&lt;/i&gt;&lt;/h3&gt;&lt;br&gt;&lt;/div&gt;&lt;div class="heading"&gt;&lt;p class="alignleft"&gt;Domovoi&lt;/p&gt;&lt;p class="alignright"&gt;CR 3&lt;/p&gt;&lt;div style="clear: both;"&gt;&lt;/div&gt;&lt;/div&gt;&lt;div&gt;&lt;h5&gt;&lt;b&gt;XP &lt;/b&gt;800&lt;/h5&gt;&lt;h5&gt;CG Tiny fey &lt;/h5&gt;&lt;h5&gt;&lt;b&gt;Init &lt;/b&gt;+6; &lt;b&gt;Senses &lt;/b&gt;low-light vision; Perception +7&lt;/h5&gt;&lt;/div&gt;&lt;hr/&gt;&lt;div&gt;&lt;h5&gt;&lt;b&gt;DEFENSE&lt;/b&gt;&lt;/h5&gt;&lt;/div&gt;&lt;hr/&gt;&lt;div&gt;&lt;h5&gt;&lt;b&gt;AC &lt;/b&gt;17, touch 15, flat-footed 14 (+2 Dex, +1 dodge, +2 natural, +2 size)&lt;/h5&gt;&lt;h5&gt;&lt;b&gt;hp &lt;/b&gt;27 (5d6+10)&lt;/h5&gt;&lt;h5&gt;&lt;b&gt;Fort &lt;/b&gt;+3, &lt;b&gt;Ref &lt;/b&gt;+6, &lt;b&gt;Will &lt;/b&gt;+5&lt;/h5&gt;&lt;h5&gt;&lt;b&gt;DR &lt;/b&gt;5/cold iron; &lt;b&gt;SR &lt;/b&gt;14&lt;/h5&gt;&lt;/div&gt;&lt;hr/&gt;&lt;div&gt;&lt;h5&gt;&lt;b&gt;OFFENSE&lt;/b&gt;&lt;/h5&gt;&lt;/div&gt;&lt;hr/&gt;&lt;div&gt;&lt;h5&gt;&lt;b&gt;Spd &lt;/b&gt;20 ft.&lt;/h5&gt;&lt;h5&gt;&lt;b&gt;Melee &lt;/b&gt;club +4 (1d3)&lt;/h5&gt;&lt;h5&gt;&lt;b&gt;Space &lt;/b&gt;5 ft.; &lt;b&gt;Reach &lt;/b&gt;5 ft.&lt;/h5&gt;&lt;h5&gt;&lt;b&gt;Special Attacks &lt;/b&gt;&lt;i&gt;telekinesis&lt;/i&gt;&lt;/h5&gt;&lt;h5&gt;&lt;b&gt;Spell-Like Abilities&lt;/b&gt; (CL 5th; concentration +7) &lt;/br&gt;At Will&amp;mdash;&lt;i&gt;invisibility&lt;/i&gt;, &lt;i&gt;lullaby&lt;/i&gt; (DC 12), &lt;i&gt;mage hand&lt;/i&gt;, &lt;i&gt;mending&lt;/i&gt;, &lt;i&gt;prestidigitation&lt;/i&gt; &lt;/br&gt;3/day&amp;mdash;&lt;i&gt;reduce person&lt;/i&gt; (DC 13), &lt;i&gt;sleep&lt;/i&gt; (DC 13) &lt;/br&gt;1/week&amp;mdash;&lt;i&gt;augury&lt;/i&gt;&lt;/h5&gt;&lt;/h5&gt;&lt;/div&gt;&lt;hr/&gt;&lt;div&gt;&lt;h5&gt;&lt;b&gt;STATISTICS&lt;/b&gt;&lt;/h5&gt;&lt;/div&gt;&lt;hr/&gt;&lt;div&gt;&lt;h5&gt;&lt;b&gt;Str &lt;/b&gt;10, &lt;b&gt;Dex &lt;/b&gt;15, &lt;b&gt;Con &lt;/b&gt;14, &lt;b&gt;Int &lt;/b&gt; 9, &lt;b&gt;Wis &lt;/b&gt;13, &lt;b&gt;Cha &lt;/b&gt;15&lt;/h5&gt;&lt;h5&gt;&lt;b&gt;Base Atk &lt;/b&gt;+2; &lt;b&gt;CMB &lt;/b&gt;+2; &lt;b&gt;CMD &lt;/b&gt;13&lt;/h5&gt;&lt;h5&gt;&lt;b&gt;Feats &lt;/b&gt;Dodge, Improved Initiative, Mobility&lt;/h5&gt;&lt;h5&gt;&lt;b&gt;Skills &lt;/b&gt;Acrobatics +7, Bluff +8, Diplomacy +8, Handle Animal +7, Knowledge (local) +4, Perception +7, Sense Motive +7, Stealth +17&lt;/h5&gt;&lt;h5&gt;&lt;b&gt;Languages &lt;/b&gt;Common, Sylvan&lt;/h5&gt;&lt;h5&gt;&lt;b&gt;SQ &lt;/b&gt;change shape (cat or dog; &lt;i&gt;beast form&lt;/i&gt; I), compression&lt;/h5&gt;&lt;/div&gt;&lt;hr/&gt;&lt;div&gt;&lt;h5&gt;&lt;b&gt;ECOLOGY&lt;/b&gt;&lt;/h5&gt;&lt;/div&gt;&lt;hr/&gt;&lt;div&gt;&lt;h5&gt;&lt;b&gt;Environment &lt;/b&gt; any land&lt;/h5&gt;&lt;h5&gt;&lt;b&gt;Organization &lt;/b&gt;solitary or gathering (2-6)&lt;/h5&gt;&lt;h5&gt;&lt;b&gt;Treasure &lt;/b&gt;none&lt;/h5&gt;&lt;/div&gt;&lt;hr/&gt;&lt;div&gt;&lt;h5&gt;&lt;b&gt;SPECIAL ABILITIES&lt;/b&gt;&lt;/h5&gt;&lt;/div&gt;&lt;hr/&gt;&lt;div&gt;&lt;/h5&gt;&lt;h5&gt;&lt;b&gt;Telekinesis (Su)&lt;/b&gt; A domovoi defends itself and its home through &lt;i&gt;telekinesis&lt;/i&gt;. This ability functions as the spell &lt;i&gt;telekinesis&lt;/i&gt;, usable at will, with a caster level equal to the domovoi's Hit Dice (CL 5 for most domovoi). A typical domovoi has a ranged attack roll of +5 when using &lt;i&gt;telekinesis&lt;/i&gt; to hurl objects or creatures, and can use the ability on objects weighing up to 50 pounds. If a domovoi attempts to hurl a creature with this ability, that creature can resist the effect with a successful DC 14 Will save. The save DC is Charisma-based.&lt;/h5&gt;&lt;/div&gt;&lt;br&gt;&lt;div&gt;&lt;h4&gt;&lt;p&gt;&lt;p&gt;The work never ends for those who live on farms or in small villages, and the wise often seek the aid of the fey-folk while pursuing their daily chores. A family might leave a piece of bread under the stove or an old boot in the closet to attract a domovoi to their home. Domovoi help with small tasks like churning butter and &lt;i&gt;mending&lt;/i&gt; clothes, but mostly protect the home from intruders and misfortune.  A domovoi appears as small, old man no more than 2 feet high, covered in hair and with a long, shaggy beard. These helpful fey can also tell the fate of the family they protect, but grow annoyed when asked to do so too often.&lt;/p&gt;&lt;/h4&gt;&lt;/div&gt;</t>
  </si>
  <si>
    <t>Dvorovoi</t>
  </si>
  <si>
    <t>pitchfork +6 (1d8+3)</t>
  </si>
  <si>
    <t>pitchfork +7 (1d8+3)</t>
  </si>
  <si>
    <t>Spell-Like Abilities (CL 6th; concentration +9)  Constant-speak with animals   At Will-charm animal (DC 14), hide from animals, invisibility   3/day-breakAPG (DC 14), reduce person (DC 14)   1/day-entangle (DC 14)</t>
  </si>
  <si>
    <t>Str 15, Dex 16, Con 14, Int 9, Wis 13, Cha 16</t>
  </si>
  <si>
    <t>Catch Off-Guard, Combat Reflexes, Throw Anything, Two-Handed ThrowerUC</t>
  </si>
  <si>
    <t>Acrobatics +10, Bluff +10, Diplomacy +9, Handle Animal +13, Knowledge (nature) +5, Perception +9, Sense Motive +6, Stealth +16, Survival +3</t>
  </si>
  <si>
    <t>compression, oversized weapons, wild empathy +18</t>
  </si>
  <si>
    <t>A wild mop of hair tops this small humanoid creature's head. It has prominent, gleaming eyes, and a toothy grin.</t>
  </si>
  <si>
    <t>Oversized Weapons (Ex) A dvorovoi can wield weapons sized for Medium creatures without penalty.  Wild Empathy (Ex) This ability works like the druid ability of the same name. The dvorovoi's total bonus includes a +8 racial bonus.</t>
  </si>
  <si>
    <t>Just as the domovoi protect the home, the dvorovoi protect a villager's yard and pasture. Some farmers try to lure dvorovoi to their farmsteads by leaving an offering of bread, sheep's wool, or shiny trinkets. When the owner of a farmstead with a dvorovoi purchases a new animal, he leads it through the yard to introduce it to the dvorovoi, hoping to gain the fey creature's approval of the new livestock.  Though undeniably useful to have around for feeding the cattle and keeping predators away from flocks, dvorovoi can be capricious. Dvorovoi despise any white animal, and will never tolerate a white-furred horse or cow in their presence. For unknown reasons, dvorovoi doesn't hold this same grudge toward white chickens.</t>
  </si>
  <si>
    <t>&lt;link rel="stylesheet"href="PF.css"&gt;&lt;div&gt;&lt;h2&gt;Dvorovoi&lt;/h2&gt;&lt;h3&gt;&lt;i&gt;A wild mop of hair tops this small humanoid creature's head. It has prominent, gleaming eyes, and a toothy grin.&lt;/i&gt;&lt;/h3&gt;&lt;br&gt;&lt;/div&gt;&lt;div class="heading"&gt;&lt;p class="alignleft"&gt;Dvorovoi&lt;/p&gt;&lt;p class="alignright"&gt;CR 4&lt;/p&gt;&lt;div style="clear: both;"&gt;&lt;/div&gt;&lt;/div&gt;&lt;div&gt;&lt;h5&gt;&lt;b&gt;XP &lt;/b&gt;1,200&lt;/h5&gt;&lt;h5&gt;CN Small fey &lt;/h5&gt;&lt;h5&gt;&lt;b&gt;Init &lt;/b&gt;+3; &lt;b&gt;Senses &lt;/b&gt;low-light vision, scent; Perception +9&lt;/h5&gt;&lt;/div&gt;&lt;hr/&gt;&lt;div&gt;&lt;h5&gt;&lt;b&gt;DEFENSE&lt;/b&gt;&lt;/h5&gt;&lt;/div&gt;&lt;hr/&gt;&lt;div&gt;&lt;h5&gt;&lt;b&gt;AC &lt;/b&gt;17, touch 14, flat-footed 14 (+3 Dex, +3 natural, +1 size)&lt;/h5&gt;&lt;h5&gt;&lt;b&gt;hp &lt;/b&gt;38 (7d6+14)&lt;/h5&gt;&lt;h5&gt;&lt;b&gt;Fort &lt;/b&gt;+4, &lt;b&gt;Ref &lt;/b&gt;+8, &lt;b&gt;Will &lt;/b&gt;+6&lt;/h5&gt;&lt;h5&gt;&lt;b&gt;DR &lt;/b&gt;5/cold iron; &lt;b&gt;SR &lt;/b&gt;15&lt;/h5&gt;&lt;/div&gt;&lt;hr/&gt;&lt;div&gt;&lt;h5&gt;&lt;b&gt;OFFENSE&lt;/b&gt;&lt;/h5&gt;&lt;/div&gt;&lt;hr/&gt;&lt;div&gt;&lt;h5&gt;&lt;b&gt;Spd &lt;/b&gt;30 ft.&lt;/h5&gt;&lt;h5&gt;&lt;b&gt;Melee &lt;/b&gt;pitchfork +6 (1d8+3)&lt;/h5&gt;&lt;h5&gt;&lt;b&gt;Ranged &lt;/b&gt;pitchfork +7 (1d8+3)&lt;/h5&gt;&lt;h5&gt;&lt;b&gt;Space &lt;/b&gt;5 ft.; &lt;b&gt;Reach &lt;/b&gt;5 ft.&lt;/h5&gt;&lt;h5&gt;&lt;b&gt;Spell-Like Abilities&lt;/b&gt; (CL 6th; concentration +9)  &lt;/br&gt;Constant&amp;mdash;&lt;i&gt;speak with animals&lt;/i&gt; &lt;/br&gt;At Will&amp;mdash;&lt;i&gt;charm animal&lt;/i&gt; (DC 14), &lt;i&gt;hide from animals&lt;/i&gt;, &lt;i&gt;invisibility&lt;/i&gt; &lt;/br&gt;3/day&amp;mdash;breakAPG (DC 14), &lt;i&gt;reduce person&lt;/i&gt; (DC 14) &lt;/br&gt;1/day&amp;mdash;&lt;i&gt;entangle&lt;/i&gt; (DC 14)&lt;/h5&gt;&lt;/h5&gt;&lt;/div&gt;&lt;hr/&gt;&lt;div&gt;&lt;h5&gt;&lt;b&gt;STATISTICS&lt;/b&gt;&lt;/h5&gt;&lt;/div&gt;&lt;hr/&gt;&lt;div&gt;&lt;h5&gt;&lt;b&gt;Str &lt;/b&gt;15, &lt;b&gt;Dex &lt;/b&gt;16, &lt;b&gt;Con &lt;/b&gt;14, &lt;b&gt;Int &lt;/b&gt; 9, &lt;b&gt;Wis &lt;/b&gt;13, &lt;b&gt;Cha &lt;/b&gt;16&lt;/h5&gt;&lt;h5&gt;&lt;b&gt;Base Atk &lt;/b&gt;+3; &lt;b&gt;CMB &lt;/b&gt;+4; &lt;b&gt;CMD &lt;/b&gt;17&lt;/h5&gt;&lt;h5&gt;&lt;b&gt;Feats &lt;/b&gt;Catch Off-Guard, Combat Reflexes, Throw Anything, Two-Handed Thrower&lt;sup&gt;UC&lt;/sup&gt;&lt;/h5&gt;&lt;h5&gt;&lt;b&gt;Skills &lt;/b&gt;Acrobatics +10, Bluff +10, Diplomacy +9, Handle Animal +13, Knowledge (nature) +5, Perception +9, Sense Motive +6, Stealth +16, Survival +3; &lt;b&gt;Racial Modifiers &lt;/b&gt;+4 Handle Animal&lt;/h5&gt;&lt;h5&gt;&lt;b&gt;Languages &lt;/b&gt;Common, Sylvan; &lt;i&gt;speak with animals&lt;/i&gt;&lt;/h5&gt;&lt;h5&gt;&lt;b&gt;SQ &lt;/b&gt;compression, oversized weapons, wild empathy +18&lt;/h5&gt;&lt;/div&gt;&lt;hr/&gt;&lt;div&gt;&lt;h5&gt;&lt;b&gt;ECOLOGY&lt;/b&gt;&lt;/h5&gt;&lt;/div&gt;&lt;hr/&gt;&lt;div&gt;&lt;h5&gt;&lt;b&gt;Environment &lt;/b&gt; any land&lt;/h5&gt;&lt;h5&gt;&lt;b&gt;Organization &lt;/b&gt;solitary or gathering (2-6)&lt;/h5&gt;&lt;h5&gt;&lt;b&gt;Treasure &lt;/b&gt;none&lt;/h5&gt;&lt;/div&gt;&lt;hr/&gt;&lt;div&gt;&lt;h5&gt;&lt;b&gt;SPECIAL ABILITIES&lt;/b&gt;&lt;/h5&gt;&lt;/div&gt;&lt;hr/&gt;&lt;div&gt;&lt;/h5&gt;&lt;h5&gt;&lt;b&gt;Oversized Weapons (Ex)&lt;/b&gt; A dvorovoi can wield weapons sized for Medium creatures without penalty.  &lt;/h5&gt;&lt;h5&gt;&lt;b&gt;Wild Empathy (Ex)&lt;/b&gt; This ability works like the druid ability of the same name. The dvorovoi's total bonus includes a +8 racial bonus.&lt;/h5&gt;&lt;h5&gt;&lt;sup&gt;UC&lt;/sup&gt; See Ultimate Magic.&lt;/h5&gt;&lt;/div&gt;&lt;br&gt;&lt;div&gt;&lt;h4&gt;&lt;p&gt;&lt;p&gt;Just as the domovoi protect the home, the dvorovoi protect a villager's yard and pasture. Some farmers try to lure dvorovoi to their farmsteads by leaving an offering of bread, sheep's wool, or shiny trinkets. When the owner of a farmstead with a dvorovoi purchases a new animal, he leads it through the yard to introduce it to the dvorovoi, hoping to gain the fey creature's approval of the new livestock.  Though undeniably useful to have around for feeding the cattle and keeping predators away from flocks, dvorovoi can be capricious. Dvorovoi despise any white animal, and will never tolerate a white-furred horse or cow in their presence. For unknown reasons, dvorovoi doesn't hold this same grudge toward white chickens.&lt;/p&gt;&lt;/h4&gt;&lt;/div&gt;</t>
  </si>
  <si>
    <t>UC See Ultimate Magic.</t>
  </si>
  <si>
    <t>Ovinnik</t>
  </si>
  <si>
    <t>(4d6+8)</t>
  </si>
  <si>
    <t>2 claws +7 (1d3+1)</t>
  </si>
  <si>
    <t>luck touch, sneak attack +1d6</t>
  </si>
  <si>
    <t>Spell-Like Abilities (CL 4th; concentration +7)   At Will-daze (DC 13), produce flame   1/month-divination</t>
  </si>
  <si>
    <t>Str 12, Dex 17, Con 15, Int 9, Wis 14, Cha 16</t>
  </si>
  <si>
    <t>Go UnnoticedAPG, Weapon Finesse</t>
  </si>
  <si>
    <t>Acrobatics +8, Climb +9, Escape Artist +10, Intimidate +5, Knowledge (local) +4, Knowledge (nature) +4, Perception +9, Stealth +18</t>
  </si>
  <si>
    <t>Covered in sleek black fur, this vaguely feline humanoid holds flickering flames in its clawed hand.</t>
  </si>
  <si>
    <t>Luck Touch (Su) With a claw attack or touch attack, an ovinnik can alter a creature's luck. If the target fails a DC 14 Will save, it either gains a +4 bonus or takes a -4 penalty (ovinnik's choice) on its next three d20 rolls. The target can choose to automatically fail the saving throw, but must choose before it knows whether the touch will be beneficial or harmful. The save DC is Charisma-based.</t>
  </si>
  <si>
    <t>Ovinniks make their homes in granaries and drying houses. These thin, sleek, black-furred humanoids stand only a foot high. Their eyes and features seem catlike, but they bark like dogs to scare away thieves. No one knows why an ovinnik chooses to take up residence in a particular farm's threshing house, and few would call on them willingly. A wise farmer placates resident ovinniks with frequent gifts of warm milk, pancakes, or dead roosters. By tradition, before the new year farmers and their families go to the granary to learn their fates for the coming year. The ovinnik touches each of them in turn. If the touch is warm, the person will have good luck; if cold, she will suffer terrible misfortune in the days ahead.</t>
  </si>
  <si>
    <t>&lt;link rel="stylesheet"href="PF.css"&gt;&lt;div&gt;&lt;h2&gt;Ovinnik&lt;/h2&gt;&lt;h3&gt;&lt;i&gt;Covered in sleek black fur, this vaguely feline humanoid holds flickering flames in its clawed hand.&lt;/i&gt;&lt;/h3&gt;&lt;br&gt;&lt;/div&gt;&lt;div class="heading"&gt;&lt;p class="alignleft"&gt;Ovinnik&lt;/p&gt;&lt;p class="alignright"&gt;CR 2&lt;/p&gt;&lt;div style="clear: both;"&gt;&lt;/div&gt;&lt;/div&gt;&lt;div&gt;&lt;h5&gt;&lt;b&gt;XP &lt;/b&gt;600&lt;/h5&gt;&lt;h5&gt;CN Tiny fey &lt;/h5&gt;&lt;h5&gt;&lt;b&gt;Init &lt;/b&gt;+3; &lt;b&gt;Senses &lt;/b&gt;darkvision 60 ft., low-light vision, scent; Perception +9&lt;/h5&gt;&lt;/div&gt;&lt;hr/&gt;&lt;div&gt;&lt;h5&gt;&lt;b&gt;DEFENSE&lt;/b&gt;&lt;/h5&gt;&lt;/div&gt;&lt;hr/&gt;&lt;div&gt;&lt;h5&gt;&lt;b&gt;AC &lt;/b&gt;17, touch 15, flat-footed 14 (+3 Dex, +2 natural, +2 size)&lt;/h5&gt;&lt;h5&gt;&lt;b&gt;hp &lt;/b&gt;22 (4d6+8)&lt;/h5&gt;&lt;h5&gt;&lt;b&gt;Fort &lt;/b&gt;+3, &lt;b&gt;Ref &lt;/b&gt;+7, &lt;b&gt;Will &lt;/b&gt;+6&lt;/h5&gt;&lt;h5&gt;&lt;b&gt;DR &lt;/b&gt;2/cold iron; &lt;b&gt;Resist &lt;/b&gt;fire 5&lt;/h5&gt;&lt;/div&gt;&lt;hr/&gt;&lt;div&gt;&lt;h5&gt;&lt;b&gt;OFFENSE&lt;/b&gt;&lt;/h5&gt;&lt;/div&gt;&lt;hr/&gt;&lt;div&gt;&lt;h5&gt;&lt;b&gt;Spd &lt;/b&gt;30 ft., climb 20 ft.&lt;/h5&gt;&lt;h5&gt;&lt;b&gt;Melee &lt;/b&gt;2 claws +7 (1d3+1)&lt;/h5&gt;&lt;h5&gt;&lt;b&gt;Space &lt;/b&gt;5 ft.; &lt;b&gt;Reach &lt;/b&gt;5 ft.&lt;/h5&gt;&lt;h5&gt;&lt;b&gt;Special Attacks &lt;/b&gt;luck touch, sneak attack +1d6&lt;/h5&gt;&lt;h5&gt;&lt;b&gt;Spell-Like Abilities&lt;/b&gt; (CL 4th; concentration +7) &lt;/br&gt;At Will&amp;mdash;&lt;i&gt;daze&lt;/i&gt; (DC 13), &lt;i&gt;produce flame&lt;/i&gt; &lt;/br&gt;1/month&amp;mdash;&lt;i&gt;divination&lt;/i&gt;&lt;/h5&gt;&lt;/h5&gt;&lt;/div&gt;&lt;hr/&gt;&lt;div&gt;&lt;h5&gt;&lt;b&gt;STATISTICS&lt;/b&gt;&lt;/h5&gt;&lt;/div&gt;&lt;hr/&gt;&lt;div&gt;&lt;h5&gt;&lt;b&gt;Str &lt;/b&gt;12, &lt;b&gt;Dex &lt;/b&gt;17, &lt;b&gt;Con &lt;/b&gt;15, &lt;b&gt;Int &lt;/b&gt; 9, &lt;b&gt;Wis &lt;/b&gt;14, &lt;b&gt;Cha &lt;/b&gt;16&lt;/h5&gt;&lt;h5&gt;&lt;b&gt;Base Atk &lt;/b&gt;+2; &lt;b&gt;CMB &lt;/b&gt;+3; &lt;b&gt;CMD &lt;/b&gt;14&lt;/h5&gt;&lt;h5&gt;&lt;b&gt;Feats &lt;/b&gt;Go Unnoticed&lt;sup&gt;APG&lt;/sup&gt;, Weapon Finesse&lt;/h5&gt;&lt;h5&gt;&lt;b&gt;Skills &lt;/b&gt;Acrobatics +8, Climb +9, Escape Artist +10, Intimidate +5, Knowledge (local) +4, Knowledge (nature) +4, Perception +9, Stealth +18&lt;/h5&gt;&lt;h5&gt;&lt;b&gt;Languages &lt;/b&gt;Common, Sylvan&lt;/h5&gt;&lt;h5&gt;&lt;b&gt;SQ &lt;/b&gt;compression&lt;/h5&gt;&lt;/div&gt;&lt;hr/&gt;&lt;div&gt;&lt;h5&gt;&lt;b&gt;ECOLOGY&lt;/b&gt;&lt;/h5&gt;&lt;/div&gt;&lt;hr/&gt;&lt;div&gt;&lt;h5&gt;&lt;b&gt;Environment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ABILITIES&lt;/b&gt;&lt;/h5&gt;&lt;/div&gt;&lt;hr/&gt;&lt;div&gt;&lt;/h5&gt;&lt;h5&gt;&lt;b&gt;Luck Touch (Su)&lt;/b&gt; With a claw attack or touch attack, an ovinnik can alter a creature's luck. If the target fails a DC 14 Will save, it either gains a +4 bonus or takes a -4 penalty (ovinnik's choice) on its next three d20 rolls. The target can choose to automatically fail the saving throw, but must choose before it knows whether the touch will be beneficial or harmful. The save DC is Charisma-based.&lt;/h5&gt;&lt;h5&gt;&lt;sup&gt;APG&lt;/sup&gt; See Advanced Player's Guide.&lt;/h5&gt;&lt;/div&gt;&lt;br&gt;&lt;div&gt;&lt;h4&gt;&lt;p&gt;&lt;p&gt;Ovinniks make their homes in granaries and drying houses. These thin, sleek, black-furred humanoids stand only a foot high. Their eyes and features seem catlike, but they bark like dogs to scare away thieves. No one knows why an ovinnik chooses to take up residence in a particular farm's threshing house, and few would call on them willingly. A wise farmer placates resident ovinniks with frequent gifts of warm milk, pancakes, or dead roosters. By tradition, before the new year farmers and their families go to the granary to learn their fates for the coming year. The ovinnik touches each of them in turn. If the touch is warm, the person will have good luck; if cold, she will suffer terrible misfortune in the days ahead.&lt;/p&gt;&lt;/h4&gt;&lt;/div&gt;</t>
  </si>
  <si>
    <t>Witchcrow</t>
  </si>
  <si>
    <t>darkvision 60 ft., detect magic, low-light vision; Perception +6</t>
  </si>
  <si>
    <t>2 talons +4 (1d3-1)</t>
  </si>
  <si>
    <t>Spell-Like Abilities (CL 3rd; concentration +4; save DCs are Intelligence-based)  Constant-detect magic, speak with animals (birds only)   3/day-perceive cuesAPG, vanishAPG, ventriloquism (DC 12)   1/day-ill omenAPG, mirror image</t>
  </si>
  <si>
    <t>Str 8, Dex 15, Con 8, Int 13, Wis 12, Cha 11</t>
  </si>
  <si>
    <t>+3 (+5 steal)</t>
  </si>
  <si>
    <t>12 (14 vs. steal)</t>
  </si>
  <si>
    <t>Combat Expertise, Flyby AttackB, Improved Steal</t>
  </si>
  <si>
    <t>Fly +15, Knowledge (arcana) +2, Perception +6, Sleight of Hand +11, Spellcraft +3, Stealth +14</t>
  </si>
  <si>
    <t>+8 Sleight of Hand</t>
  </si>
  <si>
    <t>Aklo, Common; speak with animals (birds only)</t>
  </si>
  <si>
    <t>solitary, pair, covey (3-12), or murder (13-30)</t>
  </si>
  <si>
    <t>With a raucous cry and a flurry of feathered wings, this jet-black bird takes to the air, an unnatural gleam in its otherworldly eyes.</t>
  </si>
  <si>
    <t>The dreaded witchcrow, renowned as a harbinger of ill deeds and misfortune, preys on the weak and spies on the unwary. Clever, manipulative, and avaricious in the extreme, these foul birds have no conscience and know no fear. Witchcrows strive to steal not only victims' most cherished possessions, but their hopes and dreams as well. They delight in bringing anguish, sowing doubt even as they feign friendly advice designed to tear down alliances, dupe the gullible, and compromise the virtuous. Despite their deceptive nature, witchcrows can also hold valuable information-or come by such if paid to retrieve it.  Witchcrows value arcane magic above all else, not simply as practitioners-the birds certainly have their own innate talent for witchcraft-but also as collectors. In exchange for their services or valuable information, witchcrows trade for scrolls, potions, and other lesser magic items. Even if such items go unoffered, an intense covetous streak drives witchcrows to pilfer these things if they sense them among a bargainer's possessions. Often, they single out arcane casters as targets for thievery, closing on casters from a distance with their vanish ability and executing flyby attacks to snatch away any baubles they desire. They carry such loot back to their nests to proudly share stories of their daring raids under the preening adulation of their peers. Prolonged spellcasting (casting spells with a casting time greater than 1 round) often attracts witchcrows in the area. They stalk spellcasters in groups, watching for opportunities to steal from them.  Ecology  Legends claim the first witchcrows spawned in the Dimension of Dreams-hatched from corrupted eggs nurtured by night hags and released onto other planes to carry out misdeeds. Whether this tale is true or not, these birds often keep company with hags. They sometimes treat with more powerful magical beings as messengers, spies, or informants, traveling in groups for mutual protection. Each covey or murder also follows a migratory pattern, moving between sites of power and areas of unusual magic.  Greater witchcrows not only hoard arcane items, but also are dependent on them for reproduction, siphoning away subtle emanations of magical power to aid their gestation process. The likelihood of an egg hatching into a greater witchcrow increases in direct correlation to the time it spends in close proximity to such items. As a result, female witchcrows are much more active in stealing arcane objects for their nests and aggressively fend off rivals to retain any treasure in their possession. Witchcrows can lay a clutch of up to five eggs every year and remain fertile throughout their entire adult lifespan-approximately 20 to 30 years.  As a greater witchcrow nears the end of its life, it experiences an unusual phenomenon called the Dreaming, in which it enters a fugue state lasting nearly a week. During this time, it molts and meditates as it comes to terms with the end of its life and attempts to pinpoint its final resting place. Usually, this is a place it particularly enjoyed in the past. Once the bird determines the location and fixates on it, the remaining members of its group invoke their apportation to send it there as its life's reward. Thereafter, the others argue and bicker over any magic items left behind by the elder witchcrow.  Habitat &amp; Society  Witchcrows have an affinity for colder climes, and often masquerade as normal crows living in the fields and forests near the civilized settlements of other creatures. They particularly seek out magical societies where they can gain greater access to arcane items. On Golarion, this makes witchcrows most prevalent in Irrisen, where they've developed a terrible reputation-enough so that the witches of Irrisen (and the people they rule) both fear and revile the birds, marking them for destruction whenever they find them.  In witchcrow society, greater witchcrows always establish dominance over their lesser kin, rising to lead large congregations of the malicious birds and shepherding them from one habitat to another. Witchcrows always mutually support one another even as they compete for the same resources, following a strict social hierarchy that aggrandizes the most successful thieves among them. Leaders of any given covey collect and dispense the spoils of their activities, assigning arcane treasures to the strongest of their kind during mating season. Those witchcrows that contribute little to the group's success often find themselves with empty nests during these gatherings-or cast out of the flock entirely.</t>
  </si>
  <si>
    <t>&lt;link rel="stylesheet"href="PF.css"&gt;&lt;div&gt;&lt;h2&gt;Witchcrow&lt;/h2&gt;&lt;h3&gt;&lt;i&gt;With a raucous cry and a flurry of feathered wings, this jet-black bird takes to the air, an unnatural gleam in its otherworldly eyes.&lt;/i&gt;&lt;/h3&gt;&lt;br&gt;&lt;/div&gt;&lt;div class="heading"&gt;&lt;p class="alignleft"&gt;Witchcrow&lt;/p&gt;&lt;p class="alignright"&gt;CR 1&lt;/p&gt;&lt;div style="clear: both;"&gt;&lt;/div&gt;&lt;/div&gt;&lt;div&gt;&lt;h5&gt;&lt;b&gt;XP &lt;/b&gt;400&lt;/h5&gt;&lt;h5&gt;CE Tiny magical beast &lt;/h5&gt;&lt;h5&gt;&lt;b&gt;Init &lt;/b&gt;+2; &lt;b&gt;Senses &lt;/b&gt;darkvision 60 ft., &lt;i&gt;detect magic&lt;/i&gt;, low-light vision; Perception +6&lt;/h5&gt;&lt;/div&gt;&lt;hr/&gt;&lt;div&gt;&lt;h5&gt;&lt;b&gt;DEFENSE&lt;/b&gt;&lt;/h5&gt;&lt;/div&gt;&lt;hr/&gt;&lt;div&gt;&lt;h5&gt;&lt;b&gt;AC &lt;/b&gt;14, touch 14, flat-footed 12 (+2 Dex, +2 size)&lt;/h5&gt;&lt;h5&gt;&lt;b&gt;hp &lt;/b&gt;13 (3d10-3)&lt;/h5&gt;&lt;h5&gt;&lt;b&gt;Fort &lt;/b&gt;+2, &lt;b&gt;Ref &lt;/b&gt;+5, &lt;b&gt;Will &lt;/b&gt;+2&lt;/h5&gt;&lt;h5&gt;&lt;b&gt;Resist &lt;/b&gt;cold 5&lt;/h5&gt;&lt;/div&gt;&lt;hr/&gt;&lt;div&gt;&lt;h5&gt;&lt;b&gt;OFFENSE&lt;/b&gt;&lt;/h5&gt;&lt;/div&gt;&lt;hr/&gt;&lt;div&gt;&lt;h5&gt;&lt;b&gt;Spd &lt;/b&gt;20 ft., fly 50 ft. (good)&lt;/h5&gt;&lt;h5&gt;&lt;b&gt;Melee &lt;/b&gt;2 talons +4 (1d3-1)&lt;/h5&gt;&lt;h5&gt;&lt;b&gt;Space &lt;/b&gt;2-1/2 ft.; &lt;b&gt;Reach &lt;/b&gt;5 ft.&lt;/h5&gt;&lt;h5&gt;&lt;b&gt;Spell-Like Abilities&lt;/b&gt; (CL 3rd; concentration +4; save DCs are Intelligence&amp;mdash;based)  &lt;/br&gt;Constant&amp;mdash;&lt;i&gt;detect magic&lt;/i&gt;, &lt;i&gt;speak with animals&lt;/i&gt; (birds only) &lt;/br&gt;3/day&amp;mdash;&lt;i&gt;perceive&lt;/i&gt; cues&lt;sup&gt;APG&lt;/sup&gt;, &lt;i&gt;vanish&lt;/i&gt;&lt;sup&gt;APG&lt;/sup&gt;, &lt;i&gt;ventriloquism&lt;/i&gt; (DC 12) &lt;/br&gt;1/day&amp;mdash;&lt;i&gt;ill&lt;/i&gt; omen&lt;sup&gt;APG&lt;/sup&gt;, &lt;i&gt;mirror image&lt;/i&gt;&lt;/h5&gt;&lt;/h5&gt;&lt;/div&gt;&lt;hr/&gt;&lt;div&gt;&lt;h5&gt;&lt;b&gt;STATISTICS&lt;/b&gt;&lt;/h5&gt;&lt;/div&gt;&lt;hr/&gt;&lt;div&gt;&lt;h5&gt;&lt;b&gt;Str &lt;/b&gt;8, &lt;b&gt;Dex &lt;/b&gt;15, &lt;b&gt;Con &lt;/b&gt;8, &lt;b&gt;Int &lt;/b&gt; 13, &lt;b&gt;Wis &lt;/b&gt;12, &lt;b&gt;Cha &lt;/b&gt;11&lt;/h5&gt;&lt;h5&gt;&lt;b&gt;Base Atk &lt;/b&gt;+3; &lt;b&gt;CMB &lt;/b&gt;+3 (+5 steal); &lt;b&gt;CMD &lt;/b&gt;12 (14 vs. steal)&lt;/h5&gt;&lt;h5&gt;&lt;b&gt;Feats &lt;/b&gt;Combat Expertise, Flyby Attack&lt;sup&gt;B&lt;/sup&gt;, Improved Steal&lt;/h5&gt;&lt;h5&gt;&lt;b&gt;Skills &lt;/b&gt;Fly +15, Knowledge (arcana) +2, Perception +6, Sleight of Hand +11, Spellcraft +3, Stealth +14; &lt;b&gt;Racial Modifiers &lt;/b&gt;+8 Sleight of Hand&lt;/h5&gt;&lt;h5&gt;&lt;b&gt;Languages &lt;/b&gt;Aklo, Common; &lt;i&gt;speak with animals&lt;/i&gt; (birds only)&lt;/h5&gt;&lt;/div&gt;&lt;hr/&gt;&lt;div&gt;&lt;h5&gt;&lt;b&gt;ECOLOGY&lt;/b&gt;&lt;/h5&gt;&lt;/div&gt;&lt;hr/&gt;&lt;div&gt;&lt;h5&gt;&lt;b&gt;Environment &lt;/b&gt; cold and temperate forests and plains&lt;/h5&gt;&lt;h5&gt;&lt;b&gt;Organization &lt;/b&gt;solitary, pair, covey (3-12), or murder (13-30)&lt;/h5&gt;&lt;h5&gt;&lt;b&gt;Treasure &lt;/b&gt;standard&lt;/h5&gt;&lt;h5&gt;&lt;sup&gt;APG&lt;/sup&gt; See Advanced Player's Guide.&lt;/h5&gt;&lt;/div&gt;&lt;br&gt;&lt;div&gt;&lt;h4&gt;&lt;p&gt;&lt;p&gt;The dreaded witchcrow, renowned as a harbinger of &lt;i&gt;ill&lt;/i&gt; deeds and misfortune, preys on the weak and spies on the unwary. Clever, manipulative, and avaricious in the extreme, these foul birds have no conscience and know no fear. Witchcrows strive to steal not only victims' most cherished possessions, but their hopes and dreams as well. They delight in bringing anguish, sowing doubt even as they feign friendly advice designed to tear down alliances, dupe the gullible, and compromise the virtuous. Despite their deceptive nature, witchcrows can also hold valuable information-or come by such if paid to retrieve it.  Witchcrows value arcane magic above all else, not simply as practitioners-the birds certainly have their own innate talent for witchcraft-but also as collectors. In exchange for their services or valuable information, witchcrows trade for scrolls, potions, and other lesser magic items. Even if such items go unoffered, an intense covetous streak drives witchcrows to pilfer these things if they sense them among a bargainer's possessions. Often, they single out arcane casters as targets for thievery, closing on casters from a distance with their &lt;i&gt;vanish&lt;/i&gt; ability and executing flyby attacks to snatch away any baubles they desire. They carry such loot back to their nests to proudly share stories of their daring raids under the preening adulation of their peers. Prolonged spellcasting (casting spells with a casting time greater than 1 round) often attracts witchcrows in the area. They stalk spellcasters in groups, watching for opportunities to steal from them.  &lt;b&gt;&lt;/p&gt;&lt;p&gt;Ecology&lt;/b&gt;&lt;/p&gt;&lt;p&gt;  Legends claim the first witchcrows spawned in the Dimension of Dreams-hatched from corrupted eggs nurtured by night hags and released onto other planes to carry out misdeeds. Whether this tale is true or not, these birds often keep company with hags. They sometimes treat with more powerful magical beings as messengers, spies, or informants, traveling in groups for mutual protection. Each covey or murder also follows a migratory pattern, moving between sites of power and areas of unusual magic.  Greater witchcrows not only hoard arcane items, but also are dependent on them for reproduction, siphoning away subtle emanations of magical power to aid their gestation process. The likelihood of an egg hatching into a greater witchcrow increases in direct correlation to the time it spends in close proximity to such items. As a result, female witchcrows are much more active in stealing arcane objects for their nests and aggressively fend off rivals to retain any treasure in their possession. Witchcrows can lay a clutch of up to five eggs every year and remain fertile throughout their entire adult lifespan-approximately 20 to 30 years.  As a greater witchcrow nears the end of its life, it experiences an unusual phenomenon called the Dreaming, in which it enters a fugue state lasting nearly a week. During this time, it molts and meditates as it comes to terms with the end of its life and attempts to pinpoint its final resting place. Usually, this is a place it particularly enjoyed in the past. Once the bird determines the location and fixates on it, the remaining members of its group invoke their apportation to send it there as its life's reward. Thereafter, the others argue and bicker over any magic items left behind by the elder witchcrow.  &lt;b&gt;&lt;/p&gt;&lt;p&gt;Habitat &amp; Society&lt;/b&gt;&lt;/p&gt;&lt;p&gt;  Witchcrows have an affinity for colder climes, and often masquerade as normal crows living in the fields and forests near the civilized settlements of other creatures. They particularly seek out magical societies where they can gain greater access to arcane items. On Golarion, this makes witchcrows most prevalent in Irrisen, where they've developed a terrible reputation-enough so that the witches of Irrisen (and the people they rule) both fear and revile the birds, marking them for destruction whenever they find them.  In witchcrow society, greater witchcrows always establish dominance over their lesser kin, rising to lead large congregations of the malicious birds and shepherding them from one habitat to another. Witchcrows always mutually support one another even as they compete for the same resources, following a strict social hierarchy that aggrandizes the most successful thieves among them. Leaders of any given covey collect and dispense the spoils of their activities, assigning arcane treasures to the strongest of their kind during mating season. Those witchcrows that contribute little to the group's success often find themselves with empty nests during these gatherings-or cast out of the flock entirely.&lt;/p&gt;&lt;/h4&gt;&lt;/div&gt;</t>
  </si>
  <si>
    <t>Greater Witchcrow</t>
  </si>
  <si>
    <t>2 talons +7 (1d6+1)</t>
  </si>
  <si>
    <t>hexesAPG (cackle, evil eye [-2, 6 rounds], misfortune [1 round])</t>
  </si>
  <si>
    <t>Spell-Like Abilities (CL 5th; concentration +8; save DCs are Intelligence-based)  Constant-detect magic, speak with animals (birds only)   3/day-perceive cuesAPG, vanishAPG, ventriloquism (DC 14)   1/day-ill omenAPG, mirror image</t>
  </si>
  <si>
    <t>Str 12, Dex 17, Con 12, Int 17, Wis 16, Cha 13</t>
  </si>
  <si>
    <t>+5 (+7 steal)</t>
  </si>
  <si>
    <t>19 (21 vs. steal)</t>
  </si>
  <si>
    <t>Combat Expertise, Dodge, Flyby AttackB, Improved Steal</t>
  </si>
  <si>
    <t>Bluff +5, Fly +15, Knowledge (arcana) +6, Perception +9, Sense Motive +6, Sleight of Hand +12, Spellcraft +6, Stealth +15</t>
  </si>
  <si>
    <t>Abyssal, Aklo, Auran, Common; speak with animals (birds only)</t>
  </si>
  <si>
    <t>apportation</t>
  </si>
  <si>
    <t>Apportation (Su) In large enough groupings (such as a murder), greater witchcrows can perform a cooperative form of magic once per day to open a glowing ring in one place leading to somewhere else on the planet. This always entails a raucous aerial ritual, usually centered on those that wish to make use of this ability. The ritual functions like a teleportation circle (CL 17th), except it requires 1 minute of uninterrupted casting time, the circle doesn't need to be placed on a horizontal surface, and it is not invisible or hard to detect. After coming into existence, the edges of the circle glow and the effect stays in place for 1 minute. Most witchcrows loathe using this power, but some offer it as a service to those in need of quick travel, demanding a high price for such assistance-usually something in the bargainer's possession that is cherished, extremely valuable, and almost always magical.  Hexes (Su) A greater witchcrow uses hexes as a 5th-level witch. Invariably, these abilities include the cackle, evil eye, and misfortune hexes, and require a successful DC 15 Will save to negate or resist. Witchcrow cackling proves especially unnerving as it sounds like extremely mocking cawing.</t>
  </si>
  <si>
    <t>&lt;link rel="stylesheet"href="PF.css"&gt;&lt;div&gt;&lt;h2&gt;Witchcrow, Greater&lt;/h2&gt;&lt;h3&gt;&lt;i&gt;With a raucous cry and a flurry of feathered wings, this jet-black bird takes to the air, an unnatural gleam in its otherworldly eyes.&lt;/i&gt;&lt;/h3&gt;&lt;br&gt;&lt;/div&gt;&lt;div class="heading"&gt;&lt;p class="alignleft"&gt;Greater Witchcrow&lt;/p&gt;&lt;p class="alignright"&gt;CR 3&lt;/p&gt;&lt;div style="clear: both;"&gt;&lt;/div&gt;&lt;/div&gt;&lt;div&gt;&lt;h5&gt;&lt;b&gt;XP &lt;/b&gt;800&lt;/h5&gt;&lt;h5&gt;CE Small magical beast &lt;/h5&gt;&lt;h5&gt;&lt;b&gt;Init &lt;/b&gt;+3; &lt;b&gt;Senses &lt;/b&gt;darkvision 60 ft., &lt;i&gt;detect magic&lt;/i&gt;, low-light vision; Perception +9&lt;/h5&gt;&lt;/div&gt;&lt;hr/&gt;&lt;div&gt;&lt;h5&gt;&lt;b&gt;DEFENSE&lt;/b&gt;&lt;/h5&gt;&lt;/div&gt;&lt;hr/&gt;&lt;div&gt;&lt;h5&gt;&lt;b&gt;AC &lt;/b&gt;15, touch 15, flat-footed 11 (+3 Dex, +1 dodge, +1 size)&lt;/h5&gt;&lt;h5&gt;&lt;b&gt;hp &lt;/b&gt;32 (5d10+5)&lt;/h5&gt;&lt;h5&gt;&lt;b&gt;Fort &lt;/b&gt;+5, &lt;b&gt;Ref &lt;/b&gt;+7, &lt;b&gt;Will &lt;/b&gt;+4&lt;/h5&gt;&lt;h5&gt;&lt;b&gt;Resist &lt;/b&gt;cold 5&lt;/h5&gt;&lt;/div&gt;&lt;hr/&gt;&lt;div&gt;&lt;h5&gt;&lt;b&gt;OFFENSE&lt;/b&gt;&lt;/h5&gt;&lt;/div&gt;&lt;hr/&gt;&lt;div&gt;&lt;h5&gt;&lt;b&gt;Spd &lt;/b&gt;20 ft., fly 60 ft. (good)&lt;/h5&gt;&lt;h5&gt;&lt;b&gt;Melee &lt;/b&gt;2 talons +7 (1d6+1)&lt;/h5&gt;&lt;h5&gt;&lt;b&gt;Space &lt;/b&gt;5 ft.; &lt;b&gt;Reach &lt;/b&gt;5 ft.&lt;/h5&gt;&lt;h5&gt;&lt;b&gt;Special Attacks &lt;/b&gt;hexes&lt;sup&gt;APG&lt;/sup&gt; (cackle, evil eye [-2, 6 rounds], misfortune [1 round])&lt;/h5&gt;&lt;h5&gt;&lt;b&gt;Spell-Like Abilities&lt;/b&gt; (CL 5th; concentration +8; save DCs are Intelligence&amp;mdash;based)  &lt;/br&gt;Constant&amp;mdash;&lt;i&gt;detect magic&lt;/i&gt;, &lt;i&gt;speak with animals&lt;/i&gt; (birds only) &lt;/br&gt;3/day&amp;mdash;&lt;i&gt;perceive&lt;/i&gt; cues&lt;sup&gt;APG&lt;/sup&gt;, &lt;i&gt;vanish&lt;/i&gt;&lt;sup&gt;APG&lt;/sup&gt;, &lt;i&gt;ventriloquism&lt;/i&gt; (DC 14) &lt;/br&gt;1/day&amp;mdash;&lt;i&gt;ill&lt;/i&gt; omen&lt;sup&gt;APG&lt;/sup&gt;, &lt;i&gt;mirror image&lt;/i&gt;&lt;/h5&gt;&lt;/h5&gt;&lt;/div&gt;&lt;hr/&gt;&lt;div&gt;&lt;h5&gt;&lt;b&gt;STATISTICS&lt;/b&gt;&lt;/h5&gt;&lt;/div&gt;&lt;hr/&gt;&lt;div&gt;&lt;h5&gt;&lt;b&gt;Str &lt;/b&gt;12, &lt;b&gt;Dex &lt;/b&gt;17, &lt;b&gt;Con &lt;/b&gt;12, &lt;b&gt;Int &lt;/b&gt; 17, &lt;b&gt;Wis &lt;/b&gt;16, &lt;b&gt;Cha &lt;/b&gt;13&lt;/h5&gt;&lt;h5&gt;&lt;b&gt;Base Atk &lt;/b&gt;+5; &lt;b&gt;CMB &lt;/b&gt;+5 (+7 steal); &lt;b&gt;CMD &lt;/b&gt;19 (21 vs. steal)&lt;/h5&gt;&lt;h5&gt;&lt;b&gt;Feats &lt;/b&gt;Combat Expertise, Dodge, Flyby Attack&lt;sup&gt;B&lt;/sup&gt;, Improved Steal&lt;/h5&gt;&lt;h5&gt;&lt;b&gt;Skills &lt;/b&gt;Bluff +5, Fly +15, Knowledge (arcana) +6, Perception +9, Sense Motive +6, Sleight of Hand +12, Spellcraft +6, Stealth +15; &lt;b&gt;Racial Modifiers &lt;/b&gt;+8 Sleight of Hand&lt;/h5&gt;&lt;h5&gt;&lt;b&gt;Languages &lt;/b&gt;Abyssal, Aklo, Auran, Common; &lt;i&gt;speak with animals&lt;/i&gt; (birds only)&lt;/h5&gt;&lt;h5&gt;&lt;b&gt;SQ &lt;/b&gt;apportation&lt;/h5&gt;&lt;/div&gt;&lt;hr/&gt;&lt;div&gt;&lt;h5&gt;&lt;b&gt;ECOLOGY&lt;/b&gt;&lt;/h5&gt;&lt;/div&gt;&lt;hr/&gt;&lt;div&gt;&lt;h5&gt;&lt;b&gt;Environment &lt;/b&gt; cold and temperate forests and plains&lt;/h5&gt;&lt;h5&gt;&lt;b&gt;Organization &lt;/b&gt;solitary, pair, covey (3-12), or murder (13-30)&lt;/h5&gt;&lt;h5&gt;&lt;b&gt;Treasure &lt;/b&gt;standard&lt;/h5&gt;&lt;/div&gt;&lt;hr/&gt;&lt;div&gt;&lt;h5&gt;&lt;b&gt;SPECIAL ABILITIES&lt;/b&gt;&lt;/h5&gt;&lt;/div&gt;&lt;hr/&gt;&lt;div&gt;&lt;/h5&gt;&lt;h5&gt;&lt;b&gt;Apportation (Su)&lt;/b&gt; In large enough groupings (such as a murder), greater witchcrows can perform a cooperative form of magic once per day to open a glowing ring in one place leading to somewhere else on the planet. This always entails a raucous aerial ritual, usually centered on those that wish to make use of this ability. The ritual functions like a &lt;i&gt;teleportation circle&lt;/i&gt; (CL 17th), except it requires 1 minute of uninterrupted casting time, the circle doesn't need to be placed on a horizontal surface, and it is not invisible or hard to detect. After coming into existence, the edges of the circle glow and the effect stays in place for 1 minute. Most witchcrows loathe using this power, but some offer it as a service to those in need of quick travel, demanding a high price for such assistance-usually something in the bargainer's possession that is cherished, extremely valuable, and almost always magical.  &lt;/h5&gt;&lt;h5&gt;&lt;b&gt;Hexes (Su)&lt;/b&gt; A greater witchcrow uses hexes as a 5th-level witch. Invariably, these abilities include the cackle, evil eye, and misfortune hexes, and require a successful DC 15 Will save to negate or resist. Witchcrow cackling proves especially unnerving as it sounds like extremely mocking cawing.&lt;/h5&gt;&lt;h5&gt;&lt;sup&gt;APG&lt;/sup&gt; See Advanced Player's Guide.&lt;/h5&gt;&lt;/div&gt;&lt;br&gt;&lt;div&gt;&lt;h4&gt;&lt;p&gt;&lt;p&gt;The dreaded witchcrow, renowned as a harbinger of &lt;i&gt;ill&lt;/i&gt; deeds and misfortune, preys on the weak and spies on the unwary. Clever, manipulative, and avaricious in the extreme, these foul birds have no conscience and know no fear. Witchcrows strive to steal not only victims' most cherished possessions, but their hopes and dreams as well. They delight in bringing anguish, sowing doubt even as they feign friendly advice designed to tear down alliances, dupe the gullible, and compromise the virtuous. Despite their deceptive nature, witchcrows can also hold valuable information-or come by such if paid to retrieve it.  Witchcrows value arcane magic above all else, not simply as practitioners-the birds certainly have their own innate talent for witchcraft-but also as collectors. In exchange for their services or valuable information, witchcrows trade for scrolls, potions, and other lesser magic items. Even if such items go unoffered, an intense covetous streak drives witchcrows to pilfer these things if they sense them among a bargainer's possessions. Often, they single out arcane casters as targets for thievery, closing on casters from a distance with their &lt;i&gt;vanish&lt;/i&gt; ability and executing flyby attacks to snatch away any baubles they desire. They carry such loot back to their nests to proudly share stories of their daring raids under the preening adulation of their peers. Prolonged spellcasting (casting spells with a casting time greater than 1 round) often attracts witchcrows in the area. They stalk spellcasters in groups, watching for opportunities to steal from them.  &lt;b&gt;&lt;/p&gt;&lt;p&gt;Ecology&lt;/b&gt;&lt;/p&gt;&lt;p&gt;  Legends claim the first witchcrows spawned in the Dimension of Dreams-hatched from corrupted eggs nurtured by night hags and released onto other planes to carry out misdeeds. Whether this tale is true or not, these birds often keep company with hags. They sometimes treat with more powerful magical beings as messengers, spies, or informants, traveling in groups for mutual protection. Each covey or murder also follows a migratory pattern, moving between sites of power and areas of unusual magic.  Greater witchcrows not only hoard arcane items, but also are dependent on them for reproduction, siphoning away subtle emanations of magical power to aid their gestation process. The likelihood of an egg hatching into a greater witchcrow increases in direct correlation to the time it spends in close proximity to such items. As a result, female witchcrows are much more active in stealing arcane objects for their nests and aggressively fend off rivals to retain any treasure in their possession. Witchcrows can lay a clutch of up to five eggs every year and remain fertile throughout their entire adult lifespan-approximately 20 to 30 years.  As a greater witchcrow nears the end of its life, it experiences an unusual phenomenon called the Dreaming, in which it enters a fugue state lasting nearly a week. During this time, it molts and meditates as it comes to terms with the end of its life and attempts to pinpoint its final resting place. Usually, this is a place it particularly enjoyed in the past. Once the bird determines the location and fixates on it, the remaining members of its group invoke their apportation to send it there as its life's reward. Thereafter, the others argue and bicker over any magic items left behind by the elder witchcrow.  &lt;b&gt;&lt;/p&gt;&lt;p&gt;Habitat &amp; Society&lt;/b&gt;&lt;/p&gt;&lt;p&gt;  Witchcrows have an affinity for colder climes, and often masquerade as normal crows living in the fields and forests near the civilized settlements of other creatures. They particularly seek out magical societies where they can gain greater access to arcane items. On Golarion, this makes witchcrows most prevalent in Irrisen, where they've developed a terrible reputation-enough so that the witches of Irrisen (and the people they rule) both fear and revile the birds, marking them for destruction whenever they find them.  In witchcrow society, greater witchcrows always establish dominance over their lesser kin, rising to lead large congregations of the malicious birds and shepherding them from one habitat to another. Witchcrows always mutually support one another even as they compete for the same resources, following a strict social hierarchy that aggrandizes the most successful thieves among them. Leaders of any given covey collect and dispense the spoils of their activities, assigning arcane treasures to the strongest of their kind during mating season. Those witchcrows that contribute little to the group's success often find themselves with empty nests during these gatherings-or cast out of the flock entirely.&lt;/p&gt;&lt;/h4&gt;&lt;/div&gt;</t>
  </si>
  <si>
    <t>Llama</t>
  </si>
  <si>
    <t>bite +1 (1d6+1)</t>
  </si>
  <si>
    <t>spit (+1 ranged touch)</t>
  </si>
  <si>
    <t>Str 12, Dex 13, Con 15, Int 2, Wis 12, Cha 9</t>
  </si>
  <si>
    <t>Acrobatics +5 (+9 when jumping)</t>
  </si>
  <si>
    <t xml:space="preserve"> cold or temperate hills or mountains</t>
  </si>
  <si>
    <t>solitary, pair, or herd (3-15)</t>
  </si>
  <si>
    <t>This shaggy, hoofed quadruped sports an elongated neck and large, crooked teeth.</t>
  </si>
  <si>
    <t>Animal Archive</t>
  </si>
  <si>
    <t>Spit (Ex) Once per hour, a llama can regurgitate the contents of its stomach, spitting the foul material at a single target within 10 feet. The target must succeed at a DC 12 Fortitude save or be sickened for 1d4 rounds. The save DC is Constitution-based.</t>
  </si>
  <si>
    <t>Perhaps llamas' most distinctive feature is their long necks. Rival males violently bump their necks against one another during fights for dominance among the herd, but overall these social animals are remarkably tame.  Llama Companions  Starting Statistics: Size Small; Speed 40 ft.; AC +1 natural armor; Attack bite (1d4); Ability Scores Str 11, Dex 16, Con 12, Int 2, Wis 13, Cha 9; Special Qualities low-light vision.  4th-Level Advancement: Size Medium; Attack bite (1d6); Ability Scores Str +4, Dex -2, Con +4.</t>
  </si>
  <si>
    <t>&lt;link rel="stylesheet"href="PF.css"&gt;&lt;div&gt;&lt;h2&gt;Llama&lt;/h2&gt;&lt;h3&gt;&lt;i&gt;This shaggy, hoofed quadruped sports an elongated neck and large, crooked teeth.&lt;/i&gt;&lt;/h3&gt;&lt;br&gt;&lt;/div&gt;&lt;div class="heading"&gt;&lt;p class="alignleft"&gt;Llama&lt;/p&gt;&lt;p class="alignright"&gt;CR 1/2&lt;/p&gt;&lt;div style="clear: both;"&gt;&lt;/div&gt;&lt;/div&gt;&lt;div&gt;&lt;h5&gt;&lt;b&gt;XP &lt;/b&gt;200&lt;/h5&gt;&lt;h5&gt;N Medium animal &lt;/h5&gt;&lt;h5&gt;&lt;b&gt;Init &lt;/b&gt;+1; &lt;b&gt;Senses &lt;/b&gt;low-light vision; Perception +1&lt;/h5&gt;&lt;/div&gt;&lt;hr/&gt;&lt;div&gt;&lt;h5&gt;&lt;b&gt;DEFENSE&lt;/b&gt;&lt;/h5&gt;&lt;/div&gt;&lt;hr/&gt;&lt;div&gt;&lt;h5&gt;&lt;b&gt;AC &lt;/b&gt;11, touch 11, flat-footed 10 (+1 Dex)&lt;/h5&gt;&lt;h5&gt;&lt;b&gt;hp &lt;/b&gt;6 (1d8+2)&lt;/h5&gt;&lt;h5&gt;&lt;b&gt;Fort &lt;/b&gt;+4, &lt;b&gt;Ref &lt;/b&gt;+3, &lt;b&gt;Will &lt;/b&gt;+1&lt;/h5&gt;&lt;/div&gt;&lt;hr/&gt;&lt;div&gt;&lt;h5&gt;&lt;b&gt;OFFENSE&lt;/b&gt;&lt;/h5&gt;&lt;/div&gt;&lt;hr/&gt;&lt;div&gt;&lt;h5&gt;&lt;b&gt;Spd &lt;/b&gt;40 ft.&lt;/h5&gt;&lt;h5&gt;&lt;b&gt;Melee &lt;/b&gt;bite +1 (1d6+1)&lt;/h5&gt;&lt;h5&gt;&lt;b&gt;Space &lt;/b&gt;5 ft.; &lt;b&gt;Reach &lt;/b&gt;5 ft.&lt;/h5&gt;&lt;h5&gt;&lt;b&gt;Special Attacks &lt;/b&gt;spit (+1 ranged touch)&lt;/h5&gt;&lt;/div&gt;&lt;hr/&gt;&lt;div&gt;&lt;h5&gt;&lt;b&gt;STATISTICS&lt;/b&gt;&lt;/h5&gt;&lt;/div&gt;&lt;hr/&gt;&lt;div&gt;&lt;h5&gt;&lt;b&gt;Str &lt;/b&gt;12, &lt;b&gt;Dex &lt;/b&gt;13, &lt;b&gt;Con &lt;/b&gt;15, &lt;b&gt;Int &lt;/b&gt; 2, &lt;b&gt;Wis &lt;/b&gt;12, &lt;b&gt;Cha &lt;/b&gt;9&lt;/h5&gt;&lt;h5&gt;&lt;b&gt;Base Atk &lt;/b&gt;+0; &lt;b&gt;CMB &lt;/b&gt;+1; &lt;b&gt;CMD &lt;/b&gt;12 (16 vs. trip)&lt;/h5&gt;&lt;h5&gt;&lt;b&gt;Feats &lt;/b&gt;Endurance&lt;/h5&gt;&lt;h5&gt;&lt;b&gt;Skills &lt;/b&gt;Acrobatics +5 (+9 when jumping); &lt;b&gt;Racial Modifiers &lt;/b&gt;+4 Acrobatics when jumping&lt;/h5&gt;&lt;/div&gt;&lt;hr/&gt;&lt;div&gt;&lt;h5&gt;&lt;b&gt;ECOLOGY&lt;/b&gt;&lt;/h5&gt;&lt;/div&gt;&lt;hr/&gt;&lt;div&gt;&lt;h5&gt;&lt;b&gt;Environment &lt;/b&gt; cold or temperate hills or mountains&lt;/h5&gt;&lt;h5&gt;&lt;b&gt;Organization &lt;/b&gt;solitary, pair, or herd (3-15)&lt;/h5&gt;&lt;h5&gt;&lt;b&gt;Treasure &lt;/b&gt;none&lt;/h5&gt;&lt;/div&gt;&lt;hr/&gt;&lt;div&gt;&lt;h5&gt;&lt;b&gt;SPECIAL ABILITIES&lt;/b&gt;&lt;/h5&gt;&lt;/div&gt;&lt;hr/&gt;&lt;div&gt;&lt;/h5&gt;&lt;h5&gt;&lt;b&gt;Spit (Ex)&lt;/b&gt; Once per hour, a llama can regurgitate the contents of its stomach, spitting the foul material at a single target within 10 feet. The target must succeed at a DC 12 Fortitude save or be sickened for 1d4 rounds. The save DC is Constitution-based.&lt;/h5&gt;&lt;/div&gt;&lt;br&gt;&lt;div&gt;&lt;h4&gt;&lt;p&gt;&lt;p&gt;Perhaps llamas' most distinctive feature is their long necks. Rival males violently bump their necks against one another during fights for dominance among the herd, but overall these social animals are remarkably tame.  &lt;br&gt;&lt;b&gt;Llama Companions&lt;/b&gt;&lt;br&gt;  &lt;b&gt;Starting Statistics&lt;/b&gt;: &lt;b&gt;Size&lt;/b&gt; Small; &lt;b&gt;Speed&lt;/b&gt; 40 ft.; &lt;b&gt;AC&lt;/b&gt; +1 natural armor; &lt;b&gt;Attack&lt;/b&gt; bite (1d4); &lt;b&gt;Ability Scores&lt;/b&gt; Str 11, Dex 16, Con 12, Int 2, Wis 13, Cha 9; &lt;b&gt;Special Qualities&lt;/b&gt; low-light vision.  &lt;b&gt;4th-Level Advancement&lt;/b&gt;: &lt;b&gt;Size&lt;/b&gt; Medium; &lt;b&gt;Attack&lt;/b&gt; bite (1d6); &lt;b&gt;Ability Scores&lt;/b&gt; Str +4, Dex -2, Con +4.&lt;/p&gt;&lt;/h4&gt;&lt;/div&gt;</t>
  </si>
  <si>
    <t>gore +6 (1d8+4), 2 hooves +1 (1d6+2)</t>
  </si>
  <si>
    <t>powerful charge (gore, 2d8+6)</t>
  </si>
  <si>
    <t>Str 19, Dex 15, Con 18, Int 2, Wis 14, Cha 7</t>
  </si>
  <si>
    <t>A slightly goofy, bent-nosed face does little to detract from the imposing height and bulk of this ungulate.</t>
  </si>
  <si>
    <t>Their daunting height and bulk, combined with the intimidating antlers of the males, means that moose are rarely threatened by natural predators, and when cornered by hunters they are truly a force to be reckoned with.  Moose Companions  Starting Statistics: Size Medium; Speed 40 ft.; AC +2 natural armor; Attack gore (1d6), 2 hooves (1d3); Ability Scores Str 12, Dex 15, Con 14, Int 2, Wis 13, Cha 7; Special Qualities low-light vision.  7th-Level Advancement: Size Large; AC +3 natural armor; Attack gore (1d8), 2 hooves (1d4); Ability Scores Str +6, Dex -2, Con +4; Special Attacks powerful charge.</t>
  </si>
  <si>
    <t>&lt;link rel="stylesheet"href="PF.css"&gt;&lt;div&gt;&lt;h2&gt;Moose&lt;/h2&gt;&lt;h3&gt;&lt;i&gt;A slightly goofy, bent-nosed face does little to detract from the imposing height and bulk of this ungulate.&lt;/i&gt;&lt;/h3&gt;&lt;br&gt;&lt;/div&gt;&lt;div class="heading"&gt;&lt;p class="alignleft"&gt;Moose&lt;/p&gt;&lt;p class="alignright"&gt;CR 3&lt;/p&gt;&lt;div style="clear: both;"&gt;&lt;/div&gt;&lt;/div&gt;&lt;div&gt;&lt;h5&gt;&lt;b&gt;XP &lt;/b&gt;800&lt;/h5&gt;&lt;h5&gt;N Large animal &lt;/h5&gt;&lt;h5&gt;&lt;b&gt;Init &lt;/b&gt;+2; &lt;b&gt;Senses &lt;/b&gt;low-light vision, scent; Perception +9&lt;/h5&gt;&lt;/div&gt;&lt;hr/&gt;&lt;div&gt;&lt;h5&gt;&lt;b&gt;DEFENSE&lt;/b&gt;&lt;/h5&gt;&lt;/div&gt;&lt;hr/&gt;&lt;div&gt;&lt;h5&gt;&lt;b&gt;AC &lt;/b&gt;14, touch 11, flat-footed 12 (+2 Dex, +3 natural, -1 size)&lt;/h5&gt;&lt;h5&gt;&lt;b&gt;hp &lt;/b&gt;34 (4d8+16)&lt;/h5&gt;&lt;h5&gt;&lt;b&gt;Fort &lt;/b&gt;+8, &lt;b&gt;Ref &lt;/b&gt;+6, &lt;b&gt;Will &lt;/b&gt;+3&lt;/h5&gt;&lt;/div&gt;&lt;hr/&gt;&lt;div&gt;&lt;h5&gt;&lt;b&gt;OFFENSE&lt;/b&gt;&lt;/h5&gt;&lt;/div&gt;&lt;hr/&gt;&lt;div&gt;&lt;h5&gt;&lt;b&gt;Spd &lt;/b&gt;40 ft.&lt;/h5&gt;&lt;h5&gt;&lt;b&gt;Melee &lt;/b&gt;gore +6 (1d8+4), 2 hooves +1 (1d6+2)&lt;/h5&gt;&lt;h5&gt;&lt;b&gt;Space &lt;/b&gt;10 ft.; &lt;b&gt;Reach &lt;/b&gt;5 ft.&lt;/h5&gt;&lt;h5&gt;&lt;b&gt;Special Attacks &lt;/b&gt;powerful charge (gore, 2d8+6)&lt;/h5&gt;&lt;/div&gt;&lt;hr/&gt;&lt;div&gt;&lt;h5&gt;&lt;b&gt;STATISTICS&lt;/b&gt;&lt;/h5&gt;&lt;/div&gt;&lt;hr/&gt;&lt;div&gt;&lt;h5&gt;&lt;b&gt;Str &lt;/b&gt;19, &lt;b&gt;Dex &lt;/b&gt;15, &lt;b&gt;Con &lt;/b&gt;18, &lt;b&gt;Int &lt;/b&gt; 2, &lt;b&gt;Wis &lt;/b&gt;14, &lt;b&gt;Cha &lt;/b&gt;7&lt;/h5&gt;&lt;h5&gt;&lt;b&gt;Base Atk &lt;/b&gt;+3; &lt;b&gt;CMB &lt;/b&gt;+8; &lt;b&gt;CMD &lt;/b&gt;20 (24 vs. trip)&lt;/h5&gt;&lt;h5&gt;&lt;b&gt;Feats &lt;/b&gt;Endurance, Run&lt;/h5&gt;&lt;h5&gt;&lt;b&gt;Skills &lt;/b&gt;Perception +9&lt;/h5&gt;&lt;/div&gt;&lt;hr/&gt;&lt;div&gt;&lt;h5&gt;&lt;b&gt;ECOLOGY&lt;/b&gt;&lt;/h5&gt;&lt;/div&gt;&lt;hr/&gt;&lt;div&gt;&lt;h5&gt;&lt;b&gt;Environment &lt;/b&gt; cold forests&lt;/h5&gt;&lt;h5&gt;&lt;b&gt;Organization &lt;/b&gt;solitary or pair&lt;/h5&gt;&lt;h5&gt;&lt;b&gt;Treasure &lt;/b&gt;none&lt;/h5&gt;&lt;/div&gt;&lt;br&gt;&lt;div&gt;&lt;h4&gt;&lt;p&gt;&lt;p&gt;Their daunting height and bulk, combined with the intimidating antlers of the males, means that moose are rarely threatened by natural predators, and when cornered by hunters they are truly a force to be reckoned with.  &lt;br&gt;&lt;b&gt;Moose Companions&lt;/b&gt;&lt;br&gt;  &lt;b&gt;Starting Statistics&lt;/b&gt;: &lt;b&gt;Size&lt;/b&gt; Medium; &lt;b&gt;Speed&lt;/b&gt; 40 ft.; &lt;b&gt;AC&lt;/b&gt; +2 natural armor; &lt;b&gt;Attack&lt;/b&gt; gore (1d6), 2 hooves (1d3); &lt;b&gt;Ability Scores&lt;/b&gt; Str 12, Dex 15, Con 14, Int 2, Wis 13, Cha 7; &lt;b&gt;Special Qualities&lt;/b&gt; low-light vision.  &lt;b&gt;7th-Level Advancement&lt;/b&gt;: &lt;b&gt;Size&lt;/b&gt; Large; &lt;b&gt;AC&lt;/b&gt; +3 natural armor; &lt;b&gt;Attack&lt;/b&gt; gore (1d8), 2 hooves (1d4); &lt;b&gt;Ability Scores&lt;/b&gt; Str +6, Dex -2, Con +4; &lt;b&gt;Special &lt;b&gt;Attack&lt;/b&gt;s&lt;/b&gt; powerful charge.&lt;/p&gt;&lt;/h4&gt;&lt;/div&gt;</t>
  </si>
  <si>
    <t>Panda</t>
  </si>
  <si>
    <t>bite +5 (1d6+6), 2 claws +5 (1d3+3)</t>
  </si>
  <si>
    <t>Str 17, Dex 10, Con 15, Int 2, Wis 11, Cha 14</t>
  </si>
  <si>
    <t>Climb +11, Perception +7, Survival +1</t>
  </si>
  <si>
    <t xml:space="preserve"> temperate or warm jungles</t>
  </si>
  <si>
    <t>This black-and-white-furred bear is about as long in the body as an average human-but much rounder.</t>
  </si>
  <si>
    <t>Powerful Bite (Ex) A panda applies twice its Strength bonus to bite damage.</t>
  </si>
  <si>
    <t>Pandas spend most of their lives alone, avoiding even other pandas except during mating season. They are excellent climbers, with front paws configured much like humans' opposable thumbs to help them grip bamboo stalks and tree branches. Bamboo shoots make up almost their entire diet, although pandas are technically omnivorous. In part because of the low nutritional value of bamboo, pandas lack the energy for aggression, and avoid danger wherever possible.  Panda Companions  Starting Statistics: Size Small; Speed 30 ft.; AC +2 natural armor; Attack bite (1d4), 2 claws (1d3); Ability Scores Str 13, Dex 12, Con 14, Int 2, Wis 13, Cha 9; Special Qualities low-light vision.  7th-Level Advancement: Size Medium; AC +3 natural armor; Attack bite (1d6), 2 claws (1d4); Ability Scores Str +4, Dex -2, Con +4; Special Attacks powerful bite.</t>
  </si>
  <si>
    <t>&lt;link rel="stylesheet"href="PF.css"&gt;&lt;div&gt;&lt;h2&gt;Panda&lt;/h2&gt;&lt;h3&gt;&lt;i&gt;This black-and-white-furred bear is about as long in the body as an average human-but much rounder.&lt;/i&gt;&lt;/h3&gt;&lt;br&gt;&lt;/div&gt;&lt;div class="heading"&gt;&lt;p class="alignleft"&gt;Panda&lt;/p&gt;&lt;p class="alignright"&gt;CR 2&lt;/p&gt;&lt;div style="clear: both;"&gt;&lt;/div&gt;&lt;/div&gt;&lt;div&gt;&lt;h5&gt;&lt;b&gt;XP &lt;/b&gt;600&lt;/h5&gt;&lt;h5&gt;N Medium animal &lt;/h5&gt;&lt;h5&gt;&lt;b&gt;Init &lt;/b&gt;+0; &lt;b&gt;Senses &lt;/b&gt;low-light vision; Perception +7&lt;/h5&gt;&lt;/div&gt;&lt;hr/&gt;&lt;div&gt;&lt;h5&gt;&lt;b&gt;DEFENSE&lt;/b&gt;&lt;/h5&gt;&lt;/div&gt;&lt;hr/&gt;&lt;div&gt;&lt;h5&gt;&lt;b&gt;AC &lt;/b&gt;13, touch 10, flat-footed 13 (+3 natural)&lt;/h5&gt;&lt;h5&gt;&lt;b&gt;hp &lt;/b&gt;19 (3d8+6)&lt;/h5&gt;&lt;h5&gt;&lt;b&gt;Fort &lt;/b&gt;+5, &lt;b&gt;Ref &lt;/b&gt;+3, &lt;b&gt;Will &lt;/b&gt;+1&lt;/h5&gt;&lt;/div&gt;&lt;hr/&gt;&lt;div&gt;&lt;h5&gt;&lt;b&gt;OFFENSE&lt;/b&gt;&lt;/h5&gt;&lt;/div&gt;&lt;hr/&gt;&lt;div&gt;&lt;h5&gt;&lt;b&gt;Spd &lt;/b&gt;30 ft.&lt;/h5&gt;&lt;h5&gt;&lt;b&gt;Melee &lt;/b&gt;bite +5 (1d6+6), 2 claws +5 (1d3+3)&lt;/h5&gt;&lt;h5&gt;&lt;b&gt;Space &lt;/b&gt;5 ft.; &lt;b&gt;Reach &lt;/b&gt;5 ft.&lt;/h5&gt;&lt;/div&gt;&lt;hr/&gt;&lt;div&gt;&lt;h5&gt;&lt;b&gt;STATISTICS&lt;/b&gt;&lt;/h5&gt;&lt;/div&gt;&lt;hr/&gt;&lt;div&gt;&lt;h5&gt;&lt;b&gt;Str &lt;/b&gt;17, &lt;b&gt;Dex &lt;/b&gt;10, &lt;b&gt;Con &lt;/b&gt;15, &lt;b&gt;Int &lt;/b&gt; 2, &lt;b&gt;Wis &lt;/b&gt;11, &lt;b&gt;Cha &lt;/b&gt;14&lt;/h5&gt;&lt;h5&gt;&lt;b&gt;Base Atk &lt;/b&gt;+2; &lt;b&gt;CMB &lt;/b&gt;+5; &lt;b&gt;CMD &lt;/b&gt;15 (19 vs. trip)&lt;/h5&gt;&lt;h5&gt;&lt;b&gt;Feats &lt;/b&gt;Endurance, Skill Focus (Perception)&lt;/h5&gt;&lt;h5&gt;&lt;b&gt;Skills &lt;/b&gt;Climb +11, Perception +7, Survival +1; &lt;b&gt;Racial Modifiers &lt;/b&gt;+4 Climb&lt;/h5&gt;&lt;h5&gt;&lt;b&gt;SQ &lt;/b&gt;powerful bite&lt;/h5&gt;&lt;/div&gt;&lt;hr/&gt;&lt;div&gt;&lt;h5&gt;&lt;b&gt;ECOLOGY&lt;/b&gt;&lt;/h5&gt;&lt;/div&gt;&lt;hr/&gt;&lt;div&gt;&lt;h5&gt;&lt;b&gt;Environment &lt;/b&gt; temperate or warm jungles&lt;/h5&gt;&lt;h5&gt;&lt;b&gt;Organization &lt;/b&gt;solitary or pair&lt;/h5&gt;&lt;h5&gt;&lt;b&gt;Treasure &lt;/b&gt;none&lt;/h5&gt;&lt;/div&gt;&lt;hr/&gt;&lt;div&gt;&lt;h5&gt;&lt;b&gt;SPECIAL ABILITIES&lt;/b&gt;&lt;/h5&gt;&lt;/div&gt;&lt;hr/&gt;&lt;div&gt;&lt;/h5&gt;&lt;h5&gt;&lt;b&gt;Powerful Bite (Ex)&lt;/b&gt; A panda applies twice its Strength bonus to bite damage.&lt;/h5&gt;&lt;/div&gt;&lt;br&gt;&lt;div&gt;&lt;h4&gt;&lt;p&gt;&lt;p&gt;Pandas spend most of their lives alone, avoiding even other pandas except during mating season. They are excellent climbers, with front paws configured much like humans' opposable thumbs to help them grip bamboo stalks and tree branches. Bamboo shoots make up almost their entire diet, although pandas are technically omnivorous. In part because of the low nutritional value of bamboo, pandas lack the energy for aggression, and avoid danger wherever possible.  &lt;br&gt;&lt;b&gt;Panda Companions&lt;/b&gt;&lt;br&gt;  &lt;b&gt;Starting Statistics&lt;/b&gt;: &lt;b&gt;Size&lt;/b&gt; Small; &lt;b&gt;Speed&lt;/b&gt; 30 ft.; &lt;b&gt;AC&lt;/b&gt; +2 natural armor; &lt;b&gt;Attack&lt;/b&gt; bite (1d4), 2 claws (1d3); &lt;b&gt;Ability Scores&lt;/b&gt; Str 13, Dex 12, Con 14, Int 2, Wis 13, Cha 9; &lt;b&gt;Special Qualities&lt;/b&gt; low-light vision.  &lt;b&gt;7th-Level Advancement&lt;/b&gt;: &lt;b&gt;Size&lt;/b&gt; Medium; &lt;b&gt;AC&lt;/b&gt; +3 natural armor; &lt;b&gt;Attack&lt;/b&gt; bite (1d6), 2 claws (1d4); &lt;b&gt;Ability Scores&lt;/b&gt; Str +4, Dex -2, Con +4; &lt;b&gt;Special &lt;b&gt;Attack&lt;/b&gt;s&lt;/b&gt; powerful bite.&lt;/p&gt;&lt;/h4&gt;&lt;/div&gt;</t>
  </si>
  <si>
    <t>Armadillo</t>
  </si>
  <si>
    <t>scent; Perception +8</t>
  </si>
  <si>
    <t>30 ft., burrow 5 ft.</t>
  </si>
  <si>
    <t>claw +0 (1d2-3)</t>
  </si>
  <si>
    <t>Str 4, Dex 15, Con 11, Int 2, Wis 12, Cha 9</t>
  </si>
  <si>
    <t>Perception +8, Swim +1</t>
  </si>
  <si>
    <t>This round, dust-colored creature's snout pokes out of its bony armor shell.</t>
  </si>
  <si>
    <t>Natural Diver (Ex) Armadillos can hold their breath underwater for up to 6 minutes. Their dense armor naturally causes them to sink; they can inflate their stomachs to counter this, accounting for their racial bonus on Swim checks.  Protective Ball (Ex) Some armadillos can roll up into a ball, increasing their natural armor bonus to +3 but decreasing their speed to 0.</t>
  </si>
  <si>
    <t>These squat-bodied mammals are easily recognizable thanks to their distinctive leathery shell, which provides them with natural protection against numerous dangers and predators in their native environs. Armadillos have very poor eyesight, perceiving the world largely through scent and touch. They are exceptional diggers, and burrow both to find food and to make their dens. When an armadillo goes underwater, it swallows air to increase its buoyancy, inflating its stomach up to twice its normal size so it won't sink. These stats represent an average armadillo, which is 2-1/2 feet long and weighs roughly 10 pounds, but other breeds can range from 6 inches to up to 5 feet long, and weigh up to 130 pounds in the case of giant armadillos.</t>
  </si>
  <si>
    <t>&lt;link rel="stylesheet"href="PF.css"&gt;&lt;div&gt;&lt;h2&gt;Familiar, Armadillo&lt;/h2&gt;&lt;h3&gt;&lt;i&gt;This round, dust-colored creature's snout pokes out of its bony armor shell.&lt;/i&gt;&lt;/h3&gt;&lt;br&gt;&lt;/div&gt;&lt;div class="heading"&gt;&lt;p class="alignleft"&gt;Armadillo&lt;/p&gt;&lt;p class="alignright"&gt;CR 1/4&lt;/p&gt;&lt;div style="clear: both;"&gt;&lt;/div&gt;&lt;/div&gt;&lt;div&gt;&lt;h5&gt;&lt;b&gt;XP &lt;/b&gt;100&lt;/h5&gt;&lt;h5&gt;N Tiny animal &lt;/h5&gt;&lt;h5&gt;&lt;b&gt;Init &lt;/b&gt;+2; &lt;b&gt;Senses &lt;/b&gt;scent; Perception +8&lt;/h5&gt;&lt;/div&gt;&lt;hr/&gt;&lt;div&gt;&lt;h5&gt;&lt;b&gt;DEFENSE&lt;/b&gt;&lt;/h5&gt;&lt;/div&gt;&lt;hr/&gt;&lt;div&gt;&lt;h5&gt;&lt;b&gt;AC &lt;/b&gt;16, touch 14, flat-footed 14 (+2 Dex, +2 natural, +2 size)&lt;/h5&gt;&lt;h5&gt;&lt;b&gt;hp &lt;/b&gt;4 (1d8)&lt;/h5&gt;&lt;h5&gt;&lt;b&gt;Fort &lt;/b&gt;+2, &lt;b&gt;Ref &lt;/b&gt;+4, &lt;b&gt;Will &lt;/b&gt;+1&lt;/h5&gt;&lt;/div&gt;&lt;hr/&gt;&lt;div&gt;&lt;h5&gt;&lt;b&gt;OFFENSE&lt;/b&gt;&lt;/h5&gt;&lt;/div&gt;&lt;hr/&gt;&lt;div&gt;&lt;h5&gt;&lt;b&gt;Spd &lt;/b&gt;30 ft., burrow 5 ft.&lt;/h5&gt;&lt;h5&gt;&lt;b&gt;Melee &lt;/b&gt;claw +0 (1d2-3)&lt;/h5&gt;&lt;h5&gt;&lt;b&gt;Space &lt;/b&gt;2-1/2 ft.; &lt;b&gt;Reach &lt;/b&gt;0 ft.&lt;/h5&gt;&lt;/div&gt;&lt;hr/&gt;&lt;div&gt;&lt;h5&gt;&lt;b&gt;STATISTICS&lt;/b&gt;&lt;/h5&gt;&lt;/div&gt;&lt;hr/&gt;&lt;div&gt;&lt;h5&gt;&lt;b&gt;Str &lt;/b&gt;4, &lt;b&gt;Dex &lt;/b&gt;15, &lt;b&gt;Con &lt;/b&gt;11, &lt;b&gt;Int &lt;/b&gt; 2, &lt;b&gt;Wis &lt;/b&gt;12, &lt;b&gt;Cha &lt;/b&gt;9&lt;/h5&gt;&lt;h5&gt;&lt;b&gt;Base Atk &lt;/b&gt;+0; &lt;b&gt;CMB &lt;/b&gt;+0; &lt;b&gt;CMD &lt;/b&gt;7 (11 vs. trip)&lt;/h5&gt;&lt;h5&gt;&lt;b&gt;Feats &lt;/b&gt;Skill Focus (Perception)&lt;/h5&gt;&lt;h5&gt;&lt;b&gt;Skills &lt;/b&gt;Perception +8, Swim +1; &lt;b&gt;Racial Modifiers &lt;/b&gt;+4 Swim&lt;/h5&gt;&lt;/div&gt;&lt;hr/&gt;&lt;div&gt;&lt;h5&gt;&lt;b&gt;ECOLOGY&lt;/b&gt;&lt;/h5&gt;&lt;/div&gt;&lt;hr/&gt;&lt;div&gt;&lt;h5&gt;&lt;b&gt;Environment &lt;/b&gt; temperate or warm plains&lt;/h5&gt;&lt;h5&gt;&lt;b&gt;Organization &lt;/b&gt;solitary&lt;/h5&gt;&lt;h5&gt;&lt;b&gt;Treasure &lt;/b&gt;none&lt;/h5&gt;&lt;/div&gt;&lt;hr/&gt;&lt;div&gt;&lt;h5&gt;&lt;b&gt;SPECIAL ABILITIES&lt;/b&gt;&lt;/h5&gt;&lt;/div&gt;&lt;hr/&gt;&lt;div&gt;&lt;/h5&gt;&lt;h5&gt;&lt;b&gt;Natural Diver (Ex)&lt;/b&gt; Armadillos can hold their breath underwater for up to 6 minutes. Their dense armor naturally causes them to sink; they can inflate their stomachs to counter this, accounting for their racial bonus on Swim checks.  &lt;/h5&gt;&lt;h5&gt;&lt;b&gt;Protective Ball (Ex)&lt;/b&gt; Some armadillos can roll up into a ball, increasing their natural armor bonus to +3 but decreasing their speed to 0.&lt;/h5&gt;&lt;/div&gt;&lt;br&gt;&lt;div&gt;&lt;h4&gt;&lt;p&gt;&lt;p&gt;These squat-bodied mammals are easily recognizable thanks to their distinctive leathery shell, which provides them with natural protection against numerous dangers and predators in their native environs. Armadillos have very poor eyesight, perceiving the world largely through scent and touch. They are exceptional diggers, and burrow both to find food and to make their dens. When an armadillo goes underwater, it swallows air to increase its buoyancy, inflating its stomach up to twice its normal size so it won't sink.&lt;/p&gt;&lt;p&gt;These stats represent an average armadillo, which is 2-1/2 feet long and weighs roughly 10 pounds, but other breeds can range from 6 inches to up to 5 feet long, and weigh up to 130 pounds in the case of giant armadillos.&lt;/p&gt;&lt;/h4&gt;&lt;/div&gt;</t>
  </si>
  <si>
    <t>Rabbit</t>
  </si>
  <si>
    <t xml:space="preserve"> cold forests or plains</t>
  </si>
  <si>
    <t>This small, furry creature has long ears and oversized feet.</t>
  </si>
  <si>
    <t>Rabbits are burrowing herbivores with short tails, long ears for sensing predators, and powerful hind legs that allow them to leap quickly to safety in an emergency. They are frequently confused with rodents, but can be distinguished thanks to their two sets of incisor teeth, which are positioned one behind the other. An average rabbit is between 8 and 20 inches long and weighs 1 to 4 pounds.</t>
  </si>
  <si>
    <t>&lt;link rel="stylesheet"href="PF.css"&gt;&lt;div&gt;&lt;h2&gt;Familiar, Rabbit&lt;/h2&gt;&lt;h3&gt;&lt;i&gt;This small, furry creature has long ears and oversized feet.&lt;/i&gt;&lt;/h3&gt;&lt;br&gt;&lt;/div&gt;&lt;div class="heading"&gt;&lt;p class="alignleft"&gt;Rabbit&lt;/p&gt;&lt;p class="alignright"&gt;CR 1/6&lt;/p&gt;&lt;div style="clear: both;"&gt;&lt;/div&gt;&lt;/div&gt;&lt;div&gt;&lt;h5&gt;&lt;b&gt;XP &lt;/b&gt;65&lt;/h5&gt;&lt;h5&gt;N Tiny animal &lt;/h5&gt;&lt;h5&gt;&lt;b&gt;Init &lt;/b&gt;+3; &lt;b&gt;Senses &lt;/b&gt;low-light vision; Perception +1&lt;/h5&gt;&lt;/div&gt;&lt;hr/&gt;&lt;div&gt;&lt;h5&gt;&lt;b&gt;DEFENSE&lt;/b&gt;&lt;/h5&gt;&lt;/div&gt;&lt;hr/&gt;&lt;div&gt;&lt;h5&gt;&lt;b&gt;AC &lt;/b&gt;15, touch 15, flat-footed 12 (+3 Dex, +2 size)&lt;/h5&gt;&lt;h5&gt;&lt;b&gt;hp &lt;/b&gt;3 (1d8-1)&lt;/h5&gt;&lt;h5&gt;&lt;b&gt;Fort &lt;/b&gt;+1, &lt;b&gt;Ref &lt;/b&gt;+5, &lt;b&gt;Will &lt;/b&gt;+1&lt;/h5&gt;&lt;/div&gt;&lt;hr/&gt;&lt;div&gt;&lt;h5&gt;&lt;b&gt;OFFENSE&lt;/b&gt;&lt;/h5&gt;&lt;/div&gt;&lt;hr/&gt;&lt;div&gt;&lt;h5&gt;&lt;b&gt;Spd &lt;/b&gt;50 ft.&lt;/h5&gt;&lt;h5&gt;&lt;b&gt;Melee &lt;/b&gt;bite -2 (1d3-4)&lt;/h5&gt;&lt;h5&gt;&lt;b&gt;Space &lt;/b&gt;2-1/2 ft.; &lt;b&gt;Reach &lt;/b&gt;0 ft.&lt;/h5&gt;&lt;/div&gt;&lt;hr/&gt;&lt;div&gt;&lt;h5&gt;&lt;b&gt;STATISTICS&lt;/b&gt;&lt;/h5&gt;&lt;/div&gt;&lt;hr/&gt;&lt;div&gt;&lt;h5&gt;&lt;b&gt;Str &lt;/b&gt;3, &lt;b&gt;Dex &lt;/b&gt;16, &lt;b&gt;Con &lt;/b&gt;9, &lt;b&gt;Int &lt;/b&gt; 2, &lt;b&gt;Wis &lt;/b&gt;12, &lt;b&gt;Cha &lt;/b&gt;5&lt;/h5&gt;&lt;h5&gt;&lt;b&gt;Base Atk &lt;/b&gt;+0; &lt;b&gt;CMB &lt;/b&gt;+1; &lt;b&gt;CMD &lt;/b&gt;7 (11 vs. trip)&lt;/h5&gt;&lt;h5&gt;&lt;b&gt;Feats &lt;/b&gt;Run&lt;/h5&gt;&lt;h5&gt;&lt;b&gt;Skills &lt;/b&gt;Stealth +15; &lt;b&gt;Racial Modifiers &lt;/b&gt;+8 Acrobatics when jumping&lt;/h5&gt;&lt;/div&gt;&lt;hr/&gt;&lt;div&gt;&lt;h5&gt;&lt;b&gt;ECOLOGY&lt;/b&gt;&lt;/h5&gt;&lt;/div&gt;&lt;hr/&gt;&lt;div&gt;&lt;h5&gt;&lt;b&gt;Environment &lt;/b&gt; cold forests or plains&lt;/h5&gt;&lt;h5&gt;&lt;b&gt;Organization &lt;/b&gt;solitary, pair, or down (3-16)&lt;/h5&gt;&lt;h5&gt;&lt;b&gt;Treasure &lt;/b&gt;none&lt;/h5&gt;&lt;/div&gt;&lt;br&gt;&lt;div&gt;&lt;h4&gt;&lt;p&gt;&lt;p&gt;Rabbits are burrowing herbivores with short tails, long ears for sensing predators, and powerful hind legs that allow them to leap quickly to safety in an emergency. They are frequently confused with rodents, but can be distinguished thanks to their two sets of incisor teeth, which are positioned one behind the other. An average rabbit is between 8 and 20 inches long and weighs 1 to 4 pounds.&lt;/p&gt;&lt;/h4&gt;&lt;/div&gt;</t>
  </si>
  <si>
    <t>Squirrel</t>
  </si>
  <si>
    <t>Fort +1, Ref +6, Will +1</t>
  </si>
  <si>
    <t>bite +8 (1d2-4)</t>
  </si>
  <si>
    <t>Str 2, Dex 19, Con 9, Int 2, Wis 12, Cha 8</t>
  </si>
  <si>
    <t>Acrobatics +6, Climb +16</t>
  </si>
  <si>
    <t>A small, bright-eyed bundle of fur, this woodland creature has a bushy tail as big as the rest of its body.</t>
  </si>
  <si>
    <t>Squirrels are surprisingly wily creatures. When they know they are being watched, they pretend to bury nuts, but instead sneak them into their mouths and take them away to hide elsewhere when no one is watching. They eat most things, occasionally even preying on small snakes and birds. The average squirrel is roughly 1-1/2 feet long and weighs 1 pound.</t>
  </si>
  <si>
    <t>&lt;link rel="stylesheet"href="PF.css"&gt;&lt;div&gt;&lt;h2&gt;Familiar, Squirrel&lt;/h2&gt;&lt;h3&gt;&lt;i&gt;A small, bright-eyed bundle of fur, this woodland creature has a bushy tail as big as the rest of its body.&lt;/i&gt;&lt;/h3&gt;&lt;br&gt;&lt;/div&gt;&lt;div class="heading"&gt;&lt;p class="alignleft"&gt;Squirrel&lt;/p&gt;&lt;p class="alignright"&gt;CR 1/8&lt;/p&gt;&lt;div style="clear: both;"&gt;&lt;/div&gt;&lt;/div&gt;&lt;div&gt;&lt;h5&gt;&lt;b&gt;XP &lt;/b&gt;50&lt;/h5&gt;&lt;h5&gt;N Diminutive animal &lt;/h5&gt;&lt;h5&gt;&lt;b&gt;Init &lt;/b&gt;+4; &lt;b&gt;Senses &lt;/b&gt;low-light vision; Perception +1&lt;/h5&gt;&lt;/div&gt;&lt;hr/&gt;&lt;div&gt;&lt;h5&gt;&lt;b&gt;DEFENSE&lt;/b&gt;&lt;/h5&gt;&lt;/div&gt;&lt;hr/&gt;&lt;div&gt;&lt;h5&gt;&lt;b&gt;AC &lt;/b&gt;18, touch 18, flat-footed 14 (+4 Dex, +4 size)&lt;/h5&gt;&lt;h5&gt;&lt;b&gt;hp &lt;/b&gt;3 (1d8-1)&lt;/h5&gt;&lt;h5&gt;&lt;b&gt;Fort &lt;/b&gt;+1, &lt;b&gt;Ref &lt;/b&gt;+6, &lt;b&gt;Will &lt;/b&gt;+1&lt;/h5&gt;&lt;/div&gt;&lt;hr/&gt;&lt;div&gt;&lt;h5&gt;&lt;b&gt;OFFENSE&lt;/b&gt;&lt;/h5&gt;&lt;/div&gt;&lt;hr/&gt;&lt;div&gt;&lt;h5&gt;&lt;b&gt;Spd &lt;/b&gt;20 ft., climb 20 ft.&lt;/h5&gt;&lt;h5&gt;&lt;b&gt;Melee &lt;/b&gt;bite +8 (1d2-4)&lt;/h5&gt;&lt;h5&gt;&lt;b&gt;Space &lt;/b&gt;1 ft.; &lt;b&gt;Reach &lt;/b&gt;0 ft.&lt;/h5&gt;&lt;/div&gt;&lt;hr/&gt;&lt;div&gt;&lt;h5&gt;&lt;b&gt;STATISTICS&lt;/b&gt;&lt;/h5&gt;&lt;/div&gt;&lt;hr/&gt;&lt;div&gt;&lt;h5&gt;&lt;b&gt;Str &lt;/b&gt;2, &lt;b&gt;Dex &lt;/b&gt;19, &lt;b&gt;Con &lt;/b&gt;9, &lt;b&gt;Int &lt;/b&gt; 2, &lt;b&gt;Wis &lt;/b&gt;12, &lt;b&gt;Cha &lt;/b&gt;8&lt;/h5&gt;&lt;h5&gt;&lt;b&gt;Base Atk &lt;/b&gt;+0; &lt;b&gt;CMB &lt;/b&gt;+0; &lt;b&gt;CMD &lt;/b&gt;6 (10 vs. trip)&lt;/h5&gt;&lt;h5&gt;&lt;b&gt;Feats &lt;/b&gt;Acrobatic&lt;sup&gt;B&lt;/sup&gt;, Weapon Finesse&lt;/h5&gt;&lt;h5&gt;&lt;b&gt;Skills &lt;/b&gt;Acrobatics +6, Climb +16&lt;/h5&gt;&lt;/div&gt;&lt;hr/&gt;&lt;div&gt;&lt;h5&gt;&lt;b&gt;ECOLOGY&lt;/b&gt;&lt;/h5&gt;&lt;/div&gt;&lt;hr/&gt;&lt;div&gt;&lt;h5&gt;&lt;b&gt;Environment &lt;/b&gt; any forests&lt;/h5&gt;&lt;h5&gt;&lt;b&gt;Organization &lt;/b&gt;solitary or pair&lt;/h5&gt;&lt;h5&gt;&lt;b&gt;Treasure &lt;/b&gt;none&lt;/h5&gt;&lt;/div&gt;&lt;br&gt;&lt;div&gt;&lt;h4&gt;&lt;p&gt;&lt;p&gt;Squirrels are surprisingly wily creatures. When they know they are being watched, they pretend to bury nuts, but instead sneak them into their mouths and take them away to hide elsewhere when no one is watching. They eat most things, occasionally even preying on small snakes and birds. The average squirrel is roughly 1-1/2 feet long and weighs 1 pound.&lt;/p&gt;&lt;/h4&gt;&lt;/div&gt;</t>
  </si>
  <si>
    <t>Mask Golem</t>
  </si>
  <si>
    <t>vulnerability to sonic</t>
  </si>
  <si>
    <t>masks of control, swarm form</t>
  </si>
  <si>
    <t>Spell-Like Abilities (CL 4th)  Constant-see invisibility</t>
  </si>
  <si>
    <t>Str 18, Dex 17, Con -, Int 7, Wis 12, Cha 13</t>
  </si>
  <si>
    <t>This creature is made of hundreds of metal masks, welded together to form a roughly humanoid body. The masks are mostly iron, but some-such as the hands, knees, and feet- are made of silver lined with gold. The mask that makes up its head is made of porcelain with gold trim and has a large sapphire set into its brow. At the creature moves, the masks seem to shift and stare.</t>
  </si>
  <si>
    <t>Masks Of The Living God</t>
  </si>
  <si>
    <t>Immunity to Magic (Ex) A mask golem is immune to any spell or spell-like ability that allows spell resistance. In addition, certain spells and effects function differently against the creature, as noted below.  • A shatter spell deals 4d6 points of damage (no save).  • A grease spell prevents the mask golem from using its masks of control ability for the duration of the spell (no save). Masks that are already in place are unaffected.  • A make whole spell heals the golem as normal and automatically restores one of its masks of control if any have been destroyed.  • Any magical attack against a mask golem that deals sonic damage affects the mask golem normally.  Masks of Control (Su): As a standard action, a mask golem can force one of its masks onto a humanoid opponent's face. This ability has a range of 30 feet. Attaching a mask in this way requires a successful combat maneuver check and does not provoke an attack of opportunity. Once in place, the mask has one of two effects.  Obedience: The target must make a DC 13 Will save each round or fall under the mask golem's control for 1 round. This functions as dominate person. The save DC is Charisma-based.  Solitude: The target cannot speak, breathe, or hear while the mask is in place.  The mask can be removed with a successful combat maneuver check against the mask golem's CMD. The mask can also be destroyed, but half of any damage dealt is made to the target instead of the mask. The mask has Hardness 5 and 5 hit points. A mask golem has a number of masks equal to its Hit Dice (usually 4). If removed from a victim, the mask returns to the golem immediately and can be used again.  Destroyed masks are replenished at the rate of 1 per day.  Swarm Form (Ex): Once per day as a standard action, a mask golem can assume the form of a swarm of masks. While in this form, it gains the swarm subtype, a fly speed of 60 feet (average), a swarm attack that deals 1d6 points of damage, and the distraction quality (DC 12). Anyone whotakes damage from the swarm attack can also be attacked with one of the golem's masks of control as a free action (assuming the golem has enough masks available). The swarm is made up of Tiny creatures, but does not gain any additional damage reduction. A mask golem can maintain this form for a number of minutes equal to its Hit Dice. Any damage dealt to the swarm is subtracted from the golem's hit points, as normal.</t>
  </si>
  <si>
    <t>Made up of hundreds of masks, a mask golem is a construct forged by the faithful of Razmir to honor the Living God. These constructs are often placed in their temples or other locations that they wish to protect, such as treasure vaults or private sanctuaries for powerful priests. They spend much of their time completely immobile, only coming to life when their instructions force them to take action. Many acolytes are unaware of their true nature, having spent years viewing them as simple statues.  Mask golems can understand Common, but they cannot speak. While they possess intelligence, they are bound by the orders of their creators and are seldom given free reign when assigned to a task. Rarely, these golems are employed as assassins, sent out to punish or kill those that threaten the church.  While all of the masks that make up the golem's body are copies of the holy symbol of Razmir, they are made of different materials. Most are simple iron, but the masks around the joints are made of silver with gold trim, and the head is made from a specially crafted porcelain mask, set with a sapphire. When a mask golem is destroyed, these valuable masks remain, and are worth 1,000 gp in total. The sapphire is worth 500 gp. A mask golem stands 5 feet tall and weighs 300 pounds.  Construction A mask golem's body is made from hundreds of iron masks, as well as a few that are plated in silver and trimmed with gold, worth a total of 2,000 gp. In addition, the crafter must place a sapphire worth 500 gp into the golem's forehead to complete its creation.  Mask Golem CL 9th; Price 22,500 gp Constr uctio n Requirements Craft Construct, dominate person, see invisibility, telekinesis, creator must be caster level 9th; Skill Craft (sculptures) DC 16; Cost 12,500 gp</t>
  </si>
  <si>
    <t>&lt;link rel="stylesheet"href="PF.css"&gt;&lt;div&gt;&lt;h2&gt;Golem, Mask&lt;/h2&gt;&lt;h3&gt;&lt;i&gt;This creature is made of hundreds of metal masks, welded together to form a roughly humanoid body. The masks are mostly iron, but some-such as the hands, knees, and feet- are made of silver lined with gold. The mask that makes up its head is made of porcelain with gold trim and has a large sapphire set into its brow. At the creature moves, the masks seem to shift and stare.&lt;/i&gt;&lt;/h3&gt;&lt;br&gt;&lt;/div&gt;&lt;div class="heading"&gt;&lt;p class="alignleft"&gt;Mask Golem&lt;/p&gt;&lt;p class="alignright"&gt;CR 4&lt;/p&gt;&lt;div style="clear: both;"&gt;&lt;/div&gt;&lt;/div&gt;&lt;div&gt;&lt;h5&gt;&lt;b&gt;XP &lt;/b&gt;1,200&lt;/h5&gt;&lt;h5&gt;N Medium construct &lt;/h5&gt;&lt;h5&gt;&lt;b&gt;Init &lt;/b&gt;+7; &lt;b&gt;Senses &lt;/b&gt;darkvision 60 ft., low-light vision; Perception +5&lt;/h5&gt;&lt;/div&gt;&lt;hr/&gt;&lt;div&gt;&lt;h5&gt;&lt;b&gt;DEFENSE&lt;/b&gt;&lt;/h5&gt;&lt;/div&gt;&lt;hr/&gt;&lt;div&gt;&lt;h5&gt;&lt;b&gt;AC &lt;/b&gt;17, touch 13, flat-footed 14 (+3 Dex, +4 natural)&lt;/h5&gt;&lt;h5&gt;&lt;b&gt;hp &lt;/b&gt;42 (4d10+20)&lt;/h5&gt;&lt;h5&gt;&lt;b&gt;Fort &lt;/b&gt;+1, &lt;b&gt;Ref &lt;/b&gt;+6, &lt;b&gt;Will &lt;/b&gt;+2&lt;/h5&gt;&lt;h5&gt;&lt;b&gt;DR &lt;/b&gt;5/bludgeoning; &lt;b&gt;Immune &lt;/b&gt;construct traits, magic&lt;/h5&gt;&lt;h5&gt;&lt;b&gt;Weaknesses &lt;/b&gt;vulnerability to sonic&lt;/h5&gt;&lt;/div&gt;&lt;hr/&gt;&lt;div&gt;&lt;h5&gt;&lt;b&gt;OFFENSE&lt;/b&gt;&lt;/h5&gt;&lt;/div&gt;&lt;hr/&gt;&lt;div&gt;&lt;h5&gt;&lt;b&gt;Spd &lt;/b&gt;40 ft.&lt;/h5&gt;&lt;h5&gt;&lt;b&gt;Melee &lt;/b&gt;2 slams +8 (1d8+4)&lt;/h5&gt;&lt;h5&gt;&lt;b&gt;Space &lt;/b&gt;5 ft.; &lt;b&gt;Reach &lt;/b&gt;5 ft.&lt;/h5&gt;&lt;h5&gt;&lt;b&gt;Special Attacks &lt;/b&gt;masks of control, swarm form&lt;/h5&gt;&lt;h5&gt;&lt;b&gt;Spell-Like Abilities&lt;/b&gt; (CL 4th)&lt;/br&gt;Constant&amp;mdash;&lt;i&gt;see invisibility&lt;/i&gt;&lt;/h5&gt;&lt;/h5&gt;&lt;/div&gt;&lt;hr/&gt;&lt;div&gt;&lt;h5&gt;&lt;b&gt;TACTICS&lt;/b&gt;&lt;/h5&gt;&lt;/div&gt;&lt;hr/&gt;&lt;div&gt;&lt;h5&gt;&lt;b&gt;During Combat &lt;/b&gt;A mask golem attempts to control any powerful melee combatant that moves to threaten it using its mask of obedience ability. Against ranged opponents, it uses its mask of solitude. If these do not work, it relies on its slam attacks instead.&lt;/h5&gt;&lt;h5&gt;&lt;b&gt;Morale &lt;/b&gt;A mask golem fights to defend the area it has been built to protect, even if this results in its destruction.&lt;/h5&gt;&lt;/div&gt;&lt;hr/&gt;&lt;div&gt;&lt;h5&gt;&lt;b&gt;STATISTICS&lt;/b&gt;&lt;/h5&gt;&lt;/div&gt;&lt;hr/&gt;&lt;div&gt;&lt;h5&gt;&lt;b&gt;Str &lt;/b&gt;18, &lt;b&gt;Dex &lt;/b&gt;17, &lt;b&gt;Con &lt;/b&gt;-, &lt;b&gt;Int &lt;/b&gt; 7, &lt;b&gt;Wis &lt;/b&gt;12, &lt;b&gt;Cha &lt;/b&gt;13&lt;/h5&gt;&lt;h5&gt;&lt;b&gt;Base Atk &lt;/b&gt;+4; &lt;b&gt;CMB &lt;/b&gt;+8; &lt;b&gt;CMD &lt;/b&gt;21&lt;/h5&gt;&lt;h5&gt;&lt;b&gt;Feats &lt;/b&gt;Improved Initiative, Lightning Reflexes&lt;/h5&gt;&lt;h5&gt;&lt;b&gt;Skills &lt;/b&gt;Perception +5&lt;/h5&gt;&lt;/div&gt;&lt;hr/&gt;&lt;div&gt;&lt;h5&gt;&lt;b&gt;ECOLOGY&lt;/b&gt;&lt;/h5&gt;&lt;/div&gt;&lt;hr/&gt;&lt;div&gt;&lt;h5&gt;&lt;b&gt;Environment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ABILITIES&lt;/b&gt;&lt;/h5&gt;&lt;/div&gt;&lt;hr/&gt;&lt;div&gt;&lt;h5&gt;&lt;b&gt;Immunity to Magic (Ex)&lt;/b&gt; A mask golem is immune to any spell or spell-like ability that allows spell resistance. In addition, certain spells and effects function differently against the creature, as noted below.  &lt;ul&gt;&lt;li&gt; A &lt;i&gt;shatter&lt;/i&gt; spell deals 4d6 points of damage (no save).  &lt;li&gt; A &lt;i&gt;grease&lt;/i&gt; spell prevents the mask golem from using its masks of control ability for the duration of the spell (no save). Masks that are already in place are unaffected.  &lt;li&gt; A &lt;i&gt;make whole&lt;/i&gt; spell heals the golem as normal and automatically restores one of its masks of control if any have been destroyed.  &lt;li&gt; Any magical attack against a mask golem that deals sonic damage affects the mask golem normally.  &lt;/h5&gt;&lt;h5&gt;&lt;b&gt;Masks of Control (Su)&lt;/b&gt;: As a standard action, a mask golem can force one of its masks onto a humanoid opponent's face. This ability has a range of 30 feet. Attaching a mask in this way requires a successful combat maneuver check and does not provoke an attack of opportunity. Once in place, the mask has one of two effects.  &lt;i&gt;Obedience&lt;/i&gt;: The target must make a DC 13 Will save each round or fall under the mask golem's control for 1 round. This functions as &lt;i&gt;dominate person&lt;/i&gt;. The save DC is Charisma-based.  &lt;i&gt;Solitude&lt;/i&gt;: The target cannot speak, breathe, or hear while the mask is in place.  The mask can be removed with a successful combat maneuver check against the mask golem's CMD. The mask can also be destroyed, but half of any damage dealt is made to the target instead of the mask. The mask has Hardness 5 and 5 hit points. A mask golem has a number of masks equal to its Hit Dice (usually 4). If removed from a victim, the mask returns to the golem immediately and can be used again.  Destroyed masks are replenished at the rate of 1 per day.  &lt;/h5&gt;&lt;h5&gt;&lt;b&gt;Swarm Form (Ex)&lt;/b&gt;: Once per day as a standard action, a mask golem can assume the form of a swarm of masks. While in this form, it gains the swarm subtype, a fly speed of 60 feet (average), a swarm attack that deals 1d6 points of damage, and the distraction quality (DC 12). Anyone whotakes damage from the swarm attack can also be attacked with one of the golem's masks of control as a free action (assuming the golem has enough masks available). The swarm is made up of Tiny creatures, but does not gain any additional damage reduction. A mask golem can maintain this form for a number of minutes equal to its Hit Dice. Any damage dealt to the swarm is subtracted from the golem's hit points, as normal.&lt;/ul&gt;&lt;/h5&gt;&lt;/div&gt;&lt;br&gt;&lt;div&gt;&lt;h4&gt;&lt;p&gt;&lt;p&gt;Made up of hundreds of masks, a mask golem is a construct forged by the faithful of Razmir to honor the Living God. These constructs are often placed in their temples or other locations that they wish to protect, such as treasure vaults or private sanctuaries for powerful priests. They spend much of their time completely immobile, only coming to life when their instructions force them to take action. Many acolytes are unaware of their true nature, having spent years viewing them as simple statues.&lt;/p&gt;&lt;p&gt;Mask golems can understand Common, but they cannot speak. While they possess intelligence, they are bound by the orders of their creators and are seldom given free reign when assigned to a task. Rarely, these golems are employed as assassins, sent out to punish or kill those that threaten the church.&lt;/p&gt;&lt;p&gt;While all of the masks that make up the golem's body are copies of the holy symbol of Razmir, they are made of different materials. Most are simple iron, but the masks around the joints are made of silver with gold trim, and the head is made from a specially crafted porcelain mask, set with a sapphire. When a mask golem is destroyed, these valuable masks remain, and are worth 1,000 gp in total. The sapphire is worth 500 gp. A mask golem stands 5 feet tall and weighs 300 pounds.&lt;/p&gt;&lt;p&gt;&lt;br&gt;&lt;b&gt;Construction&lt;/b&gt;&lt;br&gt; A mask golem's body is made from hundreds of iron masks, as well as a few that are plated in silver and trimmed with gold, worth a total of 2,000 gp. In addition, the crafter must place a sapphire worth 500 gp into the golem's forehead to complete its creation.&lt;/p&gt;&lt;p&gt;Mask Golem &lt;br&gt;&lt;b&gt;CL&lt;/b&gt; 9th; &lt;b&gt;Price&lt;/b&gt; 22,500 gp &lt;/h5&gt;&lt;h5&gt;&lt;b&gt;Constr uctio n Requirements &lt;/b&gt;Craft Construct, &lt;i&gt;dominate person&lt;/i&gt;, &lt;i&gt;see invisibility&lt;/i&gt;, &lt;i&gt;telekinesis&lt;/i&gt;, creator must be caster level 9th; &lt;b&gt;Skill&lt;/b&gt; Craft (sculptures) DC 16; &lt;b&gt;Cost&lt;/b&gt; 12,500 gp&lt;/p&gt;&lt;/h4&gt;&lt;/div&gt;</t>
  </si>
  <si>
    <t>A mask golem attempts to control any powerful melee combatant that moves to threaten it using its mask of obedience ability. Against ranged opponents, it uses its mask of solitude. If these do not work, it relies on its slam attacks instead.</t>
  </si>
  <si>
    <t>A mask golem fights to defend the area it has been built to protect, even if this results in its destruction.</t>
  </si>
  <si>
    <t>Fast Zombie</t>
  </si>
  <si>
    <t>2 slams +4 (1d6+4)</t>
  </si>
  <si>
    <t>quick strikes</t>
  </si>
  <si>
    <t>Str 17, Dex 14, Con -, Int -, Wis 10, Cha 10</t>
  </si>
  <si>
    <t>This walking corpse wears only a few soiled rags, its flesh rotting off its bones as it stumbles forward with unnatural quickness, arms outstretched.</t>
  </si>
  <si>
    <t>Quick Strikes (Ex) Whenever a fast zombie takes a full-attack action, it can make one additional slam attack at its highest base attack bonus.</t>
  </si>
  <si>
    <t>Unlike the standard, plodding zombie, a fast zombie moves with a supernatural quickness.</t>
  </si>
  <si>
    <t>&lt;link rel="stylesheet"href="PF.css"&gt;&lt;div&gt;&lt;h2&gt;Zombie, Fast&lt;/h2&gt;&lt;h3&gt;&lt;i&gt;This walking corpse wears only a few soiled rags, its flesh rotting off its bones as it stumbles forward with unnatural quickness, arms outstretched.&lt;/i&gt;&lt;/h3&gt;&lt;br&gt;&lt;/div&gt;&lt;div class="heading"&gt;&lt;p class="alignleft"&gt;Fast Zombie&lt;/p&gt;&lt;p class="alignright"&gt;CR 1/2&lt;/p&gt;&lt;div style="clear: both;"&gt;&lt;/div&gt;&lt;/div&gt;&lt;div&gt;&lt;h5&gt;&lt;b&gt;XP &lt;/b&gt;200&lt;/h5&gt;&lt;h5&gt;NE Medium undead &lt;/h5&gt;&lt;h5&gt;&lt;b&gt;Init &lt;/b&gt;+0; &lt;b&gt;Senses &lt;/b&gt;darkvision 60 ft.; Perception +0&lt;/h5&gt;&lt;/div&gt;&lt;hr/&gt;&lt;div&gt;&lt;h5&gt;&lt;b&gt;DEFENSE&lt;/b&gt;&lt;/h5&gt;&lt;/div&gt;&lt;hr/&gt;&lt;div&gt;&lt;h5&gt;&lt;b&gt;AC &lt;/b&gt;14, touch 10, flat-footed 12 (+2 Dex, +2 natural)&lt;/h5&gt;&lt;h5&gt;&lt;b&gt;hp &lt;/b&gt;12 (2d8+3)&lt;/h5&gt;&lt;h5&gt;&lt;b&gt;Fort &lt;/b&gt;+0, &lt;b&gt;Ref &lt;/b&gt;+2, &lt;b&gt;Will &lt;/b&gt;+3&lt;/h5&gt;&lt;h5&gt;&lt;b&gt;Immune &lt;/b&gt;undead traits&lt;/h5&gt;&lt;/div&gt;&lt;hr/&gt;&lt;div&gt;&lt;h5&gt;&lt;b&gt;OFFENSE&lt;/b&gt;&lt;/h5&gt;&lt;/div&gt;&lt;hr/&gt;&lt;div&gt;&lt;h5&gt;&lt;b&gt;Spd &lt;/b&gt;40 ft.&lt;/h5&gt;&lt;h5&gt;&lt;b&gt;Melee &lt;/b&gt;2 slams +4 (1d6+4)&lt;/h5&gt;&lt;h5&gt;&lt;b&gt;Space &lt;/b&gt;5 ft.; &lt;b&gt;Reach &lt;/b&gt;5 ft.&lt;/h5&gt;&lt;h5&gt;&lt;b&gt;Special Attacks &lt;/b&gt;quick strikes&lt;/h5&gt;&lt;/div&gt;&lt;hr/&gt;&lt;div&gt;&lt;h5&gt;&lt;b&gt;STATISTICS&lt;/b&gt;&lt;/h5&gt;&lt;/div&gt;&lt;hr/&gt;&lt;div&gt;&lt;h5&gt;&lt;b&gt;Str &lt;/b&gt;17, &lt;b&gt;Dex &lt;/b&gt;14, &lt;b&gt;Con &lt;/b&gt;-, &lt;b&gt;Int &lt;/b&gt; -, &lt;b&gt;Wis &lt;/b&gt;10, &lt;b&gt;Cha &lt;/b&gt;10&lt;/h5&gt;&lt;h5&gt;&lt;b&gt;Base Atk &lt;/b&gt;+1; &lt;b&gt;CMB &lt;/b&gt;+4; &lt;b&gt;CMD &lt;/b&gt;16&lt;/h5&gt;&lt;h5&gt;&lt;b&gt;Feats &lt;/b&gt;Toughness&lt;sup&gt;B&lt;/sup&gt;&lt;/h5&gt;&lt;/div&gt;&lt;hr/&gt;&lt;div&gt;&lt;h5&gt;&lt;b&gt;ECOLOGY&lt;/b&gt;&lt;/h5&gt;&lt;/div&gt;&lt;hr/&gt;&lt;div&gt;&lt;h5&gt;&lt;b&gt;Environment &lt;/b&gt; any&lt;/h5&gt;&lt;h5&gt;&lt;b&gt;Organization &lt;/b&gt;any&lt;/h5&gt;&lt;h5&gt;&lt;b&gt;Treasure &lt;/b&gt;none&lt;/h5&gt;&lt;/div&gt;&lt;hr/&gt;&lt;div&gt;&lt;h5&gt;&lt;b&gt;SPECIAL ABILITIES&lt;/b&gt;&lt;/h5&gt;&lt;/div&gt;&lt;hr/&gt;&lt;div&gt;&lt;h5&gt;&lt;b&gt;Quick Strikes (Ex)&lt;/b&gt;&lt;/b&gt; Whenever a fast zombie takes a full-attack action, it can make one additional slam attack at its highest base attack bonus.&lt;/h5&gt;&lt;/div&gt;&lt;br&gt;&lt;div&gt;&lt;h4&gt;&lt;p&gt;&lt;p&gt;Unlike the standard, plodding zombie, a fast zombie moves with a supernatural quickness.&lt;/p&gt;&lt;/h4&gt;&lt;/div&gt;</t>
  </si>
  <si>
    <t>Vampire Spawn</t>
  </si>
  <si>
    <t>resurrection vulnerability, vampire weaknesses</t>
  </si>
  <si>
    <t>Courage Heart</t>
  </si>
  <si>
    <t>rebellious aura (60 ft.)</t>
  </si>
  <si>
    <t>(+10 armor, +3 Dex, +7 natural)</t>
  </si>
  <si>
    <t>Fort +18, Ref +18, Will +14</t>
  </si>
  <si>
    <t>acid 20, cold 20, electricity 20, fire 20</t>
  </si>
  <si>
    <t>+3 anarchic morningstar +29/+24/+19/+14 (1d8+11)</t>
  </si>
  <si>
    <t>+1 anarchic dart +26/+21/+16/+11 (1d4+9)</t>
  </si>
  <si>
    <t>bloody rose, favored enemy (evil outsiders +6, humans +2, lawful outsiders +8, undead +4)</t>
  </si>
  <si>
    <t>Spell-Like Abilities (CL 17th; concentration +24)   At Will-aid, chaos hammer, remove fear, holy smite   3/day-cure moderate wounds, darkvision, dimension door, dispel law, magic vestment, magic weapon, neutralize poison, peasant armaments (page 69), protection from arrows, shield other, status   1/day-martyr's last blessing (page 69), mass invisibility, telepathic bond</t>
  </si>
  <si>
    <t>Str 23, Dex 23, Con 22, Int 22, Wis 21, Cha 24</t>
  </si>
  <si>
    <t>Blind-Fight, Dazzling Display, Deflect ArrowsB, Improved Initiative, Improved Iron Will, Iron Will, LookoutB APG, OutflankB APG, Point-Blank Shot, Rapid Shot, Swap PlacesB APG, Vital Strike, Weapon Focus (morningstar)</t>
  </si>
  <si>
    <t>Bluff +19, Climb +23, Handle Animal +29, Heal +20, Intimidate +29, Knowledge (local) +25, Perception +27, Perform (oratory) +19, Ride +13, Sense Motive +27, Spellcraft +25, Stealth +26, Survival +27, Swim +23</t>
  </si>
  <si>
    <t>change shape (owl or mouse), martyr's blood, tactician</t>
  </si>
  <si>
    <t>standard (+4 darkwood breastplate, other treasure)</t>
  </si>
  <si>
    <t>This woman with vaguely half-elven features wears a wooden breastplate and wields a wooden morningstar in one hand. In her other hand she holds a thorny red rose; blood from that hand trickles down her arm.</t>
  </si>
  <si>
    <t>AP 68</t>
  </si>
  <si>
    <t>Bloody Rose (Su) At will as a free action, the herald can create a thorny red rose. She may use this rose as a +1 anarchic dart as if she had the Quick Draw feat. The rose loses all its powers 1 round after it leaves the herald's hand.  Darkwood Breastplate The herald's +4 darkwood breastplate has all the normal properties of darkwood but is as hard and strong as steel (similar to wood created with an ironwood spell).  Favored Enemy (Ex) The herald has the favored enemy ability of a 17th-level ranger.  Imbue with Power (Su) The herald can imbue an ally with a portion of her power. This ability functions like imbue with spell ability, except she may transfer uses of the following spell-like abilities as if they were cleric spells: cure moderate wounds, magic weapon, peasant armaments, protection from arrows, shield other, and status. Using this ability reduces the number of times per day she can use that spell-like ability until she dismisses the transfer or the recipient expends it (for example, if she imbues a target with cure moderate wounds, thereafter she can only use that spell-like ability twice per day).  Martyr's Blood (Su) By marking an ally with her blood, the herald can transfer part of her fast healing ability to that ally. The herald's fast healing decreases by 1 (minimum 0), and the ally gains fast healing 1 for 1 hour. This ability has no effect if the target already has fast healing.  Rebellious Aura (Su) The herald's aura grants allies within 60 feet the effects of good hope and a paladin's aura of courage. The effects of this ability are included in the herald's stat block.  Tactician (Ex) The herald has the tactician ability of a 17th-level cavalier (4/day, one teamwork feat, all allies within 30 feet, 11 rounds). She may use this ability with any of her teamwork feats (Lookout, Outflank, Swap Places).</t>
  </si>
  <si>
    <t>Courage Heart is a weapon against tyranny and a mighty spark that kindles the fires of hope in mortal hearts. Once a mortal ranger in the service of Milani, she was an early champion of Galt's Red Revolution when its purpose was to depose evil Chelish nobles, but when that movement become more about chaos and vengeance, she fought against it instead. Eventually branded a Chelish sympathizer by the Revolutionary Council, she allowed herself to be captured in order to allow her allies to escape. She was executed with a final blade, which trapped her soul within it.  Milani, having spent a century communicating directly with her followers, saw the merits of having a divine champion like other deities, and plucked the woman's soul from the artifact and made her a herald. Now the martyred hero keeps her original name secret so her living relatives in Galt do not become targets by association, and calls herself Courage Heart. Her mission is twofold: to attack the powerful enemies of the church (especially immortal undead who would subjugate the common folk and conjured outsiders used to strike fear into mortal hearts), and to inspire hope among mortals so they can find the strength to turn against tyrants.  As Courage Heart opposes slavery and unjust imprisonment, she has made it her personal crusade to steal all the final blades and free the souls within them. Milani must look at the bigger picture, so the herald has to make progress toward this goal when she can. Courage Heart has been trying to get Pharasma's herald, the Steward of the Skein, to join her cause, as preventing souls from reaching the Boneyard is of interest to the Lady of Graves, but that herald's strange nature and the recent creation of the final blades (relative to the history of civilization) means she has made little headway in establishing that alliance to date.  Ecology  As she has only been immortal for a few decades, Courage Heart still acts and feels like a mortal woman. She loves her homeland, cares deeply for her mortal relatives (most of whom have some elven blood and were alive when she was murdered), and enjoys worldly delights such as music and stories. Though she has an instinctive knowledge of the people and places near her, she has perfect recall of such things in Galt and feels great sorrow when she discovers that a building or person she knew in life has been destroyed or has died. She collects remnants of Galt's history, such as travel journals about its settlements, songs about its people, and sketches of its locations and inhabitants.  Having died for her beliefs holding no expectation of ever returning, Courage Heart considers it an honor to die again and again in her goddess' service, especially if doing so advances the cause or saves mortal lives. The only thing she fears is torture, but she knows her immortal flesh is resistant to punishment and she has magic at her disposal to help her escape almost any confinement.  Though she does not need to eat or drink, she still feels the urge to do so, and favors traditional Galtan food. A priest who calls her and has a Galtan meal ready for her is much more likely to get help than one who offers no such courtesy and expects immediate compliance.  Habitat &amp; Society  Though the herald tries hard to not play favorites, she loves Galt and her extended family, and often checks up on her friends and relatives by lurking in mouse or owl form. Milani's small following and the herald's recent elevation to immortal status means they both are inclined to push the boundaries of what the divine laws allow for direct intervention on Golarion. To bypass these restrictions and watch over her revolution-corrupted homeland, Courage Heart often asks Milani to incarnate her as a mortal ranger (usually of 4th to 7th level) so she can lend a hand where she is needed.  In these incarnations she may be male or female and of nearly any human ethnicity or features, but she generally prefers light armor and wields a morningstar. In this mortal shell, she is more careful with her life-not out of any sense of self-preservation, but because she doesn't want her death to upset anyone she befriends. She prefers to show up in a settlement, deal with a problem, then leave before there are too many questions.  Among the other celestial servitors of Milani, Courage Heart is beloved as a comrade and leader. She often gathers teams of like-minded celestials to ambush and slay devils, undead, and minions of Zon- Kuthon, then retires with these comrades to Milani's realm in Elysium to tell stories of each other's bravery and virtue.</t>
  </si>
  <si>
    <t>&lt;link rel="stylesheet"href="PF.css"&gt;&lt;div&gt;&lt;h2&gt;Courage Heart&lt;/h2&gt;&lt;h3&gt;&lt;i&gt;This woman with vaguely half-elven features wears a wooden breastplate and wields a wooden morningstar in one hand. In her other hand she holds a thorny red rose; blood from that hand trickles down her arm.&lt;/i&gt;&lt;/h3&gt;&lt;br&gt;&lt;/div&gt;&lt;div class="heading"&gt;&lt;p class="alignleft"&gt;Courage Heart&lt;/p&gt;&lt;p class="alignright"&gt;CR 15&lt;/p&gt;&lt;div style="clear: both;"&gt;&lt;/div&gt;&lt;/div&gt;&lt;div&gt;&lt;h5&gt;&lt;b&gt;XP &lt;/b&gt;51,200&lt;/h5&gt;&lt;h5&gt;CG Medium outsider (chaotic, extraplanar, good)&lt;/h5&gt;&lt;h5&gt;&lt;b&gt;Init &lt;/b&gt;+10; &lt;b&gt;Senses &lt;/b&gt;&lt;i&gt;darkvision&lt;/i&gt; 60 ft., low-light vision; Perception +27&lt;/h5&gt;&lt;h5&gt;&lt;b&gt;Aura &lt;/b&gt;rebellious aura (60 ft.)&lt;/h5&gt;&lt;/div&gt;&lt;hr/&gt;&lt;div&gt;&lt;h5&gt;&lt;b&gt;DEFENSE&lt;/b&gt;&lt;/h5&gt;&lt;/div&gt;&lt;hr/&gt;&lt;div&gt;&lt;h5&gt;&lt;b&gt;AC &lt;/b&gt;30, touch 13, flat-footed 27 (+10 armor, +3 Dex, +7 natural)&lt;/h5&gt;&lt;h5&gt;&lt;b&gt;hp &lt;/b&gt;195 (17d10+102); fast healing 10&lt;/h5&gt;&lt;h5&gt;&lt;b&gt;Fort &lt;/b&gt;+18, &lt;b&gt;Ref &lt;/b&gt;+18, &lt;b&gt;Will &lt;/b&gt;+14&lt;/h5&gt;&lt;h5&gt;&lt;b&gt;DR &lt;/b&gt;10/lawful; &lt;b&gt;Immune &lt;/b&gt;fear; &lt;b&gt;Resist &lt;/b&gt;acid 20, cold 20, electricity 20, fire 20&lt;/h5&gt;&lt;/div&gt;&lt;hr/&gt;&lt;div&gt;&lt;h5&gt;&lt;b&gt;OFFENSE&lt;/b&gt;&lt;/h5&gt;&lt;/div&gt;&lt;hr/&gt;&lt;div&gt;&lt;h5&gt;&lt;b&gt;Spd &lt;/b&gt;30 ft., fly 30 ft. (average)&lt;/h5&gt;&lt;h5&gt;&lt;b&gt;Melee &lt;/b&gt;&lt;i&gt;&lt;i&gt;+3 anarchic morningstar&lt;/i&gt;&lt;/i&gt; +29/+24/+19/+14 (1d8+11)&lt;/h5&gt;&lt;h5&gt;&lt;b&gt;Ranged &lt;/b&gt;&lt;i&gt;&lt;i&gt;+1 anarchic dart&lt;/i&gt;&lt;/i&gt; +26/+21/+16/+11 (1d4+9)&lt;/h5&gt;&lt;h5&gt;&lt;b&gt;Space &lt;/b&gt;5 ft.; &lt;b&gt;Reach &lt;/b&gt;5 ft.&lt;/h5&gt;&lt;h5&gt;&lt;b&gt;Special Attacks &lt;/b&gt;bloody rose, favored enemy (evil outsiders +6, humans +2, lawful outsiders +8, undead +4)&lt;/h5&gt;&lt;h5&gt;&lt;b&gt;Spell-Like Abilities&lt;/b&gt; (CL 17th; concentration +24) &lt;/br&gt;At Will&amp;mdash;&lt;i&gt;aid&lt;/i&gt;, &lt;i&gt;chaos hammer&lt;/i&gt;, &lt;i&gt;remove fear&lt;/i&gt;, &lt;i&gt;holy smite&lt;/i&gt; &lt;/br&gt;3/day&amp;mdash;&lt;i&gt;cure moderate wounds&lt;/i&gt;, &lt;i&gt;darkvision&lt;/i&gt;, &lt;i&gt;dimension door&lt;/i&gt;, &lt;i&gt;dispel law&lt;/i&gt;, &lt;i&gt;magic vestment&lt;/i&gt;, &lt;i&gt;magic weapon&lt;/i&gt;, &lt;i&gt;neutralize poison&lt;/i&gt;, &lt;i&gt;peasant armaments&lt;/i&gt; (page 69), &lt;i&gt;protection from arrows&lt;/i&gt;, &lt;i&gt;shield other&lt;/i&gt;, &lt;i&gt;status&lt;/i&gt; &lt;/br&gt;1/day&amp;mdash;&lt;i&gt;martyr's last blessing&lt;/i&gt; (page 69), &lt;i&gt;mass invisibility&lt;/i&gt;, &lt;i&gt;telepathic bond&lt;/i&gt;&lt;/h5&gt;&lt;/h5&gt;&lt;/div&gt;&lt;hr/&gt;&lt;div&gt;&lt;h5&gt;&lt;b&gt;STATISTICS&lt;/b&gt;&lt;/h5&gt;&lt;/div&gt;&lt;hr/&gt;&lt;div&gt;&lt;h5&gt;&lt;b&gt;Str &lt;/b&gt;23, &lt;b&gt;Dex &lt;/b&gt;23, &lt;b&gt;Con &lt;/b&gt;22, &lt;b&gt;Int &lt;/b&gt; 22, &lt;b&gt;Wis &lt;/b&gt;21, &lt;b&gt;Cha &lt;/b&gt;24&lt;/h5&gt;&lt;h5&gt;&lt;b&gt;Base Atk &lt;/b&gt;+17; &lt;b&gt;CMB &lt;/b&gt;+23; &lt;b&gt;CMD &lt;/b&gt;39&lt;/h5&gt;&lt;h5&gt;&lt;b&gt;Feats &lt;/b&gt;Blind-Fight, Dazzling Display, Deflect Arrows&lt;sup&gt;B&lt;/sup&gt;, Improved Initiative, Improved Iron Will, Iron Will, Lookout&lt;sup&gt;B &lt;/sup&gt;&lt;sup&gt;APG&lt;/sup&gt;, Outflank&lt;sup&gt;B &lt;/sup&gt;&lt;sup&gt;APG&lt;/sup&gt;, Point-Blank Shot, Rapid Shot, Swap Places&lt;sup&gt;B &lt;/sup&gt;&lt;sup&gt;APG&lt;/sup&gt;, Vital Strike, Weapon Focus (morningstar)&lt;/h5&gt;&lt;h5&gt;&lt;b&gt;Skills &lt;/b&gt;Bluff +19, Climb +23, Handle Animal +29, Heal +20, Intimidate +29, Knowledge (local) +25, Perception +27, Perform (oratory) +19, Ride +13, Sense Motive +27, Spellcraft +25, Stealth +26, Survival +27, Swim +23&lt;/h5&gt;&lt;h5&gt;&lt;b&gt;Languages &lt;/b&gt;Celestial, Common, Infernal; telepathy 100 ft.&lt;/h5&gt;&lt;h5&gt;&lt;b&gt;SQ &lt;/b&gt;change shape (owl or mouse), martyr's blood, tactician&lt;/h5&gt;&lt;/div&gt;&lt;hr/&gt;&lt;div&gt;&lt;h5&gt;&lt;b&gt;ECOLOGY&lt;/b&gt;&lt;/h5&gt;&lt;/div&gt;&lt;hr/&gt;&lt;div&gt;&lt;h5&gt;&lt;b&gt;Environment &lt;/b&gt; any land (Elysium)&lt;/h5&gt;&lt;h5&gt;&lt;b&gt;Organization &lt;/b&gt;solitary&lt;/h5&gt;&lt;h5&gt;&lt;b&gt;Treasure &lt;/b&gt;standard (&lt;i&gt;+4 darkwood breastplate&lt;/i&gt;, other treasure)&lt;/h5&gt;&lt;/div&gt;&lt;hr/&gt;&lt;div&gt;&lt;h5&gt;&lt;b&gt;SPECIAL ABILITIES&lt;/b&gt;&lt;/h5&gt;&lt;/div&gt;&lt;hr/&gt;&lt;div&gt;&lt;/h5&gt;&lt;h5&gt;&lt;b&gt;Bloody Rose (Su)&lt;/b&gt; At will as a free action, the herald can create a thorny red rose. She may use this rose as a &lt;i&gt;+1 anarchic dart&lt;/i&gt; as if she had the Quick Draw feat. The rose loses all its powers 1 round after it leaves the herald's hand.  &lt;/h5&gt;&lt;h5&gt;&lt;b&gt;Darkwood Breastplate&lt;/b&gt; The herald's &lt;i&gt;+4 darkwood breastplate&lt;/i&gt; has all the normal properties of darkwood but is as hard and strong as steel (similar to wood created with an &lt;i&gt;ironwood&lt;/i&gt; spell).  &lt;/h5&gt;&lt;h5&gt;&lt;b&gt;Favored Enemy (Ex)&lt;/b&gt; The herald has the favored enemy ability of a 17th-level ranger.  &lt;/h5&gt;&lt;h5&gt;&lt;b&gt;Imbue with Power (Su)&lt;/b&gt; The herald can imbue an ally with a portion of her power. This ability functions like &lt;i&gt;imbue with spell ability&lt;/i&gt;, except she may transfer uses of the following spell-like abilities as if they were cleric spells: &lt;i&gt;cure moderate wounds&lt;/i&gt;, &lt;i&gt;magic weapon&lt;/i&gt;, &lt;i&gt;peasant armaments&lt;/i&gt;, &lt;i&gt;protection from arrows&lt;/i&gt;, &lt;i&gt;shield other&lt;/i&gt;, and &lt;i&gt;status&lt;/i&gt;. Using this ability reduces the number of times per day she can use that spell-like ability until she dismisses the transfer or the recipient expends it (for example, if she imbues a target with &lt;i&gt;cure moderate wounds&lt;/i&gt;, thereafter she can only use that spell-like ability twice per day).  &lt;/h5&gt;&lt;h5&gt;&lt;b&gt;Martyr's Blood (Su)&lt;/b&gt; By marking an ally with her blood, the herald can transfer part of her fast healing ability to that ally. The herald's fast healing decreases by 1 (minimum 0), and the ally gains fast healing 1 for 1 hour. This ability has no effect if the target already has fast healing.  &lt;/h5&gt;&lt;h5&gt;&lt;b&gt;Rebellious Aura (Su)&lt;/b&gt; The herald's aura grants allies within 60 feet the effects of &lt;i&gt;good hope&lt;/i&gt; and a paladin's aura of courage. The effects of this ability are included in the herald's stat block.  &lt;/h5&gt;&lt;h5&gt;&lt;b&gt;Tactician (Ex)&lt;/b&gt; The herald has the tactician ability of a 17th-level cavalier (4/day, one teamwork feat, all allies within 30 feet, 11 rounds). She may use this ability with any of her teamwork feats (Lookout, Outflank, Swap Places).&lt;/h5&gt;&lt;/div&gt;&lt;br&gt;&lt;div&gt;&lt;h4&gt;&lt;p&gt;&lt;p&gt;Courage Heart is a weapon against tyranny and a mighty spark that kindles the fires of hope in mortal hearts. Once a mortal ranger in the service of Milani, she was an early champion of Galt's Red Revolution when its purpose was to depose evil Chelish nobles, but when that movement become more about chaos and vengeance, she fought against it instead. Eventually branded a Chelish sympathizer by the Revolutionary Council, she allowed herself to be captured in order to allow her allies to escape. She was executed with a &lt;i&gt;final blade&lt;/i&gt;, which trapped her soul within it.  Milani, having spent a century communicating directly with her followers, saw the merits of having a divine champion like other deities, and plucked the woman's soul from the artifact and made her a herald. Now the martyred hero keeps her original name secret so her living relatives in Galt do not become targets by association, and calls herself Courage Heart. Her mission is twofold: to attack the powerful enemies of the church (especially immortal undead who would subjugate the common folk and conjured outsiders used to strike fear into mortal hearts), and to inspire hope among mortals so they can find the strength to turn against tyrants.  As Courage Heart opposes slavery and unjust imprisonment, she has made it her personal crusade to steal all the &lt;i&gt;final blade&lt;/i&gt;s and free the souls within them. Milani must look at the bigger picture, so the herald has to make progress toward this goal when she can. Courage Heart has been trying to get Pharasma's herald, the Steward of the Skein, to join her cause, as preventing souls from reaching the Boneyard is of interest to the Lady of Graves, but that herald's strange nature and the recent creation of the &lt;i&gt;final blade&lt;/i&gt;s (relative to the history of civilization) means she has made little headway in establishing that alliance to date.  &lt;b&gt;&lt;/p&gt;&lt;p&gt;Ecology&lt;/b&gt;&lt;/p&gt;&lt;p&gt;  As she has only been immortal for a few decades, Courage Heart still acts and feels like a mortal woman. She loves her homeland, cares deeply for her mortal relatives (most of whom have some elven blood and were alive when she was murdered), and enjoys worldly delights such as music and stories. Though she has an instinctive knowledge of the people and places near her, she has perfect recall of such things in Galt and feels great sorrow when she discovers that a building or person she knew in life has been destroyed or has died. She collects remnants of Galt's history, such as travel journals about its settlements, songs about its people, and sketches of its locations and inhabitants.  Having died for her beliefs holding no expectation of ever returning, Courage Heart considers it an honor to die again and again in her goddess' service, especially if doing so advances the cause or saves mortal lives. The only thing she fears is torture, but she knows her immortal flesh is resistant to punishment and she has magic at her disposal to help her escape almost any confinement.  Though she does not need to eat or drink, she still feels the urge to do so, and favors traditional Galtan food. A priest who calls her and has a Galtan meal ready for her is much more likely to get help than one who offers no such courtesy and expects immediate compliance.  &lt;b&gt;&lt;/p&gt;&lt;p&gt;Habitat &amp; Society&lt;/b&gt;&lt;/p&gt;&lt;p&gt;  Though the herald tries hard to not play favorites, she loves Galt and her extended family, and often checks up on her friends and relatives by lurking in mouse or owl form. Milani's small following and the herald's recent elevation to immortal &lt;i&gt;status&lt;/i&gt; means they both are inclined to push the boundaries of what the divine laws allow for direct intervention on Golarion. To bypass these restrictions and watch over her revolution-corrupted homeland, Courage Heart often asks Milani to incarnate her as a mortal ranger (usually of 4th to 7th level) so she can lend a hand where she is needed.  In these incarnations she may be male or female and of nearly any human ethnicity or features, but she generally prefers light armor and wields a morningstar. In this mortal shell, she is more careful with her life-not out of any sense of self-preservation, but because she doesn't want her death to upset anyone she befriends. She prefers to show up in a settlement, deal with a problem, then leave before there are too many questions.  Among the other celestial servitors of Milani, Courage Heart is beloved as a comrade and leader. She often gathers teams of like-minded celestials to ambush and slay devils, undead, and minions of Zon- Kuthon, then retires with these comrades to Milani's realm in Elysium to tell stories of each other's bravery and virtue.&lt;/p&gt;&lt;/h4&gt;&lt;/div&gt;</t>
  </si>
  <si>
    <t>Dawn Piper</t>
  </si>
  <si>
    <t>terrible beauty (30 ft., DC 16)</t>
  </si>
  <si>
    <t>(7d6+21)</t>
  </si>
  <si>
    <t>mwk rapier +8 (1d6+2/18-20)</t>
  </si>
  <si>
    <t>dissonance (every 1d4 rounds, 15-ft. cone, 6d6 sonic damage, Reflex DC 16 half ), elemental font</t>
  </si>
  <si>
    <t>Spell-Like Abilities (CL 7th; concentration +10)  3/day-calm emotions (DC 15), delusional prideUM (DC 14), reckless infatuationUM (DC 16), unadulterated loathingUM (DC 16), unnatural lustUM (DC 15)  1/day-charm monster (DC 17), overwhelming griefUM (DC 17), rage (DC 16)</t>
  </si>
  <si>
    <t>Str 15, Dex 18, Con 16, Int 14, Wis 15, Cha 17</t>
  </si>
  <si>
    <t>Acrobatics +12, Bluff +11, Craft (musical instruments) +6, Diplomacy +10, Knowledge (nature) +10, Knowledge (planes) +8, Perception +11, Perform (wind) +12, Sense Motive +9, Spellcraft +8, Stealth +10, Use Magic Device +13</t>
  </si>
  <si>
    <t>solitary, duet, or choir (3, 5, or 7)</t>
  </si>
  <si>
    <t>standard (mwk rapier, mwk musical instrument, other treasure)</t>
  </si>
  <si>
    <t>Eldritch energy burns within the eyes of this humanoid figure. Strangely colored hair crowns her head like a torch, and gleaming white teeth shine from her grin. The creature cradles a pipe in her long, graceful fingers.</t>
  </si>
  <si>
    <t>Dissonance (Su) Every 1d4 rounds as a standard action, a dawn piper can use a musical instrument to unleash a deadly torrent of sonic vibrations that tears at the very physicality of its enemies. This is similar to a breath weapon that deals 6d6 points of sonic damage in a 15-ft. cone (Reflex DC 16 half ). A dawn piper must be in possession of a musical instrument in order to use this ability. The save DC is Charisma-based.  Elemental Font (Su) A dawn piper can infuse a 40-foot-radius area with the primal qualities of the First World. The creation of an elemental font requires a musical instrument and a musical ritual lasting 8 hours. As long as the piper returns to it every 24 hours, a font can persist forever, but it is destroyed immediately upon the creator's death. A dawn piper can also destroy its own font as a full-round action. The dawn piper gains additional spell-like abilities based on a single element while within range of its elemental font. Dimensional anchor and dimensional lock stop the flow of power, preventing the piper from using the additional spell-like abilities. The save DCs are Charisma-based, and the spell-like abilities are cast at caster level 7th.  Air: 2/day-fly, gust of wind (DC 15), shocking grasp  Earth: 2/day-grease (DC 14), spiked pitAPG (DC 16), stone callAPG  Fire: 2/day-burning hands (DC 14), fireball (DC 16), pyrotechnics (DC 15)  Water: 2/day-aqueous orbAPG (DC 16), hydraulic pushAPG, slipstreamAPG  Terrible Beauty (Su) As a standard action, a dawn piper can surround itself in an intense aura of magnificence that is too potent for non-fey to withstand. Non-fey creatures within a 30-foot radius of the dawn piper must succeed at a DC 16 Will save or be blinded or deafened for 1d4 rounds (the piper's choice, but the effect is consistent for all affected creatures), and take 1 point of bleed damage from their eyes or ears (depending on the specific effect). This aura lasts 1 full round, and a creature that succeeds at its saving throw cannot be affected again for 24 hours. This is a visual or auditory, mind-affecting effect. A dawn piper requires a musical instrument in order to create this aura. The save DC for this ability is Charisma-based.</t>
  </si>
  <si>
    <t>Strange and enigmatic creatures from the First World, dawn pipers are unmistakably humanoid and share some of the same delicate features of half-elves. But dawn pipers' otherworldly nature becomes evident when one looks at the creatures' eyes, which burn with a strange light. Their skin is smooth, free of blemish or body hair, and radiant. Their hair moves constantly, like the flickering flames of a torch in the breeze, and seems to express a seasonal theme in coloration. Their faces are portraits of every emotion that passes through their consciousness; joy, loss, and murder may all dance across their expressions in a matter of moments. Only when a dawn piper is asleep or plays a soothing melody on its pipes does its expression become static and human-and through such songs, dawn pipers' heartbreaking beauty becomes truly evident.  Ecology  Early on in their primordial realm, dawn pipers toyed with emotion and its effects on the mutable nature of the First World. They marveled at how their plane could be transformed by an expression of strong will and passion. Their name allegedly stems from being the "musicians at the dawn of Creation." Yet, coming from the First World, they are soulless creatures and immortal on their home plane. Dawn pipers cannot hold on to their feelings, and with the passage of time their emotions slip away from them like sand through their fingers. Through study and experimentation, dawn pipers devised a means to cheat their own ephemeral nature through music. The pipers associate emotion with melody, and when their passions leave them, they recreate them from memory through their music. While music is an exercise in creativity, it also has elements of structure and pattern, and that is what the pipers retain long after other fleeting experiences fade. This is no small advantage in the highly morphic environment of the First World, allowing them to knead and shape portions of their home through the use of music and emotion. Though the dawn pipers have no strict elemental association, they may also use their music to create an elemental font through which they can channel and shape the energies of the Inner Planes.  Dawn pipers are not wholly flesh and bone, as a raw creative power also infuses them-the source of the burning light that shines out of their eyes. Despite their transitory emotions, there is enough definition imposed upon their existence that they remain subject to physical laws. If killed in the First World, dawn pipers do not truly die but are reborn. The same cannot be said when they expire on other worlds.  Habitat &amp; Society  Dawn pipers have no formal, overarching society of their own, but they sometimes form small partnerships called choirs, which always have a prime number of members. They act as entertainers, advisors, and shapers among the fey of the First World. Outsiders find them easy to dismiss as slaves to the very emotions they conjure, but nothing could be less true. Dawn pipers are usually shrewd and manipulative, and merely play at the role of a manic social gadf ly. It is said that azatas can sometimes reason with them when they meet; otherwise, dawn pipers jockey for power and inf luence with fey beings greater than themselves. Dawn pipers are great proponents of subsuming parts of the Material Plane into the First World, yet few such incursions ever happen because they are reluctant to travel to the Material Plane, where they are mortal, unless on a matter of great importance. They rarely take mortal lovers as such dalliances seldom end happily-though when they do partake in them, there are always new melodies waiting to be improvised by which to remember the forsaken relationships.  Dawn Piper Choirs  A choir of dawn pipers can use their elemental fonts to absorb a part of the Material Plane into the First World by creating a reality siphon. To open a reality siphon, at least three dawn pipers must perform a musical ritual lasting 8 hours. Each piper must have its own elemental font prior to the start of the ritual, and no font can be more than 400 feet from another. At the conclusion of the ritual, the reality siphon appears, creating a 10-foot-radius hemispherical area of twisted reality that functions as an antilife shell (CL 9th). After the ritual is complete, the pipers are free to take other actions until the reality siphon fully manifests. Over the course of 1 week, the reality siphon gradually expands until it encompasses a 400-foot-radius area, at which point everything in the area encompassed by the reality siphon is fully subsumed into the First World. Destroying the elemental fonts sustaining the reality siphon before it fully manifests causes it to implode upon itself, destroying the siphon and preventing it from drawing part of the Material Plane into the First World.  At the GM's discretion, certain more powerful choirs may have additional spell-like abilities, similar to the abilities a hag's coven possesses. They may also have powers related to the alteration of their environment in the First World.</t>
  </si>
  <si>
    <t>&lt;link rel="stylesheet"href="PF.css"&gt;&lt;div&gt;&lt;h2&gt;Dawn Piper&lt;/h2&gt;&lt;h3&gt;&lt;i&gt;Eldritch energy burns within the eyes of this humanoid figure. Strangely colored hair crowns her head like a torch, and gleaming white teeth shine from her grin. The creature cradles a pipe in her long, graceful fingers.&lt;/i&gt;&lt;/h3&gt;&lt;br&gt;&lt;/div&gt;&lt;div class="heading"&gt;&lt;p class="alignleft"&gt;Dawn Piper&lt;/p&gt;&lt;p class="alignright"&gt;CR 5&lt;/p&gt;&lt;div style="clear: both;"&gt;&lt;/div&gt;&lt;/div&gt;&lt;div&gt;&lt;h5&gt;&lt;b&gt;XP &lt;/b&gt;1,600&lt;/h5&gt;&lt;h5&gt;CN Medium fey (extraplanar)&lt;/h5&gt;&lt;h5&gt;&lt;b&gt;Init &lt;/b&gt;+8; &lt;b&gt;Senses &lt;/b&gt;darkvision 60 ft., low-light vision; Perception +11&lt;/h5&gt;&lt;h5&gt;&lt;b&gt;Aura &lt;/b&gt;terrible beauty (30 ft., DC 16)&lt;/h5&gt;&lt;/div&gt;&lt;hr/&gt;&lt;div&gt;&lt;h5&gt;&lt;b&gt;DEFENSE&lt;/b&gt;&lt;/h5&gt;&lt;/div&gt;&lt;hr/&gt;&lt;div&gt;&lt;h5&gt;&lt;b&gt;AC &lt;/b&gt;18, touch 15, flat-footed 13 (+4 Dex, +1 dodge, +3 natural)&lt;/h5&gt;&lt;h5&gt;&lt;b&gt;hp &lt;/b&gt;45 (7d6+21)&lt;/h5&gt;&lt;h5&gt;&lt;b&gt;Fort &lt;/b&gt;+5, &lt;b&gt;Ref &lt;/b&gt;+9, &lt;b&gt;Will &lt;/b&gt;+7&lt;/h5&gt;&lt;h5&gt;&lt;b&gt;DR &lt;/b&gt;5/cold iron; &lt;b&gt;SR &lt;/b&gt;16&lt;/h5&gt;&lt;/div&gt;&lt;hr/&gt;&lt;div&gt;&lt;h5&gt;&lt;b&gt;OFFENSE&lt;/b&gt;&lt;/h5&gt;&lt;/div&gt;&lt;hr/&gt;&lt;div&gt;&lt;h5&gt;&lt;b&gt;Spd &lt;/b&gt;30 ft.&lt;/h5&gt;&lt;h5&gt;&lt;b&gt;Melee &lt;/b&gt;mwk rapier +8 (1d6+2/18-20)&lt;/h5&gt;&lt;h5&gt;&lt;b&gt;Space &lt;/b&gt;5 ft.; &lt;b&gt;Reach &lt;/b&gt;5 ft.&lt;/h5&gt;&lt;h5&gt;&lt;b&gt;Special Attacks &lt;/b&gt;dissonance (every 1d4 rounds, 15-ft. cone, 6d6 sonic damage, Reflex DC 16 half ), elemental font&lt;/h5&gt;&lt;h5&gt;&lt;b&gt;Spell-Like Abilities&lt;/b&gt; (CL 7th; concentration +10) &lt;/br&gt;3/day&amp;mdash;&lt;i&gt;calm emotions&lt;/i&gt; (DC 15), &lt;i&gt;delusional&lt;/i&gt; pride&lt;sup&gt;UM&lt;/sup&gt; (DC 14), &lt;i&gt;reckless&lt;/i&gt; infatuation&lt;sup&gt;UM&lt;/sup&gt; (DC 16), &lt;i&gt;unadulterated&lt;/i&gt; loathing&lt;sup&gt;UM&lt;/sup&gt; (DC 16), &lt;i&gt;unnatural&lt;/i&gt; lust&lt;sup&gt;UM&lt;/sup&gt; (DC 15) &lt;/br&gt;1/day&amp;mdash;&lt;i&gt;charm monster&lt;/i&gt; (DC 17), &lt;i&gt;overwhelming&lt;/i&gt; grief&lt;sup&gt;UM&lt;/sup&gt; (DC 17), &lt;i&gt;rage&lt;/i&gt; (DC 16)&lt;/h5&gt;&lt;/h5&gt;&lt;/div&gt;&lt;hr/&gt;&lt;div&gt;&lt;h5&gt;&lt;b&gt;STATISTICS&lt;/b&gt;&lt;/h5&gt;&lt;/div&gt;&lt;hr/&gt;&lt;div&gt;&lt;h5&gt;&lt;b&gt;Str &lt;/b&gt;15, &lt;b&gt;Dex &lt;/b&gt;18, &lt;b&gt;Con &lt;/b&gt;16, &lt;b&gt;Int &lt;/b&gt; 14, &lt;b&gt;Wis &lt;/b&gt;15, &lt;b&gt;Cha &lt;/b&gt;17&lt;/h5&gt;&lt;h5&gt;&lt;b&gt;Base Atk &lt;/b&gt;+3; &lt;b&gt;CMB &lt;/b&gt;+5; &lt;b&gt;CMD &lt;/b&gt;20&lt;/h5&gt;&lt;h5&gt;&lt;b&gt;Feats &lt;/b&gt;Dodge, Improved Initiative, Mobility, Weapon Finesse&lt;/h5&gt;&lt;h5&gt;&lt;b&gt;Skills &lt;/b&gt;Acrobatics +12, Bluff +11, Craft (musical instruments) +6, Diplomacy +10, Knowledge (nature) +10, Knowledge (planes) +8, Perception +11, Perform (wind) +12, Sense Motive +9, Spellcraft +8, Stealth +10, Use Magic Device +13&lt;/h5&gt;&lt;h5&gt;&lt;b&gt;Languages &lt;/b&gt;Aklo, Common, Sylvan&lt;/h5&gt;&lt;/div&gt;&lt;hr/&gt;&lt;div&gt;&lt;h5&gt;&lt;b&gt;ECOLOGY&lt;/b&gt;&lt;/h5&gt;&lt;/div&gt;&lt;hr/&gt;&lt;div&gt;&lt;h5&gt;&lt;b&gt;Environment &lt;/b&gt; any forest&lt;/h5&gt;&lt;h5&gt;&lt;b&gt;Organization &lt;/b&gt;solitary, duet, or choir (3, 5, or 7)&lt;/h5&gt;&lt;h5&gt;&lt;b&gt;Treasure &lt;/b&gt;standard (mwk rapier, mwk musical instrument, other treasure)&lt;/h5&gt;&lt;/div&gt;&lt;hr/&gt;&lt;div&gt;&lt;h5&gt;&lt;b&gt;SPECIAL ABILITIES&lt;/b&gt;&lt;/h5&gt;&lt;/div&gt;&lt;hr/&gt;&lt;div&gt;&lt;/h5&gt;&lt;h5&gt;&lt;b&gt;Dissonance (Su)&lt;/b&gt; Every 1d4 rounds as a standard action, a dawn piper can use a musical instrument to unleash a deadly torrent of sonic vibrations that tears at the very physicality of its enemies. This is similar to a breath weapon that deals 6d6 points of sonic damage in a 15-ft. cone (Reflex DC 16 half ). A dawn piper must be in possession of a musical instrument in order to use this ability. The save DC is Charisma-based.  &lt;/h5&gt;&lt;h5&gt;&lt;b&gt;Elemental Font (Su)&lt;/b&gt; A dawn piper can infuse a 40-foot-radius area with the primal qualities of the First World. The creation of an elemental font requires a musical instrument and a musical ritual lasting 8 hours. As long as the piper returns to it every 24 hours, a font can persist forever, but it is destroyed immediately upon the creator's death. A dawn piper can also destroy its own font as a full-round action. The dawn piper gains additional spell-like abilities based on a single element while within range of its elemental font. &lt;i&gt;Dimensional anchor&lt;/i&gt; and &lt;i&gt;dimensional lock&lt;/i&gt; stop the flow of power, preventing the piper from using the additional spell-like abilities. The save DCs are Charisma-based, and the spell-like abilities are cast at caster level 7th.  &lt;i&gt;Air&lt;/i&gt;: 2/day-&lt;i&gt;fly&lt;/i&gt;, &lt;i&gt;gust of wind&lt;/i&gt; (DC 15), &lt;i&gt;shocking grasp&lt;/i&gt;  &lt;i&gt;Earth&lt;/i&gt;: 2/day-&lt;i&gt;grease&lt;/i&gt; (DC 14), &lt;i&gt;spiked&lt;/i&gt; pit&lt;sup&gt;APG&lt;/sup&gt; (DC 16), &lt;i&gt;stone&lt;/i&gt; call&lt;sup&gt;APG&lt;/sup&gt;  &lt;i&gt;Fire&lt;/i&gt;: 2/day-&lt;i&gt;burning hands&lt;/i&gt; (DC 14), &lt;i&gt;fireball&lt;/i&gt; (DC 16), &lt;i&gt;pyrotechnics&lt;/i&gt; (DC 15)  &lt;i&gt;Water&lt;/i&gt;: 2/day-&lt;i&gt;aqueous&lt;/i&gt; orb&lt;sup&gt;APG&lt;/sup&gt; (DC 16), &lt;i&gt;hydraulic&lt;/i&gt; push&lt;sup&gt;APG&lt;/sup&gt;, slipstream&lt;sup&gt;APG&lt;/sup&gt;  &lt;/h5&gt;&lt;h5&gt;&lt;b&gt;Terrible Beauty (Su)&lt;/b&gt; As a standard action, a dawn piper can surround itself in an intense aura of magnificence that is too potent for non-fey to withstand. Non-fey creatures within a 30-foot radius of the dawn piper must succeed at a DC 16 Will save or be blinded or deafened for 1d4 rounds (the piper's choice, but the effect is consistent for all affected creatures), and take 1 point of bleed damage from their eyes or ears (depending on the specific effect). This aura lasts 1 full round, and a creature that succeeds at its saving throw cannot be affected again for 24 hours. This is a visual or auditory, mind-affecting effect. A dawn piper requires a musical instrument in order to create this aura. The save DC for this ability is Charisma-based.&lt;/h5&gt;&lt;/div&gt;&lt;br&gt;&lt;div&gt;&lt;h4&gt;&lt;p&gt;&lt;p&gt;Strange and enigmatic creatures from the First World, dawn pipers are unmistakably humanoid and share some of the same delicate features of half-elves. But dawn pipers' otherworldly nature becomes evident when one looks at the creatures' eyes, which burn with a strange light. Their skin is smooth, free of blemish or body hair, and radiant. Their hair moves constantly, like the flickering flames of a torch in the breeze, and seems to express a seasonal theme in coloration. Their faces are portraits of every emotion that passes through their consciousness; joy, loss, and murder may all dance across their expressions in a matter of moments. Only when a dawn piper is asleep or plays a soothing melody on its pipes does its expression become static and human-and through such songs, dawn pipers' heartbreaking beauty becomes truly evident.  &lt;b&gt;&lt;/p&gt;&lt;p&gt;Ecology&lt;/b&gt;&lt;/p&gt;&lt;p&gt;  Early on in their primordial realm, dawn pipers toyed with emotion and its effects on the mutable nature of the First World. They marveled at how their plane could be transformed by an expression of strong will and passion. Their name allegedly stems from being the "musicians at the dawn of Creation." Yet, coming from the First World, they are soulless creatures and immortal on their home plane. Dawn pipers cannot hold on to their feelings, and with the passage of time their emotions slip away from them like sand through their fingers. Through study and experimentation, dawn pipers devised a means to cheat their own ephemeral nature through music. The pipers associate emotion with melody, and when their passions leave them, they recreate them from memory through their music. While music is an exercise in creativity, it also has elements of structure and pattern, and that is what the pipers retain long after other fleeting experiences fade. This is no small advantage in the highly morphic environment of the First World, allowing them to knead and shape portions of their home through the use of music and emotion. Though the dawn pipers have no strict elemental association, they may also use their music to create an elemental font through which they can channel and shape the energies of the Inner Planes.  Dawn pipers are not wholly flesh and bone, as a raw creative power also infuses them-the source of the burning light that shines out of their eyes. Despite their transitory emotions, there is enough definition imposed upon their existence that they remain subject to physical laws. If killed in the First World, dawn pipers do not truly die but are reborn. The same cannot be said when they expire on other worlds.  &lt;b&gt;&lt;/p&gt;&lt;p&gt;Habitat &amp; Society&lt;/b&gt;&lt;/p&gt;&lt;p&gt;  Dawn pipers have no formal, overarching society of their own, but they sometimes form small partnerships called choirs, which always have a prime number of members. They act as entertainers, advisors, and shapers among the fey of the First World. Outsiders find them easy to dismiss as slaves to the very emotions they conjure, but nothing could be less true. Dawn pipers are usually shrewd and manipulative, and merely play at the role of a manic social gadf ly. It is said that azatas can sometimes reason with them when they meet; otherwise, dawn pipers jockey for power and inf luence with fey beings greater than themselves. Dawn pipers are great proponents of subsuming parts of the Material Plane into the First World, yet few such incursions ever happen because they are reluctant to travel to the Material Plane, where they are mortal, unless on a matter of great importance. They rarely take mortal lovers as such dalliances seldom end happily-though when they do partake in them, there are always new melodies waiting to be improvised by which to remember the forsaken relationships.  &lt;b&gt;&lt;/p&gt;&lt;p&gt;Dawn Piper Choirs&lt;/b&gt;&lt;/p&gt;&lt;p&gt;  A choir of dawn pipers can use their elemental fonts to absorb a part of the Material Plane into the First World by creating a reality siphon. To open a reality siphon, at least three dawn pipers must perform a musical ritual lasting 8 hours. Each piper must have its own elemental font prior to the start of the ritual, and no font can be more than 400 feet from another. At the conclusion of the ritual, the reality siphon appears, creating a 10-foot-radius hemispherical area of twisted reality that functions as an &lt;i&gt;antilife shell&lt;/i&gt; (CL 9th). After the ritual is complete, the pipers are free to take other actions until the reality siphon fully manifests. Over the course of 1 week, the reality siphon gradually expands until it encompasses a 400-foot-radius area, at which point everything in the area encompassed by the reality siphon is fully subsumed into the First World. Destroying the elemental fonts sustaining the reality siphon before it fully manifests causes it to implode upon itself, destroying the siphon and preventing it from drawing part of the Material Plane into the First World.  At the GM's discretion, certain more powerful choirs may have additional spell-like abilities, similar to the abilities a hag's coven possesses. They may also have powers related to the alteration of their environment in the First World.&lt;/p&gt;&lt;/h4&gt;&lt;/div&gt;</t>
  </si>
  <si>
    <t>Mirror Man</t>
  </si>
  <si>
    <t>blindsight 60 ft., darkvision 60 ft., low-light vision; Perception +12</t>
  </si>
  <si>
    <t>18, touch 17, flat-footed 11</t>
  </si>
  <si>
    <t>(+6 Dex, +1 dodge, +1 natural)</t>
  </si>
  <si>
    <t>blindness, gaze attacks, illusions of the pattern subschool, construct traits</t>
  </si>
  <si>
    <t>+1 longsword +10/+5 (1d8+4/19-20)</t>
  </si>
  <si>
    <t>dagger +12/+7 (1d4+3/19-20)</t>
  </si>
  <si>
    <t>Spell-Like Abilities (CL 10th; concentration +11)   At Will-detect magic, light</t>
  </si>
  <si>
    <t>Str 16, Dex 23, Con -, Int 15, Wis 15, Cha 12</t>
  </si>
  <si>
    <t>Alertness, Dodge, Quick Draw</t>
  </si>
  <si>
    <t>Knowledge (local) +8, Knowledge (nobility) +8, Linguistics +7, Perception +12, Sense Motive +12, Stealth +10, Survival +5</t>
  </si>
  <si>
    <t>+4 Linguistics, +4 Perception, +4 Sense Motive, +4 Stealth</t>
  </si>
  <si>
    <t>Common (can't speak), Giant (can't speak), Hallit (can't speak), Skald (can't speak); telepathy 100 ft.</t>
  </si>
  <si>
    <t>alert master, mirror sight, scrying focus, soul mirror</t>
  </si>
  <si>
    <t>solitary, pair, or cell (3-7)</t>
  </si>
  <si>
    <t>standard (+1 longsword, daggers [4], other treasure)</t>
  </si>
  <si>
    <t>Tall and lean, this hooded figure resembles a human until the terrible face beneath the cowl is revealed-nothing but a featureless mirror, reflecting a hard, cold world.</t>
  </si>
  <si>
    <t>Alert Master (Su) Three times per day, a mirror man can send a brief message to a creature it is familiar with (typically its master). This effect is similar to the sending spell, but it takes only a standard action, the communication is one way, and the target cannot respond to the sending.  Mirror Sight (Ex) A mirror man has no eyes, but is capable of visually perceiving through the use of blindsight, darkvision, and low-light vision.  Scrying Focus (Su) Mirror men are specifically created to interact with the spell Irriseni mirror sight (Pathfinder Adventure Path #67 73) in special ways. The construct's mirrored face can serve as a known mirror, allowing the caster to see from the perspective of the construct's face with normal sight. The caster may also communicate telepathically with the mirror man. As a swift action, the mirror man can choose to remember and record up to 1 minute of what it sees. This memory is visual only and can be viewed remotely through Irriseni mirror sight or played back across its face. The mirror man can only retain 1 minute of images; when its memory is full, old memories are erased so it can remember new ones. The caster may interact with the mirror man's soul mirror even after the construct body is destroyed as long as the face itself remains unbroken. If the construct has not been destroyed, an opponent must succeed at a sunder attempt targeting the mirrored face to break the mirror. The mirrored face is considered a separate weapon with a hardness of 1 and hit points equal to the mirror man's Hit Dice. If the construct has been destroyed, the mirrored face can be smashed as a standard action.  Soul Mirror (Su) The soul of a mirror man is bound within its mirrored face. As long as the face remains intact, it can be affixed to a new construct body using the same cost to create a new construct. Once a soul is bound to a mirror, the soul continues to learn, and if the mirror is later affixed to a new body, the soul retains any memories from its previous bodies.  Susceptible to Mind-Affecting Effects (Ex) The self-aware and autonomous nature of a mirror man makes it susceptible to mind-affecting effects, despite the fact that it is a construct.</t>
  </si>
  <si>
    <t>At a glance, mirror men are easily mistaken for humans. They are tall, slender, and graceful and mask their true selves in fine hooded cloaks appropriate to Irrisen's eternal winter. Nevertheless, their grace is the product of precision, not elegance, and their hooded garments serve to obscure an inhuman countenance. A mirror man has no eyes, nose, or mouth. Its face is a featureless mirror, affixed atop a lifeless body. Behind this mirror is a vacant hole left behind when the body was prepared for its current use.  Ecology  Mirror men are constructs whose origin is less than a century old, and are typically found in larger Irriseni cities such as Whitethrone and Algidheart. Just as guardian dolls are animated with the souls of children, mirror men get their spark from adults-usually criminals. They are created to be the spies and assassins of the White Witches, and their construct nature makes them utterly loyal to the Jadwiga. Mirror men are cunning, merciless, and determined in the execution of their orders. Underneath their garments they resemble zombies, or even flesh golems. All unnecessary internal organs and fluids have been removed, and what remains is wrapped in cold muscle and skin of a grayish hue that is magically maintained and self-repairing. No eyes remain within their skulls, but the soul trapped within the mirror can sense all movement nearby.  While some golems and constructs are simple replacements for guards and protectors, the mirror men of Irrisen represent a very specific design. They are intended to investigate, spy, and report, and are created with abilities carefully selected to help them fulfill these purposes. Even their ability to magically create light serves to allow the witches to see better while peering through their looking-glass faces. Mirror men are trained to be familiar with nobility of the region, to detect forgeries, and to investigate crimes. There remains a flaw in their creation, however- any caster of Irriseni mirror sight can peer through the face of any mirror man she's familiar with. The White Witches of Irrisen often assume foreigners don't know their secrets, but nothing save tradition prevents an outlander from learning the spell. A mirror man can't attempt to resist an unwanted connection, and its only recourse when used as an ambulatory sensor for someone unauthorized is to cover its face and send a warning to the witch who governs it.  Habitat &amp; Society  For centuries, the Iron Guard observed and recorded events in Whitethrone; its members nominally served the Jadwiga but their true allegiance was to Baba Yaga-a fact that did not go unnoticed by the descendants of the 14 queens. Under Elvanna's reign, the mirror men were created to act as the eyes and ears, not of the Iron Guard, but of the White Witches themselves. For decades, the Jadwiga Elvanna maintained that the role of the mirror men was to provide additional oversight of the kingdom, but with the recent usurpation of Baba Yaga, the mirror men's role as the White Witches' secret police has become evident. Mirror men have broad authority to question, search, and arrest anyone but the Jadwiga themselves. Even with telepathy, mirror men avoid self-expression as much as possible whenever a gesture or pointed finger will suffice. In Whitethrone, it is universally understood when a mirror man jabs a finger at someone, followed by a tap on the open palm of their other hand, it means the citizen should stand still and allow himself to be viewed through the unsettling visage of the mirror man.  There is no love lost between the mirror men and any of Irrisen's monstrous citizens (or the Iron Guard, for that matter). The constructs' presence only fuels an atmosphere of paranoia and distrust as the monsters are left wondering who might be watching them as well as the native Ulfen slaves.  Construction  The creation of a mirror man requires a single living creature (usually human), which is killed during the process. Its manufacture requires costly alchemical reagents and a mirror faceplate crafted specifically for the creature. The creature's soul is bound to the mirror, which prevents it from continuing to the afterlife and protects it from being resurrected or raised from the dead. Most of the original creature's memories are expunged, but mirror men retain many of their originals skills; consequently, the most effective mirror men are former career criminals and foreign spies. The creation process is excruciating to the victim, and creating a mirror man constitutes an evil act.  Mirror Man  CL 11th; Price 24,500 gp  CONSTRUCTION  Requirements Craft Construct, animate dead, cat's grace, geas/quest, Irriseni mirror sight, magic jar, sending, creator must be caster level 11th, soul of a living creature that dies or is slain during the creation process; Skill Craft (sculpture) DC 17 or Heal DC 17; Cost 12,500 gp</t>
  </si>
  <si>
    <t>&lt;link rel="stylesheet"href="PF.css"&gt;&lt;div&gt;&lt;h2&gt;Mirror Man&lt;/h2&gt;&lt;h3&gt;&lt;i&gt;Tall and lean, this hooded figure resembles a human until the terrible face beneath the cowl is revealed-nothing but a featureless mirror, reflecting a hard, cold world.&lt;/i&gt;&lt;/h3&gt;&lt;br&gt;&lt;/div&gt;&lt;div class="heading"&gt;&lt;p class="alignleft"&gt;Mirror Man&lt;/p&gt;&lt;p class="alignright"&gt;CR 5&lt;/p&gt;&lt;div style="clear: both;"&gt;&lt;/div&gt;&lt;/div&gt;&lt;div&gt;&lt;h5&gt;&lt;b&gt;XP &lt;/b&gt;1,600&lt;/h5&gt;&lt;h5&gt;NE Medium construct &lt;/h5&gt;&lt;h5&gt;&lt;b&gt;Init &lt;/b&gt;+6; &lt;b&gt;Senses &lt;/b&gt;blindsight 60 ft., darkvision 60 ft., low-light vision; Perception +12&lt;/h5&gt;&lt;/div&gt;&lt;hr/&gt;&lt;div&gt;&lt;h5&gt;&lt;b&gt;DEFENSE&lt;/b&gt;&lt;/h5&gt;&lt;/div&gt;&lt;hr/&gt;&lt;div&gt;&lt;h5&gt;&lt;b&gt;AC &lt;/b&gt;18, touch 17, flat-footed 11 (+6 Dex, +1 dodge, +1 natural)&lt;/h5&gt;&lt;h5&gt;&lt;b&gt;hp &lt;/b&gt;53 (6d10+20); fast healing 2&lt;/h5&gt;&lt;h5&gt;&lt;b&gt;Fort &lt;/b&gt;+2, &lt;b&gt;Ref &lt;/b&gt;+8, &lt;b&gt;Will &lt;/b&gt;+4&lt;/h5&gt;&lt;h5&gt;&lt;b&gt;DR &lt;/b&gt;5/bludgeoning; &lt;b&gt;Immune &lt;/b&gt;blindness, gaze attacks, illusions of the pattern subschool, construct traits&lt;/h5&gt;&lt;h5&gt;&lt;b&gt;Weaknesses &lt;/b&gt;susceptible to mind-affecting effects&lt;/h5&gt;&lt;/div&gt;&lt;hr/&gt;&lt;div&gt;&lt;h5&gt;&lt;b&gt;OFFENSE&lt;/b&gt;&lt;/h5&gt;&lt;/div&gt;&lt;hr/&gt;&lt;div&gt;&lt;h5&gt;&lt;b&gt;Spd &lt;/b&gt;30 ft.&lt;/h5&gt;&lt;h5&gt;&lt;b&gt;Melee &lt;/b&gt;&lt;i&gt;&lt;i&gt;+1 longsword&lt;/i&gt;&lt;/i&gt; +10/+5 (1d8+4/19-20)&lt;/h5&gt;&lt;h5&gt;&lt;b&gt;Ranged &lt;/b&gt;dagger +12/+7 (1d4+3/19-20)&lt;/h5&gt;&lt;h5&gt;&lt;b&gt;Space &lt;/b&gt;5 ft.; &lt;b&gt;Reach &lt;/b&gt;5 ft.&lt;/h5&gt;&lt;h5&gt;&lt;b&gt;Special Attacks &lt;/b&gt;sneak attack +2d6&lt;/h5&gt;&lt;h5&gt;&lt;b&gt;Spell-Like Abilities&lt;/b&gt; (CL 10th; concentration +11) &lt;/br&gt;At Will&amp;mdash;&lt;i&gt;detect magic&lt;/i&gt;, &lt;i&gt;light&lt;/i&gt;&lt;/h5&gt;&lt;/h5&gt;&lt;/div&gt;&lt;hr/&gt;&lt;div&gt;&lt;h5&gt;&lt;b&gt;STATISTICS&lt;/b&gt;&lt;/h5&gt;&lt;/div&gt;&lt;hr/&gt;&lt;div&gt;&lt;h5&gt;&lt;b&gt;Str &lt;/b&gt;16, &lt;b&gt;Dex &lt;/b&gt;23, &lt;b&gt;Con &lt;/b&gt;-, &lt;b&gt;Int &lt;/b&gt; 15, &lt;b&gt;Wis &lt;/b&gt;15, &lt;b&gt;Cha &lt;/b&gt;12&lt;/h5&gt;&lt;h5&gt;&lt;b&gt;Base Atk &lt;/b&gt;+6; &lt;b&gt;CMB &lt;/b&gt;+9; &lt;b&gt;CMD &lt;/b&gt;26&lt;/h5&gt;&lt;h5&gt;&lt;b&gt;Feats &lt;/b&gt;Alertness, Dodge, Quick Draw&lt;/h5&gt;&lt;h5&gt;&lt;b&gt;Skills &lt;/b&gt;Knowledge (local) +8, Knowledge (nobility) +8, Linguistics +7, Perception +12, Sense Motive +12, Stealth +10, Survival +5; &lt;b&gt;Racial Modifiers &lt;/b&gt;+4 Linguistics, +4 Perception, +4 Sense Motive, +4 Stealth&lt;/h5&gt;&lt;h5&gt;&lt;b&gt;Languages &lt;/b&gt;Common (can't speak), Giant (can't speak), Hallit (can't speak), Skald (can't speak); telepathy 100 ft.&lt;/h5&gt;&lt;h5&gt;&lt;b&gt;SQ &lt;/b&gt;alert master, mirror sight, scrying focus, soul mirror&lt;/h5&gt;&lt;/div&gt;&lt;hr/&gt;&lt;div&gt;&lt;h5&gt;&lt;b&gt;ECOLOGY&lt;/b&gt;&lt;/h5&gt;&lt;/div&gt;&lt;hr/&gt;&lt;div&gt;&lt;h5&gt;&lt;b&gt;Environment &lt;/b&gt; any land&lt;/h5&gt;&lt;h5&gt;&lt;b&gt;Organization &lt;/b&gt;solitary, pair, or cell (3-7)&lt;/h5&gt;&lt;h5&gt;&lt;b&gt;Treasure &lt;/b&gt;standard (&lt;i&gt;+1 longsword&lt;/i&gt;, daggers [4], other treasure)&lt;/h5&gt;&lt;/div&gt;&lt;hr/&gt;&lt;div&gt;&lt;h5&gt;&lt;b&gt;SPECIAL ABILITIES&lt;/b&gt;&lt;/h5&gt;&lt;/div&gt;&lt;hr/&gt;&lt;div&gt;&lt;/h5&gt;&lt;h5&gt;&lt;b&gt;Alert Master (Su)&lt;/b&gt; Three times per day, a mirror man can send a brief message to a creature it is familiar with (typically its master). This effect is similar to the &lt;i&gt;sending&lt;/i&gt; spell, but it takes only a standard action, the communication is one way, and the target cannot respond to the &lt;i&gt;sending&lt;/i&gt;.  &lt;/h5&gt;&lt;h5&gt;&lt;b&gt;Mirror Sight (Ex)&lt;/b&gt; A mirror man has no eyes, but is capable of visually perceiving through the use of blindsight, darkvision, and low-light vision.  &lt;/h5&gt;&lt;h5&gt;&lt;b&gt;Scrying Focus (Su)&lt;/b&gt; Mirror men are specifically created to interact with the spell &lt;i&gt;Irriseni mirror sight&lt;/i&gt; (Pathfinder &lt;i&gt;Adventure Path&lt;/i&gt; #67 73) in special ways. The construct's mirrored face can serve as a known mirror, allowing the caster to see from the perspective of the construct's face with normal sight. The caster may also communicate telepathically with the mirror man. As a swift action, the mirror man can choose to remember and record up to 1 minute of what it sees. This memory is visual only and can be viewed remotely through &lt;i&gt;Irriseni mirror sight&lt;/i&gt; or played back across its face. The mirror man can only retain 1 minute of images; when its memory is full, old memories are erased so it can remember new ones. The caster may interact with the mirror man's soul mirror even after the construct body is destroyed as long as the face itself remains unbroken. If the construct has not been destroyed, an opponent must succeed at a sunder attempt targeting the mirrored face to break the mirror. The mirrored face is considered a separate weapon with a hardness of 1 and hit points equal to the mirror man's Hit Dice. If the construct has been destroyed, the mirrored face can be smashed as a standard action.  &lt;/h5&gt;&lt;h5&gt;&lt;b&gt;Soul Mirror (Su)&lt;/b&gt; The soul of a mirror man is bound within its mirrored face. As long as the face remains intact, it can be affixed to a new construct body using the same cost to create a new construct. Once a soul is bound to a mirror, the soul continues to learn, and if the mirror is later affixed to a new body, the soul retains any memories from its previous bodies.  &lt;/h5&gt;&lt;h5&gt;&lt;b&gt;Susceptible to Mind-Affecting Effects (Ex)&lt;/b&gt; The self-aware and autonomous nature of a mirror man makes it susceptible to mind-affecting effects, despite the fact that it is a construct.&lt;/h5&gt;&lt;/div&gt;&lt;br&gt;&lt;div&gt;&lt;h4&gt;&lt;p&gt;&lt;p&gt;At a glance, mirror men are easily mistaken for humans. They are tall, slender, and graceful and mask their true selves in fine hooded cloaks appropriate to Irrisen's eternal winter. Nevertheless, their grace is the product of precision, not elegance, and their hooded garments serve to obscure an inhuman countenance. A mirror man has no eyes, nose, or mouth. Its face is a featureless mirror, affixed atop a lifeless body. Behind this mirror is a vacant hole left behind when the body was prepared for its current use.  &lt;b&gt;&lt;/p&gt;&lt;p&gt;Ecology&lt;/b&gt;&lt;/p&gt;&lt;p&gt;  Mirror men are constructs whose origin is less than a century old, and are typically found in larger Irriseni cities such as Whitethrone and Algidheart. Just as guardian dolls are animated with the souls of children, mirror men get their spark from adults-usually criminals. They are created to be the spies and assassins of the White Witches, and their construct nature makes them utterly loyal to the Jadwiga. Mirror men are cunning, merciless, and determined in the execution of their orders. Underneath their garments they resemble zombies, or even flesh golems. All unnecessary internal organs and fluids have been removed, and what remains is wrapped in cold muscle and skin of a grayish hue that is magically maintained and self-repairing. No eyes remain within their skulls, but the soul trapped within the mirror can sense all movement nearby.  While some golems and constructs are simple replacements for guards and protectors, the mirror men of Irrisen represent a very specific design. They are intended to investigate, spy, and report, and are created with abilities carefully selected to help them fulfill these purposes. Even their ability to magically create &lt;i&gt;light&lt;/i&gt; serves to allow the witches to see better while peering through their looking-glass faces. Mirror men are trained to be familiar with nobility of the region, to detect forgeries, and to investigate crimes. There remains a flaw in their creation, however- any caster of &lt;i&gt;Irriseni mirror sight&lt;/i&gt; can peer through the face of any mirror man she's familiar with. The White Witches of Irrisen often assume foreigners don't know their secrets, but nothing save tradition prevents an outlander from learning the spell. A mirror man can't attempt to resist an unwanted connection, and its only recourse when used as an ambulatory sensor for someone unauthorized is to cover its face and send a warning to the witch who governs it.  &lt;b&gt;&lt;/p&gt;&lt;p&gt;Habitat &amp; Society&lt;/b&gt;&lt;/p&gt;&lt;p&gt;  For centuries, the Iron Guard observed and recorded events in Whitethrone; its members nominally served the Jadwiga but their true allegiance was to Baba Yaga-a fact that did not go unnoticed by the descendants of the 14 queens. Under Elvanna's reign, the mirror men were created to act as the eyes and ears, not of the Iron Guard, but of the White Witches themselves. For decades, the Jadwiga Elvanna maintained that the role of the mirror men was to provide additional oversight of the kingdom, but with the recent usurpation of Baba Yaga, the mirror men's role as the White Witches' secret police has become evident. Mirror men have broad authority to question, search, and arrest anyone but the Jadwiga themselves. Even with telepathy, mirror men avoid self-expression as much as possible whenever a gesture or pointed finger will suffice. In Whitethrone, it is universally understood when a mirror man jabs a finger at someone, followed by a tap on the open palm of their other hand, it means the citizen should stand still and allow himself to be viewed through the unsettling visage of the mirror man.  There is no love lost between the mirror men and any of Irrisen's monstrous citizens (or the Iron Guard, for that matter). The constructs' presence only fuels an atmosphere of paranoia and distrust as the monsters are left wondering who might be watching them as well as the native Ulfen slaves.  &lt;br&gt;&lt;b&gt;Construction&lt;/b&gt;&lt;br&gt;  The creation of a mirror man requires a single living creature (usually human), which is killed during the process. Its manufacture requires costly alchemical reagents and a mirror faceplate crafted specifically for the creature. The creature's soul is bound to the mirror, which prevents it from continuing to the afterlife and protects it from being resurrected or raised from the dead. Most of the original creature's memories are expunged, but mirror men retain many of their originals skills; consequently, the most effective mirror men are former career criminals and foreign spies. The creation process is excruciating to the victim, and creating a mirror man constitutes an evil act.  &lt;/h5&gt;&lt;h5&gt;&lt;b&gt;Mirror Man &lt;/b&gt; &lt;br&gt;&lt;b&gt;CL&lt;/b&gt; 11th; &lt;b&gt;Price&lt;/b&gt; 24,500 gp  &lt;/h5&gt;&lt;h5&gt;&lt;b&gt;CONSTRUCTION &lt;/b&gt; &lt;/h5&gt;&lt;h5&gt;&lt;b&gt;Requirements &lt;/b&gt;Craft Construct, &lt;i&gt;animate dead&lt;/i&gt;, &lt;i&gt;cat's grace&lt;/i&gt;, &lt;i&gt;geas/quest&lt;/i&gt;, &lt;i&gt;Irriseni mirror sight&lt;/i&gt;, &lt;i&gt;magic jar&lt;/i&gt;, &lt;i&gt;sending&lt;/i&gt;, creator must be caster level 11th, soul of a living creature that dies or is slain during the creation process; &lt;b&gt;Skill&lt;/b&gt; Craft (sculpture) DC 17 or Heal DC 17; &lt;b&gt;Cost&lt;/b&gt; 12,500 gp&lt;/p&gt;&lt;/h4&gt;&lt;/div&gt;</t>
  </si>
  <si>
    <t>Winter Fey</t>
  </si>
  <si>
    <t>22, touch 15, flat-footed 18</t>
  </si>
  <si>
    <t>(+2 armor, +4 Dex, +5 natural, +1 size)</t>
  </si>
  <si>
    <t>(8d6+40)</t>
  </si>
  <si>
    <t>fast healing 3 (when in contact with snow or ice)</t>
  </si>
  <si>
    <t>irreligious, vulnerable to fire</t>
  </si>
  <si>
    <t>Medium scythe +11 (1d6+11/x4 plus 1d6 cold), kick +5 (1d4+7 plus 1d6 cold) or  2 claws +10 (1d4+5 plus 1d6 cold)</t>
  </si>
  <si>
    <t>frigid touch, frosty grasp</t>
  </si>
  <si>
    <t>Str 20, Dex 19, Con 20, Int 16, Wis 13, Cha 15</t>
  </si>
  <si>
    <t>Acrobatics +15, Bluff +13, Climb +16, Escape Artist +15, Intimidate +10, Knowledge (nature) +14, Perception +12, Sense Motive +12, Stealth +19, Survival +0 (+4 when in cold environments)</t>
  </si>
  <si>
    <t>+4 Survival when in cold environments</t>
  </si>
  <si>
    <t>boot stomp, heavy weapons, ice walking, red cap</t>
  </si>
  <si>
    <t>From his snow white beard and blue, frost-covered face to the wicked look in his frozen eyes, this little humanoid betrays a cruelty that only winter itself can match.</t>
  </si>
  <si>
    <t>Boot Stomp (Ex) A winter redcap wears heavy iron boots with spiked soles that it uses to deadly effect in combat. These boots give the winter redcap a kick attack that it can make as a secondary attack, either as part of a full-attack action or as part of its movement, just as if it had the Spring Attack feat.  Heavy Weapons (Ex) A winter redcap can wield weapons sized for Medium creatures without penalty.  Irreligious (Ex) Bitter and blasphemous, winter redcaps cannot stand the symbols of good-aligned religions. If a foe spends a standard action presenting such a holy symbol, any winter redcap that can see the creature must succeed at a DC 15 Will save or become frightened for 1 minute and attempt to flee. A winter redcap who successfully saves is shaken for 1 minute.  Red Cap (Su) A winter redcap wears a tiny, shapeless woolen hat, dyed over and over with the blood of its victims. While wearing this cap, a winter redcap gains a +4 bonus on damage rolls (included in the above totals) and fast healing 3. These benefits are lost if the cap is removed or destroyed. Caps are not transferable, even between other redcaps. A winter redcap can create a new cap to replace a lost cap with 10 minutes of work, but until the winter redcap takes a standard action to dip the cap in the blood of a foe the winter redcap helped to kill, the cap does not grant its bonuses.</t>
  </si>
  <si>
    <t>Infused with the primal power of winter's chill, a winter fey possesses the power to freeze its victims with a mere touch. It is said that this wintery power freezes the heart of any normally good fey, corrupting the creature's nature and infusing it with hatred and spite. While a winter fey is visually recognizable as being a variant of its normal counterpart, its personality is decidedly altered. Whereas most fey are merely capricious and whimsical, winter fey take pleasure in causing pain and suffering. A winter fey is the same size as its normal counterparts, but it typically weighs a bit more because of the ice crusting its body.  Ecology  Found mainly in the reaches of the far north and the frigid regions of the First World, winter fey live in places far too cold for most humanoids to survive without magical assistance. The harsh landscape and bone-chilling climate match the hearts of these bitter creatures. A winter fey found far from cold lands is typically acting on the orders of a liege or in pursuit of an especially wily victim, as few choose to wander so close to the "hot lands" without a particular purpose in mind. However, winter fey have been known to travel deep into warmer climates in order to play a worthy enough trick on a creature.  Some winter fey are known to move south every winter in search of new creatures to steal from, torment, or maim. As cruel as a winter storm, a winter fey feels no remorse for those it hurts. For its own amusement, a winter fey leads its victims far from civilization without any means to protect themselves from the elements and then abandon them, typically leaving them to freeze to death. Such a fey creature targets the innocent and gullible simply for sinister laughs, spending months crafting an exceptional ruse and then watching it play out. Savoring such delicious cruelty is what winter fey live for.  Habitat &amp; Society  On Golarion, winter fey live in the cold northern realms, staying far away from the heat of summer. When winter strikes, these malevolent creatures sometimes migrate south with the snowstorms, then return to the north as quickly as they came, at the first sign of the spring thaw.  Being able to craft an original and depraved trick upon a creature and share the tale of that trick is how a winter fey gains respect and ultimately a greater status among its peers. Once a winter fey plays a trick upon a creature, that creature is considered marked. Although it is not forbidden to trick a creature marked by another winter fey, young winter fey caught doing so are looked on as sloppy and unoriginal. As such, young winter fey are constantly looking for new creatures upon whom to let their wicked imaginations run wild, while their elders poach their marked targets. Sometimes winter fey work together to pull off a truly heinous yet epic trick. One of the best-known times that a group of winter fey worked together like this involved a bloody carnival of torture and death.  A winter fey's characteristic icy claws are frequently stained with blood. Winter fey love nothing more than to feel the suffering they cause with their own frosty hands. Blood and gore from warm-bodied creatures are among the few sources of warmth winter fey willingly touch, and they often display a prize of their most recent murderous delight-usually a body part of one of their victims-until a new target is marked for death.  Creating a Winter Fey  "Winter fey" is an inherited template that can be added to any fey creature without the fire subtype, referred to hereafter as the base creature. A winter fey uses all the base creature's statistics and special abilities except as noted here.  CR: As base creature +1.  Alignment: Any evil.  Type: The base creature's type remains fey, but it gains the cold subtype.  AC: Natural armor improves by +2.  Defensive Abilities: A winter fey retains the base creature's defensive abilities, and gains the following ability.  Fast Healing (Su): A winter fey gains fast healing 3 when in contact with ice or snow.  Speed: A winter fey retains the base creature's normal movement and gains the following.  Ice Walking (Ex): A winter fey takes no penalty to speed or on Acrobatics, Climb, or Stealth checks in snowy or icy terrain or weather conditions and can walk across snow crusts or thin ice without breaking through.  Attacks: A winter fey retains all the natural weapons, manufactured weapon attacks, and weapon proficiencies of the base creature. A creature with hands gains one claw attack per hand; the winter fey can strike with each of its claw attacks at its full attack bonus. A claw attack deals damage as if the winter fey RPG Bestiary 301-302). If the base creature already had claw attacks with its hands, use the winter fey claw damage only if it's better.  Special Attacks: A winter fey retains the base creature's special attacks and gains the ones listed below.  Frigid Touch (Su): Once per day, a winter fey may attempt a touch attack against a foe; if successful, it deals 1d6 points of Dexterity damage by freezing the blood in its victim's veins and numbing its victim to the bone.  Frosty Grasp (Su): A winter fey's natural attacks, as well as any weapons it wields, deal an additional 1d6 points of cold damage.  Abilities: A winter fey's Strength and Constitution increase by +2.  Skills: A winter fey gains a +4 racial bonus on Survival checks when in cold environments.</t>
  </si>
  <si>
    <t>&lt;link rel="stylesheet"href="PF.css"&gt;&lt;div&gt;&lt;h2&gt;Winter Fey&lt;/h2&gt;&lt;h3&gt;&lt;i&gt;From his snow white beard and blue, frost-covered face to the wicked look in his frozen eyes, this little humanoid betrays a cruelty that only winter itself can match.&lt;/i&gt;&lt;/h3&gt;&lt;br&gt;&lt;/div&gt;&lt;div class="heading"&gt;&lt;p class="alignleft"&gt;Winter Redcap&lt;/p&gt;&lt;p class="alignright"&gt;CR 7&lt;/p&gt;&lt;div style="clear: both;"&gt;&lt;/div&gt;&lt;/div&gt;&lt;div&gt;&lt;h5&gt;&lt;b&gt;XP &lt;/b&gt;3,200&lt;/h5&gt;&lt;h5&gt;NE Small fey (cold)&lt;/h5&gt;&lt;h5&gt;&lt;b&gt;Init &lt;/b&gt;+8; &lt;b&gt;Senses &lt;/b&gt;low-light vision; Perception +12&lt;/h5&gt;&lt;/div&gt;&lt;hr/&gt;&lt;div&gt;&lt;h5&gt;&lt;b&gt;DEFENSE&lt;/b&gt;&lt;/h5&gt;&lt;/div&gt;&lt;hr/&gt;&lt;div&gt;&lt;h5&gt;&lt;b&gt;AC &lt;/b&gt;22, touch 15, flat-footed 18 (+2 armor, +4 Dex, +5 natural, +1 size)&lt;/h5&gt;&lt;h5&gt;&lt;b&gt;hp &lt;/b&gt;68 (8d6+40); fast healing 3 (when in contact with snow or ice)&lt;/h5&gt;&lt;h5&gt;&lt;b&gt;Fort &lt;/b&gt;+7, &lt;b&gt;Ref &lt;/b&gt;+10, &lt;b&gt;Will &lt;/b&gt;+7&lt;/h5&gt;&lt;h5&gt;&lt;b&gt;DR &lt;/b&gt;10/cold iron; &lt;b&gt;Immune &lt;/b&gt;cold&lt;/h5&gt;&lt;h5&gt;&lt;b&gt;Weaknesses &lt;/b&gt;irreligious, vulnerable to fire&lt;/h5&gt;&lt;/div&gt;&lt;hr/&gt;&lt;div&gt;&lt;h5&gt;&lt;b&gt;OFFENSE&lt;/b&gt;&lt;/h5&gt;&lt;/div&gt;&lt;hr/&gt;&lt;div&gt;&lt;h5&gt;&lt;b&gt;Spd &lt;/b&gt;30 ft.&lt;/h5&gt;&lt;h5&gt;&lt;b&gt;Melee &lt;/b&gt;Medium scythe +11 (1d6+11/x4 plus 1d6 cold), kick +5 (1d4+7 plus 1d6 cold) or &lt;/br&gt; 2 claws +10 (1d4+5 plus 1d6 cold)&lt;/h5&gt;&lt;h5&gt;&lt;b&gt;Space &lt;/b&gt;5 ft.; &lt;b&gt;Reach &lt;/b&gt;5 ft.&lt;/h5&gt;&lt;h5&gt;&lt;b&gt;Special Attacks &lt;/b&gt;frigid touch, frosty grasp&lt;/h5&gt;&lt;/div&gt;&lt;hr/&gt;&lt;div&gt;&lt;h5&gt;&lt;b&gt;STATISTICS&lt;/b&gt;&lt;/h5&gt;&lt;/div&gt;&lt;hr/&gt;&lt;div&gt;&lt;h5&gt;&lt;b&gt;Str &lt;/b&gt;20, &lt;b&gt;Dex &lt;/b&gt;19, &lt;b&gt;Con &lt;/b&gt;20, &lt;b&gt;Int &lt;/b&gt; 16, &lt;b&gt;Wis &lt;/b&gt;13, &lt;b&gt;Cha &lt;/b&gt;15&lt;/h5&gt;&lt;h5&gt;&lt;b&gt;Base Atk &lt;/b&gt;+4; &lt;b&gt;CMB &lt;/b&gt;+8; &lt;b&gt;CMD &lt;/b&gt;22&lt;/h5&gt;&lt;h5&gt;&lt;b&gt;Feats &lt;/b&gt;Cleave, Improved Initiative, Power Attack, Weapon Focus (scythe)&lt;/h5&gt;&lt;h5&gt;&lt;b&gt;Skills &lt;/b&gt;Acrobatics +15, Bluff +13, Climb +16, Escape Artist +15, Intimidate +10, Knowledge (nature) +14, Perception +12, Sense Motive +12, Stealth +19, Survival +0 (+4 when in cold environments); &lt;b&gt;Racial Modifiers &lt;/b&gt;+4 Survival when in cold environments&lt;/h5&gt;&lt;h5&gt;&lt;b&gt;Languages &lt;/b&gt;Aklo, Common, Giant, Sylvan&lt;/h5&gt;&lt;h5&gt;&lt;b&gt;SQ &lt;/b&gt;boot stomp, heavy weapons, ice walking, red cap&lt;/h5&gt;&lt;/div&gt;&lt;hr/&gt;&lt;div&gt;&lt;h5&gt;&lt;b&gt;ECOLOGY&lt;/b&gt;&lt;/h5&gt;&lt;/div&gt;&lt;hr/&gt;&lt;div&gt;&lt;h5&gt;&lt;b&gt;Environment &lt;/b&gt; temperate forests, mountains, or underground&lt;/h5&gt;&lt;h5&gt;&lt;b&gt;Organization &lt;/b&gt;solitary, pair, or gang (3-12)&lt;/h5&gt;&lt;h5&gt;&lt;b&gt;Treasure &lt;/b&gt;NPC gear (leather armor, Medium scythe, other treasure)&lt;/h5&gt;&lt;/div&gt;&lt;hr/&gt;&lt;div&gt;&lt;h5&gt;&lt;b&gt;SPECIAL ABILITIES&lt;/b&gt;&lt;/h5&gt;&lt;/div&gt;&lt;hr/&gt;&lt;div&gt;&lt;/h5&gt;&lt;h5&gt;&lt;b&gt;Boot Stomp (Ex)&lt;/b&gt; A winter redcap wears heavy iron boots with spiked soles that it uses to deadly effect in combat. These boots give the winter redcap a kick attack that it can make as a secondary attack, either as part of a full-attack action or as part of its movement, just as if it had the Spring Attack feat.  &lt;/h5&gt;&lt;h5&gt;&lt;b&gt;Heavy Weapons (Ex)&lt;/b&gt; A winter redcap can wield weapons sized for Medium creatures without penalty.  &lt;/h5&gt;&lt;h5&gt;&lt;b&gt;Irreligious (Ex)&lt;/b&gt; Bitter and blasphemous, winter redcaps cannot stand the symbols of good-aligned religions. If a foe spends a standard action presenting such a holy symbol, any winter redcap that can see the creature must succeed at a DC 15 Will save or become frightened for 1 minute and attempt to flee. A winter redcap who successfully saves is shaken for 1 minute.  &lt;/h5&gt;&lt;h5&gt;&lt;b&gt;Red Cap (Su)&lt;/b&gt; A winter redcap wears a tiny, shapeless woolen hat, dyed over and over with the blood of its victims. While wearing this cap, a winter redcap gains a +4 bonus on damage rolls (included in the above totals) and fast healing 3. These benefits are lost if the cap is removed or destroyed. Caps are not transferable, even between other redcaps. A winter redcap can create a new cap to replace a lost cap with 10 minutes of work, but until the winter redcap takes a standard action to dip the cap in the blood of a foe the winter redcap helped to kill, the cap does not grant its bonuses.&lt;/h5&gt;&lt;/div&gt;&lt;br&gt;&lt;div&gt;&lt;h4&gt;&lt;p&gt;&lt;p&gt;Infused with the primal power of winter's chill, a winter fey possesses the power to freeze its victims with a mere touch. It is said that this wintery power freezes the heart of any normally good fey, corrupting the creature's nature and infusing it with hatred and spite. While a winter fey is visually recognizable as being a variant of its normal counterpart, its personality is decidedly altered. Whereas most fey are merely capricious and whimsical, winter fey take pleasure in causing pain and suffering. A winter fey is the same size as its normal counterparts, but it typically weighs a bit more because of the ice crusting its body.  &lt;b&gt;&lt;/p&gt;&lt;p&gt;Ecology&lt;/b&gt;&lt;/p&gt;&lt;p&gt;  Found mainly in the reaches of the far north and the frigid regions of the First World, winter fey live in places far too cold for most humanoids to survive without magical assistance. The harsh landscape and bone-chilling climate match the hearts of these bitter creatures. A winter fey found far from cold lands is typically acting on the orders of a liege or in pursuit of an especially wily victim, as few choose to wander so close to the "hot lands" without a particular purpose in mind. However, winter fey have been known to travel deep into warmer climates in order to play a worthy enough trick on a creature.  Some winter fey are known to move south every winter in search of new creatures to steal from, torment, or maim. As cruel as a winter storm, a winter fey feels no remorse for those it hurts. For its own amusement, a winter fey leads its victims far from civilization without any means to protect themselves from the elements and then abandon them, typically leaving them to freeze to death. Such a fey creature targets the innocent and gullible simply for sinister laughs, spending months crafting an exceptional ruse and then watching it play out. Savoring such delicious cruelty is what winter fey live for.  &lt;b&gt;&lt;/p&gt;&lt;p&gt;Habitat &amp; Society&lt;/b&gt;&lt;/p&gt;&lt;p&gt;  On Golarion, winter fey live in the cold northern realms, staying far away from the heat of summer. When winter strikes, these malevolent creatures sometimes migrate south with the snowstorms, then return to the north as quickly as they came, at the first sign of the spring thaw.  Being able to craft an original and depraved trick upon a creature and share the tale of that trick is how a winter fey gains respect and ultimately a greater status among its peers. Once a winter fey plays a trick upon a creature, that creature is considered marked. Although it is not forbidden to trick a creature marked by another winter fey, young winter fey caught doing so are looked on as sloppy and unoriginal. As such, young winter fey are constantly looking for new creatures upon whom to let their wicked imaginations run wild, while their elders poach their marked targets. Sometimes winter fey work together to pull off a truly heinous yet epic trick. One of the best-known times that a group of winter fey worked together like this involved a bloody carnival of torture and death.  A winter fey's characteristic icy claws are frequently stained with blood. Winter fey love nothing more than to feel the suffering they cause with their own frosty hands. Blood and gore from warm-bodied creatures are among the few sources of warmth winter fey willingly touch, and they often display a prize of their most recent murderous delight-usually a body part of one of their victims-until a new target is marked for death.  &lt;b&gt;&lt;br&gt;Creating a Winter Fey&lt;/b&gt;&lt;br&gt;  "Winter fey" is an inherited template that can be added to any fey creature without the fire subtype, referred to hereafter as the base creature. A winter fey uses all the base creature's statistics and special abilities except as noted here.  &lt;br&gt;&lt;b&gt;CR:&lt;/b&gt; As base creature +1.  &lt;br&gt;&lt;b&gt;Alignment:&lt;/b&gt; Any evil.  Type: The base creature's type remains fey, but it gains the cold subtype.  &lt;br&gt;&lt;b&gt;AC:&lt;/b&gt; Natural armor improves by +2.  &lt;br&gt;&lt;b&gt;Defensive Abilities:&lt;/b&gt; A winter fey retains the base creature's defensive abilities, and gains the following ability.  &lt;br&gt;&lt;i&gt;Fast Healing (Su)&lt;/i&gt;: A winter fey gains fast healing 3 when in contact with ice or snow.  &lt;br&gt;&lt;b&gt;Speed:&lt;/b&gt; A winter fey retains the base creature's normal movement and gains the following.  &lt;br&gt;&lt;i&gt;Ice Walking (Ex)&lt;/i&gt;: A winter fey takes no penalty to speed or on Acrobatics, Climb, or Stealth checks in snowy or icy terrain or weather conditions and can walk across snow crusts or thin ice without breaking through.  &lt;br&gt;&lt;b&gt;Attacks:&lt;/b&gt; A winter fey retains all the natural weapons, manufactured weapon attacks, and weapon proficiencies of the base creature. A creature with hands gains one claw attack per hand; the winter fey can strike with each of its claw attacks at its full attack bonus. A claw attack deals damage as if the winter fey &lt;i&gt;RPG Bestiary&lt;/i&gt; 301-302). If the base creature already had claw attacks with its hands, use the winter fey claw damage only if it's better.  &lt;br&gt;&lt;b&gt;Special Attacks:&lt;/b&gt; A winter fey retains the base creature's special attacks and gains the ones listed below.  &lt;br&gt;&lt;i&gt;Frigid Touch (Su)&lt;/i&gt;: Once per day, a winter fey may attempt a touch attack against a foe; if successful, it deals 1d6 points of Dexterity damage by freezing the blood in its victim's veins and numbing its victim to the bone.  &lt;br&gt;&lt;i&gt;Frosty Grasp (Su)&lt;/i&gt;: A winter fey's natural attacks, as well as any weapons it wields, deal an additional 1d6 points of cold damage.  &lt;br&gt;&lt;b&gt;Abilities:&lt;/b&gt; A winter fey's Strength and Constitution increase by +2.  &lt;br&gt;&lt;b&gt;Skills:&lt;/b&gt; A winter fey gains a +4 racial bonus on Survival checks when in cold environments.&lt;/p&gt;&lt;/h4&gt;&lt;/div&gt;</t>
  </si>
  <si>
    <t>Yaenit</t>
  </si>
  <si>
    <t>darkvision 60 ft., see invisibility; Perception +10</t>
  </si>
  <si>
    <t>hallucinatory aura (20 ft., DC 16)</t>
  </si>
  <si>
    <t>Fort +10, Ref +8, Will +5</t>
  </si>
  <si>
    <t>mwk falchion +14/+9 (2d4+7/18-20), bite +8 (1d6+2)</t>
  </si>
  <si>
    <t>break bones</t>
  </si>
  <si>
    <t>Spell-Like Abilities (CL 8th; concentration +11)  Constant-see invisibility   At Will-darkness, greater teleport (self plus 50 lbs. of objects only)   3/day-hold person (DC 16), vampiric touch   1/day-summon (level 3, 1 yaenit 40%)</t>
  </si>
  <si>
    <t>Str 20, Dex 14, Con 19, Int 9, Wis 13, Cha 16</t>
  </si>
  <si>
    <t>Cleave, Critical Focus, Iron Will, Power Attack</t>
  </si>
  <si>
    <t>Acrobatics +11 (+15 when jumping), Bluff +12, Climb +14, Intimidate +10, Knowledge (planes) +8, Perception +10, Stealth +11</t>
  </si>
  <si>
    <t>Abyssal, Celestial, Draconic, Gnoll; telepathy 100 ft.</t>
  </si>
  <si>
    <t>solitary, pack (2-5), or clan (6-12)</t>
  </si>
  <si>
    <t>standard (mwk falchion, other treasure)</t>
  </si>
  <si>
    <t>Patches of fur cover the sickly flesh of this gangly, muscular, hyena-headed biped. Its swollen eyes blaze with madness.</t>
  </si>
  <si>
    <t>Broken Chains</t>
  </si>
  <si>
    <t>Break Bones (Ex) Whenever a yaenit scores a critical hit with its bite attack, its opponent must succeed at a DC 19 Fortitude save or have its base land speed reduced by 10 feet (to a minimum of 5 feet). This penalty remains until the affected creature takes any amount of magical healing or is healed with a successful DC 20 Heal check. The save DC is Strength-based.  Hallucinatory Aura (Su) Any creature coming within 20 feet of a yaenit must succeed at a DC 17 Will save or succumb to the demon's foul, mind-warping magic. A creature affected by a yaenit's hallucinatory aura takes a -2 penalty on Will saves, caster level checks, Intelligence-based skill checks, and Wisdom-based skill checks for as long as it remains within the aura's range and 1d4-1 rounds after leaving the area of effect. This is a mind-affecting effect. Whether or not the save was successful, an affected creature is immune to the same yaenit's hallucinatory aura for 24 hours. The save DC is Charisma-based.</t>
  </si>
  <si>
    <t>Violent progenitors of Lamashtu's earthly broods, the yaenit demons' purpose is to protect Lamashtu's priestesses and their unholy spawn. Yaenits rise from the souls of evil mortals who in life were exceptionally cruel bullies and tormentors of weaker companions, associates, minions, and siblings. Their resemblance to gnolls is no mere coincidence, as many yaenits take form from the spirits of gnolls in the Abyss. Gnolls, for their part, revere yaenits as embodiments of Lamashtu's foul will, and worship these demons as representatives of both the Mother of Monsters and her unholy designs for the devoted gnoll followers who please her.  Terrifying predators, yaenits' deceptively stooped and gangly physiques belie the 300 pounds of knotted and powerful muscle tied to their solid, black bones. The average yaenit is 6-1/2 feet tall.</t>
  </si>
  <si>
    <t>&lt;link rel="stylesheet"href="PF.css"&gt;&lt;div&gt;&lt;h2&gt;Demon, Yaenit&lt;/h2&gt;&lt;h3&gt;&lt;i&gt;Patches of fur cover the sickly flesh of this gangly, muscular, hyena-headed biped. Its swollen eyes blaze with madness.&lt;/i&gt;&lt;/h3&gt;&lt;br&gt;&lt;/div&gt;&lt;div class="heading"&gt;&lt;p class="alignleft"&gt;Yaenit&lt;/p&gt;&lt;p class="alignright"&gt;CR 6&lt;/p&gt;&lt;div style="clear: both;"&gt;&lt;/div&gt;&lt;/div&gt;&lt;div&gt;&lt;h5&gt;&lt;b&gt;XP &lt;/b&gt;2,400&lt;/h5&gt;&lt;h5&gt;CE Medium outsider (chaotic, demon, evil, extraplanar)&lt;/h5&gt;&lt;h5&gt;&lt;b&gt;Init &lt;/b&gt;+2; &lt;b&gt;Senses &lt;/b&gt;darkvision 60 ft., &lt;i&gt;see invisibility&lt;/i&gt;; Perception +10&lt;/h5&gt;&lt;h5&gt;&lt;b&gt;Aura &lt;/b&gt;hallucinatory aura (20 ft., DC 16)&lt;/h5&gt;&lt;/div&gt;&lt;hr/&gt;&lt;div&gt;&lt;h5&gt;&lt;b&gt;DEFENSE&lt;/b&gt;&lt;/h5&gt;&lt;/div&gt;&lt;hr/&gt;&lt;div&gt;&lt;h5&gt;&lt;b&gt;AC &lt;/b&gt;18, touch 12, flat-footed 16 (+2 Dex, +6 natural)&lt;/h5&gt;&lt;h5&gt;&lt;b&gt;hp &lt;/b&gt;76 (8d10+32)&lt;/h5&gt;&lt;h5&gt;&lt;b&gt;Fort &lt;/b&gt;+10, &lt;b&gt;Ref &lt;/b&gt;+8, &lt;b&gt;Will &lt;/b&gt;+5&lt;/h5&gt;&lt;h5&gt;&lt;b&gt;DR &lt;/b&gt;5/cold iron or good; &lt;b&gt;Immune &lt;/b&gt;electricity, poison; &lt;b&gt;Resist &lt;/b&gt;acid 10, cold 10, fire 10&lt;/h5&gt;&lt;/div&gt;&lt;hr/&gt;&lt;div&gt;&lt;h5&gt;&lt;b&gt;OFFENSE&lt;/b&gt;&lt;/h5&gt;&lt;/div&gt;&lt;hr/&gt;&lt;div&gt;&lt;h5&gt;&lt;b&gt;Spd &lt;/b&gt;40 ft.&lt;/h5&gt;&lt;h5&gt;&lt;b&gt;Melee &lt;/b&gt;mwk falchion +14/+9 (2d4+7/18-20), bite +8 (1d6+2)&lt;/h5&gt;&lt;h5&gt;&lt;b&gt;Space &lt;/b&gt;5 ft.; &lt;b&gt;Reach &lt;/b&gt;5 ft.&lt;/h5&gt;&lt;h5&gt;&lt;b&gt;Special Attacks &lt;/b&gt;break bones&lt;/h5&gt;&lt;h5&gt;&lt;b&gt;Spell-Like Abilities&lt;/b&gt; (CL 8th; concentration +11)  &lt;/br&gt;Constant&amp;mdash;&lt;i&gt;see invisibility&lt;/i&gt; &lt;/br&gt;At Will&amp;mdash;&lt;i&gt;darkness&lt;/i&gt;, &lt;i&gt;greater teleport&lt;/i&gt; (self plus 50 lbs. of objects only) &lt;/br&gt;3/day&amp;mdash;&lt;i&gt;hold person&lt;/i&gt; (DC 16), &lt;i&gt;vampiric touch&lt;/i&gt; &lt;/br&gt;1/day&amp;mdash;summon (level 3, 1 yaenit 40%)&lt;/h5&gt;&lt;/h5&gt;&lt;/div&gt;&lt;hr/&gt;&lt;div&gt;&lt;h5&gt;&lt;b&gt;STATISTICS&lt;/b&gt;&lt;/h5&gt;&lt;/div&gt;&lt;hr/&gt;&lt;div&gt;&lt;h5&gt;&lt;b&gt;Str &lt;/b&gt;20, &lt;b&gt;Dex &lt;/b&gt;14, &lt;b&gt;Con &lt;/b&gt;19, &lt;b&gt;Int &lt;/b&gt; 9, &lt;b&gt;Wis &lt;/b&gt;13, &lt;b&gt;Cha &lt;/b&gt;16&lt;/h5&gt;&lt;h5&gt;&lt;b&gt;Base Atk &lt;/b&gt;+8; &lt;b&gt;CMB &lt;/b&gt;+13; &lt;b&gt;CMD &lt;/b&gt;25&lt;/h5&gt;&lt;h5&gt;&lt;b&gt;Feats &lt;/b&gt;Cleave, Critical Focus, Iron Will, Power Attack&lt;/h5&gt;&lt;h5&gt;&lt;b&gt;Skills &lt;/b&gt;Acrobatics +11 (+15 when jumping), Bluff +12, Climb +14, Intimidate +10, Knowledge (planes) +8, Perception +10, Stealth +11; &lt;b&gt;Racial Modifiers &lt;/b&gt;+4 Acrobatics when jumping&lt;/h5&gt;&lt;h5&gt;&lt;b&gt;Languages &lt;/b&gt;Abyssal, Celestial, Draconic, Gnoll; telepathy 100 ft.&lt;/h5&gt;&lt;/div&gt;&lt;hr/&gt;&lt;div&gt;&lt;h5&gt;&lt;b&gt;ECOLOGY&lt;/b&gt;&lt;/h5&gt;&lt;/div&gt;&lt;hr/&gt;&lt;div&gt;&lt;h5&gt;&lt;b&gt;Environment &lt;/b&gt; any (the Abyss)&lt;/h5&gt;&lt;h5&gt;&lt;b&gt;Organization &lt;/b&gt;solitary, pack (2-5), or clan (6-12)&lt;/h5&gt;&lt;h5&gt;&lt;b&gt;Treasure &lt;/b&gt;standard (mwk falchion, other treasure)&lt;/h5&gt;&lt;/div&gt;&lt;hr/&gt;&lt;div&gt;&lt;h5&gt;&lt;b&gt;SPECIAL ABILITIES&lt;/b&gt;&lt;/h5&gt;&lt;/div&gt;&lt;hr/&gt;&lt;div&gt;&lt;/h5&gt;&lt;h5&gt;&lt;b&gt;Break Bones (Ex)&lt;/b&gt; Whenever a yaenit scores a critical hit with its bite attack, its opponent must succeed at a DC 19 Fortitude save or have its base land speed reduced by 10 feet (to a minimum of 5 feet). This penalty remains until the affected creature takes any amount of magical healing or is healed with a successful DC 20 Heal check. The save DC is Strength-based.  &lt;/h5&gt;&lt;h5&gt;&lt;b&gt;Hallucinatory Aura (Su)&lt;/b&gt; Any creature coming within 20 feet of a yaenit must succeed at a DC 17 Will save or succumb to the demon's foul, mind-warping magic. A creature affected by a yaenit's hallucinatory aura takes a -2 penalty on Will saves, caster level checks, Intelligence-based skill checks, and Wisdom-based skill checks for as long as it remains within the aura's range and 1d4-1 rounds after leaving the area of effect. This is a mind-affecting effect. Whether or not the save was successful, an affected creature is immune to the same yaenit's hallucinatory aura for 24 hours. The save DC is Charisma-based.&lt;/h5&gt;&lt;/div&gt;&lt;br&gt;&lt;div&gt;&lt;h4&gt;&lt;p&gt;&lt;p&gt;Violent progenitors of Lamashtu's earthly broods, the yaenit demons' purpose is to protect Lamashtu's priestesses and their unholy spawn. Yaenits rise from the souls of evil mortals who in life were exceptionally cruel bullies and tormentors of weaker companions, associates, minions, and siblings. Their resemblance to gnolls is no mere coincidence, as many yaenits take form from the spirits of gnolls in the Abyss. Gnolls, for their part, revere yaenits as embodiments of Lamashtu's foul will, and worship these demons as representatives of both the Mother of Monsters and her unholy designs for the devoted gnoll followers who please her.  Terrifying predators, yaenits' deceptively stooped and gangly physiques belie the 300 pounds of knotted and powerful muscle tied to their solid, black bones. The average yaenit is 6-1/2 feet tall.&lt;/p&gt;&lt;/h4&gt;&lt;/div&gt;</t>
  </si>
  <si>
    <t>Azgenzak</t>
  </si>
  <si>
    <t>all-around vision, darkvision 60 ft., low-light vision; Perception +20</t>
  </si>
  <si>
    <t>frightful presence (30 ft., DC 16, inverted form only)</t>
  </si>
  <si>
    <t>Fort +8, Ref +6, Will +8</t>
  </si>
  <si>
    <t>3 slams +11 (1d6+4 plus burn and grab)</t>
  </si>
  <si>
    <t>burn (1d6, DC 20), burning blindness, constrict (1d6+4), swallow whole (2d6 fire, AC 15, 9 hp), swarming pyrocules</t>
  </si>
  <si>
    <t>Str 18, Dex 17, Con 20, Int 7, Wis 13, Cha 12</t>
  </si>
  <si>
    <t>Blind-Fight, Nimble Moves, Skill Focus (Perception), Step Up, Weapon Focus (slam)</t>
  </si>
  <si>
    <t>Climb +8, Perception +20, Stealth +10 (+18 when underwater), Swim +16</t>
  </si>
  <si>
    <t>+8 Stealth when underwater</t>
  </si>
  <si>
    <t>amphibious, compression, inversion</t>
  </si>
  <si>
    <t xml:space="preserve"> warm and temperate fresh water and swamps</t>
  </si>
  <si>
    <t>This undulating, amorphous sac is a turgid, brown-black mass scarcely hiding a seething jumble of rounded subcutaneous masses churning within. One end opens into a yawning maw, revealing a fiery cauldron of innumerable, lidless eyeballs of every size, shape, and color, each wreathed in sooty orange flame.</t>
  </si>
  <si>
    <t>AP 69</t>
  </si>
  <si>
    <t>Burning Blindness (Su) When an azgenzak confirms a critical hit or a creature fails its save against the distraction attack of its swarming pyrocules, the azgenzak attempts to pluck out one of the target's eyes (Fortitude DC 20 negates). If the save fails, the target takes 1d6 additional points of fire damage, is sickened by pain for 1d4 rounds, and becomes permanently dazzled. If this results in the loss of all of the target's eyes, it is permanently blinded.  Inversion (Ex) As a move action, an azgenzak can invert its sac-like body, turning itself inside out and exposing its innumerable burning eyes. Doing so surrounds the azgenzak with a fiery aura and activates its frightful presence ability. These abilities are suppressed when the azgenzak is not inverted. When it's inverted, creatures adjacent to the azgenzak take 2d6 points of fire damage and risk catching on fire. A successful DC 16 Reflex save halves this damage and keeps the creature from catching on fire. An inverted azgenzak loses its racial bonus to Stealth underwater and takes a further -10 penalty on Stealth checks. In addition, when inverted, an azgenzak can't swallow its victim whole; however, if it begins its turn with a creature grappled, it can revert itself as a move action and then use its swallow whole ability. A creature swallowed by an azgenzak is subject to its fiery aura and frightful presence even when the azgenzak is not inverted.  Swarming Pyrocules (Su) As a full-round action, an azgenzak can disgorge a swarm of burning eyeballs. This swarm has the same statistics as a bat swarm (Pathfinder RPG Bestiary 30), except it lacks the wounding special ability, which is replaced by the azgenzak's burn ability and immunity to fire. An azgenzak using this ability takes 2d6 points of damage (though damage dealt to the swarming  pyrocules does not damage the azgenzak). The swarming pyrocules can't survive long separated from the azgenzak, and take 1 point of damage each round at the end of its turn. The swarming pyrocules can be reabsorbed by the azgenzak as a full-round action, healing the creature of 1d6 points of damage.</t>
  </si>
  <si>
    <t>Azgenzaks, also called more prosaically "sacks of burning eyes," are shapeless predators of unfathomable appetites and undeniable malevolence. They might have congealed into existence within some forgotten crack of the Outer Rifts, escaping (or being set loose) into the Material Plane ages ago. However, many theorize that these beings are entirely natural, primeval creatures that fell into savagery or never evolved from their primitive state in the first place. Azgenzaks are roughly 8 feet in diameter and weigh over 800 pounds.  Ecology  Azgenzaks are amorphous, their bodies composed of a flaccid, leathery outer skin enveloping an interior of glistening, wrinkled tissue, which in turn surrounds hundreds of cilia-rimmed sockets that weep flammable mucus. An azgenzak can suppress its flames by squeezing its sac tightly closed, but it rarely does so unless it has need for stealth. If it wishes to maintain its flames even when it dives underwater, it simply enfolds a large bubble of air within its fundus, seals the aperture with a layer of mucus, and inf lates itself into a lumpy spheroid, periodically venting exhaust gases to propel itself through the water. A rush of foul-scented bubbles and brief flares of deep orange below the water's surface usually accompany such venting as jets of flame escape the azgenzak's interior and are snuffed out.  Azgenzaks are primarily carnivorous, though they're able to digest any organic material, engulfing it within their flaming cavities. An azgenzak that has recently feasted-having swallowed its prey whole-might sink to the bottom of a body of water and enfold itself to slowly digest its meal, settling into a torpor for days or even weeks at a time. If undisturbed, a hibernating azgenzak might appear indistinguishable from an algae-covered boulder, a rotting log, or submerged carrion.  Azgenzaks reproduce by asexual budding, which is abetted in some unknown way by the vitreous humors found within eyeballs. Its drive to extract the eyes of its prey is to further of its attempts at reproduction, as the distilled essence of the eyes it steals germinates tissue buds within the depths of its stomach. These buds then replicate and mat together into a translucent sheath of tissue, with a portion of the eyes within the azgenzak adsorbing into this sheath as it grows. Once a sufficient sheath-mass has accreted, it begins sloughing off from the parent azgenzak's stomach walls, and is eventually disgorged and discarded in a steaming puddle of semisolid translucent slime shot through with eyeballs. Now ravenously hungry, the parent moves on to feast elsewhere and replenish its discarded mass. Meanwhile, the newly birthed azgenzak begins to darken and congeal, baked from within by the unquenchable heat of its burning eyes, even as its outer tissues are tempered by exposure to open air and water, gradually toughening into a mottled brown outer skin. Gorging itself on organic matter, the newly formed azgenzak matures within a month and can begin to unleash the swarming pyrocules that are its deadly signature.  Habitat &amp; Society  Azgenzaks are solitary creatures, despising the presence of others of their kind as rivals for their hunting terrain. They prefer to make their dens in murky lakes, though they are equally happy in swamps, bogs, and even slow-moving rivers. They are not powerful swimmers and avoid fast-moving water, though they are perfectly capable of climbing out of the water and traversing land in an undulant slither. Their malleable mass is able to ooze over, around, and between obstacles that might block the passage of a more solid creature.  Azgenzaks are sometimes confused with will-o'-wisps in folktales and legends, as both dwell in boglands and are blamed for mysterious marshlights that lead travelers to their doom. This is because azgenzaks are thought of more in terms of the swarming pyrocules they unleash rather than their true bodies-the strings of floating, flaming eyes are often believed to be the true creature and the "bag" of its body a gate to Hell, a fleshy opening into the Abyss, or a shroud stitched from the skins of its victims. In many cultures, strange bubbling and dancing marshlights below the water or bobbing above bogs are seen as portents of death even when seen in the far distance, regardless of the creature responsible. In lands where azgenzaks are known to dwell, animals are often blindered at night and children are taught to keep shutters and curtains drawn tight to avoid seeing the deadly lights.  In truth, azgenzaks are fairly simple creatures, mostly interested in their next meal. That said, they prefer the flesh of sentient victims and the screams of victims perishing in fear and fire. While they have no love for will-o'-wisps, they do sense a certain kinship with them, and more importantly they perceive the advantages of working with them to secure prey. Will-o'-wisps themselves offer no sustenance for an azgenzak, with their nearly immaterial bodies, but an azgenzak's ability to instill fear has much to offer hunting will-o'-wisps. The two creatures thus sometimes work in concert, with the azgenzak feasting physically upon its victims while the will-o'-wisp feeds psychically.</t>
  </si>
  <si>
    <t>&lt;link rel="stylesheet"href="PF.css"&gt;&lt;div&gt;&lt;h2&gt;Azgenzak&lt;/h2&gt;&lt;h3&gt;&lt;i&gt;This undulating, amorphous sac is a turgid, brown-black mass scarcely hiding a seething jumble of rounded subcutaneous masses churning within. One end opens into a yawning maw, revealing a fiery cauldron of innumerable, lidless eyeballs of every size, shape, and color, each wreathed in sooty orange flame.&lt;/i&gt;&lt;/h3&gt;&lt;br&gt;&lt;/div&gt;&lt;div class="heading"&gt;&lt;p class="alignleft"&gt;Azgenzak&lt;/p&gt;&lt;p class="alignright"&gt;CR 8&lt;/p&gt;&lt;div style="clear: both;"&gt;&lt;/div&gt;&lt;/div&gt;&lt;div&gt;&lt;h5&gt;&lt;b&gt;XP &lt;/b&gt;4,800&lt;/h5&gt;&lt;h5&gt;NE Large aberration (aquatic)&lt;/h5&gt;&lt;h5&gt;&lt;b&gt;Init &lt;/b&gt;+3; &lt;b&gt;Senses &lt;/b&gt;all-around vision, darkvision 60 ft., low-light vision; Perception +20&lt;/h5&gt;&lt;h5&gt;&lt;b&gt;Aura &lt;/b&gt;frightful presence (30 ft., DC 16, inverted form only)&lt;/h5&gt;&lt;/div&gt;&lt;hr/&gt;&lt;div&gt;&lt;h5&gt;&lt;b&gt;DEFENSE&lt;/b&gt;&lt;/h5&gt;&lt;/div&gt;&lt;hr/&gt;&lt;div&gt;&lt;h5&gt;&lt;b&gt;AC &lt;/b&gt;22, touch 12, flat-footed 19 (+3 Dex, +10 natural, -1 size)&lt;/h5&gt;&lt;h5&gt;&lt;b&gt;hp &lt;/b&gt;95 (10d8+50)&lt;/h5&gt;&lt;h5&gt;&lt;b&gt;Fort &lt;/b&gt;+8, &lt;b&gt;Ref &lt;/b&gt;+6, &lt;b&gt;Will &lt;/b&gt;+8&lt;/h5&gt;&lt;h5&gt;&lt;b&gt;Defensive Abilities &lt;/b&gt;amorphous; &lt;b&gt;Immune &lt;/b&gt;fire, poison&lt;/h5&gt;&lt;/div&gt;&lt;hr/&gt;&lt;div&gt;&lt;h5&gt;&lt;b&gt;OFFENSE&lt;/b&gt;&lt;/h5&gt;&lt;/div&gt;&lt;hr/&gt;&lt;div&gt;&lt;h5&gt;&lt;b&gt;Spd &lt;/b&gt;20 ft., swim 20 ft.&lt;/h5&gt;&lt;h5&gt;&lt;b&gt;Melee &lt;/b&gt;3 slams +11 (1d6+4 plus burn and grab)&lt;/h5&gt;&lt;h5&gt;&lt;b&gt;Space &lt;/b&gt;10 ft.; &lt;b&gt;Reach &lt;/b&gt;5 ft.&lt;/h5&gt;&lt;h5&gt;&lt;b&gt;Special Attacks &lt;/b&gt;burn (1d6, DC 20), burning blindness, constrict (1d6+4), swallow whole (2d6 fire, AC 15, 9 hp), swarming pyrocules&lt;/h5&gt;&lt;/div&gt;&lt;hr/&gt;&lt;div&gt;&lt;h5&gt;&lt;b&gt;STATISTICS&lt;/b&gt;&lt;/h5&gt;&lt;/div&gt;&lt;hr/&gt;&lt;div&gt;&lt;h5&gt;&lt;b&gt;Str &lt;/b&gt;18, &lt;b&gt;Dex &lt;/b&gt;17, &lt;b&gt;Con &lt;/b&gt;20, &lt;b&gt;Int &lt;/b&gt; 7, &lt;b&gt;Wis &lt;/b&gt;13, &lt;b&gt;Cha &lt;/b&gt;12&lt;/h5&gt;&lt;h5&gt;&lt;b&gt;Base Atk &lt;/b&gt;+7; &lt;b&gt;CMB &lt;/b&gt;+12 (+16 grapple); &lt;b&gt;CMD &lt;/b&gt;25&lt;/h5&gt;&lt;h5&gt;&lt;b&gt;Feats &lt;/b&gt;Blind-Fight, Nimble Moves, Skill Focus (Perception), Step Up, Weapon Focus (slam)&lt;/h5&gt;&lt;h5&gt;&lt;b&gt;Skills &lt;/b&gt;Climb +8, Perception +20, Stealth +10 (+18 when underwater), Swim +16; &lt;b&gt;Racial Modifiers &lt;/b&gt;+8 Stealth when underwater&lt;/h5&gt;&lt;h5&gt;&lt;b&gt;Languages &lt;/b&gt;Aklo&lt;/h5&gt;&lt;h5&gt;&lt;b&gt;SQ &lt;/b&gt;amphibious, compression, inversion&lt;/h5&gt;&lt;/div&gt;&lt;hr/&gt;&lt;div&gt;&lt;h5&gt;&lt;b&gt;ECOLOGY&lt;/b&gt;&lt;/h5&gt;&lt;/div&gt;&lt;hr/&gt;&lt;div&gt;&lt;h5&gt;&lt;b&gt;Environment &lt;/b&gt; warm and temperate fresh water and swamps&lt;/h5&gt;&lt;h5&gt;&lt;b&gt;Organization &lt;/b&gt;solitary&lt;/h5&gt;&lt;h5&gt;&lt;b&gt;Treasure &lt;/b&gt;incidental&lt;/h5&gt;&lt;/div&gt;&lt;hr/&gt;&lt;div&gt;&lt;h5&gt;&lt;b&gt;SPECIAL ABILITIES&lt;/b&gt;&lt;/h5&gt;&lt;/div&gt;&lt;hr/&gt;&lt;div&gt;&lt;/h5&gt;&lt;h5&gt;&lt;b&gt;Burning Blindness (Su)&lt;/b&gt; When an azgenzak confirms a critical hit or a creature fails its save against the distraction attack of its swarming pyrocules, the azgenzak attempts to pluck out one of the target's eyes (Fortitude DC 20 negates). If the save fails, the target takes 1d6 additional points of fire damage, is sickened by pain for 1d4 rounds, and becomes permanently dazzled. If this results in the loss of all of the target's eyes, it is permanently blinded.  &lt;/h5&gt;&lt;h5&gt;&lt;b&gt;Inversion (Ex)&lt;/b&gt; As a move action, an azgenzak can invert its sac-like body, turning itself inside out and exposing its innumerable burning eyes. Doing so surrounds the azgenzak with a fiery aura and activates its frightful presence ability. These abilities are suppressed when the azgenzak is not inverted. When it's inverted, creatures adjacent to the azgenzak take 2d6 points of fire damage and risk catching on fire. A successful DC 16 Reflex save halves this damage and keeps the creature from catching on fire. An inverted azgenzak loses its racial bonus to Stealth underwater and takes a further -10 penalty on Stealth checks. In addition, when inverted, an azgenzak can't swallow its victim whole; however, if it begins its turn with a creature grappled, it can revert itself as a move action and then use its swallow whole ability. A creature swallowed by an azgenzak is subject to its fiery aura and frightful presence even when the azgenzak is not inverted.  &lt;/h5&gt;&lt;h5&gt;&lt;b&gt;Swarming Pyrocules (Su)&lt;/b&gt; As a full-round action, an azgenzak can disgorge a swarm of burning eyeballs. This swarm has the same statistics as a bat swarm (&lt;i&gt;Pathfinder RPG Bestiary&lt;/i&gt; 30), except it lacks the wounding special ability, which is replaced by the azgenzak's burn ability and immunity to fire. An azgenzak using this ability takes 2d6 points of damage (though damage dealt to the swarming  pyrocules does not damage the azgenzak). The swarming pyrocules can't survive long separated from the azgenzak, and take 1 point of damage each round at the end of its turn. The swarming pyrocules can be reabsorbed by the azgenzak as a full-round action, healing the creature of 1d6 points of damage.&lt;/h5&gt;&lt;/div&gt;&lt;br&gt;&lt;div&gt;&lt;h4&gt;&lt;p&gt;&lt;p&gt;Azgenzaks, also called more prosaically "sacks of burning eyes," are shapeless predators of unfathomable appetites and undeniable malevolence. They might have congealed into existence within some forgotten crack of the Outer Rifts, escaping (or being set loose) into the Material Plane ages ago. However, many theorize that these beings are entirely natural, primeval creatures that fell into savagery or never evolved from their primitive state in the first place. Azgenzaks are roughly 8 feet in diameter and weigh over 800 pounds.  &lt;b&gt;&lt;/p&gt;&lt;p&gt;Ecology&lt;/b&gt;&lt;/p&gt;&lt;p&gt;  Azgenzaks are amorphous, their bodies composed of a flaccid, leathery outer skin enveloping an interior of glistening, wrinkled tissue, which in turn surrounds hundreds of cilia-rimmed sockets that weep flammable mucus. An azgenzak can suppress its flames by squeezing its sac tightly closed, but it rarely does so unless it has need for stealth. If it wishes to maintain its flames even when it dives underwater, it simply enfolds a large bubble of air within its fundus, seals the aperture with a layer of mucus, and inf lates itself into a lumpy spheroid, periodically venting exhaust gases to propel itself through the water. A rush of foul-scented bubbles and brief flares of deep orange below the water's surface usually accompany such venting as jets of flame escape the azgenzak's interior and are snuffed out.  Azgenzaks are primarily carnivorous, though they're able to digest any organic material, engulfing it within their flaming cavities. An azgenzak that has recently feasted-having swallowed its prey whole-might sink to the bottom of a body of water and enfold itself to slowly digest its meal, settling into a torpor for days or even weeks at a time. If undisturbed, a hibernating azgenzak might appear indistinguishable from an algae-covered boulder, a rotting log, or submerged carrion.  Azgenzaks reproduce by asexual budding, which is abetted in some unknown way by the vitreous humors found within eyeballs. Its drive to extract the eyes of its prey is to further of its attempts at reproduction, as the distilled essence of the eyes it steals germinates tissue buds within the depths of its stomach. These buds then replicate and mat together into a translucent sheath of tissue, with a portion of the eyes within the azgenzak adsorbing into this sheath as it grows. Once a sufficient sheath-mass has accreted, it begins sloughing off from the parent azgenzak's stomach walls, and is eventually disgorged and discarded in a steaming puddle of semisolid translucent slime shot through with eyeballs. Now ravenously hungry, the parent moves on to feast elsewhere and replenish its discarded mass. Meanwhile, the newly birthed azgenzak begins to darken and congeal, baked from within by the unquenchable heat of its burning eyes, even as its outer tissues are tempered by exposure to open air and water, gradually toughening into a mottled brown outer skin. Gorging itself on organic matter, the newly formed azgenzak matures within a month and can begin to unleash the swarming pyrocules that are its deadly signature.  &lt;b&gt;&lt;/p&gt;&lt;p&gt;Habitat &amp; Society&lt;/b&gt;&lt;/p&gt;&lt;p&gt;  Azgenzaks are solitary creatures, despising the presence of others of their kind as rivals for their hunting terrain. They prefer to make their dens in murky lakes, though they are equally happy in swamps, bogs, and even slow-moving rivers. They are not powerful swimmers and avoid fast-moving water, though they are perfectly capable of climbing out of the water and traversing land in an undulant slither. Their malleable mass is able to ooze over, around, and between obstacles that might block the passage of a more solid creature.  Azgenzaks are sometimes confused with will-o'-wisps in folktales and legends, as both dwell in boglands and are blamed for mysterious marshlights that lead travelers to their doom. This is because azgenzaks are thought of more in terms of the swarming pyrocules they unleash rather than their true bodies-the strings of floating, flaming eyes are often believed to be the true creature and the "bag" of its body a gate to Hell, a fleshy opening into the Abyss, or a shroud stitched from the skins of its victims. In many cultures, strange bubbling and dancing marshlights below the water or bobbing above bogs are seen as portents of death even when seen in the far distance, regardless of the creature responsible. In lands where azgenzaks are known to dwell, animals are often blindered at night and children are taught to keep shutters and curtains drawn tight to avoid seeing the deadly lights.  In truth, azgenzaks are fairly simple creatures, mostly interested in their next meal. That said, they prefer the flesh of sentient victims and the screams of victims perishing in fear and fire. While they have no love for will-o'-wisps, they do sense a certain kinship with them, and more importantly they perceive the advantages of working with them to secure prey. Will-o'-wisps themselves offer no sustenance for an azgenzak, with their nearly immaterial bodies, but an azgenzak's ability to instill fear has much to offer hunting will-o'-wisps. The two creatures thus sometimes work in concert, with the azgenzak feasting physically upon its victims while the will-o'-wisp feeds psychically.&lt;/p&gt;&lt;/h4&gt;&lt;/div&gt;</t>
  </si>
  <si>
    <t>Andrazku</t>
  </si>
  <si>
    <t>2 slams +10 (1d6+4), bite +10 (1d6+4 plus bleed and 1d6 cold)</t>
  </si>
  <si>
    <t>bleed 1d4, breath weapon (10-ft. cone, 3d6 cold, Reflex half DC 17, usable every 1d4 rounds), mutilating gouge, powerful charge (slam, 2d6+6)</t>
  </si>
  <si>
    <t>Spell-Like Abilities (CL 6th; concentration +8)  3/day-cause fear (DC 13), locate creature, teleport (self plus 50 lbs. of objects only)  1/day-righteous might, summon (level 3, 1 andrazku 25%)</t>
  </si>
  <si>
    <t>Str 21, Dex 13, Con 18, Int 10, Wis 11, Cha 14</t>
  </si>
  <si>
    <t>Bluff +11, Climb +12, Intimidate +8, Perception +20, Sense Motive +9, Survival +6, Swim +10</t>
  </si>
  <si>
    <t>Abyssal, Giant; telepathy 100 ft.</t>
  </si>
  <si>
    <t>This burly, primitive-looking creature has an ape-like upper body, demonic horns, cloven hooves, and skin the color of a snow-buried corpse.</t>
  </si>
  <si>
    <t>Icewalking (Ex) This ability works like the spider climb spell, but the surfaces the demon climbs must be icy. The demon can move across icy surfaces without penalty and does not need to attempt Acrobatics checks to run or charge on ice.  Mutilating Gouge (Ex) If the andrazku hits with both slams in the same round, its target must succeed at a DC 17 Fortitude save or take 1 point of Charisma damage. The DC is Constitution-based.</t>
  </si>
  <si>
    <t>Andrazkus are thugs who use their strength to lord over weaker creatures. Their hatred is cold and seething, prone to suddenly snapping in an avalanche of ice and crushing blows. Birthed from the protomatter of the Abyss with natural gifts for tracking and subduing prey, they are sometimes used as trackers and jailors by more powerful demons who need to find lost prisoners and slaves.  From the waist up these demons are built much like strong, hairy humans or dwarves, but with exaggerated proportions resembling those of a gorilla. Their thick necks sport bristling manes that merge with the hair on their backs, and their flat faces bear two ramlike horns and cold eyes filled with hate. Their breath is a freezing fog, and their teeth are small but numerous, like a shark's. An andrazku's legs seem small in comparison to its torso, bend backward like a satyr's, and end in large cloven hooves. Their skin is the dead blue of a frozen corpse or a frost giant. Their top-heavy builds mean they have difficulty standing upright and normally assume a hunched posture; many prefer to walk and run on all fours, like apes. An andrazku is 7 feet tall at the shoulder and weighs 450 pounds.  Ecology  An andrazku forms from the soul of a chaotic mortal who hated women and used his or her power to oppress and demean them, such as a tyrant who selectively enforced laws against women, a priest who preached that women are the source of all sin, or a father who secretly beat his wives and daughters for their supposed failures. For this reason andrazkus are known to scholars as "misogyny demons." Few of these souls dared to greater crimes (which would cause their souls to become incubi or babaus), nor were they once mortals who hated women but never acted upon their hatred-an andrazku only forms from a soul filled with suff icient hatred toward women to provoke action, but that is hampered by enough cowardice to prevent it from performing acts of greater evil. Most of them were male mortals, but an especially misogynistic evil female creature might become an andrazku in the Abyss.  An andrazku grows excited when it senses its prey's fear, but becomes frustrated if the hunt lasts for too long. Despite these demons' masculine appearance and aggression, most of them are impotent and some completely lack genitalia, rendering their lust pointless. Their nature is to berate, degrade, and beat; they tend to kill only when they feel an urge to eat, when their stymied passion becomes too great to tolerate, or when they are mocked for their shortcomings.  An andrazku prefers to attack with its bite and fists (often contemptuously slapping foes, minions, and prey with an open hand), but a vicious one may use a scourge and jagged-bladed sword as if pretending to be a balor. Sadistic and cruel, andrazkus have been known to chase down their prey, batter it for a while, and then release it, giving it enough of a head start that it thinks it has a chance of escaping. The andrazkus then track it down (using locate creature and teleport) to repeat the cycle again.  An andrazku in a position of authority likes to mark its minions and slaves with a scar on one side of the face indicating the demon's ownership. The demon typically uses its breath weapon to freeze a metal brand until it is cold enough to leave a permanent mark. If a slave is resistant or immune to cold, the demon uses a knife to carve its mark into one side of the creature's face.  Because of their long-simmering tempers and magical abilities, andrazkus are often called "cold demons," and they mainly live in frigid Abyssal realms such as Jhuvumirak, home of demon lord Kostchtchie. Their intolerance of fire (despite their demonic resistance to it) and the cowardly nature of their origin-sin make them laughingstocks among demons (particularly babaus and incubi); as a result, andrazkus are sullen, resentful, and prone to take out their frustrations on weaker creatures- especially if said creatures are female.  Andrazkus prefer to lair in ice caves or tunnels dug out of hard-packed snow. Some take advantage of their cold immunity and strong swimming ability to live in simple shelters on ice floes. An andrazku's hooves and huge hands allow it to cling to ice as though it were rough stone, preventing it from slipping and allowing it to use much of the vertical space in its lair to store treasure and observe intruders.  Habitat &amp; Society  Andrazkus loathe associating with more powerful female demons in any way, and curse under their breath at mariliths and similar demons of great stature. Among female demons of similar power, they are quick with clever words, believable boasts, and secret confessions of desire, but these are all lies to disguise the hatred crackling beneath the surface. If given the opportunity, an andrazku would capture and torture a succubus merely because she is female (though a succubus is physically more powerful than a lone misogyny demon, and the hairy brutes have to gang up to have any chance of defeating a "weakling" succubus). Succubi and mariliths are aware of these simple-minded feelings held by andrazkus and they delight in tormenting the brutish creatures. Those female demons know they hold greater strength and power than andrazkus, and they enjoy lording over the creatures, even going so far as to kidnap them from time to time, bringing them to their own lairs and forcing the creatures into servitude.  Andrazkus band together for strength, using their telepathy to silently coordinate their attacks. They often taunt their prey telepathically, either with words, promises of violence, or mocking laughter.  When set loose on the Material Plane, an andrazku usually forces itself into a position of power over a humanoid tribe. Some ally with frost giant tribes, especially those who worship Kostchtchie. Duller ones find better company among girallons and dire apes.  Summoning Andrazku  Andrazkus are receptive to flattery about their size and strength. They like offers of weapons and strength-enhancing items as payment for their services. They can be assigned to guard, hunt, or retrieve; any Charisma check attempted as part a spell to convince an andrazku to undertake a mission other than these kinds of tasks takes a -2 penalty. A female summoner has a -10 penalty on all Charisma checks made to bargain unless the caster acts inferior and unworthy of the demon's aid.</t>
  </si>
  <si>
    <t>&lt;link rel="stylesheet"href="PF.css"&gt;&lt;div&gt;&lt;h2&gt;Demon, Andrazku&lt;/h2&gt;&lt;h3&gt;&lt;i&gt;This burly, primitive-looking creature has an ape-like upper body, demonic horns, cloven hooves, and skin the color of a snow-buried corpse.&lt;/i&gt;&lt;/h3&gt;&lt;br&gt;&lt;/div&gt;&lt;div class="heading"&gt;&lt;p class="alignleft"&gt;Andrazku&lt;/p&gt;&lt;p class="alignright"&gt;CR 5&lt;/p&gt;&lt;div style="clear: both;"&gt;&lt;/div&gt;&lt;/div&gt;&lt;div&gt;&lt;h5&gt;&lt;b&gt;XP &lt;/b&gt;1,600&lt;/h5&gt;&lt;h5&gt;CE Medium outsider (chaotic, cold, demon, evil, extraplanar)&lt;/h5&gt;&lt;h5&gt;&lt;b&gt;Init &lt;/b&gt;+5; &lt;b&gt;Senses &lt;/b&gt;darkvision 60 ft., scent; Perception +12&lt;/h5&gt;&lt;/div&gt;&lt;hr/&gt;&lt;div&gt;&lt;h5&gt;&lt;b&gt;DEFENSE&lt;/b&gt;&lt;/h5&gt;&lt;/div&gt;&lt;hr/&gt;&lt;div&gt;&lt;h5&gt;&lt;b&gt;AC &lt;/b&gt;18, touch 11, flat-footed 17 (+1 Dex, +7 natural)&lt;/h5&gt;&lt;h5&gt;&lt;b&gt;hp &lt;/b&gt;57 (6d10+24)&lt;/h5&gt;&lt;h5&gt;&lt;b&gt;Fort &lt;/b&gt;+9, &lt;b&gt;Ref &lt;/b&gt;+6, &lt;b&gt;Will &lt;/b&gt;+2&lt;/h5&gt;&lt;h5&gt;&lt;b&gt;DR &lt;/b&gt;5/cold iron or good; &lt;b&gt;Immune &lt;/b&gt;cold, electricity, poison; &lt;b&gt;Resist &lt;/b&gt;acid 10, fire 10; &lt;b&gt;SR &lt;/b&gt;16&lt;/h5&gt;&lt;h5&gt;&lt;b&gt;Weaknesses &lt;/b&gt;vulnerable to fire&lt;/h5&gt;&lt;/div&gt;&lt;hr/&gt;&lt;div&gt;&lt;h5&gt;&lt;b&gt;OFFENSE&lt;/b&gt;&lt;/h5&gt;&lt;/div&gt;&lt;hr/&gt;&lt;div&gt;&lt;h5&gt;&lt;b&gt;Spd &lt;/b&gt;30 ft., climb 30 ft.&lt;/h5&gt;&lt;h5&gt;&lt;b&gt;Melee &lt;/b&gt;2 slams +10 (1d6+4), bite +10 (1d6+4 plus bleed and 1d6 cold)&lt;/h5&gt;&lt;h5&gt;&lt;b&gt;Space &lt;/b&gt;5 ft.; &lt;b&gt;Reach &lt;/b&gt;5 ft.&lt;/h5&gt;&lt;h5&gt;&lt;b&gt;Special Attacks &lt;/b&gt;bleed 1d4, breath weapon (10-ft. cone, 3d6 cold, Reflex half DC 17, usable every 1d4 rounds), mutilating gouge, powerful charge (slam, 2d6+6)&lt;/h5&gt;&lt;h5&gt;&lt;b&gt;Spell-Like Abilities&lt;/b&gt; (CL 6th; concentration +8) &lt;/br&gt;3/day&amp;mdash;&lt;i&gt;cause fear&lt;/i&gt; (DC 13), &lt;i&gt;locate creature&lt;/i&gt;, &lt;i&gt;teleport&lt;/i&gt; (self plus 50 lbs. of objects only) &lt;/br&gt;1/day&amp;mdash;&lt;i&gt;righteous might&lt;/i&gt;, &lt;i&gt;summon&lt;/i&gt; (level 3, 1 andrazku 25%)&lt;/h5&gt;&lt;/h5&gt;&lt;/div&gt;&lt;hr/&gt;&lt;div&gt;&lt;h5&gt;&lt;b&gt;STATISTICS&lt;/b&gt;&lt;/h5&gt;&lt;/div&gt;&lt;hr/&gt;&lt;div&gt;&lt;h5&gt;&lt;b&gt;Str &lt;/b&gt;21, &lt;b&gt;Dex &lt;/b&gt;13, &lt;b&gt;Con &lt;/b&gt;18, &lt;b&gt;Int &lt;/b&gt; 10, &lt;b&gt;Wis &lt;/b&gt;11, &lt;b&gt;Cha &lt;/b&gt;14&lt;/h5&gt;&lt;h5&gt;&lt;b&gt;Base Atk &lt;/b&gt;+6; &lt;b&gt;CMB &lt;/b&gt;+11; &lt;b&gt;CMD &lt;/b&gt;22&lt;/h5&gt;&lt;h5&gt;&lt;b&gt;Feats &lt;/b&gt;Improved Initiative, Power Attack, Skill Focus (Perception)&lt;/h5&gt;&lt;h5&gt;&lt;b&gt;Skills &lt;/b&gt;Bluff +11, Climb +12, Intimidate +8, Perception +20, Sense Motive +9, Survival +6, Swim +10; &lt;b&gt;Racial Modifiers &lt;/b&gt;+8 Perception&lt;/h5&gt;&lt;h5&gt;&lt;b&gt;Languages &lt;/b&gt;Abyssal, Giant; telepathy 100 ft.&lt;/h5&gt;&lt;h5&gt;&lt;b&gt;SQ &lt;/b&gt;icewalking&lt;/h5&gt;&lt;/div&gt;&lt;hr/&gt;&lt;div&gt;&lt;h5&gt;&lt;b&gt;ECOLOGY&lt;/b&gt;&lt;/h5&gt;&lt;/div&gt;&lt;hr/&gt;&lt;div&gt;&lt;h5&gt;&lt;b&gt;Environment &lt;/b&gt; any (Abyss)&lt;/h5&gt;&lt;h5&gt;&lt;b&gt;Organization &lt;/b&gt;solitary, pair, or gang (3-8)&lt;/h5&gt;&lt;h5&gt;&lt;b&gt;Treasure &lt;/b&gt;standard&lt;/h5&gt;&lt;/div&gt;&lt;hr/&gt;&lt;div&gt;&lt;h5&gt;&lt;b&gt;SPECIAL ABILITIES&lt;/b&gt;&lt;/h5&gt;&lt;/div&gt;&lt;hr/&gt;&lt;div&gt;&lt;/h5&gt;&lt;h5&gt;&lt;b&gt;Icewalking (Ex)&lt;/b&gt; This ability works like the &lt;i&gt;spider climb&lt;/i&gt; spell, but the surfaces the demon climbs must be icy. The demon can move across icy surfaces without penalty and does not need to attempt Acrobatics checks to run or charge on ice.  &lt;/h5&gt;&lt;h5&gt;&lt;b&gt;Mutilating Gouge (Ex)&lt;/b&gt; If the andrazku hits with both slams in the same round, its target must succeed at a DC 17 Fortitude save or take 1 point of Charisma damage. The DC is Constitution-based.&lt;/h5&gt;&lt;/div&gt;&lt;br&gt;&lt;div&gt;&lt;h4&gt;&lt;p&gt;&lt;p&gt;Andrazkus are thugs who use their strength to lord over weaker creatures. Their hatred is cold and seething, prone to suddenly snapping in an avalanche of ice and crushing blows. Birthed from the protomatter of the Abyss with natural gifts for tracking and subduing prey, they are sometimes used as trackers and jailors by more powerful demons who need to find lost prisoners and slaves.  From the waist up these demons are built much like strong, hairy humans or dwarves, but with exaggerated proportions resembling those of a gorilla. Their thick necks sport bristling manes that merge with the hair on their backs, and their flat faces bear two ramlike horns and cold eyes filled with hate. Their breath is a freezing fog, and their teeth are small but numerous, like a shark's. An andrazku's legs seem small in comparison to its torso, bend backward like a satyr's, and end in large cloven hooves. Their skin is the dead blue of a frozen corpse or a frost giant. Their top-heavy builds mean they have difficulty standing upright and normally assume a hunched posture; many prefer to walk and run on all fours, like apes. An andrazku is 7 feet tall at the shoulder and weighs 450 pounds.  &lt;b&gt;&lt;/p&gt;&lt;p&gt;Ecology&lt;/b&gt;&lt;/p&gt;&lt;p&gt;  An andrazku forms from the soul of a chaotic mortal who hated women and used his or her power to oppress and demean them, such as a tyrant who selectively enforced laws against women, a priest who preached that women are the source of all sin, or a father who secretly beat his wives and daughters for their supposed failures. For this reason andrazkus are known to scholars as "misogyny demons." Few of these souls dared to greater crimes (which would cause their souls to become incubi or babaus), nor were they once mortals who hated women but never acted upon their hatred-an andrazku only forms from a soul filled with suff icient hatred toward women to provoke action, but that is hampered by enough cowardice to prevent it from performing acts of greater evil. Most of them were male mortals, but an especially misogynistic evil female creature might become an andrazku in the Abyss.  An andrazku grows excited when it senses its prey's fear, but becomes frustrated if the hunt lasts for too long. Despite these demons' masculine appearance and aggression, most of them are impotent and some completely lack genitalia, rendering their lust pointless. Their nature is to berate, degrade, and beat; they tend to kill only when they feel an urge to eat, when their stymied passion becomes too great to tolerate, or when they are mocked for their shortcomings.  An andrazku prefers to attack with its bite and fists (often contemptuously slapping foes, minions, and prey with an open hand), but a vicious one may use a scourge and jagged-bladed sword as if pretending to be a balor. Sadistic and cruel, andrazkus have been known to chase down their prey, batter it for a while, and then release it, giving it enough of a head start that it thinks it has a chance of escaping. The andrazkus then track it down (using &lt;i&gt;locate creature&lt;/i&gt; and &lt;i&gt;teleport&lt;/i&gt;) to repeat the cycle again.  An andrazku in a position of authority likes to mark its minions and slaves with a scar on one side of the face indicating the demon's ownership. The demon typically uses its breath weapon to freeze a metal brand until it is cold enough to leave a permanent mark. If a slave is resistant or immune to cold, the demon uses a knife to carve its mark into one side of the creature's face.  Because of their long-simmering tempers and magical abilities, andrazkus are often called "cold demons," and they mainly live in frigid Abyssal realms such as Jhuvumirak, home of demon lord Kostchtchie. Their intolerance of fire (despite their demonic resistance to it) and the cowardly nature of their origin-sin make them laughingstocks among demons (particularly babaus and incubi); as a result, andrazkus are sullen, resentful, and prone to take out their frustrations on weaker creatures- especially if said creatures are female.  Andrazkus prefer to lair in ice caves or tunnels dug out of hard-packed snow. Some take advantage of their cold immunity and strong swimming ability to live in simple shelters on ice floes. An andrazku's hooves and huge hands allow it to cling to ice as though it were rough stone, preventing it from slipping and allowing it to use much of the vertical space in its lair to store treasure and observe intruders.  &lt;b&gt;&lt;/p&gt;&lt;p&gt;Habitat &amp; Society&lt;/b&gt;&lt;/p&gt;&lt;p&gt;  Andrazkus loathe associating with more powerful female demons in any way, and curse under their breath at mariliths and similar demons of great stature. Among female demons of similar power, they are quick with clever words, believable boasts, and secret confessions of desire, but these are all lies to disguise the hatred crackling beneath the surface. If given the opportunity, an andrazku would capture and torture a succubus merely because she is female (though a succubus is physically more powerful than a lone misogyny demon, and the hairy brutes have to gang up to have any chance of defeating a "weakling" succubus). Succubi and mariliths are aware of these simple-minded feelings held by andrazkus and they delight in tormenting the brutish creatures. Those female demons know they hold greater strength and power than andrazkus, and they enjoy lording over the creatures, even going so far as to kidnap them from time to time, bringing them to their own lairs and forcing the creatures into servitude.  Andrazkus band together for strength, using their telepathy to silently coordinate their attacks. They often taunt their prey telepathically, either with words, promises of violence, or mocking laughter.  When set loose on the Material Plane, an andrazku usually forces itself into a position of power over a humanoid tribe. Some ally with frost giant tribes, especially those who worship Kostchtchie. Duller ones find better company among girallons and dire apes.  &lt;br&gt;&lt;b&gt;Summoning Andrazku&lt;/b&gt;&lt;br&gt;  Andrazkus are receptive to flattery about their size and strength. They like offers of weapons and strength-enhancing items as payment for their services. They can be assigned to guard, hunt, or retrieve; any Charisma check attempted as part a spell to convince an andrazku to undertake a mission other than these kinds of tasks takes a -2 penalty. A female &lt;i&gt;summon&lt;/i&gt;er has a -10 penalty on all Charisma checks made to bargain unless the caster acts inferior and unworthy of the demon's aid.&lt;/p&gt;&lt;/h4&gt;&lt;/div&gt;</t>
  </si>
  <si>
    <t>Kokogiak</t>
  </si>
  <si>
    <t>Fort +15, Ref +10, Will +9</t>
  </si>
  <si>
    <t>cold, illusions</t>
  </si>
  <si>
    <t>40 ft., burrow 20 ft., climb 20 ft., swim 20 ft.</t>
  </si>
  <si>
    <t>bite +23 (2d6+10 plus pull), 6 claws +24 (2d6+10/19-20)</t>
  </si>
  <si>
    <t>blizzard breath, forlorn gaze, pull (bite, 10 ft.)</t>
  </si>
  <si>
    <t>Spell-Like Abilities (CL 15th; concentration +18)   At Will-fog cloud, ventriloquism (DC 14)   3/day-major image (DC 16), solid fog</t>
  </si>
  <si>
    <t>Str 31, Dex 13, Con 22, Int 13, Wis 14, Cha 16</t>
  </si>
  <si>
    <t>38 (54 vs. trip)</t>
  </si>
  <si>
    <t>Critical Focus, Improved Critical (claws), Improved Vital Strike, Iron Will, Power Attack, Staggering Critical, Vital Strike, Weapon Focus (claws)</t>
  </si>
  <si>
    <t>Bluff +18, Climb +22, Perception +18, Stealth +11 (+19 in ice or snow), Swim +22</t>
  </si>
  <si>
    <t>+8 Stealth in ice or snow</t>
  </si>
  <si>
    <t>ice walker, penetrating sight, sound imitation</t>
  </si>
  <si>
    <t xml:space="preserve"> cold coastlines, hills, or plains</t>
  </si>
  <si>
    <t>This hulking mountain of fur and fangs looks like a white-furred bear of immense proportions with ten legs, each ending in massive, jet-black claws. Its head, with slavering jaws and a tongue dripping silvery foam, sits at the end of a long yet thickly muscled neck. Its dead black eyes are small but infinite pits of malice.</t>
  </si>
  <si>
    <t>Blizzard Breath (Su) A kokogiak's breath weapon is a polar gale so bitterly cold that it saps vigor from those it touches. Once every 1d4 rounds as a standard action, a kokogiak can expel a 60-foot cone of blistering arctic winds, dealing 8d6 points of cold damage to all creatures struck. A successful DC 23 Reflex save halves this damage. Any creature damaged by this attack must then succeed at a DC 23 Fortitude save or become fatigued (or exhausted if it was already fatigued). The save DCs are Constitution-based.  Forlorn Gaze (Su) As a standard action, a kokogiak can lock its black eyes on a target within 60 feet to fascinate the creature. A successful DC 20 Will save negates this effect. Creatures that fail the save are fascinated and they see they kokogiak as a lost loved one, trusted friend in danger, or ally in desperate need. Once a creature is fascinated, the kokogiak can compel the creature to move toward it. Once adjacent, the creature is flat-footed against the kokogiak's attacks, but the creature receives a new saving throw at the beginning of its turn to break the fascination. This is a mind-affecting effect and the save DC is Charisma-based.  Ice Walker (Ex) A kokogiak takes no penalty to speed or on Acrobatics, Climb, or Stealth checks in snowy or icy terrain or weather conditions. It can walk across snow crusts or thin ice without breaking through. In addition, a kokogiak can choose to not leave tracks when moving in this type of terrain.  Penetrating Sight (Ex) A kokogiak's sight is not affected by its own fog cloud or solid fog spell-like abilities. In addition, a kokogiak does not take any penalties on Perception checks while its snowing.  Sound Imitation (Ex) A kokogiak can mimic any voice or sound it has heard by making a successful Bluff check against a listener's Sense Motive check.</t>
  </si>
  <si>
    <t>The kokogiak (called qupqugiaq by some tribes) is a deadly predator of the far northern wastes. At first glance, it appears to be a simple ravening beast or an enormous, unnaturally deformed polar bear, yet its raw power and cunning are legendary in the tales of northern nomads. Its name in some places is synonymous with cabin fever or deep-winter hallucinations that drive folk to desperation and madness, rushing out into the frozen wild in pursuit of some long-lost lover only to become lost themselves, victims of the kokogiak's dreadful might. Kokogiaks have an elongated neck, and are nearly 20 feet long from tail to nose. Over a dozen feet high at the shoulder, kokogiaks weigh between 6 and 8 tons.  Ecology  Kokogiaks are amphibious in their habits, comfortable in and out of the water, though they are not able to breathe water as well as air. They spend a great deal of their time in the water, hunting seals, walruses, squids, and even whales in coastal waters and beneath the winter ice. While kokogiaks must surface periodically to breathe, their powerful claws enable them to rip through floating pack ice and make air holes nearly wherever they wish. Creating such air holes is actually a hunting technique- they lie in wait near the holes for seals and their ilk to surface to breathe, snatching their prey in their jaws and dragging it up onto the ice to feast. Kokogiaks also use the same trick in reverse, lurking underwater just below gaps in the ice and seizing prey traversing the ice above, or along rocky coastlines when the pack ice recedes. Even predatory creatures like polar bears and winter wolves might be dragged into the water to be drowned and devoured, and desperate kokogiaks are even known to scale arctic sea cliffs during spring thaws to feast on newborn seabirds and eggs, lapping up entire nests in a single flick of the tongue.  While they are well adapted to hunting in and around coastal icepacks, kokogiaks also roam far inland to prowl continental ice sheets. The same tactics kokogiaks use for hunting along the water's edge serve them well in the deep snowdrifts and icy spires and crevasses of the polar reaches. Kokogiaks scale rocky and icy peaks to lair in dens inaccessible to most creatures. From such high vantage points, they observe passersby; then, calling upon supernatural blinding fogs, they either descend upon their prey from above, snatching a target and dragging it to their elevated lairs, or burrow underneath and burst up from below, hauling prey into their frigid dens.  Habitat &amp; Society  Kokogiaks live in cold arctic regions, though in winter they sometimes wander into the subarctic tundra and occasionally even into the colder latitudes of temperate climes. Those venturing so far south make their homes amid the glaciers and alpine wilderness of high mountains. While most return to the forever-winter of the arctic after taking their fill of warmer climes' abundant prey, a few make their homes permanently below the arctic circle, where their predations lend their mountain homes a deadly reputation. Such alpine kokogiaks descend with the winter storms into the huddled villages in the valleys below, luring the unwary to their doom and leaving a trail of death and terror in their wakes. In communities near a kokogiak's mountain, when the first heavy storms of winter strike, locals sometimes stake animals (or even rarely an unlucky member of the community, chosen by lottery) out in the cold in an attempt to propitiate the kokogiak's hunger and turn aside its wrath from the rest of the community.  Kokogiaks are more common in the subarctic and arctic, however, and they show no loyalty or preferential treatment to any that cross their path. They occasionally enter into alliances with creatures that will hunt for them and bring them living victims to torment and eviscerate at their leisure. They are cruel and capricious masters apt to turn on those who displease them in any way or just to ensure that others serving them do not doubt their power. More often, kokogiaks extract tribute from arctic and tundra dwelling tribes, sometimes in treasure but more often in the form of sacrifice. When refused, a kokogiak seeks to punish the unwilling by using its magic to inveigle members of that tribe to wander off from their homes and into the kokogiak's waiting clutches. Victims lured away in this fashion may simply be devoured, but the cruel beast often leaves behind bloodstained clothes or more grisly trophies torn from its victims' remains, artfully displayed for the friends and family of the deceased to find. So does the kokogiak remind them of the price of defiance.  Kokogiaks are mostly solitary, though mated pairs do sometimes join forces to spread terror wherever they roam or to take down powerful rivals. Kokogiak cubs are usually encouraged to fight one another for survival, struggling to show their dominance until only one remains. Weaklings are killed and eaten or driven out into the snows to survive or not. When the strongest cub approaches maturity, the kokogiak parents are faced with a choice: drive out the youngling when it is strong enough to survive but not yet strong enough to challenge its elders, or be prepared to face its challenge within the family group. Such challenges are usually directed at the parent of its own gender, as the youth seeks to drive out and take the place of its father or mother, proving its worthiness to take its surviving parent as its own mate.</t>
  </si>
  <si>
    <t>&lt;link rel="stylesheet"href="PF.css"&gt;&lt;div&gt;&lt;h2&gt;Kokogiak&lt;/h2&gt;&lt;h3&gt;&lt;i&gt;This hulking mountain of fur and fangs looks like a white-furred bear of immense proportions with ten legs, each ending in massive, jet-black claws. Its head, with slavering jaws and a tongue dripping silvery foam, sits at the end of a long yet thickly muscled neck. Its dead black eyes are small but infinite pits of malice.&lt;/i&gt;&lt;/h3&gt;&lt;br&gt;&lt;/div&gt;&lt;div class="heading"&gt;&lt;p class="alignleft"&gt;Kokogiak&lt;/p&gt;&lt;p class="alignright"&gt;CR 12&lt;/p&gt;&lt;div style="clear: both;"&gt;&lt;/div&gt;&lt;/div&gt;&lt;div&gt;&lt;h5&gt;&lt;b&gt;XP &lt;/b&gt;19,200&lt;/h5&gt;&lt;h5&gt;NE Huge magical beast &lt;/h5&gt;&lt;h5&gt;&lt;b&gt;Init &lt;/b&gt;+1; &lt;b&gt;Senses &lt;/b&gt;darkvision 60 ft., low-light vision; Perception +18&lt;/h5&gt;&lt;/div&gt;&lt;hr/&gt;&lt;div&gt;&lt;h5&gt;&lt;b&gt;DEFENSE&lt;/b&gt;&lt;/h5&gt;&lt;/div&gt;&lt;hr/&gt;&lt;div&gt;&lt;h5&gt;&lt;b&gt;AC &lt;/b&gt;25, touch 9, flat-footed 24 (+1 Dex, +16 natural, -2 size)&lt;/h5&gt;&lt;h5&gt;&lt;b&gt;hp &lt;/b&gt;172 (15d10+90)&lt;/h5&gt;&lt;h5&gt;&lt;b&gt;Fort &lt;/b&gt;+15, &lt;b&gt;Ref &lt;/b&gt;+10, &lt;b&gt;Will &lt;/b&gt;+9&lt;/h5&gt;&lt;h5&gt;&lt;b&gt;Immune &lt;/b&gt;cold, illusions&lt;/h5&gt;&lt;/div&gt;&lt;hr/&gt;&lt;div&gt;&lt;h5&gt;&lt;b&gt;OFFENSE&lt;/b&gt;&lt;/h5&gt;&lt;/div&gt;&lt;hr/&gt;&lt;div&gt;&lt;h5&gt;&lt;b&gt;Spd &lt;/b&gt;40 ft., burrow 20 ft., climb 20 ft., swim 20 ft.&lt;/h5&gt;&lt;h5&gt;&lt;b&gt;Melee &lt;/b&gt;bite +23 (2d6+10 plus pull), 6 claws +24 (2d6+10/19-20)&lt;/h5&gt;&lt;h5&gt;&lt;b&gt;Space &lt;/b&gt;15 ft.; &lt;b&gt;Reach &lt;/b&gt;10 ft. (20 ft. with bite)&lt;/h5&gt;&lt;h5&gt;&lt;b&gt;Special Attacks &lt;/b&gt;blizzard breath, forlorn gaze, pull (bite, 10 ft.)&lt;/h5&gt;&lt;h5&gt;&lt;b&gt;Spell-Like Abilities&lt;/b&gt; (CL 15th; concentration +18) &lt;/br&gt;At Will&amp;mdash;&lt;i&gt;fog cloud&lt;/i&gt;, &lt;i&gt;ventriloquism&lt;/i&gt; (DC 14) &lt;/br&gt;3/day&amp;mdash;&lt;i&gt;major image&lt;/i&gt; (DC 16), &lt;i&gt;solid fog&lt;/i&gt;&lt;/h5&gt;&lt;/h5&gt;&lt;/div&gt;&lt;hr/&gt;&lt;div&gt;&lt;h5&gt;&lt;b&gt;STATISTICS&lt;/b&gt;&lt;/h5&gt;&lt;/div&gt;&lt;hr/&gt;&lt;div&gt;&lt;h5&gt;&lt;b&gt;Str &lt;/b&gt;31, &lt;b&gt;Dex &lt;/b&gt;13, &lt;b&gt;Con &lt;/b&gt;22, &lt;b&gt;Int &lt;/b&gt; 13, &lt;b&gt;Wis &lt;/b&gt;14, &lt;b&gt;Cha &lt;/b&gt;16&lt;/h5&gt;&lt;h5&gt;&lt;b&gt;Base Atk &lt;/b&gt;+15; &lt;b&gt;CMB &lt;/b&gt;+27; &lt;b&gt;CMD &lt;/b&gt;38 (54 vs. trip)&lt;/h5&gt;&lt;h5&gt;&lt;b&gt;Feats &lt;/b&gt;Critical Focus, Improved Critical (claws), Improved Vital Strike, Iron Will, Power Attack, Staggering Critical, Vital Strike, Weapon Focus (claws)&lt;/h5&gt;&lt;h5&gt;&lt;b&gt;Skills &lt;/b&gt;Bluff +18, Climb +22, Perception +18, Stealth +11 (+19 in ice or snow), Swim +22; &lt;b&gt;Racial Modifiers &lt;/b&gt;+8 Stealth in ice or snow&lt;/h5&gt;&lt;h5&gt;&lt;b&gt;Languages &lt;/b&gt;Aquan, Common&lt;/h5&gt;&lt;h5&gt;&lt;b&gt;SQ &lt;/b&gt;ice walker, penetrating sight, sound imitation&lt;/h5&gt;&lt;/div&gt;&lt;hr/&gt;&lt;div&gt;&lt;h5&gt;&lt;b&gt;ECOLOGY&lt;/b&gt;&lt;/h5&gt;&lt;/div&gt;&lt;hr/&gt;&lt;div&gt;&lt;h5&gt;&lt;b&gt;Environment &lt;/b&gt; cold coastlines, hills, or plains&lt;/h5&gt;&lt;h5&gt;&lt;b&gt;Organization &lt;/b&gt;solitary or pair&lt;/h5&gt;&lt;h5&gt;&lt;b&gt;Treasure &lt;/b&gt;none&lt;/h5&gt;&lt;/div&gt;&lt;hr/&gt;&lt;div&gt;&lt;h5&gt;&lt;b&gt;SPECIAL ABILITIES&lt;/b&gt;&lt;/h5&gt;&lt;/div&gt;&lt;hr/&gt;&lt;div&gt;&lt;/h5&gt;&lt;h5&gt;&lt;b&gt;Blizzard Breath (Su)&lt;/b&gt; A kokogiak's breath weapon is a polar gale so bitterly cold that it saps vigor from those it touches. Once every 1d4 rounds as a standard action, a kokogiak can expel a 60-foot cone of blistering arctic winds, dealing 8d6 points of cold damage to all creatures struck. A successful DC 23 Reflex save halves this damage. Any creature damaged by this attack must then succeed at a DC 23 Fortitude save or become fatigued (or exhausted if it was already fatigued). The save DCs are Constitution-based.  &lt;/h5&gt;&lt;h5&gt;&lt;b&gt;Forlorn Gaze (Su)&lt;/b&gt; As a standard action, a kokogiak can lock its black eyes on a target within 60 feet to fascinate the creature. A successful DC 20 Will save negates this effect. Creatures that fail the save are fascinated and they see they kokogiak as a lost loved one, trusted friend in danger, or ally in desperate need. Once a creature is fascinated, the kokogiak can compel the creature to move toward it. Once adjacent, the creature is flat-footed against the kokogiak's attacks, but the creature receives a new saving throw at the beginning of its turn to break the fascination. This is a mind-affecting effect and the save DC is Charisma-based.  &lt;/h5&gt;&lt;h5&gt;&lt;b&gt;Ice Walker (Ex)&lt;/b&gt; A kokogiak takes no penalty to speed or on Acrobatics, Climb, or Stealth checks in snowy or icy terrain or weather conditions. It can walk across snow crusts or thin ice without breaking through. In addition, a kokogiak can choose to not leave tracks when moving in this type of terrain.  &lt;/h5&gt;&lt;h5&gt;&lt;b&gt;Penetrating Sight (Ex)&lt;/b&gt; A kokogiak's sight is not affected by its own &lt;i&gt;fog cloud&lt;/i&gt; or &lt;i&gt;solid fog&lt;/i&gt; spell-like abilities. In addition, a kokogiak does not take any penalties on Perception checks while its snowing.  &lt;/h5&gt;&lt;h5&gt;&lt;b&gt;Sound Imitation (Ex)&lt;/b&gt; A kokogiak can mimic any voice or sound it has heard by making a successful Bluff check against a listener's Sense Motive check.&lt;/h5&gt;&lt;/div&gt;&lt;br&gt;&lt;div&gt;&lt;h4&gt;&lt;p&gt;&lt;p&gt;The kokogiak (called qupqugiaq by some tribes) is a deadly predator of the far northern wastes. At first glance, it appears to be a simple ravening beast or an enormous, unnaturally deformed polar bear, yet its raw power and cunning are legendary in the tales of northern nomads. Its name in some places is synonymous with cabin fever or deep-winter hallucinations that drive folk to desperation and madness, rushing out into the frozen wild in pursuit of some long-lost lover only to become lost themselves, victims of the kokogiak's dreadful might. Kokogiaks have an elongated neck, and are nearly 20 feet long from tail to nose. Over a dozen feet high at the shoulder, kokogiaks weigh between 6 and 8 tons.  &lt;b&gt;&lt;/p&gt;&lt;p&gt;Ecology&lt;/b&gt;&lt;/p&gt;&lt;p&gt;  Kokogiaks are amphibious in their habits, comfortable in and out of the water, though they are not able to breathe water as well as air. They spend a great deal of their time in the water, hunting seals, walruses, squids, and even whales in coastal waters and beneath the winter ice. While kokogiaks must surface periodically to breathe, their powerful claws enable them to rip through floating pack ice and make air holes nearly wherever they wish. Creating such air holes is actually a hunting technique- they lie in wait near the holes for seals and their ilk to surface to breathe, snatching their prey in their jaws and dragging it up onto the ice to feast. Kokogiaks also use the same trick in reverse, lurking underwater just below gaps in the ice and seizing prey traversing the ice above, or along rocky coastlines when the pack ice recedes. Even predatory creatures like polar bears and winter wolves might be dragged into the water to be drowned and devoured, and desperate kokogiaks are even known to scale arctic sea cliffs during spring thaws to feast on newborn seabirds and eggs, lapping up entire nests in a single flick of the tongue.  While they are well adapted to hunting in and around coastal icepacks, kokogiaks also roam far inland to prowl continental ice sheets. The same tactics kokogiaks use for hunting along the water's edge serve them well in the deep snowdrifts and icy spires and crevasses of the polar reaches. Kokogiaks scale rocky and icy peaks to lair in dens inaccessible to most creatures. From such high vantage points, they observe passersby; then, calling upon supernatural blinding fogs, they either descend upon their prey from above, snatching a target and dragging it to their elevated lairs, or burrow underneath and burst up from below, hauling prey into their frigid dens.  &lt;b&gt;&lt;/p&gt;&lt;p&gt;Habitat &amp; Society&lt;/b&gt;&lt;/p&gt;&lt;p&gt;  Kokogiaks live in cold arctic regions, though in winter they sometimes wander into the subarctic tundra and occasionally even into the colder latitudes of temperate climes. Those venturing so far south make their homes amid the glaciers and alpine wilderness of high mountains. While most return to the forever-winter of the arctic after taking their fill of warmer climes' abundant prey, a few make their homes permanently below the arctic circle, where their predations lend their mountain homes a deadly reputation. Such alpine kokogiaks descend with the winter storms into the huddled villages in the valleys below, luring the unwary to their doom and leaving a trail of death and terror in their wakes. In communities near a kokogiak's mountain, when the first heavy storms of winter strike, locals sometimes stake animals (or even rarely an unlucky member of the community, chosen by lottery) out in the cold in an attempt to propitiate the kokogiak's hunger and turn aside its wrath from the rest of the community.  Kokogiaks are more common in the subarctic and arctic, however, and they show no loyalty or preferential treatment to any that cross their path. They occasionally enter into alliances with creatures that will hunt for them and bring them living victims to torment and eviscerate at their leisure. They are cruel and capricious masters apt to turn on those who displease them in any way or just to ensure that others serving them do not doubt their power. More often, kokogiaks extract tribute from arctic and tundra dwelling tribes, sometimes in treasure but more often in the form of sacrifice. When refused, a kokogiak seeks to punish the unwilling by using its magic to inveigle members of that tribe to wander off from their homes and into the kokogiak's waiting clutches. Victims lured away in this fashion may simply be devoured, but the cruel beast often leaves behind bloodstained clothes or more grisly trophies torn from its victims' remains, artfully displayed for the friends and family of the deceased to find. So does the kokogiak remind them of the price of defiance.  Kokogiaks are mostly solitary, though mated pairs do sometimes join forces to spread terror wherever they roam or to take down powerful rivals. Kokogiak cubs are usually encouraged to fight one another for survival, struggling to show their dominance until only one remains. Weaklings are killed and eaten or driven out into the snows to survive or not. When the strongest cub approaches maturity, the kokogiak parents are faced with a choice: drive out the youngling when it is strong enough to survive but not yet strong enough to challenge its elders, or be prepared to face its challenge within the family group. Such challenges are usually directed at the parent of its own gender, as the youth seeks to drive out and take the place of its father or mother, proving its worthiness to take its surviving parent as its own mate.&lt;/p&gt;&lt;/h4&gt;&lt;/div&gt;</t>
  </si>
  <si>
    <t>Sangoi</t>
  </si>
  <si>
    <t>hear heartbeat, low-light vision; Perception +15</t>
  </si>
  <si>
    <t>20, touch 17, flat-footed 14</t>
  </si>
  <si>
    <t>(+5 Dex, +1 dodge, +3 natural, +1 size)</t>
  </si>
  <si>
    <t>(11d6+33)</t>
  </si>
  <si>
    <t>Fort +6, Ref +12, Will +8</t>
  </si>
  <si>
    <t>dagger +11 (1d3+1/19-20), bite +11 (1d4+1 plus 1d4 bleed) or   bite +11 (1d4+1 plus 1d4 bleed), 2 claws +11 (1d3+1 plus 1d4 bleed)</t>
  </si>
  <si>
    <t>dagger +11 (1d3+1/19-20)</t>
  </si>
  <si>
    <t>blood rage, curse of misery, horrific critical, sneak attack +2d6</t>
  </si>
  <si>
    <t>Spell-Like Abilities (CL 11th; concentration +15)  Constant-hide from animals (self only), hide from undead (DC 15; self only)   At Will-detect thoughts (DC 16), tongues   3/day-animal trance (DC 16), invisibility (self only), snare (DC 17)   1/day-control weather, dominate animal (DC 17), speak with dead (DC 17)</t>
  </si>
  <si>
    <t>Str 13, Dex 21, Con 16, Int 14, Wis 12, Cha 19</t>
  </si>
  <si>
    <t>Dodge, Improved Initiative, Mobility, Power Attack, Spring Attack, Weapon Finesse</t>
  </si>
  <si>
    <t>Acrobatics +19, Bluff +18, Craft (traps) +10, Diplomacy +10, Disguise +18, Escape Artist +10, Intimidate +15, Knowledge (local) +10, Knowledge (nature) +10, Perception +15, Sleight of Hand +10, Stealth +23</t>
  </si>
  <si>
    <t>Aklo, Common, Sylvan; tongues</t>
  </si>
  <si>
    <t>change shape (Medium or Small land animal or humanoid), sideways glance, sunlight transparency</t>
  </si>
  <si>
    <t xml:space="preserve"> any cold or temperate land</t>
  </si>
  <si>
    <t>standard (dagger)</t>
  </si>
  <si>
    <t>Dressed in tattered finery, this small, bald humanoid has a gaunt and haggard face with sallow skin drawn tight against its delicate bones. Its fingers and nails are unnaturally long and spidery, its teeth needle-sharp, and its body so thin it seems it could almost disappear if it turned sideways.</t>
  </si>
  <si>
    <t>Curse of Misery (Su) As a full-round action, a sangoi can deliver its curse to an adjacent humanoid as a melee touch attack. If the target fails its saving throw, the sangoi gains the benefit of aid (caster level equal to the target's Hit Dice). In addition, a sangoi gains a +2 morale bonus on attack rolls, weapon damage rolls, saving throws, and opposed skill checks against any creature affected by its curse of misery. A creature that successfully saves can not be affected by the same sangoi's curse for 24 hours. The save DC is Charisma-based.  Curse of Misery: Touch-contact; save Will DC 19; frequency 1 day; effect permanent crushing despair.  Hear Heartbeat (Ex) A sangoi can hear the beating hearts of living creatures nearby, granting it blindsense 30 feet and blindsight 5 feet; it can locate all creatures taking bleed damage within 30 feet as if it had blindsight. This ability does not reveal the location of creatures without hearts, including elementals, oozes, plants, undead, and incorporeal creatures.  Horrific Critical (Ex) When a sangoi enters a blood rage, its claws and teeth elongate and sharpen, threatening a critical hit on a roll of 18-20 (in addition to the other benefits of blood rage). If a sangoi reduces a humanoid to -1 or fewer hit points with a critical hit from one of its natural weapons, it can tear out the target's heart and consume it as a free action (Fortitude DC 19 negates), killing it instantly. If successful, the sangoi gains 1d8 temporary hit points and a +2 enhancement bonus to Strength. Any humanoid within 30 feet who witnesses this attack must succeed at a DC 19 Will save or become shaken and sickened for 1d4 rounds (this is a mind-affecting fear effect). The save DCs are Charisma-based.  Sideways Glance (Su) Sangois fade from view when in a creature's peripheral vision. They automatically gain concealment against creatures that they flank with another creature (another sangoi or otherwise). They can also attempt a Bluff check to feint in combat as a swift action, but only against a foe that can clearly see them.  Sunlight Transparency (Ex) Direct sunlight causes a sangoi to partially fade from view. Their bodies become almost transparent (20% miss chance), and they become fatigued and take a -10 penalty on Disguise checks as long as they remain in direct sunlight.</t>
  </si>
  <si>
    <t>Sangois are malevolent nocturnal fey that haunt small towns and graveyards. Because of their taste for blood and their similar habits, they are sometimes mistaken for vampires. Sangoi appear as short, emaciated humanoids seldom over 4 feet tall and weighing 35 to 40 pounds.  Ecology  Sangois thirst for the blood of the living, preferring humanoid blood, but settling for animal blood when humanoids are in short supply or when they are operating in disguise and do not wish to reveal their presence with an open attack. Though it is much harder to acquire, they are especially fond of the blood of good-aligned magical beasts, unicorns in particular. While blood provides physical nourishment for them, they also draw psychic sustenance from inf licting anguish and despair.  Sangois are expert trappers, catching large and small animals with magic or mundane snares. Trapped beasts might be mutilated for a sangoi's pleasure, though the wicked fey more likely dominates them and uses them to commit murder and mischief.  Habitat &amp; Society  Sangois are natives of the fey realms of the First World, but they spend little time there. Most of their time is spent roaming the Material Plane, lurking in shadows and places where death and sorrow linger, such as graveyards and ruins. They are wanderers, moving from village to village in search of their next victims. When a target is located, a sangoi (or, rarely, a pair of sangois working together) seeks to isolate the victim in order to murder it and take its form. The sangoi poses as its victim, while draining the emotional, mental, and physical energy out of those that give them succor with its curse of misery.  Sangoi consider themselves hunters of a sort, seeking children born with certain unique characteristics or deformities, such as those born covered with a caul, or who bear a particular birthmark or hair or eye color. Sangois fear those with such marks, whatever they might be, believing they render them powerless against such creatures and that if those with the marks are able to grow to maturity, they will bring ruin to the sangoi. Each individual sangoi has its own particular mark it grows to fear.  Children so marked are spirited away from their mortal parents and slain, sold as slaves to an evil fey master, or simply imprisoned in the depths of a sangoi's lair, all to quell whatever threat the sangois believe they pose.  When such a child is found, a sangoi begins lurking about the home in the guise of an animal and might even take the form of a pet to attract the child's affection. Its curse falls upon the household with this infiltration, though sangois credit their chosen targets with immunity to their powers, or even the ability to block their powers from affecting others. Sangois attempt to abduct their targets at birth when possible, but often they do not discover them until a target is older. In such cases, sangois try to kill or kidnap their targets using dominated wild animals or traps set up to look like natural accidents.  Once a victim has been taken, a sangoi changes its shape to assume the victim's form, usually spending several days reading the victim's thoughts or speaking with its corpse to learn about it so it might better impersonate him. The sangoi then returns to the victim's home and assumes its life, going about his daily business while keeping out of direct sunlight when possible, often feigning illness or injury.  Once the sangoi enters its victim's home, its curse of misery begins to take hold, sapping the life and spirit from the family and friends of its victim. The sangoi amuses itself with the abuse and murder of domestic animals through traps and magical compulsion, and calls foul weather to cast a pall upon the house while it waits for the family of its victim to slip into ennui. Once those in the house fall into utter despair, the sangoi plans elaborate murders in which it renders its targets helpless, often with traps using common household objects and implements, and then carves out and greedily devours the hearts of its helpless victims, savoring the sour tang of fear that lingers in broken hearts even after death.</t>
  </si>
  <si>
    <t>&lt;link rel="stylesheet"href="PF.css"&gt;&lt;div&gt;&lt;h2&gt;Sangoi&lt;/h2&gt;&lt;h3&gt;&lt;i&gt;Dressed in tattered finery, this small, bald humanoid has a gaunt and haggard face with sallow skin drawn tight against its delicate bones. Its fingers and nails are unnaturally long and spidery, its teeth needle-sharp, and its body so thin it seems it could almost disappear if it turned sideways.&lt;/i&gt;&lt;/h3&gt;&lt;br&gt;&lt;/div&gt;&lt;div class="heading"&gt;&lt;p class="alignleft"&gt;Sangoi&lt;/p&gt;&lt;p class="alignright"&gt;CR 7&lt;/p&gt;&lt;div style="clear: both;"&gt;&lt;/div&gt;&lt;/div&gt;&lt;div&gt;&lt;h5&gt;&lt;b&gt;XP &lt;/b&gt;3,200&lt;/h5&gt;&lt;h5&gt;NE Small fey &lt;/h5&gt;&lt;h5&gt;&lt;b&gt;Init &lt;/b&gt;+9; &lt;b&gt;Senses &lt;/b&gt;hear heartbeat, low-light vision; Perception +15&lt;/h5&gt;&lt;/div&gt;&lt;hr/&gt;&lt;div&gt;&lt;h5&gt;&lt;b&gt;DEFENSE&lt;/b&gt;&lt;/h5&gt;&lt;/div&gt;&lt;hr/&gt;&lt;div&gt;&lt;h5&gt;&lt;b&gt;AC &lt;/b&gt;20, touch 17, flat-footed 14 (+5 Dex, +1 dodge, +3 natural, +1 size)&lt;/h5&gt;&lt;h5&gt;&lt;b&gt;hp &lt;/b&gt;71 (11d6+33)&lt;/h5&gt;&lt;h5&gt;&lt;b&gt;Fort &lt;/b&gt;+6, &lt;b&gt;Ref &lt;/b&gt;+12, &lt;b&gt;Will &lt;/b&gt;+8&lt;/h5&gt;&lt;h5&gt;&lt;b&gt;DR &lt;/b&gt;5/silver&lt;/h5&gt;&lt;/div&gt;&lt;hr/&gt;&lt;div&gt;&lt;h5&gt;&lt;b&gt;OFFENSE&lt;/b&gt;&lt;/h5&gt;&lt;/div&gt;&lt;hr/&gt;&lt;div&gt;&lt;h5&gt;&lt;b&gt;Spd &lt;/b&gt;30 ft.&lt;/h5&gt;&lt;h5&gt;&lt;b&gt;Melee &lt;/b&gt;dagger +11 (1d3+1/19-20), bite +11 (1d4+1 plus 1d4 bleed) or &lt;/br&gt;  bite +11 (1d4+1 plus 1d4 bleed), 2 claws +11 (1d3+1 plus 1d4 bleed)&lt;/h5&gt;&lt;h5&gt;&lt;b&gt;Ranged &lt;/b&gt;dagger +11 (1d3+1/19-20)&lt;/h5&gt;&lt;h5&gt;&lt;b&gt;Space &lt;/b&gt;5 ft.; &lt;b&gt;Reach &lt;/b&gt;5 ft.&lt;/h5&gt;&lt;h5&gt;&lt;b&gt;Special Attacks &lt;/b&gt;blood rage, curse of misery, horrific critical, sneak attack +2d6&lt;/h5&gt;&lt;h5&gt;&lt;b&gt;Spell-Like Abilities&lt;/b&gt; (CL 11th; concentration +15)  &lt;/br&gt;Constant&amp;mdash;&lt;i&gt;hide from animals&lt;/i&gt; (self only), &lt;i&gt;hide from undead&lt;/i&gt; (DC 15; self only) &lt;/br&gt;At Will&amp;mdash;&lt;i&gt;detect thoughts&lt;/i&gt; (DC 16), &lt;i&gt;tongues&lt;/i&gt; &lt;/br&gt;3/day&amp;mdash;&lt;i&gt;animal trance&lt;/i&gt; (DC 16), &lt;i&gt;invisibility&lt;/i&gt; (self only), &lt;i&gt;snare&lt;/i&gt; (DC 17) &lt;/br&gt;1/day&amp;mdash;&lt;i&gt;control weather&lt;/i&gt;, &lt;i&gt;dominate animal&lt;/i&gt; (DC 17), &lt;i&gt;speak with dead&lt;/i&gt; (DC 17)&lt;/h5&gt;&lt;/h5&gt;&lt;/div&gt;&lt;hr/&gt;&lt;div&gt;&lt;h5&gt;&lt;b&gt;STATISTICS&lt;/b&gt;&lt;/h5&gt;&lt;/div&gt;&lt;hr/&gt;&lt;div&gt;&lt;h5&gt;&lt;b&gt;Str &lt;/b&gt;13, &lt;b&gt;Dex &lt;/b&gt;21, &lt;b&gt;Con &lt;/b&gt;16, &lt;b&gt;Int &lt;/b&gt; 14, &lt;b&gt;Wis &lt;/b&gt;12, &lt;b&gt;Cha &lt;/b&gt;19&lt;/h5&gt;&lt;h5&gt;&lt;b&gt;Base Atk &lt;/b&gt;+5; &lt;b&gt;CMB &lt;/b&gt;+5; &lt;b&gt;CMD &lt;/b&gt;21&lt;/h5&gt;&lt;h5&gt;&lt;b&gt;Feats &lt;/b&gt;Dodge, Improved Initiative, Mobility, Power Attack, Spring Attack, Weapon Finesse&lt;/h5&gt;&lt;h5&gt;&lt;b&gt;Skills &lt;/b&gt;Acrobatics +19, Bluff +18, Craft (traps) +10, Diplomacy +10, Disguise +18, Escape Artist +10, Intimidate +15, Knowledge (local) +10, Knowledge (nature) +10, Perception +15, Sleight of Hand +10, Stealth +23&lt;/h5&gt;&lt;h5&gt;&lt;b&gt;Languages &lt;/b&gt;Aklo, Common, Sylvan; &lt;i&gt;tongues&lt;/i&gt;&lt;/h5&gt;&lt;h5&gt;&lt;b&gt;SQ &lt;/b&gt;change shape (Medium or Small land animal or humanoid), sideways glance, sunlight transparency&lt;/h5&gt;&lt;/div&gt;&lt;hr/&gt;&lt;div&gt;&lt;h5&gt;&lt;b&gt;ECOLOGY&lt;/b&gt;&lt;/h5&gt;&lt;/div&gt;&lt;hr/&gt;&lt;div&gt;&lt;h5&gt;&lt;b&gt;Environment &lt;/b&gt; any cold or temperate land&lt;/h5&gt;&lt;h5&gt;&lt;b&gt;Organization &lt;/b&gt;solitary or pair&lt;/h5&gt;&lt;h5&gt;&lt;b&gt;Treasure &lt;/b&gt;standard (dagger)&lt;/h5&gt;&lt;/div&gt;&lt;hr/&gt;&lt;div&gt;&lt;h5&gt;&lt;b&gt;SPECIAL ABILITIES&lt;/b&gt;&lt;/h5&gt;&lt;/div&gt;&lt;hr/&gt;&lt;div&gt;&lt;/h5&gt;&lt;h5&gt;&lt;b&gt;&lt;i&gt;Curse of Misery&lt;/i&gt; (Su)&lt;/b&gt; As a full-round action, a sangoi can deliver its curse to an adjacent humanoid as a melee touch attack. If the target fails its saving throw, the sangoi gains the benefit of &lt;i&gt;aid&lt;/i&gt; (caster level equal to the target's Hit Dice). In addition, a sangoi gains a +2 morale bonus on attack rolls, weapon damage rolls, saving throws, and opposed skill checks against any creature affected by its curse of misery. A creature that successfully saves can not be affected by the same sangoi's curse for 24 hours. The save DC is Charisma-based.  &lt;i&gt;Curse of Misery&lt;/i&gt;: Touch-contact; save Will DC 19; frequency 1 day; effect permanent &lt;i&gt;crushing despair&lt;/i&gt;.  &lt;/h5&gt;&lt;h5&gt;&lt;b&gt;Hear Heartbeat (Ex)&lt;/b&gt; A sangoi can hear the beating hearts of living creatures nearby, granting it blindsense 30 feet and blindsight 5 feet; it can locate all creatures taking bleed damage within 30 feet as if it had blindsight. This ability does not reveal the location of creatures without hearts, including elementals, oozes, plants, undead, and incorporeal creatures.  &lt;/h5&gt;&lt;h5&gt;&lt;b&gt;Horrific Critical (Ex)&lt;/b&gt; When a sangoi enters a blood rage, its claws and teeth elongate and sharpen, threatening a critical hit on a roll of 18-20 (in addition to the other benefits of blood rage). If a sangoi reduces a humanoid to -1 or fewer hit points with a critical hit from one of its natural weapons, it can tear out the target's heart and consume it as a free action (Fortitude DC 19 negates), killing it instantly. If successful, the sangoi gains 1d8 temporary hit points and a +2 enhancement bonus to Strength. Any humanoid within 30 feet who witnesses this attack must succeed at a DC 19 Will save or become shaken and sickened for 1d4 rounds (this is a mind-affecting fear effect). The save DCs are Charisma-based.  &lt;/h5&gt;&lt;h5&gt;&lt;b&gt;Sideways Glance (Su)&lt;/b&gt; Sangois fade from view when in a creature's peripheral vision. They automatically gain concealment against creatures that they flank with another creature (another sangoi or otherwise). They can also attempt a Bluff check to feint in combat as a swift action, but only against a foe that can clearly see them.  &lt;/h5&gt;&lt;h5&gt;&lt;b&gt;Sunlight Transparency (Ex)&lt;/b&gt; Direct sunlight causes a sangoi to partially fade from view. Their bodies become almost transparent (20% miss chance), and they become fatigued and take a -10 penalty on Disguise checks as long as they remain in direct sunlight.&lt;/h5&gt;&lt;/div&gt;&lt;br&gt;&lt;div&gt;&lt;h4&gt;&lt;p&gt;&lt;p&gt;Sangois are malevolent nocturnal fey that haunt small towns and graveyards. Because of their taste for blood and their similar habits, they are sometimes mistaken for vampires. Sangoi appear as short, emaciated humanoids seldom over 4 feet tall and weighing 35 to 40 pounds.  &lt;b&gt;&lt;/p&gt;&lt;p&gt;Ecology&lt;/b&gt;&lt;/p&gt;&lt;p&gt;  Sangois thirst for the blood of the living, preferring humanoid blood, but settling for animal blood when humanoids are in short supply or when they are operating in disguise and do not wish to reveal their presence with an open attack. Though it is much harder to acquire, they are especially fond of the blood of good-aligned magical beasts, unicorns in particular. While blood provides physical nourishment for them, they also draw psychic sustenance from inf licting anguish and despair.  Sangois are expert trappers, catching large and small animals with magic or mundane &lt;i&gt;snare&lt;/i&gt;s. Trapped beasts might be mutilated for a sangoi's pleasure, though the wicked fey more likely dominates them and uses them to commit murder and mischief.  &lt;b&gt;&lt;/p&gt;&lt;p&gt;Habitat &amp; Society&lt;/b&gt;&lt;/p&gt;&lt;p&gt;  Sangois are natives of the fey realms of the First World, but they spend little time there. Most of their time is spent roaming the Material Plane, lurking in shadows and places where death and sorrow linger, such as graveyards and ruins. They are wanderers, moving from village to village in search of their next victims. When a target is located, a sangoi (or, rarely, a pair of sangois working together) seeks to isolate the victim in order to murder it and take its form. The sangoi poses as its victim, while draining the emotional, mental, and physical energy out of those that give them succor with its curse of misery.  Sangoi consider themselves hunters of a sort, seeking children born with certain unique characteristics or deformities, such as those born covered with a caul, or who bear a particular birthmark or hair or eye color. Sangois fear those with such marks, whatever they might be, believing they render them powerless against such creatures and that if those with the marks are able to grow to maturity, they will bring ruin to the sangoi. Each individual sangoi has its own particular mark it grows to fear.  Children so marked are spirited away from their mortal parents and slain, sold as slaves to an evil fey master, or simply imprisoned in the depths of a sangoi's lair, all to quell whatever threat the sangois believe they pose.  When such a child is found, a sangoi begins lurking about the home in the guise of an animal and might even take the form of a pet to attract the child's affection. Its curse falls upon the household with this infiltration, though sangois credit their chosen targets with immunity to their powers, or even the ability to block their powers from affecting others. Sangois attempt to abduct their targets at birth when possible, but often they do not discover them until a target is older. In such cases, sangois try to kill or kidnap their targets using dominated wild animals or traps set up to look like natural accidents.  Once a victim has been taken, a sangoi changes its shape to assume the victim's form, usually spending several days reading the victim's thoughts or speaking with its corpse to learn about it so it might better impersonate him. The sangoi then returns to the victim's home and assumes its life, going about his daily business while keeping out of direct sunlight when possible, often feigning illness or injury.  Once the sangoi enters its victim's home, its curse of misery begins to take hold, sapping the life and spirit from the family and friends of its victim. The sangoi amuses itself with the abuse and murder of domestic animals through traps and magical compulsion, and calls foul weather to cast a pall upon the house while it waits for the family of its victim to slip into ennui. Once those in the house fall into utter despair, the sangoi plans elaborate murders in which it renders its targets helpless, often with traps using common household objects and implements, and then carves out and greedily devours the hearts of its helpless victims, savoring the sour tang of fear that lingers in broken hearts even after death.&lt;/p&gt;&lt;/h4&gt;&lt;/div&gt;</t>
  </si>
  <si>
    <t>Svathurim</t>
  </si>
  <si>
    <t>(+4 armor, +3 Dex, +10 natural, +1 shield, -2 size)</t>
  </si>
  <si>
    <t>Fort +11, Ref +12, Will +11</t>
  </si>
  <si>
    <t>10 ft. (20 ft. with lance)</t>
  </si>
  <si>
    <t>Str 29, Dex 17, Con 20, Int 10, Wis 14, Cha 11</t>
  </si>
  <si>
    <t>38 (40 vs. bull rush, 40 vs. overrun, 50 vs. trip)</t>
  </si>
  <si>
    <t>Acrobatics +12 (+20 when jumping), Climb +12, Intimidate +25, Perception +19, Survival +14, Swim +20</t>
  </si>
  <si>
    <t>skyrunner, undersized weapons</t>
  </si>
  <si>
    <t xml:space="preserve"> cold hills, mountains, or plains</t>
  </si>
  <si>
    <t>Stormghost</t>
  </si>
  <si>
    <t>all-around vision, darkvision 90 ft., low-light vision, scent, see in darkness, see in fog; Perception +22</t>
  </si>
  <si>
    <t>static aura (5 ft., 2d6 electricity)</t>
  </si>
  <si>
    <t>28, touch 16, flat-footed 21</t>
  </si>
  <si>
    <t>(+6 Dex, +1 dodge, +12 natural, -1 size)</t>
  </si>
  <si>
    <t>Fort +12, Ref +16, Will +12</t>
  </si>
  <si>
    <t>bite +24 (1d8+8), 2 claws +24 (1d8+8/19-20 plus 1d6 electricity)</t>
  </si>
  <si>
    <t>impaling leap, sneak attack +3d6, static blast</t>
  </si>
  <si>
    <t>Spell-Like Abilities (CL 11th; concentration +14)   At Will-alter winds, fog cloud, jump   3/day-deeper darkness, greater invisibility, gust of wind (DC 15), ice storm   1/day-control weather, plague stormUM (DC 19), siroccoAPG (DC 19)</t>
  </si>
  <si>
    <t>Str 27, Dex 23, Con 24, Int 11, Wis 14, Cha 16</t>
  </si>
  <si>
    <t>Acrobatic Steps, Combat Reflexes, Dodge, Improved Critical (claws), Improved Initiative, Mobility, Nimble Moves, Power Attack, Spring Attack</t>
  </si>
  <si>
    <t>Acrobatics +20 (+28 when jumping), Climb +24, Perception +22, Stealth +22 (+26 in icy or snowy areas), Survival +20</t>
  </si>
  <si>
    <t>+4 Stealth in icy or snowy areas</t>
  </si>
  <si>
    <t>Triaxian</t>
  </si>
  <si>
    <t>Matching the color of snow and ice, this menacing creature stands on four pointed legs like those of an insect. A conical head ringed with tiny eyes and sporting gnashing teeth sits atop this creature's humanoid torso.</t>
  </si>
  <si>
    <t>AP 70</t>
  </si>
  <si>
    <t>Adaptive Camouflage (Ex) A stormghost's hide shifts coloration over time to match that of its environment. Choose a ranger favored terrain type. A stormghost gains a +4 racial bonus on Stealth checks within that terrain type. A stormghost moving into a different terrain type must remain there for 1d4 weeks before the racial bonus applies to the new terrain type.  Impaling Leap (Ex) As a standard action, a stormghost can jump into the air and land on a single target at least one size category smaller than itself, using its spiky legs to impale the victim. The target must succeed at a DC 25 Reflex save or it takes 4d8+12 points of piercing damage and is pinned. If the stormghost chooses to maintain the pin, it must succeed at a combat maneuver check as normal. Pinned foes take damage each from the impaling leap each round if they don't escape. The save DC is Constitution-based.  See in Fog (Ex) A stormghost can see in fog and foglike conditions without penalty.  Static Aura (Su) A stormghost can surround itself with crackling electricity that leaps from its body, affecting nearby creatures. All creatures within 5 feet of the stormghost take 2d6 points of electricity damage at the beginning of the stormghost's turn.  Static Blast (Su) As a standard action, a stormghost can focus its static charge into a bolt, releasing it in a 40-foot line that deals 6d6 points of electricity damage. A successful DC 25 Reflex save halves this damage. A stormghost can use its static blast once every 1d4 rounds. The save DC is Constitution-based.</t>
  </si>
  <si>
    <t>Bestial hunters that prowl the mountains of Triaxus, stormghosts are a deadly threat to all creatures that stumble across their path. Triaxians attributed the name stormghost to these creatures because of their ability to conjure malignant weather and attack unseen. Stormghosts typically attack in remote mountainous areas, leaping down on their victims from cliff sides and ambushing them in blind mountain passes. Constantly in search of food, stormghosts are excellent hunters and trackers. These predators are completely unafraid of engaging with any target, and thus pose a risk to the humanoids of the planet- and even the dragons. As with Triaxians, stormghosts' appearances vary depending on the season. Thankfully, stormghosts are extremely rare, but the creatures live exceedingly long lives. A stormghost's regeneration diminishes long-term degradation of its body, allowing it to live for over 2,000 years. A stormghost stands nearly 8 feet tall in its regular posture, but can extend its legs to reach up to 14 feet. Formed of muscled flesh and hardened chitin, a stormghost weighs roughly 1,500 pounds.  Ecology  Stormghosts are apex predators in Triaxus's hills and mountains; a few even make their way to the lowlands. A stormghost is ephemeral like a phantom, and its coloration and ability to become invisible give rise to part of its common name, as victims are typically unaware of the creature's presence until it is far too late. It can also call down storms and banks of fog-the source of the other part of its common name-and can even conjure darkness. Stormghosts themselves, however, can see through fog and darkness, and possess other specialized senses. While the creatures have no recognizable nose, they are capable of tracking their prey by scent using a specialized sensory organ found on the lower part of their torsos. This organ picks up faint chemical signatures with such accuracy that a stormghost can differentiate between two creatures of the same type and recall with perfect detail an individual creature's signature for years after first encountering it.  As with all successful hunters, stormghosts' senses and tenacity make them difficult to evade. These traits, in addition to their superior stamina, help stormghosts doggedly hunt down prey that initially escapes their clutches. Exceptionally single-minded, stormghosts live to hunt and hate losing their quarry, and they persistently pursue their fleeing prey, foregoing sleep and ignoring other victims that might be easier to take down-even if they're ravenous-in order to make their desired kill.  Stormghosts undergo a change during Triaxus's transitional seasons, shifting their coloration to match their environment. In the winter, stormghosts have an icy white hide that allows them to better conceal themselves in the snow. As summer comes and the planet begins to thaw, stormghosts' hides darken and a splotched coloration of grays and browns emerges. This coloration allows them to hide themselves in the mountainous terrain in which they live.  Habitat &amp; Society  Stormghosts are solitary creatures that despise sharing their hunting grounds with other creatures, especially other stormghosts. When another predator begins hunting in the same region as a stormghost, the stormghost shifts its predation to that creature, tracking it down and consuming it. The exception to this is when another stormghost trespasses upon its hunting grounds. While the stormghost still tracks down and kills its competition as it would another creature, it does not consume the rival stormghost, finding the flesh of its own kind completely unpalatable, and instead ritualistically butchers its competitor and leaves the corpse as a sign that this territory is already claimed.  Stormghosts are exceedingly rare; fewer than 1,000 have been spotted, according to records kept by dragonriders of the Skyfire Mandate. Many of these sightings, made safely from the back of a dragonkin, are believed to be of the same stormghost, leading many scholars to estimate that the  population might be much smaller, with a few at most living in the Parapet Mountains. A naturalist in Preita recently published a journal detailing his journey in search for evidence of a stormghost, as tales of these and other vicious beasts are fashionable in the cosmopolitan cities of the Allied Territories. In this journal, he postulates that stormghosts are aliens from another world in the solar system, or perhaps beyond. Their long lives, regenerative capabilities, robust physical form, yet low population numbers suggest this hypothesis is plausible.  Although this researcher clearly lacks a greater understanding of worlds beyond Triaxus, his findings on the otherworldly origins of stormghosts are indeed quite accurate. On a planet in a nearby solar system, stormghosts were grown in facilities to be biological probes deployed on specific planets for 2,000 years before they would be retrieved. During their time on those worlds, they are tasked, compelled by their very genesis and the urge of every cell, to kill and consume organic life. Over the course of their lives, a gland within their torsos at the base of the neck collects samples of every kill. These samples can be collected by the stormghost's creators and analyzed. What they are searching for is anyone's guess, but the number of stormghosts on Triaxus suggests these unknown creators seek a comprehensive collection of dragons and dragonkind.</t>
  </si>
  <si>
    <t>&lt;link rel="stylesheet"href="PF.css"&gt;&lt;div&gt;&lt;h2&gt;Stormghost&lt;/h2&gt;&lt;h3&gt;&lt;i&gt;Matching the color of snow and ice, this menacing creature stands on four pointed legs like those of an insect. A conical head ringed with tiny eyes and sporting gnashing teeth sits atop this creature's humanoid torso.&lt;/i&gt;&lt;/h3&gt;&lt;br&gt;&lt;/div&gt;&lt;div class="heading"&gt;&lt;p class="alignleft"&gt;Stormghost&lt;/p&gt;&lt;p class="alignright"&gt;CR 15&lt;/p&gt;&lt;div style="clear: both;"&gt;&lt;/div&gt;&lt;/div&gt;&lt;div&gt;&lt;h5&gt;&lt;b&gt;XP &lt;/b&gt;51,200&lt;/h5&gt;&lt;h5&gt;CE Large monstrous humanoid &lt;/h5&gt;&lt;h5&gt;&lt;b&gt;Init &lt;/b&gt;+10; &lt;b&gt;Senses &lt;/b&gt;all-around vision, darkvision 90 ft., low-light vision, scent, see in darkness, see in fog; Perception +22&lt;/h5&gt;&lt;h5&gt;&lt;b&gt;Aura &lt;/b&gt;static aura (5 ft., 2d6 electricity)&lt;/h5&gt;&lt;/div&gt;&lt;hr/&gt;&lt;div&gt;&lt;h5&gt;&lt;b&gt;DEFENSE&lt;/b&gt;&lt;/h5&gt;&lt;/div&gt;&lt;hr/&gt;&lt;div&gt;&lt;h5&gt;&lt;b&gt;AC &lt;/b&gt;28, touch 16, flat-footed 21 (+6 Dex, +1 dodge, +12 natural, -1 size)&lt;/h5&gt;&lt;h5&gt;&lt;b&gt;hp &lt;/b&gt;212 (17d10+119); regeneration 5 (acid)&lt;/h5&gt;&lt;h5&gt;&lt;b&gt;Fort &lt;/b&gt;+12, &lt;b&gt;Ref &lt;/b&gt;+16, &lt;b&gt;Will &lt;/b&gt;+12&lt;/h5&gt;&lt;h5&gt;&lt;b&gt;Immune &lt;/b&gt;disease, electricity, poison; &lt;b&gt;Resist &lt;/b&gt;cold 10, fire 10&lt;/h5&gt;&lt;/div&gt;&lt;hr/&gt;&lt;div&gt;&lt;h5&gt;&lt;b&gt;OFFENSE&lt;/b&gt;&lt;/h5&gt;&lt;/div&gt;&lt;hr/&gt;&lt;div&gt;&lt;h5&gt;&lt;b&gt;Spd &lt;/b&gt;50 ft., climb 30 ft.&lt;/h5&gt;&lt;h5&gt;&lt;b&gt;Melee &lt;/b&gt;bite +24 (1d8+8), 2 claws +24 (1d8+8/19-20 plus 1d6 electricity)&lt;/h5&gt;&lt;h5&gt;&lt;b&gt;Space &lt;/b&gt;10 ft.; &lt;b&gt;Reach &lt;/b&gt;5 ft. (10 ft. with claws)&lt;/h5&gt;&lt;h5&gt;&lt;b&gt;Special Attacks &lt;/b&gt;impaling leap, sneak attack +3d6, static blast&lt;/h5&gt;&lt;h5&gt;&lt;b&gt;Spell-Like Abilities&lt;/b&gt; (CL 11th; concentration +14) &lt;/br&gt;At Will&amp;mdash;&lt;i&gt;alter winds&lt;/i&gt;, &lt;i&gt;fog cloud&lt;/i&gt;, &lt;i&gt;jump&lt;/i&gt; &lt;/br&gt;3/day&amp;mdash;&lt;i&gt;deeper darkness&lt;/i&gt;, &lt;i&gt;greater invisibility&lt;/i&gt;, &lt;i&gt;gust of wind&lt;/i&gt; (DC 15), &lt;i&gt;ice storm&lt;/i&gt; &lt;/br&gt;1/day&amp;mdash;&lt;i&gt;control weather&lt;/i&gt;, &lt;i&gt;plague&lt;/i&gt; storm&lt;sup&gt;UM&lt;/sup&gt; (DC 19), sirocco&lt;sup&gt;APG&lt;/sup&gt; (DC 19)&lt;/h5&gt;&lt;/h5&gt;&lt;/div&gt;&lt;hr/&gt;&lt;div&gt;&lt;h5&gt;&lt;b&gt;STATISTICS&lt;/b&gt;&lt;/h5&gt;&lt;/div&gt;&lt;hr/&gt;&lt;div&gt;&lt;h5&gt;&lt;b&gt;Str &lt;/b&gt;27, &lt;b&gt;Dex &lt;/b&gt;23, &lt;b&gt;Con &lt;/b&gt;24, &lt;b&gt;Int &lt;/b&gt; 11, &lt;b&gt;Wis &lt;/b&gt;14, &lt;b&gt;Cha &lt;/b&gt;16&lt;/h5&gt;&lt;h5&gt;&lt;b&gt;Base Atk &lt;/b&gt;+17; &lt;b&gt;CMB &lt;/b&gt;+26; &lt;b&gt;CMD &lt;/b&gt;43 (47 vs. trip)&lt;/h5&gt;&lt;h5&gt;&lt;b&gt;Feats &lt;/b&gt;Acrobatic Steps, Combat Reflexes, Dodge, Improved Critical (claws), Improved Initiative, Mobility, Nimble Moves, Power Attack, Spring Attack&lt;/h5&gt;&lt;h5&gt;&lt;b&gt;Skills &lt;/b&gt;Acrobatics +20 (+28 when jumping), Climb +24, Perception +22, Stealth +22 (+26 in icy or snowy areas), Survival +20; &lt;b&gt;Racial Modifiers &lt;/b&gt;+4 Stealth in icy or snowy areas&lt;/h5&gt;&lt;h5&gt;&lt;b&gt;Languages &lt;/b&gt;Triaxian&lt;/h5&gt;&lt;/div&gt;&lt;hr/&gt;&lt;div&gt;&lt;h5&gt;&lt;b&gt;ECOLOGY&lt;/b&gt;&lt;/h5&gt;&lt;/div&gt;&lt;hr/&gt;&lt;div&gt;&lt;h5&gt;&lt;b&gt;Environment &lt;/b&gt; cold mountains&lt;/h5&gt;&lt;h5&gt;&lt;b&gt;Organization &lt;/b&gt;solitary&lt;/h5&gt;&lt;h5&gt;&lt;b&gt;Treasure &lt;/b&gt;none&lt;/h5&gt;&lt;/div&gt;&lt;hr/&gt;&lt;div&gt;&lt;h5&gt;&lt;b&gt;SPECIAL ABILITIES&lt;/b&gt;&lt;/h5&gt;&lt;/div&gt;&lt;hr/&gt;&lt;div&gt;&lt;/h5&gt;&lt;h5&gt;&lt;b&gt;Adaptive Camouflage (Ex)&lt;/b&gt; A stormghost's hide shifts coloration over time to match that of its environment. Choose a ranger favored terrain type. A stormghost gains a +4 racial bonus on Stealth checks within that terrain type. A stormghost moving into a different terrain type must remain there for 1d4 weeks before the racial bonus applies to the new terrain type.  &lt;/h5&gt;&lt;h5&gt;&lt;b&gt;Impaling Leap (Ex)&lt;/b&gt; As a standard action, a stormghost can &lt;i&gt;jump&lt;/i&gt; into the air and land on a single target at least one size category smaller than itself, using its spiky legs to impale the victim. The target must succeed at a DC 25 Reflex save or it takes 4d8+12 points of piercing damage and is pinned. If the stormghost chooses to maintain the pin, it must succeed at a combat maneuver check as normal. Pinned foes take damage each from the impaling leap each round if they don't escape. The save DC is Constitution-based.  &lt;/h5&gt;&lt;h5&gt;&lt;b&gt;See in Fog (Ex)&lt;/b&gt; A stormghost can see in fog and foglike conditions without penalty.  &lt;/h5&gt;&lt;h5&gt;&lt;b&gt;Static Aura (Su)&lt;/b&gt; A stormghost can surround itself with crackling electricity that leaps from its body, affecting nearby creatures. All creatures within 5 feet of the stormghost take 2d6 points of electricity damage at the beginning of the stormghost's turn.  &lt;/h5&gt;&lt;h5&gt;&lt;b&gt;Static Blast (Su)&lt;/b&gt; As a standard action, a stormghost can focus its static charge into a bolt, releasing it in a 40-foot line that deals 6d6 points of electricity damage. A successful DC 25 Reflex save halves this damage. A stormghost can use its static blast once every 1d4 rounds. The save DC is Constitution-based.&lt;/h5&gt;&lt;/div&gt;&lt;br&gt;&lt;div&gt;&lt;h4&gt;&lt;p&gt;&lt;p&gt;Bestial hunters that prowl the mountains of Triaxus, stormghosts are a deadly threat to all creatures that stumble across their path. Triaxians attributed the name stormghost to these creatures because of their ability to conjure malignant weather and attack unseen. Stormghosts typically attack in remote mountainous areas, leaping down on their victims from cliff sides and ambushing them in blind mountain passes. Constantly in search of food, stormghosts are excellent hunters and trackers. These predators are completely unafraid of engaging with any target, and thus pose a risk to the humanoids of the planet- and even the dragons. As with Triaxians, stormghosts' appearances vary depending on the season. Thankfully, stormghosts are extremely rare, but the creatures live exceedingly long lives. A stormghost's regeneration diminishes long-term degradation of its body, allowing it to live for over 2,000 years. A stormghost stands nearly 8 feet tall in its regular posture, but can extend its legs to reach up to 14 feet. Formed of muscled flesh and hardened chitin, a stormghost weighs roughly 1,500 pounds.  &lt;b&gt;&lt;/p&gt;&lt;p&gt;Ecology&lt;/b&gt;&lt;/p&gt;&lt;p&gt;  Stormghosts are apex predators in Triaxus's hills and mountains; a few even make their way to the lowlands. A stormghost is ephemeral like a phantom, and its coloration and ability to become invisible give rise to part of its common name, as victims are typically unaware of the creature's presence until it is far too late. It can also call down storms and banks of fog-the source of the other part of its common name-and can even conjure darkness. Stormghosts themselves, however, can see through fog and darkness, and possess other specialized senses. While the creatures have no recognizable nose, they are capable of tracking their prey by scent using a specialized sensory organ found on the lower part of their torsos. This organ picks up faint chemical signatures with such accuracy that a stormghost can differentiate between two creatures of the same type and recall with perfect detail an individual creature's signature for years after first encountering it.  As with all successful hunters, stormghosts' senses and tenacity make them difficult to evade. These traits, in addition to their superior stamina, help stormghosts doggedly hunt down prey that initially escapes their clutches. Exceptionally single-minded, stormghosts live to hunt and hate losing their quarry, and they persistently pursue their fleeing prey, foregoing sleep and ignoring other victims that might be easier to take down-even if they're ravenous-in order to make their desired kill.  Stormghosts undergo a change during Triaxus's transitional seasons, shifting their coloration to match their environment. In the winter, stormghosts have an icy white hide that allows them to better conceal themselves in the snow. As summer comes and the planet begins to thaw, stormghosts' hides darken and a splotched coloration of grays and browns emerges. This coloration allows them to hide themselves in the mountainous terrain in which they live.  &lt;b&gt;&lt;/p&gt;&lt;p&gt;Habitat &amp; Society&lt;/b&gt;&lt;/p&gt;&lt;p&gt;  Stormghosts are solitary creatures that despise sharing their hunting grounds with other creatures, especially other stormghosts. When another predator begins hunting in the same region as a stormghost, the stormghost shifts its predation to that creature, tracking it down and consuming it. The exception to this is when another stormghost trespasses upon its hunting grounds. While the stormghost still tracks down and kills its competition as it would another creature, it does not consume the rival stormghost, finding the flesh of its own kind completely unpalatable, and instead ritualistically butchers its competitor and leaves the corpse as a sign that this territory is already claimed.  Stormghosts are exceedingly rare; fewer than 1,000 have been spotted, according to records kept by dragonriders of the Skyfire Mandate. Many of these sightings, made safely from the back of a dragonkin, are believed to be of the same stormghost, leading many scholars to estimate that the  population might be much smaller, with a few at most living in the Parapet Mountains. A naturalist in Preita recently published a journal detailing his journey in search for evidence of a stormghost, as tales of these and other vicious beasts are fashionable in the cosmopolitan cities of the Allied Territories. In this journal, he postulates that stormghosts are aliens from another world in the solar system, or perhaps beyond. Their long lives, regenerative capabilities, robust physical form, yet low population numbers suggest this hypothesis is plausible.  Although this researcher clearly lacks a greater understanding of worlds beyond Triaxus, his findings on the otherworldly origins of stormghosts are indeed quite accurate. On a planet in a nearby solar system, stormghosts were grown in facilities to be biological probes deployed on specific planets for 2,000 years before they would be retrieved. During their time on those worlds, they are tasked, compelled by their very genesis and the urge of every cell, to kill and consume organic life. Over the course of their lives, a gland within their torsos at the base of the neck collects samples of every kill. These samples can be collected by the stormghost's creators and analyzed. What they are searching for is anyone's guess, but the number of stormghosts on Triaxus suggests these unknown creators seek a comprehensive collection of dragons and dragonkind.&lt;/p&gt;&lt;/h4&gt;&lt;/div&gt;</t>
  </si>
  <si>
    <t>(Triaxian)</t>
  </si>
  <si>
    <t>(+6 armor, +2 Dex)</t>
  </si>
  <si>
    <t>lance +2 (1d8+1/x3) or  longsword +2 (1d8+1/19-20)</t>
  </si>
  <si>
    <t>composite longbow +3 (1d8+1/x3)</t>
  </si>
  <si>
    <t>favored enemy (dragons +2)</t>
  </si>
  <si>
    <t>Str 13, Dex 14, Con 15, Int 10, Wis 14, Cha 8</t>
  </si>
  <si>
    <t>Mounted Archery, Mounted Combat</t>
  </si>
  <si>
    <t>Knowledge (arcana) +1, Knowledge (nature) +4, Perception +8, Ride +1, Stealth +1, Survival +6</t>
  </si>
  <si>
    <t>seasoned, track +1, wild empathy +0</t>
  </si>
  <si>
    <t>This warrior looks like an attractive humanoid with pointed, featherlike ears and eyes shaped into long, horizontal slits. Though he has no true hair, his entire body is covered in short, sleek white fur.</t>
  </si>
  <si>
    <t>Seasoned (Ex) Triaxians suffer no harm from being in hot or cold environments depending on whether they are Summerborn or Winterborn. Summerborn Triaxians can exist comfortably in conditions between 90 and 140 degrees Fahrenheit without having to attempt Fortitude saves. Winterborn Triaxians can exist comfortably in conditions between 40 and -20 degrees Fahrenheit without having to attempt Fortitude saves. When in conditions of severe cold or heat, Triaxians only have to attempt Fortitude saves once per hour instead of once every 10 minutes. Transitional Triaxians do not have this ability.</t>
  </si>
  <si>
    <t>Triaxians are the dominant race on the planet Triaxus, a world whose erratic orbit causes exceptionally long and disparate seasons. Though eerily similar to humans, elves, and the other mammalian humanoids common on Golarion, Triaxians have developed certain adaptations to their environment that mark them as indisputably alien.  Just like human ethnicities, Triaxian populations vary in size, weight, and other distinguishing physical characteristics, based primarily on the geographical regions in which they reside. Most Triaxians, both males and females, are around 6 feet tall but somewhat lean compared to humans, rarely weighing more than 200 pounds. Their ears are elongated, but rather than being pointed like elves or half lings, these appendages are instead notched in a feathered or comblike pattern. The flaps created by these notches constantly move to adjust the ear's shape, operating both consciously and unconsciously to help Triaxians focus on specific sounds, not unlike the maneuverable ears of dogs, cats, and other such animals.  Like many creatures on their world, Triaxians have evolved to shift along with their environment, resulting in differences between generations of the same family that would seem bizarre to humanoids from Golarion. In the warm summer years, Triaxians are completely hairless, with skin that ranges from deep red to coffee-colored to charcoal black. This configuration allows them to better survive in the sweltering heat of the planet's tropical summers, with the increased melanin in their dark skin protecting them from the sun's intense rays. These Summerborn Triaxians, as they are known, breed true for many generations-yet as the planet begins its rapid seasonal shift, so do the Triaxians. Newborn Triaxians begin to evince new adaptations to the cooling environment, and by the time winter has come on in full, Triaxians change markedly: their pale bodies are covered in fine, insulating white fur like that of an ermine, while their eyes narrow to elongated slits to protect against snowblindness. These new traits similarly breed true until the seasons begin to change once more, at which point the eyes widen and fur recedes, starting the cycle anew.  Just as Triaxians differ physically depending on which season they're born into, so do their cultures and customs change. Winterborn Triaxians are defined by the hardship of a world whose very environment seeks to starve or freeze them. They tend to be stolid, hardworking people, with an ironclad sense of honor stemming from the knowledge that in a Triaxian winter, a broken promise can mean death for a whole clan. Even within large communities, the focus remains on survival for one's family and friends, with individuals willing and ready to share, serve, and die to protect the group. Oaths of friendship are serious affairs; once given they are rarely transgressed, and doing so risks a blood feud. With the exception of those nomadic hunter tribes that migrate in pursuit of herd animals, most settlements are permanent and fortified against the predatory horrors that stalk the blinding blizzards.  Summerborn Triaxians, by contrast, are born into a world of plenty. With forests full of fruit and game, and glaciers receding to reveal vast tracts of fertile earth, the attachment to cold stone fortresses and cramped cities weakens, and Triaxians spread out across the landscape. For many, it is a time of nomadism, living in small bands and temporary structures, or else participating in great waves of land-grabs as homesteaders. Though they still have the weight of history to remind them of the hardships of their ancestors-and those yet to come for their descendants- Summerborn Triaxians tend to be an easy-going, generous people, quick to accept outsiders, to break with their clans and families and strike out on their own, and to challenge convention in pursuit of greater goals. They are simultaneously less hardened and more likely to go to war, for with the business of survival taking less energy and new territory constantly being settled, leaders have more time and resources to dispute borders and jockey for power. Historically, Summerborn Triaxians are those most likely to visit other planes or worlds, as the drive to explore their newly thawed planet also leads them to look beyond it.  Transitional Triaxians occupy a much smaller portion of the Triaxian adaptation cycle than either the Summerborn or Winterborn-usually no more than a generation each orbital year-and often play an uncomfortable role in their society. To Summerborn Triaxians, a Transitional child is an ill omen-a sign that winter approaches, and that the time of plenty is drawing to a close. The first such individuals to appear are often hidden or slain by their parents, and vilified by those rebellious fools and leaders who believe that Transitional children actively bring on the winter, or who simply don't want to begin the long and arduous process of preparing for future generations' survival. Transitional children born at the tail of winter, on the other hand, are often treasured and held up as hopeful signs of a golden era to come. Yet even these may face persecution by those dynasties that fear change, or whose leaders expect a loss of power once their people are free to spread beyond their reach. In both cases, Transitional Triaxians find themselves in a society where they are visibly different from both their parents and their children, and where their very existence is a weighty portent.  Strangely, while Triaxians' mutable nature is perfectly adapted to their planet's erratic orbit, the cycle of physiological changes seems keyed to internal clocks rather than external indicators. Even in situations where these adaptations would be disadvantageous, the small populations of Triaxians who have set up residence on other worlds or planes continue to change in time with their kindred on Triaxus.  Beyond their obvious adaptations to their environment, Triaxians are remarkably human. Their basic biology, social structures, cultures, and philosophy-while sometimes surprising to outsiders-all fall well within the bounds of what might be encountered in a humanoid race on Golarion, thus making them one of the least "alien" civilizations in Golarion's solar system. Though the statistics above represent a typical initiate training to become a Dragonrider of the Skyfire Mandate, this is by no means the standard for the race-outside of broad strokes, it's as impossible to describe Triaxians' myriad traits and predispositions as it would be to do so for humanity itself. Triaxians are good and evil, warlike and peaceful, magical and mundane, and everything in between.  For more information on Triaxians and Triaxus, see Pathfinder Campaign Setting: Distant Worlds and "Planet of Dragons" on page 64.  Triaxian CHARACTERS (10 RP)  Triaxians don't possess racial Hit Dice, gaining their capabilities instead from class levels. All Triaxians have the following racial traits.  +2 Constitution, +2 Wisdom, -2 Strength: Triaxians are a hardy and wily race, as befits their constantly changing environment, but their lean forms have trouble maintaining large amounts of muscle mass.  Low-Light Vision: In dim light, Triaxians can see twice as far as humans.  Keen Senses: Triaxians' unique ear construction grants them a +2 bonus on Perception checks.  Bonus Feat: Triaxians select one extra feat at 1st level.  Seasoned: See above.  Languages: Triaxians speak Triaxian (the common trade language of Triaxus). Triaxians with high Intelligence scores can choose any languages they want (except secret languages, such as Druidic).</t>
  </si>
  <si>
    <t>&lt;link rel="stylesheet"href="PF.css"&gt;&lt;div&gt;&lt;h2&gt;Triaxian&lt;/h2&gt;&lt;h3&gt;&lt;i&gt;This warrior looks like an attractive humanoid with pointed, featherlike ears and eyes shaped into long, horizontal slits. Though he has no true hair, his entire body is covered in short, sleek white fur.&lt;/i&gt;&lt;/h3&gt;&lt;br&gt;&lt;/div&gt;&lt;div class="heading"&gt;&lt;p class="alignleft"&gt;Triaxian&lt;/p&gt;&lt;p class="alignright"&gt;CR 1/2&lt;/p&gt;&lt;div style="clear: both;"&gt;&lt;/div&gt;&lt;/div&gt;&lt;div&gt;&lt;h5&gt;&lt;b&gt;XP &lt;/b&gt;200&lt;/h5&gt;&lt;h5&gt;Triaxian ranger 1&lt;/h5&gt;&lt;h5&gt;N Medium humanoid (Triaxian)&lt;/h5&gt;&lt;h5&gt;&lt;b&gt;Init &lt;/b&gt;+2; &lt;b&gt;Senses &lt;/b&gt;low-light vision; Perception +8&lt;/h5&gt;&lt;/div&gt;&lt;hr/&gt;&lt;div&gt;&lt;h5&gt;&lt;b&gt;DEFENSE&lt;/b&gt;&lt;/h5&gt;&lt;/div&gt;&lt;hr/&gt;&lt;div&gt;&lt;h5&gt;&lt;b&gt;AC &lt;/b&gt;18, touch 12, flat-footed 16 (+6 armor, +2 Dex)&lt;/h5&gt;&lt;h5&gt;&lt;b&gt;hp &lt;/b&gt;13 (1d10+3)&lt;/h5&gt;&lt;h5&gt;&lt;b&gt;Fort &lt;/b&gt;+4, &lt;b&gt;Ref &lt;/b&gt;+4, &lt;b&gt;Will &lt;/b&gt;+2&lt;/h5&gt;&lt;/div&gt;&lt;hr/&gt;&lt;div&gt;&lt;h5&gt;&lt;b&gt;OFFENSE&lt;/b&gt;&lt;/h5&gt;&lt;/div&gt;&lt;hr/&gt;&lt;div&gt;&lt;h5&gt;&lt;b&gt;Spd &lt;/b&gt;20 ft.&lt;/h5&gt;&lt;h5&gt;&lt;b&gt;Melee &lt;/b&gt;lance +2 (1d8+1/x3) or &lt;/br&gt; longsword +2 (1d8+1/19-20)&lt;/h5&gt;&lt;h5&gt;&lt;b&gt;Ranged &lt;/b&gt;composite longbow +3 (1d8+1/x3)&lt;/h5&gt;&lt;h5&gt;&lt;b&gt;Space &lt;/b&gt;5 ft.; &lt;b&gt;Reach &lt;/b&gt;5 ft.&lt;/h5&gt;&lt;h5&gt;&lt;b&gt;Special Attacks &lt;/b&gt;favored enemy (dragons +2)&lt;/h5&gt;&lt;/div&gt;&lt;hr/&gt;&lt;div&gt;&lt;h5&gt;&lt;b&gt;STATISTICS&lt;/b&gt;&lt;/h5&gt;&lt;/div&gt;&lt;hr/&gt;&lt;div&gt;&lt;h5&gt;&lt;b&gt;Str &lt;/b&gt;13, &lt;b&gt;Dex &lt;/b&gt;14, &lt;b&gt;Con &lt;/b&gt;15, &lt;b&gt;Int &lt;/b&gt; 10, &lt;b&gt;Wis &lt;/b&gt;14, &lt;b&gt;Cha &lt;/b&gt;8&lt;/h5&gt;&lt;h5&gt;&lt;b&gt;Base Atk &lt;/b&gt;+1; &lt;b&gt;CMB &lt;/b&gt;+2; &lt;b&gt;CMD &lt;/b&gt;14&lt;/h5&gt;&lt;h5&gt;&lt;b&gt;Feats &lt;/b&gt;Mounted Archery, Mounted Combat&lt;/h5&gt;&lt;h5&gt;&lt;b&gt;Skills &lt;/b&gt;Knowledge (arcana) +1, Knowledge (nature) +4, Perception +8, Ride +1, Stealth +1, Survival +6; &lt;b&gt;Racial Modifiers &lt;/b&gt;+2 Perception&lt;/h5&gt;&lt;h5&gt;&lt;b&gt;Languages &lt;/b&gt;Triaxian&lt;/h5&gt;&lt;h5&gt;&lt;b&gt;SQ &lt;/b&gt;seasoned, track +1, wild empathy +0&lt;/h5&gt;&lt;h5&gt;&lt;b&gt;Gear &lt;/b&gt;NPC gear (chainmail, composite longbow with 20 arrows, lance, longsword, other treasure)&lt;/h5&gt;&lt;/div&gt;&lt;hr/&gt;&lt;div&gt;&lt;h5&gt;&lt;b&gt;ECOLOGY&lt;/b&gt;&lt;/h5&gt;&lt;/div&gt;&lt;hr/&gt;&lt;div&gt;&lt;h5&gt;&lt;b&gt;Environment &lt;/b&gt; ?&lt;/h5&gt;&lt;h5&gt;&lt;b&gt;Organization &lt;/b&gt;?&lt;/h5&gt;&lt;h5&gt;&lt;b&gt;Treasure &lt;/b&gt;?&lt;/h5&gt;&lt;/div&gt;&lt;hr/&gt;&lt;div&gt;&lt;h5&gt;&lt;b&gt;SPECIAL ABILITIES&lt;/b&gt;&lt;/h5&gt;&lt;/div&gt;&lt;hr/&gt;&lt;div&gt;&lt;/h5&gt;&lt;h5&gt;&lt;b&gt;Seasoned&lt;/b&gt; (Ex)&lt;/b&gt; Triaxians suffer no harm from being in hot or cold environments depending on whether they are Summerborn or Winterborn. Summerborn Triaxians can exist comfortably in conditions between 90 and 140 degrees Fahrenheit without having to attempt Fortitude saves. Winterborn Triaxians can exist comfortably in conditions between 40 and -20 degrees Fahrenheit without having to attempt Fortitude saves. When in conditions of severe cold or heat, Triaxians only have to attempt Fortitude saves once per hour instead of once every 10 minutes. Transitional Triaxians do not have this ability.&lt;/h5&gt;&lt;/div&gt;&lt;br&gt;&lt;div&gt;&lt;h4&gt;&lt;p&gt;&lt;p&gt;Triaxians are the dominant race on the planet Triaxus, a world whose erratic orbit causes exceptionally long and disparate seasons. Though eerily similar to humans, elves, and the other mammalian humanoids common on Golarion, Triaxians have developed certain adaptations to their environment that mark them as indisputably alien.  Just like human ethnicities, Triaxian populations vary in size, weight, and other distinguishing physical characteristics, based primarily on the geographical regions in which they reside. Most Triaxians, both males and females, are around 6 feet tall but somewhat lean compared to humans, rarely weighing more than 200 pounds. Their ears are elongated, but rather than being pointed like elves or half lings, these appendages are instead notched in a feathered or comblike pattern. The flaps created by these notches constantly move to adjust the ear's shape, operating both consciously and unconsciously to help Triaxians focus on specific sounds, not unlike the maneuverable ears of dogs, cats, and other such animals.  Like many creatures on their world, Triaxians have evolved to shift along with their environment, resulting in differences between generations of the same family that would seem bizarre to humanoids from Golarion. In the warm summer years, Triaxians are completely hairless, with skin that ranges from deep red to coffee-colored to charcoal black. This configuration allows them to better survive in the sweltering heat of the planet's tropical summers, with the increased melanin in their dark skin protecting them from the sun's intense rays. These Summerborn Triaxians, as they are known, breed true for many generations-yet as the planet begins its rapid seasonal shift, so do the Triaxians. Newborn Triaxians begin to evince new adaptations to the cooling environment, and by the time winter has come on in full, Triaxians change markedly: their pale bodies are covered in fine, insulating white fur like that of an ermine, while their eyes narrow to elongated slits to protect against snowblindness. These new traits similarly breed true until the seasons begin to change once more, at which point the eyes widen and fur recedes, starting the cycle anew.  Just as Triaxians differ physically depending on which season they're born into, so do their cultures and customs change. Winterborn Triaxians are defined by the hardship of a world whose very environment seeks to starve or freeze them. They tend to be stolid, hardworking people, with an ironclad sense of honor stemming from the knowledge that in a Triaxian winter, a broken promise can mean death for a whole clan. Even within large communities, the focus remains on survival for one's family and friends, with individuals willing and ready to share, serve, and die to protect the group. Oaths of friendship are serious affairs; once given they are rarely transgressed, and doing so risks a blood feud. With the exception of those nomadic hunter tribes that migrate in pursuit of herd animals, most settlements are permanent and fortified against the predatory horrors that stalk the blinding blizzards.  Summerborn Triaxians, by contrast, are born into a world of plenty. With forests full of fruit and game, and glaciers receding to reveal vast tracts of fertile earth, the attachment to cold stone fortresses and cramped cities weakens, and Triaxians spread out across the landscape. For many, it is a time of nomadism, living in small bands and temporary structures, or else participating in great waves of land-grabs as homesteaders. Though they still have the weight of history to remind them of the hardships of their ancestors-and those yet to come for their descendants- Summerborn Triaxians tend to be an easy-going, generous people, quick to accept outsiders, to break with their clans and families and strike out on their own, and to challenge convention in pursuit of greater goals. They are simultaneously less hardened and more likely to go to war, for with the business of survival taking less energy and new territory constantly being settled, leaders have more time and resources to dispute borders and jockey for power. Historically, Summerborn Triaxians are those most likely to visit other planes or worlds, as the drive to explore their newly thawed planet also leads them to look beyond it.  Transitional Triaxians occupy a much smaller portion of the Triaxian adaptation cycle than either the Summerborn or Winterborn-usually no more than a generation each orbital year-and often play an uncomfortable role in their society. To Summerborn Triaxians, a Transitional child is an ill omen-a sign that winter approaches, and that the time of plenty is drawing to a close. The first such individuals to appear are often hidden or slain by their parents, and vilified by those rebellious fools and leaders who believe that Transitional children actively bring on the winter, or who simply don't want to begin the long and arduous process of preparing for future generations' survival. Transitional children born at the tail of winter, on the other hand, are often treasured and held up as hopeful signs of a golden era to come. Yet even these may face persecution by those dynasties that fear change, or whose leaders expect a loss of power once their people are free to spread beyond their reach. In both cases, Transitional Triaxians find themselves in a society where they are visibly different from both their parents and their children, and where their very existence is a weighty portent.  Strangely, while Triaxians' mutable nature is perfectly adapted to their planet's erratic orbit, the cycle of physiological changes seems keyed to internal clocks rather than external indicators. Even in situations where these adaptations would be disadvantageous, the small populations of Triaxians who have set up residence on other worlds or planes continue to change in time with their kindred on Triaxus.  Beyond their obvious adaptations to their environment, Triaxians are remarkably human. Their basic biology, social structures, cultures, and philosophy-while sometimes surprising to outsiders-all fall well within the bounds of what might be encountered in a humanoid race on Golarion, thus making them one of the least "alien" civilizations in Golarion's solar system. Though the statistics above represent a typical initiate training to become a Dragonrider of the Skyfire Mandate, this is by no means the standard for the race-outside of broad strokes, it's as impossible to describe Triaxians' myriad traits and predispositions as it would be to do so for humanity itself. Triaxians are good and evil, warlike and peaceful, magical and mundane, and everything in between.  For more information on Triaxians and Triaxus, see &lt;i&gt;Pathfinder Campaign Setting&lt;/i&gt;: &lt;i&gt;Distant Worlds&lt;/i&gt; and "Planet of Dragons" on page 64.  &lt;br&gt;&lt;b&gt;Triaxian CHARACTERS (10 RP)&lt;/b&gt;&lt;br&gt;  Triaxians don't possess racial Hit Dice, gaining their capabilities instead from class levels. All Triaxians have the following racial traits.  &lt;br&gt;&lt;b&gt;+2 Constitution, +2 Wisdom, -2 Strength:&lt;/b&gt; Triaxians are a hardy and wily race, as befits their constantly changing environment, but their lean forms have trouble maintaining large amounts of muscle mass.  &lt;br&gt;&lt;b&gt;Low-Light Vision:&lt;/b&gt; In dim light, Triaxians can see twice as far as humans.  &lt;br&gt;&lt;b&gt;Keen Senses:&lt;/b&gt; Triaxians' unique ear construction grants them a +2 bonus on Perception checks.  &lt;br&gt;&lt;b&gt;Bonus Feat:&lt;/b&gt; Triaxians select one extra feat at 1st level.  &lt;br&gt;&lt;b&gt;Seasoned:&lt;/b&gt; See above.  &lt;br&gt;&lt;b&gt;Languages:&lt;/b&gt; Triaxians speak Triaxian (the common trade language of Triaxus). Triaxians with high Intelligence scores can choose any languages they want (except secret languages, such as Druidic).&lt;/p&gt;&lt;/h4&gt;&lt;/div&gt;</t>
  </si>
  <si>
    <t>NPC gear (chainmail, composite longbow with 20 arrows, lance, longsword, other treasure)</t>
  </si>
  <si>
    <t>Ursikka</t>
  </si>
  <si>
    <t>darkvision 60 ft., low-light vision, scent, tremorsense 30 ft.; Perception +15</t>
  </si>
  <si>
    <t>(+16 natural, -2 size)</t>
  </si>
  <si>
    <t>Fort +14, Ref +10, Will +5; +4 vs. mind-affecting effects</t>
  </si>
  <si>
    <t>bite +21 (2d6+11 plus freezing viscosity), 2 claws +21 (1d8+11)</t>
  </si>
  <si>
    <t>coat claws, spit</t>
  </si>
  <si>
    <t>Str 32, Dex 11, Con 22, Int 2, Wis 13, Cha 5</t>
  </si>
  <si>
    <t>+25 (+27 bull rush)</t>
  </si>
  <si>
    <t>35 (37 vs. bull rush, 39 vs. trip)</t>
  </si>
  <si>
    <t>Awesome Blow, Improved Bull Rush, Improved Initiative, Lightning Reflexes, Power Attack, Snatch</t>
  </si>
  <si>
    <t>Climb +15, Perception +15</t>
  </si>
  <si>
    <t>solitary, pair, or hive (3-10)</t>
  </si>
  <si>
    <t>This enormous, insectlike creature is covered in downy white fur, broken only by glossy black claws and portions of its exoskeleton. A pair of iridescent eyes gleams above a horrid three-part mouth that drips viscous fluid.</t>
  </si>
  <si>
    <t>Coat Claws (Ex) As a standard action, an ursikka can coat its pincerlike claws with its freezing viscous saliva. This coating lasts for 1 minute. Any creature hit by an ursikka's coated claws or grappled by an ursikka using the Snatch feat takes an additional 2d6 points of cold damage (Reflex DC 22 half).  Freezing Viscosity (Ex) The saliva that drips from an ursikka's mouth is maddeningly sticky as well as preternaturally cold. Creatures that take damage from an ursikka's bite attack must succeed at a DC 22 Reflex save or become entangled for 1d4 rounds. While entangled, creatures take 2d6 points of cold damage (Reflex DC 22 half). An entangled creature can break free before the end of this duration by succeeding at a DC 19 Strength check or by dealing 15 point of damage to the encasing saliva with either a slashing weapon or with fire damage. Using fire to remove the saliva damages the entangled creature as well. The save DC is Constitution-based.  Hibernation (Ex) Ursikkas can enter a state of hibernation for an indefinite period of time, typically until Triaxus's long summer subsides. An ursikka surrounds itself with its spittle, which hardens into a cocoon. While hibernating, an ursikka doesn't need to drink or eat. The cocoon has hardness 10 and 60 hit points, and is immune to fire damage. As long as the cocoon remains intact, the ursikka remains unharmed in its hibernation. An ursikka must use its attacks to break free from its cocoon.  Spit (Ex) As a standard action, an ursikka can spit a 60-foot line of its saliva. Creatures struck by this saliva take 8d6 points of cold damage and risk being entangled. A successful DC 22 Reflex save halves the damage and negates the entangled condition. The save DC is Constitution-based.</t>
  </si>
  <si>
    <t>Like enormous, nightmarish praying mantises, ursikkas roam the Triaxian wilderness during the wandering planet's winter years. These vicious, short-tempered predators rule primeval environs by default, being among Triaxus's largest, hungriest beasts. Ursikkas' towering height, which can reach 25 feet, is mostly due to the long, slender walking legs on which the creatures skitter with an eerie speed that belies their hulking size. A long, bloated abdomen accounts for most of the beasts' 20 feet of length. Ursikkas' thoraxes anchor their grasping forearms, which each end in sharp pincers capable of shearing flesh from bone like hot knives cutting through butter.  Ursikkas' white, shaggy fur covers the majority of their bodies, and their three-part maws can open wide enough to swallow a human whole. The freezing, sticky fluid that drips from their gnashing jaws aids this activity even further.  Ecology  Ursikkas are specifically suited to their home planet's long winter season. Their impossibly cold bodily fluids, which allow them to thrive in subzero temperatures, grant them equally cold saliva that helps the beasts kill their prey as well as digest it. Further, the property that keeps ursikkas' spittle liquid at its freezing temperature also makes it incredibly sticky-a quality that aids the creatures in combat and when preparing for Triaxus's hot summer years.  During their planet's long winter, ursikkas terrorize Triaxus's large swaths of uncivilized land in endless quests for food. The ravenous creatures require several tons of raw meat each week to survive. Although they prefer to eat the flesh of large, cold-blooded creatures, hungry ursikkas pursue any viable prey, particularly victims that seem sluggish and easy to catch. When the end of winter approaches, the huge quantity of food they consume fuels an increased production of saliva, which they use to prepare their summer abodes.  During Triaxus's summers, ursikkas live inside cocoons constructed from their own saliva. In the weeks before the change of seasons, ursikkas choose an inconspicuous locale-such as inside cave complexes or even holes of their own construction-in which to spend the long summer. The creatures then tirelessly weave their spittle around their bodies until they're fully covered. In 24 hours, the chemicals in the spittle harden it into an impenetrable sheath that protects ursikkas from Triaxus's brutal summer heat. Shortly after their spittle-cocoons harden, the beasts go dormant and do not awake until the temperature returns to a more tolerable level.  Although ursikkas are known for aggressiveness during the entirety of winter, they are at their most volatile right before and right after dormancy. An ursikka that is interrupted while weaving its cocoon immediately attempts to kill the intruders. An ursikka whose cocoon is broken during the summer emerges similarly enraged; ursikkas that defeat the creatures responsible for waking them attempt to reconstruct their cocoons, but as spittle production ceases during hibernation, those efforts often fail. Some Summerborn Triaxians actively seek out the cocoons of slumbering ursikkas, knowing they can defeat the exposed beasts relatively easily.  Habitat &amp; Society  With their ruthless predatory skills and voracious appetites, ursikkas typically live solitary existences. However, in places where prey is abundant-such as the wilds of the Drakelands and in the Allied Territories-ursikkas sometimes live in pairs or, rarely, in small hives of three to 10. In such cases, ursikkas still hunt alone. Triaxian scholars note that the creatures don't hesitate to kill each other should one steal another's meal.  In accordance with their long life cycles, ursikkas mate infrequently. Once or twice each winter, the larger females of the species typically seek out mates as determinedly as they hunt prey. Afterward, each female lays one enormous, fertilized egg made of a secretion similar to the creatures' hardened saliva. After a 5-year gestation period, the egg hatches. If ursikka parents are even aware of their offspring, though, their behavior does not indicate it.  According to scholars, young ursikkas grow to maturity in fewer than 10 years. One disturbing speculation indicates that adult ursikkas sometimes enjoy the flesh of their younger counterparts-and may actually hunt juvenile members of their own species if prey becomes scarce. Whether this behavior is simply a way for adult ursikkas to survive or a warped way for them to retain their territorial dominance is unknown.  Although they are very long-lived, ursikkas rarely live through more than two Triaxian winters. In the planet's most isolated territories, where few predators or stalwart hunters threaten them, ursikkas typically die of old age during their dormant period; ursikka carcasses swathed in shimmering, deteriorating cocoons are not uncommon in these frontiers. In more populated areas, ursikkas' lifespans are shorter, especially given the hardy, cold-forged winter cultures that hunt the creatures for protection, thrills, and sometimes meat. Indeed, the warriors of the most populous nations of the Allied Territories consider a slain ursikkas' claws, mandibles, and bulbous eyes the ultimate hunting trophies. Some even make furred armor from ursikkas' durable exoskeletons.</t>
  </si>
  <si>
    <t>&lt;link rel="stylesheet"href="PF.css"&gt;&lt;div&gt;&lt;h2&gt;Ursikka&lt;/h2&gt;&lt;h3&gt;&lt;i&gt;This enormous, insectlike creature is covered in downy white fur, broken only by glossy black claws and portions of its exoskeleton. A pair of iridescent eyes gleams above a horrid three-part mouth that drips viscous fluid.&lt;/i&gt;&lt;/h3&gt;&lt;br&gt;&lt;/div&gt;&lt;div class="heading"&gt;&lt;p class="alignleft"&gt;Ursikka&lt;/p&gt;&lt;p class="alignright"&gt;CR 10&lt;/p&gt;&lt;div style="clear: both;"&gt;&lt;/div&gt;&lt;/div&gt;&lt;div&gt;&lt;h5&gt;&lt;b&gt;XP &lt;/b&gt;9,600&lt;/h5&gt;&lt;h5&gt;N Huge magical beast &lt;/h5&gt;&lt;h5&gt;&lt;b&gt;Init &lt;/b&gt;+4; &lt;b&gt;Senses &lt;/b&gt;darkvision 60 ft., low-light vision, scent, tremorsense 30 ft.; Perception +15&lt;/h5&gt;&lt;/div&gt;&lt;hr/&gt;&lt;div&gt;&lt;h5&gt;&lt;b&gt;DEFENSE&lt;/b&gt;&lt;/h5&gt;&lt;/div&gt;&lt;hr/&gt;&lt;div&gt;&lt;h5&gt;&lt;b&gt;AC &lt;/b&gt;24, touch 8, flat-footed 24 (+16 natural, -2 size)&lt;/h5&gt;&lt;h5&gt;&lt;b&gt;hp &lt;/b&gt;138 (12d10+72)&lt;/h5&gt;&lt;h5&gt;&lt;b&gt;Fort &lt;/b&gt;+14, &lt;b&gt;Ref &lt;/b&gt;+10, &lt;b&gt;Will &lt;/b&gt;+5; +4 vs. mind-affecting effects&lt;/h5&gt;&lt;h5&gt;&lt;b&gt;Defensive Abilities &lt;/b&gt;ferocity; &lt;b&gt;Resist &lt;/b&gt;cold 10&lt;/h5&gt;&lt;/div&gt;&lt;hr/&gt;&lt;div&gt;&lt;h5&gt;&lt;b&gt;OFFENSE&lt;/b&gt;&lt;/h5&gt;&lt;/div&gt;&lt;hr/&gt;&lt;div&gt;&lt;h5&gt;&lt;b&gt;Spd &lt;/b&gt;40 ft., burrow 20 ft.&lt;/h5&gt;&lt;h5&gt;&lt;b&gt;Melee &lt;/b&gt;bite +21 (2d6+11 plus freezing viscosity), 2 claws +21 (1d8+11)&lt;/h5&gt;&lt;h5&gt;&lt;b&gt;Space &lt;/b&gt;15 ft.; &lt;b&gt;Reach &lt;/b&gt;15 ft.&lt;/h5&gt;&lt;h5&gt;&lt;b&gt;Special Attacks &lt;/b&gt;coat claws, spit&lt;/h5&gt;&lt;/div&gt;&lt;hr/&gt;&lt;div&gt;&lt;h5&gt;&lt;b&gt;STATISTICS&lt;/b&gt;&lt;/h5&gt;&lt;/div&gt;&lt;hr/&gt;&lt;div&gt;&lt;h5&gt;&lt;b&gt;Str &lt;/b&gt;32, &lt;b&gt;Dex &lt;/b&gt;11, &lt;b&gt;Con &lt;/b&gt;22, &lt;b&gt;Int &lt;/b&gt; 2, &lt;b&gt;Wis &lt;/b&gt;13, &lt;b&gt;Cha &lt;/b&gt;5&lt;/h5&gt;&lt;h5&gt;&lt;b&gt;Base Atk &lt;/b&gt;+12; &lt;b&gt;CMB &lt;/b&gt;+25 (+27 bull rush); &lt;b&gt;CMD &lt;/b&gt;35 (37 vs. bull rush, 39 vs. trip)&lt;/h5&gt;&lt;h5&gt;&lt;b&gt;Feats &lt;/b&gt;Awesome Blow, Improved Bull Rush, Improved Initiative, Lightning Reflexes, Power Attack, Snatch&lt;/h5&gt;&lt;h5&gt;&lt;b&gt;Skills &lt;/b&gt;Climb +15, Perception +15&lt;/h5&gt;&lt;h5&gt;&lt;b&gt;SQ &lt;/b&gt;hibernation&lt;/h5&gt;&lt;/div&gt;&lt;hr/&gt;&lt;div&gt;&lt;h5&gt;&lt;b&gt;ECOLOGY&lt;/b&gt;&lt;/h5&gt;&lt;/div&gt;&lt;hr/&gt;&lt;div&gt;&lt;h5&gt;&lt;b&gt;Environment &lt;/b&gt; any cold land&lt;/h5&gt;&lt;h5&gt;&lt;b&gt;Organization &lt;/b&gt;solitary, pair, or hive (3-10)&lt;/h5&gt;&lt;h5&gt;&lt;b&gt;Treasure &lt;/b&gt;none&lt;/h5&gt;&lt;/div&gt;&lt;hr/&gt;&lt;div&gt;&lt;h5&gt;&lt;b&gt;SPECIAL ABILITIES&lt;/b&gt;&lt;/h5&gt;&lt;/div&gt;&lt;hr/&gt;&lt;div&gt;&lt;/h5&gt;&lt;h5&gt;&lt;b&gt;Coat Claws (Ex)&lt;/b&gt; As a standard action, an ursikka can coat its pincerlike claws with its freezing viscous saliva. This coating lasts for 1 minute. Any creature hit by an ursikka's coated claws or grappled by an ursikka using the Snatch feat takes an additional 2d6 points of cold damage (Reflex DC 22 half).  &lt;/h5&gt;&lt;h5&gt;&lt;b&gt;Freezing Viscosity (Ex)&lt;/b&gt; The saliva that drips from an ursikka's mouth is maddeningly sticky as well as preternaturally cold. Creatures that take damage from an ursikka's bite attack must succeed at a DC 22 Reflex save or become entangled for 1d4 rounds. While entangled, creatures take 2d6 points of cold damage (Reflex DC 22 half). An entangled creature can break free before the end of this duration by succeeding at a DC 19 Strength check or by dealing 15 point of damage to the encasing saliva with either a slashing weapon or with fire damage. Using fire to remove the saliva damages the entangled creature as well. The save DC is Constitution-based.  &lt;/h5&gt;&lt;h5&gt;&lt;b&gt;Hibernation (Ex)&lt;/b&gt; Ursikkas can enter a state of hibernation for an indefinite period of time, typically until Triaxus's long summer subsides. An ursikka surrounds itself with its spittle, which hardens into a cocoon. While hibernating, an ursikka doesn't need to drink or eat. The cocoon has hardness 10 and 60 hit points, and is immune to fire damage. As long as the cocoon remains intact, the ursikka remains unharmed in its hibernation. An ursikka must use its attacks to break free from its cocoon.  &lt;/h5&gt;&lt;h5&gt;&lt;b&gt;Spit (Ex)&lt;/b&gt; As a standard action, an ursikka can spit a 60-foot line of its saliva. Creatures struck by this saliva take 8d6 points of cold damage and risk being entangled. A successful DC 22 Reflex save halves the damage and negates the entangled condition. The save DC is Constitution-based.&lt;/h5&gt;&lt;/div&gt;&lt;br&gt;&lt;div&gt;&lt;h4&gt;&lt;p&gt;&lt;p&gt;Like enormous, nightmarish praying mantises, ursikkas roam the Triaxian wilderness during the wandering planet's winter years. These vicious, short-tempered predators rule primeval environs by default, being among Triaxus's largest, hungriest beasts. Ursikkas' towering height, which can reach 25 feet, is mostly due to the long, slender walking legs on which the creatures skitter with an eerie speed that belies their hulking size. A long, bloated abdomen accounts for most of the beasts' 20 feet of length. Ursikkas' thoraxes anchor their grasping forearms, which each end in sharp pincers capable of shearing flesh from bone like hot knives cutting through butter.  Ursikkas' white, shaggy fur covers the majority of their bodies, and their three-part maws can open wide enough to swallow a human whole. The freezing, sticky fluid that drips from their gnashing jaws aids this activity even further.  &lt;b&gt;&lt;/p&gt;&lt;p&gt;Ecology&lt;/b&gt;&lt;/p&gt;&lt;p&gt;  Ursikkas are specifically suited to their home planet's long winter season. Their impossibly cold bodily fluids, which allow them to thrive in subzero temperatures, grant them equally cold saliva that helps the beasts kill their prey as well as digest it. Further, the property that keeps ursikkas' spittle liquid at its freezing temperature also makes it incredibly sticky-a quality that aids the creatures in combat and when preparing for Triaxus's hot summer years.  During their planet's long winter, ursikkas terrorize Triaxus's large swaths of uncivilized land in endless quests for food. The ravenous creatures require several tons of raw meat each week to survive. Although they prefer to eat the flesh of large, cold-blooded creatures, hungry ursikkas pursue any viable prey, particularly victims that seem sluggish and easy to catch. When the end of winter approaches, the huge quantity of food they consume fuels an increased production of saliva, which they use to prepare their summer abodes.  During Triaxus's summers, ursikkas live inside cocoons constructed from their own saliva. In the weeks before the change of seasons, ursikkas choose an inconspicuous locale-such as inside cave complexes or even holes of their own construction-in which to spend the long summer. The creatures then tirelessly weave their spittle around their bodies until they're fully covered. In 24 hours, the chemicals in the spittle harden it into an impenetrable sheath that protects ursikkas from Triaxus's brutal summer heat. Shortly after their spittle-cocoons harden, the beasts go dormant and do not awake until the temperature returns to a more tolerable level.  Although ursikkas are known for aggressiveness during the entirety of winter, they are at their most volatile right before and right after dormancy. An ursikka that is interrupted while weaving its cocoon immediately attempts to kill the intruders. An ursikka whose cocoon is broken during the summer emerges similarly enraged; ursikkas that defeat the creatures responsible for waking them attempt to reconstruct their cocoons, but as spittle production ceases during hibernation, those efforts often fail. Some Summerborn Triaxians actively seek out the cocoons of slumbering ursikkas, knowing they can defeat the exposed beasts relatively easily.  &lt;b&gt;&lt;/p&gt;&lt;p&gt;Habitat &amp; Society&lt;/b&gt;&lt;/p&gt;&lt;p&gt;  With their ruthless predatory skills and voracious appetites, ursikkas typically live solitary existences. However, in places where prey is abundant-such as the wilds of the Drakelands and in the Allied Territories-ursikkas sometimes live in pairs or, rarely, in small hives of three to 10. In such cases, ursikkas still hunt alone. Triaxian scholars note that the creatures don't hesitate to kill each other should one steal another's meal.  In accordance with their long life cycles, ursikkas mate infrequently. Once or twice each winter, the larger females of the species typically seek out mates as determinedly as they hunt prey. Afterward, each female lays one enormous, fertilized egg made of a secretion similar to the creatures' hardened saliva. After a 5-year gestation period, the egg hatches. If ursikka parents are even aware of their offspring, though, their behavior does not indicate it.  According to scholars, young ursikkas grow to maturity in fewer than 10 years. One disturbing speculation indicates that adult ursikkas sometimes enjoy the flesh of their younger counterparts-and may actually hunt juvenile members of their own species if prey becomes scarce. Whether this behavior is simply a way for adult ursikkas to survive or a warped way for them to retain their territorial dominance is unknown.  Although they are very long-lived, ursikkas rarely live through more than two Triaxian winters. In the planet's most isolated territories, where few predators or stalwart hunters threaten them, ursikkas typically die of old age during their dormant period; ursikka carcasses swathed in shimmering, deteriorating cocoons are not uncommon in these frontiers. In more populated areas, ursikkas' lifespans are shorter, especially given the hardy, cold-forged winter cultures that hunt the creatures for protection, thrills, and sometimes meat. Indeed, the warriors of the most populous nations of the Allied Territories consider a slain ursikkas' claws, mandibles, and bulbous eyes the ultimate hunting trophies. Some even make furred armor from ursikkas' durable exoskeletons.&lt;/p&gt;&lt;/h4&gt;&lt;/div&gt;</t>
  </si>
  <si>
    <t>Wolliped</t>
  </si>
  <si>
    <t>Fort +7, Ref +6, Will +1</t>
  </si>
  <si>
    <t>Str 18, Dex 14, Con 17, Int 2, Wis 11, Cha 3</t>
  </si>
  <si>
    <t>This shaggy, multi-legged creature has a flattened face with wide nostrils and four eyes. Ivory tusks jut downward from its mouth.</t>
  </si>
  <si>
    <t>Believed to be native to the Parapet Mountains, wollipeds were among the first beasts of burden domesticated by Triaxians. Some claim wollipeds weren't domesticated initially to be working animals, but rather were herded and bred for their extremely warm and plentiful fleece. In any case, Triaxians have a long history of using these magnificent animals for many purposes, even employing them as mounts in battle. A typical wolliped stands between 5 and 6 feet at the front shoulder and weighs upward of 1,000 pounds.  Ecology  Wollipeds are social herd animals that subsist on a diet of grasses, leaves, and other plant material. Wollipeds in high mountainous environments obtain much of their food from lichens and mosses, while herds of wollipeds on the plains graze on more substantial fare. Wild wollipeds tend to migrate to more plentiful foraging lands when winter comes to Triaxus, though these can be difficult to find. Domesticated wollipeds, tended to by their Triaxian herders, are found throughout nearly all of Triaxus.  Walking on eight sturdy legs, wollipeds are exceptionally sure-footed. These creatures can climb steep mountain trails and march through heavy snow with little effort, and Triaxian cavalry have often charged up scree-choked hillsides to raid fortresses on the backs of armored wollipeds. The great beasts' facility at maneuvering in challenging environments and generally submissive nature have resulted in a long relationship with the humanoids on Triaxus. Wollipeds live for about 15 years, mating and giving birth every 11 months, and can be ridden until the final month of pregnancy.  Habitat &amp; Society  Wollipeds are social animals, grouping together into herds for protection. When threatened, wollipeds gather in a tight cluster with the young animals kept in the very center of the herd. Domesticated wollipeds are used for casual riding, pulling plows, and walking circles to power wollimills.  While other exotic fabrics are available during a Triaxian summer, the mainstay of Triaxian winter textiles is spun wolliped fleece. Wolliped fibers wick water away, and still provide adequate warmth even when soaked, while the variations in coat colors and textures provide a wide array of design options.  Like Triaxians, wollipeds exhibit distinct seasonal variance. Wollipeds born during the winter have long, thick, shaggy coats of fine fibers with a hollow core, while those born in the summers have shorter, thinner coats. Rather than the coats of individuals changing, the change happens generationally; winter wollipeds give birth to short-coated summer wollipeds as the planet warms, and vice versa. The process happens quickly, usually beginning in eastern Aylok, though no one knows precisely why.  In addition to wolliped fleece, some Triaxian artisans use the ivory from wolliped tusks as a raw material, but this is most common for wollipeds born during the winter, as their tusks are three times the size of those born in summer. Winterborn wollipeds use their foot-long tusks for a variety of purposes. In addition to using them to dig in the ice and snow for deep green tubers, burmoss, and patches of sentient tulbos fungus that stretches beneath the ice, wollipeds clash their tusks together in competitions for dominance within a herd and as part of their mating displays.  Wollipeds use spitting as a form of communication as well as for defense. Most wollipeds only spit at one another, typically in the course of their tusk-clashing shows of dominance, but when threatened they can launch a nauseating wad of partially digested fodder at their attackers. Some trained wolliped mounts have honed this nature into a weapon guided by their riders.  The dragons of Triaxus have little use for terrestrial mounts, and instead use wollipeds as a consistent source of food. More than half of all domesticated wollipeds eventually feed Triaxus's dragon population, though most wollipeds used for meat are older animals whose fleece has turned coarse and brittle. Triaxians also eat wolliped flesh, but most consider young and healthy animals too valuable to eat except during desperate winter years.  Regional Variants The statistics on the facing page represent the most common breed of wolliped native to the Drakelands, the Allied Territories, and the Skyfire Mandate. In addition to these, a multitude of other breeds exist throughout Triaxus.  Alurals: Triaxians of the Unbound Tribes breed the best wollipeds for battle, with their steeds recognized worldwide as being the strongest and most aggressive. Alurals are also the only known breed of wolliped that is carnivorous. Tribes here collect wolliped milk, fermenting it into a potent alcoholic beverage used for rituals, feasts, and holy days. Alurals have the advanced simple template.  Ningese Wollipeds: The remote nation of Ning breeds the smallest wollipeds on Triaxus. Ningese wollipeds are quick and nimble, using these traits to elude the hordes of monsters threatening the civilized regions of the nation. Wollipeds here are primarily used for fleece and food. In the summer, Ningese wollipeds grow to Medium size and their speed increases by 10 feet. Ningese wollipeds born in the harsh winter are Small and have 2 fewer Hit Dice; their Strength and Constitution decreases by 2, and their Dexterity increases by 2.  Wolliped Companions Starting Statistics: Size Medium; Speed 50 ft.; AC +1 natural armor, Attack gore (1d6); Ability Scores Str 14, Dex 16, Con 12, Int 2, Wis 11, Cha 4; Special Qualities low-light vision, scent.  7th-Level Adv.: Size Large; AC +3 natural armor; Attack gore (1d8); Ability Scores Str +4, Dex -2, Con +4; Special Abilities spit, trample.</t>
  </si>
  <si>
    <t>gore +1 (1d8+2)</t>
  </si>
  <si>
    <t>EnduranceB, Run, Skill Focus (Perception)</t>
  </si>
  <si>
    <t>Climb +8, Perception +9</t>
  </si>
  <si>
    <t>Docile (Ex) Unless a wolliped is specifically trained for combat (see the Handle Animal skill on page 97 of the Pathfinder RPG Core Rulebook), its gore is treated as a secondary attack and the creature lacks the trample ability.  Spit (Ex) Once per hour, a wolliped can regurgitate the contents of its stomach, spitting the foul material at a single target within 10 feet. The target must succeed at a DC 15 Fortitude save or be sickened for 1d4 rounds. The save DC is Constitution-based.</t>
  </si>
  <si>
    <t>&lt;link rel="stylesheet"href="PF.css"&gt;&lt;div&gt;&lt;h2&gt;Wolliped&lt;/h2&gt;&lt;h3&gt;&lt;i&gt;This shaggy, multi-legged creature has a flattened face with wide nostrils and four eyes. Ivory tusks jut downward from its mouth.&lt;/i&gt;&lt;/h3&gt;&lt;br&gt;&lt;/div&gt;&lt;div class="heading"&gt;&lt;p class="alignleft"&gt;Wolliped (Domesticated Or Wild)&lt;/p&gt;&lt;p class="alignright"&gt;CR 3&lt;/p&gt;&lt;div style="clear: both;"&gt;&lt;/div&gt;&lt;/div&gt;&lt;div&gt;&lt;h5&gt;&lt;b&gt;XP &lt;/b&gt;800&lt;/h5&gt;&lt;h5&gt;N Large animal &lt;/h5&gt;&lt;h5&gt;&lt;b&gt;Init &lt;/b&gt;+2; &lt;b&gt;Senses &lt;/b&gt;low-light vision, scent; Perception +9&lt;/h5&gt;&lt;/div&gt;&lt;hr/&gt;&lt;div&gt;&lt;h5&gt;&lt;b&gt;DEFENSE&lt;/b&gt;&lt;/h5&gt;&lt;/div&gt;&lt;hr/&gt;&lt;div&gt;&lt;h5&gt;&lt;b&gt;AC &lt;/b&gt;15, touch 11, flat-footed 13 (+2 Dex, +4 natural, -1 size)&lt;/h5&gt;&lt;h5&gt;&lt;b&gt;hp &lt;/b&gt;30 (4d8+12)&lt;/h5&gt;&lt;h5&gt;&lt;b&gt;Fort &lt;/b&gt;+7, &lt;b&gt;Ref &lt;/b&gt;+6, &lt;b&gt;Will &lt;/b&gt;+1&lt;/h5&gt;&lt;/div&gt;&lt;hr/&gt;&lt;div&gt;&lt;h5&gt;&lt;b&gt;OFFENSE&lt;/b&gt;&lt;/h5&gt;&lt;/div&gt;&lt;hr/&gt;&lt;div&gt;&lt;h5&gt;&lt;b&gt;Spd &lt;/b&gt;50 ft.&lt;/h5&gt;&lt;h5&gt;&lt;b&gt;Melee &lt;/b&gt;gore +1 (1d8+2)&lt;/h5&gt;&lt;h5&gt;&lt;b&gt;Space &lt;/b&gt;10 ft.; &lt;b&gt;Reach &lt;/b&gt;5 ft.&lt;/h5&gt;&lt;/div&gt;&lt;hr/&gt;&lt;div&gt;&lt;h5&gt;&lt;b&gt;STATISTICS&lt;/b&gt;&lt;/h5&gt;&lt;/div&gt;&lt;hr/&gt;&lt;div&gt;&lt;h5&gt;&lt;b&gt;Str &lt;/b&gt;18, &lt;b&gt;Dex &lt;/b&gt;14, &lt;b&gt;Con &lt;/b&gt;17, &lt;b&gt;Int &lt;/b&gt; 2, &lt;b&gt;Wis &lt;/b&gt;11, &lt;b&gt;Cha &lt;/b&gt;3&lt;/h5&gt;&lt;h5&gt;&lt;b&gt;Base Atk &lt;/b&gt;+3; &lt;b&gt;CMB &lt;/b&gt;+8; &lt;b&gt;CMD &lt;/b&gt;20 (32 vs. trip)&lt;/h5&gt;&lt;h5&gt;&lt;b&gt;Feats &lt;/b&gt;Endurance&lt;sup&gt;B&lt;/sup&gt;, Run, Skill Focus (Perception)&lt;/h5&gt;&lt;h5&gt;&lt;b&gt;Skills &lt;/b&gt;Climb +8, Perception +9&lt;/h5&gt;&lt;/div&gt;&lt;hr/&gt;&lt;div&gt;&lt;h5&gt;&lt;b&gt;ECOLOGY&lt;/b&gt;&lt;/h5&gt;&lt;/div&gt;&lt;hr/&gt;&lt;div&gt;&lt;h5&gt;&lt;b&gt;Environment &lt;/b&gt; temperate hills&lt;/h5&gt;&lt;h5&gt;&lt;b&gt;Organization &lt;/b&gt;solitary, pair, or herd (3-12)&lt;/h5&gt;&lt;h5&gt;&lt;b&gt;Treasure &lt;/b&gt;none&lt;/h5&gt;&lt;/div&gt;&lt;hr/&gt;&lt;div&gt;&lt;h5&gt;&lt;b&gt;SPECIAL ABILITIES&lt;/b&gt;&lt;/h5&gt;&lt;/div&gt;&lt;hr/&gt;&lt;div&gt;&lt;h5&gt;&lt;b&gt;Docile (Ex)&lt;/b&gt; Unless a wolliped is specifically trained for combat (see the Handle Animal skill on page 97 of the &lt;i&gt;Pathfinder RPG Core&lt;/i&gt; Rulebook), its gore is treated as a secondary attack and the creature lacks the trample ability.  &lt;h5&gt;&lt;b&gt;Spit (Ex)&lt;/b&gt; Once per hour, a wolliped can regurgitate the contents of its stomach, spitting the foul material at a single target within 10 feet. The target must succeed at a DC 15 Fortitude save or be sickened for 1d4 rounds. The save DC is Constitution-based.&lt;/h5&gt;&lt;/div&gt;&lt;br&gt;&lt;div&gt;&lt;h4&gt;&lt;p&gt;&lt;p&gt;Believed to be native to the Parapet Mountains, wollipeds were among the first beasts of burden domesticated by Triaxians. Some claim wollipeds weren't domesticated initially to be working animals, but rather were herded and bred for their extremely warm and plentiful fleece. In any case, Triaxians have a long history of using these magnificent animals for many purposes, even employing them as mounts in battle. A typical wolliped stands between 5 and 6 feet at the front shoulder and weighs upward of 1,000 pounds.  &lt;b&gt;&lt;/p&gt;&lt;p&gt;Ecology&lt;/b&gt;&lt;/p&gt;&lt;p&gt;  Wollipeds are social herd animals that subsist on a diet of grasses, leaves, and other plant material. Wollipeds in high mountainous environments obtain much of their food from lichens and mosses, while herds of wollipeds on the plains graze on more substantial fare. Wild wollipeds tend to migrate to more plentiful foraging lands when winter comes to Triaxus, though these can be difficult to find. Domesticated wollipeds, tended to by their Triaxian herders, are found throughout nearly all of Triaxus.  Walking on eight sturdy legs, wollipeds are exceptionally sure-footed. These creatures can climb steep mountain trails and march through heavy snow with little effort, and Triaxian cavalry have often charged up scree-choked hillsides to raid fortresses on the backs of armored wollipeds. The great beasts' facility at maneuvering in challenging environments and generally submissive nature have resulted in a long relationship with the humanoids on Triaxus. Wollipeds live for about 15 years, mating and giving birth every 11 months, and can be ridden until the final month of pregnancy.  &lt;b&gt;&lt;/p&gt;&lt;p&gt;Habitat &amp; Society&lt;/b&gt;&lt;/p&gt;&lt;p&gt;  Wollipeds are social animals, grouping together into herds for protection. When threatened, wollipeds gather in a tight cluster with the young animals kept in the very center of the herd. Domesticated wollipeds are used for casual riding, pulling plows, and walking circles to power wollimills.  While other exotic fabrics are available during a Triaxian summer, the mainstay of Triaxian winter textiles is spun wolliped fleece. Wolliped fibers wick water away, and still provide adequate warmth even when soaked, while the variations in coat colors and textures provide a wide array of design options.  Like Triaxians, wollipeds exhibit distinct seasonal variance. Wollipeds born during the winter have long, thick, shaggy coats of fine fibers with a hollow core, while those born in the summers have shorter, thinner coats. Rather than the coats of individuals changing, the change happens generationally; winter wollipeds give birth to short-coated summer wollipeds as the planet warms, and vice versa. The process happens quickly, usually beginning in eastern Aylok, though no one knows precisely why.  In addition to wolliped fleece, some Triaxian artisans use the ivory from wolliped tusks as a raw material, but this is most common for wollipeds born during the winter, as their tusks are three times the size of those born in summer. Winterborn wollipeds use their foot-long tusks for a variety of purposes. In addition to using them to dig in the ice and snow for deep green tubers, burmoss, and patches of sentient tulbos fungus that stretches beneath the ice, wollipeds clash their tusks together in competitions for dominance within a herd and as part of their mating displays.  Wollipeds use spitting as a form of communication as well as for defense. Most wollipeds only spit at one another, typically in the course of their tusk-clashing shows of dominance, but when threatened they can launch a nauseating wad of partially digested fodder at their attackers. Some trained wolliped mounts have honed this nature into a weapon guided by their riders.  The dragons of Triaxus have little use for terrestrial mounts, and instead use wollipeds as a consistent source of food. More than half of all domesticated wollipeds eventually feed Triaxus's dragon population, though most wollipeds used for meat are older animals whose fleece has turned coarse and brittle. Triaxians also eat wolliped flesh, but most consider young and healthy animals too valuable to eat except during desperate winter years.  Regional Variants The statistics on the facing page represent the most common breed of wolliped native to the Drakelands, the Allied Territories, and the Skyfire Mandate. In addition to these, a multitude of other breeds exist throughout Triaxus.  Alurals: Triaxians of the Unbound Tribes breed the best wollipeds for battle, with their steeds recognized worldwide as being the strongest and most aggressive. Alurals are also the only known breed of wolliped that is carnivorous. Tribes here collect wolliped milk, fermenting it into a potent alcoholic beverage used for rituals, feasts, and holy days. Alurals have the advanced simple template.  Ningese Wollipeds: The remote nation of Ning breeds the smallest wollipeds on Triaxus. Ningese wollipeds are quick and nimble, using these traits to elude the hordes of monsters threatening the civilized regions of the nation. Wollipeds here are primarily used for fleece and food. In the summer, Ningese wollipeds grow to Medium size and their speed increases by 10 feet. Ningese wollipeds born in the harsh winter are Small and have 2 fewer Hit Dice; their Strength and Constitution decreases by 2, and their Dexterity increases by 2.  &lt;br&gt;&lt;b&gt;Wolliped Companions&lt;/b&gt;&lt;br&gt; &lt;b&gt;Starting Statistics: Size&lt;/b&gt; Medium; &lt;b&gt;Speed&lt;/b&gt; 50 ft.; &lt;b&gt;AC&lt;/b&gt; +1 natural armor, &lt;b&gt;Attack&lt;/b&gt; gore (1d6); &lt;b&gt;Ability Scores&lt;/b&gt; Str 14, Dex 16, Con 12, Int 2, Wis 11, Cha 4; &lt;b&gt;Special Qualities&lt;/b&gt; low-light vision, scent.  &lt;b&gt;7th-Level Adv.: Size&lt;/b&gt; Large; &lt;b&gt;AC&lt;/b&gt; +3 natural armor; &lt;b&gt;Attack&lt;/b&gt; gore (1d8); &lt;b&gt;Ability Scores&lt;/b&gt; Str +4, Dex -2, Con +4; &lt;b&gt;Special Abilities&lt;/b&gt; spit, trample.&lt;/p&gt;&lt;/h4&gt;&lt;/div&gt;</t>
  </si>
  <si>
    <t>Domesticated Or Wild</t>
  </si>
  <si>
    <t>Blackwood Satyr</t>
  </si>
  <si>
    <t>incorrigible charm (30 ft., DC 19)</t>
  </si>
  <si>
    <t>(9d6+52)</t>
  </si>
  <si>
    <t>+1 longbow +11 (1d8+1/x3)</t>
  </si>
  <si>
    <t>pipes (DC 19)</t>
  </si>
  <si>
    <t>Spell-Like Abilities (CL 8th; concentration +13)   At Will-dancing lights (DC 15), deep slumber (DC 18), ghost sound (DC 15), suggestion (DC 18)   3/day-major image (DC 18), reckless infatuationUM (DC 18)   1/day-charm monster (DC 19), summon nature's ally IV</t>
  </si>
  <si>
    <t>Str 15, Dex 20, Con 17, Int 14, Wis 16, Cha 21</t>
  </si>
  <si>
    <t>Dodge, Mobility, Skill Focus (Perception), Spell Penetration, Weapon Focus (longbow)</t>
  </si>
  <si>
    <t>Bluff +14, Diplomacy +17, Handle Animal +9, Intimidate +9, Knowledge (local) +13, Knowledge (nature) +13, Perception +22, Perform (wind) +21, Sense Motive +10, Spellcraft +8, Stealth +17</t>
  </si>
  <si>
    <t>Fey Revisited</t>
  </si>
  <si>
    <t>Incorrigible Charm (Su) A blackwood satyr emits an aura of incorrigible charm out to a radius of 30 feet. Any creature that begins its turn in this area of effect must succeed at a DC 19 Will save, or be affected as per the spell charm person. The blackwood satyr can suppress or resume this ability at will. This is a mind-affecting effect. The save DC is Charisma-based.  Pipes (Su) A blackwood satyr can focus and empower his magical abilities by playing haunting melodies on his panpipes. When he plays, all creatures within a 60-foot radius must succeed at a DC 19 Will save or be affected by charm monster, deep slumber, reckless infatuation, or suggestion, depending on what tune the satyr chooses. A creature that successfully saves against any of the pipes' effects cannot be affected by the same set of pipes for 24 hours, but can still be affected by the blackwood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t>
  </si>
  <si>
    <t>Blackwood satyrs are an especially infamous breed of fey indigenous to the Verduran Forest, which straddles the borders of Andoran, Taldor, and Galt. They are well known throughout southeastern Avistan for exuding the pleasantly sweet aroma of blackwood tar, from which they gain their name. Though the human population surrounding the Verduran Forest seldom ventures deep into the fey wood for anything other than logging, the blackwood satyrs seem to take perverse pleasure in waylaying noble lords and ladies during their passage down the heavily traveled Sellen River, playing songs from the river's bank to lure vessels closer and enthrall all aboard.</t>
  </si>
  <si>
    <t>&lt;link rel="stylesheet"href="PF.css"&gt;&lt;div&gt;&lt;h2&gt;Satyr, Blackwood&lt;/h2&gt;&lt;h3&gt;&lt;i&gt;This handsome, grinning man has the furry legs of a goat and a set of curling ram horns extending from his temples.&lt;/i&gt;&lt;/h3&gt;&lt;br&gt;&lt;/div&gt;&lt;div class="heading"&gt;&lt;p class="alignleft"&gt;Blackwood Satyr&lt;/p&gt;&lt;p class="alignright"&gt;CR 7&lt;/p&gt;&lt;div style="clear: both;"&gt;&lt;/div&gt;&lt;/div&gt;&lt;div&gt;&lt;h5&gt;&lt;b&gt;XP &lt;/b&gt;3,200&lt;/h5&gt;&lt;h5&gt;CN Medium fey &lt;/h5&gt;&lt;h5&gt;&lt;b&gt;Init &lt;/b&gt;+5; &lt;b&gt;Senses &lt;/b&gt;low-light vision; Perception +22&lt;/h5&gt;&lt;h5&gt;&lt;b&gt;Aura &lt;/b&gt;incorrigible charm (30 ft., DC 19)&lt;/h5&gt;&lt;/div&gt;&lt;hr/&gt;&lt;div&gt;&lt;h5&gt;&lt;b&gt;DEFENSE&lt;/b&gt;&lt;/h5&gt;&lt;/div&gt;&lt;hr/&gt;&lt;div&gt;&lt;h5&gt;&lt;b&gt;AC &lt;/b&gt;20, touch 16, flat-footed 14 (+5 Dex, +1 dodge, +4 natural)&lt;/h5&gt;&lt;h5&gt;&lt;b&gt;hp &lt;/b&gt;83 (9d6+52)&lt;/h5&gt;&lt;h5&gt;&lt;b&gt;Fort &lt;/b&gt;+6, &lt;b&gt;Ref &lt;/b&gt;+11, &lt;b&gt;Will &lt;/b&gt;+9&lt;/h5&gt;&lt;h5&gt;&lt;b&gt;DR &lt;/b&gt;10/cold iron&lt;/h5&gt;&lt;/div&gt;&lt;hr/&gt;&lt;div&gt;&lt;h5&gt;&lt;b&gt;OFFENSE&lt;/b&gt;&lt;/h5&gt;&lt;/div&gt;&lt;hr/&gt;&lt;div&gt;&lt;h5&gt;&lt;b&gt;Spd &lt;/b&gt;40 ft.&lt;/h5&gt;&lt;h5&gt;&lt;b&gt;Melee &lt;/b&gt;dagger +6 (1d4+2/19-20), horns +1 (1d6+1)&lt;/h5&gt;&lt;h5&gt;&lt;b&gt;Ranged &lt;/b&gt;&lt;i&gt;&lt;i&gt;+1 longbow&lt;/i&gt;&lt;/i&gt; +11 (1d8+1/x3)&lt;/h5&gt;&lt;h5&gt;&lt;b&gt;Space &lt;/b&gt;5 ft.; &lt;b&gt;Reach &lt;/b&gt;5 ft.&lt;/h5&gt;&lt;h5&gt;&lt;b&gt;Special Attacks &lt;/b&gt;pipes (DC 19)&lt;/h5&gt;&lt;h5&gt;&lt;b&gt;Spell-Like Abilities&lt;/b&gt; (CL 8th; concentration +13) &lt;/br&gt;At Will&amp;mdash;&lt;i&gt;dancing lights&lt;/i&gt; (DC 15), &lt;i&gt;deep slumber&lt;/i&gt; (DC 18), &lt;i&gt;ghost sound&lt;/i&gt; (DC 15), &lt;i&gt;suggestion&lt;/i&gt; (DC 18) &lt;/br&gt;3/day&amp;mdash;&lt;i&gt;major image&lt;/i&gt; (DC 18), &lt;i&gt;reckless&lt;/i&gt; infatuation&lt;sup&gt;UM&lt;/sup&gt; (DC 18) &lt;/br&gt;1/day&amp;mdash;&lt;i&gt;charm monster&lt;/i&gt; (DC 19), &lt;i&gt;summon nature's ally IV&lt;/i&gt;&lt;/h5&gt;&lt;/h5&gt;&lt;/div&gt;&lt;hr/&gt;&lt;div&gt;&lt;h5&gt;&lt;b&gt;STATISTICS&lt;/b&gt;&lt;/h5&gt;&lt;/div&gt;&lt;hr/&gt;&lt;div&gt;&lt;h5&gt;&lt;b&gt;Str &lt;/b&gt;15, &lt;b&gt;Dex &lt;/b&gt;20, &lt;b&gt;Con &lt;/b&gt;17, &lt;b&gt;Int &lt;/b&gt; 14, &lt;b&gt;Wis &lt;/b&gt;16, &lt;b&gt;Cha &lt;/b&gt;21&lt;/h5&gt;&lt;h5&gt;&lt;b&gt;Base Atk &lt;/b&gt;+4; &lt;b&gt;CMB &lt;/b&gt;+6; &lt;b&gt;CMD &lt;/b&gt;22&lt;/h5&gt;&lt;h5&gt;&lt;b&gt;Feats &lt;/b&gt;Dodge, Mobility, Skill Focus (Perception), Spell Penetration, Weapon Focus (longbow)&lt;/h5&gt;&lt;h5&gt;&lt;b&gt;Skills &lt;/b&gt;Bluff +14, Diplomacy +17, Handle Animal +9, Intimidate +9, Knowledge (local) +13, Knowledge (nature) +13, Perception +22, Perform (wind) +21, Sense Motive +10, Spellcraft +8, Stealth +17; &lt;b&gt;Racial Modifiers &lt;/b&gt;+4 Perception, +4 Perform, +4 Stealth&lt;/h5&gt;&lt;h5&gt;&lt;b&gt;Languages &lt;/b&gt;Common, Sylvan&lt;/h5&gt;&lt;h5&gt;&lt;b&gt;Gear &lt;/b&gt;&lt;i&gt;sleep arrows&lt;/i&gt; (3), &lt;i&gt;+1 seeking arrows&lt;/i&gt; (5); Other Gear &lt;i&gt;+1 longbow&lt;/i&gt; with 20 arrows, dagger, &lt;i&gt;efficient quiver&lt;/i&gt;&lt;/h5&gt;&lt;/div&gt;&lt;hr/&gt;&lt;div&gt;&lt;h5&gt;&lt;b&gt;&lt;i&gt;ECOLOGY&lt;/i&gt;&lt;/b&gt;&lt;/h5&gt;&lt;/div&gt;&lt;hr/&gt;&lt;div&gt;&lt;h5&gt;&lt;b&gt;Environment &lt;/b&gt; temperate forests&lt;/h5&gt;&lt;h5&gt;&lt;b&gt;Organization &lt;/b&gt;solitary, pair, band (3-6), or orgy (7-11)&lt;/h5&gt;&lt;h5&gt;&lt;b&gt;Treasure &lt;/b&gt;standard (dagger, short bow plus 20 arrows, masterwork panpipes, other treasure)&lt;/h5&gt;&lt;/div&gt;&lt;hr/&gt;&lt;div&gt;&lt;h5&gt;&lt;b&gt;SPECIAL ABILITIES&lt;/b&gt;&lt;/h5&gt;&lt;/div&gt;&lt;hr/&gt;&lt;div&gt;&lt;/h5&gt;&lt;h5&gt;&lt;b&gt;Incorrigible Charm (Su)&lt;/b&gt; A blackwood satyr emits an aura of incorrigible charm out to a radius of 30 feet. Any creature that begins its turn in this area of effect must succeed at a DC 19 Will save, or be affected as per the spell &lt;i&gt;charm person&lt;/i&gt;. The blackwood satyr can suppress or resume this ability at will. This is a mind-affecting effect. The save DC is Charisma-based.  &lt;/h5&gt;&lt;h5&gt;&lt;b&gt;Pipes (Su)&lt;/b&gt; A blackwood satyr can focus and empower his magical abilities by playing haunting melodies on his panpipes. When he plays, all creatures within a 60-foot radius must succeed at a DC 19 Will save or be affected by &lt;i&gt;charm monster&lt;/i&gt;, &lt;i&gt;deep slumber&lt;/i&gt;, &lt;i&gt;reckless&lt;/i&gt; infatuation, or &lt;i&gt;suggestion&lt;/i&gt;, depending on what tune the satyr chooses. A creature that successfully saves against any of the pipes' effects cannot be affected by the same set of pipes for 24 hours, but can still be affected by the blackwood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Charisma-based.&lt;/h5&gt;&lt;/div&gt;&lt;br&gt;&lt;div&gt;&lt;h4&gt;&lt;p&gt;&lt;p&gt;Blackwood satyrs are an especially infamous breed of fey indigenous to the Verduran Forest, which straddles the borders of Andoran, Taldor, and Galt. They are well known throughout southeastern Avistan for exuding the pleasantly sweet aroma of blackwood tar, from which they gain their name. Though the human population surrounding the Verduran Forest seldom ventures deep into the fey wood for anything other than logging, the blackwood satyrs seem to take perverse pleasure in waylaying noble lords and ladies during their passage down the heavily traveled Sellen River, playing songs from the river's bank to lure vessels closer and enthrall all aboard.&lt;/p&gt;&lt;/h4&gt;&lt;/div&gt;</t>
  </si>
  <si>
    <t>sleep arrows (3), +1 seeking arrows (5); Other Gear +1 longbow with 20 arrows, dagger, efficient quiver</t>
  </si>
  <si>
    <t>Sprite Swarm</t>
  </si>
  <si>
    <t>low-light vision, detect evil, detect good; Perception +14</t>
  </si>
  <si>
    <t>angry glow, concentrated rush, distraction (DC 16)</t>
  </si>
  <si>
    <t>Spell-Like Abilities (CL 5th; concentration +5)  Constant-detect evil, detect good   1/day-mass dazeUM (DC 14)</t>
  </si>
  <si>
    <t>Str 3, Dex 17, Con 12, Int 6, Wis 11, Cha 10</t>
  </si>
  <si>
    <t>Alertness, Dodge, Flyby Attack, Improved Initiative, Skill Focus (Perception)</t>
  </si>
  <si>
    <t>Fly +30, Intimidate +10, Perception +14, Sense Motive +9, Stealth +28</t>
  </si>
  <si>
    <t>mob mentality</t>
  </si>
  <si>
    <t>Thousands of tiny, colorful winged humanoids crawl from every corner of the forest to form this buzzing, writhing swarm.</t>
  </si>
  <si>
    <t>Angry Glow (Su) Once per minute, as a full-round action, the sprites that make up a sprite swarm may coordinate their luminous abilities to create a singular, searing glow. Creatures within 10 feet of a sprite swarm with line of sight must succeed at a DC 16 Fortitude save or be blinded for 1d4 rounds. A creature that succeeds at its save is dazzled for 1 round. The save DC is Constitution-based.  Concentrated Rush (Ex) Once every 1d4 rounds, if more than one creature occupies a sprite swarm's space, the swarm may use its attack action to concentrate on one of these creatures to deal 4d6 points of damage in place of its normal swarm damage. Other creatures within the horde's space do not take swarm damage that round.  Mob Mentality (Ex) As long as a sprite swarm has at least 10 hit points, it retains its Intelligence score and can act accordingly. Even so, it cannot be targeted by mind-affecting spells or effects that target a single creature. If its hit points fall below 10, the swarm is considered mindless as the individual creatures within begin to panic.</t>
  </si>
  <si>
    <t>When intruders threaten their beloved homes, sprite guards in large villages are taught to call for their fellow tribe members to form a vicious, enveloping swarm to drive back their enemies. Typically consisting of at least 5,000 sprites, these swarms are known for inf licting pain upon any creatures in their paths. Sprite swarms typically form only when the sprites' village is threatened by a large number of intruders or a single powerful foe; however, the malevolent sprites of Geb are quick to form swarms when faced with intrusion of any kind.</t>
  </si>
  <si>
    <t>&lt;link rel="stylesheet"href="PF.css"&gt;&lt;div&gt;&lt;h2&gt;Sprite Swarm&lt;/h2&gt;&lt;h3&gt;&lt;i&gt;Thousands of tiny, colorful winged humanoids crawl from every corner of the forest to form this buzzing, writhing swarm.&lt;/i&gt;&lt;/h3&gt;&lt;br&gt;&lt;/div&gt;&lt;div class="heading"&gt;&lt;p class="alignleft"&gt;Sprite Swarm&lt;/p&gt;&lt;p class="alignright"&gt;CR 5&lt;/p&gt;&lt;div style="clear: both;"&gt;&lt;/div&gt;&lt;/div&gt;&lt;div&gt;&lt;h5&gt;&lt;b&gt;XP &lt;/b&gt;1,600&lt;/h5&gt;&lt;h5&gt;CN Diminutive fey (swarm)&lt;/h5&gt;&lt;h5&gt;&lt;b&gt;Init &lt;/b&gt;+7; &lt;b&gt;Senses &lt;/b&gt;low-light vision, &lt;i&gt;detect evil&lt;/i&gt;, &lt;i&gt;detect good&lt;/i&gt;; Perception +14&lt;/h5&gt;&lt;/div&gt;&lt;hr/&gt;&lt;div&gt;&lt;h5&gt;&lt;b&gt;DEFENSE&lt;/b&gt;&lt;/h5&gt;&lt;/div&gt;&lt;hr/&gt;&lt;div&gt;&lt;h5&gt;&lt;b&gt;AC &lt;/b&gt;18, touch 18, flat-footed 14 (+3 Dex, +1 dodge, +4 size)&lt;/h5&gt;&lt;h5&gt;&lt;b&gt;hp &lt;/b&gt;45 (10d6+10)&lt;/h5&gt;&lt;h5&gt;&lt;b&gt;Fort &lt;/b&gt;+4, &lt;b&gt;Ref &lt;/b&gt;+10, &lt;b&gt;Will &lt;/b&gt;+7&lt;/h5&gt;&lt;h5&gt;&lt;b&gt;Defensive Abilities &lt;/b&gt;swarm traits; &lt;b&gt;DR &lt;/b&gt;2/cold iron; &lt;b&gt;Immune &lt;/b&gt;weapon damage&lt;/h5&gt;&lt;/div&gt;&lt;hr/&gt;&lt;div&gt;&lt;h5&gt;&lt;b&gt;OFFENSE&lt;/b&gt;&lt;/h5&gt;&lt;/div&gt;&lt;hr/&gt;&lt;div&gt;&lt;h5&gt;&lt;b&gt;Spd &lt;/b&gt;15 ft., fly 60 ft. (perfect)&lt;/h5&gt;&lt;h5&gt;&lt;b&gt;Melee &lt;/b&gt;swarm (2d6 plus distraction)&lt;/h5&gt;&lt;h5&gt;&lt;b&gt;Space &lt;/b&gt;10 ft.; &lt;b&gt;Reach &lt;/b&gt;0 ft.&lt;/h5&gt;&lt;h5&gt;&lt;b&gt;Special Attacks &lt;/b&gt;angry glow, concentrated rush, distraction (DC 16)&lt;/h5&gt;&lt;h5&gt;&lt;b&gt;Spell-Like Abilities&lt;/b&gt; (CL 5th; concentration +5)  &lt;/br&gt;Constant&amp;mdash;&lt;i&gt;detect evil&lt;/i&gt;, &lt;i&gt;detect good&lt;/i&gt; &lt;/br&gt;1/day&amp;mdash;&lt;i&gt;mass&lt;/i&gt; daze&lt;sup&gt;UM&lt;/sup&gt; (DC 14)&lt;/h5&gt;&lt;/h5&gt;&lt;/div&gt;&lt;hr/&gt;&lt;div&gt;&lt;h5&gt;&lt;b&gt;STATISTICS&lt;/b&gt;&lt;/h5&gt;&lt;/div&gt;&lt;hr/&gt;&lt;div&gt;&lt;h5&gt;&lt;b&gt;Str &lt;/b&gt;3, &lt;b&gt;Dex &lt;/b&gt;17, &lt;b&gt;Con &lt;/b&gt;12, &lt;b&gt;Int &lt;/b&gt; 6, &lt;b&gt;Wis &lt;/b&gt;11, &lt;b&gt;Cha &lt;/b&gt;10&lt;/h5&gt;&lt;h5&gt;&lt;b&gt;Base Atk &lt;/b&gt;+5; &lt;b&gt;CMB &lt;/b&gt;-; &lt;b&gt;CMD &lt;/b&gt;-&lt;/h5&gt;&lt;h5&gt;&lt;b&gt;Feats &lt;/b&gt;Alertness, Dodge, Flyby Attack, Improved Initiative, Skill Focus (Perception)&lt;/h5&gt;&lt;h5&gt;&lt;b&gt;Skills &lt;/b&gt;Fly +30, Intimidate +10, Perception +14, Sense Motive +9, Stealth +28&lt;/h5&gt;&lt;h5&gt;&lt;b&gt;Languages &lt;/b&gt;Common, Sylvan&lt;/h5&gt;&lt;h5&gt;&lt;b&gt;SQ &lt;/b&gt;mob mentality&lt;/h5&gt;&lt;/div&gt;&lt;hr/&gt;&lt;div&gt;&lt;h5&gt;&lt;b&gt;ECOLOGY&lt;/b&gt;&lt;/h5&gt;&lt;/div&gt;&lt;hr/&gt;&lt;div&gt;&lt;h5&gt;&lt;b&gt;Environment &lt;/b&gt; temperate forests&lt;/h5&gt;&lt;h5&gt;&lt;b&gt;Organization &lt;/b&gt;solitary&lt;/h5&gt;&lt;h5&gt;&lt;b&gt;Treasure &lt;/b&gt;incidental&lt;/h5&gt;&lt;/div&gt;&lt;hr/&gt;&lt;div&gt;&lt;h5&gt;&lt;b&gt;SPECIAL ABILITIES&lt;/b&gt;&lt;/h5&gt;&lt;/div&gt;&lt;hr/&gt;&lt;div&gt;&lt;/h5&gt;&lt;h5&gt;&lt;b&gt;Angry Glow (Su)&lt;/b&gt; Once per minute, as a full-round action, the sprites that make up a sprite swarm may coordinate their luminous abilities to create a singular, searing glow. Creatures within 10 feet of a sprite swarm with line of sight must succeed at a DC 16 Fortitude save or be blinded for 1d4 rounds. A creature that succeeds at its save is dazzled for 1 round. The save DC is Constitution-based.  &lt;/h5&gt;&lt;h5&gt;&lt;b&gt;Concentrated Rush (Ex)&lt;/b&gt; Once every 1d4 rounds, if more than one creature occupies a sprite swarm's space, the swarm may use its attack action to concentrate on one of these creatures to deal 4d6 points of damage in place of its normal swarm damage. Other creatures within the horde's space do not take swarm damage that round.  &lt;/h5&gt;&lt;h5&gt;&lt;b&gt;Mob Mentality (Ex)&lt;/b&gt; As long as a sprite swarm has at least 10 hit points, it retains its Intelligence score and can act accordingly. Even so, it cannot be targeted by mind-affecting spells or effects that target a single creature. If its hit points fall below 10, the swarm is considered mindless as the individual creatures within begin to panic.&lt;/h5&gt;&lt;/div&gt;&lt;br&gt;&lt;div&gt;&lt;h4&gt;&lt;p&gt;&lt;p&gt;When intruders threaten their beloved homes, sprite guards in large villages are taught to call for their fellow tribe members to form a vicious, enveloping swarm to drive back their enemies. Typically consisting of at least 5,000 sprites, these swarms are known for inf licting pain upon any creatures in their paths. Sprite swarms typically form only when the sprites' village is threatened by a large number of intruders or a single powerful foe; however, the malevolent sprites of Geb are quick to form swarms when faced with intrusion of any kind.&lt;/p&gt;&lt;/h4&gt;&lt;/div&gt;</t>
  </si>
  <si>
    <t>Cervinal</t>
  </si>
  <si>
    <t>darkvision 60 ft., detect scrying, low-light vision, see invisibility; Perception +31</t>
  </si>
  <si>
    <t>32, touch 15, flat-footed 26</t>
  </si>
  <si>
    <t>(+5 Dex, +1 dodge, +17 natural, -1 size)</t>
  </si>
  <si>
    <t>Fort +20, Ref +14, Will +19; +4 vs. poison</t>
  </si>
  <si>
    <t xml:space="preserve"> gallop</t>
  </si>
  <si>
    <t>2 hooves +25 (2d6+5), 2 slams +30 (1d6+10)</t>
  </si>
  <si>
    <t>+3 composite longbow +29/+24/+19/+14 (1d8+13/x3)</t>
  </si>
  <si>
    <t>powerful charge (gore, 2d8+15 plus stagger)</t>
  </si>
  <si>
    <t>Spell-Like Abilities (CL 20th; concentration +24)  Constant-detect scrying, see invisibility, speak with animals   At Will-discern lies, freedom of movement, greater teleport (self plus 50 lbs. of objects only), invisibility purge, light, message   5/day-clairaudience/clairvoyance, cure critical wounds, dismissal (DC 18), dispel magic   3/day-breath of life, mass bull's strength, plane shift (DC 19)   1/day-discern location, greater scrying</t>
  </si>
  <si>
    <t>Str 31, Dex 20, Con 26, Int 19, Wis 24, Cha 19</t>
  </si>
  <si>
    <t>Combat Casting, Combat Reflexes, Critical Focus, Dodge, Improved Natural Attack (slams), Lightning Reflexes, Mobility, Point-Blank Shot, Precise Shot, Rapid Shot, Weapon Focus (composite longbow)</t>
  </si>
  <si>
    <t>Acrobatics +29, Climb +31, Diplomacy +28, Intimidate +25, Knowledge (arcana) +28, Knowledge (nature) +28, Knowledge (planes) +28, Perception +31, Stealth +25, Survival +28</t>
  </si>
  <si>
    <t>lay on hands (10d6, 14/day, as a 20th-level paladin), undersized weapons</t>
  </si>
  <si>
    <t>solitary, collective (2-3), or herd (4-6)</t>
  </si>
  <si>
    <t>double (+3 composite longbow, other treasure)</t>
  </si>
  <si>
    <t>Stately antlers emerge from the crown of this imposing man's bald head. Tufts of fur jut from elsewhere on his upper body, while his lower half is entirely that of a regal elk.</t>
  </si>
  <si>
    <t>Chronicle Of The Righteous</t>
  </si>
  <si>
    <t>Gallop (Ex) When a cervinal uses a full-round action to run, it may move up to six times its speed.  Stagger (Ex) Any creature that takes damage from a cervinal's powerful charge attack must succeed at a DC 28 Fortitude save or be staggered for 1 round. The save DC is Constitution-based.</t>
  </si>
  <si>
    <t>Sometimes termed the "knights" of the agathions, cervinals have gained a reputation throughout the Outer Planes for their battle prowess, noble natures, and admirable wisdom. They stand almost 11 feet tall with magnificent racks of antlers 4 feet across, and weigh over 2,000 pounds.  Cervinals manifest from the souls of good leaders, including military officers, regents, and church officials. In the good-aligned planes, they most often serve as generals in battles against fiends, but they also develop strategies to combat everyday evil in the multiverse, secure evil artifacts, and coordinate efforts between agathions and other celestial races.</t>
  </si>
  <si>
    <t>&lt;link rel="stylesheet"href="PF.css"&gt;&lt;div&gt;&lt;h2&gt;Agathion, Cervinal&lt;/h2&gt;&lt;h3&gt;&lt;i&gt;Stately antlers emerge from the crown of this imposing man's bald head. Tufts of fur jut from elsewhere on his upper body, while his lower half is entirely that of a regal elk.&lt;/i&gt;&lt;/h3&gt;&lt;br&gt;&lt;/div&gt;&lt;div class="heading"&gt;&lt;p class="alignleft"&gt;Cervinal&lt;/p&gt;&lt;p class="alignright"&gt;CR 17&lt;/p&gt;&lt;div style="clear: both;"&gt;&lt;/div&gt;&lt;/div&gt;&lt;div&gt;&lt;h5&gt;&lt;b&gt;XP &lt;/b&gt;102,400&lt;/h5&gt;&lt;h5&gt;NG Large outsider (agathion, extraplanar, good)&lt;/h5&gt;&lt;h5&gt;&lt;b&gt;Init &lt;/b&gt;+5; &lt;b&gt;Senses &lt;/b&gt;darkvision 60 ft., &lt;i&gt;detect scrying&lt;/i&gt;, low-light vision, &lt;i&gt;see invisibility&lt;/i&gt;; Perception +31&lt;/h5&gt;&lt;/div&gt;&lt;hr/&gt;&lt;div&gt;&lt;h5&gt;&lt;b&gt;DEFENSE&lt;/b&gt;&lt;/h5&gt;&lt;/div&gt;&lt;hr/&gt;&lt;div&gt;&lt;h5&gt;&lt;b&gt;AC &lt;/b&gt;32, touch 15, flat-footed 26 (+5 Dex, +1 dodge, +17 natural, -1 size)&lt;/h5&gt;&lt;h5&gt;&lt;b&gt;hp &lt;/b&gt;283 (21d10+168)&lt;/h5&gt;&lt;h5&gt;&lt;b&gt;Fort &lt;/b&gt;+20, &lt;b&gt;Ref &lt;/b&gt;+14, &lt;b&gt;Will &lt;/b&gt;+19; +4 vs. poison&lt;/h5&gt;&lt;h5&gt;&lt;b&gt;DR &lt;/b&gt;10/evil and silver; &lt;b&gt;Immune &lt;/b&gt;electricity, petrification; &lt;b&gt;Resist &lt;/b&gt;cold 10, sonic 10; &lt;b&gt;SR &lt;/b&gt;28&lt;/h5&gt;&lt;/div&gt;&lt;hr/&gt;&lt;div&gt;&lt;h5&gt;&lt;b&gt;OFFENSE&lt;/b&gt;&lt;/h5&gt;&lt;/div&gt;&lt;hr/&gt;&lt;div&gt;&lt;h5&gt;&lt;b&gt;Spd &lt;/b&gt;30 ft.;  gallop&lt;/h5&gt;&lt;h5&gt;&lt;b&gt;Melee &lt;/b&gt;2 hooves +25 (2d6+5), 2 slams +30 (1d6+10)&lt;/h5&gt;&lt;h5&gt;&lt;b&gt;Ranged &lt;/b&gt;&lt;i&gt;&lt;i&gt;+3 composite longbow&lt;/i&gt;&lt;/i&gt; +29/+24/+19/+14 (1d8+13/x3)&lt;/h5&gt;&lt;h5&gt;&lt;b&gt;Space &lt;/b&gt;10 ft.; &lt;b&gt;Reach &lt;/b&gt;5 ft.&lt;/h5&gt;&lt;h5&gt;&lt;b&gt;Special Attacks &lt;/b&gt;powerful charge (gore, 2d8+15 plus stagger)&lt;/h5&gt;&lt;h5&gt;&lt;b&gt;Spell-Like Abilities&lt;/b&gt; (CL 20th; concentration +24)  &lt;/br&gt;Constant&amp;mdash;&lt;i&gt;detect scrying&lt;/i&gt;, &lt;i&gt;see invisibility&lt;/i&gt;, &lt;i&gt;speak with animals&lt;/i&gt; &lt;/br&gt;At Will&amp;mdash;&lt;i&gt;discern lies&lt;/i&gt;, &lt;i&gt;freedom of movement&lt;/i&gt;, &lt;i&gt;greater teleport&lt;/i&gt; (self plus 50 lbs. of objects only), &lt;i&gt;invisibility purge&lt;/i&gt;, &lt;i&gt;light&lt;/i&gt;, &lt;i&gt;message&lt;/i&gt; &lt;/br&gt;5/day&amp;mdash;&lt;i&gt;clairaudience/clairvoyance&lt;/i&gt;, &lt;i&gt;cure critical wounds&lt;/i&gt;, &lt;i&gt;dismissal&lt;/i&gt; (DC 18), &lt;i&gt;dispel magic&lt;/i&gt; &lt;/br&gt;3/day&amp;mdash;&lt;i&gt;breath of life&lt;/i&gt;, &lt;i&gt;mass bull's strength&lt;/i&gt;, &lt;i&gt;plane shift&lt;/i&gt; (DC 19) &lt;/br&gt;1/day&amp;mdash;&lt;i&gt;discern location&lt;/i&gt;, &lt;i&gt;greater scrying&lt;/i&gt;&lt;/h5&gt;&lt;/h5&gt;&lt;/div&gt;&lt;hr/&gt;&lt;div&gt;&lt;h5&gt;&lt;b&gt;STATISTICS&lt;/b&gt;&lt;/h5&gt;&lt;/div&gt;&lt;hr/&gt;&lt;div&gt;&lt;h5&gt;&lt;b&gt;Str &lt;/b&gt;31, &lt;b&gt;Dex &lt;/b&gt;20, &lt;b&gt;Con &lt;/b&gt;26, &lt;b&gt;Int &lt;/b&gt; 19, &lt;b&gt;Wis &lt;/b&gt;24, &lt;b&gt;Cha &lt;/b&gt;19&lt;/h5&gt;&lt;h5&gt;&lt;b&gt;Base Atk &lt;/b&gt;+21; &lt;b&gt;CMB &lt;/b&gt;+32; &lt;b&gt;CMD &lt;/b&gt;48 (52 vs. trip)&lt;/h5&gt;&lt;h5&gt;&lt;b&gt;Feats &lt;/b&gt;Combat Casting, Combat Reflexes, Critical Focus, Dodge, Improved Natural Attack (slams), Lightning Reflexes, Mobility, Point-Blank Shot, Precise Shot, Rapid Shot, Weapon Focus (composite longbow)&lt;/h5&gt;&lt;h5&gt;&lt;b&gt;Skills &lt;/b&gt;Acrobatics +29, Climb +31, Diplomacy +28, Intimidate +25, Knowledge (arcana) +28, Knowledge (nature) +28, Knowledge (planes) +28, Perception +31, Stealth +25, Survival +28&lt;/h5&gt;&lt;h5&gt;&lt;b&gt;Languages &lt;/b&gt;Celestial, Draconic, Infernal; &lt;i&gt;speak with animals&lt;/i&gt;, &lt;i&gt;truespeech&lt;/i&gt;&lt;/h5&gt;&lt;h5&gt;&lt;b&gt;SQ &lt;/b&gt;lay on hands (10d6, 14/day, as a 20th-level paladin), undersized weapons&lt;/h5&gt;&lt;/div&gt;&lt;hr/&gt;&lt;div&gt;&lt;h5&gt;&lt;b&gt;ECOLOGY&lt;/b&gt;&lt;/h5&gt;&lt;/div&gt;&lt;hr/&gt;&lt;div&gt;&lt;h5&gt;&lt;b&gt;Environment &lt;/b&gt; any (Nirvana)&lt;/h5&gt;&lt;h5&gt;&lt;b&gt;Organization &lt;/b&gt;solitary, collective (2-3), or herd (4-6)&lt;/h5&gt;&lt;h5&gt;&lt;b&gt;Treasure &lt;/b&gt;double (&lt;i&gt;+3 composite longbow&lt;/i&gt;, other treasure)&lt;/h5&gt;&lt;/div&gt;&lt;hr/&gt;&lt;div&gt;&lt;h5&gt;&lt;b&gt;SPECIAL ABILITIES&lt;/b&gt;&lt;/h5&gt;&lt;/div&gt;&lt;hr/&gt;&lt;div&gt;&lt;/h5&gt;&lt;h5&gt;&lt;b&gt;Gallop (Ex)&lt;/b&gt; When a cervinal uses a full-round action to run, it may move up to six times its speed.  &lt;/h5&gt;&lt;h5&gt;&lt;b&gt;Stagger (Ex)&lt;/b&gt; Any creature that takes damage from a cervinal's powerful charge attack must succeed at a DC 28 Fortitude save or be staggered for 1 round. The save DC is Constitution-based.&lt;/h5&gt;&lt;/div&gt;&lt;br&gt;&lt;div&gt;&lt;h4&gt;&lt;p&gt;&lt;p&gt;Sometimes termed the "knights" of the agathions, cervinals have gained a reputation throughout the Outer Planes for their battle prowess, noble natures, and admirable wisdom. They stand almost 11 feet tall with magnificent racks of antlers 4 feet across, and weigh over 2,000 pounds.  Cervinals manifest from the souls of good leaders, including military officers, regents, and church officials. In the good-aligned planes, they most often serve as generals in battles against fiends, but they also develop strategies to combat everyday evil in the multiverse, secure evil artifacts, and coordinate efforts between agathions and other celestial races.&lt;/p&gt;&lt;/h4&gt;&lt;/div&gt;</t>
  </si>
  <si>
    <t>Balisse Angel</t>
  </si>
  <si>
    <t>darkvision 60 ft., detect evil; Perception +16</t>
  </si>
  <si>
    <t>(+2 Dex, +1 dodge, +8 natural| +4 deflection vs. evil)</t>
  </si>
  <si>
    <t>Fort +11, Ref +7, Will +10; +4 vs. poison, +4 resistance vs. evil</t>
  </si>
  <si>
    <t>+1 flaming heavy mace +14/+9 (1d8+4)</t>
  </si>
  <si>
    <t>brand of the impenitent</t>
  </si>
  <si>
    <t>Spell-Like Abilities (CL 10th; concentration +14)  Constant-detect evil   At Will-aid, dispel evil (DC 19), dispel magic, holy smite (DC 18), invisibility (self only), plane shift (DC 20), remove curse, remove disease, remove fear   3/day-cure serious wounds, hold person (DC 16)   1/day-atonement, mark of justice</t>
  </si>
  <si>
    <t>Str 17, Dex 15, Con 18, Int 13, Wis 16, Cha 18</t>
  </si>
  <si>
    <t>Dodge, Improved Initiative, Lightning Reflexes, Mobility, Power Attack</t>
  </si>
  <si>
    <t>Acrobatics +15, Diplomacy +17, Fly +19, Knowledge (planes) +14, Knowledge (religion) +14, Perception +16, Sense Motive +16</t>
  </si>
  <si>
    <t>double (+1 flaming heavy mace, other treasure)</t>
  </si>
  <si>
    <t>This celestial being's body is obscured by darkness, but its glorious wings glow brilliantly around it, outlining the silhouette of a stern individual with shining yellow eyes.</t>
  </si>
  <si>
    <t>Brand of the Impenitent (Su) Three times per day, a balisse angel can brand a judged individual within 30 feet. The target must succeed at a DC 19 Will save or be branded with a painless, glowing icon on its chest-usually the holy symbol of the deity or empyreal lord the balisse angel serves. This brand lasts for a number of days equal to the balisse angel's Hit Dice (10 days for most balisse angels). Anyone who attacks the branded target gains a +2 sacred bonus on weapon attack and damage rolls and a +2 sacred bonus on caster level checks to overcome the target's spell resistance. The save DC is Charisma-based.</t>
  </si>
  <si>
    <t>Balisse angels, sometimes called confessor angels, appear to good individuals on the horns of a moral dilemma or to those experiencing a crisis of faith. They prefer to guide individuals to their own moral decisions rather than order them to conform to a specific ideal of good.  Balisse angels form from the spirits of individuals who have committed evil acts but later are redeemed and die while living an exemplary, moral life. Though balisse angels do not usually remember their mortal years, they retain a strong belief in the power of mentoring and salvation.  The role of confessor is a solitary one. Balisse angels rarely interact with their own kind and cherish every minute they are able to spend on the celestial planes. Some balisse angels form long-lasting bonds with the people they have helped; between missions they may travel to visit their old success stories. Often a balisse angel leaves a mortal just as the mortal is beginning to appreciate the angel's company. Reunions are rare, but cherished all the more because of their scarcity.  The average balisse angel stands 7 feet tall and weighs 200 pounds; its powerful wings make up the majority of this weight.</t>
  </si>
  <si>
    <t>&lt;link rel="stylesheet"href="PF.css"&gt;&lt;div&gt;&lt;h2&gt;Angel, Balisse&lt;/h2&gt;&lt;h3&gt;&lt;i&gt;This celestial being's body is obscured by darkness, but its glorious wings glow brilliantly around it, outlining the silhouette of a stern individual with shining yellow eyes.&lt;/i&gt;&lt;/h3&gt;&lt;br&gt;&lt;/div&gt;&lt;div class="heading"&gt;&lt;p class="alignleft"&gt;Balisse Angel&lt;/p&gt;&lt;p class="alignright"&gt;CR 8&lt;/p&gt;&lt;div style="clear: both;"&gt;&lt;/div&gt;&lt;/div&gt;&lt;div&gt;&lt;h5&gt;&lt;b&gt;XP &lt;/b&gt;4,800&lt;/h5&gt;&lt;h5&gt;NG Medium outsider (angel, extraplanar, good)&lt;/h5&gt;&lt;h5&gt;&lt;b&gt;Init &lt;/b&gt;+6; &lt;b&gt;Senses &lt;/b&gt;darkvision 60 ft., &lt;i&gt;detect evil&lt;/i&gt;; Perception +16&lt;/h5&gt;&lt;h5&gt;&lt;b&gt;Aura &lt;/b&gt;protective aura&lt;/h5&gt;&lt;/div&gt;&lt;hr/&gt;&lt;div&gt;&lt;h5&gt;&lt;b&gt;DEFENSE&lt;/b&gt;&lt;/h5&gt;&lt;/div&gt;&lt;hr/&gt;&lt;div&gt;&lt;h5&gt;&lt;b&gt;AC &lt;/b&gt;21, touch 13, flat-footed 18 (+2 Dex, +1 dodge, +8 natural; +4 deflection vs. evil)&lt;/h5&gt;&lt;h5&gt;&lt;b&gt;hp &lt;/b&gt;95 (10d10+40)&lt;/h5&gt;&lt;h5&gt;&lt;b&gt;Fort &lt;/b&gt;+11, &lt;b&gt;Ref &lt;/b&gt;+7, &lt;b&gt;Will &lt;/b&gt;+10; +4 vs. poison, +4 resistance vs. evil&lt;/h5&gt;&lt;h5&gt;&lt;b&gt;DR &lt;/b&gt;10/evil; &lt;b&gt;Immune &lt;/b&gt;acid, cold, petrification; &lt;b&gt;Resist &lt;/b&gt;electricity 10, fire 10; &lt;b&gt;SR &lt;/b&gt;19&lt;/h5&gt;&lt;/div&gt;&lt;hr/&gt;&lt;div&gt;&lt;h5&gt;&lt;b&gt;OFFENSE&lt;/b&gt;&lt;/h5&gt;&lt;/div&gt;&lt;hr/&gt;&lt;div&gt;&lt;h5&gt;&lt;b&gt;Spd &lt;/b&gt;40 ft., fly 60 ft. (good)&lt;/h5&gt;&lt;h5&gt;&lt;b&gt;Melee &lt;/b&gt;&lt;i&gt;&lt;i&gt;+1 flaming heavy mace&lt;/i&gt;&lt;/i&gt; +14/+9 (1d8+4)&lt;/h5&gt;&lt;h5&gt;&lt;b&gt;Space &lt;/b&gt;5 ft.; &lt;b&gt;Reach &lt;/b&gt;5 ft.&lt;/h5&gt;&lt;h5&gt;&lt;b&gt;Special Attacks &lt;/b&gt;brand of the impenitent&lt;/h5&gt;&lt;h5&gt;&lt;b&gt;Spell-Like Abilities&lt;/b&gt; (CL 10th; concentration +14)  &lt;/br&gt;Constant&amp;mdash;&lt;i&gt;detect evil&lt;/i&gt; &lt;/br&gt;At Will&amp;mdash;&lt;i&gt;aid&lt;/i&gt;, &lt;i&gt;dispel evil&lt;/i&gt; (DC 19), &lt;i&gt;dispel magic&lt;/i&gt;, &lt;i&gt;holy smite&lt;/i&gt; (DC 18), &lt;i&gt;invisibility&lt;/i&gt; (self only), &lt;i&gt;plane shift&lt;/i&gt; (DC 20), &lt;i&gt;remove curse&lt;/i&gt;, &lt;i&gt;remove disease&lt;/i&gt;, &lt;i&gt;remove fear&lt;/i&gt; &lt;/br&gt;3/day&amp;mdash;&lt;i&gt;cure serious wounds&lt;/i&gt;, &lt;i&gt;hold person&lt;/i&gt; (DC 16) &lt;/br&gt;1/day&amp;mdash;&lt;i&gt;atonement&lt;/i&gt;, &lt;i&gt;mark of justice&lt;/i&gt;&lt;/h5&gt;&lt;/h5&gt;&lt;/div&gt;&lt;hr/&gt;&lt;div&gt;&lt;h5&gt;&lt;b&gt;STATISTICS&lt;/b&gt;&lt;/h5&gt;&lt;/div&gt;&lt;hr/&gt;&lt;div&gt;&lt;h5&gt;&lt;b&gt;Str &lt;/b&gt;17, &lt;b&gt;Dex &lt;/b&gt;15, &lt;b&gt;Con &lt;/b&gt;18, &lt;b&gt;Int &lt;/b&gt; 13, &lt;b&gt;Wis &lt;/b&gt;16, &lt;b&gt;Cha &lt;/b&gt;18&lt;/h5&gt;&lt;h5&gt;&lt;b&gt;Base Atk &lt;/b&gt;+10; &lt;b&gt;CMB &lt;/b&gt;+13; &lt;b&gt;CMD &lt;/b&gt;26&lt;/h5&gt;&lt;h5&gt;&lt;b&gt;Feats &lt;/b&gt;Dodge, Improved Initiative, Lightning Reflexes, Mobility, Power Attack&lt;/h5&gt;&lt;h5&gt;&lt;b&gt;Skills &lt;/b&gt;Acrobatics +15, Diplomacy +17, Fly +19, Knowledge (planes) +14, Knowledge (religion) +14, Perception +16, Sense Motive +16&lt;/h5&gt;&lt;h5&gt;&lt;b&gt;Languages &lt;/b&gt;Celestial, Draconic, Infernal; truespeech&lt;/h5&gt;&lt;/div&gt;&lt;hr/&gt;&lt;div&gt;&lt;h5&gt;&lt;b&gt;ECOLOGY&lt;/b&gt;&lt;/h5&gt;&lt;/div&gt;&lt;hr/&gt;&lt;div&gt;&lt;h5&gt;&lt;b&gt;Environment &lt;/b&gt; any good-aligned plane&lt;/h5&gt;&lt;h5&gt;&lt;b&gt;Organization &lt;/b&gt;solitary&lt;/h5&gt;&lt;h5&gt;&lt;b&gt;Treasure &lt;/b&gt;double (&lt;i&gt;+1 flaming heavy mace&lt;/i&gt;, other treasure)&lt;/h5&gt;&lt;/div&gt;&lt;hr/&gt;&lt;div&gt;&lt;h5&gt;&lt;b&gt;SPECIAL ABILITIES&lt;/b&gt;&lt;/h5&gt;&lt;/div&gt;&lt;hr/&gt;&lt;div&gt;&lt;/h5&gt;&lt;h5&gt;&lt;b&gt;Brand of the Impenitent (Su)&lt;/b&gt; Three times per day, a balisse angel can brand a judged individual within 30 feet. The target must succeed at a DC 19 Will save or be branded with a painless, glowing icon on its chest-usually the holy symbol of the deity or empyreal lord the balisse angel serves. This brand lasts for a number of days equal to the balisse angel's Hit Dice (10 days for most balisse angels). Anyone who attacks the branded target gains a +2 sacred bonus on weapon attack and damage rolls and a +2 sacred bonus on caster level checks to overcome the target's spell resistance. The save DC is Charisma-based.&lt;/h5&gt;&lt;/div&gt;&lt;br&gt;&lt;div&gt;&lt;h4&gt;&lt;p&gt;&lt;p&gt;Balisse angels, sometimes called confessor angels, appear to good individuals on the horns of a moral dilemma or to those experiencing a crisis of faith. They prefer to guide individuals to their own moral decisions rather than order them to conform to a specific ideal of good.  Balisse angels form from the spirits of individuals who have committed evil acts but later are redeemed and die while living an exemplary, moral life. Though balisse angels do not usually remember their mortal years, they retain a strong belief in the power of mentoring and salvation.  The role of confessor is a solitary one. Balisse angels rarely interact with their own kind and cherish every minute they are able to spend on the celestial planes. Some balisse angels form long-lasting bonds with the people they have helped; between missions they may travel to visit their old success stories. Often a balisse angel leaves a mortal just as the mortal is beginning to appreciate the angel's company. Reunions are rare, but cherished all the more because of their scarcity.  The average balisse angel stands 7 feet tall and weighs 200 pounds; its powerful wings make up the majority of this weight.&lt;/p&gt;&lt;/h4&gt;&lt;/div&gt;</t>
  </si>
  <si>
    <t>Choral Angel</t>
  </si>
  <si>
    <t>Fort +6, Ref +9, Will +9; +4 vs. poison, +4 resistance vs. evil</t>
  </si>
  <si>
    <t>slam +10 (1d3+1)</t>
  </si>
  <si>
    <t>piercing hymn +12 (2d6 sonic plus deafen)</t>
  </si>
  <si>
    <t>countersong, harmonize</t>
  </si>
  <si>
    <t>Spell-Like Abilities (CL 8th; concentration +11)  Constant-detect evil   At Will-aid, dispel evil (DC 18), dispel magic, ghost sound (DC 13), invisibility (self only), plane shift (DC 18), remove curse, remove disease, remove fear   3/day-cure moderate wounds, sculpt sound (DC 16), sound burst (DC 15)</t>
  </si>
  <si>
    <t>Str 13, Dex 16, Con 15, Int 16, Wis 16, Cha 17</t>
  </si>
  <si>
    <t>Alertness, Great Fortitude, Improved Initiative, Toughness</t>
  </si>
  <si>
    <t>Acrobatics +14, Diplomacy +14, Escape Artist +11, Fly +20, Knowledge (planes) +14, Knowledge (religion) +14, Perception +16, Perform (sing) +14, Sense Motive +16</t>
  </si>
  <si>
    <t>solitary, duet, or ensemble (3-8)</t>
  </si>
  <si>
    <t>This celestial looks like a miniature human wearing a long, sheer robe that matches her broad, platinum wings. Her silver hair slowly ripples through the air of its own volition, highlighting the angel's serene expression.</t>
  </si>
  <si>
    <t>Countersong (Su) A choral angel can attempt a Perform (sing) check to counter magic effects that depend on sound. This ability functions as the bard ability of the same name.  Harmonize (Sp) When choral angels work together, they can use their complementary voices to create mystical harmonies. Two or more choral angels within 60 feet of one another can use calm emotions or heroism as a spell-like ability, four or more choral angels can use shout, and six or more choral angels can use greater heroism or holy word. Only the choral angel who actually uses the spell-like ability in question must take a standard action to achieve this effect-the other choral angels need only take swift actions during the same round.  Piercing Hymn (Su) As a standard action, a choral angel can launch a concentrated blast of sonic energy from its mouth. This attack has a range of 90 feet with no range increment. Any creature struck by a choral angel's piercing hymn must succeed at a DC 17 Fortitude save or be deafened for 1d4 minutes. The save DC is Charisma-based.</t>
  </si>
  <si>
    <t>Choral angels are vocalists of unparalleled talent, and their singing fill the halls of good deities with soaring hymns and solemn chants. They manifest from the souls of the pious dead who possessed exceptional musical talent and pure spirits in life. Sometimes, mortals who did not possess musical talent but instead held a deep and abiding appreciation for the arts are gifted with this form upon ascending to the good-aligned planes after death. While choral angels are not soldiers and prefer to avoid combat, which many of their angelic brethren relish, these celestials can defend themselves with their puissant voices when need be, creating powerful magical effects that resonate with the purity in their hearts to overcome foes.  Choral angels sometimes support astral devas in their duties by visiting the Material Plane bearing messages for mortals. These messages are inevitably good in nature, and it is a joyous event when a choral angel appears to a mortal. If the celestials expect danger or opposition during their visit, they travel in groups called ensembles, and use their harmonizing voices to spread the word of their patron as well as to bolster their allies in battle. If particularly vexed or pressed, an ensemble of choral angels can use their harmonies to devastating effect, obliterating their foes with powerful chants drawn from Elysium or hymns dedicated to the powers of Heaven.  Most choral angels stand only 3-1/2 feet tall, and their svelte frames weigh a meager 40 pounds. Their hair is always of a metallic sheen resembling that of rare natural minerals and ores such as platinum, gold, and silver, though some of the oldest choral angels posses hair that glimmers perpetually like emeralds, sapphires, or diamonds.</t>
  </si>
  <si>
    <t>&lt;link rel="stylesheet"href="PF.css"&gt;&lt;div&gt;&lt;h2&gt;Angel, Choral&lt;/h2&gt;&lt;h3&gt;&lt;i&gt;This celestial looks like a miniature human wearing a long, sheer robe that matches her broad, platinum wings. Her silver hair slowly ripples through the air of its own volition, highlighting the angel's serene expression.&lt;/i&gt;&lt;/h3&gt;&lt;br&gt;&lt;/div&gt;&lt;div class="heading"&gt;&lt;p class="alignleft"&gt;Choral Angel&lt;/p&gt;&lt;p class="alignright"&gt;CR 6&lt;/p&gt;&lt;div style="clear: both;"&gt;&lt;/div&gt;&lt;/div&gt;&lt;div&gt;&lt;h5&gt;&lt;b&gt;XP &lt;/b&gt;2,400&lt;/h5&gt;&lt;h5&gt;NG Small outsider (angel, extraplanar, good)&lt;/h5&gt;&lt;h5&gt;&lt;b&gt;Init &lt;/b&gt;+7; &lt;b&gt;Senses &lt;/b&gt;darkvision 60 ft., &lt;i&gt;detect evil&lt;/i&gt;; Perception +16&lt;/h5&gt;&lt;h5&gt;&lt;b&gt;Aura &lt;/b&gt;protective aura&lt;/h5&gt;&lt;/div&gt;&lt;hr/&gt;&lt;div&gt;&lt;h5&gt;&lt;b&gt;DEFENSE&lt;/b&gt;&lt;/h5&gt;&lt;/div&gt;&lt;hr/&gt;&lt;div&gt;&lt;h5&gt;&lt;b&gt;AC &lt;/b&gt;19, touch 14, flat-footed 16 (+3 Dex, +5 natural, +1 size)&lt;/h5&gt;&lt;h5&gt;&lt;b&gt;hp &lt;/b&gt;68 (8d10+24)&lt;/h5&gt;&lt;h5&gt;&lt;b&gt;Fort &lt;/b&gt;+6, &lt;b&gt;Ref &lt;/b&gt;+9, &lt;b&gt;Will &lt;/b&gt;+9; +4 vs. poison, +4 resistance vs. evil&lt;/h5&gt;&lt;h5&gt;&lt;b&gt;DR &lt;/b&gt;5/evil; &lt;b&gt;Immune &lt;/b&gt;acid, cold, petrification; &lt;b&gt;Resist &lt;/b&gt;electricity 10, fire 10; &lt;b&gt;SR &lt;/b&gt;17&lt;/h5&gt;&lt;/div&gt;&lt;hr/&gt;&lt;div&gt;&lt;h5&gt;&lt;b&gt;OFFENSE&lt;/b&gt;&lt;/h5&gt;&lt;/div&gt;&lt;hr/&gt;&lt;div&gt;&lt;h5&gt;&lt;b&gt;Spd &lt;/b&gt;40 ft., fly 60 ft. (good)&lt;/h5&gt;&lt;h5&gt;&lt;b&gt;Melee &lt;/b&gt;slam +10 (1d3+1)&lt;/h5&gt;&lt;h5&gt;&lt;b&gt;Ranged &lt;/b&gt;piercing hymn +12 (2d6 sonic plus deafen)&lt;/h5&gt;&lt;h5&gt;&lt;b&gt;Space &lt;/b&gt;5 ft.; &lt;b&gt;Reach &lt;/b&gt;5 ft.&lt;/h5&gt;&lt;h5&gt;&lt;b&gt;Special Attacks &lt;/b&gt;countersong, harmonize&lt;/h5&gt;&lt;h5&gt;&lt;b&gt;Spell-Like Abilities&lt;/b&gt; (CL 8th; concentration +11)  &lt;/br&gt;Constant&amp;mdash;&lt;i&gt;detect evil&lt;/i&gt; &lt;/br&gt;At Will&amp;mdash;&lt;i&gt;aid&lt;/i&gt;, &lt;i&gt;dispel evil&lt;/i&gt; (DC 18), &lt;i&gt;dispel magic&lt;/i&gt;, &lt;i&gt;ghost sound&lt;/i&gt; (DC 13), &lt;i&gt;invisibility&lt;/i&gt; (self only), &lt;i&gt;plane shift&lt;/i&gt; (DC 18), &lt;i&gt;remove curse&lt;/i&gt;, &lt;i&gt;remove disease&lt;/i&gt;, &lt;i&gt;remove fear&lt;/i&gt; &lt;/br&gt;3/day&amp;mdash;&lt;i&gt;cure moderate wounds&lt;/i&gt;, &lt;i&gt;sculpt sound&lt;/i&gt; (DC 16), &lt;i&gt;sound burst&lt;/i&gt; (DC 15)&lt;/h5&gt;&lt;/h5&gt;&lt;/div&gt;&lt;hr/&gt;&lt;div&gt;&lt;h5&gt;&lt;b&gt;STATISTICS&lt;/b&gt;&lt;/h5&gt;&lt;/div&gt;&lt;hr/&gt;&lt;div&gt;&lt;h5&gt;&lt;b&gt;Str &lt;/b&gt;13, &lt;b&gt;Dex &lt;/b&gt;16, &lt;b&gt;Con &lt;/b&gt;15, &lt;b&gt;Int &lt;/b&gt; 16, &lt;b&gt;Wis &lt;/b&gt;16, &lt;b&gt;Cha &lt;/b&gt;17&lt;/h5&gt;&lt;h5&gt;&lt;b&gt;Base Atk &lt;/b&gt;+8; &lt;b&gt;CMB &lt;/b&gt;+8; &lt;b&gt;CMD &lt;/b&gt;21&lt;/h5&gt;&lt;h5&gt;&lt;b&gt;Feats &lt;/b&gt;Alertness, Great Fortitude, Improved Initiative, Toughness&lt;/h5&gt;&lt;h5&gt;&lt;b&gt;Skills &lt;/b&gt;Acrobatics +14, Diplomacy +14, Escape Artist +11, Fly +20, Knowledge (planes) +14, Knowledge (religion) +14, Perception +16, Perform (sing) +14, Sense Motive +16&lt;/h5&gt;&lt;h5&gt;&lt;b&gt;Languages &lt;/b&gt;Celestial, Draconic, Infernal; truespeech&lt;/h5&gt;&lt;/div&gt;&lt;hr/&gt;&lt;div&gt;&lt;h5&gt;&lt;b&gt;ECOLOGY&lt;/b&gt;&lt;/h5&gt;&lt;/div&gt;&lt;hr/&gt;&lt;div&gt;&lt;h5&gt;&lt;b&gt;Environment &lt;/b&gt; any good-aligned plane&lt;/h5&gt;&lt;h5&gt;&lt;b&gt;Organization &lt;/b&gt;solitary, duet, or ensemble (3-8)&lt;/h5&gt;&lt;h5&gt;&lt;b&gt;Treasure &lt;/b&gt;standard&lt;/h5&gt;&lt;/div&gt;&lt;hr/&gt;&lt;div&gt;&lt;h5&gt;&lt;b&gt;SPECIAL ABILITIES&lt;/b&gt;&lt;/h5&gt;&lt;/div&gt;&lt;hr/&gt;&lt;div&gt;&lt;/h5&gt;&lt;h5&gt;&lt;b&gt;Countersong (Su)&lt;/b&gt; A choral angel can attempt a Perform (sing) check to counter magic effects that depend on sound. This ability functions as the bard ability of the same name.  &lt;/h5&gt;&lt;h5&gt;&lt;b&gt;Harmonize (Sp)&lt;/b&gt; When choral angels work together, they can use their complementary voices to create mystical harmonies. Two or more choral angels within 60 feet of one another can use &lt;i&gt;calm emotions&lt;/i&gt; or &lt;i&gt;heroism&lt;/i&gt; as a spell-like ability, four or more choral angels can use &lt;i&gt;shout&lt;/i&gt;, and six or more choral angels can use greater &lt;i&gt;heroism&lt;/i&gt; or &lt;i&gt;holy word&lt;/i&gt;. Only the choral angel who actually uses the spell-like ability in question must take a standard action to achieve this effect-the other choral angels need only take swift actions during the same round.  &lt;/h5&gt;&lt;h5&gt;&lt;b&gt;Piercing Hymn (Su)&lt;/b&gt; As a standard action, a choral angel can launch a concentrated blast of sonic energy from its mouth. This attack has a range of 90 feet with no range increment. Any creature struck by a choral angel's piercing hymn must succeed at a DC 17 Fortitude save or be deafened for 1d4 minutes. The save DC is Charisma-based.&lt;/h5&gt;&lt;/div&gt;&lt;br&gt;&lt;div&gt;&lt;h4&gt;&lt;p&gt;&lt;p&gt;Choral angels are vocalists of unparalleled talent, and their singing fill the halls of good deities with soaring hymns and solemn chants. They manifest from the souls of the pious dead who possessed exceptional musical talent and pure spirits in life. Sometimes, mortals who did not possess musical talent but instead held a deep and abiding appreciation for the arts are gifted with this form upon ascending to the good-aligned planes after death. While choral angels are not soldiers and prefer to avoid combat, which many of their angelic brethren relish, these celestials can defend themselves with their puissant voices when need be, creating powerful magical effects that resonate with the purity in their hearts to overcome foes.  Choral angels sometimes support astral devas in their duties by visiting the Material Plane bearing messages for mortals. These messages are inevitably good in nature, and it is a joyous event when a choral angel appears to a mortal. If the celestials expect danger or opposition during their visit, they travel in groups called ensembles, and use their harmonizing voices to spread the word of their patron as well as to bolster their allies in battle. If particularly vexed or pressed, an ensemble of choral angels can use their harmonies to devastating effect, obliterating their foes with powerful chants drawn from Elysium or hymns dedicated to the powers of Heaven.  Most choral angels stand only 3-1/2 feet tall, and their svelte frames weigh a meager 40 pounds. Their hair is always of a metallic sheen resembling that of rare natural minerals and ores such as platinum, gold, and silver, though some of the oldest choral angels posses hair that glimmers perpetually like emeralds, sapphires, or diamonds.&lt;/p&gt;&lt;/h4&gt;&lt;/div&gt;</t>
  </si>
  <si>
    <t>Spyglass Archon</t>
  </si>
  <si>
    <t>darkvision 60 ft., detect evil, hone senses, low-light vision; Perception +7</t>
  </si>
  <si>
    <t>aura of menace (DC 13), magic circle against evil</t>
  </si>
  <si>
    <t>(+2 armor, +2 Dex, +1 natural)</t>
  </si>
  <si>
    <t>Fort +2, Ref +6, Will +4; +4 vs. poison</t>
  </si>
  <si>
    <t>mwk longsword +5 (1d8+2/19-20), mwk short sword +5 (1d6+1/19-20)</t>
  </si>
  <si>
    <t>Spell-Like Abilities (CL 4th; concentration +3)  Constant-detect evil, magic circle against evil   At Will-aid, continual flame, greater teleport (self plus 50 lbs. of objects only), message   3/day-darkness, entropic shield, undetectable alignment</t>
  </si>
  <si>
    <t>Str 14, Dex 15, Con 12, Int 13, Wis 10, Cha 9</t>
  </si>
  <si>
    <t>Skill Focus (Stealth), Two-Weapon Fighting</t>
  </si>
  <si>
    <t>Acrobatics +9, Bluff +6, Fly +13, Knowledge (planes) +8, Perception +7, Sense Motive +7, Stealth +12</t>
  </si>
  <si>
    <t>standard (mwk longsword, mwk short sword, shortbow, leather armor, other treasure)</t>
  </si>
  <si>
    <t>The movements of this black-skinned humanoid are unnaturally quiet, clearly belonging to one used to slinking unseen and unheard through dark places. Ebon wings and a matching mask complete this figure's stealthy appearance.</t>
  </si>
  <si>
    <t>Hone Senses (Su) Three times per day, a spyglass archon can concentrate its attention as a swift action. For a number of rounds equal to its Hit Dice (4 for most spyglass archons), the range of the spyglass archon's darkvision is doubled, it gains a +6 bonus on Perception checks, and it gains blindsense out to a range of 15 feet.</t>
  </si>
  <si>
    <t>Spyglass archons act as spies in the interests of Heaven. Though as lawful as any of their kin, spyglass archons use guile and stealth to uncover evil's plans and bring reports back to Heaven. Unlike hound archons, who act more as military scouts and sentinels, spyglass archons infiltrate enemy strongholds and observe agents of evil from scarcely an arm's-breadth away.  Spyglass archons believe in law as strongly as they do in good, and are careful to act lawfully in their search for information. In places where law forbids a spyglass archon from entering a building and eavesdropping, it may hide in the shadows of public areas or conceal itself near windows to watch for evidence of evildoing. Once an archon has sufficient information to report, it returns to Heaven, where it shares its findings with its superiors.  Since their tasks require discretion, spyglass archons train in multiple discreet fighting styles, and are as capable as any rogue of laying a foe low before she even notices the archon's presence. Specialized spell-like abilities aid the sleuths in this endeavor, and they are not above shrouding an enemy in magical darkness before descending upon her.  Souls that become spyglass archons are solitary by nature, so they have few qualms about the isolation entailed by work. Most of their missions require intense concentration and skill, and are most easily undertaken by a single individual, but 2 spyglass archons might work together on extremely difficult, multipart missions.  Spyglass archons are just over 5 feet tall and weigh almost 120 pounds.</t>
  </si>
  <si>
    <t>&lt;link rel="stylesheet"href="PF.css"&gt;&lt;div&gt;&lt;h2&gt;Archon, Spyglass&lt;/h2&gt;&lt;h3&gt;&lt;i&gt;The movements of this black-skinned humanoid are unnaturally quiet, clearly belonging to one used to slinking unseen and unheard through dark places. Ebon wings and a matching mask complete this figure's stealthy appearance.&lt;/i&gt;&lt;/h3&gt;&lt;br&gt;&lt;/div&gt;&lt;div class="heading"&gt;&lt;p class="alignleft"&gt;Spyglass Archon&lt;/p&gt;&lt;p class="alignright"&gt;CR 3&lt;/p&gt;&lt;div style="clear: both;"&gt;&lt;/div&gt;&lt;/div&gt;&lt;div&gt;&lt;h5&gt;&lt;b&gt;XP &lt;/b&gt;800&lt;/h5&gt;&lt;h5&gt;LG Medium outsider (archon, extraplanar, good, lawful)&lt;/h5&gt;&lt;h5&gt;&lt;b&gt;Init &lt;/b&gt;+2; &lt;b&gt;Senses &lt;/b&gt;darkvision 60 ft., &lt;i&gt;detect evil&lt;/i&gt;, hone senses, low-light vision; Perception +7&lt;/h5&gt;&lt;h5&gt;&lt;b&gt;Aura &lt;/b&gt;aura of menace (DC 13), &lt;i&gt;magic circle against evil&lt;/i&gt;&lt;/h5&gt;&lt;/div&gt;&lt;hr/&gt;&lt;div&gt;&lt;h5&gt;&lt;b&gt;DEFENSE&lt;/b&gt;&lt;/h5&gt;&lt;/div&gt;&lt;hr/&gt;&lt;div&gt;&lt;h5&gt;&lt;b&gt;AC &lt;/b&gt;15, touch 12, flat-footed 13 (+2 armor, +2 Dex, +1 natural)&lt;/h5&gt;&lt;h5&gt;&lt;b&gt;hp &lt;/b&gt;26 (4d10+4)&lt;/h5&gt;&lt;h5&gt;&lt;b&gt;Fort &lt;/b&gt;+2, &lt;b&gt;Ref &lt;/b&gt;+6, &lt;b&gt;Will &lt;/b&gt;+4; +4 vs. poison&lt;/h5&gt;&lt;h5&gt;&lt;b&gt;DR &lt;/b&gt;5/evil; &lt;b&gt;Immune &lt;/b&gt;electricity, petrification; &lt;b&gt;SR &lt;/b&gt;14&lt;/h5&gt;&lt;/div&gt;&lt;hr/&gt;&lt;div&gt;&lt;h5&gt;&lt;b&gt;OFFENSE&lt;/b&gt;&lt;/h5&gt;&lt;/div&gt;&lt;hr/&gt;&lt;div&gt;&lt;h5&gt;&lt;b&gt;Spd &lt;/b&gt;40 ft., fly 40 ft. (good)&lt;/h5&gt;&lt;h5&gt;&lt;b&gt;Melee &lt;/b&gt;mwk longsword +5 (1d8+2/19-20), mwk short sword +5 (1d6+1/19-20)&lt;/h5&gt;&lt;h5&gt;&lt;b&gt;Ranged &lt;/b&gt;shortbow +6 (1d6/x3)&lt;/h5&gt;&lt;h5&gt;&lt;b&gt;Space &lt;/b&gt;5 ft.; &lt;b&gt;Reach &lt;/b&gt;5 ft.&lt;/h5&gt;&lt;h5&gt;&lt;b&gt;Special Attacks &lt;/b&gt;sneak attack +1d6&lt;/h5&gt;&lt;h5&gt;&lt;b&gt;Spell-Like Abilities&lt;/b&gt; (CL 4th; concentration +3)  &lt;/br&gt;Constant&amp;mdash;&lt;i&gt;detect evil&lt;/i&gt;, &lt;i&gt;magic circle against evil&lt;/i&gt; &lt;/br&gt;At Will&amp;mdash;&lt;i&gt;aid&lt;/i&gt;, &lt;i&gt;continual flame&lt;/i&gt;, &lt;i&gt;greater teleport&lt;/i&gt; (self plus 50 lbs. of objects only), &lt;i&gt;message&lt;/i&gt; &lt;/br&gt;3/day&amp;mdash;&lt;i&gt;darkness&lt;/i&gt;, &lt;i&gt;entropic shield&lt;/i&gt;, &lt;i&gt;undetectable alignment&lt;/i&gt;&lt;/h5&gt;&lt;/h5&gt;&lt;/div&gt;&lt;hr/&gt;&lt;div&gt;&lt;h5&gt;&lt;b&gt;STATISTICS&lt;/b&gt;&lt;/h5&gt;&lt;/div&gt;&lt;hr/&gt;&lt;div&gt;&lt;h5&gt;&lt;b&gt;Str &lt;/b&gt;14, &lt;b&gt;Dex &lt;/b&gt;15, &lt;b&gt;Con &lt;/b&gt;12, &lt;b&gt;Int &lt;/b&gt; 13, &lt;b&gt;Wis &lt;/b&gt;10, &lt;b&gt;Cha &lt;/b&gt;9&lt;/h5&gt;&lt;h5&gt;&lt;b&gt;Base Atk &lt;/b&gt;+4; &lt;b&gt;CMB &lt;/b&gt;+6; &lt;b&gt;CMD &lt;/b&gt;18&lt;/h5&gt;&lt;h5&gt;&lt;b&gt;Feats &lt;/b&gt;Skill Focus (Stealth), Two-Weapon Fighting&lt;/h5&gt;&lt;h5&gt;&lt;b&gt;Skills &lt;/b&gt;Acrobatics +9, Bluff +6, Fly +13, Knowledge (planes) +8, Perception +7, Sense Motive +7, Stealth +12&lt;/h5&gt;&lt;h5&gt;&lt;b&gt;Languages &lt;/b&gt;Celestial, Draconic, Infernal; truespeech&lt;/h5&gt;&lt;/div&gt;&lt;hr/&gt;&lt;div&gt;&lt;h5&gt;&lt;b&gt;ECOLOGY&lt;/b&gt;&lt;/h5&gt;&lt;/div&gt;&lt;hr/&gt;&lt;div&gt;&lt;h5&gt;&lt;b&gt;Environment &lt;/b&gt; any (Heaven)&lt;/h5&gt;&lt;h5&gt;&lt;b&gt;Organization &lt;/b&gt;solitary or pair&lt;/h5&gt;&lt;h5&gt;&lt;b&gt;Treasure &lt;/b&gt;standard (mwk longsword, mwk short sword, shortbow, leather armor, other treasure)&lt;/h5&gt;&lt;/div&gt;&lt;hr/&gt;&lt;div&gt;&lt;h5&gt;&lt;b&gt;SPECIAL ABILITIES&lt;/b&gt;&lt;/h5&gt;&lt;/div&gt;&lt;hr/&gt;&lt;div&gt;&lt;/h5&gt;&lt;h5&gt;&lt;b&gt;Hone Senses (Su)&lt;/b&gt; Three times per day, a spyglass archon can concentrate its attention as a swift action. For a number of rounds equal to its Hit Dice (4 for most spyglass archons), the range of the spyglass archon's darkvision is doubled, it gains a +6 bonus on Perception checks, and it gains blindsense out to a range of 15 feet.&lt;/h5&gt;&lt;/div&gt;&lt;br&gt;&lt;div&gt;&lt;h4&gt;&lt;p&gt;&lt;p&gt;Spyglass archons act as spies in the interests of Heaven. Though as lawful as any of their kin, spyglass archons use guile and stealth to uncover evil's plans and bring reports back to Heaven. Unlike hound archons, who act more as military scouts and sentinels, spyglass archons infiltrate enemy strongholds and observe agents of evil from scarcely an arm's-breadth away.  Spyglass archons believe in law as strongly as they do in good, and are careful to act lawfully in their search for information. In places where law forbids a spyglass archon from entering a building and eavesdropping, it may hide in the shadows of public areas or conceal itself near windows to watch for evidence of evildoing. Once an archon has sufficient information to report, it returns to Heaven, where it shares its findings with its superiors.  Since their tasks require discretion, spyglass archons train in multiple discreet fighting styles, and are as capable as any rogue of laying a foe low before she even notices the archon's presence. Specialized spell-like abilities &lt;i&gt;aid&lt;/i&gt; the sleuths in this endeavor, and they are not above shrouding an enemy in magical &lt;i&gt;darkness&lt;/i&gt; before descending upon her.  Souls that become spyglass archons are solitary by nature, so they have few qualms about the isolation entailed by work. Most of their missions require intense concentration and skill, and are most easily undertaken by a single individual, but 2 spyglass archons might work together on extremely difficult, multipart missions.  Spyglass archons are just over 5 feet tall and weigh almost 120 pounds.&lt;/p&gt;&lt;/h4&gt;&lt;/div&gt;</t>
  </si>
  <si>
    <t>Veranallia</t>
  </si>
  <si>
    <t>darkvision 60 ft., low-light vision, tremorsense 60 ft.; Perception +39</t>
  </si>
  <si>
    <t>Fort +21, Ref +16, Will +22</t>
  </si>
  <si>
    <t>15/cold iron and evil</t>
  </si>
  <si>
    <t xml:space="preserve"> transport via plants</t>
  </si>
  <si>
    <t>+3 icy burst sickle +35/+30/+25/+20 (1d6+12/19-20 plus 1d6 cold), 4 vines +27 (1d8+4 plus grab)</t>
  </si>
  <si>
    <t>5 ft. (10 ft. with vines)</t>
  </si>
  <si>
    <t>autumnal embrace, constrict (1d8+4), rebirth</t>
  </si>
  <si>
    <t>Spell-Like Abilities (CL 20th; concentration +29)  Constant-detect animals or plants, detect evil, speak with plants, transport via plants   At Will-blight, cure serious wounds, diminish plants, entangle (DC 20), plant growth   5/day-control plants (DC 27), grove of respiteAPG, wall of thorns   3/day-animate plants, awaken, repel metal or stone   1/day-regenerate, shambler</t>
  </si>
  <si>
    <t>Cleric Spells Prepared (CL 20th; concentration +28)   9th-energy drain (DC 27) (2), mass heal, storm of vengeance (DC 27)   8th-cloak of chaos, earthquake, mass cure critical wounds (2), sunburst (DC 26)   7th-blasphemy (DC 25), destruction (DC 25), greater restoration, mass cure serious wounds, repulsion (DC 25)   6th-antilife shell, banishment (DC 24), greater dispel magic, heal, wind walk   5th-breath of life, dispel evil (DC 23) (2), greater command (DC 23), insect plague   4th-antiplant shell, chaos hammer (DC 22), freedom of movement, holy smite (DC 22), neutralize poison, poison (DC 22)   3rd-contagion (DC 21), daylight, dispel magic, protection from energy, searing light, water walk   2nd-align weapon, barkskin, calm emotions (DC 20), enthrall (DC 20), gentle repose, lesser restoration   1st-detect law, divine favor, endure elements, entropic shield, protection from evil, remove fear   0-create water, detect poison, light, purify food and drink</t>
  </si>
  <si>
    <t>Str 28, Dex 26, Con 25, Int 18, Wis 27, Cha 29</t>
  </si>
  <si>
    <t>Alertness, Cleave, Combat Casting, Combat Reflexes, Critical Focus, Great Cleave, Improved Critical (sickle), Improved Initiative, Improved Natural Attack (vine), Power Attack, Sickening Critical, Toughness</t>
  </si>
  <si>
    <t>Bluff +36, Climb +33, Escape Artist +35, Heal +35, Intimidate +36, Knowledge (nature) +31, Knowledge (planes) +31, Perception +39, Sense Motive +39, Stealth +31</t>
  </si>
  <si>
    <t>Celestial, Draconic, Infernal; speak with plants; truespeech</t>
  </si>
  <si>
    <t>undersized weapons, winter sickle</t>
  </si>
  <si>
    <t>This rosy-haired woman is completely nude except for the mass of vines and leaves that cover her lower body. The plant matter silently weaves about her frame seemingly of its own volition, and consists of flourishing vines bursting with blooming flowers as well as wilted leaves covered with a silvery sheen of hoarfrost.</t>
  </si>
  <si>
    <t>Autumnal Embrace (Su) At will, a veranallia can strike any creature within 30 feet barren or sterile. The target must succeed at a DC 31 Fortitude save or lose any ability it had to reproduce or bear children. This effect can only be removed by a heal, limited wish, miracle, or wish spell. Creatures that magically reproduce are not affected by this ability. The save DC is Charisma-based.  Rebirth (Su) Once per day, a veranallia can reincarnate a creature she deems worthy of the honor. The creature's original body decays and sinks into the ground, affecting the surrounding area in a 1/2-mile radius as though with plant growth (enrichment). Over the course of 1d4 days, a white, flowery cocoon emerges from the affected ground and splits open, revealing the newly reincarnated creature inside. Creatures reincarnated by a veranallia always return to life as aasimars. This ability otherwise functions as the reincarnate spell.  Spells Veranallias cast divine spells as 20th-level clerics and have access to some druid spells. They do not gain access to domains or other cleric abilities.  Winter Sickle (Ex) At will as a free action, a veranallia can create a jagged blade from her hoarfrost-covered vines that acts as a +3 icy burst sickle. One round after it leaves the veranallia's grasp, the weapon melts into a small puddle of water.</t>
  </si>
  <si>
    <t>Veranallias are among the most powerful azatas known and embody the changing of the seasons, from blossoming spring to dormant winter. They command the growth and decay of plants, control various aspects of the weather, and enrich soil with the remains of fallen foes. A veranallia stands 8 feet tall and weighs about 350 pounds.  Beautiful and majestic, the queenly veranallia possesses a form that combines aspects of a feylike woman and the subtle power of nature. A veranallia appears humanoid from the waist up, but where her thighs and legs should be, sprout countless vines, leaves, and various kinds of plant matter instead. These flora represent the life of plants throughout all stages of the year, continually shifting from blooming, verdant colors and textures to crisp, withered specimens and back in a matter of seconds.  Veranallias hail from the wildest regions of Elysium, primeval realms where few but the mightiest azatas dare tread. They are creatures of transition, preferring the unpredictable maelstroms of weather at Elysium's edges to the more temperate or consistent regions of that plane. They also have a particular appreciation for areas where one element transitions into another, such as coastlines, geysers, hot springs, and underground lakes. Many among their kind can be found in the lush Field of Broken Tyrants or various heavily wooded forests throughout Elysium; as many as a dozen veranallias are reputed to dwell among the ever-changing trees and plants of the Painted Forest, and it is thought their annual tribunals are actually the source of the eldritch woodland's transformative climate and continually shifting composition.  At first glance, a veranallia's lower body may appear to be made of living plants that wrap themselves around her, but these vines are in fact a part of the azata's strange physiology. Despite this, she is not subject to blight or similar plant-affecting magic, and attempts to use such abilities to hinder her inspire a veranallia's ire like little else. A veranallia's vines are incredibly strong and can entwine and crush an enemy as easily as a python would crush a field mouse. These vines often change appearance based on the veranallia's environment, but not always in any predictable or sensible manner.  Veranallias prefer the company of other azatas, and may have any number of faithful bralani or ghaele followers. Their fickle natures make it difficult for most other creatures, even other azatas, to interact with them. Lillends are not inspired by the dangerous power of veranallias, and brijidines' belief in the cleansing power of fire does not make friendship with the verdant veranallias easy. While most other celestials concede that veranallias have only the best intentions, most would still rather deal with more predictable members of the celestial planes. Archons in particular find it almost impossible to speak to veranallias, and the noble angels and agathions have trouble following a veranallia's leaps in logic and rapidly shifting moods.  Due to their power and inf luence, it takes a force of great evil to slay veranallias. When a veranallia does die, however, her body explodes into a fine glittering dust that covers a radius of up to a mile. This area becomes exceedingly fertile and subject to indeterminate weather. Storms, snowfalls, heat waves, and gentle showers come by turns regardless of the region's usual climate. Veranallias who have died on the evil Outer Planes have left such fertile areas behind, but the soil inevitably becomes corrupted again, giving rise to vile creatures such as sards and spawning vicious weather patterns.  Hardy plane-traveling adventurers speak of ancient veranallias living in the remotest corners of Elysium, and claim that these unique azatas possess even greater mastery over the elements than their more commonly encountered kin. Veranallias with the ability to shower entire mountains with lightning or cause heat waves so intense that they turn lakes to sand are spoken of in arcane texts in the Great Library of Harmonious Scripture of Heaven.</t>
  </si>
  <si>
    <t>&lt;link rel="stylesheet"href="PF.css"&gt;&lt;div&gt;&lt;h2&gt;Azata, Veranallia&lt;/h2&gt;&lt;h3&gt;&lt;i&gt;This rosy-haired woman is completely nude except for the mass of vines and leaves that cover her lower body. The plant matter silently weaves about her frame seemingly of its own volition, and consists of flourishing vines bursting with blooming flowers as well as wilted leaves covered with a silvery sheen of hoarfrost.&lt;/i&gt;&lt;/h3&gt;&lt;br&gt;&lt;/div&gt;&lt;div class="heading"&gt;&lt;p class="alignleft"&gt;Veranallia&lt;/p&gt;&lt;p class="alignright"&gt;CR 20&lt;/p&gt;&lt;div style="clear: both;"&gt;&lt;/div&gt;&lt;/div&gt;&lt;div&gt;&lt;h5&gt;&lt;b&gt;XP &lt;/b&gt;307,200&lt;/h5&gt;&lt;h5&gt;CG Large outsider (azata, chaotic, extraplanar, good)&lt;/h5&gt;&lt;h5&gt;&lt;b&gt;Init &lt;/b&gt;+12; &lt;b&gt;Senses &lt;/b&gt;darkvision 60 ft., low-light vision, tremorsense 60 ft.; Perception +39&lt;/h5&gt;&lt;/div&gt;&lt;hr/&gt;&lt;div&gt;&lt;h5&gt;&lt;b&gt;DEFENSE&lt;/b&gt;&lt;/h5&gt;&lt;/div&gt;&lt;hr/&gt;&lt;div&gt;&lt;h5&gt;&lt;b&gt;AC &lt;/b&gt;36, touch 17, flat-footed 28 (+8 Dex, +19 natural, -1 size)&lt;/h5&gt;&lt;h5&gt;&lt;b&gt;hp &lt;/b&gt;324 (24d10+192)&lt;/h5&gt;&lt;h5&gt;&lt;b&gt;Fort &lt;/b&gt;+21, &lt;b&gt;Ref &lt;/b&gt;+16, &lt;b&gt;Will &lt;/b&gt;+22&lt;/h5&gt;&lt;h5&gt;&lt;b&gt;DR &lt;/b&gt;15/cold iron and evil; &lt;b&gt;Immune &lt;/b&gt;electricity, petrification; &lt;b&gt;Resist &lt;/b&gt;cold 10, fire 10; &lt;b&gt;SR &lt;/b&gt;31&lt;/h5&gt;&lt;/div&gt;&lt;hr/&gt;&lt;div&gt;&lt;h5&gt;&lt;b&gt;OFFENSE&lt;/b&gt;&lt;/h5&gt;&lt;/div&gt;&lt;hr/&gt;&lt;div&gt;&lt;h5&gt;&lt;b&gt;Spd &lt;/b&gt;50 ft.;  &lt;i&gt;transport via plants&lt;/i&gt;&lt;/h5&gt;&lt;h5&gt;&lt;b&gt;Melee &lt;/b&gt;&lt;i&gt;&lt;i&gt;+3 icy burst sickle&lt;/i&gt;&lt;/i&gt; +35/+30/+25/+20 (1d6+12/19-20 plus 1d6 cold), 4 vines +27 (1d8+4 plus grab)&lt;/h5&gt;&lt;h5&gt;&lt;b&gt;Space &lt;/b&gt;10 ft.; &lt;b&gt;Reach &lt;/b&gt;5 ft. (10 ft. with vines)&lt;/h5&gt;&lt;h5&gt;&lt;b&gt;Special Attacks &lt;/b&gt;autumnal embrace, constrict (1d8+4), rebirth&lt;/h5&gt;&lt;h5&gt;&lt;b&gt;Spell-Like Abilities&lt;/b&gt; (CL 20th; concentration +29)  &lt;/br&gt;Constant&amp;mdash;&lt;i&gt;detect animals or plants&lt;/i&gt;, &lt;i&gt;detect evil&lt;/i&gt;, &lt;i&gt;speak with plants&lt;/i&gt;, &lt;i&gt;transport via plants&lt;/i&gt; &lt;/br&gt;At Will&amp;mdash;&lt;i&gt;b&lt;i&gt;light&lt;/i&gt;&lt;/i&gt;, &lt;i&gt;cure serious wounds&lt;/i&gt;, &lt;i&gt;diminish plants&lt;/i&gt;, &lt;i&gt;entangle&lt;/i&gt; (DC 20), &lt;i&gt;plant growth&lt;/i&gt; &lt;/br&gt;5/day&amp;mdash;&lt;i&gt;control plants&lt;/i&gt; (DC 27), &lt;i&gt;grove of&lt;/i&gt; respite&lt;sup&gt;APG&lt;/sup&gt;, &lt;i&gt;wall of thorns&lt;/i&gt; &lt;/br&gt;3/day&amp;mdash;&lt;i&gt;animate plants&lt;/i&gt;, &lt;i&gt;awaken&lt;/i&gt;, &lt;i&gt;repel metal or stone&lt;/i&gt; &lt;/br&gt;1/day&amp;mdash;&lt;i&gt;regenerate&lt;/i&gt;, &lt;i&gt;shambler&lt;/i&gt;&lt;/h5&gt;&lt;/h5&gt;&lt;h5&gt;&lt;b&gt;Cleric Spells Prepared&lt;/b&gt; (CL 20th; concentration +28) &lt;/br&gt;9th&amp;mdash;&lt;i&gt;energy drain&lt;/i&gt; (DC 27) (2), &lt;i&gt;mass &lt;i&gt;heal&lt;/i&gt;&lt;/i&gt;, &lt;i&gt;storm of vengeance&lt;/i&gt; (DC 27) &lt;/br&gt;8th&amp;mdash;&lt;i&gt;cloak of chaos&lt;/i&gt;, &lt;i&gt;earthquake&lt;/i&gt;, &lt;i&gt;mass cure critical wounds&lt;/i&gt; (2), &lt;i&gt;sunburst&lt;/i&gt; (DC 26) &lt;/br&gt;7th&amp;mdash;&lt;i&gt;blasphemy&lt;/i&gt; (DC 25), &lt;i&gt;destruction&lt;/i&gt; (DC 25), &lt;i&gt;greater restoration&lt;/i&gt;, mass &lt;i&gt;cure serious wounds&lt;/i&gt;, &lt;i&gt;repulsion&lt;/i&gt; (DC 25) &lt;/br&gt;6th&amp;mdash;&lt;i&gt;antilife shell&lt;/i&gt;, &lt;i&gt;banishment&lt;/i&gt; (DC 24), &lt;i&gt;greater &lt;i&gt;dispel magic&lt;/i&gt;&lt;/i&gt;, &lt;i&gt;heal&lt;/i&gt;, &lt;i&gt;wind walk&lt;/i&gt; &lt;/br&gt;5th&amp;mdash;&lt;i&gt;breath of life&lt;/i&gt;, &lt;i&gt;dispel evil&lt;/i&gt; (DC 23) (2), &lt;i&gt;greater command&lt;/i&gt; (DC 23), &lt;i&gt;insect plague&lt;/i&gt; &lt;/br&gt;4th&amp;mdash;&lt;i&gt;antiplant shell&lt;/i&gt;, &lt;i&gt;chaos hammer&lt;/i&gt; (DC 22), &lt;i&gt;freedom of movement&lt;/i&gt;, &lt;i&gt;holy smite&lt;/i&gt; (DC 22), &lt;i&gt;neutralize &lt;i&gt;poison&lt;/i&gt;&lt;/i&gt;, &lt;i&gt;poison&lt;/i&gt; (DC 22) &lt;/br&gt;3rd&amp;mdash;&lt;i&gt;contagion&lt;/i&gt; (DC 21), &lt;i&gt;day&lt;i&gt;light&lt;/i&gt;&lt;/i&gt;, &lt;i&gt;dispel magic&lt;/i&gt;, &lt;i&gt;protection from energy&lt;/i&gt;, &lt;i&gt;searing &lt;i&gt;light&lt;/i&gt;&lt;/i&gt;, &lt;i&gt;water walk&lt;/i&gt; &lt;/br&gt;2nd&amp;mdash;&lt;i&gt;align weapon&lt;/i&gt;, &lt;i&gt;barkskin&lt;/i&gt;, &lt;i&gt;calm emotions&lt;/i&gt; (DC 20), &lt;i&gt;enthrall&lt;/i&gt; (DC 20), &lt;i&gt;gentle repose&lt;/i&gt;, &lt;i&gt;lesser restoration&lt;/i&gt; &lt;/br&gt;1st&amp;mdash;&lt;i&gt;detect law&lt;/i&gt;, &lt;i&gt;divine favor&lt;/i&gt;, &lt;i&gt;endure elements&lt;/i&gt;, &lt;i&gt;entropic shield&lt;/i&gt;, &lt;i&gt;protection from evil&lt;/i&gt;, &lt;i&gt;remove fear&lt;/i&gt; &lt;/br&gt;0&amp;mdash;&lt;i&gt;create water&lt;/i&gt;, detect &lt;i&gt;poison&lt;/i&gt;, &lt;i&gt;light&lt;/i&gt;, &lt;i&gt;purify food and drink&lt;/i&gt;&lt;/h5&gt;&lt;/h5&gt;&lt;/div&gt;&lt;hr/&gt;&lt;div&gt;&lt;h5&gt;&lt;b&gt;STATISTICS&lt;/b&gt;&lt;/h5&gt;&lt;/div&gt;&lt;hr/&gt;&lt;div&gt;&lt;h5&gt;&lt;b&gt;Str &lt;/b&gt;28, &lt;b&gt;Dex &lt;/b&gt;26, &lt;b&gt;Con &lt;/b&gt;25, &lt;b&gt;Int &lt;/b&gt; 18, &lt;b&gt;Wis &lt;/b&gt;27, &lt;b&gt;Cha &lt;/b&gt;29&lt;/h5&gt;&lt;h5&gt;&lt;b&gt;Base Atk &lt;/b&gt;+24; &lt;b&gt;CMB &lt;/b&gt;+34 (+38 grapple); &lt;b&gt;CMD &lt;/b&gt;52 (56 vs. trip)&lt;/h5&gt;&lt;h5&gt;&lt;b&gt;Feats &lt;/b&gt;Alertness, Cleave, Combat Casting, Combat Reflexes, Critical Focus, Great Cleave, Improved Critical (sickle), Improved Initiative, Improved Natural Attack (vine), Power Attack, Sickening Critical, Toughness&lt;/h5&gt;&lt;h5&gt;&lt;b&gt;Skills &lt;/b&gt;Bluff +36, Climb +33, Escape Artist +35, Heal +35, Intimidate +36, Knowledge (nature) +31, Knowledge (planes) +31, Perception +39, Sense Motive +39, Stealth +31&lt;/h5&gt;&lt;h5&gt;&lt;b&gt;Languages &lt;/b&gt;Celestial, Draconic, Infernal; &lt;i&gt;speak with plants&lt;/i&gt;; truespeech&lt;/h5&gt;&lt;h5&gt;&lt;b&gt;SQ &lt;/b&gt;undersized weapons, winter sickle&lt;/h5&gt;&lt;/div&gt;&lt;hr/&gt;&lt;div&gt;&lt;h5&gt;&lt;b&gt;ECOLOGY&lt;/b&gt;&lt;/h5&gt;&lt;/div&gt;&lt;hr/&gt;&lt;div&gt;&lt;h5&gt;&lt;b&gt;Environment &lt;/b&gt; any (Elysium)&lt;/h5&gt;&lt;h5&gt;&lt;b&gt;Organization &lt;/b&gt;solitary, pair, or grove (3-6)&lt;/h5&gt;&lt;h5&gt;&lt;b&gt;Treasure &lt;/b&gt;double&lt;/h5&gt;&lt;/div&gt;&lt;hr/&gt;&lt;div&gt;&lt;h5&gt;&lt;b&gt;SPECIAL ABILITIES&lt;/b&gt;&lt;/h5&gt;&lt;/div&gt;&lt;hr/&gt;&lt;div&gt;&lt;/h5&gt;&lt;h5&gt;&lt;b&gt;Autumnal Embrace (Su)&lt;/b&gt; At will, a veranallia can strike any creature within 30 feet barren or sterile. The target must succeed at a DC 31 Fortitude save or lose any ability it had to reproduce or bear children. This effect can only be removed by a &lt;i&gt;heal&lt;/i&gt;, &lt;i&gt;limited &lt;i&gt;wish&lt;/i&gt;&lt;/i&gt;, &lt;i&gt;miracle&lt;/i&gt;, or &lt;i&gt;wish&lt;/i&gt; spell. Creatures that magically reproduce are not affected by this ability. The save DC is Charisma-based.  &lt;/h5&gt;&lt;h5&gt;&lt;b&gt;Rebirth (Su)&lt;/b&gt; Once per day, a veranallia can &lt;i&gt;reincarnate&lt;/i&gt; a creature she deems worthy of the honor. The creature's original body decays and sinks into the ground, affecting the surrounding area in a 1/2-mile radius as though with &lt;i&gt;plant growth&lt;/i&gt; (enrichment). Over the course of 1d4 days, a white, flowery cocoon emerges from the affected ground and splits open, revealing the newly &lt;i&gt;reincarnate&lt;/i&gt;d creature inside. Creatures &lt;i&gt;reincarnate&lt;/i&gt;d by a veranallia always return to life as aasimars. This ability otherwise functions as the &lt;i&gt;reincarnate&lt;/i&gt; spell.  &lt;/h5&gt;&lt;h5&gt;&lt;b&gt;Spells&lt;/b&gt; Veranallias cast divine spells as 20th-level clerics and have access to some druid spells. They do not gain access to domains or other cleric abilities.  &lt;/h5&gt;&lt;h5&gt;&lt;b&gt;Winter Sickle (Ex)&lt;/b&gt; At will as a free action, a veranallia can create a jagged blade from her hoarfrost-covered vines that acts as a &lt;i&gt;+3 icy burst sickle&lt;/i&gt;. One round after it leaves the veranallia's grasp, the weapon melts into a small puddle of water.&lt;/h5&gt;&lt;/div&gt;&lt;br&gt;&lt;div&gt;&lt;h4&gt;&lt;p&gt;&lt;p&gt;Veranallias are among the most powerful azatas known and embody the changing of the seasons, from blossoming spring to dormant winter. They command the growth and decay of plants, control various aspects of the weather, and enrich soil with the remains of fallen foes. A veranallia stands 8 feet tall and weighs about 350 pounds.  Beautiful and majestic, the queenly veranallia possesses a form that combines aspects of a feylike woman and the subtle power of nature. A veranallia appears humanoid from the waist up, but where her thighs and legs should be, sprout countless vines, leaves, and various kinds of plant matter instead. These flora represent the life of plants throughout all stages of the year, continually shifting from blooming, verdant colors and textures to crisp, withered specimens and back in a matter of seconds.  Veranallias hail from the wildest regions of Elysium, primeval realms where few but the mightiest azatas dare tread. They are creatures of transition, preferring the unpredictable maelstroms of weather at Elysium's edges to the more temperate or consistent regions of that plane. They also have a particular appreciation for areas where one element transitions into another, such as coastlines, geysers, hot springs, and underground lakes. Many among their kind can be found in the lush Field of Broken Tyrants or various heavily wooded forests throughout Elysium; as many as a dozen veranallias are reputed to dwell among the ever-changing trees and plants of the Painted Forest, and it is thought their annual tribunals are actually the source of the eldritch woodland's transformative climate and continually shifting composition.  At first glance, a veranallia's lower body may appear to be made of living plants that wrap themselves around her, but these vines are in fact a part of the azata's strange physiology. Despite this, she is not subject to &lt;i&gt;b&lt;i&gt;light&lt;/i&gt;&lt;/i&gt; or similar plant-affecting magic, and attempts to use such abilities to hinder her inspire a veranallia's ire like little else. A veranallia's vines are incredibly strong and can entwine and crush an enemy as easily as a python would crush a field mouse. These vines often change appearance based on the veranallia's environment, but not always in any predictable or sensible manner.  Veranallias prefer the company of other azatas, and may have any number of faithful bralani or ghaele followers. Their fickle natures make it difficult for most other creatures, even other azatas, to interact with them. Lillends are not inspired by the dangerous power of veranallias, and brijidines' belief in the cleansing power of fire does not make friendship with the verdant veranallias easy. While most other celestials concede that veranallias have only the best intentions, most would still rather deal with more predictable members of the celestial planes. Archons in particular find it almost impossible to speak to veranallias, and the noble angels and agathions have trouble following a veranallia's leaps in logic and rapidly shifting moods.  Due to their power and inf luence, it takes a force of great evil to slay veranallias. When a veranallia does die, however, her body explodes into a fine glittering dust that covers a radius of up to a mile. This area becomes exceedingly fertile and subject to indeterminate weather. Storms, snowfalls, heat waves, and gentle showers come by turns regardless of the region's usual climate. Veranallias who have died on the evil Outer Planes have left such fertile areas behind, but the soil inevitably becomes corrupted again, giving rise to vile creatures such as sards and spawning vicious weather patterns.  Hardy plane-traveling adventurers speak of ancient veranallias living in the remotest corners of Elysium, and claim that these unique azatas possess even greater mastery over the elements than their more commonly encountered kin. Veranallias with the ability to shower entire mountains with lightning or cause heat waves so intense that they turn lakes to sand are spoken of in arcane texts in the Great Library of Harmonious Scripture of Heaven.&lt;/p&gt;&lt;/h4&gt;&lt;/div&gt;</t>
  </si>
  <si>
    <t>Animated Tank</t>
  </si>
  <si>
    <t>(16d10+56)</t>
  </si>
  <si>
    <t>3 Maxim M1910 machine guns +15 (2d8/19-20), Hotchkiss 6 pounder +15 (8d6/x3)</t>
  </si>
  <si>
    <t>integrated weaponry, telekinesis, vicious trample (6d6+18, DC 30)</t>
  </si>
  <si>
    <t>Str 35, Dex 12, Con -, Int 13, Wis 10, Cha 9</t>
  </si>
  <si>
    <t>+30 (+32 bull rush)</t>
  </si>
  <si>
    <t>41 (43 vs. bull rush, can't be tripped)</t>
  </si>
  <si>
    <t>Alertness, Awesome Blow, Improved Bull Rush, Improved Initiative, Point-Blank Shot, Power Attack, Skill Focus (Perception), Toughness</t>
  </si>
  <si>
    <t>Intimidate +15, Perception +26, Sense Motive +20</t>
  </si>
  <si>
    <t>Russian (can't speak); telepathy 100 ft.</t>
  </si>
  <si>
    <t>inexhaustible ammo</t>
  </si>
  <si>
    <t>solitary, troop (2-4), squadron (5-12)</t>
  </si>
  <si>
    <t>Like a deranged caterpillar of grinding metal and protruding turrets, this massive armored vehicle dominates the battlefield, spitting hot lead and artillery-seemingly without a crew.</t>
  </si>
  <si>
    <t>AP 71</t>
  </si>
  <si>
    <t>Inexhaustible Ammo (Su) An animated tank loads and fires its weapons as a normal tank, but it telekinetically reloads from a supernaturally endless supply of ammunition.  Integrated Weaponry (Ex) An animated tank is equipped with three Maxim M1910 machine guns (see page 65) and two Hotchkiss 6 pounders (see page 66) built into its body. It treats these weapons as natural attacks and not manufactured weapons. It cannot make iterative attacks with these weapons. An animated tank has its weapons arranged on all sides of its body and can make three machine gun attacks and one Hotchkiss 6 pounder attack each round. An animated tank's weapons can still be targeted by effects that target manufactured weapons (such as magic weapon spells or sunder attempts), but cannot easily be harvested for use once the animated tank is destroyed. An animated tank is always proficient with its weapons, and its ranged weapons do not provoke attacks of opportunity when fired in melee combat.  Telekinesis (Su) The pickled brain that animates the tank possesses a supernatural ability to manipulate its surroundings and reload its armament. The animated tank can use telekinesis as a standard action every 1d4 rounds (caster level 16th).  Vicious Trample (Ex) An animated tank's powerful metal treads deal 6d6+18 points of damage on a successful trample.</t>
  </si>
  <si>
    <t>The brains of great military commanders and tacticians need not go to waste simply because their mortal bodies have been slain. Preserved in glass vessels, bathed in nutrient fluids, and wired to strange energies and bizarre technologies, these organs are given new life, as their mental talents are preserved and tapped to independently control monstrous war machines. Though the methods, magic, and technology used differ between creators of these hulking engines, incarnations of these creatures typically take the form of captured siege engines and vehicles retrofitted to allow independent control by the pickled brains inside.  Animated tanks are perhaps the most dangerous of such animate siege engines. Thought haunted by some, and simply assumed by others to be well-commanded vehicles crewed by crack soldiers, these animated monstrosities are feared and loathed on battlefields across the front. Blessed with incredible armor and the ability to never tire or deplete their stocks of ammunition, these creatures run roughshod over trenches and barricades alike, grinding troops unfortunate enough to fall beneath their tracks to splinters of meat and bone. The tremendous range afforded by their armaments only makes matters worse for those forced to confront the lumbering monstrosities, and finding a weakness within their steel carcasses is nigh impossible.  Animated tanks are found in the company of one or more rifle or flamethrower troops; these soldiers are usually either keenly aware of the tank's unique magical animation, or wholly ignorant of its mysterious and taciturn movements as they simply follow their commander's orders without regard to the tank's missing crew. Those hearing the tanks' orders in their own heads, however, instantly realize that something is not quite normal. As animated tanks are built with the armored frames of British Mark IV tanks-a common war wagon on First World War battlefields-few soldiers question the orders of their superiors when tasked with accompanying one of the beasts. Though Mark IV tanks could normally hold a crew of eight, the cabin of an animated tank is filled with strange technological and alchemical devices, allowing only four Medium creatures space to ride inside-that is, if the animated tank agrees to carry passengers.  Animated tanks were designed by Viktor Miloslav for use by the Russian Imperial Army, and it is thought that this mad experimentation and blasphemous use of the deceased is what triggered his exile to the cold wastes of Siberia and his imprisonment in the Akuvskaya prison camp. It is ultimately unknown how effective the creations of Viktor Miloslav proved on the battlefields of the Great War, or whether any of the monstrosities survived the war, as their shelled-out carcasses look little different from normal tanks, with the exception of a faint smell of formaldehyde and remnants of broken glass not usually found with tanks of this model. Whether some slumbering beast waits patiently in some forgotten barn or warehouse remains to be seen, or whether brave soldiers have laid this dangerous and blasphemous technology to rest is unknown, but hopefully Viktor Miloslav's mad designs have all been destroyed or lost forever.  Variants  Viktor Miloslav is rumored to have created variations on the normal Mark V tank during his brief explorations into self-animated war machines during World War I.  "Female" Animated Tank (CR 11): So named because it lacked the heavier Hotchkiss 6 pounder guns of its more robust counterpart, this variant makes up for its lack of explosive firepower with a bristling barrage of machine gun fire, being able to make up to five attacks per round with its Maxim M1910 machine guns. The tanks are otherwise identical in most respects, and few find a female animated tank's lack of Hotchkiss 6 pounder guns a relief when faced with its withering machine gun attacks.  The "Moving Fortress" (CR 13): Once word of Viktor Miloslav's inventions spread to Germany, the engineers there tried to replicate the effects he'd achieved, though it's unknown to what degree they succeeded. Should one of these specimens have survived, it would have been much more highly armored, built on the base of the German A7V tank-designed literally like a tracked, armored land ship. A moving fortress has 2 additional Hit Dice, and its natural armor bonus is increased by 5. Its single main gun, more robust than the Hotchkiss 6 pounder, deals an additional 4d6 points of damage, and the moving fortress is equipped with six Maxim M1910 machine guns.  Construction  An animated tank is built by retrofitting a preexisting tank and hard-wiring its pickled brain to the controls through strange technology, rather than crafting the construct's tank body from scratch. The secrets to preserving brains and connecting them to metal war wagons is lost, as is the nonmagical technological process by which Viktor Miloslav constructed the monstrosities found on Earth during the First World War. However, those able to inspect a destroyed specimen may be able to reconstruct the process. In addition to an animated tank's creation requirements-beyond the body of an intact tank-an animating brain must be harvested soon after its body is deceased, preserved with gentle repose, and subjected to a special nutrient bath before being revived and ultimately hooked into the tank. Only time and experimentation will reveal whether other secrets to this mysterious process were lost in the chaos of war on Earth.  ANIMATED TANK  CL 12th; Price 200,000 gp  CONSTRUCTION  Requirements Craft Construct, animate object, geas/quest, resurrection, telekinesis; Skill Craft (blacksmithing), Knowledge (engineering), and Heal DC 25; Cost 100,000</t>
  </si>
  <si>
    <t>&lt;link rel="stylesheet"href="PF.css"&gt;&lt;div&gt;&lt;h2&gt;Animated Tank&lt;/h2&gt;&lt;h3&gt;&lt;i&gt;Like a deranged caterpillar of grinding metal and protruding turrets, this massive armored vehicle dominates the battlefield, spitting hot lead and artillery-seemingly without a crew.&lt;/i&gt;&lt;/h3&gt;&lt;br&gt;&lt;/div&gt;&lt;div class="heading"&gt;&lt;p class="alignleft"&gt;Animated Tank&lt;/p&gt;&lt;p class="alignright"&gt;CR 12&lt;/p&gt;&lt;div style="clear: both;"&gt;&lt;/div&gt;&lt;/div&gt;&lt;div&gt;&lt;h5&gt;&lt;b&gt;XP &lt;/b&gt;19,200&lt;/h5&gt;&lt;h5&gt;N Huge construct &lt;/h5&gt;&lt;h5&gt;&lt;b&gt;Init &lt;/b&gt;+5; &lt;b&gt;Senses &lt;/b&gt;darkvision 60 ft., low-light vision; Perception +26&lt;/h5&gt;&lt;/div&gt;&lt;hr/&gt;&lt;div&gt;&lt;h5&gt;&lt;b&gt;DEFENSE&lt;/b&gt;&lt;/h5&gt;&lt;/div&gt;&lt;hr/&gt;&lt;div&gt;&lt;h5&gt;&lt;b&gt;AC &lt;/b&gt;29, touch 9, flat-footed 28 (+1 Dex, +20 natural, -2 size)&lt;/h5&gt;&lt;h5&gt;&lt;b&gt;hp &lt;/b&gt;144 (16d10+56)&lt;/h5&gt;&lt;h5&gt;&lt;b&gt;Fort &lt;/b&gt;+5, &lt;b&gt;Ref &lt;/b&gt;+6, &lt;b&gt;Will &lt;/b&gt;+5&lt;/h5&gt;&lt;h5&gt;&lt;b&gt;DR &lt;/b&gt;10/adamantine; &lt;b&gt;Immune &lt;/b&gt;construct traits&lt;/h5&gt;&lt;/div&gt;&lt;hr/&gt;&lt;div&gt;&lt;h5&gt;&lt;b&gt;OFFENSE&lt;/b&gt;&lt;/h5&gt;&lt;/div&gt;&lt;hr/&gt;&lt;div&gt;&lt;h5&gt;&lt;b&gt;Spd &lt;/b&gt;40 ft.&lt;/h5&gt;&lt;h5&gt;&lt;b&gt;Ranged &lt;/b&gt;3 Maxim M1910 machine guns +15 (2d8/19-20), Hotchkiss 6 pounder +15 (8d6/x3)&lt;/h5&gt;&lt;h5&gt;&lt;b&gt;Space &lt;/b&gt;15 ft.; &lt;b&gt;Reach &lt;/b&gt;5 ft.&lt;/h5&gt;&lt;h5&gt;&lt;b&gt;Special Attacks &lt;/b&gt;integrated weaponry, &lt;i&gt;telekinesis&lt;/i&gt;, vicious trample (6d6+18, DC 30)&lt;/h5&gt;&lt;/div&gt;&lt;hr/&gt;&lt;div&gt;&lt;h5&gt;&lt;b&gt;STATISTICS&lt;/b&gt;&lt;/h5&gt;&lt;/div&gt;&lt;hr/&gt;&lt;div&gt;&lt;h5&gt;&lt;b&gt;Str &lt;/b&gt;35, &lt;b&gt;Dex &lt;/b&gt;12, &lt;b&gt;Con &lt;/b&gt;-, &lt;b&gt;Int &lt;/b&gt; 13, &lt;b&gt;Wis &lt;/b&gt;10, &lt;b&gt;Cha &lt;/b&gt;9&lt;/h5&gt;&lt;h5&gt;&lt;b&gt;Base Atk &lt;/b&gt;+16; &lt;b&gt;CMB &lt;/b&gt;+30 (+32 bull rush); &lt;b&gt;CMD &lt;/b&gt;41 (43 vs. bull rush, can't be tripped)&lt;/h5&gt;&lt;h5&gt;&lt;b&gt;Feats &lt;/b&gt;Alertness, Awesome Blow, Improved Bull Rush, Improved Initiative, Point-Blank Shot, Power Attack, Skill Focus (Perception), Toughness&lt;/h5&gt;&lt;h5&gt;&lt;b&gt;Skills &lt;/b&gt;Intimidate +15, Perception +26, Sense Motive +20&lt;/h5&gt;&lt;h5&gt;&lt;b&gt;Languages &lt;/b&gt;Russian (can't speak); telepathy 100 ft.&lt;/h5&gt;&lt;h5&gt;&lt;b&gt;SQ &lt;/b&gt;inexhaustible ammo&lt;/h5&gt;&lt;/div&gt;&lt;hr/&gt;&lt;div&gt;&lt;h5&gt;&lt;b&gt;ECOLOGY&lt;/b&gt;&lt;/h5&gt;&lt;/div&gt;&lt;hr/&gt;&lt;div&gt;&lt;h5&gt;&lt;b&gt;Environment &lt;/b&gt; any&lt;/h5&gt;&lt;h5&gt;&lt;b&gt;Organization &lt;/b&gt;solitary, troop (2-4), squadron (5-12)&lt;/h5&gt;&lt;h5&gt;&lt;b&gt;Treasure &lt;/b&gt;none&lt;/h5&gt;&lt;/div&gt;&lt;hr/&gt;&lt;div&gt;&lt;h5&gt;&lt;b&gt;SPECIAL ABILITIES&lt;/b&gt;&lt;/h5&gt;&lt;/div&gt;&lt;hr/&gt;&lt;div&gt;&lt;/h5&gt;&lt;h5&gt;&lt;b&gt;Inexhaustible Ammo (Su)&lt;/b&gt; An animated tank loads and fires its weapons as a normal tank, but it telekinetically reloads from a supernaturally endless supply of ammunition.  &lt;/h5&gt;&lt;h5&gt;&lt;b&gt;Integrated Weaponry (Ex)&lt;/b&gt; An animated tank is equipped with three Maxim M1910 machine guns (see page 65) and two Hotchkiss 6 pounders (see page 66) built into its body. It treats these weapons as natural attacks and not manufactured weapons. It cannot make iterative attacks with these weapons. An animated tank has its weapons arranged on all sides of its body and can make three machine gun attacks and one Hotchkiss 6 pounder attack each round. An animated tank's weapons can still be targeted by effects that target manufactured weapons (such as &lt;i&gt;magic weapon&lt;/i&gt; spells or sunder attempts), but cannot easily be harvested for use once the animated tank is destroyed. An animated tank is always proficient with its weapons, and its ranged weapons do not provoke attacks of opportunity when fired in melee combat.  &lt;/h5&gt;&lt;h5&gt;&lt;b&gt;Telekinesis (Su)&lt;/b&gt; The pickled brain that animates the tank possesses a supernatural ability to manipulate its surroundings and reload its armament. The animated tank can use &lt;i&gt;telekinesis&lt;/i&gt; as a standard action every 1d4 rounds (caster level 16th).  &lt;/h5&gt;&lt;h5&gt;&lt;b&gt;Vicious Trample (Ex)&lt;/b&gt; An animated tank's powerful metal treads deal 6d6+18 points of damage on a successful trample.&lt;/h5&gt;&lt;/div&gt;&lt;br&gt;&lt;div&gt;&lt;h4&gt;&lt;p&gt;&lt;p&gt;The brains of great military commanders and tacticians need not go to waste simply because their mortal bodies have been slain. Preserved in glass vessels, bathed in nutrient fluids, and wired to strange energies and bizarre technologies, these organs are given new life, as their mental talents are preserved and tapped to independently control monstrous war machines. Though the methods, magic, and technology used differ between creators of these hulking engines, incarnations of these creatures typically take the form of captured siege engines and vehicles retrofitted to allow independent control by the pickled brains inside.  Animated tanks are perhaps the most dangerous of such animate siege engines. Thought haunted by some, and simply assumed by others to be well-commanded vehicles crewed by crack soldiers, these animated monstrosities are feared and loathed on battlefields across the front. Blessed with incredible armor and the ability to never tire or deplete their stocks of ammunition, these creatures run roughshod over trenches and barricades alike, grinding troops unfortunate enough to fall beneath their tracks to splinters of meat and bone. The tremendous range afforded by their armaments only makes matters worse for those forced to confront the lumbering monstrosities, and finding a weakness within their steel carcasses is nigh impossible.  Animated tanks are found in the company of one or more rifle or flamethrower troops; these soldiers are usually either keenly aware of the tank's unique magical animation, or wholly ignorant of its mysterious and taciturn movements as they simply follow their commander's orders without regard to the tank's missing crew. Those hearing the tanks' orders in their own heads, however, instantly realize that something is not quite normal. As animated tanks are built with the armored frames of British Mark IV tanks-a common war wagon on First World War battlefields-few soldiers question the orders of their superiors when tasked with accompanying one of the beasts. Though Mark IV tanks could normally hold a crew of eight, the cabin of an animated tank is filled with strange technological and alchemical devices, allowing only four Medium creatures space to ride inside-that is, if the animated tank agrees to carry passengers.  Animated tanks were designed by Viktor Miloslav for use by the Russian Imperial Army, and it is thought that this mad experimentation and blasphemous use of the deceased is what triggered his exile to the cold wastes of Siberia and his imprisonment in the Akuvskaya prison camp. It is ultimately unknown how effective the creations of Viktor Miloslav proved on the battlefields of the Great War, or whether any of the monstrosities survived the war, as their shelled-out carcasses look little different from normal tanks, with the exception of a faint smell of formaldehyde and remnants of broken glass not usually found with tanks of this model. Whether some slumbering beast waits patiently in some forgotten barn or warehouse remains to be seen, or whether brave soldiers have laid this dangerous and blasphemous technology to rest is unknown, but hopefully Viktor Miloslav's mad designs have all been destroyed or lost forever.  &lt;b&gt;&lt;b&gt;&lt;/p&gt;&lt;p&gt;Variants&lt;/b&gt;&lt;/p&gt;&lt;p&gt;&lt;/b&gt;&lt;/p&gt;&lt;p&gt;  Viktor Miloslav is rumored to have created variations on the normal Mark V tank during his brief explorations into self-animated war machines during World War I.  "Female" Animated Tank (CR 11): So named because it lacked the heavier Hotchkiss 6 pounder guns of its more robust counterpart, this variant makes up for its lack of explosive firepower with a bristling barrage of machine gun fire, being able to make up to five attacks per round with its Maxim M1910 machine guns. The tanks are otherwise identical in most respects, and few find a female animated tank's lack of Hotchkiss 6 pounder guns a relief when faced with its withering machine gun attacks.  The "Moving Fortress" (CR 13): Once word of Viktor Miloslav's inventions spread to Germany, the engineers there tried to replicate the effects he'd achieved, though it's unknown to what degree they succeeded. Should one of these specimens have survived, it would have been much more highly armored, built on the base of the German A7V tank-designed literally like a tracked, armored land ship. A moving fortress has 2 additional Hit Dice, and its natural armor bonus is increased by 5. Its single main gun, more robust than the Hotchkiss 6 pounder, deals an additional 4d6 points of damage, and the moving fortress is equipped with six Maxim M1910 machine guns.  &lt;br&gt;&lt;b&gt;Construction&lt;/b&gt;&lt;br&gt;  An animated tank is built by retrofitting a preexisting tank and hard-wiring its pickled brain to the controls through strange technology, rather than crafting the construct's tank body from scratch. The secrets to preserving brains and connecting them to metal war wagons is lost, as is the nonmagical technological process by which Viktor Miloslav constructed the monstrosities found on Earth during the First World War. However, those able to inspect a destroyed specimen may be able to reconstruct the process. In addition to an animated tank's creation requirements-beyond the body of an intact tank-an animating brain must be harvested soon after its body is deceased, preserved with &lt;i&gt;gentle repose&lt;/i&gt;, and subjected to a special nutrient bath before being revived and ultimately hooked into the tank. Only time and experimentation will reveal whether other secrets to this mysterious process were lost in the chaos of war on Earth.  &lt;br&gt;&lt;b&gt;ANIMATED TANK&lt;/b&gt;&lt;br&gt;  &lt;br&gt;&lt;b&gt;CL&lt;/b&gt; 12th; &lt;b&gt;Price&lt;/b&gt; 200,000 gp  &lt;/h5&gt;&lt;h5&gt;&lt;b&gt;CONSTRUCTION &lt;/b&gt; &lt;/h5&gt;&lt;h5&gt;&lt;b&gt;Requirements &lt;/b&gt;Craft Construct, &lt;i&gt;animate object&lt;/i&gt;, &lt;i&gt;geas/quest&lt;/i&gt;, &lt;i&gt;resurrection&lt;/i&gt;, &lt;i&gt;telekinesis&lt;/i&gt;; &lt;b&gt;Skill&lt;/b&gt; Craft (blacksmithing), Knowledge (engineering), and Heal DC 25; &lt;b&gt;Cost&lt;/b&gt; 100,000&lt;/p&gt;&lt;/h4&gt;&lt;/div&gt;</t>
  </si>
  <si>
    <t>Genthodaemon</t>
  </si>
  <si>
    <t>destruction (30 ft.)</t>
  </si>
  <si>
    <t>(+9 natural, -1 size)</t>
  </si>
  <si>
    <t>bite +10 (1d8+4), 2 claws +10 (1d6+4 plus bleed 1d4), tail slap +4 (1d8+2 plus bleed 1d4)</t>
  </si>
  <si>
    <t>4 shrapnel +5 (1d6+4/19-20)</t>
  </si>
  <si>
    <t>penetrating slivers, trample (1d6+6 plus bleed 1d4, DC 17)</t>
  </si>
  <si>
    <t>Spell-Like Abilities (CL 6th; concentration +8)  Constant-detect good  At Will-cause fear (DC 13), lesser confusion (DC 13), message, obscuring mist  1/day-crushing despair (DC 16), dispel magic, meld into stone, move earth</t>
  </si>
  <si>
    <t>Str 18, Dex 11, Con 16, Int 11, Wis 12, Cha 15</t>
  </si>
  <si>
    <t>Power Attack, Weapon Focus (bite), Weapon Focus (claws)</t>
  </si>
  <si>
    <t>Fly +7, Intimidate +11, Knowledge (engineering) +9, Knowledge (planes) +9, Perception +10, Stealth +5</t>
  </si>
  <si>
    <t>solitary or squad (2-18)</t>
  </si>
  <si>
    <t>Jagged bits of metal, armor, and sharp pieces of wire embed the flesh of this towering fiend.</t>
  </si>
  <si>
    <t>Aura of Destruction (Su) A genthodaemon can create an aura of pure carnage. All critical threats made against targets within the aura (including the genthodaemon) are automatically confirmed. Dying creatures within the aura take a -10 penalty on stabilization checks. The genthodaemon can activate or suppress this aura as a free action.  Barbed Defense (Su) A creature that strikes a genthodaemon with a melee weapon, an unarmed strike, or a natural weapon takes 1d4+4 points of piercing damage from the barbed wire and other pieces of jagged metal embedded in the genthodaemon's body. Melee weapons with reach do not endanger their users in this way.  Penetrating Slivers (Ex) When a genthodaemon confirms a critical hit with a claw attack, pieces of its metal nails break off and enter the target's body, working their way toward its heart. When the slivers reach the heart 1d3 rounds later, the creature takes 1d6 points of Constitution damage. The slivers are destroyed by anything that removes curses, diseases, or death effects. Likewise, creatures immune to curses, diseases, and death effects are immune to this ability.  Shrapnel (Ex) A genthodaemon can shake loose four large pieces of the shrapnel embedded in its body as a standard action (make a separate attack roll for each piece). This attack has a range of 180 feet with no range increment. All targets of this attack must be within 30 feet of each other. The daemon can launch at most 24 pieces of shrapnel in any 24-hour period.</t>
  </si>
  <si>
    <t>Genthodaemons are common troops of daemonic armies, resolutely obedient to any greater type of daemon that gives them orders. They personify death in hopeless or futile wars, genocide, and the despair created by long, bloody stalemates where the combatants lose their will to live and forget why they were fighting in the first place. They have almost no role in corrupting mortals, as they are devoid of interest in the fates of most other creatures, but are sometimes called by daemonologists or greater daemons for use in war or their ability to shape battlefields. Any daemon that can summon a ceustodaemon can instead use its summon ability to summon a genthodaemon.  A genthodaemon looks like a stereotypical fiend- basically humanoid, but with claws, a tail, batlike wings, and cloven hooves. Metal armored plates, barbs, and spikes cover its body, though these are part of the daemon rather than armor it wears. Its claws are jagged metal shards sprouting from its fingers where nails should be.  Genthodaemons are only slightly above cacodaemons and lacridaemons in the hierarchy of Abaddon. A greater daemon may create a genthodaemon from a cacodaemon or one of the hunted (a dead soul trying to survive on Abaddon); however, most arise naturally from war-battered souls who band together as hunted, transforming into true daemons simultaneously when the group has cannibalized enough souls. Genthodaemons show unusual loyalty to others in their band, though this doesn't interfere with their obligations to more powerful daemons.  A typical genthodaemon stands over 9 feet tall and weighs 500 to 600 pounds (with much of this weight stemming from the daemon's embedded metal).  Ecology  Souls that become genthodaemons usually come from worlds where war technology has advanced to allow production of large amounts of metal armor and weapons-particularly worlds where firearms have been invented. When battle grows so such a scope that the enemy becomes a faceless tide, or killing becomes casual and easy at long range, the act of waging war becomes completely dehumanized and soldiers become mere pieces in a perpetual machine. In such grim instances and the seeds are planted to send soldiers' souls to Abaddon.  These ties to the craft of war stain the dead soul and the daemon created from it, manifesting as armor plates fused with daemonic flesh, pieces of weapons embedded in its bones, or even remnants of siege engines or barbed wire sprouting from or wrapped around the daemon's body. These elements are part of the daemon, not mere decorations, but any mechanical pieces merely resemble functional items and no longer work (for example, a daemon with a crossbow or rifle embedded in its arm cannot shoot it). Genthodaemons from the same band often resemble each other, including the shape of their metal parts, sometimes because their mortal selves were even in the same army and uniform.  Though genthodaemons serve in the armies of all four Horsemen, they are most strongly associated with Szuriel, the Horseman of War. Her military background, strong discipline, and focus on the brutality of war resonates with the core of a genthodaemon's being. Those who (as mortals) were involved in acts of genocide have a morbid fascination with obscisidaemons and tend to follow them. Though genthodaemons were not the instigators of genocide in their mortal lives (which could have granted them higher status on Abaddon), those who participated in such acts feel a fawning admiration for the greater daemons who orchestrated such atrocities.  Like other daemons, genthodaemons hate all living things-and to an extent, themselves-and look forward to the death of the last mortal, for on that day they will have no other reminders of their bleak mortal lives and can focus all their hate inward.  Habitat &amp; Society  Genthodaemons patrol the fortresses, cities, ruins, and wastelands of Abaddon looking for invaders, hostile non-daemons, and gangs of the hunted. Because they usually travel in groups, they are rarely preyed upon by other creatures and only have to face death when deployed as part of a Horseman's army. They are of low status but fulfill a necessary role as soldiers of Abaddon. Greater daemons treat them with the formal respect due their relative difference in rank, much like how a general might treat a common soldier. However, in the wars against mortal life, the Horsemen understand the value of suicidal missions and brazen sacrifice, and are not above sending countless genthodaemons to permanent destruction if it advances the cause of Abaddon. The genthodaemons accept this as their lot and never complain, as protests require effort, will, and the belief that there is a possibility of change-three things these shell-shocked creatures lost long ago.  On the Material Plane, genthodaemons sometimes serve daemonic cults that are unworthy of a greater daemon's attention or lacking the power to summon a more powerful creature. As their magic is suitable for war and destruction, they have limited use to mortal cultists not intent on violence.</t>
  </si>
  <si>
    <t>&lt;link rel="stylesheet"href="PF.css"&gt;&lt;div&gt;&lt;h2&gt;Daemon, Genthodaemon&lt;/h2&gt;&lt;h3&gt;&lt;i&gt;Jagged bits of metal, armor, and sharp pieces of wire embed the flesh of this towering fiend.&lt;/i&gt;&lt;/h3&gt;&lt;br&gt;&lt;/div&gt;&lt;div class="heading"&gt;&lt;p class="alignleft"&gt;Genthodaemon&lt;/p&gt;&lt;p class="alignright"&gt;CR 5&lt;/p&gt;&lt;div style="clear: both;"&gt;&lt;/div&gt;&lt;/div&gt;&lt;div&gt;&lt;h5&gt;&lt;b&gt;XP &lt;/b&gt;1,600&lt;/h5&gt;&lt;h5&gt;NE Large outsider (daemon, evil, extraplanar)&lt;/h5&gt;&lt;h5&gt;&lt;b&gt;Init &lt;/b&gt;+0; &lt;b&gt;Senses &lt;/b&gt;darkvision 60 ft.; Perception +10&lt;/h5&gt;&lt;h5&gt;&lt;b&gt;Aura &lt;/b&gt;destruction (30 ft.)&lt;/h5&gt;&lt;/div&gt;&lt;hr/&gt;&lt;div&gt;&lt;h5&gt;&lt;b&gt;DEFENSE&lt;/b&gt;&lt;/h5&gt;&lt;/div&gt;&lt;hr/&gt;&lt;div&gt;&lt;h5&gt;&lt;b&gt;AC &lt;/b&gt;18, touch 9, flat-footed 18 (+9 natural, -1 size)&lt;/h5&gt;&lt;h5&gt;&lt;b&gt;hp &lt;/b&gt;51 (6d10+18)&lt;/h5&gt;&lt;h5&gt;&lt;b&gt;Fort &lt;/b&gt;+8, &lt;b&gt;Ref &lt;/b&gt;+5, &lt;b&gt;Will &lt;/b&gt;+3&lt;/h5&gt;&lt;h5&gt;&lt;b&gt;Defensive Abilities &lt;/b&gt;barbed defense; &lt;b&gt;DR &lt;/b&gt;5/good or silver; &lt;b&gt;Immune &lt;/b&gt;acid, death effects, disease, poison; &lt;b&gt;Resist &lt;/b&gt;cold 10, electricity 10, fire 10&lt;/h5&gt;&lt;/div&gt;&lt;hr/&gt;&lt;div&gt;&lt;h5&gt;&lt;b&gt;OFFENSE&lt;/b&gt;&lt;/h5&gt;&lt;/div&gt;&lt;hr/&gt;&lt;div&gt;&lt;h5&gt;&lt;b&gt;Spd &lt;/b&gt;30 ft., fly 30 ft. (average)&lt;/h5&gt;&lt;h5&gt;&lt;b&gt;Melee &lt;/b&gt;bite +10 (1d8+4), 2 claws +10 (1d6+4 plus bleed 1d4), tail slap +4 (1d8+2 plus bleed 1d4)&lt;/h5&gt;&lt;h5&gt;&lt;b&gt;Ranged &lt;/b&gt;4 shrapnel +5 (1d6+4/19-20)&lt;/h5&gt;&lt;h5&gt;&lt;b&gt;Space &lt;/b&gt;10 ft.; &lt;b&gt;Reach &lt;/b&gt;10 ft.&lt;/h5&gt;&lt;h5&gt;&lt;b&gt;Special Attacks &lt;/b&gt;penetrating slivers, trample (1d6+6 plus bleed 1d4, DC 17)&lt;/h5&gt;&lt;h5&gt;&lt;b&gt;Spell-Like Abilities&lt;/b&gt; (CL 6th; concentration +8)  &lt;/br&gt;Constant&amp;mdash;&lt;i&gt;detect good&lt;/i&gt; &lt;/br&gt;At Will&amp;mdash;&lt;i&gt;cause fear&lt;/i&gt; (DC 13), &lt;i&gt;lesser confusion&lt;/i&gt; (DC 13), &lt;i&gt;message&lt;/i&gt;, &lt;i&gt;obscuring mist&lt;/i&gt; &lt;/br&gt;1/day&amp;mdash;&lt;i&gt;crushing despair&lt;/i&gt; (DC 16), &lt;i&gt;dispel magic&lt;/i&gt;, &lt;i&gt;meld into stone&lt;/i&gt;, &lt;i&gt;move earth&lt;/i&gt;&lt;/h5&gt;&lt;/h5&gt;&lt;/div&gt;&lt;hr/&gt;&lt;div&gt;&lt;h5&gt;&lt;b&gt;STATISTICS&lt;/b&gt;&lt;/h5&gt;&lt;/div&gt;&lt;hr/&gt;&lt;div&gt;&lt;h5&gt;&lt;b&gt;Str &lt;/b&gt;18, &lt;b&gt;Dex &lt;/b&gt;11, &lt;b&gt;Con &lt;/b&gt;16, &lt;b&gt;Int &lt;/b&gt; 11, &lt;b&gt;Wis &lt;/b&gt;12, &lt;b&gt;Cha &lt;/b&gt;15&lt;/h5&gt;&lt;h5&gt;&lt;b&gt;Base Atk &lt;/b&gt;+6; &lt;b&gt;CMB &lt;/b&gt;+11; &lt;b&gt;CMD &lt;/b&gt;21&lt;/h5&gt;&lt;h5&gt;&lt;b&gt;Feats &lt;/b&gt;Power Attack, Weapon Focus (bite), Weapon Focus (claws)&lt;/h5&gt;&lt;h5&gt;&lt;b&gt;Skills &lt;/b&gt;Fly +7, Intimidate +11, Knowledge (engineering) +9, Knowledge (planes) +9, Perception +10, Stealth +5&lt;/h5&gt;&lt;h5&gt;&lt;b&gt;Languages &lt;/b&gt;Abyssal, Draconic, Infernal; telepathy 100 ft.&lt;/h5&gt;&lt;/div&gt;&lt;hr/&gt;&lt;div&gt;&lt;h5&gt;&lt;b&gt;ECOLOGY&lt;/b&gt;&lt;/h5&gt;&lt;/div&gt;&lt;hr/&gt;&lt;div&gt;&lt;h5&gt;&lt;b&gt;Environment &lt;/b&gt; any (Abaddon)&lt;/h5&gt;&lt;h5&gt;&lt;b&gt;Organization &lt;/b&gt;solitary or squad (2-18)&lt;/h5&gt;&lt;h5&gt;&lt;b&gt;Treasure &lt;/b&gt;standard&lt;/h5&gt;&lt;/div&gt;&lt;hr/&gt;&lt;div&gt;&lt;h5&gt;&lt;b&gt;SPECIAL ABILITIES&lt;/b&gt;&lt;/h5&gt;&lt;/div&gt;&lt;hr/&gt;&lt;div&gt;&lt;/h5&gt;&lt;h5&gt;&lt;b&gt;Aura of Destruction (Su)&lt;/b&gt; A genthodaemon can create an aura of pure carnage. All critical threats made against targets within the aura (including the genthodaemon) are automatically confirmed. Dying creatures within the aura take a -10 penalty on stabilization checks. The genthodaemon can activate or suppress this aura as a free action.  &lt;/h5&gt;&lt;h5&gt;&lt;b&gt;Barbed Defense (Su)&lt;/b&gt; A creature that strikes a genthodaemon with a melee weapon, an unarmed strike, or a natural weapon takes 1d4+4 points of piercing damage from the barbed wire and other pieces of jagged metal embedded in the genthodaemon's body. Melee weapons with reach do not endanger their users in this way.  &lt;/h5&gt;&lt;h5&gt;&lt;b&gt;Penetrating Slivers (Ex)&lt;/b&gt; When a genthodaemon confirms a critical hit with a claw attack, pieces of its metal nails break off and enter the target's body, working their way toward its heart. When the slivers reach the heart 1d3 rounds later, the creature takes 1d6 points of Constitution damage. The slivers are destroyed by anything that removes curses, diseases, or death effects. Likewise, creatures immune to curses, diseases, and death effects are immune to this ability.  &lt;/h5&gt;&lt;h5&gt;&lt;b&gt;Shrapnel (Ex)&lt;/b&gt; A genthodaemon can shake loose four large pieces of the shrapnel embedded in its body as a standard action (make a separate attack roll for each piece). This attack has a range of 180 feet with no range increment. All targets of this attack must be within 30 feet of each other. The daemon can launch at most 24 pieces of shrapnel in any 24-hour period.&lt;/h5&gt;&lt;/div&gt;&lt;br&gt;&lt;div&gt;&lt;h4&gt;&lt;p&gt;&lt;p&gt;Genthodaemons are common troops of daemonic armies, resolutely obedient to any greater type of daemon that gives them orders. They personify death in hopeless or futile wars, genocide, and the despair created by long, bloody stalemates where the combatants lose their will to live and forget why they were fighting in the first place. They have almost no role in corrupting mortals, as they are devoid of interest in the fates of most other creatures, but are sometimes called by daemonologists or greater daemons for use in war or their ability to shape battlefields. Any daemon that can summon a ceustodaemon can instead use its summon ability to summon a genthodaemon.  A genthodaemon looks like a stereotypical fiend- basically humanoid, but with claws, a tail, batlike wings, and cloven hooves. Metal armored plates, barbs, and spikes cover its body, though these are part of the daemon rather than armor it wears. Its claws are jagged metal shards sprouting from its fingers where nails should be.  Genthodaemons are only slightly above cacodaemons and lacridaemons in the hierarchy of Abaddon. A greater daemon may create a genthodaemon from a cacodaemon or one of the hunted (a dead soul trying to survive on Abaddon); however, most arise naturally from war-battered souls who band together as hunted, transforming into true daemons simultaneously when the group has cannibalized enough souls. Genthodaemons show unusual loyalty to others in their band, though this doesn't interfere with their obligations to more powerful daemons.  A typical genthodaemon stands over 9 feet tall and weighs 500 to 600 pounds (with much of this weight stemming from the daemon's embedded metal).  &lt;b&gt;&lt;/p&gt;&lt;p&gt;Ecology&lt;/b&gt;&lt;/p&gt;&lt;p&gt;  Souls that become genthodaemons usually come from worlds where war technology has advanced to allow production of large amounts of metal armor and weapons-particularly worlds where firearms have been invented. When battle grows so such a scope that the enemy becomes a faceless tide, or killing becomes casual and easy at long range, the act of waging war becomes completely dehumanized and soldiers become mere pieces in a perpetual machine. In such grim instances and the seeds are planted to send soldiers' souls to Abaddon.  These ties to the craft of war stain the dead soul and the daemon created from it, manifesting as armor plates fused with daemonic flesh, pieces of weapons embedded in its bones, or even remnants of siege engines or barbed wire sprouting from or wrapped around the daemon's body. These elements are part of the daemon, not mere decorations, but any mechanical pieces merely resemble functional items and no longer work (for example, a daemon with a crossbow or rifle embedded in its arm cannot shoot it). Genthodaemons from the same band often resemble each other, including the shape of their metal parts, sometimes because their mortal selves were even in the same army and uniform.  Though genthodaemons serve in the armies of all four Horsemen, they are most strongly associated with Szuriel, the Horseman of War. Her military background, strong discipline, and focus on the brutality of war resonates with the core of a genthodaemon's being. Those who (as mortals) were involved in acts of genocide have a morbid fascination with obscisidaemons and tend to follow them. Though genthodaemons were not the instigators of genocide in their mortal lives (which could have granted them higher status on Abaddon), those who participated in such acts feel a fawning admiration for the greater daemons who orchestrated such atrocities.  Like other daemons, genthodaemons hate all living things-and to an extent, themselves-and look forward to the death of the last mortal, for on that day they will have no other reminders of their bleak mortal lives and can focus all their hate inward.  &lt;b&gt;&lt;/p&gt;&lt;p&gt;Habitat &amp; Society&lt;/b&gt;&lt;/p&gt;&lt;p&gt;  Genthodaemons patrol the fortresses, cities, ruins, and wastelands of Abaddon looking for invaders, hostile non-daemons, and gangs of the hunted. Because they usually travel in groups, they are rarely preyed upon by other creatures and only have to face death when deployed as part of a Horseman's army. They are of low status but fulfill a necessary role as soldiers of Abaddon. Greater daemons treat them with the formal respect due their relative difference in rank, much like how a general might treat a common soldier. However, in the wars against mortal life, the Horsemen understand the value of suicidal missions and brazen sacrifice, and are not above sending countless genthodaemons to permanent destruction if it advances the cause of Abaddon. The genthodaemons accept this as their lot and never complain, as protests require effort, will, and the belief that there is a possibility of change-three things these shell-shocked creatures lost long ago.  On the Material Plane, genthodaemons sometimes serve daemonic cults that are unworthy of a greater daemon's attention or lacking the power to summon a more powerful creature. As their magic is suitable for war and destruction, they have limited use to mortal cultists not intent on violence.&lt;/p&gt;&lt;/h4&gt;&lt;/div&gt;</t>
  </si>
  <si>
    <t>Fext</t>
  </si>
  <si>
    <t>10/glass or obsidian</t>
  </si>
  <si>
    <t>bastard sword +18/+13/+8 (1d10+6/17-20) or   slam +17 (1d4+9 plus energy drain)</t>
  </si>
  <si>
    <t>energy drain (1d4 levels, DC 21)</t>
  </si>
  <si>
    <t>Spell-Like Abilities (CL 15th; concentration +19)   At Will-death knell (DC 16), protection from good, speak with dead (DC 17)   3/day-bestow curse (DC 17)</t>
  </si>
  <si>
    <t>Str 23, Dex 18, Con -, Int 13, Wis 15, Cha 18</t>
  </si>
  <si>
    <t>Cleave, Dodge, Great Cleave, Improved Critical (bastard sword), Mobility, Power Attack, Spring Attack, Weapon Focus (bastard sword)</t>
  </si>
  <si>
    <t>Acrobatics +10 (+14 when jumping), Disguise +15, Intimidate +20, Knowledge (engineering) +12, Knowledge (religion) +12, Perception +20, Sense Motive +9, Stealth +17</t>
  </si>
  <si>
    <t>unkillable</t>
  </si>
  <si>
    <t>standard (bastard sword, other gear)</t>
  </si>
  <si>
    <t>This creature's pallid skin belies its healthy, powerful physique. Dressed in a fine military uniform, complete with numerous decorations and medals, the creature gazes from eyes that are dead and vacant, its thin lips grinning wickedly and revealing pointed, inhuman teeth.</t>
  </si>
  <si>
    <t>Unkillable (Su) When reduced to 0 hit points by anything other than a glass or obsidian weapon, a fext is not destroyed, but instead becomes unconscious. Additionally, 1d4 minutes after falling, a fext gains fast healing 1. To be completely destroyed, a fext must be reduced to 0 hit points by a glass or obsidian weapon or, once a fext is rendered unconscious, its head must be severed and anointed with holy water. Once destroyed, a fext dissolves into fine ash.</t>
  </si>
  <si>
    <t>Any good general forbids mention of fexts among his ranks, but such strictures do little to prevent soldiers from whispering tales of undying officers leading enemy units. These supernatural officers-often the targets of dozens of strikes and attempted assassinations over the course of their careers-never seem to fall to these attempts, and when they do, they return for the next clash unfazed. Soldiers whisper that these undead officers are only vulnerable to glass arrows, glass bullets, or glass daggers. Tales of fexts, usually dismissed as camp folktales derived from soldiers' frustration at failed campaigns and lost battles, are most frighteningly true-a truth living officers keep from the normal rank and file, for it takes a truly strong leader to send his soldiers against an unkillable foe.  Fexts are relatively new on the face of Golarion. The Whispering Way is said to be behind the existence of these powerful creatures, which not only possess skills at warfare and widespread destruction, but also excel at the subterfuge and guile necessary to pass themselves off as normal, living humanoids. While these abominations often serve corrupt monarchs or power-hungry and desperate tyrants, some fexts infiltrate good armies and act as horrible warlords, defying their nation's ideals. These fexts use politics and miscommunication to distort the truth of their battlefield atrocities.  Though a fext normally acts as a commander on the battlefield, when engaged in combat, a fext favors its martial prowess, intermingling quick strikes and deadly blows with disruptive curses and its energy drain ability. Many fexts enjoy cruel and humiliating alternatives for their curses instead of simply reducing ability scores or the effectiveness of attack rolls-they may choose abstract effects such as having the target's commander view him as an enemy or making the target of the curse appear loathsome to fellow soldiers in order to break ranks. In war zones, fexts never spare a kill, being eager to use their death knell spell-like ability. Also, as they wade through scorched battlefields, they frequently use their speak with dead spell-like ability to discern information about rival armies.  Ecology  Strange rituals doom a child to becoming a fext, ensuring its twisted immortality. Usually male and usually human, the child is destined from birth to die young, but will shine in undeath as a great military leader. Wicked rites corrupt the child while it's still in its mother's womb, infusing it with a power that burns brightly during its development, only to dim upon reaching adulthood into a spiral of blackness followed by an immediate descent into undeath.  Creating a fext requires a caster of at least 15th level who must subject an expectant mother to weekly treatments throughout her pregnancy, consisting of an array of charms, herbs, oils, pastes, and powders. After the child is born, a portion of the preserved placenta must be carried or kept near the fext throughout its childhood, usually disguised as a charm, stuffed into a doll, or worked into a favored toy or memento. Born a strong and healthy child, the fext leads a mostly typical life for a child of its parentage, region, and status, maintaining a keen intellect and hearty physique. These boons in its youth all but guarantee it a powerful place in society, especially in the field of battle. A young fext finds itself enamored with warfare of any kind and usually studies weaponry, fighting styles, and historical battles with a voracious appetite. Some fexts grow up knowing their destiny-or learn of it along the way-and choose to dedicate their lives to preparing for some dark purpose. Upon reaching adulthood, a fext falls ill. With fever rising and a head full of hallucinations, the fext lies comatose for a week. During this time, the creature slowly passes from mortality, its soul hanging suspended between worlds, then crumbling into undeath. The transition from life to undeath yields great benefits to a fext, though some experience shocking revelations during the transformation.  Like vampires, fexts decay at a slower rate than most undead, allowing the creatures to feign normal life for at least a decade. During this time, their skin slowly grows pallid and the odor of death increasingly haunts them. As fexts begin to degrade, the creatures employ mundane disguises and use restorative spells to maintain their physical bodies' previous appearance.  Maintaining their image, fexts generally keep to their expected behavior and use their given names until disguise becomes too difficult. At that point, they often choose a name from the Necril tongue, granted in a vision during their transformation to undeath.  Habitat &amp; Society  Fexts have no choice as to where they grow up, but in adolescence and young adulthood, before the transformation takes place, they find themselves drawn to areas of conflict and war. In fact, regions of political turmoil and constant battles are breeding grounds for fexts-the ritual that creates these creatures is performed almost exclusively in war-torn countries for two reasons. First, it ensures the youth grows up knowing the ravages of war, allowing the fext to learn the reality of death early on, just as a child in a more idyllic setting might learn to play make-believe. Second, it places the youth in a position to become a great leader and a strong warrior who strives to lead forces in battle.  The ritual for creating a fext is nearly as variable as the path to lichdom, and must be customized for each potential child who is to carry the honor. Some parents are aware of the path their unborn child is destined to walk, but others are manipulated into allowing these foul rites. They remain unaware of what the procedure will do to their child, and being told it will protect the child and make it stronger. Subjects for this transformation are usually children of nobles or families renowned for a lineage of strong soldiers. When those driven to create a fext discover an ideal mother is with child, they pose as midwives or doctors, and work the rites into their regular care, explaining the tinctures and herbs away as beneficial supplements for the mother and child.</t>
  </si>
  <si>
    <t>&lt;link rel="stylesheet"href="PF.css"&gt;&lt;div&gt;&lt;h2&gt;Fext&lt;/h2&gt;&lt;h3&gt;&lt;i&gt;This creature's pallid skin belies its healthy, powerful physique. Dressed in a fine military uniform, complete with numerous decorations and medals, the creature gazes from eyes that are dead and vacant, its thin lips grinning wickedly and revealing pointed, inhuman teeth.&lt;/i&gt;&lt;/h3&gt;&lt;br&gt;&lt;/div&gt;&lt;div class="heading"&gt;&lt;p class="alignleft"&gt;Fext&lt;/p&gt;&lt;p class="alignright"&gt;CR 10&lt;/p&gt;&lt;div style="clear: both;"&gt;&lt;/div&gt;&lt;/div&gt;&lt;div&gt;&lt;h5&gt;&lt;b&gt;XP &lt;/b&gt;9,600&lt;/h5&gt;&lt;h5&gt;LE Medium undead &lt;/h5&gt;&lt;h5&gt;&lt;b&gt;Init &lt;/b&gt;+4; &lt;b&gt;Senses &lt;/b&gt;darkvision 60 ft.; Perception +20&lt;/h5&gt;&lt;/div&gt;&lt;hr/&gt;&lt;div&gt;&lt;h5&gt;&lt;b&gt;DEFENSE&lt;/b&gt;&lt;/h5&gt;&lt;/div&gt;&lt;hr/&gt;&lt;div&gt;&lt;h5&gt;&lt;b&gt;AC &lt;/b&gt;25, touch 15, flat-footed 20 (+4 Dex, +1 dodge, +10 natural)&lt;/h5&gt;&lt;h5&gt;&lt;b&gt;hp &lt;/b&gt;127 (15d8+60)&lt;/h5&gt;&lt;h5&gt;&lt;b&gt;Fort &lt;/b&gt;+9, &lt;b&gt;Ref &lt;/b&gt;+9, &lt;b&gt;Will &lt;/b&gt;+11&lt;/h5&gt;&lt;h5&gt;&lt;b&gt;DR &lt;/b&gt;10/glass or obsidian; &lt;b&gt;Immune &lt;/b&gt;cold, undead traits; &lt;b&gt;Resist &lt;/b&gt;electricity 10, fire 10; &lt;b&gt;SR &lt;/b&gt;21&lt;/h5&gt;&lt;/div&gt;&lt;hr/&gt;&lt;div&gt;&lt;h5&gt;&lt;b&gt;OFFENSE&lt;/b&gt;&lt;/h5&gt;&lt;/div&gt;&lt;hr/&gt;&lt;div&gt;&lt;h5&gt;&lt;b&gt;Spd &lt;/b&gt;40 ft.&lt;/h5&gt;&lt;h5&gt;&lt;b&gt;Melee &lt;/b&gt;bastard sword +18/+13/+8 (1d10+6/17-20) or &lt;/br&gt;  slam +17 (1d4+9 plus energy drain)&lt;/h5&gt;&lt;h5&gt;&lt;b&gt;Space &lt;/b&gt;5 ft.; &lt;b&gt;Reach &lt;/b&gt;5 ft.&lt;/h5&gt;&lt;h5&gt;&lt;b&gt;Special Attacks &lt;/b&gt;energy drain (1d4 levels, DC 21)&lt;/h5&gt;&lt;h5&gt;&lt;b&gt;Spell-Like Abilities&lt;/b&gt; (CL 15th; concentration +19) &lt;/br&gt;At Will&amp;mdash;&lt;i&gt;death knell&lt;/i&gt; (DC 16), &lt;i&gt;protection from good&lt;/i&gt;, &lt;i&gt;speak with dead&lt;/i&gt; (DC 17) &lt;/br&gt;3/day&amp;mdash;&lt;i&gt;bestow curse&lt;/i&gt; (DC 17)&lt;/h5&gt;&lt;/h5&gt;&lt;/div&gt;&lt;hr/&gt;&lt;div&gt;&lt;h5&gt;&lt;b&gt;STATISTICS&lt;/b&gt;&lt;/h5&gt;&lt;/div&gt;&lt;hr/&gt;&lt;div&gt;&lt;h5&gt;&lt;b&gt;Str &lt;/b&gt;23, &lt;b&gt;Dex &lt;/b&gt;18, &lt;b&gt;Con &lt;/b&gt;-, &lt;b&gt;Int &lt;/b&gt; 13, &lt;b&gt;Wis &lt;/b&gt;15, &lt;b&gt;Cha &lt;/b&gt;18&lt;/h5&gt;&lt;h5&gt;&lt;b&gt;Base Atk &lt;/b&gt;+11; &lt;b&gt;CMB &lt;/b&gt;+17; &lt;b&gt;CMD &lt;/b&gt;32&lt;/h5&gt;&lt;h5&gt;&lt;b&gt;Feats &lt;/b&gt;Cleave, Dodge, Great Cleave, Improved Critical (bastard sword), Mobility, Power Attack, Spring Attack, Weapon Focus (bastard sword)&lt;/h5&gt;&lt;h5&gt;&lt;b&gt;Skills &lt;/b&gt;Acrobatics +10 (+14 when jumping), Disguise +15, Intimidate +20, Knowledge (engineering) +12, Knowledge (religion) +12, Perception +20, Sense Motive +9, Stealth +17&lt;/h5&gt;&lt;h5&gt;&lt;b&gt;Languages &lt;/b&gt;Common, Necril&lt;/h5&gt;&lt;h5&gt;&lt;b&gt;SQ &lt;/b&gt;unkillable&lt;/h5&gt;&lt;/div&gt;&lt;hr/&gt;&lt;div&gt;&lt;h5&gt;&lt;b&gt;ECOLOGY&lt;/b&gt;&lt;/h5&gt;&lt;/div&gt;&lt;hr/&gt;&lt;div&gt;&lt;h5&gt;&lt;b&gt;Environment &lt;/b&gt; any&lt;/h5&gt;&lt;h5&gt;&lt;b&gt;Organization &lt;/b&gt;solitary&lt;/h5&gt;&lt;h5&gt;&lt;b&gt;Treasure &lt;/b&gt;standard (bastard sword, other gear)&lt;/h5&gt;&lt;/div&gt;&lt;hr/&gt;&lt;div&gt;&lt;h5&gt;&lt;b&gt;SPECIAL ABILITIES&lt;/b&gt;&lt;/h5&gt;&lt;/div&gt;&lt;hr/&gt;&lt;div&gt;&lt;/h5&gt;&lt;h5&gt;&lt;b&gt;Unkillable (Su)&lt;/b&gt; When reduced to 0 hit points by anything other than a glass or obsidian weapon, a fext is not destroyed, but instead becomes unconscious. Additionally, 1d4 minutes after falling, a fext gains fast healing 1. To be completely destroyed, a fext must be reduced to 0 hit points by a glass or obsidian weapon or, once a fext is rendered unconscious, its head must be severed and anointed with holy water. Once destroyed, a fext dissolves into fine ash.&lt;/h5&gt;&lt;/div&gt;&lt;br&gt;&lt;div&gt;&lt;h4&gt;&lt;p&gt;&lt;p&gt;Any good general forbids mention of fexts among his ranks, but such strictures do little to prevent soldiers from whispering tales of undying officers leading enemy units. These supernatural officers-often the targets of dozens of strikes and attempted assassinations over the course of their careers-never seem to fall to these attempts, and when they do, they return for the next clash unfazed. Soldiers whisper that these undead officers are only vulnerable to glass arrows, glass bullets, or glass daggers. Tales of fexts, usually dismissed as camp folktales derived from soldiers' frustration at failed campaigns and lost battles, are most frighteningly true-a truth living officers keep from the normal rank and file, for it takes a truly strong leader to send his soldiers against an unkillable foe.  Fexts are relatively new on the face of Golarion. The Whispering Way is said to be behind the existence of these powerful creatures, which not only possess skills at warfare and widespread destruction, but also excel at the subterfuge and guile necessary to pass themselves off as normal, living humanoids. While these abominations often serve corrupt monarchs or power-hungry and desperate tyrants, some fexts infiltrate good armies and act as horrible warlords, defying their nation's ideals. These fexts use politics and miscommunication to distort the truth of their battlefield atrocities.  Though a fext normally acts as a commander on the battlefield, when engaged in combat, a fext favors its martial prowess, intermingling quick strikes and deadly blows with disruptive curses and its energy drain ability. Many fexts enjoy cruel and humiliating alternatives for their curses instead of simply reducing ability scores or the effectiveness of attack rolls-they may choose abstract effects such as having the target's commander view him as an enemy or making the target of the curse appear loathsome to fellow soldiers in order to break ranks. In war zones, fexts never spare a kill, being eager to use their &lt;i&gt;death knell&lt;/i&gt; spell-like ability. Also, as they wade through scorched battlefields, they frequently use their &lt;i&gt;speak with dead&lt;/i&gt; spell-like ability to discern information about rival armies.  &lt;b&gt;&lt;/p&gt;&lt;p&gt;Ecology&lt;/b&gt;&lt;/p&gt;&lt;p&gt;  Strange rituals doom a child to becoming a fext, ensuring its twisted immortality. Usually male and usually human, the child is destined from birth to die young, but will shine in undeath as a great military leader. Wicked rites corrupt the child while it's still in its mother's womb, infusing it with a power that burns brightly during its development, only to dim upon reaching adulthood into a spiral of blackness followed by an immediate descent into undeath.  Creating a fext requires a caster of at least 15th level who must subject an expectant mother to weekly treatments throughout her pregnancy, consisting of an array of charms, herbs, oils, pastes, and powders. After the child is born, a portion of the preserved placenta must be carried or kept near the fext throughout its childhood, usually disguised as a charm, stuffed into a doll, or worked into a favored toy or memento. Born a strong and healthy child, the fext leads a mostly typical life for a child of its parentage, region, and status, maintaining a keen intellect and hearty physique. These boons in its youth all but guarantee it a powerful place in society, especially in the field of battle. A young fext finds itself enamored with warfare of any kind and usually studies weaponry, fighting styles, and historical battles with a voracious appetite. Some fexts grow up knowing their destiny-or learn of it along the way-and choose to dedicate their lives to preparing for some dark purpose. Upon reaching adulthood, a fext falls ill. With fever rising and a head full of hallucinations, the fext lies comatose for a week. During this time, the creature slowly passes from mortality, its soul hanging suspended between worlds, then crumbling into undeath. The transition from life to undeath yields great benefits to a fext, though some experience shocking revelations during the transformation.  Like vampires, fexts decay at a slower rate than most undead, allowing the creatures to feign normal life for at least a decade. During this time, their skin slowly grows pallid and the odor of death increasingly haunts them. As fexts begin to degrade, the creatures employ mundane disguises and use restorative spells to maintain their physical bodies' previous appearance.  Maintaining their image, fexts generally keep to their expected behavior and use their given names until disguise becomes too difficult. At that point, they often choose a name from the Necril tongue, granted in a vision during their transformation to undeath.  &lt;b&gt;&lt;/p&gt;&lt;p&gt;Habitat &amp; Society&lt;/b&gt;&lt;/p&gt;&lt;p&gt;  Fexts have no choice as to where they grow up, but in adolescence and young adulthood, before the transformation takes place, they find themselves drawn to areas of conflict and war. In fact, regions of political turmoil and constant battles are breeding grounds for fexts-the ritual that creates these creatures is performed almost exclusively in war-torn countries for two reasons. First, it ensures the youth grows up knowing the ravages of war, allowing the fext to learn the reality of death early on, just as a child in a more idyllic setting might learn to play make-believe. Second, it places the youth in a position to become a great leader and a strong warrior who strives to lead forces in battle.  The ritual for creating a fext is nearly as variable as the path to lichdom, and must be customized for each potential child who is to carry the honor. Some parents are aware of the path their unborn child is destined to walk, but others are manipulated into allowing these foul rites. They remain unaware of what the procedure will do to their child, and being told it will protect the child and make it stronger. Subjects for this transformation are usually children of nobles or families renowned for a lineage of strong soldiers. When those driven to create a fext discover an ideal mother is with child, they pose as midwives or doctors, and work the rites into their regular care, explaining the tinctures and herbs away as beneficial supplements for the mother and child.&lt;/p&gt;&lt;/h4&gt;&lt;/div&gt;</t>
  </si>
  <si>
    <t>Trench Mist</t>
  </si>
  <si>
    <t>darkvision 60 ft., lifesense; Perception +25</t>
  </si>
  <si>
    <t>12, touch 12, flat-footed 6</t>
  </si>
  <si>
    <t>(+5 Dex, +1 dodge, -4 size)</t>
  </si>
  <si>
    <t>amorphous, negative energy affinity</t>
  </si>
  <si>
    <t>acid, electricity, sonic</t>
  </si>
  <si>
    <t>0 ft., fly 40 ft. (perfect)</t>
  </si>
  <si>
    <t>touch +7 (4d6 acid plus 4d6 negative energy)</t>
  </si>
  <si>
    <t>create trench zombie, engulfing mists</t>
  </si>
  <si>
    <t>Str -, Dex 20, Con 16, Int 7, Wis 13, Cha 10</t>
  </si>
  <si>
    <t>Ability Focus (engulfing mists), Combat Reflexes, Dodge, Flyby Attack, Improved Initiative, Mobility, Skill Focus (Perception), Weapon Finesse</t>
  </si>
  <si>
    <t>Fly +25, Perception +25</t>
  </si>
  <si>
    <t>Russian (can't speak); telepathy 30 ft.</t>
  </si>
  <si>
    <t>gaseous, trench zombie symbiosis</t>
  </si>
  <si>
    <t>solitary, pair, or horror (3-5)</t>
  </si>
  <si>
    <t>A noxious mustard-colored vapor hangs low over the battlefield, concealing the sickening forms of dead soldiers who walk once more among the living. Its heavy fumes shift and swirl as if alive.</t>
  </si>
  <si>
    <t>Create Trench Zombie (Su) A trench mist can animate any corporeal creature slain while engulfed within its form. The victim rises as a trench zombie (see facing page) in 1d4 rounds and is under the control of the trench mist that created it. A trench zombie becomes free-willed if it is separated from its parent trench mist. A trench mist can animate a number of trench zombies whose Hit Dice total does not exceed more than twice its own Hit Dice.  Engulfing Mists (Ex) A trench mist can engulf foes (see the engulf special ability on page 296 of Pathfinder RPG Bestiary 2). A creature engulfed by a trench mist does not gain the pinned condition and may move normally-such a creature is not in danger of suffocating, but as long as it begins its turn engulfed, it automatically takes 4d6 points of acid damage and 4d6 points of negative energy damage. A trench mist's vapors obscure all sight, including darkvision, beyond 5 feet. Creatures 5 feet away have concealment (attacks have a 20% miss chance). Creatures farther away have total concealment (50% miss chance, and the attacker can't use sight to locate targets). The save DC to avoid the engulfing mists is Constitution-based.  Gaseous (Ex) A trench mist has a body composed of foul, mustard-colored vapors. This form grants the amorphous defensive ability and allows it to pass through small holes or narrow openings, even mere cracks, with no reduction to its speed, but it cannot enter water or other liquids. A trench mist doesn't have a Strength score. It can't manipulate or wear objects, and it is treated as a creature three size categories smaller than its actual size (Medium for most trench mists) for the purposes of how wind affects it.  Trench Zombie Symbiosis (Su) Because of its symbiotic relationship with the trench zombies it creates, a trench mist shares senses with its animated creatures when they are engulfed within its form, granting them lifesense and making them immune to the concealment the trench mist grants to creatures within and outside of its foggy form.</t>
  </si>
  <si>
    <t>Trench mists are created anywhere that deadly gas attacks are used for the wholesale slaughter of troops, whether attacks of a mundane poisonous nature, or from the magical effects of spells such as acid fog. Under mysterious circumstances likely born of the horrors of war and the final throes of young soldiers dying before their time, these mists linger over the battlefield, absorbing the departing souls of the slain. This commingling of loosed life energy and strange chemicals grants the miasma a sly, malevolent sentience. Once so born, the trench mist then seeks only to impart misery and share its singular fate with those fortunate enough to have escaped the poisonous attacks that birthed the creature in the first place. As it preys upon the living it absorbs the aff licted into its growing horde of shambling servants. Victims of its acidic mist rise as hateful zombies under the creature's control, and a trench mist that gains a horde of zombies is a dangerous foe indeed. On battlefields where trench mists are known to have arisen, wise commanders arrange cease-fires during which both sides abandon the site, lest their troops succumb to the horrifying fate of their comrades.  Part of the trench mist's self-awareness comes from the symbiotic trench zombies it gains as it slaughters its victims, as the zombies under the mist's control retain the abilities they had in life as well as some snippets of their former memories, which all feed into the collective consciousness of the trench mist. This allows the mist to learn and adapt, granting it a relatively keen intelligence compared to other similar creatures, and allowing it to make canny combat decisions and cleverly manipulate its surroundings.  Trench mists wander battlefields looking for prey so they can add more shambling zombies to their collective hordes. Occasionally they might even enter inhabited areas to seek out fresh ammunition and armaments for those of their symbiotic undead who may have exhausted their weaponry. When bereft of such foul company, trench mists often persist for years after the tides of war have receded, settling into the soil and slumbering until fresh prey arises. The lifespan of trench mists is unknown, though through this sort of hibernation they very well may be immortal, reemerging without warning at the scenes of ancient battles centuries after they have taken place, whether turned up by an unsuspecting farmer's plow or war waged anew.</t>
  </si>
  <si>
    <t>&lt;link rel="stylesheet"href="PF.css"&gt;&lt;div&gt;&lt;h2&gt;Trench Mist&lt;/h2&gt;&lt;h3&gt;&lt;i&gt;A noxious mustard-colored vapor hangs low over the battlefield, concealing the sickening forms of dead soldiers who walk once more among the living. Its heavy fumes shift and swirl as if alive.&lt;/i&gt;&lt;/h3&gt;&lt;br&gt;&lt;/div&gt;&lt;div class="heading"&gt;&lt;p class="alignleft"&gt;Trench Mist&lt;/p&gt;&lt;p class="alignright"&gt;CR 10&lt;/p&gt;&lt;div style="clear: both;"&gt;&lt;/div&gt;&lt;/div&gt;&lt;div&gt;&lt;h5&gt;&lt;b&gt;XP &lt;/b&gt;9,600&lt;/h5&gt;&lt;h5&gt;NE Gargantuan aberration (air)&lt;/h5&gt;&lt;h5&gt;&lt;b&gt;Init &lt;/b&gt;+9; &lt;b&gt;Senses &lt;/b&gt;darkvision 60 ft., lifesense; Perception +25&lt;/h5&gt;&lt;/div&gt;&lt;hr/&gt;&lt;div&gt;&lt;h5&gt;&lt;b&gt;DEFENSE&lt;/b&gt;&lt;/h5&gt;&lt;/div&gt;&lt;hr/&gt;&lt;div&gt;&lt;h5&gt;&lt;b&gt;AC &lt;/b&gt;12, touch 12, flat-footed 6 (+5 Dex, +1 dodge, -4 size)&lt;/h5&gt;&lt;h5&gt;&lt;b&gt;hp &lt;/b&gt;112 (15d8+45); fast healing 5&lt;/h5&gt;&lt;h5&gt;&lt;b&gt;Fort &lt;/b&gt;+8, &lt;b&gt;Ref &lt;/b&gt;+10, &lt;b&gt;Will &lt;/b&gt;+10&lt;/h5&gt;&lt;h5&gt;&lt;b&gt;Defensive Abilities &lt;/b&gt;amorphous, negative energy affinity; &lt;b&gt;DR &lt;/b&gt;10/magic; &lt;b&gt;Immune &lt;/b&gt;acid, electricity, sonic&lt;/h5&gt;&lt;/div&gt;&lt;hr/&gt;&lt;div&gt;&lt;h5&gt;&lt;b&gt;OFFENSE&lt;/b&gt;&lt;/h5&gt;&lt;/div&gt;&lt;hr/&gt;&lt;div&gt;&lt;h5&gt;&lt;b&gt;Spd &lt;/b&gt;0 ft., fly 40 ft. (perfect)&lt;/h5&gt;&lt;h5&gt;&lt;b&gt;Melee &lt;/b&gt;touch +7 (4d6 acid plus 4d6 negative energy)&lt;/h5&gt;&lt;h5&gt;&lt;b&gt;Space &lt;/b&gt;20 ft.; &lt;b&gt;Reach &lt;/b&gt;10 ft.&lt;/h5&gt;&lt;h5&gt;&lt;b&gt;Special Attacks &lt;/b&gt;create trench zombie, engulfing mists&lt;/h5&gt;&lt;/div&gt;&lt;hr/&gt;&lt;div&gt;&lt;h5&gt;&lt;b&gt;STATISTICS&lt;/b&gt;&lt;/h5&gt;&lt;/div&gt;&lt;hr/&gt;&lt;div&gt;&lt;h5&gt;&lt;b&gt;Str &lt;/b&gt;-, &lt;b&gt;Dex &lt;/b&gt;20, &lt;b&gt;Con &lt;/b&gt;16, &lt;b&gt;Int &lt;/b&gt; 7, &lt;b&gt;Wis &lt;/b&gt;13, &lt;b&gt;Cha &lt;/b&gt;10&lt;/h5&gt;&lt;h5&gt;&lt;b&gt;Base Atk &lt;/b&gt;+11; &lt;b&gt;CMB &lt;/b&gt;+15; &lt;b&gt;CMD &lt;/b&gt;31 (can't be tripped)&lt;/h5&gt;&lt;h5&gt;&lt;b&gt;Feats &lt;/b&gt;Ability Focus (engulfing mists), Combat Reflexes, Dodge, Flyby Attack, Improved Initiative, Mobility, Skill Focus (Perception), Weapon Finesse&lt;/h5&gt;&lt;h5&gt;&lt;b&gt;Skills &lt;/b&gt;Fly +25, Perception +25&lt;/h5&gt;&lt;h5&gt;&lt;b&gt;Languages &lt;/b&gt;Russian (can't speak); telepathy 30 ft.&lt;/h5&gt;&lt;h5&gt;&lt;b&gt;SQ &lt;/b&gt;gaseous, trench zombie symbiosis&lt;/h5&gt;&lt;/div&gt;&lt;hr/&gt;&lt;div&gt;&lt;h5&gt;&lt;b&gt;ECOLOGY&lt;/b&gt;&lt;/h5&gt;&lt;/div&gt;&lt;hr/&gt;&lt;div&gt;&lt;h5&gt;&lt;b&gt;Environment &lt;/b&gt; any&lt;/h5&gt;&lt;h5&gt;&lt;b&gt;Organization &lt;/b&gt;solitary, pair, or horror (3-5)&lt;/h5&gt;&lt;h5&gt;&lt;b&gt;Treasure &lt;/b&gt;none&lt;/h5&gt;&lt;/div&gt;&lt;hr/&gt;&lt;div&gt;&lt;h5&gt;&lt;b&gt;SPECIAL ABILITIES&lt;/b&gt;&lt;/h5&gt;&lt;/div&gt;&lt;hr/&gt;&lt;div&gt;&lt;/h5&gt;&lt;h5&gt;&lt;b&gt;Create Trench Zombie (Su)&lt;/b&gt; A trench mist can animate any corporeal creature slain while engulfed within its form. The victim rises as a trench zombie (see facing page) in 1d4 rounds and is under the control of the trench mist that created it. A trench zombie becomes free-willed if it is separated from its parent trench mist. A trench mist can animate a number of trench zombies whose Hit Dice total does not exceed more than twice its own Hit Dice.  &lt;/h5&gt;&lt;h5&gt;&lt;b&gt;Engulfing Mists (Ex)&lt;/b&gt; A trench mist can engulf foes (see the engulf special ability on page 296 of &lt;i&gt;Pathfinder RPG Bestiary&lt;/i&gt; 2). A creature engulfed by a trench mist does not gain the pinned condition and may move normally-such a creature is not in danger of suffocating, but as long as it begins its turn engulfed, it automatically takes 4d6 points of acid damage and 4d6 points of negative energy damage. A trench mist's vapors obscure all sight, including darkvision, beyond 5 feet. Creatures 5 feet away have concealment (attacks have a 20% miss chance). Creatures farther away have total concealment (50% miss chance, and the attacker can't use sight to locate targets). The save DC to avoid the engulfing mists is Constitution-based.  &lt;/h5&gt;&lt;h5&gt;&lt;b&gt;Gaseous (Ex)&lt;/b&gt; A trench mist has a body composed of foul, mustard-colored vapors. This form grants the amorphous defensive ability and allows it to pass through small holes or narrow openings, even mere cracks, with no reduction to its speed, but it cannot enter water or other liquids. A trench mist doesn't have a Strength score. It can't manipulate or wear objects, and it is treated as a creature three size categories smaller than its actual size (Medium for most trench mists) for the purposes of how wind affects it.  &lt;/h5&gt;&lt;h5&gt;&lt;b&gt;Trench Zombie Symbiosis (Su)&lt;/b&gt; Because of its symbiotic relationship with the trench zombies it creates, a trench mist shares senses with its animated creatures when they are engulfed within its form, granting them lifesense and making them immune to the concealment the trench mist grants to creatures within and outside of its foggy form.&lt;/h5&gt;&lt;/div&gt;&lt;br&gt;&lt;div&gt;&lt;h4&gt;&lt;p&gt;&lt;p&gt;Trench mists are created anywhere that deadly gas attacks are used for the wholesale slaughter of troops, whether attacks of a mundane poisonous nature, or from the magical effects of spells such as &lt;i&gt;acid fog&lt;/i&gt;. Under mysterious circumstances likely born of the horrors of war and the final throes of young soldiers dying before their time, these mists linger over the battlefield, absorbing the departing souls of the slain. This commingling of loosed life energy and strange chemicals grants the miasma a sly, malevolent sentience. Once so born, the trench mist then seeks only to impart misery and share its singular fate with those fortunate enough to have escaped the poisonous attacks that birthed the creature in the first place. As it preys upon the living it absorbs the aff licted into its growing horde of shambling servants. Victims of its acidic mist rise as hateful zombies under the creature's control, and a trench mist that gains a horde of zombies is a dangerous foe indeed. On battlefields where trench mists are known to have arisen, wise commanders arrange cease-fires during which both sides abandon the site, lest their troops succumb to the horrifying fate of their comrades.  Part of the trench mist's self-awareness comes from the symbiotic trench zombies it gains as it slaughters its victims, as the zombies under the mist's control retain the abilities they had in life as well as some snippets of their former memories, which all feed into the collective consciousness of the trench mist. This allows the mist to learn and adapt, granting it a relatively keen intelligence compared to other similar creatures, and allowing it to make canny combat decisions and cleverly manipulate its surroundings.  Trench mists wander battlefields looking for prey so they can add more shambling zombies to their collective hordes. Occasionally they might even enter inhabited areas to seek out fresh ammunition and armaments for those of their symbiotic undead who may have exhausted their weaponry. When bereft of such foul company, trench mists often persist for years after the tides of war have receded, settling into the soil and slumbering until fresh prey arises. The lifespan of trench mists is unknown, though through this sort of hibernation they very well may be immortal, reemerging without warning at the scenes of ancient battles centuries after they have taken place, whether turned up by an unsuspecting farmer's plow or war waged anew.&lt;/p&gt;&lt;/h4&gt;&lt;/div&gt;</t>
  </si>
  <si>
    <t>Trench Zombie</t>
  </si>
  <si>
    <t>fighter (trench fighter) 6</t>
  </si>
  <si>
    <t>see page 67</t>
  </si>
  <si>
    <t>(augmented human, human)</t>
  </si>
  <si>
    <t>(6d10++6)</t>
  </si>
  <si>
    <t>bravery +2 channel resistance +4</t>
  </si>
  <si>
    <t>5/ magic and slashing</t>
  </si>
  <si>
    <t>socket bayonet +9/+4 (1d6+3) or   slam +9 (1d6+4)</t>
  </si>
  <si>
    <t>Mosin-Nagant M1891 rifle +12/+7 (1d10+6/x4) or   M1914 concussion grenade +10 (3d6)</t>
  </si>
  <si>
    <t>trench warfare (rifle), weapon training (firearms +1)</t>
  </si>
  <si>
    <t>Str 17, Dex 18, Con -, Int 10, Wis 12, Cha 8</t>
  </si>
  <si>
    <t>Deadly Aim, Dodge, Improved InitiativeB, Point-Blank Shot, Precise Shot, Rapid Shot, Toughness, Weapon Focus (rifle), Weapon Specialization (rifle)</t>
  </si>
  <si>
    <t>Climb +15, Craft (firearms) +4, Knowledge (engineering) +4, Perception +7, Profession (soldier) +5, Ride +8, Stealth +10, Survival +5</t>
  </si>
  <si>
    <t>Russian</t>
  </si>
  <si>
    <t>symbiote</t>
  </si>
  <si>
    <t>You see a rotting creature leaking sulfurous fumes from beneath its acid-burned, peeling skin, and bristling with the armaments it possessed in its horrifying death.</t>
  </si>
  <si>
    <t>Trench Warfare (Ex)  Starting at 3rd level, a trench fighter can select one specific type of firearm (such as a machine gun, revolver, or rif le). He gains a bonus equal to his Dexterity modifier on damage rolls when firing that type of firearm. Every 4 levels thereafter (7th, 11th, and 15th), the trench fighter picks up another type of firearm, gaining these bonuses for those types as well. Furthermore, when behind partial, normal, or improved cover, a trench fighter gains an additional +2 AC bonus from the cover. This ability replaces armor training 1, 2, 3, and 4.   Symbiote (Ex) A unique relationship with trench mists grants trench zombies immunity to acid. In addition, when a trench zombie reaches 0 hit points and is destroyed, the mustard-colored mist that animates the creature bursts violently from its damaged form. All creatures adjacent to the trench zombie are exposed to the toxic gas and take 4d6 points of acid damage. If the trench zombie is enveloped within the fog of its parent trench mist when this death burst occurs, the mist's fast healing ability increases by 1 for a number of rounds equal to the Hit Dice of the destroyed trench zombie. The effects of the deaths of multiple symbiotic trench zombies stack.</t>
  </si>
  <si>
    <t>A trench zombie is a rotting creature leaking sulfurous fumes from beneath its acid-burned, peeling skin, and bristling with the armaments it possessed in its horrifying death. Retaining many of the memories and skills it possessed in life, a trench zombie contributes its intelligence into a sort of hive mind for the trench mist that originally spawned it, creating a true symbiosis between the two-a gift the trench zombie repays upon its destruction, when the horrific fumes that granted it unlife go back to the trench mist that birthed it. Trench zombies are foul and vengeful, and are canny enough to lurk within the nurturing embrace of their mother mist, which provides them concealment without impairing their senses. Those seeking trench zombies' destruction typically must enter the engulfing body of a trench mist if they are to ward off the zombies' ranged attacks. Trench zombies are created using the juju zombie template (Bestiary 2 291), but they lose the juju zombie's immunity to magic missile, which is replaced by immunity to acid. Trench zombies also gain the following special ability Symbiote (Ex).</t>
  </si>
  <si>
    <t>&lt;link rel="stylesheet"href="PF.css"&gt;&lt;div&gt;&lt;h2&gt;Trench Zombie&lt;/h2&gt;&lt;h3&gt;&lt;i&gt;You see a rotting creature leaking sulfurous fumes from beneath its acid-burned, peeling skin, and bristling with the armaments it possessed in its horrifying death.&lt;/i&gt;&lt;/h3&gt;&lt;br&gt;&lt;/div&gt;&lt;div class="heading"&gt;&lt;p class="alignleft"&gt;Trench Zombie&lt;/p&gt;&lt;p class="alignright"&gt;CR 6&lt;/p&gt;&lt;div style="clear: both;"&gt;&lt;/div&gt;&lt;/div&gt;&lt;div&gt;&lt;h5&gt;&lt;b&gt;XP &lt;/b&gt;2,400&lt;/h5&gt;&lt;h5&gt;Human fighter (trench fighter) 6 (see page 67)&lt;/h5&gt;&lt;h5&gt;LN Medium undead (augmented human, human)&lt;/h5&gt;&lt;h5&gt;&lt;b&gt;Init &lt;/b&gt;+8; &lt;b&gt;Senses &lt;/b&gt;darkvision 60 ft.; Perception +7&lt;/h5&gt;&lt;/div&gt;&lt;hr/&gt;&lt;div&gt;&lt;h5&gt;&lt;b&gt;DEFENSE&lt;/b&gt;&lt;/h5&gt;&lt;/div&gt;&lt;hr/&gt;&lt;div&gt;&lt;h5&gt;&lt;b&gt;AC &lt;/b&gt;18, touch 15, flat-footed 13 (+4 Dex, +1 dodge, +3 natural)&lt;/h5&gt;&lt;h5&gt;&lt;b&gt;hp &lt;/b&gt;43 (6d10++6)&lt;/h5&gt;&lt;h5&gt;&lt;b&gt;Fort &lt;/b&gt;+4, &lt;b&gt;Ref &lt;/b&gt;+6, &lt;b&gt;Will &lt;/b&gt;+3 (+2 vs. fear)&lt;/h5&gt;&lt;h5&gt;&lt;b&gt;Defensive Abilities &lt;/b&gt;bravery +2 channel resistance +4; &lt;b&gt;DR &lt;/b&gt;5/ magic and slashing; &lt;b&gt;Immune &lt;/b&gt;acid, cold, electricity, undead traits; &lt;b&gt;Resist &lt;/b&gt;fire 10&lt;/h5&gt;&lt;/div&gt;&lt;hr/&gt;&lt;div&gt;&lt;h5&gt;&lt;b&gt;OFFENSE&lt;/b&gt;&lt;/h5&gt;&lt;/div&gt;&lt;hr/&gt;&lt;div&gt;&lt;h5&gt;&lt;b&gt;Spd &lt;/b&gt;30 ft.&lt;/h5&gt;&lt;h5&gt;&lt;b&gt;Melee &lt;/b&gt;socket bayonet +9/+4 (1d6+3) or &lt;/br&gt;  slam +9 (1d6+4)&lt;/h5&gt;&lt;h5&gt;&lt;b&gt;Ranged &lt;/b&gt;Mosin-Nagant M1891 rifle +12/+7 (1d10+6/x4) or &lt;/br&gt;  M1914 concussion grenade +10 (3d6)&lt;/h5&gt;&lt;h5&gt;&lt;b&gt;Space &lt;/b&gt;5 ft.; &lt;b&gt;Reach &lt;/b&gt;5 ft.&lt;/h5&gt;&lt;h5&gt;&lt;b&gt;Special Attacks &lt;/b&gt;trench warfare (rifle), weapon training (firearms +1)&lt;/h5&gt;&lt;/div&gt;&lt;hr/&gt;&lt;div&gt;&lt;h5&gt;&lt;b&gt;STATISTICS&lt;/b&gt;&lt;/h5&gt;&lt;/div&gt;&lt;hr/&gt;&lt;div&gt;&lt;h5&gt;&lt;b&gt;Str &lt;/b&gt;17, &lt;b&gt;Dex &lt;/b&gt;18, &lt;b&gt;Con &lt;/b&gt;-, &lt;b&gt;Int &lt;/b&gt; 10, &lt;b&gt;Wis &lt;/b&gt;12, &lt;b&gt;Cha &lt;/b&gt;8&lt;/h5&gt;&lt;h5&gt;&lt;b&gt;Base Atk &lt;/b&gt;+6; &lt;b&gt;CMB &lt;/b&gt;+9; &lt;b&gt;CMD &lt;/b&gt;24&lt;/h5&gt;&lt;h5&gt;&lt;b&gt;Feats &lt;/b&gt;Deadly Aim, Dodge, Improved Initiative&lt;sup&gt;B&lt;/sup&gt;, Point-Blank Shot, Precise Shot, Rapid Shot, Toughness, Weapon Focus (rifle), Weapon Specialization (rifle)&lt;/h5&gt;&lt;h5&gt;&lt;b&gt;Skills &lt;/b&gt;Climb +15, Craft (firearms) +4, Knowledge (engineering) +4, Perception +7, Profession (soldier) +5, Ride +8, Stealth +10, Survival +5; &lt;b&gt;Racial Modifiers &lt;/b&gt;+8 Climb&lt;/h5&gt;&lt;h5&gt;&lt;b&gt;Languages &lt;/b&gt;Russian&lt;/h5&gt;&lt;h5&gt;&lt;b&gt;SQ &lt;/b&gt;symbiote&lt;/h5&gt;&lt;h5&gt;&lt;b&gt;Gear &lt;/b&gt;M1914 concussion grenades (2, see page 66); Other Gear Mosin-Nagant M1891 rifle (see page 65) with 20 metal cartridges, socket bayonet (see page 67), gas mask (see page 67)&lt;/h5&gt;&lt;/div&gt;&lt;hr/&gt;&lt;div&gt;&lt;h5&gt;&lt;b&gt;ECOLOGY&lt;/b&gt;&lt;/h5&gt;&lt;/div&gt;&lt;hr/&gt;&lt;div&gt;&lt;h5&gt;&lt;b&gt;Environment &lt;/b&gt; any&lt;/h5&gt;&lt;h5&gt;&lt;b&gt;Organization &lt;/b&gt;solitary, pair, or horror (3-5)&lt;/h5&gt;&lt;h5&gt;&lt;b&gt;Treasure &lt;/b&gt;none&lt;/h5&gt;&lt;/div&gt;&lt;hr/&gt;&lt;div&gt;&lt;h5&gt;&lt;b&gt;SPECIAL ABILITIES&lt;/b&gt;&lt;/h5&gt;&lt;/div&gt;&lt;hr/&gt;&lt;div&gt;&lt;/h5&gt;&lt;h5&gt;&lt;b&gt;Trench Warfare (Ex)&lt;/b&gt;  Starting at 3rd level, a trench fighter can select one specific type of firearm (such as a machine gun, revolver, or rif le). He gains a bonus equal to his Dexterity modifier on damage rolls when firing that type of firearm. Every 4 levels thereafter (7th, 11th, and 15th), the trench fighter picks up another type of firearm, gaining these bonuses for those types as well. Furthermore, when behind partial, normal, or improved cover, a trench fighter gains an additional +2 AC bonus from the cover. This ability replaces armor training 1, 2, 3, and 4.   &lt;/h5&gt;&lt;h5&gt;&lt;b&gt;Symbiote (Ex)&lt;/b&gt; A unique relationship with trench mists grants trench zombies immunity to acid. In addition, when a trench zombie reaches 0 hit points and is destroyed, the mustard-colored mist that animates the creature bursts violently from its damaged form. All creatures adjacent to the trench zombie are exposed to the toxic gas and take 4d6 points of acid damage. If the trench zombie is enveloped within the fog of its parent trench mist when this death burst occurs, the mist's fast healing ability increases by 1 for a number of rounds equal to the Hit Dice of the destroyed trench zombie. The effects of the deaths of multiple symbiotic trench zombies stack.&lt;/h5&gt;&lt;/div&gt;&lt;br&gt;&lt;div&gt;&lt;h4&gt;&lt;p&gt;&lt;p&gt;A trench zombie is a rotting creature leaking sulfurous fumes from beneath its acid-burned, peeling skin, and bristling with the armaments it possessed in its horrifying death. Retaining many of the memories and skills it possessed in life, a trench zombie contributes its intelligence into a sort of hive mind for the trench mist that originally spawned it, creating a true symbiosis between the two-a gift the trench zombie repays upon its destruction, when the horrific fumes that granted it unlife go back to the trench mist that birthed it. Trench zombies are foul and vengeful, and are canny enough to lurk within the nurturing embrace of their mother mist, which provides them concealment without impairing their senses. Those seeking trench zombies' destruction typically must enter the engulfing body of a trench mist if they are to ward off the zombies' ranged attacks. Trench zombies are created using the juju zombie template (&lt;i&gt;Bestiary 2&lt;/i&gt; 291), but they lose the juju zombie's immunity to &lt;i&gt;magic missile&lt;/i&gt;, which is replaced by immunity to acid. Trench zombies also gain the following special ability Symbiote (Ex).&lt;/p&gt;&lt;/h4&gt;&lt;/div&gt;</t>
  </si>
  <si>
    <t>M1914 concussion grenades (2, see page 66); Other Gear Mosin-Nagant M1891 rifle (see page 65) with 20 metal cartridges, socket bayonet (see page 67), gas mask (see page 67)</t>
  </si>
  <si>
    <t>trench fighter</t>
  </si>
  <si>
    <t>Great Wyrm Umbral Dragon</t>
  </si>
  <si>
    <t>frightful presence (360 ft., DC 32)</t>
  </si>
  <si>
    <t>(29d12+232)</t>
  </si>
  <si>
    <t>Fort +24, Ref +14, Will +24</t>
  </si>
  <si>
    <t>cold, death effects, negative energy, paralysis, sleep</t>
  </si>
  <si>
    <t>bite +35 (4d8+21/19-20 plus energy drain), 2 claws +35 (4d6+14/19-20 plus energy drain), tail slap +33 (4d6+21) and 2 wings +33 (2d8+7)</t>
  </si>
  <si>
    <t>breath weapon (70-ft. cone, 24d8 neg. energy, DC 32), create shadows, crush (4d8+21, DC 32), energy drain (1 level, DC 32), shadow breath (12 Str), tail sweep (2d8+19, DC 32)</t>
  </si>
  <si>
    <t>Spell-Like Abilities (CL 29th; concentration +37) At will-darkness, project image (DC 25), shadow walk, vampiric touch 3/day-finger of death (DC 25), shades(DC 27)</t>
  </si>
  <si>
    <t>Spells Known (CL 19th; concentration +27) 9th (4/day)-suffocation, mass (DC 27), wish 8th (7/day)-horrid wilting (DC 26), screen, trap the soul(DC 26) 7th (7/day)-destruction (DC 25), limited wish, waves of exhaustion 6th (7/day)-harm (DC 24), mislead, veil(DC 24) 5th (7/day)-greater command (DC 23), slay living (DC 23), teleport, unhallow 4th (7/day)-enervation, inflict critical wounds (DC 22), phantasmal killer (DC 22), unholy blight(DC 22) 3rd (7/day)-dispel magic, haste, inflict serious wounds (DC 21), lightning bolt(DC 21) 2nd (7/day)-alter self, blur, command undead (DC 20), invisibility, web(DC 20) 1st (7/day)-inflict light wounds (DC 19), grease (DC 19), magic missile, reduce person (DC 19), shield 0 (at will)-acid splash, bleed (DC 18), detect magic, detect poison, disrupt undead (DC 18), ghost sound, mage hand, ray of frost, read magic</t>
  </si>
  <si>
    <t>Str 39, Dex 6, Con 27, Int 26, Wis 27, Cha 26</t>
  </si>
  <si>
    <t>59 (63 vs trip)</t>
  </si>
  <si>
    <t>Bleeding Critical, Blinding Critical, Critical Focus, Flyby Attack, Greater Vital Strike, Hover, Improved Critical (bite), Improved Critical (claws), Improved Initiative, Improved Vital Strike, Multiattack, Power Attack, Skill Focus (Stealth), Snatch, Vital Strike</t>
  </si>
  <si>
    <t>Appraise +40, Bluff +40, Diplomacy +40, Fly +14, Knowledge (arcana) +40, Knowledge (history) +40, Knowledge (local) +40, Knowledge (planes) +40, Knowledge (religion) +40, Perception +40, Sense Motive +40, Spellcraft +40, Stealth +20, Survival +40</t>
  </si>
  <si>
    <t>Abyssal, Common, Draconic, Undercommon, 5 more</t>
  </si>
  <si>
    <t>Breath Weapon (Su)Although it deals negative energy damage, an umbral dragon's breath weapon does not heal undead creatures. Create Shadows (Su)Any creature slain by an ancient or older umbral dragon rises as a shadow (if 8 HD or less) or greater shadow (if above 8 HD) under the umbral dragon's control 1d4 rounds later. Energy Drain (Su)A great wyrm umbral dragon deals 1 negative level with each successful bite or claw attack (1 level, DC 32). Ghost Bane (Su)A young or older umbral dragon's physical attacks deal damage to incorporeal creatures normally. Shadow Breath (Su)Three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Umbral Scion (Ex)Umbral dragons have negative energy affinity and are immune to energy drain and death effects.</t>
  </si>
  <si>
    <t>&lt;link rel="stylesheet"href="PF.css"&gt;&lt;div&gt;&lt;h2&gt;Primal Dragon, Umbral&lt;/h2&gt;&lt;h3&gt;&lt;i&gt;This sleek, dark dragon moves with a disturbing, serpentine grace, its eyes glowing as if lit from within by crimson embers.&lt;/i&gt;&lt;/h3&gt;&lt;br&gt;&lt;/div&gt;&lt;div class="heading"&gt;&lt;p class="alignleft"&gt;Great Wyrm Umbral Dragon&lt;/p&gt;&lt;p class="alignright"&gt;CR 22&lt;/p&gt;&lt;div style="clear: both;"&gt;&lt;/div&gt;&lt;/div&gt;&lt;div&gt;&lt;h5&gt;&lt;b&gt;XP &lt;/b&gt;614,400&lt;/h5&gt;&lt;h5&gt;CE Colossal dragon (extraplanar)&lt;/h5&gt;&lt;h5&gt;&lt;b&gt;Init &lt;/b&gt;+2; &lt;b&gt;Senses &lt;/b&gt;dragon senses; Perception +40&lt;/h5&gt;&lt;h5&gt;&lt;b&gt;Aura &lt;/b&gt;frightful presence (360 ft., DC 32)&lt;/h5&gt;&lt;/div&gt;&lt;hr/&gt;&lt;div&gt;&lt;h5&gt;&lt;b&gt;DEFENSE&lt;/b&gt;&lt;/h5&gt;&lt;/div&gt;&lt;hr/&gt;&lt;div&gt;&lt;h5&gt;&lt;b&gt;AC &lt;/b&gt;39, touch 0, flat-footed 39 (-2 Dex, +39 natural, -8 size)&lt;/h5&gt;&lt;h5&gt;&lt;b&gt;hp &lt;/b&gt;420 (29d12+232)&lt;/h5&gt;&lt;h5&gt;&lt;b&gt;Fort &lt;/b&gt;+24, &lt;b&gt;Ref &lt;/b&gt;+14, &lt;b&gt;Will &lt;/b&gt;+24&lt;/h5&gt;&lt;h5&gt;&lt;b&gt;DR &lt;/b&gt;20/magic; &lt;b&gt;Immune &lt;/b&gt;cold, death effects, negative energy, paralysis, sleep; &lt;b&gt;SR &lt;/b&gt;33&lt;/h5&gt;&lt;/div&gt;&lt;hr/&gt;&lt;div&gt;&lt;h5&gt;&lt;b&gt;OFFENSE&lt;/b&gt;&lt;/h5&gt;&lt;/div&gt;&lt;hr/&gt;&lt;div&gt;&lt;h5&gt;&lt;b&gt;Spd &lt;/b&gt;40 ft., fly 250 ft. (clumsy)&lt;/h5&gt;&lt;h5&gt;&lt;b&gt;Melee &lt;/b&gt;bite +35 (4d8+21/19-20 plus energy drain), 2 claws +35 (4d6+14/19-20 plus energy drain), tail slap +33 (4d6+21) and 2 wings +33 (2d8+7)&lt;/h5&gt;&lt;h5&gt;&lt;b&gt;Space &lt;/b&gt;5 ft.; &lt;b&gt;Reach &lt;/b&gt;5 ft.&lt;/h5&gt;&lt;h5&gt;&lt;b&gt;Special Attacks &lt;/b&gt;breath weapon (70-ft. cone, 24d8 neg. energy, DC 32), create shadows, crush (4d8+21, DC 32), energy drain (1 level, DC 32), shadow breath (12 Str), tail sweep (2d8+19, DC 32)&lt;/h5&gt;&lt;h5&gt;&lt;b&gt;Spell-Like Abilities&lt;/b&gt; (CL 29th; concentration +37)&lt;/br&gt;At will&amp;mdash;&lt;i&gt;darkness&lt;/i&gt;, &lt;i&gt;project image&lt;/i&gt; (DC 25), &lt;i&gt;shadow walk&lt;/i&gt;, &lt;i&gt;vampiric touch&lt;/i&gt;&lt;/br&gt;3/day&amp;mdash;&lt;i&gt;finger of death&lt;/i&gt; (DC 25), shades(DC 27)&lt;/h5&gt;&lt;/h5&gt;&lt;h5&gt;&lt;b&gt;Spells Known&lt;/b&gt; (CL 19th; concentration +27)&lt;/br&gt;9th (4/day)&amp;mdash;&lt;i&gt;suffocation&lt;/i&gt;, &lt;i&gt;mass&lt;/i&gt; (DC 27), &lt;i&gt;wish&lt;/i&gt;&lt;/br&gt;8th (7/day)&amp;mdash;&lt;i&gt;horrid wilting&lt;/i&gt; (DC 26), &lt;i&gt;screen&lt;/i&gt;, &lt;i&gt;trap the&lt;/i&gt; soul(DC 26)&lt;/br&gt;7th (7/day)&amp;mdash;&lt;i&gt;destruction&lt;/i&gt; (DC 25), limited &lt;i&gt;wish&lt;/i&gt;, &lt;i&gt;waves of exhaustion&lt;/i&gt;&lt;/br&gt;6th (7/day)&amp;mdash;&lt;i&gt;harm&lt;/i&gt; (DC 24), &lt;i&gt;mislead&lt;/i&gt;, veil(DC 24)&lt;/br&gt;5th (7/day)&amp;mdash;&lt;i&gt;greater command&lt;/i&gt; (DC 23), &lt;i&gt;slay living&lt;/i&gt; (DC 23), &lt;i&gt;teleport&lt;/i&gt;, &lt;i&gt;unhallow&lt;/i&gt;&lt;/br&gt;4th (7/day)&amp;mdash;&lt;i&gt;enervation&lt;/i&gt;, &lt;i&gt;inflict critical wounds&lt;/i&gt; (DC 22), &lt;i&gt;phantasmal killer&lt;/i&gt; (DC 22), &lt;i&gt;unholy&lt;/i&gt; blight(DC 22)&lt;/br&gt;3rd (7/day)&amp;mdash;&lt;i&gt;dispel magic&lt;/i&gt;, &lt;i&gt;haste&lt;/i&gt;, &lt;i&gt;inflict serious wounds&lt;/i&gt; (DC 21), &lt;i&gt;lightning&lt;/i&gt; bolt(DC 21)&lt;/br&gt;2nd (7/day)&amp;mdash;&lt;i&gt;alter self&lt;/i&gt;, &lt;i&gt;blur&lt;/i&gt;, &lt;i&gt;command undead&lt;/i&gt; (DC 20), &lt;i&gt;invisibility&lt;/i&gt;, web(DC 20)&lt;/br&gt;1st (7/day)&amp;mdash;&lt;i&gt;inflict light wounds&lt;/i&gt; (DC 19), &lt;i&gt;grease&lt;/i&gt; (DC 19), &lt;i&gt;magic missile&lt;/i&gt;, &lt;i&gt;reduce person&lt;/i&gt; (DC 19), &lt;i&gt;shield&lt;/i&gt;&lt;/br&gt;0 (at will)&amp;mdash;&lt;i&gt;acid splash&lt;/i&gt;, &lt;i&gt;bleed&lt;/i&gt; (DC 18), &lt;i&gt;detect magic&lt;/i&gt;, &lt;i&gt;detect poison&lt;/i&gt;, &lt;i&gt;disrupt undead&lt;/i&gt; (DC 18), &lt;i&gt;ghost sound&lt;/i&gt;, &lt;i&gt;mage hand&lt;/i&gt;, &lt;i&gt;ray of frost&lt;/i&gt;, &lt;i&gt;read magic&lt;/i&gt;&lt;/h5&gt;&lt;/h5&gt;&lt;/div&gt;&lt;hr/&gt;&lt;div&gt;&lt;h5&gt;&lt;b&gt;STATISTICS&lt;/b&gt;&lt;/h5&gt;&lt;/div&gt;&lt;hr/&gt;&lt;div&gt;&lt;h5&gt;&lt;b&gt;Str &lt;/b&gt;39, &lt;b&gt;Dex &lt;/b&gt;6, &lt;b&gt;Con &lt;/b&gt;27, &lt;b&gt;Int &lt;/b&gt; 26, &lt;b&gt;Wis &lt;/b&gt;27, &lt;b&gt;Cha &lt;/b&gt;26&lt;/h5&gt;&lt;h5&gt;&lt;b&gt;Base Atk &lt;/b&gt;+29; &lt;b&gt;CMB &lt;/b&gt;+51; &lt;b&gt;CMD &lt;/b&gt;59 (63 vs trip)&lt;/h5&gt;&lt;h5&gt;&lt;b&gt;Feats &lt;/b&gt;Bleeding Critical, Blinding Critical, Critical Focus, Flyby Attack, Greater Vital Strike, Hover, Improved Critical (bite), Improved Critical (claws), Improved Initiative, Improved Vital Strike, Multiattack, Power Attack, Skill Focus (Stealth), Snatch, Vital Strike&lt;/h5&gt;&lt;h5&gt;&lt;b&gt;Skills &lt;/b&gt;Appraise +40, Bluff +40, Diplomacy +40, Fly +14, Knowledge (arcana) +40, Knowledge (history) +40, Knowledge (local) +40, Knowledge (planes) +40, Knowledge (religion) +40, Perception +40, Sense Motive +40, Spellcraft +40, Stealth +20, Survival +40&lt;/h5&gt;&lt;h5&gt;&lt;b&gt;Languages &lt;/b&gt;Abyssal, Common, Draconic, Undercommon, 5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&lt;/h5&gt;&lt;h5&gt;&lt;b&gt;Umbral Scion (Ex)&lt;/b&gt; Umbral dragons have negative energy affinity and are immune to energy drain and death effects.&lt;/h5&gt;&lt;/div&gt;&lt;br&gt;&lt;div&gt;&lt;h4&gt;&lt;p&gt;&lt;p&gt;Cruel and sadistic, umbral dragons prefer the taste of undead flesh or ghostly ectoplasm, yet never turn down opportunities to consume living flesh.&lt;/p&gt;&lt;/h4&gt;&lt;/div&gt;</t>
  </si>
  <si>
    <t>Great Wyrm Gold Dragon</t>
  </si>
  <si>
    <t>dragon senses; Perception +45</t>
  </si>
  <si>
    <t>fire (10 ft., 2d6 fire), frightful presence (360 ft., DC 33)</t>
  </si>
  <si>
    <t>40, touch 0, flat-footed 40</t>
  </si>
  <si>
    <t>(-2 Dex, +40 natural, -8 size)</t>
  </si>
  <si>
    <t>Fort +26, Ref +15, Will +27</t>
  </si>
  <si>
    <t>60 ft., fly 300 ft. (clumsy), swim 60 ft.</t>
  </si>
  <si>
    <t>bite +38 (4d8+24/19-20), 2 claws +38 (4d6+16/19-20), tail slap +36 (4d6+24/19-20), 2 wings +36 (2d8+8/19-20)</t>
  </si>
  <si>
    <t>breath weapon (70-ft. cone, 24d10 fire, DC 34), crush (4d8+24, DC 34), tail sweep (2d8+24, DC 34), weakening breath</t>
  </si>
  <si>
    <t>Spell-Like Abilities (CL 30th; concentration +38) At will-bless, daylight, detect evil, foresight, geas/quest, sunburst(DC 26)</t>
  </si>
  <si>
    <t>Spells Known (CL 19th; concentration +27) 9th (4/day)-time stop, wish 8th (7/day)-euphoric tranquility (DC 26), greater prying eyes, protection from spells 7th (7/day)-greater teleport, resurrection, vision 6th (7/day)-antimagic field, greater dispel magic, heal 5th (7/day)-dispel evil (DC 23), plane shift, teleport, true seeing 4th (8/day)-divination, restoration, spell immunity, stoneskin 3rd (8/day)-dispel magic, haste, invisibility purge, prayer 2nd (8/day)-aid, cure moderate wounds, lesser restoration, resist energy, silence 1st (8/day)-alarm, divine favor, mage armor, shield, shield of faith 0 (at will)-detect magic, detect poison, light, mage hand, mending, open/close, prestidigitation, read magic, stabilize</t>
  </si>
  <si>
    <t>Str 43, Dex 6, Con 29, Int 26, Wis 27, Cha 26</t>
  </si>
  <si>
    <t>62 (66 vs. trip)</t>
  </si>
  <si>
    <t>Alertness, Critical Focus, Extend Spell, Hover, Improved Critical (bite), Improved Critical (claw), Improved Critical (wing), Improved Critical (tail), Iron Will, Multiattack, Power Attack, Quicken Spell, Stunning Critical, Vital Strike, Wingover</t>
  </si>
  <si>
    <t>Diplomacy +41, Fly +15, Heal +41, Knowledge (arcana) +41, Knowledge (history) +41, Knowledge (local) +41, Knowledge (nobility) +41, Knowledge (planes) +41, Knowledge (religion) +41, Perception +45, Sense Motive +45, Spellcraft +41, Swim +57, Use Magic Device +41</t>
  </si>
  <si>
    <t>Celestial, Common, Draconic, Elven, Halfling, 4 more</t>
  </si>
  <si>
    <t>change shape, detect gems, divine aid, fast flight, luck</t>
  </si>
  <si>
    <t>Change Shape (Su)A very young or older gold dragon can assume any animal or humanoid form three times per day as if using polymorph. Detect Gems (Sp) A young or older gold dragon can detect gems three times per day. This functions as locate object, but can only be used to locate gemstones. Divine Aid (Sp)Once a week, a great wyrm gold dragon can call upon celestial powers for aid. This functions as a miracle. Fast Flight (Ex)A young or older gold dragon is treated as one size category larger when determining his fly speed. Fire Aura (Su)An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Luck (Sp)Once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Weakening Breath (Su)Instead of a cone of fire, a gold dragon can breathe a cone of weakening gas. Creatures within the cone must succeed on a Fortitude save or take 1 point of Strength damage per age category (Will save half).</t>
  </si>
  <si>
    <t>&lt;link rel="stylesheet"href="PF.css"&gt;&lt;div&gt;&lt;h2&gt;Metallic Dragon, Gold&lt;/h2&gt;&lt;h3&gt;&lt;i&gt;Golden scales cover the body of this majestic dragon, and a regal crest of horns arches backward above wise and piercing eyes.&lt;/i&gt;&lt;/h3&gt;&lt;br&gt;&lt;/div&gt;&lt;div class="heading"&gt;&lt;p class="alignleft"&gt;Great Wyrm Gold Dragon&lt;/p&gt;&lt;p class="alignright"&gt;CR 23&lt;/p&gt;&lt;div style="clear: both;"&gt;&lt;/div&gt;&lt;/div&gt;&lt;div&gt;&lt;h5&gt;&lt;b&gt;XP &lt;/b&gt;819,200&lt;/h5&gt;&lt;h5&gt;LG Colossal dragon (fire)&lt;/h5&gt;&lt;h5&gt;&lt;b&gt;Init &lt;/b&gt;-2; &lt;b&gt;Senses &lt;/b&gt;dragon senses; Perception +45&lt;/h5&gt;&lt;h5&gt;&lt;b&gt;Aura &lt;/b&gt;fire (10 ft., 2d6 fire), frightful presence (360 ft., DC 33)&lt;/h5&gt;&lt;/div&gt;&lt;hr/&gt;&lt;div&gt;&lt;h5&gt;&lt;b&gt;DEFENSE&lt;/b&gt;&lt;/h5&gt;&lt;/div&gt;&lt;hr/&gt;&lt;div&gt;&lt;h5&gt;&lt;b&gt;AC &lt;/b&gt;40, touch 0, flat-footed 40 (-2 Dex, +40 natural, -8 size)&lt;/h5&gt;&lt;h5&gt;&lt;b&gt;hp &lt;/b&gt;465 (30d12+270)&lt;/h5&gt;&lt;h5&gt;&lt;b&gt;Fort &lt;/b&gt;+26, &lt;b&gt;Ref &lt;/b&gt;+15, &lt;b&gt;Will &lt;/b&gt;+27&lt;/h5&gt;&lt;h5&gt;&lt;b&gt;DR &lt;/b&gt;20/magic; &lt;b&gt;Immune &lt;/b&gt;fire, paralysis, sleep; &lt;b&gt;SR &lt;/b&gt;34&lt;/h5&gt;&lt;h5&gt;&lt;b&gt;Weaknesses &lt;/b&gt;vulnerability to cold&lt;/h5&gt;&lt;/div&gt;&lt;hr/&gt;&lt;div&gt;&lt;h5&gt;&lt;b&gt;OFFENSE&lt;/b&gt;&lt;/h5&gt;&lt;/div&gt;&lt;hr/&gt;&lt;div&gt;&lt;h5&gt;&lt;b&gt;Spd &lt;/b&gt;60 ft., fly 300 ft. (clumsy), swim 60 ft.&lt;/h5&gt;&lt;h5&gt;&lt;b&gt;Melee &lt;/b&gt;bite +38 (4d8+24/19-20), 2 claws +38 (4d6+16/19-20), tail slap +36 (4d6+24/19-20), 2 wings +36 (2d8+8/19-20)&lt;/h5&gt;&lt;h5&gt;&lt;b&gt;Space &lt;/b&gt;30 ft.; &lt;b&gt;Reach &lt;/b&gt;20 ft. (30 ft. with bite)&lt;/h5&gt;&lt;h5&gt;&lt;b&gt;Special Attacks &lt;/b&gt;breath weapon (70-ft. cone, 24d10 fire, DC 34), crush (4d8+24, DC 34), tail sweep (2d8+24, DC 34), weakening breath&lt;/h5&gt;&lt;h5&gt;&lt;b&gt;Spell-Like Abilities&lt;/b&gt; (CL 30th; concentration +38)&lt;/br&gt;At will&amp;mdash;&lt;i&gt;bless&lt;/i&gt;, &lt;i&gt;day&lt;i&gt;light&lt;/i&gt;&lt;/i&gt;, &lt;i&gt;detect evil&lt;/i&gt;, &lt;i&gt;foresight&lt;/i&gt;, &lt;i&gt;geas/quest&lt;/i&gt;, sunburst(DC 26)&lt;/h5&gt;&lt;/h5&gt;&lt;h5&gt;&lt;b&gt;Spells Known&lt;/b&gt; (CL 19th; concentration +27)&lt;/br&gt;9th (4/day)&amp;mdash;&lt;i&gt;time stop&lt;/i&gt;, &lt;i&gt;wish&lt;/i&gt;&lt;/br&gt;8th (7/day)&amp;mdash;&lt;i&gt;euphoric tranquility&lt;/i&gt; (DC 26), &lt;i&gt;greater prying eyes&lt;/i&gt;, &lt;i&gt;protection from spells&lt;/i&gt;&lt;/br&gt;7th (7/day)&amp;mdash;&lt;i&gt;greater &lt;i&gt;teleport&lt;/i&gt;&lt;/i&gt;, &lt;i&gt;resurrection&lt;/i&gt;, &lt;i&gt;vision&lt;/i&gt;&lt;/br&gt;6th (7/day)&amp;mdash;&lt;i&gt;antimagic field&lt;/i&gt;, &lt;i&gt;greater &lt;i&gt;dispel magic&lt;/i&gt;&lt;/i&gt;, &lt;i&gt;heal&lt;/i&gt;&lt;/br&gt;5th (7/day)&amp;mdash;&lt;i&gt;dispel evil&lt;/i&gt; (DC 23), &lt;i&gt;plane shift&lt;/i&gt;, &lt;i&gt;teleport&lt;/i&gt;, &lt;i&gt;true seeing&lt;/i&gt;&lt;/br&gt;4th (8/day)&amp;mdash;&lt;i&gt;divination&lt;/i&gt;, &lt;i&gt;restoration&lt;/i&gt;, &lt;i&gt;spell immunity&lt;/i&gt;, &lt;i&gt;stoneskin&lt;/i&gt;&lt;/br&gt;3rd (8/day)&amp;mdash;&lt;i&gt;dispel magic&lt;/i&gt;, &lt;i&gt;haste&lt;/i&gt;, &lt;i&gt;invisibility purge&lt;/i&gt;, &lt;i&gt;prayer&lt;/i&gt;&lt;/br&gt;2nd (8/day)&amp;mdash;&lt;i&gt;aid&lt;/i&gt;, &lt;i&gt;cure moderate wounds&lt;/i&gt;, lesser &lt;i&gt;restoration&lt;/i&gt;, &lt;i&gt;resist energy&lt;/i&gt;, &lt;i&gt;silence&lt;/i&gt;&lt;/br&gt;1st (8/day)&amp;mdash;&lt;i&gt;alarm&lt;/i&gt;, &lt;i&gt;divine favor&lt;/i&gt;, &lt;i&gt;mage armor&lt;/i&gt;, &lt;i&gt;shield&lt;/i&gt;, &lt;i&gt;shield&lt;/i&gt; of faith&lt;/br&gt;0 (at will)&amp;mdash;&lt;i&gt;detect magic&lt;/i&gt;, &lt;i&gt;detect poison&lt;/i&gt;, &lt;i&gt;light&lt;/i&gt;, &lt;i&gt;mage hand&lt;/i&gt;, &lt;i&gt;mending&lt;/i&gt;, &lt;i&gt;open/close&lt;/i&gt;, &lt;i&gt;prestidigitation&lt;/i&gt;, &lt;i&gt;read magic&lt;/i&gt;, &lt;i&gt;stabilize&lt;/i&gt;&lt;/h5&gt;&lt;/h5&gt;&lt;/div&gt;&lt;hr/&gt;&lt;div&gt;&lt;h5&gt;&lt;b&gt;STATISTICS&lt;/b&gt;&lt;/h5&gt;&lt;/div&gt;&lt;hr/&gt;&lt;div&gt;&lt;h5&gt;&lt;b&gt;Str &lt;/b&gt;43, &lt;b&gt;Dex &lt;/b&gt;6, &lt;b&gt;Con &lt;/b&gt;29, &lt;b&gt;Int &lt;/b&gt; 26, &lt;b&gt;Wis &lt;/b&gt;27, &lt;b&gt;Cha &lt;/b&gt;26&lt;/h5&gt;&lt;h5&gt;&lt;b&gt;Base Atk &lt;/b&gt;+30; &lt;b&gt;CMB &lt;/b&gt;+54; &lt;b&gt;CMD &lt;/b&gt;62 (66 vs. trip)&lt;/h5&gt;&lt;h5&gt;&lt;b&gt;Feats &lt;/b&gt;Alertness, Critical Focus, Extend Spell, Hover, Improved Critical (bite), Improved Critical (claw), Improved Critical (wing), Improved Critical (tail), Iron Will, Multiattack, Power Attack, Quicken Spell, Stunning Critical, Vital Strike, Wingover&lt;/h5&gt;&lt;h5&gt;&lt;b&gt;Skills &lt;/b&gt;Diplomacy +41, Fly +15, Heal +41, Knowledge (arcana) +41, Knowledge (history) +41, Knowledge (local) +41, Knowledge (nobility) +41, Knowledge (planes) +41, Knowledge (religion) +41, Perception +45, Sense Motive +45, Spellcraft +41, Swim +57, Use Magic Device +41; &lt;b&gt;Racial Modifiers &lt;/b&gt;+8 Swim&lt;/h5&gt;&lt;h5&gt;&lt;b&gt;Languages &lt;/b&gt;Celestial, Common, Draconic, Elven, Halfling, 4 more&lt;/h5&gt;&lt;h5&gt;&lt;b&gt;SQ &lt;/b&gt;change shape, detect gems, divine &lt;i&gt;aid&lt;/i&gt;,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Shape&lt;/b&gt;&lt;/b&gt; (Su)A very young or older gold dragon can assume any animal or humanoid form three times per day as if using polymorph. Detect Gems (Sp) A young or older gold dragon can detect gems three times per day. This functions as locate object, but can only be used to locate gemstones. &lt;/h5&gt;&lt;h5&gt;&lt;b&gt;Divine Aid&lt;/b&gt; (Sp)Once a week, a great wyrm gold dragon can call upon celestial powers for &lt;i&gt;aid&lt;/i&gt;. This functions as a miracle. &lt;/h5&gt;&lt;h5&gt;&lt;b&gt;Fast F&lt;i&gt;light&lt;/i&gt;&lt;/b&gt; (Ex)A young or older gold dragon is treated as one size category larger when determining his fly speed. &lt;/h5&gt;&lt;h5&gt;&lt;b&gt;Fire Aura&lt;/b&gt; (Su)An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&lt;/h5&gt;&lt;h5&gt;&lt;b&gt;Luck&lt;/b&gt; (Sp)Once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&lt;/h5&gt;&lt;h5&gt;&lt;b&gt;Weakening Breath&lt;/b&gt; (Su)Instead of a cone of fire, a gold dragon can breathe a cone of weakening gas. Creatures within the cone must succeed on a Fortitude save or take 1 point of Strength damage per age category (Will save half).&lt;/h5&gt;&lt;/div&gt;&lt;br&gt;&lt;div&gt;&lt;h4&gt;&lt;p&gt;&lt;p&gt;Gold dragons are the epitome of virtue. Other metallic dragons revere their gold cousins as the agents of divine forces and the paragons of dragonkind, and often seek them for advice or &lt;i&gt;aid&lt;/i&gt;.&lt;/p&gt;&lt;/h4&gt;&lt;/div&gt;</t>
  </si>
  <si>
    <t>Mature Adult Forest Dragon</t>
  </si>
  <si>
    <t>dragon senses, tremorsense 60 ft.; Perception +25</t>
  </si>
  <si>
    <t>(19d12+133)</t>
  </si>
  <si>
    <t>bite +28 (2d8+15/19-20), 2 claws +27 (2d6+10), gore +27 (2d6+15), tail slap +25 (2d6+15)</t>
  </si>
  <si>
    <t>breath weapon (60-ft. cone, 14d6 piercing damage, DC 25) crush (DC 27, 2d8+15)</t>
  </si>
  <si>
    <t>Spell-Like Abilities (CL 19th; concentration +23) At will-entangle (DC 14), blight (DC 18), pass without trace</t>
  </si>
  <si>
    <t>Spells Known (CL 9th; concentration +13) 4th (4/day)-charm monster (DC 17), solid fog 3rd (7/day)-lightning bolt (DC 16), wind wall, stinking cloud(DC 16) 2nd (7/day)-fog cloud, hideous laughter, invisibility, touch of idiocy 1st (7/day)-hypnotism (DC 14), obscuring mist, magic missile, ray of enfeeblement (DC 14), shield 0 (at-will)-daze (DC 13), detect magic, ghost sound, mage hand, mending, read magic, resistance, touch of fatigue</t>
  </si>
  <si>
    <t>Str 31, Dex 10, Con 22, Int 16, Wis 17, Cha 16</t>
  </si>
  <si>
    <t>Improved Critical (bite), Improved Initiative, Improved Natural Armor, Iron Will, Multiattack, Power Attack, Skill Focus (Stealth), Stealthy, Toughness, Weapon Focus (bite)</t>
  </si>
  <si>
    <t>Acrobatics +19 (+23 when jumping), Bluff +25, Climb +40, Escape Artist +2, Fly -8, Intimidate +25, Knowledge (arcana) +16, Knowledge (nature) +15, Perception +25, Spellcraft +25, Stealth +20, Survival +25</t>
  </si>
  <si>
    <t>Common, Draconic, Elven, Goblin, Sylvan</t>
  </si>
  <si>
    <t>Change Shape (Su)An adult or older forest dragon can assume any humanoid form three times per day as if using polymorph. Sound Imitation (Ex)A very young or older forest dragon can mimic any voice or sound it has heard by making a successful Bluff check against the listener's Sense Motive check. Woodland Stride (Ex)As the druid ability of the same name.</t>
  </si>
  <si>
    <t>&lt;link rel="stylesheet"href="PF.css"&gt;&lt;div&gt;&lt;h2&gt;Imperial Dragon, Forest&lt;/h2&gt;&lt;h3&gt;&lt;i&gt;This massive serpentine and wingless creature has jade scales and antlers, and sounds like grinding stones as it stalks forth.&lt;/i&gt;&lt;/h3&gt;&lt;br&gt;&lt;/div&gt;&lt;div class="heading"&gt;&lt;p class="alignleft"&gt;Mature Adult Forest Dragon&lt;/p&gt;&lt;p class="alignright"&gt;CR 15&lt;/p&gt;&lt;div style="clear: both;"&gt;&lt;/div&gt;&lt;/div&gt;&lt;div&gt;&lt;h5&gt;&lt;b&gt;XP &lt;/b&gt;51,200&lt;/h5&gt;&lt;h5&gt;CE Huge dragon (earth)&lt;/h5&gt;&lt;h5&gt;&lt;b&gt;Init &lt;/b&gt;+4; &lt;b&gt;Senses &lt;/b&gt;dragon senses, tremorsense 60 ft.; Perception +25&lt;/h5&gt;&lt;h5&gt;&lt;b&gt;Aura &lt;/b&gt;frightful presence (210 ft., DC 22)&lt;/h5&gt;&lt;/div&gt;&lt;hr/&gt;&lt;div&gt;&lt;h5&gt;&lt;b&gt;DEFENSE&lt;/b&gt;&lt;/h5&gt;&lt;/div&gt;&lt;hr/&gt;&lt;div&gt;&lt;h5&gt;&lt;b&gt;AC &lt;/b&gt;33, touch 8, flat-footed 33 (+25 natural, -2 size)&lt;/h5&gt;&lt;h5&gt;&lt;b&gt;hp &lt;/b&gt;256 (19d12+133)&lt;/h5&gt;&lt;h5&gt;&lt;b&gt;Fort &lt;/b&gt;+17, &lt;b&gt;Ref &lt;/b&gt;+11, &lt;b&gt;Will &lt;/b&gt;+16&lt;/h5&gt;&lt;h5&gt;&lt;b&gt;DR &lt;/b&gt;5/adamantine; &lt;b&gt;Immune &lt;/b&gt;paralysis, poison, sleep; &lt;b&gt;SR &lt;/b&gt;26&lt;/h5&gt;&lt;/div&gt;&lt;hr/&gt;&lt;div&gt;&lt;h5&gt;&lt;b&gt;OFFENSE&lt;/b&gt;&lt;/h5&gt;&lt;/div&gt;&lt;hr/&gt;&lt;div&gt;&lt;h5&gt;&lt;b&gt;Spd &lt;/b&gt;40 ft., burrow 20 ft., climb 30 ft., fly 200 ft. (poor)&lt;/h5&gt;&lt;h5&gt;&lt;b&gt;Melee &lt;/b&gt;bite +28 (2d8+15/19-20), 2 claws +27 (2d6+10), gore +27 (2d6+15), tail slap +25 (2d6+15)&lt;/h5&gt;&lt;h5&gt;&lt;b&gt;Space &lt;/b&gt;15 ft.; &lt;b&gt;Reach &lt;/b&gt;10 ft. (15 ft. with bite and gore)&lt;/h5&gt;&lt;h5&gt;&lt;b&gt;Special Attacks &lt;/b&gt;breath weapon (60-ft. cone, 14d6 piercing damage, DC 25) crush (DC 27, 2d8+15)&lt;/h5&gt;&lt;h5&gt;&lt;b&gt;Spell-Like Abilities&lt;/b&gt; (CL 19th; concentration +23)&lt;/br&gt;At will&amp;mdash;&lt;i&gt;entangle&lt;/i&gt; (DC 14), &lt;i&gt;blight&lt;/i&gt; (DC 18), &lt;i&gt;pass without trace&lt;/i&gt;&lt;/h5&gt;&lt;/h5&gt;&lt;h5&gt;&lt;b&gt;Spells Known&lt;/b&gt; (CL 9th; concentration +13)&lt;/br&gt;4th (4/day)&amp;mdash;&lt;i&gt;charm monster&lt;/i&gt; (DC 17), &lt;i&gt;solid fog&lt;/i&gt;&lt;/br&gt;3rd (7/day)&amp;mdash;&lt;i&gt;lightning bolt&lt;/i&gt; (DC 16), &lt;i&gt;wind wall&lt;/i&gt;, &lt;i&gt;stinking&lt;/i&gt; cloud(DC 16)&lt;/br&gt;2nd (7/day)&amp;mdash;&lt;i&gt;fog cloud&lt;/i&gt;, &lt;i&gt;hideous laughter&lt;/i&gt;, &lt;i&gt;invisibility&lt;/i&gt;, &lt;i&gt;touch of idiocy&lt;/i&gt;&lt;/br&gt;1st (7/day)&amp;mdash;&lt;i&gt;hypnotism&lt;/i&gt; (DC 14), &lt;i&gt;obscuring mist&lt;/i&gt;, &lt;i&gt;magic missile&lt;/i&gt;, &lt;i&gt;ray of enfeeblement&lt;/i&gt; (DC 14), &lt;i&gt;shield&lt;/i&gt;&lt;/br&gt;0 (at&amp;mdash;will)&amp;mdash;&lt;i&gt;daze&lt;/i&gt; (DC 13), &lt;i&gt;detect magic&lt;/i&gt;, &lt;i&gt;ghost sound&lt;/i&gt;, &lt;i&gt;mage hand&lt;/i&gt;, &lt;i&gt;mending&lt;/i&gt;, &lt;i&gt;read magic&lt;/i&gt;, &lt;i&gt;resistance&lt;/i&gt;, &lt;i&gt;touch of fatigue&lt;/i&gt;&lt;/h5&gt;&lt;/h5&gt;&lt;/div&gt;&lt;hr/&gt;&lt;div&gt;&lt;h5&gt;&lt;b&gt;STATISTICS&lt;/b&gt;&lt;/h5&gt;&lt;/div&gt;&lt;hr/&gt;&lt;div&gt;&lt;h5&gt;&lt;b&gt;Str &lt;/b&gt;31, &lt;b&gt;Dex &lt;/b&gt;10, &lt;b&gt;Con &lt;/b&gt;22, &lt;b&gt;Int &lt;/b&gt; 16, &lt;b&gt;Wis &lt;/b&gt;17, &lt;b&gt;Cha &lt;/b&gt;16&lt;/h5&gt;&lt;h5&gt;&lt;b&gt;Base Atk &lt;/b&gt;+19; &lt;b&gt;CMB &lt;/b&gt;+31; &lt;b&gt;CMD &lt;/b&gt;41 (45 vs. trip)&lt;/h5&gt;&lt;h5&gt;&lt;b&gt;Feats &lt;/b&gt;Improved Critical (bite), Improved Initiative, Improved Natural Armor, Iron Will, Multiattack, Power Attack, Skill Focus (Stealth), Stealthy, Toughness, Weapon Focus (bite)&lt;/h5&gt;&lt;h5&gt;&lt;b&gt;Skills &lt;/b&gt;Acrobatics +19 (+23 when jumping), Bluff +25, Climb +40, Escape Artist +2, Fly -8, Intimidate +25, Knowledge (arcana) +16, Knowledge (nature) +15, Perception +25, Spellcraft +25, Stealth +20, Survival +25&lt;/h5&gt;&lt;h5&gt;&lt;b&gt;Languages &lt;/b&gt;Common, Draconic, Elven, Goblin, Sylvan&lt;/h5&gt;&lt;h5&gt;&lt;b&gt;SQ &lt;/b&gt;change shape, 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ABILITIES&lt;/b&gt;&lt;/h5&gt;&lt;/div&gt;&lt;hr/&gt;&lt;div&gt;&lt;h5&gt;&lt;b&gt;Change Shape (Su)&lt;/b&gt; An adult or older forest dragon can assume any humanoid form three times per day as if using polymorph. &lt;/h5&gt;&lt;h5&gt;&lt;b&gt;Sound Imitation (Ex)&lt;/b&gt; A very young or older forest dragon can mimic any voice or sound it has heard by making a successful Bluff check against the listener's Sense Motive check. &lt;/h5&gt;&lt;h5&gt;&lt;b&gt;Woodland Stride (Ex)&lt;/b&gt; As the druid ability of the same name.&lt;/h5&gt;&lt;/div&gt;&lt;br&gt;&lt;div&gt;&lt;h4&gt;&lt;p&gt;&lt;p&gt;Forest dragons, or dilung, are fickle and malevolent dragons that dwell in deep, rugged woodlands. While a forest dragon can fly, it prefers to stalk the earth, flying only to pursue objects of its wrath.&lt;/p&gt;&lt;/h4&gt;&lt;/div&gt;</t>
  </si>
  <si>
    <t>Juvenile Sovereign Dragon</t>
  </si>
  <si>
    <t>frightful presence (120 ft., DC 21)</t>
  </si>
  <si>
    <t>(+1 Dex,  +16 natural, -1 size)</t>
  </si>
  <si>
    <t>Fort +14, Ref +12, Will +15</t>
  </si>
  <si>
    <t>bite +22 (2d6+12/19-20), 2 claws +21 (1d8+8), gore +21 (1d8+12), tail slap +19 (1d8+12)</t>
  </si>
  <si>
    <t>breath weapon (40 ft. cone, 8d6 sonic, DC 22), violent retort</t>
  </si>
  <si>
    <t>Spell-Like Abilities (CL 14th; concentration +18) At will-calm emotions (DC 16), detect evil/good</t>
  </si>
  <si>
    <t>Spells Known (CL 3th; concentration +7) 1st (6/day)-charm person (DC 15), color spray (DC 15), true strike 0 (at will)-daze (DC 14), detect magic, ghost sound, read magic, resistance</t>
  </si>
  <si>
    <t>Improved Critical (bite), Improved Initiative, Iron Will, Lightning Reflexes, Multiattack, Persuasive, Weapon Focus (bite)</t>
  </si>
  <si>
    <t>Appraise +21, Bluff +21, Diplomacy +25, Fly -5, Intimidate +25, Knowledge (arcana) +21, Knowledge (history) +21, Knowledge (nobility) +21, Perception +21, Sense Motive +21, Spellcraft +21</t>
  </si>
  <si>
    <t>Auran, Celestial, Common, Draconic, Infernal</t>
  </si>
  <si>
    <t>Change Shape (Su)A young or older sovereign dragon can assume any humanoid form three times per day as polymorph. Dogmatic Discordance (Su)Good or evil creatures take a -2 penalty when making saving throws against a sovereign dragon's spells, spell-like abilities, breath weapon, and aura. Violent Retort (Ex)When a young or older sovereign dragon takes damage from a melee attack critical hit, it can, as an immediate action, make a claw or tail slap attack against the creature that made the critical hit.</t>
  </si>
  <si>
    <t>&lt;link rel="stylesheet"href="PF.css"&gt;&lt;div&gt;&lt;h2&gt;Imperial Dragon, Sovereign&lt;/h2&gt;&lt;h3&gt;&lt;i&gt;This magnificent dragon is covered in splendid gold scales, and horns jut from its head like a crown.&lt;/i&gt;&lt;/h3&gt;&lt;br&gt;&lt;/div&gt;&lt;div class="heading"&gt;&lt;p class="alignleft"&gt;Juvenile Sovereign Dragon&lt;/p&gt;&lt;p class="alignright"&gt;CR 12&lt;/p&gt;&lt;div style="clear: both;"&gt;&lt;/div&gt;&lt;/div&gt;&lt;div&gt;&lt;h5&gt;&lt;b&gt;XP &lt;/b&gt;19,200&lt;/h5&gt;&lt;h5&gt;N Large dragon &lt;/h5&gt;&lt;h5&gt;&lt;b&gt;Init &lt;/b&gt;+5; &lt;b&gt;Senses &lt;/b&gt;dragon senses; Perception +21&lt;/h5&gt;&lt;h5&gt;&lt;b&gt;Aura &lt;/b&gt;frightful presence (120 ft., DC 21)&lt;/h5&gt;&lt;/div&gt;&lt;hr/&gt;&lt;div&gt;&lt;h5&gt;&lt;b&gt;DEFENSE&lt;/b&gt;&lt;/h5&gt;&lt;/div&gt;&lt;hr/&gt;&lt;div&gt;&lt;h5&gt;&lt;b&gt;AC &lt;/b&gt;26, touch 10, flat-footed 25 (+1 Dex,  +16 natural, -1 size)&lt;/h5&gt;&lt;h5&gt;&lt;b&gt;hp &lt;/b&gt;161 (14d12+70)&lt;/h5&gt;&lt;h5&gt;&lt;b&gt;Fort &lt;/b&gt;+14, &lt;b&gt;Ref &lt;/b&gt;+12, &lt;b&gt;Will &lt;/b&gt;+15&lt;/h5&gt;&lt;h5&gt;&lt;b&gt;Immune &lt;/b&gt;paralysis, sleep&lt;/h5&gt;&lt;/div&gt;&lt;hr/&gt;&lt;div&gt;&lt;h5&gt;&lt;b&gt;OFFENSE&lt;/b&gt;&lt;/h5&gt;&lt;/div&gt;&lt;hr/&gt;&lt;div&gt;&lt;h5&gt;&lt;b&gt;Spd &lt;/b&gt;50 ft., fly 200 ft. (poor)&lt;/h5&gt;&lt;h5&gt;&lt;b&gt;Melee &lt;/b&gt;bite +22 (2d6+12/19-20), 2 claws +21 (1d8+8), gore +21 (1d8+12), tail slap +19 (1d8+12)&lt;/h5&gt;&lt;h5&gt;&lt;b&gt;Space &lt;/b&gt;10 ft.; &lt;b&gt;Reach &lt;/b&gt;5 ft. (10 ft. with bite and gore)&lt;/h5&gt;&lt;h5&gt;&lt;b&gt;Special Attacks &lt;/b&gt;breath weapon (40 ft. cone, 8d6 sonic, DC 22), violent retort&lt;/h5&gt;&lt;h5&gt;&lt;b&gt;Spell-Like Abilities&lt;/b&gt; (CL 14th; concentration +18)&lt;/br&gt;At will&amp;mdash;calm emotions (DC 16), detect evil/good&lt;/h5&gt;&lt;/h5&gt;&lt;h5&gt;&lt;b&gt;Spells Known&lt;/b&gt; (CL 3th; concentration +7)&lt;/br&gt;1st (6/day)&amp;mdash;&lt;i&gt;charm person&lt;/i&gt; (DC 15), &lt;i&gt;color spray&lt;/i&gt; (DC 15), &lt;i&gt;true strike&lt;/i&gt;&lt;/br&gt;0 (at will)&amp;mdash;&lt;i&gt;daze&lt;/i&gt; (DC 14), &lt;i&gt;detect magic&lt;/i&gt;, &lt;i&gt;ghost sound&lt;/i&gt;, &lt;i&gt;read magic&lt;/i&gt;, &lt;i&gt;resistance&lt;/i&gt;&lt;/h5&gt;&lt;/h5&gt;&lt;/div&gt;&lt;hr/&gt;&lt;div&gt;&lt;h5&gt;&lt;b&gt;STATISTICS&lt;/b&gt;&lt;/h5&gt;&lt;/div&gt;&lt;hr/&gt;&lt;div&gt;&lt;h5&gt;&lt;b&gt;Str &lt;/b&gt;27, &lt;b&gt;Dex &lt;/b&gt;12, &lt;b&gt;Con &lt;/b&gt;21, &lt;b&gt;Int &lt;/b&gt; 18, &lt;b&gt;Wis &lt;/b&gt;19, &lt;b&gt;Cha &lt;/b&gt;18&lt;/h5&gt;&lt;h5&gt;&lt;b&gt;Base Atk &lt;/b&gt;+14; &lt;b&gt;CMB &lt;/b&gt;+23; &lt;b&gt;CMD &lt;/b&gt;34 (38 vs. trip)&lt;/h5&gt;&lt;h5&gt;&lt;b&gt;Feats &lt;/b&gt;Improved Critical (bite), Improved Initiative, Iron Will, Lightning Reflexes, Multiattack, Persuasive, Weapon Focus (bite)&lt;/h5&gt;&lt;h5&gt;&lt;b&gt;Skills &lt;/b&gt;Appraise +21, Bluff +21, Diplomacy +25, Fly -5, Intimidate +25, Knowledge (arcana) +21, Knowledge (history) +21, Knowledge (nobility) +21, Perception +21, Sense Motive +21, Spellcraft +21&lt;/h5&gt;&lt;h5&gt;&lt;b&gt;Languages &lt;/b&gt;Auran, Celestial, Common, Draconic, Infernal&lt;/h5&gt;&lt;h5&gt;&lt;b&gt;SQ &lt;/b&gt;change shape, dogmatic discordance&lt;/h5&gt;&lt;/div&gt;&lt;hr/&gt;&lt;div&gt;&lt;h5&gt;&lt;b&gt;ECOLOGY&lt;/b&gt;&lt;/h5&gt;&lt;/div&gt;&lt;hr/&gt;&lt;div&gt;&lt;h5&gt;&lt;b&gt;Environment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ABILITIES&lt;/b&gt;&lt;/h5&gt;&lt;/div&gt;&lt;hr/&gt;&lt;div&gt;&lt;h5&gt;&lt;b&gt;Change Shape (Su)&lt;/b&gt; A young or older sovereign dragon can assume any humanoid form three times per day as polymorph. &lt;/h5&gt;&lt;h5&gt;&lt;b&gt;Dogmatic Discordance (Su)&lt;/b&gt; Good or evil creatures take a -2 penalty when making saving throws against a sovereign dragon's spells, spell-like abilities, breath weapon, and aura. &lt;/h5&gt;&lt;h5&gt;&lt;b&gt;Violent Retort (Ex)&lt;/b&gt; When a young or older sovereign dragon takes damage from a melee attack critical hit, it can, as an immediate action, make a claw or tail slap attack against the creature that made the critical hit.&lt;/h5&gt;&lt;/div&gt;&lt;br&gt;&lt;div&gt;&lt;h4&gt;&lt;p&gt;&lt;p&gt;Guardians of balance, sovereign dragons, or lungwangs as they are also known, were placed in the skies by the gods themselves to safeguard harmony in the world.&lt;/p&gt;&lt;/h4&gt;&lt;/div&gt;</t>
  </si>
  <si>
    <t>Dire Lion</t>
  </si>
  <si>
    <t>bite +12 (1d8+7 plus grab), 2 claws +13 (1d6+7)</t>
  </si>
  <si>
    <t>pounce, rake (2 claws +13, 1d6+7)</t>
  </si>
  <si>
    <t>Str 25, Dex 15, Con 17, Int 2, Wis 12, Cha 10</t>
  </si>
  <si>
    <t>Improved Initiative, Run, Skill Focus (Perception), Weapon Focus (claw)</t>
  </si>
  <si>
    <t>Acrobatics +11, Perception +11, Stealth +7 (+11 in undergrowth)</t>
  </si>
  <si>
    <t>This immense spotted lion stands as tall as a man at the shoulder, its fur matted with the blood of its victims.</t>
  </si>
  <si>
    <t>Dire lions, known locally as spotted lions or cave lions, are immense predators that can grow up to 15 feet long and weigh up to 3,500 pounds. Although they are merely animals, these large creatures seem to take an almost sadistic glee in playing with and tormenting their prey before eventually devouring it. As a result, many tribes view dire lions as the spawn of evil gods, and hunt them down as soon as their presence in a region becomes obvious.</t>
  </si>
  <si>
    <t>&lt;link rel="stylesheet"href="PF.css"&gt;&lt;div&gt;&lt;h2&gt;Lion, Dire&lt;/h2&gt;&lt;h3&gt;&lt;i&gt;This immense spotted lion stands as tall as a man at the shoulder, its fur matted with the blood of its victims.&lt;/i&gt;&lt;/h3&gt;&lt;br&gt;&lt;/div&gt;&lt;div class="heading"&gt;&lt;p class="alignleft"&gt;Dire Lion (Spotted Lion)&lt;/p&gt;&lt;p class="alignright"&gt;CR 5&lt;/p&gt;&lt;div style="clear: both;"&gt;&lt;/div&gt;&lt;/div&gt;&lt;div&gt;&lt;h5&gt;&lt;b&gt;XP &lt;/b&gt;1,600&lt;/h5&gt;&lt;h5&gt;N Large Animal &lt;/h5&gt;&lt;h5&gt;&lt;b&gt;Init &lt;/b&gt;+6; &lt;b&gt;Senses &lt;/b&gt;low-light vision, scent; Perception +11&lt;/h5&gt;&lt;/div&gt;&lt;hr/&gt;&lt;div&gt;&lt;h5&gt;&lt;b&gt;DEFENSE&lt;/b&gt;&lt;/h5&gt;&lt;/div&gt;&lt;hr/&gt;&lt;div&gt;&lt;h5&gt;&lt;b&gt;AC &lt;/b&gt;15, touch 11, flat-footed 13 (+2 Dex, +4 natural, -1 size)&lt;/h5&gt;&lt;h5&gt;&lt;b&gt;hp &lt;/b&gt;60 (8d8+24)&lt;/h5&gt;&lt;h5&gt;&lt;b&gt;Fort &lt;/b&gt;+9, &lt;b&gt;Ref &lt;/b&gt;+8, &lt;b&gt;Will &lt;/b&gt;+3&lt;/h5&gt;&lt;/div&gt;&lt;hr/&gt;&lt;div&gt;&lt;h5&gt;&lt;b&gt;OFFENSE&lt;/b&gt;&lt;/h5&gt;&lt;/div&gt;&lt;hr/&gt;&lt;div&gt;&lt;h5&gt;&lt;b&gt;Spd &lt;/b&gt;40 ft.&lt;/h5&gt;&lt;h5&gt;&lt;b&gt;Melee &lt;/b&gt;bite +12 (1d8+7 plus grab), 2 claws +13 (1d6+7)&lt;/h5&gt;&lt;h5&gt;&lt;b&gt;Space &lt;/b&gt;10 ft.; &lt;b&gt;Reach &lt;/b&gt;5 ft.&lt;/h5&gt;&lt;h5&gt;&lt;b&gt;Special Attacks &lt;/b&gt;pounce, rake (2 claws +13, 1d6+7)&lt;/h5&gt;&lt;/div&gt;&lt;hr/&gt;&lt;div&gt;&lt;h5&gt;&lt;b&gt;STATISTICS&lt;/b&gt;&lt;/h5&gt;&lt;/div&gt;&lt;hr/&gt;&lt;div&gt;&lt;h5&gt;&lt;b&gt;Str &lt;/b&gt;25, &lt;b&gt;Dex &lt;/b&gt;15, &lt;b&gt;Con &lt;/b&gt;17, &lt;b&gt;Int &lt;/b&gt; 2, &lt;b&gt;Wis &lt;/b&gt;12, &lt;b&gt;Cha &lt;/b&gt;10&lt;/h5&gt;&lt;h5&gt;&lt;b&gt;Base Atk &lt;/b&gt;+6; &lt;b&gt;CMB &lt;/b&gt;+14 (+18 grapple); &lt;b&gt;CMD &lt;/b&gt;26 (30 vs. trip)&lt;/h5&gt;&lt;h5&gt;&lt;b&gt;Feats &lt;/b&gt;Improved Initiative, Run, Skill Focus (Perception), Weapon Focus (claw)&lt;/h5&gt;&lt;h5&gt;&lt;b&gt;Skills &lt;/b&gt;Acrobatics +11, Perception +11, Stealth +7 (+11 in undergrowth); &lt;b&gt;Racial Modifiers &lt;/b&gt;+4 Acrobatics, +4 Stealth (+8 in undergrowth)&lt;/h5&gt;&lt;/div&gt;&lt;hr/&gt;&lt;div&gt;&lt;h5&gt;&lt;b&gt;ECOLOGY&lt;/b&gt;&lt;/h5&gt;&lt;/div&gt;&lt;hr/&gt;&lt;div&gt;&lt;h5&gt;&lt;b&gt;Environment &lt;/b&gt; warm plains or hills&lt;/h5&gt;&lt;h5&gt;&lt;b&gt;Organization &lt;/b&gt;solitary, pair, or pride (3-8)&lt;/h5&gt;&lt;h5&gt;&lt;b&gt;Treasure &lt;/b&gt;incidental&lt;/h5&gt;&lt;/div&gt;&lt;br&gt;&lt;div&gt;&lt;h4&gt;&lt;p&gt;&lt;p&gt;Dire lions, known locally as spotted lions or cave lions, are immense predators that can grow up to 15 feet long and weigh up to 3,500 pounds. Although they are merely animals, these large creatures seem to take an almost sadistic glee in playing with and tormenting their prey before eventually devouring it. As a result, many tribes view dire lions as the spawn of evil gods, and hunt them down as soon as their presence in a region becomes obvious.&lt;/p&gt;&lt;/h4&gt;&lt;/div&gt;</t>
  </si>
  <si>
    <t>Spotted Lion</t>
  </si>
  <si>
    <t>Crone Queen</t>
  </si>
  <si>
    <t>blizzard sight, darkvision 60 ft., lifesense; Perception +32</t>
  </si>
  <si>
    <t>fear aura (30 ft., DC 25)</t>
  </si>
  <si>
    <t>30, touch 16, flat-footed 24</t>
  </si>
  <si>
    <t>(+4 armor, +5 Dex, +1 dodge, +10 natural)</t>
  </si>
  <si>
    <t>Fort +13, Ref +14, Will +18</t>
  </si>
  <si>
    <t>10/cold iron and slashing</t>
  </si>
  <si>
    <t>frozen heart, vulnerable to fire</t>
  </si>
  <si>
    <t>ice staff +24/+19/+14/+9 (1d6+10 plus 1d6 cold and energy drain) or  2 claws +21 (1d6+5 plus 1d6 cold and energy drain)</t>
  </si>
  <si>
    <t>cold, energy drain (2 levels, DC 25), hexesAPG (blight, frostfootISM, hoarfrostUM, ice tombUM, misfortune), ice staff, unearthly cold</t>
  </si>
  <si>
    <t>Spell-Like Abilities (CL 19th; concentration +23)  Constant-mage armor  At Will-frost fallUC (DC 16), ice missile (as magic missile, but deals cold damage), obscuring mist, screechAPG (DC 17)  3/day-bestow curse (DC 17), crushing despair (DC 18), ice storm, unshakable chillUM (DC 16), wall of ice (DC 18)  1/day-cone of cold (DC 19), freezing sphere (DC 20), polar ray</t>
  </si>
  <si>
    <t>Str 21, Dex 20, Con -, Int 19, Wis 17, Cha 18</t>
  </si>
  <si>
    <t>Alertness, Combat Casting, Dodge, Great Fortitude, Improved Initiative, Iron Will, Lightning Reflexes, Lunge, Mobility, Power Attack, Toughness</t>
  </si>
  <si>
    <t>Intimidate +29, Knowledge (arcana) +29, Knowledge (history) +26, Knowledge (nobility) +26, Perception +32, Sense Motive +32, Spellcraft +29, Stealth +30</t>
  </si>
  <si>
    <t>Common, Draconic, Russian, Skald, Sylvan</t>
  </si>
  <si>
    <t xml:space="preserve"> cold ruins</t>
  </si>
  <si>
    <t>solitary, coven (3-6), or court (12-14)</t>
  </si>
  <si>
    <t>A cold, hateful light burns in the eye sockets of this corpselike creature, whose withered skin is stretched over its icy bones. It wears the tattered raiments of ancient royalty, and a crown of jagged icicles juts from its head.</t>
  </si>
  <si>
    <t>AP 72</t>
  </si>
  <si>
    <t>Blizzard Sight (Su) A crone queen can see normally in natural or magical rain, sleet, hail, fog, snowstorms, blizzards, and similar weather conditions.  Cold (Ex) A crone queen's body generates intense cold, dealing 1d6 points of cold damage with its touch. Creatures attacking a crone queen with unarmed strikes or natural weapons take this same cold damage each time one of their attacks hits.  Frozen Heart (Su) A crone queen's frozen heart contains a tiny portion of Baba Yaga's life, and binds the crone queen to Baba Yaga's will. As a free action, Baba Yaga can command a crone queen as dominate monster (CL 20th). If a crone queen's frozen heart is somehow removed before the creature is destroyed, the crone queen loses its fast healing, spell resistance, and unearthly cold ability.  Hexes (Su) A crone queen can use the following hexes as a 20th-level witch: blight, frostfootISM, hoarfrostUM, ice tombUM, and misfortune. The save DC is 24 to negate or resist and is Intelligence-based.  Ice Staff (Su) As a free action, a crone queen can create a magic staff out of supernaturally hard ice that functions as a +3 frost quarterstaff and allows the crone queen to use her energy drain attack with the staff. The ice staff melts away instantly if it leaves the crone queen's hands.  Unearthly Cold (Su) A crone queen's spell-like abilities and supernatural abilities that deal cold damage are horrendously cold. Half the cold damage caused by these effects comes from an otherworldly power and is not subject to being reduced by resistance or immunity to cold-based attacks.</t>
  </si>
  <si>
    <t>When one of Baba Yaga's chosen daughters has served her 100-year tenure as queen of Irrisen, the Queen of Witches comes to replace her with another daughter. Ostensibly, the deposed daughter joins her mother in the Dancing Hut and goes on to bigger and better things far beyond the bounds of Irrisen and Golarion, but the true fate of the queens of Irrisen remains a mystery to most. In fact, these former queens never leave the confines of the Dancing Hut-drained of their vitality and power by Baba Yaga and imprisoned deep inside the hut's innermost chambers, these daughters become crone queens, undead mockeries of the powerful witches they once were.  The crone queens are unique creatures, each one a former queen of Irrisen. They are bound to the Hall of Thrones inside the Dancing Hut, where Baba Yaga has erected a throne for each deposed queen. Currently there are only 12 crone queens, though the Hall of Thrones holds 14 royal seats. One throne sits ready for the current queen, Elvanna, when her reign is over, and the other is left empty-the throne of Tashanna, Baba Yaga's ninth daughter and the only queen to escape the fate shared by her sisters.  As a crone queen ages, the long years take their toll on the necromantic energies animating the unliving husk of her body, and movement and activity become more difficult. Although their powers have not diminished with age, the oldest crone queens rarely leave their frozen thrones; less interested in vengeance, they instead spend the long centuries reliving the memories of their former lives. It takes a significant effort to rouse them from their dreamlike reveries, but once awakened, the eldest crone queens are dangerous foes indeed.  The Deposed Queens  Twelve of Baba Yaga's daughters sit enthroned inside the Dancing Hut, fueling their mother's extended lifespan. Besides the abilities presented in the stat block above, each crone queen possesses additional unique abilities. Over the centuries, the first eight queens of Irrisen- Jadwiga, Morgannan, Urvalane, Pjallarane, Aelena, Harcatha, Sascha, and Karina-have gradually withdrawn into themselves, and now rarely move or interact with the world at all, but in general, the older the crone queen, the more powerful her unique abilities are. If any of these crone queens are awoken from their torpor, they should receive additional abilities in line with their age.  The four most recent queens remain active, full of hatred and a thirst for vengeance. Their unique abilities are detailed below.  Betyrina: The twelfth queen of Irrisen, Betyrina, was known for her vanity and conceit. It is said that, during her reign, no room in Whitethrone's Royal Palace was without a mirror, so the queen could enjoy a constant view of her own ref lection. Next to Yelizaveta, Betyrina is perhaps the best-preserved crone queen, and though she is still clearly an undead creature, she takes great pains to keep her hair carefully coiffed and her 200-year-old gown as clean and tidy as possible. Betyrina can cast strangling hair (Ultimate Magic 240) as a spell-like ability three times per day, and smug narcissism (Ultimate Magic 238) as a spell-like ability once per day.  Kseniya: A skilled conjurer herself, Irrisen's eleventh queen, Kseniya, founded an academy for conjurers and summoners known as the Bloodstone Conservatory. Kseniya was also famous for trying to take her own life when Baba Yaga came for her at the end of her reign. She was unsuccessful, and the scars of her attempted suicide are still visible on her shrunken wrists. Kseniya can cast control summoned creature (Ultimate Magic 212) and terrible remorse (Ultimate Magic 243) as spell-like abilities three times per day.  Velikas: The reign of Velikas, tenth queen of Irrisen, was marked by a lethal epidemic of chillbane fever that swept across the land and devastated the population of the city of Algidheart.  Velikas is still a carrier of this original potent strain of chillbane fever and can cast epidemic (Ultimate Magic 218) as a spell-like ability once per day, infecting the target with virulent chillbane fever.  Virulent chillbane fever-inhaled or injury; save Fortitude DC 23; onset 1 day; frequency 1/day; effect 1d6 Con damage and target is shaken and fatigued, target must make a second Fortitude save or 1 point of the damage is drain instead and target is exhausted instead of fatigued; cure 2 consecutive saves.  Yelizaveta: Irrisen's thirteenth queen, Yelizaveta is the most recently deposed and best preserved of the crone queens, having died only 100 years ago, and her hatred and spite toward her mother is still fresh. Yelizaveta can cast vengeful outrage (Ultimate Magic 246) as a spell-like ability once per day.</t>
  </si>
  <si>
    <t>&lt;link rel="stylesheet"href="PF.css"&gt;&lt;div&gt;&lt;h2&gt;Crone Queen&lt;/h2&gt;&lt;h3&gt;&lt;i&gt;A cold, hateful light burns in the eye sockets of this corpselike creature, whose withered skin is stretched over its icy bones. It wears the tattered raiments of ancient royalty, and a crown of jagged icicles juts from its head.&lt;/i&gt;&lt;/h3&gt;&lt;br&gt;&lt;/div&gt;&lt;div class="heading"&gt;&lt;p class="alignleft"&gt;Crone Queen&lt;/p&gt;&lt;p class="alignright"&gt;CR 15&lt;/p&gt;&lt;div style="clear: both;"&gt;&lt;/div&gt;&lt;/div&gt;&lt;div&gt;&lt;h5&gt;&lt;b&gt;XP &lt;/b&gt;51,200&lt;/h5&gt;&lt;h5&gt;NE Medium undead (cold)&lt;/h5&gt;&lt;h5&gt;&lt;b&gt;Init &lt;/b&gt;+9; &lt;b&gt;Senses &lt;/b&gt;blizzard sight, darkvision 60 ft., lifesense; Perception +32&lt;/h5&gt;&lt;h5&gt;&lt;b&gt;Aura &lt;/b&gt;fear aura (30 ft., DC 25)&lt;/h5&gt;&lt;/div&gt;&lt;hr/&gt;&lt;div&gt;&lt;h5&gt;&lt;b&gt;DEFENSE&lt;/b&gt;&lt;/h5&gt;&lt;/div&gt;&lt;hr/&gt;&lt;div&gt;&lt;h5&gt;&lt;b&gt;AC &lt;/b&gt;30, touch 16, flat-footed 24 (+4 armor, +5 Dex, +1 dodge, +10 natural)&lt;/h5&gt;&lt;h5&gt;&lt;b&gt;hp &lt;/b&gt;209 (22d8+110); fast healing 10&lt;/h5&gt;&lt;h5&gt;&lt;b&gt;Fort &lt;/b&gt;+13, &lt;b&gt;Ref &lt;/b&gt;+14, &lt;b&gt;Will &lt;/b&gt;+18&lt;/h5&gt;&lt;h5&gt;&lt;b&gt;Defensive Abilities &lt;/b&gt;channel resistance +4; &lt;b&gt;DR &lt;/b&gt;10/cold iron and slashing; &lt;b&gt;Immune &lt;/b&gt;cold, undead traits; &lt;b&gt;SR &lt;/b&gt;26&lt;/h5&gt;&lt;h5&gt;&lt;b&gt;Weaknesses &lt;/b&gt;frozen heart, vulnerable to fire&lt;/h5&gt;&lt;/div&gt;&lt;hr/&gt;&lt;div&gt;&lt;h5&gt;&lt;b&gt;OFFENSE&lt;/b&gt;&lt;/h5&gt;&lt;/div&gt;&lt;hr/&gt;&lt;div&gt;&lt;h5&gt;&lt;b&gt;Spd &lt;/b&gt;30 ft.&lt;/h5&gt;&lt;h5&gt;&lt;b&gt;Melee &lt;/b&gt;ice staff +24/+19/+14/+9 (1d6+10 plus 1d6 cold and energy drain) or &lt;/br&gt; 2 claws +21 (1d6+5 plus 1d6 cold and energy drain)&lt;/h5&gt;&lt;h5&gt;&lt;b&gt;Space &lt;/b&gt;5 ft.; &lt;b&gt;Reach &lt;/b&gt;5 ft.&lt;/h5&gt;&lt;h5&gt;&lt;b&gt;Special Attacks &lt;/b&gt;cold, energy drain (2 levels, DC 25), hexes&lt;sup&gt;APG&lt;/sup&gt; (blight, &lt;i&gt;frost&lt;/i&gt;foot&lt;sup&gt;ISM&lt;/sup&gt;, hoar&lt;i&gt;frost&lt;/i&gt;&lt;sup&gt;UM&lt;/sup&gt;, ice tomb&lt;sup&gt;UM&lt;/sup&gt;, misfortune), ice staff, unearthly cold&lt;/h5&gt;&lt;h5&gt;&lt;b&gt;Spell-Like Abilities&lt;/b&gt; (CL 19th; concentration +23)  &lt;/br&gt;Constant&amp;mdash;&lt;i&gt;mage armor&lt;/i&gt; &lt;/br&gt;At Will&amp;mdash;&lt;i&gt;frost&lt;/i&gt; fall&lt;sup&gt;UC&lt;/sup&gt; (DC 16), ice missile (as &lt;i&gt;magic missile&lt;/i&gt;, but deals cold damage), &lt;i&gt;obscuring mist&lt;/i&gt;, screech&lt;sup&gt;APG&lt;/sup&gt; (DC 17) &lt;/br&gt;3/day&amp;mdash;&lt;i&gt;bestow curse&lt;/i&gt; (DC 17), &lt;i&gt;crushing despair&lt;/i&gt; (DC 18), &lt;i&gt;ice storm&lt;/i&gt;, &lt;i&gt;unshakable&lt;/i&gt; chill&lt;sup&gt;UM&lt;/sup&gt; (DC 16), &lt;i&gt;wall of ice&lt;/i&gt; (DC 18) &lt;/br&gt;1/day&amp;mdash;&lt;i&gt;cone of cold&lt;/i&gt; (DC 19), &lt;i&gt;freezing sphere&lt;/i&gt; (DC 20), &lt;i&gt;polar ray&lt;/i&gt;&lt;/h5&gt;&lt;/h5&gt;&lt;/div&gt;&lt;hr/&gt;&lt;div&gt;&lt;h5&gt;&lt;b&gt;STATISTICS&lt;/b&gt;&lt;/h5&gt;&lt;/div&gt;&lt;hr/&gt;&lt;div&gt;&lt;h5&gt;&lt;b&gt;Str &lt;/b&gt;21, &lt;b&gt;Dex &lt;/b&gt;20, &lt;b&gt;Con &lt;/b&gt;-, &lt;b&gt;Int &lt;/b&gt; 19, &lt;b&gt;Wis &lt;/b&gt;17, &lt;b&gt;Cha &lt;/b&gt;18&lt;/h5&gt;&lt;h5&gt;&lt;b&gt;Base Atk &lt;/b&gt;+16; &lt;b&gt;CMB &lt;/b&gt;+21; &lt;b&gt;CMD &lt;/b&gt;37&lt;/h5&gt;&lt;h5&gt;&lt;b&gt;Feats &lt;/b&gt;Alertness, Combat Casting, Dodge, Great Fortitude, Improved Initiative, Iron Will, Lightning Reflexes, Lunge, Mobility, Power Attack, Toughness&lt;/h5&gt;&lt;h5&gt;&lt;b&gt;Skills &lt;/b&gt;Intimidate +29, Knowledge (arcana) +29, Knowledge (history) +26, Knowledge (nobility) +26, Perception +32, Sense Motive +32, Spellcraft +29, Stealth +30&lt;/h5&gt;&lt;h5&gt;&lt;b&gt;Languages &lt;/b&gt;Common, Draconic, Russian, Skald, Sylvan&lt;/h5&gt;&lt;/div&gt;&lt;hr/&gt;&lt;div&gt;&lt;h5&gt;&lt;b&gt;ECOLOGY&lt;/b&gt;&lt;/h5&gt;&lt;/div&gt;&lt;hr/&gt;&lt;div&gt;&lt;h5&gt;&lt;b&gt;Environment &lt;/b&gt; cold ruins&lt;/h5&gt;&lt;h5&gt;&lt;b&gt;Organization &lt;/b&gt;solitary, coven (3-6), or court (12-14)&lt;/h5&gt;&lt;h5&gt;&lt;b&gt;Treasure &lt;/b&gt;double&lt;/h5&gt;&lt;/div&gt;&lt;hr/&gt;&lt;div&gt;&lt;h5&gt;&lt;b&gt;SPECIAL ABILITIES&lt;/b&gt;&lt;/h5&gt;&lt;/div&gt;&lt;hr/&gt;&lt;div&gt;&lt;/h5&gt;&lt;h5&gt;&lt;b&gt;Blizzard Sight (Su)&lt;/b&gt; A crone queen can see normally in natural or magical rain, sleet, hail, fog, snowstorms, blizzards, and similar weather conditions.  &lt;/h5&gt;&lt;h5&gt;&lt;b&gt;Cold (Ex)&lt;/b&gt; A crone queen's body generates intense cold, dealing 1d6 points of cold damage with its touch. Creatures attacking a crone queen with unarmed strikes or natural weapons take this same cold damage each time one of their attacks hits.  &lt;/h5&gt;&lt;h5&gt;&lt;b&gt;Frozen Heart (Su)&lt;/b&gt; A crone queen's frozen heart contains a tiny portion of Baba Yaga's life, and binds the crone queen to Baba Yaga's will. As a free action, Baba Yaga can command a crone queen as &lt;i&gt;dominate monster&lt;/i&gt; (CL 20th). If a crone queen's frozen heart is somehow removed before the creature is destroyed, the crone queen loses its fast healing, spell resistance, and unearthly cold ability.  &lt;/h5&gt;&lt;h5&gt;&lt;b&gt;Hexes (Su)&lt;/b&gt; A crone queen can use the following hexes as a 20th-level witch: blight, &lt;i&gt;frost&lt;/i&gt;foot&lt;sup&gt;ISM&lt;/sup&gt;, hoar&lt;i&gt;frost&lt;/i&gt;&lt;sup&gt;UM&lt;/sup&gt;, ice tomb&lt;sup&gt;UM&lt;/sup&gt;, and misfortune. The save DC is 24 to negate or resist and is Intelligence-based.  &lt;/h5&gt;&lt;h5&gt;&lt;b&gt;Ice Staff (Su)&lt;/b&gt; As a free action, a crone queen can create a magic staff out of supernaturally hard ice that functions as a +3 &lt;i&gt;frost&lt;/i&gt; quarterstaff and allows the crone queen to use her energy drain attack with the staff. The ice staff melts away instantly if it leaves the crone queen's hands.  &lt;/h5&gt;&lt;h5&gt;&lt;b&gt;Unearthly Cold (Su)&lt;/b&gt; A crone queen's spell-like abilities and supernatural abilities that deal cold damage are horrendously cold. Half the cold damage caused by these effects comes from an otherworldly power and is not subject to being reduced by resistance or immunity to cold-based attacks.&lt;/h5&gt;&lt;/div&gt;&lt;br&gt;&lt;div&gt;&lt;h4&gt;&lt;p&gt;&lt;p&gt;When one of Baba Yaga's chosen daughters has served her 100-year tenure as queen of Irrisen, the Queen of Witches comes to replace her with another daughter. Ostensibly, the deposed daughter joins her mother in the &lt;i&gt;Dancing Hut&lt;/i&gt; and goes on to bigger and better things far beyond the bounds of Irrisen and Golarion, but the true fate of the queens of Irrisen remains a mystery to most. In fact, these former queens never leave the confines of the &lt;i&gt;Dancing Hut&lt;/i&gt;-drained of their vitality and power by Baba Yaga and imprisoned deep inside the hut's innermost chambers, these daughters become crone queens, undead mockeries of the powerful witches they once were.  The crone queens are unique creatures, each one a former queen of Irrisen. They are bound to the Hall of Thrones inside the &lt;i&gt;Dancing Hut&lt;/i&gt;, where Baba Yaga has erected a throne for each deposed queen. Currently there are only 12 crone queens, though the Hall of Thrones holds 14 royal seats. One throne sits ready for the current queen, Elvanna, when her reign is over, and the other is left empty-the throne of Tashanna, Baba Yaga's ninth daughter and the only queen to escape the fate shared by her sisters.  As a crone queen ages, the long years take their toll on the necromantic energies animating the unliving husk of her body, and movement and activity become more difficult. Although their powers have not diminished with age, the oldest crone queens rarely leave their frozen thrones; less interested in vengeance, they instead spend the long centuries reliving the memories of their former lives. It takes a significant effort to rouse them from their dreamlike reveries, but once awakened, the eldest crone queens are dangerous foes indeed.  &lt;br&gt;&lt;b&gt;The Deposed Queens&lt;/b&gt;&lt;br&gt;  Twelve of Baba Yaga's daughters sit enthroned inside the &lt;i&gt;Dancing Hut&lt;/i&gt;, fueling their mother's extended lifespan. Besides the abilities presented in the stat block above, each crone queen possesses additional unique abilities. Over the centuries, the first eight queens of Irrisen- Jadwiga, Morgannan, Urvalane, Pjallarane, Aelena, Harcatha, Sascha, and Karina-have gradually withdrawn into themselves, and now rarely move or interact with the world at all, but in general, the older the crone queen, the more powerful her unique abilities are. If any of these crone queens are awoken from their torpor, they should receive additional abilities in line with their age.  The four most recent queens remain active, full of hatred and a thirst for vengeance. Their unique abilities are detailed below.  &lt;br&gt;&lt;b&gt;Betyrina:&lt;/b&gt; The twelfth queen of Irrisen, Betyrina, was known for her vanity and conceit. It is said that, during her reign, no room in Whitethrone's Royal Palace was without a mirror, so the queen could enjoy a constant view of her own ref lection. Next to Yelizaveta, Betyrina is perhaps the best-preserved crone queen, and though she is still clearly an undead creature, she takes great pains to keep her hair carefully coiffed and her 200-year-old gown as clean and tidy as possible. Betyrina can cast &lt;i&gt;strangling hair&lt;/i&gt; (Ultimate &lt;i&gt;Magic&lt;/i&gt; 240) as a spell-like ability three times per day, and &lt;i&gt;smug narcissism&lt;/i&gt; (Ultimate &lt;i&gt;Magic&lt;/i&gt; 238) as a spell-like ability once per day.  &lt;br&gt;&lt;b&gt;Kseniya:&lt;/b&gt; A skilled conjurer herself, Irrisen's eleventh queen, Kseniya, founded an academy for conjurers and summoners known as the Bloodstone Conservatory. Kseniya was also famous for trying to take her own life when Baba Yaga came for her at the end of her reign. She was unsuccessful, and the scars of her attempted suicide are still visible on her shrunken wrists. Kseniya can cast &lt;i&gt;control summoned creature&lt;/i&gt; (Ultimate &lt;i&gt;Magic&lt;/i&gt; 212) and &lt;i&gt;terrible remorse&lt;/i&gt; (Ultimate &lt;i&gt;Magic&lt;/i&gt; 243) as spell-like abilities three times per day.  &lt;br&gt;&lt;b&gt;Velikas:&lt;/b&gt; The reign of Velikas, tenth queen of Irrisen, was marked by a lethal &lt;i&gt;epidemic&lt;/i&gt; of chillbane fever that swept across the land and devastated the population of the city of Algidheart.  Velikas is still a carrier of this original potent strain of chillbane fever and can cast &lt;i&gt;epidemic&lt;/i&gt; (Ultimate &lt;i&gt;Magic&lt;/i&gt; 218) as a spell-like ability once per day, infecting the target with virulent chillbane fever.  &lt;i&gt;Virulent chillbane fever&lt;/i&gt;-inhaled or injury; save Fortitude DC 23; &lt;i&gt;onset&lt;/i&gt; 1 day; frequency 1/day; effect 1d6 Con damage and target is shaken and fatigued, target must make a second Fortitude save or 1 point of the damage is drain instead and target is exhausted instead of fatigued; cure 2 consecutive saves.  Yelizaveta: Irrisen's thirteenth queen, Yelizaveta is the most recently deposed and best preserved of the crone queens, having died only 100 years ago, and her hatred and spite toward her mother is still fresh. Yelizaveta can cast &lt;i&gt;vengeful outrage&lt;/i&gt; (Ultimate &lt;i&gt;Magic&lt;/i&gt; 246) as a spell-like ability once per day.&lt;/p&gt;&lt;/h4&gt;&lt;/div&gt;</t>
  </si>
  <si>
    <t>Hag Ooze</t>
  </si>
  <si>
    <t>acid, cold, ooze traits</t>
  </si>
  <si>
    <t>paralysis (1d4 rounds, DC 16), spell channel</t>
  </si>
  <si>
    <t>Str 12, Dex 1, Con 18, Int -, Wis 1, Cha 1</t>
  </si>
  <si>
    <t>suction, transparent</t>
  </si>
  <si>
    <t xml:space="preserve"> temperate marshes or underground</t>
  </si>
  <si>
    <t>A single eye stares unblinking from an amorphous blob. A transparent pseudopod extends from the mass, ready to strike.</t>
  </si>
  <si>
    <t>Hag Eye Ooze</t>
  </si>
  <si>
    <t>Spell Channel (Su) A hag creator of a hag eye ooze can see through the embedded hag eye as if she were looking from the ooze directly. This ability requires that the hag creator and the hag eye ooze be on the same plane in order to function. If the hag that created the hag eye ooze is part of a coven, the following spells have a 5% chance per caster level of operating through a hag eye ooze: detect chaos, detect evil, detect good, detect law, detect magic, message, read magic, and tongues. A non-hag that controls a hag eye ooze can't cast spells through the ooze, nor can it see through the creature, but it can target the hag eye ooze with a clairaudience/clairvoyance spell and view through it in that manner.  Suction (Ex) A hag eye ooze can create a powerful suction against any surface it climbs, allowing it to cling to inverted surfaces with ease. It can establish or release suction as a swift action, and as long as it is using suction, it moves at half speed. Because of the suction, a hag eye ooze gains a +10 bonus to its CMD to resist bull rush attacks, awesome blow attacks, and other attacks and effects that attempt to physically move it from its location.  Transparent (Ex) A hag eye ooze is difficult to discern from its surroundings in most environments. A successful DC 15 Perception check is required to notice a hag eye ooze. Any creature that fails to notice it and walks into it automatically suffers damage as if struck by the hag eye ooze's slam attack.</t>
  </si>
  <si>
    <t>Some hags create hag eye oozes to serve as scouts and spies, favoring them over humanoid servants due to the ease of control. With their ability to blend in with their surroundings and climb nearly any surface, these creatures patrol the hag's lair and surrounding territory. Hag eye oozes seem to be imbued with a sliver of the cautious side of their creator's personality, watching intruders from a distance and avoiding combat unless directed to attack. Once given a command, these creatures pursue their goal mindlessly until a countermand is given.  Hag eye oozes have gelatinous, transparent bodies that can sometimes grow larger than 5 cubic feet, though most are smaller, taking up roughly half that space. To date, no specimens have been found weighing more than 500 pounds.  Creating a Hag Eye Ooze  The process of creating a hag eye ooze is a strange blend of cooking in a cauldron and the magic rituals involved in sparking simulated life into a construct. For more information on hag eyes see Pathfinder Campaign Setting: Classic Horrors Revisited.  Creating a hag eye ooze requires 2 weeks. This time is reduced if the brewer is working cooperatively. For each additional member of a coven involved in the process, the creation time is lessened by 2 days, to a minimum creation period of 3 days. During this period, various nutrients and ingredients must be added to the cauldron in which the ooze is brewed. As the ingredients are added the hag must consult strange texts and foul recipes to assure proper creation. If she misses a step or poorly measures a reagent, the necessary arcane energies to create the hag eye ooze do not properly bind to the creature's nascent form. If successful, she then begins a 24-hour ritual, during which the cauldron holding the brewing ooze is bombarded with spells. This ritual and spellcasting culminates in the addition of a hag eye- preferably from the hag creator. If the ritual is successful, the hag eye ooze animates fully formed and able to serve as a minion. The hag eye ooze is under the control of the creator, but in cases where a coven takes part in creating the ooze, control goes to the hag that supplied the hag eye.</t>
  </si>
  <si>
    <t>&lt;link rel="stylesheet"href="PF.css"&gt;&lt;div&gt;&lt;h2&gt;Hag Eye Ooze&lt;/h2&gt;&lt;h3&gt;&lt;i&gt;A single eye stares unblinking from an amorphous blob. A transparent pseudopod extends from the mass, ready to strike.&lt;/i&gt;&lt;/h3&gt;&lt;br&gt;&lt;/div&gt;&lt;div class="heading"&gt;&lt;p class="alignleft"&gt;Hag Ooze&lt;/p&gt;&lt;p class="alignright"&gt;CR 3&lt;/p&gt;&lt;div style="clear: both;"&gt;&lt;/div&gt;&lt;/div&gt;&lt;div&gt;&lt;h5&gt;&lt;b&gt;XP &lt;/b&gt;800&lt;/h5&gt;&lt;h5&gt;N Small ooze &lt;/h5&gt;&lt;h5&gt;&lt;b&gt;Init &lt;/b&gt;-5; &lt;b&gt;Senses &lt;/b&gt;blindsight 60 ft.; Perception -5&lt;/h5&gt;&lt;/div&gt;&lt;hr/&gt;&lt;div&gt;&lt;h5&gt;&lt;b&gt;DEFENSE&lt;/b&gt;&lt;/h5&gt;&lt;/div&gt;&lt;hr/&gt;&lt;div&gt;&lt;h5&gt;&lt;b&gt;AC &lt;/b&gt;6, touch 6, flat-footed 6 (-5 Dex, +1 size)&lt;/h5&gt;&lt;h5&gt;&lt;b&gt;hp &lt;/b&gt;34 (4d8+16)&lt;/h5&gt;&lt;h5&gt;&lt;b&gt;Fort &lt;/b&gt;+5, &lt;b&gt;Ref &lt;/b&gt;-4, &lt;b&gt;Will &lt;/b&gt;-4&lt;/h5&gt;&lt;h5&gt;&lt;b&gt;Immune &lt;/b&gt;acid, cold, ooze traits; &lt;b&gt;Resist &lt;/b&gt;fire 5&lt;/h5&gt;&lt;/div&gt;&lt;hr/&gt;&lt;div&gt;&lt;h5&gt;&lt;b&gt;OFFENSE&lt;/b&gt;&lt;/h5&gt;&lt;/div&gt;&lt;hr/&gt;&lt;div&gt;&lt;h5&gt;&lt;b&gt;Spd &lt;/b&gt;20 ft., climb 20 ft.&lt;/h5&gt;&lt;h5&gt;&lt;b&gt;Melee &lt;/b&gt;slam +6 (1d4+3 plus paralysis)&lt;/h5&gt;&lt;h5&gt;&lt;b&gt;Space &lt;/b&gt;5 ft.; &lt;b&gt;Reach &lt;/b&gt;5 ft.&lt;/h5&gt;&lt;h5&gt;&lt;b&gt;Special Attacks &lt;/b&gt;paralysis (1d4 rounds, DC 16), spell channel&lt;/h5&gt;&lt;/div&gt;&lt;hr/&gt;&lt;div&gt;&lt;h5&gt;&lt;b&gt;STATISTICS&lt;/b&gt;&lt;/h5&gt;&lt;/div&gt;&lt;hr/&gt;&lt;div&gt;&lt;h5&gt;&lt;b&gt;Str &lt;/b&gt;12, &lt;b&gt;Dex &lt;/b&gt;1, &lt;b&gt;Con &lt;/b&gt;18, &lt;b&gt;Int &lt;/b&gt; -, &lt;b&gt;Wis &lt;/b&gt;1, &lt;b&gt;Cha &lt;/b&gt;1&lt;/h5&gt;&lt;h5&gt;&lt;b&gt;Base Atk &lt;/b&gt;+3; &lt;b&gt;CMB &lt;/b&gt;+4; &lt;b&gt;CMD &lt;/b&gt;9 (can't be tripped)&lt;/h5&gt;&lt;h5&gt;&lt;b&gt;Skills &lt;/b&gt;Climb +10&lt;/h5&gt;&lt;h5&gt;&lt;b&gt;SQ &lt;/b&gt;suction, transparent&lt;/h5&gt;&lt;/div&gt;&lt;hr/&gt;&lt;div&gt;&lt;h5&gt;&lt;b&gt;ECOLOGY&lt;/b&gt;&lt;/h5&gt;&lt;/div&gt;&lt;hr/&gt;&lt;div&gt;&lt;h5&gt;&lt;b&gt;Environment &lt;/b&gt; temperate marshes or underground&lt;/h5&gt;&lt;h5&gt;&lt;b&gt;Organization &lt;/b&gt;solitary&lt;/h5&gt;&lt;h5&gt;&lt;b&gt;Treasure &lt;/b&gt;none&lt;/h5&gt;&lt;/div&gt;&lt;hr/&gt;&lt;div&gt;&lt;h5&gt;&lt;b&gt;SPECIAL ABILITIES&lt;/b&gt;&lt;/h5&gt;&lt;/div&gt;&lt;hr/&gt;&lt;div&gt;&lt;/h5&gt;&lt;h5&gt;&lt;b&gt;Spell Channel (Su)&lt;/b&gt; A hag creator of a &lt;i&gt;hag eye&lt;/i&gt; ooze can see through the embedded &lt;i&gt;hag eye&lt;/i&gt; as if she were looking from the ooze directly. This ability requires that the hag creator and the &lt;i&gt;hag eye&lt;/i&gt; ooze be on the same plane in order to function. If the hag that created the &lt;i&gt;hag eye&lt;/i&gt; ooze is part of a coven, the following spells have a 5% chance per caster level of operating through a &lt;i&gt;hag eye&lt;/i&gt; ooze: &lt;i&gt;detect chaos&lt;/i&gt;, &lt;i&gt;detect evil&lt;/i&gt;, &lt;i&gt;detect good&lt;/i&gt;, &lt;i&gt;detect law&lt;/i&gt;, &lt;i&gt;detect magic&lt;/i&gt;, &lt;i&gt;message&lt;/i&gt;, &lt;i&gt;read magic&lt;/i&gt;, and &lt;i&gt;tongues&lt;/i&gt;. A non-hag that controls a &lt;i&gt;hag eye&lt;/i&gt; ooze can't cast spells through the ooze, nor can it see through the creature, but it can target the &lt;i&gt;hag eye&lt;/i&gt; ooze with a &lt;i&gt;clairaudience/clairvoyance&lt;/i&gt; spell and view through it in that manner.  &lt;/h5&gt;&lt;h5&gt;&lt;b&gt;Suction (Ex)&lt;/b&gt; A &lt;i&gt;hag eye&lt;/i&gt; ooze can create a powerful suction against any surface it climbs, allowing it to cling to inverted surfaces with ease. It can establish or release suction as a swift action, and as long as it is using suction, it moves at half speed. Because of the suction, a &lt;i&gt;hag eye&lt;/i&gt; ooze gains a +10 bonus to its CMD to resist bull rush attacks, awesome blow attacks, and other attacks and effects that attempt to physically move it from its location.  &lt;/h5&gt;&lt;h5&gt;&lt;b&gt;Transparent (Ex)&lt;/b&gt; A &lt;i&gt;hag eye&lt;/i&gt; ooze is difficult to discern from its surroundings in most environments. A successful DC 15 Perception check is required to notice a &lt;i&gt;hag eye&lt;/i&gt; ooze. Any creature that fails to notice it and walks into it automatically suffers damage as if struck by the &lt;i&gt;hag eye&lt;/i&gt; ooze's slam attack.&lt;/h5&gt;&lt;/div&gt;&lt;br&gt;&lt;div&gt;&lt;h4&gt;&lt;p&gt;&lt;p&gt;Some hags create &lt;i&gt;hag eye&lt;/i&gt; oozes to serve as scouts and spies, favoring them over humanoid servants due to the ease of control. With their ability to blend in with their surroundings and climb nearly any surface, these creatures patrol the hag's lair and surrounding territory. Hag eye oozes seem to be imbued with a sliver of the cautious side of their creator's personality, watching intruders from a distance and avoiding combat unless directed to attack. Once given a command, these creatures pursue their goal mindlessly until a countermand is given.  Hag eye oozes have gelatinous, transparent bodies that can sometimes grow larger than 5 cubic feet, though most are smaller, taking up roughly half that space. To date, no specimens have been found weighing more than 500 pounds.  &lt;br&gt;&lt;b&gt;Creating a Hag Eye Ooze&lt;/b&gt;&lt;br&gt;  The process of creating a &lt;i&gt;hag eye&lt;/i&gt; ooze is a strange blend of cooking in a cauldron and the magic rituals involved in sparking simulated life into a construct. For more information on &lt;i&gt;hag eye&lt;/i&gt;s see &lt;i&gt;Pathfinder Campaign Setting&lt;/i&gt;: &lt;i&gt;Classic Horrors Revisited&lt;/i&gt;.  Creating a &lt;i&gt;hag eye&lt;/i&gt; ooze requires 2 weeks. This time is reduced if the brewer is working cooperatively. For each additional member of a coven involved in the process, the creation time is lessened by 2 days, to a minimum creation period of 3 days. During this period, various nutrients and ingredients must be added to the cauldron in which the ooze is brewed. As the ingredients are added the hag must consult strange texts and foul recipes to assure proper creation. If she misses a step or poorly measures a reagent, the necessary arcane energies to create the &lt;i&gt;hag eye&lt;/i&gt; ooze do not properly bind to the creature's nascent form. If successful, she then begins a 24-hour ritual, during which the cauldron holding the brewing ooze is bombarded with spells. This ritual and spellcasting culminates in the addition of a &lt;i&gt;hag eye&lt;/i&gt;- preferably from the hag creator. If the ritual is successful, the &lt;i&gt;hag eye&lt;/i&gt; ooze animates fully formed and able to serve as a minion. The &lt;i&gt;hag eye&lt;/i&gt; ooze is under the control of the creator, but in cases where a coven takes part in creating the ooze, control goes to the hag that supplied the &lt;i&gt;hag eye&lt;/i&gt;.&lt;/p&gt;&lt;/h4&gt;&lt;/div&gt;</t>
  </si>
  <si>
    <t>Coven Ooze</t>
  </si>
  <si>
    <t>blindsight 60 ft.; Perception +7</t>
  </si>
  <si>
    <t>Fort +9, Ref -2, Will -1</t>
  </si>
  <si>
    <t>slam +11 (1d8+4/19-20)</t>
  </si>
  <si>
    <t>absorb flesh, engulf (DC 18, 1d4 Con drain), hag eye ray</t>
  </si>
  <si>
    <t>Str 16, Dex 1, Con 22, Int 2, Wis 3, Cha 1</t>
  </si>
  <si>
    <t>Cleave, Great Cleave, Improved Critical (slam), Power Attack, Skill Focus (Perception), Weapon Focus (slam)</t>
  </si>
  <si>
    <t>Climb +12, Perception +7, Swim +5</t>
  </si>
  <si>
    <t>This eerily disturbing gelatinous blob lumbers forward. Three disembodied eyes float within its mass, seemingly scanning back and forth with each surge of movement.</t>
  </si>
  <si>
    <t>Absorb Flesh (Ex) A coven ooze doesn't eat plants or inorganic matter, but devours living flesh with voracious speed, dealing 1d4 points of Constitution drain to creatures it engulfs. Whenever the ooze deals Constitution drain in this manner, it heals 10 hit points for each point of Constitution drained. Excess hit points above its normal maximum are gained as temporary hit points. A coven ooze can gain no more than 30 temporary hit points in this manner. If a coven ooze has temporary hit points when it splits, those temporary hit points are divided into its copies.  Hag Eye Ray (Sp) Every 1d4 rounds, each of the hag eyes within a coven ooze can fire a magic ray at a target within 60 feet. Each hag eye emits a different spell effect: bestow curse (DC 17, -6 to Dexterity), confusion (DC 17, 9 rounds), hold person (DC 16, 9 rounds). All of these spell-like abilities function at CL 9th. The save DCs are Charisma-based, and include a +8 racial bonus.  Split (Ex) Slashing and piercing weapons deal no damage to a coven ooze. Instead, the creature splits into three identical oozes, each with one third of the original ooze's current hit points (round down). Upon splitting, each copy retains a single hag eye within its mass and can continue to use its hag eye ray ability, albeit with only one spell effect. A coven ooze with 10 hit points or fewer, or that doesn't have enough hag eyes to result in each new ooze getting its own eye, cannot be split and instead takes damage normally.</t>
  </si>
  <si>
    <t>Coven oozes result from a hag eye ooze's conglomeration of multiple hag eyes, often caused by the destruction of a hag coven with a hag eye ooze nearby. With its controller gone, and no one to provide food, the ooze feeds upon its mistress and her coven sisters. Through this consumption, the creation gains some semblance of its creators' cunning, independent thought, and malignancy. If the coven sisters had hag eyes of their own, the ooze absorbs them into its form. Otherwise, consumption of the coven, with the residual magic of the original hag eye, transforms one eye from each of the hags in the coven into a functional hag eye.  A coven ooze wanders its creator's territory, devouring any living organism it comes upon. With their animal intelligence, they use the terrain to their best advantage, often lying in waterways near frequented river crossings.  Coven oozes are generally 10 feet to a side and weigh roughly 1,500 pounds, although larger specimens have been encountered. When a coven ooze comes across another creature with the ooze subtype, it attempts to engulf and consume it. For every 10 HD of ooze creatures that a coven ooze consumes, its size increases by one step, to a maximum size of Gargantuan. If a coven ooze ever consumes a hag eye ooze, the creator of the hag eye ooze-if a hag-must succeed at a DC 25 Will save or have her connection to the hag eye ooze severed.</t>
  </si>
  <si>
    <t>&lt;link rel="stylesheet"href="PF.css"&gt;&lt;div&gt;&lt;h2&gt;Coven Ooze&lt;/h2&gt;&lt;h3&gt;&lt;i&gt;This eerily disturbing gelatinous blob lumbers forward. Three disembodied eyes float within its mass, seemingly scanning back and forth with each surge of movement.&lt;/i&gt;&lt;/h3&gt;&lt;br&gt;&lt;/div&gt;&lt;div class="heading"&gt;&lt;p class="alignleft"&gt;Coven Ooze&lt;/p&gt;&lt;p class="alignright"&gt;CR 9&lt;/p&gt;&lt;div style="clear: both;"&gt;&lt;/div&gt;&lt;/div&gt;&lt;div&gt;&lt;h5&gt;&lt;b&gt;XP &lt;/b&gt;6,400&lt;/h5&gt;&lt;h5&gt;N Large ooze &lt;/h5&gt;&lt;h5&gt;&lt;b&gt;Init &lt;/b&gt;-5; &lt;b&gt;Senses &lt;/b&gt;blindsight 60 ft.; Perception +7&lt;/h5&gt;&lt;/div&gt;&lt;hr/&gt;&lt;div&gt;&lt;h5&gt;&lt;b&gt;DEFENSE&lt;/b&gt;&lt;/h5&gt;&lt;/div&gt;&lt;hr/&gt;&lt;div&gt;&lt;h5&gt;&lt;b&gt;AC &lt;/b&gt;4, touch 4, flat-footed 4 (-5 Dex, -1 size)&lt;/h5&gt;&lt;h5&gt;&lt;b&gt;hp &lt;/b&gt;115 (11d8+66)&lt;/h5&gt;&lt;h5&gt;&lt;b&gt;Fort &lt;/b&gt;+9, &lt;b&gt;Ref &lt;/b&gt;-2, &lt;b&gt;Will &lt;/b&gt;-1&lt;/h5&gt;&lt;h5&gt;&lt;b&gt;Defensive Abilities &lt;/b&gt;split; &lt;b&gt;Immune &lt;/b&gt;acid, cold, ooze traits; &lt;b&gt;Resist &lt;/b&gt;fire 10&lt;/h5&gt;&lt;/div&gt;&lt;hr/&gt;&lt;div&gt;&lt;h5&gt;&lt;b&gt;OFFENSE&lt;/b&gt;&lt;/h5&gt;&lt;/div&gt;&lt;hr/&gt;&lt;div&gt;&lt;h5&gt;&lt;b&gt;Spd &lt;/b&gt;30 ft., climb 20 ft.&lt;/h5&gt;&lt;h5&gt;&lt;b&gt;Melee &lt;/b&gt;slam +11 (1d8+4/19-20)&lt;/h5&gt;&lt;h5&gt;&lt;b&gt;Space &lt;/b&gt;10 ft.; &lt;b&gt;Reach &lt;/b&gt;10 ft.&lt;/h5&gt;&lt;h5&gt;&lt;b&gt;Special Attacks &lt;/b&gt;absorb flesh, engulf (DC 18, 1d4 Con drain), &lt;i&gt;hag eye&lt;/i&gt; ray&lt;/h5&gt;&lt;/div&gt;&lt;hr/&gt;&lt;div&gt;&lt;h5&gt;&lt;b&gt;STATISTICS&lt;/b&gt;&lt;/h5&gt;&lt;/div&gt;&lt;hr/&gt;&lt;div&gt;&lt;h5&gt;&lt;b&gt;Str &lt;/b&gt;16, &lt;b&gt;Dex &lt;/b&gt;1, &lt;b&gt;Con &lt;/b&gt;22, &lt;b&gt;Int &lt;/b&gt; 2, &lt;b&gt;Wis &lt;/b&gt;3, &lt;b&gt;Cha &lt;/b&gt;1&lt;/h5&gt;&lt;h5&gt;&lt;b&gt;Base Atk &lt;/b&gt;+8; &lt;b&gt;CMB &lt;/b&gt;+12; &lt;b&gt;CMD &lt;/b&gt;17 (can't be tripped)&lt;/h5&gt;&lt;h5&gt;&lt;b&gt;Feats &lt;/b&gt;Cleave, Great Cleave, Improved Critical (slam), Power Attack, Skill Focus (Perception), Weapon Focus (slam)&lt;/h5&gt;&lt;h5&gt;&lt;b&gt;Skills &lt;/b&gt;Climb +12, Perception +7, Swim +5&lt;/h5&gt;&lt;h5&gt;&lt;b&gt;SQ &lt;/b&gt;suction&lt;/h5&gt;&lt;/div&gt;&lt;hr/&gt;&lt;div&gt;&lt;h5&gt;&lt;b&gt;ECOLOGY&lt;/b&gt;&lt;/h5&gt;&lt;/div&gt;&lt;hr/&gt;&lt;div&gt;&lt;h5&gt;&lt;b&gt;Environment &lt;/b&gt; temperate marshes or underground&lt;/h5&gt;&lt;h5&gt;&lt;b&gt;Organization &lt;/b&gt;solitary&lt;/h5&gt;&lt;h5&gt;&lt;b&gt;Treasure &lt;/b&gt;none&lt;/h5&gt;&lt;/div&gt;&lt;hr/&gt;&lt;div&gt;&lt;h5&gt;&lt;b&gt;SPECIAL ABILITIES&lt;/b&gt;&lt;/h5&gt;&lt;/div&gt;&lt;hr/&gt;&lt;div&gt;&lt;/h5&gt;&lt;h5&gt;&lt;b&gt;Absorb Flesh (Ex)&lt;/b&gt; A coven ooze doesn't eat plants or inorganic matter, but devours living flesh with voracious speed, dealing 1d4 points of Constitution drain to creatures it engulfs. Whenever the ooze deals Constitution drain in this manner, it heals 10 hit points for each point of Constitution drained. Excess hit points above its normal maximum are gained as temporary hit points. A coven ooze can gain no more than 30 temporary hit points in this manner. If a coven ooze has temporary hit points when it splits, those temporary hit points are divided into its copies.  &lt;/h5&gt;&lt;h5&gt;&lt;b&gt;Hag Eye Ray (Sp)&lt;/b&gt; Every 1d4 rounds, each of the &lt;i&gt;&lt;i&gt;hag eye&lt;/i&gt;s&lt;/i&gt; within a coven ooze can fire a magic ray at a target within 60 feet. Each &lt;i&gt;hag eye&lt;/i&gt; emits a different spell effect: &lt;i&gt;bestow curse&lt;/i&gt; (DC 17, -6 to Dexterity), &lt;i&gt;confusion&lt;/i&gt; (DC 17, 9 rounds), &lt;i&gt;hold person&lt;/i&gt; (DC 16, 9 rounds). All of these spell-like abilities function at CL 9th. The save DCs are Charisma-based, and include a +8 racial bonus.  &lt;/h5&gt;&lt;h5&gt;&lt;b&gt;Split (Ex)&lt;/b&gt; Slashing and piercing weapons deal no damage to a coven ooze. Instead, the creature splits into three identical oozes, each with one third of the original ooze's current hit points (round down). Upon splitting, each copy retains a single &lt;i&gt;hag eye&lt;/i&gt; within its mass and can continue to use its &lt;i&gt;hag eye&lt;/i&gt; ray ability, albeit with only one spell effect. A coven ooze with 10 hit points or fewer, or that doesn't have enough &lt;i&gt;&lt;i&gt;hag eye&lt;/i&gt;s&lt;/i&gt; to result in each new ooze getting its own eye, cannot be split and instead takes damage normally.&lt;/h5&gt;&lt;/div&gt;&lt;br&gt;&lt;div&gt;&lt;h4&gt;&lt;p&gt;&lt;p&gt;Coven oozes result from a &lt;i&gt;hag eye&lt;/i&gt; ooze's conglomeration of multiple &lt;i&gt;&lt;i&gt;hag eye&lt;/i&gt;s&lt;/i&gt;, often caused by the destruction of a hag coven with a &lt;i&gt;hag eye&lt;/i&gt; ooze nearby. With its controller gone, and no one to provide food, the ooze feeds upon its mistress and her coven sisters. Through this consumption, the creation gains some semblance of its creators' cunning, independent thought, and malignancy. If the coven sisters had &lt;i&gt;&lt;i&gt;hag eye&lt;/i&gt;s&lt;/i&gt; of their own, the ooze absorbs them into its form. Otherwise, consumption of the coven, with the residual magic of the original &lt;i&gt;hag eye&lt;/i&gt;, transforms one eye from each of the hags in the coven into a functional &lt;i&gt;hag eye&lt;/i&gt;.  A coven ooze wanders its creator's territory, devouring any living organism it comes upon. With their animal intelligence, they use the terrain to their best advantage, often lying in waterways near frequented river crossings.  Coven oozes are generally 10 feet to a side and weigh roughly 1,500 pounds, although larger specimens have been encountered. When a coven ooze comes across another creature with the ooze subtype, it attempts to engulf and consume it. For every 10 HD of ooze creatures that a coven ooze consumes, its size increases by one step, to a maximum size of Gargantuan. If a coven ooze ever consumes a &lt;i&gt;hag eye&lt;/i&gt; ooze, the creator of the &lt;i&gt;hag eye&lt;/i&gt; ooze-if a hag-must succeed at a DC 25 Will save or have her connection to the &lt;i&gt;hag eye&lt;/i&gt; ooze severed.&lt;/p&gt;&lt;/h4&gt;&lt;/div&gt;</t>
  </si>
  <si>
    <t>Poludnica</t>
  </si>
  <si>
    <t>sunstroke haze (10 ft., DC 21)</t>
  </si>
  <si>
    <t>24, touch 20, flat-footed 18</t>
  </si>
  <si>
    <t>(+4 armor, +4 deflection, +5 Dex, +1 dodge)</t>
  </si>
  <si>
    <t>(14d6+70)</t>
  </si>
  <si>
    <t>Fort +11, Ref +14, Will +11</t>
  </si>
  <si>
    <t>blindness, exhaustion, fatigue, fire</t>
  </si>
  <si>
    <t>darkness powerlessness</t>
  </si>
  <si>
    <t>+1 scythe +15/+10 (2d4+10 plus 1d6 fire and 1d2 Con damage/x4)</t>
  </si>
  <si>
    <t>searing weapons</t>
  </si>
  <si>
    <t>Spell-Like Abilities (CL 10th; concentration +14)  Constant-pass without trace  At Will-daylight, plant growth (enrichment only), touch of fatigue (DC 14)  3/day-blur, dimension door, rainbow pattern (DC 18), searing light  1/day-sunbeam (DC 21), waves of fatigue</t>
  </si>
  <si>
    <t>Str 22, Dex 20, Con 21, Int 10, Wis 15, Cha 19</t>
  </si>
  <si>
    <t>Cleave, Combat Reflexes, Dodge, Great Fortitude, Power Attack, Stand Still, Weapon Focus (scythe)</t>
  </si>
  <si>
    <t>Bluff +12, Diplomacy +13, Intimidate +9, Knowledge (local) +17, Perception +19, Sense Motive +15, Spellcraft +10, Stealth +20, Survival +10</t>
  </si>
  <si>
    <t>grace, tied to day</t>
  </si>
  <si>
    <t>standard (+1 scythe, mithral chain shirt, other treasure)</t>
  </si>
  <si>
    <t>A haze of heat shimmers around this beautiful woman. The glare of the sun gleams from her radiant skin.</t>
  </si>
  <si>
    <t>Darkness Powerlessness (Su) As long as a poludnica is within an area of magical darkness, her sunstroke haze aura does not function. She also becomes staggered and cannot use any of her spell-like abilities.  Grace (Su) A poludnica adds her Charisma modifier as a deflection bonus to her Armor Class.  Searing Weapons (Su) Any weapon a poludnica wields becomes incredibly hot and conducts and amplifies her ability to cause fatigue by reducing the target's ability to resist the effects.  In melee combat, such a weapon deals an additional 1d6 points of fire damage plus 1d2 points of Constitution damage. The Constitution damage is negated with a successful DC 21 Fortitude save. The weapon cools rapidly if it leaves her grasp, losing these additional abilities immediately.  Sunstroke Haze (Su) A poludnica radiates oppressive heat in a 10-foot radius. Any creature that starts its turn within this area must succeed at a DC 21 Fortitude save or take 1d6 points of nonlethal damage and become fatigued. A fatigued creature that fails a second saving throw becomes exhausted. The fatigued or exhausted condition lasts for as long as the nonlethal damage goes unhealed. A poludnica can activate or suppress this ability as a free action and the save DC is Charisma-based.  Tied to Day (Su) A poludnica's connection to the sun tethers her to the Material Plane. During daylight hours (from dawn to sunset), her abilities are as shown above whether she can actually see the sun or not. During the nighttime hours (from sunset to dawn), a poludnica shifts to the Ethereal Plane (as ethereal jaunt). This is automatic, involuntary, and causes a poludnica great distress. While on the Ethereal Plane, a poludnica is affected by her darkness powerlessness and is nearly helpless. This curse cannot be dispelled or removed by anything short of divine interaction.</t>
  </si>
  <si>
    <t>Driven by an obsession that few can fully comprehend, poludnicas are bitter creatures of light, heat, and envy. Although they are surprisingly strong and deadly combatants, these scythe-wielding women resort to violence only when guile and trickery have failed. They are lonely creatures that seek the company of mortals by luring farm workers and children away from their families so that they can brief ly enjoy a feeble simulation of family life. In the rural farming communities where her kind is most commonly found, a poludnica might also be known as Cornwife, Lady Midday, or Mother Noon. She might even be mistaken for a vengeful or beneficent ghost depending on how she presents herself.  Averaging 6 feet tall and weighing approximately 170 pounds, poludnicas could easily be mistaken for strapping farm girls if it were not for their radiance. Their maximum life expectancy has not been documented and it is commonly believed that poludnicas are effectively immortal unless they suffer some deadly mishap. It has been theorized that permanently keeping a poludnica in magically darkened conditions would eventually lead to her death, but no scholars have so far attempted to prove this hypothesis.  Ecology  Poludnicas draw their physical sustenance from sunlight, but they often eat and drink to emulate the simple folk who are the subjects of their obsession. However, emotional nourishment is more difficult for them to obtain and their need for companionship and the simulation of a normal family life leads them to commit questionable acts of kidnapping or even murder.  Like bees who pollinate nearby flowers-which then go to seed and produce more flowers the next season-a poludnica's ability to enrich local plant life leads farming communities to thrive around their lairs. These plentiful fields bring more farmhands and more families, all potential companions for the poludnica.  Though the magic that pulls poludnicas into the Ethereal Plane at nightfall is viewed as a curse, it is also one of their most useful abilities. Though distressed and weakened on the Ethereal Plane, poludnicas can nonetheless perceive events upon the Material Plane. They often spend their nights spying on mortal families. Each night they move ethereally through mortals' homes, watching them eat, sleep, and enjoy the company and intimacy of others. Though this fills all poludnicas with sorrow, many are also driven to impotent, jealous rage as they watch children sleeping peacefully and wives embracing their husbands.  The origin of their cursed existence is a mystery- whether poludnicas were created by some powerful creature that did not anticipate the maddening effects of their abilities or whether they were once different creatures cursed for some failure or insult is not known. Either way, the curse has driven these lonely fey slightly mad.  Habitat &amp; Society  Poludnicas usually claim a few hundred acres of fertile land as their territory, most often centered on a lair that is hidden in plain sight, inaccessible, or avoided by the community, such as a hollow beneath the tangled roots of a tree, the tumbledown barn of a former companion who no longer lives, or an abandoned and supposedly haunted farmhouse.  By day, a poludnica prowls crop fields seeking to lure, coerce, or physically abduct an overworked farmhand back to her home where she has built a mockery of a human farmhouse kitchen or bedroom, expecting her abductee to indulge her whims in a pantomime of normalcy, companionship, or intimacy. Sometimes one of these companions might choose to play along with his captor or try to escape during daylight hours, but those that bide their time until nightfall when the poludnica disappears at least have a chance of escape.  If a companion survives until nightfall, the poludnica fades away, leaving the suitor or child to fend for himself while she watches impotently from the Ethereal Plane. This may not prove to be a problem, but since many poludnicas make their daytime lairs in inaccessible places, if the captive cannot free himself before dawn, the poludnica often simply returns-likely unhappy with the "inconsiderate" companion's lack of loyalty to his new "family."  Some poludnicas who are kinder than most choose to hide their presence altogether. They avoid coming into contact with the peasants working the land, except at night where they can invisibly and sorrowfully observe mortals enjoying the companionship that is denied to the poludnicas themselves. More commonly, poludnicas are driven to lure away farmhands and kidnap children who they believe will come to love them and consider them their new family.  For all the suffering poludnicas cause, dwelling in a poludnica's territory is not without its benefits. Their crop-enriching powers provide abundant food, and many farming communities have come to see them as a kind of guardian spirit. Children often weave cornhusk dolls to placate a local poludnica, ask for her protection, or thank her for sparing their fathers or brothers. Some poludnicas are touched by these displays and stop, or at least reduce, their predations on those in the community.</t>
  </si>
  <si>
    <t>&lt;link rel="stylesheet"href="PF.css"&gt;&lt;div&gt;&lt;h2&gt;Poludnica&lt;/h2&gt;&lt;h3&gt;&lt;i&gt;A haze of heat shimmers around this beautiful woman. The glare of the sun gleams from her radiant skin.&lt;/i&gt;&lt;/h3&gt;&lt;br&gt;&lt;/div&gt;&lt;div class="heading"&gt;&lt;p class="alignleft"&gt;Poludnica&lt;/p&gt;&lt;p class="alignright"&gt;CR 10&lt;/p&gt;&lt;div style="clear: both;"&gt;&lt;/div&gt;&lt;/div&gt;&lt;div&gt;&lt;h5&gt;&lt;b&gt;XP &lt;/b&gt;9,600&lt;/h5&gt;&lt;h5&gt;CN Medium fey &lt;/h5&gt;&lt;h5&gt;&lt;b&gt;Init &lt;/b&gt;+5; &lt;b&gt;Senses &lt;/b&gt;low-light vision; Perception +19&lt;/h5&gt;&lt;h5&gt;&lt;b&gt;Aura &lt;/b&gt;sunstroke haze (10 ft., DC 21)&lt;/h5&gt;&lt;/div&gt;&lt;hr/&gt;&lt;div&gt;&lt;h5&gt;&lt;b&gt;DEFENSE&lt;/b&gt;&lt;/h5&gt;&lt;/div&gt;&lt;hr/&gt;&lt;div&gt;&lt;h5&gt;&lt;b&gt;AC &lt;/b&gt;24, touch 20, flat-footed 18 (+4 armor, +4 deflection, +5 Dex, +1 dodge)&lt;/h5&gt;&lt;h5&gt;&lt;b&gt;hp &lt;/b&gt;119 (14d6+70)&lt;/h5&gt;&lt;h5&gt;&lt;b&gt;Fort &lt;/b&gt;+11, &lt;b&gt;Ref &lt;/b&gt;+14, &lt;b&gt;Will &lt;/b&gt;+11&lt;/h5&gt;&lt;h5&gt;&lt;b&gt;DR &lt;/b&gt;10/cold iron; &lt;b&gt;Immune &lt;/b&gt;blindness, exhaustion, fatigue, fire; &lt;b&gt;SR &lt;/b&gt;21&lt;/h5&gt;&lt;h5&gt;&lt;b&gt;Weaknesses &lt;/b&gt;darkness powerlessness&lt;/h5&gt;&lt;/div&gt;&lt;hr/&gt;&lt;div&gt;&lt;h5&gt;&lt;b&gt;OFFENSE&lt;/b&gt;&lt;/h5&gt;&lt;/div&gt;&lt;hr/&gt;&lt;div&gt;&lt;h5&gt;&lt;b&gt;Spd &lt;/b&gt;30 ft.&lt;/h5&gt;&lt;h5&gt;&lt;b&gt;Melee &lt;/b&gt;&lt;i&gt;&lt;i&gt;+1 scythe&lt;/i&gt;&lt;/i&gt; +15/+10 (2d4+10 plus 1d6 fire and 1d2 Con damage/x4)&lt;/h5&gt;&lt;h5&gt;&lt;b&gt;Space &lt;/b&gt;5 ft.; &lt;b&gt;Reach &lt;/b&gt;5 ft.&lt;/h5&gt;&lt;h5&gt;&lt;b&gt;Special Attacks &lt;/b&gt;searing weapons&lt;/h5&gt;&lt;h5&gt;&lt;b&gt;Spell-Like Abilities&lt;/b&gt; (CL 10th; concentration +14)  &lt;/br&gt;Constant&amp;mdash;&lt;i&gt;pass without trace&lt;/i&gt; &lt;/br&gt;At Will&amp;mdash;&lt;i&gt;daylight&lt;/i&gt;, &lt;i&gt;plant growth&lt;/i&gt; (enrichment only), &lt;i&gt;touch of fatigue&lt;/i&gt; (DC 14) &lt;/br&gt;3/day&amp;mdash;&lt;i&gt;blur&lt;/i&gt;, &lt;i&gt;dimension door&lt;/i&gt;, &lt;i&gt;rainbow pattern&lt;/i&gt; (DC 18), &lt;i&gt;searing light&lt;/i&gt; &lt;/br&gt;1/day&amp;mdash;&lt;i&gt;sunbeam&lt;/i&gt; (DC 21), &lt;i&gt;waves of fatigue&lt;/i&gt;&lt;/h5&gt;&lt;/h5&gt;&lt;/div&gt;&lt;hr/&gt;&lt;div&gt;&lt;h5&gt;&lt;b&gt;STATISTICS&lt;/b&gt;&lt;/h5&gt;&lt;/div&gt;&lt;hr/&gt;&lt;div&gt;&lt;h5&gt;&lt;b&gt;Str &lt;/b&gt;22, &lt;b&gt;Dex &lt;/b&gt;20, &lt;b&gt;Con &lt;/b&gt;21, &lt;b&gt;Int &lt;/b&gt; 10, &lt;b&gt;Wis &lt;/b&gt;15, &lt;b&gt;Cha &lt;/b&gt;19&lt;/h5&gt;&lt;h5&gt;&lt;b&gt;Base Atk &lt;/b&gt;+7; &lt;b&gt;CMB &lt;/b&gt;+13; &lt;b&gt;CMD &lt;/b&gt;33&lt;/h5&gt;&lt;h5&gt;&lt;b&gt;Feats &lt;/b&gt;Cleave, Combat Reflexes, Dodge, Great Fortitude, Power Attack, Stand Still, Weapon Focus (scythe)&lt;/h5&gt;&lt;h5&gt;&lt;b&gt;Skills &lt;/b&gt;Bluff +12, Diplomacy +13, Intimidate +9, Knowledge (local) +17, Perception +19, Sense Motive +15, Spellcraft +10, Stealth +20, Survival +10&lt;/h5&gt;&lt;h5&gt;&lt;b&gt;Languages &lt;/b&gt;Common, Sylvan&lt;/h5&gt;&lt;h5&gt;&lt;b&gt;SQ &lt;/b&gt;grace, tied to day&lt;/h5&gt;&lt;/div&gt;&lt;hr/&gt;&lt;div&gt;&lt;h5&gt;&lt;b&gt;ECOLOGY&lt;/b&gt;&lt;/h5&gt;&lt;/div&gt;&lt;hr/&gt;&lt;div&gt;&lt;h5&gt;&lt;b&gt;Environment &lt;/b&gt; temperate plains&lt;/h5&gt;&lt;h5&gt;&lt;b&gt;Organization &lt;/b&gt;solitary&lt;/h5&gt;&lt;h5&gt;&lt;b&gt;Treasure &lt;/b&gt;standard (&lt;i&gt;+1 scythe&lt;/i&gt;, mithral chain shirt, other treasure)&lt;/h5&gt;&lt;/div&gt;&lt;hr/&gt;&lt;div&gt;&lt;h5&gt;&lt;b&gt;SPECIAL ABILITIES&lt;/b&gt;&lt;/h5&gt;&lt;/div&gt;&lt;hr/&gt;&lt;div&gt;&lt;/h5&gt;&lt;h5&gt;&lt;b&gt;Darkness Powerlessness (Su)&lt;/b&gt; As long as a poludnica is within an area of magical darkness, her sunstroke haze aura does not function. She also becomes staggered and cannot use any of her spell-like abilities.  &lt;/h5&gt;&lt;h5&gt;&lt;b&gt;Grace (Su)&lt;/b&gt; A poludnica adds her Charisma modifier as a deflection bonus to her Armor Class.  &lt;/h5&gt;&lt;h5&gt;&lt;b&gt;Searing Weapons (Su)&lt;/b&gt; Any weapon a poludnica wields becomes incredibly hot and conducts and amplifies her ability to cause fatigue by reducing the target's ability to resist the effects.  In melee combat, such a weapon deals an additional 1d6 points of fire damage plus 1d2 points of Constitution damage. The Constitution damage is negated with a successful DC 21 Fortitude save. The weapon cools rapidly if it leaves her grasp, losing these additional abilities immediately.  &lt;/h5&gt;&lt;h5&gt;&lt;b&gt;Sunstroke Haze (Su)&lt;/b&gt; A poludnica radiates oppressive heat in a 10-foot radius. Any creature that starts its turn within this area must succeed at a DC 21 Fortitude save or take 1d6 points of nonlethal damage and become fatigued. A fatigued creature that fails a second saving throw becomes exhausted. The fatigued or exhausted condition lasts for as long as the nonlethal damage goes unhealed. A poludnica can activate or suppress this ability as a free action and the save DC is Charisma-based.  &lt;/h5&gt;&lt;h5&gt;&lt;b&gt;Tied to Day (Su)&lt;/b&gt; A poludnica's connection to the sun tethers her to the Material Plane. During &lt;i&gt;daylight&lt;/i&gt; hours (from dawn to sunset), her abilities are as shown above whether she can actually see the sun or not. During the nighttime hours (from sunset to dawn), a poludnica shifts to the Ethereal Plane (as &lt;i&gt;ethereal&lt;/i&gt; jaunt). This is automatic, involuntary, and causes a poludnica great distress. While on the Ethereal Plane, a poludnica is affected by her darkness powerlessness and is nearly helpless. This curse cannot be dispelled or removed by anything short of divine interaction.&lt;/h5&gt;&lt;/div&gt;&lt;br&gt;&lt;div&gt;&lt;h4&gt;&lt;p&gt;&lt;p&gt;Driven by an obsession that few can fully comprehend, poludnicas are bitter creatures of light, heat, and envy. Although they are surprisingly strong and deadly combatants, these scythe-wielding women resort to violence only when guile and trickery have failed. They are lonely creatures that seek the company of mortals by luring farm workers and children away from their families so that they can brief ly enjoy a feeble simulation of family life. In the rural farming communities where her kind is most commonly found, a poludnica might also be known as Cornwife, Lady Midday, or Mother Noon. She might even be mistaken for a vengeful or beneficent ghost depending on how she presents herself.  Averaging 6 feet tall and weighing approximately 170 pounds, poludnicas could easily be mistaken for strapping farm girls if it were not for their radiance. Their maximum life expectancy has not been documented and it is commonly believed that poludnicas are effectively immortal unless they suffer some deadly mishap. It has been theorized that permanently keeping a poludnica in magically darkened conditions would eventually lead to her death, but no scholars have so far attempted to prove this hypothesis.  &lt;b&gt;&lt;/p&gt;&lt;p&gt;Ecology&lt;/b&gt;&lt;/p&gt;&lt;p&gt;  Poludnicas draw their physical sustenance from sunlight, but they often eat and drink to emulate the simple folk who are the subjects of their obsession. However, emotional nourishment is more difficult for them to obtain and their need for companionship and the simulation of a normal family life leads them to commit questionable acts of kidnapping or even murder.  Like bees who pollinate nearby flowers-which then go to seed and produce more flowers the next season-a poludnica's ability to enrich local plant life leads farming communities to thrive around their lairs. These plentiful fields bring more farmhands and more families, all potential companions for the poludnica.  Though the magic that pulls poludnicas into the Ethereal Plane at nightfall is viewed as a curse, it is also one of their most useful abilities. Though distressed and weakened on the Ethereal Plane, poludnicas can nonetheless perceive events upon the Material Plane. They often spend their nights spying on mortal families. Each night they move &lt;i&gt;ethereal&lt;/i&gt;ly through mortals' homes, watching them eat, sleep, and enjoy the company and intimacy of others. Though this fills all poludnicas with sorrow, many are also driven to impotent, jealous rage as they watch children sleeping peacefully and wives embracing their husbands.  The origin of their cursed existence is a mystery- whether poludnicas were created by some powerful creature that did not anticipate the maddening effects of their abilities or whether they were once different creatures cursed for some failure or insult is not known. Either way, the curse has driven these lonely fey slightly mad.  &lt;b&gt;&lt;/p&gt;&lt;p&gt;Habitat &amp; Society&lt;/b&gt;&lt;/p&gt;&lt;p&gt;  Poludnicas usually claim a few hundred acres of fertile land as their territory, most often centered on a lair that is hidden in plain sight, inaccessible, or avoided by the community, such as a hollow beneath the tangled roots of a tree, the tumbledown barn of a former companion who no longer lives, or an abandoned and supposedly haunted farmhouse.  By day, a poludnica prowls crop fields seeking to lure, coerce, or physically abduct an overworked farmhand back to her home where she has built a mockery of a human farmhouse kitchen or bedroom, expecting her abductee to indulge her whims in a pantomime of normalcy, companionship, or intimacy. Sometimes one of these companions might choose to play along with his captor or try to escape during &lt;i&gt;daylight&lt;/i&gt; hours, but those that bide their time until nightfall when the poludnica disappears at least have a chance of escape.  If a companion survives until nightfall, the poludnica fades away, leaving the suitor or child to fend for himself while she watches impotently from the Ethereal Plane. This may not prove to be a problem, but since many poludnicas make their daytime lairs in inaccessible places, if the captive cannot free himself before dawn, the poludnica often simply returns-likely unhappy with the "inconsiderate" companion's lack of loyalty to his new "family."  Some poludnicas who are kinder than most choose to hide their presence altogether. They avoid coming into contact with the peasants working the land, except at night where they can invisibly and sorrowfully observe mortals enjoying the companionship that is denied to the poludnicas themselves. More commonly, poludnicas are driven to lure away farmhands and kidnap children who they believe will come to love them and consider them their new family.  For all the suffering poludnicas cause, dwelling in a poludnica's territory is not without its benefits. Their crop-enriching powers provide abundant food, and many farming communities have come to see them as a kind of guardian spirit. Children often weave cornhusk dolls to placate a local poludnica, ask for her protection, or thank her for sparing their fathers or brothers. Some poludnicas are touched by these displays and stop, or at least reduce, their predations on those in the community.&lt;/p&gt;&lt;/h4&gt;&lt;/div&gt;</t>
  </si>
  <si>
    <t>Storm Hag</t>
  </si>
  <si>
    <t>child-scent, darkvision 60 ft.; Perception +14</t>
  </si>
  <si>
    <t>Fort +6, Ref +9, Will +8</t>
  </si>
  <si>
    <t>bite +13 (1d6+3 plus 1d6 electricity), 2 claws +13 (1d4+3 plus 1d6 electricity)</t>
  </si>
  <si>
    <t>storm strike, whipping winds</t>
  </si>
  <si>
    <t>Spell-Like Abilities (CL 10th; concentration +13)  At Will-bleed, gust of wind (DC 15), whispering wind  3/day-invisibility, lightning bolt (DC 16), river of windAPG (DC 17), sleet storm  1/day-control winds (DC 18)</t>
  </si>
  <si>
    <t>Str 17, Dex 14, Con 16, Int 13, Wis 13, Cha 16</t>
  </si>
  <si>
    <t>Combat Casting, Dodge, Flyby Attack, Hover, Vital Strike</t>
  </si>
  <si>
    <t>Bluff +10, Fly +17, Intimidate +15, Perception +14, Spellcraft +7, Stealth +15</t>
  </si>
  <si>
    <t>storm rider</t>
  </si>
  <si>
    <t>Clad in hides and furs, this creature appears to be a small, ugly woman whose hair, claws, and teeth crackle with sparks of electricity. Her windswept hair billows up from her brow like an enormous thunderhead.</t>
  </si>
  <si>
    <t>Child-Scent (Ex) A storm hag has the scent ability, but only with respect to humanoid children and immature animals. Thus, she could sniff out a child's hiding place or a den of wolf pups, but not the child's parents or the den mother.  Storm Rider (Su) A storm hag is considered two size categories larger than she actually is in regard to wind effects.  Storm Strike (Su) Each time a storm hag makes a successful attack with her bite, claws, or when she uses a weapon that is predominantly made of metal the attack deals an additional 1d6 points of electricity damage.  Whipping Winds (Su) As a standard action, a storm hag can use her gust of wind spell-like ability to trip her foes. This ability can only affect one target within 30 feet, and the storm hag uses her combat maneuver bonus as if tripping a creature normally. The gust of wind spell doesn't possess its normal effects, but instead sweeps a creature off its feet. Attempting to trip a creature with this ability does not provoke an attack of opportunity, but casting the spell-like ability provokes attacks of opportunity as normal.</t>
  </si>
  <si>
    <t>When the clouds turn gray and the winds pick up into a howl, wise travelers pray that the cause is only a natural tempest and the foul weather is not connected with a storm hag. Storm hags are hateful creatures, and strangely, their hate is one of the few things that brings them pleasure.  A storm hag resembles a shrunken old woman with a thundercloud of hair stacked atop her wrinkled head. Her mouth hangs open, revealing thin pointed teeth; small arcs of electricity can be seen jumping across her teeth and spittle. Black talons sprout from her fingertips, likewise crackling with electricity. A storm hag's wrinkled face contains a look of gleeful distaste, and her eyes are thick with cataracts, rendering her gaze pupil-less. A storm hag's hair is wild and unruly with static electricity popping and crackling throughout the mass. Seemingly animated, a storm hag's hair can easily stand as tall as she is. Wiry and stooped, a storm hag weighs about 70 pounds and stands a little over 4 feet tall, though if she stood up straight she could easily reach 5 feet or more. A storm hag usually wears rough furs and coarse woolen clothing that is rarely cleaned, giving her a distinctly unpleasant odor.  Ecology  Like most other living things, a storm hag needs to eat, and her favorite meal is the tender flesh of young children. Storm hags use their ability to smell children and young animals to track down their meals no matter where the child has hidden himself. On Golarion, storm hags have developed a special fondness for Kellid and Ulfen children.  Storm hags find the childlike gnomes and half lings infuriating. It is unknown why this is so-perhaps storm hags cannot distinguish between children and members of these small races on sight and are angered that their prey is not actually their favorite food. They may very well just have some other unknown pet peeve about the smaller folk, but either way, the presence of gnomes or half lings drives storm hags into a rage. When given the choice, storm hags always target members of these races above all others.  Habitat &amp; Society  Storm hags are most numerous in the northern lands of the Inner Sea region, but with their ability to fly, their insatiable hunger, and the desire to share their hate with others, storm hags can likely appear anywhere. They prefer areas that are prone to inclement weather, and enjoy flying through the air during thunderstorms, feeling the static discharge dancing across their warty skin. Storm hags most frequently claim territory in the wild spaces between settlements where they keep their distance from civilization unless hunting. Like a predator, a storm hag constantly surveys her territory and takes great pains in keeping a secret den she considers always hers. For the most part, a storm hag is content to remain in one place if the food is plentiful and her shelter is safe and obscured. A storm hag's den is a simple, yet grotesque affair, often located in deep, dark forests or atop craggy mountains, and is always hidden from sight. Cluttered with bones and skins from previous meals, a den's most dominant feature is the storm hag's cauldron.  Storm hags roam their territory hunting, preferring to prey on children if possible, but they do consider adult humanoids suitable substitutes when children are unavailable. A storm hag only stoops to eating animals when her hunger grows too strong, however.  When a storm hag encounters travelers in her territory, she torments the unwitting visitors, calling down the winds and whipping up a storm of howling gales and crashing lightning to break her enemies' ranks and to send them running for shelter. Once her prey has been cornered into a cave or thicket where they sought shelter from the weather, the storm hag sows discontent by using her whispering wind spell-like ability to harass and frighten the sheltered travelers with a hate-filled, disembodied voice. Like a cat toying with a crippled field mouse, the storm hag pushes her prey to their breaking point-letting them steep in shivering fright-before confronting them face to face with tooth, claw, and lightning before finally killing and consuming them.  Storm Hag Covens  Like other hags, storm hags form covens. They prefer to form these covens with other storm hags, but storm hags have been known to team up with green hags or other hags on occasion. Storm hags inhabiting stormy coasts or soggy salt marshes sometimes ally with sea hags and form covens with them. Though they respect the strength of annis hags, few storm hags enter into a coven with those brutish and simple creatures. When they do, the storm hags rely on the annis hags' intimidating physical might to help in their hunts.  A storm hag is an attractive prospect for any burgeoning coven-to-be, but these hags aren't easily wooed into joining with others. A storm hag is haughty and views her way of doing something as the best, if only because she is the one doing it. Any hag thinking of forming a coven with a storm hag would do well to ride a fine line between flattery and outright dominance by performing simultaneous acts of humble depravity and honorific evil. The other two hags in a coven with a storm hag gain her child-scent ability as long as they are within 100 feet of the storm hag. In addition, a coven with a storm hag as a member has access to the following spell-like abilities beyond what a normal coven provides: call lightning storm (DC 18), plague stormUM (DC 19), quench (DC 16), whirlwind (DC 21), wind wall. Like other covens, all three hags must be within 10 feet of one another and must work together and take a full-round action take part in this cooperative magic. For more information about hag covens, see page 167 in the Pathfinder RPG Bestiary.</t>
  </si>
  <si>
    <t>&lt;link rel="stylesheet"href="PF.css"&gt;&lt;div&gt;&lt;h2&gt;Storm Hag&lt;/h2&gt;&lt;h3&gt;&lt;i&gt;Clad in hides and furs, this creature appears to be a small, ugly woman whose hair, claws, and teeth crackle with sparks of electricity. Her windswept hair billows up from her brow like an enormous thunderhead.&lt;/i&gt;&lt;/h3&gt;&lt;br&gt;&lt;/div&gt;&lt;div class="heading"&gt;&lt;p class="alignleft"&gt;Storm Hag&lt;/p&gt;&lt;p class="alignright"&gt;CR 7&lt;/p&gt;&lt;div style="clear: both;"&gt;&lt;/div&gt;&lt;/div&gt;&lt;div&gt;&lt;h5&gt;&lt;b&gt;XP &lt;/b&gt;3,200&lt;/h5&gt;&lt;h5&gt;CE Medium monstrous humanoid &lt;/h5&gt;&lt;h5&gt;&lt;b&gt;Init &lt;/b&gt;+2; &lt;b&gt;Senses &lt;/b&gt;child-scent, darkvision 60 ft.; Perception +14&lt;/h5&gt;&lt;/div&gt;&lt;hr/&gt;&lt;div&gt;&lt;h5&gt;&lt;b&gt;DEFENSE&lt;/b&gt;&lt;/h5&gt;&lt;/div&gt;&lt;hr/&gt;&lt;div&gt;&lt;h5&gt;&lt;b&gt;AC &lt;/b&gt;21, touch 13, flat-footed 18 (+2 Dex, +1 dodge, +8 natural)&lt;/h5&gt;&lt;h5&gt;&lt;b&gt;hp &lt;/b&gt;85 (10d10+30)&lt;/h5&gt;&lt;h5&gt;&lt;b&gt;Fort &lt;/b&gt;+6, &lt;b&gt;Ref &lt;/b&gt;+9, &lt;b&gt;Will &lt;/b&gt;+8&lt;/h5&gt;&lt;h5&gt;&lt;b&gt;Immune &lt;/b&gt;electricity; &lt;b&gt;SR &lt;/b&gt;18&lt;/h5&gt;&lt;/div&gt;&lt;hr/&gt;&lt;div&gt;&lt;h5&gt;&lt;b&gt;OFFENSE&lt;/b&gt;&lt;/h5&gt;&lt;/div&gt;&lt;hr/&gt;&lt;div&gt;&lt;h5&gt;&lt;b&gt;Spd &lt;/b&gt;30 ft., fly 60 ft. (good)&lt;/h5&gt;&lt;h5&gt;&lt;b&gt;Melee &lt;/b&gt;bite +13 (1d6+3 plus 1d6 electricity), 2 claws +13 (1d4+3 plus 1d6 electricity)&lt;/h5&gt;&lt;h5&gt;&lt;b&gt;Space &lt;/b&gt;5 ft.; &lt;b&gt;Reach &lt;/b&gt;5 ft.&lt;/h5&gt;&lt;h5&gt;&lt;b&gt;Special Attacks &lt;/b&gt;storm strike, whipping winds&lt;/h5&gt;&lt;h5&gt;&lt;b&gt;Spell-Like Abilities&lt;/b&gt; (CL 10th; concentration +13) &lt;/br&gt;At Will&amp;mdash;&lt;i&gt;bleed&lt;/i&gt;, &lt;i&gt;gust of wind&lt;/i&gt; (DC 15), &lt;i&gt;whispering wind&lt;/i&gt; &lt;/br&gt;3/day&amp;mdash;&lt;i&gt;invisibility&lt;/i&gt;, &lt;i&gt;lightning bolt&lt;/i&gt; (DC 16), &lt;i&gt;river of&lt;/i&gt; wind&lt;sup&gt;APG&lt;/sup&gt; (DC 17), &lt;i&gt;sleet storm&lt;/i&gt; &lt;/br&gt;1/day&amp;mdash;&lt;i&gt;control winds&lt;/i&gt; (DC 18)&lt;/h5&gt;&lt;/h5&gt;&lt;/div&gt;&lt;hr/&gt;&lt;div&gt;&lt;h5&gt;&lt;b&gt;STATISTICS&lt;/b&gt;&lt;/h5&gt;&lt;/div&gt;&lt;hr/&gt;&lt;div&gt;&lt;h5&gt;&lt;b&gt;Str &lt;/b&gt;17, &lt;b&gt;Dex &lt;/b&gt;14, &lt;b&gt;Con &lt;/b&gt;16, &lt;b&gt;Int &lt;/b&gt; 13, &lt;b&gt;Wis &lt;/b&gt;13, &lt;b&gt;Cha &lt;/b&gt;16&lt;/h5&gt;&lt;h5&gt;&lt;b&gt;Base Atk &lt;/b&gt;+10; &lt;b&gt;CMB &lt;/b&gt;+13; &lt;b&gt;CMD &lt;/b&gt;26&lt;/h5&gt;&lt;h5&gt;&lt;b&gt;Feats &lt;/b&gt;Combat Casting, Dodge, Flyby Attack, Hover, Vital Strike&lt;/h5&gt;&lt;h5&gt;&lt;b&gt;Skills &lt;/b&gt;Bluff +10, Fly +17, Intimidate +15, Perception +14, Spellcraft +7, Stealth +15&lt;/h5&gt;&lt;h5&gt;&lt;b&gt;Languages &lt;/b&gt;Common, Giant&lt;/h5&gt;&lt;h5&gt;&lt;b&gt;SQ &lt;/b&gt;storm rider&lt;/h5&gt;&lt;/div&gt;&lt;hr/&gt;&lt;div&gt;&lt;h5&gt;&lt;b&gt;ECOLOGY&lt;/b&gt;&lt;/h5&gt;&lt;/div&gt;&lt;hr/&gt;&lt;div&gt;&lt;h5&gt;&lt;b&gt;Environment &lt;/b&gt; any temperate&lt;/h5&gt;&lt;h5&gt;&lt;b&gt;Organization &lt;/b&gt;solitary or coven (3 hags of any kind)&lt;/h5&gt;&lt;h5&gt;&lt;b&gt;Treasure &lt;/b&gt;standard&lt;/h5&gt;&lt;/div&gt;&lt;hr/&gt;&lt;div&gt;&lt;h5&gt;&lt;b&gt;SPECIAL ABILITIES&lt;/b&gt;&lt;/h5&gt;&lt;/div&gt;&lt;hr/&gt;&lt;div&gt;&lt;/h5&gt;&lt;h5&gt;&lt;b&gt;Child-Scent (Ex)&lt;/b&gt; A storm hag has the scent ability, but only with respect to humanoid children and immature animals. Thus, she could sniff out a child's hiding place or a den of wolf pups, but not the child's parents or the den mother.  &lt;/h5&gt;&lt;h5&gt;&lt;b&gt;Storm Rider (Su)&lt;/b&gt; A storm hag is considered two size categories larger than she actually is in regard to wind effects.  &lt;/h5&gt;&lt;h5&gt;&lt;b&gt;Storm Strike (Su)&lt;/b&gt; Each time a storm hag makes a successful attack with her bite, claws, or when she uses a weapon that is predominantly made of metal the attack deals an additional 1d6 points of electricity damage.  &lt;/h5&gt;&lt;h5&gt;&lt;b&gt;Whipping Winds (Su)&lt;/b&gt; As a standard action, a storm hag can use her &lt;i&gt;gust of wind&lt;/i&gt; spell-like ability to trip her foes. This ability can only affect one target within 30 feet, and the storm hag uses her combat maneuver bonus as if tripping a creature normally. The &lt;i&gt;gust of wind&lt;/i&gt; spell doesn't possess its normal effects, but instead sweeps a creature off its feet. Attempting to trip a creature with this ability does not provoke an attack of opportunity, but casting the spell-like ability provokes attacks of opportunity as normal.&lt;/h5&gt;&lt;/div&gt;&lt;br&gt;&lt;div&gt;&lt;h4&gt;&lt;p&gt;&lt;p&gt;When the clouds turn gray and the winds pick up into a howl, wise travelers pray that the cause is only a natural tempest and the foul weather is not connected with a storm hag. Storm hags are hateful creatures, and strangely, their hate is one of the few things that brings them pleasure.  A storm hag resembles a shrunken old woman with a thundercloud of hair stacked atop her wrinkled head. Her mouth hangs open, revealing thin pointed teeth; small arcs of electricity can be seen jumping across her teeth and spittle. Black talons sprout from her fingertips, likewise crackling with electricity. A storm hag's wrinkled face contains a look of gleeful distaste, and her eyes are thick with cataracts, rendering her gaze pupil-less. A storm hag's hair is wild and unruly with static electricity popping and crackling throughout the mass. Seemingly animated, a storm hag's hair can easily stand as tall as she is. Wiry and stooped, a storm hag weighs about 70 pounds and stands a little over 4 feet tall, though if she stood up straight she could easily reach 5 feet or more. A storm hag usually wears rough furs and coarse woolen clothing that is rarely cleaned, giving her a distinctly unpleasant odor.  &lt;b&gt;&lt;/p&gt;&lt;p&gt;Ecology&lt;/b&gt;&lt;/p&gt;&lt;p&gt;  Like most other living things, a storm hag needs to eat, and her favorite meal is the tender flesh of young children. Storm hags use their ability to smell children and young animals to track down their meals no matter where the child has hidden himself. On Golarion, storm hags have developed a special fondness for Kellid and Ulfen children.  Storm hags find the childlike gnomes and half lings infuriating. It is unknown why this is so-perhaps storm hags cannot distinguish between children and members of these small races on sight and are angered that their prey is not actually their favorite food. They may very well just have some other unknown pet peeve about the smaller folk, but either way, the presence of gnomes or half lings drives storm hags into a rage. When given the choice, storm hags always target members of these races above all others.  &lt;b&gt;&lt;/p&gt;&lt;p&gt;Habitat &amp; Society&lt;/b&gt;&lt;/p&gt;&lt;p&gt;  Storm hags are most numerous in the northern lands of the Inner Sea region, but with their ability to fly, their insatiable hunger, and the desire to share their hate with others, storm hags can likely appear anywhere. They prefer areas that are prone to inclement weather, and enjoy flying through the air during thunderstorms, feeling the static discharge dancing across their warty skin. Storm hags most frequently claim territory in the wild spaces between settlements where they keep their distance from civilization unless hunting. Like a predator, a storm hag constantly surveys her territory and takes great pains in keeping a secret den she considers always hers. For the most part, a storm hag is content to remain in one place if the food is plentiful and her shelter is safe and obscured. A storm hag's den is a simple, yet grotesque affair, often located in deep, dark forests or atop craggy mountains, and is always hidden from sight. Cluttered with bones and skins from previous meals, a den's most dominant feature is the storm hag's cauldron.  Storm hags roam their territory hunting, preferring to prey on children if possible, but they do consider adult humanoids suitable substitutes when children are unavailable. A storm hag only stoops to eating animals when her hunger grows too strong, however.  When a storm hag encounters travelers in her territory, she torments the unwitting visitors, calling down the winds and whipping up a storm of howling gales and crashing lightning to break her enemies' ranks and to send them running for shelter. Once her prey has been cornered into a cave or thicket where they sought shelter from the weather, the storm hag sows discontent by using her &lt;i&gt;whispering wind&lt;/i&gt; spell-like ability to harass and frighten the sheltered travelers with a hate-filled, disembodied voice. Like a cat toying with a crippled field mouse, the storm hag pushes her prey to their breaking point-letting them steep in shivering fright-before confronting them face to face with tooth, claw, and lightning before finally killing and consuming them.  &lt;br&gt;&lt;b&gt;Storm Hag Covens&lt;/b&gt;&lt;br&gt;  Like other hags, storm hags form covens. They prefer to form these covens with other storm hags, but storm hags have been known to team up with green hags or other hags on occasion. Storm hags inhabiting stormy coasts or soggy salt marshes sometimes ally with sea hags and form covens with them. Though they respect the strength of annis hags, few storm hags enter into a coven with those brutish and simple creatures. When they do, the storm hags rely on the annis hags' intimidating physical might to help in their hunts.  A storm hag is an attractive prospect for any burgeoning coven-to-be, but these hags aren't easily wooed into joining with others. A storm hag is haughty and views her way of doing something as the best, if only because she is the one doing it. Any hag thinking of forming a coven with a storm hag would do well to ride a fine line between flattery and outright dominance by performing simultaneous acts of humble depravity and honorific evil. The other two hags in a coven with a storm hag gain her child-scent ability as long as they are within 100 feet of the storm hag. In addition, a coven with a storm hag as a member has access to the following spell-like abilities beyond what a normal coven provides: &lt;i&gt;call lightning storm&lt;/i&gt; (DC 18), &lt;i&gt;plague&lt;/i&gt; storm&lt;sup&gt;UM&lt;/sup&gt; (DC 19), &lt;i&gt;quench&lt;/i&gt; (DC 16), &lt;i&gt;whirlwind&lt;/i&gt; (DC 21), &lt;i&gt;wind wall&lt;/i&gt;. Like other covens, all three hags must be within 10 feet of one another and must work together and take a full-round action take part in this cooperative magic. For more information about hag covens, see page 167 in the &lt;i&gt;Pathfinder RPG Bestiary&lt;/i&gt;.&lt;/p&gt;&lt;/h4&gt;&lt;/div&gt;</t>
  </si>
  <si>
    <t>Abrikandilu</t>
  </si>
  <si>
    <t>Fort +5, Ref +4, Will +3</t>
  </si>
  <si>
    <t>hatred of mirrors</t>
  </si>
  <si>
    <t>bite +7 (1d6+2 plus mutilation), 2 claws +7 (1d4+2)</t>
  </si>
  <si>
    <t>improvised weapon +5 (1d6+2)</t>
  </si>
  <si>
    <t>destructive attacks, mutilation</t>
  </si>
  <si>
    <t>Spell-Like Abilities (CL 5th; concentration +6)   3/day-cause fear (DC 12), shatter (DC 13)   1/day-summon (level 1, 1 abrikandilu 50%)</t>
  </si>
  <si>
    <t>Str 15, Dex 11, Con 12, Int 6, Wis 10, Cha 13</t>
  </si>
  <si>
    <t>+7 (+9 sunder)</t>
  </si>
  <si>
    <t>19 (21 vs. sunder)</t>
  </si>
  <si>
    <t>Improved Sunder, Iron Will, Power Attack, Throw AnythingB</t>
  </si>
  <si>
    <t>Appraise +6, Climb +10, Disable Device +8, Perception +12</t>
  </si>
  <si>
    <t>standard (all art objects are broken)</t>
  </si>
  <si>
    <t>This deformed, horned, hunchbacked humanoid has a forked, ratlike tail and two thumbs on each taloned hand.</t>
  </si>
  <si>
    <t>The Worldwound</t>
  </si>
  <si>
    <t>Destructive Attacks (Ex) An abrikandilu's natural attacks can threaten and confirm critical hits against objects. In addition, they gain a +5 racial bonus on Strength checks made to break or destroy objects.  Hatred of Mirrors (Ex) An abrikandilu loathes the sight of its own reflection. Using a mirror grants a +5 bonus on Intimidate checks against an abrikandilu. An abrikandilu adjacent to a mirror or attacked by a mirror-carrying creature (at the GM's discretion, some shields could be considered mirrors) must attempt a DC 15 Will save at the start of its turn. If it fails, it must focus all of its actions that round on attempts to destroy the mirror.  Mutilation (Su) An abrikandilu's bite causes hideous, ugly wounds that not only mar beauty but supernaturally diminish a creature's sense of self-worth. A creature bitten by an abrikandilu must succeed at a DC 13 Fortitude save or gain a -1 penalty on all Charisma-based checks. This penalty can stack as high as a -5 penalty with multiple bites and failed saves, and lasts even after the wounds are healed. The penalty reduces by 1 point every 24 hours. This is a curse effect. The save DC is Constitution-based.</t>
  </si>
  <si>
    <t>Known as wrecker demons, abrikandilus delight in destroying beauty, be it the rending a fine painting to shreds, reducing a magnificent statue to rubble, or scarring a lovely face. Abrikandilus form from the souls of those who in life vandalized art or destroyed objects of beauty, particularly from those whose acts of destruction were born from jealousy. All abrikandilus loathe only one thing more than beauty-their own ref lection. Curiously, the countenances of other abrikandilus do not vex a wrecker demon, but the sight of its own deformed shape drives it into a furious anger.  Abrikandilus are used often as ground troops in demonic wars, for they are excellent brutes on the battlefield and do not require weapons or armor to excel at combat. Their penchant for destroying works of art brings a demoralizing element to battle, for little remains after abrikandilus attack works of beauty. Even when they are defeated, the damage they've dealt endures, a constant reminder of the infinite value of what they destroyed.  An abrikandilu stands 4 feet tall and weighs 200 pounds.</t>
  </si>
  <si>
    <t>&lt;link rel="stylesheet"href="PF.css"&gt;&lt;div&gt;&lt;h2&gt;Demon, Abrikandilu&lt;/h2&gt;&lt;h3&gt;&lt;i&gt;This deformed, horned, hunchbacked humanoid has a forked, ratlike tail and two thumbs on each taloned hand.&lt;/i&gt;&lt;/h3&gt;&lt;br&gt;&lt;/div&gt;&lt;div class="heading"&gt;&lt;p class="alignleft"&gt;Abrikandilu&lt;/p&gt;&lt;p class="alignright"&gt;CR 3&lt;/p&gt;&lt;div style="clear: both;"&gt;&lt;/div&gt;&lt;/div&gt;&lt;div&gt;&lt;h5&gt;&lt;b&gt;XP &lt;/b&gt;800&lt;/h5&gt;&lt;h5&gt;CE Medium outsider (chaotic, demon, evil, extraplanar)&lt;/h5&gt;&lt;h5&gt;&lt;b&gt;Init &lt;/b&gt;+0; &lt;b&gt;Senses &lt;/b&gt;darkvision 60 ft.; Perception +12&lt;/h5&gt;&lt;/div&gt;&lt;hr/&gt;&lt;div&gt;&lt;h5&gt;&lt;b&gt;DEFENSE&lt;/b&gt;&lt;/h5&gt;&lt;/div&gt;&lt;hr/&gt;&lt;div&gt;&lt;h5&gt;&lt;b&gt;AC &lt;/b&gt;15, touch 10, flat-footed 15 (+5 natural)&lt;/h5&gt;&lt;h5&gt;&lt;b&gt;hp &lt;/b&gt;32 (5d10+5)&lt;/h5&gt;&lt;h5&gt;&lt;b&gt;Fort &lt;/b&gt;+5, &lt;b&gt;Ref &lt;/b&gt;+4, &lt;b&gt;Will &lt;/b&gt;+3&lt;/h5&gt;&lt;h5&gt;&lt;b&gt;Immune &lt;/b&gt;electricity, poison; &lt;b&gt;Resist &lt;/b&gt;acid 10, cold 10, fire 10&lt;/h5&gt;&lt;h5&gt;&lt;b&gt;Weaknesses &lt;/b&gt;hatred of mirrors&lt;/h5&gt;&lt;/div&gt;&lt;hr/&gt;&lt;div&gt;&lt;h5&gt;&lt;b&gt;OFFENSE&lt;/b&gt;&lt;/h5&gt;&lt;/div&gt;&lt;hr/&gt;&lt;div&gt;&lt;h5&gt;&lt;b&gt;Spd &lt;/b&gt;30 ft.&lt;/h5&gt;&lt;h5&gt;&lt;b&gt;Melee &lt;/b&gt;bite +7 (1d6+2 plus mutilation), 2 claws +7 (1d4+2)&lt;/h5&gt;&lt;h5&gt;&lt;b&gt;Ranged &lt;/b&gt;improvised weapon +5 (1d6+2)&lt;/h5&gt;&lt;h5&gt;&lt;b&gt;Space &lt;/b&gt;5 ft.; &lt;b&gt;Reach &lt;/b&gt;5 ft.&lt;/h5&gt;&lt;h5&gt;&lt;b&gt;Special Attacks &lt;/b&gt;destructive attacks, mutilation&lt;/h5&gt;&lt;h5&gt;&lt;b&gt;Spell-Like Abilities&lt;/b&gt; (CL 5th; concentration +6) &lt;/br&gt;3/day&amp;mdash;&lt;i&gt;cause fear&lt;/i&gt; (DC 12), &lt;i&gt;shatter&lt;/i&gt; (DC 13) &lt;/br&gt;1/day&amp;mdash;summon (level 1, 1 abrikandilu 50%)&lt;/h5&gt;&lt;/h5&gt;&lt;/div&gt;&lt;hr/&gt;&lt;div&gt;&lt;h5&gt;&lt;b&gt;STATISTICS&lt;/b&gt;&lt;/h5&gt;&lt;/div&gt;&lt;hr/&gt;&lt;div&gt;&lt;h5&gt;&lt;b&gt;Str &lt;/b&gt;15, &lt;b&gt;Dex &lt;/b&gt;11, &lt;b&gt;Con &lt;/b&gt;12, &lt;b&gt;Int &lt;/b&gt; 6, &lt;b&gt;Wis &lt;/b&gt;10, &lt;b&gt;Cha &lt;/b&gt;13&lt;/h5&gt;&lt;h5&gt;&lt;b&gt;Base Atk &lt;/b&gt;+5; &lt;b&gt;CMB &lt;/b&gt;+7 (+9 sunder); &lt;b&gt;CMD &lt;/b&gt;19 (21 vs. sunder)&lt;/h5&gt;&lt;h5&gt;&lt;b&gt;Feats &lt;/b&gt;Improved Sunder, Iron Will, Power Attack, Throw Anything&lt;sup&gt;B&lt;/sup&gt;&lt;/h5&gt;&lt;h5&gt;&lt;b&gt;Skills &lt;/b&gt;Appraise +6, Climb +10, Disable Device +8, Perception +12; &lt;b&gt;Racial Modifiers &lt;/b&gt;+4 Perception&lt;/h5&gt;&lt;h5&gt;&lt;b&gt;Languages &lt;/b&gt;Abyssal, Celestial, Draconic; telepathy 100 ft.&lt;/h5&gt;&lt;/div&gt;&lt;hr/&gt;&lt;div&gt;&lt;h5&gt;&lt;b&gt;ECOLOGY&lt;/b&gt;&lt;/h5&gt;&lt;/div&gt;&lt;hr/&gt;&lt;div&gt;&lt;h5&gt;&lt;b&gt;Environment &lt;/b&gt; any (Abyss)&lt;/h5&gt;&lt;h5&gt;&lt;b&gt;Organization &lt;/b&gt;solitary, pair, or gang (3-12)&lt;/h5&gt;&lt;h5&gt;&lt;b&gt;Treasure &lt;/b&gt;standard (all art objects are broken)&lt;/h5&gt;&lt;/div&gt;&lt;hr/&gt;&lt;div&gt;&lt;h5&gt;&lt;b&gt;SPECIAL ABILITIES&lt;/b&gt;&lt;/h5&gt;&lt;/div&gt;&lt;hr/&gt;&lt;div&gt;&lt;/h5&gt;&lt;h5&gt;&lt;b&gt;Destructive Attacks (Ex)&lt;/b&gt; An abrikandilu's natural attacks can threaten and confirm critical hits against objects. In addition, they gain a +5 racial bonus on Strength checks made to break or destroy objects.  &lt;/h5&gt;&lt;h5&gt;&lt;b&gt;Hatred of Mirrors (Ex)&lt;/b&gt; An abrikandilu loathes the sight of its own reflection. Using a mirror grants a +5 bonus on Intimidate checks against an abrikandilu. An abrikandilu adjacent to a mirror or attacked by a mirror-carrying creature (at the GM's discretion, some shields could be considered mirrors) must attempt a DC 15 Will save at the start of its turn. If it fails, it must focus all of its actions that round on attempts to destroy the mirror.  &lt;/h5&gt;&lt;h5&gt;&lt;b&gt;Mutilation (Su)&lt;/b&gt; An abrikandilu's bite causes hideous, ugly wounds that not only mar beauty but supernaturally diminish a creature's sense of self-worth. A creature bitten by an abrikandilu must succeed at a DC 13 Fortitude save or gain a -1 penalty on all Charisma-based checks. This penalty can stack as high as a -5 penalty with multiple bites and failed saves, and lasts even after the wounds are healed. The penalty reduces by 1 point every 24 hours. This is a curse effect. The save DC is Constitution-based.&lt;/h5&gt;&lt;/div&gt;&lt;br&gt;&lt;div&gt;&lt;h4&gt;&lt;p&gt;&lt;p&gt;Known as wrecker demons, abrikandilus delight in destroying beauty, be it the rending a fine painting to shreds, reducing a magnificent statue to rubble, or scarring a lovely face. Abrikandilus form from the souls of those who in life vandalized art or destroyed objects of beauty, particularly from those whose acts of destruction were born from jealousy. All abrikandilus loathe only one thing more than beauty-their own ref lection. Curiously, the countenances of other abrikandilus do not vex a wrecker demon, but the sight of its own deformed shape drives it into a furious anger.  Abrikandilus are used often as ground troops in demonic wars, for they are excellent brutes on the battlefield and do not require weapons or armor to excel at combat. Their penchant for destroying works of art brings a demoralizing element to battle, for little remains after abrikandilus attack works of beauty. Even when they are defeated, the damage they've dealt endures, a constant reminder of the infinite value of what they destroyed.  An abrikandilu stands 4 feet tall and weighs 200 pounds.&lt;/p&gt;&lt;/h4&gt;&lt;/div&gt;</t>
  </si>
  <si>
    <t>Derakni</t>
  </si>
  <si>
    <t>darkvision 60 ft., scent; Perception +25</t>
  </si>
  <si>
    <t>Fort +13, Ref +13, Will +8</t>
  </si>
  <si>
    <t>bite +18 (1d4+8 plus poison), 2 claws +18 (1d4+8), sting +18 (1d8+8/19-20 plus poison)</t>
  </si>
  <si>
    <t>Spell-Like Abilities (CL 12th; concentration +15)   At Will-contagion (DC 17), greater teleport (self plus 50 lbs. of objects only), gust of wind   3/day-enervation, quickened summon swarm   1/day-insect plague, summon (level 4, 1 derakni or 1d4 vescavor swarms 40%)</t>
  </si>
  <si>
    <t>Str 26, Dex 23, Con 22, Int 9, Wis 17, Cha 16</t>
  </si>
  <si>
    <t>Flyby Attack, Improved Critical (sting), Improved Initiative, Iron Will, Power Attack, Quicken Spell-Like Ability (summon swarm)</t>
  </si>
  <si>
    <t>Acrobatics +20, Fly +22, Perception +25, Stealth +16, Survival +17</t>
  </si>
  <si>
    <t>solitary, pair, or swarm (3-10)</t>
  </si>
  <si>
    <t>The size of a horse, this demonic locust has a scorpion's stinger and an almost-human face. Its front legs end in clawed hands.</t>
  </si>
  <si>
    <t>Drone (Su) The sound of a derakni in flight is a mesmerizing, unsettling drone that causes confusion in all non-demons who hear the sound. A derakni must fly at least 10 feet to activate this ability (which it can do as a free action as part of its move action). Any non-demon creature that begins its turn within 30 feet of a derakni that moved in this manner on its previous turn must succeed at a DC 18 Will save or become confused for 1d4 rounds. A creature that makes this save is immune to the drone of that derakni for 24 hours. Demons are immune to this sonic, mind-affecting effect. The save DC is Charisma-based.  Poison (Ex) Bite or sting-injury; save Fort DC 21; frequency 1/ round for 6 rounds; effect 1d4 Con; cure 2 consecutive saves. The save DC is Constitution-based.</t>
  </si>
  <si>
    <t>Deraknis, also known as locust demons, are among Deskari's favorite minions, both in the Abyss and in the Worldwound. Great flights of these creatures plague the skies above the Wounded Lands in particular, but they can be encountered anywhere in the Worldwound. These creatures' leering humanoid visages are armored with chitinous plates, and their front feet end in small claws that look strangely like human hands. A derakni can use these hands to manipulate objects or wield items, but generally eschews using weapons or shields entirely.  Often, deraknis are encountered in the vicinity of hives of vescavors (Pathfinder Campaign Setting: Lost Kingdoms 50). Indeed, vescavor swarms eagerly serve deraknis as minions, and, save for truly unusual circumstances, a derakni never needs to worry about taking damage from or being distracted by a vescavor swarm that shares its space. Deraknis typically aid in the devastation of large regions, often in preparation for the advance of larger demonic armies, and the Worldwound is one of their crowning glories.  A derakni is 14 feet long and weighs 1,200 pounds. These wretched demons arise from the souls of those who, in life, purposefully engineered disasters or aided in their development-particularly souls whose disasters resulted in mass famines or droughts.</t>
  </si>
  <si>
    <t>&lt;link rel="stylesheet"href="PF.css"&gt;&lt;div&gt;&lt;h2&gt;Demon, Derakni&lt;/h2&gt;&lt;h3&gt;&lt;i&gt;The size of a horse, this demonic locust has a scorpion's stinger and an almost-human face. Its front legs end in clawed hands.&lt;/i&gt;&lt;/h3&gt;&lt;br&gt;&lt;/div&gt;&lt;div class="heading"&gt;&lt;p class="alignleft"&gt;Derakni&lt;/p&gt;&lt;p class="alignright"&gt;CR 10&lt;/p&gt;&lt;div style="clear: both;"&gt;&lt;/div&gt;&lt;/div&gt;&lt;div&gt;&lt;h5&gt;&lt;b&gt;XP &lt;/b&gt;9,600&lt;/h5&gt;&lt;h5&gt;CE Large outsider (chaotic, demon, evil, extraplanar)&lt;/h5&gt;&lt;h5&gt;&lt;b&gt;Init &lt;/b&gt;+10; &lt;b&gt;Senses &lt;/b&gt;darkvision 60 ft., scent; Perception +25&lt;/h5&gt;&lt;/div&gt;&lt;hr/&gt;&lt;div&gt;&lt;h5&gt;&lt;b&gt;DEFENSE&lt;/b&gt;&lt;/h5&gt;&lt;/div&gt;&lt;hr/&gt;&lt;div&gt;&lt;h5&gt;&lt;b&gt;AC &lt;/b&gt;25, touch 15, flat-footed 19 (+6 Dex, +10 natural, -1 size)&lt;/h5&gt;&lt;h5&gt;&lt;b&gt;hp &lt;/b&gt;126 (11d10+66)&lt;/h5&gt;&lt;h5&gt;&lt;b&gt;Fort &lt;/b&gt;+13, &lt;b&gt;Ref &lt;/b&gt;+13, &lt;b&gt;Will &lt;/b&gt;+8&lt;/h5&gt;&lt;h5&gt;&lt;b&gt;DR &lt;/b&gt;10/good; &lt;b&gt;Immune &lt;/b&gt;electricity, poison; &lt;b&gt;Resist &lt;/b&gt;acid 10, cold 10, fire 10; &lt;b&gt;SR &lt;/b&gt;21&lt;/h5&gt;&lt;/div&gt;&lt;hr/&gt;&lt;div&gt;&lt;h5&gt;&lt;b&gt;OFFENSE&lt;/b&gt;&lt;/h5&gt;&lt;/div&gt;&lt;hr/&gt;&lt;div&gt;&lt;h5&gt;&lt;b&gt;Spd &lt;/b&gt;30 ft., fly 60 ft. (good)&lt;/h5&gt;&lt;h5&gt;&lt;b&gt;Melee &lt;/b&gt;bite +18 (1d4+8 plus poison), 2 claws +18 (1d4+8), sting +18 (1d8+8/19-20 plus poison)&lt;/h5&gt;&lt;h5&gt;&lt;b&gt;Space &lt;/b&gt;10 ft.; &lt;b&gt;Reach &lt;/b&gt;10 ft.&lt;/h5&gt;&lt;h5&gt;&lt;b&gt;Special Attacks &lt;/b&gt;drone&lt;/h5&gt;&lt;h5&gt;&lt;b&gt;Spell-Like Abilities&lt;/b&gt; (CL 12th; concentration +15) &lt;/br&gt;At Will&amp;mdash;&lt;i&gt;contagion&lt;/i&gt; (DC 17), &lt;i&gt;greater teleport&lt;/i&gt; (self plus 50 lbs. of objects only), &lt;i&gt;gust of wind&lt;/i&gt; &lt;/br&gt;3/day&amp;mdash;&lt;i&gt;enervation&lt;/i&gt;, quickened &lt;i&gt;&lt;i&gt;summon&lt;/i&gt; swarm&lt;/i&gt; &lt;/br&gt;1/day&amp;mdash;&lt;i&gt;insect plague&lt;/i&gt;, &lt;i&gt;summon&lt;/i&gt; (level 4, 1 derakni or 1d4 vescavor swarms 40%)&lt;/h5&gt;&lt;/h5&gt;&lt;/div&gt;&lt;hr/&gt;&lt;div&gt;&lt;h5&gt;&lt;b&gt;STATISTICS&lt;/b&gt;&lt;/h5&gt;&lt;/div&gt;&lt;hr/&gt;&lt;div&gt;&lt;h5&gt;&lt;b&gt;Str &lt;/b&gt;26, &lt;b&gt;Dex &lt;/b&gt;23, &lt;b&gt;Con &lt;/b&gt;22, &lt;b&gt;Int &lt;/b&gt; 9, &lt;b&gt;Wis &lt;/b&gt;17, &lt;b&gt;Cha &lt;/b&gt;16&lt;/h5&gt;&lt;h5&gt;&lt;b&gt;Base Atk &lt;/b&gt;+11; &lt;b&gt;CMB &lt;/b&gt;+20; &lt;b&gt;CMD &lt;/b&gt;36 (44 vs. trip)&lt;/h5&gt;&lt;h5&gt;&lt;b&gt;Feats &lt;/b&gt;Flyby Attack, Improved Critical (sting), Improved Initiative, Iron Will, Power Attack, Quicken Spell-Like Ability (&lt;i&gt;&lt;i&gt;summon&lt;/i&gt; swarm&lt;/i&gt;)&lt;/h5&gt;&lt;h5&gt;&lt;b&gt;Skills &lt;/b&gt;Acrobatics +20, Fly +22, Perception +25, Stealth +16, Survival +17; &lt;b&gt;Racial Modifiers &lt;/b&gt;+8 Perception&lt;/h5&gt;&lt;h5&gt;&lt;b&gt;Languages &lt;/b&gt;Abyssal, Celestial, Draconic; telepathy 100 ft.&lt;/h5&gt;&lt;/div&gt;&lt;hr/&gt;&lt;div&gt;&lt;h5&gt;&lt;b&gt;ECOLOGY&lt;/b&gt;&lt;/h5&gt;&lt;/div&gt;&lt;hr/&gt;&lt;div&gt;&lt;h5&gt;&lt;b&gt;Environment &lt;/b&gt; any (Abyss)&lt;/h5&gt;&lt;h5&gt;&lt;b&gt;Organization &lt;/b&gt;solitary, pair, or swarm (3-10)&lt;/h5&gt;&lt;h5&gt;&lt;b&gt;Treasure &lt;/b&gt;standard&lt;/h5&gt;&lt;/div&gt;&lt;hr/&gt;&lt;div&gt;&lt;h5&gt;&lt;b&gt;SPECIAL ABILITIES&lt;/b&gt;&lt;/h5&gt;&lt;/div&gt;&lt;hr/&gt;&lt;div&gt;&lt;/h5&gt;&lt;h5&gt;&lt;b&gt;Drone (Su)&lt;/b&gt; The sound of a derakni in flight is a mesmerizing, unsettling drone that causes confusion in all non-demons who hear the sound. A derakni must fly at least 10 feet to activate this ability (which it can do as a free action as part of its move action). Any non-demon creature that begins its turn within 30 feet of a derakni that moved in this manner on its previous turn must succeed at a DC 18 Will save or become confused for 1d4 rounds. A creature that makes this save is immune to the drone of that derakni for 24 hours. Demons are immune to this sonic, mind-affecting effect. The save DC is Charisma-based.  &lt;/h5&gt;&lt;h5&gt;&lt;b&gt;Poison (Ex)&lt;/b&gt; Bite or sting-injury; &lt;i&gt;save&lt;/i&gt; Fort DC 21; &lt;i&gt;frequency&lt;/i&gt; 1/ round for 6 rounds; &lt;i&gt;effect&lt;/i&gt; 1d4 Con; &lt;i&gt;cure&lt;/i&gt; 2 consecutive &lt;i&gt;save&lt;/i&gt;s. The save DC is Constitution-based.&lt;/h5&gt;&lt;/div&gt;&lt;br&gt;&lt;div&gt;&lt;h4&gt;&lt;p&gt;&lt;p&gt;Deraknis, also known as locust demons, are among Deskari's favorite minions, both in the Abyss and in the Worldwound. Great flights of these creatures plague the skies above the Wounded Lands in particular, but they can be encountered anywhere in the Worldwound. These creatures' leering humanoid visages are armored with chitinous plates, and their front feet end in small claws that look strangely like human hands. A derakni can use these hands to manipulate objects or wield items, but generally eschews using weapons or shields entirely.  Often, deraknis are encountered in the vicinity of hives of vescavors (&lt;i&gt;Pathfinder Campaign Setting&lt;/i&gt;: &lt;i&gt;Lost Kingdoms&lt;/i&gt; 50). Indeed, vescavor swarms eagerly serve deraknis as minions, and, save for truly unusual circumstances, a derakni never needs to worry about taking damage from or being distracted by a vescavor swarm that shares its space. Deraknis typically aid in the devastation of large regions, often in preparation for the advance of larger demonic armies, and the Worldwound is one of their crowning glories.  A derakni is 14 feet long and weighs 1,200 pounds. These wretched demons arise from the souls of those who, in life, purposefully engineered disasters or aided in their development-particularly souls whose disasters resulted in mass famines or droughts.&lt;/p&gt;&lt;/h4&gt;&lt;/div&gt;</t>
  </si>
  <si>
    <t>Gallu</t>
  </si>
  <si>
    <t>cloak of chaos (20 ft., DC 25), havoc (30 ft.)</t>
  </si>
  <si>
    <t>34, touch 18, flat-footed 30</t>
  </si>
  <si>
    <t>(+8 armor, +4 deflection, +4 Dex, +8 natural)</t>
  </si>
  <si>
    <t>Fort +27, Ref +16, Will +21</t>
  </si>
  <si>
    <t>armor plating</t>
  </si>
  <si>
    <t>+1 wounding falchion +31/+26/+21/+16 (2d4+17/15-20), bite +25 (1d8+5), gore +25 (1d6+5)</t>
  </si>
  <si>
    <t>rain of blood, wounding blood</t>
  </si>
  <si>
    <t>Spell-Like Abilities (CL 19th; concentration +26)  Constant-cloak of chaos (DC 25), true seeing   At Will-confusion (DC 21), fear (DC 21), geas/quest, greater teleport (self plus 50 lbs. of objects only), telekinesis (DC 22)   3/day-dimensional lock, quickened hold monster (DC 22), song of discord (DC 22)   1/day-mass hold monster (DC 26), summon (level 7, 1 gallu 20%, 1 marilith 35%, or 1d4 nalfeshnees 60%), symbol of insanity (DC 25), word of chaos (DC 24)</t>
  </si>
  <si>
    <t>Str 33, Dex 18, Con 34, Int 18, Wis 23, Cha 25</t>
  </si>
  <si>
    <t>48 (50 vs. bull rush)</t>
  </si>
  <si>
    <t>Critical Focus, Improved Bull Rush, Improved Critical (falchion), Improved Initiative, Improved Vital Strike, Lightning Reflexes, Power Attack, Quicken Spell-Like Ability (hold monster), Staggering Critical, Vital Strike</t>
  </si>
  <si>
    <t>Bluff +29, Disguise +29, Fly +30, Intimidate +37, Knowledge (engineering) +26, Knowledge (history) +26, Knowledge (planes) +26, Perception +36, Ride +26, Sense Motive +28</t>
  </si>
  <si>
    <t>solitary or platoon (1 gallu, 1-3 mariliths, and 3-12 vrocks)</t>
  </si>
  <si>
    <t>This horned, winged, wolf-headed demon has bone-white flesh onto which have been riveted plates of spiky armor.</t>
  </si>
  <si>
    <t>Armor Plating (Su) The armor plates covering much of a gallu's body grant it a +8 armor bonus. They also function as armor spikes during grapples, but cannot be used as off-hand weapons. In addition, these armor plates can possess one additional armor special ability chosen from the following options: acid resistance 20, cold resistance 20, fire resistance 20, ghost touch, moderate fortification, or sonic resistance 20. A gallu demon can switch the active armor special quality once per hour as a swift action-as a general rule, the gallu demon keeps the armor plating set to moderate fortification. These armor plates do not encumber the gallu or impose armor check penalties, maximum Dex bonuses, or arcane spell failure chances. They cannot be removed, sundered, or destroyed while the gallu lives, and they rust away into nonmagical fragments of iron upon the gallu's death.  Aura of Havoc (Su) A gallu's presence wreaks havoc, infusing battlefields with elements of chaos and entropy that disrupt careful coordination and tactical plotting by manipulating fate and chance. This aura extends to a 30-foot radius around the gallu. The aid another action can never grant bonuses in this area, nor does flanking grant bonuses to hit in the affected area (although flanked foes remain susceptible to sneak attack damage). A creature summoned into this area by any creature other than a demon must succeed at a DC 26 Will save to avoid being confused for 1d4 rounds. Paladins and creatures with the lawful subtype must make a DC 26 Will save each round they begin their turn in this aura to avoid being nauseated for 1 round. Demons ignore the effects of a gallu's aura of havoc. The save DCs are Charisma-based.  Rain of Blood (Su) As a standard action once per minute, a gallu can command the wounds of all creatures within 30 feet to erupt into a gory deluge of blood; any wounded creature in the area of effect immediately takes 3d6 points of damage from the rain of blood and must succeed at a DC 31 Fortitude saving throw. Failure indicates that the damage becomes bleed damage and the affected creature becomes staggered from the pain as long as the bleed damage continues. Creatures that are immune to bleed damage are immune to this ability's effects. The save DCs are Constitution-based.  Wounding Blood (Su) The spikes that hold a gallu's armor plates in place extend as far into the demon's body as they do outside of it, causing rivulets of blood to constantly run from the creature's flesh. This continual bleeding does not inconvenience or harm the gallu; instead, it grants the wounding special ability to all manufactured weapons wielded by the gallu. The dripping blood does not affect the gallu's natural attacks.</t>
  </si>
  <si>
    <t>On the endless battlefields of the Abyss, the demon lords' vast armies clash and tear at each other in horrific displays of warfare and bloodshed. These conflicts often  arise from border disputes between demonic realms, or when one demon lord finds an excuse to attack another. But many of these immense wars have no good reason at all, for gallus eagerly foment war for war's sake; they are master engineers of martial strife. These hateful, destructive demons arise from the souls of warmongers and war profiteers-nefarious leaders, corrupt priests, or subversive merchants who used their power to perpetuate existing wars or even to trigger new ones, all for the express purpose of personal gain or sadistic pleasure.  Known to some as warmonger demons, the gallus are not as enormous as many of the other powerful demons; despite their near-human size, however, they are among the deadliest of demonkind. Standing 8 feet tall and weighing 450 pounds, these creatures have wolf like (but hairless) horned heads, batlike wings, and pale flesh. Their feet end in hooves, and their tails resemble those of lions. Gallus can assume humanoid shape as well, and typically do so when interacting with mortals, allowing them to more easily sow seeds of war among those they interact with.  These demons are relatively difficult to summon- gate spells can conjure them from the Abyss, but few other mortal spells can call them forth. As a result, most gallus encountered outside the Abyss have traveled there via portals or similar methods. Gallus are innately crafty creatures; when coming to a new world, they resist their natural urges to destroy in favor of infiltration. Extraordinarily patient, they can spend decades or more in disguise as they subtly build their inf luence and acquire positions of power; they then use those positions to incite government officials and other powerful individuals to wage war on their neighbors. Only when the hostilities have completely devastated their host, leaving it in smoking ruins, do gallus shed their human flesh and appear in their true form to gloat and torment the conflict's few survivors before moving on to seek fresh victims.  In the Worldwound, gallus serve an additional role as commanders in the numerous demonic armies. Many control multiple divisions, each led by a marilith general, and report in turn to one of the Worldwound's leaders, like Khorramzadeh, Areelu, or Aponavicius. But not all of the Worldwound's gallus command armies. Those who serve Baphomet primarily utilize their deceptive natures to infiltrate various Mendevian mercenary orders, Mammoth Lord barbarian tribes, settlements on the fringes of more civilized lands, and other factions arrayed against the Worldwound. From within those groups, they serve as advisors, urging those they've infiltrated into launching ill-timed or poorly planned attacks on their demonic foes. These gallus occasionally feed their humanoid "allies" legitimate intelligence about demonic fortifications or troop movements, knowing that a little truth can go a long way in encouraging mortals to act upon their more violent urges.</t>
  </si>
  <si>
    <t>&lt;link rel="stylesheet"href="PF.css"&gt;&lt;div&gt;&lt;h2&gt;Demon, Gallu&lt;/h2&gt;&lt;h3&gt;&lt;i&gt;This horned, winged, wolf-headed demon has bone-white flesh onto which have been riveted plates of spiky armor.&lt;/i&gt;&lt;/h3&gt;&lt;br&gt;&lt;/div&gt;&lt;div class="heading"&gt;&lt;p class="alignleft"&gt;Gallu&lt;/p&gt;&lt;p class="alignright"&gt;CR 19&lt;/p&gt;&lt;div style="clear: both;"&gt;&lt;/div&gt;&lt;/div&gt;&lt;div&gt;&lt;h5&gt;&lt;b&gt;XP &lt;/b&gt;204,800&lt;/h5&gt;&lt;h5&gt;CE Medium outsider (chaotic, demon, evil, extraplanar)&lt;/h5&gt;&lt;h5&gt;&lt;b&gt;Init &lt;/b&gt;+8; &lt;b&gt;Senses &lt;/b&gt;darkvision 60 ft., &lt;i&gt;true seeing&lt;/i&gt;; Perception +36&lt;/h5&gt;&lt;h5&gt;&lt;b&gt;Aura &lt;/b&gt;&lt;i&gt;cloak of chaos&lt;/i&gt; (20 ft., DC 25), havoc (30 ft.)&lt;/h5&gt;&lt;/div&gt;&lt;hr/&gt;&lt;div&gt;&lt;h5&gt;&lt;b&gt;DEFENSE&lt;/b&gt;&lt;/h5&gt;&lt;/div&gt;&lt;hr/&gt;&lt;div&gt;&lt;h5&gt;&lt;b&gt;AC &lt;/b&gt;34, touch 18, flat-footed 30 (+8 armor, +4 deflection, +4 Dex, +8 natural)&lt;/h5&gt;&lt;h5&gt;&lt;b&gt;hp &lt;/b&gt;332 (19d10+228); fast healing 10&lt;/h5&gt;&lt;h5&gt;&lt;b&gt;Fort &lt;/b&gt;+27, &lt;b&gt;Ref &lt;/b&gt;+16, &lt;b&gt;Will &lt;/b&gt;+21&lt;/h5&gt;&lt;h5&gt;&lt;b&gt;Defensive Abilities &lt;/b&gt;armor plating; &lt;b&gt;DR &lt;/b&gt;15/cold iron and good; &lt;b&gt;Immune &lt;/b&gt;bleed, electricity, poison; &lt;b&gt;Resist &lt;/b&gt;acid 10, cold 10, fire 10; &lt;b&gt;SR &lt;/b&gt;30&lt;/h5&gt;&lt;/div&gt;&lt;hr/&gt;&lt;div&gt;&lt;h5&gt;&lt;b&gt;OFFENSE&lt;/b&gt;&lt;/h5&gt;&lt;/div&gt;&lt;hr/&gt;&lt;div&gt;&lt;h5&gt;&lt;b&gt;Spd &lt;/b&gt;50 ft., fly 50 ft. (good)&lt;/h5&gt;&lt;h5&gt;&lt;b&gt;Melee &lt;/b&gt;&lt;i&gt;&lt;i&gt;+1 wounding falchion&lt;/i&gt;&lt;/i&gt; +31/+26/+21/+16 (2d4+17/15-20), bite +25 (1d8+5), gore +25 (1d6+5)&lt;/h5&gt;&lt;h5&gt;&lt;b&gt;Space &lt;/b&gt;5 ft.; &lt;b&gt;Reach &lt;/b&gt;5 ft.&lt;/h5&gt;&lt;h5&gt;&lt;b&gt;Special Attacks &lt;/b&gt;rain of blood, wounding blood&lt;/h5&gt;&lt;h5&gt;&lt;b&gt;Spell-Like Abilities&lt;/b&gt; (CL 19th; concentration +26)  &lt;/br&gt;Constant&amp;mdash;&lt;i&gt;cloak of chaos&lt;/i&gt; (DC 25), &lt;i&gt;true seeing&lt;/i&gt; &lt;/br&gt;At Will&amp;mdash;&lt;i&gt;confusion&lt;/i&gt; (DC 21), &lt;i&gt;fear&lt;/i&gt; (DC 21), &lt;i&gt;geas/quest&lt;/i&gt;, &lt;i&gt;greater teleport&lt;/i&gt; (self plus 50 lbs. of objects only), &lt;i&gt;telekinesis&lt;/i&gt; (DC 22) &lt;/br&gt;3/day&amp;mdash;&lt;i&gt;dimensional lock&lt;/i&gt;, quickened &lt;i&gt;&lt;i&gt;hold&lt;/i&gt; monster&lt;/i&gt; (DC 22), &lt;i&gt;song of discord&lt;/i&gt; (DC 22) &lt;/br&gt;1/day&amp;mdash;mass &lt;i&gt;&lt;i&gt;hold&lt;/i&gt; monster&lt;/i&gt; (DC 26), summon (level 7, 1 gallu 20%, 1 marilith 35%, or 1d4 nalfeshnees 60%), &lt;i&gt;symbol of insanity&lt;/i&gt; (DC 25), &lt;i&gt;word of chaos&lt;/i&gt; (DC 24)&lt;/h5&gt;&lt;/h5&gt;&lt;/div&gt;&lt;hr/&gt;&lt;div&gt;&lt;h5&gt;&lt;b&gt;STATISTICS&lt;/b&gt;&lt;/h5&gt;&lt;/div&gt;&lt;hr/&gt;&lt;div&gt;&lt;h5&gt;&lt;b&gt;Str &lt;/b&gt;33, &lt;b&gt;Dex &lt;/b&gt;18, &lt;b&gt;Con &lt;/b&gt;34, &lt;b&gt;Int &lt;/b&gt; 18, &lt;b&gt;Wis &lt;/b&gt;23, &lt;b&gt;Cha &lt;/b&gt;25&lt;/h5&gt;&lt;h5&gt;&lt;b&gt;Base Atk &lt;/b&gt;+19; &lt;b&gt;CMB &lt;/b&gt;+30 (+32 bull rush); &lt;b&gt;CMD &lt;/b&gt;48 (50 vs. bull rush)&lt;/h5&gt;&lt;h5&gt;&lt;b&gt;Feats &lt;/b&gt;Critical Focus, Improved Bull Rush, Improved Critical (falchion), Improved Initiative, Improved Vital Strike, Lightning Reflexes, Power Attack, Quicken Spell-Like Ability (&lt;i&gt;&lt;i&gt;hold&lt;/i&gt; monster&lt;/i&gt;), Staggering Critical, Vital Strike&lt;/h5&gt;&lt;h5&gt;&lt;b&gt;Skills &lt;/b&gt;Bluff +29, Disguise +29, Fly +30, Intimidate +37, Knowledge (engineering) +26, Knowledge (history) +26, Knowledge (planes) +26, Perception +36, Ride +26, Sense Motive +28; &lt;b&gt;Racial Modifiers &lt;/b&gt;+8 Intimidate, +8 Perception&lt;/h5&gt;&lt;h5&gt;&lt;b&gt;Languages &lt;/b&gt;Abyssal, Celestial, Draconic; telepathy 100 ft.&lt;/h5&gt;&lt;h5&gt;&lt;b&gt;SQ &lt;/b&gt;change shape (&lt;i&gt;alter self&lt;/i&gt;, Small or Medium humanoid)&lt;/h5&gt;&lt;/div&gt;&lt;hr/&gt;&lt;div&gt;&lt;h5&gt;&lt;b&gt;ECOLOGY&lt;/b&gt;&lt;/h5&gt;&lt;/div&gt;&lt;hr/&gt;&lt;div&gt;&lt;h5&gt;&lt;b&gt;Environment &lt;/b&gt; any (Abyss)&lt;/h5&gt;&lt;h5&gt;&lt;b&gt;Organization &lt;/b&gt;solitary or platoon (1 gallu, 1-3 mariliths, and 3-12 vrocks)&lt;/h5&gt;&lt;h5&gt;&lt;b&gt;Treasure &lt;/b&gt;standard (&lt;i&gt;+1 falchion&lt;/i&gt;, other treasure)&lt;/h5&gt;&lt;/div&gt;&lt;hr/&gt;&lt;div&gt;&lt;h5&gt;&lt;b&gt;SPECIAL ABILITIES&lt;/b&gt;&lt;/h5&gt;&lt;/div&gt;&lt;hr/&gt;&lt;div&gt;&lt;/h5&gt;&lt;h5&gt;&lt;b&gt;Armor Plating (Su)&lt;/b&gt; The armor plates covering much of a gallu's body grant it a +8 armor bonus. They also function as armor spikes during grapples, but cannot be used as off-hand weapons. In addition, these armor plates can possess one additional armor special ability chosen from the following options: &lt;i&gt;acid resistance 20&lt;/i&gt;, &lt;i&gt;cold resistance 20&lt;/i&gt;, &lt;i&gt;fire resistance 20&lt;/i&gt;, &lt;i&gt;ghost touch&lt;/i&gt;, &lt;i&gt;moderate fortification&lt;/i&gt;, or &lt;i&gt;sonic resistance 20&lt;/i&gt;. A gallu demon can switch the active armor special quality once per hour as a swift action-as a general rule, the gallu demon keeps the armor plating set to &lt;i&gt;moderate fortification&lt;/i&gt;. These armor plates do not encumber the gallu or impose armor check penalties, maximum Dex bonuses, or arcane spell failure chances. They cannot be removed, sundered, or destroyed while the gallu lives, and they rust away into nonmagical fragments of iron upon the gallu's death.  &lt;/h5&gt;&lt;h5&gt;&lt;b&gt;Aura of Havoc (Su)&lt;/b&gt; A gallu's presence wreaks havoc, infusing battlefields with elements of chaos and entropy that disrupt careful coordination and tactical plotting by manipulating fate and chance. This aura extends to a 30-foot radius around the gallu. The aid another action can never grant bonuses in this area, nor does flanking grant bonuses to hit in the affected area (although flanked foes remain susceptible to sneak attack damage). A creature summoned into this area by any creature other than a demon must succeed at a DC 26 Will save to avoid being confused for 1d4 rounds. Paladins and creatures with the lawful subtype must make a DC 26 Will save each round they begin their turn in this aura to avoid being nauseated for 1 round. Demons ignore the effects of a gallu's aura of havoc. The save DCs are Charisma-based.  &lt;/h5&gt;&lt;h5&gt;&lt;b&gt;Rain of Blood (Su)&lt;/b&gt; As a standard action once per minute, a gallu can command the wounds of all creatures within 30 feet to erupt into a gory deluge of blood; any wounded creature in the area of effect immediately takes 3d6 points of damage from the rain of blood and must succeed at a DC 31 Fortitude saving throw. Failure indicates that the damage becomes bleed damage and the affected creature becomes staggered from the pain as long as the bleed damage continues. Creatures that are immune to bleed damage are immune to this ability's effects. The save DCs are Constitution-based.  &lt;/h5&gt;&lt;h5&gt;&lt;b&gt;Wounding Blood (Su)&lt;/b&gt; The spikes that &lt;i&gt;hold&lt;/i&gt; a gallu's armor plates in place extend as far into the demon's body as they do outside of it, causing rivulets of blood to constantly run from the creature's flesh. This continual bleeding does not inconvenience or harm the gallu; instead, it grants the wounding special ability to all manufactured weapons wielded by the gallu. The dripping blood does not affect the gallu's natural attacks.&lt;/h5&gt;&lt;/div&gt;&lt;br&gt;&lt;div&gt;&lt;h4&gt;&lt;p&gt;&lt;p&gt;On the endless battlefields of the Abyss, the demon lords' vast armies clash and tear at each other in horrific displays of warfare and bloodshed. These conflicts often  arise from border disputes between demonic realms, or when one demon lord finds an excuse to attack another. But many of these immense wars have no good reason at all, for gallus eagerly foment war for war's sake; they are master engineers of martial strife. These hateful, destructive demons arise from the souls of warmongers and war profiteers-nefarious leaders, corrupt priests, or subversive merchants who used their power to perpetuate existing wars or even to trigger new ones, all for the express purpose of personal gain or sadistic pleasure.  Known to some as warmonger demons, the gallus are not as enormous as many of the other powerful demons; despite their near-human size, however, they are among the deadliest of demonkind. Standing 8 feet tall and weighing 450 pounds, these creatures have wolf like (but hairless) horned heads, batlike wings, and pale flesh. Their feet end in hooves, and their tails resemble those of lions. Gallus can assume humanoid shape as well, and typically do so when interacting with mortals, allowing them to more easily sow seeds of war among those they interact with.  These demons are relatively difficult to summon- &lt;i&gt;gate&lt;/i&gt; spells can conjure them from the Abyss, but few other mortal spells can call them forth. As a result, most gallus encountered outside the Abyss have traveled there via portals or similar methods. Gallus are innately crafty creatures; when coming to a new world, they resist their natural urges to destroy in favor of infiltration. Extraordinarily patient, they can spend decades or more in disguise as they subtly build their inf luence and acquire positions of power; they then use those positions to incite government officials and other powerful individuals to wage war on their neighbors. Only when the hostilities have completely devastated their host, leaving it in smoking ruins, do gallus shed their human flesh and appear in their true form to gloat and torment the conflict's few survivors before moving on to seek fresh victims.  In the Worldwound, gallus serve an additional role as commanders in the numerous demonic armies. Many control multiple divisions, each led by a marilith general, and report in turn to one of the Worldwound's leaders, like Khorramzadeh, Areelu, or Aponavicius. But not all of the Worldwound's gallus command armies. Those who serve Baphomet primarily utilize their deceptive natures to infiltrate various Mendevian mercenary orders, Mammoth Lord barbarian tribes, settlements on the fringes of more civilized lands, and other factions arrayed against the Worldwound. From within those groups, they serve as advisors, urging those they've infiltrated into launching ill-timed or poorly planned attacks on their demonic foes. These gallus occasionally feed their humanoid "allies" legitimate intelligence about demonic fortifications or troop movements, knowing that a little truth can go a long way in encouraging mortals to act upon their more violent urges.&lt;/p&gt;&lt;/h4&gt;&lt;/div&gt;</t>
  </si>
  <si>
    <t>Gibrileth</t>
  </si>
  <si>
    <t>Fort +14, Ref +9, Will +10</t>
  </si>
  <si>
    <t>acid, disease, electricity, poison</t>
  </si>
  <si>
    <t>+1 scorpion whip +18/+13/+8 (1d6+8/18-20 plus disease), bite +12 (1d8+3 plus disease)</t>
  </si>
  <si>
    <t>tumor +14 (2d6 acid plus disease)</t>
  </si>
  <si>
    <t>disease (see page 29), whip specialist</t>
  </si>
  <si>
    <t>Spell-Like Abilities (CL 13th; concentration +16)   At Will-contagion (DC 17), grease (DC 14), greater teleport (self plus 50 lbs. of objects only), unholy blight (DC 17)   3/day-stinking cloud (DC 16)   1/day-summon (level 4, 1 gibrileth 35%), waves of fatigue</t>
  </si>
  <si>
    <t>Str 24, Dex 19, Con 24, Int 13, Wis 16, Cha 17</t>
  </si>
  <si>
    <t>+19 (+23 trip)</t>
  </si>
  <si>
    <t>35 (37 vs. trip)</t>
  </si>
  <si>
    <t>Combat Expertise, Combat Reflexes, Greater Trip, Improved Initiative, Improved Trip, Lightning Reflexes</t>
  </si>
  <si>
    <t>Fly +20, Knowledge (dungeoneering) +15, Knowledge (planes) +15, Perception +25, Sense Motive +17, Stealth +14, Survival +17</t>
  </si>
  <si>
    <t>tumors</t>
  </si>
  <si>
    <t>solitary, pair, or infection (3-8)</t>
  </si>
  <si>
    <t>standard (+1 scorpion whip, other treasure)</t>
  </si>
  <si>
    <t>This flying, bulbous, tumor-riddled mass has numerous arms, no legs, and a leering, three-eyed face.</t>
  </si>
  <si>
    <t>Disease Any weapon a gibrileth wields becomes a vector for spreading the demonplague. A creature bitten by a gibrileth or damaged by a weapon it wields is exposed to this virulent disease. A successful DC 22 Fortitude save is needed to resist this creature's particular strain of demonplague-full details on this widespread sickness appear on page 29. The save DC is Constitution-based.  Tumors (Su) As a swift action, a gibrileth can rip a grapefruit-sized tumor from its body with one of its many arms and throw it as a splash weapon with a range increment of 20 feet. A direct hit deals 2d6 points of acid damage, and deals 1d4 points of acid splash damage to all creatures within 5 feet of the target. A creature can avoid the splash damage with a successful DC 22 Reflex save. The save DC is Constitution-based.  Whip Specialist (Ex) A gibrileth does not provoke attacks of opportunity when using a whip.</t>
  </si>
  <si>
    <t>Gibrileths are known as filth demons because their appearance is so vile that even other demons find them appalling-including some hezrous. A gibrileth's body is composed almost entirely of quivering, globular, acidic tumors, save for its batlike wings and the nest of spindly, atrophied arms growing from the top of its body. It can walk with a clumsy gait, using its long arms, but it prefers to be on the wing. These creatures enjoy spreading nausea and sickness, either via their spell-like abilities or through violence-in fact, they are one of the primary sources of demonplague throughout the Worldwound. Gibrileths particularly relish the taste of partially liquefied, diseased flesh, and many keep infected victims in pens like cattle for periodic snacking, allowing their sickness to season them properly before feeding. Gibrileths rise from the souls of mortals who deliberately encourage the spread of disease or sickness, many of whom died of disease themselves.  A gibrileth is approximately 10 feet in diameter, with a wingspan of 16 feet. These foul, bloated demons typically weigh about 2,400 pounds.</t>
  </si>
  <si>
    <t>&lt;link rel="stylesheet"href="PF.css"&gt;&lt;div&gt;&lt;h2&gt;Demon, Gibrileth&lt;/h2&gt;&lt;h3&gt;&lt;i&gt;This flying, bulbous, tumor-riddled mass has numerous arms, no legs, and a leering, three-eyed face.&lt;/i&gt;&lt;/h3&gt;&lt;br&gt;&lt;/div&gt;&lt;div class="heading"&gt;&lt;p class="alignleft"&gt;Gibrileth&lt;/p&gt;&lt;p class="alignright"&gt;CR 11&lt;/p&gt;&lt;div style="clear: both;"&gt;&lt;/div&gt;&lt;/div&gt;&lt;div&gt;&lt;h5&gt;&lt;b&gt;XP &lt;/b&gt;12,800&lt;/h5&gt;&lt;h5&gt;CE Large outsider (chaotic, demon, evil, extraplanar)&lt;/h5&gt;&lt;h5&gt;&lt;b&gt;Init &lt;/b&gt;+8; &lt;b&gt;Senses &lt;/b&gt;darkvision 60 ft., scent; Perception +25&lt;/h5&gt;&lt;/div&gt;&lt;hr/&gt;&lt;div&gt;&lt;h5&gt;&lt;b&gt;DEFENSE&lt;/b&gt;&lt;/h5&gt;&lt;/div&gt;&lt;hr/&gt;&lt;div&gt;&lt;h5&gt;&lt;b&gt;AC &lt;/b&gt;25, touch 13, flat-footed 21 (+4 Dex, +12 natural, -1 size)&lt;/h5&gt;&lt;h5&gt;&lt;b&gt;hp &lt;/b&gt;137 (11d10+77)&lt;/h5&gt;&lt;h5&gt;&lt;b&gt;Fort &lt;/b&gt;+14, &lt;b&gt;Ref &lt;/b&gt;+9, &lt;b&gt;Will &lt;/b&gt;+10&lt;/h5&gt;&lt;h5&gt;&lt;b&gt;Defensive Abilities &lt;/b&gt;amorphous; &lt;b&gt;DR &lt;/b&gt;10/good; &lt;b&gt;Immune &lt;/b&gt;acid, disease, electricity, poison; &lt;b&gt;Resist &lt;/b&gt;cold 10, fire 10; &lt;b&gt;SR &lt;/b&gt;22&lt;/h5&gt;&lt;/div&gt;&lt;hr/&gt;&lt;div&gt;&lt;h5&gt;&lt;b&gt;OFFENSE&lt;/b&gt;&lt;/h5&gt;&lt;/div&gt;&lt;hr/&gt;&lt;div&gt;&lt;h5&gt;&lt;b&gt;Spd &lt;/b&gt;10 ft., fly 40 ft. (good)&lt;/h5&gt;&lt;h5&gt;&lt;b&gt;Melee &lt;/b&gt;&lt;i&gt;&lt;i&gt;+1 scorpion whip&lt;/i&gt;&lt;/i&gt; +18/+13/+8 (1d6+8/18-20 plus disease), bite +12 (1d8+3 plus disease)&lt;/h5&gt;&lt;h5&gt;&lt;b&gt;Ranged &lt;/b&gt;tumor +14 (2d6 acid plus disease)&lt;/h5&gt;&lt;h5&gt;&lt;b&gt;Space &lt;/b&gt;10 ft.; &lt;b&gt;Reach &lt;/b&gt;10 ft. (20 ft. with whip)&lt;/h5&gt;&lt;h5&gt;&lt;b&gt;Special Attacks &lt;/b&gt;disease (see page 29), whip specialist&lt;/h5&gt;&lt;h5&gt;&lt;b&gt;Spell-Like Abilities&lt;/b&gt; (CL 13th; concentration +16) &lt;/br&gt;At Will&amp;mdash;&lt;i&gt;contagion&lt;/i&gt; (DC 17), &lt;i&gt;grease&lt;/i&gt; (DC 14), &lt;i&gt;greater teleport&lt;/i&gt; (self plus 50 lbs. of objects only), &lt;i&gt;unholy blight&lt;/i&gt; (DC 17) &lt;/br&gt;3/day&amp;mdash;&lt;i&gt;stinking cloud&lt;/i&gt; (DC 16) &lt;/br&gt;1/day&amp;mdash;summon (level 4, 1 gibrileth 35%), &lt;i&gt;waves of fatigue&lt;/i&gt;&lt;/h5&gt;&lt;/h5&gt;&lt;/div&gt;&lt;hr/&gt;&lt;div&gt;&lt;h5&gt;&lt;b&gt;STATISTICS&lt;/b&gt;&lt;/h5&gt;&lt;/div&gt;&lt;hr/&gt;&lt;div&gt;&lt;h5&gt;&lt;b&gt;Str &lt;/b&gt;24, &lt;b&gt;Dex &lt;/b&gt;19, &lt;b&gt;Con &lt;/b&gt;24, &lt;b&gt;Int &lt;/b&gt; 13, &lt;b&gt;Wis &lt;/b&gt;16, &lt;b&gt;Cha &lt;/b&gt;17&lt;/h5&gt;&lt;h5&gt;&lt;b&gt;Base Atk &lt;/b&gt;+11; &lt;b&gt;CMB &lt;/b&gt;+19 (+23 trip); &lt;b&gt;CMD &lt;/b&gt;35 (37 vs. trip)&lt;/h5&gt;&lt;h5&gt;&lt;b&gt;Feats &lt;/b&gt;Combat Expertise, Combat Reflexes, Greater Trip, Improved Initiative, Improved Trip, Lightning Reflexes&lt;/h5&gt;&lt;h5&gt;&lt;b&gt;Skills &lt;/b&gt;Fly +20, Knowledge (dungeoneering) +15, Knowledge (planes) +15, Perception +25, Sense Motive +17, Stealth +14, Survival +17; &lt;b&gt;Racial Modifiers &lt;/b&gt;+8 Perception&lt;/h5&gt;&lt;h5&gt;&lt;b&gt;Languages &lt;/b&gt;Abyssal, Celestial, Draconic; telepathy 100 ft.&lt;/h5&gt;&lt;h5&gt;&lt;b&gt;SQ &lt;/b&gt;tumors&lt;/h5&gt;&lt;/div&gt;&lt;hr/&gt;&lt;div&gt;&lt;h5&gt;&lt;b&gt;ECOLOGY&lt;/b&gt;&lt;/h5&gt;&lt;/div&gt;&lt;hr/&gt;&lt;div&gt;&lt;h5&gt;&lt;b&gt;Environment &lt;/b&gt; any (Abyss)&lt;/h5&gt;&lt;h5&gt;&lt;b&gt;Organization &lt;/b&gt;solitary, pair, or infection (3-8)&lt;/h5&gt;&lt;h5&gt;&lt;b&gt;Treasure &lt;/b&gt;standard (&lt;i&gt;+1 scorpion whip&lt;/i&gt;, other treasure)&lt;/h5&gt;&lt;/div&gt;&lt;hr/&gt;&lt;div&gt;&lt;h5&gt;&lt;b&gt;SPECIAL ABILITIES&lt;/b&gt;&lt;/h5&gt;&lt;/div&gt;&lt;hr/&gt;&lt;div&gt;&lt;/h5&gt;&lt;h5&gt;&lt;b&gt;Disease&lt;/b&gt; Any weapon a gibrileth wields becomes a vector for spreading the demonplague. A creature bitten by a gibrileth or damaged by a weapon it wields is exposed to this virulent disease. A successful DC 22 Fortitude save is needed to resist this creature's particular strain of demonplague-full details on this widespread sickness appear on page 29. The save DC is Constitution-based.  &lt;/h5&gt;&lt;h5&gt;&lt;b&gt;Tumors (Su)&lt;/b&gt; As a swift action, a gibrileth can rip a grapefruit-sized tumor from its body with one of its many arms and throw it as a splash weapon with a range increment of 20 feet. A direct hit deals 2d6 points of acid damage, and deals 1d4 points of acid splash damage to all creatures within 5 feet of the target. A creature can avoid the splash damage with a successful DC 22 Reflex save. The save DC is Constitution-based.  &lt;/h5&gt;&lt;h5&gt;&lt;b&gt;Whip Specialist (Ex)&lt;/b&gt; A gibrileth does not provoke attacks of opportunity when using a whip.&lt;/h5&gt;&lt;/div&gt;&lt;br&gt;&lt;div&gt;&lt;h4&gt;&lt;p&gt;&lt;p&gt;Gibrileths are known as filth demons because their appearance is so vile that even other demons find them appalling-including some hezrous. A gibrileth's body is composed almost entirely of quivering, globular, acidic tumors, save for its batlike wings and the nest of spindly, atrophied arms growing from the top of its body. It can walk with a clumsy gait, using its long arms, but it prefers to be on the wing. These creatures enjoy spreading nausea and sickness, either via their spell-like abilities or through violence-in fact, they are one of the primary sources of demonplague throughout the Worldwound. Gibrileths particularly relish the taste of partially liquefied, diseased flesh, and many keep infected victims in pens like cattle for periodic snacking, allowing their sickness to season them properly before feeding. Gibrileths rise from the souls of mortals who deliberately encourage the spread of disease or sickness, many of whom died of disease themselves.  A gibrileth is approximately 10 feet in diameter, with a wingspan of 16 feet. These foul, bloated demons typically weigh about 2,400 pounds.&lt;/p&gt;&lt;/h4&gt;&lt;/div&gt;</t>
  </si>
  <si>
    <t>Kithangian</t>
  </si>
  <si>
    <t>darkvision 60 ft., all-around vision; Perception +18</t>
  </si>
  <si>
    <t>Fort +12, Ref +9, Will +7</t>
  </si>
  <si>
    <t>electricity, fear, poison</t>
  </si>
  <si>
    <t>2 claws +16 (1d6+6/19-20 plus grab), 2 stings +16 (1d6+6/19-20 plus poison)</t>
  </si>
  <si>
    <t>hatred, rasping tongues</t>
  </si>
  <si>
    <t>Spell-Like Abilities (CL 12th; concentration +15)  Constant-speak with animals   At Will-hold animal (DC 15), greater teleport (self plus 50 lbs. of objects only), unnatural lustUM (DC 14)   3/day-air walk, quickened unnatural lustUM (DC 14)   1/day-baleful polymorph (DC 18), summon (level 3, 1 kithangian 35%)</t>
  </si>
  <si>
    <t>Str 22, Dex 11, Con 20, Int 7, Wis 19, Cha 16</t>
  </si>
  <si>
    <t>Improved Critical (claw), Improved Critical (sting), Improved Initiative, Lightning Reflexes, Power Attack, Quicken Spell-Like Ability (unnatural lust)</t>
  </si>
  <si>
    <t>Handle Animal +17, Intimidate +17, Perception +18, Stealth +10</t>
  </si>
  <si>
    <t>Abyssal, Celestial, Draconic; speak with animals, telepathy 100 ft.</t>
  </si>
  <si>
    <t>change shape (beast shape II, Medium or Large animal), swift transformation</t>
  </si>
  <si>
    <t>This creature combines the features of a scorpion and a horse- slavering humanoid faces peer from between its two pincers.</t>
  </si>
  <si>
    <t>Hatred (Ex) A kithangian gains a +2 bonus on all attack rolls and damage rolls made against all creatures of the animal type. In addition, animals take a -2 penalty on all saving throws against a kithangian's supernatural or spell-like abilities.  Poison (Ex) Sting-injury; save Fort DC 20; frequency 1/round for 6 rounds; effect 1d4 Str plus nauseated; cure 2 consecutive saves.  Rasping Tongues (Su) The faces between a kithangian's claws have long rasping tongues covered with tiny teeth. Whenever a kithangian successfully grapples a foe with its claws, a rasping tongue slithers out from the face within and burrows into the creature's body. Each round that the creature is grappled, it takes 1d6 points of damage and 1d4 points of Charisma damage as its sense of self-identity is warped and twisted. A successful DC 18 Will save negates the Charisma damage. The save DC is Charisma-based.  Swift Transformation (Su) A kithangian can use its change shape ability as a swift action.</t>
  </si>
  <si>
    <t>Kithangians, also known as beast demons, are reprehensible monstrosities born from the souls of those who abused and tormented animals in life. Universally male, the sudden spread of fiendish elements through within an area's fauna is a sure indication of a kithangian's presence in a region. The fact that most creatures that birth litters of young with the half-fiendish template die in the process is of little concern to the kithangian, for it merely moves on to new hunting grounds when uncorrupted animal victims grow too rare.</t>
  </si>
  <si>
    <t>&lt;link rel="stylesheet"href="PF.css"&gt;&lt;div&gt;&lt;h2&gt;Demon, Kithangian&lt;/h2&gt;&lt;h3&gt;&lt;i&gt;This creature combines the features of a scorpion and a horse- slavering humanoid faces peer from between its two pincers.&lt;/i&gt;&lt;/h3&gt;&lt;br&gt;&lt;/div&gt;&lt;div class="heading"&gt;&lt;p class="alignleft"&gt;Kithangian&lt;/p&gt;&lt;p class="alignright"&gt;CR 9&lt;/p&gt;&lt;div style="clear: both;"&gt;&lt;/div&gt;&lt;/div&gt;&lt;div&gt;&lt;h5&gt;&lt;b&gt;XP &lt;/b&gt;6,400&lt;/h5&gt;&lt;h5&gt;CE Large outsider (chaotic, demon, evil, extraplanar)&lt;/h5&gt;&lt;h5&gt;&lt;b&gt;Init &lt;/b&gt;+4; &lt;b&gt;Senses &lt;/b&gt;darkvision 60 ft., all-around vision; Perception +18&lt;/h5&gt;&lt;/div&gt;&lt;hr/&gt;&lt;div&gt;&lt;h5&gt;&lt;b&gt;DEFENSE&lt;/b&gt;&lt;/h5&gt;&lt;/div&gt;&lt;hr/&gt;&lt;div&gt;&lt;h5&gt;&lt;b&gt;AC &lt;/b&gt;25, touch 9, flat-footed 25 (+16 natural, -1 size)&lt;/h5&gt;&lt;h5&gt;&lt;b&gt;hp &lt;/b&gt;115 (11d10+55)&lt;/h5&gt;&lt;h5&gt;&lt;b&gt;Fort &lt;/b&gt;+12, &lt;b&gt;Ref &lt;/b&gt;+9, &lt;b&gt;Will &lt;/b&gt;+7&lt;/h5&gt;&lt;h5&gt;&lt;b&gt;DR &lt;/b&gt;10/good; &lt;b&gt;Immune &lt;/b&gt;electricity, fear, poison; &lt;b&gt;Resist &lt;/b&gt;acid 10, cold 10, fire 10; &lt;b&gt;SR &lt;/b&gt;20&lt;/h5&gt;&lt;/div&gt;&lt;hr/&gt;&lt;div&gt;&lt;h5&gt;&lt;b&gt;OFFENSE&lt;/b&gt;&lt;/h5&gt;&lt;/div&gt;&lt;hr/&gt;&lt;div&gt;&lt;h5&gt;&lt;b&gt;Spd &lt;/b&gt;50 ft.&lt;/h5&gt;&lt;h5&gt;&lt;b&gt;Melee &lt;/b&gt;2 claws +16 (1d6+6/19-20 plus grab), 2 stings +16 (1d6+6/19-20 plus poison)&lt;/h5&gt;&lt;h5&gt;&lt;b&gt;Space &lt;/b&gt;10 ft.; &lt;b&gt;Reach &lt;/b&gt;10 ft.&lt;/h5&gt;&lt;h5&gt;&lt;b&gt;Special Attacks &lt;/b&gt;hatred, rasping tongues&lt;/h5&gt;&lt;h5&gt;&lt;b&gt;Spell-Like Abilities&lt;/b&gt; (CL 12th; concentration +15)  &lt;/br&gt;Constant&amp;mdash;&lt;i&gt;speak with animals&lt;/i&gt; &lt;/br&gt;At Will&amp;mdash;&lt;i&gt;hold animal&lt;/i&gt; (DC 15), &lt;i&gt;greater teleport&lt;/i&gt; (self plus 50 lbs. of objects only), &lt;i&gt;unnatural&lt;/i&gt; lust&lt;sup&gt;UM&lt;/sup&gt; (DC 14) &lt;/br&gt;3/day&amp;mdash;&lt;i&gt;air walk&lt;/i&gt;, quickened &lt;i&gt;unnatural&lt;/i&gt; lust&lt;sup&gt;UM&lt;/sup&gt; (DC 14) &lt;/br&gt;1/day&amp;mdash;&lt;i&gt;baleful polymorph&lt;/i&gt; (DC 18), summon (level 3, 1 kithangian 35%)&lt;/h5&gt;&lt;/h5&gt;&lt;/div&gt;&lt;hr/&gt;&lt;div&gt;&lt;h5&gt;&lt;b&gt;STATISTICS&lt;/b&gt;&lt;/h5&gt;&lt;/div&gt;&lt;hr/&gt;&lt;div&gt;&lt;h5&gt;&lt;b&gt;Str &lt;/b&gt;22, &lt;b&gt;Dex &lt;/b&gt;11, &lt;b&gt;Con &lt;/b&gt;20, &lt;b&gt;Int &lt;/b&gt; 7, &lt;b&gt;Wis &lt;/b&gt;19, &lt;b&gt;Cha &lt;/b&gt;16&lt;/h5&gt;&lt;h5&gt;&lt;b&gt;Base Atk &lt;/b&gt;+11; &lt;b&gt;CMB &lt;/b&gt;+18 (+22 grapple); &lt;b&gt;CMD &lt;/b&gt;28&lt;/h5&gt;&lt;h5&gt;&lt;b&gt;Feats &lt;/b&gt;Improved Critical (claw), Improved Critical (sting), Improved Initiative, Lightning Reflexes, Power Attack, Quicken Spell-Like Ability (&lt;i&gt;unnatural&lt;/i&gt; lust)&lt;/h5&gt;&lt;h5&gt;&lt;b&gt;Skills &lt;/b&gt;Handle Animal +17, Intimidate +17, Perception +18, Stealth +10&lt;/h5&gt;&lt;h5&gt;&lt;b&gt;Languages &lt;/b&gt;Abyssal, Celestial, Draconic; &lt;i&gt;speak with animals&lt;/i&gt;, telepathy 100 ft.&lt;/h5&gt;&lt;h5&gt;&lt;b&gt;SQ &lt;/b&gt;change shape (&lt;i&gt;beast shape II&lt;/i&gt;, Medium or Large animal), swift transformation&lt;/h5&gt;&lt;/div&gt;&lt;hr/&gt;&lt;div&gt;&lt;h5&gt;&lt;b&gt;ECOLOGY&lt;/b&gt;&lt;/h5&gt;&lt;/div&gt;&lt;hr/&gt;&lt;div&gt;&lt;h5&gt;&lt;b&gt;Environment &lt;/b&gt; any (Abyss)&lt;/h5&gt;&lt;h5&gt;&lt;b&gt;Organization &lt;/b&gt;solitary, pair, or pack (3-8)&lt;/h5&gt;&lt;h5&gt;&lt;b&gt;Treasure &lt;/b&gt;standard&lt;/h5&gt;&lt;/div&gt;&lt;hr/&gt;&lt;div&gt;&lt;h5&gt;&lt;b&gt;SPECIAL ABILITIES&lt;/b&gt;&lt;/h5&gt;&lt;/div&gt;&lt;hr/&gt;&lt;div&gt;&lt;/h5&gt;&lt;h5&gt;&lt;b&gt;Hatred (Ex)&lt;/b&gt; A kithangian gains a +2 bonus on all attack rolls and damage rolls made against all creatures of the animal type. In addition, animals take a -2 penalty on all saving throws against a kithangian's supernatural or spell-like abilities.  &lt;/h5&gt;&lt;h5&gt;&lt;b&gt;Poison (Ex)&lt;/b&gt; Sting-injury; &lt;i&gt;save&lt;/i&gt; Fort DC 20; &lt;i&gt;frequency&lt;/i&gt; 1/round for 6 rounds; &lt;i&gt;effect&lt;/i&gt; 1d4 Str plus nauseated; &lt;i&gt;cure&lt;/i&gt; 2 consecutive &lt;i&gt;save&lt;/i&gt;s.  &lt;/h5&gt;&lt;h5&gt;&lt;b&gt;Rasping Tongues (Su)&lt;/b&gt; The faces between a kithangian's claws have long rasping tongues covered with tiny teeth. Whenever a kithangian successfully grapples a foe with its claws, a rasping tongue slithers out from the face within and burrows into the creature's body. Each round that the creature is grappled, it takes 1d6 points of damage and 1d4 points of Charisma damage as its sense of self-identity is warped and twisted. A successful DC 18 Will save negates the Charisma damage. The save DC is Charisma-based.  &lt;/h5&gt;&lt;h5&gt;&lt;b&gt;Swift Transformation (Su)&lt;/b&gt; A kithangian can use its change shape ability as a swift action.&lt;/h5&gt;&lt;/div&gt;&lt;br&gt;&lt;div&gt;&lt;h4&gt;&lt;p&gt;&lt;p&gt;Kithangians, also known as beast demons, are reprehensible monstrosities born from the souls of those who abused and tormented animals in life. Universally male, the sudden spread of fiendish elements through within an area's fauna is a sure indication of a kithangian's presence in a region. The fact that most creatures that birth litters of young with the half-fiendish template die in the process is of little concern to the kithangian, for it merely moves on to new hunting grounds when uncorrupted animal victims grow too rare.&lt;/p&gt;&lt;/h4&gt;&lt;/div&gt;</t>
  </si>
  <si>
    <t>Lilitu</t>
  </si>
  <si>
    <t>34, touch 24, flat-footed 28</t>
  </si>
  <si>
    <t>(+4 deflection, +5 Dex, +1 dodge, +10 natural, +4 profane)</t>
  </si>
  <si>
    <t>Fort +19, Ref +23, Will +20</t>
  </si>
  <si>
    <t>evasion, profane grace</t>
  </si>
  <si>
    <t>60 ft., fly 60 ft. (good)</t>
  </si>
  <si>
    <t>4 claws +25 (2d8+8/19-20), tail slap +20 touch (1d6+4 plus branding)</t>
  </si>
  <si>
    <t>create husk, husk link, profane pact, swift claws</t>
  </si>
  <si>
    <t>Spell-Like Abilities (CL 17th; concentration +28)  Constant-fly, tongues, true seeing, unholy aura (DC 26)   At Will-charm monster (DC 22), detect thoughts (DC 20), greater teleport (self plus 50 lbs. of objects only), suggestion (DC 21), telekinesis   3/day-quickened charm monster (DC 22), persistent image (DC 23), seeming (DC 23)   1/day-demand (DC 26), dominate monster (DC 27), project image (DC 25)   1/week-binding (DC 26), wish (granted to a mortal humanoid only)</t>
  </si>
  <si>
    <t>Str 27, Dex 20, Con 30, Int 21, Wis 23, Cha 26</t>
  </si>
  <si>
    <t>Critical Focus, Deceitful, Dodge, Improved Critical (claws), Mobility, Power Attack, Quicken Spell-Like Ability (charm monster), Spring Attack, Staggering Critical</t>
  </si>
  <si>
    <t>Acrobatics +25, Bluff +40, Diplomacy +28, Disguise +29, Fly +37, Intimidate +25, Knowledge (local) +25, Knowledge (nobility) +25, Knowledge (religion) +22, Perception +34, Sense Motive +26</t>
  </si>
  <si>
    <t>change shape (alter self, Small or Medium humanoid), profane wishcraft</t>
  </si>
  <si>
    <t>solitary or cult (1 lilitu and 6-12 succubi)</t>
  </si>
  <si>
    <t>While this seductive woman has goat horns, goat hooves, and a serpentine tail, her eyeless face is her most disturbing feature.</t>
  </si>
  <si>
    <t>Branding (Su) Each time a lilitu damages a living creature with her tail slap, the wound leaves an angry and permanent red brand. In addition, the creature struck becomes staggered for 1 round from the pain. A successful DC 26 Will save negates the staggered condition and reduces the duration of the brand from permanent to 1 hour. The save DC is Charisma-based. Removing brands is difficult-each casting of restoration, dispel chaos, or dispel evil removes 1 brand. Heal removes 1d4+4 brands. Greater restoration removes a number of brands equal to the spell's caster level. Miracle and wish can remove all brands at once. The number of brands a creature gains in this manner has a cumulative series of effects, as summarized below.  1-3 Brands: The lilitu can affect the branded creature with its create husk, husk link, and profane pact abilities.  4-6 Bands: The branded creature takes a -2 penalty on all Will saves made against a lilitu's spells, spell-like abilities, and supernatural abilities. The branded creature's aura now radiates chaos and evil.  7-9 Brands: The branded creature's Wisdom score is reduced by 4. A chaotic evil creature is immune to this effect.  10 or more Brands: The penalties to the creature's Will saves and Wisdom score listed above double. In addition, the branded creature automatically fails all Will saves made against a lilitu's spells, spell-like abilities, and supernatural abilities. A chaotic evil creature is immune to this effect.  Create Husk (Su) Once per day as a swift action, when a lilitu deals enough damage with a weapon, spell, or spell-like ability to kill a humanoid within 30 feet, she can instead opt to transform that slain humanoid into a husk. A successful DC 26 Fortitude save negates this effect, allowing the victim to die normally. A humanoid transformed into a husk withers away into an immobile and desiccated corpse, but does not actually die-in this state, the creature remains aware of its surroundings but can take no actions at all. A husk is essentially treated as an object with hardness 15 and 60 hit points. If a husk is destroyed, the effect ends and the body dies. This is a curse effect- removing this curse restores the victim to life at a number of negative hit points equal to the creature's Constitution -1; a husk restored to life in this way has 1 round to stabilize or be saved before it dies. A lilitu can maintain a number of husks simultaneously equal to her Charisma modifier (8 husks for the typical lilitu); if she creates one too many husks, a previously created husk is released and immediately dies. Lilitus hide their husk collections in very safe places. The save DC is Charisma-based.  Husk Link (Su) By spending a minute in blasphemous contact with a husk she created, a lilitu can establish a supernatural link to that husk. As long as she and that husk remain on the same plane, divination spells reveal the linked husk's alignment to be the same as the lilitu's alignment (chaotic evil). The husk link allows a lilitu to use her change self ability to assume a husk's original form-when she does, she gains a +20 bonus on Disguise checks made to impersonate that person. If a lilitu with an active husk link ever takes enough damage to be slain, the husk takes the killing-blow's damage instead and is destroyed, instantly severing the active husk link; if the lilitu is disguised in the husk's original form, she instantly reverts to her true form.  Profane Grace (Su) A lilitu gains a +4 profane bonus to AC and on Initiative checks and Reflex saves.  Profane Pact (Su) Once per day as a full-round action, a lilitu may forge a profane pact with a willing humanoid creature bearing at least one lilitu brand by touching the creature for 1 full round. A single creature may have no more than one profane pact from a lilitu at one time. This functions identically to a succubus's profane gift ability (Pathfinder RPG Bestiary 68), save that it grants a +4 profane bonus to an ability score of the humanoid's choice, and it does not grant a telepathic link to the target.  Profane Wishcraft (Su) A creature that accepts a wish from a lilitu immediately becomes chaotic evil unless it makes a successful DC 26 Will save. A creature that becomes chaotic evil in this way gains the benefits of a good hope spell for 24 hours, followed by the effects of crushing despair for 1d6 days (these spell effects function at CL 17th). The save DC is Charisma-based.  Swift Claws (Ex) When a lilitu makes a full-round attack action, she can attack twice with each of her claws, for a total of four attacks a round.</t>
  </si>
  <si>
    <t>Lilitu demons are subversive and hidden horrors, demons who work much more subtlety in their constant quest to destroy and devastate. Whereas most demons prefer to rend and destroy, the lilitu is more akin to the succubus-she labors in humanoid guise to infect society from within with sin. Known to some as temptation demons, lilitus enjoy little more than leading mortals into all matter of sinful acts, in the hopes that when the mortal perishes, that soul will fuel the Abyss. Despite some superf icial similarities to succubi, lilitus are not solely concerned with the sin of lust. The exact nature of sin that a lilitu tempts a mortal into committing varies, for these demons are adept at reading mortal desires and secrets, quickly discerning which sinful acts a specif ic target can be convinced to perform.  Lilitus have numerous tools at their disposal for the encouragement of promoting sin, but they much prefer their humanoid victims to commit sins of their own free will. As such, lilitus generally use their abilities to deceive and beguile mortals rather than forcing them to execute these heinous acts. A son convinced to kill for his mother (the disguised lilitu) to rectify a grave injustice done to her produces more delight than simply mind-controlling a humanoid into doing such a deed.  In her true form, a lilitu appears as an eyeless, horned, snake-tailed-but otherwise beautiful-human woman. Despite her lack of eyes, a lilitu can see with supernatural ease. A lilitu forms from the soul of a mortal who lured others of its kind to commit sins.  Lilitus serve many demon lords, although the demon lords associated with the classic seven deadly sins- Areshkagal (greed), Jubilex (sloth), Nocticula (lust), Orcus (wrath), Shax (envy), Socothbenoth (pride), and Xoveron (gluttony)-are their favorites. Lilitus who serve these seven demon lords are unique in appearance, ref lecting their sins more physically than others of their kind. A lilitu of Jubilex might appear to be made of slime, while a lilitu of Xoveron might be morbidly obese.  Lilitus typically stand 6 feet tall and weigh 130 pounds.</t>
  </si>
  <si>
    <t>&lt;link rel="stylesheet"href="PF.css"&gt;&lt;div&gt;&lt;h2&gt;Demon, Lilitu&lt;/h2&gt;&lt;h3&gt;&lt;i&gt;While this seductive woman has goat horns, goat hooves, and a serpentine tail, her eyeless face is her most disturbing feature.&lt;/i&gt;&lt;/h3&gt;&lt;br&gt;&lt;/div&gt;&lt;div class="heading"&gt;&lt;p class="alignleft"&gt;Lilitu&lt;/p&gt;&lt;p class="alignright"&gt;CR 17&lt;/p&gt;&lt;div style="clear: both;"&gt;&lt;/div&gt;&lt;/div&gt;&lt;div&gt;&lt;h5&gt;&lt;b&gt;XP &lt;/b&gt;102,400&lt;/h5&gt;&lt;h5&gt;CE Medium outsider (chaotic, demon, evil, extraplanar)&lt;/h5&gt;&lt;h5&gt;&lt;b&gt;Init &lt;/b&gt;+9; &lt;b&gt;Senses &lt;/b&gt;darkvision 60 ft., &lt;i&gt;true seeing&lt;/i&gt;; Perception +34&lt;/h5&gt;&lt;/div&gt;&lt;hr/&gt;&lt;div&gt;&lt;h5&gt;&lt;b&gt;DEFENSE&lt;/b&gt;&lt;/h5&gt;&lt;/div&gt;&lt;hr/&gt;&lt;div&gt;&lt;h5&gt;&lt;b&gt;AC &lt;/b&gt;34, touch 24, flat-footed 28 (+4 deflection, +5 Dex, +1 dodge, +10 natural, +4 profane)&lt;/h5&gt;&lt;h5&gt;&lt;b&gt;hp &lt;/b&gt;263 (17d10+170)&lt;/h5&gt;&lt;h5&gt;&lt;b&gt;Fort &lt;/b&gt;+19, &lt;b&gt;Ref &lt;/b&gt;+23, &lt;b&gt;Will &lt;/b&gt;+20&lt;/h5&gt;&lt;h5&gt;&lt;b&gt;Defensive Abilities &lt;/b&gt;evasion, profane grace; &lt;b&gt;DR &lt;/b&gt;10/cold iron and good; &lt;b&gt;Immune &lt;/b&gt;electricity, poison; &lt;b&gt;Resist &lt;/b&gt;acid 10, cold 10, fire 10; &lt;b&gt;SR &lt;/b&gt;28&lt;/h5&gt;&lt;/div&gt;&lt;hr/&gt;&lt;div&gt;&lt;h5&gt;&lt;b&gt;OFFENSE&lt;/b&gt;&lt;/h5&gt;&lt;/div&gt;&lt;hr/&gt;&lt;div&gt;&lt;h5&gt;&lt;b&gt;Spd &lt;/b&gt;60 ft., fly 60 ft. (good)&lt;/h5&gt;&lt;h5&gt;&lt;b&gt;Melee &lt;/b&gt;4 claws +25 (2d8+8/19-20), tail slap +20 touch (1d6+4 plus branding)&lt;/h5&gt;&lt;h5&gt;&lt;b&gt;Space &lt;/b&gt;5 ft.; &lt;b&gt;Reach &lt;/b&gt;5 ft.&lt;/h5&gt;&lt;h5&gt;&lt;b&gt;Special Attacks &lt;/b&gt;create husk, husk link, profane pact, swift claws&lt;/h5&gt;&lt;h5&gt;&lt;b&gt;Spell-Like Abilities&lt;/b&gt; (CL 17th; concentration +28)  &lt;/br&gt;Constant&amp;mdash;&lt;i&gt;fly&lt;/i&gt;, &lt;i&gt;tongues&lt;/i&gt;, &lt;i&gt;true seeing&lt;/i&gt;, &lt;i&gt;unholy aura&lt;/i&gt; (DC 26) &lt;/br&gt;At Will&amp;mdash;&lt;i&gt;&lt;i&gt;charm&lt;/i&gt; monster&lt;/i&gt; (DC 22), &lt;i&gt;detect thoughts&lt;/i&gt; (DC 20), &lt;i&gt;greater teleport&lt;/i&gt; (self plus 50 lbs. of objects only), &lt;i&gt;suggestion&lt;/i&gt; (DC 21), &lt;i&gt;telekinesis&lt;/i&gt; &lt;/br&gt;3/day&amp;mdash;quickened &lt;i&gt;&lt;i&gt;charm&lt;/i&gt; monster&lt;/i&gt; (DC 22), &lt;i&gt;persistent image&lt;/i&gt; (DC 23), &lt;i&gt;seeming&lt;/i&gt; (DC 23) &lt;/br&gt;1/day&amp;mdash;&lt;i&gt;demand&lt;/i&gt; (DC 26), &lt;i&gt;dominate monster&lt;/i&gt; (DC 27), &lt;i&gt;project image&lt;/i&gt; (DC 25) &lt;/br&gt;1/week&amp;mdash;&lt;i&gt;binding&lt;/i&gt; (DC 26), &lt;i&gt;wish&lt;/i&gt; (granted to a mortal humanoid only)&lt;/h5&gt;&lt;/h5&gt;&lt;/div&gt;&lt;hr/&gt;&lt;div&gt;&lt;h5&gt;&lt;b&gt;STATISTICS&lt;/b&gt;&lt;/h5&gt;&lt;/div&gt;&lt;hr/&gt;&lt;div&gt;&lt;h5&gt;&lt;b&gt;Str &lt;/b&gt;27, &lt;b&gt;Dex &lt;/b&gt;20, &lt;b&gt;Con &lt;/b&gt;30, &lt;b&gt;Int &lt;/b&gt; 21, &lt;b&gt;Wis &lt;/b&gt;23, &lt;b&gt;Cha &lt;/b&gt;26&lt;/h5&gt;&lt;h5&gt;&lt;b&gt;Base Atk &lt;/b&gt;+17; &lt;b&gt;CMB &lt;/b&gt;+25; &lt;b&gt;CMD &lt;/b&gt;49&lt;/h5&gt;&lt;h5&gt;&lt;b&gt;Feats &lt;/b&gt;Critical Focus, Deceitful, Dodge, Improved Critical (claws), Mobility, Power Attack, Quicken Spell-Like Ability (&lt;i&gt;&lt;i&gt;charm&lt;/i&gt; monster&lt;/i&gt;), Spring Attack, Staggering Critical&lt;/h5&gt;&lt;h5&gt;&lt;b&gt;Skills &lt;/b&gt;Acrobatics +25, Bluff +40, Diplomacy +28, Disguise +29, Fly +37, Intimidate +25, Knowledge (local) +25, Knowledge (nobility) +25, Knowledge (religion) +22, Perception +34, Sense Motive +26; &lt;b&gt;Racial Modifiers &lt;/b&gt;+8 Bluff, +8 Perception&lt;/h5&gt;&lt;h5&gt;&lt;b&gt;Languages &lt;/b&gt;Abyssal, Celestial, Draconic; telepathy 100 ft.&lt;/h5&gt;&lt;h5&gt;&lt;b&gt;SQ &lt;/b&gt;change shape (&lt;i&gt;alter self&lt;/i&gt;, Small or Medium humanoid), profane &lt;i&gt;wish&lt;/i&gt;craft&lt;/h5&gt;&lt;/div&gt;&lt;hr/&gt;&lt;div&gt;&lt;h5&gt;&lt;b&gt;ECOLOGY&lt;/b&gt;&lt;/h5&gt;&lt;/div&gt;&lt;hr/&gt;&lt;div&gt;&lt;h5&gt;&lt;b&gt;Environment &lt;/b&gt; any (Abyss)&lt;/h5&gt;&lt;h5&gt;&lt;b&gt;Organization &lt;/b&gt;solitary or cult (1 lilitu and 6-12 succubi)&lt;/h5&gt;&lt;h5&gt;&lt;b&gt;Treasure &lt;/b&gt;double&lt;/h5&gt;&lt;/div&gt;&lt;hr/&gt;&lt;div&gt;&lt;h5&gt;&lt;b&gt;SPECIAL ABILITIES&lt;/b&gt;&lt;/h5&gt;&lt;/div&gt;&lt;hr/&gt;&lt;div&gt;&lt;/h5&gt;&lt;h5&gt;&lt;b&gt;Branding (Su)&lt;/b&gt; Each time a lilitu damages a living creature with her tail slap, the wound leaves an angry and permanent red brand. In addition, the creature struck becomes staggered for 1 round from the pain. A successful DC 26 Will save negates the staggered condition and reduces the duration of the brand from permanent to 1 hour. The save DC is Charisma-based. Removing brands is difficult-each casting of &lt;i&gt;restoration&lt;/i&gt;, &lt;i&gt;dispel chaos&lt;/i&gt;, or &lt;i&gt;dispel evil&lt;/i&gt; removes 1 brand. &lt;i&gt;Heal&lt;/i&gt; removes 1d4+4 brands. Greater &lt;i&gt;restoration&lt;/i&gt; removes a number of brands equal to the spell's caster level. &lt;i&gt;Miracle&lt;/i&gt; and &lt;i&gt;wish&lt;/i&gt; can remove all brands at once. The number of brands a creature gains in this manner has a cumulative series of effects, as summarized below.  1-3 Brands: The lilitu can affect the branded creature with its create husk, husk link, and profane pact abilities.  4-6 Bands: The branded creature takes a -2 penalty on all Will saves made against a lilitu's spells, spell-like abilities, and supernatural abilities. The branded creature's aura now radiates chaos and evil.  7-9 Brands: The branded creature's Wisdom score is reduced by 4. A chaotic evil creature is immune to this effect.  &lt;i&gt;10 or more Brands&lt;/i&gt;: The penalties to the creature's Will saves and Wisdom score listed above double. In addition, the branded creature automatically fails all Will saves made against a lilitu's spells, spell-like abilities, and supernatural abilities. A chaotic evil creature is immune to this effect.  &lt;/h5&gt;&lt;h5&gt;&lt;b&gt;Create Husk (Su)&lt;/b&gt; Once per day as a swift action, when a lilitu deals enough damage with a weapon, spell, or spell-like ability to kill a humanoid within 30 feet, she can instead opt to transform that slain humanoid into a husk. A successful DC 26 Fortitude save negates this effect, allowing the victim to die normally. A humanoid transformed into a husk withers away into an immobile and desiccated corpse, but does not actually die-in this state, the creature remains aware of its surroundings but can take no actions at all. A husk is essentially treated as an object with hardness 15 and 60 hit points. If a husk is destroyed, the effect ends and the body dies. This is a curse effect- removing this curse restores the victim to life at a number of negative hit points equal to the creature's Constitution -1; a husk restored to life in this way has 1 round to stabilize or be saved before it dies. A lilitu can maintain a number of husks simultaneously equal to her Charisma modifier (8 husks for the typical lilitu); if she creates one too many husks, a previously created husk is released and immediately dies. Lilitus hide their husk collections in very safe places. The save DC is Charisma-based.  &lt;/h5&gt;&lt;h5&gt;&lt;b&gt;Husk Link (Su)&lt;/b&gt; By spending a minute in blasphemous contact with a husk she created, a lilitu can establish a supernatural link to that husk. As long as she and that husk remain on the same plane, divination spells reveal the linked husk's alignment to be the same as the lilitu's alignment (chaotic evil). The husk link allows a lilitu to use her change self ability to assume a husk's original form-when she does, she gains a +20 bonus on Disguise checks made to impersonate that person. If a lilitu with an active husk link ever takes enough damage to be slain, the husk takes the killing-blow's damage instead and is destroyed, instantly severing the active husk link; if the lilitu is disguised in the husk's original form, she instantly reverts to her true form.  &lt;/h5&gt;&lt;h5&gt;&lt;b&gt;Profane Grace (Su)&lt;/b&gt; A lilitu gains a +4 profane bonus to AC and on Initiative checks and Reflex saves.  &lt;/h5&gt;&lt;h5&gt;&lt;b&gt;Profane Pact (Su)&lt;/b&gt; Once per day as a full-round action, a lilitu may forge a profane pact with a willing humanoid creature bearing at least one lilitu brand by touching the creature for 1 full round. A single creature may have no more than one profane pact from a lilitu at one time. This functions identically to a succubus's profane gift ability (&lt;i&gt;Pathfinder RPG Bestiary&lt;/i&gt; 68), save that it grants a +4 profane bonus to an ability score of the humanoid's choice, and it does not grant a telepathic link to the target.  &lt;/h5&gt;&lt;h5&gt;&lt;b&gt;Profane Wishcraft (Su)&lt;/b&gt; A creature that accepts a &lt;i&gt;wish&lt;/i&gt; from a lilitu immediately becomes chaotic evil unless it makes a successful DC 26 Will save. A creature that becomes chaotic evil in this way gains the benefits of a &lt;i&gt;good hope&lt;/i&gt; spell for 24 hours, followed by the effects of &lt;i&gt;crushing despair&lt;/i&gt; for 1d6 days (these spell effects function at CL 17th). The save DC is Charisma-based.  &lt;/h5&gt;&lt;h5&gt;&lt;b&gt;Swift Claws (Ex)&lt;/b&gt; When a lilitu makes a full-round attack action, she can attack twice with each of her claws, for a total of four attacks a round.&lt;/h5&gt;&lt;/div&gt;&lt;br&gt;&lt;div&gt;&lt;h4&gt;&lt;p&gt;&lt;p&gt;Lilitu demons are subversive and hidden horrors, demons who work much more subtlety in their constant quest to destroy and devastate. Whereas most demons prefer to rend and destroy, the lilitu is more akin to the succubus-she labors in humanoid guise to infect society from within with sin. Known to some as temptation demons, lilitus enjoy little more than leading mortals into all matter of sinful acts, in the hopes that when the mortal perishes, that soul will fuel the Abyss. Despite some superf icial similarities to succubi, lilitus are not solely concerned with the sin of lust. The exact nature of sin that a lilitu tempts a mortal into committing varies, for these demons are adept at reading mortal desires and secrets, quickly discerning which sinful acts a specif ic target can be convinced to perform.  Lilitus have numerous tools at their disposal for the encouragement of promoting sin, but they much prefer their humanoid victims to commit sins of their own free will. As such, lilitus generally use their abilities to deceive and beguile mortals rather than forcing them to execute these heinous acts. A son convinced to kill for his mother (the disguised lilitu) to rectify a grave injustice done to her produces more delight than simply mind-controlling a humanoid into doing such a deed.  In her true form, a lilitu appears as an eyeless, horned, snake-tailed-but otherwise beautiful-human woman. Despite her lack of eyes, a lilitu can see with supernatural ease. A lilitu forms from the soul of a mortal who lured others of its kind to commit sins.  Lilitus serve many demon lords, although the demon lords associated with the classic seven deadly sins- Areshkagal (greed), Jubilex (sloth), Nocticula (lust), Orcus (wrath), Shax (envy), Socothbenoth (pride), and Xoveron (gluttony)-are their favorites. Lilitus who serve these seven demon lords are unique in appearance, ref lecting their sins more physically than others of their kind. A lilitu of Jubilex might appear to be made of slime, while a lilitu of Xoveron might be morbidly obese.  Lilitus typically stand 6 feet tall and weigh 130 pounds.&lt;/p&gt;&lt;/h4&gt;&lt;/div&gt;</t>
  </si>
  <si>
    <t>Oolioddroo</t>
  </si>
  <si>
    <t>darkvision 60 ft., see thoughts; Perception +32</t>
  </si>
  <si>
    <t>28, touch 22, flat-footed 20</t>
  </si>
  <si>
    <t>(+4 deflection, +7 Dex, +1 dodge, +6 natural)</t>
  </si>
  <si>
    <t>Fort +11, Ref +16, Will +16</t>
  </si>
  <si>
    <t>shadow mantle</t>
  </si>
  <si>
    <t>2 claws +21 (1d4+2), tongue +21 (1d6+2 plus thought siphon)</t>
  </si>
  <si>
    <t>oviposition, sneak attack +3d6</t>
  </si>
  <si>
    <t>Spell-Like Abilities (CL 14th; concentration +20)  At Will-calm emotions (DC 18), charm person (DC 17), detect thoughts (DC 22), greater teleport (self plus 50 lbs. of objects only), invisibility, modify memory (DC 19), sending  3/day-hold person (DC 19), quickened invisibility, suggestion (DC 19)  1/day-dream, feeblemind (DC 21), nightmare (DC 21), summon (level 4, 1 oolioddroo or 1d4 shadow demons 35%)</t>
  </si>
  <si>
    <t>Str 14, Dex 25, Con 24, Int 21, Wis 24, Cha 23</t>
  </si>
  <si>
    <t>Dodge, Lightning Stance, Mobility, Quicken Spell-Like Ability (invisibility), Spring Attack, Weapon Finesse, Wind Stance</t>
  </si>
  <si>
    <t>Acrobatics +21, Bluff +23, Diplomacy +23, Fly +32, Knowledge (arcana) +22, Knowledge (planes) +22, Perception +32, Sense Motive +32, Spellcraft +22, Stealth +28, Use Magic Device +23</t>
  </si>
  <si>
    <t>+8 Perception, +8 Sense Motive, +4 Stealth</t>
  </si>
  <si>
    <t>Abyssal, Celestial, Draconic; telepathy 300 ft.</t>
  </si>
  <si>
    <t>This skeletally thin woman has a mothlike face. It flies upon four dragonfly wings and wears a mantle of shadows.</t>
  </si>
  <si>
    <t>Oviposition (Su) As a full-round action once per day, an oolioddroo can use its tongue to implant its eggs into the brain of a helpless, sleeping, unconscious, or willing creature, dealing 1 point of Intelligence damage. Typically, the oolioddroo uses modify memory immediately after an oviposition, making its victim forget the violation. The egg gestates in the victim's brain for 24 hours, after which a small caterpillar-like larva emerges and nestles painlessly into the victim's brain. At this point, the oolioddroo can track the victim's location as if the victim were under the effect of a status spell, can communicate telepathically with the victim across any distance, and can use its detect thoughts, modify memory, and suggestion spell-like abilities through the link to target the victim. The larva (and link to its oolioddroo) becomes inert whenever the victim and the oolioddroo are on separate planes. Victims carrying this larva detect as chaotic and evil. Anyone who reads the victim's thoughts, such as via detect thoughts or telepathy, can attempt a Sense Motive check opposed by the oolioddroo's Bluff check to notice the presence of a second, alien set of thoughts in the target's mind. Dispel chaos and dispel evil immediately ends the oviposition- the implanted larva melts into harmless fluid and is absorbed by the victim's body. This is not a disease effect, though, so heal or remove disease offer no aid in ending the effect. As an immediate action, an oolioddroo can use its feeblemind spell-like ability on the carrier-it uses this "scorched earth" tactic if it fears that the host is about to be rescued or cut off from its influence, such as occurs when the effects are ended via dispel chaos or dispel evil. Using feeblemind in this way automatically destroys the larva, regardless of whether or not the victim saves against the feeblemind effect, so an oolioddroo typically waits until the last moment to use this ability.  See Thoughts (Su) An oolioddroo can see a creature's thoughts, interpreting them as a shifting mass of images, colors, and shapes that infuse a creature's aura. An oolioddroo gains the effects of see invisibility against creatures with an Intelligence score as a result of this unusual sense. This ability also grants the oolioddroo a +8 racial bonus on Sense Motive checks. When it uses detect thoughts, it does not have to study an area or subject to gain all 3 rounds of information-it gains all of this information on the 1st round of using the ability. In addition, it gains a +4 racial bonus on the save DC of its detect thoughts spell-like ability. A blind oolioddroo loses the ability to see thoughts.  Shadow Mantle (Su) The supernatural shadows that wreathe an oolioddroo grant the creature a +4 racial bonus on Stealth checks and a +4 deflection bonus to its Armor Class.  Thought Siphon (Su) Whenever an oolioddroo damages a creature with its tongue attack, it can drink away one of the creature's thoughts or memories. A creature can resist this attack with a successful DC 23 Will save. On a failed save, the oolioddroo chooses to target the victim with one of the following effects. The save DC is Charisma-based.  Memory Drain: The victim is immediately affected by the oolioddroo's modify memory spell-like ability. The oolioddroo can adjust up to 5 minutes of memories immediately-it does not need to increase the spell's casting time to match the duration of the modified memory.  Skill Drain: The victim loses all skill ranks in a skill of the oolioddroo's choosing for 24 hours. Lost skill ranks can be recovered immediately with a restoration or greater restoration spell.  Spell Drain: The victim immediately loses one prepared spell or one unused spell slot of the oolioddroo's choice; this lost spell or spell slot can be replenished normally.  Wisdom Drain: The victim takes 2 points of Wisdom drain.  Tongue (Ex) An oolioddroo's tongue attack is a primary attack that does piercing and slashing damage. Whenever an oolioddroo damages a foe with its tongue, it can use its thought siphon attack.</t>
  </si>
  <si>
    <t>Oolioddroos, known also as moth demons, are a particularly insidious breed of fiend that can infest the brain of a living creature with their eggs, allowing them to manipulate creatures' thoughts and minds from afar. Sometimes an oolioddroo's victim can go for months or even years before the demon capitalizes on the link and forces the victim to undertake a particularly nefarious or vile deed. In the worst cases, the victim can commit crimes or heinous acts at the oolioddroo's bidding and then immediately forget about these acts, creating the perfect sleeper agent who not only unknowingly does the oolioddroo's bidding, but might even be significantly involved in efforts to oppose the acts of sabotage and terrorism the oolioddroo commands. To the oolioddroo, the torment, shame, and despair a victim feels upon realizing he's been at least somewhat responsible for the actions is as delicious and delightful as the pain and suffering caused by the acts themselves.  An oolioddroo appears as a skeletally thin woman with gray flesh. Its shadow mantle typically appears in the form of a flowing, diaphanous, black gown, but the demon can control the shape of this supernatural defense to make it appear as regular black clothing or simply its own shadow. The oolioddroo's face is that of a horned moth, and her tongue, while flexible, can penetrate flesh and bone with ease. An oolioddroo stands 6 feet tall, but only weighs 100 pounds. These sinister demons form from the souls of those who used brainwashing, mind-control, and similar techniques, either magical or mundane, to trick or force the innocent into committing terrible acts of brutality.  An encounter with an oolioddroo can be rather complex, especially if a PC is its intended victim. If an oolioddroo attempts to seize control of a lone PC, one tricky tactic is to simply ask the character's player to attempt all the necessary rolls and checks beforehand. Typically, one of these demons attempts to implant eggs in a sleeping or lonely character, so you can just have that character make a Perception check (at a -10 penalty if the character is sleeping) and a saving throw against the modify memory spell-if both fail, you can continue with the assumption that the implanted egg hatches without the player noticing. Thereafter, the source of the strange voices and compulsions in the character's thoughts, as well as the source of the periodic suggestions and other magical attacks, can be as frighteningly mysterious to the player as well as the character. Of course, you should take care not to go too far with this-if the PC or an ally uses detect evil, for example, don't forget to give them the clue that something strange is going on when a normally non-evil PC radiates an unexpected aura!</t>
  </si>
  <si>
    <t>&lt;link rel="stylesheet"href="PF.css"&gt;&lt;div&gt;&lt;h2&gt;Demon, Oolioddroo&lt;/h2&gt;&lt;h3&gt;&lt;i&gt;This skeletally thin woman has a mothlike face. It flies upon four dragonfly wings and wears a mantle of shadows.&lt;/i&gt;&lt;/h3&gt;&lt;br&gt;&lt;/div&gt;&lt;div class="heading"&gt;&lt;p class="alignleft"&gt;Oolioddroo&lt;/p&gt;&lt;p class="alignright"&gt;CR 13&lt;/p&gt;&lt;div style="clear: both;"&gt;&lt;/div&gt;&lt;/div&gt;&lt;div&gt;&lt;h5&gt;&lt;b&gt;XP &lt;/b&gt;25,600&lt;/h5&gt;&lt;h5&gt;CE Medium outsider (chaotic, demon, evil, extraplanar)&lt;/h5&gt;&lt;h5&gt;&lt;b&gt;Init &lt;/b&gt;+7; &lt;b&gt;Senses &lt;/b&gt;darkvision 60 ft., see thoughts; Perception +32&lt;/h5&gt;&lt;/div&gt;&lt;hr/&gt;&lt;div&gt;&lt;h5&gt;&lt;b&gt;DEFENSE&lt;/b&gt;&lt;/h5&gt;&lt;/div&gt;&lt;hr/&gt;&lt;div&gt;&lt;h5&gt;&lt;b&gt;AC &lt;/b&gt;28, touch 22, flat-footed 20 (+4 deflection, +7 Dex, +1 dodge, +6 natural)&lt;/h5&gt;&lt;h5&gt;&lt;b&gt;hp &lt;/b&gt;175 (14d10+98)&lt;/h5&gt;&lt;h5&gt;&lt;b&gt;Fort &lt;/b&gt;+11, &lt;b&gt;Ref &lt;/b&gt;+16, &lt;b&gt;Will &lt;/b&gt;+16&lt;/h5&gt;&lt;h5&gt;&lt;b&gt;Defensive Abilities &lt;/b&gt;shadow mantle; &lt;b&gt;DR &lt;/b&gt;10/good; &lt;b&gt;Immune &lt;/b&gt;electricity, mind-affecting effects, poison; &lt;b&gt;Resist &lt;/b&gt;acid 10, cold 10, fire 10; &lt;b&gt;SR &lt;/b&gt;24&lt;/h5&gt;&lt;/div&gt;&lt;hr/&gt;&lt;div&gt;&lt;h5&gt;&lt;b&gt;OFFENSE&lt;/b&gt;&lt;/h5&gt;&lt;/div&gt;&lt;hr/&gt;&lt;div&gt;&lt;h5&gt;&lt;b&gt;Spd &lt;/b&gt;30 ft., fly 40 ft. (perfect)&lt;/h5&gt;&lt;h5&gt;&lt;b&gt;Melee &lt;/b&gt;2 claws +21 (1d4+2), tongue +21 (1d6+2 plus thought siphon)&lt;/h5&gt;&lt;h5&gt;&lt;b&gt;Space &lt;/b&gt;5 ft.; &lt;b&gt;Reach &lt;/b&gt;5 ft.&lt;/h5&gt;&lt;h5&gt;&lt;b&gt;Special Attacks &lt;/b&gt;oviposition, sneak attack +3d6&lt;/h5&gt;&lt;h5&gt;&lt;b&gt;&lt;i&gt;Spell&lt;/i&gt;-Like Abilities&lt;/b&gt; (CL 14th; concentration +20) &lt;/br&gt;At Will&amp;mdash;&lt;i&gt;calm emotions&lt;/i&gt; (DC 18), &lt;i&gt;charm person&lt;/i&gt; (DC 17), &lt;i&gt;detect thoughts&lt;/i&gt; (DC 22), &lt;i&gt;greater teleport&lt;/i&gt; (self plus 50 lbs. of objects only), &lt;i&gt;invisibility&lt;/i&gt;, &lt;i&gt;modify memory&lt;/i&gt; (DC 19), &lt;i&gt;sending&lt;/i&gt; &lt;/br&gt;3/day&amp;mdash;&lt;i&gt;hold person&lt;/i&gt; (DC 19), quickened &lt;i&gt;invisibility&lt;/i&gt;, &lt;i&gt;suggestion&lt;/i&gt; (DC 19) &lt;/br&gt;1/day&amp;mdash;&lt;i&gt;dream&lt;/i&gt;, &lt;i&gt;feeblemind&lt;/i&gt; (DC 21), &lt;i&gt;nightmare&lt;/i&gt; (DC 21), summon (level 4, 1 oolioddroo or 1d4 shadow demons 35%)&lt;/h5&gt;&lt;/h5&gt;&lt;/div&gt;&lt;hr/&gt;&lt;div&gt;&lt;h5&gt;&lt;b&gt;STATISTICS&lt;/b&gt;&lt;/h5&gt;&lt;/div&gt;&lt;hr/&gt;&lt;div&gt;&lt;h5&gt;&lt;b&gt;Str &lt;/b&gt;14, &lt;b&gt;Dex &lt;/b&gt;25, &lt;b&gt;Con &lt;/b&gt;24, &lt;b&gt;Int &lt;/b&gt; 21, &lt;b&gt;Wis &lt;/b&gt;24, &lt;b&gt;Cha &lt;/b&gt;23&lt;/h5&gt;&lt;h5&gt;&lt;b&gt;Base Atk &lt;/b&gt;+14; &lt;b&gt;CMB &lt;/b&gt;+16; &lt;b&gt;CMD &lt;/b&gt;38&lt;/h5&gt;&lt;h5&gt;&lt;b&gt;Feats &lt;/b&gt;Dodge, Lightning Stance, Mobility, Quicken Spell-Like Ability (&lt;i&gt;invisibility&lt;/i&gt;), Spring Attack, Weapon Finesse, Wind Stance&lt;/h5&gt;&lt;h5&gt;&lt;b&gt;&lt;i&gt;Skill&lt;/i&gt;s &lt;/b&gt;Acrobatics +21, Bluff +23, Diplomacy +23, Fly +32, Knowledge (arcana) +22, Knowledge (planes) +22, Perception +32, Sense Motive +32, Spellcraft +22, Stealth +28, Use Magic Device +23; &lt;b&gt;Racial Modifiers &lt;/b&gt;+8 Perception, +8 Sense Motive, +4 Stealth&lt;/h5&gt;&lt;h5&gt;&lt;b&gt;Languages &lt;/b&gt;Abyssal, Celestial, Draconic; telepathy 300 ft.&lt;/h5&gt;&lt;/div&gt;&lt;hr/&gt;&lt;div&gt;&lt;h5&gt;&lt;b&gt;ECOLOGY&lt;/b&gt;&lt;/h5&gt;&lt;/div&gt;&lt;hr/&gt;&lt;div&gt;&lt;h5&gt;&lt;b&gt;Environment &lt;/b&gt; any (Abyss)&lt;/h5&gt;&lt;h5&gt;&lt;b&gt;Organization &lt;/b&gt;solitary, pair, or cult (3-6)&lt;/h5&gt;&lt;h5&gt;&lt;b&gt;Treasure &lt;/b&gt;standard&lt;/h5&gt;&lt;/div&gt;&lt;hr/&gt;&lt;div&gt;&lt;h5&gt;&lt;b&gt;SPECIAL ABILITIES&lt;/b&gt;&lt;/h5&gt;&lt;/div&gt;&lt;hr/&gt;&lt;div&gt;&lt;/h5&gt;&lt;h5&gt;&lt;b&gt;Oviposition (Su)&lt;/b&gt; As a full-round action once per day, an oolioddroo can use its tongue to implant its eggs into the brain of a helpless, sleeping, unconscious, or willing creature, dealing 1 point of Intelligence damage. Typically, the oolioddroo uses &lt;i&gt;modify memory&lt;/i&gt; immediately after an oviposition, making its victim forget the violation. The egg gestates in the victim's brain for 24 hours, after which a small caterpillar-like larva emerges and nestles painlessly into the victim's brain. At this point, the oolioddroo can track the victim's location as if the victim were under the effect of a &lt;i&gt;status&lt;/i&gt; spell, can communicate telepathically with the victim across any distance, and can use its &lt;i&gt;detect thoughts&lt;/i&gt;, &lt;i&gt;modify memory&lt;/i&gt;, and &lt;i&gt;suggestion&lt;/i&gt; spell-like abilities through the link to target the victim. The larva (and link to its oolioddroo) becomes inert whenever the victim and the oolioddroo are on separate planes. Victims carrying this larva detect as chaotic and evil. Anyone who reads the victim's thoughts, such as via &lt;i&gt;detect thoughts&lt;/i&gt; or telepathy, can attempt a Sense Motive check opposed by the oolioddroo's Bluff check to notice the presence of a second, alien set of thoughts in the target's mind. &lt;i&gt;Dispel chaos&lt;/i&gt; and &lt;i&gt;dispel evil&lt;/i&gt; immediately ends the oviposition- the implanted larva melts into harmless fluid and is absorbed by the victim's body. This is not a disease effect, though, so &lt;i&gt;heal&lt;/i&gt; or &lt;i&gt;remove disease&lt;/i&gt; offer no aid in ending the effect. As an immediate action, an oolioddroo can use its &lt;i&gt;feeblemind&lt;/i&gt; spell-like ability on the carrier-it uses this "scorched earth" tactic if it fears that the host is about to be rescued or cut off from its influence, such as occurs when the effects are ended via &lt;i&gt;dispel chaos&lt;/i&gt; or &lt;i&gt;dispel evil&lt;/i&gt;. Using &lt;i&gt;feeblemind&lt;/i&gt; in this way automatically destroys the larva, regardless of whether or not the victim saves against the &lt;i&gt;feeblemind&lt;/i&gt; effect, so an oolioddroo typically waits until the last moment to use this ability.  &lt;/h5&gt;&lt;h5&gt;&lt;b&gt;See Thoughts (Su)&lt;/b&gt; An oolioddroo can see a creature's thoughts, interpreting them as a shifting mass of images, colors, and shapes that infuse a creature's aura. An oolioddroo gains the effects of see &lt;i&gt;invisibility&lt;/i&gt; against creatures with an Intelligence score as a result of this unusual sense. This ability also grants the oolioddroo a +8 racial bonus on Sense Motive checks. When it uses &lt;i&gt;detect thoughts&lt;/i&gt;, it does not have to study an area or subject to gain all 3 rounds of information-it gains all of this information on the 1st round of using the ability. In addition, it gains a +4 racial bonus on the save DC of its &lt;i&gt;detect thoughts&lt;/i&gt; spell-like ability. A blind oolioddroo loses the ability to see thoughts.  &lt;/h5&gt;&lt;h5&gt;&lt;b&gt;Shadow Mantle (Su)&lt;/b&gt; The supernatural shadows that wreathe an oolioddroo grant the creature a +4 racial bonus on Stealth checks and a +4 deflection bonus to its Armor Class.  &lt;/h5&gt;&lt;h5&gt;&lt;b&gt;Thought Siphon (Su)&lt;/b&gt; Whenever an oolioddroo damages a creature with its tongue attack, it can drink away one of the creature's thoughts or memories. A creature can resist this attack with a successful DC 23 Will save. On a failed save, the oolioddroo chooses to target the victim with one of the following effects. The save DC is Charisma-based.  &lt;i&gt;Memory&lt;/i&gt; &lt;i&gt;Drain&lt;/i&gt;: The victim is immediately affected by the oolioddroo's &lt;i&gt;modify memory&lt;/i&gt; spell-like ability. The oolioddroo can adjust up to 5 minutes of memories immediately-it does not need to increase the spell's casting time to match the duration of the &lt;i&gt;modified memory&lt;/i&gt;.  &lt;i&gt;Skill&lt;/i&gt; &lt;i&gt;Drain&lt;/i&gt;: The victim loses all skill ranks in a skill of the oolioddroo's choosing for 24 hours. Lost skill ranks can be recovered immediately with a &lt;i&gt;restoration&lt;/i&gt; or greater &lt;i&gt;restoration&lt;/i&gt; spell.  &lt;i&gt;Spell&lt;/i&gt; &lt;i&gt;Drain&lt;/i&gt;: The victim immediately loses one prepared spell or one unused spell slot of the oolioddroo's choice; this lost spell or spell slot can be replenished normally.  &lt;i&gt;Wisdom&lt;/i&gt; &lt;i&gt;Drain&lt;/i&gt;: The victim takes 2 points of &lt;i&gt;Wisdom&lt;/i&gt; drain.  &lt;/h5&gt;&lt;h5&gt;&lt;b&gt;Tongue (Ex)&lt;/b&gt; An oolioddroo's tongue attack is a primary attack that does piercing and slashing damage. Whenever an oolioddroo damages a foe with its tongue, it can use its thought siphon attack.&lt;/h5&gt;&lt;/div&gt;&lt;br&gt;&lt;div&gt;&lt;h4&gt;&lt;p&gt;&lt;p&gt;Oolioddroos, known also as moth demons, are a particularly insidious breed of fiend that can infest the brain of a living creature with their eggs, allowing them to manipulate creatures' thoughts and minds from afar. Sometimes an oolioddroo's victim can go for months or even years before the demon capitalizes on the link and forces the victim to undertake a particularly nefarious or vile deed. In the worst cases, the victim can commit crimes or heinous acts at the oolioddroo's bidding and then immediately forget about these acts, creating the perfect sleeper agent who not only unknowingly does the oolioddroo's bidding, but might even be significantly involved in efforts to oppose the acts of sabotage and terrorism the oolioddroo commands. To the oolioddroo, the torment, shame, and despair a victim feels upon realizing he's been at least somewhat responsible for the actions is as delicious and delightful as the pain and suffering caused by the acts themselves.  An oolioddroo appears as a skeletally thin woman with gray flesh. Its shadow mantle typically appears in the form of a flowing, diaphanous, black gown, but the demon can control the shape of this supernatural defense to make it appear as regular black clothing or simply its own shadow. The oolioddroo's face is that of a horned moth, and her tongue, while flexible, can penetrate flesh and bone with ease. An oolioddroo stands 6 feet tall, but only weighs 100 pounds. These sinister demons form from the souls of those who used brainwashing, mind-control, and similar techniques, either magical or mundane, to trick or force the innocent into committing terrible acts of brutality.  An encounter with an oolioddroo can be rather complex, especially if a PC is its intended victim. If an oolioddroo attempts to seize control of a lone PC, one tricky tactic is to simply ask the character's player to attempt all the necessary rolls and checks beforehand. Typically, one of these demons attempts to implant eggs in a sleeping or lonely character, so you can just have that character make a Perception check (at a -10 penalty if the character is sleeping) and a saving throw against the &lt;i&gt;modify memory&lt;/i&gt; spell-if both fail, you can continue with the assumption that the implanted egg hatches without the player noticing. Thereafter, the source of the strange voices and compulsions in the character's thoughts, as well as the source of the periodic &lt;i&gt;suggestion&lt;/i&gt;s and other magical attacks, can be as frighteningly mysterious to the player as well as the character. Of course, you should take care not to go too far with this-if the PC or an ally uses &lt;i&gt;detect evil&lt;/i&gt;, for example, don't forget to give them the clue that something strange is going on when a normally non-evil PC radiates an unexpected aura!&lt;/p&gt;&lt;/h4&gt;&lt;/div&gt;</t>
  </si>
  <si>
    <t>Demonic Deadfall Scorpion</t>
  </si>
  <si>
    <t>(augmented vermin)</t>
  </si>
  <si>
    <t>(+2 Dex, +1 dodge, +13 natural, -2 size)</t>
  </si>
  <si>
    <t>2 claws +15 (1d8+10 plus grab), sting +15 (1d8+10 plus poison)</t>
  </si>
  <si>
    <t>death throes (DC 21, 9d6 cold damage), constrict (1d8+10), sudden strike</t>
  </si>
  <si>
    <t>Spell-Like Abilities (CL 9th; concentration +11)  1/day-darkness, insect plague, vomit swarm</t>
  </si>
  <si>
    <t>Str 31, Dex 15, Con 22, Int 10, Wis 14, Cha 15</t>
  </si>
  <si>
    <t>32 (44 vs. trip)</t>
  </si>
  <si>
    <t>Dodge, Iron Will, Lightning Reflexes, Power Attack, Skill Focus (Stealth)B, ToughnessB, Vital Strike</t>
  </si>
  <si>
    <t>Acrobatics +15, Climb +23, Perception +19, Stealth +21 (+29 in forests)</t>
  </si>
  <si>
    <t>This oversized vermin bears demonic features and the unmistakable glint of intelligence in its eyes.</t>
  </si>
  <si>
    <t>Demonic Vermin</t>
  </si>
  <si>
    <t>Poison (Ex) Sting-injury; save Fort DC 21; frequency 1/ round for 6 rounds; effect 1d4 Str damage; cure 2 consecutive saves.  Sudden Strike (Ex) During a surprise round, a demonic deadfall scorpion may act as if it had a full round to act, rather than just one standard action.</t>
  </si>
  <si>
    <t>Deskari's influence upon the Worldwound's verminous life cannot be ignored for long by visitors to this tainted land. While some giant vermin have resisted Deskari's influence, most have succumbed to it. Such creatures are almost always encountered along the Worldwound's periphery. As one travels deeper into the blighted land, the immense insects, spiders, and other vermin encountered in the canyons and rivers take on an increasingly unsettling intelligence and demonic features. In many ways, these demonic vermin are no longer true denizens of the Material Plane-they are, after a fact, what happens when the chaos and evil of the Abyss infuse a mindless creature. They are the unholy spawn of vermin-and mortal sins.  Countless variations of demonic vermin exist in the forbidding wasteland that is the Worldwound. When a nest of similar monsters is encountered, they all typically share the same demonic powers and traits, but another nest of the same species could exhibit entirely different abilities, depending on the nature of the Abyssal energies that have corrupted and transformed them. Uncorrupted giant vermin that wander into or are otherwise brought into the Worldwound do not immediately fall victim to this vile transformation, but several months of exposure can, at the GM's whim, cause such creatures to spontaneously transform into one of these hideous monstrosities.   Creating a Demonic Vermin  "Demonic vermin" is an inherited or acquired template that can be added to any vermin (hereafter referred to as the base creature). A demonic vermin retains all the base creature's statistics and special abilities except as noted here.  CR: Same as the base creature +1.  Alignment: Chaotic evil.  Type: The creature's type changes to magical beast. Do not recalculate HD, BAB, or saves. While a demonic vermin is not an outsider, it is treated as if it had the demon subtype for the purposes of resolving all effects relating to that subtype.  Armor Class: Natural armor improves by +2.  Special Qualities and Defenses: A demonic vermin gains immunity to electricity and poison and resistance to acid 10, cold 10, and fire 10. It also gains DR 5/cold iron (if 11 HD or less) or DR 10/cold iron (if 12 HD or more). As demonic vermin are intelligent, they lose the mindless trait.  Melee: A demonic vermin's natural weapons are unchanged, but they are treated as chaotic and evil for the purpose of resolving damage reduction.  Special Attacks: A demonic vermin retains all the special attacks of the base creature. In addition, it gains one of the following special abilities of your choosing- you can, of course, invent different abilities of your own as well. The save DC for any of these attacks is equal to 10 + 1/2 the demonic vermin's HD + the demonic vermin's Constitution modifier.  Abyssal Energy (Su): Choose one of the following energy types-acid, fire, or cold. The demonic vermin gains immunity to that energy type, and also gains a breath weapon that inflicts that type of energy damage. This breath weapon is a 60-foot-line, and deals 1d6 points of damage per CR point possessed by the demonic vermin (Reflex save halves). It can be used once every 1d4 rounds.  Additional Senses (Ex): The vermin has a large number of extra eyes and other sensory organs. It gains all-around vision, scent, and a +8 racial bonus on Perception checks.  Death Throes (Su): When the vermin is slain, it can make a single melee attack (using any one of its natural attacks) as an immediate action. It then explodes into acid, fire, electricity, or cold (your choice), dealing 1d6 points of damage per CR point possessed by the demonic vermin (Reflex save halves).  Diseased (Su): The demonic vermin is immune to disease, and its natural attacks inflict demonplague (see page 29) on a hit (Fortitude save negates).  Drone (Su): By rubbing its wings or limbs together as a standard action, the demonic vermin produces a loud, discordant drone that causes those within 30 feet of it to become sickened (if the vermin is CR 8 or less) or confused (if the vermin is CR 9 or higher) for 1d6 rounds (Will save negates). This is a sonic mind-affecting effect.  Skitter (Ex): The creature has uncanny speed and erratic movements. The vermin's speeds all increase by 10 feet, it gains Mobility and Spring Attack as bonus feats, and it gains a +4 racial bonus on Initiative checks.  Spell-Like Abilities: In addition to gaining one of the special attacks listed here, all demonic vermin gain access to a limited number of spell-like abilities, depending on its Hit Dice. Each ability is usable once per day. Caster level equals the creature's CR.  CR Abilities  1-4 darkness  5-8 vomit swarmAPG  9-12 insect plague  13-16 greater teleport (self plus 50 lbs. of objects only)  17-20 earthquake  Abilities: Str +4, Con +2. A demonic vermin's Intelligence becomes 10 and its Charisma becomes 15 (unless the base creature has higher values, in which case they remain unchanged).  Feats: A demonic vermin gains feats as appropriate for its Hit Dice, and gains Toughness as a bonus feat.  Skills: A demonic vermin has skill points per racial Hit Die equal to 4 + its Intelligence modifier. The following are class skills for demonic vermin: Acrobatics, Bluff, Climb, Fly, Knowledge (planes), Perception, Sense Motive, and Stealth.  Languages: A demonic vermin speaks Abyssal, Celestial, and Draconic. It also gains telepathy to a distance of 100 feet.</t>
  </si>
  <si>
    <t>&lt;link rel="stylesheet"href="PF.css"&gt;&lt;div&gt;&lt;h2&gt;Demonic Vermin&lt;/h2&gt;&lt;h3&gt;&lt;i&gt;This oversized vermin bears demonic features and the unmistakable glint of intelligence in its eyes.&lt;/i&gt;&lt;/h3&gt;&lt;br&gt;&lt;/div&gt;&lt;div class="heading"&gt;&lt;p class="alignleft"&gt;Demonic Deadfall Scorpion&lt;/p&gt;&lt;p class="alignright"&gt;CR 9&lt;/p&gt;&lt;div style="clear: both;"&gt;&lt;/div&gt;&lt;/div&gt;&lt;div&gt;&lt;h5&gt;&lt;b&gt;XP &lt;/b&gt;6,400&lt;/h5&gt;&lt;h5&gt;CE Huge magical beast (augmented vermin)&lt;/h5&gt;&lt;h5&gt;&lt;b&gt;Init &lt;/b&gt;+2; &lt;b&gt;Senses &lt;/b&gt;darkvision 60 ft., tremorsense 60 ft.; Perception +19&lt;/h5&gt;&lt;/div&gt;&lt;hr/&gt;&lt;div&gt;&lt;h5&gt;&lt;b&gt;DEFENSE&lt;/b&gt;&lt;/h5&gt;&lt;/div&gt;&lt;hr/&gt;&lt;div&gt;&lt;h5&gt;&lt;b&gt;AC &lt;/b&gt;24, touch 11, flat-footed 21 (+2 Dex, +1 dodge, +13 natural, -2 size)&lt;/h5&gt;&lt;h5&gt;&lt;b&gt;hp &lt;/b&gt;115 (10d8+70)&lt;/h5&gt;&lt;h5&gt;&lt;b&gt;Fort &lt;/b&gt;+13, &lt;b&gt;Ref &lt;/b&gt;+7, &lt;b&gt;Will &lt;/b&gt;+7&lt;/h5&gt;&lt;h5&gt;&lt;b&gt;DR &lt;/b&gt;5/cold iron; &lt;b&gt;Immune &lt;/b&gt;electricity, poison; &lt;b&gt;Resist &lt;/b&gt;acid 10, cold 10, fire 10&lt;/h5&gt;&lt;/div&gt;&lt;hr/&gt;&lt;div&gt;&lt;h5&gt;&lt;b&gt;OFFENSE&lt;/b&gt;&lt;/h5&gt;&lt;/div&gt;&lt;hr/&gt;&lt;div&gt;&lt;h5&gt;&lt;b&gt;Spd &lt;/b&gt;50 ft.&lt;/h5&gt;&lt;h5&gt;&lt;b&gt;Melee &lt;/b&gt;2 claws +15 (1d8+10 plus grab), sting +15 (1d8+10 plus poison)&lt;/h5&gt;&lt;h5&gt;&lt;b&gt;Space &lt;/b&gt;15 ft.; &lt;b&gt;Reach &lt;/b&gt;15 ft.&lt;/h5&gt;&lt;h5&gt;&lt;b&gt;Special Attacks &lt;/b&gt;death throes (DC 21, 9d6 cold damage), constrict (1d8+10), sudden strike&lt;/h5&gt;&lt;h5&gt;&lt;b&gt;&lt;i&gt;Spell-Like Abilities&lt;/i&gt;&lt;/b&gt; (CL 9th; concentration +11) &lt;/br&gt;1/day&amp;mdash;&lt;i&gt;darkness&lt;/i&gt;, &lt;i&gt;insect plague&lt;/i&gt;, &lt;i&gt;&lt;i&gt;vomit&lt;/i&gt; swarm&lt;/i&gt;&lt;/h5&gt;&lt;/h5&gt;&lt;/div&gt;&lt;hr/&gt;&lt;div&gt;&lt;h5&gt;&lt;b&gt;STATISTICS&lt;/b&gt;&lt;/h5&gt;&lt;/div&gt;&lt;hr/&gt;&lt;div&gt;&lt;h5&gt;&lt;b&gt;Str &lt;/b&gt;31, &lt;b&gt;Dex &lt;/b&gt;15, &lt;b&gt;Con &lt;/b&gt;22, &lt;b&gt;Int &lt;/b&gt; 10, &lt;b&gt;Wis &lt;/b&gt;14, &lt;b&gt;Cha &lt;/b&gt;15&lt;/h5&gt;&lt;h5&gt;&lt;b&gt;Base Atk &lt;/b&gt;+7; &lt;b&gt;CMB &lt;/b&gt;+19 (+23 grapple); &lt;b&gt;CMD &lt;/b&gt;32 (44 vs. trip)&lt;/h5&gt;&lt;h5&gt;&lt;b&gt;Feats &lt;/b&gt;Dodge, Iron Will, Lightning Reflexes, Power Attack, Skill Focus (Stealth)&lt;sup&gt;B&lt;/sup&gt;, Toughness&lt;sup&gt;B&lt;/sup&gt;, Vital Strike&lt;/h5&gt;&lt;h5&gt;&lt;b&gt;Skills &lt;/b&gt;Acrobatics +15, Climb +23, Perception +19, Stealth +21 (+29 in forests); &lt;b&gt;Racial Modifiers &lt;/b&gt;+4 Perception, +8 Stealth (+16 in forests)&lt;/h5&gt;&lt;h5&gt;&lt;b&gt;Languages &lt;/b&gt;Abyssal, Celestial, Draconic; telepathy 100 ft.&lt;/h5&gt;&lt;/div&gt;&lt;hr/&gt;&lt;div&gt;&lt;h5&gt;&lt;b&gt;ECOLOGY&lt;/b&gt;&lt;/h5&gt;&lt;/div&gt;&lt;hr/&gt;&lt;div&gt;&lt;h5&gt;&lt;b&gt;Environment &lt;/b&gt; any&lt;/h5&gt;&lt;h5&gt;&lt;b&gt;Organization &lt;/b&gt;solitary, pair, or colony (3-10)&lt;/h5&gt;&lt;h5&gt;&lt;b&gt;Treasure &lt;/b&gt;standard&lt;/h5&gt;&lt;/div&gt;&lt;hr/&gt;&lt;div&gt;&lt;h5&gt;&lt;b&gt;SPECIAL ABILITIES&lt;/b&gt;&lt;/h5&gt;&lt;/div&gt;&lt;hr/&gt;&lt;div&gt;&lt;/h5&gt;&lt;h5&gt;&lt;b&gt;Poison (Ex)&lt;/b&gt; Sting-injury; &lt;i&gt;save&lt;/i&gt; Fort DC 21; &lt;i&gt;frequency&lt;/i&gt; 1/ round for 6 rounds; &lt;i&gt;effect&lt;/i&gt; 1d4 Str damage; &lt;i&gt;cure&lt;/i&gt; 2 consecutive &lt;i&gt;save&lt;/i&gt;s.  &lt;/h5&gt;&lt;h5&gt;&lt;b&gt;Sudden Strike (Ex)&lt;/b&gt; During a surprise round, a demonic deadfall scorpion may act as if it had a full round to act, rather than just one standard action.&lt;/h5&gt;&lt;/div&gt;&lt;br&gt;&lt;div&gt;&lt;h4&gt;&lt;p&gt;&lt;p&gt;Deskari's influence upon the Worldwound's verminous life cannot be ignored for long by visitors to this tainted land. While some giant vermin have resisted Deskari's influence, most have succumbed to it. Such creatures are almost always encountered along the Worldwound's periphery. As one travels deeper into the blighted land, the immense insects, spiders, and other vermin encountered in the canyons and rivers take on an increasingly unsettling intelligence and demonic features. In many ways, these demonic vermin are no longer true denizens of the Material Plane-they are, after a fact, what happens when the chaos and evil of the Abyss infuse a mindless creature. They are the unholy spawn of vermin-and mortal sins.  Countless variations of demonic vermin exist in the forbidding wasteland that is the Worldwound. When a nest of similar monsters is encountered, they all typically share the same demonic powers and traits, but another nest of the same species could exhibit entirely different abilities, depending on the nature of the Abyssal energies that have corrupted and transformed them. Uncorrupted giant vermin that wander into or are otherwise brought into the Worldwound do not immediately fall victim to this vile transformation, but several months of exposure can, at the GM's whim, cause such creatures to spontaneously transform into one of these hideous monstrosities.   &lt;br&gt;&lt;b&gt;Creating a Demonic Vermin&lt;/b&gt;&lt;br&gt;  "Demonic vermin" is an inherited or acquired template that can be added to any vermin (hereafter referred to as the base creature). A demonic vermin retains all the base creature's statistics and special abilities except as noted here.  &lt;br&gt;&lt;b&gt;CR:&lt;/b&gt; Same as the base creature +1.  &lt;br&gt;&lt;b&gt;Alignment:&lt;/b&gt; Chaotic evil.  &lt;br&gt;&lt;b&gt;Type:&lt;/b&gt; The creature's type changes to magical beast. Do not recalculate HD, BAB, or saves. While a demonic vermin is not an outsider, it is treated as if it had the demon subtype for the purposes of resolving all effects relating to that subtype.  &lt;br&gt;&lt;b&gt;Armor Class:&lt;/b&gt; Natural armor improves by +2.  &lt;br&gt;&lt;b&gt;Special Qualities and Defenses:&lt;/b&gt; A demonic vermin gains immunity to electricity and poison and resistance to acid 10, cold 10, and fire 10. It also gains DR 5/cold iron (if 11 HD or less) or DR 10/cold iron (if 12 HD or more). As demonic vermin are intelligent, they lose the mindless trait.  &lt;br&gt;&lt;b&gt;Melee:&lt;/b&gt; A demonic vermin's natural weapons are unchanged, but they are treated as chaotic and evil for the purpose of resolving damage reduction.  &lt;br&gt;&lt;b&gt;Special Attacks:&lt;/b&gt; A demonic vermin retains all the special attacks of the base creature. In addition, it gains one of the following special abilities of your choosing- you can, of course, invent different abilities of your own as well. The save DC for any of these attacks is equal to 10 + 1/2 the demonic vermin's HD + the demonic vermin's Constitution modifier.  &lt;br&gt;&lt;i&gt;Abyssal Energy (Su)&lt;/i&gt;: Choose one of the following energy types-acid, fire, or cold. The demonic vermin gains immunity to that energy type, and also gains a breath weapon that inflicts that type of energy damage. This breath weapon is a 60-foot-line, and deals 1d6 points of damage per CR point possessed by the demonic vermin (Reflex save halves). It can be used once every 1d4 rounds.  &lt;br&gt;&lt;i&gt;Additional Senses (Ex)&lt;/i&gt;: The vermin has a large number of extra eyes and other sensory organs. It gains all-around vision, scent, and a +8 racial bonus on Perception checks.  &lt;i&gt;Death Throes (Su)&lt;/i&gt;: When the vermin is slain, it can make a single melee attack (using any one of its natural attacks) as an immediate action. It then explodes into acid, fire, electricity, or cold (your choice), dealing 1d6 points of damage per CR point possessed by the demonic vermin (Reflex save halves).  &lt;br&gt;&lt;i&gt;Diseased (Su)&lt;/i&gt;: The demonic vermin is immune to disease, and its natural attacks inflict demonplague (see page 29) on a hit (Fortitude save negates).  &lt;br&gt;&lt;i&gt;Drone (Su)&lt;/i&gt;: By rubbing its wings or limbs together as a standard action, the demonic vermin produces a loud, discordant drone that causes those within 30 feet of it to become sickened (if the vermin is CR 8 or less) or confused (if the vermin is CR 9 or higher) for 1d6 rounds (Will save negates). This is a sonic mind-affecting effect.  &lt;br&gt;&lt;i&gt;Skitter (Ex)&lt;/i&gt;: The creature has uncanny speed and erratic movements. The vermin's speeds all increase by 10 feet, it gains Mobility and Spring Attack as bonus feats, and it gains a +4 racial bonus on Initiative checks.  &lt;i&gt;Spell-Like Abilities&lt;/i&gt;: In addition to gaining one of the special attacks listed here, all demonic vermin gain access to a limited number of spell-like abilities, depending on its Hit Dice. Each ability is usable once per day. Caster level equals the creature's CR.     &lt;table border ='1'&gt;&lt;tr&gt;&lt;th&gt;CR&lt;/th&gt;&lt;th&gt;Abilities&lt;/th&gt;&lt;/tr&gt;&lt;tr&gt;&lt;td&gt;1-4&lt;/td&gt;&lt;td&gt;darkness&lt;/td&gt;&lt;/tr&gt;&lt;tr&gt;&lt;td&gt;5-8&lt;/td&gt;&lt;td&gt;vomit swarmAPG&lt;/td&gt;&lt;/tr&gt;&lt;tr&gt;&lt;td&gt;9-12&lt;/td&gt;&lt;td&gt;insect plague&lt;/td&gt;&lt;/tr&gt;&lt;tr&gt;&lt;td&gt;13-16&lt;/td&gt;&lt;td&gt;greater teleport (self plus 50 lbs. of objects only)&lt;/td&gt;&lt;/tr&gt;&lt;tr&gt;&lt;td&gt;17-20&lt;/td&gt;&lt;td&gt;earthquake&lt;/td&gt;&lt;/tr&gt;&lt;/table&gt;     &lt;br&gt;&lt;b&gt;Abilities:&lt;/b&gt; Str +4, Con +2. A demonic vermin's Intelligence becomes 10 and its Charisma becomes 15 (unless the base creature has higher values, in which case they remain unchanged).  &lt;br&gt;&lt;b&gt;Feats:&lt;/b&gt; A demonic vermin gains feats as appropriate for its Hit Dice, and gains Toughness as a bonus feat.  &lt;br&gt;&lt;b&gt;Skills:&lt;/b&gt; A demonic vermin has skill points per racial Hit Die equal to 4 + its Intelligence modifier. The following are class skills for demonic vermin: Acrobatics, Bluff, Climb, Fly, Knowledge (planes), Perception, Sense Motive, and Stealth.  &lt;br&gt;&lt;b&gt;Languages:&lt;/b&gt; A demonic vermin speaks Abyssal, Celestial, and Draconic. It also gains telepathy to a distance of 100 feet.&lt;/p&gt;&lt;/h4&gt;&lt;/div&gt;</t>
  </si>
  <si>
    <t>Dwiergeth</t>
  </si>
  <si>
    <t>28, touch 17, flat-footed 20</t>
  </si>
  <si>
    <t>(+7 Dex, +1 dodge, +11 natural, -1 size)</t>
  </si>
  <si>
    <t>(13d8+117)</t>
  </si>
  <si>
    <t>Fort +13, Ref +11, Will +15</t>
  </si>
  <si>
    <t>blindness, dazzling, poison, visual effects</t>
  </si>
  <si>
    <t>2 bites +19 (4d6+11/19-20 plus grab)</t>
  </si>
  <si>
    <t>fast swallow, forever gullet, swallow whole (8d6 slashing damage, AC 15, 17 hp)</t>
  </si>
  <si>
    <t>Spell-Like Abilities (CL 13th; concentration +13)  Constant-feather fall   At Will-gust of wind (DC 15)   1/day-control winds (DC 18), wind wall</t>
  </si>
  <si>
    <t>Str 32, Dex 25, Con 28, Int 5, Wis 24, Cha 17</t>
  </si>
  <si>
    <t>Combat Reflexes, Dodge, Improved Critical (bites), Improved Initiative, Mobility, Spring Attack, Wind Stance</t>
  </si>
  <si>
    <t>Climb +37, Perception +16</t>
  </si>
  <si>
    <t>This beast's bulbous body perches atop four sucker-ended, multi-jointed legs, with a snake-like maw gnashing at either end.</t>
  </si>
  <si>
    <t>Forever Gullet (Su) When a dwiergeth swallows a creature whole (being able to swallow Small creatures or smaller), the act of swallowing shunts the victim through extradimensional orifices within the creature's body and into a seemingly endless maze of tooth-lined entrails that exist outside of reality, similar to the labyrinth created by a maze spell but horribly organic and hungry. If a swallowed creature successfully cuts its way out of a dwiergeth, it must attempt a DC 21 Fortitude save as it crawls out of the hole. If the victim is successful, it escapes the creature, but on a failure, the victim merely crawls from one extradimensional intestine to another and must endure another round of being swallowed whole. A dwiergeth can continue to use swallow whole even after a creature cuts its way out. A creature casting any teleport-based spell or spell-like ability while within 5 feet of a dwiergeth must make a successful DC 21 Will save or the teleportation effect instead sends the target into the dwiergeth's forever gullet. When a dwiergeth is under the effects of dimensional anchor or in an area that prohibits extradimensional travel, it loses the abilities of its forever gullet, but its swallow whole ability functions normally. The save DC is Charisma-based, and it has a +2 racial bonus.</t>
  </si>
  <si>
    <t>Dwiergeths hunt the Worldwound's deadly rift valleys, feasting on demon flesh as readily as any other meat, digesting prey in a gnawing process of transdimensional rumination. Sure-footed dwiergeths leap and sprint along vertical surfaces with disturbing ease, and often cling to a cliffside for hours or even days, waiting for prey to approach from either above or below. They have a supernatural mastery over the wind as well, and make use of their spell-like abilities to cause climbers to fall from cliffs or flying creatures to be dashed against rocky walls-it's easier to eat bleeding, broken meat, after all.  A dwiergeth's anatomy is quite unusual. Trembling bristles protruding from the creature's flesh act as eyes, allowing it to see in all directions at once, but the monster's strangest feature lies within. Although dissection of a slain dwiergeth reveals a single coiling digestive tract filled with sharp teeth winding from one of its mouths through its bulbous body to the other mouth, the entrails of a living dwiergeth actually extend into other strange dimensions generated by the monster's Abyssal heritage.</t>
  </si>
  <si>
    <t>&lt;link rel="stylesheet"href="PF.css"&gt;&lt;div&gt;&lt;h2&gt;Dwiergeth&lt;/h2&gt;&lt;h3&gt;&lt;i&gt;This beast's bulbous body perches atop four sucker-ended, multi-jointed legs, with a snake-like maw gnashing at either end.&lt;/i&gt;&lt;/h3&gt;&lt;br&gt;&lt;/div&gt;&lt;div class="heading"&gt;&lt;p class="alignleft"&gt;Dwiergeth&lt;/p&gt;&lt;p class="alignright"&gt;CR 13&lt;/p&gt;&lt;div style="clear: both;"&gt;&lt;/div&gt;&lt;/div&gt;&lt;div&gt;&lt;h5&gt;&lt;b&gt;XP &lt;/b&gt;25,600&lt;/h5&gt;&lt;h5&gt;CE Large aberration (extraplanar)&lt;/h5&gt;&lt;h5&gt;&lt;b&gt;Init &lt;/b&gt;+11; &lt;b&gt;Senses &lt;/b&gt;all-around vision, darkvision 60 ft.; Perception +16&lt;/h5&gt;&lt;/div&gt;&lt;hr/&gt;&lt;div&gt;&lt;h5&gt;&lt;b&gt;DEFENSE&lt;/b&gt;&lt;/h5&gt;&lt;/div&gt;&lt;hr/&gt;&lt;div&gt;&lt;h5&gt;&lt;b&gt;AC &lt;/b&gt;28, touch 17, flat-footed 20 (+7 Dex, +1 dodge, +11 natural, -1 size)&lt;/h5&gt;&lt;h5&gt;&lt;b&gt;hp &lt;/b&gt;175 (13d8+117)&lt;/h5&gt;&lt;h5&gt;&lt;b&gt;Fort &lt;/b&gt;+13, &lt;b&gt;Ref &lt;/b&gt;+11, &lt;b&gt;Will &lt;/b&gt;+15&lt;/h5&gt;&lt;h5&gt;&lt;b&gt;DR &lt;/b&gt;10/lawful; &lt;b&gt;Immune &lt;/b&gt;blindness, dazzling, poison, visual effects; &lt;b&gt;Resist &lt;/b&gt;cold 20, fire 20; &lt;b&gt;SR &lt;/b&gt;24&lt;/h5&gt;&lt;/div&gt;&lt;hr/&gt;&lt;div&gt;&lt;h5&gt;&lt;b&gt;OFFENSE&lt;/b&gt;&lt;/h5&gt;&lt;/div&gt;&lt;hr/&gt;&lt;div&gt;&lt;h5&gt;&lt;b&gt;Spd &lt;/b&gt;60 ft., climb 60 ft.&lt;/h5&gt;&lt;h5&gt;&lt;b&gt;Melee &lt;/b&gt;2 bites +19 (4d6+11/19-20 plus grab)&lt;/h5&gt;&lt;h5&gt;&lt;b&gt;Space &lt;/b&gt;10 ft.; &lt;b&gt;Reach &lt;/b&gt;10 ft.&lt;/h5&gt;&lt;h5&gt;&lt;b&gt;Special Attacks &lt;/b&gt;fast swallow, forever gullet, swallow whole (8d6 slashing damage, AC 15, 17 hp)&lt;/h5&gt;&lt;h5&gt;&lt;b&gt;Spell-Like Abilities&lt;/b&gt; (CL 13th; concentration +13)  &lt;/br&gt;Constant&amp;mdash;&lt;i&gt;feather fall&lt;/i&gt; &lt;/br&gt;At Will&amp;mdash;&lt;i&gt;gust of wind&lt;/i&gt; (DC 15) &lt;/br&gt;1/day&amp;mdash;&lt;i&gt;control winds&lt;/i&gt; (DC 18), &lt;i&gt;wind wall&lt;/i&gt;&lt;/h5&gt;&lt;/h5&gt;&lt;/div&gt;&lt;hr/&gt;&lt;div&gt;&lt;h5&gt;&lt;b&gt;STATISTICS&lt;/b&gt;&lt;/h5&gt;&lt;/div&gt;&lt;hr/&gt;&lt;div&gt;&lt;h5&gt;&lt;b&gt;Str &lt;/b&gt;32, &lt;b&gt;Dex &lt;/b&gt;25, &lt;b&gt;Con &lt;/b&gt;28, &lt;b&gt;Int &lt;/b&gt; 5, &lt;b&gt;Wis &lt;/b&gt;24, &lt;b&gt;Cha &lt;/b&gt;17&lt;/h5&gt;&lt;h5&gt;&lt;b&gt;Base Atk &lt;/b&gt;+9; &lt;b&gt;CMB &lt;/b&gt;+21 (+25 grapple); &lt;b&gt;CMD &lt;/b&gt;39 (43 vs. trip)&lt;/h5&gt;&lt;h5&gt;&lt;b&gt;Feats &lt;/b&gt;Combat Reflexes, Dodge, Improved Critical (bites), Improved Initiative, Mobility, Spring Attack, Wind Stance&lt;/h5&gt;&lt;h5&gt;&lt;b&gt;Skills &lt;/b&gt;Climb +37, Perception +16&lt;/h5&gt;&lt;h5&gt;&lt;b&gt;Languages &lt;/b&gt;Abyssal&lt;/h5&gt;&lt;/div&gt;&lt;hr/&gt;&lt;div&gt;&lt;h5&gt;&lt;b&gt;ECOLOGY&lt;/b&gt;&lt;/h5&gt;&lt;/div&gt;&lt;hr/&gt;&lt;div&gt;&lt;h5&gt;&lt;b&gt;Environment &lt;/b&gt; cold mountains&lt;/h5&gt;&lt;h5&gt;&lt;b&gt;Organization &lt;/b&gt;solitary, pair, or pack (3-6)&lt;/h5&gt;&lt;h5&gt;&lt;b&gt;Treasure &lt;/b&gt;incidental&lt;/h5&gt;&lt;/div&gt;&lt;hr/&gt;&lt;div&gt;&lt;h5&gt;&lt;b&gt;SPECIAL ABILITIES&lt;/b&gt;&lt;/h5&gt;&lt;/div&gt;&lt;hr/&gt;&lt;div&gt;&lt;/h5&gt;&lt;h5&gt;&lt;b&gt;Forever Gullet (Su)&lt;/b&gt; When a dwiergeth swallows a creature whole (being able to swallow Small creatures or smaller), the act of swallowing shunts the victim through extradimensional orifices within the creature's body and into a seemingly endless &lt;i&gt;maze&lt;/i&gt; of tooth-lined entrails that exist outside of reality, similar to the labyrinth created by a &lt;i&gt;maze&lt;/i&gt; spell but horribly organic and hungry. If a swallowed creature successfully cuts its way out of a dwiergeth, it must attempt a DC 21 Fortitude save as it crawls out of the hole. If the victim is successful, it escapes the creature, but on a failure, the victim merely crawls from one extradimensional intestine to another and must endure another round of being swallowed whole. A dwiergeth can continue to use swallow whole even after a creature cuts its way out. A creature casting any teleport-based spell or spell-like ability while within 5 feet of a dwiergeth must make a successful DC 21 Will save or the teleportation effect instead sends the target into the dwiergeth's forever gullet. When a dwiergeth is under the effects of &lt;i&gt;dimensional anchor&lt;/i&gt; or in an area that prohibits extradimensional travel, it loses the abilities of its forever gullet, but its swallow whole ability functions normally. The save DC is Charisma-based, and it has a +2 racial bonus.&lt;/h5&gt;&lt;/div&gt;&lt;br&gt;&lt;div&gt;&lt;h4&gt;&lt;p&gt;&lt;p&gt;Dwiergeths hunt the Worldwound's deadly rift valleys, feasting on demon flesh as readily as any other meat, digesting prey in a gnawing process of transdimensional rumination. Sure-footed dwiergeths leap and sprint along vertical surfaces with disturbing ease, and often cling to a cliffside for hours or even days, waiting for prey to approach from either above or below. They have a supernatural mastery over the wind as well, and make use of their spell-like abilities to cause climbers to fall from cliffs or flying creatures to be dashed against rocky walls-it's easier to eat bleeding, broken meat, after all.  A dwiergeth's anatomy is quite unusual. Trembling bristles protruding from the creature's flesh act as eyes, allowing it to see in all directions at once, but the monster's strangest feature lies within. Although dissection of a slain dwiergeth reveals a single coiling digestive tract filled with sharp teeth winding from one of its mouths through its bulbous body to the other mouth, the entrails of a living dwiergeth actually extend into other strange dimensions generated by the monster's Abyssal heritage.&lt;/p&gt;&lt;/h4&gt;&lt;/div&gt;</t>
  </si>
  <si>
    <t>Grimslake</t>
  </si>
  <si>
    <t>Fort +6, Ref +5, Will +10</t>
  </si>
  <si>
    <t>slashing scales</t>
  </si>
  <si>
    <t>20 ft., burrow 20 ft., climb 20 ft.</t>
  </si>
  <si>
    <t>bite +11 (2d6+6 plus grab), sting +11 (1d6+6 plus grab)</t>
  </si>
  <si>
    <t>constrict (1d6+6), marrow drain, penetrating jaws</t>
  </si>
  <si>
    <t>Spell-Like Abilities (CL 6th; concentration +6)  3/day-death knell (DC 12), ray of exhaustion (DC 13)  1/day-slow (DC 13)</t>
  </si>
  <si>
    <t>Str 22, Dex 13, Con 19, Int 6, Wis 14, Cha 11</t>
  </si>
  <si>
    <t>Improved Initiative, Iron Will, Lightning Reflexes, Step Up</t>
  </si>
  <si>
    <t>Climb +25, Perception +13</t>
  </si>
  <si>
    <t>solitary, pair, or tangle (3-10)</t>
  </si>
  <si>
    <t>This nauseating maggot-like creature has a long tail covered with frightening hooked suckers.</t>
  </si>
  <si>
    <t>Marrow Drain (Ex) A grimslake's tail is covered with suckers that extend long, thin, razor-sharp tendrils to drill into its victim's bones, draining them of marrow. The grimslake can drain marrow from any creature it is grappling or from any helpless creature as a swift action. The victim can resist this painful attack with a successful DC 18 Fortitude save; otherwise, he becomes staggered from the horrific agony for 1 round and takes 1 point of Constitution drain. The save DC is Constitution-based.  Penetrating Jaws (Su) A grimslake's bite attack penetrates cold iron and silver damage reduction.  Slashing Scales (Ex) The scales running in a line down a grimslake's back have razor-sharp ridges and spines, and the creature is adept at lashing at attackers with these scales. Any creature that attacks a grimslake with a natural weapon, unarmed strike, or light weapon must succeed at a DC 15 Reflex save to avoid taking 1d4 points of slashing damage. The save DC is Dexterity-based.</t>
  </si>
  <si>
    <t>The grimslake is a nauseating creature commonly found amid Abyssal battlefields, where it crawls among the bodies, sucking away marrow and other vital tissues found within the dead. Of course, when fresh carcasses aren't available, grimslakes eagerly to turn to living victims-they take particular delight in the sound of screams as they feed. While on the Abyss, they often hunt lesser demons, but these semi-intelligent scavengers find mortal humanoids a particular delicacy.  The hermaphroditic grimslakes use the remnants of their meals as incubators for their eggs. After eating, they fill the drained bodies with their eggs and fertilize them. Then they abandon the eggs to search for new feeding grounds, leaving behind a hideous legacy. Other scavengers instinctively avoid the egg-filled bodies, and 10 to 12 days later, the corpses burst open, releasing a mass of grimslakes the length of a human arm. These creatures fall upon each other in a ravenous orgy of cannibalism, growing quickly as they consume their kin until, a few days later, the few surviving, fully grown grimslakes go off in search of new food and incubators.  On the Abyss, some demon lords use grimslakes to dispose of bodies. Others use them as implements of torture. The worst keep them as food sources-not to eat the grown specimens, of course, but to dine on corpses pregnant with the grimslakes' seething young.</t>
  </si>
  <si>
    <t>&lt;link rel="stylesheet"href="PF.css"&gt;&lt;div&gt;&lt;h2&gt;Grimslake&lt;/h2&gt;&lt;h3&gt;&lt;i&gt;This nauseating maggot-like creature has a long tail covered with frightening hooked suckers.&lt;/i&gt;&lt;/h3&gt;&lt;br&gt;&lt;/div&gt;&lt;div class="heading"&gt;&lt;p class="alignleft"&gt;Grimslake&lt;/p&gt;&lt;p class="alignright"&gt;CR 6&lt;/p&gt;&lt;div style="clear: both;"&gt;&lt;/div&gt;&lt;/div&gt;&lt;div&gt;&lt;h5&gt;&lt;b&gt;XP &lt;/b&gt;2,400&lt;/h5&gt;&lt;h5&gt;CE Large aberration (extraplanar)&lt;/h5&gt;&lt;h5&gt;&lt;b&gt;Init &lt;/b&gt;+5; &lt;b&gt;Senses &lt;/b&gt;darkvision 60 ft., tremorsense 30 ft.; Perception +13&lt;/h5&gt;&lt;/div&gt;&lt;hr/&gt;&lt;div&gt;&lt;h5&gt;&lt;b&gt;DEFENSE&lt;/b&gt;&lt;/h5&gt;&lt;/div&gt;&lt;hr/&gt;&lt;div&gt;&lt;h5&gt;&lt;b&gt;AC &lt;/b&gt;19, touch 10, flat-footed 18 (+1 Dex, +9 natural, -1 size)&lt;/h5&gt;&lt;h5&gt;&lt;b&gt;hp &lt;/b&gt;68 (8d8+32); fast healing 5&lt;/h5&gt;&lt;h5&gt;&lt;b&gt;Fort &lt;/b&gt;+6, &lt;b&gt;Ref &lt;/b&gt;+5, &lt;b&gt;Will &lt;/b&gt;+10&lt;/h5&gt;&lt;h5&gt;&lt;b&gt;Defensive Abilities &lt;/b&gt;slashing scales; &lt;b&gt;Immune &lt;/b&gt;disease; &lt;b&gt;Resist &lt;/b&gt;acid 10, fire 10&lt;/h5&gt;&lt;/div&gt;&lt;hr/&gt;&lt;div&gt;&lt;h5&gt;&lt;b&gt;OFFENSE&lt;/b&gt;&lt;/h5&gt;&lt;/div&gt;&lt;hr/&gt;&lt;div&gt;&lt;h5&gt;&lt;b&gt;Spd &lt;/b&gt;20 ft., burrow 20 ft., climb 20 ft.&lt;/h5&gt;&lt;h5&gt;&lt;b&gt;Melee &lt;/b&gt;bite +11 (2d6+6 plus grab), sting +11 (1d6+6 plus grab)&lt;/h5&gt;&lt;h5&gt;&lt;b&gt;Space &lt;/b&gt;10 ft.; &lt;b&gt;Reach &lt;/b&gt;10 ft.&lt;/h5&gt;&lt;h5&gt;&lt;b&gt;Special Attacks &lt;/b&gt;constrict (1d6+6), marrow drain, penetrating jaws&lt;/h5&gt;&lt;h5&gt;&lt;b&gt;Spell-Like Abilities&lt;/b&gt; (CL 6th; concentration +6) &lt;/br&gt;3/day&amp;mdash;&lt;i&gt;death knell&lt;/i&gt; (DC 12), &lt;i&gt;ray of exhaustion&lt;/i&gt; (DC 13) &lt;/br&gt;1/day&amp;mdash;&lt;i&gt;slow&lt;/i&gt; (DC 13)&lt;/h5&gt;&lt;/h5&gt;&lt;/div&gt;&lt;hr/&gt;&lt;div&gt;&lt;h5&gt;&lt;b&gt;STATISTICS&lt;/b&gt;&lt;/h5&gt;&lt;/div&gt;&lt;hr/&gt;&lt;div&gt;&lt;h5&gt;&lt;b&gt;Str &lt;/b&gt;22, &lt;b&gt;Dex &lt;/b&gt;13, &lt;b&gt;Con &lt;/b&gt;19, &lt;b&gt;Int &lt;/b&gt; 6, &lt;b&gt;Wis &lt;/b&gt;14, &lt;b&gt;Cha &lt;/b&gt;11&lt;/h5&gt;&lt;h5&gt;&lt;b&gt;Base Atk &lt;/b&gt;+6; &lt;b&gt;CMB &lt;/b&gt;+13 (+17 grapple); &lt;b&gt;CMD &lt;/b&gt;24 (can't be tripped)&lt;/h5&gt;&lt;h5&gt;&lt;b&gt;Feats &lt;/b&gt;Improved Initiative, Iron Will, Lightning Reflexes, Step Up&lt;/h5&gt;&lt;h5&gt;&lt;b&gt;Skills &lt;/b&gt;Climb +25, Perception +13&lt;/h5&gt;&lt;h5&gt;&lt;b&gt;Languages &lt;/b&gt;Abyssal&lt;/h5&gt;&lt;/div&gt;&lt;hr/&gt;&lt;div&gt;&lt;h5&gt;&lt;b&gt;ECOLOGY&lt;/b&gt;&lt;/h5&gt;&lt;/div&gt;&lt;hr/&gt;&lt;div&gt;&lt;h5&gt;&lt;b&gt;Environment &lt;/b&gt; any&lt;/h5&gt;&lt;h5&gt;&lt;b&gt;Organization &lt;/b&gt;solitary, pair, or tangle (3-10)&lt;/h5&gt;&lt;h5&gt;&lt;b&gt;Treasure &lt;/b&gt;incidental&lt;/h5&gt;&lt;/div&gt;&lt;hr/&gt;&lt;div&gt;&lt;h5&gt;&lt;b&gt;SPECIAL ABILITIES&lt;/b&gt;&lt;/h5&gt;&lt;/div&gt;&lt;hr/&gt;&lt;div&gt;&lt;/h5&gt;&lt;h5&gt;&lt;b&gt;Marrow Drain (Ex)&lt;/b&gt; A grimslake's tail is covered with suckers that extend long, thin, razor-sharp tendrils to drill into its victim's bones, draining them of marrow. The grimslake can drain marrow from any creature it is grappling or from any helpless creature as a swift action. The victim can resist this painful attack with a successful DC 18 Fortitude save; otherwise, he becomes staggered from the horrific agony for 1 round and takes 1 point of Constitution drain. The save DC is Constitution-based.  &lt;/h5&gt;&lt;h5&gt;&lt;b&gt;Penetrating Jaws (Su)&lt;/b&gt; A grimslake's bite attack penetrates cold iron and silver damage reduction.  &lt;/h5&gt;&lt;h5&gt;&lt;b&gt;Slashing Scales (Ex)&lt;/b&gt; The scales running in a line down a grimslake's back have razor-sharp ridges and spines, and the creature is adept at lashing at attackers with these scales. Any creature that attacks a grimslake with a natural weapon, unarmed strike, or light weapon must succeed at a DC 15 Reflex save to avoid taking 1d4 points of slashing damage. The save DC is Dexterity-based.&lt;/h5&gt;&lt;/div&gt;&lt;br&gt;&lt;div&gt;&lt;h4&gt;&lt;p&gt;&lt;p&gt;The grimslake is a nauseating creature commonly found amid Abyssal battlefields, where it crawls among the bodies, sucking away marrow and other vital tissues found within the dead. Of course, when fresh carcasses aren't available, grimslakes eagerly to turn to living victims-they take particular delight in the sound of screams as they feed. While on the Abyss, they often hunt lesser demons, but these semi-intelligent scavengers find mortal humanoids a particular delicacy.  The hermaphroditic grimslakes use the remnants of their meals as incubators for their eggs. After eating, they fill the drained bodies with their eggs and fertilize them. Then they abandon the eggs to search for new feeding grounds, leaving behind a hideous legacy. Other scavengers instinctively avoid the egg-filled bodies, and 10 to 12 days later, the corpses burst open, releasing a mass of grimslakes the length of a human arm. These creatures fall upon each other in a ravenous orgy of cannibalism, growing quickly as they consume their kin until, a few days later, the few surviving, fully grown grimslakes go off in search of new food and incubators.  On the Abyss, some demon lords use grimslakes to dispose of bodies. Others use them as implements of torture. The worst keep them as food sources-not to eat the grown specimens, of course, but to dine on corpses pregnant with the grimslakes' seething young.&lt;/p&gt;&lt;/h4&gt;&lt;/div&gt;</t>
  </si>
  <si>
    <t>Plagued Steed</t>
  </si>
  <si>
    <t>Plagued beast horse</t>
  </si>
  <si>
    <t>Pathfinder RPG Bestiary 177</t>
  </si>
  <si>
    <t>(2d8+7)</t>
  </si>
  <si>
    <t>bite +5 (1d8+5 plus disease), 2 hooves +0 (1d4+2)</t>
  </si>
  <si>
    <t>disease (DC 13) (see page 29)</t>
  </si>
  <si>
    <t>Str 20, Dex 16, Con -, Int 2, Wis 13, Cha 15</t>
  </si>
  <si>
    <t>Endurance, RunB, ToughnessB</t>
  </si>
  <si>
    <t>This fanged horse is in an advanced state of decay, yet despite its dripping maggots, it moves as if it were very much alive.</t>
  </si>
  <si>
    <t>Plagued Beast</t>
  </si>
  <si>
    <t>The demonplague has a particularly hideous effect on animals and other unintelligent beasts that succumb to its ravages-fallen creatures arise from death and continue to spread the vile plague with their bite. Certain demons and humanoid cultists are fond of using plagued beast horses as mounts.  Creating a Plagued Beast  "Plagued Beast" is an acquired template that can be added to a living, corporeal creature with an Int score of 1 or 2. A plagued beast uses all of the creature's statistics and special abilities except as noted here.  CR: As base creature +1.  Alignment: Neutral evil.  Type: The creature's type changes to undead. It retains any subtype except for alignment subtypes and subtypes indicating kind. Do not recalculate saves, BAB, or skill ranks.  Armor Class: Increase from the base creature by +2.  Hit Dice: Change all of the creature's racial HD to d8s. As undead, plagued beasts use their Charisma modifiers to determine bonus hit points (instead of Constitution).  Defensive Abilities: Plagued beasts gain darkvision 60 feet and channel resistance +2. A plagued beast also gains damage reduction 5/slashing. They are immune to cold, and gain all of the standard undead traits.  Melee: A plagued beast gains a bite attack that deals damage based on the plagued beast's size. If the beast already has a bite attack, the bite's damage increases by one step, as if it had increased one size category.  Special Attacks: A plagued beast inflicts demonplague (see page 29) with each successful bite attack. The save DC to resist the disease is equal to 10 + the plagued beast's HD + 1/2 the plagued beast's Charisma modifier.  Abilities: +4 Str, +2 Dex. A plagued beast has a minimum Charisma score of 15-if the base creature's Charisma is lower, increase it to 15. If it's 15 or higher, do not adjust the plagued beast's final Charisma. A plagued beast has no Constitution score; as an undead, it uses its Charisma in place of Constitution when calculating hit points, Fortitude saves, or any special ability that relies on Constitution.  Feats: A plagued beast gains Toughness as a bonus feat.</t>
  </si>
  <si>
    <t>&lt;link rel="stylesheet"href="PF.css"&gt;&lt;div&gt;&lt;h2&gt;Plagued Beast&lt;/h2&gt;&lt;h3&gt;&lt;i&gt;This fanged horse is in an advanced state of decay, yet despite its dripping maggots, it moves as if it were very much alive.&lt;/i&gt;&lt;/h3&gt;&lt;br&gt;&lt;/div&gt;&lt;div class="heading"&gt;&lt;p class="alignleft"&gt;Plagued Steed&lt;/p&gt;&lt;p class="alignright"&gt;CR 2&lt;/p&gt;&lt;div style="clear: both;"&gt;&lt;/div&gt;&lt;/div&gt;&lt;div&gt;&lt;h5&gt;&lt;b&gt;XP &lt;/b&gt;600&lt;/h5&gt;&lt;h5&gt;Plagued beast horse  (&lt;i&gt;Pathfinder RPG Bestiary&lt;/i&gt; 177)&lt;/h5&gt;&lt;h5&gt;NE Large undead (augmented animal)&lt;/h5&gt;&lt;h5&gt;&lt;b&gt;Init &lt;/b&gt;+3; &lt;b&gt;Senses &lt;/b&gt;darkvision 60 ft., low-light vision; Perception +6&lt;/h5&gt;&lt;/div&gt;&lt;hr/&gt;&lt;div&gt;&lt;h5&gt;&lt;b&gt;DEFENSE&lt;/b&gt;&lt;/h5&gt;&lt;/div&gt;&lt;hr/&gt;&lt;div&gt;&lt;h5&gt;&lt;b&gt;AC &lt;/b&gt;14, touch 12, flat-footed 11 (+3 Dex, +2 natural, -1 size)&lt;/h5&gt;&lt;h5&gt;&lt;b&gt;hp &lt;/b&gt;16 (2d8+7)&lt;/h5&gt;&lt;h5&gt;&lt;b&gt;Fort &lt;/b&gt;+5, &lt;b&gt;Ref &lt;/b&gt;+6, &lt;b&gt;Will &lt;/b&gt;+1&lt;/h5&gt;&lt;h5&gt;&lt;b&gt;Defensive Abilities &lt;/b&gt;channel resistance +2; &lt;b&gt;DR &lt;/b&gt;5/slashing; &lt;b&gt;Immune &lt;/b&gt;cold, undead traits&lt;/h5&gt;&lt;/div&gt;&lt;hr/&gt;&lt;div&gt;&lt;h5&gt;&lt;b&gt;OFFENSE&lt;/b&gt;&lt;/h5&gt;&lt;/div&gt;&lt;hr/&gt;&lt;div&gt;&lt;h5&gt;&lt;b&gt;Spd &lt;/b&gt;50 ft.&lt;/h5&gt;&lt;h5&gt;&lt;b&gt;Melee &lt;/b&gt;bite +5 (1d8+5 plus disease), 2 hooves +0 (1d4+2)&lt;/h5&gt;&lt;h5&gt;&lt;b&gt;Space &lt;/b&gt;10 ft.; &lt;b&gt;Reach &lt;/b&gt;10 ft.&lt;/h5&gt;&lt;h5&gt;&lt;b&gt;Special Attacks &lt;/b&gt;disease (DC 13) (see page 29)&lt;/h5&gt;&lt;/div&gt;&lt;hr/&gt;&lt;div&gt;&lt;h5&gt;&lt;b&gt;STATISTICS&lt;/b&gt;&lt;/h5&gt;&lt;/div&gt;&lt;hr/&gt;&lt;div&gt;&lt;h5&gt;&lt;b&gt;Str &lt;/b&gt;20, &lt;b&gt;Dex &lt;/b&gt;16, &lt;b&gt;Con &lt;/b&gt;-, &lt;b&gt;Int &lt;/b&gt; 2, &lt;b&gt;Wis &lt;/b&gt;13, &lt;b&gt;Cha &lt;/b&gt;15&lt;/h5&gt;&lt;h5&gt;&lt;b&gt;Base Atk &lt;/b&gt;+1; &lt;b&gt;CMB &lt;/b&gt;+7; &lt;b&gt;CMD &lt;/b&gt;20 (24 vs. trip)&lt;/h5&gt;&lt;h5&gt;&lt;b&gt;Feats &lt;/b&gt;Endurance, Run&lt;sup&gt;B&lt;/sup&gt;, Toughness&lt;sup&gt;B&lt;/sup&gt;&lt;/h5&gt;&lt;h5&gt;&lt;b&gt;Skills &lt;/b&gt;Perception +6&lt;/h5&gt;&lt;h5&gt;&lt;b&gt;SQ &lt;/b&gt;docile&lt;/h5&gt;&lt;/div&gt;&lt;hr/&gt;&lt;div&gt;&lt;h5&gt;&lt;b&gt;ECOLOGY&lt;/b&gt;&lt;/h5&gt;&lt;/div&gt;&lt;hr/&gt;&lt;div&gt;&lt;h5&gt;&lt;b&gt;Environment &lt;/b&gt; ?&lt;/h5&gt;&lt;h5&gt;&lt;b&gt;Organization &lt;/b&gt;?&lt;/h5&gt;&lt;h5&gt;&lt;b&gt;Treasure &lt;/b&gt;?&lt;/h5&gt;&lt;/div&gt;&lt;br&gt;&lt;div&gt;&lt;h4&gt;&lt;p&gt;&lt;p&gt;The demonplague has a particularly hideous effect on animals and other unintelligent beasts that succumb to its ravages-fallen creatures arise from death and continue to spread the vile plague with their bite. Certain demons and humanoid cultists are fond of using plagued beast horses as mounts.  &lt;br&gt;&lt;b&gt;Creating a Plagued Beast&lt;/b&gt;&lt;br&gt;  "Plagued Beast" is an acquired template that can be added to a living, corporeal creature with an Int score of 1 or 2. A plagued beast uses all of the creature's statistics and special abilities except as noted here.  &lt;br&gt;&lt;b&gt;CR:&lt;/b&gt; As base creature +1.  &lt;br&gt;&lt;b&gt;Alignment:&lt;/b&gt; Neutral evil.  &lt;br&gt;&lt;b&gt;Type:&lt;/b&gt; The creature's type changes to undead. It retains any subtype except for alignment subtypes and subtypes indicating kind. Do not recalculate saves, BAB, or skill ranks.  &lt;br&gt;&lt;b&gt;Armor Class:&lt;/b&gt; Increase from the base creature by +2.  &lt;br&gt;&lt;b&gt;Hit Dice:&lt;/b&gt; Change all of the creature's racial HD to d8s. As undead, plagued beasts use their Charisma modifiers to determine bonus hit points (instead of Constitution).  &lt;br&gt;&lt;b&gt;Defensive Abilities:&lt;/b&gt; Plagued beasts gain darkvision 60 feet and channel resistance +2. A plagued beast also gains damage reduction 5/slashing. They are immune to cold, and gain all of the standard undead traits.  &lt;br&gt;&lt;b&gt;Melee:&lt;/b&gt; A plagued beast gains a bite attack that deals damage based on the plagued beast's size. If the beast already has a bite attack, the bite's damage increases by one step, as if it had increased one size category.  &lt;br&gt;&lt;b&gt;Special Attacks:&lt;/b&gt; A plagued beast inflicts demonplague (see page 29) with each successful bite attack. The save DC to resist the disease is equal to 10 + the plagued beast's HD + 1/2 the plagued beast's Charisma modifier.  &lt;br&gt;&lt;b&gt;Abilities:&lt;/b&gt; +4 Str, +2 Dex. A plagued beast has a minimum Charisma score of 15-if the base creature's Charisma is lower, increase it to 15. If it's 15 or higher, do not adjust the plagued beast's final Charisma. A plagued beast has no Constitution score; as an undead, it uses its Charisma in place of Constitution when calculating hit points, Fortitude saves, or any special ability that relies on Constitution.  &lt;br&gt;&lt;b&gt;Feats:&lt;/b&gt; A plagued beast gains Toughness as a bonus feat.&lt;/p&gt;&lt;/h4&gt;&lt;/div&gt;</t>
  </si>
  <si>
    <t>Riftcreeper</t>
  </si>
  <si>
    <t>blindsight 60 ft., tremorsense 120 ft.; Perception +3</t>
  </si>
  <si>
    <t>30, touch 14, flat-footed 22</t>
  </si>
  <si>
    <t>(+8 Dex, +16 natural, -4 size)</t>
  </si>
  <si>
    <t>(15d8+150)</t>
  </si>
  <si>
    <t>Fort +15, Ref +13, Will +8</t>
  </si>
  <si>
    <t>adaptive defenses</t>
  </si>
  <si>
    <t>acid, ability damage, ability drain, exhaustion, fatigue, ooze traits</t>
  </si>
  <si>
    <t>30 ft., climb 30 ft., swim 20 ft.</t>
  </si>
  <si>
    <t xml:space="preserve"> gelatinous surge</t>
  </si>
  <si>
    <t>2 slams +22 (4d6+14 plus 2d4 acid and grab)</t>
  </si>
  <si>
    <t>6 strands +15 touch (2d4 acid and attach)</t>
  </si>
  <si>
    <t>constrict (slam, 4d6+14 plus 2d6 acid), pull (strand, 20 feet)</t>
  </si>
  <si>
    <t>Spell-Like Abilities (CL 15th; concentration +15)  Constant-feather fall</t>
  </si>
  <si>
    <t>Str 39, Dex 27, Con 30, Int 7, Wis 16, Cha 10</t>
  </si>
  <si>
    <t>+29 (+31 bull rush, +33 grapple)</t>
  </si>
  <si>
    <t>47 (49 vs. bull rush, can't be tripped)</t>
  </si>
  <si>
    <t>Awesome Blow, Combat Reflexes, Improved Bull Rush, Improved Initiative, Improved Vital Strike, Power Attack, Vital Strike, Weapon Focus (slam)</t>
  </si>
  <si>
    <t>Climb +37, Swim +22</t>
  </si>
  <si>
    <t xml:space="preserve"> any mountain</t>
  </si>
  <si>
    <t>This slithering mass of bubbling red ooze extrudes a nest of long, thin tendrils, as if tasting the air in search of prey.</t>
  </si>
  <si>
    <t>Adaptive Defenses (Su) After being damaged by any magical effect that deals cold, electricity, fire, or sonic damage, a riftcreeper's body instantly adapts to become immune to that form of energy. A riftcreeper can only adapt to one of those four types of energy at a time-if it adapts to a new energy type, it loses its immunity to the previous type. Otherwise, the immunity lasts for 1 hour.  Gelatinous Surge (Ex) Once per minute as a standard action, a riftcreeper can extrude a protoplasmic tendril of ooze to attach to any vertical surface within 120 feet. It can then transfer its entire bulk along that tendril as part of that move action to change its location to the surface to which it's now attached. This movement does not provoke attacks of opportunity. Any creatures along its line of travel are subjected to a bull rush attempt.  Strands (Ex) A riftcreeper can extend up to six thin, sticky strands from its body at a time as a standard action, launching them to a maximum range of 120 feet. These attacks resolve as ranged touch attacks. On a hit, a strand deals 2d4 points of acid damage to its target and attaches to the creature. These strands are quite strong, but any amount of slashing damage severs them (a strand has AC 25). As long as a strand remains attached to a target, that creature takes an additional 2d4 points of acid damage at the start of its turn. A riftcreeper can automatically absorb the strands into its body if it uses its gelatinous surge ability (and, in doing so, it releases any attached creatures).</t>
  </si>
  <si>
    <t>Heaving masses of unnatural protoplasm known as riftcreepers prowl the Worldwound's shattered canyons. Despite their name, these intelligent, malevolent oozes are quite agile and swift, slithering up and down canyon walls or swimming through even the foulest water. Natives of the Abyss, riftcreepers have adapted disturbingly well and quickly to the Worldwound. Although smart enough to understand Abyssal, riftcreepers have little interest in conversing with their food.</t>
  </si>
  <si>
    <t>&lt;link rel="stylesheet"href="PF.css"&gt;&lt;div&gt;&lt;h2&gt;Riftcreeper&lt;/h2&gt;&lt;h3&gt;&lt;i&gt;This slithering mass of bubbling red ooze extrudes a nest of long, thin tendrils, as if tasting the air in search of prey.&lt;/i&gt;&lt;/h3&gt;&lt;br&gt;&lt;/div&gt;&lt;div class="heading"&gt;&lt;p class="alignleft"&gt;Riftcreeper&lt;/p&gt;&lt;p class="alignright"&gt;CR 15&lt;/p&gt;&lt;div style="clear: both;"&gt;&lt;/div&gt;&lt;/div&gt;&lt;div&gt;&lt;h5&gt;&lt;b&gt;XP &lt;/b&gt;51,200&lt;/h5&gt;&lt;h5&gt;CE Gargantuan ooze (extraplanar)&lt;/h5&gt;&lt;h5&gt;&lt;b&gt;Init &lt;/b&gt;+12; &lt;b&gt;Senses &lt;/b&gt;blindsight 60 ft., tremorsense 120 ft.; Perception +3&lt;/h5&gt;&lt;/div&gt;&lt;hr/&gt;&lt;div&gt;&lt;h5&gt;&lt;b&gt;DEFENSE&lt;/b&gt;&lt;/h5&gt;&lt;/div&gt;&lt;hr/&gt;&lt;div&gt;&lt;h5&gt;&lt;b&gt;AC &lt;/b&gt;30, touch 14, flat-footed 22 (+8 Dex, +16 natural, -4 size)&lt;/h5&gt;&lt;h5&gt;&lt;b&gt;hp &lt;/b&gt;217 (15d8+150); fast healing 10&lt;/h5&gt;&lt;h5&gt;&lt;b&gt;Fort &lt;/b&gt;+15, &lt;b&gt;Ref &lt;/b&gt;+13, &lt;b&gt;Will &lt;/b&gt;+8&lt;/h5&gt;&lt;h5&gt;&lt;b&gt;Defensive Abilities &lt;/b&gt;adaptive defenses; &lt;b&gt;Immune &lt;/b&gt;acid, ability damage, ability drain, exhaustion, fatigue, ooze traits&lt;/h5&gt;&lt;/div&gt;&lt;hr/&gt;&lt;div&gt;&lt;h5&gt;&lt;b&gt;OFFENSE&lt;/b&gt;&lt;/h5&gt;&lt;/div&gt;&lt;hr/&gt;&lt;div&gt;&lt;h5&gt;&lt;b&gt;Spd &lt;/b&gt;30 ft., climb 30 ft., swim 20 ft.;  gelatinous surge&lt;/h5&gt;&lt;h5&gt;&lt;b&gt;Melee &lt;/b&gt;2 slams +22 (4d6+14 plus 2d4 acid and grab)&lt;/h5&gt;&lt;h5&gt;&lt;b&gt;Ranged &lt;/b&gt;6 strands +15 touch (2d4 acid and attach)&lt;/h5&gt;&lt;h5&gt;&lt;b&gt;Space &lt;/b&gt;20 ft.; &lt;b&gt;Reach &lt;/b&gt;20 ft.&lt;/h5&gt;&lt;h5&gt;&lt;b&gt;Special Attacks &lt;/b&gt;constrict (slam, 4d6+14 plus 2d6 acid), pull (strand, 20 feet)&lt;/h5&gt;&lt;h5&gt;&lt;b&gt;Spell-Like Abilities&lt;/b&gt; (CL 15th; concentration +15)  &lt;/br&gt;Constant&amp;mdash;&lt;i&gt;feather fall&lt;/i&gt;&lt;/h5&gt;&lt;/h5&gt;&lt;/div&gt;&lt;hr/&gt;&lt;div&gt;&lt;h5&gt;&lt;b&gt;STATISTICS&lt;/b&gt;&lt;/h5&gt;&lt;/div&gt;&lt;hr/&gt;&lt;div&gt;&lt;h5&gt;&lt;b&gt;Str &lt;/b&gt;39, &lt;b&gt;Dex &lt;/b&gt;27, &lt;b&gt;Con &lt;/b&gt;30, &lt;b&gt;Int &lt;/b&gt; 7, &lt;b&gt;Wis &lt;/b&gt;16, &lt;b&gt;Cha &lt;/b&gt;10&lt;/h5&gt;&lt;h5&gt;&lt;b&gt;Base Atk &lt;/b&gt;+11; &lt;b&gt;CMB &lt;/b&gt;+29 (+31 bull rush, +33 grapple); &lt;b&gt;CMD &lt;/b&gt;47 (49 vs. bull rush, can't be tripped)&lt;/h5&gt;&lt;h5&gt;&lt;b&gt;Feats &lt;/b&gt;Awesome Blow, Combat Reflexes, Improved Bull Rush, Improved Initiative, Improved Vital Strike, Power Attack, Vital Strike, Weapon Focus (slam)&lt;/h5&gt;&lt;h5&gt;&lt;b&gt;Skills &lt;/b&gt;Climb +37, Swim +22&lt;/h5&gt;&lt;h5&gt;&lt;b&gt;Languages &lt;/b&gt;Abyssal (cannot speak)&lt;/h5&gt;&lt;/div&gt;&lt;hr/&gt;&lt;div&gt;&lt;h5&gt;&lt;b&gt;ECOLOGY&lt;/b&gt;&lt;/h5&gt;&lt;/div&gt;&lt;hr/&gt;&lt;div&gt;&lt;h5&gt;&lt;b&gt;Environment &lt;/b&gt; any mountain&lt;/h5&gt;&lt;h5&gt;&lt;b&gt;Organization &lt;/b&gt;solitary&lt;/h5&gt;&lt;h5&gt;&lt;b&gt;Treasure &lt;/b&gt;standard&lt;/h5&gt;&lt;/div&gt;&lt;hr/&gt;&lt;div&gt;&lt;h5&gt;&lt;b&gt;SPECIAL ABILITIES&lt;/b&gt;&lt;/h5&gt;&lt;/div&gt;&lt;hr/&gt;&lt;div&gt;&lt;/h5&gt;&lt;h5&gt;&lt;b&gt;Adaptive Defenses (Su)&lt;/b&gt; After being damaged by any magical effect that deals cold, electricity, fire, or sonic damage, a riftcreeper's body instantly adapts to become immune to that form of energy. A riftcreeper can only adapt to one of those four types of energy at a time-if it adapts to a new energy type, it loses its immunity to the previous type. Otherwise, the immunity lasts for 1 hour.  &lt;/h5&gt;&lt;h5&gt;&lt;b&gt;Gelatinous Surge (Ex)&lt;/b&gt; Once per minute as a standard action, a riftcreeper can extrude a protoplasmic tendril of ooze to attach to any vertical surface within 120 feet. It can then transfer its entire bulk along that tendril as part of that move action to change its location to the surface to which it's now attached. This movement does not provoke attacks of opportunity. Any creatures along its line of travel are subjected to a bull rush attempt.  &lt;/h5&gt;&lt;h5&gt;&lt;b&gt;Strands (Ex)&lt;/b&gt; A riftcreeper can extend up to six thin, sticky strands from its body at a time as a standard action, launching them to a maximum range of 120 feet. These attacks resolve as ranged touch attacks. On a hit, a strand deals 2d4 points of acid damage to its target and attaches to the creature. These strands are quite strong, but any amount of slashing damage severs them (a strand has AC 25). As long as a strand remains attached to a target, that creature takes an additional 2d4 points of acid damage at the start of its turn. A riftcreeper can automatically absorb the strands into its body if it uses its gelatinous surge ability (and, in doing so, it releases any attached creatures).&lt;/h5&gt;&lt;/div&gt;&lt;br&gt;&lt;div&gt;&lt;h4&gt;&lt;p&gt;&lt;p&gt;Heaving masses of unnatural protoplasm known as riftcreepers prowl the Worldwound's shattered canyons. Despite their name, these intelligent, malevolent oozes are quite agile and swift, slithering up and down canyon walls or swimming through even the foulest water. Natives of the Abyss, riftcreepers have adapted disturbingly well and quickly to the Worldwound. Although smart enough to understand Abyssal, riftcreepers have little interest in conversing with their food.&lt;/p&gt;&lt;/h4&gt;&lt;/div&gt;</t>
  </si>
  <si>
    <t>Siabrae</t>
  </si>
  <si>
    <t>Female old human siabrae</t>
  </si>
  <si>
    <t>druid 14</t>
  </si>
  <si>
    <t>darkvision 60 ft., tremorsense 60 ft.; Perception +32</t>
  </si>
  <si>
    <t>27, touch 11, flat-footed 27</t>
  </si>
  <si>
    <t>(+6 armor, +2 deflection, -1 Dex, +10 natural)</t>
  </si>
  <si>
    <t>Fort +15, Ref +5, Will +16; +4 vs. fey and plant-targeted effects</t>
  </si>
  <si>
    <t>+4 vs. fey and plant-targeted effects</t>
  </si>
  <si>
    <t>blighted rebirth, channel resistance +4</t>
  </si>
  <si>
    <t>fire, poison, undead traits</t>
  </si>
  <si>
    <t>20 ft., burrow 30 ft.</t>
  </si>
  <si>
    <t>+2 defending quarterstaff +13/+8 (1d6+3), gore +11 (1d8+1 plus petrification [DC 23])</t>
  </si>
  <si>
    <t>blightbond, blight mastery, wild shape 6/day</t>
  </si>
  <si>
    <t>Domain Spell-Like Abilities (CL 14th; concentration +21)  10/day-acid dart (1d6+7 acid)</t>
  </si>
  <si>
    <t>Druid Spells Prepared (CL 14th; concentration +21)  7th-quickened contagion (DC 20), creeping doom (DC 24), elemental body IVD (earth only), fire storm (DC 24)  6th-antilife shell, quickened barkskin, greater dispel magic, stoneskinD, stone tell,  5th-animal growth (DC 22), baleful polymorph (DC 22), quickened entangle (DC 18), transmute rock to mud, wall of stoneD  4th-blight (DC 21), dispel magic, freedom of movement, extended greater magic fang, rusting grasp, spike stonesD (DC 21)  3rd-extended bull's strength, call lightning (DC 20), contagion (DC 20), meld into stone, poison (DC 20), extended spider climb, stone shapeD  2nd-extended longstrider, flaming sphere (2, DC 19), fog cloud, heat metal (DC 19), soften earth and stoneD, tree shape  1st-entangle (2, DC 18), faerie fire, magic stoneD, obscuring mist, produce flame (2)  0 (at will)-detect magic, flare (DC 17), guidance, light</t>
  </si>
  <si>
    <t>earth</t>
  </si>
  <si>
    <t>Str 12, Dex 9, Con -, Int 12, Wis 24, Cha 22</t>
  </si>
  <si>
    <t>Craft Magic Arms and Armor, Craft Wondrous Item, Defensive Combat Training, Extend Spell, Improved Initiative, Improved Lightning Reflexes, Lightning Reflexes, Quicken Spell, Toughness</t>
  </si>
  <si>
    <t>Intimidate +16, Knowledge (nature) +20, Knowledge (planes) +11, Knowledge (religion) +18, Perception +32, Sense Motive +32, Stealth +22, Survival +9</t>
  </si>
  <si>
    <t>Common, Druidic, Sylvan</t>
  </si>
  <si>
    <t>a thousand faces, nature bond (Earth domain), nature sense, trackless step, wild empathy +20, woodland stride,</t>
  </si>
  <si>
    <t xml:space="preserve"> any blighted land</t>
  </si>
  <si>
    <t>solitary or circle (2-8 siabraes plus 3-12 undead minions)</t>
  </si>
  <si>
    <t>NPC gear (+2 wild hide armor, +2 defending quarterstaff, headband of mental prowess +2 [Wis, Cha], ring of protection +2)</t>
  </si>
  <si>
    <t>This petrified skeleton is clad in rotting furs. Stone antlers grow from the crown of its skull, and its eyes are polished white orbs.</t>
  </si>
  <si>
    <t>When the Worldwound opened, the druids of the Green Faith fought longer and harder than any other Sarkorian citizen against the rising demon tide. Those druids who stubbornly (or faithfully) refused to flee their sacred lands managed something that few others in Sarkoris did- they prevented the wholesale invasion and corruption of their land from demonic influence, but only at a terrible cost. They took the corruption into themselves, and today, these druids exist as blighted, undead parodies of their former selves. Known as siabraes, these powerful druids have embraced undeath, bolstered with the strength of the wounded-but-still-living world beneath their feet, and fight not only against demonic trespass into their realm, but against all living creatures, for they are filled with bitterness and hatred for their brethren, whom they regard as cowards. The Green Faith was meant to die, the siabraes believe, for the truth and glory of the Stonewilds to emerge.  Siabraes do not form spontaneously; they arise only when a druid of sufficient power (at least 11th level) willingly gives her spirit over to undeath in a horrific ritual that must occur at the heart of necromantically empowered standing stones. Some druids are initially unwilling participants in these rituals-captives brought to the stones by elder siabraes to increase their numbers. To date, no druid has ultimately been able to resist this eldritch transformation with any other recourse than pure death. Siabraes may exist elsewhere, but only in the northern Worldwound are they encountered in significant number.  Creating a Siabrae  "Siabrae" is an acquired template that can be added to any creature with at least 11 levels of druid (hereafter referred to as the base creature). A siabrae never has the blight druid archetype (Pathfinder RPG Advanced Player's Guide 98); its transition from a member of the Green Faith takes it into this dismal new unlife via a different path. A siabrae retains all the base creature's statistics and special abilities except as noted here.  CR: Same as the base creature +2.  Alignment: Neutral evil.  Type: The creature's type changes to undead with the earth subtype. Do not recalculate HD, BAB, or saves.  Armor Class: A siabrae has a +10 natural armor bonus or the creature's normal bonus, whichever is better.  Hit Dice: Change the creature's racial Hit Dice to d8s. All Hit Dice derived from class levels are unchanged. As undead, siabraes use their Charisma modifier to determine bonus hit points (instead of Constitution).  Defensive Abilities: A siabrae gains darkvision 60 feet, tremorsense 60 feet, channel resistance +4, DR 10/ adamantine and bludgeoning, and immunity to fire (in addition to all those granted by its undead traits). The siabrae also gains the following defensive ability.  Blighted Rebirth (Su): When a siabrae is destroyed, it may attempt a DC 20 Fortitude save to avoid destruction. The siabrae automatically makes this saving throw if it is in contact with blighted or diseased terrain (such as most of the Worldwound's terrain). A successful save causes the siabrae's body to crumble to dust, as the blighted earth absorbs its essence. Its enduring essence begins forming a new body in a random location within 1d10 miles (this new location must contain a mass of unworked stone large enough for the siabrae's body to form within). This process takes 1d10 days, after which the siabrae emerges from the stone with a peal of thunder, though without its gear.  Speed: A siabrae gains a burrow speed equal to its land speed, and the earth glide universal monster ability.  Melee: A siabrae grows a pair of stony antlers from its skull that grant it a gore attack that deals damage based on the siabrae's size, but as if it were one size category larger than its actual size. This gore attack is always a primary attack, even when the siabrae also uses weapons. If the siabrae wishes, it can retain these antlers in any form it assumes via wild shape. Shards of the stony antlers break off in wounds-a siabrae's antlers constantly replenish themselves as these shards break off. A creature damaged by a siabrae's gore attack must make a successful Fortitude save (DC = 10 + 1/2 the siabrae's HD + the siabrae's Charisma modifier) or turn to stone permanently.  Special Attacks: A siabrae retains all the special attacks of the base creature. If it had the ability to use wild shape, it retains this ability, but it can assume only the form of creatures that cannot fly. Any form it assumes (via wild shape or polymorph effects) or any creature it summons appears malnourished, diseased, or even in an advanced state of decay, although these are cosmetic effects; they do not impact actual game statistics. In addition, a siabrae gains the following special attacks. The save DC for any of these attacks is equal to 10 + 1/2 the siabrae's HD + the siabrae's Charisma modifier.  Blight Mastery (Su): Any of a siabrae's spell or effects that would normally be restricted to affecting animals can also affect undead animals.  Blightbond (Ex): A siabrae has an unholy bond with the blighted earth. It loses any animal companion or access to domains it had from its druidic nature bond ability. In place of nature bond, the siabrae's close ties to the blighted landscape grant it one of the following cleric domains: Animal, Death, Destruction, Earth, Madness, or Repose. This ability otherwise functions the same as nature bond.  Abilities: Str +2, Wis +2, Cha +2. Being undead, a siabrae has no Constitution score.  Feats: A siabrae gains Toughness as a bonus feat.  Skills: A siabrae gains a +8 racial bonus on Perception, Sense Motive, and Stealth checks. A siabrae always treats Intimidate, Knowledge (planes), Knowledge (religion), Sense Motive, and Stealth as class skills. Otherwise, a siabrae's skills are the same as the base creature.</t>
  </si>
  <si>
    <t>&lt;link rel="stylesheet"href="PF.css"&gt;&lt;div&gt;&lt;h2&gt;Siabrae&lt;/h2&gt;&lt;h3&gt;&lt;i&gt;This petrified skeleton is clad in rotting furs. Stone antlers grow from the crown of its skull, and its eyes are polished white orbs.&lt;/i&gt;&lt;/h3&gt;&lt;br&gt;&lt;/div&gt;&lt;div class="heading"&gt;&lt;p class="alignleft"&gt;Siabrae&lt;/p&gt;&lt;p class="alignright"&gt;CR 15&lt;/p&gt;&lt;div style="clear: both;"&gt;&lt;/div&gt;&lt;/div&gt;&lt;div&gt;&lt;h5&gt;&lt;b&gt;XP &lt;/b&gt;51,200&lt;/h5&gt;&lt;h5&gt;Female old human siabrae druid 14&lt;/h5&gt;&lt;h5&gt;NE Medium undead (augmented humanoid)&lt;/h5&gt;&lt;h5&gt;&lt;b&gt;Init &lt;/b&gt;+3; &lt;b&gt;Senses &lt;/b&gt;darkvision 60 ft., tremorsense 60 ft.; Perception +32&lt;/h5&gt;&lt;/div&gt;&lt;hr/&gt;&lt;div&gt;&lt;h5&gt;&lt;b&gt;DEFENSE&lt;/b&gt;&lt;/h5&gt;&lt;/div&gt;&lt;hr/&gt;&lt;div&gt;&lt;h5&gt;&lt;b&gt;AC &lt;/b&gt;27, touch 11, flat-footed 27 (+6 armor, +2 deflection, -1 Dex, +10 natural)&lt;/h5&gt;&lt;h5&gt;&lt;b&gt;hp &lt;/b&gt;178 (14d8+112)&lt;/h5&gt;&lt;h5&gt;&lt;b&gt;Fort &lt;/b&gt;+15, &lt;b&gt;Ref &lt;/b&gt;+5, &lt;b&gt;Will &lt;/b&gt;+16; +4 vs. fey and plant-targeted effects&lt;/h5&gt;&lt;h5&gt;&lt;b&gt;Defensive Abilities &lt;/b&gt;blighted rebirth, channel resistance +4; &lt;b&gt;DR &lt;/b&gt;10/adamantine and bludgeoning; &lt;b&gt;Immune &lt;/b&gt;fire, poison, undead traits; &lt;b&gt;Resist &lt;/b&gt;acid 20&lt;/h5&gt;&lt;/div&gt;&lt;hr/&gt;&lt;div&gt;&lt;h5&gt;&lt;b&gt;OFFENSE&lt;/b&gt;&lt;/h5&gt;&lt;/div&gt;&lt;hr/&gt;&lt;div&gt;&lt;h5&gt;&lt;b&gt;Spd &lt;/b&gt;20 ft., burrow 30 ft.;  earth glide&lt;/h5&gt;&lt;h5&gt;&lt;b&gt;Melee &lt;/b&gt;&lt;i&gt;&lt;i&gt;+2 defending quarterstaff&lt;/i&gt;&lt;/i&gt; +13/+8 (1d6+3), gore +11 (1d8+1 plus petrification [DC 23])&lt;/h5&gt;&lt;h5&gt;&lt;b&gt;Space &lt;/b&gt;5 ft.; &lt;b&gt;Reach &lt;/b&gt;5 ft.&lt;/h5&gt;&lt;h5&gt;&lt;b&gt;Special Attacks &lt;/b&gt;&lt;i&gt;b&lt;i&gt;light&lt;/i&gt;&lt;/i&gt;bond, &lt;i&gt;b&lt;i&gt;light&lt;/i&gt;&lt;/i&gt; mastery, wild shape 6/day&lt;/h5&gt;&lt;h5&gt;&lt;b&gt;Domain Spell-Like Abilities&lt;/b&gt; (CL 14th; concentration +21) &lt;/br&gt;10/day&amp;mdash;acid dart (1d6+7 acid)&lt;/h5&gt;&lt;/h5&gt;&lt;h5&gt;&lt;b&gt;Druid Spells Prepared&lt;/b&gt; (CL 14th; concentration +21) &lt;/br&gt;7th&amp;mdash;quickened &lt;i&gt;contagion&lt;/i&gt; (DC 20), &lt;i&gt;creeping doom&lt;/i&gt; (DC 24), &lt;i&gt;elemental body IV&lt;/i&gt;&lt;sup&gt;D&lt;/sup&gt; (earth only), &lt;i&gt;fire storm&lt;/i&gt; (DC 24) &lt;/br&gt;6th&amp;mdash;&lt;i&gt;antilife shell&lt;/i&gt;, quickened &lt;i&gt;barkskin&lt;/i&gt;, &lt;i&gt;greater &lt;i&gt;dispel magic&lt;/i&gt;&lt;/i&gt;, &lt;i&gt;stoneskin&lt;/i&gt;&lt;sup&gt;D&lt;/sup&gt;, &lt;i&gt;stone tell&lt;/i&gt;, &lt;/br&gt;5th&amp;mdash;&lt;i&gt;animal growth&lt;/i&gt; (DC 22), &lt;i&gt;baleful polymorph&lt;/i&gt; (DC 22), quickened &lt;i&gt;entangle&lt;/i&gt; (DC 18), &lt;i&gt;transmute rock to mud&lt;/i&gt;, &lt;i&gt;wall of stone&lt;/i&gt;&lt;sup&gt;D&lt;/sup&gt;&lt;/br&gt;4th&amp;mdash;&lt;i&gt;b&lt;i&gt;light&lt;/i&gt;&lt;/i&gt; (DC 21), &lt;i&gt;dispel magic&lt;/i&gt;, &lt;i&gt;freedom of movement&lt;/i&gt;, extended &lt;i&gt;greater magic fang&lt;/i&gt;, &lt;i&gt;rusting grasp&lt;/i&gt;, &lt;i&gt;spike stones&lt;/i&gt;&lt;sup&gt;D&lt;/sup&gt; (DC 21) &lt;/br&gt;3rd&amp;mdash;extended &lt;i&gt;bull's strength&lt;/i&gt;, &lt;i&gt;call lightning&lt;/i&gt; (DC 20), &lt;i&gt;contagion&lt;/i&gt; (DC 20), &lt;i&gt;meld into stone&lt;/i&gt;, &lt;i&gt;poison&lt;/i&gt; (DC 20), extended &lt;i&gt;spider climb&lt;/i&gt;, &lt;i&gt;stone shape&lt;/i&gt;&lt;sup&gt;D&lt;/sup&gt;&lt;/br&gt;2nd&amp;mdash;extended &lt;i&gt;longstrider&lt;/i&gt;, &lt;i&gt;flaming sphere&lt;/i&gt; (2, DC 19), &lt;i&gt;fog cloud&lt;/i&gt;, &lt;i&gt;heat metal&lt;/i&gt; (DC 19), &lt;i&gt;soften earth and stone&lt;/i&gt;&lt;sup&gt;D&lt;/sup&gt;, &lt;i&gt;tree shape&lt;/i&gt; &lt;/br&gt;1st&amp;mdash;&lt;i&gt;entangle&lt;/i&gt; (2, DC 18), &lt;i&gt;faerie fire&lt;/i&gt;, &lt;i&gt;magic stone&lt;/i&gt;&lt;sup&gt;D&lt;/sup&gt;, &lt;i&gt;obscuring mist&lt;/i&gt;, &lt;i&gt;produce flame&lt;/i&gt; (2) &lt;/br&gt;0 (at will)&amp;mdash;&lt;i&gt;detect magic&lt;/i&gt;, &lt;i&gt;flare&lt;/i&gt; (DC 17), &lt;i&gt;guidance&lt;/i&gt;, &lt;i&gt;light&lt;/i&gt;&lt;/h5&gt;&lt;/h5&gt;&lt;h5&gt;&lt;b&gt;D&lt;/b&gt; domain spell; &lt;b&gt;Domains &lt;/b&gt;earth&lt;/h5&gt;&lt;/div&gt;&lt;hr/&gt;&lt;div&gt;&lt;h5&gt;&lt;b&gt;STATISTICS&lt;/b&gt;&lt;/h5&gt;&lt;/div&gt;&lt;hr/&gt;&lt;div&gt;&lt;h5&gt;&lt;b&gt;Str &lt;/b&gt;12, &lt;b&gt;Dex &lt;/b&gt;9, &lt;b&gt;Con &lt;/b&gt;-, &lt;b&gt;Int &lt;/b&gt; 12, &lt;b&gt;Wis &lt;/b&gt;24, &lt;b&gt;Cha &lt;/b&gt;22&lt;/h5&gt;&lt;h5&gt;&lt;b&gt;Base Atk &lt;/b&gt;+10; &lt;b&gt;CMB &lt;/b&gt;+11; &lt;b&gt;CMD &lt;/b&gt;26&lt;/h5&gt;&lt;h5&gt;&lt;b&gt;Feats &lt;/b&gt;Craft Magic Arms and Armor, Craft Wondrous Item, Defensive Combat Training, Extend Spell, Improved Initiative, Improved Lightning Reflexes, Lightning Reflexes, Quicken Spell, Toughness&lt;/h5&gt;&lt;h5&gt;&lt;b&gt;Skills &lt;/b&gt;Intimidate +16, Knowledge (nature) +20, Knowledge (planes) +11, Knowledge (religion) +18, Perception +32, Sense Motive +32, Stealth +22, Survival +9; &lt;b&gt;Racial Modifiers &lt;/b&gt;+8 Perception, +8 Sense Motive, +8 Stealth&lt;/h5&gt;&lt;h5&gt;&lt;b&gt;Languages &lt;/b&gt;Common, Druidic, Sylvan&lt;/h5&gt;&lt;h5&gt;&lt;b&gt;SQ &lt;/b&gt;a thousand faces, nature bond (Earth domain), nature sense, trackless step, wild empathy +20, woodland stride,&lt;/h5&gt;&lt;/div&gt;&lt;hr/&gt;&lt;div&gt;&lt;h5&gt;&lt;b&gt;ECOLOGY&lt;/b&gt;&lt;/h5&gt;&lt;/div&gt;&lt;hr/&gt;&lt;div&gt;&lt;h5&gt;&lt;b&gt;Environment &lt;/b&gt; any &lt;i&gt;b&lt;i&gt;light&lt;/i&gt;&lt;/i&gt;ed land&lt;/h5&gt;&lt;h5&gt;&lt;b&gt;Organization &lt;/b&gt;solitary or circle (2-8 siabraes plus 3-12 undead minions)&lt;/h5&gt;&lt;h5&gt;&lt;b&gt;Treasure &lt;/b&gt;NPC gear (&lt;i&gt;+2 wild hide armor&lt;/i&gt;, &lt;i&gt;+2 defending quarterstaff&lt;/i&gt;, &lt;i&gt;headband of mental prowess +2&lt;/i&gt; [Wis, Cha], &lt;i&gt;ring of protection&lt;/i&gt; +2)&lt;/h5&gt;&lt;/div&gt;&lt;br&gt;&lt;div&gt;&lt;h4&gt;&lt;p&gt;&lt;p&gt;When the Worldwound opened, the druids of the Green Faith fought longer and harder than any other Sarkorian citizen against the rising demon tide. Those druids who stubbornly (or faithfully) refused to flee their sacred lands managed something that few others in Sarkoris did- they prevented the wholesale invasion and corruption of their land from demonic influence, but only at a terrible cost. They took the corruption into themselves, and today, these druids exist as &lt;i&gt;b&lt;i&gt;light&lt;/i&gt;&lt;/i&gt;ed, undead parodies of their former selves. Known as siabraes, these powerful druids have embraced undeath, bolstered with the strength of the wounded-but-still-living world beneath their feet, and fight not only against demonic trespass into their realm, but against all living creatures, for they are filled with bitterness and hatred for their brethren, whom they regard as cowards. The Green Faith was meant to die, the siabraes believe, for the truth and glory of the Stonewilds to emerge.  Siabraes do not form spontaneously; they arise only when a druid of sufficient power (at least 11th level) willingly gives her spirit over to undeath in a horrific ritual that must occur at the heart of necromantically empowered standing stones. Some druids are initially unwilling participants in these rituals-captives brought to the stones by elder siabraes to increase their numbers. To date, no druid has ultimately been able to resist this eldritch transformation with any other recourse than pure death. Siabraes may exist elsewhere, but only in the northern Worldwound are they encountered in significant number.  &lt;br&gt;&lt;b&gt;Creating a Siabrae&lt;/b&gt;&lt;br&gt;  "Siabrae" is an acquired template that can be added to any creature with at least 11 levels of druid (hereafter referred to as the base creature). A siabrae never has the &lt;i&gt;b&lt;i&gt;light&lt;/i&gt;&lt;/i&gt; druid archetype (&lt;i&gt;Pathfinder RPG Advanced Player's Guide&lt;/i&gt; 98); its transition from a member of the Green Faith takes it into this dismal new unlife via a different path. A siabrae retains all the base creature's statistics and special abilities except as noted here.  &lt;br&gt;&lt;b&gt;CR:&lt;/b&gt; Same as the base creature +2.  &lt;br&gt;&lt;b&gt;Alignment:&lt;/b&gt; Neutral evil.  &lt;br&gt;&lt;b&gt;Type:&lt;/b&gt; The creature's type changes to undead with the earth subtype. Do not recalculate HD, BAB, or saves.  &lt;br&gt;&lt;b&gt;Armor Class:&lt;/b&gt; A siabrae has a +10 natural armor bonus or the creature's normal bonus, whichever is better.  &lt;br&gt;&lt;b&gt;Hit Dice:&lt;/b&gt; Change the creature's racial Hit Dice to d8s. All Hit Dice derived from class levels are unchanged. As undead, siabraes use their Charisma modifier to determine bonus hit points (instead of Constitution).  &lt;br&gt;&lt;b&gt;Defensive Abilities:&lt;/b&gt; A siabrae gains darkvision 60 feet, tremorsense 60 feet, channel resistance +4, DR 10/ adamantine and bludgeoning, and immunity to fire (in addition to all those granted by its undead traits). The siabrae also gains the following defensive ability.  &lt;br&gt;&lt;i&gt;Blighted Rebirth (Su):&lt;/i&gt; When a siabrae is destroyed, it may attempt a DC 20 Fortitude save to avoid destruction. The siabrae automatically makes this saving throw if it is in contact with &lt;i&gt;b&lt;i&gt;light&lt;/i&gt;&lt;/i&gt;ed or diseased terrain (such as most of the Worldwound's terrain). A successful save causes the siabrae's body to crumble to dust, as the &lt;i&gt;b&lt;i&gt;light&lt;/i&gt;&lt;/i&gt;ed earth absorbs its essence. Its enduring essence begins forming a new body in a random location within 1d10 miles (this new location must contain a mass of unworked stone large enough for the siabrae's body to form within). This process takes 1d10 days, after which the siabrae emerges from the stone with a peal of thunder, though without its gear.  &lt;br&gt;&lt;b&gt;Speed:&lt;/b&gt; A siabrae gains a burrow speed equal to its land speed, and the earth glide universal monster ability.  &lt;br&gt;&lt;b&gt;Melee:&lt;/b&gt; A siabrae grows a pair of stony antlers from its skull that grant it a gore attack that deals damage based on the siabrae's size, but as if it were one size category larger than its actual size. This gore attack is always a primary attack, even when the siabrae also uses weapons. If the siabrae wishes, it can retain these antlers in any form it assumes via wild shape. Shards of the stony antlers break off in wounds-a siabrae's antlers constantly replenish themselves as these shards break off. A creature damaged by a siabrae's gore attack must make a successful Fortitude save (DC = 10 + 1/2 the siabrae's HD + the siabrae's Charisma modifier) or turn to stone permanently.  &lt;br&gt;&lt;b&gt;Special Attacks:&lt;/b&gt; A siabrae retains all the special attacks of the base creature. If it had the ability to use wild shape, it retains this ability, but it can assume only the form of creatures that cannot fly. Any form it assumes (via wild shape or polymorph effects) or any creature it summons appears malnourished, diseased, or even in an advanced state of decay, although these are cosmetic effects; they do not impact actual game statistics. In addition, a siabrae gains the following special attacks. The save DC for any of these attacks is equal to 10 + 1/2 the siabrae's HD + the siabrae's Charisma modifier.  &lt;br&gt;&lt;i&gt;Blight Mastery (Su):&lt;/i&gt; Any of a siabrae's spell or effects that would normally be restricted to affecting animals can also affect undead animals.  &lt;br&gt;&lt;i&gt;Blightbond (Ex):&lt;/i&gt; A siabrae has an unholy bond with the &lt;i&gt;b&lt;i&gt;light&lt;/i&gt;&lt;/i&gt;ed earth. It loses any animal companion or access to domains it had from its druidic nature bond ability. In place of nature bond, the siabrae's close ties to the blighted landscape grant it one of the following cleric domains: Animal, Death, Destruction, Earth, Madness, or Repose. This ability otherwise functions the same as nature bond.  &lt;br&gt;&lt;b&gt;Abilities:&lt;/b&gt; Str +2, Wis +2, Cha +2. Being undead, a siabrae has no Constitution score.  &lt;br&gt;&lt;b&gt;Feats:&lt;/b&gt; A siabrae gains Toughness as a bonus feat.  &lt;br&gt;&lt;b&gt;Skills:&lt;/b&gt; A siabrae gains a +8 racial bonus on Perception, Sense Motive, and Stealth checks. A siabrae always treats Intimidate, Knowledge (planes), Knowledge (religion), Sense Motive, and Stealth as class skills. Otherwise, a siabrae's skills are the same as the base creature.&lt;/p&gt;&lt;/h4&gt;&lt;/div&gt;</t>
  </si>
  <si>
    <t>Urannag</t>
  </si>
  <si>
    <t>tremorsense 60 ft.; Perception +18</t>
  </si>
  <si>
    <t>(11d10+40)</t>
  </si>
  <si>
    <t>5/adamantine and good</t>
  </si>
  <si>
    <t>gaze attacks, visual effects and illusions, sight-based attacks, construct traits</t>
  </si>
  <si>
    <t>exposed mechanisms</t>
  </si>
  <si>
    <t>3 claws +17 (1d8+7 plus entrap)</t>
  </si>
  <si>
    <t>encage, entrap (DC 15, 1d10 rounds, hardness 10, hp 10)</t>
  </si>
  <si>
    <t>Str 25, Dex 11, Con -, Int 2, Wis 15, Cha 2</t>
  </si>
  <si>
    <t>Great Fortitude, Improved Initiative, Lightning Reflexes, Skill Focus (Perception), Skill Focus (Stealth), Weapon Focus (arms)</t>
  </si>
  <si>
    <t>Perception +18, Stealth +9 (+21 in shallow water)</t>
  </si>
  <si>
    <t>+8 Perception, +8 Stealth (+20 in shallow water)</t>
  </si>
  <si>
    <t>living trap</t>
  </si>
  <si>
    <t>solitary, pair, tangle (3-5), or menace (6-12)</t>
  </si>
  <si>
    <t>What appeared at first to be a sadistic spiked cage suddenly writhes into unholy life, with bladed, articulated arms.</t>
  </si>
  <si>
    <t>Encage (Ex) As a swift action, an urannag can attempt to encage a creature that is not aware of it and is sharing its space, or a helpless creature it has entrapped. The target creature can resist this attempt with a DC 22 Reflex save. On a failure, the target treats the urannag's space as difficult terrain, but cannot move out of that space or up more than 10 feet. Each round a creature remains encaged, it takes 2d6 slashing damage from the sharpened gears and blades thrashing and whirring inside the creature. A creature can escape being encaged by making a successful CMB check or Escape Artist check (DC = the urannag's CMD) as a full-round action, or can smash through a cage wall. These walls are AC 22, have hardness 10, and 22 hp-once a hole is smashed into a wall, it automatically repairs itself the next time the urannag encages a foe. The save DC is Strength-based.  Exposed Mechanisms (Ex) Although an urannag is a construct, it can be damaged and harmed by the same methods used to disarm and disable traps. A DC 20 Disable Device check can be attempted against an urannag as a full-round action that provokes an attack of opportunity. On a successful check, the urannag takes damage equal to 3d6 + the character's total ranks in Disable Device and it must make a DC 16 Fortitude save to avoid being staggered for 1 round (the damage bypasses the urannag's damage reduction).  Living Trap (Ex) Defensive abilities that apply to traps (such as trap sense) apply against an urannag's attacks.</t>
  </si>
  <si>
    <t>The strange urannag (ur-AWN-ag, the singular and plural are the same) has long vexed scholars who have argued whether or not the thing is a creature or merely a complex trap. In truth, it is a little bit of both-yet another unsettling example of how reality on the Abyss doesn't quite match mortal expectations. Behaviorally, an urannag acts similarly to an ambush predator, yet it has no need for sustenance and is driven to trap and flense prey simply out of an inborn sense of cruelty and sadism.  Construction  Most urannag are created spontaneously by the Abyss, but enterprising spellcasters have found methods to duplicate the construction of these strange creatures. An urannag's body is made of 2,000 pounds of iron, and its frame must be forged over an Abyssal heat source, which infuses the creature with its chaotic and evil urges.  URANNAG  CL 10th; Price 35,000 gp  CONSTRUCTION  Requirements Craft Construct, geas/quest, keen edge, limited wish, planar binding; Skill Craft (sculpture) DC 19; Cost 17,500 gp.</t>
  </si>
  <si>
    <t>&lt;link rel="stylesheet"href="PF.css"&gt;&lt;div&gt;&lt;h2&gt;Urannag&lt;/h2&gt;&lt;h3&gt;&lt;i&gt;What appeared at first to be a sadistic spiked cage suddenly writhes into unholy life, with bladed, articulated arms.&lt;/i&gt;&lt;/h3&gt;&lt;br&gt;&lt;/div&gt;&lt;div class="heading"&gt;&lt;p class="alignleft"&gt;Urannag&lt;/p&gt;&lt;p class="alignright"&gt;CR 8&lt;/p&gt;&lt;div style="clear: both;"&gt;&lt;/div&gt;&lt;/div&gt;&lt;div&gt;&lt;h5&gt;&lt;b&gt;XP &lt;/b&gt;4,800&lt;/h5&gt;&lt;h5&gt;CE Huge construct (extraplanar)&lt;/h5&gt;&lt;h5&gt;&lt;b&gt;Init &lt;/b&gt;+4; &lt;b&gt;Senses &lt;/b&gt;tremorsense 60 ft.; Perception +18&lt;/h5&gt;&lt;/div&gt;&lt;hr/&gt;&lt;div&gt;&lt;h5&gt;&lt;b&gt;DEFENSE&lt;/b&gt;&lt;/h5&gt;&lt;/div&gt;&lt;hr/&gt;&lt;div&gt;&lt;h5&gt;&lt;b&gt;AC &lt;/b&gt;22, touch 8, flat-footed 22 (+14 natural, -2 size)&lt;/h5&gt;&lt;h5&gt;&lt;b&gt;hp &lt;/b&gt;100 (11d10+40)&lt;/h5&gt;&lt;h5&gt;&lt;b&gt;Fort &lt;/b&gt;+5, &lt;b&gt;Ref &lt;/b&gt;+5, &lt;b&gt;Will &lt;/b&gt;+5&lt;/h5&gt;&lt;h5&gt;&lt;b&gt;DR &lt;/b&gt;5/adamantine and good; &lt;b&gt;Immune &lt;/b&gt;gaze attacks, visual effects and illusions, sight-based attacks, construct traits; &lt;b&gt;SR &lt;/b&gt;19&lt;/h5&gt;&lt;h5&gt;&lt;b&gt;Weaknesses &lt;/b&gt;exposed mechanisms&lt;/h5&gt;&lt;/div&gt;&lt;hr/&gt;&lt;div&gt;&lt;h5&gt;&lt;b&gt;OFFENSE&lt;/b&gt;&lt;/h5&gt;&lt;/div&gt;&lt;hr/&gt;&lt;div&gt;&lt;h5&gt;&lt;b&gt;Spd &lt;/b&gt;10 ft.&lt;/h5&gt;&lt;h5&gt;&lt;b&gt;Melee &lt;/b&gt;3 claws +17 (1d8+7 plus entrap)&lt;/h5&gt;&lt;h5&gt;&lt;b&gt;Space &lt;/b&gt;15 ft.; &lt;b&gt;Reach &lt;/b&gt;15 ft.&lt;/h5&gt;&lt;h5&gt;&lt;b&gt;Special Attacks &lt;/b&gt;encage, entrap (DC 15, 1d10 rounds, hardness 10, hp 10)&lt;/h5&gt;&lt;/div&gt;&lt;hr/&gt;&lt;div&gt;&lt;h5&gt;&lt;b&gt;STATISTICS&lt;/b&gt;&lt;/h5&gt;&lt;/div&gt;&lt;hr/&gt;&lt;div&gt;&lt;h5&gt;&lt;b&gt;Str &lt;/b&gt;25, &lt;b&gt;Dex &lt;/b&gt;11, &lt;b&gt;Con &lt;/b&gt;-, &lt;b&gt;Int &lt;/b&gt; 2, &lt;b&gt;Wis &lt;/b&gt;15, &lt;b&gt;Cha &lt;/b&gt;2&lt;/h5&gt;&lt;h5&gt;&lt;b&gt;Base Atk &lt;/b&gt;+11; &lt;b&gt;CMB &lt;/b&gt;+20; &lt;b&gt;CMD &lt;/b&gt;30 (can't be tripped)&lt;/h5&gt;&lt;h5&gt;&lt;b&gt;Feats &lt;/b&gt;Great Fortitude, Improved Initiative, Lightning Reflexes, Skill Focus (Perception), Skill Focus (Stealth), Weapon Focus (arms)&lt;/h5&gt;&lt;h5&gt;&lt;b&gt;Skills &lt;/b&gt;Perception +18, Stealth +9 (+21 in shallow water); &lt;b&gt;Racial Modifiers &lt;/b&gt;+8 Perception, +8 Stealth (+20 in shallow water)&lt;/h5&gt;&lt;h5&gt;&lt;b&gt;SQ &lt;/b&gt;living trap&lt;/h5&gt;&lt;/div&gt;&lt;hr/&gt;&lt;div&gt;&lt;h5&gt;&lt;b&gt;ECOLOGY&lt;/b&gt;&lt;/h5&gt;&lt;/div&gt;&lt;hr/&gt;&lt;div&gt;&lt;h5&gt;&lt;b&gt;Environment &lt;/b&gt; any swamp&lt;/h5&gt;&lt;h5&gt;&lt;b&gt;Organization &lt;/b&gt;solitary, pair, tangle (3-5), or menace (6-12)&lt;/h5&gt;&lt;h5&gt;&lt;b&gt;Treasure &lt;/b&gt;incidental&lt;/h5&gt;&lt;/div&gt;&lt;hr/&gt;&lt;div&gt;&lt;h5&gt;&lt;b&gt;SPECIAL ABILITIES&lt;/b&gt;&lt;/h5&gt;&lt;/div&gt;&lt;hr/&gt;&lt;div&gt;&lt;/h5&gt;&lt;h5&gt;&lt;b&gt;Encage (Ex)&lt;/b&gt; As a swift action, an urannag can attempt to encage a creature that is not aware of it and is sharing its space, or a helpless creature it has entrapped. The target creature can resist this attempt with a DC 22 Reflex save. On a failure, the target treats the urannag's space as difficult terrain, but cannot move out of that space or up more than 10 feet. Each round a creature remains encaged, it takes 2d6 slashing damage from the sharpened gears and blades thrashing and whirring inside the creature. A creature can escape being encaged by making a successful CMB check or Escape Artist check (DC = the urannag's CMD) as a full-round action, or can smash through a cage wall. These walls are AC 22, have hardness 10, and 22 hp-once a hole is smashed into a wall, it automatically repairs itself the next time the urannag encages a foe. The save DC is Strength-based.  &lt;/h5&gt;&lt;h5&gt;&lt;b&gt;Exposed Mechanisms (Ex)&lt;/b&gt; Although an urannag is a construct, it can be damaged and harmed by the same methods used to disarm and disable traps. A DC 20 Disable Device check can be attempted against an urannag as a full-round action that provokes an attack of opportunity. On a successful check, the urannag takes damage equal to 3d6 + the character's total ranks in Disable Device and it must make a DC 16 Fortitude save to avoid being staggered for 1 round (the damage bypasses the urannag's damage reduction).  &lt;/h5&gt;&lt;h5&gt;&lt;b&gt;Living Trap (Ex)&lt;/b&gt; Defensive abilities that apply to traps (such as trap sense) apply against an urannag's attacks.&lt;/h5&gt;&lt;/div&gt;&lt;br&gt;&lt;div&gt;&lt;h4&gt;&lt;p&gt;&lt;p&gt;The strange urannag (ur-AWN-ag, the singular and plural are the same) has long vexed scholars who have argued whether or not the thing is a creature or merely a complex trap. In truth, it is a little bit of both-yet another unsettling example of how reality on the Abyss doesn't quite match mortal expectations. Behaviorally, an urannag acts similarly to an ambush predator, yet it has no need for sustenance and is driven to trap and flense prey simply out of an inborn sense of cruelty and sadism.  &lt;br&gt;&lt;b&gt;Construction&lt;/b&gt;&lt;br&gt;  Most urannag are created spontaneously by the Abyss, but enterprising spellcasters have found methods to duplicate the construction of these strange creatures. An urannag's body is made of 2,000 pounds of iron, and its frame must be forged over an Abyssal heat source, which infuses the creature with its chaotic and evil urges.  &lt;/h5&gt;&lt;h5&gt;&lt;b&gt;URANNAG &lt;/b&gt; &lt;br&gt;&lt;b&gt;CL&lt;/b&gt; 10th; &lt;b&gt;Price&lt;/b&gt; 35,000 gp  &lt;/h5&gt;&lt;h5&gt;&lt;b&gt;CONSTRUCTION &lt;/b&gt; &lt;/h5&gt;&lt;h5&gt;&lt;b&gt;Requirements &lt;/b&gt;Craft Construct, &lt;i&gt;geas/quest&lt;/i&gt;, &lt;i&gt;keen edge&lt;/i&gt;, &lt;i&gt;limited wish&lt;/i&gt;, &lt;i&gt;planar binding&lt;/i&gt;; &lt;b&gt;Skill&lt;/b&gt; Craft (sculpture) DC 19; &lt;b&gt;Cost&lt;/b&gt; 17,500 gp.&lt;/p&gt;&lt;/h4&gt;&lt;/div&gt;</t>
  </si>
  <si>
    <t>Warmonger Wasp</t>
  </si>
  <si>
    <t>(+6 Dex, +6 natural, -1 size)</t>
  </si>
  <si>
    <t>Fort +5, Ref +9, Will +4</t>
  </si>
  <si>
    <t>electricity, construct traits</t>
  </si>
  <si>
    <t>bite +15 (1d8+4), 2 claws +15 (1d6+4), sting +15 (1d6+4/19-20 plus poison)</t>
  </si>
  <si>
    <t>static discharge, poison</t>
  </si>
  <si>
    <t>Str 18, Dex 23, Con -, Int 3, Wis 13, Cha 1</t>
  </si>
  <si>
    <t>Ability Focus (poison), Great Fortitude, Improved Critical (sting), Improved Initiative, Weapon Finesse</t>
  </si>
  <si>
    <t>Fly +14, Perception +13, Stealth +13</t>
  </si>
  <si>
    <t>This wasplike creature seems to be partially made of metal. Its wings create an iridescent glow as they buzz loudly in the air.</t>
  </si>
  <si>
    <t>Poison (Ex) Sting-injury; save Fort DC 17; frequency 1/round for 6 rounds; effect 1d4 Dex; cure 2 consecutive saves.  Static Discharge (Su) Once every 1d4 rounds as part of a move action taken to fly at least 10 feet, a warmonger wasp's wings can discharge a bolt of electricity to a range of up to 60 feet. The bolt explodes upon reaching its target, creating a 20-foot-radius burst that deals 6d6 points of electricity damage (Reflex DC 15 half).</t>
  </si>
  <si>
    <t>Like the more powerful retriever, the warmonger wasp is a construct built from the protoplasmic flesh and chaotic fecundity of the Abyss itself. Appearing as partially organic, partially metallic, warmonger wasps serve the demonic armies as air support in large battles, and the armies of the Worldwound are no exception. Their electricity-based explosions work well on battlefields where demons and mortals clash, as electrical attacks have no effect on demons. It's more accurate to say that warmonger wasps are grown rather than constructed, and while the procedure of crafting these foul constructs is beyond the ken of mortal crafters, spellcasters can conjure them to do their bidding (see below). Warmonger wasps are only intelligent enough to understand simple commands, and only ones universally associated with battlefield conditions.  In the Worldwound, a large number of warmonger wasps have been left to their own devices. These "wild" wasps buzz through the skies, constantly watching for any non-demons to swoop down on and attack. Cultists and other worshipers of Deskari not escorted by demons are quick to speak in Abyssal and show their unholy symbols when confronted by a flight of warmongers. PCs eager to do the same can convince the wasps to leave them alone with a successful DC 20 Bluff check-provided the attempt is made while speaking Abyssal.  A warmonger wasp is about 10 feet long, with a 20-foot wingspan. They weigh 1,200 pounds.  Conjuring a Warmonger Wasp  Although a warmonger wasp is not an outsider, it may nonetheless be conjured by either planar ally or planar binding. The spellcaster must take care to do so, however, using special rare incenses, the secretions of rare and violent insects, and complex diagrams inked on the floor and walls with expensive phosphorescent inks, lest the wasp attack the spellcaster upon the spell's completion. These components cost 15,000 gp and replace the usual costs associated with casting either spell (including planar binding's Charisma check requirement).</t>
  </si>
  <si>
    <t>&lt;link rel="stylesheet"href="PF.css"&gt;&lt;div&gt;&lt;h2&gt;Warmonger Wasp&lt;/h2&gt;&lt;h3&gt;&lt;i&gt;This wasplike creature seems to be partially made of metal. Its wings create an iridescent glow as they buzz loudly in the air.&lt;/i&gt;&lt;/h3&gt;&lt;br&gt;&lt;/div&gt;&lt;div class="heading"&gt;&lt;p class="alignleft"&gt;Warmonger Wasp&lt;/p&gt;&lt;p class="alignright"&gt;CR 7&lt;/p&gt;&lt;div style="clear: both;"&gt;&lt;/div&gt;&lt;/div&gt;&lt;div&gt;&lt;h5&gt;&lt;b&gt;XP &lt;/b&gt;3,200&lt;/h5&gt;&lt;h5&gt;CE Large construct (extraplanar)&lt;/h5&gt;&lt;h5&gt;&lt;b&gt;Init &lt;/b&gt;+10; &lt;b&gt;Senses &lt;/b&gt;darkvision 60 ft., low-light vision; Perception +13&lt;/h5&gt;&lt;/div&gt;&lt;hr/&gt;&lt;div&gt;&lt;h5&gt;&lt;b&gt;DEFENSE&lt;/b&gt;&lt;/h5&gt;&lt;/div&gt;&lt;hr/&gt;&lt;div&gt;&lt;h5&gt;&lt;b&gt;AC &lt;/b&gt;21, touch 15, flat-footed 15 (+6 Dex, +6 natural, -1 size)&lt;/h5&gt;&lt;h5&gt;&lt;b&gt;hp &lt;/b&gt;85 (10d10+30); fast healing 5&lt;/h5&gt;&lt;h5&gt;&lt;b&gt;Fort &lt;/b&gt;+5, &lt;b&gt;Ref &lt;/b&gt;+9, &lt;b&gt;Will &lt;/b&gt;+4&lt;/h5&gt;&lt;h5&gt;&lt;b&gt;Immune &lt;/b&gt;electricity, construct traits&lt;/h5&gt;&lt;/div&gt;&lt;hr/&gt;&lt;div&gt;&lt;h5&gt;&lt;b&gt;OFFENSE&lt;/b&gt;&lt;/h5&gt;&lt;/div&gt;&lt;hr/&gt;&lt;div&gt;&lt;h5&gt;&lt;b&gt;Spd &lt;/b&gt;30 ft., fly 30 ft. (good)&lt;/h5&gt;&lt;h5&gt;&lt;b&gt;Melee &lt;/b&gt;bite +15 (1d8+4), 2 claws +15 (1d6+4), sting +15 (1d6+4/19-20 plus poison)&lt;/h5&gt;&lt;h5&gt;&lt;b&gt;Space &lt;/b&gt;10 ft.; &lt;b&gt;Reach &lt;/b&gt;10 ft.&lt;/h5&gt;&lt;h5&gt;&lt;b&gt;Special Attacks &lt;/b&gt;static discharge, poison&lt;/h5&gt;&lt;/div&gt;&lt;hr/&gt;&lt;div&gt;&lt;h5&gt;&lt;b&gt;STATISTICS&lt;/b&gt;&lt;/h5&gt;&lt;/div&gt;&lt;hr/&gt;&lt;div&gt;&lt;h5&gt;&lt;b&gt;Str &lt;/b&gt;18, &lt;b&gt;Dex &lt;/b&gt;23, &lt;b&gt;Con &lt;/b&gt;-, &lt;b&gt;Int &lt;/b&gt; 3, &lt;b&gt;Wis &lt;/b&gt;13, &lt;b&gt;Cha &lt;/b&gt;1&lt;/h5&gt;&lt;h5&gt;&lt;b&gt;Base Atk &lt;/b&gt;+10; &lt;b&gt;CMB &lt;/b&gt;+15; &lt;b&gt;CMD &lt;/b&gt;31&lt;/h5&gt;&lt;h5&gt;&lt;b&gt;Feats &lt;/b&gt;Ability Focus (poison), Great Fortitude, Improved Critical (sting), Improved Initiative, Weapon Finesse&lt;/h5&gt;&lt;h5&gt;&lt;b&gt;Skills &lt;/b&gt;Fly +14, Perception +13, Stealth +13; &lt;b&gt;Racial Modifiers &lt;/b&gt;+8 Perception, +8 Stealth&lt;/h5&gt;&lt;h5&gt;&lt;b&gt;Languages &lt;/b&gt;Abyssal (cannot speak)&lt;/h5&gt;&lt;/div&gt;&lt;hr/&gt;&lt;div&gt;&lt;h5&gt;&lt;b&gt;ECOLOGY&lt;/b&gt;&lt;/h5&gt;&lt;/div&gt;&lt;hr/&gt;&lt;div&gt;&lt;h5&gt;&lt;b&gt;Environment &lt;/b&gt; any (Abyss)&lt;/h5&gt;&lt;h5&gt;&lt;b&gt;Organization &lt;/b&gt;solitary, pair, or flight (3-12)&lt;/h5&gt;&lt;h5&gt;&lt;b&gt;Treasure &lt;/b&gt;none&lt;/h5&gt;&lt;/div&gt;&lt;hr/&gt;&lt;div&gt;&lt;h5&gt;&lt;b&gt;SPECIAL ABILITIES&lt;/b&gt;&lt;/h5&gt;&lt;/div&gt;&lt;hr/&gt;&lt;div&gt;&lt;/h5&gt;&lt;h5&gt;&lt;b&gt;Poison (Ex)&lt;/b&gt; Sting-injury; &lt;i&gt;save&lt;/i&gt; Fort DC 17; &lt;i&gt;frequency&lt;/i&gt; 1/round for 6 rounds; &lt;i&gt;effect&lt;/i&gt; 1d4 Dex; &lt;i&gt;cure&lt;/i&gt; 2 consecutive &lt;i&gt;save&lt;/i&gt;s.  &lt;/h5&gt;&lt;h5&gt;&lt;b&gt;Static Discharge (Su)&lt;/b&gt; Once every 1d4 rounds as part of a move action taken to fly at least 10 feet, a warmonger wasp's wings can discharge a bolt of electricity to a range of up to 60 feet. The bolt explodes upon reaching its target, creating a 20-foot-radius burst that deals 6d6 points of electricity damage (Reflex DC 15 half).&lt;/h5&gt;&lt;/div&gt;&lt;br&gt;&lt;div&gt;&lt;h4&gt;&lt;p&gt;&lt;p&gt;Like the more powerful retriever, the warmonger wasp is a construct built from the protoplasmic flesh and chaotic fecundity of the Abyss itself. Appearing as partially organic, partially metallic, warmonger wasps serve the demonic armies as air support in large battles, and the armies of the Worldwound are no exception. Their electricity-based explosions work well on battlefields where demons and mortals clash, as electrical attacks have no effect on demons. It's more accurate to say that warmonger wasps are grown rather than constructed, and while the procedure of crafting these foul constructs is beyond the ken of mortal crafters, spellcasters can conjure them to do their bidding (see below). Warmonger wasps are only intelligent enough to understand simple commands, and only ones universally associated with battlefield conditions.  In the Worldwound, a large number of warmonger wasps have been left to their own devices. These "wild" wasps buzz through the skies, constantly watching for any non-demons to swoop down on and attack. Cultists and other worshipers of Deskari not escorted by demons are quick to speak in Abyssal and show their unholy symbols when confronted by a flight of warmongers. PCs eager to do the same can convince the wasps to leave them alone with a successful DC 20 Bluff check-provided the attempt is made while speaking Abyssal.  A warmonger wasp is about 10 feet long, with a 20-foot wingspan. They weigh 1,200 pounds.  &lt;br&gt;&lt;b&gt;Conjuring a Warmonger Wasp&lt;/b&gt;&lt;br&gt;  Although a warmonger wasp is not an outsider, it may nonetheless be conjured by either &lt;i&gt;planar ally&lt;/i&gt; or &lt;i&gt;planar binding&lt;/i&gt;. The spellcaster must take care to do so, however, using special rare incenses, the secretions of rare and violent insects, and complex diagrams inked on the floor and walls with expensive phosphorescent inks, lest the wasp attack the spellcaster upon the spell's completion. These components cost 15,000 gp and replace the usual costs associated with casting either spell (including &lt;i&gt;planar binding&lt;/i&gt;'s Charisma check requirement).&lt;/p&gt;&lt;/h4&gt;&lt;/div&gt;</t>
  </si>
  <si>
    <t>Warped One</t>
  </si>
  <si>
    <t>warp field (30 ft.)</t>
  </si>
  <si>
    <t>(+4 Dex, +7 natural)</t>
  </si>
  <si>
    <t>Fort +12, Ref +9, Will +9</t>
  </si>
  <si>
    <t>amorphous, insane</t>
  </si>
  <si>
    <t>mind-affecting effects, petrification, polymorph effects</t>
  </si>
  <si>
    <t>4 claws +16 (1d4+6/19-20)</t>
  </si>
  <si>
    <t>fleshwarping</t>
  </si>
  <si>
    <t>Spell-Like Abilities (CL 8th; concentration +10)  Constant-blur  At Will-dimension door (self plus 50 lbs. of objects only)  1/day-unstable summoning</t>
  </si>
  <si>
    <t>Str 22, Dex 19, Con 20, Int 12, Wis 5, Cha 15</t>
  </si>
  <si>
    <t>Combat Reflexes, Improved Critical (claws), Improved Initiative, Lightning Reflexes, Skill Focus (Stealth)</t>
  </si>
  <si>
    <t>Acrobatics +17, Climb +19, Knowledge (planes) +14, Perception +10, Stealth +23, Swim +19, Use Magic Device +15</t>
  </si>
  <si>
    <t>solitary, pair, or mob (3-14)</t>
  </si>
  <si>
    <t>This insane, twisted, humanoid-shaped tangle of limbs and gnashing teeth thrashes and howls, all too eager to wreak havoc.</t>
  </si>
  <si>
    <t>Fleshwarping (Su) A warped one's body constantly shifts and changes as raw Abyssal energies course through it, reshaping and rebuilding it in minor but hideous ways. Once a warped one enters combat, these growing energies begin to alter its statistics in small ways. At the start of a warped one's turn, roll on the following table to see what additional effect its fleshwarping has on it for that round-all of the following mutations have a duration of 1 round unless otherwise noted.  d8 Result  1 Infusion of Chaos: The warped one's body ripples and shifts rapidly as it grows and absorbs fingers, tendrils, sightless eyes, toothless mouths, tumors, and other mostly useless organs out of its body. The warped one gains DR 10/lawful.  2 Enhanced Musculature: The warped one grows much more muscular. It gains a +2 enhancement bonus on melee attack rolls, melee weapon damage, CMB checks, Strength-based checks, and to its CMD.  3 Lean and Swift: The warped one grows lean and agile, with longer legs and additional joints in its limbs. It gains a +2 dodge bonus to its AC, a +2 enhancement bonus on Reflex saves, and its speed increases by 10 feet.  4 Prismatic Scales: Multicolored scales grow from the warped one's flesh. It gains resistance to acid 10, cold 10, and fire 10.  5 Razor-Sharp Talons: The warped one's claws grow additional, sharper talons. Its claw attacks gain bleed 1d6.  6 Multiple Eyes: The warped one grows additional eyes and other sensory organs. It gains a +8 bonus on Perception checks and gains all-around vision.  7 Accelerated Metabolism: The warped one sheds its claws and teeth and immediately grows new ones, its wounds heal, and its colors grow brighter. It gains a +2 enhancement bonus on Fortitude saves and immediately heals 3d8+10 points of damage (if it's currently unwounded, it gains these hit points as temporary hit points that last for 1 hour or until depleted).  8 Armor Plating: The warped one grows a thick hide and dark scaly plates granting it DR 5/, and its natural armor bonus increases by +4.  Insanity (Ex) A warped one's mind is completely unhinged, a raw chaos of madness. It uses its Charisma modifier on Will saves instead of its Wisdom modifier, and it is immune to mind-affecting effects. Any attempt to contact a warped one telepathically (including using spells like detect thoughts) produces a backlash effect, dealing 1d4 points of Charisma damage to the one attempting the contact. A DC 17 Will save negates this effect. The save DC is Charisma-based.  Unstable Summoning (Sp) A warped one can rend the boundaries between worlds to summon creatures to aid it in combat, but it has little control over what sorts of monsters or demons respond to its summonings. When a warped one uses its unstable summoning, there's a 50% chance that a creature (or a group of creatures) arrives to aid the warped one. Creatures summoned in this way are immune to that particular warped one's warp field. To determine the nature of the summoned aid, roll on the table below. This is a 5th-level spell effect.  d8 Result  1 1d4+1 mephits (determine type randomly)  2 1d4+1 Medium elementals (determine type randomly)  3 1d3 salamanders  4 1d3 Large elementals (determine type randomly)  5 1d3 babaus  6 1 shadow demon  7 1 succubus  8 1 warped one  Warp Field (Su) A warped one exudes a field of mental and physical entropic energy to a radius of 30 feet that twists and warps the minds and bodies of all other living creatures. Creatures who begin their turn inside of a warp field must succeed at a DC 17 Will save. Failure indicates that the creature is confused for 1 round and suffers one mutation from the table below. These mutations emerge swiftly and painfully, causing the victim to become sickened for 1 round and to gain one random mutation from the following table for 1 round. Once a creature succeeds at its saving throw against a warp field, it is immune to further effects from that specific warped one's warp field for 24 hours. This is a polymorph effect. The save DCs are Charisma-based.  d8 Result  1 Club Foot: One of your feet becomes badly deformed. Rreduce your speed by 10 feet.  2 Cataracts: Your eyes film over with cataracts. You are blinded.  3 Demonic Horns: You grow several bony horns from your skull. You must succeed at a DC 17 Reflex save or any headband or hat you wear becomes broken.  4 Boneless Mass: You fall prone and your movement rate is reduced to 0 feet. You must succeed at a DC 17 Fortitude save to avoid being stunned for 1 round.  5 Twisted Hands: Your hands twist and deform. You drop all held objects and worn rings and cannot use your hands to make attacks or cast spells for 1 round.  6 Twisted Visage: Your face deforms into a hideous mockery. You cannot speak or cast spells with verbal components.  7 Malnourished: You become skeletally thin. All worn items (save boots, head, and headband items) drop from your body, and you must succeed at a DC 17 Fortitude save to avoid being entangled in your gear. When you return to your normal shape 1 round later, dropped items remain on the ground in your square.  8 Obesity: You become monstrously obese. Your land speed is reduced to 5 feet. In addition, if you fail a DC 17 Reflex save, any items you have equipped in the armor, belt, body, chest, neck, shoulders, or wrist slots become broken.</t>
  </si>
  <si>
    <t>Demons form from the interaction of sinful human souls upon the fecundity of the Abyss itself, but this is not the only way the demonic plane creates life. In certain parts of this blasphemous realm, non-sinful souls or even living humanoids can be overwhelmed and transformed into demon-like creatures. So powerful are the energies corrupting and warping these humanoids that chaotic force continues to leak from their creations and continuously affect the creatures' flesh-forever twisting and mutating them in endless agony. These poor victims have been transformed into warped ones.  No two warped ones look exactly alike, although they all share certain common features. They always appear as two to four demonic humanoids awkwardly fused together into a single human-sized monstrosity. While they can have several limbs, they always have four that sport particularly sharp talons. Once a warped one enters combat, the excitement of imminent bloodshed (both that of its victims and of itself ) causes the entropic energies within it to change and mutate. A fight against a warped one is a harrowing experience, for not only do the warped one's physical traits change continuously, these mutations affect and cripple those nearby in devastating ways.  As using a warped one in combat adds lots of additional dice rolls to encounters, you may want to "synchronize" their fleshwarping and warp-field abilities when using multiple warped ones in battles, so each round they all exhibit the same trait and their warp fields all have the same effect.  A warped one is 7 feet tall and weighs 350 pounds.</t>
  </si>
  <si>
    <t>&lt;link rel="stylesheet"href="PF.css"&gt;&lt;div&gt;&lt;h2&gt;Warped One&lt;/h2&gt;&lt;h3&gt;&lt;i&gt;This insane, twisted, humanoid-shaped tangle of limbs and gnashing teeth thrashes and howls, all too eager to wreak havoc.&lt;/i&gt;&lt;/h3&gt;&lt;br&gt;&lt;/div&gt;&lt;div class="heading"&gt;&lt;p class="alignleft"&gt;Warped One&lt;/p&gt;&lt;p class="alignright"&gt;CR 8&lt;/p&gt;&lt;div style="clear: both;"&gt;&lt;/div&gt;&lt;/div&gt;&lt;div&gt;&lt;h5&gt;&lt;b&gt;XP &lt;/b&gt;4,800&lt;/h5&gt;&lt;h5&gt;CE Medium outsider (chaotic, evil, extraplanar)&lt;/h5&gt;&lt;h5&gt;&lt;b&gt;Init &lt;/b&gt;+8; &lt;b&gt;Senses &lt;/b&gt;darkvision 60 ft.; Perception +10&lt;/h5&gt;&lt;h5&gt;&lt;b&gt;Aura &lt;/b&gt;warp field (30 ft.)&lt;/h5&gt;&lt;/div&gt;&lt;hr/&gt;&lt;div&gt;&lt;h5&gt;&lt;b&gt;DEFENSE&lt;/b&gt;&lt;/h5&gt;&lt;/div&gt;&lt;hr/&gt;&lt;div&gt;&lt;h5&gt;&lt;b&gt;AC &lt;/b&gt;21, touch 14, flat-footed 17 (+4 Dex, +7 natural)&lt;/h5&gt;&lt;h5&gt;&lt;b&gt;hp &lt;/b&gt;105 (10d10+50)&lt;/h5&gt;&lt;h5&gt;&lt;b&gt;Fort &lt;/b&gt;+12, &lt;b&gt;Ref &lt;/b&gt;+9, &lt;b&gt;Will &lt;/b&gt;+9&lt;/h5&gt;&lt;h5&gt;&lt;b&gt;Defensive Abilities &lt;/b&gt;amorphous, insane; &lt;b&gt;Immune &lt;/b&gt;mind-affecting effects, petrification, polymorph effects; &lt;b&gt;Resist &lt;/b&gt;electricity 10; &lt;b&gt;SR &lt;/b&gt;19&lt;/h5&gt;&lt;/div&gt;&lt;hr/&gt;&lt;div&gt;&lt;h5&gt;&lt;b&gt;OFFENSE&lt;/b&gt;&lt;/h5&gt;&lt;/div&gt;&lt;hr/&gt;&lt;div&gt;&lt;h5&gt;&lt;b&gt;Spd &lt;/b&gt;30 ft.&lt;/h5&gt;&lt;h5&gt;&lt;b&gt;Melee &lt;/b&gt;4 claws +16 (1d4+6/19-20)&lt;/h5&gt;&lt;h5&gt;&lt;b&gt;Space &lt;/b&gt;5 ft.; &lt;b&gt;Reach &lt;/b&gt;5 ft.&lt;/h5&gt;&lt;h5&gt;&lt;b&gt;Special Attacks &lt;/b&gt;fleshwarping&lt;/h5&gt;&lt;h5&gt;&lt;b&gt;Spell-Like Abilities&lt;/b&gt; (CL 8th; concentration +10)  &lt;/br&gt;Constant&amp;mdash;&lt;i&gt;blur&lt;/i&gt; &lt;/br&gt;At Will&amp;mdash;&lt;i&gt;dimension door&lt;/i&gt; (self plus 50 lbs. of objects only) &lt;/br&gt;1/day&amp;mdash;&lt;i&gt;unstable summoning&lt;/i&gt;&lt;/h5&gt;&lt;/h5&gt;&lt;/div&gt;&lt;hr/&gt;&lt;div&gt;&lt;h5&gt;&lt;b&gt;STATISTICS&lt;/b&gt;&lt;/h5&gt;&lt;/div&gt;&lt;hr/&gt;&lt;div&gt;&lt;h5&gt;&lt;b&gt;Str &lt;/b&gt;22, &lt;b&gt;Dex &lt;/b&gt;19, &lt;b&gt;Con &lt;/b&gt;20, &lt;b&gt;Int &lt;/b&gt; 12, &lt;b&gt;Wis &lt;/b&gt;5, &lt;b&gt;Cha &lt;/b&gt;15&lt;/h5&gt;&lt;h5&gt;&lt;b&gt;Base Atk &lt;/b&gt;+10; &lt;b&gt;CMB &lt;/b&gt;+16; &lt;b&gt;CMD &lt;/b&gt;30 (34 vs. trip)&lt;/h5&gt;&lt;h5&gt;&lt;b&gt;Feats &lt;/b&gt;Combat Reflexes, Improved Critical (claws), Improved Initiative, Lightning Reflexes, Skill Focus (Stealth)&lt;/h5&gt;&lt;h5&gt;&lt;b&gt;Skills &lt;/b&gt;Acrobatics +17, Climb +19, Knowledge (planes) +14, Perception +10, Stealth +23, Swim +19, Use Magic Device +15&lt;/h5&gt;&lt;h5&gt;&lt;b&gt;Languages &lt;/b&gt;Abyssal&lt;/h5&gt;&lt;/div&gt;&lt;hr/&gt;&lt;div&gt;&lt;h5&gt;&lt;b&gt;ECOLOGY&lt;/b&gt;&lt;/h5&gt;&lt;/div&gt;&lt;hr/&gt;&lt;div&gt;&lt;h5&gt;&lt;b&gt;Environment &lt;/b&gt; any (Abyss)&lt;/h5&gt;&lt;h5&gt;&lt;b&gt;Organization &lt;/b&gt;solitary, pair, or mob (3-14)&lt;/h5&gt;&lt;h5&gt;&lt;b&gt;Treasure &lt;/b&gt;standard&lt;/h5&gt;&lt;/div&gt;&lt;hr/&gt;&lt;div&gt;&lt;h5&gt;&lt;b&gt;SPECIAL ABILITIES&lt;/b&gt;&lt;/h5&gt;&lt;/div&gt;&lt;hr/&gt;&lt;div&gt;&lt;/h5&gt;&lt;h5&gt;&lt;b&gt;Fleshwarping (Su)&lt;/b&gt; A warped one's body constantly shifts and changes as raw Abyssal energies course through it, reshaping and rebuilding it in minor but hideous ways. Once a warped one enters combat, these growing energies begin to alter its statistics in small ways. At the start of a warped one's turn, roll on the following table to see what additional effect its fleshwarping has on it for that round-all of the following mutations have a duration of 1 round unless otherwise noted.    &lt;table border ='1'&gt;&lt;tr&gt;&lt;th&gt;d8&lt;/th&gt;&lt;th&gt;Result&lt;/th&gt;&lt;/tr&gt;&lt;tr&gt;&lt;td&gt;1&lt;/td&gt;&lt;td&gt;Infusion of Chaos: The warped one's body ripples and shifts rapidly as it grows and absorbs fingers, tendrils, sightless eyes, toothless mouths, tumors, and other mostly useless organs out of its body. The warped one gains DR 10/lawful.&lt;/td&gt;&lt;/tr&gt;&lt;tr&gt;&lt;td&gt;2&lt;/td&gt;&lt;td&gt;Enhanced Musculature: The warped one grows much more muscular. It gains a +2 enhancement bonus on melee attack rolls, melee weapon damage, CMB checks, Strength-based checks, and to its CMD.&lt;/td&gt;&lt;/tr&gt;&lt;tr&gt;&lt;td&gt;3&lt;/td&gt;&lt;td&gt;Lean and Swift: The warped one grows lean and agile, with longer legs and additional joints in its limbs. It gains a +2 dodge bonus to its AC, a +2 enhancement bonus on Reflex saves, and its speed increases by 10 feet.&lt;/td&gt;&lt;/tr&gt;&lt;tr&gt;&lt;td&gt;4&lt;/td&gt;&lt;td&gt;Prismatic Scales: Multicolored scales grow from the warped one's flesh. It gains resistance to acid 10, cold 10, and fire 10.&lt;/td&gt;&lt;/tr&gt;&lt;tr&gt;&lt;td&gt;5&lt;/td&gt;&lt;td&gt;Razor-Sharp Talons: The warped one's claws grow additional, sharper talons. Its claw attacks gain bleed 1d6.&lt;/td&gt;&lt;/tr&gt;&lt;tr&gt;&lt;td&gt;6&lt;/td&gt;&lt;td&gt;Multiple Eyes: The warped one grows additional eyes and other sensory organs. It gains a +8 bonus on Perception checks and gains all-around vision.&lt;/td&gt;&lt;/tr&gt;&lt;tr&gt;&lt;td&gt;7&lt;/td&gt;&lt;td&gt;Accelerated Metabolism: The warped one sheds its claws and teeth and immediately grows new ones, its wounds heal, and its colors grow brighter. It gains a +2 enhancement bonus on Fortitude saves and immediately heals 3d8+10 points of damage (if it's currently unwounded, it gains these hit points as temporary hit points that last for 1 hour or until depleted).&lt;/td&gt;&lt;/tr&gt;&lt;tr&gt;&lt;td&gt;8&lt;/td&gt;&lt;td&gt;Armor Plating: The warped one grows a thick hide and dark scaly plates granting it DR 5/, and its natural armor bonus increases by +4.&lt;/td&gt;&lt;/tr&gt;&lt;/table&gt;     &lt;/h5&gt;&lt;h5&gt;&lt;b&gt;Insanity (Ex)&lt;/b&gt; A warped one's mind is completely unhinged, a raw chaos of madness. It uses its Charisma modifier on Will saves instead of its Wisdom modifier, and it is immune to mind-affecting effects. Any attempt to contact a warped one telepathically (including using spells like &lt;i&gt;detect&lt;/i&gt; thoughts) produces a backlash effect, dealing 1d4 points of Charisma damage to the one attempting the contact. A DC 17 Will save negates this effect. The save DC is Charisma-based.  &lt;/h5&gt;&lt;h5&gt;&lt;b&gt;Unstable Summoning (Sp)&lt;/b&gt; A warped one can rend the boundaries between worlds to summon creatures to aid it in combat, but it has little control over what sorts of monsters or demons respond to its summonings. When a warped one uses its &lt;i&gt;unstable summoning&lt;/i&gt;, there's a 50% chance that a creature (or a group of creatures) arrives to aid the warped one. Creatures summoned in this way are immune to that particular warped one's warp field. To determine the nature of the summoned aid, roll on the table below. This is a 5th-level spell effect.    &lt;table border ='1'&gt;&lt;tr&gt;&lt;th&gt;d8&lt;/th&gt;&lt;th&gt;Result&lt;/th&gt;&lt;/tr&gt;&lt;tr&gt;&lt;td&gt;1&lt;/td&gt;&lt;td&gt;1d4+1 mephits (determine type randomly)&lt;/td&gt;&lt;/tr&gt;&lt;tr&gt;&lt;td&gt;2&lt;/td&gt;&lt;td&gt;1d4+1 Medium elementals (determine type randomly)&lt;/td&gt;&lt;/tr&gt;&lt;tr&gt;&lt;td&gt;3&lt;/td&gt;&lt;td&gt;1d3 salamanders&lt;/td&gt;&lt;/tr&gt;&lt;tr&gt;&lt;td&gt;4&lt;/td&gt;&lt;td&gt;1d3 Large elementals (determine type randomly)&lt;/td&gt;&lt;/tr&gt;&lt;tr&gt;&lt;td&gt;5&lt;/td&gt;&lt;td&gt;1d3 babaus&lt;/td&gt;&lt;/tr&gt;&lt;tr&gt;&lt;td&gt;6&lt;/td&gt;&lt;td&gt;1 shadow demon&lt;/td&gt;&lt;/tr&gt;&lt;tr&gt;&lt;td&gt;7&lt;/td&gt;&lt;td&gt;1 succubus&lt;/td&gt;&lt;/tr&gt;&lt;tr&gt;&lt;td&gt;8&lt;/td&gt;&lt;td&gt;1 warped one&lt;/td&gt;&lt;/tr&gt;&lt;/table&gt;     &lt;/h5&gt;&lt;h5&gt;&lt;b&gt;Warp Field (Su)&lt;/b&gt; A warped one exudes a field of mental and physical entropic energy to a radius of 30 feet that twists and warps the minds and bodies of all other living creatures. Creatures who begin their turn inside of a warp field must succeed at a DC 17 Will save. Failure indicates that the creature is confused for 1 round and suffers one mutation from the table below. These mutations emerge swiftly and painfully, causing the victim to become sickened for 1 round and to gain one random mutation from the following table for 1 round. Once a creature succeeds at its saving throw against a warp field, it is immune to further effects from that specific warped one's warp field for 24 hours. This is a polymorph effect. The save DCs are Charisma-based.   &lt;table border ='1'&gt;&lt;tr&gt;&lt;th&gt;d8&lt;/th&gt;&lt;th&gt;Result&lt;/th&gt;&lt;/tr&gt;&lt;tr&gt;&lt;td&gt;1&lt;/td&gt;&lt;td&gt;Club Foot: One of your feet becomes badly deformed. Reduce your speed by 10 feet.&lt;/td&gt;&lt;/tr&gt;&lt;tr&gt;&lt;td&gt;2&lt;/td&gt;&lt;td&gt;Cataracts: Your eyes film over with cataracts. You are blinded.&lt;/td&gt;&lt;/tr&gt;&lt;tr&gt;&lt;td&gt;3&lt;/td&gt;&lt;td&gt;Demonic Horns: You grow several bony horns from your skull. You must succeed at a DC 17 Reflex save or any headband or hat you wear becomes broken.&lt;/td&gt;&lt;/tr&gt;&lt;tr&gt;&lt;td&gt;4&lt;/td&gt;&lt;td&gt;Boneless Mass: You fall prone and your movement rate is reduced to 0 feet. You must succeed at a DC 17 Fortitude save to avoid being stunned for 1 round.&lt;/td&gt;&lt;/tr&gt;&lt;tr&gt;&lt;td&gt;5&lt;/td&gt;&lt;td&gt;Twisted Hands: Your hands twist and deform. You drop all held objects and worn rings and cannot use your hands to make attacks or cast spells for 1 round.&lt;/td&gt;&lt;/tr&gt;&lt;tr&gt;&lt;td&gt;6&lt;/td&gt;&lt;td&gt;Twisted Visage: Your face deforms into a hideous mockery. You cannot speak or cast spells with verbal components.&lt;/td&gt;&lt;/tr&gt;&lt;tr&gt;&lt;td&gt;7&lt;/td&gt;&lt;td&gt;Malnourished: You become skeletally thin. All worn items (save boots, head, and headband items) drop from your body, and you must succeed at a DC 17 Fortitude save to avoid being entangled in your gear. When you return to your normal shape 1 round later, dropped items remain on the ground in your square.&lt;/td&gt;&lt;/tr&gt;&lt;tr&gt;&lt;td&gt;8&lt;/td&gt;&lt;td&gt;Obesity: You become monstrously obese. Your land speed is reduced to 5 feet. In addition, if you fail a DC 17 Reflex save, any items you have equipped in the armor, belt, body, chest, neck, shoulders, or wrist slots become broken.&lt;/td&gt;&lt;/tr&gt;&lt;/table&gt;   &lt;/h5&gt;&lt;/div&gt;&lt;br&gt;&lt;div&gt;&lt;h4&gt;&lt;p&gt;&lt;p&gt;Demons form from the interaction of sinful human souls upon the fecundity of the Abyss itself, but this is not the only way the demonic plane creates life. In certain parts of this blasphemous realm, non-sinful souls or even living humanoids can be overwhelmed and transformed into demon-like creatures. So powerful are the energies corrupting and warping these humanoids that chaotic force continues to leak from their creations and continuously affect the creatures' flesh-forever twisting and mutating them in endless agony. These poor victims have been transformed into warped ones.  No two warped ones look exactly alike, although they all share certain common features. They always appear as two to four demonic humanoids awkwardly fused together into a single human-sized monstrosity. While they can have several limbs, they always have four that sport particularly sharp talons. Once a warped one enters combat, the excitement of imminent bloodshed (both that of its victims and of itself ) causes the entropic energies within it to change and mutate. A fight against a warped one is a harrowing experience, for not only do the warped one's physical traits change continuously, these mutations affect and cripple those nearby in devastating ways.  As using a warped one in combat adds lots of additional dice rolls to encounters, you may want to "synchronize" their fleshwarping and warp-field abilities when using multiple warped ones in battles, so each round they all exhibit the same trait and their warp fields all have the same effect.  A warped one is 7 feet tall and weighs 350 pounds.&lt;/p&gt;&lt;/h4&gt;&lt;/div&gt;</t>
  </si>
  <si>
    <t>Grioth</t>
  </si>
  <si>
    <t>blindsight 20 ft., see in darkness; Perception +6 (+10 in darkness)</t>
  </si>
  <si>
    <t>mwk voidglass kukri +3 (1d4+1/18-20 plus 1d4 nonlethal), bite -3 (1d6 plus poison)</t>
  </si>
  <si>
    <t>mindshock</t>
  </si>
  <si>
    <t>Spell-Like Abilities (CL 1st; concentration +1)   At Will-detect magic, mage hand, open/close   1/day-daze (DC 10), id insinuation (DC 12)</t>
  </si>
  <si>
    <t>Str 10, Dex 18, Con 12, Int 13, Wis 13, Cha 11</t>
  </si>
  <si>
    <t>Fly +9, Knowledge (geography) +3, Perception +6 (+10 in darkness), Sense Motive +3, Stealth +9</t>
  </si>
  <si>
    <t>+4 Perception in darkness</t>
  </si>
  <si>
    <t>Aklo, Grioth; telepathy 30 ft.</t>
  </si>
  <si>
    <t>solitary, pair, gathering (3-6 plus 1 3rd-level cleric), or cult (7-20 plus 2-6 3rd-level clerics, 2-4 3rd-level barbarians, and 1 7th-level cleric)</t>
  </si>
  <si>
    <t>NPC gear (masterwork voidglass kukri, other treasure)</t>
  </si>
  <si>
    <t>This lanky, batlike humanoid has a long tail and four narrow eyes. The silent creature moves with an unnerving grace.</t>
  </si>
  <si>
    <t>The Dragon's Demand</t>
  </si>
  <si>
    <t>Id Insinuation (Sp) As a standard action once per day, a grioth can disrupt a creature's mind. The target must be within 30 feet, and can resist this effect with a successful DC 12 Will save-otherwise, the target becomes confused for as long as the grioth concentrates plus 1 additional round after it ceases concentrating, to a maximum number of rounds equal to 3 plus the Grioth's total HD (5 rounds for most grioths). This is a mind-affecting effect, and is equivalent to a 2nd-level spell. The save DC is Charisma-based.  Mindshock (Su) When a grioth damages a creature with a voidglass weapon, a surge of the grioth's violent psychic energy pulses through the weapon, causing an additional 1d4 points of nonlethal damage. On a critical hit, the creature struck must also succeed at a DC 12 Will save or be confused for 1d2 rounds. This is a mind-affecting effect. The save DC is Charisma-based and includes a +2 racial bonus.  Poison (Ex) Bite-injury; save Fort DC 12; frequency 1/round for 6 rounds; effect shaken for 1 round; cure 1 save.</t>
  </si>
  <si>
    <t>Grioths inhabit rogue planets that have been cast away from the stars. They often travel via portals to other worlds via that are undergoing eclipses to pillage resources that are rare on their frozen homeworlds. Many members of this evil race are known for their devotion to the Outer God Nyarlathotep (whom they worship in his guise as the Haunter of the Dark), and it isn't uncommon for colonies of grioths to be led by his clerics. Grioths' voices are raspy and dry. They favor weaponry crafted from a strange material known as voidglass (see page 35).  The grioth race is prone to mutations, their forms twisted by the eldritch forces within the Dark Tapestry into lumbering giants or deformed horrors. Some grioths grow unusually large and ferocious, and the elders of the race possesses unusual and deadly psychic powers- abilities that aid them in ruling their dark spire cities and in their constant war against their hated foes, the entities of the Dominion of the Black.</t>
  </si>
  <si>
    <t>&lt;link rel="stylesheet"href="PF.css"&gt;&lt;div&gt;&lt;h2&gt;Grioth&lt;/h2&gt;&lt;h3&gt;&lt;i&gt;This lanky, batlike humanoid has a long tail and four narrow eyes. The silent creature moves with an unnerving grace.&lt;/i&gt;&lt;/h3&gt;&lt;br&gt;&lt;/div&gt;&lt;div class="heading"&gt;&lt;p class="alignleft"&gt;Grioth&lt;/p&gt;&lt;p class="alignright"&gt;CR 1&lt;/p&gt;&lt;div style="clear: both;"&gt;&lt;/div&gt;&lt;/div&gt;&lt;div&gt;&lt;h5&gt;&lt;b&gt;XP &lt;/b&gt;400&lt;/h5&gt;&lt;h5&gt;CE Medium monstrous humanoid &lt;/h5&gt;&lt;h5&gt;&lt;b&gt;Init &lt;/b&gt;+4; &lt;b&gt;Senses &lt;/b&gt;blindsight 20 ft., see in darkness; Perception +6 (+10 in darkness)&lt;/h5&gt;&lt;/div&gt;&lt;hr/&gt;&lt;div&gt;&lt;h5&gt;&lt;b&gt;DEFENSE&lt;/b&gt;&lt;/h5&gt;&lt;/div&gt;&lt;hr/&gt;&lt;div&gt;&lt;h5&gt;&lt;b&gt;AC &lt;/b&gt;14, touch 14, flat-footed 10 (+4 Dex)&lt;/h5&gt;&lt;h5&gt;&lt;b&gt;hp &lt;/b&gt;13 (2d10+2)&lt;/h5&gt;&lt;h5&gt;&lt;b&gt;Fort &lt;/b&gt;+1, &lt;b&gt;Ref &lt;/b&gt;+7, &lt;b&gt;Will &lt;/b&gt;+6&lt;/h5&gt;&lt;h5&gt;&lt;b&gt;Immune &lt;/b&gt;cold&lt;/h5&gt;&lt;h5&gt;&lt;b&gt;Weaknesses &lt;/b&gt;light sensitivity&lt;/h5&gt;&lt;/div&gt;&lt;hr/&gt;&lt;div&gt;&lt;h5&gt;&lt;b&gt;OFFENSE&lt;/b&gt;&lt;/h5&gt;&lt;/div&gt;&lt;hr/&gt;&lt;div&gt;&lt;h5&gt;&lt;b&gt;Spd &lt;/b&gt;30 ft., fly 40 ft. (average)&lt;/h5&gt;&lt;h5&gt;&lt;b&gt;Melee &lt;/b&gt;mwk voidglass kukri +3 (1d4+1/18-20 plus 1d4 nonlethal), bite -3 (1d6 plus poison)&lt;/h5&gt;&lt;h5&gt;&lt;b&gt;Space &lt;/b&gt;5 ft.; &lt;b&gt;Reach &lt;/b&gt;5 ft.&lt;/h5&gt;&lt;h5&gt;&lt;b&gt;Special Attacks &lt;/b&gt;mindshock&lt;/h5&gt;&lt;h5&gt;&lt;b&gt;Spell-Like Abilities&lt;/b&gt; (CL 1st; concentration +1) &lt;/br&gt;At Will&amp;mdash;&lt;i&gt;detect magic&lt;/i&gt;, &lt;i&gt;mage hand&lt;/i&gt;, &lt;i&gt;open/close&lt;/i&gt; &lt;/br&gt;1/day&amp;mdash;&lt;i&gt;daze&lt;/i&gt; (DC 10), id insinuation (DC 12)&lt;/h5&gt;&lt;/h5&gt;&lt;/div&gt;&lt;hr/&gt;&lt;div&gt;&lt;h5&gt;&lt;b&gt;STATISTICS&lt;/b&gt;&lt;/h5&gt;&lt;/div&gt;&lt;hr/&gt;&lt;div&gt;&lt;h5&gt;&lt;b&gt;Str &lt;/b&gt;10, &lt;b&gt;Dex &lt;/b&gt;18, &lt;b&gt;Con &lt;/b&gt;12, &lt;b&gt;Int &lt;/b&gt; 13, &lt;b&gt;Wis &lt;/b&gt;13, &lt;b&gt;Cha &lt;/b&gt;11&lt;/h5&gt;&lt;h5&gt;&lt;b&gt;Base Atk &lt;/b&gt;+2; &lt;b&gt;CMB &lt;/b&gt;+2; &lt;b&gt;CMD &lt;/b&gt;16&lt;/h5&gt;&lt;h5&gt;&lt;b&gt;Feats &lt;/b&gt;Iron Will&lt;/h5&gt;&lt;h5&gt;&lt;b&gt;Skills &lt;/b&gt;Fly +9, Knowledge (geography) +3, Perception +6 (+10 in darkness), Sense Motive +3, Stealth +9; &lt;b&gt;Racial Modifiers &lt;/b&gt;+4 Perception in darkness&lt;/h5&gt;&lt;h5&gt;&lt;b&gt;Languages &lt;/b&gt;Aklo, Grioth; telepathy 30 ft.&lt;/h5&gt;&lt;h5&gt;&lt;b&gt;SQ &lt;/b&gt;no breath&lt;/h5&gt;&lt;/div&gt;&lt;hr/&gt;&lt;div&gt;&lt;h5&gt;&lt;b&gt;ECOLOGY&lt;/b&gt;&lt;/h5&gt;&lt;/div&gt;&lt;hr/&gt;&lt;div&gt;&lt;h5&gt;&lt;b&gt;Environment &lt;/b&gt; any&lt;/h5&gt;&lt;h5&gt;&lt;b&gt;Organization &lt;/b&gt;solitary, pair, gathering (3-6 plus 1 3rd-level cleric), or cult (7-20 plus 2-6 3rd-level clerics, 2-4 3rd-level barbarians, and 1 7th-level cleric)&lt;/h5&gt;&lt;h5&gt;&lt;b&gt;Treasure &lt;/b&gt;NPC gear (masterwork voidglass kukri, other treasure)&lt;/h5&gt;&lt;/div&gt;&lt;hr/&gt;&lt;div&gt;&lt;h5&gt;&lt;b&gt;SPECIAL ABILITIES&lt;/b&gt;&lt;/h5&gt;&lt;/div&gt;&lt;hr/&gt;&lt;div&gt;&lt;/h5&gt;&lt;h5&gt;&lt;b&gt;Id Insinuation (Sp)&lt;/b&gt; As a standard action once per day, a grioth can disrupt a creature's mind. The target must be within 30 feet, and can resist this effect with a successful DC 12 Will save-otherwise, the target becomes confused for as long as the grioth concentrates plus 1 additional round after it ceases concentrating, to a maximum number of rounds equal to 3 plus the Grioth's total HD (5 rounds for most grioths). This is a mind-affecting effect, and is equivalent to a 2nd-level spell. The save DC is Charisma-based.  &lt;/h5&gt;&lt;h5&gt;&lt;b&gt;Mindshock (Su)&lt;/b&gt; When a grioth damages a creature with a voidglass weapon, a surge of the grioth's violent psychic energy pulses through the weapon, causing an additional 1d4 points of nonlethal damage. On a critical hit, the creature struck must also succeed at a DC 12 Will save or be confused for 1d2 rounds. This is a mind-affecting effect. The save DC is Charisma-based and includes a +2 racial bonus.  &lt;/h5&gt;&lt;h5&gt;&lt;b&gt;Poison (Ex)&lt;/b&gt; Bite-injury; &lt;i&gt;save&lt;/i&gt; Fort DC 12; &lt;i&gt;frequency&lt;/i&gt; 1/round for 6 rounds; &lt;i&gt;effect&lt;/i&gt; shaken for 1 round; &lt;i&gt;cure&lt;/i&gt; 1 &lt;i&gt;save&lt;/i&gt;.&lt;/h5&gt;&lt;/div&gt;&lt;br&gt;&lt;div&gt;&lt;h4&gt;&lt;p&gt;&lt;p&gt;Grioths inhabit rogue planets that have been cast away from the stars. They often travel via portals to other worlds via that are undergoing eclipses to pillage resources that are rare on their frozen homeworlds. Many members of this evil race are known for their devotion to the Outer God Nyarlathotep (whom they worship in his guise as the Haunter of the Dark), and it isn't uncommon for colonies of grioths to be led by his clerics. Grioths' voices are raspy and dry. They favor weaponry crafted from a strange material known as voidglass (see page 35).  The grioth race is prone to mutations, their forms twisted by the eldritch forces within the Dark Tapestry into lumbering giants or deformed horrors. Some grioths grow unusually large and ferocious, and the elders of the race possesses unusual and deadly psychic powers- abilities that aid them in ruling their dark spire cities and in their constant war against their hated foes, the entities of the Dominion of the Black.&lt;/p&gt;&lt;/h4&gt;&lt;/div&gt;</t>
  </si>
  <si>
    <t>Yangethe</t>
  </si>
  <si>
    <t>Fort +9, Ref +9, Will +12</t>
  </si>
  <si>
    <t>cold, fear, mind-affecting effects</t>
  </si>
  <si>
    <t>2 claws +14 (1d6+7), 4 tentacles +13 (1d6+3 plus grab)</t>
  </si>
  <si>
    <t>feeding tentacles</t>
  </si>
  <si>
    <t>Spell-Like Abilities (CL 10th; concentration +13)  Constant-air walk   At Will-darkness, telekinesis (DC 18), tree shape   3/day-fear (DC 17), quickened true strike   1/day-demand (DC 21), psychic blast (DC 18)   1/year-interplanetary teleport (self plus 50 lbs. of objects only)</t>
  </si>
  <si>
    <t>Str 24, Dex 18, Con 22, Int 17, Wis 21, Cha 17</t>
  </si>
  <si>
    <t>Combat Casting, Combat Expertise, Lightning Reflexes, Multiattack, Quicken Spell-Like Ability (true strike), Weapon Focus (tentacles)</t>
  </si>
  <si>
    <t>Knowledge (arcana) +14, Knowledge (geography) +14, Knowledge (engineering) +17, Perception +19, Sense Motive +16, Spellcraft +17, Use Magic Device +14</t>
  </si>
  <si>
    <t xml:space="preserve"> outer space or cold forest</t>
  </si>
  <si>
    <t>solitary, pair, or cluster (3-8)</t>
  </si>
  <si>
    <t>This six-eyed horror looks something like a dead tree with claws, tentacles, spidery legs, and a mouth bulging with tentacles.</t>
  </si>
  <si>
    <t>Feeding Tentacles (Su) As a standard action as part of maintaining a grapple, a yangethe can use its mouth tentacles to feed on a helpless or grappled creature by making a +14 melee touch attack. If it hits, the feeding tentacles siphon away the victim's emotions and deal 1d4 points of Charisma drain. The yangethe heals 5 points of damage for every point of Charisma it drains in this manner. As long as a creature continues to suffer this Charisma drain, each time it attempts to sleep it is affected by a nightmare spell (CL 10th, DC 20), experiencing terrifying dreams in which it relives the feeling of being fed upon over and over. All effects from the feeding tentacles are mind-affecting effects.  Psychic Blast (Sp) This spell-like ability functions as confusion, and also deals 10d6 points of nonlethal damage when it first affects foes (Will DC 21 half). This ability is the equivalent of a 5th-level spell.</t>
  </si>
  <si>
    <t>Bred by the Dominion of the Black, yangethes have, over the eons, developed keen intellects. On some planets, they've formed small, independent colonies that keep "farms" of victims on whose emotions they feed. The yangethes' ability to teleport across galaxies makes them remarkable as scouts or as the vanguards for an invasion. Unless slain violently, yangethes are immortal. They don't need to eat or drink to survive-though they will indulge in feeding for pleasure.</t>
  </si>
  <si>
    <t>&lt;link rel="stylesheet"href="PF.css"&gt;&lt;div&gt;&lt;h2&gt;Yangethe&lt;/h2&gt;&lt;h3&gt;&lt;i&gt;This six-eyed horror looks something like a dead tree with claws, tentacles, spidery legs, and a mouth bulging with tentacles.&lt;/i&gt;&lt;/h3&gt;&lt;br&gt;&lt;/div&gt;&lt;div class="heading"&gt;&lt;p class="alignleft"&gt;Yangethe&lt;/p&gt;&lt;p class="alignright"&gt;CR 9&lt;/p&gt;&lt;div style="clear: both;"&gt;&lt;/div&gt;&lt;/div&gt;&lt;div&gt;&lt;h5&gt;&lt;b&gt;XP &lt;/b&gt;6,400&lt;/h5&gt;&lt;h5&gt;CE Large aberration &lt;/h5&gt;&lt;h5&gt;&lt;b&gt;Init &lt;/b&gt;+4; &lt;b&gt;Senses &lt;/b&gt;darkvision 120 ft.; Perception +19&lt;/h5&gt;&lt;/div&gt;&lt;hr/&gt;&lt;div&gt;&lt;h5&gt;&lt;b&gt;DEFENSE&lt;/b&gt;&lt;/h5&gt;&lt;/div&gt;&lt;hr/&gt;&lt;div&gt;&lt;h5&gt;&lt;b&gt;AC &lt;/b&gt;23, touch 13, flat-footed 19 (+4 Dex, +10 natural, -1 size)&lt;/h5&gt;&lt;h5&gt;&lt;b&gt;hp &lt;/b&gt;115 (11d8+66)&lt;/h5&gt;&lt;h5&gt;&lt;b&gt;Fort &lt;/b&gt;+9, &lt;b&gt;Ref &lt;/b&gt;+9, &lt;b&gt;Will &lt;/b&gt;+12&lt;/h5&gt;&lt;h5&gt;&lt;b&gt;DR &lt;/b&gt;10/slashing or piercing; &lt;b&gt;Immune &lt;/b&gt;cold, fear, mind-affecting effects; &lt;b&gt;SR &lt;/b&gt;20&lt;/h5&gt;&lt;/div&gt;&lt;hr/&gt;&lt;div&gt;&lt;h5&gt;&lt;b&gt;OFFENSE&lt;/b&gt;&lt;/h5&gt;&lt;/div&gt;&lt;hr/&gt;&lt;div&gt;&lt;h5&gt;&lt;b&gt;Spd &lt;/b&gt;40 ft.&lt;/h5&gt;&lt;h5&gt;&lt;b&gt;Melee &lt;/b&gt;2 claws +14 (1d6+7), 4 tentacles +13 (1d6+3 plus grab)&lt;/h5&gt;&lt;h5&gt;&lt;b&gt;Space &lt;/b&gt;10 ft.; &lt;b&gt;Reach &lt;/b&gt;10 ft.&lt;/h5&gt;&lt;h5&gt;&lt;b&gt;Special Attacks &lt;/b&gt;feeding tentacles&lt;/h5&gt;&lt;h5&gt;&lt;b&gt;Spell-Like Abilities&lt;/b&gt; (CL 10th; concentration +13)  &lt;/br&gt;Constant&amp;mdash;&lt;i&gt;air walk&lt;/i&gt; &lt;/br&gt;At Will&amp;mdash;&lt;i&gt;darkness&lt;/i&gt;, &lt;i&gt;telekinesis&lt;/i&gt; (DC 18), &lt;i&gt;tree shape&lt;/i&gt; &lt;/br&gt;3/day&amp;mdash;&lt;i&gt;fear&lt;/i&gt; (DC 17), quickened &lt;i&gt;&lt;i&gt;true&lt;/i&gt; strike&lt;/i&gt; &lt;/br&gt;1/day&amp;mdash;&lt;i&gt;demand&lt;/i&gt; (DC 21), psychic blast (DC 18) &lt;/br&gt;1/year&amp;mdash;&lt;i&gt;interplanetary teleport&lt;/i&gt; (self plus 50 lbs. of objects only)&lt;/h5&gt;&lt;/h5&gt;&lt;/div&gt;&lt;hr/&gt;&lt;div&gt;&lt;h5&gt;&lt;b&gt;STATISTICS&lt;/b&gt;&lt;/h5&gt;&lt;/div&gt;&lt;hr/&gt;&lt;div&gt;&lt;h5&gt;&lt;b&gt;Str &lt;/b&gt;24, &lt;b&gt;Dex &lt;/b&gt;18, &lt;b&gt;Con &lt;/b&gt;22, &lt;b&gt;Int &lt;/b&gt; 17, &lt;b&gt;Wis &lt;/b&gt;21, &lt;b&gt;Cha &lt;/b&gt;17&lt;/h5&gt;&lt;h5&gt;&lt;b&gt;Base Atk &lt;/b&gt;+8; &lt;b&gt;CMB &lt;/b&gt;+16 (+20 grapple); &lt;b&gt;CMD &lt;/b&gt;30 (can't be tripped)&lt;/h5&gt;&lt;h5&gt;&lt;b&gt;Feats &lt;/b&gt;Combat Casting, Combat Expertise, Lightning Reflexes, Multiattack, Quicken Spell-Like Ability (&lt;i&gt;&lt;i&gt;true&lt;/i&gt; strike&lt;/i&gt;), Weapon Focus (tentacles)&lt;/h5&gt;&lt;h5&gt;&lt;b&gt;Skills &lt;/b&gt;Knowledge (arcana) +14, Knowledge (geography) +14, Knowledge (engineering) +17, Perception +19, Sense Motive +16, Spellcraft +17, Use Magic Device +14&lt;/h5&gt;&lt;h5&gt;&lt;b&gt;Languages &lt;/b&gt;Aklo; telepathy 60 ft.&lt;/h5&gt;&lt;h5&gt;&lt;b&gt;SQ &lt;/b&gt;no breath&lt;/h5&gt;&lt;/div&gt;&lt;hr/&gt;&lt;div&gt;&lt;h5&gt;&lt;b&gt;ECOLOGY&lt;/b&gt;&lt;/h5&gt;&lt;/div&gt;&lt;hr/&gt;&lt;div&gt;&lt;h5&gt;&lt;b&gt;Environment &lt;/b&gt; outer space or cold forest&lt;/h5&gt;&lt;h5&gt;&lt;b&gt;Organization &lt;/b&gt;solitary, pair, or cluster (3-8)&lt;/h5&gt;&lt;h5&gt;&lt;b&gt;Treasure &lt;/b&gt;standard&lt;/h5&gt;&lt;/div&gt;&lt;hr/&gt;&lt;div&gt;&lt;h5&gt;&lt;b&gt;SPECIAL ABILITIES&lt;/b&gt;&lt;/h5&gt;&lt;/div&gt;&lt;hr/&gt;&lt;div&gt;&lt;/h5&gt;&lt;h5&gt;&lt;b&gt;Feeding Tentacles (Su)&lt;/b&gt; As a standard action as part of maintaining a grapple, a yangethe can use its mouth tentacles to feed on a helpless or grappled creature by making a +14 melee touch attack. If it hits, the feeding tentacles siphon away the victim's emotions and deal 1d4 points of Charisma drain. The yangethe heals 5 points of damage for every point of Charisma it drains in this manner. As long as a creature continues to suffer this Charisma drain, each time it attempts to sleep it is affected by a &lt;i&gt;nightmare&lt;/i&gt; spell (CL 10th, DC 20), experiencing terrifying dreams in which it relives the feeling of being fed upon over and over. All effects from the feeding tentacles are mind-affecting effects.  &lt;/h5&gt;&lt;h5&gt;&lt;b&gt;Psychic Blast (Sp)&lt;/b&gt; This spell-like ability functions as &lt;i&gt;confusion&lt;/i&gt;, and also deals 10d6 points of nonlethal damage when it first affects foes (Will DC 21 half). This ability is the equivalent of a 5th-level spell.&lt;/h5&gt;&lt;/div&gt;&lt;br&gt;&lt;div&gt;&lt;h4&gt;&lt;p&gt;&lt;p&gt;Bred by the Dominion of the Black, yangethes have, over the eons, developed keen intellects. On some planets, they've formed small, independent colonies that keep "farms" of victims on whose emotions they feed. The yangethes' ability to teleport across galaxies makes them remarkable as scouts or as the vanguards for an invasion. Unless slain violently, yangethes are immortal. They don't need to eat or drink to survive-though they will indulge in feeding for pleasure.&lt;/p&gt;&lt;/h4&gt;&lt;/div&gt;</t>
  </si>
  <si>
    <t xml:space="preserve"> any (Astral Plane)</t>
  </si>
  <si>
    <t>Fort +10, Ref +12, Will +13</t>
  </si>
  <si>
    <t>(25d10+40)</t>
  </si>
  <si>
    <t>+42 (+46 bull rush)</t>
  </si>
  <si>
    <t>20 ft., burrow 10 ft., swim 20 ft.</t>
  </si>
  <si>
    <t>+21 (+23 sunder)</t>
  </si>
  <si>
    <t>+4 Perception, +8 Stealth in water</t>
  </si>
  <si>
    <t>standard (battleaxe, other treasure)</t>
  </si>
  <si>
    <t>26, touch 11, flat-footed 25</t>
  </si>
  <si>
    <t>Fort +2, Ref +7, Will +5</t>
  </si>
  <si>
    <t>darkvision 60 ft., see invisibility; Perception +24</t>
  </si>
  <si>
    <t>29, touch 14, flat-footed 24</t>
  </si>
  <si>
    <t>(+5 Dex, +15 natural, -1 size)</t>
  </si>
  <si>
    <t>+8 Stealth in fog or mist</t>
  </si>
  <si>
    <t>hold breath, speed surge</t>
  </si>
  <si>
    <t>Great Fortitude, Weapon Finesse</t>
  </si>
  <si>
    <t>Dodge, Improved Initiative, Iron Will</t>
  </si>
  <si>
    <t>Fort +3, Ref +8, Will +5</t>
  </si>
  <si>
    <t xml:space="preserve"> any urban or underground</t>
  </si>
  <si>
    <t>Fort +4, Ref +8, Will +3</t>
  </si>
  <si>
    <t>Alertness, Improved Initiative, Lightning Reflexes</t>
  </si>
  <si>
    <t>Fort +14, Ref +12, Will +12</t>
  </si>
  <si>
    <t>Perception +9, Stealth +10</t>
  </si>
  <si>
    <t>40 ft., burrow 30 ft.</t>
  </si>
  <si>
    <t>Dwarf</t>
  </si>
  <si>
    <t>50 ft., fly 90 ft. (good)</t>
  </si>
  <si>
    <t>Fort +8, Ref +9, Will +4</t>
  </si>
  <si>
    <t>(+7 natural)</t>
  </si>
  <si>
    <t>Ulkreth</t>
  </si>
  <si>
    <t>darkvision 60 ft., tremorsense 60 ft.; Perception +30</t>
  </si>
  <si>
    <t>Fort +18, Ref +5, Will +12</t>
  </si>
  <si>
    <t>30 ft., climb 20 ft., fly 50 ft. (clumsy)</t>
  </si>
  <si>
    <t>gore +23 (2d8+10 plus 1d6 piercing), 4 slams +24 (2d6+10/19-20 plus 1d6 piercing)</t>
  </si>
  <si>
    <t>4 rocks +14 (3d6+10)</t>
  </si>
  <si>
    <t>boulder barrage, ground pounder, punch through, rend (2 slams, 6d6+15), rock throwing (120 ft.), trample (3d6+10, DC 28), wrecker</t>
  </si>
  <si>
    <t>Spell-Like Abilities (CL 15th; concentration +17)  At Will-greater teleport (self plus 50 lbs. of objects only), shatter (DC 14)  3/day-move earth  1/day-earthquake, summon (level 5, 1 ulkreth or 1 omox 40%)</t>
  </si>
  <si>
    <t>Str 30, Dex 11, Con 26, Int 7, Wis 14, Cha 15</t>
  </si>
  <si>
    <t>+31 (+35 overrun, +35 sunder)</t>
  </si>
  <si>
    <t>43 (45 vs. overrun, 45 vs. sunder)</t>
  </si>
  <si>
    <t>Charge ThroughAPG, Greater Overrun, Greater Sunder, Improved Critical (slams), Improved Overrun, Improved Sunder, Power Attack, Sundering StrikeAPG , Weapon Focus (slams)</t>
  </si>
  <si>
    <t>Climb +28, Intimidate +22, Knowledge (engineering) +18, Perception +30, Swim +23</t>
  </si>
  <si>
    <t>Abyssal, Celestial, Draconic</t>
  </si>
  <si>
    <t>solitary or crew (2-4 ulkreths)</t>
  </si>
  <si>
    <t>This towering monstrosity is clad in cracked boulders, jagged shards of rock, spars of crooked metal, and shredded steel. Four immense arms end in rocky fists, and bony wings protrude from its back.</t>
  </si>
  <si>
    <t>AP 73</t>
  </si>
  <si>
    <t>Boulder Barrage (Ex) An ulkreth can hurl up to four rocks as a full-round action or two rocks as a standard action. If rocks are available (as when the ulkreth uses its ground pounder ability to create rubble) it can pick up a single rock as a swift action, two rocks as a move action, or four rocks as a full-round action. If an ulkreth has a rock in each hand, it cannot use its rock catching ability.  Ground Pounder (Ex) As a standard action, an ulkreth can strike the ground with its powerful fists, turning the area within a 10-foot radius into dense rubble (Pathfinder RPG Core Rulebook 412). Any creatures in this area at the time must succeed at a DC 26 Reflex save or fall prone. An ulkreth's movement is not slowed by the rubble it creates.  Punch Through (Ex) An ulkreth can use a full-attack action to make its gore and slam attacks against the same opponent. The ulkreth then totals the damage from all hits before applying any damage reduction or hardness.  Wrecker (Su) An ulkreth's rend special attack deals double damage to objects.</t>
  </si>
  <si>
    <t>Ulkreths are among the mightiest servants of the demon lord Xoveron, the Horned Prince of gargoyles and lord of ruination. They exist solely to destroy, carrying out his will of devastation to cities and civilization throughout the planes, tearing down monuments and buildings in the name of their unholy patron. Ulkreths are 25 feet tall and weigh 10 tons.  Ecology  Ulkreth demons form from the souls of mortals who spread wanton destruction and vandalism, burning and tearing down what others have labored long to build up. Small-scale vandals do not earn damnation for simple graffiti and petty breakage; ulkreths arise from those who devoted their lives to bringing ruin forge their own chain of condemnation with every new act of malicious deconstruction. Some do so by targeting grand works of art, stately monuments, cathedrals, libraries, and historical edifices, destroying not just physical structures but also the artistic and cultural legacy of their own people, or of other cultures living among them. These targets are singled out for defacement as a sign of the vandal's hate. The pinnacle of vandalism, however, is attained by those who not only cause damage to property but also murder via their sabotage-collapsing mines and trapping miners to die choking in the dark; breaching dams and dikes to unleash deadly floodwaters that wreak devastation; or bombing, burning, or otherwise destroying homes, businesses, and other gathering places. Whether done as an anarchic political statement, for revenge upon those who owned the buildings, or for pure psychotic joy at watching the world crumble, these are the blackest-hearted vandals of all.  The level of destruction perpetrated by mortals in life is important to their lord Xoveron because while his will is bent on the ruination of every civilization, tearing down the literal and figurative structures that hold society together, he is still only a minor demon lord. His power is insufficient to endow every servant with great abilities. Lesser vandals simply do not rate a major investment of his lordly power, and if made into demons at all, may be consigned to eternity as mere dretches, or as fiendish gargoyles rather than actual demons. It is only those whose acts of destruction are truly heinous that inspire him to transform them into ulkreths.    Ulkreth demons are unusual, however, in that they can also be formed not from one soul but from many, especially in the case of gangs that once worked together as mortals in their acts of destruction. These joint-souled ulkreths are, if anything, even more savage and destructive than their fellows, as the different soul fragments bound together struggle for mastery, trying to show their dominance by wreaking greater mayhem than their rivals.  Ulkreths do not need to eat or drink, but they enjoy chewing and swallowing powdered stone and shattered glass, twisted metal and splintered wood. They consume the detritus of their destruction as a ritual of satisfaction after their rampages. Some say they gain sustenance from these shattered remains and claim that if ulkreths are prevented from destroying for too long, they can actually waste away and die of starvation, though planar scholars know that outsiders don't need to eat to live. Ulkreths cannot reproduce biologically and are propagated only by the transformation of new souls into ulkreths.  Habitat &amp; Society  Most ulkreths inhabit the endless ruins of Ghahazi, the hearth of their master Xoveron. There they tend groves of fiendish treants that wait amidst the ruins, crumbling foundation stones with their defiled roots even as they stand ready to batter and smash at the ulkreths' command. Flights of fiendish gargoyles wheel constantly overhead, making aeries of the shattered spires of the Horned Prince's city and flocking ahead of the ulkreths when they march. Xoveron often barters the service of his ulkreths with other demon lords or their generals, especially in siege situations where demonic teleportation is of no avail and defenses must be breached with naked strength. Ulkreths may be kept back as artillery, but they chafe under efforts to suppress their urges to sunder and smash and have often been known to abandon their orders and wade directly into a fray or smash down gates and walls with their bare fists.  On the Material Plane, the cultists of Xoveron and his gargoyle minions stand sentinel against the encroachment of civilization, ready to foil its ambitious reach towards eternity. When his minions report cities growing too great, too lovely, or too proud, Xoveron tempts mortals with a gluttonous hunger for power and a jealous pride and rage toward their fellows that drives them to call forth a ulkreth demon. Mortal gargoyles can sense the presence of one of their master's favored servants and flock to its side to swoop hooting and screeching overhead as the wrecker commences a reign of terror. Of course, ulkreths are notoriously indiscriminate about their destruction, and those summoning them must be very careful not to become casualties of the ulkreth's rampage.</t>
  </si>
  <si>
    <t>&lt;link rel="stylesheet"href="PF.css"&gt;&lt;div&gt;&lt;h2&gt;Demon, Ulkreth&lt;/h2&gt;&lt;h3&gt;&lt;i&gt;This towering monstrosity is clad in cracked boulders, jagged shards of rock, spars of crooked metal, and shredded steel. Four immense arms end in rocky fists, and bony wings protrude from its back.&lt;/i&gt;&lt;/h3&gt;&lt;br&gt;&lt;/div&gt;&lt;div class="heading"&gt;&lt;p class="alignleft"&gt;Ulkreth&lt;/p&gt;&lt;p class="alignright"&gt;CR 15&lt;/p&gt;&lt;div style="clear: both;"&gt;&lt;/div&gt;&lt;/div&gt;&lt;div&gt;&lt;h5&gt;&lt;b&gt;XP &lt;/b&gt;51,200&lt;/h5&gt;&lt;h5&gt;CE Gargantuan outsider (chaotic, demon, evil, extraplanar)&lt;/h5&gt;&lt;h5&gt;&lt;b&gt;Init &lt;/b&gt;+0; &lt;b&gt;Senses &lt;/b&gt;darkvision 60 ft., tremorsense 60 ft.; Perception +30&lt;/h5&gt;&lt;/div&gt;&lt;hr/&gt;&lt;div&gt;&lt;h5&gt;&lt;b&gt;DEFENSE&lt;/b&gt;&lt;/h5&gt;&lt;/div&gt;&lt;hr/&gt;&lt;div&gt;&lt;h5&gt;&lt;b&gt;AC &lt;/b&gt;30, touch 6, flat-footed 30 (+24 natural, -4 size)&lt;/h5&gt;&lt;h5&gt;&lt;b&gt;hp &lt;/b&gt;229 (17d10+136)&lt;/h5&gt;&lt;h5&gt;&lt;b&gt;Fort &lt;/b&gt;+18, &lt;b&gt;Ref &lt;/b&gt;+5, &lt;b&gt;Will &lt;/b&gt;+12&lt;/h5&gt;&lt;h5&gt;&lt;b&gt;Defensive Abilities &lt;/b&gt;rock catching; &lt;b&gt;DR &lt;/b&gt;10/cold iron and good; &lt;b&gt;Immune &lt;/b&gt;electricity, poison; &lt;b&gt;Resist &lt;/b&gt;acid 10, cold 10, fire 10&lt;/h5&gt;&lt;/div&gt;&lt;hr/&gt;&lt;div&gt;&lt;h5&gt;&lt;b&gt;OFFENSE&lt;/b&gt;&lt;/h5&gt;&lt;/div&gt;&lt;hr/&gt;&lt;div&gt;&lt;h5&gt;&lt;b&gt;Spd &lt;/b&gt;30 ft., climb 20 ft., fly 50 ft. (clumsy)&lt;/h5&gt;&lt;h5&gt;&lt;b&gt;Melee &lt;/b&gt;gore +23 (2d8+10 plus 1d6 piercing), 4 slams +24 (2d6+10/19-20 plus 1d6 piercing)&lt;/h5&gt;&lt;h5&gt;&lt;b&gt;Ranged &lt;/b&gt;4 rocks +14 (3d6+10)&lt;/h5&gt;&lt;h5&gt;&lt;b&gt;Space &lt;/b&gt;20 ft.; &lt;b&gt;Reach &lt;/b&gt;20 ft.&lt;/h5&gt;&lt;h5&gt;&lt;b&gt;Special Attacks &lt;/b&gt;boulder barrage, ground pounder, punch through, rend (2 slams, 6d6+15), rock throwing (120 ft.), trample (3d6+10, DC 28), wrecker&lt;/h5&gt;&lt;h5&gt;&lt;b&gt;Spell-Like Abilities&lt;/b&gt; (CL 15th; concentration +17) &lt;/br&gt;At Will&amp;mdash;&lt;i&gt;greater teleport&lt;/i&gt; (self plus 50 lbs. of objects only), &lt;i&gt;shatter&lt;/i&gt; (DC 14) &lt;/br&gt;3/day&amp;mdash;&lt;i&gt;move earth&lt;/i&gt; &lt;/br&gt;1/day&amp;mdash;&lt;i&gt;earthquake&lt;/i&gt;, summon (level 5, 1 ulkreth or 1 omox 40%)&lt;/h5&gt;&lt;/h5&gt;&lt;/div&gt;&lt;hr/&gt;&lt;div&gt;&lt;h5&gt;&lt;b&gt;STATISTICS&lt;/b&gt;&lt;/h5&gt;&lt;/div&gt;&lt;hr/&gt;&lt;div&gt;&lt;h5&gt;&lt;b&gt;Str &lt;/b&gt;30, &lt;b&gt;Dex &lt;/b&gt;11, &lt;b&gt;Con &lt;/b&gt;26, &lt;b&gt;Int &lt;/b&gt; 7, &lt;b&gt;Wis &lt;/b&gt;14, &lt;b&gt;Cha &lt;/b&gt;15&lt;/h5&gt;&lt;h5&gt;&lt;b&gt;Base Atk &lt;/b&gt;+17; &lt;b&gt;CMB &lt;/b&gt;+31 (+35 overrun, +35 sunder); &lt;b&gt;CMD &lt;/b&gt;43 (45 vs. overrun, 45 vs. sunder)&lt;/h5&gt;&lt;h5&gt;&lt;b&gt;Feats &lt;/b&gt;Charge Through&lt;sup&gt;APG&lt;/sup&gt;, Greater Overrun, Greater Sunder, Improved Critical (slams), Improved Overrun, Improved Sunder, Power Attack, Sundering Strike&lt;sup&gt;APG&lt;/sup&gt; , Weapon Focus (slams)&lt;/h5&gt;&lt;h5&gt;&lt;b&gt;Skills &lt;/b&gt;Climb +28, Intimidate +22, Knowledge (engineering) +18, Perception +30, Swim +23; &lt;b&gt;Racial Modifiers &lt;/b&gt;+8 Perception&lt;/h5&gt;&lt;h5&gt;&lt;b&gt;Languages &lt;/b&gt;Abyssal, Celestial, Draconic&lt;/h5&gt;&lt;/div&gt;&lt;hr/&gt;&lt;div&gt;&lt;h5&gt;&lt;b&gt;ECOLOGY&lt;/b&gt;&lt;/h5&gt;&lt;/div&gt;&lt;hr/&gt;&lt;div&gt;&lt;h5&gt;&lt;b&gt;Environment &lt;/b&gt; any (Abyss)&lt;/h5&gt;&lt;h5&gt;&lt;b&gt;Organization &lt;/b&gt;solitary or crew (2-4 ulkreths)&lt;/h5&gt;&lt;h5&gt;&lt;b&gt;Treasure &lt;/b&gt;standard&lt;/h5&gt;&lt;/div&gt;&lt;hr/&gt;&lt;div&gt;&lt;h5&gt;&lt;b&gt;SPECIAL ABILITIES&lt;/b&gt;&lt;/h5&gt;&lt;/div&gt;&lt;hr/&gt;&lt;div&gt;&lt;/h5&gt;&lt;h5&gt;&lt;b&gt;Boulder Barrage (Ex)&lt;/b&gt; An ulkreth can hurl up to four rocks as a full-round action or two rocks as a standard action. If rocks are available (as when the ulkreth uses its ground pounder ability to create rubble) it can pick up a single rock as a swift action, two rocks as a move action, or four rocks as a full-round action. If an ulkreth has a rock in each hand, it cannot use its rock catching ability.  &lt;/h5&gt;&lt;h5&gt;&lt;b&gt;Ground Pounder (Ex)&lt;/b&gt; As a standard action, an ulkreth can strike the ground with its powerful fists, turning the area within a 10-foot radius into dense rubble (&lt;i&gt;Pathfinder RPG Core Rulebook&lt;/i&gt; 412). Any creatures in this area at the time must succeed at a DC 26 Reflex save or fall prone. An ulkreth's movement is not slowed by the rubble it creates.  &lt;/h5&gt;&lt;h5&gt;&lt;b&gt;Punch Through (Ex)&lt;/b&gt; An ulkreth can use a full-attack action to make its gore and slam attacks against the same opponent. The ulkreth then totals the damage from all hits before applying any damage reduction or hardness.  &lt;/h5&gt;&lt;h5&gt;&lt;b&gt;Wrecker (Su)&lt;/b&gt; An ulkreth's rend special attack deals double damage to objects.&lt;/h5&gt;&lt;/div&gt;&lt;br&gt;&lt;div&gt;&lt;h4&gt;&lt;p&gt;&lt;p&gt;Ulkreths are among the mightiest servants of the demon lord Xoveron, the Horned Prince of gargoyles and lord of ruination. They exist solely to destroy, carrying out his will of devastation to cities and civilization throughout the planes, tearing down monuments and buildings in the name of their unholy patron. Ulkreths are 25 feet tall and weigh 10 tons.  &lt;b&gt;&lt;/p&gt;&lt;p&gt;Ecology&lt;/b&gt;&lt;/p&gt;&lt;p&gt;  Ulkreth demons form from the souls of mortals who spread wanton destruction and vandalism, burning and tearing down what others have labored long to build up. Small-scale vandals do not earn damnation for simple graffiti and petty breakage; ulkreths arise from those who devoted their lives to bringing ruin forge their own chain of condemnation with every new act of malicious deconstruction. Some do so by targeting grand works of art, stately monuments, cathedrals, libraries, and historical edifices, destroying not just physical structures but also the artistic and cultural legacy of their own people, or of other cultures living among them. These targets are singled out for defacement as a sign of the vandal's hate. The pinnacle of vandalism, however, is attained by those who not only cause damage to property but also murder via their sabotage-collapsing mines and trapping miners to die choking in the dark; breaching dams and dikes to unleash deadly floodwaters that wreak devastation; or bombing, burning, or otherwise destroying homes, businesses, and other gathering places. Whether done as an anarchic political statement, for revenge upon those who owned the buildings, or for pure psychotic joy at watching the world crumble, these are the blackest-hearted vandals of all.  The level of destruction perpetrated by mortals in life is important to their lord Xoveron because while his will is bent on the ruination of every civilization, tearing down the literal and figurative structures that hold society together, he is still only a minor demon lord. His power is insufficient to endow every servant with great abilities. Lesser vandals simply do not rate a major investment of his lordly power, and if made into demons at all, may be consigned to eternity as mere dretches, or as fiendish gargoyles rather than actual demons. It is only those whose acts of destruction are truly heinous that inspire him to transform them into ulkreths.    Ulkreth demons are unusual, however, in that they can also be formed not from one soul but from many, especially in the case of gangs that once worked together as mortals in their acts of destruction. These joint-souled ulkreths are, if anything, even more savage and destructive than their fellows, as the different soul fragments bound together struggle for mastery, trying to show their dominance by wreaking greater mayhem than their rivals.  Ulkreths do not need to eat or drink, but they enjoy chewing and swallowing powdered stone and &lt;i&gt;shatter&lt;/i&gt;ed glass, twisted metal and splintered wood. They consume the detritus of their destruction as a ritual of satisfaction after their rampages. Some say they gain sustenance from these &lt;i&gt;shatter&lt;/i&gt;ed remains and claim that if ulkreths are prevented from destroying for too long, they can actually waste away and die of starvation, though planar scholars know that outsiders don't need to eat to live. Ulkreths cannot reproduce biologically and are propagated only by the transformation of new souls into ulkreths.  &lt;b&gt;&lt;/p&gt;&lt;p&gt;Habitat &amp; Society&lt;/b&gt;&lt;/p&gt;&lt;p&gt;  Most ulkreths inhabit the endless ruins of Ghahazi, the hearth of their master Xoveron. There they tend groves of fiendish treants that wait amidst the ruins, crumbling foundation stones with their defiled roots even as they stand ready to batter and smash at the ulkreths' command. Flights of fiendish gargoyles wheel constantly overhead, making aeries of the &lt;i&gt;shatter&lt;/i&gt;ed spires of the Horned Prince's city and flocking ahead of the ulkreths when they march. Xoveron often barters the service of his ulkreths with other demon lords or their generals, especially in siege situations where demonic teleportation is of no avail and defenses must be breached with naked strength. Ulkreths may be kept back as artillery, but they chafe under efforts to suppress their urges to sunder and smash and have often been known to abandon their orders and wade directly into a fray or smash down gates and walls with their bare fists.  On the Material Plane, the cultists of Xoveron and his gargoyle minions stand sentinel against the encroachment of civilization, ready to foil its ambitious reach towards eternity. When his minions report cities growing too great, too lovely, or too proud, Xoveron tempts mortals with a gluttonous hunger for power and a jealous pride and rage toward their fellows that drives them to call forth a ulkreth demon. Mortal gargoyles can sense the presence of one of their master's favored servants and flock to its side to swoop hooting and screeching overhead as the wrecker commences a reign of terror. Of course, ulkreths are notoriously indiscriminate about their destruction, and those summoning them must be very careful not to become casualties of the ulkreth's rampage.&lt;/p&gt;&lt;/h4&gt;&lt;/div&gt;</t>
  </si>
  <si>
    <t>Xoveron</t>
  </si>
  <si>
    <t>darkvision 60 ft., detect good, detect law, true seeing; Perception +55</t>
  </si>
  <si>
    <t>frightful presence (120 ft., DC 35), unholy aura (DC 27)</t>
  </si>
  <si>
    <t>45, touch 30, flat-footed 39</t>
  </si>
  <si>
    <t>(+4 deflection, +6 Dex, +15 natural, +12 profane, -2 size)</t>
  </si>
  <si>
    <t>(33d10+462)</t>
  </si>
  <si>
    <t>regeneration 30 (mythic or deific)</t>
  </si>
  <si>
    <t>Fort +36, Ref +23, Will +33</t>
  </si>
  <si>
    <t>Abyssal resurrection, freedom of movement</t>
  </si>
  <si>
    <t>20/cold iron, good, and epic</t>
  </si>
  <si>
    <t>ability damage and drain, acid, charm and compulsion effects, death effects, electricity, level drain, petrification, poison</t>
  </si>
  <si>
    <t>4 claws +48 (1d8+17/19-20), 4 bites +48 (2d6+17/19-20), sting +48 (1d8+17/19-20 plus poison)</t>
  </si>
  <si>
    <t>devastating blow, feed, poison, rend (2 claws, 2d8+25), roar, shatter petrification, shockwave</t>
  </si>
  <si>
    <t>Spell-Like Abilities (CL 27th; concentration +36)  Constant-detect good, detect law, freedom of movement, true seeing, unholy aura (DC 27)  At Will-astral projection, blasphemy (DC 26), desecrate, flesh to stone (DC 25), greater dispel magic, greater teleport, shapechange, stone shape, telekinesis (DC 24), unhallow, unholy blight (DC 23)  3/day-earthquake, quickened flesh to stone (DC 25), reverse gravity, symbol of weakness (DC 26)  1/day-implosion (DC 28), imprisonment (DC 28), time stop</t>
  </si>
  <si>
    <t>Str 44, Dex 23, Con 38, Int 24, Wis 32, Cha 28</t>
  </si>
  <si>
    <t>+52 (+56 bull rush, +56 sunder)</t>
  </si>
  <si>
    <t>86 (88 vs. bull rush, 88 vs. sunder)</t>
  </si>
  <si>
    <t>Awesome Blow, Bleeding Critical, Craft Construct, Craft Magic Arms and Armor, Craft Wondrous Item, Critical Focus, Greater Bull Rush, Greater Sunder, Improved Bull Rush, Improved Critical (claw), Improved Critical (bite), Improved Critical (sting), Improved Lightning Reflexes, Improved Sunder, Lightning Reflexes, Power Attack, Quicken Spell-Like Ability (flesh to stone)</t>
  </si>
  <si>
    <t>Acrobatics +39 (+47 when jumping), Disable Device +42, Fly +42, Intimidate +45, Knowledge (arcana) +40, Knowledge (religion) +40, Knowledge (engineering) +43, Knowledge (planes) +43, Perception +55, Sense Motive +47, Spellcraft +43, Stealth +34, Use Magic Device +42</t>
  </si>
  <si>
    <t>Abyssal, Celestial, Common, Draconic, Terran; telepathy 300 ft.</t>
  </si>
  <si>
    <t xml:space="preserve"> any (Ghahazi, Abyss)</t>
  </si>
  <si>
    <t>This hulking, four-armed, four-headed, sting-tailed gargoyle stands as tall as a house.</t>
  </si>
  <si>
    <t>Devastating Blow (Su) As a standard action, Xoveron can bring all four of his claws to bear upon a single target. It this attack hits, he deals 8d8+68 points of bludgeoning damage. If the target is a creature, it must make a successful DC 43 Fortitude save or be knocked prone and staggered for 1d4 rounds. If the target is an object, the attack ignores all hardness possessed by the object. The save DC is Strength-based.  Feed (Su) Xoveron can consume the corpse of a Large or smaller creature that has been dead no longer than a day as a full-round action. Doing so destroys the creature's body and leaves its gear scattered on the ground. All armor and gear worn in the body slot must make a successful DC 43 Fortitude save to avoid becoming broken by this swift and violent consumption. When Xoveron feeds on a creature, he immediately learns all of that creature's memories and knowledge. In addition, he gains the effects of a heal spell and a haste spell (both at CL 27th). The save DC is Strength-based.  Poison (Ex) Sting-injury; save Fort DC 40; frequency 1/round for 6 rounds; effect 1d6 Dexterity drain; cure 3 consecutive saves. If a creature's Dexterity is drained to 0, the creature is immediately petrified. The save DC is Constitution-based.  Roar (Su) Xoveron can unleash a devastating roar as a standard action once per hour. When he roars, all creatures and unattended objects within 60 feet take 30d10 points of sonic damage and become stunned for 1d6 rounds. Xoveron does not take this damage, and he can exclude any number of creatures or objects from this effect as he wills. A successful DC 40 Reflex save halves the damage and negates the stun effect. The save DC is Constitution-based.  Shatter Petrification (Su) Xoveron can strike a petrified creature with any one of his natural weapon attacks to cause it to shatter. The petrified creature can resist this with a successful DC 43 Fortitude save. If the creature fails to resist, the blow smashes it apart into an explosion of razor sharp stone fragments. Any creature within 10 feet of a shattering petrified creature takes 10d6 points of piercing and slashing damage from these flying fragments of once-living flesh (Reflex DC 43 half). Xoveron is never damaged by these flying shards of stone. The save DC is Strength-based.  Shockwave (Su) When Xoveron makes a charge attack while flying and lands at the end of the charge, the force of his landing creates a powerful shockwave. All creatures standing on the ground within 30 feet of Xoveron when he lands at the end of a charge attack must make a successful DC 40 Reflex save to avoid being knocked prone by the force of the impact. The save DC is Constitution-based.</t>
  </si>
  <si>
    <t>Xoveron, the Horned Prince, is the demon lord of gargoyles, gluttony, and ruins. It is said that he can look out through the eyes of all stone gargoyles perched on roofs throughout the world, watching and waiting for cities to fall, that he might visit and feed on those left behind. Xoveron himself towers at a height of 25 feet, with a wingspan of just over 50 feet. When the Horned Prince moves, the sound of stone grinding on stone can be heard, as if the demon lord himself were composed not of flesh but of some unholy stone come to demonic life.  Xoveron is often accompanied by numerous vrolikai and ulkreth demons (see page 82). Gargoyles of tremendous size often serve at the Horned Prince's whim, as do monsters with a reputation for hunger and gluttony, such as purple worms or man-eating animals. His realm on the Abyss is an immense, ruined city called Ghahazi, said to have been constructed over the eons by the Horned Prince, who plucked decaying districts and crumbling structures from dead cities across countless worlds.  Xoveron's Cult  Xoveron is traditionally worshiped by gargoyles, although as the Age of Lost Omens has drawn on, his worship among humanoids has been increasing steadily, particularly among bandits, brigands, gluttons, and those who dwell in blasted, apocalyptic regions such as the Worldwound and the Sodden Lands. In such regions, the landscapes of ruined cities and devastated skylines appeal to those who worship the Horned Prince; his cultists raise temples to their demonic patron there in caverns, on ruined rooftops, or within the skeletal frames of partially collapsed cathedrals to gods whose faith and worship alike have moved on. Defenestration is far and away the favored method of sacrifice for his cult.  In addition to gargoyles, the cult is particularly fond of and even subservient to the nabasu demons. Often, a cult of Xoveron seeks out a newly "born" nabasu and offers itself to the demon. Usually this means the demon takes a few of the cultists to feed on and demands the survivors seek out more victims on a regular basis, but in some cases the ravenous newborn nabasu simply consumes the entire cult. To the fanatic of Xoveron, though, such a fate is worth dying for.  Xoveron's unholy symbol is a five-horned gray gargoyle skull that's missing its lower jaw. His favored weapon is the ranseur. He grants access to the domains of Chaos, Earth, Evil, and Strength, and to the subdomains of Caves, Demon, Entropy, and Ferocity. Entropy is a subdomain of Chaos, and is detailed on page 15 of Pathfinder Player Companion: Blood of Fiends.</t>
  </si>
  <si>
    <t>&lt;link rel="stylesheet"href="PF.css"&gt;&lt;div&gt;&lt;h2&gt;Demon Lord, Xoveron&lt;/h2&gt;&lt;h3&gt;&lt;i&gt;This hulking, four-armed, four-headed, sting-tailed gargoyle stands as tall as a house.&lt;/i&gt;&lt;/h3&gt;&lt;br&gt;&lt;/div&gt;&lt;div class="heading"&gt;&lt;p class="alignleft"&gt;Xoveron&lt;/p&gt;&lt;p class="alignright"&gt;CR 27&lt;/p&gt;&lt;div style="clear: both;"&gt;&lt;/div&gt;&lt;/div&gt;&lt;div&gt;&lt;h5&gt;&lt;b&gt;XP &lt;/b&gt;3,276,800&lt;/h5&gt;&lt;h5&gt;CE Huge outsider &lt;/h5&gt;&lt;h5&gt;&lt;b&gt;Init &lt;/b&gt;+6; &lt;b&gt;Senses &lt;/b&gt;darkvision 60 ft., &lt;i&gt;detect good&lt;/i&gt;, &lt;i&gt;detect law&lt;/i&gt;, &lt;i&gt;true seeing&lt;/i&gt;; Perception +55&lt;/h5&gt;&lt;h5&gt;&lt;b&gt;Aura &lt;/b&gt;frightful presence (120 ft., DC 35), &lt;i&gt;unholy aura&lt;/i&gt; (DC 27)&lt;/h5&gt;&lt;/div&gt;&lt;hr/&gt;&lt;div&gt;&lt;h5&gt;&lt;b&gt;DEFENSE&lt;/b&gt;&lt;/h5&gt;&lt;/div&gt;&lt;hr/&gt;&lt;div&gt;&lt;h5&gt;&lt;b&gt;AC &lt;/b&gt;45, touch 30, flat-footed 39 (+4 deflection, +6 Dex, +15 natural, +12 profane, -2 size)&lt;/h5&gt;&lt;h5&gt;&lt;b&gt;hp &lt;/b&gt;643 (33d10+462); regeneration 30 (mythic or deific)&lt;/h5&gt;&lt;h5&gt;&lt;b&gt;Fort &lt;/b&gt;+36, &lt;b&gt;Ref &lt;/b&gt;+23, &lt;b&gt;Will &lt;/b&gt;+33&lt;/h5&gt;&lt;h5&gt;&lt;b&gt;Defensive Abilities &lt;/b&gt;Abyssal resurrection, freedom of movement; &lt;b&gt;DR &lt;/b&gt;20/cold iron, good, and epic; &lt;b&gt;Immune &lt;/b&gt;ability damage and drain, acid, charm and compulsion effects, death effects, electricity, level drain, petrification, poison; &lt;b&gt;Resist &lt;/b&gt;cold 30, fire 30; &lt;b&gt;SR &lt;/b&gt;38&lt;/h5&gt;&lt;/div&gt;&lt;hr/&gt;&lt;div&gt;&lt;h5&gt;&lt;b&gt;OFFENSE&lt;/b&gt;&lt;/h5&gt;&lt;/div&gt;&lt;hr/&gt;&lt;div&gt;&lt;h5&gt;&lt;b&gt;Spd &lt;/b&gt;50 ft., fly 80 ft. (good)&lt;/h5&gt;&lt;h5&gt;&lt;b&gt;Melee &lt;/b&gt;4 claws +48 (1d8+17/19-20), 4 bites +48 (2d6+17/19-20), sting +48 (1d8+17/19-20 plus poison)&lt;/h5&gt;&lt;h5&gt;&lt;b&gt;Space &lt;/b&gt;15 ft.; &lt;b&gt;Reach &lt;/b&gt;15 ft.&lt;/h5&gt;&lt;h5&gt;&lt;b&gt;Special Attacks &lt;/b&gt;devastating blow, feed, poison, rend (2 claws, 2d8+25), roar, shatter petrification, shockwave&lt;/h5&gt;&lt;h5&gt;&lt;b&gt;Spell-Like Abilities&lt;/b&gt; (CL 27th; concentration +36)  &lt;/br&gt;Constant&amp;mdash;&lt;i&gt;detect good&lt;/i&gt;, &lt;i&gt;detect law&lt;/i&gt;, &lt;i&gt;freedom of movement&lt;/i&gt;, &lt;i&gt;true seeing&lt;/i&gt;, &lt;i&gt;unholy aura&lt;/i&gt; (DC 27) &lt;/br&gt;At Will&amp;mdash;&lt;i&gt;astral projection&lt;/i&gt;, &lt;i&gt;blasphemy&lt;/i&gt; (DC 26), &lt;i&gt;desecrate&lt;/i&gt;, &lt;i&gt;&lt;i&gt;flesh to&lt;/i&gt; stone&lt;/i&gt; (DC 25), &lt;i&gt;greater dispel magic&lt;/i&gt;, &lt;i&gt;greater teleport&lt;/i&gt;, &lt;i&gt;shapechange&lt;/i&gt;, &lt;i&gt;stone shape&lt;/i&gt;, &lt;i&gt;telekinesis&lt;/i&gt; (DC 24), &lt;i&gt;unhallow&lt;/i&gt;, &lt;i&gt;unholy blight&lt;/i&gt; (DC 23) &lt;/br&gt;3/day&amp;mdash;&lt;i&gt;earthquake&lt;/i&gt;, quickened &lt;i&gt;&lt;i&gt;flesh to&lt;/i&gt; stone&lt;/i&gt; (DC 25), &lt;i&gt;reverse gravity&lt;/i&gt;, &lt;i&gt;symbol of weakness&lt;/i&gt; (DC 26) &lt;/br&gt;1/day&amp;mdash;&lt;i&gt;implosion&lt;/i&gt; (DC 28), &lt;i&gt;imprisonment&lt;/i&gt; (DC 28), &lt;i&gt;time stop&lt;/i&gt;&lt;/h5&gt;&lt;/h5&gt;&lt;/div&gt;&lt;hr/&gt;&lt;div&gt;&lt;h5&gt;&lt;b&gt;STATISTICS&lt;/b&gt;&lt;/h5&gt;&lt;/div&gt;&lt;hr/&gt;&lt;div&gt;&lt;h5&gt;&lt;b&gt;Str &lt;/b&gt;44, &lt;b&gt;Dex &lt;/b&gt;23, &lt;b&gt;Con &lt;/b&gt;38, &lt;b&gt;Int &lt;/b&gt; 24, &lt;b&gt;Wis &lt;/b&gt;32, &lt;b&gt;Cha &lt;/b&gt;28&lt;/h5&gt;&lt;h5&gt;&lt;b&gt;Base Atk &lt;/b&gt;+33; &lt;b&gt;CMB &lt;/b&gt;+52 (+56 bull rush, +56 sunder); &lt;b&gt;CMD &lt;/b&gt;86 (88 vs. bull rush, 88 vs. sunder)&lt;/h5&gt;&lt;h5&gt;&lt;b&gt;Feats &lt;/b&gt;Awesome Blow, Bleeding Critical, Craft Construct, Craft Magic Arms and Armor, Craft Wondrous Item, Critical Focus, Greater Bull Rush, Greater Sunder, Improved Bull Rush, Improved Critical (claw), Improved Critical (bite), Improved Critical (sting), Improved Lightning Reflexes, Improved Sunder, Lightning Reflexes, Power Attack, Quicken Spell-Like Ability (&lt;i&gt;&lt;i&gt;flesh to&lt;/i&gt; stone&lt;/i&gt;)&lt;/h5&gt;&lt;h5&gt;&lt;b&gt;Skills &lt;/b&gt;Acrobatics +39 (+47 when jumping), Disable Device +42, Fly +42, Intimidate +45, Knowledge (arcana) +40, Knowledge (religion) +40, Knowledge (engineering) +43, Knowledge (planes) +43, Perception +55, Sense Motive +47, Spellcraft +43, Stealth +34, Use Magic Device +42; &lt;b&gt;Racial Modifiers &lt;/b&gt;+8 Perception&lt;/h5&gt;&lt;h5&gt;&lt;b&gt;Languages &lt;/b&gt;Abyssal, Celestial, Common, Draconic, Terran; telepathy 300 ft.&lt;/h5&gt;&lt;/div&gt;&lt;hr/&gt;&lt;div&gt;&lt;h5&gt;&lt;b&gt;ECOLOGY&lt;/b&gt;&lt;/h5&gt;&lt;/div&gt;&lt;hr/&gt;&lt;div&gt;&lt;h5&gt;&lt;b&gt;Environment &lt;/b&gt; any (Ghahazi, Abyss)&lt;/h5&gt;&lt;h5&gt;&lt;b&gt;Organization &lt;/b&gt;solitary (unique)&lt;/h5&gt;&lt;h5&gt;&lt;b&gt;Treasure &lt;/b&gt;triple&lt;/h5&gt;&lt;/div&gt;&lt;hr/&gt;&lt;div&gt;&lt;h5&gt;&lt;b&gt;SPECIAL ABILITIES&lt;/b&gt;&lt;/h5&gt;&lt;/div&gt;&lt;hr/&gt;&lt;div&gt;&lt;/h5&gt;&lt;h5&gt;&lt;b&gt;Devastating Blow (Su)&lt;/b&gt; As a standard action, Xoveron can bring all four of his claws to bear upon a single target. It this attack hits, he deals 8d8+68 points of bludgeoning damage. If the target is a creature, it must make a successful DC 43 Fortitude save or be knocked prone and staggered for 1d4 rounds. If the target is an object, the attack ignores all hardness possessed by the object. The save DC is Strength-based.  &lt;/h5&gt;&lt;h5&gt;&lt;b&gt;Feed (Su)&lt;/b&gt; Xoveron can consume the corpse of a Large or smaller creature that has been dead no longer than a day as a full-round action. Doing so destroys the creature's body and leaves its gear scattered on the ground. All armor and gear worn in the body slot must make a successful DC 43 Fortitude save to avoid becoming broken by this swift and violent consumption. When Xoveron feeds on a creature, he immediately learns all of that creature's memories and knowledge. In addition, he gains the effects of a &lt;i&gt;heal&lt;/i&gt; spell and a &lt;i&gt;haste&lt;/i&gt; spell (both at CL 27th). The save DC is Strength-based.  &lt;/h5&gt;&lt;h5&gt;&lt;b&gt;Poison (Ex)&lt;/b&gt; Sting-injury; &lt;i&gt;save&lt;/i&gt; Fort DC 40; &lt;i&gt;frequency&lt;/i&gt; 1/round for 6 rounds; &lt;i&gt;effect&lt;/i&gt; 1d6 Dexterity drain; &lt;i&gt;cure&lt;/i&gt; 3 consecutive &lt;i&gt;save&lt;/i&gt;s. If a creature's Dexterity is drained to 0, the creature is immediately petrified. The save DC is Constitution-based.  &lt;/h5&gt;&lt;h5&gt;&lt;b&gt;Roar (Su)&lt;/b&gt; Xoveron can unleash a devastating roar as a standard action once per hour. When he roars, all creatures and unattended objects within 60 feet take 30d10 points of sonic damage and become stunned for 1d6 rounds. Xoveron does not take this damage, and he can exclude any number of creatures or objects from this effect as he wills. A successful DC 40 Reflex save halves the damage and negates the stun effect. The save DC is Constitution-based.  &lt;/h5&gt;&lt;h5&gt;&lt;b&gt;Shatter Petrification (Su)&lt;/b&gt; Xoveron can strike a petrified creature with any one of his natural weapon attacks to cause it to shatter. The petrified creature can resist this with a successful DC 43 Fortitude save. If the creature fails to resist, the blow smashes it apart into an explosion of razor sharp stone fragments. Any creature within 10 feet of a shattering petrified creature takes 10d6 points of piercing and slashing damage from these flying fragments of once-living flesh (Reflex DC 43 half). Xoveron is never damaged by these flying shards of stone. The save DC is Strength-based.  &lt;/h5&gt;&lt;h5&gt;&lt;b&gt;Shockwave (Su)&lt;/b&gt; When Xoveron makes a charge attack while flying and lands at the end of the charge, the force of his landing creates a powerful shockwave. All creatures standing on the ground within 30 feet of Xoveron when he lands at the end of a charge attack must make a successful DC 40 Reflex save to avoid being knocked prone by the force of the impact. The save DC is Constitution-based.&lt;/h5&gt;&lt;/div&gt;&lt;br&gt;&lt;div&gt;&lt;h4&gt;&lt;p&gt;&lt;p&gt;Xoveron, the Horned Prince, is the demon lord of gargoyles, gluttony, and ruins. It is said that he can look out through the eyes of all stone gargoyles perched on roofs throughout the world, watching and waiting for cities to fall, that he might visit and feed on those left behind. Xoveron himself towers at a height of 25 feet, with a wingspan of just over 50 feet. When the Horned Prince moves, the sound of stone grinding on stone can be heard, as if the demon lord himself were composed not of flesh but of some unholy stone come to demonic life.  Xoveron is often accompanied by numerous vrolikai and ulkreth demons (see page 82). Gargoyles of tremendous size often serve at the Horned Prince's whim, as do monsters with a reputation for hunger and gluttony, such as purple worms or man-eating animals. His realm on the Abyss is an immense, ruined city called Ghahazi, said to have been constructed over the eons by the Horned Prince, who plucked decaying districts and crumbling structures from dead cities across countless worlds.  &lt;br&gt;&lt;b&gt;Xoveron's Cult&lt;/b&gt;&lt;br&gt;  Xoveron is traditionally worshiped by gargoyles, although as the Age of Lost Omens has drawn on, his worship among humanoids has been increasing steadily, particularly among bandits, brigands, gluttons, and those who dwell in blasted, apocalyptic regions such as the Worldwound and the Sodden Lands. In such regions, the landscapes of ruined cities and devastated skylines appeal to those who worship the Horned Prince; his cultists raise temples to their demonic patron there in caverns, on ruined rooftops, or within the skeletal frames of partially collapsed cathedrals to gods whose faith and worship alike have moved on. Defenestration is far and away the favored method of sacrifice for his cult.  In addition to gargoyles, the cult is particularly fond of and even subservient to the nabasu demons. Often, a cult of Xoveron seeks out a newly "born" nabasu and offers itself to the demon. Usually this means the demon takes a few of the cultists to feed on and demands the survivors seek out more victims on a regular basis, but in some cases the ravenous newborn nabasu simply consumes the entire cult. To the fanatic of Xoveron, though, such a fate is worth dying for.  Xoveron's unholy symbol is a five-horned gray gargoyle skull that's missing its lower jaw. His favored weapon is the ranseur. He grants access to the domains of Chaos, Earth, Evil, and Strength, and to the subdomains of Caves, Demon, Entropy, and Ferocity. Entropy is a subdomain of Chaos, and is detailed on page 15 of &lt;i&gt;Pathfinder Player Companion&lt;/i&gt;: &lt;i&gt;Blood of Fiends&lt;/i&gt;.&lt;/p&gt;&lt;/h4&gt;&lt;/div&gt;</t>
  </si>
  <si>
    <t>Herne</t>
  </si>
  <si>
    <t>+3 (+5 in forests)</t>
  </si>
  <si>
    <t>Fort +5, Ref +9, Will +9</t>
  </si>
  <si>
    <t>defy the gods</t>
  </si>
  <si>
    <t>sickle +12/+7 (1d6+4) and gore +7 (1d6+2)</t>
  </si>
  <si>
    <t>mwk composite longbow +13/+8 (1d8+4/x3)</t>
  </si>
  <si>
    <t>powerful charge (gore, 2d6+6)</t>
  </si>
  <si>
    <t>Spell-Like Abilities (CL 8th; concentration +10)  Constant-speak with animals   3/day-faerie fire, longstrider   1/day-freedom of movement</t>
  </si>
  <si>
    <t>Str 18, Dex 17, Con 16, Int 11, Wis 16, Cha 15</t>
  </si>
  <si>
    <t>Deadly Aim, Point-Blank Shot, Precise Shot, Weapon Focus (composite longbow)</t>
  </si>
  <si>
    <t>Handle Animal +8, Intimidate +12, Knowledge (geography) +6 (+8 in forests), Perception +14 (+16 in forests), Ride +6, Stealth +12 (+14 in forests), Survival +12 (+14 in forests)</t>
  </si>
  <si>
    <t>+2 Knowledge (geography) in forests, +2 Perception in forests, +2 Stealth in forests, +2 Survival in forests</t>
  </si>
  <si>
    <t>favored terrain (forest +2), martial training, swift tracking  Other</t>
  </si>
  <si>
    <t>standard (sickle, masterwork composite longbow [Str +4] with 20 arrows, wooden armorAPG, other treasure)</t>
  </si>
  <si>
    <t>Seemingly one with the forest, this tall man is dressed in the browns and greens of a woodsman and sports a pair of stag's antlers upon his brow.</t>
  </si>
  <si>
    <t>Defy the Gods (Su) Hernes gain a +2 bonus on saving throws against divine spells and the spell-like and supernatural abilities of divine spellcasters and outsiders summoned or called by a divine spellcaster.  Favored Terrain (Ex) A herne gains a +2 bonus on initiative checks and Knowledge (geography), Perception, Stealth, and Survival skill checks when it is in forest terrain. A herne traveling through forest terrain normally leaves no trail and cannot be tracked (though he can leave a trail if he so chooses).  Martial Training (Ex) A herne is proficient with all simple and martial weapons and with light armor, medium armor, and shields (except tower shields).  Swift Tracker (Ex) A herne can move at its normal speed while using Survival to follow tracks without taking the normal -5 penalty. A herne takes only a -10 penalty (instead of the normal -20) when moving up to twice its normal speed while tracking.</t>
  </si>
  <si>
    <t>For nearly a century, the Estrovian Forest has been haunted by stag-horned woodsfolk known as hernes. From Egede to Lackthroat, stories are told of these mysterious beings. Some believe them to be the ghosts of hunters betrayed; others say they are fey spirits who guard the woods; and still other believe them to be fiends summoned by worshipers of the Old Faith. While none of these stories are true, they all contain a kernel of truth.  Hernes superficially resemble the humans from whom they descend, save for the many-pointed antlers which project from their brows. Though they are creatures of flesh and blood, hernes are infused with the spirit of the wild hunt. For the most part, hernes live as humble woodsfolk, reaping the bounty of the forest by their own hands. Yet they are also protectors of the forest, hunting those who abuse it or dare to claim ownership of its reaches. When hernes' anger is roused, they become the avenging spirits the stories make them out to be.  Hernes tend to be tall and lean. Males stand 6 feet tall or taller-with their antlers adding another foot or so- and weigh around 190 pounds. Female hernes are slightly shorter and lighter, and their antlers are smaller, with fewer points.  Ecology  The race of hernes has existed for less than 90 years. The first of their kind was Herne Vilhaur, a crusader from Andoran. Wounded by a stag and left for dead by his erstwhile companions, Herne was taken by the druids of the Estrovian Forest. They promised to mend his mortal wounds with their ancient magic, and in a way they did. They hanged him from a mighty oak, and placed on his brow the antlers of the sacred stag that Herne had killed. Then they called down the "curse of the winterthorn" upon Herne, restoring his vitality but tying him forever to the spirits of the forest.  The druids intended to use the transformed Herne as an instrument of vengeance against their enemies. Instead, he turned upon them. Stripped of his humanity, the reborn Herne thought only of vengeance against the allies who had abandoned him and the druids who had made him a monster. Unable or unwilling to leave the forest, he claimed it as his domain. He haunted it till the end of his days, hunting both animals and humanoids who dared to enter the woods. Herne did not kill all he chased; some he allowed to join his band. Recreating the ritual that transformed him, Herne called antlers from the heads of his new companions, thereby passing the curse of the winterthorn on to them.  Even after the original Herne's passing, his progeny continued his legacy, even taking his name for their race. Hernes breed true, and most of those who now live were born with the curse rather than having it placed upon them. The hernes live off the bounty of the forest and protect it from those they deem unworthy of its gifts.  Save for superficial details, the ritual by which a human can be turned into a herne appears to have been lost with the death of Herne himself. Yet whenever followers of the Old Faith or notorious bandits disappear, rumor quickly spreads that they have not died, but been brought into the fold of Herne's band.  Habitat &amp; Society  Hernes are relatively few in number considering the vastness of the Estrovian Forest. Though quite capable of living alone for long stretches of time, hernes are not antisocial, and they meet regularly with others of their kind to pass along news and trade crafted goods. They stay together in groups only with a purpose, however, whether it's to raise a family or to hunt a great beast. The largest population of hernes can be found near the tree known as Herne's Oak-the tree from which Vilhaur was hanged, and under which his body is buried (along with, according to legend, a trove of funerary offerings).  Like the druids before them, hernes are followers of the old ways, both in practical matters and in spirituality. As hunter-gatherers, hernes raise no crops, and have domesticated only animals useful for hunting-dogs, horses, and owls. Though they thrill at the chase, hernes never take more than they need. They build few structures. Most live in hidden caves that run beneath the Estrovian Forest. Hernes are most active at night; people living on the edge of the Estrovian Forest often attribute strange noises from the woods to the hernes' midnight hunts.  The hernes practice an ancient form of druidism known as the Green Faith. This religion was once the dominant religion of the northern reaches of Avistan. Over the centuries, however, it has been replaced by the worship of the gods of the Inner Sea region. The arrival of the crusaders, many of whom worship their own regional deities, has only accelerated the decline of the old ways. The hernes thus consider themselves protectors not just of the forest, but also of the spirits which reside there.  Hernes value self-sufficiency, and reject most useless hierarchies. They especially despise those who claim rulership by noble blood. This hatred is reinforced by tales of the druids' persecution by Mendevian rulers, and of the duplicity of the original Herne's so-called noble allies. While common folk may be allowed to hunt and gather from the edges of the forest, hernes are quick to turn the tables on the extravagant hunts hosted by the Mendevian elite and their crusader allies. In a few instances, hernes have even given advice and aid to brave outlaws in their fights against corrupt nobles.  Hernes take full advantage of their supernatural reputation when interacting with other humanoids- they know threats are more menacing when issued from the mouth of a deathless servant of nature. Though hernes are not fey creatures and not deathless, most humanoids can't deny the creatures' supernatural nature. Though many hernes remain cold to other humanoids, some invite the dispossessed to join their bands. Those who accept the herne's offer cannot return to the life they once knew. To the superstitious folk of Mendev, swearing allegiance to a herne is tantamount to signing a deal with a devil; such folk are forever beyond the pale.  As warriors have returned to their homelands from the Mendevian Crusades, they have brought with them many stories, including that of Herne Vilhaur and his accursed progeny. Reported sightings of hernes in forests far south of Mendev are easy to dismiss as the imaginings of those who have fallen for these fanciful tales, yet some who know of the hernes suspect they may be expanding their territory.</t>
  </si>
  <si>
    <t>&lt;link rel="stylesheet"href="PF.css"&gt;&lt;div&gt;&lt;h2&gt;Herne&lt;/h2&gt;&lt;h3&gt;&lt;i&gt;Seemingly one with the forest, this tall man is dressed in the browns and greens of a woodsman and sports a pair of stag's antlers upon his brow.&lt;/i&gt;&lt;/h3&gt;&lt;br&gt;&lt;/div&gt;&lt;div class="heading"&gt;&lt;p class="alignleft"&gt;Herne&lt;/p&gt;&lt;p class="alignright"&gt;CR 6&lt;/p&gt;&lt;div style="clear: both;"&gt;&lt;/div&gt;&lt;/div&gt;&lt;div&gt;&lt;h5&gt;&lt;b&gt;XP &lt;/b&gt;2,400&lt;/h5&gt;&lt;h5&gt;CN Medium monstrous humanoid &lt;/h5&gt;&lt;h5&gt;&lt;b&gt;Init &lt;/b&gt;+3 (+5 in forests); &lt;b&gt;Senses &lt;/b&gt;darkvision 60 ft., low-light vision, scent; Perception +14&lt;/h5&gt;&lt;/div&gt;&lt;hr/&gt;&lt;div&gt;&lt;h5&gt;&lt;b&gt;DEFENSE&lt;/b&gt;&lt;/h5&gt;&lt;/div&gt;&lt;hr/&gt;&lt;div&gt;&lt;h5&gt;&lt;b&gt;AC &lt;/b&gt;20, touch 13, flat-footed 17 (+3 armor, +3 Dex, +4 natural)&lt;/h5&gt;&lt;h5&gt;&lt;b&gt;hp &lt;/b&gt;68 (8d10+24)&lt;/h5&gt;&lt;h5&gt;&lt;b&gt;Fort &lt;/b&gt;+5, &lt;b&gt;Ref &lt;/b&gt;+9, &lt;b&gt;Will &lt;/b&gt;+9&lt;/h5&gt;&lt;h5&gt;&lt;b&gt;Defensive Abilities &lt;/b&gt;defy the gods; &lt;b&gt;DR &lt;/b&gt;10/magic; &lt;b&gt;Resist &lt;/b&gt;cold 10, electricity 10&lt;/h5&gt;&lt;/div&gt;&lt;hr/&gt;&lt;div&gt;&lt;h5&gt;&lt;b&gt;OFFENSE&lt;/b&gt;&lt;/h5&gt;&lt;/div&gt;&lt;hr/&gt;&lt;div&gt;&lt;h5&gt;&lt;b&gt;Spd &lt;/b&gt;30 ft.&lt;/h5&gt;&lt;h5&gt;&lt;b&gt;Melee &lt;/b&gt;sickle +12/+7 (1d6+4) and gore +7 (1d6+2)&lt;/h5&gt;&lt;h5&gt;&lt;b&gt;Ranged &lt;/b&gt;mwk composite longbow +13/+8 (1d8+4/x3)&lt;/h5&gt;&lt;h5&gt;&lt;b&gt;Space &lt;/b&gt;5 ft.; &lt;b&gt;Reach &lt;/b&gt;5 ft.&lt;/h5&gt;&lt;h5&gt;&lt;b&gt;Special Attacks &lt;/b&gt;powerful charge (gore, 2d6+6)&lt;/h5&gt;&lt;h5&gt;&lt;b&gt;Spell-Like Abilities&lt;/b&gt; (CL 8th; concentration +10)  &lt;/br&gt;Constant&amp;mdash;&lt;i&gt;speak with animals&lt;/i&gt; &lt;/br&gt;3/day&amp;mdash;&lt;i&gt;faerie fire&lt;/i&gt;, &lt;i&gt;longstrider&lt;/i&gt; &lt;/br&gt;1/day&amp;mdash;&lt;i&gt;freedom of movement&lt;/i&gt;&lt;/h5&gt;&lt;/h5&gt;&lt;/div&gt;&lt;hr/&gt;&lt;div&gt;&lt;h5&gt;&lt;b&gt;STATISTICS&lt;/b&gt;&lt;/h5&gt;&lt;/div&gt;&lt;hr/&gt;&lt;div&gt;&lt;h5&gt;&lt;b&gt;Str &lt;/b&gt;18, &lt;b&gt;Dex &lt;/b&gt;17, &lt;b&gt;Con &lt;/b&gt;16, &lt;b&gt;Int &lt;/b&gt; 11, &lt;b&gt;Wis &lt;/b&gt;16, &lt;b&gt;Cha &lt;/b&gt;15&lt;/h5&gt;&lt;h5&gt;&lt;b&gt;Base Atk &lt;/b&gt;+8; &lt;b&gt;CMB &lt;/b&gt;+12; &lt;b&gt;CMD &lt;/b&gt;25&lt;/h5&gt;&lt;h5&gt;&lt;b&gt;Feats &lt;/b&gt;Deadly Aim, Point-Blank Shot, Precise Shot, Weapon Focus (composite longbow)&lt;/h5&gt;&lt;h5&gt;&lt;b&gt;Skills &lt;/b&gt;Handle Animal +8, Intimidate +12, Knowledge (geography) +6 (+8 in forests), Perception +14 (+16 in forests), Ride +6, Stealth +12 (+14 in forests), Survival +12 (+14 in forests); &lt;b&gt;Racial Modifiers &lt;/b&gt;+2 Knowledge (geography) in forests, +2 Perception in forests, +2 Stealth in forests, +2 Survival in forests&lt;/h5&gt;&lt;h5&gt;&lt;b&gt;Languages &lt;/b&gt;Common, Sylvan; &lt;i&gt;speak with animals&lt;/i&gt;&lt;/h5&gt;&lt;h5&gt;&lt;b&gt;SQ &lt;/b&gt;favored terrain (forest +2), martial training, swift tracking  Other&lt;/h5&gt;&lt;h5&gt;&lt;b&gt;Gear &lt;/b&gt;mwk composite longbow&lt;/h5&gt;&lt;/div&gt;&lt;hr/&gt;&lt;div&gt;&lt;h5&gt;&lt;b&gt;ECOLOGY&lt;/b&gt;&lt;/h5&gt;&lt;/div&gt;&lt;hr/&gt;&lt;div&gt;&lt;h5&gt;&lt;b&gt;Environment &lt;/b&gt; temperate forests&lt;/h5&gt;&lt;h5&gt;&lt;b&gt;Organization &lt;/b&gt;solitary, pair, or band (3-6)&lt;/h5&gt;&lt;h5&gt;&lt;b&gt;Treasure &lt;/b&gt;standard (sickle, masterwork composite longbow [Str +4] with 20 arrows, wooden armor&lt;sup&gt;APG&lt;/sup&gt;, other treasure)&lt;/h5&gt;&lt;/div&gt;&lt;hr/&gt;&lt;div&gt;&lt;h5&gt;&lt;b&gt;SPECIAL ABILITIES&lt;/b&gt;&lt;/h5&gt;&lt;/div&gt;&lt;hr/&gt;&lt;div&gt;&lt;/h5&gt;&lt;h5&gt;&lt;b&gt;Defy the Gods (Su)&lt;/b&gt; Hernes gain a +2 bonus on saving throws against divine spells and the spell-like and supernatural abilities of divine spellcasters and outsiders summoned or called by a divine spellcaster.  &lt;/h5&gt;&lt;h5&gt;&lt;b&gt;Favored Terrain (Ex)&lt;/b&gt; A herne gains a +2 bonus on initiative checks and Knowledge (geography), Perception, Stealth, and Survival skill checks when it is in forest terrain. A herne traveling through forest terrain normally leaves no trail and cannot be tracked (though he can leave a trail if he so chooses).  &lt;/h5&gt;&lt;h5&gt;&lt;b&gt;Martial Training (Ex)&lt;/b&gt; A herne is proficient with all simple and martial weapons and with light armor, medium armor, and shields (except tower shields).  &lt;/h5&gt;&lt;h5&gt;&lt;b&gt;Swift Tracker (Ex)&lt;/b&gt; A herne can move at its normal speed while using Survival to follow tracks without taking the normal -5 penalty. A herne takes only a -10 penalty (instead of the normal -20) when moving up to twice its normal speed while tracking.&lt;/h5&gt;&lt;/div&gt;&lt;br&gt;&lt;div&gt;&lt;h4&gt;&lt;p&gt;&lt;p&gt;For nearly a century, the Estrovian Forest has been haunted by stag-horned woodsfolk known as hernes. From Egede to Lackthroat, stories are told of these mysterious beings. Some believe them to be the ghosts of hunters betrayed; others say they are fey spirits who guard the woods; and still other believe them to be fiends summoned by worshipers of the Old Faith. While none of these stories are true, they all contain a kernel of truth.  Hernes superficially resemble the humans from whom they descend, save for the many-pointed antlers which project from their brows. Though they are creatures of flesh and blood, hernes are infused with the spirit of the wild hunt. For the most part, hernes live as humble woodsfolk, reaping the bounty of the forest by their own hands. Yet they are also protectors of the forest, hunting those who abuse it or dare to claim ownership of its reaches. When hernes' anger is roused, they become the avenging spirits the stories make them out to be.  Hernes tend to be tall and lean. Males stand 6 feet tall or taller-with their antlers adding another foot or so- and weigh around 190 pounds. Female hernes are slightly shorter and lighter, and their antlers are smaller, with fewer points.  &lt;b&gt;&lt;/p&gt;&lt;p&gt;Ecology&lt;/b&gt;&lt;/p&gt;&lt;p&gt;  The race of hernes has existed for less than 90 years. The first of their kind was Herne Vilhaur, a crusader from Andoran. Wounded by a stag and left for dead by his erstwhile companions, Herne was taken by the druids of the Estrovian Forest. They promised to mend his mortal wounds with their ancient magic, and in a way they did. They hanged him from a mighty oak, and placed on his brow the antlers of the sacred stag that Herne had killed. Then they called down the "curse of the winterthorn" upon Herne, restoring his vitality but tying him forever to the spirits of the forest.  The druids intended to use the transformed Herne as an instrument of vengeance against their enemies. Instead, he turned upon them. Stripped of his humanity, the reborn Herne thought only of vengeance against the allies who had abandoned him and the druids who had made him a monster. Unable or unwilling to leave the forest, he claimed it as his domain. He haunted it till the end of his days, hunting both animals and humanoids who dared to enter the woods. Herne did not kill all he chased; some he allowed to join his band. Recreating the ritual that transformed him, Herne called antlers from the heads of his new companions, thereby passing the curse of the winterthorn on to them.  Even after the original Herne's passing, his progeny continued his legacy, even taking his name for their race. Hernes breed true, and most of those who now live were born with the curse rather than having it placed upon them. The hernes live off the bounty of the forest and protect it from those they deem unworthy of its gifts.  Save for superficial details, the ritual by which a human can be turned into a herne appears to have been lost with the death of Herne himself. Yet whenever followers of the Old Faith or notorious bandits disappear, rumor quickly spreads that they have not died, but been brought into the fold of Herne's band.  &lt;b&gt;&lt;/p&gt;&lt;p&gt;Habitat &amp; Society&lt;/b&gt;&lt;/p&gt;&lt;p&gt;  Hernes are relatively few in number considering the vastness of the Estrovian Forest. Though quite capable of living alone for long stretches of time, hernes are not antisocial, and they meet regularly with others of their kind to pass along news and trade crafted goods. They stay together in groups only with a purpose, however, whether it's to raise a family or to hunt a great beast. The largest population of hernes can be found near the tree known as Herne's Oak-the tree from which Vilhaur was hanged, and under which his body is buried (along with, according to legend, a trove of funerary offerings).  Like the druids before them, hernes are followers of the old ways, both in practical matters and in spirituality. As hunter-gatherers, hernes raise no crops, and have domesticated only animals useful for hunting-dogs, horses, and owls. Though they thrill at the chase, hernes never take more than they need. They build few structures. Most live in hidden caves that run beneath the Estrovian Forest. Hernes are most active at night; people living on the edge of the Estrovian Forest often attribute strange noises from the woods to the hernes' midnight hunts.  The hernes practice an ancient form of druidism known as the Green Faith. This religion was once the dominant religion of the northern reaches of Avistan. Over the centuries, however, it has been replaced by the worship of the gods of the Inner Sea region. The arrival of the crusaders, many of whom worship their own regional deities, has only accelerated the decline of the old ways. The hernes thus consider themselves protectors not just of the forest, but also of the spirits which reside there.  Hernes value self-sufficiency, and reject most useless hierarchies. They especially despise those who claim rulership by noble blood. This hatred is reinforced by tales of the druids' persecution by Mendevian rulers, and of the duplicity of the original Herne's so-called noble allies. While common folk may be allowed to hunt and gather from the edges of the forest, hernes are quick to turn the tables on the extravagant hunts hosted by the Mendevian elite and their crusader allies. In a few instances, hernes have even given advice and aid to brave outlaws in their fights against corrupt nobles.  Hernes take full advantage of their supernatural reputation when interacting with other humanoids- they know threats are more menacing when issued from the mouth of a deathless servant of nature. Though hernes are not fey creatures and not deathless, most humanoids can't deny the creatures' supernatural nature. Though many hernes remain cold to other humanoids, some invite the dispossessed to join their bands. Those who accept the herne's offer cannot return to the life they once knew. To the superstitious folk of Mendev, swearing allegiance to a herne is tantamount to signing a deal with a devil; such folk are forever beyond the pale.  As warriors have returned to their homelands from the Mendevian Crusades, they have brought with them many stories, including that of Herne Vilhaur and his accursed progeny. Reported sightings of hernes in forests far south of Mendev are easy to dismiss as the imaginings of those who have fallen for these fanciful tales, yet some who know of the hernes suspect they may be expanding their territory.&lt;/p&gt;&lt;/h4&gt;&lt;/div&gt;</t>
  </si>
  <si>
    <t>mwk composite longbow</t>
  </si>
  <si>
    <t>Sin Seeker</t>
  </si>
  <si>
    <t>blindsight 50 ft., low-light vision, scent; Perception +9</t>
  </si>
  <si>
    <t>honesty (10 ft., DC 13)</t>
  </si>
  <si>
    <t>gaze attacks, visual effects and illusions, attacks that rely on sight</t>
  </si>
  <si>
    <t>bite +3 (1d3-2)</t>
  </si>
  <si>
    <t>Spell-Like Abilities (CL 3rd; concentration +5; save DCs are Wisdom-based)  Constant-detect alignment  At Will-comprehend languages  3/day-confessAPG (DC 14), zone of truth (DC 14)  1/day-follow auraAPG, seek thoughtsAPG (DC 15)</t>
  </si>
  <si>
    <t>Str 7, Dex 15, Con 10, Int 12, Wis 15, Cha 8</t>
  </si>
  <si>
    <t>Alertness, Skill Focus (Sense Motive)</t>
  </si>
  <si>
    <t>Fly +10, Perception +9, Sense Motive +10, Survival +5</t>
  </si>
  <si>
    <t>Common; telepathy 30 ft.</t>
  </si>
  <si>
    <t>This strange flying creature is the size of a house cat and has tender pink skin and the stubbed features of a pig. Its porcine face is eyeless and its nose never stops sniffing at the air.</t>
  </si>
  <si>
    <t>Aura of Honesty (Su) Sin seekers radiate an aura of honesty out to 10 feet. All creatures in the area take a -2 penalty on Bluff, Sleight of Hand, and Escape Artist checks. Creatures that succeed at a DC 13 Will save resist the effects of this aura, though they must attempt a new saving throw each time they use one of the listed skills in the area. This is a mind-affecting effect and the save DC is Wisdom-based.  Detect Alignment (Sp) At will, a sin seeker can use detect chaos, detect evil, detect good, or detect law. Only one of these can be active at any given time.</t>
  </si>
  <si>
    <t>Believed to have been bred centuries ago by zealous priests and inquisitors, sin seekers are living creatures with a supernatural ability to detect the scent of varying degrees of morality. Originally small forest swine known for their acute senses of smell, these unfortunate creatures were subjected to a magical mutation similar in practice to fleshwarping. The priests' goal was to use these new creations to sniff out the supporters of rival faiths, identifying them by their hidden sins.  In the centuries following their initial creation, various sects throughout Golarion maintained small sin seeker breeding programs. Many of these were aimed at culling impious members from the ranks of the clergy, though many evil sects used sin seekers as torture and interrogation aids. Today, small populations of sin seekers still survive in monasteries throughout Golarion, and adventurers of all alignments continue to keep them as familiars. Sin seekers are usually about 12 to 18 inches long, with a 2-foot wingspan. They weigh between 3 and 5 pounds.  Ecology  Centuries of selective breeding have improved the sin seekers' magical abilities, granting them the ability to sense other creatures' motives and alignments. They are capable of instantly sensing whether a creature is good or evil, and they also have a knack for tracking creatures by their auras. Once in close contact with a creature, sin seekers have a host of tools for discerning whether that creature is lying or manipulating information. In addition to the aura of honesty that surrounds them, each seeker has a small arsenal of spell-like abilities that help it glean the truth from weak-willed creatures.  Though graced with an above-average intelligence, sin seekers are poor at handling logistics and practicalities. They make excellent judges of character, and easily pick up on subtle social cues that could indicate dishonesty. While sin seekers are able to draw distinctions between various motives, they have no inherent alignment, and don't place moral judgments on the information they gather. Like bloodhounds sniffing for a trail, sin seekers happily delve for information without regard for what it means. This moral ambivalence makes them equally useful for benevolent or malicious purposes.  Sin seekers lack any natural instincts and rely entirely on reciprocal relationships with larger creatures for protection and sustenance. Sin seekers are omnivores who can survive on almost any kind of food, though they are healthiest when fed a vegetable-heavy diet. They can eat anything, but they're poor at regulating their own nutrition-if left to their own devices, sin seekers gorge themselves to the point of nausea, especially when offered rich, fatty foods. While they acclimate quickly to new cultures and eating habits, they are susceptible to unfamiliar diseases and poisons.  Though sin seekers can be found throughout Golarion, they are best suited for the moderate climates of the Inner Sea region, northern Casmaron, and coastal Tian Xia. While their small frames are well padded by a layer of fat, they are mostly hairless and lack sufficient body mass to survive frigid temperatures for long. They fare no better in extreme heat, as they easily become dehydrated and are vulnerable to sunburn. Luckily, their susceptibility to the elements is counterbalanced by their suitability for indoor living. Despite their porcine aspect, they live cleanly, and can easily be trained to use lavatories. They have an inherent respect for personal space and are happiest when provided with a small nesting area to call their own. Sin seekers are quiet living companions, except during mating season, during which time they utter grotesque, mewling cries. In all, sin seekers are finicky creatures who require more upkeep than most animals, though their unique skill set makes them worth the extra effort.  Habitat &amp; Society  Sin seekers are wholly domestic creatures incapable of surviving long in the wild. Like any domestic animal, sin seekers are acclimated to humanoid contact, and integrate well into humanoid cultures. Though slightly repulsive in appearance, they are affectionate creatures with good social skills. Unfortunately, their inability to properly defend themselves and inability to regulate their eating make them high-maintenance travel companions, especially when contrasted with self-sufficient familiars like cats, monkeys, and rodents. Sin seekers are easy prey, and their sightlessness makes them especially vulnerable to quick predators such as hawks, wolves, and foxes. Sin seeker familiars require constant guardianship and physical protection.  The difficulty of keeping such delicate creatures alive and healthy has often proven worth the trouble for religious sects throughout Golarion. While each sect breeds its sin seekers with different magical abilities, they all use the creatures as lie detectors and moral litmus tests. Clergy from good-aligned sects, like those that worship Iomedae or Sarenrae, often use sin seekers as penitential aids. These sects see sin seekers as living reminders of the priests' shortcomings and often use them to witness ritual oaths. Evil sects, like those that worship Norgorber or Asmodeus, often use sin seekers as interrogation and inquisitional instruments. Such sects combine the use of sin seekers with traditional torture techniques to persecute nonbelievers or to weed out seditious forces within their ranks.  Once trained, sin seekers make excellent familiars, and form strong bonds with their keepers. They are both affectionate and loyal, and quickly adopt their keepers'  personalities. Their high intelligence and lie-detecting abilities make them favored familiars of detectives, interrogators, and negotiators. Sin seekers' ability to track creatures by following their auras make them popular among rangers, paladins, and inquisitors who specialize in tracking evil creatures. Unfortunately, while sin seekers are incredibly useful, their auras of honesty and repulsive appearances can sometimes be a hindrance to adventuring parties. Charismatic rogues and bards find the creatures both off-putting and inconvenient. Any character of 5th level or higher with the Improved Familiar feat may take a sin seeker as a familiar.  Variant Sin Seekers  While the description above represents the most common variant of sin seekers, some sects breed the creatures with abilities that more closely align with their religious aims. Sin seekers from good-aligned temples often have the ability to cast protection from evil instead of confessAPG. Congregations that revile the undead sometimes breed their seekers to cast detect undead instead of zone of truth, or speak with dead instead of comprehend languages. Evil sects, meanwhile, sometimes breed into their sin seekers the ability to cast interrogationUM instead of seek thoughtsAPG, or touch of idiocy instead of comprehend languages.</t>
  </si>
  <si>
    <t>&lt;link rel="stylesheet"href="PF.css"&gt;&lt;div&gt;&lt;h2&gt;Sin Seeker&lt;/h2&gt;&lt;h3&gt;&lt;i&gt;This strange flying creature is the size of a house cat and has tender pink skin and the stubbed features of a pig. Its porcine face is eyeless and its nose never stops sniffing at the air.&lt;/i&gt;&lt;/h3&gt;&lt;br&gt;&lt;/div&gt;&lt;div class="heading"&gt;&lt;p class="alignleft"&gt;Sin Seeker&lt;/p&gt;&lt;p class="alignright"&gt;CR 2&lt;/p&gt;&lt;div style="clear: both;"&gt;&lt;/div&gt;&lt;/div&gt;&lt;div&gt;&lt;h5&gt;&lt;b&gt;XP &lt;/b&gt;600&lt;/h5&gt;&lt;h5&gt;N Tiny magical beast &lt;/h5&gt;&lt;h5&gt;&lt;b&gt;Init &lt;/b&gt;+2; &lt;b&gt;Senses &lt;/b&gt;blindsight 50 ft., low-light vision, scent; Perception +9&lt;/h5&gt;&lt;h5&gt;&lt;b&gt;Aura &lt;/b&gt;honesty (10 ft., DC 13)&lt;/h5&gt;&lt;/div&gt;&lt;hr/&gt;&lt;div&gt;&lt;h5&gt;&lt;b&gt;DEFENSE&lt;/b&gt;&lt;/h5&gt;&lt;/div&gt;&lt;hr/&gt;&lt;div&gt;&lt;h5&gt;&lt;b&gt;AC &lt;/b&gt;14, touch 14, flat-footed 12 (+2 Dex, +2 size)&lt;/h5&gt;&lt;h5&gt;&lt;b&gt;hp &lt;/b&gt;16 (3d10)&lt;/h5&gt;&lt;h5&gt;&lt;b&gt;Fort &lt;/b&gt;+3, &lt;b&gt;Ref &lt;/b&gt;+5, &lt;b&gt;Will &lt;/b&gt;+3&lt;/h5&gt;&lt;h5&gt;&lt;b&gt;Immune &lt;/b&gt;gaze attacks, visual effects and illusions, attacks that rely on sight&lt;/h5&gt;&lt;/div&gt;&lt;hr/&gt;&lt;div&gt;&lt;h5&gt;&lt;b&gt;OFFENSE&lt;/b&gt;&lt;/h5&gt;&lt;/div&gt;&lt;hr/&gt;&lt;div&gt;&lt;h5&gt;&lt;b&gt;Spd &lt;/b&gt;20 ft., fly 50 ft. (average)&lt;/h5&gt;&lt;h5&gt;&lt;b&gt;Melee &lt;/b&gt;bite +3 (1d3-2)&lt;/h5&gt;&lt;h5&gt;&lt;b&gt;Space &lt;/b&gt;2-1/2 ft.; &lt;b&gt;Reach &lt;/b&gt;0 ft.&lt;/h5&gt;&lt;h5&gt;&lt;b&gt;Spell-Like Abilities&lt;/b&gt; (CL 3rd; concentration +5; save DCs are Wisdom&amp;mdash;based)  &lt;/br&gt;Constant&amp;mdash;&lt;i&gt;detect alignment&lt;/i&gt; &lt;/br&gt;At Will&amp;mdash;&lt;i&gt;comprehend languages&lt;/i&gt; &lt;/br&gt;3/day&amp;mdash;confess&lt;sup&gt;APG&lt;/sup&gt; (DC 14), &lt;i&gt;zone of truth&lt;/i&gt; (DC 14) &lt;/br&gt;1/day&amp;mdash;&lt;i&gt;follow&lt;/i&gt; aura&lt;sup&gt;APG&lt;/sup&gt;, &lt;i&gt;seek&lt;/i&gt; thoughts&lt;sup&gt;APG&lt;/sup&gt; (DC 15)&lt;/h5&gt;&lt;/h5&gt;&lt;/div&gt;&lt;hr/&gt;&lt;div&gt;&lt;h5&gt;&lt;b&gt;STATISTICS&lt;/b&gt;&lt;/h5&gt;&lt;/div&gt;&lt;hr/&gt;&lt;div&gt;&lt;h5&gt;&lt;b&gt;Str &lt;/b&gt;7, &lt;b&gt;Dex &lt;/b&gt;15, &lt;b&gt;Con &lt;/b&gt;10, &lt;b&gt;Int &lt;/b&gt; 12, &lt;b&gt;Wis &lt;/b&gt;15, &lt;b&gt;Cha &lt;/b&gt;8&lt;/h5&gt;&lt;h5&gt;&lt;b&gt;Base Atk &lt;/b&gt;+3; &lt;b&gt;CMB &lt;/b&gt;+3; &lt;b&gt;CMD &lt;/b&gt;11&lt;/h5&gt;&lt;h5&gt;&lt;b&gt;Feats &lt;/b&gt;Alertness, Skill Focus (Sense Motive)&lt;/h5&gt;&lt;h5&gt;&lt;b&gt;Skills &lt;/b&gt;Fly +10, Perception +9, Sense Motive +10, Survival +5&lt;/h5&gt;&lt;h5&gt;&lt;b&gt;Languages &lt;/b&gt;Common; telepathy 30 ft.&lt;/h5&gt;&lt;/div&gt;&lt;hr/&gt;&lt;div&gt;&lt;h5&gt;&lt;b&gt;ECOLOGY&lt;/b&gt;&lt;/h5&gt;&lt;/div&gt;&lt;hr/&gt;&lt;div&gt;&lt;h5&gt;&lt;b&gt;Environment &lt;/b&gt; any urban&lt;/h5&gt;&lt;h5&gt;&lt;b&gt;Organization &lt;/b&gt;solitary&lt;/h5&gt;&lt;h5&gt;&lt;b&gt;Treasure &lt;/b&gt;none&lt;/h5&gt;&lt;/div&gt;&lt;hr/&gt;&lt;div&gt;&lt;h5&gt;&lt;b&gt;SPECIAL ABILITIES&lt;/b&gt;&lt;/h5&gt;&lt;/div&gt;&lt;hr/&gt;&lt;div&gt;&lt;/h5&gt;&lt;h5&gt;&lt;b&gt;Aura of Honesty (Su)&lt;/b&gt; Sin seekers radiate an aura of honesty out to 10 feet. All creatures in the area take a -2 penalty on Bluff, Sleight of Hand, and Escape Artist checks. Creatures that succeed at a DC 13 Will save resist the effects of this aura, though they must attempt a new saving throw each time they use one of the listed skills in the area. This is a mind-affecting effect and the save DC is Wisdom-based.  &lt;/h5&gt;&lt;h5&gt;&lt;b&gt;Detect Alignment (Sp)&lt;/b&gt; At will, a sin &lt;i&gt;seek&lt;/i&gt;er can use &lt;i&gt;detect chaos&lt;/i&gt;, &lt;i&gt;detect evil&lt;/i&gt;, &lt;i&gt;detect good&lt;/i&gt;, or &lt;i&gt;detect law&lt;/i&gt;. Only one of these can be active at any given time.&lt;/h5&gt;&lt;/div&gt;&lt;br&gt;&lt;div&gt;&lt;h4&gt;&lt;p&gt;&lt;p&gt;Believed to have been bred centuries ago by zealous priests and inquisitors, sin seekers are living creatures with a supernatural ability to detect the scent of varying degrees of morality. Originally small forest swine known for their acute senses of smell, these unfortunate creatures were subjected to a magical mutation similar in practice to fleshwarping. The priests' goal was to use these new creations to sniff out the supporters of rival faiths, identifying them by their hidden sins.  In the centuries &lt;i&gt;follow&lt;/i&gt;ing their initial creation, various sects throughout Golarion maintained small sin &lt;i&gt;seek&lt;/i&gt;er breeding programs. Many of these were aimed at culling impious members from the ranks of the clergy, though many evil sects used sin seekers as torture and interrogation aids. Today, small populations of sin seekers still survive in monasteries throughout Golarion, and adventurers of all alignments continue to keep them as familiars. Sin seekers are usually about 12 to 18 inches long, with a 2-foot wingspan. They weigh between 3 and 5 pounds.  &lt;b&gt;&lt;/p&gt;&lt;p&gt;Ecology&lt;/b&gt;&lt;/p&gt;&lt;p&gt;  Centuries of selective breeding have improved the sin seekers' magical abilities, granting them the ability to sense other creatures' motives and alignments. They are capable of instantly sensing whether a creature is good or evil, and they also have a knack for tracking creatures by their auras. Once in close contact with a creature, sin seekers have a host of tools for discerning whether that creature is lying or manipulating information. In addition to the aura of honesty that surrounds them, each &lt;i&gt;seek&lt;/i&gt;er has a small arsenal of spell-like abilities that help it glean the truth from weak-willed creatures.  Though graced with an above-average intelligence, sin seekers are poor at handling logistics and practicalities. They make excellent judges of character, and easily pick up on subtle social cues that could indicate dishonesty. While sin seekers are able to draw distinctions between various motives, they have no inherent alignment, and don't place moral judgments on the information they gather. Like bloodhounds sniffing for a trail, sin seekers happily delve for information without regard for what it means. This moral ambivalence makes them equally useful for benevolent or malicious purposes.  Sin seekers lack any natural instincts and rely entirely on reciprocal relationships with larger creatures for protection and sustenance. Sin seekers are omnivores who can survive on almost any kind of food, though they are healthiest when fed a vegetable-heavy diet. They can eat anything, but they're poor at regulating their own nutrition-if left to their own devices, sin seekers gorge themselves to the point of nausea, especially when offered rich, fatty foods. While they acclimate quickly to new cultures and eating habits, they are susceptible to unfamiliar diseases and poisons.  Though sin seekers can be found throughout Golarion, they are best suited for the moderate climates of the Inner Sea region, northern Casmaron, and coastal Tian Xia. While their small frames are well padded by a layer of fat, they are mostly hairless and lack sufficient body mass to survive frigid temperatures for long. They fare no better in extreme heat, as they easily become dehydrated and are vulnerable to sunburn. Luckily, their susceptibility to the elements is counterbalanced by their suitability for indoor living. Despite their porcine aspect, they live cleanly, and can easily be trained to use lavatories. They have an inherent respect for personal space and are happiest when provided with a small nesting area to call their own. Sin seekers are quiet living companions, except during mating season, during which time they utter grotesque, mewling cries. In all, sin seekers are finicky creatures who require more upkeep than most animals, though their unique skill set makes them worth the extra effort.  &lt;b&gt;&lt;/p&gt;&lt;p&gt;Habitat &amp; Society&lt;/b&gt;&lt;/p&gt;&lt;p&gt;  Sin seekers are wholly domestic creatures incapable of surviving long in the wild. Like any domestic animal, sin seekers are acclimated to humanoid contact, and integrate well into humanoid cultures. Though slightly repulsive in appearance, they are affectionate creatures with good social skills. Unfortunately, their inability to properly defend themselves and inability to regulate their eating make them high-maintenance travel companions, especially when contrasted with self-sufficient familiars like cats, monkeys, and rodents. Sin seekers are easy prey, and their sightlessness makes them especially vulnerable to quick predators such as hawks, wolves, and foxes. Sin &lt;i&gt;seek&lt;/i&gt;er familiars require constant guardianship and physical protection.  The difficulty of keeping such delicate creatures alive and healthy has often proven worth the trouble for religious sects throughout Golarion. While each sect breeds its sin seekers with different magical abilities, they all use the creatures as lie detectors and moral litmus tests. Clergy from good-aligned sects, like those that worship Iomedae or Sarenrae, often use sin seekers as penitential aids. These sects see sin seekers as living reminders of the priests' shortcomings and often use them to witness ritual oaths. Evil sects, like those that worship Norgorber or Asmodeus, often use sin seekers as interrogation and inquisitional instruments. Such sects combine the use of sin seekers with traditional torture techniques to persecute nonbelievers or to weed out seditious forces within their ranks.  Once trained, sin seekers make excellent familiars, and form strong bonds with their keepers. They are both affectionate and loyal, and quickly adopt their keepers'  personalities. Their high intelligence and lie-detecting abilities make them favored familiars of detectives, interrogators, and negotiators. Sin seekers' ability to track creatures by &lt;i&gt;follow&lt;/i&gt;ing their auras make them popular among rangers, paladins, and inquisitors who specialize in tracking evil creatures. Unfortunately, while sin seekers are incredibly useful, their auras of honesty and repulsive appearances can sometimes be a hindrance to adventuring parties. Charismatic rogues and bards find the creatures both off-putting and inconvenient. Any character of 5th level or higher with the Improved Familiar feat may take a sin &lt;i&gt;seek&lt;/i&gt;er as a familiar.  &lt;br&gt;&lt;b&gt;Variant Sin Seekers&lt;/b&gt;&lt;br&gt;  While the description above represents the most common variant of sin seekers, some sects breed the creatures with abilities that more closely align with their religious aims. Sin seekers from good-aligned temples often have the ability to cast &lt;i&gt;protection from evil&lt;/i&gt; instead of confess&lt;sup&gt;APG&lt;/sup&gt;. Congregations that revile the undead sometimes breed their seekers to cast &lt;i&gt;detect undead&lt;/i&gt; instead of &lt;i&gt;zone of truth&lt;/i&gt;, or &lt;i&gt;speak with dead&lt;/i&gt; instead of &lt;i&gt;comprehend languages&lt;/i&gt;. Evil sects, meanwhile, sometimes breed into their sin seekers the ability to cast interrogation&lt;sup&gt;UM&lt;/sup&gt; instead of &lt;i&gt;seek&lt;/i&gt; thoughts&lt;sup&gt;APG&lt;/sup&gt;, or &lt;i&gt;touch of idiocy&lt;/i&gt; instead of &lt;i&gt;comprehend languages&lt;/i&gt;.&lt;/p&gt;&lt;/h4&gt;&lt;/div&gt;</t>
  </si>
  <si>
    <t>Balor Lord</t>
  </si>
  <si>
    <t>barbarian 5</t>
  </si>
  <si>
    <t>darkvision 60 ft., low-light vision, true seeing; Perception +44</t>
  </si>
  <si>
    <t>flaming body, unholy aura (DC 27)</t>
  </si>
  <si>
    <t>33, touch 17, flat-footed 27</t>
  </si>
  <si>
    <t>(+4 deflection, +6 Dex, +16 natural, -1 size, -2 rage)</t>
  </si>
  <si>
    <t>(20d10+5d12+375)</t>
  </si>
  <si>
    <t>Fort +31, Ref +17, Will +25</t>
  </si>
  <si>
    <t>improved uncanny dodge, trap sense +1</t>
  </si>
  <si>
    <t>(rage) +1 vorpal unholy longsword +40/+35/+30/+25 (2d6+17), +1 vorpal flaming whip+39/+34/+29 (1d4+9 plus 1d6 fire and entangle) or 2 slams +40(1d10+16)</t>
  </si>
  <si>
    <t>rage (27 rounds/day), rage powers (knockback)</t>
  </si>
  <si>
    <t>Spell-Like Abilities (CL 20th) Constant-true seeing, unholy aura(DC 27) At will-dominate monster (DC 28), greater dispel magic, greater teleport (self plus 50 lbs. of objects only), power word stun, telekinesis(DC 24) 3/day-quickened telekinesis(DC 24) 1/day-blasphemy (DC 26), fire storm (DC 27), implosion(DC 28), summon (level 9, any 1 CR 19 or lower demon 100%)</t>
  </si>
  <si>
    <t>Str 43, Dex 23, Con 44, Int 24, Wis 26, Cha 29</t>
  </si>
  <si>
    <t>Cleave, Combat Reflexes, Critical Focus, Great Cleave, Great Fortitude, Greater Two-Weapon Fighting, Improved Initiative, Improved Two-Weapon Fighting, Iron Will, Power Attack, Quicken Spell-Like Ability (telekinesis), Two-Weapon Fighting, Weapon Focus (longsword)</t>
  </si>
  <si>
    <t>Acrobatics +31, Bluff +37, Diplomacy +37, Fly +36, Intimidate +37, Knowledge (history) +29, Knowledge (nobility) +29, Knowledge (planes) +35, Knowledge (religion) +28, Perception +44, Sense Motive +36, Stealth +30, Use Magic Device +37</t>
  </si>
  <si>
    <t>death throes, fast movement, lifedrinker, vorpal strike, whip mastery</t>
  </si>
  <si>
    <t>standard (+1 vorpal unholy longsword, +1 vorpal flaming whip, other treasure)</t>
  </si>
  <si>
    <t>This towering, burning demon wears black, spiky armor and carries two weapons-a jagged sword and a whip of flames.</t>
  </si>
  <si>
    <t>Rage (Ex)This balor lord can rage for 27 rounds per day, and gains +4 to Strength and Constitution, and -2 to AC Knockback (Ex)Once per round, the balor lord can make a bull rush attempt against one target in place of a melee attack. If successful, the target takes damage equal to the lords's Strength modifier and is moved back as normal. The balor lord does not need to move with the target if successful. This does not provoke an attack of opportunity. Scent (Ex)The balor lord gains the scent ability while raging and can use this ability to locate unseen foes. Death Throes (Su)When killed, a balor lord explodes in a blinding flash of fire that deals 100 points of damage (half fire, half unholy damage) to anything within 100 feet. A Reflex save DC 35 halve the damage, this DC increases to 37 if the balor lord was killed in rage as the save DC is Constitution-based. Entangle (Ex) If a balor lord strikes a Medium or smaller foe with its whip, the balor can immediately attempt a grapple check without provoking an attack of opportunity. If the balor wins the check, it draws the foe into an adjacent square. The foe gains the grappled condition, but the balor does not. Flaming Body (Su)A balor lord's body is covered in dancing flames. Anyone striking a balor with a natural weapon or unarmed strike takes 1d6 points of fire damage. A creature that grapples a balor or is grappled by one takes 6d6 points of fire damage each round the grapple persists. Lifedrinker (Su) Whenever the balor lord slays a living foe, it receives the benefits of a heal spell (CL 20th). This ability can activate up to once per round. Vorpal Strike (Su)Any slashing weapon a balor lord wields (including its standard longsword and whip) gains the vorpal weapon quality. Weapons retain this quality for one hour after the balor releases the weapon, but after this the weapon reverts to its standard magical qualities, if any. Whip Mastery (Ex)A balor lord treats a whip as a light weapon for the purposes of two-weapon fighting, and can inflict lethal damage on a foe regardless of the foe's armor.</t>
  </si>
  <si>
    <t>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 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 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     Lifedrinker (Su)Whenever the balor lord slays a living foe, it receives the benefits of a heal spell (CL 20th). This ability can activate up to once per round.     Master of Magic (Su) The balor lord has additional spell-like abilities (20 spell levels' worth of 1st-4th level spells usable at will and 20 spell levels' worth of 5th-8th level spells usable 3 times a day).     Soul Swallow (Su)As a standard action, the balor lord can inhale the soul of a living creature within 30 feet. The target must make a Fortitude save (DC 10 + 1/2 balor lord's racial HD + the balor lord's Charisma modifier) or die. The body of a humanoid creature killed in this manner immediately transforms into a demon under the balor lord's command (a babau, succubus, or shadow demon, according to the balor lord's whim).</t>
  </si>
  <si>
    <t>&lt;link rel="stylesheet"href="PF.css"&gt;&lt;div&gt;&lt;h2&gt;Demon, Balor Lord&lt;/h2&gt;&lt;h3&gt;&lt;i&gt;This towering, burning demon wears black, spiky armor and carries two weapons-a jagged sword and a whip of flames.&lt;/i&gt;&lt;/h3&gt;&lt;br&gt;&lt;/div&gt;&lt;div class="heading"&gt;&lt;p class="alignleft"&gt;Balor Lord&lt;/p&gt;&lt;p class="alignright"&gt;CR 25&lt;/p&gt;&lt;div style="clear: both;"&gt;&lt;/div&gt;&lt;/div&gt;&lt;div&gt;&lt;h5&gt;&lt;b&gt;XP &lt;/b&gt;1,638,400&lt;/h5&gt;&lt;h5&gt;Male balor lord barbarian 5&lt;/h5&gt;&lt;h5&gt;CE Large outsider (chaotic, demon, evil, extraplanar)&lt;/h5&gt;&lt;h5&gt;&lt;b&gt;Init &lt;/b&gt;+10; &lt;b&gt;Senses &lt;/b&gt;darkvision 60 ft., low-light vision, &lt;i&gt;true seeing&lt;/i&gt;; Perception +44&lt;/h5&gt;&lt;h5&gt;&lt;b&gt;Aura &lt;/b&gt;flaming body, &lt;i&gt;unholy&lt;/i&gt; aura (DC 27)&lt;/h5&gt;&lt;/div&gt;&lt;hr/&gt;&lt;div&gt;&lt;h5&gt;&lt;b&gt;DEFENSE&lt;/b&gt;&lt;/h5&gt;&lt;/div&gt;&lt;hr/&gt;&lt;div&gt;&lt;h5&gt;&lt;b&gt;AC &lt;/b&gt;33, touch 17, flat-footed 27 (+4 deflection, +6 Dex, +16 natural, -1 size, -2 rage)&lt;/h5&gt;&lt;h5&gt;&lt;b&gt;hp &lt;/b&gt;518 (20d10+5d12+375)&lt;/h5&gt;&lt;h5&gt;&lt;b&gt;Fort &lt;/b&gt;+31, &lt;b&gt;Ref &lt;/b&gt;+17, &lt;b&gt;Will &lt;/b&gt;+25&lt;/h5&gt;&lt;h5&gt;&lt;b&gt;Defensive Abilities &lt;/b&gt;improved uncanny dodge, trap sense +1; &lt;b&gt;DR &lt;/b&gt;15/cold iron and good; &lt;b&gt;Immune &lt;/b&gt;electricity, fire, poison; &lt;b&gt;Resist &lt;/b&gt;acid 10, cold 10; &lt;b&gt;SR &lt;/b&gt;31&lt;/h5&gt;&lt;/div&gt;&lt;hr/&gt;&lt;div&gt;&lt;h5&gt;&lt;b&gt;OFFENSE&lt;/b&gt;&lt;/h5&gt;&lt;/div&gt;&lt;hr/&gt;&lt;div&gt;&lt;h5&gt;&lt;b&gt;Spd &lt;/b&gt;50 ft., fly 90 ft. (good)&lt;/h5&gt;&lt;h5&gt;&lt;b&gt;Melee &lt;/b&gt;(rage) &lt;i&gt;+1 vorpal &lt;i&gt;unholy&lt;/i&gt; longsword&lt;/i&gt; +40/+35/+30/+25 (2d6+17), &lt;i&gt;+1 vorpal flaming&lt;/i&gt; whip+39/+34/+29 (1d4+9 plus 1d6 fire and entangle) or &lt;/br&gt;2 slams +40(1d10+16)&lt;/h5&gt;&lt;h5&gt;&lt;b&gt;Space &lt;/b&gt;10 ft.; &lt;b&gt;Reach &lt;/b&gt;10 ft. (20 ft. with whip)&lt;/h5&gt;&lt;h5&gt;&lt;b&gt;Special Attacks &lt;/b&gt;rage (27 rounds/day), rage powers (knockback)&lt;/h5&gt;&lt;h5&gt;&lt;b&gt;Spell-Like Abilities&lt;/b&gt; (CL 20th)&lt;/br&gt;Constant&amp;mdash;&lt;i&gt;true seeing&lt;/i&gt;, &lt;i&gt;unholy&lt;/i&gt; aura(DC 27)&lt;/br&gt;At will&amp;mdash;&lt;i&gt;dominate monster&lt;/i&gt; (DC 28), &lt;i&gt;greater dispel magic&lt;/i&gt;, &lt;i&gt;greater teleport&lt;/i&gt; (self plus 50 lbs. of objects only), &lt;i&gt;power word stun&lt;/i&gt;, telekinesis(DC 24)&lt;/br&gt;3/day&amp;mdash;quickened telekinesis(DC 24)&lt;/br&gt;1/day&amp;mdash;&lt;i&gt;blasphemy&lt;/i&gt; (DC 26), &lt;i&gt;fire storm&lt;/i&gt; (DC 27), implosion(DC 28), summon (level 9, any 1 CR 19 or lower demon 100%)&lt;/h5&gt;&lt;/h5&gt;&lt;/div&gt;&lt;hr/&gt;&lt;div&gt;&lt;h5&gt;&lt;b&gt;STATISTICS&lt;/b&gt;&lt;/h5&gt;&lt;/div&gt;&lt;hr/&gt;&lt;div&gt;&lt;h5&gt;&lt;b&gt;Str &lt;/b&gt;43, &lt;b&gt;Dex &lt;/b&gt;23, &lt;b&gt;Con &lt;/b&gt;44, &lt;b&gt;Int &lt;/b&gt; 24, &lt;b&gt;Wis &lt;/b&gt;26, &lt;b&gt;Cha &lt;/b&gt;29&lt;/h5&gt;&lt;h5&gt;&lt;b&gt;Base Atk &lt;/b&gt;+25; &lt;b&gt;CMB &lt;/b&gt;+41; &lt;b&gt;CMD &lt;/b&gt;66&lt;/h5&gt;&lt;h5&gt;&lt;b&gt;Feats &lt;/b&gt;Cleave, Combat Reflexes, Critical Focus, Great Cleave, Great Fortitude, Greater Two-Weapon Fighting, Improved Initiative, Improved Two-Weapon Fighting, Iron Will, Power Attack, Quicken Spell-Like Ability (telekinesis), Two-Weapon Fighting, Weapon Focus (longsword)&lt;/h5&gt;&lt;h5&gt;&lt;b&gt;Skills &lt;/b&gt;Acrobatics +31, Bluff +37, Diplomacy +37, Fly +36, Intimidate +37, Knowledge (history) +29, Knowledge (nobility) +29, Knowledge (planes) +35, Knowledge (religion) +28, Perception +44, Sense Motive +36, Stealth +30, Use Magic Device +37; &lt;b&gt;Racial Modifiers &lt;/b&gt;+8 Perception&lt;/h5&gt;&lt;h5&gt;&lt;b&gt;Languages &lt;/b&gt;Abyssal, Celestial, Draconic; telepathy 100 ft.&lt;/h5&gt;&lt;h5&gt;&lt;b&gt;SQ &lt;/b&gt;death throes, fast movement, lifedrinker, vorpal strike, whip mastery&lt;/h5&gt;&lt;/div&gt;&lt;hr/&gt;&lt;div&gt;&lt;h5&gt;&lt;b&gt;ECOLOGY&lt;/b&gt;&lt;/h5&gt;&lt;/div&gt;&lt;hr/&gt;&lt;div&gt;&lt;h5&gt;&lt;b&gt;Environment &lt;/b&gt; any (Abyss)&lt;/h5&gt;&lt;h5&gt;&lt;b&gt;Organization &lt;/b&gt;solitary or warband (1 balor and 2-5 glabrezus)&lt;/h5&gt;&lt;h5&gt;&lt;b&gt;Treasure &lt;/b&gt;standard (&lt;i&gt;+1 vorpal &lt;i&gt;unholy&lt;/i&gt; longsword&lt;/i&gt;, &lt;i&gt;+1 vorpal flaming&lt;/i&gt; whip, other treasure)&lt;/h5&gt;&lt;/div&gt;&lt;hr/&gt;&lt;div&gt;&lt;h5&gt;&lt;b&gt;SPECIAL ABILITIES&lt;/b&gt;&lt;/h5&gt;&lt;/div&gt;&lt;hr/&gt;&lt;div&gt;&lt;h5&gt;&lt;b&gt;Rage (Ex)&lt;/b&gt; This balor lord can rage for 27 rounds per day, and gains +4 to Strength and Constitution, and -2 to AC &lt;/h5&gt;&lt;h5&gt;&lt;b&gt;Knockback&lt;/b&gt; (Ex)Once per round, the balor lord can make a bull rush attempt against one target in place of a melee attack. If successful, the target takes damage equal to the lords's Strength modifier and is moved back as normal. The balor lord does not need to move with the target if successful. This does not provoke an attack of opportunity. &lt;/h5&gt;&lt;h5&gt;&lt;b&gt;Scent (Ex)&lt;/b&gt; The balor lord gains the scent ability while raging and can use this ability to locate unseen foes. &lt;/h5&gt;&lt;h5&gt;&lt;b&gt;Death Throes (Su)&lt;/b&gt; When killed, a balor lord explodes in a blinding flash of fire that deals 100 points of damage (half fire, half &lt;i&gt;unholy&lt;/i&gt; damage) to anything within 100 feet. A Reflex save DC 35 halve the damage, this DC increases to 37 if the balor lord was killed in rage as the save DC is Constitution-based. &lt;/h5&gt;&lt;h5&gt;&lt;b&gt;Entangle (Ex)&lt;/b&gt; If a balor lord strikes a Medium or smaller foe with its whip, the balor can immediately attempt a grapple check without provoking an attack of opportunity. If the balor wins the check, it draws the foe into an adjacent square. The foe gains the grappled condition, but the balor does not. &lt;/h5&gt;&lt;h5&gt;&lt;b&gt;Flaming Body (Su)&lt;/b&gt; A balor lord's body is covered in dancing flames. Anyone striking a balor with a natural weapon or unarmed strike takes 1d6 points of fire damage. A creature that grapples a balor or is grappled by one takes 6d6 points of fire damage each round the grapple persists. &lt;/h5&gt;&lt;h5&gt;&lt;b&gt;Lifedrinker (Su)&lt;/b&gt; Whenever the balor lord slays a living foe, it receives the benefits of a heal spell (CL 20th). This ability can activate up to once per round. &lt;/h5&gt;&lt;h5&gt;&lt;b&gt;Vorpal Strike&lt;/b&gt; (Su)Any slashing weapon a balor lord wields (including its standard longsword and whip) gains the vorpal weapon quality. Weapons retain this quality for one hour after the balor releases the weapon, but after this the weapon reverts to its standard magical qualities, if any. &lt;/h5&gt;&lt;h5&gt;&lt;b&gt;Whip Mastery (Ex)&lt;/b&gt; A balor lord treats a whip as a light weapon for the purposes of two-weapon fighting, and can inflict lethal damage on a foe regardless of the foe's armor.&lt;/h5&gt;&lt;/div&gt;&lt;br&gt;&lt;div&gt;&lt;h4&gt;&lt;p&gt;&lt;p&gt;Even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indeed.&lt;/p&gt;&lt;p&gt;A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gods.&lt;/p&gt;&lt;p&gt;In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wield.&lt;/p&gt;&lt;p&gt;    &lt;/h5&gt;&lt;h5&gt;&lt;b&gt;Lifedrinker (Su)&lt;/b&gt; Whenever the balor lord slays a living foe, it receives the benefits of a heal spell (CL 20th). This ability can activate up to once per round.&lt;/p&gt;&lt;p&gt;    &lt;/h5&gt;&lt;h5&gt;&lt;b&gt;Master of Magic (Su) &lt;/b&gt;The balor lord has additional spell-like abilities (20 spell levels' worth of 1st-4th level spells usable at will and 20 spell levels' worth of 5th-8th level spells usable 3 times a day).&lt;/p&gt;&lt;p&gt;    &lt;/h5&gt;&lt;h5&gt;&lt;b&gt;Soul Swallow (Su)&lt;/b&gt; As a standard action, the balor lord can inhale the soul of a living creature within 30 feet. The target must make a Fortitude save (DC 10 + 1/2 balor lord's racial HD + the balor lord's Charisma modifier) or die. The body of a humanoid creature killed in this manner immediately transforms into a demon under the balor lord's command (a babau, succubus, or shadow demon, according to the balor lord's whim).&lt;/p&gt;&lt;/h4&gt;&lt;/div&gt;</t>
  </si>
  <si>
    <t>Mythic Aboleth</t>
  </si>
  <si>
    <t>(aquatic, mythic)</t>
  </si>
  <si>
    <t>+8M</t>
  </si>
  <si>
    <t>(9d8+78)</t>
  </si>
  <si>
    <t>5/epic</t>
  </si>
  <si>
    <t>4 tentacles +11 (1d8+5 plus slime)</t>
  </si>
  <si>
    <t>mucus mist, mythic power (3/day, surge +1d6)</t>
  </si>
  <si>
    <t>Spell-Like Abilities (CL 16th; concentration +20)   At Will-hypnotic pattern (DC 16), illusory wall (DC 18), mirage arcana (DC 19), persistent image (DC 19), programmed image (DC 20), project image (DC 21), veil (DC 20)   3/day-dominate monster (DC 23)</t>
  </si>
  <si>
    <t>Str 20, Dex 12, Con 22, Int 15, Wis 17, Cha 19</t>
  </si>
  <si>
    <t>Combat Casting, Improved InitiativeM, Iron WillM, Lightning Reflexes, Weapon Focus (tentacle)</t>
  </si>
  <si>
    <t>Bluff +13, Intimidate +16, Knowledge (any one) +14, Perception +15, Spellcraft +14, Swim +25</t>
  </si>
  <si>
    <t>A foul mist surrounds this huge, three-eyed, tentacled fish creature, and plates of hardened slime guard its body.</t>
  </si>
  <si>
    <t>Mythic Adventures</t>
  </si>
  <si>
    <t>Mucus Cloud (Ex) While underwater, an aboleth exudes a cloud of transparent slime. All creatures adjacent to an aboleth must succeed at a DC 20 Fortitude save each round or lose the ability to breathe air (but gain the ability to breathe water) for 3 hours. Renewed contact with an aboleth's mucus cloud and failing another save extends the effect for another 3 hours. The save DC is Constitution-based.  Mucus Mist (Ex) When exposed to the air, a mythic aboleth can release its mucus as a fine mist. This obscures vision like obscuring mist and has the same properties as its mucus cloud. Creatures that breathe water are able to breathe normally while within the cloud. The mist moves with the aboleth.  Slime (Ex) A creature hit by an aboleth's tentacle must succeed at a DC 20 Fortitude save or its skin and flesh transform into a clear, slimy membrane over the course of 1d4 rounds. The creature's new "flesh" is soft and tender, reducing its Constitution score by 4 as long as the transformation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  Slime Armor (Ex) A mythic aboleth can spend 1 minute to create an armorlike carapace from hardened slime. This gives it a +4 armor bonus, reduces its swim speed to 30 feet, and increases its land speed to 30 feet. The aboleth can dissolve the armor as a full-round action.</t>
  </si>
  <si>
    <t>A mythic aboleth has exceptional magic, usually gained by staying alive long enough to see some of its dark experiments through to fruition. Brooding and brilliant, it seeks to conquer the dry lands.</t>
  </si>
  <si>
    <t>&lt;link rel="stylesheet"href="PF.css"&gt;&lt;div&gt;&lt;h2&gt;Aboleth, Mythic&lt;/h2&gt;&lt;h3&gt;&lt;i&gt;A foul mist surrounds this huge, three-eyed, tentacled fish creature, and plates of hardened slime guard its body.&lt;/i&gt;&lt;/h3&gt;&lt;br&gt;&lt;/div&gt;&lt;div class="heading"&gt;&lt;p class="alignleft"&gt;Mythic Aboleth&lt;/p&gt;&lt;p class="alignright"&gt;CR 9/MR 3&lt;/p&gt;&lt;div style="clear: both;"&gt;&lt;/div&gt;&lt;/div&gt;&lt;div&gt;&lt;h5&gt;&lt;b&gt;XP &lt;/b&gt;6,400&lt;/h5&gt;&lt;h5&gt;LE Huge aberration (aquatic, mythic)&lt;/h5&gt;&lt;h5&gt;&lt;b&gt;Init &lt;/b&gt;+8&lt;sup&gt;M&lt;/sup&gt;; &lt;b&gt;Senses &lt;/b&gt;darkvision 60 ft.; Perception +15&lt;/h5&gt;&lt;h5&gt;&lt;b&gt;Aura &lt;/b&gt;mucus cloud (5 feet)&lt;/h5&gt;&lt;/div&gt;&lt;hr/&gt;&lt;div&gt;&lt;h5&gt;&lt;b&gt;DEFENSE&lt;/b&gt;&lt;/h5&gt;&lt;/div&gt;&lt;hr/&gt;&lt;div&gt;&lt;h5&gt;&lt;b&gt;AC &lt;/b&gt;23, touch 9, flat-footed 22 (+1 Dex, +14 natural, -2 size)&lt;/h5&gt;&lt;h5&gt;&lt;b&gt;hp &lt;/b&gt;118 (9d8+78)&lt;/h5&gt;&lt;h5&gt;&lt;b&gt;Fort &lt;/b&gt;+9, &lt;b&gt;Ref &lt;/b&gt;+6, &lt;b&gt;Will &lt;/b&gt;+11&lt;/h5&gt;&lt;h5&gt;&lt;b&gt;DR &lt;/b&gt;5/epic&lt;/h5&gt;&lt;/div&gt;&lt;hr/&gt;&lt;div&gt;&lt;h5&gt;&lt;b&gt;OFFENSE&lt;/b&gt;&lt;/h5&gt;&lt;/div&gt;&lt;hr/&gt;&lt;div&gt;&lt;h5&gt;&lt;b&gt;Spd &lt;/b&gt;10 ft., swim 60 ft.&lt;/h5&gt;&lt;h5&gt;&lt;b&gt;Melee &lt;/b&gt;4 tentacles +11 (1d8+5 plus slime)&lt;/h5&gt;&lt;h5&gt;&lt;b&gt;Space &lt;/b&gt;15 ft.; &lt;b&gt;Reach &lt;/b&gt;15 ft.&lt;/h5&gt;&lt;h5&gt;&lt;b&gt;Special Attacks &lt;/b&gt;mucus mist, mythic power (3/day, surge +1d6)&lt;/h5&gt;&lt;h5&gt;&lt;b&gt;Spell-Like Abilities&lt;/b&gt; (CL 16th; concentration +20) &lt;/br&gt;At Will&amp;mdash;&lt;i&gt;hypnotic pattern&lt;/i&gt; (DC 16), &lt;i&gt;illusory wall&lt;/i&gt; (DC 18), &lt;i&gt;mirage arcana&lt;/i&gt; (DC 19), &lt;i&gt;persistent image&lt;/i&gt; (DC 19), &lt;i&gt;programmed image&lt;/i&gt; (DC 20), &lt;i&gt;project image&lt;/i&gt; (DC 21), &lt;i&gt;veil&lt;/i&gt; (DC 20) &lt;/br&gt;3/day&amp;mdash;&lt;i&gt;dominate monster&lt;/i&gt; (DC 23)&lt;/h5&gt;&lt;/h5&gt;&lt;/div&gt;&lt;hr/&gt;&lt;div&gt;&lt;h5&gt;&lt;b&gt;STATISTICS&lt;/b&gt;&lt;/h5&gt;&lt;/div&gt;&lt;hr/&gt;&lt;div&gt;&lt;h5&gt;&lt;b&gt;Str &lt;/b&gt;20, &lt;b&gt;Dex &lt;/b&gt;12, &lt;b&gt;Con &lt;/b&gt;22, &lt;b&gt;Int &lt;/b&gt; 15, &lt;b&gt;Wis &lt;/b&gt;17, &lt;b&gt;Cha &lt;/b&gt;19&lt;/h5&gt;&lt;h5&gt;&lt;b&gt;Base Atk &lt;/b&gt;+6; &lt;b&gt;CMB &lt;/b&gt;+13; &lt;b&gt;CMD &lt;/b&gt;24&lt;/h5&gt;&lt;h5&gt;&lt;b&gt;Feats &lt;/b&gt;Combat Casting, Improved Initiative&lt;sup&gt;M&lt;/sup&gt;, Iron Will&lt;sup&gt;M&lt;/sup&gt;, Lightning Reflexes, Weapon Focus (tentacle)&lt;/h5&gt;&lt;h5&gt;&lt;b&gt;Skills &lt;/b&gt;Bluff +13, Intimidate +16, Knowledge (any one) +14, Perception +15, Spellcraft +14, Swim +25&lt;/h5&gt;&lt;h5&gt;&lt;b&gt;Languages &lt;/b&gt;Aboleth, Aklo, Aquan, Undercommon&lt;/h5&gt;&lt;h5&gt;&lt;b&gt;SQ &lt;/b&gt;slime armor&lt;/h5&gt;&lt;/div&gt;&lt;hr/&gt;&lt;div&gt;&lt;h5&gt;&lt;b&gt;ECOLOGY&lt;/b&gt;&lt;/h5&gt;&lt;/div&gt;&lt;hr/&gt;&lt;div&gt;&lt;h5&gt;&lt;b&gt;Environment &lt;/b&gt; any aquatic&lt;/h5&gt;&lt;h5&gt;&lt;b&gt;Organization &lt;/b&gt;solitary, pair, brood (3-6), or shoal (7-19)&lt;/h5&gt;&lt;h5&gt;&lt;b&gt;Treasure &lt;/b&gt;double&lt;/h5&gt;&lt;/div&gt;&lt;hr/&gt;&lt;div&gt;&lt;h5&gt;&lt;b&gt;SPECIAL ABILITIES&lt;/b&gt;&lt;/h5&gt;&lt;/div&gt;&lt;hr/&gt;&lt;div&gt;&lt;/h5&gt;&lt;h5&gt;&lt;b&gt;Mucus Cloud (Ex)&lt;/b&gt; While underwater, an aboleth exudes a cloud of transparent slime. All creatures adjacent to an aboleth must succeed at a DC 20 Fortitude save each round or lose the ability to breathe air (but gain the ability to breathe water) for 3 hours. Renewed contact with an aboleth's mucus cloud and failing another save extends the effect for another 3 hours. The save DC is Constitution-based.  &lt;/h5&gt;&lt;h5&gt;&lt;b&gt;Mucus Mist (Ex)&lt;/b&gt; When exposed to the air, a mythic aboleth can release its mucus as a fine mist. This obscures vision like &lt;i&gt;obscuring mist&lt;/i&gt; and has the same properties as its mucus cloud. Creatures that breathe water are able to breathe normally while within the cloud. The mist moves with the aboleth.  &lt;/h5&gt;&lt;h5&gt;&lt;b&gt;Slime (Ex)&lt;/b&gt; A creature hit by an aboleth's tentacle must succeed at a DC 20 Fortitude save or its skin and flesh transform into a clear, slimy membrane over the course of 1d4 rounds. The creature's new "flesh" is soft and tender, reducing its Constitution score by 4 as long as the transformation persists. If the creature's flesh isn't kept moist, it dries quickly and the victim takes 1d12 points of damage every 10 minutes. &lt;i&gt;Remove disease&lt;/i&gt; and similar effects can restore an afflicted creature to normal, but immunity to disease offers no protection from this attack. The save DC is Constitution-based.  &lt;/h5&gt;&lt;h5&gt;&lt;b&gt;Slime Armor (Ex)&lt;/b&gt; A mythic aboleth can spend 1 minute to create an armorlike carapace from hardened slime. This gives it a +4 armor bonus, reduces its swim speed to 30 feet, and increases its land speed to 30 feet. The aboleth can dissolve the armor as a full-round action.&lt;/h5&gt;&lt;/div&gt;&lt;br&gt;&lt;div&gt;&lt;h4&gt;&lt;p&gt;&lt;p&gt;A mythic aboleth has exceptional magic, usually gained by staying alive long enough to see some of its dark experiments through to fruition. Brooding and brilliant, it seeks to conquer the dry lands.&lt;/p&gt;&lt;/h4&gt;&lt;/div&gt;</t>
  </si>
  <si>
    <t>Mythic Greater Barghest</t>
  </si>
  <si>
    <t>(evil, extraplanar, lawful, mythic, shapechanger)</t>
  </si>
  <si>
    <t>(9d10+56)</t>
  </si>
  <si>
    <t>10/epic and magic</t>
  </si>
  <si>
    <t>ghost touch bite +15 (1d8+7/18-20/x3 plus burn and vorpal bite), 2 claws +15 (1d6+7)</t>
  </si>
  <si>
    <t>burn (1d6, DC 18), goblin king, improved bite, mythic power (2/day, surge +1d6), vorpal bite</t>
  </si>
  <si>
    <t>Spell-Like Abilities (CL 9th; concentration +13)  At Will-blink, invisibility sphere, levitate, misdirection  1/day-charm monster (DC 18), crushing despair (DC 18), dimension door, mass bull's strength, mass enlarge</t>
  </si>
  <si>
    <t>Str 25, Dex 15, Con 19, Int 18, Wis 18, Cha 18</t>
  </si>
  <si>
    <t>Combat Casting, Combat Reflexes, Great FortitudeM, Improved Initiative, Lightning Reflexes</t>
  </si>
  <si>
    <t>Acrobatics +14 (+18 when jumping), Bluff +16, Climb +16, Diplomacy +16, Intimidate +16, Perception +16, Sense Motive +16, Stealth +10, Survival +16, Swim +16</t>
  </si>
  <si>
    <t>An eerie green fire emerges from the obscenely large mouth of this strange humanoid combination of bat and wolf.</t>
  </si>
  <si>
    <t>Goblin King (Su) A mythic barghest has the inspire courage +2 and inspire competence +2 abilities of a 6th-level bard. Goblins, goblin dogs, worgs, hell hounds, and barghests gain double the normal bonuses from this ability.  Improved Bite (Ex) A mythic barghest's bite has a critical threat range of 18-20 and critical multiplier of x3.  Vorpal Bite (Su) If a mythic greater barghest confirms a critical hit against a non-mythic opponent, it can expend one use of mythic power as a free action to bite off the opponent's head, instantly killing it (Fort DC 15 negates). The save DC is Constitution-based.</t>
  </si>
  <si>
    <t>A mythic greater barghest is a near-divine offspring of one of the barghest gods. Infused with the power of foul planes, it leads great tribes of goblins, scaring their minions into something approaching discipline. Its presence is enough for hobgoblins and bugbears to treat goblins almost as equals, having seen the barghest's wrath at disobedience and infighting.  Mythic Barghest  Only exceptional barghests that feed on mythic humanoids can become mythic greater barghests. To create a mythic barghest, add the agile mythic simple template (see page 224) to a non-mythic barghest (Pathfinder RPG Bestiary 27).  If the mythic barghest uses its feed ability on a mythic humanoid's corpse, it gains a mythic growth point instead of a growth point. If a mythic barghest reaches 4 growth points, it transforms into a greater barghest with the agile mythic simple template and loses its mythic growth points. If a mythic barghest gains 4 mythic growth points, it transforms into a mythic greater barghest and loses the agile mythic simple template.</t>
  </si>
  <si>
    <t>&lt;link rel="stylesheet"href="PF.css"&gt;&lt;div&gt;&lt;h2&gt;Barghest, Mythic Greater&lt;/h2&gt;&lt;h3&gt;&lt;i&gt;An eerie green fire emerges from the obscenely large mouth of this strange humanoid combination of bat and wolf.&lt;/i&gt;&lt;/h3&gt;&lt;br&gt;&lt;/div&gt;&lt;div class="heading"&gt;&lt;p class="alignleft"&gt;Mythic Greater Barghest&lt;/p&gt;&lt;p class="alignright"&gt;CR 8/MR 2&lt;/p&gt;&lt;div style="clear: both;"&gt;&lt;/div&gt;&lt;/div&gt;&lt;div&gt;&lt;h5&gt;&lt;b&gt;XP &lt;/b&gt;4,800&lt;/h5&gt;&lt;h5&gt;LE Large outsider (evil, extraplanar, lawful, mythic, shapechanger)&lt;/h5&gt;&lt;h5&gt;&lt;b&gt;Init &lt;/b&gt;+8; &lt;b&gt;Senses &lt;/b&gt;darkvision 60 ft., scent; Perception +16&lt;/h5&gt;&lt;/div&gt;&lt;hr/&gt;&lt;div&gt;&lt;h5&gt;&lt;b&gt;DEFENSE&lt;/b&gt;&lt;/h5&gt;&lt;/div&gt;&lt;hr/&gt;&lt;div&gt;&lt;h5&gt;&lt;b&gt;AC &lt;/b&gt;22, touch 11, flat-footed 20 (+2 Dex, +11 natural, -1 size)&lt;/h5&gt;&lt;h5&gt;&lt;b&gt;hp &lt;/b&gt;105 (9d10+56)&lt;/h5&gt;&lt;h5&gt;&lt;b&gt;Fort &lt;/b&gt;+9, &lt;b&gt;Ref &lt;/b&gt;+10, &lt;b&gt;Will &lt;/b&gt;+10&lt;/h5&gt;&lt;h5&gt;&lt;b&gt;DR &lt;/b&gt;10/epic and magic&lt;/h5&gt;&lt;/div&gt;&lt;hr/&gt;&lt;div&gt;&lt;h5&gt;&lt;b&gt;OFFENSE&lt;/b&gt;&lt;/h5&gt;&lt;/div&gt;&lt;hr/&gt;&lt;div&gt;&lt;h5&gt;&lt;b&gt;Spd &lt;/b&gt;40 ft.&lt;/h5&gt;&lt;h5&gt;&lt;b&gt;Melee &lt;/b&gt;&lt;i&gt;ghost touch bite&lt;/i&gt; +15 (1d8+7/18-20/x3 plus burn and vorpal bite), 2 claws +15 (1d6+7)&lt;/h5&gt;&lt;h5&gt;&lt;b&gt;Space &lt;/b&gt;10 ft.; &lt;b&gt;Reach &lt;/b&gt;10 ft.&lt;/h5&gt;&lt;h5&gt;&lt;b&gt;Special Attacks &lt;/b&gt;burn (1d6, DC 18), goblin king, improved bite, mythic power (2/day, surge +1d6), vorpal bite&lt;/h5&gt;&lt;h5&gt;&lt;b&gt;Spell-Like Abilities&lt;/b&gt; (CL 9th; concentration +13) &lt;/br&gt;At Will&amp;mdash;&lt;i&gt;blink&lt;/i&gt;, &lt;i&gt;invisibility sphere&lt;/i&gt;, &lt;i&gt;levitate&lt;/i&gt;, &lt;i&gt;misdirection&lt;/i&gt; &lt;/br&gt;1/day&amp;mdash;&lt;i&gt;charm monster&lt;/i&gt; (DC 18), &lt;i&gt;crushing despair&lt;/i&gt; (DC 18), &lt;i&gt;dimension door&lt;/i&gt;, &lt;i&gt;mass bull's strength&lt;/i&gt;, &lt;i&gt;mass enlarge&lt;/i&gt;&lt;/h5&gt;&lt;/h5&gt;&lt;/div&gt;&lt;hr/&gt;&lt;div&gt;&lt;h5&gt;&lt;b&gt;STATISTICS&lt;/b&gt;&lt;/h5&gt;&lt;/div&gt;&lt;hr/&gt;&lt;div&gt;&lt;h5&gt;&lt;b&gt;Str &lt;/b&gt;25, &lt;b&gt;Dex &lt;/b&gt;15, &lt;b&gt;Con &lt;/b&gt;19, &lt;b&gt;Int &lt;/b&gt; 18, &lt;b&gt;Wis &lt;/b&gt;18, &lt;b&gt;Cha &lt;/b&gt;18&lt;/h5&gt;&lt;h5&gt;&lt;b&gt;Base Atk &lt;/b&gt;+9; &lt;b&gt;CMB &lt;/b&gt;+17; &lt;b&gt;CMD &lt;/b&gt;29 (33 vs. trip)&lt;/h5&gt;&lt;h5&gt;&lt;b&gt;Feats &lt;/b&gt;Combat Casting, Combat Reflexes, Great Fortitude&lt;sup&gt;M&lt;/sup&gt;, Improved Initiative, Lightning Reflexes&lt;/h5&gt;&lt;h5&gt;&lt;b&gt;Skills &lt;/b&gt;Acrobatics +14 (+18 when jumping), Bluff +16, Climb +16, Diplomacy +16, Intimidate +16, Perception +16, Sense Motive +16, Stealth +10, Survival +16, Swim +16&lt;/h5&gt;&lt;h5&gt;&lt;b&gt;Languages &lt;/b&gt;Common, Goblin, Infernal&lt;/h5&gt;&lt;h5&gt;&lt;b&gt;SQ &lt;/b&gt;change shape (goblin or wolf, polymorph)&lt;/h5&gt;&lt;/div&gt;&lt;hr/&gt;&lt;div&gt;&lt;h5&gt;&lt;b&gt;ECOLOGY&lt;/b&gt;&lt;/h5&gt;&lt;/div&gt;&lt;hr/&gt;&lt;div&gt;&lt;h5&gt;&lt;b&gt;Environment &lt;/b&gt; any&lt;/h5&gt;&lt;h5&gt;&lt;b&gt;Organization &lt;/b&gt;solitary or cult (1 plus goblin tribe)&lt;/h5&gt;&lt;h5&gt;&lt;b&gt;Treasure &lt;/b&gt;standard&lt;/h5&gt;&lt;/div&gt;&lt;hr/&gt;&lt;div&gt;&lt;h5&gt;&lt;b&gt;SPECIAL ABILITIES&lt;/b&gt;&lt;/h5&gt;&lt;/div&gt;&lt;hr/&gt;&lt;div&gt;&lt;/h5&gt;&lt;h5&gt;&lt;b&gt;Goblin King (Su)&lt;/b&gt; A mythic barghest has the inspire courage +2 and inspire competence +2 abilities of a 6th-level bard. Goblins, goblin dogs, worgs, hell hounds, and barghests gain double the normal bonuses from this ability.  &lt;/h5&gt;&lt;h5&gt;&lt;b&gt;Improved Bite (Ex)&lt;/b&gt; A mythic barghest's bite has a critical threat range of 18-20 and critical multiplier of x3.  &lt;/h5&gt;&lt;h5&gt;&lt;b&gt;Vorpal Bite (Su)&lt;/b&gt; If a mythic greater barghest confirms a critical hit against a non-mythic opponent, it can expend one use of mythic power as a free action to bite off the opponent's head, instantly killing it (Fort DC 15 negates). The save DC is Constitution-based.&lt;/h5&gt;&lt;/div&gt;&lt;br&gt;&lt;div&gt;&lt;h4&gt;&lt;p&gt;&lt;p&gt;A mythic greater barghest is a near-divine offspring of one of the barghest gods. Infused with the power of foul planes, it leads great tribes of goblins, scaring their minions into something approaching discipline. Its presence is enough for hobgoblins and bugbears to treat goblins almost as equals, having seen the barghest's wrath at disobedience and infighting.  Mythic Barghest  Only exceptional barghests that feed on mythic humanoids can become mythic greater barghests. To create a mythic barghest, add the agile mythic simple template (see page 224) to a non-mythic barghest (&lt;i&gt;Pathfinder RPG Bestiary&lt;/i&gt; 27).  If the mythic barghest uses its feed ability on a mythic humanoid's corpse, it gains a mythic growth point instead of a growth point. If a mythic barghest reaches 4 growth points, it transforms into a greater barghest with the agile mythic simple template and loses its mythic growth points. If a mythic barghest gains 4 mythic growth points, it transforms into a mythic greater barghest and loses the agile mythic simple template.&lt;/p&gt;&lt;/h4&gt;&lt;/div&gt;</t>
  </si>
  <si>
    <t>Mythic Cockatrice</t>
  </si>
  <si>
    <t>(mythic)</t>
  </si>
  <si>
    <t>petrification (30 feet)</t>
  </si>
  <si>
    <t>17, touch 16, flat-footed 12</t>
  </si>
  <si>
    <t>(+3 Dex, +2 dodge, +1 natural, +1 size)</t>
  </si>
  <si>
    <t>Fort +5, Ref +8, Will +3</t>
  </si>
  <si>
    <t>stone plumage</t>
  </si>
  <si>
    <t>bite +10 (1d4-2 plus petrification)</t>
  </si>
  <si>
    <t>mythic power (1/day, surge +1d6)</t>
  </si>
  <si>
    <t>DodgeM, Skill Focus (Perception), Weapon Finesse</t>
  </si>
  <si>
    <t>Fly +6, Perception +11</t>
  </si>
  <si>
    <t>This beast is an unsettling combination of chicken and lizard, and its claws, beak, and wattles seem made of stone.</t>
  </si>
  <si>
    <t>Petrification (Su) A mythic cockatrice's bite causes flesh to calcify and harden-multiple bites can cause a living creature to fossilize into stone. Each time a creature is damaged by a mythic cockatrice's bite attack, it must succeed at a DC 13 Fortitude save or take 1d6 points of Dexterity damage as its flesh and bones stiffen and harden. If a creature's Dexterity score is reduced to 0 by a cockatrice's bite, that creature immediately turns completely to stone, as if petrified by a flesh to stone spell. Every day, a creature petrified by a cockatrice in this manner can attempt a new DC 12 Fortitude save; if it succeeds, the victim recovers from the petrification with a Dexterity score of 1 (and thereafter can be restored to full Dexterity by natural healing or magic as normal). If a petrified creature fails three of these Fortitude saves in a row, the petrified state becomes permanent. A creature restored to flesh via magic has any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  Petrification Aura (Su) A creature within 30 feet of a mythic cockatrice on its turn must successfully save or be subjected by petrification as if it had been bitten.  Stone Plumage (Su) Any weapon that strikes a mythic cockatrice takes 1d6 points of damage that bypasses the weapon's hardness. Any creature attacking the cockatrice with natural weapons or unarmed strikes takes 1d6 points of damage.</t>
  </si>
  <si>
    <t>A mythic cockatrice is infused with stone, perhaps because of some aspect of its aging process, or its body has absorbed minerals from countless stony foes, or its incessant grooming has slowly petrified its own flesh. Even more aggressive and territorial than non-mythic kin, a mythic cockatrice recklessly attacks anything that intrudes on its territory.</t>
  </si>
  <si>
    <t>&lt;link rel="stylesheet"href="PF.css"&gt;&lt;div&gt;&lt;h2&gt;Cockatrice, Mythic&lt;/h2&gt;&lt;h3&gt;&lt;i&gt;This beast is an unsettling combination of chicken and lizard, and its claws, beak, and wattles seem made of stone.&lt;/i&gt;&lt;/h3&gt;&lt;br&gt;&lt;/div&gt;&lt;div class="heading"&gt;&lt;p class="alignleft"&gt;Mythic Cockatrice&lt;/p&gt;&lt;p class="alignright"&gt;CR 4/MR 1&lt;/p&gt;&lt;div style="clear: both;"&gt;&lt;/div&gt;&lt;/div&gt;&lt;div&gt;&lt;h5&gt;&lt;b&gt;XP &lt;/b&gt;1,200&lt;/h5&gt;&lt;h5&gt;N Small magical beast (mythic)&lt;/h5&gt;&lt;h5&gt;&lt;b&gt;Init &lt;/b&gt;+3; &lt;b&gt;Senses &lt;/b&gt;darkvision 60 ft., low-light vision; Perception +11&lt;/h5&gt;&lt;h5&gt;&lt;b&gt;Aura &lt;/b&gt;petrification (30 feet)&lt;/h5&gt;&lt;/div&gt;&lt;hr/&gt;&lt;div&gt;&lt;h5&gt;&lt;b&gt;DEFENSE&lt;/b&gt;&lt;/h5&gt;&lt;/div&gt;&lt;hr/&gt;&lt;div&gt;&lt;h5&gt;&lt;b&gt;AC &lt;/b&gt;17, touch 16, flat-footed 12 (+3 Dex, +2 dodge, +1 natural, +1 size)&lt;/h5&gt;&lt;h5&gt;&lt;b&gt;hp &lt;/b&gt;43 (6d10+10)&lt;/h5&gt;&lt;h5&gt;&lt;b&gt;Fort &lt;/b&gt;+5, &lt;b&gt;Ref &lt;/b&gt;+8, &lt;b&gt;Will &lt;/b&gt;+3&lt;/h5&gt;&lt;h5&gt;&lt;b&gt;Defensive Abilities &lt;/b&gt;stone plumage; &lt;b&gt;DR &lt;/b&gt;5/epic&lt;/h5&gt;&lt;/div&gt;&lt;hr/&gt;&lt;div&gt;&lt;h5&gt;&lt;b&gt;OFFENSE&lt;/b&gt;&lt;/h5&gt;&lt;/div&gt;&lt;hr/&gt;&lt;div&gt;&lt;h5&gt;&lt;b&gt;Spd &lt;/b&gt;20 ft., fly 60 ft. (poor)&lt;/h5&gt;&lt;h5&gt;&lt;b&gt;Melee &lt;/b&gt;bite +10 (1d4-2 plus petrification)&lt;/h5&gt;&lt;h5&gt;&lt;b&gt;Space &lt;/b&gt;5 ft.; &lt;b&gt;Reach &lt;/b&gt;5 ft.&lt;/h5&gt;&lt;h5&gt;&lt;b&gt;Special Attacks &lt;/b&gt;mythic power (1/day, surge +1d6)&lt;/h5&gt;&lt;/div&gt;&lt;hr/&gt;&lt;div&gt;&lt;h5&gt;&lt;b&gt;STATISTICS&lt;/b&gt;&lt;/h5&gt;&lt;/div&gt;&lt;hr/&gt;&lt;div&gt;&lt;h5&gt;&lt;b&gt;Str &lt;/b&gt;6, &lt;b&gt;Dex &lt;/b&gt;17, &lt;b&gt;Con &lt;/b&gt;11, &lt;b&gt;Int &lt;/b&gt; 2, &lt;b&gt;Wis &lt;/b&gt;13, &lt;b&gt;Cha &lt;/b&gt;8&lt;/h5&gt;&lt;h5&gt;&lt;b&gt;Base Atk &lt;/b&gt;+6; &lt;b&gt;CMB &lt;/b&gt;+3; &lt;b&gt;CMD &lt;/b&gt;17&lt;/h5&gt;&lt;h5&gt;&lt;b&gt;Feats &lt;/b&gt;Dodge&lt;sup&gt;M&lt;/sup&gt;, Skill Focus (Perception), Weapon Finesse&lt;/h5&gt;&lt;h5&gt;&lt;b&gt;Skills &lt;/b&gt;Fly +6, Perception +11&lt;/h5&gt;&lt;/div&gt;&lt;hr/&gt;&lt;div&gt;&lt;h5&gt;&lt;b&gt;ECOLOGY&lt;/b&gt;&lt;/h5&gt;&lt;/div&gt;&lt;hr/&gt;&lt;div&gt;&lt;h5&gt;&lt;b&gt;Environment &lt;/b&gt; temperate plains&lt;/h5&gt;&lt;h5&gt;&lt;b&gt;Organization &lt;/b&gt;solitary, pair, flight (3-5), or flock (6-12)&lt;/h5&gt;&lt;h5&gt;&lt;b&gt;Treasure &lt;/b&gt;none&lt;/h5&gt;&lt;/div&gt;&lt;hr/&gt;&lt;div&gt;&lt;h5&gt;&lt;b&gt;SPECIAL ABILITIES&lt;/b&gt;&lt;/h5&gt;&lt;/div&gt;&lt;hr/&gt;&lt;div&gt;&lt;/h5&gt;&lt;h5&gt;&lt;b&gt;Petrification (Su)&lt;/b&gt; A mythic cockatrice's bite causes flesh to calcify and harden-multiple bites can cause a living creature to fossilize into stone. Each time a creature is damaged by a mythic cockatrice's bite attack, it must succeed at a DC 13 Fortitude save or take 1d6 points of Dexterity damage as its flesh and bones stiffen and harden. If a creature's Dexterity score is reduced to 0 by a cockatrice's bite, that creature immediately turns completely to stone, as if petrified by a &lt;i&gt;flesh to stone&lt;/i&gt; spell. Every day, a creature petrified by a cockatrice in this manner can attempt a new DC 12 Fortitude save; if it succeeds, the victim recovers from the petrification with a Dexterity score of 1 (and thereafter can be restored to full Dexterity by natural healing or magic as normal). If a petrified creature fails three of these Fortitude saves in a row, the petrified state becomes permanent. A creature restored to flesh via magic has any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  &lt;/h5&gt;&lt;h5&gt;&lt;b&gt;Petrification Aura (Su)&lt;/b&gt; A creature within 30 feet of a mythic cockatrice on its turn must successfully save or be subjected by petrification as if it had been bitten.  &lt;/h5&gt;&lt;h5&gt;&lt;b&gt;Stone Plumage (Su)&lt;/b&gt; Any weapon that strikes a mythic cockatrice takes 1d6 points of damage that bypasses the weapon's hardness. Any creature attacking the cockatrice with natural weapons or unarmed strikes takes 1d6 points of damage.&lt;/h5&gt;&lt;/div&gt;&lt;br&gt;&lt;div&gt;&lt;h4&gt;&lt;p&gt;&lt;p&gt;A mythic cockatrice is infused with stone, perhaps because of some aspect of its aging process, or its body has absorbed minerals from countless stony foes, or its incessant grooming has slowly petrified its own flesh. Even more aggressive and territorial than non-mythic kin, a mythic cockatrice recklessly attacks anything that intrudes on its territory.&lt;/p&gt;&lt;/h4&gt;&lt;/div&gt;</t>
  </si>
  <si>
    <t>Mythic Great Cyclops</t>
  </si>
  <si>
    <t>Pathfinder RPG Bestiary 3 61</t>
  </si>
  <si>
    <t>(giant, mythic)</t>
  </si>
  <si>
    <t>low-light vision, see in darkness; Perception +22</t>
  </si>
  <si>
    <t>(+4 armor, +1 Dex, +19 natural, -2 size)</t>
  </si>
  <si>
    <t>(17d8+167)</t>
  </si>
  <si>
    <t>mwk greatclub +25/+20/+15 (3d8+21), gore +24 (1d8+14)</t>
  </si>
  <si>
    <t>rock +12 (2d6+21)</t>
  </si>
  <si>
    <t>contemptuous toss, earthquake, mythic power (6/day, surge +1d8), powerful charge (gore, 4d6+21), rock throwing (120 ft.)</t>
  </si>
  <si>
    <t>Spell-Like Abilities (CL 12th; concentration +13)  1/day-chain lightning (DC 17)</t>
  </si>
  <si>
    <t>Str 38, Dex 13, Con 25, Int 7, Wis 14, Cha 12</t>
  </si>
  <si>
    <t>39 (41 vs. bull rush or overrun)</t>
  </si>
  <si>
    <t>Awesome Blow, CleaveM, Critical FocusM, Diehard, Endurance, Improved Bull Rush, Improved Overrun, Iron WillM, Power Attack</t>
  </si>
  <si>
    <t>standard (mwk greatclub, hide armor, other treasure)</t>
  </si>
  <si>
    <t>This enormous one-eyed humanoid has a horn protruding from its forehead and fists the size of tree trunks.</t>
  </si>
  <si>
    <t>Contemptuous Toss (Ex) When a mythic great cyclops uses Awesome Blow and expends a use of mythic power, its target flies up to 60 additional feet and takes 1d6 points of damage for every additional 20 feet traveled. If the cyclops uses its gore attack for this ability, it can hurl the target up to 60 feet upward instead of sideways.  Earthquake (Su) A mythic great cyclops can punch the ground and expend two uses of mythic power to cause an earthquake (as the spell). Add the cyclops's rank to the save DCs for the earthquake's effects. Other mythic great cyclopes are not affected by the earthquake.  Flash of Brutality (Su) Once per day as a swift action, a great cyclops can gain a burst of savage inspiration. When it does, it doubles the threat range of all weapons, natural attacks, and rocks it attacks with until the start of its next turn. Once per day, when the cyclops reaches 0 or fewer hit points and is conscious because of its Diehard feat, this ability recharges, allowing it to use the ability a second time that same day.</t>
  </si>
  <si>
    <t>Mythic great cyclopes are the first and oldest of their kind to succumb to visions of rage and destruction. Said to be the lost offspring of gods of lightning and the forge, they wield power over earth and energy, using it to blast open humanoid defenses so they can pluck out the tasty morsels within.</t>
  </si>
  <si>
    <t>&lt;link rel="stylesheet"href="PF.css"&gt;&lt;div&gt;&lt;h2&gt;Cyclops, Great Mythic&lt;/h2&gt;&lt;h3&gt;&lt;i&gt;This enormous one-eyed humanoid has a horn protruding from its forehead and fists the size of tree trunks.&lt;/i&gt;&lt;/h3&gt;&lt;br&gt;&lt;/div&gt;&lt;div class="heading"&gt;&lt;p class="alignleft"&gt;Mythic Great Cyclops&lt;/p&gt;&lt;p class="alignright"&gt;CR 15/MR 6&lt;/p&gt;&lt;div style="clear: both;"&gt;&lt;/div&gt;&lt;/div&gt;&lt;div&gt;&lt;h5&gt;&lt;b&gt;XP &lt;/b&gt;51,200&lt;/h5&gt;&lt;h5&gt;&lt;i&gt;Pathfinder RPG Bestiary 3&lt;/i&gt; 61&lt;/h5&gt;&lt;h5&gt;CE Huge humanoid (giant, mythic)&lt;/h5&gt;&lt;h5&gt;&lt;b&gt;Init &lt;/b&gt;+1; &lt;b&gt;Senses &lt;/b&gt;low-light vision, see in darkness; Perception +22&lt;/h5&gt;&lt;h5&gt;&lt;b&gt;Aura &lt;/b&gt;frightful presence (30 ft., DC 19)&lt;/h5&gt;&lt;/div&gt;&lt;hr/&gt;&lt;div&gt;&lt;h5&gt;&lt;b&gt;DEFENSE&lt;/b&gt;&lt;/h5&gt;&lt;/div&gt;&lt;hr/&gt;&lt;div&gt;&lt;h5&gt;&lt;b&gt;AC &lt;/b&gt;32, touch 9, flat-footed 31 (+4 armor, +1 Dex, +19 natural, -2 size)&lt;/h5&gt;&lt;h5&gt;&lt;b&gt;hp &lt;/b&gt;243 (17d8+167)&lt;/h5&gt;&lt;h5&gt;&lt;b&gt;Fort &lt;/b&gt;+12, &lt;b&gt;Ref &lt;/b&gt;+6, &lt;b&gt;Will &lt;/b&gt;+14&lt;/h5&gt;&lt;h5&gt;&lt;b&gt;DR &lt;/b&gt;10/epic; &lt;b&gt;Immune &lt;/b&gt;electricity, fire&lt;/h5&gt;&lt;/div&gt;&lt;hr/&gt;&lt;div&gt;&lt;h5&gt;&lt;b&gt;OFFENSE&lt;/b&gt;&lt;/h5&gt;&lt;/div&gt;&lt;hr/&gt;&lt;div&gt;&lt;h5&gt;&lt;b&gt;Spd &lt;/b&gt;35 ft. (50 ft. base)&lt;/h5&gt;&lt;h5&gt;&lt;b&gt;Melee &lt;/b&gt;mwk greatclub +25/+20/+15 (3d8+21), gore +24 (1d8+14)&lt;/h5&gt;&lt;h5&gt;&lt;b&gt;Ranged &lt;/b&gt;rock +12 (2d6+21)&lt;/h5&gt;&lt;h5&gt;&lt;b&gt;Space &lt;/b&gt;15 ft.; &lt;b&gt;Reach &lt;/b&gt;15 ft.&lt;/h5&gt;&lt;h5&gt;&lt;b&gt;Special Attacks &lt;/b&gt;contemptuous toss, &lt;i&gt;earthquake&lt;/i&gt;, mythic power (6/day, surge +1d8), powerful charge (gore, 4d6+21), rock throwing (120 ft.)&lt;/h5&gt;&lt;h5&gt;&lt;b&gt;Spell-Like Abilities&lt;/b&gt; (CL 12th; concentration +13) &lt;/br&gt;1/day&amp;mdash;&lt;i&gt;chain lightning&lt;/i&gt; (DC 17)&lt;/h5&gt;&lt;/h5&gt;&lt;/div&gt;&lt;hr/&gt;&lt;div&gt;&lt;h5&gt;&lt;b&gt;STATISTICS&lt;/b&gt;&lt;/h5&gt;&lt;/div&gt;&lt;hr/&gt;&lt;div&gt;&lt;h5&gt;&lt;b&gt;Str &lt;/b&gt;38, &lt;b&gt;Dex &lt;/b&gt;13, &lt;b&gt;Con &lt;/b&gt;25, &lt;b&gt;Int &lt;/b&gt; 7, &lt;b&gt;Wis &lt;/b&gt;14, &lt;b&gt;Cha &lt;/b&gt;12&lt;/h5&gt;&lt;h5&gt;&lt;b&gt;Base Atk &lt;/b&gt;+12; &lt;b&gt;CMB &lt;/b&gt;+28 (+30 bull rush or overrun); &lt;b&gt;CMD &lt;/b&gt;39 (41 vs. bull rush or overrun)&lt;/h5&gt;&lt;h5&gt;&lt;b&gt;Feats &lt;/b&gt;Awesome Blow, Cleave&lt;sup&gt;M&lt;/sup&gt;, Critical Focus&lt;sup&gt;M&lt;/sup&gt;, Diehard, Endurance, Improved Bull Rush, Improved Overrun, Iron Will&lt;sup&gt;M&lt;/sup&gt;, Power Attack&lt;/h5&gt;&lt;h5&gt;&lt;b&gt;Skills &lt;/b&gt;Perception +22&lt;/h5&gt;&lt;h5&gt;&lt;b&gt;Languages &lt;/b&gt;Common, Cyclops, Giant&lt;/h5&gt;&lt;h5&gt;&lt;b&gt;SQ &lt;/b&gt;flash of brutality&lt;/h5&gt;&lt;/div&gt;&lt;hr/&gt;&lt;div&gt;&lt;h5&gt;&lt;b&gt;ECOLOGY&lt;/b&gt;&lt;/h5&gt;&lt;/div&gt;&lt;hr/&gt;&lt;div&gt;&lt;h5&gt;&lt;b&gt;Environment &lt;/b&gt; any temperate or tropical&lt;/h5&gt;&lt;h5&gt;&lt;b&gt;Organization &lt;/b&gt;solitary, colony (2-5), or tribe (6-14)&lt;/h5&gt;&lt;h5&gt;&lt;b&gt;Treasure &lt;/b&gt;standard (mwk greatclub, hide armor, other treasure)&lt;/h5&gt;&lt;/div&gt;&lt;hr/&gt;&lt;div&gt;&lt;h5&gt;&lt;b&gt;SPECIAL ABILITIES&lt;/b&gt;&lt;/h5&gt;&lt;/div&gt;&lt;hr/&gt;&lt;div&gt;&lt;/h5&gt;&lt;h5&gt;&lt;b&gt;Contemptuous Toss (Ex)&lt;/b&gt; When a mythic great cyclops uses Awesome Blow and expends a use of mythic power, its target flies up to 60 additional feet and takes 1d6 points of damage for every additional 20 feet traveled. If the cyclops uses its gore attack for this ability, it can hurl the target up to 60 feet upward instead of sideways.  &lt;/h5&gt;&lt;h5&gt;&lt;b&gt;Earthquake (Su)&lt;/b&gt; A mythic great cyclops can punch the ground and expend two uses of mythic power to cause an &lt;i&gt;earthquake&lt;/i&gt; (as the spell). Add the cyclops's rank to the save DCs for the &lt;i&gt;earthquake&lt;/i&gt;'s effects. Other mythic great cyclopes are not affected by the &lt;i&gt;earthquake&lt;/i&gt;.  &lt;/h5&gt;&lt;h5&gt;&lt;b&gt;Flash of Brutality (Su)&lt;/b&gt; Once per day as a swift action, a great cyclops can gain a burst of savage inspiration. When it does, it doubles the threat range of all weapons, natural attacks, and rocks it attacks with until the start of its next turn. Once per day, when the cyclops reaches 0 or fewer hit points and is conscious because of its Diehard feat, this ability recharges, allowing it to use the ability a second time that same day.&lt;/h5&gt;&lt;/div&gt;&lt;br&gt;&lt;div&gt;&lt;h4&gt;&lt;p&gt;&lt;p&gt;Mythic great cyclopes are the first and oldest of their kind to succumb to visions of rage and destruction. Said to be the lost offspring of gods of lightning and the forge, they wield power over earth and energy, using it to blast open humanoid defenses so they can pluck out the tasty morsels within.&lt;/p&gt;&lt;/h4&gt;&lt;/div&gt;</t>
  </si>
  <si>
    <t>Mythic Marilith</t>
  </si>
  <si>
    <t>(chaotic, demon, evil, extraplanar, mythic)</t>
  </si>
  <si>
    <t>40, touch 17, flat-footed 36</t>
  </si>
  <si>
    <t>(+4 deflection, +4 Dex, +23 natural, -1 size)</t>
  </si>
  <si>
    <t>(16d10+256)</t>
  </si>
  <si>
    <t>10/cold iron and epic and good</t>
  </si>
  <si>
    <t>cold, fire, electricity, poison</t>
  </si>
  <si>
    <t>+2 longsword +28/+23/+18/+13 (2d6+12/16-20 plus poison), 5 +2 longswords +28 (2d6+7/16-20 plus poison), tail slap +20 (2d6+5 plus grab)</t>
  </si>
  <si>
    <t>constrict (tail slap, 2d6+15 plus crushing coils), greater infuse weapon, multiweapon mastery, mythic power (8/day, surge +1d10), poisoned weapons</t>
  </si>
  <si>
    <t>Spell-Like Abilities (CL 16th; concentration +24)  Constant-true seeing, unholy aura (DC 26)  At Will-greater teleport (self plus 50 lbs. of objects only), project image (DC 25), telekinesis (DC 23)  3/day-blade barrier (DC 24), fly, heal (self only)  1/day-summon (level 5, 1 marilith 20%, 1 nalfeshnee 35%, or 1d4 hezrous 60%)</t>
  </si>
  <si>
    <t>Str 31, Dex 19, Con 32, Int 18, Wis 18, Cha 27</t>
  </si>
  <si>
    <t>+27 (+29 disarm, +31 grapple)</t>
  </si>
  <si>
    <t>45 (47 vs. disarm, can't be tripped)</t>
  </si>
  <si>
    <t>Bleeding CriticalM, Combat ExpertiseM, Combat Reflexes, Critical FocusM, Improved Critical (longsword)M, Improved Disarm, Power Attack, Weapon Focus (longsword)</t>
  </si>
  <si>
    <t>Acrobatics +23, Bluff +27, Diplomacy +27, Fly +18, Intimidate +27, Knowledge (engineering) +20, Perception +31, Sense Motive +23, Stealth +19, Use Magic Device +27</t>
  </si>
  <si>
    <t>change shape (any animal, humanoid, or giant; shapechange)</t>
  </si>
  <si>
    <t>This snake-bodied woman has six arms, yet her cruel weapons float in the air, glistening with poison.</t>
  </si>
  <si>
    <t>Crushing Coils (Ex) A constricted creature must succeed at a DC 28 Fortitude save or lose consciousness for 1d8 rounds. The save DC is Strength-based.  Greater Infuse Weapon (Su) Any weapon a mythic marilith wields gains a +2 enhancement bonus and counts as a chaotic and evil cold iron weapon. She can expend two uses of mythic power as an immediate action to add the dancing special ability to all her manufactured weapons for 4 rounds.  Poisoned Weapons (Ex) As a swift action, a mythic marilith can lick one of her manufactured weapons to coat it with deathblade poison (Pathfinder RPG Core Rulebook 558).</t>
  </si>
  <si>
    <t>A mythic marilith is a queen of chaos and evil, controlling a large territory in the Abyss and commanding a legion of demons.</t>
  </si>
  <si>
    <t>&lt;link rel="stylesheet"href="PF.css"&gt;&lt;div&gt;&lt;h2&gt;Demon, Marilith Mythic&lt;/h2&gt;&lt;h3&gt;&lt;i&gt;This snake-bodied woman has six arms, yet her cruel weapons float in the air, glistening with poison.&lt;/i&gt;&lt;/h3&gt;&lt;br&gt;&lt;/div&gt;&lt;div class="heading"&gt;&lt;p class="alignleft"&gt;Mythic Marilith&lt;/p&gt;&lt;p class="alignright"&gt;CR 21/MR 8&lt;/p&gt;&lt;div style="clear: both;"&gt;&lt;/div&gt;&lt;/div&gt;&lt;div&gt;&lt;h5&gt;&lt;b&gt;XP &lt;/b&gt;409,600&lt;/h5&gt;&lt;h5&gt;CE Large outsider (chaotic, demon, evil, extraplanar, mythic)&lt;/h5&gt;&lt;h5&gt;&lt;b&gt;Init &lt;/b&gt;+4; &lt;b&gt;Senses &lt;/b&gt;darkvision 60 ft., &lt;i&gt;true seeing&lt;/i&gt;; Perception +31&lt;/h5&gt;&lt;h5&gt;&lt;b&gt;Aura &lt;/b&gt;&lt;i&gt;unholy aura&lt;/i&gt; (DC 26)&lt;/h5&gt;&lt;/div&gt;&lt;hr/&gt;&lt;div&gt;&lt;h5&gt;&lt;b&gt;DEFENSE&lt;/b&gt;&lt;/h5&gt;&lt;/div&gt;&lt;hr/&gt;&lt;div&gt;&lt;h5&gt;&lt;b&gt;AC &lt;/b&gt;40, touch 17, flat-footed 36 (+4 deflection, +4 Dex, +23 natural, -1 size)&lt;/h5&gt;&lt;h5&gt;&lt;b&gt;hp &lt;/b&gt;344 (16d10+256); fast healing 5&lt;/h5&gt;&lt;h5&gt;&lt;b&gt;Fort &lt;/b&gt;+25, &lt;b&gt;Ref &lt;/b&gt;+18, &lt;b&gt;Will &lt;/b&gt;+13&lt;/h5&gt;&lt;h5&gt;&lt;b&gt;DR &lt;/b&gt;10/cold iron and epic and good; &lt;b&gt;Immune &lt;/b&gt;cold, fire, electricity, poison; &lt;b&gt;Resist &lt;/b&gt;acid 10; &lt;b&gt;SR &lt;/b&gt;32&lt;/h5&gt;&lt;/div&gt;&lt;hr/&gt;&lt;div&gt;&lt;h5&gt;&lt;b&gt;OFFENSE&lt;/b&gt;&lt;/h5&gt;&lt;/div&gt;&lt;hr/&gt;&lt;div&gt;&lt;h5&gt;&lt;b&gt;Spd &lt;/b&gt;40 ft.&lt;/h5&gt;&lt;h5&gt;&lt;b&gt;Melee &lt;/b&gt;&lt;i&gt;&lt;i&gt;+2 longsword&lt;/i&gt;&lt;/i&gt; +28/+23/+18/+13 (2d6+12/16-20 plus poison), 5 &lt;i&gt;&lt;i&gt;+2 longsword&lt;/i&gt;&lt;/i&gt;s +28 (2d6+7/16-20 plus poison), tail slap +20 (2d6+5 plus grab)&lt;/h5&gt;&lt;h5&gt;&lt;b&gt;Space &lt;/b&gt;10 ft.; &lt;b&gt;Reach &lt;/b&gt;10 ft.&lt;/h5&gt;&lt;h5&gt;&lt;b&gt;Special Attacks &lt;/b&gt;constrict (tail slap, 2d6+15 plus crushing coils), greater infuse weapon, multiweapon mastery, mythic power (8/day, surge +1d10), poisoned weapons&lt;/h5&gt;&lt;h5&gt;&lt;b&gt;Spell-Like Abilities&lt;/b&gt; (CL 16th; concentration +24)  &lt;/br&gt;Constant&amp;mdash;&lt;i&gt;true seeing&lt;/i&gt;, &lt;i&gt;unholy aura&lt;/i&gt; (DC 26) &lt;/br&gt;At Will&amp;mdash;&lt;i&gt;greater teleport&lt;/i&gt; (self plus 50 lbs. of objects only), &lt;i&gt;project image&lt;/i&gt; (DC 25), &lt;i&gt;telekinesis&lt;/i&gt; (DC 23) &lt;/br&gt;3/day&amp;mdash;&lt;i&gt;blade barrier&lt;/i&gt; (DC 24), &lt;i&gt;fly&lt;/i&gt;, &lt;i&gt;heal&lt;/i&gt; (self only) &lt;/br&gt;1/day&amp;mdash;summon (level 5, 1 marilith 20%, 1 nalfeshnee 35%, or 1d4 hezrous 60%)&lt;/h5&gt;&lt;/h5&gt;&lt;/div&gt;&lt;hr/&gt;&lt;div&gt;&lt;h5&gt;&lt;b&gt;STATISTICS&lt;/b&gt;&lt;/h5&gt;&lt;/div&gt;&lt;hr/&gt;&lt;div&gt;&lt;h5&gt;&lt;b&gt;Str &lt;/b&gt;31, &lt;b&gt;Dex &lt;/b&gt;19, &lt;b&gt;Con &lt;/b&gt;32, &lt;b&gt;Int &lt;/b&gt; 18, &lt;b&gt;Wis &lt;/b&gt;18, &lt;b&gt;Cha &lt;/b&gt;27&lt;/h5&gt;&lt;h5&gt;&lt;b&gt;Base Atk &lt;/b&gt;+16; &lt;b&gt;CMB &lt;/b&gt;+27 (+29 disarm, +31 grapple); &lt;b&gt;CMD &lt;/b&gt;45 (47 vs. disarm, can't be tripped)&lt;/h5&gt;&lt;h5&gt;&lt;b&gt;Feats &lt;/b&gt;Bleeding Critical&lt;sup&gt;M&lt;/sup&gt;, Combat Expertise&lt;sup&gt;M&lt;/sup&gt;, Combat Reflexes, Critical Focus&lt;sup&gt;M&lt;/sup&gt;, Improved Critical (longsword)&lt;sup&gt;M&lt;/sup&gt;, Improved Disarm, Power Attack, Weapon Focus (longsword)&lt;/h5&gt;&lt;h5&gt;&lt;b&gt;Skills &lt;/b&gt;Acrobatics +23, Bluff +27, Diplomacy +27, Fly +18, Intimidate +27, Knowledge (engineering) +20, Perception +31, Sense Motive +23, Stealth +19, Use Magic Device +27; &lt;b&gt;Racial Modifiers &lt;/b&gt;+8 Perception&lt;/h5&gt;&lt;h5&gt;&lt;b&gt;Languages &lt;/b&gt;Abyssal, Celestial, Draconic; telepathy 100 ft.&lt;/h5&gt;&lt;h5&gt;&lt;b&gt;SQ &lt;/b&gt;change shape (any animal, humanoid, or giant; shapechange)&lt;/h5&gt;&lt;/div&gt;&lt;hr/&gt;&lt;div&gt;&lt;h5&gt;&lt;b&gt;ECOLOGY&lt;/b&gt;&lt;/h5&gt;&lt;/div&gt;&lt;hr/&gt;&lt;div&gt;&lt;h5&gt;&lt;b&gt;Environment &lt;/b&gt; any (Abyss)&lt;/h5&gt;&lt;h5&gt;&lt;b&gt;Organization &lt;/b&gt;solitary, pair, or platoon (1 marilith, 1-3 glabrezus, and 3-14 babaus)&lt;/h5&gt;&lt;h5&gt;&lt;b&gt;Treasure &lt;/b&gt;double (6 mwk longswords, other treasure)&lt;/h5&gt;&lt;/div&gt;&lt;hr/&gt;&lt;div&gt;&lt;h5&gt;&lt;b&gt;SPECIAL ABILITIES&lt;/b&gt;&lt;/h5&gt;&lt;/div&gt;&lt;hr/&gt;&lt;div&gt;&lt;/h5&gt;&lt;h5&gt;&lt;b&gt;Crushing Coils (Ex)&lt;/b&gt; A constricted creature must succeed at a DC 28 Fortitude save or lose consciousness for 1d8 rounds. The save DC is Strength-based.  &lt;/h5&gt;&lt;h5&gt;&lt;b&gt;Greater Infuse Weapon (Su)&lt;/b&gt; Any weapon a mythic marilith wields gains a +2 enhancement bonus and counts as a chaotic and evil cold iron weapon. She can expend two uses of mythic power as an immediate action to add the &lt;i&gt;dancing&lt;/i&gt; special ability to all her manufactured weapons for 4 rounds.  &lt;/h5&gt;&lt;h5&gt;&lt;b&gt;Poisoned Weapons (Ex)&lt;/b&gt; As a swift action, a mythic marilith can lick one of her manufactured weapons to coat it with deathblade poison (&lt;i&gt;Pathfinder RPG Core Rulebook&lt;/i&gt; 558).&lt;/h5&gt;&lt;/div&gt;&lt;br&gt;&lt;div&gt;&lt;h4&gt;&lt;p&gt;&lt;p&gt;A mythic marilith is a queen of chaos and evil, controlling a large territory in the Abyss and commanding a legion of demons.&lt;/p&gt;&lt;/h4&gt;&lt;/div&gt;</t>
  </si>
  <si>
    <t>Mythic Nalfeshnee</t>
  </si>
  <si>
    <t>+12M</t>
  </si>
  <si>
    <t>darkvision 60 ft., true seeing; Perception +32</t>
  </si>
  <si>
    <t>36, touch 13, flat-footed 35</t>
  </si>
  <si>
    <t>(+4 deflection, +1 Dex, +23 natural, -2 size)</t>
  </si>
  <si>
    <t>(15d10+205)</t>
  </si>
  <si>
    <t>Fort +22, Ref +10, Will +21</t>
  </si>
  <si>
    <t>10/epic and good</t>
  </si>
  <si>
    <t>fire, electricity, poison</t>
  </si>
  <si>
    <t>bite +28 (3d8+15/18-20), 2 claws +28 (2d6+15/19-20 plus steal)</t>
  </si>
  <si>
    <t>demonic knowledge, mythic power (7/day, surge +1d10), touch of chaos, unholy nimbus</t>
  </si>
  <si>
    <t>Spell-Like Abilities (CL 12th; concentration +19)  Constant-detect thoughts (DC 19), true seeing, unholy aura (DC 25)  At Will-call lightning (DC 20), feeblemind (DC 22), greater dispel magic, greater teleport (self plus 50 lbs. of objects only), move earth, slow (DC 20), stone shape, stone tell  3/day-scrying  1/day-contact other plane, summon (level 5, 1 nalfeshnee 20%, 1d4 hezrous 40%, or 1d4 vrocks 50%)</t>
  </si>
  <si>
    <t>Str 40, Dex 13, Con 29, Int 23, Wis 22, Cha 24</t>
  </si>
  <si>
    <t>+32 (+34 bull rush)</t>
  </si>
  <si>
    <t>47 (49 vs. bull rush)</t>
  </si>
  <si>
    <t>Awesome Blow, Cleave, Improved Bull Rush, Improved Critical (bite)M, Improved Critical (claws), Improved InitiativeM, Iron WillM, Power AttackM</t>
  </si>
  <si>
    <t>Bluff +25, Diplomacy +25, Fly +11, Intimidate +22, Knowledge (arcana) +24, Knowledge (planes) +24, Knowledge (any one other) +21, Perception +32, Sense Motive +24, Spellcraft +24, Stealth +11, Use Magic Device +25</t>
  </si>
  <si>
    <t>This porcine demon has huge tusks and tiny wings, and its furred flesh oozes with greasy black-and-purple energy.</t>
  </si>
  <si>
    <t>Demonic Knowledge (Su) By expending one use of mythic power as a free action, the demon learns one weakness, vulnerability, or special defense of an opponent within reach.  Touch of Chaos (Sp) This functions like the Chaos domain granted power (Core Rulebook 42), except the demon can expend one use of mythic power as a free action to use this ability when it hits with a natural attack.  Unholy Nimbus (Su) Three times per day as a free action, the demon can create writhing colored lights on its body. One round later, the light bursts in a 60-foot radius. Any non-demon caught within this area must succeed at a DC 24 Will save or be dazed for 1d10 rounds as visions of madness hound it. The save DC is Charisma-based.</t>
  </si>
  <si>
    <t>A mythic nalfeshnee gains its power by tricking or forcing other mythic beings to imbue it. It hoards its many valuable secrets as a dragon hoards gold.</t>
  </si>
  <si>
    <t>&lt;link rel="stylesheet"href="PF.css"&gt;&lt;div&gt;&lt;h2&gt;Demon, Nalfeshnee Mythic&lt;/h2&gt;&lt;h3&gt;&lt;i&gt;This porcine demon has huge tusks and tiny wings, and its furred flesh oozes with greasy black-and-purple energy.&lt;/i&gt;&lt;/h3&gt;&lt;br&gt;&lt;/div&gt;&lt;div class="heading"&gt;&lt;p class="alignleft"&gt;Mythic Nalfeshnee&lt;/p&gt;&lt;p class="alignright"&gt;CR 17/MR 7&lt;/p&gt;&lt;div style="clear: both;"&gt;&lt;/div&gt;&lt;/div&gt;&lt;div&gt;&lt;h5&gt;&lt;b&gt;XP &lt;/b&gt;102,400&lt;/h5&gt;&lt;h5&gt;CE Huge outsider (chaotic, demon, evil, extraplanar, mythic)&lt;/h5&gt;&lt;h5&gt;&lt;b&gt;Init &lt;/b&gt;+12&lt;sup&gt;M&lt;/sup&gt;; &lt;b&gt;Senses &lt;/b&gt;darkvision 60 ft., &lt;i&gt;true seeing&lt;/i&gt;; Perception +32&lt;/h5&gt;&lt;h5&gt;&lt;b&gt;Aura &lt;/b&gt;&lt;i&gt;unholy aura&lt;/i&gt; (DC 25)&lt;/h5&gt;&lt;/div&gt;&lt;hr/&gt;&lt;div&gt;&lt;h5&gt;&lt;b&gt;DEFENSE&lt;/b&gt;&lt;/h5&gt;&lt;/div&gt;&lt;hr/&gt;&lt;div&gt;&lt;h5&gt;&lt;b&gt;AC &lt;/b&gt;36, touch 13, flat-footed 35 (+4 deflection, +1 Dex, +23 natural, -2 size)&lt;/h5&gt;&lt;h5&gt;&lt;b&gt;hp &lt;/b&gt;287 (15d10+205); fast healing 5&lt;/h5&gt;&lt;h5&gt;&lt;b&gt;Fort &lt;/b&gt;+22, &lt;b&gt;Ref &lt;/b&gt;+10, &lt;b&gt;Will &lt;/b&gt;+21&lt;/h5&gt;&lt;h5&gt;&lt;b&gt;DR &lt;/b&gt;10/epic and good; &lt;b&gt;Immune &lt;/b&gt;fire, electricity, poison; &lt;b&gt;Resist &lt;/b&gt;acid 10, cold 10; &lt;b&gt;SR &lt;/b&gt;28&lt;/h5&gt;&lt;/div&gt;&lt;hr/&gt;&lt;div&gt;&lt;h5&gt;&lt;b&gt;OFFENSE&lt;/b&gt;&lt;/h5&gt;&lt;/div&gt;&lt;hr/&gt;&lt;div&gt;&lt;h5&gt;&lt;b&gt;Spd &lt;/b&gt;30 ft., fly 40 ft. (poor)&lt;/h5&gt;&lt;h5&gt;&lt;b&gt;Melee &lt;/b&gt;bite +28 (3d8+15/18-20), 2 claws +28 (2d6+15/19-20 plus steal)&lt;/h5&gt;&lt;h5&gt;&lt;b&gt;Space &lt;/b&gt;15 ft.; &lt;b&gt;Reach &lt;/b&gt;15 ft.&lt;/h5&gt;&lt;h5&gt;&lt;b&gt;Special Attacks &lt;/b&gt;demonic knowledge, mythic power (7/day, surge +1d10), touch of chaos, unholy nimbus&lt;/h5&gt;&lt;h5&gt;&lt;b&gt;Spell-Like Abilities&lt;/b&gt; (CL 12th; concentration +19)  &lt;/br&gt;Constant&amp;mdash;&lt;i&gt;detect thoughts&lt;/i&gt; (DC 19), &lt;i&gt;true seeing&lt;/i&gt;, &lt;i&gt;unholy aura&lt;/i&gt; (DC 25) &lt;/br&gt;At Will&amp;mdash;&lt;i&gt;call lightning&lt;/i&gt; (DC 20), &lt;i&gt;feeblemind&lt;/i&gt; (DC 22), &lt;i&gt;greater dispel magic&lt;/i&gt;, &lt;i&gt;greater teleport&lt;/i&gt; (self plus 50 lbs. of objects only), &lt;i&gt;move earth&lt;/i&gt;, &lt;i&gt;slow&lt;/i&gt; (DC 20), &lt;i&gt;stone shape&lt;/i&gt;, &lt;i&gt;stone tell&lt;/i&gt; &lt;/br&gt;3/day&amp;mdash;&lt;i&gt;scrying&lt;/i&gt; &lt;/br&gt;1/day&amp;mdash;&lt;i&gt;contact other plane&lt;/i&gt;, summon (level 5, 1 nalfeshnee 20%, 1d4 hezrous 40%, or 1d4 vrocks 50%)&lt;/h5&gt;&lt;/h5&gt;&lt;/div&gt;&lt;hr/&gt;&lt;div&gt;&lt;h5&gt;&lt;b&gt;STATISTICS&lt;/b&gt;&lt;/h5&gt;&lt;/div&gt;&lt;hr/&gt;&lt;div&gt;&lt;h5&gt;&lt;b&gt;Str &lt;/b&gt;40, &lt;b&gt;Dex &lt;/b&gt;13, &lt;b&gt;Con &lt;/b&gt;29, &lt;b&gt;Int &lt;/b&gt; 23, &lt;b&gt;Wis &lt;/b&gt;22, &lt;b&gt;Cha &lt;/b&gt;24&lt;/h5&gt;&lt;h5&gt;&lt;b&gt;Base Atk &lt;/b&gt;+15; &lt;b&gt;CMB &lt;/b&gt;+32 (+34 bull rush); &lt;b&gt;CMD &lt;/b&gt;47 (49 vs. bull rush)&lt;/h5&gt;&lt;h5&gt;&lt;b&gt;Feats &lt;/b&gt;Awesome Blow, Cleave, Improved Bull Rush, Improved Critical (bite)&lt;sup&gt;M&lt;/sup&gt;, Improved Critical (claws), Improved Initiative&lt;sup&gt;M&lt;/sup&gt;, Iron Will&lt;sup&gt;M&lt;/sup&gt;, Power Attack&lt;sup&gt;M&lt;/sup&gt;&lt;/h5&gt;&lt;h5&gt;&lt;b&gt;Skills &lt;/b&gt;Bluff +25, Diplomacy +25, Fly +11, Intimidate +22, Knowledge (arcana) +24, Knowledge (planes) +24, Knowledge (any one other) +21, Perception +32, Sense Motive +24, Spellcraft +24, Stealth +11, Use Magic Device +25; &lt;b&gt;Racial Modifiers &lt;/b&gt;+8 Perception&lt;/h5&gt;&lt;h5&gt;&lt;b&gt;Languages &lt;/b&gt;Abyssal, Celestial, Draconic; telepathy 100 ft.&lt;/h5&gt;&lt;/div&gt;&lt;hr/&gt;&lt;div&gt;&lt;h5&gt;&lt;b&gt;ECOLOGY&lt;/b&gt;&lt;/h5&gt;&lt;/div&gt;&lt;hr/&gt;&lt;div&gt;&lt;h5&gt;&lt;b&gt;Environment &lt;/b&gt; any (Abyss)&lt;/h5&gt;&lt;h5&gt;&lt;b&gt;Organization &lt;/b&gt;solitary or warband (1 nalfeshnee, 1 hezrou, and 2-5 vrocks)&lt;/h5&gt;&lt;h5&gt;&lt;b&gt;Treasure &lt;/b&gt;standard&lt;/h5&gt;&lt;/div&gt;&lt;hr/&gt;&lt;div&gt;&lt;h5&gt;&lt;b&gt;SPECIAL ABILITIES&lt;/b&gt;&lt;/h5&gt;&lt;/div&gt;&lt;hr/&gt;&lt;div&gt;&lt;/h5&gt;&lt;h5&gt;&lt;b&gt;Demonic Knowledge (Su)&lt;/b&gt; By expending one use of mythic power as a free action, the demon learns one weakness, vulnerability, or special defense of an opponent within reach.  &lt;/h5&gt;&lt;h5&gt;&lt;b&gt;Touch of Chaos (Sp)&lt;/b&gt; This functions like the Chaos domain granted power (&lt;i&gt;Core Rulebook&lt;/i&gt; 42), except the demon can expend one use of mythic power as a free action to use this ability when it hits with a natural attack.  &lt;/h5&gt;&lt;h5&gt;&lt;b&gt;Unholy Nimbus (Su)&lt;/b&gt; Three times per day as a free action, the demon can create writhing colored lights on its body. One round later, the light bursts in a 60-foot radius. Any non-demon caught within this area must succeed at a DC 24 Will save or be dazed for 1d10 rounds as visions of madness hound it. The save DC is Charisma-based.&lt;/h5&gt;&lt;/div&gt;&lt;br&gt;&lt;div&gt;&lt;h4&gt;&lt;p&gt;&lt;p&gt;A mythic nalfeshnee gains its power by tricking or forcing other mythic beings to imbue it. It hoards its many valuable secrets as a dragon hoards gold.&lt;/p&gt;&lt;/h4&gt;&lt;/div&gt;</t>
  </si>
  <si>
    <t>Mythic Vrock</t>
  </si>
  <si>
    <t>(9d10+103)</t>
  </si>
  <si>
    <t>bite +14 (1d8+6 plus bleed), 2 claws +14 (2d6+6 plus bleed), 2 talons +14 (1d6+6 plus bleed)</t>
  </si>
  <si>
    <t>bleed (1d6), entrapping vines, greater stunning screech, manic dance of ruin, mythic power (4/day, surge +1d8)</t>
  </si>
  <si>
    <t>Spell-Like Abilities (CL 12th; concentration +15)  At Will-greater teleport (self plus 50 lbs. of objects only), telekinesis (DC 18)  1/day-heroism, mirror image, summon (level 3, 1 vrock 35%)</t>
  </si>
  <si>
    <t>Str 23, Dex 17, Con 25, Int 14, Wis 16, Cha 16</t>
  </si>
  <si>
    <t>CleaveM, Combat ReflexesM, Improved Initiative, Lightning Reflexes, Power Attack, Stand StillB</t>
  </si>
  <si>
    <t>Fly +13, Intimidate +15, Knowledge (planes) +14, Perception +23, Sense Motive +15, Spellcraft +14, Stealth +11, Survival +15</t>
  </si>
  <si>
    <t>This vulture-headed demon has great filthy wings, and a beak and claws ready to rip and tear.</t>
  </si>
  <si>
    <t>Entrapping Vines (Ex) A mythic vrock can expend one use of mythic power as a swift action to release a cloud of spores from its body, affecting all adjacent non-demons. The spores deal 2d8 points of damage on the first round as they grow into ugly vines; for the next 10 rounds, they deal 1d6 points of damage and entrap the affected creatures (DC 21, 10 rounds, hardness 5, hp 10). The vines can be destroyed by casting bless on the creatures or by sprinkling them with holy water. This is a disease effect. The save DC is Constitution-based.  Greater Stunning Screech (Su) Once per hour, a mythic vrock can emit a shrill screech. All non-demons within a 30-foot-radius spread must succeed at a DC 21 Fortitude save or be stunned for 1 round. If the vrock expends one use of mythic power, any creature that fails its save is staggered for 1d6 rounds after the stun ends. The save DC is Constitution-based.  Manic Dance of Ruin (Su) A mythic vrock can expend one use of mythic power to dance and chant as a full-round action, after which it releases a crackling wave of energy, dealing 5d6 points of electricity damage to all creatures within 100 feet (Reflex DC 17 for half). Each additional vrock that joins in the dance adds 1 to the DC and an additional 5d6 points of damage, up to a maximum of 20d6. The dance immediately ends and must be started anew if any of the participating vrocks is slain, stunned, or otherwise prevented from dancing. The save DC is Charisma-based.</t>
  </si>
  <si>
    <t>A mythic vrock is a violent creature of unrestrained rage that takes out its anger on anything weaker than itself.</t>
  </si>
  <si>
    <t>&lt;link rel="stylesheet"href="PF.css"&gt;&lt;div&gt;&lt;h2&gt;Demon, Vrock Mythic&lt;/h2&gt;&lt;h3&gt;&lt;i&gt;This vulture-headed demon has great filthy wings, and a beak and claws ready to rip and tear.&lt;/i&gt;&lt;/h3&gt;&lt;br&gt;&lt;/div&gt;&lt;div class="heading"&gt;&lt;p class="alignleft"&gt;Mythic Vrock&lt;/p&gt;&lt;p class="alignright"&gt;CR 11/MR 4&lt;/p&gt;&lt;div style="clear: both;"&gt;&lt;/div&gt;&lt;/div&gt;&lt;div&gt;&lt;h5&gt;&lt;b&gt;XP &lt;/b&gt;12,800&lt;/h5&gt;&lt;h5&gt;CE Large outsider (chaotic, demon, evil, extraplanar, mythic)&lt;/h5&gt;&lt;h5&gt;&lt;b&gt;Init &lt;/b&gt;+7; &lt;b&gt;Senses &lt;/b&gt;darkvision 60 ft.; Perception +23&lt;/h5&gt;&lt;/div&gt;&lt;hr/&gt;&lt;div&gt;&lt;h5&gt;&lt;b&gt;DEFENSE&lt;/b&gt;&lt;/h5&gt;&lt;/div&gt;&lt;hr/&gt;&lt;div&gt;&lt;h5&gt;&lt;b&gt;AC &lt;/b&gt;27, touch 12, flat-footed 24 (+3 Dex, +15 natural, -1 size)&lt;/h5&gt;&lt;h5&gt;&lt;b&gt;hp &lt;/b&gt;152 (9d10+103)&lt;/h5&gt;&lt;h5&gt;&lt;b&gt;Fort &lt;/b&gt;+13, &lt;b&gt;Ref &lt;/b&gt;+11, &lt;b&gt;Will &lt;/b&gt;+6&lt;/h5&gt;&lt;h5&gt;&lt;b&gt;DR &lt;/b&gt;10/epic and good; &lt;b&gt;Immune &lt;/b&gt;electricity, poison; &lt;b&gt;Resist &lt;/b&gt;acid 10, cold 10, fire 10; &lt;b&gt;SR &lt;/b&gt;22&lt;/h5&gt;&lt;/div&gt;&lt;hr/&gt;&lt;div&gt;&lt;h5&gt;&lt;b&gt;OFFENSE&lt;/b&gt;&lt;/h5&gt;&lt;/div&gt;&lt;hr/&gt;&lt;div&gt;&lt;h5&gt;&lt;b&gt;Spd &lt;/b&gt;30 ft., fly 50 ft. (average)&lt;/h5&gt;&lt;h5&gt;&lt;b&gt;Melee &lt;/b&gt;bite +14 (1d8+6 plus bleed), 2 claws +14 (2d6+6 plus bleed), 2 talons +14 (1d6+6 plus bleed)&lt;/h5&gt;&lt;h5&gt;&lt;b&gt;Space &lt;/b&gt;10 ft.; &lt;b&gt;Reach &lt;/b&gt;10 ft.&lt;/h5&gt;&lt;h5&gt;&lt;b&gt;Special Attacks &lt;/b&gt;bleed (1d6), entrapping vines, greater stunning screech, manic dance of ruin, mythic power (4/day, surge +1d8)&lt;/h5&gt;&lt;h5&gt;&lt;b&gt;Spell-Like Abilities&lt;/b&gt; (CL 12th; concentration +15) &lt;/br&gt;At Will&amp;mdash;&lt;i&gt;greater teleport&lt;/i&gt; (self plus 50 lbs. of objects only), &lt;i&gt;telekinesis&lt;/i&gt; (DC 18) &lt;/br&gt;1/day&amp;mdash;&lt;i&gt;heroism&lt;/i&gt;, &lt;i&gt;mirror image&lt;/i&gt;, summon (level 3, 1 vrock 35%)&lt;/h5&gt;&lt;/h5&gt;&lt;/div&gt;&lt;hr/&gt;&lt;div&gt;&lt;h5&gt;&lt;b&gt;STATISTICS&lt;/b&gt;&lt;/h5&gt;&lt;/div&gt;&lt;hr/&gt;&lt;div&gt;&lt;h5&gt;&lt;b&gt;Str &lt;/b&gt;23, &lt;b&gt;Dex &lt;/b&gt;17, &lt;b&gt;Con &lt;/b&gt;25, &lt;b&gt;Int &lt;/b&gt; 14, &lt;b&gt;Wis &lt;/b&gt;16, &lt;b&gt;Cha &lt;/b&gt;16&lt;/h5&gt;&lt;h5&gt;&lt;b&gt;Base Atk &lt;/b&gt;+9; &lt;b&gt;CMB &lt;/b&gt;+16; &lt;b&gt;CMD &lt;/b&gt;29&lt;/h5&gt;&lt;h5&gt;&lt;b&gt;Feats &lt;/b&gt;Cleave&lt;sup&gt;M&lt;/sup&gt;, Combat Reflexes&lt;sup&gt;M&lt;/sup&gt;, Improved Initiative, Lightning Reflexes, Power Attack, Stand Still&lt;sup&gt;B&lt;/sup&gt;&lt;/h5&gt;&lt;h5&gt;&lt;b&gt;Skills &lt;/b&gt;Fly +13, Intimidate +15, Knowledge (planes) +14, Perception +23, Sense Motive +15, Spellcraft +14, Stealth +11, Survival +15; &lt;b&gt;Racial Modifiers &lt;/b&gt;+8 Perception&lt;/h5&gt;&lt;h5&gt;&lt;b&gt;Languages &lt;/b&gt;Abyssal, Celestial, Common; telepathy 100 ft.&lt;/h5&gt;&lt;/div&gt;&lt;hr/&gt;&lt;div&gt;&lt;h5&gt;&lt;b&gt;ECOLOGY&lt;/b&gt;&lt;/h5&gt;&lt;/div&gt;&lt;hr/&gt;&lt;div&gt;&lt;h5&gt;&lt;b&gt;Environment &lt;/b&gt; any (Abyss)&lt;/h5&gt;&lt;h5&gt;&lt;b&gt;Organization &lt;/b&gt;solitary, pair, or gang (3-10)&lt;/h5&gt;&lt;h5&gt;&lt;b&gt;Treasure &lt;/b&gt;standard&lt;/h5&gt;&lt;/div&gt;&lt;hr/&gt;&lt;div&gt;&lt;h5&gt;&lt;b&gt;SPECIAL ABILITIES&lt;/b&gt;&lt;/h5&gt;&lt;/div&gt;&lt;hr/&gt;&lt;div&gt;&lt;/h5&gt;&lt;h5&gt;&lt;b&gt;Entrapping Vines (Ex)&lt;/b&gt; A mythic vrock can expend one use of mythic power as a swift action to release a cloud of spores from its body, affecting all adjacent non-demons. The spores deal 2d8 points of damage on the first round as they grow into ugly vines; for the next 10 rounds, they deal 1d6 points of damage and entrap the affected creatures (DC 21, 10 rounds, hardness 5, hp 10). The vines can be destroyed by casting &lt;i&gt;bless&lt;/i&gt; on the creatures or by sprinkling them with holy water. This is a disease effect. The save DC is Constitution-based.  &lt;/h5&gt;&lt;h5&gt;&lt;b&gt;Greater Stunning Screech (Su)&lt;/b&gt; Once per hour, a mythic vrock can emit a shrill screech. All non-demons within a 30-foot-radius spread must succeed at a DC 21 Fortitude save or be stunned for 1 round. If the vrock expends one use of mythic power, any creature that fails its save is staggered for 1d6 rounds after the stun ends. The save DC is Constitution-based.  &lt;/h5&gt;&lt;h5&gt;&lt;b&gt;Manic Dance of Ruin (Su)&lt;/b&gt; A mythic vrock can expend one use of mythic power to dance and chant as a full-round action, after which it releases a crackling wave of energy, dealing 5d6 points of electricity damage to all creatures within 100 feet (Reflex DC 17 for half). Each additional vrock that joins in the dance adds 1 to the DC and an additional 5d6 points of damage, up to a maximum of 20d6. The dance immediately ends and must be started anew if any of the participating vrocks is slain, stunned, or otherwise prevented from dancing. The save DC is Charisma-based.&lt;/h5&gt;&lt;/div&gt;&lt;br&gt;&lt;div&gt;&lt;h4&gt;&lt;p&gt;&lt;p&gt;A mythic vrock is a violent creature of unrestrained rage that takes out its anger on anything weaker than itself.&lt;/p&gt;&lt;/h4&gt;&lt;/div&gt;</t>
  </si>
  <si>
    <t>Mythic Bone Devil</t>
  </si>
  <si>
    <t>(devil, evil, extraplanar, lawful, mythic)</t>
  </si>
  <si>
    <t>+13M</t>
  </si>
  <si>
    <t>fear (5 ft., DC 19, 1d6 rounds)</t>
  </si>
  <si>
    <t>bite +16 (1d8+7), 2 claws +16 (1d8+7 plus bleed), sting +16 (3d4+7 plus bleed and poison)</t>
  </si>
  <si>
    <t>bleed (1d6), bone eruption, mythic power (4/day, surge +1d8), pain blast, pounce, rend (2 claws, 1d8+10)</t>
  </si>
  <si>
    <t>Spell-Like Abilities (CL 12th; concentration +16)  Constant-fly  At Will-dimensional anchor, greater teleport (self plus 50 lbs. of objects only), invisibility (self only), major image (DC 17), wall of ice  3/day-quickened invisibility (self only)  1/day-summon (level 4, 1 bone devil 35%)</t>
  </si>
  <si>
    <t>Str 25, Dex 21, Con 20, Int 16, Wis 15, Cha 18</t>
  </si>
  <si>
    <t>Alertness, Combat ReflexesM, Improved InitiativeM, Iron Will, Quicken Spell-Like Ability (invisibility)</t>
  </si>
  <si>
    <t>Bluff +17, Diplomacy +17, Fly +20, Intimidate +17, Knowledge (planes) +16, Perception +19, Sense Motive +19, Spellcraft +16, Stealth +14</t>
  </si>
  <si>
    <t>Horns crown the skull of this winged, skeletal creature, and its long claws twitch like spider legs.</t>
  </si>
  <si>
    <t>Bone Eruption (Su) As a standard action, a mythic bone devil can expend two uses of mythic power to call to the bones of all enemies within a 20-foot-radius burst. The bones shudder and twist within each creature, dealing 10d6 points of damage and giving each creature the sickened condition for 1d6 rounds. A successful DC 20 Fortitude save halves the damage and negates the sickened condition. If this damage kills a creature, some of its bones tear free from its body and fuse with the bone devil, healing it for 1d6 points of damage per Hit Die of the slain creature. Creatures immune to critical hits are immune to this ability. The save DC is Constitution-based.  Pain Blast (Su) Once per round as a free action, a bone devil can stimulate extreme pain in one creature within its reach. The creature takes a -4 penalty on attack rolls, skill checks, and ability checks until the start of the devil's next turn or until it moves at least 60 feet away from the devil.  Poison (Ex) Sting-injury; save Fort DC 20; frequency 1/round for 6 rounds; effect 1d3 Str damage; cure 2 consecutive saves. The save DC is Constitution-based.</t>
  </si>
  <si>
    <t>Forged from the souls of the first heretics and blasphemers, mythic devils have an ancient legacy of torture and using secrets to lure mortal diabolists into temptation. A mythic bone devil leads Hell's inquisitors in the efforts to root out disobedience among other devils. The authority it wields is even more powerful than its formidable magic, and it commands respect and fear from even pit fiends and dukes of Hell.</t>
  </si>
  <si>
    <t>&lt;link rel="stylesheet"href="PF.css"&gt;&lt;div&gt;&lt;h2&gt;Devil, Bone Mythic&lt;/h2&gt;&lt;h3&gt;&lt;i&gt;Horns crown the skull of this winged, skeletal creature, and its long claws twitch like spider legs.&lt;/i&gt;&lt;/h3&gt;&lt;br&gt;&lt;/div&gt;&lt;div class="heading"&gt;&lt;p class="alignleft"&gt;Mythic Bone Devil&lt;/p&gt;&lt;p class="alignright"&gt;CR 11/MR 4&lt;/p&gt;&lt;div style="clear: both;"&gt;&lt;/div&gt;&lt;/div&gt;&lt;div&gt;&lt;h5&gt;&lt;b&gt;XP &lt;/b&gt;12,800&lt;/h5&gt;&lt;h5&gt;LE Large outsider (devil, evil, extraplanar, lawful, mythic)&lt;/h5&gt;&lt;h5&gt;&lt;b&gt;Init &lt;/b&gt;+13&lt;sup&gt;M&lt;/sup&gt;; &lt;b&gt;Senses &lt;/b&gt;darkvision 60 ft., see in darkness; Perception +19&lt;/h5&gt;&lt;h5&gt;&lt;b&gt;Aura &lt;/b&gt;fear (5 ft., DC 19, 1d6 rounds)&lt;/h5&gt;&lt;/div&gt;&lt;hr/&gt;&lt;div&gt;&lt;h5&gt;&lt;b&gt;DEFENSE&lt;/b&gt;&lt;/h5&gt;&lt;/div&gt;&lt;hr/&gt;&lt;div&gt;&lt;h5&gt;&lt;b&gt;AC &lt;/b&gt;29, touch 14, flat-footed 24 (+5 Dex, +15 natural, -1 size)&lt;/h5&gt;&lt;h5&gt;&lt;b&gt;hp &lt;/b&gt;145 (10d10+90)&lt;/h5&gt;&lt;h5&gt;&lt;b&gt;Fort &lt;/b&gt;+12, &lt;b&gt;Ref &lt;/b&gt;+12, &lt;b&gt;Will &lt;/b&gt;+7&lt;/h5&gt;&lt;h5&gt;&lt;b&gt;DR &lt;/b&gt;10/epic and good; &lt;b&gt;Immune &lt;/b&gt;fire, poison; &lt;b&gt;Resist &lt;/b&gt;acid 10, cold 10; &lt;b&gt;SR &lt;/b&gt;22&lt;/h5&gt;&lt;/div&gt;&lt;hr/&gt;&lt;div&gt;&lt;h5&gt;&lt;b&gt;OFFENSE&lt;/b&gt;&lt;/h5&gt;&lt;/div&gt;&lt;hr/&gt;&lt;div&gt;&lt;h5&gt;&lt;b&gt;Spd &lt;/b&gt;40 ft., fly 60 ft. (good)&lt;/h5&gt;&lt;h5&gt;&lt;b&gt;Melee &lt;/b&gt;bite +16 (1d8+7), 2 claws +16 (1d8+7 plus bleed), sting +16 (3d4+7 plus bleed and poison)&lt;/h5&gt;&lt;h5&gt;&lt;b&gt;Space &lt;/b&gt;10 ft.; &lt;b&gt;Reach &lt;/b&gt;10 ft.&lt;/h5&gt;&lt;h5&gt;&lt;b&gt;Special Attacks &lt;/b&gt;bleed (1d6), bone eruption, mythic power (4/day, surge +1d8), pain blast, pounce, rend (2 claws, 1d8+10)&lt;/h5&gt;&lt;h5&gt;&lt;b&gt;Spell-Like Abilities&lt;/b&gt; (CL 12th; concentration +16)  &lt;/br&gt;Constant&amp;mdash;&lt;i&gt;fly&lt;/i&gt; &lt;/br&gt;At Will&amp;mdash;&lt;i&gt;dimensional anchor&lt;/i&gt;, &lt;i&gt;greater teleport&lt;/i&gt; (self plus 50 lbs. of objects only), &lt;i&gt;invisibility&lt;/i&gt; (self only), &lt;i&gt;major image&lt;/i&gt; (DC 17), &lt;i&gt;wall of ice&lt;/i&gt; &lt;/br&gt;3/day&amp;mdash;quickened &lt;i&gt;invisibility&lt;/i&gt; (self only) &lt;/br&gt;1/day&amp;mdash;summon (level 4, 1 bone devil 35%)&lt;/h5&gt;&lt;/h5&gt;&lt;/div&gt;&lt;hr/&gt;&lt;div&gt;&lt;h5&gt;&lt;b&gt;STATISTICS&lt;/b&gt;&lt;/h5&gt;&lt;/div&gt;&lt;hr/&gt;&lt;div&gt;&lt;h5&gt;&lt;b&gt;Str &lt;/b&gt;25, &lt;b&gt;Dex &lt;/b&gt;21, &lt;b&gt;Con &lt;/b&gt;20, &lt;b&gt;Int &lt;/b&gt; 16, &lt;b&gt;Wis &lt;/b&gt;15, &lt;b&gt;Cha &lt;/b&gt;18&lt;/h5&gt;&lt;h5&gt;&lt;b&gt;Base Atk &lt;/b&gt;+10; &lt;b&gt;CMB &lt;/b&gt;+18; &lt;b&gt;CMD &lt;/b&gt;33&lt;/h5&gt;&lt;h5&gt;&lt;b&gt;Feats &lt;/b&gt;Alertness, Combat Reflexes&lt;sup&gt;M&lt;/sup&gt;, Improved Initiative&lt;sup&gt;M&lt;/sup&gt;, Iron Will, Quicken Spell-Like Ability (&lt;i&gt;invisibility&lt;/i&gt;)&lt;/h5&gt;&lt;h5&gt;&lt;b&gt;Skills &lt;/b&gt;Bluff +17, Diplomacy +17, Fly +20, Intimidate +17, Knowledge (planes) +16, Perception +19, Sense Motive +19, Spellcraft +16, Stealth +14&lt;/h5&gt;&lt;h5&gt;&lt;b&gt;Languages &lt;/b&gt;Celestial, Common, Draconic, Infernal; telepathy 100 ft.&lt;/h5&gt;&lt;/div&gt;&lt;hr/&gt;&lt;div&gt;&lt;h5&gt;&lt;b&gt;ECOLOGY&lt;/b&gt;&lt;/h5&gt;&lt;/div&gt;&lt;hr/&gt;&lt;div&gt;&lt;h5&gt;&lt;b&gt;Environment &lt;/b&gt; any (Hell)&lt;/h5&gt;&lt;h5&gt;&lt;b&gt;Organization &lt;/b&gt;solitary, pair, or inquisition (3-10)&lt;/h5&gt;&lt;h5&gt;&lt;b&gt;Treasure &lt;/b&gt;standard&lt;/h5&gt;&lt;/div&gt;&lt;hr/&gt;&lt;div&gt;&lt;h5&gt;&lt;b&gt;SPECIAL ABILITIES&lt;/b&gt;&lt;/h5&gt;&lt;/div&gt;&lt;hr/&gt;&lt;div&gt;&lt;/h5&gt;&lt;h5&gt;&lt;b&gt;Bone Eruption (Su)&lt;/b&gt; As a standard action, a mythic bone devil can expend two uses of mythic power to call to the bones of all enemies within a 20-foot-radius burst. The bones shudder and twist within each creature, dealing 10d6 points of damage and giving each creature the sickened condition for 1d6 rounds. A successful DC 20 Fortitude save halves the damage and negates the sickened condition. If this damage kills a creature, some of its bones tear free from its body and fuse with the bone devil, healing it for 1d6 points of damage per Hit Die of the slain creature. Creatures immune to critical hits are immune to this ability. The save DC is Constitution-based.  &lt;/h5&gt;&lt;h5&gt;&lt;b&gt;Pain Blast (Su)&lt;/b&gt; Once per round as a free action, a bone devil can stimulate extreme pain in one creature within its reach. The creature takes a -4 penalty on attack rolls, skill checks, and ability checks until the start of the devil's next turn or until it moves at least 60 feet away from the devil.  &lt;/h5&gt;&lt;h5&gt;&lt;b&gt;Poison (Ex)&lt;/b&gt; Sting-injury; &lt;i&gt;save&lt;/i&gt; Fort DC 20; &lt;i&gt;frequency&lt;/i&gt; 1/round for 6 rounds; &lt;i&gt;effect&lt;/i&gt; 1d3 Str damage; &lt;i&gt;cure&lt;/i&gt; 2 consecutive &lt;i&gt;save&lt;/i&gt;s. The save DC is Constitution-based.&lt;/h5&gt;&lt;/div&gt;&lt;br&gt;&lt;div&gt;&lt;h4&gt;&lt;p&gt;&lt;p&gt;Forged from the souls of the first heretics and blasphemers, mythic devils have an ancient legacy of torture and using secrets to lure mortal diabolists into temptation. A mythic bone devil leads Hell's inquisitors in the efforts to root out disobedience among other devils. The authority it wields is even more powerful than its formidable magic, and it commands respect and fear from even pit fiends and dukes of Hell.&lt;/p&gt;&lt;/h4&gt;&lt;/div&gt;</t>
  </si>
  <si>
    <t>Mythic Ice Devil</t>
  </si>
  <si>
    <t>+15M</t>
  </si>
  <si>
    <t>all-around vision, darkvision 60 ft., see in darkness; Perception +27</t>
  </si>
  <si>
    <t>fear (10 ft., DC 24)</t>
  </si>
  <si>
    <t>38, touch 14, flat-footed 33</t>
  </si>
  <si>
    <t>(+5 Dex, +24 natural, -1 size)</t>
  </si>
  <si>
    <t>(14d10+144)</t>
  </si>
  <si>
    <t>regeneration 5 (good spells, good weapons)</t>
  </si>
  <si>
    <t>cold logic</t>
  </si>
  <si>
    <t>+2 frost spear +23/+18/+13 (2d6+12/x3 plus 1d6 cold plus ice shards plus slow), bite +15 (2d6+3), tail slap +15 (1d8+3 plus slow)</t>
  </si>
  <si>
    <t>entrap (DC 23, 1d10 rounds, hardness 5, hp 10), favored enemy +6, mythic power (6/day, surge +1d8), pounce</t>
  </si>
  <si>
    <t>Spell-Like Abilities (CL 13th; concentration +20)  Constant-fly  At Will-cone of cold (DC 22), ice storm, greater teleport (self plus 50 lbs. of objects only), persistent image (DC 22), wall of ice (DC 21)  1/day-summon (level 4, 2 bone devils 50%)</t>
  </si>
  <si>
    <t>Str 25, Dex 21, Con 22, Int 25, Wis 22, Cha 24</t>
  </si>
  <si>
    <t>Alertness, Cleave, Combat ReflexesM, Improved InitiativeM, Iron WillM, Power Attack, Weapon Focus (spear)</t>
  </si>
  <si>
    <t>Acrobatics +22, Bluff +24, Diplomacy +24, Fly +13, Intimidate +21, Knowledge (planes) +24, Knowledge (any three others) +21, Perception +27, Sense Motive +27, Spellcraft +21, Stealth +18, Survival +23</t>
  </si>
  <si>
    <t>standard (+2 frost spear, other treasure)</t>
  </si>
  <si>
    <t>Frozen barbs cover the almost skeletal form of this mantis-like creature, and its icy eyes shine with fiendish intelligence.</t>
  </si>
  <si>
    <t>Cold Logic (Su) When a mythic ice devil's spell resistance protects it from a mind-affecting effect, it can expend one use of mythic power as an immediate action to turn that effect upon its source, as if using spell turning.  Favored Enemy (Ex) A mythic ice devil can expend one use of mythic power to gain a +6 favored enemy bonus against one type of creature for 1 hour, as if it were a 14th-level ranger.  Ice Burrowing (Ex) This ability works like the burrow ability, but only through ice and snow (including magical ice such as a wall of ice).  Ice Shards (Su) A mythic ice devil's ice-tipped spear embeds jagged shards of supernaturally cold ice in its target. This functions as bleed (1d6), except the damage is cold damage. Dealing 5 or more points of fire damage to the target removes all ice shards. Creatures with the fire subtype are immune to this ability.  Slow (Su) A hit from a mythic ice devil's tail or spear induces numbing cold. The opponent must succeed at a DC 23 Fortitude save or be affected as though by a slow spell for 1d6 rounds. This effect comes from the devil, not its weapon; it is not a quality possessed by the spear itself. The save DC is Constitution-based.</t>
  </si>
  <si>
    <t>A mythic ice devil is a master of strategy, able to adapt to the nature of its opponents and turn its enemy's attacks back at them. Its lean form and upright posture sets it apart from the stockier non-mythic ice devils.</t>
  </si>
  <si>
    <t>&lt;link rel="stylesheet"href="PF.css"&gt;&lt;div&gt;&lt;h2&gt;Devil, Ice Mythic&lt;/h2&gt;&lt;h3&gt;&lt;i&gt;Frozen barbs cover the almost skeletal form of this mantis-like creature, and its icy eyes shine with fiendish intelligence.&lt;/i&gt;&lt;/h3&gt;&lt;br&gt;&lt;/div&gt;&lt;div class="heading"&gt;&lt;p class="alignleft"&gt;Mythic Ice Devil&lt;/p&gt;&lt;p class="alignright"&gt;CR 16/MR 6&lt;/p&gt;&lt;div style="clear: both;"&gt;&lt;/div&gt;&lt;/div&gt;&lt;div&gt;&lt;h5&gt;&lt;b&gt;XP &lt;/b&gt;76,800&lt;/h5&gt;&lt;h5&gt;LE Large outsider (devil, evil, extraplanar, lawful, mythic)&lt;/h5&gt;&lt;h5&gt;&lt;b&gt;Init &lt;/b&gt;+15&lt;sup&gt;M&lt;/sup&gt;; &lt;b&gt;Senses &lt;/b&gt;all-around vision, darkvision 60 ft., see in darkness; Perception +27&lt;/h5&gt;&lt;h5&gt;&lt;b&gt;Aura &lt;/b&gt;fear (10 ft., DC 24)&lt;/h5&gt;&lt;/div&gt;&lt;hr/&gt;&lt;div&gt;&lt;h5&gt;&lt;b&gt;DEFENSE&lt;/b&gt;&lt;/h5&gt;&lt;/div&gt;&lt;hr/&gt;&lt;div&gt;&lt;h5&gt;&lt;b&gt;AC &lt;/b&gt;38, touch 14, flat-footed 33 (+5 Dex, +24 natural, -1 size)&lt;/h5&gt;&lt;h5&gt;&lt;b&gt;hp &lt;/b&gt;221 (14d10+144); regeneration 5 (good spells, good weapons)&lt;/h5&gt;&lt;h5&gt;&lt;b&gt;Fort &lt;/b&gt;+15, &lt;b&gt;Ref &lt;/b&gt;+14, &lt;b&gt;Will &lt;/b&gt;+12&lt;/h5&gt;&lt;h5&gt;&lt;b&gt;Defensive Abilities &lt;/b&gt;cold logic; &lt;b&gt;DR &lt;/b&gt;10/epic and good; &lt;b&gt;Immune &lt;/b&gt;cold, fire, poison; &lt;b&gt;Resist &lt;/b&gt;acid 10; &lt;b&gt;SR &lt;/b&gt;27&lt;/h5&gt;&lt;/div&gt;&lt;hr/&gt;&lt;div&gt;&lt;h5&gt;&lt;b&gt;OFFENSE&lt;/b&gt;&lt;/h5&gt;&lt;/div&gt;&lt;hr/&gt;&lt;div&gt;&lt;h5&gt;&lt;b&gt;Spd &lt;/b&gt;40 ft., fly 60 ft. (good), ice burrowing 30 ft.&lt;/h5&gt;&lt;h5&gt;&lt;b&gt;Melee &lt;/b&gt;&lt;i&gt;&lt;i&gt;+2 frost spear&lt;/i&gt;&lt;/i&gt; +23/+18/+13 (2d6+12/x3 plus 1d6 cold plus ice shards plus &lt;i&gt;slow&lt;/i&gt;), bite +15 (2d6+3), tail slap +15 (1d8+3 plus &lt;i&gt;slow&lt;/i&gt;)&lt;/h5&gt;&lt;h5&gt;&lt;b&gt;Space &lt;/b&gt;10 ft.; &lt;b&gt;Reach &lt;/b&gt;10 ft.&lt;/h5&gt;&lt;h5&gt;&lt;b&gt;Special Attacks &lt;/b&gt;entrap (DC 23, 1d10 rounds, hardness 5, hp 10), favored enemy +6, mythic power (6/day, surge +1d8), pounce&lt;/h5&gt;&lt;h5&gt;&lt;b&gt;Spell-Like Abilities&lt;/b&gt; (CL 13th; concentration +20)  &lt;/br&gt;Constant&amp;mdash;&lt;i&gt;fly&lt;/i&gt; &lt;/br&gt;At Will&amp;mdash;&lt;i&gt;cone of cold&lt;/i&gt; (DC 22), &lt;i&gt;ice storm&lt;/i&gt;, &lt;i&gt;greater teleport&lt;/i&gt; (self plus 50 lbs. of objects only), &lt;i&gt;persistent image&lt;/i&gt; (DC 22), &lt;i&gt;&lt;i&gt;wall of&lt;/i&gt; ice&lt;/i&gt; (DC 21) &lt;/br&gt;1/day&amp;mdash;summon (level 4, 2 bone devils 50%)&lt;/h5&gt;&lt;/h5&gt;&lt;/div&gt;&lt;hr/&gt;&lt;div&gt;&lt;h5&gt;&lt;b&gt;STATISTICS&lt;/b&gt;&lt;/h5&gt;&lt;/div&gt;&lt;hr/&gt;&lt;div&gt;&lt;h5&gt;&lt;b&gt;Str &lt;/b&gt;25, &lt;b&gt;Dex &lt;/b&gt;21, &lt;b&gt;Con &lt;/b&gt;22, &lt;b&gt;Int &lt;/b&gt; 25, &lt;b&gt;Wis &lt;/b&gt;22, &lt;b&gt;Cha &lt;/b&gt;24&lt;/h5&gt;&lt;h5&gt;&lt;b&gt;Base Atk &lt;/b&gt;+14; &lt;b&gt;CMB &lt;/b&gt;+22; &lt;b&gt;CMD &lt;/b&gt;37&lt;/h5&gt;&lt;h5&gt;&lt;b&gt;Feats &lt;/b&gt;Alertness, Cleave, Combat Reflexes&lt;sup&gt;M&lt;/sup&gt;, Improved Initiative&lt;sup&gt;M&lt;/sup&gt;, Iron Will&lt;sup&gt;M&lt;/sup&gt;, Power Attack, Weapon Focus (spear)&lt;/h5&gt;&lt;h5&gt;&lt;b&gt;Skills &lt;/b&gt;Acrobatics +22, Bluff +24, Diplomacy +24, Fly +13, Intimidate +21, Knowledge (planes) +24, Knowledge (any three others) +21, Perception +27, Sense Motive +27, Spellcraft +21, Stealth +18, Survival +23&lt;/h5&gt;&lt;h5&gt;&lt;b&gt;Languages &lt;/b&gt;Celestial, Common, Draconic, Infernal; telepathy 100 ft.&lt;/h5&gt;&lt;/div&gt;&lt;hr/&gt;&lt;div&gt;&lt;h5&gt;&lt;b&gt;ECOLOGY&lt;/b&gt;&lt;/h5&gt;&lt;/div&gt;&lt;hr/&gt;&lt;div&gt;&lt;h5&gt;&lt;b&gt;Environment &lt;/b&gt; any (Hell)&lt;/h5&gt;&lt;h5&gt;&lt;b&gt;Organization &lt;/b&gt;solitary, team (2-3), council (4-10), or contingent (1-3 ice devils, 2-6 horned devils, and 1-4 bone devils)&lt;/h5&gt;&lt;h5&gt;&lt;b&gt;Treasure &lt;/b&gt;standard (&lt;i&gt;+2 frost spear&lt;/i&gt;, other treasure)&lt;/h5&gt;&lt;/div&gt;&lt;hr/&gt;&lt;div&gt;&lt;h5&gt;&lt;b&gt;SPECIAL ABILITIES&lt;/b&gt;&lt;/h5&gt;&lt;/div&gt;&lt;hr/&gt;&lt;div&gt;&lt;/h5&gt;&lt;h5&gt;&lt;b&gt;Cold Logic (Su)&lt;/b&gt; When a mythic ice devil's spell resistance protects it from a mind-affecting effect, it can expend one use of mythic power as an immediate action to turn that effect upon its source, as if using &lt;i&gt;spell turning&lt;/i&gt;.  &lt;/h5&gt;&lt;h5&gt;&lt;b&gt;Favored Enemy (Ex)&lt;/b&gt; A mythic ice devil can expend one use of mythic power to gain a +6 favored enemy bonus against one type of creature for 1 hour, as if it were a 14th-level ranger.  &lt;/h5&gt;&lt;h5&gt;&lt;b&gt;Ice Burrowing (Ex)&lt;/b&gt; This ability works like the burrow ability, but only through ice and snow (including magical ice such as a &lt;i&gt;&lt;i&gt;wall of&lt;/i&gt; ice&lt;/i&gt;).  &lt;/h5&gt;&lt;h5&gt;&lt;b&gt;Ice Shards (Su)&lt;/b&gt; A mythic ice devil's ice-tipped spear embeds jagged shards of supernaturally cold ice in its target. This functions as bleed (1d6), except the damage is cold damage. Dealing 5 or more points of fire damage to the target removes all ice shards. Creatures with the fire subtype are immune to this ability.  &lt;/h5&gt;&lt;h5&gt;&lt;b&gt;Slow (Su)&lt;/b&gt; A hit from a mythic ice devil's tail or spear induces numbing cold. The opponent must succeed at a DC 23 Fortitude save or be affected as though by a &lt;i&gt;slow&lt;/i&gt; spell for 1d6 rounds. This effect comes from the devil, not its weapon; it is not a quality possessed by the spear itself. The save DC is Constitution-based.&lt;/h5&gt;&lt;/div&gt;&lt;br&gt;&lt;div&gt;&lt;h4&gt;&lt;p&gt;&lt;p&gt;A mythic ice devil is a master of strategy, able to adapt to the nature of its opponents and turn its enemy's attacks back at them. Its lean form and upright posture sets it apart from the stockier non-mythic ice devils.&lt;/p&gt;&lt;/h4&gt;&lt;/div&gt;</t>
  </si>
  <si>
    <t>Mythic Mature Adult Black Dragon</t>
  </si>
  <si>
    <t>(mythic, water)</t>
  </si>
  <si>
    <t>+11M</t>
  </si>
  <si>
    <t>blindsense 60 ft., darkvision 120 ft., low-light vision, mistsight; Perception +26</t>
  </si>
  <si>
    <t>frightful presence (210 ft., DC 21), stench (DC 24, 10 rounds)</t>
  </si>
  <si>
    <t>37, touch 10, flat-footed 36</t>
  </si>
  <si>
    <t>(+1 Dex, +27 natural, -1 size)</t>
  </si>
  <si>
    <t>(16d12+156)</t>
  </si>
  <si>
    <t>Fort +16, Ref +11, Will +13</t>
  </si>
  <si>
    <t>dragon blood (1d6 acid)</t>
  </si>
  <si>
    <t>acid, dragon traits, paralysis, sleep</t>
  </si>
  <si>
    <t>bite +26 (2d6+13 plus grab), 2 claws +24 (1d8+9 plus bleed), tail slap +19 (1d8+13 plus bleed), 2 wings +19 (1d6+4 plus bleed)</t>
  </si>
  <si>
    <t>bleed (1d4), breath weapon (80-ft. line, 14d6 acid damage, Reflex DC 24 half, usable every 1d4 rounds), corrupt water, dragon fury (1d6 acid). mythic power (6/day, surge +1d8), lingering breath (2d6 acid, 6 rounds), swallow whole (1d6+9 bludgeoning and 1d6 acid damage, AC 23, 26 hp)</t>
  </si>
  <si>
    <t>Spell-Like Abilities (CL 16th; concentration +19)  Constant-speak with animals (reptiles only)  At Will-darkness (70-ft. radius)</t>
  </si>
  <si>
    <t>Spells Known (CL 5th; concentration +8)  2nd (5)-blur, invisibility  1st (7)-alarm, mage armor, magic missile, obscuring mist</t>
  </si>
  <si>
    <t>Str 29, Dex 12, Con 23, Int 14, Wis 17, Cha 16</t>
  </si>
  <si>
    <t>Alertness, Flyby Attack, Improved InitiativeM, Improved Vital Strike, Power AttackM, Skill Focus (Stealth), Vital Strike, Weapon Focus (bite)M</t>
  </si>
  <si>
    <t>Fly +14, Handle Animal +19, Intimidate +22, Knowledge (arcana) +21, Perception +26, Sense Motive +5, Spellcraft +21, Stealth +22, Swim +36</t>
  </si>
  <si>
    <t>dragon cantrips, swamp stride, water breathing</t>
  </si>
  <si>
    <t>This sinuous and stinking dragon is covered in black scales, with massive horns curling up from its head.</t>
  </si>
  <si>
    <t>Corrupt Water (Sp) Once per day, a black dragon can stagnate 10 cubic feet of still water within 210 feet, making it foul and unable to support water-breathing life. The ability spoils liquids containing water. Liquid-based magic items (such as potions) and items in a creature's possession must succeed at a Will save (DC 21) or become ruined. This ability is the equivalent of a 1st-level spell.  Swamp Stride (Ex) A black dragon can move through bogs and quicksand without penalty at its normal speed.  Water Breathing (Ex) A black dragon can breathe underwater indefinitely and can freely use its breath weapon, spells, and other abilities while submerged.</t>
  </si>
  <si>
    <t>A mythic black dragon eyes can pierce fog to find prey. Its very flesh and blood is infused with deadly acid, and like a snake it can gulp down an entire meal without chewing. A mythic black dragon enjoys regurgitating a swallowed opponent to let it rot for a few days before eating it as an actual meal, or repeats this cycle on a living creature as cruel torture.</t>
  </si>
  <si>
    <t>&lt;link rel="stylesheet"href="PF.css"&gt;&lt;div&gt;&lt;h2&gt;Dragon, Black Mythic Mature Adult&lt;/h2&gt;&lt;h3&gt;&lt;i&gt;This sinuous and stinking dragon is covered in black scales, with massive horns curling up from its head.&lt;/i&gt;&lt;/h3&gt;&lt;br&gt;&lt;/div&gt;&lt;div class="heading"&gt;&lt;p class="alignleft"&gt;Mythic Mature Adult Black Dragon&lt;/p&gt;&lt;p class="alignright"&gt;CR 15/MR 6&lt;/p&gt;&lt;div style="clear: both;"&gt;&lt;/div&gt;&lt;/div&gt;&lt;div&gt;&lt;h5&gt;&lt;b&gt;XP &lt;/b&gt;51,200&lt;/h5&gt;&lt;h5&gt;CE Large dragon (mythic, water)&lt;/h5&gt;&lt;h5&gt;&lt;b&gt;Init &lt;/b&gt;+11&lt;sup&gt;M&lt;/sup&gt;; &lt;b&gt;Senses &lt;/b&gt;blindsense 60 ft., darkvision 120 ft., low-light vision, mistsight; Perception +26&lt;/h5&gt;&lt;h5&gt;&lt;b&gt;Aura &lt;/b&gt;frightful presence (210 ft., DC 21), stench (DC 24, 10 rounds)&lt;/h5&gt;&lt;/div&gt;&lt;hr/&gt;&lt;div&gt;&lt;h5&gt;&lt;b&gt;DEFENSE&lt;/b&gt;&lt;/h5&gt;&lt;/div&gt;&lt;hr/&gt;&lt;div&gt;&lt;h5&gt;&lt;b&gt;AC &lt;/b&gt;37, touch 10, flat-footed 36 (+1 Dex, +27 natural, -1 size)&lt;/h5&gt;&lt;h5&gt;&lt;b&gt;hp &lt;/b&gt;260 (16d12+156)&lt;/h5&gt;&lt;h5&gt;&lt;b&gt;Fort &lt;/b&gt;+16, &lt;b&gt;Ref &lt;/b&gt;+11, &lt;b&gt;Will &lt;/b&gt;+13&lt;/h5&gt;&lt;h5&gt;&lt;b&gt;Defensive Abilities &lt;/b&gt;dragon blood (1d6 acid); &lt;b&gt;DR &lt;/b&gt;10/epic and magic; &lt;b&gt;Immune &lt;/b&gt;acid, dragon traits, paralysis, sleep; &lt;b&gt;SR &lt;/b&gt;26&lt;/h5&gt;&lt;/div&gt;&lt;hr/&gt;&lt;div&gt;&lt;h5&gt;&lt;b&gt;OFFENSE&lt;/b&gt;&lt;/h5&gt;&lt;/div&gt;&lt;hr/&gt;&lt;div&gt;&lt;h5&gt;&lt;b&gt;Spd &lt;/b&gt;60 ft., fly 200 ft. (poor), swim 60 ft.&lt;/h5&gt;&lt;h5&gt;&lt;b&gt;Melee &lt;/b&gt;bite +26 (2d6+13 plus grab), 2 claws +24 (1d8+9 plus bleed), tail slap +19 (1d8+13 plus bleed), 2 wings +19 (1d6+4 plus bleed)&lt;/h5&gt;&lt;h5&gt;&lt;b&gt;Space &lt;/b&gt;10 ft.; &lt;b&gt;Reach &lt;/b&gt;5 ft. (10 ft. with bite)&lt;/h5&gt;&lt;h5&gt;&lt;b&gt;Special Attacks &lt;/b&gt;bleed (1d4), breath weapon (80-ft. line, 14d6 acid damage, Reflex DC 24 half, usable every 1d4 rounds), corrupt water, dragon fury (1d6 acid). mythic power (6/day, surge +1d8), lingering breath (2d6 acid, 6 rounds), swallow whole (1d6+9 bludgeoning and 1d6 acid damage, AC 23, 26 hp)&lt;/h5&gt;&lt;h5&gt;&lt;b&gt;Spell-Like Abilities&lt;/b&gt; (CL 16th; concentration +19)  &lt;/br&gt;Constant&amp;mdash;&lt;i&gt;speak with animals&lt;/i&gt; (reptiles only) &lt;/br&gt;At Will&amp;mdash;&lt;i&gt;darkness&lt;/i&gt; (70&amp;mdash;ft. radius)&lt;/h5&gt;&lt;/h5&gt;&lt;h5&gt;&lt;b&gt;Spells Known&lt;/b&gt; (CL 5th; concentration +8) &lt;/br&gt;2nd (5)&amp;mdash;&lt;i&gt;blur&lt;/i&gt;, &lt;i&gt;invisibility&lt;/i&gt; &lt;/br&gt;1st (7)&amp;mdash;&lt;i&gt;alarm&lt;/i&gt;, &lt;i&gt;mage armor&lt;/i&gt;, &lt;i&gt;magic missile&lt;/i&gt;, &lt;i&gt;obscuring mist&lt;/i&gt;&lt;/h5&gt;&lt;/h5&gt;&lt;/div&gt;&lt;hr/&gt;&lt;div&gt;&lt;h5&gt;&lt;b&gt;STATISTICS&lt;/b&gt;&lt;/h5&gt;&lt;/div&gt;&lt;hr/&gt;&lt;div&gt;&lt;h5&gt;&lt;b&gt;Str &lt;/b&gt;29, &lt;b&gt;Dex &lt;/b&gt;12, &lt;b&gt;Con &lt;/b&gt;23, &lt;b&gt;Int &lt;/b&gt; 14, &lt;b&gt;Wis &lt;/b&gt;17, &lt;b&gt;Cha &lt;/b&gt;16&lt;/h5&gt;&lt;h5&gt;&lt;b&gt;Base Atk &lt;/b&gt;+16; &lt;b&gt;CMB &lt;/b&gt;+26 (+30 grapple); &lt;b&gt;CMD &lt;/b&gt;37 (41 vs. trip)&lt;/h5&gt;&lt;h5&gt;&lt;b&gt;Feats &lt;/b&gt;Alertness, Flyby Attack, Improved Initiative&lt;sup&gt;M&lt;/sup&gt;, Improved Vital Strike, Power Attack&lt;sup&gt;M&lt;/sup&gt;, Skill Focus (Stealth), Vital Strike, Weapon Focus (bite)&lt;sup&gt;M&lt;/sup&gt;&lt;/h5&gt;&lt;h5&gt;&lt;b&gt;Skills &lt;/b&gt;Fly +14, Handle Animal +19, Intimidate +22, Knowledge (arcana) +21, Perception +26, Sense Motive +5, Spellcraft +21, Stealth +22, Swim +36&lt;/h5&gt;&lt;h5&gt;&lt;b&gt;Languages &lt;/b&gt;Common, Draconic, Giant&lt;/h5&gt;&lt;h5&gt;&lt;b&gt;SQ &lt;/b&gt;dragon cantrips,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ABILITIES&lt;/b&gt;&lt;/h5&gt;&lt;/div&gt;&lt;hr/&gt;&lt;div&gt;&lt;/h5&gt;&lt;h5&gt;&lt;b&gt;Corrupt Water (Sp)&lt;/b&gt; Once per day, a black dragon can stagnate 10 cubic feet of still water within 210 feet, making it foul and unable to support water-breathing life. The ability spoils liquids containing water. Liquid-based magic items (such as potions) and items in a creature's possession must succeed at a Will save (DC 21) or become ruined. This ability is the equivalent of a 1st-level spell.  &lt;/h5&gt;&lt;h5&gt;&lt;b&gt;Swamp Stride (Ex)&lt;/b&gt; A black dragon can move through bogs and quicksand without penalty at its normal speed.  &lt;/h5&gt;&lt;h5&gt;&lt;b&gt;Water Breathing (Ex)&lt;/b&gt; A black dragon can breathe underwater indefinitely and can freely use its breath weapon, spells, and other abilities while submerged.&lt;/h5&gt;&lt;/div&gt;&lt;br&gt;&lt;div&gt;&lt;h4&gt;&lt;p&gt;&lt;p&gt;A mythic black dragon eyes can pierce fog to find prey. Its very flesh and blood is infused with deadly acid, and like a snake it can gulp down an entire meal without chewing. A mythic black dragon enjoys regurgitating a swallowed opponent to let it rot for a few days before eating it as an actual meal, or repeats this cycle on a living creature as cruel torture.&lt;/p&gt;&lt;/h4&gt;&lt;/div&gt;</t>
  </si>
  <si>
    <t>Mythic Mature Adult Blue Dragon</t>
  </si>
  <si>
    <t>(earth, mythic)</t>
  </si>
  <si>
    <t>blindsense 60 ft., darkvision 120 ft., low-light vision; Perception +24</t>
  </si>
  <si>
    <t>39, touch 9, flat-footed 38</t>
  </si>
  <si>
    <t>(+1 Dex, +30 natural, -2 size)</t>
  </si>
  <si>
    <t>(18d12+178)</t>
  </si>
  <si>
    <t>Fort +17, Ref +12, Will +14</t>
  </si>
  <si>
    <t>dragon blood (1d8 electricity), dust cloud</t>
  </si>
  <si>
    <t>dragon traits, electricity, fire, paralysis, sleep</t>
  </si>
  <si>
    <t>bite +26 (2d8+12/19-20), 2 claws +24 (2d6+8), tail slap +22 (2d6+12), 2 wings +22 (1d8+4)</t>
  </si>
  <si>
    <t>bend bolt, breath weapon (100-ft. line of electricity or 50-ft. cone of sand, 14d8 electricity or 14d8 piercing, Reflex DC 25 half, usable every 1d4 rounds), crush, desert thirst, dragon fury (1d8 electricity), mythic power (7/day, surge +1d10), persuasive whisper, wild arcana (see page 14)</t>
  </si>
  <si>
    <t>Spell-Like Abilities (CL 18th; concentration +10)  At Will-ghost sound, minor image</t>
  </si>
  <si>
    <t>Sorcerer Spells Known (CL 5th; concentration +8)  2nd (5)-invisibility, resist energy  1st (5)-alarm, mage armor, shield, true strike</t>
  </si>
  <si>
    <t>Str 27, Dex 12, Con 23, Int 16, Wis 17, Cha 16</t>
  </si>
  <si>
    <t>Combat Casting, Dazzling DisplayM, Deadly StrokeM, Hover, Improved Critical (bite), Improved InitiativeM, Multiattack, Shatter Defenses, Weapon Focus (bite)M</t>
  </si>
  <si>
    <t>Bluff +24, Fly +14, Intimidate +24, Knowledge (arcana) +15, Knowledge (geography) +24, Knowledge (history) +15, Knowledge (local) +24, Perception +24, Spellcraft +15, Stealth +14, Survival +15</t>
  </si>
  <si>
    <t>Auran, Common, Draconic, Ignan</t>
  </si>
  <si>
    <t>dragon cantrips, sound imitation</t>
  </si>
  <si>
    <t>Miniature bolts of electricity and a cloud of swirling sand surround this dragon's hulking, blue-scaled body.</t>
  </si>
  <si>
    <t>Bend Bolt (Su) By expending one use of mythic power, a mythic blue dragon can bend the line of its breath weapon once up to 90 degrees, and cause any creature that fails its save against the breath weapon to be stunned for 1 round.  Desert Thirst (Su) A blue dragon can cast create water at will (CL equals its HD). Alternatively, it can destroy an equal amount of liquid in a 10-foot burst. Unattended liquids are instantly reduced to sand. Liquid-based magic items (such as potions) and items in a creature's possession must succeed at a DC 22 Will save or be destroyed. The save DC is Charisma-based.  Dust Cloud (Ex) Sand and dust swirls around a mythic blue dragon's body, attracted by its natural electrical charge. This provides the dragon with concealment but doesn't interfere with the dragon's senses or attacks in any way.  Persuasive Whisper (Sp) A mythic blue dragon can expend one use of mythic power to use charm person or suggestion. Its caster level for these abilities is equal to its Hit Dice.  Sound Imitation (Ex) A very young or older blue dragon can mimic any voice or sound it has heard by making a successful Bluff check against a listener's Sense Motive check.</t>
  </si>
  <si>
    <t>A mythic blue dragon has powers over weaker minds, allowing it to inf luence events far from its lair. Its magic also inf luences sand and dust, giving it mastery over the aspects of its desert home.</t>
  </si>
  <si>
    <t>&lt;link rel="stylesheet"href="PF.css"&gt;&lt;div&gt;&lt;h2&gt;Dragon, Blue Mythic Mature Adult&lt;/h2&gt;&lt;h3&gt;&lt;i&gt;Miniature bolts of electricity and a cloud of swirling sand surround this dragon's hulking, blue-scaled body.&lt;/i&gt;&lt;/h3&gt;&lt;br&gt;&lt;/div&gt;&lt;div class="heading"&gt;&lt;p class="alignleft"&gt;Mythic Mature Adult Blue Dragon&lt;/p&gt;&lt;p class="alignright"&gt;CR 17/MR 7&lt;/p&gt;&lt;div style="clear: both;"&gt;&lt;/div&gt;&lt;/div&gt;&lt;div&gt;&lt;h5&gt;&lt;b&gt;XP &lt;/b&gt;102,400&lt;/h5&gt;&lt;h5&gt;LE Huge dragon (earth, mythic)&lt;/h5&gt;&lt;h5&gt;&lt;b&gt;Init &lt;/b&gt;+12&lt;sup&gt;M&lt;/sup&gt;; &lt;b&gt;Senses &lt;/b&gt;blindsense 60 ft., darkvision 120 ft., low-light vision; Perception +24&lt;/h5&gt;&lt;h5&gt;&lt;b&gt;Aura &lt;/b&gt;frightful presence (210 ft., DC 22)&lt;/h5&gt;&lt;/div&gt;&lt;hr/&gt;&lt;div&gt;&lt;h5&gt;&lt;b&gt;DEFENSE&lt;/b&gt;&lt;/h5&gt;&lt;/div&gt;&lt;hr/&gt;&lt;div&gt;&lt;h5&gt;&lt;b&gt;AC &lt;/b&gt;39, touch 9, flat-footed 38 (+1 Dex, +30 natural, -2 size)&lt;/h5&gt;&lt;h5&gt;&lt;b&gt;hp &lt;/b&gt;295 (18d12+178)&lt;/h5&gt;&lt;h5&gt;&lt;b&gt;Fort &lt;/b&gt;+17, &lt;b&gt;Ref &lt;/b&gt;+12, &lt;b&gt;Will &lt;/b&gt;+14&lt;/h5&gt;&lt;h5&gt;&lt;b&gt;Defensive Abilities &lt;/b&gt;dragon blood (1d8 electricity), dust cloud; &lt;b&gt;DR &lt;/b&gt;10/epic and magic; &lt;b&gt;Immune &lt;/b&gt;dragon traits, electricity, fire, paralysis, sleep; &lt;b&gt;SR &lt;/b&gt;28&lt;/h5&gt;&lt;/div&gt;&lt;hr/&gt;&lt;div&gt;&lt;h5&gt;&lt;b&gt;OFFENSE&lt;/b&gt;&lt;/h5&gt;&lt;/div&gt;&lt;hr/&gt;&lt;div&gt;&lt;h5&gt;&lt;b&gt;Spd &lt;/b&gt;40 ft., burrow 20 ft., fly 200 ft. (poor), sand glide&lt;/h5&gt;&lt;h5&gt;&lt;b&gt;Melee &lt;/b&gt;bite +26 (2d8+12/19-20), 2 claws +24 (2d6+8), tail slap +22 (2d6+12), 2 wings +22 (1d8+4)&lt;/h5&gt;&lt;h5&gt;&lt;b&gt;Space &lt;/b&gt;15 ft.; &lt;b&gt;Reach &lt;/b&gt;10 ft. (15 ft. with bite)&lt;/h5&gt;&lt;h5&gt;&lt;b&gt;Special Attacks &lt;/b&gt;bend bolt, breath weapon (100-ft. line of electricity or 50-ft. cone of sand, 14d8 electricity or 14d8 piercing, Reflex DC 25 half, usable every 1d4 rounds), crush, desert thirst, dragon fury (1d8 electricity), mythic power (7/day, surge +1d10), persuasive whisper, wild arcana (see page 14)&lt;/h5&gt;&lt;h5&gt;&lt;b&gt;Spell-Like Abilities&lt;/b&gt; (CL 18th; concentration +10) &lt;/br&gt;At Will&amp;mdash;&lt;i&gt;ghost sound&lt;/i&gt;, &lt;i&gt;minor image&lt;/i&gt;&lt;/h5&gt;&lt;/h5&gt;&lt;h5&gt;&lt;b&gt;Sorcerer Spells Known&lt;/b&gt; (CL 5th; concentration +8) &lt;/br&gt;2nd (5)&amp;mdash;&lt;i&gt;invisibility&lt;/i&gt;, &lt;i&gt;resist energy&lt;/i&gt; &lt;/br&gt;1st (5)&amp;mdash;&lt;i&gt;alarm&lt;/i&gt;, &lt;i&gt;mage armor&lt;/i&gt;, &lt;i&gt;shield&lt;/i&gt;, &lt;i&gt;true strike&lt;/i&gt;&lt;/h5&gt;&lt;/h5&gt;&lt;/div&gt;&lt;hr/&gt;&lt;div&gt;&lt;h5&gt;&lt;b&gt;STATISTICS&lt;/b&gt;&lt;/h5&gt;&lt;/div&gt;&lt;hr/&gt;&lt;div&gt;&lt;h5&gt;&lt;b&gt;Str &lt;/b&gt;27, &lt;b&gt;Dex &lt;/b&gt;12, &lt;b&gt;Con &lt;/b&gt;23, &lt;b&gt;Int &lt;/b&gt; 16, &lt;b&gt;Wis &lt;/b&gt;17, &lt;b&gt;Cha &lt;/b&gt;16&lt;/h5&gt;&lt;h5&gt;&lt;b&gt;Base Atk &lt;/b&gt;+18; &lt;b&gt;CMB &lt;/b&gt;+28; &lt;b&gt;CMD &lt;/b&gt;39 (43 vs. trip)&lt;/h5&gt;&lt;h5&gt;&lt;b&gt;Feats &lt;/b&gt;Combat Casting, Dazzling Display&lt;sup&gt;M&lt;/sup&gt;, Deadly Stroke&lt;sup&gt;M&lt;/sup&gt;, Hover, Improved Critical (bite), Improved Initiative&lt;sup&gt;M&lt;/sup&gt;, Multiattack, Shatter Defenses, Weapon Focus (bite)&lt;sup&gt;M&lt;/sup&gt;&lt;/h5&gt;&lt;h5&gt;&lt;b&gt;Skills &lt;/b&gt;Bluff +24, Fly +14, Intimidate +24, Knowledge (arcana) +15, Knowledge (geography) +24, Knowledge (history) +15, Knowledge (local) +24, Perception +24, Spellcraft +15, Stealth +14, Survival +15&lt;/h5&gt;&lt;h5&gt;&lt;b&gt;Languages &lt;/b&gt;Auran, Common, Draconic, Ignan&lt;/h5&gt;&lt;h5&gt;&lt;b&gt;SQ &lt;/b&gt;dragon cantrips, 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ABILITIES&lt;/b&gt;&lt;/h5&gt;&lt;/div&gt;&lt;hr/&gt;&lt;div&gt;&lt;/h5&gt;&lt;h5&gt;&lt;b&gt;Bend Bolt (Su)&lt;/b&gt; By expending one use of mythic power, a mythic blue dragon can bend the line of its breath weapon once up to 90 degrees, and cause any creature that fails its save against the breath weapon to be stunned for 1 round.  &lt;/h5&gt;&lt;h5&gt;&lt;b&gt;Desert Thirst (Su)&lt;/b&gt; A blue dragon can cast &lt;i&gt;create water&lt;/i&gt; at will (CL equals its HD). Alternatively, it can destroy an equal amount of liquid in a 10-foot burst. Unattended liquids are instantly reduced to sand. Liquid-based magic items (such as potions) and items in a creature's possession must succeed at a DC 22 Will save or be destroyed. The save DC is Charisma-based.  &lt;/h5&gt;&lt;h5&gt;&lt;b&gt;Dust Cloud (Ex)&lt;/b&gt; Sand and dust swirls around a mythic blue dragon's body, attracted by its natural electrical charge. This provides the dragon with concealment but doesn't interfere with the dragon's senses or attacks in any way.  &lt;/h5&gt;&lt;h5&gt;&lt;b&gt;Persuasive Whisper (Sp)&lt;/b&gt; A mythic blue dragon can expend one use of mythic power to use &lt;i&gt;charm person&lt;/i&gt; or &lt;i&gt;suggestion&lt;/i&gt;. Its caster level for these abilities is equal to its Hit Dice.  &lt;/h5&gt;&lt;h5&gt;&lt;b&gt;Sound Imitation (Ex)&lt;/b&gt; A very young or older blue dragon can mimic any voice or sound it has heard by making a successful Bluff check against a listener's Sense Motive check.&lt;/h5&gt;&lt;/div&gt;&lt;br&gt;&lt;div&gt;&lt;h4&gt;&lt;p&gt;&lt;p&gt;A mythic blue dragon has powers over weaker minds, allowing it to inf luence events far from its lair. Its magic also inf luences sand and dust, giving it mastery over the aspects of its desert home.&lt;/p&gt;&lt;/h4&gt;&lt;/div&gt;</t>
  </si>
  <si>
    <t>Mythic Very Old Green Dragon</t>
  </si>
  <si>
    <t>(air, mythic)</t>
  </si>
  <si>
    <t>blindsense 60 ft., darkvision 120 ft., low-light vision, greensight; Perception +32</t>
  </si>
  <si>
    <t>frightful presence (270 ft., DC 26)</t>
  </si>
  <si>
    <t>(21d12+206)</t>
  </si>
  <si>
    <t>dragon blood (2d6 acid)</t>
  </si>
  <si>
    <t>15/epic and magic</t>
  </si>
  <si>
    <t>acid, dragon traits, paralysis, poison, sleep</t>
  </si>
  <si>
    <t>bite +30 (4d6+19/18-20 plus grab), 2 claws +30 (2d8+13/18-20), tail slap +28 (2d8+19), 2 wings +28 (2d6+6)</t>
  </si>
  <si>
    <t>breath weapon (60-ft. cone, 18d6 acid damage, Reflex DC 26 half, usable every 1d4 rounds), crush, delirious breath, dragon fury (2d6 acid), mythic power (8/day, surge +1d10), swallow whole (2d6 bludgeoning and 2d6 acid damage, AC 24, 34 hp), tail sweep (DC 26, 2d6+19)</t>
  </si>
  <si>
    <t>Spell-Like Abilities (CL 21st; concentration +27)  At Will-arcane eye, charm person (DC 17), entangle (DC 17), plant growth, suggestion (DC 19)</t>
  </si>
  <si>
    <t>Sorcerer Spells Known (CL 11th; concentration +17)  5th (5)-polymorph, teleport  4th (7)-dimension door, ice storm, scrying (DC 20)  3rd (7)-dispel magic, displacement, haste  2nd (8)-alter self, detect thoughts (DC 18), locate object, mirror image, see invisibility  1st (8)-magic missile, shield, silent image (DC 17), summon monster I, ventriloquism (DC 17)</t>
  </si>
  <si>
    <t>Str 37, Dex 8, Con 23, Int 18, Wis 19, Cha 22</t>
  </si>
  <si>
    <t>Alertness, Blinding Critical, Cleave, Critical FocusM, Flyby Attack, Great Cleave, Improved Critical (bite)M, Improved Critical (claws)M, Iron WillM, Multiattack, Power Attack</t>
  </si>
  <si>
    <t>Fly +9, Knowledge (arcana, local, and naturel) +28, Perception +32, Sense Motive +6, Spellcraft +28, Stealth +11, Survival +28, Swim +45, Use Magic Device +30</t>
  </si>
  <si>
    <t>camouflage, dragon cantrips, trackless step, water breathing, woodland stride</t>
  </si>
  <si>
    <t>Strange shapes dart about within the acrid fog surrounding this green-scaled dragon, and a large horn rises from its snout.</t>
  </si>
  <si>
    <t>Camouflage (Ex) The dragon can use Stealth to hide in any sort of natural terrain, even if the terrain does not grant cover or concealment.  Delirious Breath (Su) Creatures who fail their saves against the dragon's breath weapon are either confused or nauseated for 1 round. The dragon chooses which effect to apply when it uses its breath weapon, and it can use only one effect per breath.  Water Breathing (Ex) A green dragon can breathe underwater indefinitely and can freely use its breath weapon, spells, and other abilities while submerged.</t>
  </si>
  <si>
    <t>A mythic green dragon embodies the confusion and fear of becoming lost in a strange forest. It stalks its prey with surprising stealth and subterfuge, preferring the taste of terrified, maddened creatures.</t>
  </si>
  <si>
    <t>&lt;link rel="stylesheet"href="PF.css"&gt;&lt;div&gt;&lt;h2&gt;Dragon, Green Mythic Very Old&lt;/h2&gt;&lt;h3&gt;&lt;i&gt;Strange shapes dart about within the acrid fog surrounding this green-scaled dragon, and a large horn rises from its snout.&lt;/i&gt;&lt;/h3&gt;&lt;br&gt;&lt;/div&gt;&lt;div class="heading"&gt;&lt;p class="alignleft"&gt;Mythic Very Old Green Dragon&lt;/p&gt;&lt;p class="alignright"&gt;CR 20/MR 8&lt;/p&gt;&lt;div style="clear: both;"&gt;&lt;/div&gt;&lt;/div&gt;&lt;div&gt;&lt;h5&gt;&lt;b&gt;XP &lt;/b&gt;307,200&lt;/h5&gt;&lt;h5&gt;LE Gargantuan dragon (air, mythic)&lt;/h5&gt;&lt;h5&gt;&lt;b&gt;Init &lt;/b&gt;-1; &lt;b&gt;Senses &lt;/b&gt;blindsense 60 ft., darkvision 120 ft., low-light vision, greensight; Perception +32&lt;/h5&gt;&lt;h5&gt;&lt;b&gt;Aura &lt;/b&gt;frightful presence (270 ft., DC 26)&lt;/h5&gt;&lt;/div&gt;&lt;hr/&gt;&lt;div&gt;&lt;h5&gt;&lt;b&gt;DEFENSE&lt;/b&gt;&lt;/h5&gt;&lt;/div&gt;&lt;hr/&gt;&lt;div&gt;&lt;h5&gt;&lt;b&gt;AC &lt;/b&gt;41, touch 5, flat-footed 41 (-1 Dex, +36 natural, -4 size)&lt;/h5&gt;&lt;h5&gt;&lt;b&gt;hp &lt;/b&gt;342 (21d12+206); fast healing 5&lt;/h5&gt;&lt;h5&gt;&lt;b&gt;Fort &lt;/b&gt;+18, &lt;b&gt;Ref &lt;/b&gt;+11, &lt;b&gt;Will &lt;/b&gt;+18&lt;/h5&gt;&lt;h5&gt;&lt;b&gt;Defensive Abilities &lt;/b&gt;dragon blood (2d6 acid); &lt;b&gt;DR &lt;/b&gt;15/epic and magic; &lt;b&gt;Immune &lt;/b&gt;acid, dragon traits, paralysis, poison, sleep; &lt;b&gt;SR &lt;/b&gt;31&lt;/h5&gt;&lt;/div&gt;&lt;hr/&gt;&lt;div&gt;&lt;h5&gt;&lt;b&gt;OFFENSE&lt;/b&gt;&lt;/h5&gt;&lt;/div&gt;&lt;hr/&gt;&lt;div&gt;&lt;h5&gt;&lt;b&gt;Spd &lt;/b&gt;40 ft., fly 250 ft. (clumsy), swim 40 ft.&lt;/h5&gt;&lt;h5&gt;&lt;b&gt;Melee &lt;/b&gt;bite +30 (4d6+19/18-20 plus grab), 2 claws +30 (2d8+13/18-20), tail slap +28 (2d8+19), 2 wings +28 (2d6+6)&lt;/h5&gt;&lt;h5&gt;&lt;b&gt;Space &lt;/b&gt;20 ft.; &lt;b&gt;Reach &lt;/b&gt;15 ft. (20 ft. with bite)&lt;/h5&gt;&lt;h5&gt;&lt;b&gt;Special Attacks &lt;/b&gt;breath weapon (60-ft. cone, 18d6 acid damage, Reflex DC 26 half, usable every 1d4 rounds), crush, delirious breath, dragon fury (2d6 acid), mythic power (8/day, surge +1d10), swallow whole (2d6 bludgeoning and 2d6 acid damage, AC 24, 34 hp), tail sweep (DC 26, 2d6+19)&lt;/h5&gt;&lt;h5&gt;&lt;b&gt;Spell-Like Abilities&lt;/b&gt; (CL 21st; concentration +27) &lt;/br&gt;At Will&amp;mdash;&lt;i&gt;arcane eye&lt;/i&gt;, &lt;i&gt;charm person&lt;/i&gt; (DC 17), &lt;i&gt;entangle&lt;/i&gt; (DC 17), &lt;i&gt;plant growth&lt;/i&gt;, &lt;i&gt;suggestion&lt;/i&gt; (DC 19)&lt;/h5&gt;&lt;/h5&gt;&lt;h5&gt;&lt;b&gt;Sorcerer Spells Known&lt;/b&gt; (CL 11th; concentration +17) &lt;/br&gt;5th (5)&amp;mdash;&lt;i&gt;polymorph&lt;/i&gt;, &lt;i&gt;teleport&lt;/i&gt; &lt;/br&gt;4th (7)&amp;mdash;&lt;i&gt;dimension door&lt;/i&gt;, &lt;i&gt;ice storm&lt;/i&gt;, &lt;i&gt;scrying&lt;/i&gt; (DC 20) &lt;/br&gt;3rd (7)&amp;mdash;&lt;i&gt;dispel magic&lt;/i&gt;, &lt;i&gt;displacement&lt;/i&gt;, &lt;i&gt;haste&lt;/i&gt; &lt;/br&gt;2nd (8)&amp;mdash;&lt;i&gt;alter self&lt;/i&gt;, &lt;i&gt;detect thoughts&lt;/i&gt; (DC 18), &lt;i&gt;locate object&lt;/i&gt;, &lt;i&gt;mirror image&lt;/i&gt;, &lt;i&gt;see invisibility&lt;/i&gt; &lt;/br&gt;1st (8)&amp;mdash;&lt;i&gt;magic missile&lt;/i&gt;, &lt;i&gt;shield&lt;/i&gt;, &lt;i&gt;silent image&lt;/i&gt; (DC 17), &lt;i&gt;summon monster I&lt;/i&gt;, &lt;i&gt;ventriloquism&lt;/i&gt; (DC 17)&lt;/h5&gt;&lt;/h5&gt;&lt;/div&gt;&lt;hr/&gt;&lt;div&gt;&lt;h5&gt;&lt;b&gt;STATISTICS&lt;/b&gt;&lt;/h5&gt;&lt;/div&gt;&lt;hr/&gt;&lt;div&gt;&lt;h5&gt;&lt;b&gt;Str &lt;/b&gt;37, &lt;b&gt;Dex &lt;/b&gt;8, &lt;b&gt;Con &lt;/b&gt;23, &lt;b&gt;Int &lt;/b&gt; 18, &lt;b&gt;Wis &lt;/b&gt;19, &lt;b&gt;Cha &lt;/b&gt;22&lt;/h5&gt;&lt;h5&gt;&lt;b&gt;Base Atk &lt;/b&gt;+21; &lt;b&gt;CMB &lt;/b&gt;+38 (+42 grapple); &lt;b&gt;CMD &lt;/b&gt;47 (51 vs. trip)&lt;/h5&gt;&lt;h5&gt;&lt;b&gt;Feats &lt;/b&gt;Alertness, Blinding Critical, Cleave, Critical Focus&lt;sup&gt;M&lt;/sup&gt;, Flyby Attack, Great Cleave, Improved Critical (bite)&lt;sup&gt;M&lt;/sup&gt;, Improved Critical (claws)&lt;sup&gt;M&lt;/sup&gt;, Iron Will&lt;sup&gt;M&lt;/sup&gt;, Multiattack, Power Attack&lt;/h5&gt;&lt;h5&gt;&lt;b&gt;Skills &lt;/b&gt;Fly +9, Knowledge (arcana, local, and naturel) +28, Perception +32, Sense Motive +6, Spellcraft +28, Stealth +11, Survival +28, Swim +45, Use Magic Device +30&lt;/h5&gt;&lt;h5&gt;&lt;b&gt;Languages &lt;/b&gt;Common, Draconic, Elven, Giant, Sylvan&lt;/h5&gt;&lt;h5&gt;&lt;b&gt;SQ &lt;/b&gt;camouflage, dragon cantrips,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ABILITIES&lt;/b&gt;&lt;/h5&gt;&lt;/div&gt;&lt;hr/&gt;&lt;div&gt;&lt;/h5&gt;&lt;h5&gt;&lt;b&gt;Camouflage (Ex)&lt;/b&gt; The dragon can use Stealth to hide in any sort of natural terrain, even if the terrain does not grant cover or concealment.  &lt;/h5&gt;&lt;h5&gt;&lt;b&gt;Delirious Breath (Su)&lt;/b&gt; Creatures who fail their saves against the dragon's breath weapon are either confused or nauseated for 1 round. The dragon chooses which effect to apply when it uses its breath weapon, and it can use only one effect per breath.  &lt;/h5&gt;&lt;h5&gt;&lt;b&gt;Water Breathing (Ex)&lt;/b&gt; A green dragon can breathe underwater indefinitely and can freely use its breath weapon, spells, and other abilities while submerged.&lt;/h5&gt;&lt;/div&gt;&lt;br&gt;&lt;div&gt;&lt;h4&gt;&lt;p&gt;&lt;p&gt;A mythic green dragon embodies the confusion and fear of becoming lost in a strange forest. It stalks its prey with surprising stealth and subterfuge, preferring the taste of terrified, maddened creatures.&lt;/p&gt;&lt;/h4&gt;&lt;/div&gt;</t>
  </si>
  <si>
    <t>Mythic Young Red Dragon</t>
  </si>
  <si>
    <t>(fire, mythic)</t>
  </si>
  <si>
    <t>+10M</t>
  </si>
  <si>
    <t>blindsense 60 ft., darkvision 120 ft., low-light vision, smoke vision, x-ray vision; Perception +15</t>
  </si>
  <si>
    <t>(11d12+94)</t>
  </si>
  <si>
    <t>dragon blood (1d6 fire), fortification (50%)</t>
  </si>
  <si>
    <t>dragon traits, fire, paralysis, sleep</t>
  </si>
  <si>
    <t>bite +18 (2d6+10 plus grab), 2 claws +18 (1d8+8 plus grab), tail slap +13 (1d8+12), 2 wings +13 (1d6+4)</t>
  </si>
  <si>
    <t>breath weapon (40-ft. cone, 6d10 fire, Reflex DC 19 half, usable every 1d4 rounds), lingering breath (2d6 fire, 5 rounds), mythic power (5/day, surge +1d8), swallow whole (1d6 bludgeoning and 1d6 fire damage, AC 18, 16 hp)</t>
  </si>
  <si>
    <t>Spell-Like Abilities (CL 11th; concentration +13)  At Will-detect magic</t>
  </si>
  <si>
    <t>Sorcerer Spells Known (CL 1st; concentration +3)  1st (3)-shield, true strike  0 (at will)-mage hand, message, prestidigitation, read magic</t>
  </si>
  <si>
    <t>Str 27, Dex 12, Con 19, Int 12, Wis 13, Cha 14</t>
  </si>
  <si>
    <t>Cleave, Improved InitiativeM, Improved Vital Strike, Iron WillM, Power AttackM, Vital Strike</t>
  </si>
  <si>
    <t>Appraise +15, Bluff +16, Fly +9, Intimidate +16, Perception +15, Sense Motive +15, Stealth +11</t>
  </si>
  <si>
    <t>dragon cantrips</t>
  </si>
  <si>
    <t>A ruddy glow emanates from beneath this dragon's red, gem-encrusted scales, like lava visible between cracks of cooling stone.</t>
  </si>
  <si>
    <t>A young mythic red dragon is the offspring of an older mythic dragon, inheriting its power and rage. It tends to gorge itself on livestock, then sleep for nearly a year, only to repeat this cycle when it awakens again.</t>
  </si>
  <si>
    <t>&lt;link rel="stylesheet"href="PF.css"&gt;&lt;div&gt;&lt;h2&gt;Dragon, Red Mythic Young &lt;/h2&gt;&lt;h3&gt;&lt;i&gt;A ruddy glow emanates from beneath this dragon's red, gem-encrusted scales, like lava visible between cracks of cooling stone.&lt;/i&gt;&lt;/h3&gt;&lt;br&gt;&lt;/div&gt;&lt;div class="heading"&gt;&lt;p class="alignleft"&gt;Mythic Young Red Dragon&lt;/p&gt;&lt;p class="alignright"&gt;CR 12/MR 5&lt;/p&gt;&lt;div style="clear: both;"&gt;&lt;/div&gt;&lt;/div&gt;&lt;div&gt;&lt;h5&gt;&lt;b&gt;XP &lt;/b&gt;19,200&lt;/h5&gt;&lt;h5&gt;CE Large dragon (fire, mythic)&lt;/h5&gt;&lt;h5&gt;&lt;b&gt;Init &lt;/b&gt;+10&lt;sup&gt;M&lt;/sup&gt;; &lt;b&gt;Senses &lt;/b&gt;blindsense 60 ft., darkvision 120 ft., low-light vision, smoke vision, x-ray vision; Perception +15&lt;/h5&gt;&lt;/div&gt;&lt;hr/&gt;&lt;div&gt;&lt;h5&gt;&lt;b&gt;DEFENSE&lt;/b&gt;&lt;/h5&gt;&lt;/div&gt;&lt;hr/&gt;&lt;div&gt;&lt;h5&gt;&lt;b&gt;AC &lt;/b&gt;27, touch 10, flat-footed 26 (+1 Dex, +17 natural, -1 size)&lt;/h5&gt;&lt;h5&gt;&lt;b&gt;hp &lt;/b&gt;165 (11d12+94); fast healing 5&lt;/h5&gt;&lt;h5&gt;&lt;b&gt;Fort &lt;/b&gt;+11, &lt;b&gt;Ref &lt;/b&gt;+8, &lt;b&gt;Will &lt;/b&gt;+10&lt;/h5&gt;&lt;h5&gt;&lt;b&gt;Defensive Abilities &lt;/b&gt;dragon blood (1d6 fire), fortification (50%); &lt;b&gt;DR &lt;/b&gt;10/epic; &lt;b&gt;Immune &lt;/b&gt;dragon traits, fire, paralysis, sleep&lt;/h5&gt;&lt;h5&gt;&lt;b&gt;Weaknesses &lt;/b&gt;vulnerable to cold&lt;/h5&gt;&lt;/div&gt;&lt;hr/&gt;&lt;div&gt;&lt;h5&gt;&lt;b&gt;OFFENSE&lt;/b&gt;&lt;/h5&gt;&lt;/div&gt;&lt;hr/&gt;&lt;div&gt;&lt;h5&gt;&lt;b&gt;Spd &lt;/b&gt;40 ft., fly 200 ft. (poor)&lt;/h5&gt;&lt;h5&gt;&lt;b&gt;Melee &lt;/b&gt;bite +18 (2d6+10 plus grab), 2 claws +18 (1d8+8 plus grab), tail slap +13 (1d8+12), 2 wings +13 (1d6+4)&lt;/h5&gt;&lt;h5&gt;&lt;b&gt;Space &lt;/b&gt;10 ft.; &lt;b&gt;Reach &lt;/b&gt;5 ft. (10 ft. with bite)&lt;/h5&gt;&lt;h5&gt;&lt;b&gt;Special Attacks &lt;/b&gt;breath weapon (40-ft. cone, 6d10 fire, Reflex DC 19 half, usable every 1d4 rounds), lingering breath (2d6 fire, 5 rounds), mythic power (5/day, surge +1d8), swallow whole (1d6 bludgeoning and 1d6 fire damage, AC 18, 16 hp)&lt;/h5&gt;&lt;h5&gt;&lt;b&gt;Spell-Like Abilities&lt;/b&gt; (CL 11th; concentration +13) &lt;/br&gt;At Will&amp;mdash;&lt;i&gt;detect magic&lt;/i&gt;&lt;/h5&gt;&lt;/h5&gt;&lt;h5&gt;&lt;b&gt;Sorcerer Spells Known&lt;/b&gt; (CL 1st; concentration +3) &lt;/br&gt;1st (3)&amp;mdash;&lt;i&gt;shield&lt;/i&gt;, &lt;i&gt;true strike&lt;/i&gt; &lt;/br&gt;0 (at will)&amp;mdash;&lt;i&gt;mage hand&lt;/i&gt;, &lt;i&gt;message&lt;/i&gt;, &lt;i&gt;prestidigitation&lt;/i&gt;, &lt;i&gt;read magic&lt;/i&gt;&lt;/h5&gt;&lt;/h5&gt;&lt;/div&gt;&lt;hr/&gt;&lt;div&gt;&lt;h5&gt;&lt;b&gt;STATISTICS&lt;/b&gt;&lt;/h5&gt;&lt;/div&gt;&lt;hr/&gt;&lt;div&gt;&lt;h5&gt;&lt;b&gt;Str &lt;/b&gt;27, &lt;b&gt;Dex &lt;/b&gt;12, &lt;b&gt;Con &lt;/b&gt;19, &lt;b&gt;Int &lt;/b&gt; 12, &lt;b&gt;Wis &lt;/b&gt;13, &lt;b&gt;Cha &lt;/b&gt;14&lt;/h5&gt;&lt;h5&gt;&lt;b&gt;Base Atk &lt;/b&gt;+11; &lt;b&gt;CMB &lt;/b&gt;+20 (+24 grapple); &lt;b&gt;CMD &lt;/b&gt;31 (35 vs. trip)&lt;/h5&gt;&lt;h5&gt;&lt;b&gt;Feats &lt;/b&gt;Cleave, Improved Initiative&lt;sup&gt;M&lt;/sup&gt;, Improved Vital Strike, Iron Will&lt;sup&gt;M&lt;/sup&gt;, Power Attack&lt;sup&gt;M&lt;/sup&gt;, Vital Strike&lt;/h5&gt;&lt;h5&gt;&lt;b&gt;Skills &lt;/b&gt;Appraise +15, Bluff +16, Fly +9, Intimidate +16, Perception +15, Sense Motive +15, Stealth +11&lt;/h5&gt;&lt;h5&gt;&lt;b&gt;Languages &lt;/b&gt;Common, Draconic&lt;/h5&gt;&lt;h5&gt;&lt;b&gt;SQ &lt;/b&gt;dragon cantrips&lt;/h5&gt;&lt;/div&gt;&lt;hr/&gt;&lt;div&gt;&lt;h5&gt;&lt;b&gt;ECOLOGY&lt;/b&gt;&lt;/h5&gt;&lt;/div&gt;&lt;hr/&gt;&lt;div&gt;&lt;h5&gt;&lt;b&gt;Environment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ABILITIES&lt;/b&gt;&lt;/h5&gt;&lt;/div&gt;&lt;hr/&gt;&lt;div&gt;&lt;/h5&gt;&lt;h5&gt;&lt;b&gt;Smoke Vision (Ex)&lt;/b&gt; A very young red dragon can see perfectly in smoky conditions (such as those created by pyrotechnics).&lt;/h5&gt;&lt;/div&gt;&lt;br&gt;&lt;div&gt;&lt;h4&gt;&lt;p&gt;&lt;p&gt;A young mythic red dragon is the offspring of an older mythic dragon, inheriting its power and rage. It tends to gorge itself on livestock, then sleep for nearly a year, only to repeat this cycle when it awakens again.&lt;/p&gt;&lt;/h4&gt;&lt;/div&gt;</t>
  </si>
  <si>
    <t>Mythic Wyrm Red Dragon</t>
  </si>
  <si>
    <t>blindsight 60 ft., darkvision 120 ft., low-light vision, smoke vision, x-ray vision; Perception +35</t>
  </si>
  <si>
    <t>fire (10 ft., 2d6 fire), frightful presence (330 ft., DC 30)</t>
  </si>
  <si>
    <t>50, touch 4, flat-footed 50</t>
  </si>
  <si>
    <t>(-2 Dex, +46 natural, -4 size)</t>
  </si>
  <si>
    <t>(27d12+343)</t>
  </si>
  <si>
    <t>Fort +24, Ref +13, Will +22</t>
  </si>
  <si>
    <t>dragon blood (2d6 fire), fortification (50%)</t>
  </si>
  <si>
    <t>20/epic and magic</t>
  </si>
  <si>
    <t>bite +40 (4d6+25/18-20 plus bleed and grab), 2 claws +40 (2d8+17/19-20 plus bleed and grab), 2 wings +38 (2d6+8), tail slap +38 (2d8+25)</t>
  </si>
  <si>
    <t>bleed (2d6), breath weapon (60-ft. cone, 22d10 fire damage, Reflex DC 32 half, usable every 1d4 rounds), crush, dragon fury (2d6 fire), lingering breath (4d6 fire, 10 rounds), manipulate flames, melt stone, mythic power (10/day, surge +1d12), sooty flame, swallow whole (2d6 bludgeoning and 2d6 fire damage, AC 28, 51 hp), tail sweep (DC 32, 2d6+25), wild arcana (see page 14)</t>
  </si>
  <si>
    <t>Spell-Like Abilities (CL 27th; concentration +34)   At Will-detect magic, find the path, pyrotechnics (DC 19), suggestion (DC 20), wall of fire</t>
  </si>
  <si>
    <t>Sorcerer Spells Known (CL 17th; concentration +24)   8th (4)-discern location, iron body   7th (7)-insanity (DC 24), limited wishM, spell turning   6th (7)-antimagic fieldM, contingencyM, greater dispel magic   5th (7)-polymorph, telekinesis, teleport, wall of forceM   4th (7)-fear (DC 21), fire shield, greater invisibility, stoneskinM   3rd (8)-dispel magicM, displacement, hasteM, tongues   2nd (8)-alter self, detect thoughts (DC 19), misdirection, resist energyM, see invisibility   1st (8)-alarm, grease, magic missileM, shield, true strikeM</t>
  </si>
  <si>
    <t>Str 45, Dex 6, Con 29, Int 20, Wis 21, Cha 24</t>
  </si>
  <si>
    <t>Cleave, Critical FocusM, Greater Vital Strike, Improved Critical (bite)M, Improved Critical (claws), Improved InitiativeM, Improved Iron Will, Improved Vital Strike, Iron WillM, Multiattack, Power AttackM, Quicken Spell, Staggering Critical, Vital Strike</t>
  </si>
  <si>
    <t>Appraise +35, Bluff +37, Diplomacy +37, Fly +14, Intimidate +37, Knowledge (arcana) +35, Knowledge (history) +35, Perception +35, Sense Motive +35, Spellcraft +35, Stealth +16</t>
  </si>
  <si>
    <t>dragon cantrips, mythic spellcasting (see page 50)</t>
  </si>
  <si>
    <t>Red</t>
  </si>
  <si>
    <t>Fire Aura (Su) A wyrm red dragon is surrounded by an aura of intense heat. All creatures within 10 feet take 2d6 points of fire damage at the beginning of the dragon's turn.  Manipulate Flames (Su) A wyrm red dragon can control any fire spell within 110 feet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The dragon can use its breath weapon to melt rock at a range of 100 feet, affecting a 55-foot-radius area.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t>
  </si>
  <si>
    <t>Few creatures inspire such dread as the magnificently wrathful red dragons, and the ones with mythic power are even more fearful. They are the embodiments of destruction, hatred, and draconic arrogance. Magnificent and utterly frightening to behold, mythic red dragons possess a fierce beauty that exceeds all other dragons. From their powerful jaws, capable of snapping iron bars and the masts of ships, to their muscular tails, which can crash through stone walls as easily as whips break skin, red dragons reflect predatory superiority and murderous perfection. A mythic red dragon's body has cordlike muscles that allow it to move more quickly and gracefully than a creature of its size should have a right to.  Villains of the worst kind, mythic red dragons are unf linchingly evil in ways rarely matched even by other mythic evil creatures.  Their destructive impulses and wrathful fiery rampages surprise and delight the most heinous demons. These legendary dragons demand annual royal sacrifices or tribute in slaves, and think nothing of working their underlings to death.  An older mythic red dragon spends little time out of its lair, and when it does emerge it prefers to attack humanoid settlements away from the immediate vicinity, burning down buildings, dropping peasants from great heights, and demanding coins and other treasures. This raiding pattern makes it difficult for would-be dragonslayers to find the creature's actual lair.  Mythic red dragons use their magic to protect their lairs with a variety of protective spells. A typical lair also contains slave-built mundane traps, environmental hazards such as steam vents poisonous fumes, and (if within an active volcano) molten rock as part of its defenses.</t>
  </si>
  <si>
    <t>&lt;link rel="stylesheet"href="PF.css"&gt;&lt;div&gt;&lt;h2&gt;Red, Mythic Wyrm  Dragon&lt;/h2&gt;&lt;h3&gt;&lt;i&gt;A ruddy glow emanates from beneath this dragon's red, gem-encrusted scales, like lava visible between cracks of cooling stone.&lt;/i&gt;&lt;/h3&gt;&lt;br&gt;&lt;/div&gt;&lt;div class="heading"&gt;&lt;p class="alignleft"&gt;Mythic Wyrm Red Dragon&lt;/p&gt;&lt;p class="alignright"&gt;CR 25/MR 10&lt;/p&gt;&lt;div style="clear: both;"&gt;&lt;/div&gt;&lt;/div&gt;&lt;div&gt;&lt;h5&gt;&lt;b&gt;XP &lt;/b&gt;1,638,400&lt;/h5&gt;&lt;h5&gt;CE Gargantuan dragon (fire, mythic)&lt;/h5&gt;&lt;h5&gt;&lt;b&gt;Init &lt;/b&gt;+12&lt;sup&gt;M&lt;/sup&gt;; &lt;b&gt;Senses &lt;/b&gt;blindsight 60 ft., darkvision 120 ft., low-light vision, smoke vision, x-ray vision; Perception +35&lt;/h5&gt;&lt;h5&gt;&lt;b&gt;Aura &lt;/b&gt;fire (10 ft., 2d6 fire), frightful presence (330 ft., DC 30)&lt;/h5&gt;&lt;/div&gt;&lt;hr/&gt;&lt;div&gt;&lt;h5&gt;&lt;b&gt;DEFENSE&lt;/b&gt;&lt;/h5&gt;&lt;/div&gt;&lt;hr/&gt;&lt;div&gt;&lt;h5&gt;&lt;b&gt;AC &lt;/b&gt;50, touch 4, flat-footed 50 (-2 Dex, +46 natural, -4 size)&lt;/h5&gt;&lt;h5&gt;&lt;b&gt;hp &lt;/b&gt;518 (27d12+343); fast healing 5&lt;/h5&gt;&lt;h5&gt;&lt;b&gt;Fort &lt;/b&gt;+24, &lt;b&gt;Ref &lt;/b&gt;+13, &lt;b&gt;Will &lt;/b&gt;+22&lt;/h5&gt;&lt;h5&gt;&lt;b&gt;Defensive Abilities &lt;/b&gt;dragon blood (2d6 fire), fortification (50%); &lt;b&gt;DR &lt;/b&gt;20/epic and magic; &lt;b&gt;Immune &lt;/b&gt;dragon traits, fire, paralysis, sleep; &lt;b&gt;SR &lt;/b&gt;36&lt;/h5&gt;&lt;h5&gt;&lt;b&gt;Weaknesses &lt;/b&gt;vulnerable to cold&lt;/h5&gt;&lt;/div&gt;&lt;hr/&gt;&lt;div&gt;&lt;h5&gt;&lt;b&gt;OFFENSE&lt;/b&gt;&lt;/h5&gt;&lt;/div&gt;&lt;hr/&gt;&lt;div&gt;&lt;h5&gt;&lt;b&gt;Spd &lt;/b&gt;40 ft., fly 250 ft. (clumsy)&lt;/h5&gt;&lt;h5&gt;&lt;b&gt;Melee &lt;/b&gt;bite +40 (4d6+25/18-20 plus bleed and grab), 2 claws +40 (2d8+17/19-20 plus bleed and grab), 2 wings +38 (2d6+8), tail slap +38 (2d8+25)&lt;/h5&gt;&lt;h5&gt;&lt;b&gt;Space &lt;/b&gt;20 ft.; &lt;b&gt;Reach &lt;/b&gt;15 ft. (20 ft. with bite)&lt;/h5&gt;&lt;h5&gt;&lt;b&gt;Special Attacks &lt;/b&gt;bleed (2d6), breath weapon (60-ft. cone, 22d10 fire damage, Reflex DC 32 half, usable every 1d4 rounds), crush, dragon fury (2d6 fire), lingering breath (4d6 fire, 10 rounds), manipulate flames, melt stone, mythic power (10/day, surge +1d12), sooty flame, swallow whole (2d6 bludgeoning and 2d6 fire damage, AC 28, 51 hp), tail sweep (DC 32, 2d6+25), wild arcana (see page 14)&lt;/h5&gt;&lt;h5&gt;&lt;b&gt;Spell-Like Abilities&lt;/b&gt; (CL 27th; concentration +34) &lt;/br&gt;At Will&amp;mdash;&lt;i&gt;detect magic&lt;/i&gt;, &lt;i&gt;find the path&lt;/i&gt;, &lt;i&gt;pyrotechnics&lt;/i&gt; (DC 19), &lt;i&gt;suggestion&lt;/i&gt; (DC 20), &lt;i&gt;wall of fire&lt;/i&gt;&lt;/h5&gt;&lt;/h5&gt;&lt;h5&gt;&lt;b&gt;Sorcerer Spells Known&lt;/b&gt; (CL 17th; concentration +24) &lt;/br&gt;8th (4)&amp;mdash;&lt;i&gt;discern location&lt;/i&gt;, &lt;i&gt;iron body&lt;/i&gt; &lt;/br&gt;7th (7)&amp;mdash;&lt;i&gt;insanity&lt;/i&gt; (DC 24), &lt;i&gt;limited wish&lt;/i&gt;&lt;sup&gt;M&lt;/sup&gt;, &lt;i&gt;spell turning&lt;/i&gt; &lt;/br&gt;6th (7)&amp;mdash;&lt;i&gt;antimagic field&lt;/i&gt;&lt;sup&gt;M&lt;/sup&gt;, &lt;i&gt;contingency&lt;/i&gt;&lt;sup&gt;M&lt;/sup&gt;, &lt;i&gt;greater &lt;i&gt;dispel magic&lt;/i&gt;&lt;/i&gt; &lt;/br&gt;5th (7)&amp;mdash;&lt;i&gt;polymorph&lt;/i&gt;, &lt;i&gt;telekinesis&lt;/i&gt;, &lt;i&gt;teleport&lt;/i&gt;, &lt;i&gt;wall of force&lt;/i&gt;&lt;sup&gt;M&lt;/sup&gt; &lt;/br&gt;4th (7)&amp;mdash;&lt;i&gt;fear&lt;/i&gt; (DC 21), &lt;i&gt;fire &lt;i&gt;shield&lt;/i&gt;&lt;/i&gt;, &lt;i&gt;greater invisibility&lt;/i&gt;, &lt;i&gt;stoneskin&lt;/i&gt;&lt;sup&gt;M&lt;/sup&gt; &lt;/br&gt;3rd (8)&amp;mdash;&lt;i&gt;dispel magic&lt;/i&gt;&lt;sup&gt;M&lt;/sup&gt;, &lt;i&gt;displacement&lt;/i&gt;, &lt;i&gt;haste&lt;/i&gt;&lt;sup&gt;M&lt;/sup&gt;, &lt;i&gt;tongues&lt;/i&gt; &lt;/br&gt;2nd (8)&amp;mdash;&lt;i&gt;alter self&lt;/i&gt;, &lt;i&gt;detect thoughts&lt;/i&gt; (DC 19), &lt;i&gt;misdirection&lt;/i&gt;, &lt;i&gt;resist energy&lt;/i&gt;&lt;sup&gt;M&lt;/sup&gt;, &lt;i&gt;see invisibility&lt;/i&gt; &lt;/br&gt;1st (8)&amp;mdash;&lt;i&gt;alarm&lt;/i&gt;, &lt;i&gt;grease&lt;/i&gt;, &lt;i&gt;magic missile&lt;/i&gt;&lt;sup&gt;M&lt;/sup&gt;, &lt;i&gt;shield&lt;/i&gt;, &lt;i&gt;true strike&lt;/i&gt;&lt;sup&gt;M&lt;/sup&gt;&lt;/h5&gt;&lt;/h5&gt;&lt;h5&gt;&lt;b&gt;M&lt;/b&gt; Mythic spell&lt;/h5&gt;&lt;/div&gt;&lt;hr/&gt;&lt;div&gt;&lt;h5&gt;&lt;b&gt;STATISTICS&lt;/b&gt;&lt;/h5&gt;&lt;/div&gt;&lt;hr/&gt;&lt;div&gt;&lt;h5&gt;&lt;b&gt;Str &lt;/b&gt;45, &lt;b&gt;Dex &lt;/b&gt;6, &lt;b&gt;Con &lt;/b&gt;29, &lt;b&gt;Int &lt;/b&gt; 20, &lt;b&gt;Wis &lt;/b&gt;21, &lt;b&gt;Cha &lt;/b&gt;24&lt;/h5&gt;&lt;h5&gt;&lt;b&gt;Base Atk &lt;/b&gt;+27; &lt;b&gt;CMB &lt;/b&gt;+48 (+52 grapple); &lt;b&gt;CMD &lt;/b&gt;56 (60 vs. trip)&lt;/h5&gt;&lt;h5&gt;&lt;b&gt;Feats &lt;/b&gt;Cleave, Critical Focus&lt;sup&gt;M&lt;/sup&gt;, Greater Vital Strike, Improved Critical (bite)&lt;sup&gt;M&lt;/sup&gt;, Improved Critical (claws), Improved Initiative&lt;sup&gt;M&lt;/sup&gt;, Improved Iron Will, Improved Vital Strike, Iron Will&lt;sup&gt;M&lt;/sup&gt;, Multiattack, Power Attack&lt;sup&gt;M&lt;/sup&gt;, Quicken Spell, Staggering Critical, Vital Strike&lt;/h5&gt;&lt;h5&gt;&lt;b&gt;Skills &lt;/b&gt;Appraise +35, Bluff +37, Diplomacy +37, Fly +14, Intimidate +37, Knowledge (arcana) +35, Knowledge (history) +35, Perception +35, Sense Motive +35, Spellcraft +35, Stealth +16&lt;/h5&gt;&lt;h5&gt;&lt;b&gt;Languages &lt;/b&gt;Abyssal, Common, Draconic, Dwarven, Giant, Orc&lt;/h5&gt;&lt;h5&gt;&lt;b&gt;SQ &lt;/b&gt;dragon cantrips, mythic spellcasting (see page 50)&lt;/h5&gt;&lt;/div&gt;&lt;hr/&gt;&lt;div&gt;&lt;h5&gt;&lt;b&gt;ECOLOGY&lt;/b&gt;&lt;/h5&gt;&lt;/div&gt;&lt;hr/&gt;&lt;div&gt;&lt;h5&gt;&lt;b&gt;Environment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ABILITIES&lt;/b&gt;&lt;/h5&gt;&lt;/div&gt;&lt;hr/&gt;&lt;div&gt;&lt;/h5&gt;&lt;h5&gt;&lt;b&gt;Fire Aura (Su)&lt;/b&gt; A wyrm red dragon is surrounded by an aura of intense heat. All creatures within 10 feet take 2d6 points of fire damage at the beginning of the dragon's turn.  &lt;/h5&gt;&lt;h5&gt;&lt;b&gt;Manipulate Flames (Su)&lt;/b&gt; A wyrm red dragon can control any fire spell within 110 feet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The dragon can use its breath weapon to melt rock at a range of 100 feet, affecting a 55-foot-radius area.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damage.&lt;/h5&gt;&lt;/div&gt;&lt;br&gt;&lt;div&gt;&lt;h4&gt;&lt;p&gt;&lt;p&gt;Few creatures inspire such dread as the magnificently wrathful red dragons, and the ones with mythic power are even more &lt;i&gt;fear&lt;/i&gt;ful. They are the embodiments of destruction, hatred, and draconic arrogance. Magnificent and utterly frightening to behold, mythic red dragons possess a fierce beauty that exceeds all other dragons. From their powerful jaws, capable of snapping iron bars and the masts of ships, to their muscular tails, which can crash through stone walls as easily as whips break skin, red dragons reflect predatory superiority and murderous perfection. A mythic red dragon's body has cordlike muscles that allow it to move more quickly and gracefully than a creature of its size should have a right to.  Villains of the worst kind, mythic red dragons are unf linchingly evil in ways rarely matched even by other mythic evil creatures.  Their destructive impulses and wrathful fiery rampages surprise and delight the most heinous demons. These legendary dragons demand annual royal sacrifices or tribute in slaves, and think nothing of working their underlings to death.  An older mythic red dragon spends little time out of its lair, and when it does emerge it prefers to attack humanoid settlements away from the immediate vicinity, burning down buildings, dropping peasants from great heights, and demanding coins and other treasures. This raiding pattern makes it difficult for would-be dragonslayers to find the creature's actual lair.  Mythic red dragons use their magic to protect their lairs with a variety of protective spells. A typical lair also contains slave-built mundane traps, environmental hazards such as steam vents poisonous fumes, and (if within an active volcano) molten rock as part of its defenses.&lt;/p&gt;&lt;/h4&gt;&lt;/div&gt;</t>
  </si>
  <si>
    <t>Mythic Juvenile White Dragon</t>
  </si>
  <si>
    <t>(cold, mythic)</t>
  </si>
  <si>
    <t>blindsense 60 ft., darkvision 120 ft., low-light vision, snow vision; Perception +15</t>
  </si>
  <si>
    <t>26, touch 12, flat-footed 24</t>
  </si>
  <si>
    <t>(+2 Dex, +14 natural)</t>
  </si>
  <si>
    <t>(9d12+66)</t>
  </si>
  <si>
    <t>dragon blood (1d4 cold)</t>
  </si>
  <si>
    <t>cold, dragon traits, paralysis, sleep</t>
  </si>
  <si>
    <t>60 ft., burrow 30 ft., fly 150 ft. (average), swim 60 ft.</t>
  </si>
  <si>
    <t>bite +15 (1d8+9), 2 claws +15 (1d6+6), 2 wings +10 (1d4+3)</t>
  </si>
  <si>
    <t>breath weapon (30-ft. cone, 8d4 cold damage, Reflex DC 18 half, usable every 1d4 rounds), dragon fury (1d4 cold), ice slick, mythic power (3/day, surge +1d6), power slide, trample (1d6+9, DC 20)</t>
  </si>
  <si>
    <t>Spell-Like Abilities (CL 9th; concentration +9)  Constant-fog cloud</t>
  </si>
  <si>
    <t>Str 23, Dex 14, Con 19, Int 10, Wis 13, Cha 10</t>
  </si>
  <si>
    <t>Alertness, Flyby Attack, Improved Initiative, Power AttackM, Vital StrikeM</t>
  </si>
  <si>
    <t>Fly +14, Intimidate +12, Perception +15, Sense Motive +15, Stealth +14, Swim +26</t>
  </si>
  <si>
    <t>ice shape, icewalking</t>
  </si>
  <si>
    <t>This dragon's white, ice-encrusted scales glitter like diamonds as it effortlessly makes its way across the snow.</t>
  </si>
  <si>
    <t>Ice Shape (Su) A young white dragon can shape ice and snow at will. This ability functions as stone shape, but only targets ice and snow, not stone. A white dragon's caster level for this effect is equal to its Hit Dice.  Ice Slick (Ex) Ice and slush persists from a mythic juvenile white dragon's breath weapon, coating all surfaces in the area and turning the area into difficult terrain for 1 minute per age category. The dragon can breathe at a location beyond its breath weapon range, coating it in ice and slush, instead of damaging creatures, in a radius equal to half its breath weapon range and at a range of 30 feet per age category (a 15-foot burst up to 120 feet for a mythic juvenile white dragon).  Icewalking (Ex) This ability works like the spider climb spell, but the surfaces the dragon climbs must be icy. The dragon can move across icy surfaces without penalty and does not need to make Acrobatics checks to run or charge on ice.  Power Slide (Ex) If a mythic juvenile white dragon deals trample damage to one or more opponents on ice, snow, frozen tundra, or a similar slippery surface, it can expend one use of mythic power to attempt an awesome blow combat maneuver against each damaged target, as if it had the Awesome Blow monster feat (Bestiary 314).  Snow Vision (Ex) A very young white dragon learns to see perfectly well in snowy conditions. A white dragon does not take any penalties on Perception checks while in snow.</t>
  </si>
  <si>
    <t>A mythic white dragon's powers over ice and snow make it a perfect predator for its environment. Its hunger is barely kept in check by its human-level intelligence. It is fond of crashing into enemies and knocking them into ravines so they can be found and eaten later.</t>
  </si>
  <si>
    <t>&lt;link rel="stylesheet"href="PF.css"&gt;&lt;div&gt;&lt;h2&gt;Dragon, White Mythic Juvenile &lt;/h2&gt;&lt;h3&gt;&lt;i&gt;This dragon's white, ice-encrusted scales glitter like diamonds as it effortlessly makes its way across the snow.&lt;/i&gt;&lt;/h3&gt;&lt;br&gt;&lt;/div&gt;&lt;div class="heading"&gt;&lt;p class="alignleft"&gt;Mythic Juvenile White Dragon&lt;/p&gt;&lt;p class="alignright"&gt;CR 9/MR 3&lt;/p&gt;&lt;div style="clear: both;"&gt;&lt;/div&gt;&lt;/div&gt;&lt;div&gt;&lt;h5&gt;&lt;b&gt;XP &lt;/b&gt;6,400&lt;/h5&gt;&lt;h5&gt;CE Medium dragon (cold, mythic)&lt;/h5&gt;&lt;h5&gt;&lt;b&gt;Init &lt;/b&gt;+6; &lt;b&gt;Senses &lt;/b&gt;blindsense 60 ft., darkvision 120 ft., low-light vision, snow vision; Perception +15&lt;/h5&gt;&lt;/div&gt;&lt;hr/&gt;&lt;div&gt;&lt;h5&gt;&lt;b&gt;DEFENSE&lt;/b&gt;&lt;/h5&gt;&lt;/div&gt;&lt;hr/&gt;&lt;div&gt;&lt;h5&gt;&lt;b&gt;AC &lt;/b&gt;26, touch 12, flat-footed 24 (+2 Dex, +14 natural)&lt;/h5&gt;&lt;h5&gt;&lt;b&gt;hp &lt;/b&gt;124 (9d12+66)&lt;/h5&gt;&lt;h5&gt;&lt;b&gt;Fort &lt;/b&gt;+10, &lt;b&gt;Ref &lt;/b&gt;+8, &lt;b&gt;Will &lt;/b&gt;+7&lt;/h5&gt;&lt;h5&gt;&lt;b&gt;Defensive Abilities &lt;/b&gt;dragon blood (1d4 cold); &lt;b&gt;DR &lt;/b&gt;5/epic; &lt;b&gt;Immune &lt;/b&gt;cold, dragon traits, paralysis, sleep&lt;/h5&gt;&lt;h5&gt;&lt;b&gt;Weaknesses &lt;/b&gt;vulnerable to fire&lt;/h5&gt;&lt;/div&gt;&lt;hr/&gt;&lt;div&gt;&lt;h5&gt;&lt;b&gt;OFFENSE&lt;/b&gt;&lt;/h5&gt;&lt;/div&gt;&lt;hr/&gt;&lt;div&gt;&lt;h5&gt;&lt;b&gt;Spd &lt;/b&gt;60 ft., burrow 30 ft., fly 150 ft. (average), swim 60 ft.&lt;/h5&gt;&lt;h5&gt;&lt;b&gt;Melee &lt;/b&gt;bite +15 (1d8+9), 2 claws +15 (1d6+6), 2 wings +10 (1d4+3)&lt;/h5&gt;&lt;h5&gt;&lt;b&gt;Space &lt;/b&gt;5 ft.; &lt;b&gt;Reach &lt;/b&gt;5 ft.&lt;/h5&gt;&lt;h5&gt;&lt;b&gt;Special Attacks &lt;/b&gt;breath weapon (30-ft. cone, 8d4 cold damage, Reflex DC 18 half, usable every 1d4 rounds), dragon fury (1d4 cold), ice slick, mythic power (3/day, surge +1d6), power slide, trample (1d6+9, DC 20)&lt;/h5&gt;&lt;h5&gt;&lt;b&gt;Spell-Like Abilities&lt;/b&gt; (CL 9th; concentration +9)  &lt;/br&gt;Constant&amp;mdash;&lt;i&gt;fog cloud&lt;/i&gt;&lt;/h5&gt;&lt;/h5&gt;&lt;/div&gt;&lt;hr/&gt;&lt;div&gt;&lt;h5&gt;&lt;b&gt;STATISTICS&lt;/b&gt;&lt;/h5&gt;&lt;/div&gt;&lt;hr/&gt;&lt;div&gt;&lt;h5&gt;&lt;b&gt;Str &lt;/b&gt;23, &lt;b&gt;Dex &lt;/b&gt;14, &lt;b&gt;Con &lt;/b&gt;19, &lt;b&gt;Int &lt;/b&gt; 10, &lt;b&gt;Wis &lt;/b&gt;13, &lt;b&gt;Cha &lt;/b&gt;10&lt;/h5&gt;&lt;h5&gt;&lt;b&gt;Base Atk &lt;/b&gt;+9; &lt;b&gt;CMB &lt;/b&gt;+15; &lt;b&gt;CMD &lt;/b&gt;27 (31 vs. trip)&lt;/h5&gt;&lt;h5&gt;&lt;b&gt;Feats &lt;/b&gt;Alertness, Flyby Attack, Improved Initiative, Power Attack&lt;sup&gt;M&lt;/sup&gt;, Vital Strike&lt;sup&gt;M&lt;/sup&gt;&lt;/h5&gt;&lt;h5&gt;&lt;b&gt;Skills &lt;/b&gt;Fly +14, Intimidate +12, Perception +15, Sense Motive +15, Stealth +14, Swim +26&lt;/h5&gt;&lt;h5&gt;&lt;b&gt;Languages &lt;/b&gt;Draconic&lt;/h5&gt;&lt;h5&gt;&lt;b&gt;SQ &lt;/b&gt;ice shape, icewalking&lt;/h5&gt;&lt;/div&gt;&lt;hr/&gt;&lt;div&gt;&lt;h5&gt;&lt;b&gt;ECOLOGY&lt;/b&gt;&lt;/h5&gt;&lt;/div&gt;&lt;hr/&gt;&lt;div&gt;&lt;h5&gt;&lt;b&gt;Environment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ABILITIES&lt;/b&gt;&lt;/h5&gt;&lt;/div&gt;&lt;hr/&gt;&lt;div&gt;&lt;/h5&gt;&lt;h5&gt;&lt;b&gt;Ice Shape (Su)&lt;/b&gt; A young white dragon can shape ice and snow at will. This ability functions as &lt;i&gt;stone shape&lt;/i&gt;, but only targets ice and snow, not stone. A white dragon's caster level for this effect is equal to its Hit Dice.  &lt;/h5&gt;&lt;h5&gt;&lt;b&gt;Ice Slick (Ex)&lt;/b&gt; Ice and slush persists from a mythic juvenile white dragon's breath weapon, coating all surfaces in the area and turning the area into difficult terrain for 1 minute per age category. The dragon can breathe at a location beyond its breath weapon range, coating it in ice and slush, instead of damaging creatures, in a radius equal to half its breath weapon range and at a range of 30 feet per age category (a 15-foot burst up to 120 feet for a mythic juvenile white dragon).  &lt;/h5&gt;&lt;h5&gt;&lt;b&gt;Icewalking (Ex)&lt;/b&gt; This ability works like the &lt;i&gt;spider climb&lt;/i&gt; spell, but the surfaces the dragon climbs must be icy. The dragon can move across icy surfaces without penalty and does not need to make Acrobatics checks to run or charge on ice.  &lt;/h5&gt;&lt;h5&gt;&lt;b&gt;Power Slide (Ex)&lt;/b&gt; If a mythic juvenile white dragon deals trample damage to one or more opponents on ice, snow, frozen tundra, or a similar slippery surface, it can expend one use of mythic power to attempt an awesome blow combat maneuver against each damaged target, as if it had the Awesome Blow monster feat (&lt;i&gt;Bestiary&lt;/i&gt; 314).  &lt;/h5&gt;&lt;h5&gt;&lt;b&gt;Snow Vision (Ex)&lt;/b&gt; A very young white dragon learns to see perfectly well in snowy conditions. A white dragon does not take any penalties on Perception checks while in snow.&lt;/h5&gt;&lt;/div&gt;&lt;br&gt;&lt;div&gt;&lt;h4&gt;&lt;p&gt;&lt;p&gt;A mythic white dragon's powers over ice and snow make it a perfect predator for its environment. Its hunger is barely kept in check by its human-level intelligence. It is fond of crashing into enemies and knocking them into ravines so they can be found and eaten later.&lt;/p&gt;&lt;/h4&gt;&lt;/div&gt;</t>
  </si>
  <si>
    <t>Mythic Elder Air Elemental</t>
  </si>
  <si>
    <t>(air, elemental, extraplanar, mythic)</t>
  </si>
  <si>
    <t>33, touch 20, flat-footed 21</t>
  </si>
  <si>
    <t>(+11 Dex, +1 dodge, +13 natural, -2 size)</t>
  </si>
  <si>
    <t>(16d10+114)</t>
  </si>
  <si>
    <t>Fort +14, Ref +21, Will +8</t>
  </si>
  <si>
    <t>2 slams +25 (4d8+11 plus grab)</t>
  </si>
  <si>
    <t>create vacuum, elevated ejection, fast swallow, mythic power (5/day, surge +1d8), swallow whole (2d8+9 bludgeoning damage, AC 14, 20 hp, DR 10/-), whirlwind (at will, 10-60 ft. high, 2d8+9 damage, DC 27)</t>
  </si>
  <si>
    <t>Str 28, Dex 33, Con 18, Int 12, Wis 13, Cha 11</t>
  </si>
  <si>
    <t>Blind-Fight, CleaveM, Combat Reflexes, Dodge, Flyby Attack, Improved InitiativeB, Iron WillM, Mobility, Power Attack, Weapon FinesseB, M</t>
  </si>
  <si>
    <t>Acrobatics +30, Escape Artist +30, Fly +34, Knowledge (planes) +20, Perception +20, Sense Motive +20, Stealth +22</t>
  </si>
  <si>
    <t>This living tornado draws in all the air that surrounds it, hurling unrestrained objects as it moves.</t>
  </si>
  <si>
    <t>Air Mastery (Ex) Airborne creatures take a -1 penalty on attack and damage rolls against a mythic air elemental.  Create Vacuum (Ex) As a standard action, a mythic elder air elemental can suck the air out of the lungs of creatures it has swallowed or that are trapped in its whirlwind (Fortitude DC 27 negates). Creatures that fail the save take 2d6 points of damage and must attempt Constitution checks each round as if they had run out of breath. An affected character can't speak, use breath weapons, cast spells with verbal components, or do anything else that requires breathing. A trapped creature that succeeds at its save must succeed at a concentration check to cast spells. The air elemental can maintain this vacuum as a move action. If it stops, the trapped or swallowed creatures can breathe again. The save DC is Strength-based.  Elevated Ejection (Ex) When a mythic air elemental in whirlwind form ejects a trapped creature, it can do so from any point up to the whirlwind's current height, dropping the creature into the whirlwind's space or within the elemental's normal reach. The creature takes falling damage as normal. If the elemental expends one use of mythic power, it can instead throw a trapped creature as if using the uncanny grapple path ability (see page 23) with no grapple check needed.  Swallow Whole (Ex) A mythic air elemental can use this ability on a creature it has grabbed. If a trapped creature cuts itself free, the hole heals itself closed at the start of the elemental's next turn, allowing it to use swallow whole again.</t>
  </si>
  <si>
    <t>A mythic elder air elemental is pure fury and strength, capable of throwing wooden splinters through stone walls and tearing creatures apart with fists of solid wind. Its greatest speed is within its empty core, able to suffocate enemies in moments.</t>
  </si>
  <si>
    <t>&lt;link rel="stylesheet"href="PF.css"&gt;&lt;div&gt;&lt;h2&gt;Elemental, Air Mythic Elder&lt;/h2&gt;&lt;h3&gt;&lt;i&gt;This living tornado draws in all the air that surrounds it, hurling unrestrained objects as it moves.&lt;/i&gt;&lt;/h3&gt;&lt;br&gt;&lt;/div&gt;&lt;div class="heading"&gt;&lt;p class="alignleft"&gt;Mythic Elder Air Elemental&lt;/p&gt;&lt;p class="alignright"&gt;CR 14/MR 5&lt;/p&gt;&lt;div style="clear: both;"&gt;&lt;/div&gt;&lt;/div&gt;&lt;div&gt;&lt;h5&gt;&lt;b&gt;XP &lt;/b&gt;38,400&lt;/h5&gt;&lt;h5&gt;N Huge outsider (air, elemental, extraplanar, mythic)&lt;/h5&gt;&lt;h5&gt;&lt;b&gt;Init &lt;/b&gt;+15; &lt;b&gt;Senses &lt;/b&gt;darkvision 60 ft.; Perception +20&lt;/h5&gt;&lt;/div&gt;&lt;hr/&gt;&lt;div&gt;&lt;h5&gt;&lt;b&gt;DEFENSE&lt;/b&gt;&lt;/h5&gt;&lt;/div&gt;&lt;hr/&gt;&lt;div&gt;&lt;h5&gt;&lt;b&gt;AC &lt;/b&gt;33, touch 20, flat-footed 21 (+11 Dex, +1 dodge, +13 natural, -2 size)&lt;/h5&gt;&lt;h5&gt;&lt;b&gt;hp &lt;/b&gt;202 (16d10+114)&lt;/h5&gt;&lt;h5&gt;&lt;b&gt;Fort &lt;/b&gt;+14, &lt;b&gt;Ref &lt;/b&gt;+21, &lt;b&gt;Will &lt;/b&gt;+8&lt;/h5&gt;&lt;h5&gt;&lt;b&gt;Defensive Abilities &lt;/b&gt;air mastery; &lt;b&gt;DR &lt;/b&gt;10/-; &lt;b&gt;Immune &lt;/b&gt;elemental traits&lt;/h5&gt;&lt;/div&gt;&lt;hr/&gt;&lt;div&gt;&lt;h5&gt;&lt;b&gt;OFFENSE&lt;/b&gt;&lt;/h5&gt;&lt;/div&gt;&lt;hr/&gt;&lt;div&gt;&lt;h5&gt;&lt;b&gt;Spd &lt;/b&gt;fly 100 ft. (perfect)&lt;/h5&gt;&lt;h5&gt;&lt;b&gt;Melee &lt;/b&gt;2 slams +25 (4d8+11 plus grab)&lt;/h5&gt;&lt;h5&gt;&lt;b&gt;Space &lt;/b&gt;15 ft.; &lt;b&gt;Reach &lt;/b&gt;15 ft.&lt;/h5&gt;&lt;h5&gt;&lt;b&gt;Special Attacks &lt;/b&gt;create vacuum, elevated ejection, fast swallow, mythic power (5/day, surge +1d8), swallow whole (2d8+9 bludgeoning damage, AC 14, 20 hp, DR 10/-), whirlwind (at will, 10-60 ft. high, 2d8+9 damage, DC 27)&lt;/h5&gt;&lt;/div&gt;&lt;hr/&gt;&lt;div&gt;&lt;h5&gt;&lt;b&gt;STATISTICS&lt;/b&gt;&lt;/h5&gt;&lt;/div&gt;&lt;hr/&gt;&lt;div&gt;&lt;h5&gt;&lt;b&gt;Str &lt;/b&gt;28, &lt;b&gt;Dex &lt;/b&gt;33, &lt;b&gt;Con &lt;/b&gt;18, &lt;b&gt;Int &lt;/b&gt; 12, &lt;b&gt;Wis &lt;/b&gt;13, &lt;b&gt;Cha &lt;/b&gt;11&lt;/h5&gt;&lt;h5&gt;&lt;b&gt;Base Atk &lt;/b&gt;+16; &lt;b&gt;CMB &lt;/b&gt;+27 (+31 grapple); &lt;b&gt;CMD &lt;/b&gt;49&lt;/h5&gt;&lt;h5&gt;&lt;b&gt;Feats &lt;/b&gt;Blind-Fight, Cleave&lt;sup&gt;M&lt;/sup&gt;, Combat Reflexes, Dodge, Flyby Attack, Improved Initiative&lt;sup&gt;B&lt;/sup&gt;, Iron Will&lt;sup&gt;M&lt;/sup&gt;, Mobility, Power Attack, Weapon Finesse&lt;sup&gt;B&lt;/sup&gt;, &lt;sup&gt;M&lt;/sup&gt;&lt;/h5&gt;&lt;h5&gt;&lt;b&gt;Skills &lt;/b&gt;Acrobatics +30, Escape Artist +30, Fly +34, Knowledge (planes) +20, Perception +20, Sense Motive +20, Stealth +22&lt;/h5&gt;&lt;h5&gt;&lt;b&gt;Languages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ABILITIES&lt;/b&gt;&lt;/h5&gt;&lt;/div&gt;&lt;hr/&gt;&lt;div&gt;&lt;/h5&gt;&lt;h5&gt;&lt;b&gt;Air Mastery (Ex)&lt;/b&gt; Airborne creatures take a -1 penalty on attack and damage rolls against a mythic air elemental.  &lt;/h5&gt;&lt;h5&gt;&lt;b&gt;Create Vacuum (Ex)&lt;/b&gt; As a standard action, a mythic elder air elemental can suck the air out of the lungs of creatures it has swallowed or that are trapped in its whirlwind (Fortitude DC 27 negates). Creatures that fail the save take 2d6 points of damage and must attempt Constitution checks each round as if they had run out of breath. An affected character can't speak, use breath weapons, cast spells with verbal components, or do anything else that requires breathing. A trapped creature that succeeds at its save must succeed at a concentration check to cast spells. The air elemental can maintain this vacuum as a move action. If it stops, the trapped or swallowed creatures can breathe again. The save DC is Strength-based.  &lt;/h5&gt;&lt;h5&gt;&lt;b&gt;Elevated Ejection (Ex)&lt;/b&gt; When a mythic air elemental in whirlwind form ejects a trapped creature, it can do so from any point up to the whirlwind's current height, dropping the creature into the whirlwind's space or within the elemental's normal reach. The creature takes falling damage as normal. If the elemental expends one use of mythic power, it can instead throw a trapped creature as if using the uncanny grapple path ability (see page 23) with no grapple check needed.  &lt;/h5&gt;&lt;h5&gt;&lt;b&gt;Swallow Whole (Ex)&lt;/b&gt; A mythic air elemental can use this ability on a creature it has grabbed. If a trapped creature cuts itself free, the hole heals itself closed at the start of the elemental's next turn, allowing it to use swallow whole again.&lt;/h5&gt;&lt;/div&gt;&lt;br&gt;&lt;div&gt;&lt;h4&gt;&lt;p&gt;&lt;p&gt;A mythic elder air elemental is pure fury and strength, capable of throwing wooden splinters through stone walls and tearing creatures apart with fists of solid wind. Its greatest speed is within its empty core, able to suffocate enemies in moments.&lt;/p&gt;&lt;/h4&gt;&lt;/div&gt;</t>
  </si>
  <si>
    <t>Mythic Elder Earth Elemental</t>
  </si>
  <si>
    <t>(earth, elemental, extraplanar, mythic)</t>
  </si>
  <si>
    <t>darkvision 60 ft., tremorsense 60 ft.; Perception +20</t>
  </si>
  <si>
    <t>(16d10+130)</t>
  </si>
  <si>
    <t>Fort +15, Ref +4, Will +11</t>
  </si>
  <si>
    <t>trap weapon</t>
  </si>
  <si>
    <t>2 slams +26 (4d6+18/18-20)</t>
  </si>
  <si>
    <t>earth mastery, mythic power (5/day, surge +1d8), petrify, stun, trample (4d6+18, DC 30)</t>
  </si>
  <si>
    <t>Spell-Like Abilities (CL 16th; concentration +16)  At Will-stone shape  5/day-transmute mud to rock (DC 15)</t>
  </si>
  <si>
    <t>Str 34, Dex 8, Con 21, Int 12, Wis 13, Cha 11</t>
  </si>
  <si>
    <t>41 (43 vs. bull rush, overrun, or sunder)</t>
  </si>
  <si>
    <t>Awesome Blow, CleaveM, Greater Bull Rush, Greater Overrun, Improved Bull RushB, Improved Critical (slam)M, Improved Overrun, Improved Sunder, Power AttackM</t>
  </si>
  <si>
    <t>Appraise +20, Climb +31, Knowledge (dungeoneering) +20, Knowledge (planes) +20, Perception +20, Sense Motive +20, Stealth +10</t>
  </si>
  <si>
    <t>powerful blows (slam)</t>
  </si>
  <si>
    <t>This humanoid mountain of stone and earth strides forward on legs like pillars, a vast grove covering its back.</t>
  </si>
  <si>
    <t>Earth Mastery (Ex) A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Petrify (Su) If it hits a target with a slam attack, a mythic earth elemental can expend two uses of mythic power to permanently turn that target to stone. If the target succeeds at a DC 23 Fortitude save, it is slowed (as the spell) for 1d6 rounds instead of petrified. The save DC is Constitution-based.  Stun (Ex) If a mythic earth elemental strikes an opponent with two slams in 1 round, that creature must succeed at a DC 30 Fortitude save or be stunned for 1d6 rounds. The save DC is Strength-based.  Trap Weapon (Ex) A mythic earth elemental's body traps manufactured weapons that damage it. A manufactured weapon that deals hit point damage to the elemental (after subtracting its DR) is stuck fast unless the wielder succeeds at a DC 30 Reflex save. A creature can spend a standard action to attempt a DC 30 Strength check to remove a stuck weapon. Weapons that deal only bludgeoning damage are immune to this ability. The elemental can release any number of stuck weapons as a free action. The save DC is Strength-based.</t>
  </si>
  <si>
    <t>Infused with the power and wisdom of the deepest, oldest stone, a mythic elder earth elemental is a rocky bulwark against progress and change. They use innate magic and their very bodies to block enemy advances and preserve treasures of the earth.</t>
  </si>
  <si>
    <t>&lt;link rel="stylesheet"href="PF.css"&gt;&lt;div&gt;&lt;h2&gt;Elemental, Earth Mythic Elder&lt;/h2&gt;&lt;h3&gt;&lt;i&gt;This humanoid mountain of stone and earth strides forward on legs like pillars, a vast grove covering its back.&lt;/i&gt;&lt;/h3&gt;&lt;br&gt;&lt;/div&gt;&lt;div class="heading"&gt;&lt;p class="alignleft"&gt;Mythic Elder Earth Elemental&lt;/p&gt;&lt;p class="alignright"&gt;CR 14/MR 5&lt;/p&gt;&lt;div style="clear: both;"&gt;&lt;/div&gt;&lt;/div&gt;&lt;div&gt;&lt;h5&gt;&lt;b&gt;XP &lt;/b&gt;38,400&lt;/h5&gt;&lt;h5&gt;N Huge outsider (earth, elemental, extraplanar, mythic)&lt;/h5&gt;&lt;h5&gt;&lt;b&gt;Init &lt;/b&gt;-1; &lt;b&gt;Senses &lt;/b&gt;darkvision 60 ft., tremorsense 60 ft.; Perception +20&lt;/h5&gt;&lt;/div&gt;&lt;hr/&gt;&lt;div&gt;&lt;h5&gt;&lt;b&gt;DEFENSE&lt;/b&gt;&lt;/h5&gt;&lt;/div&gt;&lt;hr/&gt;&lt;div&gt;&lt;h5&gt;&lt;b&gt;AC &lt;/b&gt;29, touch 7, flat-footed 29 (-1 Dex, +22 natural, -2 size)&lt;/h5&gt;&lt;h5&gt;&lt;b&gt;hp &lt;/b&gt;218 (16d10+130)&lt;/h5&gt;&lt;h5&gt;&lt;b&gt;Fort &lt;/b&gt;+15, &lt;b&gt;Ref &lt;/b&gt;+4, &lt;b&gt;Will &lt;/b&gt;+11&lt;/h5&gt;&lt;h5&gt;&lt;b&gt;Defensive Abilities &lt;/b&gt;trap weapon; &lt;b&gt;DR &lt;/b&gt;10/-; &lt;b&gt;Immune &lt;/b&gt;elemental traits&lt;/h5&gt;&lt;/div&gt;&lt;hr/&gt;&lt;div&gt;&lt;h5&gt;&lt;b&gt;OFFENSE&lt;/b&gt;&lt;/h5&gt;&lt;/div&gt;&lt;hr/&gt;&lt;div&gt;&lt;h5&gt;&lt;b&gt;Spd &lt;/b&gt;20 ft., burrow 20 ft., earth glide&lt;/h5&gt;&lt;h5&gt;&lt;b&gt;Melee &lt;/b&gt;2 slams +26 (4d6+18/18-20)&lt;/h5&gt;&lt;h5&gt;&lt;b&gt;Space &lt;/b&gt;15 ft.; &lt;b&gt;Reach &lt;/b&gt;15 ft.&lt;/h5&gt;&lt;h5&gt;&lt;b&gt;Special Attacks &lt;/b&gt;earth mastery, mythic power (5/day, surge +1d8), petrify, stun, trample (4d6+18, DC 30)&lt;/h5&gt;&lt;h5&gt;&lt;b&gt;Spell-Like Abilities&lt;/b&gt; (CL 16th; concentration +16) &lt;/br&gt;At Will&amp;mdash;&lt;i&gt;stone shape&lt;/i&gt; &lt;/br&gt;5/day&amp;mdash;&lt;i&gt;transmute mud to rock&lt;/i&gt; (DC 15)&lt;/h5&gt;&lt;/h5&gt;&lt;/div&gt;&lt;hr/&gt;&lt;div&gt;&lt;h5&gt;&lt;b&gt;STATISTICS&lt;/b&gt;&lt;/h5&gt;&lt;/div&gt;&lt;hr/&gt;&lt;div&gt;&lt;h5&gt;&lt;b&gt;Str &lt;/b&gt;34, &lt;b&gt;Dex &lt;/b&gt;8, &lt;b&gt;Con &lt;/b&gt;21, &lt;b&gt;Int &lt;/b&gt; 12, &lt;b&gt;Wis &lt;/b&gt;13, &lt;b&gt;Cha &lt;/b&gt;11&lt;/h5&gt;&lt;h5&gt;&lt;b&gt;Base Atk &lt;/b&gt;+16; &lt;b&gt;CMB &lt;/b&gt;+30 (+34 bull rush or overrun, +32 sunder); &lt;b&gt;CMD &lt;/b&gt;41 (43 vs. bull rush, overrun, or sunder)&lt;/h5&gt;&lt;h5&gt;&lt;b&gt;Feats &lt;/b&gt;Awesome Blow, Cleave&lt;sup&gt;M&lt;/sup&gt;, Greater Bull Rush, Greater Overrun, Improved Bull Rush&lt;sup&gt;B&lt;/sup&gt;, Improved Critical (slam)&lt;sup&gt;M&lt;/sup&gt;, Improved Overrun, Improved Sunder, Power Attack&lt;sup&gt;M&lt;/sup&gt;&lt;/h5&gt;&lt;h5&gt;&lt;b&gt;Skills &lt;/b&gt;Appraise +20, Climb +31, Knowledge (dungeoneering) +20, Knowledge (planes) +20, Perception +20, Sense Motive +20, Stealth +10&lt;/h5&gt;&lt;h5&gt;&lt;b&gt;Languages &lt;/b&gt;Terran&lt;/h5&gt;&lt;h5&gt;&lt;b&gt;SQ &lt;/b&gt;powerful blows (slam)&lt;/h5&gt;&lt;/div&gt;&lt;hr/&gt;&lt;div&gt;&lt;h5&gt;&lt;b&gt;ECOLOGY&lt;/b&gt;&lt;/h5&gt;&lt;/div&gt;&lt;hr/&gt;&lt;div&gt;&lt;h5&gt;&lt;b&gt;Environment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ABILITIES&lt;/b&gt;&lt;/h5&gt;&lt;/div&gt;&lt;hr/&gt;&lt;div&gt;&lt;/h5&gt;&lt;h5&gt;&lt;b&gt;Earth Mastery (Ex)&lt;/b&gt; A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&lt;/h5&gt;&lt;h5&gt;&lt;b&gt;Petrify (Su)&lt;/b&gt; If it hits a target with a slam attack, a mythic earth elemental can expend two uses of mythic power to permanently turn that target to stone. If the target succeeds at a DC 23 Fortitude save, it is slowed (as the spell) for 1d6 rounds instead of petrified. The save DC is Constitution-based.  &lt;/h5&gt;&lt;h5&gt;&lt;b&gt;Stun (Ex)&lt;/b&gt; If a mythic earth elemental strikes an opponent with two slams in 1 round, that creature must succeed at a DC 30 Fortitude save or be stunned for 1d6 rounds. The save DC is Strength-based.  &lt;/h5&gt;&lt;h5&gt;&lt;b&gt;Trap Weapon (Ex)&lt;/b&gt; A mythic earth elemental's body traps manufactured weapons that damage it. A manufactured weapon that deals hit point damage to the elemental (after subtracting its DR) is stuck fast unless the wielder succeeds at a DC 30 Reflex save. A creature can spend a standard action to attempt a DC 30 Strength check to remove a stuck weapon. Weapons that deal only bludgeoning damage are immune to this ability. The elemental can release any number of stuck weapons as a free action. The save DC is Strength-based.&lt;/h5&gt;&lt;/div&gt;&lt;br&gt;&lt;div&gt;&lt;h4&gt;&lt;p&gt;&lt;p&gt;Infused with the power and wisdom of the deepest, oldest stone, a mythic elder earth elemental is a rocky bulwark against progress and change. They use innate magic and their very bodies to block enemy advances and preserve treasures of the earth.&lt;/p&gt;&lt;/h4&gt;&lt;/div&gt;</t>
  </si>
  <si>
    <t>Mythic Elder Fire Elemental</t>
  </si>
  <si>
    <t>(elemental, extraplanar, fire, mythic)</t>
  </si>
  <si>
    <t>frightful presence (60 ft., DC 18), shroud of flame (15 ft., 2d6 fire, DC 22), smoke cloud (10 ft., DC 22)</t>
  </si>
  <si>
    <t>32, touch 19, flat-footed 21</t>
  </si>
  <si>
    <t>(+9 Dex, +2 dodge, +13 natural, -2 size)</t>
  </si>
  <si>
    <t>Fort +14, Ref +19, Will +8</t>
  </si>
  <si>
    <t>blinding blaze, burn (2d10, DC 22), inferno, mythic power (5/day, surge +1d8)</t>
  </si>
  <si>
    <t>Spell-Like Abilities (CL 16th; concentration +16)  At Will-produce flame  5/day-flame arrow, wall of fire</t>
  </si>
  <si>
    <t>Str 26, Dex 29, Con 18, Int 12, Wis 13, Cha 11</t>
  </si>
  <si>
    <t>Blind-Fight, Combat ReflexesM, DodgeM, Improved InitiativeB, Iron WillM, Lightning Stance, Mobility, Spring Attack, Weapon FinesseB, Wind Stance</t>
  </si>
  <si>
    <t>Acrobatics +28 (+40 when jumping), Climb +27, Escape Artist +28, Intimidate +19, Knowledge (planes) +20, Perception +20, Sense Motive +20</t>
  </si>
  <si>
    <t>This blazing conf lagration is vaguely humanoid in shape, its horned visage almost too bright to look upon.</t>
  </si>
  <si>
    <t>Blinding Blaze (Su) A mythic fire elemental can expend one use of mythic power as a swift action to burn brightly, granting it a blinding gaze attack. This gaze causes permanent blindness and has a range of 60 feet. A creature that succeeds at a DC 22 Fortitude save is instead dazzled for 1 round. Fire elementals are immune to this blindness. The save DC is Constitution-based.  Inferno (Ex) A mythic fire elemental can expend one use of mythic power as an immediate action to lose its vulnerability to cold for 1 round. During this time, any fire damage it deals ignores fire resistance and fire immunity.  Shroud of Flame (Ex) Any creature within a mythic fire elemental's reach must succeed at a DC 22 Reflex save at the start of its turn or take 2d6 points of fire damage. The elemental can suppress or reactivate this ability at will as a free action. The save DC is Constitution-based.  Smoke Cloud (Ex) As a swift action, a mythic fire elemental can create a choking cloud of smoke. This cloud is equivalent to that of pyrotechnics and lasts 1 minute. Fire elementals are immune to the effects of this ability.</t>
  </si>
  <si>
    <t>A mythic elder fire elemental is a living fragment of the original fires at the heart of its home plane. Having learned the patience of a slow burn, it lacks both the recklessness of younger fire elementals and the urge to inspire fear in the hearts of flammable mortals. It enjoys using smoke to scatter opponents so it can chase them down and set them alight.</t>
  </si>
  <si>
    <t>&lt;link rel="stylesheet"href="PF.css"&gt;&lt;div&gt;&lt;h2&gt;Elemental, Fire Mythic Elder&lt;/h2&gt;&lt;h3&gt;&lt;i&gt;This blazing conf lagration is vaguely humanoid in shape, its horned visage almost too bright to look upon.&lt;/i&gt;&lt;/h3&gt;&lt;br&gt;&lt;/div&gt;&lt;div class="heading"&gt;&lt;p class="alignleft"&gt;Mythic Elder Fire Elemental&lt;/p&gt;&lt;p class="alignright"&gt;CR 14/MR 5&lt;/p&gt;&lt;div style="clear: both;"&gt;&lt;/div&gt;&lt;/div&gt;&lt;div&gt;&lt;h5&gt;&lt;b&gt;XP &lt;/b&gt;38,400&lt;/h5&gt;&lt;h5&gt;N Huge outsider (elemental, extraplanar, fire, mythic)&lt;/h5&gt;&lt;h5&gt;&lt;b&gt;Init &lt;/b&gt;+13; &lt;b&gt;Senses &lt;/b&gt;darkvision 60 ft.; Perception +20&lt;/h5&gt;&lt;h5&gt;&lt;b&gt;Aura &lt;/b&gt;frightful presence (60 ft., DC 18), shroud of flame (15 ft., 2d6 fire, DC 22), smoke cloud (10 ft., DC 22)&lt;/h5&gt;&lt;/div&gt;&lt;hr/&gt;&lt;div&gt;&lt;h5&gt;&lt;b&gt;DEFENSE&lt;/b&gt;&lt;/h5&gt;&lt;/div&gt;&lt;hr/&gt;&lt;div&gt;&lt;h5&gt;&lt;b&gt;AC &lt;/b&gt;32, touch 19, flat-footed 21 (+9 Dex, +2 dodge, +13 natural, -2 size)&lt;/h5&gt;&lt;h5&gt;&lt;b&gt;hp &lt;/b&gt;202 (16d10+114)&lt;/h5&gt;&lt;h5&gt;&lt;b&gt;Fort &lt;/b&gt;+14, &lt;b&gt;Ref &lt;/b&gt;+19, &lt;b&gt;Will &lt;/b&gt;+8&lt;/h5&gt;&lt;h5&gt;&lt;b&gt;DR &lt;/b&gt;10/-; &lt;b&gt;Immune &lt;/b&gt;elemental traits, fire&lt;/h5&gt;&lt;h5&gt;&lt;b&gt;Weaknesses &lt;/b&gt;vulnerable to cold&lt;/h5&gt;&lt;/div&gt;&lt;hr/&gt;&lt;div&gt;&lt;h5&gt;&lt;b&gt;OFFENSE&lt;/b&gt;&lt;/h5&gt;&lt;/div&gt;&lt;hr/&gt;&lt;div&gt;&lt;h5&gt;&lt;b&gt;Spd &lt;/b&gt;60 ft.&lt;/h5&gt;&lt;h5&gt;&lt;b&gt;Melee &lt;/b&gt;2 slams +23 (2d8+8 plus burn)&lt;/h5&gt;&lt;h5&gt;&lt;b&gt;Space &lt;/b&gt;15 ft.; &lt;b&gt;Reach &lt;/b&gt;15 ft.&lt;/h5&gt;&lt;h5&gt;&lt;b&gt;Special Attacks &lt;/b&gt;blinding blaze, burn (2d10, DC 22), inferno, mythic power (5/day, surge +1d8)&lt;/h5&gt;&lt;h5&gt;&lt;b&gt;Spell-Like Abilities&lt;/b&gt; (CL 16th; concentration +16) &lt;/br&gt;At Will&amp;mdash;&lt;i&gt;produce flame&lt;/i&gt; &lt;/br&gt;5/day&amp;mdash;&lt;i&gt;flame arrow&lt;/i&gt;, &lt;i&gt;wall of fire&lt;/i&gt;&lt;/h5&gt;&lt;/h5&gt;&lt;/div&gt;&lt;hr/&gt;&lt;div&gt;&lt;h5&gt;&lt;b&gt;STATISTICS&lt;/b&gt;&lt;/h5&gt;&lt;/div&gt;&lt;hr/&gt;&lt;div&gt;&lt;h5&gt;&lt;b&gt;Str &lt;/b&gt;26, &lt;b&gt;Dex &lt;/b&gt;29, &lt;b&gt;Con &lt;/b&gt;18, &lt;b&gt;Int &lt;/b&gt; 12, &lt;b&gt;Wis &lt;/b&gt;13, &lt;b&gt;Cha &lt;/b&gt;11&lt;/h5&gt;&lt;h5&gt;&lt;b&gt;Base Atk &lt;/b&gt;+16; &lt;b&gt;CMB &lt;/b&gt;+26; &lt;b&gt;CMD &lt;/b&gt;47&lt;/h5&gt;&lt;h5&gt;&lt;b&gt;Feats &lt;/b&gt;Blind-Fight, Combat Reflexes&lt;sup&gt;M&lt;/sup&gt;, Dodge&lt;sup&gt;M&lt;/sup&gt;, Improved Initiative&lt;sup&gt;B&lt;/sup&gt;, Iron Will&lt;sup&gt;M&lt;/sup&gt;, Lightning Stance, Mobility, Spring Attack, Weapon Finesse&lt;sup&gt;B&lt;/sup&gt;, Wind Stance&lt;/h5&gt;&lt;h5&gt;&lt;b&gt;Skills &lt;/b&gt;Acrobatics +28 (+40 when jumping), Climb +27, Escape Artist +28, Intimidate +19, Knowledge (planes) +20, Perception +20, Sense Motive +20&lt;/h5&gt;&lt;h5&gt;&lt;b&gt;Languages &lt;/b&gt;Ignan&lt;/h5&gt;&lt;/div&gt;&lt;hr/&gt;&lt;div&gt;&lt;h5&gt;&lt;b&gt;ECOLOGY&lt;/b&gt;&lt;/h5&gt;&lt;/div&gt;&lt;hr/&gt;&lt;div&gt;&lt;h5&gt;&lt;b&gt;Environment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ABILITIES&lt;/b&gt;&lt;/h5&gt;&lt;/div&gt;&lt;hr/&gt;&lt;div&gt;&lt;/h5&gt;&lt;h5&gt;&lt;b&gt;Blinding Blaze (Su)&lt;/b&gt; A mythic fire elemental can expend one use of mythic power as a swift action to burn brightly, granting it a blinding gaze attack. This gaze causes permanent blindness and has a range of 60 feet. A creature that succeeds at a DC 22 Fortitude save is instead dazzled for 1 round. Fire elementals are immune to this blindness. The save DC is Constitution-based.  &lt;/h5&gt;&lt;h5&gt;&lt;b&gt;Inferno (Ex)&lt;/b&gt; A mythic fire elemental can expend one use of mythic power as an immediate action to lose its vulnerability to cold for 1 round. During this time, any fire damage it deals ignores fire resistance and fire immunity.  &lt;/h5&gt;&lt;h5&gt;&lt;b&gt;Shroud of Flame (Ex)&lt;/b&gt; Any creature within a mythic fire elemental's reach must succeed at a DC 22 Reflex save at the start of its turn or take 2d6 points of fire damage. The elemental can suppress or reactivate this ability at will as a free action. The save DC is Constitution-based.  &lt;/h5&gt;&lt;h5&gt;&lt;b&gt;Smoke Cloud (Ex)&lt;/b&gt; As a swift action, a mythic fire elemental can create a choking cloud of smoke. This cloud is equivalent to that of &lt;i&gt;pyrotechnics&lt;/i&gt; and lasts 1 minute. Fire elementals are immune to the effects of this ability.&lt;/h5&gt;&lt;/div&gt;&lt;br&gt;&lt;div&gt;&lt;h4&gt;&lt;p&gt;&lt;p&gt;A mythic elder fire elemental is a living fragment of the original fires at the heart of its home plane. Having learned the patience of a slow burn, it lacks both the recklessness of younger fire elementals and the urge to inspire fear in the hearts of flammable mortals. It enjoys using smoke to scatter opponents so it can chase them down and set them alight.&lt;/p&gt;&lt;/h4&gt;&lt;/div&gt;</t>
  </si>
  <si>
    <t>Mythic Elder Water Elemental</t>
  </si>
  <si>
    <t>(elemental, extraplanar, mythic, water)</t>
  </si>
  <si>
    <t>30, touch 16, flat-footed 22</t>
  </si>
  <si>
    <t>(+6 Dex, +2 dodge, +14 natural, -2 size)</t>
  </si>
  <si>
    <t>Fort +14, Ref +18, Will +6</t>
  </si>
  <si>
    <t>4 slams +24 (2d10+10/18-20 plus grab)</t>
  </si>
  <si>
    <t>drench, fast swallow, mythic power (5/day, surge +1d8), pressure wave, smother, swallow whole (2d10+10 bludgeoning damage, AC 14, 20 hp, DR 10/-), vortex (at will, 10-60 ft., 2d10+10 damage, DC 28), water mastery</t>
  </si>
  <si>
    <t>Str 30, Dex 22, Con 19, Int 12, Wis 13, Cha 11</t>
  </si>
  <si>
    <t>48 (50 vs. bull rush or sunder)</t>
  </si>
  <si>
    <t>Cleave, DodgeM, Great Cleave, Improved Bull Rush, Improved Critical (slam)M, Improved Sunder, Lightning Reflexes, Power AttackM</t>
  </si>
  <si>
    <t>Acrobatics +25, Escape Artist +25, Knowledge (planes) +20, Perception +20, Sense Motive +20, Stealth +17, Swim +37.</t>
  </si>
  <si>
    <t>Thousands of gallons of water rise up to become a tentacled face, a bulbous body, and four long tentacular appendages.</t>
  </si>
  <si>
    <t>Drench (Ex) The elemental's touch puts out nonmagical flames of Large size or smaller. The creature can dispel magical fire it touches as dispel magic (caster level 16th).  Pressure Wave (Su) A mythic water elemental can expend one use of mythic power to create a 60-foot-radius bust of pressurized water. Creatures in the area must attempt a DC 22 Fort save. Success means the creature is sickened for 1d4 rounds; failure means the creature is nauseated for 1d4 rounds and sickened for 1d4 rounds after that. If the elemental expends two uses of mythic power, creatures nauseated by this ability also take slam damage. Creatures with the aquatic or water subtypes are immune to this ability. The save DC is Constitution-based.  Swallow Whole (Ex) The elemental can use this ability on a creature it has grabbed. If a trapped creature cuts itself free, the hole heals itself closed at the start of the elemental's next turn, allowing it to use swallow whole again.  Vortex (Su) A water elemental can create a whirlpool as a standard action, at will (as a whirlwind [Bestiary 306], but only underwater and cannot leave the water).  Water Mastery (Ex) If a water elemental and its opponent are touching water, the elemental gains a +1 bonus on attack rolls, damage rolls, and bull rush and overrun combat maneuver checks. If it or the opponent are touching the ground, the elemental takes a -4 penalty on attack rolls, on damage rolls, and to its CMD to resist bull rush and overrun attempts.</t>
  </si>
  <si>
    <t>A mythic water elemental comes from the unknowable depths of its home plane, predating the current civilizations and gods. A witness to ancient and bizarre acts of life-creation, it is unconcerned about the interests of mortal creatures.</t>
  </si>
  <si>
    <t>&lt;link rel="stylesheet"href="PF.css"&gt;&lt;div&gt;&lt;h2&gt;Elemental, Water Mythic Elder&lt;/h2&gt;&lt;h3&gt;&lt;i&gt;Thousands of gallons of water rise up to become a tentacled face, a bulbous body, and four long tentacular appendages.&lt;/i&gt;&lt;/h3&gt;&lt;br&gt;&lt;/div&gt;&lt;div class="heading"&gt;&lt;p class="alignleft"&gt;Mythic Elder Water Elemental&lt;/p&gt;&lt;p class="alignright"&gt;CR 14/MR 5&lt;/p&gt;&lt;div style="clear: both;"&gt;&lt;/div&gt;&lt;/div&gt;&lt;div&gt;&lt;h5&gt;&lt;b&gt;XP &lt;/b&gt;38,400&lt;/h5&gt;&lt;h5&gt;N Huge outsider (elemental, extraplanar, mythic, water)&lt;/h5&gt;&lt;h5&gt;&lt;b&gt;Init &lt;/b&gt;+6; &lt;b&gt;Senses &lt;/b&gt;darkvision 60 ft.; Perception +20&lt;/h5&gt;&lt;/div&gt;&lt;hr/&gt;&lt;div&gt;&lt;h5&gt;&lt;b&gt;DEFENSE&lt;/b&gt;&lt;/h5&gt;&lt;/div&gt;&lt;hr/&gt;&lt;div&gt;&lt;h5&gt;&lt;b&gt;AC &lt;/b&gt;30, touch 16, flat-footed 22 (+6 Dex, +2 dodge, +14 natural, -2 size)&lt;/h5&gt;&lt;h5&gt;&lt;b&gt;hp &lt;/b&gt;202 (16d10+114)&lt;/h5&gt;&lt;h5&gt;&lt;b&gt;Fort &lt;/b&gt;+14, &lt;b&gt;Ref &lt;/b&gt;+18, &lt;b&gt;Will &lt;/b&gt;+6&lt;/h5&gt;&lt;h5&gt;&lt;b&gt;DR &lt;/b&gt;10/-; &lt;b&gt;Immune &lt;/b&gt;elemental traits&lt;/h5&gt;&lt;/div&gt;&lt;hr/&gt;&lt;div&gt;&lt;h5&gt;&lt;b&gt;OFFENSE&lt;/b&gt;&lt;/h5&gt;&lt;/div&gt;&lt;hr/&gt;&lt;div&gt;&lt;h5&gt;&lt;b&gt;Spd &lt;/b&gt;20 ft., swim 90 ft.&lt;/h5&gt;&lt;h5&gt;&lt;b&gt;Melee &lt;/b&gt;4 slams +24 (2d10+10/18-20 plus grab)&lt;/h5&gt;&lt;h5&gt;&lt;b&gt;Space &lt;/b&gt;15 ft.; &lt;b&gt;Reach &lt;/b&gt;15 ft.&lt;/h5&gt;&lt;h5&gt;&lt;b&gt;Special Attacks &lt;/b&gt;drench, fast swallow, mythic power (5/day, surge +1d8), pressure wave, smother, swallow whole (2d10+10 bludgeoning damage, AC 14, 20 hp, DR 10/-), vortex (at will, 10-60 ft., 2d10+10 damage, DC 28), water mastery&lt;/h5&gt;&lt;/div&gt;&lt;hr/&gt;&lt;div&gt;&lt;h5&gt;&lt;b&gt;STATISTICS&lt;/b&gt;&lt;/h5&gt;&lt;/div&gt;&lt;hr/&gt;&lt;div&gt;&lt;h5&gt;&lt;b&gt;Str &lt;/b&gt;30, &lt;b&gt;Dex &lt;/b&gt;22, &lt;b&gt;Con &lt;/b&gt;19, &lt;b&gt;Int &lt;/b&gt; 12, &lt;b&gt;Wis &lt;/b&gt;13, &lt;b&gt;Cha &lt;/b&gt;11&lt;/h5&gt;&lt;h5&gt;&lt;b&gt;Base Atk &lt;/b&gt;+16; &lt;b&gt;CMB &lt;/b&gt;+28 (+30 bull rush or sunder, +32 grapple); &lt;b&gt;CMD &lt;/b&gt;48 (50 vs. bull rush or sunder)&lt;/h5&gt;&lt;h5&gt;&lt;b&gt;Feats &lt;/b&gt;Cleave, Dodge&lt;sup&gt;M&lt;/sup&gt;, Great Cleave, Improved Bull Rush, Improved Critical (slam)&lt;sup&gt;M&lt;/sup&gt;, Improved Sunder, Lightning Reflexes, Power Attack&lt;sup&gt;M&lt;/sup&gt;&lt;/h5&gt;&lt;h5&gt;&lt;b&gt;Skills &lt;/b&gt;Acrobatics +25, Escape Artist +25, Knowledge (planes) +20, Perception +20, Sense Motive +20, Stealth +17, Swim +37.&lt;/h5&gt;&lt;h5&gt;&lt;b&gt;Languages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ABILITIES&lt;/b&gt;&lt;/h5&gt;&lt;/div&gt;&lt;hr/&gt;&lt;div&gt;&lt;/h5&gt;&lt;h5&gt;&lt;b&gt;Drench (Ex)&lt;/b&gt; The elemental's touch puts out nonmagical flames of Large size or smaller. The creature can &lt;i&gt;dispel magic&lt;/i&gt;al fire it touches as &lt;i&gt;dispel magic&lt;/i&gt; (caster level 16th).  &lt;/h5&gt;&lt;h5&gt;&lt;b&gt;Pressure Wave (Su)&lt;/b&gt; A mythic water elemental can expend one use of mythic power to create a 60-foot-radius bust of pressurized water. Creatures in the area must attempt a DC 22 Fort save. Success means the creature is sickened for 1d4 rounds; failure means the creature is nauseated for 1d4 rounds and sickened for 1d4 rounds after that. If the elemental expends two uses of mythic power, creatures nauseated by this ability also take slam damage. Creatures with the aquatic or water subtypes are immune to this ability. The save DC is Constitution-based.  &lt;/h5&gt;&lt;h5&gt;&lt;b&gt;Swallow Whole (Ex)&lt;/b&gt; The elemental can use this ability on a creature it has grabbed. If a trapped creature cuts itself free, the hole heals itself closed at the start of the elemental's next turn, allowing it to use swallow whole again.  &lt;/h5&gt;&lt;h5&gt;&lt;b&gt;Vortex (Su)&lt;/b&gt; A water elemental can create a whirlpool as a standard action, at will (as a whirlwind [Bestiary 306], but only underwater and cannot leave the water).  &lt;/h5&gt;&lt;h5&gt;&lt;b&gt;Water Mastery (Ex)&lt;/b&gt; If a water elemental and its opponent are touching water, the elemental gains a +1 bonus on attack rolls, damage rolls, and bull rush and overrun combat maneuver checks. If it or the opponent are touching the ground, the elemental takes a -4 penalty on attack rolls, on damage rolls, and to its CMD to resist bull rush and overrun attempts.&lt;/h5&gt;&lt;/div&gt;&lt;br&gt;&lt;div&gt;&lt;h4&gt;&lt;p&gt;&lt;p&gt;A mythic water elemental comes from the unknowable depths of its home plane, predating the current civilizations and gods. A witness to ancient and bizarre acts of life-creation, it is unconcerned about the interests of mortal creatures.&lt;/p&gt;&lt;/h4&gt;&lt;/div&gt;</t>
  </si>
  <si>
    <t>Mythic Ettin</t>
  </si>
  <si>
    <t>stench (DC 17, 10 rounds)</t>
  </si>
  <si>
    <t>(+3 armor, -1 Dex, +11 natural, -1 size)</t>
  </si>
  <si>
    <t>(10d8+44)</t>
  </si>
  <si>
    <t>two brains</t>
  </si>
  <si>
    <t>2 flails +13/+13 (2d6+7)</t>
  </si>
  <si>
    <t>2 javelins +5 (1d8+7)</t>
  </si>
  <si>
    <t>mythic power (3/day, surge +1d6), powerful charge (flail, 4d6+10), superior two-weapon fighting</t>
  </si>
  <si>
    <t>Str 25, Dex 8, Con 15, Int 6, Wis 10, Cha 11</t>
  </si>
  <si>
    <t>+15 (+17 overrun)</t>
  </si>
  <si>
    <t>CleaveM, Improved Initiative, Improved Overrun, Iron Will, Power AttackM</t>
  </si>
  <si>
    <t>standard (studded leather, 2 flails, 4 javelins, other treasure)</t>
  </si>
  <si>
    <t>Flies buzz around this bestial, two-headed giant, and maggots squirm in the folds of its skin.</t>
  </si>
  <si>
    <t>Two Brains (Ex) Anytime a mythic ettin attempts a Will saving throw, it rolls twice and uses the better result.</t>
  </si>
  <si>
    <t>A mythic ettin is descended from a sordid lineage of mythic hill giants, mythic stone giants, and at least one mythic orc. Angrier, filthier, and stronger than other ettins, it is a leader of its kind, and is better at keeping a band or colony together for months or years.  VARIANT MYTHIC ETTINS  Some mythic ettins are strongly related to one of their ancestral races, and have different mythic abilities.  Hillblood Ettin (CR 8/MR 3)  A hill-giant-dominant mythic ettin loses its powerful charge and stench abilities but gains a mythic hill giant's earth bond and ground pound abilities (see page 200).  Orcblood Ettin (CR 8/MR 3)  An orc-dominant mythic ettin loses its stench and two brains abilities, but gains blood rage and feral savagery (see page 227).  Stoneblood Ettin (CR 8/MR 3)  A stone giant-dominant mythic ettin loses its powerful charge and stench abilities, but gains a stone giant's improved rock catching (Bestiary 151) and rock throwing.</t>
  </si>
  <si>
    <t>&lt;link rel="stylesheet"href="PF.css"&gt;&lt;div&gt;&lt;h2&gt;Ettin, Mythic&lt;/h2&gt;&lt;h3&gt;&lt;i&gt;Flies buzz around this bestial, two-headed giant, and maggots squirm in the folds of its skin.&lt;/i&gt;&lt;/h3&gt;&lt;br&gt;&lt;/div&gt;&lt;div class="heading"&gt;&lt;p class="alignleft"&gt;Mythic Ettin&lt;/p&gt;&lt;p class="alignright"&gt;CR 8/MR 3&lt;/p&gt;&lt;div style="clear: both;"&gt;&lt;/div&gt;&lt;/div&gt;&lt;div&gt;&lt;h5&gt;&lt;b&gt;XP &lt;/b&gt;4,800&lt;/h5&gt;&lt;h5&gt;CE Large humanoid (giant, mythic)&lt;/h5&gt;&lt;h5&gt;&lt;b&gt;Init &lt;/b&gt;+3; &lt;b&gt;Senses &lt;/b&gt;low-light vision; Perception +12&lt;/h5&gt;&lt;h5&gt;&lt;b&gt;Aura &lt;/b&gt;stench (DC 17, 10 rounds)&lt;/h5&gt;&lt;/div&gt;&lt;hr/&gt;&lt;div&gt;&lt;h5&gt;&lt;b&gt;DEFENSE&lt;/b&gt;&lt;/h5&gt;&lt;/div&gt;&lt;hr/&gt;&lt;div&gt;&lt;h5&gt;&lt;b&gt;AC &lt;/b&gt;22, touch 8, flat-footed 22 (+3 armor, -1 Dex, +11 natural, -1 size)&lt;/h5&gt;&lt;h5&gt;&lt;b&gt;hp &lt;/b&gt;89 (10d8+44)&lt;/h5&gt;&lt;h5&gt;&lt;b&gt;Fort &lt;/b&gt;+9, &lt;b&gt;Ref &lt;/b&gt;+2, &lt;b&gt;Will &lt;/b&gt;+5&lt;/h5&gt;&lt;h5&gt;&lt;b&gt;Defensive Abilities &lt;/b&gt;two brains; &lt;b&gt;DR &lt;/b&gt;5/epic&lt;/h5&gt;&lt;/div&gt;&lt;hr/&gt;&lt;div&gt;&lt;h5&gt;&lt;b&gt;OFFENSE&lt;/b&gt;&lt;/h5&gt;&lt;/div&gt;&lt;hr/&gt;&lt;div&gt;&lt;h5&gt;&lt;b&gt;Spd &lt;/b&gt;40 ft.&lt;/h5&gt;&lt;h5&gt;&lt;b&gt;Melee &lt;/b&gt;2 flails +13/+13 (2d6+7)&lt;/h5&gt;&lt;h5&gt;&lt;b&gt;Ranged &lt;/b&gt;2 javelins +5 (1d8+7)&lt;/h5&gt;&lt;h5&gt;&lt;b&gt;Space &lt;/b&gt;10 ft.; &lt;b&gt;Reach &lt;/b&gt;10 ft.&lt;/h5&gt;&lt;h5&gt;&lt;b&gt;Special Attacks &lt;/b&gt;mythic power (3/day, surge +1d6), powerful charge (flail, 4d6+10), superior two-weapon fighting&lt;/h5&gt;&lt;/div&gt;&lt;hr/&gt;&lt;div&gt;&lt;h5&gt;&lt;b&gt;STATISTICS&lt;/b&gt;&lt;/h5&gt;&lt;/div&gt;&lt;hr/&gt;&lt;div&gt;&lt;h5&gt;&lt;b&gt;Str &lt;/b&gt;25, &lt;b&gt;Dex &lt;/b&gt;8, &lt;b&gt;Con &lt;/b&gt;15, &lt;b&gt;Int &lt;/b&gt; 6, &lt;b&gt;Wis &lt;/b&gt;10, &lt;b&gt;Cha &lt;/b&gt;11&lt;/h5&gt;&lt;h5&gt;&lt;b&gt;Base Atk &lt;/b&gt;+7; &lt;b&gt;CMB &lt;/b&gt;+15 (+17 overrun); &lt;b&gt;CMD &lt;/b&gt;24&lt;/h5&gt;&lt;h5&gt;&lt;b&gt;Feats &lt;/b&gt;Cleave&lt;sup&gt;M&lt;/sup&gt;, Improved Initiative, Improved Overrun, Iron Will, Power Attack&lt;sup&gt;M&lt;/sup&gt;&lt;/h5&gt;&lt;h5&gt;&lt;b&gt;Skills &lt;/b&gt;Handle Animal +8, Perception +12; &lt;b&gt;Racial Modifiers &lt;/b&gt;+4 Perception&lt;/h5&gt;&lt;h5&gt;&lt;b&gt;Languages &lt;/b&gt;pidgin of Giant, Goblin, and Orc&lt;/h5&gt;&lt;/div&gt;&lt;hr/&gt;&lt;div&gt;&lt;h5&gt;&lt;b&gt;ECOLOGY&lt;/b&gt;&lt;/h5&gt;&lt;/div&gt;&lt;hr/&gt;&lt;div&gt;&lt;h5&gt;&lt;b&gt;Environment &lt;/b&gt; cold hills&lt;/h5&gt;&lt;h5&gt;&lt;b&gt;Organization &lt;/b&gt;solitary, pair, gang (3-6), troupe (1-2 plus 1-2 brown bears), band (3-6 plus 1-2 brown bears), or colony (3-6 plus 1-2 brown bears and 7-12 orcs or 9-16 goblins)&lt;/h5&gt;&lt;h5&gt;&lt;b&gt;Treasure &lt;/b&gt;standard (studded leather, 2 flails, 4 javelins, other treasure)&lt;/h5&gt;&lt;/div&gt;&lt;hr/&gt;&lt;div&gt;&lt;h5&gt;&lt;b&gt;SPECIAL ABILITIES&lt;/b&gt;&lt;/h5&gt;&lt;/div&gt;&lt;hr/&gt;&lt;div&gt;&lt;/h5&gt;&lt;h5&gt;&lt;b&gt;Two Brains (Ex)&lt;/b&gt; Anytime a mythic ettin attempts a Will saving throw, it rolls twice and uses the better result.&lt;/h5&gt;&lt;/div&gt;&lt;br&gt;&lt;div&gt;&lt;h4&gt;&lt;p&gt;&lt;p&gt;A mythic ettin is descended from a sordid lineage of mythic hill giants, mythic stone giants, and at least one mythic orc. Angrier, filthier, and stronger than other ettins, it is a leader of its kind, and is better at keeping a band or colony together for months or years.  &lt;br&gt;&lt;b&gt;VARIANT MYTHIC ETTINS&lt;/b&gt;&lt;br&gt; Some mythic ettins are strongly related to one of their ancestral races, and have different mythic abilities.  &lt;br&gt;&lt;b&gt;Hillblood Ettin (CR 8/MR 3)&lt;/b&gt;  A hill-giant-dominant mythic ettin loses its powerful charge and stench abilities but gains a mythic hill giant's earth bond and ground pound abilities (see page 200).  &lt;br&gt;&lt;b&gt;Orcblood Ettin (CR 8/MR 3)&lt;/b&gt;  An orc-dominant mythic ettin loses its stench and two brains abilities, but gains blood rage and feral savagery (see page 227).  &lt;br&gt;&lt;b&gt;Stoneblood Ettin (CR 8/MR 3)&lt;/b&gt;  A stone giant-dominant mythic ettin loses its powerful charge and stench abilities, but gains a stone giant's improved rock catching (&lt;i&gt;Bestiary&lt;/i&gt; 151) and rock throwing.&lt;/p&gt;&lt;/h4&gt;&lt;/div&gt;</t>
  </si>
  <si>
    <t>Mythic Gargoyle</t>
  </si>
  <si>
    <t>(5d10+35)</t>
  </si>
  <si>
    <t>bite +8 (1d4+3), 2 claws +8 (1d6+3), gore +8 (1d4+3)</t>
  </si>
  <si>
    <t>breath weapon (60-ft. line, 6d6 acid damage, Reflex DC 15 half, usable every 1d4 rounds), mythic power (2/day, surge +1d6)</t>
  </si>
  <si>
    <t>Str 17, Dex 14, Con 16, Int 6, Wis 11, Cha 7</t>
  </si>
  <si>
    <t>Improved Initiative, Iron WillM, Skill Focus (Fly)</t>
  </si>
  <si>
    <t>Fly +12, Perception +5, Stealth +11 (+17 +6 in stony environs)</t>
  </si>
  <si>
    <t>+2 Stealth (+8 +6 in stony environs)</t>
  </si>
  <si>
    <t>freeze, opportunistic movement, possess statue</t>
  </si>
  <si>
    <t>This living stone statue takes the shape of a horned and winged humanoid, and green acid drips from its mouth.</t>
  </si>
  <si>
    <t>Freeze (Ex) A gargoyle can hold itself so still it appears to be a statue. A gargoyle that uses freeze can take 20 on its Stealth check to hide in plain sight as a stone statue.  Opportunistic Movement (Ex) A mythic gargoyle can rapidly move to take advantage of an opponent's weakened defenses. When an opponent within 30 feet takes an action that provokes an attack of opportunity, as an immediate action the mythic gargoyle can expend one use of mythic power to move up to 40 feet, ending its movement next to the creature that provoked the attack of opportunity and making an attack of opportunity against that creature. The gargoyle's movement from this ability doesn't provoke attacks of opportunity.  Possess Statue (Su) A mythic gargoyle can expend one use of mythic power to possess and animate a Medium stone statue within 100 feet. The possessed statue functions as a non-mythic gargoyle and lasts as long as the statue is in range and the gargoyle concentrates. When using this ability, the gargoyle's actual body is immobile (as if using its freeze ability) and helpless. It can stop using this ability as a move action. If the statue is destroyed, the gargoyle's life force returns to its own body.</t>
  </si>
  <si>
    <t>A mythic gargoyle is a king or queen among its kind, usually gaining its power from an earth deity, a mythic gem embedded in its chest, or centuries of exposure to powerful magic. It has a distinct appearance, and other members of its wing slowly shift to match its look.  Mythic Kapoacinth  An aquatic mythic gargoyle is nearly identical to a mythic gargoyle, but usually has an electricity breath weapon instead of acid. Some have the ability to possess coral or wood statues instead of stone.</t>
  </si>
  <si>
    <t>&lt;link rel="stylesheet"href="PF.css"&gt;&lt;div&gt;&lt;h2&gt;Gargoyle, Mythic&lt;/h2&gt;&lt;h3&gt;&lt;i&gt;This living stone statue takes the shape of a horned and winged humanoid, and green acid drips from its mouth.&lt;/i&gt;&lt;/h3&gt;&lt;br&gt;&lt;/div&gt;&lt;div class="heading"&gt;&lt;p class="alignleft"&gt;Mythic Gargoyle&lt;/p&gt;&lt;p class="alignright"&gt;CR 5/MR 2&lt;/p&gt;&lt;div style="clear: both;"&gt;&lt;/div&gt;&lt;/div&gt;&lt;div&gt;&lt;h5&gt;&lt;b&gt;XP &lt;/b&gt;1,600&lt;/h5&gt;&lt;h5&gt;CE Medium monstrous humanoid (earth, mythic)&lt;/h5&gt;&lt;h5&gt;&lt;b&gt;Init &lt;/b&gt;+6; &lt;b&gt;Senses &lt;/b&gt;darkvision 60 ft.; Perception +5&lt;/h5&gt;&lt;/div&gt;&lt;hr/&gt;&lt;div&gt;&lt;h5&gt;&lt;b&gt;DEFENSE&lt;/b&gt;&lt;/h5&gt;&lt;/div&gt;&lt;hr/&gt;&lt;div&gt;&lt;h5&gt;&lt;b&gt;AC &lt;/b&gt;18, touch 12, flat-footed 16 (+2 Dex, +6 natural)&lt;/h5&gt;&lt;h5&gt;&lt;b&gt;hp &lt;/b&gt;62 (5d10+35)&lt;/h5&gt;&lt;h5&gt;&lt;b&gt;Fort &lt;/b&gt;+4, &lt;b&gt;Ref &lt;/b&gt;+6, &lt;b&gt;Will &lt;/b&gt;+6&lt;/h5&gt;&lt;h5&gt;&lt;b&gt;DR &lt;/b&gt;10/epic and magic&lt;/h5&gt;&lt;/div&gt;&lt;hr/&gt;&lt;div&gt;&lt;h5&gt;&lt;b&gt;OFFENSE&lt;/b&gt;&lt;/h5&gt;&lt;/div&gt;&lt;hr/&gt;&lt;div&gt;&lt;h5&gt;&lt;b&gt;Spd &lt;/b&gt;40 ft., fly 60 ft. (average)&lt;/h5&gt;&lt;h5&gt;&lt;b&gt;Melee &lt;/b&gt;bite +8 (1d4+3), 2 claws +8 (1d6+3), gore +8 (1d4+3)&lt;/h5&gt;&lt;h5&gt;&lt;b&gt;Space &lt;/b&gt;5 ft.; &lt;b&gt;Reach &lt;/b&gt;5 ft.&lt;/h5&gt;&lt;h5&gt;&lt;b&gt;Special Attacks &lt;/b&gt;breath weapon (60-ft. line, 6d6 acid damage, Reflex DC 15 half, usable every 1d4 rounds), mythic power (2/day, surge +1d6)&lt;/h5&gt;&lt;/div&gt;&lt;hr/&gt;&lt;div&gt;&lt;h5&gt;&lt;b&gt;STATISTICS&lt;/b&gt;&lt;/h5&gt;&lt;/div&gt;&lt;hr/&gt;&lt;div&gt;&lt;h5&gt;&lt;b&gt;Str &lt;/b&gt;17, &lt;b&gt;Dex &lt;/b&gt;14, &lt;b&gt;Con &lt;/b&gt;16, &lt;b&gt;Int &lt;/b&gt; 6, &lt;b&gt;Wis &lt;/b&gt;11, &lt;b&gt;Cha &lt;/b&gt;7&lt;/h5&gt;&lt;h5&gt;&lt;b&gt;Base Atk &lt;/b&gt;+5; &lt;b&gt;CMB &lt;/b&gt;+8; &lt;b&gt;CMD &lt;/b&gt;20&lt;/h5&gt;&lt;h5&gt;&lt;b&gt;Feats &lt;/b&gt;Improved Initiative, Iron Will&lt;sup&gt;M&lt;/sup&gt;, Skill Focus (Fly)&lt;/h5&gt;&lt;h5&gt;&lt;b&gt;Skills &lt;/b&gt;Fly +12, Perception +5, Stealth +11 (+17 +6 in stony environs); &lt;b&gt;Racial Modifiers &lt;/b&gt;+2 Stealth (+8 +6 in stony environs)&lt;/h5&gt;&lt;h5&gt;&lt;b&gt;Languages &lt;/b&gt;Common, Terran&lt;/h5&gt;&lt;h5&gt;&lt;b&gt;SQ &lt;/b&gt;freeze, opportunistic movement, possess statue&lt;/h5&gt;&lt;/div&gt;&lt;hr/&gt;&lt;div&gt;&lt;h5&gt;&lt;b&gt;ECOLOGY&lt;/b&gt;&lt;/h5&gt;&lt;/div&gt;&lt;hr/&gt;&lt;div&gt;&lt;h5&gt;&lt;b&gt;Environment &lt;/b&gt; any&lt;/h5&gt;&lt;h5&gt;&lt;b&gt;Organization &lt;/b&gt;solitary, pair, or wing (3-12)&lt;/h5&gt;&lt;h5&gt;&lt;b&gt;Treasure &lt;/b&gt;standard&lt;/h5&gt;&lt;/div&gt;&lt;hr/&gt;&lt;div&gt;&lt;h5&gt;&lt;b&gt;SPECIAL ABILITIES&lt;/b&gt;&lt;/h5&gt;&lt;/div&gt;&lt;hr/&gt;&lt;div&gt;&lt;/h5&gt;&lt;h5&gt;&lt;b&gt;Freeze (Ex)&lt;/b&gt; A gargoyle can hold itself so still it appears to be a statue. A gargoyle that uses freeze can take 20 on its Stealth check to hide in plain sight as a stone statue.  &lt;/h5&gt;&lt;h5&gt;&lt;b&gt;Opportunistic Movement (Ex)&lt;/b&gt; A mythic gargoyle can rapidly move to take advantage of an opponent's weakened defenses. When an opponent within 30 feet takes an action that provokes an attack of opportunity, as an immediate action the mythic gargoyle can expend one use of mythic power to move up to 40 feet, ending its movement next to the creature that provoked the attack of opportunity and making an attack of opportunity against that creature. The gargoyle's movement from this ability doesn't provoke attacks of opportunity.  &lt;/h5&gt;&lt;h5&gt;&lt;b&gt;Possess Statue (Su)&lt;/b&gt; A mythic gargoyle can expend one use of mythic power to possess and animate a Medium stone statue within 100 feet. The possessed statue functions as a non-mythic gargoyle and lasts as long as the statue is in range and the gargoyle concentrates. When using this ability, the gargoyle's actual body is immobile (as if using its freeze ability) and helpless. It can stop using this ability as a move action. If the statue is destroyed, the gargoyle's life force returns to its own body.&lt;/h5&gt;&lt;/div&gt;&lt;br&gt;&lt;div&gt;&lt;h4&gt;&lt;p&gt;&lt;p&gt;A mythic gargoyle is a king or queen among its kind, usually gaining its power from an earth deity, a mythic gem embedded in its chest, or centuries of exposure to powerful magic. It has a distinct appearance, and other members of its wing slowly shift to match its look.  &lt;br&gt;&lt;b&gt;Mythic Kapoacinth&lt;/b&gt;&lt;br&gt;  An aquatic mythic gargoyle is nearly identical to a mythic gargoyle, but usually has an electricity breath weapon instead of acid. Some have the ability to possess coral or wood statues instead of stone.&lt;/p&gt;&lt;/h4&gt;&lt;/div&gt;</t>
  </si>
  <si>
    <t>Mythic Fire Giant</t>
  </si>
  <si>
    <t>(fire, giant, mythic)</t>
  </si>
  <si>
    <t>choking ash (10 ft., DC 23)</t>
  </si>
  <si>
    <t>(+8 armor, -1 Dex, +13 natural, -1 size)</t>
  </si>
  <si>
    <t>(15d8+130)</t>
  </si>
  <si>
    <t>Fort +15, Ref +4, Will +9</t>
  </si>
  <si>
    <t>backlash (see page 21), rock catching</t>
  </si>
  <si>
    <t>greatsword +22/+17/+12 (3d6+16/19-20 plus 4d6 fire) or  2 slams +21 (1d6+11 plus 4d6 fire)</t>
  </si>
  <si>
    <t>rock +10 (1d8+16 plus 4d6 fire)</t>
  </si>
  <si>
    <t>fire vortex, lava weapons, precision (see page 24), mythic power (5/day, surge +1d8), rock throwing (120 ft.)</t>
  </si>
  <si>
    <t>Str 33, Dex 9, Con 23, Int 10, Wis 14, Cha 10</t>
  </si>
  <si>
    <t>34 (36 vs. overrun or sunder)</t>
  </si>
  <si>
    <t>CleaveM, Great Cleave, Improved Overrun, Improved Sunder, Iron WillM, Martial Weapon Proficiency (greatsword), Power AttackM, Weapon Focus (greatsword)</t>
  </si>
  <si>
    <t>Climb +15, Craft (any one) +8, Intimidate +11, Perception +14</t>
  </si>
  <si>
    <t>This giant's hair, beard, and skin are made of lava, and its armor and weapon glow with a dull heat.</t>
  </si>
  <si>
    <t>Choking Ash (Su) Any creature that starts its turn in the giant's aura is nauseated for 1 round (Fortitude DC 23 negates). The ash provides the giant with 50% concealment against ranged attacks. Strong wind or fire-quenching magic disperse it for 1d4 rounds. The save DC is Constitution-based.  Fire Vortex (Su) A mythic fire giant can expend one use of mythic power to create a vortex of fire within 30 feet. The vortex is 5 feet wide at its base, 15 feet wide at the top, and 30 feet tall. Any creature starting its turn adjacent to the vortex takes 6d6 points of fire damage, and any creature passing through it takes 15d6 fire damage. A successful DC 23 Reflex saving throw halves this damage. The fire giant can move the vortex up to 20 feet as a move action. If the vortex moves through a creature, that creature must succeed at a saving throw against the vortex to avoid taking damage. The vortex lasts for 5 rounds. The save DC is Constitution-based.  Lava Weapons (Su) All melee and ranged attacks made by the fire giant deal an additional 4d6 points of fire damage. This ability replaces the heated rock ability of non-mythic fire giants.</t>
  </si>
  <si>
    <t>A mythic fire giant burns like the heart of a volcano. Wielding weapons of flame and ash, it brands enemies with its fury and strength.</t>
  </si>
  <si>
    <t>&lt;link rel="stylesheet"href="PF.css"&gt;&lt;div&gt;&lt;h2&gt;Giant, Fire Mythic&lt;/h2&gt;&lt;h3&gt;&lt;i&gt;This giant's hair, beard, and skin are made of lava, and its armor and weapon glow with a dull heat.&lt;/i&gt;&lt;/h3&gt;&lt;br&gt;&lt;/div&gt;&lt;div class="heading"&gt;&lt;p class="alignleft"&gt;Mythic Fire Giant&lt;/p&gt;&lt;p class="alignright"&gt;CR 12/MR 5&lt;/p&gt;&lt;div style="clear: both;"&gt;&lt;/div&gt;&lt;/div&gt;&lt;div&gt;&lt;h5&gt;&lt;b&gt;XP &lt;/b&gt;19,200&lt;/h5&gt;&lt;h5&gt;LE Large humanoid (fire, giant, mythic)&lt;/h5&gt;&lt;h5&gt;&lt;b&gt;Init &lt;/b&gt;-1; &lt;b&gt;Senses &lt;/b&gt;low-light vision; Perception +14&lt;/h5&gt;&lt;h5&gt;&lt;b&gt;Aura &lt;/b&gt;choking ash (10 ft., DC 23)&lt;/h5&gt;&lt;/div&gt;&lt;hr/&gt;&lt;div&gt;&lt;h5&gt;&lt;b&gt;DEFENSE&lt;/b&gt;&lt;/h5&gt;&lt;/div&gt;&lt;hr/&gt;&lt;div&gt;&lt;h5&gt;&lt;b&gt;AC &lt;/b&gt;29, touch 8, flat-footed 29 (+8 armor, -1 Dex, +13 natural, -1 size)&lt;/h5&gt;&lt;h5&gt;&lt;b&gt;hp &lt;/b&gt;197 (15d8+130)&lt;/h5&gt;&lt;h5&gt;&lt;b&gt;Fort &lt;/b&gt;+15, &lt;b&gt;Ref &lt;/b&gt;+4, &lt;b&gt;Will &lt;/b&gt;+9&lt;/h5&gt;&lt;h5&gt;&lt;b&gt;Defensive Abilities &lt;/b&gt;backlash (see page 21), rock catching; &lt;b&gt;DR &lt;/b&gt;10/epic; &lt;b&gt;Immune &lt;/b&gt;fire&lt;/h5&gt;&lt;h5&gt;&lt;b&gt;Weaknesses &lt;/b&gt;vulnerable to cold&lt;/h5&gt;&lt;/div&gt;&lt;hr/&gt;&lt;div&gt;&lt;h5&gt;&lt;b&gt;OFFENSE&lt;/b&gt;&lt;/h5&gt;&lt;/div&gt;&lt;hr/&gt;&lt;div&gt;&lt;h5&gt;&lt;b&gt;Spd &lt;/b&gt;30 ft. (40 ft. base)&lt;/h5&gt;&lt;h5&gt;&lt;b&gt;Melee &lt;/b&gt;greatsword +22/+17/+12 (3d6+16/19-20 plus 4d6 fire) or &lt;/br&gt; 2 slams +21 (1d6+11 plus 4d6 fire)&lt;/h5&gt;&lt;h5&gt;&lt;b&gt;Ranged &lt;/b&gt;rock +10 (1d8+16 plus 4d6 fire)&lt;/h5&gt;&lt;h5&gt;&lt;b&gt;Space &lt;/b&gt;10 ft.; &lt;b&gt;Reach &lt;/b&gt;10 ft.&lt;/h5&gt;&lt;h5&gt;&lt;b&gt;Special Attacks &lt;/b&gt;fire vortex, lava weapons, precision (see page 24), mythic power (5/day, surge +1d8), rock throwing (120 ft.)&lt;/h5&gt;&lt;/div&gt;&lt;hr/&gt;&lt;div&gt;&lt;h5&gt;&lt;b&gt;STATISTICS&lt;/b&gt;&lt;/h5&gt;&lt;/div&gt;&lt;hr/&gt;&lt;div&gt;&lt;h5&gt;&lt;b&gt;Str &lt;/b&gt;33, &lt;b&gt;Dex &lt;/b&gt;9, &lt;b&gt;Con &lt;/b&gt;23, &lt;b&gt;Int &lt;/b&gt; 10, &lt;b&gt;Wis &lt;/b&gt;14, &lt;b&gt;Cha &lt;/b&gt;10&lt;/h5&gt;&lt;h5&gt;&lt;b&gt;Base Atk &lt;/b&gt;+11; &lt;b&gt;CMB &lt;/b&gt;+23 (+25 overrun or sunder); &lt;b&gt;CMD &lt;/b&gt;34 (36 vs. overrun or sunder)&lt;/h5&gt;&lt;h5&gt;&lt;b&gt;Feats &lt;/b&gt;Cleave&lt;sup&gt;M&lt;/sup&gt;, Great Cleave, Improved Overrun, Improved Sunder, Iron Will&lt;sup&gt;M&lt;/sup&gt;, Martial Weapon Proficiency (greatsword), Power Attack&lt;sup&gt;M&lt;/sup&gt;, Weapon Focus (greatsword)&lt;/h5&gt;&lt;h5&gt;&lt;b&gt;Skills &lt;/b&gt;Climb +15, Craft (any one) +8, Intimidate +11, Perception +14&lt;/h5&gt;&lt;h5&gt;&lt;b&gt;Languages &lt;/b&gt;Common, Giant&lt;/h5&gt;&lt;/div&gt;&lt;hr/&gt;&lt;div&gt;&lt;h5&gt;&lt;b&gt;ECOLOGY&lt;/b&gt;&lt;/h5&gt;&lt;/div&gt;&lt;hr/&gt;&lt;div&gt;&lt;h5&gt;&lt;b&gt;Environment &lt;/b&gt; warm mountains&lt;/h5&gt;&lt;h5&gt;&lt;b&gt;Organization &lt;/b&gt;solitary, gang (2-5), band (6-12 plus 35% noncombatants and 1 adept or cleric of 1st-2nd level), raiding party (6-12 plus 1 adept or sorcerer of 3rd-5th level, 2-5 hell hounds, and 2-3 trolls or ettins), or tribe (20-30 plus 1 adept, cleric, or sorcerer of 6th-7th level; 1 fighter or ranger of 8th-9th level as king; and 17-38 hell hounds, 12-22 trolls, 7-12 ettins, and 1-2 young red dragons)&lt;/h5&gt;&lt;h5&gt;&lt;b&gt;Treasure &lt;/b&gt;standard (half-plate, greatsword, other treasure)&lt;/h5&gt;&lt;/div&gt;&lt;hr/&gt;&lt;div&gt;&lt;h5&gt;&lt;b&gt;SPECIAL ABILITIES&lt;/b&gt;&lt;/h5&gt;&lt;/div&gt;&lt;hr/&gt;&lt;div&gt;&lt;/h5&gt;&lt;h5&gt;&lt;b&gt;Choking Ash (Su)&lt;/b&gt; Any creature that starts its turn in the giant's aura is nauseated for 1 round (Fortitude DC 23 negates). The ash provides the giant with 50% concealment against ranged attacks. Strong wind or fire-quenching magic disperse it for 1d4 rounds. The save DC is Constitution-based.  &lt;/h5&gt;&lt;h5&gt;&lt;b&gt;Fire Vortex (Su)&lt;/b&gt; A mythic fire giant can expend one use of mythic power to create a vortex of fire within 30 feet. The vortex is 5 feet wide at its base, 15 feet wide at the top, and 30 feet tall. Any creature starting its turn adjacent to the vortex takes 6d6 points of fire damage, and any creature passing through it takes 15d6 fire damage. A successful DC 23 Reflex saving throw halves this damage. The fire giant can move the vortex up to 20 feet as a move action. If the vortex moves through a creature, that creature must succeed at a saving throw against the vortex to avoid taking damage. The vortex lasts for 5 rounds. The save DC is Constitution-based.  &lt;/h5&gt;&lt;h5&gt;&lt;b&gt;Lava Weapons (Su)&lt;/b&gt; All melee and ranged attacks made by the fire giant deal an additional 4d6 points of fire damage. This ability replaces the heated rock ability of non-mythic fire giants.&lt;/h5&gt;&lt;/div&gt;&lt;br&gt;&lt;div&gt;&lt;h4&gt;&lt;p&gt;&lt;p&gt;A mythic fire giant burns like the heart of a volcano. Wielding weapons of flame and ash, it brands enemies with its fury and strength.&lt;/p&gt;&lt;/h4&gt;&lt;/div&gt;</t>
  </si>
  <si>
    <t>Mythic Hill Giant</t>
  </si>
  <si>
    <t>(+4 armor, -1 Dex, +12 natural, -1 size)</t>
  </si>
  <si>
    <t>(10d8+74)</t>
  </si>
  <si>
    <t>Fort +12, Ref +2, Will +3</t>
  </si>
  <si>
    <t>dense mind, rock catching</t>
  </si>
  <si>
    <t>greatclub +16/+11 (2d8+12 plus trip) or  2 slams +14 (1d8+8)</t>
  </si>
  <si>
    <t>rock +6 (1d8+12)</t>
  </si>
  <si>
    <t>ground pound, mythic power (3/day, surge +1d6), rock throwing (120 ft.), trip (greatclub)</t>
  </si>
  <si>
    <t>Str 27, Dex 8, Con 21, Int 8, Wis 10, Cha 7</t>
  </si>
  <si>
    <t>CleaveM, Intimidating Prowess, Martial Weapon Proficiency (greatclub), Power Attack, Weapon Focus (greatclub)M</t>
  </si>
  <si>
    <t>Climb +11, Intimidate +13, Perception +6</t>
  </si>
  <si>
    <t>earth bond</t>
  </si>
  <si>
    <t>Like barnacles made of rock, stone growths encrust the feet of this thick-bodied giant.</t>
  </si>
  <si>
    <t>Dense Mind (Ex) If a mythic hill giant fails its saving throw against a hostile mind-affecting effect, at the start of its turn it automatically expends one use of mythic power (if it has any) as a free action to reroll its saving throw against the effect. It rerolls for each ongoing mind-affecting effect each turn.  Earth Bond (Ex) A mythic hill giant gains a +2 bonus on attack rolls, weapon damage rolls, and saves while touching the ground (including a stone or earthen floor in a building). As a standard action, a hill giant touching the ground can expend one use of mythic power to rejuvenate itself, gaining the benefits of cure critical wounds and restoration.  Ground Pound (Ex) As a standard action, a mythic hill giant can expend one use of mythic power and hit the ground with a bludgeoning weapon. Choose one intersection within reach; creatures touching the ground within a 20-foot burst centered on that intersection take double the damage normally dealt by that bludgeoning weapon (Reflex DC 23 for half). Creatures that fail their saves are knocked prone and moved 5 feet directly away from chosen intersection. This ability has no effect on creatures with the earth bond ability. The save DC is Strength-based.</t>
  </si>
  <si>
    <t>A mythic hill giant is a relic from an earlier age, smarter than its degenerate kin and gifted with magic of stone and earth. Some seek to rule, creating tribes with their non-mythic kin and using smaller beings as serfs. Others prefer lives of solitude, intolerant of all other creatures.</t>
  </si>
  <si>
    <t>&lt;link rel="stylesheet"href="PF.css"&gt;&lt;div&gt;&lt;h2&gt;Giant, Hill Mythic&lt;/h2&gt;&lt;h3&gt;&lt;i&gt;Like barnacles made of rock, stone growths encrust the feet of this thick-bodied giant.&lt;/i&gt;&lt;/h3&gt;&lt;br&gt;&lt;/div&gt;&lt;div class="heading"&gt;&lt;p class="alignleft"&gt;Mythic Hill Giant&lt;/p&gt;&lt;p class="alignright"&gt;CR 9/MR 3&lt;/p&gt;&lt;div style="clear: both;"&gt;&lt;/div&gt;&lt;/div&gt;&lt;div&gt;&lt;h5&gt;&lt;b&gt;XP &lt;/b&gt;6,400&lt;/h5&gt;&lt;h5&gt;CE Large humanoid (giant, mythic)&lt;/h5&gt;&lt;h5&gt;&lt;b&gt;Init &lt;/b&gt;-1; &lt;b&gt;Senses &lt;/b&gt;low-light vision; Perception +6&lt;/h5&gt;&lt;/div&gt;&lt;hr/&gt;&lt;div&gt;&lt;h5&gt;&lt;b&gt;DEFENSE&lt;/b&gt;&lt;/h5&gt;&lt;/div&gt;&lt;hr/&gt;&lt;div&gt;&lt;h5&gt;&lt;b&gt;AC &lt;/b&gt;24, touch 8, flat-footed 24 (+4 armor, -1 Dex, +12 natural, -1 size)&lt;/h5&gt;&lt;h5&gt;&lt;b&gt;hp &lt;/b&gt;119 (10d8+74)&lt;/h5&gt;&lt;h5&gt;&lt;b&gt;Fort &lt;/b&gt;+12, &lt;b&gt;Ref &lt;/b&gt;+2, &lt;b&gt;Will &lt;/b&gt;+3&lt;/h5&gt;&lt;h5&gt;&lt;b&gt;Defensive Abilities &lt;/b&gt;dense mind, rock catching; &lt;b&gt;DR &lt;/b&gt;5/epic&lt;/h5&gt;&lt;/div&gt;&lt;hr/&gt;&lt;div&gt;&lt;h5&gt;&lt;b&gt;OFFENSE&lt;/b&gt;&lt;/h5&gt;&lt;/div&gt;&lt;hr/&gt;&lt;div&gt;&lt;h5&gt;&lt;b&gt;Spd &lt;/b&gt;30 ft. (40 ft. base)&lt;/h5&gt;&lt;h5&gt;&lt;b&gt;Melee &lt;/b&gt;greatclub +16/+11 (2d8+12 plus trip) or &lt;/br&gt; 2 slams +14 (1d8+8)&lt;/h5&gt;&lt;h5&gt;&lt;b&gt;Ranged &lt;/b&gt;rock +6 (1d8+12)&lt;/h5&gt;&lt;h5&gt;&lt;b&gt;Space &lt;/b&gt;10 ft.; &lt;b&gt;Reach &lt;/b&gt;10 ft.&lt;/h5&gt;&lt;h5&gt;&lt;b&gt;Special Attacks &lt;/b&gt;ground pound, mythic power (3/day, surge +1d6), rock throwing (120 ft.), trip (greatclub)&lt;/h5&gt;&lt;/div&gt;&lt;hr/&gt;&lt;div&gt;&lt;h5&gt;&lt;b&gt;STATISTICS&lt;/b&gt;&lt;/h5&gt;&lt;/div&gt;&lt;hr/&gt;&lt;div&gt;&lt;h5&gt;&lt;b&gt;Str &lt;/b&gt;27, &lt;b&gt;Dex &lt;/b&gt;8, &lt;b&gt;Con &lt;/b&gt;21, &lt;b&gt;Int &lt;/b&gt; 8, &lt;b&gt;Wis &lt;/b&gt;10, &lt;b&gt;Cha &lt;/b&gt;7&lt;/h5&gt;&lt;h5&gt;&lt;b&gt;Base Atk &lt;/b&gt;+7; &lt;b&gt;CMB &lt;/b&gt;+16; &lt;b&gt;CMD &lt;/b&gt;25&lt;/h5&gt;&lt;h5&gt;&lt;b&gt;Feats &lt;/b&gt;Cleave&lt;sup&gt;M&lt;/sup&gt;, Intimidating Prowess, Martial Weapon Proficiency (greatclub), Power Attack, Weapon Focus (greatclub)&lt;sup&gt;M&lt;/sup&gt;&lt;/h5&gt;&lt;h5&gt;&lt;b&gt;Skills &lt;/b&gt;Climb +11, Intimidate +13, Perception +6&lt;/h5&gt;&lt;h5&gt;&lt;b&gt;Languages &lt;/b&gt;Giant&lt;/h5&gt;&lt;h5&gt;&lt;b&gt;SQ &lt;/b&gt;earth bond&lt;/h5&gt;&lt;/div&gt;&lt;hr/&gt;&lt;div&gt;&lt;h5&gt;&lt;b&gt;ECOLOGY&lt;/b&gt;&lt;/h5&gt;&lt;/div&gt;&lt;hr/&gt;&lt;div&gt;&lt;h5&gt;&lt;b&gt;Environment &lt;/b&gt; temperate hills&lt;/h5&gt;&lt;h5&gt;&lt;b&gt;Organization &lt;/b&gt;solitary, gang (2-5), band (6-8), raiding party (9-12 plus 1d4 dire wolves), or tribe (13-30 plus 35% noncombatants plus 1 barbarian or fighter chief of 4th-6th level, 11-16 dire wolves, 1-4 ogres, and 13-20 orc slaves)&lt;/h5&gt;&lt;h5&gt;&lt;b&gt;Treasure &lt;/b&gt;standard (hide armor, greatclub, other treasure)&lt;/h5&gt;&lt;/div&gt;&lt;hr/&gt;&lt;div&gt;&lt;h5&gt;&lt;b&gt;SPECIAL ABILITIES&lt;/b&gt;&lt;/h5&gt;&lt;/div&gt;&lt;hr/&gt;&lt;div&gt;&lt;/h5&gt;&lt;h5&gt;&lt;b&gt;Dense Mind (Ex)&lt;/b&gt; If a mythic hill giant fails its saving throw against a hostile mind-affecting effect, at the start of its turn it automatically expends one use of mythic power (if it has any) as a free action to reroll its saving throw against the effect. It rerolls for each ongoing mind-affecting effect each turn.  &lt;/h5&gt;&lt;h5&gt;&lt;b&gt;Earth Bond (Ex)&lt;/b&gt; A mythic hill giant gains a +2 bonus on attack rolls, weapon damage rolls, and saves while touching the ground (including a stone or earthen floor in a building). As a standard action, a hill giant touching the ground can expend one use of mythic power to rejuvenate itself, gaining the benefits of &lt;i&gt;cure critical wounds&lt;/i&gt; and &lt;i&gt;restoration&lt;/i&gt;.  &lt;/h5&gt;&lt;h5&gt;&lt;b&gt;Ground Pound (Ex)&lt;/b&gt; As a standard action, a mythic hill giant can expend one use of mythic power and hit the ground with a bludgeoning weapon. Choose one intersection within reach; creatures touching the ground within a 20-foot burst centered on that intersection take double the damage normally dealt by that bludgeoning weapon (Reflex DC 23 for half). Creatures that fail their saves are knocked prone and moved 5 feet directly away from chosen intersection. This ability has no effect on creatures with the earth bond ability. The save DC is Strength-based.&lt;/h5&gt;&lt;/div&gt;&lt;br&gt;&lt;div&gt;&lt;h4&gt;&lt;p&gt;&lt;p&gt;A mythic hill giant is a relic from an earlier age, smarter than its degenerate kin and gifted with magic of stone and earth. Some seek to rule, creating tribes with their non-mythic kin and using smaller beings as serfs. Others prefer lives of solitude, intolerant of all other creatures.&lt;/p&gt;&lt;/h4&gt;&lt;/div&gt;</t>
  </si>
  <si>
    <t>Mythic Flesh Golem</t>
  </si>
  <si>
    <t>(-1 Dex, +15 natural, -1 size)</t>
  </si>
  <si>
    <t>5/adamantine and epic</t>
  </si>
  <si>
    <t>2 slams +16 (2d8+6 plus 1d10 electricity plus sparking slams)</t>
  </si>
  <si>
    <t>berserk, greater rage (10 rounds/day), mythic brawler, mythic power (3/day, surge +1d6)</t>
  </si>
  <si>
    <t>Str 22, Dex 9, Con -, Int 6, Wis 11, Cha 1</t>
  </si>
  <si>
    <t>Blind-Fight, Cleave, Power AttackM, ToughnessM, Weapon Focus (slam)</t>
  </si>
  <si>
    <t>Electricity constantly arcs between the bolts and rivets that hold this amalgamated creature's flesh together.</t>
  </si>
  <si>
    <t>Berserk (Ex) When a mythic flesh golem enters combat, there is a cumulative 1% chance each round that the golem goes berserk. A berserk golem attacks the nearest living creature or smashes some object smaller than itself if no creature is within reach, then moves on to spread more destruction. If the golem's creator is within 60 feet and succeeds at a DC 20 Charisma check, she regains control of the golem by speaking firmly and persuasively to it. If the golem is inactive for 1 minute, its berserk chance resets to 0%.  Immunity to Magic (Ex) A mythic flesh golem is immune to any spell or spell-like ability that allows spell resistance. In addition, certain spells and effects function differently against the creature, as noted below.  • A mythic magical attack that deals cold or fire damage slows a mythic flesh golem (as the slow spell) for 2d6 rounds (no save).  • A magical attack that deals electricity damage (other than the golem's own sparking slam) ends any slow effect on the golem and heals 1 point of damage for every 3 points of damage the attack would otherwise deal; (the golem gets no save against these attacks). If the amount of healing would cause the golem to exceed its full normal hit points, it gains any excess as temporary hit points.  Mythic Brawler (Ex) The mythic flesh golem can spend a use of its mythic power to attempt a combat maneuver as a swift action with no attack of opportunity for the attempt.  Sparking Slams (Su) If a mythic flesh golem strikes an opponent twice in 1 round with its slams, that creature takes an additional 2d10 points of electricity damage. A flesh golem cannot use its electricity attacks to deal electricity damage to itself.</t>
  </si>
  <si>
    <t>A mythic flesh golem retains an unnatural level of electrical energy from the process that created it. This grants it limited intelligence, extra strength, and the ability to shock its opponents.</t>
  </si>
  <si>
    <t>&lt;link rel="stylesheet"href="PF.css"&gt;&lt;div&gt;&lt;h2&gt;Golem, Flesh Mythic&lt;/h2&gt;&lt;h3&gt;&lt;i&gt;Electricity constantly arcs between the bolts and rivets that hold this amalgamated creature's flesh together.&lt;/i&gt;&lt;/h3&gt;&lt;br&gt;&lt;/div&gt;&lt;div class="heading"&gt;&lt;p class="alignleft"&gt;Mythic Flesh Golem&lt;/p&gt;&lt;p class="alignright"&gt;CR 9/MR 3&lt;/p&gt;&lt;div style="clear: both;"&gt;&lt;/div&gt;&lt;/div&gt;&lt;div&gt;&lt;h5&gt;&lt;b&gt;XP &lt;/b&gt;6,400&lt;/h5&gt;&lt;h5&gt;N Large construct (mythic)&lt;/h5&gt;&lt;h5&gt;&lt;b&gt;Init &lt;/b&gt;-1; &lt;b&gt;Senses &lt;/b&gt;darkvision 60 ft., low-light vision; Perception +10&lt;/h5&gt;&lt;/div&gt;&lt;hr/&gt;&lt;div&gt;&lt;h5&gt;&lt;b&gt;DEFENSE&lt;/b&gt;&lt;/h5&gt;&lt;/div&gt;&lt;hr/&gt;&lt;div&gt;&lt;h5&gt;&lt;b&gt;AC &lt;/b&gt;23, touch 8, flat-footed 23 (-1 Dex, +15 natural, -1 size)&lt;/h5&gt;&lt;h5&gt;&lt;b&gt;hp &lt;/b&gt;145 (10d10+90); fast healing 5&lt;/h5&gt;&lt;h5&gt;&lt;b&gt;Fort &lt;/b&gt;+3, &lt;b&gt;Ref &lt;/b&gt;+2, &lt;b&gt;Will &lt;/b&gt;+3&lt;/h5&gt;&lt;h5&gt;&lt;b&gt;DR &lt;/b&gt;5/adamantine and epic; &lt;b&gt;Immune &lt;/b&gt;construct traits, magic&lt;/h5&gt;&lt;/div&gt;&lt;hr/&gt;&lt;div&gt;&lt;h5&gt;&lt;b&gt;OFFENSE&lt;/b&gt;&lt;/h5&gt;&lt;/div&gt;&lt;hr/&gt;&lt;div&gt;&lt;h5&gt;&lt;b&gt;Spd &lt;/b&gt;30 ft.&lt;/h5&gt;&lt;h5&gt;&lt;b&gt;Melee &lt;/b&gt;2 slams +16 (2d8+6 plus 1d10 electricity plus sparking slams)&lt;/h5&gt;&lt;h5&gt;&lt;b&gt;Space &lt;/b&gt;10 ft.; &lt;b&gt;Reach &lt;/b&gt;10 ft.&lt;/h5&gt;&lt;h5&gt;&lt;b&gt;Special Attacks &lt;/b&gt;berserk, greater rage (10 rounds/day), mythic brawler, mythic power (3/day, surge +1d6)&lt;/h5&gt;&lt;/div&gt;&lt;hr/&gt;&lt;div&gt;&lt;h5&gt;&lt;b&gt;STATISTICS&lt;/b&gt;&lt;/h5&gt;&lt;/div&gt;&lt;hr/&gt;&lt;div&gt;&lt;h5&gt;&lt;b&gt;Str &lt;/b&gt;22, &lt;b&gt;Dex &lt;/b&gt;9, &lt;b&gt;Con &lt;/b&gt;-, &lt;b&gt;Int &lt;/b&gt; 6, &lt;b&gt;Wis &lt;/b&gt;11, &lt;b&gt;Cha &lt;/b&gt;1&lt;/h5&gt;&lt;h5&gt;&lt;b&gt;Base Atk &lt;/b&gt;+10; &lt;b&gt;CMB &lt;/b&gt;+17; &lt;b&gt;CMD &lt;/b&gt;26&lt;/h5&gt;&lt;h5&gt;&lt;b&gt;Feats &lt;/b&gt;Blind-Fight, Cleave, Power Attack&lt;sup&gt;M&lt;/sup&gt;, Toughness&lt;sup&gt;M&lt;/sup&gt;, Weapon Focus (slam)&lt;/h5&gt;&lt;h5&gt;&lt;b&gt;Skills &lt;/b&gt;Perception +10&lt;/h5&gt;&lt;h5&gt;&lt;b&gt;Languages &lt;/b&gt;none&lt;/h5&gt;&lt;/div&gt;&lt;hr/&gt;&lt;div&gt;&lt;h5&gt;&lt;b&gt;ECOLOGY&lt;/b&gt;&lt;/h5&gt;&lt;/div&gt;&lt;hr/&gt;&lt;div&gt;&lt;h5&gt;&lt;b&gt;Environment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ABILITIES&lt;/b&gt;&lt;/h5&gt;&lt;/div&gt;&lt;hr/&gt;&lt;div&gt;&lt;/h5&gt;&lt;h5&gt;&lt;b&gt;Berserk (Ex)&lt;/b&gt; When a mythic flesh golem enters combat, there is a cumulative 1% chance each round that the golem goes berserk. A berserk golem attacks the nearest living creature or smashes some object smaller than itself if no creature is within reach, then moves on to spread more destruction. If the golem's creator is within 60 feet and succeeds at a DC 20 Charisma check, she regains control of the golem by speaking firmly and persuasively to it. If the golem is inactive for 1 minute, its berserk chance resets to 0%.  &lt;/h5&gt;&lt;h5&gt;&lt;b&gt;Immunity to Magic (Ex)&lt;/b&gt; A mythic flesh golem is immune to any spell or spell-like ability that allows spell resistance. In addition, certain spells and effects function differently against the creature, as noted below.  &lt;ul&gt;&lt;li&gt; A mythic magical attack that deals cold or fire damage &lt;i&gt;slow&lt;/i&gt;s a mythic flesh golem (as the &lt;i&gt;slow&lt;/i&gt; spell) for 2d6 rounds (no save).  &lt;li&gt; A magical attack that deals electricity damage (other than the golem's own sparking slam) ends any &lt;i&gt;slow&lt;/i&gt; effect on the golem and heals 1 point of damage for every 3 points of damage the attack would otherwise deal; (the golem gets no save against these attacks). If the amount of healing would cause the golem to exceed its full normal hit points, it gains any excess as temporary hit points.  &lt;/h5&gt;&lt;h5&gt;&lt;b&gt;Mythic Brawler (Ex)&lt;/b&gt; The mythic flesh golem can spend a use of its mythic power to attempt a combat maneuver as a swift action with no attack of opportunity for the attempt.  &lt;/h5&gt;&lt;h5&gt;&lt;b&gt;Sparking Slams (Su)&lt;/b&gt; If a mythic flesh golem strikes an opponent twice in 1 round with its slams, that creature takes an additional 2d10 points of electricity damage. A flesh golem cannot use its electricity attacks to deal electricity damage to itself.&lt;/ul&gt;&lt;/h5&gt;&lt;/div&gt;&lt;br&gt;&lt;div&gt;&lt;h4&gt;&lt;p&gt;&lt;p&gt;A mythic flesh golem retains an unnatural level of electrical energy from the process that created it. This grants it limited intelligence, extra strength, and the ability to shock its opponents.&lt;/p&gt;&lt;/h4&gt;&lt;/div&gt;</t>
  </si>
  <si>
    <t>Mythic Griffon</t>
  </si>
  <si>
    <t>30 ft., fly 100 ft. (average)</t>
  </si>
  <si>
    <t>bite +8 (1d6+4 plus grab), 2 talons +10 (1d6+4)</t>
  </si>
  <si>
    <t>mythic power (2/day, surge +1d6), pounce, power dive, rake (2 claws +8, 1d4+4)</t>
  </si>
  <si>
    <t>Str 18, Dex 15, Con 16, Int 5, Wis 13, Cha 8</t>
  </si>
  <si>
    <t>Flyby AttackB, Iron Will, Skill Focus (Perception), Weapon Focus (talons)M</t>
  </si>
  <si>
    <t>This majestic beast combines the features of a sleek black eagle and the strong, lean musculature of a panther.</t>
  </si>
  <si>
    <t>Power Dive (Ex) A flying mythic griffon can move up to four times its speed when it charges. If its charge begins 40 or more feet above its target, its first attack deals double damage. It must be flying downward at an angle of 45 degrees or steeper to use this ability.</t>
  </si>
  <si>
    <t>A mythic griffon is a superior specimen-perhaps augmented by magic, blessed by a nature goddess, or the descendant of an exceptional line of mighty griffons dating back to the first of its kind. Stronger and faster than other griffons, it is aware of its superiority (even though it is no more intelligent than a non-mythic griffon) and will only consent to a truly heroic rider who respects it as an equal rather than as a mere steed.  If approached by a suitable rider, a mythic griffon is no more difficult to train than a non-mythic griffon. The eggs of a mythic griffon usually sell for twice as much as those of a common griffon, though there is no way to tell if a particular hatchling is mythic until it is several weeks or months old. Mythic griffons are extremely protective of their mates, eggs, and offspring, and may spend the rest of their lives in the search for vengeance against thieves or murderers- even working with lesser beings as allies or riders.  A mythic griffon who cannot find a suitable griffon mate may consort with unicorns, awakened horses, or mythic horses or unicorns. The offspring of such unions is usually a hippogriff (Pathfinder RPG Bestiary 2 156), but in rare cases is a mythic hippogriff. Because of prejudice against a hippogriff's animal-level intelligence, a mythic griffon usually leaves its offspring once they are grown.  A mythic griffon can carry up to 400 pounds as a light load, 800 pounds as a medium load, and 1,200 pounds as a heavy load.</t>
  </si>
  <si>
    <t>&lt;link rel="stylesheet"href="PF.css"&gt;&lt;div&gt;&lt;h2&gt;Griffon, Mythic&lt;/h2&gt;&lt;h3&gt;&lt;i&gt;This majestic beast combines the features of a sleek black eagle and the strong, lean musculature of a panther.&lt;/i&gt;&lt;/h3&gt;&lt;br&gt;&lt;/div&gt;&lt;div class="heading"&gt;&lt;p class="alignleft"&gt;Mythic Griffon&lt;/p&gt;&lt;p class="alignright"&gt;CR 5/MR 2&lt;/p&gt;&lt;div style="clear: both;"&gt;&lt;/div&gt;&lt;/div&gt;&lt;div&gt;&lt;h5&gt;&lt;b&gt;XP &lt;/b&gt;1,600&lt;/h5&gt;&lt;h5&gt;N Large magical beast (mythic)&lt;/h5&gt;&lt;h5&gt;&lt;b&gt;Init &lt;/b&gt;+2; &lt;b&gt;Senses &lt;/b&gt;darkvision 60 ft., low-light vision, scent; Perception +12&lt;/h5&gt;&lt;/div&gt;&lt;hr/&gt;&lt;div&gt;&lt;h5&gt;&lt;b&gt;DEFENSE&lt;/b&gt;&lt;/h5&gt;&lt;/div&gt;&lt;hr/&gt;&lt;div&gt;&lt;h5&gt;&lt;b&gt;AC &lt;/b&gt;19, touch 11, flat-footed 17 (+2 Dex, +8 natural, -1 size)&lt;/h5&gt;&lt;h5&gt;&lt;b&gt;hp &lt;/b&gt;62 (5d10+35)&lt;/h5&gt;&lt;h5&gt;&lt;b&gt;Fort &lt;/b&gt;+7, &lt;b&gt;Ref &lt;/b&gt;+6, &lt;b&gt;Will &lt;/b&gt;+4&lt;/h5&gt;&lt;h5&gt;&lt;b&gt;DR &lt;/b&gt;5/epic&lt;/h5&gt;&lt;/div&gt;&lt;hr/&gt;&lt;div&gt;&lt;h5&gt;&lt;b&gt;OFFENSE&lt;/b&gt;&lt;/h5&gt;&lt;/div&gt;&lt;hr/&gt;&lt;div&gt;&lt;h5&gt;&lt;b&gt;Spd &lt;/b&gt;30 ft., fly 100 ft. (average)&lt;/h5&gt;&lt;h5&gt;&lt;b&gt;Melee &lt;/b&gt;bite +8 (1d6+4 plus grab), 2 talons +10 (1d6+4)&lt;/h5&gt;&lt;h5&gt;&lt;b&gt;Space &lt;/b&gt;10 ft.; &lt;b&gt;Reach &lt;/b&gt;5 ft.&lt;/h5&gt;&lt;h5&gt;&lt;b&gt;Special Attacks &lt;/b&gt;mythic power (2/day, surge +1d6), pounce, power dive, rake (2 claws +8, 1d4+4)&lt;/h5&gt;&lt;/div&gt;&lt;hr/&gt;&lt;div&gt;&lt;h5&gt;&lt;b&gt;STATISTICS&lt;/b&gt;&lt;/h5&gt;&lt;/div&gt;&lt;hr/&gt;&lt;div&gt;&lt;h5&gt;&lt;b&gt;Str &lt;/b&gt;18, &lt;b&gt;Dex &lt;/b&gt;15, &lt;b&gt;Con &lt;/b&gt;16, &lt;b&gt;Int &lt;/b&gt; 5, &lt;b&gt;Wis &lt;/b&gt;13, &lt;b&gt;Cha &lt;/b&gt;8&lt;/h5&gt;&lt;h5&gt;&lt;b&gt;Base Atk &lt;/b&gt;+5; &lt;b&gt;CMB &lt;/b&gt;+10 (+14 grapple); &lt;b&gt;CMD &lt;/b&gt;22 (26 vs. trip)&lt;/h5&gt;&lt;h5&gt;&lt;b&gt;Feats &lt;/b&gt;Flyby Attack&lt;sup&gt;B&lt;/sup&gt;, Iron Will, Skill Focus (Perception), Weapon Focus (talons)&lt;sup&gt;M&lt;/sup&gt;&lt;/h5&gt;&lt;h5&gt;&lt;b&gt;Skills &lt;/b&gt;Acrobatics +10, Fly +6, Perception +12; &lt;b&gt;Racial Modifiers &lt;/b&gt;+4 Acrobatics, +4 Perception&lt;/h5&gt;&lt;h5&gt;&lt;b&gt;Languages &lt;/b&gt;Common (cannot speak)&lt;/h5&gt;&lt;/div&gt;&lt;hr/&gt;&lt;div&gt;&lt;h5&gt;&lt;b&gt;ECOLOGY&lt;/b&gt;&lt;/h5&gt;&lt;/div&gt;&lt;hr/&gt;&lt;div&gt;&lt;h5&gt;&lt;b&gt;Environment &lt;/b&gt; temperate hills&lt;/h5&gt;&lt;h5&gt;&lt;b&gt;Organization &lt;/b&gt;solitary, pair, or pride (6-10)&lt;/h5&gt;&lt;h5&gt;&lt;b&gt;Treasure &lt;/b&gt;incidental&lt;/h5&gt;&lt;/div&gt;&lt;hr/&gt;&lt;div&gt;&lt;h5&gt;&lt;b&gt;SPECIAL ABILITIES&lt;/b&gt;&lt;/h5&gt;&lt;/div&gt;&lt;hr/&gt;&lt;div&gt;&lt;/h5&gt;&lt;h5&gt;&lt;b&gt;Power Dive (Ex)&lt;/b&gt; A flying mythic griffon can move up to four times its speed when it charges. If its charge begins 40 or more feet above its target, its first attack deals double damage. It must be flying downward at an angle of 45 degrees or steeper to use this ability.&lt;/h5&gt;&lt;/div&gt;&lt;br&gt;&lt;div&gt;&lt;h4&gt;&lt;p&gt;&lt;p&gt;A mythic griffon is a superior specimen-perhaps augmented by magic, blessed by a nature goddess, or the descendant of an exceptional line of mighty griffons dating back to the first of its kind. Stronger and faster than other griffons, it is aware of its superiority (even though it is no more intelligent than a non-mythic griffon) and will only consent to a truly heroic rider who respects it as an equal rather than as a mere steed.  If approached by a suitable rider, a mythic griffon is no more difficult to train than a non-mythic griffon. The eggs of a mythic griffon usually sell for twice as much as those of a common griffon, though there is no way to tell if a particular hatchling is mythic until it is several weeks or months old. Mythic griffons are extremely protective of their mates, eggs, and offspring, and may spend the rest of their lives in the search for vengeance against thieves or murderers- even working with lesser beings as allies or riders.  A mythic griffon who cannot find a suitable griffon mate may consort with unicorns, awakened horses, or mythic horses or unicorns. The offspring of such unions is usually a hippogriff (&lt;i&gt;Pathfinder RPG Bestiary 2&lt;/i&gt; 156), but in rare cases is a mythic hippogriff. Because of prejudice against a hippogriff's animal-level intelligence, a mythic griffon usually leaves its offspring once they are grown.  A mythic griffon can carry up to 400 pounds as a light load, 800 pounds as a medium load, and 1,200 pounds as a heavy load.&lt;/p&gt;&lt;/h4&gt;&lt;/div&gt;</t>
  </si>
  <si>
    <t>Mythic Hell Hound</t>
  </si>
  <si>
    <t>(evil, extraplanar, fire, lawful, mythic)</t>
  </si>
  <si>
    <t>bite +9 (2d6+3 plus burn)</t>
  </si>
  <si>
    <t>breath weapon (10-ft. cone, 2d6 fire plus clinging flames, Reflex DC 14 half, usable every 1d4 rounds), burn (1d6, DC 14), mythic power (1/day, surge +1d6)</t>
  </si>
  <si>
    <t>Str 15, Dex 13, Con 15, Int 6, Wis 10, Cha 6</t>
  </si>
  <si>
    <t>Improved Initiative, Run, Weapon Focus (bite)M</t>
  </si>
  <si>
    <t>Acrobatics +9 (+13 when jumping), Perception +8, Stealth +14, Survival +8</t>
  </si>
  <si>
    <t>Infernal (can't speak)</t>
  </si>
  <si>
    <t>This brawny hound is wreathed in flames, and its footsteps leave burning prints that sputter and smoke.</t>
  </si>
  <si>
    <t>Clinging Flames (Ex) A creature that takes damage from a mythic hell hound's breath weapon also catches on fire (using the save DC for its burn ability).</t>
  </si>
  <si>
    <t>A mythic hell hound is a prince among the wolves of Hell, feral but still subservient to the archdevils. Allowed to run wild, they are the original creatures from which the "tamer" common hell hounds were made.</t>
  </si>
  <si>
    <t>&lt;link rel="stylesheet"href="PF.css"&gt;&lt;div&gt;&lt;h2&gt;Hell Hound, Mythic&lt;/h2&gt;&lt;h3&gt;&lt;i&gt;This brawny hound is wreathed in flames, and its footsteps leave burning prints that sputter and smoke.&lt;/i&gt;&lt;/h3&gt;&lt;br&gt;&lt;/div&gt;&lt;div class="heading"&gt;&lt;p class="alignleft"&gt;Mythic Hell Hound&lt;/p&gt;&lt;p class="alignright"&gt;CR 4/MR 1&lt;/p&gt;&lt;div style="clear: both;"&gt;&lt;/div&gt;&lt;/div&gt;&lt;div&gt;&lt;h5&gt;&lt;b&gt;XP &lt;/b&gt;1,200&lt;/h5&gt;&lt;h5&gt;LE Medium outsider (evil, extraplanar, fire, lawful, mythic)&lt;/h5&gt;&lt;h5&gt;&lt;b&gt;Init &lt;/b&gt;+5; &lt;b&gt;Senses &lt;/b&gt;darkvision 60 ft., scent; Perception +8&lt;/h5&gt;&lt;/div&gt;&lt;hr/&gt;&lt;div&gt;&lt;h5&gt;&lt;b&gt;DEFENSE&lt;/b&gt;&lt;/h5&gt;&lt;/div&gt;&lt;hr/&gt;&lt;div&gt;&lt;h5&gt;&lt;b&gt;AC &lt;/b&gt;17, touch 11, flat-footed 16 (+1 Dex, +6 natural)&lt;/h5&gt;&lt;h5&gt;&lt;b&gt;hp &lt;/b&gt;47 (5d10+20)&lt;/h5&gt;&lt;h5&gt;&lt;b&gt;Fort &lt;/b&gt;+6, &lt;b&gt;Ref &lt;/b&gt;+5, &lt;b&gt;Will &lt;/b&gt;+1&lt;/h5&gt;&lt;h5&gt;&lt;b&gt;DR &lt;/b&gt;5/epic; &lt;b&gt;Immune &lt;/b&gt;fire&lt;/h5&gt;&lt;h5&gt;&lt;b&gt;Weaknesses &lt;/b&gt;vulnerable to cold&lt;/h5&gt;&lt;/div&gt;&lt;hr/&gt;&lt;div&gt;&lt;h5&gt;&lt;b&gt;OFFENSE&lt;/b&gt;&lt;/h5&gt;&lt;/div&gt;&lt;hr/&gt;&lt;div&gt;&lt;h5&gt;&lt;b&gt;Spd &lt;/b&gt;40 ft.&lt;/h5&gt;&lt;h5&gt;&lt;b&gt;Melee &lt;/b&gt;bite +9 (2d6+3 plus burn)&lt;/h5&gt;&lt;h5&gt;&lt;b&gt;Space &lt;/b&gt;5 ft.; &lt;b&gt;Reach &lt;/b&gt;5 ft.&lt;/h5&gt;&lt;h5&gt;&lt;b&gt;Special Attacks &lt;/b&gt;breath weapon (10-ft. cone, 2d6 fire plus clinging flames, Reflex DC 14 half, usable every 1d4 rounds), burn (1d6, DC 14), mythic power (1/day, surge +1d6)&lt;/h5&gt;&lt;/div&gt;&lt;hr/&gt;&lt;div&gt;&lt;h5&gt;&lt;b&gt;STATISTICS&lt;/b&gt;&lt;/h5&gt;&lt;/div&gt;&lt;hr/&gt;&lt;div&gt;&lt;h5&gt;&lt;b&gt;Str &lt;/b&gt;15, &lt;b&gt;Dex &lt;/b&gt;13, &lt;b&gt;Con &lt;/b&gt;15, &lt;b&gt;Int &lt;/b&gt; 6, &lt;b&gt;Wis &lt;/b&gt;10, &lt;b&gt;Cha &lt;/b&gt;6&lt;/h5&gt;&lt;h5&gt;&lt;b&gt;Base Atk &lt;/b&gt;+5; &lt;b&gt;CMB &lt;/b&gt;+7; &lt;b&gt;CMD &lt;/b&gt;18 (22 vs. trip)&lt;/h5&gt;&lt;h5&gt;&lt;b&gt;Feats &lt;/b&gt;Improved Initiative, Run, Weapon Focus (bite)&lt;sup&gt;M&lt;/sup&gt;&lt;/h5&gt;&lt;h5&gt;&lt;b&gt;Skills &lt;/b&gt;Acrobatics +9 (+13 when jumping), Perception +8, Stealth +14, Survival +8; &lt;b&gt;Racial Modifiers &lt;/b&gt;+5 Stealth&lt;/h5&gt;&lt;h5&gt;&lt;b&gt;Languages &lt;/b&gt;Infernal (can't speak)&lt;/h5&gt;&lt;/div&gt;&lt;hr/&gt;&lt;div&gt;&lt;h5&gt;&lt;b&gt;ECOLOGY&lt;/b&gt;&lt;/h5&gt;&lt;/div&gt;&lt;hr/&gt;&lt;div&gt;&lt;h5&gt;&lt;b&gt;Environment &lt;/b&gt; any (Hell)&lt;/h5&gt;&lt;h5&gt;&lt;b&gt;Organization &lt;/b&gt;solitary, pair, or pack (3-12)&lt;/h5&gt;&lt;h5&gt;&lt;b&gt;Treasure &lt;/b&gt;incidental&lt;/h5&gt;&lt;/div&gt;&lt;hr/&gt;&lt;div&gt;&lt;h5&gt;&lt;b&gt;SPECIAL ABILITIES&lt;/b&gt;&lt;/h5&gt;&lt;/div&gt;&lt;hr/&gt;&lt;div&gt;&lt;/h5&gt;&lt;h5&gt;&lt;b&gt;Clinging Flames (Ex)&lt;/b&gt; A creature that takes damage from a mythic hell hound's breath weapon also catches on fire (using the save DC for its burn ability).&lt;/h5&gt;&lt;/div&gt;&lt;br&gt;&lt;div&gt;&lt;h4&gt;&lt;p&gt;&lt;p&gt;A mythic hell hound is a prince among the wolves of Hell, feral but still subservient to the archdevils. Allowed to run wild, they are the original creatures from which the "tamer" common hell hounds were made.&lt;/p&gt;&lt;/h4&gt;&lt;/div&gt;</t>
  </si>
  <si>
    <t>Mythic Nessian Warhound</t>
  </si>
  <si>
    <t>darkvision 60 ft., scent, see in darkness; Perception +14</t>
  </si>
  <si>
    <t>(+6 armor, +2 Dex, +11 natural, -1 size)</t>
  </si>
  <si>
    <t>(12d10+100)</t>
  </si>
  <si>
    <t>bite +22 (2d8+9/18-20 plus burn plus trip), 2 claws +20 (2d6+9 plus burn)</t>
  </si>
  <si>
    <t>breath weapon (30-ft. cone, 10d6 fire plus clinging flames, Reflex DC 21 half, usable every 1d4 rounds), burn (1d6, DC 21), mythic power (4/day, surge +1d8)</t>
  </si>
  <si>
    <t>Spell-Like Abilities (CL 12th; concentration +10)   3/day-dimension door, locate creature</t>
  </si>
  <si>
    <t>Str 29, Dex 15, Con 21, Int 4, Wis 14, Cha 6</t>
  </si>
  <si>
    <t>Alertness, Improved Critical (bite)M, Improved Initiative, Skill Focus (Stealth), Skill Focus (Survival), Weapon Focus (bite)M</t>
  </si>
  <si>
    <t>Acrobatics +15 (+19 when jumping), Perception +14, Sense Motive +4, Stealth +17, Survival +17</t>
  </si>
  <si>
    <t>&lt;link rel="stylesheet"href="PF.css"&gt;&lt;div&gt;&lt;h2&gt;Hell Hound, Mythic Nessian Warhound&lt;/h2&gt;&lt;h3&gt;&lt;i&gt;This brawny hound is wreathed in flames, and its footsteps leave burning prints that sputter and smoke.&lt;/i&gt;&lt;/h3&gt;&lt;br&gt;&lt;/div&gt;&lt;div class="heading"&gt;&lt;p class="alignleft"&gt;Mythic Nessian Warhound&lt;/p&gt;&lt;p class="alignright"&gt;CR 11/MR 4&lt;/p&gt;&lt;div style="clear: both;"&gt;&lt;/div&gt;&lt;/div&gt;&lt;div&gt;&lt;h5&gt;&lt;b&gt;XP &lt;/b&gt;12,800&lt;/h5&gt;&lt;h5&gt;LE Large outsider (evil, extraplanar, fire, lawful, mythic)&lt;/h5&gt;&lt;h5&gt;&lt;b&gt;Init &lt;/b&gt;+6; &lt;b&gt;Senses &lt;/b&gt;darkvision 60 ft., scent, see in darkness; Perception +14&lt;/h5&gt;&lt;/div&gt;&lt;hr/&gt;&lt;div&gt;&lt;h5&gt;&lt;b&gt;DEFENSE&lt;/b&gt;&lt;/h5&gt;&lt;/div&gt;&lt;hr/&gt;&lt;div&gt;&lt;h5&gt;&lt;b&gt;AC &lt;/b&gt;28, touch 11, flat-footed 26 (+6 armor, +2 Dex, +11 natural, -1 size)&lt;/h5&gt;&lt;h5&gt;&lt;b&gt;hp &lt;/b&gt;166 (12d10+100)&lt;/h5&gt;&lt;h5&gt;&lt;b&gt;Fort &lt;/b&gt;+13, &lt;b&gt;Ref &lt;/b&gt;+10, &lt;b&gt;Will &lt;/b&gt;+6&lt;/h5&gt;&lt;h5&gt;&lt;b&gt;DR &lt;/b&gt;10/epic; &lt;b&gt;Immune &lt;/b&gt;fire&lt;/h5&gt;&lt;h5&gt;&lt;b&gt;Weaknesses &lt;/b&gt;vulnerable to cold&lt;/h5&gt;&lt;/div&gt;&lt;hr/&gt;&lt;div&gt;&lt;h5&gt;&lt;b&gt;OFFENSE&lt;/b&gt;&lt;/h5&gt;&lt;/div&gt;&lt;hr/&gt;&lt;div&gt;&lt;h5&gt;&lt;b&gt;Spd &lt;/b&gt;40 ft.&lt;/h5&gt;&lt;h5&gt;&lt;b&gt;Melee &lt;/b&gt;bite +22 (2d8+9/18-20 plus burn plus trip), 2 claws +20 (2d6+9 plus burn)&lt;/h5&gt;&lt;h5&gt;&lt;b&gt;Space &lt;/b&gt;10 ft.; &lt;b&gt;Reach &lt;/b&gt;10 ft.&lt;/h5&gt;&lt;h5&gt;&lt;b&gt;Special Attacks &lt;/b&gt;breath weapon (30-ft. cone, 10d6 fire plus clinging flames, Reflex DC 21 half, usable every 1d4 rounds), burn (1d6, DC 21), mythic power (4/day, surge +1d8)&lt;/h5&gt;&lt;h5&gt;&lt;b&gt;Spell-Like Abilities&lt;/b&gt; (CL 12th; concentration +10) &lt;/br&gt;3/day&amp;mdash;&lt;i&gt;dimension door&lt;/i&gt;, &lt;i&gt;locate creature&lt;/i&gt;&lt;/h5&gt;&lt;/h5&gt;&lt;/div&gt;&lt;hr/&gt;&lt;div&gt;&lt;h5&gt;&lt;b&gt;STATISTICS&lt;/b&gt;&lt;/h5&gt;&lt;/div&gt;&lt;hr/&gt;&lt;div&gt;&lt;h5&gt;&lt;b&gt;Str &lt;/b&gt;29, &lt;b&gt;Dex &lt;/b&gt;15, &lt;b&gt;Con &lt;/b&gt;21, &lt;b&gt;Int &lt;/b&gt; 4, &lt;b&gt;Wis &lt;/b&gt;14, &lt;b&gt;Cha &lt;/b&gt;6&lt;/h5&gt;&lt;h5&gt;&lt;b&gt;Base Atk &lt;/b&gt;+12; &lt;b&gt;CMB &lt;/b&gt;+22; &lt;b&gt;CMD &lt;/b&gt;34 (38 vs. trip)&lt;/h5&gt;&lt;h5&gt;&lt;b&gt;Feats &lt;/b&gt;Alertness, Improved Critical (bite)&lt;sup&gt;M&lt;/sup&gt;, Improved Initiative, Skill Focus (Stealth), Skill Focus (Survival), Weapon Focus (bite)&lt;sup&gt;M&lt;/sup&gt;&lt;/h5&gt;&lt;h5&gt;&lt;b&gt;Skills &lt;/b&gt;Acrobatics +15 (+19 when jumping), Perception +14, Sense Motive +4, Stealth +17, Survival +17; &lt;b&gt;Racial Modifiers &lt;/b&gt;+5 Stealth&lt;/h5&gt;&lt;h5&gt;&lt;b&gt;Languages &lt;/b&gt;Infernal&lt;/h5&gt;&lt;/div&gt;&lt;hr/&gt;&lt;div&gt;&lt;h5&gt;&lt;b&gt;ECOLOGY&lt;/b&gt;&lt;/h5&gt;&lt;/div&gt;&lt;hr/&gt;&lt;div&gt;&lt;h5&gt;&lt;b&gt;Environment &lt;/b&gt; any (Hell)&lt;/h5&gt;&lt;h5&gt;&lt;b&gt;Organization &lt;/b&gt;solitary, pair, or pack (3-6)&lt;/h5&gt;&lt;h5&gt;&lt;b&gt;Treasure &lt;/b&gt;standard (&lt;i&gt;+2 chain shirt&lt;/i&gt; barding)&lt;/h5&gt;&lt;/div&gt;&lt;br&gt;&lt;div&gt;&lt;h4&gt;&lt;p&gt;&lt;p&gt;A mythic hell hound is a prince among the wolves of Hell, feral but still subservient to the archdevils. Allowed to run wild, they are the original creatures from which the "tamer" common hell hounds were made.&lt;/p&gt;&lt;/h4&gt;&lt;/div&gt;</t>
  </si>
  <si>
    <t>Mythic Hydra</t>
  </si>
  <si>
    <t>+1/-19, dual initiative</t>
  </si>
  <si>
    <t>(7d10+79)</t>
  </si>
  <si>
    <t>7 bites +8 (1d8+3 plus bleed)</t>
  </si>
  <si>
    <t>bleed (1), mythic power (3/day, surge +1d6), pounce, push (bite, 10 ft.)</t>
  </si>
  <si>
    <t>Str 17, Dex 12, Con 20, Int 2, Wis 11, Cha 9</t>
  </si>
  <si>
    <t>Combat ReflexesM, Iron Will, Lightning Reflexes, ToughnessM</t>
  </si>
  <si>
    <t>Perception +12, Swim +11</t>
  </si>
  <si>
    <t>This seven-headed serpent has serrated fangs, and moves with incredible speed despite its massive bulk.</t>
  </si>
  <si>
    <t>Fast Healing (Ex) A mythic hydra's fast healing ability is equal to its current number of heads (minimum fast healing 5). This fast healing applies only to damage dealt to the hydra's body.  Hydra Traits (Ex) A mythic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Hit Dice. To sever a head, an opponent must deal enough damage to reduce the head's hit points to 0 or fewer. Severing a head deals damage to the hydra's body equal to the hydra's current Hit Dice. A hydra can't attack with a severed head, but takes no other penalties.  Regenerate Head (Ex) When a mythic hydra's head is destroyed, two heads regrow in 1d4 rounds. A mythic hydra can't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heads until all its heads are cut off and the stumps are seared by acid or fire.</t>
  </si>
  <si>
    <t>A mythic hydra is a deadly combination of bites, lunges, speed, and durability. Descended from the very first of its kind, it may run wild. Or created whole by some divine agent, it could be placed as a guardian of a sacred site or a portal to the underworld. Some mythic hydras are reputed to have poisonous breath and blood, or to be so toxic that they corrupt the ground they crawl upon.</t>
  </si>
  <si>
    <t>&lt;link rel="stylesheet"href="PF.css"&gt;&lt;div&gt;&lt;h2&gt;Hydra, Mythic&lt;/h2&gt;&lt;h3&gt;&lt;i&gt;This seven-headed serpent has serrated fangs, and moves with incredible speed despite its massive bulk.&lt;/i&gt;&lt;/h3&gt;&lt;br&gt;&lt;/div&gt;&lt;div class="heading"&gt;&lt;p class="alignleft"&gt;Mythic Hydra&lt;/p&gt;&lt;p class="alignright"&gt;CR 9/MR 3&lt;/p&gt;&lt;div style="clear: both;"&gt;&lt;/div&gt;&lt;/div&gt;&lt;div&gt;&lt;h5&gt;&lt;b&gt;XP &lt;/b&gt;6,400&lt;/h5&gt;&lt;h5&gt;N Huge magical beast (mythic)&lt;/h5&gt;&lt;h5&gt;&lt;b&gt;Init &lt;/b&gt;+1/-19, dual initiative; &lt;b&gt;Senses &lt;/b&gt;darkvision 60 ft., low-light vision, scent; Perception +12&lt;/h5&gt;&lt;/div&gt;&lt;hr/&gt;&lt;div&gt;&lt;h5&gt;&lt;b&gt;DEFENSE&lt;/b&gt;&lt;/h5&gt;&lt;/div&gt;&lt;hr/&gt;&lt;div&gt;&lt;h5&gt;&lt;b&gt;AC &lt;/b&gt;20, touch 9, flat-footed 19 (+1 Dex, +11 natural, -2 size)&lt;/h5&gt;&lt;h5&gt;&lt;b&gt;hp &lt;/b&gt;117 (7d10+79); fast healing 7&lt;/h5&gt;&lt;h5&gt;&lt;b&gt;Fort &lt;/b&gt;+10, &lt;b&gt;Ref &lt;/b&gt;+8, &lt;b&gt;Will &lt;/b&gt;+4&lt;/h5&gt;&lt;h5&gt;&lt;b&gt;DR &lt;/b&gt;5/epic&lt;/h5&gt;&lt;/div&gt;&lt;hr/&gt;&lt;div&gt;&lt;h5&gt;&lt;b&gt;OFFENSE&lt;/b&gt;&lt;/h5&gt;&lt;/div&gt;&lt;hr/&gt;&lt;div&gt;&lt;h5&gt;&lt;b&gt;Spd &lt;/b&gt;40 ft., swim 40 ft.&lt;/h5&gt;&lt;h5&gt;&lt;b&gt;Melee &lt;/b&gt;7 bites +8 (1d8+3 plus bleed)&lt;/h5&gt;&lt;h5&gt;&lt;b&gt;Space &lt;/b&gt;15 ft.; &lt;b&gt;Reach &lt;/b&gt;15 ft.&lt;/h5&gt;&lt;h5&gt;&lt;b&gt;Special Attacks &lt;/b&gt;bleed (1), mythic power (3/day, surge +1d6), pounce, push (bite, 10 ft.)&lt;/h5&gt;&lt;/div&gt;&lt;hr/&gt;&lt;div&gt;&lt;h5&gt;&lt;b&gt;STATISTICS&lt;/b&gt;&lt;/h5&gt;&lt;/div&gt;&lt;hr/&gt;&lt;div&gt;&lt;h5&gt;&lt;b&gt;Str &lt;/b&gt;17, &lt;b&gt;Dex &lt;/b&gt;12, &lt;b&gt;Con &lt;/b&gt;20, &lt;b&gt;Int &lt;/b&gt; 2, &lt;b&gt;Wis &lt;/b&gt;11, &lt;b&gt;Cha &lt;/b&gt;9&lt;/h5&gt;&lt;h5&gt;&lt;b&gt;Base Atk &lt;/b&gt;+7; &lt;b&gt;CMB &lt;/b&gt;+12; &lt;b&gt;CMD &lt;/b&gt;23 (can't be tripped)&lt;/h5&gt;&lt;h5&gt;&lt;b&gt;Feats &lt;/b&gt;Combat Reflexes&lt;sup&gt;M&lt;/sup&gt;, Iron Will, Lightning Reflexes, Toughness&lt;sup&gt;M&lt;/sup&gt;&lt;/h5&gt;&lt;h5&gt;&lt;b&gt;Skills &lt;/b&gt;Perception +12, Swim +11; &lt;b&gt;Racial Modifiers &lt;/b&gt;+2 Perception&lt;/h5&gt;&lt;h5&gt;&lt;b&gt;SQ &lt;/b&gt;hydra traits, regenerate head&lt;/h5&gt;&lt;/div&gt;&lt;hr/&gt;&lt;div&gt;&lt;h5&gt;&lt;b&gt;ECOLOGY&lt;/b&gt;&lt;/h5&gt;&lt;/div&gt;&lt;hr/&gt;&lt;div&gt;&lt;h5&gt;&lt;b&gt;Environment &lt;/b&gt; temperate marshes&lt;/h5&gt;&lt;h5&gt;&lt;b&gt;Organization &lt;/b&gt;solitary&lt;/h5&gt;&lt;h5&gt;&lt;b&gt;Treasure &lt;/b&gt;standard&lt;/h5&gt;&lt;/div&gt;&lt;hr/&gt;&lt;div&gt;&lt;h5&gt;&lt;b&gt;SPECIAL ABILITIES&lt;/b&gt;&lt;/h5&gt;&lt;/div&gt;&lt;hr/&gt;&lt;div&gt;&lt;/h5&gt;&lt;h5&gt;&lt;b&gt;Fast Healing (Ex)&lt;/b&gt; A mythic hydra's fast healing ability is equal to its current number of heads (minimum fast healing 5). This fast healing applies only to damage dealt to the hydra's body.  &lt;/h5&gt;&lt;h5&gt;&lt;b&gt;Hydra Traits (Ex)&lt;/b&gt; A mythic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Hit Dice. To sever a head, an opponent must deal enough damage to reduce the head's hit points to 0 or fewer. Severing a head deals damage to the hydra's body equal to the hydra's current Hit Dice. A hydra can't attack with a severed head, but takes no other penalties.  &lt;/h5&gt;&lt;h5&gt;&lt;b&gt;Regenerate Head (Ex)&lt;/b&gt; When a mythic hydra's head is destroyed, two heads regrow in 1d4 rounds. A mythic hydra can't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heads until all its heads are cut off and the stumps are seared by acid or fire.&lt;/h5&gt;&lt;/div&gt;&lt;br&gt;&lt;div&gt;&lt;h4&gt;&lt;p&gt;&lt;p&gt;A mythic hydra is a deadly combination of bites, lunges, speed, and durability. Descended from the very first of its kind, it may run wild. Or created whole by some divine agent, it could be placed as a guardian of a sacred site or a portal to the underworld. Some mythic hydras are reputed to have poisonous breath and blood, or to be so toxic that they corrupt the ground they crawl upon.&lt;/p&gt;&lt;/h4&gt;&lt;/div&gt;</t>
  </si>
  <si>
    <t>Mythic Lamia</t>
  </si>
  <si>
    <t>(mythic, shapechanger)</t>
  </si>
  <si>
    <t>seduction (DC 16)</t>
  </si>
  <si>
    <t>(+3 Dex, +2 dodge, +10 natural, -1 size)</t>
  </si>
  <si>
    <t>(9d10+48)</t>
  </si>
  <si>
    <t>+1 scimitar +13/+8 (1d6+5/18-20), 2 claws +12 (1d4+2), touch +7 (1d4 Wisdom drain)</t>
  </si>
  <si>
    <t>mythic power (3/day, surge +1d6), pounce, Wisdom drain</t>
  </si>
  <si>
    <t>Spell-Like Abilities (CL 9th; concentration +11)  At Will-disguise self, ventriloquism  3/day-charm monster (DC 16), major image (DC 15), mirror image, suggestion (DC 15)  1/day-deep slumber (DC 15)</t>
  </si>
  <si>
    <t>Sorcerer Spells Known (CL 6th; concentration +8)  3rd (3)-haste  2nd (6)-death knell (DC 14), invisibility  1st (7)-cure light wounds, divine favor, mage armor, magic missile  0 (at will)-dancing lights, daze (DC 12), detect magic, ghost sound (DC 12), mage hand, mending, prestidigitation</t>
  </si>
  <si>
    <t>Str 18, Dex 16, Con 14, Int 13, Wis 17, Cha 15</t>
  </si>
  <si>
    <t>DodgeM, Great Fortitude, Iron Will, Mobility, Spring AttackM</t>
  </si>
  <si>
    <t>Bluff +10, Diplomacy +5, Disguise +7, Intimidate +11, Knowledge (religion) +4, Perception +15, Stealth +15, Survival +12</t>
  </si>
  <si>
    <t>change shape (giant constrictor snake, lamia matriarch, or lion; polymorph), undersized weapons</t>
  </si>
  <si>
    <t xml:space="preserve"> temperate desert</t>
  </si>
  <si>
    <t>double (+1 scimitar, other treasure)</t>
  </si>
  <si>
    <t>This creature has the head and upper body of a beautiful woman, the lower body of a lion, and long, serpentine tail.</t>
  </si>
  <si>
    <t>Aura of Seduction (Su) Any creature within 30 feet of a mythic lamia must succeed at a DC 16 Will save or become fascinated. A creature that succeeds at this save is immune to the lamia's aura for 24 hours. This is a mind-affecting effect. The save DC is Charisma-based.  Spells A mythic lamia casts spells as a 6th-level sorcerer, and can cast spells from the cleric list as well as those normally available to a sorcerer. Cleric spells are considered arcane spells for a mythic lamia.  Wisdom Drain (Su) A lamia drains 1d4 points of Wisdom each time she hits with her melee touch attack. (Unlike with other kinds of ability drain attacks, a lamia does not heal any damage when she uses her Wisdom drain.) Lamias try to use this power early in an encounter to make foes more susceptible to charm monster and suggestion.</t>
  </si>
  <si>
    <t>A mythic lamia dabbled in dark pacts or strange magic in an attempt to break the ancient curse that gives her a monstrous form, but instead gained the ability to change her shape as well as other magical abilities. Impressed by her progress but angered by her lack of complete success, she continues her research and plotting.  Lamia Matriarch  In most cases, a mythic lamia will permanently transform into a lamia matriarch (Bestiary 2 175), losing her mythic power as she stabilizes in that form. A lamia matriarch that gains mythic power gains the mythic lamia's aura of seduction, a tail slap attack, grab, and constrict. She increases her sorcerer caster level to 8th and usually learns spells that aid her minions, such as freedom of movement and rage. She may use her touch attack to drain Wisdom or drain one use of mythic power from the target and regain one of her own uses of mythic power (save negates).</t>
  </si>
  <si>
    <t>&lt;link rel="stylesheet"href="PF.css"&gt;&lt;div&gt;&lt;h2&gt;Lamia, Mythic&lt;/h2&gt;&lt;h3&gt;&lt;i&gt;This creature has the head and upper body of a beautiful woman, the lower body of a lion, and long, serpentine tail.&lt;/i&gt;&lt;/h3&gt;&lt;br&gt;&lt;/div&gt;&lt;div class="heading"&gt;&lt;p class="alignleft"&gt;Mythic Lamia&lt;/p&gt;&lt;p class="alignright"&gt;CR 7/MR 3&lt;/p&gt;&lt;div style="clear: both;"&gt;&lt;/div&gt;&lt;/div&gt;&lt;div&gt;&lt;h5&gt;&lt;b&gt;XP &lt;/b&gt;3,200&lt;/h5&gt;&lt;h5&gt;CE Large monstrous humanoid (mythic, shapechanger)&lt;/h5&gt;&lt;h5&gt;&lt;b&gt;Init &lt;/b&gt;+3; &lt;b&gt;Senses &lt;/b&gt;darkvision 60 ft., low-light vision; Perception +15&lt;/h5&gt;&lt;h5&gt;&lt;b&gt;Aura &lt;/b&gt;seduction (DC 16)&lt;/h5&gt;&lt;/div&gt;&lt;hr/&gt;&lt;div&gt;&lt;h5&gt;&lt;b&gt;DEFENSE&lt;/b&gt;&lt;/h5&gt;&lt;/div&gt;&lt;hr/&gt;&lt;div&gt;&lt;h5&gt;&lt;b&gt;AC &lt;/b&gt;24, touch 14, flat-footed 19 (+3 Dex, +2 dodge, +10 natural, -1 size)&lt;/h5&gt;&lt;h5&gt;&lt;b&gt;hp &lt;/b&gt;97 (9d10+48)&lt;/h5&gt;&lt;h5&gt;&lt;b&gt;Fort &lt;/b&gt;+7, &lt;b&gt;Ref &lt;/b&gt;+9, &lt;b&gt;Will &lt;/b&gt;+11&lt;/h5&gt;&lt;h5&gt;&lt;b&gt;DR &lt;/b&gt;5/epic&lt;/h5&gt;&lt;/div&gt;&lt;hr/&gt;&lt;div&gt;&lt;h5&gt;&lt;b&gt;OFFENSE&lt;/b&gt;&lt;/h5&gt;&lt;/div&gt;&lt;hr/&gt;&lt;div&gt;&lt;h5&gt;&lt;b&gt;Spd &lt;/b&gt;60 ft.&lt;/h5&gt;&lt;h5&gt;&lt;b&gt;Melee &lt;/b&gt;&lt;i&gt;&lt;i&gt;+1 scimitar&lt;/i&gt;&lt;/i&gt; +13/+8 (1d6+5/18-20), 2 claws +12 (1d4+2), touch +7 (1d4 Wisdom drain)&lt;/h5&gt;&lt;h5&gt;&lt;b&gt;Space &lt;/b&gt;10 ft.; &lt;b&gt;Reach &lt;/b&gt;5 ft.&lt;/h5&gt;&lt;h5&gt;&lt;b&gt;Special Attacks &lt;/b&gt;mythic power (3/day, surge +1d6), pounce, Wisdom drain&lt;/h5&gt;&lt;h5&gt;&lt;b&gt;Spell-Like Abilities&lt;/b&gt; (CL 9th; concentration +11) &lt;/br&gt;At Will&amp;mdash;&lt;i&gt;disguise self&lt;/i&gt;, &lt;i&gt;ventriloquism&lt;/i&gt; &lt;/br&gt;3/day&amp;mdash;&lt;i&gt;charm monster&lt;/i&gt; (DC 16), &lt;i&gt;major image&lt;/i&gt; (DC 15), &lt;i&gt;mirror image&lt;/i&gt;, &lt;i&gt;suggestion&lt;/i&gt; (DC 15) &lt;/br&gt;1/day&amp;mdash;&lt;i&gt;deep slumber&lt;/i&gt; (DC 15)&lt;/h5&gt;&lt;/h5&gt;&lt;h5&gt;&lt;b&gt;Sorcerer Spells Known&lt;/b&gt; (CL 6th; concentration +8) &lt;/br&gt;3rd (3)&amp;mdash;&lt;i&gt;haste&lt;/i&gt; &lt;/br&gt;2nd (6)&amp;mdash;&lt;i&gt;death knell&lt;/i&gt; (DC 14), &lt;i&gt;invisibility&lt;/i&gt; &lt;/br&gt;1st (7)&amp;mdash;&lt;i&gt;cure light wounds&lt;/i&gt;, &lt;i&gt;divine favor&lt;/i&gt;, &lt;i&gt;mage armor&lt;/i&gt;, &lt;i&gt;magic missile&lt;/i&gt; &lt;/br&gt;0 (at will)&amp;mdash;&lt;i&gt;dancing lights&lt;/i&gt;, &lt;i&gt;daze&lt;/i&gt; (DC 12), &lt;i&gt;detect magic&lt;/i&gt;, &lt;i&gt;ghost sound&lt;/i&gt; (DC 12), &lt;i&gt;mage hand&lt;/i&gt;, &lt;i&gt;mending&lt;/i&gt;, &lt;i&gt;prestidigitation&lt;/i&gt;&lt;/h5&gt;&lt;/h5&gt;&lt;/div&gt;&lt;hr/&gt;&lt;div&gt;&lt;h5&gt;&lt;b&gt;STATISTICS&lt;/b&gt;&lt;/h5&gt;&lt;/div&gt;&lt;hr/&gt;&lt;div&gt;&lt;h5&gt;&lt;b&gt;Str &lt;/b&gt;18, &lt;b&gt;Dex &lt;/b&gt;16, &lt;b&gt;Con &lt;/b&gt;14, &lt;b&gt;Int &lt;/b&gt; 13, &lt;b&gt;Wis &lt;/b&gt;17, &lt;b&gt;Cha &lt;/b&gt;15&lt;/h5&gt;&lt;h5&gt;&lt;b&gt;Base Atk &lt;/b&gt;+9; &lt;b&gt;CMB &lt;/b&gt;+14; &lt;b&gt;CMD &lt;/b&gt;28 (32 vs. trip)&lt;/h5&gt;&lt;h5&gt;&lt;b&gt;Feats &lt;/b&gt;Dodge&lt;sup&gt;M&lt;/sup&gt;, Great Fortitude, Iron Will, Mobility, Spring Attack&lt;sup&gt;M&lt;/sup&gt;&lt;/h5&gt;&lt;h5&gt;&lt;b&gt;Skills &lt;/b&gt;Bluff +10, Diplomacy +5, Disguise +7, Intimidate +11, Knowledge (religion) +4, Perception +15, Stealth +15, Survival +12; &lt;b&gt;Racial Modifiers &lt;/b&gt;+4 Bluff, +4 Stealth&lt;/h5&gt;&lt;h5&gt;&lt;b&gt;Languages &lt;/b&gt;Abyssal, Common&lt;/h5&gt;&lt;h5&gt;&lt;b&gt;SQ &lt;/b&gt;change shape (giant constrictor snake, lamia matriarch, or lion; polymorph), undersized weapons&lt;/h5&gt;&lt;/div&gt;&lt;hr/&gt;&lt;div&gt;&lt;h5&gt;&lt;b&gt;ECOLOGY&lt;/b&gt;&lt;/h5&gt;&lt;/div&gt;&lt;hr/&gt;&lt;div&gt;&lt;h5&gt;&lt;b&gt;Environment &lt;/b&gt; temperate desert&lt;/h5&gt;&lt;h5&gt;&lt;b&gt;Organization &lt;/b&gt;solitary, pair, or cult (3-12)&lt;/h5&gt;&lt;h5&gt;&lt;b&gt;Treasure &lt;/b&gt;double (&lt;i&gt;+1 scimitar&lt;/i&gt;, other treasure)&lt;/h5&gt;&lt;/div&gt;&lt;hr/&gt;&lt;div&gt;&lt;h5&gt;&lt;b&gt;SPECIAL ABILITIES&lt;/b&gt;&lt;/h5&gt;&lt;/div&gt;&lt;hr/&gt;&lt;div&gt;&lt;/h5&gt;&lt;h5&gt;&lt;b&gt;Aura of Seduction (Su)&lt;/b&gt; Any creature within 30 feet of a mythic lamia must succeed at a DC 16 Will save or become fascinated. A creature that succeeds at this save is immune to the lamia's aura for 24 hours. This is a mind-affecting effect. The save DC is Charisma-based.  &lt;/h5&gt;&lt;h5&gt;&lt;b&gt;Spells&lt;/b&gt; A mythic lamia casts spells as a 6th-level sorcerer, and can cast spells from the cleric list as well as those normally available to a sorcerer. Cleric spells are considered arcane spells for a mythic lamia.  &lt;/h5&gt;&lt;h5&gt;&lt;b&gt;Wisdom Drain (Su)&lt;/b&gt; A lamia drains 1d4 points of Wisdom each time she hits with her melee touch attack. (Unlike with other kinds of ability drain attacks, a lamia does not heal any damage when she uses her Wisdom drain.) Lamias try to use this power early in an encounter to make foes more susceptible to &lt;i&gt;charm monster&lt;/i&gt; and &lt;i&gt;suggestion&lt;/i&gt;.&lt;/h5&gt;&lt;/div&gt;&lt;br&gt;&lt;div&gt;&lt;h4&gt;&lt;p&gt;&lt;p&gt;A mythic lamia dabbled in dark pacts or strange magic in an attempt to break the ancient curse that gives her a monstrous form, but instead gained the ability to change her shape as well as other magical abilities. Impressed by her progress but angered by her lack of complete success, she continues her research and plotting.  &lt;br&gt;&lt;b&gt;Lamia Matriarch&lt;/b&gt;&lt;br&gt;  In most cases, a mythic lamia will permanently transform into a lamia matriarch (&lt;i&gt;Bestiary 2&lt;/i&gt; 175), losing her mythic power as she stabilizes in that form. A lamia matriarch that gains mythic power gains the mythic lamia's aura of seduction, a tail slap attack, grab, and constrict. She increases her sorcerer caster level to 8th and usually learns spells that aid her minions, such as &lt;i&gt;freedom of movement&lt;/i&gt; and &lt;i&gt;rage&lt;/i&gt;. She may use her touch attack to drain Wisdom or drain one use of mythic power from the target and regain one of her own uses of mythic power (save negates).&lt;/p&gt;&lt;/h4&gt;&lt;/div&gt;</t>
  </si>
  <si>
    <t>Mythic Lich</t>
  </si>
  <si>
    <t>cleric of Asmodeus 13</t>
  </si>
  <si>
    <t>(augmented humanoid, human, mythic)</t>
  </si>
  <si>
    <t>darkvision 60 ft., spell perception; Perception +29</t>
  </si>
  <si>
    <t>fear (60 ft., DC 28)</t>
  </si>
  <si>
    <t>36, touch 14, flat-footed 34</t>
  </si>
  <si>
    <t>(+7 armor, +2 deflection, +2 Dex, +15 natural)</t>
  </si>
  <si>
    <t>(13d8+147)</t>
  </si>
  <si>
    <t>Fort +16, Ref +9, Will +21</t>
  </si>
  <si>
    <t>channel resistance +8, creeping paralysis</t>
  </si>
  <si>
    <t>15/bludgeoning and epic and magic</t>
  </si>
  <si>
    <t>+1 heavy mace +9/+4 (1d8), touch +3 (1d8+6 plus paralyzing touch)</t>
  </si>
  <si>
    <t>channel negative energy 10/day (DC 23, 7d6), hand of the acolyte (11/day), inspired spell, mythic power (7/day, surge +1d10), mythic spells 2/day, paralyzing touch (DC 28), scythe of evil (6 rounds, 2/day)</t>
  </si>
  <si>
    <t>Domain Spell-Like Abilities (CL 13th; concentration +21)  11/day-touch of evil (6 rounds)  2/day-dispelling touch</t>
  </si>
  <si>
    <t>Cleric Spells Prepared (CL 13th; concentration +21)  7th-blasphemyD (DC 25), destruction (DC 27), ethereal jaunt  6th-antimagic fieldD, blade barrierM (DC 24), harmM (2, DC 26)  5th-dispel goodD, flame strikeM (DC 23), greater command (DC 23), slay living (2, DC 25)  4th-chaos hammerM (DC 22), freedom of movement, poison (DC 24), spell immunity, unholy blightD, M (2, DC 22)  3rd-bestow curse (2, DC 23), contagion (DC 23)M, dispel magicD, invisibility purge, meld into stone, protection from energy  2nd-align weaponD (evil only), calm emotions (DC 20), darkness, desecrate, hold person (DC 20), resist energy, spiritual weaponM  1st-bane (DC 19), cause fear (DC 21), deathwatch, entropic shield, identifyD, obscuring mist (2)  0 (at will)-bleed (DC 20), detect magic, purify food and drink, read magic</t>
  </si>
  <si>
    <t>Evil, Magic</t>
  </si>
  <si>
    <t>Str 8, Dex 14, Con -, Int 15, Wis 26, Cha 20</t>
  </si>
  <si>
    <t>Combat Casting, Craft Wondrous Item, Extra Channel, Improved ChannelM, Improved InitiativeM, Iron Will, Mythic Spell LoreB, Spell Focus (necromancy)M, ToughnessM</t>
  </si>
  <si>
    <t>Heal +16, Intimidate +18, Knowledge (arcana, religion) +18, Perception +29, Sense Motive +27, Spellcraft +26, Stealth +9</t>
  </si>
  <si>
    <t>+8 Perception, +8 Sense Motive, +8 Spellcraft, +8 Stealth</t>
  </si>
  <si>
    <t>mythic phylactery, rejuvenation</t>
  </si>
  <si>
    <t>NPC gear (potions of invisibility [2], +3 chain shirt, +1 heavy mace, amulet of natural armor +3, belt of incredible dexterity +2, cloak of resistance +3, headband of mental prowess +4 [Wis, Cha], ring of protection +2, other treasure)</t>
  </si>
  <si>
    <t>This armored undead human wields a heavy mace and wears the trappings of a devil-worshiper.</t>
  </si>
  <si>
    <t>A mythic lich is an undead spellcaster who gave up standard mythic path abilities in favor of abilities that preserve her existence and enhance her unnatural power.  CREATING A MYTHIC LICH  "Mythic lich" is an acquired template that can be added to any creature with the lich template (referred to hereafter as the base lich). A mythic lich uses the base lich's stats and abilities except as noted here.  Mythic Subtype: A mythic lich gains the mythic subtype, with a rank equal to half the CR of the base lich. A mythic lich gains additional abilities depending on the base lich's CR instead of the mythic abilities it would get for having a rank. The mythic lich gains all other benefits of having the mythic subtype: ability score bonuses, bonus hit points, mythic feats, mythic power, natural armor bonus, and spell resistance increase (if any).  CR: Adjust the base lich's CR according to its mythic rank (this template doesn't increase the base lich's CR other than from the mythic rank). Note that a mythic lich's abilities on Table 6-1 depend on the base lich's CR, not the final CR of the mythic lich.  Tier: A lich with mythic tiers that becomes a mythic lich loses its tiers (and all abilities from those tiers) and gains abilities from the mythic lich template, according to the base lich's CR.  Channel Resistance (Su): A mythic lich's channel resistance increases to +8. At 8th tier, it increases to +12. At 10th rank, the lich becomes immune to channeled energy from non-mythic sources (except when used to heal undead).  Creeping Paralysis (Su): A creature that strikes a mythic lich with a natural weapon, unarmed strike, or non-reach manufactured weapon, or otherwise touches the lich must save or be affected by the lich's paralyzing touch ability. This triggers only once per round per creature.  Mythic Phylactery (Su): A mythic lich's phylactery can't be harmed by non-mythic sources. At 8th rank, the phylactery becomes a minor artifact, and can be destroyed by only one specific method.  Mythic Potency (Su): A mythic lich adds its rank to the save DCs for its fear aura and paralyzing touch abilities.  Mythic Spells (Su): A mythic lich gains Mythic Spell Lore as a bonus feat. The lich has a pool of magical power it can draw upon for casting mythic spells. Up to twice per day, it can use this power to cast a mythic spell without expending any uses of mythic power.  Spell Resistance (Su): A mythic lich gains spell resistance equal to 11 + the base lich's CR (before adding the lich's mythic rank to its SR from the mythic subtype).  Augmented Spellcasting (Su): At 7th rank, a mythic lich selects one of the following archmage or hierophant abilities: arcane surge (see page 14), inspired spell (see page 32), recalled blessing (see page 32), or wild arcana (see page 14). Once chosen, this selection can't be changed.  Spell Perception (Su): At 7th rank, a mythic lich automatically notices spellcasting within 60 feet. The lich automatically pinpoints the location of the caster, identifies the spell being cast, and knows the intended target or area of the spell.  Immediate Counterspell (Su): At 8th rank, a mythic lich can expend one use of mythic power as an immediate action to attempt to counter a spell. The lich must use a spell, spell slot, or dispel magic to counterspell as normal. This ability allows the lich to counterspell without first readying an action.  Enhanced Spellcasting (Su): At 9th rank, a mythic lich gains the ability to treat its 1st-level spells like cantrips or orisons. If the mythic lich is a spontaneous caster, its 1st-level spells known don't consume spell slots and can be used again. If the mythic lich prepares spells, its 1st-level spell slots aren't expended when cast and can be used again. Using metamagic feats or other abilities that alter the spell slot of a spell aren't affected by this ability (for example, a quickened magic missile uses a 5th-level spell slot and is expended when cast).  Sustained by Magic (Su) At 9th rank, each time a mythic lich casts a spell it regains hit points equal to three times the level of the spell slot used to cast the spell.  Formidable Animation (Su): At 10th rank, a mythic lich gains a +4 def lection bonus to AC and a +4 resistance bonus on saving throws. Any opponent attempting a dispel check against an effect on the lich rolls twice and uses the lower result. Anytime the lich attempts a dispel check, it rolls twice and uses the higher result.   Table 6-1: Mythic Lich Abilities  Base Mythic Mythic  Lich's CR Rank Abilities  12-13 6th Channel resistance +8, creeping paralysis, mythic phylactery, mythic potency, mythic spells, spell resistance  14-15 7th Augmented spellcasting, spell perception  16-17 8th Channel resistance +12, immediate counterspell  18-19 9th Enhanced spellcasting, sustained by magic  20+ 10th Channel resistance (immunity), formidable animation</t>
  </si>
  <si>
    <t>&lt;link rel="stylesheet"href="PF.css"&gt;&lt;div&gt;&lt;h2&gt;Lich, Mythic&lt;/h2&gt;&lt;h3&gt;&lt;i&gt;This armored undead human wields a heavy mace and wears the trappings of a devil-worshiper.&lt;/i&gt;&lt;/h3&gt;&lt;br&gt;&lt;/div&gt;&lt;div class="heading"&gt;&lt;p class="alignleft"&gt;Mythic Lich&lt;/p&gt;&lt;p class="alignright"&gt;CR 17/MR 7&lt;/p&gt;&lt;div style="clear: both;"&gt;&lt;/div&gt;&lt;/div&gt;&lt;div&gt;&lt;h5&gt;&lt;b&gt;XP &lt;/b&gt;102,400&lt;/h5&gt;&lt;h5&gt;Human lich cleric of Asmodeus 13&lt;/h5&gt;&lt;h5&gt;LE Medium undead (augmented humanoid, human, mythic)&lt;/h5&gt;&lt;h5&gt;&lt;b&gt;Init &lt;/b&gt;+13&lt;sup&gt;M&lt;/sup&gt;; &lt;b&gt;Senses &lt;/b&gt;darkvision 60 ft., spell perception; Perception +29&lt;/h5&gt;&lt;h5&gt;&lt;b&gt;Aura &lt;/b&gt;fear (60 ft., DC 28)&lt;/h5&gt;&lt;/div&gt;&lt;hr/&gt;&lt;div&gt;&lt;h5&gt;&lt;b&gt;DEFENSE&lt;/b&gt;&lt;/h5&gt;&lt;/div&gt;&lt;hr/&gt;&lt;div&gt;&lt;h5&gt;&lt;b&gt;AC &lt;/b&gt;36, touch 14, flat-footed 34 (+7 armor, +2 deflection, +2 Dex, +15 natural)&lt;/h5&gt;&lt;h5&gt;&lt;b&gt;hp &lt;/b&gt;209 (13d8+147)&lt;/h5&gt;&lt;h5&gt;&lt;b&gt;Fort &lt;/b&gt;+16, &lt;b&gt;Ref &lt;/b&gt;+9, &lt;b&gt;Will &lt;/b&gt;+21&lt;/h5&gt;&lt;h5&gt;&lt;b&gt;Defensive Abilities &lt;/b&gt;channel resistance +8, creeping paralysis; &lt;b&gt;DR &lt;/b&gt;15/bludgeoning and epic and magic; &lt;b&gt;Immune &lt;/b&gt;cold, electricity, undead traits; &lt;b&gt;SR &lt;/b&gt;32&lt;/h5&gt;&lt;/div&gt;&lt;hr/&gt;&lt;div&gt;&lt;h5&gt;&lt;b&gt;OFFENSE&lt;/b&gt;&lt;/h5&gt;&lt;/div&gt;&lt;hr/&gt;&lt;div&gt;&lt;h5&gt;&lt;b&gt;Spd &lt;/b&gt;30 ft.&lt;/h5&gt;&lt;h5&gt;&lt;b&gt;Melee &lt;/b&gt;&lt;i&gt;&lt;i&gt;+1 heavy mace&lt;/i&gt;&lt;/i&gt; +9/+4 (1d8), touch +3 (1d8+6 plus paralyzing touch)&lt;/h5&gt;&lt;h5&gt;&lt;b&gt;Space &lt;/b&gt;5 ft.; &lt;b&gt;Reach &lt;/b&gt;5 ft.&lt;/h5&gt;&lt;h5&gt;&lt;b&gt;Special Attacks &lt;/b&gt;channel negative energy 10/day (DC 23, 7d6), hand of the acolyte (11/day), inspired spell, mythic power (7/day, surge +1d10), mythic spells 2/day, paralyzing touch (DC 28), scythe of evil (6 rounds, 2/day)&lt;/h5&gt;&lt;h5&gt;&lt;b&gt;Domain Spell-Like Abilities&lt;/b&gt; (CL 13th; concentration +21) &lt;/br&gt;11/day&amp;mdash;touch of evil (6 rounds) &lt;/br&gt;2/day&amp;mdash;dispelling touch&lt;/h5&gt;&lt;/h5&gt;&lt;h5&gt;&lt;b&gt;Cleric Spells Prepared&lt;/b&gt; (CL 13th; concentration +21) &lt;/br&gt;7th&amp;mdash;&lt;i&gt;blasphemy&lt;/i&gt;&lt;sup&gt;D&lt;/sup&gt; (DC 25), &lt;i&gt;destruction&lt;/i&gt; (DC 27), &lt;i&gt;ethereal jaunt&lt;/i&gt; &lt;/br&gt;6th&amp;mdash;&lt;i&gt;antimagic field&lt;/i&gt;&lt;sup&gt;D&lt;/sup&gt;, &lt;i&gt;blade barrier&lt;/i&gt;&lt;sup&gt;M&lt;/sup&gt; (DC 24), &lt;i&gt;harm&lt;/i&gt;&lt;sup&gt;M&lt;/sup&gt; (2, DC 26) &lt;/br&gt;5th&amp;mdash;&lt;i&gt;dispel good&lt;/i&gt;&lt;sup&gt;D&lt;/sup&gt;, &lt;i&gt;flame strike&lt;/i&gt;&lt;sup&gt;M&lt;/sup&gt; (DC 23), &lt;i&gt;greater command&lt;/i&gt; (DC 23), &lt;i&gt;slay living&lt;/i&gt; (2, DC 25) &lt;/br&gt;4th&amp;mdash;&lt;i&gt;chaos hammer&lt;/i&gt;&lt;sup&gt;M&lt;/sup&gt; (DC 22), &lt;i&gt;freedom of movement&lt;/i&gt;, &lt;i&gt;poison&lt;/i&gt; (DC 24), &lt;i&gt;spell immunity&lt;/i&gt;, &lt;i&gt;unholy blight&lt;/i&gt;&lt;sup&gt;D&lt;/sup&gt;, &lt;sup&gt;M&lt;/sup&gt; (2, DC 22) &lt;/br&gt;3rd&amp;mdash;&lt;i&gt;bestow curse&lt;/i&gt; (2, DC 23), &lt;i&gt;contagion&lt;/i&gt; (DC 23)&lt;sup&gt;M&lt;/sup&gt;, &lt;i&gt;dispel magic&lt;/i&gt;&lt;sup&gt;D&lt;/sup&gt;, &lt;i&gt;invisibility purge&lt;/i&gt;, &lt;i&gt;meld into stone&lt;/i&gt;, &lt;i&gt;protection from energy&lt;/i&gt; &lt;/br&gt;2nd&amp;mdash;&lt;i&gt;align weapon&lt;/i&gt;&lt;sup&gt;D&lt;/sup&gt; (evil only), &lt;i&gt;calm emotions&lt;/i&gt; (DC 20), &lt;i&gt;darkness&lt;/i&gt;, &lt;i&gt;desecrate&lt;/i&gt;, &lt;i&gt;hold person&lt;/i&gt; (DC 20), &lt;i&gt;resist energy&lt;/i&gt;, &lt;i&gt;spiritual weapon&lt;/i&gt;&lt;sup&gt;M&lt;/sup&gt; &lt;/br&gt;1st&amp;mdash;&lt;i&gt;bane&lt;/i&gt; (DC 19), &lt;i&gt;cause fear&lt;/i&gt; (DC 21), &lt;i&gt;deathwatch&lt;/i&gt;, &lt;i&gt;entropic shield&lt;/i&gt;, &lt;i&gt;identify&lt;/i&gt;&lt;sup&gt;D&lt;/sup&gt;, &lt;i&gt;obscuring mist&lt;/i&gt; (2) &lt;/br&gt;0 (at will)&amp;mdash;&lt;i&gt;bleed&lt;/i&gt; (DC 20), &lt;i&gt;detect magic&lt;/i&gt;, &lt;i&gt;purify food and drink&lt;/i&gt;, &lt;i&gt;read magic&lt;/i&gt;&lt;/h5&gt;&lt;/h5&gt;&lt;h5&gt;&lt;b&gt;D&lt;/b&gt; domain spell; &lt;b&gt;Domains &lt;/b&gt;Evil, Magic; &lt;b&gt;M&lt;/b&gt; Mythic spell&lt;/div&gt;&lt;hr/&gt;&lt;div&gt;&lt;h5&gt;&lt;b&gt;STATISTICS&lt;/b&gt;&lt;/h5&gt;&lt;/div&gt;&lt;hr/&gt;&lt;div&gt;&lt;h5&gt;&lt;b&gt;Str &lt;/b&gt;8, &lt;b&gt;Dex &lt;/b&gt;14, &lt;b&gt;Con &lt;/b&gt;-, &lt;b&gt;Int &lt;/b&gt; 15, &lt;b&gt;Wis &lt;/b&gt;26, &lt;b&gt;Cha &lt;/b&gt;20&lt;/h5&gt;&lt;h5&gt;&lt;b&gt;Base Atk &lt;/b&gt;+9; &lt;b&gt;CMB &lt;/b&gt;+8; &lt;b&gt;CMD &lt;/b&gt;22&lt;/h5&gt;&lt;h5&gt;&lt;b&gt;Feats &lt;/b&gt;Combat Casting, Craft Wondrous Item, Extra Channel, Improved Channel&lt;sup&gt;M&lt;/sup&gt;, Improved Initiative&lt;sup&gt;M&lt;/sup&gt;, Iron Will, Mythic Spell Lore&lt;sup&gt;B&lt;/sup&gt;, Spell Focus (necromancy)&lt;sup&gt;M&lt;/sup&gt;, Toughness&lt;sup&gt;M&lt;/sup&gt;&lt;/h5&gt;&lt;h5&gt;&lt;b&gt;Skills &lt;/b&gt;Heal +16, Intimidate +18, Knowledge (arcana, religion) +18, Perception +29, Sense Motive +27, Spellcraft +26, Stealth +9; &lt;b&gt;Racial Modifiers &lt;/b&gt;+8 Perception, +8 Sense Motive, +8 Spellcraft, +8 Stealth&lt;/h5&gt;&lt;h5&gt;&lt;b&gt;Languages &lt;/b&gt;Abyssal, Common&lt;/h5&gt;&lt;h5&gt;&lt;b&gt;SQ &lt;/b&gt;mythic phylactery, rejuvenation&lt;/h5&gt;&lt;/div&gt;&lt;hr/&gt;&lt;div&gt;&lt;h5&gt;&lt;b&gt;ECOLOGY&lt;/b&gt;&lt;/h5&gt;&lt;/div&gt;&lt;hr/&gt;&lt;div&gt;&lt;h5&gt;&lt;b&gt;Environment &lt;/b&gt; any&lt;/h5&gt;&lt;h5&gt;&lt;b&gt;Organization &lt;/b&gt;solitary&lt;/h5&gt;&lt;h5&gt;&lt;b&gt;Treasure &lt;/b&gt;NPC gear (&lt;i&gt;potions of invisibility&lt;/i&gt; [2], &lt;i&gt;+3 chain shirt&lt;/i&gt;, &lt;i&gt;+1 heavy mace&lt;/i&gt;, &lt;i&gt;amulet of natural armor +3&lt;/i&gt;, &lt;i&gt;belt of incredible dexterity +2&lt;/i&gt;, &lt;i&gt;cloak of resistance +3&lt;/i&gt;, &lt;i&gt;headband of mental prowess +4&lt;/i&gt; [Wis, Cha], &lt;i&gt;ring of protection +2&lt;/i&gt;, other treasure)&lt;/h5&gt;&lt;/div&gt;&lt;br&gt;&lt;div&gt;&lt;h4&gt;&lt;p&gt;&lt;p&gt;A mythic lich is an undead spellcaster who gave up standard mythic path abilities in favor of abilities that preserve her existence and enhance her unnatural power.  &lt;br&gt;&lt;b&gt;CREATING A MYTHIC LICH &lt;/b&gt;&lt;br&gt; "Mythic lich" is an acquired template that can be added to any creature with the lich template (referred to hereafter as the base lich). A mythic lich uses the base lich's stats and abilities except as noted here.  &lt;br&gt;&lt;b&gt;Mythic Subtype:&lt;/b&gt; A mythic lich gains the mythic subtype, with a rank equal to half the CR of the base lich. A mythic lich gains additional abilities depending on the base lich's CR instead of the mythic abilities it would get for having a rank. The mythic lich gains all other benefits of having the mythic subtype: ability score bonuses, bonus hit points, mythic feats, mythic power, natural armor bonus, and spell resistance increase (if any).  &lt;br&gt;&lt;b&gt;CR:&lt;/b&gt; Adjust the base lich's CR according to its mythic rank (this template doesn't increase the base lich's CR other than from the mythic rank). Note that a mythic lich's abilities on Table 6-1 depend on the base lich's CR, not the final CR of the mythic lich.  &lt;br&gt;&lt;b&gt;Tier:&lt;/b&gt; A lich with mythic tiers that becomes a mythic lich loses its tiers (and all abilities from those tiers) and gains abilities from the mythic lich template, according to the base lich's CR.  &lt;br&gt;&lt;b&gt;Channel Resistance (Su):&lt;/b&gt; A mythic lich's channel resistance increases to +8. At 8th tier, it increases to +12. At 10th rank, the lich becomes immune to channeled energy from non-mythic sources (except when used to heal undead).  &lt;br&gt;&lt;b&gt;Creeping Paralysis (Su):&lt;/b&gt; A creature that strikes a mythic lich with a natural weapon, unarmed strike, or non-reach manufactured weapon, or otherwise touches the lich must save or be affected by the lich's paralyzing touch ability. This triggers only once per round per creature.  &lt;br&gt;&lt;b&gt;Mythic Phylactery (Su):&lt;/b&gt; A mythic lich's phylactery can't be &lt;i&gt;harm&lt;/i&gt;ed by non-mythic sources. At 8th rank, the phylactery becomes a minor artifact, and can be destroyed by only one specific method.  &lt;br&gt;&lt;b&gt;Mythic Potency (Su):&lt;/b&gt; A mythic lich adds its rank to the save DCs for its fear aura and paralyzing touch abilities.  &lt;br&gt;&lt;b&gt;Mythic Spells (Su):&lt;/b&gt; A mythic lich gains Mythic Spell Lore as a bonus feat. The lich has a pool of magical power it can draw upon for casting mythic spells. Up to twice per day, it can use this power to cast a mythic spell without expending any uses of mythic power.  &lt;br&gt;&lt;b&gt;Spell Resistance (Su):&lt;/b&gt; A mythic lich gains spell resistance equal to 11 + the base lich's CR (before adding the lich's mythic rank to its SR from the mythic subtype).  &lt;br&gt;&lt;b&gt;Augmented Spellcasting (Su):&lt;/b&gt; At 7th rank, a mythic lich selects one of the following archmage or hierophant abilities: arcane surge (see page 14), inspired spell (see page 32), recalled blessing (see page 32), or wild arcana (see page 14). Once chosen, this selection can't be changed.  &lt;br&gt;&lt;b&gt;Spell Perception (Su):&lt;/b&gt; At 7th rank, a mythic lich automatically notices spellcasting within 60 feet. The lich automatically pinpoints the location of the caster, identifies the spell being cast, and knows the intended target or area of the spell.  &lt;br&gt;&lt;b&gt;Immediate Counterspell (Su):&lt;/b&gt; At 8th rank, a mythic lich can expend one use of mythic power as an immediate action to attempt to counter a spell. The lich must use a spell, spell slot, or &lt;i&gt;dispel magic&lt;/i&gt; to counterspell as normal. This ability allows the lich to counterspell without first readying an action.  &lt;br&gt;&lt;b&gt;Enhanced Spellcasting (Su):&lt;/b&gt; At 9th rank, a mythic lich gains the ability to treat its 1st-level spells like cantrips or orisons. If the mythic lich is a spontaneous caster, its 1st-level spells known don't consume spell slots and can be used again. If the mythic lich prepares spells, its 1st-level spell slots aren't expended when cast and can be used again. Using metamagic feats or other abilities that alter the spell slot of a spell aren't affected by this ability (for example, a quickened &lt;i&gt;magic missile&lt;/i&gt; uses a 5th-level spell slot and is expended when cast).  &lt;br&gt;&lt;b&gt;Sustained by Magic (Su): &lt;/b&gt;At 9th rank, each time a mythic lich casts a spell it regains hit points equal to three times the level of the spell slot used to cast the spell.  &lt;br&gt;&lt;b&gt;Formidable Animation (Su):&lt;/b&gt; At 10th rank, a mythic lich gains a +4 def lection bonus to AC and a +4 resistance bonus on saving throws. Any opponent attempting a dispel check against an effect on the lich rolls twice and uses the lower result. Anytime the lich attempts a dispel check, it rolls twice and uses the higher result.     &lt;table border ='1'&gt;&lt;tr&gt;&lt;th colspan='3'&gt;Table 6-1: Mythic Lich Abilities&lt;/th&gt;&lt;/tr&gt;&lt;tr&gt;&lt;th&gt;Base Lich's CR&lt;/th&gt;&lt;th&gt;Mythic Rank&lt;/th&gt;&lt;th&gt;Mythic Abilities&lt;/th&gt;&lt;/tr&gt;&lt;tr&gt;&lt;td&gt;12-13&lt;/td&gt;&lt;td&gt;6th&lt;/td&gt;&lt;td&gt;Channel resistance +8, creeping paralysis, mythic phylactery, mythic potency, mythic spells, spell resistance&lt;/td&gt;&lt;/tr&gt;&lt;tr&gt;&lt;td&gt;14-15&lt;/td&gt;&lt;td&gt;7th&lt;/td&gt;&lt;td&gt;Augmented spellcasting, spell perception&lt;/td&gt;&lt;/tr&gt;&lt;tr&gt;&lt;td&gt;16-17&lt;/td&gt;&lt;td&gt;8th&lt;/td&gt;&lt;td&gt;Channel resistance +12, immediate counterspell&lt;/td&gt;&lt;/tr&gt;&lt;tr&gt;&lt;td&gt;18-19&lt;/td&gt;&lt;td&gt;9th&lt;/td&gt;&lt;td&gt;Enhanced spellcasting, sustained by magic&lt;/td&gt;&lt;/tr&gt;&lt;tr&gt;&lt;td&gt;20+&lt;/td&gt;&lt;td&gt;10th&lt;/td&gt;&lt;td&gt;Channel resistance (immunity), formidable animation&lt;/td&gt;&lt;/tr&gt;&lt;/table&gt;   &lt;/h4&gt;&lt;/div&gt;</t>
  </si>
  <si>
    <t>Mythic Manticore</t>
  </si>
  <si>
    <t>(6d10+44)</t>
  </si>
  <si>
    <t>bite +11 (1d8+6), 2 claws +11 (2d4+6)</t>
  </si>
  <si>
    <t>4 spikes +9 (1d6+6 plus poison)</t>
  </si>
  <si>
    <t>mythic power (2/day, surge +1d6), poison, pounce, skewer</t>
  </si>
  <si>
    <t>Str 22, Dex 15, Con 18, Int 7, Wis 12, Cha 9</t>
  </si>
  <si>
    <t>Flyby Attack, Hover, Weapon Focus (spikes)M</t>
  </si>
  <si>
    <t>Fly -3, Perception +9, Survival +4 (+8 when tracking)</t>
  </si>
  <si>
    <t>This fearsome creature has the body of a lion, the wings of a dragon, the face of a snarling man, and a tail of dripping spikes.</t>
  </si>
  <si>
    <t>Poison (Ex) Spike-injury; save Fort DC 17; frequency 1/round for 6 rounds; effect 1d4 Str; cure 2 consecutive saves.  Skewer (Ex) If a mythic manticore confirms a critical hit with a spike, the spike pins the target to the ground or a nearby surface. If the target is using winged flight, the spike snares its wings. The target is considered grappled by the manticore (though the manticore is not considered to be grappling) and must escape the grapple to move from its square. A flying creature must escape on its turn or plummet to the ground. As a swift action, a mythic manticore can expend one use of mythic power to skewer all targets hit by its spikes that turn, even if the attacks weren't critical hits.  Spikes (Ex) With a snap of its tail, a mythic manticore can loose a volley of four spikes as a standard action (make an attack roll for each spike). This attack has a range of 180 feet with no range increment. All targets must be within 30 feet of each other. The creature can launch only 24 spikes in any 24-hour period.</t>
  </si>
  <si>
    <t>A mythic manticore is a nightmarish creature, perhaps the result of crossbreeding with poisonous drakes, decadent sphinxes, or aberrant chimeras. A voracious eater, a mythic manticore may devour an entire corpse, as well as its weapons and armor, leaving nothing but a bloody stain on the ground and a few organs it finds unpalatable. Any metal bits it eats are digested and used to grow its deadly spikes. Some are known to dine on giant venomous snakes and spiders with the intent of making their poison even more powerful.  A mythic manticore uses its thrown spikes to hold prey in place from a distance so it can leap upon it and tear it apart. It is especially fond of skewering the wings of a flying creature, forcing it to plummet to the ground where it becomes easy pickings. Its weakness-inducing poison makes it especially dangerous to winged mounts, as the poisoned creature may find itself unable to carry a rider.</t>
  </si>
  <si>
    <t>&lt;link rel="stylesheet"href="PF.css"&gt;&lt;div&gt;&lt;h2&gt;Manticore, Mythic&lt;/h2&gt;&lt;h3&gt;&lt;i&gt;This fearsome creature has the body of a lion, the wings of a dragon, the face of a snarling man, and a tail of dripping spikes.&lt;/i&gt;&lt;/h3&gt;&lt;br&gt;&lt;/div&gt;&lt;div class="heading"&gt;&lt;p class="alignleft"&gt;Mythic Manticore&lt;/p&gt;&lt;p class="alignright"&gt;CR 6/MR 2&lt;/p&gt;&lt;div style="clear: both;"&gt;&lt;/div&gt;&lt;/div&gt;&lt;div&gt;&lt;h5&gt;&lt;b&gt;XP &lt;/b&gt;2,400&lt;/h5&gt;&lt;h5&gt;LE Large magical beast (mythic)&lt;/h5&gt;&lt;h5&gt;&lt;b&gt;Init &lt;/b&gt;+2; &lt;b&gt;Senses &lt;/b&gt;darkvision 60 ft., low-light vision, scent; Perception +9&lt;/h5&gt;&lt;/div&gt;&lt;hr/&gt;&lt;div&gt;&lt;h5&gt;&lt;b&gt;DEFENSE&lt;/b&gt;&lt;/h5&gt;&lt;/div&gt;&lt;hr/&gt;&lt;div&gt;&lt;h5&gt;&lt;b&gt;AC &lt;/b&gt;19, touch 11, flat-footed 17 (+2 Dex, +8 natural, -1 size)&lt;/h5&gt;&lt;h5&gt;&lt;b&gt;hp &lt;/b&gt;77 (6d10+44)&lt;/h5&gt;&lt;h5&gt;&lt;b&gt;Fort &lt;/b&gt;+9, &lt;b&gt;Ref &lt;/b&gt;+7, &lt;b&gt;Will &lt;/b&gt;+3&lt;/h5&gt;&lt;h5&gt;&lt;b&gt;DR &lt;/b&gt;5/epic&lt;/h5&gt;&lt;/div&gt;&lt;hr/&gt;&lt;div&gt;&lt;h5&gt;&lt;b&gt;OFFENSE&lt;/b&gt;&lt;/h5&gt;&lt;/div&gt;&lt;hr/&gt;&lt;div&gt;&lt;h5&gt;&lt;b&gt;Spd &lt;/b&gt;30 ft., fly 50 ft. (clumsy)&lt;/h5&gt;&lt;h5&gt;&lt;b&gt;Melee &lt;/b&gt;bite +11 (1d8+6), 2 claws +11 (2d4+6)&lt;/h5&gt;&lt;h5&gt;&lt;b&gt;Ranged &lt;/b&gt;4 spikes +9 (1d6+6 plus poison)&lt;/h5&gt;&lt;h5&gt;&lt;b&gt;Space &lt;/b&gt;10 ft.; &lt;b&gt;Reach &lt;/b&gt;5 ft.&lt;/h5&gt;&lt;h5&gt;&lt;b&gt;Special Attacks &lt;/b&gt;mythic power (2/day, surge +1d6), poison, pounce, skewer&lt;/h5&gt;&lt;/div&gt;&lt;hr/&gt;&lt;div&gt;&lt;h5&gt;&lt;b&gt;STATISTICS&lt;/b&gt;&lt;/h5&gt;&lt;/div&gt;&lt;hr/&gt;&lt;div&gt;&lt;h5&gt;&lt;b&gt;Str &lt;/b&gt;22, &lt;b&gt;Dex &lt;/b&gt;15, &lt;b&gt;Con &lt;/b&gt;18, &lt;b&gt;Int &lt;/b&gt; 7, &lt;b&gt;Wis &lt;/b&gt;12, &lt;b&gt;Cha &lt;/b&gt;9&lt;/h5&gt;&lt;h5&gt;&lt;b&gt;Base Atk &lt;/b&gt;+6; &lt;b&gt;CMB &lt;/b&gt;+13; &lt;b&gt;CMD &lt;/b&gt;25 (29 vs. trip)&lt;/h5&gt;&lt;h5&gt;&lt;b&gt;Feats &lt;/b&gt;Flyby Attack, Hover, Weapon Focus (spikes)&lt;sup&gt;M&lt;/sup&gt;&lt;/h5&gt;&lt;h5&gt;&lt;b&gt;Skills &lt;/b&gt;Fly -3, Perception +9, Survival +4 (+8 when tracking); &lt;b&gt;Racial Modifiers &lt;/b&gt;+4 Perception, +4 Survival when tracking&lt;/h5&gt;&lt;h5&gt;&lt;b&gt;Languages &lt;/b&gt;Common&lt;/h5&gt;&lt;/div&gt;&lt;hr/&gt;&lt;div&gt;&lt;h5&gt;&lt;b&gt;ECOLOGY&lt;/b&gt;&lt;/h5&gt;&lt;/div&gt;&lt;hr/&gt;&lt;div&gt;&lt;h5&gt;&lt;b&gt;Environment &lt;/b&gt; warm hills and marshes&lt;/h5&gt;&lt;h5&gt;&lt;b&gt;Organization &lt;/b&gt;solitary, pair, or pride (3-6)&lt;/h5&gt;&lt;h5&gt;&lt;b&gt;Treasure &lt;/b&gt;standard&lt;/h5&gt;&lt;/div&gt;&lt;hr/&gt;&lt;div&gt;&lt;h5&gt;&lt;b&gt;SPECIAL ABILITIES&lt;/b&gt;&lt;/h5&gt;&lt;/div&gt;&lt;hr/&gt;&lt;div&gt;&lt;/h5&gt;&lt;h5&gt;&lt;b&gt;Poison (Ex)&lt;/b&gt; Spike-injury; &lt;i&gt;save&lt;/i&gt; Fort DC 17; &lt;i&gt;frequency&lt;/i&gt; 1/round for 6 rounds; &lt;i&gt;effect&lt;/i&gt; 1d4 Str; &lt;i&gt;cure&lt;/i&gt; 2 consecutive &lt;i&gt;save&lt;/i&gt;s.  &lt;/h5&gt;&lt;h5&gt;&lt;b&gt;Skewer (Ex)&lt;/b&gt; If a mythic manticore confirms a critical hit with a spike, the spike pins the target to the ground or a nearby surface. If the target is using winged flight, the spike snares its wings. The target is considered grappled by the manticore (though the manticore is not considered to be grappling) and must escape the grapple to move from its square. A flying creature must escape on its turn or plummet to the ground. As a swift action, a mythic manticore can expend one use of mythic power to skewer all targets hit by its spikes that turn, even if the attacks weren't critical hits.  &lt;/h5&gt;&lt;h5&gt;&lt;b&gt;Spikes (Ex)&lt;/b&gt; With a snap of its tail, a mythic manticore can loose a volley of four spikes as a standard action (make an attack roll for each spike). This attack has a range of 180 feet with no range increment. All targets must be within 30 feet of each other. The creature can launch only 24 spikes in any 24-hour period.&lt;/h5&gt;&lt;/div&gt;&lt;br&gt;&lt;div&gt;&lt;h4&gt;&lt;p&gt;&lt;p&gt;A mythic manticore is a nightmarish creature, perhaps the result of crossbreeding with poisonous drakes, decadent sphinxes, or aberrant chimeras. A voracious eater, a mythic manticore may devour an entire corpse, as well as its weapons and armor, leaving nothing but a bloody stain on the ground and a few organs it finds unpalatable. Any metal bits it eats are digested and used to grow its deadly spikes. Some are known to dine on giant venomous snakes and spiders with the intent of making their poison even more powerful.  A mythic manticore uses its thrown spikes to hold prey in place from a distance so it can leap upon it and tear it apart. It is especially fond of skewering the wings of a flying creature, forcing it to plummet to the ground where it becomes easy pickings. Its weakness-inducing poison makes it especially dangerous to winged mounts, as the poisoned creature may find itself unable to carry a rider.&lt;/p&gt;&lt;/h4&gt;&lt;/div&gt;</t>
  </si>
  <si>
    <t>Mythic Medusa</t>
  </si>
  <si>
    <t>(9d10+66)</t>
  </si>
  <si>
    <t>mwk bastard sword +10/+5 (1d10/19-20 plus poison), 2 snake bites +12 (1d6+3 plus poison)</t>
  </si>
  <si>
    <t>mwk longbow +13/+8 (1d8/x3 plus poison)</t>
  </si>
  <si>
    <t>5 ft. (10 ft. with snake bite)</t>
  </si>
  <si>
    <t>mythic power (3/day, surge +1d6), petrifying gaze, poison, poison weapons, summon snake, unpetrify</t>
  </si>
  <si>
    <t>Str 10, Dex 17, Con 18, Int 12, Wis 15, Cha 19</t>
  </si>
  <si>
    <t>Improved InitiativeM, Lightning Reflexes, Point-Blank Shot, Precise Shot, Weapon FinesseM</t>
  </si>
  <si>
    <t>Bluff +13, Disguise +13, Fly +7, Intimidate +16, Perception +18, Stealth +15</t>
  </si>
  <si>
    <t>double (mwk bastard sword, mwk longbow with 20 arrows, other treasure)</t>
  </si>
  <si>
    <t>This unnatural woman has scaled skin, white bird wings, and long snake-hair that hangs past her feet.</t>
  </si>
  <si>
    <t>Petrifying Gaze (Su) Turn to stone permanently, 30 feet, Fortitude DC 18 negates. The save DC is Charisma-based.  Poison (Ex) Snake bite; save Fort DC 18; frequency 1/round for 6 rounds; effect 1d4 Con; cure 2 consecutive saves. The save DC is Constitution-based.  Poison Weapons (Ex) A mythic medusa can spend a standard action to apply her snake poison to her sword or to two arrows, and normally poisons her weapons in advance.  Summon Snake (Sp) As a full-round action, a mythic medusa can summon an emperor cobra (Bestiary 2 252) or 1d3 amphisbaenas (Bestiary 2 25) as if using a summon monster spell. The summoned snakes are immune to the medusa's gaze attack and remain for 8 rounds before disappearing.  Unpetrify (Su) A mythic medusa can expend one use of mythic power to return a petrified creature to life (as if using stone to flesh) for 1 minute. The creature is under the medusa's control (as if using dominate monster) and reverts to a statue at the end of this time. If the medusa expends three uses of mythic power, the creature remains unpetrified for 24 hours instead of 1 minute. A typical petrified victim in a mythic medusa's lair is a half-elf fighter 6 (Pathfinder RPG NPC Codex 82) or human warrior 6 (NPC Codex 268).</t>
  </si>
  <si>
    <t>A mythic medusa is one of the near-immortal progenitors of the medusa race, who mate with humanoids in order to produce weaker (but still deadly) offspring. With deadly poison, power over snakes, and the ability to animate and command those she has turned to stone, a mythic medusa is a dangerous foe who can't be easily overcome by mirrored shields and blindfolds; she waits, strikes, and retreats, allowing her minions and venom to weaken her foes before she is ready to take their lives.</t>
  </si>
  <si>
    <t>&lt;link rel="stylesheet"href="PF.css"&gt;&lt;div&gt;&lt;h2&gt;Medusa, Mythic&lt;/h2&gt;&lt;h3&gt;&lt;i&gt;This unnatural woman has scaled skin, white bird wings, and long snake-hair that hangs past her feet.&lt;/i&gt;&lt;/h3&gt;&lt;br&gt;&lt;/div&gt;&lt;div class="heading"&gt;&lt;p class="alignleft"&gt;Mythic Medusa&lt;/p&gt;&lt;p class="alignright"&gt;CR 9/MR 3&lt;/p&gt;&lt;div style="clear: both;"&gt;&lt;/div&gt;&lt;/div&gt;&lt;div&gt;&lt;h5&gt;&lt;b&gt;XP &lt;/b&gt;6,400&lt;/h5&gt;&lt;h5&gt;LE Medium monstrous humanoid (mythic)&lt;/h5&gt;&lt;h5&gt;&lt;b&gt;Init &lt;/b&gt;+10&lt;sup&gt;M&lt;/sup&gt;; &lt;b&gt;Senses &lt;/b&gt;all-around vision, darkvision 60 ft.; Perception +18&lt;/h5&gt;&lt;/div&gt;&lt;hr/&gt;&lt;div&gt;&lt;h5&gt;&lt;b&gt;DEFENSE&lt;/b&gt;&lt;/h5&gt;&lt;/div&gt;&lt;hr/&gt;&lt;div&gt;&lt;h5&gt;&lt;b&gt;AC &lt;/b&gt;23, touch 13, flat-footed 20 (+3 Dex, +10 natural)&lt;/h5&gt;&lt;h5&gt;&lt;b&gt;hp &lt;/b&gt;115 (9d10+66)&lt;/h5&gt;&lt;h5&gt;&lt;b&gt;Fort &lt;/b&gt;+7, &lt;b&gt;Ref &lt;/b&gt;+11, &lt;b&gt;Will &lt;/b&gt;+8&lt;/h5&gt;&lt;h5&gt;&lt;b&gt;DR &lt;/b&gt;5/epic&lt;/h5&gt;&lt;/div&gt;&lt;hr/&gt;&lt;div&gt;&lt;h5&gt;&lt;b&gt;OFFENSE&lt;/b&gt;&lt;/h5&gt;&lt;/div&gt;&lt;hr/&gt;&lt;div&gt;&lt;h5&gt;&lt;b&gt;Spd &lt;/b&gt;30 ft., fly 60 ft. (good)&lt;/h5&gt;&lt;h5&gt;&lt;b&gt;Melee &lt;/b&gt;mwk bastard sword +10/+5 (1d10/19-20 plus poison), 2 snake bites +12 (1d6+3 plus poison)&lt;/h5&gt;&lt;h5&gt;&lt;b&gt;Ranged &lt;/b&gt;mwk longbow +13/+8 (1d8/x3 plus poison)&lt;/h5&gt;&lt;h5&gt;&lt;b&gt;Space &lt;/b&gt;5 ft.; &lt;b&gt;Reach &lt;/b&gt;5 ft. (10 ft. with snake bite)&lt;/h5&gt;&lt;h5&gt;&lt;b&gt;Special Attacks &lt;/b&gt;mythic power (3/day, surge +1d6), petrifying gaze, poison, poison weapons, summon snake, unpetrify&lt;/h5&gt;&lt;/div&gt;&lt;hr/&gt;&lt;div&gt;&lt;h5&gt;&lt;b&gt;STATISTICS&lt;/b&gt;&lt;/h5&gt;&lt;/div&gt;&lt;hr/&gt;&lt;div&gt;&lt;h5&gt;&lt;b&gt;Str &lt;/b&gt;10, &lt;b&gt;Dex &lt;/b&gt;17, &lt;b&gt;Con &lt;/b&gt;18, &lt;b&gt;Int &lt;/b&gt; 12, &lt;b&gt;Wis &lt;/b&gt;15, &lt;b&gt;Cha &lt;/b&gt;19&lt;/h5&gt;&lt;h5&gt;&lt;b&gt;Base Atk &lt;/b&gt;+9; &lt;b&gt;CMB &lt;/b&gt;+9; &lt;b&gt;CMD &lt;/b&gt;22&lt;/h5&gt;&lt;h5&gt;&lt;b&gt;Feats &lt;/b&gt;Improved Initiative&lt;sup&gt;M&lt;/sup&gt;, Lightning Reflexes, Point-Blank Shot, Precise Shot, Weapon Finesse&lt;sup&gt;M&lt;/sup&gt;&lt;/h5&gt;&lt;h5&gt;&lt;b&gt;Skills &lt;/b&gt;Bluff +13, Disguise +13, Fly +7, Intimidate +16, Perception +18, Stealth +15; &lt;b&gt;Racial Modifiers &lt;/b&gt;+4 Perception&lt;/h5&gt;&lt;h5&gt;&lt;b&gt;Languages &lt;/b&gt;Common&lt;/h5&gt;&lt;/div&gt;&lt;hr/&gt;&lt;div&gt;&lt;h5&gt;&lt;b&gt;ECOLOGY&lt;/b&gt;&lt;/h5&gt;&lt;/div&gt;&lt;hr/&gt;&lt;div&gt;&lt;h5&gt;&lt;b&gt;Environment &lt;/b&gt; temperate marshes and underground&lt;/h5&gt;&lt;h5&gt;&lt;b&gt;Organization &lt;/b&gt;solitary&lt;/h5&gt;&lt;h5&gt;&lt;b&gt;Treasure &lt;/b&gt;double (mwk bastard sword, mwk longbow with 20 arrows, other treasure)&lt;/h5&gt;&lt;/div&gt;&lt;hr/&gt;&lt;div&gt;&lt;h5&gt;&lt;b&gt;SPECIAL ABILITIES&lt;/b&gt;&lt;/h5&gt;&lt;/div&gt;&lt;hr/&gt;&lt;div&gt;&lt;/h5&gt;&lt;h5&gt;&lt;b&gt;Petrifying Gaze (Su)&lt;/b&gt; Turn to stone permanently, 30 feet, Fortitude DC 18 negates. The save DC is Charisma-based.  &lt;/h5&gt;&lt;h5&gt;&lt;b&gt;Poison (Ex)&lt;/b&gt; Snake bite; &lt;i&gt;save&lt;/i&gt; Fort DC 18; &lt;i&gt;frequency&lt;/i&gt; 1/round for 6 rounds; &lt;i&gt;effect&lt;/i&gt; 1d4 Con; &lt;i&gt;cure&lt;/i&gt; 2 consecutive &lt;i&gt;save&lt;/i&gt;s. The save DC is Constitution-based.  &lt;/h5&gt;&lt;h5&gt;&lt;b&gt;Poison Weapons (Ex)&lt;/b&gt; A mythic medusa can spend a standard action to apply her snake poison to her sword or to two arrows, and normally poisons her weapons in advance.  &lt;/h5&gt;&lt;h5&gt;&lt;b&gt;Summon Snake (Sp)&lt;/b&gt; As a full-round action, a mythic medusa can summon an emperor cobra (&lt;i&gt;Bestiary 2&lt;/i&gt; 252) or 1d3 amphisbaenas (&lt;i&gt;Bestiary 2&lt;/i&gt; 25) as if using a &lt;i&gt;summon monster&lt;/i&gt; spell. The summoned snakes are immune to the medusa's gaze attack and remain for 8 rounds before disappearing.  &lt;/h5&gt;&lt;h5&gt;&lt;b&gt;Unpetrify (Su)&lt;/b&gt; A mythic medusa can expend one use of mythic power to return a petrified creature to life (as if using &lt;i&gt;stone to&lt;/i&gt; flesh) for 1 minute. The creature is under the medusa's control (as if using &lt;i&gt;dominate&lt;/i&gt; monster) and reverts to a statue at the end of this time. If the medusa expends three uses of mythic power, the creature remains unpetrified for 24 hours instead of 1 minute. A typical petrified victim in a mythic medusa's lair is a half-elf fighter 6 (&lt;i&gt;Pathfinder RPG &lt;i&gt;NPC Codex&lt;/i&gt;&lt;/i&gt; 82) or human warrior 6 (&lt;i&gt;NPC Codex&lt;/i&gt; 268).&lt;/h5&gt;&lt;/div&gt;&lt;br&gt;&lt;div&gt;&lt;h4&gt;&lt;p&gt;&lt;p&gt;A mythic medusa is one of the near-immortal progenitors of the medusa race, who mate with humanoids in order to produce weaker (but still deadly) offspring. With deadly poison, power over snakes, and the ability to animate and command those she has turned to stone, a mythic medusa is a dangerous foe who can't be easily overcome by mirrored shields and blindfolds; she waits, strikes, and retreats, allowing her minions and venom to weaken her foes before she is ready to take their lives.&lt;/p&gt;&lt;/h4&gt;&lt;/div&gt;</t>
  </si>
  <si>
    <t>Mythic Minotaur</t>
  </si>
  <si>
    <t>(7d10+34)</t>
  </si>
  <si>
    <t>mwk greataxe +12/+7 (3d6+7/x3), gore +11 (1d6+2)</t>
  </si>
  <si>
    <t>mythic power (2/day, surge +1d6), oubliette, powerful charge (gore, 2d6+7)</t>
  </si>
  <si>
    <t>Str 21, Dex 10, Con 15, Int 7, Wis 10, Cha 8</t>
  </si>
  <si>
    <t>+13 (+17 bull rush)</t>
  </si>
  <si>
    <t>23 (25 vs. bull rush)</t>
  </si>
  <si>
    <t>Great Fortitude, Greater Bull Rush, Improved Bull Rush, Power AttackM</t>
  </si>
  <si>
    <t>Intimidate +5, Perception +12, Stealth +2, Survival +10</t>
  </si>
  <si>
    <t>maze mastery</t>
  </si>
  <si>
    <t>standard (mwk greataxe, other treasure)</t>
  </si>
  <si>
    <t>With eyes blazing red and magical runes glowing on its horns, this mighty beast has the body of a man and the head of a bull.</t>
  </si>
  <si>
    <t>Maze Mastery (Su) A mythic minotaur can designate an area no greater than 100 feet on a side (typically a maze, underground labyrinth, or other confusing structure) as its personal lair. As a move action, the minotaur can teleport from one point in its lair to any other point in its lair, as if using greater teleport. In addition, whenever the minotaur must make a saving throw while inside its lair, it can roll twice and take the higher result. A mythic minotaur can change its lair once per week. A minotaur can share its lair with other creatures (including other minotaurs or mythic minotaurs) without interfering with this ability.  Natural Cunning (Ex) Although a mythic minotaur is not especially intelligent, it possesses innate cunning and logical ability. This gives it immunity to maze spells and prevents it from ever becoming lost. Further, it is never caught flat-footed.  Oubliette (Su) Whenever a mythic minotaur hits a creature with its gore attack as part of a powerful charge, the target must succeed at a DC 15 Will save or be sent into an extradimensional prison, as the maze spell but lasting for 1d4+1 rounds. The save DC is Wisdom-based and includes a +2 racial modifier.</t>
  </si>
  <si>
    <t>A mythic minotaur is but one or two generations removed from the original curse-born minotaurs that founded their race. Once created to punish to those who disobey or circumvent the orders of the gods, they use their innate magic to imprison, stalk, and consume humanoids-especially the descendants of the royal line whose blasphemy inspired the creation of this new race. Some mythic minotaurs are worshiped as demigods by primitive or fear-stricken humanoids, and accept sacrifices of young men and women to sate their hunger. They usually have custom armor and weapons appropriate for their large, inhuman frames, offered as gifts by worshipers or made by enslaved blacksmiths.</t>
  </si>
  <si>
    <t>&lt;link rel="stylesheet"href="PF.css"&gt;&lt;div&gt;&lt;h2&gt;Minotaur, Mythic&lt;/h2&gt;&lt;h3&gt;&lt;i&gt;With eyes blazing red and magical runes glowing on its horns, this mighty beast has the body of a man and the head of a bull.&lt;/i&gt;&lt;/h3&gt;&lt;br&gt;&lt;/div&gt;&lt;div class="heading"&gt;&lt;p class="alignleft"&gt;Mythic Minotaur&lt;/p&gt;&lt;p class="alignright"&gt;CR 6/MR 2&lt;/p&gt;&lt;div style="clear: both;"&gt;&lt;/div&gt;&lt;/div&gt;&lt;div&gt;&lt;h5&gt;&lt;b&gt;XP &lt;/b&gt;2,400&lt;/h5&gt;&lt;h5&gt;CE Large monstrous humanoid (mythic)&lt;/h5&gt;&lt;h5&gt;&lt;b&gt;Init &lt;/b&gt;+0; &lt;b&gt;Senses &lt;/b&gt;darkvision 60 ft.; Perception +12&lt;/h5&gt;&lt;/div&gt;&lt;hr/&gt;&lt;div&gt;&lt;h5&gt;&lt;b&gt;DEFENSE&lt;/b&gt;&lt;/h5&gt;&lt;/div&gt;&lt;hr/&gt;&lt;div&gt;&lt;h5&gt;&lt;b&gt;AC &lt;/b&gt;17, touch 9, flat-footed 17 (+8 natural, -1 size)&lt;/h5&gt;&lt;h5&gt;&lt;b&gt;hp &lt;/b&gt;72 (7d10+34)&lt;/h5&gt;&lt;h5&gt;&lt;b&gt;Fort &lt;/b&gt;+6, &lt;b&gt;Ref &lt;/b&gt;+5, &lt;b&gt;Will &lt;/b&gt;+5&lt;/h5&gt;&lt;h5&gt;&lt;b&gt;Defensive Abilities &lt;/b&gt;natural cunning; &lt;b&gt;DR &lt;/b&gt;5/epic; &lt;b&gt;SR &lt;/b&gt;17&lt;/h5&gt;&lt;/div&gt;&lt;hr/&gt;&lt;div&gt;&lt;h5&gt;&lt;b&gt;OFFENSE&lt;/b&gt;&lt;/h5&gt;&lt;/div&gt;&lt;hr/&gt;&lt;div&gt;&lt;h5&gt;&lt;b&gt;Spd &lt;/b&gt;30 ft.&lt;/h5&gt;&lt;h5&gt;&lt;b&gt;Melee &lt;/b&gt;mwk greataxe +12/+7 (3d6+7/x3), gore +11 (1d6+2)&lt;/h5&gt;&lt;h5&gt;&lt;b&gt;Space &lt;/b&gt;10 ft.; &lt;b&gt;Reach &lt;/b&gt;10 ft.&lt;/h5&gt;&lt;h5&gt;&lt;b&gt;Special Attacks &lt;/b&gt;mythic power (2/day, surge +1d6), oubliette, powerful charge (gore, 2d6+7)&lt;/h5&gt;&lt;/div&gt;&lt;hr/&gt;&lt;div&gt;&lt;h5&gt;&lt;b&gt;STATISTICS&lt;/b&gt;&lt;/h5&gt;&lt;/div&gt;&lt;hr/&gt;&lt;div&gt;&lt;h5&gt;&lt;b&gt;Str &lt;/b&gt;21, &lt;b&gt;Dex &lt;/b&gt;10, &lt;b&gt;Con &lt;/b&gt;15, &lt;b&gt;Int &lt;/b&gt; 7, &lt;b&gt;Wis &lt;/b&gt;10, &lt;b&gt;Cha &lt;/b&gt;8&lt;/h5&gt;&lt;h5&gt;&lt;b&gt;Base Atk &lt;/b&gt;+7; &lt;b&gt;CMB &lt;/b&gt;+13 (+17 bull rush); &lt;b&gt;CMD &lt;/b&gt;23 (25 vs. bull rush)&lt;/h5&gt;&lt;h5&gt;&lt;b&gt;Feats &lt;/b&gt;Great Fortitude, Greater Bull Rush, Improved Bull Rush, Power Attack&lt;sup&gt;M&lt;/sup&gt;&lt;/h5&gt;&lt;h5&gt;&lt;b&gt;Skills &lt;/b&gt;Intimidate +5, Perception +12, Stealth +2, Survival +10; &lt;b&gt;Racial Modifiers &lt;/b&gt;+4 Perception, +4 Survival&lt;/h5&gt;&lt;h5&gt;&lt;b&gt;Languages &lt;/b&gt;Giant&lt;/h5&gt;&lt;h5&gt;&lt;b&gt;SQ &lt;/b&gt;&lt;i&gt;maze&lt;/i&gt; mastery&lt;/h5&gt;&lt;/div&gt;&lt;hr/&gt;&lt;div&gt;&lt;h5&gt;&lt;b&gt;ECOLOGY&lt;/b&gt;&lt;/h5&gt;&lt;/div&gt;&lt;hr/&gt;&lt;div&gt;&lt;h5&gt;&lt;b&gt;Environment &lt;/b&gt; temperate ruins or underground&lt;/h5&gt;&lt;h5&gt;&lt;b&gt;Organization &lt;/b&gt;solitary, pair, or gang (3-4)&lt;/h5&gt;&lt;h5&gt;&lt;b&gt;Treasure &lt;/b&gt;standard (mwk greataxe, other treasure)&lt;/h5&gt;&lt;/div&gt;&lt;hr/&gt;&lt;div&gt;&lt;h5&gt;&lt;b&gt;SPECIAL ABILITIES&lt;/b&gt;&lt;/h5&gt;&lt;/div&gt;&lt;hr/&gt;&lt;div&gt;&lt;/h5&gt;&lt;h5&gt;&lt;b&gt;Maze Mastery (Su)&lt;/b&gt; A mythic minotaur can designate an area no greater than 100 feet on a side (typically a &lt;i&gt;maze&lt;/i&gt;, underground labyrinth, or other confusing structure) as its personal lair. As a move action, the minotaur can teleport from one point in its lair to any other point in its lair, as if using &lt;i&gt;greater teleport&lt;/i&gt;. In addition, whenever the minotaur must make a saving throw while inside its lair, it can roll twice and take the higher result. A mythic minotaur can change its lair once per week. A minotaur can share its lair with other creatures (including other minotaurs or mythic minotaurs) without interfering with this ability.  &lt;/h5&gt;&lt;h5&gt;&lt;b&gt;Natural Cunning (Ex)&lt;/b&gt; Although a mythic minotaur is not especially intelligent, it possesses innate cunning and logical ability. This gives it immunity to &lt;i&gt;maze&lt;/i&gt; spells and prevents it from ever becoming lost. Further, it is never caught flat-footed.  &lt;/h5&gt;&lt;h5&gt;&lt;b&gt;Oubliette (Su)&lt;/b&gt; Whenever a mythic minotaur hits a creature with its gore attack as part of a powerful charge, the target must succeed at a DC 15 Will save or be sent into an extradimensional prison, as the &lt;i&gt;maze&lt;/i&gt; spell but lasting for 1d4+1 rounds. The save DC is Wisdom-based and includes a +2 racial modifier.&lt;/h5&gt;&lt;/div&gt;&lt;br&gt;&lt;div&gt;&lt;h4&gt;&lt;p&gt;&lt;p&gt;A mythic minotaur is but one or two generations removed from the original curse-born minotaurs that founded their race. Once created to punish to those who disobey or circumvent the orders of the gods, they use their innate magic to imprison, stalk, and consume humanoids-especially the descendants of the royal line whose blasphemy inspired the creation of this new race. Some mythic minotaurs are worshiped as demigods by primitive or fear-stricken humanoids, and accept sacrifices of young men and women to sate their hunger. They usually have custom armor and weapons appropriate for their large, inhuman frames, offered as gifts by worshipers or made by enslaved blacksmiths.&lt;/p&gt;&lt;/h4&gt;&lt;/div&gt;</t>
  </si>
  <si>
    <t>Mythic Mummy</t>
  </si>
  <si>
    <t>23, touch 10, flat-footed 23</t>
  </si>
  <si>
    <t>(+13 natural)</t>
  </si>
  <si>
    <t>slam +15 (1d8+12 plus mummy rot)</t>
  </si>
  <si>
    <t>create spawn, mythic power (3/day, surge +1d6)</t>
  </si>
  <si>
    <t>Str 26, Dex 10, Con -, Int 6, Wis 15, Cha 15</t>
  </si>
  <si>
    <t>Power AttackM, Skill Focus (Perception), ToughnessM, Weapon Focus (slam)</t>
  </si>
  <si>
    <t>change shape (any humanoid; alter self), desert mastery</t>
  </si>
  <si>
    <t>This regal mummy reeks of preservative spices and wears the clothing and jewelry of a wealthy pharaoh.</t>
  </si>
  <si>
    <t>Create Spawn (Su) As a swift action, a mythic mummy can expend one use of mythic power to transform a slain opponent into a non-mythic mummy with the advanced simple template. The new mummy is under the command of the mummy that created it, and remains enslaved until the mythic mummy's death, at which time it becomes a free-willed creature. The spawn retains none of the abilities it had in life  Desert Mastery (Su) A mythic mummy can command earth and sand within 100 feet to c reate a variety of spell-like effects. As a s tandard action, a mummy can reduce rock to sand (as transmute rock to mud) or create lifelike shapes made from sand (as major image, though these shapes collapse if disbelieved or attacked). The mummy can expend one use of mythic power to summon a giant advanced sandman (Bestiary 2 236). The mummy's caster level equals its Hit Dice for these effects.  Despair (Su) All creatures within a 30-foot radius that see a mummy must succeed at a DC 18 Will save or be paralyzed by fear for 1d4 rounds. A creature only has to attempt this save against a particular mummy's despair ability once every 24 hours. This is a paralysis and mind-affecting fear effect. The save DC is Charisma-based and includes a +2 racial bonus.  Mummy Rot (Su) Curse and disease-slam; save Fort DC 18; onset 1 minute; frequency 1/day; effect 1d6 Con and 1d6 Cha; cure -. This otherwise functions like standard mummy rot. The DC is Charisma-based and includes a +2 racial bonus.</t>
  </si>
  <si>
    <t>A mythic mummy is the preserved and animated remains or royalty-the honored dead a common mummy is compelled to protect. Wielding powers over sand and able to create new minions to replace the fallen, a mythic mummy is a formidable opponent. Its used to absolute obedience from living and undead subjects. If awakened from its eternal rest, a mythic mummy uses its magic to appear as it did in life, though if angered or surprised it may reveal its undead form.</t>
  </si>
  <si>
    <t>&lt;link rel="stylesheet"href="PF.css"&gt;&lt;div&gt;&lt;h2&gt;Mummy, Mythic&lt;/h2&gt;&lt;h3&gt;&lt;i&gt;This regal mummy reeks of preservative spices and wears the clothing and jewelry of a wealthy pharaoh.&lt;/i&gt;&lt;/h3&gt;&lt;br&gt;&lt;/div&gt;&lt;div class="heading"&gt;&lt;p class="alignleft"&gt;Mythic Mummy&lt;/p&gt;&lt;p class="alignright"&gt;CR 7/MR 3&lt;/p&gt;&lt;div style="clear: both;"&gt;&lt;/div&gt;&lt;/div&gt;&lt;div&gt;&lt;h5&gt;&lt;b&gt;XP &lt;/b&gt;3,200&lt;/h5&gt;&lt;h5&gt;LE Medium undead (mythic)&lt;/h5&gt;&lt;h5&gt;&lt;b&gt;Init &lt;/b&gt;+0; &lt;b&gt;Senses &lt;/b&gt;darkvision 60 ft.; Perception +16&lt;/h5&gt;&lt;h5&gt;&lt;b&gt;Aura &lt;/b&gt;despair (30 ft., paralyzed for 1d4 rounds, Will DC 16 negates)&lt;/h5&gt;&lt;/div&gt;&lt;hr/&gt;&lt;div&gt;&lt;h5&gt;&lt;b&gt;DEFENSE&lt;/b&gt;&lt;/h5&gt;&lt;/div&gt;&lt;hr/&gt;&lt;div&gt;&lt;h5&gt;&lt;b&gt;AC &lt;/b&gt;23, touch 10, flat-footed 23 (+13 natural)&lt;/h5&gt;&lt;h5&gt;&lt;b&gt;hp &lt;/b&gt;92 (8d8+56); fast healing 5&lt;/h5&gt;&lt;h5&gt;&lt;b&gt;Fort &lt;/b&gt;+4, &lt;b&gt;Ref &lt;/b&gt;+2, &lt;b&gt;Will &lt;/b&gt;+8&lt;/h5&gt;&lt;h5&gt;&lt;b&gt;DR &lt;/b&gt;5/-; &lt;b&gt;Immune &lt;/b&gt;undead traits&lt;/h5&gt;&lt;h5&gt;&lt;b&gt;Weaknesses &lt;/b&gt;vulnerable to fire&lt;/h5&gt;&lt;/div&gt;&lt;hr/&gt;&lt;div&gt;&lt;h5&gt;&lt;b&gt;OFFENSE&lt;/b&gt;&lt;/h5&gt;&lt;/div&gt;&lt;hr/&gt;&lt;div&gt;&lt;h5&gt;&lt;b&gt;Spd &lt;/b&gt;20 ft.&lt;/h5&gt;&lt;h5&gt;&lt;b&gt;Melee &lt;/b&gt;slam +15 (1d8+12 plus mummy rot)&lt;/h5&gt;&lt;h5&gt;&lt;b&gt;Space &lt;/b&gt;5 ft.; &lt;b&gt;Reach &lt;/b&gt;5 ft.&lt;/h5&gt;&lt;h5&gt;&lt;b&gt;Special Attacks &lt;/b&gt;create spawn, mythic power (3/day, surge +1d6)&lt;/h5&gt;&lt;/div&gt;&lt;hr/&gt;&lt;div&gt;&lt;h5&gt;&lt;b&gt;STATISTICS&lt;/b&gt;&lt;/h5&gt;&lt;/div&gt;&lt;hr/&gt;&lt;div&gt;&lt;h5&gt;&lt;b&gt;Str &lt;/b&gt;26, &lt;b&gt;Dex &lt;/b&gt;10, &lt;b&gt;Con &lt;/b&gt;-, &lt;b&gt;Int &lt;/b&gt; 6, &lt;b&gt;Wis &lt;/b&gt;15, &lt;b&gt;Cha &lt;/b&gt;15&lt;/h5&gt;&lt;h5&gt;&lt;b&gt;Base Atk &lt;/b&gt;+6; &lt;b&gt;CMB &lt;/b&gt;+14; &lt;b&gt;CMD &lt;/b&gt;24&lt;/h5&gt;&lt;h5&gt;&lt;b&gt;Feats &lt;/b&gt;Power Attack&lt;sup&gt;M&lt;/sup&gt;, Skill Focus (Perception), Toughness&lt;sup&gt;M&lt;/sup&gt;, Weapon Focus (slam)&lt;/h5&gt;&lt;h5&gt;&lt;b&gt;Skills &lt;/b&gt;Perception +16, Stealth +11&lt;/h5&gt;&lt;h5&gt;&lt;b&gt;Languages &lt;/b&gt;Common&lt;/h5&gt;&lt;h5&gt;&lt;b&gt;SQ &lt;/b&gt;change shape (any humanoid; &lt;i&gt;alter&lt;/i&gt; self), desert mastery&lt;/h5&gt;&lt;/div&gt;&lt;hr/&gt;&lt;div&gt;&lt;h5&gt;&lt;b&gt;ECOLOGY&lt;/b&gt;&lt;/h5&gt;&lt;/div&gt;&lt;hr/&gt;&lt;div&gt;&lt;h5&gt;&lt;b&gt;Environment &lt;/b&gt; any&lt;/h5&gt;&lt;h5&gt;&lt;b&gt;Organization &lt;/b&gt;solitary, warden squad (2-6), or guardian detail (7-12)&lt;/h5&gt;&lt;h5&gt;&lt;b&gt;Treasure &lt;/b&gt;standard&lt;/h5&gt;&lt;/div&gt;&lt;hr/&gt;&lt;div&gt;&lt;h5&gt;&lt;b&gt;SPECIAL ABILITIES&lt;/b&gt;&lt;/h5&gt;&lt;/div&gt;&lt;hr/&gt;&lt;div&gt;&lt;/h5&gt;&lt;h5&gt;&lt;b&gt;Create Spawn (Su)&lt;/b&gt; As a swift action, a mythic mummy can expend one use of mythic power to transform a slain opponent into a non-mythic mummy with the advanced simple template. The new mummy is under the command of the mummy that created it, and remains enslaved until the mythic mummy's death, at which time it becomes a free-willed creature. The spawn retains none of the abilities it had in life  &lt;/h5&gt;&lt;h5&gt;&lt;b&gt;Desert Mastery (Su)&lt;/b&gt; A mythic mummy can command earth and sand within 100 feet to c reate a variety of spell-like effects. As a s tandard action, a mummy can reduce rock to sand (as &lt;i&gt;transmute rock to&lt;/i&gt; mud) or create lifelike shapes made from sand (as &lt;i&gt;major image&lt;/i&gt;, though these shapes collapse if disbelieved or attacked). The mummy can expend one use of mythic power to summon a giant advanced sandman (&lt;i&gt;Bestiary 2&lt;/i&gt; 236). The mummy's caster level equals its Hit Dice for these effects.  &lt;/h5&gt;&lt;h5&gt;&lt;b&gt;Despair (Su)&lt;/b&gt; All creatures within a 30-foot radius that see a mummy must succeed at a DC 18 Will save or be paralyzed by fear for 1d4 rounds. A creature only has to attempt this save against a particular mummy's despair ability once every 24 hours. This is a paralysis and mind-affecting fear effect. The save DC is Charisma-based and includes a +2 racial bonus.  &lt;/h5&gt;&lt;h5&gt;&lt;b&gt;Mummy Rot (Su)&lt;/b&gt; Curse and disease-slam; save Fort DC 18; &lt;i&gt;onset&lt;/i&gt; 1 minute; frequency 1/day; effect 1d6 Con and 1d6 Cha; cure -. This otherwise functions like standard mummy rot. The DC is Charisma-based and includes a +2 racial bonus.&lt;/h5&gt;&lt;/div&gt;&lt;br&gt;&lt;div&gt;&lt;h4&gt;&lt;p&gt;&lt;p&gt;A mythic mummy is the preserved and animated remains or royalty-the honored dead a common mummy is compelled to protect. Wielding powers over sand and able to create new minions to replace the fallen, a mythic mummy is a formidable opponent. Its used to absolute obedience from living and undead subjects. If awakened from its eternal rest, a mythic mummy uses its magic to appear as it did in life, though if angered or surprised it may reveal its undead form.&lt;/p&gt;&lt;/h4&gt;&lt;/div&gt;</t>
  </si>
  <si>
    <t>Mythic Ogre</t>
  </si>
  <si>
    <t>(+5 armor, -1 Dex, +6 natural, -1 size)</t>
  </si>
  <si>
    <t>(5d8+28)</t>
  </si>
  <si>
    <t>Fort +7, Ref +0, Will +3</t>
  </si>
  <si>
    <t>iron resilience</t>
  </si>
  <si>
    <t>mwk greatclub +9 (2d8+7)</t>
  </si>
  <si>
    <t>mythic power (1/day, surge +1d6), rising fury</t>
  </si>
  <si>
    <t>Str 21, Dex 8, Con 17, Int 6, Wis 10, Cha 7</t>
  </si>
  <si>
    <t>Iron WillM, Toughness, Weapon Focus (greatclub)</t>
  </si>
  <si>
    <t>standard (mwk scale mail, mwk greatclub, 4 javelins, other treasure)</t>
  </si>
  <si>
    <t>This immense, muscular giant wears heavy scale mail and wields a club adorned with a giant claw.</t>
  </si>
  <si>
    <t>Iron Resilience (Ex) Once per round, a mythic ogre can ignore an attack that would reduce it to negative hit points or kill it. The ogre takes no damage from the attack. As an immediate action, a mythic ogre can expend one use of mythic power to use this ability to ignore all attacks from one creature for 1 round.  Rising Fury (Ex) Each time a mythic ogre takes damage, it gains a +2 morale bonus on damage rolls until the end of its next turn. This bonus increases by +2 each time the ogre takes damage, up to a maximum of +10. At the end of the ogre's turn, this damage bonus resets to +0.</t>
  </si>
  <si>
    <t>A mythic ogre is an example of inbreeding going exactly right, the perfect combination of hardiness and fast maturity without any significant deformities that would hamper its ability to hunt. Able to evade death like a monstrous cockroach and prone to violent outbursts like a berserk child, a mythic ogre has all the qualities common ogres admire, and easily takes over the family unit by browbeating others into submission. Some even manage to dominate hill giant tribes with sheer numbers, making the next generation taller and stronger.  Ogre Dragonslayer  Sometimes the hilly terrain of a mythic ogre's tribe overlaps with that of a red dragon. If the dragon breeds, the ogres respond to the threat of hatchlings by hunting down the dragon and its offspring and fashioning armor and weapons out of their enemies' bloody remnants. Some of these families eventually develop fire resistance, a trait they pass on to their offspring.</t>
  </si>
  <si>
    <t>&lt;link rel="stylesheet"href="PF.css"&gt;&lt;div&gt;&lt;h2&gt;Ogre, Mythic&lt;/h2&gt;&lt;h3&gt;&lt;i&gt;This immense, muscular giant wears heavy scale mail and wields a club adorned with a giant claw.&lt;/i&gt;&lt;/h3&gt;&lt;br&gt;&lt;/div&gt;&lt;div class="heading"&gt;&lt;p class="alignleft"&gt;Mythic Ogre&lt;/p&gt;&lt;p class="alignright"&gt;CR 4/MR 1&lt;/p&gt;&lt;div style="clear: both;"&gt;&lt;/div&gt;&lt;/div&gt;&lt;div&gt;&lt;h5&gt;&lt;b&gt;XP &lt;/b&gt;1,200&lt;/h5&gt;&lt;h5&gt;CE Large humanoid (giant, mythic)&lt;/h5&gt;&lt;h5&gt;&lt;b&gt;Init &lt;/b&gt;-1; &lt;b&gt;Senses &lt;/b&gt;darkvision 60 ft., low-light vision; Perception +6&lt;/h5&gt;&lt;/div&gt;&lt;hr/&gt;&lt;div&gt;&lt;h5&gt;&lt;b&gt;DEFENSE&lt;/b&gt;&lt;/h5&gt;&lt;/div&gt;&lt;hr/&gt;&lt;div&gt;&lt;h5&gt;&lt;b&gt;AC &lt;/b&gt;19, touch 8, flat-footed 19 (+5 armor, -1 Dex, +6 natural, -1 size)&lt;/h5&gt;&lt;h5&gt;&lt;b&gt;hp &lt;/b&gt;50 (5d8+28)&lt;/h5&gt;&lt;h5&gt;&lt;b&gt;Fort &lt;/b&gt;+7, &lt;b&gt;Ref &lt;/b&gt;+0, &lt;b&gt;Will &lt;/b&gt;+3&lt;/h5&gt;&lt;h5&gt;&lt;b&gt;Defensive Abilities &lt;/b&gt;iron resilience; &lt;b&gt;DR &lt;/b&gt;5/epic&lt;/h5&gt;&lt;/div&gt;&lt;hr/&gt;&lt;div&gt;&lt;h5&gt;&lt;b&gt;OFFENSE&lt;/b&gt;&lt;/h5&gt;&lt;/div&gt;&lt;hr/&gt;&lt;div&gt;&lt;h5&gt;&lt;b&gt;Spd &lt;/b&gt;30 ft. (40 ft. base)&lt;/h5&gt;&lt;h5&gt;&lt;b&gt;Melee &lt;/b&gt;mwk greatclub +9 (2d8+7)&lt;/h5&gt;&lt;h5&gt;&lt;b&gt;Ranged &lt;/b&gt;javelin +1 (1d8+5)&lt;/h5&gt;&lt;h5&gt;&lt;b&gt;Space &lt;/b&gt;10 ft.; &lt;b&gt;Reach &lt;/b&gt;10 ft.&lt;/h5&gt;&lt;h5&gt;&lt;b&gt;Special Attacks &lt;/b&gt;mythic power (1/day, surge +1d6), rising fury&lt;/h5&gt;&lt;/div&gt;&lt;hr/&gt;&lt;div&gt;&lt;h5&gt;&lt;b&gt;STATISTICS&lt;/b&gt;&lt;/h5&gt;&lt;/div&gt;&lt;hr/&gt;&lt;div&gt;&lt;h5&gt;&lt;b&gt;Str &lt;/b&gt;21, &lt;b&gt;Dex &lt;/b&gt;8, &lt;b&gt;Con &lt;/b&gt;17, &lt;b&gt;Int &lt;/b&gt; 6, &lt;b&gt;Wis &lt;/b&gt;10, &lt;b&gt;Cha &lt;/b&gt;7&lt;/h5&gt;&lt;h5&gt;&lt;b&gt;Base Atk &lt;/b&gt;+3; &lt;b&gt;CMB &lt;/b&gt;+9; &lt;b&gt;CMD &lt;/b&gt;18&lt;/h5&gt;&lt;h5&gt;&lt;b&gt;Feats &lt;/b&gt;Iron Will&lt;sup&gt;M&lt;/sup&gt;, Toughness, Weapon Focus (greatclub)&lt;/h5&gt;&lt;h5&gt;&lt;b&gt;Skills &lt;/b&gt;Climb +7, Perception +6&lt;/h5&gt;&lt;h5&gt;&lt;b&gt;Languages &lt;/b&gt;Giant&lt;/h5&gt;&lt;/div&gt;&lt;hr/&gt;&lt;div&gt;&lt;h5&gt;&lt;b&gt;ECOLOGY&lt;/b&gt;&lt;/h5&gt;&lt;/div&gt;&lt;hr/&gt;&lt;div&gt;&lt;h5&gt;&lt;b&gt;Environment &lt;/b&gt; temperate or cold hills&lt;/h5&gt;&lt;h5&gt;&lt;b&gt;Organization &lt;/b&gt;solitary, pair, gang (3-4), or family (5-16)&lt;/h5&gt;&lt;h5&gt;&lt;b&gt;Treasure &lt;/b&gt;standard (mwk scale mail, mwk greatclub, 4 javelins, other treasure)&lt;/h5&gt;&lt;/div&gt;&lt;hr/&gt;&lt;div&gt;&lt;h5&gt;&lt;b&gt;SPECIAL ABILITIES&lt;/b&gt;&lt;/h5&gt;&lt;/div&gt;&lt;hr/&gt;&lt;div&gt;&lt;/h5&gt;&lt;h5&gt;&lt;b&gt;Iron Resilience (Ex)&lt;/b&gt; Once per round, a mythic ogre can ignore an attack that would reduce it to negative hit points or kill it. The ogre takes no damage from the attack. As an immediate action, a mythic ogre can expend one use of mythic power to use this ability to ignore all attacks from one creature for 1 round.  &lt;/h5&gt;&lt;h5&gt;&lt;b&gt;Rising Fury (Ex)&lt;/b&gt; Each time a mythic ogre takes damage, it gains a +2 morale bonus on damage rolls until the end of its next turn. This bonus increases by +2 each time the ogre takes damage, up to a maximum of +10. At the end of the ogre's turn, this damage bonus resets to +0.&lt;/h5&gt;&lt;/div&gt;&lt;br&gt;&lt;div&gt;&lt;h4&gt;&lt;p&gt;&lt;p&gt;A mythic ogre is an example of inbreeding going exactly right, the perfect combination of hardiness and fast maturity without any significant deformities that would hamper its ability to hunt. Able to evade death like a monstrous cockroach and prone to violent outbursts like a berserk child, a mythic ogre has all the qualities common ogres admire, and easily takes over the family unit by browbeating others into submission. Some even manage to dominate hill giant tribes with sheer numbers, making the next generation taller and stronger.  &lt;br&gt;&lt;b&gt;Ogre Dragonslayer&lt;/b&gt;&lt;br&gt;  Sometimes the hilly terrain of a mythic ogre's tribe overlaps with that of a red dragon. If the dragon breeds, the ogres respond to the threat of hatchlings by hunting down the dragon and its offspring and fashioning armor and weapons out of their enemies' bloody remnants. Some of these families eventually develop fire resistance, a trait they pass on to their offspring.&lt;/p&gt;&lt;/h4&gt;&lt;/div&gt;</t>
  </si>
  <si>
    <t>Mythic Owlbear</t>
  </si>
  <si>
    <t>+7M</t>
  </si>
  <si>
    <t>(5d10+40)</t>
  </si>
  <si>
    <t>bite +9 (1d8+5), 2 claws +9 (1d6+5 plus grab)</t>
  </si>
  <si>
    <t>disorienting pounce, mythic power (2/day, surge +1d6), pounce, rend (2 claws, 1d6+7)</t>
  </si>
  <si>
    <t>Str 21, Dex 12, Con 18, Int 2, Wis 12, Cha 10</t>
  </si>
  <si>
    <t>Great Fortitude, Improved InitiativeM, Skill Focus (Perception)</t>
  </si>
  <si>
    <t>This beast has the general size and shape of a great bear, yet the head and feathers of an owl.</t>
  </si>
  <si>
    <t>Disorienting Pounce (Ex) A creature that a mythic owlbear hits when using its pounce ability is automatically staggered for 1 round.</t>
  </si>
  <si>
    <t>A mythic owlbear may have been created by a mythic mage, or adopted as the favored pet of a mythic druid. Though as short-tempered and bloodthirsty as other owlbears, a mythic owlbear has the sense to avoid or flee foes more powerful than itself.</t>
  </si>
  <si>
    <t>&lt;link rel="stylesheet"href="PF.css"&gt;&lt;div&gt;&lt;h2&gt;Owlbear, Mythic&lt;/h2&gt;&lt;h3&gt;&lt;i&gt;This beast has the general size and shape of a great bear, yet the head and feathers of an owl.&lt;/i&gt;&lt;/h3&gt;&lt;br&gt;&lt;/div&gt;&lt;div class="heading"&gt;&lt;p class="alignleft"&gt;Mythic Owlbear&lt;/p&gt;&lt;p class="alignright"&gt;CR 5/MR 2&lt;/p&gt;&lt;div style="clear: both;"&gt;&lt;/div&gt;&lt;/div&gt;&lt;div&gt;&lt;h5&gt;&lt;b&gt;XP &lt;/b&gt;1,600&lt;/h5&gt;&lt;h5&gt;N Large magical beast (mythic)&lt;/h5&gt;&lt;h5&gt;&lt;b&gt;Init &lt;/b&gt;+7&lt;sup&gt;M&lt;/sup&gt;; &lt;b&gt;Senses &lt;/b&gt;darkvision 60 ft., low-light vision, scent; Perception +12&lt;/h5&gt;&lt;/div&gt;&lt;hr/&gt;&lt;div&gt;&lt;h5&gt;&lt;b&gt;DEFENSE&lt;/b&gt;&lt;/h5&gt;&lt;/div&gt;&lt;hr/&gt;&lt;div&gt;&lt;h5&gt;&lt;b&gt;AC &lt;/b&gt;17, touch 10, flat-footed 16 (+1 Dex, +7 natural, -1 size)&lt;/h5&gt;&lt;h5&gt;&lt;b&gt;hp &lt;/b&gt;67 (5d10+40)&lt;/h5&gt;&lt;h5&gt;&lt;b&gt;Fort &lt;/b&gt;+10, &lt;b&gt;Ref &lt;/b&gt;+5, &lt;b&gt;Will &lt;/b&gt;+2&lt;/h5&gt;&lt;h5&gt;&lt;b&gt;DR &lt;/b&gt;5/epic; &lt;b&gt;SR &lt;/b&gt;16&lt;/h5&gt;&lt;/div&gt;&lt;hr/&gt;&lt;div&gt;&lt;h5&gt;&lt;b&gt;OFFENSE&lt;/b&gt;&lt;/h5&gt;&lt;/div&gt;&lt;hr/&gt;&lt;div&gt;&lt;h5&gt;&lt;b&gt;Spd &lt;/b&gt;30 ft.&lt;/h5&gt;&lt;h5&gt;&lt;b&gt;Melee &lt;/b&gt;bite +9 (1d8+5), 2 claws +9 (1d6+5 plus grab)&lt;/h5&gt;&lt;h5&gt;&lt;b&gt;Space &lt;/b&gt;10 ft.; &lt;b&gt;Reach &lt;/b&gt;5 ft.&lt;/h5&gt;&lt;h5&gt;&lt;b&gt;Special Attacks &lt;/b&gt;disorienting pounce, mythic power (2/day, surge +1d6), pounce, rend (2 claws, 1d6+7)&lt;/h5&gt;&lt;/div&gt;&lt;hr/&gt;&lt;div&gt;&lt;h5&gt;&lt;b&gt;STATISTICS&lt;/b&gt;&lt;/h5&gt;&lt;/div&gt;&lt;hr/&gt;&lt;div&gt;&lt;h5&gt;&lt;b&gt;Str &lt;/b&gt;21, &lt;b&gt;Dex &lt;/b&gt;12, &lt;b&gt;Con &lt;/b&gt;18, &lt;b&gt;Int &lt;/b&gt; 2, &lt;b&gt;Wis &lt;/b&gt;12, &lt;b&gt;Cha &lt;/b&gt;10&lt;/h5&gt;&lt;h5&gt;&lt;b&gt;Base Atk &lt;/b&gt;+5; &lt;b&gt;CMB &lt;/b&gt;+11 (+15 grapple); &lt;b&gt;CMD &lt;/b&gt;22 (26 vs. trip)&lt;/h5&gt;&lt;h5&gt;&lt;b&gt;Feats &lt;/b&gt;Great Fortitude, Improved Initiative&lt;sup&gt;M&lt;/sup&gt;, Skill Focus (Perception)&lt;/h5&gt;&lt;h5&gt;&lt;b&gt;Skills &lt;/b&gt;Perception +12&lt;/h5&gt;&lt;/div&gt;&lt;hr/&gt;&lt;div&gt;&lt;h5&gt;&lt;b&gt;ECOLOGY&lt;/b&gt;&lt;/h5&gt;&lt;/div&gt;&lt;hr/&gt;&lt;div&gt;&lt;h5&gt;&lt;b&gt;Environment &lt;/b&gt; temperate forests&lt;/h5&gt;&lt;h5&gt;&lt;b&gt;Organization &lt;/b&gt;solitary, pair, or pack (3-8)&lt;/h5&gt;&lt;h5&gt;&lt;b&gt;Treasure &lt;/b&gt;incidental&lt;/h5&gt;&lt;/div&gt;&lt;hr/&gt;&lt;div&gt;&lt;h5&gt;&lt;b&gt;SPECIAL ABILITIES&lt;/b&gt;&lt;/h5&gt;&lt;/div&gt;&lt;hr/&gt;&lt;div&gt;&lt;/h5&gt;&lt;h5&gt;&lt;b&gt;Disorienting Pounce (Ex)&lt;/b&gt; A creature that a mythic owlbear hits when using its pounce ability is automatically staggered for 1 round.&lt;/h5&gt;&lt;/div&gt;&lt;br&gt;&lt;div&gt;&lt;h4&gt;&lt;p&gt;&lt;p&gt;A mythic owlbear may have been created by a mythic mage, or adopted as the favored pet of a mythic druid. Though as short-tempered and bloodthirsty as other owlbears, a mythic owlbear has the sense to avoid or flee foes more powerful than itself.&lt;/p&gt;&lt;/h4&gt;&lt;/div&gt;</t>
  </si>
  <si>
    <t>The First Owlbear</t>
  </si>
  <si>
    <t>Advanced mythic owlbear</t>
  </si>
  <si>
    <t>(10d10+110)</t>
  </si>
  <si>
    <t>Fort +16, Ref +9, Will +7</t>
  </si>
  <si>
    <t>bite +17 (2d6+8), 2 claws +18 (1d8+8 plus grab)</t>
  </si>
  <si>
    <t>disorienting pounce, mythic power (4/day, surge +1d8), pounce, rend (2 claws, 1d8+12)</t>
  </si>
  <si>
    <t>Str 27, Dex 14, Con 24, Int 2, Wis 14, Cha 10</t>
  </si>
  <si>
    <t>Great Fortitude, Improved InitiativeM, Iron WillM, Skill Focus (Perception), Weapon Focus (claws)</t>
  </si>
  <si>
    <t>Fly +5, Perception +16</t>
  </si>
  <si>
    <t>immortal (see page 13)</t>
  </si>
  <si>
    <t>This owlbear seems lean and especially mean, and moves with a spookily silent grace.</t>
  </si>
  <si>
    <t>Though created long ago, the very first owlbear still lives. Fecund, nomadic and cantankerous, the First Owlbear's offspring are always owlbears, whether the mother is a bear, a giant owl, or an owlbear. He brings his "harem" of mates with him when he hunts, driving them off when he tires of their company or food becomes scarce.</t>
  </si>
  <si>
    <t>&lt;link rel="stylesheet"href="PF.css"&gt;&lt;div&gt;&lt;h2&gt;Owlbear, The First&lt;/h2&gt;&lt;h3&gt;&lt;i&gt;This owlbear seems lean and especially mean, and moves with a spookily silent grace.&lt;/i&gt;&lt;/h3&gt;&lt;br&gt;&lt;/div&gt;&lt;div class="heading"&gt;&lt;p class="alignleft"&gt;The First Owlbear&lt;/p&gt;&lt;p class="alignright"&gt;CR 10/MR 4&lt;/p&gt;&lt;div style="clear: both;"&gt;&lt;/div&gt;&lt;/div&gt;&lt;div&gt;&lt;h5&gt;&lt;b&gt;XP &lt;/b&gt;9,600&lt;/h5&gt;&lt;h5&gt;Advanced mythic owlbear &lt;/h5&gt;&lt;h5&gt;N Large magical beast (mythic)&lt;/h5&gt;&lt;h5&gt;&lt;b&gt;Init &lt;/b&gt;+10&lt;sup&gt;M&lt;/sup&gt;; &lt;b&gt;Senses &lt;/b&gt;darkvision 60 ft., low-light vision, scent; Perception +16&lt;/h5&gt;&lt;/div&gt;&lt;hr/&gt;&lt;div&gt;&lt;h5&gt;&lt;b&gt;DEFENSE&lt;/b&gt;&lt;/h5&gt;&lt;/div&gt;&lt;hr/&gt;&lt;div&gt;&lt;h5&gt;&lt;b&gt;AC &lt;/b&gt;23, touch 11, flat-footed 21 (+2 Dex, +12 natural, -1 size)&lt;/h5&gt;&lt;h5&gt;&lt;b&gt;hp &lt;/b&gt;165 (10d10+110); fast healing 5&lt;/h5&gt;&lt;h5&gt;&lt;b&gt;Fort &lt;/b&gt;+16, &lt;b&gt;Ref &lt;/b&gt;+9, &lt;b&gt;Will &lt;/b&gt;+7&lt;/h5&gt;&lt;h5&gt;&lt;b&gt;DR &lt;/b&gt;5/epic; &lt;b&gt;SR &lt;/b&gt;21&lt;/h5&gt;&lt;/div&gt;&lt;hr/&gt;&lt;div&gt;&lt;h5&gt;&lt;b&gt;OFFENSE&lt;/b&gt;&lt;/h5&gt;&lt;/div&gt;&lt;hr/&gt;&lt;div&gt;&lt;h5&gt;&lt;b&gt;Spd &lt;/b&gt;30 ft., fly 60 ft. (average)&lt;/h5&gt;&lt;h5&gt;&lt;b&gt;Melee &lt;/b&gt;bite +17 (2d6+8), 2 claws +18 (1d8+8 plus grab)&lt;/h5&gt;&lt;h5&gt;&lt;b&gt;Space &lt;/b&gt;10 ft.; &lt;b&gt;Reach &lt;/b&gt;5 ft.&lt;/h5&gt;&lt;h5&gt;&lt;b&gt;Special Attacks &lt;/b&gt;disorienting pounce, mythic power (4/day, surge +1d8), pounce, rend (2 claws, 1d8+12)&lt;/h5&gt;&lt;/div&gt;&lt;hr/&gt;&lt;div&gt;&lt;h5&gt;&lt;b&gt;STATISTICS&lt;/b&gt;&lt;/h5&gt;&lt;/div&gt;&lt;hr/&gt;&lt;div&gt;&lt;h5&gt;&lt;b&gt;Str &lt;/b&gt;27, &lt;b&gt;Dex &lt;/b&gt;14, &lt;b&gt;Con &lt;/b&gt;24, &lt;b&gt;Int &lt;/b&gt; 2, &lt;b&gt;Wis &lt;/b&gt;14, &lt;b&gt;Cha &lt;/b&gt;10&lt;/h5&gt;&lt;h5&gt;&lt;b&gt;Base Atk &lt;/b&gt;+10; &lt;b&gt;CMB &lt;/b&gt;+19 (+23 grapple); &lt;b&gt;CMD &lt;/b&gt;31 (35 vs. trip)&lt;/h5&gt;&lt;h5&gt;&lt;b&gt;Feats &lt;/b&gt;Great Fortitude, Improved Initiative&lt;sup&gt;M&lt;/sup&gt;, Iron Will&lt;sup&gt;M&lt;/sup&gt;, Skill Focus (Perception), Weapon Focus (claws)&lt;/h5&gt;&lt;h5&gt;&lt;b&gt;Skills &lt;/b&gt;Fly +5, Perception +16&lt;/h5&gt;&lt;h5&gt;&lt;b&gt;SQ &lt;/b&gt;immortal (see page 13)&lt;/h5&gt;&lt;/div&gt;&lt;hr/&gt;&lt;div&gt;&lt;h5&gt;&lt;b&gt;ECOLOGY&lt;/b&gt;&lt;/h5&gt;&lt;/div&gt;&lt;hr/&gt;&lt;div&gt;&lt;h5&gt;&lt;b&gt;Environment &lt;/b&gt; temperate forests&lt;/h5&gt;&lt;h5&gt;&lt;b&gt;Organization &lt;/b&gt;solitary, pair, or pack (3-8)&lt;/h5&gt;&lt;h5&gt;&lt;b&gt;Treasure &lt;/b&gt;incidental&lt;/h5&gt;&lt;/div&gt;&lt;br&gt;&lt;div&gt;&lt;h4&gt;&lt;p&gt;&lt;p&gt;Though created long ago, the very first owlbear still lives. Fecund, nomadic and cantankerous, the First Owlbear's offspring are always owlbears, whether the mother is a bear, a giant owl, or an owlbear. He brings his "harem" of mates with him when he hunts, driving them off when he tires of their company or food becomes scarce.&lt;/p&gt;&lt;/h4&gt;&lt;/div&gt;</t>
  </si>
  <si>
    <t>Mythic Phoenix</t>
  </si>
  <si>
    <t>darkvision 60 ft., detect magic, detect poison, low-light vision, see invisibility, true seeing; Perception +37</t>
  </si>
  <si>
    <t>shroud of flame (20 ft., 4d6 fire, DC 26)</t>
  </si>
  <si>
    <t>37, touch 16, flat-footed 27</t>
  </si>
  <si>
    <t>(+8 Dex, +2 dodge, +21 natural, -4 size)</t>
  </si>
  <si>
    <t>(20d10+170)</t>
  </si>
  <si>
    <t>Fort +17, Ref +20, Will +14</t>
  </si>
  <si>
    <t>self-resurrection</t>
  </si>
  <si>
    <t>bite +25 (3d6+9 plus burn), 2 talons +25 (2d8+9/19-20 plus burn plus grab)</t>
  </si>
  <si>
    <t>burn (2d6, DC 25), incinerate, mythic power (7/day, surge +1d10)</t>
  </si>
  <si>
    <t>Spell-Like Abilities (CL 18th; concentration +24)  Constant-detect magic, detect poison, see invisibility, true seeing   At Will-continual flame, cure critical wounds, greater dispel magic, remove curse, wall of fire   3/day-fire storm (DC 24), greater restoration, heal, mass cure critical wounds, quickened wall of fire</t>
  </si>
  <si>
    <t>Str 29, Dex 27, Con 20, Int 25, Wis 22, Cha 22</t>
  </si>
  <si>
    <t>Blinding Critical, Combat ReflexesM, Critical Focus, DodgeM, Flyby Attack, Improved Critical (talons), Improved Initiative, Iron WillM, MobilityM, Quicken Spell-Like Ability (wall of fire)</t>
  </si>
  <si>
    <t>Acrobatics +31, Diplomacy +26, Fly +29, Intimidate +26, Knowledge (nature) +27, Knowledge (any two others) +27, Perception +37, Sense Motive +26</t>
  </si>
  <si>
    <t>death throes, mirror dodge (see page 18), parry spell (see page 30)</t>
  </si>
  <si>
    <t>This flaming bird burns as brightly as the sun.</t>
  </si>
  <si>
    <t>Death Throes (Su) When killed, a mythic phoenix explodes in a blinding flash that deals 75 points of damage (half of this is fire damage, the other half is holy damage) to anything within 50 feet (Reflex DC 25 for half). The save DC is Constitution-based.  Incinerate (Su) Any creature killed by fire damage from a mythic phoenix is entirely destroyed, leaving behind only a trace of fine ash. The creature's magical equipment is unaffected.  Self-Resurrection (Su) Unless its body is completely destroyed by an effect such as disintegrate, a slain mythic phoenix remains dead for only 1d4 rounds, emerging fully healed from its remains as if brought back to life via resurrection. A phoenix can self-resurrect only once per year. If a phoenix dies a second time before that year passes, its death is permanent. A mythic phoenix that dies within the area of a mythic desecrate spell cannot self-resurrect until the spell ends, at which point the phoenix immediately resurrects. A phoenix brought back to life by other means never gains negative levels as a result.  Shroud of Flame (Su) A mythic phoenix can cause its feathers to burst into fire as a free action. As long as its feathers are burning, any creature within reach must succeed at a DC 25 Reflex save each round to avoid taking 4d6 points of fire damage at the start of its turn. A creature that attacks the phoenix with natural or non-reach melee weapons takes 1d6 points of fire damage (no save) with each successful hit. The save DC is Constitution-based.</t>
  </si>
  <si>
    <t>A mythic phoenix is appointed by the gods to watch over the birth, death, and renewal of significant things-such as heroes, religions, or even entire worlds. It uses its powers to destroy evils that would interfere with the great cycle.</t>
  </si>
  <si>
    <t>&lt;link rel="stylesheet"href="PF.css"&gt;&lt;div&gt;&lt;h2&gt;Phoenix, Mythic&lt;/h2&gt;&lt;h3&gt;&lt;i&gt;This flaming bird burns as brightly as the sun.&lt;/i&gt;&lt;/h3&gt;&lt;br&gt;&lt;/div&gt;&lt;div class="heading"&gt;&lt;p class="alignleft"&gt;Mythic Phoenix&lt;/p&gt;&lt;p class="alignright"&gt;CR 18/MR 7&lt;/p&gt;&lt;div style="clear: both;"&gt;&lt;/div&gt;&lt;/div&gt;&lt;div&gt;&lt;h5&gt;&lt;b&gt;XP &lt;/b&gt;153,600&lt;/h5&gt;&lt;h5&gt;NG Gargantuan magical beast (fire, mythic)&lt;/h5&gt;&lt;h5&gt;&lt;b&gt;Init &lt;/b&gt;+12; &lt;b&gt;Senses &lt;/b&gt;darkvision 60 ft., &lt;i&gt;detect magic&lt;/i&gt;, &lt;i&gt;detect poison&lt;/i&gt;, low-light vision, &lt;i&gt;see invisibility&lt;/i&gt;, &lt;i&gt;true seeing&lt;/i&gt;; Perception +37&lt;/h5&gt;&lt;h5&gt;&lt;b&gt;Aura &lt;/b&gt;shroud of flame (20 ft., 4d6 fire, DC 26)&lt;/h5&gt;&lt;/div&gt;&lt;hr/&gt;&lt;div&gt;&lt;h5&gt;&lt;b&gt;DEFENSE&lt;/b&gt;&lt;/h5&gt;&lt;/div&gt;&lt;hr/&gt;&lt;div&gt;&lt;h5&gt;&lt;b&gt;AC &lt;/b&gt;37, touch 16, flat-footed 27 (+8 Dex, +2 dodge, +21 natural, -4 size)&lt;/h5&gt;&lt;h5&gt;&lt;b&gt;hp &lt;/b&gt;280 (20d10+170); regeneration 10 (cold or evil)&lt;/h5&gt;&lt;h5&gt;&lt;b&gt;Fort &lt;/b&gt;+17, &lt;b&gt;Ref &lt;/b&gt;+20, &lt;b&gt;Will &lt;/b&gt;+14&lt;/h5&gt;&lt;h5&gt;&lt;b&gt;Defensive Abilities &lt;/b&gt;self-resurrection; &lt;b&gt;DR &lt;/b&gt;15/epic and evil; &lt;b&gt;Immune &lt;/b&gt;fire; &lt;b&gt;SR &lt;/b&gt;29&lt;/h5&gt;&lt;h5&gt;&lt;b&gt;Weaknesses &lt;/b&gt;vulnerable to cold&lt;/h5&gt;&lt;/div&gt;&lt;hr/&gt;&lt;div&gt;&lt;h5&gt;&lt;b&gt;OFFENSE&lt;/b&gt;&lt;/h5&gt;&lt;/div&gt;&lt;hr/&gt;&lt;div&gt;&lt;h5&gt;&lt;b&gt;Spd &lt;/b&gt;30 ft., fly 90 ft. (good)&lt;/h5&gt;&lt;h5&gt;&lt;b&gt;Melee &lt;/b&gt;bite +25 (3d6+9 plus burn), 2 talons +25 (2d8+9/19-20 plus burn plus grab)&lt;/h5&gt;&lt;h5&gt;&lt;b&gt;Space &lt;/b&gt;20 ft.; &lt;b&gt;Reach &lt;/b&gt;20 ft.&lt;/h5&gt;&lt;h5&gt;&lt;b&gt;Special Attacks &lt;/b&gt;burn (2d6, DC 25), incinerate, mythic power (7/day, surge +1d10)&lt;/h5&gt;&lt;h5&gt;&lt;b&gt;Spell-Like Abilities&lt;/b&gt; (CL 18th; concentration +24)  &lt;/br&gt;Constant&amp;mdash;&lt;i&gt;detect magic&lt;/i&gt;, &lt;i&gt;detect poison&lt;/i&gt;, &lt;i&gt;see invisibility&lt;/i&gt;, &lt;i&gt;true seeing&lt;/i&gt; &lt;/br&gt;At Will&amp;mdash;&lt;i&gt;continual flame&lt;/i&gt;, &lt;i&gt;cure critical wounds&lt;/i&gt;, &lt;i&gt;greater dispel magic&lt;/i&gt;, &lt;i&gt;remove curse&lt;/i&gt;, &lt;i&gt;&lt;i&gt;wall of&lt;/i&gt; fire&lt;/i&gt; &lt;/br&gt;3/day&amp;mdash;&lt;i&gt;fire storm&lt;/i&gt; (DC 24), &lt;i&gt;greater restoration&lt;/i&gt;, &lt;i&gt;heal&lt;/i&gt;, mass &lt;i&gt;cure critical wounds&lt;/i&gt;, quickened &lt;i&gt;&lt;i&gt;wall of&lt;/i&gt; fire&lt;/i&gt;&lt;/h5&gt;&lt;/h5&gt;&lt;/div&gt;&lt;hr/&gt;&lt;div&gt;&lt;h5&gt;&lt;b&gt;STATISTICS&lt;/b&gt;&lt;/h5&gt;&lt;/div&gt;&lt;hr/&gt;&lt;div&gt;&lt;h5&gt;&lt;b&gt;Str &lt;/b&gt;29, &lt;b&gt;Dex &lt;/b&gt;27, &lt;b&gt;Con &lt;/b&gt;20, &lt;b&gt;Int &lt;/b&gt; 25, &lt;b&gt;Wis &lt;/b&gt;22, &lt;b&gt;Cha &lt;/b&gt;22&lt;/h5&gt;&lt;h5&gt;&lt;b&gt;Base Atk &lt;/b&gt;+20; &lt;b&gt;CMB &lt;/b&gt;+33 (+37 grapple); &lt;b&gt;CMD &lt;/b&gt;53&lt;/h5&gt;&lt;h5&gt;&lt;b&gt;Feats &lt;/b&gt;Blinding Critical, Combat Reflexes&lt;sup&gt;M&lt;/sup&gt;, Critical Focus, Dodge&lt;sup&gt;M&lt;/sup&gt;, Flyby Attack, Improved Critical (talons), Improved Initiative, Iron Will&lt;sup&gt;M&lt;/sup&gt;, Mobility&lt;sup&gt;M&lt;/sup&gt;, Quicken Spell-Like Ability (&lt;i&gt;&lt;i&gt;wall of&lt;/i&gt; fire&lt;/i&gt;)&lt;/h5&gt;&lt;h5&gt;&lt;b&gt;Skills &lt;/b&gt;Acrobatics +31, Diplomacy +26, Fly +29, Intimidate +26, Knowledge (nature) +27, Knowledge (any two others) +27, Perception +37, Sense Motive +26; &lt;b&gt;Racial Modifiers &lt;/b&gt;+8 Perception&lt;/h5&gt;&lt;h5&gt;&lt;b&gt;Languages &lt;/b&gt;Auran, Celestial, Common, Ignan&lt;/h5&gt;&lt;h5&gt;&lt;b&gt;SQ &lt;/b&gt;death throes, mirror dodge (see page 18), parry spell (see page 30)&lt;/h5&gt;&lt;/div&gt;&lt;hr/&gt;&lt;div&gt;&lt;h5&gt;&lt;b&gt;ECOLOGY&lt;/b&gt;&lt;/h5&gt;&lt;/div&gt;&lt;hr/&gt;&lt;div&gt;&lt;h5&gt;&lt;b&gt;Environment &lt;/b&gt; warm desert and hills&lt;/h5&gt;&lt;h5&gt;&lt;b&gt;Organization &lt;/b&gt;solitary&lt;/h5&gt;&lt;h5&gt;&lt;b&gt;Treasure &lt;/b&gt;standard&lt;/h5&gt;&lt;/div&gt;&lt;hr/&gt;&lt;div&gt;&lt;h5&gt;&lt;b&gt;SPECIAL ABILITIES&lt;/b&gt;&lt;/h5&gt;&lt;/div&gt;&lt;hr/&gt;&lt;div&gt;&lt;/h5&gt;&lt;h5&gt;&lt;b&gt;Death Throes (Su)&lt;/b&gt; When killed, a mythic phoenix explodes in a blinding flash that deals 75 points of damage (half of this is fire damage, the other half is holy damage) to anything within 50 feet (Reflex DC 25 for half). The save DC is Constitution-based.  &lt;/h5&gt;&lt;h5&gt;&lt;b&gt;Incinerate (Su)&lt;/b&gt; Any creature killed by fire damage from a mythic phoenix is entirely destroyed, leaving behind only a trace of fine ash. The creature's magical equipment is unaffected.  &lt;/h5&gt;&lt;h5&gt;&lt;b&gt;Self-Resurrection (Su)&lt;/b&gt; Unless its body is completely destroyed by an effect such as &lt;i&gt;disintegrate&lt;/i&gt;, a slain mythic phoenix remains dead for only 1d4 rounds, emerging fully &lt;i&gt;heal&lt;/i&gt;ed from its remains as if brought back to life via &lt;i&gt;resurrection&lt;/i&gt;. A phoenix can self-resurrect only once per year. If a phoenix dies a second time before that year passes, its death is permanent. A mythic phoenix that dies within the area of a &lt;i&gt;mythic desecrate&lt;/i&gt; spell cannot self-resurrect until the spell ends, at which point the phoenix immediately resurrects. A phoenix brought back to life by other means never gains negative levels as a result.  &lt;/h5&gt;&lt;h5&gt;&lt;b&gt;Shroud of Flame (Su)&lt;/b&gt; A mythic phoenix can cause its feathers to burst into fire as a free action. As long as its feathers are burning, any creature within reach must succeed at a DC 25 Reflex save each round to avoid taking 4d6 points of fire damage at the start of its turn. A creature that attacks the phoenix with natural or non-reach melee weapons takes 1d6 points of fire damage (no save) with each successful hit. The save DC is Constitution-based.&lt;/h5&gt;&lt;/div&gt;&lt;br&gt;&lt;div&gt;&lt;h4&gt;&lt;p&gt;&lt;p&gt;A mythic phoenix is appointed by the gods to watch over the birth, death, and renewal of significant things-such as heroes, religions, or even entire worlds. It uses its powers to destroy evils that would interfere with the great cycle.&lt;/p&gt;&lt;/h4&gt;&lt;/div&gt;</t>
  </si>
  <si>
    <t>Mythic Rakshasa</t>
  </si>
  <si>
    <t>(mythic, native, shapechanger)</t>
  </si>
  <si>
    <t>+14M</t>
  </si>
  <si>
    <t>35, touch 21, flat-footed 29</t>
  </si>
  <si>
    <t>(+5 Dex, +1 dodge, +5 insight, +14 natural)</t>
  </si>
  <si>
    <t>telepathic dodge</t>
  </si>
  <si>
    <t>15/epic and good and piercing</t>
  </si>
  <si>
    <t>+1 kukri +16/+11 (1d4+6/15-20), bite +5 (1d6+3), claw +10 (1d4+5)</t>
  </si>
  <si>
    <t>detect thoughts, modify memory, mythic power (5/day, surge +1d8), wild arcana (see page 14)</t>
  </si>
  <si>
    <t>Spells Known (CL 7th; concentration +12)  4th (5)-charm monster (DC 19), dimension door  3rd (7)-lightning boltM (DC 18), suggestionM (DC 18), vampiric touch  2nd (7)-acid arrow, invisibilityM, minor image (DC 17), mirror image  1st (8)-charm person (DC 16), mage armor, magic missileM, shield, silent imageM (DC 16)  0 (at will)-dancing lights, detect magic, ghost sound (DC 15), mage hand, mending, message, prestidigitation</t>
  </si>
  <si>
    <t>Str 16, Dex 20, Con 22, Int 13, Wis 13, Cha 21</t>
  </si>
  <si>
    <t>Combat ExpertiseM, Dodge, Improved Critical (kukri), Improved InitiativeM, Weapon FinesseM</t>
  </si>
  <si>
    <t>Bluff +22, Diplomacy +18, Disguise +26, Perception +14, Perform (any one) +18, Sense Motive +14, Stealth +18</t>
  </si>
  <si>
    <t>change shape (any humanoid; alter self), mythic spellcasting (see page 50)</t>
  </si>
  <si>
    <t>Fine jewelry and clothing accentuate this tiger-headed figure's striped fur and formidable fangs.</t>
  </si>
  <si>
    <t>Detect Thoughts (Su) A rakshasa can detect thoughts as the spell (CL 18th). It can suppress or resume this ability as a free action. When a rakshasa uses this ability, it always functions as if it had spent 3 rounds concentrating and thus gains the maximum amount of information possible. A creature can resist this effect with a successful DC 20 Will save. The save DC is Charisma-based.  Modify Memory (Sp) A mythic rakshasa can expend one use of mythic power as a swift action to modify the memory of a creature whose mind it is reading, as the modify memory spell (CL 18th). The creature can resist with a successful DC 20 Will save. The save DC is Charisma-based.  Telepathic Dodge (Su) A mythic rakshasa gains an insight bonus to its AC against creatures whose minds it can read. It doesn't need to use its detect thoughts ability to gain this bonus. The rakshasa doesn't gain this bonus against creatures that are mindless or whose minds can't be read (such as from a mind blank spell).</t>
  </si>
  <si>
    <t>A mythic rakshasa is a natural mind reader and uses its abilities to tempt great heroes into failure and ruin-all toward to ultimate goal of seeding an entire civilization's destruction.</t>
  </si>
  <si>
    <t>&lt;link rel="stylesheet"href="PF.css"&gt;&lt;div&gt;&lt;h2&gt;Rakshasa, Mythic&lt;/h2&gt;&lt;h3&gt;&lt;i&gt;Fine jewelry and clothing accentuate this tiger-headed figure's striped fur and formidable fangs.&lt;/i&gt;&lt;/h3&gt;&lt;br&gt;&lt;/div&gt;&lt;div class="heading"&gt;&lt;p class="alignleft"&gt;Mythic Rakshasa&lt;/p&gt;&lt;p class="alignright"&gt;CR 12/MR 5&lt;/p&gt;&lt;div style="clear: both;"&gt;&lt;/div&gt;&lt;/div&gt;&lt;div&gt;&lt;h5&gt;&lt;b&gt;XP &lt;/b&gt;19,200&lt;/h5&gt;&lt;h5&gt;LE Medium outsider (mythic, native, shapechanger)&lt;/h5&gt;&lt;h5&gt;&lt;b&gt;Init &lt;/b&gt;+14&lt;sup&gt;M&lt;/sup&gt;; &lt;b&gt;Senses &lt;/b&gt;darkvision 60 ft., scent; Perception +14&lt;/h5&gt;&lt;/div&gt;&lt;hr/&gt;&lt;div&gt;&lt;h5&gt;&lt;b&gt;DEFENSE&lt;/b&gt;&lt;/h5&gt;&lt;/div&gt;&lt;hr/&gt;&lt;div&gt;&lt;h5&gt;&lt;b&gt;AC &lt;/b&gt;35, touch 21, flat-footed 29 (+5 Dex, +1 dodge, +5 insight, +14 natural)&lt;/h5&gt;&lt;h5&gt;&lt;b&gt;hp &lt;/b&gt;165 (10d10+110)&lt;/h5&gt;&lt;h5&gt;&lt;b&gt;Fort &lt;/b&gt;+9, &lt;b&gt;Ref &lt;/b&gt;+12, &lt;b&gt;Will &lt;/b&gt;+8&lt;/h5&gt;&lt;h5&gt;&lt;b&gt;Defensive Abilities &lt;/b&gt;telepathic dodge; &lt;b&gt;DR &lt;/b&gt;15/epic and good and piercing; &lt;b&gt;SR &lt;/b&gt;27&lt;/h5&gt;&lt;/div&gt;&lt;hr/&gt;&lt;div&gt;&lt;h5&gt;&lt;b&gt;OFFENSE&lt;/b&gt;&lt;/h5&gt;&lt;/div&gt;&lt;hr/&gt;&lt;div&gt;&lt;h5&gt;&lt;b&gt;Spd &lt;/b&gt;40 ft.&lt;/h5&gt;&lt;h5&gt;&lt;b&gt;Melee &lt;/b&gt;&lt;i&gt;&lt;i&gt;+1 kukri&lt;/i&gt;&lt;/i&gt; +16/+11 (1d4+6/15-20), bite +5 (1d6+3), claw +10 (1d4+5)&lt;/h5&gt;&lt;h5&gt;&lt;b&gt;Space &lt;/b&gt;5 ft.; &lt;b&gt;Reach &lt;/b&gt;5 ft.&lt;/h5&gt;&lt;h5&gt;&lt;b&gt;Special Attacks &lt;/b&gt;&lt;i&gt;detect thoughts&lt;/i&gt;, &lt;i&gt;modify memory&lt;/i&gt;, mythic power (5/day, surge +1d8), wild arcana (see page 14)&lt;/h5&gt;&lt;h5&gt;&lt;b&gt;Spells Known&lt;/b&gt; (CL 7th; concentration +12) &lt;/br&gt;4th (5)&amp;mdash;&lt;i&gt;charm monster&lt;/i&gt; (DC 19), &lt;i&gt;dimension door&lt;/i&gt; &lt;/br&gt;3rd (7)&amp;mdash;&lt;i&gt;lightning bolt&lt;/i&gt;&lt;sup&gt;M&lt;/sup&gt; (DC 18), &lt;i&gt;suggestion&lt;/i&gt;&lt;sup&gt;M&lt;/sup&gt; (DC 18), &lt;i&gt;vampiric touch&lt;/i&gt; &lt;/br&gt;2nd (7)&amp;mdash;&lt;i&gt;acid arrow&lt;/i&gt;, &lt;i&gt;invisibility&lt;/i&gt;&lt;sup&gt;M&lt;/sup&gt;, &lt;i&gt;minor image&lt;/i&gt; (DC 17), &lt;i&gt;mirror image&lt;/i&gt; &lt;/br&gt;1st (8)&amp;mdash;&lt;i&gt;charm person&lt;/i&gt; (DC 16), &lt;i&gt;mage armor&lt;/i&gt;, &lt;i&gt;magic missile&lt;/i&gt;&lt;sup&gt;M&lt;/sup&gt;, &lt;i&gt;shield&lt;/i&gt;, &lt;i&gt;silent image&lt;/i&gt;&lt;sup&gt;M&lt;/sup&gt; (DC 16) &lt;/br&gt;0 (at will)&amp;mdash;&lt;i&gt;dancing lights&lt;/i&gt;, &lt;i&gt;detect magic&lt;/i&gt;, &lt;i&gt;ghost sound&lt;/i&gt; (DC 15), &lt;i&gt;mage hand&lt;/i&gt;, &lt;i&gt;mending&lt;/i&gt;, &lt;i&gt;message&lt;/i&gt;, &lt;i&gt;prestidigitation&lt;/i&gt;&lt;/h5&gt;&lt;/h5&gt;&lt;h5&gt;&lt;b&gt;M&lt;/b&gt; Mythic spell&lt;/h5&gt;&lt;/div&gt;&lt;hr/&gt;&lt;div&gt;&lt;h5&gt;&lt;b&gt;STATISTICS&lt;/b&gt;&lt;/h5&gt;&lt;/div&gt;&lt;hr/&gt;&lt;div&gt;&lt;h5&gt;&lt;b&gt;Str &lt;/b&gt;16, &lt;b&gt;Dex &lt;/b&gt;20, &lt;b&gt;Con &lt;/b&gt;22, &lt;b&gt;Int &lt;/b&gt; 13, &lt;b&gt;Wis &lt;/b&gt;13, &lt;b&gt;Cha &lt;/b&gt;21&lt;/h5&gt;&lt;h5&gt;&lt;b&gt;Base Atk &lt;/b&gt;+10; &lt;b&gt;CMB &lt;/b&gt;+13; &lt;b&gt;CMD &lt;/b&gt;34&lt;/h5&gt;&lt;h5&gt;&lt;b&gt;Feats &lt;/b&gt;Combat Expertise&lt;sup&gt;M&lt;/sup&gt;, Dodge, Improved Critical (kukri), Improved Initiative&lt;sup&gt;M&lt;/sup&gt;, Weapon Finesse&lt;sup&gt;M&lt;/sup&gt;&lt;/h5&gt;&lt;h5&gt;&lt;b&gt;Skills &lt;/b&gt;Bluff +22, Diplomacy +18, Disguise +26, Perception +14, Perform (any one) +18, Sense Motive +14, Stealth +18; &lt;b&gt;Racial Modifiers &lt;/b&gt;+4 Bluff, +8 Disguise&lt;/h5&gt;&lt;h5&gt;&lt;b&gt;Languages &lt;/b&gt;Common, Infernal, Undercommon&lt;/h5&gt;&lt;h5&gt;&lt;b&gt;SQ &lt;/b&gt;change shape (any humanoid; &lt;i&gt;alter&lt;/i&gt; self), mythic spellcasting (see page 50)&lt;/h5&gt;&lt;/div&gt;&lt;hr/&gt;&lt;div&gt;&lt;h5&gt;&lt;b&gt;ECOLOGY&lt;/b&gt;&lt;/h5&gt;&lt;/div&gt;&lt;hr/&gt;&lt;div&gt;&lt;h5&gt;&lt;b&gt;Environment &lt;/b&gt; any&lt;/h5&gt;&lt;h5&gt;&lt;b&gt;Organization &lt;/b&gt;solitary, pair, or cult (3-12)&lt;/h5&gt;&lt;h5&gt;&lt;b&gt;Treasure &lt;/b&gt;double (&lt;i&gt;+1 kukri&lt;/i&gt;, other treasure)&lt;/h5&gt;&lt;/div&gt;&lt;hr/&gt;&lt;div&gt;&lt;h5&gt;&lt;b&gt;SPECIAL ABILITIES&lt;/b&gt;&lt;/h5&gt;&lt;/div&gt;&lt;hr/&gt;&lt;div&gt;&lt;/h5&gt;&lt;h5&gt;&lt;b&gt;Detect Thoughts (Su)&lt;/b&gt; A rakshasa can &lt;i&gt;detect thoughts&lt;/i&gt; as the spell (CL 18th). It can suppress or resume this ability as a free action. When a rakshasa uses this ability, it always functions as if it had spent 3 rounds concentrating and thus gains the maximum amount of information possible. A creature can resist this effect with a successful DC 20 Will save. The save DC is Charisma-based.  &lt;/h5&gt;&lt;h5&gt;&lt;b&gt;Modify Memory (Sp)&lt;/b&gt; A mythic rakshasa can expend one use of mythic power as a swift action to modify the memory of a creature whose mind it is reading, as the &lt;i&gt;modify memory&lt;/i&gt; spell (CL 18th). The creature can resist with a successful DC 20 Will save. The save DC is Charisma-based.  &lt;/h5&gt;&lt;h5&gt;&lt;b&gt;Telepathic Dodge (Su)&lt;/b&gt; A mythic rakshasa gains an insight bonus to its AC against creatures whose minds it can read. It doesn't need to use its &lt;i&gt;detect thoughts&lt;/i&gt; ability to gain this bonus. The rakshasa doesn't gain this bonus against creatures that are mindless or whose minds can't be read (such as from a &lt;i&gt;mind blank&lt;/i&gt; spell).&lt;/h5&gt;&lt;/div&gt;&lt;br&gt;&lt;div&gt;&lt;h4&gt;&lt;p&gt;&lt;p&gt;A mythic rakshasa is a natural mind reader and uses its abilities to tempt great heroes into failure and ruin-all toward to ultimate goal of seeding an entire civilization's destruction.&lt;/p&gt;&lt;/h4&gt;&lt;/div&gt;</t>
  </si>
  <si>
    <t>Mythic Human Skeleton</t>
  </si>
  <si>
    <t>2 scimitars +3 (1d6+2/18-20)  or 2 claws +3 (1d4+2)</t>
  </si>
  <si>
    <t>mythic power (1/day, surge +1d6), relentless, superior two-weapon fighting</t>
  </si>
  <si>
    <t>Improved InitiativeB, M</t>
  </si>
  <si>
    <t>standard (2 scimitars, other treasure)</t>
  </si>
  <si>
    <t>Its eyes glowing like bluish-white flames amid the shadows of its kingly helm, this skeleton wields two fearsome scimitars.</t>
  </si>
  <si>
    <t>A mythic skeleton is an animated corpse created with mythic magic such as mythic animate dead. It has an unnatural cunning that belies its mindless nature and a natural instinct for killing.  Creating a Mythic Skeleton  "Mythic skeleton" is an acquired template that can be added to any creature with the skeleton template (referred to hereafter as the base skeleton).  Mythic Subtype: A mythic skeleton gains the mythic subtype, with a rank equal to half the CR of the base skeleton. Instead of gaining additional abilities according to its CR, it always gains channel resistance +2, relentless, and superior two-weapon fighting. The mythic skeleton gains all other benefits of having the mythic subtype: ability score bonuses, bonus hit points, mythic feats, mythic power, natural armor bonus, and spell resistance increase (if any).  CR: Adjust the base skeleton's CR according to its mythic rank (this template doesn't increase the base skeleton's CR other than from the mythic rank).  Hit Dice: A mythic skeleton's Hit Dice are determined as though it were a zombie (Bestiary 288) instead of a skeleton.  Relentless (Ex): Any melee attack made against a mythic skeleton provokes an attack of opportunity from the skeleton.  Superior Two Weapon Fighting (Ex): A mythic humanoid skeleton usually fights with a scimitar in each hand. It does not take a penalty on attack or damage rolls for attacking with two weapons.  Other Mythic Skeletons  Other types of skeletons have the following additional or altered abilities.  Mythic Bloody Skeleton: Destroying a mythic bloody skeleton in the area of a non-mythic bless spell doesn't prevent it from returning to unlife.  Mythic Burning Skeleton: Add half the burning skeleton's mythic rank to its fiery aura damage and melee attack fire damage. Add its mythic rank to the DC of its fiery death ability.  Mythic Skeletal Champion  To create a mythic skeletal champion, increase its channel resistance by +2, and add the mythic subtype, additional Hit Dice as if the skeletal champion were a zombie of its size, and mythic abilities according to the base skeletal champion's Hit Dice.</t>
  </si>
  <si>
    <t>&lt;link rel="stylesheet"href="PF.css"&gt;&lt;div&gt;&lt;h2&gt;Skeleton, Mythic Human&lt;/h2&gt;&lt;h3&gt;&lt;i&gt;Its eyes glowing like bluish-white flames amid the shadows of its kingly helm, this skeleton wields two fearsome scimitars.&lt;/i&gt;&lt;/h3&gt;&lt;br&gt;&lt;/div&gt;&lt;div class="heading"&gt;&lt;p class="alignleft"&gt;Mythic Human Skeleton&lt;/p&gt;&lt;p class="alignright"&gt;CR 1/MR 1&lt;/p&gt;&lt;div style="clear: both;"&gt;&lt;/div&gt;&lt;/div&gt;&lt;div&gt;&lt;h5&gt;&lt;b&gt;XP &lt;/b&gt;400&lt;/h5&gt;&lt;h5&gt;NE Medium undead (mythic)&lt;/h5&gt;&lt;h5&gt;&lt;b&gt;Init &lt;/b&gt;+7&lt;sup&gt;M&lt;/sup&gt;; &lt;b&gt;Senses &lt;/b&gt;darkvision 60 ft.; Perception +0&lt;/h5&gt;&lt;/div&gt;&lt;hr/&gt;&lt;div&gt;&lt;h5&gt;&lt;b&gt;DEFENSE&lt;/b&gt;&lt;/h5&gt;&lt;/div&gt;&lt;hr/&gt;&lt;div&gt;&lt;h5&gt;&lt;b&gt;AC &lt;/b&gt;15, touch 12, flat-footed 13 (+2 Dex, +3 natural)&lt;/h5&gt;&lt;h5&gt;&lt;b&gt;hp &lt;/b&gt;17 (2d8+8)&lt;/h5&gt;&lt;h5&gt;&lt;b&gt;Fort &lt;/b&gt;+0, &lt;b&gt;Ref &lt;/b&gt;+2, &lt;b&gt;Will &lt;/b&gt;+3&lt;/h5&gt;&lt;h5&gt;&lt;b&gt;Defensive Abilities &lt;/b&gt;channel resistance +2; &lt;b&gt;DR &lt;/b&gt;5/bludgeoning; &lt;b&gt;Immune &lt;/b&gt;cold, undead traits&lt;/h5&gt;&lt;/div&gt;&lt;hr/&gt;&lt;div&gt;&lt;h5&gt;&lt;b&gt;OFFENSE&lt;/b&gt;&lt;/h5&gt;&lt;/div&gt;&lt;hr/&gt;&lt;div&gt;&lt;h5&gt;&lt;b&gt;Spd &lt;/b&gt;30 ft.&lt;/h5&gt;&lt;h5&gt;&lt;b&gt;Melee &lt;/b&gt;2 scimitars +3 (1d6+2/18-20)  or 2 claws +3 (1d4+2)&lt;/h5&gt;&lt;h5&gt;&lt;b&gt;Space &lt;/b&gt;5 ft.; &lt;b&gt;Reach &lt;/b&gt;5 ft.&lt;/h5&gt;&lt;h5&gt;&lt;b&gt;Special Attacks &lt;/b&gt;mythic power (1/day, surge +1d6), relentless, superior two-weapon fighting&lt;/h5&gt;&lt;/div&gt;&lt;hr/&gt;&lt;div&gt;&lt;h5&gt;&lt;b&gt;STATISTICS&lt;/b&gt;&lt;/h5&gt;&lt;/div&gt;&lt;hr/&gt;&lt;div&gt;&lt;h5&gt;&lt;b&gt;Str &lt;/b&gt;15, &lt;b&gt;Dex &lt;/b&gt;14, &lt;b&gt;Con &lt;/b&gt;-, &lt;b&gt;Int &lt;/b&gt; -, &lt;b&gt;Wis &lt;/b&gt;10, &lt;b&gt;Cha &lt;/b&gt;10&lt;/h5&gt;&lt;h5&gt;&lt;b&gt;Base Atk &lt;/b&gt;+1; &lt;b&gt;CMB &lt;/b&gt;+3; &lt;b&gt;CMD &lt;/b&gt;15&lt;/h5&gt;&lt;h5&gt;&lt;b&gt;Feats &lt;/b&gt;Improved Initiative&lt;sup&gt;B&lt;/sup&gt;, &lt;sup&gt;M&lt;/sup&gt;&lt;/h5&gt;&lt;/div&gt;&lt;hr/&gt;&lt;div&gt;&lt;h5&gt;&lt;b&gt;ECOLOGY&lt;/b&gt;&lt;/h5&gt;&lt;/div&gt;&lt;hr/&gt;&lt;div&gt;&lt;h5&gt;&lt;b&gt;Environment &lt;/b&gt; any&lt;/h5&gt;&lt;h5&gt;&lt;b&gt;Organization &lt;/b&gt;any&lt;/h5&gt;&lt;h5&gt;&lt;b&gt;Treasure &lt;/b&gt;standard (2 scimitars, other treasure)&lt;/h5&gt;&lt;/div&gt;&lt;br&gt;&lt;div&gt;&lt;h4&gt;&lt;p&gt;&lt;p&gt;A mythic skeleton is an animated corpse created with mythic magic such as &lt;i&gt;mythic animate dead&lt;/i&gt;. It has an unnatural cunning that belies its mindless nature and a natural instinct for killing.  &lt;br&gt;&lt;b&gt;Creating a Mythic Skeleton&lt;/b&gt;&lt;br&gt;  "Mythic skeleton" is an acquired template that can be added to any creature with the skeleton template (referred to hereafter as the base skeleton).  &lt;br&gt;&lt;b&gt;Mythic Subtype:&lt;/b&gt; A mythic skeleton gains the mythic subtype, with a rank equal to half the CR of the base skeleton. Instead of gaining additional abilities according to its CR, it always gains channel resistance +2, relentless, and superior two-weapon fighting. The mythic skeleton gains all other benefits of having the mythic subtype: ability score bonuses, bonus hit points, mythic feats, mythic power, natural armor bonus, and spell resistance increase (if any).  &lt;br&gt;&lt;b&gt;CR:&lt;/b&gt; Adjust the base skeleton's CR according to its mythic rank (this template doesn't increase the base skeleton's CR other than from the mythic rank).  &lt;br&gt;&lt;b&gt;Hit Dice:&lt;/b&gt; A mythic skeleton's Hit Dice are determined as though it were a zombie (&lt;i&gt;Bestiary&lt;/i&gt; 288) instead of a skeleton.  &lt;br&gt;&lt;b&gt;Relentless (Ex):&lt;/b&gt; Any melee attack made against a mythic skeleton provokes an attack of opportunity from the skeleton.  &lt;br&gt;&lt;b&gt;Superior Two Weapon Fighting (Ex):&lt;/b&gt; A mythic humanoid skeleton usually fights with a scimitar in each hand. It does not take a penalty on attack or damage rolls for attacking with two weapons.  &lt;br&gt;&lt;b&gt;Other Mythic Skeletons&lt;/b&gt;&lt;br&gt;  Other types of skeletons have the following additional or altered abilities.  &lt;br&gt;&lt;b&gt;Mythic Bloody Skeleton:&lt;/b&gt; Destroying a mythic bloody skeleton in the area of a non-mythic &lt;i&gt;bless&lt;/i&gt; spell doesn't prevent it from returning to unlife.  &lt;br&gt;&lt;b&gt;Mythic Burning Skeleton:&lt;/b&gt; Add half the burning skeleton's mythic rank to its fiery aura damage and melee attack fire damage. Add its mythic rank to the DC of its fiery death ability.  &lt;br&gt;&lt;b&gt;Mythic Skeletal Champion&lt;/b&gt;&lt;br&gt; To create a mythic skeletal champion, increase its channel resistance by +2, and add the mythic subtype, additional Hit Dice as if the skeletal champion were a zombie of its size, and mythic abilities according to the base skeletal champion's Hit Dice.&lt;/p&gt;&lt;/h4&gt;&lt;/div&gt;</t>
  </si>
  <si>
    <t>Mythic Sphinx</t>
  </si>
  <si>
    <t>darkvision 60 ft., detect magic, low-light vision, see invisibility; Perception +21</t>
  </si>
  <si>
    <t>(12d10+76)</t>
  </si>
  <si>
    <t>2 claws +18 (2d8+7/18-20)</t>
  </si>
  <si>
    <t>mythic power (4/day, surge +1d8), pounce, rake (2 claws +18, 2d8+7/18-20), riddle, sphinx's curse</t>
  </si>
  <si>
    <t>Spell-Like Abilities (CL 12th; concentration +17)  Constant-comprehend languages, detect magic, read magic, see invisibility, tongues   At Will-statue (self only)   3/day-clairaudience/clairvoyance, feeblemind (DC 20)   1/day-greater dispel magic, legend lore, locate object, remove curse   1/week-any one of the following: symbol of fear (DC 21), symbol of pain (DC 20), symbol of persuasion (DC 21), symbol of sleep (DC 20), symbol of stunning (DC 22); all symbols last for 1 week maximum</t>
  </si>
  <si>
    <t>Str 24, Dex 13, Con 16, Int 18, Wis 19, Cha 21</t>
  </si>
  <si>
    <t>Alertness, Combat Casting, Hover, Improved Critical (claws)M, Improved Initiative, Iron WillM</t>
  </si>
  <si>
    <t>Bluff +15, Diplomacy +15, Fly +7, Intimidate +15, Knowledge (any two) +6, Perception +21, Sense Motive +19, Spellcraft +12</t>
  </si>
  <si>
    <t>Common, Draconic, Sphinx; comprehend languages, read magic, tongues</t>
  </si>
  <si>
    <t xml:space="preserve"> warm deserts and hills</t>
  </si>
  <si>
    <t>This woman has the upper body of a human queen, the lower body of a lion, a snake-headed tail, and great eagle wings.</t>
  </si>
  <si>
    <t>Riddle (Su) A mythic sphinx can expend one use of mythic power to ask a riddle of up to 12 creatures within 100 feet. Each creature is compelled (Will DC 21 negates) to give an answer within 1 minute (creatures in combat when the sphinx uses this ability gain a +4 bonus on the saving throw). The sphinx gets a +4 bonus on attack rolls, damage rolls, and saving throws against any creature that refuses to answer (via a successful saving throw), can't answer (including if it's in an area of silence), answers incorrectly, or flees the sphinx instead of answering. The bonuses from failing to solve the riddle last for 24 hours. The need to answer is a compulsion, mind-affecting, language-dependent enchantment effect. The save DC is Charisma-based.  Sphinx's Curse (Su) A mythic sphinx can expend one use of mythic power when it damages an opponent with a claw attack to curse its opponent with bleeding wounds (Will DC 21 negates). Whenever a cursed target takes piercing or slashing damage, it takes 1d6 points of bleed damage every round for the next 1d6 rounds. This bleed damage stacks with itself and with all other bleed effects. A creature that strikes the killing blow against a mythic sphinx must succeed at a saving throw or become cursed (this requires no uses of mythic power from the sphinx). The save DC is Charisma-based.</t>
  </si>
  <si>
    <t>A mythic sphinx is often given a task by a deity, such as watching over a city, testing a great mortal hero, or guarding an artifact. She is gifted with magic to compel obedience and curse those who would defy her commands or interfere with her task.</t>
  </si>
  <si>
    <t>&lt;link rel="stylesheet"href="PF.css"&gt;&lt;div&gt;&lt;h2&gt;Sphinx, Mythic&lt;/h2&gt;&lt;h3&gt;&lt;i&gt;This woman has the upper body of a human queen, the lower body of a lion, a snake-headed tail, and great eagle wings.&lt;/i&gt;&lt;/h3&gt;&lt;br&gt;&lt;/div&gt;&lt;div class="heading"&gt;&lt;p class="alignleft"&gt;Mythic Sphinx&lt;/p&gt;&lt;p class="alignright"&gt;CR 10/MR 4&lt;/p&gt;&lt;div style="clear: both;"&gt;&lt;/div&gt;&lt;/div&gt;&lt;div&gt;&lt;h5&gt;&lt;b&gt;XP &lt;/b&gt;9,600&lt;/h5&gt;&lt;h5&gt;N Large magical beast (mythic)&lt;/h5&gt;&lt;h5&gt;&lt;b&gt;Init &lt;/b&gt;+5; &lt;b&gt;Senses &lt;/b&gt;darkvision 60 ft., &lt;i&gt;detect magic&lt;/i&gt;, low-light vision, &lt;i&gt;see invisibility&lt;/i&gt;; Perception +21&lt;/h5&gt;&lt;/div&gt;&lt;hr/&gt;&lt;div&gt;&lt;h5&gt;&lt;b&gt;DEFENSE&lt;/b&gt;&lt;/h5&gt;&lt;/div&gt;&lt;hr/&gt;&lt;div&gt;&lt;h5&gt;&lt;b&gt;AC &lt;/b&gt;25, touch 10, flat-footed 24 (+1 Dex, +15 natural, -1 size)&lt;/h5&gt;&lt;h5&gt;&lt;b&gt;hp &lt;/b&gt;142 (12d10+76)&lt;/h5&gt;&lt;h5&gt;&lt;b&gt;Fort &lt;/b&gt;+11, &lt;b&gt;Ref &lt;/b&gt;+9, &lt;b&gt;Will &lt;/b&gt;+10&lt;/h5&gt;&lt;h5&gt;&lt;b&gt;DR &lt;/b&gt;10/epic; &lt;b&gt;Resist &lt;/b&gt;electricity 30, fire 30; &lt;b&gt;SR &lt;/b&gt;21&lt;/h5&gt;&lt;/div&gt;&lt;hr/&gt;&lt;div&gt;&lt;h5&gt;&lt;b&gt;OFFENSE&lt;/b&gt;&lt;/h5&gt;&lt;/div&gt;&lt;hr/&gt;&lt;div&gt;&lt;h5&gt;&lt;b&gt;Spd &lt;/b&gt;40 ft., fly 60 ft. (poor)&lt;/h5&gt;&lt;h5&gt;&lt;b&gt;Melee &lt;/b&gt;2 claws +18 (2d8+7/18-20)&lt;/h5&gt;&lt;h5&gt;&lt;b&gt;Space &lt;/b&gt;10 ft.; &lt;b&gt;Reach &lt;/b&gt;5 ft.&lt;/h5&gt;&lt;h5&gt;&lt;b&gt;Special Attacks &lt;/b&gt;mythic power (4/day, surge +1d8), pounce, rake (2 claws +18, 2d8+7/18-20), riddle, sphinx's curse&lt;/h5&gt;&lt;h5&gt;&lt;b&gt;Spell-Like Abilities&lt;/b&gt; (CL 12th; concentration +17)  &lt;/br&gt;Constant&amp;mdash;&lt;i&gt;comprehend languages&lt;/i&gt;, &lt;i&gt;detect magic&lt;/i&gt;, &lt;i&gt;read magic&lt;/i&gt;, &lt;i&gt;see invisibility&lt;/i&gt;, &lt;i&gt;tongues&lt;/i&gt; &lt;/br&gt;At Will&amp;mdash;&lt;i&gt;statue&lt;/i&gt; (self only) &lt;/br&gt;3/day&amp;mdash;&lt;i&gt;clairaudience/clairvoyance&lt;/i&gt;, &lt;i&gt;feeblemind&lt;/i&gt; (DC 20) &lt;/br&gt;1/day&amp;mdash;&lt;i&gt;greater dispel magic&lt;/i&gt;, &lt;i&gt;legend lore&lt;/i&gt;, &lt;i&gt;locate object&lt;/i&gt;, &lt;i&gt;remove curse&lt;/i&gt; &lt;/br&gt;1/week&amp;mdash;any one of the following: &lt;i&gt;symbol of fear&lt;/i&gt; (DC 21), &lt;i&gt;symbol of pain&lt;/i&gt; (DC 20), &lt;i&gt;symbol of persuasion&lt;/i&gt; (DC 21), &lt;i&gt;symbol of sleep&lt;/i&gt; (DC 20), &lt;i&gt;symbol of stunning&lt;/i&gt; (DC 22); all symbols last for 1 week maximum&lt;/h5&gt;&lt;/h5&gt;&lt;/div&gt;&lt;hr/&gt;&lt;div&gt;&lt;h5&gt;&lt;b&gt;STATISTICS&lt;/b&gt;&lt;/h5&gt;&lt;/div&gt;&lt;hr/&gt;&lt;div&gt;&lt;h5&gt;&lt;b&gt;Str &lt;/b&gt;24, &lt;b&gt;Dex &lt;/b&gt;13, &lt;b&gt;Con &lt;/b&gt;16, &lt;b&gt;Int &lt;/b&gt; 18, &lt;b&gt;Wis &lt;/b&gt;19, &lt;b&gt;Cha &lt;/b&gt;21&lt;/h5&gt;&lt;h5&gt;&lt;b&gt;Base Atk &lt;/b&gt;+12; &lt;b&gt;CMB &lt;/b&gt;+20; &lt;b&gt;CMD &lt;/b&gt;31 (35 vs. trip)&lt;/h5&gt;&lt;h5&gt;&lt;b&gt;Feats &lt;/b&gt;Alertness, Combat Casting, Hover, Improved Critical (claws)&lt;sup&gt;M&lt;/sup&gt;, Improved Initiative, Iron Will&lt;sup&gt;M&lt;/sup&gt;&lt;/h5&gt;&lt;h5&gt;&lt;b&gt;Skills &lt;/b&gt;Bluff +15, Diplomacy +15, Fly +7, Intimidate +15, Knowledge (any two) +6, Perception +21, Sense Motive +19, Spellcraft +12&lt;/h5&gt;&lt;h5&gt;&lt;b&gt;Languages &lt;/b&gt;Common, Draconic, Sphinx; &lt;i&gt;comprehend languages&lt;/i&gt;, &lt;i&gt;read magic&lt;/i&gt;, &lt;i&gt;tongues&lt;/i&gt;&lt;/h5&gt;&lt;/div&gt;&lt;hr/&gt;&lt;div&gt;&lt;h5&gt;&lt;b&gt;ECOLOGY&lt;/b&gt;&lt;/h5&gt;&lt;/div&gt;&lt;hr/&gt;&lt;div&gt;&lt;h5&gt;&lt;b&gt;Environment &lt;/b&gt; warm deserts and hills&lt;/h5&gt;&lt;h5&gt;&lt;b&gt;Organization &lt;/b&gt;solitary, pair, or cult (3-6)&lt;/h5&gt;&lt;h5&gt;&lt;b&gt;Treasure &lt;/b&gt;double&lt;/h5&gt;&lt;/div&gt;&lt;hr/&gt;&lt;div&gt;&lt;h5&gt;&lt;b&gt;SPECIAL ABILITIES&lt;/b&gt;&lt;/h5&gt;&lt;/div&gt;&lt;hr/&gt;&lt;div&gt;&lt;/h5&gt;&lt;h5&gt;&lt;b&gt;Riddle (Su)&lt;/b&gt; A mythic sphinx can expend one use of mythic power to ask a riddle of up to 12 creatures within 100 feet. Each creature is compelled (Will DC 21 negates) to give an answer within 1 minute (creatures in combat when the sphinx uses this ability gain a +4 bonus on the saving throw). The sphinx gets a +4 bonus on attack rolls, damage rolls, and saving throws against any creature that refuses to answer (via a successful saving throw), can't answer (including if it's in an area of silence), answers incorrectly, or flees the sphinx instead of answering. The bonuses from failing to solve the riddle last for 24 hours. The need to answer is a compulsion, mind-affecting, language-dependent enchantment effect. The save DC is Charisma-based.  &lt;/h5&gt;&lt;h5&gt;&lt;b&gt;Sphinx's Curse (Su)&lt;/b&gt; A mythic sphinx can expend one use of mythic power when it damages an opponent with a claw attack to curse its opponent with bleeding wounds (Will DC 21 negates). Whenever a cursed target takes piercing or slashing damage, it takes 1d6 points of bleed damage every round for the next 1d6 rounds. This bleed damage stacks with itself and with all other bleed effects. A creature that strikes the killing blow against a mythic sphinx must succeed at a saving throw or become cursed (this requires no uses of mythic power from the sphinx). The save DC is Charisma-based.&lt;/h5&gt;&lt;/div&gt;&lt;br&gt;&lt;div&gt;&lt;h4&gt;&lt;p&gt;&lt;p&gt;A mythic sphinx is often given a task by a deity, such as watching over a city, testing a great mortal hero, or guarding an artifact. She is gifted with magic to compel obedience and curse those who would defy her commands or interfere with her task.&lt;/p&gt;&lt;/h4&gt;&lt;/div&gt;</t>
  </si>
  <si>
    <t>Mythic Treant</t>
  </si>
  <si>
    <t>(12d8+92)</t>
  </si>
  <si>
    <t>Fort +13, Ref +3, Will +10</t>
  </si>
  <si>
    <t>10/epic and slashing</t>
  </si>
  <si>
    <t>2 slams +19 (3d6+10/18-20)</t>
  </si>
  <si>
    <t>rock +7 (2d6+15)</t>
  </si>
  <si>
    <t>mythic power (4/day, surge +1d8), rock throwing (180 ft.), trample (3d6+15, DC 26), druidic magic</t>
  </si>
  <si>
    <t>Spell-Like Abilities (CL 10th; concentration +14; save DCs are Wisdom-based)  7/day-animal messenger, calm animals (DC 15), create water, entangle (DC 15), magic fang, neutralize poison, quench (DC 17), sleep (DC 15), wind wall, wood shape  3/day-cure serious wounds, darkness, rusting grasp, shout (DC 18), summon nature's ally IV  1/day-call lightning storm (DC 19)</t>
  </si>
  <si>
    <t>Str 31, Dex 8, Con 21, Int 12, Wis 18, Cha 13</t>
  </si>
  <si>
    <t>32 (34 vs. sunder)</t>
  </si>
  <si>
    <t>Alertness, Improved Critical M (slam), Improved Sunder, Iron Will, Power Attack, Weapon Focus M (slam)</t>
  </si>
  <si>
    <t>Diplomacy +9, Intimidate +9, Knowledge (nature) +9, Perception +17, Sense Motive +10, Stealth -9 (+7 in forests)</t>
  </si>
  <si>
    <t>Common, Sylvan, Treant; treespeech</t>
  </si>
  <si>
    <t>animate trees, double damage against objects, drink deep, woodland stride</t>
  </si>
  <si>
    <t>Standing upright and powerful, this mighty tree-person channels nature's fury into green energy in its gnarled hands.</t>
  </si>
  <si>
    <t>Animate Trees (Sp) A mythic treant can animate and control up to two trees within 180 feet at will. It takes 1 full round for a tree to uproot itself, after which it moves at a speed of 10 feet and fights as a non-mythic treant (Bestiary 266). It has only one slam attack, lacks the treant's animation and rock-throwing abilities, and has the treant's vulnerability to fire. If the treant terminates the animation, moves out of range, or is incapacitated, the tree immediately takes root wherever it is and returns to its normal state. If the treant expends one use of mythic power when it animates a tree, the tree remains animated and under the treant's control up to a range of 1 mile, and it doesn't count toward the treant's limit of controlling up to two trees at a time.  Double Damage Against Objects (Ex) A mythic treant or animated tree that makes a full attack against an object or structure deals double damage.  Drink Deep (Su) A mythic treant can expend one use of mythic power to lose its vulnerability to fire for 1 hour.  Treespeech (Ex) A treant has the ability to converse with plants as if subject to a continual speak with plants spell, and most plants greet it with an attitude of friendly or helpful.  Druidic Magic (Su) A mythic treant can expend one use of mythic power to cast any druid spell of 3rd level or lower, or two uses of mythic power to cast any druid spell of 5th level or lower. Its caster level for this spell is 10th.</t>
  </si>
  <si>
    <t>A mythic treant is an ancient entity granted power by a deity or magical pool. They're the shepherds of forests, and even less likely to converse with short-lived races.</t>
  </si>
  <si>
    <t>&lt;link rel="stylesheet"href="PF.css"&gt;&lt;div&gt;&lt;h2&gt;Treant, Mythic&lt;/h2&gt;&lt;h3&gt;&lt;i&gt;Standing upright and powerful, this mighty tree-person channels nature's fury into green energy in its gnarled hands.&lt;/i&gt;&lt;/h3&gt;&lt;br&gt;&lt;/div&gt;&lt;div class="heading"&gt;&lt;p class="alignleft"&gt;Mythic Treant&lt;/p&gt;&lt;p class="alignright"&gt;CR 10/MR 4&lt;/p&gt;&lt;div style="clear: both;"&gt;&lt;/div&gt;&lt;/div&gt;&lt;div&gt;&lt;h5&gt;&lt;b&gt;XP &lt;/b&gt;9,600&lt;/h5&gt;&lt;h5&gt;NG Huge plant (mythic)&lt;/h5&gt;&lt;h5&gt;&lt;b&gt;Init &lt;/b&gt;-1; &lt;b&gt;Senses &lt;/b&gt;low-light vision; Perception +17&lt;/h5&gt;&lt;/div&gt;&lt;hr/&gt;&lt;div&gt;&lt;h5&gt;&lt;b&gt;DEFENSE&lt;/b&gt;&lt;/h5&gt;&lt;/div&gt;&lt;hr/&gt;&lt;div&gt;&lt;h5&gt;&lt;b&gt;AC &lt;/b&gt;25, touch 7, flat-footed 25 (-1 Dex, +18 natural, -2 size)&lt;/h5&gt;&lt;h5&gt;&lt;b&gt;hp &lt;/b&gt;146 (12d8+92)&lt;/h5&gt;&lt;h5&gt;&lt;b&gt;Fort &lt;/b&gt;+13, &lt;b&gt;Ref &lt;/b&gt;+3, &lt;b&gt;Will &lt;/b&gt;+10&lt;/h5&gt;&lt;h5&gt;&lt;b&gt;DR &lt;/b&gt;10/epic and slashing; &lt;b&gt;Immune &lt;/b&gt;plant traits&lt;/h5&gt;&lt;h5&gt;&lt;b&gt;Weaknesses &lt;/b&gt;vulnerable to fire&lt;/h5&gt;&lt;/div&gt;&lt;hr/&gt;&lt;div&gt;&lt;h5&gt;&lt;b&gt;OFFENSE&lt;/b&gt;&lt;/h5&gt;&lt;/div&gt;&lt;hr/&gt;&lt;div&gt;&lt;h5&gt;&lt;b&gt;Spd &lt;/b&gt;30 ft.&lt;/h5&gt;&lt;h5&gt;&lt;b&gt;Melee &lt;/b&gt;2 slams +19 (3d6+10/18-20)&lt;/h5&gt;&lt;h5&gt;&lt;b&gt;Ranged &lt;/b&gt;rock +7 (2d6+15)&lt;/h5&gt;&lt;h5&gt;&lt;b&gt;Space &lt;/b&gt;15 ft.; &lt;b&gt;Reach &lt;/b&gt;15 ft.&lt;/h5&gt;&lt;h5&gt;&lt;b&gt;Special Attacks &lt;/b&gt;mythic power (4/day, surge +1d8), rock throwing (180 ft.), trample (3d6+15, DC 26), druidic magic&lt;/h5&gt;&lt;h5&gt;&lt;b&gt;Spell-Like Abilities&lt;/b&gt; (CL 10th; concentration +14; save DCs are Wisdom&amp;mdash;based) &lt;/br&gt;7/day&amp;mdash;&lt;i&gt;animal messenger&lt;/i&gt;, &lt;i&gt;calm animals&lt;/i&gt; (DC 15), &lt;i&gt;create water&lt;/i&gt;, &lt;i&gt;entangle&lt;/i&gt; (DC 15), &lt;i&gt;magic fang&lt;/i&gt;, &lt;i&gt;neutralize poison&lt;/i&gt;, &lt;i&gt;quench&lt;/i&gt; (DC 17), &lt;i&gt;sleep&lt;/i&gt; (DC 15), &lt;i&gt;wind wall&lt;/i&gt;, &lt;i&gt;wood shape&lt;/i&gt; &lt;/br&gt;3/day&amp;mdash;&lt;i&gt;cure serious wounds&lt;/i&gt;, &lt;i&gt;darkness&lt;/i&gt;, &lt;i&gt;rusting grasp&lt;/i&gt;, &lt;i&gt;shout&lt;/i&gt; (DC 18), &lt;i&gt;summon nature's ally IV&lt;/i&gt; &lt;/br&gt;1/day&amp;mdash;&lt;i&gt;call lightning storm&lt;/i&gt; (DC 19)&lt;/h5&gt;&lt;/h5&gt;&lt;/div&gt;&lt;hr/&gt;&lt;div&gt;&lt;h5&gt;&lt;b&gt;STATISTICS&lt;/b&gt;&lt;/h5&gt;&lt;/div&gt;&lt;hr/&gt;&lt;div&gt;&lt;h5&gt;&lt;b&gt;Str &lt;/b&gt;31, &lt;b&gt;Dex &lt;/b&gt;8, &lt;b&gt;Con &lt;/b&gt;21, &lt;b&gt;Int &lt;/b&gt; 12, &lt;b&gt;Wis &lt;/b&gt;18, &lt;b&gt;Cha &lt;/b&gt;13&lt;/h5&gt;&lt;h5&gt;&lt;b&gt;Base Atk &lt;/b&gt;+9; &lt;b&gt;CMB &lt;/b&gt;+21 (+23 sunder); &lt;b&gt;CMD &lt;/b&gt;32 (34 vs. sunder)&lt;/h5&gt;&lt;h5&gt;&lt;b&gt;Feats &lt;/b&gt;Alertness, Improved Critical &lt;sup&gt;M &lt;/sup&gt;(slam), Improved Sunder, Iron Will, Power Attack, Weapon Focus &lt;sup&gt;M &lt;/sup&gt;(slam)&lt;/h5&gt;&lt;h5&gt;&lt;b&gt;Skills &lt;/b&gt;Diplomacy +9, Intimidate +9, Knowledge (nature) +9, Perception +17, Sense Motive +10, Stealth -9 (+7 in forests); &lt;b&gt;Racial Modifiers &lt;/b&gt;+16 Stealth in forests&lt;/h5&gt;&lt;h5&gt;&lt;b&gt;Languages &lt;/b&gt;Common, Sylvan, Treant; treespeech&lt;/h5&gt;&lt;h5&gt;&lt;b&gt;SQ &lt;/b&gt;animate trees, double damage against objects, drink deep, woodland stride&lt;/h5&gt;&lt;/div&gt;&lt;hr/&gt;&lt;div&gt;&lt;h5&gt;&lt;b&gt;ECOLOGY&lt;/b&gt;&lt;/h5&gt;&lt;/div&gt;&lt;hr/&gt;&lt;div&gt;&lt;h5&gt;&lt;b&gt;Environment &lt;/b&gt; any forest&lt;/h5&gt;&lt;h5&gt;&lt;b&gt;Organization &lt;/b&gt;solitary or grove (2-7)&lt;/h5&gt;&lt;h5&gt;&lt;b&gt;Treasure &lt;/b&gt;standard&lt;/h5&gt;&lt;/div&gt;&lt;hr/&gt;&lt;div&gt;&lt;h5&gt;&lt;b&gt;SPECIAL ABILITIES&lt;/b&gt;&lt;/h5&gt;&lt;/div&gt;&lt;hr/&gt;&lt;div&gt;&lt;/h5&gt;&lt;h5&gt;&lt;b&gt;Animate Trees (Sp)&lt;/b&gt; A mythic treant can animate and control up to two trees within 180 feet at will. It takes 1 full round for a tree to uproot itself, after which it moves at a speed of 10 feet and fights as a non-mythic treant (&lt;i&gt;Bestiary&lt;/i&gt; 266). It has only one slam attack, lacks the treant's animation and rock-throwing abilities, and has the treant's vulnerability to fire. If the treant terminates the animation, moves out of range, or is incapacitated, the tree immediately takes root wherever it is and returns to its normal state. If the treant expends one use of mythic power when it animates a tree, the tree remains animated and under the treant's control up to a range of 1 mile, and it doesn't count toward the treant's limit of controlling up to two trees at a time.  &lt;/h5&gt;&lt;h5&gt;&lt;b&gt;Double Damage Against Objects (Ex)&lt;/b&gt; A mythic treant or animated tree that makes a full attack against an object or structure deals double damage.  &lt;/h5&gt;&lt;h5&gt;&lt;b&gt;Drink Deep (Su)&lt;/b&gt; A mythic treant can expend one use of mythic power to lose its vulnerability to fire for 1 hour.  &lt;/h5&gt;&lt;h5&gt;&lt;b&gt;Treespeech (Ex)&lt;/b&gt; A treant has the ability to converse with plants as if subject to a continual &lt;i&gt;speak with plants&lt;/i&gt; spell, and most plants greet it with an attitude of friendly or helpful.  &lt;/h5&gt;&lt;h5&gt;&lt;b&gt;Druidic Magic (Su)&lt;/b&gt; A mythic treant can expend one use of mythic power to cast any druid spell of 3rd level or lower, or two uses of mythic power to cast any druid spell of 5th level or lower. Its caster level for this spell is 10th.&lt;/h5&gt;&lt;/div&gt;&lt;br&gt;&lt;div&gt;&lt;h4&gt;&lt;p&gt;&lt;p&gt;A mythic treant is an ancient entity granted power by a deity or magical pool. They're the shepherds of forests, and even less likely to converse with short-lived races.&lt;/p&gt;&lt;/h4&gt;&lt;/div&gt;</t>
  </si>
  <si>
    <t>Mythic Troll</t>
  </si>
  <si>
    <t>(6d8+52)</t>
  </si>
  <si>
    <t>regeneration 5 (acid or fire, see primal vigor)</t>
  </si>
  <si>
    <t>primal vigor</t>
  </si>
  <si>
    <t>bite +9 (1d8+6), 2 claws +9 (1d6+6)</t>
  </si>
  <si>
    <t>feral savagery (rend), mythic power (2/day, surge +1d6), rend (2 claws, 1d6+9 plus bleed 5 plus feral savagery)</t>
  </si>
  <si>
    <t>Str 23, Dex 14, Con 23, Int 6, Wis 9, Cha 6</t>
  </si>
  <si>
    <t>Intimidating Prowess, Iron WillM, Skill Focus (Perception)</t>
  </si>
  <si>
    <t>Intimidate +10, Perception +8</t>
  </si>
  <si>
    <t>This giant humanoid has massive tusks, warty green hide sprouting bone spikes, and forearms thicker than its meaty legs.</t>
  </si>
  <si>
    <t>Primal Vigor (Su) If a mythic troll takes damage during a round, its regeneration increases by 5 at the start of its next turn, to a maximum of 25. If the troll is at full hit points at the start of its turn, its regeneration decreases by 5, to a minimum of 5. Damaging the troll with acid or fire only partially suppresses its regeneration. On its turn following this damage, the troll regenerates only half the normal number of hit points (for example, a troll with regeneration 15 would heal 7 hit points) and can die normally on that round.</t>
  </si>
  <si>
    <t>A mythic troll's skin is nearly as hard as stone, with bony growths, ornamental head spikes, and oversized teeth adding to its already grotesque visage.  Ice Troll (CR 5/MR 2)  A mythic ice troll (Bestiary 2 271) gains bleed 5 (when it uses rend), feral savagery (rend), and primal vigor as its mythic abilities.  Jotund Troll (CR 18/MR 7)  A mythic jotund troll (Pathfinder RPG Bestiary 3 272) gains bleed 5 (with bite), block attacks, feral savagery (full attack), fortification, ferocity, immunity to acid and cold, and primal vigor.  Moss Troll (CR 4/MR 1)  A mythic moss troll (Bestiary 3 273) gains ferocity and primal vigor as its mythic abilities.  Rock Troll (CR 7/MR 3)  A mythic rock troll (Bestiary 2 272) gains bleed 5 (with rend) and primal vigor. It can expend one use of mythic power as a free action to ignore sunlight petrification for 1 minute.  Scrag (CR 6/MR 2)  A mythic scrag's primal vigor activates even if it is out of water and would not otherwise be able to use its regeneration ability.</t>
  </si>
  <si>
    <t>&lt;link rel="stylesheet"href="PF.css"&gt;&lt;div&gt;&lt;h2&gt;Troll, Mythic&lt;/h2&gt;&lt;h3&gt;&lt;i&gt;This giant humanoid has massive tusks, warty green hide sprouting bone spikes, and forearms thicker than its meaty legs.&lt;/i&gt;&lt;/h3&gt;&lt;br&gt;&lt;/div&gt;&lt;div class="heading"&gt;&lt;p class="alignleft"&gt;Mythic Troll&lt;/p&gt;&lt;p class="alignright"&gt;CR 6/MR 2&lt;/p&gt;&lt;div style="clear: both;"&gt;&lt;/div&gt;&lt;/div&gt;&lt;div&gt;&lt;h5&gt;&lt;b&gt;XP &lt;/b&gt;2,400&lt;/h5&gt;&lt;h5&gt;CE Large humanoid (giant, mythic)&lt;/h5&gt;&lt;h5&gt;&lt;b&gt;Init &lt;/b&gt;+2; &lt;b&gt;Senses &lt;/b&gt;darkvision 60 ft., low-light vision, scent; Perception +8&lt;/h5&gt;&lt;/div&gt;&lt;hr/&gt;&lt;div&gt;&lt;h5&gt;&lt;b&gt;DEFENSE&lt;/b&gt;&lt;/h5&gt;&lt;/div&gt;&lt;hr/&gt;&lt;div&gt;&lt;h5&gt;&lt;b&gt;AC &lt;/b&gt;18, touch 11, flat-footed 16 (+2 Dex, +7 natural, -1 size)&lt;/h5&gt;&lt;h5&gt;&lt;b&gt;hp &lt;/b&gt;79 (6d8+52); regeneration 5 (acid or fire, see primal vigor)&lt;/h5&gt;&lt;h5&gt;&lt;b&gt;Fort &lt;/b&gt;+11, &lt;b&gt;Ref &lt;/b&gt;+4, &lt;b&gt;Will &lt;/b&gt;+3&lt;/h5&gt;&lt;h5&gt;&lt;b&gt;Defensive Abilities &lt;/b&gt;primal vigor; &lt;b&gt;DR &lt;/b&gt;5/epic&lt;/h5&gt;&lt;/div&gt;&lt;hr/&gt;&lt;div&gt;&lt;h5&gt;&lt;b&gt;OFFENSE&lt;/b&gt;&lt;/h5&gt;&lt;/div&gt;&lt;hr/&gt;&lt;div&gt;&lt;h5&gt;&lt;b&gt;Spd &lt;/b&gt;30 ft.&lt;/h5&gt;&lt;h5&gt;&lt;b&gt;Melee &lt;/b&gt;bite +9 (1d8+6), 2 claws +9 (1d6+6)&lt;/h5&gt;&lt;h5&gt;&lt;b&gt;Space &lt;/b&gt;10 ft.; &lt;b&gt;Reach &lt;/b&gt;10 ft.&lt;/h5&gt;&lt;h5&gt;&lt;b&gt;Special Attacks &lt;/b&gt;feral savagery (rend), mythic power (2/day, surge +1d6), rend (2 claws, 1d6+9 plus bleed 5 plus feral savagery)&lt;/h5&gt;&lt;/div&gt;&lt;hr/&gt;&lt;div&gt;&lt;h5&gt;&lt;b&gt;STATISTICS&lt;/b&gt;&lt;/h5&gt;&lt;/div&gt;&lt;hr/&gt;&lt;div&gt;&lt;h5&gt;&lt;b&gt;Str &lt;/b&gt;23, &lt;b&gt;Dex &lt;/b&gt;14, &lt;b&gt;Con &lt;/b&gt;23, &lt;b&gt;Int &lt;/b&gt; 6, &lt;b&gt;Wis &lt;/b&gt;9, &lt;b&gt;Cha &lt;/b&gt;6&lt;/h5&gt;&lt;h5&gt;&lt;b&gt;Base Atk &lt;/b&gt;+4; &lt;b&gt;CMB &lt;/b&gt;+11; &lt;b&gt;CMD &lt;/b&gt;23&lt;/h5&gt;&lt;h5&gt;&lt;b&gt;Feats &lt;/b&gt;Intimidating Prowess, Iron Will&lt;sup&gt;M&lt;/sup&gt;, Skill Focus (Perception)&lt;/h5&gt;&lt;h5&gt;&lt;b&gt;Skills &lt;/b&gt;Intimidate +10, Perception +8&lt;/h5&gt;&lt;h5&gt;&lt;b&gt;Languages &lt;/b&gt;Giant&lt;/h5&gt;&lt;/div&gt;&lt;hr/&gt;&lt;div&gt;&lt;h5&gt;&lt;b&gt;ECOLOGY&lt;/b&gt;&lt;/h5&gt;&lt;/div&gt;&lt;hr/&gt;&lt;div&gt;&lt;h5&gt;&lt;b&gt;Environment &lt;/b&gt; cold mountains&lt;/h5&gt;&lt;h5&gt;&lt;b&gt;Organization &lt;/b&gt;solitary or gang (2-4)&lt;/h5&gt;&lt;h5&gt;&lt;b&gt;Treasure &lt;/b&gt;standard&lt;/h5&gt;&lt;/div&gt;&lt;hr/&gt;&lt;div&gt;&lt;h5&gt;&lt;b&gt;SPECIAL ABILITIES&lt;/b&gt;&lt;/h5&gt;&lt;/div&gt;&lt;hr/&gt;&lt;div&gt;&lt;/h5&gt;&lt;h5&gt;&lt;b&gt;Primal Vigor (Su)&lt;/b&gt; If a mythic troll takes damage during a round, its regeneration increases by 5 at the start of its next turn, to a maximum of 25. If the troll is at full hit points at the start of its turn, its regeneration decreases by 5, to a minimum of 5. Damaging the troll with acid or fire only partially suppresses its regeneration. On its turn following this damage, the troll regenerates only half the normal number of hit points (for example, a troll with regeneration 15 would heal 7 hit points) and can die normally on that round.&lt;/h5&gt;&lt;/div&gt;&lt;br&gt;&lt;div&gt;&lt;h4&gt;&lt;p&gt;&lt;p&gt;A mythic troll's skin is nearly as hard as stone, with bony growths, ornamental head spikes, and oversized teeth adding to its already grotesque visage.  &lt;br&gt;&lt;b&gt;Ice Troll (CR 5/MR 2)&lt;/b&gt;&lt;br&gt;  A mythic ice troll (&lt;i&gt;Bestiary 2&lt;/i&gt; 271) gains bleed 5 (when it uses rend), feral savagery (rend), and primal vigor as its mythic abilities.  &lt;br&gt;&lt;b&gt;Jotund Troll (CR 18/MR 7)&lt;/b&gt;&lt;br&gt;  A mythic jotund troll (&lt;i&gt;Pathfinder RPG &lt;i&gt;Bestiary 3&lt;/i&gt;&lt;/i&gt; 272) gains bleed 5 (with bite), block attacks, feral savagery (full attack), fortification, ferocity, immunity to acid and cold, and primal vigor.  &lt;br&gt;&lt;b&gt;Moss Troll (CR 4/MR 1)&lt;/b&gt;&lt;br&gt;  A mythic moss troll (&lt;i&gt;Bestiary 3&lt;/i&gt; 273) gains ferocity and primal vigor as its mythic abilities.  &lt;br&gt;&lt;b&gt;Rock Troll (CR 7/MR 3)&lt;/b&gt;&lt;br&gt;  A mythic rock troll (&lt;i&gt;Bestiary 2&lt;/i&gt; 272) gains bleed 5 (with rend) and primal vigor. It can expend one use of mythic power as a free action to ignore sunlight petrification for 1 minute.  &lt;br&gt;&lt;b&gt;Scrag (CR 6/MR 2)&lt;/b&gt;&lt;br&gt;  A mythic scrag's primal vigor activates even if it is out of water and would not otherwise be able to use its regeneration ability.&lt;/p&gt;&lt;/h4&gt;&lt;/div&gt;</t>
  </si>
  <si>
    <t>Mythic Vampire</t>
  </si>
  <si>
    <t>Human vampire</t>
  </si>
  <si>
    <t>fighter 7</t>
  </si>
  <si>
    <t>29, touch 16, flat-footed 24</t>
  </si>
  <si>
    <t>(+3 armor, +1 deflection, +4 Dex, +1 dodge, +10 natural)</t>
  </si>
  <si>
    <t>(7d10+74)</t>
  </si>
  <si>
    <t>bravery +2 channel resistance +8</t>
  </si>
  <si>
    <t>10/epic and magic and silver</t>
  </si>
  <si>
    <t>+1 longsword +19/+14 (1d8+12/19-20 plus energy drain), slam +15 (1d4+4 plus energy drain)</t>
  </si>
  <si>
    <t>mwk light crossbow +12 (1d8/19-20)</t>
  </si>
  <si>
    <t>blood drain, children of the night (ghouls or shadows), create spawn, dominate (DC 17), energy drain (2 levels, DC 17), mythic power (4/day, surge +1d8), negative energy focus, scabrous claws, weapon training (heavy blades +1)</t>
  </si>
  <si>
    <t>Str 26, Dex 18, Con -, Int 14, Wis 10, Cha 19</t>
  </si>
  <si>
    <t>AlertnessB, Combat ReflexesB, Deceitful, DisruptiveM, DodgeB, Greater Weapon Focus (longsword), Improved InitiativeB, M, Lightning ReflexesB, Mobility, Power Attack, Quick Draw, ToughnessB, Vital Strike, Weapon Focus (longsword), Weapon Specialization (longsword)</t>
  </si>
  <si>
    <t>Bluff +21, Climb +14, Disguise +6, Intimidate +14, Perception +17, Ride +8, Sense Motive +17, Stealth +15</t>
  </si>
  <si>
    <t>armor training 2, change shape (dire bat or wolf, beast shape II), gaseous form, overcome weakness (garlic, sunlight), shadowless, spider climb</t>
  </si>
  <si>
    <t>NPC gear (potion of inflict serious wounds, +1 bolts (10), +1 leather armor, +1 longsword, mwk light crossbow, cloak of resistance +2, ring of protection +1, other treasure)</t>
  </si>
  <si>
    <t>This aristocratic figure could easily pass for human if not for the grave-pale skin, red eyes, and long fangs.</t>
  </si>
  <si>
    <t>A mythic vampire has ties to the earliest of its kind, being either one of the first vampires or the offspring of such ancient creatures.   CREATING A MYTHIC VAMPIRE  "Mythic vampire" is an acquired template that can be added to any creature with the vampire template (referred to hereafter as the base vampire). A mythic vampire uses the base vampire's stats and abilities except as noted here.  Mythic Subtype: A mythic vampire gains the mythic subtype, with a rank equal to half the CR of the base vampire. A mythic vampire gains additional abilities depending on the base vampire's CR instead of the mythic abilities it would get for having a rank. The mythic vampire gains all other benefits of having the mythic subtype: ability score bonuses, bonus hit points, mythic feats, mythic power, natural armor bonus, and spell resistance increase (if any).  CR: Adjust the base vampire's CR according to its mythic rank (this template doesn't increase the base vampire's CR other than from the mythic rank). Note that a mythic vampire's abilities on Table 6-2 depend on the base vampire's CR, not the final CR of the mythic vampire.  Tier: A vampire with mythic tiers that becomes a mythic vampire loses its tiers (and all abilities from those tiers) and gains abilities from the mythic vampire template, according to the base vampire's CR.  Negative Energy Focus (Su): A mythic vampire's energy drain ability triggers once per successful melee attack with melee weapons or natural attacks, up to a maximum of once per round for every 2 mythic ranks the vampire has.  Overcome Weakness: If a mythic vampire begins its turn in an area of direct sunlight, it is nauseated (rather than staggered), takes 10 points of damage, and loses its fast healing ability for that round. The vampire is still destroyed on the second round. At higher ranks, it can overcome or ignore other vampire weaknesses or aversions, as follows: garlic (4th rank), mirrors and holy symbols (6th rank), invitation (8th rank), running water (10th rank).  Scabrous Claws (Su): As an immediate action, a mythic vampire can expend one use of mythic power to grow claws on its hands, allowing it to make claw attacks or slam attacks. The claw attacks deal the same damage as its slams (including energy drain) plus 1d6 points of bleed damage. The claws last for 1 hour or until dismissed by the vampire as a free action.  Channel Resistance (Su): At 3rd rank, a mythic vampire's channel resistance increases to +8. At 6th rank, it increases to +12. At 9th rank, it increases to +16.  Children of the Eclipse (Su): At 4th rank, a mythic vampire can use its children of the night ability to call forth bat swarms, rat swarms, or wolves once per hour instead of once per day. Once per day, the mythic vampire can use children of the night to call forth 2d6 ghouls or 1d6+1 shadows. At 7th rank, once per day the mythic vampire can use children of the night to call forth 1d6 wraiths or mohrgs.  Mist Shapes (Su): At 5th rank, a mythic vampire can summon and sculpt mist into realistic shapes as the major image spell. A shape created in this way lasts for as long as the mythic vampire can see and concentrate upon it. In areas of particularly dense mist, this ability functions as mirage arcana instead of major image.  Mastermind (Su): At 6th rank, as a standard action a mythic vampire can see, hear, and speak through the body of a creature it has dominated. The mythic vampire can use this ability indefinitely on one creature at a time, as long as it and the creature under its control remain on the same plane. A mythic vampire using this ability can't move, but is still aware of its surroundings and can end this ability as a free action.  Telekinesis (Sp): At 6th rank, a mythic vampire can expend one use of mythic power to use the spell telekinesis with a caster level equal to the mythic vampire's CR.  Flight (Su): At 7th rank, a mythic vampire can expend one use of mythic power as an immediate action to gain a fly speed equal to double its base speed (perfect maneuverability) for 1 hour. When it activates this ability, the vampire chooses whether to manifest bat-like wings or to float unnaturally. If it manifests wings, it gains a bonus on Intimidate checks equal to its rank. If it chooses to float, it gains a bonus on Stealth checks equal to its rank.  Create Mythic Spawn: At 8th rank, a mythic vampire can expend one use of mythic power when using create spawn to cause the victim to rise as undead in 1 hour instead of 1d4 days. The mythic vampire can expend two uses of mythic power when using create spawn to create a mythic vampire instead of a vampire spawn or non-mythic vampire.  Blood Omen (Su): At 9th rank, a mythic vampire can expend two uses of mythic power as a standard action to drain blood from all creatures within 30 feet. Each creature must succeed at a Fortitude saving throw (DC 10 + 1/2 the vampire's HD + the vampire's Cha modifier) or be affected by the vampire's blood drain ability. The mythic vampire gains the normal benefits of all blood drained in this manner.  Eclipse (Su): At 10th rank, a mythic vampire can expend one use of its mythic power to blot out the power of the sun in a 1-mile radius. This entire area is affected by the spell deeper darkness for 1 hour. The mythic vampire's can see through this darkness.   Table 6-2: Mythic Vampire Abilities  Base Vampire's CR Mythic Rank Mythic Abilities  4-5 2nd Negative energy focus, overcome weakness (sunlight), scabrous claws  6-7 3rd Channel resistance +8  8-9 4th Children of the eclipse (ghouls or shadows), overcome weakness (garlic)  10-11 5th Mist shapes  12-13 6th Channel resistance +12, mastermind, overcome weakness (mirrors and holy symbols), telekinesis  14-15 7th Children of the eclipse (wraiths or mohrgs), flight  16-17 8th Create mythic spawn, overcome weakness (invitation)  18-19 9th Blood omen, channel resistance +16  20+ 10th Eclipse, overcome weakness (running water)</t>
  </si>
  <si>
    <t>&lt;link rel="stylesheet"href="PF.css"&gt;&lt;div&gt;&lt;h2&gt;Vampire, Mythic&lt;/h2&gt;&lt;h3&gt;&lt;i&gt;This aristocratic figure could easily pass for human if not for the grave-pale skin, red eyes, and long fangs.&lt;/i&gt;&lt;/h3&gt;&lt;br&gt;&lt;/div&gt;&lt;div class="heading"&gt;&lt;p class="alignleft"&gt;Mythic Vampire&lt;/p&gt;&lt;p class="alignright"&gt;CR 10/MR 4&lt;/p&gt;&lt;div style="clear: both;"&gt;&lt;/div&gt;&lt;/div&gt;&lt;div&gt;&lt;h5&gt;&lt;b&gt;XP &lt;/b&gt;9,600&lt;/h5&gt;&lt;h5&gt;Human vampire fighter 7&lt;/h5&gt;&lt;h5&gt;NE Medium undead (augmented humanoid, human, mythic)&lt;/h5&gt;&lt;h5&gt;&lt;b&gt;Init &lt;/b&gt;+12&lt;sup&gt;M&lt;/sup&gt;; &lt;b&gt;Senses &lt;/b&gt;darkvision 60 ft.; Perception +17&lt;/h5&gt;&lt;/div&gt;&lt;hr/&gt;&lt;div&gt;&lt;h5&gt;&lt;b&gt;DEFENSE&lt;/b&gt;&lt;/h5&gt;&lt;/div&gt;&lt;hr/&gt;&lt;div&gt;&lt;h5&gt;&lt;b&gt;AC &lt;/b&gt;29, touch 16, flat-footed 24 (+3 armor, +1 deflection, +4 Dex, +1 dodge, +10 natural)&lt;/h5&gt;&lt;h5&gt;&lt;b&gt;hp &lt;/b&gt;117 (7d10+74); fast healing 5&lt;/h5&gt;&lt;h5&gt;&lt;b&gt;Fort &lt;/b&gt;+11, &lt;b&gt;Ref &lt;/b&gt;+10, &lt;b&gt;Will &lt;/b&gt;+4 (+2 vs. fear)&lt;/h5&gt;&lt;h5&gt;&lt;b&gt;Defensive Abilities &lt;/b&gt;bravery +2 channel resistance +8; &lt;b&gt;DR &lt;/b&gt;10/epic and magic and silver; &lt;b&gt;Immune &lt;/b&gt;undead traits; &lt;b&gt;Resist &lt;/b&gt;cold 10, electricity 10&lt;/h5&gt;&lt;h5&gt;&lt;b&gt;Weaknesses &lt;/b&gt;vampire weaknesses&lt;/h5&gt;&lt;/div&gt;&lt;hr/&gt;&lt;div&gt;&lt;h5&gt;&lt;b&gt;OFFENSE&lt;/b&gt;&lt;/h5&gt;&lt;/div&gt;&lt;hr/&gt;&lt;div&gt;&lt;h5&gt;&lt;b&gt;Spd &lt;/b&gt;30 ft.&lt;/h5&gt;&lt;h5&gt;&lt;b&gt;Melee &lt;/b&gt;&lt;i&gt;&lt;i&gt;+1 longsword&lt;/i&gt;&lt;/i&gt; +19/+14 (1d8+12/19-20 plus energy drain), slam +15 (1d4+4 plus energy drain)&lt;/h5&gt;&lt;h5&gt;&lt;b&gt;Ranged &lt;/b&gt;mwk light crossbow +12 (1d8/19-20)&lt;/h5&gt;&lt;h5&gt;&lt;b&gt;Space &lt;/b&gt;5 ft.; &lt;b&gt;Reach &lt;/b&gt;5 ft.&lt;/h5&gt;&lt;h5&gt;&lt;b&gt;Special Attacks &lt;/b&gt;blood drain, children of the night (ghouls or shadows), create spawn, dominate (DC 17), energy drain (2 levels, DC 17), mythic power (4/day, surge +1d8), negative energy focus, scabrous claws, weapon training (heavy blades +1)&lt;/h5&gt;&lt;/div&gt;&lt;hr/&gt;&lt;div&gt;&lt;h5&gt;&lt;b&gt;STATISTICS&lt;/b&gt;&lt;/h5&gt;&lt;/div&gt;&lt;hr/&gt;&lt;div&gt;&lt;h5&gt;&lt;b&gt;Str &lt;/b&gt;26, &lt;b&gt;Dex &lt;/b&gt;18, &lt;b&gt;Con &lt;/b&gt;-, &lt;b&gt;Int &lt;/b&gt; 14, &lt;b&gt;Wis &lt;/b&gt;10, &lt;b&gt;Cha &lt;/b&gt;19&lt;/h5&gt;&lt;h5&gt;&lt;b&gt;Base Atk &lt;/b&gt;+7; &lt;b&gt;CMB &lt;/b&gt;+15; &lt;b&gt;CMD &lt;/b&gt;31&lt;/h5&gt;&lt;h5&gt;&lt;b&gt;Feats &lt;/b&gt;Alertness&lt;sup&gt;B&lt;/sup&gt;, Combat Reflexes&lt;sup&gt;B&lt;/sup&gt;, Deceitful, Disruptive&lt;sup&gt;M&lt;/sup&gt;, Dodge&lt;sup&gt;B&lt;/sup&gt;, Greater Weapon Focus (longsword), Improved Initiative&lt;sup&gt;B&lt;/sup&gt;, &lt;sup&gt;M&lt;/sup&gt;, Lightning Reflexes&lt;sup&gt;B&lt;/sup&gt;, Mobility, Power Attack, Quick Draw, Toughness&lt;sup&gt;B&lt;/sup&gt;, Vital Strike, Weapon Focus (longsword), Weapon Specialization (longsword)&lt;/h5&gt;&lt;h5&gt;&lt;b&gt;Skills &lt;/b&gt;Bluff +21, Climb +14, Disguise +6, Intimidate +14, Perception +17, Ride +8, Sense Motive +17, Stealth +15; &lt;b&gt;Racial Modifiers &lt;/b&gt;+8 Bluff, +8 Perception, +8 Sense Motive, +8 Stealth&lt;/h5&gt;&lt;h5&gt;&lt;b&gt;Languages &lt;/b&gt;Common, Draconic, Undercommon&lt;/h5&gt;&lt;h5&gt;&lt;b&gt;SQ &lt;/b&gt;armor training 2, change shape (dire bat or wolf, &lt;i&gt;beast shape&lt;/i&gt; II), gaseous form, overcome weakness (garlic, sunlight), shadowless, &lt;i&gt;spider climb&lt;/i&gt;&lt;/h5&gt;&lt;/div&gt;&lt;hr/&gt;&lt;div&gt;&lt;h5&gt;&lt;b&gt;ECOLOGY&lt;/b&gt;&lt;/h5&gt;&lt;/div&gt;&lt;hr/&gt;&lt;div&gt;&lt;h5&gt;&lt;b&gt;Environment &lt;/b&gt; any&lt;/h5&gt;&lt;h5&gt;&lt;b&gt;Organization &lt;/b&gt;solitary or family (vampire plus 2-8 spawn)&lt;/h5&gt;&lt;h5&gt;&lt;b&gt;Treasure &lt;/b&gt;NPC gear (&lt;i&gt;potion of inflict serious wounds&lt;/i&gt;, &lt;i&gt;+1 bolts&lt;/i&gt; (10), &lt;i&gt;+1 leather armor&lt;/i&gt;, &lt;i&gt;+1 longsword&lt;/i&gt;, mwk light crossbow, &lt;i&gt;cloak of resistance +2&lt;/i&gt;, &lt;i&gt;ring of protection +1&lt;/i&gt;, other treasure)&lt;/h5&gt;&lt;/div&gt;&lt;br&gt;&lt;div&gt;&lt;h4&gt;&lt;p&gt;&lt;p&gt;A mythic vampire has ties to the earliest of its kind, being either one of the first vampires or the offspring of such ancient creatures.   &lt;br&gt;&lt;b&gt;CREATING A MYTHIC VAMPIRE&lt;/b&gt;&lt;br&gt; "Mythic vampire" is an acquired template that can be added to any creature with the vampire template (referred to hereafter as the base vampire). A mythic vampire uses the base vampire's stats and abilities except as noted here.  &lt;br&gt;&lt;b&gt;Mythic Subtype:&lt;/b&gt; A mythic vampire gains the mythic subtype, with a rank equal to half the CR of the base vampire. A mythic vampire gains additional abilities depending on the base vampire's CR instead of the mythic abilities it would get for having a rank. The mythic vampire gains all other benefits of having the mythic subtype: ability score bonuses, bonus hit points, mythic feats, mythic power, natural armor bonus, and spell resistance increase (if any).  &lt;br&gt;&lt;b&gt;CR:&lt;/b&gt; Adjust the base vampire's CR according to its mythic rank (this template doesn't increase the base vampire's CR other than from the mythic rank). Note that a mythic vampire's abilities on Table 6-2 depend on the base vampire's CR, not the final CR of the mythic vampire.  &lt;br&gt;&lt;b&gt;Tier:&lt;/b&gt; A vampire with mythic tiers that becomes a mythic vampire loses its tiers (and all abilities from those tiers) and gains abilities from the mythic vampire template, according to the base vampire's CR.  &lt;br&gt;&lt;b&gt;Negative Energy Focus (Su):&lt;/b&gt; A mythic vampire's energy drain ability triggers once per successful melee attack with melee weapons or natural attacks, up to a maximum of once per round for every 2 mythic ranks the vampire has.  Overcome Weakness: If a mythic vampire begins its turn in an area of direct sunlight, it is nauseated (rather than staggered), takes 10 points of damage, and loses its fast healing ability for that round. The vampire is still destroyed on the second round. At higher ranks, it can overcome or ignore other vampire weaknesses or aversions, as follows: garlic (4th rank), mirrors and holy symbols (6th rank), invitation (8th rank), running water (10th rank). &lt;br&gt;&lt;b&gt; Scabrous Claws (Su):&lt;/b&gt; As an immediate action, a mythic vampire can expend one use of mythic power to grow claws on its hands, allowing it to make claw attacks or slam attacks. The claw attacks deal the same damage as its slams (including energy drain) plus 1d6 points of bleed damage. The claws last for 1 hour or until dismissed by the vampire as a free action.  &lt;br&gt;&lt;b&gt;Channel Resistance (Su):&lt;/b&gt; At 3rd rank, a mythic vampire's channel resistance increases to +8. At 6th rank, it increases to +12. At 9th rank, it increases to +16.  Children of the Eclipse (Su): At 4th rank, a mythic vampire can use its children of the night ability to call forth bat swarms, rat swarms, or wolves once per hour instead of once per day. Once per day, the mythic vampire can use children of the night to call forth 2d6 ghouls or 1d6+1 shadows. At 7th rank, once per day the mythic vampire can use children of the night to call forth 1d6 wraiths or mohrgs.  &lt;br&gt;&lt;b&gt;Mist Shapes (Su):&lt;/b&gt; At 5th rank, a mythic vampire can summon and sculpt mist into realistic shapes as the &lt;i&gt;major image&lt;/i&gt; spell. A shape created in this way lasts for as long as the mythic vampire can see and concentrate upon it. In areas of particularly dense mist, this ability functions as &lt;i&gt;mirage arcana&lt;/i&gt; instead of &lt;i&gt;major image&lt;/i&gt;.  &lt;br&gt;&lt;b&gt;Mastermind (Su):&lt;/b&gt; At 6th rank, as a standard action a mythic vampire can see, hear, and speak through the body of a creature it has dominated. The mythic vampire can use this ability indefinitely on one creature at a time, as long as it and the creature under its control remain on the same plane. A mythic vampire using this ability can't move, but is still aware of its surroundings and can end this ability as a free action.  &lt;br&gt;&lt;b&gt;Telekinesis (Sp):&lt;/b&gt; At 6th rank, a mythic vampire can expend one use of mythic power to use the spell &lt;i&gt;telekinesis&lt;/i&gt; with a caster level equal to the mythic vampire's CR.  &lt;br&gt;&lt;b&gt;Flight (Su):&lt;/b&gt; At 7th rank, a mythic vampire can expend one use of mythic power as an immediate action to gain a fly speed equal to double its base speed (perfect maneuverability) for 1 hour. When it activates this ability, the vampire chooses whether to manifest bat-like wings or to float unnaturally. If it manifests wings, it gains a bonus on Intimidate checks equal to its rank. If it chooses to float, it gains a bonus on Stealth checks equal to its rank.  &lt;br&gt;&lt;b&gt;Create Mythic Spawn:&lt;/b&gt; At 8th rank, a mythic vampire can expend one use of mythic power when using create spawn to cause the victim to rise as undead in 1 hour instead of 1d4 days. The mythic vampire can expend two uses of mythic power when using create spawn to create a mythic vampire instead of a vampire spawn or non-mythic vampire.  &lt;br&gt;&lt;b&gt;Blood Omen (Su):&lt;/b&gt; At 9th rank, a mythic vampire can expend two uses of mythic power as a standard action to drain blood from all creatures within 30 feet. Each creature must succeed at a Fortitude saving throw (DC 10 + 1/2 the vampire's HD + the vampire's Cha modifier) or be affected by the vampire's blood drain ability. The mythic vampire gains the normal benefits of all blood drained in this manner.  &lt;br&gt;&lt;b&gt;Eclipse (Su):&lt;/b&gt; At 10th rank, a mythic vampire can expend one use of its mythic power to blot out the power of the sun in a 1-mile radius. This entire area is affected by the spell &lt;i&gt;deeper darkness&lt;/i&gt; for 1 hour. The mythic vampire's can see through this darkness.     &lt;table border ='1'&gt;&lt;tr&gt;&lt;th colspan='3'&gt;Table 6-2: Mythic Vampire Abilities&lt;/th&gt;&lt;/tr&gt;&lt;tr&gt;&lt;th&gt;Base Vampire's CR&lt;/th&gt;&lt;th&gt;Mythic Rank&lt;/th&gt;&lt;th&gt;Mythic Abilities&lt;/th&gt;&lt;/tr&gt;&lt;tr&gt;&lt;td&gt;4-5&lt;/td&gt;&lt;td&gt;2nd&lt;/td&gt;&lt;td&gt;Negative energy focus, overcome weakness (sunlight), scabrous claws&lt;/td&gt;&lt;/tr&gt;&lt;tr&gt;&lt;td&gt;6-7&lt;/td&gt;&lt;td&gt;3rd&lt;/td&gt;&lt;td&gt;Channel resistance +8&lt;/td&gt;&lt;/tr&gt;&lt;tr&gt;&lt;td&gt;8-9&lt;/td&gt;&lt;td&gt;4th&lt;/td&gt;&lt;td&gt;Children of the eclipse (ghouls or shadows), overcome weakness (garlic)&lt;/td&gt;&lt;/tr&gt;&lt;tr&gt;&lt;td&gt;10-11&lt;/td&gt;&lt;td&gt;5th&lt;/td&gt;&lt;td&gt;Mist shapes&lt;/td&gt;&lt;/tr&gt;&lt;tr&gt;&lt;td&gt;12-13&lt;/td&gt;&lt;td&gt;6th&lt;/td&gt;&lt;td&gt;Channel resistance +12, mastermind, overcome weakness (mirrors and holy symbols), telekinesis&lt;/td&gt;&lt;/tr&gt;&lt;tr&gt;&lt;td&gt;14-15&lt;/td&gt;&lt;td&gt;7th&lt;/td&gt;&lt;td&gt;Children of the eclipse (wraiths or mohrgs), flight&lt;/td&gt;&lt;/tr&gt;&lt;tr&gt;&lt;td&gt;16-17&lt;/td&gt;&lt;td&gt;8th&lt;/td&gt;&lt;td&gt;Create mythic spawn, overcome weakness (invitation)&lt;/td&gt;&lt;/tr&gt;&lt;tr&gt;&lt;td&gt;18-19&lt;/td&gt;&lt;td&gt;9th&lt;/td&gt;&lt;td&gt;Blood omen, channel resistance +16&lt;/td&gt;&lt;/tr&gt;&lt;tr&gt;&lt;td&gt;20+&lt;/td&gt;&lt;td&gt;10th&lt;/td&gt;&lt;td&gt;Eclipse, overcome weakness (running water)&lt;/td&gt;&lt;/tr&gt;&lt;/table&gt;   &lt;/h4&gt;&lt;/div&gt;</t>
  </si>
  <si>
    <t>Mythic Worg</t>
  </si>
  <si>
    <t>darkness (30 ft., 1 step)</t>
  </si>
  <si>
    <t>(4d10+14)</t>
  </si>
  <si>
    <t>bite +7 (1d8+4 plus trip)</t>
  </si>
  <si>
    <t>fear cone (30 ft., DC 12), mythic power (1/day, surge +1d6)</t>
  </si>
  <si>
    <t>Run, Skill Focus (Perception)M</t>
  </si>
  <si>
    <t>A terrifying darkness surrounds this giant wolf.</t>
  </si>
  <si>
    <t>Darkness Aura (Su) As a free action, a mythic worg can activate its darkness aura, which reduces the light level within 30 feet of it by one step. This never reduces the light level to supernatural darkness. Multiple worgs within range can reduce the light level multiple steps. Because a mythic worg has darkvision and low-light vision, this ability never interferes with its own vision. It can end this ability as a free action.</t>
  </si>
  <si>
    <t>A mythic worg is a creature of fear and foul darkness, usually born under an ominous new moon or by the intervention of a deity of shadows and terror. Many serve vampires, protecting their masters from hunters and hazardous daylight.</t>
  </si>
  <si>
    <t>&lt;link rel="stylesheet"href="PF.css"&gt;&lt;div&gt;&lt;h2&gt;Worg, Mythic&lt;/h2&gt;&lt;h3&gt;&lt;i&gt;A terrifying darkness surrounds this giant wolf.&lt;/i&gt;&lt;/h3&gt;&lt;br&gt;&lt;/div&gt;&lt;div class="heading"&gt;&lt;p class="alignleft"&gt;Mythic Worg&lt;/p&gt;&lt;p class="alignright"&gt;CR 3/MR 1&lt;/p&gt;&lt;div style="clear: both;"&gt;&lt;/div&gt;&lt;/div&gt;&lt;div&gt;&lt;h5&gt;&lt;b&gt;XP &lt;/b&gt;800&lt;/h5&gt;&lt;h5&gt;NE Medium magical beast (mythic)&lt;/h5&gt;&lt;h5&gt;&lt;b&gt;Init &lt;/b&gt;+2; &lt;b&gt;Senses &lt;/b&gt;darkvision 60 ft., low-light vision, scent; Perception +11&lt;/h5&gt;&lt;h5&gt;&lt;b&gt;Aura &lt;/b&gt;darkness (30 ft., 1 step)&lt;/h5&gt;&lt;/div&gt;&lt;hr/&gt;&lt;div&gt;&lt;h5&gt;&lt;b&gt;DEFENSE&lt;/b&gt;&lt;/h5&gt;&lt;/div&gt;&lt;hr/&gt;&lt;div&gt;&lt;h5&gt;&lt;b&gt;AC &lt;/b&gt;15, touch 12, flat-footed 13 (+2 Dex, +3 natural)&lt;/h5&gt;&lt;h5&gt;&lt;b&gt;hp &lt;/b&gt;36 (4d10+14)&lt;/h5&gt;&lt;h5&gt;&lt;b&gt;Fort &lt;/b&gt;+5, &lt;b&gt;Ref &lt;/b&gt;+6, &lt;b&gt;Will &lt;/b&gt;+3&lt;/h5&gt;&lt;/div&gt;&lt;hr/&gt;&lt;div&gt;&lt;h5&gt;&lt;b&gt;OFFENSE&lt;/b&gt;&lt;/h5&gt;&lt;/div&gt;&lt;hr/&gt;&lt;div&gt;&lt;h5&gt;&lt;b&gt;Spd &lt;/b&gt;50 ft.&lt;/h5&gt;&lt;h5&gt;&lt;b&gt;Melee &lt;/b&gt;bite +7 (1d8+4 plus trip)&lt;/h5&gt;&lt;h5&gt;&lt;b&gt;Space &lt;/b&gt;5 ft.; &lt;b&gt;Reach &lt;/b&gt;5 ft.&lt;/h5&gt;&lt;h5&gt;&lt;b&gt;Special Attacks &lt;/b&gt;fear cone (30 ft., DC 12), mythic power (1/day, surge +1d6)&lt;/h5&gt;&lt;/div&gt;&lt;hr/&gt;&lt;div&gt;&lt;h5&gt;&lt;b&gt;STATISTICS&lt;/b&gt;&lt;/h5&gt;&lt;/div&gt;&lt;hr/&gt;&lt;div&gt;&lt;h5&gt;&lt;b&gt;Str &lt;/b&gt;17, &lt;b&gt;Dex &lt;/b&gt;15, &lt;b&gt;Con &lt;/b&gt;13, &lt;b&gt;Int &lt;/b&gt; 6, &lt;b&gt;Wis &lt;/b&gt;14, &lt;b&gt;Cha &lt;/b&gt;10&lt;/h5&gt;&lt;h5&gt;&lt;b&gt;Base Atk &lt;/b&gt;+4; &lt;b&gt;CMB &lt;/b&gt;+7; &lt;b&gt;CMD &lt;/b&gt;19 (23 vs. trip)&lt;/h5&gt;&lt;h5&gt;&lt;b&gt;Feats &lt;/b&gt;Run, Skill Focus (Perception)&lt;sup&gt;M&lt;/sup&gt;&lt;/h5&gt;&lt;h5&gt;&lt;b&gt;Skills &lt;/b&gt;Perception +11, Stealth +9, Survival +5; &lt;b&gt;Racial Modifiers &lt;/b&gt;+2 Perception, +2 Stealth, +2 Survival&lt;/h5&gt;&lt;h5&gt;&lt;b&gt;Languages &lt;/b&gt;Common, Goblin&lt;/h5&gt;&lt;/div&gt;&lt;hr/&gt;&lt;div&gt;&lt;h5&gt;&lt;b&gt;ECOLOGY&lt;/b&gt;&lt;/h5&gt;&lt;/div&gt;&lt;hr/&gt;&lt;div&gt;&lt;h5&gt;&lt;b&gt;Environment &lt;/b&gt; temperate forests and plains&lt;/h5&gt;&lt;h5&gt;&lt;b&gt;Organization &lt;/b&gt;solitary, pair, or pack (3-11)&lt;/h5&gt;&lt;h5&gt;&lt;b&gt;Treasure &lt;/b&gt;incidental&lt;/h5&gt;&lt;/div&gt;&lt;hr/&gt;&lt;div&gt;&lt;h5&gt;&lt;b&gt;SPECIAL ABILITIES&lt;/b&gt;&lt;/h5&gt;&lt;/div&gt;&lt;hr/&gt;&lt;div&gt;&lt;/h5&gt;&lt;h5&gt;&lt;b&gt;Darkness Aura (Su)&lt;/b&gt; As a free action, a mythic worg can activate its darkness aura, which reduces the light level within 30 feet of it by one step. This never reduces the light level to supernatural darkness. Multiple worgs within range can reduce the light level multiple steps. Because a mythic worg has darkvision and low-light vision, this ability never interferes with its own vision. It can end this ability as a free action.&lt;/h5&gt;&lt;/div&gt;&lt;br&gt;&lt;div&gt;&lt;h4&gt;&lt;p&gt;&lt;p&gt;A mythic worg is a creature of fear and foul darkness, usually born under an ominous new moon or by the intervention of a deity of shadows and terror. Many serve vampires, protecting their masters from hunters and hazardous daylight.&lt;/p&gt;&lt;/h4&gt;&lt;/div&gt;</t>
  </si>
  <si>
    <t>Mythic Winter Wolf</t>
  </si>
  <si>
    <t>bite +11 (1d8+9 plus 1d6 bleed and 1d6 cold and trip)</t>
  </si>
  <si>
    <t>bleed (1d6), breath weapon (15-ft. cone, 6d6 cold and slow for 2 rounds, Reflex DC 17 half, usable every 1d4 rounds), lingering breath (2d6 cold, 2 rounds), mythic power (2/day, surge +1d6)</t>
  </si>
  <si>
    <t>Str 22, Dex 13, Con 18, Int 9, Wis 13, Cha 10</t>
  </si>
  <si>
    <t>Improved Initiative, Run, Skill Focus (Perception)M</t>
  </si>
  <si>
    <t>This giant wolf 's fur is so white it's almost blinding to behold.</t>
  </si>
  <si>
    <t>A mythic winter wolf is usually a leader among its kind. Many form alliances with frost giants or ice witches for mutual benefit.</t>
  </si>
  <si>
    <t>&lt;link rel="stylesheet"href="PF.css"&gt;&lt;div&gt;&lt;h2&gt;Winter Wolf, Mythic&lt;/h2&gt;&lt;h3&gt;&lt;i&gt;This giant wolf 's fur is so white it's almost blinding to behold.&lt;/i&gt;&lt;/h3&gt;&lt;br&gt;&lt;/div&gt;&lt;div class="heading"&gt;&lt;p class="alignleft"&gt;Mythic Winter Wolf&lt;/p&gt;&lt;p class="alignright"&gt;CR 6/MR 2&lt;/p&gt;&lt;div style="clear: both;"&gt;&lt;/div&gt;&lt;/div&gt;&lt;div&gt;&lt;h5&gt;&lt;b&gt;XP &lt;/b&gt;2,400&lt;/h5&gt;&lt;h5&gt;NE Large magical beast (cold, mythic)&lt;/h5&gt;&lt;h5&gt;&lt;b&gt;Init &lt;/b&gt;+5; &lt;b&gt;Senses &lt;/b&gt;darkvision 60 ft., low-light vision, scent; Perception +11&lt;/h5&gt;&lt;/div&gt;&lt;hr/&gt;&lt;div&gt;&lt;h5&gt;&lt;b&gt;DEFENSE&lt;/b&gt;&lt;/h5&gt;&lt;/div&gt;&lt;hr/&gt;&lt;div&gt;&lt;h5&gt;&lt;b&gt;AC &lt;/b&gt;19, touch 10, flat-footed 18 (+1 Dex, +9 natural, -1 size)&lt;/h5&gt;&lt;h5&gt;&lt;b&gt;hp &lt;/b&gt;77 (6d10+44)&lt;/h5&gt;&lt;h5&gt;&lt;b&gt;Fort &lt;/b&gt;+9, &lt;b&gt;Ref &lt;/b&gt;+6, &lt;b&gt;Will &lt;/b&gt;+3&lt;/h5&gt;&lt;h5&gt;&lt;b&gt;DR &lt;/b&gt;5/epic; &lt;b&gt;Immune &lt;/b&gt;cold&lt;/h5&gt;&lt;h5&gt;&lt;b&gt;Weaknesses &lt;/b&gt;vulnerable to fire&lt;/h5&gt;&lt;/div&gt;&lt;hr/&gt;&lt;div&gt;&lt;h5&gt;&lt;b&gt;OFFENSE&lt;/b&gt;&lt;/h5&gt;&lt;/div&gt;&lt;hr/&gt;&lt;div&gt;&lt;h5&gt;&lt;b&gt;Spd &lt;/b&gt;50 ft.&lt;/h5&gt;&lt;h5&gt;&lt;b&gt;Melee &lt;/b&gt;bite +11 (1d8+9 plus 1d6 bleed and 1d6 cold and trip)&lt;/h5&gt;&lt;h5&gt;&lt;b&gt;Space &lt;/b&gt;10 ft.; &lt;b&gt;Reach &lt;/b&gt;5 ft.&lt;/h5&gt;&lt;h5&gt;&lt;b&gt;Special Attacks &lt;/b&gt;bleed (1d6), breath weapon (15-ft. cone, 6d6 cold and &lt;i&gt;slow&lt;/i&gt; for 2 rounds, Reflex DC 17 half, usable every 1d4 rounds), lingering breath (2d6 cold, 2 rounds), mythic power (2/day, surge +1d6)&lt;/h5&gt;&lt;/div&gt;&lt;hr/&gt;&lt;div&gt;&lt;h5&gt;&lt;b&gt;STATISTICS&lt;/b&gt;&lt;/h5&gt;&lt;/div&gt;&lt;hr/&gt;&lt;div&gt;&lt;h5&gt;&lt;b&gt;Str &lt;/b&gt;22, &lt;b&gt;Dex &lt;/b&gt;13, &lt;b&gt;Con &lt;/b&gt;18, &lt;b&gt;Int &lt;/b&gt; 9, &lt;b&gt;Wis &lt;/b&gt;13, &lt;b&gt;Cha &lt;/b&gt;10&lt;/h5&gt;&lt;h5&gt;&lt;b&gt;Base Atk &lt;/b&gt;+6; &lt;b&gt;CMB &lt;/b&gt;+13; &lt;b&gt;CMD &lt;/b&gt;24 (28 vs. trip)&lt;/h5&gt;&lt;h5&gt;&lt;b&gt;Feats &lt;/b&gt;Improved Initiative, Run, Skill Focus (Perception)&lt;sup&gt;M&lt;/sup&gt;&lt;/h5&gt;&lt;h5&gt;&lt;b&gt;Skills &lt;/b&gt;Perception +11, Stealth +4 (+10 in snow), Survival +5; &lt;b&gt;Racial Modifiers &lt;/b&gt;+2 Perception, +2 Stealth (+8 in snow), +2 Survival&lt;/h5&gt;&lt;h5&gt;&lt;b&gt;Languages &lt;/b&gt;Common, Giant&lt;/h5&gt;&lt;/div&gt;&lt;hr/&gt;&lt;div&gt;&lt;h5&gt;&lt;b&gt;ECOLOGY&lt;/b&gt;&lt;/h5&gt;&lt;/div&gt;&lt;hr/&gt;&lt;div&gt;&lt;h5&gt;&lt;b&gt;Environment &lt;/b&gt; cold forests and plains&lt;/h5&gt;&lt;h5&gt;&lt;b&gt;Organization &lt;/b&gt;solitary, pair, or pack (6-11)&lt;/h5&gt;&lt;h5&gt;&lt;b&gt;Treasure &lt;/b&gt;standard&lt;/h5&gt;&lt;/div&gt;&lt;br&gt;&lt;div&gt;&lt;h4&gt;&lt;p&gt;&lt;p&gt;A mythic winter wolf is usually a leader among its kind. Many form alliances with frost giants or ice witches for mutual benefit.&lt;/p&gt;&lt;/h4&gt;&lt;/div&gt;</t>
  </si>
  <si>
    <t>Mythic Wyvern</t>
  </si>
  <si>
    <t>(7d12+58)</t>
  </si>
  <si>
    <t>dragon traits, paralysis, sleep</t>
  </si>
  <si>
    <t>20 ft., fly 100 ft. (average)</t>
  </si>
  <si>
    <t>bite +11 (2d6+5 plus grab), sting +11 (1d8+5 plus poison), 2 wings +6 (1d8+2)</t>
  </si>
  <si>
    <t>power lift, mythic power (3/day, surge +1d6), rake (2 talons +10, 1d6+5), swallow whole (1d6+5 bludgeoning, AC 14, 10 hp)</t>
  </si>
  <si>
    <t>Str 21, Dex 12, Con 18, Int 7, Wis 12, Cha 9</t>
  </si>
  <si>
    <t>Flyby Attack, Improved InitiativeM, Iron WillM, Skill Focus (Perception)</t>
  </si>
  <si>
    <t>Fly +9, Perception +18, Sense Motive +11, Stealth +7</t>
  </si>
  <si>
    <t>This serpentine dragon has huge wings, two taloned legs, and a tail stinger, and its blue scales are mottled with other colors.</t>
  </si>
  <si>
    <t>Poison (Ex) Sting-injury; save DC 17; frequency 1/round for 6 rounds; effect 1d4 Constitution damage; cure 2 consecutive saves. The save DC is Constitution-based.  Power Lift (Ex) A mythic wyvern can expend one use of mythic power to withdraw as a move action (instead of a full-round action), moving up to its speed instead of double. It can even move straight up. If it's grappling a creature, the wyvern can bring the grappled creature with it. Usually a wyvern uses this ability to carry off its prey and drop it from above onto a hard surface. Since this is a move action, the wyvern can damage its target, withdraw, and drop its target all in the same round.</t>
  </si>
  <si>
    <t>A mythic wyvern has one or more true dragons in its recent ancestry, making it strong and resilient. Despite its greater power and ego, it is more inclined to accept a rider than other wyverns, perhaps because it recognizes the value of an alliance.  Variant Mythic Wyverns  Some mythic wyverns are closely related to one specific type of chromatic dragon. These lose their energy resistances and the power lift ability, but gain the energy immunity and breath weapon of the appropriate chromatic dragon (80 foot line or 40 foot cone, DC 17, 8d6 energy damage, 1d4 rounds).</t>
  </si>
  <si>
    <t>&lt;link rel="stylesheet"href="PF.css"&gt;&lt;div&gt;&lt;h2&gt;Wyvern, Mythic&lt;/h2&gt;&lt;h3&gt;&lt;i&gt;This serpentine dragon has huge wings, two taloned legs, and a tail stinger, and its blue scales are mottled with other colors.&lt;/i&gt;&lt;/h3&gt;&lt;br&gt;&lt;/div&gt;&lt;div class="heading"&gt;&lt;p class="alignleft"&gt;Mythic Wyvern&lt;/p&gt;&lt;p class="alignright"&gt;CR 8/MR 3&lt;/p&gt;&lt;div style="clear: both;"&gt;&lt;/div&gt;&lt;/div&gt;&lt;div&gt;&lt;h5&gt;&lt;b&gt;XP &lt;/b&gt;4,800&lt;/h5&gt;&lt;h5&gt;N Large dragon (mythic)&lt;/h5&gt;&lt;h5&gt;&lt;b&gt;Init &lt;/b&gt;+8&lt;sup&gt;M&lt;/sup&gt;; &lt;b&gt;Senses &lt;/b&gt;darkvision 60 ft., low-light vision, scent; Perception +18&lt;/h5&gt;&lt;/div&gt;&lt;hr/&gt;&lt;div&gt;&lt;h5&gt;&lt;b&gt;DEFENSE&lt;/b&gt;&lt;/h5&gt;&lt;/div&gt;&lt;hr/&gt;&lt;div&gt;&lt;h5&gt;&lt;b&gt;AC &lt;/b&gt;22, touch 10, flat-footed 21 (+1 Dex, +12 natural, -1 size)&lt;/h5&gt;&lt;h5&gt;&lt;b&gt;hp &lt;/b&gt;103 (7d12+58)&lt;/h5&gt;&lt;h5&gt;&lt;b&gt;Fort &lt;/b&gt;+9, &lt;b&gt;Ref &lt;/b&gt;+6, &lt;b&gt;Will &lt;/b&gt;+8&lt;/h5&gt;&lt;h5&gt;&lt;b&gt;DR &lt;/b&gt;5/epic; &lt;b&gt;Immune &lt;/b&gt;dragon traits, paralysis, sleep; &lt;b&gt;Resist &lt;/b&gt;acid 10, cold 10, electricity 10, fire 10&lt;/h5&gt;&lt;/div&gt;&lt;hr/&gt;&lt;div&gt;&lt;h5&gt;&lt;b&gt;OFFENSE&lt;/b&gt;&lt;/h5&gt;&lt;/div&gt;&lt;hr/&gt;&lt;div&gt;&lt;h5&gt;&lt;b&gt;Spd &lt;/b&gt;20 ft., fly 100 ft. (average)&lt;/h5&gt;&lt;h5&gt;&lt;b&gt;Melee &lt;/b&gt;bite +11 (2d6+5 plus grab), sting +11 (1d8+5 plus poison), 2 wings +6 (1d8+2)&lt;/h5&gt;&lt;h5&gt;&lt;b&gt;Space &lt;/b&gt;10 ft.; &lt;b&gt;Reach &lt;/b&gt;5 ft.&lt;/h5&gt;&lt;h5&gt;&lt;b&gt;Special Attacks &lt;/b&gt;power lift, mythic power (3/day, surge +1d6), rake (2 talons +10, 1d6+5), swallow whole (1d6+5 bludgeoning, AC 14, 10 hp)&lt;/h5&gt;&lt;/div&gt;&lt;hr/&gt;&lt;div&gt;&lt;h5&gt;&lt;b&gt;STATISTICS&lt;/b&gt;&lt;/h5&gt;&lt;/div&gt;&lt;hr/&gt;&lt;div&gt;&lt;h5&gt;&lt;b&gt;Str &lt;/b&gt;21, &lt;b&gt;Dex &lt;/b&gt;12, &lt;b&gt;Con &lt;/b&gt;18, &lt;b&gt;Int &lt;/b&gt; 7, &lt;b&gt;Wis &lt;/b&gt;12, &lt;b&gt;Cha &lt;/b&gt;9&lt;/h5&gt;&lt;h5&gt;&lt;b&gt;Base Atk &lt;/b&gt;+7; &lt;b&gt;CMB &lt;/b&gt;+13 (+17 grapple); &lt;b&gt;CMD &lt;/b&gt;24&lt;/h5&gt;&lt;h5&gt;&lt;b&gt;Feats &lt;/b&gt;Flyby Attack, Improved Initiative&lt;sup&gt;M&lt;/sup&gt;, Iron Will&lt;sup&gt;M&lt;/sup&gt;, Skill Focus (Perception)&lt;/h5&gt;&lt;h5&gt;&lt;b&gt;Skills &lt;/b&gt;Fly +9, Perception +18, Sense Motive +11, Stealth +7; &lt;b&gt;Racial Modifiers &lt;/b&gt;+4 Perception&lt;/h5&gt;&lt;h5&gt;&lt;b&gt;Languages &lt;/b&gt;Draconic&lt;/h5&gt;&lt;/div&gt;&lt;hr/&gt;&lt;div&gt;&lt;h5&gt;&lt;b&gt;ECOLOGY&lt;/b&gt;&lt;/h5&gt;&lt;/div&gt;&lt;hr/&gt;&lt;div&gt;&lt;h5&gt;&lt;b&gt;Environment &lt;/b&gt; temperate or warm hills&lt;/h5&gt;&lt;h5&gt;&lt;b&gt;Organization &lt;/b&gt;solitary, pair, or flight (3-6)&lt;/h5&gt;&lt;h5&gt;&lt;b&gt;Treasure &lt;/b&gt;standard&lt;/h5&gt;&lt;/div&gt;&lt;hr/&gt;&lt;div&gt;&lt;h5&gt;&lt;b&gt;SPECIAL ABILITIES&lt;/b&gt;&lt;/h5&gt;&lt;/div&gt;&lt;hr/&gt;&lt;div&gt;&lt;/h5&gt;&lt;h5&gt;&lt;b&gt;Poison (Ex)&lt;/b&gt; Sting-injury; &lt;i&gt;save&lt;/i&gt; DC 17; &lt;i&gt;frequency&lt;/i&gt; 1/round for 6 rounds; &lt;i&gt;effect&lt;/i&gt; 1d4 Constitution damage; &lt;i&gt;cure&lt;/i&gt; 2 consecutive &lt;i&gt;save&lt;/i&gt;s. The save DC is Constitution-based.  &lt;/h5&gt;&lt;h5&gt;&lt;b&gt;Power Lift (Ex)&lt;/b&gt; A mythic wyvern can expend one use of mythic power to withdraw as a move action (instead of a full-round action), moving up to its speed instead of double. It can even move straight up. If it's grappling a creature, the wyvern can bring the grappled creature with it. Usually a wyvern uses this ability to carry off its prey and drop it from above onto a hard surface. Since this is a move action, the wyvern can damage its target, withdraw, and drop its target all in the same round.&lt;/h5&gt;&lt;/div&gt;&lt;br&gt;&lt;div&gt;&lt;h4&gt;&lt;p&gt;&lt;p&gt;A mythic wyvern has one or more true dragons in its recent ancestry, making it strong and resilient. Despite its greater power and ego, it is more inclined to accept a rider than other wyverns, perhaps because it recognizes the value of an alliance.  &lt;br&gt;&lt;b&gt;Variant Mythic Wyverns&lt;/b&gt;&lt;br&gt;  Some mythic wyverns are closely related to one specific type of chromatic dragon. These lose their energy resistances and the power lift ability, but gain the energy immunity and breath weapon of the appropriate chromatic dragon (80 foot line or 40 foot cone, DC 17, 8d6 energy damage, 1d4 rounds).&lt;/p&gt;&lt;/h4&gt;&lt;/div&gt;</t>
  </si>
  <si>
    <t>Half-Orc</t>
  </si>
  <si>
    <t>Male half-orc</t>
  </si>
  <si>
    <t>(+4 armor)</t>
  </si>
  <si>
    <t>club +3 (1d6+2/x2)</t>
  </si>
  <si>
    <t>Str 15, Dex 11, Con 12, Int 9, Wis 10, Cha 8</t>
  </si>
  <si>
    <t>Intimidate +3</t>
  </si>
  <si>
    <t>temperate hills and mountains</t>
  </si>
  <si>
    <t>This barbaric humanoid bears ragged equipment and armor in sullen colors. It has coarse body hair and a stooped posture like some primitive man but with a grayish-green skin tone and bestial facial features beneath a black hood. Burning red eyes peer below a low, sloping brow, just above a flattened nose, and prominent tusk-like teeth.</t>
  </si>
  <si>
    <t>As seen by civilized races, half-orcs are monstrosities, the result of perversion and violence-whether or not this is actually true. Half-orcs are rarely the result of loving unions, and as such are usually forced to grow up hard and fast, constantly fighting for protection or to make names for themselves. Half-orcs as a whole resent this treatment, and rather than play the part of the victim, they tend to lash out, unknowingly confirming the biases of those around them. A few feared, distrusted, and spat-upon half-orcs manage to surprise their detractors with great deeds and unexpected wisdom-though sometimes it's easier just to crack a few skulls. Some half-orcs spend their entire lives proving to full-blooded orcs that they are just as fierce. Others opt for trying to blend into human society, constantly demonstrating that they aren't monsters. Their need to always prove themselves worthy encourages half-orcs to strive for power and greatness within the society around them.</t>
  </si>
  <si>
    <t>&lt;link rel="stylesheet"href="PF.css"&gt;&lt;div&gt;&lt;h2&gt;Half-Orc&lt;/h2&gt;&lt;h3&gt;&lt;i&gt;This barbaric humanoid bears ragged equipment and armor in sullen colors. It has coarse body hair and a stooped posture like some primitive man but with a grayish-green skin tone and bestial facial features beneath a black hood. Burning red eyes peer below a low, sloping brow, just above a flattened nose, and prominent tusk-like teeth.&lt;/i&gt;&lt;/h3&gt;&lt;br&gt;&lt;/div&gt;&lt;div class="heading"&gt;&lt;p class="alignleft"&gt;Half-Orc&lt;/p&gt;&lt;p class="alignright"&gt;CR 1/3&lt;/p&gt;&lt;div style="clear: both;"&gt;&lt;/div&gt;&lt;/div&gt;&lt;div&gt;&lt;h5&gt;&lt;b&gt;XP &lt;/b&gt;135&lt;/h5&gt;&lt;h5&gt;Male half-orc warrior 1&lt;/h5&gt;&lt;h5&gt;NE Medium humanoid (orc)&lt;/h5&gt;&lt;h5&gt;&lt;b&gt;Init &lt;/b&gt;+0; &lt;b&gt;Senses &lt;/b&gt;Perception +0&lt;/h5&gt;&lt;/div&gt;&lt;hr/&gt;&lt;div&gt;&lt;h5&gt;&lt;b&gt;DEFENSE&lt;/b&gt;&lt;/h5&gt;&lt;/div&gt;&lt;hr/&gt;&lt;div&gt;&lt;h5&gt;&lt;b&gt;AC &lt;/b&gt;14, touch 10, flat-footed 14 (+4 armor)&lt;/h5&gt;&lt;h5&gt;&lt;b&gt;hp &lt;/b&gt;10 (1d10+5)&lt;/h5&gt;&lt;h5&gt;&lt;b&gt;Fort &lt;/b&gt;+3, &lt;b&gt;Ref &lt;/b&gt;+0, &lt;b&gt;Will &lt;/b&gt;+0&lt;/h5&gt;&lt;/div&gt;&lt;hr/&gt;&lt;div&gt;&lt;h5&gt;&lt;b&gt;OFFENSE&lt;/b&gt;&lt;/h5&gt;&lt;/div&gt;&lt;hr/&gt;&lt;div&gt;&lt;h5&gt;&lt;b&gt;Spd &lt;/b&gt;30 ft.&lt;/h5&gt;&lt;h5&gt;&lt;b&gt;Melee &lt;/b&gt;club +3 (1d6+2/x2)&lt;/h5&gt;&lt;h5&gt;&lt;b&gt;Space &lt;/b&gt;5 ft.; &lt;b&gt;Reach &lt;/b&gt;5 ft.&lt;/h5&gt;&lt;/div&gt;&lt;hr/&gt;&lt;div&gt;&lt;h5&gt;&lt;b&gt;STATISTICS&lt;/b&gt;&lt;/h5&gt;&lt;/div&gt;&lt;hr/&gt;&lt;div&gt;&lt;h5&gt;&lt;b&gt;Str &lt;/b&gt;15, &lt;b&gt;Dex &lt;/b&gt;11, &lt;b&gt;Con &lt;/b&gt;12, &lt;b&gt;Int &lt;/b&gt; 9, &lt;b&gt;Wis &lt;/b&gt;10, &lt;b&gt;Cha &lt;/b&gt;8&lt;/h5&gt;&lt;h5&gt;&lt;b&gt;Base Atk &lt;/b&gt;+1; &lt;b&gt;CMB &lt;/b&gt;+3; &lt;b&gt;CMD &lt;/b&gt;13&lt;/h5&gt;&lt;h5&gt;&lt;b&gt;Feats &lt;/b&gt;Toughness&lt;/h5&gt;&lt;h5&gt;&lt;b&gt;Skills &lt;/b&gt;Intimidate +3&lt;/h5&gt;&lt;h5&gt;&lt;b&gt;Languages &lt;/b&gt;Common, Orc&lt;/h5&gt;&lt;h5&gt;&lt;b&gt;Gear &lt;/b&gt;chain shirt, club&lt;/h5&gt;&lt;/div&gt;&lt;hr/&gt;&lt;div&gt;&lt;h5&gt;&lt;b&gt;ECOLOGY&lt;/b&gt;&lt;/h5&gt;&lt;/div&gt;&lt;hr/&gt;&lt;div&gt;&lt;h5&gt;&lt;b&gt;Environment &lt;/b&gt;temperate hills and mountains&lt;/h5&gt;&lt;h5&gt;&lt;b&gt;Organization &lt;/b&gt;gang (2-4), squad (11-20 plus 2 3rd-level sergeants and 1 leader of 3rd-6th level), band (30-300 plus 150% noncombatant plus 1 3rd-level sergeant per 10 adults, 5 5th-level lieutenants, and 3 7th-level captains), or tribe (1d4 bands plus 1 10th-12th level chieftain)&lt;/h5&gt;&lt;h5&gt;&lt;b&gt;Treasure &lt;/b&gt;standard&lt;/h5&gt;&lt;/div&gt;&lt;br&gt;&lt;div&gt;&lt;h4&gt;&lt;p&gt;&lt;p&gt;As seen by civilized races, half-orcs are monstrosities, the result of perversion and violence-whether or not this is actually true. Half-orcs are rarely the result of loving unions, and as such are usually forced to grow up hard and fast, constantly fighting for protection or to make names for themselves. Half-orcs as a whole resent this treatment, and rather than play the part of the victim, they tend to lash out, unknowingly confirming the biases of those around them. A few feared, distrusted, and spat-upon half-orcs manage to surprise their detractors with great deeds and unexpected wisdom-though sometimes it's easier just to crack a few skulls. Some half-orcs spend their entire lives proving to full-blooded orcs that they are just as fierce. Others opt for trying to blend into human society, constantly demonstrating that they aren't monsters. Their need to always prove themselves worthy encourages half-orcs to strive for power and greatness within the society around them.&lt;/p&gt;&lt;/h4&gt;&lt;/div&gt;</t>
  </si>
  <si>
    <t>chain shirt, club</t>
  </si>
  <si>
    <t>Demon Lord, Shax</t>
  </si>
  <si>
    <t>darkvision 60 ft., detect good, detect law, true seeing; Perception +54</t>
  </si>
  <si>
    <t>bleeding wounds (30 ft.), frightful presence (120 ft., DC 36), unholy aura (DC 28)</t>
  </si>
  <si>
    <t>46, touch 38, flat-footed 32</t>
  </si>
  <si>
    <t>(+14 Dex, +8 natural, +14 profane)</t>
  </si>
  <si>
    <t>(33d10+495)</t>
  </si>
  <si>
    <t>regeneration 30 (deific or mythic)</t>
  </si>
  <si>
    <t>Fort +26, Ref +32, Will +28</t>
  </si>
  <si>
    <t>absorb blood, Abyssal resurrection, freedom of movement</t>
  </si>
  <si>
    <t>20/cold iron, epic, and good</t>
  </si>
  <si>
    <t>ability damage and drain, bleed, charm and compulsion effects, death effects, electricity, energy drain, poison, petrification</t>
  </si>
  <si>
    <t>+5 unholy dagger +46/+41/+36/+31 (1d4+15/17-20), +5 unholy dagger +46/+41/+36/+31 (1d4+15/17-20), bite +38 (1d6+5)</t>
  </si>
  <si>
    <t>thrown surgical tool +47/+42/+37/+32 (1d6+10)</t>
  </si>
  <si>
    <t>command blood, frightful weapon prowess, painful cuts, sneak attack +5d6</t>
  </si>
  <si>
    <t>Spell-Like Abilities (CL 28th; concentration +38)  Constant-detect good, detect law, freedom of movement, true seeing, unholy aura  At Will-astral projection, blasphemy (DC 27), blood biographyAPG (DC 23), desecrate, greater dispel magic, greater teleport, telekinesis (DC 25), shapechange, spiritual weapon, unhallow, unholy blight (DC 24)  3/day-blade barrier (DC 26), mage's sword, summon demons, symbol of pain (DC 25)  1/day-finger of death (DC 27), time stop, weird (DC 29)</t>
  </si>
  <si>
    <t>Str 30, Dex 39, Con 40, Int 30, Wis 31, Cha 31</t>
  </si>
  <si>
    <t>+43 (+47 disarm)</t>
  </si>
  <si>
    <t>Blinding Critical, Combat Expertise, Combat Reflexes, Craft Magic Arms and Armor, Critical Focus, Double Slice, Greater Disarm, Greater Two-Weapon Fighting, Improved Critical (dagger), Improved Disarm, Improved Initiative, Improved Two-Weapon Fighting, Improvised Weapon Mastery, Quick Draw, Throw Anything, Two-Weapon Fighting, Two-Weapon Rend</t>
  </si>
  <si>
    <t>Acrobatics +50, Bluff +46, Craft (alchemy) +46, Disable Device +50, Fly +47, Heal +43, Intimidate +46, Knowledge (arcana) +43, Knowledge (engineering) +21, Knowledge (planes) +46, Knowledge (religion) +43, Perception +54, Sense Motive +46, Sleight of Hand +47, Spellcraft +43, Stealth +50, Use Magic Device +46</t>
  </si>
  <si>
    <t>master of lies</t>
  </si>
  <si>
    <t>triple (2 +5 unholy daggers, other treasure)</t>
  </si>
  <si>
    <t>This stork-headed, winged humanoid is spattered with blood and wields a pair of gory, razor-sharp daggers in his dripping hands.</t>
  </si>
  <si>
    <t>AP 74</t>
  </si>
  <si>
    <t>Absorb Blood (Su) If a creature dies while under the effects of Shax's ability to command blood, all of the victim's blood slithers out of its body and moves at a speed of 60 feet toward Shax. If the slithering blood reaches Shax, it flows up onto his body and is absorbed, affecting Shax as a heal spell (CL 28th). A slithering pool of blood can be destroyed by any amount of fire damage applied to it before it reaches its goal, or by the application of an effect that transmutes liquid to something other than blood.  Aura of Bleeding Wounds (Su) Whenever a creature takes piercing or slashing damage within 30 feet of Shax, it takes an additional 1d6 points of bleed damage. This bleed damage stacks with itself, up to a maximum of 10d6 points. As a free action, Shax may designate any number of creatures within the aura to be exempt from this effect.  Command Blood (Su) As a swift action, Shax can command the blood of any creature that is currently suffering from bleed damage to do his bidding. The target must be within 60 feet of Shax for him to use this ability. The target can resist this ability with a successful DC 36 Fortitude save. If the target fails the save, Shax can command the victim's blood to behave in one of the manners listed below. Once commanded, the blood continues to function in this way for as long as the victim continues to bleed. Shax can change the effect in a subsequent round by using this ability again, but no more than one of the following effects can be in effect at any one time. The save DC is Charisma-based.  Blinding Blood: The victim's blood runs up into its eyes and blinds it at the start of its turn unless the victim takes a move action to wipe away the blood. Once a victim is blinded in this way, it remains blinded as long as the bleed effect continues.  Bloody Mess: The victim's blood spreads out across its body, making it slippery. This grants a +10 circumstance bonus on Escape Artist checks and all attempts to resist being grappled, but the victim must succeed at a DC 36 Reflex save at the start of each round or drop objects it holds. These effects last as long as the bleed effect continues.  Choking Blood: The target's blood runs up into its nostrils and mouth unless the creature uses a free hand to pinch its nose shut and holds its breath. If the target doesn't do so, the blood runs into its lungs and the creature must succeed at a Constitution check each round or it begins to drown.  Once a victim begins to drown, it continues to do so as long as the bleed effect persists.  Gruesome Tendrils: This effect automatically ends any bleed effects the victim is currently suffering as it causes the blood coating the victim to solidify into thin, whiplike tendrils that lash out at any creature within 5 feet. Any creature that begins its turn in this area automatically takes 1d6 points of slashing damage and 1d6 points of bleed damage; a successful DC 36 Reflex save prevents this damage.  Frightful Weapon Prowess (Ex) When an opponent observes Shax's attacks, the frightening display of the demon lord's grace makes the victim take additional damage from those attacks, as if simply imagining the damage were enough to cause injury. Shax gains a profane bonus equal to his Charisma modifier on damage rolls (+10 damage) with all weapon attacks and ranged attacks made against a victim who can observe him. This damage is negated if the victim closes its eyes, but doing so puts the opponent in greater danger from Shax's sneak attacks. This is a visual fear effect.  Master of Lies (Ex) Shax is immune to any magical effect that discerns lies or forces him to speak the truth.  Painful Cuts (Ex) Whenever Shax threatens a critical hit with a slashing weapon, the victim must succeed at a DC 36 Fortitude save or be staggered by the pain for 1 round. If the hit was a critical hit, the staggered effect lasts for 1d4 rounds on a failed saving throw. The save DC is Charisma-based.</t>
  </si>
  <si>
    <t>Shax is the demon lord of envy, lies, and-above all else-murder. He rules an Abyssal realm known as Charnelhome, an immense mansion the size of a city perched atop a slanted bluff surrounded by a bog of thorny, blood-drinking plants. He is fond of inviting his captured enemies as well as his greatest worshipers into the chambers of this building, for those who survive his deathtraps often serve as lessons as to how he can improve his methods of mayhem.  Shax is particularly skilled at blinding foes with critical hits-when he does so, he likes to pluck the eyes from his victim's face as part of the attack and swiftly gobble them down whole. He can hurl the countless surgical tools he carries on his body as deadly weapons, but prefers to slaughter foes in melee.  Shax'sCult  Babaus, chokers, derros, drow, evil nobles, serial killers, and torturers worship Shax by inf licting grisly torments on other conscious and living souls. The subjects of these tortures aren't always unwilling or innocent victims, although his cultists prefer tormenting enemies of the faith over allies or members. The cult's holy places are narrow alleyways in violent parts of large cities, hidden rooms in grand estates, and secret dungeons filled with deathtraps and torture chambers. These unholy temples are often guarded by fiendish animals (particularly large, predatory birds) and shadow demons, but are usually watched over by a number of babau demons as well. Enhanced versions of these demons, called the Sons of Shax, and can be found serving his greatest cults (Pathfinder Campaign Setting: Demons Revisited 7).  Shax's unholy symbol is a curved white feather sitting in a pool of blood. His favored weapon is the dagger. He grants access to the domains of Chaos, Destruction, Evil, and Nobility, and to the subdomains of Demon, Leadership, Martyr, and Rage. For more rules about demon lords, including the full rules of Shax's Abyssal resurrection and summon demons abilities, see Pathfinder Adventure Path #73 page 81 or Pathfinder RPG Bestiary 4.</t>
  </si>
  <si>
    <t>&lt;link rel="stylesheet"href="PF.css"&gt;&lt;div&gt;&lt;h2&gt;Demon Lord, Shax&lt;/h2&gt;&lt;h3&gt;&lt;i&gt;This stork-headed, winged humanoid is spattered with blood and wields a pair of gory, razor-sharp daggers in his dripping hands.&lt;/i&gt;&lt;/h3&gt;&lt;br&gt;&lt;/div&gt;&lt;div class="heading"&gt;&lt;p class="alignleft"&gt;Demon Lord, Shax&lt;/p&gt;&lt;p class="alignright"&gt;CR 28&lt;/p&gt;&lt;div style="clear: both;"&gt;&lt;/div&gt;&lt;/div&gt;&lt;div&gt;&lt;h5&gt;&lt;b&gt;XP &lt;/b&gt;4,915,200&lt;/h5&gt;&lt;h5&gt;CE Medium outsider (chaotic, demon, evil, extraplanar)&lt;/h5&gt;&lt;h5&gt;&lt;b&gt;Init &lt;/b&gt;+18; &lt;b&gt;Senses &lt;/b&gt;darkvision 60 ft., &lt;i&gt;detect good&lt;/i&gt;, &lt;i&gt;detect law&lt;/i&gt;, &lt;i&gt;true seeing&lt;/i&gt;; Perception +54&lt;/h5&gt;&lt;h5&gt;&lt;b&gt;Aura &lt;/b&gt;bleeding wounds (30 ft.), frightful presence (120 ft., DC 36), &lt;i&gt;unholy aura&lt;/i&gt; (DC 28)&lt;/h5&gt;&lt;/div&gt;&lt;hr/&gt;&lt;div&gt;&lt;h5&gt;&lt;b&gt;DEFENSE&lt;/b&gt;&lt;/h5&gt;&lt;/div&gt;&lt;hr/&gt;&lt;div&gt;&lt;h5&gt;&lt;b&gt;AC &lt;/b&gt;46, touch 38, flat-footed 32 (+14 Dex, +8 natural, +14 profane)&lt;/h5&gt;&lt;h5&gt;&lt;b&gt;hp &lt;/b&gt;676 (33d10+495); regeneration 30 (deific or mythic)&lt;/h5&gt;&lt;h5&gt;&lt;b&gt;Fort &lt;/b&gt;+26, &lt;b&gt;Ref &lt;/b&gt;+32, &lt;b&gt;Will &lt;/b&gt;+28&lt;/h5&gt;&lt;h5&gt;&lt;b&gt;Defensive Abilities &lt;/b&gt;absorb blood, Abyssal resurrection, freedom of movement; &lt;b&gt;DR &lt;/b&gt;20/cold iron, epic, and good; &lt;b&gt;Immune &lt;/b&gt;ability damage and drain, bleed, charm and compulsion effects, death effects, electricity, energy drain, poison, petrification; &lt;b&gt;Resist &lt;/b&gt;acid 30, cold 30, fire 30; &lt;b&gt;SR &lt;/b&gt;39&lt;/h5&gt;&lt;/div&gt;&lt;hr/&gt;&lt;div&gt;&lt;h5&gt;&lt;b&gt;OFFENSE&lt;/b&gt;&lt;/h5&gt;&lt;/div&gt;&lt;hr/&gt;&lt;div&gt;&lt;h5&gt;&lt;b&gt;Spd &lt;/b&gt;50 ft.&lt;/h5&gt;&lt;h5&gt;&lt;b&gt;Melee &lt;/b&gt;&lt;i&gt;&lt;i&gt;+5 unholy dagger&lt;/i&gt;&lt;/i&gt; +46/+41/+36/+31 (1d4+15/17-20), &lt;i&gt;&lt;i&gt;+5 unholy dagger&lt;/i&gt;&lt;/i&gt; +46/+41/+36/+31 (1d4+15/17-20), bite +38 (1d6+5)&lt;/h5&gt;&lt;h5&gt;&lt;b&gt;Ranged &lt;/b&gt;thrown surgical tool +47/+42/+37/+32 (1d6+10)&lt;/h5&gt;&lt;h5&gt;&lt;b&gt;Space &lt;/b&gt;5 ft.; &lt;b&gt;Reach &lt;/b&gt;5 ft.&lt;/h5&gt;&lt;h5&gt;&lt;b&gt;Special Attacks &lt;/b&gt;command blood, frightful weapon prowess, painful cuts, sneak attack +5d6&lt;/h5&gt;&lt;h5&gt;&lt;b&gt;Spell-Like Abilities&lt;/b&gt; (CL 28th; concentration +38)  &lt;/br&gt;Constant&amp;mdash;&lt;i&gt;detect good&lt;/i&gt;, &lt;i&gt;detect law&lt;/i&gt;, &lt;i&gt;freedom of movement&lt;/i&gt;, &lt;i&gt;true seeing&lt;/i&gt;, &lt;i&gt;unholy aura&lt;/i&gt; &lt;/br&gt;At Will&amp;mdash;&lt;i&gt;astral projection&lt;/i&gt;, &lt;i&gt;blasphemy&lt;/i&gt; (DC 27), &lt;i&gt;blood biography&lt;/i&gt;&lt;sup&gt;APG&lt;/sup&gt; (DC 23), &lt;i&gt;desecrate&lt;/i&gt;, &lt;i&gt;greater dispel magic&lt;/i&gt;, &lt;i&gt;greater teleport&lt;/i&gt;, &lt;i&gt;telekinesis&lt;/i&gt; (DC 25), &lt;i&gt;shapechange&lt;/i&gt;, &lt;i&gt;spiritual weapon&lt;/i&gt;, &lt;i&gt;unhallow&lt;/i&gt;, &lt;i&gt;unholy blight&lt;/i&gt; (DC 24) &lt;/br&gt;3/day&amp;mdash;&lt;i&gt;blade barrier&lt;/i&gt; (DC 26), &lt;i&gt;mage's sword&lt;/i&gt;, summon demons, &lt;i&gt;symbol of pain&lt;/i&gt; (DC 25) &lt;/br&gt;1/day&amp;mdash;&lt;i&gt;finger of death&lt;/i&gt; (DC 27), &lt;i&gt;time stop&lt;/i&gt;, &lt;i&gt;weird&lt;/i&gt; (DC 29)&lt;/h5&gt;&lt;/h5&gt;&lt;/div&gt;&lt;hr/&gt;&lt;div&gt;&lt;h5&gt;&lt;b&gt;STATISTICS&lt;/b&gt;&lt;/h5&gt;&lt;/div&gt;&lt;hr/&gt;&lt;div&gt;&lt;h5&gt;&lt;b&gt;Str &lt;/b&gt;30, &lt;b&gt;Dex &lt;/b&gt;39, &lt;b&gt;Con &lt;/b&gt;40, &lt;b&gt;Int &lt;/b&gt; 30, &lt;b&gt;Wis &lt;/b&gt;31, &lt;b&gt;Cha &lt;/b&gt;31&lt;/h5&gt;&lt;h5&gt;&lt;b&gt;Base Atk &lt;/b&gt;+33; &lt;b&gt;CMB &lt;/b&gt;+43 (+47 disarm); &lt;b&gt;CMD &lt;/b&gt;81&lt;/h5&gt;&lt;h5&gt;&lt;b&gt;Feats &lt;/b&gt;Blinding Critical, Combat Expertise, Combat Reflexes, Craft Magic Arms and Armor, Critical Focus, Double Slice, Greater Disarm, Greater Two-Weapon Fighting, Improved Critical (dagger), Improved Disarm, Improved Initiative, Improved Two-Weapon Fighting, Improvised Weapon Mastery, Quick Draw, Throw Anything, Two-Weapon Fighting, Two-Weapon Rend&lt;/h5&gt;&lt;h5&gt;&lt;b&gt;Skills &lt;/b&gt;Acrobatics +50, Bluff +46, Craft (alchemy) +46, Disable Device +50, Fly +47, Heal +43, Intimidate +46, Knowledge (arcana) +43, Knowledge (engineering) +21, Knowledge (planes) +46, Knowledge (religion) +43, Perception +54, Sense Motive +46, Sleight of Hand +47, Spellcraft +43, Stealth +50, Use Magic Device +46; &lt;b&gt;Racial Modifiers &lt;/b&gt;+8 Perception&lt;/h5&gt;&lt;h5&gt;&lt;b&gt;Languages &lt;/b&gt;Abyssal, Celestial, Common, Draconic; telepathy 300 ft.&lt;/h5&gt;&lt;h5&gt;&lt;b&gt;SQ &lt;/b&gt;master of lies&lt;/h5&gt;&lt;/div&gt;&lt;hr/&gt;&lt;div&gt;&lt;h5&gt;&lt;b&gt;ECOLOGY&lt;/b&gt;&lt;/h5&gt;&lt;/div&gt;&lt;hr/&gt;&lt;div&gt;&lt;h5&gt;&lt;b&gt;Environment &lt;/b&gt; any (Abyss)&lt;/h5&gt;&lt;h5&gt;&lt;b&gt;Organization &lt;/b&gt;solitary (unique)&lt;/h5&gt;&lt;h5&gt;&lt;b&gt;Treasure &lt;/b&gt;triple (2 &lt;i&gt;+5 unholy dagger&lt;/i&gt;s, other treasure)&lt;/h5&gt;&lt;/div&gt;&lt;hr/&gt;&lt;div&gt;&lt;h5&gt;&lt;b&gt;SPECIAL ABILITIES&lt;/b&gt;&lt;/h5&gt;&lt;/div&gt;&lt;hr/&gt;&lt;div&gt;&lt;/h5&gt;&lt;h5&gt;&lt;b&gt;Absorb Blood (Su)&lt;/b&gt; If a creature dies while under the effects of Shax's ability to command blood, all of the victim's blood slithers out of its body and moves at a speed of 60 feet toward Shax. If the slithering blood reaches Shax, it flows up onto his body and is absorbed, affecting Shax as a &lt;i&gt;heal&lt;/i&gt; spell (CL 28th). A slithering pool of blood can be destroyed by any amount of fire damage applied to it before it reaches its goal, or by the application of an effect that transmutes liquid to something other than blood.  &lt;/h5&gt;&lt;h5&gt;&lt;b&gt;Aura of Bleeding Wounds (Su)&lt;/b&gt; Whenever a creature takes piercing or slashing damage within 30 feet of Shax, it takes an additional 1d6 points of bleed damage. This bleed damage stacks with itself, up to a maximum of 10d6 points. As a free action, Shax may designate any number of creatures within the aura to be exempt from this effect.  &lt;/h5&gt;&lt;h5&gt;&lt;b&gt;Command Blood (Su)&lt;/b&gt; As a swift action, Shax can command the blood of any creature that is currently suffering from bleed damage to do his bidding. The target must be within 60 feet of Shax for him to use this ability. The target can resist this ability with a successful DC 36 Fortitude save. If the target fails the save, Shax can command the victim's blood to behave in one of the manners listed below. Once commanded, the blood continues to function in this way for as long as the victim continues to bleed. Shax can change the effect in a subsequent round by using this ability again, but no more than one of the following effects can be in effect at any one time. The save DC is Charisma-based.  &lt;i&gt;Blinding Blood&lt;/i&gt;: The victim's blood runs up into its eyes and blinds it at the start of its turn unless the victim takes a move action to wipe away the blood. Once a victim is blinded in this way, it remains blinded as long as the bleed effect continues.  &lt;i&gt;Bloody Mess&lt;/i&gt;: The victim's blood spreads out across its body, making it slippery. This grants a +10 circumstance bonus on Escape Artist checks and all attempts to resist being grappled, but the victim must succeed at a DC 36 Reflex save at the start of each round or drop objects it holds. These effects last as long as the bleed effect continues.  &lt;i&gt;Choking Blood&lt;/i&gt;: The target's blood runs up into its nostrils and mouth unless the creature uses a free hand to pinch its nose shut and holds its breath. If the target doesn't do so, the blood runs into its lungs and the creature must succeed at a Constitution check each round or it begins to drown.  Once a victim begins to drown, it continues to do so as long as the bleed effect persists.  &lt;i&gt;Gruesome Tendrils&lt;/i&gt;: This effect automatically ends any bleed effects the victim is currently suffering as it causes the blood coating the victim to solidify into thin, whiplike tendrils that lash out at any creature within 5 feet. Any creature that begins its turn in this area automatically takes 1d6 points of slashing damage and 1d6 points of bleed damage; a successful DC 36 Reflex save prevents this damage.  &lt;/h5&gt;&lt;h5&gt;&lt;b&gt;Frightful Weapon Prowess (Ex)&lt;/b&gt; When an opponent observes Shax's attacks, the frightening display of the demon lord's grace makes the victim take additional damage from those attacks, as if simply imagining the damage were enough to cause injury. Shax gains a profane bonus equal to his Charisma modifier on damage rolls (+10 damage) with all weapon attacks and ranged attacks made against a victim who can observe him. This damage is negated if the victim closes its eyes, but doing so puts the opponent in greater danger from Shax's sneak attacks. This is a visual fear effect.  &lt;/h5&gt;&lt;h5&gt;&lt;b&gt;Master of Lies (Ex)&lt;/b&gt; Shax is immune to any magical effect that discerns lies or forces him to speak the truth.  &lt;/h5&gt;&lt;h5&gt;&lt;b&gt;Painful Cuts (Ex)&lt;/b&gt; Whenever Shax threatens a critical hit with a slashing weapon, the victim must succeed at a DC 36 Fortitude save or be staggered by the pain for 1 round. If the hit was a critical hit, the staggered effect lasts for 1d4 rounds on a failed saving throw. The save DC is Charisma-based.&lt;/h5&gt;&lt;/div&gt;&lt;br&gt;&lt;div&gt;&lt;h4&gt;&lt;p&gt;&lt;p&gt;Shax is the demon lord of envy, lies, and-above all else-murder. He rules an Abyssal realm known as Charnelhome, an immense mansion the size of a city perched atop a slanted bluff surrounded by a bog of thorny, blood-drinking plants. He is fond of inviting his captured enemies as well as his greatest worshipers into the chambers of this building, for those who survive his deathtraps often serve as lessons as to how he can improve his methods of mayhem.  Shax is particularly skilled at blinding foes with critical hits-when he does so, he likes to pluck the eyes from his victim's face as part of the attack and swiftly gobble them down whole. He can hurl the countless surgical tools he carries on his body as deadly weapons, but prefers to slaughter foes in melee.  &lt;br&gt;&lt;b&gt;Shax's Cult&lt;/b&gt;&lt;br&gt;  Babaus, chokers, derros, drow, evil nobles, serial killers, and torturers worship Shax by inf licting grisly torments on other conscious and living souls. The subjects of these tortures aren't always unwilling or innocent victims, although his cultists prefer tormenting enemies of the faith over allies or members. The cult's holy places are narrow alleyways in violent parts of large cities, hidden rooms in grand estates, and secret dungeons filled with deathtraps and torture chambers. These unholy temples are often guarded by fiendish animals (particularly large, predatory birds) and shadow demons, but are usually watched over by a number of babau demons as well. Enhanced versions of these demons, called the Sons of Shax, and can be found serving his greatest cults (&lt;i&gt;Pathfinder Campaign Setting&lt;/i&gt;: &lt;i&gt;Demons Revisited&lt;/i&gt; 7).  Shax's unholy symbol is a curved white feather sitting in a pool of blood. His favored weapon is the dagger. He grants access to the domains of Chaos, Destruction, Evil, and Nobility, and to the subdomains of Demon, Leadership, Martyr, and Rage. For more rules about demon lords, including the full rules of Shax's Abyssal resurrection and summon demons abilities, see &lt;i&gt;Pathfinder Adventure Path&lt;/i&gt; #73 page 81 or &lt;i&gt;Pathfinder RPG Bestiary 4&lt;/i&gt;.&lt;/p&gt;&lt;/h4&gt;&lt;/div&gt;</t>
  </si>
  <si>
    <t>Thoxel</t>
  </si>
  <si>
    <t>insolence (5 ft., DC 15)</t>
  </si>
  <si>
    <t>(+6 armor, +2 Dex, +2 natural)</t>
  </si>
  <si>
    <t>Fort +8, Ref +7, Will +2</t>
  </si>
  <si>
    <t>mwk two-bladed sword +10/+10/+7 (1d8+6/19-20)</t>
  </si>
  <si>
    <t>composite longbow +8/+3 (1d8+4/x3)</t>
  </si>
  <si>
    <t>betrayer's blade, disrupt coordination</t>
  </si>
  <si>
    <t>Spell-Like Abilities (CL 6th; concentration +8)   At Will-alter self, greater teleport (self plus 50 pounds of objects only), lesser confusion (DC 13)   3/day-murderous commandUM (DC 13)</t>
  </si>
  <si>
    <t>Str 19, Dex 15, Con 17, Int 8, Wis 10, Cha 14</t>
  </si>
  <si>
    <t>Double Slice, Two-Weapon Fighting, Weapon Focus (two-bladed sword)</t>
  </si>
  <si>
    <t>Bluff +11, Craft (weapons) +4, Craft (armor) +4, Disguise +8, Intimidate +8, Perception +13, Profession (soldier) +9</t>
  </si>
  <si>
    <t>solitary, pair, squad (3-6), or platoon (7-12)</t>
  </si>
  <si>
    <t>standard (chainmail, composite longbow, mwk two-bladed sword, other treasure)</t>
  </si>
  <si>
    <t>Dead white scars and raw red flesh crisscross this creature's scorched and sallow skin as though it has been flogged and branded a thousand times.</t>
  </si>
  <si>
    <t>Aura of Insolence (Su) Any creature adjacent to a thoxel demon must succeed at a DC 15 Will save or become insolent and uncooperative with its allies. Creatures affected by this aura stop functioning as allies to other creatures. An affected creature can't provide flanking, can't serve as an ally for teamwork feats or aid another actions, and doesn't allow its allies to move through its space. Any spell or effect that requires a willing target fails if it is used on an affected creature, and even harmless effects require an attack roll (if applicable) and require the insolent creature to attempt a saving throw against them. An affected creature remains insolent as long as it is adjacent to a thoxel demon and for 1d4 rounds thereafter. A creature that successfully saves is not subject to the same thoxel's aura for 24 hours. Thoxel demons are immune to this effect. The save DC is Charisma-based.  Betrayer's Blade (Su) If a thoxel demon hits a creature with both ends of its two-bladed sword in the same round, the target is compelled to attack its leader. The target can negate this effect with a successful DC 15 Will save. A creature affected by this effect turns on its leader or commander and attacks as if it were dominated for 1d6 rounds. An animal companion, cohort, or familiar must attack its master, and a called, charmed, dominated, or summoned creature must attack the creature controlling it. If a creature has no leader, it instead attacks a random ally. This is a mind-affecting compulsion effect, and the save DC is Charisma-based.  Disrupt Coordination (Su) Whenever a creature threatened by a thoxel demon uses the aid another action, the thoxel can, as an immediate action, attempt to interrupt and negate that action. The thoxel demon must make an attack roll. The attack roll of the creature performing the aid another action must equal or exceed the thoxel demon's attack roll; otherwise, the aid another action is negated.</t>
  </si>
  <si>
    <t>Able to take the shape of rank-and-file soldiers and infect military ranks like a cancer, thoxels-also known as insubordination demons-spend every drop of their malice to break down the cooperative spirit of those who fight together. Among mortal soldiers, thoxels whisper disparaging words about commanders, talk in hushed tones about the danger of upcoming battles, or belittle other soldiers' accomplishments. Many great battles are said to have been lost because of the presence of these subtle but murderous demons within an army's ranks. They represent a passion to kill as they please without caring about order, control, or their allies. Despite their skill at martial exploits, thoxels are lazy and untrustworthy creatures. Thoxel demons are 6 feet tall and weigh 200 pounds.  Ecology  Thoxel demons form from the souls of deserters and traitors, those who abandoned their posts and their erstwhile allies to their fates while they sought glory elsewhere on the battlefield, or safety far from it. These cowardly demons delight in breaking the spirits of those they hide among, disguised as typical soldiers. Their defining sin is the ruin, pain, and death they brought to others by failing to follow orders, keep discipline, and stand firm in face of adversity. It is not just that they failed private tests of character, but also that their moral disintegration led to great suffering in others who trusted them and depended on them. Those betrayers who sought to expiate their guilt through reconciliation and reparations to those they abandoned still earned their shame but preserved their eternal souls, but the unrepentant souls who callously disregarded the tragedies left in their wake, hewing to their own path again and again despite the havoc they left behind, often find their way to the Abyss.  Thoxel demons are lazy in the extreme, prone to shirking labor and sleeping whenever they have the chance-despite not needing to do so. Thoxels usually have to be herded into work details and closely supervised by more powerful demons. When closely directed, they can perform impressively in battlefield maneuvers and move with tight precision, coordinating their attacks between one another in order to bring down lone prey too strong for a single thoxel to defeat on its own. Once their prey is taken or the enemy's resolve is broken, their temporary alliances fracture quickly and they resort to squabbling and fighting among themselves over the spoils, with the strongest taking the lion's share and the rest settling for scraps.  Habitat &amp; Society  Thoxel demons are instruments of spiritual torture, in that they represent the advent of hope followed by its shattering destruction. They appear to be strong and steadfast warriors who march in precise formation and keep their armaments perpetually polished to a parade ground shine, yet at precisely the wrong moment they break and run, or disrupt careful formations with sudden and unexpected maneuvers aimed at self-aggrandizement or self-preservation. They corrode discipline and morale, turning troops against commanders and allies against friends. Thoxels are agents of dissension and disruption, whether working alone or using magical or mundane disguises to infiltrate existing units.  Thoxels are reborn into bodies very much like the ones they possessed in life, though they are scarred and physically tormented for their cowardice and treachery in life before being reborn into an eternity of spreading their sin to others. They are formed up into squads and platoons and set to patrol the endless realms of the Abyss when not sent to break armies on the Material Plane. These groups of thoxels form fluid ranks, gathering together for short periods of time interspersed with long periods of lazy rest.  Though thoxels willingly fight for any demons more powerful than themselves, they are common within the Abyssal realm of Charnelhome, where the psychic implements of Shax dissect and dismember soul and spirit as surely as they do flesh and bone. There, thoxels spar continuously with the babaus and chokers who lurk in every shadowy corner of Charnelhome, fighting a guerrilla war to show who are the fittest servants of the Blood Marquis.  Thoxel demons are skilled artisans, able to forge and maintain weapons and armor of excellent quality, and they take a certain pride in ensuring their personal armaments are always sharp and in good repair. When closely supervised, thoxel demons can be tasked with forge duty, turning out weapons for demonic legions in great numbers. However, their selfishness and laziness impairs their usefulness as foundry smiths for demon armies, as they frequently take shortcuts to get through their quotas and care little for the fate of demonic soldiers whose weapons shatter in battle or whose armor is ill-fitting or missing key fasteners. Anyone who relies on an insubordination demon's craftsmanship takes a great risk, for thoxels rarely put much care and attention to detail into the armor or weapons that are intended for anyone but themselves.</t>
  </si>
  <si>
    <t>&lt;link rel="stylesheet"href="PF.css"&gt;&lt;div&gt;&lt;h2&gt;Demon, Thoxel&lt;/h2&gt;&lt;h3&gt;&lt;i&gt;Dead white scars and raw red flesh crisscross this creature's scorched and sallow skin as though it has been flogged and branded a thousand times.&lt;/i&gt;&lt;/h3&gt;&lt;br&gt;&lt;/div&gt;&lt;div class="heading"&gt;&lt;p class="alignleft"&gt;Thoxel&lt;/p&gt;&lt;p class="alignright"&gt;CR 5&lt;/p&gt;&lt;div style="clear: both;"&gt;&lt;/div&gt;&lt;/div&gt;&lt;div&gt;&lt;h5&gt;&lt;b&gt;XP &lt;/b&gt;1,600&lt;/h5&gt;&lt;h5&gt;CE Medium outsider (chaotic, demon, evil, extraplanar)&lt;/h5&gt;&lt;h5&gt;&lt;b&gt;Init &lt;/b&gt;+2; &lt;b&gt;Senses &lt;/b&gt;darkvision 60 ft.; Perception +13&lt;/h5&gt;&lt;h5&gt;&lt;b&gt;Aura &lt;/b&gt;insolence (5 ft., DC 15)&lt;/h5&gt;&lt;/div&gt;&lt;hr/&gt;&lt;div&gt;&lt;h5&gt;&lt;b&gt;DEFENSE&lt;/b&gt;&lt;/h5&gt;&lt;/div&gt;&lt;hr/&gt;&lt;div&gt;&lt;h5&gt;&lt;b&gt;AC &lt;/b&gt;20, touch 12, flat-footed 18 (+6 armor, +2 Dex, +2 natural)&lt;/h5&gt;&lt;h5&gt;&lt;b&gt;hp &lt;/b&gt;51 (6d10+18)&lt;/h5&gt;&lt;h5&gt;&lt;b&gt;Fort &lt;/b&gt;+8, &lt;b&gt;Ref &lt;/b&gt;+7, &lt;b&gt;Will &lt;/b&gt;+2&lt;/h5&gt;&lt;h5&gt;&lt;b&gt;Immune &lt;/b&gt;electricity, poison; &lt;b&gt;Resist &lt;/b&gt;acid 10, cold 10, fire 10&lt;/h5&gt;&lt;/div&gt;&lt;hr/&gt;&lt;div&gt;&lt;h5&gt;&lt;b&gt;OFFENSE&lt;/b&gt;&lt;/h5&gt;&lt;/div&gt;&lt;hr/&gt;&lt;div&gt;&lt;h5&gt;&lt;b&gt;Spd &lt;/b&gt;20 ft.&lt;/h5&gt;&lt;h5&gt;&lt;b&gt;Melee &lt;/b&gt;mwk two-bladed sword +10/+10/+7 (1d8+6/19-20)&lt;/h5&gt;&lt;h5&gt;&lt;b&gt;Ranged &lt;/b&gt;composite longbow +8/+3 (1d8+4/x3)&lt;/h5&gt;&lt;h5&gt;&lt;b&gt;Space &lt;/b&gt;5 ft.; &lt;b&gt;Reach &lt;/b&gt;5 ft.&lt;/h5&gt;&lt;h5&gt;&lt;b&gt;Special Attacks &lt;/b&gt;betrayer's blade, disrupt coordination&lt;/h5&gt;&lt;h5&gt;&lt;b&gt;Spell-Like Abilities&lt;/b&gt; (CL 6th; concentration +8) &lt;/br&gt;At Will&amp;mdash;&lt;i&gt;alter self&lt;/i&gt;, &lt;i&gt;greater teleport&lt;/i&gt; (self plus 50 pounds of objects only), &lt;i&gt;lesser confusion&lt;/i&gt; (DC 13) &lt;/br&gt;3/day&amp;mdash;&lt;i&gt;murderous command&lt;/i&gt;&lt;sup&gt;UM&lt;/sup&gt; (DC 13)&lt;/h5&gt;&lt;/h5&gt;&lt;/div&gt;&lt;hr/&gt;&lt;div&gt;&lt;h5&gt;&lt;b&gt;STATISTICS&lt;/b&gt;&lt;/h5&gt;&lt;/div&gt;&lt;hr/&gt;&lt;div&gt;&lt;h5&gt;&lt;b&gt;Str &lt;/b&gt;19, &lt;b&gt;Dex &lt;/b&gt;15, &lt;b&gt;Con &lt;/b&gt;17, &lt;b&gt;Int &lt;/b&gt; 8, &lt;b&gt;Wis &lt;/b&gt;10, &lt;b&gt;Cha &lt;/b&gt;14&lt;/h5&gt;&lt;h5&gt;&lt;b&gt;Base Atk &lt;/b&gt;+6; &lt;b&gt;CMB &lt;/b&gt;+10; &lt;b&gt;CMD &lt;/b&gt;22&lt;/h5&gt;&lt;h5&gt;&lt;b&gt;Feats &lt;/b&gt;Double Slice, Two-Weapon Fighting, Weapon Focus (two-bladed sword)&lt;/h5&gt;&lt;h5&gt;&lt;b&gt;Skills &lt;/b&gt;Bluff +11, Craft (weapons) +4, Craft (armor) +4, Disguise +8, Intimidate +8, Perception +13, Profession (soldier) +9; &lt;b&gt;Racial Modifiers &lt;/b&gt;+8 Perception&lt;/h5&gt;&lt;h5&gt;&lt;b&gt;Languages &lt;/b&gt;Abyssal, Celestial, Common, Draconic; telepathy 100 ft.&lt;/h5&gt;&lt;/div&gt;&lt;hr/&gt;&lt;div&gt;&lt;h5&gt;&lt;b&gt;ECOLOGY&lt;/b&gt;&lt;/h5&gt;&lt;/div&gt;&lt;hr/&gt;&lt;div&gt;&lt;h5&gt;&lt;b&gt;Environment &lt;/b&gt; any (Abyss)&lt;/h5&gt;&lt;h5&gt;&lt;b&gt;Organization &lt;/b&gt;solitary, pair, squad (3-6), or platoon (7-12)&lt;/h5&gt;&lt;h5&gt;&lt;b&gt;Treasure &lt;/b&gt;standard (chainmail, composite longbow, mwk two-bladed sword, other treasure)&lt;/h5&gt;&lt;/div&gt;&lt;hr/&gt;&lt;div&gt;&lt;h5&gt;&lt;b&gt;SPECIAL ABILITIES&lt;/b&gt;&lt;/h5&gt;&lt;/div&gt;&lt;hr/&gt;&lt;div&gt;&lt;/h5&gt;&lt;h5&gt;&lt;b&gt;Aura of Insolence (Su)&lt;/b&gt; Any creature adjacent to a thoxel demon must succeed at a DC 15 Will save or become insolent and uncooperative with its allies. Creatures affected by this aura stop functioning as allies to other creatures. An affected creature can't provide flanking, can't serve as an ally for teamwork feats or aid another actions, and doesn't allow its allies to move through its space. Any spell or effect that requires a willing target fails if it is used on an affected creature, and even harmless effects require an attack roll (if applicable) and require the insolent creature to attempt a saving throw against them. An affected creature remains insolent as long as it is adjacent to a thoxel demon and for 1d4 rounds thereafter. A creature that successfully saves is not subject to the same thoxel's aura for 24 hours. Thoxel demons are immune to this effect. The save DC is Charisma-based.  &lt;/h5&gt;&lt;h5&gt;&lt;b&gt;Betrayer's Blade (Su)&lt;/b&gt; If a thoxel demon hits a creature with both ends of its two-bladed sword in the same round, the target is compelled to attack its leader. The target can negate this effect with a successful DC 15 Will save. A creature affected by this effect turns on its leader or commander and attacks as if it were dominated for 1d6 rounds. An animal companion, cohort, or familiar must attack its master, and a called, charmed, dominated, or summoned creature must attack the creature controlling it. If a creature has no leader, it instead attacks a random ally. This is a mind-affecting compulsion effect, and the save DC is Charisma-based.  &lt;/h5&gt;&lt;h5&gt;&lt;b&gt;Disrupt Coordination (Su)&lt;/b&gt; Whenever a creature threatened by a thoxel demon uses the aid another action, the thoxel can, as an immediate action, attempt to interrupt and negate that action. The thoxel demon must make an attack roll. The attack roll of the creature performing the aid another action must equal or exceed the thoxel demon's attack roll; otherwise, the aid another action is negated.&lt;/h5&gt;&lt;/div&gt;&lt;br&gt;&lt;div&gt;&lt;h4&gt;&lt;p&gt;&lt;p&gt;Able to take the shape of rank-and-file soldiers and infect military ranks like a cancer, thoxels-also known as insubordination demons-spend every drop of their malice to break down the cooperative spirit of those who fight together. Among mortal soldiers, thoxels whisper disparaging words about commanders, talk in hushed tones about the danger of upcoming battles, or belittle other soldiers' accomplishments. Many great battles are said to have been lost because of the presence of these subtle but murderous demons within an army's ranks. They represent a passion to kill as they please without caring about order, control, or their allies. Despite their skill at martial exploits, thoxels are lazy and untrustworthy creatures. Thoxel demons are 6 feet tall and weigh 200 pounds.  &lt;b&gt;&lt;/p&gt;&lt;p&gt;Ecology&lt;/b&gt;&lt;/p&gt;&lt;p&gt;  Thoxel demons form from the souls of deserters and traitors, those who abandoned their posts and their erstwhile allies to their fates while they sought glory elsewhere on the battlefield, or safety far from it. These cowardly demons delight in breaking the spirits of those they hide among, disguised as typical soldiers. Their defining sin is the ruin, pain, and death they brought to others by failing to follow orders, keep discipline, and stand firm in face of adversity. It is not just that they failed private tests of character, but also that their moral disintegration led to great suffering in others who trusted them and depended on them. Those betrayers who sought to expiate their guilt through reconciliation and reparations to those they abandoned still earned their shame but preserved their eternal souls, but the unrepentant souls who callously disregarded the tragedies left in their wake, hewing to their own path again and again despite the havoc they left behind, often find their way to the Abyss.  Thoxel demons are lazy in the extreme, prone to shirking labor and sleeping whenever they have the chance-despite not needing to do so. Thoxels usually have to be herded into work details and closely supervised by more powerful demons. When closely directed, they can perform impressively in battlefield maneuvers and move with tight precision, coordinating their attacks between one another in order to bring down lone prey too strong for a single thoxel to defeat on its own. Once their prey is taken or the enemy's resolve is broken, their temporary alliances fracture quickly and they resort to squabbling and fighting among themselves over the spoils, with the strongest taking the lion's share and the rest settling for scraps.  &lt;b&gt;&lt;/p&gt;&lt;p&gt;Habitat &amp; Society&lt;/b&gt;&lt;/p&gt;&lt;p&gt;  Thoxel demons are instruments of spiritual torture, in that they represent the advent of hope followed by its shattering destruction. They appear to be strong and steadfast warriors who march in precise formation and keep their armaments perpetually polished to a parade ground shine, yet at precisely the wrong moment they break and run, or disrupt careful formations with sudden and unexpected maneuvers aimed at self-aggrandizement or self-preservation. They corrode discipline and morale, turning troops against commanders and allies against friends. Thoxels are agents of dissension and disruption, whether working alone or using magical or mundane disguises to infiltrate existing units.  Thoxels are reborn into bodies very much like the ones they possessed in life, though they are scarred and physically tormented for their cowardice and treachery in life before being reborn into an eternity of spreading their sin to others. They are formed up into squads and platoons and set to patrol the endless realms of the Abyss when not sent to break armies on the Material Plane. These groups of thoxels form fluid ranks, gathering together for short periods of time interspersed with long periods of lazy rest.  Though thoxels willingly fight for any demons more powerful than themselves, they are common within the Abyssal realm of Charnelhome, where the psychic implements of Shax dissect and dismember soul and spirit as surely as they do flesh and bone. There, thoxels spar continuously with the babaus and chokers who lurk in every shadowy corner of Charnelhome, fighting a guerrilla war to show who are the fittest servants of the Blood Marquis.  Thoxel demons are skilled artisans, able to forge and maintain weapons and armor of excellent quality, and they take a certain pride in ensuring their personal armaments are always sharp and in good repair. When closely supervised, thoxel demons can be tasked with forge duty, turning out weapons for demonic legions in great numbers. However, their selfishness and laziness impairs their usefulness as foundry smiths for demon armies, as they frequently take shortcuts to get through their quotas and care little for the fate of demonic soldiers whose weapons shatter in battle or whose armor is ill-fitting or missing key fasteners. Anyone who relies on an insubordination demon's craftsmanship takes a great risk, for thoxels rarely put much care and attention to detail into the armor or weapons that are intended for anyone but themselves.&lt;/p&gt;&lt;/h4&gt;&lt;/div&gt;</t>
  </si>
  <si>
    <t>Man-Eating Aurochs</t>
  </si>
  <si>
    <t>(3d10+15)</t>
  </si>
  <si>
    <t>bite +8 (1d8+6), gore +8 (1d8+6)</t>
  </si>
  <si>
    <t>Str 23, Dex 10, Con 21, Int 4, Wis 15, Cha 8</t>
  </si>
  <si>
    <t>Perception +11, Survival +0 (+4 when following tracks)</t>
  </si>
  <si>
    <t>+4 Survival to follow tracks</t>
  </si>
  <si>
    <t>Abyssal, Common (can't speak)</t>
  </si>
  <si>
    <t>No ordinary bovine, this hulking beast has bloodstained horns and sharpened teeth. Its eyes show a malign intelligence.</t>
  </si>
  <si>
    <t>Man-Eating Animal</t>
  </si>
  <si>
    <t>Stampede (Ex) A stampede occurs when three or more creatures with stampede make a trample attack while remaining adjacent to each other. While stampeding, the creatures can trample foes of their size of smaller, and the trample's save DC increases by 2.</t>
  </si>
  <si>
    <t>Scholars will explain that though many animals fight to defend their territory and their young, only a few apex predators hunt humanoids for food. Yet any villager across the Inner Sea region can recount tales about man-eating beasts that once lurked in the local wilderness (and might still). Any sort of animal can become a man-eater, from known predators to seemingly harmless herbivores. Though the creatures and locations may change, certain elements remain the same in tales of man-eating animals. Having tasted human flesh, these animals can't be sated by any other type of food. Man-eaters have terrible bites, and hunters' arrows bounce off their hides. Man-eaters are unusually bold, no longer frightened by human presence like their kin. Yet they are also canny, employing tactics no mere animal could conceive. Man-eaters appear able to understand human speech, and some of the more fanciful stories even claim the animals can speak.  A man-eating animal can be distinguished from its common relatives by its carnivorous teeth, enlarged jaws, and the glint of intelligence in its eyes.  Ecology  Most tales of man-eating animals are sparked by rabid or starving (but otherwise normal) animals, but true man-eaters do exist. Such abominations are the result of a fiendish spirit fusing with that of a mundane animal. Though not wholly fiendish in nature, the beast gains limited sentience, increased resilience, and unnatural appetites. Despite popular belief, eating humanoid flesh isn't enough to turn an animal into a man-eater. The creature must be exposed to chaotic and evil inf luences, whether from a planar gate, demonic altar, or transformative elixir (such as the blood of Baphomet). Man-eating animals can also result from botched summonings and incomplete exorcisms. A fiendish spark set loose might inhabit an animal's form so that the foul spirit can continue to spread suffering.  Man-eating animals are no longer part of the natural Ecology. They hunt almost ceaselessly, preferring intelligent prey above all else. They rarely die of natural causes, almost always meeting their ends in bloody conf lict. These creatures can and do mate with members of their original species. In cases of multiple births, only one of the litter inherits this corruption, and it soon devours its siblings.  Habitat &amp; Society  Individual man-eaters might be found anywhere-the freak results of black magic and vicious natures-but they're encountered in numbers only where fiendish inf luence is strong. Man-eating animals are most common in the blasted landscape of the Worldwound, where they nearly outnumber their natural counterparts. In Kyonin, man-eaters have been born to otherwise normal animals, a sign to the elves that Tanglebriar's corruption is expanding.  Man-eating animals, especially large bovines such as aurochs and bison, are sacred to the followers of Baphomet, demon lord of beasts. Away from civilized lands, cults of Baphomet raise small herds of these carnivorous cattle, feeding them on corpses when live victims are unavailable. Man-eating animals serve as guards and pets for dark cultists and the demons they worship. Though too intelligent and willful to be trained like normal animals, man-eaters gladly serve those who encourage their bloodlust. A dissatisfied man-eater, however, is likely to turn on its so-called master the second its master displays a moment of weakness.  With their rudimentary intelligence, man-eating animals are able to understand the guttural tongue of the Abyss, and to learn common words in the language of those they hunt. Many take advantage of hunters who assume they are dumb animals.  Man-eaters' combination of animal instinct and demonic cunning allows them to more easily hunt their preferred prey: humanoids. Man-eating animals are known to track victims over long distances, their enhanced senses and great endurance allowing them to continue the chase long after their prey becomes fatigued. An innate sense of direction sometimes allows a man-eater to anticipate (or overhear) its victim's destination and reach it before the creature. Even latched gates and animal traps prove ineffective against the man-eater's cunning.  Creating a Man-Eating Animal  "Man-Eating" is an inherited or acquired template that can be added to a creature of the animal type. A man-eating animal uses all the base creature's statistics and special abilities except as noted here.  CR: HD 4 or fewer, as base creature + 1; HD 5 to 10, as base creature + 2; HD 11 or more, as base creature + 3.  Alignment: Chaotic evil.  Type: A man-eating animal's type changes to magical beast. It retains any subtypes except for alignment subtypes.  Armor Class: A man-eating animal's natural armor improves by +2.  Hit Dice: A man-eating animal's racial HD change to d10s.  Defenses/Qualities: A man-eating animal gains darkvision 60 feet, and DR 5/slashing (if HD 11 or fewer) or 10/slashing (if HD 12 or more).  Melee: A man-eating animal gains a bite attack. Damage from the bite attack depends on the creature's size (Pathfinder RPG Bestiary 301-302). If the base creature already has a bite attack, it gains Improved Natural Attack (bite) and Improved Critical (bite) as bonus feats. It also adds 1-1/2 times its Str bonus to the damage (or twice its Str bonus if a bite is its only natural attack).  Abilities: Con +4, Int +2, Wis +4, Cha +4.  BAB: A man-eating animal's base attack bonus is equal to its Hit Dice.  Skills: A man-eating animal gains a +4 racial bonus on Survival checks to follow tracks.  Languages: A man-eating animal understands Abyssal and Common, but cannot speak.   Blood of Baphomet  The demon lord of beasts grants dedicated followers the means to turn ordinary animals into man-eaters by means of a magical elixir. Called the blood of Baphomet, this ichorous fluid is purported to contain the distilled essence of animal savagery. A cleric of Baphomet can gain access to the required spells from her domains: beast shape III from the Animal domain or Fur subdomain and rage from the Demon or Ferocity subdomain.</t>
  </si>
  <si>
    <t>&lt;link rel="stylesheet"href="PF.css"&gt;&lt;div&gt;&lt;h2&gt;Man-Eating Animal&lt;/h2&gt;&lt;h3&gt;&lt;i&gt;No ordinary bovine, this hulking beast has bloodstained horns and sharpened teeth. Its eyes show a malign intelligence.&lt;/i&gt;&lt;/h3&gt;&lt;br&gt;&lt;/div&gt;&lt;div class="heading"&gt;&lt;p class="alignleft"&gt;Man-Eating Aurochs&lt;/p&gt;&lt;p class="alignright"&gt;CR 3&lt;/p&gt;&lt;div style="clear: both;"&gt;&lt;/div&gt;&lt;/div&gt;&lt;div&gt;&lt;h5&gt;&lt;b&gt;XP &lt;/b&gt;800&lt;/h5&gt;&lt;h5&gt;CE Large magical beast &lt;/h5&gt;&lt;h5&gt;&lt;b&gt;Init &lt;/b&gt;+0; &lt;b&gt;Senses &lt;/b&gt;darkvision 60 ft., low-light vision, scent; Perception +11&lt;/h5&gt;&lt;/div&gt;&lt;hr/&gt;&lt;div&gt;&lt;h5&gt;&lt;b&gt;DEFENSE&lt;/b&gt;&lt;/h5&gt;&lt;/div&gt;&lt;hr/&gt;&lt;div&gt;&lt;h5&gt;&lt;b&gt;AC &lt;/b&gt;15, touch 9, flat-footed 15 (+6 natural, -1 size)&lt;/h5&gt;&lt;h5&gt;&lt;b&gt;hp &lt;/b&gt;31 (3d10+15)&lt;/h5&gt;&lt;h5&gt;&lt;b&gt;Fort &lt;/b&gt;+8, &lt;b&gt;Ref &lt;/b&gt;+3, &lt;b&gt;Will &lt;/b&gt;+3&lt;/h5&gt;&lt;h5&gt;&lt;b&gt;Defensive Abilities &lt;/b&gt;natural cunning; &lt;b&gt;DR &lt;/b&gt;5/slashing&lt;/h5&gt;&lt;/div&gt;&lt;hr/&gt;&lt;div&gt;&lt;h5&gt;&lt;b&gt;OFFENSE&lt;/b&gt;&lt;/h5&gt;&lt;/div&gt;&lt;hr/&gt;&lt;div&gt;&lt;h5&gt;&lt;b&gt;Spd &lt;/b&gt;40 ft.&lt;/h5&gt;&lt;h5&gt;&lt;b&gt;Melee &lt;/b&gt;bite +8 (1d8+6), gore +8 (1d8+6)&lt;/h5&gt;&lt;h5&gt;&lt;b&gt;Space &lt;/b&gt;10 ft.; &lt;b&gt;Reach &lt;/b&gt;5 ft.&lt;/h5&gt;&lt;h5&gt;&lt;b&gt;Special Attacks &lt;/b&gt;stampede, trample (2d6+9, DC 17)&lt;/h5&gt;&lt;/div&gt;&lt;hr/&gt;&lt;div&gt;&lt;h5&gt;&lt;b&gt;STATISTICS&lt;/b&gt;&lt;/h5&gt;&lt;/div&gt;&lt;hr/&gt;&lt;div&gt;&lt;h5&gt;&lt;b&gt;Str &lt;/b&gt;23, &lt;b&gt;Dex &lt;/b&gt;10, &lt;b&gt;Con &lt;/b&gt;21, &lt;b&gt;Int &lt;/b&gt; 4, &lt;b&gt;Wis &lt;/b&gt;15, &lt;b&gt;Cha &lt;/b&gt;8&lt;/h5&gt;&lt;h5&gt;&lt;b&gt;Base Atk &lt;/b&gt;+3; &lt;b&gt;CMB &lt;/b&gt;+10; &lt;b&gt;CMD &lt;/b&gt;20 (24 vs. trip)&lt;/h5&gt;&lt;h5&gt;&lt;b&gt;Feats &lt;/b&gt;Endurance, Skill Focus (Perception)&lt;/h5&gt;&lt;h5&gt;&lt;b&gt;Skills &lt;/b&gt;Perception +11, Survival +0 (+4 when following tracks); &lt;b&gt;Racial Modifiers &lt;/b&gt;+4 Survival to follow tracks&lt;/h5&gt;&lt;h5&gt;&lt;b&gt;Languages &lt;/b&gt;Abyssal, Common (can't speak)&lt;/h5&gt;&lt;/div&gt;&lt;hr/&gt;&lt;div&gt;&lt;h5&gt;&lt;b&gt;ECOLOGY&lt;/b&gt;&lt;/h5&gt;&lt;/div&gt;&lt;hr/&gt;&lt;div&gt;&lt;h5&gt;&lt;b&gt;Environment &lt;/b&gt; temperate plains&lt;/h5&gt;&lt;h5&gt;&lt;b&gt;Organization &lt;/b&gt;solitary, pair, or herd (3-30)&lt;/h5&gt;&lt;h5&gt;&lt;b&gt;Treasure &lt;/b&gt;none&lt;/h5&gt;&lt;/div&gt;&lt;hr/&gt;&lt;div&gt;&lt;h5&gt;&lt;b&gt;SPECIAL ABILITIES&lt;/b&gt;&lt;/h5&gt;&lt;/div&gt;&lt;hr/&gt;&lt;div&gt;&lt;/h5&gt;&lt;h5&gt;&lt;b&gt;Stampede (Ex)&lt;/b&gt; A stampede occurs when three or more creatures with stampede make a trample attack while remaining adjacent to each other. While stampeding, the creatures can trample foes of their size of smaller, and the trample's save DC increases by 2.&lt;/h5&gt;&lt;/div&gt;&lt;br&gt;&lt;div&gt;&lt;h4&gt;&lt;p&gt;&lt;p&gt;Scholars will explain that though many animals fight to defend their territory and their young, only a few apex predators hunt humanoids for food. Yet any villager across the Inner Sea region can recount tales about man-eating beasts that once lurked in the local wilderness (and might still). Any sort of animal can become a man-eater, from known predators to seemingly harmless herbivores. Though the creatures and locations may change, certain elements remain the same in tales of man-eating animals. Having tasted human flesh, these animals can't be sated by any other type of food. Man-eaters have terrible bites, and hunters' arrows bounce off their hides. Man-eaters are unusually bold, no longer frightened by human presence like their kin. Yet they are also canny, employing tactics no mere animal could conceive. Man-eaters appear able to understand human speech, and some of the more fanciful stories even claim the animals can speak.  A man-eating animal can be distinguished from its common relatives by its carnivorous teeth, enlarged jaws, and the glint of intelligence in its eyes.  &lt;b&gt;&lt;/p&gt;&lt;p&gt;Ecology&lt;/b&gt;&lt;/p&gt;&lt;p&gt;  Most tales of man-eating animals are sparked by rabid or starving (but otherwise normal) animals, but true man-eaters do exist. Such abominations are the result of a fiendish spirit fusing with that of a mundane animal. Though not wholly fiendish in nature, the beast gains limited sentience, increased resilience, and unnatural appetites. Despite popular belief, eating humanoid flesh isn't enough to turn an animal into a man-eater. The creature must be exposed to chaotic and evil inf luences, whether from a planar gate, demonic altar, or transformative elixir (such as the &lt;i&gt;blood of&lt;/i&gt; Baphomet). Man-eating animals can also result from botched summonings and incomplete exorcisms. A fiendish spark set loose might inhabit an animal's form so that the foul spirit can continue to spread suffering.  Man-eating animals are no longer part of the natural &lt;b&gt;&lt;/p&gt;&lt;p&gt;Ecology&lt;/b&gt;&lt;/p&gt;&lt;p&gt;. They hunt almost ceaselessly, preferring intelligent prey above all else. They rarely die of natural causes, almost always meeting their ends in bloody conf lict. These creatures can and do mate with members of their original species. In cases of multiple births, only one of the litter inherits this corruption, and it soon devours its siblings.  &lt;b&gt;&lt;/p&gt;&lt;p&gt;Habitat &amp; Society&lt;/b&gt;&lt;/p&gt;&lt;p&gt;  Individual man-eaters might be found anywhere-the freak results of black magic and vicious natures-but they're encountered in numbers only where fiendish inf luence is strong. Man-eating animals are most common in the blasted landscape of the Worldwound, where they nearly outnumber their natural counterparts. In Kyonin, man-eaters have been born to otherwise normal animals, a sign to the elves that Tanglebriar's corruption is expanding.  Man-eating animals, especially large bovines such as aurochs and bison, are sacred to the followers of Baphomet, demon lord of beasts. Away from civilized lands, cults of Baphomet raise small herds of these carnivorous cattle, feeding them on corpses when live victims are unavailable. Man-eating animals serve as guards and pets for dark cultists and the demons they worship. Though too intelligent and willful to be trained like normal animals, man-eaters gladly serve those who encourage their bloodlust. A dissatisfied man-eater, however, is likely to turn on its so-called master the second its master displays a moment of weakness.  With their rudimentary intelligence, man-eating animals are able to understand the guttural tongue of the Abyss, and to learn common words in the language of those they hunt. Many take advantage of hunters who assume they are dumb animals.  Man-eaters' combination of animal instinct and demonic cunning allows them to more easily hunt their preferred prey: humanoids. Man-eating animals are known to track victims over long distances, their enhanced senses and great endurance allowing them to continue the chase long after their prey becomes fatigued. An innate sense of direction sometimes allows a man-eater to anticipate (or overhear) its victim's destination and reach it before the creature. Even latched gates and animal traps prove ineffective against the man-eater's cunning.  &lt;br&gt;&lt;b&gt;Creating a Man-Eating Animal&lt;/b&gt;&lt;br&gt;  "Man-Eating" is an inherited or acquired template that can be added to a creature of the animal type. A man-eating animal uses all the base creature's statistics and special abilities except as noted here.  &lt;br&gt;&lt;b&gt;CR:&lt;/b&gt; HD 4 or fewer, as base creature + 1; HD 5 to 10, as base creature + 2; HD 11 or more, as base creature + 3.  &lt;br&gt;&lt;b&gt;Alignment:&lt;/b&gt; Chaotic evil.  &lt;br&gt;&lt;b&gt;Type:&lt;/b&gt; A man-eating animal's type changes to magical beast. It retains any subtypes except for alignment subtypes.  &lt;br&gt;&lt;b&gt;Armor Class:&lt;/b&gt; A man-eating animal's natural armor improves by +2.  &lt;br&gt;&lt;b&gt;Hit Dice:&lt;/b&gt; A man-eating animal's racial HD change to d10s.  &lt;br&gt;&lt;b&gt;Defenses/Qualities:&lt;/b&gt; A man-eating animal gains darkvision 60 feet, and DR 5/slashing (if HD 11 or fewer) or 10/slashing (if HD 12 or more).  &lt;br&gt;&lt;b&gt;Melee:&lt;/b&gt; A man-eating animal gains a bite attack. Damage from the bite attack depends on the creature's size (&lt;i&gt;Pathfinder RPG Bestiary&lt;/i&gt; 301-302). If the base creature already has a bite attack, it gains Improved Natural Attack (bite) and Improved Critical (bite) as bonus feats. It also adds 1-1/2 times its Str bonus to the damage (or twice its Str bonus if a bite is its only natural attack).  &lt;br&gt;&lt;b&gt;Abilities:&lt;/b&gt; Con +4, Int +2, Wis +4, Cha +4.  &lt;br&gt;&lt;b&gt;BAB:&lt;/b&gt; A man-eating animal's base attack bonus is equal to its Hit Dice.  Skills: A man-eating animal gains a +4 racial bonus on Survival checks to follow tracks.  &lt;br&gt;&lt;b&gt;Languages:&lt;/b&gt; A man-eating animal understands Abyssal and Common, but cannot speak.   &lt;br&gt;&lt;b&gt;Blood of Baphomet&lt;/b&gt;&lt;br&gt;  The demon lord of beasts grants dedicated followers the means to turn ordinary animals into man-eaters by means of a magical elixir. Called the &lt;i&gt;blood of&lt;/i&gt; Baphomet, this ichorous fluid is purported to contain the distilled essence of animal savagery. A cleric of Baphomet can gain access to the required spells from her domains: &lt;i&gt;beast shape III&lt;/i&gt; from the Animal domain or Fur subdomain and &lt;i&gt;rage&lt;/i&gt; from the Demon or Ferocity subdomain.&lt;/p&gt;&lt;/h4&gt;&lt;/div&gt;</t>
  </si>
  <si>
    <t>Vescavor Queen</t>
  </si>
  <si>
    <t>chaos (10 ft.), gibber (15 ft., DC 20)</t>
  </si>
  <si>
    <t>bite +15 (1d8+3 plus 3d6 acid), 2 claws +14 (1d6+3)</t>
  </si>
  <si>
    <t>spit acid +14 ranged touch (5d6 acid)</t>
  </si>
  <si>
    <t>Str 17, Dex 16, Con 18, Int 11, Wis 14, Cha 13</t>
  </si>
  <si>
    <t>Blind-Fight, Dodge, Flyby Attack, Hover, Power Attack, Weapon Focus (bite)</t>
  </si>
  <si>
    <t>Acrobatics +12, Climb +12, Fly +20, Knowledge (dungeoneering) +10, Knowledge (planes) +10, Perception +17, Stealth +14, Survival +15</t>
  </si>
  <si>
    <t>compression, swarm mother</t>
  </si>
  <si>
    <t>solitary or hive (1 vescavor queen and 2-20 vescavor swarms)</t>
  </si>
  <si>
    <t>With a black carapace that has a sheen reminiscent of watery oil, this verminlike creature has membranous wings the shade of obsidian. Its sharp teeth drip with acid.</t>
  </si>
  <si>
    <t>Chaos Aura (Su) A vescavor queen is an embodiment of chaos. Its aura is a font of anarchic energy that grants fast healing 2 to the vescavor queen, as well as to any vescavor swarm within 10 feet of the queen. A vescavor queen can activate or suppress this ability as a free action.  Gibber (Su) Like their broods, vescavor queens yammer the endless chorus of the Abyss. Any creature within 15 feet of a vescavor queen must succeed at a DC 20 Will save or be confused for 1 round. A creature that successfully saves can't be affected by the same vescavor queen's gibbering for 24 hours. The save DC is Constitution-based.  Spit Acid (Ex) As a standard action, a vescavor queen can spit acid at a foe within 30 feet. With a successful ranged touch attack, the target is hit with a glob of acid and takes 5d6 points of acid damage. In addition, the spit of a vescavor queen contains some of its pheromones. Any target that takes damage from this attack acts as a beacon for any vescavor swarms; the damaged creature takes a -8 penalty on Stealth checks against the vescavor queen and swarms it controls, and likely becomes the swarm's next target.  Swarm Mother (Su) A vescavor queen can mentally control up to 20 Hit Dice of vescavor swarms through a combination of supernatural pheromones and magical manipulation. To control a vescavor swarm, the vescavor queen must be able to see it and must be within 120 feet of it. Attempting to control a vescavor swarm is a standard action, and the swarm can attempt to resist this attempt with a DC 17 Will save. If the swarm fails this save, the vescavor queen can issue a simple mental command as a swift action, like "fight," "come here," "go there," or "stay still." Vescavor swarms affected by this ability act normally unless a vescavor queen is actively controlling them, but never attack the vescavor queen. The save DC is Charisma-based. In addition, a vescavor queen is immune to a vescavor swarm's swarm attacks and supernatural special abilities. A vescavor queen can release a vescavor swarm from its control as a free action. If a vescavor queen is killed, any vescavor swarms under its control disperse.</t>
  </si>
  <si>
    <t>Appearing as an amalgam of frightening vermin, a vescavor queen is a hideous sight to behold, with its insectile wings and bloated body being the most innocuous aspects. Not only is a queen's bite stronger than that of its spawn, the queen can also spit the acid in its mouth at opponents. Its arms don't end in hands, but in scything claws poised to rend through flesh and armor. A vescavor queen is roughly 10 feet from head to tail, and weighs nearly 500 pounds- more when carrying a brood.  Ecology  Vescavor queens are creatures of the Abyss through and through; no lesser vescavor embodies the chaotic nature of the plane as thoroughly. Even after passing through the threshold between planes, a vescavor queen retains this infusion of pure chaos, exuding anarchic energies from within and using this attunement to invigorate itself and its kin. And just like its spawn, a vescavor queen trills a mind-muddling song of the Abyss-an incomprehensible and nonsensical mashing of notes and sounds that befuddles those who hear it.  Though queens by name, vescavors are genderless creatures that got their name simply for their ability to birth vescavor swarms. With no desires beyond the base instincts of devouring and destroying, vescavor queens start out as the last remaining members of their swarms, having eaten more than any others in the group-and having devoured other members of the swarm-in blind hunger. It is unknown what causes vescavors to grow within the queen, but some scholars believe that the way the creatures are born from the remnants of the vescavors and other materials is a biological representation of how the Abyss constantly consumes and recycles itself.  Aside from the obvious offensive benefits a vescavor queen's acid gland imparts to it, this gland is thought to be a way for the vescavor queen to break down more durable materials for consumption. Vescavor queens also develop abilities that allow them to control their brood swarms and ignore the swarms' constant gibbering and biting. Vescavor swarms are birthed from a leathery, cocoon-like egg sac that the young vescavors eat through in order to break into the world.  Habitat &amp; Society  Vescavors are native to the darkest corners of the deepest reaches of the Abyss. However, with the opening of the Worldwound, they are no longer relegated to the dark and twisted recesses of that realm. Even so, once through the rift between planes, many vescavors don't travel very far, instead setting up their hives in the Worldwound. To date, no vescavors have been reported more than 100 miles from the border of the Worldwound, though nothing stops their spread like the wardstones do the demons. It is their own complacency and desire for familiar surroundings that keep them in this region and prevent them from spreading far and wide.  A single queen presides over a region or nest, with all the swarms in the area falling into its brood, whether or not it actually birthed them. Becoming a vescavor queen relies not on ambition or work-such concepts are alien to vescavors' nature-but on instinct and chance. When a queen dies, vescavors notice the sudden lack of a source of chaos and then disperse. Some nearby swarms move in to feed on the remnants of the queen. The vescavor that consumes the most material from the queen's corpse takes over the mantle as queen, growing into its new size and developing its enhanced abilities within a week.  Whether queen for a day or a decade, the vescavor queen is never challenged by vescavor swarms. As long as there is something to eat (which for a vescavor swarm means anything but adamantine), vescavors are content engines of destruction. A vescavor queen's ability to heal other vescavors solidifies its unshakable rule.  Being creatures of the Abyss, vescavors can live in nearly any environment, though they often choose areas that are environmentally similar to their natural habitat if they find themselves on the Material Plane. As such, they often make their homes underground or in natural caves, where the darkness suits them. They might even burrow their own tunnels and caves underground if nothing natural suits their preferences. As with the chaos they embody, there is no rhyme or reason to the designs of their self-made lairs-they follow whereever their mouths lead them.  A vescavor queen holds off producing new swarms until it has a proper nest. The standard gestation period for a new swarm is roughly 3 weeks, at the end of which the queen lays an egg sac. Though vescavors don't strictly need to eat to survive, their ravenous desire to consume, as well as how readily available and abundant a food source is, can alter the gestation period. Scarce resources can delay hatching from 3 to 4 weeks, or vast quantities of food can hasten the birthing process to a single week between hatchings. Vescavor queens remaining in the Abyss spawn new vescavors at different and completely random intervals, independent of location or availability of edible material.</t>
  </si>
  <si>
    <t>&lt;link rel="stylesheet"href="PF.css"&gt;&lt;div&gt;&lt;h2&gt;Vescavor Queen&lt;/h2&gt;&lt;h3&gt;&lt;i&gt;With a black carapace that has a sheen reminiscent of watery oil, this verminlike creature has membranous wings the shade of obsidian. Its sharp teeth drip with acid.&lt;/i&gt;&lt;/h3&gt;&lt;br&gt;&lt;/div&gt;&lt;div class="heading"&gt;&lt;p class="alignleft"&gt;Vescavor Queen&lt;/p&gt;&lt;p class="alignright"&gt;CR 9&lt;/p&gt;&lt;div style="clear: both;"&gt;&lt;/div&gt;&lt;/div&gt;&lt;div&gt;&lt;h5&gt;&lt;b&gt;XP &lt;/b&gt;6,400&lt;/h5&gt;&lt;h5&gt;CE Large outsider (chaotic, evil, extraplanar)&lt;/h5&gt;&lt;h5&gt;&lt;b&gt;Init &lt;/b&gt;+3; &lt;b&gt;Senses &lt;/b&gt;darkvision 60 ft.; Perception +17&lt;/h5&gt;&lt;h5&gt;&lt;b&gt;Aura &lt;/b&gt;chaos (10 ft.), gibber (15 ft., DC 20)&lt;/h5&gt;&lt;/div&gt;&lt;hr/&gt;&lt;div&gt;&lt;h5&gt;&lt;b&gt;DEFENSE&lt;/b&gt;&lt;/h5&gt;&lt;/div&gt;&lt;hr/&gt;&lt;div&gt;&lt;h5&gt;&lt;b&gt;AC &lt;/b&gt;22, touch 13, flat-footed 18 (+3 Dex, +1 dodge, +9 natural, -1 size)&lt;/h5&gt;&lt;h5&gt;&lt;b&gt;hp &lt;/b&gt;114 (12d10+48); fast healing 2&lt;/h5&gt;&lt;h5&gt;&lt;b&gt;Fort &lt;/b&gt;+8, &lt;b&gt;Ref &lt;/b&gt;+11, &lt;b&gt;Will &lt;/b&gt;+10&lt;/h5&gt;&lt;h5&gt;&lt;b&gt;Immune &lt;/b&gt;acid, poison; &lt;b&gt;Resist &lt;/b&gt;electricity 10, fire 10; &lt;b&gt;SR &lt;/b&gt;20&lt;/h5&gt;&lt;/div&gt;&lt;hr/&gt;&lt;div&gt;&lt;h5&gt;&lt;b&gt;OFFENSE&lt;/b&gt;&lt;/h5&gt;&lt;/div&gt;&lt;hr/&gt;&lt;div&gt;&lt;h5&gt;&lt;b&gt;Spd &lt;/b&gt;20 ft., fly 50 ft. (good)&lt;/h5&gt;&lt;h5&gt;&lt;b&gt;Melee &lt;/b&gt;bite +15 (1d8+3 plus 3d6 acid), 2 claws +14 (1d6+3)&lt;/h5&gt;&lt;h5&gt;&lt;b&gt;Ranged &lt;/b&gt;spit acid +14 ranged touch (5d6 acid)&lt;/h5&gt;&lt;h5&gt;&lt;b&gt;Space &lt;/b&gt;10 ft.; &lt;b&gt;Reach &lt;/b&gt;5 ft.&lt;/h5&gt;&lt;h5&gt;&lt;b&gt;Special Attacks &lt;/b&gt;spit acid&lt;/h5&gt;&lt;/div&gt;&lt;hr/&gt;&lt;div&gt;&lt;h5&gt;&lt;b&gt;STATISTICS&lt;/b&gt;&lt;/h5&gt;&lt;/div&gt;&lt;hr/&gt;&lt;div&gt;&lt;h5&gt;&lt;b&gt;Str &lt;/b&gt;17, &lt;b&gt;Dex &lt;/b&gt;16, &lt;b&gt;Con &lt;/b&gt;18, &lt;b&gt;Int &lt;/b&gt; 11, &lt;b&gt;Wis &lt;/b&gt;14, &lt;b&gt;Cha &lt;/b&gt;13&lt;/h5&gt;&lt;h5&gt;&lt;b&gt;Base Atk &lt;/b&gt;+12; &lt;b&gt;CMB &lt;/b&gt;+16; &lt;b&gt;CMD &lt;/b&gt;30&lt;/h5&gt;&lt;h5&gt;&lt;b&gt;Feats &lt;/b&gt;Blind-Fight, Dodge, Flyby Attack, Hover, Power Attack, Weapon Focus (bite)&lt;/h5&gt;&lt;h5&gt;&lt;b&gt;Skills &lt;/b&gt;Acrobatics +12, Climb +12, Fly +20, Knowledge (dungeoneering) +10, Knowledge (planes) +10, Perception +17, Stealth +14, Survival +15&lt;/h5&gt;&lt;h5&gt;&lt;b&gt;Languages &lt;/b&gt;Abyssal&lt;/h5&gt;&lt;h5&gt;&lt;b&gt;SQ &lt;/b&gt;compression, swarm mother&lt;/h5&gt;&lt;/div&gt;&lt;hr/&gt;&lt;div&gt;&lt;h5&gt;&lt;b&gt;ECOLOGY&lt;/b&gt;&lt;/h5&gt;&lt;/div&gt;&lt;hr/&gt;&lt;div&gt;&lt;h5&gt;&lt;b&gt;Environment &lt;/b&gt; any (the Abyss)&lt;/h5&gt;&lt;h5&gt;&lt;b&gt;Organization &lt;/b&gt;solitary or hive (1 vescavor queen and 2-20 vescavor swarms)&lt;/h5&gt;&lt;h5&gt;&lt;b&gt;Treasure &lt;/b&gt;none&lt;/h5&gt;&lt;/div&gt;&lt;hr/&gt;&lt;div&gt;&lt;h5&gt;&lt;b&gt;SPECIAL ABILITIES&lt;/b&gt;&lt;/h5&gt;&lt;/div&gt;&lt;hr/&gt;&lt;div&gt;&lt;/h5&gt;&lt;h5&gt;&lt;b&gt;Chaos Aura (Su)&lt;/b&gt; A vescavor queen is an embodiment of chaos. Its aura is a font of anarchic energy that grants fast healing 2 to the vescavor queen, as well as to any vescavor swarm within 10 feet of the queen. A vescavor queen can activate or suppress this ability as a free action.  &lt;/h5&gt;&lt;h5&gt;&lt;b&gt;Gibber (Su)&lt;/b&gt; Like their broods, vescavor queens yammer the endless chorus of the Abyss. Any creature within 15 feet of a vescavor queen must succeed at a DC 20 Will save or be confused for 1 round. A creature that successfully saves can't be affected by the same vescavor queen's gibbering for 24 hours. The save DC is Constitution-based.  &lt;/h5&gt;&lt;h5&gt;&lt;b&gt;Spit Acid (Ex)&lt;/b&gt; As a standard action, a vescavor queen can spit acid at a foe within 30 feet. With a successful ranged touch attack, the target is hit with a glob of acid and takes 5d6 points of acid damage. In addition, the spit of a vescavor queen contains some of its pheromones. Any target that takes damage from this attack acts as a beacon for any vescavor swarms; the damaged creature takes a -8 penalty on Stealth checks against the vescavor queen and swarms it controls, and likely becomes the swarm's next target.  &lt;/h5&gt;&lt;h5&gt;&lt;b&gt;Swarm Mother (Su)&lt;/b&gt; A vescavor queen can mentally control up to 20 Hit Dice of vescavor swarms through a combination of supernatural pheromones and magical manipulation. To control a vescavor swarm, the vescavor queen must be able to see it and must be within 120 feet of it. Attempting to control a vescavor swarm is a standard action, and the swarm can attempt to resist this attempt with a DC 17 Will save. If the swarm fails this save, the vescavor queen can issue a simple mental command as a swift action, like "fight," "come here," "go there," or "stay still." Vescavor swarms affected by this ability act normally unless a vescavor queen is actively controlling them, but never attack the vescavor queen. The save DC is Charisma-based. In addition, a vescavor queen is immune to a vescavor swarm's swarm attacks and supernatural special abilities. A vescavor queen can release a vescavor swarm from its control as a free action. If a vescavor queen is killed, any vescavor swarms under its control disperse.&lt;/h5&gt;&lt;/div&gt;&lt;br&gt;&lt;div&gt;&lt;h4&gt;&lt;p&gt;&lt;p&gt;Appearing as an amalgam of frightening vermin, a vescavor queen is a hideous sight to behold, with its insectile wings and bloated body being the most innocuous aspects. Not only is a queen's bite stronger than that of its spawn, the queen can also spit the acid in its mouth at opponents. Its arms don't end in hands, but in scything claws poised to rend through flesh and armor. A vescavor queen is roughly 10 feet from head to tail, and weighs nearly 500 pounds- more when carrying a brood.  &lt;b&gt;&lt;/p&gt;&lt;p&gt;Ecology&lt;/b&gt;&lt;/p&gt;&lt;p&gt;  Vescavor queens are creatures of the Abyss through and through; no lesser vescavor embodies the chaotic nature of the plane as thoroughly. Even after passing through the threshold between planes, a vescavor queen retains this infusion of pure chaos, exuding anarchic energies from within and using this attunement to invigorate itself and its kin. And just like its spawn, a vescavor queen trills a mind-muddling song of the Abyss-an incomprehensible and nonsensical mashing of notes and sounds that befuddles those who hear it.  Though queens by name, vescavors are genderless creatures that got their name simply for their ability to birth vescavor swarms. With no desires beyond the base instincts of devouring and destroying, vescavor queens start out as the last remaining members of their swarms, having eaten more than any others in the group-and having devoured other members of the swarm-in blind hunger. It is unknown what causes vescavors to grow within the queen, but some scholars believe that the way the creatures are born from the remnants of the vescavors and other materials is a biological representation of how the Abyss constantly consumes and recycles itself.  Aside from the obvious offensive benefits a vescavor queen's acid gland imparts to it, this gland is thought to be a way for the vescavor queen to break down more durable materials for consumption. Vescavor queens also develop abilities that allow them to control their brood swarms and ignore the swarms' constant gibbering and biting. Vescavor swarms are birthed from a leathery, cocoon-like egg sac that the young vescavors eat through in order to break into the world.  &lt;b&gt;&lt;/p&gt;&lt;p&gt;Habitat &amp; Society&lt;/b&gt;&lt;/p&gt;&lt;p&gt;  Vescavors are native to the darkest corners of the deepest reaches of the Abyss. However, with the opening of the Worldwound, they are no longer relegated to the dark and twisted recesses of that realm. Even so, once through the rift between planes, many vescavors don't travel very far, instead setting up their hives in the Worldwound. To date, no vescavors have been reported more than 100 miles from the border of the Worldwound, though nothing stops their spread like the &lt;i&gt;wardstones&lt;/i&gt; do the demons. It is their own complacency and desire for familiar surroundings that keep them in this region and prevent them from spreading far and wide.  A single queen presides over a region or nest, with all the swarms in the area falling into its brood, whether or not it actually birthed them. Becoming a vescavor queen relies not on ambition or work-such concepts are alien to vescavors' nature-but on instinct and chance. When a queen dies, vescavors notice the sudden lack of a source of chaos and then disperse. Some nearby swarms move in to feed on the remnants of the queen. The vescavor that consumes the most material from the queen's corpse takes over the mantle as queen, growing into its new size and developing its enhanced abilities within a week.  Whether queen for a day or a decade, the vescavor queen is never challenged by vescavor swarms. As long as there is something to eat (which for a vescavor swarm means anything but adamantine), vescavors are content engines of destruction. A vescavor queen's ability to heal other vescavors solidifies its unshakable rule.  Being creatures of the Abyss, vescavors can live in nearly any environment, though they often choose areas that are environmentally similar to their natural habitat if they find themselves on the Material Plane. As such, they often make their homes underground or in natural caves, where the darkness suits them. They might even burrow their own tunnels and caves underground if nothing natural suits their preferences. As with the chaos they embody, there is no rhyme or reason to the designs of their self-made lairs-they follow whereever their mouths lead them.  A vescavor queen holds off producing new swarms until it has a proper nest. The standard gestation period for a new swarm is roughly 3 weeks, at the end of which the queen lays an egg sac. Though vescavors don't strictly need to eat to survive, their ravenous desire to consume, as well as how readily available and abundant a food source is, can alter the gestation period. Scarce resources can delay hatching from 3 to 4 weeks, or vast quantities of food can hasten the birthing process to a single week between hatchings. Vescavor queens remaining in the Abyss spawn new vescavors at different and completely random intervals, independent of location or availability of edible material.&lt;/p&gt;&lt;/h4&gt;&lt;/div&gt;</t>
  </si>
  <si>
    <t>31, touch 13, flat-footed 26</t>
  </si>
  <si>
    <t>(+5 Dex, +18 natural, -2 size)</t>
  </si>
  <si>
    <t>Fort +10, Ref +6, Will +9</t>
  </si>
  <si>
    <t>darkvision 60 ft., see in darkness; Perception +13</t>
  </si>
  <si>
    <t>18, touch 18, flat-footed 15</t>
  </si>
  <si>
    <t>Alertness, Flyby Attack, Improved Initiative</t>
  </si>
  <si>
    <t>Fort +5, Ref +3, Will +5</t>
  </si>
  <si>
    <t>Kapre</t>
  </si>
  <si>
    <t>Alertness, Lightning Reflexes</t>
  </si>
  <si>
    <t>Climb +10, Perception +9</t>
  </si>
  <si>
    <t>fly 40 ft. (average)</t>
  </si>
  <si>
    <t>Fort +9, Ref +5, Will +10</t>
  </si>
  <si>
    <t>31, touch 15, flat-footed 24</t>
  </si>
  <si>
    <t>(+6 Dex, +1 dodge, +16 natural, -2 size)</t>
  </si>
  <si>
    <t>(+2 Dex, +1 dodge)</t>
  </si>
  <si>
    <t>Auran (can't speak)</t>
  </si>
  <si>
    <t>constrict (1d6+6)</t>
  </si>
  <si>
    <t>40 ft., burrow 10 ft.</t>
  </si>
  <si>
    <t>23 (35 vs. trip)</t>
  </si>
  <si>
    <t>30 ft., climb 20 ft., swim 30 ft.</t>
  </si>
  <si>
    <t>Great Fortitude, Improved Initiative, Weapon Focus (bite)</t>
  </si>
  <si>
    <t>Fort +8, Ref +1, Will +2</t>
  </si>
  <si>
    <t>(+2 Dex, +1 dodge, +1 natural, +1 size)</t>
  </si>
  <si>
    <t>fear (30 ft., DC 17)</t>
  </si>
  <si>
    <t>11, touch 10, flat-footed 11</t>
  </si>
  <si>
    <t>(earth, elemental, native)</t>
  </si>
  <si>
    <t>Fort +3, Ref +8, Will +6</t>
  </si>
  <si>
    <t>Fort +4, Ref +3, Will +7</t>
  </si>
  <si>
    <t>2 claws +5 (1d4+2), bite +5 (1d6+2)</t>
  </si>
  <si>
    <t>Fort +3, Ref +0, Will +7</t>
  </si>
  <si>
    <t>Shachath</t>
  </si>
  <si>
    <t>all-around vision, darkvision 60 ft., detect good; Perception +27</t>
  </si>
  <si>
    <t>Fort +11, Ref +14, Will +14</t>
  </si>
  <si>
    <t>+1 longsword +19/+14/+9 (1d8+8/19-20), 2 claws +14 (1d4+3)</t>
  </si>
  <si>
    <t>blasphemous influence, lingering doubt, merge with host</t>
  </si>
  <si>
    <t>Spell-Like Abilities (CL 13th; concentration +18)  Constant-detect good, misdirection  At Will-detect thoughts (DC 17), greater teleport (self plus 50 lbs. of objects only), telekinesis (DC 20)  3/day-chaos hammer (DC 19), desecrate, greater invisibility, major image (DC 18), suggestion (DC 18)  1/day-blasphemy (DC 22), scrying (DC 19), summon (level 4, 1 succubus or 1 incubus 65%)  1/week-unhallow (only one such effect can be active at a time)</t>
  </si>
  <si>
    <t>Str 25, Dex 25, Con 26, Int 18, Wis 20, Cha 21</t>
  </si>
  <si>
    <t>Combat Reflexes, Deceitful, Dodge, Improved Initiative, Iron Will, Weapon Focus (claw)</t>
  </si>
  <si>
    <t>Bluff +23, Diplomacy +19, Disguise +14, Fly +21, Knowledge (planes) +16, Knowledge (religion) +16, Perception +27, Sense Motive +19, Sleight of Hand +18, Stealth +21, Use Magic Device +19</t>
  </si>
  <si>
    <t>change shape (Medium or Large humanoid; alter self), subtle magic, trophy taker</t>
  </si>
  <si>
    <t>solitary, pair, or cabal (1 plus 1-2 succubi and 1-3 incubi)</t>
  </si>
  <si>
    <t>This winged abomination is a horrid mix of demonic and angelic features, as if two bodies were carelessly fused into one. Its fanged, inhuman face is frozen in permanent contempt, while a beautiful visage with an expression of horror bulges from the back of its skull.</t>
  </si>
  <si>
    <t>AP 75</t>
  </si>
  <si>
    <t>Blasphemous Influence (Su) A victim that falls under the effects of a shachath's merge with host ability becomes chaotic evil. Divine spellcasters subject to a shachath's merge with host ability temporarily lose connection with their faith, and now gain their divine powers from the Abyss or a demon lord the shachath serves. Though they can still cast the spells they had prepared, they cannot cast spells with the lawful or good descriptor. If the victim of a shachath's merging had access to the Good domain, that access changes to the Evil domain. If the victim had access to the Law domain, that access changes to the Chaos domain. If the victim had access to a subdomain associated with the Good or Law domain, that subdomain changes to the Demon subdomain. These changes last as long as the shachath remains merged with the victim. Other domain choices are not adjusted. If the victim is rescued from the shachath's influence and the merge ends without the victim's death, the victim remains chaotic evil-this may result in the victim losing some or all class abilities. An atonement spell can restore the victim's alignment at no additional cost, at which point lost class abilities are restored.  Lingering Doubt (Su) Once per day, a shachath can use a touch attack to affect a creature with lingering doubt. The target must be able to cast divine spells, be able to channel positive energy, or have the lay on hands ability. If the target fails a DC 20 Will save, all augury, commune, divination, and similar spells cast by the target automatically fail. In addition, using divine spells and spell-like abilities, channeling positive energy, or using lay on hands has a 20% chance of failure. This curse is permanent, but can be removed normally. The target cannot detect the curse on itself, but other creatures may detect the curse normally. A shachath may use scrying on the cursed creature as if it knew the target well, and doing so requires only a full-round action. A shachath may only curse one creature at any given time. The save DC is Charisma-based.  Merge with Host (Su) As a full-round action that provokes an attack of opportunity, a shachath can merge its body with that of a helpless creature and control it if the victim fails a DC 20 Will save. A creature that successfully saves is not subject to the same shachath's merge with host ability for 24 hours. While merged with a victim, a shachath gains control of the body and may use it as its own, as if it controlled the target via dominate monster. Misdirection or similar effects can hide the victim's alignment change. The shachath has full access to all of the host's defensive and offensive abilities, and the shachath can still use its own spell-like abilities as well. As long as the shachath occupies the host, it knows (and can speak) the languages known by the victim and basic information about the victim's identity and personality. It can learn specific memories or knowledge from the victim by telepathic communication as needed. Damage dealt to a host body does not harm the shachath, and if the host body is slain, the shachath emerges and is dazed for 1 round. A shachath can choose to abandon a host body as an immediate action, but doing so causes the host to be dazed for 1 round, and the shachath must wait 24 hours before attempting to use merge with host again on any target. A shachath can be ejected from a host through the use of break enchantment (against CL 13th), dispel chaos, or dispel evil. Merge with host is a mind-affecting possession effect. The save DC is Charisma-based.  Subtle Magic (Su) Whenever a shachath targets a creature with a spell, spell-like ability, or supernatural ability, and that spell or ability has no obvious physical effects, the targeted creature has no sense of having been the target of a magical effect after making a successful saving throw against the effect. If the ability requires a touch attack but the target is unaware of being threatened, the shachath can attempt an opposed Bluff or Sleight of Hand check to touch the target without arousing suspicion or being noticed.  Trophy Taker (Su) A shachath that takes a personal item from a prospective target can wield greater power over that creature. The item must be something that the target considers its own possession and carries with it most of the time (for example, a piece of jewelry, a favored weapon, a holy symbol, or some other memento). The shachath gains a +2 bonus to the saving throw DCs for all of its supernatural or spell-like abilities that target the owner of the trophy. This bonus increases to +4 if the trophy is the target's holy symbol. A shachath can only have one trophy at any time, and it loses any benefit from an existing trophy if it takes a new one.</t>
  </si>
  <si>
    <t>A shachath's duplicitous nature is ref lected in its physical form. It is literally two-faced, and sees and speaks easily from either side of its skull. One face is angelic and the other horrific, but a shachath is a single being of pure malevolence. Shachaths are concerned with the destruction of mortal faith in anything, and are most often found in the service of Baphomet, Pazuzu, Sif kesh, or Socothbenoth. A typical shachath is 7-1/2 feet tall and weighs 320 pounds.  Ecology  Shachaths are living embodiments of blasphemy. They form in the Abyss from truly blasphemous souls-those who actively work against true believers. Their merged forms can be inverted at their whims; at one moment, the demonic face might be carrying on a conversation, and in the next, with a folding of flesh and a cracking of bones, the shachath can bring its angelic face to the fore.  Habitat &amp; Society  Shachaths that reside in the Abyss typically act as advisors and counselors to more powerful demons that seek their unique insight into good gods, outsiders, and the mortal condition itself. Others are skilled at interrogating and breaking good-aligned prisoners. On the Material Plane, shachaths dedicate their efforts toward the corruption of mortal faith. This can represent an attack upon a devout cleric or an entire community-or both, if they can manage.</t>
  </si>
  <si>
    <t>&lt;link rel="stylesheet"href="PF.css"&gt;&lt;div&gt;&lt;h2&gt;Demon, Shachath&lt;/h2&gt;&lt;h3&gt;&lt;i&gt;This winged abomination is a horrid mix of demonic and angelic features, as if two bodies were carelessly fused into one. Its fanged, inhuman face is frozen in permanent contempt, while a beautiful visage with an expression of horror bulges from the back of its skull.&lt;/i&gt;&lt;/h3&gt;&lt;br&gt;&lt;/div&gt;&lt;div class="heading"&gt;&lt;p class="alignleft"&gt;Shachath&lt;/p&gt;&lt;p class="alignright"&gt;CR 11&lt;/p&gt;&lt;div style="clear: both;"&gt;&lt;/div&gt;&lt;/div&gt;&lt;div&gt;&lt;h5&gt;&lt;b&gt;XP &lt;/b&gt;12,800&lt;/h5&gt;&lt;h5&gt;CE Medium outsider (chaotic, demon, evil, extraplanar)&lt;/h5&gt;&lt;h5&gt;&lt;b&gt;Init &lt;/b&gt;+11; &lt;b&gt;Senses &lt;/b&gt;all-around vision, darkvision 60 ft., &lt;i&gt;detect good&lt;/i&gt;; Perception +27&lt;/h5&gt;&lt;/div&gt;&lt;hr/&gt;&lt;div&gt;&lt;h5&gt;&lt;b&gt;DEFENSE&lt;/b&gt;&lt;/h5&gt;&lt;/div&gt;&lt;hr/&gt;&lt;div&gt;&lt;h5&gt;&lt;b&gt;AC &lt;/b&gt;25, touch 18, flat-footed 17 (+7 Dex, +1 dodge, +7 natural)&lt;/h5&gt;&lt;h5&gt;&lt;b&gt;hp &lt;/b&gt;148 (11d10+88)&lt;/h5&gt;&lt;h5&gt;&lt;b&gt;Fort &lt;/b&gt;+11, &lt;b&gt;Ref &lt;/b&gt;+14, &lt;b&gt;Will &lt;/b&gt;+14&lt;/h5&gt;&lt;h5&gt;&lt;b&gt;DR &lt;/b&gt;10/cold iron or good; &lt;b&gt;Immune &lt;/b&gt;electricity, poison; &lt;b&gt;Resist &lt;/b&gt;acid 10, cold 10, fire 10; &lt;b&gt;SR &lt;/b&gt;22&lt;/h5&gt;&lt;/div&gt;&lt;hr/&gt;&lt;div&gt;&lt;h5&gt;&lt;b&gt;OFFENSE&lt;/b&gt;&lt;/h5&gt;&lt;/div&gt;&lt;hr/&gt;&lt;div&gt;&lt;h5&gt;&lt;b&gt;Spd &lt;/b&gt;30 ft., fly 50 ft. (average)&lt;/h5&gt;&lt;h5&gt;&lt;b&gt;Melee &lt;/b&gt;&lt;i&gt;&lt;i&gt;+1 longsword&lt;/i&gt;&lt;/i&gt; +19/+14/+9 (1d8+8/19-20), 2 claws +14 (1d4+3)&lt;/h5&gt;&lt;h5&gt;&lt;b&gt;Space &lt;/b&gt;5 ft.; &lt;b&gt;Reach &lt;/b&gt;5 ft.&lt;/h5&gt;&lt;h5&gt;&lt;b&gt;Special Attacks &lt;/b&gt;blasphemous influence, lingering doubt, merge with host&lt;/h5&gt;&lt;h5&gt;&lt;b&gt;Spell-Like Abilities&lt;/b&gt; (CL 13th; concentration +18)  &lt;/br&gt;Constant&amp;mdash;&lt;i&gt;detect good&lt;/i&gt;, &lt;i&gt;misdirection&lt;/i&gt; &lt;/br&gt;At Will&amp;mdash;&lt;i&gt;detect thoughts&lt;/i&gt; (DC 17), &lt;i&gt;greater teleport&lt;/i&gt; (self plus 50 lbs. of objects only), &lt;i&gt;telekinesis&lt;/i&gt; (DC 20) &lt;/br&gt;3/day&amp;mdash;&lt;i&gt;chaos hammer&lt;/i&gt; (DC 19), &lt;i&gt;desecrate&lt;/i&gt;, &lt;i&gt;greater invisibility&lt;/i&gt;, &lt;i&gt;major image&lt;/i&gt; (DC 18), &lt;i&gt;suggestion&lt;/i&gt; (DC 18) &lt;/br&gt;1/day&amp;mdash;&lt;i&gt;blasphemy&lt;/i&gt; (DC 22), &lt;i&gt;scrying&lt;/i&gt; (DC 19), summon (level 4, 1 succubus or 1 incubus 65%) &lt;/br&gt;1/week&amp;mdash;&lt;i&gt;unhallow&lt;/i&gt; (only one such effect can be active at a time)&lt;/h5&gt;&lt;/h5&gt;&lt;/div&gt;&lt;hr/&gt;&lt;div&gt;&lt;h5&gt;&lt;b&gt;STATISTICS&lt;/b&gt;&lt;/h5&gt;&lt;/div&gt;&lt;hr/&gt;&lt;div&gt;&lt;h5&gt;&lt;b&gt;Str &lt;/b&gt;25, &lt;b&gt;Dex &lt;/b&gt;25, &lt;b&gt;Con &lt;/b&gt;26, &lt;b&gt;Int &lt;/b&gt; 18, &lt;b&gt;Wis &lt;/b&gt;20, &lt;b&gt;Cha &lt;/b&gt;21&lt;/h5&gt;&lt;h5&gt;&lt;b&gt;Base Atk &lt;/b&gt;+11; &lt;b&gt;CMB &lt;/b&gt;+18; &lt;b&gt;CMD &lt;/b&gt;36&lt;/h5&gt;&lt;h5&gt;&lt;b&gt;Feats &lt;/b&gt;Combat Reflexes, Deceitful, Dodge, Improved Initiative, Iron Will, Weapon Focus (claw)&lt;/h5&gt;&lt;h5&gt;&lt;b&gt;Skills &lt;/b&gt;Bluff +23, Diplomacy +19, Disguise +14, Fly +21, Knowledge (planes) +16, Knowledge (religion) +16, Perception +27, Sense Motive +19, Sleight of Hand +18, Stealth +21, Use Magic Device +19; &lt;b&gt;Racial Modifiers &lt;/b&gt;+8 Perception&lt;/h5&gt;&lt;h5&gt;&lt;b&gt;Languages &lt;/b&gt;Abyssal, Celestial, Common, Draconic; telepathy 100 ft.&lt;/h5&gt;&lt;h5&gt;&lt;b&gt;SQ &lt;/b&gt;change shape (Medium or Large humanoid; &lt;i&gt;alter&lt;/i&gt; self), subtle magic, trophy taker&lt;/h5&gt;&lt;/div&gt;&lt;hr/&gt;&lt;div&gt;&lt;h5&gt;&lt;b&gt;ECOLOGY&lt;/b&gt;&lt;/h5&gt;&lt;/div&gt;&lt;hr/&gt;&lt;div&gt;&lt;h5&gt;&lt;b&gt;Environment &lt;/b&gt; any (Abyss)&lt;/h5&gt;&lt;h5&gt;&lt;b&gt;Organization &lt;/b&gt;solitary, pair, or cabal (1 plus 1-2 succubi and 1-3 incubi)&lt;/h5&gt;&lt;h5&gt;&lt;b&gt;Treasure &lt;/b&gt;standard (&lt;i&gt;+1 longsword&lt;/i&gt;, other treasure)&lt;/h5&gt;&lt;/div&gt;&lt;hr/&gt;&lt;div&gt;&lt;h5&gt;&lt;b&gt;SPECIAL ABILITIES&lt;/b&gt;&lt;/h5&gt;&lt;/div&gt;&lt;hr/&gt;&lt;div&gt;&lt;/h5&gt;&lt;h5&gt;&lt;b&gt;Blasphemous Influence (Su)&lt;/b&gt; A victim that falls under the effects of a shachath's merge with host ability becomes chaotic evil. Divine spellcasters subject to a shachath's merge with host ability temporarily lose connection with their faith, and now gain their divine powers from the Abyss or a demon lord the shachath serves. Though they can still cast the spells they had prepared, they cannot cast spells with the lawful or good descriptor. If the victim of a shachath's merging had access to the Good domain, that access changes to the Evil domain. If the victim had access to the Law domain, that access changes to the Chaos domain. If the victim had access to a subdomain associated with the Good or Law domain, that subdomain changes to the Demon subdomain. These changes last as long as the shachath remains merged with the victim. Other domain choices are not adjusted. If the victim is rescued from the shachath's influence and the merge ends without the victim's death, the victim remains chaotic evil-this may result in the victim losing some or all class abilities. An &lt;i&gt;atonement&lt;/i&gt; spell can restore the victim's alignment at no additional cost, at which point lost class abilities are restored.  &lt;/h5&gt;&lt;h5&gt;&lt;b&gt;Lingering Doubt (Su)&lt;/b&gt; Once per day, a shachath can use a touch attack to affect a creature with lingering doubt. The target must be able to cast divine spells, be able to channel positive energy, or have the lay on hands ability. If the target fails a DC 20 Will save, all &lt;i&gt;augury&lt;/i&gt;, &lt;i&gt;commune&lt;/i&gt;, &lt;i&gt;divination&lt;/i&gt;, and similar spells cast by the target automatically fail. In addition, using divine spells and spell-like abilities, channeling positive energy, or using lay on hands has a 20% chance of failure. This curse is permanent, but can be removed normally. The target cannot detect the curse on itself, but other creatures may detect the curse normally. A shachath may use &lt;i&gt;scrying&lt;/i&gt; on the cursed creature as if it knew the target well, and doing so requires only a full-round action. A shachath may only curse one creature at any given time. The save DC is Charisma-based.  &lt;/h5&gt;&lt;h5&gt;&lt;b&gt;Merge with Host (Su)&lt;/b&gt; As a full-round action that provokes an attack of opportunity, a shachath can merge its body with that of a helpless creature and control it if the victim fails a DC 20 Will save. A creature that successfully saves is not subject to the same shachath's merge with host ability for 24 hours. While merged with a victim, a shachath gains control of the body and may use it as its own, as if it controlled the target via &lt;i&gt;dominate monster&lt;/i&gt;. &lt;i&gt;Misdirection&lt;/i&gt; or similar effects can hide the victim's alignment change. The shachath has full access to all of the host's defensive and offensive abilities, and the shachath can still use its own spell-like abilities as well. As long as the shachath occupies the host, it knows (and can speak) the languages known by the victim and basic information about the victim's identity and personality. It can learn specific memories or knowledge from the victim by telepathic communication as needed. Damage dealt to a host body does not harm the shachath, and if the host body is slain, the shachath emerges and is dazed for 1 round. A shachath can choose to abandon a host body as an immediate action, but doing so causes the host to be dazed for 1 round, and the shachath must wait 24 hours before attempting to use merge with host again on any target. A shachath can be ejected from a host through the use of &lt;i&gt;break enchantment&lt;/i&gt; (against CL 13th), &lt;i&gt;dispel chaos&lt;/i&gt;, or &lt;i&gt;dispel evil&lt;/i&gt;. Merge with host is a mind-affecting possession effect. The save DC is Charisma-based.  &lt;/h5&gt;&lt;h5&gt;&lt;b&gt;Subtle Magic (Su)&lt;/b&gt; Whenever a shachath targets a creature with a spell, spell-like ability, or supernatural ability, and that spell or ability has no obvious physical effects, the targeted creature has no sense of having been the target of a magical effect after making a successful saving throw against the effect. If the ability requires a touch attack but the target is unaware of being threatened, the shachath can attempt an opposed Bluff or Sleight of Hand check to touch the target without arousing suspicion or being noticed.  &lt;/h5&gt;&lt;h5&gt;&lt;b&gt;Trophy Taker (Su)&lt;/b&gt; A shachath that takes a personal item from a prospective target can wield greater power over that creature. The item must be something that the target considers its own possession and carries with it most of the time (for example, a piece of jewelry, a favored weapon, a holy symbol, or some other memento). The shachath gains a +2 bonus to the saving throw DCs for all of its supernatural or spell-like abilities that target the owner of the trophy. This bonus increases to +4 if the trophy is the target's holy symbol. A shachath can only have one trophy at any time, and it loses any benefit from an existing trophy if it takes a new one.&lt;/h5&gt;&lt;/div&gt;&lt;br&gt;&lt;div&gt;&lt;h4&gt;&lt;p&gt;&lt;p&gt;A shachath's duplicitous nature is ref lected in its physical form. It is literally two-faced, and sees and speaks easily from either side of its skull. One face is angelic and the other horrific, but a shachath is a single being of pure malevolence. Shachaths are concerned with the destruction of mortal faith in anything, and are most often found in the service of Baphomet, Pazuzu, Sif kesh, or Socothbenoth. A typical shachath is 7-1/2 feet tall and weighs 320 pounds.  &lt;b&gt;&lt;/p&gt;&lt;p&gt;Ecology&lt;/b&gt;&lt;/p&gt;&lt;p&gt;  Shachaths are living embodiments of &lt;i&gt;blasphemy&lt;/i&gt;. They form in the Abyss from truly blasphemous souls-those who actively work against true believers. Their merged forms can be inverted at their whims; at one moment, the demonic face might be carrying on a conversation, and in the next, with a folding of flesh and a cracking of bones, the shachath can bring its angelic face to the fore.  &lt;b&gt;&lt;/p&gt;&lt;p&gt;Habitat &amp; Society&lt;/b&gt;&lt;/p&gt;&lt;p&gt;  Shachaths that reside in the Abyss typically act as advisors and counselors to more powerful demons that seek their unique insight into good gods, outsiders, and the mortal condition itself. Others are skilled at interrogating and breaking good-aligned prisoners. On the Material Plane, shachaths dedicate their efforts toward the corruption of mortal faith. This can represent an attack upon a devout cleric or an entire community-or both, if they can manage.&lt;/p&gt;&lt;/h4&gt;&lt;/div&gt;</t>
  </si>
  <si>
    <t>Sifkesh</t>
  </si>
  <si>
    <t>darkvision 60 ft., detect good, detect law, true seeing; Perception +51</t>
  </si>
  <si>
    <t>frightful presence (120 ft., DC 38), unholy aura (20 ft., DC 31)</t>
  </si>
  <si>
    <t>49, touch 43, flat-footed 36</t>
  </si>
  <si>
    <t>(+4 deflection, +12 Dex, +1 dodge, +6 natural, +16 profane)</t>
  </si>
  <si>
    <t>(31d10+496)</t>
  </si>
  <si>
    <t>Fort +30, Ref +33, Will +30</t>
  </si>
  <si>
    <t>critical healing, freedom of movement, heretical</t>
  </si>
  <si>
    <t>ability damage and drain, bleed, charm and compulsion effects, death effects, electricity, energy drain, petrification, poison, slashing weapons</t>
  </si>
  <si>
    <t>30 ft., fly 120 ft. (perfect)</t>
  </si>
  <si>
    <t>+5 unholy speed war razor +47/+42/+37/+32 (1d4+27/19-20), claw +42 (4d6+27/19-20 plus 1d4 Cha drain)</t>
  </si>
  <si>
    <t>Charisma drain, despairing cry, precise cuts, suicide</t>
  </si>
  <si>
    <t>Spell-Like Abilities (CL 28th; concentration +41)  Constant-detect good, detect law, freedom of movement, true seeing, unholy aura  At Will-astral projection, blasphemy (DC 30), crushing despair (DC 27), desecrate, greater dispel magic, greater teleport, telekinesis (DC 28), shapechange, suggestion (DC 26), unhallow, unholy blight (DC 27)  3/day-demand (DC 31), quickened dominate person (DC 28), quickened suggestion (DC 26), summon demons, symbol of strifeUM (DC 32)  1/day-sympathy (DC 31), time stop, weird (DC 32)</t>
  </si>
  <si>
    <t>Str 32, Dex 35, Con 42, Int 33, Wis 29, Cha 36</t>
  </si>
  <si>
    <t>85 (can't be tripped)</t>
  </si>
  <si>
    <t>Combat Expertise, Combat Reflexes, Craft Construct, Craft Magic Arms and Armor, Craft Wondrous Item, Critical Focus, Dodge, Improved Critical (war razor), Improved Critical (claw), Mobility, Power Attack, Quicken Spell-Like Ability (dominate person, suggestion), Spring Attack, Staggering Critical, Whirlwind Attack</t>
  </si>
  <si>
    <t>Acrobatics +46, Bluff +47, Diplomacy +47, Fly +54, Intimidate +44, Knowledge (arcana) +42, Knowledge (engineering) +42, Knowledge (history) +42, Knowledge (local) +42, Knowledge (nobility) +45, Knowledge (planes) +45, Knowledge (religion) +42, Perception +51, Sense Motive +43, Spellcraft +45, Stealth +46, Use Magic Device +44</t>
  </si>
  <si>
    <t>Abyssal (can't speak), Celestial (can't speak), Common (can't speak); telepathy 300 ft.</t>
  </si>
  <si>
    <t>demon lord traits, detached limbs</t>
  </si>
  <si>
    <t>triple (+5 unholy speed war razor, other treasure)</t>
  </si>
  <si>
    <t>This gaunt woman has blood-soaked hair, eyes and lips stitched shut with wire, and severed limbs that float nearby as if they were still attached.</t>
  </si>
  <si>
    <t>Charisma Drain (Su) Sifkesh's claw leaves hideous scars that resist healing even via magic; these scars manifest as Charisma drain. The more scars a victim gains in this manner, the more despondent and depressed its personality grows. A creature whose Charisma score is drained to 3 or lower by this attack automatically fails any Will save against any spell-like ability or supernatural attack made by Sifkesh. A successful DC 41 Will save resists the Charisma drain inflicted by this attack, and instead causes the victim to be sickened for 1 round. The save DC is Charisma-based.  Critical Healing (Ex) Critical hits cause Sifkesh to experience a sudden rush of energy and healing. Any additional damage dealt to Sifkesh by a critical hit actually heals her of that amount of damage rather than harming her. This damage applies simultaneously to the attack's normal damage, and can prevent her from being slain if the damage from the normal attack would otherwise have been enough to kill her. Sifkesh takes no damage at all (but neither does she gain healing) from critical hits she or her allies deal to her-only attempts to actually damage her can heal her in this way. Whenever Sifkesh is healed of any damage in this manner, she becomes hasted for 1 round. Sifkesh takes normal damage from sneak attacks and other precision-based damage.  Despairing Cry (Su) Once every 1d4 rounds as a swift action, Sifkesh can unleash a soul-rending mournful scream that affects all creatures in a 60-foot-radius spread. A creature in this area must attempt a successful DC 38 Will save or be overcome by suicidal despair-on a successful save, a creature is merely sickened for 1d4 rounds. A creature fully affected by this special attack takes a -6 penalty on attack rolls, saving throws, ability checks, skill checks, and weapon damage rolls, and cannot gain the benefit of any morale bonus for 24 hours. A creature that is normally immune to fear loses that ability while under the effects of despairing cry, and can be ordered to take obviously suicidal acts while under the influence of effects like charm person, dominate person, and suggestion. The effects of multiple despairing cries do not stack. This is a mind-affecting sonic curse effect. The save DC is Charisma-based.  Detached Limbs (Su) Sifkesh's arms, legs, and head are not physically attached to her torso. Instead, they float in approximately the positions they would normally take up, but never quite perfectly aligned. She is immune to any effect that severs limbs or her head. In addition, when she attacks, her limbs can move with surprising speed, effectively granting her exceptional reach for a Medium creature.  Heretical (Ex) Sifkesh's heretical persona protects her from servants of faith. Against any spell cast by a divine spellcaster, her Spell Resistance increases to 41, and she gains a +2 bonus on all saving throws against such spells. A divine spellcaster who willingly touches Sifkesh must succeed at a DC 38 Will save or be nauseated for 1d4 rounds. The save DC is Charisma-based.  Immune to Edged Weapons (Ex) Sifkesh is immune to all forms of slashing damage and bleed effects.  Precise Cuts (Ex) Sifkesh deals an amount of additional damage equal to her Intelligence bonus on any successful attack that deals slashing damage.  Suicide (Su) Once per day as an immediate action, Sifkesh can drop her defenses when attacked by a foe. She is treated as flat-footed for this attack, loses her profane bonus to her AC and spell resistance, and automatically fails any saving throws against that attack. If this attack kills her, she immediately utters her despairing cry (even if she's already used it within the previous 1d4 rounds). Any creatures affected by this particular despairing cry are also stunned for 1d4 rounds. One round after she commits suicide, Sifkesh automatically comes back to life, as if affected by true resurrection.</t>
  </si>
  <si>
    <t>Sifkesh, the Sacred Whore, is the demon lord of suicide, heresy, and hopeless despair. She rules the Abyssal realm of Vantian, the legendary City of Open Windows. The city itself is constantly destroying itself, as its buildings continually plummet into the churning surf along an eternally crumbling coastline.  Sifkesh is among the most enigmatic of all demon lords, for she seems more diabolic or even daemonic in her personality and appearance. Planar scholars have long struggled to interpret the demon lord's position and power. The belief that Sifkesh rose from the animus of a heretical erinyes who became the first of Hell's heretics is correct, and she constantly works to seduce and lure additional powerful devils from their infernal roles, inviting some to join her as favored minions but leaving others in place so they can more easily work to subvert Hell's machinations.  Sifkesh's Cult  Sifkesh is worshiped by blasphemers, heretics, outcasts from other religions, and survivors of botched suicide attempts. Her faithful are relatively solitary individuals, and there isn't a strong element of group worship of the demon lord-her cults tend to be small and often amount to only a single worshiper who might employ or rule his own group of minions or followers who don't actually serve the Sacred Whore. Worship of Sifkesh is a deeply personal and secretive thing, and many of her followers publicly belong to other religions, worshiping the demon lord of heresy in secret as they work to undermine the faith their allies and companions believe them to have. Holy sites to Sifkesh include desecrated churches, haunted houses, and towers with too many windows-nearly always, such temples and shrines to Sifkesh are empty and abandoned. The lone worshiper might share the site with other creatures such as predators or undead, and may even rely upon the presence of such creatures as convenient protection and defense against the enemy.  Sifkesh's unholy symbol is a pair of feminine hands crossed at slashed wrists. Her favored weapon is the war razor (The Inner Sea World Guide 290-291). She grants access to the domains of Chaos, Evil, Madness, and Trickery, and to the subdomains of Deception, Demon, Loss, and Nightmare (even though she normally wouldn't be able to grant access to the subdomain of Loss, she can do so due to her close associations with despair and hopelessness).</t>
  </si>
  <si>
    <t>&lt;link rel="stylesheet"href="PF.css"&gt;&lt;div&gt;&lt;h2&gt;Demon Lord, Sifkesh&lt;/h2&gt;&lt;h3&gt;&lt;i&gt;This gaunt woman has blood-soaked hair, eyes and lips stitched shut with wire, and severed limbs that float nearby as if they were still attached.&lt;/i&gt;&lt;/h3&gt;&lt;br&gt;&lt;/div&gt;&lt;div class="heading"&gt;&lt;p class="alignleft"&gt;Sifkesh&lt;/p&gt;&lt;p class="alignright"&gt;CR 28&lt;/p&gt;&lt;div style="clear: both;"&gt;&lt;/div&gt;&lt;/div&gt;&lt;div&gt;&lt;h5&gt;&lt;b&gt;XP &lt;/b&gt;4,915,200&lt;/h5&gt;&lt;h5&gt;CE Medium outsider (chaotic, demon, evil, extraplanar)&lt;/h5&gt;&lt;h5&gt;&lt;b&gt;Init &lt;/b&gt;+12; &lt;b&gt;Senses &lt;/b&gt;darkvision 60 ft., &lt;i&gt;detect good&lt;/i&gt;, &lt;i&gt;detect law&lt;/i&gt;, &lt;i&gt;true seeing&lt;/i&gt;; Perception +51&lt;/h5&gt;&lt;h5&gt;&lt;b&gt;Aura &lt;/b&gt;frightful presence (120 ft., DC 38), &lt;i&gt;unholy aura&lt;/i&gt; (20 ft., DC 31)&lt;/h5&gt;&lt;/div&gt;&lt;hr/&gt;&lt;div&gt;&lt;h5&gt;&lt;b&gt;DEFENSE&lt;/b&gt;&lt;/h5&gt;&lt;/div&gt;&lt;hr/&gt;&lt;div&gt;&lt;h5&gt;&lt;b&gt;AC &lt;/b&gt;49, touch 43, flat-footed 36 (+4 deflection, +12 Dex, +1 dodge, +6 natural, +16 profane)&lt;/h5&gt;&lt;h5&gt;&lt;b&gt;hp &lt;/b&gt;666 (31d10+496); regeneration 30 (deific or mythic)&lt;/h5&gt;&lt;h5&gt;&lt;b&gt;Fort &lt;/b&gt;+30, &lt;b&gt;Ref &lt;/b&gt;+33, &lt;b&gt;Will &lt;/b&gt;+30&lt;/h5&gt;&lt;h5&gt;&lt;b&gt;Defensive Abilities &lt;/b&gt;critical healing, freedom of movement, heretical; &lt;b&gt;DR &lt;/b&gt;20/cold iron, epic, and good; &lt;b&gt;Immune &lt;/b&gt;ability damage and drain, bleed, charm and compulsion effects, death effects, electricity, energy drain, petrification, poison, slashing weapons; &lt;b&gt;Resist &lt;/b&gt;acid 30, cold 30, fire 30; &lt;b&gt;SR &lt;/b&gt;39&lt;/h5&gt;&lt;/div&gt;&lt;hr/&gt;&lt;div&gt;&lt;h5&gt;&lt;b&gt;OFFENSE&lt;/b&gt;&lt;/h5&gt;&lt;/div&gt;&lt;hr/&gt;&lt;div&gt;&lt;h5&gt;&lt;b&gt;Spd &lt;/b&gt;30 ft., fly 120 ft. (perfect)&lt;/h5&gt;&lt;h5&gt;&lt;b&gt;Melee &lt;/b&gt;&lt;i&gt;&lt;i&gt;+5 unholy speed war razor&lt;/i&gt;&lt;/i&gt; +47/+42/+37/+32 (1d4+27/19-20), claw +42 (4d6+27/19-20 plus 1d4 Cha drain)&lt;/h5&gt;&lt;h5&gt;&lt;b&gt;Space &lt;/b&gt;5 ft.; &lt;b&gt;Reach &lt;/b&gt;30 ft.&lt;/h5&gt;&lt;h5&gt;&lt;b&gt;Special Attacks &lt;/b&gt;Charisma drain, despairing cry, precise cuts, suicide&lt;/h5&gt;&lt;h5&gt;&lt;b&gt;Spell-Like Abilities&lt;/b&gt; (CL 28th; concentration +41)  &lt;/br&gt;Constant&amp;mdash;&lt;i&gt;detect good&lt;/i&gt;, &lt;i&gt;detect law&lt;/i&gt;, &lt;i&gt;freedom of movement&lt;/i&gt;, &lt;i&gt;true seeing&lt;/i&gt;, &lt;i&gt;unholy aura&lt;/i&gt; &lt;/br&gt;At Will&amp;mdash;&lt;i&gt;astral projection&lt;/i&gt;, &lt;i&gt;blasphemy&lt;/i&gt; (DC 30), &lt;i&gt;crushing despair&lt;/i&gt; (DC 27), &lt;i&gt;desecrate&lt;/i&gt;, &lt;i&gt;greater dispel magic&lt;/i&gt;, &lt;i&gt;greater teleport&lt;/i&gt;, &lt;i&gt;telekinesis&lt;/i&gt; (DC 28), &lt;i&gt;shapechange&lt;/i&gt;, &lt;i&gt;suggestion&lt;/i&gt; (DC 26), &lt;i&gt;unhallow&lt;/i&gt;, &lt;i&gt;unholy blight&lt;/i&gt; (DC 27) &lt;/br&gt;3/day&amp;mdash;&lt;i&gt;demand&lt;/i&gt; (DC 31), quickened &lt;i&gt;dominate person&lt;/i&gt; (DC 28), quickened &lt;i&gt;suggestion&lt;/i&gt; (DC 26), summon demons, &lt;i&gt;symbol of strife&lt;/i&gt;&lt;sup&gt;UM&lt;/sup&gt; (DC 32) &lt;/br&gt;1/day&amp;mdash;&lt;i&gt;sympathy&lt;/i&gt; (DC 31), &lt;i&gt;time stop&lt;/i&gt;, &lt;i&gt;weird&lt;/i&gt; (DC 32)&lt;/h5&gt;&lt;/h5&gt;&lt;/div&gt;&lt;hr/&gt;&lt;div&gt;&lt;h5&gt;&lt;b&gt;STATISTICS&lt;/b&gt;&lt;/h5&gt;&lt;/div&gt;&lt;hr/&gt;&lt;div&gt;&lt;h5&gt;&lt;b&gt;Str &lt;/b&gt;32, &lt;b&gt;Dex &lt;/b&gt;35, &lt;b&gt;Con &lt;/b&gt;42, &lt;b&gt;Int &lt;/b&gt; 33, &lt;b&gt;Wis &lt;/b&gt;29, &lt;b&gt;Cha &lt;/b&gt;36&lt;/h5&gt;&lt;h5&gt;&lt;b&gt;Base Atk &lt;/b&gt;+31; &lt;b&gt;CMB &lt;/b&gt;+42; &lt;b&gt;CMD &lt;/b&gt;85 (can't be tripped)&lt;/h5&gt;&lt;h5&gt;&lt;b&gt;Feats &lt;/b&gt;Combat Expertise, Combat Reflexes, Craft Construct, Craft Magic Arms and Armor, Craft Wondrous Item, Critical Focus, Dodge, Improved Critical (war razor), Improved Critical (claw), Mobility, Power Attack, Quicken Spell-Like Ability (&lt;i&gt;dominate person&lt;/i&gt;, &lt;i&gt;suggestion&lt;/i&gt;), Spring Attack, Staggering Critical, Whirlwind Attack&lt;/h5&gt;&lt;h5&gt;&lt;b&gt;Skills &lt;/b&gt;Acrobatics +46, Bluff +47, Diplomacy +47, Fly +54, Intimidate +44, Knowledge (arcana) +42, Knowledge (engineering) +42, Knowledge (history) +42, Knowledge (local) +42, Knowledge (nobility) +45, Knowledge (planes) +45, Knowledge (religion) +42, Perception +51, Sense Motive +43, Spellcraft +45, Stealth +46, Use Magic Device +44; &lt;b&gt;Racial Modifiers &lt;/b&gt;+8 Perception&lt;/h5&gt;&lt;h5&gt;&lt;b&gt;Languages &lt;/b&gt;Abyssal (can't speak), Celestial (can't speak), Common (can't speak); telepathy 300 ft.&lt;/h5&gt;&lt;h5&gt;&lt;b&gt;SQ &lt;/b&gt;demon lord traits, detached limbs&lt;/h5&gt;&lt;/div&gt;&lt;hr/&gt;&lt;div&gt;&lt;h5&gt;&lt;b&gt;ECOLOGY&lt;/b&gt;&lt;/h5&gt;&lt;/div&gt;&lt;hr/&gt;&lt;div&gt;&lt;h5&gt;&lt;b&gt;Environment &lt;/b&gt; any (Abyss)&lt;/h5&gt;&lt;h5&gt;&lt;b&gt;Organization &lt;/b&gt;solitary (unique)&lt;/h5&gt;&lt;h5&gt;&lt;b&gt;Treasure &lt;/b&gt;triple (&lt;i&gt;+5 unholy speed war razor&lt;/i&gt;, other treasure)&lt;/h5&gt;&lt;/div&gt;&lt;hr/&gt;&lt;div&gt;&lt;h5&gt;&lt;b&gt;SPECIAL ABILITIES&lt;/b&gt;&lt;/h5&gt;&lt;/div&gt;&lt;hr/&gt;&lt;div&gt;&lt;/h5&gt;&lt;h5&gt;&lt;b&gt;Charisma Drain (Su)&lt;/b&gt; Sifkesh's claw leaves hideous scars that resist healing even via magic; these scars manifest as Charisma drain. The more scars a victim gains in this manner, the more despondent and depressed its personality grows. A creature whose Charisma score is drained to 3 or lower by this attack automatically fails any Will save against any spell-like ability or supernatural attack made by Sifkesh. A successful DC 41 Will save resists the Charisma drain inflicted by this attack, and instead causes the victim to be sickened for 1 round. The save DC is Charisma-based.  &lt;/h5&gt;&lt;h5&gt;&lt;b&gt;Critical Healing (Ex)&lt;/b&gt; Critical hits cause Sifkesh to experience a sudden rush of energy and healing. Any additional damage dealt to Sifkesh by a critical hit actually heals her of that amount of damage rather than harming her. This damage applies simultaneously to the attack's normal damage, and can prevent her from being slain if the damage from the normal attack would otherwise have been enough to kill her. Sifkesh takes no damage at all (but neither does she gain healing) from critical hits she or her allies deal to her-only attempts to actually damage her can heal her in this way. Whenever Sifkesh is healed of any damage in this manner, she becomes hasted for 1 round. Sifkesh takes normal damage from sneak attacks and other precision-based damage.  &lt;/h5&gt;&lt;h5&gt;&lt;b&gt;Despairing Cry (Su)&lt;/b&gt; Once every 1d4 rounds as a swift action, Sifkesh can unleash a soul-rending mournful scream that affects all creatures in a 60-foot-radius spread. A creature in this area must attempt a successful DC 38 Will save or be overcome by suicidal despair-on a successful save, a creature is merely sickened for 1d4 rounds. A creature fully affected by this special attack takes a -6 penalty on attack rolls, saving throws, ability checks, skill checks, and weapon damage rolls, and cannot gain the benefit of any morale bonus for 24 hours. A creature that is normally immune to fear loses that ability while under the effects of despairing cry, and can be ordered to take obviously suicidal acts while under the influence of effects like &lt;i&gt;charm person&lt;/i&gt;, &lt;i&gt;dominate person&lt;/i&gt;, and &lt;i&gt;suggestion&lt;/i&gt;. The effects of multiple despairing cries do not stack. This is a mind-affecting sonic curse effect. The save DC is Charisma-based.  &lt;/h5&gt;&lt;h5&gt;&lt;b&gt;Detached Limbs (Su)&lt;/b&gt; Sifkesh's arms, legs, and head are not physically attached to her torso. Instead, they float in approximately the positions they would normally take up, but never quite perfectly aligned. She is immune to any effect that severs limbs or her head. In addition, when she attacks, her limbs can move with surprising speed, effectively granting her exceptional reach for a Medium creature.  &lt;/h5&gt;&lt;h5&gt;&lt;b&gt;Heretical (Ex)&lt;/b&gt; Sifkesh's heretical persona protects her from servants of faith. Against any spell cast by a divine spellcaster, her Spell Resistance increases to 41, and she gains a +2 bonus on all saving throws against such spells. A divine spellcaster who willingly touches Sifkesh must succeed at a DC 38 Will save or be nauseated for 1d4 rounds. The save DC is Charisma-based.  &lt;/h5&gt;&lt;h5&gt;&lt;b&gt;Immune to Edged Weapons (Ex)&lt;/b&gt; Sifkesh is immune to all forms of slashing damage and bleed effects.  &lt;/h5&gt;&lt;h5&gt;&lt;b&gt;Precise Cuts (Ex)&lt;/b&gt; Sifkesh deals an amount of additional damage equal to her Intelligence bonus on any successful attack that deals slashing damage.  &lt;/h5&gt;&lt;h5&gt;&lt;b&gt;Suicide (Su)&lt;/b&gt; Once per day as an immediate action, Sifkesh can drop her defenses when attacked by a foe. She is treated as flat-footed for this attack, loses her profane bonus to her AC and spell resistance, and automatically fails any saving throws against that attack. If this attack kills her, she immediately utters her despairing cry (even if she's already used it within the previous 1d4 rounds). Any creatures affected by this particular despairing cry are also stunned for 1d4 rounds. One round after she commits suicide, Sifkesh automatically comes back to life, as if affected by true resurrection.&lt;/h5&gt;&lt;/div&gt;&lt;br&gt;&lt;div&gt;&lt;h4&gt;&lt;p&gt;&lt;p&gt;Sifkesh, the Sacred Whore, is the demon lord of suicide, heresy, and hopeless despair. She rules the Abyssal realm of Vantian, the legendary City of Open Windows. The city itself is constantly destroying itself, as its buildings continually plummet into the churning surf along an eternally crumbling coastline.  Sifkesh is among the most enigmatic of all demon lords, for she seems more diabolic or even daemonic in her personality and appearance. Planar scholars have long struggled to interpret the demon lord's position and power. The belief that Sifkesh rose from the animus of a heretical erinyes who became the first of Hell's heretics is correct, and she constantly works to seduce and lure additional powerful devils from their infernal roles, inviting some to join her as favored minions but leaving others in place so they can more easily work to subvert Hell's machinations.  &lt;br&gt;&lt;b&gt;Sifkesh's Cult&lt;/b&gt;&lt;br&gt;  Sifkesh is worshiped by blasphemers, heretics, outcasts from other religions, and survivors of botched suicide attempts. Her faithful are relatively solitary individuals, and there isn't a strong element of group worship of the demon lord-her cults tend to be small and often amount to only a single worshiper who might employ or rule his own group of minions or followers who don't actually serve the Sacred Whore. Worship of Sifkesh is a deeply personal and secretive thing, and many of her followers publicly belong to other religions, worshiping the demon lord of heresy in secret as they work to undermine the faith their allies and companions believe them to have. Holy sites to Sifkesh include &lt;i&gt;desecrate&lt;/i&gt;d churches, haunted houses, and towers with too many windows-nearly always, such temples and shrines to Sifkesh are empty and abandoned. The lone worshiper might share the site with other creatures such as predators or undead, and may even rely upon the presence of such creatures as convenient protection and defense against the enemy.  Sifkesh's unholy symbol is a pair of feminine hands crossed at slashed wrists. Her favored weapon is the war razor (&lt;i&gt;The Inner Sea World Guide&lt;/i&gt; 290-291). She grants access to the domains of Chaos, Evil, Madness, and Trickery, and to the subdomains of Deception, Demon, Loss, and Nightmare (even though she normally wouldn't be able to grant access to the subdomain of Loss, she can do so due to her close associations with despair and hopelessness).&lt;/p&gt;&lt;/h4&gt;&lt;/div&gt;</t>
  </si>
  <si>
    <t>Drocha Swarm</t>
  </si>
  <si>
    <t>(incorporeal, swarm)</t>
  </si>
  <si>
    <t>fear (30 ft., DC 18, 1d6 rounds)</t>
  </si>
  <si>
    <t>20, touch 20, flat-footed 16</t>
  </si>
  <si>
    <t>(+4 deflection, +4 Dex, +2 size)</t>
  </si>
  <si>
    <t>Fort +7, Ref +7, Will +8</t>
  </si>
  <si>
    <t>incorporeal swarm traits</t>
  </si>
  <si>
    <t>swarm (4d6 plus blood drain)</t>
  </si>
  <si>
    <t>blood drain (1d2 Con), ghost touch jaws, project death</t>
  </si>
  <si>
    <t>Str -, Dex 18, Con -, Int -, Wis 15, Cha 19</t>
  </si>
  <si>
    <t>Hundreds of twisted, distorted faces roil in a miserable cloud, screaming of their unquiet deaths.</t>
  </si>
  <si>
    <t>Ghost Touch Jaws (Su) A drocha swarm's many biting jaws are considered to have the ghost touch special ability. This allows it to deal its swarm damage to corporeal foes, and to deal normal damage to incorporeal creatures such as ghosts, shadow demons, and even other drocha swarms.  Project Death (Su) As a standard action, a drocha swarm can target a creature within 30 feet and cry mournful wails that fill the listener with images of its own death. The targeted creature must succeed at a DC 18 Will save to steel itself against this morbid onslaught. If that save fails, the victim must succeed at a Fortitude save or die from fear. Even if the Fortitude save succeeds, the victim takes 4d6 points of damage. A creature that successfully saves against the initial Will save is not subject to the same drocha swarm's project death ability for 24 hours. This is a mind-affecting fear effect. The save DC is Charisma-based.</t>
  </si>
  <si>
    <t>The opening of the Worldwound brought many horrors to the world, and one of the more tragic and horrible results was the elimination of the Sarkorian people. The mass deaths of these people spawned roiling clouds of unquiet spirits called drocha swarms. Each made of the spirits of hundreds of Sarkorians who died at once, these ghostly swarms reveal the screaming faces of those who once lived and thrived in this verdant land. Their lives were cut short either by the ripping open of the terrain itself or by the demons that subsequently poured forth from the Abyss. Now, these tortured swarms of spirits roam the Worldwound, alone or in packs. Drocha swarms are devoid of the goodliness and respect for nature they had in life. All these tortured souls can do is scream and torment others, and though incorporeal, their razor-sharp teeth materialize just long enough to tear at any creatures they happen across.  Mostly translucent, drocha swarms contain only the faintest traces of black and green delineating the writhing mouths and rolling eyes of the faces within. The faces moan independently, creating a cacophony of voices, each shouting rage at its death or screaming for others to listen to the story of its plight. It would be maddening to pick out individual voices and follow their terrible cries. The swarm can expand and contract as necessary, pouring over enemies and draining them of the life drocha swarms were so violently denied, an action that does not seem to bring the pitiful creatures any relief from their hideous afterlife.  Ecology  It is postulated drocha swarms can form anywhere death has occurred on a massive scale. Before the Worldwound opened, they were virtually nonexistent in the Inner Sea region, though some theorize the Sodden Lands could have their own form of drocha swarms made up of those who perished when the Eye of Abendego formed and ravaged the Lirgeni people, practically eliminating them from the Inner Sea.  The dead individuals that make up a drocha swarm have lost any identity they once had and are hideously transformed; they are now horrific vehicles of undeath, created only when the conditions are right. As dead souls trapped on the Material Plane are wont to do, drocha swarms are angry and vengeful, and attack any living thing near them with impunity.  Since these swarms are composed of undead spirits, once reduced to 0 hit points, drocha swarms are immediately destroyed instead of dispersing. Whether these unquiet spirits are then freed from their connection to the Material Plane and are able to pass on to the Boneyard is unclear. Many scholars believe that destroyed drocha swarms do not pass on to their final judgment and instead are flung to different edges of the Worldwound, where they slowly reform. These scholars state that the real tragedy in regard to putting these horrifying beings out of their tortured misery is that those who defeat them are not liberating the tortured souls, but rather just postponing future encounters with new drocha swarms. This theory is telling, for if drocha swarms were indeed destroyed, there would be fewer and fewer of them every year. However, encounters with these deadly swarms have shown no hint of letting up.  Habitat &amp; Society  Drocha swarms typically stay in the area in which they died, repeatedly going over the same territory in an ostensible attempt to understand why the villages and cities in which they lived are no longer there. In contrast, some drocha swarms float all about the Worldwound attacking demons and humanoids alike. When drocha swarms attack demons, their screams and wails change tone and pitch, as if the spirits understand demons were responsible for their demise.  Because of their roaming nature, these swarms infrequently encounter each other. As unintelligent undead, drocha swarms have no society. Even when swarms come across each other, they seem unaware of each other's existence-which is perhaps unsurprising since drocha swarms focus on living things.  On rare occasions, drocha swarms have been reported to collide with each other. When this event occurs, a strange thing happens. The two (or more) swarms appear to merge together, the translucent cloud of screaming faces darkening and billowing out in an even more chaotic roil. The screaming faces that float within the deadly mass pass through one another in a twisted dance and the volume of their wails increases to a painfully uncomfortable level. The merged swarm pulses and continues to grow larger than the volume of the two individual drocha swarms. This horrid mass coalesces and ceases flying, coming to rest on the ground, and remaining stationary for hours at a time. During this period, living creatures can actually approach the merged swarm without the drocha swarms pursuing them, though some have reported that pseudopod-like appendages stretch out from the mass and probe the air in the direction of the living. After several hours, the wails and shrieks build to a crescendo loud enough to make one's ears bleed and the area of the swarm's fear aura doubles. Once this happens, the merged cloud of drocha swarms rapidly pulses, then dramatically contracts to the size of a single drocha swarm. It's unknown whether the two merge and take up the same space or one swarm takes over the other. Some believe the two swarms engage in a brutal battle with one another until a single swarm is destroyed. It's believed this is the only way the component spirits can be freed from their tortured existence, but what truly happens in these rare circumstances is unknown.  To the few untainted individuals who still call the Worldwound home, drocha swarms are as infamous as demons for their ability to cause destruction and turmoil wherever they go. Because they are clearly not demons, however, a few stories have emerged in the hundred years that drocha swarms have existed. Some say the Sarkorians, who nervously predicted the thinness of their realm, deserve their fate for not fleeing. Others say there was no way the Sarkorians could have predicted their fates. Still others claim the Sarkorians are the victims of a greater force, which needed thousands of lives to manifest its evil nature on the Material Plane. Who is correct is anyone's guess.</t>
  </si>
  <si>
    <t>&lt;link rel="stylesheet"href="PF.css"&gt;&lt;div&gt;&lt;h2&gt;Drocha Swarm&lt;/h2&gt;&lt;h3&gt;&lt;i&gt;Hundreds of twisted, distorted faces roil in a miserable cloud, screaming of their unquiet deaths.&lt;/i&gt;&lt;/h3&gt;&lt;br&gt;&lt;/div&gt;&lt;div class="heading"&gt;&lt;p class="alignleft"&gt;Drocha Swarm&lt;/p&gt;&lt;p class="alignright"&gt;CR 7&lt;/p&gt;&lt;div style="clear: both;"&gt;&lt;/div&gt;&lt;/div&gt;&lt;div&gt;&lt;h5&gt;&lt;b&gt;XP &lt;/b&gt;3,200&lt;/h5&gt;&lt;h5&gt;CE Tiny undead (incorporeal, swarm)&lt;/h5&gt;&lt;h5&gt;&lt;b&gt;Init &lt;/b&gt;+4; &lt;b&gt;Senses &lt;/b&gt;darkvision 60 ft.; Perception +2&lt;/h5&gt;&lt;h5&gt;&lt;b&gt;Aura &lt;/b&gt;fear (30 ft., DC 18, 1d6 rounds)&lt;/h5&gt;&lt;/div&gt;&lt;hr/&gt;&lt;div&gt;&lt;h5&gt;&lt;b&gt;DEFENSE&lt;/b&gt;&lt;/h5&gt;&lt;/div&gt;&lt;hr/&gt;&lt;div&gt;&lt;h5&gt;&lt;b&gt;AC &lt;/b&gt;20, touch 20, flat-footed 16 (+4 deflection, +4 Dex, +2 size)&lt;/h5&gt;&lt;h5&gt;&lt;b&gt;hp &lt;/b&gt;76 (9d8+36)&lt;/h5&gt;&lt;h5&gt;&lt;b&gt;Fort &lt;/b&gt;+7, &lt;b&gt;Ref &lt;/b&gt;+7, &lt;b&gt;Will &lt;/b&gt;+8&lt;/h5&gt;&lt;h5&gt;&lt;b&gt;Defensive Abilities &lt;/b&gt;incorporeal swarm traits; &lt;b&gt;Immune &lt;/b&gt;undead traits&lt;/h5&gt;&lt;/div&gt;&lt;hr/&gt;&lt;div&gt;&lt;h5&gt;&lt;b&gt;OFFENSE&lt;/b&gt;&lt;/h5&gt;&lt;/div&gt;&lt;hr/&gt;&lt;div&gt;&lt;h5&gt;&lt;b&gt;Spd &lt;/b&gt;0 ft., fly 30 ft. (perfect)&lt;/h5&gt;&lt;h5&gt;&lt;b&gt;Melee &lt;/b&gt;swarm (4d6 plus blood drain)&lt;/h5&gt;&lt;h5&gt;&lt;b&gt;Space &lt;/b&gt;10 ft.; &lt;b&gt;Reach &lt;/b&gt;0 ft.&lt;/h5&gt;&lt;h5&gt;&lt;b&gt;Special Attacks &lt;/b&gt;blood drain (1d2 Con), ghost touch jaws, project death&lt;/h5&gt;&lt;/div&gt;&lt;hr/&gt;&lt;div&gt;&lt;h5&gt;&lt;b&gt;STATISTICS&lt;/b&gt;&lt;/h5&gt;&lt;/div&gt;&lt;hr/&gt;&lt;div&gt;&lt;h5&gt;&lt;b&gt;Str &lt;/b&gt;-, &lt;b&gt;Dex &lt;/b&gt;18, &lt;b&gt;Con &lt;/b&gt;-, &lt;b&gt;Int &lt;/b&gt; -, &lt;b&gt;Wis &lt;/b&gt;15, &lt;b&gt;Cha &lt;/b&gt;19&lt;/h5&gt;&lt;h5&gt;&lt;b&gt;Base Atk &lt;/b&gt;+6; &lt;b&gt;CMB &lt;/b&gt;-; &lt;b&gt;CMD &lt;/b&gt;-&lt;/h5&gt;&lt;h5&gt;&lt;b&gt;Skills &lt;/b&gt;Fly +16&lt;/h5&gt;&lt;/div&gt;&lt;hr/&gt;&lt;div&gt;&lt;h5&gt;&lt;b&gt;ECOLOGY&lt;/b&gt;&lt;/h5&gt;&lt;/div&gt;&lt;hr/&gt;&lt;div&gt;&lt;h5&gt;&lt;b&gt;Environment &lt;/b&gt; any&lt;/h5&gt;&lt;h5&gt;&lt;b&gt;Organization &lt;/b&gt;solitary or pack (2-5)&lt;/h5&gt;&lt;h5&gt;&lt;b&gt;Treasure &lt;/b&gt;none&lt;/h5&gt;&lt;/div&gt;&lt;hr/&gt;&lt;div&gt;&lt;h5&gt;&lt;b&gt;SPECIAL ABILITIES&lt;/b&gt;&lt;/h5&gt;&lt;/div&gt;&lt;hr/&gt;&lt;div&gt;&lt;/h5&gt;&lt;h5&gt;&lt;b&gt;Ghost Touch Jaws (Su)&lt;/b&gt; A drocha swarm's many biting jaws are considered to have the ghost touch special ability. This allows it to deal its swarm damage to corporeal foes, and to deal normal damage to incorporeal creatures such as ghosts, shadow demons, and even other drocha swarms.  &lt;/h5&gt;&lt;h5&gt;&lt;b&gt;Project Death (Su)&lt;/b&gt; As a standard action, a drocha swarm can target a creature within 30 feet and cry mournful wails that fill the listener with images of its own death. The targeted creature must succeed at a DC 18 Will save to steel itself against this morbid onslaught. If that save fails, the victim must succeed at a Fortitude save or die from fear. Even if the Fortitude save succeeds, the victim takes 4d6 points of damage. A creature that successfully saves against the initial Will save is not subject to the same drocha swarm's project death ability for 24 hours. This is a mind-affecting fear effect. The save DC is Charisma-based.&lt;/h5&gt;&lt;/div&gt;&lt;br&gt;&lt;div&gt;&lt;h4&gt;&lt;p&gt;&lt;p&gt;The opening of the Worldwound brought many horrors to the world, and one of the more tragic and horrible results was the elimination of the Sarkorian people. The mass deaths of these people spawned roiling clouds of unquiet spirits called drocha swarms. Each made of the spirits of hundreds of Sarkorians who died at once, these ghostly swarms reveal the screaming faces of those who once lived and thrived in this verdant land. Their lives were cut short either by the ripping open of the terrain itself or by the demons that subsequently poured forth from the Abyss. Now, these tortured swarms of spirits roam the Worldwound, alone or in packs. Drocha swarms are devoid of the goodliness and respect for nature they had in life. All these tortured souls can do is scream and torment others, and though incorporeal, their razor-sharp teeth materialize just long enough to tear at any creatures they happen across.  Mostly translucent, drocha swarms contain only the faintest traces of black and green delineating the writhing mouths and rolling eyes of the faces within. The faces moan independently, creating a cacophony of voices, each shouting rage at its death or screaming for others to listen to the story of its plight. It would be maddening to pick out individual voices and follow their terrible cries. The swarm can expand and contract as necessary, pouring over enemies and draining them of the life drocha swarms were so violently denied, an action that does not seem to bring the pitiful creatures any relief from their hideous afterlife.  &lt;b&gt;&lt;/p&gt;&lt;p&gt;Ecology&lt;/b&gt;&lt;/p&gt;&lt;p&gt;  It is postulated drocha swarms can form anywhere death has occurred on a massive scale. Before the Worldwound opened, they were virtually nonexistent in the Inner Sea region, though some theorize the Sodden Lands could have their own form of drocha swarms made up of those who perished when the Eye of Abendego formed and ravaged the Lirgeni people, practically eliminating them from the Inner Sea.  The dead individuals that make up a drocha swarm have lost any identity they once had and are hideously transformed; they are now horrific vehicles of undeath, created only when the conditions are right. As dead souls trapped on the Material Plane are wont to do, drocha swarms are angry and vengeful, and attack any living thing near them with impunity.  Since these swarms are composed of undead spirits, once reduced to 0 hit points, drocha swarms are immediately destroyed instead of dispersing. Whether these unquiet spirits are then freed from their connection to the Material Plane and are able to pass on to the Boneyard is unclear. Many scholars believe that destroyed drocha swarms do not pass on to their final judgment and instead are flung to different edges of the Worldwound, where they slowly reform. These scholars state that the real tragedy in regard to putting these horrifying beings out of their tortured misery is that those who defeat them are not liberating the tortured souls, but rather just postponing future encounters with new drocha swarms. This theory is telling, for if drocha swarms were indeed destroyed, there would be fewer and fewer of them every year. However, encounters with these deadly swarms have shown no hint of letting up.  &lt;b&gt;&lt;/p&gt;&lt;p&gt;Habitat &amp; Society&lt;/b&gt;&lt;/p&gt;&lt;p&gt;  Drocha swarms typically stay in the area in which they died, repeatedly going over the same territory in an ostensible attempt to understand why the villages and cities in which they lived are no longer there. In contrast, some drocha swarms float all about the Worldwound attacking demons and humanoids alike. When drocha swarms attack demons, their screams and wails change tone and pitch, as if the spirits understand demons were responsible for their demise.  Because of their roaming nature, these swarms infrequently encounter each other. As unintelligent undead, drocha swarms have no society. Even when swarms come across each other, they seem unaware of each other's existence-which is perhaps unsurprising since drocha swarms focus on living things.  On rare occasions, drocha swarms have been reported to collide with each other. When this event occurs, a strange thing happens. The two (or more) swarms appear to merge together, the translucent cloud of screaming faces darkening and billowing out in an even more chaotic roil. The screaming faces that float within the deadly mass pass through one another in a twisted dance and the volume of their wails increases to a painfully uncomfortable level. The merged swarm pulses and continues to grow larger than the volume of the two individual drocha swarms. This horrid mass coalesces and ceases flying, coming to rest on the ground, and remaining stationary for hours at a time. During this period, living creatures can actually approach the merged swarm without the drocha swarms pursuing them, though some have reported that pseudopod-like appendages stretch out from the mass and probe the air in the direction of the living. After several hours, the wails and shrieks build to a crescendo loud enough to make one's ears bleed and the area of the swarm's fear aura doubles. Once this happens, the merged cloud of drocha swarms rapidly pulses, then dramatically contracts to the size of a single drocha swarm. It's unknown whether the two merge and take up the same space or one swarm takes over the other. Some believe the two swarms engage in a brutal battle with one another until a single swarm is destroyed. It's believed this is the only way the component spirits can be freed from their tortured existence, but what truly happens in these rare circumstances is unknown.  To the few untainted individuals who still call the Worldwound home, drocha swarms are as infamous as demons for their ability to cause destruction and turmoil wherever they go. Because they are clearly not demons, however, a few stories have emerged in the hundred years that drocha swarms have existed. Some say the Sarkorians, who nervously predicted the thinness of their realm, deserve their fate for not fleeing. Others say there was no way the Sarkorians could have predicted their fates. Still others claim the Sarkorians are the victims of a greater force, which needed thousands of lives to manifest its evil nature on the Material Plane. Who is correct is anyone's guess.&lt;/p&gt;&lt;/h4&gt;&lt;/div&gt;</t>
  </si>
  <si>
    <t>Fallen</t>
  </si>
  <si>
    <t>blindsense 60 ft., darkvision 60 ft.; Perception +17</t>
  </si>
  <si>
    <t>22, touch 17, flat-footed 19</t>
  </si>
  <si>
    <t>(+4 armor, +4 deflection, +3 Dex, +1 shield)</t>
  </si>
  <si>
    <t>acid 5, fire 5</t>
  </si>
  <si>
    <t>longsword +10/+5 (1d8/19-20 plus 2d6 negative energy and agent of despair), light shield +9 (1d3 plus 2d6 negative energy and agent of despair)</t>
  </si>
  <si>
    <t>longbow +11/+6 (1d8/x3 plus 2d6 negative energy and agent of despair)</t>
  </si>
  <si>
    <t>agent of despair, curse of the unburied, phantom armaments, touch of the grave</t>
  </si>
  <si>
    <t>Spell-Like Abilities (CL 12th; concentration +16)  3/day-deeper darkness, telekinesis (DC 19)</t>
  </si>
  <si>
    <t>Str -, Dex 16, Con -, Int 13, Wis 17, Cha 18</t>
  </si>
  <si>
    <t>+11 (+13 sunder)</t>
  </si>
  <si>
    <t>28 (30 vs. sunder)</t>
  </si>
  <si>
    <t>Combat Expertise, Improved Shield Bash, Improved Sunder, Shield Slam, Two-Weapon Fighting, Weapon Focus (longsword)</t>
  </si>
  <si>
    <t>Fly +10, Intimidate +18, Knowledge (religion) +10, Perception +17, Ride +10, Sense Motive +15, Survival +13</t>
  </si>
  <si>
    <t xml:space="preserve"> any (Worldwound)</t>
  </si>
  <si>
    <t>solitary, squad (2-6), or platoon (7-16)</t>
  </si>
  <si>
    <t>This ghostly crusader floats just above the ground. Its translucent form would be harder to see if not for the twin motes of hellish red light staring out from behind its helmet.</t>
  </si>
  <si>
    <t>Agent of Despair (Su) A fallen's attacks can weaken a creature's resolve. Any creature that takes damage from a fallen's attacks must succeed at a DC 19 Will save or take a -4 penalty on saving throws against fear. If a creature that has immunity to fear fails this saving throw, its immunity is temporarily suppressed. This effect lasts as long as a creature still suffers damage taken from a fallen's attacks. This effect is removed if the creature is healed of all damage inflicted by a fallen. The save DC is Charisma-based.  Curse of the Unburied (Su) Once per day, a fallen can demand that a good-aligned cleric, paladin, or cleric whose deity is opposed to the creation of undead locate its remains and perform a funeral for it on holy ground (through specific use of consecrate or hallow). The target must succeed at a DC 19 Will save or take a -2 penalty to each of its ability scores. Each day, the target can attempt a new saving throw; success keeps the target from accruing an additional -2 penalty to each of its ability scores. No ability score can be reduced below 1 by this effect. The ability score penalties are removed immediately upon completing the funeral rites for the fallen. The target does not need to complete the rites personally, but it is responsible for seeing that they're carried out. The save DC is Charisma-based.  Phantom Armaments (Su) A fallen possesses a semblance of the gear it carried in life. A fallen's weapons and armor are formed of force, allowing the fallen to make physical attacks and wear protective armor. Though solid and formed of force, this gear cannot be disarmed or removed from the fallen. Arrows fired from the fallen's longbow vanish after dealing damage to their target.  Rejuvenation (Su) A fallen is tied to the place where it fell in battle or the location where its remains were dragged after it fell in combat. Unless slain permanently, it reforms there 2d4 days later. A fallen is permanently destroyed and its soul is released when funeral rites lasting at least 1 minute are performed on its remains while on consecrated or hallowed ground.  Touch of the Grave (Su) All of a fallen's melee and ranged attacks deal an additional 2d6 points of negative energy damage.</t>
  </si>
  <si>
    <t>The fallen were once sworn champions of the previous four crusades against the Worldwound to whom fate has perpetrated a cruel trick. Unable to receive Pharasma's judgment and receive whatever reward awaits them in the afterlife for the deeds they performed in life, they are the grim, ghostly remains of the men and women they once were. However, the fallen's original goal of valiantly marching into the Worldwound to save Golarion from the demonic tide has washed from their tortured minds, and is replaced instead by pain, sorrow, and hatred. Their fall in battle remains the greatest disappointment in their souls. Most fallen are still adorned in the battered and breached armor they died in and armed with the weapons they once carried into battle. Sentient and suffering, the fallen wander the Worldwound in search someone to end their misery by performing last rites.  At a glance, a fallen might be mistaken for a well-armed ghost or spectre, but even casual study reveals that their fiery eyes are not vacant, and they're anything but mindless. In battle, fallen move in an efficient and deliberate manner, and they are absolutely silent until they deign to speak in raspy, sepulchral tones.  Ecology  Upon death, a soul normally enters the Great Beyond and travels to the Boneyard, and once there, travels to an appropriate Outer Plane to become a petitioner. Whatever fate befalls that petitioner, whether it is destroyed or its energies are released to create an outsider, it never returns to the Boneyard again. Spiritualists speculate that the Abyssal energies pervasive throughout the Worldwound have altered the planar structure of the region in such a way that in very rare cases, typically among the strong-willed, some souls instinctively react as if were on an Outer Plane already and never depart for the Boneyard. These are the fallen.  The fallen are spontaneously created, and are similar to ghosts but for one crucial difference-the fallen have no remaining unfinished business to tie them to the Material Plane aside from receiving a proper burial. Like many other types of undead, the fallen have an aversion to sunlight. They are incapable of becoming corporeal, but can open and close doors, hurl objects, and otherwise manifest their displeasure through the use of telekinesis, and their ghostly weapons still strike true and deal damage since they are made of force. A fallen can even shroud itself in darkness so tangible that most demons cannot penetrate it. When funeral rites are conducted upon the place where they died, the infusion of positive energy scours away the Abyssal taint. This localized restoration of the natural cosmological order allows the soul of the fallen to escape to the Great Beyond and thus receive judgment.  Though they were crusaders in life, fallen typically avoid the demons of the Worldwound unless they happen upon an injured or distracted one. Their shame at dying by demonic claws and their tortured existence hinders their ability to strike at the demons in their current state. When fallen encounter mortals, they typically plead for release from their condition through burial. They don't give the mortals much time to decide for themselves, instead using their abilities to compel the mortals into service-or slaying them in anger and frustration.  Habitat &amp; Society  The fallen desire nothing but release from the Material Plane. Existence is agony and horror for the fallen, a state that they cannot end themselves. They are not evil for evil's sake, but their situation fills them with uncontrollable rage and they cannot help but resent the living and act selfishly to end their plight. Some fallen lie to would-be rescuers, promising to reveal great treasure near the place they died. Others attack outright if not helped, take hostages, or threaten reprisals against family members or other innocents. That the Worldwound is too dangerous for most adventurers is inconsequential to them-for when did the fallen ever waver when duty called? Some simply go mad and cannot be reasoned with. The most tragic and desperate of the fallen are those that cannot remember where they died.  Their dark nature notwithstanding, the fallen understand enough about the reality of their situation to call upon clerics and paladins to help them. They can manage to hold back their rage in these situations and refrain from attacking the one who can help end their plight, but this doesn't stop them from attacking a cleric's companions. Likewise, the fallen do not hinder those affected by their curse of the unburied ability.</t>
  </si>
  <si>
    <t>&lt;link rel="stylesheet"href="PF.css"&gt;&lt;div&gt;&lt;h2&gt;Fallen&lt;/h2&gt;&lt;h3&gt;&lt;i&gt;This ghostly crusader floats just above the ground. Its translucent form would be harder to see if not for the twin motes of hellish red light staring out from behind its helmet.&lt;/i&gt;&lt;/h3&gt;&lt;br&gt;&lt;/div&gt;&lt;div class="heading"&gt;&lt;p class="alignleft"&gt;Fallen&lt;/p&gt;&lt;p class="alignright"&gt;CR 8&lt;/p&gt;&lt;div style="clear: both;"&gt;&lt;/div&gt;&lt;/div&gt;&lt;div&gt;&lt;h5&gt;&lt;b&gt;XP &lt;/b&gt;4,800&lt;/h5&gt;&lt;h5&gt;LE Medium undead (incorporeal)&lt;/h5&gt;&lt;h5&gt;&lt;b&gt;Init &lt;/b&gt;+3; &lt;b&gt;Senses &lt;/b&gt;blindsense 60 ft., darkvision 60 ft.; Perception +17&lt;/h5&gt;&lt;/div&gt;&lt;hr/&gt;&lt;div&gt;&lt;h5&gt;&lt;b&gt;DEFENSE&lt;/b&gt;&lt;/h5&gt;&lt;/div&gt;&lt;hr/&gt;&lt;div&gt;&lt;h5&gt;&lt;b&gt;AC &lt;/b&gt;22, touch 17, flat-footed 19 (+4 armor, +4 deflection, +3 Dex, +1 shield)&lt;/h5&gt;&lt;h5&gt;&lt;b&gt;hp &lt;/b&gt;93 (11d8+44)&lt;/h5&gt;&lt;h5&gt;&lt;b&gt;Fort &lt;/b&gt;+7, &lt;b&gt;Ref &lt;/b&gt;+6, &lt;b&gt;Will &lt;/b&gt;+10&lt;/h5&gt;&lt;h5&gt;&lt;b&gt;Defensive Abilities &lt;/b&gt;channel resistance +4, incorporeal, rejuvenation; &lt;b&gt;Immune &lt;/b&gt;undead traits; &lt;b&gt;Resist &lt;/b&gt;acid 5, fire 5&lt;/h5&gt;&lt;h5&gt;&lt;b&gt;Weaknesses &lt;/b&gt;light sensitivity&lt;/h5&gt;&lt;/div&gt;&lt;hr/&gt;&lt;div&gt;&lt;h5&gt;&lt;b&gt;OFFENSE&lt;/b&gt;&lt;/h5&gt;&lt;/div&gt;&lt;hr/&gt;&lt;div&gt;&lt;h5&gt;&lt;b&gt;Spd &lt;/b&gt;fly 30 ft. (perfect)&lt;/h5&gt;&lt;h5&gt;&lt;b&gt;Melee &lt;/b&gt;longsword +10/+5 (1d8/19-20 plus 2d6 negative energy and agent of despair), light shield +9 (1d3 plus 2d6 negative energy and agent of despair)&lt;/h5&gt;&lt;h5&gt;&lt;b&gt;Ranged &lt;/b&gt;longbow +11/+6 (1d8/x3 plus 2d6 negative energy and agent of despair)&lt;/h5&gt;&lt;h5&gt;&lt;b&gt;Space &lt;/b&gt;5 ft.; &lt;b&gt;Reach &lt;/b&gt;5 ft.&lt;/h5&gt;&lt;h5&gt;&lt;b&gt;Special Attacks &lt;/b&gt;agent of despair, curse of the unburied, phantom armaments, touch of the grave&lt;/h5&gt;&lt;h5&gt;&lt;b&gt;Spell-Like Abilities&lt;/b&gt; (CL 12th; concentration +16) &lt;/br&gt;3/day&amp;mdash;&lt;i&gt;deeper darkness&lt;/i&gt;, &lt;i&gt;telekinesis&lt;/i&gt; (DC 19)&lt;/h5&gt;&lt;/h5&gt;&lt;/div&gt;&lt;hr/&gt;&lt;div&gt;&lt;h5&gt;&lt;b&gt;STATISTICS&lt;/b&gt;&lt;/h5&gt;&lt;/div&gt;&lt;hr/&gt;&lt;div&gt;&lt;h5&gt;&lt;b&gt;Str &lt;/b&gt;-, &lt;b&gt;Dex &lt;/b&gt;16, &lt;b&gt;Con &lt;/b&gt;-, &lt;b&gt;Int &lt;/b&gt; 13, &lt;b&gt;Wis &lt;/b&gt;17, &lt;b&gt;Cha &lt;/b&gt;18&lt;/h5&gt;&lt;h5&gt;&lt;b&gt;Base Atk &lt;/b&gt;+8; &lt;b&gt;CMB &lt;/b&gt;+11 (+13 sunder); &lt;b&gt;CMD &lt;/b&gt;28 (30 vs. sunder)&lt;/h5&gt;&lt;h5&gt;&lt;b&gt;Feats &lt;/b&gt;Combat Expertise, Improved Shield Bash, Improved Sunder, Shield Slam, Two-Weapon Fighting, Weapon Focus (longsword)&lt;/h5&gt;&lt;h5&gt;&lt;b&gt;Skills &lt;/b&gt;Fly +10, Intimidate +18, Knowledge (religion) +10, Perception +17, Ride +10, Sense Motive +15, Survival +13&lt;/h5&gt;&lt;h5&gt;&lt;b&gt;Languages &lt;/b&gt;Common&lt;/h5&gt;&lt;/div&gt;&lt;hr/&gt;&lt;div&gt;&lt;h5&gt;&lt;b&gt;ECOLOGY&lt;/b&gt;&lt;/h5&gt;&lt;/div&gt;&lt;hr/&gt;&lt;div&gt;&lt;h5&gt;&lt;b&gt;Environment &lt;/b&gt; any (Worldwound)&lt;/h5&gt;&lt;h5&gt;&lt;b&gt;Organization &lt;/b&gt;solitary, squad (2-6), or platoon (7-16)&lt;/h5&gt;&lt;h5&gt;&lt;b&gt;Treasure &lt;/b&gt;none&lt;/h5&gt;&lt;/div&gt;&lt;hr/&gt;&lt;div&gt;&lt;h5&gt;&lt;b&gt;SPECIAL ABILITIES&lt;/b&gt;&lt;/h5&gt;&lt;/div&gt;&lt;hr/&gt;&lt;div&gt;&lt;/h5&gt;&lt;h5&gt;&lt;b&gt;Agent of Despair (Su)&lt;/b&gt; A fallen's attacks can weaken a creature's resolve. Any creature that takes damage from a fallen's attacks must succeed at a DC 19 Will save or take a -4 penalty on saving throws against fear. If a creature that has immunity to fear fails this saving throw, its immunity is temporarily suppressed. This effect lasts as long as a creature still suffers damage taken from a fallen's attacks. This effect is removed if the creature is healed of all damage inflicted by a fallen. The save DC is Charisma-based.  &lt;/h5&gt;&lt;h5&gt;&lt;b&gt;Curse of the Unburied (Su)&lt;/b&gt; Once per day, a fallen can demand that a good-aligned cleric, paladin, or cleric whose deity is opposed to the creation of undead locate its remains and perform a funeral for it on holy ground (through specific use of &lt;i&gt;consecrate&lt;/i&gt; or hallow). The target must succeed at a DC 19 Will save or take a -2 penalty to each of its ability scores. Each day, the target can attempt a new saving throw; success keeps the target from accruing an additional -2 penalty to each of its ability scores. No ability score can be reduced below 1 by this effect. The ability score penalties are removed immediately upon completing the funeral rites for the fallen. The target does not need to complete the rites personally, but it is responsible for seeing that they're carried out. The save DC is Charisma-based.  &lt;/h5&gt;&lt;h5&gt;&lt;b&gt;Phantom Armaments (Su)&lt;/b&gt; A fallen possesses a semblance of the gear it carried in life. A fallen's weapons and armor are formed of force, allowing the fallen to make physical attacks and wear protective armor. Though solid and formed of force, this gear cannot be disarmed or removed from the fallen. Arrows fired from the fallen's longbow vanish after dealing damage to their target.  &lt;/h5&gt;&lt;h5&gt;&lt;b&gt;Rejuvenation (Su)&lt;/b&gt; A fallen is tied to the place where it fell in battle or the location where its remains were dragged after it fell in combat. Unless slain permanently, it reforms there 2d4 days later. A fallen is permanently destroyed and its soul is released when funeral rites lasting at least 1 minute are performed on its remains while on &lt;i&gt;consecrate&lt;/i&gt;d or hallowed ground.  &lt;/h5&gt;&lt;h5&gt;&lt;b&gt;Touch of the Grave (Su)&lt;/b&gt; All of a fallen's melee and ranged attacks deal an additional 2d6 points of negative energy damage.&lt;/h5&gt;&lt;/div&gt;&lt;br&gt;&lt;div&gt;&lt;h4&gt;&lt;p&gt;&lt;p&gt;The fallen were once sworn champions of the previous four crusades against the Worldwound to whom fate has perpetrated a cruel trick. Unable to receive Pharasma's judgment and receive whatever reward awaits them in the afterlife for the deeds they performed in life, they are the grim, ghostly remains of the men and women they once were. However, the fallen's original goal of valiantly marching into the Worldwound to save Golarion from the demonic tide has washed from their tortured minds, and is replaced instead by pain, sorrow, and hatred. Their fall in battle remains the greatest disappointment in their souls. Most fallen are still adorned in the battered and breached armor they died in and armed with the weapons they once carried into battle. Sentient and suffering, the fallen wander the Worldwound in search someone to end their misery by performing last rites.  At a glance, a fallen might be mistaken for a well-armed ghost or spectre, but even casual study reveals that their fiery eyes are not vacant, and they're anything but mindless. In battle, fallen move in an efficient and deliberate manner, and they are absolutely silent until they deign to speak in raspy, sepulchral tones.  &lt;b&gt;&lt;/p&gt;&lt;p&gt;Ecology&lt;/b&gt;&lt;/p&gt;&lt;p&gt;  Upon death, a soul normally enters the Great Beyond and travels to the Boneyard, and once there, travels to an appropriate Outer Plane to become a petitioner. Whatever fate befalls that petitioner, whether it is destroyed or its energies are released to create an outsider, it never returns to the Boneyard again. Spiritualists speculate that the Abyssal energies pervasive throughout the Worldwound have altered the planar structure of the region in such a way that in very rare cases, typically among the strong-willed, some souls instinctively react as if were on an Outer Plane already and never depart for the Boneyard. These are the fallen.  The fallen are spontaneously created, and are similar to ghosts but for one crucial difference-the fallen have no remaining unfinished business to tie them to the Material Plane aside from receiving a proper burial. Like many other types of undead, the fallen have an aversion to sunlight. They are incapable of becoming corporeal, but can open and close doors, hurl objects, and otherwise manifest their displeasure through the use of &lt;i&gt;telekinesis&lt;/i&gt;, and their ghostly weapons still strike true and deal damage since they are made of force. A fallen can even shroud itself in darkness so tangible that most demons cannot penetrate it. When funeral rites are conducted upon the place where they died, the infusion of positive energy scours away the Abyssal taint. This localized restoration of the natural cosmological order allows the soul of the fallen to escape to the Great Beyond and thus receive judgment.  Though they were crusaders in life, fallen typically avoid the demons of the Worldwound unless they happen upon an injured or distracted one. Their shame at dying by demonic claws and their tortured existence hinders their ability to strike at the demons in their current state. When fallen encounter mortals, they typically plead for release from their condition through burial. They don't give the mortals much time to decide for themselves, instead using their abilities to compel the mortals into service-or slaying them in anger and frustration.  &lt;b&gt;&lt;/p&gt;&lt;p&gt;Habitat &amp; Society&lt;/b&gt;&lt;/p&gt;&lt;p&gt;  The fallen desire nothing but release from the Material Plane. Existence is agony and horror for the fallen, a state that they cannot end themselves. They are not evil for evil's sake, but their situation fills them with uncontrollable rage and they cannot help but resent the living and act selfishly to end their plight. Some fallen lie to would-be rescuers, promising to reveal great treasure near the place they died. Others attack outright if not helped, take hostages, or threaten reprisals against family members or other innocents. That the Worldwound is too dangerous for most adventurers is inconsequential to them-for when did the fallen ever waver when duty called? Some simply go mad and cannot be reasoned with. The most tragic and desperate of the fallen are those that cannot remember where they died.  Their dark nature notwithstanding, the fallen understand enough about the reality of their situation to call upon clerics and paladins to help them. They can manage to hold back their rage in these situations and refrain from attacking the one who can help end their plight, but this doesn't stop them from attacking a cleric's companions. Likewise, the fallen do not hinder those affected by their curse of the unburied ability.&lt;/p&gt;&lt;/h4&gt;&lt;/div&gt;</t>
  </si>
  <si>
    <t>Abaia</t>
  </si>
  <si>
    <t>arcane sight, darkvision 60 ft., low-light vision; Perception +19</t>
  </si>
  <si>
    <t>Fort +14, Ref +12, Will +8</t>
  </si>
  <si>
    <t>21 (in water only)</t>
  </si>
  <si>
    <t>bite +21 (3d6+8/19-20 plus grab), tail slap +15 (2d6+4 plus grab)</t>
  </si>
  <si>
    <t>constrict (2d6+12), endless coils</t>
  </si>
  <si>
    <t>Spell-Like Abilities (CL 14th; concentration +17)  Constant-arcane sight, speak with animals   At Will-control water, hydraulic torrentAPG, rainbow pattern (DC 17)   1/day-control weather</t>
  </si>
  <si>
    <t>Str 26, Dex 16, Con 21, Int 17, Wis 14, Cha 17</t>
  </si>
  <si>
    <t>Critical Focus, Improved Critical (bite), Iron Will, Power Attack, Staggering Critical, Vital Strike, Weapon Focus (bite)</t>
  </si>
  <si>
    <t>Knowledge (arcana) +17, Knowledge (nature) +17, Perception +19, Spellcraft +17, Stealth +12 (+24 in water), Swim +16</t>
  </si>
  <si>
    <t>Aquan, Sylvan; speak with animals</t>
  </si>
  <si>
    <t>eldritch gizzard, wave rider</t>
  </si>
  <si>
    <t xml:space="preserve"> warm lakes</t>
  </si>
  <si>
    <t>standard (particularly staves and wands)</t>
  </si>
  <si>
    <t>This multi-eyed eel's brightly colored markings shift in complex, ever-changing patterns.</t>
  </si>
  <si>
    <t>PFRPG Bestiary 4</t>
  </si>
  <si>
    <t>Eldritch Gizzard (Su) An abaia can activate arcane spell trigger items as if it were a 14th-level sorcerer. It can store items in a special compartment within its stomach and activate them as if it were holding them. It can swallow or regurgitate an item as a standard action.  Endless Coils (Ex) As a full-round action, an abaia can attempt a single combat maneuver check to grapple up to two Large or four Medium or smaller creatures within its reach. Any targets successfully grabbed take constrict damage. The abaia only needs to succeed at one grapple check to maintain a grapple against multiple opponents.  Wave Rider (Su) An abaia moving onto land brings a sheath of water with it, allowing it to swim on land. Its swim speed drops by 10 feet at the start of its turn if it is out of the water, and the sheath dissipates entirely when the abaia's swim speed reaches 20 feet. An abaia wave riding on land retains its spell resistance but loses its bonus to Stealth.</t>
  </si>
  <si>
    <t>Originally from the primal world of the fey, an abaia protects lakes and their surroundings from exploitation, in particular by magic and overfishing. It favors waters with a mystical nature or supernatural properties. An abaia ignores creatures that take only what they need from the lake and otherwise show proper respect to the waters. Those that abuse an abaia's lake risk capsized boats, floods, torrential rains, and even direct attacks. After sinking a vessel, an abaia searches the wreckage for magical treasure.</t>
  </si>
  <si>
    <t>&lt;link rel="stylesheet"href="PF.css"&gt;&lt;div&gt;&lt;h2&gt;Abaia&lt;/h2&gt;&lt;h3&gt;&lt;i&gt;This multi-eyed eel's brightly colored markings shift in complex, ever-changing patterns.&lt;/i&gt;&lt;/h3&gt;&lt;br&gt;&lt;/div&gt;&lt;div class="heading"&gt;&lt;p class="alignleft"&gt;Abaia&lt;/p&gt;&lt;p class="alignright"&gt;CR 10&lt;/p&gt;&lt;div style="clear: both;"&gt;&lt;/div&gt;&lt;/div&gt;&lt;div&gt;&lt;h5&gt;&lt;b&gt;XP &lt;/b&gt;9,600&lt;/h5&gt;&lt;h5&gt;N Huge magical beast (aquatic)&lt;/h5&gt;&lt;h5&gt;&lt;b&gt;Init &lt;/b&gt;+3; &lt;b&gt;Senses &lt;/b&gt;&lt;i&gt;arcane sight&lt;/i&gt;, darkvision 60 ft., low-light vision; Perception +19&lt;/h5&gt;&lt;/div&gt;&lt;hr/&gt;&lt;div&gt;&lt;h5&gt;&lt;b&gt;DEFENSE&lt;/b&gt;&lt;/h5&gt;&lt;/div&gt;&lt;hr/&gt;&lt;div&gt;&lt;h5&gt;&lt;b&gt;AC &lt;/b&gt;25, touch 11, flat-footed 22 (+3 Dex, +14 natural, -2 size)&lt;/h5&gt;&lt;h5&gt;&lt;b&gt;hp &lt;/b&gt;147 (14d10+70)&lt;/h5&gt;&lt;h5&gt;&lt;b&gt;Fort &lt;/b&gt;+14, &lt;b&gt;Ref &lt;/b&gt;+12, &lt;b&gt;Will &lt;/b&gt;+8&lt;/h5&gt;&lt;h5&gt;&lt;b&gt;SR &lt;/b&gt;21 (in water only)&lt;/h5&gt;&lt;/div&gt;&lt;hr/&gt;&lt;div&gt;&lt;h5&gt;&lt;b&gt;OFFENSE&lt;/b&gt;&lt;/h5&gt;&lt;/div&gt;&lt;hr/&gt;&lt;div&gt;&lt;h5&gt;&lt;b&gt;Spd &lt;/b&gt;20 ft., swim 80 ft.&lt;/h5&gt;&lt;h5&gt;&lt;b&gt;Melee &lt;/b&gt;bite +21 (3d6+8/19-20 plus grab), tail slap +15 (2d6+4 plus grab)&lt;/h5&gt;&lt;h5&gt;&lt;b&gt;Space &lt;/b&gt;15 ft.; &lt;b&gt;Reach &lt;/b&gt;15 ft.&lt;/h5&gt;&lt;h5&gt;&lt;b&gt;Special Attacks &lt;/b&gt;constrict (2d6+12), endless coils&lt;/h5&gt;&lt;h5&gt;&lt;b&gt;Spell-Like Abilities&lt;/b&gt; (CL 14th; concentration +17)  &lt;/br&gt;Constant&amp;mdash;&lt;i&gt;arcane sight&lt;/i&gt;, &lt;i&gt;speak with animals&lt;/i&gt; &lt;/br&gt;At Will&amp;mdash;&lt;i&gt;control water&lt;/i&gt;, &lt;i&gt;hydraulic torrent&lt;/i&gt;&lt;sup&gt;APG&lt;/sup&gt;, &lt;i&gt;rainbow pattern&lt;/i&gt; (DC 17) &lt;/br&gt;1/day&amp;mdash;&lt;i&gt;control weather&lt;/i&gt;&lt;/h5&gt;&lt;/h5&gt;&lt;/div&gt;&lt;hr/&gt;&lt;div&gt;&lt;h5&gt;&lt;b&gt;STATISTICS&lt;/b&gt;&lt;/h5&gt;&lt;/div&gt;&lt;hr/&gt;&lt;div&gt;&lt;h5&gt;&lt;b&gt;Str &lt;/b&gt;26, &lt;b&gt;Dex &lt;/b&gt;16, &lt;b&gt;Con &lt;/b&gt;21, &lt;b&gt;Int &lt;/b&gt; 17, &lt;b&gt;Wis &lt;/b&gt;14, &lt;b&gt;Cha &lt;/b&gt;17&lt;/h5&gt;&lt;h5&gt;&lt;b&gt;Base Atk &lt;/b&gt;+14; &lt;b&gt;CMB &lt;/b&gt;+24 (+28 grapple); &lt;b&gt;CMD &lt;/b&gt;37 (can't be tripped)&lt;/h5&gt;&lt;h5&gt;&lt;b&gt;Feats &lt;/b&gt;Critical Focus, Improved Critical (bite), Iron Will, Power Attack, Staggering Critical, Vital Strike, Weapon Focus (bite)&lt;/h5&gt;&lt;h5&gt;&lt;b&gt;Skills &lt;/b&gt;Knowledge (arcana) +17, Knowledge (nature) +17, Perception +19, Spellcraft +17, Stealth +12 (+24 in water), Swim +16; &lt;b&gt;Racial Modifiers &lt;/b&gt;+12 Stealth in water&lt;/h5&gt;&lt;h5&gt;&lt;b&gt;Languages &lt;/b&gt;Aquan, Sylvan; &lt;i&gt;speak with animals&lt;/i&gt;&lt;/h5&gt;&lt;h5&gt;&lt;b&gt;SQ &lt;/b&gt;eldritch gizzard, wave rider&lt;/h5&gt;&lt;/div&gt;&lt;hr/&gt;&lt;div&gt;&lt;h5&gt;&lt;b&gt;ECOLOGY&lt;/b&gt;&lt;/h5&gt;&lt;/div&gt;&lt;hr/&gt;&lt;div&gt;&lt;h5&gt;&lt;b&gt;Environment &lt;/b&gt; warm lakes&lt;/h5&gt;&lt;h5&gt;&lt;b&gt;Organization &lt;/b&gt;solitary&lt;/h5&gt;&lt;h5&gt;&lt;b&gt;Treasure &lt;/b&gt;standard (particularly staves and wands)&lt;/h5&gt;&lt;/div&gt;&lt;hr/&gt;&lt;div&gt;&lt;h5&gt;&lt;b&gt;SPECIAL ABILITIES&lt;/b&gt;&lt;/h5&gt;&lt;/div&gt;&lt;hr/&gt;&lt;div&gt;&lt;/h5&gt;&lt;h5&gt;&lt;b&gt;Eldritch Gizzard (Su)&lt;/b&gt; An abaia can activate arcane spell trigger items as if it were a 14th-level sorcerer. It can store items in a special compartment within its stomach and activate them as if it were holding them. It can swallow or regurgitate an item as a standard action.  &lt;/h5&gt;&lt;h5&gt;&lt;b&gt;Endless Coils (Ex)&lt;/b&gt; As a full-round action, an abaia can attempt a single combat maneuver check to grapple up to two Large or four Medium or smaller creatures within its reach. Any targets successfully grabbed take constrict damage. The abaia only needs to succeed at one grapple check to maintain a grapple against multiple opponents.  &lt;/h5&gt;&lt;h5&gt;&lt;b&gt;Wave Rider (Su)&lt;/b&gt; An abaia moving onto land brings a sheath of water with it, allowing it to swim on land. Its swim speed drops by 10 feet at the start of its turn if it is out of the water, and the sheath dissipates entirely when the abaia's swim speed reaches 20 feet. An abaia wave riding on land retains its spell resistance but loses its bonus to Stealth.&lt;/h5&gt;&lt;/div&gt;&lt;br&gt;&lt;div&gt;&lt;h4&gt;&lt;p&gt;&lt;p&gt;Originally from the primal world of the fey, an abaia protects lakes and their surroundings from exploitation, in particular by magic and overfishing. It favors waters with a mystical nature or supernatural properties. An abaia ignores creatures that take only what they need from the lake and otherwise show proper respect to the waters. Those that abuse an abaia's lake risk capsized boats, floods, torrential rains, and even direct attacks. After sinking a vessel, an abaia searches the wreckage for magical treasure.&lt;/p&gt;&lt;/h4&gt;&lt;/div&gt;</t>
  </si>
  <si>
    <t>Almiraj</t>
  </si>
  <si>
    <t>Fort +4, Ref +5, Will +0; -2 vs. witch hexes</t>
  </si>
  <si>
    <t>-2 vs. witch hexes</t>
  </si>
  <si>
    <t>+1 gore +6 (2d4-1)</t>
  </si>
  <si>
    <t>magic horn</t>
  </si>
  <si>
    <t>Str 6, Dex 15, Con 12, Int 5, Wis 11, Cha 6</t>
  </si>
  <si>
    <t>Acrobatics +6 (+14 when jumping), Perception +4, Stealth +14</t>
  </si>
  <si>
    <t>+8 Acrobatics when jumping, +4 Perception, +4 Stealth</t>
  </si>
  <si>
    <t>hex-prone</t>
  </si>
  <si>
    <t xml:space="preserve"> temperate hills, plains, or forests</t>
  </si>
  <si>
    <t>incidental (magic horn)</t>
  </si>
  <si>
    <t>This oversized rabbit has a single long, pearlescent horn protruding from its crown.</t>
  </si>
  <si>
    <t>Hex-Prone (Su) An almiraj takes a -2 penalty on all saving throws against harmful witch hexes. The duration of any beneficial hexes longer than 1 round that affect an almiraj is increased by 50%.  Magic Horn (Su) While on the creature's head, an almiraj's horn is treated as a +1 weapon. Any living creature slain by an almiraj's gore attack immediately turns to stone (as if by the flesh to stone spell, with no saving throw, and the creature is still dead). A severed almiraj horn retains a wisp of its former magic, and counts as a masterwork weapon if used to create a magical dagger or similar small piercing weapon.</t>
  </si>
  <si>
    <t>The almiraj is a surprisingly dangerous predator. Almirajes' strong affinity with witches, magical gore attacks, and susceptibility to hexes suggest they have arcane origins, perhaps the result of experiments by witches seeking to deliberately create a new kind of familiar. Reminiscent of a unicorn horn, an almiraj's most prominent feature serves as both a deterrent and deadly weapon. The almiraj uses its horn to hunt, stalking and spearing prey on the brutal appendage. The horn's unique magical properties have the gruesome side effect of forcing the almiraj to consume its prey while it still lives, before it turns to stone - when hunting smaller creatures, the almiraj strikes to slow its prey through blood loss and to disable it by maiming its limbs. Occasionally, an enterprising individual will hunt an almiraj for its horn, but success is limited since almirajes are exceptionally vicious, stealthy, and athletic targets - their acrobatic leaps bring their horns within reach of the vital organs of much larger creatures. Almirajes are fiercely territorial, although they flee if unable to fight on their terms, only to return later to defend their territory. They demonstrate their territorial claims to others of their kind with acrobatic displays and mock horn battles rather than fighting in earnest. Other intruders are met with aggressive posturing and warning calls, though almirajes prefer not to fight. If an interloper refuses to withdraw, however, the almiraj will fight to the death to defend its claim. It's unclear how almirajes reproduce, since females are rare and the creatures are always encountered alone. Records indicate that they live for 40 to 60 years and some communities are able to build respectful, if wary, relationships with them. Almirajes are particularly popular with witches as familiars. Spellcasters of any alignment with the Improved Familiar feat can gain an almiraj as a familiar at 5th level.</t>
  </si>
  <si>
    <t>&lt;link rel="stylesheet"href="PF.css"&gt;&lt;div&gt;&lt;h2&gt;Almiraj&lt;/h2&gt;&lt;h3&gt;&lt;i&gt;This oversized rabbit has a single long, pearlescent horn protruding from its crown.&lt;/i&gt;&lt;/h3&gt;&lt;br&gt;&lt;/div&gt;&lt;div class="heading"&gt;&lt;p class="alignleft"&gt;Almiraj&lt;/p&gt;&lt;p class="alignright"&gt;CR 1&lt;/p&gt;&lt;div style="clear: both;"&gt;&lt;/div&gt;&lt;/div&gt;&lt;div&gt;&lt;h5&gt;&lt;b&gt;XP &lt;/b&gt;400&lt;/h5&gt;&lt;h5&gt;N Small magical beast &lt;/h5&gt;&lt;h5&gt;&lt;b&gt;Init &lt;/b&gt;+2; &lt;b&gt;Senses &lt;/b&gt;darkvision 60 ft., low-light vision, scent; Perception +4&lt;/h5&gt;&lt;/div&gt;&lt;hr/&gt;&lt;div&gt;&lt;h5&gt;&lt;b&gt;DEFENSE&lt;/b&gt;&lt;/h5&gt;&lt;/div&gt;&lt;hr/&gt;&lt;div&gt;&lt;h5&gt;&lt;b&gt;AC &lt;/b&gt;13, touch 13, flat-footed 11 (+2 Dex, +1 size)&lt;/h5&gt;&lt;h5&gt;&lt;b&gt;hp &lt;/b&gt;13 (2d10+2)&lt;/h5&gt;&lt;h5&gt;&lt;b&gt;Fort &lt;/b&gt;+4, &lt;b&gt;Ref &lt;/b&gt;+5, &lt;b&gt;Will &lt;/b&gt;+0; -2 vs. witch hexes&lt;/h5&gt;&lt;/div&gt;&lt;hr/&gt;&lt;div&gt;&lt;h5&gt;&lt;b&gt;OFFENSE&lt;/b&gt;&lt;/h5&gt;&lt;/div&gt;&lt;hr/&gt;&lt;div&gt;&lt;h5&gt;&lt;b&gt;Spd &lt;/b&gt;30 ft., burrow 10 ft.&lt;/h5&gt;&lt;h5&gt;&lt;b&gt;Melee &lt;/b&gt;&lt;i&gt;+1 gore&lt;/i&gt; +6 (2d4-1)&lt;/h5&gt;&lt;h5&gt;&lt;b&gt;Space &lt;/b&gt;5 ft.; &lt;b&gt;Reach &lt;/b&gt;5 ft.&lt;/h5&gt;&lt;h5&gt;&lt;b&gt;Special Attacks &lt;/b&gt;magic horn&lt;/h5&gt;&lt;/div&gt;&lt;hr/&gt;&lt;div&gt;&lt;h5&gt;&lt;b&gt;STATISTICS&lt;/b&gt;&lt;/h5&gt;&lt;/div&gt;&lt;hr/&gt;&lt;div&gt;&lt;h5&gt;&lt;b&gt;Str &lt;/b&gt;6, &lt;b&gt;Dex &lt;/b&gt;15, &lt;b&gt;Con &lt;/b&gt;12, &lt;b&gt;Int &lt;/b&gt; 5, &lt;b&gt;Wis &lt;/b&gt;11, &lt;b&gt;Cha &lt;/b&gt;6&lt;/h5&gt;&lt;h5&gt;&lt;b&gt;Base Atk &lt;/b&gt;+2; &lt;b&gt;CMB &lt;/b&gt;-1; &lt;b&gt;CMD &lt;/b&gt;11 (15 vs. trip)&lt;/h5&gt;&lt;h5&gt;&lt;b&gt;Feats &lt;/b&gt;Weapon Finesse&lt;/h5&gt;&lt;h5&gt;&lt;b&gt;Skills &lt;/b&gt;Acrobatics +6 (+14 when jumping), Perception +4, Stealth +14; &lt;b&gt;Racial Modifiers &lt;/b&gt;+8 Acrobatics when jumping, +4 Perception, +4 Stealth&lt;/h5&gt;&lt;h5&gt;&lt;b&gt;Languages &lt;/b&gt;Sylvan (can't speak)&lt;/h5&gt;&lt;h5&gt;&lt;b&gt;SQ &lt;/b&gt;hex-prone&lt;/h5&gt;&lt;/div&gt;&lt;hr/&gt;&lt;div&gt;&lt;h5&gt;&lt;b&gt;ECOLOGY&lt;/b&gt;&lt;/h5&gt;&lt;/div&gt;&lt;hr/&gt;&lt;div&gt;&lt;h5&gt;&lt;b&gt;Environment &lt;/b&gt; temperate hills, plains, or forests&lt;/h5&gt;&lt;h5&gt;&lt;b&gt;Organization &lt;/b&gt;solitary&lt;/h5&gt;&lt;h5&gt;&lt;b&gt;Treasure &lt;/b&gt;incidental (magic horn)&lt;/h5&gt;&lt;/div&gt;&lt;hr/&gt;&lt;div&gt;&lt;h5&gt;&lt;b&gt;SPECIAL ABILITIES&lt;/b&gt;&lt;/h5&gt;&lt;/div&gt;&lt;hr/&gt;&lt;div&gt;&lt;/h5&gt;&lt;h5&gt;&lt;b&gt;Hex-Prone (Su)&lt;/b&gt; An almiraj takes a -2 penalty on all saving throws against harmful witch hexes. The duration of any beneficial hexes longer than 1 round that affect an almiraj is increased by 50%.  &lt;/h5&gt;&lt;h5&gt;&lt;b&gt;Magic Horn (Su)&lt;/b&gt; While on the creature's head, an almiraj's horn is treated as a +1 weapon. Any living creature slain by an almiraj's gore attack immediately turns to stone (as if by the &lt;i&gt;flesh to stone&lt;/i&gt; spell, with no saving throw, and the creature is still dead). A severed almiraj horn retains a wisp of its former magic, and counts as a masterwork weapon if used to create a magical dagger or similar small piercing weapon.&lt;/h5&gt;&lt;/div&gt;&lt;br&gt;&lt;div&gt;&lt;h4&gt;&lt;p&gt;&lt;p&gt;The almiraj is a surprisingly dangerous predator. Almirajes' strong affinity with witches, magical gore attacks, and susceptibility to hexes suggest they have arcane origins, perhaps the result of experiments by witches seeking to deliberately create a new kind of familiar. Reminiscent of a unicorn horn, an almiraj's most prominent feature serves as both a deterrent and deadly weapon. The almiraj uses its horn to hunt, stalking and spearing prey on the brutal appendage. The horn's unique magical properties have the gruesome side effect of forcing the almiraj to consume its prey while it still lives, before it turns to stone - when hunting smaller creatures, the almiraj strikes to slow its prey through blood loss and to disable it by maiming its limbs. Occasionally, an enterprising individual will hunt an almiraj for its horn, but success is limited since almirajes are exceptionally vicious, stealthy, and athletic targets - their acrobatic leaps bring their horns within reach of the vital organs of much larger creatures. Almirajes are fiercely territorial, although they flee if unable to fight on their terms, only to return later to defend their territory. They demonstrate their territorial claims to others of their kind with acrobatic displays and mock horn battles rather than fighting in earnest. Other intruders are met with aggressive posturing and warning calls, though almirajes prefer not to fight. If an interloper refuses to withdraw, however, the almiraj will fight to the death to defend its claim. It's unclear how almirajes reproduce, since females are rare and the creatures are always encountered alone. Records indicate that they live for 40 to 60 years and some communities are able to build respectful, if wary, relationships with them. Almirajes are particularly popular with witches as familiars. Spellcasters of any alignment with the Improved Familiar feat can gain an almiraj as a familiar at 5th level.&lt;/p&gt;&lt;/h4&gt;&lt;/div&gt;</t>
  </si>
  <si>
    <t>Alpluachra</t>
  </si>
  <si>
    <t>numbing slime</t>
  </si>
  <si>
    <t>vulnerable to salt</t>
  </si>
  <si>
    <t>10 ft., swim 10 ft.</t>
  </si>
  <si>
    <t>bite +1 (1d2-3)</t>
  </si>
  <si>
    <t>implant  Space 1 ft.; Reach 0 ft.</t>
  </si>
  <si>
    <t>Str 4, Dex 13, Con 14, Int 4, Wis 11, Cha 11</t>
  </si>
  <si>
    <t>Escape Artist +5, Perception +4, Stealth +20, Swim +5</t>
  </si>
  <si>
    <t xml:space="preserve"> temperate forests or fresh water</t>
  </si>
  <si>
    <t>This minuscule creature resembles a newt with three tails. It's covered in a transparent slime, and looks hungry.</t>
  </si>
  <si>
    <t>Implant (Ex) As a full-round action, an alpluachra can crawl into the mouth of a helpless creature (no more than three size categories larger than itself) and implant itself into the creature's throat. Once implanted, anything that the creature ingests is instead consumed by the alpluachra, including such substances as elixirs and potions or ingested alchemical items, diseases, drugs, or poisons. Once the alpluachra is implanted, the host creature begins suffering the effects of starvation and thirst (Pathfinder RPG Core Rulebook 444). Due in part to its numbing slime, an implanted alpluachra is difficult to detect. Each time the host creature ingests anything, it gains an automatic Perception check against the alpluachra's Stealth. After the newtlike fey is detected, it can be removed either by consuming at least half a pound of salt or a gallon of salt water, by a remove disease spell cast on the host creature, or by treating the host with a successful DC 15 Heal check. When a Heal check made for this purpose fails by 5 or more, the host creature takes 1d6 points of damage. If the host attempts to remove the alpluachra by eating salt or drinking salt water, it must succeed at a DC 12 Fortitude save or become sickened for 1d8 hours from the reaction with the alpluachra. If the alpluachra dies or becomes unconscious, it is immediately detected by the host creature, and can be removed safely as a full-round action. While implanted, an alpluachra is considered helpless.  Numbing Slime (Ex) Any creature that deals damage to an alpluachra with a natural attack or an unarmed strike, comes into contact with an alpluachra, or is host to an alpluachra must succeed at a DC 12 Fortitude save or take a -4 penalty on all tactile Perception checks, as well as other skill checks requiring tactile senses (such as Disable Device and Sleight of Hand) for 24 hours. A host creature that fails this saving throw takes the penalty to detect the alpluachra implanted inside it. If the host creature succeeds at the saving throw, it can't be affected by the same alpluachra's numbing slime for another 24 hours.  Vulnerable to Salt (Ex) Half a pound of salt or a gallon of salt water poured over an alpluachra or consumed by a creature an alpluachra has implanted itself in deals 1d3 points of damage to the alpluachra.</t>
  </si>
  <si>
    <t>These strange and insatiable fey prowl bubbling brooks, sauntering streams, and slow-moving rivers in a constant pursuit of food, but the extremely lazy creatures often tire of hunting. Alpluachras find it much easier to slip down a sleeping creature's throat, fall asleep, and dream of fantastic feasts and warm bubbling pools while its host does the eating for it. Because of this, alpluachras always keep an eye on riverbanks, looking for creatures napping near waterways. Once they find potential hosts, alpluachras stealthily slither up and slide down their snoring gullets. Once inside, an alpluachra rests along the walls of the esophagus and devours all the food that comes down the host's throat. The host often starves to death in the process, as the parasite becomes more ravenous over time. Despite their propensity to slowly kill their hosts, alpluachras are slothful rather than cruel. They have no concept of the harm they are doing, lazily enjoying the benefits while the host is still alive.</t>
  </si>
  <si>
    <t>&lt;link rel="stylesheet"href="PF.css"&gt;&lt;div&gt;&lt;h2&gt;Alpluachra&lt;/h2&gt;&lt;h3&gt;&lt;i&gt;This minuscule creature resembles a newt with three tails. It's covered in a transparent slime, and looks hungry.&lt;/i&gt;&lt;/h3&gt;&lt;br&gt;&lt;/div&gt;&lt;div class="heading"&gt;&lt;p class="alignleft"&gt;Alpluachra&lt;/p&gt;&lt;p class="alignright"&gt;CR 1/2&lt;/p&gt;&lt;div style="clear: both;"&gt;&lt;/div&gt;&lt;/div&gt;&lt;div&gt;&lt;h5&gt;&lt;b&gt;XP &lt;/b&gt;200&lt;/h5&gt;&lt;h5&gt;CN Diminutive fey (aquatic)&lt;/h5&gt;&lt;h5&gt;&lt;b&gt;Init &lt;/b&gt;+1; &lt;b&gt;Senses &lt;/b&gt;low-light vision; Perception +4&lt;/h5&gt;&lt;/div&gt;&lt;hr/&gt;&lt;div&gt;&lt;h5&gt;&lt;b&gt;DEFENSE&lt;/b&gt;&lt;/h5&gt;&lt;/div&gt;&lt;hr/&gt;&lt;div&gt;&lt;h5&gt;&lt;b&gt;AC &lt;/b&gt;15, touch 15, flat-footed 14 (+1 Dex, +4 size)&lt;/h5&gt;&lt;h5&gt;&lt;b&gt;hp &lt;/b&gt;5 (1d6+2)&lt;/h5&gt;&lt;h5&gt;&lt;b&gt;Fort &lt;/b&gt;+2, &lt;b&gt;Ref &lt;/b&gt;+3, &lt;b&gt;Will &lt;/b&gt;+2&lt;/h5&gt;&lt;h5&gt;&lt;b&gt;Defensive Abilities &lt;/b&gt;numbing slime&lt;/h5&gt;&lt;h5&gt;&lt;b&gt;Weaknesses &lt;/b&gt;vulnerable to salt&lt;/h5&gt;&lt;/div&gt;&lt;hr/&gt;&lt;div&gt;&lt;h5&gt;&lt;b&gt;OFFENSE&lt;/b&gt;&lt;/h5&gt;&lt;/div&gt;&lt;hr/&gt;&lt;div&gt;&lt;h5&gt;&lt;b&gt;Spd &lt;/b&gt;10 ft., swim 10 ft.&lt;/h5&gt;&lt;h5&gt;&lt;b&gt;Melee &lt;/b&gt;bite +1 (1d2-3)&lt;/h5&gt;&lt;h5&gt;&lt;b&gt;Space &lt;/b&gt;5 ft.; &lt;b&gt;Reach &lt;/b&gt;5 ft.&lt;/h5&gt;&lt;h5&gt;&lt;b&gt;Special Attacks &lt;/b&gt;implant  Space 1 ft.; Reach 0 ft.&lt;/h5&gt;&lt;/div&gt;&lt;hr/&gt;&lt;div&gt;&lt;h5&gt;&lt;b&gt;STATISTICS&lt;/b&gt;&lt;/h5&gt;&lt;/div&gt;&lt;hr/&gt;&lt;div&gt;&lt;h5&gt;&lt;b&gt;Str &lt;/b&gt;4, &lt;b&gt;Dex &lt;/b&gt;13, &lt;b&gt;Con &lt;/b&gt;14, &lt;b&gt;Int &lt;/b&gt; 4, &lt;b&gt;Wis &lt;/b&gt;11, &lt;b&gt;Cha &lt;/b&gt;11&lt;/h5&gt;&lt;h5&gt;&lt;b&gt;Base Atk &lt;/b&gt;+0; &lt;b&gt;CMB &lt;/b&gt;-3; &lt;b&gt;CMD &lt;/b&gt;4 (8 vs. trip)&lt;/h5&gt;&lt;h5&gt;&lt;b&gt;Feats &lt;/b&gt;Skill Focus (Stealth)&lt;/h5&gt;&lt;h5&gt;&lt;b&gt;Skills &lt;/b&gt;Escape Artist +5, Perception +4, Stealth +20, Swim +5&lt;/h5&gt;&lt;h5&gt;&lt;b&gt;Languages &lt;/b&gt;Aklo&lt;/h5&gt;&lt;h5&gt;&lt;b&gt;SQ &lt;/b&gt;amphibious&lt;/h5&gt;&lt;/div&gt;&lt;hr/&gt;&lt;div&gt;&lt;h5&gt;&lt;b&gt;ECOLOGY&lt;/b&gt;&lt;/h5&gt;&lt;/div&gt;&lt;hr/&gt;&lt;div&gt;&lt;h5&gt;&lt;b&gt;Environment &lt;/b&gt; temperate forests or fresh water&lt;/h5&gt;&lt;h5&gt;&lt;b&gt;Organization &lt;/b&gt;solitary&lt;/h5&gt;&lt;h5&gt;&lt;b&gt;Treasure &lt;/b&gt;none&lt;/h5&gt;&lt;/div&gt;&lt;hr/&gt;&lt;div&gt;&lt;h5&gt;&lt;b&gt;SPECIAL ABILITIES&lt;/b&gt;&lt;/h5&gt;&lt;/div&gt;&lt;hr/&gt;&lt;div&gt;&lt;/h5&gt;&lt;h5&gt;&lt;b&gt;Implant (Ex)&lt;/b&gt; As a full-round action, an alpluachra can crawl into the mouth of a helpless creature (no more than three size categories larger than itself) and implant itself into the creature's throat. Once implanted, anything that the creature ingests is instead consumed by the alpluachra, including such substances as elixirs and potions or ingested alchemical items, diseases, drugs, or poisons. Once the alpluachra is implanted, the host creature begins suffering the effects of starvation and thirst (&lt;i&gt;Pathfinder RPG Core Rulebook&lt;/i&gt; 444). Due in part to its numbing slime, an implanted alpluachra is difficult to detect. Each time the host creature ingests anything, it gains an automatic Perception check against the alpluachra's Stealth. After the newtlike fey is detected, it can be removed either by consuming at least half a pound of salt or a gallon of salt water, by a &lt;i&gt;remove disease&lt;/i&gt; spell cast on the host creature, or by treating the host with a successful DC 15 Heal check. When a Heal check made for this purpose fails by 5 or more, the host creature takes 1d6 points of damage. If the host attempts to remove the alpluachra by eating salt or drinking salt water, it must succeed at a DC 12 Fortitude save or become sickened for 1d8 hours from the reaction with the alpluachra. If the alpluachra dies or becomes unconscious, it is immediately detected by the host creature, and can be removed safely as a full-round action. While implanted, an alpluachra is considered helpless.  &lt;/h5&gt;&lt;h5&gt;&lt;b&gt;Numbing Slime (Ex)&lt;/b&gt; Any creature that deals damage to an alpluachra with a natural attack or an unarmed strike, comes into contact with an alpluachra, or is host to an alpluachra must succeed at a DC 12 Fortitude save or take a -4 penalty on all tactile Perception checks, as well as other skill checks requiring tactile senses (such as Disable Device and Sleight of Hand) for 24 hours. A host creature that fails this saving throw takes the penalty to detect the alpluachra implanted inside it. If the host creature succeeds at the saving throw, it can't be affected by the same alpluachra's numbing slime for another 24 hours.  &lt;/h5&gt;&lt;h5&gt;&lt;b&gt;Vulnerable to Salt (Ex)&lt;/b&gt; Half a pound of salt or a gallon of salt water poured over an alpluachra or consumed by a creature an alpluachra has implanted itself in deals 1d3 points of damage to the alpluachra.&lt;/h5&gt;&lt;/div&gt;&lt;br&gt;&lt;div&gt;&lt;h4&gt;&lt;p&gt;&lt;p&gt;These strange and insatiable fey prowl bubbling brooks, sauntering streams, and slow-moving rivers in a constant pursuit of food, but the extremely lazy creatures often tire of hunting. Alpluachras find it much easier to slip down a sleeping creature's throat, fall asleep, and dream of fantastic feasts and warm bubbling pools while its host does the eating for it. Because of this, alpluachras always keep an eye on riverbanks, looking for creatures napping near waterways. Once they find potential hosts, alpluachras stealthily slither up and slide down their snoring gullets. Once inside, an alpluachra rests along the walls of the esophagus and devours all the food that comes down the host's throat. The host often starves to death in the process, as the parasite becomes more ravenous over time. Despite their propensity to slowly kill their hosts, alpluachras are slothful rather than cruel. They have no concept of the harm they are doing, lazily enjoying the benefits while the host is still alive.&lt;/p&gt;&lt;/h4&gt;&lt;/div&gt;</t>
  </si>
  <si>
    <t>Ankou</t>
  </si>
  <si>
    <t>(14d6+84)</t>
  </si>
  <si>
    <t>Fort +10, Ref +18, Will +13</t>
  </si>
  <si>
    <t>fly 90 ft. (perfect)</t>
  </si>
  <si>
    <t>2 claws +14 (1d6+8), tail slap +9 (1d8+4 plus bleed), 2 wings +9 (1d8+4 plus bleed)</t>
  </si>
  <si>
    <t>bleed (2d6), cold iron killer, shadow doubles, sneak attack +3d6</t>
  </si>
  <si>
    <t>Spell-Like Abilities (CL 15th; concentration +22)  At Will-deeper darkness, ray of exhaustion (DC 20), silence (self only) 3/day-dimensional anchor, greater teleport, true seeing 1/day-circle of death (DC 23), discern location, prismatic spray (DC 24)</t>
  </si>
  <si>
    <t>Str 26, Dex 28, Con 22, Int 17, Wis 19, Cha 25</t>
  </si>
  <si>
    <t>Blind-Fight, Combat Reflexes, Dodge, Flyby Attack, Improved Initiative, Lightning Stance, Wind Stance</t>
  </si>
  <si>
    <t>Bluff +24, Escape Artist +26, Fly +32, Intimidate +21, Knowledge (nature) +20, Knowledge (planes) +17, Perception +21, Sense Motive +21, Stealth +22</t>
  </si>
  <si>
    <t>Common, Sylvan (can't speak any language); telepathy 100 ft.</t>
  </si>
  <si>
    <t xml:space="preserve"> any (primal land of fey)</t>
  </si>
  <si>
    <t>Cloaked by wings of darkness, this horrific, skeletal creature appears to burn from within.</t>
  </si>
  <si>
    <t>Cold Iron Killer (Su) All of an ankou's natural weapons are treated as cold iron for the purpose of overcoming damage reduction.  Shadow Doubles (Su) Once per day as a free action, an ankou can conjure up to four shadowy duplicates, which appear anywhere within 60 feet of the ankou and last a number of rounds equal to the ankou's Charisma modifier (typically 7 rounds). These shadow doubles are identical to the original in all respects except that when conjured they have a number of hit points equal to 20% of the true ankou's total hit points (26 hit points if conjured by an ankou with full hit points). The doubles have all of the true ankou's melee attacks and abilities, except they can't create more shadow doubles or use the ankou's spell-like abilities except for deeper darkness. Any creature that interacts with a shadow double can attempt a Will save to disbelieve the duplicate (DC 10 + 1/2 the ankou's Hit Dice + the ankou's Charisma modifier, typically DC 24). Against a creature that recognizes a shadow double for what it is, the double functions as a shadow conjuration (Pathfinder RPG Core Rulebook 340). Shadow doubles take double damage from spells with the light descriptor. If the true ankou is slain, is rendered unconscious, or is ever more than 120 feet from a shadow double, the duplicates instantly vanish.</t>
  </si>
  <si>
    <t>Ankous are assassins for powerful fey nobles, sent to kill, terrify, and torture. They never speak, only telepathically whisper their lord's verdict to victims. A typical ankou is 10 feet tall and has an 8-foot wingspan, but weighs less than 100 pounds.</t>
  </si>
  <si>
    <t>&lt;link rel="stylesheet"href="PF.css"&gt;&lt;div&gt;&lt;h2&gt;Ankou&lt;/h2&gt;&lt;h3&gt;&lt;i&gt;Cloaked by wings of darkness, this horrific, skeletal creature appears to burn from within.&lt;/i&gt;&lt;/h3&gt;&lt;br&gt;&lt;/div&gt;&lt;div class="heading"&gt;&lt;p class="alignleft"&gt;Ankou&lt;/p&gt;&lt;p class="alignright"&gt;CR 14&lt;/p&gt;&lt;div style="clear: both;"&gt;&lt;/div&gt;&lt;/div&gt;&lt;div&gt;&lt;h5&gt;&lt;b&gt;XP &lt;/b&gt;38,400&lt;/h5&gt;&lt;h5&gt;LE Large fey (extraplanar)&lt;/h5&gt;&lt;h5&gt;&lt;b&gt;Init &lt;/b&gt;+13; &lt;b&gt;Senses &lt;/b&gt;blindsense 120 ft., low-light vision; Perception +21&lt;/h5&gt;&lt;/div&gt;&lt;hr/&gt;&lt;div&gt;&lt;h5&gt;&lt;b&gt;DEFENSE&lt;/b&gt;&lt;/h5&gt;&lt;/div&gt;&lt;hr/&gt;&lt;div&gt;&lt;h5&gt;&lt;b&gt;AC &lt;/b&gt;31, touch 19, flat-footed 21 (+9 Dex, +1 dodge, +12 natural, -1 size)&lt;/h5&gt;&lt;h5&gt;&lt;b&gt;hp &lt;/b&gt;133 (14d6+84)&lt;/h5&gt;&lt;h5&gt;&lt;b&gt;Fort &lt;/b&gt;+10, &lt;b&gt;Ref &lt;/b&gt;+18, &lt;b&gt;Will &lt;/b&gt;+13&lt;/h5&gt;&lt;h5&gt;&lt;b&gt;DR &lt;/b&gt;10/cold iron&lt;/h5&gt;&lt;/div&gt;&lt;hr/&gt;&lt;div&gt;&lt;h5&gt;&lt;b&gt;OFFENSE&lt;/b&gt;&lt;/h5&gt;&lt;/div&gt;&lt;hr/&gt;&lt;div&gt;&lt;h5&gt;&lt;b&gt;Spd &lt;/b&gt;fly 90 ft. (perfect)&lt;/h5&gt;&lt;h5&gt;&lt;b&gt;Melee &lt;/b&gt;2 claws +14 (1d6+8), tail slap +9 (1d8+4 plus bleed), 2 wings +9 (1d8+4 plus bleed)&lt;/h5&gt;&lt;h5&gt;&lt;b&gt;Space &lt;/b&gt;10 ft.; &lt;b&gt;Reach &lt;/b&gt;5 ft.&lt;/h5&gt;&lt;h5&gt;&lt;b&gt;Special Attacks &lt;/b&gt;bleed (2d6), cold iron killer, shadow doubles, sneak attack +3d6&lt;/h5&gt;&lt;h5&gt;&lt;b&gt;Spell-Like Abilities&lt;/b&gt; (CL 15th; concentration +22) &lt;/br&gt;At Will&amp;mdash;&lt;i&gt;deeper darkness&lt;/i&gt;, &lt;i&gt;ray of exhaustion&lt;/i&gt; (DC 20), &lt;i&gt;silence&lt;/i&gt; (self only)&lt;/br&gt;3/day&amp;mdash;&lt;i&gt;dimensional anchor&lt;/i&gt;, &lt;i&gt;greater teleport&lt;/i&gt;, &lt;i&gt;true seeing&lt;/i&gt;&lt;/br&gt;1/day&amp;mdash;&lt;i&gt;circle of death&lt;/i&gt; (DC 23), &lt;i&gt;discern location&lt;/i&gt;, &lt;i&gt;prismatic spray&lt;/i&gt; (DC 24)&lt;/h5&gt;&lt;/h5&gt;&lt;/div&gt;&lt;hr/&gt;&lt;div&gt;&lt;h5&gt;&lt;b&gt;STATISTICS&lt;/b&gt;&lt;/h5&gt;&lt;/div&gt;&lt;hr/&gt;&lt;div&gt;&lt;h5&gt;&lt;b&gt;Str &lt;/b&gt;26, &lt;b&gt;Dex &lt;/b&gt;28, &lt;b&gt;Con &lt;/b&gt;22, &lt;b&gt;Int &lt;/b&gt; 17, &lt;b&gt;Wis &lt;/b&gt;19, &lt;b&gt;Cha &lt;/b&gt;25&lt;/h5&gt;&lt;h5&gt;&lt;b&gt;Base Atk &lt;/b&gt;+7; &lt;b&gt;CMB &lt;/b&gt;+16; &lt;b&gt;CMD &lt;/b&gt;36&lt;/h5&gt;&lt;h5&gt;&lt;b&gt;Feats &lt;/b&gt;Blind-Fight, Combat Reflexes, Dodge, Flyby Attack, Improved Initiative, Lightning Stance, Wind Stance&lt;/h5&gt;&lt;h5&gt;&lt;b&gt;Skills &lt;/b&gt;Bluff +24, Escape Artist +26, Fly +32, Intimidate +21, Knowledge (nature) +20, Knowledge (planes) +17, Perception +21, Sense Motive +21, Stealth +22&lt;/h5&gt;&lt;h5&gt;&lt;b&gt;Languages &lt;/b&gt;Common, Sylvan (can't speak any language); telepathy 100 ft.&lt;/h5&gt;&lt;/div&gt;&lt;hr/&gt;&lt;div&gt;&lt;h5&gt;&lt;b&gt;ECOLOGY&lt;/b&gt;&lt;/h5&gt;&lt;/div&gt;&lt;hr/&gt;&lt;div&gt;&lt;h5&gt;&lt;b&gt;Environment &lt;/b&gt; any (primal land of fey)&lt;/h5&gt;&lt;h5&gt;&lt;b&gt;Organization &lt;/b&gt;solitary&lt;/h5&gt;&lt;h5&gt;&lt;b&gt;Treasure &lt;/b&gt;standard&lt;/h5&gt;&lt;/div&gt;&lt;hr/&gt;&lt;div&gt;&lt;h5&gt;&lt;b&gt;SPECIAL ABILITIES&lt;/b&gt;&lt;/h5&gt;&lt;/div&gt;&lt;hr/&gt;&lt;div&gt;&lt;/h5&gt;&lt;h5&gt;&lt;b&gt;Cold Iron Killer (Su)&lt;/b&gt; All of an ankou's natural weapons are treated as cold iron for the purpose of overcoming damage reduction.  &lt;/h5&gt;&lt;h5&gt;&lt;b&gt;Shadow Doubles (Su)&lt;/b&gt; Once per day as a free action, an ankou can conjure up to four shadowy duplicates, which appear anywhere within 60 feet of the ankou and last a number of rounds equal to the ankou's Charisma modifier (typically 7 rounds). These shadow doubles are identical to the original in all respects except that when conjured they have a number of hit points equal to 20% of the true ankou's total hit points (26 hit points if conjured by an ankou with full hit points). The doubles have all of the true ankou's melee attacks and abilities, except they can't create more shadow doubles or use the ankou's spell-like abilities except for &lt;i&gt;deeper darkness&lt;/i&gt;. Any creature that interacts with a shadow double can attempt a Will save to disbelieve the duplicate (DC 10 + 1/2 the ankou's Hit Dice + the ankou's Charisma modifier, typically DC 24). Against a creature that recognizes a shadow double for what it is, the double functions as a &lt;i&gt;shadow conjuration&lt;/i&gt; (Pathfinder &lt;i&gt;RPG Core Rulebook&lt;/i&gt; 340). &lt;/h5&gt;&lt;h5&gt;&lt;b&gt;Shadow&lt;/b&gt; doubles take double damage from spells with the light descriptor. If the true ankou is slain, is rendered unconscious, or is ever more than 120 feet from a shadow double, the duplicates instantly vanish.&lt;/h5&gt;&lt;/div&gt;&lt;br&gt;&lt;div&gt;&lt;h4&gt;&lt;p&gt;&lt;p&gt;Ankous are assassins for powerful fey nobles, sent to kill, terrify, and torture. They never speak, only telepathically whisper their lord's verdict to victims. A typical ankou is 10 feet tall and has an 8-foot wingspan, but weighs less than 100 pounds.&lt;/p&gt;&lt;/h4&gt;&lt;/div&gt;</t>
  </si>
  <si>
    <t>Aoandon</t>
  </si>
  <si>
    <t>(incorporeal, native)</t>
  </si>
  <si>
    <t>touch of madness +19 touch (10d6)</t>
  </si>
  <si>
    <t>Spell-Like Abilities (CL 16th; concentration +22)  Constant-true seeing  At Will-darkness  3/day-bestow curse (DC 20), suffocationAPG (DC 21)  1/day-mass pain strikeAPG (DC 21), waves of fatigue</t>
  </si>
  <si>
    <t>Str -, Dex 24, Con 19, Int 20, Wis 15, Cha 22</t>
  </si>
  <si>
    <t>Combat Reflexes, Dodge, Mobility, Skill Focus (Fly), Skill Focus (Intimidate), Spring Attack, Weapon Finesse, Weapon Focus (touch)</t>
  </si>
  <si>
    <t>Acrobatics +22, Bluff +25, Diplomacy +19, Fly +40, Intimidate +31, Knowledge (arcana) +20, Knowledge (history) +10, Knowledge (local) +10, Knowledge (nobility) +12, Knowledge (planes) +18, Knowledge (religion) +13, Perception +20, Sense Motive +20, Spellcraft +22, Stealth +22</t>
  </si>
  <si>
    <t>Abyssal, Celestial, Common, Draconic, Giant, Infernal</t>
  </si>
  <si>
    <t>This translucent, shaggy, horned monster shines with an eerie blue light, and its form trickles into vapor below the waist.</t>
  </si>
  <si>
    <t>Touch of Madness (Su) The touch of an aoandon causes maddening fear. As a standard action it can make an incorporeal touch attack that deals 10d6 damage. Any living creature damaged by an aoandon's touch attack must succeed at a DC 24 Will save or be confused for 1d4 rounds. A creature that succeeds at this saving throw can't be confused again by this aoandon's touch of madness for 10 minutes. This is a mind-affecting fear effect. The save DC is Charisma-based.</t>
  </si>
  <si>
    <t>An aoandon is an incorporeal outsider formed from the spirit of a woman who died pursuing some ill-fated relationship. An aoandon waits for her chance to seek revenge on those who wronged her in her mortal life. If that person is dead, she finds a surrogate-someone who reminds her of the wrongdoer-and acts out her delusions with unrelenting vindictiveness. These spirits can also appear as a result of mishaps with calling spells, but such instances are rare.  CALLING AN AOANDON  Calling an aoandon requires a paper lantern inscribed with runes and fueled by oils costing no less than 5,000 gp. Three or more creatures must chant the creature's name for 1 minute, then extinguish the lantern. There's a 1% chance per Hit Die the callers collectively possess that the aoandon is called. Relatives of the aoandon count as triple their normal Hit Dice. The aoandon isn't under the control of its conjurers, and can return to where she came from only after she has murdered at least one person she feels is responsible for her anguish.</t>
  </si>
  <si>
    <t>&lt;link rel="stylesheet"href="PF.css"&gt;&lt;div&gt;&lt;h2&gt;Aoandon&lt;/h2&gt;&lt;h3&gt;&lt;i&gt;This translucent, shaggy, horned monster shines with an eerie blue light, and its form trickles into vapor below the waist.&lt;/i&gt;&lt;/h3&gt;&lt;br&gt;&lt;/div&gt;&lt;div class="heading"&gt;&lt;p class="alignleft"&gt;Aoandon&lt;/p&gt;&lt;p class="alignright"&gt;CR 12&lt;/p&gt;&lt;div style="clear: both;"&gt;&lt;/div&gt;&lt;/div&gt;&lt;div&gt;&lt;h5&gt;&lt;b&gt;XP &lt;/b&gt;19,200&lt;/h5&gt;&lt;h5&gt;CE Medium outsider (incorporeal, native)&lt;/h5&gt;&lt;h5&gt;&lt;b&gt;Init &lt;/b&gt;+7; &lt;b&gt;Senses &lt;/b&gt;darkvision 60 ft., &lt;i&gt;true seeing&lt;/i&gt;; Perception +20&lt;/h5&gt;&lt;/div&gt;&lt;hr/&gt;&lt;div&gt;&lt;h5&gt;&lt;b&gt;DEFENSE&lt;/b&gt;&lt;/h5&gt;&lt;/div&gt;&lt;hr/&gt;&lt;div&gt;&lt;h5&gt;&lt;b&gt;AC &lt;/b&gt;24, touch 24, flat-footed 16 (+6 deflection, +7 Dex, +1 dodge)&lt;/h5&gt;&lt;h5&gt;&lt;b&gt;hp &lt;/b&gt;152 (16d10+64)&lt;/h5&gt;&lt;h5&gt;&lt;b&gt;Fort &lt;/b&gt;+14, &lt;b&gt;Ref &lt;/b&gt;+12, &lt;b&gt;Will &lt;/b&gt;+12&lt;/h5&gt;&lt;h5&gt;&lt;b&gt;Defensive Abilities &lt;/b&gt;incorporeal&lt;/h5&gt;&lt;/div&gt;&lt;hr/&gt;&lt;div&gt;&lt;h5&gt;&lt;b&gt;OFFENSE&lt;/b&gt;&lt;/h5&gt;&lt;/div&gt;&lt;hr/&gt;&lt;div&gt;&lt;h5&gt;&lt;b&gt;Spd &lt;/b&gt;fly 60 ft. (perfect)&lt;/h5&gt;&lt;h5&gt;&lt;b&gt;Melee &lt;/b&gt;touch of madness +19 touch (10d6)&lt;/h5&gt;&lt;h5&gt;&lt;b&gt;Space &lt;/b&gt;5 ft.; &lt;b&gt;Reach &lt;/b&gt;5 ft.&lt;/h5&gt;&lt;h5&gt;&lt;b&gt;Spell-Like Abilities&lt;/b&gt; (CL 16th; concentration +22)  &lt;/br&gt;Constant&amp;mdash;&lt;i&gt;true seeing&lt;/i&gt; &lt;/br&gt;At Will&amp;mdash;&lt;i&gt;darkness&lt;/i&gt; &lt;/br&gt;3/day&amp;mdash;&lt;i&gt;bestow curse&lt;/i&gt; (DC 20), &lt;i&gt;suffocation&lt;/i&gt;&lt;sup&gt;APG&lt;/sup&gt; (DC 21) &lt;/br&gt;1/day&amp;mdash;&lt;i&gt;mass pain strike&lt;/i&gt;&lt;sup&gt;APG&lt;/sup&gt; (DC 21), &lt;i&gt;waves of fatigue&lt;/i&gt;&lt;/h5&gt;&lt;/h5&gt;&lt;/div&gt;&lt;hr/&gt;&lt;div&gt;&lt;h5&gt;&lt;b&gt;STATISTICS&lt;/b&gt;&lt;/h5&gt;&lt;/div&gt;&lt;hr/&gt;&lt;div&gt;&lt;h5&gt;&lt;b&gt;Str &lt;/b&gt;-, &lt;b&gt;Dex &lt;/b&gt;24, &lt;b&gt;Con &lt;/b&gt;19, &lt;b&gt;Int &lt;/b&gt; 20, &lt;b&gt;Wis &lt;/b&gt;15, &lt;b&gt;Cha &lt;/b&gt;22&lt;/h5&gt;&lt;h5&gt;&lt;b&gt;Base Atk &lt;/b&gt;+16; &lt;b&gt;CMB &lt;/b&gt;+23; &lt;b&gt;CMD &lt;/b&gt;40&lt;/h5&gt;&lt;h5&gt;&lt;b&gt;Feats &lt;/b&gt;Combat Reflexes, Dodge, Mobility, Skill Focus (Fly), Skill Focus (Intimidate), Spring Attack, Weapon Finesse, Weapon Focus (touch)&lt;/h5&gt;&lt;h5&gt;&lt;b&gt;Skills &lt;/b&gt;Acrobatics +22, Bluff +25, Diplomacy +19, Fly +40, Intimidate +31, Knowledge (arcana) +20, Knowledge (history) +10, Knowledge (local) +10, Knowledge (nobility) +12, Knowledge (planes) +18, Knowledge (religion) +13, Perception +20, Sense Motive +20, Spellcraft +22, Stealth +22&lt;/h5&gt;&lt;h5&gt;&lt;b&gt;Languages &lt;/b&gt;Abyssal, Celestial, Common, Draconic, Giant, Infernal&lt;/h5&gt;&lt;/div&gt;&lt;hr/&gt;&lt;div&gt;&lt;h5&gt;&lt;b&gt;ECOLOGY&lt;/b&gt;&lt;/h5&gt;&lt;/div&gt;&lt;hr/&gt;&lt;div&gt;&lt;h5&gt;&lt;b&gt;Environment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ABILITIES&lt;/b&gt;&lt;/h5&gt;&lt;/div&gt;&lt;hr/&gt;&lt;div&gt;&lt;/h5&gt;&lt;h5&gt;&lt;b&gt;Touch of Madness (Su)&lt;/b&gt; The touch of an aoandon causes maddening fear. As a standard action it can make an incorporeal touch attack that deals 10d6 damage. Any living creature damaged by an aoandon's touch attack must succeed at a DC 24 Will save or be confused for 1d4 rounds. A creature that succeeds at this saving throw can't be confused again by this aoandon's touch of madness for 10 minutes. This is a mind-affecting fear effect. The save DC is Charisma-based.&lt;/h5&gt;&lt;/div&gt;&lt;br&gt;&lt;div&gt;&lt;h4&gt;&lt;p&gt;&lt;p&gt;An aoandon is an incorporeal outsider formed from the spirit of a woman who died pursuing some ill-fated relationship. An aoandon waits for her chance to seek revenge on those who wronged her in her mortal life. If that person is dead, she finds a surrogate-someone who reminds her of the wrongdoer-and acts out her delusions with unrelenting vindictiveness. These spirits can also appear as a result of mishaps with calling spells, but such instances are rare.  &lt;br&gt;&lt;b&gt;CALLING AN AOANDON&lt;/b&gt;&lt;br&gt;  Calling an aoandon requires a paper lantern inscribed with runes and fueled by oils costing no less than 5,000 gp. Three or more creatures must chant the creature's name for 1 minute, then extinguish the lantern. There's a 1% chance per Hit Die the callers collectively possess that the aoandon is called. Relatives of the aoandon count as triple their normal Hit Dice. The aoandon isn't under the control of its conjurers, and can return to where she came from only after she has murdered at least one person she feels is responsible for her anguish.&lt;/p&gt;&lt;/h4&gt;&lt;/div&gt;</t>
  </si>
  <si>
    <t>Apocalypse Locust</t>
  </si>
  <si>
    <t>(evil, extraplanar, mythic)</t>
  </si>
  <si>
    <t>(6d10+42)</t>
  </si>
  <si>
    <t>Fort +7, Ref +2, Will +6</t>
  </si>
  <si>
    <t>2 pincers +7 (1d8+3 plus grab), sting +11 (1d6+6 plus sting)</t>
  </si>
  <si>
    <t>abyssal torment, breath weapon (30-ft. line, 1d6 fire damage plus accursed brand, Will DC 15 negates, usable every 2d4 rounds), constrict (1d8+9), maddening buzz, mythic power (3/day, surge +1d6), sting</t>
  </si>
  <si>
    <t>Spell-Like Abilities (CL 6th; concentration +8)   1/day-summon swarm (locusts only)</t>
  </si>
  <si>
    <t>Str 22, Dex 10, Con 14, Int 11, Wis 13, Cha 15</t>
  </si>
  <si>
    <t>Flyby Attack, Power AttackM, Weapon FocusM (pincers)</t>
  </si>
  <si>
    <t>Bluff +11, Fly +11, Intimidate +11, Perception +10, Stealth +5, Survival +10</t>
  </si>
  <si>
    <t xml:space="preserve"> any evil-aligned planes</t>
  </si>
  <si>
    <t>solitary, pair, or colony (3-30)</t>
  </si>
  <si>
    <t>An unnerving, buzzing drone emerges from a creature resembling a tortured human half transformed into a giant, winged scorpion.</t>
  </si>
  <si>
    <t>Abyssal Torment (Su) An apocalypse locust's sting is designed to torment its victims with wracking pain. A victim of the creature's venomous sting also takes a -4 penalty on attack rolls, skill checks, and ability checks. The effects of abyssal torment last until the sting's poison is cured.  Accursed Brand (Su) Whenever a victim fails its save against an apocalypse locust's breath weapon, the unholy fire burns an accursed brand into his flesh. For the next 24 hours, the branded victim is subjected to auditory hallucinations of foul desires and sinful deeds. The hallucinations cause lawful and good victims to become tainted; good-aligned clerics, druids, paladins, and even lawful monks are treated as though they've temporarily broken their codes of conduct. Any character marked by the accursed brand who has a class that's restricted to a good alignment or lawful alignment is treated as an ex-member of that class for 24 hours; an atonement spell can end this effect.  Maddening Buzz (Su) When three or more apocalypse locusts in a group simultaneously flap their wings, they create a loud buzzing sound capable of driving other creatures mad. Any creature within a range of 100 feet + 10 additional feet per locust must succeed at a DC 15 Will save or go mad as if affected by a confusion spell (caster level equal to the locusts' CR plus the number of locusts present). This is a sonic mind-affecting effect. The DC for the save is Charisma-based.  Sting (Ex) Poison-injury; save Fort DC 15; frequency 1/round for 6 rounds; effect 1 Con plus abyssal torment; cure 2 consecutive saves. The save DC is Constitution-based.</t>
  </si>
  <si>
    <t>Apocalypse locusts are damned humans twisted and fused into the form of massive, fiendish insects. They delight in torturing living creatures, drawing out the torment for as long as possible. Though these creatures have average intelligence, they are consumed by hatred and eternal pain, and therefore lack any kind of empathy or sanity. Apocalypse locusts particularly enjoy watching holy warriors suffer their hallucinatory stings.</t>
  </si>
  <si>
    <t>&lt;link rel="stylesheet"href="PF.css"&gt;&lt;div&gt;&lt;h2&gt;Apocalypse Locust&lt;/h2&gt;&lt;h3&gt;&lt;i&gt;An unnerving, buzzing drone emerges from a creature resembling a tortured human half transformed into a giant, winged scorpion.&lt;/i&gt;&lt;/h3&gt;&lt;br&gt;&lt;/div&gt;&lt;div class="heading"&gt;&lt;p class="alignleft"&gt;Apocalypse Locust&lt;/p&gt;&lt;p class="alignright"&gt;CR 6/MR 3&lt;/p&gt;&lt;div style="clear: both;"&gt;&lt;/div&gt;&lt;/div&gt;&lt;div&gt;&lt;h5&gt;&lt;b&gt;XP &lt;/b&gt;2,400&lt;/h5&gt;&lt;h5&gt;CE Large outsider (evil, extraplanar, mythic)&lt;/h5&gt;&lt;h5&gt;&lt;b&gt;Init &lt;/b&gt;+0; &lt;b&gt;Senses &lt;/b&gt;darkvision 60 ft.; Perception +10&lt;/h5&gt;&lt;/div&gt;&lt;hr/&gt;&lt;div&gt;&lt;h5&gt;&lt;b&gt;DEFENSE&lt;/b&gt;&lt;/h5&gt;&lt;/div&gt;&lt;hr/&gt;&lt;div&gt;&lt;h5&gt;&lt;b&gt;AC &lt;/b&gt;20, touch 9, flat-footed 20 (+11 natural, -1 size)&lt;/h5&gt;&lt;h5&gt;&lt;b&gt;hp &lt;/b&gt;75 (6d10+42)&lt;/h5&gt;&lt;h5&gt;&lt;b&gt;Fort &lt;/b&gt;+7, &lt;b&gt;Ref &lt;/b&gt;+2, &lt;b&gt;Will &lt;/b&gt;+6&lt;/h5&gt;&lt;h5&gt;&lt;b&gt;DR &lt;/b&gt;5/epic&lt;/h5&gt;&lt;/div&gt;&lt;hr/&gt;&lt;div&gt;&lt;h5&gt;&lt;b&gt;OFFENSE&lt;/b&gt;&lt;/h5&gt;&lt;/div&gt;&lt;hr/&gt;&lt;div&gt;&lt;h5&gt;&lt;b&gt;Spd &lt;/b&gt;30 ft., fly 60 ft. (good)&lt;/h5&gt;&lt;h5&gt;&lt;b&gt;Melee &lt;/b&gt;2 pincers +7 (1d8+3 plus grab), sting +11 (1d6+6 plus sting)&lt;/h5&gt;&lt;h5&gt;&lt;b&gt;Space &lt;/b&gt;10 ft.; &lt;b&gt;Reach &lt;/b&gt;10 ft.&lt;/h5&gt;&lt;h5&gt;&lt;b&gt;Special Attacks &lt;/b&gt;abyssal torment, breath weapon (30-ft. line, 1d6 fire damage plus accursed brand, Will DC 15 negates, usable every 2d4 rounds), constrict (1d8+9), maddening buzz, mythic power (3/day, surge +1d6), sting&lt;/h5&gt;&lt;h5&gt;&lt;b&gt;Spell-Like Abilities&lt;/b&gt; (CL 6th; concentration +8) &lt;/br&gt;1/day&amp;mdash;&lt;i&gt;summon swarm&lt;/i&gt; (locusts only)&lt;/h5&gt;&lt;/h5&gt;&lt;/div&gt;&lt;hr/&gt;&lt;div&gt;&lt;h5&gt;&lt;b&gt;STATISTICS&lt;/b&gt;&lt;/h5&gt;&lt;/div&gt;&lt;hr/&gt;&lt;div&gt;&lt;h5&gt;&lt;b&gt;Str &lt;/b&gt;22, &lt;b&gt;Dex &lt;/b&gt;10, &lt;b&gt;Con &lt;/b&gt;14, &lt;b&gt;Int &lt;/b&gt; 11, &lt;b&gt;Wis &lt;/b&gt;13, &lt;b&gt;Cha &lt;/b&gt;15&lt;/h5&gt;&lt;h5&gt;&lt;b&gt;Base Atk &lt;/b&gt;+6; &lt;b&gt;CMB &lt;/b&gt;+13 (+17 grapple); &lt;b&gt;CMD &lt;/b&gt;23&lt;/h5&gt;&lt;h5&gt;&lt;b&gt;Feats &lt;/b&gt;Flyby Attack, Power Attack&lt;sup&gt;M&lt;/sup&gt;, Weapon Focus&lt;sup&gt;M &lt;/sup&gt;(pincers)&lt;/h5&gt;&lt;h5&gt;&lt;b&gt;Skills &lt;/b&gt;Bluff +11, Fly +11, Intimidate +11, Perception +10, Stealth +5, Survival +10&lt;/h5&gt;&lt;h5&gt;&lt;b&gt;Languages &lt;/b&gt;Abyssal&lt;/h5&gt;&lt;/div&gt;&lt;hr/&gt;&lt;div&gt;&lt;h5&gt;&lt;b&gt;ECOLOGY&lt;/b&gt;&lt;/h5&gt;&lt;/div&gt;&lt;hr/&gt;&lt;div&gt;&lt;h5&gt;&lt;b&gt;Environment &lt;/b&gt; any evil-aligned planes&lt;/h5&gt;&lt;h5&gt;&lt;b&gt;Organization &lt;/b&gt;solitary, pair, or colony (3-30)&lt;/h5&gt;&lt;h5&gt;&lt;b&gt;Treasure &lt;/b&gt;standard&lt;/h5&gt;&lt;/div&gt;&lt;hr/&gt;&lt;div&gt;&lt;h5&gt;&lt;b&gt;SPECIAL ABILITIES&lt;/b&gt;&lt;/h5&gt;&lt;/div&gt;&lt;hr/&gt;&lt;div&gt;&lt;/h5&gt;&lt;h5&gt;&lt;b&gt;Abyssal Torment (Su)&lt;/b&gt; An apocalypse locust's sting is designed to torment its victims with wracking pain. A victim of the creature's venomous sting also takes a -4 penalty on attack rolls, skill checks, and ability checks. The effects of abyssal torment last until the sting's poison is cured.  &lt;/h5&gt;&lt;h5&gt;&lt;b&gt;Accursed Brand (Su)&lt;/b&gt; Whenever a victim fails its save against an apocalypse locust's breath weapon, the unholy fire burns an accursed brand into his flesh. For the next 24 hours, the branded victim is subjected to auditory hallucinations of foul desires and sinful deeds. The hallucinations cause lawful and good victims to become tainted; good-aligned clerics, druids, paladins, and even lawful monks are treated as though they've temporarily broken their codes of conduct. Any character marked by the accursed brand who has a class that's restricted to a good alignment or lawful alignment is treated as an ex-member of that class for 24 hours; an &lt;i&gt;atonement&lt;/i&gt; spell can end this effect.  &lt;/h5&gt;&lt;h5&gt;&lt;b&gt;Maddening Buzz (Su)&lt;/b&gt; When three or more apocalypse locusts in a group simultaneously flap their wings, they create a loud buzzing sound capable of driving other creatures mad. Any creature within a range of 100 feet + 10 additional feet per locust must succeed at a DC 15 Will save or go mad as if affected by a &lt;i&gt;confusion&lt;/i&gt; spell (caster level equal to the locusts' CR plus the number of locusts present). This is a sonic mind-affecting effect. The DC for the save is Charisma-based.  &lt;/h5&gt;&lt;h5&gt;&lt;b&gt;Sting (Ex)&lt;/b&gt; Poison-injury; save Fort DC 15; frequency 1/round for 6 rounds; effect 1 Con plus abyssal torment; cure 2 consecutive saves. The save DC is Constitution-based.&lt;/h5&gt;&lt;/div&gt;&lt;br&gt;&lt;div&gt;&lt;h4&gt;&lt;p&gt;&lt;p&gt;Apocalypse locusts are damned humans twisted and fused into the form of massive, fiendish insects. They delight in torturing living creatures, drawing out the torment for as long as possible. Though these creatures have average intelligence, they are consumed by hatred and eternal pain, and therefore lack any kind of empathy or sanity. Apocalypse locusts particularly enjoy watching holy warriors suffer their hallucinatory stings.&lt;/p&gt;&lt;/h4&gt;&lt;/div&gt;</t>
  </si>
  <si>
    <t>Argus</t>
  </si>
  <si>
    <t>all-around vision, arcane sight, darkvision 60 ft., detect scrying, limitless vision, mistsight, see in darkness, true seeing; Perception +29</t>
  </si>
  <si>
    <t>frightful presence (40 ft., DC 16)</t>
  </si>
  <si>
    <t>30, touch 12, flat-footed 28</t>
  </si>
  <si>
    <t>(+2 Dex, +4 insight, +18 natural, -4 size)</t>
  </si>
  <si>
    <t>(13d8+126)</t>
  </si>
  <si>
    <t>absolute readiness, rock catching</t>
  </si>
  <si>
    <t>blindness, dazzled</t>
  </si>
  <si>
    <t>vulnerable to fascination and sleep</t>
  </si>
  <si>
    <t>2 claws +20 (3d6+14 plus grab), bite +19 (2d8+14)</t>
  </si>
  <si>
    <t>rock +8 (3d6+14)</t>
  </si>
  <si>
    <t>accurate strikes, constrict (3d6+14), eye gouge, fascinating gaze, mythic power (6/day, surge +1d8), rend (2 claws, 3d6+21), rock throwing (200 ft.)</t>
  </si>
  <si>
    <t>Spell-Like Abilities (CL 14th; concentration +20)  Constant-arcane sight, detect scrying, true seeing   At Will-arcane eye, clairaudience/ clairvoyance, status, true strike   3/day-quickened true strike</t>
  </si>
  <si>
    <t>Str 39, Dex 14, Con 23, Int 13, Wis 12, Cha 10</t>
  </si>
  <si>
    <t>AlertnessM, Combat ReflexesM, Improved InitiativeM, Intimidating Prowess, Quicken Spell-Like Ability (true strike), Skill Focus (Perception), Weapon Focus (claw)</t>
  </si>
  <si>
    <t>Climb +24, Handle Animal +6, Intimidate +30, Knowledge (history) +10, Perception +29 (+37 on vision-based Perception checks), Sense Motive +23, Swim +24</t>
  </si>
  <si>
    <t>+8 on vision-based Perception checks</t>
  </si>
  <si>
    <t>This misshapen giant is covered in horns, tumorous tentacles, unsightly warts, and strange, staring eyes.</t>
  </si>
  <si>
    <t>Absolute Readiness (Ex) An argus is never surprised or flat-footed. It can act in the surprise round as if it were a normal round.  Accurate Strikes (Ex) An argus's attacks ignore the AC bonus granted to targets by any cover less than total cover, and the miss chance granted to targets by any concealment less than total concealment.  Eye Gouge (Ex) If an argus rends or pins an opponent, as a swift action it can attempt a dirty trick maneuver to blind the target. If its combat maneuver check exceeds the DC by 10 or more, the opponent is permanently blinded.   Fascinating Gaze (Su) A creature within 40 feet of an argus must succeed at a DC 16 Will saving throw or be fascinated for 5d6 rounds. If the creature has 4 or fewer Hit Dice, it is instead dazed for 5d6 rounds. An argus can't use this ability in the same round it uses frightful presence. The save DC is Charisma-based.  Limitless Vision (Ex) An argus takes no distance penalties on Perception checks.</t>
  </si>
  <si>
    <t>An argus is an ancient creature related to the titans (Pathfinder RPG Bestiary 2 266-267), transformed by a deity into a vigilant and restless sentry, usually as a punishment for some affront or rebellion. Within its hideous and misshapen body lies a lonely heart that craves music and beauty to comfort it in its forlorn and unending vigil. It might talk peaceably with visitors if they promise to sing songs or tell stories (and it believes its guests don't intend to harm it or steal what it guards). If insulted or mocked, an argus is quick to anger, dispatching foes so it can go back to brooding in peace. An argus stands 25 feet tall and weighs 18,000 pounds.</t>
  </si>
  <si>
    <t>&lt;link rel="stylesheet"href="PF.css"&gt;&lt;div&gt;&lt;h2&gt;Argus&lt;/h2&gt;&lt;h3&gt;&lt;i&gt;This misshapen giant is covered in horns, tumorous tentacles, unsightly warts, and strange, staring eyes.&lt;/i&gt;&lt;/h3&gt;&lt;br&gt;&lt;/div&gt;&lt;div class="heading"&gt;&lt;p class="alignleft"&gt;Argus&lt;/p&gt;&lt;p class="alignright"&gt;CR 13/MR 6&lt;/p&gt;&lt;div style="clear: both;"&gt;&lt;/div&gt;&lt;/div&gt;&lt;div&gt;&lt;h5&gt;&lt;b&gt;XP &lt;/b&gt;25,600&lt;/h5&gt;&lt;h5&gt;LN Gargantuan aberration (mythic)&lt;/h5&gt;&lt;h5&gt;&lt;b&gt;Init &lt;/b&gt;+12&lt;sup&gt;M&lt;/sup&gt;; &lt;b&gt;Senses &lt;/b&gt;all-around vision, &lt;i&gt;arcane sight&lt;/i&gt;, darkvision 60 ft., &lt;i&gt;detect scrying&lt;/i&gt;, limitless vision, mistsight, see in darkness, &lt;i&gt;&lt;i&gt;true&lt;/i&gt; seeing&lt;/i&gt;; Perception +29&lt;/h5&gt;&lt;h5&gt;&lt;b&gt;Aura &lt;/b&gt;frightful presence (40 ft., DC 16)&lt;/h5&gt;&lt;/div&gt;&lt;hr/&gt;&lt;div&gt;&lt;h5&gt;&lt;b&gt;DEFENSE&lt;/b&gt;&lt;/h5&gt;&lt;/div&gt;&lt;hr/&gt;&lt;div&gt;&lt;h5&gt;&lt;b&gt;AC &lt;/b&gt;30, touch 12, flat-footed 28 (+2 Dex, +4 insight, +18 natural, -4 size)&lt;/h5&gt;&lt;h5&gt;&lt;b&gt;hp &lt;/b&gt;184 (13d8+126)&lt;/h5&gt;&lt;h5&gt;&lt;b&gt;Fort &lt;/b&gt;+10, &lt;b&gt;Ref &lt;/b&gt;+6, &lt;b&gt;Will &lt;/b&gt;+9&lt;/h5&gt;&lt;h5&gt;&lt;b&gt;Defensive Abilities &lt;/b&gt;absolute readiness, rock catching; &lt;b&gt;DR &lt;/b&gt;10/epic; &lt;b&gt;Immune &lt;/b&gt;blindness, dazzled; &lt;b&gt;Resist &lt;/b&gt;cold 30, fire 30&lt;/h5&gt;&lt;h5&gt;&lt;b&gt;Weaknesses &lt;/b&gt;vulnerable to fascination and sleep&lt;/h5&gt;&lt;/div&gt;&lt;hr/&gt;&lt;div&gt;&lt;h5&gt;&lt;b&gt;OFFENSE&lt;/b&gt;&lt;/h5&gt;&lt;/div&gt;&lt;hr/&gt;&lt;div&gt;&lt;h5&gt;&lt;b&gt;Spd &lt;/b&gt;40 ft.&lt;/h5&gt;&lt;h5&gt;&lt;b&gt;Melee &lt;/b&gt;2 claws +20 (3d6+14 plus grab), bite +19 (2d8+14)&lt;/h5&gt;&lt;h5&gt;&lt;b&gt;Ranged &lt;/b&gt;rock +8 (3d6+14)&lt;/h5&gt;&lt;h5&gt;&lt;b&gt;Space &lt;/b&gt;20 ft.; &lt;b&gt;Reach &lt;/b&gt;20 ft.&lt;/h5&gt;&lt;h5&gt;&lt;b&gt;Special Attacks &lt;/b&gt;accurate strikes, constrict (3d6+14), eye gouge, fascinating gaze, mythic power (6/day, surge +1d8), rend (2 claws, 3d6+21), rock throwing (200 ft.)&lt;/h5&gt;&lt;h5&gt;&lt;b&gt;Spell-Like Abilities&lt;/b&gt; (CL 14th; concentration +20)  &lt;/br&gt;Constant&amp;mdash;&lt;i&gt;arcane sight&lt;/i&gt;, &lt;i&gt;detect scrying&lt;/i&gt;, &lt;i&gt;&lt;i&gt;true&lt;/i&gt; seeing&lt;/i&gt; &lt;/br&gt;At Will&amp;mdash;&lt;i&gt;arcane eye&lt;/i&gt;, &lt;i&gt;clairaudience/ clairvoyance&lt;/i&gt;, &lt;i&gt;status&lt;/i&gt;, &lt;i&gt;&lt;i&gt;true&lt;/i&gt; strike&lt;/i&gt; &lt;/br&gt;3/day&amp;mdash;quickened &lt;i&gt;&lt;i&gt;true&lt;/i&gt; strike&lt;/i&gt;&lt;/h5&gt;&lt;/h5&gt;&lt;/div&gt;&lt;hr/&gt;&lt;div&gt;&lt;h5&gt;&lt;b&gt;STATISTICS&lt;/b&gt;&lt;/h5&gt;&lt;/div&gt;&lt;hr/&gt;&lt;div&gt;&lt;h5&gt;&lt;b&gt;Str &lt;/b&gt;39, &lt;b&gt;Dex &lt;/b&gt;14, &lt;b&gt;Con &lt;/b&gt;23, &lt;b&gt;Int &lt;/b&gt; 13, &lt;b&gt;Wis &lt;/b&gt;12, &lt;b&gt;Cha &lt;/b&gt;10&lt;/h5&gt;&lt;h5&gt;&lt;b&gt;Base Atk &lt;/b&gt;+9; &lt;b&gt;CMB &lt;/b&gt;+27 (+31 grapple); &lt;b&gt;CMD &lt;/b&gt;43&lt;/h5&gt;&lt;h5&gt;&lt;b&gt;Feats &lt;/b&gt;Alertness&lt;sup&gt;M&lt;/sup&gt;, Combat Reflexes&lt;sup&gt;M&lt;/sup&gt;, Improved Initiative&lt;sup&gt;M&lt;/sup&gt;, Intimidating Prowess, Quicken Spell-Like Ability (&lt;i&gt;&lt;i&gt;true&lt;/i&gt; strike&lt;/i&gt;), Skill Focus (Perception), Weapon Focus (claw)&lt;/h5&gt;&lt;h5&gt;&lt;b&gt;Skills &lt;/b&gt;Climb +24, Handle Animal +6, Intimidate +30, Knowledge (history) +10, Perception +29 (+37 on vision-based Perception checks), Sense Motive +23, Swim +24; &lt;b&gt;Racial Modifiers &lt;/b&gt;+8 on vision-based Perception checks&lt;/h5&gt;&lt;h5&gt;&lt;b&gt;Languages &lt;/b&gt;Aklo, Celestial, Common&lt;/h5&gt;&lt;/div&gt;&lt;hr/&gt;&lt;div&gt;&lt;h5&gt;&lt;b&gt;ECOLOGY&lt;/b&gt;&lt;/h5&gt;&lt;/div&gt;&lt;hr/&gt;&lt;div&gt;&lt;h5&gt;&lt;b&gt;Environment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ABILITIES&lt;/b&gt;&lt;/h5&gt;&lt;/div&gt;&lt;hr/&gt;&lt;div&gt;&lt;/h5&gt;&lt;h5&gt;&lt;b&gt;Absolute Readiness (Ex)&lt;/b&gt; An argus is never surprised or flat-footed. It can act in the surprise round as if it were a normal round.  &lt;/h5&gt;&lt;h5&gt;&lt;b&gt;Accurate Strikes (Ex)&lt;/b&gt; An argus's attacks ignore the AC bonus granted to targets by any cover less than total cover, and the miss chance granted to targets by any concealment less than total concealment.  &lt;/h5&gt;&lt;h5&gt;&lt;b&gt;Eye Gouge (Ex)&lt;/b&gt; If an argus rends or pins an opponent, as a swift action it can attempt a dirty trick maneuver to blind the target. If its combat maneuver check exceeds the DC by 10 or more, the opponent is permanently blinded.   &lt;/h5&gt;&lt;h5&gt;&lt;b&gt;Fascinating Gaze (Su)&lt;/b&gt; A creature within 40 feet of an argus must succeed at a DC 16 Will saving throw or be fascinated for 5d6 rounds. If the creature has 4 or fewer Hit Dice, it is instead dazed for 5d6 rounds. An argus can't use this ability in the same round it uses frightful presence. The save DC is Charisma-based.  &lt;/h5&gt;&lt;h5&gt;&lt;b&gt;Limitless Vision (Ex)&lt;/b&gt; An argus takes no distance penalties on Perception checks.&lt;/h5&gt;&lt;/div&gt;&lt;br&gt;&lt;div&gt;&lt;h4&gt;&lt;p&gt;&lt;p&gt;An argus is an ancient creature related to the titans (&lt;i&gt;Pathfinder RPG Bestiary 2&lt;/i&gt; 266-267), transformed by a deity into a vigilant and restless sentry, usually as a punishment for some affront or rebellion. Within its hideous and misshapen body lies a lonely heart that craves music and beauty to comfort it in its forlorn and unending vigil. It might talk peaceably with visitors if they promise to sing songs or tell stories (and it believes its guests don't intend to harm it or steal what it guards). If insulted or mocked, an argus is quick to anger, dispatching foes so it can go back to brooding in peace. An argus stands 25 feet tall and weighs 18,000 pounds.&lt;/p&gt;&lt;/h4&gt;&lt;/div&gt;</t>
  </si>
  <si>
    <t>Astral Leviathan</t>
  </si>
  <si>
    <t>astral locating, blindsight 180 ft., darkvision 60 ft., low-light vision; Perception +31</t>
  </si>
  <si>
    <t>34, touch 4, flat-footed 32</t>
  </si>
  <si>
    <t>(+2 Dex, +30 natural, -8 size)</t>
  </si>
  <si>
    <t>regeneration 5 (acid and fire)</t>
  </si>
  <si>
    <t>Fort +24, Ref +8, Will +16</t>
  </si>
  <si>
    <t>fly 90 ft. (average)</t>
  </si>
  <si>
    <t>bite +24 (4d6+12/19-20 plus grab), 2 slams +24 (2d8+12), tail slap +19 (4d6+6)</t>
  </si>
  <si>
    <t>fast swallow, gulping tide, swallow whole (4d6+18 damage, AC 25, 31 hp)</t>
  </si>
  <si>
    <t>Spell-Like Abilities (CL 20th; concentration +22)   3/day-dimension door</t>
  </si>
  <si>
    <t>Str 35, Dex 14, Con 31, Int 6, Wis 15, Cha 14</t>
  </si>
  <si>
    <t>+40 (+42 bull rush, +44 grapple)</t>
  </si>
  <si>
    <t>52 (54 vs. bull rush, can't be tripped)</t>
  </si>
  <si>
    <t>Blind-Fight, Cleave, Combat Reflexes, Great Fortitude, Improved Bull Rush, Improved Critical (bite), Improved Initiative, Iron Will, Power Attack, Skill Focus (Perception)</t>
  </si>
  <si>
    <t>Fly -6, Intimidate +22, Knowledge (planes) +21, Perception +31, Survival +22</t>
  </si>
  <si>
    <t>telepathy 30 ft.</t>
  </si>
  <si>
    <t>solitary or pod (2-5 plus 1-2 young)</t>
  </si>
  <si>
    <t>Above this brobdingnagian, whalelike creature's cavernous maw of freakish teeth, multiple eyes peer out in different directions.</t>
  </si>
  <si>
    <t>Astral Locating (Su) An astral leviathan automatically knows the distance and direction to any place on the Astral Plane it has ever visited. Once per day it can use this ability to determine the location of a creature on the Astral Plane (as if using locate creature with unlimited range).  Gulping Tide (Ex) An astral leviathan can create a 60-foot cone of roiling astral material, pulling all Large or smaller creatures and objects into its mouth so it can swallow them. Any creature in the area that succeeds at a DC 30 Fortitude save moves up to 60 feet toward the cone's origin; creatures that fail are swallowed. The leviathan can use this ability only once per minute. The save DC is Constitution-based.</t>
  </si>
  <si>
    <t>An astral leviathan is an immense predator that patrols the silvery void of the Astral Plane in search of food and new experiences. Dangerous if provoked, it is intelligent enough to be reasoned with, though most visitors to that plane mistakenly believe it is just a beast. It requires only a minimal amount of physical food, as it primarily sustains itself on planar energies (particularly those radiating from natural portals to other planes) and invisible streamers of astral dust. Astral leviathans are curious about types of creatures they've never met before and places they haven't visited. Civilized inhabitants of the Astral Plane might befriend, bribe, or tame leviathans, using them as cargo vessels or navigators on journeys to remote locations. More savage races enslave them with enchantments and hooked barbs and use them for the same purpose. An astral leviathan is approximately 70 feet long and weighs 60 tons.</t>
  </si>
  <si>
    <t>&lt;link rel="stylesheet"href="PF.css"&gt;&lt;div&gt;&lt;h2&gt;Astral Leviathan&lt;/h2&gt;&lt;h3&gt;&lt;i&gt;Above this brobdingnagian, whalelike creature's cavernous maw of freakish teeth, multiple eyes peer out in different directions.&lt;/i&gt;&lt;/h3&gt;&lt;br&gt;&lt;/div&gt;&lt;div class="heading"&gt;&lt;p class="alignleft"&gt;Astral Leviathan&lt;/p&gt;&lt;p class="alignright"&gt;CR 18&lt;/p&gt;&lt;div style="clear: both;"&gt;&lt;/div&gt;&lt;/div&gt;&lt;div&gt;&lt;h5&gt;&lt;b&gt;XP &lt;/b&gt;153,600&lt;/h5&gt;&lt;h5&gt;N Colossal outsider (extraplanar)&lt;/h5&gt;&lt;h5&gt;&lt;b&gt;Init &lt;/b&gt;+6; &lt;b&gt;Senses &lt;/b&gt;astral locating, blindsight 180 ft., darkvision 60 ft., low-light vision; Perception +31&lt;/h5&gt;&lt;/div&gt;&lt;hr/&gt;&lt;div&gt;&lt;h5&gt;&lt;b&gt;DEFENSE&lt;/b&gt;&lt;/h5&gt;&lt;/div&gt;&lt;hr/&gt;&lt;div&gt;&lt;h5&gt;&lt;b&gt;AC &lt;/b&gt;34, touch 4, flat-footed 32 (+2 Dex, +30 natural, -8 size)&lt;/h5&gt;&lt;h5&gt;&lt;b&gt;hp &lt;/b&gt;310 (20d10+200); regeneration 5 (acid and fire)&lt;/h5&gt;&lt;h5&gt;&lt;b&gt;Fort &lt;/b&gt;+24, &lt;b&gt;Ref &lt;/b&gt;+8, &lt;b&gt;Will &lt;/b&gt;+16&lt;/h5&gt;&lt;h5&gt;&lt;b&gt;DR &lt;/b&gt;10/adamantine; &lt;b&gt;Immune &lt;/b&gt;cold; &lt;b&gt;Resist &lt;/b&gt;electricity 30, fire 30&lt;/h5&gt;&lt;/div&gt;&lt;hr/&gt;&lt;div&gt;&lt;h5&gt;&lt;b&gt;OFFENSE&lt;/b&gt;&lt;/h5&gt;&lt;/div&gt;&lt;hr/&gt;&lt;div&gt;&lt;h5&gt;&lt;b&gt;Spd &lt;/b&gt;fly 90 ft. (average)&lt;/h5&gt;&lt;h5&gt;&lt;b&gt;Melee &lt;/b&gt;bite +24 (4d6+12/19-20 plus grab), 2 slams +24 (2d8+12), tail slap +19 (4d6+6)&lt;/h5&gt;&lt;h5&gt;&lt;b&gt;Space &lt;/b&gt;30 ft.; &lt;b&gt;Reach &lt;/b&gt;30 ft.&lt;/h5&gt;&lt;h5&gt;&lt;b&gt;Special Attacks &lt;/b&gt;fast swallow, gulping tide, swallow whole (4d6+18 damage, AC 25, 31 hp)&lt;/h5&gt;&lt;h5&gt;&lt;b&gt;Spell-Like Abilities&lt;/b&gt; (CL 20th; concentration +22) &lt;/br&gt;3/day&amp;mdash;&lt;i&gt;dimension door&lt;/i&gt;&lt;/h5&gt;&lt;/h5&gt;&lt;/div&gt;&lt;hr/&gt;&lt;div&gt;&lt;h5&gt;&lt;b&gt;STATISTICS&lt;/b&gt;&lt;/h5&gt;&lt;/div&gt;&lt;hr/&gt;&lt;div&gt;&lt;h5&gt;&lt;b&gt;Str &lt;/b&gt;35, &lt;b&gt;Dex &lt;/b&gt;14, &lt;b&gt;Con &lt;/b&gt;31, &lt;b&gt;Int &lt;/b&gt; 6, &lt;b&gt;Wis &lt;/b&gt;15, &lt;b&gt;Cha &lt;/b&gt;14&lt;/h5&gt;&lt;h5&gt;&lt;b&gt;Base Atk &lt;/b&gt;+20; &lt;b&gt;CMB &lt;/b&gt;+40 (+42 bull rush, +44 grapple); &lt;b&gt;CMD &lt;/b&gt;52 (54 vs. bull rush, can't be tripped)&lt;/h5&gt;&lt;h5&gt;&lt;b&gt;Feats &lt;/b&gt;Blind-Fight, Cleave, Combat Reflexes, Great Fortitude, Improved Bull Rush, Improved Critical (bite), Improved Initiative, Iron Will, Power Attack, Skill Focus (Perception)&lt;/h5&gt;&lt;h5&gt;&lt;b&gt;Skills &lt;/b&gt;Fly -6, Intimidate +22, Knowledge (planes) +21, Perception +31, Survival +22&lt;/h5&gt;&lt;h5&gt;&lt;b&gt;Languages &lt;/b&gt;telepathy 30 ft.&lt;/h5&gt;&lt;/div&gt;&lt;hr/&gt;&lt;div&gt;&lt;h5&gt;&lt;b&gt;ECOLOGY&lt;/b&gt;&lt;/h5&gt;&lt;/div&gt;&lt;hr/&gt;&lt;div&gt;&lt;h5&gt;&lt;b&gt;Environment &lt;/b&gt; any (Astral Plane)&lt;/h5&gt;&lt;h5&gt;&lt;b&gt;Organization &lt;/b&gt;solitary or pod (2-5 plus 1-2 young)&lt;/h5&gt;&lt;h5&gt;&lt;b&gt;Treasure &lt;/b&gt;standard&lt;/h5&gt;&lt;/div&gt;&lt;hr/&gt;&lt;div&gt;&lt;h5&gt;&lt;b&gt;SPECIAL ABILITIES&lt;/b&gt;&lt;/h5&gt;&lt;/div&gt;&lt;hr/&gt;&lt;div&gt;&lt;/h5&gt;&lt;h5&gt;&lt;b&gt;Astral Locating (Su)&lt;/b&gt; An astral leviathan automatically knows the distance and direction to any place on the Astral Plane it has ever visited. Once per day it can use this ability to determine the location of a creature on the Astral Plane (as if using &lt;i&gt;locate creature&lt;/i&gt; with unlimited range).  &lt;/h5&gt;&lt;h5&gt;&lt;b&gt;Gulping Tide (Ex)&lt;/b&gt; An astral leviathan can create a 60-foot cone of roiling astral material, pulling all Large or smaller creatures and objects into its mouth so it can swallow them. Any creature in the area that succeeds at a DC 30 Fortitude save moves up to 60 feet toward the cone's origin; creatures that fail are swallowed. The leviathan can use this ability only once per minute. The save DC is Constitution-based.&lt;/h5&gt;&lt;/div&gt;&lt;br&gt;&lt;div&gt;&lt;h4&gt;&lt;p&gt;&lt;p&gt;An astral leviathan is an immense predator that patrols the silvery void of the Astral Plane in search of food and new experiences. Dangerous if provoked, it is intelligent enough to be reasoned with, though most visitors to that plane mistakenly believe it is just a beast. It requires only a minimal amount of physical food, as it primarily sustains itself on planar energies (particularly those radiating from natural portals to other planes) and invisible streamers of astral dust. Astral leviathans are curious about types of creatures they've never met before and places they haven't visited. Civilized inhabitants of the Astral Plane might befriend, bribe, or tame leviathans, using them as cargo vessels or navigators on journeys to remote locations. More savage races enslave them with enchantments and hooked barbs and use them for the same purpose. An astral leviathan is approximately 70 feet long and weighs 60 tons.&lt;/p&gt;&lt;/h4&gt;&lt;/div&gt;</t>
  </si>
  <si>
    <t>Bakekujira</t>
  </si>
  <si>
    <t>undead parasites (30 ft., DC 28)</t>
  </si>
  <si>
    <t>32, touch 2, flat-footed 32</t>
  </si>
  <si>
    <t>(+30 natural, -8 size)</t>
  </si>
  <si>
    <t>(25d8+150)</t>
  </si>
  <si>
    <t>Fort +14, Ref +10, Will +14</t>
  </si>
  <si>
    <t>15/bludgeoning</t>
  </si>
  <si>
    <t>15 ft., swim 60 ft.</t>
  </si>
  <si>
    <t>bite +27 (6d6+16/19-20), tail slap +21 (4d6+8)</t>
  </si>
  <si>
    <t>capsize, leviathan's call, resonant song, smashing breach</t>
  </si>
  <si>
    <t>Str 42, Dex 10, Con -, Int 2, Wis 11, Cha 23</t>
  </si>
  <si>
    <t>Awesome Blow, Combat Reflexes, Critical Focus, Greater Bull Rush, Improved Bull Rush, Improved Critical (bite), Improved Initiative, Improved Lightning Reflexes, Lightning Reflexes, Power Attack, Staggering Critical, Stunning Critical, Weapon Focus (bite)</t>
  </si>
  <si>
    <t>Intimidate +16, Perception +20, Swim +28</t>
  </si>
  <si>
    <t>This hulking mass of blubber and bone looks like it was once a whale. Ghostly flames glow in each of its eye sockets.</t>
  </si>
  <si>
    <t>Leviathan's Call (Su) The tone of a bakekujira's eerie song varies from that of a wistful memory to a burning hatred. As a standard action, a bakekujira can sing. Living creatures within a 120- foot radius of a singing bakekujira must succeed at a DC 28 Will save or become fascinated or frightened (bakekujira's choice) for 1 round. Any creature that succeeds at this save cannot be affected by the same bakekujira's leviathan's call ability for 24 hours. This is a sonic mind-affecting effect. The save DC is Charisma-based.  Resonant Song (Su) As a standard action every 1d4 rounds, the bakekujira can release a damaging resonance, dealing 12d8 points of sonic damage to creatures in a 60-foot cone (Fortitude DC 28 for half). The save DC is Charisma-based.  Smashing Breach (Ex) As a full-round action, a swimming bakekujira can make a special charge attack against a creature on the water's surface. At the end of its charge, the whale breaches, slamming down with incredible force. Any Huge or smaller creatures in the bakekujira's space must succeed at a DC 28 Reflex save or take 4d8+24 points of bludgeoning damage and be forced into the nearest empty square adjacent to the bakekujira. Humanoid creatures killed by this ability rise as draugr (Pathfinder RPG Bestiary 2 110) in 1d6 hours. A bakekujira can use its capsize special attack in conjunction with this ability. The save DC is Charisma-based.  Undead Parasites (Su) A 30-foot-radius cloud of undead fish and sea birds surrounds a bakekujira. Creatures starting their turn within the cloud must succeed at a DC 28 Will save or be nauseated for 1 round and take 6d6 points of damage. Creatures with the ability to channel positive energy can suppress this aura for 1 round by expending one use of channel energy. The bakekujira receives a Will save against this effect. The save DC is equal to 10 + 1/2 the channeler's caster level + the channeler's Charisma modifier. The channeled energy has no other effect.</t>
  </si>
  <si>
    <t>Sometimes, a whale that dies after days of anger and pain arises as an undead monstrosity known as a bakekujira. A bakekujira weighs about 50 tons, and measures from 50 to 60 feet long.</t>
  </si>
  <si>
    <t>&lt;link rel="stylesheet"href="PF.css"&gt;&lt;div&gt;&lt;h2&gt;Bakekujira&lt;/h2&gt;&lt;h3&gt;&lt;i&gt;This hulking mass of blubber and bone looks like it was once a whale. Ghostly flames glow in each of its eye sockets.&lt;/i&gt;&lt;/h3&gt;&lt;br&gt;&lt;/div&gt;&lt;div class="heading"&gt;&lt;p class="alignleft"&gt;Bakekujira&lt;/p&gt;&lt;p class="alignright"&gt;CR 17&lt;/p&gt;&lt;div style="clear: both;"&gt;&lt;/div&gt;&lt;/div&gt;&lt;div&gt;&lt;h5&gt;&lt;b&gt;XP &lt;/b&gt;102,400&lt;/h5&gt;&lt;h5&gt;NE Colossal undead (aquatic)&lt;/h5&gt;&lt;h5&gt;&lt;b&gt;Init &lt;/b&gt;+4; &lt;b&gt;Senses &lt;/b&gt;darkvision 60 ft.; Perception +20&lt;/h5&gt;&lt;h5&gt;&lt;b&gt;Aura &lt;/b&gt;undead parasites (30 ft., DC 28)&lt;/h5&gt;&lt;/div&gt;&lt;hr/&gt;&lt;div&gt;&lt;h5&gt;&lt;b&gt;DEFENSE&lt;/b&gt;&lt;/h5&gt;&lt;/div&gt;&lt;hr/&gt;&lt;div&gt;&lt;h5&gt;&lt;b&gt;AC &lt;/b&gt;32, touch 2, flat-footed 32 (+30 natural, -8 size)&lt;/h5&gt;&lt;h5&gt;&lt;b&gt;hp &lt;/b&gt;262 (25d8+150)&lt;/h5&gt;&lt;h5&gt;&lt;b&gt;Fort &lt;/b&gt;+14, &lt;b&gt;Ref &lt;/b&gt;+10, &lt;b&gt;Will &lt;/b&gt;+14&lt;/h5&gt;&lt;h5&gt;&lt;b&gt;Defensive Abilities &lt;/b&gt;channel resistance +4; &lt;b&gt;DR &lt;/b&gt;15/bludgeoning; &lt;b&gt;Immune &lt;/b&gt;undead traits&lt;/h5&gt;&lt;/div&gt;&lt;hr/&gt;&lt;div&gt;&lt;h5&gt;&lt;b&gt;OFFENSE&lt;/b&gt;&lt;/h5&gt;&lt;/div&gt;&lt;hr/&gt;&lt;div&gt;&lt;h5&gt;&lt;b&gt;Spd &lt;/b&gt;15 ft., swim 60 ft.&lt;/h5&gt;&lt;h5&gt;&lt;b&gt;Melee &lt;/b&gt;bite +27 (6d6+16/19-20), tail slap +21 (4d6+8)&lt;/h5&gt;&lt;h5&gt;&lt;b&gt;Space &lt;/b&gt;30 ft.; &lt;b&gt;Reach &lt;/b&gt;30 ft.&lt;/h5&gt;&lt;h5&gt;&lt;b&gt;Special Attacks &lt;/b&gt;capsize, leviathan's call, resonant song, smashing breach&lt;/h5&gt;&lt;/div&gt;&lt;hr/&gt;&lt;div&gt;&lt;h5&gt;&lt;b&gt;STATISTICS&lt;/b&gt;&lt;/h5&gt;&lt;/div&gt;&lt;hr/&gt;&lt;div&gt;&lt;h5&gt;&lt;b&gt;Str &lt;/b&gt;42, &lt;b&gt;Dex &lt;/b&gt;10, &lt;b&gt;Con &lt;/b&gt;-, &lt;b&gt;Int &lt;/b&gt; 2, &lt;b&gt;Wis &lt;/b&gt;11, &lt;b&gt;Cha &lt;/b&gt;23&lt;/h5&gt;&lt;h5&gt;&lt;b&gt;Base Atk &lt;/b&gt;+18; &lt;b&gt;CMB &lt;/b&gt;+42 (+46 bull rush); &lt;b&gt;CMD &lt;/b&gt;52 (54 vs. bull rush, can't be tripped)&lt;/h5&gt;&lt;h5&gt;&lt;b&gt;Feats &lt;/b&gt;Awesome Blow, Combat Reflexes, Critical Focus, Greater Bull Rush, Improved Bull Rush, Improved Critical (bite), Improved Initiative, Improved Lightning Reflexes, Lightning Reflexes, Power Attack, Staggering Critical, Stunning Critical, Weapon Focus (bite)&lt;/h5&gt;&lt;h5&gt;&lt;b&gt;Skills &lt;/b&gt;Intimidate +16, Perception +20, Swim +28&lt;/h5&gt;&lt;/div&gt;&lt;hr/&gt;&lt;div&gt;&lt;h5&gt;&lt;b&gt;ECOLOGY&lt;/b&gt;&lt;/h5&gt;&lt;/div&gt;&lt;hr/&gt;&lt;div&gt;&lt;h5&gt;&lt;b&gt;Environment &lt;/b&gt; any oceans&lt;/h5&gt;&lt;h5&gt;&lt;b&gt;Organization &lt;/b&gt;solitary&lt;/h5&gt;&lt;h5&gt;&lt;b&gt;Treasure &lt;/b&gt;none&lt;/h5&gt;&lt;/div&gt;&lt;hr/&gt;&lt;div&gt;&lt;h5&gt;&lt;b&gt;SPECIAL ABILITIES&lt;/b&gt;&lt;/h5&gt;&lt;/div&gt;&lt;hr/&gt;&lt;div&gt;&lt;/h5&gt;&lt;h5&gt;&lt;b&gt;Leviathan's Call (Su)&lt;/b&gt; The tone of a bakekujira's eerie song varies from that of a wistful memory to a burning hatred. As a standard action, a bakekujira can sing. Living creatures within a 120- foot radius of a singing bakekujira must succeed at a DC 28 Will save or become fascinated or frightened (bakekujira's choice) for 1 round. Any creature that succeeds at this save cannot be affected by the same bakekujira's leviathan's call ability for 24 hours. This is a sonic mind-affecting effect. The save DC is Charisma-based.  &lt;/h5&gt;&lt;h5&gt;&lt;b&gt;Resonant Song (Su)&lt;/b&gt; As a standard action every 1d4 rounds, the bakekujira can release a damaging resonance, dealing 12d8 points of sonic damage to creatures in a 60-foot cone (Fortitude DC 28 for half). The save DC is Charisma-based.  &lt;/h5&gt;&lt;h5&gt;&lt;b&gt;Smashing Breach (Ex)&lt;/b&gt; As a full-round action, a swimming bakekujira can make a special charge attack against a creature on the water's surface. At the end of its charge, the whale breaches, slamming down with incredible force. Any Huge or smaller creatures in the bakekujira's space must succeed at a DC 28 Reflex save or take 4d8+24 points of bludgeoning damage and be forced into the nearest empty square adjacent to the bakekujira. Humanoid creatures killed by this ability rise as draugr (&lt;i&gt;Pathfinder RPG Bestiary 2&lt;/i&gt; 110) in 1d6 hours. A bakekujira can use its capsize special attack in conjunction with this ability. The save DC is Charisma-based.  &lt;/h5&gt;&lt;h5&gt;&lt;b&gt;Undead Parasites (Su)&lt;/b&gt; A 30-foot-radius cloud of undead fish and sea birds surrounds a bakekujira. Creatures starting their turn within the cloud must succeed at a DC 28 Will save or be nauseated for 1 round and take 6d6 points of damage. Creatures with the ability to channel positive energy can suppress this aura for 1 round by expending one use of channel energy. The bakekujira receives a Will save against this effect. The save DC is equal to 10 + 1/2 the channeler's caster level + the channeler's Charisma modifier. The channeled energy has no other effect.&lt;/h5&gt;&lt;/div&gt;&lt;br&gt;&lt;div&gt;&lt;h4&gt;&lt;p&gt;&lt;p&gt;Sometimes, a whale that dies after days of anger and pain arises as an undead monstrosity known as a bakekujira. A bakekujira weighs about 50 tons, and measures from 50 to 60 feet long.&lt;/p&gt;&lt;/h4&gt;&lt;/div&gt;</t>
  </si>
  <si>
    <t>Barometz</t>
  </si>
  <si>
    <t>(+5 Dex, +20 natural, -4 size)</t>
  </si>
  <si>
    <t>(22d8+154)</t>
  </si>
  <si>
    <t>gore +23 (5d10+15/19-20)</t>
  </si>
  <si>
    <t>powerful charge (gore, 10d10+15), trample (5d10+15, DC 31)</t>
  </si>
  <si>
    <t>Str 30, Dex 21, Con 24, Int 2, Wis 15, Cha 9</t>
  </si>
  <si>
    <t>45 (47 vs. bull rush or overrun, 49 vs. trip)</t>
  </si>
  <si>
    <t>Awesome Blow, Bleeding Critical, Critical Focus, Greater Bull Rush, Greater Overrun, Improved Bull Rush, Improved Critical (gore), Improved Overrun, Iron Will, Power Attack, Weapon Focus (gore)</t>
  </si>
  <si>
    <t>Perception +27</t>
  </si>
  <si>
    <t>solitary or serving druid masters</t>
  </si>
  <si>
    <t>This massive green ramlike creature's pelt is actually a tangle of vines, and its horns are wickedly sharp wooden branches.</t>
  </si>
  <si>
    <t>These massive plant juggernauts were not created by nature, but grown by druids who use them as protectors and dispensers of savage judgment. Pruned into a form resembling a stout ram, a barometz is granted a degree of intelligence by natural spirits bound into its verdant bulk. Barometzes are typically found in the service of the powerful druids who cultivate them and help them protect sacred primeval forests.  GROWING A BAROMETZ  The process of growing a barometz has some similarities to making a construct, but doesn't require the Craft Construct feat. The process requires five cultivators. Typically, these are powerful druids, though anyone capable of making the required Knowledge checks and casting the required spells may attempt the process. Growing the body takes 1 year. One creator, typically the creature who becomes the barometz's master, cultivates an oak tree to be harvested for the horns. After harvest, the creator shapes the horns and strengthens them with an ironwood spell. Four cultivators plant four trees and weave a lattice from the branches. This frame supports the stone-and-ivy skin and provides the space in which the plant matter that will make up the barometz can grow. Each cultivator attempts a DC 25 Knowledge (nature) check when forming the body. If one or more of the checks fail, the plant withers and dies and the cultivators must begin anew. If the skill checks are successful, the cultivators then perform a special ritual within a day of the cultivation. This ritual takes 24 hours to perform and must be led by the creature that is to become the master of the barometz. At the ritual's climax, there's a 50% chance that the attempt to create a barometz succeeds-if this final check fails, no appropriate spirit is close enough to answer the call. The plant body rots and the creators must begin anew with fresh materials. At the GM's discretion, this final chance for success might increase to 75% or even 100% for particularly magical areas where the necessary spirits are more common. Discovering such a rare and magical site should be the focus of its own adventure.  BAROMETZ  CL 15th; Price 80,500 RITUAL Requirements Knowledge (nature) 15 ranks, plant growth, entangle, ironwood, summon nature's ally VII; Skill Knowledge (nature) DC 25; Cost: 40,200 gp</t>
  </si>
  <si>
    <t>&lt;link rel="stylesheet"href="PF.css"&gt;&lt;div&gt;&lt;h2&gt;Barometz&lt;/h2&gt;&lt;h3&gt;&lt;i&gt;This massive green ramlike creature's pelt is actually a tangle of vines, and its horns are wickedly sharp wooden branches.&lt;/i&gt;&lt;/h3&gt;&lt;br&gt;&lt;/div&gt;&lt;div class="heading"&gt;&lt;p class="alignleft"&gt;Barometz&lt;/p&gt;&lt;p class="alignright"&gt;CR 15&lt;/p&gt;&lt;div style="clear: both;"&gt;&lt;/div&gt;&lt;/div&gt;&lt;div&gt;&lt;h5&gt;&lt;b&gt;XP &lt;/b&gt;51,200&lt;/h5&gt;&lt;h5&gt;N Gargantuan plant &lt;/h5&gt;&lt;h5&gt;&lt;b&gt;Init &lt;/b&gt;+5; &lt;b&gt;Senses &lt;/b&gt;low-light vision; Perception +27&lt;/h5&gt;&lt;/div&gt;&lt;hr/&gt;&lt;div&gt;&lt;h5&gt;&lt;b&gt;DEFENSE&lt;/b&gt;&lt;/h5&gt;&lt;/div&gt;&lt;hr/&gt;&lt;div&gt;&lt;h5&gt;&lt;b&gt;AC &lt;/b&gt;31, touch 11, flat-footed 26 (+5 Dex, +20 natural, -4 size)&lt;/h5&gt;&lt;h5&gt;&lt;b&gt;hp &lt;/b&gt;253 (22d8+154)&lt;/h5&gt;&lt;h5&gt;&lt;b&gt;Fort &lt;/b&gt;+20, &lt;b&gt;Ref &lt;/b&gt;+12, &lt;b&gt;Will &lt;/b&gt;+11&lt;/h5&gt;&lt;h5&gt;&lt;b&gt;Immune &lt;/b&gt;electricity, plant traits&lt;/h5&gt;&lt;/div&gt;&lt;hr/&gt;&lt;div&gt;&lt;h5&gt;&lt;b&gt;OFFENSE&lt;/b&gt;&lt;/h5&gt;&lt;/div&gt;&lt;hr/&gt;&lt;div&gt;&lt;h5&gt;&lt;b&gt;Spd &lt;/b&gt;40 ft.&lt;/h5&gt;&lt;h5&gt;&lt;b&gt;Melee &lt;/b&gt;gore +23 (5d10+15/19-20)&lt;/h5&gt;&lt;h5&gt;&lt;b&gt;Space &lt;/b&gt;20 ft.; &lt;b&gt;Reach &lt;/b&gt;20 ft.&lt;/h5&gt;&lt;h5&gt;&lt;b&gt;Special Attacks &lt;/b&gt;powerful charge (gore, 10d10+15), trample (5d10+15, DC 31)&lt;/h5&gt;&lt;/div&gt;&lt;hr/&gt;&lt;div&gt;&lt;h5&gt;&lt;b&gt;STATISTICS&lt;/b&gt;&lt;/h5&gt;&lt;/div&gt;&lt;hr/&gt;&lt;div&gt;&lt;h5&gt;&lt;b&gt;Str &lt;/b&gt;30, &lt;b&gt;Dex &lt;/b&gt;21, &lt;b&gt;Con &lt;/b&gt;24, &lt;b&gt;Int &lt;/b&gt; 2, &lt;b&gt;Wis &lt;/b&gt;15, &lt;b&gt;Cha &lt;/b&gt;9&lt;/h5&gt;&lt;h5&gt;&lt;b&gt;Base Atk &lt;/b&gt;+16; &lt;b&gt;CMB &lt;/b&gt;+30 (+34 bull rush or overrun); &lt;b&gt;CMD &lt;/b&gt;45 (47 vs. bull rush or overrun, 49 vs. trip)&lt;/h5&gt;&lt;h5&gt;&lt;b&gt;Feats &lt;/b&gt;Awesome Blow, Bleeding Critical, Critical Focus, Greater Bull Rush, Greater Overrun, Improved Bull Rush, Improved Critical (gore), Improved Overrun, Iron Will, Power Attack, Weapon Focus (gore)&lt;/h5&gt;&lt;h5&gt;&lt;b&gt;Skills &lt;/b&gt;Perception +27&lt;/h5&gt;&lt;/div&gt;&lt;hr/&gt;&lt;div&gt;&lt;h5&gt;&lt;b&gt;ECOLOGY&lt;/b&gt;&lt;/h5&gt;&lt;/div&gt;&lt;hr/&gt;&lt;div&gt;&lt;h5&gt;&lt;b&gt;Environment &lt;/b&gt; any forests&lt;/h5&gt;&lt;h5&gt;&lt;b&gt;Organization &lt;/b&gt;solitary or serving druid masters&lt;/h5&gt;&lt;h5&gt;&lt;b&gt;Treasure &lt;/b&gt;none&lt;/h5&gt;&lt;/div&gt;&lt;br&gt;&lt;div&gt;&lt;h4&gt;&lt;p&gt;&lt;p&gt;These massive plant juggernauts were not created by nature, but grown by druids who use them as protectors and dispensers of savage judgment. Pruned into a form resembling a stout ram, a barometz is granted a degree of intelligence by natural spirits bound into its verdant bulk. Barometzes are typically found in the service of the powerful druids who cultivate them and help them protect sacred primeval forests.  &lt;br&gt;&lt;b&gt;GROWING A BAROMETZ&lt;/b&gt;&lt;br&gt;  The process of growing a barometz has some similarities to making a construct, but doesn't require the Craft Construct feat. The process requires five cultivators. Typically, these are powerful druids, though anyone capable of making the required Knowledge checks and casting the required spells may attempt the process. Growing the body takes 1 year. One creator, typically the creature who becomes the barometz's master, cultivates an oak tree to be harvested for the horns. After harvest, the creator shapes the horns and strengthens them with an &lt;i&gt;ironwood&lt;/i&gt; spell. Four cultivators plant four trees and weave a lattice from the branches. This frame supports the stone-and-ivy skin and provides the space in which the plant matter that will make up the barometz can grow. Each cultivator attempts a DC 25 Knowledge (nature) check when forming the body. If one or more of the checks fail, the plant withers and dies and the cultivators must begin anew. If the skill checks are successful, the cultivators then perform a special ritual within a day of the cultivation. This ritual takes 24 hours to perform and must be led by the creature that is to become the master of the barometz. At the ritual's climax, there's a 50% chance that the attempt to create a barometz succeeds-if this final check fails, no appropriate spirit is close enough to answer the call. The plant body rots and the creators must begin anew with fresh materials. At the GM's discretion, this final chance for success might increase to 75% or even 100% for particularly magical areas where the necessary spirits are more common. Discovering such a rare and magical site should be the focus of its own adventure.  &lt;br&gt;&lt;b&gt;BAROMETZ&lt;/b&gt;&lt;br&gt;  &lt;b&gt;CL&lt;/b&gt; 15th; &lt;b&gt;Price&lt;/b&gt; 80,500 &lt;br&gt;&lt;b&gt;RITUAL&lt;/b&gt;&lt;br&gt; &lt;b&gt;Requirements&lt;/b&gt; Knowledge (nature) 15 ranks, &lt;i&gt;plant growth&lt;/i&gt;, &lt;i&gt;entangle&lt;/i&gt;, &lt;i&gt;ironwood&lt;/i&gt;, &lt;i&gt;summon nature's ally VII&lt;/i&gt;; &lt;b&gt;Skill&lt;/b&gt; Knowledge (nature) DC 25; &lt;b&gt;Cost:&lt;/b&gt; 40,200 gp&lt;/p&gt;&lt;/h4&gt;&lt;/div&gt;</t>
  </si>
  <si>
    <t>slam +2 (1d2)</t>
  </si>
  <si>
    <t>Fly +14</t>
  </si>
  <si>
    <t>A decaying humanoid head floats silently and ominously, its graying teeth eerily clattering.</t>
  </si>
  <si>
    <t>A beheaded is a severed head or skull animated as a mindless undead sentinel that silently floats at eye level as it lies in wait for living prey or is sent out into the lands of the living to terrorize everyone it finds. A beheaded set loose near populated areas thumps ominously against shut doors and windows, biding its time until someone responds to the incessant knocking. The beheaded then assaults this victim. Beheaded also guard grim crypts, abattoirs, and hideouts of murders who like to keep reminders of their past sins close at hand. Beheaded come in many varieties, usually based on the creature the head came from. A beheaded prefers to float at head height so it can more easily attack the face, neck, and shoulders of its victim.  A neutral evil spellcaster can gain a beheaded as a familiar at 3rd level by taking the Improved Familiar feat. A beheaded familiar loses the mindless trait and has an Intelligence score appropriate for its master's level.  CREATING BEHEADED  A spellcaster can create a beheaded with animate dead. Each beheaded created requires two onyx gems worth 100 gp and the casting of one air walk or fly spell. Beheaded can be created with additional abilities from the list below. Creating a variant beheaded counts as 1 additional Hit Die toward the caster's maximum Hit Dice of controlled undead. For every two abilities added, increase the beheaded's CR by 1.  Belching (Su): The beheaded can make a ranged touch attack with a maximum range of 30 feet that deals 1d6 points of energy damage (acid, cold, electricity, or fire, chosen at the time of creation).  Flaming (Su): The beheaded gains fire immunity and a +2 bonus to Charisma. Its slam attack also deals 1d6 points of fire damage and might catch the target on fire (Pathfinder RPG Core Rulebook 444).  Grabbing (Ex): This type of beheaded has long tendrils of ragged hair or other limblike growths (such as a medusa's snake hair). Its slam attack gains the grab (Medium) special ability. Screaming (Su): This type of beheaded can scream out once every 1d4 rounds. Every creature within 30 feet must succeed at a Will save or be shaken for 1d4 rounds. The save DC is equal to 10 + 1/2 the screaming skull's racial Hit Dice + the screaming skull's Charisma modifier. This is a sonic mind-affecting fear effect. Whether or not the save is successful, any creature in the area can't be affected by that beheaded's scream for the next 24 hours.  Swarming (Ex): The beheaded gains 1 additional Hit Die, the swarm subtype, swarm immunities, and the distraction special ability. It loses its slam attack but gains a swarm attack that deals 1d6 points of damage. This counts as two abilities for the purpose of determining the beheaded's CR.</t>
  </si>
  <si>
    <t>&lt;link rel="stylesheet"href="PF.css"&gt;&lt;div&gt;&lt;h2&gt;Beheaded&lt;/h2&gt;&lt;h3&gt;&lt;i&gt;A decaying humanoid head floats silently and ominously, its graying teeth eerily clattering.&lt;/i&gt;&lt;/h3&gt;&lt;br&gt;&lt;/div&gt;&lt;div class="heading"&gt;&lt;p class="alignleft"&gt;Beheaded&lt;/p&gt;&lt;p class="alignright"&gt;CR 1/3&lt;/p&gt;&lt;div style="clear: both;"&gt;&lt;/div&gt;&lt;/div&gt;&lt;div&gt;&lt;h5&gt;&lt;b&gt;XP &lt;/b&gt;135&lt;/h5&gt;&lt;h5&gt;NE Tiny undead &lt;/h5&gt;&lt;h5&gt;&lt;b&gt;Init &lt;/b&gt;+2; &lt;b&gt;Senses &lt;/b&gt;darkvision 60 ft.; Perception +0&lt;/h5&gt;&lt;/div&gt;&lt;hr/&gt;&lt;div&gt;&lt;h5&gt;&lt;b&gt;DEFENSE&lt;/b&gt;&lt;/h5&gt;&lt;/div&gt;&lt;hr/&gt;&lt;div&gt;&lt;h5&gt;&lt;b&gt;AC &lt;/b&gt;14, touch 14, flat-footed 12 (+2 Dex, +2 size)&lt;/h5&gt;&lt;h5&gt;&lt;b&gt;hp &lt;/b&gt;4 (1d8)&lt;/h5&gt;&lt;h5&gt;&lt;b&gt;Fort &lt;/b&gt;+0, &lt;b&gt;Ref &lt;/b&gt;+2, &lt;b&gt;Will &lt;/b&gt;+2&lt;/h5&gt;&lt;h5&gt;&lt;b&gt;Immune &lt;/b&gt;undead traits&lt;/h5&gt;&lt;/div&gt;&lt;hr/&gt;&lt;div&gt;&lt;h5&gt;&lt;b&gt;OFFENSE&lt;/b&gt;&lt;/h5&gt;&lt;/div&gt;&lt;hr/&gt;&lt;div&gt;&lt;h5&gt;&lt;b&gt;Spd &lt;/b&gt;fly 40 ft. (perfect)&lt;/h5&gt;&lt;h5&gt;&lt;b&gt;Melee &lt;/b&gt;slam +2 (1d2)&lt;/h5&gt;&lt;h5&gt;&lt;b&gt;Space &lt;/b&gt;2-1/2 ft.; &lt;b&gt;Reach &lt;/b&gt;0 ft.&lt;/h5&gt;&lt;/div&gt;&lt;hr/&gt;&lt;div&gt;&lt;h5&gt;&lt;b&gt;STATISTICS&lt;/b&gt;&lt;/h5&gt;&lt;/div&gt;&lt;hr/&gt;&lt;div&gt;&lt;h5&gt;&lt;b&gt;Str &lt;/b&gt;11, &lt;b&gt;Dex &lt;/b&gt;15, &lt;b&gt;Con &lt;/b&gt;-, &lt;b&gt;Int &lt;/b&gt; -, &lt;b&gt;Wis &lt;/b&gt;11, &lt;b&gt;Cha &lt;/b&gt;10&lt;/h5&gt;&lt;h5&gt;&lt;b&gt;Base Atk &lt;/b&gt;+0; &lt;b&gt;CMB &lt;/b&gt;+0; &lt;b&gt;CMD &lt;/b&gt;10 (can't be tripped)&lt;/h5&gt;&lt;h5&gt;&lt;b&gt;Skills &lt;/b&gt;Fly +14&lt;/h5&gt;&lt;/div&gt;&lt;hr/&gt;&lt;div&gt;&lt;h5&gt;&lt;b&gt;ECOLOGY&lt;/b&gt;&lt;/h5&gt;&lt;/div&gt;&lt;hr/&gt;&lt;div&gt;&lt;h5&gt;&lt;b&gt;Environment &lt;/b&gt; any&lt;/h5&gt;&lt;h5&gt;&lt;b&gt;Organization &lt;/b&gt;solitary, pair, or patrol (3-6)&lt;/h5&gt;&lt;h5&gt;&lt;b&gt;Treasure &lt;/b&gt;none&lt;/h5&gt;&lt;/div&gt;&lt;br&gt;&lt;div&gt;&lt;h4&gt;&lt;p&gt;&lt;p&gt;A beheaded is a severed head or skull animated as a mindless undead sentinel that silently floats at eye level as it lies in wait for living prey or is sent out into the lands of the living to terrorize everyone it finds. A beheaded set loose near populated areas thumps ominously against shut doors and windows, biding its time until someone responds to the incessant knocking. The beheaded then assaults this victim. Beheaded also guard grim crypts, abattoirs, and hideouts of murders who like to keep reminders of their past sins close at hand. Beheaded come in many varieties, usually based on the creature the head came from. A beheaded prefers to float at head height so it can more easily attack the face, neck, and shoulders of its victim.  A neutral evil spellcaster can gain a beheaded as a familiar at 3rd level by taking the Improved Familiar feat. A beheaded familiar loses the mindless trait and has an Intelligence score appropriate for its master's level. &lt;br&gt;&lt;b&gt;CREATING BEHEADED&lt;/b&gt;&lt;br&gt;  A spellcaster can create a beheaded with &lt;i&gt;animate dead&lt;/i&gt;. Each beheaded created requires two onyx gems worth 100 gp and the casting of one &lt;i&gt;air walk&lt;/i&gt; or fly spell. Beheaded can be created with additional abilities from the list below. Creating a variant beheaded counts as 1 additional Hit Die toward the caster's maximum Hit Dice of controlled undead. For every two abilities added, increase the beheaded's CR by 1.  &lt;br&gt;&lt;i&gt;Belching (Su)&lt;/i&gt;: The beheaded can make a ranged touch attack with a maximum range of 30 feet that deals 1d6 points of energy damage (acid, cold, electricity, or fire, chosen at the time of creation).  &lt;br&gt;&lt;i&gt;Flaming (Su)&lt;/i&gt;: The beheaded gains fire immunity and a +2 bonus to Charisma. Its slam attack also deals 1d6 points of fire damage and might catch the target on fire (&lt;i&gt;Pathfinder RPG Core Rulebook&lt;/i&gt; 444).  &lt;br&gt;&lt;i&gt;Grabbing (Ex)&lt;/i&gt;: This type of beheaded has long tendrils of ragged hair or other limblike growths (such as a medusa's snake hair). Its slam attack gains the grab (Medium) special ability. &lt;br&gt;&lt;i&gt;Screaming (Su)&lt;/i&gt;: This type of beheaded can scream out once every 1d4 rounds. Every creature within 30 feet must succeed at a Will save or be shaken for 1d4 rounds. The save DC is equal to 10 + 1/2 the screaming skull's racial Hit Dice + the screaming skull's Charisma modifier. This is a sonic mind-affecting fear effect. Whether or not the save is successful, any creature in the area can't be affected by that beheaded's scream for the next 24 hours.  &lt;br&gt;&lt;i&gt;Swarming (Ex)&lt;/i&gt;: The beheaded gains 1 additional Hit Die, the swarm subtype, swarm immunities, and the distraction special ability. It loses its slam attack but gains a swarm attack that deals 1d6 points of damage. This counts as two abilities for the purpose of determining the beheaded's CR.&lt;/p&gt;&lt;/h4&gt;&lt;/div&gt;</t>
  </si>
  <si>
    <t>Bhole</t>
  </si>
  <si>
    <t>33, touch 1, flat-footed 33</t>
  </si>
  <si>
    <t>(-1 Dex, +32 natural, -8 size)</t>
  </si>
  <si>
    <t>Fort +21, Ref +13, Will +11</t>
  </si>
  <si>
    <t>acid, fire, disease, magical control, paralysis, poison, sleep, stun</t>
  </si>
  <si>
    <t>50 ft., burrow 50 ft.</t>
  </si>
  <si>
    <t>bite +29 (6d6+25/19-20 plus grab), slam +29 (3d8+25/19-20)</t>
  </si>
  <si>
    <t>breath weapon, overwhelming strength, swallow whole (20d6 acid damage, AC 26, 29 hp), trample (DC 37)</t>
  </si>
  <si>
    <t>Str 44, Dex 8, Con 28, Int 3, Wis 21, Cha 23</t>
  </si>
  <si>
    <t>+45 (+47 bull rush, +49 grapple)</t>
  </si>
  <si>
    <t>54 (56 vs. bull rush, can't be tripped)</t>
  </si>
  <si>
    <t>Awesome Blow, Critical Focus, Improved Bull Rush, Improved Critical (bite), Improved Critical (slam), Improved Initiative, Lightning Reflexes, Power Attack, Staggering Critical, Vital Strike</t>
  </si>
  <si>
    <t>Aklo (rarely speaks)</t>
  </si>
  <si>
    <t>This titanic worm heaves its endless bulk into the air, raising one end as if ready to strike with a massive set of hooked jaws.</t>
  </si>
  <si>
    <t>Breath Weapon (Su) Once every minute, a bhole can expel a prodigious amount of thick slime from its gullet. This breath weapon has a range of 900 feet, and creates a 40-foot-diameter spread of slime in its targeted area. Any creature within this area must succeed at a DC 29 Fortitude save or be stunned for 1d4 rounds. The slime transforms the area it coats into difficult terrain. Furthermore, any creature that is in the area (or that attempts to enter the area) must succeed at a DC 29 Reflex save or be entangled by the slime. Bhole slime persists for 2d6 hours and bhole lairs are typically pre-caked with the stuff. A bhole can move through bhole slime without penalty. The save DC is Constitution-based.   Immune to Magical Control (Ex) A bhole is immune to nearly all forms of mind control, including all charm, suggestion, and dominate spells. It is similarly immune to magic jar and possession attempts. Confusion and other mind-affecting effects that don't allow another creature to directly control a bhole work normally. Rare effects that allow a creature to manipulate the exact effects of confusion on a creature provide one of the few ways to magically control a bhole. Other methods, particularly those tied to strange and powerful artifacts, may work as well.  Overwhelming Strength (Ex) A bhole always applies 1-1/2 times its Strength modifier on all natural weapon attacks.</t>
  </si>
  <si>
    <t>Known on some worlds as dholes, bholes are among the largest of living creatures, wormlike leviathans of such size that few can claim to have seen one wholly from head to tail, and those who do suffer from madness or other aff lictions that cause others to doubt these tales. The coloration of these creature ranges widely, from dark blues and purples to pale grays, yellows, or white. A bhole's cavernous mouth consists of long, bony jaws that extend and unfold from the creature's head when it feeds. Bholes are incredibly long-lived- those that exist in remote worlds or in other dimensions have done so for countless eons. The bholes themselves seem to have no interest in their history, perhaps as a result of their limited intellect, but they can live forever, barring death by violence. Regions inhabited by bholes are always wastelands. Bholes seem able to eat and digest anything and everything, and in time can reduce a huge area to just a honeycombed network of immense tunnels. These regions swiftly collapse in on themselves, leaving rubble-filled pits of terrifying size.</t>
  </si>
  <si>
    <t>&lt;link rel="stylesheet"href="PF.css"&gt;&lt;div&gt;&lt;h2&gt;Bhole&lt;/h2&gt;&lt;h3&gt;&lt;i&gt;This titanic worm heaves its endless bulk into the air, raising one end as if ready to strike with a massive set of hooked jaws.&lt;/i&gt;&lt;/h3&gt;&lt;br&gt;&lt;/div&gt;&lt;div class="heading"&gt;&lt;p class="alignleft"&gt;Bhole&lt;/p&gt;&lt;p class="alignright"&gt;CR 17&lt;/p&gt;&lt;div style="clear: both;"&gt;&lt;/div&gt;&lt;/div&gt;&lt;div&gt;&lt;h5&gt;&lt;b&gt;XP &lt;/b&gt;102,400&lt;/h5&gt;&lt;h5&gt;CN Colossal magical beast &lt;/h5&gt;&lt;h5&gt;&lt;b&gt;Init &lt;/b&gt;+3; &lt;b&gt;Senses &lt;/b&gt;darkvision 60 ft., low-light vision; Perception +28&lt;/h5&gt;&lt;/div&gt;&lt;hr/&gt;&lt;div&gt;&lt;h5&gt;&lt;b&gt;DEFENSE&lt;/b&gt;&lt;/h5&gt;&lt;/div&gt;&lt;hr/&gt;&lt;div&gt;&lt;h5&gt;&lt;b&gt;AC &lt;/b&gt;33, touch 1, flat-footed 33 (-1 Dex, +32 natural, -8 size)&lt;/h5&gt;&lt;h5&gt;&lt;b&gt;hp &lt;/b&gt;290 (20d10+180)&lt;/h5&gt;&lt;h5&gt;&lt;b&gt;Fort &lt;/b&gt;+21, &lt;b&gt;Ref &lt;/b&gt;+13, &lt;b&gt;Will &lt;/b&gt;+11&lt;/h5&gt;&lt;h5&gt;&lt;b&gt;DR &lt;/b&gt;10/-; &lt;b&gt;Immune &lt;/b&gt;acid, fire, disease, magical control, paralysis, poison, sleep, stun; &lt;b&gt;SR &lt;/b&gt;28&lt;/h5&gt;&lt;/div&gt;&lt;hr/&gt;&lt;div&gt;&lt;h5&gt;&lt;b&gt;OFFENSE&lt;/b&gt;&lt;/h5&gt;&lt;/div&gt;&lt;hr/&gt;&lt;div&gt;&lt;h5&gt;&lt;b&gt;Spd &lt;/b&gt;50 ft., burrow 50 ft.&lt;/h5&gt;&lt;h5&gt;&lt;b&gt;Melee &lt;/b&gt;bite +29 (6d6+25/19-20 plus grab), slam +29 (3d8+25/19-20)&lt;/h5&gt;&lt;h5&gt;&lt;b&gt;Space &lt;/b&gt;30 ft.; &lt;b&gt;Reach &lt;/b&gt;60 ft.&lt;/h5&gt;&lt;h5&gt;&lt;b&gt;Special Attacks &lt;/b&gt;breath weapon, overwhelming strength, swallow whole (20d6 acid damage, AC 26, 29 hp), trample (DC 37)&lt;/h5&gt;&lt;/div&gt;&lt;hr/&gt;&lt;div&gt;&lt;h5&gt;&lt;b&gt;STATISTICS&lt;/b&gt;&lt;/h5&gt;&lt;/div&gt;&lt;hr/&gt;&lt;div&gt;&lt;h5&gt;&lt;b&gt;Str &lt;/b&gt;44, &lt;b&gt;Dex &lt;/b&gt;8, &lt;b&gt;Con &lt;/b&gt;28, &lt;b&gt;Int &lt;/b&gt; 3, &lt;b&gt;Wis &lt;/b&gt;21, &lt;b&gt;Cha &lt;/b&gt;23&lt;/h5&gt;&lt;h5&gt;&lt;b&gt;Base Atk &lt;/b&gt;+20; &lt;b&gt;CMB &lt;/b&gt;+45 (+47 bull rush, +49 grapple); &lt;b&gt;CMD &lt;/b&gt;54 (56 vs. bull rush, can't be tripped)&lt;/h5&gt;&lt;h5&gt;&lt;b&gt;Feats &lt;/b&gt;Awesome Blow, Critical Focus, Improved Bull Rush, Improved Critical (bite), Improved Critical (slam), Improved Initiative, Lightning Reflexes, Power Attack, Staggering Critical, Vital Strike&lt;/h5&gt;&lt;h5&gt;&lt;b&gt;Skills &lt;/b&gt;Perception +28&lt;/h5&gt;&lt;h5&gt;&lt;b&gt;Languages &lt;/b&gt;Aklo (rarely speaks)&lt;/h5&gt;&lt;/div&gt;&lt;hr/&gt;&lt;div&gt;&lt;h5&gt;&lt;b&gt;ECOLOGY&lt;/b&gt;&lt;/h5&gt;&lt;/div&gt;&lt;hr/&gt;&lt;div&gt;&lt;h5&gt;&lt;b&gt;Environment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ABILITIES&lt;/b&gt;&lt;/h5&gt;&lt;/div&gt;&lt;hr/&gt;&lt;div&gt;&lt;/h5&gt;&lt;h5&gt;&lt;b&gt;Breath Weapon (Su)&lt;/b&gt; Once every minute, a bhole can expel a prodigious amount of thick slime from its gullet. This breath weapon has a range of 900 feet, and creates a 40-foot-diameter spread of slime in its targeted area. Any creature within this area must succeed at a DC 29 Fortitude save or be stunned for 1d4 rounds. The slime transforms the area it coats into difficult terrain. Furthermore, any creature that is in the area (or that attempts to enter the area) must succeed at a DC 29 Reflex save or be entangled by the slime. Bhole slime persists for 2d6 hours and bhole lairs are typically pre-caked with the stuff. A bhole can move through bhole slime without penalty. The save DC is Constitution-based.   &lt;/h5&gt;&lt;h5&gt;&lt;b&gt;Immune to Magical Control (Ex)&lt;/b&gt; A bhole is immune to nearly all forms of mind control, including all charm, &lt;i&gt;suggestion&lt;/i&gt;, and dominate spells. It is similarly immune to &lt;i&gt;magic jar&lt;/i&gt; and possession attempts. &lt;i&gt;Confusion&lt;/i&gt; and other mind-affecting effects that don't allow another creature to directly control a bhole work normally. Rare effects that allow a creature to manipulate the exact effects of &lt;i&gt;confusion&lt;/i&gt; on a creature provide one of the few ways to magically control a bhole. Other methods, particularly those tied to strange and powerful artifacts, may work as well.  &lt;/h5&gt;&lt;h5&gt;&lt;b&gt;Overwhelming Strength (Ex)&lt;/b&gt; A bhole always applies 1-1/2 times its Strength modifier on all natural weapon attacks.&lt;/h5&gt;&lt;/div&gt;&lt;br&gt;&lt;div&gt;&lt;h4&gt;&lt;p&gt;&lt;p&gt;Known on some worlds as dholes, bholes are among the largest of living creatures, wormlike leviathans of such size that few can claim to have seen one wholly from head to tail, and those who do suffer from madness or other aff lictions that cause others to doubt these tales. The coloration of these creature ranges widely, from dark blues and purples to pale grays, yellows, or white. A bhole's cavernous mouth consists of long, bony jaws that extend and unfold from the creature's head when it feeds. Bholes are incredibly long-lived- those that exist in remote worlds or in other dimensions have done so for countless eons. The bholes themselves seem to have no interest in their history, perhaps as a result of their limited intellect, but they can live forever, barring death by violence. Regions inhabited by bholes are always wastelands. Bholes seem able to eat and digest anything and everything, and in time can reduce a huge area to just a honeycombed network of immense tunnels. These regions swiftly collapse in on themselves, leaving rubble-filled pits of terrifying size.&lt;/p&gt;&lt;/h4&gt;&lt;/div&gt;</t>
  </si>
  <si>
    <t>Blood Hag</t>
  </si>
  <si>
    <t>Fort +6, Ref +14, Will +11</t>
  </si>
  <si>
    <t>charm, disease, fear, fire, sleep</t>
  </si>
  <si>
    <t>bite +18 (2d4+4), 2 claws +18 (1d6+4 plus grab)</t>
  </si>
  <si>
    <t>blood drain (1d2 Con), detonate</t>
  </si>
  <si>
    <t>Spell-Like Abilities (CL 12th; concentration +16)  Constant-detect good, detect magic  At Will-inflict moderate wounds (DC 16), scorching ray, spider climb (self only)  3/day-deep slumber (DC 17)</t>
  </si>
  <si>
    <t>Str 18, Dex 22, Con 15, Int 14, Wis 17, Cha 19</t>
  </si>
  <si>
    <t>Agile Maneuvers, Combat Reflexes, Dodge, Improved Initiative, Mobility, Weapon Finesse</t>
  </si>
  <si>
    <t>Acrobatics +18, Bluff +16, Disguise +16, Fly +14, Intimidate +19, Perception +18, Stealth +21</t>
  </si>
  <si>
    <t>Abyssal, Common, Giant, Infernal</t>
  </si>
  <si>
    <t>fiery form (DC 20), mask evil</t>
  </si>
  <si>
    <t>This woman would be pretty if it were not for her sharp teeth and nails, and her ghastly pale skin.</t>
  </si>
  <si>
    <t>Detonate (Su) A blood hag in fiery form can explode in a 30-foot-radius burst that deals 8d6 points of fire damage (Reflex DC 18 for half). Using this ability returns a blood hag to her normal form. The save DC is Constitution-based.  Fiery Form (Su): As a standard action, a blood hag who has removed her skin by using mask evil can assume the form of a flying ball of fire for up to 12 rounds. After leaving fiery form, a blood hag must wait 1d4 rounds before assuming it again. A blood hag in this form who enters the same space as another creature stops moving for that round and deals 3d6 points of fire damage (Reflex DC 20 negates) to that creature. A blood hag can suppress her heat and dim her light to that of an ember if she chooses, and can pass through openings and cracks as though in gaseous form. A blood hag in fiery form retains her AC and also has immunity to nonmagical attacks and effects. A successful targeted dispel magic spell or 20 points of cold damage returns her from her fiery form to her normal form. A blood hag can assume fiery form a number of times per day equal to her Charisma modifier (typically 4). The save DC is Charisma-based.  Mask Evil (Su) During the day, a blood hag "wears her skin," giving her the appearance of a young woman. When so disguised, the blood hag can't use her bite, claws, or fiery form ability. At night, she bursts out of her skin and returns to her monstrous form. The hag regrows her skin each dawn. While a blood hag is wearing her skin, her alignment is masked as though by a constant undetectable alignment spell.</t>
  </si>
  <si>
    <t>Blood hags, known to some as soucouyants, prefer to live near isolated human communities or on the edge of civilized lands. A blood hag takes the appearance of a young woman by day. At night, she assumes her true form, as her skin peels back and sloughs off to reveal the monstrosity beneath. A hunting blood hag preys on unsuspecting neighbors during the night, sneaking into their homes and feeding off their blood or burning them alive. When a blood hag finds a particularly choice victim, she forgoes simply feeding on her, and instead abducts her, spiriting her away to the hag's hidden lair, where she'll be tortured and drained dry of blood over the course of days or weeks. Once the hag has properly prepared the victim's skin, she wears it. Bold and particularly clever blood hags attempt to masquerade as their victims for a time. Blood hags of exceptional talent typically gain levels in the witch class.  BLOOD HAG COVENS  A hag coven containing a blood hag loses access to the control weather and speak with dead spell-like abilities. Instead, the coven gains access to death ward, fire storm, and nightmare. When all three hags of the coven are within 10 feet of one another, the other hags gain the fire immunity and spell resistance of the blood hag. Blood hags absolutely loathe submitting to the authority of others, and rarely form covens with other blood hags or with any hags of power comparable to or greater than their own.</t>
  </si>
  <si>
    <t>&lt;link rel="stylesheet"href="PF.css"&gt;&lt;div&gt;&lt;h2&gt;Blood Hag&lt;/h2&gt;&lt;h3&gt;&lt;i&gt;This woman would be pretty if it were not for her sharp teeth and nails, and her ghastly pale skin.&lt;/i&gt;&lt;/h3&gt;&lt;br&gt;&lt;/div&gt;&lt;div class="heading"&gt;&lt;p class="alignleft"&gt;Blood Hag&lt;/p&gt;&lt;p class="alignright"&gt;CR 8&lt;/p&gt;&lt;div style="clear: both;"&gt;&lt;/div&gt;&lt;/div&gt;&lt;div&gt;&lt;h5&gt;&lt;b&gt;XP &lt;/b&gt;4,800&lt;/h5&gt;&lt;h5&gt;NE Medium monstrous humanoid (shapechanger)&lt;/h5&gt;&lt;h5&gt;&lt;b&gt;Init &lt;/b&gt;+10; &lt;b&gt;Senses &lt;/b&gt;darkvision 60 ft., &lt;i&gt;detect good&lt;/i&gt;, &lt;i&gt;detect magic&lt;/i&gt;; Perception +18&lt;/h5&gt;&lt;/div&gt;&lt;hr/&gt;&lt;div&gt;&lt;h5&gt;&lt;b&gt;DEFENSE&lt;/b&gt;&lt;/h5&gt;&lt;/div&gt;&lt;hr/&gt;&lt;div&gt;&lt;h5&gt;&lt;b&gt;AC &lt;/b&gt;23, touch 17, flat-footed 16 (+6 Dex, +1 dodge, +6 natural)&lt;/h5&gt;&lt;h5&gt;&lt;b&gt;hp &lt;/b&gt;90 (12d10+24)&lt;/h5&gt;&lt;h5&gt;&lt;b&gt;Fort &lt;/b&gt;+6, &lt;b&gt;Ref &lt;/b&gt;+14, &lt;b&gt;Will &lt;/b&gt;+11&lt;/h5&gt;&lt;h5&gt;&lt;b&gt;DR &lt;/b&gt;5/cold iron and magic; &lt;b&gt;Immune &lt;/b&gt;charm, disease, fear, fire, sleep; &lt;b&gt;SR &lt;/b&gt;19&lt;/h5&gt;&lt;/div&gt;&lt;hr/&gt;&lt;div&gt;&lt;h5&gt;&lt;b&gt;OFFENSE&lt;/b&gt;&lt;/h5&gt;&lt;/div&gt;&lt;hr/&gt;&lt;div&gt;&lt;h5&gt;&lt;b&gt;Spd &lt;/b&gt;30 ft., fly 60 ft. (perfect; in fiery form only)&lt;/h5&gt;&lt;h5&gt;&lt;b&gt;Melee &lt;/b&gt;bite +18 (2d4+4), 2 claws +18 (1d6+4 plus grab)&lt;/h5&gt;&lt;h5&gt;&lt;b&gt;Space &lt;/b&gt;5 ft.; &lt;b&gt;Reach &lt;/b&gt;5 ft.&lt;/h5&gt;&lt;h5&gt;&lt;b&gt;Special Attacks &lt;/b&gt;blood drain (1d2 Con), detonate&lt;/h5&gt;&lt;h5&gt;&lt;b&gt;Spell-Like Abilities&lt;/b&gt; (CL 12th; concentration +16)  &lt;/br&gt;Constant&amp;mdash;&lt;i&gt;detect good&lt;/i&gt;, &lt;i&gt;detect magic&lt;/i&gt; &lt;/br&gt;At Will&amp;mdash;&lt;i&gt;inflict moderate wounds&lt;/i&gt; (DC 16), &lt;i&gt;scorching ray&lt;/i&gt;, &lt;i&gt;spider climb&lt;/i&gt; (self only) &lt;/br&gt;3/day&amp;mdash;&lt;i&gt;deep slumber&lt;/i&gt; (DC 17)&lt;/h5&gt;&lt;/h5&gt;&lt;/div&gt;&lt;hr/&gt;&lt;div&gt;&lt;h5&gt;&lt;b&gt;STATISTICS&lt;/b&gt;&lt;/h5&gt;&lt;/div&gt;&lt;hr/&gt;&lt;div&gt;&lt;h5&gt;&lt;b&gt;Str &lt;/b&gt;18, &lt;b&gt;Dex &lt;/b&gt;22, &lt;b&gt;Con &lt;/b&gt;15, &lt;b&gt;Int &lt;/b&gt; 14, &lt;b&gt;Wis &lt;/b&gt;17, &lt;b&gt;Cha &lt;/b&gt;19&lt;/h5&gt;&lt;h5&gt;&lt;b&gt;Base Atk &lt;/b&gt;+12; &lt;b&gt;CMB &lt;/b&gt;+18 (+22 grapple); &lt;b&gt;CMD &lt;/b&gt;33&lt;/h5&gt;&lt;h5&gt;&lt;b&gt;Feats &lt;/b&gt;Agile Maneuvers, Combat Reflexes, Dodge, Improved Initiative, Mobility, Weapon Finesse&lt;/h5&gt;&lt;h5&gt;&lt;b&gt;Skills &lt;/b&gt;Acrobatics +18, Bluff +16, Disguise +16, Fly +14, Intimidate +19, Perception +18, Stealth +21&lt;/h5&gt;&lt;h5&gt;&lt;b&gt;Languages &lt;/b&gt;Abyssal, Common, Giant, Infernal&lt;/h5&gt;&lt;h5&gt;&lt;b&gt;SQ &lt;/b&gt;fiery form (DC 20), mask evil&lt;/h5&gt;&lt;/div&gt;&lt;hr/&gt;&lt;div&gt;&lt;h5&gt;&lt;b&gt;ECOLOGY&lt;/b&gt;&lt;/h5&gt;&lt;/div&gt;&lt;hr/&gt;&lt;div&gt;&lt;h5&gt;&lt;b&gt;Environment &lt;/b&gt; any land&lt;/h5&gt;&lt;h5&gt;&lt;b&gt;Organization &lt;/b&gt;solitary or coven (3 hags of any kind)&lt;/h5&gt;&lt;h5&gt;&lt;b&gt;Treasure &lt;/b&gt;standard&lt;/h5&gt;&lt;/div&gt;&lt;hr/&gt;&lt;div&gt;&lt;h5&gt;&lt;b&gt;SPECIAL ABILITIES&lt;/b&gt;&lt;/h5&gt;&lt;/div&gt;&lt;hr/&gt;&lt;div&gt;&lt;/h5&gt;&lt;h5&gt;&lt;b&gt;Detonate (Su)&lt;/b&gt; A blood hag in fiery form can explode in a 30-foot-radius burst that deals 8d6 points of fire damage (Reflex DC 18 for half). Using this ability returns a blood hag to her normal form. The save DC is Constitution-based.  &lt;/h5&gt;&lt;h5&gt;&lt;b&gt;Fiery Form (Su)&lt;/b&gt;: As a standard action, a blood hag who has removed her skin by using mask evil can assume the form of a flying ball of fire for up to 12 rounds. After leaving fiery form, a blood hag must wait 1d4 rounds before assuming it again. A blood hag in this form who enters the same space as another creature stops moving for that round and deals 3d6 points of fire damage (Reflex DC 20 negates) to that creature. A blood hag can suppress her heat and dim her light to that of an ember if she chooses, and can pass through openings and cracks as though in &lt;i&gt;gaseous form&lt;/i&gt;. A blood hag in fiery form retains her AC and also has immunity to nonmagical attacks and effects. A successful targeted &lt;i&gt;dispel magic&lt;/i&gt; spell or 20 points of cold damage returns her from her fiery form to her normal form. A blood hag can assume fiery form a number of times per day equal to her Charisma modifier (typically 4). The save DC is Charisma-based.  &lt;/h5&gt;&lt;h5&gt;&lt;b&gt;Mask Evil (Su)&lt;/b&gt; During the day, a blood hag "wears her skin," giving her the appearance of a young woman. When so disguised, the blood hag can't use her bite, claws, or fiery form ability. At night, she bursts out of her skin and returns to her monstrous form. The hag regrows her skin each dawn. While a blood hag is wearing her skin, her alignment is masked as though by a constant &lt;i&gt;undetectable alignment&lt;/i&gt; spell.&lt;/h5&gt;&lt;/div&gt;&lt;br&gt;&lt;div&gt;&lt;h4&gt;&lt;p&gt;&lt;p&gt;Blood hags, known to some as soucouyants, prefer to live near isolated human communities or on the edge of civilized lands. A blood hag takes the appearance of a young woman by day. At night, she assumes her true form, as her skin peels back and sloughs off to reveal the monstrosity beneath. A hunting blood hag preys on unsuspecting neighbors during the night, sneaking into their homes and feeding off their blood or burning them alive. When a blood hag finds a particularly choice victim, she forgoes simply feeding on her, and instead abducts her, spiriting her away to the hag's hidden lair, where she'll be tortured and drained dry of blood over the course of days or weeks. Once the hag has properly prepared the victim's skin, she wears it. Bold and particularly clever blood hags attempt to masquerade as their victims for a time. Blood hags of exceptional talent typically gain levels in the witch class.  &lt;br&gt;&lt;b&gt;BLOOD HAG COVENS&lt;/b&gt;&lt;br&gt;  A hag coven containing a blood hag loses access to the &lt;i&gt;control weather&lt;/i&gt; and &lt;i&gt;speak with dead&lt;/i&gt; spell-like abilities. Instead, the coven gains access to &lt;i&gt;death ward&lt;/i&gt;, &lt;i&gt;fire storm&lt;/i&gt;, and &lt;i&gt;nightmare&lt;/i&gt;. When all three hags of the coven are within 10 feet of one another, the other hags gain the fire immunity and spell resistance of the blood hag. Blood hags absolutely loathe submitting to the authority of others, and rarely form covens with other blood hags or with any hags of power comparable to or greater than their own.&lt;/p&gt;&lt;/h4&gt;&lt;/div&gt;</t>
  </si>
  <si>
    <t>Bodythief</t>
  </si>
  <si>
    <t>26, touch 1, flat-footed 25</t>
  </si>
  <si>
    <t>(-5 Dex, +25 natural, -4 size)</t>
  </si>
  <si>
    <t>Fort +19, Ref +1, Will +11</t>
  </si>
  <si>
    <t>vexing vines</t>
  </si>
  <si>
    <t>bite +23 (2d8+12 plus grab), 4 tentacles +21 (1d8+6 plus grab)</t>
  </si>
  <si>
    <t>20 ft. (40 ft. with tentacles)</t>
  </si>
  <si>
    <t>breath weapon (80-ft. line, 12d6 acid damage, Reflex DC 27 half, usable every 1d4 rounds), swallow whole (4d6 acid damage plus absorb essence; AC 22, 23 hp), transfer</t>
  </si>
  <si>
    <t>Str 34, Dex 1, Con 25, Int 21, Wis 16, Cha 14</t>
  </si>
  <si>
    <t>+31 (+35 disarm, +35 grapple, +33 trip)</t>
  </si>
  <si>
    <t>38 (40 vs. disarm, can't be tripped)</t>
  </si>
  <si>
    <t>Alertness, Combat Expertise, Greater Disarm, Improved Disarm, Improved Initiative, Improved Iron Will, Improved Trip, Iron Will, Multiattack, Skill Focus (Knowledge [nature])</t>
  </si>
  <si>
    <t>Disguise +27, Knowledge (geography) +20, Knowledge (history) +20, Knowledge (local) +20, Knowledge (nobility) +20, Knowledge (nature) +31, Perception +30, Sense Motive +27</t>
  </si>
  <si>
    <t>+5 Disguise</t>
  </si>
  <si>
    <t>Common, Dwarven, Elven, Orc, Sylvan (can't speak any language); telepathy 1,000 ft. (with spawn only)</t>
  </si>
  <si>
    <t>spawn pod creature</t>
  </si>
  <si>
    <t>This immense plant has jaws inside its central flower and vines that thresh the air. Its ovular seedpods throb like beating hearts.</t>
  </si>
  <si>
    <t>Absorb Essence (Su) Creatures in a bodythief's stomach gain 4 negative levels (Fortitude DC 27 half) each round at the start of the bodythief's turn. A check to remove a negative level gained in this way is also DC 27. If the creature dies from the negative levels, its body disintegrates and the bodythief absorbs its life essence. This is a death effect.  Spawn Pod Creature (Su) Once a bodythief has absorbed the life essence of a Large or smaller creature, it can begin growing a duplicate of that creature as a free action. Growing a Tiny or smaller duplicate takes 1 round, a Small duplicate 3 rounds, a Medium duplicate 5 rounds, and a Large duplicate 10 rounds. Duplicates are identical to the creature whose life essence has been devoured, but they gain the pod creature template. They closely resemble the original creature and retain all its memories. The newly created spawn has none of the original creature's equipment, though the bodythief can vomit forth any surviving swallowed gear as a move action. As the duplicate hatches, the bodythief makes a Disguise check to determine the resemblance to the original. The duplicate must be grown within 24 hours of the original's digestion, or its essence and memories dissipate. Only a single duplicate can made of any given creature.  Transfer (Ex) A bodythief can transfer a creature grappled with a tentacle to its mouth with a move action and a successful grapple combat maneuver check.  Vexing Vines (Ex) Each of the bodythief's tentacle vines plus its bite attack can deliver its own attack of opportunity, giving the bodythief five attacks of opportunity per round. It cannot deliver attacks of opportunity with a portion of its body being used to grapple. The bodythief can give up an attack of opportunity with a tentacle to deflect a missile as though it had the Deflect Arrows feat.</t>
  </si>
  <si>
    <t>Plants of frightfully advanced intellect, bodythieves cannot abide the irrationalities of other intelligent life, particularly emotions. They seek to create a world of perfect order by replacing other life forms with nearly perfect duplicates spawned by the bodythief itself. Indeed, these duplicates improve on the originals, as they can communicate telepathically with the bodythief, and they lack wasteful emotions. Individual bodythieves vary as to their specific plans for building a perfect society of duplicates. A common, though recognized, flaw in their plans is the infertility of their duplicates. To maintain a stable society, the bodythieves must capture creatures to replace the inevitable loss of healthy duplicates. Bodythieves are nearly immobile, though they can drag themselves along with their vines in extremis. When they must move large distances, they enlist the aid of their spawn.</t>
  </si>
  <si>
    <t>&lt;link rel="stylesheet"href="PF.css"&gt;&lt;div&gt;&lt;h2&gt;Bodythief&lt;/h2&gt;&lt;h3&gt;&lt;i&gt;This immense plant has jaws inside its central flower and vines that thresh the air. Its ovular seedpods throb like beating hearts.&lt;/i&gt;&lt;/h3&gt;&lt;br&gt;&lt;/div&gt;&lt;div class="heading"&gt;&lt;p class="alignleft"&gt;Bodythief&lt;/p&gt;&lt;p class="alignright"&gt;CR 14&lt;/p&gt;&lt;div style="clear: both;"&gt;&lt;/div&gt;&lt;/div&gt;&lt;div&gt;&lt;h5&gt;&lt;b&gt;XP &lt;/b&gt;38,400&lt;/h5&gt;&lt;h5&gt;LE Gargantuan plant &lt;/h5&gt;&lt;h5&gt;&lt;b&gt;Init &lt;/b&gt;-1; &lt;b&gt;Senses &lt;/b&gt;low-light vision; Perception +30&lt;/h5&gt;&lt;/div&gt;&lt;hr/&gt;&lt;div&gt;&lt;h5&gt;&lt;b&gt;DEFENSE&lt;/b&gt;&lt;/h5&gt;&lt;/div&gt;&lt;hr/&gt;&lt;div&gt;&lt;h5&gt;&lt;b&gt;AC &lt;/b&gt;26, touch 1, flat-footed 25 (-5 Dex, +25 natural, -4 size)&lt;/h5&gt;&lt;h5&gt;&lt;b&gt;hp &lt;/b&gt;230 (20d8+140)&lt;/h5&gt;&lt;h5&gt;&lt;b&gt;Fort &lt;/b&gt;+19, &lt;b&gt;Ref &lt;/b&gt;+1, &lt;b&gt;Will &lt;/b&gt;+11&lt;/h5&gt;&lt;h5&gt;&lt;b&gt;Defensive Abilities &lt;/b&gt;vexing vines; &lt;b&gt;Immune &lt;/b&gt;plant traits, sonic; &lt;b&gt;Resist &lt;/b&gt;cold 20&lt;/h5&gt;&lt;/div&gt;&lt;hr/&gt;&lt;div&gt;&lt;h5&gt;&lt;b&gt;OFFENSE&lt;/b&gt;&lt;/h5&gt;&lt;/div&gt;&lt;hr/&gt;&lt;div&gt;&lt;h5&gt;&lt;b&gt;Spd &lt;/b&gt;5 ft.&lt;/h5&gt;&lt;h5&gt;&lt;b&gt;Melee &lt;/b&gt;bite +23 (2d8+12 plus grab), 4 tentacles +21 (1d8+6 plus grab)&lt;/h5&gt;&lt;h5&gt;&lt;b&gt;Space &lt;/b&gt;20 ft.; &lt;b&gt;Reach &lt;/b&gt;20 ft. (40 ft. with tentacles)&lt;/h5&gt;&lt;h5&gt;&lt;b&gt;Special Attacks &lt;/b&gt;breath weapon (80-ft. line, 12d6 acid damage, Reflex DC 27 half, usable every 1d4 rounds), swallow whole (4d6 acid damage plus absorb essence; AC 22, 23 hp), transfer&lt;/h5&gt;&lt;/div&gt;&lt;hr/&gt;&lt;div&gt;&lt;h5&gt;&lt;b&gt;STATISTICS&lt;/b&gt;&lt;/h5&gt;&lt;/div&gt;&lt;hr/&gt;&lt;div&gt;&lt;h5&gt;&lt;b&gt;Str &lt;/b&gt;34, &lt;b&gt;Dex &lt;/b&gt;1, &lt;b&gt;Con &lt;/b&gt;25, &lt;b&gt;Int &lt;/b&gt; 21, &lt;b&gt;Wis &lt;/b&gt;16, &lt;b&gt;Cha &lt;/b&gt;14&lt;/h5&gt;&lt;h5&gt;&lt;b&gt;Base Atk &lt;/b&gt;+15; &lt;b&gt;CMB &lt;/b&gt;+31 (+35 disarm, +35 grapple, +33 trip); &lt;b&gt;CMD &lt;/b&gt;38 (40 vs. disarm, can't be tripped)&lt;/h5&gt;&lt;h5&gt;&lt;b&gt;Feats &lt;/b&gt;Alertness, Combat Expertise, Greater Disarm, Improved Disarm, Improved Initiative, Improved Iron Will, Improved Trip, Iron Will, Multiattack, Skill Focus (Knowledge [nature])&lt;/h5&gt;&lt;h5&gt;&lt;b&gt;Skills &lt;/b&gt;Disguise +27, Knowledge (geography) +20, Knowledge (history) +20, Knowledge (local) +20, Knowledge (nobility) +20, Knowledge (nature) +31, Perception +30, Sense Motive +27; &lt;b&gt;Racial Modifiers &lt;/b&gt;+5 Disguise&lt;/h5&gt;&lt;h5&gt;&lt;b&gt;Languages &lt;/b&gt;Common, Dwarven, Elven, Orc, Sylvan (can't speak any language); telepathy 1,000 ft. (with spawn only)&lt;/h5&gt;&lt;h5&gt;&lt;b&gt;SQ &lt;/b&gt;spawn pod creature&lt;/h5&gt;&lt;/div&gt;&lt;hr/&gt;&lt;div&gt;&lt;h5&gt;&lt;b&gt;ECOLOGY&lt;/b&gt;&lt;/h5&gt;&lt;/div&gt;&lt;hr/&gt;&lt;div&gt;&lt;h5&gt;&lt;b&gt;Environment &lt;/b&gt; temperate or warm forests&lt;/h5&gt;&lt;h5&gt;&lt;b&gt;Organization &lt;/b&gt;solitary&lt;/h5&gt;&lt;h5&gt;&lt;b&gt;Treasure &lt;/b&gt;double standard&lt;/h5&gt;&lt;/div&gt;&lt;hr/&gt;&lt;div&gt;&lt;h5&gt;&lt;b&gt;SPECIAL ABILITIES&lt;/b&gt;&lt;/h5&gt;&lt;/div&gt;&lt;hr/&gt;&lt;div&gt;&lt;/h5&gt;&lt;h5&gt;&lt;b&gt;Absorb Essence (Su)&lt;/b&gt; Creatures in a bodythief's stomach gain 4 negative levels (Fortitude DC 27 half) each round at the start of the bodythief's turn. A check to remove a negative level gained in this way is also DC 27. If the creature dies from the negative levels, its body disintegrates and the bodythief absorbs its life essence. This is a death effect.  &lt;/h5&gt;&lt;h5&gt;&lt;b&gt;Spawn Pod Creature (Su)&lt;/b&gt; Once a bodythief has absorbed the life essence of a Large or smaller creature, it can begin growing a duplicate of that creature as a free action. Growing a Tiny or smaller duplicate takes 1 round, a Small duplicate 3 rounds, a Medium duplicate 5 rounds, and a Large duplicate 10 rounds. Duplicates are identical to the creature whose life essence has been devoured, but they gain the pod creature template. They closely resemble the original creature and retain all its memories. The newly created spawn has none of the original creature's equipment, though the bodythief can vomit forth any surviving swallowed gear as a move action. As the duplicate hatches, the bodythief makes a Disguise check to determine the resemblance to the original. The duplicate must be grown within 24 hours of the original's digestion, or its essence and memories dissipate. Only a single duplicate can made of any given creature.  &lt;/h5&gt;&lt;h5&gt;&lt;b&gt;Transfer (Ex)&lt;/b&gt; A bodythief can transfer a creature grappled with a tentacle to its mouth with a move action and a successful grapple combat maneuver check.  &lt;/h5&gt;&lt;h5&gt;&lt;b&gt;Vexing Vines (Ex)&lt;/b&gt; Each of the bodythief's tentacle vines plus its bite attack can deliver its own attack of opportunity, giving the bodythief five attacks of opportunity per round. It cannot deliver attacks of opportunity with a portion of its body being used to grapple. The bodythief can give up an attack of opportunity with a tentacle to deflect a missile as though it had the Deflect Arrows feat.&lt;/h5&gt;&lt;/div&gt;&lt;br&gt;&lt;div&gt;&lt;h4&gt;&lt;p&gt;&lt;p&gt;Plants of frightfully advanced intellect, bodythieves cannot abide the irrationalities of other intelligent life, particularly emotions. They seek to create a world of perfect order by replacing other life forms with nearly perfect duplicates spawned by the bodythief itself. Indeed, these duplicates improve on the originals, as they can communicate telepathically with the bodythief, and they lack wasteful emotions. Individual bodythieves vary as to their specific plans for building a perfect society of duplicates. A common, though recognized, flaw in their plans is the infertility of their duplicates. To maintain a stable society, the bodythieves must capture creatures to replace the inevitable loss of healthy duplicates. Bodythieves are nearly immobile, though they can drag themselves along with their vines in extremis. When they must move large distances, they enlist the aid of their spawn.&lt;/p&gt;&lt;/h4&gt;&lt;/div&gt;</t>
  </si>
  <si>
    <t>Pod-Spawned Guard Captain</t>
  </si>
  <si>
    <t>fighter 9</t>
  </si>
  <si>
    <t>(+7 armor, +1 Dex, +2 shield)</t>
  </si>
  <si>
    <t>bravery +2</t>
  </si>
  <si>
    <t>+2 longsword +19/+14 (1d8+10/17-20)</t>
  </si>
  <si>
    <t>mwk light crossbow +12 (1d8+1/19-20/x2)</t>
  </si>
  <si>
    <t>weapon training (heavy blades +2, crossbows +1)</t>
  </si>
  <si>
    <t>Str 19, Dex 13, Con 14, Int 10, Wis 12, Cha 4</t>
  </si>
  <si>
    <t>Alertness, Cleave, Great Cleave, Greater Weapon Focus (longsword), Improved Critical (longsword), Improved Initiative, Power Attack, Toughness, Vital Strike, Weapon Focus (longsword), Weapon Specialization (longsword)</t>
  </si>
  <si>
    <t>Climb +13, Perception +3, Ride +10, Sense Motive +3, Swim +13</t>
  </si>
  <si>
    <t>armor training 2, mimic</t>
  </si>
  <si>
    <t>NPC gear (+1 breastplate, heavy steel shield, +2 longsword, mwk light crossbow with 20 bolts, other treasure)</t>
  </si>
  <si>
    <t>no text given</t>
  </si>
  <si>
    <t>POD-SPAWNED CREATURE (CR 0, -1, OR -2)  A creature with the pod-spawned template is a duplicate created by the bodythief. It resembles the original and has all its memories, but can't exhibit sincere emotion. Pod-spawned creatures can't reproduce and remain the same apparent age as their original at the time of replacement.  CREATING A POD-SPAWNED CREATURE  "Pod-spawned" is an acquired template that can be added to any living creature (referred to hereafter as the base creature).  CR: For creatures with no class levels or only NPC class levels, this is the same as that of the base creature. For creatures with PC class levels, this is the same as that of the base creature -1. Creatures with a significant number of spells, spell-like abilities, or supernatural abilities have their CR further reduced by 1.  Type: Type changes to plant. Do not recalculate BAB, hit points, saves, or skill ranks.  Alignment: Alignment changes to lawful evil.  Senses: A pod-spawned creature gains low-light vision.  Defensive Abilities: A pod-spawned creature gains plant traits.  Special Abilities: The pod-spawned creature gains the mimic ability.</t>
  </si>
  <si>
    <t>&lt;link rel="stylesheet"href="PF.css"&gt;&lt;div&gt;&lt;h2&gt;Bodythief, Pod-Spawned Guard Captain&lt;/h2&gt;&lt;h3&gt;&lt;i&gt;no text given&lt;/i&gt;&lt;/h3&gt;&lt;br&gt;&lt;/div&gt;&lt;div class="heading"&gt;&lt;p class="alignleft"&gt;Pod-Spawned Guard Captain&lt;/p&gt;&lt;p class="alignright"&gt;CR 8&lt;/p&gt;&lt;div style="clear: both;"&gt;&lt;/div&gt;&lt;/div&gt;&lt;div&gt;&lt;h5&gt;&lt;b&gt;XP &lt;/b&gt;4,800&lt;/h5&gt;&lt;h5&gt;Human fighter 9&lt;/h5&gt;&lt;h5&gt;LE Medium plant (augmented humanoid)&lt;/h5&gt;&lt;h5&gt;&lt;b&gt;Init &lt;/b&gt;+5; &lt;b&gt;Senses &lt;/b&gt;low-light vision; Perception +3&lt;/h5&gt;&lt;/div&gt;&lt;hr/&gt;&lt;div&gt;&lt;h5&gt;&lt;b&gt;DEFENSE&lt;/b&gt;&lt;/h5&gt;&lt;/div&gt;&lt;hr/&gt;&lt;div&gt;&lt;h5&gt;&lt;b&gt;AC &lt;/b&gt;20, touch 11, flat-footed 19 (+7 armor, +1 Dex, +2 shield)&lt;/h5&gt;&lt;h5&gt;&lt;b&gt;hp &lt;/b&gt;90 (9d10+36)&lt;/h5&gt;&lt;h5&gt;&lt;b&gt;Fort &lt;/b&gt;+8, &lt;b&gt;Ref &lt;/b&gt;+4, &lt;b&gt;Will &lt;/b&gt;+4 (+2 vs. fear)&lt;/h5&gt;&lt;h5&gt;&lt;b&gt;Defensive Abilities &lt;/b&gt;bravery +2; &lt;b&gt;Immune &lt;/b&gt;plant traits&lt;/h5&gt;&lt;/div&gt;&lt;hr/&gt;&lt;div&gt;&lt;h5&gt;&lt;b&gt;OFFENSE&lt;/b&gt;&lt;/h5&gt;&lt;/div&gt;&lt;hr/&gt;&lt;div&gt;&lt;h5&gt;&lt;b&gt;Spd &lt;/b&gt;30 ft.&lt;/h5&gt;&lt;h5&gt;&lt;b&gt;Melee &lt;/b&gt;&lt;i&gt;&lt;i&gt;+2 longsword&lt;/i&gt;&lt;/i&gt; +19/+14 (1d8+10/17-20)&lt;/h5&gt;&lt;h5&gt;&lt;b&gt;Ranged &lt;/b&gt;mwk light crossbow +12 (1d8+1/19-20/x2)&lt;/h5&gt;&lt;h5&gt;&lt;b&gt;Space &lt;/b&gt;5 ft.; &lt;b&gt;Reach &lt;/b&gt;5 ft.&lt;/h5&gt;&lt;h5&gt;&lt;b&gt;Special Attacks &lt;/b&gt;weapon training (heavy blades +2, crossbows +1)&lt;/h5&gt;&lt;/div&gt;&lt;hr/&gt;&lt;div&gt;&lt;h5&gt;&lt;b&gt;STATISTICS&lt;/b&gt;&lt;/h5&gt;&lt;/div&gt;&lt;hr/&gt;&lt;div&gt;&lt;h5&gt;&lt;b&gt;Str &lt;/b&gt;19, &lt;b&gt;Dex &lt;/b&gt;13, &lt;b&gt;Con &lt;/b&gt;14, &lt;b&gt;Int &lt;/b&gt; 10, &lt;b&gt;Wis &lt;/b&gt;12, &lt;b&gt;Cha &lt;/b&gt;4&lt;/h5&gt;&lt;h5&gt;&lt;b&gt;Base Atk &lt;/b&gt;+9; &lt;b&gt;CMB &lt;/b&gt;+13; &lt;b&gt;CMD &lt;/b&gt;24&lt;/h5&gt;&lt;h5&gt;&lt;b&gt;Feats &lt;/b&gt;Alertness, Cleave, Great Cleave, Greater Weapon Focus (longsword), Improved Critical (longsword), Improved Initiative, Power Attack, Toughness, Vital Strike, Weapon Focus (longsword), Weapon Specialization (longsword)&lt;/h5&gt;&lt;h5&gt;&lt;b&gt;Skills &lt;/b&gt;Climb +13, Perception +3, Ride +10, Sense Motive +3, Swim +13&lt;/h5&gt;&lt;h5&gt;&lt;b&gt;Languages &lt;/b&gt;Common&lt;/h5&gt;&lt;h5&gt;&lt;b&gt;SQ &lt;/b&gt;armor training 2, mimic&lt;/h5&gt;&lt;/div&gt;&lt;hr/&gt;&lt;div&gt;&lt;h5&gt;&lt;b&gt;ECOLOGY&lt;/b&gt;&lt;/h5&gt;&lt;/div&gt;&lt;hr/&gt;&lt;div&gt;&lt;h5&gt;&lt;b&gt;Environment &lt;/b&gt; any&lt;/h5&gt;&lt;h5&gt;&lt;b&gt;Organization &lt;/b&gt;any&lt;/h5&gt;&lt;h5&gt;&lt;b&gt;Treasure &lt;/b&gt;NPC gear (&lt;i&gt;+1 breastplate&lt;/i&gt;, heavy steel shield, &lt;i&gt;+2 longsword&lt;/i&gt;, mwk light crossbow with 20 bolts, other treasure)&lt;/h5&gt;&lt;/div&gt;&lt;br&gt;&lt;div&gt;&lt;h4&gt;&lt;p&gt;&lt;p&gt;&lt;br&gt;&lt;b&gt;POD-SPAWNED CREATURE (CR 0, -1, OR -2)&lt;/b&gt;&lt;br&gt;  A creature with the pod-spawned template is a duplicate created by the bodythief. It resembles the original and has all its memories, but can't exhibit sincere emotion. Pod-spawned creatures can't reproduce and remain the same apparent age as their original at the time of replacement.  &lt;br&gt;&lt;b&gt;CREATING A POD-SPAWNED CREATURE&lt;/b&gt;&lt;br&gt;  "Pod-spawned" is an acquired template that can be added to any living creature (referred to hereafter as the base creature).  &lt;br&gt;&lt;b&gt;CR:&lt;/b&gt; For creatures with no class levels or only NPC class levels, this is the same as that of the base creature. For creatures with PC class levels, this is the same as that of the base creature -1. Creatures with a significant number of spells, spell-like abilities, or supernatural abilities have their CR further reduced by 1.  &lt;br&gt;&lt;b&gt;Type:&lt;/b&gt; Type changes to plant. Do not recalculate BAB, hit points, saves, or skill ranks.  &lt;br&gt;&lt;b&gt;Alignment:&lt;/b&gt; Alignment changes to lawful evil.  &lt;br&gt;&lt;b&gt;Senses:&lt;/b&gt; A pod-spawned creature gains low-light vision.  &lt;br&gt;&lt;b&gt;Defensive Abilities:&lt;/b&gt; A pod-spawned creature gains plant traits.&lt;br&gt;&lt;b&gt;Special Abilities:&lt;/b&gt; The pod-spawned creature gains the mimic ability.&lt;/p&gt;&lt;/h4&gt;&lt;/div&gt;</t>
  </si>
  <si>
    <t>Boilborn</t>
  </si>
  <si>
    <t>blindsight 30 ft.; Perception -4</t>
  </si>
  <si>
    <t>Fort +3, Ref -5, Will -4</t>
  </si>
  <si>
    <t>slam +4 (1d2+1 plus disease)</t>
  </si>
  <si>
    <t>2 ft.</t>
  </si>
  <si>
    <t>death throes, disease</t>
  </si>
  <si>
    <t>Str 12, Dex 1, Con 17, Int -, Wis 2, Cha 1</t>
  </si>
  <si>
    <t>5 (can't be tripped)</t>
  </si>
  <si>
    <t>solitary or infestation (2-20)</t>
  </si>
  <si>
    <t>Like some taut pustule ready to burst, this mobile wound scuttles on a bristle of slick hairs.</t>
  </si>
  <si>
    <t>Death Throes (Su) When killed, a boilborn pops in a 10-foot-radius burst that deals 2d6 points of acid damage (DC 14 Reflex half). Creatures taking damage must succeed at a DC 12 Fortitude save or contract leprosy.  Disease (Su) Leprosy: Injury; save Fort DC 12; onset 2d4 weeks; frequency 1/week; effect 1d2 Cha damage; cure 2 consecutive saves. This save is Constitution-based.</t>
  </si>
  <si>
    <t>Purulent wounds that crawl out from piles of diseased dead and areas of massive contagion, these oozes slop about thoughtlessly, quivering and ready to burst and infect anything that moves. The creatures manifest in areas wracked by plagues, where rot and ruin run rampant. Crawling from the aff licted areas, boilborn spread out in all directions to disperse their infection. Though carefully studied by healers and naturalists focusing on oozes, living boilborn are dangerous to experiment upon. This is because their death throes can sometimes be triggered accidentally, even when the creatures are handled gently and no harm has been done to them. Some posit that boilborn have only a limited lifespan, and self-destruct when that period ends. Others have labored for years under the hope that the infectious fluids contained within boilborn might somehow be used to find both cures and immunities to any number of diseases that plague the world. Though this experimentation has resulted in certain indicators that boilborn might indeed be put to such positive use, a reliable concoction has yet to be developed. The boilborn detailed here is by far the most common, but as with diseases, other mutations exist. Use the following to represent some of the other virulent strains of these disgusting creatures. All diseases listed below appear on page 557 of the Pathfinder RPG Core Rulebook.  Abyssal Boilborn (CR 3): Colored in hues of bruised blue and bloody red and smelling like bile and pus, this dangerous boilborn has squeezed through a rift from the Abyss. It has the fiendish creature simple template and the advanced creature simple template, and infects its victims with demon fever.  Blindborn (CR 1): Pale greenish gray in color and slightly luminescent, this boilborn transmits blinding sickness (Fortitude DC 14) to creatures affected by its slam attack or death throes ability.  Infernal Boilborn (CR 3): Accompanied by the smell of brimstone, this black-skinned boilborn has the advanced creature simple template and the fiendish creature simple template, and infects victims it slams or splatters upon with devil chills.  Plagueborn (CR 2): Sickly yellow and wracked with perpetual palpitations that emit a fine mist, this boilborn has the giant simple template. Any creatures within 5 feet of a plagueborn must succeed at a DC 16 Fortitude save or contract cackle fever.</t>
  </si>
  <si>
    <t>&lt;link rel="stylesheet"href="PF.css"&gt;&lt;div&gt;&lt;h2&gt;Boilborn&lt;/h2&gt;&lt;h3&gt;&lt;i&gt;Like some taut pustule ready to burst, this mobile wound scuttles on a bristle of slick hairs.&lt;/i&gt;&lt;/h3&gt;&lt;br&gt;&lt;/div&gt;&lt;div class="heading"&gt;&lt;p class="alignleft"&gt;Boilborn&lt;/p&gt;&lt;p class="alignright"&gt;CR 1&lt;/p&gt;&lt;div style="clear: both;"&gt;&lt;/div&gt;&lt;/div&gt;&lt;div&gt;&lt;h5&gt;&lt;b&gt;XP &lt;/b&gt;400&lt;/h5&gt;&lt;h5&gt;N Tiny ooze &lt;/h5&gt;&lt;h5&gt;&lt;b&gt;Init &lt;/b&gt;-5; &lt;b&gt;Senses &lt;/b&gt;blindsight 30 ft.; Perception -4&lt;/h5&gt;&lt;/div&gt;&lt;hr/&gt;&lt;div&gt;&lt;h5&gt;&lt;b&gt;DEFENSE&lt;/b&gt;&lt;/h5&gt;&lt;/div&gt;&lt;hr/&gt;&lt;div&gt;&lt;h5&gt;&lt;b&gt;AC &lt;/b&gt;7, touch 7, flat-footed 7 (-5 Dex, +2 size)&lt;/h5&gt;&lt;h5&gt;&lt;b&gt;hp &lt;/b&gt;15 (2d8+6)&lt;/h5&gt;&lt;h5&gt;&lt;b&gt;Fort &lt;/b&gt;+3, &lt;b&gt;Ref &lt;/b&gt;-5, &lt;b&gt;Will &lt;/b&gt;-4&lt;/h5&gt;&lt;h5&gt;&lt;b&gt;Immune &lt;/b&gt;ooze traits; &lt;b&gt;Resist &lt;/b&gt;acid 10&lt;/h5&gt;&lt;/div&gt;&lt;hr/&gt;&lt;div&gt;&lt;h5&gt;&lt;b&gt;OFFENSE&lt;/b&gt;&lt;/h5&gt;&lt;/div&gt;&lt;hr/&gt;&lt;div&gt;&lt;h5&gt;&lt;b&gt;Spd &lt;/b&gt;10 ft., climb 10 ft., swim 10 ft.&lt;/h5&gt;&lt;h5&gt;&lt;b&gt;Melee &lt;/b&gt;slam +4 (1d2+1 plus disease)&lt;/h5&gt;&lt;h5&gt;&lt;b&gt;Space &lt;/b&gt;2 ft.; &lt;b&gt;Reach &lt;/b&gt;0 ft.&lt;/h5&gt;&lt;h5&gt;&lt;b&gt;Special Attacks &lt;/b&gt;death throes, disease&lt;/h5&gt;&lt;/div&gt;&lt;hr/&gt;&lt;div&gt;&lt;h5&gt;&lt;b&gt;STATISTICS&lt;/b&gt;&lt;/h5&gt;&lt;/div&gt;&lt;hr/&gt;&lt;div&gt;&lt;h5&gt;&lt;b&gt;Str &lt;/b&gt;12, &lt;b&gt;Dex &lt;/b&gt;1, &lt;b&gt;Con &lt;/b&gt;17, &lt;b&gt;Int &lt;/b&gt; -, &lt;b&gt;Wis &lt;/b&gt;2, &lt;b&gt;Cha &lt;/b&gt;1&lt;/h5&gt;&lt;h5&gt;&lt;b&gt;Base Atk &lt;/b&gt;+1; &lt;b&gt;CMB &lt;/b&gt;-6; &lt;b&gt;CMD &lt;/b&gt;5 (can't be tripped)&lt;/h5&gt;&lt;h5&gt;&lt;b&gt;Skills &lt;/b&gt;Climb +9, Swim +9&lt;/h5&gt;&lt;/div&gt;&lt;hr/&gt;&lt;div&gt;&lt;h5&gt;&lt;b&gt;ECOLOGY&lt;/b&gt;&lt;/h5&gt;&lt;/div&gt;&lt;hr/&gt;&lt;div&gt;&lt;h5&gt;&lt;b&gt;Environment &lt;/b&gt; any&lt;/h5&gt;&lt;h5&gt;&lt;b&gt;Organization &lt;/b&gt;solitary or infestation (2-20)&lt;/h5&gt;&lt;h5&gt;&lt;b&gt;Treasure &lt;/b&gt;none&lt;/h5&gt;&lt;/div&gt;&lt;hr/&gt;&lt;div&gt;&lt;h5&gt;&lt;b&gt;SPECIAL ABILITIES&lt;/b&gt;&lt;/h5&gt;&lt;/div&gt;&lt;hr/&gt;&lt;div&gt;&lt;/h5&gt;&lt;h5&gt;&lt;b&gt;Death Throes (Su)&lt;/b&gt; When killed, a boilborn pops in a 10-foot-radius burst that deals 2d6 points of acid damage (DC 14 Reflex half). Creatures taking damage must succeed at a DC 12 Fortitude save or contract leprosy.  &lt;/h5&gt;&lt;h5&gt;&lt;b&gt;Disease (Su)&lt;/b&gt; &lt;i&gt;Leprosy&lt;/i&gt;: Injury; save Fort DC 12; &lt;i&gt;onset&lt;/i&gt; 2d4 weeks; frequency 1/week; effect 1d2 Cha damage; cure 2 consecutive saves. This save is Constitution-based.&lt;/h5&gt;&lt;/div&gt;&lt;br&gt;&lt;div&gt;&lt;h4&gt;&lt;p&gt;&lt;p&gt;Purulent wounds that crawl out from piles of diseased dead and areas of massive contagion, these oozes slop about thoughtlessly, quivering and ready to burst and infect anything that moves. The creatures manifest in areas wracked by plagues, where rot and ruin run rampant. Crawling from the aff licted areas, boilborn spread out in all directions to disperse their infection. Though carefully studied by healers and naturalists focusing on oozes, living boilborn are dangerous to experiment upon. This is because their death throes can sometimes be triggered accidentally, even when the creatures are handled gently and no harm has been done to them. Some posit that boilborn have only a limited lifespan, and self-destruct when that period ends. Others have labored for years under the hope that the infectious fluids contained within boilborn might somehow be used to find both cures and immunities to any number of diseases that plague the world. Though this experimentation has resulted in certain indicators that boilborn might indeed be put to such positive use, a reliable concoction has yet to be developed. The boilborn detailed here is by far the most common, but as with diseases, other mutations exist. Use the following to represent some of the other virulent strains of these disgusting creatures. All diseases listed below appear on page 557 of the &lt;i&gt;Pathfinder RPG Core Rulebook&lt;/i&gt;.  &lt;br&gt;&lt;b&gt;Abyssal Boilborn (CR 3):&lt;/b&gt; Colored in hues of bruised blue and bloody red and smelling like bile and pus, this dangerous boilborn has squeezed through a rift from the Abyss. It has the fiendish creature simple template and the advanced creature simple template, and infects its victims with demon fever.  &lt;br&gt;&lt;b&gt;Blindborn (CR 1):&lt;/b&gt; Pale greenish gray in color and slightly luminescent, this boilborn transmits blinding sickness (Fortitude DC 14) to creatures affected by its slam attack or death throes ability.  &lt;br&gt;&lt;b&gt;Infernal Boilborn (CR 3):&lt;/b&gt; Accompanied by the smell of brimstone, this black-skinned boilborn has the advanced creature simple template and the fiendish creature simple template, and infects victims it slams or splatters upon with devil chills.  &lt;br&gt;&lt;b&gt;Plagueborn (CR 2):&lt;/b&gt; Sickly yellow and wracked with perpetual palpitations that emit a fine mist, this boilborn has the giant simple template. Any creatures within 5 feet of a plagueborn must succeed at a DC 16 Fortitude save or contract cackle fever.&lt;/p&gt;&lt;/h4&gt;&lt;/div&gt;</t>
  </si>
  <si>
    <t>Brethedan</t>
  </si>
  <si>
    <t>blindsense 120 ft., darkvision 60 ft.; Perception +12</t>
  </si>
  <si>
    <t>regeneration 2 (acid)</t>
  </si>
  <si>
    <t>Fort +7, Ref +2, Will +9</t>
  </si>
  <si>
    <t>0 ft., fly 30 ft. (good)</t>
  </si>
  <si>
    <t>2 slams +9 (1d6+4 plus grab)</t>
  </si>
  <si>
    <t>constrict (1d6+4), engulf (DC 17, 1d6 acid and paralysis)</t>
  </si>
  <si>
    <t>Str 19, Dex 11, Con 20, Int 12, Wis 14, Cha 11</t>
  </si>
  <si>
    <t>Combat Reflexes, Iron Will, Power Attack, Weapon Focus (slam)</t>
  </si>
  <si>
    <t>Escape Artist +10, Fly +12, Handle Animal +7, Perception +12, Stealth +6</t>
  </si>
  <si>
    <t>Brethedan; telepathy 100 ft.</t>
  </si>
  <si>
    <t>adaptation, combine</t>
  </si>
  <si>
    <t xml:space="preserve"> any sky</t>
  </si>
  <si>
    <t>solitary, pair, or flotilla (3-8)</t>
  </si>
  <si>
    <t>This amorphous creature looks like an iridescent, blimp-shaped jellyfish, with a line of tentacles dangling down beneath it.</t>
  </si>
  <si>
    <t>Adaptation (Ex) A brethedan's body is extremely mutable, and can adapt to respond to virtually any situation. Once per round as a swift action that does not provoke attacks of opportunity, a brethedan can reshape its body and chemistry to adopt any of the following qualities.  • It gains resistance 5 against a single energy type (acid, cold, electricity, or fire). • It gains an additional natural attack (bite, tentacle, etc.) with damage appropriate to its size.  • Its slam damage type changes to slashing or piercing. • Its slam damage die increases by one step (from 1d6 to 1d8 for most brethedans).  • It gains a +4 natural armor bonus to AC.  • Its reach increases to 20 feet. A brethedan can only have one modification in effect at any one time-if it selects a new adaptation, it loses any other in effect. More extreme adaptations are also possible (at the GM's discretion), but generally take days or even months to adopt.  Combine (Ex) Thanks to their perfect communication, brethedans can combine to work together as parts of a larger organism. As a swift action, a brethedan adjacent to another can merge with it, becoming a single creature occupying both spaces. The merging brethedan forfeits its actions to augment the other, and adds its hit points (though not its Hit Dice) to the new creature's collective total. At this time, it also chooses one adaptation-the combined creature gains this benefit, and it cannot be changed unless the combined creature uses its single adaptation action each round to do so. Any number of brethedans can merge in this fashion, but each adaptation can be gained only once (though resistances to multiple energy types are allowed). The combined creature retains the ability to swap one adaptation each round (not once per component creature). Splitting into the component creatures again is a full-round action in which all component creatures are released and the remaining hit points are divided evenly. For the purposes of Hit Die-related effects, the Hit Dice of a combined brethedan are equal to those of the component creature with the highest CR.</t>
  </si>
  <si>
    <t>Brethedans are an adaptive race of floating, telepathic creatures that live on gas giant worlds. Though highly intelligent, they disdain physical tools, likely because of the lack of raw materials available in the clouds of their vast homes. Instead, brethedans have evolved to solve problems by combining and modifying their bodies or producing tailored biological agents inside themselves. Though humanoids rarely understand the placid race's obscure and alien goals, brethedans do sometimes travel to and even colonize other gaseous worlds, and are believed to be the first creatures to have tamed oma for use as living spaceships. A typical Brethedan is 10 feet long and weighs 200 pounds.</t>
  </si>
  <si>
    <t>&lt;link rel="stylesheet"href="PF.css"&gt;&lt;div&gt;&lt;h2&gt;Brethedan&lt;/h2&gt;&lt;h3&gt;&lt;i&gt;This amorphous creature looks like an iridescent, blimp-shaped jellyfish, with a line of tentacles dangling down beneath it.&lt;/i&gt;&lt;/h3&gt;&lt;br&gt;&lt;/div&gt;&lt;div class="heading"&gt;&lt;p class="alignleft"&gt;Brethedan&lt;/p&gt;&lt;p class="alignright"&gt;CR 5&lt;/p&gt;&lt;div style="clear: both;"&gt;&lt;/div&gt;&lt;/div&gt;&lt;div&gt;&lt;h5&gt;&lt;b&gt;XP &lt;/b&gt;1,600&lt;/h5&gt;&lt;h5&gt;N Large aberration &lt;/h5&gt;&lt;h5&gt;&lt;b&gt;Init &lt;/b&gt;+0; &lt;b&gt;Senses &lt;/b&gt;blindsense 120 ft., darkvision 60 ft.; Perception +12&lt;/h5&gt;&lt;/div&gt;&lt;hr/&gt;&lt;div&gt;&lt;h5&gt;&lt;b&gt;DEFENSE&lt;/b&gt;&lt;/h5&gt;&lt;/div&gt;&lt;hr/&gt;&lt;div&gt;&lt;h5&gt;&lt;b&gt;AC &lt;/b&gt;17, touch 9, flat-footed 17 (+8 natural, -1 size)&lt;/h5&gt;&lt;h5&gt;&lt;b&gt;hp &lt;/b&gt;66 (7d8+35); regeneration 2 (acid)&lt;/h5&gt;&lt;h5&gt;&lt;b&gt;Fort &lt;/b&gt;+7, &lt;b&gt;Ref &lt;/b&gt;+2, &lt;b&gt;Will &lt;/b&gt;+9&lt;/h5&gt;&lt;h5&gt;&lt;b&gt;Defensive Abilities &lt;/b&gt;amorphous&lt;/h5&gt;&lt;/div&gt;&lt;hr/&gt;&lt;div&gt;&lt;h5&gt;&lt;b&gt;OFFENSE&lt;/b&gt;&lt;/h5&gt;&lt;/div&gt;&lt;hr/&gt;&lt;div&gt;&lt;h5&gt;&lt;b&gt;Spd &lt;/b&gt;0 ft., fly 30 ft. (good)&lt;/h5&gt;&lt;h5&gt;&lt;b&gt;Melee &lt;/b&gt;2 slams +9 (1d6+4 plus grab)&lt;/h5&gt;&lt;h5&gt;&lt;b&gt;Space &lt;/b&gt;10 ft.; &lt;b&gt;Reach &lt;/b&gt;10 ft.&lt;/h5&gt;&lt;h5&gt;&lt;b&gt;Special Attacks &lt;/b&gt;constrict (1d6+4), engulf (DC 17, 1d6 acid and paralysis)&lt;/h5&gt;&lt;/div&gt;&lt;hr/&gt;&lt;div&gt;&lt;h5&gt;&lt;b&gt;STATISTICS&lt;/b&gt;&lt;/h5&gt;&lt;/div&gt;&lt;hr/&gt;&lt;div&gt;&lt;h5&gt;&lt;b&gt;Str &lt;/b&gt;19, &lt;b&gt;Dex &lt;/b&gt;11, &lt;b&gt;Con &lt;/b&gt;20, &lt;b&gt;Int &lt;/b&gt; 12, &lt;b&gt;Wis &lt;/b&gt;14, &lt;b&gt;Cha &lt;/b&gt;11&lt;/h5&gt;&lt;h5&gt;&lt;b&gt;Base Atk &lt;/b&gt;+5; &lt;b&gt;CMB &lt;/b&gt;+10 (+14 grapple); &lt;b&gt;CMD &lt;/b&gt;20 (can't be tripped)&lt;/h5&gt;&lt;h5&gt;&lt;b&gt;Feats &lt;/b&gt;Combat Reflexes, Iron Will, Power Attack, Weapon Focus (slam)&lt;/h5&gt;&lt;h5&gt;&lt;b&gt;Skills &lt;/b&gt;Escape Artist +10, Fly +12, Handle Animal +7, Perception +12, Stealth +6&lt;/h5&gt;&lt;h5&gt;&lt;b&gt;Languages &lt;/b&gt;Brethedan; telepathy 100 ft.&lt;/h5&gt;&lt;h5&gt;&lt;b&gt;SQ &lt;/b&gt;adaptation, combine&lt;/h5&gt;&lt;/div&gt;&lt;hr/&gt;&lt;div&gt;&lt;h5&gt;&lt;b&gt;ECOLOGY&lt;/b&gt;&lt;/h5&gt;&lt;/div&gt;&lt;hr/&gt;&lt;div&gt;&lt;h5&gt;&lt;b&gt;Environment &lt;/b&gt; any sky&lt;/h5&gt;&lt;h5&gt;&lt;b&gt;Organization &lt;/b&gt;solitary, pair, or flotilla (3-8)&lt;/h5&gt;&lt;h5&gt;&lt;b&gt;Treasure &lt;/b&gt;none&lt;/h5&gt;&lt;/div&gt;&lt;hr/&gt;&lt;div&gt;&lt;h5&gt;&lt;b&gt;SPECIAL ABILITIES&lt;/b&gt;&lt;/h5&gt;&lt;/div&gt;&lt;hr/&gt;&lt;div&gt;&lt;/h5&gt;&lt;h5&gt;&lt;b&gt;Adaptation (Ex)&lt;/b&gt; A brethedan's body is extremely mutable, and can adapt to respond to virtually any situation. Once per round as a swift action that does not provoke attacks of opportunity, a brethedan can reshape its body and chemistry to adopt any of the following qualities.  &lt;b&gt;&lt;ul&gt;&lt;li&gt;&lt;/b&gt; It gains resistance 5 against a single energy type (acid, cold, electricity, or fire). &lt;b&gt;&lt;li&gt;&lt;/b&gt; It gains an additional natural attack (bite, tentacle, etc.) with damage appropriate to its size.  &lt;b&gt;&lt;li&gt;&lt;/b&gt; Its slam damage type changes to slashing or piercing. &lt;b&gt;&lt;li&gt;&lt;/b&gt; Its slam damage die increases by one step (from 1d6 to 1d8 for most brethedans).  &lt;b&gt;&lt;li&gt;&lt;/b&gt; It gains a +4 natural armor bonus to AC.  &lt;b&gt;&lt;li&gt;&lt;/b&gt; Its reach increases to 20 feet. &lt;/ul&gt;A brethedan can only have one modification in effect at any one time-if it selects a new adaptation, it loses any other in effect. More extreme adaptations are also possible (at the GM's discretion), but generally take days or even months to adopt.  &lt;/h5&gt;&lt;h5&gt;&lt;b&gt;Combine (Ex)&lt;/b&gt; Thanks to their perfect communication, brethedans can combine to work together as parts of a larger organism. As a swift action, a brethedan adjacent to another can merge with it, becoming a single creature occupying both spaces. The merging brethedan forfeits its actions to augment the other, and adds its hit points (though not its Hit Dice) to the new creature's collective total. At this time, it also chooses one adaptation-the combined creature gains this benefit, and it cannot be changed unless the combined creature uses its single adaptation action each round to do so. Any number of brethedans can merge in this fashion, but each adaptation can be gained only once (though resistances to multiple energy types are allowed). The combined creature retains the ability to swap one adaptation each round (not once per component creature). Splitting into the component creatures again is a full-round action in which all component creatures are released and the remaining hit points are divided evenly. For the purposes of Hit Die-related effects, the Hit Dice of a combined brethedan are equal to those of the component creature with the highest CR.&lt;/h5&gt;&lt;/div&gt;&lt;br&gt;&lt;div&gt;&lt;h4&gt;&lt;p&gt;&lt;p&gt;Brethedans are an adaptive race of floating, telepathic creatures that live on gas giant worlds. Though highly intelligent, they disdain physical tools, likely because of the lack of raw materials available in the clouds of their vast homes. Instead, brethedans have evolved to solve problems by combining and modifying their bodies or producing tailored biological agents inside themselves. Though humanoids rarely understand the placid race's obscure and alien goals, brethedans do sometimes travel to and even colonize other gaseous worlds, and are believed to be the first creatures to have tamed oma for use as living spaceships. A typical Brethedan is 10 feet long and weighs 200 pounds.&lt;/p&gt;&lt;/h4&gt;&lt;/div&gt;</t>
  </si>
  <si>
    <t>Broken Soul Lillend</t>
  </si>
  <si>
    <t>(azata, chaotic, extraplanar, evil)</t>
  </si>
  <si>
    <t>(7d10+63)</t>
  </si>
  <si>
    <t>acid 5, cold 10, fire 10, sonic 5</t>
  </si>
  <si>
    <t>+1 longsword +12/+7 (2d6+8/19-20), tail slap +6 (2d6+2 plus grab) or torturous touch +11 touch (2d6 plus 1d6 Dex damage and convulsions), tail slap +6 (2d6+2 plus grab)</t>
  </si>
  <si>
    <t>agonized wail (DC 18), baleful gaze (DC 18), bardic performance (21 rounds/day), constrict (2d6+5)</t>
  </si>
  <si>
    <t>Spell-Like Abilities (CL 7th; concentration +2)  3/day-darkness, hallucinatory terrain (DC 19), knock, light  1/day-charm person (DC 16), speak with animals, speak with plants</t>
  </si>
  <si>
    <t>Bard Spells Known (CL 7th; concentration +2) 3rd (2/day)-crushing despair (DC 18), terrible remorseUM (DC 18)  2nd (4/day)-blindness/deafness (DC 17), piercing shriekUM (DC 17), rage, suggestion (DC 17) 1st (6/day)-cause fear (DC 16), charm person (DC 16), ear-piercing screamUM (DC 16), hideous laughter (DC 16), lesser confusion (DC 16)  0 (at will)-dancing lights, daze (DC 15), detect magic, ghost sound (DC 15), read magic, resistance</t>
  </si>
  <si>
    <t>Str 20, Dex 17, Con 27, Int 14, Wis 8, Cha 21</t>
  </si>
  <si>
    <t>Combat Casting, DiehardB, EnduranceB, Great FortitudeB, Hover, Iron Will, Lightning Reflexes, ToughnessB</t>
  </si>
  <si>
    <t>Bluff +15, Fly +11, Intimidate +13, Knowledge (nature) +9, Perception +9, Perform (string) +17, Sense Motive +9, Stealth +9, Survival +10</t>
  </si>
  <si>
    <t>+8 Intimidate, +4 Survival</t>
  </si>
  <si>
    <t>standard (+1 longsword, masterwork harp, other treasure)</t>
  </si>
  <si>
    <t>Once a beautiful celestial with the torso of a winged woman and a snakelike body below, this creature is a mess of blood and scars.</t>
  </si>
  <si>
    <t>Broken Soul</t>
  </si>
  <si>
    <t>Bardic Performance A lillend has the bardic performance ability of a 7th-level bard, granting her access to the countersong, fascinate, inspire courage, inspire competence, and suggestion aspects of bardic performance.  Spells A lillend casts spells as a 7th-level bard.</t>
  </si>
  <si>
    <t>A broken soul is torment and pain made manifest. Tortured to the extremes of both physical and mental endurance, and then taken beyond those barriers, a broken soul gains extraordinary reserves of fortitude and resilience as well as the ability to inflict a measure of its own terrible suffering on others. Each broken soul has a unique appearance, the torture it has endured plainly visible on its body. Its skin is a mass of scar tissue, marred with bruises that do not fade and scored with countless scars. In some cases, a broken soul's flesh has been flayed away, revealing the musculature and bone underneath. Weeping sores and open cuts cover a broken soul's body, wounds that never fully heal. Its limbs are often twisted, the result of broken bones that were never set properly, and it might be missing fingers, toes, ears, or other appendages. A broken soul's existence is one of unending suffering, and the constant pain often drives the creature irrevocably mad. In their insanity, these unfortunates hate all other creatures and seek to inflict their wounds and their agony on all they encounter. The creation of a broken soul can happen in a number of ways. Some broken souls arise spontaneously, the result of horrific treatment at the hands of cruel abusers. With no way to escape their torment, these creatures embrace the pain and anguish and transcend them, making them a part of their very being. In so doing, they become something both more and less than they were. Other broken souls are purposefully created out of helpless prisoners by sadistic torturers through a harrowing gauntlet of mental and physical torments. By breaking a creature's mind and body, these torturers hope to create guardians or servants whose loyalty is ensured by the constant pain they must endure. Even more harrowing, some broken souls take it upon themselves to create more of their kind, fashioning gruesome works of living, mutilated art in an effort to share their suffering. These "artists" often turn on their own torturers first, perfecting their skills on those who created them before turning their attention to any other unfortunate creatures they can find.  CREATING A BROKEN SOUL  "Broken soul" is an acquired template that can be added to any living creature with an Intelligence score of 3 or higher (referred to hereafter as the base creature). A broken soul uses all the base creature's statistics and special abilities except as noted here.  CR: Same as the base creature +2.  Alignment: Usually chaotic evil.  Armor Class: A mass of scar tissue covers every inch of the broken soul's body, increasing the base creature's natural armor bonus by +4.  Defensive Abilities: Inured to pain and abuse, a broken soul gains damage reduction 5/- and acid, cold, electricity, fire, and sonic resistance 5.  Speed: Because a broken soul is in constant agony, reduce each of its speeds by 10 feet (minimum speed of 5 feet).  Special Attacks: A broken soul gains the following special attacks. Save DCs are equal to 10 + 1/2 the broken soul's Hit Dice + the broken soul's Charisma modifier unless otherwise noted.  Agonized Wail (Su): As a standard action, a broken soul can emit an agonized wail that inspires terror in those who hear it. All creatures within 120 feet must succeed at a Will save or become shaken for as long as they remain within 120 feet of the broken soul. A successful save renders a creature immune to that broken soul's agonized wail for 24 hours. This is a sonic mind-affecting fear effect.  Baleful Gaze (Su): Any creature within 60 feet of a broken soul must succeed at a Fortitude save or take 1d4 points of Strength, Constitution, and Charisma drain. Whatever the result of the saving throw, the creature cannot be affected by the same broken soul's baleful gaze again for 1 minute.  Torturous Touch (Su): A broken soul can make a touch attack to cause hideous, painful wounds to rip open in the target's body. This touch deals 2d6 points of slashing damage and 1d6 points of Dexterity damage, and causes the touched creature to fall prone in a fit of convulsions and be dazed for 1d4 rounds. A successful Fortitude save negates the Dexterity damage and the convulsive fit.  Abilities: Con +6, Wis -2 (minimum 1). In addition, a broken soul gains a +2 bonus to one ability score of its choice and a -6 penalty to another ability score of its choice (minimum 1), which can apply to the ability scores modified by this template.  Feats: A broken soul gains Diehard, Endurance, Great Fortitude, and Toughness as bonus feats.  Skills: A broken soul gains a +8 racial bonus on Intimidate checks, but takes a -10 racial penalty on Concentration checks because of its constant pain.  Organization: Solitary.</t>
  </si>
  <si>
    <t>&lt;link rel="stylesheet"href="PF.css"&gt;&lt;div&gt;&lt;h2&gt;Broken Soul&lt;/h2&gt;&lt;h3&gt;&lt;i&gt;Once a beautiful celestial with the torso of a winged woman and a snakelike body below, this creature is a mess of blood and scars.&lt;/i&gt;&lt;/h3&gt;&lt;br&gt;&lt;/div&gt;&lt;div class="heading"&gt;&lt;p class="alignleft"&gt;Broken Soul Lillend&lt;/p&gt;&lt;p class="alignright"&gt;CR 9&lt;/p&gt;&lt;div style="clear: both;"&gt;&lt;/div&gt;&lt;/div&gt;&lt;div&gt;&lt;h5&gt;&lt;b&gt;XP &lt;/b&gt;6,400&lt;/h5&gt;&lt;h5&gt;CE Large outsider (azata, chaotic, extraplanar, evil)&lt;/h5&gt;&lt;h5&gt;&lt;b&gt;Init &lt;/b&gt;+3; &lt;b&gt;Senses &lt;/b&gt;darkvision 60 ft., low-light vision; Perception +9&lt;/h5&gt;&lt;/div&gt;&lt;hr/&gt;&lt;div&gt;&lt;h5&gt;&lt;b&gt;DEFENSE&lt;/b&gt;&lt;/h5&gt;&lt;/div&gt;&lt;hr/&gt;&lt;div&gt;&lt;h5&gt;&lt;b&gt;AC &lt;/b&gt;24, touch 12, flat-footed 21 (+3 Dex, +12 natural, -1 size)&lt;/h5&gt;&lt;h5&gt;&lt;b&gt;hp &lt;/b&gt;101 (7d10+63)&lt;/h5&gt;&lt;h5&gt;&lt;b&gt;Fort &lt;/b&gt;+12, &lt;b&gt;Ref &lt;/b&gt;+10, &lt;b&gt;Will &lt;/b&gt;+6&lt;/h5&gt;&lt;h5&gt;&lt;b&gt;DR &lt;/b&gt;5/-; &lt;b&gt;Immune &lt;/b&gt;electricity, petrification, poison; &lt;b&gt;Resist &lt;/b&gt;acid 5, cold 10, fire 10, sonic 5&lt;/h5&gt;&lt;/div&gt;&lt;hr/&gt;&lt;div&gt;&lt;h5&gt;&lt;b&gt;OFFENSE&lt;/b&gt;&lt;/h5&gt;&lt;/div&gt;&lt;hr/&gt;&lt;div&gt;&lt;h5&gt;&lt;b&gt;Spd &lt;/b&gt;20 ft., fly 60 ft. (ave&lt;i&gt;rage&lt;/i&gt;)&lt;/h5&gt;&lt;h5&gt;&lt;b&gt;Melee &lt;/b&gt;&lt;i&gt;&lt;i&gt;+1 longsword&lt;/i&gt;&lt;/i&gt; +12/+7 (2d6+8/19-20), tail slap +6 (2d6+2 plus grab) or &lt;/br&gt;torturous touch +11 touch (2d6 plus 1d6 Dex damage and convulsions), tail slap +6 (2d6+2 plus grab)&lt;/h5&gt;&lt;h5&gt;&lt;b&gt;Space &lt;/b&gt;10 ft.; &lt;b&gt;Reach &lt;/b&gt;10 ft.&lt;/h5&gt;&lt;h5&gt;&lt;b&gt;Special Attacks &lt;/b&gt;agonized wail (DC 18), baleful gaze (DC 18), bardic performance (21 rounds/day), constrict (2d6+5)&lt;/h5&gt;&lt;h5&gt;&lt;b&gt;Spell-Like Abilities&lt;/b&gt; (CL 7th; concentration +2) &lt;/br&gt;3/day&amp;mdash;&lt;i&gt;darkness&lt;/i&gt;, &lt;i&gt;hallucinatory terrain&lt;/i&gt; (DC 19), &lt;i&gt;knock&lt;/i&gt;, &lt;i&gt;light&lt;/i&gt; &lt;/br&gt;1/day&amp;mdash;&lt;i&gt;charm person&lt;/i&gt; (DC 16), &lt;i&gt;speak with animals&lt;/i&gt;, &lt;i&gt;speak with plants&lt;/i&gt;&lt;/h5&gt;&lt;/h5&gt;&lt;h5&gt;&lt;b&gt;Bard Spells Known&lt;/b&gt; (CL 7th; concentration +2)&lt;/br&gt;3rd (2/day)&amp;mdash;&lt;i&gt;crushing despair&lt;/i&gt; (DC 18), &lt;i&gt;terrible remorse&lt;/i&gt;&lt;sup&gt;UM&lt;/sup&gt; (DC 18) &lt;/br&gt;2nd (4/day)&amp;mdash;&lt;i&gt;blindness/deafness&lt;/i&gt; (DC 17), &lt;i&gt;piercing shriek&lt;/i&gt;&lt;sup&gt;UM&lt;/sup&gt; (DC 17), &lt;i&gt;rage&lt;/i&gt;, &lt;i&gt;suggestion&lt;/i&gt; (DC 17)&lt;/br&gt;1st (6/day)&amp;mdash;&lt;i&gt;cause fear&lt;/i&gt; (DC 16), &lt;i&gt;charm person&lt;/i&gt; (DC 16), ear&amp;mdash;piercing scream&lt;sup&gt;UM&lt;/sup&gt; (DC 16), &lt;i&gt;hideous laughter&lt;/i&gt; (DC 16), &lt;i&gt;lesser confusion&lt;/i&gt; (DC 16) &lt;/br&gt;0 (at will)&amp;mdash;dancing &lt;i&gt;light&lt;/i&gt;s, &lt;i&gt;daze&lt;/i&gt; (DC 15), &lt;i&gt;detect magic&lt;/i&gt;, &lt;i&gt;ghost sound&lt;/i&gt; (DC 15), &lt;i&gt;read magic&lt;/i&gt;, &lt;i&gt;resistance&lt;/i&gt;&lt;/h5&gt;&lt;/h5&gt;&lt;/div&gt;&lt;hr/&gt;&lt;div&gt;&lt;h5&gt;&lt;b&gt;STATISTICS&lt;/b&gt;&lt;/h5&gt;&lt;/div&gt;&lt;hr/&gt;&lt;div&gt;&lt;h5&gt;&lt;b&gt;Str &lt;/b&gt;20, &lt;b&gt;Dex &lt;/b&gt;17, &lt;b&gt;Con &lt;/b&gt;27, &lt;b&gt;Int &lt;/b&gt; 14, &lt;b&gt;Wis &lt;/b&gt;8, &lt;b&gt;Cha &lt;/b&gt;21&lt;/h5&gt;&lt;h5&gt;&lt;b&gt;Base Atk &lt;/b&gt;+7; &lt;b&gt;CMB &lt;/b&gt;+13 (+17 grapple); &lt;b&gt;CMD &lt;/b&gt;26 (can't be tripped)&lt;/h5&gt;&lt;h5&gt;&lt;b&gt;Feats &lt;/b&gt;Combat Casting, Diehard&lt;sup&gt;B&lt;/sup&gt;, Endurance&lt;sup&gt;B&lt;/sup&gt;, Great Fortitude&lt;sup&gt;B&lt;/sup&gt;, Hover, Iron Will, Lightning Reflexes, Toughness&lt;sup&gt;B&lt;/sup&gt;&lt;/h5&gt;&lt;h5&gt;&lt;b&gt;Skills &lt;/b&gt;Bluff +15, Fly +11, Intimidate +13, Knowledge (nature) +9, Perception +9, Perform (string) +17, Sense Motive +9, Stealth +9, Survival +10; &lt;b&gt;Racial Modifiers &lt;/b&gt;+8 Intimidate, +4 Survival&lt;/h5&gt;&lt;h5&gt;&lt;b&gt;Languages &lt;/b&gt;Celestial, Draconic, Infernal; truespeech&lt;/h5&gt;&lt;/div&gt;&lt;hr/&gt;&lt;div&gt;&lt;h5&gt;&lt;b&gt;ECOLOGY&lt;/b&gt;&lt;/h5&gt;&lt;/div&gt;&lt;hr/&gt;&lt;div&gt;&lt;h5&gt;&lt;b&gt;Environment &lt;/b&gt; any&lt;/h5&gt;&lt;h5&gt;&lt;b&gt;Organization &lt;/b&gt;solitary&lt;/h5&gt;&lt;h5&gt;&lt;b&gt;Treasure &lt;/b&gt;standard (&lt;i&gt;+1 longsword&lt;/i&gt;, masterwork harp, other treasure)&lt;/h5&gt;&lt;/div&gt;&lt;hr/&gt;&lt;div&gt;&lt;h5&gt;&lt;b&gt;SPECIAL ABILITIES&lt;/b&gt;&lt;/h5&gt;&lt;/div&gt;&lt;hr/&gt;&lt;div&gt;&lt;/h5&gt;&lt;h5&gt;&lt;b&gt;Bardic Performance&lt;/b&gt; A lillend has the bardic performance ability of a 7th-level bard, granting her access to the countersong, fascinate, inspire courage, inspire competence, and &lt;i&gt;suggestion&lt;/i&gt; aspects of bardic performance.  &lt;/h5&gt;&lt;h5&gt;&lt;b&gt;Spells&lt;/b&gt; A lillend casts spells as a 7th-level bard.&lt;/h5&gt;&lt;/div&gt;&lt;br&gt;&lt;div&gt;&lt;h4&gt;&lt;p&gt;&lt;p&gt;A broken soul is torment and pain made manifest. Tortured to the extremes of both physical and mental endurance, and then taken beyond those barriers, a broken soul gains extraordinary reserves of fortitude and resilience as well as the ability to inflict a measure of its own terrible suffering on others. Each broken soul has a unique appearance, the torture it has endured plainly visible on its body. Its skin is a mass of scar tissue, marred with bruises that do not fade and scored with countless scars. In some cases, a broken soul's flesh has been flayed away, revealing the musculature and bone underneath. Weeping sores and open cuts cover a broken soul's body, wounds that never fully heal. Its limbs are often twisted, the result of broken bones that were never set properly, and it might be missing fingers, toes, ears, or other appendages. A broken soul's existence is one of unending suffering, and the constant pain often drives the creature irrevocably mad. In their insanity, these unfortunates hate all other creatures and seek to inflict their wounds and their agony on all they encounter. The creation of a broken soul can happen in a number of ways. Some broken souls arise spontaneously, the result of horrific treatment at the hands of cruel abusers. With no way to escape their torment, these creatures embrace the pain and anguish and transcend them, making them a part of their very being. In so doing, they become something both more and less than they were. Other broken souls are purposefully created out of helpless prisoners by sadistic torturers through a harrowing gauntlet of mental and physical torments. By breaking a creature's mind and body, these torturers hope to create guardians or servants whose loyalty is ensured by the constant pain they must endure. Even more harrowing, some broken souls take it upon themselves to create more of their kind, fashioning gruesome works of living, mutilated art in an effort to share their suffering. These "artists" often turn on their own torturers first, perfecting their skills on those who created them before turning their attention to any other unfortunate creatures they can find.  &lt;br&gt;&lt;b&gt;CREATING A BROKEN SOUL &lt;/b&gt;&lt;br&gt; "Broken soul" is an acquired template that can be added to any living creature with an Intelligence score of 3 or higher (referred to hereafter as the base creature). A broken soul uses all the base creature's statistics and special abilities except as noted here.  &lt;br&gt;&lt;b&gt;CR:&lt;/b&gt; Same as the base creature +2.  Alignment: Usually chaotic evil.  &lt;br&gt;&lt;b&gt;Armor Class:&lt;/b&gt; A mass of scar tissue covers every inch of the broken soul's body, increasing the base creature's natural armor bonus by +4.  &lt;br&gt;&lt;b&gt;Defensive Abilities:&lt;/b&gt; Inured to pain and abuse, a broken soul gains damage reduction 5/- and acid, cold, electricity, fire, and sonic &lt;i&gt;resistance&lt;/i&gt; 5.  &lt;br&gt;&lt;b&gt;Speed:&lt;/b&gt; Because a broken soul is in constant agony, reduce each of its speeds by 10 feet (minimum speed of 5 feet).  &lt;br&gt;&lt;b&gt;Special Attacks:&lt;/b&gt; A broken soul gains the following special attacks. Save DCs are equal to 10 + 1/2 the broken soul's Hit Dice + the broken soul's Charisma modifier unless otherwise noted.  &lt;br&gt;&lt;i&gt;Agonized Wail (Su)&lt;/i&gt;: As a standard action, a broken soul can emit an agonized wail that inspires terror in those who hear it. All creatures within 120 feet must succeed at a Will save or become shaken for as long as they remain within 120 feet of the broken soul. A successful save renders a creature immune to that broken soul's agonized wail for 24 hours. This is a sonic mind-affecting fear effect.  &lt;br&gt;&lt;i&gt;Baleful Gaze (Su)&lt;/i&gt;: Any creature within 60 feet of a broken soul must succeed at a Fortitude save or take 1d4 points of Strength, Constitution, and Charisma drain. Whatever the result of the saving throw, the creature cannot be affected by the same broken soul's baleful gaze again for 1 minute.  &lt;br&gt;&lt;i&gt;Torturous Touch (Su)&lt;/i&gt;: A broken soul can make a touch attack to cause hideous, painful wounds to rip open in the target's body. This touch deals 2d6 points of slashing damage and 1d6 points of Dexterity damage, and causes the touched creature to fall prone in a fit of convulsions and be &lt;i&gt;daze&lt;/i&gt;d for 1d4 rounds. A successful Fortitude save negates the Dexterity damage and the convulsive fit.  &lt;br&gt;&lt;b&gt;Abilities:&lt;/b&gt; Con +6, Wis -2 (minimum 1). In addition, a broken soul gains a +2 bonus to one ability score of its choice and a -6 penalty to another ability score of its choice (minimum 1), which can apply to the ability scores modified by this template.  &lt;br&gt;&lt;b&gt;Feats:&lt;/b&gt; A broken soul gains Diehard, Endurance, Great Fortitude, and Toughness as bonus feats.  &lt;br&gt;&lt;b&gt;Skills:&lt;/b&gt; A broken soul gains a +8 racial bonus on Intimidate checks, but takes a -10 racial penalty on Concentration checks because of its constant pain.  &lt;br&gt;&lt;b&gt;Organization:&lt;/b&gt; Solitary.&lt;/p&gt;&lt;/h4&gt;&lt;/div&gt;</t>
  </si>
  <si>
    <t>Buggane</t>
  </si>
  <si>
    <t>tremorsense 60 ft., scent; Perception +9</t>
  </si>
  <si>
    <t>2 claws +11 (1d8+6), gore +11 (1d8+6)</t>
  </si>
  <si>
    <t>rend (2 claws, 1d8+9), smash and bash</t>
  </si>
  <si>
    <t>Str 22, Dex 9, Con 17, Int 6, Wis 13, Cha 6</t>
  </si>
  <si>
    <t>Great Fortitude, Improved Initiative, Skill Focus (Stealth)</t>
  </si>
  <si>
    <t>Climb +10, Perception +9, Stealth +7 (+15 when underground)</t>
  </si>
  <si>
    <t>+8 Stealth when underground</t>
  </si>
  <si>
    <t>blind, earth distortion</t>
  </si>
  <si>
    <t>solitary, pair, hunting party (3-5), or clan (6-30)</t>
  </si>
  <si>
    <t>This hairless, hunchbacked giant has cruel tusks and two enormous, blunt-clawed fists that look strong enough to shatter stone.</t>
  </si>
  <si>
    <t>Blind (Ex) Bugganes are blind. They are immune to gaze attacks, visual effects, illusions, and other attack forms that rely on sight.  Earth Distortion (Su) Once per minute as a swift action, a buggane can empower itself to completely ignore the physicality of stone and metal, enabling it to pass through stone and metal barriers as easily as air. Until the beginning of the buggane's next turn, the buggane has earth glide and takes no damage from stone or metal weapons, or from the natural attacks of creatures of the earth subtype or stone or metal constructs. Additionally, a buggane's melee attacks ignore any AC bonus (including enhancement bonuses) from metal or stone armor and shields. While using earth distortion, the buggane cannot damage stone or metal constructs or creatures of the earth subtype with its natural attacks.  Smash and Bash (Ex) As a free action, a buggane can attempt to trip an opponent it damages with its rend attack without provoking an attack of opportunity. If the trip attempt fails, the buggane cannot be tripped in return. If the trip attempt is successful, the target must succeed at a DC 19 Fortitude save or be stunned for 1 round. The save DC is Strength-based.</t>
  </si>
  <si>
    <t>Bugganes are a race of blind, hairless giants that dwell deep underground. Distantly related to ogres, bugganes share their surface-dwelling cousins' appetite for the flesh of sentient beings, and are coldly efficient killers who tenaciously stalk their prey in absolute silence. Bugganes pursue and slay those who trespass into their well-marked territories, carrying their victims back to their lairs where they are unceremoniously consumed by the entire clan. Dull-witted and savage, bugganes disdain the use of even the most primitive weapons and tools. They rely on their tusks and claws, all of which are capable of shredding flesh, bone, and solid rock with equal ease. Their useless, mole-like eyes react painfully to bright light. A typical buggane stands between 8 and 9 feet tall and weighs 900 pounds.</t>
  </si>
  <si>
    <t>&lt;link rel="stylesheet"href="PF.css"&gt;&lt;div&gt;&lt;h2&gt;Buggane&lt;/h2&gt;&lt;h3&gt;&lt;i&gt;This hairless, hunchbacked giant has cruel tusks and two enormous, blunt-clawed fists that look strong enough to shatter stone.&lt;/i&gt;&lt;/h3&gt;&lt;br&gt;&lt;/div&gt;&lt;div class="heading"&gt;&lt;p class="alignleft"&gt;Buggane&lt;/p&gt;&lt;p class="alignright"&gt;CR 5&lt;/p&gt;&lt;div style="clear: both;"&gt;&lt;/div&gt;&lt;/div&gt;&lt;div&gt;&lt;h5&gt;&lt;b&gt;XP &lt;/b&gt;1,600&lt;/h5&gt;&lt;h5&gt;CE Large monstrous humanoid &lt;/h5&gt;&lt;h5&gt;&lt;b&gt;Init &lt;/b&gt;+3; &lt;b&gt;Senses &lt;/b&gt;tremorsense 60 ft., scent; Perception +9&lt;/h5&gt;&lt;/div&gt;&lt;hr/&gt;&lt;div&gt;&lt;h5&gt;&lt;b&gt;DEFENSE&lt;/b&gt;&lt;/h5&gt;&lt;/div&gt;&lt;hr/&gt;&lt;div&gt;&lt;h5&gt;&lt;b&gt;AC &lt;/b&gt;18, touch 8, flat-footed 18 (-1 Dex, +10 natural, -1 size)&lt;/h5&gt;&lt;h5&gt;&lt;b&gt;hp &lt;/b&gt;51 (6d10+18)&lt;/h5&gt;&lt;h5&gt;&lt;b&gt;Fort &lt;/b&gt;+7, &lt;b&gt;Ref &lt;/b&gt;+4, &lt;b&gt;Will &lt;/b&gt;+6&lt;/h5&gt;&lt;h5&gt;&lt;b&gt;Weaknesses &lt;/b&gt;light blindness&lt;/h5&gt;&lt;/div&gt;&lt;hr/&gt;&lt;div&gt;&lt;h5&gt;&lt;b&gt;OFFENSE&lt;/b&gt;&lt;/h5&gt;&lt;/div&gt;&lt;hr/&gt;&lt;div&gt;&lt;h5&gt;&lt;b&gt;Spd &lt;/b&gt;30 ft., burrow 30 ft.&lt;/h5&gt;&lt;h5&gt;&lt;b&gt;Melee &lt;/b&gt;2 claws +11 (1d8+6), gore +11 (1d8+6)&lt;/h5&gt;&lt;h5&gt;&lt;b&gt;Space &lt;/b&gt;10 ft.; &lt;b&gt;Reach &lt;/b&gt;10 ft.&lt;/h5&gt;&lt;h5&gt;&lt;b&gt;Special Attacks &lt;/b&gt;rend (2 claws, 1d8+9), smash and bash&lt;/h5&gt;&lt;/div&gt;&lt;hr/&gt;&lt;div&gt;&lt;h5&gt;&lt;b&gt;STATISTICS&lt;/b&gt;&lt;/h5&gt;&lt;/div&gt;&lt;hr/&gt;&lt;div&gt;&lt;h5&gt;&lt;b&gt;Str &lt;/b&gt;22, &lt;b&gt;Dex &lt;/b&gt;9, &lt;b&gt;Con &lt;/b&gt;17, &lt;b&gt;Int &lt;/b&gt; 6, &lt;b&gt;Wis &lt;/b&gt;13, &lt;b&gt;Cha &lt;/b&gt;6&lt;/h5&gt;&lt;h5&gt;&lt;b&gt;Base Atk &lt;/b&gt;+6; &lt;b&gt;CMB &lt;/b&gt;+13; &lt;b&gt;CMD &lt;/b&gt;22&lt;/h5&gt;&lt;h5&gt;&lt;b&gt;Feats &lt;/b&gt;Great Fortitude, Improved Initiative, Skill Focus (Stealth)&lt;/h5&gt;&lt;h5&gt;&lt;b&gt;Skills &lt;/b&gt;Climb +10, Perception +9, Stealth +7 (+15 when underground); &lt;b&gt;Racial Modifiers &lt;/b&gt;+8 Stealth when underground&lt;/h5&gt;&lt;h5&gt;&lt;b&gt;Languages &lt;/b&gt;Giant&lt;/h5&gt;&lt;h5&gt;&lt;b&gt;SQ &lt;/b&gt;blind, earth distortion&lt;/h5&gt;&lt;/div&gt;&lt;hr/&gt;&lt;div&gt;&lt;h5&gt;&lt;b&gt;ECOLOGY&lt;/b&gt;&lt;/h5&gt;&lt;/div&gt;&lt;hr/&gt;&lt;div&gt;&lt;h5&gt;&lt;b&gt;Environment &lt;/b&gt; any underground&lt;/h5&gt;&lt;h5&gt;&lt;b&gt;Organization &lt;/b&gt;solitary, pair, hunting party (3-5), or clan (6-30)&lt;/h5&gt;&lt;h5&gt;&lt;b&gt;Treasure &lt;/b&gt;standard&lt;/h5&gt;&lt;/div&gt;&lt;hr/&gt;&lt;div&gt;&lt;h5&gt;&lt;b&gt;SPECIAL ABILITIES&lt;/b&gt;&lt;/h5&gt;&lt;/div&gt;&lt;hr/&gt;&lt;div&gt;&lt;/h5&gt;&lt;h5&gt;&lt;b&gt;Blind (Ex)&lt;/b&gt; Bugganes are blind. They are immune to gaze attacks, visual effects, illusions, and other attack forms that rely on sight.  &lt;/h5&gt;&lt;h5&gt;&lt;b&gt;Earth Distortion (Su)&lt;/b&gt; Once per minute as a swift action, a buggane can empower itself to completely ignore the physicality of stone and metal, enabling it to pass through stone and metal barriers as easily as air. Until the beginning of the buggane's next turn, the buggane has earth glide and takes no damage from stone or metal weapons, or from the natural attacks of creatures of the earth subtype or stone or metal constructs. Additionally, a buggane's melee attacks ignore any AC bonus (including enhancement bonuses) from metal or stone armor and shields. While using earth distortion, the buggane cannot damage stone or metal constructs or creatures of the earth subtype with its natural attacks.  &lt;/h5&gt;&lt;h5&gt;&lt;b&gt;Smash and Bash (Ex)&lt;/b&gt; As a free action, a buggane can attempt to trip an opponent it damages with its rend attack without provoking an attack of opportunity. If the trip attempt fails, the buggane cannot be tripped in return. If the trip attempt is successful, the target must succeed at a DC 19 Fortitude save or be stunned for 1 round. The save DC is Strength-based.&lt;/h5&gt;&lt;/div&gt;&lt;br&gt;&lt;div&gt;&lt;h4&gt;&lt;p&gt;&lt;p&gt;Bugganes are a race of blind, hairless giants that dwell deep underground. Distantly related to ogres, bugganes share their surface-dwelling cousins' appetite for the flesh of sentient beings, and are coldly efficient killers who tenaciously stalk their prey in absolute silence. Bugganes pursue and slay those who trespass into their well-marked territories, carrying their victims back to their lairs where they are unceremoniously consumed by the entire clan. Dull-witted and savage, bugganes disdain the use of even the most primitive weapons and tools. They rely on their tusks and claws, all of which are capable of shredding flesh, bone, and solid rock with equal ease. Their useless, mole-like eyes react painfully to bright light. A typical buggane stands between 8 and 9 feet tall and weighs 900 pounds.&lt;/p&gt;&lt;/h4&gt;&lt;/div&gt;</t>
  </si>
  <si>
    <t>Cephalophore</t>
  </si>
  <si>
    <t>shatter weapon</t>
  </si>
  <si>
    <t>2 slams +18 (2d6+7 plus dazing strike)</t>
  </si>
  <si>
    <t>dazing gaze</t>
  </si>
  <si>
    <t>Str 25, Dex 14, Con -, Int -, Wis 12, Cha 1</t>
  </si>
  <si>
    <t>shatter weapon, statue form</t>
  </si>
  <si>
    <t>Holding its own severed head in its hands, this tall marble statue looms stern and forbidding over its domain.</t>
  </si>
  <si>
    <t>Dazing Gaze (Su) A cephalophore can make a gaze attack that affects all seeing creatures within a 60-foot radius. These creatures must succeed at a DC 16 Will save or be stunned for 1 round. Creatures that successfully save are instead sickened for 1 round. This is a mind-affecting fear effect, and the save DC is Wisdom-based.  Dazing Strike (Su) A creature struck by the cephalophore's slam attack must succeed at a DC 16 Will save or be dazed for 1 round. Those who save are instead sickened for 1 round. This is a mind-affecting fear effect, and the save DC is Wisdom-based.  Shatter Weapon (Ex) When a character strikes a cephalophore with a weapon, the weapon takes 3d6 points of damage (apply its hardness normally). A weapon that takes damage in excess of its hardness gains the broken condition.  Statue Form (Ex) If a cephalophore stands perfectly still, it is indistinguishable from a normal statue. An observer must succeed at a DC 20 Perception check to notice the cephalophore is alive. If a cephalophore initiates combat from this pose, it gains a +6 bonus on its initiative check.</t>
  </si>
  <si>
    <t>These construct guardians appear to be looming statues of decapitated humanoids, their severed heads held aloft in a gruesome warning or cradled in their hands like a precious prize. To benign passersby, these marble constructs remain inert, their stone gazes producing only an unnerving sense of watchfulness. However, those who attempt to raid or desecrate a cephalophore's holy site quickly find that the seemingly immovable statue is anything but. Consequently, many adventurers and tomb raiders have come to see cephalophores as good omens, for when one finds a cephalophore, a dangerous and treasure-filled ruin-hopefully still unlooted-is surely not far away. Each cephalophore was constructed to stand guard over a single location, typically a tomb or temple. The ravages of time do little to diminish the single-minded dedication of these creatures, but the sacred edifices to which they are bound seldom stand so firmly against the ages. Thus, cephalophores are often found amid ruins or deep in the wilderness, standing vigilant guard over a site long forgotten by mortal society. Many cephalophores lie buried beneath sandy dunes, overgrown by unchecked jungle foliage, or entombed within collapsed caverns. A typical cephalophore stands 10 to 15 feet tall and weighs 4,000 pounds. Cephalophores are made of solid marble, which makes attacking them with standard weaponry inefficient at best. Construction  A cephalophore is constructed from a single block of marble weighing at least 4,000 pounds and costing 3,500 gp.  CEPHALOPHORE  CL 11th; Price 33,500 gp  Construction  Requirements Craft Construct, animate objects, daze monster, geas/quest, resurrection, creator must be caster level 11th; Skill Craft (sculpture) DC 20; Cost 18,500 gp</t>
  </si>
  <si>
    <t>&lt;link rel="stylesheet"href="PF.css"&gt;&lt;div&gt;&lt;h2&gt;Cephalophore&lt;/h2&gt;&lt;h3&gt;&lt;i&gt;Holding its own severed head in its hands, this tall marble statue looms stern and forbidding over its domain.&lt;/i&gt;&lt;/h3&gt;&lt;br&gt;&lt;/div&gt;&lt;div class="heading"&gt;&lt;p class="alignleft"&gt;Cephalophore&lt;/p&gt;&lt;p class="alignright"&gt;CR 8&lt;/p&gt;&lt;div style="clear: both;"&gt;&lt;/div&gt;&lt;/div&gt;&lt;div&gt;&lt;h5&gt;&lt;b&gt;XP &lt;/b&gt;4,800&lt;/h5&gt;&lt;h5&gt;N Large construct &lt;/h5&gt;&lt;h5&gt;&lt;b&gt;Init &lt;/b&gt;+2; &lt;b&gt;Senses &lt;/b&gt;darkvision 60 ft., low-light vision; Perception +1&lt;/h5&gt;&lt;/div&gt;&lt;hr/&gt;&lt;div&gt;&lt;h5&gt;&lt;b&gt;DEFENSE&lt;/b&gt;&lt;/h5&gt;&lt;/div&gt;&lt;hr/&gt;&lt;div&gt;&lt;h5&gt;&lt;b&gt;AC &lt;/b&gt;23, touch 11, flat-footed 21 (+2 Dex, +12 natural, -1 size)&lt;/h5&gt;&lt;h5&gt;&lt;b&gt;hp &lt;/b&gt;96 (12d10+30)&lt;/h5&gt;&lt;h5&gt;&lt;b&gt;Fort &lt;/b&gt;+4, &lt;b&gt;Ref &lt;/b&gt;+6, &lt;b&gt;Will &lt;/b&gt;+5&lt;/h5&gt;&lt;h5&gt;&lt;b&gt;Defensive Abilities &lt;/b&gt;shatter weapon; &lt;b&gt;Immune &lt;/b&gt;construct traits; &lt;b&gt;SR &lt;/b&gt;20&lt;/h5&gt;&lt;/div&gt;&lt;hr/&gt;&lt;div&gt;&lt;h5&gt;&lt;b&gt;OFFENSE&lt;/b&gt;&lt;/h5&gt;&lt;/div&gt;&lt;hr/&gt;&lt;div&gt;&lt;h5&gt;&lt;b&gt;Spd &lt;/b&gt;20 ft.&lt;/h5&gt;&lt;h5&gt;&lt;b&gt;Melee &lt;/b&gt;2 slams +18 (2d6+7 plus dazing strike)&lt;/h5&gt;&lt;h5&gt;&lt;b&gt;Space &lt;/b&gt;10 ft.; &lt;b&gt;Reach &lt;/b&gt;10 ft.&lt;/h5&gt;&lt;h5&gt;&lt;b&gt;Special Attacks &lt;/b&gt;dazing gaze&lt;/h5&gt;&lt;/div&gt;&lt;hr/&gt;&lt;div&gt;&lt;h5&gt;&lt;b&gt;STATISTICS&lt;/b&gt;&lt;/h5&gt;&lt;/div&gt;&lt;hr/&gt;&lt;div&gt;&lt;h5&gt;&lt;b&gt;Str &lt;/b&gt;25, &lt;b&gt;Dex &lt;/b&gt;14, &lt;b&gt;Con &lt;/b&gt;-, &lt;b&gt;Int &lt;/b&gt; -, &lt;b&gt;Wis &lt;/b&gt;12, &lt;b&gt;Cha &lt;/b&gt;1&lt;/h5&gt;&lt;h5&gt;&lt;b&gt;Base Atk &lt;/b&gt;+12; &lt;b&gt;CMB &lt;/b&gt;+20; &lt;b&gt;CMD &lt;/b&gt;32&lt;/h5&gt;&lt;h5&gt;&lt;b&gt;SQ &lt;/b&gt;shatter weapon, statue form&lt;/h5&gt;&lt;/div&gt;&lt;hr/&gt;&lt;div&gt;&lt;h5&gt;&lt;b&gt;ECOLOGY&lt;/b&gt;&lt;/h5&gt;&lt;/div&gt;&lt;hr/&gt;&lt;div&gt;&lt;h5&gt;&lt;b&gt;Environment &lt;/b&gt; any&lt;/h5&gt;&lt;h5&gt;&lt;b&gt;Organization &lt;/b&gt;solitary or pair&lt;/h5&gt;&lt;h5&gt;&lt;b&gt;Treasure &lt;/b&gt;none&lt;/h5&gt;&lt;/div&gt;&lt;hr/&gt;&lt;div&gt;&lt;h5&gt;&lt;b&gt;SPECIAL ABILITIES&lt;/b&gt;&lt;/h5&gt;&lt;/div&gt;&lt;hr/&gt;&lt;div&gt;&lt;/h5&gt;&lt;h5&gt;&lt;b&gt;Dazing Gaze (Su)&lt;/b&gt; A cephalophore can make a gaze attack that affects all seeing creatures within a 60-foot radius. These creatures must succeed at a DC 16 Will save or be stunned for 1 round. Creatures that successfully save are instead sickened for 1 round. This is a mind-affecting fear effect, and the save DC is Wisdom-based.  &lt;/h5&gt;&lt;h5&gt;&lt;b&gt;Dazing Strike (Su)&lt;/b&gt; A creature struck by the cephalophore's slam attack must succeed at a DC 16 Will save or be dazed for 1 round. Those who save are instead sickened for 1 round. This is a mind-affecting fear effect, and the save DC is Wisdom-based.  &lt;/h5&gt;&lt;h5&gt;&lt;b&gt;Shatter Weapon (Ex)&lt;/b&gt; When a character strikes a cephalophore with a weapon, the weapon takes 3d6 points of damage (apply its hardness normally). A weapon that takes damage in excess of its hardness gains the broken condition.  &lt;/h5&gt;&lt;h5&gt;&lt;b&gt;Statue Form (Ex)&lt;/b&gt; If a cephalophore stands perfectly still, it is indistinguishable from a normal statue. An observer must succeed at a DC 20 Perception check to notice the cephalophore is alive. If a cephalophore initiates combat from this pose, it gains a +6 bonus on its initiative check.&lt;/h5&gt;&lt;/div&gt;&lt;br&gt;&lt;div&gt;&lt;h4&gt;&lt;p&gt;&lt;p&gt;These construct guardians appear to be looming statues of decapitated humanoids, their severed heads held aloft in a gruesome warning or cradled in their hands like a precious prize. To benign passersby, these marble constructs remain inert, their stone gazes producing only an unnerving sense of watchfulness. However, those who attempt to raid or desecrate a cephalophore's holy site quickly find that the seemingly immovable statue is anything but. Consequently, many adventurers and tomb raiders have come to see cephalophores as good omens, for when one finds a cephalophore, a dangerous and treasure-filled ruin-hopefully still unlooted-is surely not far away. Each cephalophore was constructed to stand guard over a single location, typically a tomb or temple. The ravages of time do little to diminish the single-minded dedication of these creatures, but the sacred edifices to which they are bound seldom stand so firmly against the ages. Thus, cephalophores are often found amid ruins or deep in the wilderness, standing vigilant guard over a site long forgotten by mortal society. Many cephalophores lie buried beneath sandy dunes, overgrown by unchecked jungle foliage, or entombed within collapsed caverns. A typical cephalophore stands 10 to 15 feet tall and weighs 4,000 pounds. Cephalophores are made of solid marble, which makes attacking them with standard weaponry inefficient at best. &lt;br&gt;&lt;b&gt;Construction&lt;/b&gt;&lt;br&gt;  A cephalophore is constructed from a single block of marble weighing at least 4,000 pounds and costing 3,500 gp.  &lt;br&gt;&lt;div class="heading"&gt;&lt;p class="alignleft"&gt;Cephalophore&lt;div style="clear: both;"&gt;&lt;/div&gt;  &lt;b&gt;CL&lt;/b&gt; 11th; &lt;b&gt;Price&lt;/b&gt; 33,500 gp  &lt;br&gt;&lt;hr/&gt;&lt;b&gt;Construction&lt;/b&gt;&lt;hr/&gt;  &lt;b&gt;Requirements&lt;/b&gt; Craft Construct, &lt;i&gt;animate objects&lt;/i&gt;, &lt;i&gt;daze monster&lt;/i&gt;, &lt;i&gt;geas/quest&lt;/i&gt;, &lt;i&gt;resurrection&lt;/i&gt;, creator must be caster level 11th; &lt;b&gt;Skill&lt;/b&gt; Craft (sculpture) DC 20; &lt;b&gt;Cost&lt;/b&gt; 18,500 gp&lt;/p&gt;&lt;/h4&gt;&lt;/div&gt;</t>
  </si>
  <si>
    <t>Chaneque</t>
  </si>
  <si>
    <t>fear aura (30 ft., DC 13)</t>
  </si>
  <si>
    <t>20 ft., climb 20 ft., fly 60 ft. (clumsy)</t>
  </si>
  <si>
    <t>claw +5 (1d3+3)</t>
  </si>
  <si>
    <t>thrown skull +5 (1d4+3 plus steal soul)</t>
  </si>
  <si>
    <t>mythic power (1/day, surge +1d6), steal soul</t>
  </si>
  <si>
    <t>Spell-Like Abilities (CL 5th; concentration +4)  3/day-fear (DC 13)</t>
  </si>
  <si>
    <t>Str 6, Dex 17, Con 10, Int 13, Wis 14, Cha 9</t>
  </si>
  <si>
    <t>Toughness, Weapon FinesseM</t>
  </si>
  <si>
    <t>Acrobatics +9, Bluff +5, Climb +12, Fly +3, Perception +8, Sense Motive +8, Stealth +13 (+17 while in trees)</t>
  </si>
  <si>
    <t>+4 Stealth while in trees</t>
  </si>
  <si>
    <t>Abyssal, Common, Sylvan</t>
  </si>
  <si>
    <t>solitary or gang (2-6)</t>
  </si>
  <si>
    <t>This creature appears to be a cross between a pixie and a bat with charred flesh. Around its waist dangle tiny fairy skull trophies.</t>
  </si>
  <si>
    <t>Steal Soul (Su) As a ranged attack, a chaneque can pelt an opponent with a ritually prepared, soul-stealing fey skull. If the skull strikes its target, she must succeed at a DC 14 Will saving throw to prevent it from ripping her soul from her body. If the victim fails the saving throw, the skull temporarily devours her soul, leaving her vulnerable to the commands of whoever holds the skull. Thereafter, the skull's possessor can use it to command the victim, as the dominate person spell. The soul remains stolen until the possessor chooses to release the victim or the skull is destroyed. While a chaneque can carry multiple skulls on its belt, it can only manipulate single soul at one time. The save DC is Wisdom-based.</t>
  </si>
  <si>
    <t>These insidiously malicious fey lurk in the untainted depths of primeval forests. As nocturnal creatures, chaneques spend their days burrowed into the highest hollows of rotten trees. When night falls, they unfurl themselves from their resting places to hunt the forests for fairy heads and mortal souls. Chaneques are ambush predators, preferring to stalk their prey to study its habits before attacking. Despite being a clumsy flyer, the batlike chaneque maneuvers well in the forest canopy, leaping about and using its winglike skin folds to glide from tree to tree, just waiting for an opportune moment to strike. When a chaneque attacks, it pops out without warning, attempting to startle victims before pelting them with tiny skulls capable of stealing their souls. Driven by malice, chaneques see themselves as dutiful punishers of the fey. They hunt heads of brownies, pixies, sprites, and nearly any other fey they encounter. They collect these creatures' skulls and through dark rituals transform them into powerful, soul-stealing weapons. The chaneques then hurl the skulls at any creatures that dare transgress upon their territories. Anyone struck by a skull risks having his soul ripped from his mortal body and imprisoned within the fey skull. These skulls are created in a special ritual that involves nearly all of the chaneques in the colony. But first, the skulls must steep in a special stew prepared from mashed fairy brains, a rare variety of black mushroom, and a magically potent nectar that chaneques secrete and collect over time. Once a chaneque uses the skull as a weapon, it then collects the foul instrument and uses it to control the victim of its attack. Chaneques typically enjoy sending the victim off on some false and fruitless quest to recover his soul in a far-off location, while in reality the chaneque simply buries the skull in some unknown region of the forest. Those who fall prey to a chaneque's attack are doomed to walk aimlessly about the woods, vacant and driven only by the purpose set out by the chaneque, until they starve to death or fall prey to wild beasts. A typical chaneque stands about 3 feet tall, with blackish-red, rubbery flesh. It has long, filthy claws it uses to cling to trees. Between the creature's legs and arms hang wide, webbed flaps it uses for gliding. A chaneque also has long, ridged, batlike ears and needlelike teeth.</t>
  </si>
  <si>
    <t>&lt;link rel="stylesheet"href="PF.css"&gt;&lt;div&gt;&lt;h2&gt;Chaneque&lt;/h2&gt;&lt;h3&gt;&lt;i&gt;This creature appears to be a cross between a pixie and a bat with charred flesh. Around its waist dangle tiny fairy skull trophies.&lt;/i&gt;&lt;/h3&gt;&lt;br&gt;&lt;/div&gt;&lt;div class="heading"&gt;&lt;p class="alignleft"&gt;Chaneque&lt;/p&gt;&lt;p class="alignright"&gt;CR 1/MR 1&lt;/p&gt;&lt;div style="clear: both;"&gt;&lt;/div&gt;&lt;/div&gt;&lt;div&gt;&lt;h5&gt;&lt;b&gt;XP &lt;/b&gt;400&lt;/h5&gt;&lt;h5&gt;NE Small fey (mythic)&lt;/h5&gt;&lt;h5&gt;&lt;b&gt;Init &lt;/b&gt;+3; &lt;b&gt;Senses &lt;/b&gt;low-light vision; Perception +8&lt;/h5&gt;&lt;h5&gt;&lt;b&gt;Aura &lt;/b&gt;&lt;i&gt;fear&lt;/i&gt; aura (30 ft., DC 13)&lt;/h5&gt;&lt;/div&gt;&lt;hr/&gt;&lt;div&gt;&lt;h5&gt;&lt;b&gt;DEFENSE&lt;/b&gt;&lt;/h5&gt;&lt;/div&gt;&lt;hr/&gt;&lt;div&gt;&lt;h5&gt;&lt;b&gt;AC &lt;/b&gt;15, touch 14, flat-footed 12 (+3 Dex, +1 natural, +1 size)&lt;/h5&gt;&lt;h5&gt;&lt;b&gt;hp &lt;/b&gt;19 (3d6+9)&lt;/h5&gt;&lt;h5&gt;&lt;b&gt;Fort &lt;/b&gt;+1, &lt;b&gt;Ref &lt;/b&gt;+6, &lt;b&gt;Will &lt;/b&gt;+5&lt;/h5&gt;&lt;/div&gt;&lt;hr/&gt;&lt;div&gt;&lt;h5&gt;&lt;b&gt;OFFENSE&lt;/b&gt;&lt;/h5&gt;&lt;/div&gt;&lt;hr/&gt;&lt;div&gt;&lt;h5&gt;&lt;b&gt;Spd &lt;/b&gt;20 ft., climb 20 ft., fly 60 ft. (clumsy)&lt;/h5&gt;&lt;h5&gt;&lt;b&gt;Melee &lt;/b&gt;claw +5 (1d3+3)&lt;/h5&gt;&lt;h5&gt;&lt;b&gt;Ranged &lt;/b&gt;thrown skull +5 (1d4+3 plus steal soul)&lt;/h5&gt;&lt;h5&gt;&lt;b&gt;Space &lt;/b&gt;5 ft.; &lt;b&gt;Reach &lt;/b&gt;5 ft.&lt;/h5&gt;&lt;h5&gt;&lt;b&gt;Special Attacks &lt;/b&gt;mythic power (1/day, surge +1d6), steal soul&lt;/h5&gt;&lt;h5&gt;&lt;b&gt;Spell-Like Abilities&lt;/b&gt; (CL 5th; concentration +4)&lt;/br&gt;3/day&amp;mdash;&lt;i&gt;fear&lt;/i&gt; (DC 13)&lt;/h5&gt;&lt;/h5&gt;&lt;/div&gt;&lt;hr/&gt;&lt;div&gt;&lt;h5&gt;&lt;b&gt;STATISTICS&lt;/b&gt;&lt;/h5&gt;&lt;/div&gt;&lt;hr/&gt;&lt;div&gt;&lt;h5&gt;&lt;b&gt;Str &lt;/b&gt;6, &lt;b&gt;Dex &lt;/b&gt;17, &lt;b&gt;Con &lt;/b&gt;10, &lt;b&gt;Int &lt;/b&gt; 13, &lt;b&gt;Wis &lt;/b&gt;14, &lt;b&gt;Cha &lt;/b&gt;9&lt;/h5&gt;&lt;h5&gt;&lt;b&gt;Base Atk &lt;/b&gt;+1; &lt;b&gt;CMB &lt;/b&gt;-2; &lt;b&gt;CMD &lt;/b&gt;11&lt;/h5&gt;&lt;h5&gt;&lt;b&gt;Feats &lt;/b&gt;Toughness, Weapon Finesse&lt;sup&gt;M&lt;/sup&gt;&lt;/h5&gt;&lt;h5&gt;&lt;b&gt;Skills &lt;/b&gt;Acrobatics +9, Bluff +5, Climb +12, Fly +3, Perception +8, Sense Motive +8, Stealth +13 (+17 while in trees); &lt;b&gt;Racial Modifiers &lt;/b&gt;+4 Stealth while in trees&lt;/h5&gt;&lt;h5&gt;&lt;b&gt;Languages &lt;/b&gt;Abyssal, Common, Sylvan&lt;/h5&gt;&lt;/div&gt;&lt;hr/&gt;&lt;div&gt;&lt;h5&gt;&lt;b&gt;ECOLOGY&lt;/b&gt;&lt;/h5&gt;&lt;/div&gt;&lt;hr/&gt;&lt;div&gt;&lt;h5&gt;&lt;b&gt;Environment &lt;/b&gt; any forests&lt;/h5&gt;&lt;h5&gt;&lt;b&gt;Organization &lt;/b&gt;solitary or gang (2-6)&lt;/h5&gt;&lt;h5&gt;&lt;b&gt;Treasure &lt;/b&gt;standard&lt;/h5&gt;&lt;/div&gt;&lt;hr/&gt;&lt;div&gt;&lt;h5&gt;&lt;b&gt;SPECIAL ABILITIES&lt;/b&gt;&lt;/h5&gt;&lt;/div&gt;&lt;hr/&gt;&lt;div&gt;&lt;/h5&gt;&lt;h5&gt;&lt;b&gt;Steal Soul (Su)&lt;/b&gt; As a ranged attack, a chaneque can pelt an opponent with a ritually prepared, soul-stealing fey skull. If the skull strikes its target, she must succeed at a DC 14 Will saving throw to prevent it from ripping her soul from her body. If the victim fails the saving throw, the skull temporarily devours her soul, leaving her vulnerable to the commands of whoever holds the skull. Thereafter, the skull's possessor can use it to command the victim, as the &lt;i&gt;dominate person&lt;/i&gt; spell. The soul remains stolen until the possessor chooses to release the victim or the skull is destroyed. While a chaneque can carry multiple skulls on its belt, it can only manipulate single soul at one time. The save DC is Wisdom-based.&lt;/h5&gt;&lt;/div&gt;&lt;br&gt;&lt;div&gt;&lt;h4&gt;&lt;p&gt;&lt;p&gt;These insidiously malicious fey lurk in the untainted depths of primeval forests. As nocturnal creatures, chaneques spend their days burrowed into the highest hollows of rotten trees. When night falls, they unfurl themselves from their resting places to hunt the forests for fairy heads and mortal souls. Chaneques are ambush predators, preferring to stalk their prey to study its habits before attacking. Despite being a clumsy flyer, the batlike chaneque maneuvers well in the forest canopy, leaping about and using its winglike skin folds to glide from tree to tree, just waiting for an opportune moment to strike. When a chaneque attacks, it pops out without warning, attempting to startle victims before pelting them with tiny skulls capable of stealing their souls. Driven by malice, chaneques see themselves as dutiful punishers of the fey. They hunt heads of brownies, pixies, sprites, and nearly any other fey they encounter. They collect these creatures' skulls and through dark rituals transform them into powerful, soul-stealing weapons. The chaneques then hurl the skulls at any creatures that dare transgress upon their territories. Anyone struck by a skull risks having his soul ripped from his mortal body and imprisoned within the fey skull. These skulls are created in a special ritual that involves nearly all of the chaneques in the colony. But first, the skulls must steep in a special stew prepared from mashed fairy brains, a rare variety of black mushroom, and a magically potent nectar that chaneques secrete and collect over time. Once a chaneque uses the skull as a weapon, it then collects the foul instrument and uses it to control the victim of its attack. Chaneques typically enjoy sending the victim off on some false and fruitless quest to recover his soul in a far-off location, while in reality the chaneque simply buries the skull in some unknown region of the forest. Those who fall prey to a chaneque's attack are doomed to walk aimlessly about the woods, vacant and driven only by the purpose set out by the chaneque, until they starve to death or fall prey to wild beasts. A typical chaneque stands about 3 feet tall, with blackish-red, rubbery flesh. It has long, filthy claws it uses to cling to trees. Between the creature's legs and arms hang wide, webbed flaps it uses for gliding. A chaneque also has long, ridged, batlike ears and needlelike teeth.&lt;/p&gt;&lt;/h4&gt;&lt;/div&gt;</t>
  </si>
  <si>
    <t>Female changeling</t>
  </si>
  <si>
    <t>witchAPG 1</t>
  </si>
  <si>
    <t>Fort +1, Ref -1, Will +4</t>
  </si>
  <si>
    <t>2 claws +0 (1d4+1)</t>
  </si>
  <si>
    <t>Witch Spells Prepared (CL 1st; concentration +3)  1st-hypnotism (DC 14), sleep (DC 14)  0 (at will)-daze (DC 13), light, touch of fatigue (DC 13)</t>
  </si>
  <si>
    <t>Str 10, Dex 8, Con 12, Int 15, Wis 14, Cha 15</t>
  </si>
  <si>
    <t>Craft (alchemy) +10, Heal +6, Knowledge (arcana) +6, Spellcraft +6</t>
  </si>
  <si>
    <t>Common, Draconic, Elven, Orc</t>
  </si>
  <si>
    <t>hulking changeling, witch's familiar (spider)</t>
  </si>
  <si>
    <t>gear (quarterstaff, spell component pouch, other treasure)</t>
  </si>
  <si>
    <t>This slender woman's skin is unnaturally pale, her hair is dark, and each of her eyes is a different color.</t>
  </si>
  <si>
    <t>Born of mysterious origins and raised by unknowing foster parents, changelings are the children of hags and their tricked lovers. Most don't know of their monstrous origins, but there comes a time in every changeling's life when these roots begin to call out to their host, urging the confused girl toward some end she can't identify. When a hag of any sort conceives a child with a man, the result is a changeling. The male parent is usually killed and eaten by his partner before he can see the offspring. Changelings are, without exception, female, and almost always tall and slender. A changeling's hair is typically long and dark, and her skin abnormally pale, but she otherwise looks for all practical purposes like a member of her father's race. A frequent-but not universal-trait of changelings is noticeably mismatched eyes, each of which is a different color common among her father's race. Upon reaching puberty and adulthood, the average changeling born to a human father stands approximately 5-1/2 feet tall and weighs about 110 pounds.  CHANGELING CHARACTERS  Changelings are defined by their class levels- they don't have racial Hit Dice. All changelings have the following racial traits.  -2 Constitution, +2 Wisdom, +2 Charisma: Changelings are frail, but are clever and comely.  Hag Trait: A changeling possesses one of the following traits, depending on the type of hag her mother is.  Hulking Changeling (Annis Hag): The changeling gains a +1 racial bonus on melee damage rolls.  Green Widow (Green Hag): The changeling gains a +2 racial bonus on Bluff checks against creatures that are sexually attracted to her.  Sea Lungs (Sea Hag): The changeling can hold her breath for a number of rounds equal to 3 x her Constitution score before she risks drowning.  Claws: A changeling's hands and fingernails tend to harden and become sharp, granting her two claw attacks, each of which deals 1d4 points of damage.  Natural Armor: Changelings have a +1 natural armor bonus.  Darkvision: Changelings can see in the dark up to 60 feet.  Languages: Changelings begin play speaking Common and the primary language of their host society. Changelings who have high Intelligence scores can choose from the following: Aklo, Draconic, Dwarven, Elven, Giant, Gnoll, Goblin, and Orc.</t>
  </si>
  <si>
    <t>&lt;link rel="stylesheet"href="PF.css"&gt;&lt;div&gt;&lt;h2&gt;Changeling&lt;/h2&gt;&lt;h3&gt;&lt;i&gt;This slender woman's skin is unnaturally pale, her hair is dark, and each of her eyes is a different color.&lt;/i&gt;&lt;/h3&gt;&lt;br&gt;&lt;/div&gt;&lt;div class="heading"&gt;&lt;p class="alignleft"&gt;Changeling&lt;/p&gt;&lt;p class="alignright"&gt;CR 1/2&lt;/p&gt;&lt;div style="clear: both;"&gt;&lt;/div&gt;&lt;/div&gt;&lt;div&gt;&lt;h5&gt;&lt;b&gt;XP &lt;/b&gt;200&lt;/h5&gt;&lt;h5&gt;Female changeling witch&lt;sup&gt;APG&lt;/sup&gt; 1&lt;/h5&gt;&lt;h5&gt;LN Medium humanoid (changeling)&lt;/h5&gt;&lt;h5&gt;&lt;b&gt;Init &lt;/b&gt;-1; &lt;b&gt;Senses &lt;/b&gt;darkvision 60 ft.; Perception +2&lt;/h5&gt;&lt;/div&gt;&lt;hr/&gt;&lt;div&gt;&lt;h5&gt;&lt;b&gt;DEFENSE&lt;/b&gt;&lt;/h5&gt;&lt;/div&gt;&lt;hr/&gt;&lt;div&gt;&lt;h5&gt;&lt;b&gt;AC &lt;/b&gt;10, touch 9, flat-footed 10 (-1 Dex, +1 natural)&lt;/h5&gt;&lt;h5&gt;&lt;b&gt;hp &lt;/b&gt;8 (1d6+2)&lt;/h5&gt;&lt;h5&gt;&lt;b&gt;Fort &lt;/b&gt;+1, &lt;b&gt;Ref &lt;/b&gt;-1, &lt;b&gt;Will &lt;/b&gt;+4&lt;/h5&gt;&lt;/div&gt;&lt;hr/&gt;&lt;div&gt;&lt;h5&gt;&lt;b&gt;OFFENSE&lt;/b&gt;&lt;/h5&gt;&lt;/div&gt;&lt;hr/&gt;&lt;div&gt;&lt;h5&gt;&lt;b&gt;Spd &lt;/b&gt;30 ft.&lt;/h5&gt;&lt;h5&gt;&lt;b&gt;Melee &lt;/b&gt;2 claws +0 (1d4+1)&lt;/h5&gt;&lt;h5&gt;&lt;b&gt;Space &lt;/b&gt;5 ft.; &lt;b&gt;Reach &lt;/b&gt;5 ft.&lt;/h5&gt;&lt;h5&gt;&lt;b&gt;Special Attacks &lt;/b&gt;hexes (cauldron)&lt;/h5&gt;&lt;h5&gt;&lt;b&gt;Witch Spells Prepared&lt;/b&gt; (CL 1st; concentration +3) &lt;/br&gt;1st&amp;mdash;&lt;i&gt;hypnotism&lt;/i&gt; (DC 14), &lt;i&gt;sleep&lt;/i&gt; (DC 14) &lt;/br&gt;0 (at will)&amp;mdash;&lt;i&gt;daze&lt;/i&gt; (DC 13), &lt;i&gt;light&lt;/i&gt;, &lt;i&gt;touch of fatigue&lt;/i&gt; (DC 13)&lt;/h5&gt;&lt;/h5&gt;&lt;h5&gt;&lt;b&gt;Patron &lt;/b&gt;transformation&lt;/h5&gt;&lt;/div&gt;&lt;hr/&gt;&lt;div&gt;&lt;h5&gt;&lt;b&gt;STATISTICS&lt;/b&gt;&lt;/h5&gt;&lt;/div&gt;&lt;hr/&gt;&lt;div&gt;&lt;h5&gt;&lt;b&gt;Str &lt;/b&gt;10, &lt;b&gt;Dex &lt;/b&gt;8, &lt;b&gt;Con &lt;/b&gt;12, &lt;b&gt;Int &lt;/b&gt; 15, &lt;b&gt;Wis &lt;/b&gt;14, &lt;b&gt;Cha &lt;/b&gt;15&lt;/h5&gt;&lt;h5&gt;&lt;b&gt;Base Atk &lt;/b&gt;+0; &lt;b&gt;CMB &lt;/b&gt;+0; &lt;b&gt;CMD &lt;/b&gt;9&lt;/h5&gt;&lt;h5&gt;&lt;b&gt;Feats &lt;/b&gt;Brew Potion, Combat Casting&lt;/h5&gt;&lt;h5&gt;&lt;b&gt;Skills &lt;/b&gt;Craft (alchemy) +10, Heal +6, Knowledge (arcana) +6, Spellcraft +6&lt;/h5&gt;&lt;h5&gt;&lt;b&gt;Languages &lt;/b&gt;Common, Draconic, Elven, Orc&lt;/h5&gt;&lt;h5&gt;&lt;b&gt;SQ &lt;/b&gt;hulking changeling, witch's familiar (spider)&lt;/h5&gt;&lt;/div&gt;&lt;hr/&gt;&lt;div&gt;&lt;h5&gt;&lt;b&gt;ECOLOGY&lt;/b&gt;&lt;/h5&gt;&lt;/div&gt;&lt;hr/&gt;&lt;div&gt;&lt;h5&gt;&lt;b&gt;Environment &lt;/b&gt; any&lt;/h5&gt;&lt;h5&gt;&lt;b&gt;Organization &lt;/b&gt;solitary&lt;/h5&gt;&lt;h5&gt;&lt;b&gt;Treasure &lt;/b&gt;gear (quarterstaff, spell component pouch, other treasure)&lt;/h5&gt;&lt;/div&gt;&lt;br&gt;&lt;div&gt;&lt;h4&gt;&lt;p&gt;&lt;p&gt;Born of mysterious origins and raised by unknowing foster parents, changelings are the children of hags and their tricked lovers. Most don't know of their monstrous origins, but there comes a time in every changeling's life when these roots begin to call out to their host, urging the confused girl toward some end she can't identify. When a hag of any sort conceives a child with a man, the result is a changeling. The male parent is usually killed and eaten by his partner before he can see the offspring. Changelings are, without exception, female, and almost always tall and slender. A changeling's hair is typically long and dark, and her skin abnormally pale, but she otherwise looks for all practical purposes like a member of her father's race. A frequent-but not universal-trait of changelings is noticeably mismatched eyes, each of which is a different color common among her father's race. Upon reaching puberty and adulthood, the average changeling born to a human father stands approximately 5-1/2 feet tall and weighs about 110 pounds.  &lt;br&gt;&lt;b&gt;CHANGELING CHARACTERS&lt;/b&gt;&lt;br&gt;  Changelings are defined by their class levels- they don't have racial Hit Dice. All changelings have the following racial traits.  &lt;br&gt;&lt;b&gt;-2 Constitution, +2 Wisdom, +2 Charisma:&lt;/b&gt; Changelings are frail, but are clever and comely.  &lt;br&gt;&lt;b&gt;Hag Trait:&lt;/b&gt; A changeling possesses one of the following traits, depending on the type of hag her mother is.  &lt;br&gt;&lt;i&gt;Hulking Changeling (Annis Hag)&lt;/i&gt;: The changeling gains a +1 racial bonus on melee damage rolls.  &lt;br&gt;&lt;i&gt;Green Widow (Green Hag)&lt;/i&gt;: The changeling gains a +2 racial bonus on Bluff checks against creatures that are sexually attracted to her.  &lt;br&gt;&lt;i&gt;Sea Lungs (Sea Hag)&lt;/i&gt;: The changeling can hold her breath for a number of rounds equal to 3 x her Constitution score before she risks drowning.  &lt;br&gt;&lt;b&gt;Claws:&lt;/b&gt; A changeling's hands and fingernails tend to harden and become sharp, granting her two claw attacks, each of which deals 1d4 points of damage.  &lt;br&gt;&lt;b&gt;Natural Armor:&lt;/b&gt; Changelings have a +1 natural armor bonus.  &lt;br&gt;&lt;b&gt;Darkvision:&lt;/b&gt; Changelings can see in the dark up to 60 feet.  &lt;br&gt;&lt;b&gt;Languages: &lt;/b&gt;Changelings begin play speaking Common and the primary language of their host society. Changelings who have high Intelligence scores can choose from the following: Aklo, Draconic, Dwarven, Elven, Giant, Gnoll, Goblin, and Orc.&lt;/p&gt;&lt;/h4&gt;&lt;/div&gt;</t>
  </si>
  <si>
    <t>transformation</t>
  </si>
  <si>
    <t>Clockwork Dragon</t>
  </si>
  <si>
    <t>darkvision 60 ft., low-light vision, see invisibility; Perception +8</t>
  </si>
  <si>
    <t>34, touch 14, flat-footed 28</t>
  </si>
  <si>
    <t>(+4 Dex, +2 dodge, +20 natural, -2 size)</t>
  </si>
  <si>
    <t>Fort +8, Ref +14, Will +8</t>
  </si>
  <si>
    <t>bite +35 (4d6+12), 2 claws +35 (2d8+12), tail slap +30 (2d6+6), 2 wings +30 (2d6+6)</t>
  </si>
  <si>
    <t>15 ft. (15 ft. with bite)</t>
  </si>
  <si>
    <t>adamantine weapons, breath weapon (100-ft. line, 14d6 fire damage, Reflex DC 22 half, usable every 1d4 rounds), self-destruction</t>
  </si>
  <si>
    <t>Str 34, Dex 19, Con -, Int -, Wis 11, Cha 1</t>
  </si>
  <si>
    <t>55 (59 vs. trip)</t>
  </si>
  <si>
    <t>Fly +8, Perception +8, Swim +20</t>
  </si>
  <si>
    <t>+8 Fly, +8 Perception</t>
  </si>
  <si>
    <t>difficult to create, efficient winding, swift reactions</t>
  </si>
  <si>
    <t>Though made of thousands of metal parts, this masterpiece of gleaming metal glides through the air with impossible grace.</t>
  </si>
  <si>
    <t>Adamantine Weapons (Ex) The teeth and claws of a clockwork dragon are made of adamantine and have the qualities of a weapon made from that material.  Efficient Winding (Ex) Built for long and dangerous missions, a clockwork dragon can function for 3 days per Hit Die each time it's wound.  Self-Destruction (Ex) When a clockwork dragon's hit points are reduced to 10% of its total (17 in the case of most clockwork dragons) or less but are still above 0, the creature self-destructs on its next turn, bursting into an explosion of metal scraps and steam that deals 10d6 points of slashing damage plus 10d6 points of fire damage to all creatures within a 20-foot-radius burst. A successful DC 22 Reflex save halves the damage. The save is Charisma-based.</t>
  </si>
  <si>
    <t>While the clockwork goliaths possess more brute power, clockwork dragons' powerful breath weapons and mastery of flight make them more versatile and graceful killers. Designed for long flights and missions, the intricate winding mechanism of the clockwork dragon is more efficient than that of other clockwork constructs, partially because it reuses some of the energy generated by its intricate wings and the complex machinery of its breath weapon device. One of the most complicated and subtly crafted clockworks, its many moving parts are fortified by adamantine supports and fixtures, making this killing machine a brilliant mix of intricacy and unyielding terror. The basic chassis and internal workings of the clockwork dragons are highly adaptable, and many variants of the clockwork dragon exist. Clockwork dragons are typically 20 feet long from snout to the tip of its tail, and weigh nearly 75 tons.  VARIANT CLOCKWORK DRAGONS The following are a number of variant clockwork dragons. Some clockwork dragons exhibit more than one of these variations.  Acid Breath (CR +0): Equipped with an internal fountain of caustic liquid, this type of clockwork dragon replaces its fire breath with a 60-foot line of acid. Targeted creatures take 10d8 points of acid damage (Reflex DC 22 half ).  Destroyer (CR + 0): These clockwork dragons are used as highly mobile and powerful siege engines. While the destroyer clockwork dragon lacks a breath weapon, as a full-round action taken while on solid ground, it can move its gears to pull its wings apart and to rise up as a heavy bombard (Pathfinder RPG Ultimate Combat 161). The body of the clockwork is used as the platform for the bombard, and the internal workings of the clockwork can load the bombard without a crew, though it still takes five full-round actions on the part of the clockwork to load the bombard. The clockwork dragon can also take the actions necessary to aim the bombard. A clockwork dragon carries enough ammunition to fire the bombard 10 times.  Flaming Tar Breath (CR +1): Instead of breathing fire, some clockwork dragons spray a 30-foot cone of flaming tar. Creatures in the area of effect take 14d6 points of fire damage and are entangled in a thick layer of flaming tar. A successful DC 22 Reflex save halves the damage and negates the entangled effect. Creatures are entangled for 5 rounds as the tar burns. Entangled creatures take 3d6 points of fire damage each round on their turn. Spending a full-round action and succeeding at a DC 22 Reflex save removes the tar, freeing the trapped creature from the entanglement and further fire damage.  Infiltrator (CR + 1): These clockwork dragons are more subtle and nimble than those of other clockwork dragons. An infiltrator clockwork dragon can rearrange its movable parts into very serpentine and compact shapes, which gives it the compression ability. Furthermore, its parts are coated with a black, noise-dampening resin, granting it a +8 racial bonus on Stealth checks (typically Stealth +0). Finally, it's infused with magic allowing it, as a standard action, to become invisible as the greater invisibility spell (CL 15th) three times per day. The infiltrator clockwork dragon's invisibility is a supernatural ability.  Mithral (CR +0): This variant loses its adamantine weapons and its DR, which are replaced by greater flight capability thanks to its spell-infused mithral parts. Its land and swim speeds increase to 70 feet, and its fly speed increases to 200 feet with good maneuverability. In addition, once per day as a swift action, it can gain the benefits of the haste spell for 1d4 rounds.  Rust Breath (CR +0): Rust-breath clockwork dragons do not breathe fire. Instead, the creatures breathe out a fine mist of an alchemical solvent that instantly rusts exposed metals. This so-called "rust breath" issues forth in a 60-foot line. Creatures can attempt a DC 22 Reflex save to avoid the effect for attended items; however, they need to make a separate attempt for each exposed item. Each alchemical dragon can hold enough of the alchemical solvent to make up to three breath weapon attacks before the solvent must be refilled manually, which takes 10 minutes. These clockwork dragons are made of ironwood, adamantine, and other resistant materials immune to rusting of any form.  Sleep Gas Breath (CR +0): This clockwork dragon's breath weapon is replaced with tanks of sleep gas. When the clockwork breathes out this gas in a 30-foot cone, creatures within the cone must succeed a DC 22 Will save or fall asleep for 1d6+10 rounds. Clockwork dragons with this breath weapon tend to have either the infiltrator or mithral variants, and often they have both variants. These clockwork dragons excel at missions that require stealth and precision rather than brute force.  Construction  The clockwork dragon is a masterpiece of clockwork construction and is exceptionally difficult to create. The creator must begin with crafted clockwork pieces worth 25,000 gp.  CLOCKWORK DRAGON  CL 18th; Price 300,000 gp Construction Requirements Craft Construct, animate objects, geas/quest, and limited wish, creator must be at least CL 18th; Skill Craft (clockwork) DC 20; Cost 162,500 gp</t>
  </si>
  <si>
    <t>&lt;link rel="stylesheet"href="PF.css"&gt;&lt;div&gt;&lt;h2&gt;Clockwork Dragon&lt;/h2&gt;&lt;h3&gt;&lt;i&gt;Though made of thousands of metal parts, this masterpiece of gleaming metal glides through the air with impossible grace.&lt;/i&gt;&lt;/h3&gt;&lt;br&gt;&lt;/div&gt;&lt;div class="heading"&gt;&lt;p class="alignleft"&gt;Clockwork Dragon&lt;/p&gt;&lt;p class="alignright"&gt;CR 16&lt;/p&gt;&lt;div style="clear: both;"&gt;&lt;/div&gt;&lt;/div&gt;&lt;div&gt;&lt;h5&gt;&lt;b&gt;XP &lt;/b&gt;76,800&lt;/h5&gt;&lt;h5&gt;N Huge construct (clockwork)&lt;/h5&gt;&lt;h5&gt;&lt;b&gt;Init &lt;/b&gt;+8; &lt;b&gt;Senses &lt;/b&gt;darkvision 60 ft., low-light vision, &lt;i&gt;see invisibility&lt;/i&gt;; Perception +8&lt;/h5&gt;&lt;/div&gt;&lt;hr/&gt;&lt;div&gt;&lt;h5&gt;&lt;b&gt;DEFENSE&lt;/b&gt;&lt;/h5&gt;&lt;/div&gt;&lt;hr/&gt;&lt;div&gt;&lt;h5&gt;&lt;b&gt;AC &lt;/b&gt;34, touch 14, flat-footed 28 (+4 Dex, +2 dodge, +20 natural, -2 size)&lt;/h5&gt;&lt;h5&gt;&lt;b&gt;hp &lt;/b&gt;177 (25d10+40)&lt;/h5&gt;&lt;h5&gt;&lt;b&gt;Fort &lt;/b&gt;+8, &lt;b&gt;Ref &lt;/b&gt;+14, &lt;b&gt;Will &lt;/b&gt;+8&lt;/h5&gt;&lt;h5&gt;&lt;b&gt;DR &lt;/b&gt;15/adamantine; &lt;b&gt;Immune &lt;/b&gt;construct traits; &lt;b&gt;Resist &lt;/b&gt;fire 20; &lt;b&gt;SR &lt;/b&gt;27&lt;/h5&gt;&lt;h5&gt;&lt;b&gt;Weaknesses &lt;/b&gt;vulnerable to electricity&lt;/h5&gt;&lt;/div&gt;&lt;hr/&gt;&lt;div&gt;&lt;h5&gt;&lt;b&gt;OFFENSE&lt;/b&gt;&lt;/h5&gt;&lt;/div&gt;&lt;hr/&gt;&lt;div&gt;&lt;h5&gt;&lt;b&gt;Spd &lt;/b&gt;60 ft., fly 100 ft. (average), swim 60 ft.&lt;/h5&gt;&lt;h5&gt;&lt;b&gt;Melee &lt;/b&gt;bite +35 (4d6+12), 2 claws +35 (2d8+12), tail slap +30 (2d6+6), 2 wings +30 (2d6+6)&lt;/h5&gt;&lt;h5&gt;&lt;b&gt;Space &lt;/b&gt;15 ft.; &lt;b&gt;Reach &lt;/b&gt;15 ft. (15 ft. with bite)&lt;/h5&gt;&lt;h5&gt;&lt;b&gt;Special Attacks &lt;/b&gt;adamantine weapons, breath weapon (100-ft. line, 14d6 fire damage, Reflex DC 22 half, usable every 1d4 rounds), self-destruction&lt;/h5&gt;&lt;/div&gt;&lt;hr/&gt;&lt;div&gt;&lt;h5&gt;&lt;b&gt;STATISTICS&lt;/b&gt;&lt;/h5&gt;&lt;/div&gt;&lt;hr/&gt;&lt;div&gt;&lt;h5&gt;&lt;b&gt;Str &lt;/b&gt;34, &lt;b&gt;Dex &lt;/b&gt;19, &lt;b&gt;Con &lt;/b&gt;-, &lt;b&gt;Int &lt;/b&gt; -, &lt;b&gt;Wis &lt;/b&gt;11, &lt;b&gt;Cha &lt;/b&gt;1&lt;/h5&gt;&lt;h5&gt;&lt;b&gt;Base Atk &lt;/b&gt;+25; &lt;b&gt;CMB &lt;/b&gt;+39; &lt;b&gt;CMD &lt;/b&gt;55 (59 vs. trip)&lt;/h5&gt;&lt;h5&gt;&lt;b&gt;Feats &lt;/b&gt;Improved Initiative&lt;sup&gt;B&lt;/sup&gt;, Lightning Reflexes&lt;sup&gt;B&lt;/sup&gt;&lt;/h5&gt;&lt;h5&gt;&lt;b&gt;Skills &lt;/b&gt;Fly +8, Perception +8, Swim +20; &lt;b&gt;Racial Modifiers &lt;/b&gt;+8 Fly, +8 Perception&lt;/h5&gt;&lt;h5&gt;&lt;b&gt;SQ &lt;/b&gt;difficult to create, efficient winding, swift reactions&lt;/h5&gt;&lt;/div&gt;&lt;hr/&gt;&lt;div&gt;&lt;h5&gt;&lt;b&gt;ECOLOGY&lt;/b&gt;&lt;/h5&gt;&lt;/div&gt;&lt;hr/&gt;&lt;div&gt;&lt;h5&gt;&lt;b&gt;Environment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ABILITIES&lt;/b&gt;&lt;/h5&gt;&lt;/div&gt;&lt;hr/&gt;&lt;div&gt;&lt;/h5&gt;&lt;h5&gt;&lt;b&gt;Adamantine Weapons (Ex)&lt;/b&gt; The teeth and claws of a clockwork dragon are made of adamantine and have the qualities of a weapon made from that material.  &lt;/h5&gt;&lt;h5&gt;&lt;b&gt;Efficient Winding (Ex)&lt;/b&gt; Built for long and dangerous missions, a clockwork dragon can function for 3 days per Hit Die each time it's wound.  Self-Destruction (Ex) When a clockwork dragon's hit points are reduced to 10% of its total (17 in the case of most clockwork dragons) or less but are still above 0, the creature self-destructs on its next turn, bursting into an explosion of metal scraps and steam that deals 10d6 points of slashing damage plus 10d6 points of fire damage to all creatures within a 20-foot-radius burst. A successful DC 22 Reflex save halves the damage. The save is Charisma-based.&lt;/h5&gt;&lt;/div&gt;&lt;br&gt;&lt;div&gt;&lt;h4&gt;&lt;p&gt;&lt;p&gt;While the clockwork goliaths possess more brute power, clockwork dragons' powerful breath weapons and mastery of flight make them more versatile and graceful killers. Designed for long flights and missions, the intricate winding mechanism of the clockwork dragon is more efficient than that of other clockwork constructs, partially because it reuses some of the energy generated by its intricate wings and the complex machinery of its breath weapon device. One of the most complicated and subtly crafted clockworks, its many moving parts are fortified by adamantine supports and fixtures, making this killing machine a brilliant mix of intricacy and unyielding terror. The basic chassis and internal workings of the clockwork dragons are highly adaptable, and many variants of the clockwork dragon exist. Clockwork dragons are typically 20 feet long from snout to the tip of its tail, and weigh nearly 75 tons.  &lt;br&gt;&lt;b&gt;VARIANT CLOCKWORK DRAGONS&lt;/b&gt;&lt;br&gt; The following are a number of variant clockwork dragons. Some clockwork dragons exhibit more than one of these variations.  &lt;br&gt;&lt;b&gt;Acid Breath (CR +0):&lt;/b&gt; Equipped with an internal fountain of caustic liquid, this type of clockwork dragon replaces its fire breath with a 60-foot line of acid. Targeted creatures take 10d8 points of acid damage (Reflex DC 22 half ).  &lt;br&gt;&lt;b&gt;Destroyer (CR + 0):&lt;/b&gt; These clockwork dragons are used as highly mobile and powerful siege engines. While the destroyer clockwork dragon lacks a breath weapon, as a full-round action taken while on solid ground, it can move its gears to pull its wings apart and to rise up as a heavy bombard (&lt;i&gt;Pathfinder RPG Ultimate Combat&lt;/i&gt; 161). The body of the clockwork is used as the platform for the bombard, and the internal workings of the clockwork can load the bombard without a crew, though it still takes five full-round actions on the part of the clockwork to load the bombard. The clockwork dragon can also take the actions necessary to aim the bombard. A clockwork dragon carries enough ammunition to fire the bombard 10 times.  &lt;br&gt;&lt;b&gt;Flaming Tar Breath (CR +1):&lt;/b&gt; Instead of breathing fire, some clockwork dragons spray a 30-foot cone of flaming tar. Creatures in the area of effect take 14d6 points of fire damage and are entangled in a thick layer of flaming tar. A successful DC 22 Reflex save halves the damage and negates the entangled effect. Creatures are entangled for 5 rounds as the tar burns. Entangled creatures take 3d6 points of fire damage each round on their turn. Spending a full-round action and succeeding at a DC 22 Reflex save removes the tar, freeing the trapped creature from the entanglement and further fire damage.  &lt;br&gt;&lt;b&gt;Infiltrator (CR + 1):&lt;/b&gt; These clockwork dragons are more subtle and nimble than those of other clockwork dragons. An infiltrator clockwork dragon can rearrange its movable parts into very serpentine and compact shapes, which gives it the compression ability. Furthermore, its parts are coated with a black, noise-dampening resin, granting it a +8 racial bonus on Stealth checks (typically Stealth +0). Finally, it's infused with magic allowing it, as a standard action, to become invisible as the &lt;i&gt;greater invisibility&lt;/i&gt; spell (CL 15th) three times per day. The infiltrator clockwork dragon's invisibility is a supernatural ability.  &lt;br&gt;&lt;b&gt;Mithral (CR +0):&lt;/b&gt; This variant loses its adamantine weapons and its DR, which are replaced by greater flight capability thanks to its spell-infused mithral parts. Its land and swim speeds increase to 70 feet, and its fly speed increases to 200 feet with good maneuverability. In addition, once per day as a swift action, it can gain the benefits of the &lt;i&gt;haste&lt;/i&gt; spell for 1d4 rounds.  &lt;br&gt;&lt;b&gt;Rust Breath (CR +0):&lt;/b&gt; Rust-breath clockwork dragons do not breathe fire. Instead, the creatures breathe out a fine mist of an alchemical solvent that instantly rusts exposed metals. This so-called "rust breath" issues forth in a 60-foot line. Creatures can attempt a DC 22 Reflex save to avoid the effect for attended items; however, they need to make a separate attempt for each exposed item. Each alchemical dragon can hold enough of the alchemical solvent to make up to three breath weapon attacks before the solvent must be refilled manually, which takes 10 minutes. These clockwork dragons are made of ironwood, adamantine, and other resistant materials immune to rusting of any form.  &lt;br&gt;&lt;b&gt;Sleep Gas Breath (CR +0):&lt;/b&gt; This clockwork dragon's breath weapon is replaced with tanks of sleep gas. When the clockwork breathes out this gas in a 30-foot cone, creatures within the cone must succeed a DC 22 Will save or fall asleep for 1d6+10 rounds. Clockwork dragons with this breath weapon tend to have either the infiltrator or mithral variants, and often they have both variants. These clockwork dragons excel at missions that require stealth and precision rather than brute force.  &lt;br&gt;&lt;b&gt;Construction&lt;/b&gt;&lt;br&gt;  The clockwork dragon is a masterpiece of clockwork construction and is exceptionally difficult to create. The creator must begin with crafted clockwork pieces worth 25,000 gp.  &lt;br&gt;&lt;div class="heading"&gt;&lt;p class="alignleft"&gt;Clockwork Dragon&lt;div style="clear: both;"&gt;&lt;/div&gt;  &lt;b&gt;CL&lt;/b&gt; 18th; &lt;b&gt;Price&lt;/b&gt; 300,000 gp &lt;br&gt;&lt;hr/&gt;&lt;b&gt;Construction&lt;/b&gt;&lt;hr/&gt; &lt;b&gt;Requirements&lt;/b&gt; Craft Construct, &lt;i&gt;animate objects&lt;/i&gt;, &lt;i&gt;geas/quest&lt;/i&gt;, and &lt;i&gt;limited wish&lt;/i&gt;, creator must be at least &lt;b&gt;CL&lt;/b&gt; 18th; &lt;b&gt;Skill&lt;/b&gt; Craft (clockwork) DC 20; &lt;b&gt;Cost&lt;/b&gt; 162,500 gp&lt;/p&gt;&lt;/h4&gt;&lt;/div&gt;</t>
  </si>
  <si>
    <t>Clockwork Mage</t>
  </si>
  <si>
    <t>(+5 Dex, +2 dodge, +8 natural)</t>
  </si>
  <si>
    <t>(15d10+20)</t>
  </si>
  <si>
    <t>Fort +5, Ref +12, Will +7</t>
  </si>
  <si>
    <t>4 slams +18 (1d4+3)</t>
  </si>
  <si>
    <t>wand magic</t>
  </si>
  <si>
    <t>Str 16, Dex 21, Con -, Int -, Wis 14, Cha 1</t>
  </si>
  <si>
    <t>difficult to create, swift reactions, winding</t>
  </si>
  <si>
    <t>This faceless construct has a crystal wand set into its chest, bristling with arcane energy.</t>
  </si>
  <si>
    <t>Wand Magic (Su) A clockwork mage's wand crystal allows it to cast spells as if using a spell trigger magic item (CL 9th). The arcane school of the wand crystal determines a clockwork mage's spells. They cast 1st-level spells at will, 2nd-level spells 3 times per day, and 3rd level spells 1 time per day. Abjuration: 1st-hold portal, shield; 2nd-protection from arrows, resist energy; 3rd-dispel magic Conjuration: 1st-grease (DC 11), summon monster I; 2nd-glitterdust (DC 13), web (DC 13); 3rd-stinking cloud (DC 14) Enchantment: 1st-bungleAPG (DC 11), sleep (DC 11); 2nd-daze monster (DC 13), touch of idiocy; 3rd-deep slumber (DC 14) Evocation: 1st-magic missile, shocking grasp (DC 11); 2nd-gust of wind (DC 13), scorching ray; 3rd-fireball (DC 14) Illusion: 1st-color spray (DC 11), vanishAPG; 2nd-blur, hypnotic pattern (DC 13); 3rd-displacement Necromancy: 1st-cause fear (DC 11), ray of enfeeblement (DC 11), 2nd-blindness/deafness (DC 13), scare (DC 13); 3rd-ray of exhaustion (DC 14) Transmutation: 1st-expeditious retreat, reduce person (DC 11); 2nd-alter self, spider climb; 3rd-haste</t>
  </si>
  <si>
    <t>These constructs are the pinnacle of clockwork inventions. An ingenious combination of mechanical devices and magical conduits allows a clockwork mage to channel the power of a wand into a variety of arcane powers. They often serve powerful arcane spellcasters, or as unf linching and unquestioning casters to those who wants the benefit of spells without ego or free thought. A humanoid figure of mithral and steel, a clockwork mage has large crystal ball filled with shifting vapors for a head. It stands 7 feet tall.  Construction  The creator of a clockwork mage must start with crafted clockwork pieces worth 2,000 gp.  CLOCKWORK MAGE  CL 12th; Price 84,000 gp  Construction  Requirements Craft Construct, geas/quest, and mnemonic enhancer, creator must be at least caster level 12th; Skill Craft (clockwork) DC 20; Cost 43,000 gp</t>
  </si>
  <si>
    <t>&lt;link rel="stylesheet"href="PF.css"&gt;&lt;div&gt;&lt;h2&gt;Clockwork Mage&lt;/h2&gt;&lt;h3&gt;&lt;i&gt;This faceless construct has a crystal wand set into its chest, bristling with arcane energy.&lt;/i&gt;&lt;/h3&gt;&lt;br&gt;&lt;/div&gt;&lt;div class="heading"&gt;&lt;p class="alignleft"&gt;Clockwork Mage&lt;/p&gt;&lt;p class="alignright"&gt;CR 9&lt;/p&gt;&lt;div style="clear: both;"&gt;&lt;/div&gt;&lt;/div&gt;&lt;div&gt;&lt;h5&gt;&lt;b&gt;XP &lt;/b&gt;6,400&lt;/h5&gt;&lt;h5&gt;N Medium construct (clockwork)&lt;/h5&gt;&lt;h5&gt;&lt;b&gt;Init &lt;/b&gt;+9; &lt;b&gt;Senses &lt;/b&gt;darkvision 60 ft., low-light vision; Perception +2&lt;/h5&gt;&lt;/div&gt;&lt;hr/&gt;&lt;div&gt;&lt;h5&gt;&lt;b&gt;DEFENSE&lt;/b&gt;&lt;/h5&gt;&lt;/div&gt;&lt;hr/&gt;&lt;div&gt;&lt;h5&gt;&lt;b&gt;AC &lt;/b&gt;25, touch 17, flat-footed 18 (+5 Dex, +2 dodge, +8 natural)&lt;/h5&gt;&lt;h5&gt;&lt;b&gt;hp &lt;/b&gt;102 (15d10+20)&lt;/h5&gt;&lt;h5&gt;&lt;b&gt;Fort &lt;/b&gt;+5, &lt;b&gt;Ref &lt;/b&gt;+12, &lt;b&gt;Will &lt;/b&gt;+7&lt;/h5&gt;&lt;h5&gt;&lt;b&gt;DR &lt;/b&gt;5/adamantine; &lt;b&gt;Immune &lt;/b&gt;construct traits; &lt;b&gt;SR &lt;/b&gt;20&lt;/h5&gt;&lt;h5&gt;&lt;b&gt;Weaknesses &lt;/b&gt;vulnerable to electricity&lt;/h5&gt;&lt;/div&gt;&lt;hr/&gt;&lt;div&gt;&lt;h5&gt;&lt;b&gt;OFFENSE&lt;/b&gt;&lt;/h5&gt;&lt;/div&gt;&lt;hr/&gt;&lt;div&gt;&lt;h5&gt;&lt;b&gt;Spd &lt;/b&gt;30 ft.&lt;/h5&gt;&lt;h5&gt;&lt;b&gt;Melee &lt;/b&gt;4 slams +18 (1d4+3)&lt;/h5&gt;&lt;h5&gt;&lt;b&gt;Space &lt;/b&gt;5 ft.; &lt;b&gt;Reach &lt;/b&gt;5 ft.&lt;/h5&gt;&lt;h5&gt;&lt;b&gt;Special Attacks &lt;/b&gt;wand magic&lt;/h5&gt;&lt;/div&gt;&lt;hr/&gt;&lt;div&gt;&lt;h5&gt;&lt;b&gt;STATISTICS&lt;/b&gt;&lt;/h5&gt;&lt;/div&gt;&lt;hr/&gt;&lt;div&gt;&lt;h5&gt;&lt;b&gt;Str &lt;/b&gt;16, &lt;b&gt;Dex &lt;/b&gt;21, &lt;b&gt;Con &lt;/b&gt;-, &lt;b&gt;Int &lt;/b&gt; -, &lt;b&gt;Wis &lt;/b&gt;14, &lt;b&gt;Cha &lt;/b&gt;1&lt;/h5&gt;&lt;h5&gt;&lt;b&gt;Base Atk &lt;/b&gt;+15; &lt;b&gt;CMB &lt;/b&gt;+18; &lt;b&gt;CMD &lt;/b&gt;35&lt;/h5&gt;&lt;h5&gt;&lt;b&gt;Feats &lt;/b&gt;Improved Initiative&lt;sup&gt;B&lt;/sup&gt;, Lightning Reflexes&lt;sup&gt;B&lt;/sup&gt;&lt;/h5&gt;&lt;h5&gt;&lt;b&gt;SQ &lt;/b&gt;difficult to create, swift reactions, winding&lt;/h5&gt;&lt;/div&gt;&lt;hr/&gt;&lt;div&gt;&lt;h5&gt;&lt;b&gt;ECOLOGY&lt;/b&gt;&lt;/h5&gt;&lt;/div&gt;&lt;hr/&gt;&lt;div&gt;&lt;h5&gt;&lt;b&gt;Environment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ABILITIES&lt;/b&gt;&lt;/h5&gt;&lt;/div&gt;&lt;hr/&gt;&lt;div&gt;&lt;/h5&gt;&lt;h5&gt;&lt;b&gt;Wand Magic (Su)&lt;/b&gt; A clockwork mage's wand crystal allows it to cast spells as if using a spell trigger magic item (CL 9th). The arcane school of the wand crystal determines a clockwork mage's spells. They cast 1st-level spells at will, 2nd-level spells 3 times per day, and 3rd level spells 1 time per day. &lt;br&gt;&lt;i&gt;Abjuration&lt;/i&gt;: 1st-&lt;i&gt;hold portal&lt;/i&gt;, &lt;i&gt;shield&lt;/i&gt;; 2nd-&lt;i&gt;protection from arrows&lt;/i&gt;, &lt;i&gt;resist energy&lt;/i&gt;; 3rd-&lt;i&gt;dispel magic&lt;/i&gt; &lt;br&gt;&lt;i&gt;Conjuration&lt;/i&gt;: 1st-&lt;i&gt;grease&lt;/i&gt; (DC 11), &lt;i&gt;summon monster I&lt;/i&gt;; 2nd-&lt;i&gt;glitterdust&lt;/i&gt; (DC 13), &lt;i&gt;web&lt;/i&gt; (DC 13); 3rd-&lt;i&gt;stinking cloud&lt;/i&gt; (DC 14) &lt;br&gt;&lt;i&gt;Enchantment&lt;/i&gt;: 1st-&lt;i&gt;bungle&lt;/i&gt;&lt;sup&gt;APG&lt;/sup&gt; (DC 11), &lt;i&gt;sleep&lt;/i&gt; (DC 11); 2nd-&lt;i&gt;daze monster&lt;/i&gt; (DC 13), &lt;i&gt;touch of idiocy&lt;/i&gt;; 3rd-&lt;i&gt;deep slumber&lt;/i&gt; (DC 14) &lt;br&gt;&lt;i&gt;Evocation&lt;/i&gt;: 1st-&lt;i&gt;magic missile&lt;/i&gt;, &lt;i&gt;shocking grasp&lt;/i&gt; (DC 11); 2nd-&lt;i&gt;gust of wind&lt;/i&gt; (DC 13), &lt;i&gt;scorching ray&lt;/i&gt;; 3rd-&lt;i&gt;fireball&lt;/i&gt; (DC 14) &lt;br&gt;&lt;i&gt;Illusion&lt;/i&gt;: 1st-&lt;i&gt;color spray&lt;/i&gt; (DC 11), &lt;i&gt;vanish&lt;/i&gt;&lt;sup&gt;APG&lt;/sup&gt;; 2nd-&lt;i&gt;blur&lt;/i&gt;, &lt;i&gt;hypnotic pattern&lt;/i&gt; (DC 13); 3rd-&lt;i&gt;displacement&lt;/i&gt; &lt;br&gt;&lt;i&gt;Necromancy&lt;/i&gt;: 1st-&lt;i&gt;cause fear&lt;/i&gt; (DC 11), &lt;i&gt;ray of enfeeblement&lt;/i&gt; (DC 11), 2nd-&lt;i&gt;blindness/deafness&lt;/i&gt; (DC 13), &lt;i&gt;scare&lt;/i&gt; (DC 13); 3rd-&lt;i&gt;ray of exhaustion&lt;/i&gt; (DC 14) &lt;br&gt;&lt;i&gt;Transmutation&lt;/i&gt;: 1st-&lt;i&gt;expeditious retreat&lt;/i&gt;, &lt;i&gt;reduce person&lt;/i&gt; (DC 11); 2nd-&lt;i&gt;alter self&lt;/i&gt;, &lt;i&gt;spider climb&lt;/i&gt;; 3rd-&lt;i&gt;haste&lt;/i&gt;&lt;/h5&gt;&lt;/div&gt;&lt;br&gt;&lt;div&gt;&lt;h4&gt;&lt;p&gt;&lt;p&gt;These constructs are the pinnacle of clockwork inventions. An ingenious combination of mechanical devices and magical conduits allows a clockwork mage to channel the power of a wand into a variety of arcane powers. They often serve powerful arcane spellcasters, or as unf linching and unquestioning casters to those who wants the benefit of spells without ego or free thought. A humanoid figure of mithral and steel, a clockwork mage has large crystal ball filled with shifting vapors for a head. It stands 7 feet tall.  &lt;br&gt;&lt;b&gt;Construction&lt;/b&gt;&lt;br&gt;  The creator of a clockwork mage must start with crafted clockwork pieces worth 2,000 gp.  &lt;br&gt;&lt;div class="heading"&gt;&lt;p class="alignleft"&gt;Clockwork Mage&lt;div style="clear: both;"&gt;&lt;/div&gt;  &lt;b&gt;CL&lt;/b&gt; 12th; &lt;b&gt;Price&lt;/b&gt; 84,000 gp  &lt;br&gt;&lt;hr/&gt;&lt;b&gt;Construction&lt;/b&gt;&lt;hr/&gt;  &lt;b&gt;Requirements&lt;/b&gt; Craft Construct, &lt;i&gt;geas/quest&lt;/i&gt;, and &lt;i&gt;mnemonic enhancer&lt;/i&gt;, creator must be at least caster level 12th; &lt;b&gt;Skill&lt;/b&gt; Craft (clockwork) DC 20; &lt;b&gt;Cost&lt;/b&gt; 43,000 gp&lt;/p&gt;&lt;/h4&gt;&lt;/div&gt;</t>
  </si>
  <si>
    <t>Clockwork Steed</t>
  </si>
  <si>
    <t>(+1 Dex, +2 dodge, +8 natural, -1 size)</t>
  </si>
  <si>
    <t>bite +14 (1d8+7), 2 hooves +9 (1d6+3)</t>
  </si>
  <si>
    <t>powerful kick, trample (1d6+7, DC 21)</t>
  </si>
  <si>
    <t>Str 24, Dex 13, Con -, Int -, Wis 10, Cha 1</t>
  </si>
  <si>
    <t>Gleaming gears whir and buzz in an orchestra of motion whenever this red-eyed steed moves.</t>
  </si>
  <si>
    <t>Powerful Kick (Ex) As a standard action, the clockwork steed can make two hoof attacks with its rear hooves; if both hit, it can perform an awesome blow combat maneuver as the Awesome Blow feat. A clockwork steed gains a +4 racial bonus on this combat maneuver check.</t>
  </si>
  <si>
    <t>These tireless constructs were designed by engineers as a replacement for normal horses. They can gallop ceaselessly for hours or even days if required. In addition to their endurance, clockwork steeds pack a powerful physical punch-blows from their hooves can send smaller creatures flying. Though many riders enjoy the unquestioning way that clockwork steeds accept commands from their riders, others find these steeds' lack of personality frustrating. Unlike normal horses, a clockwork steed lacks the ability to create a bond with its rider.  CLOCKWORK CHARGER  Clockwork chargers are constructed to wreak greater mechanized terror on the battlefield. A clockwork charger has the advanced simple template and is specially equipped for enhancing mounted charges or making such charges even without a rider by way of its pivoted lance. A clockwork charger has a pivoted latch large enough to support a lance and allows even those who are not proficient with a lance to use it as if they were. Furthermore, the clockwork charger is proficient with any lance equipped in the pivot and gains the undersized weapon special ability.  Construction  The creator of a clockwork steed must start with crafted clockwork pieces worth 3,000 gp. When building a clockwork charger, the pivot can be built for any size lance, typically Medium.  CLOCKWORK STEED  CL 12th; Price 29,000 gp (33,500 for a clockwork charger)  Construction  Requirements Craft Construct, bull's strength, geas/quest, creator must be at least caster level 12th; Skill Craft (clockwork) DC 20; Cost 16,000 gp (18,750 for a clockwork charger)</t>
  </si>
  <si>
    <t>&lt;link rel="stylesheet"href="PF.css"&gt;&lt;div&gt;&lt;h2&gt;Clockwork Steed&lt;/h2&gt;&lt;h3&gt;&lt;i&gt;Gleaming gears whir and buzz in an orchestra of motion whenever this red-eyed steed moves.&lt;/i&gt;&lt;/h3&gt;&lt;br&gt;&lt;/div&gt;&lt;div class="heading"&gt;&lt;p class="alignleft"&gt;Clockwork Steed&lt;/p&gt;&lt;p class="alignright"&gt;CR 6&lt;/p&gt;&lt;div style="clear: both;"&gt;&lt;/div&gt;&lt;/div&gt;&lt;div&gt;&lt;h5&gt;&lt;b&gt;XP &lt;/b&gt;2,400&lt;/h5&gt;&lt;h5&gt;N Large construct (clockwork)&lt;/h5&gt;&lt;h5&gt;&lt;b&gt;Init &lt;/b&gt;+5; &lt;b&gt;Senses &lt;/b&gt;darkvision 60 ft., low-light vision; Perception +0&lt;/h5&gt;&lt;/div&gt;&lt;hr/&gt;&lt;div&gt;&lt;h5&gt;&lt;b&gt;DEFENSE&lt;/b&gt;&lt;/h5&gt;&lt;/div&gt;&lt;hr/&gt;&lt;div&gt;&lt;h5&gt;&lt;b&gt;AC &lt;/b&gt;20, touch 12, flat-footed 17 (+1 Dex, +2 dodge, +8 natural, -1 size)&lt;/h5&gt;&lt;h5&gt;&lt;b&gt;hp &lt;/b&gt;74 (8d10+30)&lt;/h5&gt;&lt;h5&gt;&lt;b&gt;Fort &lt;/b&gt;+2, &lt;b&gt;Ref &lt;/b&gt;+5, &lt;b&gt;Will &lt;/b&gt;+2&lt;/h5&gt;&lt;h5&gt;&lt;b&gt;Immune &lt;/b&gt;construct traits&lt;/h5&gt;&lt;h5&gt;&lt;b&gt;Weaknesses &lt;/b&gt;vulnerable to electricity&lt;/h5&gt;&lt;/div&gt;&lt;hr/&gt;&lt;div&gt;&lt;h5&gt;&lt;b&gt;OFFENSE&lt;/b&gt;&lt;/h5&gt;&lt;/div&gt;&lt;hr/&gt;&lt;div&gt;&lt;h5&gt;&lt;b&gt;Spd &lt;/b&gt;50 ft.&lt;/h5&gt;&lt;h5&gt;&lt;b&gt;Melee &lt;/b&gt;bite +14 (1d8+7), 2 hooves +9 (1d6+3)&lt;/h5&gt;&lt;h5&gt;&lt;b&gt;Space &lt;/b&gt;10 ft.; &lt;b&gt;Reach &lt;/b&gt;5 ft.&lt;/h5&gt;&lt;h5&gt;&lt;b&gt;Special Attacks &lt;/b&gt;powerful kick, trample (1d6+7, DC 21)&lt;/h5&gt;&lt;/div&gt;&lt;hr/&gt;&lt;div&gt;&lt;h5&gt;&lt;b&gt;STATISTICS&lt;/b&gt;&lt;/h5&gt;&lt;/div&gt;&lt;hr/&gt;&lt;div&gt;&lt;h5&gt;&lt;b&gt;Str &lt;/b&gt;24, &lt;b&gt;Dex &lt;/b&gt;13, &lt;b&gt;Con &lt;/b&gt;-, &lt;b&gt;Int &lt;/b&gt; -, &lt;b&gt;Wis &lt;/b&gt;10, &lt;b&gt;Cha &lt;/b&gt;1&lt;/h5&gt;&lt;h5&gt;&lt;b&gt;Base Atk &lt;/b&gt;+8; &lt;b&gt;CMB &lt;/b&gt;+16; &lt;b&gt;CMD &lt;/b&gt;29 (33 vs. trip)&lt;/h5&gt;&lt;h5&gt;&lt;b&gt;Feats &lt;/b&gt;Improved Initiative&lt;sup&gt;B&lt;/sup&gt;, Lightning Reflexes&lt;sup&gt;B&lt;/sup&gt;&lt;/h5&gt;&lt;h5&gt;&lt;b&gt;SQ &lt;/b&gt;difficult to create, swift reactions, winding&lt;/h5&gt;&lt;/div&gt;&lt;hr/&gt;&lt;div&gt;&lt;h5&gt;&lt;b&gt;ECOLOGY&lt;/b&gt;&lt;/h5&gt;&lt;/div&gt;&lt;hr/&gt;&lt;div&gt;&lt;h5&gt;&lt;b&gt;Environment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ABILITIES&lt;/b&gt;&lt;/h5&gt;&lt;/div&gt;&lt;hr/&gt;&lt;div&gt;&lt;/h5&gt;&lt;h5&gt;&lt;b&gt;Powerful Kick (Ex)&lt;/b&gt; As a standard action, the clockwork steed can make two hoof attacks with its rear hooves; if both hit, it can perform an awesome blow combat maneuver as the Awesome Blow feat. A clockwork steed gains a +4 racial bonus on this combat maneuver check.&lt;/h5&gt;&lt;/div&gt;&lt;br&gt;&lt;div&gt;&lt;h4&gt;&lt;p&gt;&lt;p&gt;These tireless constructs were designed by engineers as a replacement for normal horses. They can gallop ceaselessly for hours or even days if required. In addition to their endurance, clockwork steeds pack a powerful physical punch-blows from their hooves can send smaller creatures flying. Though many riders enjoy the unquestioning way that clockwork steeds accept commands from their riders, others find these steeds' lack of personality frustrating. Unlike normal horses, a clockwork steed lacks the ability to create a bond with its rider.  &lt;br&gt;&lt;b&gt;CLOCKWORK CHARGER&lt;/b&gt;&lt;br&gt;  Clockwork chargers are constructed to wreak greater mechanized terror on the battlefield. A clockwork charger has the advanced simple template and is specially equipped for enhancing mounted charges or making such charges even without a rider by way of its pivoted lance. A clockwork charger has a pivoted latch large enough to support a lance and allows even those who are not proficient with a lance to use it as if they were. Furthermore, the clockwork charger is proficient with any lance equipped in the pivot and gains the undersized weapon special ability.  &lt;br&gt;&lt;b&gt;Construction&lt;/b&gt;&lt;br&gt;  The creator of a clockwork steed must start with crafted clockwork pieces worth 3,000 gp. When building a clockwork charger, the pivot can be built for any size lance, typically Medium.  &lt;br&gt;&lt;div class="heading"&gt;&lt;p class="alignleft"&gt;Clockwork Steed&lt;div style="clear: both;"&gt;&lt;/div&gt;  &lt;b&gt;CL&lt;/b&gt; 12th; &lt;b&gt;Price&lt;/b&gt; 29,000 gp (33,500 for a clockwork charger)  &lt;br&gt;&lt;hr/&gt;&lt;b&gt;Construction&lt;/b&gt;&lt;hr/&gt;  &lt;b&gt;Requirements&lt;/b&gt; Craft Construct, &lt;i&gt;bull's strength&lt;/i&gt;, &lt;i&gt;geas/quest&lt;/i&gt;, creator must be at least caster level 12th; &lt;b&gt;Skill&lt;/b&gt; Craft (clockwork) DC 20; &lt;b&gt;Cost&lt;/b&gt; 16,000 gp (18,750 for a clockwork charger)&lt;/p&gt;&lt;/h4&gt;&lt;/div&gt;</t>
  </si>
  <si>
    <t>Flesh Colossus</t>
  </si>
  <si>
    <t>(colossus, mythic)</t>
  </si>
  <si>
    <t>all-around vision, darkvision 60 ft., low-light vision; Perception +8</t>
  </si>
  <si>
    <t>selective antimagic (20 ft.), unnatural (30 ft.)</t>
  </si>
  <si>
    <t>(16d10+136)</t>
  </si>
  <si>
    <t>2 slams +28 (2d12+16/19-20/x3 plus grab) or stomp +28 (4d12+24 plus pinning stomp)</t>
  </si>
  <si>
    <t>constrict (2d12+16), mythic power (6/day, surge +1d8), mythic quickening, pinning stomp</t>
  </si>
  <si>
    <t>Spell-Like Abilities (CL 13th; concentration +14) 3/day-waves of fatigue 1/day-circle of death (DC 17)</t>
  </si>
  <si>
    <t>Str 42, Dex 11, Con -, Int 3, Wis 10, Cha 7</t>
  </si>
  <si>
    <t>CleaveM, Great Cleave, Greater Vital Strike, Improved CriticalM (slam), Improved Vital Strike, Power AttackM, Toughness, Vital Strike</t>
  </si>
  <si>
    <t>alternate form, mythic creation, mythic resilience</t>
  </si>
  <si>
    <t>This enormous monstrosity looks like a pile of fresh humanoid bodies shoved into a shambling humanoid shape.</t>
  </si>
  <si>
    <t>Flesh</t>
  </si>
  <si>
    <t>Alternate Form (Ex) As a full-round action, a flesh colossus can break apart into four composite creatures. These composite creatures are identical to flesh golems (Pathfinder RPG Bestiary 160) but lack the golem's DR and the berserk and immunity to magic abilities. They gain DR 5/epic, electricity absorption, and selective antimagic aura (10 feet). Divide the colossus's current total hit points by 4 to determine how many hit points each composite creature has. Reverting into a single form requires all of the remaining composite creatures to be adjacent to each other and a full-round action. When this occurs, add up the remaining hit points to determine the colossus's total hit points.  Selective Antimagic Aura (Su) Spells and abilities with the electricity descriptor or that deal electricity damage are unaffected by this field, as are necromancy spells and effects.</t>
  </si>
  <si>
    <t>A flesh colossus consists of hundreds of corpses assembled into a macabre whole. Its stands roughly 60 feet tall and weighs about 150,000 pounds.  Construction  Creating a flesh colossus requires at least 500 humanoid corpses with a total cost of 10,000 gp.  FLESH COLOSSUS CL 12th; Price 120,000 gp  Construction  Requirements Craft Construct, Mythic Crafter 6th mythic tier, animate dead, antimagic field, gentle repose, limited wish; Skill Heal DC 25; Cost 70,000 gp</t>
  </si>
  <si>
    <t>&lt;link rel="stylesheet"href="PF.css"&gt;&lt;div&gt;&lt;h2&gt;Flesh, Colossus&lt;/h2&gt;&lt;h3&gt;&lt;i&gt;This enormous monstrosity looks like a pile of fresh humanoid bodies shoved into a shambling humanoid shape.&lt;/i&gt;&lt;/h3&gt;&lt;br&gt;&lt;/div&gt;&lt;div class="heading"&gt;&lt;p class="alignleft"&gt;Flesh Colossus&lt;/p&gt;&lt;p class="alignright"&gt;CR 16/MR 6&lt;/p&gt;&lt;div style="clear: both;"&gt;&lt;/div&gt;&lt;/div&gt;&lt;div&gt;&lt;h5&gt;&lt;b&gt;XP &lt;/b&gt;76,800&lt;/h5&gt;&lt;h5&gt;N Gargantuan construct (colossus, mythic)&lt;/h5&gt;&lt;h5&gt;&lt;b&gt;Init &lt;/b&gt;+0; &lt;b&gt;Senses &lt;/b&gt;all-around vision, darkvision 60 ft., low-light vision; Perception +8&lt;/h5&gt;&lt;h5&gt;&lt;b&gt;Aura &lt;/b&gt;selective antimagic (20 ft.), unnatural (30 ft.)&lt;/h5&gt;&lt;/div&gt;&lt;hr/&gt;&lt;div&gt;&lt;h5&gt;&lt;b&gt;DEFENSE&lt;/b&gt;&lt;/h5&gt;&lt;/div&gt;&lt;hr/&gt;&lt;div&gt;&lt;h5&gt;&lt;b&gt;AC &lt;/b&gt;30, touch 6, flat-footed 30 (+24 natural, -4 size)&lt;/h5&gt;&lt;h5&gt;&lt;b&gt;hp &lt;/b&gt;224 (16d10+136)&lt;/h5&gt;&lt;h5&gt;&lt;b&gt;Fort &lt;/b&gt;+5, &lt;b&gt;Ref &lt;/b&gt;+5, &lt;b&gt;Will &lt;/b&gt;+5&lt;/h5&gt;&lt;h5&gt;&lt;b&gt;DR &lt;/b&gt;10/epic; &lt;b&gt;Immune &lt;/b&gt;electricity, construct traits&lt;/h5&gt;&lt;/div&gt;&lt;hr/&gt;&lt;div&gt;&lt;h5&gt;&lt;b&gt;OFFENSE&lt;/b&gt;&lt;/h5&gt;&lt;/div&gt;&lt;hr/&gt;&lt;div&gt;&lt;h5&gt;&lt;b&gt;Spd &lt;/b&gt;60 ft.&lt;/h5&gt;&lt;h5&gt;&lt;b&gt;Melee &lt;/b&gt;2 slams +28 (2d12+16/19-20/x3 plus grab) or &lt;/br&gt;stomp +28 (4d12+24 plus pinning stomp)&lt;/h5&gt;&lt;h5&gt;&lt;b&gt;Space &lt;/b&gt;20 ft.; &lt;b&gt;Reach &lt;/b&gt;20 ft.&lt;/h5&gt;&lt;h5&gt;&lt;b&gt;Special Attacks &lt;/b&gt;constrict (2d12+16), mythic power (6/day, surge +1d8), mythic quickening, pinning stomp&lt;/h5&gt;&lt;h5&gt;&lt;b&gt;Spell-Like Abilities&lt;/b&gt; (CL 13th; concentration +14) 3/day&amp;mdash;&lt;i&gt;waves of fatigue&lt;/i&gt; 1/day&amp;mdash;&lt;i&gt;circle of death&lt;/i&gt; (DC 17)&lt;/h5&gt;&lt;/h5&gt;&lt;/div&gt;&lt;hr/&gt;&lt;div&gt;&lt;h5&gt;&lt;b&gt;STATISTICS&lt;/b&gt;&lt;/h5&gt;&lt;/div&gt;&lt;hr/&gt;&lt;div&gt;&lt;h5&gt;&lt;b&gt;Str &lt;/b&gt;42, &lt;b&gt;Dex &lt;/b&gt;11, &lt;b&gt;Con &lt;/b&gt;-, &lt;b&gt;Int &lt;/b&gt; 3, &lt;b&gt;Wis &lt;/b&gt;10, &lt;b&gt;Cha &lt;/b&gt;7&lt;/h5&gt;&lt;h5&gt;&lt;b&gt;Base Atk &lt;/b&gt;+16; &lt;b&gt;CMB &lt;/b&gt;+36; &lt;b&gt;CMD &lt;/b&gt;46&lt;/h5&gt;&lt;h5&gt;&lt;b&gt;Feats &lt;/b&gt;Cleave&lt;sup&gt;M&lt;/sup&gt;, Great Cleave, Greater Vital Strike, Improved Critical&lt;sup&gt;M &lt;/sup&gt;(slam), Improved Vital Strike, Power Attack&lt;sup&gt;M&lt;/sup&gt;, Toughness, Vital Strike&lt;/h5&gt;&lt;h5&gt;&lt;b&gt;Skills &lt;/b&gt;Intimidate +9, Perception +8&lt;/h5&gt;&lt;h5&gt;&lt;b&gt;Languages &lt;/b&gt;Common&lt;/h5&gt;&lt;h5&gt;&lt;b&gt;SQ &lt;/b&gt;alternate form, mythic creation, mythic resilience&lt;/h5&gt;&lt;/div&gt;&lt;hr/&gt;&lt;div&gt;&lt;h5&gt;&lt;b&gt;ECOLOGY&lt;/b&gt;&lt;/h5&gt;&lt;/div&gt;&lt;hr/&gt;&lt;div&gt;&lt;h5&gt;&lt;b&gt;Environment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ABILITIES&lt;/b&gt;&lt;/h5&gt;&lt;/div&gt;&lt;hr/&gt;&lt;div&gt;&lt;/h5&gt;&lt;h5&gt;&lt;b&gt;Alternate Form (Ex)&lt;/b&gt; As a full-round action, a flesh colossus can break apart into four composite creatures. These composite creatures are identical to flesh golems (&lt;i&gt;Pathfinder RPG Bestiary&lt;/i&gt; 160) but lack the golem's DR and the berserk and immunity to magic abilities. They gain DR 5/epic, electricity absorption, and selective antimagic aura (10 feet). Divide the colossus's current total hit points by 4 to determine how many hit points each composite creature has. Reverting into a single form requires all of the remaining composite creatures to be adjacent to each other and a full-round action. When this occurs, add up the remaining hit points to determine the colossus's total hit points.  &lt;/h5&gt;&lt;h5&gt;&lt;b&gt;Selective Antimagic Aura (Su)&lt;/b&gt; Spells and abilities with the electricity descriptor or that deal electricity damage are unaffected by this field, as are necromancy spells and effects.&lt;/h5&gt;&lt;/div&gt;&lt;br&gt;&lt;div&gt;&lt;h4&gt;&lt;p&gt;&lt;p&gt;A flesh colossus consists of hundreds of corpses assembled into a macabre whole. Its stands roughly 60 feet tall and weighs about 150,000 pounds.  &lt;br&gt;&lt;b&gt;Construction&lt;/b&gt;&lt;br&gt;  Creating a flesh colossus requires at least 500 humanoid corpses with a total cost of 10,000 gp.  &lt;br&gt;&lt;div class="heading"&gt;&lt;p class="alignleft"&gt;Flesh Colossus&lt;div style="clear: both;"&gt;&lt;/div&gt; &lt;b&gt;CL&lt;/b&gt; 12th; &lt;b&gt;Price&lt;/b&gt; 120,000 gp  &lt;br&gt;&lt;hr/&gt;&lt;b&gt;Construction&lt;/b&gt;&lt;hr/&gt;  &lt;b&gt;Requirements&lt;/b&gt; Craft Construct, Mythic Crafter 6th mythic tier, &lt;i&gt;animate dead&lt;/i&gt;, &lt;i&gt;antimagic field&lt;/i&gt;, &lt;i&gt;gentle repose&lt;/i&gt;, &lt;i&gt;limited wish&lt;/i&gt;; &lt;b&gt;Skill&lt;/b&gt; Heal DC 25; &lt;b&gt;Cost&lt;/b&gt; 70,000 gp&lt;/p&gt;&lt;/h4&gt;&lt;/div&gt;</t>
  </si>
  <si>
    <t>Iron Colossus</t>
  </si>
  <si>
    <t>deadly fumes (30 ft.), selective antimagic aura (30 ft.)</t>
  </si>
  <si>
    <t>39, touch 1, flat-footed 39</t>
  </si>
  <si>
    <t>(-1 Dex, +38 natural, -8 size)</t>
  </si>
  <si>
    <t>(23d10+183)</t>
  </si>
  <si>
    <t>Fort +9, Ref +6, Will +7</t>
  </si>
  <si>
    <t>construct traits, fire absorption</t>
  </si>
  <si>
    <t>flail +35/+30/+25/+20 (6d6+20/19-20) or stomp +35 (6d6+30 plus pinning stomp)</t>
  </si>
  <si>
    <t>2 heavy ballistae +14 (4d8/17-20/x3)</t>
  </si>
  <si>
    <t>mythic power (8/day, surge +1d10), mythic quickening, pinning stomp</t>
  </si>
  <si>
    <t>Spell-Like Abilities (CL 17th; concentration +19) 3/day-wall of fire (DC 16) 1/day-delayed blast fireball (DC 19)</t>
  </si>
  <si>
    <t>Str 51, Dex 9, Con -, Int 5, Wis 10, Cha 14</t>
  </si>
  <si>
    <t>+51 (+59 sunder)</t>
  </si>
  <si>
    <t>62 (68 vs. sunder)</t>
  </si>
  <si>
    <t>CleaveM, Great Cleave, Great Fortitude, Greater Sunder, Greater Vital Strike, Improved Critical (flail), Improved CriticalM (heavy ballista), Improved SunderM, Improved Vital Strike, Power Attack, Toughness, Vital StrikeM</t>
  </si>
  <si>
    <t>Intimidate +14, Perception +11</t>
  </si>
  <si>
    <t>alternate form, mythic creation, mythic resilience, siege tower</t>
  </si>
  <si>
    <t>A siege engineer's nightmare, this giant machine emits noxious fumes from its grinding engine.</t>
  </si>
  <si>
    <t>Alternate Form (Ex) As a full-round action, an iron colossus can transform its legs into a massive, destructive track. Its speed becomes 80 ft., it can't be tripped, and it gains a trample attack that deals 4d8+30 damage. It loses its stomp attack. It can resume its base form as a full-round action.  Deadly Fumes (Ex) An iron colossus emits a 30-foot-radius cloud of poisonous gas, exposing creatures that start their turn in this area. Deadly Fumes: inhaled-save Fort DC 21; frequency 1/round for 2 rounds; effect 1d4 Constitution damage and sickened; cure 1 save.  Fire Absorption (Ex) Not only is a flesh colossus immune to fire, but when targeted or hit by a spell or attack that would deal fire damage, it heals half the fire damage it would be dealt.  Selective Antimagic Aura (Su) Spells with the fire descriptor and fire effects are unaffected by this field.  Siege Tower (Ex) An iron colossus's ballistae don't provoke attacks of opportunity, and they reload themselves at the start of the colossus's turn.</t>
  </si>
  <si>
    <t>Standing 80 feet high and weighing 500 tons, iron colossi are the ultimate weapons of war.  Construction  The body of an iron colossus is constructed from hundreds of tons of iron, costing 100,000 gp.  IRON COLOSSUS  CL 17th; Price 500,000 gp  Construction  Requirements Craft Construct, Mythic Crafter, mythic tier or rank 8, antimagic field, cloudkill, meteor swarm, rusting grasp, wall of iron, wish; Skill Craft (blacksmithing) DC 30; Cost 300,000 gp</t>
  </si>
  <si>
    <t>&lt;link rel="stylesheet"href="PF.css"&gt;&lt;div&gt;&lt;h2&gt;Colossus, Iron&lt;/h2&gt;&lt;h3&gt;&lt;i&gt;A siege engineer's nightmare, this giant machine emits noxious fumes from its grinding engine.&lt;/i&gt;&lt;/h3&gt;&lt;br&gt;&lt;/div&gt;&lt;div class="heading"&gt;&lt;p class="alignleft"&gt;Iron Colossus&lt;/p&gt;&lt;p class="alignright"&gt;CR 21/MR 8&lt;/p&gt;&lt;div style="clear: both;"&gt;&lt;/div&gt;&lt;/div&gt;&lt;div&gt;&lt;h5&gt;&lt;b&gt;XP &lt;/b&gt;409,600&lt;/h5&gt;&lt;h5&gt;N Colossal construct (colossus, mythic)&lt;/h5&gt;&lt;h5&gt;&lt;b&gt;Init &lt;/b&gt;-1; &lt;b&gt;Senses &lt;/b&gt;darkvision 60 ft., low-light vision; Perception +11&lt;/h5&gt;&lt;h5&gt;&lt;b&gt;Aura &lt;/b&gt;deadly fumes (30 ft.), selective antimagic aura (30 ft.)&lt;/h5&gt;&lt;/div&gt;&lt;hr/&gt;&lt;div&gt;&lt;h5&gt;&lt;b&gt;DEFENSE&lt;/b&gt;&lt;/h5&gt;&lt;/div&gt;&lt;hr/&gt;&lt;div&gt;&lt;h5&gt;&lt;b&gt;AC &lt;/b&gt;39, touch 1, flat-footed 39 (-1 Dex, +38 natural, -8 size)&lt;/h5&gt;&lt;h5&gt;&lt;b&gt;hp &lt;/b&gt;309 (23d10+183)&lt;/h5&gt;&lt;h5&gt;&lt;b&gt;Fort &lt;/b&gt;+9, &lt;b&gt;Ref &lt;/b&gt;+6, &lt;b&gt;Will &lt;/b&gt;+7&lt;/h5&gt;&lt;h5&gt;&lt;b&gt;DR &lt;/b&gt;10/epic; &lt;b&gt;Immune &lt;/b&gt;construct traits, fire absorption&lt;/h5&gt;&lt;/div&gt;&lt;hr/&gt;&lt;div&gt;&lt;h5&gt;&lt;b&gt;OFFENSE&lt;/b&gt;&lt;/h5&gt;&lt;/div&gt;&lt;hr/&gt;&lt;div&gt;&lt;h5&gt;&lt;b&gt;Spd &lt;/b&gt;50 ft.&lt;/h5&gt;&lt;h5&gt;&lt;b&gt;Melee &lt;/b&gt;flail +35/+30/+25/+20 (6d6+20/19-20) or &lt;/br&gt;stomp +35 (6d6+30 plus pinning stomp)&lt;/h5&gt;&lt;h5&gt;&lt;b&gt;Ranged &lt;/b&gt;2 heavy ballistae +14 (4d8/17-20/x3)&lt;/h5&gt;&lt;h5&gt;&lt;b&gt;Space &lt;/b&gt;30 ft.; &lt;b&gt;Reach &lt;/b&gt;30 ft.&lt;/h5&gt;&lt;h5&gt;&lt;b&gt;Special Attacks &lt;/b&gt;mythic power (8/day, surge +1d10), mythic quickening, pinning stomp&lt;/h5&gt;&lt;h5&gt;&lt;b&gt;Spell-Like Abilities&lt;/b&gt; (CL 17th; concentration +19)&lt;/br&gt;3/day&amp;mdash;&lt;i&gt;wall of fire&lt;/i&gt; (DC 16) &lt;/br&gt;1/day&amp;mdash;&lt;i&gt;delayed blast fireball&lt;/i&gt; (DC 19)&lt;/h5&gt;&lt;/h5&gt;&lt;/div&gt;&lt;hr/&gt;&lt;div&gt;&lt;h5&gt;&lt;b&gt;STATISTICS&lt;/b&gt;&lt;/h5&gt;&lt;/div&gt;&lt;hr/&gt;&lt;div&gt;&lt;h5&gt;&lt;b&gt;Str &lt;/b&gt;51, &lt;b&gt;Dex &lt;/b&gt;9, &lt;b&gt;Con &lt;/b&gt;-, &lt;b&gt;Int &lt;/b&gt; 5, &lt;b&gt;Wis &lt;/b&gt;10, &lt;b&gt;Cha &lt;/b&gt;14&lt;/h5&gt;&lt;h5&gt;&lt;b&gt;Base Atk &lt;/b&gt;+23; &lt;b&gt;CMB &lt;/b&gt;+51 (+59 sunder); &lt;b&gt;CMD &lt;/b&gt;62 (68 vs. sunder)&lt;/h5&gt;&lt;h5&gt;&lt;b&gt;Feats &lt;/b&gt;Cleave&lt;sup&gt;M&lt;/sup&gt;, Great Cleave, Great Fortitude, Greater Sunder, Greater Vital Strike, Improved Critical (flail), Improved Critical&lt;sup&gt;M &lt;/sup&gt;(heavy ballista), Improved Sunder&lt;sup&gt;M&lt;/sup&gt;, Improved Vital Strike, Power Attack, Toughness, Vital Strike&lt;sup&gt;M&lt;/sup&gt;&lt;/h5&gt;&lt;h5&gt;&lt;b&gt;Skills &lt;/b&gt;Intimidate +14, Perception +11&lt;/h5&gt;&lt;h5&gt;&lt;b&gt;Languages &lt;/b&gt;Common&lt;/h5&gt;&lt;h5&gt;&lt;b&gt;SQ &lt;/b&gt;alternate form, mythic creation, mythic resilience, siege tower&lt;/h5&gt;&lt;/div&gt;&lt;hr/&gt;&lt;div&gt;&lt;h5&gt;&lt;b&gt;ECOLOGY&lt;/b&gt;&lt;/h5&gt;&lt;/div&gt;&lt;hr/&gt;&lt;div&gt;&lt;h5&gt;&lt;b&gt;Environment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ABILITIES&lt;/b&gt;&lt;/h5&gt;&lt;/div&gt;&lt;hr/&gt;&lt;div&gt;&lt;/h5&gt;&lt;h5&gt;&lt;b&gt;Alternate Form (Ex)&lt;/b&gt; As a full-round action, an iron colossus can transform its legs into a massive, destructive track. Its speed becomes 80 ft., it can't be tripped, and it gains a trample attack that deals 4d8+30 damage. It loses its stomp attack. It can resume its base form as a full-round action.  &lt;/h5&gt;&lt;h5&gt;&lt;b&gt;&lt;i&gt;Deadly Fumes&lt;/i&gt; (Ex)&lt;/b&gt; An iron colossus emits a 30-foot-radius cloud of poisonous gas, exposing creatures that start their turn in this area. &lt;i&gt;Deadly Fumes&lt;/i&gt;: inhaled-save Fort DC 21; frequency 1/round for 2 rounds; effect 1d4 Constitution damage and sickened; cure 1 save.  &lt;/h5&gt;&lt;h5&gt;&lt;b&gt;Fire Absorption (Ex)&lt;/b&gt; Not only is a flesh colossus immune to fire, but when targeted or hit by a spell or attack that would deal fire damage, it heals half the fire damage it would be dealt.  &lt;/h5&gt;&lt;h5&gt;&lt;b&gt;Selective Antimagic Aura (Su)&lt;/b&gt; Spells with the fire descriptor and fire effects are unaffected by this field.  &lt;/h5&gt;&lt;h5&gt;&lt;b&gt;Siege Tower (Ex)&lt;/b&gt; An iron colossus's ballistae don't provoke attacks of opportunity, and they reload themselves at the start of the colossus's turn.&lt;/h5&gt;&lt;/div&gt;&lt;br&gt;&lt;div&gt;&lt;h4&gt;&lt;p&gt;&lt;p&gt;Standing 80 feet high and weighing 500 tons, iron colossi are the ultimate weapons of war.  &lt;br&gt;&lt;b&gt;Construction&lt;/b&gt;&lt;br&gt;  The body of an iron colossus is constructed from hundreds of tons of iron, costing 100,000 gp.  &lt;br&gt;&lt;div class="heading"&gt;&lt;p class="alignleft"&gt;Iron Colossus&lt;div style="clear: both;"&gt;&lt;/div&gt;  &lt;b&gt;CL&lt;/b&gt; 17th; &lt;b&gt;Price&lt;/b&gt; 500,000 gp  &lt;br&gt;&lt;hr/&gt;&lt;b&gt;Construction&lt;/b&gt;&lt;hr/&gt;  &lt;b&gt;Requirements&lt;/b&gt; Craft Construct, Mythic Crafter, mythic tier or rank 8, &lt;i&gt;antimagic field&lt;/i&gt;, &lt;i&gt;cloudkill&lt;/i&gt;, &lt;i&gt;meteor swarm&lt;/i&gt;, &lt;i&gt;rusting grasp&lt;/i&gt;, &lt;i&gt;wall of iron&lt;/i&gt;, &lt;i&gt;wish&lt;/i&gt;; &lt;b&gt;Skill&lt;/b&gt; Craft (blacksmithing) DC 30; &lt;b&gt;Cost&lt;/b&gt; 300,000 gp&lt;/p&gt;&lt;/h4&gt;&lt;/div&gt;</t>
  </si>
  <si>
    <t>Stone Colossus</t>
  </si>
  <si>
    <t>selective antimagic aura (30 ft.)</t>
  </si>
  <si>
    <t>31, touch 2, flat-footed 31</t>
  </si>
  <si>
    <t>(+29 natural, -8 size)</t>
  </si>
  <si>
    <t>(21d10+150)</t>
  </si>
  <si>
    <t>2 slams +32 (3d10+19/19-20) or stomp +32 (6d10+28 plus pinning stomp)</t>
  </si>
  <si>
    <t>light ballista +13 (3d8/x3)</t>
  </si>
  <si>
    <t>mythic power (7/day, surge +1d10), mythic quickening, pinning stomp</t>
  </si>
  <si>
    <t>Spell-Like Abilities (CL 15th; concentration +16)   3/day-wall of stone (DC 16)   1/day-repulsion (DC 17)</t>
  </si>
  <si>
    <t>Str 48, Dex 11, Con -, Int 5, Wis 10, Cha 7</t>
  </si>
  <si>
    <t>+48 (+53 sunder)</t>
  </si>
  <si>
    <t>60 (65 vs. sunder)</t>
  </si>
  <si>
    <t>Cleave, Deadly AimM, Great Cleave, Improved Critical (slam), Improved InitiativeM, Improved SunderM, Improved Vital Strike, Point-Blank ShotM, Power Attack, Precise Shot, Vital Strike</t>
  </si>
  <si>
    <t>Intimidate +11, Perception +11</t>
  </si>
  <si>
    <t>alternate form, movable keep, mythic creation, mythic resilience, self repair, siege tower</t>
  </si>
  <si>
    <t>solitary or mobile fortification (1 plus 6-12 Medium humanoid archers)</t>
  </si>
  <si>
    <t>This immense stone figure appears to be a keep that uprooted itself and went for a walk.</t>
  </si>
  <si>
    <t>Alternate Form (Ex) A stone colossus can take the form of a small keep as a full-round action. Its DR increases to 20/epic, and it gains fast healing 10. While in this form, the colossus cannot make melee attacks.  Movable Keep (Ex) In either form, a stone colossus holds up to 12 Medium creatures. Those on its ramparts gain cover. Any inside when it's destroyed take 3d10+20 points of damage.  Selective Antimagic Aura (Su) Spells with the earth or force descriptor or that transmute or manipulate earth or stone are unaffected by this field.  Self Repair (Ex) A stone colossus can expend one use of mythic power as a swift action to gain fast healing 20 for 5 rounds.  Siege Tower (Ex) A stone colossus's ballistae don't provoke attacks of opportunity, and they reload themselves at the start of the colossus's turn.</t>
  </si>
  <si>
    <t>Standing 70 feet tall and weighing 300 tons, a stone colossus is a walking fortress.  Construction  The body of a stone colossus costs 40,000 gp.  STONE COLOSSUS  CL 15th; Price 300,000 gp  Construction  Requirements Craft Construct, Mythic Crafter, mythic rank or tier 8, antimagic field, magnificent mansion, make whole, wall of stone, wish; Skill Craft (stonemasonry) DC 30; Cost 170,000 gp</t>
  </si>
  <si>
    <t>&lt;link rel="stylesheet"href="PF.css"&gt;&lt;div&gt;&lt;h2&gt;Colossus, Stone&lt;/h2&gt;&lt;h3&gt;&lt;i&gt;This immense stone figure appears to be a keep that uprooted itself and went for a walk.&lt;/i&gt;&lt;/h3&gt;&lt;br&gt;&lt;/div&gt;&lt;div class="heading"&gt;&lt;p class="alignleft"&gt;Stone Colossus&lt;/p&gt;&lt;p class="alignright"&gt;CR 19/MR 7&lt;/p&gt;&lt;div style="clear: both;"&gt;&lt;/div&gt;&lt;/div&gt;&lt;div&gt;&lt;h5&gt;&lt;b&gt;XP &lt;/b&gt;204,800&lt;/h5&gt;&lt;h5&gt;N Colossal construct (colossus, mythic)&lt;/h5&gt;&lt;h5&gt;&lt;b&gt;Init &lt;/b&gt;+11&lt;sup&gt;M&lt;/sup&gt;; &lt;b&gt;Senses &lt;/b&gt;darkvision 60 ft., low-light vision; Perception +11&lt;/h5&gt;&lt;h5&gt;&lt;b&gt;Aura &lt;/b&gt;selective antimagic aura (30 ft.)&lt;/h5&gt;&lt;/div&gt;&lt;hr/&gt;&lt;div&gt;&lt;h5&gt;&lt;b&gt;DEFENSE&lt;/b&gt;&lt;/h5&gt;&lt;/div&gt;&lt;hr/&gt;&lt;div&gt;&lt;h5&gt;&lt;b&gt;AC &lt;/b&gt;31, touch 2, flat-footed 31 (+29 natural, -8 size)&lt;/h5&gt;&lt;h5&gt;&lt;b&gt;hp &lt;/b&gt;265 (21d10+150)&lt;/h5&gt;&lt;h5&gt;&lt;b&gt;Fort &lt;/b&gt;+7, &lt;b&gt;Ref &lt;/b&gt;+7, &lt;b&gt;Will &lt;/b&gt;+7&lt;/h5&gt;&lt;h5&gt;&lt;b&gt;DR &lt;/b&gt;10/epic; &lt;b&gt;Immune &lt;/b&gt;construct traits&lt;/h5&gt;&lt;/div&gt;&lt;hr/&gt;&lt;div&gt;&lt;h5&gt;&lt;b&gt;OFFENSE&lt;/b&gt;&lt;/h5&gt;&lt;/div&gt;&lt;hr/&gt;&lt;div&gt;&lt;h5&gt;&lt;b&gt;Spd &lt;/b&gt;40 ft.&lt;/h5&gt;&lt;h5&gt;&lt;b&gt;Melee &lt;/b&gt;2 slams +32 (3d10+19/19-20) or &lt;/br&gt;stomp +32 (6d10+28 plus pinning stomp)&lt;/h5&gt;&lt;h5&gt;&lt;b&gt;Ranged &lt;/b&gt;light ballista +13 (3d8/x3)&lt;/h5&gt;&lt;h5&gt;&lt;b&gt;Space &lt;/b&gt;30 ft.; &lt;b&gt;Reach &lt;/b&gt;30 ft.&lt;/h5&gt;&lt;h5&gt;&lt;b&gt;Special Attacks &lt;/b&gt;mythic power (7/day, surge +1d10), mythic quickening, pinning stomp&lt;/h5&gt;&lt;h5&gt;&lt;b&gt;Spell-Like Abilities&lt;/b&gt; (CL 15th; concentration +16) &lt;/br&gt;3/day&amp;mdash;&lt;i&gt;wall of stone&lt;/i&gt; (DC 16) &lt;/br&gt;1/day&amp;mdash;&lt;i&gt;repulsion&lt;/i&gt; (DC 17)&lt;/h5&gt;&lt;/h5&gt;&lt;/div&gt;&lt;hr/&gt;&lt;div&gt;&lt;h5&gt;&lt;b&gt;STATISTICS&lt;/b&gt;&lt;/h5&gt;&lt;/div&gt;&lt;hr/&gt;&lt;div&gt;&lt;h5&gt;&lt;b&gt;Str &lt;/b&gt;48, &lt;b&gt;Dex &lt;/b&gt;11, &lt;b&gt;Con &lt;/b&gt;-, &lt;b&gt;Int &lt;/b&gt; 5, &lt;b&gt;Wis &lt;/b&gt;10, &lt;b&gt;Cha &lt;/b&gt;7&lt;/h5&gt;&lt;h5&gt;&lt;b&gt;Base Atk &lt;/b&gt;+21; &lt;b&gt;CMB &lt;/b&gt;+48 (+53 sunder); &lt;b&gt;CMD &lt;/b&gt;60 (65 vs. sunder)&lt;/h5&gt;&lt;h5&gt;&lt;b&gt;Feats &lt;/b&gt;Cleave, Deadly Aim&lt;sup&gt;M&lt;/sup&gt;, Great Cleave, Improved Critical (slam), Improved Initiative&lt;sup&gt;M&lt;/sup&gt;, Improved Sunder&lt;sup&gt;M&lt;/sup&gt;, Improved Vital Strike, Point-Blank Shot&lt;sup&gt;M&lt;/sup&gt;, Power Attack, Precise Shot, Vital Strike&lt;/h5&gt;&lt;h5&gt;&lt;b&gt;Skills &lt;/b&gt;Intimidate +11, Perception +11&lt;/h5&gt;&lt;h5&gt;&lt;b&gt;Languages &lt;/b&gt;Common&lt;/h5&gt;&lt;h5&gt;&lt;b&gt;SQ &lt;/b&gt;alternate form, movable keep, mythic creation, mythic resilience, self repair, siege tower&lt;/h5&gt;&lt;/div&gt;&lt;hr/&gt;&lt;div&gt;&lt;h5&gt;&lt;b&gt;ECOLOGY&lt;/b&gt;&lt;/h5&gt;&lt;/div&gt;&lt;hr/&gt;&lt;div&gt;&lt;h5&gt;&lt;b&gt;Environment &lt;/b&gt; any land&lt;/h5&gt;&lt;h5&gt;&lt;b&gt;Organization &lt;/b&gt;solitary or mobile fortification (1 plus 6-12 Medium humanoid archers)&lt;/h5&gt;&lt;h5&gt;&lt;b&gt;Treasure &lt;/b&gt;none&lt;/h5&gt;&lt;/div&gt;&lt;hr/&gt;&lt;div&gt;&lt;h5&gt;&lt;b&gt;SPECIAL ABILITIES&lt;/b&gt;&lt;/h5&gt;&lt;/div&gt;&lt;hr/&gt;&lt;div&gt;&lt;/h5&gt;&lt;h5&gt;&lt;b&gt;Alternate Form (Ex)&lt;/b&gt; A stone colossus can take the form of a small keep as a full-round action. Its DR increases to 20/epic, and it gains fast healing 10. While in this form, the colossus cannot make melee attacks.  &lt;/h5&gt;&lt;h5&gt;&lt;b&gt;Movable Keep (Ex)&lt;/b&gt; In either form, a stone colossus holds up to 12 Medium creatures. Those on its ramparts gain cover. Any inside when it's destroyed take 3d10+20 points of damage.  &lt;/h5&gt;&lt;h5&gt;&lt;b&gt;Selective Antimagic Aura (Su)&lt;/b&gt; Spells with the earth or force descriptor or that transmute or manipulate earth or stone are unaffected by this field.  &lt;/h5&gt;&lt;h5&gt;&lt;b&gt;Self Repair (Ex)&lt;/b&gt; A stone colossus can expend one use of mythic power as a swift action to gain fast healing 20 for 5 rounds.  &lt;/h5&gt;&lt;h5&gt;&lt;b&gt;Siege Tower (Ex)&lt;/b&gt; A stone colossus's ballistae don't provoke attacks of opportunity, and they reload themselves at the start of the colossus's turn.&lt;/h5&gt;&lt;/div&gt;&lt;br&gt;&lt;div&gt;&lt;h4&gt;&lt;p&gt;&lt;p&gt;Standing 70 feet tall and weighing 300 tons, a stone colossus is a walking fortress.  &lt;br&gt;&lt;b&gt;Construction&lt;/b&gt;&lt;br&gt;  The body of a stone colossus costs 40,000 gp.  &lt;br&gt;&lt;div class="heading"&gt;&lt;p class="alignleft"&gt;Stone Colossus&lt;div style="clear: both;"&gt;&lt;/div&gt;  &lt;b&gt;CL&lt;/b&gt; 15th; &lt;b&gt;Price&lt;/b&gt; 300,000 gp  &lt;br&gt;&lt;hr/&gt;&lt;b&gt;Construction&lt;/b&gt;&lt;hr/&gt;  &lt;b&gt;Requirements&lt;/b&gt; Craft Construct, Mythic Crafter, mythic rank or tier 8, &lt;i&gt;antimagic field&lt;/i&gt;, &lt;i&gt;magnificent mansion&lt;/i&gt;, &lt;i&gt;make whole&lt;/i&gt;, &lt;i&gt;wall of stone&lt;/i&gt;, &lt;i&gt;wish&lt;/i&gt;; &lt;b&gt;Skill&lt;/b&gt; Craft (stonemasonry) DC 30; &lt;b&gt;Cost&lt;/b&gt; 170,000 gp&lt;/p&gt;&lt;/h4&gt;&lt;/div&gt;</t>
  </si>
  <si>
    <t>Colour Out Of Space</t>
  </si>
  <si>
    <t>blindsense 120 ft.; Perception +18</t>
  </si>
  <si>
    <t>lassitude (300 ft., DC 22)</t>
  </si>
  <si>
    <t>23, touch 23, flat-footed 14</t>
  </si>
  <si>
    <t>(+6 deflection, +8 Dex, +1 dodge, -2 size)</t>
  </si>
  <si>
    <t>amorphous, incorporeal</t>
  </si>
  <si>
    <t>acid, cold, fire, mind-affecting effects, ooze traits, poison, sonic</t>
  </si>
  <si>
    <t>susceptible to force effects</t>
  </si>
  <si>
    <t>disintegrating touch +15 touch (6d6; DC 22)</t>
  </si>
  <si>
    <t>Str -, Dex 26, Con 22, Int 19, Wis 23, Cha 23</t>
  </si>
  <si>
    <t>Dodge, Improved Initiative, Lightning Reflexes, Mobility, Spring Attack, Weapon Finesse</t>
  </si>
  <si>
    <t>Fly +27, Knowledge (geography) +16, Knowledge (nature) +16, Knowledge (planes) +16, Perception +18, Stealth +12</t>
  </si>
  <si>
    <t>An eerie radiance, a glow unlike anything else, fills the area, bringing with it a stif ling sense of latent malignancy.</t>
  </si>
  <si>
    <t>Aura of Lassitude (Su) A creature within 300 feet of a colour out of space (even when the colour is hiding within a solid object) must succeed at a DC 22 Will save or become overwhelmed with listlessness and ennui. While under this effect, the creature takes a -4 penalty on all Will saving throws, and doesn't willingly travel farther than a mile from the area where it failed its saving throw against that colour's aura of lassitude. A break enchantment spell (DC 22) ends the effect, as does removing the victim from the aura's area of effect. Every 24 hours, a creature affected by an aura of lassitude can attempt a new DC 22 Will save to cast off the effects of the aura. A creature that succeeds at this saving throw is immune to that colour's aura of lassitude for 24 hours. A creature that is under the effects of an aura of lassitude from a colour out of space can't be further affected by this ability from other colours. This is a mind-affecting effect. The save DC is Charisma-based.  Disintegrating Touch (Su) A colour's touch causes a terrible disintegration of flesh and bone. A successful DC 22 Fortitude save halves the damage caused by a colour out of space's touch attack. A creature reduced to 0 hit points by a colour out of space's touch attack must succeed at a DC 22 Fortitude save or be immediately slain and reduced to a pile of fine ash. The save DC is Constitution-based.  Feed (Su) A colour can attempt to feed on any living creature or a region of plant life as a full-round action. If it feeds on a single creature, the colour must have line of sight and be within 300 feet of the target. If it feeds on a region of plant and animal life, it only needs to be within that region. It can attempt to feed on a region once per week, and upon a living creature at will (but only once per day per living creature). Feeding on a region of plant life is automatically successful, blighting that region of plant life as if by a diminish plants spell used to stunt growth. A creature can resist being fed upon by a colour out of space by succeeding at a DC 22 Will save, in which case the colour must wait 24 hours before attempting to feed on that creature again. If this saving throw fails, the victim takes 1d4 points of Charisma drain and Constitution drain. The save DC is Charisma-based. A creature whose Constitution score is drained to 0 by a colour out of space's feed attack immediately dies, crumbling into a mass of desiccated tissue. A creature whose Charisma score is drained to 0 by a colour out of space's feed attack gains the colour-blighted simple template (see the facing page). Every time a colour successfully feeds on a creature, it gains 1 growth point. A colour out of space can never have more than 100 growth points-it can expend 100 growth points after spending 24 hours concentrating on its growth, and in so doing gains 1 permanent Hit Die.  Susceptible to Force Effects (Ex) A colour out of space takes half again as much damage (+50%) from force effects, and takes a -4 penalty on all saving throws to resist force effects. A colour out of space can't damage force effects with its disintegrating touch. Its aura of lassitude and feed ability is blocked if the colour is completely entrapped by force effects (such as by a windowless cell version of forcecage or a telekinetic sphere).</t>
  </si>
  <si>
    <t>The deepest, strangest parts of space hold truly alien beings-and of those, few are more notorious than the colour out of space. The lack of a physical body does little to impede this deadly alien life form's ability to cause incredible devastation to other life it encounters. A colour out of space's life cycle requires periodic visits to the deepest reaches of space for the creature to gestate and grow in the vicinity of powerful gravitational fields (such as those created by planets), and this custom only increases the monster's opportunities to bring ruin to countless worlds. The colour out of space is just that-a mobile radiance. Its glow is unlike any seen in nature. The few who encounter one of these creatures and survive sometimes describe the radiance or portrayed it in art as a sinister, green-gray illumination, but these depictions are flawed reproductions. To witness the colour out of space is to know there are things no humanoid mind can fully comprehend, describe, or explain. Very little is known about the life cycle of a colour that dwells in the depths of space, for it is only when it comes to a planet to grow and reproduce that other life forms encounter it. A colour's arrival upon a world is typically via a small meteorite strike-the colour itself infuses a meteoroid, and shortly after the falling star's arrival, the rock crumbles away to expose the semisolid mass of a larval colour that seeps into the surrounding landscape. Although a colour is incorporeal, and thus able to move through solid objects, it can also exist as a free-floating, eerie radiance. Natural sunlight doesn't particularly harm colours out of space, but they prefer to dwell in darkened areas like deep caves or abandoned wells where their own radiance is the only light. Over the course of several weeks, months, or even years, the colour feeds upon the surrounding plant and animal life-the act of being fed upon is weirdly addictive to its victims, who develop a self-destructive lassitude that prevents them from fleeing the region. When a colour has absorbed enough life to grow to full maturity (usually signif ied by reaching 25 to 30 Hit Dice), it gathers its strength and erupts from its den, coruscating into the sky as it launches the majority of itself back into space. Sometimes, enough remains of the parent colour to survive on its own, and in these cases the life cycle repeats again and again. Areas blighted by a colour out of space are singularly recognizable, not only for the eerie pallor of local plant life and large swaths of blasted, barren landscape, but also by the presence of those the colour has fed on. These unfortunate, deformed individuals, known as colour-blighted creatures, never live for long, but while they do, their madness often drives them to violent behavior, be they people or beasts.  COLOUR-BLIGHTED SIMPLE TEMPLATE (CR +0) A creature with the colour-blighted simple template appears hideously deformed and glows with the same unnamable color as the creature that blighted it. A colour-blighted creature's quick and rebuild rules are the same.  Rebuild Rules: A colour-blighted creature's ability scores are already drained as a result of being fed upon by a colour out of space, but once a creature gains this template it becomes immune to further feed attacks from colours out of space until it loses the colour-blighted simple template. A Charisma score drained to 0 by a colour out of space's feed attack is raised to 1; otherwise, its ability scores are not altered by this template. In order to remove this simple template from a creature, one only has to restore all of its drained ability scores to normal. As long as a creature suffers the colour-blighted template, it becomes aggressive toward creatures that do not exude the colors of a colour out of space, and gains a +1 bonus on attack rolls and weapon damage rolls against such targets. Every 24 hours, a creature suffering from this simple template must succeed at a DC 12 Fortitude save or crumble into fine, white ash-such a doom means instant death and, for many color-blighted creatures, the only chance at escape from a life filled with pain.</t>
  </si>
  <si>
    <t>&lt;link rel="stylesheet"href="PF.css"&gt;&lt;div&gt;&lt;h2&gt;Colour Out Of Space&lt;/h2&gt;&lt;h3&gt;&lt;i&gt;An eerie radiance, a glow unlike anything else, fills the area, bringing with it a stif ling sense of latent malignancy.&lt;/i&gt;&lt;/h3&gt;&lt;br&gt;&lt;/div&gt;&lt;div class="heading"&gt;&lt;p class="alignleft"&gt;Colour Out Of Space&lt;/p&gt;&lt;p class="alignright"&gt;CR 10&lt;/p&gt;&lt;div style="clear: both;"&gt;&lt;/div&gt;&lt;/div&gt;&lt;div&gt;&lt;h5&gt;&lt;b&gt;XP &lt;/b&gt;9,600&lt;/h5&gt;&lt;h5&gt;CN Huge ooze (incorporeal)&lt;/h5&gt;&lt;h5&gt;&lt;b&gt;Init &lt;/b&gt;+12; &lt;b&gt;Senses &lt;/b&gt;blindsense 120 ft.; Perception +18&lt;/h5&gt;&lt;h5&gt;&lt;b&gt;Aura &lt;/b&gt;lassitude (300 ft., DC 22)&lt;/h5&gt;&lt;/div&gt;&lt;hr/&gt;&lt;div&gt;&lt;h5&gt;&lt;b&gt;DEFENSE&lt;/b&gt;&lt;/h5&gt;&lt;/div&gt;&lt;hr/&gt;&lt;div&gt;&lt;h5&gt;&lt;b&gt;AC &lt;/b&gt;23, touch 23, flat-footed 14 (+6 deflection, +8 Dex, +1 dodge, -2 size)&lt;/h5&gt;&lt;h5&gt;&lt;b&gt;hp &lt;/b&gt;126 (12d8+72)&lt;/h5&gt;&lt;h5&gt;&lt;b&gt;Fort &lt;/b&gt;+10, &lt;b&gt;Ref &lt;/b&gt;+14, &lt;b&gt;Will &lt;/b&gt;+10&lt;/h5&gt;&lt;h5&gt;&lt;b&gt;Defensive Abilities &lt;/b&gt;amorphous, incorporeal; &lt;b&gt;Immune &lt;/b&gt;acid, cold, fire, mind-affecting effects, ooze traits, poison, sonic; &lt;b&gt;SR &lt;/b&gt;21&lt;/h5&gt;&lt;h5&gt;&lt;b&gt;Weaknesses &lt;/b&gt;susceptible to force effects&lt;/h5&gt;&lt;/div&gt;&lt;hr/&gt;&lt;div&gt;&lt;h5&gt;&lt;b&gt;OFFENSE&lt;/b&gt;&lt;/h5&gt;&lt;/div&gt;&lt;hr/&gt;&lt;div&gt;&lt;h5&gt;&lt;b&gt;Spd &lt;/b&gt;30 ft., fly 50 ft. (perfect)&lt;/h5&gt;&lt;h5&gt;&lt;b&gt;Melee &lt;/b&gt;disintegrating touch +15 touch (6d6; DC 22)&lt;/h5&gt;&lt;h5&gt;&lt;b&gt;Space &lt;/b&gt;15 ft.; &lt;b&gt;Reach &lt;/b&gt;15 ft.&lt;/h5&gt;&lt;h5&gt;&lt;b&gt;Special Attacks &lt;/b&gt;feed&lt;/h5&gt;&lt;/div&gt;&lt;hr/&gt;&lt;div&gt;&lt;h5&gt;&lt;b&gt;STATISTICS&lt;/b&gt;&lt;/h5&gt;&lt;/div&gt;&lt;hr/&gt;&lt;div&gt;&lt;h5&gt;&lt;b&gt;Str &lt;/b&gt;-, &lt;b&gt;Dex &lt;/b&gt;26, &lt;b&gt;Con &lt;/b&gt;22, &lt;b&gt;Int &lt;/b&gt; 19, &lt;b&gt;Wis &lt;/b&gt;23, &lt;b&gt;Cha &lt;/b&gt;23&lt;/h5&gt;&lt;h5&gt;&lt;b&gt;Base Atk &lt;/b&gt;+9; &lt;b&gt;CMB &lt;/b&gt;+19; &lt;b&gt;CMD &lt;/b&gt;36 (can't be tripped)&lt;/h5&gt;&lt;h5&gt;&lt;b&gt;Feats &lt;/b&gt;Dodge, Improved Initiative, Lightning Reflexes, Mobility, Spring Attack, Weapon Finesse&lt;/h5&gt;&lt;h5&gt;&lt;b&gt;Skills &lt;/b&gt;Fly +27, Knowledge (geography) +16, Knowledge (nature) +16, Knowledge (planes) +16, Perception +18, Stealth +12&lt;/h5&gt;&lt;h5&gt;&lt;b&gt;Languages &lt;/b&gt;Aklo (can't speak)&lt;/h5&gt;&lt;/div&gt;&lt;hr/&gt;&lt;div&gt;&lt;h5&gt;&lt;b&gt;ECOLOGY&lt;/b&gt;&lt;/h5&gt;&lt;/div&gt;&lt;hr/&gt;&lt;div&gt;&lt;h5&gt;&lt;b&gt;Environment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ABILITIES&lt;/b&gt;&lt;/h5&gt;&lt;/div&gt;&lt;hr/&gt;&lt;div&gt;&lt;/h5&gt;&lt;h5&gt;&lt;b&gt;Aura of Lassitude (Su)&lt;/b&gt; A creature within 300 feet of a colour out of space (even when the colour is hiding within a solid object) must succeed at a DC 22 Will save or become overwhelmed with listlessness and ennui. While under this effect, the creature takes a -4 penalty on all Will saving throws, and doesn't willingly travel farther than a mile from the area where it failed its saving throw against that colour's aura of lassitude. A &lt;i&gt;break enchantment&lt;/i&gt; spell (DC 22) ends the effect, as does removing the victim from the aura's area of effect. Every 24 hours, a creature affected by an aura of lassitude can attempt a new DC 22 Will save to cast off the effects of the aura. A creature that succeeds at this saving throw is immune to that colour's aura of lassitude for 24 hours. A creature that is under the effects of an aura of lassitude from a colour out of space can't be further affected by this ability from other colours. This is a mind-affecting effect. The save DC is Charisma-based.  &lt;/h5&gt;&lt;h5&gt;&lt;b&gt;Disintegrating Touch (Su)&lt;/b&gt; A colour's touch causes a terrible disintegration of flesh and bone. A successful DC 22 Fortitude save halves the damage caused by a colour out of space's touch attack. A creature reduced to 0 hit points by a colour out of space's touch attack must succeed at a DC 22 Fortitude save or be immediately slain and reduced to a pile of fine ash. The save DC is Constitution-based.  &lt;/h5&gt;&lt;h5&gt;&lt;b&gt;Feed (Su)&lt;/b&gt; A colour can attempt to feed on any living creature or a region of plant life as a full-round action. If it feeds on a single creature, the colour must have line of sight and be within 300 feet of the target. If it feeds on a region of plant and animal life, it only needs to be within that region. It can attempt to feed on a region once per week, and upon a living creature at will (but only once per day per living creature). Feeding on a region of plant life is automatically successful, blighting that region of plant life as if by a &lt;i&gt;diminish plants&lt;/i&gt; spell used to stunt growth. A creature can resist being fed upon by a colour out of space by succeeding at a DC 22 Will save, in which case the colour must wait 24 hours before attempting to feed on that creature again. If this saving throw fails, the victim takes 1d4 points of Charisma drain and Constitution drain. The save DC is Charisma-based. A creature whose Constitution score is drained to 0 by a colour out of space's feed attack immediately dies, crumbling into a mass of desiccated tissue. A creature whose Charisma score is drained to 0 by a colour out of space's feed attack gains the colour-blighted simple template (see the facing page). Every time a colour successfully feeds on a creature, it gains 1 growth point. A colour out of space can never have more than 100 growth points-it can expend 100 growth points after spending 24 hours concentrating on its growth, and in so doing gains 1 permanent Hit Die.  &lt;/h5&gt;&lt;h5&gt;&lt;b&gt;Susceptible to Force Effects (Ex)&lt;/b&gt; A colour out of space takes half again as much damage (+50%) from force effects, and takes a -4 penalty on all saving throws to resist force effects. A colour out of space can't damage force effects with its disintegrating touch. Its aura of lassitude and feed ability is blocked if the colour is completely entrapped by force effects (such as by a windowless cell version of &lt;i&gt;forcecage&lt;/i&gt; or a &lt;i&gt;telekinetic&lt;/i&gt; sphere).&lt;/h5&gt;&lt;/div&gt;&lt;br&gt;&lt;div&gt;&lt;h4&gt;&lt;p&gt;&lt;p&gt;The deepest, strangest parts of space hold truly alien beings-and of those, few are more notorious than the colour out of space. The lack of a physical body does little to impede this deadly alien life form's ability to cause incredible devastation to other life it encounters. A colour out of space's life cycle requires periodic visits to the deepest reaches of space for the creature to gestate and grow in the vicinity of powerful gravitational fields (such as those created by planets), and this custom only increases the monster's opportunities to bring ruin to countless worlds. The colour out of space is just that-a mobile radiance. Its glow is unlike any seen in nature. The few who encounter one of these creatures and survive sometimes describe the radiance or portrayed it in art as a sinister, green-gray illumination, but these depictions are flawed reproductions. To witness the colour out of space is to know there are things no humanoid mind can fully comprehend, describe, or explain. Very little is known about the life cycle of a colour that dwells in the depths of space, for it is only when it comes to a planet to grow and reproduce that other life forms encounter it. A colour's arrival upon a world is typically via a small meteorite strike-the colour itself infuses a meteoroid, and shortly after the falling star's arrival, the rock crumbles away to expose the semisolid mass of a larval colour that seeps into the surrounding landscape. Although a colour is incorporeal, and thus able to move through solid objects, it can also exist as a free-floating, eerie radiance. Natural sunlight doesn't particularly harm colours out of space, but they prefer to dwell in darkened areas like deep caves or abandoned wells where their own radiance is the only light. Over the course of several weeks, months, or even years, the colour feeds upon the surrounding plant and animal life-the act of being fed upon is weirdly addictive to its victims, who develop a self-destructive lassitude that prevents them from fleeing the region. When a colour has absorbed enough life to grow to full maturity (usually signif ied by reaching 25 to 30 Hit Dice), it gathers its strength and erupts from its den, coruscating into the sky as it launches the majority of itself back into space. Sometimes, enough remains of the parent colour to survive on its own, and in these cases the life cycle repeats again and again. Areas blighted by a colour out of space are singularly recognizable, not only for the eerie pallor of local plant life and large swaths of blasted, barren landscape, but also by the presence of those the colour has fed on. These unfortunate, deformed individuals, known as colour-blighted creatures, never live for long, but while they do, their madness often drives them to violent behavior, be they people or beasts.  &lt;br&gt;&lt;b&gt;COLOUR-BLIGHTED SIMPLE TEMPLATE (CR +0)&lt;/b&gt;&lt;br&gt; A creature with the colour-blighted simple template appears hideously deformed and glows with the same unnamable color as the creature that blighted it. A colour-blighted creature's quick and rebuild rules are the same.  &lt;br&gt;&lt;b&gt;Rebuild Rules:&lt;/b&gt; A colour-blighted creature's ability scores are already drained as a result of being fed upon by a colour out of space, but once a creature gains this template it becomes immune to further feed attacks from colours out of space until it loses the colour-blighted simple template. A Charisma score drained to 0 by a colour out of space's feed attack is raised to 1; otherwise, its ability scores are not altered by this template. In order to remove this simple template from a creature, one only has to restore all of its drained ability scores to normal. As long as a creature suffers the colour-blighted template, it becomes aggressive toward creatures that do not exude the colors of a colour out of space, and gains a +1 bonus on attack rolls and weapon damage rolls against such targets. Every 24 hours, a creature suffering from this simple template must succeed at a DC 12 Fortitude save or crumble into fine, white ash-such a doom means instant death and, for many color-blighted creatures, the only chance at escape from a life filled with pain.&lt;/p&gt;&lt;/h4&gt;&lt;/div&gt;</t>
  </si>
  <si>
    <t>Comozant Wyrd</t>
  </si>
  <si>
    <t>(air, elemental, extraplanar, incorporeal)</t>
  </si>
  <si>
    <t>(+4 deflection, +3 Dex, +1 size)</t>
  </si>
  <si>
    <t>Fort +1, Ref +9, Will +7</t>
  </si>
  <si>
    <t>incorporeal, plasma form</t>
  </si>
  <si>
    <t>20 ft., fly 30 ft. (good)</t>
  </si>
  <si>
    <t>lightning lash +8 (2d8 electricity damage)</t>
  </si>
  <si>
    <t>lightning lash</t>
  </si>
  <si>
    <t>Spell-Like Abilities (CL 7th; concentration +11)   2/day-control weather (standard action; intensify or dispel storm only)</t>
  </si>
  <si>
    <t>Str -, Dex 17, Con 10, Int 8, Wis 17, Cha 18</t>
  </si>
  <si>
    <t>Diplomacy +7, Fly +17, Knowledge (nature) +3, Knowledge (planes) +7, Perception +13, Sense Motive +11</t>
  </si>
  <si>
    <t>illuminating flames</t>
  </si>
  <si>
    <t xml:space="preserve"> any oceans (during storms)</t>
  </si>
  <si>
    <t>The only real feature of this flaring of electrical energy is a vaguely humanoid face that flickers and plays within its shifting mass.</t>
  </si>
  <si>
    <t>Illuminating Flames (Su) As a standard action, a comozant wyrd can shroud the upper halves of any Small or larger creatures it can see within 30 feet of it in cold, buzzing flames similar to the wyrd's own. Any electricity resistance blocks this effect unless the target willingly submits. Otherwise the flames persist until the wyrd is out of range. Targets of this effect take a -10 penalty on Stealth checks. A comozant wyrd can communicate empathically with creatures subject to this effect, and gains a +4 racial bonus on Sense Motive checks when doing so. Interacting with a wyrd in this way still uses standard social skills and rules. While communicating this way, a comozant can confer unexpected insight or information equivalent to a divination spell.  Lightning Lash (Su) As a standard action that doesn't provoke attacks of opportunity, a comozant wyrd can shock any creature or object within 30 feet to which it has line of effect, dealing 2d8 electricity damage. The wyrd can choose for this damage to be nonlethal. If the target is also affected by the wyrd's illuminating flames, it is stunned for 1 round (Fortitude DC 16 negates) and the flames are dispelled. The save DC is Charisma-based.  Plasma Form (Ex) Although incorporeal, a comozant wyrd can't hide inside solid objects. It must start its turn attached to the outside of something that's solid and of Small size or larger, or else it takes 5 points of damage. Anyone attacking the wyrd must either take a -4 penalty on the attack roll or resolve the attack against whatever the wyrd is attached to as well.</t>
  </si>
  <si>
    <t>A comozant wyrd appears to be 3 feet of buzzing, heatless blue or green plasma. Creatures near it find their hair standing on end and their bodies crawling with harmless but unnerving sparks. Those who have "conversed" with a comozant using illuminating flames say it uses pure emotion and image as concept and word-a mixture of knowledge and ignorance.</t>
  </si>
  <si>
    <t>&lt;link rel="stylesheet"href="PF.css"&gt;&lt;div&gt;&lt;h2&gt;Comozant Wyrd&lt;/h2&gt;&lt;h3&gt;&lt;i&gt;The only real feature of this flaring of electrical energy is a vaguely humanoid face that flickers and plays within its shifting mass.&lt;/i&gt;&lt;/h3&gt;&lt;br&gt;&lt;/div&gt;&lt;div class="heading"&gt;&lt;p class="alignleft"&gt;Comozant Wyrd&lt;/p&gt;&lt;p class="alignright"&gt;CR 4&lt;/p&gt;&lt;div style="clear: both;"&gt;&lt;/div&gt;&lt;/div&gt;&lt;div&gt;&lt;h5&gt;&lt;b&gt;XP &lt;/b&gt;1,200&lt;/h5&gt;&lt;h5&gt;N Small outsider (air, elemental, extraplanar, incorporeal)&lt;/h5&gt;&lt;h5&gt;&lt;b&gt;Init &lt;/b&gt;+7; &lt;b&gt;Senses &lt;/b&gt;darkvision 60 ft.; Perception +13&lt;/h5&gt;&lt;/div&gt;&lt;hr/&gt;&lt;div&gt;&lt;h5&gt;&lt;b&gt;DEFENSE&lt;/b&gt;&lt;/h5&gt;&lt;/div&gt;&lt;hr/&gt;&lt;div&gt;&lt;h5&gt;&lt;b&gt;AC &lt;/b&gt;18, touch 18, flat-footed 15 (+4 deflection, +3 Dex, +1 size)&lt;/h5&gt;&lt;h5&gt;&lt;b&gt;hp &lt;/b&gt;27 (5d10)&lt;/h5&gt;&lt;h5&gt;&lt;b&gt;Fort &lt;/b&gt;+1, &lt;b&gt;Ref &lt;/b&gt;+9, &lt;b&gt;Will &lt;/b&gt;+7&lt;/h5&gt;&lt;h5&gt;&lt;b&gt;Defensive Abilities &lt;/b&gt;incorporeal, plasma form; &lt;b&gt;Immune &lt;/b&gt;cold, electricity, elemental traits&lt;/h5&gt;&lt;/div&gt;&lt;hr/&gt;&lt;div&gt;&lt;h5&gt;&lt;b&gt;OFFENSE&lt;/b&gt;&lt;/h5&gt;&lt;/div&gt;&lt;hr/&gt;&lt;div&gt;&lt;h5&gt;&lt;b&gt;Spd &lt;/b&gt;20 ft., fly 30 ft. (good)&lt;/h5&gt;&lt;h5&gt;&lt;b&gt;Ranged &lt;/b&gt;lightning lash +8 (2d8 electricity damage)&lt;/h5&gt;&lt;h5&gt;&lt;b&gt;Space &lt;/b&gt;5 ft.; &lt;b&gt;Reach &lt;/b&gt;5 ft.&lt;/h5&gt;&lt;h5&gt;&lt;b&gt;Special Attacks &lt;/b&gt;lightning lash&lt;/h5&gt;&lt;h5&gt;&lt;b&gt;Spell-Like Abilities&lt;/b&gt; (CL 7th; concentration +11) &lt;/br&gt;2/day&amp;mdash;&lt;i&gt;control weather&lt;/i&gt; (standard action; intensify or dispel storm only)&lt;/h5&gt;&lt;/h5&gt;&lt;/div&gt;&lt;hr/&gt;&lt;div&gt;&lt;h5&gt;&lt;b&gt;STATISTICS&lt;/b&gt;&lt;/h5&gt;&lt;/div&gt;&lt;hr/&gt;&lt;div&gt;&lt;h5&gt;&lt;b&gt;Str &lt;/b&gt;-, &lt;b&gt;Dex &lt;/b&gt;17, &lt;b&gt;Con &lt;/b&gt;10, &lt;b&gt;Int &lt;/b&gt; 8, &lt;b&gt;Wis &lt;/b&gt;17, &lt;b&gt;Cha &lt;/b&gt;18&lt;/h5&gt;&lt;h5&gt;&lt;b&gt;Base Atk &lt;/b&gt;+5; &lt;b&gt;CMB &lt;/b&gt;+7; &lt;b&gt;CMD &lt;/b&gt;21 (can't be tripped)&lt;/h5&gt;&lt;h5&gt;&lt;b&gt;Feats &lt;/b&gt;Alertness, Improved Initiative, Lightning Reflexes&lt;/h5&gt;&lt;h5&gt;&lt;b&gt;Skills &lt;/b&gt;Diplomacy +7, Fly +17, Knowledge (nature) +3, Knowledge (planes) +7, Perception +13, Sense Motive +11&lt;/h5&gt;&lt;h5&gt;&lt;b&gt;Languages &lt;/b&gt;Auran&lt;/h5&gt;&lt;h5&gt;&lt;b&gt;SQ &lt;/b&gt;illuminating flames&lt;/h5&gt;&lt;/div&gt;&lt;hr/&gt;&lt;div&gt;&lt;h5&gt;&lt;b&gt;ECOLOGY&lt;/b&gt;&lt;/h5&gt;&lt;/div&gt;&lt;hr/&gt;&lt;div&gt;&lt;h5&gt;&lt;b&gt;Environment &lt;/b&gt; any oceans (during storms)&lt;/h5&gt;&lt;h5&gt;&lt;b&gt;Organization &lt;/b&gt;solitary&lt;/h5&gt;&lt;h5&gt;&lt;b&gt;Treasure &lt;/b&gt;none&lt;/h5&gt;&lt;/div&gt;&lt;hr/&gt;&lt;div&gt;&lt;h5&gt;&lt;b&gt;SPECIAL ABILITIES&lt;/b&gt;&lt;/h5&gt;&lt;/div&gt;&lt;hr/&gt;&lt;div&gt;&lt;/h5&gt;&lt;h5&gt;&lt;b&gt;Illuminating Flames (Su)&lt;/b&gt; As a standard action, a comozant wyrd can shroud the upper halves of any Small or larger creatures it can see within 30 feet of it in cold, buzzing flames similar to the wyrd's own. Any electricity resistance blocks this effect unless the target willingly submits. Otherwise the flames persist until the wyrd is out of range. Targets of this effect take a -10 penalty on Stealth checks. A comozant wyrd can communicate empathically with creatures subject to this effect, and gains a +4 racial bonus on Sense Motive checks when doing so. Interacting with a wyrd in this way still uses standard social skills and rules. While communicating this way, a comozant can confer unexpected insight or information equivalent to a &lt;i&gt;divination&lt;/i&gt; spell.  &lt;/h5&gt;&lt;h5&gt;&lt;b&gt;Lightning Lash (Su)&lt;/b&gt; As a standard action that doesn't provoke attacks of opportunity, a comozant wyrd can shock any creature or object within 30 feet to which it has line of effect, dealing 2d8 electricity damage. The wyrd can choose for this damage to be nonlethal. If the target is also affected by the wyrd's illuminating flames, it is stunned for 1 round (Fortitude DC 16 negates) and the flames are dispelled. The save DC is Charisma-based.  &lt;/h5&gt;&lt;h5&gt;&lt;b&gt;Plasma Form (Ex)&lt;/b&gt; Although incorporeal, a comozant wyrd can't hide inside solid objects. It must start its turn attached to the outside of something that's solid and of Small size or larger, or else it takes 5 points of damage. Anyone attacking the wyrd must either take a -4 penalty on the attack roll or resolve the attack against whatever the wyrd is attached to as well.&lt;/h5&gt;&lt;/div&gt;&lt;br&gt;&lt;div&gt;&lt;h4&gt;&lt;p&gt;&lt;p&gt;A comozant wyrd appears to be 3 feet of buzzing, heatless blue or green plasma. Creatures near it find their hair standing on end and their bodies crawling with harmless but unnerving sparks. Those who have "conversed" with a comozant using illuminating flames say it uses pure emotion and image as concept and word-a mixture of knowledge and ignorance.&lt;/p&gt;&lt;/h4&gt;&lt;/div&gt;</t>
  </si>
  <si>
    <t>Contemplative</t>
  </si>
  <si>
    <t>blindsight 60 ft., darkvision 60 ft.; Perception +10</t>
  </si>
  <si>
    <t>(+1 Dex, +1 dodge)</t>
  </si>
  <si>
    <t>2 claws +2 (1d4-2)</t>
  </si>
  <si>
    <t>Spell-Like Abilities (CL 4th; concentration +9)  Constant-detect magic, mage hand, read magic, tongues   At Will-daze (DC 15), detect thoughts (DC 17), ghost sound (DC 15), magic missile   1/day-telekinesis (DC 20)</t>
  </si>
  <si>
    <t>Bluff +9, Diplomacy +9, Fly +9, Handle Animal +9, Knowledge (arcana) +11, Knowledge (history) +11, Knowledge (planes) +11, Linguistics +11, Perception +10, Sense Motive +7, Spellcraft +11, Use Magic Device +9</t>
  </si>
  <si>
    <t>telepathy 100 ft.; tongues</t>
  </si>
  <si>
    <t>This floating creature is mostly pulsating brain-sac, with an atrophied manikin body hanging under it.</t>
  </si>
  <si>
    <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telekinesis. Evolution- 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 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weighs roughly 100 pounds and measures 4 feet in diameter, though it prefers to float at the eye level of whomever it's talking to. When it speaks inside another creature's head, its voice is monotone and seems to come from everywhere at once, and when multiple contemplatives are encountered, they almost always use the pronoun "we" rather than the individual "I."</t>
  </si>
  <si>
    <t>&lt;link rel="stylesheet"href="PF.css"&gt;&lt;div&gt;&lt;h2&gt;Contemplative&lt;/h2&gt;&lt;h3&gt;&lt;i&gt;This floating creature is mostly pulsating brain-sac, with an atrophied manikin body hanging under it.&lt;/i&gt;&lt;/h3&gt;&lt;br&gt;&lt;/div&gt;&lt;div class="heading"&gt;&lt;p class="alignleft"&gt;Contemplative&lt;/p&gt;&lt;p class="alignright"&gt;CR 2&lt;/p&gt;&lt;div style="clear: both;"&gt;&lt;/div&gt;&lt;/div&gt;&lt;div&gt;&lt;h5&gt;&lt;b&gt;XP &lt;/b&gt;600&lt;/h5&gt;&lt;h5&gt;N Medium monstrous humanoid &lt;/h5&gt;&lt;h5&gt;&lt;b&gt;Init &lt;/b&gt;+1; &lt;b&gt;Senses &lt;/b&gt;blindsight 60 ft., darkvision 60 ft.; Perception +10&lt;/h5&gt;&lt;/div&gt;&lt;hr/&gt;&lt;div&gt;&lt;h5&gt;&lt;b&gt;DEFENSE&lt;/b&gt;&lt;/h5&gt;&lt;/div&gt;&lt;hr/&gt;&lt;div&gt;&lt;h5&gt;&lt;b&gt;AC &lt;/b&gt;12, touch 12, flat-footed 10 (+1 Dex, +1 dodge)&lt;/h5&gt;&lt;h5&gt;&lt;b&gt;hp &lt;/b&gt;18 (4d10-4)&lt;/h5&gt;&lt;h5&gt;&lt;b&gt;Fort &lt;/b&gt;+0, &lt;b&gt;Ref &lt;/b&gt;+5, &lt;b&gt;Will &lt;/b&gt;+7&lt;/h5&gt;&lt;h5&gt;&lt;b&gt;Immune &lt;/b&gt;mind-affecting effects&lt;/h5&gt;&lt;/div&gt;&lt;hr/&gt;&lt;div&gt;&lt;h5&gt;&lt;b&gt;OFFENSE&lt;/b&gt;&lt;/h5&gt;&lt;/div&gt;&lt;hr/&gt;&lt;div&gt;&lt;h5&gt;&lt;b&gt;Spd &lt;/b&gt;5 ft., fly 30 ft. (perfect)&lt;/h5&gt;&lt;h5&gt;&lt;b&gt;Melee &lt;/b&gt;2 claws +2 (1d4-2)&lt;/h5&gt;&lt;h5&gt;&lt;b&gt;Space &lt;/b&gt;5 ft.; &lt;b&gt;Reach &lt;/b&gt;5 ft.&lt;/h5&gt;&lt;h5&gt;&lt;b&gt;Spell-Like Abilities&lt;/b&gt; (CL 4th; concentration +9)&lt;/br&gt;Constant&amp;mdash;&lt;i&gt;detect magic&lt;/i&gt;, &lt;i&gt;mage hand&lt;/i&gt;, &lt;i&gt;read magic&lt;/i&gt;, &lt;i&gt;tongues&lt;/i&gt; &lt;/br&gt;At Will&amp;mdash;&lt;i&gt;daze&lt;/i&gt; (DC 15), &lt;i&gt;detect thoughts&lt;/i&gt; (DC 17), &lt;i&gt;ghost sound&lt;/i&gt; (DC 15), &lt;i&gt;magic missile&lt;/i&gt; &lt;/br&gt;1/day&amp;mdash;&lt;i&gt;telekinesis&lt;/i&gt; (DC 20)&lt;/h5&gt;&lt;/h5&gt;&lt;/div&gt;&lt;hr/&gt;&lt;div&gt;&lt;h5&gt;&lt;b&gt;STATISTICS&lt;/b&gt;&lt;/h5&gt;&lt;/div&gt;&lt;hr/&gt;&lt;div&gt;&lt;h5&gt;&lt;b&gt;Str &lt;/b&gt;6, &lt;b&gt;Dex &lt;/b&gt;13, &lt;b&gt;Con &lt;/b&gt;8, &lt;b&gt;Int &lt;/b&gt; 24, &lt;b&gt;Wis &lt;/b&gt;17, &lt;b&gt;Cha &lt;/b&gt;21&lt;/h5&gt;&lt;h5&gt;&lt;b&gt;Base Atk &lt;/b&gt;+4; &lt;b&gt;CMB &lt;/b&gt;+2; &lt;b&gt;CMD &lt;/b&gt;14&lt;/h5&gt;&lt;h5&gt;&lt;b&gt;Feats &lt;/b&gt;Combat Casting, Dodge&lt;/h5&gt;&lt;h5&gt;&lt;b&gt;Skills &lt;/b&gt;Bluff +9, Diplomacy +9, Fly +9, Handle Animal +9, Knowledge (arcana) +11, Knowledge (history) +11, Knowledge (planes) +11, Linguistics +11, Perception +10, Sense Motive +7, Spellcraft +11, Use Magic Device +9&lt;/h5&gt;&lt;h5&gt;&lt;b&gt;Languages &lt;/b&gt;telepathy 100 ft.; &lt;i&gt;tongues&lt;/i&gt;&lt;/h5&gt;&lt;/div&gt;&lt;hr/&gt;&lt;div&gt;&lt;h5&gt;&lt;b&gt;ECOLOGY&lt;/b&gt;&lt;/h5&gt;&lt;/div&gt;&lt;hr/&gt;&lt;div&gt;&lt;h5&gt;&lt;b&gt;Environment &lt;/b&gt; any urban&lt;/h5&gt;&lt;h5&gt;&lt;b&gt;Organization &lt;/b&gt;solitary, trio, or band (4-7)&lt;/h5&gt;&lt;h5&gt;&lt;b&gt;Treasure &lt;/b&gt;standard&lt;/h5&gt;&lt;/div&gt;&lt;br&gt;&lt;div&gt;&lt;h4&gt;&lt;p&gt;&lt;p&gt;Once,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&lt;i&gt;telekinesis&lt;/i&gt;. Evolution- 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 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weighs roughly 100 pounds and measures 4 feet in diameter, though it prefers to float at the eye level of whomever it's talking to. When it speaks inside another creature's head, its voice is monotone and seems to come from everywhere at once, and when multiple contemplatives are encountered, they almost always use the pronoun "we" rather than the individual "I."&lt;/p&gt;&lt;/h4&gt;&lt;/div&gt;</t>
  </si>
  <si>
    <t>Dark Caller</t>
  </si>
  <si>
    <t>detect magic, see in darkness; Perception +8</t>
  </si>
  <si>
    <t>Fort +4, Ref +9, Will +3</t>
  </si>
  <si>
    <t>mwk dagger +10/+5 (1d4+2/19-20 plus black smear poison)</t>
  </si>
  <si>
    <t>death throes, sneak attack +2d6</t>
  </si>
  <si>
    <t>Spell-Like Abilities (CL 8th; concentration +12)  Constant-detect magic At will-bleed (DC 14)  3/day-deeper darkness, shadow stepUM  1/day-shadow conjuration (DC 18)</t>
  </si>
  <si>
    <t>Str 14, Dex 17, Con 14, Int 13, Wis 13, Cha 18</t>
  </si>
  <si>
    <t>Augment Summoning, Dodge, Spell Focus (conjuration), Weapon Finesse</t>
  </si>
  <si>
    <t>Climb +6, Intimidate +5, Knowledge (arcana) +9, Knowledge (planes) +9, Perception +8, Stealth +10, Use Magic Device +5</t>
  </si>
  <si>
    <t>Dark Folk, Undercommon</t>
  </si>
  <si>
    <t>poison use, shadow ritual</t>
  </si>
  <si>
    <t>solitary, pair, or gang (1 plus 2-5 dark stalkers), or clan (20-80 dark creepers plus 1 dark stalker and dark caller per 20 dark creepers)</t>
  </si>
  <si>
    <t>standard (mwk dagger, black smear [2 doses; Pathfinder RPG Bestiary 54], other gear)</t>
  </si>
  <si>
    <t>Wrapped in tatters of dark musty robes, this humanoid figure weaves malevolent magic.</t>
  </si>
  <si>
    <t>Death Throes (Su) When a dark caller is slain, its body bursts into shreds of blisteringly cold shadows, leaving its gear in a heap on the ground. All creatures within a 10-foot burst take 1d4 points of Strength damage and are staggered for 1 round. A successful DC 16 Fortitude save halves the Strength damage and negates the staggered effect. This ability damage is temporary and an affected creature's Strength returns to normal after 3d10 minutes. The save DC is Constitution-based.  Shadow Ritual (Su) Three dark callers can collaborate on a ritual that calls an owb (see page 210) to their service. The ritual takes 1 hour to complete. If the dark callers involved are distracted in any way, the attempt is ruined and the ritual must begin anew. Once called to their service, the owb serves them for 24 hours. Though the owb is free-willed, it follows orders to the best of its ability.</t>
  </si>
  <si>
    <t>Dark callers hold a position in dark folk society similar to that of lay priests. Dark callers are named for their role in summoning otherworldly creatures called owbs (see page 210) to oversee important rites in their shadowed communities deep underground. Dark callers perform rituals that bring these creatures forth to preside over all manner of ceremonies the dark folk perform, but the most important is the blanching. When dark folk are born, they are exposed to the sinister touch of the owb's curse of darkness ability, which saps all color and light from the infant dark folk. It's during this ritual that the infant's potential is judged. From that moment on, the youngling grows into one of the various types of dark folk. Dark callers are the least physically malformed of the dark folk, but their minds are more twisted than those of their cousins. They're cruel and inscrutable to most, and they lead their kind alongside dark stalkers, controlling vast underground communities of these strange humanoids. In many cases, one dark stalker and one dark caller lead a clan. A dark caller is highly superstitious, seeing omens in all things. He constantly performs strange rituals whose results are interpreted only by him, then passed to the dark stalker with he's paired with in leadership. Dark callers are typically 6 feet tall and weigh slightly under 100 pounds. Despite their lanky frames, they're quite strong, though they avoid physical confrontation. Instead, they'll use their limited authority to command dark creepers to fight for them, or at least distract attackers while the dark callers cast spells.</t>
  </si>
  <si>
    <t>&lt;link rel="stylesheet"href="PF.css"&gt;&lt;div&gt;&lt;h2&gt;Dark Caller&lt;/h2&gt;&lt;h3&gt;&lt;i&gt;Wrapped in tatters of dark musty robes, this humanoid figure weaves malevolent magic.&lt;/i&gt;&lt;/h3&gt;&lt;br&gt;&lt;/div&gt;&lt;div class="heading"&gt;&lt;p class="alignleft"&gt;Dark Caller&lt;/p&gt;&lt;p class="alignright"&gt;CR 5&lt;/p&gt;&lt;div style="clear: both;"&gt;&lt;/div&gt;&lt;/div&gt;&lt;div&gt;&lt;h5&gt;&lt;b&gt;XP &lt;/b&gt;1,600&lt;/h5&gt;&lt;h5&gt;CE Medium humanoid (dark folk)&lt;/h5&gt;&lt;h5&gt;&lt;b&gt;Init &lt;/b&gt;+3; &lt;b&gt;Senses &lt;/b&gt;&lt;i&gt;detect magic&lt;/i&gt;, see in darkness; Perception +8&lt;/h5&gt;&lt;/div&gt;&lt;hr/&gt;&lt;div&gt;&lt;h5&gt;&lt;b&gt;DEFENSE&lt;/b&gt;&lt;/h5&gt;&lt;/div&gt;&lt;hr/&gt;&lt;div&gt;&lt;h5&gt;&lt;b&gt;AC &lt;/b&gt;17, touch 14, flat-footed 13 (+3 Dex, +1 dodge, +3 natural)&lt;/h5&gt;&lt;h5&gt;&lt;b&gt;hp &lt;/b&gt;52 (8d8+16)&lt;/h5&gt;&lt;h5&gt;&lt;b&gt;Fort &lt;/b&gt;+4, &lt;b&gt;Ref &lt;/b&gt;+9, &lt;b&gt;Will &lt;/b&gt;+3&lt;/h5&gt;&lt;h5&gt;&lt;b&gt;Weaknesses &lt;/b&gt;light blindness&lt;/h5&gt;&lt;/div&gt;&lt;hr/&gt;&lt;div&gt;&lt;h5&gt;&lt;b&gt;OFFENSE&lt;/b&gt;&lt;/h5&gt;&lt;/div&gt;&lt;hr/&gt;&lt;div&gt;&lt;h5&gt;&lt;b&gt;Spd &lt;/b&gt;30 ft.&lt;/h5&gt;&lt;h5&gt;&lt;b&gt;Melee &lt;/b&gt;mwk dagger +10/+5 (1d4+2/19-20 plus black smear poison)&lt;/h5&gt;&lt;h5&gt;&lt;b&gt;Space &lt;/b&gt;5 ft.; &lt;b&gt;Reach &lt;/b&gt;5 ft.&lt;/h5&gt;&lt;h5&gt;&lt;b&gt;Special Attacks &lt;/b&gt;death throes, sneak attack +2d6&lt;/h5&gt;&lt;h5&gt;&lt;b&gt;Spell-Like Abilities&lt;/b&gt; (CL 8th; concentration +12)  &lt;/br&gt;Constant&amp;mdash;&lt;i&gt;detect magic&lt;/i&gt; &lt;/br&gt;At will&amp;mdash;&lt;i&gt;bleed&lt;/i&gt; (DC 14)&lt;/br&gt;3/day&amp;mdash;&lt;i&gt;deeper darkness&lt;/i&gt;, &lt;i&gt;shadow step&lt;/i&gt;&lt;sup&gt;UM&lt;/sup&gt;&lt;/br&gt;1/day&amp;mdash;&lt;i&gt;shadow conjuration&lt;/i&gt; (DC 18)&lt;/h5&gt;&lt;/h5&gt;&lt;/div&gt;&lt;hr/&gt;&lt;div&gt;&lt;h5&gt;&lt;b&gt;STATISTICS&lt;/b&gt;&lt;/h5&gt;&lt;/div&gt;&lt;hr/&gt;&lt;div&gt;&lt;h5&gt;&lt;b&gt;Str &lt;/b&gt;14, &lt;b&gt;Dex &lt;/b&gt;17, &lt;b&gt;Con &lt;/b&gt;14, &lt;b&gt;Int &lt;/b&gt; 13, &lt;b&gt;Wis &lt;/b&gt;13, &lt;b&gt;Cha &lt;/b&gt;18&lt;/h5&gt;&lt;h5&gt;&lt;b&gt;Base Atk &lt;/b&gt;+6; &lt;b&gt;CMB &lt;/b&gt;+8; &lt;b&gt;CMD &lt;/b&gt;22&lt;/h5&gt;&lt;h5&gt;&lt;b&gt;Feats &lt;/b&gt;Augment Summoning, Dodge, Spell Focus (conjuration), Weapon Finesse&lt;/h5&gt;&lt;h5&gt;&lt;b&gt;Skills &lt;/b&gt;Climb +6, Intimidate +5, Knowledge (arcana) +9, Knowledge (planes) +9, Perception +8, Stealth +10, Use Magic Device +5; &lt;b&gt;Racial Modifiers &lt;/b&gt;+4 Climb, +4 Perception, +4 Stealth&lt;/h5&gt;&lt;h5&gt;&lt;b&gt;Languages &lt;/b&gt;Dark Folk, Undercommon&lt;/h5&gt;&lt;h5&gt;&lt;b&gt;SQ &lt;/b&gt;poison use, shadow ritual&lt;/h5&gt;&lt;/div&gt;&lt;hr/&gt;&lt;div&gt;&lt;h5&gt;&lt;b&gt;ECOLOGY&lt;/b&gt;&lt;/h5&gt;&lt;/div&gt;&lt;hr/&gt;&lt;div&gt;&lt;h5&gt;&lt;b&gt;Environment &lt;/b&gt; any underground&lt;/h5&gt;&lt;h5&gt;&lt;b&gt;Organization &lt;/b&gt;solitary, pair, or gang (1 plus 2-5 dark stalkers), or clan (20-80 dark creepers plus 1 dark stalker and dark caller per 20 dark creepers)&lt;/h5&gt;&lt;h5&gt;&lt;b&gt;Treasure &lt;/b&gt;standard (mwk dagger, black smear [2 doses; &lt;i&gt;Pathfinder RPG Bestiary&lt;/i&gt; 54], other gear)&lt;/h5&gt;&lt;/div&gt;&lt;hr/&gt;&lt;div&gt;&lt;h5&gt;&lt;b&gt;SPECIAL ABILITIES&lt;/b&gt;&lt;/h5&gt;&lt;/div&gt;&lt;hr/&gt;&lt;div&gt;&lt;/h5&gt;&lt;h5&gt;&lt;b&gt;Death Throes (Su)&lt;/b&gt; When a dark caller is slain, its body bursts into shreds of blisteringly cold shadows, leaving its gear in a heap on the ground. All creatures within a 10-foot burst take 1d4 points of Strength damage and are staggered for 1 round. A successful DC 16 Fortitude save halves the Strength damage and negates the staggered effect. This ability damage is temporary and an affected creature's Strength returns to normal after 3d10 minutes. The save DC is Constitution-based.  &lt;/h5&gt;&lt;h5&gt;&lt;b&gt;Shadow Ritual (Su)&lt;/b&gt; Three dark callers can collaborate on a ritual that calls an owb (see page 210) to their service. The ritual takes 1 hour to complete. If the dark callers involved are distracted in any way, the attempt is ruined and the ritual must begin anew. Once called to their service, the owb serves them for 24 hours. Though the owb is free-willed, it follows orders to the best of its ability.&lt;/h5&gt;&lt;/div&gt;&lt;br&gt;&lt;div&gt;&lt;h4&gt;&lt;p&gt;&lt;p&gt;Dark callers hold a position in dark folk society similar to that of lay priests. Dark callers are named for their role in summoning otherworldly creatures called owbs (see page 210) to oversee important rites in their shadowed communities deep underground. Dark callers perform rituals that bring these creatures forth to preside over all manner of ceremonies the dark folk perform, but the most important is the blanching. When dark folk are born, they are exposed to the sinister touch of the owb's curse of darkness ability, which saps all color and light from the infant dark folk. It's during this ritual that the infant's potential is judged. From that moment on, the youngling grows into one of the various types of dark folk. Dark callers are the least physically malformed of the dark folk, but their minds are more twisted than those of their cousins. They're cruel and inscrutable to most, and they lead their kind alongside dark stalkers, controlling vast underground communities of these strange humanoids. In many cases, one dark stalker and one dark caller lead a clan. A dark caller is highly superstitious, seeing omens in all things. He constantly performs strange rituals whose results are interpreted only by him, then passed to the dark stalker with he's paired with in leadership. Dark callers are typically 6 feet tall and weigh slightly under 100 pounds. Despite their lanky frames, they're quite strong, though they avoid physical confrontation. Instead, they'll use their limited authority to command dark creepers to fight for them, or at least distract attackers while the dark callers cast spells.&lt;/p&gt;&lt;/h4&gt;&lt;/div&gt;</t>
  </si>
  <si>
    <t>Dark Dancer</t>
  </si>
  <si>
    <t>Fort +2, Ref +7, Will +0</t>
  </si>
  <si>
    <t>club +2 (1d4) or dagger +6 (1d3/19-20 plus poison)</t>
  </si>
  <si>
    <t>bardic performance (7 rounds), dark curse, death throes, sneak attack +1d6</t>
  </si>
  <si>
    <t>Str 11, Dex 19, Con 14, Int 8, Wis 10, Cha 13</t>
  </si>
  <si>
    <t>Climb +4, Perception +4, Perform (dance) +2, Sleight of Hand +5, Stealth +12</t>
  </si>
  <si>
    <t>solitary, pair, troupe (3-5), or delegation (1 plus 1 dark stalker and 4-10 dark creepers)</t>
  </si>
  <si>
    <t>standard (club, dagger, black smear poison [3 doses; Pathfinder RPG Bestiary 54], other gear)</t>
  </si>
  <si>
    <t>Dancing in a wicked celebration, this slight humanoid is wrapped head to toe in dirty scraps of dark cloth.</t>
  </si>
  <si>
    <t>Bardic Performance (Su) A dark dancer can use its dancing to help its allies. A dark dancer can use bardic performance as a 2nd-level bard, but only for distraction and inspire courage effects.  Dark Curse (Su) As a standard action, a dark dancer can make a touch attack against a foe and curse it. The foe must succeed at a DC 12 Will saving throw to resist the effects. Creatures that fail the saving throw take a -2 penalty on all Dexterity and Charisma-based skill checks. This curse is permanent, but the victim of this curse can attempt a new saving throw each day.  Death Throes (Su) When a dark dancer is slain, its body combusts in a flash of bright white light, leaving its gear in a heap on the ground. All creatures within a 10-foot burst must succeed at a DC 13 Fortitude save or be dazzled for 1d6 rounds. Other dark folk within 20 feet must succeed at a DC 13 Will save or be shaken for 1 round. The save DC is Constitution-based.</t>
  </si>
  <si>
    <t>Though still clad in the tattered dark clothing worn by other dark folk, dark dancers appear to be the most decorated and festive of these strange humanoids. They are intermediaries between clans and factions, and thus clans can't restrict the actions of dark dancers in their realms. Dark dancers answer only to dark stalkers and dark callers. Though fickle and erratic, dark dancers are well liked and usually welcome among clans for as long as they wish to stay. Yet they rarely stay long, instead insinuating themselves into dozens of underground communities over the course of a year. They serve as storytellers, entertainers, and messengers. One of their favorite stories to share is about the relationship between their kind and the owbs. Though dark dancers are rare and weak, they are highly appreciated by dark folk society. Dark folk consider it a bad omen when a dark dancer dies. Dark dancers stand just under 4 feet tall and weigh 60 pounds.</t>
  </si>
  <si>
    <t>&lt;link rel="stylesheet"href="PF.css"&gt;&lt;div&gt;&lt;h2&gt;Dark Dancer&lt;/h2&gt;&lt;h3&gt;&lt;i&gt;Dancing in a wicked celebration, this slight humanoid is wrapped head to toe in dirty scraps of dark cloth.&lt;/i&gt;&lt;/h3&gt;&lt;br&gt;&lt;/div&gt;&lt;div class="heading"&gt;&lt;p class="alignleft"&gt;Dark Dancer&lt;/p&gt;&lt;p class="alignright"&gt;CR 1&lt;/p&gt;&lt;div style="clear: both;"&gt;&lt;/div&gt;&lt;/div&gt;&lt;div&gt;&lt;h5&gt;&lt;b&gt;XP &lt;/b&gt;400&lt;/h5&gt;&lt;h5&gt;CN Small humanoid (dark folk)&lt;/h5&gt;&lt;h5&gt;&lt;b&gt;Init &lt;/b&gt;+4; &lt;b&gt;Senses &lt;/b&gt;see in darkness; Perception +4&lt;/h5&gt;&lt;/div&gt;&lt;hr/&gt;&lt;div&gt;&lt;h5&gt;&lt;b&gt;DEFENSE&lt;/b&gt;&lt;/h5&gt;&lt;/div&gt;&lt;hr/&gt;&lt;div&gt;&lt;h5&gt;&lt;b&gt;AC &lt;/b&gt;15, touch 15, flat-footed 11 (+4 Dex, +1 size)&lt;/h5&gt;&lt;h5&gt;&lt;b&gt;hp &lt;/b&gt;13 (2d8+4)&lt;/h5&gt;&lt;h5&gt;&lt;b&gt;Fort &lt;/b&gt;+2, &lt;b&gt;Ref &lt;/b&gt;+7, &lt;b&gt;Will &lt;/b&gt;+0&lt;/h5&gt;&lt;h5&gt;&lt;b&gt;Weaknesses &lt;/b&gt;light blindness&lt;/h5&gt;&lt;/div&gt;&lt;hr/&gt;&lt;div&gt;&lt;h5&gt;&lt;b&gt;OFFENSE&lt;/b&gt;&lt;/h5&gt;&lt;/div&gt;&lt;hr/&gt;&lt;div&gt;&lt;h5&gt;&lt;b&gt;Spd &lt;/b&gt;30 ft.&lt;/h5&gt;&lt;h5&gt;&lt;b&gt;Melee &lt;/b&gt;club +2 (1d4) or &lt;/br&gt;dagger +6 (1d3/19-20 plus poison)&lt;/h5&gt;&lt;h5&gt;&lt;b&gt;Space &lt;/b&gt;5 ft.; &lt;b&gt;Reach &lt;/b&gt;5 ft.&lt;/h5&gt;&lt;h5&gt;&lt;b&gt;Special Attacks &lt;/b&gt;bardic performance (7 rounds), dark curse, death throes, sneak attack +1d6&lt;/h5&gt;&lt;/div&gt;&lt;hr/&gt;&lt;div&gt;&lt;h5&gt;&lt;b&gt;STATISTICS&lt;/b&gt;&lt;/h5&gt;&lt;/div&gt;&lt;hr/&gt;&lt;div&gt;&lt;h5&gt;&lt;b&gt;Str &lt;/b&gt;11, &lt;b&gt;Dex &lt;/b&gt;19, &lt;b&gt;Con &lt;/b&gt;14, &lt;b&gt;Int &lt;/b&gt; 8, &lt;b&gt;Wis &lt;/b&gt;10, &lt;b&gt;Cha &lt;/b&gt;13&lt;/h5&gt;&lt;h5&gt;&lt;b&gt;Base Atk &lt;/b&gt;+1; &lt;b&gt;CMB &lt;/b&gt;+0; &lt;b&gt;CMD &lt;/b&gt;14&lt;/h5&gt;&lt;h5&gt;&lt;b&gt;Feats &lt;/b&gt;Weapon Finesse&lt;/h5&gt;&lt;h5&gt;&lt;b&gt;Skills &lt;/b&gt;Climb +4, Perception +4, Perform (dance) +2, Sleight of Hand +5, Stealth +12; &lt;b&gt;Racial Modifiers &lt;/b&gt;+4 Climb, +4 Perception, +4 Stealth&lt;/h5&gt;&lt;h5&gt;&lt;b&gt;Languages &lt;/b&gt;Dark Folk&lt;/h5&gt;&lt;h5&gt;&lt;b&gt;SQ &lt;/b&gt;poison use&lt;/h5&gt;&lt;/div&gt;&lt;hr/&gt;&lt;div&gt;&lt;h5&gt;&lt;b&gt;ECOLOGY&lt;/b&gt;&lt;/h5&gt;&lt;/div&gt;&lt;hr/&gt;&lt;div&gt;&lt;h5&gt;&lt;b&gt;Environment &lt;/b&gt; any underground&lt;/h5&gt;&lt;h5&gt;&lt;b&gt;Organization &lt;/b&gt;solitary, pair, troupe (3-5), or delegation (1 plus 1 dark stalker and 4-10 dark creepers)&lt;/h5&gt;&lt;h5&gt;&lt;b&gt;Treasure &lt;/b&gt;standard (club, dagger, black smear poison [3 doses; &lt;i&gt;Pathfinder RPG Bestiary&lt;/i&gt; 54], other gear)&lt;/h5&gt;&lt;/div&gt;&lt;hr/&gt;&lt;div&gt;&lt;h5&gt;&lt;b&gt;SPECIAL ABILITIES&lt;/b&gt;&lt;/h5&gt;&lt;/div&gt;&lt;hr/&gt;&lt;div&gt;&lt;/h5&gt;&lt;h5&gt;&lt;b&gt;Bardic Performance (Su)&lt;/b&gt; A dark dancer can use its dancing to help its allies. A dark dancer can use bardic performance as a 2nd-level bard, but only for distraction and inspire courage effects.  &lt;/h5&gt;&lt;h5&gt;&lt;b&gt;Dark Curse (Su)&lt;/b&gt; As a standard action, a dark dancer can make a touch attack against a foe and curse it. The foe must succeed at a DC 12 Will saving throw to resist the effects. Creatures that fail the saving throw take a -2 penalty on all Dexterity and Charisma-based skill checks. This curse is permanent, but the victim of this curse can attempt a new saving throw each day.  &lt;/h5&gt;&lt;h5&gt;&lt;b&gt;Death Throes (Su)&lt;/b&gt; When a dark dancer is slain, its body combusts in a flash of bright white light, leaving its gear in a heap on the ground. All creatures within a 10-foot burst must succeed at a DC 13 Fortitude save or be dazzled for 1d6 rounds. Other dark folk within 20 feet must succeed at a DC 13 Will save or be shaken for 1 round. The save DC is Constitution-based.&lt;/h5&gt;&lt;/div&gt;&lt;br&gt;&lt;div&gt;&lt;h4&gt;&lt;p&gt;&lt;p&gt;Though still clad in the tattered dark clothing worn by other dark folk, dark dancers appear to be the most decorated and festive of these strange humanoids. They are intermediaries between clans and factions, and thus clans can't restrict the actions of dark dancers in their realms. Dark dancers answer only to dark stalkers and dark callers. Though fickle and erratic, dark dancers are well liked and usually welcome among clans for as long as they wish to stay. Yet they rarely stay long, instead insinuating themselves into dozens of underground communities over the course of a year. They serve as storytellers, entertainers, and messengers. One of their favorite stories to share is about the relationship between their kind and the owbs. Though dark dancers are rare and weak, they are highly appreciated by dark folk society. Dark folk consider it a bad omen when a dark dancer dies. Dark dancers stand just under 4 feet tall and weigh 60 pounds.&lt;/p&gt;&lt;/h4&gt;&lt;/div&gt;</t>
  </si>
  <si>
    <t>2 bites +4 (1d8+1 plus disease and trip)</t>
  </si>
  <si>
    <t>Str 13, Dex 15, Con 13, Int 4, Wis 12, Cha 6</t>
  </si>
  <si>
    <t>Perception +7, Stealth +4, Survival +4</t>
  </si>
  <si>
    <t>Goblin (can't speak)</t>
  </si>
  <si>
    <t>This black-furred, two-headed dog is as large as a horse and has midnight-black eyes. Tiny worms crawl on its mangy hide.</t>
  </si>
  <si>
    <t>Disease (Su) Wormpox: Bite-Injury; save Fort DC 12; onset 1 day; frequency 1 day; effect 1 Con damage; cure 2 consecutive saves.</t>
  </si>
  <si>
    <t>Death dogs are disease-ridden nocturnal pack hunters. Said to be the risen corpses of dogs or hyenas animated by monster-worshiping cultists, they are actually living creatures infested with symbiotic worms. Capable of tracking their prey for miles across barren terrain, death dogs surround stronger creatures, attacking and retreating, allowing their infected bites to wear down an opponent until it is too weak to fight. A pack's territory may overlap with others of its kind without competition, though in lean times packs may skirmish over live prey or carrion. A death dog's saliva contains hundreds of tiny eggs that grow into flesh-devouring worms. The worms don't harm the death dog, but consume any creatures they come into contact with. A death dog's corpse is contagious for several days after its demise and may infect creatures that touch or eat it. Remove disease can kill a death dog's worms and remove its disease ability, but if allowed to associate with others of its kind, its quickly becomes reinfected. A typical death dog is 7 feet long, stands 4 feet tall at the shoulder, and weighs about 500 pounds. Death dogs may ally with hobgoblins and bugbears, though the goblinoids are not immune to the dogs' disease. Thus these alliances are often temporary.  DEATH WORG  In the scrub borders between forests and deserts or plains and badlands, worgs and death dogs may mix. If a worg pack is resistant to disease, or an outcast worg takes control of a death dog pack, crossbreeding may occur. Most of these two-headed pups die before reaching adulthood, but those that survive are larger, tougher, smarter, and able to speak as well as a worg can (add the advanced creature simple template). These "death worgs" have worms infecting their brains, driving them mad with rage. Death worgs bully their packs into submission, raid caravans and humanoid settlements, and kill more than they can eat. Most death worgs live only a year or two into adulthood, slain in needless fights for dominance or dropping dead as their worm-ravaged brains stop working.</t>
  </si>
  <si>
    <t>&lt;link rel="stylesheet"href="PF.css"&gt;&lt;div&gt;&lt;h2&gt;Death Dog&lt;/h2&gt;&lt;h3&gt;&lt;i&gt;This black-furred, two-headed dog is as large as a horse and has midnight-black eyes. Tiny worms crawl on its mangy hide.&lt;/i&gt;&lt;/h3&gt;&lt;br&gt;&lt;/div&gt;&lt;div class="heading"&gt;&lt;p class="alignleft"&gt;Death Dog&lt;/p&gt;&lt;p class="alignright"&gt;CR 2&lt;/p&gt;&lt;div style="clear: both;"&gt;&lt;/div&gt;&lt;/div&gt;&lt;div&gt;&lt;h5&gt;&lt;b&gt;XP &lt;/b&gt;600&lt;/h5&gt;&lt;h5&gt;NE Large magical beast &lt;/h5&gt;&lt;h5&gt;&lt;b&gt;Init &lt;/b&gt;+2; &lt;b&gt;Senses &lt;/b&gt;darkvision 60 ft., low-light vision, scent; Perception +7&lt;/h5&gt;&lt;/div&gt;&lt;hr/&gt;&lt;div&gt;&lt;h5&gt;&lt;b&gt;DEFENSE&lt;/b&gt;&lt;/h5&gt;&lt;/div&gt;&lt;hr/&gt;&lt;div&gt;&lt;h5&gt;&lt;b&gt;AC &lt;/b&gt;13, touch 11, flat-footed 11 (+2 Dex, +2 natural, -1 size)&lt;/h5&gt;&lt;h5&gt;&lt;b&gt;hp &lt;/b&gt;22 (3d10+6)&lt;/h5&gt;&lt;h5&gt;&lt;b&gt;Fort &lt;/b&gt;+4, &lt;b&gt;Ref &lt;/b&gt;+5, &lt;b&gt;Will &lt;/b&gt;+2&lt;/h5&gt;&lt;/div&gt;&lt;hr/&gt;&lt;div&gt;&lt;h5&gt;&lt;b&gt;OFFENSE&lt;/b&gt;&lt;/h5&gt;&lt;/div&gt;&lt;hr/&gt;&lt;div&gt;&lt;h5&gt;&lt;b&gt;Spd &lt;/b&gt;30 ft.&lt;/h5&gt;&lt;h5&gt;&lt;b&gt;Melee &lt;/b&gt;2 bites +4 (1d8+1 plus disease and trip)&lt;/h5&gt;&lt;h5&gt;&lt;b&gt;Space &lt;/b&gt;10 ft.; &lt;b&gt;Reach &lt;/b&gt;5 ft.&lt;/h5&gt;&lt;h5&gt;&lt;b&gt;Special Attacks &lt;/b&gt;disease&lt;/h5&gt;&lt;/div&gt;&lt;hr/&gt;&lt;div&gt;&lt;h5&gt;&lt;b&gt;STATISTICS&lt;/b&gt;&lt;/h5&gt;&lt;/div&gt;&lt;hr/&gt;&lt;div&gt;&lt;h5&gt;&lt;b&gt;Str &lt;/b&gt;13, &lt;b&gt;Dex &lt;/b&gt;15, &lt;b&gt;Con &lt;/b&gt;13, &lt;b&gt;Int &lt;/b&gt; 4, &lt;b&gt;Wis &lt;/b&gt;12, &lt;b&gt;Cha &lt;/b&gt;6&lt;/h5&gt;&lt;h5&gt;&lt;b&gt;Base Atk &lt;/b&gt;+3; &lt;b&gt;CMB &lt;/b&gt;+5; &lt;b&gt;CMD &lt;/b&gt;17 (21 vs. trip)&lt;/h5&gt;&lt;h5&gt;&lt;b&gt;Feats &lt;/b&gt;Toughness, Weapon Finesse&lt;/h5&gt;&lt;h5&gt;&lt;b&gt;Skills &lt;/b&gt;Perception +7, Stealth +4, Survival +4; &lt;b&gt;Racial Modifiers &lt;/b&gt;+2 Perception, +2 Stealth, +2 Survival&lt;/h5&gt;&lt;h5&gt;&lt;b&gt;Languages &lt;/b&gt;Goblin (can't speak)&lt;/h5&gt;&lt;/div&gt;&lt;hr/&gt;&lt;div&gt;&lt;h5&gt;&lt;b&gt;ECOLOGY&lt;/b&gt;&lt;/h5&gt;&lt;/div&gt;&lt;hr/&gt;&lt;div&gt;&lt;h5&gt;&lt;b&gt;Environment &lt;/b&gt; warm deserts&lt;/h5&gt;&lt;h5&gt;&lt;b&gt;Organization &lt;/b&gt;solitary, pair, or pack (3-12)&lt;/h5&gt;&lt;h5&gt;&lt;b&gt;Treasure &lt;/b&gt;incidental&lt;/h5&gt;&lt;/div&gt;&lt;hr/&gt;&lt;div&gt;&lt;h5&gt;&lt;b&gt;SPECIAL ABILITIES&lt;/b&gt;&lt;/h5&gt;&lt;/div&gt;&lt;hr/&gt;&lt;div&gt;&lt;/h5&gt;&lt;h5&gt;&lt;b&gt;Disease (Su)&lt;/b&gt; &lt;i&gt;Wormpox&lt;/i&gt;: Bite-Injury; save Fort DC 12; &lt;i&gt;onset&lt;/i&gt; 1 day; frequency 1 day; effect 1 Con damage; cure 2 consecutive saves.&lt;/h5&gt;&lt;/div&gt;&lt;br&gt;&lt;div&gt;&lt;h4&gt;&lt;p&gt;&lt;p&gt;Death dogs are disease-ridden nocturnal pack hunters. Said to be the risen corpses of dogs or hyenas animated by monster-worshiping cultists, they are actually living creatures infested with symbiotic worms. Capable of tracking their prey for miles across barren terrain, death dogs surround stronger creatures, attacking and retreating, allowing their infected bites to wear down an opponent until it is too weak to fight. A pack's territory may overlap with others of its kind without competition, though in lean times packs may skirmish over live prey or carrion. A death dog's saliva contains hundreds of tiny eggs that grow into flesh-devouring worms. The worms don't harm the death dog, but consume any creatures they come into contact with. A death dog's corpse is contagious for several days after its demise and may infect creatures that touch or eat it. &lt;i&gt;Remove disease&lt;/i&gt; can kill a death dog's worms and remove its disease ability, but if allowed to associate with others of its kind, its quickly becomes reinfected. A typical death dog is 7 feet long, stands 4 feet tall at the shoulder, and weighs about 500 pounds. Death dogs may ally with hobgoblins and bugbears, though the goblinoids are not immune to the dogs' disease. Thus these alliances are often temporary.&lt;br&gt;&lt;b&gt;DEATH WORG &lt;/b&gt;&lt;br&gt; In the scrub borders between forests and deserts or plains and badlands, worgs and death dogs may mix. If a worg pack is resistant to disease, or an outcast worg takes control of a death dog pack, crossbreeding may occur. Most of these two-headed pups die before reaching adulthood, but those that survive are larger, tougher, smarter, and able to speak as well as a worg can (add the advanced creature simple template). These "death worgs" have worms infecting their brains, driving them mad with rage. Death worgs bully their packs into submission, raid caravans and humanoid settlements, and kill more than they can eat. Most death worgs live only a year or two into adulthood, slain in needless fights for dominance or dropping dead as their worm-ravaged brains stop working.&lt;/p&gt;&lt;/h4&gt;&lt;/div&gt;</t>
  </si>
  <si>
    <t>(chaotic, demon, evil, extraplanar, water)</t>
  </si>
  <si>
    <t>frightful presence (120 ft., DC 36), unholy aura (DC 28)</t>
  </si>
  <si>
    <t>46, touch 31, flat-footed 39</t>
  </si>
  <si>
    <t>(+4 deflection, +7 Dex, +15 natural, +12 profane, -2 size)</t>
  </si>
  <si>
    <t>Fort +37, Ref +24, Will +33</t>
  </si>
  <si>
    <t>ability damage, ability drain, charm effects, compulsion effects, cold, death effects, electricity, energy drain, petrification, and poison</t>
  </si>
  <si>
    <t>acid 30, fire 30</t>
  </si>
  <si>
    <t>40 ft., swim 120 ft.</t>
  </si>
  <si>
    <t>bite +48 (6d6+17/19-20 plus grab), 4 tentacles +43 (2d6+8/19-20 plus grab)</t>
  </si>
  <si>
    <t>breath weapon, command aquatic creature, constrict (2d6+25), fast swallow, poison, swallow whole (transformation, AC 17, 67 hp)</t>
  </si>
  <si>
    <t>Spell-Like Abilities (CL 28th; concentration +38)  Constant-detect good, detect law, freedom of movement, speak with animals (aquatic animals only), true seeing, unholy aura (DC 28)   At Will-astral projection, blasphemy* (DC 27), control water, control weather*, desecrate*, greater dispel magic, greater teleport, shapechange, telekinesis* (DC 25), unhallow, unholy blight* (DC 24)   3/day-quickened greater dispel magic, insanity (DC 27), summon demons, symbol of insanity (DC 28), vortexAPG (DC 27)   1/day-storm of vengeance* (DC 29), time stop*, tsunami*, APG (DC 29)</t>
  </si>
  <si>
    <t>Str 44, Dex 25, Con 40, Int 29, Wis 32, Cha 31</t>
  </si>
  <si>
    <t>+52 (+56 bull rush, +54 disarm, +56 grapple, +54 trip)</t>
  </si>
  <si>
    <t>87 (89 vs. bull rush, 89 vs. disarm, can't be tripped)</t>
  </si>
  <si>
    <t>Awesome Blow, Bleeding Critical, Combat Expertise, Combat Reflexes, Craft Wondrous Item, Critical Focus, Greater Bull Rush, Improved Bull Rush, Improved Critical (bite), Improved Critical (tentacle), Improved Initiative, Improved Trip, Improved Vital Strike, Lightning Reflexes, Power Attack, Quicken Spell-Like Ability (greater dispel magic), Vital Strike</t>
  </si>
  <si>
    <t>Acrobatics +40 (+44 when jumping), Bluff +46, Intimidate +46, Knowledge (arcana) +45, Knowledge (geography) +42, Knowledge (history) +42, Knowledge (nature) +45, Knowledge (planes) +45, Knowledge (religion) +42, Perception +55, Sense Motive +47, Spellcraft +45, Stealth +35, Swim +61, Use Magic Device +43</t>
  </si>
  <si>
    <t>Abyssal, Aquan, Celestial, Common, Draconic; speak with animals (aquatic animals only), telepathy 300 ft.</t>
  </si>
  <si>
    <t>compression, demon lord traits</t>
  </si>
  <si>
    <t xml:space="preserve"> any oceans (Abyss)</t>
  </si>
  <si>
    <t>This demon's body is a nightmare of writhing tentacles and slippery coils below the leering maw of a deep sea predator.</t>
  </si>
  <si>
    <t>Breath Weapon (Su) Once every 1d4 rounds as a standard action, Dagon can exhale a 60-foot cone of inky blackness. Underwater, this cone manifests as black ink, while above water it manifests as a thick cloud. Creatures in the area have their vision obscured as if they were in complete darkness. Darkvision does not allow someone to see through the ink or smoke, but true seeing does. The ink or smoke persists for 1d4 rounds, but dissipates in 1 round in areas with aquatic currents or winds. Any creature in the breath weapon's area is exposed to the breath weapon's poison (see below) and must succeed at a DC 41 Will save or gain 2 negative levels as its memories and knowledge leach away (this is a mind-affecting effect). Any creature that enters the ink or cloud, or ends its turn inside it, must succeed at another Will save (at a +4 bonus) to avoid further level loss and poisoning. The save DC is Constitution-based.  Command Aquatic Creature (Su) Dagon can command aquatic creatures to do his bidding as a move action, either via using his ability to speak with animals or via telepathy. This affects all aberrations, animals, magical beasts, oozes, and vermin within 300 feet that have the aquatic subtype (Will DC 36 negates). This functions like mass suggestion, but can affect mindless creatures. Dagon can suggest obviously harmful or suicidal acts (though non-mindless creatures gain a +10 bonus on their saving throws against these suggestions). The commanded course of activity can have a duration of up to 1 hour. If Dagon issues a new command to a creature, the previous command is discarded. Once a creature succeeds at its save against this effect, it is immune to further commands from Dagon for 24 hours. The save DC is Charisma-based.  Poison (Ex) Breath weapon-contact; save Fort DC 41; frequency 1/round for 6 rounds; effect 1d6 Con drain and confused for 1 round; cure 3 consecutive saves.  Transformation (Su) A creature swallowed by Dagon is assaulted by demonic enzymes, rasping talons, sucking tendrils, and vile gases. At the start of the swallowed creature's turn, it must succeed at a DC 41 Fortitude save or be nauseated, and must succeed at a DC 36 Will save or take 1d6 points of Dexterity and Charisma drain. Once the creature's Dexterity and Charisma are drained to 0, the creature transforms into a horrifically deformed version of itself that Dagon can then disgorge into any adjacent square as a swift action. The transformed creature gains the half-fiend template, its Dexterity and Charisma return to their normal values, and it is under Dagon's control (as dominate monster, caster level 28th). The transformation can be reversed by casting break enchantment and atonement on the victim during the first 24 hours (after that, it can be reversed only via miracle or wish). The Fortitude save DC is Constitution-based, and the Will save DC is Charisma-based.</t>
  </si>
  <si>
    <t>Dagon is the demon lord of deformity, the sea, and sea monsters. He rules an Abyssal realm that consists of an immense ocean dotted above with strange and horrible islands and marked below with countless deep sea trenches and sunken cities. Dagon is 35 feet long, with the lower body of an eel, a horrif ic visage that evokes images of deep sea predators, and four long tentacles in place of arms. Dagon almost always uses Power Attack in combat, taking a -9 penalty on all attack rolls but gaining a +18 bonus on damage rolls. He is never encountered without a large number of aquatic demons or monsters at his side that he uses as pawns in battles, often simply commanding them to attack foes while he hangs back in the shadows and observes the fight with his cold eyes. Immense sharks, hezrous, carnivorous whales, krakens, and shoggoths are the demon lord's favored minions. Dagon began life not as a demon lord but as a powerful qlippoth-the reasons for his transformation into a demon lord are not understood by mortal scholars, but there is certainly no love lost between Dagon and the qlippoth race.  DAGON'S CULT  Dagon is worshiped primarily by boggards, heretical sahuagin and skum, marsh giants, and desperate or insane coastal dwellers. Most of his worshipers are grotesquely deformed or engage in various abhorrent practices of interbreeding with strange ichthyic or aquatic creatures that dwell nearby. His holy places are often decaying seaside churches, lighthouses, sea caves, or darkly beautiful underwater cathedrals. Often his worshipers also venerate various Great Old Ones, in particular Cthulhu, and it's not unusual to find priests of Dagon and Cthulhu working side by side in a community. Dagon is also known as the Shadow in the Sea. His unholy symbol is a gold disk inscribed with sinister runes around an open octopus eye. His favored weapon is the trident. He grants access to the domains of Chaos, Destruction, Evil, and Water, and access to the subdomains of Catastrophe, Demon, Oceans, and Rage.</t>
  </si>
  <si>
    <t>&lt;link rel="stylesheet"href="PF.css"&gt;&lt;div&gt;&lt;h2&gt;Demon Lord, Dagon&lt;/h2&gt;&lt;h3&gt;&lt;i&gt;This demon's body is a nightmare of writhing tentacles and slippery coils below the leering maw of a deep sea predator.&lt;/i&gt;&lt;/h3&gt;&lt;br&gt;&lt;/div&gt;&lt;div class="heading"&gt;&lt;p class="alignleft"&gt;Dagon&lt;/p&gt;&lt;p class="alignright"&gt;CR 28&lt;/p&gt;&lt;div style="clear: both;"&gt;&lt;/div&gt;&lt;/div&gt;&lt;div&gt;&lt;h5&gt;&lt;b&gt;XP &lt;/b&gt;4,915,200&lt;/h5&gt;&lt;h5&gt;CE Huge outsider (chaotic, demon, evil, extraplanar, water)&lt;/h5&gt;&lt;h5&gt;&lt;b&gt;Init &lt;/b&gt;+11; &lt;b&gt;Senses &lt;/b&gt;darkvision 60 ft., &lt;i&gt;detect good&lt;/i&gt;, &lt;i&gt;detect law&lt;/i&gt;, &lt;i&gt;true seeing&lt;/i&gt;; Perception +55&lt;/h5&gt;&lt;h5&gt;&lt;b&gt;Aura &lt;/b&gt;frightful presence (120 ft., DC 36), &lt;i&gt;unholy aura&lt;/i&gt; (DC 28)&lt;/h5&gt;&lt;/div&gt;&lt;hr/&gt;&lt;div&gt;&lt;h5&gt;&lt;b&gt;DEFENSE&lt;/b&gt;&lt;/h5&gt;&lt;/div&gt;&lt;hr/&gt;&lt;div&gt;&lt;h5&gt;&lt;b&gt;AC &lt;/b&gt;46, touch 31, flat-footed 39 (+4 deflection, +7 Dex, +15 natural, +12 profane, -2 size)&lt;/h5&gt;&lt;h5&gt;&lt;b&gt;hp &lt;/b&gt;676 (33d10+495); regeneration 30 (deific or mythic)&lt;/h5&gt;&lt;h5&gt;&lt;b&gt;Fort &lt;/b&gt;+37, &lt;b&gt;Ref &lt;/b&gt;+24, &lt;b&gt;Will &lt;/b&gt;+33&lt;/h5&gt;&lt;h5&gt;&lt;b&gt;Defensive Abilities &lt;/b&gt;Abyssal resurrection, freedom of movement; &lt;b&gt;DR &lt;/b&gt;20/cold iron, epic, and good; &lt;b&gt;Immune &lt;/b&gt;ability damage, ability drain, charm effects, compulsion effects, cold, death effects, electricity, energy drain, petrification, and poison; &lt;b&gt;Resist &lt;/b&gt;acid 30, fire 30; &lt;b&gt;SR &lt;/b&gt;39&lt;/h5&gt;&lt;/div&gt;&lt;hr/&gt;&lt;div&gt;&lt;h5&gt;&lt;b&gt;OFFENSE&lt;/b&gt;&lt;/h5&gt;&lt;/div&gt;&lt;hr/&gt;&lt;div&gt;&lt;h5&gt;&lt;b&gt;Spd &lt;/b&gt;40 ft., swim 120 ft.&lt;/h5&gt;&lt;h5&gt;&lt;b&gt;Melee &lt;/b&gt;bite +48 (6d6+17/19-20 plus grab), 4 tentacles +43 (2d6+8/19-20 plus grab)&lt;/h5&gt;&lt;h5&gt;&lt;b&gt;Space &lt;/b&gt;15 ft.; &lt;b&gt;Reach &lt;/b&gt;15 ft. (30 ft. with tentacle)&lt;/h5&gt;&lt;h5&gt;&lt;b&gt;Special Attacks &lt;/b&gt;breath weapon, command aquatic creature, constrict (2d6+25), fast swallow, poison, swallow whole (transformation, AC 17, 67 hp)&lt;/h5&gt;&lt;h5&gt;&lt;b&gt;Spell-Like Abilities&lt;/b&gt; (CL 28th; concentration +38)  &lt;/br&gt;Constant&amp;mdash;&lt;i&gt;detect good&lt;/i&gt;, &lt;i&gt;detect law&lt;/i&gt;, &lt;i&gt;freedom of movement&lt;/i&gt;, &lt;i&gt;speak with animals&lt;/i&gt; (aquatic animals only), &lt;i&gt;true seeing&lt;/i&gt;, &lt;i&gt;unholy aura&lt;/i&gt; (DC 28) &lt;/br&gt;At Will&amp;mdash;&lt;i&gt;astral projection&lt;/i&gt;, &lt;i&gt;blasphemy&lt;/i&gt;* (DC 27), &lt;i&gt;control water&lt;/i&gt;, &lt;i&gt;control weather&lt;/i&gt;*, &lt;i&gt;desecrate&lt;/i&gt;*, &lt;i&gt;&lt;i&gt;greater dispel&lt;/i&gt; magic&lt;/i&gt;, &lt;i&gt;greater teleport&lt;/i&gt;, &lt;i&gt;shapechange&lt;/i&gt;, &lt;i&gt;telekinesis&lt;/i&gt;* (DC 25), &lt;i&gt;unhallow&lt;/i&gt;, &lt;i&gt;unholy blight&lt;/i&gt;* (DC 24) &lt;/br&gt;3/day&amp;mdash;quickened &lt;i&gt;&lt;i&gt;greater dispel&lt;/i&gt; magic&lt;/i&gt;, &lt;i&gt;insanity&lt;/i&gt; (DC 27), summon demons, symbol of &lt;i&gt;insanity&lt;/i&gt; (DC 28), &lt;i&gt;vortex&lt;/i&gt;&lt;sup&gt;APG&lt;/sup&gt; (DC 27) &lt;/br&gt;1/day&amp;mdash;&lt;i&gt;storm of vengeance&lt;/i&gt;* (DC 29), &lt;i&gt;time stop&lt;/i&gt;*, &lt;i&gt;tsunami&lt;/i&gt;*, &lt;sup&gt;APG&lt;/sup&gt; (DC 29)&lt;/h5&gt;&lt;/h5&gt;&lt;h5&gt;* Dagon can use the mythic version of this ability in his realm.&lt;/h5&gt;&lt;/div&gt;&lt;hr/&gt;&lt;div&gt;&lt;h5&gt;&lt;b&gt;STATISTICS&lt;/b&gt;&lt;/h5&gt;&lt;/div&gt;&lt;hr/&gt;&lt;div&gt;&lt;h5&gt;&lt;b&gt;Str &lt;/b&gt;44, &lt;b&gt;Dex &lt;/b&gt;25, &lt;b&gt;Con &lt;/b&gt;40, &lt;b&gt;Int &lt;/b&gt; 29, &lt;b&gt;Wis &lt;/b&gt;32, &lt;b&gt;Cha &lt;/b&gt;31&lt;/h5&gt;&lt;h5&gt;&lt;b&gt;Base Atk &lt;/b&gt;+33; &lt;b&gt;CMB &lt;/b&gt;+52 (+56 bull rush, +54 disarm, +56 grapple, +54 trip); &lt;b&gt;CMD &lt;/b&gt;87 (89 vs. bull rush, 89 vs. disarm, can't be tripped)&lt;/h5&gt;&lt;h5&gt;&lt;b&gt;Feats &lt;/b&gt;Awesome Blow, Bleeding Critical, Combat Expertise, Combat Reflexes, Craft Wondrous Item, Critical Focus, Greater Bull Rush, Improved Bull Rush, Improved Critical (bite), Improved Critical (tentacle), Improved Initiative, Improved Trip, Improved Vital Strike, Lightning Reflexes, Power Attack, Quicken Spell-Like Ability (&lt;i&gt;&lt;i&gt;greater dispel&lt;/i&gt; magic&lt;/i&gt;), Vital Strike&lt;/h5&gt;&lt;h5&gt;&lt;b&gt;Skills &lt;/b&gt;Acrobatics +40 (+44 when jumping), Bluff +46, Intimidate +46, Knowledge (arcana) +45, Knowledge (geography) +42, Knowledge (history) +42, Knowledge (nature) +45, Knowledge (planes) +45, Knowledge (religion) +42, Perception +55, Sense Motive +47, Spellcraft +45, Stealth +35, Swim +61, Use Magic Device +43; &lt;b&gt;Racial Modifiers &lt;/b&gt;+8 Perception&lt;/h5&gt;&lt;h5&gt;&lt;b&gt;Languages &lt;/b&gt;Abyssal, Aquan, Celestial, Common, Draconic; &lt;i&gt;speak with animals&lt;/i&gt; (aquatic animals only), telepathy 300 ft.&lt;/h5&gt;&lt;h5&gt;&lt;b&gt;SQ &lt;/b&gt;compression, demon lord traits&lt;/h5&gt;&lt;/div&gt;&lt;hr/&gt;&lt;div&gt;&lt;h5&gt;&lt;b&gt;ECOLOGY&lt;/b&gt;&lt;/h5&gt;&lt;/div&gt;&lt;hr/&gt;&lt;div&gt;&lt;h5&gt;&lt;b&gt;Environment &lt;/b&gt; any oceans (Abyss)&lt;/h5&gt;&lt;h5&gt;&lt;b&gt;Organization &lt;/b&gt;solitary (unique)&lt;/h5&gt;&lt;h5&gt;&lt;b&gt;Treasure &lt;/b&gt;triple&lt;/h5&gt;&lt;/div&gt;&lt;hr/&gt;&lt;div&gt;&lt;h5&gt;&lt;b&gt;SPECIAL ABILITIES&lt;/b&gt;&lt;/h5&gt;&lt;/div&gt;&lt;hr/&gt;&lt;div&gt;&lt;/h5&gt;&lt;h5&gt;&lt;b&gt;Breath Weapon (Su)&lt;/b&gt; Once every 1d4 rounds as a standard action, Dagon can exhale a 60-foot cone of inky blackness. Underwater, this cone manifests as black ink, while above water it manifests as a thick cloud. Creatures in the area have their vision obscured as if they were in complete darkness. Darkvision does not allow someone to see through the ink or smoke, but &lt;i&gt;true seeing&lt;/i&gt; does. The ink or smoke persists for 1d4 rounds, but dissipates in 1 round in areas with aquatic currents or winds. Any creature in the breath weapon's area is exposed to the breath weapon's poison (see below) and must succeed at a DC 41 Will save or gain 2 negative levels as its memories and knowledge leach away (this is a mind-affecting effect). Any creature that enters the ink or cloud, or ends its turn inside it, must succeed at another Will save (at a +4 bonus) to avoid further level loss and poisoning. The save DC is Constitution-based.  &lt;/h5&gt;&lt;h5&gt;&lt;b&gt;Command Aquatic Creature (Su)&lt;/b&gt; Dagon can command aquatic creatures to do his bidding as a move action, either via using his ability to &lt;i&gt;speak with animals&lt;/i&gt; or via telepathy. This affects all aberrations, animals, magical beasts, oozes, and vermin within 300 feet that have the aquatic subtype (Will DC 36 negates). This functions like &lt;i&gt;mass suggestion&lt;/i&gt;, but can affect mindless creatures. Dagon can suggest obviously harmful or suicidal acts (though non-mindless creatures gain a +10 bonus on their saving throws against these suggestions). The commanded course of activity can have a duration of up to 1 hour. If Dagon issues a new command to a creature, the previous command is discarded. Once a creature succeeds at its save against this effect, it is immune to further commands from Dagon for 24 hours. The save DC is Charisma-based.  &lt;/h5&gt;&lt;h5&gt;&lt;b&gt;Poison (Ex)&lt;/b&gt; Breath weapon-contact; &lt;i&gt;save&lt;/i&gt; Fort DC 41; &lt;i&gt;frequency&lt;/i&gt; 1/round for 6 rounds; &lt;i&gt;effect&lt;/i&gt; 1d6 Con drain and confused for 1 round; &lt;i&gt;cure&lt;/i&gt; 3 consecutive &lt;i&gt;save&lt;/i&gt;s.  &lt;/h5&gt;&lt;h5&gt;&lt;b&gt;Transformation (Su)&lt;/b&gt; A creature swallowed by Dagon is assaulted by demonic enzymes, rasping talons, sucking tendrils, and vile gases. At the start of the swallowed creature's turn, it must succeed at a DC 41 Fortitude save or be nauseated, and must succeed at a DC 36 Will save or take 1d6 points of Dexterity and Charisma drain. Once the creature's Dexterity and Charisma are drained to 0, the creature transforms into a horrifically deformed version of itself that Dagon can then disgorge into any adjacent square as a swift action. The transformed creature gains the half-fiend template, its Dexterity and Charisma return to their normal values, and it is under Dagon's control (as &lt;i&gt;dominate monster&lt;/i&gt;, caster level 28th). The transformation can be reversed by casting &lt;i&gt;break enchantment&lt;/i&gt; and &lt;i&gt;atonement&lt;/i&gt; on the victim during the first 24 hours (after that, it can be reversed only via &lt;i&gt;miracle&lt;/i&gt; or wish). The Fortitude save DC is Constitution-based, and the Will save DC is Charisma-based.&lt;/h5&gt;&lt;/div&gt;&lt;br&gt;&lt;div&gt;&lt;h4&gt;&lt;p&gt;&lt;p&gt;Dagon is the demon lord of deformity, the sea, and sea monsters. He rules an Abyssal realm that consists of an immense ocean dotted above with strange and horrible islands and marked below with countless deep sea trenches and sunken cities. Dagon is 35 feet long, with the lower body of an eel, a horrif ic visage that evokes images of deep sea predators, and four long tentacles in place of arms. Dagon almost always uses Power Attack in combat, taking a -9 penalty on all attack rolls but gaining a +18 bonus on damage rolls. He is never encountered without a large number of aquatic demons or monsters at his side that he uses as pawns in battles, often simply commanding them to attack foes while he hangs back in the shadows and observes the fight with his cold eyes. Immense sharks, hezrous, carnivorous whales, krakens, and shoggoths are the demon lord's favored minions. Dagon began life not as a demon lord but as a powerful qlippoth-the reasons for his transformation into a demon lord are not understood by mortal scholars, but there is certainly no love lost between Dagon and the qlippoth race.  &lt;/h5&gt;&lt;h5&gt;&lt;b&gt;DAGON'S CULT &lt;/b&gt; Dagon is worshiped primarily by boggards, heretical sahuagin and skum, marsh giants, and desperate or insane coastal dwellers. Most of his worshipers are grotesquely deformed or engage in various abhorrent practices of interbreeding with strange ichthyic or aquatic creatures that dwell nearby. His holy places are often decaying seaside churches, lighthouses, sea caves, or darkly beautiful underwater cathedrals. Often his worshipers also venerate various Great Old Ones, in particular Cthulhu, and it's not unusual to find priests of Dagon and Cthulhu working side by side in a community. Dagon is also known as the Shadow in the Sea. His unholy symbol is a gold disk inscribed with sinister runes around an open octopus eye. His favored weapon is the trident. He grants access to the domains of Chaos, Destruction, Evil, and Water, and access to the subdomains of Catastrophe, Demon, Oceans, and Rage.&lt;/p&gt;&lt;/h4&gt;&lt;/div&gt;</t>
  </si>
  <si>
    <t>* Dagon can use the mythic version of this ability in his realm.</t>
  </si>
  <si>
    <t>darkvision 60 ft., detect good, detect law, true seeing; Perception +52</t>
  </si>
  <si>
    <t>frightful presence (120 ft., DC 33), unholy aura (DC 26)</t>
  </si>
  <si>
    <t>44, touch 30, flat-footed 38</t>
  </si>
  <si>
    <t>(+4 deflection, +6 Dex, +14 natural, +12 profane, -2 size)</t>
  </si>
  <si>
    <t>(31d10+434)</t>
  </si>
  <si>
    <t>Fort +35, Ref +20, Will +31</t>
  </si>
  <si>
    <t>Abyssal resurrection, freedom of movement, rock catching</t>
  </si>
  <si>
    <t>+5 adamantine icy burst warhammer +53/+48/+43/+38 (3d6+24/19-20/x3 plus 1d6 cold), slam +48 (1d8+19 plus grab)</t>
  </si>
  <si>
    <t>rock +37/+32/+27/+22 (2d6+19)</t>
  </si>
  <si>
    <t>clutch foe, crushing blow, favored enemy (giants +4, humans +4, see below), powerful slam, rock throwing (600 ft.), vengeful strike</t>
  </si>
  <si>
    <t>Spell-Like Abilities (CL 26th; concentration +34)  Constant-air walk, detect good, detect law, freedom of movement, true seeing, unholy aura (DC 26)  At Will-astral projection, blasphemy* (DC 25), cone of cold* (DC 23), desecrate*, enlarge person*, greater dispel magic, greater teleport, telekinesis* (DC 23), shapechange, unhallow, unholy blight* (DC 22)  3/day-polar ray*, power word stun*, summon demons, symbol of stunning (DC 25)  1/day-mass icy prisonUM (DC 27), polar midnightUM (DC 27), time stop*</t>
  </si>
  <si>
    <t>Str 48, Dex 23, Con 38, Int 25, Wis 30, Cha 27</t>
  </si>
  <si>
    <t>+52 (+54 bull rush, +56 grapple, +56 sunder)</t>
  </si>
  <si>
    <t>Awesome Blow, Catch Off-Guard, Craft Construct, Craft Magic Arms and Armor, Craft Wondrous Item, Critical Focus, Greater Sunder, Greater Vital Strike, Improved Bull Rush, Improved Critical (warhammer), Improved Sunder, Improved Vital Strike, Power Attack, Quick Draw, Staggering Critical, Vital Strike</t>
  </si>
  <si>
    <t>Bluff +42, Climb +58, Intimidate +42, Knowledge (arcana) +41, Knowledge (engineering) +38, Knowledge (local) +41, Knowledge (planes) +41, Knowledge (religion) +38, Perception +52, Sense Motive +44, Spellcraft +41, Stealth +32, Use Magic Device +39</t>
  </si>
  <si>
    <t>Abyssal, Celestial, Common, Draconic, Giant; telepathy 300 ft.</t>
  </si>
  <si>
    <t>demon lord traits</t>
  </si>
  <si>
    <t xml:space="preserve"> any cold (Abyss)</t>
  </si>
  <si>
    <t>triple (+5 adamantine icy burst warhammer, other treasure)</t>
  </si>
  <si>
    <t>This towering giant with twisted legs has human skulls woven into his beard and holds an immense warhammer.</t>
  </si>
  <si>
    <t>Clutch Foe (Ex) If Kostchtchie chooses to use his hand to make a grapple check when he successfully slams and grabs a Medium or smaller opponent, he takes a -20 penalty on the grapple check. On following rounds, he can attempt to maintain his grapple on the creature as a swift action. If successful, he can constrict the creature for 1d8+28 points of damage, throw the creature (treat this as a bull rush), or use the creature as an improvised weapon. An opponent used as a weapon takes half as much damage as it deals to the creature it hits.  Crushing Blow (Su) Once per round, Kostchtchie may designate any attack with his warhammer to be a crushing blow. He must designate this attack before making the attack roll. If he hits, the blow ignores the target's hardness and damage reduction, and allows him to make a free trip attempt against the target. This trip attempt does not provoke an attack of opportunity, can target a foe of any size, and has no chance of causing Kostchtchie to fall prone if he fails. A creature struck by a crushing blow must attempt a DC 44 Fortitude save; success means the creature is staggered for 1 round, and failure means it is stunned for 1 round and staggered for 1d6 rounds afterward. The save DC is Strength-based. Favored Enemy (Su) Against female giants or female humans, Kostchtchie's favored enemy bonuses increase to +8. Once per day, he can declare any one creature as a favored enemy, but only if that creature has damaged, humiliated, or otherwise inconvenienced him at some point in the previous 24 hours. His favored enemy bonuses against that creature last 24 hours.  Powerful Slam (Ex) Kostchtchie's slam attack is considered a primary attack even when he uses a weapon in his other hand, and he always adds his full Strength bonus to damage dealt with his slam attack.  Vengeful Strike (Su) Once per round, Kostchtchie may make an attack of opportunity against any creature that strikes him in melee combat. This attack of opportunity has a critical threat range of 18-20. Against female targets, the vengeful strike is also a crushing blow.</t>
  </si>
  <si>
    <t>Kostchtchie (pronounced kosh-TIK-ti-kai) appears as an immense, deformed frost giant with twisted legs, tiny white eyes, and a thick matted beard into which are woven dozens of skulls-trophies of mortal kings and priests of rival faiths he has slain. Legends speak that each of these skulls is haunted by the ghost of its previous owner, and that he can commune with these spirits to seek their wisdom-although if the legends are true, it is more likely that Kostchtchie has little interest in anything but mockery and torment for these lost souls. Kostchtchie is never seen without his massive warhammer, an adamantine maul of such prodigious size that even the strongest frost giant would have trouble wielding it properly. Known also as the Deathless Frost, Kostchtchie dwells in an immense Abyssal fortress carved from the heart of a towering mountain in a frozen realm of jagged mountains and immense glaciers infested with manifold frozen horrors. Kostchtchie stands 30 feet tall. Kostchtchie was born of human parents, and became a murderer when his father forced him to kill his mother and sisters. Kostchtchie went one better and murdered his father as well. Later in life, after he had become a ferocious warlord well known for the slaying of dozens of giant chieftains, he confronted the Witch Queen Baba Yaga and tried to force her to grant him immortality-she agreed, but twisted his form, turned him into a hideous giant, and hid away the last fragment of his mortal soul in a magical torc. Kostchtchie fled to the Abyss to nurture his hatred and hide his shame, eventually finding a new purpose as a patron of frost giants despite his hatred of their kind. Kostchtchie longs for the recovery of the torc that contains the fragment of his soul, in the hope that its return might reverse his deformity without removing his immortality. In combat, Kostchtchie almost always uses Power Attack, taking a -8 penalty on all attack rolls but gaining a +16 bonus on damage rolls. The Deathless Frost is often accompanied by several frost giants, at least two of which are clerics. These clerics attend his every need, healing him in battle as best they can lest they forfeit their lives-or fall to some fate even more dire at the merciless hands of the Deathless Frost.  KOSTCHTCHIE'S CULT  Kostchtchie is worshiped by giants-primarily frost giants, although many ettins, hill giants, and ogres worship him as well. Some white dragons worship the Deathless Frost, and even certain barbaric human tribes in the frozen reaches of the world have been known to venerate him. He does not tolerate women in his cults, and never grants female clerics spells. He is served by half-fiend yetis, ice linnorms, remorhazes, and other cold-dwelling monsters of great size. Kostchtchie's unholy symbol is an ice-caked, rune-carved warhammer, and the warhammer is his favored weapon. He grants access to the domains of Chaos, Evil, Strength, and War, and access to the subdomains of Demon, Ferocity, Ice, and Tactics (although the Ice subdomain is normally not available without the Water domain, an exception is made in this case because of the demon lord's close association with cold).</t>
  </si>
  <si>
    <t>&lt;link rel="stylesheet"href="PF.css"&gt;&lt;div&gt;&lt;h2&gt;Demon Lord, Kostchtchie&lt;/h2&gt;&lt;h3&gt;&lt;i&gt;This towering giant with twisted legs has human skulls woven into his beard and holds an immense warhammer.&lt;/i&gt;&lt;/h3&gt;&lt;br&gt;&lt;/div&gt;&lt;div class="heading"&gt;&lt;p class="alignleft"&gt;Kostchtchie&lt;/p&gt;&lt;p class="alignright"&gt;CR 26&lt;/p&gt;&lt;div style="clear: both;"&gt;&lt;/div&gt;&lt;/div&gt;&lt;div&gt;&lt;h5&gt;&lt;b&gt;XP &lt;/b&gt;2,457,600&lt;/h5&gt;&lt;h5&gt;CE Huge outsider (chaotic, cold, demon, evil, extraplanar)&lt;/h5&gt;&lt;h5&gt;&lt;b&gt;Init &lt;/b&gt;+6; &lt;b&gt;Senses &lt;/b&gt;darkvision 60 ft., &lt;i&gt;detect good&lt;/i&gt;, &lt;i&gt;detect law&lt;/i&gt;, &lt;i&gt;true seeing&lt;/i&gt;; Perception +52&lt;/h5&gt;&lt;h5&gt;&lt;b&gt;Aura &lt;/b&gt;frightful presence (120 ft., DC 33), &lt;i&gt;unholy aura&lt;/i&gt; (DC 26)&lt;/h5&gt;&lt;/div&gt;&lt;hr/&gt;&lt;div&gt;&lt;h5&gt;&lt;b&gt;DEFENSE&lt;/b&gt;&lt;/h5&gt;&lt;/div&gt;&lt;hr/&gt;&lt;div&gt;&lt;h5&gt;&lt;b&gt;AC &lt;/b&gt;44, touch 30, flat-footed 38 (+4 deflection, +6 Dex, +14 natural, +12 profane, -2 size)&lt;/h5&gt;&lt;h5&gt;&lt;b&gt;hp &lt;/b&gt;604 (31d10+434); regeneration 30 (deific or mythic)&lt;/h5&gt;&lt;h5&gt;&lt;b&gt;Fort &lt;/b&gt;+35, &lt;b&gt;Ref &lt;/b&gt;+20, &lt;b&gt;Will &lt;/b&gt;+31&lt;/h5&gt;&lt;h5&gt;&lt;b&gt;Defensive Abilities &lt;/b&gt;Abyssal resurrection, freedom of movement, rock catching; &lt;b&gt;DR &lt;/b&gt;20/cold iron, epic, and good; &lt;b&gt;Immune &lt;/b&gt;ability damage, ability drain, charm effects, compulsion effects, cold, death effects, electricity, energy drain, petrification, and poison; &lt;b&gt;Resist &lt;/b&gt;acid 30, fire 30; &lt;b&gt;SR &lt;/b&gt;37&lt;/h5&gt;&lt;h5&gt;&lt;b&gt;Weaknesses &lt;/b&gt;vulnerable to fire&lt;/h5&gt;&lt;/div&gt;&lt;hr/&gt;&lt;div&gt;&lt;h5&gt;&lt;b&gt;OFFENSE&lt;/b&gt;&lt;/h5&gt;&lt;/div&gt;&lt;hr/&gt;&lt;div&gt;&lt;h5&gt;&lt;b&gt;Spd &lt;/b&gt;60 ft., climb 60 ft.&lt;/h5&gt;&lt;h5&gt;&lt;b&gt;Melee &lt;/b&gt;&lt;i&gt;&lt;i&gt;+5 adamantine icy burst warhammer&lt;/i&gt;&lt;/i&gt; +53/+48/+43/+38 (3d6+24/19-20/x3 plus 1d6 cold), slam +48 (1d8+19 plus grab)&lt;/h5&gt;&lt;h5&gt;&lt;b&gt;Ranged &lt;/b&gt;rock +37/+32/+27/+22 (2d6+19)&lt;/h5&gt;&lt;h5&gt;&lt;b&gt;Space &lt;/b&gt;15 ft.; &lt;b&gt;Reach &lt;/b&gt;15 ft.&lt;/h5&gt;&lt;h5&gt;&lt;b&gt;Special Attacks &lt;/b&gt;clutch foe, crushing blow, favored enemy (giants +4, humans +4, see below), powerful slam, rock throwing (600 ft.), vengeful strike&lt;/h5&gt;&lt;h5&gt;&lt;b&gt;Spell-Like Abilities&lt;/b&gt; (CL 26th; concentration +34)  &lt;/br&gt;Constant&amp;mdash;&lt;i&gt;air walk&lt;/i&gt;, &lt;i&gt;detect good&lt;/i&gt;, &lt;i&gt;detect law&lt;/i&gt;, &lt;i&gt;freedom of movement&lt;/i&gt;, &lt;i&gt;true seeing&lt;/i&gt;, &lt;i&gt;unholy aura&lt;/i&gt; (DC 26) &lt;/br&gt;At Will&amp;mdash;&lt;i&gt;astral projection&lt;/i&gt;, &lt;i&gt;blasphemy&lt;/i&gt;* (DC 25), &lt;i&gt;cone of cold&lt;/i&gt;* (DC 23), &lt;i&gt;desecrate&lt;/i&gt;*, &lt;i&gt;enlarge person&lt;/i&gt;*, &lt;i&gt;greater dispel magic&lt;/i&gt;, &lt;i&gt;greater teleport&lt;/i&gt;, &lt;i&gt;telekinesis&lt;/i&gt;* (DC 23), &lt;i&gt;shapechange&lt;/i&gt;, &lt;i&gt;unhallow&lt;/i&gt;, &lt;i&gt;unholy blight&lt;/i&gt;* (DC 22) &lt;/br&gt;3/day&amp;mdash;&lt;i&gt;polar ray&lt;/i&gt;*, &lt;i&gt;power word stun&lt;/i&gt;*, summon demons, &lt;i&gt;symbol of stunning&lt;/i&gt; (DC 25) &lt;/br&gt;1/day&amp;mdash;&lt;i&gt;mass icy prison&lt;/i&gt;&lt;sup&gt;UM&lt;/sup&gt; (DC 27), &lt;i&gt;polar midnight&lt;/i&gt;&lt;sup&gt;UM&lt;/sup&gt; (DC 27), &lt;i&gt;time stop&lt;/i&gt;*&lt;/h5&gt;&lt;/h5&gt;&lt;h5&gt;* Kostchtchie can use the mythic version of this ability in his realm.&lt;/h5&gt;&lt;/div&gt;&lt;hr/&gt;&lt;div&gt;&lt;h5&gt;&lt;b&gt;STATISTICS&lt;/b&gt;&lt;/h5&gt;&lt;/div&gt;&lt;hr/&gt;&lt;div&gt;&lt;h5&gt;&lt;b&gt;Str &lt;/b&gt;48, &lt;b&gt;Dex &lt;/b&gt;23, &lt;b&gt;Con &lt;/b&gt;38, &lt;b&gt;Int &lt;/b&gt; 25, &lt;b&gt;Wis &lt;/b&gt;30, &lt;b&gt;Cha &lt;/b&gt;27&lt;/h5&gt;&lt;h5&gt;&lt;b&gt;Base Atk &lt;/b&gt;+31; &lt;b&gt;CMB &lt;/b&gt;+52 (+54 bull rush, +56 grapple, +56 sunder); &lt;b&gt;CMD &lt;/b&gt;86 (88 vs. bull rush, 88 vs. sunder)&lt;/h5&gt;&lt;h5&gt;&lt;b&gt;Feats &lt;/b&gt;Awesome Blow, Catch Off-Guard, Craft Construct, Craft Magic Arms and Armor, Craft Wondrous Item, Critical Focus, Greater Sunder, Greater Vital Strike, Improved Bull Rush, Improved Critical (warhammer), Improved Sunder, Improved Vital Strike, Power Attack, Quick Draw, Staggering Critical, Vital Strike&lt;/h5&gt;&lt;h5&gt;&lt;b&gt;Skills &lt;/b&gt;Bluff +42, Climb +58, Intimidate +42, Knowledge (arcana) +41, Knowledge (engineering) +38, Knowledge (local) +41, Knowledge (planes) +41, Knowledge (religion) +38, Perception +52, Sense Motive +44, Spellcraft +41, Stealth +32, Use Magic Device +39; &lt;b&gt;Racial Modifiers &lt;/b&gt;+8 Perception&lt;/h5&gt;&lt;h5&gt;&lt;b&gt;Languages &lt;/b&gt;Abyssal, Celestial, Common, Draconic, Giant; telepathy 300 ft.&lt;/h5&gt;&lt;h5&gt;&lt;b&gt;SQ &lt;/b&gt;demon lord traits&lt;/h5&gt;&lt;/div&gt;&lt;hr/&gt;&lt;div&gt;&lt;h5&gt;&lt;b&gt;ECOLOGY&lt;/b&gt;&lt;/h5&gt;&lt;/div&gt;&lt;hr/&gt;&lt;div&gt;&lt;h5&gt;&lt;b&gt;Environment &lt;/b&gt; any cold (Abyss)&lt;/h5&gt;&lt;h5&gt;&lt;b&gt;Organization &lt;/b&gt;solitary (unique)&lt;/h5&gt;&lt;h5&gt;&lt;b&gt;Treasure &lt;/b&gt;triple (&lt;i&gt;+5 adamantine icy burst warhammer&lt;/i&gt;, other treasure)&lt;/h5&gt;&lt;/div&gt;&lt;hr/&gt;&lt;div&gt;&lt;h5&gt;&lt;b&gt;SPECIAL ABILITIES&lt;/b&gt;&lt;/h5&gt;&lt;/div&gt;&lt;hr/&gt;&lt;div&gt;&lt;/h5&gt;&lt;h5&gt;&lt;b&gt;Clutch Foe (Ex)&lt;/b&gt; If Kostchtchie chooses to use his hand to make a grapple check when he successfully slams and grabs a Medium or smaller opponent, he takes a -20 penalty on the grapple check. On following rounds, he can attempt to maintain his grapple on the creature as a swift action. If successful, he can constrict the creature for 1d8+28 points of damage, throw the creature (treat this as a bull rush), or use the creature as an improvised weapon. An opponent used as a weapon takes half as much damage as it deals to the creature it hits.  &lt;/h5&gt;&lt;h5&gt;&lt;b&gt;Crushing Blow (Su)&lt;/b&gt; Once per round, Kostchtchie may designate any attack with his warhammer to be a crushing blow. He must designate this attack before making the attack roll. If he hits, the blow ignores the target's hardness and damage reduction, and allows him to make a free trip attempt against the target. This trip attempt does not provoke an attack of opportunity, can target a foe of any size, and has no chance of causing Kostchtchie to fall prone if he fails. A creature struck by a crushing blow must attempt a DC 44 Fortitude save; success means the creature is staggered for 1 round, and failure means it is stunned for 1 round and staggered for 1d6 rounds afterward. The save DC is Strength-based. &lt;/h5&gt;&lt;h5&gt;&lt;b&gt;Favored Enemy (Su)&lt;/b&gt; Against female giants or female humans, Kostchtchie's favored enemy bonuses increase to +8. Once per day, he can declare any one creature as a favored enemy, but only if that creature has damaged, humiliated, or otherwise inconvenienced him at some point in the previous 24 hours. His favored enemy bonuses against that creature last 24 hours.  &lt;/h5&gt;&lt;h5&gt;&lt;b&gt;Powerful Slam (Ex)&lt;/b&gt; Kostchtchie's slam attack is considered a primary attack even when he uses a weapon in his other hand, and he always adds his full Strength bonus to damage dealt with his slam attack.  &lt;/h5&gt;&lt;h5&gt;&lt;b&gt;Vengeful Strike (Su)&lt;/b&gt; Once per round, Kostchtchie may make an attack of opportunity against any creature that strikes him in melee combat. This attack of opportunity has a critical threat range of 18-20. Against female targets, the vengeful strike is also a crushing blow.&lt;/h5&gt;&lt;/div&gt;&lt;br&gt;&lt;div&gt;&lt;h4&gt;&lt;p&gt;&lt;p&gt;Kostchtchie (pronounced kosh-TIK-ti-kai) appears as an immense, deformed frost giant with twisted legs, tiny white eyes, and a thick matted beard into which are woven dozens of skulls-trophies of mortal kings and priests of rival faiths he has slain. Legends speak that each of these skulls is haunted by the ghost of its previous owner, and that he can commune with these spirits to seek their wisdom-although if the legends are true, it is more likely that Kostchtchie has little interest in anything but mockery and torment for these lost souls. Kostchtchie is never seen without his massive warhammer, an adamantine maul of such prodigious size that even the strongest frost giant would have trouble wielding it properly. Known also as the Deathless Frost, Kostchtchie dwells in an immense Abyssal fortress carved from the heart of a towering mountain in a frozen realm of jagged mountains and immense glaciers infested with manifold frozen horrors. Kostchtchie stands 30 feet tall. Kostchtchie was born of human parents, and became a murderer when his father forced him to kill his mother and sisters. Kostchtchie went one better and murdered his father as well. Later in life, after he had become a ferocious warlord well known for the slaying of dozens of giant chieftains, he confronted the Witch Queen Baba Yaga and tried to force her to grant him immortality-she agreed, but twisted his form, turned him into a hideous giant, and hid away the last fragment of his mortal soul in a magical torc. Kostchtchie fled to the Abyss to nurture his hatred and hide his shame, eventually finding a new purpose as a patron of frost giants despite his hatred of their kind. Kostchtchie longs for the recovery of the torc that contains the fragment of his soul, in the hope that its return might reverse his deformity without removing his immortality. In combat, Kostchtchie almost always uses Power Attack, taking a -8 penalty on all attack rolls but gaining a +16 bonus on damage rolls. The Deathless Frost is often accompanied by several frost giants, at least two of which are clerics. These clerics attend his every need, healing him in battle as best they can lest they forfeit their lives-or fall to some fate even more dire at the merciless hands of the Deathless Frost.  &lt;br&gt;&lt;b&gt;KOSTCHTCHIE'S CULT &lt;/b&gt;&lt;br&gt; Kostchtchie is worshiped by giants-primarily frost giants, although many ettins, hill giants, and ogres worship him as well. Some white dragons worship the Deathless Frost, and even certain barbaric human tribes in the frozen reaches of the world have been known to venerate him. He does not tolerate women in his cults, and never grants female clerics spells. He is served by half-fiend yetis, ice linnorms, remorhazes, and other cold-dwelling monsters of great size. Kostchtchie's unholy symbol is an ice-caked, rune-carved warhammer, and the warhammer is his favored weapon. He grants access to the domains of Chaos, Evil, Strength, and War, and access to the subdomains of Demon, Ferocity, Ice, and Tactics (although the Ice subdomain is normally not available without the Water domain, an exception is made in this case because of the demon lord's close association with cold).&lt;/p&gt;&lt;/h4&gt;&lt;/div&gt;</t>
  </si>
  <si>
    <t>* Kostchtchie can use the mythic version of this ability in his realm.</t>
  </si>
  <si>
    <t>darkvision 60 ft., detect good, detect law, true seeing; Perception +58</t>
  </si>
  <si>
    <t>frightful presence (180 ft., DC 40, 10 rounds), locusts (10 ft., distraction, DC 43), unholy aura (DC 31)</t>
  </si>
  <si>
    <t>48, touch 38, flat-footed 39</t>
  </si>
  <si>
    <t>(+4 deflection, +9 Dex, +10 natural, +16 profane, -1 size)</t>
  </si>
  <si>
    <t>(35d10+560)</t>
  </si>
  <si>
    <t>regeneration (deific or mythic)</t>
  </si>
  <si>
    <t>Fort +31, Ref +32, Will +35</t>
  </si>
  <si>
    <t>Abyssal resurrection, avian mastery, freedom of movement</t>
  </si>
  <si>
    <t>60 ft., fly 150 ft. (perfect)</t>
  </si>
  <si>
    <t>+5 anarchic keen unholy longsword +54/+49/+44/+39 (2d6+20/17-20), bite +49 (2d6+15), claw +49 (1d6+15), sting +49 (2d8+15 plus poison), 2 talons +49 (1d6+15)</t>
  </si>
  <si>
    <t>hear name, poison, possession, profane wishcraft, swarm master</t>
  </si>
  <si>
    <t>Spell-Like Abilities (CL 30th; concentration +43)  Constant-detect good, detect law, freedom of movement, speak with animals (winged animals only), true seeing, unholy aura (DC 31)  At Will-astral projection, blasphemy* (DC 30), control winds, desecrate*, dominate person* (DC 28), greater dispel magic, greater teleport, shapechange, telekinesis* (DC 28), unhallow, unholy blight* (DC 27)  3/day-quickened dominate person* (DC 28), summon demons, symbol of persuasion (DC 29), sympathy (DC 31), whirlwind*  1/day-dominate monster (DC 32), time stop*, wish*</t>
  </si>
  <si>
    <t>Str 40, Dex 28, Con 42, Int 33, Wis 34, Cha 36</t>
  </si>
  <si>
    <t>+51 (+55 sunder)</t>
  </si>
  <si>
    <t>92 (94 vs. sunder)</t>
  </si>
  <si>
    <t>Bleeding Critical, Combat Expertise, Combat Reflexes, Craft Construct, Craft Magic Arms and Armor, Craft Rod, Craft Wondrous Item, Critical Focus, Flyby Attack, Greater Sunder, Greater Vital Strike, Improved Initiative, Improved Sunder, Improved Vital Strike, Multiattack, Power Attack, Quicken Spell-Like Ability (dominate person), Vital Strike</t>
  </si>
  <si>
    <t>Acrobatics +47 (+59 when jumping), Bluff +51, Diplomacy +51, Fly +53, Intimidate +48, Knowledge (arcana) +49, Knowledge (local) +46, Knowledge (nature) +46, Knowledge (nobility) +46, Knowledge (planes) +49, Knowledge (religion) +46, Perception +58, Sense Motive +50, Spellcraft +49, Stealth +43, Survival +47, Use Magic Device +48</t>
  </si>
  <si>
    <t>Abyssal, Auran, Celestial, Common, Draconic; telepathy 300 ft.</t>
  </si>
  <si>
    <t>triple (Scepter of Shibaxet, other treasure)</t>
  </si>
  <si>
    <t>Held aloft by four great feathered wings, this hawk-faced fiend has a scorpion's tail and carries a black metal scepter.</t>
  </si>
  <si>
    <t>Aura of Locusts (Su) Pazuzu exhales clouds of locusts. In any round in which he does not move more than 5 feet, he is surrounded by a 10-foot-radius spread of these creatures. Any creature that enters this area must succeed at a DC 43 Fortitude save or be nauseated for 1 round. The save DC is Constitution-based.  Avian Mastery (Su) Any creature flying under its own power (flight from a source other than a spell, spell-like ability, or magic item) that attempts to attack Pazuzu with a melee attack must attempt a DC 40 Will save. If it fails, the creature can't follow through with the attack, that part of its action is lost, and it can't directly attack Pazuzu for 1d4 rounds. Once a creature succeeds at this save, it is immune to this ability for 24 hours. The save DC is Charisma-based.  Hear Name (Su) Pazuzu hears his name whenever it is spoken, regardless of distance-this ability functions even across planar boundaries. If a creature speaks Pazuzu's name aloud three times in the same breath, Pazuzu automatically knows that creature's precise location and name. If Pazuzu is on the same plane as someone who speaks his name three times in a single breath, he can immediately attempt to possess that creature.  Poison (Ex) Sting-injury; save Fort DC 43; frequency 1/round for 6 rounds; effect 1d6 Wisdom drain and nauseated; cure 3 consecutive saves.  Possession (Su) Once per day as a swift action, Pazuzu can attempt to possess a single living creature within 1 mile, provided he knows the target's name. The target can resist this possession attempt by succeeding at a DC 43 Will save. A lawful creature gains a +10 bonus on this saving throw, and a good creature gains a +20 bonus on the saving throw (these bonuses stack). If the creature successfully saves, it is immune to possession attempts by Pazuzu for the rest of its life. If the saving throw fails, Pazuzu can control the possessed creature from afar. While possessing a creature, Pazuzu automatically knows every thought that creature has. By concentrating, he can sense the creature's surroundings using that creature's senses. As a swift action, he can cause the creature to perform any ability it can perform on its own. Pazuzu can use any of his spell-like abilities through a possessed target, with the effects resolving as if the possessed creature had created the effect. Possession is permanent, but Pazuzu can only possess one creature at a time. When Pazuzu isn't actively controlling the target, it can take its own actions. Dispel chaos or dispel evil ends this possession effect as if it were an enchantment spell, but unless the caster of the spell succeeds at a DC 30 caster level check, as a swift action Pazuzu can attempt to possess the caster as he is driven out of the target. A creature possessed by Pazuzu is immune to protection from evil, magic circle against evil, and any similar effects. The save DC is Charisma-based.  Profane Wishcraft (Su) A creature that accepts a wish from Pazuzu immediately becomes chaotic evil unless it succeeds at a DC 43 Will save. A creature that becomes chaotic evil in this way gains the benefits of a good hope spell for 1 week, followed by the effects of crushing despair for 1d6 months (CL 30th). The save DC is Charisma-based.  Swarm Master (Su) Pazuzu is immune to swarm damage and other swarm effects (such as distraction). As a swift action, he can direct the movement of any swarm within 30 feet.</t>
  </si>
  <si>
    <t>Pazuzu is among the oldest and most powerful of all demon lords. His Abyssal realm is located in one of that plane's greatest rifts. This vertical realm includes an immense city, at the heart of which can be found Shibaxet, Pazuzu's personal rookery and palace. Pazuzu appears as a four-winged, 15-foot-tall fiend. He takes great delight in corrupting mortals, particularly those of a pure heart and soul, offering them any one wish in return for nothing but their innocence.  PAZUZU'S CULT  Pazuzu, King of the Wind Demons, is worshiped by harpies and other evil avians, and by a large number of antipaladins who were once honorable but were tempted to chaos and evil-often by Pazuzu himself. His sacred places and temples are cliffside cathedrals, desert ruins, and spires atop mountain peaks. His unholy symbol is an image of himself with his right hand upraised. His favored weapon is the longsword. He grants access to the domains of Air, Chaos, Evil, and Trickery, and access to the subdomains of Cloud, Deception, Demon, and Wind.</t>
  </si>
  <si>
    <t>&lt;link rel="stylesheet"href="PF.css"&gt;&lt;div&gt;&lt;h2&gt;Demon Lord, Pazuzu&lt;/h2&gt;&lt;h3&gt;&lt;i&gt;Held aloft by four great feathered wings, this hawk-faced fiend has a scorpion's tail and carries a black metal scepter.&lt;/i&gt;&lt;/h3&gt;&lt;br&gt;&lt;/div&gt;&lt;div class="heading"&gt;&lt;p class="alignleft"&gt;Pazuzu&lt;/p&gt;&lt;p class="alignright"&gt;CR 30&lt;/p&gt;&lt;div style="clear: both;"&gt;&lt;/div&gt;&lt;/div&gt;&lt;div&gt;&lt;h5&gt;&lt;b&gt;XP &lt;/b&gt;9,830,400&lt;/h5&gt;&lt;h5&gt;CE Large outsider (air, chaotic, demon, evil, extraplanar)&lt;/h5&gt;&lt;h5&gt;&lt;b&gt;Init &lt;/b&gt;+13; &lt;b&gt;Senses &lt;/b&gt;darkvision 60 ft., &lt;i&gt;&lt;i&gt;detect&lt;/i&gt; good&lt;/i&gt;, &lt;i&gt;detect&lt;/i&gt; law, true &lt;i&gt;seeing&lt;/i&gt;; Perception +58&lt;/h5&gt;&lt;h5&gt;&lt;b&gt;Aura &lt;/b&gt;frightful presence (180 ft., DC 40, 10 rounds), locusts (10 ft., distraction, DC 43), &lt;i&gt;unholy aura&lt;/i&gt; (DC 31)&lt;/h5&gt;&lt;/div&gt;&lt;hr/&gt;&lt;div&gt;&lt;h5&gt;&lt;b&gt;DEFENSE&lt;/b&gt;&lt;/h5&gt;&lt;/div&gt;&lt;hr/&gt;&lt;div&gt;&lt;h5&gt;&lt;b&gt;AC &lt;/b&gt;48, touch 38, flat-footed 39 (+4 deflection, +9 Dex, +10 natural, +16 profane, -1 size)&lt;/h5&gt;&lt;h5&gt;&lt;b&gt;hp &lt;/b&gt;752 (35d10+560); regeneration (deific or mythic)&lt;/h5&gt;&lt;h5&gt;&lt;b&gt;Fort &lt;/b&gt;+31, &lt;b&gt;Ref &lt;/b&gt;+32, &lt;b&gt;Will &lt;/b&gt;+35&lt;/h5&gt;&lt;h5&gt;&lt;b&gt;Defensive Abilities &lt;/b&gt;Abyssal resurrection, avian mastery, freedom of movement; &lt;b&gt;DR &lt;/b&gt;20/cold iron, epic, and good; &lt;b&gt;Immune &lt;/b&gt;ability damage, ability drain, charm effects, compulsion effects, cold, death effects, electricity, energy drain, petrification, and poison; &lt;b&gt;Resist &lt;/b&gt;acid 30, cold 30, fire 30; &lt;b&gt;SR &lt;/b&gt;41&lt;/h5&gt;&lt;/div&gt;&lt;hr/&gt;&lt;div&gt;&lt;h5&gt;&lt;b&gt;OFFENSE&lt;/b&gt;&lt;/h5&gt;&lt;/div&gt;&lt;hr/&gt;&lt;div&gt;&lt;h5&gt;&lt;b&gt;Spd &lt;/b&gt;60 ft., fly 150 ft. (perfect)&lt;/h5&gt;&lt;h5&gt;&lt;b&gt;Melee &lt;/b&gt;&lt;i&gt;&lt;i&gt;+5 anarchic keen unholy longsword&lt;/i&gt;&lt;/i&gt; +54/+49/+44/+39 (2d6+20/17-20), bite +49 (2d6+15), claw +49 (1d6+15), sting +49 (2d8+15 plus poison), 2 talons +49 (1d6+15)&lt;/h5&gt;&lt;h5&gt;&lt;b&gt;Space &lt;/b&gt;10 ft.; &lt;b&gt;Reach &lt;/b&gt;10 ft.&lt;/h5&gt;&lt;h5&gt;&lt;b&gt;Special Attacks &lt;/b&gt;hear name, poison, possession, profane &lt;i&gt;wish&lt;/i&gt;craft, swarm master&lt;/h5&gt;&lt;h5&gt;&lt;b&gt;Spell-Like Abilities&lt;/b&gt; (CL 30th; concentration +43)  &lt;/br&gt;Constant&amp;mdash;&lt;i&gt;&lt;i&gt;detect&lt;/i&gt; good&lt;/i&gt;, &lt;i&gt;detect&lt;/i&gt; law, &lt;i&gt;freedom of movement&lt;/i&gt;, &lt;i&gt;speak with animals&lt;/i&gt; (winged animals only), true &lt;i&gt;seeing&lt;/i&gt;, &lt;i&gt;unholy aura&lt;/i&gt; (DC 31) &lt;/br&gt;At Will&amp;mdash;&lt;i&gt;astral projection&lt;/i&gt;, &lt;i&gt;blasphemy&lt;/i&gt;* (DC 30), &lt;i&gt;control winds&lt;/i&gt;, &lt;i&gt;desecrate&lt;/i&gt;*, &lt;i&gt;&lt;i&gt;dominate&lt;/i&gt; person&lt;/i&gt;* (DC 28), &lt;i&gt;greater dispel magic&lt;/i&gt;, &lt;i&gt;greater teleport&lt;/i&gt;, &lt;i&gt;shapechange&lt;/i&gt;, &lt;i&gt;telekinesis&lt;/i&gt;* (DC 28), &lt;i&gt;unhallow&lt;/i&gt;, &lt;i&gt;unholy blight&lt;/i&gt;* (DC 27) &lt;/br&gt;3/day&amp;mdash;quickened &lt;i&gt;&lt;i&gt;dominate&lt;/i&gt; person&lt;/i&gt;* (DC 28), summon demons, &lt;i&gt;symbol of persuasion&lt;/i&gt; (DC 29), &lt;i&gt;sympathy&lt;/i&gt; (DC 31), &lt;i&gt;whirlwind&lt;/i&gt;* &lt;/br&gt;1/day&amp;mdash;&lt;i&gt;&lt;i&gt;dominate&lt;/i&gt; monster&lt;/i&gt; (DC 32), &lt;i&gt;time stop&lt;/i&gt;*, &lt;i&gt;wish&lt;/i&gt;*&lt;/h5&gt;&lt;/h5&gt;&lt;h5&gt;* Pazuzu can use the mythic version of this ability in his realm.&lt;/h5&gt;&lt;/div&gt;&lt;hr/&gt;&lt;div&gt;&lt;h5&gt;&lt;b&gt;STATISTICS&lt;/b&gt;&lt;/h5&gt;&lt;/div&gt;&lt;hr/&gt;&lt;div&gt;&lt;h5&gt;&lt;b&gt;Str &lt;/b&gt;40, &lt;b&gt;Dex &lt;/b&gt;28, &lt;b&gt;Con &lt;/b&gt;42, &lt;b&gt;Int &lt;/b&gt; 33, &lt;b&gt;Wis &lt;/b&gt;34, &lt;b&gt;Cha &lt;/b&gt;36&lt;/h5&gt;&lt;h5&gt;&lt;b&gt;Base Atk &lt;/b&gt;+35; &lt;b&gt;CMB &lt;/b&gt;+51 (+55 sunder); &lt;b&gt;CMD &lt;/b&gt;92 (94 vs. sunder)&lt;/h5&gt;&lt;h5&gt;&lt;b&gt;Feats &lt;/b&gt;Bleeding Critical, Combat Expertise, Combat Reflexes, Craft Construct, Craft Magic Arms and Armor, Craft Rod, Craft Wondrous Item, Critical Focus, Flyby Attack, Greater Sunder, Greater Vital Strike, Improved Initiative, Improved Sunder, Improved Vital Strike, Multiattack, Power Attack, Quicken Spell-Like Ability (&lt;i&gt;&lt;i&gt;dominate&lt;/i&gt; person&lt;/i&gt;), Vital Strike&lt;/h5&gt;&lt;h5&gt;&lt;b&gt;Skills &lt;/b&gt;Acrobatics +47 (+59 when jumping), Bluff +51, Diplomacy +51, Fly +53, Intimidate +48, Knowledge (arcana) +49, Knowledge (local) +46, Knowledge (nature) +46, Knowledge (nobility) +46, Knowledge (planes) +49, Knowledge (religion) +46, Perception +58, Sense Motive +50, Spellcraft +49, Stealth +43, Survival +47, Use Magic Device +48; &lt;b&gt;Racial Modifiers &lt;/b&gt;+8 Perception&lt;/h5&gt;&lt;h5&gt;&lt;b&gt;Languages &lt;/b&gt;Abyssal, Auran, Celestial, Common, Draconic; telepathy 300 ft.&lt;/h5&gt;&lt;h5&gt;&lt;b&gt;SQ &lt;/b&gt;demon lord traits&lt;/h5&gt;&lt;/div&gt;&lt;hr/&gt;&lt;div&gt;&lt;h5&gt;&lt;b&gt;ECOLOGY&lt;/b&gt;&lt;/h5&gt;&lt;/div&gt;&lt;hr/&gt;&lt;div&gt;&lt;h5&gt;&lt;b&gt;Environment &lt;/b&gt; any (Abyss)&lt;/h5&gt;&lt;h5&gt;&lt;b&gt;Organization &lt;/b&gt;solitary (unique)&lt;/h5&gt;&lt;h5&gt;&lt;b&gt;Treasure &lt;/b&gt;triple (&lt;i&gt;Scepter of Shibaxet&lt;/i&gt;, other treasure)&lt;/h5&gt;&lt;/div&gt;&lt;hr/&gt;&lt;div&gt;&lt;h5&gt;&lt;b&gt;SPECIAL ABILITIES&lt;/b&gt;&lt;/h5&gt;&lt;/div&gt;&lt;hr/&gt;&lt;div&gt;&lt;/h5&gt;&lt;h5&gt;&lt;b&gt;Aura of Locusts (Su)&lt;/b&gt; Pazuzu exhales clouds of locusts. In any round in which he does not move more than 5 feet, he is surrounded by a 10-foot-radius spread of these creatures. Any creature that enters this area must succeed at a DC 43 Fortitude save or be nauseated for 1 round. The save DC is Constitution-based.  &lt;/h5&gt;&lt;h5&gt;&lt;b&gt;Avian Mastery (Su)&lt;/b&gt; Any creature flying under its own power (flight from a source other than a spell, spell-like ability, or magic item) that attempts to attack Pazuzu with a melee attack must attempt a DC 40 Will save. If it fails, the creature can't follow through with the attack, that part of its action is lost, and it can't directly attack Pazuzu for 1d4 rounds. Once a creature succeeds at this save, it is immune to this ability for 24 hours. The save DC is Charisma-based.  &lt;/h5&gt;&lt;h5&gt;&lt;b&gt;Hear Name (Su)&lt;/b&gt; Pazuzu hears his name whenever it is spoken, regardless of distance-this ability functions even across planar boundaries. If a creature speaks Pazuzu's name aloud three times in the same breath, Pazuzu automatically knows that creature's precise location and name. If Pazuzu is on the same plane as someone who speaks his name three times in a single breath, he can immediately attempt to possess that creature.  &lt;/h5&gt;&lt;h5&gt;&lt;b&gt;Poison (Ex)&lt;/b&gt; Sting-injury; &lt;i&gt;save&lt;/i&gt; Fort DC 43; &lt;i&gt;frequency&lt;/i&gt; 1/round for 6 rounds; &lt;i&gt;effect&lt;/i&gt; 1d6 Wisdom drain and nauseated; &lt;i&gt;cure&lt;/i&gt; 3 consecutive &lt;i&gt;save&lt;/i&gt;s.  &lt;/h5&gt;&lt;h5&gt;&lt;b&gt;Possession (Su)&lt;/b&gt; Once per day as a swift action, Pazuzu can attempt to possess a single living creature within 1 mile, provided he knows the target's name. The target can resist this possession attempt by succeeding at a DC 43 Will save. A lawful creature gains a +10 bonus on this saving throw, and a good creature gains a +20 bonus on the saving throw (these bonuses stack). If the creature successfully saves, it is immune to possession attempts by Pazuzu for the rest of its life. If the saving throw fails, Pazuzu can control the possessed creature from afar. While possessing a creature, Pazuzu automatically knows every thought that creature has. By concentrating, he can sense the creature's surroundings using that creature's senses. As a swift action, he can cause the creature to perform any ability it can perform on its own. Pazuzu can use any of his spell-like abilities through a possessed target, with the effects resolving as if the possessed creature had created the effect. Possession is permanent, but Pazuzu can only possess one creature at a time. When Pazuzu isn't actively controlling the target, it can take its own actions. &lt;i&gt;Dispel chaos&lt;/i&gt; or &lt;i&gt;dispel evil&lt;/i&gt; ends this possession effect as if it were an enchantment spell, but unless the caster of the spell succeeds at a DC 30 caster level check, as a swift action Pazuzu can attempt to possess the caster as he is driven out of the target. A creature possessed by Pazuzu is immune to &lt;i&gt;protection from evil&lt;/i&gt;, &lt;i&gt;magic circle against evil&lt;/i&gt;, and any similar effects. The save DC is Charisma-based.  &lt;/h5&gt;&lt;h5&gt;&lt;b&gt;Profane Wishcraft (Su)&lt;/b&gt; A creature that accepts a &lt;i&gt;wish&lt;/i&gt; from Pazuzu immediately becomes chaotic evil unless it succeeds at a DC 43 Will save. A creature that becomes chaotic evil in this way gains the benefits of a &lt;i&gt;good hope&lt;/i&gt; spell for 1 week, followed by the effects of &lt;i&gt;crushing despair&lt;/i&gt; for 1d6 months (CL 30th). The save DC is Charisma-based.  &lt;/h5&gt;&lt;h5&gt;&lt;b&gt;Swarm Master (Su)&lt;/b&gt; Pazuzu is immune to swarm damage and other swarm effects (such as distraction). As a swift action, he can direct the movement of any swarm within 30 feet.&lt;/h5&gt;&lt;/div&gt;&lt;br&gt;&lt;div&gt;&lt;h4&gt;&lt;p&gt;&lt;p&gt;Pazuzu is among the oldest and most powerful of all demon lords. His Abyssal realm is located in one of that plane's greatest rifts. This vertical realm includes an immense city, at the heart of which can be found Shibaxet, Pazuzu's personal rookery and palace. Pazuzu appears as a four-winged, 15-foot-tall fiend. He takes great delight in corrupting mortals, particularly those of a pure heart and soul, offering them any one &lt;i&gt;wish&lt;/i&gt; in return for nothing but their innocence.  &lt;br&gt;&lt;b&gt;PAZUZU'S CULT &lt;/b&gt;&lt;br&gt; Pazuzu, King of the Wind Demons, is worshiped by harpies and other evil avians, and by a large number of antipaladins who were once honorable but were tempted to chaos and evil-often by Pazuzu himself. His sacred places and temples are cliffside cathedrals, desert ruins, and spires atop mountain peaks. His unholy symbol is an image of himself with his right hand upraised. His favored weapon is the longsword. He grants access to the domains of Air, Chaos, Evil, and Trickery, and access to the subdomains of Cloud, Deception, Demon, and Wind.&lt;/p&gt;&lt;/h4&gt;&lt;/div&gt;</t>
  </si>
  <si>
    <t>* Pazuzu can use the mythic version of this ability in his realm.</t>
  </si>
  <si>
    <t>Drowning Devil</t>
  </si>
  <si>
    <t>darkvision 60 ft., see in darkness, see invisibility; Perception +17</t>
  </si>
  <si>
    <t>heavy aura (10 ft., DC 18)</t>
  </si>
  <si>
    <t>Fort +12, Ref +10, Will +11</t>
  </si>
  <si>
    <t>30 ft., fly 30 ft. (average), swim 40 ft.</t>
  </si>
  <si>
    <t>bite +15 (2d6+5), 2 slams +15 (1d8+5 plus poison)</t>
  </si>
  <si>
    <t>drown, poison</t>
  </si>
  <si>
    <t>Spell-Like Abilities (CL 12th; concentration +16)  Constant-see invisibility, water breathing  At Will-control water, curse water, discern lies, greater teleport (self plus 50 lbs. of objects only), hydraulic pushAPG  3/day-hydraulic torrentAPG, poison (DC 18), protection from good  1/day-freedom of movement, summon (level 4, 1 drowning devil 35%)</t>
  </si>
  <si>
    <t>Str 20, Dex 25, Con 23, Int 16, Wis 20, Cha 19</t>
  </si>
  <si>
    <t>Agile Maneuvers, Combat Reflexes, Dodge, Weapon Finesse, Wind Stance</t>
  </si>
  <si>
    <t>Bluff +16, Diplomacy +16, Fly +5, Intimidate +16, Knowledge (nature) +15, Knowledge (planes) +15, Perception +17, Sense Motive +17, Stealth +15, Swim +25</t>
  </si>
  <si>
    <t>solitary, pair, or guard (3-10)</t>
  </si>
  <si>
    <t>This serpentine creature has finlike wings, ram horns, four eyes, and arms that end in masses of tentacles.</t>
  </si>
  <si>
    <t>Drown (Su) As a full-round action, a drowning devil can summon murky water into the lungs of a single target within 30 feet. If the target can't breathe water, it's unable hold its breath and immediately begins to drown. At the start of its next turn, the target must succeed at a DC 18 Fortitude save to cough up this water or it falls unconscious and is brought to 0 hit points. On the next round, the target must save successfully again or drop to -1 hit point and start dying; on the third round it must save successfully again or die. The save DC is Charisma-based.  Heavy Aura (Su) Whenever a creature enters the drowning devil's heavy aura, it must succeed at a DC 18 Will save or reduce its speed as if carrying a load one step higher or wearing armor one category heavier (whichever is worse), and its armor check penalty increases by 2. A creature already carrying a heavy load or wearing heavy armor that fails its save can't move as long as it remains in the affected area. A creature that saves against a drowning devil's heavy aura is immune to that devil's aura for 24 hours. The save DC is Charisma-based.  Poison (Ex) Slam-injury; save Fort DC 20; frequency 1/round for 6 rounds; effect 1d4 Str; cure 2 consecutive saves.</t>
  </si>
  <si>
    <t>Called sarglagons in their Infernal tongue, drowning devils take great pride in being the best-adapted guardians of Hell's waterways, and are among the few fiends who travel the seas and rivers of the multiverse as part of larger infernal plots. Even in the air or on the ground, a drowning devil moves with a haunting litheness as though it were swimming. A typical drowning devil weighs 600 pounds, and can exceed 15 feet from head to tail.</t>
  </si>
  <si>
    <t>&lt;link rel="stylesheet"href="PF.css"&gt;&lt;div&gt;&lt;h2&gt;Devil, Drowning&lt;/h2&gt;&lt;h3&gt;&lt;i&gt;This serpentine creature has finlike wings, ram horns, four eyes, and arms that end in masses of tentacles.&lt;/i&gt;&lt;/h3&gt;&lt;br&gt;&lt;/div&gt;&lt;div class="heading"&gt;&lt;p class="alignleft"&gt;Drowning Devil (Sarglagon)&lt;/p&gt;&lt;p class="alignright"&gt;CR 8&lt;/p&gt;&lt;div style="clear: both;"&gt;&lt;/div&gt;&lt;/div&gt;&lt;div&gt;&lt;h5&gt;&lt;b&gt;XP &lt;/b&gt;4,800&lt;/h5&gt;&lt;h5&gt;LE Large outsider (devil, evil, extraplanar, lawful)&lt;/h5&gt;&lt;h5&gt;&lt;b&gt;Init &lt;/b&gt;+7; &lt;b&gt;Senses &lt;/b&gt;darkvision 60 ft., see in darkness, &lt;i&gt;see invisibility&lt;/i&gt;; Perception +17&lt;/h5&gt;&lt;h5&gt;&lt;b&gt;Aura &lt;/b&gt;heavy aura (10 ft., DC 18)&lt;/h5&gt;&lt;/div&gt;&lt;hr/&gt;&lt;div&gt;&lt;h5&gt;&lt;b&gt;DEFENSE&lt;/b&gt;&lt;/h5&gt;&lt;/div&gt;&lt;hr/&gt;&lt;div&gt;&lt;h5&gt;&lt;b&gt;AC &lt;/b&gt;21, touch 17, flat-footed 13 (+7 Dex, +1 dodge, +4 natural, -1 size)&lt;/h5&gt;&lt;h5&gt;&lt;b&gt;hp &lt;/b&gt;103 (9d10+54)&lt;/h5&gt;&lt;h5&gt;&lt;b&gt;Fort &lt;/b&gt;+12, &lt;b&gt;Ref &lt;/b&gt;+10, &lt;b&gt;Will &lt;/b&gt;+11&lt;/h5&gt;&lt;h5&gt;&lt;b&gt;DR &lt;/b&gt;5/good; &lt;b&gt;Immune &lt;/b&gt;fire, poison; &lt;b&gt;Resist &lt;/b&gt;acid 10, cold 10; &lt;b&gt;SR &lt;/b&gt;19&lt;/h5&gt;&lt;/div&gt;&lt;hr/&gt;&lt;div&gt;&lt;h5&gt;&lt;b&gt;OFFENSE&lt;/b&gt;&lt;/h5&gt;&lt;/div&gt;&lt;hr/&gt;&lt;div&gt;&lt;h5&gt;&lt;b&gt;Spd &lt;/b&gt;30 ft., fly 30 ft. (average), swim 40 ft.&lt;/h5&gt;&lt;h5&gt;&lt;b&gt;Melee &lt;/b&gt;bite +15 (2d6+5), 2 slams +15 (1d8+5 plus &lt;i&gt;poison&lt;/i&gt;)&lt;/h5&gt;&lt;h5&gt;&lt;b&gt;Space &lt;/b&gt;10 ft.; &lt;b&gt;Reach &lt;/b&gt;10 ft.&lt;/h5&gt;&lt;h5&gt;&lt;b&gt;Special Attacks &lt;/b&gt;drown, &lt;i&gt;poison&lt;/i&gt;&lt;/h5&gt;&lt;h5&gt;&lt;b&gt;Spell-Like Abilities&lt;/b&gt; (CL 12th; concentration +16)  &lt;/br&gt;Constant&amp;mdash;&lt;i&gt;see invisibility&lt;/i&gt;, &lt;i&gt;water breathing&lt;/i&gt; &lt;/br&gt;At Will&amp;mdash;&lt;i&gt;control water&lt;/i&gt;, &lt;i&gt;curse water&lt;/i&gt;, &lt;i&gt;discern lies&lt;/i&gt;, &lt;i&gt;greater teleport&lt;/i&gt; (self plus 50 lbs. of objects only), &lt;i&gt;hydraulic push&lt;/i&gt;&lt;sup&gt;APG&lt;/sup&gt; &lt;/br&gt;3/day&amp;mdash;&lt;i&gt;hydraulic torrent&lt;/i&gt;&lt;sup&gt;APG&lt;/sup&gt;, &lt;i&gt;poison&lt;/i&gt; (DC 18), &lt;i&gt;protection from good&lt;/i&gt; &lt;/br&gt;1/day&amp;mdash;&lt;i&gt;freedom of movement&lt;/i&gt;, &lt;i&gt;summon&lt;/i&gt; (level 4, 1 drowning devil 35%)&lt;/h5&gt;&lt;/h5&gt;&lt;/div&gt;&lt;hr/&gt;&lt;div&gt;&lt;h5&gt;&lt;b&gt;STATISTICS&lt;/b&gt;&lt;/h5&gt;&lt;/div&gt;&lt;hr/&gt;&lt;div&gt;&lt;h5&gt;&lt;b&gt;Str &lt;/b&gt;20, &lt;b&gt;Dex &lt;/b&gt;25, &lt;b&gt;Con &lt;/b&gt;23, &lt;b&gt;Int &lt;/b&gt; 16, &lt;b&gt;Wis &lt;/b&gt;20, &lt;b&gt;Cha &lt;/b&gt;19&lt;/h5&gt;&lt;h5&gt;&lt;b&gt;Base Atk &lt;/b&gt;+9; &lt;b&gt;CMB &lt;/b&gt;+17; &lt;b&gt;CMD &lt;/b&gt;33 (can't be tripped)&lt;/h5&gt;&lt;h5&gt;&lt;b&gt;Feats &lt;/b&gt;Agile Maneuvers, Combat Reflexes, Dodge, Weapon Finesse, Wind Stance&lt;/h5&gt;&lt;h5&gt;&lt;b&gt;Skills &lt;/b&gt;Bluff +16, Diplomacy +16, Fly +5, Intimidate +16, Knowledge (nature) +15, Knowledge (planes) +15, Perception +17, Sense Motive +17, Stealth +15, Swim +25&lt;/h5&gt;&lt;h5&gt;&lt;b&gt;Languages &lt;/b&gt;Celestial, Common, Draconic, Infernal; telepathy 100 ft.&lt;/h5&gt;&lt;/div&gt;&lt;hr/&gt;&lt;div&gt;&lt;h5&gt;&lt;b&gt;ECOLOGY&lt;/b&gt;&lt;/h5&gt;&lt;/div&gt;&lt;hr/&gt;&lt;div&gt;&lt;h5&gt;&lt;b&gt;Environment &lt;/b&gt; any (Hell)&lt;/h5&gt;&lt;h5&gt;&lt;b&gt;Organization &lt;/b&gt;solitary, pair, or guard (3-10)&lt;/h5&gt;&lt;h5&gt;&lt;b&gt;Treasure &lt;/b&gt;standard&lt;/h5&gt;&lt;/div&gt;&lt;hr/&gt;&lt;div&gt;&lt;h5&gt;&lt;b&gt;SPECIAL ABILITIES&lt;/b&gt;&lt;/h5&gt;&lt;/div&gt;&lt;hr/&gt;&lt;div&gt;&lt;/h5&gt;&lt;h5&gt;&lt;b&gt;Drown (Su)&lt;/b&gt; As a full-round action, a drowning devil can &lt;i&gt;summon&lt;/i&gt; murky water into the lungs of a single target within 30 feet. If the target can't breathe water, it's unable hold its breath and immediately begins to drown. At the start of its next turn, the target must succeed at a DC 18 Fortitude save to cough up this water or it falls unconscious and is brought to 0 hit points. On the next round, the target must save successfully again or drop to -1 hit point and start dying; on the third round it must save successfully again or die. The save DC is Charisma-based.  &lt;/h5&gt;&lt;h5&gt;&lt;b&gt;Heavy Aura (Su)&lt;/b&gt; Whenever a creature enters the drowning devil's heavy aura, it must succeed at a DC 18 Will save or reduce its speed as if carrying a load one step higher or wearing armor one category heavier (whichever is worse), and its armor check penalty increases by 2. A creature already carrying a heavy load or wearing heavy armor that fails its save can't move as long as it remains in the affected area. A creature that saves against a drowning devil's heavy aura is immune to that devil's aura for 24 hours. The save DC is Charisma-based.  &lt;/h5&gt;&lt;h5&gt;&lt;b&gt;Poison (Ex)&lt;/b&gt; Slam-injury; &lt;i&gt;save&lt;/i&gt; Fort DC 20; &lt;i&gt;frequency&lt;/i&gt; 1/round for 6 rounds; &lt;i&gt;effect&lt;/i&gt; 1d4 Str; &lt;i&gt;cure&lt;/i&gt; 2 consecutive &lt;i&gt;save&lt;/i&gt;s.&lt;/h5&gt;&lt;/div&gt;&lt;br&gt;&lt;div&gt;&lt;h4&gt;&lt;p&gt;&lt;p&gt;Called sarglagons in their Infernal tongue, drowning devils take great pride in being the best-adapted guardians of Hell's waterways, and are among the few fiends who travel the seas and rivers of the multiverse as part of larger infernal plots. Even in the air or on the ground, a drowning devil moves with a haunting litheness as though it were swimming. A typical drowning devil weighs 600 pounds, and can exceed 15 feet from head to tail.&lt;/p&gt;&lt;/h4&gt;&lt;/div&gt;</t>
  </si>
  <si>
    <t>Sarglagon</t>
  </si>
  <si>
    <t>Host Devil</t>
  </si>
  <si>
    <t>darkvision 60 ft., detect magic, see in darkness; Perception +11</t>
  </si>
  <si>
    <t>mwk ranseur +12/+7 (2d4+6/x3) or 2 claws +11 (1d6+4 plus 2 bleed)</t>
  </si>
  <si>
    <t>noxious breath, rend (2 claws, 1d6+6 plus 2 bleed)</t>
  </si>
  <si>
    <t>Spell-Like Abilities (CL 12th; concentration +12)  Constant-detect magic  At Will-greater teleport (self plus 50 lbs. of objects only)  1/day-summon (CL 3rd, 1 magaav 40%)</t>
  </si>
  <si>
    <t>Combat Reflexes, Dodge, Hover, Mobility</t>
  </si>
  <si>
    <t>Acrobatics +14 (+10 when jumping), Escape Artist +14, Fly +14, Intimidate +10, Perception +11, Stealth +14</t>
  </si>
  <si>
    <t>solitary, pair, or flock (2-6)</t>
  </si>
  <si>
    <t>standard (mwk ranseur, other treasure)</t>
  </si>
  <si>
    <t>Twisted horns rise from the skinless head of this winged creature, and noxious fumes leak from between its yellowed fangs.</t>
  </si>
  <si>
    <t>Master Grappler (Ex) A magaav can wield a weapon and still attempt grapple checks. While not wielding a weapon, a magaav gains a +4 bonus on grapple checks.  Noxious Breath (Su) Three times per day, as a standard action a magaav can exhale a breath that reeks of pure corruption upon a creature within 5 feet. The target must succeed at a DC 16 Fortitude save or be sickened for 1d4 rounds. Creatures that successfully save cannot be affected by the same magaav's noxious breath for 24 hours. This is a poison effect. The save DC is Constitution-based.  Shared Senses (Su) All magaavs within 100 feet of one another share the same senses. Thus, if one individual perceives something (for example, with a successful Perception check), all others within range are immediately aware of it. Senses are instantly relayed from one magaav to the next, allowing for the senses of a single devil to potentially spread through and inform an entire swarm instantly. It is still possible for a magaav to be flat-footed for other reasons even if other magaavs nearby are not.</t>
  </si>
  <si>
    <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fly from the Pit to recover their prey. Rarely seen alone, host devils travel in great swarms that often number in the thousands. These four-winged mockeries of the angelic form swarm in enormous columns, moving in tandem as though they were one colossal, infernal beast controlled by a single brain. Magaavs stand 5-1/2 feet tall and weigh 150 pounds, with wingspans reaching 10 feet across. Their fetid breath draws flies that swarm over their bodies.</t>
  </si>
  <si>
    <t>&lt;link rel="stylesheet"href="PF.css"&gt;&lt;div&gt;&lt;h2&gt;Devil, Host&lt;/h2&gt;&lt;h3&gt;&lt;i&gt;Twisted horns rise from the skinless head of this winged creature, and noxious fumes leak from between its yellowed fangs.&lt;/i&gt;&lt;/h3&gt;&lt;br&gt;&lt;/div&gt;&lt;div class="heading"&gt;&lt;p class="alignleft"&gt;Host Devil (Magaav)&lt;/p&gt;&lt;p class="alignright"&gt;CR 6&lt;/p&gt;&lt;div style="clear: both;"&gt;&lt;/div&gt;&lt;/div&gt;&lt;div&gt;&lt;h5&gt;&lt;b&gt;XP &lt;/b&gt;2,400&lt;/h5&gt;&lt;h5&gt;LE Medium outsider (devil, evil, extraplanar, lawful)&lt;/h5&gt;&lt;h5&gt;&lt;b&gt;Init &lt;/b&gt;+4; &lt;b&gt;Senses &lt;/b&gt;darkvision 60 ft., &lt;i&gt;detect magic&lt;/i&gt;, see in darkness; Perception +11&lt;/h5&gt;&lt;/div&gt;&lt;hr/&gt;&lt;div&gt;&lt;h5&gt;&lt;b&gt;DEFENSE&lt;/b&gt;&lt;/h5&gt;&lt;/div&gt;&lt;hr/&gt;&lt;div&gt;&lt;h5&gt;&lt;b&gt;AC &lt;/b&gt;23, touch 15, flat-footed 18 (+4 Dex, +1 dodge, +8 natural)&lt;/h5&gt;&lt;h5&gt;&lt;b&gt;hp &lt;/b&gt;59 (7d10+21)&lt;/h5&gt;&lt;h5&gt;&lt;b&gt;Fort &lt;/b&gt;+8, &lt;b&gt;Ref &lt;/b&gt;+9, &lt;b&gt;Will &lt;/b&gt;+3&lt;/h5&gt;&lt;h5&gt;&lt;b&gt;DR &lt;/b&gt;5/good; &lt;b&gt;Immune &lt;/b&gt;fire, poison; &lt;b&gt;Resist &lt;/b&gt;acid 10, cold 10; &lt;b&gt;SR &lt;/b&gt;17&lt;/h5&gt;&lt;/div&gt;&lt;hr/&gt;&lt;div&gt;&lt;h5&gt;&lt;b&gt;OFFENSE&lt;/b&gt;&lt;/h5&gt;&lt;/div&gt;&lt;hr/&gt;&lt;div&gt;&lt;h5&gt;&lt;b&gt;Spd &lt;/b&gt;20 ft., fly 50 ft. (average)&lt;/h5&gt;&lt;h5&gt;&lt;b&gt;Melee &lt;/b&gt;mwk ranseur +12/+7 (2d4+6/x3) or &lt;/br&gt;2 claws +11 (1d6+4 plus 2 bleed)&lt;/h5&gt;&lt;h5&gt;&lt;b&gt;Space &lt;/b&gt;5 ft.; &lt;b&gt;Reach &lt;/b&gt;5 ft.&lt;/h5&gt;&lt;h5&gt;&lt;b&gt;Special Attacks &lt;/b&gt;noxious breath, rend (2 claws, 1d6+6 plus 2 bleed)&lt;/h5&gt;&lt;h5&gt;&lt;b&gt;Spell-Like Abilities&lt;/b&gt; (CL 12th; concentration +12)  &lt;/br&gt;Constant&amp;mdash;&lt;i&gt;detect magic&lt;/i&gt; &lt;/br&gt;At Will&amp;mdash;&lt;i&gt;greater teleport&lt;/i&gt; (self plus 50 lbs. of objects only) &lt;/br&gt;1/day&amp;mdash;summon (CL 3rd, 1 magaav 40%)&lt;/h5&gt;&lt;/h5&gt;&lt;/div&gt;&lt;hr/&gt;&lt;div&gt;&lt;h5&gt;&lt;b&gt;STATISTICS&lt;/b&gt;&lt;/h5&gt;&lt;/div&gt;&lt;hr/&gt;&lt;div&gt;&lt;h5&gt;&lt;b&gt;Str &lt;/b&gt;18, &lt;b&gt;Dex &lt;/b&gt;19, &lt;b&gt;Con &lt;/b&gt;16, &lt;b&gt;Int &lt;/b&gt; 10, &lt;b&gt;Wis &lt;/b&gt;12, &lt;b&gt;Cha &lt;/b&gt;11&lt;/h5&gt;&lt;h5&gt;&lt;b&gt;Base Atk &lt;/b&gt;+7; &lt;b&gt;CMB &lt;/b&gt;+11; &lt;b&gt;CMD &lt;/b&gt;26&lt;/h5&gt;&lt;h5&gt;&lt;b&gt;Feats &lt;/b&gt;Combat Reflexes, Dodge, Hover, Mobility&lt;/h5&gt;&lt;h5&gt;&lt;b&gt;Skills &lt;/b&gt;Acrobatics +14 (+10 when jumping), Escape Artist +14, Fly +14, Intimidate +10, Perception +11, Stealth +14&lt;/h5&gt;&lt;h5&gt;&lt;b&gt;Languages &lt;/b&gt;Celestial, Draconic, Infernal; telepathy 100 ft.&lt;/h5&gt;&lt;h5&gt;&lt;b&gt;SQ &lt;/b&gt;master grappler, shared senses&lt;/h5&gt;&lt;/div&gt;&lt;hr/&gt;&lt;div&gt;&lt;h5&gt;&lt;b&gt;ECOLOGY&lt;/b&gt;&lt;/h5&gt;&lt;/div&gt;&lt;hr/&gt;&lt;div&gt;&lt;h5&gt;&lt;b&gt;Environment &lt;/b&gt; any (Hell)&lt;/h5&gt;&lt;h5&gt;&lt;b&gt;Organization &lt;/b&gt;solitary, pair, or flock (2-6)&lt;/h5&gt;&lt;h5&gt;&lt;b&gt;Treasure &lt;/b&gt;standard (mwk ranseur, other treasure)&lt;/h5&gt;&lt;/div&gt;&lt;hr/&gt;&lt;div&gt;&lt;h5&gt;&lt;b&gt;SPECIAL ABILITIES&lt;/b&gt;&lt;/h5&gt;&lt;/div&gt;&lt;hr/&gt;&lt;div&gt;&lt;/h5&gt;&lt;h5&gt;&lt;b&gt;Master Grappler (Ex)&lt;/b&gt; A magaav can wield a weapon and still attempt grapple checks. While not wielding a weapon, a magaav gains a +4 bonus on grapple checks.  &lt;/h5&gt;&lt;h5&gt;&lt;b&gt;Noxious Breath (Su)&lt;/b&gt; Three times per day, as a standard action a magaav can exhale a breath that reeks of pure corruption upon a creature within 5 feet. The target must succeed at a DC 16 Fortitude save or be sickened for 1d4 rounds. Creatures that successfully save cannot be affected by the same magaav's noxious breath for 24 hours. This is a poison effect. The save DC is Constitution-based.  &lt;/h5&gt;&lt;h5&gt;&lt;b&gt;Shared Senses (Su)&lt;/b&gt; All magaavs within 100 feet of one another share the same senses. Thus, if one individual perceives something (for example, with a successful Perception check), all others within range are immediately aware of it. Senses are instantly relayed from one magaav to the next, allowing for the senses of a single devil to potentially spread through and inform an entire swarm instantly. It is still possible for a magaav to be flat-footed for other reasons even if other magaavs nearby are not.&lt;/h5&gt;&lt;/div&gt;&lt;br&gt;&lt;div&gt;&lt;h4&gt;&lt;p&gt;&lt;p&gt;Hunters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fly from the Pit to recover their prey. Rarely seen alone, host devils travel in great swarms that often number in the thousands. These four-winged mockeries of the angelic form swarm in enormous columns, moving in tandem as though they were one colossal, infernal beast controlled by a single brain. Magaavs stand 5-1/2 feet tall and weigh 150 pounds, with wingspans reaching 10 feet across. Their fetid breath draws flies that swarm over their bodies.&lt;/p&gt;&lt;/h4&gt;&lt;/div&gt;</t>
  </si>
  <si>
    <t>Magaav</t>
  </si>
  <si>
    <t>Nemesis Devil</t>
  </si>
  <si>
    <t>36, touch 15, flat-footed 29</t>
  </si>
  <si>
    <t>(+7 armor, +7 Dex, +14 natural, -2 size)</t>
  </si>
  <si>
    <t>Fort +21, Ref +18, Will +13</t>
  </si>
  <si>
    <t>bite +28 (2d6+12), 2 claws +28 (1d8+12 plus infernal wound), 2 slams +26 (1d8+6), tail slap +26 (2d6+6)</t>
  </si>
  <si>
    <t>infernal wound</t>
  </si>
  <si>
    <t>Spell-Like Abilities (CL 16th; concentration +23)  At Will-gaseous form, greater invisibility, greater teleport (self plus 50 lbs. of objects only), scorching ray, whispering wind  3/day-blasphemy (DC 24), dispel magic, ethereal jaunt, harm (DC 23), heal (DC 23), hold monster (DC 22), wall of stone  1/day-greater scrying (DC 21), summon (level 7, horned devil 60%), unhallow</t>
  </si>
  <si>
    <t>+32 (+36 bull rush)</t>
  </si>
  <si>
    <t>49 (51 vs. bull rush, 53 vs. trip)</t>
  </si>
  <si>
    <t>Acrobatic +25 (+29 when jumping), Bluff +28, Diplomacy +28, Fly +24, Intimidate +28, Knowledge (arcana, planes, religion) +27, Perception +28, Sense Motive +28, Spellcraft +24, Stealth +20</t>
  </si>
  <si>
    <t>Abyssal, Aklo, Celestial, Common, Draconic, Infernal; telepathy 100 ft.</t>
  </si>
  <si>
    <t>devil mark, false divinity (Trickery)</t>
  </si>
  <si>
    <t>This ancient monstrosity has the torso of a massively muscled giant, scaly wings, and the lower half of a four-legged, clawed beast.</t>
  </si>
  <si>
    <t>Devil Mark (Su) An advodaza can grant worthy servants a measure of its power. As a full-round action, an advodaza can touch a willing creature, marking it with a unique symbol. For as long as the creature is marked, it gains a spell-like ability it can use once per day. This spell-like ability comes from the advodaza's chosen domain (see false divinity, below). The target can also telepathically communicate with the advodaza over any distance while on the same plane. An advodaza can dismiss its mark as a standard action, no matter where the bearer is. It can also, as a standard action, cause pain to a mark bearer that deals 6d6 points of damage with no saving throw. An advodaza can mark multiple creatures, up to a number equal to its Hit Dice (typically 18).  False Divinity (Su) Each advodaza chooses one cleric domain and gains the domain spells (5th level and lower) of that domain as spell-like abilities. Each of these abilities can be used 3 times per day. The advodaza does not gain any of the domain's granted powers. Most advodazas possess powers from the Evil, Fire, Law, Trickery, War, or Weather domains, though any domains except Good or Chaos are possible. These spell-like abilities are not included in the stat block above. Evil Domain: align weapon (evil only), dispel good, magic circle against good, protection from good, unholy blight Fire Domain: burning hands, fire shield, fireball, produce flame, wall of fire Law Domain: align weapon (law only), dispel chaos, magic circle against chaos, order's wrath, protection from chaos Trickery Domain: confusion, disguise self, false vision, invisibility, nondetection War Domain: divine power, flame strike, magic vestment, magic weapon, spiritual weapon Weather Domain: call lightning, fog cloud, ice storm, obscuring mist, sleet storm  Idol Armor (Su) Advodazas armor themselves in fallen idols and ornaments of devotion. This armor grants an advodaza a +7 armor bonus to AC and immunity to cold, electricity, and sonic damage, as well as immunity to the spell dismissal. The spells chaos hammer, holy smite, holy word, and word of chaos destroy this armor, removing the devil's armor bonus to AC and its immunities (its cold immunity is replaced with the devil's normal cold resistance of 10). The armor is automatically destroyed if the advodaza is slain. If uninterrupted for 1 hour, an advodaza can summon new armor to replace its destroyed protection.  Infernal Wound (Su) An advodaza's assaults leave vicious marks that do not easily heal. The damage an advodaza inflicts with its claws leaves persistent wounds that deal 2d6 points of bleed damage. Bleeding caused in this way is difficult to stanch-a successful DC 29 Heal check is required to stop the bleeding, and anyone attempting to magically heal a creature suffering from an infernal wound must succeed at a DC 29 caster level check or the spell does not function. Success indicates the healing works normally and stops all bleed effects. The Heal check DC and caster level DC are Constitution-based.</t>
  </si>
  <si>
    <t>False gods, fallen demagogues, nemesis devils-all are names for the fiends known collectively as advodazas. They survive from dark ages past, when mortals offered worship to base things and unwholesome spirits that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restore their power and lordship over mortalkind undergo terrible indoctrinations and binding rites that transform them over the ages into true devils. What emerge are shades of half-remembered demigods, fallen princes seeking to claim their subjects anew, and fiends of blasphemy: the idol-clad advodazas. Fantastically ancient beings, advodazas rose from spirits worshiped by mortals in distant ages, typically as part of primitive and deranged cults. While humanoids still huddled in crude shelters, begging any power that would listen to protect them from storms, beasts, enemies, hunger, and countless other fears, the spirits of the land, sky, and animals were the first to give heed. Not deities, but elusive inf luences, these forces heard the early prayers and worked what appeared to be miracles in return for sacrifices and adoration. Slowly, these formless vestiges took shape as idols, fetishes, palladia, and all manner of cult images. Yet as knowledge of true deities and the powers they offered worshipers spread, the old spirits were either forgotten or demonized and rooted out. All advodazas desire to eventually return to the Material Plane, where they might tempt new followers to serve, sacrifice, and raise idols to their names. Though merciless, advodazas appeal to many mortals because of the directness of their interaction and their willingness to grant power or to violently smite enemies for a seemingly paltry price. In death, however, advodazas' servants find no divine realm, nor do they sit beside some grand deity. When they die, there is only Hell. No two advodazas look exactly alike. Each one embodies the powers and spheres of influence for which it was worshiped in ages past and subsequently anthropomorphized as a monstrous being. Typically, this results in quadrupedal and half-bestial shapes that bristle with terrible wings, hooves, claws, and fangs. Universally, though, they bear the broken remnants of their fallen faith-in the form of cracked idols worn like armor, profane talismans crafted into jewelry, or fearful totems wielded like massive weapons-and bristle with archaic power and unquenchable arrogance. Despite this wide range of appearances, all advodazas possess the same core abilities, though some particularly ancient or powerful fiends possess augmented or even unique abilities. Most advodazas stand about 18 feet tall and weigh approximately 9 tons.</t>
  </si>
  <si>
    <t>&lt;link rel="stylesheet"href="PF.css"&gt;&lt;div&gt;&lt;h2&gt;Devil, Nemesis&lt;/h2&gt;&lt;h3&gt;&lt;i&gt;This ancient monstrosity has the torso of a massively muscled giant, scaly wings, and the lower half of a four-legged, clawed beast.&lt;/i&gt;&lt;/h3&gt;&lt;br&gt;&lt;/div&gt;&lt;div class="heading"&gt;&lt;p class="alignleft"&gt;Nemesis Devil (Advodaza)&lt;/p&gt;&lt;p class="alignright"&gt;CR 18&lt;/p&gt;&lt;div style="clear: both;"&gt;&lt;/div&gt;&lt;/div&gt;&lt;div&gt;&lt;h5&gt;&lt;b&gt;XP &lt;/b&gt;153,600&lt;/h5&gt;&lt;h5&gt;LE Huge outsider (devil, evil, extraplanar, lawful)&lt;/h5&gt;&lt;h5&gt;&lt;b&gt;Init &lt;/b&gt;+11; &lt;b&gt;Senses &lt;/b&gt;darkvision 60 ft., see in darkness; Perception +28&lt;/h5&gt;&lt;/div&gt;&lt;hr/&gt;&lt;div&gt;&lt;h5&gt;&lt;b&gt;DEFENSE&lt;/b&gt;&lt;/h5&gt;&lt;/div&gt;&lt;hr/&gt;&lt;div&gt;&lt;h5&gt;&lt;b&gt;AC &lt;/b&gt;36, touch 15, flat-footed 29 (+7 armor, +7 Dex, +14 natural, -2 size)&lt;/h5&gt;&lt;h5&gt;&lt;b&gt;hp &lt;/b&gt;297 (18d10+198)&lt;/h5&gt;&lt;h5&gt;&lt;b&gt;Fort &lt;/b&gt;+21, &lt;b&gt;Ref &lt;/b&gt;+18, &lt;b&gt;Will &lt;/b&gt;+13&lt;/h5&gt;&lt;h5&gt;&lt;b&gt;Defensive Abilities &lt;/b&gt;idol armor; &lt;b&gt;DR &lt;/b&gt;10/good and silver; &lt;b&gt;Immune &lt;/b&gt;cold, dismissal, electricity, fire, poison, sonic; &lt;b&gt;Resist &lt;/b&gt;acid 10; &lt;b&gt;SR &lt;/b&gt;29&lt;/h5&gt;&lt;/div&gt;&lt;hr/&gt;&lt;div&gt;&lt;h5&gt;&lt;b&gt;OFFENSE&lt;/b&gt;&lt;/h5&gt;&lt;/div&gt;&lt;hr/&gt;&lt;div&gt;&lt;h5&gt;&lt;b&gt;Spd &lt;/b&gt;40 ft., fly 80 ft. (average)&lt;/h5&gt;&lt;h5&gt;&lt;b&gt;Melee &lt;/b&gt;bite +28 (2d6+12), 2 claws +28 (1d8+12 plus infernal wound), 2 slams +26 (1d8+6), tail slap +26 (2d6+6)&lt;/h5&gt;&lt;h5&gt;&lt;b&gt;Space &lt;/b&gt;15 ft.; &lt;b&gt;Reach &lt;/b&gt;15 ft. (20 ft. with tail)&lt;/h5&gt;&lt;h5&gt;&lt;b&gt;Special Attacks &lt;/b&gt;infernal wound&lt;/h5&gt;&lt;h5&gt;&lt;b&gt;Spell-Like Abilities&lt;/b&gt; (CL 16th; concentration +23) &lt;/br&gt;At Will&amp;mdash;&lt;i&gt;gaseous form&lt;/i&gt;, &lt;i&gt;greater &lt;i&gt;invisibility&lt;/i&gt;&lt;/i&gt;, &lt;i&gt;greater teleport&lt;/i&gt; (self plus 50 lbs. of objects only), &lt;i&gt;scorching ray&lt;/i&gt;, &lt;i&gt;whispering wind&lt;/i&gt; &lt;/br&gt;3/day&amp;mdash;&lt;i&gt;blasphemy&lt;/i&gt; (DC 24), &lt;i&gt;dispel magic&lt;/i&gt;, &lt;i&gt;ethereal jaunt&lt;/i&gt;, &lt;i&gt;harm&lt;/i&gt; (DC 23), &lt;i&gt;heal&lt;/i&gt; (DC 23), &lt;i&gt;hold monster&lt;/i&gt; (DC 22), &lt;i&gt;wall of stone&lt;/i&gt; &lt;/br&gt;1/day&amp;mdash;&lt;i&gt;greater scrying&lt;/i&gt; (DC 21), summon (level 7, horned devil 60%), &lt;i&gt;unhallow&lt;/i&gt;&lt;/h5&gt;&lt;/h5&gt;&lt;/div&gt;&lt;hr/&gt;&lt;div&gt;&lt;h5&gt;&lt;b&gt;STATISTICS&lt;/b&gt;&lt;/h5&gt;&lt;/div&gt;&lt;hr/&gt;&lt;div&gt;&lt;h5&gt;&lt;b&gt;Str &lt;/b&gt;34, &lt;b&gt;Dex &lt;/b&gt;25, &lt;b&gt;Con &lt;/b&gt;30, &lt;b&gt;Int &lt;/b&gt; 23, &lt;b&gt;Wis &lt;/b&gt;25, &lt;b&gt;Cha &lt;/b&gt;24&lt;/h5&gt;&lt;h5&gt;&lt;b&gt;Base Atk &lt;/b&gt;+18; &lt;b&gt;CMB &lt;/b&gt;+32 (+36 bull rush); &lt;b&gt;CMD &lt;/b&gt;49 (51 vs. bull rush, 53 vs. trip)&lt;/h5&gt;&lt;h5&gt;&lt;b&gt;Feats &lt;/b&gt;Awesome Blow, Flyby Attack, Greater Bull Rush, Hover, Improved Bull Rush, Improved Initiative, Multiattack, Power Attack, Toughness&lt;/h5&gt;&lt;h5&gt;&lt;b&gt;Skills &lt;/b&gt;Acrobatic +25 (+29 when jumping), Bluff +28, Diplomacy +28, Fly +24, Intimidate +28, Knowledge (arcana, planes, religion) +27, Perception +28, Sense Motive +28, Spellcraft +24, Stealth +20; &lt;b&gt;Racial Modifiers &lt;/b&gt;+4 Acrobatics when jumping&lt;/h5&gt;&lt;h5&gt;&lt;b&gt;Languages &lt;/b&gt;Abyssal, Aklo, Celestial, Common, Draconic, Infernal; telepathy 100 ft.&lt;/h5&gt;&lt;h5&gt;&lt;b&gt;SQ &lt;/b&gt;devil mark, false divinity (Trickery)&lt;/h5&gt;&lt;/div&gt;&lt;hr/&gt;&lt;div&gt;&lt;h5&gt;&lt;b&gt;ECOLOGY&lt;/b&gt;&lt;/h5&gt;&lt;/div&gt;&lt;hr/&gt;&lt;div&gt;&lt;h5&gt;&lt;b&gt;Environment &lt;/b&gt; any (Hell)&lt;/h5&gt;&lt;h5&gt;&lt;b&gt;Organization &lt;/b&gt;solitary or pantheon (2-5)&lt;/h5&gt;&lt;h5&gt;&lt;b&gt;Treasure &lt;/b&gt;double&lt;/h5&gt;&lt;/div&gt;&lt;hr/&gt;&lt;div&gt;&lt;h5&gt;&lt;b&gt;SPECIAL ABILITIES&lt;/b&gt;&lt;/h5&gt;&lt;/div&gt;&lt;hr/&gt;&lt;div&gt;&lt;/h5&gt;&lt;h5&gt;&lt;b&gt;Devil Mark (Su)&lt;/b&gt; An advodaza can grant worthy servants a measure of its power. As a full-round action, an advodaza can touch a willing creature, marking it with a unique symbol. For as long as the creature is marked, it gains a spell-like ability it can use once per day. This spell-like ability comes from the advodaza's chosen domain (see false divinity, below). The target can also telepathically communicate with the advodaza over any distance while on the same plane. An advodaza can dismiss its mark as a standard action, no matter where the bearer is. It can also, as a standard action, cause pain to a mark bearer that deals 6d6 points of damage with no saving throw. An advodaza can mark multiple creatures, up to a number equal to its Hit Dice (typically 18).  &lt;/h5&gt;&lt;h5&gt;&lt;b&gt;False Divinity (Su)&lt;/b&gt; Each advodaza chooses one cleric domain and gains the domain spells (5th level and lower) of that domain as spell-like abilities. Each of these abilities can be used 3 times per day. The advodaza does not gain any of the domain's granted powers. Most advodazas possess powers from the &lt;i&gt;Evil&lt;/i&gt;, Fire, Law, Trickery, War, or Weather domains, though any domains except Good or Chaos are possible. These spell-like abilities are not included in the stat block above. &lt;i&gt;Evil&lt;/i&gt; &lt;i&gt;Domain&lt;/i&gt;: &lt;i&gt;align weapon&lt;/i&gt; (evil only), &lt;i&gt;dispel good&lt;/i&gt;, &lt;i&gt;magic circle against good&lt;/i&gt;, &lt;i&gt;protection from good&lt;/i&gt;, &lt;i&gt;unholy blight Fire&lt;/i&gt; &lt;i&gt;Domain&lt;/i&gt;: &lt;i&gt;burning hands&lt;/i&gt;, &lt;i&gt;fire shield&lt;/i&gt;, &lt;i&gt;fireball&lt;/i&gt;, &lt;i&gt;produce flame&lt;/i&gt;, &lt;i&gt;wall of fire Law&lt;/i&gt; &lt;i&gt;Domain&lt;/i&gt;: &lt;i&gt;align weapon&lt;/i&gt; (law only), &lt;i&gt;dispel chaos&lt;/i&gt;, &lt;i&gt;magic circle against chaos&lt;/i&gt;, &lt;i&gt;order's wrath&lt;/i&gt;, &lt;i&gt;protection from chaos Trickery&lt;/i&gt; &lt;i&gt;Domain&lt;/i&gt;: &lt;i&gt;confusion&lt;/i&gt;, &lt;i&gt;disguise self&lt;/i&gt;, &lt;i&gt;false vision&lt;/i&gt;, &lt;i&gt;invisibility&lt;/i&gt;, &lt;i&gt;nondetection War&lt;/i&gt; &lt;i&gt;Domain&lt;/i&gt;: &lt;i&gt;divine power&lt;/i&gt;, &lt;i&gt;flame strike&lt;/i&gt;, &lt;i&gt;magic vestment&lt;/i&gt;, &lt;i&gt;magic weapon&lt;/i&gt;, &lt;i&gt;spiritual weapon Weather&lt;/i&gt; &lt;i&gt;Domain&lt;/i&gt;: &lt;i&gt;call lightning&lt;/i&gt;, &lt;i&gt;fog cloud&lt;/i&gt;, &lt;i&gt;ice storm&lt;/i&gt;, &lt;i&gt;obscuring mist&lt;/i&gt;, &lt;i&gt;sleet storm&lt;/i&gt;  &lt;/h5&gt;&lt;h5&gt;&lt;b&gt;Idol Armor (Su)&lt;/b&gt; Advodazas armor themselves in fallen idols and ornaments of devotion. This armor grants an advodaza a +7 armor bonus to AC and immunity to cold, electricity, and sonic damage, as well as immunity to the spell &lt;i&gt;dismissal&lt;/i&gt;. The spells &lt;i&gt;chaos hammer&lt;/i&gt;, &lt;i&gt;holy smite&lt;/i&gt;, &lt;i&gt;holy word&lt;/i&gt;, and &lt;i&gt;word of chaos&lt;/i&gt; destroy this armor, removing the devil's armor bonus to AC and its immunities (its cold immunity is replaced with the devil's normal cold resistance of 10). The armor is automatically destroyed if the advodaza is slain. If uninterrupted for 1 hour, an advodaza can summon new armor to replace its destroyed protection.  &lt;/h5&gt;&lt;h5&gt;&lt;b&gt;Infernal Wound (Su)&lt;/b&gt; An advodaza's assaults leave vicious marks that do not easily &lt;i&gt;heal&lt;/i&gt;. The damage an advodaza inflicts with its claws leaves persistent wounds that deal 2d6 points of bleed damage. Bleeding caused in this way is difficult to stanch-a successful DC 29 Heal check is required to stop the bleeding, and anyone attempting to magically &lt;i&gt;heal&lt;/i&gt; a creature suffering from an infernal wound must succeed at a DC 29 caster level check or the spell does not function. Success indicates the healing works normally and stops all bleed effects. The Heal check DC and caster level DC are Constitution-based.&lt;/h5&gt;&lt;/div&gt;&lt;br&gt;&lt;div&gt;&lt;h4&gt;&lt;p&gt;&lt;p&gt;False gods, fallen demagogues, nemesis devils-all are names for the fiends known collectively as advodazas. They survive from dark ages past, when mortals offered worship to base things and unwholesome spirits that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restore their power and lordship over mortalkind undergo terrible indoctrinations and binding rites that transform them over the ages into true devils. What emerge are shades of half-remembered demigods, fallen princes seeking to claim their subjects anew, and fiends of &lt;i&gt;blasphemy&lt;/i&gt;: the idol-clad advodazas. Fantastically ancient beings, advodazas rose from spirits worshiped by mortals in distant ages, typically as part of primitive and deranged cults. While humanoids still huddled in crude shelters, begging any power that would listen to protect them from storms, beasts, enemies, hunger, and countless other fears, the spirits of the land, sky, and animals were the first to give heed. Not deities, but elusive inf luences, these forces heard the early prayers and worked what appeared to be miracles in return for sacrifices and adoration. Slowly, these formless vestiges took shape as idols, fetishes, palladia, and all manner of cult images. Yet as knowledge of true deities and the powers they offered worshipers spread, the old spirits were either forgotten or demonized and rooted out. All advodazas desire to eventually return to the Material Plane, where they might tempt new followers to serve, sacrifice, and raise idols to their names. Though merciless, advodazas appeal to many mortals because of the directness of their interaction and their willingness to grant power or to violently smite enemies for a seemingly paltry price. In death, however, advodazas' servants find no divine realm, nor do they sit beside some grand deity. When they die, there is only Hell. No two advodazas look exactly alike. Each one embodies the powers and spheres of influence for which it was worshiped in ages past and subsequently anthropomorphized as a monstrous being. Typically, this results in quadrupedal and half-bestial shapes that bristle with terrible wings, hooves, claws, and fangs. Universally, though, they bear the broken remnants of their fallen faith-in the form of cracked idols worn like armor, profane talismans crafted into jewelry, or fearful totems wielded like massive weapons-and bristle with archaic power and unquenchable arrogance. Despite this wide range of appearances, all advodazas possess the same core abilities, though some particularly ancient or powerful fiends possess augmented or even unique abilities. Most advodazas stand about 18 feet tall and weigh approximately 9 tons.&lt;/p&gt;&lt;/h4&gt;&lt;/div&gt;</t>
  </si>
  <si>
    <t>Advodaza</t>
  </si>
  <si>
    <t>Devilbound Sorcerer</t>
  </si>
  <si>
    <t>(+4 armor, +7 natural)</t>
  </si>
  <si>
    <t>(13d6+73)</t>
  </si>
  <si>
    <t>Fort +13, Ref +7, Will +12; +4 vs. poison</t>
  </si>
  <si>
    <t>10/adamantine (130 points)</t>
  </si>
  <si>
    <t>cold 20, fire 30</t>
  </si>
  <si>
    <t>contract bound</t>
  </si>
  <si>
    <t>dagger +5/+0 (1d4-1/19-20)</t>
  </si>
  <si>
    <t>Devilbound Spell-Like Abilities (CL 13th; concentration +20)  3/day-quickened fireball (DC 20), invisibility  1/day-blasphemy (DC 24), summon (level 7, 1 lemure, 1 bearded devil, or 1 erinyes 100%)   Bloodline Spell-Like Abilities (CL 13th; concentration +20)  10/day-elemental ray (1d6+6 cold) 1/day-elemental blast (13d6 cold, DC 23)</t>
  </si>
  <si>
    <t>Sorcerer Spells Known (CL 13th; concentration +20)  6th (5/day)-acid fog, elemental body III, summon monster VI  5th (7/day)-cloudkill (DC 23), elemental body II, summon monster V, teleport  4th (6/day)-charm monster (DC 22), confusion (DC 22), elemental body I, fear (DC 21), stoneskin (already cast)  3rd (8/day)-displacement, hold person (DC 21), protection from energy, stinking cloud (DC 21), summon monster III  2nd (8/day)-acid arrow, darkness, detect thoughts (DC 19), glitterdust (DC 20), scorching ray (cold), web (DC 20)  1st (7/day)-burning hands (cold) (DC 18), charm person (DC 19), disguise self, feather fall, mage armor (already cast), magic missile  0 (at will)-acid splash, arcane mark, detect magic, ghost sound (DC 17), mage hand, mending, message, prestidigitation, read magic</t>
  </si>
  <si>
    <t>Str 8, Dex 10, Con 18, Int 15, Wis 12, Cha 24</t>
  </si>
  <si>
    <t>Arcane ShieldAPG, Augment Summoning, Combat Casting, Craft Wondrous Item, Empower Spell, Eschew Materials, Great Fortitude, Improved Initiative, Spell Focus (conjuration), Spell Focus (enchantment), Superior SummoningAPG</t>
  </si>
  <si>
    <t>Diplomacy +13, Intimidate +17, Knowledge (arcana) +18, Knowledge (planes) +18, Perception +14, Sense Motive +14</t>
  </si>
  <si>
    <t>bloodline arcana (change energy damage spells to cold)</t>
  </si>
  <si>
    <t>NPC gear (dagger, amulet of natural armor +3, belt of mighty constitution +2, cloak of resistance +3, headband of alluring charisma +4, brooch of shielding [50 points], potion of cure serious wounds, wand of false life [10 charges], diamond dust [250 gp], other treasure)</t>
  </si>
  <si>
    <t>This elegant and mysterious woman has a sinister air of dark power around her, like a protective ward.</t>
  </si>
  <si>
    <t>A devilbound creature has made a bargain with a devil, promising a service and its soul in exchange for infernal power. The specif ic service depends on the devil's type and motivations, but always furthers the interests of Hell.  CREATING A DEVILBOUND CREATURE  "Devilbound creature" is an acquired template that can be added to any creature with 5 or more Hit Dice and Intelligence, Wisdom, and Charisma scores of 3 or higher (referred to hereafter as the base creature). The creature retains all the base creature's statistics and special abilities except as noted here.  CR: Same as the base creature +1.  Alignment: Any evil. A devilbound creature radiates an evil aura as if it were an evil outsider.  Senses: A devilbound creature gains darkvision 60 ft. and the see in darkness ability.  Armor Class: Natural armor improves by +4.  Defensive Abilities: A devilbound creature gains a +4 bonus on saving throws against poison, resist fire 30, and regeneration 5 (good spells, good weapons).  Weaknesses: The devil-bound creature gains the following weakness.  Contract Bound (Ex): The creature has signed a contract of service in return for this template. The devil must reveal its nature as a creature of Hell when it offers a contract, and it can't hide the details of the contract in any way. The creature must enter the agreement willingly (without magical compulsion). Usually the creature must perform one or more tasks for the devil, and in exchange the creature gains the template's abilities, whether immediately, after a specific amount of time, or once the tasks are completed. The contract always includes a clause that damns the creature's soul to Hell when the creature dies, with credit for the act and possession of the soul going to the devil signing the contract. When the creature dies, its soul is automatically imprisoned in a gem, which immediately appears in Hell as one of the devil's belongings. If the devil is dead when the creature dies, the creature's soul is destroyed, and can't be restored to life except by miracle or wish. If the creature fails to perform the tasks in the allotted time, its soul is still damned and the devil is not obligated to provide the promised abilities. Many contracts state that the devil, its agents, and its allies will not attempt to kill the creature. This doesn't protect against all devils, but does offer the creature a measure of protection against treachery from the signatory devil. Breaking a contract with a devil is difficult and dangerous. Furthermore, as long as the contract remains in effect, a slain victim can't be restored to life after death except by a miracle or wish. If the devilbound creature is restored to life, the devil immediately senses the name and location (as discern location) of the creature responsible.  Special Attacks: The creature gains the summon universal monster ability and can summon a devil once per day with a 100% chance of success. The devil remains for 1 hour. The creature's caster level or Hit Dice, whichever is higher, determines the most powerful kind of devil it can summon and the effective spell level of this ability, according to the following table.  Caster Level Devil Spell Level 3rd Lemure 2nd 9th Bearded devil 5th 11th Erinyes 6th 13th Bone devil 7th 15th Barbed devil 8th 17th Ice devil 9th  Spell-Like Abilities: The creature gains the following spell-like abilities, depending on the kind of devil it is bound to. The creature uses its Hit Dice or caster level, whichever is higher, as the caster level for its spell-like abilities. Save DCs are based on the creature's Intelligence, Wisdom, or Charisma, whichever is highest.  Accuser: 3/day-clairaudience/clairvoyance, invisibility (self only), summon swarm  Barbed: 3/day-hold monster  Bearded: 3/day-dimension door, rage  Belier: 3/day-charm monster  Bone: 3/day-f ly, invisibility (self only)  Contract: 3/day-bestow curse, detect thoughts, locate creature  Drowning: 3/day-hydraulic pushAPG, water breathing  Erinyes: 3/day-fear (single target), unholy blight  Handmaiden: 3/day-black tentacles; 1/day-true seeing  Horned: 3/day-dispel good, fireball Host: 3/day-dimension door, fly  Ice: 3/day-cone of cold, ice storm  Immolation: 3/day-fire shield, fireball  Imp: 3/day-invisibility (self only), polymorph (self only, same size as base creature)  Nemesis: 3/day-invisibility, scorching ray; 1/day-blasphemy  Pit Fiend: 3/day-quickened fireball, invisibility; 1/day-blasphemy  Abilities: Adjust the base creature's ability scores according to the kind of devil it is bound to.  Devil Str Dex Con Int Wis Cha Accuser - 2 2 - 2 - Barbed, bearded, host 2 2 2 - - Belier - - - 2 2 2 Bone, ice - - 2 2 2 - Contract, handmaiden - - - 2 2 2 Drowning, horned 2 2 - - - 2 Erinyes - 2 2 - - 2 Immolation 2 - 2 - - 2 Imp - 2 - 2 - 2 Nemesis, pit fiend +2 to any three different ability scores</t>
  </si>
  <si>
    <t>&lt;link rel="stylesheet"href="PF.css"&gt;&lt;div&gt;&lt;h2&gt;Devilbound Creature&lt;/h2&gt;&lt;h3&gt;&lt;i&gt;This elegant and mysterious woman has a sinister air of dark power around her, like a protective ward.&lt;/i&gt;&lt;/h3&gt;&lt;br&gt;&lt;/div&gt;&lt;div class="heading"&gt;&lt;p class="alignleft"&gt;Devilbound Sorcerer&lt;/p&gt;&lt;p class="alignright"&gt;CR 13&lt;/p&gt;&lt;div style="clear: both;"&gt;&lt;/div&gt;&lt;/div&gt;&lt;div&gt;&lt;h5&gt;&lt;b&gt;XP &lt;/b&gt;25,600&lt;/h5&gt;&lt;h5&gt;LE Medium female pit fiend-bound human sorcerer 13 humanoid (human)&lt;/h5&gt;&lt;h5&gt;&lt;b&gt;Init &lt;/b&gt;+4; &lt;b&gt;Senses &lt;/b&gt;darkvision 60 ft., see in &lt;i&gt;darkness&lt;/i&gt;; Perception +14&lt;/h5&gt;&lt;/div&gt;&lt;hr/&gt;&lt;div&gt;&lt;h5&gt;&lt;b&gt;DEFENSE&lt;/b&gt;&lt;/h5&gt;&lt;/div&gt;&lt;hr/&gt;&lt;div&gt;&lt;h5&gt;&lt;b&gt;AC &lt;/b&gt;21, touch 10, flat-footed 21 (+4 armor, +7 natural)&lt;/h5&gt;&lt;h5&gt;&lt;b&gt;hp &lt;/b&gt;121 (13d6+73); regeneration 5 (good spells, good weapons)&lt;/h5&gt;&lt;h5&gt;&lt;b&gt;Fort &lt;/b&gt;+13, &lt;b&gt;Ref &lt;/b&gt;+7, &lt;b&gt;Will &lt;/b&gt;+12; +4 vs. poison&lt;/h5&gt;&lt;h5&gt;&lt;b&gt;DR &lt;/b&gt;10/adamantine (130 points); &lt;b&gt;Resist &lt;/b&gt;cold 20, fire 30&lt;/h5&gt;&lt;h5&gt;&lt;b&gt;Weaknesses &lt;/b&gt;contract bound&lt;/h5&gt;&lt;/div&gt;&lt;hr/&gt;&lt;div&gt;&lt;h5&gt;&lt;b&gt;OFFENSE&lt;/b&gt;&lt;/h5&gt;&lt;/div&gt;&lt;hr/&gt;&lt;div&gt;&lt;h5&gt;&lt;b&gt;Spd &lt;/b&gt;30 ft.&lt;/h5&gt;&lt;h5&gt;&lt;b&gt;Melee &lt;/b&gt;dagger +5/+0 (1d4-1/19-20)&lt;/h5&gt;&lt;h5&gt;&lt;b&gt;Space &lt;/b&gt;5 ft.; &lt;b&gt;Reach &lt;/b&gt;5 ft.&lt;/h5&gt;&lt;h5&gt;&lt;b&gt;Devilbound Spell-Like Abilities&lt;/b&gt; (CL 13th; concentration +20) &lt;/br&gt;3/day&amp;mdash;quickened &lt;i&gt;fireball&lt;/i&gt; (DC 20), &lt;i&gt;invisibility&lt;/i&gt; &lt;/br&gt;1/day&amp;mdash;&lt;i&gt;blasphemy&lt;/i&gt; (DC 24), summon (level 7, 1 lemure, 1 bearded devil, or 1 erinyes 100%) &lt;/h5&gt;&lt;h5&gt;&lt;b&gt;Bloodline Spell-Like Abilities&lt;/b&gt; (CL 13th; concentration +20) &lt;/br&gt;10/day&amp;mdash;elemental ray (1d6+6 cold) 1/day&amp;mdash;elemental blast (13d6 cold, DC 23)&lt;/h5&gt;&lt;/h5&gt;&lt;h5&gt;&lt;b&gt;Sorcerer Spells Known&lt;/b&gt; (CL 13th; concentration +20) &lt;/br&gt;6th (5/day)&amp;mdash;&lt;i&gt;acid fog&lt;/i&gt;, &lt;i&gt;&lt;i&gt;&lt;i&gt;elemental body I&lt;/i&gt;I&lt;/i&gt;I&lt;/i&gt;, &lt;i&gt;&lt;i&gt;summon monster V&lt;/i&gt;I&lt;/i&gt; &lt;/br&gt;5th (7/day)&amp;mdash;&lt;i&gt;cloudkill&lt;/i&gt; (DC 23), &lt;i&gt;&lt;i&gt;elemental body I&lt;/i&gt;I&lt;/i&gt;, &lt;i&gt;summon monster V&lt;/i&gt;, &lt;i&gt;teleport&lt;/i&gt; &lt;/br&gt;4th (6/day)&amp;mdash;&lt;i&gt;charm monster&lt;/i&gt; (DC 22), &lt;i&gt;confusion&lt;/i&gt; (DC 22), &lt;i&gt;elemental body I&lt;/i&gt;, &lt;i&gt;fear&lt;/i&gt; (DC 21), &lt;i&gt;stoneskin&lt;/i&gt; (already cast) &lt;/br&gt;3rd (8/day)&amp;mdash;&lt;i&gt;displacement&lt;/i&gt;, &lt;i&gt;hold person&lt;/i&gt; (DC 21), &lt;i&gt;protection from energy&lt;/i&gt;, &lt;i&gt;stinking cloud&lt;/i&gt; (DC 21), &lt;i&gt;summon monster III&lt;/i&gt; &lt;/br&gt;2nd (8/day)&amp;mdash;&lt;i&gt;acid arrow&lt;/i&gt;, &lt;i&gt;darkness&lt;/i&gt;, &lt;i&gt;&lt;i&gt;detect&lt;/i&gt; thoughts&lt;/i&gt; (DC 19), &lt;i&gt;glitterdust&lt;/i&gt; (DC 20), &lt;i&gt;scorching ray&lt;/i&gt; (cold), &lt;i&gt;web&lt;/i&gt; (DC 20) &lt;/br&gt;1st (7/day)&amp;mdash;&lt;i&gt;burning hands&lt;/i&gt; (cold) (DC 18), &lt;i&gt;charm person&lt;/i&gt; (DC 19), &lt;i&gt;disguise self&lt;/i&gt;, &lt;i&gt;feather fall&lt;/i&gt;, &lt;i&gt;mage armor&lt;/i&gt; (already cast), &lt;i&gt;magic missile&lt;/i&gt; &lt;/br&gt;0 (at will)&amp;mdash;&lt;i&gt;acid splash&lt;/i&gt;, &lt;i&gt;arcane mark&lt;/i&gt;, &lt;i&gt;&lt;i&gt;detect&lt;/i&gt; magic&lt;/i&gt;, &lt;i&gt;ghost sound&lt;/i&gt; (DC 17), &lt;i&gt;mage hand&lt;/i&gt;, &lt;i&gt;mending&lt;/i&gt;, &lt;i&gt;message&lt;/i&gt;, &lt;i&gt;prestidigitation&lt;/i&gt;, &lt;i&gt;read magic&lt;/i&gt;&lt;/h5&gt;&lt;/h5&gt;&lt;h5&gt;&lt;b&gt;Bloodline &lt;/b&gt;elemental (water)&lt;/h5&gt;&lt;/div&gt;&lt;hr/&gt;&lt;div&gt;&lt;h5&gt;&lt;b&gt;STATISTICS&lt;/b&gt;&lt;/h5&gt;&lt;/div&gt;&lt;hr/&gt;&lt;div&gt;&lt;h5&gt;&lt;b&gt;Str &lt;/b&gt;8, &lt;b&gt;Dex &lt;/b&gt;10, &lt;b&gt;Con &lt;/b&gt;18, &lt;b&gt;Int &lt;/b&gt; 15, &lt;b&gt;Wis &lt;/b&gt;12, &lt;b&gt;Cha &lt;/b&gt;24&lt;/h5&gt;&lt;h5&gt;&lt;b&gt;Base Atk &lt;/b&gt;+6; &lt;b&gt;CMB &lt;/b&gt;+5; &lt;b&gt;CMD &lt;/b&gt;15&lt;/h5&gt;&lt;h5&gt;&lt;b&gt;Feats &lt;/b&gt;Arcane Shield&lt;sup&gt;APG&lt;/sup&gt;, Augment Summoning, Combat Casting, Craft Wondrous Item, Empower Spell, Eschew Materials, Great Fortitude, Improved Initiative, Spell Focus (conjuration), Spell Focus (enchantment), Superior Summoning&lt;sup&gt;APG&lt;/sup&gt;&lt;/h5&gt;&lt;h5&gt;&lt;b&gt;Skills &lt;/b&gt;Diplomacy +13, Intimidate +17, Knowledge (arcana) +18, Knowledge (planes) +18, Perception +14, Sense Motive +14&lt;/h5&gt;&lt;h5&gt;&lt;b&gt;Languages &lt;/b&gt;Common, Draconic, Infernal&lt;/h5&gt;&lt;h5&gt;&lt;b&gt;SQ &lt;/b&gt;bloodline arcana (change energy damage spells to cold)&lt;/h5&gt;&lt;/div&gt;&lt;hr/&gt;&lt;div&gt;&lt;h5&gt;&lt;b&gt;ECOLOGY&lt;/b&gt;&lt;/h5&gt;&lt;/div&gt;&lt;hr/&gt;&lt;div&gt;&lt;h5&gt;&lt;b&gt;Environment &lt;/b&gt; any urban&lt;/h5&gt;&lt;h5&gt;&lt;b&gt;Organization &lt;/b&gt;solitary&lt;/h5&gt;&lt;h5&gt;&lt;b&gt;Treasure &lt;/b&gt;NPC gear (dagger, &lt;i&gt;amulet of natural armor +3&lt;/i&gt;, &lt;i&gt;belt of mighty constitution +2&lt;/i&gt;, &lt;i&gt;cloak of resistance +3&lt;/i&gt;, &lt;i&gt;headband of alluring charisma +4&lt;/i&gt;, &lt;i&gt;brooch of shielding&lt;/i&gt; [50 points], &lt;i&gt;potion of cure serious wounds&lt;/i&gt;, &lt;i&gt;wand of false life&lt;/i&gt; [10 charges], diamond dust [250 gp], other treasure)&lt;/h5&gt;&lt;/div&gt;&lt;br&gt;&lt;div&gt;&lt;h4&gt;&lt;p&gt;&lt;p&gt;A devilbound creature has made a bargain with a devil, promising a service and its soul in exchange for infernal power. The specif ic service depends on the devil's type and motivations, but always furthers the interests of Hell.  &lt;br&gt;&lt;b&gt;CREATING A DEVILBOUND CREATURE&lt;/b&gt;&lt;br&gt;  "Devilbound creature" is an acquired template that can be added to any creature with 5 or more Hit Dice and Intelligence, Wisdom, and Charisma scores of 3 or higher (referred to hereafter as the base creature). The creature retains all the base creature's statistics and special abilities except as noted here.  &lt;br&gt;&lt;b&gt;CR:&lt;/b&gt; Same as the base creature +1.  &lt;br&gt;&lt;b&gt;Alignment:&lt;/b&gt; Any evil. A devilbound creature radiates an evil aura as if it were an evil outsider.  &lt;br&gt;&lt;b&gt;Senses:&lt;/b&gt; A devilbound creature gains darkvision 60 ft. and the see in &lt;i&gt;darkness&lt;/i&gt; ability.  &lt;br&gt;&lt;b&gt;Armor Class:&lt;/b&gt; Natural armor improves by +4.  &lt;br&gt;&lt;b&gt;Defensive Abilities:&lt;/b&gt; A devilbound creature gains a +4 bonus on saving throws against poison, resist fire 30, and regeneration 5 (good spells, good weapons).  &lt;br&gt;&lt;b&gt;Weaknesses:&lt;/b&gt; The devil-bound creature gains the following weakness.  &lt;br&gt;&lt;i&gt;Contract Bound (Ex)&lt;/i&gt;: The creature has signed a contract of service in return for this template. The devil must reveal its nature as a creature of Hell when it offers a contract, and it can't hide the details of the contract in any way. The creature must enter the agreement willingly (without magical compulsion). Usually the creature must perform one or more tasks for the devil, and in exchange the creature gains the template's abilities, whether immediately, after a specific amount of time, or once the tasks are completed. The contract always includes a clause that damns the creature's soul to Hell when the creature dies, with credit for the act and possession of the soul going to the devil signing the contract. When the creature dies, its soul is automatically imprisoned in a gem, which immediately appears in Hell as one of the devil's belongings. If the devil is dead when the creature dies, the creature's soul is destroyed, and can't be restored to life except by &lt;i&gt;miracle&lt;/i&gt; or &lt;i&gt;wish&lt;/i&gt;. If the creature fails to perform the tasks in the allotted time, its soul is still damned and the devil is not obligated to provide the promised abilities. Many contracts state that the devil, its agents, and its allies will not attempt to kill the creature. This doesn't protect against all devils, but does offer the creature a measure of protection against treachery from the signatory devil. Breaking a contract with a devil is difficult and dangerous. Furthermore, as long as the contract remains in effect, a slain victim can't be restored to life after death except by a &lt;i&gt;miracle&lt;/i&gt; or &lt;i&gt;wish&lt;/i&gt;. If the devilbound creature is restored to life, the devil immediately senses the name and location (as &lt;i&gt;discern location&lt;/i&gt;) of the creature responsible.  &lt;br&gt;&lt;b&gt;Special Attacks:&lt;/b&gt; The creature gains the summon universal monster ability and can summon a devil once per day with a 100% chance of success. The devil remains for 1 hour. The creature's caster level or Hit Dice, whichever is higher, determines the most powerful kind of devil it can summon and the effective spell level of this ability, according to the following table.   &lt;table border ='1'&gt;&lt;tr&gt;&lt;th&gt;Caster Level&lt;/th&gt;&lt;th&gt;Devil&lt;/th&gt;&lt;th&gt;Spell Level&lt;/th&gt;&lt;/tr&gt;&lt;tr&gt;&lt;td&gt;3rd&lt;/td&gt;&lt;td&gt;Lemure&lt;/td&gt;&lt;td&gt;2nd&lt;/td&gt;&lt;/tr&gt;&lt;tr&gt;&lt;td&gt;9th&lt;/td&gt;&lt;td&gt;Bearded devil&lt;/td&gt;&lt;td&gt;5th&lt;/td&gt;&lt;/tr&gt;&lt;tr&gt;&lt;td&gt;11th&lt;/td&gt;&lt;td&gt;Erinyes&lt;/td&gt;&lt;td&gt;6th&lt;/td&gt;&lt;/tr&gt;&lt;tr&gt;&lt;td&gt;13th&lt;/td&gt;&lt;td&gt;Bone devil&lt;/td&gt;&lt;td&gt;7th&lt;/td&gt;&lt;/tr&gt;&lt;tr&gt;&lt;td&gt;15th&lt;/td&gt;&lt;td&gt;Barbed devil&lt;/td&gt;&lt;td&gt;8th&lt;/td&gt;&lt;/tr&gt;&lt;tr&gt;&lt;td&gt;17th&lt;/td&gt;&lt;td&gt;Ice devil&lt;/td&gt;&lt;td&gt;9th&lt;/td&gt;&lt;/tr&gt;&lt;/table&gt; &lt;br&gt;&lt;b&gt;Spell-Like Abilities:&lt;/b&gt; The creature gains the following spell-like abilities, depending on the kind of devil it is bound to. The creature uses its Hit Dice or caster level, whichever is higher, as the caster level for its spell-like abilities. Save DCs are based on the creature's Intelligence, Wisdom, or Charisma, whichever is highest.  &lt;br&gt;&lt;i&gt;Accuser&lt;/i&gt;: 3/day-&lt;i&gt;clairaudience/clairvoyance&lt;/i&gt;, &lt;i&gt;invisibility&lt;/i&gt; (self only), &lt;i&gt;summon swarm&lt;/i&gt;  &lt;br&gt;&lt;i&gt;Barbed&lt;/i&gt;: 3/day-&lt;i&gt;hold monster&lt;/i&gt;  &lt;i&gt;Bearded&lt;/i&gt;: 3/day-&lt;i&gt;dimension door&lt;/i&gt;, &lt;i&gt;rage&lt;/i&gt;  &lt;br&gt;&lt;i&gt;Belier&lt;/i&gt;: 3/day-&lt;i&gt;charm monster&lt;/i&gt;  &lt;br&gt;&lt;i&gt;Bone&lt;/i&gt;: 3/day-&lt;i&gt;f ly&lt;/i&gt;, &lt;i&gt;invisibility&lt;/i&gt; (self only)  &lt;br&gt;&lt;i&gt;Contract&lt;/i&gt;: 3/day-&lt;i&gt;bestow curse&lt;/i&gt;, &lt;i&gt;&lt;i&gt;detect&lt;/i&gt; thoughts&lt;/i&gt;, &lt;i&gt;locate creature&lt;/i&gt;  &lt;br&gt;&lt;i&gt;Drowning&lt;/i&gt;: 3/day-&lt;i&gt;hydraulic push&lt;/i&gt;&lt;sup&gt;APG&lt;/sup&gt;, &lt;i&gt;water breathing&lt;/i&gt;  &lt;br&gt;&lt;i&gt;Erinyes&lt;/i&gt;: 3/day-&lt;i&gt;fear&lt;/i&gt; (single target), &lt;i&gt;unholy blight&lt;/i&gt;  &lt;br&gt;&lt;i&gt;Handmaiden&lt;/i&gt;: 3/day-&lt;i&gt;black tentacles&lt;/i&gt;; 1/day-&lt;i&gt;true seeing&lt;/i&gt;  &lt;br&gt;&lt;i&gt;Horned&lt;/i&gt;: 3/day-&lt;i&gt;dispel good&lt;/i&gt;, &lt;i&gt;fireball&lt;/i&gt; &lt;br&gt;Host: 3/day-&lt;i&gt;dimension door&lt;/i&gt;, fly  &lt;i&gt;Ice&lt;/i&gt;: 3/day-&lt;i&gt;cone of cold&lt;/i&gt;, &lt;i&gt;ice storm&lt;/i&gt;  &lt;br&gt;&lt;i&gt;Immolation&lt;/i&gt;: 3/day-&lt;i&gt;fire shield&lt;/i&gt;, &lt;i&gt;fireball&lt;/i&gt;  &lt;br&gt;&lt;i&gt;Imp&lt;/i&gt;: 3/day-&lt;i&gt;invisibility&lt;/i&gt; (self only), &lt;i&gt;polymorph&lt;/i&gt; (self only, same size as base creature)  &lt;br&gt;&lt;i&gt;Nemesis&lt;/i&gt;: 3/day-&lt;i&gt;invisibility&lt;/i&gt;, &lt;i&gt;scorching ray&lt;/i&gt;; 1/day-&lt;i&gt;blasphemy&lt;/i&gt;  &lt;br&gt;&lt;i&gt;Pit Fiend&lt;/i&gt;: 3/day-quickened &lt;i&gt;fireball&lt;/i&gt;, &lt;i&gt;invisibility&lt;/i&gt;; 1/day-&lt;i&gt;blasphemy&lt;/i&gt;  &lt;br&gt;&lt;i&gt;Abilities&lt;/i&gt;: Adjust the base creature's ability scores according to the kind of devil it is bound to.   &lt;table border ='1'&gt;&lt;tr&gt;&lt;th&gt;Devil&lt;/th&gt;&lt;th&gt;Str&lt;/th&gt;&lt;th&gt;Dex&lt;/th&gt;&lt;th&gt;Con&lt;/th&gt;&lt;th&gt;Int&lt;/th&gt;&lt;th&gt;Wis&lt;/th&gt;&lt;th&gt;Cha&lt;/th&gt;&lt;/tr&gt;&lt;tr&gt;&lt;td&gt;Accuser&lt;/td&gt;&lt;td&gt;-&lt;/td&gt;&lt;td&gt;2&lt;/td&gt;&lt;td&gt;2&lt;/td&gt;&lt;td&gt;-&lt;/td&gt;&lt;td&gt;2&lt;/td&gt;&lt;td&gt;-&lt;/td&gt;&lt;/tr&gt;&lt;tr&gt;&lt;td&gt;Barbed, bearded, host&lt;/td&gt;&lt;td&gt;2&lt;/td&gt;&lt;td&gt;2&lt;/td&gt;&lt;td&gt;2&lt;/td&gt;&lt;td&gt;-&lt;/td&gt;&lt;td&gt;-&lt;/td&gt;&lt;/tr&gt;&lt;tr&gt;&lt;td&gt;Belier&lt;/td&gt;&lt;td&gt;-&lt;/td&gt;&lt;td&gt;-&lt;/td&gt;&lt;td&gt;-&lt;/td&gt;&lt;td&gt;2&lt;/td&gt;&lt;td&gt;2&lt;/td&gt;&lt;td&gt;2&lt;/td&gt;&lt;/tr&gt;&lt;tr&gt;&lt;td&gt;Bone, ice&lt;/td&gt;&lt;td&gt;-&lt;/td&gt;&lt;td&gt;-&lt;/td&gt;&lt;td&gt;2&lt;/td&gt;&lt;td&gt;2&lt;/td&gt;&lt;td&gt;2&lt;/td&gt;&lt;td&gt;-&lt;/td&gt;&lt;/tr&gt;&lt;tr&gt;&lt;td&gt;Contract, handmaiden&lt;/td&gt;&lt;td&gt;-&lt;/td&gt;&lt;td&gt;-&lt;/td&gt;&lt;td&gt;-&lt;/td&gt;&lt;td&gt;2&lt;/td&gt;&lt;td&gt;2&lt;/td&gt;&lt;td&gt;2&lt;/td&gt;&lt;/tr&gt;&lt;tr&gt;&lt;td&gt;Drowning, horned&lt;/td&gt;&lt;td&gt;2&lt;/td&gt;&lt;td&gt;2&lt;/td&gt;&lt;td&gt;-&lt;/td&gt;&lt;td&gt;-&lt;/td&gt;&lt;td&gt;-&lt;/td&gt;&lt;td&gt;2&lt;/td&gt;&lt;/tr&gt;&lt;tr&gt;&lt;td&gt;Erinyes&lt;/td&gt;&lt;td&gt;-&lt;/td&gt;&lt;td&gt;2&lt;/td&gt;&lt;td&gt;2&lt;/td&gt;&lt;td&gt;-&lt;/td&gt;&lt;td&gt;-&lt;/td&gt;&lt;td&gt;2&lt;/td&gt;&lt;/tr&gt;&lt;tr&gt;&lt;td&gt;Immolation&lt;/td&gt;&lt;td&gt;2&lt;/td&gt;&lt;td&gt;-&lt;/td&gt;&lt;td&gt;2&lt;/td&gt;&lt;td&gt;-&lt;/td&gt;&lt;td&gt;-&lt;/td&gt;&lt;td&gt;2&lt;/td&gt;&lt;/tr&gt;&lt;tr&gt;&lt;td&gt;Imp&lt;/td&gt;&lt;td&gt;-&lt;/td&gt;&lt;td&gt;2&lt;/td&gt;&lt;td&gt;-&lt;/td&gt;&lt;td&gt;2&lt;/td&gt;&lt;td&gt;-&lt;/td&gt;&lt;td&gt;2&lt;/td&gt;&lt;/tr&gt;&lt;tr&gt;&lt;td&gt;Nemesis, pit fiend&lt;/td&gt;&lt;td colspan='6'&gt;+2 to any three different ability scores&lt;/td&gt;&lt;/tr&gt;&lt;/table&gt; &lt;/div&gt;</t>
  </si>
  <si>
    <t>elemental (water)</t>
  </si>
  <si>
    <t>Dimorphodon</t>
  </si>
  <si>
    <t>10 ft., fly 30 ft. (average)</t>
  </si>
  <si>
    <t>bite +3 (1d6+3 plus poison)</t>
  </si>
  <si>
    <t>Str 15, Dex 17, Con 12, Int 2, Wis 13, Cha 12</t>
  </si>
  <si>
    <t>Fly +7, Perception +5</t>
  </si>
  <si>
    <t>The head of this colorful red and purple flying reptile is overly large, and its jaws are lined with tiny sharp teeth.</t>
  </si>
  <si>
    <t>The dimorphodon's jaws contain two separate rows teeth: several large fangs near the front (used to grip prey and inject poison) and numerous smaller, sharp teeth along the rest of the jaw. Dimorphodons are known for being easy to train. Handle Animal checks to train dimorphodons are attempted with a +4 bonus, and a dimorphodon can know one bonus trick chosen by its trainer once the creature has been fully domesticated. A dimorphodon's wingspan is between 4 and 5 feet long.  Dimorphodon Companions  Starting Statistics: Size Small; Speed 10 ft., fly 80 ft. (clumsy); AC +1 natural armor; Attack bite (1d4); Ability Scores Str 8, Dex 15, Con 12, Int 2, Wis 14, Cha 6; SQ low-light vision, scent. 4th-Level Advancement: Attack bite (1d6); Ability Scores Str +2, Con +2; Special Attacks poison ( frequency 1 round (6); effect 1 Str damage; cure 1 save, Con-based DC).</t>
  </si>
  <si>
    <t>&lt;link rel="stylesheet"href="PF.css"&gt;&lt;div&gt;&lt;h2&gt;Dinosaur, Dimorphodon&lt;/h2&gt;&lt;h3&gt;&lt;i&gt;The head of this colorful red and purple flying reptile is overly large, and its jaws are lined with tiny sharp teeth.&lt;/i&gt;&lt;/h3&gt;&lt;br&gt;&lt;/div&gt;&lt;div class="heading"&gt;&lt;p class="alignleft"&gt;Dimorphodon&lt;/p&gt;&lt;p class="alignright"&gt;CR 1&lt;/p&gt;&lt;div style="clear: both;"&gt;&lt;/div&gt;&lt;/div&gt;&lt;div&gt;&lt;h5&gt;&lt;b&gt;XP &lt;/b&gt;400&lt;/h5&gt;&lt;h5&gt;N Medium animal &lt;/h5&gt;&lt;h5&gt;&lt;b&gt;Init &lt;/b&gt;+3; &lt;b&gt;Senses &lt;/b&gt;low-light vision, scent; Perception +5&lt;/h5&gt;&lt;/div&gt;&lt;hr/&gt;&lt;div&gt;&lt;h5&gt;&lt;b&gt;DEFENSE&lt;/b&gt;&lt;/h5&gt;&lt;/div&gt;&lt;hr/&gt;&lt;div&gt;&lt;h5&gt;&lt;b&gt;AC &lt;/b&gt;14, touch 13, flat-footed 11 (+3 Dex, +1 natural)&lt;/h5&gt;&lt;h5&gt;&lt;b&gt;hp &lt;/b&gt;11 (2d8+2)&lt;/h5&gt;&lt;h5&gt;&lt;b&gt;Fort &lt;/b&gt;+4, &lt;b&gt;Ref &lt;/b&gt;+6, &lt;b&gt;Will &lt;/b&gt;+1&lt;/h5&gt;&lt;/div&gt;&lt;hr/&gt;&lt;div&gt;&lt;h5&gt;&lt;b&gt;OFFENSE&lt;/b&gt;&lt;/h5&gt;&lt;/div&gt;&lt;hr/&gt;&lt;div&gt;&lt;h5&gt;&lt;b&gt;Spd &lt;/b&gt;10 ft., fly 30 ft. (average)&lt;/h5&gt;&lt;h5&gt;&lt;b&gt;Melee &lt;/b&gt;bite +3 (1d6+3 plus poison)&lt;/h5&gt;&lt;h5&gt;&lt;b&gt;Space &lt;/b&gt;5 ft.; &lt;b&gt;Reach &lt;/b&gt;5 ft.&lt;/h5&gt;&lt;h5&gt;&lt;b&gt;Special Attacks &lt;/b&gt;poison&lt;/h5&gt;&lt;/div&gt;&lt;hr/&gt;&lt;div&gt;&lt;h5&gt;&lt;b&gt;STATISTICS&lt;/b&gt;&lt;/h5&gt;&lt;/div&gt;&lt;hr/&gt;&lt;div&gt;&lt;h5&gt;&lt;b&gt;Str &lt;/b&gt;15, &lt;b&gt;Dex &lt;/b&gt;17, &lt;b&gt;Con &lt;/b&gt;12, &lt;b&gt;Int &lt;/b&gt; 2, &lt;b&gt;Wis &lt;/b&gt;13, &lt;b&gt;Cha &lt;/b&gt;12&lt;/h5&gt;&lt;h5&gt;&lt;b&gt;Base Atk &lt;/b&gt;+1; &lt;b&gt;CMB &lt;/b&gt;+3; &lt;b&gt;CMD &lt;/b&gt;16&lt;/h5&gt;&lt;h5&gt;&lt;b&gt;Feats &lt;/b&gt;Flyby Attack&lt;/h5&gt;&lt;h5&gt;&lt;b&gt;Skills &lt;/b&gt;Fly +7, Perception +5&lt;/h5&gt;&lt;/div&gt;&lt;hr/&gt;&lt;div&gt;&lt;h5&gt;&lt;b&gt;ECOLOGY&lt;/b&gt;&lt;/h5&gt;&lt;/div&gt;&lt;hr/&gt;&lt;div&gt;&lt;h5&gt;&lt;b&gt;Environment &lt;/b&gt; warm coasts or forests&lt;/h5&gt;&lt;h5&gt;&lt;b&gt;Organization &lt;/b&gt;solitary, pair, or flock (3-9)&lt;/h5&gt;&lt;h5&gt;&lt;b&gt;Treasure &lt;/b&gt;none&lt;/h5&gt;&lt;/div&gt;&lt;hr/&gt;&lt;div&gt;&lt;h5&gt;&lt;b&gt;SPECIAL ABILITIES&lt;/b&gt;&lt;/h5&gt;&lt;/div&gt;&lt;hr/&gt;&lt;div&gt;&lt;/h5&gt;&lt;h5&gt;&lt;b&gt;Poison (Ex)&lt;/b&gt; Bite-injury; &lt;i&gt;save&lt;/i&gt; Fort DC 12; &lt;i&gt;frequency&lt;/i&gt; 1/round for 4 rounds; &lt;i&gt;effect&lt;/i&gt; 1d2 Str; &lt;i&gt;cure&lt;/i&gt; 1 &lt;i&gt;save&lt;/i&gt;.&lt;/h5&gt;&lt;/div&gt;&lt;br&gt;&lt;div&gt;&lt;h4&gt;&lt;p&gt;&lt;p&gt;The dimorphodon's jaws contain two separate rows teeth: several large fangs near the front (used to grip prey and inject poison) and numerous smaller, sharp teeth along the rest of the jaw. Dimorphodons are known for being easy to train. Handle Animal checks to train dimorphodons are attempted with a +4 bonus, and a dimorphodon can know one bonus trick chosen by its trainer once the creature has been fully domesticated. A dimorphodon's wingspan is between 4 and 5 feet long.  &lt;br&gt;&lt;b&gt;Dimorphodon Companions&lt;/b&gt;&lt;br&gt;  &lt;b&gt;Starting Statistics&lt;/b&gt;: &lt;b&gt;Size&lt;/b&gt; Small; &lt;b&gt;Speed&lt;/b&gt; 10 ft., fly 80 ft. (clumsy); &lt;b&gt;AC&lt;/b&gt; +1 natural armor; &lt;b&gt;Attack&lt;/b&gt; bite (1d4); &lt;b&gt;Ability Scores&lt;/b&gt; Str 8, Dex 15, Con 12, Int 2, Wis 14, Cha 6; &lt;b&gt;SQ&lt;/b&gt; low-light vision, scent. &lt;b&gt;4th-Level Advancement&lt;/b&gt;: &lt;b&gt;Attack&lt;/b&gt; bite (1d6); &lt;b&gt;Ability Scores&lt;/b&gt; Str +2, Con +2; &lt;b&gt;Special &lt;b&gt;Attack&lt;/b&gt;s&lt;/b&gt; poison ( frequency 1 round (6); effect 1 Str damage; cure 1 save, Con-based DC).&lt;/p&gt;&lt;/h4&gt;&lt;/div&gt;</t>
  </si>
  <si>
    <t>Diplodocus</t>
  </si>
  <si>
    <t>low-light vision, scent; Perception +32</t>
  </si>
  <si>
    <t>25, touch 4, flat-footed 23</t>
  </si>
  <si>
    <t>(+2 Dex, +21 natural, -8 size)</t>
  </si>
  <si>
    <t>Fort +17, Ref +14, Will +11</t>
  </si>
  <si>
    <t>2 tail lashes +22 (4d6+15/19-20)</t>
  </si>
  <si>
    <t>trample (2d8+22, DC 35)</t>
  </si>
  <si>
    <t>Str 40, Dex 14, Con 21, Int 2, Wis 17, Cha 11</t>
  </si>
  <si>
    <t>50 (52 vs. bull rush, 54 vs. trip)</t>
  </si>
  <si>
    <t>Awesome Blow, Combat Reflexes, Critical Focus, Improved Bull Rush, Improved Critical (tail lash), Improved Initiative, Iron Will, Power Attack, Skill Focus (Perception), Staggering Critical</t>
  </si>
  <si>
    <t>Perception +32</t>
  </si>
  <si>
    <t>solitary, pair, or herd (3-14)</t>
  </si>
  <si>
    <t>This enormous, long-necked quadruped moves with an uncanny grace, holding its lengthy, whiplike tail out level behind it.</t>
  </si>
  <si>
    <t>Tail Lash (Ex) The diplodocus prefers to attack with its tail. The dinosaur can snap its incredibly long tail with surprising speed like an enormous whip-this is a primary attack that deals bludgeoning and slashing damage. A diplodocus can make two separate attacks with its tail lash as a full-attack action.</t>
  </si>
  <si>
    <t>The diplodocus is one of the longest dinosaurs, capable of reaching lengths of 100 feet or more. Much of this length is taken up by the diplodocus's tremendously powerful whiplike tail, a devastating weapon capable of striking at a considerable range.  Diplodocus Companions  Starting Statistics: Size Medium; Speed 30 ft.; AC +6 natural armor; Attack tail (1d8); Ability Scores Str 10, Dex 14, Con 10, Int 2, Wis 12, Cha 10; SQ low-light vision, scent.  7th-level Advancement: Size Large; AC +3 natural armor; Attack tail (2d6); Ability Scores Str +6, Con +4; SQ tail lash.</t>
  </si>
  <si>
    <t>&lt;link rel="stylesheet"href="PF.css"&gt;&lt;div&gt;&lt;h2&gt;Dinosaur, Diplodocus&lt;/h2&gt;&lt;h3&gt;&lt;i&gt;This enormous, long-necked quadruped moves with an uncanny grace, holding its lengthy, whiplike tail out level behind it.&lt;/i&gt;&lt;/h3&gt;&lt;br&gt;&lt;/div&gt;&lt;div class="heading"&gt;&lt;p class="alignleft"&gt;Diplodocus&lt;/p&gt;&lt;p class="alignright"&gt;CR 12&lt;/p&gt;&lt;div style="clear: both;"&gt;&lt;/div&gt;&lt;/div&gt;&lt;div&gt;&lt;h5&gt;&lt;b&gt;XP &lt;/b&gt;19,200&lt;/h5&gt;&lt;h5&gt;N Colossal animal &lt;/h5&gt;&lt;h5&gt;&lt;b&gt;Init &lt;/b&gt;+6; &lt;b&gt;Senses &lt;/b&gt;low-light vision, scent; Perception +32&lt;/h5&gt;&lt;/div&gt;&lt;hr/&gt;&lt;div&gt;&lt;h5&gt;&lt;b&gt;DEFENSE&lt;/b&gt;&lt;/h5&gt;&lt;/div&gt;&lt;hr/&gt;&lt;div&gt;&lt;h5&gt;&lt;b&gt;AC &lt;/b&gt;25, touch 4, flat-footed 23 (+2 Dex, +21 natural, -8 size)&lt;/h5&gt;&lt;h5&gt;&lt;b&gt;hp &lt;/b&gt;190 (20d8+100)&lt;/h5&gt;&lt;h5&gt;&lt;b&gt;Fort &lt;/b&gt;+17, &lt;b&gt;Ref &lt;/b&gt;+14, &lt;b&gt;Will &lt;/b&gt;+11&lt;/h5&gt;&lt;/div&gt;&lt;hr/&gt;&lt;div&gt;&lt;h5&gt;&lt;b&gt;OFFENSE&lt;/b&gt;&lt;/h5&gt;&lt;/div&gt;&lt;hr/&gt;&lt;div&gt;&lt;h5&gt;&lt;b&gt;Spd &lt;/b&gt;30 ft.&lt;/h5&gt;&lt;h5&gt;&lt;b&gt;Melee &lt;/b&gt;2 tail lashes +22 (4d6+15/19-20)&lt;/h5&gt;&lt;h5&gt;&lt;b&gt;Space &lt;/b&gt;30 ft.; &lt;b&gt;Reach &lt;/b&gt;60 ft.&lt;/h5&gt;&lt;h5&gt;&lt;b&gt;Special Attacks &lt;/b&gt;trample (2d8+22, DC 35)&lt;/h5&gt;&lt;/div&gt;&lt;hr/&gt;&lt;div&gt;&lt;h5&gt;&lt;b&gt;STATISTICS&lt;/b&gt;&lt;/h5&gt;&lt;/div&gt;&lt;hr/&gt;&lt;div&gt;&lt;h5&gt;&lt;b&gt;Str &lt;/b&gt;40, &lt;b&gt;Dex &lt;/b&gt;14, &lt;b&gt;Con &lt;/b&gt;21, &lt;b&gt;Int &lt;/b&gt; 2, &lt;b&gt;Wis &lt;/b&gt;17, &lt;b&gt;Cha &lt;/b&gt;11&lt;/h5&gt;&lt;h5&gt;&lt;b&gt;Base Atk &lt;/b&gt;+15; &lt;b&gt;CMB &lt;/b&gt;+38 (+40 bull rush); &lt;b&gt;CMD &lt;/b&gt;50 (52 vs. bull rush, 54 vs. trip)&lt;/h5&gt;&lt;h5&gt;&lt;b&gt;Feats &lt;/b&gt;Awesome Blow, Combat Reflexes, Critical Focus, Improved Bull Rush, Improved Critical (tail lash), Improved Initiative, Iron Will, Power Attack, Skill Focus (Perception), Staggering Critical&lt;/h5&gt;&lt;h5&gt;&lt;b&gt;Skills &lt;/b&gt;Perception +32&lt;/h5&gt;&lt;/div&gt;&lt;hr/&gt;&lt;div&gt;&lt;h5&gt;&lt;b&gt;ECOLOGY&lt;/b&gt;&lt;/h5&gt;&lt;/div&gt;&lt;hr/&gt;&lt;div&gt;&lt;h5&gt;&lt;b&gt;Environment &lt;/b&gt; warm plains&lt;/h5&gt;&lt;h5&gt;&lt;b&gt;Organization &lt;/b&gt;solitary, pair, or herd (3-14)&lt;/h5&gt;&lt;h5&gt;&lt;b&gt;Treasure &lt;/b&gt;none&lt;/h5&gt;&lt;/div&gt;&lt;hr/&gt;&lt;div&gt;&lt;h5&gt;&lt;b&gt;SPECIAL ABILITIES&lt;/b&gt;&lt;/h5&gt;&lt;/div&gt;&lt;hr/&gt;&lt;div&gt;&lt;/h5&gt;&lt;h5&gt;&lt;b&gt;Tail Lash (Ex)&lt;/b&gt; The diplodocus prefers to attack with its tail. The dinosaur can snap its incredibly long tail with surprising speed like an enormous whip-this is a primary attack that deals bludgeoning and slashing damage. A diplodocus can make two separate attacks with its tail lash as a full-attack action.&lt;/h5&gt;&lt;/div&gt;&lt;br&gt;&lt;div&gt;&lt;h4&gt;&lt;p&gt;&lt;p&gt;The diplodocus is one of the longest dinosaurs, capable of reaching lengths of 100 feet or more. Much of this length is taken up by the diplodocus's tremendously powerful whiplike tail, a devastating weapon capable of striking at a considerable range.  &lt;br&gt;&lt;b&gt;Diplodocus Companions&lt;/b&gt;&lt;br&gt;  &lt;b&gt;Starting Statistics&lt;/b&gt;: &lt;b&gt;Size&lt;/b&gt; Medium; &lt;b&gt;Speed&lt;/b&gt; 30 ft.; &lt;b&gt;AC&lt;/b&gt; +6 natural armor; &lt;b&gt;Attack&lt;/b&gt; tail (1d8); &lt;b&gt;Ability Scores&lt;/b&gt; Str 10, Dex 14, Con 10, Int 2, Wis 12, Cha 10; &lt;b&gt;SQ&lt;/b&gt; low-light vision, scent.  &lt;b&gt;7th-level Advancement&lt;/b&gt;: &lt;b&gt;Size&lt;/b&gt; Large; &lt;b&gt;AC&lt;/b&gt; +3 natural armor; &lt;b&gt;Attack&lt;/b&gt; tail (2d6); &lt;b&gt;Ability Scores&lt;/b&gt; Str +6, Con +4; &lt;b&gt;SQ&lt;/b&gt; tail lash.&lt;/p&gt;&lt;/h4&gt;&lt;/div&gt;</t>
  </si>
  <si>
    <t>Styracosaurus</t>
  </si>
  <si>
    <t>gore +11 (2d8+9)</t>
  </si>
  <si>
    <t>powerful charge (gore, 4d8+9), reflexive strike</t>
  </si>
  <si>
    <t>Str 22, Dex 13, Con 17, Int 2, Wis 12, Cha 7</t>
  </si>
  <si>
    <t>Combat ReflexesB, Great Fortitude, Iron Will, Power Attack, Weapon Focus (gore)</t>
  </si>
  <si>
    <t>solitary, pair, or herd (3-16)</t>
  </si>
  <si>
    <t>This bulky, four-legged dinosaur has a long nasal horn and a crest studded with additional horns sweeping back from its skull.</t>
  </si>
  <si>
    <t>Reflexive Strike (Ex) A styracosaurus can make three additional attacks of opportunity each round-combined with its bonus Combat Reflexes feat, this allows the dinosaur to make up to five of these attacks of opportunity per round. The dinosaur makes these attacks with its horned crest, but they are treated as normal gore attacks.</t>
  </si>
  <si>
    <t>The styracosaurus is a bulky dinosaur with a solid frame and a very distinctive skull-a horned frill extends back from its head, protecting its neck and serving as a highly effective natural weapon that allows it to make attacks of opportunity. It is notorious for its ill temper, savagely attacking any creature that it perceives as a threat or even as an irritant. A styracosaurus is 18 feet long and weighs nearly 3 tons.  Styracosaurus Companions Starting Statistics: Size Medium; Speed 30 ft.; AC +6 natural armor; Attack gore (1d8); Ability Scores Str 10, Dex 13, Con 11, Int 2, Wis 12, Cha 7; SQ low-light vision, scent. 7th-Level Advancement: Size Large, AC +3 natural armor; Attack gore (2d6); Ability Scores Str +8, Dex -2, Con +4; SQ ferocity, reflexive strike.</t>
  </si>
  <si>
    <t>&lt;link rel="stylesheet"href="PF.css"&gt;&lt;div&gt;&lt;h2&gt;Dinosaur, Styracosaurus&lt;/h2&gt;&lt;h3&gt;&lt;i&gt;This bulky, four-legged dinosaur has a long nasal horn and a crest studded with additional horns sweeping back from its skull.&lt;/i&gt;&lt;/h3&gt;&lt;br&gt;&lt;/div&gt;&lt;div class="heading"&gt;&lt;p class="alignleft"&gt;Styracosaurus&lt;/p&gt;&lt;p class="alignright"&gt;CR 5&lt;/p&gt;&lt;div style="clear: both;"&gt;&lt;/div&gt;&lt;/div&gt;&lt;div&gt;&lt;h5&gt;&lt;b&gt;XP &lt;/b&gt;1,600&lt;/h5&gt;&lt;h5&gt;N Large animal &lt;/h5&gt;&lt;h5&gt;&lt;b&gt;Init &lt;/b&gt;+1; &lt;b&gt;Senses &lt;/b&gt;low-light vision, scent; Perception +11&lt;/h5&gt;&lt;/div&gt;&lt;hr/&gt;&lt;div&gt;&lt;h5&gt;&lt;b&gt;DEFENSE&lt;/b&gt;&lt;/h5&gt;&lt;/div&gt;&lt;hr/&gt;&lt;div&gt;&lt;h5&gt;&lt;b&gt;AC &lt;/b&gt;19, touch 10, flat-footed 18 (+1 Dex, +9 natural, -1 size)&lt;/h5&gt;&lt;h5&gt;&lt;b&gt;hp &lt;/b&gt;52 (7d8+21)&lt;/h5&gt;&lt;h5&gt;&lt;b&gt;Fort &lt;/b&gt;+10, &lt;b&gt;Ref &lt;/b&gt;+6, &lt;b&gt;Will &lt;/b&gt;+5&lt;/h5&gt;&lt;h5&gt;&lt;b&gt;Defensive Abilities &lt;/b&gt;ferocity&lt;/h5&gt;&lt;/div&gt;&lt;hr/&gt;&lt;div&gt;&lt;h5&gt;&lt;b&gt;OFFENSE&lt;/b&gt;&lt;/h5&gt;&lt;/div&gt;&lt;hr/&gt;&lt;div&gt;&lt;h5&gt;&lt;b&gt;Spd &lt;/b&gt;40 ft.&lt;/h5&gt;&lt;h5&gt;&lt;b&gt;Melee &lt;/b&gt;gore +11 (2d8+9)&lt;/h5&gt;&lt;h5&gt;&lt;b&gt;Space &lt;/b&gt;10 ft.; &lt;b&gt;Reach &lt;/b&gt;5 ft.&lt;/h5&gt;&lt;h5&gt;&lt;b&gt;Special Attacks &lt;/b&gt;powerful charge (gore, 4d8+9), reflexive strike&lt;/h5&gt;&lt;/div&gt;&lt;hr/&gt;&lt;div&gt;&lt;h5&gt;&lt;b&gt;STATISTICS&lt;/b&gt;&lt;/h5&gt;&lt;/div&gt;&lt;hr/&gt;&lt;div&gt;&lt;h5&gt;&lt;b&gt;Str &lt;/b&gt;22, &lt;b&gt;Dex &lt;/b&gt;13, &lt;b&gt;Con &lt;/b&gt;17, &lt;b&gt;Int &lt;/b&gt; 2, &lt;b&gt;Wis &lt;/b&gt;12, &lt;b&gt;Cha &lt;/b&gt;7&lt;/h5&gt;&lt;h5&gt;&lt;b&gt;Base Atk &lt;/b&gt;+5; &lt;b&gt;CMB &lt;/b&gt;+12; &lt;b&gt;CMD &lt;/b&gt;23 (27 vs. trip)&lt;/h5&gt;&lt;h5&gt;&lt;b&gt;Feats &lt;/b&gt;Combat Reflexes&lt;sup&gt;B&lt;/sup&gt;, Great Fortitude, Iron Will, Power Attack, Weapon Focus (gore)&lt;/h5&gt;&lt;h5&gt;&lt;b&gt;Skills &lt;/b&gt;Perception +11&lt;/h5&gt;&lt;/div&gt;&lt;hr/&gt;&lt;div&gt;&lt;h5&gt;&lt;b&gt;ECOLOGY&lt;/b&gt;&lt;/h5&gt;&lt;/div&gt;&lt;hr/&gt;&lt;div&gt;&lt;h5&gt;&lt;b&gt;Environment &lt;/b&gt; warm plains&lt;/h5&gt;&lt;h5&gt;&lt;b&gt;Organization &lt;/b&gt;solitary, pair, or herd (3-16)&lt;/h5&gt;&lt;h5&gt;&lt;b&gt;Treasure &lt;/b&gt;none&lt;/h5&gt;&lt;/div&gt;&lt;hr/&gt;&lt;div&gt;&lt;h5&gt;&lt;b&gt;SPECIAL ABILITIES&lt;/b&gt;&lt;/h5&gt;&lt;/div&gt;&lt;hr/&gt;&lt;div&gt;&lt;/h5&gt;&lt;h5&gt;&lt;b&gt;Reflexive Strike (Ex)&lt;/b&gt; A styracosaurus can make three additional attacks of opportunity each round-combined with its bonus Combat Reflexes feat, this allows the dinosaur to make up to five of these attacks of opportunity per round. The dinosaur makes these attacks with its horned crest, but they are treated as normal gore attacks.&lt;/h5&gt;&lt;/div&gt;&lt;br&gt;&lt;div&gt;&lt;h4&gt;&lt;p&gt;&lt;p&gt;The styracosaurus is a bulky dinosaur with a solid frame and a very distinctive skull-a horned frill extends back from its head, protecting its neck and serving as a highly effective natural weapon that allows it to make attacks of opportunity. It is notorious for its ill temper, savagely attacking any creature that it perceives as a threat or even as an irritant. A styracosaurus is 18 feet long and weighs nearly 3 tons.  &lt;br&gt;&lt;b&gt;Styracosaurus Companions&lt;/b&gt;&lt;br&gt; Starting Statistics: &lt;b&gt;Size&lt;/b&gt; Medium; &lt;b&gt;Speed&lt;/b&gt; 30 ft.; &lt;b&gt;AC&lt;/b&gt; +6 natural armor; &lt;b&gt;Attack&lt;/b&gt; gore (1d8); &lt;b&gt;Ability Scores&lt;/b&gt; Str 10, Dex 13, Con 11, Int 2, Wis 12, Cha 7; &lt;b&gt;SQ&lt;/b&gt; low-light vision, scent. &lt;b&gt;7th-Level Advancement&lt;/b&gt;: &lt;b&gt;Size&lt;/b&gt; Large, &lt;b&gt;AC&lt;/b&gt; +3 natural armor; &lt;b&gt;Attack&lt;/b&gt; gore (2d6); &lt;b&gt;Ability Scores&lt;/b&gt; Str +8, Dex -2, Con +4; &lt;b&gt;SQ&lt;/b&gt; ferocity, reflexive strike.&lt;/p&gt;&lt;/h4&gt;&lt;/div&gt;</t>
  </si>
  <si>
    <t>Velociraptor</t>
  </si>
  <si>
    <t>bite +6 (1d4+1), 2 talons +6 (1d6+1/19-20)</t>
  </si>
  <si>
    <t>Str 13, Dex 17, Con 17, Int 2, Wis 14, Cha 14</t>
  </si>
  <si>
    <t>Acrobatics +11 (+23 when jumping), Perception +10, Stealth +15</t>
  </si>
  <si>
    <t>+4 Acrobatics (+16 when jumping), +4 Perception, +4 Stealth</t>
  </si>
  <si>
    <t>This small, sleek dinosaur has vicious, snapping jaws and feet that end in large talons for gutting prey.</t>
  </si>
  <si>
    <t>Leaping Charge (Ex) A velociraptor can jump while charging, allowing it to ignore difficult terrain when it charges. When a velociraptor makes a charge in this way, it deals double damage with its talons.</t>
  </si>
  <si>
    <t>A smaller cousin of the deinonychus, the velociraptor is a swift, cunning pack hunter. It has no fear of Medium or even Large creatures. Its leaping charge attack grants it a significant advantage against foes in thick underbrush. A velociraptor is around 1-1/2 feet tall and 7 feet long, and weighs 35 pounds.  Velociraptor Companions  Starting Statistics: Size Small; Speed 60 ft.; AC +1 natural armor; Attack 2 talons (1d6), bite (1d4); Ability Scores Str 11, Dex 17, Con 17, Int 2, Wis 12, Cha 14; Special Qualities low-light vision, scent.  7th-Level Advancement: Size Medium; AC +2 natural armor; Attack 2 talons (1d8), bite (1d6), 2 claws (1d4) Ability Scores Str +4, Dex -2, Con +2; Special Attacks pounce (see the Pathfinder RPG Bestiary).</t>
  </si>
  <si>
    <t>&lt;link rel="stylesheet"href="PF.css"&gt;&lt;div&gt;&lt;h2&gt;Dinosaur, Velociraptor&lt;/h2&gt;&lt;h3&gt;&lt;i&gt;This small, sleek dinosaur has vicious, snapping jaws and feet that end in large talons for gutting prey.&lt;/i&gt;&lt;/h3&gt;&lt;br&gt;&lt;/div&gt;&lt;div class="heading"&gt;&lt;p class="alignleft"&gt;Velociraptor&lt;/p&gt;&lt;p class="alignright"&gt;CR 2&lt;/p&gt;&lt;div style="clear: both;"&gt;&lt;/div&gt;&lt;/div&gt;&lt;div&gt;&lt;h5&gt;&lt;b&gt;XP &lt;/b&gt;600&lt;/h5&gt;&lt;h5&gt;N Small animal &lt;/h5&gt;&lt;h5&gt;&lt;b&gt;Init &lt;/b&gt;+7; &lt;b&gt;Senses &lt;/b&gt;low-light vision, scent; Perception +10&lt;/h5&gt;&lt;/div&gt;&lt;hr/&gt;&lt;div&gt;&lt;h5&gt;&lt;b&gt;DEFENSE&lt;/b&gt;&lt;/h5&gt;&lt;/div&gt;&lt;hr/&gt;&lt;div&gt;&lt;h5&gt;&lt;b&gt;AC &lt;/b&gt;15, touch 14, flat-footed 12 (+3 Dex, +1 natural, +1 size)&lt;/h5&gt;&lt;h5&gt;&lt;b&gt;hp &lt;/b&gt;22 (3d8+9)&lt;/h5&gt;&lt;h5&gt;&lt;b&gt;Fort &lt;/b&gt;+6, &lt;b&gt;Ref &lt;/b&gt;+6, &lt;b&gt;Will &lt;/b&gt;+3&lt;/h5&gt;&lt;h5&gt;&lt;b&gt;Defensive Abilities &lt;/b&gt;evasion&lt;/h5&gt;&lt;/div&gt;&lt;hr/&gt;&lt;div&gt;&lt;h5&gt;&lt;b&gt;OFFENSE&lt;/b&gt;&lt;/h5&gt;&lt;/div&gt;&lt;hr/&gt;&lt;div&gt;&lt;h5&gt;&lt;b&gt;Spd &lt;/b&gt;60 ft.&lt;/h5&gt;&lt;h5&gt;&lt;b&gt;Melee &lt;/b&gt;bite +6 (1d4+1), 2 talons +6 (1d6+1/19-20)&lt;/h5&gt;&lt;h5&gt;&lt;b&gt;Space &lt;/b&gt;5 ft.; &lt;b&gt;Reach &lt;/b&gt;5 ft.&lt;/h5&gt;&lt;h5&gt;&lt;b&gt;Special Attacks &lt;/b&gt;leaping charge&lt;/h5&gt;&lt;/div&gt;&lt;hr/&gt;&lt;div&gt;&lt;h5&gt;&lt;b&gt;STATISTICS&lt;/b&gt;&lt;/h5&gt;&lt;/div&gt;&lt;hr/&gt;&lt;div&gt;&lt;h5&gt;&lt;b&gt;Str &lt;/b&gt;13, &lt;b&gt;Dex &lt;/b&gt;17, &lt;b&gt;Con &lt;/b&gt;17, &lt;b&gt;Int &lt;/b&gt; 2, &lt;b&gt;Wis &lt;/b&gt;14, &lt;b&gt;Cha &lt;/b&gt;14&lt;/h5&gt;&lt;h5&gt;&lt;b&gt;Base Atk &lt;/b&gt;+2; &lt;b&gt;CMB &lt;/b&gt;+2; &lt;b&gt;CMD &lt;/b&gt;15&lt;/h5&gt;&lt;h5&gt;&lt;b&gt;Feats &lt;/b&gt;Improved Initiative, Weapon Finesse&lt;/h5&gt;&lt;h5&gt;&lt;b&gt;Skills &lt;/b&gt;Acrobatics +11 (+23 when jumping), Perception +10, Stealth +15; &lt;b&gt;Racial Modifiers &lt;/b&gt;+4 Acrobatics (+16 when jumping), +4 Perception, +4 Stealth&lt;/h5&gt;&lt;/div&gt;&lt;hr/&gt;&lt;div&gt;&lt;h5&gt;&lt;b&gt;ECOLOGY&lt;/b&gt;&lt;/h5&gt;&lt;/div&gt;&lt;hr/&gt;&lt;div&gt;&lt;h5&gt;&lt;b&gt;Environment &lt;/b&gt; warm forests or plains&lt;/h5&gt;&lt;h5&gt;&lt;b&gt;Organization &lt;/b&gt;solitary, pair, or pack (3-12)&lt;/h5&gt;&lt;h5&gt;&lt;b&gt;Treasure &lt;/b&gt;none&lt;/h5&gt;&lt;/div&gt;&lt;hr/&gt;&lt;div&gt;&lt;h5&gt;&lt;b&gt;SPECIAL ABILITIES&lt;/b&gt;&lt;/h5&gt;&lt;/div&gt;&lt;hr/&gt;&lt;div&gt;&lt;/h5&gt;&lt;h5&gt;&lt;b&gt;Leaping Charge (Ex)&lt;/b&gt; A velociraptor can jump while charging, allowing it to ignore difficult terrain when it charges. When a velociraptor makes a charge in this way, it deals double damage with its talons.&lt;/h5&gt;&lt;/div&gt;&lt;br&gt;&lt;div&gt;&lt;h4&gt;&lt;p&gt;&lt;p&gt;A smaller cousin of the deinonychus, the velociraptor is a swift, cunning pack hunter. It has no fear of Medium or even Large creatures. Its leaping charge attack grants it a significant advantage against foes in thick underbrush. A velociraptor is around 1-1/2 feet tall and 7 feet long, and weighs 35 pounds.  &lt;br&gt;&lt;b&gt;Velociraptor Companions&lt;/b&gt;&lt;br&gt;  &lt;b&gt;Starting Statistics&lt;/b&gt;: &lt;b&gt;Size&lt;/b&gt; Small; &lt;b&gt;Speed&lt;/b&gt; 60 ft.; &lt;b&gt;AC&lt;/b&gt; +1 natural armor; &lt;b&gt;Attack&lt;/b&gt; 2 talons (1d6), bite (1d4); &lt;b&gt;Ability Scores&lt;/b&gt; Str 11, Dex 17, Con 17, Int 2, Wis 12, Cha 14; &lt;b&gt;Special Qualities&lt;/b&gt; low-light vision, scent.&lt;/p&gt;&lt;p&gt;&lt;b&gt;7th-Level Advancement&lt;/b&gt;: &lt;b&gt;Size&lt;/b&gt; Medium; &lt;b&gt;AC&lt;/b&gt; +2 natural armor; &lt;b&gt;Attack&lt;/b&gt; 2 talons (1d8), bite (1d6), 2 claws (1d4) &lt;b&gt;Ability Scores&lt;/b&gt; Str +4, Dex -2, Con +2; &lt;b&gt;Special &lt;b&gt;Attack&lt;/b&gt;s&lt;/b&gt; pounce (see the &lt;i&gt;Pathfinder RPG&lt;/i&gt; Bestiary).&lt;/p&gt;&lt;/h4&gt;&lt;/div&gt;</t>
  </si>
  <si>
    <t>Divine Guardian Hydra</t>
  </si>
  <si>
    <t>Fort +8, Ref +5, Will +5</t>
  </si>
  <si>
    <t>ability healing</t>
  </si>
  <si>
    <t>disease, mind-affecting effects, poison</t>
  </si>
  <si>
    <t>5 bites +7 (1d8+3)</t>
  </si>
  <si>
    <t>Spell-Like Abilities (CL 5th; concentration +6)  At Will-dimension door (within sacred site only)  3/day-alarm, knock  1/day-arcane lock, augury, clairvoyance/clairaudience, hold portal</t>
  </si>
  <si>
    <t>Str 17, Dex 12, Con 18, Int 6, Wis 15, Cha 13</t>
  </si>
  <si>
    <t>Combat Reflexes, Iron Will, Weapon Focus (bite)</t>
  </si>
  <si>
    <t>Fly +9, Perception +16, Sense Motive +7, Swim +11</t>
  </si>
  <si>
    <t>+7 Perception, +5 Sense Motive</t>
  </si>
  <si>
    <t>blessed life, divine swiftness, hydra traits, regenerate head, sacred site</t>
  </si>
  <si>
    <t xml:space="preserve"> temperate ruins</t>
  </si>
  <si>
    <t>This regal hydra has one larger head and four smaller ones, and projects an aura of authority and menace.</t>
  </si>
  <si>
    <t>Divine Guardian</t>
  </si>
  <si>
    <t>A divine guardian is a creature chosen by the gods to guard a sacred site of the faith. Blessed with eternal life (or damned, some might say), a divine guardian spends untold centuries in the service of its deity, tirelessly and deathlessly defending its charge from any who would seek to desecrate it. Typically such a creature is transformed into a form more regal than its mortal one, setting it apart from a typical member of its race or species. A divine guardian is spiritually connected to the one site that it must guard for eternity. As long as a divine guardian remains within that site, it does not hunger, thirst, get sick, or even age. Within the bounds of its sacred site, a divine guardian possesses numerous defensive powers to ward it from intruders, but it can never leave the area or the long years of its service will finally catch up to it. A divine guardian must weigh the power and prestige of its endless responsibility against the freedom death might inevitably bring. Most divine guardians are chosen servants who agree to willingly serve their gods for all eternity, but some have been cursed with their duty in response for some harm to the god's faithful or as atonement for some great sin. Whatever the nature of its creation, a divine guardian is still beholden to the god that granted it its powers, and to the followers of that god as well. A cleric or paladin of the deity that created a divine guardian can issue the guardian commands. This does not give the cleric or paladin complete control over the creature, but the guardian does respond favorably to those requests. For example, a cleric could ask it to not attack her companions, or to help her defend the guardian's sacred site from attackers. A cleric or paladin of the same faith must win an opposed Charisma check to convince a divine guardian to do anything it wouldn't ordinarily do. A divine guardian can never be ordered to leave its sacred site or to go against the tenets of its deity's faith. The divine guardian hydra presented here is built using a hydra from the Pathfinder RPG Bestiary. See page 178 of the Bestiary for rules on this creature's hydra traits and regenerate head abilities. This divine guardian hydra is a divine guardian of the god of nature and the weather, thus giving it the air and water subtypes.  CREATING A DIVINE GUARDIAN  "Divine guardian" is an acquired template that can be added to any creature (referred to hereafter as the base creature). A divine guardian uses all the base creature's statistics and special abilities except as noted here.  CR: Same as the base creature +1.  Alignment: Usually, the alignment of a divine guardian matches that of the god who invested it with power. Sometimes, however, a god punishes a wayward worshiper or an enemy of the faith by making it a divine guardian.  Type: The creature's type does not change, but the creature might gain one or more alignment or elemental subtypes, depending on the alignment and portfolio of the deity that granted it the template. Possible subtypes include air, chaotic, cold, earth, evil, fire, good, lawful, and water. For instance, a lawful good deity's divine guardian would have the lawful and good subtypes, even if it were actually of some other alignment. Similarly, a neutral god of water and ice would grant its divine guardian the water and cold subtypes.  Senses: A divine guardian gains darkvision 60 feet and low-light vision.  Defensive Abilities: A divine guardian is immune to disease, poison, and all mind-affecting effects. It also gains fast healing 5. In addition, it gains the following defensive ability. Ability Healing (Ex): A divine guardian heals 1 point of ability damage per round in each damaged ability score.  Special Attacks: A divine guardian gains the following. Spell-Like Abilities: A divine guardian has a cumulative number of spell-like abilities depending on its Hit Dice. Unless otherwise noted, these abilities are usable 1/day. CL is equal to the divine guardian's HD or the CL of the base creature's spell-like abilities, whichever is higher.  HD Abilities 1-2 Alarm 3/day, dimension door at will (within sacred site only), hold portal 3-4 Arcane lock, knock 3/day 5-6 Augury, clairaudience/clairvoyance 7-8 Dismissal 9-10 Commune 11-12 Guards and wards 13-14 Forbiddance 15-16 Banishment 17-18 Repulsion 19-20 Screen 21+ Antipathy  Special Qualities: A divine guardian gains the following.  Aura (Ex): A divine guardian with the chaotic, evil, good, or lawful subtypes has an aura as if it were an aligned outsider of equivalent Hit Dice (see the detect evil spell for details).  Blessed Life (Ex): A divine guardian does not age or breathe. It does not require food, drink, or sleep.  Divine Swiftness (Ex): A divine guardian is gifted with incredible speed, granting it a +4 bonus on initiative rolls. In addition, each of the base creature's speeds is doubled. If the base creature has a fly speed, the divine guardian's maneuverability becomes perfect if it was not already. If the divine guardian acquires the air, earth, or water subtype, it gains a fly, burrow, or swim speed equal to its highest speed.  Sacred Site (Ex): Each divine guardian is assigned to guard a specific site sacred to the deity that invested it with power. This area may be a structure, a series of structures, or a natural site with clearly defined borders. It can be as large as a city, but in most cases it's a single temple or a sacred grove. Gods don't waste their powers on places that their worshipers can protect, so most divine guardians keep watch over abandoned burial grounds or lost temples. The divine guardian of such a site is charged with protecting it from harm and preventing incursions by those not of the faith. It must keep its vigil until the god deems the guardian's task done. If the divine guardian ever moves out of the area defined as the sacred site, it immediately loses the divine guardian template and any spellcasting ability the deity might have granted from class levels. It cannot regain the template unless it atones for its failure (usually by completing some quest or via an atonement spell) and reenters the site within 1 week. Otherwise, it loses the template permanently, taking 6d6 points of Constitution drain as the years of lost food, drink, and sleep return to it tenfold. A creature that lacks a Constitution score takes 2d6 points of damage per Hit Die from this process. Even if it survives the Constitution drain, the creature can never regain the template.  Abilities: Wis +4, Cha +4. If the base creature has an Intelligence score of 2 or lower, it also gains Int +4.  Skills: A divine guardian gains a +5 racial bonus on Perception and Sense Motive checks.  Organization: Solitary.</t>
  </si>
  <si>
    <t>&lt;link rel="stylesheet"href="PF.css"&gt;&lt;div&gt;&lt;h2&gt;Divine Guardian&lt;/h2&gt;&lt;h3&gt;&lt;i&gt;This regal hydra has one larger head and four smaller ones, and projects an aura of authority and menace.&lt;/i&gt;&lt;/h3&gt;&lt;br&gt;&lt;/div&gt;&lt;div class="heading"&gt;&lt;p class="alignleft"&gt;Divine Guardian Hydra&lt;/p&gt;&lt;p class="alignright"&gt;CR 5&lt;/p&gt;&lt;div style="clear: both;"&gt;&lt;/div&gt;&lt;/div&gt;&lt;div&gt;&lt;h5&gt;&lt;b&gt;XP &lt;/b&gt;1,600&lt;/h5&gt;&lt;h5&gt;N Huge magical beast (air, water)&lt;/h5&gt;&lt;h5&gt;&lt;b&gt;Init &lt;/b&gt;+5; &lt;b&gt;Senses &lt;/b&gt;darkvision 60 ft., low-light vision, scent; Perception +16&lt;/h5&gt;&lt;/div&gt;&lt;hr/&gt;&lt;div&gt;&lt;h5&gt;&lt;b&gt;DEFENSE&lt;/b&gt;&lt;/h5&gt;&lt;/div&gt;&lt;hr/&gt;&lt;div&gt;&lt;h5&gt;&lt;b&gt;AC &lt;/b&gt;15, touch 9, flat-footed 14 (+1 Dex, +6 natural, -2 size)&lt;/h5&gt;&lt;h5&gt;&lt;b&gt;hp &lt;/b&gt;47 (5d10+20); fast healing 5&lt;/h5&gt;&lt;h5&gt;&lt;b&gt;Fort &lt;/b&gt;+8, &lt;b&gt;Ref &lt;/b&gt;+5, &lt;b&gt;Will &lt;/b&gt;+5&lt;/h5&gt;&lt;h5&gt;&lt;b&gt;Defensive Abilities &lt;/b&gt;ability healing; &lt;b&gt;Immune &lt;/b&gt;disease, mind-affecting effects, poison&lt;/h5&gt;&lt;/div&gt;&lt;hr/&gt;&lt;div&gt;&lt;h5&gt;&lt;b&gt;OFFENSE&lt;/b&gt;&lt;/h5&gt;&lt;/div&gt;&lt;hr/&gt;&lt;div&gt;&lt;h5&gt;&lt;b&gt;Spd &lt;/b&gt;40 ft., fly 40 ft. (perfect), swim 40 ft.&lt;/h5&gt;&lt;h5&gt;&lt;b&gt;Melee &lt;/b&gt;5 bites +7 (1d8+3)&lt;/h5&gt;&lt;h5&gt;&lt;b&gt;Space &lt;/b&gt;15 ft.; &lt;b&gt;Reach &lt;/b&gt;10 ft.&lt;/h5&gt;&lt;h5&gt;&lt;b&gt;Special Attacks &lt;/b&gt;pounce&lt;/h5&gt;&lt;h5&gt;&lt;b&gt;Spell-Like Abilities&lt;/b&gt; (CL 5th; concentration +6) &lt;/br&gt;At Will&amp;mdash;&lt;i&gt;dimension door&lt;/i&gt; (within sacred site only) &lt;/br&gt;3/day&amp;mdash;&lt;i&gt;alarm&lt;/i&gt;, &lt;i&gt;knock&lt;/i&gt; &lt;/br&gt;1/day&amp;mdash;&lt;i&gt;arcane lock&lt;/i&gt;, &lt;i&gt;augury&lt;/i&gt;, &lt;i&gt;clairvoyance/clairaudience&lt;/i&gt;, &lt;i&gt;hold portal&lt;/i&gt;&lt;/h5&gt;&lt;/h5&gt;&lt;/div&gt;&lt;hr/&gt;&lt;div&gt;&lt;h5&gt;&lt;b&gt;STATISTICS&lt;/b&gt;&lt;/h5&gt;&lt;/div&gt;&lt;hr/&gt;&lt;div&gt;&lt;h5&gt;&lt;b&gt;Str &lt;/b&gt;17, &lt;b&gt;Dex &lt;/b&gt;12, &lt;b&gt;Con &lt;/b&gt;18, &lt;b&gt;Int &lt;/b&gt; 6, &lt;b&gt;Wis &lt;/b&gt;15, &lt;b&gt;Cha &lt;/b&gt;13&lt;/h5&gt;&lt;h5&gt;&lt;b&gt;Base Atk &lt;/b&gt;+5; &lt;b&gt;CMB &lt;/b&gt;+10; &lt;b&gt;CMD &lt;/b&gt;21 (can't be tripped)&lt;/h5&gt;&lt;h5&gt;&lt;b&gt;Feats &lt;/b&gt;Combat Reflexes, Iron Will, Weapon Focus (bite)&lt;/h5&gt;&lt;h5&gt;&lt;b&gt;Skills &lt;/b&gt;Fly +9, Perception +16, Sense Motive +7, Swim +11; &lt;b&gt;Racial Modifiers &lt;/b&gt;+7 Perception, +5 Sense Motive&lt;/h5&gt;&lt;h5&gt;&lt;b&gt;Languages &lt;/b&gt;Draconic&lt;/h5&gt;&lt;h5&gt;&lt;b&gt;SQ &lt;/b&gt;blessed life, divine swiftness, hydra traits, regenerate head, sacred site&lt;/h5&gt;&lt;/div&gt;&lt;hr/&gt;&lt;div&gt;&lt;h5&gt;&lt;b&gt;ECOLOGY&lt;/b&gt;&lt;/h5&gt;&lt;/div&gt;&lt;hr/&gt;&lt;div&gt;&lt;h5&gt;&lt;b&gt;Environment &lt;/b&gt; temperate ruins&lt;/h5&gt;&lt;h5&gt;&lt;b&gt;Organization &lt;/b&gt;solitary&lt;/h5&gt;&lt;h5&gt;&lt;b&gt;Treasure &lt;/b&gt;standard&lt;/h5&gt;&lt;/div&gt;&lt;br&gt;&lt;div&gt;&lt;h4&gt;&lt;p&gt;&lt;p&gt;A divine guardian is a creature chosen by the gods to guard a sacred site of the faith. Blessed with eternal life (or damned, some might say), a divine guardian spends untold centuries in the service of its deity, tirelessly and deathlessly defending its charge from any who would seek to desecrate it. Typically such a creature is transformed into a form more regal than its mortal one, setting it apart from a typical member of its race or species. A divine guardian is spiritually connected to the one site that it must guard for eternity. As long as a divine guardian remains within that site, it does not hunger, thirst, get sick, or even age. Within the bounds of its sacred site, a divine guardian possesses numerous defensive powers to ward it from intruders, but it can never leave the area or the long years of its service will finally catch up to it. A divine guardian must weigh the power and prestige of its endless responsibility against the freedom death might inevitably bring. Most divine guardians are chosen servants who agree to willingly serve their gods for all eternity, but some have been cursed with their duty in response for some harm to the god's faithful or as &lt;i&gt;atonement&lt;/i&gt; for some great sin. Whatever the nature of its creation, a divine guardian is still beholden to the god that granted it its powers, and to the followers of that god as well. A cleric or paladin of the deity that created a divine guardian can issue the guardian commands. This does not give the cleric or paladin complete control over the creature, but the guardian does respond favorably to those requests. For example, a cleric could ask it to not attack her companions, or to help her defend the guardian's sacred site from attackers. A cleric or paladin of the same faith must win an opposed Charisma check to convince a divine guardian to do anything it wouldn't ordinarily do. A divine guardian can never be ordered to leave its sacred site or to go against the tenets of its deity's faith. The divine guardian hydra presented here is built using a hydra from the &lt;i&gt;Pathfinder RPG &lt;i&gt;Bestiary&lt;/i&gt;&lt;/i&gt;. See page 178 of the &lt;i&gt;Bestiary&lt;/i&gt; for rules on this creature's hydra traits and regenerate head abilities. This divine guardian hydra is a divine guardian of the god of nature and the weather, thus giving it the air and water subtypes.  &lt;br&gt;&lt;b&gt;CREATING A DIVINE GUARDIAN&lt;/b&gt;&lt;br&gt;  "Divine guardian" is an acquired template that can be added to any creature (referred to hereafter as the base creature). A divine guardian uses all the base creature's statistics and special abilities except as noted here.  &lt;br&gt;&lt;b&gt;CR:&lt;/b&gt; Same as the base creature +1.  Alignment: Usually, the alignment of a divine guardian matches that of the god who invested it with power. Sometimes, however, a god punishes a wayward worshiper or an enemy of the faith by making it a divine guardian.  &lt;br&gt;&lt;b&gt;Type:&lt;/b&gt; The creature's type does not change, but the creature might gain one or more alignment or elemental subtypes, depending on the alignment and portfolio of the deity that granted it the template. Possible subtypes include air, chaotic, cold, earth, evil, fire, good, lawful, and water. For instance, a lawful good deity's divine guardian would have the lawful and good subtypes, even if it were actually of some other alignment. Similarly, a neutral god of water and ice would grant its divine guardian the water and cold subtypes.  &lt;br&gt;&lt;b&gt;Senses:&lt;/b&gt; A divine guardian gains darkvision 60 feet and low-light vision.  &lt;br&gt;&lt;b&gt;Defensive Abilities:&lt;/b&gt; A divine guardian is immune to disease, poison, and all mind-affecting effects. It also gains fast healing 5. In addition, it gains the following defensive ability. &lt;br&gt;&lt;i&gt;Ability Healing (Ex)&lt;/i&gt;: A divine guardian heals 1 point of ability damage per round in each damaged ability score.  &lt;br&gt;&lt;b&gt;Special Attacks:&lt;/b&gt; A divine guardian gains the following. &lt;br&gt;&lt;i&gt;Spell-Like Abilities&lt;/i&gt;: A divine guardian has a cumulative number of spell-like abilities depending on its Hit Dice. Unless otherwise noted, these abilities are usable 1/day. CL is equal to the divine guardian's HD or the CL of the base creature's spell-like abilities, whichever is higher.     &lt;table border ='1'&gt;&lt;tr&gt;&lt;th&gt;HD&lt;/th&gt;&lt;th&gt;Abilities&lt;/th&gt;&lt;/tr&gt;&lt;tr&gt;&lt;td&gt;1-2&lt;/td&gt;&lt;td&gt;Alarm 3/day, dimension door at will (within sacred site only), hold portal&lt;/td&gt;&lt;/tr&gt;&lt;tr&gt;&lt;td&gt;3-4&lt;/td&gt;&lt;td&gt;Arcane lock, knock 3/day&lt;/td&gt;&lt;/tr&gt;&lt;tr&gt;&lt;td&gt;5-6&lt;/td&gt;&lt;td&gt;Augury, clairaudience/clairvoyance&lt;/td&gt;&lt;/tr&gt;&lt;tr&gt;&lt;td&gt;7-8&lt;/td&gt;&lt;td&gt;Dismissal&lt;/td&gt;&lt;/tr&gt;&lt;tr&gt;&lt;td&gt;9-10&lt;/td&gt;&lt;td&gt;Commune&lt;/td&gt;&lt;/tr&gt;&lt;tr&gt;&lt;td&gt;11-12&lt;/td&gt;&lt;td&gt;Guards and wards&lt;/td&gt;&lt;/tr&gt;&lt;tr&gt;&lt;td&gt;13-14&lt;/td&gt;&lt;td&gt;Forbiddance&lt;/td&gt;&lt;/tr&gt;&lt;tr&gt;&lt;td&gt;15-16&lt;/td&gt;&lt;td&gt;Banishment&lt;/td&gt;&lt;/tr&gt;&lt;tr&gt;&lt;td&gt;17-18&lt;/td&gt;&lt;td&gt;Repulsion&lt;/td&gt;&lt;/tr&gt;&lt;tr&gt;&lt;td&gt;19-20&lt;/td&gt;&lt;td&gt;Screen&lt;/td&gt;&lt;/tr&gt;&lt;tr&gt;&lt;td&gt;21+&lt;/td&gt;&lt;td&gt;Antipathy&lt;/td&gt;&lt;/tr&gt;&lt;/table&gt;     &lt;br&gt;&lt;b&gt;Special Qualities:&lt;/b&gt; A divine guardian gains the following.  &lt;br&gt;&lt;i&gt;Aura (Ex)&lt;/i&gt;: A divine guardian with the chaotic, evil, good, or lawful subtypes has an aura as if it were an aligned outsider of equivalent Hit Dice (see the &lt;i&gt;detect evil&lt;/i&gt; spell for details).  &lt;br&gt;&lt;i&gt;Blessed Life (Ex)&lt;/i&gt;: A divine guardian does not age or breathe. It does not require food, drink, or sleep.  &lt;br&gt;&lt;i&gt;Divine Swiftness (Ex)&lt;/i&gt;: A divine guardian is gifted with incredible speed, granting it a +4 bonus on initiative rolls. In addition, each of the base creature's speeds is doubled. If the base creature has a fly speed, the divine guardian's maneuverability becomes perfect if it was not already. If the divine guardian acquires the air, earth, or water subtype, it gains a fly, burrow, or swim speed equal to its highest speed.  &lt;br&gt;&lt;i&gt;Sacred Site (Ex)&lt;/i&gt;: Each divine guardian is assigned to guard a specific site sacred to the deity that invested it with power. This area may be a structure, a series of structures, or a natural site with clearly defined borders. It can be as large as a city, but in most cases it's a single temple or a sacred grove. Gods don't waste their powers on places that their worshipers can protect, so most divine guardians keep watch over abandoned burial grounds or lost temples. The divine guardian of such a site is charged with protecting it from harm and preventing incursions by those not of the faith. It must keep its vigil until the god deems the guardian's task done. If the divine guardian ever moves out of the area defined as the sacred site, it immediately loses the divine guardian template and any spellcasting ability the deity might have granted from class levels. It cannot regain the template unless it atones for its failure (usually by completing some quest or via an &lt;i&gt;atonement&lt;/i&gt; spell) and reenters the site within 1 week. Otherwise, it loses the template permanently, taking 6d6 points of Constitution drain as the years of lost food, drink, and sleep return to it tenfold. A creature that lacks a Constitution score takes 2d6 points of damage per Hit Die from this process. Even if it survives the Constitution drain, the creature can never regain the template.  &lt;br&gt;&lt;b&gt;Abilities:&lt;/b&gt; Wis +4, Cha +4. If the base creature has an Intelligence score of 2 or lower, it also gains Int +4.  &lt;br&gt;&lt;b&gt;Skills:&lt;/b&gt; A divine guardian gains a +5 racial bonus on Perception and Sense Motive checks.  &lt;br&gt;&lt;b&gt;Organization:&lt;/b&gt; Solitary.&lt;/p&gt;&lt;/h4&gt;&lt;/div&gt;</t>
  </si>
  <si>
    <t>Dorvae</t>
  </si>
  <si>
    <t>(evil)</t>
  </si>
  <si>
    <t>(+5 Dex, +1 dodge, +8 natural)</t>
  </si>
  <si>
    <t>Fort +8, Ref +13, Will +10</t>
  </si>
  <si>
    <t>2 claws +18 (3d8+4/19-20 plus grab)</t>
  </si>
  <si>
    <t>writhing snakes</t>
  </si>
  <si>
    <t>Spell-Like Abilities (CL 11th; concentration +14)  Constant-see invisibility   At Will-detect thoughts (DC 15)   3/day-bestow curse (DC 17), dimension door   1/day-feeblemind (DC 18), lesser geas (DC 17)</t>
  </si>
  <si>
    <t>Str 18, Dex 21, Con 18, Int 17, Wis 14, Cha 17</t>
  </si>
  <si>
    <t>Agile Maneuvers, Dodge, Flyby Attack, Improved Critical (claw), Mobility, Skill Focus (Perception), Weapon Focus (claw)</t>
  </si>
  <si>
    <t>Acrobatics +21, Bluff +19, Diplomacy +13, Fly +18, Intimidate +16, Knowledge (planes) +19, Knowledge (religion) +19, Perception +24, Sense Motive +18, Stealth +21</t>
  </si>
  <si>
    <t>Abyssal, Celestial, Common, Infernal; telepathy 50 ft.</t>
  </si>
  <si>
    <t xml:space="preserve"> any (evil planes)</t>
  </si>
  <si>
    <t>Two pairs of stretched and veiny leather wings adorn the back of this shrouded reptilian nightmare.</t>
  </si>
  <si>
    <t>Writhing Snakes (Ex) When a dorvae succeeds at a grapple check against an opponent, the serpents of its body writhe around the grappled foe, biting wherever they can gain purchase. This deals 2d8 points of piercing damage, and the grappled foe is subject to the dorvae's supernatural poison.  Dorvae Poison (Su) Writhing snakes-injury; save DC 20; frequency 1/round for 12 rounds; effect 1d4 Wis and on the first failed save the target is susceptible to the dorvae's lesser geas no matter its Hit Dice for 24 hours. Cure 3 saves. The save DC is Constitution-based.</t>
  </si>
  <si>
    <t>The dorvaes are a race of fiends standing apart from all others. Each dorvae prides itself on owing no allegiance to anything but itself, and is never willing to suffer a master no matter how powerful or intelligent that creature may be. Dorvaes believe all other creatures in the universe live solely to entertain the dorvaes' perverse pleasures. Cruel, selfish, and calculating, each dorvae pursues its own dark agenda and desires without guilt, empathy for its playthings, or even consideration of the possible consequences. Master manipulators, dorvaes would rather stand back and create unquestioning minions to champion their schemes. Many dorvaes meddle in the politics and power plays of evil planar beings, but a number of these fiends ply their manipulations on the Material Plane. Often they seek out primitive humanoid tribes, which they lead like vengeful and angry gods. Others look for cosmopolitan centers to manipulate, often masquerading as the mysterious leaders of foreign cults, or as the masterminds of criminal societies.</t>
  </si>
  <si>
    <t>&lt;link rel="stylesheet"href="PF.css"&gt;&lt;div&gt;&lt;h2&gt;Dorvae&lt;/h2&gt;&lt;h3&gt;&lt;i&gt;Two pairs of stretched and veiny leather wings adorn the back of this shrouded reptilian nightmare.&lt;/i&gt;&lt;/h3&gt;&lt;br&gt;&lt;/div&gt;&lt;div class="heading"&gt;&lt;p class="alignleft"&gt;Dorvae&lt;/p&gt;&lt;p class="alignright"&gt;CR 11&lt;/p&gt;&lt;div style="clear: both;"&gt;&lt;/div&gt;&lt;/div&gt;&lt;div&gt;&lt;h5&gt;&lt;b&gt;XP &lt;/b&gt;12,800&lt;/h5&gt;&lt;h5&gt;NE Medium outsider (evil)&lt;/h5&gt;&lt;h5&gt;&lt;b&gt;Init &lt;/b&gt;+5; &lt;b&gt;Senses &lt;/b&gt;darkvision 60 ft., &lt;i&gt;see invisibility&lt;/i&gt;; Perception +24&lt;/h5&gt;&lt;/div&gt;&lt;hr/&gt;&lt;div&gt;&lt;h5&gt;&lt;b&gt;DEFENSE&lt;/b&gt;&lt;/h5&gt;&lt;/div&gt;&lt;hr/&gt;&lt;div&gt;&lt;h5&gt;&lt;b&gt;AC &lt;/b&gt;24, touch 16, flat-footed 18 (+5 Dex, +1 dodge, +8 natural)&lt;/h5&gt;&lt;h5&gt;&lt;b&gt;hp &lt;/b&gt;123 (13d10+52)&lt;/h5&gt;&lt;h5&gt;&lt;b&gt;Fort &lt;/b&gt;+8, &lt;b&gt;Ref &lt;/b&gt;+13, &lt;b&gt;Will &lt;/b&gt;+10&lt;/h5&gt;&lt;h5&gt;&lt;b&gt;DR &lt;/b&gt;10/good; &lt;b&gt;Immune &lt;/b&gt;mind-affecting effects, poison; &lt;b&gt;SR &lt;/b&gt;22&lt;/h5&gt;&lt;/div&gt;&lt;hr/&gt;&lt;div&gt;&lt;h5&gt;&lt;b&gt;OFFENSE&lt;/b&gt;&lt;/h5&gt;&lt;/div&gt;&lt;hr/&gt;&lt;div&gt;&lt;h5&gt;&lt;b&gt;Spd &lt;/b&gt;30 ft., fly 60 ft. (good)&lt;/h5&gt;&lt;h5&gt;&lt;b&gt;Melee &lt;/b&gt;2 claws +18 (3d8+4/19-20 plus grab)&lt;/h5&gt;&lt;h5&gt;&lt;b&gt;Space &lt;/b&gt;5 ft.; &lt;b&gt;Reach &lt;/b&gt;5 ft.&lt;/h5&gt;&lt;h5&gt;&lt;b&gt;Special Attacks &lt;/b&gt;writhing snakes&lt;/h5&gt;&lt;h5&gt;&lt;b&gt;Spell-Like Abilities&lt;/b&gt; (CL 11th; concentration +14)  &lt;/br&gt;Constant&amp;mdash;&lt;i&gt;see invisibility&lt;/i&gt; &lt;/br&gt;At Will&amp;mdash;&lt;i&gt;detect thoughts&lt;/i&gt; (DC 15) &lt;/br&gt;3/day&amp;mdash;&lt;i&gt;bestow curse&lt;/i&gt; (DC 17), &lt;i&gt;dimension door&lt;/i&gt; &lt;/br&gt;1/day&amp;mdash;&lt;i&gt;feeblemind&lt;/i&gt; (DC 18), &lt;i&gt;lesser geas&lt;/i&gt; (DC 17)&lt;/h5&gt;&lt;/h5&gt;&lt;/div&gt;&lt;hr/&gt;&lt;div&gt;&lt;h5&gt;&lt;b&gt;STATISTICS&lt;/b&gt;&lt;/h5&gt;&lt;/div&gt;&lt;hr/&gt;&lt;div&gt;&lt;h5&gt;&lt;b&gt;Str &lt;/b&gt;18, &lt;b&gt;Dex &lt;/b&gt;21, &lt;b&gt;Con &lt;/b&gt;18, &lt;b&gt;Int &lt;/b&gt; 17, &lt;b&gt;Wis &lt;/b&gt;14, &lt;b&gt;Cha &lt;/b&gt;17&lt;/h5&gt;&lt;h5&gt;&lt;b&gt;Base Atk &lt;/b&gt;+13; &lt;b&gt;CMB &lt;/b&gt;+20 (+24 grapple); &lt;b&gt;CMD &lt;/b&gt;33&lt;/h5&gt;&lt;h5&gt;&lt;b&gt;Feats &lt;/b&gt;Agile Maneuvers, Dodge, Flyby Attack, Improved Critical (claw), Mobility, Skill Focus (Perception), Weapon Focus (claw)&lt;/h5&gt;&lt;h5&gt;&lt;b&gt;Skills &lt;/b&gt;Acrobatics +21, Bluff +19, Diplomacy +13, Fly +18, Intimidate +16, Knowledge (planes) +19, Knowledge (religion) +19, Perception +24, Sense Motive +18, Stealth +21&lt;/h5&gt;&lt;h5&gt;&lt;b&gt;Languages &lt;/b&gt;Abyssal, Celestial, Common, Infernal; telepathy 50 ft.&lt;/h5&gt;&lt;/div&gt;&lt;hr/&gt;&lt;div&gt;&lt;h5&gt;&lt;b&gt;ECOLOGY&lt;/b&gt;&lt;/h5&gt;&lt;/div&gt;&lt;hr/&gt;&lt;div&gt;&lt;h5&gt;&lt;b&gt;Environment &lt;/b&gt; any (evil planes)&lt;/h5&gt;&lt;h5&gt;&lt;b&gt;Organization &lt;/b&gt;solitary&lt;/h5&gt;&lt;h5&gt;&lt;b&gt;Treasure &lt;/b&gt;standard&lt;/h5&gt;&lt;/div&gt;&lt;hr/&gt;&lt;div&gt;&lt;h5&gt;&lt;b&gt;SPECIAL ABILITIES&lt;/b&gt;&lt;/h5&gt;&lt;/div&gt;&lt;hr/&gt;&lt;div&gt;&lt;/h5&gt;&lt;h5&gt;&lt;b&gt;Writhing Snakes (Ex)&lt;/b&gt; When a dorvae succeeds at a grapple check against an opponent, the serpents of its body writhe around the grappled foe, biting wherever they can gain purchase. This deals 2d8 points of piercing damage, and the grappled foe is subject to the dorvae's supernatural poison.  &lt;i&gt;Dorvae Poison (Su)&lt;/i&gt; Writhing snakes-injury; &lt;i&gt;save&lt;/i&gt; DC 20; &lt;i&gt;frequency&lt;/i&gt; 1/round for 12 rounds; &lt;i&gt;effect&lt;/i&gt; 1d4 Wis and on the first failed &lt;i&gt;save&lt;/i&gt; the target is susceptible to the dorvae's &lt;i&gt;lesser geas&lt;/i&gt; no matter its Hit Dice for 24 hours. &lt;i&gt;Cure&lt;/i&gt; 3 saves. The save DC is Constitution-based.&lt;/h5&gt;&lt;/div&gt;&lt;br&gt;&lt;div&gt;&lt;h4&gt;&lt;p&gt;&lt;p&gt;The dorvaes are a race of fiends standing apart from all others. Each dorvae prides itself on owing no allegiance to anything but itself, and is never willing to suffer a master no matter how powerful or intelligent that creature may be. Dorvaes believe all other creatures in the universe live solely to entertain the dorvaes' perverse pleasures. Cruel, selfish, and calculating, each dorvae pursues its own dark agenda and desires without guilt, empathy for its playthings, or even consideration of the possible consequences. Master manipulators, dorvaes would rather stand back and create unquestioning minions to champion their schemes. Many dorvaes meddle in the politics and power plays of evil planar beings, but a number of these fiends ply their manipulations on the Material Plane. Often they seek out primitive humanoid tribes, which they lead like vengeful and angry gods. Others look for cosmopolitan centers to manipulate, often masquerading as the mysterious leaders of foreign cults, or as the masterminds of criminal societies.&lt;/p&gt;&lt;/h4&gt;&lt;/div&gt;</t>
  </si>
  <si>
    <t>Dossenus</t>
  </si>
  <si>
    <t>Fort +2, Ref +0, Will +3; +4 vs. poison</t>
  </si>
  <si>
    <t>hydrophobia, light blindness</t>
  </si>
  <si>
    <t>30 ft., burrow 30 ft., climb 30 ft.</t>
  </si>
  <si>
    <t>bite +4 (1d6+3/19-20)</t>
  </si>
  <si>
    <t>devastating maw, sneak attack +1d6, swarming</t>
  </si>
  <si>
    <t>Str 12, Dex 11, Con 14, Int 3, Wis 10, Cha 5</t>
  </si>
  <si>
    <t>Improved CriticalB (bite), Weapon Focus (bite), Weapon SpecializationB (bite)</t>
  </si>
  <si>
    <t>Climb +17, Perception +5</t>
  </si>
  <si>
    <t xml:space="preserve"> any underground (except water)</t>
  </si>
  <si>
    <t>solitary, clutch (2-9), or infestation (10-20)</t>
  </si>
  <si>
    <t>This small creature looks like a lumpy head with crab legs and a giant mouth filled with stone teeth.</t>
  </si>
  <si>
    <t>Burrow (Ex) A dossenus can burrow through stone (or weaker materials such as wood) as easily as dirt.  Devastating Maw (Ex) A dossenus' bite attack counts as adamantine for the purposes of overcoming DR and bypassing hardness.  Hydrophobia (Ex) A dossenus cannot swim and always fails Swim checks. If a dossenus becomes completely submerged in water, it must succeed at a DC 15 Will save on its turn each round or be paralyzed with fear until it is no longer submerged.  Swarming (Ex) Dossenuses are brutally efficient at swarming foes and often skitter atop one another in their haste to overwhelm and devour prey. Up to two dossenuses can share the same square at the same time. If two dossenuses sharing the same square attack the same foe, they are considered to be flanking that foe as if they were in two opposite squares.</t>
  </si>
  <si>
    <t>A dossenus is a subterranean pack hunter that can digest almost anything. Its body is mostly head and face, dominated by a huge mouth with multiple rows of black, rocklike teeth. Two thin arms and four thin legs extend from its underdeveloped body; its front limbs end in crablike claws it can use to clumsily manipulate objects. A dossenus is just under 4 feet long and weighs 60 pounds. Dossenuses are notorious for their voracious appetites and ability to gnaw through practically any substance with their savage teeth. Though their tiny eyes appear absent of thought or purpose, dossenuses are actually slightly more intelligent than mere beasts. These creatures have a primitive communal social structure, speak and understand Aklo, and practice a violent form of religion based on the indiscriminate consumption of all other forms of life. Dossenuses practice ritual cannibalism of their dead. Dossenuses are gifted climbers and burrowers and use their talents to clamber up or through walls, floors, ceilings, and over their fellows to quickly surround and overwhelm prey. Once one of these extremely tenacious creatures lays eyes on potential prey, it does not give up the chase until it or its target is dead, or enters or crosses a body of water. A dossenus cannot swim (it sinks to the bottom) and has an intense fear of deep water. Once every few generations, dossenuses gather in great numbers, sometimes in the thousands. After several weeks of worship, fasting, and frenzied mating, the creatures skitter forth as a massive swarm intent on devouring any living thing in their path.</t>
  </si>
  <si>
    <t>&lt;link rel="stylesheet"href="PF.css"&gt;&lt;div&gt;&lt;h2&gt;Dossenus&lt;/h2&gt;&lt;h3&gt;&lt;i&gt;This small creature looks like a lumpy head with crab legs and a giant mouth filled with stone teeth.&lt;/i&gt;&lt;/h3&gt;&lt;br&gt;&lt;/div&gt;&lt;div class="heading"&gt;&lt;p class="alignleft"&gt;Dossenus&lt;/p&gt;&lt;p class="alignright"&gt;CR 1&lt;/p&gt;&lt;div style="clear: both;"&gt;&lt;/div&gt;&lt;/div&gt;&lt;div&gt;&lt;h5&gt;&lt;b&gt;XP &lt;/b&gt;400&lt;/h5&gt;&lt;h5&gt;N Small aberration &lt;/h5&gt;&lt;h5&gt;&lt;b&gt;Init &lt;/b&gt;+0; &lt;b&gt;Senses &lt;/b&gt;darkvision 60 ft.; Perception +5&lt;/h5&gt;&lt;/div&gt;&lt;hr/&gt;&lt;div&gt;&lt;h5&gt;&lt;b&gt;DEFENSE&lt;/b&gt;&lt;/h5&gt;&lt;/div&gt;&lt;hr/&gt;&lt;div&gt;&lt;h5&gt;&lt;b&gt;AC &lt;/b&gt;12, touch 11, flat-footed 12 (+1 natural, +1 size)&lt;/h5&gt;&lt;h5&gt;&lt;b&gt;hp &lt;/b&gt;13 (2d8+4)&lt;/h5&gt;&lt;h5&gt;&lt;b&gt;Fort &lt;/b&gt;+2, &lt;b&gt;Ref &lt;/b&gt;+0, &lt;b&gt;Will &lt;/b&gt;+3; +4 vs. poison&lt;/h5&gt;&lt;h5&gt;&lt;b&gt;Weaknesses &lt;/b&gt;hydrophobia, light blindness&lt;/h5&gt;&lt;/div&gt;&lt;hr/&gt;&lt;div&gt;&lt;h5&gt;&lt;b&gt;OFFENSE&lt;/b&gt;&lt;/h5&gt;&lt;/div&gt;&lt;hr/&gt;&lt;div&gt;&lt;h5&gt;&lt;b&gt;Spd &lt;/b&gt;30 ft., burrow 30 ft., climb 30 ft.&lt;/h5&gt;&lt;h5&gt;&lt;b&gt;Melee &lt;/b&gt;bite +4 (1d6+3/19-20)&lt;/h5&gt;&lt;h5&gt;&lt;b&gt;Space &lt;/b&gt;5 ft.; &lt;b&gt;Reach &lt;/b&gt;5 ft.&lt;/h5&gt;&lt;h5&gt;&lt;b&gt;Special Attacks &lt;/b&gt;devastating maw, sneak attack +1d6, swarming&lt;/h5&gt;&lt;/div&gt;&lt;hr/&gt;&lt;div&gt;&lt;h5&gt;&lt;b&gt;STATISTICS&lt;/b&gt;&lt;/h5&gt;&lt;/div&gt;&lt;hr/&gt;&lt;div&gt;&lt;h5&gt;&lt;b&gt;Str &lt;/b&gt;12, &lt;b&gt;Dex &lt;/b&gt;11, &lt;b&gt;Con &lt;/b&gt;14, &lt;b&gt;Int &lt;/b&gt; 3, &lt;b&gt;Wis &lt;/b&gt;10, &lt;b&gt;Cha &lt;/b&gt;5&lt;/h5&gt;&lt;h5&gt;&lt;b&gt;Base Atk &lt;/b&gt;+1; &lt;b&gt;CMB &lt;/b&gt;+1; &lt;b&gt;CMD &lt;/b&gt;11 (15 vs. trip)&lt;/h5&gt;&lt;h5&gt;&lt;b&gt;Feats &lt;/b&gt;Improved Critical&lt;sup&gt;B &lt;/sup&gt;(bite), Weapon Focus (bite), Weapon Specialization&lt;sup&gt;B &lt;/sup&gt;(bite)&lt;/h5&gt;&lt;h5&gt;&lt;b&gt;Skills &lt;/b&gt;Climb +17, Perception +5; &lt;b&gt;Racial Modifiers &lt;/b&gt;+8 Climb&lt;/h5&gt;&lt;h5&gt;&lt;b&gt;Languages &lt;/b&gt;Aklo&lt;/h5&gt;&lt;/div&gt;&lt;hr/&gt;&lt;div&gt;&lt;h5&gt;&lt;b&gt;ECOLOGY&lt;/b&gt;&lt;/h5&gt;&lt;/div&gt;&lt;hr/&gt;&lt;div&gt;&lt;h5&gt;&lt;b&gt;Environment &lt;/b&gt; any underground (except water)&lt;/h5&gt;&lt;h5&gt;&lt;b&gt;Organization &lt;/b&gt;solitary, clutch (2-9), or infestation (10-20)&lt;/h5&gt;&lt;h5&gt;&lt;b&gt;Treasure &lt;/b&gt;incidental&lt;/h5&gt;&lt;/div&gt;&lt;hr/&gt;&lt;div&gt;&lt;h5&gt;&lt;b&gt;SPECIAL ABILITIES&lt;/b&gt;&lt;/h5&gt;&lt;/div&gt;&lt;hr/&gt;&lt;div&gt;&lt;/h5&gt;&lt;h5&gt;&lt;b&gt;Burrow (Ex)&lt;/b&gt; A dossenus can burrow through stone (or weaker materials such as wood) as easily as dirt.  &lt;/h5&gt;&lt;h5&gt;&lt;b&gt;Devastating Maw (Ex)&lt;/b&gt; A dossenus' bite attack counts as adamantine for the purposes of overcoming DR and bypassing hardness.  &lt;/h5&gt;&lt;h5&gt;&lt;b&gt;Hydrophobia (Ex)&lt;/b&gt; A dossenus cannot swim and always fails Swim checks. If a dossenus becomes completely submerged in water, it must succeed at a DC 15 Will save on its turn each round or be paralyzed with fear until it is no longer submerged.  &lt;/h5&gt;&lt;h5&gt;&lt;b&gt;Swarming (Ex)&lt;/b&gt; Dossenuses are brutally efficient at swarming foes and often skitter atop one another in their haste to overwhelm and devour prey. Up to two dossenuses can share the same square at the same time. If two dossenuses sharing the same square attack the same foe, they are considered to be flanking that foe as if they were in two opposite squares.&lt;/h5&gt;&lt;/div&gt;&lt;br&gt;&lt;div&gt;&lt;h4&gt;&lt;p&gt;&lt;p&gt;A dossenus is a subterranean pack hunter that can digest almost anything. Its body is mostly head and face, dominated by a huge mouth with multiple rows of black, rocklike teeth. Two thin arms and four thin legs extend from its underdeveloped body; its front limbs end in crablike claws it can use to clumsily manipulate objects. A dossenus is just under 4 feet long and weighs 60 pounds. Dossenuses are notorious for their voracious appetites and ability to gnaw through practically any substance with their savage teeth. Though their tiny eyes appear absent of thought or purpose, dossenuses are actually slightly more intelligent than mere beasts. These creatures have a primitive communal social structure, speak and understand Aklo, and practice a violent form of religion based on the indiscriminate consumption of all other forms of life. Dossenuses practice ritual cannibalism of their dead. Dossenuses are gifted climbers and burrowers and use their talents to clamber up or through walls, floors, ceilings, and over their fellows to quickly surround and overwhelm prey. Once one of these extremely tenacious creatures lays eyes on potential prey, it does not give up the chase until it or its target is dead, or enters or crosses a body of water. A dossenus cannot swim (it sinks to the bottom) and has an intense fear of deep water. Once every few generations, dossenuses gather in great numbers, sometimes in the thousands. After several weeks of worship, fasting, and frenzied mating, the creatures skitter forth as a massive swarm intent on devouring any living thing in their path.&lt;/p&gt;&lt;/h4&gt;&lt;/div&gt;</t>
  </si>
  <si>
    <t>Young Lunar Dragon</t>
  </si>
  <si>
    <t>dragon senses, see in darkness; Perception +17</t>
  </si>
  <si>
    <t>Fort +10, Ref +7, Will +11</t>
  </si>
  <si>
    <t>reflected light</t>
  </si>
  <si>
    <t>bewildering breath, breath weapon (80-ft. line, 6d8 cold, DC 18), moonsilver</t>
  </si>
  <si>
    <t>Spell-Like Abilities (CL 10th; concentration +13)  At Will-dancing lights</t>
  </si>
  <si>
    <t>Sorcerer Spells Known (CL 1st; concentration +4)  1st (4/day)-comprehend languages, mage armor  0 (at will)-detect magic, light, mage hand, read magic</t>
  </si>
  <si>
    <t>Str 21, Dex 11, Con 16, Int 16, Wis 18, Cha 17</t>
  </si>
  <si>
    <t>Flyby Attack, Multiattack, Power Attack, Step Up, Toughness</t>
  </si>
  <si>
    <t>Diplomacy +16, Fly +7, Intimidate +16, Knowledge (arcana, geography, history, local, nature) +10, Perception +17, Sense Motive +17, Spellcraft +16, Use Magic Device +16</t>
  </si>
  <si>
    <t>Aklo, Auran, Common, Draconic</t>
  </si>
  <si>
    <t>no breath, starflight</t>
  </si>
  <si>
    <t xml:space="preserve"> vacuum</t>
  </si>
  <si>
    <t>A shimmering halo surrounds this regal dragon's spine-crowned head, and its vast wings ripple like milky gossamer lit by the moon.</t>
  </si>
  <si>
    <t>Outer Dragon</t>
  </si>
  <si>
    <t>Absolute Cold (Su) An old or older lunar dragon's breath weapon can affect creatures immune to cold damage. A creature immune to cold damage still takes half damage from the breath weapon (no damage with a successful saving throw). Resistant creatures' cold resistance is treated as 10 less than normal.  Alien Presence (Su) A lunar dragon's alien presence affects opponents that fail their saves as touch of idiocy (or as feeblemind for creatures with 4 or fewer Hit Dice) for 5d6 rounds. This is a mind-affecting compulsion effect.  Bewildering Breath (Su) A creature that fails its saving throw against a lunar dragon's breath weapon emits light (as faerie fire) and is dazzled for 1d4 rounds. If the lunar dragon is adult or older, the creature is also confused for 1d4 rounds.  Moonsilver (Ex) A lunar dragon's natural weapons are treated as silver for the purpose of overcoming damage reduction.  Reflect Rays (Su) Rays and ranged touch effects that strike an ancient or older lunar dragon but fail to overcome its spell resistance are reflected back at their source, using the original attack roll to determine whether they hit.  Reflected Light (Ex) A very young or older lunar dragon can't be blinded or dazzled by bright light or patterns.</t>
  </si>
  <si>
    <t>Lunar dragons frequently interact with mortals, spending long hours watching the activities occurring on planets that interest them.</t>
  </si>
  <si>
    <t>&lt;link rel="stylesheet"href="PF.css"&gt;&lt;div&gt;&lt;h2&gt;Outer Dragon, Lunar&lt;/h2&gt;&lt;h3&gt;&lt;i&gt;A shimmering halo surrounds this regal dragon's spine-crowned head, and its vast wings ripple like milky gossamer lit by the moon.&lt;/i&gt;&lt;/h3&gt;&lt;br&gt;&lt;/div&gt;&lt;div class="heading"&gt;&lt;p class="alignleft"&gt;Young Lunar Dragon&lt;/p&gt;&lt;p class="alignright"&gt;CR 9&lt;/p&gt;&lt;div style="clear: both;"&gt;&lt;/div&gt;&lt;/div&gt;&lt;div&gt;&lt;h5&gt;&lt;b&gt;XP &lt;/b&gt;6,400&lt;/h5&gt;&lt;h5&gt;CN Large dragon &lt;/h5&gt;&lt;h5&gt;&lt;b&gt;Init &lt;/b&gt;+0; &lt;b&gt;Senses &lt;/b&gt;dragon senses, see in darkness; Perception +17&lt;/h5&gt;&lt;/div&gt;&lt;hr/&gt;&lt;div&gt;&lt;h5&gt;&lt;b&gt;DEFENSE&lt;/b&gt;&lt;/h5&gt;&lt;/div&gt;&lt;hr/&gt;&lt;div&gt;&lt;h5&gt;&lt;b&gt;AC &lt;/b&gt;21, touch 9, flat-footed 21 (+12 natural, -1 size)&lt;/h5&gt;&lt;h5&gt;&lt;b&gt;hp &lt;/b&gt;105 (10d12+40)&lt;/h5&gt;&lt;h5&gt;&lt;b&gt;Fort &lt;/b&gt;+10, &lt;b&gt;Ref &lt;/b&gt;+7, &lt;b&gt;Will &lt;/b&gt;+11&lt;/h5&gt;&lt;h5&gt;&lt;b&gt;Defensive Abilities &lt;/b&gt;reflected light; &lt;b&gt;Immune &lt;/b&gt;cold, paralysis, sleep&lt;/h5&gt;&lt;/div&gt;&lt;hr/&gt;&lt;div&gt;&lt;h5&gt;&lt;b&gt;OFFENSE&lt;/b&gt;&lt;/h5&gt;&lt;/div&gt;&lt;hr/&gt;&lt;div&gt;&lt;h5&gt;&lt;b&gt;Spd &lt;/b&gt;40 ft., burrow 20 ft., fly 200 ft. (poor)&lt;/h5&gt;&lt;h5&gt;&lt;b&gt;Melee &lt;/b&gt;bite +14 (2d6+7), 2 claws +14 (1d8+5), 2 wings +12 (1d6+2), tail slap +12 (1d8+7)&lt;/h5&gt;&lt;h5&gt;&lt;b&gt;Space &lt;/b&gt;10 ft.; &lt;b&gt;Reach &lt;/b&gt;5 ft. (10 ft. with bite)&lt;/h5&gt;&lt;h5&gt;&lt;b&gt;Special Attacks &lt;/b&gt;bewildering breath, breath weapon (80-ft. line, 6d8 cold, DC 18), moonsilver&lt;/h5&gt;&lt;h5&gt;&lt;b&gt;Spell-Like Abilities&lt;/b&gt; (CL 10th; concentration +13) &lt;/br&gt;At Will&amp;mdash;&lt;i&gt;dancing &lt;i&gt;light&lt;/i&gt;s&lt;/i&gt;&lt;/h5&gt;&lt;/h5&gt;&lt;h5&gt;&lt;b&gt;Sorcerer Spells Known&lt;/b&gt; (CL 1st; concentration +4) &lt;/br&gt;1st (4/day)&amp;mdash;&lt;i&gt;comprehend languages&lt;/i&gt;, &lt;i&gt;mage armor&lt;/i&gt; &lt;/br&gt;0 (at will)&amp;mdash;&lt;i&gt;detect magic&lt;/i&gt;, &lt;i&gt;light&lt;/i&gt;, &lt;i&gt;mage hand&lt;/i&gt;, &lt;i&gt;read magic&lt;/i&gt;&lt;/h5&gt;&lt;/h5&gt;&lt;/div&gt;&lt;hr/&gt;&lt;div&gt;&lt;h5&gt;&lt;b&gt;STATISTICS&lt;/b&gt;&lt;/h5&gt;&lt;/div&gt;&lt;hr/&gt;&lt;div&gt;&lt;h5&gt;&lt;b&gt;Str &lt;/b&gt;21, &lt;b&gt;Dex &lt;/b&gt;11, &lt;b&gt;Con &lt;/b&gt;16, &lt;b&gt;Int &lt;/b&gt; 16, &lt;b&gt;Wis &lt;/b&gt;18, &lt;b&gt;Cha &lt;/b&gt;17&lt;/h5&gt;&lt;h5&gt;&lt;b&gt;Base Atk &lt;/b&gt;+10; &lt;b&gt;CMB &lt;/b&gt;+16; &lt;b&gt;CMD &lt;/b&gt;26 (30 vs. trip)&lt;/h5&gt;&lt;h5&gt;&lt;b&gt;Feats &lt;/b&gt;Flyby Attack, Multiattack, Power Attack, Step Up, Toughness&lt;/h5&gt;&lt;h5&gt;&lt;b&gt;Skills &lt;/b&gt;Diplomacy +16, Fly +7, Intimidate +16, Knowledge (arcana, geography, history, local, nature) +10, Perception +17, Sense Motive +17, Spellcraft +16, Use Magic Device +16&lt;/h5&gt;&lt;h5&gt;&lt;b&gt;Languages &lt;/b&gt;Aklo, Auran, Common, Draconic&lt;/h5&gt;&lt;h5&gt;&lt;b&gt;SQ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ABILITIES&lt;/b&gt;&lt;/h5&gt;&lt;/div&gt;&lt;hr/&gt;&lt;div&gt;&lt;/h5&gt;&lt;h5&gt;&lt;b&gt;Absolute Cold (Su)&lt;/b&gt; An old or older lunar dragon's breath weapon can affect creatures immune to cold damage. A creature immune to cold damage still takes half damage from the breath weapon (no damage with a successful saving throw). Resistant creatures' cold resistance is treated as 10 less than normal.  &lt;/h5&gt;&lt;h5&gt;&lt;b&gt;Alien Presence (Su)&lt;/b&gt; A lunar dragon's alien presence affects opponents that fail their saves as &lt;i&gt;touch of idiocy&lt;/i&gt; (or as &lt;i&gt;feeblemind&lt;/i&gt; for creatures with 4 or fewer Hit Dice) for 5d6 rounds. This is a mind-affecting compulsion effect.  &lt;/h5&gt;&lt;h5&gt;&lt;b&gt;Bewildering Breath (Su)&lt;/b&gt; A creature that fails its saving throw against a lunar dragon's breath weapon emits &lt;i&gt;light&lt;/i&gt; (as &lt;i&gt;faerie&lt;/i&gt; fire) and is dazzled for 1d4 rounds. If the lunar dragon is adult or older, the creature is also confused for 1d4 rounds.  &lt;/h5&gt;&lt;h5&gt;&lt;b&gt;Moonsilver (Ex)&lt;/b&gt; A lunar dragon's natural weapons are treated as silver for the purpose of overcoming damage reduction.  &lt;/h5&gt;&lt;h5&gt;&lt;b&gt;Reflect Rays (Su)&lt;/b&gt; Rays and ranged touch effects that strike an ancient or older lunar dragon but fail to overcome its spell resistance are reflected back at their source, using the original attack roll to determine whether they hit.  &lt;/h5&gt;&lt;h5&gt;&lt;b&gt;Reflected Light (Ex)&lt;/b&gt; A very young or older lunar dragon can't be blinded or dazzled by bright &lt;i&gt;light&lt;/i&gt; or patterns.&lt;/h5&gt;&lt;/div&gt;&lt;br&gt;&lt;div&gt;&lt;h4&gt;&lt;p&gt;&lt;p&gt;Lunar dragons frequently interact with mortals, spending long hours watching the activities occurring on planets that interest them.&lt;/p&gt;&lt;/h4&gt;&lt;/div&gt;</t>
  </si>
  <si>
    <t>Adult Lunar Dragon</t>
  </si>
  <si>
    <t>dragon senses, see in darkness; Perception +25</t>
  </si>
  <si>
    <t>alien presence (180 ft., DC 23)</t>
  </si>
  <si>
    <t>28, touch 7, flat-footed 28</t>
  </si>
  <si>
    <t>(-1 Dex, +21 natural, -2 size)</t>
  </si>
  <si>
    <t>(16d12+96)</t>
  </si>
  <si>
    <t>Fort +15, Ref +9, Will +16</t>
  </si>
  <si>
    <t>bite +22 (2d8+12), 2 claws +22 (2d6+8), 2 wings +20 (2d6+4), tail slap +20 (2d8+12)</t>
  </si>
  <si>
    <t>bewildering breath, breath weapon (100-ft. line, 12d8 cold, DC 23), crush, moonsilver</t>
  </si>
  <si>
    <t>Spell-Like Abilities (CL 16th; concentration +21)  At Will-dancing lights, life bubbleAPG, moonstruckAPG</t>
  </si>
  <si>
    <t>Sorcerer Spells Known (CL 7th; concentration +12)  3rd (3/day)-haste, heroism  2nd (5/day)-blur, hypnotic pattern (DC 17), mirror image  1st (7/day)-comprehend languages, mage armor, protection from evil, shocking grasp, vanishAPG  0 (at will)-arcane mark, detect magic, light, mage hand, prestidigitation, read magic, resistance</t>
  </si>
  <si>
    <t>Str 27, Dex 9, Con 20, Int 20, Wis 22, Cha 21</t>
  </si>
  <si>
    <t>Arcane Strike, Dazing AssaultAPG, Flyby Attack, Improved Initiative, Multiattack, Power Attack, Toughness, Wingover</t>
  </si>
  <si>
    <t>Bluff +12, Diplomacy +24, Fly +10, Intimidate +24, Knowledge (arcana, geography, history, local, nature) +20, Perception +25, Sense Motive +25, Spellcraft +24, Use Magic Device +24</t>
  </si>
  <si>
    <t>Aklo, Aquan, Auran, Common, Draconic, Ignan</t>
  </si>
  <si>
    <t>&lt;link rel="stylesheet"href="PF.css"&gt;&lt;div&gt;&lt;h2&gt;Outer Dragon, Lunar&lt;/h2&gt;&lt;h3&gt;&lt;i&gt;A shimmering halo surrounds this regal dragon's spine-crowned head, and its vast wings ripple like milky gossamer lit by the moon.&lt;/i&gt;&lt;/h3&gt;&lt;br&gt;&lt;/div&gt;&lt;div class="heading"&gt;&lt;p class="alignleft"&gt;Adult Lunar Dragon&lt;/p&gt;&lt;p class="alignright"&gt;CR 13&lt;/p&gt;&lt;div style="clear: both;"&gt;&lt;/div&gt;&lt;/div&gt;&lt;div&gt;&lt;h5&gt;&lt;b&gt;XP &lt;/b&gt;25,600&lt;/h5&gt;&lt;h5&gt;CN Huge dragon &lt;/h5&gt;&lt;h5&gt;&lt;b&gt;Init &lt;/b&gt;+3; &lt;b&gt;Senses &lt;/b&gt;dragon senses, see in darkness; Perception +25&lt;/h5&gt;&lt;h5&gt;&lt;b&gt;Aura &lt;/b&gt;alien presence (180 ft., DC 23)&lt;/h5&gt;&lt;/div&gt;&lt;hr/&gt;&lt;div&gt;&lt;h5&gt;&lt;b&gt;DEFENSE&lt;/b&gt;&lt;/h5&gt;&lt;/div&gt;&lt;hr/&gt;&lt;div&gt;&lt;h5&gt;&lt;b&gt;AC &lt;/b&gt;28, touch 7, flat-footed 28 (-1 Dex, +21 natural, -2 size)&lt;/h5&gt;&lt;h5&gt;&lt;b&gt;hp &lt;/b&gt;200 (16d12+96)&lt;/h5&gt;&lt;h5&gt;&lt;b&gt;Fort &lt;/b&gt;+15, &lt;b&gt;Ref &lt;/b&gt;+9, &lt;b&gt;Will &lt;/b&gt;+16&lt;/h5&gt;&lt;h5&gt;&lt;b&gt;Defensive Abilities &lt;/b&gt;reflected light; &lt;b&gt;DR &lt;/b&gt;5/magic; &lt;b&gt;Immune &lt;/b&gt;cold, paralysis, sleep; &lt;b&gt;SR &lt;/b&gt;24&lt;/h5&gt;&lt;/div&gt;&lt;hr/&gt;&lt;div&gt;&lt;h5&gt;&lt;b&gt;OFFENSE&lt;/b&gt;&lt;/h5&gt;&lt;/div&gt;&lt;hr/&gt;&lt;div&gt;&lt;h5&gt;&lt;b&gt;Spd &lt;/b&gt;40 ft., burrow 20 ft., fly 200 ft. (poor)&lt;/h5&gt;&lt;h5&gt;&lt;b&gt;Melee &lt;/b&gt;bite +22 (2d8+12), 2 claws +22 (2d6+8), 2 wings +20 (2d6+4), tail slap +20 (2d8+12)&lt;/h5&gt;&lt;h5&gt;&lt;b&gt;Space &lt;/b&gt;15 ft.; &lt;b&gt;Reach &lt;/b&gt;10 ft. (15 ft. with bite)&lt;/h5&gt;&lt;h5&gt;&lt;b&gt;Special Attacks &lt;/b&gt;bewildering breath, breath weapon (100-ft. line, 12d8 cold, DC 23), crush, moonsilver&lt;/h5&gt;&lt;h5&gt;&lt;b&gt;Spell-Like Abilities&lt;/b&gt; (CL 16th; concentration +21) &lt;/br&gt;At Will&amp;mdash;&lt;i&gt;dancing &lt;i&gt;light&lt;/i&gt;s&lt;/i&gt;, &lt;i&gt;life bubble&lt;/i&gt;&lt;sup&gt;APG&lt;/sup&gt;, &lt;i&gt;moonstruck&lt;/i&gt;&lt;sup&gt;APG&lt;/sup&gt;&lt;/h5&gt;&lt;/h5&gt;&lt;h5&gt;&lt;b&gt;Sorcerer Spells Known&lt;/b&gt; (CL 7th; concentration +12) &lt;/br&gt;3rd (3/day)&amp;mdash;&lt;i&gt;haste&lt;/i&gt;, &lt;i&gt;heroism&lt;/i&gt; &lt;/br&gt;2nd (5/day)&amp;mdash;&lt;i&gt;blur&lt;/i&gt;, &lt;i&gt;hypnotic pattern&lt;/i&gt; (DC 17), &lt;i&gt;mirror image&lt;/i&gt; &lt;/br&gt;1st (7/day)&amp;mdash;&lt;i&gt;comprehend languages&lt;/i&gt;, &lt;i&gt;mage armor&lt;/i&gt;, &lt;i&gt;protection from evil&lt;/i&gt;, &lt;i&gt;shocking grasp&lt;/i&gt;, &lt;i&gt;vanish&lt;/i&gt;&lt;sup&gt;APG&lt;/sup&gt; &lt;/br&gt;0 (at will)&amp;mdash;&lt;i&gt;arcane mark&lt;/i&gt;, &lt;i&gt;detect magic&lt;/i&gt;, &lt;i&gt;light&lt;/i&gt;, &lt;i&gt;mage hand&lt;/i&gt;, &lt;i&gt;prestidigitation&lt;/i&gt;, &lt;i&gt;read magic&lt;/i&gt;, &lt;i&gt;resistance&lt;/i&gt;&lt;/h5&gt;&lt;/h5&gt;&lt;/div&gt;&lt;hr/&gt;&lt;div&gt;&lt;h5&gt;&lt;b&gt;STATISTICS&lt;/b&gt;&lt;/h5&gt;&lt;/div&gt;&lt;hr/&gt;&lt;div&gt;&lt;h5&gt;&lt;b&gt;Str &lt;/b&gt;27, &lt;b&gt;Dex &lt;/b&gt;9, &lt;b&gt;Con &lt;/b&gt;20, &lt;b&gt;Int &lt;/b&gt; 20, &lt;b&gt;Wis &lt;/b&gt;22, &lt;b&gt;Cha &lt;/b&gt;21&lt;/h5&gt;&lt;h5&gt;&lt;b&gt;Base Atk &lt;/b&gt;+16; &lt;b&gt;CMB &lt;/b&gt;+26; &lt;b&gt;CMD &lt;/b&gt;35 (39 vs. trip)&lt;/h5&gt;&lt;h5&gt;&lt;b&gt;Feats &lt;/b&gt;Arcane Strike, Dazing Assault&lt;sup&gt;APG&lt;/sup&gt;, Flyby Attack, Improved Initiative, Multiattack, Power Attack, Toughness, Wingover&lt;/h5&gt;&lt;h5&gt;&lt;b&gt;Skills &lt;/b&gt;Bluff +12, Diplomacy +24, Fly +10, Intimidate +24, Knowledge (arcana, geography, history, local, nature) +20, Perception +25, Sense Motive +25, Spellcraft +24, Use Magic Device +24&lt;/h5&gt;&lt;h5&gt;&lt;b&gt;Languages &lt;/b&gt;Aklo, Aquan, Auran, Common, Draconic, Ignan&lt;/h5&gt;&lt;h5&gt;&lt;b&gt;SQ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ABILITIES&lt;/b&gt;&lt;/h5&gt;&lt;/div&gt;&lt;hr/&gt;&lt;div&gt;&lt;/h5&gt;&lt;h5&gt;&lt;b&gt;Absolute Cold (Su)&lt;/b&gt; An old or older lunar dragon's breath weapon can affect creatures immune to cold damage. A creature immune to cold damage still takes half damage from the breath weapon (no damage with a successful saving throw). Resistant creatures' cold &lt;i&gt;resistance&lt;/i&gt; is treated as 10 less than normal.  &lt;/h5&gt;&lt;h5&gt;&lt;b&gt;Alien Presence (Su)&lt;/b&gt; A lunar dragon's alien presence affects opponents that fail their saves as &lt;i&gt;touch of idiocy&lt;/i&gt; (or as &lt;i&gt;feeblemind&lt;/i&gt; for creatures with 4 or fewer Hit Dice) for 5d6 rounds. This is a mind-affecting compulsion effect.  &lt;/h5&gt;&lt;h5&gt;&lt;b&gt;Bewildering Breath (Su)&lt;/b&gt; A creature that fails its saving throw against a lunar dragon's breath weapon emits &lt;i&gt;light&lt;/i&gt; (as &lt;i&gt;faerie&lt;/i&gt; fire) and is dazzled for 1d4 rounds. If the lunar dragon is adult or older, the creature is also confused for 1d4 rounds.  &lt;/h5&gt;&lt;h5&gt;&lt;b&gt;Moonsilver (Ex)&lt;/b&gt; A lunar dragon's natural weapons are treated as silver for the purpose of overcoming damage reduction.  &lt;/h5&gt;&lt;h5&gt;&lt;b&gt;Reflect Rays (Su)&lt;/b&gt; Rays and ranged touch effects that strike an ancient or older lunar dragon but fail to overcome its spell &lt;i&gt;resistance&lt;/i&gt; are reflected back at their source, using the original attack roll to determine whether they hit.  &lt;/h5&gt;&lt;h5&gt;&lt;b&gt;Reflected Light (Ex)&lt;/b&gt; A very young or older lunar dragon can't be blinded or dazzled by bright &lt;i&gt;light&lt;/i&gt; or patterns.&lt;/h5&gt;&lt;/div&gt;&lt;br&gt;&lt;div&gt;&lt;h4&gt;&lt;p&gt;&lt;p&gt;Lunar dragons frequently interact with mortals, spending long hours watching the activities occurring on planets that interest them.&lt;/p&gt;&lt;/h4&gt;&lt;/div&gt;</t>
  </si>
  <si>
    <t>Ancient Lunar Dragon</t>
  </si>
  <si>
    <t>dragon senses, see in darkness; Perception +35</t>
  </si>
  <si>
    <t>alien presence (300 ft., DC 29)</t>
  </si>
  <si>
    <t>(24d12+192)</t>
  </si>
  <si>
    <t>Fort +21, Ref +12, Will +22</t>
  </si>
  <si>
    <t>reflect rays, reflected light</t>
  </si>
  <si>
    <t>15/ magic</t>
  </si>
  <si>
    <t>bite +32 (4d6+18), 2 claws +32 (2d8+12), 2 wings +30 (2d8+6), tail slap +30 (2d8+18)</t>
  </si>
  <si>
    <t>bewildering breath, breath weapon (120-ft. line, 20d8 cold, DC 29), crush, moonsilver, tail sweep</t>
  </si>
  <si>
    <t>Spell-Like Abilities (CL 24th; concentration +31)  At Will-dancing lights, life bubbleAPG, moonstruckAPG, scrying  3/day-quickened moonstruckAPG</t>
  </si>
  <si>
    <t>Sorcerer Spells Known (CL 15th; concentration +22)  7th (5/day)-greater teleport, waves of exhaustion  6th (7/day)-cold ice strikeUM (DC 23), greater dispel magic, true seeing  5th (7/day)-dominate person (DC 22), feeblemind (DC 22), fire snake (DC 22), mage's private sanctum  4th (7/day)-charm monster (DC 21), fire shield, greater invisibility, lesser globe of invulnerability  3rd (8/day)-haste, heroism, tongues, vampiric touch  2nd (8/day)-bear's endurance, detect thoughts (DC 19), hypnotic pattern (DC 19), minor image (DC 19), mirror image  1st (8/day)-comprehend languages, mage armor, protection from evil, shocking grasp, vanishAPG  0 (at will)-detect magic, light, read magic, 4 more</t>
  </si>
  <si>
    <t>Str 35, Dex 7, Con 24, Int 24, Wis 26, Cha 25</t>
  </si>
  <si>
    <t>Arcane Strike, Combat Casting, Dazing AssaultAPG, Flyby Attack, Improved Initiative, Improved Vital Strike, Multiattack, Power Attack, Quicken Spell-Like Ability (moonstruckAPG), Toughness, Vital Strike, Wingover</t>
  </si>
  <si>
    <t>Bluff +34, Diplomacy +34, Fly +11, Intimidate +34, Knowledge (arcana, geography, history, local, nature, planes) +30, Perception +35, Sense Motive +35, Spellcraft +34, Use Magic Device +34</t>
  </si>
  <si>
    <t>Aklo, Aquan, Auran, Common, Draconic, Ignan, Terran</t>
  </si>
  <si>
    <t>absolute cold, no breath, starflight</t>
  </si>
  <si>
    <t>&lt;link rel="stylesheet"href="PF.css"&gt;&lt;div&gt;&lt;h2&gt;Outer Dragon, Lunar&lt;/h2&gt;&lt;h3&gt;&lt;i&gt;A shimmering halo surrounds this regal dragon's spine-crowned head, and its vast wings ripple like milky gossamer lit by the moon.&lt;/i&gt;&lt;/h3&gt;&lt;br&gt;&lt;/div&gt;&lt;div class="heading"&gt;&lt;p class="alignleft"&gt;Ancient Lunar Dragon&lt;/p&gt;&lt;p class="alignright"&gt;CR 18&lt;/p&gt;&lt;div style="clear: both;"&gt;&lt;/div&gt;&lt;/div&gt;&lt;div&gt;&lt;h5&gt;&lt;b&gt;XP &lt;/b&gt;153,600&lt;/h5&gt;&lt;h5&gt;CN Gargantuan dragon &lt;/h5&gt;&lt;h5&gt;&lt;b&gt;Init &lt;/b&gt;+2; &lt;b&gt;Senses &lt;/b&gt;dragon senses, see in darkness; Perception +35&lt;/h5&gt;&lt;h5&gt;&lt;b&gt;Aura &lt;/b&gt;alien presence (300 ft., DC 29)&lt;/h5&gt;&lt;/div&gt;&lt;hr/&gt;&lt;div&gt;&lt;h5&gt;&lt;b&gt;DEFENSE&lt;/b&gt;&lt;/h5&gt;&lt;/div&gt;&lt;hr/&gt;&lt;div&gt;&lt;h5&gt;&lt;b&gt;AC &lt;/b&gt;37, touch 4, flat-footed 37 (-2 Dex, +33 natural, -4 size)&lt;/h5&gt;&lt;h5&gt;&lt;b&gt;hp &lt;/b&gt;348 (24d12+192)&lt;/h5&gt;&lt;h5&gt;&lt;b&gt;Fort &lt;/b&gt;+21, &lt;b&gt;Ref &lt;/b&gt;+12, &lt;b&gt;Will &lt;/b&gt;+22&lt;/h5&gt;&lt;h5&gt;&lt;b&gt;Defensive Abilities &lt;/b&gt;reflect rays, reflected light; &lt;b&gt;DR &lt;/b&gt;15/ magic; &lt;b&gt;Immune &lt;/b&gt;cold, paralysis, sleep; &lt;b&gt;SR &lt;/b&gt;29&lt;/h5&gt;&lt;/div&gt;&lt;hr/&gt;&lt;div&gt;&lt;h5&gt;&lt;b&gt;OFFENSE&lt;/b&gt;&lt;/h5&gt;&lt;/div&gt;&lt;hr/&gt;&lt;div&gt;&lt;h5&gt;&lt;b&gt;Spd &lt;/b&gt;40 ft., burrow 20 ft., fly 250 ft. (clumsy)&lt;/h5&gt;&lt;h5&gt;&lt;b&gt;Melee &lt;/b&gt;bite +32 (4d6+18), 2 claws +32 (2d8+12), 2 wings +30 (2d8+6), tail slap +30 (2d8+18)&lt;/h5&gt;&lt;h5&gt;&lt;b&gt;Space &lt;/b&gt;20 ft.; &lt;b&gt;Reach &lt;/b&gt;15 ft. (20 ft. with bite)&lt;/h5&gt;&lt;h5&gt;&lt;b&gt;Special Attacks &lt;/b&gt;bewildering breath, breath weapon (120-ft. line, 20d8 cold, DC 29), crush, moonsilver, tail sweep&lt;/h5&gt;&lt;h5&gt;&lt;b&gt;Spell-Like Abilities&lt;/b&gt; (CL 24th; concentration +31) &lt;/br&gt;At Will&amp;mdash;&lt;i&gt;dancing &lt;i&gt;light&lt;/i&gt;s&lt;/i&gt;, &lt;i&gt;life bubble&lt;/i&gt;&lt;sup&gt;APG&lt;/sup&gt;, &lt;i&gt;moonstruck&lt;/i&gt;&lt;sup&gt;APG&lt;/sup&gt;, &lt;i&gt;scrying&lt;/i&gt; &lt;/br&gt;3/day&amp;mdash;quickened &lt;i&gt;moonstruck&lt;/i&gt;&lt;sup&gt;APG&lt;/sup&gt;&lt;/h5&gt;&lt;/h5&gt;&lt;h5&gt;&lt;b&gt;Sorcerer Spells Known&lt;/b&gt; (CL 15th; concentration +22) &lt;/br&gt;7th (5/day)&amp;mdash;&lt;i&gt;greater teleport&lt;/i&gt;, &lt;i&gt;waves of exhaustion&lt;/i&gt; &lt;/br&gt;6th (7/day)&amp;mdash;&lt;i&gt;cold ice strike&lt;/i&gt;&lt;sup&gt;UM&lt;/sup&gt; (DC 23), &lt;i&gt;greater dispel magic&lt;/i&gt;, &lt;i&gt;true seeing&lt;/i&gt; &lt;/br&gt;5th (7/day)&amp;mdash;&lt;i&gt;dominate person&lt;/i&gt; (DC 22), &lt;i&gt;feeblemind&lt;/i&gt; (DC 22), &lt;i&gt;fire snake&lt;/i&gt; (DC 22), &lt;i&gt;mage's private sanctum&lt;/i&gt; &lt;/br&gt;4th (7/day)&amp;mdash;&lt;i&gt;charm monster&lt;/i&gt; (DC 21), &lt;i&gt;fire shield&lt;/i&gt;, &lt;i&gt;greater invisibility&lt;/i&gt;, &lt;i&gt;lesser globe of invulnerability&lt;/i&gt; &lt;/br&gt;3rd (8/day)&amp;mdash;&lt;i&gt;haste&lt;/i&gt;, &lt;i&gt;heroism&lt;/i&gt;, &lt;i&gt;tongues&lt;/i&gt;, &lt;i&gt;vampiric touch&lt;/i&gt; &lt;/br&gt;2nd (8/day)&amp;mdash;&lt;i&gt;bear's endurance&lt;/i&gt;, &lt;i&gt;detect thoughts&lt;/i&gt; (DC 19), &lt;i&gt;hypnotic pattern&lt;/i&gt; (DC 19), &lt;i&gt;minor image&lt;/i&gt; (DC 19), &lt;i&gt;mirror image&lt;/i&gt; &lt;/br&gt;1st (8/day)&amp;mdash;&lt;i&gt;comprehend languages&lt;/i&gt;, &lt;i&gt;mage armor&lt;/i&gt;, &lt;i&gt;protection from evil&lt;/i&gt;, &lt;i&gt;shocking grasp&lt;/i&gt;, &lt;i&gt;vanish&lt;/i&gt;&lt;sup&gt;APG&lt;/sup&gt; &lt;/br&gt;0 (at will)&amp;mdash;&lt;i&gt;detect magic&lt;/i&gt;, &lt;i&gt;light&lt;/i&gt;, &lt;i&gt;read magic&lt;/i&gt;, 4 more&lt;/h5&gt;&lt;/h5&gt;&lt;/div&gt;&lt;hr/&gt;&lt;div&gt;&lt;h5&gt;&lt;b&gt;STATISTICS&lt;/b&gt;&lt;/h5&gt;&lt;/div&gt;&lt;hr/&gt;&lt;div&gt;&lt;h5&gt;&lt;b&gt;Str &lt;/b&gt;35, &lt;b&gt;Dex &lt;/b&gt;7, &lt;b&gt;Con &lt;/b&gt;24, &lt;b&gt;Int &lt;/b&gt; 24, &lt;b&gt;Wis &lt;/b&gt;26, &lt;b&gt;Cha &lt;/b&gt;25&lt;/h5&gt;&lt;h5&gt;&lt;b&gt;Base Atk &lt;/b&gt;+24; &lt;b&gt;CMB &lt;/b&gt;+40; &lt;b&gt;CMD &lt;/b&gt;48 (52 vs. trip)&lt;/h5&gt;&lt;h5&gt;&lt;b&gt;Feats &lt;/b&gt;Arcane Strike, Combat Casting, Dazing Assault&lt;sup&gt;APG&lt;/sup&gt;, Flyby Attack, Improved Initiative, Improved Vital Strike, Multiattack, Power Attack, Quicken Spell-Like Ability (&lt;i&gt;moonstruck&lt;/i&gt;&lt;sup&gt;APG&lt;/sup&gt;), Toughness, Vital Strike, Wingover&lt;/h5&gt;&lt;h5&gt;&lt;b&gt;Skills &lt;/b&gt;Bluff +34, Diplomacy +34, Fly +11, Intimidate +34, Knowledge (arcana, geography, history, local, nature, planes) +30, Perception +35, Sense Motive +35, Spellcraft +34, Use Magic Device +34&lt;/h5&gt;&lt;h5&gt;&lt;b&gt;Languages &lt;/b&gt;Aklo, Aquan, Auran, Common, Draconic, Ignan, Terran&lt;/h5&gt;&lt;h5&gt;&lt;b&gt;SQ &lt;/b&gt;absolute cold,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ABILITIES&lt;/b&gt;&lt;/h5&gt;&lt;/div&gt;&lt;hr/&gt;&lt;div&gt;&lt;/h5&gt;&lt;h5&gt;&lt;b&gt;Absolute Cold (Su)&lt;/b&gt; An old or older lunar dragon's breath weapon can affect creatures immune to cold damage. A creature immune to cold damage still takes half damage from the breath weapon (no damage with a successful saving throw). Resistant creatures' cold resistance is treated as 10 less than normal.  &lt;/h5&gt;&lt;h5&gt;&lt;b&gt;Alien Presence (Su)&lt;/b&gt; A lunar dragon's alien presence affects opponents that fail their saves as &lt;i&gt;touch of idiocy&lt;/i&gt; (or as &lt;i&gt;feeblemind&lt;/i&gt; for creatures with 4 or fewer Hit Dice) for 5d6 rounds. This is a mind-affecting compulsion effect.  &lt;/h5&gt;&lt;h5&gt;&lt;b&gt;Bewildering Breath (Su)&lt;/b&gt; A creature that fails its saving throw against a lunar dragon's breath weapon emits &lt;i&gt;light&lt;/i&gt; (as &lt;i&gt;faerie&lt;/i&gt; fire) and is dazzled for 1d4 rounds. If the lunar dragon is adult or older, the creature is also confused for 1d4 rounds.  &lt;/h5&gt;&lt;h5&gt;&lt;b&gt;Moonsilver (Ex)&lt;/b&gt; A lunar dragon's natural weapons are treated as silver for the purpose of overcoming damage reduction.  &lt;/h5&gt;&lt;h5&gt;&lt;b&gt;Reflect Rays (Su)&lt;/b&gt; Rays and ranged touch effects that strike an ancient or older lunar dragon but fail to overcome its spell resistance are reflected back at their source, using the original attack roll to determine whether they hit.  &lt;/h5&gt;&lt;h5&gt;&lt;b&gt;Reflected Light (Ex)&lt;/b&gt; A very young or older lunar dragon can't be blinded or dazzled by bright &lt;i&gt;light&lt;/i&gt; or patterns.&lt;/h5&gt;&lt;/div&gt;&lt;br&gt;&lt;div&gt;&lt;h4&gt;&lt;p&gt;&lt;p&gt;Lunar dragons frequently interact with mortals, spending long hours watching the activities occurring on planets that interest them.&lt;/p&gt;&lt;/h4&gt;&lt;/div&gt;</t>
  </si>
  <si>
    <t>Young Solar Dragon</t>
  </si>
  <si>
    <t>dragon senses, see in darkness; Perception +15</t>
  </si>
  <si>
    <t>bite +16 (1d8+9), 2 claws +16 (1d6+6), 2 wings +14 (1d6+3)</t>
  </si>
  <si>
    <t>breath weapon (80-ft. line, 6d10 fire, DC 18), channel life (6/day), primal fire</t>
  </si>
  <si>
    <t>Spell-Like Abilities (CL 1st; concentration +4)  At Will-detect magic</t>
  </si>
  <si>
    <t>Sorcerer Spells Known (CL 1st; concentration +4)  1st (4/day)-color spray (DC 14), mage armor  0 (at will)-bleed (DC 13), detect poison, flare (DC 13), read magic</t>
  </si>
  <si>
    <t>Str 22, Dex 15, Con 16, Int 15, Wis 12, Cha 17</t>
  </si>
  <si>
    <t>Improved Initiative, Iron Will, Lightning Reflexes, Multiattack, Quick ChannelUM, Toughness</t>
  </si>
  <si>
    <t>Diplomacy +17, Fly +10, Knowledge (arcana) +16, Knowledge (history) +16, Knowledge (nature) +16, Knowledge (planes) +16, Perception +15, Sense Motive +15</t>
  </si>
  <si>
    <t>This regal dragon glows like the sun. Its burnished wings shimmer the color of flames, and a crown of horns decorates its head.</t>
  </si>
  <si>
    <t>Alien Presence (Su) A creature that fails its saving throw against a solar dragon's alien presence is blinded for 5d6 rounds (or permanently if it has 4 Hit Dice or fewer).  Beam of Light (Su) A great wyrm solar dragon can transform itself into a beam of pure light and travel to any location it can see as a move action. This travel must be in a straight line, but otherwise the dragon can travel anywhere that light can enter.  Channel Life (Su) A solar dragon can channel positive energy a number of times per day equal to 3 + its Charisma modifier, using its age category + 2 as its cleric level. This energy can be used only to heal living creatures.  Channel Radiation (Su) An old or older solar dragon can use its channel life ability to instead channel radiation that deals an equal amount of damage to living creatures. A living creature that succeeds at a Fortitude save takes half damage.  Primal Fire (Su)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t>
  </si>
  <si>
    <t>Arrogant and proud, solar dragons see themselves as the originators of light and life in the vastness of space. They treat all living creatures as their own creations.</t>
  </si>
  <si>
    <t>&lt;link rel="stylesheet"href="PF.css"&gt;&lt;div&gt;&lt;h2&gt;Outer Dragon, Solar&lt;/h2&gt;&lt;h3&gt;&lt;i&gt;This regal dragon glows like the sun. Its burnished wings shimmer the color of flames, and a crown of horns decorates its head.&lt;/i&gt;&lt;/h3&gt;&lt;br&gt;&lt;/div&gt;&lt;div class="heading"&gt;&lt;p class="alignleft"&gt;Young Solar Dragon&lt;/p&gt;&lt;p class="alignright"&gt;CR 9&lt;/p&gt;&lt;div style="clear: both;"&gt;&lt;/div&gt;&lt;/div&gt;&lt;div&gt;&lt;h5&gt;&lt;b&gt;XP &lt;/b&gt;6,400&lt;/h5&gt;&lt;h5&gt;LN Large dragon (fire)&lt;/h5&gt;&lt;h5&gt;&lt;b&gt;Init &lt;/b&gt;+6; &lt;b&gt;Senses &lt;/b&gt;dragon senses, see in darkness; Perception +15&lt;/h5&gt;&lt;/div&gt;&lt;hr/&gt;&lt;div&gt;&lt;h5&gt;&lt;b&gt;DEFENSE&lt;/b&gt;&lt;/h5&gt;&lt;/div&gt;&lt;hr/&gt;&lt;div&gt;&lt;h5&gt;&lt;b&gt;AC &lt;/b&gt;21, touch 11, flat-footed 19 (+2 Dex, +10 natural, -1 size)&lt;/h5&gt;&lt;h5&gt;&lt;b&gt;hp &lt;/b&gt;115 (11d12+44)&lt;/h5&gt;&lt;h5&gt;&lt;b&gt;Fort &lt;/b&gt;+10, &lt;b&gt;Ref &lt;/b&gt;+11, &lt;b&gt;Will &lt;/b&gt;+10&lt;/h5&gt;&lt;h5&gt;&lt;b&gt;Immune &lt;/b&gt;fire, paralysis, sleep&lt;/h5&gt;&lt;h5&gt;&lt;b&gt;Weaknesses &lt;/b&gt;vulnerable to cold&lt;/h5&gt;&lt;/div&gt;&lt;hr/&gt;&lt;div&gt;&lt;h5&gt;&lt;b&gt;OFFENSE&lt;/b&gt;&lt;/h5&gt;&lt;/div&gt;&lt;hr/&gt;&lt;div&gt;&lt;h5&gt;&lt;b&gt;Spd &lt;/b&gt;50 ft., fly 200 ft. (poor)&lt;/h5&gt;&lt;h5&gt;&lt;b&gt;Melee &lt;/b&gt;bite +16 (1d8+9), 2 claws +16 (1d6+6), 2 wings +14 (1d6+3)&lt;/h5&gt;&lt;h5&gt;&lt;b&gt;Space &lt;/b&gt;10 ft.; &lt;b&gt;Reach &lt;/b&gt;5 ft. (10 ft. with bite)&lt;/h5&gt;&lt;h5&gt;&lt;b&gt;Special Attacks &lt;/b&gt;breath weapon (80-ft. line, 6d10 fire, DC 18), channel life (6/day), primal fire&lt;/h5&gt;&lt;h5&gt;&lt;b&gt;Spell-Like Abilities&lt;/b&gt; (CL 1st; concentration +4) &lt;/br&gt;At Will&amp;mdash;&lt;i&gt;detect magic&lt;/i&gt;&lt;/h5&gt;&lt;/h5&gt;&lt;h5&gt;&lt;b&gt;Sorcerer Spells Known&lt;/b&gt; (CL 1st; concentration +4) &lt;/br&gt;1st (4/day)&amp;mdash;&lt;i&gt;color spray&lt;/i&gt; (DC 14), &lt;i&gt;mage armor&lt;/i&gt; &lt;/br&gt;0 (at will)&amp;mdash;&lt;i&gt;bleed&lt;/i&gt; (DC 13), &lt;i&gt;detect poison&lt;/i&gt;, &lt;i&gt;flare&lt;/i&gt; (DC 13), &lt;i&gt;read magic&lt;/i&gt;&lt;/h5&gt;&lt;/h5&gt;&lt;/div&gt;&lt;hr/&gt;&lt;div&gt;&lt;h5&gt;&lt;b&gt;STATISTICS&lt;/b&gt;&lt;/h5&gt;&lt;/div&gt;&lt;hr/&gt;&lt;div&gt;&lt;h5&gt;&lt;b&gt;Str &lt;/b&gt;22, &lt;b&gt;Dex &lt;/b&gt;15, &lt;b&gt;Con &lt;/b&gt;16, &lt;b&gt;Int &lt;/b&gt; 15, &lt;b&gt;Wis &lt;/b&gt;12, &lt;b&gt;Cha &lt;/b&gt;17&lt;/h5&gt;&lt;h5&gt;&lt;b&gt;Base Atk &lt;/b&gt;+11; &lt;b&gt;CMB &lt;/b&gt;+18; &lt;b&gt;CMD &lt;/b&gt;30 (34 vs. trip)&lt;/h5&gt;&lt;h5&gt;&lt;b&gt;Feats &lt;/b&gt;Improved Initiative, Iron Will, Lightning Reflexes, Multiattack, Quick Channel&lt;sup&gt;UM&lt;/sup&gt;, Toughness&lt;/h5&gt;&lt;h5&gt;&lt;b&gt;Skills &lt;/b&gt;Diplomacy +17, Fly +10, Knowledge (arcana) +16, Knowledge (history) +16, Knowledge (nature) +16, Knowledge (planes) +16, Perception +15, Sense Motive +15&lt;/h5&gt;&lt;h5&gt;&lt;b&gt;Languages &lt;/b&gt;Celestial, Common, Draconic&lt;/h5&gt;&lt;h5&gt;&lt;b&gt;SQ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ABILITIES&lt;/b&gt;&lt;/h5&gt;&lt;/div&gt;&lt;hr/&gt;&lt;div&gt;&lt;/h5&gt;&lt;h5&gt;&lt;b&gt;Alien Presence (Su)&lt;/b&gt; A creature that fails its saving throw against a solar dragon's alien presence is blinded for 5d6 rounds (or permanently if it has 4 Hit Dice or fewer).  &lt;/h5&gt;&lt;h5&gt;&lt;b&gt;Beam of Light (Su)&lt;/b&gt; A great wyrm solar dragon can transform itself into a beam of pure light and travel to any location it can see as a move action. This travel must be in a straight line, but otherwise the dragon can travel anywhere that light can enter.  &lt;/h5&gt;&lt;h5&gt;&lt;b&gt;Channel Life (Su)&lt;/b&gt; A solar dragon can channel positive energy a number of times per day equal to 3 + its Charisma modifier, using its age category + 2 as its cleric level. This energy can be used only to heal living creatures.  &lt;/h5&gt;&lt;h5&gt;&lt;b&gt;Channel Radiation (Su)&lt;/b&gt; An old or older solar dragon can use its channel life ability to instead channel radiation that deals an equal amount of damage to living creatures. A living creature that succeeds at a Fortitude save takes half damage.  &lt;/h5&gt;&lt;h5&gt;&lt;b&gt;Primal Fire (Su)&lt;/b&gt;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normal.&lt;/h5&gt;&lt;/div&gt;&lt;br&gt;&lt;div&gt;&lt;h4&gt;&lt;p&gt;&lt;p&gt;Arrogant and proud, solar dragons see themselves as the originators of light and life in the vastness of space. They treat all living creatures as their own creations.&lt;/p&gt;&lt;/h4&gt;&lt;/div&gt;</t>
  </si>
  <si>
    <t>Adult Solar Dragon</t>
  </si>
  <si>
    <t>dragon senses, see in darkness; Perception +23</t>
  </si>
  <si>
    <t>Fort +15, Ref +13, Will +15</t>
  </si>
  <si>
    <t>bite +24 (2d8+13), 2 claws +24 (2d6+9), tail slap +22 (2d6+13), 2 wings +22 (1d8+4)</t>
  </si>
  <si>
    <t>breath weapon (100-ft. line, 12d10 fire, DC 23), channel life (8/day), crush, primal fire</t>
  </si>
  <si>
    <t>Spell-Like Abilities (CL 7th; concentration +12)  At Will-cup of dustAPG, detect magic, searing light</t>
  </si>
  <si>
    <t>Sorcerer Spells Known (CL 7th; concentration +12)  3rd (5/day)-dispel magic, tongues  2nd (7/day)-invisibility, resist energy, scorching ray  1st (8/day)-charm person (DC 16), color spray (DC 16), mage armor, magic missile, shield  0 (at will)-bleed (DC 15), detect poison, flare (DC 15), light, mage hand, prestidigitation, read magic</t>
  </si>
  <si>
    <t>Str 28, Dex 13, Con 20, Int 19, Wis 16, Cha 21</t>
  </si>
  <si>
    <t>Improved Initiative, Iron Will, Lightning Reflexes, Multiattack, Power Attack, Quick ChannelUM, Selective Channeling, Silent Spell, Toughness</t>
  </si>
  <si>
    <t>Diplomacy +25, Fly +13, Heal +21, Knowledge (arcana) +24, Knowledge (history) +24, Knowledge (nature) +24, Knowledge (planes) +24, Knowledge (religion) +24, Linguistics +9, Perception +23, Sense Motive +23</t>
  </si>
  <si>
    <t>Auran, Celestial, Common, Draconic, Ignan, Sylvan, Terran</t>
  </si>
  <si>
    <t>&lt;link rel="stylesheet"href="PF.css"&gt;&lt;div&gt;&lt;h2&gt;Outer Dragon, Solar&lt;/h2&gt;&lt;h3&gt;&lt;i&gt;This regal dragon glows like the sun. Its burnished wings shimmer the color of flames, and a crown of horns decorates its head.&lt;/i&gt;&lt;/h3&gt;&lt;br&gt;&lt;/div&gt;&lt;div class="heading"&gt;&lt;p class="alignleft"&gt;Adult Solar Dragon&lt;/p&gt;&lt;p class="alignright"&gt;CR 13&lt;/p&gt;&lt;div style="clear: both;"&gt;&lt;/div&gt;&lt;/div&gt;&lt;div&gt;&lt;h5&gt;&lt;b&gt;XP &lt;/b&gt;25,600&lt;/h5&gt;&lt;h5&gt;LN Huge dragon (fire)&lt;/h5&gt;&lt;h5&gt;&lt;b&gt;Init &lt;/b&gt;+5; &lt;b&gt;Senses &lt;/b&gt;dragon senses, see in darkness; Perception +23&lt;/h5&gt;&lt;h5&gt;&lt;b&gt;Aura &lt;/b&gt;alien presence (180 ft., DC 23)&lt;/h5&gt;&lt;/div&gt;&lt;hr/&gt;&lt;div&gt;&lt;h5&gt;&lt;b&gt;DEFENSE&lt;/b&gt;&lt;/h5&gt;&lt;/div&gt;&lt;hr/&gt;&lt;div&gt;&lt;h5&gt;&lt;b&gt;AC &lt;/b&gt;28, touch 9, flat-footed 27 (+1 Dex, +19 natural, -2 size)&lt;/h5&gt;&lt;h5&gt;&lt;b&gt;hp &lt;/b&gt;212 (17d12+102)&lt;/h5&gt;&lt;h5&gt;&lt;b&gt;Fort &lt;/b&gt;+15, &lt;b&gt;Ref &lt;/b&gt;+13, &lt;b&gt;Will &lt;/b&gt;+15&lt;/h5&gt;&lt;h5&gt;&lt;b&gt;DR &lt;/b&gt;5/magic; &lt;b&gt;Immune &lt;/b&gt;fire, paralysis, sleep; &lt;b&gt;SR &lt;/b&gt;24&lt;/h5&gt;&lt;h5&gt;&lt;b&gt;Weaknesses &lt;/b&gt;vulnerable to cold&lt;/h5&gt;&lt;/div&gt;&lt;hr/&gt;&lt;div&gt;&lt;h5&gt;&lt;b&gt;OFFENSE&lt;/b&gt;&lt;/h5&gt;&lt;/div&gt;&lt;hr/&gt;&lt;div&gt;&lt;h5&gt;&lt;b&gt;Spd &lt;/b&gt;50 ft., fly 200 ft. (poor)&lt;/h5&gt;&lt;h5&gt;&lt;b&gt;Melee &lt;/b&gt;bite +24 (2d8+13), 2 claws +24 (2d6+9), tail slap +22 (2d6+13), 2 wings +22 (1d8+4)&lt;/h5&gt;&lt;h5&gt;&lt;b&gt;Space &lt;/b&gt;15 ft.; &lt;b&gt;Reach &lt;/b&gt;10 ft. (15 ft. with bite)&lt;/h5&gt;&lt;h5&gt;&lt;b&gt;Special Attacks &lt;/b&gt;breath weapon (100-ft. line, 12d10 fire, DC 23), channel life (8/day), crush, primal fire&lt;/h5&gt;&lt;h5&gt;&lt;b&gt;Spell-Like Abilities&lt;/b&gt; (CL 7th; concentration +12) &lt;/br&gt;At Will&amp;mdash;&lt;i&gt;cup of dust&lt;/i&gt;&lt;sup&gt;APG&lt;/sup&gt;, &lt;i&gt;detect magic&lt;/i&gt;, &lt;i&gt;searing &lt;i&gt;light&lt;/i&gt;&lt;/i&gt;&lt;/h5&gt;&lt;/h5&gt;&lt;h5&gt;&lt;b&gt;Sorcerer Spells Known&lt;/b&gt; (CL 7th; concentration +12) &lt;/br&gt;3rd (5/day)&amp;mdash;&lt;i&gt;dispel magic&lt;/i&gt;, &lt;i&gt;tongues&lt;/i&gt; &lt;/br&gt;2nd (7/day)&amp;mdash;&lt;i&gt;invisibility&lt;/i&gt;, &lt;i&gt;resist energy&lt;/i&gt;, &lt;i&gt;scorching ray&lt;/i&gt; &lt;/br&gt;1st (8/day)&amp;mdash;&lt;i&gt;charm person&lt;/i&gt; (DC 16), &lt;i&gt;color spray&lt;/i&gt; (DC 16), &lt;i&gt;mage armor&lt;/i&gt;, &lt;i&gt;magic missile&lt;/i&gt;, &lt;i&gt;shield&lt;/i&gt; &lt;/br&gt;0 (at will)&amp;mdash;&lt;i&gt;bleed&lt;/i&gt; (DC 15), &lt;i&gt;detect poison&lt;/i&gt;, &lt;i&gt;flare&lt;/i&gt; (DC 15), &lt;i&gt;light&lt;/i&gt;, &lt;i&gt;mage hand&lt;/i&gt;, &lt;i&gt;prestidigitation&lt;/i&gt;, &lt;i&gt;read magic&lt;/i&gt;&lt;/h5&gt;&lt;/h5&gt;&lt;/div&gt;&lt;hr/&gt;&lt;div&gt;&lt;h5&gt;&lt;b&gt;STATISTICS&lt;/b&gt;&lt;/h5&gt;&lt;/div&gt;&lt;hr/&gt;&lt;div&gt;&lt;h5&gt;&lt;b&gt;Str &lt;/b&gt;28, &lt;b&gt;Dex &lt;/b&gt;13, &lt;b&gt;Con &lt;/b&gt;20, &lt;b&gt;Int &lt;/b&gt; 19, &lt;b&gt;Wis &lt;/b&gt;16, &lt;b&gt;Cha &lt;/b&gt;21&lt;/h5&gt;&lt;h5&gt;&lt;b&gt;Base Atk &lt;/b&gt;+17; &lt;b&gt;CMB &lt;/b&gt;+28; &lt;b&gt;CMD &lt;/b&gt;39 (43 vs. trip)&lt;/h5&gt;&lt;h5&gt;&lt;b&gt;Feats &lt;/b&gt;Improved Initiative, Iron Will, Lightning Reflexes, Multiattack, Power Attack, Quick Channel&lt;sup&gt;UM&lt;/sup&gt;, Selective Channeling, Silent Spell, Toughness&lt;/h5&gt;&lt;h5&gt;&lt;b&gt;Skills &lt;/b&gt;Diplomacy +25, Fly +13, Heal +21, Knowledge (arcana) +24, Knowledge (history) +24, Knowledge (nature) +24, Knowledge (planes) +24, Knowledge (religion) +24, Linguistics +9, Perception +23, Sense Motive +23&lt;/h5&gt;&lt;h5&gt;&lt;b&gt;Languages &lt;/b&gt;Auran, Celestial, Common, Draconic, Ignan, Sylvan, Terran&lt;/h5&gt;&lt;h5&gt;&lt;b&gt;SQ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ABILITIES&lt;/b&gt;&lt;/h5&gt;&lt;/div&gt;&lt;hr/&gt;&lt;div&gt;&lt;/h5&gt;&lt;h5&gt;&lt;b&gt;Alien Presence (Su)&lt;/b&gt; A creature that fails its saving throw against a solar dragon's alien presence is blinded for 5d6 rounds (or permanently if it has 4 Hit Dice or fewer).  &lt;/h5&gt;&lt;h5&gt;&lt;b&gt;Beam of Light (Su)&lt;/b&gt; A great wyrm solar dragon can transform itself into a beam of pure &lt;i&gt;light&lt;/i&gt; and travel to any location it can see as a move action. This travel must be in a straight line, but otherwise the dragon can travel anywhere that &lt;i&gt;light&lt;/i&gt; can enter.  &lt;/h5&gt;&lt;h5&gt;&lt;b&gt;Channel Life (Su)&lt;/b&gt; A solar dragon can channel positive energy a number of times per day equal to 3 + its Charisma modifier, using its age category + 2 as its cleric level. This energy can be used only to heal living creatures.  &lt;/h5&gt;&lt;h5&gt;&lt;b&gt;Channel Radiation (Su)&lt;/b&gt; An old or older solar dragon can use its channel life ability to instead channel radiation that deals an equal amount of damage to living creatures. A living creature that succeeds at a Fortitude save takes half damage.  &lt;/h5&gt;&lt;h5&gt;&lt;b&gt;Primal Fire (Su)&lt;/b&gt;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normal.&lt;/h5&gt;&lt;/div&gt;&lt;br&gt;&lt;div&gt;&lt;h4&gt;&lt;p&gt;&lt;p&gt;Arrogant and proud, solar dragons see themselves as the originators of &lt;i&gt;light&lt;/i&gt; and life in the vastness of space. They treat all living creatures as their own creations.&lt;/p&gt;&lt;/h4&gt;&lt;/div&gt;</t>
  </si>
  <si>
    <t>Ancient Solar Dragon</t>
  </si>
  <si>
    <t>dragon senses, see in darkness; Perception +39</t>
  </si>
  <si>
    <t>37, touch 6, flat-footed 36</t>
  </si>
  <si>
    <t>(+31 natural, -4 size)</t>
  </si>
  <si>
    <t>Fort +21, Ref +16, Will +21</t>
  </si>
  <si>
    <t>bite +34 (4d6+19), 2 claws +34 (2d8+13), 2 wings +32 (2d6+6), tail slap +32 (2d8+19)</t>
  </si>
  <si>
    <t>breath weapon (120-ft. line, 20d10 fire, DC 29), channel life (10/day), channel radiation (DC 29), crush, primal fire, tail sweep</t>
  </si>
  <si>
    <t>Spell-Like Abilities (CL 25th; concentration +32)   At Will-animate plants, blight, cup of dustAPG, detect magic, major creation, searing light</t>
  </si>
  <si>
    <t>Sorcerer Spells Known (CL 15th; concentration +22)   7th (5/day)-control weather, plane shift (DC 24)   6th (7/day)-chain lightning (DC 23), greater dispel magic, mislead   5th (7/day)-break enchantment, dismissal (DC 22), dominate person (DC 23), wall of force   4th (7/day)-charm monster (DC 22), dimension door, fear (DC 21), greater invisibility   3rd (8/day)-dispel magic, lightning bolt (DC 20), protection from energy, tongues 2nd (8/day)-continual flame, invisibility, resist energy, scorching ray, see invisibility   1st (8/day)-charm person (DC 19), color spray (DC 18), mage armor, magic missile, shield   0 (at will)-detect poison, mage hand, read magic, 6 more</t>
  </si>
  <si>
    <t>Str 36, Dex 11, Con 24, Int 23, Wis 20, Cha 25</t>
  </si>
  <si>
    <t>Improved Initiative, Iron Will, Lightning Reflexes, Maximize Spell, Multiattack, Power Attack, Quick ChannelUM, Quicken Spell, Selective Channeling, Silent Spell, Skill Focus (Perception), Spell Focus (enchantment), Toughness</t>
  </si>
  <si>
    <t>Diplomacy +35, Fly +14, Heal +31, Knowledge (arcana) +34, Knowledge (geography) +34, Knowledge (history) +34, Knowledge (local) +34, Knowledge (nature) +34, Knowledge (planes) +34, Knowledge (religion) +34, Linguistics +11, Perception +39, Sense Motive +33</t>
  </si>
  <si>
    <t>Auran, Celestial, Common, Draconic, Elven, Gnome, Ignan, Sylvan, Terran</t>
  </si>
  <si>
    <t>&lt;link rel="stylesheet"href="PF.css"&gt;&lt;div&gt;&lt;h2&gt;Solar, Ancient  Dragon&lt;/h2&gt;&lt;h3&gt;&lt;i&gt;This regal dragon glows like the sun. Its burnished wings shimmer the color of flames, and a crown of horns decorates its head.&lt;/i&gt;&lt;/h3&gt;&lt;br&gt;&lt;/div&gt;&lt;div class="heading"&gt;&lt;p class="alignleft"&gt;Ancient Solar Dragon&lt;/p&gt;&lt;p class="alignright"&gt;CR 18&lt;/p&gt;&lt;div style="clear: both;"&gt;&lt;/div&gt;&lt;/div&gt;&lt;div&gt;&lt;h5&gt;&lt;b&gt;XP &lt;/b&gt;153,600&lt;/h5&gt;&lt;h5&gt;LN Gargantuan dragon (fire)&lt;/h5&gt;&lt;h5&gt;&lt;b&gt;Init &lt;/b&gt;+4; &lt;b&gt;Senses &lt;/b&gt;dragon senses, see in darkness; Perception +39&lt;/h5&gt;&lt;h5&gt;&lt;b&gt;Aura &lt;/b&gt;alien presence (300 ft., DC 29)&lt;/h5&gt;&lt;/div&gt;&lt;hr/&gt;&lt;div&gt;&lt;h5&gt;&lt;b&gt;DEFENSE&lt;/b&gt;&lt;/h5&gt;&lt;/div&gt;&lt;hr/&gt;&lt;div&gt;&lt;h5&gt;&lt;b&gt;AC &lt;/b&gt;37, touch 6, flat-footed 36 (+31 natural, -4 size)&lt;/h5&gt;&lt;h5&gt;&lt;b&gt;hp &lt;/b&gt;362 (25d12+200)&lt;/h5&gt;&lt;h5&gt;&lt;b&gt;Fort &lt;/b&gt;+21, &lt;b&gt;Ref &lt;/b&gt;+16, &lt;b&gt;Will &lt;/b&gt;+21&lt;/h5&gt;&lt;h5&gt;&lt;b&gt;DR &lt;/b&gt;15/magic; &lt;b&gt;Immune &lt;/b&gt;fire, paralysis, sleep; &lt;b&gt;SR &lt;/b&gt;29&lt;/h5&gt;&lt;h5&gt;&lt;b&gt;Weaknesses &lt;/b&gt;vulnerable to cold&lt;/h5&gt;&lt;/div&gt;&lt;hr/&gt;&lt;div&gt;&lt;h5&gt;&lt;b&gt;OFFENSE&lt;/b&gt;&lt;/h5&gt;&lt;/div&gt;&lt;hr/&gt;&lt;div&gt;&lt;h5&gt;&lt;b&gt;Spd &lt;/b&gt;50 ft., fly 250 ft. (clumsy)&lt;/h5&gt;&lt;h5&gt;&lt;b&gt;Melee &lt;/b&gt;bite +34 (4d6+19), 2 claws +34 (2d8+13), 2 wings +32 (2d6+6), tail slap +32 (2d8+19)&lt;/h5&gt;&lt;h5&gt;&lt;b&gt;Space &lt;/b&gt;20 ft.; &lt;b&gt;Reach &lt;/b&gt;15 ft. (20 ft. with bite)&lt;/h5&gt;&lt;h5&gt;&lt;b&gt;Special Attacks &lt;/b&gt;breath weapon (120-ft. line, 20d10 fire, DC 29), channel life (10/day), channel radiation (DC 29), crush, primal fire, tail sweep&lt;/h5&gt;&lt;h5&gt;&lt;b&gt;Spell-Like Abilities&lt;/b&gt; (CL 25th; concentration +32) &lt;/br&gt;At Will&amp;mdash;&lt;i&gt;animate plants&lt;/i&gt;, &lt;i&gt;blight&lt;/i&gt;, &lt;i&gt;cup of dust&lt;/i&gt;&lt;sup&gt;APG&lt;/sup&gt;, &lt;i&gt;detect magic&lt;/i&gt;, &lt;i&gt;major creation&lt;/i&gt;, &lt;i&gt;searing light&lt;/i&gt;&lt;/h5&gt;&lt;/h5&gt;&lt;h5&gt;&lt;b&gt;Sorcerer Spells Known&lt;/b&gt; (CL 15th; concentration +22) &lt;/br&gt;7th (5/day)&amp;mdash;&lt;i&gt;control weather&lt;/i&gt;, &lt;i&gt;plane shift&lt;/i&gt; (DC 24) &lt;/br&gt;6th (7/day)&amp;mdash;&lt;i&gt;chain lightning&lt;/i&gt; (DC 23), &lt;i&gt;greater &lt;i&gt;dispel magic&lt;/i&gt;&lt;/i&gt;, &lt;i&gt;mislead&lt;/i&gt; &lt;/br&gt;5th (7/day)&amp;mdash;&lt;i&gt;break enchantment&lt;/i&gt;, &lt;i&gt;dismissal&lt;/i&gt; (DC 22), &lt;i&gt;dominate person&lt;/i&gt; (DC 23), &lt;i&gt;wall of force&lt;/i&gt; &lt;/br&gt;4th (7/day)&amp;mdash;&lt;i&gt;charm monster&lt;/i&gt; (DC 22), &lt;i&gt;dimension door&lt;/i&gt;, &lt;i&gt;fear&lt;/i&gt; (DC 21), &lt;i&gt;greater &lt;i&gt;invisibility&lt;/i&gt;&lt;/i&gt; &lt;/br&gt;3rd (8/day)&amp;mdash;&lt;i&gt;dispel magic&lt;/i&gt;, &lt;i&gt;lightning bolt&lt;/i&gt; (DC 20), &lt;i&gt;protection from energy&lt;/i&gt;, &lt;i&gt;tongues&lt;/i&gt; 2nd (8/day)&amp;mdash;&lt;i&gt;continual flame&lt;/i&gt;, &lt;i&gt;invisibility&lt;/i&gt;, &lt;i&gt;resist energy&lt;/i&gt;, &lt;i&gt;scorching ray&lt;/i&gt;, see &lt;i&gt;invisibility&lt;/i&gt; &lt;/br&gt;1st (8/day)&amp;mdash;&lt;i&gt;charm person&lt;/i&gt; (DC 19), &lt;i&gt;color spray&lt;/i&gt; (DC 18), &lt;i&gt;mage armor&lt;/i&gt;, &lt;i&gt;magic missile&lt;/i&gt;, &lt;i&gt;shield&lt;/i&gt; &lt;/br&gt;0 (at will)&amp;mdash;&lt;i&gt;detect poison&lt;/i&gt;, &lt;i&gt;mage hand&lt;/i&gt;, &lt;i&gt;read magic&lt;/i&gt;, 6 more&lt;/h5&gt;&lt;/h5&gt;&lt;/div&gt;&lt;hr/&gt;&lt;div&gt;&lt;h5&gt;&lt;b&gt;STATISTICS&lt;/b&gt;&lt;/h5&gt;&lt;/div&gt;&lt;hr/&gt;&lt;div&gt;&lt;h5&gt;&lt;b&gt;Str &lt;/b&gt;36, &lt;b&gt;Dex &lt;/b&gt;11, &lt;b&gt;Con &lt;/b&gt;24, &lt;b&gt;Int &lt;/b&gt; 23, &lt;b&gt;Wis &lt;/b&gt;20, &lt;b&gt;Cha &lt;/b&gt;25&lt;/h5&gt;&lt;h5&gt;&lt;b&gt;Base Atk &lt;/b&gt;+25; &lt;b&gt;CMB &lt;/b&gt;+42; &lt;b&gt;CMD &lt;/b&gt;52 (56 vs. trip)&lt;/h5&gt;&lt;h5&gt;&lt;b&gt;Feats &lt;/b&gt;Improved Initiative, Iron Will, Lightning Reflexes, Maximize Spell, Multiattack, Power Attack, Quick Channel&lt;sup&gt;UM&lt;/sup&gt;, Quicken Spell, Selective Channeling, Silent Spell, Skill Focus (Perception), Spell Focus (enchantment), Toughness&lt;/h5&gt;&lt;h5&gt;&lt;b&gt;Skills &lt;/b&gt;Diplomacy +35, Fly +14, Heal +31, Knowledge (arcana) +34, Knowledge (geography) +34, Knowledge (history) +34, Knowledge (local) +34, Knowledge (nature) +34, Knowledge (planes) +34, Knowledge (religion) +34, Linguistics +11, Perception +39, Sense Motive +33&lt;/h5&gt;&lt;h5&gt;&lt;b&gt;Languages &lt;/b&gt;Auran, Celestial, Common, Draconic, Elven, Gnome, Ignan, Sylvan, Terran&lt;/h5&gt;&lt;h5&gt;&lt;b&gt;SQ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ABILITIES&lt;/b&gt;&lt;/h5&gt;&lt;/div&gt;&lt;hr/&gt;&lt;div&gt;&lt;/h5&gt;&lt;h5&gt;&lt;b&gt;Alien Presence (Su)&lt;/b&gt; A creature that fails its saving throw against a solar dragon's alien presence is blinded for 5d6 rounds (or permanently if it has 4 Hit Dice or fewer).  &lt;/h5&gt;&lt;h5&gt;&lt;b&gt;Beam of Light (Su)&lt;/b&gt; A great wyrm solar dragon can transform itself into a beam of pure light and travel to any location it can see as a move action. This travel must be in a straight line, but otherwise the dragon can travel anywhere that light can enter.  &lt;/h5&gt;&lt;h5&gt;&lt;b&gt;Channel Life (Su)&lt;/b&gt; A solar dragon can channel positive energy a number of times per day equal to 3 + its Charisma modifier, using its age category + 2 as its cleric level. This energy can be used only to heal living creatures.  &lt;/h5&gt;&lt;h5&gt;&lt;b&gt;Channel Radiation (Su)&lt;/b&gt; An old or older solar dragon can use its channel life ability to instead channel radiation that deals an equal amount of damage to living creatures. A living creature that succeeds at a Fortitude save takes half damage.  &lt;/h5&gt;&lt;h5&gt;&lt;b&gt;Primal Fire (Su)&lt;/b&gt;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normal.&lt;/h5&gt;&lt;/div&gt;&lt;br&gt;&lt;div&gt;&lt;h4&gt;&lt;p&gt;&lt;p&gt;Arrogant and proud, solar dragons see themselves as the originators of light and life in the vastness of space. They treat all living creatures as their own creations.&lt;/p&gt;&lt;/h4&gt;&lt;/div&gt;</t>
  </si>
  <si>
    <t>Young Time Dragon</t>
  </si>
  <si>
    <t>detect magic, dragon senses, see in darkness; Perception +18</t>
  </si>
  <si>
    <t>cold, paralysis, sleep, staggered</t>
  </si>
  <si>
    <t>bite +20 (2d6+10), 2 claws +20 (1d8+7), 2 wings +17 (1d6+3), tail slap +17 (1d8+10)</t>
  </si>
  <si>
    <t>breath weapon (40-ft. cone, 6d10 electricity, DC 21)</t>
  </si>
  <si>
    <t>Spell-Like Abilities (CL 11th; concentration +13)  Constant-detect magic At will-share memoryUM</t>
  </si>
  <si>
    <t>Sorcerer Spells Known (CL 1st; concentration +3)  1st (4/day)-erase, mage armor  0 (at will)-mage hand, message, read magic, resistance</t>
  </si>
  <si>
    <t>Str 24, Dex 15, Con 20, Int 15, Wis 14, Cha 15</t>
  </si>
  <si>
    <t>Cleave, Improved Initiative, Multiattack, Power Attack, Skill Focus (Knowledge [history]), Weapon Focus (bite), Weapon Focus (claw)</t>
  </si>
  <si>
    <t>Diplomacy +18, Fly +12, Knowledge (arcana) +18, Knowledge (planes) +18, Knowledge (religion) +18, Knowledge (history) +24, Perception +18, Spellcraft +18</t>
  </si>
  <si>
    <t>immortal, no breath, read the threads, starflight</t>
  </si>
  <si>
    <t>This dragon's cracked scales creak with frightening, patient power. Some of its horns are ancient and brittle, others new and pristine.</t>
  </si>
  <si>
    <t>Immortal (Ex) Time dragons age, but don't die from old age.  Read the Threads (Su) A time dragon gains a racial bonus on initiative checks equal to its age category. In addition, a time dragon is immune to the staggered condition.  Alien Presence (Su) A creature that fails its saving throw against a time dragon's alien presence is staggered for 5d6 rounds (or stunned if it has 4 Hit Dice or fewer).  Shifting Breath (Su)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Second Chance (Su) Three times per day as an immediate action, an ancient or older time dragon can force a creature (including itself) to reroll any d20 roll. The target must use the result of the second roll.  Time Travel (Su) Up to three times in its life, a great wyrm time dragon can travel to any point in time, taking with it a number of willing creatures equal to its Charisma modifier.</t>
  </si>
  <si>
    <t>Guardians of history, time dragons are the most powerful of the outer dragons. Watchers and waiters, time dragons guard the universe against those that would interfere with the natural temporal order.</t>
  </si>
  <si>
    <t>&lt;link rel="stylesheet"href="PF.css"&gt;&lt;div&gt;&lt;h2&gt;Outer Dragon, Time&lt;/h2&gt;&lt;h3&gt;&lt;i&gt;This dragon's cracked scales creak with frightening, patient power. Some of its horns are ancient and brittle, others new and pristine.&lt;/i&gt;&lt;/h3&gt;&lt;br&gt;&lt;/div&gt;&lt;div class="heading"&gt;&lt;p class="alignleft"&gt;Young Time Dragon&lt;/p&gt;&lt;p class="alignright"&gt;CR 11&lt;/p&gt;&lt;div style="clear: both;"&gt;&lt;/div&gt;&lt;/div&gt;&lt;div&gt;&lt;h5&gt;&lt;b&gt;XP &lt;/b&gt;12,800&lt;/h5&gt;&lt;h5&gt;N Large dragon &lt;/h5&gt;&lt;h5&gt;&lt;b&gt;Init &lt;/b&gt;+9; &lt;b&gt;Senses &lt;/b&gt;&lt;i&gt;detect magic&lt;/i&gt;, dragon senses, see in darkness; Perception +18&lt;/h5&gt;&lt;/div&gt;&lt;hr/&gt;&lt;div&gt;&lt;h5&gt;&lt;b&gt;DEFENSE&lt;/b&gt;&lt;/h5&gt;&lt;/div&gt;&lt;hr/&gt;&lt;div&gt;&lt;h5&gt;&lt;b&gt;AC &lt;/b&gt;21, touch 11, flat-footed 19 (+2 Dex, +10 natural, -1 size)&lt;/h5&gt;&lt;h5&gt;&lt;b&gt;hp &lt;/b&gt;149 (13d12+65)&lt;/h5&gt;&lt;h5&gt;&lt;b&gt;Fort &lt;/b&gt;+13, &lt;b&gt;Ref &lt;/b&gt;+10, &lt;b&gt;Will &lt;/b&gt;+10&lt;/h5&gt;&lt;h5&gt;&lt;b&gt;Immune &lt;/b&gt;cold, paralysis, sleep, staggered&lt;/h5&gt;&lt;/div&gt;&lt;hr/&gt;&lt;div&gt;&lt;h5&gt;&lt;b&gt;OFFENSE&lt;/b&gt;&lt;/h5&gt;&lt;/div&gt;&lt;hr/&gt;&lt;div&gt;&lt;h5&gt;&lt;b&gt;Spd &lt;/b&gt;50 ft., fly 200 ft. (poor)&lt;/h5&gt;&lt;h5&gt;&lt;b&gt;Melee &lt;/b&gt;bite +20 (2d6+10), 2 claws +20 (1d8+7), 2 wings +17 (1d6+3), tail slap +17 (1d8+10)&lt;/h5&gt;&lt;h5&gt;&lt;b&gt;Space &lt;/b&gt;10 ft.; &lt;b&gt;Reach &lt;/b&gt;5 ft. (10 ft. with bite)&lt;/h5&gt;&lt;h5&gt;&lt;b&gt;Special Attacks &lt;/b&gt;breath weapon (40-ft. cone, 6d10 electricity, DC 21)&lt;/h5&gt;&lt;h5&gt;&lt;b&gt;Spell-Like Abilities&lt;/b&gt; (CL 11th; concentration +13)  &lt;/br&gt;Constant&amp;mdash;&lt;i&gt;detect magic&lt;/i&gt; &lt;/br&gt;At will&amp;mdash;&lt;i&gt;share memory&lt;/i&gt;&lt;sup&gt;UM&lt;/sup&gt;&lt;/h5&gt;&lt;/h5&gt;&lt;h5&gt;&lt;b&gt;Sorcerer Spells Known&lt;/b&gt; (CL 1st; concentration +3) &lt;/br&gt;1st (4/day)&amp;mdash;&lt;i&gt;erase&lt;/i&gt;, &lt;i&gt;mage armor&lt;/i&gt; &lt;/br&gt;0 (at will)&amp;mdash;&lt;i&gt;mage hand&lt;/i&gt;, &lt;i&gt;message&lt;/i&gt;, &lt;i&gt;read magic&lt;/i&gt;, &lt;i&gt;resistance&lt;/i&gt;&lt;/h5&gt;&lt;/h5&gt;&lt;/div&gt;&lt;hr/&gt;&lt;div&gt;&lt;h5&gt;&lt;b&gt;STATISTICS&lt;/b&gt;&lt;/h5&gt;&lt;/div&gt;&lt;hr/&gt;&lt;div&gt;&lt;h5&gt;&lt;b&gt;Str &lt;/b&gt;24, &lt;b&gt;Dex &lt;/b&gt;15, &lt;b&gt;Con &lt;/b&gt;20, &lt;b&gt;Int &lt;/b&gt; 15, &lt;b&gt;Wis &lt;/b&gt;14, &lt;b&gt;Cha &lt;/b&gt;15&lt;/h5&gt;&lt;h5&gt;&lt;b&gt;Base Atk &lt;/b&gt;+13; &lt;b&gt;CMB &lt;/b&gt;+21; &lt;b&gt;CMD &lt;/b&gt;33 (37 vs. trip)&lt;/h5&gt;&lt;h5&gt;&lt;b&gt;Feats &lt;/b&gt;Cleave, Improved Initiative, Multiattack, Power Attack, Skill Focus (Knowledge [history]), Weapon Focus (bite), Weapon Focus (claw)&lt;/h5&gt;&lt;h5&gt;&lt;b&gt;Skills &lt;/b&gt;Diplomacy +18, Fly +12, Knowledge (arcana) +18, Knowledge (planes) +18, Knowledge (religion) +18, Knowledge (history) +24, Perception +18, Spellcraft +18&lt;/h5&gt;&lt;h5&gt;&lt;b&gt;Languages &lt;/b&gt;Common, Draconic, Elven&lt;/h5&gt;&lt;h5&gt;&lt;b&gt;SQ &lt;/b&gt;immortal, no breath, read the threads,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ABILITIES&lt;/b&gt;&lt;/h5&gt;&lt;/div&gt;&lt;hr/&gt;&lt;div&gt;&lt;/h5&gt;&lt;h5&gt;&lt;b&gt;Immortal (Ex)&lt;/b&gt; Time dragons age, but don't die from old age.  &lt;/h5&gt;&lt;h5&gt;&lt;b&gt;Read the Threads (Su)&lt;/b&gt; A time dragon gains a racial bonus on initiative checks equal to its age category. In addition, a time dragon is immune to the staggered condition.  &lt;/h5&gt;&lt;h5&gt;&lt;b&gt;Alien Presence (Su)&lt;/b&gt; A creature that fails its saving throw against a time dragon's alien presence is staggered for 5d6 rounds (or stunned if it has 4 Hit Dice or fewer).  &lt;/h5&gt;&lt;h5&gt;&lt;b&gt;Shifting Breath (Su)&lt;/b&gt;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&lt;/h5&gt;&lt;h5&gt;&lt;b&gt;Second Chance (Su)&lt;/b&gt; Three times per day as an immediate action, an ancient or older time dragon can force a creature (including itself) to reroll any d20 roll. The target must use the result of the second roll.  &lt;/h5&gt;&lt;h5&gt;&lt;b&gt;Time Travel (Su)&lt;/b&gt; Up to three times in its life, a great wyrm time dragon can travel to any point in time, taking with it a number of willing creatures equal to its Charisma modifier.&lt;/h5&gt;&lt;/div&gt;&lt;br&gt;&lt;div&gt;&lt;h4&gt;&lt;p&gt;&lt;p&gt;Guardians of history, time dragons are the most powerful of the outer dragons. Watchers and waiters, time dragons guard the universe against those that would interfere with the natural temporal order.&lt;/p&gt;&lt;/h4&gt;&lt;/div&gt;</t>
  </si>
  <si>
    <t>Adult Time Dragon</t>
  </si>
  <si>
    <t>detect magic, dragon senses, see in darkness; Perception +26</t>
  </si>
  <si>
    <t>Fort +18, Ref +12, Will +15</t>
  </si>
  <si>
    <t>bite +28 (2d8+15), 2 claws +28 (2d6+10/19-20), 2 wings +25 (1d8+5), tail slap +25 (2d6+15)</t>
  </si>
  <si>
    <t>breath weapon (50-ft. cone, 12d10 electricity, DC 26), crush</t>
  </si>
  <si>
    <t>Spell-Like Abilities (CL 19th; concentration +23)  Constant-detect magic  At Will-clairaudience/clairvoyance, share memoryUM</t>
  </si>
  <si>
    <t>Sorcerer Spells Known (CL 7th; concentration +11)  3rd (5/day)-dispel magic, slow (DC 17)  2nd (7/day)-arcane lock, blur, detect thoughts (DC 16)  1st (7/day)-erase, feather fall, identify, mage armor, magic missile  0 (at will)-light, mage hand, message, read magic, 3 more</t>
  </si>
  <si>
    <t>Str 30, Dex 13, Con 24, Int 19, Wis 18, Cha 19</t>
  </si>
  <si>
    <t>+31 (+33 sunder)</t>
  </si>
  <si>
    <t>Cleave, Great Cleave, Improved Critical (claw), Improved Initiative, Multiattack, Power Attack, Skill Focus (Knowledge [history]), Step Up, Weapon Focus (bite), Weapon Focus (claw)</t>
  </si>
  <si>
    <t>Diplomacy +26, Fly +15, Knowledge (arcana) +26, Knowledge (geography) +26, Knowledge (planes) +26, Knowledge (religion) +26, Knowledge (history) +32, Perception +26, Sense Motive +26, Spellcraft +26</t>
  </si>
  <si>
    <t>Common, Draconic, Dwarven, Elven, Sylvan</t>
  </si>
  <si>
    <t>&lt;link rel="stylesheet"href="PF.css"&gt;&lt;div&gt;&lt;h2&gt;Outer Dragon, Time&lt;/h2&gt;&lt;h3&gt;&lt;i&gt;This dragon's cracked scales creak with frightening, patient power. Some of its horns are ancient and brittle, others new and pristine.&lt;/i&gt;&lt;/h3&gt;&lt;br&gt;&lt;/div&gt;&lt;div class="heading"&gt;&lt;p class="alignleft"&gt;Adult Time Dragon&lt;/p&gt;&lt;p class="alignright"&gt;CR 15&lt;/p&gt;&lt;div style="clear: both;"&gt;&lt;/div&gt;&lt;/div&gt;&lt;div&gt;&lt;h5&gt;&lt;b&gt;XP &lt;/b&gt;51,200&lt;/h5&gt;&lt;h5&gt;N Huge dragon &lt;/h5&gt;&lt;h5&gt;&lt;b&gt;Init &lt;/b&gt;+11; &lt;b&gt;Senses &lt;/b&gt;&lt;i&gt;detect magic&lt;/i&gt;, dragon senses, see in darkness; Perception +26&lt;/h5&gt;&lt;h5&gt;&lt;b&gt;Aura &lt;/b&gt;alien presence (180 ft., DC 23)&lt;/h5&gt;&lt;/div&gt;&lt;hr/&gt;&lt;div&gt;&lt;h5&gt;&lt;b&gt;DEFENSE&lt;/b&gt;&lt;/h5&gt;&lt;/div&gt;&lt;hr/&gt;&lt;div&gt;&lt;h5&gt;&lt;b&gt;AC &lt;/b&gt;28, touch 9, flat-footed 27 (+1 Dex, +19 natural, -2 size)&lt;/h5&gt;&lt;h5&gt;&lt;b&gt;hp &lt;/b&gt;256 (19d12+133)&lt;/h5&gt;&lt;h5&gt;&lt;b&gt;Fort &lt;/b&gt;+18, &lt;b&gt;Ref &lt;/b&gt;+12, &lt;b&gt;Will &lt;/b&gt;+15&lt;/h5&gt;&lt;h5&gt;&lt;b&gt;DR &lt;/b&gt;5/magic; &lt;b&gt;Immune &lt;/b&gt;cold, paralysis, sleep, staggered; &lt;b&gt;SR &lt;/b&gt;26&lt;/h5&gt;&lt;/div&gt;&lt;hr/&gt;&lt;div&gt;&lt;h5&gt;&lt;b&gt;OFFENSE&lt;/b&gt;&lt;/h5&gt;&lt;/div&gt;&lt;hr/&gt;&lt;div&gt;&lt;h5&gt;&lt;b&gt;Spd &lt;/b&gt;50 ft., fly 200 ft. (poor)&lt;/h5&gt;&lt;h5&gt;&lt;b&gt;Melee &lt;/b&gt;bite +28 (2d8+15), 2 claws +28 (2d6+10/19-20), 2 wings +25 (1d8+5), tail slap +25 (2d6+15)&lt;/h5&gt;&lt;h5&gt;&lt;b&gt;Space &lt;/b&gt;15 ft.; &lt;b&gt;Reach &lt;/b&gt;10 ft. (15 ft. with bite)&lt;/h5&gt;&lt;h5&gt;&lt;b&gt;Special Attacks &lt;/b&gt;breath weapon (50-ft. cone, 12d10 electricity, DC 26), crush&lt;/h5&gt;&lt;h5&gt;&lt;b&gt;Spell-Like Abilities&lt;/b&gt; (CL 19th; concentration +23)  &lt;/br&gt;Constant&amp;mdash;&lt;i&gt;detect magic&lt;/i&gt; &lt;/br&gt;At Will&amp;mdash;&lt;i&gt;clairaudience/clairvoyance&lt;/i&gt;, &lt;i&gt;share memory&lt;/i&gt;&lt;sup&gt;UM&lt;/sup&gt;&lt;/h5&gt;&lt;/h5&gt;&lt;h5&gt;&lt;b&gt;Sorcerer Spells Known&lt;/b&gt; (CL 7th; concentration +11) &lt;/br&gt;3rd (5/day)&amp;mdash;&lt;i&gt;dispel magic&lt;/i&gt;, &lt;i&gt;slow&lt;/i&gt; (DC 17) &lt;/br&gt;2nd (7/day)&amp;mdash;&lt;i&gt;arcane lock&lt;/i&gt;, &lt;i&gt;blur&lt;/i&gt;, &lt;i&gt;detect thoughts&lt;/i&gt; (DC 16) &lt;/br&gt;1st (7/day)&amp;mdash;&lt;i&gt;erase&lt;/i&gt;, &lt;i&gt;feather fall&lt;/i&gt;, &lt;i&gt;identify&lt;/i&gt;, &lt;i&gt;mage armor&lt;/i&gt;, &lt;i&gt;magic missile&lt;/i&gt; &lt;/br&gt;0 (at will)&amp;mdash;&lt;i&gt;light&lt;/i&gt;, &lt;i&gt;mage hand&lt;/i&gt;, &lt;i&gt;message&lt;/i&gt;, &lt;i&gt;read magic&lt;/i&gt;, 3 more&lt;/h5&gt;&lt;/h5&gt;&lt;/div&gt;&lt;hr/&gt;&lt;div&gt;&lt;h5&gt;&lt;b&gt;STATISTICS&lt;/b&gt;&lt;/h5&gt;&lt;/div&gt;&lt;hr/&gt;&lt;div&gt;&lt;h5&gt;&lt;b&gt;Str &lt;/b&gt;30, &lt;b&gt;Dex &lt;/b&gt;13, &lt;b&gt;Con &lt;/b&gt;24, &lt;b&gt;Int &lt;/b&gt; 19, &lt;b&gt;Wis &lt;/b&gt;18, &lt;b&gt;Cha &lt;/b&gt;19&lt;/h5&gt;&lt;h5&gt;&lt;b&gt;Base Atk &lt;/b&gt;+19; &lt;b&gt;CMB &lt;/b&gt;+31 (+33 sunder); &lt;b&gt;CMD &lt;/b&gt;44 (48 vs. trip)&lt;/h5&gt;&lt;h5&gt;&lt;b&gt;Feats &lt;/b&gt;Cleave, Great Cleave, Improved Critical (claw), Improved Initiative, Multiattack, Power Attack, Skill Focus (Knowledge [history]), Step Up, Weapon Focus (bite), Weapon Focus (claw)&lt;/h5&gt;&lt;h5&gt;&lt;b&gt;Skills &lt;/b&gt;Diplomacy +26, Fly +15, Knowledge (arcana) +26, Knowledge (geography) +26, Knowledge (planes) +26, Knowledge (religion) +26, Knowledge (history) +32, Perception +26, Sense Motive +26, Spellcraft +26&lt;/h5&gt;&lt;h5&gt;&lt;b&gt;Languages &lt;/b&gt;Common, Draconic, Dwarven, Elven, Sylvan&lt;/h5&gt;&lt;h5&gt;&lt;b&gt;SQ &lt;/b&gt;immortal, no breath, read the threads,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ABILITIES&lt;/b&gt;&lt;/h5&gt;&lt;/div&gt;&lt;hr/&gt;&lt;div&gt;&lt;/h5&gt;&lt;h5&gt;&lt;b&gt;Immortal (Ex)&lt;/b&gt; Time dragons age, but don't die from old age.  &lt;/h5&gt;&lt;h5&gt;&lt;b&gt;Read the Threads (Su)&lt;/b&gt; A time dragon gains a racial bonus on initiative checks equal to its age category. In addition, a time dragon is immune to the staggered condition.  &lt;/h5&gt;&lt;h5&gt;&lt;b&gt;Alien Presence (Su)&lt;/b&gt; A creature that fails its saving throw against a time dragon's alien presence is staggered for 5d6 rounds (or stunned if it has 4 Hit Dice or fewer).  &lt;/h5&gt;&lt;h5&gt;&lt;b&gt;Shifting Breath (Su)&lt;/b&gt;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&lt;/h5&gt;&lt;h5&gt;&lt;b&gt;Second Chance (Su)&lt;/b&gt; Three times per day as an immediate action, an ancient or older time dragon can force a creature (including itself) to reroll any d20 roll. The target must use the result of the second roll.  &lt;/h5&gt;&lt;h5&gt;&lt;b&gt;Time Travel (Su)&lt;/b&gt; Up to three times in its life, a great wyrm time dragon can travel to any point in time, taking with it a number of willing creatures equal to its Charisma modifier.&lt;/h5&gt;&lt;/div&gt;&lt;br&gt;&lt;div&gt;&lt;h4&gt;&lt;p&gt;&lt;p&gt;Guardians of history, time dragons are the most powerful of the outer dragons. Watchers and waiters, time dragons guard the universe against those that would interfere with the natural temporal order.&lt;/p&gt;&lt;/h4&gt;&lt;/div&gt;</t>
  </si>
  <si>
    <t>Ancient Time Dragon</t>
  </si>
  <si>
    <t>detect magic, dragon senses, see in darkness; Perception +36</t>
  </si>
  <si>
    <t>(27d12+243)</t>
  </si>
  <si>
    <t>Fort +24, Ref +17, Will +21</t>
  </si>
  <si>
    <t>bite +38 (4d6+21), 2 claws +38 (2d8+14/19-20), 2 wings +35 (2d6+7), tail slap +35 (2d8+21)</t>
  </si>
  <si>
    <t>breath weapon (60-ft. cone, 20d10 electricity, DC 32), crush, second chance, shifting breath (5 rounds), tail sweep</t>
  </si>
  <si>
    <t>Spell-Like Abilities (CL 27th; concentration +33)  Constant-detect magic  At Will-clairaudience/clairvoyance, legend lore, locate creature, share memoryUM</t>
  </si>
  <si>
    <t>Sorcerer Spells Known (CL 15th; concentration +21)  7th (4/day)-plane shift (DC 23), sequester  6th (7/day)-disintegrate (DC 22), greater dispel magic, true seeing  5th (7/day)-dominate person (DC 21), feeblemind (DC 21), telepathic bond, teleport  4th (7/day)-fear (DC 20), scrying (DC 20), stone shape, stoneskin  3rd (7/day)-blink, dispel magic, slow (DC 19), tongues  2nd (8/day)-arcane lock, blindness/deafness (DC 18), blur, detect thoughts (DC 18), memory lapseAPG (DC 18)  1st (8/day)-erase, feather fall, identify, mage armor, magic missile  0 (at will)-light, mage hand, message, read magic, 5 more</t>
  </si>
  <si>
    <t>Str 38, Dex 11, Con 28, Int 23, Wis 22, Cha 23</t>
  </si>
  <si>
    <t>+45 (+47 sunder)</t>
  </si>
  <si>
    <t>Cleave, Critical Focus, Improved Critical (claw), Improved Initiative, Improved Sunder, Lightning Reflexes, Multiattack, Power Attack, Quicken Spell, Skill Focus (Knowledge [history]), Spell Penetration, Step Up, Weapon Focus (bite), Weapon Focus (claw)</t>
  </si>
  <si>
    <t>Bluff +36, Diplomacy +36, Fly +16, Knowledge (arcana) +36, Knowledge (geography) +36, Knowledge (nobility) +36, Knowledge (planes) +36, Knowledge (religion) +36, Knowledge (history) +42, Perception +36, Sense Motive +36, Spellcraft +36</t>
  </si>
  <si>
    <t>Celestial, Common, Draconic, Dwarven, Elven, Infernal, Sylvan</t>
  </si>
  <si>
    <t>&lt;link rel="stylesheet"href="PF.css"&gt;&lt;div&gt;&lt;h2&gt;Outer Dragon, Time&lt;/h2&gt;&lt;h3&gt;&lt;i&gt;This dragon's cracked scales creak with frightening, patient power. Some of its horns are ancient and brittle, others new and pristine.&lt;/i&gt;&lt;/h3&gt;&lt;br&gt;&lt;/div&gt;&lt;div class="heading"&gt;&lt;p class="alignleft"&gt;Ancient Time Dragon&lt;/p&gt;&lt;p class="alignright"&gt;CR 20&lt;/p&gt;&lt;div style="clear: both;"&gt;&lt;/div&gt;&lt;/div&gt;&lt;div&gt;&lt;h5&gt;&lt;b&gt;XP &lt;/b&gt;307,200&lt;/h5&gt;&lt;h5&gt;N Gargantuan dragon &lt;/h5&gt;&lt;h5&gt;&lt;b&gt;Init &lt;/b&gt;+14; &lt;b&gt;Senses &lt;/b&gt;&lt;i&gt;detect magic&lt;/i&gt;, dragon senses, see in darkness; Perception +36&lt;/h5&gt;&lt;h5&gt;&lt;b&gt;Aura &lt;/b&gt;alien presence (300 ft., DC 29)&lt;/h5&gt;&lt;/div&gt;&lt;hr/&gt;&lt;div&gt;&lt;h5&gt;&lt;b&gt;DEFENSE&lt;/b&gt;&lt;/h5&gt;&lt;/div&gt;&lt;hr/&gt;&lt;div&gt;&lt;h5&gt;&lt;b&gt;AC &lt;/b&gt;37, touch 6, flat-footed 37 (+31 natural, -4 size)&lt;/h5&gt;&lt;h5&gt;&lt;b&gt;hp &lt;/b&gt;418 (27d12+243)&lt;/h5&gt;&lt;h5&gt;&lt;b&gt;Fort &lt;/b&gt;+24, &lt;b&gt;Ref &lt;/b&gt;+17, &lt;b&gt;Will &lt;/b&gt;+21&lt;/h5&gt;&lt;h5&gt;&lt;b&gt;DR &lt;/b&gt;15/magic; &lt;b&gt;Immune &lt;/b&gt;cold, paralysis, sleep, staggered; &lt;b&gt;SR &lt;/b&gt;31&lt;/h5&gt;&lt;/div&gt;&lt;hr/&gt;&lt;div&gt;&lt;h5&gt;&lt;b&gt;OFFENSE&lt;/b&gt;&lt;/h5&gt;&lt;/div&gt;&lt;hr/&gt;&lt;div&gt;&lt;h5&gt;&lt;b&gt;Spd &lt;/b&gt;50 ft., fly 250 ft. (clumsy)&lt;/h5&gt;&lt;h5&gt;&lt;b&gt;Melee &lt;/b&gt;bite +38 (4d6+21), 2 claws +38 (2d8+14/19-20), 2 wings +35 (2d6+7), tail slap +35 (2d8+21)&lt;/h5&gt;&lt;h5&gt;&lt;b&gt;Space &lt;/b&gt;20 ft.; &lt;b&gt;Reach &lt;/b&gt;15 ft. (20 ft. with bite)&lt;/h5&gt;&lt;h5&gt;&lt;b&gt;Special Attacks &lt;/b&gt;breath weapon (60-ft. cone, 20d10 electricity, DC 32), crush, second chance, shifting breath (5 rounds), tail sweep&lt;/h5&gt;&lt;h5&gt;&lt;b&gt;Spell-Like Abilities&lt;/b&gt; (CL 27th; concentration +33)  &lt;/br&gt;Constant&amp;mdash;&lt;i&gt;detect magic&lt;/i&gt; &lt;/br&gt;At Will&amp;mdash;&lt;i&gt;clairaudience/clairvoyance&lt;/i&gt;, &lt;i&gt;legend lore&lt;/i&gt;, &lt;i&gt;locate creature&lt;/i&gt;, &lt;i&gt;share memory&lt;/i&gt;&lt;sup&gt;UM&lt;/sup&gt;&lt;/h5&gt;&lt;/h5&gt;&lt;h5&gt;&lt;b&gt;Sorcerer Spells Known&lt;/b&gt; (CL 15th; concentration +21) &lt;/br&gt;7th (4/day)&amp;mdash;&lt;i&gt;plane shift&lt;/i&gt; (DC 23), &lt;i&gt;sequester&lt;/i&gt; &lt;/br&gt;6th (7/day)&amp;mdash;&lt;i&gt;disintegrate&lt;/i&gt; (DC 22), &lt;i&gt;greater &lt;i&gt;dispel magic&lt;/i&gt;&lt;/i&gt;, &lt;i&gt;true seeing&lt;/i&gt; &lt;/br&gt;5th (7/day)&amp;mdash;&lt;i&gt;dominate person&lt;/i&gt; (DC 21), &lt;i&gt;feeblemind&lt;/i&gt; (DC 21), &lt;i&gt;telepathic bond&lt;/i&gt;, &lt;i&gt;teleport&lt;/i&gt; &lt;/br&gt;4th (7/day)&amp;mdash;&lt;i&gt;fear&lt;/i&gt; (DC 20), &lt;i&gt;scrying&lt;/i&gt; (DC 20), &lt;i&gt;stone shape&lt;/i&gt;, &lt;i&gt;stoneskin&lt;/i&gt; &lt;/br&gt;3rd (7/day)&amp;mdash;&lt;i&gt;blink&lt;/i&gt;, &lt;i&gt;dispel magic&lt;/i&gt;, &lt;i&gt;slow&lt;/i&gt; (DC 19), &lt;i&gt;tongues&lt;/i&gt; &lt;/br&gt;2nd (8/day)&amp;mdash;&lt;i&gt;arcane lock&lt;/i&gt;, &lt;i&gt;blindness/deafness&lt;/i&gt; (DC 18), &lt;i&gt;blur&lt;/i&gt;, &lt;i&gt;detect thoughts&lt;/i&gt; (DC 18), &lt;i&gt;memory lapse&lt;/i&gt;&lt;sup&gt;APG&lt;/sup&gt; (DC 18) &lt;/br&gt;1st (8/day)&amp;mdash;&lt;i&gt;erase&lt;/i&gt;, &lt;i&gt;feather fall&lt;/i&gt;, &lt;i&gt;identify&lt;/i&gt;, &lt;i&gt;mage armor&lt;/i&gt;, &lt;i&gt;magic missile&lt;/i&gt; &lt;/br&gt;0 (at will)&amp;mdash;&lt;i&gt;light&lt;/i&gt;, &lt;i&gt;mage hand&lt;/i&gt;, &lt;i&gt;message&lt;/i&gt;, &lt;i&gt;read magic&lt;/i&gt;, 5 more&lt;/h5&gt;&lt;/h5&gt;&lt;/div&gt;&lt;hr/&gt;&lt;div&gt;&lt;h5&gt;&lt;b&gt;STATISTICS&lt;/b&gt;&lt;/h5&gt;&lt;/div&gt;&lt;hr/&gt;&lt;div&gt;&lt;h5&gt;&lt;b&gt;Str &lt;/b&gt;38, &lt;b&gt;Dex &lt;/b&gt;11, &lt;b&gt;Con &lt;/b&gt;28, &lt;b&gt;Int &lt;/b&gt; 23, &lt;b&gt;Wis &lt;/b&gt;22, &lt;b&gt;Cha &lt;/b&gt;23&lt;/h5&gt;&lt;h5&gt;&lt;b&gt;Base Atk &lt;/b&gt;+27; &lt;b&gt;CMB &lt;/b&gt;+45 (+47 sunder); &lt;b&gt;CMD &lt;/b&gt;57 (59 vs. sunder, 61 vs. trip)&lt;/h5&gt;&lt;h5&gt;&lt;b&gt;Feats &lt;/b&gt;Cleave, Critical Focus, Improved Critical (claw), Improved Initiative, Improved Sunder, Lightning Reflexes, Multiattack, Power Attack, Quicken Spell, Skill Focus (Knowledge [history]), Spell Penetration, Step Up, Weapon Focus (bite), Weapon Focus (claw)&lt;/h5&gt;&lt;h5&gt;&lt;b&gt;Skills &lt;/b&gt;Bluff +36, Diplomacy +36, Fly +16, Knowledge (arcana) +36, Knowledge (geography) +36, Knowledge (nobility) +36, Knowledge (planes) +36, Knowledge (religion) +36, Knowledge (history) +42, Perception +36, Sense Motive +36, Spellcraft +36&lt;/h5&gt;&lt;h5&gt;&lt;b&gt;Languages &lt;/b&gt;Celestial, Common, Draconic, Dwarven, Elven, Infernal, Sylvan&lt;/h5&gt;&lt;h5&gt;&lt;b&gt;SQ &lt;/b&gt;immortal, no breath, read the threads,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ABILITIES&lt;/b&gt;&lt;/h5&gt;&lt;/div&gt;&lt;hr/&gt;&lt;div&gt;&lt;/h5&gt;&lt;h5&gt;&lt;b&gt;Immortal (Ex)&lt;/b&gt; Time dragons age, but don't die from old age.  &lt;/h5&gt;&lt;h5&gt;&lt;b&gt;Read the Threads (Su)&lt;/b&gt; A time dragon gains a racial bonus on initiative checks equal to its age category. In addition, a time dragon is immune to the staggered condition.  &lt;/h5&gt;&lt;h5&gt;&lt;b&gt;Alien Presence (Su)&lt;/b&gt; A creature that fails its saving throw against a time dragon's alien presence is staggered for 5d6 rounds (or stunned if it has 4 Hit Dice or fewer).  &lt;/h5&gt;&lt;h5&gt;&lt;b&gt;Shifting Breath (Su)&lt;/b&gt;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&lt;/h5&gt;&lt;h5&gt;&lt;b&gt;Second Chance (Su)&lt;/b&gt; Three times per day as an immediate action, an ancient or older time dragon can force a creature (including itself) to reroll any d20 roll. The target must use the result of the second roll.  &lt;/h5&gt;&lt;h5&gt;&lt;b&gt;Time Travel (Su)&lt;/b&gt; Up to three times in its life, a great wyrm time dragon can travel to any point in time, taking with it a number of willing creatures equal to its Charisma modifier.&lt;/h5&gt;&lt;/div&gt;&lt;br&gt;&lt;div&gt;&lt;h4&gt;&lt;p&gt;&lt;p&gt;Guardians of history, time dragons are the most powerful of the outer dragons. Watchers and waiters, time dragons guard the universe against those that would interfere with the natural temporal order.&lt;/p&gt;&lt;/h4&gt;&lt;/div&gt;</t>
  </si>
  <si>
    <t>Young Void Dragon</t>
  </si>
  <si>
    <t>dragon senses, see in darkness; Perception +14</t>
  </si>
  <si>
    <t>cold, confusion, insanity effects, paralysis, sleep</t>
  </si>
  <si>
    <t>bite +15 (2d6+7 plus obliterate), 2 claws +14 (1d8+5), 2 wings +12 (1d6+2), tail slap +12 (1d8+7)</t>
  </si>
  <si>
    <t>breath weapon (40-ft. cone, 6d8 cold, DC 18), obliterate (DC 18), suffocating breath (DC 18)</t>
  </si>
  <si>
    <t>Spell-Like Abilities (CL 10th; concentration +13)  At Will-ray of enfeeblement (DC 14)</t>
  </si>
  <si>
    <t>Sorcerer Spells Known (CL 1st; concentration +4)  1st (4/day)-hypnotism (DC 15), mage armor  0 (at will)-detect magic, mage hand, message, read magic</t>
  </si>
  <si>
    <t>Str 21, Dex 14, Con 17, Int 16, Wis 13, Cha 16</t>
  </si>
  <si>
    <t>Flyby Attack, Iron Will, Multiattack, Weapon Focus (bite), Wingover</t>
  </si>
  <si>
    <t>Acrobatics +12, Bluff +16, Diplomacy +13, Fly +19, Intimidate +16, Knowledge (arcana) +13, Knowledge (planes) +13, Perception +14, Sense Motive +14, Spellcraft +11, Stealth +11, Survival +8</t>
  </si>
  <si>
    <t>Abyssal, Aklo, Draconic, Infernal</t>
  </si>
  <si>
    <t>agile, no breath, starflight</t>
  </si>
  <si>
    <t>This dragon's ebony scales and horns are flecked with a substance that glows an eerie green. The folds of its wings reflect a starry sky.</t>
  </si>
  <si>
    <t>Agile (Ex) Void dragons have good aerial maneuverability regardless of their age or size.  Alien Presence (Su) A void dragon's alien presence causes an opponent that fails its save to be overcome with dizziness, becoming sickened (or nauseated if the target has 4 or fewer Hit Dice) for 5d6 rounds.  Obliterate (Su) A young or older void dragon's bite deals an additional 2d6 points of negative energy damage. A creature reduced to 0 or fewer hit points by this attack must succeed at a Fortitude save or be immediately slain and reduced to ashes (as the disintegrate spell). The save DC is Constitution-based.  Suffocating Breath (Su) Instead of dealing cold damage, a very young or older void dragon can breathe a cone-shaped suffocation effect. An air-dependent creature that fails its Fortitude save suffocates (Pathfinder RPG Core Rulebook 445) for a number of rounds equal to the dragon's age category. The save DC is Constitution-based.  Void Gaze (Su) A creature within 30 feet of an adult or older void dragon must succeed at a Will save or become confused for 1d6 rounds. This gaze attack is a mind-affecting effect. The save DC is Charisma-based.</t>
  </si>
  <si>
    <t>Void dragons have been tainted by long exposure to the terrible alien entities that dwell in deep space. Though some continue to struggle against the inevitable tide of annihilation, many have embraced the encroaching void and exist only to feed and destroy.</t>
  </si>
  <si>
    <t>&lt;link rel="stylesheet"href="PF.css"&gt;&lt;div&gt;&lt;h2&gt;Outer Dragon, Void&lt;/h2&gt;&lt;h3&gt;&lt;i&gt;This dragon's ebony scales and horns are flecked with a substance that glows an eerie green. The folds of its wings reflect a starry sky.&lt;/i&gt;&lt;/h3&gt;&lt;br&gt;&lt;/div&gt;&lt;div class="heading"&gt;&lt;p class="alignleft"&gt;Young Void Dragon&lt;/p&gt;&lt;p class="alignright"&gt;CR 9&lt;/p&gt;&lt;div style="clear: both;"&gt;&lt;/div&gt;&lt;/div&gt;&lt;div&gt;&lt;h5&gt;&lt;b&gt;XP &lt;/b&gt;6,400&lt;/h5&gt;&lt;h5&gt;NE Large dragon &lt;/h5&gt;&lt;h5&gt;&lt;b&gt;Init &lt;/b&gt;+2; &lt;b&gt;Senses &lt;/b&gt;dragon senses, see in darkness; Perception +14&lt;/h5&gt;&lt;/div&gt;&lt;hr/&gt;&lt;div&gt;&lt;h5&gt;&lt;b&gt;DEFENSE&lt;/b&gt;&lt;/h5&gt;&lt;/div&gt;&lt;hr/&gt;&lt;div&gt;&lt;h5&gt;&lt;b&gt;AC &lt;/b&gt;22, touch 11, flat-footed 20 (+2 Dex, +11 natural, -1 size)&lt;/h5&gt;&lt;h5&gt;&lt;b&gt;hp &lt;/b&gt;95 (10d12+30)&lt;/h5&gt;&lt;h5&gt;&lt;b&gt;Fort &lt;/b&gt;+10, &lt;b&gt;Ref &lt;/b&gt;+9, &lt;b&gt;Will &lt;/b&gt;+10&lt;/h5&gt;&lt;h5&gt;&lt;b&gt;Immune &lt;/b&gt;cold, confusion, insanity effects, paralysis, sleep&lt;/h5&gt;&lt;/div&gt;&lt;hr/&gt;&lt;div&gt;&lt;h5&gt;&lt;b&gt;OFFENSE&lt;/b&gt;&lt;/h5&gt;&lt;/div&gt;&lt;hr/&gt;&lt;div&gt;&lt;h5&gt;&lt;b&gt;Spd &lt;/b&gt;40 ft., fly 200 ft. (good)&lt;/h5&gt;&lt;h5&gt;&lt;b&gt;Melee &lt;/b&gt;bite +15 (2d6+7 plus obliterate), 2 claws +14 (1d8+5), 2 wings +12 (1d6+2), tail slap +12 (1d8+7)&lt;/h5&gt;&lt;h5&gt;&lt;b&gt;Space &lt;/b&gt;10 ft.; &lt;b&gt;Reach &lt;/b&gt;5 ft. (10 ft. with bite)&lt;/h5&gt;&lt;h5&gt;&lt;b&gt;Special Attacks &lt;/b&gt;breath weapon (40-ft. cone, 6d8 cold, DC 18), obliterate (DC 18), suffocating breath (DC 18)&lt;/h5&gt;&lt;h5&gt;&lt;b&gt;Spell-Like Abilities&lt;/b&gt; (CL 10th; concentration +13) &lt;/br&gt;At Will&amp;mdash;&lt;i&gt;ray of enfeeblement&lt;/i&gt; (DC 14)&lt;/h5&gt;&lt;/h5&gt;&lt;h5&gt;&lt;b&gt;Sorcerer Spells Known&lt;/b&gt; (CL 1st; concentration +4) &lt;/br&gt;1st (4/day)&amp;mdash;&lt;i&gt;hypnotism&lt;/i&gt; (DC 15), &lt;i&gt;mage armor&lt;/i&gt; &lt;/br&gt;0 (at will)&amp;mdash;&lt;i&gt;detect magic&lt;/i&gt;, &lt;i&gt;mage hand&lt;/i&gt;, &lt;i&gt;message&lt;/i&gt;, &lt;i&gt;read magic&lt;/i&gt;&lt;/h5&gt;&lt;/h5&gt;&lt;/div&gt;&lt;hr/&gt;&lt;div&gt;&lt;h5&gt;&lt;b&gt;STATISTICS&lt;/b&gt;&lt;/h5&gt;&lt;/div&gt;&lt;hr/&gt;&lt;div&gt;&lt;h5&gt;&lt;b&gt;Str &lt;/b&gt;21, &lt;b&gt;Dex &lt;/b&gt;14, &lt;b&gt;Con &lt;/b&gt;17, &lt;b&gt;Int &lt;/b&gt; 16, &lt;b&gt;Wis &lt;/b&gt;13, &lt;b&gt;Cha &lt;/b&gt;16&lt;/h5&gt;&lt;h5&gt;&lt;b&gt;Base Atk &lt;/b&gt;+10; &lt;b&gt;CMB &lt;/b&gt;+16; &lt;b&gt;CMD &lt;/b&gt;28 (32 vs. trip)&lt;/h5&gt;&lt;h5&gt;&lt;b&gt;Feats &lt;/b&gt;Flyby Attack, Iron Will, Multiattack, Weapon Focus (bite), Wingover&lt;/h5&gt;&lt;h5&gt;&lt;b&gt;Skills &lt;/b&gt;Acrobatics +12, Bluff +16, Diplomacy +13, Fly +19, Intimidate +16, Knowledge (arcana) +13, Knowledge (planes) +13, Perception +14, Sense Motive +14, Spellcraft +11, Stealth +11, Survival +8&lt;/h5&gt;&lt;h5&gt;&lt;b&gt;Languages &lt;/b&gt;Abyssal, Aklo, Draconic, Infernal&lt;/h5&gt;&lt;h5&gt;&lt;b&gt;SQ &lt;/b&gt;agile,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Void dragons have good aerial maneuverability regardless of their age or size.  &lt;/h5&gt;&lt;h5&gt;&lt;b&gt;Alien Presence (Su)&lt;/b&gt; A void dragon's alien presence causes an opponent that fails its save to be overcome with dizziness, becoming sickened (or nauseated if the target has 4 or fewer Hit Dice) for 5d6 rounds.  &lt;/h5&gt;&lt;h5&gt;&lt;b&gt;Obliterate (Su)&lt;/b&gt; A young or older void dragon's bite deals an additional 2d6 points of negative energy damage. A creature reduced to 0 or fewer hit points by this attack must succeed at a Fortitude save or be immediately slain and reduced to ashes (as the &lt;i&gt;disintegrate&lt;/i&gt; spell). The save DC is Constitution-based.  &lt;/h5&gt;&lt;h5&gt;&lt;b&gt;Suffocating Breath (Su)&lt;/b&gt; Instead of dealing cold damage, a very young or older void dragon can breathe a cone-shaped suffocation effect. An air-dependent creature that fails its Fortitude save suffocates (&lt;i&gt;Pathfinder RPG Core Rulebook&lt;/i&gt; 445) for a number of rounds equal to the dragon's age category. The save DC is Constitution-based.  &lt;/h5&gt;&lt;h5&gt;&lt;b&gt;Void Gaze (Su)&lt;/b&gt; A creature within 30 feet of an adult or older void dragon must succeed at a Will save or become confused for 1d6 rounds. This gaze attack is a mind-affecting effect. The save DC is Charisma-based.&lt;/h5&gt;&lt;/div&gt;&lt;br&gt;&lt;div&gt;&lt;h4&gt;&lt;p&gt;&lt;p&gt;Void dragons have been tainted by long exposure to the terrible alien entities that dwell in deep space. Though some continue to struggle against the inevitable tide of annihilation, many have embraced the encroaching void and exist only to feed and destroy.&lt;/p&gt;&lt;/h4&gt;&lt;/div&gt;</t>
  </si>
  <si>
    <t>Adult Void Dragon</t>
  </si>
  <si>
    <t>dragon senses, see in darkness; Perception +22</t>
  </si>
  <si>
    <t>Fort +15, Ref +11, Will +15</t>
  </si>
  <si>
    <t>bite +23 (2d8+12/19-20 plus obliterate), 2 claws +22 (2d6+8), 2 wings +20 (1d8+4), tail slap +20 (2d6+12)</t>
  </si>
  <si>
    <t>breath weapon (50-ft. cone, 12d8 cold, DC 23), crush, obliterate (DC 23), suffocating breath (DC 23), void gaze (DC 23)</t>
  </si>
  <si>
    <t>Spell-Like Abilities (CL 16th; concentration +21)  At Will-blur, ray of enfeeblement (DC 16), ray of exhaustion (DC 18)</t>
  </si>
  <si>
    <t>Sorcerer Spells Known (CL 7th; concentration +12)  3rd (5/day)-dispel magic, lightning bolt (DC 18)  2nd (7/day)-invisibility, resist energy, touch of idiocy (DC 17)  1st (8/day)-alarm, cause fear (DC 17), hypnotism (DC 17), mage armor, obscuring mist  0 (at will)-detect magic, mage hand, read magic, 4 more</t>
  </si>
  <si>
    <t>Str 27, Dex 12, Con 21, Int 20, Wis 17, Cha 20</t>
  </si>
  <si>
    <t>Flyby Attack, Hover, Improved Critical (bite), Improved Initiative, Iron Will, Multiattack, Weapon Focus (bite), Wingover</t>
  </si>
  <si>
    <t>Acrobatics +17, Bluff +24, Diplomacy +18, Fly +20, Intimidate +22, Knowledge (arcana) +24, Knowledge (planes) +24, Perception +22, Sense Motive +22, Spellcraft +20, Stealth +12, Survival +14, Use Magic Device +16</t>
  </si>
  <si>
    <t>Abyssal, Aklo, Celestial, Draconic, Ignan, Infernal</t>
  </si>
  <si>
    <t>&lt;link rel="stylesheet"href="PF.css"&gt;&lt;div&gt;&lt;h2&gt;Outer Dragon, Void&lt;/h2&gt;&lt;h3&gt;&lt;i&gt;This dragon's ebony scales and horns are flecked with a substance that glows an eerie green. The folds of its wings reflect a starry sky.&lt;/i&gt;&lt;/h3&gt;&lt;br&gt;&lt;/div&gt;&lt;div class="heading"&gt;&lt;p class="alignleft"&gt;Adult Void Dragon&lt;/p&gt;&lt;p class="alignright"&gt;CR 13&lt;/p&gt;&lt;div style="clear: both;"&gt;&lt;/div&gt;&lt;/div&gt;&lt;div&gt;&lt;h5&gt;&lt;b&gt;XP &lt;/b&gt;25,600&lt;/h5&gt;&lt;h5&gt;NE Huge dragon &lt;/h5&gt;&lt;h5&gt;&lt;b&gt;Init &lt;/b&gt;+5; &lt;b&gt;Senses &lt;/b&gt;dragon senses, see in darkness; Perception +22&lt;/h5&gt;&lt;h5&gt;&lt;b&gt;Aura &lt;/b&gt;alien presence (180 ft., DC 23)&lt;/h5&gt;&lt;/div&gt;&lt;hr/&gt;&lt;div&gt;&lt;h5&gt;&lt;b&gt;DEFENSE&lt;/b&gt;&lt;/h5&gt;&lt;/div&gt;&lt;hr/&gt;&lt;div&gt;&lt;h5&gt;&lt;b&gt;AC &lt;/b&gt;29, touch 9, flat-footed 28 (+1 Dex, +20 natural, -2 size)&lt;/h5&gt;&lt;h5&gt;&lt;b&gt;hp &lt;/b&gt;184 (16d12+80)&lt;/h5&gt;&lt;h5&gt;&lt;b&gt;Fort &lt;/b&gt;+15, &lt;b&gt;Ref &lt;/b&gt;+11, &lt;b&gt;Will &lt;/b&gt;+15&lt;/h5&gt;&lt;h5&gt;&lt;b&gt;DR &lt;/b&gt;5/magic; &lt;b&gt;Immune &lt;/b&gt;cold, confusion, insanity effects, paralysis, sleep; &lt;b&gt;SR &lt;/b&gt;24&lt;/h5&gt;&lt;/div&gt;&lt;hr/&gt;&lt;div&gt;&lt;h5&gt;&lt;b&gt;OFFENSE&lt;/b&gt;&lt;/h5&gt;&lt;/div&gt;&lt;hr/&gt;&lt;div&gt;&lt;h5&gt;&lt;b&gt;Spd &lt;/b&gt;40 ft., fly 200 ft. (good)&lt;/h5&gt;&lt;h5&gt;&lt;b&gt;Melee &lt;/b&gt;bite +23 (2d8+12/19-20 plus obliterate), 2 claws +22 (2d6+8), 2 wings +20 (1d8+4), tail slap +20 (2d6+12)&lt;/h5&gt;&lt;h5&gt;&lt;b&gt;Space &lt;/b&gt;15 ft.; &lt;b&gt;Reach &lt;/b&gt;10 ft. (15 ft. with bite)&lt;/h5&gt;&lt;h5&gt;&lt;b&gt;Special Attacks &lt;/b&gt;breath weapon (50-ft. cone, 12d8 cold, DC 23), crush, obliterate (DC 23), suffocating breath (DC 23), void gaze (DC 23)&lt;/h5&gt;&lt;h5&gt;&lt;b&gt;Spell-Like Abilities&lt;/b&gt; (CL 16th; concentration +21) &lt;/br&gt;At Will&amp;mdash;&lt;i&gt;blur&lt;/i&gt;, &lt;i&gt;ray of enfeeblement&lt;/i&gt; (DC 16), &lt;i&gt;ray of exhaustion&lt;/i&gt; (DC 18)&lt;/h5&gt;&lt;/h5&gt;&lt;h5&gt;&lt;b&gt;Sorcerer Spells Known&lt;/b&gt; (CL 7th; concentration +12) &lt;/br&gt;3rd (5/day)&amp;mdash;&lt;i&gt;dispel magic&lt;/i&gt;, &lt;i&gt;lightning bolt&lt;/i&gt; (DC 18) &lt;/br&gt;2nd (7/day)&amp;mdash;&lt;i&gt;invisibility&lt;/i&gt;, &lt;i&gt;resist energy&lt;/i&gt;, &lt;i&gt;touch of idiocy&lt;/i&gt; (DC 17) &lt;/br&gt;1st (8/day)&amp;mdash;&lt;i&gt;alarm&lt;/i&gt;, &lt;i&gt;cause fear&lt;/i&gt; (DC 17), &lt;i&gt;hypnotism&lt;/i&gt; (DC 17), &lt;i&gt;mage armor&lt;/i&gt;, &lt;i&gt;obscuring mist&lt;/i&gt; &lt;/br&gt;0 (at will)&amp;mdash;&lt;i&gt;detect magic&lt;/i&gt;, &lt;i&gt;mage hand&lt;/i&gt;, &lt;i&gt;read magic&lt;/i&gt;, 4 more&lt;/h5&gt;&lt;/h5&gt;&lt;/div&gt;&lt;hr/&gt;&lt;div&gt;&lt;h5&gt;&lt;b&gt;STATISTICS&lt;/b&gt;&lt;/h5&gt;&lt;/div&gt;&lt;hr/&gt;&lt;div&gt;&lt;h5&gt;&lt;b&gt;Str &lt;/b&gt;27, &lt;b&gt;Dex &lt;/b&gt;12, &lt;b&gt;Con &lt;/b&gt;21, &lt;b&gt;Int &lt;/b&gt; 20, &lt;b&gt;Wis &lt;/b&gt;17, &lt;b&gt;Cha &lt;/b&gt;20&lt;/h5&gt;&lt;h5&gt;&lt;b&gt;Base Atk &lt;/b&gt;+16; &lt;b&gt;CMB &lt;/b&gt;+26; &lt;b&gt;CMD &lt;/b&gt;37 (41 vs. trip)&lt;/h5&gt;&lt;h5&gt;&lt;b&gt;Feats &lt;/b&gt;Flyby Attack, Hover, Improved Critical (bite), Improved Initiative, Iron Will, Multiattack, Weapon Focus (bite), Wingover&lt;/h5&gt;&lt;h5&gt;&lt;b&gt;Skills &lt;/b&gt;Acrobatics +17, Bluff +24, Diplomacy +18, Fly +20, Intimidate +22, Knowledge (arcana) +24, Knowledge (planes) +24, Perception +22, Sense Motive +22, Spellcraft +20, Stealth +12, Survival +14, Use Magic Device +16&lt;/h5&gt;&lt;h5&gt;&lt;b&gt;Languages &lt;/b&gt;Abyssal, Aklo, Celestial, Draconic, Ignan, Infernal&lt;/h5&gt;&lt;h5&gt;&lt;b&gt;SQ &lt;/b&gt;agile,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Void dragons have good aerial maneuverability regardless of their age or size.  &lt;/h5&gt;&lt;h5&gt;&lt;b&gt;Alien Presence (Su)&lt;/b&gt; A void dragon's alien presence causes an opponent that fails its save to be overcome with dizziness, becoming sickened (or nauseated if the target has 4 or fewer Hit Dice) for 5d6 rounds.  &lt;/h5&gt;&lt;h5&gt;&lt;b&gt;Obliterate (Su)&lt;/b&gt; A young or older void dragon's bite deals an additional 2d6 points of negative energy damage. A creature reduced to 0 or fewer hit points by this attack must succeed at a Fortitude save or be immediately slain and reduced to ashes (as the &lt;i&gt;disintegrate&lt;/i&gt; spell). The save DC is Constitution-based.  &lt;/h5&gt;&lt;h5&gt;&lt;b&gt;Suffocating Breath (Su)&lt;/b&gt; Instead of dealing cold damage, a very young or older void dragon can breathe a cone-shaped suffocation effect. An air-dependent creature that fails its Fortitude save suffocates (&lt;i&gt;Pathfinder RPG Core Rulebook&lt;/i&gt; 445) for a number of rounds equal to the dragon's age category. The save DC is Constitution-based.  &lt;/h5&gt;&lt;h5&gt;&lt;b&gt;Void Gaze (Su)&lt;/b&gt; A creature within 30 feet of an adult or older void dragon must succeed at a Will save or become confused for 1d6 rounds. This gaze attack is a mind-affecting effect. The save DC is Charisma-based.&lt;/h5&gt;&lt;/div&gt;&lt;br&gt;&lt;div&gt;&lt;h4&gt;&lt;p&gt;&lt;p&gt;Void dragons have been tainted by long exposure to the terrible alien entities that dwell in deep space. Though some continue to struggle against the inevitable tide of annihilation, many have embraced the encroaching void and exist only to feed and destroy.&lt;/p&gt;&lt;/h4&gt;&lt;/div&gt;</t>
  </si>
  <si>
    <t>Ancient Void Dragon</t>
  </si>
  <si>
    <t>dragon senses, see in darkness; Perception +38</t>
  </si>
  <si>
    <t>(+32 natural, -4 size)</t>
  </si>
  <si>
    <t>40 ft., fly 250 ft. (good)</t>
  </si>
  <si>
    <t>bite +33 (4d6+18/19-20 plus obliterate), 2 claws +32 (2d8+12), 2 wings +30 (2d6+6), tail slap +30 (2d8+18)</t>
  </si>
  <si>
    <t>breath weapon (60-ft. Cone, 20d8 cold, DC 29), crush, obliterate (DC 29), suffocating breath (DC 29), tail sweep, void gaze (DC 29)</t>
  </si>
  <si>
    <t>Spell-Like Abilities (CL 24th; concentration +31)  At Will-blur, dimension door, ray of enfeeblement (DC 18), ray of exhaustion (DC 20)  1/day-nightmare (DC 22)</t>
  </si>
  <si>
    <t>Sorcerer Spells Known (CL 15th; concentration +22)  7th (5/day)-prismatic spray (DC 24), vision  6th (7/day)-disintegrate (DC 23), eyebite (DC 23), shadow walk 5th  (7/day)-break enchantment, dismissal (DC 22), dominate person (DC 22), feeblemind (DC 22)  4th (7/day)-charm monster (DC 21), confusion (DC 21), dimensional anchor, scrying (DC 21)  3rd (8/day)-dispel magic, haste, heroism, lightning bolt (DC 20)  2nd (7/day)-invisibility, locate object, resist energy, touch of idiocy (DC 19), share memory (DC 19)  1st (8/day)-alarm, cause fear (DC 18), hypnotism (DC 18), mage armor, obscuring mist  0 (at will)-detect magic, mage hand, read magic, 6 more</t>
  </si>
  <si>
    <t>Str 35, Dex 10, Con 25, Int 24, Wis 21, Cha 24</t>
  </si>
  <si>
    <t>Combat Casting, Flyby Attack, Hover, Improved Critical (bite), Improved Initiative, Iron Will, Lightning Reflexes, Multiattack, Quicken Spell, Skill Focus (Perception), Weapon Focus (bite), Wingover</t>
  </si>
  <si>
    <t>Acrobatics +24, Appraise +16, Bluff +34, Diplomacy +25, Fly +25, Intimidate +34, Knowledge (arcana) +34, Knowledge (planes) +34, Knowledge (religion) +34, Perception +38, Sense Motive +32, Spellcraft +34, Stealth +15, Survival +20, Use Magic Device +25</t>
  </si>
  <si>
    <t>Abyssal, Aklo, Auran, Celestial, Draconic, Ignan, Infernal, Terran</t>
  </si>
  <si>
    <t>&lt;link rel="stylesheet"href="PF.css"&gt;&lt;div&gt;&lt;h2&gt;Outer Dragon, Void&lt;/h2&gt;&lt;h3&gt;&lt;i&gt;This dragon's ebony scales and horns are flecked with a substance that glows an eerie green. The folds of its wings reflect a starry sky.&lt;/i&gt;&lt;/h3&gt;&lt;br&gt;&lt;/div&gt;&lt;div class="heading"&gt;&lt;p class="alignleft"&gt;Ancient Void Dragon&lt;/p&gt;&lt;p class="alignright"&gt;CR 18&lt;/p&gt;&lt;div style="clear: both;"&gt;&lt;/div&gt;&lt;/div&gt;&lt;div&gt;&lt;h5&gt;&lt;b&gt;XP &lt;/b&gt;153,600&lt;/h5&gt;&lt;h5&gt;NE Gargantuan dragon &lt;/h5&gt;&lt;h5&gt;&lt;b&gt;Init &lt;/b&gt;+4; &lt;b&gt;Senses &lt;/b&gt;dragon senses, see in darkness; Perception +38&lt;/h5&gt;&lt;h5&gt;&lt;b&gt;Aura &lt;/b&gt;alien presence (300 ft., DC 29)&lt;/h5&gt;&lt;/div&gt;&lt;hr/&gt;&lt;div&gt;&lt;h5&gt;&lt;b&gt;DEFENSE&lt;/b&gt;&lt;/h5&gt;&lt;/div&gt;&lt;hr/&gt;&lt;div&gt;&lt;h5&gt;&lt;b&gt;AC &lt;/b&gt;38, touch 6, flat-footed 38 (+32 natural, -4 size)&lt;/h5&gt;&lt;h5&gt;&lt;b&gt;hp &lt;/b&gt;324 (24d12+168)&lt;/h5&gt;&lt;h5&gt;&lt;b&gt;Fort &lt;/b&gt;+21, &lt;b&gt;Ref &lt;/b&gt;+16, &lt;b&gt;Will &lt;/b&gt;+21&lt;/h5&gt;&lt;h5&gt;&lt;b&gt;DR &lt;/b&gt;15/magic; &lt;b&gt;Immune &lt;/b&gt;cold, confusion, insanity effects, paralysis, sleep; &lt;b&gt;SR &lt;/b&gt;29&lt;/h5&gt;&lt;/div&gt;&lt;hr/&gt;&lt;div&gt;&lt;h5&gt;&lt;b&gt;OFFENSE&lt;/b&gt;&lt;/h5&gt;&lt;/div&gt;&lt;hr/&gt;&lt;div&gt;&lt;h5&gt;&lt;b&gt;Spd &lt;/b&gt;40 ft., fly 250 ft. (good)&lt;/h5&gt;&lt;h5&gt;&lt;b&gt;Melee &lt;/b&gt;bite +33 (4d6+18/19-20 plus obliterate), 2 claws +32 (2d8+12), 2 wings +30 (2d6+6), tail slap +30 (2d8+18)&lt;/h5&gt;&lt;h5&gt;&lt;b&gt;Space &lt;/b&gt;20 ft.; &lt;b&gt;Reach &lt;/b&gt;15 ft. (20 ft. with bite)&lt;/h5&gt;&lt;h5&gt;&lt;b&gt;Special Attacks &lt;/b&gt;breath weapon (60-ft. Cone, 20d8 cold, DC 29), crush, obliterate (DC 29), suffocating breath (DC 29), tail sweep, void gaze (DC 29)&lt;/h5&gt;&lt;h5&gt;&lt;b&gt;Spell-Like Abilities&lt;/b&gt; (CL 24th; concentration +31) &lt;/br&gt;At Will&amp;mdash;&lt;i&gt;blur&lt;/i&gt;, &lt;i&gt;dimension door&lt;/i&gt;, &lt;i&gt;ray of enfeeblement&lt;/i&gt; (DC 18), &lt;i&gt;ray of exhaustion&lt;/i&gt; (DC 20) &lt;/br&gt;1/day&amp;mdash;&lt;i&gt;nightmare&lt;/i&gt; (DC 22)&lt;/h5&gt;&lt;/h5&gt;&lt;h5&gt;&lt;b&gt;Sorcerer Spells Known&lt;/b&gt; (CL 15th; concentration +22) &lt;/br&gt;7th (5/day)&amp;mdash;&lt;i&gt;prismatic spray&lt;/i&gt; (DC 24), &lt;i&gt;vision&lt;/i&gt; &lt;/br&gt;6th (7/day)&amp;mdash;&lt;i&gt;disintegrate&lt;/i&gt; (DC 23), &lt;i&gt;eyebite&lt;/i&gt; (DC 23), &lt;i&gt;shadow walk&lt;/i&gt; 5th  (7/day)&amp;mdash;&lt;i&gt;break enchantment&lt;/i&gt;, &lt;i&gt;dismissal&lt;/i&gt; (DC 22), &lt;i&gt;dominate person&lt;/i&gt; (DC 22), &lt;i&gt;feeblemind&lt;/i&gt; (DC 22) &lt;/br&gt;4th (7/day)&amp;mdash;&lt;i&gt;charm monster&lt;/i&gt; (DC 21), &lt;i&gt;confusion&lt;/i&gt; (DC 21), &lt;i&gt;dimensional anchor&lt;/i&gt;, &lt;i&gt;scrying&lt;/i&gt; (DC 21) &lt;/br&gt;3rd (8/day)&amp;mdash;&lt;i&gt;dispel magic&lt;/i&gt;, &lt;i&gt;haste&lt;/i&gt;, &lt;i&gt;heroism&lt;/i&gt;, &lt;i&gt;lightning bolt&lt;/i&gt; (DC 20) &lt;/br&gt;2nd (7/day)&amp;mdash;&lt;i&gt;invisibility&lt;/i&gt;, &lt;i&gt;locate object&lt;/i&gt;, &lt;i&gt;resist energy&lt;/i&gt;, &lt;i&gt;touch of idiocy&lt;/i&gt; (DC 19), &lt;i&gt;share memory&lt;/i&gt; (DC 19) &lt;/br&gt;1st (8/day)&amp;mdash;&lt;i&gt;alarm&lt;/i&gt;, &lt;i&gt;cause fear&lt;/i&gt; (DC 18), &lt;i&gt;hypnotism&lt;/i&gt; (DC 18), &lt;i&gt;mage armor&lt;/i&gt;, &lt;i&gt;obscuring mist&lt;/i&gt; &lt;/br&gt;0 (at will)&amp;mdash;&lt;i&gt;detect magic&lt;/i&gt;, &lt;i&gt;mage hand&lt;/i&gt;, &lt;i&gt;read magic&lt;/i&gt;, 6 more&lt;/h5&gt;&lt;/h5&gt;&lt;/div&gt;&lt;hr/&gt;&lt;div&gt;&lt;h5&gt;&lt;b&gt;STATISTICS&lt;/b&gt;&lt;/h5&gt;&lt;/div&gt;&lt;hr/&gt;&lt;div&gt;&lt;h5&gt;&lt;b&gt;Str &lt;/b&gt;35, &lt;b&gt;Dex &lt;/b&gt;10, &lt;b&gt;Con &lt;/b&gt;25, &lt;b&gt;Int &lt;/b&gt; 24, &lt;b&gt;Wis &lt;/b&gt;21, &lt;b&gt;Cha &lt;/b&gt;24&lt;/h5&gt;&lt;h5&gt;&lt;b&gt;Base Atk &lt;/b&gt;+24; &lt;b&gt;CMB &lt;/b&gt;+40; &lt;b&gt;CMD &lt;/b&gt;50 (54 vs. trip)&lt;/h5&gt;&lt;h5&gt;&lt;b&gt;Feats &lt;/b&gt;Combat Casting, Flyby Attack, Hover, Improved Critical (bite), Improved Initiative, Iron Will, Lightning Reflexes, Multiattack, Quicken Spell, Skill Focus (Perception), Weapon Focus (bite), Wingover&lt;/h5&gt;&lt;h5&gt;&lt;b&gt;Skills &lt;/b&gt;Acrobatics +24, Appraise +16, Bluff +34, Diplomacy +25, Fly +25, Intimidate +34, Knowledge (arcana) +34, Knowledge (planes) +34, Knowledge (religion) +34, Perception +38, Sense Motive +32, Spellcraft +34, Stealth +15, Survival +20, Use Magic Device +25&lt;/h5&gt;&lt;h5&gt;&lt;b&gt;Languages &lt;/b&gt;Abyssal, Aklo, Auran, Celestial, Draconic, Ignan, Infernal, Terran&lt;/h5&gt;&lt;h5&gt;&lt;b&gt;SQ &lt;/b&gt;agile,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Void dragons have good aerial maneuverability regardless of their age or size.  &lt;/h5&gt;&lt;h5&gt;&lt;b&gt;Alien Presence (Su)&lt;/b&gt; A void dragon's alien presence causes an opponent that fails its save to be overcome with dizziness, becoming sickened (or nauseated if the target has 4 or fewer Hit Dice) for 5d6 rounds.  &lt;/h5&gt;&lt;h5&gt;&lt;b&gt;Obliterate (Su)&lt;/b&gt; A young or older void dragon's bite deals an additional 2d6 points of negative energy damage. A creature reduced to 0 or fewer hit points by this attack must succeed at a Fortitude save or be immediately slain and reduced to ashes (as the &lt;i&gt;disintegrate&lt;/i&gt; spell). The save DC is Constitution-based.  &lt;/h5&gt;&lt;h5&gt;&lt;b&gt;Suffocating Breath (Su)&lt;/b&gt; Instead of dealing cold damage, a very young or older void dragon can breathe a cone-shaped suffocation effect. An air-dependent creature that fails its Fortitude save suffocates (&lt;i&gt;Pathfinder RPG Core Rulebook&lt;/i&gt; 445) for a number of rounds equal to the dragon's age category. The save DC is Constitution-based.  &lt;/h5&gt;&lt;h5&gt;&lt;b&gt;Void Gaze (Su)&lt;/b&gt; A creature within 30 feet of an adult or older void dragon must succeed at a Will save or become confused for 1d6 rounds. This gaze attack is a mind-affecting effect. The save DC is Charisma-based.&lt;/h5&gt;&lt;/div&gt;&lt;br&gt;&lt;div&gt;&lt;h4&gt;&lt;p&gt;&lt;p&gt;Void dragons have been tainted by long exposure to the terrible alien entities that dwell in deep space. Though some continue to struggle against the inevitable tide of annihilation, many have embraced the encroaching void and exist only to feed and destroy.&lt;/p&gt;&lt;/h4&gt;&lt;/div&gt;</t>
  </si>
  <si>
    <t>Young Vortex Dragon</t>
  </si>
  <si>
    <t>dragon senses, see in darkness; Perception +16</t>
  </si>
  <si>
    <t>60 ft., fly 200 ft. (good)</t>
  </si>
  <si>
    <t>bite +15 (2d6+7), 2 claws +15 (1d8+5), 2 wings +13 (1d6+2), tail slap +13 (1d8+7)</t>
  </si>
  <si>
    <t>breath weapon (40-ft. cone, 6d8 fire, DC 18)</t>
  </si>
  <si>
    <t>Spell-Like Abilities (CL 11th; concentration +14)  At Will-anticipate perilUM</t>
  </si>
  <si>
    <t>Sorcerer Spells Known (CL 1st; concentration +4)  1st (4/day)-feather fall, true strike  0 (at will)-arcane mark, detect magic, message, read magic</t>
  </si>
  <si>
    <t>Str 21, Dex 14, Con 17, Int 16, Wis 15, Cha 16</t>
  </si>
  <si>
    <t>Flyby Attack, Great Fortitude, Improved Initiative, Multiattack, Power Attack, Wingover</t>
  </si>
  <si>
    <t>Bluff +17, Diplomacy +17, Fly +18, Intimidate +17, Knowledge (arcana) +17, Knowledge (planes) +17, Perception +16, Sense Motive +16, Spellcraft +17</t>
  </si>
  <si>
    <t>agile, galactic emissary, no breath, starflight</t>
  </si>
  <si>
    <t>This dragon twists and whips with near untraceable speed. Its horns, crests along its neck, and wings emit a glow like starlight.</t>
  </si>
  <si>
    <t>Agile (Ex) Vortex dragons have good maneuverability when flying regardless of their age or size.  Alien Presence (Su) A vortex dragon's alien presence bends space. A creature that fails its saving throw treats all other creatures as if they were under the effects of blur (or displacement if the target has 4 or fewer Hit Dice) for 5d6 rounds.  Collapsing Breath (Su)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Fragmented Strike (Su) An adult or older vortex dragon can strike with its bite through a rift in space. This allows it to make its bite attack against a target anywhere within the radius of its alien presence as long as the dragon can see the creature. This doesn't apply to attacks of opportunity.  Galactic Emissary (Su) A young or older vortex dragon halves the time of any starflight journey. In addition, it's immune to any effect that bars extradimensional travel.</t>
  </si>
  <si>
    <t>Vortex dragons are the undisputed masters of travel across the galaxies, serving as messengers and observers for the greatest outer dragons and godlike entities in the great beyond.</t>
  </si>
  <si>
    <t>&lt;link rel="stylesheet"href="PF.css"&gt;&lt;div&gt;&lt;h2&gt;Outer Dragon, Vortex&lt;/h2&gt;&lt;h3&gt;&lt;i&gt;This dragon twists and whips with near untraceable speed. Its horns, crests along its neck, and wings emit a glow like starlight.&lt;/i&gt;&lt;/h3&gt;&lt;br&gt;&lt;/div&gt;&lt;div class="heading"&gt;&lt;p class="alignleft"&gt;Young Vortex Dragon&lt;/p&gt;&lt;p class="alignright"&gt;CR 10&lt;/p&gt;&lt;div style="clear: both;"&gt;&lt;/div&gt;&lt;/div&gt;&lt;div&gt;&lt;h5&gt;&lt;b&gt;XP &lt;/b&gt;9,600&lt;/h5&gt;&lt;h5&gt;LN Large dragon (fire)&lt;/h5&gt;&lt;h5&gt;&lt;b&gt;Init &lt;/b&gt;+6; &lt;b&gt;Senses &lt;/b&gt;dragon senses, see in darkness; Perception +16&lt;/h5&gt;&lt;/div&gt;&lt;hr/&gt;&lt;div&gt;&lt;h5&gt;&lt;b&gt;DEFENSE&lt;/b&gt;&lt;/h5&gt;&lt;/div&gt;&lt;hr/&gt;&lt;div&gt;&lt;h5&gt;&lt;b&gt;AC &lt;/b&gt;23, touch 11, flat-footed 21 (+2 Dex, +12 natural, -1 size)&lt;/h5&gt;&lt;h5&gt;&lt;b&gt;hp &lt;/b&gt;104 (11d12+33)&lt;/h5&gt;&lt;h5&gt;&lt;b&gt;Fort &lt;/b&gt;+12, &lt;b&gt;Ref &lt;/b&gt;+8, &lt;b&gt;Will &lt;/b&gt;+10&lt;/h5&gt;&lt;h5&gt;&lt;b&gt;Immune &lt;/b&gt;fire, paralysis, sleep&lt;/h5&gt;&lt;h5&gt;&lt;b&gt;Weaknesses &lt;/b&gt;vulnerable to cold&lt;/h5&gt;&lt;/div&gt;&lt;hr/&gt;&lt;div&gt;&lt;h5&gt;&lt;b&gt;OFFENSE&lt;/b&gt;&lt;/h5&gt;&lt;/div&gt;&lt;hr/&gt;&lt;div&gt;&lt;h5&gt;&lt;b&gt;Spd &lt;/b&gt;60 ft., fly 200 ft. (good)&lt;/h5&gt;&lt;h5&gt;&lt;b&gt;Melee &lt;/b&gt;bite +15 (2d6+7), 2 claws +15 (1d8+5), 2 wings +13 (1d6+2), tail slap +13 (1d8+7)&lt;/h5&gt;&lt;h5&gt;&lt;b&gt;Space &lt;/b&gt;10 ft.; &lt;b&gt;Reach &lt;/b&gt;5 ft. (10 ft. with bite)&lt;/h5&gt;&lt;h5&gt;&lt;b&gt;Special Attacks &lt;/b&gt;breath weapon (40-ft. cone, 6d8 fire, DC 18)&lt;/h5&gt;&lt;h5&gt;&lt;b&gt;Spell-Like Abilities&lt;/b&gt; (CL 11th; concentration +14) &lt;/br&gt;At Will&amp;mdash;&lt;i&gt;anticipate peril&lt;/i&gt;&lt;sup&gt;UM&lt;/sup&gt;&lt;/h5&gt;&lt;/h5&gt;&lt;h5&gt;&lt;b&gt;Sorcerer Spells Known&lt;/b&gt; (CL 1st; concentration +4) &lt;/br&gt;1st (4/day)&amp;mdash;&lt;i&gt;feather fall&lt;/i&gt;, &lt;i&gt;true strike&lt;/i&gt; &lt;/br&gt;0 (at will)&amp;mdash;&lt;i&gt;arcane mark&lt;/i&gt;, &lt;i&gt;detect magic&lt;/i&gt;, &lt;i&gt;message&lt;/i&gt;, &lt;i&gt;read magic&lt;/i&gt;&lt;/h5&gt;&lt;/h5&gt;&lt;/div&gt;&lt;hr/&gt;&lt;div&gt;&lt;h5&gt;&lt;b&gt;STATISTICS&lt;/b&gt;&lt;/h5&gt;&lt;/div&gt;&lt;hr/&gt;&lt;div&gt;&lt;h5&gt;&lt;b&gt;Str &lt;/b&gt;21, &lt;b&gt;Dex &lt;/b&gt;14, &lt;b&gt;Con &lt;/b&gt;17, &lt;b&gt;Int &lt;/b&gt; 16, &lt;b&gt;Wis &lt;/b&gt;15, &lt;b&gt;Cha &lt;/b&gt;16&lt;/h5&gt;&lt;h5&gt;&lt;b&gt;Base Atk &lt;/b&gt;+11; &lt;b&gt;CMB &lt;/b&gt;+17; &lt;b&gt;CMD &lt;/b&gt;29 (33 vs. trip)&lt;/h5&gt;&lt;h5&gt;&lt;b&gt;Feats &lt;/b&gt;Flyby Attack, Great Fortitude, Improved Initiative, Multiattack, Power Attack, Wingover&lt;/h5&gt;&lt;h5&gt;&lt;b&gt;Skills &lt;/b&gt;Bluff +17, Diplomacy +17, Fly +18, Intimidate +17, Knowledge (arcana) +17, Knowledge (planes) +17, Perception +16, Sense Motive +16, Spellcraft +17&lt;/h5&gt;&lt;h5&gt;&lt;b&gt;Languages &lt;/b&gt;Abyssal, Celestial, Common, Draconic, Infernal&lt;/h5&gt;&lt;h5&gt;&lt;b&gt;SQ &lt;/b&gt;agile, galactic emissary,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Vortex dragons have good maneuverability when flying regardless of their age or size.  &lt;/h5&gt;&lt;h5&gt;&lt;b&gt;Alien Presence (Su)&lt;/b&gt; A vortex dragon's alien presence bends space. A creature that fails its saving throw treats all other creatures as if they were under the effects of &lt;i&gt;blur&lt;/i&gt; (or &lt;i&gt;displacement&lt;/i&gt; if the target has 4 or fewer Hit Dice) for 5d6 rounds.  &lt;/h5&gt;&lt;h5&gt;&lt;b&gt;Collapsing Breath (Su)&lt;/b&gt;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&lt;/h5&gt;&lt;h5&gt;&lt;b&gt;Fragmented Strike (Su)&lt;/b&gt; An adult or older vortex dragon can strike with its bite through a rift in space. This allows it to make its bite attack against a target anywhere within the radius of its alien presence as long as the dragon can see the creature. This doesn't apply to attacks of opportunity.  &lt;/h5&gt;&lt;h5&gt;&lt;b&gt;Galactic Emissary (Su)&lt;/b&gt; A young or older vortex dragon halves the time of any starflight journey. In addition, it's immune to any effect that bars extradimensional travel.&lt;/h5&gt;&lt;/div&gt;&lt;br&gt;&lt;div&gt;&lt;h4&gt;&lt;p&gt;&lt;p&gt;Vortex dragons are the undisputed masters of travel across the galaxies, serving as messengers and observers for the greatest outer dragons and godlike entities in the great beyond.&lt;/p&gt;&lt;/h4&gt;&lt;/div&gt;</t>
  </si>
  <si>
    <t>Adult Vortex Dragon</t>
  </si>
  <si>
    <t>dragon senses, see in darkness; Perception +24</t>
  </si>
  <si>
    <t>30, touch 9, flat-footed 29</t>
  </si>
  <si>
    <t>(+1 Dex, +21 natural, -2 size)</t>
  </si>
  <si>
    <t>bite +23 (2d8+12/19-20), 2 claws +23 (2d6+8), 2 wings +21 (1d8+4), tail slap +21 (2d6+12)</t>
  </si>
  <si>
    <t>breath weapon (50-ft. cone, 12d8 fire, DC 23), crush, fragmented strike</t>
  </si>
  <si>
    <t>Spell-Like Abilities (CL 17th; concentration +22)  At Will-anticipate perilUM, entropic shield</t>
  </si>
  <si>
    <t>Sorcerer Spells Known (CL 7th; concentration +12)  3rd (5/day)-displacement, protection from energy  2nd (7/day)-mirror image, resist energy, scorching ray  1st (8/day)-comprehend languages, feather fall, magic missile, obscuring mist, true strike  0 (at will)-detect magic, light, message, read magic, 3 more</t>
  </si>
  <si>
    <t>Str 27, Dex 12, Con 21, Int 20, Wis 19, Cha 20</t>
  </si>
  <si>
    <t>Flyby Attack, Great Fortitude, Improved Critical (bite), Improved Initiative, Lightning Reflexes, Multiattack, Power Attack, Snatch, Wingover</t>
  </si>
  <si>
    <t>Bluff +25, Diplomacy +25, Fly +21, Intimidate +25, Knowledge (arcana) +25, Knowledge (geography) +25, Knowledge (planes) +25, Knowledge (religion) +25, Perception +24, Sense Motive +24, Spellcraft +25</t>
  </si>
  <si>
    <t>&lt;link rel="stylesheet"href="PF.css"&gt;&lt;div&gt;&lt;h2&gt;Outer Dragon, Vortex&lt;/h2&gt;&lt;h3&gt;&lt;i&gt;This dragon twists and whips with near untraceable speed. Its horns, crests along its neck, and wings emit a glow like starlight.&lt;/i&gt;&lt;/h3&gt;&lt;br&gt;&lt;/div&gt;&lt;div class="heading"&gt;&lt;p class="alignleft"&gt;Adult Vortex Dragon&lt;/p&gt;&lt;p class="alignright"&gt;CR 14&lt;/p&gt;&lt;div style="clear: both;"&gt;&lt;/div&gt;&lt;/div&gt;&lt;div&gt;&lt;h5&gt;&lt;b&gt;XP &lt;/b&gt;38,400&lt;/h5&gt;&lt;h5&gt;LN Huge dragon (fire)&lt;/h5&gt;&lt;h5&gt;&lt;b&gt;Init &lt;/b&gt;+5; &lt;b&gt;Senses &lt;/b&gt;dragon senses, see in darkness; Perception +24&lt;/h5&gt;&lt;h5&gt;&lt;b&gt;Aura &lt;/b&gt;alien presence (180 ft., DC 23)&lt;/h5&gt;&lt;/div&gt;&lt;hr/&gt;&lt;div&gt;&lt;h5&gt;&lt;b&gt;DEFENSE&lt;/b&gt;&lt;/h5&gt;&lt;/div&gt;&lt;hr/&gt;&lt;div&gt;&lt;h5&gt;&lt;b&gt;AC &lt;/b&gt;30, touch 9, flat-footed 29 (+1 Dex, +21 natural, -2 size)&lt;/h5&gt;&lt;h5&gt;&lt;b&gt;hp &lt;/b&gt;195 (17d12+85)&lt;/h5&gt;&lt;h5&gt;&lt;b&gt;Fort &lt;/b&gt;+17, &lt;b&gt;Ref &lt;/b&gt;+13, &lt;b&gt;Will &lt;/b&gt;+14&lt;/h5&gt;&lt;h5&gt;&lt;b&gt;DR &lt;/b&gt;5/magic; &lt;b&gt;Immune &lt;/b&gt;fire, paralysis, sleep; &lt;b&gt;SR &lt;/b&gt;25&lt;/h5&gt;&lt;h5&gt;&lt;b&gt;Weaknesses &lt;/b&gt;vulnerable to cold&lt;/h5&gt;&lt;/div&gt;&lt;hr/&gt;&lt;div&gt;&lt;h5&gt;&lt;b&gt;OFFENSE&lt;/b&gt;&lt;/h5&gt;&lt;/div&gt;&lt;hr/&gt;&lt;div&gt;&lt;h5&gt;&lt;b&gt;Spd &lt;/b&gt;60 ft., fly 200 ft. (good)&lt;/h5&gt;&lt;h5&gt;&lt;b&gt;Melee &lt;/b&gt;bite +23 (2d8+12/19-20), 2 claws +23 (2d6+8), 2 wings +21 (1d8+4), tail slap +21 (2d6+12)&lt;/h5&gt;&lt;h5&gt;&lt;b&gt;Space &lt;/b&gt;15 ft.; &lt;b&gt;Reach &lt;/b&gt;10 ft. (15 ft. with bite)&lt;/h5&gt;&lt;h5&gt;&lt;b&gt;Special Attacks &lt;/b&gt;breath weapon (50-ft. cone, 12d8 fire, DC 23), crush, fragmented strike&lt;/h5&gt;&lt;h5&gt;&lt;b&gt;Spell-Like Abilities&lt;/b&gt; (CL 17th; concentration +22) &lt;/br&gt;At Will&amp;mdash;&lt;i&gt;anticipate peril&lt;/i&gt;&lt;sup&gt;UM&lt;/sup&gt;, &lt;i&gt;entropic shield&lt;/i&gt;&lt;/h5&gt;&lt;/h5&gt;&lt;h5&gt;&lt;b&gt;Sorcerer Spells Known&lt;/b&gt; (CL 7th; concentration +12) &lt;/br&gt;3rd (5/day)&amp;mdash;&lt;i&gt;displacement&lt;/i&gt;, &lt;i&gt;protection from energy&lt;/i&gt;  2nd (7/day)&amp;mdash;&lt;i&gt;mirror image&lt;/i&gt;, &lt;i&gt;resist energy&lt;/i&gt;, &lt;i&gt;scorching ray&lt;/i&gt; &lt;/br&gt;1st (8/day)&amp;mdash;&lt;i&gt;comprehend languages&lt;/i&gt;, &lt;i&gt;feather fall&lt;/i&gt;, &lt;i&gt;magic missile&lt;/i&gt;, &lt;i&gt;obscuring mist&lt;/i&gt;, &lt;i&gt;true strike&lt;/i&gt; &lt;/br&gt;0 (at will)&amp;mdash;&lt;i&gt;detect magic&lt;/i&gt;, light, &lt;i&gt;message&lt;/i&gt;, &lt;i&gt;read magic&lt;/i&gt;, 3 more&lt;/h5&gt;&lt;/h5&gt;&lt;/div&gt;&lt;hr/&gt;&lt;div&gt;&lt;h5&gt;&lt;b&gt;STATISTICS&lt;/b&gt;&lt;/h5&gt;&lt;/div&gt;&lt;hr/&gt;&lt;div&gt;&lt;h5&gt;&lt;b&gt;Str &lt;/b&gt;27, &lt;b&gt;Dex &lt;/b&gt;12, &lt;b&gt;Con &lt;/b&gt;21, &lt;b&gt;Int &lt;/b&gt; 20, &lt;b&gt;Wis &lt;/b&gt;19, &lt;b&gt;Cha &lt;/b&gt;20&lt;/h5&gt;&lt;h5&gt;&lt;b&gt;Base Atk &lt;/b&gt;+17; &lt;b&gt;CMB &lt;/b&gt;+27; &lt;b&gt;CMD &lt;/b&gt;38 (42 vs. trip)&lt;/h5&gt;&lt;h5&gt;&lt;b&gt;Feats &lt;/b&gt;Flyby Attack, Great Fortitude, Improved Critical (bite), Improved Initiative, Lightning Reflexes, Multiattack, Power Attack, Snatch, Wingover&lt;/h5&gt;&lt;h5&gt;&lt;b&gt;Skills &lt;/b&gt;Bluff +25, Diplomacy +25, Fly +21, Intimidate +25, Knowledge (arcana) +25, Knowledge (geography) +25, Knowledge (planes) +25, Knowledge (religion) +25, Perception +24, Sense Motive +24, Spellcraft +25&lt;/h5&gt;&lt;h5&gt;&lt;b&gt;Languages &lt;/b&gt;Abyssal, Auran, Celestial, Common, Draconic, Infernal&lt;/h5&gt;&lt;h5&gt;&lt;b&gt;SQ &lt;/b&gt;agile, galactic emissary,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Vortex dragons have good maneuverability when flying regardless of their age or size.  &lt;/h5&gt;&lt;h5&gt;&lt;b&gt;Alien Presence (Su)&lt;/b&gt; A vortex dragon's alien presence bends space. A creature that fails its saving throw treats all other creatures as if they were under the effects of &lt;i&gt;blur&lt;/i&gt; (or &lt;i&gt;displacement&lt;/i&gt; if the target has 4 or fewer Hit Dice) for 5d6 rounds.  &lt;/h5&gt;&lt;h5&gt;&lt;b&gt;Collapsing Breath (Su)&lt;/b&gt;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&lt;/h5&gt;&lt;h5&gt;&lt;b&gt;Fragmented Strike (Su)&lt;/b&gt; An adult or older vortex dragon can strike with its bite through a rift in space. This allows it to make its bite attack against a target anywhere within the radius of its alien presence as long as the dragon can see the creature. This doesn't apply to attacks of opportunity.  &lt;/h5&gt;&lt;h5&gt;&lt;b&gt;Galactic Emissary (Su)&lt;/b&gt; A young or older vortex dragon halves the time of any starflight journey. In addition, it's immune to any effect that bars extradimensional travel.&lt;/h5&gt;&lt;/div&gt;&lt;br&gt;&lt;div&gt;&lt;h4&gt;&lt;p&gt;&lt;p&gt;Vortex dragons are the undisputed masters of travel across the galaxies, serving as messengers and observers for the greatest outer dragons and godlike entities in the great beyond.&lt;/p&gt;&lt;/h4&gt;&lt;/div&gt;</t>
  </si>
  <si>
    <t>Ancient Vortex Dragon</t>
  </si>
  <si>
    <t>dragon senses, see in darkness; Perception +34</t>
  </si>
  <si>
    <t>39, touch 6, flat-footed 39</t>
  </si>
  <si>
    <t>(+33 natural, -4 size)</t>
  </si>
  <si>
    <t>Fort +23, Ref +16, Will +20</t>
  </si>
  <si>
    <t>vulnerable cold</t>
  </si>
  <si>
    <t>60 ft., fly 250 ft. (good)</t>
  </si>
  <si>
    <t>bite +33 (4d6+18/19-20), 2 claws +33 (2d8+12/19-20), 2 wings +31 (2d6+6), tail slap +31 (2d8+18)</t>
  </si>
  <si>
    <t>breath weapon (60-ft. cone, 20d8 fire, DC 29), collapsing breath (DC 29), crush, fragmented strike, tail sweep</t>
  </si>
  <si>
    <t>Spell-Like Abilities (CL 25th; concentration +32)  At Will-anticipate perilUM, dimension door, entropic shield, greater teleport</t>
  </si>
  <si>
    <t>Sorcerer Spells Known (CL 15th; concentration +22)  7th (5/day)-forcecage (DC 24), spell turning  6th (7/day)-forceful hand, shadow walk (DC 23), true seeing  5th (7/day)-dream, passwall, telekinesis, wall of force  4th (7/day)-fear (DC 21), scrying (DC 21), solid fog, stoneskin  3rd (8/day)-dispel magic, haste, nondetection, tongues  2nd (8/day)-cat's grace, mirror image, obscure object, resist energy, scorching ray  1st (8/day)-feather fall, identify, mage armor, magic missile, true strike  0 (at will)-detect magic, light, message, read magic, 5 more</t>
  </si>
  <si>
    <t>Str 35, Dex 10, Con 25, Int 24, Wis 23, Cha 24</t>
  </si>
  <si>
    <t>Critical Focus, Flyby Attack, Great Fortitude, Improved Critical (bite), Improved Critical (claw), Improved Initiative, Lightning Reflexes, Multiattack, Power Attack, Quicken Spell, Snatch, Staggering Critical, Wingover</t>
  </si>
  <si>
    <t>Bluff +35, Diplomacy +35, Fly +26, Intimidate +35, Knowledge (arcana) +35, Knowledge (geography) +35, Knowledge (history) +35, Knowledge (nature) +35, Knowledge (planes) +35, Knowledge (religion) +35, Perception +34, Sense Motive +34, Spellcraft +35</t>
  </si>
  <si>
    <t>Abyssal, Auran, Celestial, Common, Draconic, Dwarven, Elven, Infernal</t>
  </si>
  <si>
    <t>&lt;link rel="stylesheet"href="PF.css"&gt;&lt;div&gt;&lt;h2&gt;Outer Dragon, Vortex&lt;/h2&gt;&lt;h3&gt;&lt;i&gt;This dragon twists and whips with near untraceable speed. Its horns, crests along its neck, and wings emit a glow like starlight.&lt;/i&gt;&lt;/h3&gt;&lt;br&gt;&lt;/div&gt;&lt;div class="heading"&gt;&lt;p class="alignleft"&gt;Ancient Vortex Dragon&lt;/p&gt;&lt;p class="alignright"&gt;CR 19&lt;/p&gt;&lt;div style="clear: both;"&gt;&lt;/div&gt;&lt;/div&gt;&lt;div&gt;&lt;h5&gt;&lt;b&gt;XP &lt;/b&gt;204,800&lt;/h5&gt;&lt;h5&gt;LN Gargantuan dragon (fire)&lt;/h5&gt;&lt;h5&gt;&lt;b&gt;Init &lt;/b&gt;+4; &lt;b&gt;Senses &lt;/b&gt;dragon senses, see in darkness; Perception +34&lt;/h5&gt;&lt;h5&gt;&lt;b&gt;Aura &lt;/b&gt;alien presence (300 ft., DC 29)&lt;/h5&gt;&lt;/div&gt;&lt;hr/&gt;&lt;div&gt;&lt;h5&gt;&lt;b&gt;DEFENSE&lt;/b&gt;&lt;/h5&gt;&lt;/div&gt;&lt;hr/&gt;&lt;div&gt;&lt;h5&gt;&lt;b&gt;AC &lt;/b&gt;39, touch 6, flat-footed 39 (+33 natural, -4 size)&lt;/h5&gt;&lt;h5&gt;&lt;b&gt;hp &lt;/b&gt;337 (25d12+175)&lt;/h5&gt;&lt;h5&gt;&lt;b&gt;Fort &lt;/b&gt;+23, &lt;b&gt;Ref &lt;/b&gt;+16, &lt;b&gt;Will &lt;/b&gt;+20&lt;/h5&gt;&lt;h5&gt;&lt;b&gt;DR &lt;/b&gt;15/magic; &lt;b&gt;Immune &lt;/b&gt;fire, paralysis, sleep; &lt;b&gt;SR &lt;/b&gt;30&lt;/h5&gt;&lt;h5&gt;&lt;b&gt;Weaknesses &lt;/b&gt;vulnerable cold&lt;/h5&gt;&lt;/div&gt;&lt;hr/&gt;&lt;div&gt;&lt;h5&gt;&lt;b&gt;OFFENSE&lt;/b&gt;&lt;/h5&gt;&lt;/div&gt;&lt;hr/&gt;&lt;div&gt;&lt;h5&gt;&lt;b&gt;Spd &lt;/b&gt;60 ft., fly 250 ft. (good)&lt;/h5&gt;&lt;h5&gt;&lt;b&gt;Melee &lt;/b&gt;bite +33 (4d6+18/19-20), 2 claws +33 (2d8+12/19-20), 2 wings +31 (2d6+6), tail slap +31 (2d8+18)&lt;/h5&gt;&lt;h5&gt;&lt;b&gt;Space &lt;/b&gt;20 ft.; &lt;b&gt;Reach &lt;/b&gt;15 ft. (20 ft. with bite)&lt;/h5&gt;&lt;h5&gt;&lt;b&gt;Special Attacks &lt;/b&gt;breath weapon (60-ft. cone, 20d8 fire, DC 29), collapsing breath (DC 29), crush, fragmented strike, tail sweep&lt;/h5&gt;&lt;h5&gt;&lt;b&gt;Spell-Like Abilities&lt;/b&gt; (CL 25th; concentration +32) &lt;/br&gt;At Will&amp;mdash;&lt;i&gt;anticipate peril&lt;/i&gt;&lt;sup&gt;UM&lt;/sup&gt;, &lt;i&gt;dimension door&lt;/i&gt;, &lt;i&gt;entropic shield&lt;/i&gt;, &lt;i&gt;greater teleport&lt;/i&gt;&lt;/h5&gt;&lt;/h5&gt;&lt;h5&gt;&lt;b&gt;Sorcerer Spells Known&lt;/b&gt; (CL 15th; concentration +22) &lt;/br&gt;7th (5/day)&amp;mdash;&lt;i&gt;forcecage&lt;/i&gt; (DC 24), &lt;i&gt;spell turning&lt;/i&gt; &lt;/br&gt;6th (7/day)&amp;mdash;&lt;i&gt;forceful hand&lt;/i&gt;, &lt;i&gt;shadow walk&lt;/i&gt; (DC 23), &lt;i&gt;true seeing&lt;/i&gt; &lt;/br&gt;5th (7/day)&amp;mdash;&lt;i&gt;dream&lt;/i&gt;, &lt;i&gt;passwall&lt;/i&gt;, &lt;i&gt;telekinesis&lt;/i&gt;, &lt;i&gt;wall of force&lt;/i&gt; &lt;/br&gt;4th (7/day)&amp;mdash;&lt;i&gt;fear&lt;/i&gt; (DC 21), &lt;i&gt;scrying&lt;/i&gt; (DC 21), &lt;i&gt;solid fog&lt;/i&gt;, &lt;i&gt;stoneskin&lt;/i&gt; &lt;/br&gt;3rd (8/day)&amp;mdash;&lt;i&gt;dispel magic&lt;/i&gt;, &lt;i&gt;haste&lt;/i&gt;, &lt;i&gt;nondetection&lt;/i&gt;, &lt;i&gt;tongues&lt;/i&gt; &lt;/br&gt;2nd (8/day)&amp;mdash;&lt;i&gt;cat's grace&lt;/i&gt;, &lt;i&gt;mirror image&lt;/i&gt;, &lt;i&gt;obscure object&lt;/i&gt;, &lt;i&gt;resist energy&lt;/i&gt;, &lt;i&gt;scorching ray&lt;/i&gt; &lt;/br&gt;1st (8/day)&amp;mdash;&lt;i&gt;feather fall&lt;/i&gt;, &lt;i&gt;identify&lt;/i&gt;, &lt;i&gt;mage armor&lt;/i&gt;, &lt;i&gt;magic missile&lt;/i&gt;, &lt;i&gt;true strike&lt;/i&gt; &lt;/br&gt;0 (at will)&amp;mdash;&lt;i&gt;detect magic&lt;/i&gt;, light, &lt;i&gt;message&lt;/i&gt;, &lt;i&gt;read magic&lt;/i&gt;, 5 more&lt;/h5&gt;&lt;/h5&gt;&lt;/div&gt;&lt;hr/&gt;&lt;div&gt;&lt;h5&gt;&lt;b&gt;STATISTICS&lt;/b&gt;&lt;/h5&gt;&lt;/div&gt;&lt;hr/&gt;&lt;div&gt;&lt;h5&gt;&lt;b&gt;Str &lt;/b&gt;35, &lt;b&gt;Dex &lt;/b&gt;10, &lt;b&gt;Con &lt;/b&gt;25, &lt;b&gt;Int &lt;/b&gt; 24, &lt;b&gt;Wis &lt;/b&gt;23, &lt;b&gt;Cha &lt;/b&gt;24&lt;/h5&gt;&lt;h5&gt;&lt;b&gt;Base Atk &lt;/b&gt;+25; &lt;b&gt;CMB &lt;/b&gt;+41; &lt;b&gt;CMD &lt;/b&gt;51 (55 vs. trip)&lt;/h5&gt;&lt;h5&gt;&lt;b&gt;Feats &lt;/b&gt;Critical Focus, Flyby Attack, Great Fortitude, Improved Critical (bite), Improved Critical (claw), Improved Initiative, Lightning Reflexes, Multiattack, Power Attack, Quicken Spell, Snatch, Staggering Critical, Wingover&lt;/h5&gt;&lt;h5&gt;&lt;b&gt;Skills &lt;/b&gt;Bluff +35, Diplomacy +35, Fly +26, Intimidate +35, Knowledge (arcana) +35, Knowledge (geography) +35, Knowledge (history) +35, Knowledge (nature) +35, Knowledge (planes) +35, Knowledge (religion) +35, Perception +34, Sense Motive +34, Spellcraft +35&lt;/h5&gt;&lt;h5&gt;&lt;b&gt;Languages &lt;/b&gt;Abyssal, Auran, Celestial, Common, Draconic, Dwarven, Elven, Infernal&lt;/h5&gt;&lt;h5&gt;&lt;b&gt;SQ &lt;/b&gt;agile, galactic emissary,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Vortex dragons have good maneuverability when flying regardless of their age or size.  &lt;/h5&gt;&lt;h5&gt;&lt;b&gt;Alien Presence (Su)&lt;/b&gt; A vortex dragon's alien presence bends space. A creature that fails its saving throw treats all other creatures as if they were under the effects of &lt;i&gt;blur&lt;/i&gt; (or &lt;i&gt;displacement&lt;/i&gt; if the target has 4 or fewer Hit Dice) for 5d6 rounds.  &lt;/h5&gt;&lt;h5&gt;&lt;b&gt;Collapsing Breath (Su)&lt;/b&gt;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&lt;/h5&gt;&lt;h5&gt;&lt;b&gt;Fragmented Strike (Su)&lt;/b&gt; An adult or older vortex dragon can strike with its bite through a rift in space. This allows it to make its bite attack against a target anywhere within the radius of its alien presence as long as the dragon can see the creature. This doesn't apply to attacks of opportunity.  &lt;/h5&gt;&lt;h5&gt;&lt;b&gt;Galactic Emissary (Su)&lt;/b&gt; A young or older vortex dragon halves the time of any starflight journey. In addition, it's immune to any effect that bars extradimensional travel.&lt;/h5&gt;&lt;/div&gt;&lt;br&gt;&lt;div&gt;&lt;h4&gt;&lt;p&gt;&lt;p&gt;Vortex dragons are the undisputed masters of travel across the galaxies, serving as messengers and observers for the greatest outer dragons and godlike entities in the great beyond.&lt;/p&gt;&lt;/h4&gt;&lt;/div&gt;</t>
  </si>
  <si>
    <t>Drakainia</t>
  </si>
  <si>
    <t>darkvision 120 ft., lifesense, true seeing; Perception +39</t>
  </si>
  <si>
    <t>gestation (30 ft.)</t>
  </si>
  <si>
    <t>48, touch 13, flat-footed 43</t>
  </si>
  <si>
    <t>(+5 Dex, +35 natural, -2 size)</t>
  </si>
  <si>
    <t>(25d8+530)</t>
  </si>
  <si>
    <t>regeneration 10 (negative energy)</t>
  </si>
  <si>
    <t>Fort +28, Ref +15, Will +21</t>
  </si>
  <si>
    <t>bleed, disease, poison, polymorph effects</t>
  </si>
  <si>
    <t>50 ft., climb 30 ft., swim 30 ft.</t>
  </si>
  <si>
    <t>2 claws +31 (4d8+14/16-20/x4), gore +28 (4d6+7), 4 tentacles +29 (2d6+7)</t>
  </si>
  <si>
    <t>15 ft. (20 ft. with claws)</t>
  </si>
  <si>
    <t>impregnate surrogate, mythic power (10/day, surge +1d12), razor claws, well of life</t>
  </si>
  <si>
    <t>Spell-Like Abilities (CL 20th; concentration +35)  Constant-freedom of movement, true seeing  At Will-dimension door  3/day-antilife shell, break enchantment, contagion (DC 28), quickened cure serious wounds, dimension door  1/day-antimagic field, destruction (DC 32), regenerateM</t>
  </si>
  <si>
    <t>Str 38, Dex 20, Con 46, Int 29, Wis 21, Cha 41</t>
  </si>
  <si>
    <t>Combat Casting, Combat ReflexesM, Great FortitudeM, Improved Initiative, Iron WillM, Lightning ReflexesM, Multiattack, Quick ChannelUM, Quicken Spell-Like Ability (cure serious wounds), Selective Channeling, Skill Focus (Perception), Weapon FocusM (claw), Weapon Focus (tentacle)</t>
  </si>
  <si>
    <t>Bluff +40, Climb +45, Diplomacy +40, Handle Animal +20, Heal +30, Intimidate +43, Knowledge (arcana) +34, Knowledge (dungeoneering) +34, Knowledge (nature) +34, Perception +39, Sense Motive +30, Spellcraft +37, Swim +50, Use Magic Device +40</t>
  </si>
  <si>
    <t>Abyssal, Aklo, Aquan, Auran, Celestial, Common, Draconic, Ignan, Infernal, Terran</t>
  </si>
  <si>
    <t>birth spawn, invert birth, polymorphism, transfer suffering</t>
  </si>
  <si>
    <t>This woman's upper body is shapely and beautiful, but her lower body is bloated, with pulsating tumors and writing tentacles.</t>
  </si>
  <si>
    <t>Birth Spawn (Ex) As a full-round action, a drakainia can give birth to a spawn, which is a Large or smaller creature of her choice with a single random mutation (see the facing page). Each day she can produce any number of creatures whose combined total base CR does not exceed 3 + her Constitution modifier (usually 21).  Gestation Aura (Su) A drakainia's aura pulses with developing life. All poisons or diseases active within her 30-foot aura have an onset of 1 round and a frequency of 1/minute. Impregnated creatures within her aura gestate in 2d4 rounds. Any creature born within her aura gains a mutation as if it were the drakainia's spawn, though if the creature's parent was not impregnated by the drakainia, the creature born is an infant of the kind its biological parents would produce, and doesn't count toward the CR limit the drakainia can spawn per day.  Impregnate Surrogate (Su) A drakainia can disgorge a monstrous embryo into the mouth of a living, corporeal creature that is pinned or helpless. She makes a grapple combat maneuver check, and if she succeeds she impregnates that creature regardless of its gender. A mythic character must succeed at a DC 38 Fortitude saving throw to avoid being impregnated; a non-mythic character is impregnated automatically. An impregnated creature's pregnancy lasts for 2d4 rounds. During this pregnancy, the victim is nauseated until the monster bursts forth from the victim's abdomen, which deals 10d6 points of damage to the pregnant creature and applies the broken condition to any armor it is wearing. Remove disease (DC 28) eliminates the unnatural embryo. Alternatively, as a full-round action another creature can attempt to cut out the growing monster with a DC 38 Heal check. On a successful check, the offspring is removed, and the formerly pregnant creature takes 1d4 points of bleed damage. On failed check, the pregnant creature takes 2d6 points of bleed damage and is stunned for 1 round, but the offspring is not removed. The creature spawned by means of this impregnation is any creature of the drakainia's choice that is at least one size category smaller than the creature she impregnated. These spawn count against the drakainia's daily CR allowance for birth spawn (see above).  Invert Birth (Su) When a drakainia uses her dimension door spell-like ability, instead of the normal range, she can choose to teleport to any space occupied by one of her spawn that is within 1 mile of her. She doesn't need line of sight or knowledge of the spawn's location. If she chooses a spawn that is farther than a mile away, she does not lose the use of the spell-like ability, but does lose the action. On arrival, she explodes out from her offspring, destroying it entirely.  Polymorphism (Ex) The spawn gestating inside the drakainia constantly alter her internal construction, making her immune to bleed, disease, poison, and polymorph effects. When she is subject to a critical hit or a sneak attack, this polymorphism grants her a 75% chance of negating such attacks.  Razor Claws (Ex) A drakainia's claws are razor sharp with a critical threat range of 17-20 and a critical multiplier of x4.  Transfer Suffering (Su) As a swift action, a drakainia can transfer a single harmful spell effect or condition from herself to one of her offspring that is currently within her gestation aura.  Well of Life (Su) A drakainia can unleash the primal life energy within in her body to channel positive energy as if she were a 20th-level cleric (DC 35). She can use this ability 18 times per day and can choose to expend 1 use of mythic power at each use to maximize the damage healed.</t>
  </si>
  <si>
    <t>Primal life energy, raw and uncontrolled, seethes through this mother of monsters. Her churning, distended belly mocks creation, birthing horrors and dismal failures. The weak are torn apart in the writhing mass of her nursery, while the strong transcend their hideous origins to become creatures of greatness in their own right. She is always encountered with at least a handful of her favored children, as well as other progeny she can sacrifice to protect herself. With their help, she impregnates those who come across her with twisted, monstrous life.  DRAKAINIA SPAWN  When a drakainia spawns, either through her own body or through a surrogate, what issues forth is a mutated abomination. Any impregnated creature that's within the drakainia's gestation aura has a child of the parents' race, but with one of the following mutations.  d% Mutation 01-10 Fatal Mutation The creature is birthed stillborn and horribly disfigured. 11-20 Covered in Eyes (Ex) Eyes cover the front and back of the creature's head. It gains all-around vision. 21-30 Chameleon Scales (Ex) This creature is covered in scales that shift their hue to blend in with their surroundings. The creature gains a +8 racial bonus on Stealth checks and gains hide in plain sight. 31-40 Poison Glands (Ex) The creature has a pair of poison sacs near its mouth. It gains immunity to poison, and three times per day it can spit a dose of poison up to 20 feet as a ranged touch attack. Poison: Contact-injury; save Fort DC 10 + 1/2 the creature's HD + its Constitution modifier; frequency 1/round for 6 rounds; effect 1d3 Con damage; cure 1 save. 41-50 Sticky (Ex) The creature's limbs are covered in tiny, hooked hairs that give its skin a downy appearance. It gains the grab ability on its primary natural attacks (if it has any) or its unarmed strike, and a +8 racial bonus on Climb checks. 51-60 Serpent-Headed Tail (Ex) The creature has a tail that ends in a snake head. This provides a +4 circumstance bonus on Perception checks and a primary bite attack (1d3 + the creature's Strength modifier for a Medium creature). In addition, the creature gains Improved Trip as a bonus feat. 61-70 Vestigial Companion (Ex) The creature has the head of an animal (usually a goat, chicken, or dog) growing out of its back or torso, providing the scent ability. If the base creature already has scent, this mutation allows it to determine the direction of a particular scent as a free action. 71-80 Multiple Heads (Ex) The creature has 2d4 heads, granting it a +4 racial bonus on saving throws against illusions and enchantments and a +8 racial bonus on Perception checks. The creature speaks an additional number of languages equal to its total number of heads. Each head speaks with a different voice. 81-90 Tentacles (Ex) The creature's legs are replaced with multiple tentacles. It can't be tripped and gains a +8 racial bonus to CMD and a +8 racial bonus on combat maneuver checks to grapple. 91-99 Impenetrable Skin (Ex) The drakainia spawn's skin is tough and scaly. It gains DR/- equal to half its HD (maximum 10). 100 Favored Spawn (Su) Favored spawn are those a drakainia has marked as successful or quasi-successful mutations. These powerful spawn gain a +4 luck bonus on all saving throws, a +4 increase to natural armor, a +4 inherent bonus to two ability scores, and 1 mythic rank.</t>
  </si>
  <si>
    <t>&lt;link rel="stylesheet"href="PF.css"&gt;&lt;div&gt;&lt;h2&gt;Drakainia&lt;/h2&gt;&lt;h3&gt;&lt;i&gt;This woman's upper body is shapely and beautiful, but her lower body is bloated, with pulsating tumors and writing tentacles.&lt;/i&gt;&lt;/h3&gt;&lt;br&gt;&lt;/div&gt;&lt;div class="heading"&gt;&lt;p class="alignleft"&gt;Drakainia&lt;/p&gt;&lt;p class="alignright"&gt;CR 25/MR 10&lt;/p&gt;&lt;div style="clear: both;"&gt;&lt;/div&gt;&lt;/div&gt;&lt;div&gt;&lt;h5&gt;&lt;b&gt;XP &lt;/b&gt;1,638,400&lt;/h5&gt;&lt;h5&gt;NE Huge aberration (mythic)&lt;/h5&gt;&lt;h5&gt;&lt;b&gt;Init &lt;/b&gt;+9; &lt;b&gt;Senses &lt;/b&gt;darkvision 120 ft., lifesense, &lt;i&gt;true seeing&lt;/i&gt;; Perception +39&lt;/h5&gt;&lt;h5&gt;&lt;b&gt;Aura &lt;/b&gt;gestation (30 ft.)&lt;/h5&gt;&lt;/div&gt;&lt;hr/&gt;&lt;div&gt;&lt;h5&gt;&lt;b&gt;DEFENSE&lt;/b&gt;&lt;/h5&gt;&lt;/div&gt;&lt;hr/&gt;&lt;div&gt;&lt;h5&gt;&lt;b&gt;AC &lt;/b&gt;48, touch 13, flat-footed 43 (+5 Dex, +35 natural, -2 size)&lt;/h5&gt;&lt;h5&gt;&lt;b&gt;hp &lt;/b&gt;642 (25d8+530); regeneration 10 (negative energy)&lt;/h5&gt;&lt;h5&gt;&lt;b&gt;Fort &lt;/b&gt;+28, &lt;b&gt;Ref &lt;/b&gt;+15, &lt;b&gt;Will &lt;/b&gt;+21&lt;/h5&gt;&lt;h5&gt;&lt;b&gt;DR &lt;/b&gt;10/epic; &lt;b&gt;Immune &lt;/b&gt;bleed, disease, poison, polymorph effects; &lt;b&gt;SR &lt;/b&gt;36&lt;/h5&gt;&lt;/div&gt;&lt;hr/&gt;&lt;div&gt;&lt;h5&gt;&lt;b&gt;OFFENSE&lt;/b&gt;&lt;/h5&gt;&lt;/div&gt;&lt;hr/&gt;&lt;div&gt;&lt;h5&gt;&lt;b&gt;Spd &lt;/b&gt;50 ft., climb 30 ft., swim 30 ft.&lt;/h5&gt;&lt;h5&gt;&lt;b&gt;Melee &lt;/b&gt;2 claws +31 (4d8+14/16-20/x4), gore +28 (4d6+7), 4 tentacles +29 (2d6+7)&lt;/h5&gt;&lt;h5&gt;&lt;b&gt;Space &lt;/b&gt;15 ft.; &lt;b&gt;Reach &lt;/b&gt;15 ft. (20 ft. with claws)&lt;/h5&gt;&lt;h5&gt;&lt;b&gt;Special Attacks &lt;/b&gt;impregnate surrogate, mythic power (10/day, surge +1d12), razor claws, well of life&lt;/h5&gt;&lt;h5&gt;&lt;b&gt;Spell-Like Abilities&lt;/b&gt; (CL 20th; concentration +35)  &lt;/br&gt;Constant&amp;mdash;&lt;i&gt;freedom of movement&lt;/i&gt;, &lt;i&gt;true seeing&lt;/i&gt; &lt;/br&gt;At Will&amp;mdash;&lt;i&gt;dimension door&lt;/i&gt; &lt;/br&gt;3/day&amp;mdash;&lt;i&gt;antilife shell&lt;/i&gt;, &lt;i&gt;break enchantment&lt;/i&gt;, &lt;i&gt;contagion&lt;/i&gt; (DC 28), quickened &lt;i&gt;&lt;i&gt;cure serious&lt;/i&gt; wounds&lt;/i&gt;, &lt;i&gt;dimension door&lt;/i&gt; &lt;/br&gt;1/day&amp;mdash;&lt;i&gt;antimagic field&lt;/i&gt;, &lt;i&gt;destruction&lt;/i&gt; (DC 32), &lt;i&gt;regenerate&lt;/i&gt;&lt;sup&gt;M&lt;/sup&gt;&lt;/h5&gt;&lt;/h5&gt;&lt;/div&gt;&lt;hr/&gt;&lt;div&gt;&lt;h5&gt;&lt;b&gt;STATISTICS&lt;/b&gt;&lt;/h5&gt;&lt;/div&gt;&lt;hr/&gt;&lt;div&gt;&lt;h5&gt;&lt;b&gt;Str &lt;/b&gt;38, &lt;b&gt;Dex &lt;/b&gt;20, &lt;b&gt;Con &lt;/b&gt;46, &lt;b&gt;Int &lt;/b&gt; 29, &lt;b&gt;Wis &lt;/b&gt;21, &lt;b&gt;Cha &lt;/b&gt;41&lt;/h5&gt;&lt;h5&gt;&lt;b&gt;Base Atk &lt;/b&gt;+18; &lt;b&gt;CMB &lt;/b&gt;+34; &lt;b&gt;CMD &lt;/b&gt;49 (can't be tripped)&lt;/h5&gt;&lt;h5&gt;&lt;b&gt;Feats &lt;/b&gt;Combat Casting, Combat Reflexes&lt;sup&gt;M&lt;/sup&gt;, Great Fortitude&lt;sup&gt;M&lt;/sup&gt;, Improved Initiative, Iron Will&lt;sup&gt;M&lt;/sup&gt;, Lightning Reflexes&lt;sup&gt;M&lt;/sup&gt;, Multiattack, Quick Channel&lt;sup&gt;UM&lt;/sup&gt;, Quicken Spell-Like Ability (&lt;i&gt;&lt;i&gt;cure serious&lt;/i&gt; wounds&lt;/i&gt;), Selective Channeling, Skill Focus (Perception), Weapon Focus&lt;sup&gt;M &lt;/sup&gt;(claw), Weapon Focus (tentacle)&lt;/h5&gt;&lt;h5&gt;&lt;b&gt;Skills &lt;/b&gt;Bluff +40, Climb +45, Diplomacy +40, Handle Animal +20, Heal +30, Intimidate +43, Knowledge (arcana) +34, Knowledge (dungeoneering) +34, Knowledge (nature) +34, Perception +39, Sense Motive +30, Spellcraft +37, Swim +50, Use Magic Device +40&lt;/h5&gt;&lt;h5&gt;&lt;b&gt;Languages &lt;/b&gt;Abyssal, Aklo, Aquan, Auran, Celestial, Common, Draconic, Ignan, Infernal, Terran&lt;/h5&gt;&lt;h5&gt;&lt;b&gt;SQ &lt;/b&gt;birth spawn, invert birth, polymorphism, transfer suffering&lt;/h5&gt;&lt;/div&gt;&lt;hr/&gt;&lt;div&gt;&lt;h5&gt;&lt;b&gt;ECOLOGY&lt;/b&gt;&lt;/h5&gt;&lt;/div&gt;&lt;hr/&gt;&lt;div&gt;&lt;h5&gt;&lt;b&gt;Environment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ABILITIES&lt;/b&gt;&lt;/h5&gt;&lt;/div&gt;&lt;hr/&gt;&lt;div&gt;&lt;/h5&gt;&lt;h5&gt;&lt;b&gt;Birth Spawn (Ex)&lt;/b&gt; As a full-round action, a drakainia can give birth to a spawn, which is a Large or smaller creature of her choice with a single random mutation (see the facing page). Each day she can produce any number of creatures whose combined total base CR does not exceed 3 + her Constitution modifier (usually 21).  &lt;/h5&gt;&lt;h5&gt;&lt;b&gt;Gestation Aura (Su)&lt;/b&gt; A drakainia's aura pulses with developing life. All poisons or diseases active within her 30-foot aura have an onset of 1 round and a frequency of 1/minute. Impregnated creatures within her aura gestate in 2d4 rounds. Any creature born within her aura gains a mutation as if it were the drakainia's spawn, though if the creature's parent was not impregnated by the drakainia, the creature born is an infant of the kind its biological parents would produce, and doesn't count toward the CR limit the drakainia can spawn per day.  &lt;/h5&gt;&lt;h5&gt;&lt;b&gt;Impregnate Surrogate (Su)&lt;/b&gt; A drakainia can disgorge a monstrous embryo into the mouth of a living, corporeal creature that is pinned or helpless. She makes a grapple combat maneuver check, and if she succeeds she impregnates that creature regardless of its gender. A mythic character must succeed at a DC 38 Fortitude saving throw to avoid being impregnated; a non-mythic character is impregnated automatically. An impregnated creature's pregnancy lasts for 2d4 rounds. During this pregnancy, the victim is nauseated until the monster bursts forth from the victim's abdomen, which deals 10d6 points of damage to the pregnant creature and applies the broken condition to any armor it is wearing. &lt;i&gt;Remove disease&lt;/i&gt; (DC 28) eliminates the unnatural embryo. Alternatively, as a full-round action another creature can attempt to cut out the growing monster with a DC 38 Heal check. On a successful check, the offspring is removed, and the formerly pregnant creature takes 1d4 points of bleed damage. On failed check, the pregnant creature takes 2d6 points of bleed damage and is stunned for 1 round, but the offspring is not removed. The creature spawned by means of this impregnation is any creature of the drakainia's choice that is at least one size category smaller than the creature she impregnated. These spawn count against the drakainia's daily CR allowance for birth spawn (see above).  &lt;/h5&gt;&lt;h5&gt;&lt;b&gt;Invert Birth (Su)&lt;/b&gt; When a drakainia uses her &lt;i&gt;dimension door&lt;/i&gt; spell-like ability, instead of the normal range, she can choose to teleport to any space occupied by one of her spawn that is within 1 mile of her. She doesn't need line of sight or knowledge of the spawn's location. If she chooses a spawn that is farther than a mile away, she does not lose the use of the spell-like ability, but does lose the action. On arrival, she explodes out from her offspring, destroying it entirely.  &lt;/h5&gt;&lt;h5&gt;&lt;b&gt;Polymorphism (Ex)&lt;/b&gt; The spawn gestating inside the drakainia constantly alter her internal construction, making her immune to bleed, disease, poison, and polymorph effects. When she is subject to a critical hit or a sneak attack, this polymorphism grants her a 75% chance of negating such attacks.  &lt;/h5&gt;&lt;h5&gt;&lt;b&gt;Razor Claws (Ex)&lt;/b&gt; A drakainia's claws are razor sharp with a critical threat range of 17-20 and a critical multiplier of x4.  &lt;/h5&gt;&lt;h5&gt;&lt;b&gt;Transfer Suffering (Su)&lt;/b&gt; As a swift action, a drakainia can transfer a single harmful spell effect or condition from herself to one of her offspring that is currently within her gestation aura.  &lt;/h5&gt;&lt;h5&gt;&lt;b&gt;Well of Life (Su)&lt;/b&gt; A drakainia can unleash the primal life energy within in her body to channel positive energy as if she were a 20th-level cleric (DC 35). She can use this ability 18 times per day and can choose to expend 1 use of mythic power at each use to maximize the damage healed.&lt;/h5&gt;&lt;/div&gt;&lt;br&gt;&lt;div&gt;&lt;h4&gt;&lt;p&gt;&lt;p&gt;Primal life energy, raw and uncontrolled, seethes through this mother of monsters. Her churning, distended belly mocks creation, birthing horrors and dismal failures. The weak are torn apart in the writhing mass of her nursery, while the strong transcend their hideous origins to become creatures of greatness in their own right. She is always encountered with at least a handful of her favored children, as well as other progeny she can sacrifice to protect herself. With their help, she impregnates those who come across her with twisted, monstrous life.  &lt;br&gt;&lt;b&gt;DRAKAINIA SPAWN &lt;/b&gt;&lt;br&gt; When a drakainia spawns, either through her own body or through a surrogate, what issues forth is a mutated abomination. Any impregnated creature that's within the drakainia's gestation aura has a child of the parents' race, but with one of the following mutations.   &lt;table border ='1'&gt;&lt;tr&gt;&lt;th&gt;d%&lt;/th&gt;&lt;th&gt;Mutation&lt;/th&gt;&lt;/tr&gt;&lt;tr&gt;&lt;td&gt;01-10&lt;/td&gt;&lt;td&gt;&lt;b&gt;Fatal Mutation&lt;/b&gt; The creature is birthed stillborn and horribly disfigured.&lt;/td&gt;&lt;/tr&gt;&lt;tr&gt;&lt;td&gt;11-20&lt;/td&gt;&lt;td&gt;&lt;b&gt;Covered in Eyes (Ex)&lt;/b&gt; Eyes cover the front and back of the creature's head. It gains all-around vision.&lt;/td&gt;&lt;/tr&gt;&lt;tr&gt;&lt;td&gt;21-30&lt;/td&gt;&lt;td&gt;&lt;b&gt;Chameleon Scales (Ex)&lt;/b&gt; This creature is covered in scales that shift their hue to blend in with their surroundings. The creature gains a +8 racial bonus on Stealth checks and gains hide in plain sight. &lt;/tr&gt;&lt;tr&gt;&lt;td&gt;31-40&lt;/td&gt;&lt;td&gt;&lt;b&gt;Poison Glands (Ex)&lt;/b&gt; The creature has a pair of poison sacs near its mouth. It gains immunity to poison, and three times per day it can spit a dose of poison up to 20 feet as a ranged touch attack. Poison: Contact-injury; save Fort DC 10 + 1/2 the creature's HD + its Constitution modifier; frequency 1/round for 6 rounds; effect 1d3 Con damage; cure 1 save.&lt;/td&gt;&lt;/tr&gt;&lt;tr&gt;&lt;td&gt;41-50&lt;/td&gt;&lt;td&gt;&lt;b&gt;Sticky (Ex)&lt;/b&gt; The creature's limbs are covered in tiny, hooked hairs that give its skin a downy appearance. It gains the grab ability on its primary natural attacks (if it has any) or its unarmed strike, and a +8 racial bonus on Climb checks.&lt;/td&gt;&lt;/tr&gt;&lt;tr&gt;&lt;td&gt;51-60&lt;/td&gt;&lt;td&gt;&lt;b&gt;Serpent-Headed Tail (Ex)&lt;/b&gt; The creature has a tail that ends in a snake head. This provides a +4 circumstance bonus on Perception checks and a primary bite attack (1d3 + the creature's Strength modifier for a Medium creature). In addition, the creature gains Improved Trip as a bonus feat.&lt;/td&gt;&lt;/tr&gt;&lt;tr&gt;&lt;td&gt;61-70&lt;/td&gt;&lt;td&gt;&lt;b&gt;Vestigial Companion (Ex)&lt;/b&gt; The creature has the head of an animal (usually a goat, chicken, or dog) growing out of its back or torso, providing the scent ability. If the base creature already has scent, this mutation allows it to determine the direction of a particular scent as a free action.&lt;/td&gt;&lt;/tr&gt;&lt;tr&gt;&lt;td&gt;71-80&lt;/td&gt;&lt;td&gt;&lt;b&gt;Multiple Heads (Ex)&lt;/b&gt; The creature has 2d4 heads, granting it a +4 racial bonus on saving throws against illusions and enchantments and a +8 racial bonus on Perception checks. The creature speaks an additional number of languages equal to its total number of heads. Each head speaks with a different voice.&lt;/td&gt;&lt;/tr&gt;&lt;tr&gt;&lt;td&gt;81-90&lt;/td&gt;&lt;td&gt;&lt;b&gt;Tentacles (Ex)&lt;/b&gt; The creature's legs are replaced with multiple tentacles. It can't be tripped and gains a +8 racial bonus to CMD and a +8 racial bonus on combat maneuver checks to grapple.&lt;/td&gt;&lt;/tr&gt;&lt;tr&gt;&lt;td&gt;91-99&lt;/td&gt;&lt;td&gt;&lt;b&gt;Impenetrable Skin (Ex)&lt;/b&gt; The drakainia spawn's skin is tough and scaly. It gains DR/- equal to half its HD (maximum 10).&lt;/td&gt;&lt;/tr&gt;&lt;tr&gt;&lt;td&gt;100&lt;/td&gt;&lt;td&gt;&lt;b&gt;Favored Spawn (Su)&lt;/b&gt; Favored spawn are those a drakainia has marked as successful or quasi-successful mutations. These powerful spawn gain a +4 luck bonus on all saving throws, a +4 increase to natural armor, a +4 inherent bonus to two ability scores, and 1 mythic rank.&lt;/td&gt;&lt;/tr&gt;&lt;/table&gt;  &lt;/h4&gt;&lt;/div&gt;</t>
  </si>
  <si>
    <t>Lava Drake</t>
  </si>
  <si>
    <t>Fort +11, Ref +10, Will +8</t>
  </si>
  <si>
    <t>bite +17 (1d8+7), 2 claws +17 (1d6+7), tail slap +15 (1d8+3)</t>
  </si>
  <si>
    <t>magma shake, pyroclastic vomit</t>
  </si>
  <si>
    <t>Str 25, Dex 16, Con 18, Int 9, Wis 12, Cha 11</t>
  </si>
  <si>
    <t>+19 (+21 bull rush)</t>
  </si>
  <si>
    <t>32 (34 vs. bull rush)</t>
  </si>
  <si>
    <t>Awesome Blow, Flyby Attack, Improved Bull Rush, Improved Initiative, Multiattack, Power Attack</t>
  </si>
  <si>
    <t>Climb +21, Fly +15, Intimidate +14, Perception +15, Stealth +13 (+21 submerged in molten rock or metal)</t>
  </si>
  <si>
    <t>+8 Stealth submerged in molten rock or metal</t>
  </si>
  <si>
    <t xml:space="preserve"> warm forests, hills, or mountains</t>
  </si>
  <si>
    <t>This muscular two-legged dragon is covered with scales of thick volcanic stone.</t>
  </si>
  <si>
    <t>Magma Shake (Ex) Whenever a lava drake exits from being submerged in molten rock (either magma or lava), on the next round as a full-round action, it can shake its body, flicking a fine spray of scalding molten rock in every direction. All creatures within a 30-foot radius of the lava drake take 5d6 points of fire damage from the shower of scalding rock; a successful DC 18 Reflex save halves the damage. Performing a magma shake clears the drake's scales of all excess molten rock and it must resubmerge itself in order to use this attack again. The save DC is Dexterity-based.  Pyroclastic Vomit (Ex) As a standard action, a lava drake can vomit forth a ball of molten rock that explodes upon striking a target, showering the target and adjacent creatures in magma. This attack has a range of 100 feet, and deals 6d6 points of fire damage (Reflex DC 19 half) to the primary target and 3d6 points of fire damage to any creatures within 20 feet of the primary target. The magma continues to burn for 1d3 rounds, dealing an additional 3d6 points of fire damage per round to the primary target and 1d6 points of fire damage per round to any secondary targets. After the magma cools, it crumbles to dust. Once a lava drake has used its pyroclastic vomit, it cannot do so again for 1d6 rounds. The save DC is Constitution-based.  Speed Surge (Ex) Three times per day as a swift action, a lava drake can draw on its draconic heritage for a boost of strength and speed that allows it to take an addition move action that round.</t>
  </si>
  <si>
    <t>The deviant and destructive cousins of primal magma dragons, lava drakes rise from smoldering volcanic crevasses to terrorize and devour those creatures weaker than themselves. While far less intelligent that their draconic kin, they are equally arrogant and seek out the adoration of humanoids. They can and often do submerge themselves in molten rock, burrowing through the lava to sneak up on prey, or to provide a dramatic display of power to those who worship them. Thick, black-crusted scales cover a lava drake's body. Stockier than other drakes, adults can grow up to 18 feet in length and weigh over 3,000 pounds.</t>
  </si>
  <si>
    <t>&lt;link rel="stylesheet"href="PF.css"&gt;&lt;div&gt;&lt;h2&gt;Drake, Lava&lt;/h2&gt;&lt;h3&gt;&lt;i&gt;This muscular two-legged dragon is covered with scales of thick volcanic stone.&lt;/i&gt;&lt;/h3&gt;&lt;br&gt;&lt;/div&gt;&lt;div class="heading"&gt;&lt;p class="alignleft"&gt;Lava Drake&lt;/p&gt;&lt;p class="alignright"&gt;CR 9&lt;/p&gt;&lt;div style="clear: both;"&gt;&lt;/div&gt;&lt;/div&gt;&lt;div&gt;&lt;h5&gt;&lt;b&gt;XP &lt;/b&gt;6,400&lt;/h5&gt;&lt;h5&gt;NE Large dragon (fire)&lt;/h5&gt;&lt;h5&gt;&lt;b&gt;Init &lt;/b&gt;+7; &lt;b&gt;Senses &lt;/b&gt;darkvision 60 ft., low-light vision; Perception +15&lt;/h5&gt;&lt;/div&gt;&lt;hr/&gt;&lt;div&gt;&lt;h5&gt;&lt;b&gt;DEFENSE&lt;/b&gt;&lt;/h5&gt;&lt;/div&gt;&lt;hr/&gt;&lt;div&gt;&lt;h5&gt;&lt;b&gt;AC &lt;/b&gt;22, touch 12, flat-footed 19 (+3 Dex, +10 natural, -1 size)&lt;/h5&gt;&lt;h5&gt;&lt;b&gt;hp &lt;/b&gt;115 (11d12+44)&lt;/h5&gt;&lt;h5&gt;&lt;b&gt;Fort &lt;/b&gt;+11, &lt;b&gt;Ref &lt;/b&gt;+10, &lt;b&gt;Will &lt;/b&gt;+8&lt;/h5&gt;&lt;h5&gt;&lt;b&gt;Immune &lt;/b&gt;fire, paralysis, sleep&lt;/h5&gt;&lt;h5&gt;&lt;b&gt;Weaknesses &lt;/b&gt;vulnerable to cold&lt;/h5&gt;&lt;/div&gt;&lt;hr/&gt;&lt;div&gt;&lt;h5&gt;&lt;b&gt;OFFENSE&lt;/b&gt;&lt;/h5&gt;&lt;/div&gt;&lt;hr/&gt;&lt;div&gt;&lt;h5&gt;&lt;b&gt;Spd &lt;/b&gt;20 ft., burrow (lava only) 30 ft., fly 60 ft. (average)&lt;/h5&gt;&lt;h5&gt;&lt;b&gt;Melee &lt;/b&gt;bite +17 (1d8+7), 2 claws +17 (1d6+7), tail slap +15 (1d8+3)&lt;/h5&gt;&lt;h5&gt;&lt;b&gt;Space &lt;/b&gt;10 ft.; &lt;b&gt;Reach &lt;/b&gt;10 ft.&lt;/h5&gt;&lt;h5&gt;&lt;b&gt;Special Attacks &lt;/b&gt;magma shake, pyroclastic vomit&lt;/h5&gt;&lt;/div&gt;&lt;hr/&gt;&lt;div&gt;&lt;h5&gt;&lt;b&gt;STATISTICS&lt;/b&gt;&lt;/h5&gt;&lt;/div&gt;&lt;hr/&gt;&lt;div&gt;&lt;h5&gt;&lt;b&gt;Str &lt;/b&gt;25, &lt;b&gt;Dex &lt;/b&gt;16, &lt;b&gt;Con &lt;/b&gt;18, &lt;b&gt;Int &lt;/b&gt; 9, &lt;b&gt;Wis &lt;/b&gt;12, &lt;b&gt;Cha &lt;/b&gt;11&lt;/h5&gt;&lt;h5&gt;&lt;b&gt;Base Atk &lt;/b&gt;+11; &lt;b&gt;CMB &lt;/b&gt;+19 (+21 bull rush); &lt;b&gt;CMD &lt;/b&gt;32 (34 vs. bull rush)&lt;/h5&gt;&lt;h5&gt;&lt;b&gt;Feats &lt;/b&gt;Awesome Blow, Flyby Attack, Improved Bull Rush, Improved Initiative, Multiattack, Power Attack&lt;/h5&gt;&lt;h5&gt;&lt;b&gt;Skills &lt;/b&gt;Climb +21, Fly +15, Intimidate +14, Perception +15, Stealth +13 (+21 submerged in molten rock or metal); &lt;b&gt;Racial Modifiers &lt;/b&gt;+8 Stealth submerged in molten rock or metal&lt;/h5&gt;&lt;h5&gt;&lt;b&gt;Languages &lt;/b&gt;Draconic&lt;/h5&gt;&lt;h5&gt;&lt;b&gt;SQ &lt;/b&gt;hold breath, speed surge&lt;/h5&gt;&lt;/div&gt;&lt;hr/&gt;&lt;div&gt;&lt;h5&gt;&lt;b&gt;ECOLOGY&lt;/b&gt;&lt;/h5&gt;&lt;/div&gt;&lt;hr/&gt;&lt;div&gt;&lt;h5&gt;&lt;b&gt;Environment &lt;/b&gt; warm forests, hills, or mountains&lt;/h5&gt;&lt;h5&gt;&lt;b&gt;Organization &lt;/b&gt;solitary, pair, or rampage (3-12)&lt;/h5&gt;&lt;h5&gt;&lt;b&gt;Treasure &lt;/b&gt;standard&lt;/h5&gt;&lt;/div&gt;&lt;hr/&gt;&lt;div&gt;&lt;h5&gt;&lt;b&gt;SPECIAL ABILITIES&lt;/b&gt;&lt;/h5&gt;&lt;/div&gt;&lt;hr/&gt;&lt;div&gt;&lt;/h5&gt;&lt;h5&gt;&lt;b&gt;Magma Shake (Ex)&lt;/b&gt; Whenever a lava drake exits from being submerged in molten rock (either magma or lava), on the next round as a full-round action, it can shake its body, flicking a fine spray of scalding molten rock in every direction. All creatures within a 30-foot radius of the lava drake take 5d6 points of fire damage from the shower of scalding rock; a successful DC 18 Reflex save halves the damage. Performing a magma shake clears the drake's scales of all excess molten rock and it must resubmerge itself in order to use this attack again. The save DC is Dexterity-based.  &lt;/h5&gt;&lt;h5&gt;&lt;b&gt;Pyroclastic Vomit (Ex)&lt;/b&gt; As a standard action, a lava drake can vomit forth a ball of molten rock that explodes upon striking a target, showering the target and adjacent creatures in magma. This attack has a range of 100 feet, and deals 6d6 points of fire damage (Reflex DC 19 half) to the primary target and 3d6 points of fire damage to any creatures within 20 feet of the primary target. The magma continues to burn for 1d3 rounds, dealing an additional 3d6 points of fire damage per round to the primary target and 1d6 points of fire damage per round to any secondary targets. After the magma cools, it crumbles to dust. Once a lava drake has used its pyroclastic vomit, it cannot do so again for 1d6 rounds. The save DC is Constitution-based.  &lt;/h5&gt;&lt;h5&gt;&lt;b&gt;Speed Surge (Ex)&lt;/b&gt; Three times per day as a swift action, a lava drake can draw on its draconic heritage for a boost of strength and speed that allows it to take an addition move action that round.&lt;/h5&gt;&lt;/div&gt;&lt;br&gt;&lt;div&gt;&lt;h4&gt;&lt;p&gt;&lt;p&gt;The deviant and destructive cousins of primal magma dragons, lava drakes rise from smoldering volcanic crevasses to terrorize and devour those creatures weaker than themselves. While far less intelligent that their draconic kin, they are equally arrogant and seek out the adoration of humanoids. They can and often do submerge themselves in molten rock, burrowing through the lava to sneak up on prey, or to provide a dramatic display of power to those who worship them. Thick, black-crusted scales cover a lava drake's body. Stockier than other drakes, adults can grow up to 18 feet in length and weigh over 3,000 pounds.&lt;/p&gt;&lt;/h4&gt;&lt;/div&gt;</t>
  </si>
  <si>
    <t>Mist Drake</t>
  </si>
  <si>
    <t>darkvision 60 ft., fogvision, low-light vision, scent; Perception +10</t>
  </si>
  <si>
    <t>(+2 Dex, +1 dodge, +7 natural, -1 size)</t>
  </si>
  <si>
    <t>bite +9 (2d6+4), tail slap +4 (1d8+2)</t>
  </si>
  <si>
    <t>fogburst</t>
  </si>
  <si>
    <t>Str 19, Dex 15, Con 16, Int 9, Wis 12, Cha 10</t>
  </si>
  <si>
    <t>Dodge, Flyby Attack, Hover</t>
  </si>
  <si>
    <t>Fly +9, Intimidate +9, Perception +10, Stealth +7 (+15 in fog or mist), Survival +10</t>
  </si>
  <si>
    <t>misty camouflage, speed surge</t>
  </si>
  <si>
    <t xml:space="preserve"> cold or temperate coasts, hills, or marshes</t>
  </si>
  <si>
    <t>This lanky dragon's dappled grayish scales and sprawling wings shift and fade in color, blending in with the mist.</t>
  </si>
  <si>
    <t>Fogburst (Su) As a standard action, a mist drake can expel a ball of solid mist that explodes into a cloud of fog upon impact. This attack has a range of 60 feet and deals 3d6 points of bludgeoning damage to all creatures in a 20-foot radius (Reflex DC 16 half). A flying creatures that fails its Reflex save is pushed 1d4 x 5 feet from the center of the fogburst's area of effect (taking 1d6 points of damage per 10 feet if it strikes a solid object), while creatures on the ground are knocked prone on a failed save. The area of effect of the fogburst is filled with mist (as obscuring mist) for 1d4 rounds after impact. Once a mist drake has used its fogburst attack, it cannot do so again for 1d6 rounds. The save DC is Constitution-based.  Fogvision (Ex) A mist drake can see normally through any form of natural or magical mist, fog, or precipitation.  Misty Camouflage (Ex) A mist drake can use Stealth to hide whenever it is in or adjacent to an area of mist, even while being observed.  Speed Surge (Ex) Three times per day as a swift action, a mist drake can draw on its draconic heritage for a boost of strength and speed that enables it to take an additional move action in that round.</t>
  </si>
  <si>
    <t>Mist drakes are less openly aggressive than most drakes, as they are not as physically strong and imposing as most of their kin. Their bodies are narrow and serpentine, more suited for quick strikes and hit-and-run tactics than for close combat. However, they excel at stealth for creatures of their size, and can expel a burst of thick fog whenever they need to create a diversion or screen themselves from archers trying to target them. In the mist, they move swiftly and silently to disperse groups of foes with their explosive breath and then single out one of their enemies for a quick and deadly attack before their victim's allies can regroup and come to its rescue. Mist drakes mate only once few decades, but are more caring parents than others of their ilk. After the clutch of two to six eggs hatch, the hatchlings stay with their mother for up to 20 years before seeking out their own hunting territory. Mist drakes live up to 200 years. A typical mist drake is 13 feet long from head to tail tip, but these lithe dragons rarely weigh more than 1,000 pounds.</t>
  </si>
  <si>
    <t>&lt;link rel="stylesheet"href="PF.css"&gt;&lt;div&gt;&lt;h2&gt;Drake, Mist&lt;/h2&gt;&lt;h3&gt;&lt;i&gt;This lanky dragon's dappled grayish scales and sprawling wings shift and fade in color, blending in with the mist.&lt;/i&gt;&lt;/h3&gt;&lt;br&gt;&lt;/div&gt;&lt;div class="heading"&gt;&lt;p class="alignleft"&gt;Mist Drake&lt;/p&gt;&lt;p class="alignright"&gt;CR 5&lt;/p&gt;&lt;div style="clear: both;"&gt;&lt;/div&gt;&lt;/div&gt;&lt;div&gt;&lt;h5&gt;&lt;b&gt;XP &lt;/b&gt;1,600&lt;/h5&gt;&lt;h5&gt;NE Large dragon (air)&lt;/h5&gt;&lt;h5&gt;&lt;b&gt;Init &lt;/b&gt;+2; &lt;b&gt;Senses &lt;/b&gt;darkvision 60 ft., fogvision, low-light vision, scent; Perception +10&lt;/h5&gt;&lt;/div&gt;&lt;hr/&gt;&lt;div&gt;&lt;h5&gt;&lt;b&gt;DEFENSE&lt;/b&gt;&lt;/h5&gt;&lt;/div&gt;&lt;hr/&gt;&lt;div&gt;&lt;h5&gt;&lt;b&gt;AC &lt;/b&gt;19, touch 12, flat-footed 16 (+2 Dex, +1 dodge, +7 natural, -1 size)&lt;/h5&gt;&lt;h5&gt;&lt;b&gt;hp &lt;/b&gt;57 (6d12+18)&lt;/h5&gt;&lt;h5&gt;&lt;b&gt;Fort &lt;/b&gt;+8, &lt;b&gt;Ref &lt;/b&gt;+7, &lt;b&gt;Will &lt;/b&gt;+6&lt;/h5&gt;&lt;h5&gt;&lt;b&gt;Immune &lt;/b&gt;paralysis, sleep&lt;/h5&gt;&lt;/div&gt;&lt;hr/&gt;&lt;div&gt;&lt;h5&gt;&lt;b&gt;OFFENSE&lt;/b&gt;&lt;/h5&gt;&lt;/div&gt;&lt;hr/&gt;&lt;div&gt;&lt;h5&gt;&lt;b&gt;Spd &lt;/b&gt;30 ft., fly 80 ft. (average)&lt;/h5&gt;&lt;h5&gt;&lt;b&gt;Melee &lt;/b&gt;bite +9 (2d6+4), tail slap +4 (1d8+2)&lt;/h5&gt;&lt;h5&gt;&lt;b&gt;Space &lt;/b&gt;10 ft.; &lt;b&gt;Reach &lt;/b&gt;10 ft.&lt;/h5&gt;&lt;h5&gt;&lt;b&gt;Special Attacks &lt;/b&gt;fogburst&lt;/h5&gt;&lt;/div&gt;&lt;hr/&gt;&lt;div&gt;&lt;h5&gt;&lt;b&gt;STATISTICS&lt;/b&gt;&lt;/h5&gt;&lt;/div&gt;&lt;hr/&gt;&lt;div&gt;&lt;h5&gt;&lt;b&gt;Str &lt;/b&gt;19, &lt;b&gt;Dex &lt;/b&gt;15, &lt;b&gt;Con &lt;/b&gt;16, &lt;b&gt;Int &lt;/b&gt; 9, &lt;b&gt;Wis &lt;/b&gt;12, &lt;b&gt;Cha &lt;/b&gt;10&lt;/h5&gt;&lt;h5&gt;&lt;b&gt;Base Atk &lt;/b&gt;+6; &lt;b&gt;CMB &lt;/b&gt;+11; &lt;b&gt;CMD &lt;/b&gt;24&lt;/h5&gt;&lt;h5&gt;&lt;b&gt;Feats &lt;/b&gt;Dodge, Flyby Attack, Hover&lt;/h5&gt;&lt;h5&gt;&lt;b&gt;Skills &lt;/b&gt;Fly +9, Intimidate +9, Perception +10, Stealth +7 (+15 in fog or mist), Survival +10; &lt;b&gt;Racial Modifiers &lt;/b&gt;+8 Stealth in fog or mist&lt;/h5&gt;&lt;h5&gt;&lt;b&gt;Languages &lt;/b&gt;Draconic&lt;/h5&gt;&lt;h5&gt;&lt;b&gt;SQ &lt;/b&gt;misty camouflage, speed surge&lt;/h5&gt;&lt;/div&gt;&lt;hr/&gt;&lt;div&gt;&lt;h5&gt;&lt;b&gt;ECOLOGY&lt;/b&gt;&lt;/h5&gt;&lt;/div&gt;&lt;hr/&gt;&lt;div&gt;&lt;h5&gt;&lt;b&gt;Environment &lt;/b&gt; cold or temperate coasts, hills, or marshes&lt;/h5&gt;&lt;h5&gt;&lt;b&gt;Organization &lt;/b&gt;solitary, pair, or rampage (3-12)&lt;/h5&gt;&lt;h5&gt;&lt;b&gt;Treasure &lt;/b&gt;standard&lt;/h5&gt;&lt;/div&gt;&lt;hr/&gt;&lt;div&gt;&lt;h5&gt;&lt;b&gt;SPECIAL ABILITIES&lt;/b&gt;&lt;/h5&gt;&lt;/div&gt;&lt;hr/&gt;&lt;div&gt;&lt;/h5&gt;&lt;h5&gt;&lt;b&gt;Fogburst (Su)&lt;/b&gt; As a standard action, a mist drake can expel a ball of solid mist that explodes into a cloud of fog upon impact. This attack has a range of 60 feet and deals 3d6 points of bludgeoning damage to all creatures in a 20-foot radius (Reflex DC 16 half). A flying creatures that fails its Reflex save is pushed 1d4 x 5 feet from the center of the fogburst's area of effect (taking 1d6 points of damage per 10 feet if it strikes a solid object), while creatures on the ground are knocked prone on a failed save. The area of effect of the fogburst is filled with mist (as &lt;i&gt;obscuring&lt;/i&gt; mist) for 1d4 rounds after impact. Once a mist drake has used its fogburst attack, it cannot do so again for 1d6 rounds. The save DC is Constitution-based.  &lt;/h5&gt;&lt;h5&gt;&lt;b&gt;Fogvision (Ex)&lt;/b&gt; A mist drake can see normally through any form of natural or magical mist, fog, or precipitation.  &lt;/h5&gt;&lt;h5&gt;&lt;b&gt;Misty Camouflage (Ex)&lt;/b&gt; A mist drake can use Stealth to hide whenever it is in or adjacent to an area of mist, even while being observed.  &lt;/h5&gt;&lt;h5&gt;&lt;b&gt;Speed Surge (Ex)&lt;/b&gt; Three times per day as a swift action, a mist drake can draw on its draconic heritage for a boost of strength and speed that enables it to take an additional move action in that round.&lt;/h5&gt;&lt;/div&gt;&lt;br&gt;&lt;div&gt;&lt;h4&gt;&lt;p&gt;&lt;p&gt;Mist drakes are less openly aggressive than most drakes, as they are not as physically strong and imposing as most of their kin. Their bodies are narrow and serpentine, more suited for quick strikes and hit-and-run tactics than for close combat. However, they excel at stealth for creatures of their size, and can expel a burst of thick fog whenever they need to create a diversion or screen themselves from archers trying to target them. In the mist, they move swiftly and silently to disperse groups of foes with their explosive breath and then single out one of their enemies for a quick and deadly attack before their victim's allies can regroup and come to its rescue. Mist drakes mate only once few decades, but are more caring parents than others of their ilk. After the clutch of two to six eggs hatch, the hatchlings stay with their mother for up to 20 years before seeking out their own hunting territory. Mist drakes live up to 200 years. A typical mist drake is 13 feet long from head to tail tip, but these lithe dragons rarely weigh more than 1,000 pounds.&lt;/p&gt;&lt;/h4&gt;&lt;/div&gt;</t>
  </si>
  <si>
    <t>Shadow Drake</t>
  </si>
  <si>
    <t>cold, paralysis, and sleep</t>
  </si>
  <si>
    <t>light sensitivity, vulnerable to fire</t>
  </si>
  <si>
    <t>20 ft., fly 90 ft. (perfect)</t>
  </si>
  <si>
    <t>bite +10 (1d3-1), tail slap +5 (1d3-1)</t>
  </si>
  <si>
    <t>stygian breath</t>
  </si>
  <si>
    <t>Str 9, Dex 20, Con 12, Int 11, Wis 12, Cha 16</t>
  </si>
  <si>
    <t>Acrobatics +8 (+4 when jumping), Disable Device +8, Fly +23, Perception +7, Sleight of Hand +8, Stealth +19</t>
  </si>
  <si>
    <t>-4 Acrobatics when jumping</t>
  </si>
  <si>
    <t>solitary, pair, or rampage (3-5)</t>
  </si>
  <si>
    <t>This tiny black dragonlike creature has charcoal-colored scales and shadowy wings.</t>
  </si>
  <si>
    <t>Shadow Blend (Su) In conditions of illumination other than bright light, a shadow drake disappears into the shadows, giving it concealment (20% miss chance). It can resume or suspend this ability as a free action.  Speed Surge (Ex) Three times per day as a swift action, a shadow drake may draw on its draconic heritage for a boost of strength and speed to take an additional move action in that round.  Stygian Breath (Su) As a standard action, a shadow drake can exhale a ball of black liquid that explodes into a cloud of frigid black mist. This attack has a range of 60 feet and deals 2d6 points of cold damage (Reflex DC 12 half) to all creatures within a 5-foot-radius spread. The mist snuffs out light sources in the area effect, extinguishing nonmagical light sources and dispelling light spells of 1st level or lower. Once a shadow drake has used its stygian breath, it cannot do so again for 1d6 rounds. The save DC is Constitution-based.</t>
  </si>
  <si>
    <t>Shadow drakes are mischievous and greedy. They often use their whiplike tails as third limbs, grasping small objects or even using their tails to work locks or swipe small objects they desire. Because they are so small and fast, they are master thieves and pickpockets. Unlike most drakes and dragonkin, shadow drakes like to haunt the fringes of civilization, often making lairs in abandoned buildings, forgotten attics, or unused bell towers, and stashing their tiny treasure hoards there. A shadow drake can be chosen as a familiar by a 7th-level evil spellcaster who has the Improved Familiar feat. Young shadow drakes are almost pure black and have lustrous hides. As they age, their scales lose this luster and turn dull gray. Much like their larger dragon cousins, shadow drakes are long-lived, and can reach 150 to 200 years in age.</t>
  </si>
  <si>
    <t>&lt;link rel="stylesheet"href="PF.css"&gt;&lt;div&gt;&lt;h2&gt;Drake, Shadow&lt;/h2&gt;&lt;h3&gt;&lt;i&gt;This tiny black dragonlike creature has charcoal-colored scales and shadowy wings.&lt;/i&gt;&lt;/h3&gt;&lt;br&gt;&lt;/div&gt;&lt;div class="heading"&gt;&lt;p class="alignleft"&gt;Shadow Drake&lt;/p&gt;&lt;p class="alignright"&gt;CR 2&lt;/p&gt;&lt;div style="clear: both;"&gt;&lt;/div&gt;&lt;/div&gt;&lt;div&gt;&lt;h5&gt;&lt;b&gt;XP &lt;/b&gt;600&lt;/h5&gt;&lt;h5&gt;CE Tiny dragon (cold)&lt;/h5&gt;&lt;h5&gt;&lt;b&gt;Init &lt;/b&gt;+5; &lt;b&gt;Senses &lt;/b&gt;darkvision 60 ft., low-light vision; Perception +7&lt;/h5&gt;&lt;/div&gt;&lt;hr/&gt;&lt;div&gt;&lt;h5&gt;&lt;b&gt;DEFENSE&lt;/b&gt;&lt;/h5&gt;&lt;/div&gt;&lt;hr/&gt;&lt;div&gt;&lt;h5&gt;&lt;b&gt;AC &lt;/b&gt;18, touch 17, flat-footed 13 (+5 Dex, +1 natural, +2 size)&lt;/h5&gt;&lt;h5&gt;&lt;b&gt;hp &lt;/b&gt;22 (3d12+3)&lt;/h5&gt;&lt;h5&gt;&lt;b&gt;Fort &lt;/b&gt;+4, &lt;b&gt;Ref &lt;/b&gt;+8, &lt;b&gt;Will &lt;/b&gt;+4&lt;/h5&gt;&lt;h5&gt;&lt;b&gt;Defensive Abilities &lt;/b&gt;shadow blend; &lt;b&gt;Immune &lt;/b&gt;cold, paralysis, and sleep&lt;/h5&gt;&lt;h5&gt;&lt;b&gt;Weaknesses &lt;/b&gt;light sensitivity, vulnerable to fire&lt;/h5&gt;&lt;/div&gt;&lt;hr/&gt;&lt;div&gt;&lt;h5&gt;&lt;b&gt;OFFENSE&lt;/b&gt;&lt;/h5&gt;&lt;/div&gt;&lt;hr/&gt;&lt;div&gt;&lt;h5&gt;&lt;b&gt;Spd &lt;/b&gt;20 ft., fly 90 ft. (perfect)&lt;/h5&gt;&lt;h5&gt;&lt;b&gt;Melee &lt;/b&gt;bite +10 (1d3-1), tail slap +5 (1d3-1)&lt;/h5&gt;&lt;h5&gt;&lt;b&gt;Space &lt;/b&gt;2-1/2 ft.; &lt;b&gt;Reach &lt;/b&gt;0 ft. (5 ft. with tail)&lt;/h5&gt;&lt;h5&gt;&lt;b&gt;Special Attacks &lt;/b&gt;stygian breath&lt;/h5&gt;&lt;/div&gt;&lt;hr/&gt;&lt;div&gt;&lt;h5&gt;&lt;b&gt;STATISTICS&lt;/b&gt;&lt;/h5&gt;&lt;/div&gt;&lt;hr/&gt;&lt;div&gt;&lt;h5&gt;&lt;b&gt;Str &lt;/b&gt;9, &lt;b&gt;Dex &lt;/b&gt;20, &lt;b&gt;Con &lt;/b&gt;12, &lt;b&gt;Int &lt;/b&gt; 11, &lt;b&gt;Wis &lt;/b&gt;12, &lt;b&gt;Cha &lt;/b&gt;16&lt;/h5&gt;&lt;h5&gt;&lt;b&gt;Base Atk &lt;/b&gt;+3; &lt;b&gt;CMB &lt;/b&gt;+6; &lt;b&gt;CMD &lt;/b&gt;15&lt;/h5&gt;&lt;h5&gt;&lt;b&gt;Feats &lt;/b&gt;Flyby Attack, Weapon Finesse&lt;/h5&gt;&lt;h5&gt;&lt;b&gt;Skills &lt;/b&gt;Acrobatics +8 (+4 when jumping), Disable Device +8, Fly +23, Perception +7, Sleight of Hand +8, Stealth +19; &lt;b&gt;Racial Modifiers &lt;/b&gt;-4 Acrobatics when jumping&lt;/h5&gt;&lt;h5&gt;&lt;b&gt;Languages &lt;/b&gt;Common, Draconic&lt;/h5&gt;&lt;h5&gt;&lt;b&gt;SQ &lt;/b&gt;speed surge&lt;/h5&gt;&lt;/div&gt;&lt;hr/&gt;&lt;div&gt;&lt;h5&gt;&lt;b&gt;ECOLOGY&lt;/b&gt;&lt;/h5&gt;&lt;/div&gt;&lt;hr/&gt;&lt;div&gt;&lt;h5&gt;&lt;b&gt;Environment &lt;/b&gt; any&lt;/h5&gt;&lt;h5&gt;&lt;b&gt;Organization &lt;/b&gt;solitary, pair, or rampage (3-5)&lt;/h5&gt;&lt;h5&gt;&lt;b&gt;Treasure &lt;/b&gt;standard&lt;/h5&gt;&lt;/div&gt;&lt;hr/&gt;&lt;div&gt;&lt;h5&gt;&lt;b&gt;SPECIAL ABILITIES&lt;/b&gt;&lt;/h5&gt;&lt;/div&gt;&lt;hr/&gt;&lt;div&gt;&lt;/h5&gt;&lt;h5&gt;&lt;b&gt;Shadow Blend (Su)&lt;/b&gt; In conditions of illumination other than bright light, a shadow drake disappears into the shadows, giving it concealment (20% miss chance). It can resume or suspend this ability as a free action.  &lt;/h5&gt;&lt;h5&gt;&lt;b&gt;Speed Surge (Ex)&lt;/b&gt; Three times per day as a swift action, a shadow drake may draw on its draconic heritage for a boost of strength and speed to take an additional move action in that round.  &lt;/h5&gt;&lt;h5&gt;&lt;b&gt;Stygian Breath (Su)&lt;/b&gt; As a standard action, a shadow drake can exhale a ball of black liquid that explodes into a cloud of frigid black mist. This attack has a range of 60 feet and deals 2d6 points of cold damage (Reflex DC 12 half) to all creatures within a 5-foot-radius spread. The mist snuffs out light sources in the area effect, extinguishing nonmagical light sources and dispelling light spells of 1st level or lower. Once a shadow drake has used its stygian breath, it cannot do so again for 1d6 rounds. The save DC is Constitution-based.&lt;/h5&gt;&lt;/div&gt;&lt;br&gt;&lt;div&gt;&lt;h4&gt;&lt;p&gt;&lt;p&gt;Shadow drakes are mischievous and greedy. They often use their whiplike tails as third limbs, grasping small objects or even using their tails to work locks or swipe small objects they desire. Because they are so small and fast, they are master thieves and pickpockets. Unlike most drakes and dragonkin, shadow drakes like to haunt the fringes of civilization, often making lairs in abandoned buildings, forgotten attics, or unused bell towers, and stashing their tiny treasure hoards there. A shadow drake can be chosen as a familiar by a 7th-level evil spellcaster who has the Improved Familiar feat. Young shadow drakes are almost pure black and have lustrous hides. As they age, their scales lose this luster and turn dull gray. Much like their larger dragon cousins, shadow drakes are long-lived, and can reach 150 to 200 years in age.&lt;/p&gt;&lt;/h4&gt;&lt;/div&gt;</t>
  </si>
  <si>
    <t>Spire Drake</t>
  </si>
  <si>
    <t>curses, energy drain, negative energy, paralysis, sleep</t>
  </si>
  <si>
    <t>30 ft., climb 30 ft., fly 60 ft. (average)</t>
  </si>
  <si>
    <t>bite +13 (2d6+6 plus 1d6 negative energy), tail slap +8 (1d8+3)</t>
  </si>
  <si>
    <t>accursed breath, soul corruption</t>
  </si>
  <si>
    <t>Str 22, Dex 12, Con 19, Int 10, Wis 11, Cha 15</t>
  </si>
  <si>
    <t>Flyby Attack, Power Attack, Vital Strike, Wingover</t>
  </si>
  <si>
    <t>Climb +20, Fly +10, Knowledge (arcana) +10, Knowledge (religion) +10, Perception +11, Spellcraft +10, Use Magic Device +13</t>
  </si>
  <si>
    <t xml:space="preserve"> any hills</t>
  </si>
  <si>
    <t>This reptilian creature's gaunt body, legs, and batlike face are covered in long spines. Two wings stretch out from its torso.</t>
  </si>
  <si>
    <t>Accursed Breath (Su) As a standard action, a spire drake can spit a compressed ball of jet-black dust that bursts into a spray of clinging motes that sap the spiritual strength of creatures in an area. The attack has a range of 60 feet and deals 5d6 points of negative energy damage (Will DC 18 half) to all creatures in a 20-foot radius. Affected creatures take a -2 penalty on attack rolls, saving throws, skill checks, and ability checks for 1d4 rounds (or for 1 round on a successful Will save). As long as these motes cling to a creature, the effect of any conjuration (healing) effect used on that creature is halved. This is a curse effect. The save DC is Constitution-based.  Soul Corruption (Su) If a spire drake successfully performs a coup de grace upon a creature afflicted by its accursed breath, the slain target arises 1d4 rounds later as a wight (Pathfinder RPG Bestiary 276). This wight is not under the drake's control, and the wight and any spawn that it creates perish 1d6 days after arising.  Speed Surge (Su) Three times per day as a swift action, a spire drake can draw on its draconic reserves for a boost of strength and speed, allowing it to take an additional move action in that round.</t>
  </si>
  <si>
    <t>Sages attribute the gaunt builds and tattered, scabrous wings of spire drakes to centuries of dwelling in magic-blasted desolations and accursed badlands, positing that the tainting of the land seeps into the drakes' flesh and bone and into every clutch of eggs, and is thus carried down through generations of decay. But while their appearance is somewhat withered, spire drakes are just as strong and ferocious as other drakes. Spire drakes are unusually intelligent for their kind. They are particularly curious about magic and magical items, and enjoy having large collections of such items even if they don't know how to use them. Lacking the ability to detect magic, they often scour their hunting ranges for any items they suspect might be magical, collecting an array of strange and obscure devices and objects and displaying them proudly so they can boast to other drakes they encounter (who often jealously try to steal or destroy the collections of their rivals). Spire drakes often demand tribute from merchants and caravans passing through or near the lands they claim, or may offer to let opponents escape a fight in exchange for surrendering a magic item. Spire drakes are rarely as clever as they think, however, and can be easily tricked by temporary magical effects into believing an item is magical. Still, spire drakes that manage to collect true magical items use them offensively or defensively as appropriate, and love to show off their latest prizes. A typical spire drake measures 18 feet from its nose to the long, thin tip of its tail, and weighs about 1,700 pounds.</t>
  </si>
  <si>
    <t>&lt;link rel="stylesheet"href="PF.css"&gt;&lt;div&gt;&lt;h2&gt;Drake, Spire&lt;/h2&gt;&lt;h3&gt;&lt;i&gt;This reptilian creature's gaunt body, legs, and batlike face are covered in long spines. Two wings stretch out from its torso.&lt;/i&gt;&lt;/h3&gt;&lt;br&gt;&lt;/div&gt;&lt;div class="heading"&gt;&lt;p class="alignleft"&gt;Spire Drake&lt;/p&gt;&lt;p class="alignright"&gt;CR 7&lt;/p&gt;&lt;div style="clear: both;"&gt;&lt;/div&gt;&lt;/div&gt;&lt;div&gt;&lt;h5&gt;&lt;b&gt;XP &lt;/b&gt;3,200&lt;/h5&gt;&lt;h5&gt;LE Large dragon &lt;/h5&gt;&lt;h5&gt;&lt;b&gt;Init &lt;/b&gt;+1; &lt;b&gt;Senses &lt;/b&gt;darkvision 60 ft., low-light vision; Perception +11&lt;/h5&gt;&lt;/div&gt;&lt;hr/&gt;&lt;div&gt;&lt;h5&gt;&lt;b&gt;DEFENSE&lt;/b&gt;&lt;/h5&gt;&lt;/div&gt;&lt;hr/&gt;&lt;div&gt;&lt;h5&gt;&lt;b&gt;AC &lt;/b&gt;20, touch 10, flat-footed 19 (+1 Dex, +10 natural, -1 size)&lt;/h5&gt;&lt;h5&gt;&lt;b&gt;hp &lt;/b&gt;84 (8d12+32)&lt;/h5&gt;&lt;h5&gt;&lt;b&gt;Fort &lt;/b&gt;+10, &lt;b&gt;Ref &lt;/b&gt;+7, &lt;b&gt;Will &lt;/b&gt;+6&lt;/h5&gt;&lt;h5&gt;&lt;b&gt;Immune &lt;/b&gt;curses, energy drain, negative energy, paralysis, sleep&lt;/h5&gt;&lt;/div&gt;&lt;hr/&gt;&lt;div&gt;&lt;h5&gt;&lt;b&gt;OFFENSE&lt;/b&gt;&lt;/h5&gt;&lt;/div&gt;&lt;hr/&gt;&lt;div&gt;&lt;h5&gt;&lt;b&gt;Spd &lt;/b&gt;30 ft., climb 30 ft., fly 60 ft. (average)&lt;/h5&gt;&lt;h5&gt;&lt;b&gt;Melee &lt;/b&gt;bite +13 (2d6+6 plus 1d6 negative energy), tail slap +8 (1d8+3)&lt;/h5&gt;&lt;h5&gt;&lt;b&gt;Space &lt;/b&gt;10 ft.; &lt;b&gt;Reach &lt;/b&gt;10 ft.&lt;/h5&gt;&lt;h5&gt;&lt;b&gt;Special Attacks &lt;/b&gt;accursed breath, soul corruption&lt;/h5&gt;&lt;/div&gt;&lt;hr/&gt;&lt;div&gt;&lt;h5&gt;&lt;b&gt;STATISTICS&lt;/b&gt;&lt;/h5&gt;&lt;/div&gt;&lt;hr/&gt;&lt;div&gt;&lt;h5&gt;&lt;b&gt;Str &lt;/b&gt;22, &lt;b&gt;Dex &lt;/b&gt;12, &lt;b&gt;Con &lt;/b&gt;19, &lt;b&gt;Int &lt;/b&gt; 10, &lt;b&gt;Wis &lt;/b&gt;11, &lt;b&gt;Cha &lt;/b&gt;15&lt;/h5&gt;&lt;h5&gt;&lt;b&gt;Base Atk &lt;/b&gt;+8; &lt;b&gt;CMB &lt;/b&gt;+15; &lt;b&gt;CMD &lt;/b&gt;26&lt;/h5&gt;&lt;h5&gt;&lt;b&gt;Feats &lt;/b&gt;Flyby Attack, Power Attack, Vital Strike, Wingover&lt;/h5&gt;&lt;h5&gt;&lt;b&gt;Skills &lt;/b&gt;Climb +20, Fly +10, Knowledge (arcana) +10, Knowledge (religion) +10, Perception +11, Spellcraft +10, Use Magic Device +13&lt;/h5&gt;&lt;h5&gt;&lt;b&gt;Languages &lt;/b&gt;Draconic&lt;/h5&gt;&lt;h5&gt;&lt;b&gt;SQ &lt;/b&gt;speed surge&lt;/h5&gt;&lt;/div&gt;&lt;hr/&gt;&lt;div&gt;&lt;h5&gt;&lt;b&gt;ECOLOGY&lt;/b&gt;&lt;/h5&gt;&lt;/div&gt;&lt;hr/&gt;&lt;div&gt;&lt;h5&gt;&lt;b&gt;Environment &lt;/b&gt; any hills&lt;/h5&gt;&lt;h5&gt;&lt;b&gt;Organization &lt;/b&gt;solitary, pair, or rampage (3-12)&lt;/h5&gt;&lt;h5&gt;&lt;b&gt;Treasure &lt;/b&gt;standard&lt;/h5&gt;&lt;/div&gt;&lt;hr/&gt;&lt;div&gt;&lt;h5&gt;&lt;b&gt;SPECIAL ABILITIES&lt;/b&gt;&lt;/h5&gt;&lt;/div&gt;&lt;hr/&gt;&lt;div&gt;&lt;/h5&gt;&lt;h5&gt;&lt;b&gt;Accursed Breath (Su)&lt;/b&gt; As a standard action, a spire drake can spit a compressed ball of jet-black dust that bursts into a spray of clinging motes that sap the spiritual strength of creatures in an area. The attack has a range of 60 feet and deals 5d6 points of negative energy damage (Will DC 18 half) to all creatures in a 20-foot radius. Affected creatures take a -2 penalty on attack rolls, saving throws, skill checks, and ability checks for 1d4 rounds (or for 1 round on a successful Will save). As long as these motes cling to a creature, the effect of any conjuration (healing) effect used on that creature is halved. This is a curse effect. The save DC is Constitution-based.  &lt;/h5&gt;&lt;h5&gt;&lt;b&gt;Soul Corruption (Su)&lt;/b&gt; If a spire drake successfully performs a coup de grace upon a creature afflicted by its accursed breath, the slain target arises 1d4 rounds later as a wight (&lt;i&gt;Pathfinder RPG Bestiary&lt;/i&gt; 276). This wight is not under the drake's control, and the wight and any spawn that it creates perish 1d6 days after arising.  &lt;/h5&gt;&lt;h5&gt;&lt;b&gt;Speed Surge (Su)&lt;/b&gt; Three times per day as a swift action, a spire drake can draw on its draconic reserves for a boost of strength and speed, allowing it to take an additional move action in that round.&lt;/h5&gt;&lt;/div&gt;&lt;br&gt;&lt;div&gt;&lt;h4&gt;&lt;p&gt;&lt;p&gt;Sages attribute the gaunt builds and tattered, scabrous wings of spire drakes to centuries of dwelling in magic-blasted desolations and accursed badlands, positing that the tainting of the land seeps into the drakes' flesh and bone and into every clutch of eggs, and is thus carried down through generations of decay. But while their appearance is somewhat withered, spire drakes are just as strong and ferocious as other drakes. Spire drakes are unusually intelligent for their kind. They are particularly curious about magic and magical items, and enjoy having large collections of such items even if they don't know how to use them. Lacking the ability to detect magic, they often scour their hunting ranges for any items they suspect might be magical, collecting an array of strange and obscure devices and objects and displaying them proudly so they can boast to other drakes they encounter (who often jealously try to steal or destroy the collections of their rivals). Spire drakes often demand tribute from merchants and caravans passing through or near the lands they claim, or may offer to let opponents escape a fight in exchange for surrendering a magic item. Spire drakes are rarely as clever as they think, however, and can be easily tricked by temporary magical effects into believing an item is magical. Still, spire drakes that manage to collect true magical items use them offensively or defensively as appropriate, and love to show off their latest prizes. A typical spire drake measures 18 feet from its nose to the long, thin tip of its tail, and weighs about 1,700 pounds.&lt;/p&gt;&lt;/h4&gt;&lt;/div&gt;</t>
  </si>
  <si>
    <t>Ectoplasmic Human</t>
  </si>
  <si>
    <t>Fort +0, Ref +0, Will +2</t>
  </si>
  <si>
    <t>slam +3 (1d4+3 plus horrifying ooze)</t>
  </si>
  <si>
    <t>horrifying ooze</t>
  </si>
  <si>
    <t>Spell-Like Abilities (CL 1st; concentration +1)  Constant-air walk</t>
  </si>
  <si>
    <t>Str 16, Dex 11, Con -, Int -, Wis 10, Cha 12</t>
  </si>
  <si>
    <t>phase lurch</t>
  </si>
  <si>
    <t>This slimy, shifting mass has the shape of a humanoid, but is made out of what appears to be some form of sticky rope or cloth.</t>
  </si>
  <si>
    <t>Ectoplasmic Creature</t>
  </si>
  <si>
    <t>Horrifying Ooze (Su) Any creature struck by an ectoplasmic creature's slam attack must succeed at a DC 11 Will save or be shaken for 1d4 rounds. The save DC is Charisma-based.  Phase Lurch (Su) An ectoplasmic creature has the ability to pass through walls or material obstacles.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t>
  </si>
  <si>
    <t>Drawn from energies of the Ethereal Plane, ectoplasm is a vile substance resembling thick tangles of slimy linen or dripping goo. It shapes itself into the form of an undead creature, creating a host for a soul unfortunate enough to be confined within it. The existence of an ectoplasmic being is a cruel one, and few souls willingly choose this painful form of undeath. An ectoplasmic creature is approximately the same size as the body it inhabited in life, though it weighs nearly twice as much, as the ropes of undead matter that compose its body are signif icantly heavier than most living flesh. Even more so than most undead beings, creatures born of ectoplasm live hateful existences, filled with nothing but a lust for destruction and suffering. They have no bodily needs and require no sustenance; the only thing an ectoplasmic creature feeds upon is its own hatred of the living. Once a spirit has passed to the afterlife, it seldom wishes to return at all, let alone in a disfigured ectoplasmic body. Spirits that aren't powerful enough to come back as ghosts or spectres sometimes return as ectoplasmic monsters, particularly when there are no remains of the creature's original body for its soul to inhabit in the form of a skeleton or zombie. Sometimes, ghosts and other strong undead purposefully draw upon ectoplasm from the ethereal realm, yearning for even more power in their ectoplasmic hosts. Those who suffer this sorrowful fate, by misfortune or choice, are usually stuck in their ectoplasmic prisons until death grants them sweet release from this unlife. The transition from death to ectoplasmic undeath is a torturous ordeal, as is retaining the horrid form into which the creature is reborn. Often, this persistent agony drives these beings beyond mad, creating within an insatiable rage akin to that experienced by frustrated ghosts and other haunted souls. An ectoplasmic creature's burning desperation and embitterment often pushes it toward violence: most such beings fling themselves into battle willingly, killing to satiate their natural hunger for the suffering of others, while simultaneously hoping to be killed and thus freed of their own suffering own. Whenever in contact with surfaces (including walls they pass through), ectoplasmic creatures leave a trail of a silvery substance that resembles a slug's mucus-a trait almost exclusive to these undead. This slippery secretion dries within moments, so if its encountered, there is surely such a creature lurking nearby. Ectoplasmic beings can inhabit any location, regardless of environment or climate. The horrors tend to prowl the areas in which they died, and rarely venture outside these areas, as though they were anchored there. Though these entities rarely coordinate complicated actions with others of their kind, they seem to do so unintentionally at times. Their unnatural strength makes ectoplasmic creatures formidable combatants, which those not familiar with fighting ectoplasmic creatures would expect by looking at them. Fortunately for the wary, the sticky ectoplasm that trails behind these undead monsters is a clear indicator of their presence, and most experienced clerics can identify the substance at a glance.  CREATING AN ECTOPLASMIC CREATURE  "Ectoplasmic" is an acquired template that can be added to any corporeal creature (other than an undead), referred to hereafter as the base creature.  Challenge Rating: Same as the base creature +1.  Alignment: Usually chaotic evil.  Type: The creature's type changes to undead. It retains any subtype except for alignment subtypes (such as evil) and subtypes that indicate kind (such as giant). It does not gain the augmented subtype. It uses all the base creature's statistics and special abilities except as noted in the following sections.  Armor Class: The creature's natural armor bonus changes as follows:  Ectoplasm Size Natural Armor Bonus Tiny or smaller +0 Small +1 Medium +2 Large +3 Huge +4 Gargantuan +6 Colossal +8  Hit Dice: Drop HD gained from class levels (to a minimum of 1 HD) and change racial Hit Dice to d8s. Ectoplasmic creatures use their Charisma modifiers to determine bonus hit points (instead of Constitution).  Saves: Base save bonuses for racial Hit Dice are Fort +1/3 HD, Ref +1/3 HD, and Will +1/2 HD + 2.  Defensive Abilities: An ectoplasmic creature loses the base creature's defensive abilities, and gains DR 5/ slashing as well as all of the standard immunities and traits possessed by undead creatures.  Speed: Winged ectoplasmic creatures can still fly, but their maneuverability drops to poor if it was initially any better. If the base creature flew magically, so can the ectoplasmic creature. Retain all other movement types. An ectoplasmic creature gains the ability to traverse the air (as the air walk spell) as a constant effect.  Attacks: An ectoplasmic creature retains all natural weapons of the base creature. It gains a slam attack that deals damage based on the ectoplasmic creature's size.  Special Attacks: An ectoplasmic creature retains all of the special attacks of the base creature. In addition, an ectoplasmic creature gains the following special attack.  Horrifying Ooze (Su): Any creature struck by an ectoplasmic creature's slam attack must succeed at a Will save (DC = 10 + 1/2 the ectoplasmic creature's Hit Dice + the ectoplasmic creature's Charisma modifier) or be shaken for 1d4 rounds.  Abilities: An ectoplasmic creature receives a +2 bonus to Strength and a +2 bonus to Charisma. An ectoplasmic creature has no Constitution or Intelligence score, and its Wisdom score becomes 10.  BAB: An ectoplasmic creature's base attack bonus is equal to 3/4 its Hit Dice.  Feats: An ectoplasmic creature loses all feats possessed by the base creature, and gains Toughness as a bonus feat.  Special Abilities: An ectoplasmic creature loses most special qualities of the base creature. It retains any extraordinary special qualities that improve its melee or ranged attacks. An ectoplasmic creature gains the following special ability:  Phase Lurch (Su): An ectoplasmic creature has the ability to pass through walls or material obstacles. In order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t>
  </si>
  <si>
    <t>&lt;link rel="stylesheet"href="PF.css"&gt;&lt;div&gt;&lt;h2&gt;Ectoplasmic Creature, Ectoplasmic Human&lt;/h2&gt;&lt;h3&gt;&lt;i&gt;This slimy, shifting mass has the shape of a humanoid, but is made out of what appears to be some form of sticky rope or cloth.&lt;/i&gt;&lt;/h3&gt;&lt;br&gt;&lt;/div&gt;&lt;div class="heading"&gt;&lt;p class="alignleft"&gt;Ectoplasmic Human&lt;/p&gt;&lt;p class="alignright"&gt;CR 1/2&lt;/p&gt;&lt;div style="clear: both;"&gt;&lt;/div&gt;&lt;/div&gt;&lt;div&gt;&lt;h5&gt;&lt;b&gt;XP &lt;/b&gt;200&lt;/h5&gt;&lt;h5&gt;N Medium undead &lt;/h5&gt;&lt;h5&gt;&lt;b&gt;Init &lt;/b&gt;+0; &lt;b&gt;Senses &lt;/b&gt;darkvision 60 ft.; Perception +0&lt;/h5&gt;&lt;/div&gt;&lt;hr/&gt;&lt;div&gt;&lt;h5&gt;&lt;b&gt;DEFENSE&lt;/b&gt;&lt;/h5&gt;&lt;/div&gt;&lt;hr/&gt;&lt;div&gt;&lt;h5&gt;&lt;b&gt;AC &lt;/b&gt;12, touch 10, flat-footed 12 (+2 natural)&lt;/h5&gt;&lt;h5&gt;&lt;b&gt;hp &lt;/b&gt;7 (1d8+3)&lt;/h5&gt;&lt;h5&gt;&lt;b&gt;Fort &lt;/b&gt;+0, &lt;b&gt;Ref &lt;/b&gt;+0, &lt;b&gt;Will &lt;/b&gt;+2&lt;/h5&gt;&lt;h5&gt;&lt;b&gt;DR &lt;/b&gt;5/slashing; &lt;b&gt;Immune &lt;/b&gt;undead traits&lt;/h5&gt;&lt;/div&gt;&lt;hr/&gt;&lt;div&gt;&lt;h5&gt;&lt;b&gt;OFFENSE&lt;/b&gt;&lt;/h5&gt;&lt;/div&gt;&lt;hr/&gt;&lt;div&gt;&lt;h5&gt;&lt;b&gt;Spd &lt;/b&gt;30 ft.;  &lt;i&gt;air walk&lt;/i&gt;&lt;/h5&gt;&lt;h5&gt;&lt;b&gt;Melee &lt;/b&gt;slam +3 (1d4+3 plus horrifying ooze)&lt;/h5&gt;&lt;h5&gt;&lt;b&gt;Space &lt;/b&gt;5 ft.; &lt;b&gt;Reach &lt;/b&gt;5 ft.&lt;/h5&gt;&lt;h5&gt;&lt;b&gt;Special Attacks &lt;/b&gt;horrifying ooze&lt;/h5&gt;&lt;h5&gt;&lt;b&gt;Spell-Like Abilities&lt;/b&gt; (CL 1st; concentration +1)  &lt;/br&gt;Constant&amp;mdash;&lt;i&gt;air walk&lt;/i&gt;&lt;/h5&gt;&lt;/h5&gt;&lt;/div&gt;&lt;hr/&gt;&lt;div&gt;&lt;h5&gt;&lt;b&gt;STATISTICS&lt;/b&gt;&lt;/h5&gt;&lt;/div&gt;&lt;hr/&gt;&lt;div&gt;&lt;h5&gt;&lt;b&gt;Str &lt;/b&gt;16, &lt;b&gt;Dex &lt;/b&gt;11, &lt;b&gt;Con &lt;/b&gt;-, &lt;b&gt;Int &lt;/b&gt; -, &lt;b&gt;Wis &lt;/b&gt;10, &lt;b&gt;Cha &lt;/b&gt;12&lt;/h5&gt;&lt;h5&gt;&lt;b&gt;Base Atk &lt;/b&gt;+0; &lt;b&gt;CMB &lt;/b&gt;+3; &lt;b&gt;CMD &lt;/b&gt;13&lt;/h5&gt;&lt;h5&gt;&lt;b&gt;Feats &lt;/b&gt;Toughness&lt;sup&gt;B&lt;/sup&gt;&lt;/h5&gt;&lt;h5&gt;&lt;b&gt;SQ &lt;/b&gt;phase lurch&lt;/h5&gt;&lt;/div&gt;&lt;hr/&gt;&lt;div&gt;&lt;h5&gt;&lt;b&gt;ECOLOGY&lt;/b&gt;&lt;/h5&gt;&lt;/div&gt;&lt;hr/&gt;&lt;div&gt;&lt;h5&gt;&lt;b&gt;Environment &lt;/b&gt; any&lt;/h5&gt;&lt;h5&gt;&lt;b&gt;Organization &lt;/b&gt;solitary, pair, or haunt (3-6)&lt;/h5&gt;&lt;h5&gt;&lt;b&gt;Treasure &lt;/b&gt;none&lt;/h5&gt;&lt;/div&gt;&lt;hr/&gt;&lt;div&gt;&lt;h5&gt;&lt;b&gt;SPECIAL ABILITIES&lt;/b&gt;&lt;/h5&gt;&lt;/div&gt;&lt;hr/&gt;&lt;div&gt;&lt;/h5&gt;&lt;h5&gt;&lt;b&gt;Horrifying Ooze (Su)&lt;/b&gt; Any creature struck by an ectoplasmic creature's slam attack must succeed at a DC 11 Will save or be shaken for 1d4 rounds. The save DC is Charisma-based.  &lt;/h5&gt;&lt;h5&gt;&lt;b&gt;Phase Lurch (Su)&lt;/b&gt; An ectoplasmic creature has the ability to pass through walls or material obstacles.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minute.&lt;/h5&gt;&lt;/div&gt;&lt;br&gt;&lt;div&gt;&lt;h4&gt;&lt;p&gt;&lt;p&gt;Drawn from energies of the Ethereal Plane, ectoplasm is a vile substance resembling thick tangles of slimy linen or dripping goo. It shapes itself into the form of an undead creature, creating a host for a soul unfortunate enough to be confined within it. The existence of an ectoplasmic being is a cruel one, and few souls willingly choose this painful form of undeath. An ectoplasmic creature is approximately the same size as the body it inhabited in life, though it weighs nearly twice as much, as the ropes of undead matter that compose its body are signif icantly heavier than most living flesh. Even more so than most undead beings, creatures born of ectoplasm live hateful existences, filled with nothing but a lust for destruction and suffering. They have no bodily needs and require no sustenance; the only thing an ectoplasmic creature feeds upon is its own hatred of the living. Once a spirit has passed to the afterlife, it seldom wishes to return at all, let alone in a disfigured ectoplasmic body. Spirits that aren't powerful enough to come back as ghosts or spectres sometimes return as ectoplasmic monsters, particularly when there are no remains of the creature's original body for its soul to inhabit in the form of a skeleton or zombie. Sometimes, ghosts and other strong undead purposefully draw upon ectoplasm from the ethereal realm, yearning for even more power in their ectoplasmic hosts. Those who suffer this sorrowful fate, by misfortune or choice, are usually stuck in their ectoplasmic prisons until death grants them sweet release from this unlife. The transition from death to ectoplasmic undeath is a torturous ordeal, as is retaining the horrid form into which the creature is reborn. Often, this persistent agony drives these beings beyond mad, creating within an insatiable rage akin to that experienced by frustrated ghosts and other haunted souls. An ectoplasmic creature's burning desperation and embitterment often pushes it toward violence: most such beings fling themselves into battle willingly, killing to satiate their natural hunger for the suffering of others, while simultaneously hoping to be killed and thus freed of their own suffering own. Whenever in contact with surfaces (including walls they pass through), ectoplasmic creatures leave a trail of a silvery substance that resembles a slug's mucus-a trait almost exclusive to these undead. This slippery secretion dries within moments, so if its encountered, there is surely such a creature lurking nearby. Ectoplasmic beings can inhabit any location, regardless of environment or climate. The horrors tend to prowl the areas in which they died, and rarely venture outside these areas, as though they were anchored there. Though these entities rarely coordinate complicated actions with others of their kind, they seem to do so unintentionally at times. Their unnatural strength makes ectoplasmic creatures formidable combatants, which those not familiar with fighting ectoplasmic creatures would expect by looking at them. Fortunately for the wary, the sticky ectoplasm that trails behind these undead monsters is a clear indicator of their presence, and most experienced clerics can identify the substance at a glance.  &lt;br&gt;&lt;b&gt;CREATING AN ECTOPLASMIC CREATURE&lt;/b&gt;&lt;br&gt;  "Ectoplasmic" is an acquired template that can be added to any corporeal creature (other than an undead), referred to hereafter as the base creature.  &lt;br&gt;&lt;b&gt;Challenge Rating:&lt;/b&gt; Same as the base creature +1.  &lt;br&gt;&lt;b&gt;Alignment:&lt;/b&gt; Usually chaotic evil.  &lt;br&gt;&lt;b&gt;Type:&lt;/b&gt; The creature's type changes to undead. It retains any subtype except for alignment subtypes (such as evil) and subtypes that indicate kind (such as giant). It does not gain the augmented subtype. It uses all the base creature's statistics and special abilities except as noted in the following sections.  &lt;br&gt;&lt;b&gt;Armor Class:&lt;/b&gt; The creature's natural armor bonus changes as follows:     &lt;table border ='1'&gt;&lt;tr&gt;&lt;th&gt;Ectoplasm Size&lt;/th&gt;&lt;th&gt;Natural Armor Bonus&lt;/th&gt;&lt;/tr&gt;&lt;tr&gt;&lt;td&gt;Tiny or smaller&lt;/td&gt;&lt;td&gt;+0&lt;/td&gt;&lt;/tr&gt;&lt;tr&gt;&lt;td&gt;Small&lt;/td&gt;&lt;td&gt;+1&lt;/td&gt;&lt;/tr&gt;&lt;tr&gt;&lt;td&gt;Medium&lt;/td&gt;&lt;td&gt;+2&lt;/td&gt;&lt;/tr&gt;&lt;tr&gt;&lt;td&gt;Large&lt;/td&gt;&lt;td&gt;+3&lt;/td&gt;&lt;/tr&gt;&lt;tr&gt;&lt;td&gt;Huge&lt;/td&gt;&lt;td&gt;+4&lt;/td&gt;&lt;/tr&gt;&lt;tr&gt;&lt;td&gt;Gargantuan&lt;/td&gt;&lt;td&gt;+6&lt;/td&gt;&lt;/tr&gt;&lt;tr&gt;&lt;td&gt;Colossal&lt;/td&gt;&lt;td&gt;+8&lt;/td&gt;&lt;/tr&gt;&lt;/table&gt;     &lt;br&gt;&lt;b&gt;Hit Dice:&lt;/b&gt; Drop HD gained from class levels (to a minimum of 1 HD) and change racial Hit Dice to d8s. Ectoplasmic creatures use their Charisma modifiers to determine bonus hit points (instead of Constitution).  &lt;br&gt;&lt;b&gt;Saves:&lt;/b&gt; Base save bonuses for racial Hit Dice are Fort +1/3 HD, Ref +1/3 HD, and Will +1/2 HD + 2.  &lt;br&gt;&lt;b&gt;Defensive Abilities:&lt;/b&gt; An ectoplasmic creature loses the base creature's defensive abilities, and gains DR 5/ slashing as well as all of the standard immunities and traits possessed by undead creatures.  &lt;br&gt;&lt;b&gt;Speed:&lt;/b&gt; Winged ectoplasmic creatures can still fly, but their maneuverability drops to poor if it was initially any better. If the base creature flew magically, so can the ectoplasmic creature. Retain all other movement types. An ectoplasmic creature gains the ability to traverse the air (as the &lt;i&gt;air walk&lt;/i&gt; spell) as a constant effect.  &lt;br&gt;&lt;b&gt;Attacks:&lt;/b&gt; An ectoplasmic creature retains all natural weapons of the base creature. It gains a slam attack that deals damage based on the ectoplasmic creature's size.  &lt;br&gt;&lt;b&gt;Special Attacks:&lt;/b&gt; An ectoplasmic creature retains all of the special attacks of the base creature. In addition, an ectoplasmic creature gains the following special attack.  &lt;br&gt;&lt;i&gt;Horrifying Ooze (Su)&lt;/i&gt;: Any creature struck by an ectoplasmic creature's slam attack must succeed at a Will save (DC = 10 + 1/2 the ectoplasmic creature's Hit Dice + the ectoplasmic creature's Charisma modifier) or be shaken for 1d4 rounds.  &lt;br&gt;&lt;b&gt;Abilities:&lt;/b&gt; An ectoplasmic creature receives a +2 bonus to Strength and a +2 bonus to Charisma. An ectoplasmic creature has no Constitution or Intelligence score, and its Wisdom score becomes 10.  &lt;br&gt;&lt;b&gt;BAB:&lt;/b&gt; An ectoplasmic creature's base attack bonus is equal to 3/4 its Hit Dice.  &lt;br&gt;&lt;b&gt;Feats:&lt;/b&gt; An ectoplasmic creature loses all feats possessed by the base creature, and gains Toughness as a bonus feat.  &lt;br&gt;&lt;b&gt;Special Abilities:&lt;/b&gt; An ectoplasmic creature loses most special qualities of the base creature. It retains any extraordinary special qualities that improve its melee or ranged attacks. An ectoplasmic creature gains the following special ability:  &lt;br&gt;&lt;i&gt;Phase Lurch (Su)&lt;/i&gt;: An ectoplasmic creature has the ability to pass through walls or material obstacles. In order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minute.&lt;/p&gt;&lt;/h4&gt;&lt;/div&gt;</t>
  </si>
  <si>
    <t>Einherji</t>
  </si>
  <si>
    <t>darkvision 60 ft., deathwatch; Perception +18</t>
  </si>
  <si>
    <t>(+7 armor, +3 Dex, +4 shield)</t>
  </si>
  <si>
    <t>cold, disease, fear, poison</t>
  </si>
  <si>
    <t>+2 battleaxe +19/+14/+9 (1d8+6/x3)</t>
  </si>
  <si>
    <t>mwk throwing axe +17 (1d6+4)</t>
  </si>
  <si>
    <t>challenge of single combat</t>
  </si>
  <si>
    <t>Spell-Like Abilities (CL 10th; concentration +10)  Constant-deathwatch, freedom of movement   At Will-rage   3/day-divine power 1/day-heroes' feast</t>
  </si>
  <si>
    <t>Str 19, Dex 16, Con 19, Int 10, Wis 14, Cha 11</t>
  </si>
  <si>
    <t>Combat Reflexes, Improved Initiative, Improved Iron WillB, Iron Will, Power Attack, Stand Still, Step Up, Strike Back</t>
  </si>
  <si>
    <t>Intimidate +16, Knowledge (engineering) +16, Knowledge (planes) +16, Perception +18, Ride +16, Survival +18</t>
  </si>
  <si>
    <t>battle-trained, thirst for battle</t>
  </si>
  <si>
    <t>solitary, squad (3-6), or warband (7-16)</t>
  </si>
  <si>
    <t>triple (+2 scale mail, +2 heavy wooden shield, +2 battleaxe, masterwork throwing axe)</t>
  </si>
  <si>
    <t>Holding a massive battleaxe and shield, this tall, helmed warrior is grim and fierce.</t>
  </si>
  <si>
    <t>Battle-Trained (Ex) An einherji is proficient with all armor. Armor never impacts an einherji's speed, nor does an einherji take armor check penalties on Ride checks.  Challenge of Single Combat (Ex) As a standard action, an einherji can choose a single target within sight to challenge by attempting an Intimidate check to demoralize that creature. If the check succeeds, the target is shaken and the einherji gains a +2 bonus on attack rolls and damage rolls against that target. For the duration of the challenge, the einherji must attack that target, and takes a -2 penalty to its AC, except against attacks made by the target. The challenge (and the shaken condition) remains in effect until the target successfully attacks the einherji in melee combat, the target is dead or unconscious, or the combat ends.  Thirst for Battle (Su) As long as an einherji is in battle (i.e., each round it makes an attack roll), it gains fast healing 5. An einherji loses this ability outside of combat or if knocked unconscious.</t>
  </si>
  <si>
    <t>Some warriors who die glorious deaths in battle find that there is a call for their skill and prowess even after death. Chosen by valkyries (Pathfinder RPG Bestiary 3 277) from among the slain on the battlefield, they become einherjar, outsiders who fight for the gods and other powerful extraplanar beings in battles across the multiverse. Like valkyries, einherjar can serve a variety of deities, not just gods of war, conflict, and valor, but also those of love, beauty, life, and others not thought of as combative. Einherjar pride themselves on prowess in battle, and forever seek to prove themselves by challenging worthy foes. Einherjar can be either male or female, and normally appear as muscled, battle-hardened humans, dwarves, or elves. A typical einherji stands 7 feet tall and weighs around 300 pounds.</t>
  </si>
  <si>
    <t>&lt;link rel="stylesheet"href="PF.css"&gt;&lt;div&gt;&lt;h2&gt;Einherji&lt;/h2&gt;&lt;h3&gt;&lt;i&gt;Holding a massive battleaxe and shield, this tall, helmed warrior is grim and fierce.&lt;/i&gt;&lt;/h3&gt;&lt;br&gt;&lt;/div&gt;&lt;div class="heading"&gt;&lt;p class="alignleft"&gt;Einherji&lt;/p&gt;&lt;p class="alignright"&gt;CR 10&lt;/p&gt;&lt;div style="clear: both;"&gt;&lt;/div&gt;&lt;/div&gt;&lt;div&gt;&lt;h5&gt;&lt;b&gt;XP &lt;/b&gt;9,600&lt;/h5&gt;&lt;h5&gt;CN Medium outsider (extraplanar)&lt;/h5&gt;&lt;h5&gt;&lt;b&gt;Init &lt;/b&gt;+7; &lt;b&gt;Senses &lt;/b&gt;darkvision 60 ft., &lt;i&gt;deathwatch&lt;/i&gt;; Perception +18&lt;/h5&gt;&lt;/div&gt;&lt;hr/&gt;&lt;div&gt;&lt;h5&gt;&lt;b&gt;DEFENSE&lt;/b&gt;&lt;/h5&gt;&lt;/div&gt;&lt;hr/&gt;&lt;div&gt;&lt;h5&gt;&lt;b&gt;AC &lt;/b&gt;24, touch 13, flat-footed 21 (+7 armor, +3 Dex, +4 shield)&lt;/h5&gt;&lt;h5&gt;&lt;b&gt;hp &lt;/b&gt;123 (13d10+52); fast healing 5&lt;/h5&gt;&lt;h5&gt;&lt;b&gt;Fort &lt;/b&gt;+12, &lt;b&gt;Ref &lt;/b&gt;+11, &lt;b&gt;Will &lt;/b&gt;+8&lt;/h5&gt;&lt;h5&gt;&lt;b&gt;Defensive Abilities &lt;/b&gt;freedom of movement; &lt;b&gt;DR &lt;/b&gt;10/cold iron and lawful; &lt;b&gt;Immune &lt;/b&gt;cold, disease, fear, poison; &lt;b&gt;Resist &lt;/b&gt;acid 10, electricity 10, fire 10; &lt;b&gt;SR &lt;/b&gt;21&lt;/h5&gt;&lt;/div&gt;&lt;hr/&gt;&lt;div&gt;&lt;h5&gt;&lt;b&gt;OFFENSE&lt;/b&gt;&lt;/h5&gt;&lt;/div&gt;&lt;hr/&gt;&lt;div&gt;&lt;h5&gt;&lt;b&gt;Spd &lt;/b&gt;30 ft.&lt;/h5&gt;&lt;h5&gt;&lt;b&gt;Melee &lt;/b&gt;&lt;i&gt;&lt;i&gt;+2 battleaxe&lt;/i&gt;&lt;/i&gt; +19/+14/+9 (1d8+6/x3)&lt;/h5&gt;&lt;h5&gt;&lt;b&gt;Ranged &lt;/b&gt;mwk throwing axe +17 (1d6+4)&lt;/h5&gt;&lt;h5&gt;&lt;b&gt;Space &lt;/b&gt;5 ft.; &lt;b&gt;Reach &lt;/b&gt;5 ft.&lt;/h5&gt;&lt;h5&gt;&lt;b&gt;Special Attacks &lt;/b&gt;challenge of single combat&lt;/h5&gt;&lt;h5&gt;&lt;b&gt;Spell-Like Abilities&lt;/b&gt; (CL 10th; concentration +10)  &lt;/br&gt;Constant&amp;mdash;&lt;i&gt;deathwatch&lt;/i&gt;, &lt;i&gt;freedom of movement&lt;/i&gt; &lt;/br&gt;At Will&amp;mdash;&lt;i&gt;rage&lt;/i&gt; &lt;/br&gt;3/day&amp;mdash;&lt;i&gt;divine power&lt;/i&gt; 1/day&amp;mdash;&lt;i&gt;heroes' feast&lt;/i&gt;&lt;/h5&gt;&lt;/h5&gt;&lt;/div&gt;&lt;hr/&gt;&lt;div&gt;&lt;h5&gt;&lt;b&gt;STATISTICS&lt;/b&gt;&lt;/h5&gt;&lt;/div&gt;&lt;hr/&gt;&lt;div&gt;&lt;h5&gt;&lt;b&gt;Str &lt;/b&gt;19, &lt;b&gt;Dex &lt;/b&gt;16, &lt;b&gt;Con &lt;/b&gt;19, &lt;b&gt;Int &lt;/b&gt; 10, &lt;b&gt;Wis &lt;/b&gt;14, &lt;b&gt;Cha &lt;/b&gt;11&lt;/h5&gt;&lt;h5&gt;&lt;b&gt;Base Atk &lt;/b&gt;+13; &lt;b&gt;CMB &lt;/b&gt;+17; &lt;b&gt;CMD &lt;/b&gt;30&lt;/h5&gt;&lt;h5&gt;&lt;b&gt;Feats &lt;/b&gt;Combat Reflexes, Improved Initiative, Improved Iron Will&lt;sup&gt;B&lt;/sup&gt;, Iron Will, Power Attack, Stand Still, Step Up, Strike Back&lt;/h5&gt;&lt;h5&gt;&lt;b&gt;Skills &lt;/b&gt;Intimidate +16, Knowledge (engineering) +16, Knowledge (planes) +16, Perception +18, Ride +16, Survival +18&lt;/h5&gt;&lt;h5&gt;&lt;b&gt;Languages &lt;/b&gt;Celestial, Common&lt;/h5&gt;&lt;h5&gt;&lt;b&gt;SQ &lt;/b&gt;battle-trained, thirst for battle&lt;/h5&gt;&lt;/div&gt;&lt;hr/&gt;&lt;div&gt;&lt;h5&gt;&lt;b&gt;ECOLOGY&lt;/b&gt;&lt;/h5&gt;&lt;/div&gt;&lt;hr/&gt;&lt;div&gt;&lt;h5&gt;&lt;b&gt;Environment &lt;/b&gt; any&lt;/h5&gt;&lt;h5&gt;&lt;b&gt;Organization &lt;/b&gt;solitary, squad (3-6), or warband (7-16)&lt;/h5&gt;&lt;h5&gt;&lt;b&gt;Treasure &lt;/b&gt;triple (&lt;i&gt;+2 scale mail&lt;/i&gt;, &lt;i&gt;+2 heavy wooden shield&lt;/i&gt;, &lt;i&gt;+2 battleaxe&lt;/i&gt;, masterwork throwing axe)&lt;/h5&gt;&lt;/div&gt;&lt;hr/&gt;&lt;div&gt;&lt;h5&gt;&lt;b&gt;SPECIAL ABILITIES&lt;/b&gt;&lt;/h5&gt;&lt;/div&gt;&lt;hr/&gt;&lt;div&gt;&lt;/h5&gt;&lt;h5&gt;&lt;b&gt;Battle-Trained (Ex)&lt;/b&gt; An einherji is proficient with all armor. Armor never impacts an einherji's speed, nor does an einherji take armor check penalties on Ride checks.  &lt;/h5&gt;&lt;h5&gt;&lt;b&gt;Challenge of Single Combat (Ex)&lt;/b&gt; As a standard action, an einherji can choose a single target within sight to challenge by attempting an Intimidate check to demoralize that creature. If the check succeeds, the target is shaken and the einherji gains a +2 bonus on attack rolls and damage rolls against that target. For the duration of the challenge, the einherji must attack that target, and takes a -2 penalty to its AC, except against attacks made by the target. The challenge (and the shaken condition) remains in effect until the target successfully attacks the einherji in melee combat, the target is dead or unconscious, or the combat ends.  &lt;/h5&gt;&lt;h5&gt;&lt;b&gt;Thirst for Battle (Su)&lt;/b&gt; As long as an einherji is in battle (i.e., each round it makes an attack roll), it gains fast healing 5. An einherji loses this ability outside of combat or if knocked unconscious.&lt;/h5&gt;&lt;/div&gt;&lt;br&gt;&lt;div&gt;&lt;h4&gt;&lt;p&gt;&lt;p&gt;Some warriors who die glorious deaths in battle find that there is a call for their skill and prowess even after death. Chosen by valkyries (&lt;i&gt;Pathfinder RPG Bestiary 3&lt;/i&gt; 277) from among the slain on the battlefield, they become einherjar, outsiders who fight for the gods and other powerful extraplanar beings in battles across the multiverse. Like valkyries, einherjar can serve a variety of deities, not just gods of war, conflict, and valor, but also those of love, beauty, life, and others not thought of as combative. Einherjar pride themselves on prowess in battle, and forever seek to prove themselves by challenging worthy foes. Einherjar can be either male or female, and normally appear as muscled, battle-hardened humans, dwarves, or elves. A typical einherji stands 7 feet tall and weighs around 300 pounds.&lt;/p&gt;&lt;/h4&gt;&lt;/div&gt;</t>
  </si>
  <si>
    <t>Elder Thing</t>
  </si>
  <si>
    <t>all-around vision, darkvision 60 ft.; Perception +13</t>
  </si>
  <si>
    <t>30 ft., fly 20 ft. (clumsy), swim 40 ft.</t>
  </si>
  <si>
    <t>5 tentacles +7 (1d4+2 plus grab)</t>
  </si>
  <si>
    <t>Str 15, Dex 14, Con 19, Int 20, Wis 16, Cha 17</t>
  </si>
  <si>
    <t>Combat Expertise, Combat Reflexes, Endurance, Great Fortitude</t>
  </si>
  <si>
    <t>Disable Device +9, Fly +4, Heal +10, Knowledge (arcana) +12, Perception +13, Spellcraft +15, Survival +13, Swim +20, Use Magic Device +10</t>
  </si>
  <si>
    <t>amphibious, hibernation, limited starflight, no breath</t>
  </si>
  <si>
    <t>solitary, pair, pod (3-8), or expedition (9-16)</t>
  </si>
  <si>
    <t>This strange being has a star-shaped head and numerous writhing appendages arranged radially around its barrel-shaped body.</t>
  </si>
  <si>
    <t>Hibernation (Ex) An elder thing can enter a state of hibernation at will; doing so takes 1 minute. While in this state, it can take no actions and is effectively helpless, as if it were in a deep sleep. An elder thing can remain in hibernation for as long as it wishes- while in this state, it does not need to eat or drink, nor does it age. Time effectively stands still for a hibernating elder thing. If it is jostled or damaged while hibernating, an elder thing can attempt a DC 20 Will save. If it succeeds, it awakens in 2d4 rounds. Otherwise, it takes 1d4 days to awaken from hibernation. An elder thing can set the length of its hibernation when it first enters this state, so that it can awaken after a set amount of time has passed. When awakening at a set time in this manner, an elder thing needs only 1d3 rounds to rouse itself, with no Will saving throw necessary.  Limited Starflight (Ex) An elder thing can survive in the void of outer space, and its wings allow it to use its fly speed in that environment despite the lack of air. Unlike creatures with full starflight, an elder thing's ability to fly in outer space does not allow it to reach unusually high speeds-an elder thing that wishes to travel from one planet to another typically calculates the distance and then hibernates for the majority of the journey, relying on its momentum and inertia to carry it to its destination while it slumbers along the way.</t>
  </si>
  <si>
    <t>Known by various names on various worlds, but most often as "elder things" or "old ones," these alien creatures are interested in creating lasting works of art, architecture, and even life (such as the dreaded shoggoths). They possess a boundless capacity for war and egotism. A typical elder thing is 6 feet tall from head to foot, with a 7-foot wingspan. Surprisingly heavy for its size, an elder thing generally weighs about 450 pounds.</t>
  </si>
  <si>
    <t>&lt;link rel="stylesheet"href="PF.css"&gt;&lt;div&gt;&lt;h2&gt;Elder Thing&lt;/h2&gt;&lt;h3&gt;&lt;i&gt;This strange being has a star-shaped head and numerous writhing appendages arranged radially around its barrel-shaped body.&lt;/i&gt;&lt;/h3&gt;&lt;br&gt;&lt;/div&gt;&lt;div class="heading"&gt;&lt;p class="alignleft"&gt;Elder Thing&lt;/p&gt;&lt;p class="alignright"&gt;CR 5&lt;/p&gt;&lt;div style="clear: both;"&gt;&lt;/div&gt;&lt;/div&gt;&lt;div&gt;&lt;h5&gt;&lt;b&gt;XP &lt;/b&gt;1,600&lt;/h5&gt;&lt;h5&gt;LN Medium aberration (aquatic)&lt;/h5&gt;&lt;h5&gt;&lt;b&gt;Init &lt;/b&gt;+2; &lt;b&gt;Senses &lt;/b&gt;all-around vision, darkvision 60 ft.; Perception +13&lt;/h5&gt;&lt;/div&gt;&lt;hr/&gt;&lt;div&gt;&lt;h5&gt;&lt;b&gt;DEFENSE&lt;/b&gt;&lt;/h5&gt;&lt;/div&gt;&lt;hr/&gt;&lt;div&gt;&lt;h5&gt;&lt;b&gt;AC &lt;/b&gt;18, touch 12, flat-footed 16 (+2 Dex, +6 natural)&lt;/h5&gt;&lt;h5&gt;&lt;b&gt;hp &lt;/b&gt;59 (7d8+28)&lt;/h5&gt;&lt;h5&gt;&lt;b&gt;Fort &lt;/b&gt;+8, &lt;b&gt;Ref &lt;/b&gt;+4, &lt;b&gt;Will &lt;/b&gt;+8&lt;/h5&gt;&lt;h5&gt;&lt;b&gt;Immune &lt;/b&gt;cold; &lt;b&gt;Resist &lt;/b&gt;fire 10&lt;/h5&gt;&lt;/div&gt;&lt;hr/&gt;&lt;div&gt;&lt;h5&gt;&lt;b&gt;OFFENSE&lt;/b&gt;&lt;/h5&gt;&lt;/div&gt;&lt;hr/&gt;&lt;div&gt;&lt;h5&gt;&lt;b&gt;Spd &lt;/b&gt;30 ft., fly 20 ft. (clumsy), swim 40 ft.&lt;/h5&gt;&lt;h5&gt;&lt;b&gt;Melee &lt;/b&gt;5 tentacles +7 (1d4+2 plus grab)&lt;/h5&gt;&lt;h5&gt;&lt;b&gt;Space &lt;/b&gt;5 ft.; &lt;b&gt;Reach &lt;/b&gt;5 ft.&lt;/h5&gt;&lt;h5&gt;&lt;b&gt;Special Attacks &lt;/b&gt;constrict (1d4+2)&lt;/h5&gt;&lt;/div&gt;&lt;hr/&gt;&lt;div&gt;&lt;h5&gt;&lt;b&gt;STATISTICS&lt;/b&gt;&lt;/h5&gt;&lt;/div&gt;&lt;hr/&gt;&lt;div&gt;&lt;h5&gt;&lt;b&gt;Str &lt;/b&gt;15, &lt;b&gt;Dex &lt;/b&gt;14, &lt;b&gt;Con &lt;/b&gt;19, &lt;b&gt;Int &lt;/b&gt; 20, &lt;b&gt;Wis &lt;/b&gt;16, &lt;b&gt;Cha &lt;/b&gt;17&lt;/h5&gt;&lt;h5&gt;&lt;b&gt;Base Atk &lt;/b&gt;+5; &lt;b&gt;CMB &lt;/b&gt;+7 (+11 grapple); &lt;b&gt;CMD &lt;/b&gt;19 (can't be tripped)&lt;/h5&gt;&lt;h5&gt;&lt;b&gt;Feats &lt;/b&gt;Combat Expertise, Combat Reflexes, Endurance, Great Fortitude&lt;/h5&gt;&lt;h5&gt;&lt;b&gt;Skills &lt;/b&gt;Disable Device +9, Fly +4, Heal +10, Knowledge (arcana) +12, Perception +13, Spellcraft +15, Survival +13, Swim +20, Use Magic Device +10&lt;/h5&gt;&lt;h5&gt;&lt;b&gt;Languages &lt;/b&gt;Elder Thing&lt;/h5&gt;&lt;h5&gt;&lt;b&gt;SQ &lt;/b&gt;amphibious, hibernation, limited starflight, no breath&lt;/h5&gt;&lt;/div&gt;&lt;hr/&gt;&lt;div&gt;&lt;h5&gt;&lt;b&gt;ECOLOGY&lt;/b&gt;&lt;/h5&gt;&lt;/div&gt;&lt;hr/&gt;&lt;div&gt;&lt;h5&gt;&lt;b&gt;Environment &lt;/b&gt; any&lt;/h5&gt;&lt;h5&gt;&lt;b&gt;Organization &lt;/b&gt;solitary, pair, pod (3-8), or expedition (9-16)&lt;/h5&gt;&lt;h5&gt;&lt;b&gt;Treasure &lt;/b&gt;standard&lt;/h5&gt;&lt;/div&gt;&lt;hr/&gt;&lt;div&gt;&lt;h5&gt;&lt;b&gt;SPECIAL ABILITIES&lt;/b&gt;&lt;/h5&gt;&lt;/div&gt;&lt;hr/&gt;&lt;div&gt;&lt;/h5&gt;&lt;h5&gt;&lt;b&gt;Hibernation (Ex)&lt;/b&gt; An elder thing can enter a state of hibernation at will; doing so takes 1 minute. While in this state, it can take no actions and is effectively helpless, as if it were in a deep sleep. An elder thing can remain in hibernation for as long as it wishes- while in this state, it does not need to eat or drink, nor does it age. Time effectively stands still for a hibernating elder thing. If it is jostled or damaged while hibernating, an elder thing can attempt a DC 20 Will save. If it succeeds, it awakens in 2d4 rounds. Otherwise, it takes 1d4 days to awaken from hibernation. An elder thing can set the length of its hibernation when it first enters this state, so that it can awaken after a set amount of time has passed. When awakening at a set time in this manner, an elder thing needs only 1d3 rounds to rouse itself, with no Will saving throw necessary.  &lt;/h5&gt;&lt;h5&gt;&lt;b&gt;Limited Starflight (Ex)&lt;/b&gt; An elder thing can survive in the void of outer space, and its wings allow it to use its fly speed in that environment despite the lack of air. Unlike creatures with full starflight, an elder thing's ability to fly in outer space does not allow it to reach unusually high speeds-an elder thing that wishes to travel from one planet to another typically calculates the distance and then hibernates for the majority of the journey, relying on its momentum and inertia to carry it to its destination while it slumbers along the way.&lt;/h5&gt;&lt;/div&gt;&lt;br&gt;&lt;div&gt;&lt;h4&gt;&lt;p&gt;&lt;p&gt;Known by various names on various worlds, but most often as "elder things" or "old ones," these alien creatures are interested in creating lasting works of art, architecture, and even life (such as the dreaded shoggoths). They possess a boundless capacity for war and egotism. A typical elder thing is 6 feet tall from head to foot, with a 7-foot wingspan. Surprisingly heavy for its size, an elder thing generally weighs about 450 pounds.&lt;/p&gt;&lt;/h4&gt;&lt;/div&gt;</t>
  </si>
  <si>
    <t>Elohim</t>
  </si>
  <si>
    <t>(extraplanar, mythic)</t>
  </si>
  <si>
    <t>+16M/-4, dual initiative</t>
  </si>
  <si>
    <t>blindsight 60 ft., darkvision 60 ft., deathwatch, low-light vision, scent; Perception +34</t>
  </si>
  <si>
    <t>39, touch 20, flat-footed 32</t>
  </si>
  <si>
    <t>(+6 Dex, +1 dodge, +5 insight, +19 natural, -2 size)</t>
  </si>
  <si>
    <t>(22d10+302)</t>
  </si>
  <si>
    <t>regeneration 15 (epic weapons)</t>
  </si>
  <si>
    <t>Fort +26, Ref +13, Will +24</t>
  </si>
  <si>
    <t>fortification (50%)</t>
  </si>
  <si>
    <t>60 ft., fly 60 ft. (good), swim 30 ft.</t>
  </si>
  <si>
    <t>2 claws +27 (2d8+7), 8 tentacles +22 (2d8+3 plus grab)</t>
  </si>
  <si>
    <t>breath weapon (60-ft. cone, 20d8 electricity, Reflex DC 32 half, usable every 1d4 rounds), constrict (2d8+10), mythic magic, mythic power (6/day, surge +1d8)</t>
  </si>
  <si>
    <t>Spell-Like Abilities (CL 23rd; concentration +30)  Constant-deathwatch, mind blank, speak with animals   At Will-baleful polymorph (DC 22), charm monster (DC 21), etherealness, rest eternalAPG, shapechange, stone shape, greater teleport (self plus 50 lbs. of objects only)   5/day-control weather, greater dispel magic, greater polymorph, heal, plane shift (DC 24), terraformMA   3/day-circle of death (DC 23), disintegrate (DC 23), power word stun 1/day-create demiplaneUM, mage's disjunction</t>
  </si>
  <si>
    <t>Str 24, Dex 22, Con 32, Int 25, Wis 29, Cha 25</t>
  </si>
  <si>
    <t>53 (can't be tripped)</t>
  </si>
  <si>
    <t>Combat Casting, Combat Reflexes, Dodge, Great FortitudeM, Greater Vital Strike, Improved Great Fortitude, Improved InitiativeM, Improved Iron Will, Improved Vital Strike, Iron WillM, Vital Strike</t>
  </si>
  <si>
    <t>Bluff +32, Heal +31, Intimidate +29, Knowledge (arcana, dungeoneering, geography, nature, planes) +32, Perception +34, Sense Motive +34, Spellcraft +29, Stealth +23, Swim +15, Use Magic Device +29</t>
  </si>
  <si>
    <t>speak with animals, telepathy 100 ft.</t>
  </si>
  <si>
    <t>compression, create life, natural spellcasting, no breath, plantbringer</t>
  </si>
  <si>
    <t>solitary or horde (1 plus 5-20 animals, magical beasts, and plants of CR 8-10)</t>
  </si>
  <si>
    <t>This one-eyed being is a strange mix of insects, fungi, and other living things shaped into a single winged entity.</t>
  </si>
  <si>
    <t>Create Life (Su) At will, an elohim can create any one plant or living creature. A creature created can have no more than 4 Hit Dice and be no larger than Large size, and is not under the elohim's control.  Natural Spellcasting (Su) An elohim can cast spells in any shape, similar to the Natural Spell feat.</t>
  </si>
  <si>
    <t>An elohim is a strange being obsessed with creating miniature worlds populated with creatures of its choosing. It creates new permanent demiplanes or alters remote environments in pre-existing planes, seeds them with new life, then eventually abandons them. An elohim might return to its creation decades or centuries later to observe how its progeny have fared, and might allow them to continue or eradicate them completely. Elohim communicate with other beings only rarely, and always in a cryptic fashion.</t>
  </si>
  <si>
    <t>&lt;link rel="stylesheet"href="PF.css"&gt;&lt;div&gt;&lt;h2&gt;Elohim&lt;/h2&gt;&lt;h3&gt;&lt;i&gt;This one-eyed being is a strange mix of insects, fungi, and other living things shaped into a single winged entity.&lt;/i&gt;&lt;/h3&gt;&lt;br&gt;&lt;/div&gt;&lt;div class="heading"&gt;&lt;p class="alignleft"&gt;Elohim&lt;/p&gt;&lt;p class="alignright"&gt;CR 23/MR 6&lt;/p&gt;&lt;div style="clear: both;"&gt;&lt;/div&gt;&lt;/div&gt;&lt;div&gt;&lt;h5&gt;&lt;b&gt;XP &lt;/b&gt;819,200&lt;/h5&gt;&lt;h5&gt;N Huge outsider (extraplanar, mythic)&lt;/h5&gt;&lt;h5&gt;&lt;b&gt;Init &lt;/b&gt;+16&lt;sup&gt;M&lt;/sup&gt;/-4, dual initiative; &lt;b&gt;Senses &lt;/b&gt;blindsight 60 ft., darkvision 60 ft., &lt;i&gt;deathwatch&lt;/i&gt;, low-light vision, scent; Perception +34&lt;/h5&gt;&lt;/div&gt;&lt;hr/&gt;&lt;div&gt;&lt;h5&gt;&lt;b&gt;DEFENSE&lt;/b&gt;&lt;/h5&gt;&lt;/div&gt;&lt;hr/&gt;&lt;div&gt;&lt;h5&gt;&lt;b&gt;AC &lt;/b&gt;39, touch 20, flat-footed 32 (+6 Dex, +1 dodge, +5 insight, +19 natural, -2 size)&lt;/h5&gt;&lt;h5&gt;&lt;b&gt;hp &lt;/b&gt;423 (22d10+302); regeneration 15 (epic weapons)&lt;/h5&gt;&lt;h5&gt;&lt;b&gt;Fort &lt;/b&gt;+26, &lt;b&gt;Ref &lt;/b&gt;+13, &lt;b&gt;Will &lt;/b&gt;+24&lt;/h5&gt;&lt;h5&gt;&lt;b&gt;Defensive Abilities &lt;/b&gt;fortification (50%); &lt;b&gt;DR &lt;/b&gt;15/epic; &lt;b&gt;Immune &lt;/b&gt;electricity; &lt;b&gt;Resist &lt;/b&gt;acid 30, cold 30, fire 30; &lt;b&gt;SR &lt;/b&gt;34&lt;/h5&gt;&lt;/div&gt;&lt;hr/&gt;&lt;div&gt;&lt;h5&gt;&lt;b&gt;OFFENSE&lt;/b&gt;&lt;/h5&gt;&lt;/div&gt;&lt;hr/&gt;&lt;div&gt;&lt;h5&gt;&lt;b&gt;Spd &lt;/b&gt;60 ft., fly 60 ft. (good), swim 30 ft.&lt;/h5&gt;&lt;h5&gt;&lt;b&gt;Melee &lt;/b&gt;2 claws +27 (2d8+7), 8 tentacles +22 (2d8+3 plus grab)&lt;/h5&gt;&lt;h5&gt;&lt;b&gt;Space &lt;/b&gt;15 ft.; &lt;b&gt;Reach &lt;/b&gt;15 ft.&lt;/h5&gt;&lt;h5&gt;&lt;b&gt;Special Attacks &lt;/b&gt;breath weapon (60-ft. cone, 20d8 electricity, Reflex DC 32 half, usable every 1d4 rounds), constrict (2d8+10), mythic magic, mythic power (6/day, surge +1d8)&lt;/h5&gt;&lt;h5&gt;&lt;b&gt;Spell-Like Abilities&lt;/b&gt; (CL 23rd; concentration +30)  &lt;/br&gt;Constant&amp;mdash;&lt;i&gt;deathwatch&lt;/i&gt;, &lt;i&gt;mind blank&lt;/i&gt;, &lt;i&gt;speak with animals&lt;/i&gt; &lt;/br&gt;At Will&amp;mdash;&lt;i&gt;baleful polymorph&lt;/i&gt; (DC 22), &lt;i&gt;charm monster&lt;/i&gt; (DC 21), &lt;i&gt;etherealness&lt;/i&gt;, &lt;i&gt;rest eternal&lt;/i&gt;&lt;sup&gt;APG&lt;/sup&gt;, &lt;i&gt;shapechange&lt;/i&gt;, &lt;i&gt;stone shape&lt;/i&gt;, &lt;i&gt;greater teleport&lt;/i&gt; (self plus 50 lbs. of objects only) &lt;/br&gt;5/day&amp;mdash;&lt;i&gt;control weather&lt;/i&gt;, &lt;i&gt;greater dispel magic&lt;/i&gt;, &lt;i&gt;greater polymorph&lt;/i&gt;, &lt;i&gt;heal&lt;/i&gt;, &lt;i&gt;plane shift&lt;/i&gt; (DC 24), &lt;i&gt;terraform&lt;/i&gt;&lt;sup&gt;MA&lt;/sup&gt; &lt;/br&gt;3/day&amp;mdash;&lt;i&gt;circle of death&lt;/i&gt; (DC 23), &lt;i&gt;disintegrate&lt;/i&gt; (DC 23), &lt;i&gt;power word stun&lt;/i&gt; 1/day&amp;mdash;&lt;i&gt;create demiplane&lt;/i&gt;&lt;sup&gt;UM&lt;/sup&gt;, &lt;i&gt;mage's disjunction&lt;/i&gt;&lt;/h5&gt;&lt;/h5&gt;&lt;/div&gt;&lt;hr/&gt;&lt;div&gt;&lt;h5&gt;&lt;b&gt;STATISTICS&lt;/b&gt;&lt;/h5&gt;&lt;/div&gt;&lt;hr/&gt;&lt;div&gt;&lt;h5&gt;&lt;b&gt;Str &lt;/b&gt;24, &lt;b&gt;Dex &lt;/b&gt;22, &lt;b&gt;Con &lt;/b&gt;32, &lt;b&gt;Int &lt;/b&gt; 25, &lt;b&gt;Wis &lt;/b&gt;29, &lt;b&gt;Cha &lt;/b&gt;25&lt;/h5&gt;&lt;h5&gt;&lt;b&gt;Base Atk &lt;/b&gt;+22; &lt;b&gt;CMB &lt;/b&gt;+31 (+35 grapple); &lt;b&gt;CMD &lt;/b&gt;53 (can't be tripped)&lt;/h5&gt;&lt;h5&gt;&lt;b&gt;Feats &lt;/b&gt;Combat Casting, Combat Reflexes, Dodge, Great Fortitude&lt;sup&gt;M&lt;/sup&gt;, Greater Vital Strike, Improved Great Fortitude, Improved Initiative&lt;sup&gt;M&lt;/sup&gt;, Improved Iron Will, Improved Vital Strike, Iron Will&lt;sup&gt;M&lt;/sup&gt;, Vital Strike&lt;/h5&gt;&lt;h5&gt;&lt;b&gt;Skills &lt;/b&gt;Bluff +32, Heal +31, Intimidate +29, Knowledge (arcana, dungeoneering, geography, nature, planes) +32, Perception +34, Sense Motive +34, Spellcraft +29, Stealth +23, Swim +15, Use Magic Device +29&lt;/h5&gt;&lt;h5&gt;&lt;b&gt;Languages &lt;/b&gt;&lt;i&gt;speak with animals&lt;/i&gt;, telepathy 100 ft.&lt;/h5&gt;&lt;h5&gt;&lt;b&gt;SQ &lt;/b&gt;compression, create life, natural spellcasting, no breath, plantbringer&lt;/h5&gt;&lt;/div&gt;&lt;hr/&gt;&lt;div&gt;&lt;h5&gt;&lt;b&gt;ECOLOGY&lt;/b&gt;&lt;/h5&gt;&lt;/div&gt;&lt;hr/&gt;&lt;div&gt;&lt;h5&gt;&lt;b&gt;Environment &lt;/b&gt; any (extraplanar)&lt;/h5&gt;&lt;h5&gt;&lt;b&gt;Organization &lt;/b&gt;solitary or horde (1 plus 5-20 animals, magical beasts, and plants of CR 8-10)&lt;/h5&gt;&lt;h5&gt;&lt;b&gt;Treasure &lt;/b&gt;double&lt;/h5&gt;&lt;/div&gt;&lt;hr/&gt;&lt;div&gt;&lt;h5&gt;&lt;b&gt;SPECIAL ABILITIES&lt;/b&gt;&lt;/h5&gt;&lt;/div&gt;&lt;hr/&gt;&lt;div&gt;&lt;/h5&gt;&lt;h5&gt;&lt;b&gt;Create Life (Su)&lt;/b&gt; At will, an elohim can create any one plant or living creature. A creature created can have no more than 4 Hit Dice and be no larger than Large size, and is not under the elohim's control.  &lt;/h5&gt;&lt;h5&gt;&lt;b&gt;Natural Spellcasting (Su)&lt;/b&gt; An elohim can cast spells in any shape, similar to the Natural Spell feat.&lt;/h5&gt;&lt;/div&gt;&lt;br&gt;&lt;div&gt;&lt;h4&gt;&lt;p&gt;&lt;p&gt;An elohim is a strange being obsessed with creating miniature worlds populated with creatures of its choosing. It creates new permanent demiplanes or alters remote environments in pre-existing planes, seeds them with new life, then eventually abandons them. An elohim might return to its creation decades or centuries later to observe how its progeny have fared, and might allow them to continue or eradicate them completely. Elohim communicate with other beings only rarely, and always in a cryptic fashion.&lt;/p&gt;&lt;/h4&gt;&lt;/div&gt;</t>
  </si>
  <si>
    <t>Cernunnos</t>
  </si>
  <si>
    <t>blindsense 60 ft., darkvision 60 ft., detect evil, detect lies, detect poison, low-light vision, true seeing; Perception +43</t>
  </si>
  <si>
    <t>primal (30 ft.)</t>
  </si>
  <si>
    <t>48, touch 22, flat-footed 35</t>
  </si>
  <si>
    <t>(+12 Dex, +1 dodge, +26 natural, -1 size)</t>
  </si>
  <si>
    <t>(34d10+476)</t>
  </si>
  <si>
    <t>regeneration 10 (evil artifacts, effects, and spells)</t>
  </si>
  <si>
    <t>Fort +25, Ref +31, Will +25</t>
  </si>
  <si>
    <t>freedom of movement, lightning rod, unbound</t>
  </si>
  <si>
    <t>ability damage, ability drain, charm effects, compulsion effects, death effects, electricity, energy drain, petrification</t>
  </si>
  <si>
    <t>+5 holy cold iron club +48/+43/+38/+33 (1d8+18/15-20), gore +43 (2d8+18)</t>
  </si>
  <si>
    <t>+5 evil outsider bane composite longbow +51/+46/+41/+36 (2d6+14/19-20/x4)</t>
  </si>
  <si>
    <t>greater slaying arrow, horned lord's charge, powerful charge (gore, 4d8+13 and horned lord's charge), wild shape (as 20th level druid)</t>
  </si>
  <si>
    <t>Spell-Like Abilities (CL 20th; concentration +25)  Constant-detect evil, detect lies, detect poison, freedom of movement, true seeing  At Will-greater teleport, haste*, true strike*  3/day-break enchantment*, breath of life*, dimensional anchor (DC 19)  1/day-discern location, mage's disjunction* (DC 24), time stop*</t>
  </si>
  <si>
    <t>Druid Spells Prepared (CL 20th; concentration +26)  9th-elemental swarm, foresight, summon nature's ally IX (2)  8th-control plants (DC 24), repel metal or stone, sunburst (DC 24), whirlwind (DC 24)  7th-control weather, creeping doom (DC 23), heal, sunbeam (DC 23)  6th-antilife shell, greater dispel magic (2), move earth, wall of stone (DC 22)  5th-atonement, baleful polymorph (DC 21), deathward, transmute rock to mud, wall of thorns  4th-cure serious wounds (2), freedom of movement, rusting grasp, true formAPG (DC 20)  3rd-call lightning (DC 19), cure moderate wounds, neutralize poison (2), remove disease  2nd-chill metal (DC 18), fog cloud, heat metal (DC 18), lesser restoration, resist energy (2)  1st-calm animals (DC 17, 2), cure light wounds (2), pass without trace (2)  0-create water, mending, purify food and drink, read magic</t>
  </si>
  <si>
    <t>Str 29, Dex 35, Con 39, Int 18, Wis 22, Cha 21</t>
  </si>
  <si>
    <t>Combat Reflexes, Deadly Aim, Dodge, Improved Critical (longbow), Improved Critical (scimitar), Improved Initiative, Improved Precise Shot, Mobility, Point-Blank Shot, Power Attack, Precise Shot, Quick Draw, Rapid Shot, Shot on the Run, Weapon Focus (club), Weapon Focus (gore), Weapon Focus (longbow)</t>
  </si>
  <si>
    <t>Acrobatics +46 (+50 when jumping), Diplomacy +22, Disguise +22, Fly +10, Handle Animal +22, Intimidate +22, Knowledge (geography) +24, Knowledge (nature) +24, Knowledge (planes) +24, Knowledge (religion) +21, Perception +43, Ride +32, Sense Motive +43, Stealth +45, Survival +43, Swim +26</t>
  </si>
  <si>
    <t>Celestial, Draconic, Infernal, Sylvan; truespeech</t>
  </si>
  <si>
    <t>change shape (any humanoid, alter self), empyreal lord traits, perfect archer, seed of life</t>
  </si>
  <si>
    <t xml:space="preserve"> any forest or plain (Elysium)</t>
  </si>
  <si>
    <t>standard (+5 holy cold iron club, +5 evil outsider bane longbow, other treasure)</t>
  </si>
  <si>
    <t>This tall, graceful person has elven features, the horns of a majestic stag and a piercing, ageless stare.</t>
  </si>
  <si>
    <t>Empyreal Lord</t>
  </si>
  <si>
    <t>Greater Slaying Arrow (Su) Cernunnos can spend 1 minute crafting any kind of greater slaying arrow (DC 32). He can have only one such arrow at a time, and it only functions for him. The save DC is Charisma-based.  Horned Lord's Charge (Ex) An opponent hit by Cernunnos's powerful charge must succeed at a DC 39 Fort save or be exhausted, sickened, or stunned (Cernunnos's choice) for 1d4 rounds. The save DC is Constitution-based.  Lightning Rod (Su) Cernunnos absorbs and negates any electricity effect that targets him or includes him in its area. As an immediate action on his next turn, he can release this energy to grant the shock weapon special ability to all weapons wielded by his allies within 30 feet for 1 round.  Perfect Archer (Ex) Cernunnos does not provoke attacks of opportunity for firing bow weapons in melee. He threatens squares out to his normal reach when wielding a bow. He automatically creates arrows when firing a bow and treats any bow he wields as if it had a range increment of 500 feet.  Primal Aura (Su) Any summoned animal or creature summoned by summon nature's ally gains a +4 enhancement bonus to its Strength and Constitution while within Cernunnos's aura. Any such creature summoned within his aura obeys him as if he had summoned it (if given conflicting orders, the creature obeys Cernunnos instead of its summoner).  Spells Cernunnos casts spells as 20th-level druid.  Unbound (Su) Cernunnos is immune to any effects that restrict or force extradimensional movement upon him, such as banishment or dimensional anchor. He may allow these effects to affect him.</t>
  </si>
  <si>
    <t>Cernunnos is a powerful empyreal lord who embodies the primeval force of nature as well as its wildness. He surrounds himself with counselors and advisors from all of the celestial races. Although he rarely makes a rash decision, he occasionally lets anger overwhelm his better judgment, even going so far as to swear personal vendettas against specific demon lords or archdevils. A peerless archer and hunter, in such moments of vengeance Cernunnos is tempted to visit Hell or the Abyss to personally exact his revenge. His preference for decisive action against enemies puts Cernunnos at odds with Korada. Though Cernunnos agrees that even the wickedest souls can seek redemption, he worries that lives would be lost in the time it would take to allow a fiend to seek enlightenment. The Horned Lord appears as a tall and muscular humanoid with elven features, tan skin, and a pair of antlers growing from his brow. Cernunnos dresses in simple clothes and leathers, died in natural colors but typically woven or worked with motifs of birds in flight or leaping animals. On Elysium, Cernunnos dwells in an expansive palace constructed of interwoven trees and capped with lush foliage. Known as Briarbough, this sprawling complex of gardens and pools is his seat of power and a place of healing where celestials and good mortals come to have their most grievous wounds tended. Beyond lies hundreds of miles of pristine forest and plains; animals killed here are reborn the next day, fully healed. In times of war, Briarbough serves as a headquarters and hospital for good outsiders. When not in Elysium, Cernunnos works with other celestial races to stem the spread of evil throughout the cosmos. Recognizing that-despite his power-he is still only one person, the Horned Lord uses his abilities to strengthen and bolster those already allied against darkness, training marshals and emissaries to work as his agents in the mortal and fey worlds. He favors druids and rangers-archers in particular-among his devotees. In combat, Cernunnos uses stealth and range to draw enemies to terrain of his choosing. The Empyreal Lord then uses his magic to further shape the battlefield to hamper his foes before closing for melee.   CERNUNNOS'S FAITH Good fey, intelligent plant creatures, and mortal rangers and druids worship Cernunnos. Elven fighters and rogues often view him as a patron of luck and good fortune, but others pray to him for strength against evil. His sacred places are secluded groves, waterfalls, and deep forests. Cernunnos's holy symbol is the head of a stag, ram or similar horned creature with torcs or rings hanging from its horns. His favored weapon is the longbow. He grants access to the Animal, Chaos, Good, and Plant domains, and access to the Azata, Feather, Fur, and Growth subdomains.</t>
  </si>
  <si>
    <t>&lt;link rel="stylesheet"href="PF.css"&gt;&lt;div&gt;&lt;h2&gt;Empyreal Lord, Cernunnos&lt;/h2&gt;&lt;h3&gt;&lt;i&gt;This tall, graceful person has elven features, the horns of a majestic stag and a piercing, ageless stare.&lt;/i&gt;&lt;/h3&gt;&lt;br&gt;&lt;/div&gt;&lt;div class="heading"&gt;&lt;p class="alignleft"&gt;Cernunnos&lt;/p&gt;&lt;p class="alignright"&gt;CR 30&lt;/p&gt;&lt;div style="clear: both;"&gt;&lt;/div&gt;&lt;/div&gt;&lt;div&gt;&lt;h5&gt;&lt;b&gt;XP &lt;/b&gt;9,830,400&lt;/h5&gt;&lt;h5&gt;CG Large outsider (azata, chaotic, extraplanar, good)&lt;/h5&gt;&lt;h5&gt;&lt;b&gt;Init &lt;/b&gt;+16; &lt;b&gt;Senses &lt;/b&gt;blindsense 60 ft., darkvision 60 ft., &lt;i&gt;detect evil&lt;/i&gt;, &lt;i&gt;detect lies&lt;/i&gt;, &lt;i&gt;detect poison&lt;/i&gt;, low-light vision, &lt;i&gt;true seeing&lt;/i&gt;; Perception +43&lt;/h5&gt;&lt;h5&gt;&lt;b&gt;Aura &lt;/b&gt;primal (30 ft.)&lt;/h5&gt;&lt;/div&gt;&lt;hr/&gt;&lt;div&gt;&lt;h5&gt;&lt;b&gt;DEFENSE&lt;/b&gt;&lt;/h5&gt;&lt;/div&gt;&lt;hr/&gt;&lt;div&gt;&lt;h5&gt;&lt;b&gt;AC &lt;/b&gt;48, touch 22, flat-footed 35 (+12 Dex, +1 dodge, +26 natural, -1 size)&lt;/h5&gt;&lt;h5&gt;&lt;b&gt;hp &lt;/b&gt;663 (34d10+476); regeneration 10 (evil artifacts, effects, and spells)&lt;/h5&gt;&lt;h5&gt;&lt;b&gt;Fort &lt;/b&gt;+25, &lt;b&gt;Ref &lt;/b&gt;+31, &lt;b&gt;Will &lt;/b&gt;+25&lt;/h5&gt;&lt;h5&gt;&lt;b&gt;Defensive Abilities &lt;/b&gt;freedom of movement, lightning rod, unbound; &lt;b&gt;DR &lt;/b&gt;15/epic and evil; &lt;b&gt;Immune &lt;/b&gt;ability damage, ability drain, charm effects, compulsion effects, death effects, electricity, energy drain, petrification; &lt;b&gt;Resist &lt;/b&gt;cold 30, fire 30; &lt;b&gt;SR &lt;/b&gt;41&lt;/h5&gt;&lt;/div&gt;&lt;hr/&gt;&lt;div&gt;&lt;h5&gt;&lt;b&gt;OFFENSE&lt;/b&gt;&lt;/h5&gt;&lt;/div&gt;&lt;hr/&gt;&lt;div&gt;&lt;h5&gt;&lt;b&gt;Spd &lt;/b&gt;40 ft., fly 60 ft. (average)&lt;/h5&gt;&lt;h5&gt;&lt;b&gt;Melee &lt;/b&gt;&lt;i&gt;&lt;i&gt;+5 holy cold iron club&lt;/i&gt;&lt;/i&gt; +48/+43/+38/+33 (1d8+18/15-20), gore +43 (2d8+18)&lt;/h5&gt;&lt;h5&gt;&lt;b&gt;Ranged &lt;/b&gt;&lt;i&gt;&lt;i&gt;+5 evil outsider bane composite longbow&lt;/i&gt;&lt;/i&gt; +51/+46/+41/+36 (2d6+14/19-20/x4)&lt;/h5&gt;&lt;h5&gt;&lt;b&gt;Space &lt;/b&gt;10 ft.; &lt;b&gt;Reach &lt;/b&gt;10 ft.&lt;/h5&gt;&lt;h5&gt;&lt;b&gt;Special Attacks &lt;/b&gt;&lt;i&gt;greater slaying arrow&lt;/i&gt;, horned lord's charge, powerful charge (gore, 4d8+13 and horned lord's charge), wild shape (as 20th level druid)&lt;/h5&gt;&lt;h5&gt;&lt;b&gt;Spell-Like Abilities&lt;/b&gt; (CL 20th; concentration +25)  &lt;/br&gt;Constant&amp;mdash;&lt;i&gt;detect evil&lt;/i&gt;, &lt;i&gt;detect lies&lt;/i&gt;, &lt;i&gt;detect poison&lt;/i&gt;, &lt;i&gt;freedom of movement&lt;/i&gt;, &lt;i&gt;true seeing&lt;/i&gt; &lt;/br&gt;At Will&amp;mdash;&lt;i&gt;greater teleport&lt;/i&gt;, &lt;i&gt;haste&lt;/i&gt;*, &lt;i&gt;true strike&lt;/i&gt;* &lt;/br&gt;3/day&amp;mdash;&lt;i&gt;break enchantment&lt;/i&gt;*, &lt;i&gt;breath of life&lt;/i&gt;*, &lt;i&gt;dimensional anchor&lt;/i&gt; (DC 19) &lt;/br&gt;1/day&amp;mdash;&lt;i&gt;discern location&lt;/i&gt;, &lt;i&gt;mage's disjunction&lt;/i&gt;* (DC 24), &lt;i&gt;time stop&lt;/i&gt;*&lt;/h5&gt;&lt;/h5&gt;&lt;h5&gt;&lt;b&gt;Druid Spells Prepared&lt;/b&gt; (CL 20th; concentration +26) &lt;/br&gt;9th&amp;mdash;&lt;i&gt;elemental swarm&lt;/i&gt;, &lt;i&gt;foresight&lt;/i&gt;, &lt;i&gt;&lt;i&gt;summon nature's ally&lt;/i&gt; IX&lt;/i&gt; (2) &lt;/br&gt;8th&amp;mdash;&lt;i&gt;control plants&lt;/i&gt; (DC 24), &lt;i&gt;repel metal or stone&lt;/i&gt;, &lt;i&gt;sunburst&lt;/i&gt; (DC 24), &lt;i&gt;whirlwind&lt;/i&gt; (DC 24) &lt;/br&gt;7th&amp;mdash;&lt;i&gt;control weather&lt;/i&gt;, &lt;i&gt;creeping doom&lt;/i&gt; (DC 23), &lt;i&gt;heal&lt;/i&gt;, &lt;i&gt;sunbeam&lt;/i&gt; (DC 23) &lt;/br&gt;6th&amp;mdash;&lt;i&gt;antilife shell&lt;/i&gt;, &lt;i&gt;greater dispel magic&lt;/i&gt; (2), &lt;i&gt;move earth&lt;/i&gt;, &lt;i&gt;wall of stone&lt;/i&gt; (DC 22) &lt;/br&gt;5th&amp;mdash;&lt;i&gt;atonement&lt;/i&gt;, &lt;i&gt;baleful polymorph&lt;/i&gt; (DC 21), &lt;i&gt;deathward&lt;/i&gt;, &lt;i&gt;transmute rock to mud&lt;/i&gt;, &lt;i&gt;wall of thorns&lt;/i&gt; &lt;/br&gt;4th&amp;mdash;&lt;i&gt;cure serious wounds&lt;/i&gt; (2), &lt;i&gt;freedom of movement&lt;/i&gt;, &lt;i&gt;rusting grasp&lt;/i&gt;, &lt;i&gt;true form&lt;/i&gt;&lt;sup&gt;APG&lt;/sup&gt; (DC 20) &lt;/br&gt;3rd&amp;mdash;&lt;i&gt;call lightning&lt;/i&gt; (DC 19), &lt;i&gt;cure moderate wounds&lt;/i&gt;, &lt;i&gt;neutralize poison&lt;/i&gt; (2), &lt;i&gt;remove disease&lt;/i&gt; &lt;/br&gt;2nd&amp;mdash;&lt;i&gt;chill metal&lt;/i&gt; (DC 18), &lt;i&gt;fog cloud&lt;/i&gt;, &lt;i&gt;heat metal&lt;/i&gt; (DC 18), &lt;i&gt;lesser restoration&lt;/i&gt;, &lt;i&gt;resist energy&lt;/i&gt; (2) &lt;/br&gt;1st&amp;mdash;&lt;i&gt;calm animals&lt;/i&gt; (DC 17, 2), &lt;i&gt;cure light wounds&lt;/i&gt; (2), &lt;i&gt;pass without trace&lt;/i&gt; (2) &lt;/br&gt;0&amp;mdash;&lt;i&gt;create water&lt;/i&gt;, &lt;i&gt;mending&lt;/i&gt;, &lt;i&gt;purify food and drink&lt;/i&gt;, &lt;i&gt;read magic&lt;/i&gt;&lt;/h5&gt;&lt;/h5&gt;&lt;h5&gt;* Cernunnos can use the mythic version of this ability in his realm.&lt;/h5&gt;&lt;/div&gt;&lt;hr/&gt;&lt;div&gt;&lt;h5&gt;&lt;b&gt;STATISTICS&lt;/b&gt;&lt;/h5&gt;&lt;/div&gt;&lt;hr/&gt;&lt;div&gt;&lt;h5&gt;&lt;b&gt;Str &lt;/b&gt;29, &lt;b&gt;Dex &lt;/b&gt;35, &lt;b&gt;Con &lt;/b&gt;39, &lt;b&gt;Int &lt;/b&gt; 18, &lt;b&gt;Wis &lt;/b&gt;22, &lt;b&gt;Cha &lt;/b&gt;21&lt;/h5&gt;&lt;h5&gt;&lt;b&gt;Base Atk &lt;/b&gt;+34; &lt;b&gt;CMB &lt;/b&gt;+44; &lt;b&gt;CMD &lt;/b&gt;67&lt;/h5&gt;&lt;h5&gt;&lt;b&gt;Feats &lt;/b&gt;Combat Reflexes, Deadly Aim, Dodge, Improved Critical (longbow), Improved Critical (scimitar), Improved Initiative, Improved Precise Shot, Mobility, Point-Blank Shot, Power Attack, Precise Shot, Quick Draw, Rapid Shot, Shot on the Run, Weapon Focus (club), Weapon Focus (gore), Weapon Focus (longbow)&lt;/h5&gt;&lt;h5&gt;&lt;b&gt;Skills &lt;/b&gt;Acrobatics +46 (+50 when jumping), Diplomacy +22, Disguise +22, Fly +10, Handle Animal +22, Intimidate +22, Knowledge (geography) +24, Knowledge (nature) +24, Knowledge (planes) +24, Knowledge (religion) +21, Perception +43, Ride +32, Sense Motive +43, Stealth +45, Survival +43, Swim +26&lt;/h5&gt;&lt;h5&gt;&lt;b&gt;Languages &lt;/b&gt;Celestial, Draconic, Infernal, Sylvan; truespeech&lt;/h5&gt;&lt;h5&gt;&lt;b&gt;SQ &lt;/b&gt;change shape (any humanoid, &lt;i&gt;alter&lt;/i&gt; self), empyreal lord traits, perfect archer, seed of life&lt;/h5&gt;&lt;/div&gt;&lt;hr/&gt;&lt;div&gt;&lt;h5&gt;&lt;b&gt;ECOLOGY&lt;/b&gt;&lt;/h5&gt;&lt;/div&gt;&lt;hr/&gt;&lt;div&gt;&lt;h5&gt;&lt;b&gt;Environment &lt;/b&gt; any forest or plain (Elysium)&lt;/h5&gt;&lt;h5&gt;&lt;b&gt;Organization &lt;/b&gt;unique&lt;/h5&gt;&lt;h5&gt;&lt;b&gt;Treasure &lt;/b&gt;standard (&lt;i&gt;+5 holy cold iron club&lt;/i&gt;, &lt;i&gt;+5 evil outsider bane longbow&lt;/i&gt;, other treasure)&lt;/h5&gt;&lt;/div&gt;&lt;hr/&gt;&lt;div&gt;&lt;h5&gt;&lt;b&gt;SPECIAL ABILITIES&lt;/b&gt;&lt;/h5&gt;&lt;/div&gt;&lt;hr/&gt;&lt;div&gt;&lt;/h5&gt;&lt;h5&gt;&lt;b&gt;Greater Slaying Arrow (Su)&lt;/b&gt; Cernunnos can spend 1 minute crafting any kind of &lt;i&gt;greater slaying arrow&lt;/i&gt; (DC 32). He can have only one such arrow at a time, and it only functions for him. The save DC is Charisma-based.  &lt;/h5&gt;&lt;h5&gt;&lt;b&gt;Horned Lord's Charge (Ex)&lt;/b&gt; An opponent hit by Cernunnos's powerful charge must succeed at a DC 39 Fort save or be exhausted, sickened, or stunned (Cernunnos's choice) for 1d4 rounds. The save DC is Constitution-based.  &lt;/h5&gt;&lt;h5&gt;&lt;b&gt;Lightning Rod (Su)&lt;/b&gt; Cernunnos absorbs and negates any electricity effect that targets him or includes him in its area. As an immediate action on his next turn, he can release this energy to grant the &lt;i&gt;shock&lt;/i&gt; weapon special ability to all weapons wielded by his allies within 30 feet for 1 round.  &lt;/h5&gt;&lt;h5&gt;&lt;b&gt;Perfect Archer (Ex)&lt;/b&gt; Cernunnos does not provoke attacks of opportunity for firing bow weapons in melee. He threatens squares out to his normal reach when wielding a bow. He automatically creates arrows when firing a bow and treats any bow he wields as if it had a range increment of 500 feet.  &lt;/h5&gt;&lt;h5&gt;&lt;b&gt;Primal Aura (Su)&lt;/b&gt; Any summoned animal or creature summoned by &lt;i&gt;summon nature's ally&lt;/i&gt; gains a +4 enhancement bonus to its Strength and Constitution while within Cernunnos's aura. Any such creature summoned within his aura obeys him as if he had summoned it (if given conflicting orders, the creature obeys Cernunnos instead of its summoner).  &lt;/h5&gt;&lt;h5&gt;&lt;b&gt;Spells&lt;/b&gt; Cernunnos casts spells as 20th-level druid.  &lt;/h5&gt;&lt;h5&gt;&lt;b&gt;Unbound (Su)&lt;/b&gt; Cernunnos is immune to any effects that restrict or force extradimensional movement upon him, such as &lt;i&gt;banishment&lt;/i&gt; or &lt;i&gt;dimensional anchor&lt;/i&gt;. He may allow these effects to affect him.&lt;/h5&gt;&lt;/div&gt;&lt;br&gt;&lt;div&gt;&lt;h4&gt;&lt;p&gt;&lt;p&gt;Cernunnos is a powerful empyreal lord who embodies the primeval force of nature as well as its wildness. He surrounds himself with counselors and advisors from all of the celestial races. Although he rarely makes a rash decision, he occasionally lets anger overwhelm his better judgment, even going so far as to swear personal vendettas against specific demon lords or archdevils. A peerless archer and hunter, in such moments of vengeance Cernunnos is tempted to visit Hell or the Abyss to personally exact his revenge. His preference for decisive action against enemies puts Cernunnos at odds with Korada. Though Cernunnos agrees that even the wickedest souls can seek redemption, he worries that lives would be lost in the time it would take to allow a fiend to seek enlightenment. The Horned Lord appears as a tall and muscular humanoid with elven features, tan skin, and a pair of antlers growing from his brow. Cernunnos dresses in simple clothes and leathers, died in natural colors but typically woven or worked with motifs of birds in flight or leaping animals. On Elysium, Cernunnos dwells in an expansive palace constructed of interwoven trees and capped with lush foliage. Known as Briarbough, this sprawling complex of gardens and pools is his seat of power and a place of healing where celestials and good mortals come to have their most grievous wounds tended. Beyond lies hundreds of miles of pristine forest and plains; animals killed here are reborn the next day, fully &lt;i&gt;heal&lt;/i&gt;ed. In times of war, Briarbough serves as a headquarters and hospital for good outsiders. When not in Elysium, Cernunnos works with other celestial races to stem the spread of evil throughout the cosmos. Recognizing that-despite his power-he is still only one person, the Horned Lord uses his abilities to strengthen and bolster those already allied against darkness, training marshals and emissaries to work as his agents in the mortal and fey worlds. He favors druids and rangers-archers in particular-among his devotees. In combat, Cernunnos uses stealth and range to draw enemies to terrain of his choosing. The Empyreal Lord then uses his magic to further shape the battlefield to hamper his foes before closing for melee.&lt;br&gt;&lt;b&gt;CERNUNNOS'S FAITH&lt;/b&gt;&lt;br&gt;Good fey, intelligent plant creatures, and mortal rangers and druids worship Cernunnos. Elven fighters and rogues often view him as a patron of luck and good fortune, but others pray to him for strength against evil. His sacred places are secluded groves, waterfalls, and deep forests. Cernunnos's holy symbol is the head of a stag, ram or similar horned creature with torcs or rings hanging from its horns. His favored weapon is the longbow. He grants access to the Animal, Chaos, Good, and Plant domains, and access to the Azata, Feather, Fur, and Growth subdomains.&lt;/p&gt;&lt;/h4&gt;&lt;/div&gt;</t>
  </si>
  <si>
    <t>* Cernunnos can use the mythic version of this ability in his realm.</t>
  </si>
  <si>
    <t>Korada</t>
  </si>
  <si>
    <t>blindsense 60 ft., darkvision 60 ft., detect evil, detect thoughts, low-light vision; Perception +46</t>
  </si>
  <si>
    <t>45, touch 40, flat-footed 36</t>
  </si>
  <si>
    <t>(+10 Dex, +1 dodge, +2 insight, +13 natural, -1 size, +6 sacred, +12 Wis) (never flat-footed)</t>
  </si>
  <si>
    <t>(32d10+352)</t>
  </si>
  <si>
    <t>Fort +21, Ref +30, Will +30</t>
  </si>
  <si>
    <t>never surprised</t>
  </si>
  <si>
    <t>10/epic and evil</t>
  </si>
  <si>
    <t>ability damage, ability drain, charm effects, compulsion effects, death effects, disease, electricity, energy drain, petrification, poison</t>
  </si>
  <si>
    <t>cold 30, sonic 30</t>
  </si>
  <si>
    <t>90 ft., climb 30 ft., fly 60 ft. (average)</t>
  </si>
  <si>
    <t>unarmed strike +31/+36/+31/+26 (2d10+8) or +5 quarterstaff +44/+39/+34/+29 (1d8+13) or flurry of blows +38/+38/+33/+33/+28/+28/+23 (2d10+8)</t>
  </si>
  <si>
    <t>shatter spells, stunning fist (8/day, DC 22)</t>
  </si>
  <si>
    <t>Spell-Like Abilities (CL 20th; concentration +34)  Constant-detect evil, detect thoughts, foresight*, sanctuary* (DC 25), water walk  At Will-augury, bless*, calm animals (DC 25), calm emotions (DC 26), cure serious wounds*, greater teleport, mirror image*  3/day-divination, mad monkeysUM, quickened mirror image*, neutralize poison, true seeing, wall of force*  1/day-antimagic field, moment of prescience</t>
  </si>
  <si>
    <t>Str 26, Dex 30, Con 33, Int 25, Wis 35, Cha 38</t>
  </si>
  <si>
    <t>84 (86 vs. disarm, grapple, or trip)</t>
  </si>
  <si>
    <t>Combat Expertise, Combat Reflexes, Dodge, Greater Trip, Improved Disarm, Improved Grapple, Improved Initiative, Improved Trip, Improved Unarmed StrikeB, Lunge, Mobility, Quicken Spell-Like Ability (mirror image), Scorpion Style, Snatch Arrows, Spring Attack, Step Up, Stunning FistB, Weapon Finesse</t>
  </si>
  <si>
    <t>Acrobatics +44 (+68 when jumping), Bluff +32, Climb +50, Diplomacy +45, Disguise +32, Escape Artist +26, Fly +8, Heal +27, Knowledge (arcana, geography, history, nature) +23, Knowledge (local) +22, Knowledge (planes, religion) +41, Perception +46, Sense Motive +46, Spellcraft +22, Stealth +40</t>
  </si>
  <si>
    <t>+24 Acrobatics when jumping</t>
  </si>
  <si>
    <t>Celestial, Infernal; speak with animals, truespeech</t>
  </si>
  <si>
    <t>abundant step, change shape (avoral or any humanoid, shapechange), combat style master, empyreal lord traits, ki pool (22 points; adamantine, epic, good, lawful, magic, mythic, silver), lay on hands (15d6, 29/day), seed of life, tranquil master</t>
  </si>
  <si>
    <t xml:space="preserve"> any forests or mountains (Nirvana)</t>
  </si>
  <si>
    <t>standard (+5 quarterstaff, other treasure)</t>
  </si>
  <si>
    <t>This serene, acrobatic man has stiff sideburns, a beard like a monkey, and three golden-furred tails.</t>
  </si>
  <si>
    <t>Combat Style Master (Ex) Korada can attack with unarmed strikes and perform flurry of blows as a 20th-level monk. Like a monk, he adds his Wisdom bonus to his AC and CMD. As a swift action, Korada may enter the basic stance of any combat style feat (such as Crane StyleUC, Monkey StyleUC, and so on) as if he had the first feat in the feat path for that combat style. By expending 2 points of ki, he may use any two feats from his current combat style's feat path for the next minute; if he changes his stance, the previous stance's feats become unavailable but he may use feats from the new stance.  Primal Aura (Su) Korada's primal aura radiates calm and tranquility, automatically suppressing any non-mythic charm or compulsion effect on any creature within its area. Any creature in his aura (including him) can deal nonlethal damage with weapons without taking the -4 penalty on attack rolls for doing so.  Shatter Spells (Su) Korada can destroy a magical effect (whether it's on a creature or an independent effect such as a wall of fire) by attacking it with an unarmed strike. He must succeed at a melee touch attack against the creature or effect and expend 2 points of ki. If the attack hits, the creature or effect is subject to targeted greater dispel magic (CL 20th). If he dispels an effect, he suffer no harmful effects from touching it. If the effect is on a creature, the creature takes 1 point of damage per spell level of each effect dispelled.  Tranquil Master (Su) Korada may attack without breaking his sanctuary spell-like ability so long as he only attempts to deal nonlethal damage.</t>
  </si>
  <si>
    <t>Korada is the champion of peace, kindness, and forgiveness. While he loves and respects his fellow empyreal lords for their tireless fight against wickedness, Korada believes good's final triumph will come from the redemption of evil creatures rather than their destruction. Honest, joyful, and clever, the Open Hand of Harmony dispenses wisdom with warmth and humility, and freely shares the secrets he has amassed over ages of study and meditation. Korada's dedication to philosophy and introspection have garnered him the ability to read the diverse threads of the world, see their nearly limitless connections, and then act on them with uncanny foresight. With neither the na&amp;#239;vety of youth nor the jaded weariness of age, Korada is a perfect balance of sentient intelligence and animal instinct, at home wherever he is. Though he can assume many forms, Korada's true appearance is a slender, athletic man wearing a simple monk's robe. He has a golden monkey-like beard and sideburns, three monkey tails, and a light layer of downy golden fur covering the rest of his body. On Nirvana, Korada dwells in the Dream Lotus, a serene palace city whose blossoming violet walls always drip with cool, golden nectar that is said to calm even the wildest of spirits. It's a place of refuge and healing, and no violence is allowed within its walls; those with problems controlling their anger are sent to meditate at one of its many calming sacred pools. Korada is said to possess the gift of foresight, but he rarely acts on these strange visions. He believes the struggle to change is always worthwhile, even if such a journey does not always end in success. It's the process, not the result, that matters most to Korada. Despite his staunch dedication to peace, Korada's skill in battle is respected, and he's able to utilize almost any fighting style without a second's pause. He may be responsible for inspiring or teaching the animal combat styles to mortals, using various guises over the course of history on many worlds-or he may even have persuaded the creator gods to give the animals their instincts and talents for fighting, which led to mortals studying and emulating animal combat styles. Korada's reputation for peace and martial skill earned him the role of the diplomat of the empyreal lords and their celestial armies. Balor lords, demodand warlords, and even infernal dukes have (temporarily) abandoned their dreams of conquest and warmongering when the Open Hand of Harmony has arrived-alone-in their court to suggest that they consider a different path. These visits always leave behind a path of dazed and stunned fiends, surprised and awed by how easily he defeated them; most silently suffer this indignation and plan vengeance for the next time he appears. Although Korada is usually serene and gentle, he has a mischievous side and has been known to poke fun at or harass his opponents like a capricious monkey. He combines his skill in battle and gift for trickery to lead dangerous opponents away from innocents or into places where they can more easily be captured or subdued. That said, Korada abhors violence, and he prefers to make nonlethal attacks (using his primal aura and tranquil master abilities), disabling foes so he can speak to them of their weakness. He dispatches mindless opponents without hesitation, not wanting to waste energy debating or persuading a thing empty of thoughts and incapable of making moral choices. He challenges enemy leaders to single combat if doing so would prevent violence between other combatants.  KORADA'S FAITH Korada is worshiped by good fey, awakened animals, and mortal clerics and monks seeking inner peace. Many who have lived with constant violence pray to Korada for guidance in finding balance; others are inspired by his light heart and willingness to confront wickedness with compassion and humor. Many who worship him are once-evil creatures who chose the path of redemption, as well as paladins who strayed and are working to stay true to the path of righteousness and mercy. The empyreal lord's sacred places are diplomatic embassies, mountain monasteries, and wells. Korada's holy symbol is two devotees kneeling before a lotus or a golden monkey with three tails. His favored weapon is the unarmed strike. His clerics have access to the domains of Good, Healing, Magic, and Protection, and the subdomains of Agathion, Defense, Divine, and Restoration.</t>
  </si>
  <si>
    <t>&lt;link rel="stylesheet"href="PF.css"&gt;&lt;div&gt;&lt;h2&gt;Empyreal Lord, Korada&lt;/h2&gt;&lt;h3&gt;&lt;i&gt;This serene, acrobatic man has stiff sideburns, a beard like a monkey, and three golden-furred tails.&lt;/i&gt;&lt;/h3&gt;&lt;br&gt;&lt;/div&gt;&lt;div class="heading"&gt;&lt;p class="alignleft"&gt;Korada&lt;/p&gt;&lt;p class="alignright"&gt;CR 26&lt;/p&gt;&lt;div style="clear: both;"&gt;&lt;/div&gt;&lt;/div&gt;&lt;div&gt;&lt;h5&gt;&lt;b&gt;XP &lt;/b&gt;2,457,600&lt;/h5&gt;&lt;h5&gt;NG Large outsider (agathion, extraplanar, good)&lt;/h5&gt;&lt;h5&gt;&lt;b&gt;Init &lt;/b&gt;+22; &lt;b&gt;Senses &lt;/b&gt;blindsense 60 ft., darkvision 60 ft., &lt;i&gt;detect evil&lt;/i&gt;, &lt;i&gt;detect thoughts&lt;/i&gt;, low-light vision; Perception +46&lt;/h5&gt;&lt;h5&gt;&lt;b&gt;Aura &lt;/b&gt;primal (30 ft.)&lt;/h5&gt;&lt;/div&gt;&lt;hr/&gt;&lt;div&gt;&lt;h5&gt;&lt;b&gt;DEFENSE&lt;/b&gt;&lt;/h5&gt;&lt;/div&gt;&lt;hr/&gt;&lt;div&gt;&lt;h5&gt;&lt;b&gt;AC &lt;/b&gt;45, touch 40, flat-footed 36 (+10 Dex, +1 dodge, +2 insight, +13 natural, -1 size, +6 sacred, +12 Wis) (never flat-footed)&lt;/h5&gt;&lt;h5&gt;&lt;b&gt;hp &lt;/b&gt;528 (32d10+352); regeneration 10 (evil artifacts, effects, and spells)&lt;/h5&gt;&lt;h5&gt;&lt;b&gt;Fort &lt;/b&gt;+21, &lt;b&gt;Ref &lt;/b&gt;+30, &lt;b&gt;Will &lt;/b&gt;+30&lt;/h5&gt;&lt;h5&gt;&lt;b&gt;Defensive Abilities &lt;/b&gt;never surprised; &lt;b&gt;DR &lt;/b&gt;10/epic and evil; &lt;b&gt;Immune &lt;/b&gt;ability damage, ability drain, charm effects, compulsion effects, death effects, disease, electricity, energy drain, petrification, poison; &lt;b&gt;Resist &lt;/b&gt;cold 30, sonic 30; &lt;b&gt;SR &lt;/b&gt;37&lt;/h5&gt;&lt;/div&gt;&lt;hr/&gt;&lt;div&gt;&lt;h5&gt;&lt;b&gt;OFFENSE&lt;/b&gt;&lt;/h5&gt;&lt;/div&gt;&lt;hr/&gt;&lt;div&gt;&lt;h5&gt;&lt;b&gt;Spd &lt;/b&gt;90 ft., climb 30 ft., fly 60 ft. (average)&lt;/h5&gt;&lt;h5&gt;&lt;b&gt;Melee &lt;/b&gt;unarmed strike +31/+36/+31/+26 (2d10+8) or &lt;/br&gt;&lt;i&gt;&lt;i&gt;+5 quarterstaff&lt;/i&gt;&lt;/i&gt; +44/+39/+34/+29 (1d8+13) or &lt;/br&gt;flurry of blows +38/+38/+33/+33/+28/+28/+23 (2d10+8)&lt;/h5&gt;&lt;h5&gt;&lt;b&gt;Space &lt;/b&gt;10 ft.; &lt;b&gt;Reach &lt;/b&gt;10 ft.&lt;/h5&gt;&lt;h5&gt;&lt;b&gt;Special Attacks &lt;/b&gt;shatter spells, stunning fist (8/day, DC 22)&lt;/h5&gt;&lt;h5&gt;&lt;b&gt;Spell-Like Abilities&lt;/b&gt; (CL 20th; concentration +34)  &lt;/br&gt;Constant&amp;mdash;&lt;i&gt;detect evil&lt;/i&gt;, &lt;i&gt;detect thoughts&lt;/i&gt;, &lt;i&gt;foresight&lt;/i&gt;*, &lt;i&gt;sanctuary&lt;/i&gt;* (DC 25), &lt;i&gt;water walk&lt;/i&gt; &lt;/br&gt;At Will&amp;mdash;&lt;i&gt;augury&lt;/i&gt;, &lt;i&gt;bless&lt;/i&gt;*, &lt;i&gt;calm animals&lt;/i&gt; (DC 25), &lt;i&gt;calm emotions&lt;/i&gt; (DC 26), &lt;i&gt;cure serious wounds&lt;/i&gt;*, &lt;i&gt;greater teleport&lt;/i&gt;, &lt;i&gt;&lt;i&gt;mirror&lt;/i&gt; image&lt;/i&gt;* &lt;/br&gt;3/day&amp;mdash;&lt;i&gt;divination&lt;/i&gt;, &lt;i&gt;mad monkeys&lt;/i&gt;&lt;sup&gt;UM&lt;/sup&gt;, quickened &lt;i&gt;&lt;i&gt;mirror&lt;/i&gt; image&lt;/i&gt;*, &lt;i&gt;neutralize poison&lt;/i&gt;, &lt;i&gt;true seeing&lt;/i&gt;, &lt;i&gt;wall of force&lt;/i&gt;* &lt;/br&gt;1/day&amp;mdash;&lt;i&gt;antimagic field&lt;/i&gt;, &lt;i&gt;moment of prescience&lt;/i&gt;&lt;/h5&gt;&lt;/h5&gt;&lt;h5&gt;* Korada can use the mythic version of this ability in his realm.&lt;/h5&gt;&lt;/div&gt;&lt;hr/&gt;&lt;div&gt;&lt;h5&gt;&lt;b&gt;STATISTICS&lt;/b&gt;&lt;/h5&gt;&lt;/div&gt;&lt;hr/&gt;&lt;div&gt;&lt;h5&gt;&lt;b&gt;Str &lt;/b&gt;26, &lt;b&gt;Dex &lt;/b&gt;30, &lt;b&gt;Con &lt;/b&gt;33, &lt;b&gt;Int &lt;/b&gt; 25, &lt;b&gt;Wis &lt;/b&gt;35, &lt;b&gt;Cha &lt;/b&gt;38&lt;/h5&gt;&lt;h5&gt;&lt;b&gt;Base Atk &lt;/b&gt;+32; &lt;b&gt;CMB &lt;/b&gt;+41 (+43 disarm or grapple, +45 trip); &lt;b&gt;CMD &lt;/b&gt;84 (86 vs. disarm, grapple, or trip)&lt;/h5&gt;&lt;h5&gt;&lt;b&gt;Feats &lt;/b&gt;Combat Expertise, Combat Reflexes, Dodge, Greater Trip, Improved Disarm, Improved Grapple, Improved Initiative, Improved Trip, Improved Unarmed Strike&lt;sup&gt;B&lt;/sup&gt;, Lunge, Mobility, Quicken Spell-Like Ability (&lt;i&gt;&lt;i&gt;mirror&lt;/i&gt; image&lt;/i&gt;), Scorpion Style, Snatch Arrows, Spring Attack, Step Up, Stunning Fist&lt;sup&gt;B&lt;/sup&gt;, Weapon Finesse&lt;/h5&gt;&lt;h5&gt;&lt;b&gt;Skills &lt;/b&gt;Acrobatics +44 (+68 when jumping), Bluff +32, Climb +50, Diplomacy +45, Disguise +32, Escape Artist +26, Fly +8, Heal +27, Knowledge (arcana, geography, history, nature) +23, Knowledge (local) +22, Knowledge (planes, religion) +41, Perception +46, Sense Motive +46, Spellcraft +22, Stealth +40; &lt;b&gt;Racial Modifiers &lt;/b&gt;+24 Acrobatics when jumping&lt;/h5&gt;&lt;h5&gt;&lt;b&gt;Languages &lt;/b&gt;Celestial, Infernal; &lt;i&gt;speak with animals&lt;/i&gt;, &lt;i&gt;truespeech&lt;/i&gt;&lt;/h5&gt;&lt;h5&gt;&lt;b&gt;SQ &lt;/b&gt;abundant step, change shape (avoral or any humanoid, shapechange), combat style master, empyreal lord traits, ki pool (22 points; adamantine, epic, good, lawful, magic, mythic, silver), lay on hands (15d6, 29/day), seed of life, tranquil master&lt;/h5&gt;&lt;/div&gt;&lt;hr/&gt;&lt;div&gt;&lt;h5&gt;&lt;b&gt;ECOLOGY&lt;/b&gt;&lt;/h5&gt;&lt;/div&gt;&lt;hr/&gt;&lt;div&gt;&lt;h5&gt;&lt;b&gt;Environment &lt;/b&gt; any forests or mountains (Nirvana)&lt;/h5&gt;&lt;h5&gt;&lt;b&gt;Organization &lt;/b&gt;unique&lt;/h5&gt;&lt;h5&gt;&lt;b&gt;Treasure &lt;/b&gt;standard (&lt;i&gt;+5 quarterstaff&lt;/i&gt;, other treasure)&lt;/h5&gt;&lt;/div&gt;&lt;hr/&gt;&lt;div&gt;&lt;h5&gt;&lt;b&gt;SPECIAL ABILITIES&lt;/b&gt;&lt;/h5&gt;&lt;/div&gt;&lt;hr/&gt;&lt;div&gt;&lt;/h5&gt;&lt;h5&gt;&lt;b&gt;Combat Style Master (Ex)&lt;/b&gt; Korada can attack with unarmed strikes and perform flurry of blows as a 20th-level monk. Like a monk, he adds his Wisdom bonus to his AC and CMD. As a swift action, Korada may enter the basic stance of any combat style feat (such as Crane Style&lt;sup&gt;UC&lt;/sup&gt;, Monkey Style&lt;sup&gt;UC&lt;/sup&gt;, and so on) as if he had the first feat in the feat path for that combat style. By expending 2 points of ki, he may use any two feats from his current combat style's feat path for the next minute; if he changes his stance, the previous stance's feats become unavailable but he may use feats from the new stance.  &lt;/h5&gt;&lt;h5&gt;&lt;b&gt;Primal Aura (Su)&lt;/b&gt; Korada's primal aura radiates calm and tranquility, automatically suppressing any non-mythic charm or compulsion effect on any creature within its area. Any creature in his aura (including him) can deal nonlethal damage with weapons without taking the -4 penalty on attack rolls for doing so.  &lt;/h5&gt;&lt;h5&gt;&lt;b&gt;Shatter Spells (Su)&lt;/b&gt; Korada can destroy a magical effect (whether it's on a creature or an independent effect such as a wall of fire) by attacking it with an unarmed strike. He must succeed at a melee touch attack against the creature or effect and expend 2 points of ki. If the attack hits, the creature or effect is subject to targeted &lt;i&gt;greater dispel magic&lt;/i&gt; (CL 20th). If he dispels an effect, he suffer no harmful effects from touching it. If the effect is on a creature, the creature takes 1 point of damage per spell level of each effect dispelled.  &lt;/h5&gt;&lt;h5&gt;&lt;b&gt;Tranquil Master (Su)&lt;/b&gt; Korada may attack without breaking his &lt;i&gt;sanctuary&lt;/i&gt; spell-like ability so long as he only attempts to deal nonlethal damage.&lt;/h5&gt;&lt;/div&gt;&lt;br&gt;&lt;div&gt;&lt;h4&gt;&lt;p&gt;&lt;p&gt;Korada is the champion of peace, kindness, and forgiveness. While he loves and respects his fellow empyreal lords for their tireless fight against wickedness, Korada believes good's final triumph will come from the redemption of evil creatures rather than their destruction. Honest, joyful, and clever, the Open Hand of Harmony dispenses wisdom with warmth and humility, and freely shares the secrets he has amassed over ages of study and meditation. Korada's dedication to philosophy and introspection have garnered him the ability to read the diverse threads of the world, see their nearly limitless connections, and then act on them with uncanny &lt;i&gt;foresight&lt;/i&gt;. With neither the na&amp;#239;vety of youth nor the jaded weariness of age, Korada is a perfect balance of sentient intelligence and animal instinct, at home wherever he is. Though he can assume many forms, Korada's true appearance is a slender, athletic man wearing a simple monk's robe. He has a golden monkey-like beard and sideburns, three monkey tails, and a light layer of downy golden fur covering the rest of his body. On Nirvana, Korada dwells in the Dream Lotus, a serene palace city whose blossoming violet walls always drip with cool, golden nectar that is said to calm even the wildest of spirits. It's a place of refuge and healing, and no violence is allowed within its walls; those with problems controlling their anger are sent to meditate at one of its many calming sacred pools. Korada is said to possess the gift of &lt;i&gt;foresight&lt;/i&gt;, but he rarely acts on these strange visions. He believes the struggle to change is always worthwhile, even if such a journey does not always end in success. It's the process, not the result, that matters most to Korada. Despite his staunch dedication to peace, Korada's skill in battle is respected, and he's able to utilize almost any fighting style without a second's pause. He may be responsible for inspiring or teaching the animal combat styles to mortals, using various guises over the course of history on many worlds-or he may even have persuaded the creator gods to give the animals their instincts and talents for fighting, which led to mortals studying and emulating animal combat styles. Korada's reputation for peace and martial skill earned him the role of the diplomat of the empyreal lords and their celestial armies. Balor lords, demodand warlords, and even infernal dukes have (temporarily) abandoned their dreams of conquest and warmongering when the Open Hand of Harmony has arrived-alone-in their court to suggest that they consider a different path. These visits always leave behind a path of dazed and stunned fiends, surprised and awed by how easily he defeated them; most silently suffer this indignation and plan vengeance for the next time he appears. Although Korada is usually serene and gentle, he has a mischievous side and has been known to poke fun at or harass his opponents like a capricious monkey. He combines his skill in battle and gift for trickery to lead dangerous opponents away from innocents or into places where they can more easily be captured or subdued. That said, Korada abhors violence, and he prefers to make nonlethal attacks (using his primal aura and tranquil master abilities), disabling foes so he can speak to them of their weakness. He dispatches mindless opponents without hesitation, not wanting to waste energy debating or persuading a thing empty of thoughts and incapable of making moral choices. He challenges enemy leaders to single combat if doing so would prevent violence between other combatants.  &lt;br&gt;&lt;b&gt;KORADA'S FAITH&lt;/b&gt;&lt;br&gt; Korada is worshiped by good fey, awakened animals, and mortal clerics and monks seeking inner peace. Many who have lived with constant violence pray to Korada for guidance in finding balance; others are inspired by his light heart and willingness to confront wickedness with compassion and humor. Many who worship him are once-evil creatures who chose the path of redemption, as well as paladins who strayed and are working to stay true to the path of righteousness and mercy. The empyreal lord's sacred places are diplomatic embassies, mountain monasteries, and wells. Korada's holy symbol is two devotees kneeling before a lotus or a golden monkey with three tails. His favored weapon is the unarmed strike. His clerics have access to the domains of Good, Healing, Magic, and Protection, and the subdomains of Agathion, Defense, Divine, and Restoration.&lt;/p&gt;&lt;/h4&gt;&lt;/div&gt;</t>
  </si>
  <si>
    <t>* Korada can use the mythic version of this ability in his realm.</t>
  </si>
  <si>
    <t>Vildeis</t>
  </si>
  <si>
    <t>blindsense 120 ft., darkvision 60 ft., detect evil, true seeing, zealous vision; Perception +42</t>
  </si>
  <si>
    <t>primal (30 ft.), protective</t>
  </si>
  <si>
    <t>44, touch 19, flat-footed 34</t>
  </si>
  <si>
    <t>(+9 Dex, +1 dodge, +25 natural, -1 size| +4 deflection vs. evil)</t>
  </si>
  <si>
    <t>(33d10+429)</t>
  </si>
  <si>
    <t>Fort +31, Ref +20, Will +26; +4 vs. poison, +4 resistance vs. evil</t>
  </si>
  <si>
    <t>ability damage, ability drain, acid, bleed, charm effects, compulsion effects, cold, death effects, energy drain, petrification</t>
  </si>
  <si>
    <t>Cicatrix +50/+45/+40/+35 (1d6+17/17-20 plus 1 bleed and 2d6 vicious)</t>
  </si>
  <si>
    <t>Cicatrix +47 (1d6+17/17-20 plus 1 bleed)</t>
  </si>
  <si>
    <t>smite evil 7/day (+5 attack and AC, +20 damage, disintegrate evil outsiders)</t>
  </si>
  <si>
    <t>Spell-Like Abilities (CL 20th; concentration +25)  Constant-detect evil, true seeing  At Will-command* (DC 16), greater teleport, haste*, paladin's sacrificeAPG, pain strikeAPG (DC 18)  3/day-discern location, geas/quest (DC 21), heal, holy word* (DC 22), mark of justice (DC 20), mass pain strikeAPG (DC 20), searing light*</t>
  </si>
  <si>
    <t>Paladin Spells Prepared (CL 20th; concentration +25)  4th-blaze of gloryAPG (DC 19), break enchantment, death ward, king's castleAPG  3rd-dispel magic, fires of judgmentAPG (DC 18), prayer, righteous vigorAPG  2nd-bull's strength, corruption resistanceAPG, litany of wardingUC, remove paralysis, shield other  1st-divine favor (3), hero's defianceAPG, lesser restoration (2)</t>
  </si>
  <si>
    <t>Str 35, Dex 29, Con 37, Int 18, Wis 22, Cha 21</t>
  </si>
  <si>
    <t>Blinding Critical, Combat Casting, Combat Reflexes, Critical Focus, Deadly Aim, Dodge, Flyby Attack, Improved Critical (dagger), Improved Initiative, Improved Iron Will, Improved Vital Strike, Iron Will, Power Attack, Spell Penetration, Step Up, Vital Strike, Weapon Focus (dagger)</t>
  </si>
  <si>
    <t>Acrobatics +45, Bluff +41, Fly +26, Heal +23, Intimidate +41, Knowledge (planes) +40, Knowledge (religion) +40, Perception +42, Sense Motive +42, Sleight of Hand +45, Stealth +41</t>
  </si>
  <si>
    <t>Celestial, Draconic; truespeech</t>
  </si>
  <si>
    <t>lay on hands (16d6, 25/day), seed of life</t>
  </si>
  <si>
    <t>standard (Cicatrix, other treasure)</t>
  </si>
  <si>
    <t>This red-winged angel is blindfolded and wrapped with bloody bandages. What shows of her flesh is scarred with celestial runes.</t>
  </si>
  <si>
    <t>Primal Aura (Su) Whenever Vildeis would be affected by a bleed effect, all enemies within 30 feet gain that bleeding condition instead, as though they were the effect's original targets (no saving throw, creatures immune to bleeding are immune to this effect). The Heal DC to stop this bleeding is 25.  Smite Evil (Su) Vildeis can smite evil as a 20th-level paladin. Whenever she uses smite evil and successfully strikes an evil outsider, the outsider is also subject to disintegrate, using Vildeis's paladin level as the caster level. After the disintegrate effect and the damage from the attack are resolved, the smite effect immediately ends.  Spells Vildeis casts spells as a 20th-level paladin.  Zealous Vision (Su) Vildeis automatically pinpoints the location of any evil creature within 1,000 feet of her.</t>
  </si>
  <si>
    <t>Also known as the Cardinal Martyr, Vildeis endlessly sacrifices herself in penitence for the sins of the multiverse, every battle against evil giving her body one more wound with which she might shed bloody tears for existence. When Vildeis emerged from the Heavens, she was a being of sublime beauty, but of a majesty so delicate that she couldn't suffer the sight or even the thought of evil. Within an hour of her birth, she had put out her own eyes, refusing to even gaze upon a reality tainted by sin. Since the first self-inflicted wound marred her once-perfect body, she has struggled against evil in all its forms. Denying herself home or rest, Vildeis harrows the wildest reaches of the multiverse, driving back the expansions of foul realms and slaying those who would do wicked deeds. Vildeis has no home among the planes, and forgoes any comforts-even those as basic as shelter or company-so long as there is evil afoot in the multiverse. Such makes her one of the most aloof empyreal lords, but also one of the most storied. Across the planes, legends tell of pitched battles, desperate last stands, and near massacres turned in the favor of the innocent by the sudden appearance of Vildeis herself, bloody-winged and avenging. While such miraculous rescues have more to do with happenstance then omniscience, they nonetheless inf lame the passions of the righteous across countless worlds. Those who seek to encounter the empyreal lord of devotion, sacrifice, and scars must follow rumors of her passing, usually spoken by awed beings and crippled fiends along the fringes of reality's darkest outlands. Nearly as well known as the Cardinal Martyr herself are her morbid trappings-miles of stained bandages, scars etched and re-etched in the shapes of celestial runes, and a dagger that drips with her blood as often as that of her enemies. Of these, her dagger Cicatrix is the most infamous, a black blade like a thorn dropped from some gigantic iron rose, which the empyreal lord used to blind herself. Tales tell that she uses her blade not just to slay the wicked and share her blindness, but to carve the runes that crisscross her body upon others, infusing them with the compulsion to battle evil even if previously there was no such desire.  VILDEIS'S FAITH Vildeis is the patron of devotion, sacrif ice, and scars. Those who follow her number among the most zealous crusaders, the most unshakable priests, and the most incorruptible judges. They view their goddess as an exemplar and a leader who sacrif ices for them in ways they can never match. Vildeis, and by extension her worshipers, is extremely strict when it comes to adhering to her tenets of living an austere and principled life wholly devoted to combating evil. Those who diverge from Vildeis's teachings are expelled from her orders, but encouraged to do good in the world under the service of gentler masters. Though Vildeis doesn't expect all of her followers to perform the same self-mortification that she does, tattoos, scarification, and flagellation are common among her servants, especially her most devoted priests. Even those who don't engage in ritual bloodletting typically wear long red ribbons, symbolic of the empyreal lord's eternal wounds. Vildeis's holy symbol is a scarred golden breastplate. Her favored weapon is the dagger. Her clerics have access to the Destruction, Good, Healing, and Law domains, and to the Rage and Resurrection subdomains.</t>
  </si>
  <si>
    <t>&lt;link rel="stylesheet"href="PF.css"&gt;&lt;div&gt;&lt;h2&gt;Empyreal Lord, Vildeis&lt;/h2&gt;&lt;h3&gt;&lt;i&gt;This red-winged angel is blindfolded and wrapped with bloody bandages. What shows of her flesh is scarred with celestial runes.&lt;/i&gt;&lt;/h3&gt;&lt;br&gt;&lt;/div&gt;&lt;div class="heading"&gt;&lt;p class="alignleft"&gt;Vildeis&lt;/p&gt;&lt;p class="alignright"&gt;CR 28&lt;/p&gt;&lt;div style="clear: both;"&gt;&lt;/div&gt;&lt;/div&gt;&lt;div&gt;&lt;h5&gt;&lt;b&gt;XP &lt;/b&gt;4,915,200&lt;/h5&gt;&lt;h5&gt;LG Large outsider (angel, extraplanar, good, lawful)&lt;/h5&gt;&lt;h5&gt;&lt;b&gt;Init &lt;/b&gt;+13; &lt;b&gt;Senses &lt;/b&gt;blindsense 120 ft., darkvision 60 ft., &lt;i&gt;detect evil&lt;/i&gt;, &lt;i&gt;true seeing&lt;/i&gt;, zealous vision; Perception +42&lt;/h5&gt;&lt;h5&gt;&lt;b&gt;Aura &lt;/b&gt;primal (30 ft.), protective&lt;/h5&gt;&lt;/div&gt;&lt;hr/&gt;&lt;div&gt;&lt;h5&gt;&lt;b&gt;DEFENSE&lt;/b&gt;&lt;/h5&gt;&lt;/div&gt;&lt;hr/&gt;&lt;div&gt;&lt;h5&gt;&lt;b&gt;AC &lt;/b&gt;44, touch 19, flat-footed 34 (+9 Dex, +1 dodge, +25 natural, -1 size; +4 deflection vs. evil)&lt;/h5&gt;&lt;h5&gt;&lt;b&gt;hp &lt;/b&gt;610 (33d10+429); regeneration 10 (evil artifacts, effects, and spells)&lt;/h5&gt;&lt;h5&gt;&lt;b&gt;Fort &lt;/b&gt;+31, &lt;b&gt;Ref &lt;/b&gt;+20, &lt;b&gt;Will &lt;/b&gt;+26; +4 vs. poison, +4 resistance vs. evil&lt;/h5&gt;&lt;h5&gt;&lt;b&gt;DR &lt;/b&gt;15/epic and evil; &lt;b&gt;Immune &lt;/b&gt;ability damage, ability drain, acid, bleed, charm effects, compulsion effects, cold, death effects, energy drain, petrification; &lt;b&gt;Resist &lt;/b&gt;electricity 30, fire 30&lt;/h5&gt;&lt;/div&gt;&lt;hr/&gt;&lt;div&gt;&lt;h5&gt;&lt;b&gt;OFFENSE&lt;/b&gt;&lt;/h5&gt;&lt;/div&gt;&lt;hr/&gt;&lt;div&gt;&lt;h5&gt;&lt;b&gt;Spd &lt;/b&gt;40 ft., fly 60 ft. (average)&lt;/h5&gt;&lt;h5&gt;&lt;b&gt;Melee &lt;/b&gt;&lt;i&gt;Cicatrix&lt;/i&gt; +50/+45/+40/+35 (1d6+17/17-20 plus 1 bleed and 2d6 vicious)&lt;/h5&gt;&lt;h5&gt;&lt;b&gt;Ranged &lt;/b&gt;&lt;i&gt;Cicatrix&lt;/i&gt; +47 (1d6+17/17-20 plus 1 bleed)&lt;/h5&gt;&lt;h5&gt;&lt;b&gt;Space &lt;/b&gt;10 ft.; &lt;b&gt;Reach &lt;/b&gt;10 ft.&lt;/h5&gt;&lt;h5&gt;&lt;b&gt;Special Attacks &lt;/b&gt;smite evil 7/day (+5 attack and AC, +20 damage, &lt;i&gt;disintegrate&lt;/i&gt; evil outsiders)&lt;/h5&gt;&lt;h5&gt;&lt;b&gt;Spell-Like Abilities&lt;/b&gt; (CL 20th; concentration +25)  &lt;/br&gt;Constant&amp;mdash;&lt;i&gt;detect evil&lt;/i&gt;, &lt;i&gt;true seeing&lt;/i&gt; &lt;/br&gt;At Will&amp;mdash;&lt;i&gt;command&lt;/i&gt;* (DC 16), &lt;i&gt;greater teleport&lt;/i&gt;, &lt;i&gt;haste&lt;/i&gt;*, &lt;i&gt;paladin's sacrifice&lt;/i&gt;&lt;sup&gt;APG&lt;/sup&gt;, &lt;i&gt;pain strike&lt;/i&gt;&lt;sup&gt;APG&lt;/sup&gt; (DC 18) &lt;/br&gt;3/day&amp;mdash;&lt;i&gt;discern location&lt;/i&gt;, &lt;i&gt;geas/quest&lt;/i&gt; (DC 21), &lt;i&gt;heal&lt;/i&gt;, &lt;i&gt;holy word&lt;/i&gt;* (DC 22), &lt;i&gt;mark of justice&lt;/i&gt; (DC 20), mass &lt;i&gt;pain strike&lt;/i&gt;&lt;sup&gt;APG&lt;/sup&gt; (DC 20), &lt;i&gt;searing light&lt;/i&gt;*&lt;/h5&gt;&lt;/h5&gt;&lt;h5&gt;&lt;b&gt;Paladin Spells Prepared&lt;/b&gt; (CL 20th; concentration +25) &lt;/br&gt;4th&amp;mdash;&lt;i&gt;blaze of glory&lt;/i&gt;&lt;sup&gt;APG&lt;/sup&gt; (DC 19), &lt;i&gt;break enchantment&lt;/i&gt;, &lt;i&gt;death ward&lt;/i&gt;, &lt;i&gt;king's castle&lt;/i&gt;&lt;sup&gt;APG&lt;/sup&gt; &lt;/br&gt;3rd&amp;mdash;&lt;i&gt;dispel magic&lt;/i&gt;, &lt;i&gt;fires of judgment&lt;/i&gt;&lt;sup&gt;APG&lt;/sup&gt; (DC 18), &lt;i&gt;prayer&lt;/i&gt;, &lt;i&gt;righteous vigor&lt;/i&gt;&lt;sup&gt;APG&lt;/sup&gt; &lt;/br&gt;2nd&amp;mdash;&lt;i&gt;bull's strength&lt;/i&gt;, &lt;i&gt;corruption resistance&lt;/i&gt;&lt;sup&gt;APG&lt;/sup&gt;, &lt;i&gt;litany of warding&lt;/i&gt;&lt;sup&gt;UC&lt;/sup&gt;, &lt;i&gt;remove paralysis&lt;/i&gt;, &lt;i&gt;shield other&lt;/i&gt; &lt;/br&gt;1st&amp;mdash;&lt;i&gt;divine favor&lt;/i&gt; (3), &lt;i&gt;hero's defiance&lt;/i&gt;&lt;sup&gt;APG&lt;/sup&gt;, &lt;i&gt;lesser restoration&lt;/i&gt; (2)&lt;/h5&gt;&lt;/h5&gt;&lt;h5&gt;* Vildeis can use the mythic version of this ability in her realm.&lt;/h5&gt;&lt;/div&gt;&lt;hr/&gt;&lt;div&gt;&lt;h5&gt;&lt;b&gt;STATISTICS&lt;/b&gt;&lt;/h5&gt;&lt;/div&gt;&lt;hr/&gt;&lt;div&gt;&lt;h5&gt;&lt;b&gt;Str &lt;/b&gt;35, &lt;b&gt;Dex &lt;/b&gt;29, &lt;b&gt;Con &lt;/b&gt;37, &lt;b&gt;Int &lt;/b&gt; 18, &lt;b&gt;Wis &lt;/b&gt;22, &lt;b&gt;Cha &lt;/b&gt;21&lt;/h5&gt;&lt;h5&gt;&lt;b&gt;Base Atk &lt;/b&gt;+33; &lt;b&gt;CMB &lt;/b&gt;+46; &lt;b&gt;CMD &lt;/b&gt;66&lt;/h5&gt;&lt;h5&gt;&lt;b&gt;Feats &lt;/b&gt;Blinding Critical, Combat Casting, Combat Reflexes, Critical Focus, Deadly Aim, Dodge, Flyby Attack, Improved Critical (dagger), Improved Initiative, Improved Iron Will, Improved Vital Strike, Iron Will, Power Attack, Spell Penetration, Step Up, Vital Strike, Weapon Focus (dagger)&lt;/h5&gt;&lt;h5&gt;&lt;b&gt;Skills &lt;/b&gt;Acrobatics +45, Bluff +41, Fly +26, Heal +23, Intimidate +41, Knowledge (planes) +40, Knowledge (religion) +40, Perception +42, Sense Motive +42, Sleight of Hand +45, Stealth +41&lt;/h5&gt;&lt;h5&gt;&lt;b&gt;Languages &lt;/b&gt;Celestial, Draconic; truespeech&lt;/h5&gt;&lt;h5&gt;&lt;b&gt;SQ &lt;/b&gt;lay on hands (16d6, 25/day), seed of life&lt;/h5&gt;&lt;/div&gt;&lt;hr/&gt;&lt;div&gt;&lt;h5&gt;&lt;b&gt;ECOLOGY&lt;/b&gt;&lt;/h5&gt;&lt;/div&gt;&lt;hr/&gt;&lt;div&gt;&lt;h5&gt;&lt;b&gt;Environment &lt;/b&gt; any (Heaven)&lt;/h5&gt;&lt;h5&gt;&lt;b&gt;Organization &lt;/b&gt;unique&lt;/h5&gt;&lt;h5&gt;&lt;b&gt;Treasure &lt;/b&gt;standard (&lt;i&gt;Cicatrix&lt;/i&gt;, other treasure)&lt;/h5&gt;&lt;/div&gt;&lt;hr/&gt;&lt;div&gt;&lt;h5&gt;&lt;b&gt;SPECIAL ABILITIES&lt;/b&gt;&lt;/h5&gt;&lt;/div&gt;&lt;hr/&gt;&lt;div&gt;&lt;/h5&gt;&lt;h5&gt;&lt;b&gt;Primal Aura (Su)&lt;/b&gt; Whenever Vildeis would be affected by a bleed effect, all enemies within 30 feet gain that bleeding condition instead, as though they were the effect's original targets (no saving throw, creatures immune to bleeding are immune to this effect). The Heal DC to stop this bleeding is 25.  &lt;/h5&gt;&lt;h5&gt;&lt;b&gt;Smite Evil (Su)&lt;/b&gt; Vildeis can smite evil as a 20th-level paladin. Whenever she uses smite evil and successfully strikes an evil outsider, the outsider is also subject to &lt;i&gt;disintegrate&lt;/i&gt;, using Vildeis's paladin level as the caster level. After the &lt;i&gt;disintegrate&lt;/i&gt; effect and the damage from the attack are resolved, the smite effect immediately ends.  &lt;/h5&gt;&lt;h5&gt;&lt;b&gt;Spells&lt;/b&gt; Vildeis casts spells as a 20th-level paladin.  &lt;/h5&gt;&lt;h5&gt;&lt;b&gt;Zealous Vision (Su)&lt;/b&gt; Vildeis automatically pinpoints the location of any evil creature within 1,000 feet of her.&lt;/h5&gt;&lt;/div&gt;&lt;br&gt;&lt;div&gt;&lt;h4&gt;&lt;p&gt;&lt;p&gt;Also known as the Cardinal Martyr, Vildeis endlessly sacrifices herself in penitence for the sins of the multiverse, every battle against evil giving her body one more wound with which she might shed bloody tears for existence. When Vildeis emerged from the Heavens, she was a being of sublime beauty, but of a majesty so delicate that she couldn't suffer the sight or even the thought of evil. Within an hour of her birth, she had put out her own eyes, refusing to even gaze upon a reality tainted by sin. Since the first self-inflicted wound marred her once-perfect body, she has struggled against evil in all its forms. Denying herself home or rest, Vildeis harrows the wildest reaches of the multiverse, driving back the expansions of foul realms and slaying those who would do wicked deeds. Vildeis has no home among the planes, and forgoes any comforts-even those as basic as shelter or company-so long as there is evil afoot in the multiverse. Such makes her one of the most aloof empyreal lords, but also one of the most storied. Across the planes, legends tell of pitched battles, desperate last stands, and near massacres turned in the favor of the innocent by the sudden appearance of Vildeis herself, bloody-winged and avenging. While such miraculous rescues have more to do with happenstance then omniscience, they nonetheless inf lame the passions of the righteous across countless worlds. Those who seek to encounter the empyreal lord of devotion, sacrifice, and scars must follow rumors of her passing, usually spoken by awed beings and crippled fiends along the fringes of reality's darkest outlands. Nearly as well known as the Cardinal Martyr herself are her morbid trappings-miles of stained bandages, scars etched and re-etched in the shapes of celestial runes, and a dagger that drips with her blood as often as that of her enemies. Of these, her dagger &lt;i&gt;Cicatrix&lt;/i&gt; is the most infamous, a black blade like a thorn dropped from some gigantic iron rose, which the empyreal lord used to blind herself. Tales tell that she uses her blade not just to slay the wicked and share her blindness, but to carve the runes that crisscross her body upon others, infusing them with the compulsion to battle evil even if previously there was no such desire.  &lt;br&gt;&lt;b&gt;VILDEIS'S FAITH&lt;/b&gt;&lt;br&gt; Vildeis is the patron of devotion, sacrif ice, and scars. Those who follow her number among the most zealous crusaders, the most unshakable priests, and the most incorruptible judges. They view their goddess as an exemplar and a leader who sacrif ices for them in ways they can never match. Vildeis, and by extension her worshipers, is extremely strict when it comes to adhering to her tenets of living an austere and principled life wholly devoted to combating evil. Those who diverge from Vildeis's teachings are expelled from her orders, but encouraged to do good in the world under the service of gentler masters. Though Vildeis doesn't expect all of her followers to perform the same self-mortification that she does, tattoos, scarification, and flagellation are common among her servants, especially her most devoted priests. Even those who don't engage in ritual bloodletting typically wear long red ribbons, symbolic of the empyreal lord's eternal wounds. Vildeis's holy symbol is a scarred golden breastplate. Her favored weapon is the dagger. Her clerics have access to the Destruction, Good, Healing, and Law domains, and to the Rage and Resurrection subdomains.&lt;/p&gt;&lt;/h4&gt;&lt;/div&gt;</t>
  </si>
  <si>
    <t>* Vildeis can use the mythic version of this ability in her realm.</t>
  </si>
  <si>
    <t>Erlking</t>
  </si>
  <si>
    <t>low-light vision; Perception +28</t>
  </si>
  <si>
    <t>34, touch 15, flat-footed 29</t>
  </si>
  <si>
    <t>(+7 armor, +4 Dex, +1 dodge, +12 natural| +2 deflection vs. evil or law)</t>
  </si>
  <si>
    <t>Fort +15, Ref +20, Will +17</t>
  </si>
  <si>
    <t>blur, protection from good and law</t>
  </si>
  <si>
    <t>10/ cold iron</t>
  </si>
  <si>
    <t>acid 30, cold 30, electricity 30</t>
  </si>
  <si>
    <t>70 ft., fly 90 ft. (good)</t>
  </si>
  <si>
    <t>+3 cold iron keen longsword +20/+20/+15 (1d8+12/17-20 plus bleed)</t>
  </si>
  <si>
    <t>+3 ironwood longbow +20/+20/+15 (1d8+3/x3 plus bleed)</t>
  </si>
  <si>
    <t>bleed (1d6), favored enemy (all humanoids +10), ironwood mastery</t>
  </si>
  <si>
    <t>Spell-Like Abilities (CL 20th; concentration +25)  Constant-blur, haste (self only), protection from evil, protection from law, speak with animals, speak with plants   At Will-whispering wind   3/day-animate plants, black tentacles, cure critical wounds, haste, ironwood, move earth, plant growth, summon nature's ally VI, summon (level 6, 1d4+1 centaurs or 1 treant 100%), tree stride   1/day-finger of death (DC 23), repel metal or stone, summon nature's ally IX</t>
  </si>
  <si>
    <t>Str 20, Dex 25, Con 28, Int 19, Wis 20, Cha 21</t>
  </si>
  <si>
    <t>Critical Focus, Disruptive, Greater Weapon Focus (longsword), Greater Weapon Specialization (longsword), Power Attack, Spellbreaker, Toughness, Vital Strike, Weapon Focus (longsword), Weapon Specialization (longsword)</t>
  </si>
  <si>
    <t>Acrobatics +19 (+35 when jumping), Bluff +18, Climb +12, Diplomacy +13, Fly +18, Handle Animal +15, Heal +10, Intimidate +25, Knowledge (geography) +17, Knowledge (nature) +27, Knowledge (nobility) +9, Perception +28, Perform (any one) +13, Ride +16, Sense Motive +18, Spellcraft +14, Stealth +29, Survival +15, Swim +17</t>
  </si>
  <si>
    <t>+16 Acrobatics when jumping</t>
  </si>
  <si>
    <t>Common, Elven, Sylvan; speak with animals, speak with plants</t>
  </si>
  <si>
    <t>warrior fey</t>
  </si>
  <si>
    <t>solitary, squad (1 plus 2-12 centaurs, 2-12 satyrs, and 1-2 treants), or army (1 plus 4-24 centaurs, 4-24 satyrs, and 2-5 treants)</t>
  </si>
  <si>
    <t>double (ironwood chain shirt, ironwood longbow, ironwood longsword, other treasure)</t>
  </si>
  <si>
    <t>Birdlike wings covered with autumnal leaves instead of feathers extend from the back of this regal, elf-like humanoid.</t>
  </si>
  <si>
    <t>Ironwood Mastery (Su) Any ironwood armor an erlking wears gains a +3 enhancement bonus, and any ironwood weapon it wields is treated as a +3 cold iron keen weapon.  Warrior Fey (Ex) An erlking counts as a 20th-level fighter for all abilities and effects requiring fighter levels.</t>
  </si>
  <si>
    <t>Erlkings guard the wildest, most pristine reaches of nature, and lead other fey to reclaim defiled lands. Most forest creatures acknowledge an erlking as king of the forest and arbiter in disputes between the people of the wilds. In most forests, an erlking is the brother or consort of a hamadryad, and represents the aggressive, dangerous, and vengeful aspect of the wilds. An erlking is a blur of motion on or off the battlefield, using his powers to coordinate attacks against despoilers, manipulate terrain to his side's advantage, and call in reinforcements when his forces would be overwhelmed. When his services are not needed, an erlking retires to the realm of the fey.</t>
  </si>
  <si>
    <t>&lt;link rel="stylesheet"href="PF.css"&gt;&lt;div&gt;&lt;h2&gt;Erlking&lt;/h2&gt;&lt;h3&gt;&lt;i&gt;Birdlike wings covered with autumnal leaves instead of feathers extend from the back of this regal, elf-like humanoid.&lt;/i&gt;&lt;/h3&gt;&lt;br&gt;&lt;/div&gt;&lt;div class="heading"&gt;&lt;p class="alignleft"&gt;Erlking&lt;/p&gt;&lt;p class="alignright"&gt;CR 18&lt;/p&gt;&lt;div style="clear: both;"&gt;&lt;/div&gt;&lt;/div&gt;&lt;div&gt;&lt;h5&gt;&lt;b&gt;XP &lt;/b&gt;153,600&lt;/h5&gt;&lt;h5&gt;CN Medium fey &lt;/h5&gt;&lt;h5&gt;&lt;b&gt;Init &lt;/b&gt;+7; &lt;b&gt;Senses &lt;/b&gt;low-light vision; Perception +28&lt;/h5&gt;&lt;/div&gt;&lt;hr/&gt;&lt;div&gt;&lt;h5&gt;&lt;b&gt;DEFENSE&lt;/b&gt;&lt;/h5&gt;&lt;/div&gt;&lt;hr/&gt;&lt;div&gt;&lt;h5&gt;&lt;b&gt;AC &lt;/b&gt;34, touch 15, flat-footed 29 (+7 armor, +4 Dex, +1 dodge, +12 natural; +2 deflection vs. evil or &lt;i&gt;law&lt;/i&gt;)&lt;/h5&gt;&lt;h5&gt;&lt;b&gt;hp &lt;/b&gt;270 (20d6+200); fast healing 10&lt;/h5&gt;&lt;h5&gt;&lt;b&gt;Fort &lt;/b&gt;+15, &lt;b&gt;Ref &lt;/b&gt;+20, &lt;b&gt;Will &lt;/b&gt;+17&lt;/h5&gt;&lt;h5&gt;&lt;b&gt;Defensive Abilities &lt;/b&gt;blur, protection from good and law; &lt;b&gt;DR &lt;/b&gt;10/ cold iron; &lt;b&gt;Immune &lt;/b&gt;poison; &lt;b&gt;Resist &lt;/b&gt;acid 30, cold 30, electricity 30&lt;/h5&gt;&lt;/div&gt;&lt;hr/&gt;&lt;div&gt;&lt;h5&gt;&lt;b&gt;OFFENSE&lt;/b&gt;&lt;/h5&gt;&lt;/div&gt;&lt;hr/&gt;&lt;div&gt;&lt;h5&gt;&lt;b&gt;Spd &lt;/b&gt;70 ft., fly 90 ft. (good)&lt;/h5&gt;&lt;h5&gt;&lt;b&gt;Melee &lt;/b&gt;&lt;i&gt;&lt;i&gt;&lt;i&gt;+3 cold iron keen&lt;/i&gt; longsword&lt;/i&gt;&lt;/i&gt; +20/+20/+15 (1d8+12/17-20 plus bleed)&lt;/h5&gt;&lt;h5&gt;&lt;b&gt;Ranged &lt;/b&gt;&lt;i&gt;&lt;i&gt;+3 &lt;i&gt;ironwood&lt;/i&gt; longbow&lt;/i&gt;&lt;/i&gt; +20/+20/+15 (1d8+3/x3 plus bleed)&lt;/h5&gt;&lt;h5&gt;&lt;b&gt;Space &lt;/b&gt;5 ft.; &lt;b&gt;Reach &lt;/b&gt;5 ft.&lt;/h5&gt;&lt;h5&gt;&lt;b&gt;Special Attacks &lt;/b&gt;bleed (1d6), favored enemy (all humanoids +10), &lt;i&gt;ironwood&lt;/i&gt; mastery&lt;/h5&gt;&lt;h5&gt;&lt;b&gt;Spell-Like Abilities&lt;/b&gt; (CL 20th; concentration +25)  &lt;/br&gt;Constant&amp;mdash;&lt;i&gt;blur&lt;/i&gt;, &lt;i&gt;haste&lt;/i&gt; (self only), &lt;i&gt;protection from evil&lt;/i&gt;, protection from &lt;i&gt;law&lt;/i&gt;, &lt;i&gt;speak with animals&lt;/i&gt;, &lt;i&gt;speak with plants&lt;/i&gt; &lt;/br&gt;At Will&amp;mdash;&lt;i&gt;whispering wind&lt;/i&gt; &lt;/br&gt;3/day&amp;mdash;&lt;i&gt;animate plants&lt;/i&gt;, &lt;i&gt;black tentacles&lt;/i&gt;, &lt;i&gt;cure critical wounds&lt;/i&gt;, &lt;i&gt;haste&lt;/i&gt;, &lt;i&gt;ironwood&lt;/i&gt;, &lt;i&gt;move earth&lt;/i&gt;, &lt;i&gt;plant growth&lt;/i&gt;, &lt;i&gt;summon nature's ally VI&lt;/i&gt;, summon (level 6, 1d4+1 centaurs or 1 treant 100%), &lt;i&gt;tree stride&lt;/i&gt; &lt;/br&gt;1/day&amp;mdash;&lt;i&gt;finger of death&lt;/i&gt; (DC 23), &lt;i&gt;repel metal or stone&lt;/i&gt;, &lt;i&gt;summon nature's ally IX&lt;/i&gt;&lt;/h5&gt;&lt;/h5&gt;&lt;/div&gt;&lt;hr/&gt;&lt;div&gt;&lt;h5&gt;&lt;b&gt;STATISTICS&lt;/b&gt;&lt;/h5&gt;&lt;/div&gt;&lt;hr/&gt;&lt;div&gt;&lt;h5&gt;&lt;b&gt;Str &lt;/b&gt;20, &lt;b&gt;Dex &lt;/b&gt;25, &lt;b&gt;Con &lt;/b&gt;28, &lt;b&gt;Int &lt;/b&gt; 19, &lt;b&gt;Wis &lt;/b&gt;20, &lt;b&gt;Cha &lt;/b&gt;21&lt;/h5&gt;&lt;h5&gt;&lt;b&gt;Base Atk &lt;/b&gt;+10; &lt;b&gt;CMB &lt;/b&gt;+15; &lt;b&gt;CMD &lt;/b&gt;33&lt;/h5&gt;&lt;h5&gt;&lt;b&gt;Feats &lt;/b&gt;Critical Focus, Disruptive, Greater Weapon Focus (longsword), Greater Weapon Specialization (longsword), Power Attack, Spellbreaker, Toughness, Vital Strike, Weapon Focus (longsword), Weapon Specialization (longsword)&lt;/h5&gt;&lt;h5&gt;&lt;b&gt;Skills &lt;/b&gt;Acrobatics +19 (+35 when jumping), Bluff +18, Climb +12, Diplomacy +13, Fly +18, Handle Animal +15, Heal +10, Intimidate +25, Knowledge (geography) +17, Knowledge (nature) +27, Knowledge (nobility) +9, Perception +28, Perform (any one) +13, Ride +16, Sense Motive +18, Spellcraft +14, Stealth +29, Survival +15, Swim +17; &lt;b&gt;Racial Modifiers &lt;/b&gt;+16 Acrobatics when jumping&lt;/h5&gt;&lt;h5&gt;&lt;b&gt;Languages &lt;/b&gt;Common, Elven, Sylvan; &lt;i&gt;speak with animals&lt;/i&gt;, &lt;i&gt;speak with plants&lt;/i&gt;&lt;/h5&gt;&lt;h5&gt;&lt;b&gt;SQ &lt;/b&gt;warrior fey&lt;/h5&gt;&lt;/div&gt;&lt;hr/&gt;&lt;div&gt;&lt;h5&gt;&lt;b&gt;ECOLOGY&lt;/b&gt;&lt;/h5&gt;&lt;/div&gt;&lt;hr/&gt;&lt;div&gt;&lt;h5&gt;&lt;b&gt;Environment &lt;/b&gt; temperate forests&lt;/h5&gt;&lt;h5&gt;&lt;b&gt;Organization &lt;/b&gt;solitary, squad (1 plus 2-12 centaurs, 2-12 satyrs, and 1-2 treants), or army (1 plus 4-24 centaurs, 4-24 satyrs, and 2-5 treants)&lt;/h5&gt;&lt;h5&gt;&lt;b&gt;Treasure &lt;/b&gt;double (&lt;i&gt;ironwood&lt;/i&gt; chain shirt, &lt;i&gt;ironwood&lt;/i&gt; longbow, &lt;i&gt;ironwood&lt;/i&gt; longsword, other treasure)&lt;/h5&gt;&lt;/div&gt;&lt;hr/&gt;&lt;div&gt;&lt;h5&gt;&lt;b&gt;SPECIAL ABILITIES&lt;/b&gt;&lt;/h5&gt;&lt;/div&gt;&lt;hr/&gt;&lt;div&gt;&lt;/h5&gt;&lt;h5&gt;&lt;b&gt;Ironwood Mastery (Su)&lt;/b&gt; Any &lt;i&gt;ironwood&lt;/i&gt; armor an erlking wears gains a +3 enhancement bonus, and any &lt;i&gt;ironwood&lt;/i&gt; weapon it wields is treated as a &lt;i&gt;+3 cold iron keen&lt;/i&gt; weapon.  &lt;/h5&gt;&lt;h5&gt;&lt;b&gt;Warrior Fey (Ex)&lt;/b&gt; An erlking counts as a 20th-level fighter for all abilities and effects requiring fighter levels.&lt;/h5&gt;&lt;/div&gt;&lt;br&gt;&lt;div&gt;&lt;h4&gt;&lt;p&gt;&lt;p&gt;Erlkings guard the wildest, most pristine reaches of nature, and lead other fey to reclaim defiled lands. Most forest creatures acknowledge an erlking as king of the forest and arbiter in disputes between the people of the wilds. In most forests, an erlking is the brother or consort of a hamadryad, and represents the aggressive, dangerous, and vengeful aspect of the wilds. An erlking is a &lt;i&gt;blur&lt;/i&gt; of motion on or off the battlefield, using his powers to coordinate attacks against despoilers, manipulate terrain to his side's advantage, and call in reinforcements when his forces would be overwhelmed. When his services are not needed, an erlking retires to the realm of the fey.&lt;/p&gt;&lt;/h4&gt;&lt;/div&gt;</t>
  </si>
  <si>
    <t>Fachen</t>
  </si>
  <si>
    <t>fear (30 ft., DC 15)</t>
  </si>
  <si>
    <t>(+1 Dex, +3 dodge, +4 natural)</t>
  </si>
  <si>
    <t>Fort +4, Ref +3, Will +8</t>
  </si>
  <si>
    <t>battleaxe +10 (1d8+5/x3), bite +5 (1d6+2)</t>
  </si>
  <si>
    <t>Str 20, Dex 13, Con 15, Int 6, Wis 12, Cha 15</t>
  </si>
  <si>
    <t>Acrobatic, Cleave, Iron Will, Power Attack</t>
  </si>
  <si>
    <t>Acrobatics +13, Perception +9, Stealth +6</t>
  </si>
  <si>
    <t>incredible balance</t>
  </si>
  <si>
    <t>This half-bodied monstrosity with a toothy mouth and stringy hair hops about on its single leg with unusual grace.</t>
  </si>
  <si>
    <t>Fear (Su) Each creature within a 30-foot radius that sees a fachen must succeed at a DC 15 Will save or be paralyzed by fear for 1d4 rounds. A creature that successfully saves is not subject to the same fachen's fear aura for 24 hours. This is a paralysis effect and a mind-affecting fear effect. The save DC is Charisma-based.  Incredible Balance (Ex) Despite its strange anatomy, a fachen is adept at keeping itself upright and out of danger. A fachen gains a +3 dodge bonus to AC and a +4 racial bonus to its CMD against trip combat maneuvers.</t>
  </si>
  <si>
    <t>The fearsome fachen's terrifying visage paralyzes all but the most intrepid that happen across its hopping path. Reports disagree on just what it is about the fachen that turns one's blood to ice-the single leg and foot that somehow don't impair the being's balance or speed, the seemingly too-strong arm jutting from the center of the creature's torso, or the lone, bulbous eye leering maliciously at its would-be prey. Most likely it's a combination of all of these things mixed with the unrelenting rage and savagery that seems to ooze from its every pore.  Though the fachen's grotesque approximation of a humanoid form could be enough to scare a traveler witless on its own, no single part of the abomination's appearance induces fear like that of its mouth, a snarling and snapping thing filled with two full rows of long, sharp teeth-a mouth that looks like a cage out of a foul nightmare. Constantly gnashing or chomping in the air, it delivers grievous wounds to those who don't flee this terrible creature. Though they're able to speak, fachens do so only to curse at those they encounter. These barbaric creatures have no discernible culture, and sages and naturalists are still puzzled as to how they even reproduce. It almost seems as if they are pure rage that spontaneous takes on a hideous natural form. A typical fachen stands just short of 6 feet tall, and despite appearing to be half a person, weighs around 150 pounds because of its muscle mass. Though it isn't a very large creature, its fearsome composition and the aura of fear it exudes give it a presence that makes it seem much greater than its actual size.</t>
  </si>
  <si>
    <t>&lt;link rel="stylesheet"href="PF.css"&gt;&lt;div&gt;&lt;h2&gt;Fachen&lt;/h2&gt;&lt;h3&gt;&lt;i&gt;This half-bodied monstrosity with a toothy mouth and stringy hair hops about on its single leg with unusual grace.&lt;/i&gt;&lt;/h3&gt;&lt;br&gt;&lt;/div&gt;&lt;div class="heading"&gt;&lt;p class="alignleft"&gt;Fachen&lt;/p&gt;&lt;p class="alignright"&gt;CR 5&lt;/p&gt;&lt;div style="clear: both;"&gt;&lt;/div&gt;&lt;/div&gt;&lt;div&gt;&lt;h5&gt;&lt;b&gt;XP &lt;/b&gt;1,600&lt;/h5&gt;&lt;h5&gt;NE Medium aberration &lt;/h5&gt;&lt;h5&gt;&lt;b&gt;Init &lt;/b&gt;+1; &lt;b&gt;Senses &lt;/b&gt;darkvision 60 ft.; Perception +9&lt;/h5&gt;&lt;h5&gt;&lt;b&gt;Aura &lt;/b&gt;fear (30 ft., DC 15)&lt;/h5&gt;&lt;/div&gt;&lt;hr/&gt;&lt;div&gt;&lt;h5&gt;&lt;b&gt;DEFENSE&lt;/b&gt;&lt;/h5&gt;&lt;/div&gt;&lt;hr/&gt;&lt;div&gt;&lt;h5&gt;&lt;b&gt;AC &lt;/b&gt;18, touch 14, flat-footed 14 (+1 Dex, +3 dodge, +4 natural)&lt;/h5&gt;&lt;h5&gt;&lt;b&gt;hp &lt;/b&gt;45 (7d8+14)&lt;/h5&gt;&lt;h5&gt;&lt;b&gt;Fort &lt;/b&gt;+4, &lt;b&gt;Ref &lt;/b&gt;+3, &lt;b&gt;Will &lt;/b&gt;+8&lt;/h5&gt;&lt;/div&gt;&lt;hr/&gt;&lt;div&gt;&lt;h5&gt;&lt;b&gt;OFFENSE&lt;/b&gt;&lt;/h5&gt;&lt;/div&gt;&lt;hr/&gt;&lt;div&gt;&lt;h5&gt;&lt;b&gt;Spd &lt;/b&gt;30 ft.&lt;/h5&gt;&lt;h5&gt;&lt;b&gt;Melee &lt;/b&gt;battleaxe +10 (1d8+5/x3), bite +5 (1d6+2)&lt;/h5&gt;&lt;h5&gt;&lt;b&gt;Space &lt;/b&gt;5 ft.; &lt;b&gt;Reach &lt;/b&gt;5 ft.&lt;/h5&gt;&lt;/div&gt;&lt;hr/&gt;&lt;div&gt;&lt;h5&gt;&lt;b&gt;STATISTICS&lt;/b&gt;&lt;/h5&gt;&lt;/div&gt;&lt;hr/&gt;&lt;div&gt;&lt;h5&gt;&lt;b&gt;Str &lt;/b&gt;20, &lt;b&gt;Dex &lt;/b&gt;13, &lt;b&gt;Con &lt;/b&gt;15, &lt;b&gt;Int &lt;/b&gt; 6, &lt;b&gt;Wis &lt;/b&gt;12, &lt;b&gt;Cha &lt;/b&gt;15&lt;/h5&gt;&lt;h5&gt;&lt;b&gt;Base Atk &lt;/b&gt;+5; &lt;b&gt;CMB &lt;/b&gt;+10; &lt;b&gt;CMD &lt;/b&gt;24 (28 vs. trip)&lt;/h5&gt;&lt;h5&gt;&lt;b&gt;Feats &lt;/b&gt;Acrobatic, Cleave, Iron Will, Power Attack&lt;/h5&gt;&lt;h5&gt;&lt;b&gt;Skills &lt;/b&gt;Acrobatics +13, Perception +9, Stealth +6&lt;/h5&gt;&lt;h5&gt;&lt;b&gt;Languages &lt;/b&gt;Common&lt;/h5&gt;&lt;h5&gt;&lt;b&gt;SQ &lt;/b&gt;incredible balance&lt;/h5&gt;&lt;/div&gt;&lt;hr/&gt;&lt;div&gt;&lt;h5&gt;&lt;b&gt;ECOLOGY&lt;/b&gt;&lt;/h5&gt;&lt;/div&gt;&lt;hr/&gt;&lt;div&gt;&lt;h5&gt;&lt;b&gt;Environment &lt;/b&gt; temperate hills or plains&lt;/h5&gt;&lt;h5&gt;&lt;b&gt;Organization &lt;/b&gt;solitary&lt;/h5&gt;&lt;h5&gt;&lt;b&gt;Treasure &lt;/b&gt;standard (battleaxe, other treasure)&lt;/h5&gt;&lt;/div&gt;&lt;hr/&gt;&lt;div&gt;&lt;h5&gt;&lt;b&gt;SPECIAL ABILITIES&lt;/b&gt;&lt;/h5&gt;&lt;/div&gt;&lt;hr/&gt;&lt;div&gt;&lt;/h5&gt;&lt;h5&gt;&lt;b&gt;Fear (Su)&lt;/b&gt; Each creature within a 30-foot radius that sees a fachen must succeed at a DC 15 Will save or be paralyzed by fear for 1d4 rounds. A creature that successfully saves is not subject to the same fachen's fear aura for 24 hours. This is a paralysis effect and a mind-affecting fear effect. The save DC is Charisma-based.  &lt;/h5&gt;&lt;h5&gt;&lt;b&gt;Incredible Balance (Ex)&lt;/b&gt; Despite its strange anatomy, a fachen is adept at keeping itself upright and out of danger. A fachen gains a +3 dodge bonus to AC and a +4 racial bonus to its CMD against trip combat maneuvers.&lt;/h5&gt;&lt;/div&gt;&lt;br&gt;&lt;div&gt;&lt;h4&gt;&lt;p&gt;&lt;p&gt;The fearsome fachen's terrifying visage paralyzes all but the most intrepid that happen across its hopping path. Reports disagree on just what it is about the fachen that turns one's blood to ice-the single leg and foot that somehow don't impair the being's balance or speed, the seemingly too-strong arm jutting from the center of the creature's torso, or the lone, bulbous eye leering maliciously at its would-be prey. Most likely it's a combination of all of these things mixed with the unrelenting rage and savagery that seems to ooze from its every pore.  Though the fachen's grotesque approximation of a humanoid form could be enough to scare a traveler witless on its own, no single part of the abomination's appearance induces fear like that of its mouth, a snarling and snapping thing filled with two full rows of long, sharp teeth-a mouth that looks like a cage out of a foul nightmare. Constantly gnashing or chomping in the air, it delivers grievous wounds to those who don't flee this terrible creature. Though they're able to speak, fachens do so only to curse at those they encounter. These barbaric creatures have no discernible culture, and sages and naturalists are still puzzled as to how they even reproduce. It almost seems as if they are pure rage that spontaneous takes on a hideous natural form. A typical fachen stands just short of 6 feet tall, and despite appearing to be half a person, weighs around 150 pounds because of its muscle mass. Though it isn't a very large creature, its fearsome composition and the aura of fear it exudes give it a presence that makes it seem much greater than its actual size.&lt;/p&gt;&lt;/h4&gt;&lt;/div&gt;</t>
  </si>
  <si>
    <t>Archaeopteryx</t>
  </si>
  <si>
    <t>40 ft., climb 10 ft., fly 40 ft. (poor)</t>
  </si>
  <si>
    <t>Str 3, Dex 15, Con 10, Int 2, Wis 12, Cha 7</t>
  </si>
  <si>
    <t>Climb +10, Fly +6</t>
  </si>
  <si>
    <t>weak flier</t>
  </si>
  <si>
    <t>single, pair, or nest (4-10)</t>
  </si>
  <si>
    <t>Weak Flier (Ex) An archaeopteryx can't hover or fly up at an angle greater than 45 degrees while flying.</t>
  </si>
  <si>
    <t>Archaeopteryxes are primitive birds. Instead of beaks, they have lizardlike heads with serrated teeth.</t>
  </si>
  <si>
    <t>&lt;link rel="stylesheet"href="PF.css"&gt;&lt;div&gt;&lt;h2&gt;Familiar, Archaeopteryx&lt;/h2&gt;&lt;h3&gt;&lt;i&gt;Presented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class="alignleft"&gt;Archaeopteryx&lt;/p&gt;&lt;p class="alignright"&gt;CR 1/4&lt;/p&gt;&lt;div style="clear: both;"&gt;&lt;/div&gt;&lt;/div&gt;&lt;div&gt;&lt;h5&gt;&lt;b&gt;XP &lt;/b&gt;100&lt;/h5&gt;&lt;h5&gt;N Tiny animal &lt;/h5&gt;&lt;h5&gt;&lt;b&gt;Init &lt;/b&gt;+2; &lt;b&gt;Senses &lt;/b&gt;low-light vision; Perception +1&lt;/h5&gt;&lt;/div&gt;&lt;hr/&gt;&lt;div&gt;&lt;h5&gt;&lt;b&gt;DEFENSE&lt;/b&gt;&lt;/h5&gt;&lt;/div&gt;&lt;hr/&gt;&lt;div&gt;&lt;h5&gt;&lt;b&gt;AC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&lt;/b&gt;40 ft., climb 10 ft., fly 40 ft. (poor)&lt;/h5&gt;&lt;h5&gt;&lt;b&gt;Melee &lt;/b&gt;bite +4 (1d4-4)&lt;/h5&gt;&lt;h5&gt;&lt;b&gt;Space &lt;/b&gt;2-1/2 ft.; &lt;b&gt;Reach &lt;/b&gt;0 ft.&lt;/h5&gt;&lt;/div&gt;&lt;hr/&gt;&lt;div&gt;&lt;h5&gt;&lt;b&gt;STATISTICS&lt;/b&gt;&lt;/h5&gt;&lt;/div&gt;&lt;hr/&gt;&lt;div&gt;&lt;h5&gt;&lt;b&gt;Str &lt;/b&gt;3, &lt;b&gt;Dex &lt;/b&gt;15, &lt;b&gt;Con &lt;/b&gt;10, &lt;b&gt;Int &lt;/b&gt; 2, &lt;b&gt;Wis &lt;/b&gt;12, &lt;b&gt;Cha &lt;/b&gt;7&lt;/h5&gt;&lt;h5&gt;&lt;b&gt;Base Atk &lt;/b&gt;+0; &lt;b&gt;CMB &lt;/b&gt;+0; &lt;b&gt;CMD &lt;/b&gt;6&lt;/h5&gt;&lt;h5&gt;&lt;b&gt;Feats &lt;/b&gt;Weapon Finesse&lt;/h5&gt;&lt;h5&gt;&lt;b&gt;Skills &lt;/b&gt;Climb +10, Fly +6&lt;/h5&gt;&lt;h5&gt;&lt;b&gt;SQ &lt;/b&gt;weak flier&lt;/h5&gt;&lt;/div&gt;&lt;hr/&gt;&lt;div&gt;&lt;h5&gt;&lt;b&gt;ECOLOGY&lt;/b&gt;&lt;/h5&gt;&lt;/div&gt;&lt;hr/&gt;&lt;div&gt;&lt;h5&gt;&lt;b&gt;Environment &lt;/b&gt; temperate or warm forests&lt;/h5&gt;&lt;h5&gt;&lt;b&gt;Organization &lt;/b&gt;single, pair, or nest (4-10)&lt;/h5&gt;&lt;h5&gt;&lt;b&gt;Treasure &lt;/b&gt;none&lt;/h5&gt;&lt;/div&gt;&lt;hr/&gt;&lt;div&gt;&lt;h5&gt;&lt;b&gt;SPECIAL ABILITIES&lt;/b&gt;&lt;/h5&gt;&lt;/div&gt;&lt;hr/&gt;&lt;div&gt;&lt;/h5&gt;&lt;h5&gt;&lt;b&gt;Weak Flier (Ex)&lt;/b&gt; An archaeopteryx can't hover or fly up at an angle greater than 45 degrees while flying.&lt;/h5&gt;&lt;/div&gt;&lt;br&gt;&lt;div&gt;&lt;h4&gt;&lt;p&gt;&lt;p&gt;Archaeopteryxes are primitive birds. Instead of beaks, they have lizardlike heads with serrated teeth.&lt;/p&gt;&lt;/h4&gt;&lt;/div&gt;</t>
  </si>
  <si>
    <t>Dodo</t>
  </si>
  <si>
    <t>11, touch 11, flat-footed 11</t>
  </si>
  <si>
    <t>(+1 size)</t>
  </si>
  <si>
    <t>bite +1 (1d3-4)</t>
  </si>
  <si>
    <t>Str 3, Dex 11, Con 14, Int 2, Wis 9, Cha 6</t>
  </si>
  <si>
    <t xml:space="preserve"> temperate or warm islands</t>
  </si>
  <si>
    <t>solitary, pair, or huddle (3-6)</t>
  </si>
  <si>
    <t>Dodos are flightless birds that typically inhabit isolated tropical islands devoid of predators. Their boldness leads them to bumble into situations where they're easy prey.</t>
  </si>
  <si>
    <t>&lt;link rel="stylesheet"href="PF.css"&gt;&lt;div&gt;&lt;h2&gt;Familiar, Dodo&lt;/h2&gt;&lt;h3&gt;&lt;i&gt;Presented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class="alignleft"&gt;Dodo&lt;/p&gt;&lt;p class="alignright"&gt;CR 1/4&lt;/p&gt;&lt;div style="clear: both;"&gt;&lt;/div&gt;&lt;/div&gt;&lt;div&gt;&lt;h5&gt;&lt;b&gt;XP &lt;/b&gt;100&lt;/h5&gt;&lt;h5&gt;N Small animal &lt;/h5&gt;&lt;h5&gt;&lt;b&gt;Init &lt;/b&gt;+0; &lt;b&gt;Senses &lt;/b&gt;low-light vision; Perception +3&lt;/h5&gt;&lt;/div&gt;&lt;hr/&gt;&lt;div&gt;&lt;h5&gt;&lt;b&gt;DEFENSE&lt;/b&gt;&lt;/h5&gt;&lt;/div&gt;&lt;hr/&gt;&lt;div&gt;&lt;h5&gt;&lt;b&gt;AC &lt;/b&gt;11, touch 11, flat-footed 11 (+1 size)&lt;/h5&gt;&lt;h5&gt;&lt;b&gt;hp &lt;/b&gt;6 (1d8+2)&lt;/h5&gt;&lt;h5&gt;&lt;b&gt;Fort &lt;/b&gt;+4, &lt;b&gt;Ref &lt;/b&gt;+2, &lt;b&gt;Will &lt;/b&gt;-1&lt;/h5&gt;&lt;/div&gt;&lt;hr/&gt;&lt;div&gt;&lt;h5&gt;&lt;b&gt;OFFENSE&lt;/b&gt;&lt;/h5&gt;&lt;/div&gt;&lt;hr/&gt;&lt;div&gt;&lt;h5&gt;&lt;b&gt;Spd &lt;/b&gt;20 ft.&lt;/h5&gt;&lt;h5&gt;&lt;b&gt;Melee &lt;/b&gt;bite +1 (1d3-4)&lt;/h5&gt;&lt;h5&gt;&lt;b&gt;Space &lt;/b&gt;5 ft.; &lt;b&gt;Reach &lt;/b&gt;5 ft.&lt;/h5&gt;&lt;/div&gt;&lt;hr/&gt;&lt;div&gt;&lt;h5&gt;&lt;b&gt;STATISTICS&lt;/b&gt;&lt;/h5&gt;&lt;/div&gt;&lt;hr/&gt;&lt;div&gt;&lt;h5&gt;&lt;b&gt;Str &lt;/b&gt;3, &lt;b&gt;Dex &lt;/b&gt;11, &lt;b&gt;Con &lt;/b&gt;14, &lt;b&gt;Int &lt;/b&gt; 2, &lt;b&gt;Wis &lt;/b&gt;9, &lt;b&gt;Cha &lt;/b&gt;6&lt;/h5&gt;&lt;h5&gt;&lt;b&gt;Base Atk &lt;/b&gt;+0; &lt;b&gt;CMB &lt;/b&gt;-5; &lt;b&gt;CMD &lt;/b&gt;5&lt;/h5&gt;&lt;h5&gt;&lt;b&gt;Feats &lt;/b&gt;Weapon Finesse&lt;/h5&gt;&lt;h5&gt;&lt;b&gt;Skills &lt;/b&gt;Perception +3&lt;/h5&gt;&lt;/div&gt;&lt;hr/&gt;&lt;div&gt;&lt;h5&gt;&lt;b&gt;ECOLOGY&lt;/b&gt;&lt;/h5&gt;&lt;/div&gt;&lt;hr/&gt;&lt;div&gt;&lt;h5&gt;&lt;b&gt;Environment &lt;/b&gt; temperate or warm islands&lt;/h5&gt;&lt;h5&gt;&lt;b&gt;Organization &lt;/b&gt;solitary, pair, or huddle (3-6)&lt;/h5&gt;&lt;h5&gt;&lt;b&gt;Treasure &lt;/b&gt;none&lt;/h5&gt;&lt;/div&gt;&lt;br&gt;&lt;div&gt;&lt;h4&gt;&lt;p&gt;&lt;p&gt;Dodos are flightless birds that typically inhabit isolated tropical islands devoid of predators. Their boldness leads them to bumble into situations where they're easy prey.&lt;/p&gt;&lt;/h4&gt;&lt;/div&gt;</t>
  </si>
  <si>
    <t>Platypus</t>
  </si>
  <si>
    <t>electrolocation 30 ft. (while underwater), low-light vision; Perception +1 (+5 while underwater)</t>
  </si>
  <si>
    <t>spur +4 (1d3-4 plus poison)</t>
  </si>
  <si>
    <t>Str 2, Dex 14, Con 8, Int 2, Wis 13, Cha 11</t>
  </si>
  <si>
    <t>Perception +1 (+5 while underwater), Swim +14</t>
  </si>
  <si>
    <t>+4 Perception while underwater</t>
  </si>
  <si>
    <t>semiaquatic</t>
  </si>
  <si>
    <t xml:space="preserve"> temperate or warm rivers</t>
  </si>
  <si>
    <t>Electrolocation (Ex) While underwater, platypuses can sense the tiny electrical currents that trigger muscle movement. This allows them to locate living prey and to distinguish it from inanimate objects. Treat electrolocation as lifesense with a range of 30 feet, but that functions only underwater.  Poison (Ex) Spur-injury; save Fort DC 9; frequency 1/round for 4 rounds; effect 1 nonlethal damage; cure 1 save.  Semiaquatic (Ex) Platypuses can hold their breath underwater for up to 5 minutes before they must start attempting Constitution checks to avoid suffocation.</t>
  </si>
  <si>
    <t>Platypuses are egg-laying mammals that live in riverside burrows and hunt larvae and shellfish.</t>
  </si>
  <si>
    <t>&lt;link rel="stylesheet"href="PF.css"&gt;&lt;div&gt;&lt;h2&gt;Familiar, Platypus&lt;/h2&gt;&lt;h3&gt;&lt;i&gt;Presented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class="alignleft"&gt;Platypus&lt;/p&gt;&lt;p class="alignright"&gt;CR 1/6&lt;/p&gt;&lt;div style="clear: both;"&gt;&lt;/div&gt;&lt;/div&gt;&lt;div&gt;&lt;h5&gt;&lt;b&gt;XP &lt;/b&gt;65&lt;/h5&gt;&lt;h5&gt;N Tiny animal &lt;/h5&gt;&lt;h5&gt;&lt;b&gt;Init &lt;/b&gt;+2; &lt;b&gt;Senses &lt;/b&gt;electrolocation 30 ft. (while underwater), low-light vision; Perception +1 (+5 while underwater)&lt;/h5&gt;&lt;/div&gt;&lt;hr/&gt;&lt;div&gt;&lt;h5&gt;&lt;b&gt;DEFENSE&lt;/b&gt;&lt;/h5&gt;&lt;/div&gt;&lt;hr/&gt;&lt;div&gt;&lt;h5&gt;&lt;b&gt;AC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&lt;/b&gt;10 ft., swim 40 ft.&lt;/h5&gt;&lt;h5&gt;&lt;b&gt;Melee &lt;/b&gt;spur +4 (1d3-4 plus poison)&lt;/h5&gt;&lt;h5&gt;&lt;b&gt;Space &lt;/b&gt;2-1/2 ft.; &lt;b&gt;Reach &lt;/b&gt;0 ft.&lt;/h5&gt;&lt;h5&gt;&lt;b&gt;Special Attacks &lt;/b&gt;poison&lt;/h5&gt;&lt;/div&gt;&lt;hr/&gt;&lt;div&gt;&lt;h5&gt;&lt;b&gt;STATISTICS&lt;/b&gt;&lt;/h5&gt;&lt;/div&gt;&lt;hr/&gt;&lt;div&gt;&lt;h5&gt;&lt;b&gt;Str &lt;/b&gt;2, &lt;b&gt;Dex &lt;/b&gt;14, &lt;b&gt;Con &lt;/b&gt;8, &lt;b&gt;Int &lt;/b&gt; 2, &lt;b&gt;Wis &lt;/b&gt;13, &lt;b&gt;Cha &lt;/b&gt;11&lt;/h5&gt;&lt;h5&gt;&lt;b&gt;Base Atk &lt;/b&gt;+0; &lt;b&gt;CMB &lt;/b&gt;+0; &lt;b&gt;CMD &lt;/b&gt;6 (10 vs. trip)&lt;/h5&gt;&lt;h5&gt;&lt;b&gt;Feats &lt;/b&gt;Weapon Finesse&lt;/h5&gt;&lt;h5&gt;&lt;b&gt;Skills &lt;/b&gt;Perception +1 (+5 while underwater), Swim +14; &lt;b&gt;Racial Modifiers &lt;/b&gt;+4 Perception while underwater&lt;/h5&gt;&lt;h5&gt;&lt;b&gt;SQ &lt;/b&gt;semiaquatic&lt;/h5&gt;&lt;/div&gt;&lt;hr/&gt;&lt;div&gt;&lt;h5&gt;&lt;b&gt;ECOLOGY&lt;/b&gt;&lt;/h5&gt;&lt;/div&gt;&lt;hr/&gt;&lt;div&gt;&lt;h5&gt;&lt;b&gt;Environment &lt;/b&gt; temperate or warm rivers&lt;/h5&gt;&lt;h5&gt;&lt;b&gt;Organization &lt;/b&gt;solitary&lt;/h5&gt;&lt;h5&gt;&lt;b&gt;Treasure &lt;/b&gt;none&lt;/h5&gt;&lt;/div&gt;&lt;hr/&gt;&lt;div&gt;&lt;h5&gt;&lt;b&gt;SPECIAL ABILITIES&lt;/b&gt;&lt;/h5&gt;&lt;/div&gt;&lt;hr/&gt;&lt;div&gt;&lt;/h5&gt;&lt;h5&gt;&lt;b&gt;Electrolocation (Ex)&lt;/b&gt; While underwater, platypuses can sense the tiny electrical currents that trigger muscle movement. This allows them to locate living prey and to distinguish it from inanimate objects. Treat electrolocation as lifesense with a range of 30 feet, but that functions only underwater.  &lt;/h5&gt;&lt;h5&gt;&lt;b&gt;Poison (Ex)&lt;/b&gt; Spur-injury; &lt;i&gt;save&lt;/i&gt; Fort DC 9; &lt;i&gt;frequency&lt;/i&gt; 1/round for 4 rounds; &lt;i&gt;effect&lt;/i&gt; 1 nonlethal damage; &lt;i&gt;cure&lt;/i&gt; 1 &lt;i&gt;save&lt;/i&gt;.  &lt;/h5&gt;&lt;h5&gt;&lt;b&gt;Semiaquatic (Ex)&lt;/b&gt; Platypuses can hold their breath underwater for up to 5 minutes before they must start attempting Constitution checks to avoid suffocation.&lt;/h5&gt;&lt;/div&gt;&lt;br&gt;&lt;div&gt;&lt;h4&gt;&lt;p&gt;&lt;p&gt;Platypuses are egg-laying mammals that live in riverside burrows and hunt larvae and shellfish.&lt;/p&gt;&lt;/h4&gt;&lt;/div&gt;</t>
  </si>
  <si>
    <t>Sloth</t>
  </si>
  <si>
    <t>(-2 Dex, +1 natural, +2 size)</t>
  </si>
  <si>
    <t>2 claws -1 (1d2-3)</t>
  </si>
  <si>
    <t>Str 5, Dex 7, Con 12, Int 2, Wis 12, Cha 7</t>
  </si>
  <si>
    <t>3 (7 vs. trip)</t>
  </si>
  <si>
    <t>Climb +10, Stealth +17, Swim +2</t>
  </si>
  <si>
    <t>+4 Climb, +4 Stealth, +4 Swim</t>
  </si>
  <si>
    <t>Sloths are tree-dwelling herbivores. They are known for their efficient metabolisms and slow movement.</t>
  </si>
  <si>
    <t>&lt;link rel="stylesheet"href="PF.css"&gt;&lt;div&gt;&lt;h2&gt;Familiar, Sloth&lt;/h2&gt;&lt;h3&gt;&lt;i&gt;Presented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class="alignleft"&gt;Sloth&lt;/p&gt;&lt;p class="alignright"&gt;CR 1/6&lt;/p&gt;&lt;div style="clear: both;"&gt;&lt;/div&gt;&lt;/div&gt;&lt;div&gt;&lt;h5&gt;&lt;b&gt;XP &lt;/b&gt;65&lt;/h5&gt;&lt;h5&gt;N Tiny animal &lt;/h5&gt;&lt;h5&gt;&lt;b&gt;Init &lt;/b&gt;-2; &lt;b&gt;Senses &lt;/b&gt;low-light vision, scent; Perception +1&lt;/h5&gt;&lt;/div&gt;&lt;hr/&gt;&lt;div&gt;&lt;h5&gt;&lt;b&gt;DEFENSE&lt;/b&gt;&lt;/h5&gt;&lt;/div&gt;&lt;hr/&gt;&lt;div&gt;&lt;h5&gt;&lt;b&gt;AC &lt;/b&gt;11, touch 10, flat-footed 11 (-2 Dex, +1 natural, +2 size)&lt;/h5&gt;&lt;h5&gt;&lt;b&gt;hp &lt;/b&gt;5 (1d8+1)&lt;/h5&gt;&lt;h5&gt;&lt;b&gt;Fort &lt;/b&gt;+3, &lt;b&gt;Ref &lt;/b&gt;+0, &lt;b&gt;Will &lt;/b&gt;+1&lt;/h5&gt;&lt;/div&gt;&lt;hr/&gt;&lt;div&gt;&lt;h5&gt;&lt;b&gt;OFFENSE&lt;/b&gt;&lt;/h5&gt;&lt;/div&gt;&lt;hr/&gt;&lt;div&gt;&lt;h5&gt;&lt;b&gt;Spd &lt;/b&gt;5 ft., climb 5 ft.&lt;/h5&gt;&lt;h5&gt;&lt;b&gt;Melee &lt;/b&gt;2 claws -1 (1d2-3)&lt;/h5&gt;&lt;h5&gt;&lt;b&gt;Space &lt;/b&gt;2-1/2 ft.; &lt;b&gt;Reach &lt;/b&gt;0 ft.&lt;/h5&gt;&lt;/div&gt;&lt;hr/&gt;&lt;div&gt;&lt;h5&gt;&lt;b&gt;STATISTICS&lt;/b&gt;&lt;/h5&gt;&lt;/div&gt;&lt;hr/&gt;&lt;div&gt;&lt;h5&gt;&lt;b&gt;Str &lt;/b&gt;5, &lt;b&gt;Dex &lt;/b&gt;7, &lt;b&gt;Con &lt;/b&gt;12, &lt;b&gt;Int &lt;/b&gt; 2, &lt;b&gt;Wis &lt;/b&gt;12, &lt;b&gt;Cha &lt;/b&gt;7&lt;/h5&gt;&lt;h5&gt;&lt;b&gt;Base Atk &lt;/b&gt;+0; &lt;b&gt;CMB &lt;/b&gt;-4; &lt;b&gt;CMD &lt;/b&gt;3 (7 vs. trip)&lt;/h5&gt;&lt;h5&gt;&lt;b&gt;Feats &lt;/b&gt;Skill Focus (Stealth)&lt;/h5&gt;&lt;h5&gt;&lt;b&gt;Skills &lt;/b&gt;Climb +10, Stealth +17, Swim +2; &lt;b&gt;Racial Modifiers &lt;/b&gt;+4 Climb, +4 Stealth, +4 Swim&lt;/h5&gt;&lt;/div&gt;&lt;hr/&gt;&lt;div&gt;&lt;h5&gt;&lt;b&gt;ECOLOGY&lt;/b&gt;&lt;/h5&gt;&lt;/div&gt;&lt;hr/&gt;&lt;div&gt;&lt;h5&gt;&lt;b&gt;Environment &lt;/b&gt; warm forests&lt;/h5&gt;&lt;h5&gt;&lt;b&gt;Organization &lt;/b&gt;solitary or pair&lt;/h5&gt;&lt;h5&gt;&lt;b&gt;Treasure &lt;/b&gt;none&lt;/h5&gt;&lt;/div&gt;&lt;br&gt;&lt;div&gt;&lt;h4&gt;&lt;p&gt;&lt;p&gt;Sloths are tree-dwelling herbivores. They are known for their efficient metabolisms and slow movement.&lt;/p&gt;&lt;/h4&gt;&lt;/div&gt;</t>
  </si>
  <si>
    <t>bite +3 (1d3-4 plus attach)</t>
  </si>
  <si>
    <t>Str 2, Dex 13, Con 12, Int 1, Wis 10, Cha 5</t>
  </si>
  <si>
    <t>Acrobatics +5 (+1 when jumping), Climb +9, Perception +4, Survival +4</t>
  </si>
  <si>
    <t>-4 Acrobatics when jumping, +4 Perception, +4 Survival</t>
  </si>
  <si>
    <t xml:space="preserve"> temperate islands</t>
  </si>
  <si>
    <t>Tuataras are cousins to true lizards. They mostly live on primordial islands where mammals have never established a foothold.</t>
  </si>
  <si>
    <t>&lt;link rel="stylesheet"href="PF.css"&gt;&lt;div&gt;&lt;h2&gt;Familiar, Tuatara&lt;/h2&gt;&lt;h3&gt;&lt;i&gt;Presented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class="alignleft"&gt;Tuatara&lt;/p&gt;&lt;p class="alignright"&gt;CR 1/4&lt;/p&gt;&lt;div style="clear: both;"&gt;&lt;/div&gt;&lt;/div&gt;&lt;div&gt;&lt;h5&gt;&lt;b&gt;XP &lt;/b&gt;100&lt;/h5&gt;&lt;h5&gt;N Tiny animal &lt;/h5&gt;&lt;h5&gt;&lt;b&gt;Init &lt;/b&gt;+1; &lt;b&gt;Senses &lt;/b&gt;darkvision 60 ft., low-light vision; Perception +4&lt;/h5&gt;&lt;/div&gt;&lt;hr/&gt;&lt;div&gt;&lt;h5&gt;&lt;b&gt;DEFENSE&lt;/b&gt;&lt;/h5&gt;&lt;/div&gt;&lt;hr/&gt;&lt;div&gt;&lt;h5&gt;&lt;b&gt;AC &lt;/b&gt;13, touch 13, flat-footed 12 (+1 Dex, +2 size)&lt;/h5&gt;&lt;h5&gt;&lt;b&gt;hp &lt;/b&gt;5 (1d8+1)&lt;/h5&gt;&lt;h5&gt;&lt;b&gt;Fort &lt;/b&gt;+3, &lt;b&gt;Ref &lt;/b&gt;+3, &lt;b&gt;Will &lt;/b&gt;+0&lt;/h5&gt;&lt;/div&gt;&lt;hr/&gt;&lt;div&gt;&lt;h5&gt;&lt;b&gt;OFFENSE&lt;/b&gt;&lt;/h5&gt;&lt;/div&gt;&lt;hr/&gt;&lt;div&gt;&lt;h5&gt;&lt;b&gt;Spd &lt;/b&gt;20 ft., climb 20 ft.&lt;/h5&gt;&lt;h5&gt;&lt;b&gt;Melee &lt;/b&gt;bite +3 (1d3-4 plus attach)&lt;/h5&gt;&lt;h5&gt;&lt;b&gt;Space &lt;/b&gt;2-1/2 ft.; &lt;b&gt;Reach &lt;/b&gt;0 ft.&lt;/h5&gt;&lt;/div&gt;&lt;hr/&gt;&lt;div&gt;&lt;h5&gt;&lt;b&gt;STATISTICS&lt;/b&gt;&lt;/h5&gt;&lt;/div&gt;&lt;hr/&gt;&lt;div&gt;&lt;h5&gt;&lt;b&gt;Str &lt;/b&gt;2, &lt;b&gt;Dex &lt;/b&gt;13, &lt;b&gt;Con &lt;/b&gt;12, &lt;b&gt;Int &lt;/b&gt; 1, &lt;b&gt;Wis &lt;/b&gt;10, &lt;b&gt;Cha &lt;/b&gt;5&lt;/h5&gt;&lt;h5&gt;&lt;b&gt;Base Atk &lt;/b&gt;+0; &lt;b&gt;CMB &lt;/b&gt;-1; &lt;b&gt;CMD &lt;/b&gt;5 (9 vs. trip)&lt;/h5&gt;&lt;h5&gt;&lt;b&gt;Feats &lt;/b&gt;Weapon Finesse&lt;/h5&gt;&lt;h5&gt;&lt;b&gt;Skills &lt;/b&gt;Acrobatics +5 (+1 when jumping), Climb +9, Perception +4, Survival +4; &lt;b&gt;Racial Modifiers &lt;/b&gt;-4 Acrobatics when jumping, +4 Perception, +4 Survival&lt;/h5&gt;&lt;/div&gt;&lt;hr/&gt;&lt;div&gt;&lt;h5&gt;&lt;b&gt;ECOLOGY&lt;/b&gt;&lt;/h5&gt;&lt;/div&gt;&lt;hr/&gt;&lt;div&gt;&lt;h5&gt;&lt;b&gt;Environment &lt;/b&gt; temperate islands&lt;/h5&gt;&lt;h5&gt;&lt;b&gt;Organization &lt;/b&gt;solitary or pair&lt;/h5&gt;&lt;h5&gt;&lt;b&gt;Treasure &lt;/b&gt;&lt;/h5&gt;&lt;/div&gt;&lt;br&gt;&lt;div&gt;&lt;h4&gt;&lt;p&gt;&lt;p&gt;Tuataras are cousins to true lizards. They mostly live on primordial islands where mammals have never established a foothold.&lt;/p&gt;&lt;/h4&gt;&lt;/div&gt;</t>
  </si>
  <si>
    <t>Festering Spirit</t>
  </si>
  <si>
    <t>stench (DC 14, 10 rounds)</t>
  </si>
  <si>
    <t>incorporeal touch +11 (1d4 Con damage plus slime)</t>
  </si>
  <si>
    <t>create spawn, slime, trample (1 Con plus slime, DC 16)</t>
  </si>
  <si>
    <t>Combat Reflexes, Dodge, Flyby Attack, Improved Initiative, Mobility</t>
  </si>
  <si>
    <t>Fly +9, Perception +13, Stealth +17</t>
  </si>
  <si>
    <t>This ghostlike creature reeks of the grave and drips with putrescent goo.</t>
  </si>
  <si>
    <t>Create Spawn (Su) A humanoid creature killed by a festering spirit's Constitution damage becomes a festering spirit under the control of its killer in 1d4 days. Giving the corpse a proper burial (or cremation) prevents it from becoming a festering spirit.  Ghost Touch (Su) A festering spirit can manipulate corporeal objects that weigh up to 25 pounds as if those objects had the ghost touch special ability.  Slime (Su) A festering spirit's slime resembles the putrefying sludge of decaying corpses. Any creature that is hit by the spirit's incorporeal touch attack, passes through its square, or hits it with a natural weapon or unarmed strike must attempt a DC 16 Fortitude save. On a failure, the creature is nauseated for 1d4 rounds, and on a success the creature is staggered for 1 round. A festering spirit's slime persists on objects and creatures for 1d10 minutes but has no harmful effect after its initial contact. Creatures immune to poison or disease are immune to this ability. The save DC is Charisma-based.  Trample (Ex) The DC of a festering spirit's trample is Charisma-based.</t>
  </si>
  <si>
    <t>A festering spirit arises when a vile person's corpse is put in a mass grave, or when such a person is buried, exhumed, and placed in a charnel house or ossuary. The lingering hatred and evil of the dead mixes with the worst remnants of dozens of other people, creating a frustrated incorporeal shade of sickness, hate, and rot. Powerful mortals might arise as multiple festering spirits, each spawned from a different aspect of the original creature's personality. A festering spirit can't travel more than a mile from its remains. When left alone for long periods, a festering spirit usually wanders the halls and rooms near its burial site, destroying things, indulging in pranks, or trying to eat and drink anything it finds palatable (which falls through its incorporeal body to no effect). Its senses can barely detect these treats, though some adventurers report that strong alcohol and spicy foods can distract the spirit as it savors these sensations.</t>
  </si>
  <si>
    <t>&lt;link rel="stylesheet"href="PF.css"&gt;&lt;div&gt;&lt;h2&gt;Festering Spirit&lt;/h2&gt;&lt;h3&gt;&lt;i&gt;This ghostlike creature reeks of the grave and drips with putrescent goo.&lt;/i&gt;&lt;/h3&gt;&lt;br&gt;&lt;/div&gt;&lt;div class="heading"&gt;&lt;p class="alignleft"&gt;Festering Spirit&lt;/p&gt;&lt;p class="alignright"&gt;CR 8&lt;/p&gt;&lt;div style="clear: both;"&gt;&lt;/div&gt;&lt;/div&gt;&lt;div&gt;&lt;h5&gt;&lt;b&gt;XP &lt;/b&gt;4,800&lt;/h5&gt;&lt;h5&gt;CE Medium undead (incorporeal)&lt;/h5&gt;&lt;h5&gt;&lt;b&gt;Init &lt;/b&gt;+9; &lt;b&gt;Senses &lt;/b&gt;darkvision 60 ft.; Perception +13&lt;/h5&gt;&lt;h5&gt;&lt;b&gt;Aura &lt;/b&gt;stench (DC 14, 10 rounds)&lt;/h5&gt;&lt;/div&gt;&lt;hr/&gt;&lt;div&gt;&lt;h5&gt;&lt;b&gt;DEFENSE&lt;/b&gt;&lt;/h5&gt;&lt;/div&gt;&lt;hr/&gt;&lt;div&gt;&lt;h5&gt;&lt;b&gt;AC &lt;/b&gt;18, touch 18, flat-footed 12 (+2 deflection, +5 Dex, +1 dodge)&lt;/h5&gt;&lt;h5&gt;&lt;b&gt;hp &lt;/b&gt;58 (9d8+18)&lt;/h5&gt;&lt;h5&gt;&lt;b&gt;Fort &lt;/b&gt;+5, &lt;b&gt;Ref &lt;/b&gt;+8, &lt;b&gt;Will &lt;/b&gt;+7&lt;/h5&gt;&lt;h5&gt;&lt;b&gt;Defensive Abilities &lt;/b&gt;channel resistance +2, incorporeal; &lt;b&gt;Immune &lt;/b&gt;undead traits&lt;/h5&gt;&lt;/div&gt;&lt;hr/&gt;&lt;div&gt;&lt;h5&gt;&lt;b&gt;OFFENSE&lt;/b&gt;&lt;/h5&gt;&lt;/div&gt;&lt;hr/&gt;&lt;div&gt;&lt;h5&gt;&lt;b&gt;Spd &lt;/b&gt;fly 40 ft. (good)&lt;/h5&gt;&lt;h5&gt;&lt;b&gt;Melee &lt;/b&gt;incorporeal touch +11 (1d4 Con damage plus slime)&lt;/h5&gt;&lt;h5&gt;&lt;b&gt;Space &lt;/b&gt;5 ft.; &lt;b&gt;Reach &lt;/b&gt;5 ft.&lt;/h5&gt;&lt;h5&gt;&lt;b&gt;Special Attacks &lt;/b&gt;create spawn, slime, trample (1 Con plus slime, DC 16)&lt;/h5&gt;&lt;/div&gt;&lt;hr/&gt;&lt;div&gt;&lt;h5&gt;&lt;b&gt;STATISTICS&lt;/b&gt;&lt;/h5&gt;&lt;/div&gt;&lt;hr/&gt;&lt;div&gt;&lt;h5&gt;&lt;b&gt;Str &lt;/b&gt;-, &lt;b&gt;Dex &lt;/b&gt;20, &lt;b&gt;Con &lt;/b&gt;-, &lt;b&gt;Int &lt;/b&gt; 6, &lt;b&gt;Wis &lt;/b&gt;12, &lt;b&gt;Cha &lt;/b&gt;15&lt;/h5&gt;&lt;h5&gt;&lt;b&gt;Base Atk &lt;/b&gt;+6; &lt;b&gt;CMB &lt;/b&gt;+11; &lt;b&gt;CMD &lt;/b&gt;24&lt;/h5&gt;&lt;h5&gt;&lt;b&gt;Feats &lt;/b&gt;Combat Reflexes, Dodge, Flyby Attack, Improved Initiative, Mobility&lt;/h5&gt;&lt;h5&gt;&lt;b&gt;Skills &lt;/b&gt;Fly +9, Perception +13, Stealth +17&lt;/h5&gt;&lt;h5&gt;&lt;b&gt;SQ &lt;/b&gt;&lt;i&gt;ghost touch&lt;/i&gt;&lt;/h5&gt;&lt;/div&gt;&lt;hr/&gt;&lt;div&gt;&lt;h5&gt;&lt;b&gt;ECOLOGY&lt;/b&gt;&lt;/h5&gt;&lt;/div&gt;&lt;hr/&gt;&lt;div&gt;&lt;h5&gt;&lt;b&gt;Environment &lt;/b&gt; any land or underground&lt;/h5&gt;&lt;h5&gt;&lt;b&gt;Organization &lt;/b&gt;solitary, pair, or gang (3-6)&lt;/h5&gt;&lt;h5&gt;&lt;b&gt;Treasure &lt;/b&gt;incidental&lt;/h5&gt;&lt;/div&gt;&lt;hr/&gt;&lt;div&gt;&lt;h5&gt;&lt;b&gt;SPECIAL ABILITIES&lt;/b&gt;&lt;/h5&gt;&lt;/div&gt;&lt;hr/&gt;&lt;div&gt;&lt;/h5&gt;&lt;h5&gt;&lt;b&gt;Create Spawn (Su)&lt;/b&gt; A humanoid creature killed by a festering spirit's Constitution damage becomes a festering spirit under the control of its killer in 1d4 days. Giving the corpse a proper burial (or cremation) prevents it from becoming a festering spirit.  &lt;/h5&gt;&lt;h5&gt;&lt;b&gt;Ghost Touch (Su)&lt;/b&gt; A festering spirit can manipulate corporeal objects that weigh up to 25 pounds as if those objects had the &lt;i&gt;ghost touch&lt;/i&gt; special ability.  &lt;/h5&gt;&lt;h5&gt;&lt;b&gt;Slime (Su)&lt;/b&gt; A festering spirit's slime resembles the putrefying sludge of decaying corpses. Any creature that is hit by the spirit's incorporeal touch attack, passes through its square, or hits it with a natural weapon or unarmed strike must attempt a DC 16 Fortitude save. On a failure, the creature is nauseated for 1d4 rounds, and on a success the creature is staggered for 1 round. A festering spirit's slime persists on objects and creatures for 1d10 minutes but has no harmful effect after its initial contact. Creatures immune to poison or disease are immune to this ability. The save DC is Charisma-based.  &lt;/h5&gt;&lt;h5&gt;&lt;b&gt;Trample (Ex)&lt;/b&gt; The DC of a festering spirit's trample is Charisma-based.&lt;/h5&gt;&lt;/div&gt;&lt;br&gt;&lt;div&gt;&lt;h4&gt;&lt;p&gt;&lt;p&gt;A festering spirit arises when a vile person's corpse is put in a mass grave, or when such a person is buried, exhumed, and placed in a charnel house or ossuary. The lingering hatred and evil of the dead mixes with the worst remnants of dozens of other people, creating a frustrated incorporeal shade of sickness, hate, and rot. Powerful mortals might arise as multiple festering spirits, each spawned from a different aspect of the original creature's personality. A festering spirit can't travel more than a mile from its remains. When left alone for long periods, a festering spirit usually wanders the halls and rooms near its burial site, destroying things, indulging in pranks, or trying to eat and drink anything it finds palatable (which falls through its incorporeal body to no effect). Its senses can barely detect these treats, though some adventurers report that strong alcohol and spicy foods can distract the spirit as it savors these sensations.&lt;/p&gt;&lt;/h4&gt;&lt;/div&gt;</t>
  </si>
  <si>
    <t>bite +2 (1d4+1 plus disease)</t>
  </si>
  <si>
    <t>Str 12, Dex 15, Con 13, Int -, Wis 11, Cha 6</t>
  </si>
  <si>
    <t>Acrobatics +0 (+20 when jumping)</t>
  </si>
  <si>
    <t>+20 Acrobatics when jumping</t>
  </si>
  <si>
    <t>uncanny leap</t>
  </si>
  <si>
    <t>solitary, cluster (2-6), or colony (7-12)</t>
  </si>
  <si>
    <t>A hideous, dog-sized flea leaps about on long, gangly legs. The sharp, jagged edges of its jaws greedily clatter for blood.</t>
  </si>
  <si>
    <t>Disease (Ex) Bite-injury; save Fort DC 11; onset 1d3 days; frequency 1 day; effect 1 Con damage; cure 1 save. The save DC is Constitution-based  Uncanny Leap (Ex) As a full-round action, a giant flea can jump up to 120 feet. A flea can treat this jump as a charge, as long as the leap is made in a straight line.</t>
  </si>
  <si>
    <t>Much like their smaller cousins, giant fleas are hemophagous insects that live in any kind of environment where they can feed upon blood. These creatures possess surprising agility and strength. Able to leap great distances, they flit about mindlessly, looking for easy prey. A giant flea can go for several months without feeding, but then gorges after such a fast. A witch can take a giant flea as a familiar. Like all vermin, a giant flea gains 1 point of Intelligence when it becomes a familiar. A giant flea familiar grants its master a +3 bonus on Fortitude saves against disease.</t>
  </si>
  <si>
    <t>&lt;link rel="stylesheet"href="PF.css"&gt;&lt;div&gt;&lt;h2&gt;Flea, Giant&lt;/h2&gt;&lt;h3&gt;&lt;i&gt;A hideous, dog-sized flea leaps about on long, gangly legs. The sharp, jagged edges of its jaws greedily clatter for blood.&lt;/i&gt;&lt;/h3&gt;&lt;br&gt;&lt;/div&gt;&lt;div class="heading"&gt;&lt;p class="alignleft"&gt;Giant Flea&lt;/p&gt;&lt;p class="alignright"&gt;CR 1/2&lt;/p&gt;&lt;div style="clear: both;"&gt;&lt;/div&gt;&lt;/div&gt;&lt;div&gt;&lt;h5&gt;&lt;b&gt;XP &lt;/b&gt;200&lt;/h5&gt;&lt;h5&gt;N Small vermin &lt;/h5&gt;&lt;h5&gt;&lt;b&gt;Init &lt;/b&gt;+2; &lt;b&gt;Senses &lt;/b&gt;darkvision 60 ft.; Perception +0&lt;/h5&gt;&lt;/div&gt;&lt;hr/&gt;&lt;div&gt;&lt;h5&gt;&lt;b&gt;DEFENSE&lt;/b&gt;&lt;/h5&gt;&lt;/div&gt;&lt;hr/&gt;&lt;div&gt;&lt;h5&gt;&lt;b&gt;AC &lt;/b&gt;13, touch 13, flat-footed 11 (+2 Dex, +1 size)&lt;/h5&gt;&lt;h5&gt;&lt;b&gt;hp &lt;/b&gt;5 (1d8+1)&lt;/h5&gt;&lt;h5&gt;&lt;b&gt;Fort &lt;/b&gt;+3, &lt;b&gt;Ref &lt;/b&gt;+2, &lt;b&gt;Will &lt;/b&gt;+0&lt;/h5&gt;&lt;h5&gt;&lt;b&gt;DR &lt;/b&gt;5/slashing; &lt;b&gt;Immune &lt;/b&gt;disease, mind-affecting effects&lt;/h5&gt;&lt;/div&gt;&lt;hr/&gt;&lt;div&gt;&lt;h5&gt;&lt;b&gt;OFFENSE&lt;/b&gt;&lt;/h5&gt;&lt;/div&gt;&lt;hr/&gt;&lt;div&gt;&lt;h5&gt;&lt;b&gt;Spd &lt;/b&gt;30 ft.&lt;/h5&gt;&lt;h5&gt;&lt;b&gt;Melee &lt;/b&gt;bite +2 (1d4+1 plus disease)&lt;/h5&gt;&lt;h5&gt;&lt;b&gt;Space &lt;/b&gt;5 ft.; &lt;b&gt;Reach &lt;/b&gt;5 ft.&lt;/h5&gt;&lt;h5&gt;&lt;b&gt;Special Attacks &lt;/b&gt;disease&lt;/h5&gt;&lt;/div&gt;&lt;hr/&gt;&lt;div&gt;&lt;h5&gt;&lt;b&gt;STATISTICS&lt;/b&gt;&lt;/h5&gt;&lt;/div&gt;&lt;hr/&gt;&lt;div&gt;&lt;h5&gt;&lt;b&gt;Str &lt;/b&gt;12, &lt;b&gt;Dex &lt;/b&gt;15, &lt;b&gt;Con &lt;/b&gt;13, &lt;b&gt;Int &lt;/b&gt; -, &lt;b&gt;Wis &lt;/b&gt;11, &lt;b&gt;Cha &lt;/b&gt;6&lt;/h5&gt;&lt;h5&gt;&lt;b&gt;Base Atk &lt;/b&gt;+0; &lt;b&gt;CMB &lt;/b&gt;+0; &lt;b&gt;CMD &lt;/b&gt;12&lt;/h5&gt;&lt;h5&gt;&lt;b&gt;Skills &lt;/b&gt;Acrobatics +0 (+20 when jumping); &lt;b&gt;Racial Modifiers &lt;/b&gt;+20 Acrobatics when jumping&lt;/h5&gt;&lt;h5&gt;&lt;b&gt;SQ &lt;/b&gt;uncanny leap&lt;/h5&gt;&lt;/div&gt;&lt;hr/&gt;&lt;div&gt;&lt;h5&gt;&lt;b&gt;ECOLOGY&lt;/b&gt;&lt;/h5&gt;&lt;/div&gt;&lt;hr/&gt;&lt;div&gt;&lt;h5&gt;&lt;b&gt;Environment &lt;/b&gt; any land or underground&lt;/h5&gt;&lt;h5&gt;&lt;b&gt;Organization &lt;/b&gt;solitary, cluster (2-6), or colony (7-12)&lt;/h5&gt;&lt;h5&gt;&lt;b&gt;Treasure &lt;/b&gt;none&lt;/h5&gt;&lt;/div&gt;&lt;hr/&gt;&lt;div&gt;&lt;h5&gt;&lt;b&gt;SPECIAL ABILITIES&lt;/b&gt;&lt;/h5&gt;&lt;/div&gt;&lt;hr/&gt;&lt;div&gt;&lt;/h5&gt;&lt;h5&gt;&lt;b&gt;Disease (Ex)&lt;/b&gt; Bite-injury; save Fort DC 11; &lt;i&gt;onset&lt;/i&gt; 1d3 days; frequency 1 day; effect 1 Con damage; cure 1 save. The save DC is Constitution-based  &lt;/h5&gt;&lt;h5&gt;&lt;b&gt;Uncanny Leap (Ex)&lt;/b&gt; As a full-round action, a giant flea can jump up to 120 feet. A flea can treat this jump as a charge, as long as the leap is made in a straight line.&lt;/h5&gt;&lt;/div&gt;&lt;br&gt;&lt;div&gt;&lt;h4&gt;&lt;p&gt;&lt;p&gt;Much like their smaller cousins, giant fleas are hemophagous insects that live in any kind of environment where they can feed upon blood. These creatures possess surprising agility and strength. Able to leap great distances, they flit about mindlessly, looking for easy prey. A giant flea can go for several months without feeding, but then gorges after such a fast. A witch can take a giant flea as a familiar. Like all vermin, a giant flea gains 1 point of Intelligence when it becomes a familiar. A giant flea familiar grants its master a +3 bonus on Fortitude saves against disease.&lt;/p&gt;&lt;/h4&gt;&lt;/div&gt;</t>
  </si>
  <si>
    <t>Mammoth Flea</t>
  </si>
  <si>
    <t>13, touch 13, flat-footed 9</t>
  </si>
  <si>
    <t>(+3 Dex, +1 dodge, -1 size)</t>
  </si>
  <si>
    <t>bite +4 (1d8+3 plus blood drain and disease)</t>
  </si>
  <si>
    <t>blood drain (1d2 Con), disease</t>
  </si>
  <si>
    <t>Str 13, Dex 17, Con 13, Int -, Wis 11, Cha 6</t>
  </si>
  <si>
    <t>DodgeB</t>
  </si>
  <si>
    <t>uncanny leap (see giant flea)</t>
  </si>
  <si>
    <t xml:space="preserve"> temperate forests, hills, mountains, or plains</t>
  </si>
  <si>
    <t>This mammoth flea is size of a horse. Its legs dangle awkwardly from its great, swollen body armored entirely in disfigured plates.</t>
  </si>
  <si>
    <t>Disease (Ex) Bite-injury; save Fort DC 13; onset 1d3 days; frequency 1 day; effect 1 Con damage; cure 2 consecutive saves. The save DC is Constitution-based.</t>
  </si>
  <si>
    <t>Mammoth fleas are fierce predators. They require vast amounts of blood to survive, though once full, they can survive for months before needing to feed again. For this reason, they seek larger prey like cows and horses, and plague agrarian communities that raise herd animals. A mammoth flea's bite is excruciatingly painful, and leaves behind a raised, ring-shaped scar.</t>
  </si>
  <si>
    <t>&lt;link rel="stylesheet"href="PF.css"&gt;&lt;div&gt;&lt;h2&gt;Flea, Mammoth&lt;/h2&gt;&lt;h3&gt;&lt;i&gt;This mammoth flea is size of a horse. Its legs dangle awkwardly from its great, swollen body armored entirely in disfigured plates.&lt;/i&gt;&lt;/h3&gt;&lt;br&gt;&lt;/div&gt;&lt;div class="heading"&gt;&lt;p class="alignleft"&gt;Mammoth Flea&lt;/p&gt;&lt;p class="alignright"&gt;CR 2&lt;/p&gt;&lt;div style="clear: both;"&gt;&lt;/div&gt;&lt;/div&gt;&lt;div&gt;&lt;h5&gt;&lt;b&gt;XP &lt;/b&gt;600&lt;/h5&gt;&lt;h5&gt;N Large vermin &lt;/h5&gt;&lt;h5&gt;&lt;b&gt;Init &lt;/b&gt;+3; &lt;b&gt;Senses &lt;/b&gt;darkvision 60 ft.; Perception +0&lt;/h5&gt;&lt;/div&gt;&lt;hr/&gt;&lt;div&gt;&lt;h5&gt;&lt;b&gt;DEFENSE&lt;/b&gt;&lt;/h5&gt;&lt;/div&gt;&lt;hr/&gt;&lt;div&gt;&lt;h5&gt;&lt;b&gt;AC &lt;/b&gt;13, touch 13, flat-footed 9 (+3 Dex, +1 dodge, -1 size)&lt;/h5&gt;&lt;h5&gt;&lt;b&gt;hp &lt;/b&gt;22 (4d8+4)&lt;/h5&gt;&lt;h5&gt;&lt;b&gt;Fort &lt;/b&gt;+5, &lt;b&gt;Ref &lt;/b&gt;+4, &lt;b&gt;Will &lt;/b&gt;+1&lt;/h5&gt;&lt;h5&gt;&lt;b&gt;DR &lt;/b&gt;5/slashing; &lt;b&gt;Immune &lt;/b&gt;disease, mind-affecting effects&lt;/h5&gt;&lt;/div&gt;&lt;hr/&gt;&lt;div&gt;&lt;h5&gt;&lt;b&gt;OFFENSE&lt;/b&gt;&lt;/h5&gt;&lt;/div&gt;&lt;hr/&gt;&lt;div&gt;&lt;h5&gt;&lt;b&gt;Spd &lt;/b&gt;30 ft.&lt;/h5&gt;&lt;h5&gt;&lt;b&gt;Melee &lt;/b&gt;bite +4 (1d8+3 plus blood drain and disease)&lt;/h5&gt;&lt;h5&gt;&lt;b&gt;Space &lt;/b&gt;10 ft.; &lt;b&gt;Reach &lt;/b&gt;10 ft.&lt;/h5&gt;&lt;h5&gt;&lt;b&gt;Special Attacks &lt;/b&gt;blood drain (1d2 Con), disease&lt;/h5&gt;&lt;/div&gt;&lt;hr/&gt;&lt;div&gt;&lt;h5&gt;&lt;b&gt;STATISTICS&lt;/b&gt;&lt;/h5&gt;&lt;/div&gt;&lt;hr/&gt;&lt;div&gt;&lt;h5&gt;&lt;b&gt;Str &lt;/b&gt;13, &lt;b&gt;Dex &lt;/b&gt;17, &lt;b&gt;Con &lt;/b&gt;13, &lt;b&gt;Int &lt;/b&gt; -, &lt;b&gt;Wis &lt;/b&gt;11, &lt;b&gt;Cha &lt;/b&gt;6&lt;/h5&gt;&lt;h5&gt;&lt;b&gt;Base Atk &lt;/b&gt;+3; &lt;b&gt;CMB &lt;/b&gt;+6; &lt;b&gt;CMD &lt;/b&gt;19&lt;/h5&gt;&lt;h5&gt;&lt;b&gt;Feats &lt;/b&gt;Dodge&lt;sup&gt;B&lt;/sup&gt;&lt;/h5&gt;&lt;h5&gt;&lt;b&gt;Skills &lt;/b&gt;Acrobatics +0 (+20 when jumping); &lt;b&gt;Racial Modifiers &lt;/b&gt;+20 Acrobatics when jumping&lt;/h5&gt;&lt;h5&gt;&lt;b&gt;SQ &lt;/b&gt;uncanny leap (see giant flea)&lt;/h5&gt;&lt;/div&gt;&lt;hr/&gt;&lt;div&gt;&lt;h5&gt;&lt;b&gt;ECOLOGY&lt;/b&gt;&lt;/h5&gt;&lt;/div&gt;&lt;hr/&gt;&lt;div&gt;&lt;h5&gt;&lt;b&gt;Environment &lt;/b&gt; temperate forests, hills, mountains, or plains&lt;/h5&gt;&lt;h5&gt;&lt;b&gt;Organization &lt;/b&gt;solitary, pair, or cluster (3-8)&lt;/h5&gt;&lt;h5&gt;&lt;b&gt;Treasure &lt;/b&gt;none&lt;/h5&gt;&lt;/div&gt;&lt;hr/&gt;&lt;div&gt;&lt;h5&gt;&lt;b&gt;SPECIAL ABILITIES&lt;/b&gt;&lt;/h5&gt;&lt;/div&gt;&lt;hr/&gt;&lt;div&gt;&lt;/h5&gt;&lt;h5&gt;&lt;b&gt;Disease (Ex)&lt;/b&gt; Bite-injury; save Fort DC 13; &lt;i&gt;onset&lt;/i&gt; 1d3 days; frequency 1 day; effect 1 Con damage; cure 2 consecutive saves. The save DC is Constitution-based.&lt;/h5&gt;&lt;/div&gt;&lt;br&gt;&lt;div&gt;&lt;h4&gt;&lt;p&gt;&lt;p&gt;Mammoth fleas are fierce predators. They require vast amounts of blood to survive, though once full, they can survive for months before needing to feed again. For this reason, they seek larger prey like cows and horses, and plague agrarian communities that raise herd animals. A mammoth flea's bite is excruciatingly painful, and leaves behind a raised, ring-shaped scar.&lt;/p&gt;&lt;/h4&gt;&lt;/div&gt;</t>
  </si>
  <si>
    <t>darkvision 60 ft., sin-scent; Perception +4</t>
  </si>
  <si>
    <t>bite +3 (1d6+1 plus sinful bite)</t>
  </si>
  <si>
    <t>Str 12, Dex 13, Con 15, Int 6, Wis 11, Cha 12</t>
  </si>
  <si>
    <t>Acrobatics +5, Escape Artist +5, Perception +4, Stealth +9</t>
  </si>
  <si>
    <t>solitary, pair, or batch (3-8)</t>
  </si>
  <si>
    <t>Composed of half-formed body parts, this creature stands on two bizarre legs. Its mouth is full of jagged teeth and a slavering tongue.</t>
  </si>
  <si>
    <t>Sinful Bite (Su) Each fleshdreg possesses an additional attack depending on its sin type. The save DCs are Charisma-based. Envy: An envy fleshdreg's bite attack can temporarily interfere with magic. If an envy fleshdreg deals damage with its bite attack to any creature under a magic effect, the fleshdreg attempts a dispel check as if it were caster level 3rd against the spell effect with the highest caster level. If the dispel check is successful, the effect is suppressed for 1d4 rounds. Gluttony: A gluttony fleshdreg's bite attack can wither and weaken the body of the creature it attacks. Any creature that takes damage from a gluttony fleshdreg's bite attack must succeed at a DC 12 Fortitude save or become fatigued. Subsequent uses of this ability do not cause a bitten creature to become exhausted. Greed: A greed fleshdreg's bite can twist and warp the body of a creature it attacks. Any creature that takes damage from a greed fleshdreg's bite attack must succeed at a DC 12 Fortitude save or have its speed reduced by half and take a -2 penalty to Strength and Dexterity for 1d6 rounds. Lust: A lust fleshdreg's bite can addle the mind of the creature it attacks. Any creature that takes damage from a lust fleshdreg's bite attack must succeed at a DC 12 Will save or become confused for 1 round. Pride: A pride fleshdreg's bite floods the senses of the creature it attacks. Any creature that takes damage from a pride fleshdreg's bite attack must succeed at a DC 12 Will save or be blinded for 1 round and dazzled for the next 1d4 rounds. Sloth: A sloth fleshdreg's bite conjures an amber crust that covers the target and restricts the target's movements. Any creature that takes damage from a sloth fleshdreg's bite attack must succeed at a DC 12 Reflex save or take a -2 penalty on attack rolls and Reflex saves for 1d4 rounds. Wrath: A wrath fleshdreg's bite delivers energy damage to creatures it attacks. Any creature that takes damage from a wrath fleshdreg's bite attack takes an additional 1d4 points of energy damage (fleshdreg's choice).  Sin-Scent (Su) Fleshdregs have scent against creatures whose nature reflects the fleshdreg's related sin. For example, a wrathful fleshdreg can scent creatures using rage effects. The GM should adjudicate what creatures a particular fleshdreg can scent.</t>
  </si>
  <si>
    <t>Fleshdregs are misshapen lumps of tissue, appendages, and biting mouths. These incomplete sinspawn are practically immortal, require little food to sustain their unnatural physiology, and don't seem to mature past the point of creation. Fleshdregs follow true sinspawn around like pets or curious children. Sinspawn use these weaker creatures as slaves, troops, and hunting companions. Despite this treatment, fleshdregs still seek out the company of their larger, more advanced cousins. Fleshdregs vary in appearance from one another depending on factors such as the sins that powered their creation. Wrathful fleshdregs develop a more predatory form than lustful fleshdregs do, and slothful fleshdregs are little more than bloated piles of flesh atop stubby legs. Most fleshdregs stand between 3 and 4 feet tall, and weigh about 60 pounds. Greed fleshdregs are the tallest of their kind, and sloth fleshdregs the heaviest.</t>
  </si>
  <si>
    <t>&lt;link rel="stylesheet"href="PF.css"&gt;&lt;div&gt;&lt;h2&gt;Fleshdreg&lt;/h2&gt;&lt;h3&gt;&lt;i&gt;Composed of half-formed body parts, this creature stands on two bizarre legs. Its mouth is full of jagged teeth and a slavering tongue.&lt;/i&gt;&lt;/h3&gt;&lt;br&gt;&lt;/div&gt;&lt;div class="heading"&gt;&lt;p class="alignleft"&gt;Fleshdreg&lt;/p&gt;&lt;p class="alignright"&gt;CR 1&lt;/p&gt;&lt;div style="clear: both;"&gt;&lt;/div&gt;&lt;/div&gt;&lt;div&gt;&lt;h5&gt;&lt;b&gt;XP &lt;/b&gt;400&lt;/h5&gt;&lt;h5&gt;NE Small aberration &lt;/h5&gt;&lt;h5&gt;&lt;b&gt;Init &lt;/b&gt;+1; &lt;b&gt;Senses &lt;/b&gt;darkvision 60 ft., sin-scent; Perception +4&lt;/h5&gt;&lt;/div&gt;&lt;hr/&gt;&lt;div&gt;&lt;h5&gt;&lt;b&gt;DEFENSE&lt;/b&gt;&lt;/h5&gt;&lt;/div&gt;&lt;hr/&gt;&lt;div&gt;&lt;h5&gt;&lt;b&gt;AC &lt;/b&gt;14, touch 12, flat-footed 13 (+1 Dex, +2 natural, +1 size)&lt;/h5&gt;&lt;h5&gt;&lt;b&gt;hp &lt;/b&gt;13 (2d8+4)&lt;/h5&gt;&lt;h5&gt;&lt;b&gt;Fort &lt;/b&gt;+2, &lt;b&gt;Ref &lt;/b&gt;+3, &lt;b&gt;Will &lt;/b&gt;+3&lt;/h5&gt;&lt;h5&gt;&lt;b&gt;Immune &lt;/b&gt;mind-affecting effects; &lt;b&gt;SR &lt;/b&gt;12&lt;/h5&gt;&lt;/div&gt;&lt;hr/&gt;&lt;div&gt;&lt;h5&gt;&lt;b&gt;OFFENSE&lt;/b&gt;&lt;/h5&gt;&lt;/div&gt;&lt;hr/&gt;&lt;div&gt;&lt;h5&gt;&lt;b&gt;Spd &lt;/b&gt;30 ft.&lt;/h5&gt;&lt;h5&gt;&lt;b&gt;Melee &lt;/b&gt;bite +3 (1d6+1 plus sinful bite)&lt;/h5&gt;&lt;h5&gt;&lt;b&gt;Space &lt;/b&gt;5 ft.; &lt;b&gt;Reach &lt;/b&gt;5 ft.&lt;/h5&gt;&lt;/div&gt;&lt;hr/&gt;&lt;div&gt;&lt;h5&gt;&lt;b&gt;STATISTICS&lt;/b&gt;&lt;/h5&gt;&lt;/div&gt;&lt;hr/&gt;&lt;div&gt;&lt;h5&gt;&lt;b&gt;Str &lt;/b&gt;12, &lt;b&gt;Dex &lt;/b&gt;13, &lt;b&gt;Con &lt;/b&gt;15, &lt;b&gt;Int &lt;/b&gt; 6, &lt;b&gt;Wis &lt;/b&gt;11, &lt;b&gt;Cha &lt;/b&gt;12&lt;/h5&gt;&lt;h5&gt;&lt;b&gt;Base Atk &lt;/b&gt;+1; &lt;b&gt;CMB &lt;/b&gt;+1; &lt;b&gt;CMD &lt;/b&gt;12&lt;/h5&gt;&lt;h5&gt;&lt;b&gt;Feats &lt;/b&gt;Lightning Reflexes&lt;/h5&gt;&lt;h5&gt;&lt;b&gt;Skills &lt;/b&gt;Acrobatics +5, Escape Artist +5, Perception +4, Stealth +9&lt;/h5&gt;&lt;h5&gt;&lt;b&gt;Languages &lt;/b&gt;Aklo&lt;/h5&gt;&lt;/div&gt;&lt;hr/&gt;&lt;div&gt;&lt;h5&gt;&lt;b&gt;ECOLOGY&lt;/b&gt;&lt;/h5&gt;&lt;/div&gt;&lt;hr/&gt;&lt;div&gt;&lt;h5&gt;&lt;b&gt;Environment &lt;/b&gt; any ruins&lt;/h5&gt;&lt;h5&gt;&lt;b&gt;Organization &lt;/b&gt;solitary, pair, or batch (3-8)&lt;/h5&gt;&lt;h5&gt;&lt;b&gt;Treasure &lt;/b&gt;none&lt;/h5&gt;&lt;/div&gt;&lt;hr/&gt;&lt;div&gt;&lt;h5&gt;&lt;b&gt;SPECIAL ABILITIES&lt;/b&gt;&lt;/h5&gt;&lt;/div&gt;&lt;hr/&gt;&lt;div&gt;&lt;/h5&gt;&lt;h5&gt;&lt;b&gt;Sinful Bite (Su)&lt;/b&gt; Each fleshdreg possesses an additional attack depending on its sin type. The save DCs are Charisma-based. &lt;br&gt;&lt;i&gt;Envy&lt;/i&gt;: An envy fleshdreg's bite attack can temporarily interfere with magic. If an envy fleshdreg deals damage with its bite attack to any creature under a magic effect, the fleshdreg attempts a dispel check as if it were caster level 3rd against the spell effect with the highest caster level. If the dispel check is successful, the effect is suppressed for 1d4 rounds. &lt;br&gt;&lt;i&gt;Gluttony&lt;/i&gt;: A gluttony fleshdreg's bite attack can wither and weaken the body of the creature it attacks. Any creature that takes damage from a gluttony fleshdreg's bite attack must succeed at a DC 12 Fortitude save or become fatigued. Subsequent uses of this ability do not cause a bitten creature to become exhausted. &lt;br&gt;&lt;i&gt;Greed&lt;/i&gt;: A greed fleshdreg's bite can twist and warp the body of a creature it attacks. Any creature that takes damage from a greed fleshdreg's bite attack must succeed at a DC 12 Fortitude save or have its speed reduced by half and take a -2 penalty to Strength and Dexterity for 1d6 rounds. &lt;br&gt;&lt;i&gt;Lust&lt;/i&gt;: A lust fleshdreg's bite can addle the mind of the creature it attacks. Any creature that takes damage from a lust fleshdreg's bite attack must succeed at a DC 12 Will save or become confused for 1 round. &lt;br&gt;&lt;i&gt;Pride&lt;/i&gt;: A pride fleshdreg's bite floods the senses of the creature it attacks. Any creature that takes damage from a pride fleshdreg's bite attack must succeed at a DC 12 Will save or be blinded for 1 round and dazzled for the next 1d4 rounds. &lt;br&gt;&lt;i&gt;Sloth&lt;/i&gt;: A sloth fleshdreg's bite conjures an amber crust that covers the target and restricts the target's movements. Any creature that takes damage from a sloth fleshdreg's bite attack must succeed at a DC 12 Reflex save or take a -2 penalty on attack rolls and Reflex saves for 1d4 rounds. &lt;br&gt;&lt;i&gt;Wrath&lt;/i&gt;: A wrath fleshdreg's bite delivers energy damage to creatures it attacks. Any creature that takes damage from a wrath fleshdreg's bite attack takes an additional 1d4 points of energy damage (fleshdreg's choice).  &lt;/h5&gt;&lt;h5&gt;&lt;b&gt;Sin-Scent (Su)&lt;/b&gt; Fleshdregs have scent against creatures whose nature reflects the fleshdreg's related sin. For example, a wrathful fleshdreg can scent creatures using rage effects. The GM should adjudicate what creatures a particular fleshdreg can scent.&lt;/h5&gt;&lt;/div&gt;&lt;br&gt;&lt;div&gt;&lt;h4&gt;&lt;p&gt;&lt;p&gt;Fleshdregs are misshapen lumps of tissue, appendages, and biting mouths. These incomplete sinspawn are practically immortal, require little food to sustain their unnatural physiology, and don't seem to mature past the point of creation. Fleshdregs follow true sinspawn around like pets or curious children. Sinspawn use these weaker creatures as slaves, troops, and hunting companions. Despite this treatment, fleshdregs still seek out the company of their larger, more advanced cousins. Fleshdregs vary in appearance from one another depending on factors such as the sins that powered their creation. &lt;i&gt;Wrath&lt;/i&gt;ful fleshdregs develop a more predatory form than lustful fleshdregs do, and slothful fleshdregs are little more than bloated piles of flesh atop stubby legs. Most fleshdregs stand between 3 and 4 feet tall, and weigh about 60 pounds. &lt;i&gt;Greed&lt;/i&gt; fleshdregs are the tallest of their kind, and sloth fleshdregs the heaviest.&lt;/p&gt;&lt;/h4&gt;&lt;/div&gt;</t>
  </si>
  <si>
    <t>Ghonhatine</t>
  </si>
  <si>
    <t>powerful stench (10 ft., DC 24, 1d4 rounds)</t>
  </si>
  <si>
    <t>24, touch 7, flat-footed 24</t>
  </si>
  <si>
    <t>(-2 Dex, +17 natural, -1 size)</t>
  </si>
  <si>
    <t>Fort +13, Ref +2, Will +6</t>
  </si>
  <si>
    <t>acid, critical hits, disease, poison</t>
  </si>
  <si>
    <t>2 claws +16 (1d6+8), bite +16 (2d6+8), tail slap +14 (1d8+4)</t>
  </si>
  <si>
    <t>regurgitate +6 (2d6 acid plus filth fever)</t>
  </si>
  <si>
    <t>feed, filth fever</t>
  </si>
  <si>
    <t>Str 27, Dex 7, Con 28, Int 4, Wis 7, Cha 8</t>
  </si>
  <si>
    <t>+18 (+20 bull rush)</t>
  </si>
  <si>
    <t>26 (28 vs. bull rush)</t>
  </si>
  <si>
    <t>Awesome Blow, Cleave, Improved Bull Rush, Multiattack, Power Attack, Vital Strike</t>
  </si>
  <si>
    <t>Climb +12, Perception +9, Stealth +0 (+4 when underground)</t>
  </si>
  <si>
    <t>+4 Stealth when underground</t>
  </si>
  <si>
    <t>Even hunched and creeping upon all fours, this reptilian behemoth towers over its prey, its protruding teeth snapping wildly.</t>
  </si>
  <si>
    <t>Fleshwarp</t>
  </si>
  <si>
    <t>Feed (Su) By spending a full-round action devouring the body of a dead or unconscious creature, a ghonhatine gains 1d8+9 temporary hit points and a +2 bonus on attack and damage rolls for 1 minute. The bonus to hit points is Constitution-based.  Filth Fever (Ex) Disease-injury; save Fort DC 25; onset 1d3 days; frequency 1 day; effect 1d3 Dex damage and 1d3 Con damage; cure 2 consecutive saves. The save DC is Constitution-based.  Powerful Stench (Ex) An enraged ghonhatine secretes a tarry, musk-like chemical. Any living, non-ghonhatine creature within 10 feet must succeed at a DC 24 Fortitude save or be nauseated as long as it remains within the affected area and for 1d4 rounds afterward. A creature that saves is sickened as long as it remains in the area, and can't be affected again by the same ghonhatine's stench for 24 hours. This is a poison effect. The save DC is Constitution-based.  Regurgitate (Ex) A ghonhatine can expel the contents of its stomach as a ranged attack with a splash weapon that has a range increment of 20 feet. It deals 2d6 acid damage to the target and splashes all adjacent creatures. In addition to taking damage, a target directly hit by a ghonhatine's regurgitation must make two DC 24 Fortitude saves, the first to resist contracting filth fever, and the second to avoid being nauseated for 1 minute. A nauseated creature can end its nausea early by dousing itself in a gallon of water. All creatures adjacent to the target must make DC 24 Fortitude saves to avoid being sickened for 1 minute. Once a ghonhatine uses this ability it can't use it again until it feeds. The save DCs are Constitution-based.</t>
  </si>
  <si>
    <t>Troglodytes forced to undergo fleshwarping by the drow, ghonhatines harken to what troglodytes might have been in savage prehistory. They stand over 10 feet tall (hunched to about 8 feet) and weigh upward of 5,000 pounds.</t>
  </si>
  <si>
    <t>&lt;link rel="stylesheet"href="PF.css"&gt;&lt;div&gt;&lt;h2&gt;Fleshwarp, Ghonhatine&lt;/h2&gt;&lt;h3&gt;&lt;i&gt;Even hunched and creeping upon all fours, this reptilian behemoth towers over its prey, its protruding teeth snapping wildly.&lt;/i&gt;&lt;/h3&gt;&lt;br&gt;&lt;/div&gt;&lt;div class="heading"&gt;&lt;p class="alignleft"&gt;Ghonhatine&lt;/p&gt;&lt;p class="alignright"&gt;CR 10&lt;/p&gt;&lt;div style="clear: both;"&gt;&lt;/div&gt;&lt;/div&gt;&lt;div&gt;&lt;h5&gt;&lt;b&gt;XP &lt;/b&gt;9,600&lt;/h5&gt;&lt;h5&gt;CE Large aberration &lt;/h5&gt;&lt;h5&gt;&lt;b&gt;Init &lt;/b&gt;-2; &lt;b&gt;Senses &lt;/b&gt;darkvision 60 ft., scent; Perception +9&lt;/h5&gt;&lt;h5&gt;&lt;b&gt;Aura &lt;/b&gt;powerful stench (10 ft., DC 24, 1d4 rounds)&lt;/h5&gt;&lt;/div&gt;&lt;hr/&gt;&lt;div&gt;&lt;h5&gt;&lt;b&gt;DEFENSE&lt;/b&gt;&lt;/h5&gt;&lt;/div&gt;&lt;hr/&gt;&lt;div&gt;&lt;h5&gt;&lt;b&gt;AC &lt;/b&gt;24, touch 7, flat-footed 24 (-2 Dex, +17 natural, -1 size)&lt;/h5&gt;&lt;h5&gt;&lt;b&gt;hp &lt;/b&gt;162 (12d8+108)&lt;/h5&gt;&lt;h5&gt;&lt;b&gt;Fort &lt;/b&gt;+13, &lt;b&gt;Ref &lt;/b&gt;+2, &lt;b&gt;Will &lt;/b&gt;+6&lt;/h5&gt;&lt;h5&gt;&lt;b&gt;Immune &lt;/b&gt;acid, critical hits, disease, poison&lt;/h5&gt;&lt;/div&gt;&lt;hr/&gt;&lt;div&gt;&lt;h5&gt;&lt;b&gt;OFFENSE&lt;/b&gt;&lt;/h5&gt;&lt;/div&gt;&lt;hr/&gt;&lt;div&gt;&lt;h5&gt;&lt;b&gt;Spd &lt;/b&gt;40 ft.&lt;/h5&gt;&lt;h5&gt;&lt;b&gt;Melee &lt;/b&gt;2 claws +16 (1d6+8), bite +16 (2d6+8), tail slap +14 (1d8+4)&lt;/h5&gt;&lt;h5&gt;&lt;b&gt;Ranged &lt;/b&gt;regurgitate +6 (2d6 acid plus filth fever)&lt;/h5&gt;&lt;h5&gt;&lt;b&gt;Space &lt;/b&gt;10 ft.; &lt;b&gt;Reach &lt;/b&gt;10 ft. (15 ft. with tail)&lt;/h5&gt;&lt;h5&gt;&lt;b&gt;Special Attacks &lt;/b&gt;feed, filth fever&lt;/h5&gt;&lt;/div&gt;&lt;hr/&gt;&lt;div&gt;&lt;h5&gt;&lt;b&gt;STATISTICS&lt;/b&gt;&lt;/h5&gt;&lt;/div&gt;&lt;hr/&gt;&lt;div&gt;&lt;h5&gt;&lt;b&gt;Str &lt;/b&gt;27, &lt;b&gt;Dex &lt;/b&gt;7, &lt;b&gt;Con &lt;/b&gt;28, &lt;b&gt;Int &lt;/b&gt; 4, &lt;b&gt;Wis &lt;/b&gt;7, &lt;b&gt;Cha &lt;/b&gt;8&lt;/h5&gt;&lt;h5&gt;&lt;b&gt;Base Atk &lt;/b&gt;+9; &lt;b&gt;CMB &lt;/b&gt;+18 (+20 bull rush); &lt;b&gt;CMD &lt;/b&gt;26 (28 vs. bull rush)&lt;/h5&gt;&lt;h5&gt;&lt;b&gt;Feats &lt;/b&gt;Awesome Blow, Cleave, Improved Bull Rush, Multiattack, Power Attack, Vital Strike&lt;/h5&gt;&lt;h5&gt;&lt;b&gt;Skills &lt;/b&gt;Climb +12, Perception +9, Stealth +0 (+4 when underground); &lt;b&gt;Racial Modifiers &lt;/b&gt;+4 Stealth when underground&lt;/h5&gt;&lt;h5&gt;&lt;b&gt;Languages &lt;/b&gt;Draconic&lt;/h5&gt;&lt;/div&gt;&lt;hr/&gt;&lt;div&gt;&lt;h5&gt;&lt;b&gt;ECOLOGY&lt;/b&gt;&lt;/h5&gt;&lt;/div&gt;&lt;hr/&gt;&lt;div&gt;&lt;h5&gt;&lt;b&gt;Environment &lt;/b&gt; any underground&lt;/h5&gt;&lt;h5&gt;&lt;b&gt;Organization &lt;/b&gt;solitary or squad (2-8)&lt;/h5&gt;&lt;h5&gt;&lt;b&gt;Treasure &lt;/b&gt;none&lt;/h5&gt;&lt;/div&gt;&lt;hr/&gt;&lt;div&gt;&lt;h5&gt;&lt;b&gt;SPECIAL ABILITIES&lt;/b&gt;&lt;/h5&gt;&lt;/div&gt;&lt;hr/&gt;&lt;div&gt;&lt;/h5&gt;&lt;h5&gt;&lt;b&gt;Feed (Su)&lt;/b&gt; By spending a full-round action devouring the body of a dead or unconscious creature, a ghonhatine gains 1d8+9 temporary hit points and a +2 bonus on attack and damage rolls for 1 minute. The bonus to hit points is Constitution-based.  &lt;/h5&gt;&lt;h5&gt;&lt;b&gt;Filth Fever (Ex)&lt;/b&gt; Disease-injury; save Fort DC 25; &lt;i&gt;onset&lt;/i&gt; 1d3 days; frequency 1 day; effect 1d3 Dex damage and 1d3 Con damage; cure 2 consecutive saves. The save DC is Constitution-based.  &lt;/h5&gt;&lt;h5&gt;&lt;b&gt;Powerful Stench (Ex)&lt;/b&gt; An enraged ghonhatine secretes a tarry, musk-like chemical. Any living, non-ghonhatine creature within 10 feet must succeed at a DC 24 Fortitude save or be nauseated as long as it remains within the affected area and for 1d4 rounds afterward. A creature that saves is sickened as long as it remains in the area, and can't be affected again by the same ghonhatine's stench for 24 hours. This is a poison effect. The save DC is Constitution-based.  &lt;/h5&gt;&lt;h5&gt;&lt;b&gt;Regurgitate (Ex)&lt;/b&gt; A ghonhatine can expel the contents of its stomach as a ranged attack with a splash weapon that has a range increment of 20 feet. It deals 2d6 acid damage to the target and splashes all adjacent creatures. In addition to taking damage, a target directly hit by a ghonhatine's regurgitation must make two DC 24 Fortitude saves, the first to resist contracting filth fever, and the second to avoid being nauseated for 1 minute. A nauseated creature can end its nausea early by dousing itself in a gallon of water. All creatures adjacent to the target must make DC 24 Fortitude saves to avoid being sickened for 1 minute. Once a ghonhatine uses this ability it can't use it again until it feeds. The save DCs are Constitution-based.&lt;/h5&gt;&lt;/div&gt;&lt;br&gt;&lt;div&gt;&lt;h4&gt;&lt;p&gt;&lt;p&gt;Troglodytes forced to undergo fleshwarping by the drow, ghonhatines harken to what troglodytes might have been in savage prehistory. They stand over 10 feet tall (hunched to about 8 feet) and weigh upward of 5,000 pounds.&lt;/p&gt;&lt;/h4&gt;&lt;/div&gt;</t>
  </si>
  <si>
    <t>Grothlut</t>
  </si>
  <si>
    <t>piteous moan (30 ft.)</t>
  </si>
  <si>
    <t>13, touch 8, flat-footed 13</t>
  </si>
  <si>
    <t>(-2 Dex, +5 natural)</t>
  </si>
  <si>
    <t>Fort +7, Ref -1, Will +3</t>
  </si>
  <si>
    <t>2 slams +6 (1d6+3)</t>
  </si>
  <si>
    <t>digestive spew, disgusting demise, piteous moan</t>
  </si>
  <si>
    <t>Str 15, Dex 6, Con 18, Int 1, Wis 8, Cha 5</t>
  </si>
  <si>
    <t>Great Fortitude, Improved Initiative, Weapon Focus (slam)</t>
  </si>
  <si>
    <t>solitary or rout (2-10)</t>
  </si>
  <si>
    <t>Pale and glistening with moisture, this sluglike creature stares vacantly as a droning moan escapes its slobbering lips.</t>
  </si>
  <si>
    <t>Digestive Spew (Ex) In order to ingest food, a grothlut must first regurgitate its digestive liquids upon its victim. As a standard action, it can spit these liquids on a creature within 5 feet. This spew deals 3d6 acid damage (Reflex DC 15 half). The save DC is Constitution-based.  Disgusting Demise (Ex) When a grothlut reaches 0 or fewer hit points, its digestive organs rupture, freeing alchemical agents that have a violent effect on the rest of the grothlut's internal organs and flesh. This causes an explosion of grothlut viscera within a 30-foot-radius burst of the creature. Though this viscera deals no damage, it's disgusting to behold and its smell can cause living creatures within that radius to become nauseated for 1d4 rounds (Fortitude DC 14 negates). This is a poison effect. The save DC is Constitution-based.  Piteous Moan (Su) Whenever a grothlut sees another creature, it begins to moan as free action. Anyone within 60 feet who can hear the moan must succeed at a DC 15 Will saving throw or become sickened by the moaning for as long as she can hear it. Every two additional grothluts with the area increase the DC by 1, to a maximum of DC 18. This is a mind-affecting sonic effect. The save DC is Constitution-based.</t>
  </si>
  <si>
    <t>Grothluts are sluglike abominations with vaguely human heads and torsos, and rubbery arms that move awkwardly at their sides. They shuff le mindlessly until other creatures come into view, then piteously moan before slithering forward to attack and feed. Those moans are the last vestige of their formerly human selves crying for release as slivers of the creatures' intellects are forced to continuously relive their transformation. Many fleshcrafters consider the grothlut a failure, as the transformation all but stamps out its human consciousness. Others disagree, arguing that warping the creature's mind makes it more useful, as its stupidity makes it pliable and easy to herd. The drow typically use grothluts only as guardians to slowly patrol the remote edges of their enclaves. Once in position, though, grothluts can be used as crude shock troops, unleashed to soften enemy forces before more valuable warriors wade in and cut down the enemies who have been nauseated by the grothluts' exploded organs and flesh.</t>
  </si>
  <si>
    <t>&lt;link rel="stylesheet"href="PF.css"&gt;&lt;div&gt;&lt;h2&gt;Fleshwarp, Grothlut&lt;/h2&gt;&lt;h3&gt;&lt;i&gt;Pale and glistening with moisture, this sluglike creature stares vacantly as a droning moan escapes its slobbering lips.&lt;/i&gt;&lt;/h3&gt;&lt;br&gt;&lt;/div&gt;&lt;div class="heading"&gt;&lt;p class="alignleft"&gt;Grothlut&lt;/p&gt;&lt;p class="alignright"&gt;CR 3&lt;/p&gt;&lt;div style="clear: both;"&gt;&lt;/div&gt;&lt;/div&gt;&lt;div&gt;&lt;h5&gt;&lt;b&gt;XP &lt;/b&gt;800&lt;/h5&gt;&lt;h5&gt;CE Medium aberration &lt;/h5&gt;&lt;h5&gt;&lt;b&gt;Init &lt;/b&gt;+2; &lt;b&gt;Senses &lt;/b&gt;darkvision 60 ft.; Perception -1&lt;/h5&gt;&lt;h5&gt;&lt;b&gt;Aura &lt;/b&gt;piteous moan (30 ft.)&lt;/h5&gt;&lt;/div&gt;&lt;hr/&gt;&lt;div&gt;&lt;h5&gt;&lt;b&gt;DEFENSE&lt;/b&gt;&lt;/h5&gt;&lt;/div&gt;&lt;hr/&gt;&lt;div&gt;&lt;h5&gt;&lt;b&gt;AC &lt;/b&gt;13, touch 8, flat-footed 13 (-2 Dex, +5 natural)&lt;/h5&gt;&lt;h5&gt;&lt;b&gt;hp &lt;/b&gt;42 (5d8+20)&lt;/h5&gt;&lt;h5&gt;&lt;b&gt;Fort &lt;/b&gt;+7, &lt;b&gt;Ref &lt;/b&gt;-1, &lt;b&gt;Will &lt;/b&gt;+3&lt;/h5&gt;&lt;h5&gt;&lt;b&gt;Immune &lt;/b&gt;acid, mind-affecting effects&lt;/h5&gt;&lt;/div&gt;&lt;hr/&gt;&lt;div&gt;&lt;h5&gt;&lt;b&gt;OFFENSE&lt;/b&gt;&lt;/h5&gt;&lt;/div&gt;&lt;hr/&gt;&lt;div&gt;&lt;h5&gt;&lt;b&gt;Spd &lt;/b&gt;20 ft.&lt;/h5&gt;&lt;h5&gt;&lt;b&gt;Melee &lt;/b&gt;2 slams +6 (1d6+3)&lt;/h5&gt;&lt;h5&gt;&lt;b&gt;Space &lt;/b&gt;5 ft.; &lt;b&gt;Reach &lt;/b&gt;5 ft.&lt;/h5&gt;&lt;h5&gt;&lt;b&gt;Special Attacks &lt;/b&gt;digestive spew, disgusting demise, piteous moan&lt;/h5&gt;&lt;/div&gt;&lt;hr/&gt;&lt;div&gt;&lt;h5&gt;&lt;b&gt;STATISTICS&lt;/b&gt;&lt;/h5&gt;&lt;/div&gt;&lt;hr/&gt;&lt;div&gt;&lt;h5&gt;&lt;b&gt;Str &lt;/b&gt;15, &lt;b&gt;Dex &lt;/b&gt;6, &lt;b&gt;Con &lt;/b&gt;18, &lt;b&gt;Int &lt;/b&gt; 1, &lt;b&gt;Wis &lt;/b&gt;8, &lt;b&gt;Cha &lt;/b&gt;5&lt;/h5&gt;&lt;h5&gt;&lt;b&gt;Base Atk &lt;/b&gt;+3; &lt;b&gt;CMB &lt;/b&gt;+5; &lt;b&gt;CMD &lt;/b&gt;13 (can't be tripped)&lt;/h5&gt;&lt;h5&gt;&lt;b&gt;Feats &lt;/b&gt;Great Fortitude, Improved Initiative, Weapon Focus (slam)&lt;/h5&gt;&lt;h5&gt;&lt;b&gt;Skills &lt;/b&gt;Climb +10&lt;/h5&gt;&lt;h5&gt;&lt;b&gt;SQ &lt;/b&gt;compression&lt;/h5&gt;&lt;/div&gt;&lt;hr/&gt;&lt;div&gt;&lt;h5&gt;&lt;b&gt;ECOLOGY&lt;/b&gt;&lt;/h5&gt;&lt;/div&gt;&lt;hr/&gt;&lt;div&gt;&lt;h5&gt;&lt;b&gt;Environment &lt;/b&gt; any underground&lt;/h5&gt;&lt;h5&gt;&lt;b&gt;Organization &lt;/b&gt;solitary or rout (2-10)&lt;/h5&gt;&lt;h5&gt;&lt;b&gt;Treasure &lt;/b&gt;none&lt;/h5&gt;&lt;/div&gt;&lt;hr/&gt;&lt;div&gt;&lt;h5&gt;&lt;b&gt;SPECIAL ABILITIES&lt;/b&gt;&lt;/h5&gt;&lt;/div&gt;&lt;hr/&gt;&lt;div&gt;&lt;/h5&gt;&lt;h5&gt;&lt;b&gt;Digestive Spew (Ex)&lt;/b&gt; In order to ingest food, a grothlut must first regurgitate its digestive liquids upon its victim. As a standard action, it can spit these liquids on a creature within 5 feet. This spew deals 3d6 acid damage (Reflex DC 15 half). The save DC is Constitution-based.  &lt;/h5&gt;&lt;h5&gt;&lt;b&gt;Disgusting Demise (Ex)&lt;/b&gt; When a grothlut reaches 0 or fewer hit points, its digestive organs rupture, freeing alchemical agents that have a violent effect on the rest of the grothlut's internal organs and flesh. This causes an explosion of grothlut viscera within a 30-foot-radius burst of the creature. Though this viscera deals no damage, it's disgusting to behold and its smell can cause living creatures within that radius to become nauseated for 1d4 rounds (Fortitude DC 14 negates). This is a poison effect. The save DC is Constitution-based.  &lt;/h5&gt;&lt;h5&gt;&lt;b&gt;Piteous Moan (Su)&lt;/b&gt; Whenever a grothlut sees another creature, it begins to moan as free action. Anyone within 60 feet who can hear the moan must succeed at a DC 15 Will saving throw or become sickened by the moaning for as long as she can hear it. Every two additional grothluts with the area increase the DC by 1, to a maximum of DC 18. This is a mind-affecting sonic effect. The save DC is Constitution-based.&lt;/h5&gt;&lt;/div&gt;&lt;br&gt;&lt;div&gt;&lt;h4&gt;&lt;p&gt;&lt;p&gt;Grothluts are sluglike abominations with vaguely human heads and torsos, and rubbery arms that move awkwardly at their sides. They shuff le mindlessly until other creatures come into view, then piteously moan before slithering forward to attack and feed. Those moans are the last vestige of their formerly human selves crying for release as slivers of the creatures' intellects are forced to continuously relive their transformation. Many fleshcrafters consider the grothlut a failure, as the transformation all but stamps out its human consciousness. Others disagree, arguing that warping the creature's mind makes it more useful, as its stupidity makes it pliable and easy to herd. The drow typically use grothluts only as guardians to slowly patrol the remote edges of their enclaves. Once in position, though, grothluts can be used as crude shock troops, unleashed to soften enemy forces before more valuable warriors wade in and cut down the enemies who have been nauseated by the grothluts' exploded organs and flesh.&lt;/p&gt;&lt;/h4&gt;&lt;/div&gt;</t>
  </si>
  <si>
    <t>Halsora</t>
  </si>
  <si>
    <t>acid, disease</t>
  </si>
  <si>
    <t>2 claws +13 (1d8+4 plus spores)</t>
  </si>
  <si>
    <t>acidic tears, sneak attack +2d6, spores</t>
  </si>
  <si>
    <t>Str 19, Dex 14, Con 17, Int 6, Wis 11, Cha 8</t>
  </si>
  <si>
    <t>Iron Will, Power Attack, Skill Focus (Perception), Skill Focus (Stealth), Weapon Focus (claw)</t>
  </si>
  <si>
    <t>Perception +19, Stealth +25</t>
  </si>
  <si>
    <t>Undercommon, Vegepygmy (can't speak)</t>
  </si>
  <si>
    <t>This small, plantlike creature is a bulging mass of viselike muscle with sunken eyes that constantly drip viscous, black tears.</t>
  </si>
  <si>
    <t>Acidic Tears (Ex) A halsora's sunken eyes have oversized tear ducts that weep a constant stream of black, acidic tears. As a standard action that provokes attacks of opportunity, a halsora can jerk its head and flick the acidic tears on a single creature within 20 feet. That creature takes 2d6 acid damage (Reflex DC 18 half). A creature that fails its save takes an additional 1d4 points of acid damage at the end of the halsora's turn for 1d4 rounds or until the acid is scraped off, which requires a full-round action on the part of the creature taking the damage or a creature adjacent to that creature. The save DC is Constitution-based.  Spores (Ex) A halsora's claws are covered in mutated russet mold spores. A creature hit by a claw attack must succeed at a DC 18 Fortitude save or take 2 points of Constitution damage per round. It can attempt a new Fortitude save each round to halt the growth. A creature reduced to 0 Constitution by these spores explodes in a mess of viscera and spores. Creatures within the burst must succeed at a DC 18 Fortitude saving throw or be affected as if they were hit by the halsora's claw attack. This is a disease effect. The save is Constitution-based.</t>
  </si>
  <si>
    <t>Vegepygmies transformed by the vile fleshwarping process become halsoras, creatures twice cursed. The alchemical torture they undergo seems minor compared to what other fleshwarps suffer-it merely increases the mass and strength of the vegepygmy and deforms its eyes so they secrete acid. The process has a more interesting effect on the residual and previously inert russet mold within the body of the host vegepygmy. Mutating the mold, it creates a deadly spore that courses through the halsora's insides, is slowly excreted through the fingertips, and clumps on the claws of the creature. Though their sunken eyes and constant stream of acidic tears often make these creatures seem pitiful, they are fierce bundles of rage and self-hatred. The conditioning of the fleshwarpers causes them to attack and infect any enemy of the drow they come in contact with, but what's left of their consciousness rages against the mutated spores they carry. Worse still, many drow use these creatures to hunt down and even infect other tribes of vegepygmies.</t>
  </si>
  <si>
    <t>&lt;link rel="stylesheet"href="PF.css"&gt;&lt;div&gt;&lt;h2&gt;Fleshwarp, Halsora&lt;/h2&gt;&lt;h3&gt;&lt;i&gt;This small, plantlike creature is a bulging mass of viselike muscle with sunken eyes that constantly drip viscous, black tears.&lt;/i&gt;&lt;/h3&gt;&lt;br&gt;&lt;/div&gt;&lt;div class="heading"&gt;&lt;p class="alignleft"&gt;Halsora&lt;/p&gt;&lt;p class="alignright"&gt;CR 7&lt;/p&gt;&lt;div style="clear: both;"&gt;&lt;/div&gt;&lt;/div&gt;&lt;div&gt;&lt;h5&gt;&lt;b&gt;XP &lt;/b&gt;3,200&lt;/h5&gt;&lt;h5&gt;CE Small aberration &lt;/h5&gt;&lt;h5&gt;&lt;b&gt;Init &lt;/b&gt;+2; &lt;b&gt;Senses &lt;/b&gt;darkvision 60 ft.; Perception +19&lt;/h5&gt;&lt;/div&gt;&lt;hr/&gt;&lt;div&gt;&lt;h5&gt;&lt;b&gt;DEFENSE&lt;/b&gt;&lt;/h5&gt;&lt;/div&gt;&lt;hr/&gt;&lt;div&gt;&lt;h5&gt;&lt;b&gt;AC &lt;/b&gt;19, touch 13, flat-footed 17 (+2 Dex, +6 natural, +1 size)&lt;/h5&gt;&lt;h5&gt;&lt;b&gt;hp &lt;/b&gt;75 (10d8+30)&lt;/h5&gt;&lt;h5&gt;&lt;b&gt;Fort &lt;/b&gt;+6, &lt;b&gt;Ref &lt;/b&gt;+5, &lt;b&gt;Will &lt;/b&gt;+9&lt;/h5&gt;&lt;h5&gt;&lt;b&gt;DR &lt;/b&gt;5/bludgeoning or slashing; &lt;b&gt;Immune &lt;/b&gt;acid, disease&lt;/h5&gt;&lt;/div&gt;&lt;hr/&gt;&lt;div&gt;&lt;h5&gt;&lt;b&gt;OFFENSE&lt;/b&gt;&lt;/h5&gt;&lt;/div&gt;&lt;hr/&gt;&lt;div&gt;&lt;h5&gt;&lt;b&gt;Spd &lt;/b&gt;30 ft.&lt;/h5&gt;&lt;h5&gt;&lt;b&gt;Melee &lt;/b&gt;2 claws +13 (1d8+4 plus spores)&lt;/h5&gt;&lt;h5&gt;&lt;b&gt;Space &lt;/b&gt;5 ft.; &lt;b&gt;Reach &lt;/b&gt;5 ft.&lt;/h5&gt;&lt;h5&gt;&lt;b&gt;Special Attacks &lt;/b&gt;acidic tears, sneak attack +2d6, spores&lt;/h5&gt;&lt;/div&gt;&lt;hr/&gt;&lt;div&gt;&lt;h5&gt;&lt;b&gt;STATISTICS&lt;/b&gt;&lt;/h5&gt;&lt;/div&gt;&lt;hr/&gt;&lt;div&gt;&lt;h5&gt;&lt;b&gt;Str &lt;/b&gt;19, &lt;b&gt;Dex &lt;/b&gt;14, &lt;b&gt;Con &lt;/b&gt;17, &lt;b&gt;Int &lt;/b&gt; 6, &lt;b&gt;Wis &lt;/b&gt;11, &lt;b&gt;Cha &lt;/b&gt;8&lt;/h5&gt;&lt;h5&gt;&lt;b&gt;Base Atk &lt;/b&gt;+7; &lt;b&gt;CMB &lt;/b&gt;+10; &lt;b&gt;CMD &lt;/b&gt;22&lt;/h5&gt;&lt;h5&gt;&lt;b&gt;Feats &lt;/b&gt;Iron Will, Power Attack, Skill Focus (Perception), Skill Focus (Stealth), Weapon Focus (claw)&lt;/h5&gt;&lt;h5&gt;&lt;b&gt;Skills &lt;/b&gt;Perception +19, Stealth +25&lt;/h5&gt;&lt;h5&gt;&lt;b&gt;Languages &lt;/b&gt;Undercommon, Vegepygmy (can't speak)&lt;/h5&gt;&lt;/div&gt;&lt;hr/&gt;&lt;div&gt;&lt;h5&gt;&lt;b&gt;ECOLOGY&lt;/b&gt;&lt;/h5&gt;&lt;/div&gt;&lt;hr/&gt;&lt;div&gt;&lt;h5&gt;&lt;b&gt;Environment &lt;/b&gt; any underground&lt;/h5&gt;&lt;h5&gt;&lt;b&gt;Organization &lt;/b&gt;solitary or gang (2-6)&lt;/h5&gt;&lt;h5&gt;&lt;b&gt;Treasure &lt;/b&gt;none&lt;/h5&gt;&lt;/div&gt;&lt;hr/&gt;&lt;div&gt;&lt;h5&gt;&lt;b&gt;SPECIAL ABILITIES&lt;/b&gt;&lt;/h5&gt;&lt;/div&gt;&lt;hr/&gt;&lt;div&gt;&lt;/h5&gt;&lt;h5&gt;&lt;b&gt;Acidic Tears (Ex)&lt;/b&gt; A halsora's sunken eyes have oversized tear ducts that weep a constant stream of black, acidic tears. As a standard action that provokes attacks of opportunity, a halsora can jerk its head and flick the acidic tears on a single creature within 20 feet. That creature takes 2d6 acid damage (Reflex DC 18 half). A creature that fails its save takes an additional 1d4 points of acid damage at the end of the halsora's turn for 1d4 rounds or until the acid is scraped off, which requires a full-round action on the part of the creature taking the damage or a creature adjacent to that creature. The save DC is Constitution-based.  &lt;/h5&gt;&lt;h5&gt;&lt;b&gt;Spores (Ex)&lt;/b&gt; A halsora's claws are covered in mutated russet mold spores. A creature hit by a claw attack must succeed at a DC 18 Fortitude save or take 2 points of Constitution damage per round. It can attempt a new Fortitude save each round to halt the growth. A creature reduced to 0 Constitution by these spores explodes in a mess of viscera and spores. Creatures within the burst must succeed at a DC 18 Fortitude saving throw or be affected as if they were hit by the halsora's claw attack. This is a disease effect. The save is Constitution-based.&lt;/h5&gt;&lt;/div&gt;&lt;br&gt;&lt;div&gt;&lt;h4&gt;&lt;p&gt;&lt;p&gt;Vegepygmies transformed by the vile fleshwarping process become halsoras, creatures twice cursed. The alchemical torture they undergo seems minor compared to what other fleshwarps suffer-it merely increases the mass and strength of the vegepygmy and deforms its eyes so they secrete acid. The process has a more interesting effect on the residual and previously inert russet mold within the body of the host vegepygmy. Mutating the mold, it creates a deadly spore that courses through the halsora's insides, is slowly excreted through the fingertips, and clumps on the claws of the creature. Though their sunken eyes and constant stream of acidic tears often make these creatures seem pitiful, they are fierce bundles of rage and self-hatred. The conditioning of the fleshwarpers causes them to attack and infect any enemy of the drow they come in contact with, but what's left of their consciousness rages against the mutated spores they carry. Worse still, many drow use these creatures to hunt down and even infect other tribes of vegepygmies.&lt;/p&gt;&lt;/h4&gt;&lt;/div&gt;</t>
  </si>
  <si>
    <t>Irnakurse</t>
  </si>
  <si>
    <t>Fort +9, Ref +8, Will +9</t>
  </si>
  <si>
    <t>bite +8 14 (1d8+7), 4 tentacles +8 (1d6+3 plus mind lash)</t>
  </si>
  <si>
    <t>soul scream, rend (2 tentacles 2d6+10; 3 tentacles 3d6+10; 4 tentacles 4d6+10)</t>
  </si>
  <si>
    <t>Str 24, Dex 17, Con 23, Int 8, Wis 14, Cha 18</t>
  </si>
  <si>
    <t>Combat Reflexes, Deflect Arrows, Improved Initiative, Lightning Reflexes, Weapon Focus (tentacle)</t>
  </si>
  <si>
    <t>Climb +20, Perception +15, Stealth +12</t>
  </si>
  <si>
    <t>Elven (can't speak)</t>
  </si>
  <si>
    <t>A mad-eyed mess of deformed limbs, misplaced features, and bone shards pulls itself along amid a cacophony of slapping flesh.</t>
  </si>
  <si>
    <t>Mind Lash (Su) Those struck by an irnakurse are overwhelmed with dark emotions and corrupted images of a ruined life. Any non-evil creature hit by an irnakurse's tentacle must succeed at a DC 19 Will save or be stunned for 1 round. A creature that successfully saves can't be affected by the same irnakurse's mind lash for 24 hours. The save DC is Charisma-based.  Soul Scream (Su) Capable of channeling all of its rage and terror into a single, unnatural noise, an irnakurse can unleash a sound of alien horror as a standard action. Any non-evil creature within 30 feet of a screaming irnakurse must succeed at a DC 19 Will save or take 1d4 points of Wisdom drain. Once it begins screaming, an irnakurse can continue as a free action for 6 rounds, but can't scream again for 5 minutes afterward. The save DC is Charisma-based.</t>
  </si>
  <si>
    <t>Irnakurse, meaning "perfect ones" in the Elven language, represent the sum outpouring of drow hatred for their surface-world brethren. These brainwashed, rage-filled abominations are the result of elves subjected to fleshwarping-and were the drow to have their way, embodiments of the elven race's future. Each irnakurse suffers long under the knife of the dark elves' most practiced fleshwarpers until its body and mind lie in total ruin. When the weeks of torture and transformation are complete, what was once an elf emerges as a shrieking mockery of its lost grace, a horror of reworked flesh and broken bones, a "perfect" elf to the drow and a sin against life to elvenkind. Through the blasphemous tortures that create them, irnakurse are made completely mad and become unable to harm drow. All non-drow, however, they view as targets to vent their terror and rage upon. Elves especially provoke irnakurses' ire. No two irnakurse look exactly the same-drow torturers take profane pride in sculpting their elven victims into unique masterpieces of agony-most stand between 8 and 9 feet tall and weigh upward of 300 pounds.</t>
  </si>
  <si>
    <t>&lt;link rel="stylesheet"href="PF.css"&gt;&lt;div&gt;&lt;h2&gt;Fleshwarp, Irnakurse&lt;/h2&gt;&lt;h3&gt;&lt;i&gt;A mad-eyed mess of deformed limbs, misplaced features, and bone shards pulls itself along amid a cacophony of slapping flesh.&lt;/i&gt;&lt;/h3&gt;&lt;br&gt;&lt;/div&gt;&lt;div class="heading"&gt;&lt;p class="alignleft"&gt;Irnakurse&lt;/p&gt;&lt;p class="alignright"&gt;CR 9&lt;/p&gt;&lt;div style="clear: both;"&gt;&lt;/div&gt;&lt;/div&gt;&lt;div&gt;&lt;h5&gt;&lt;b&gt;XP &lt;/b&gt;6,400&lt;/h5&gt;&lt;h5&gt;CE Large aberration &lt;/h5&gt;&lt;h5&gt;&lt;b&gt;Init &lt;/b&gt;+7; &lt;b&gt;Senses &lt;/b&gt;darkvision 60 ft.; Perception +15&lt;/h5&gt;&lt;/div&gt;&lt;hr/&gt;&lt;div&gt;&lt;h5&gt;&lt;b&gt;DEFENSE&lt;/b&gt;&lt;/h5&gt;&lt;/div&gt;&lt;hr/&gt;&lt;div&gt;&lt;h5&gt;&lt;b&gt;AC &lt;/b&gt;23, touch 12, flat-footed 20 (+3 Dex, +11 natural, -1 size)&lt;/h5&gt;&lt;h5&gt;&lt;b&gt;hp &lt;/b&gt;105 (10d8+60)&lt;/h5&gt;&lt;h5&gt;&lt;b&gt;Fort &lt;/b&gt;+9, &lt;b&gt;Ref &lt;/b&gt;+8, &lt;b&gt;Will &lt;/b&gt;+9&lt;/h5&gt;&lt;/div&gt;&lt;hr/&gt;&lt;div&gt;&lt;h5&gt;&lt;b&gt;OFFENSE&lt;/b&gt;&lt;/h5&gt;&lt;/div&gt;&lt;hr/&gt;&lt;div&gt;&lt;h5&gt;&lt;b&gt;Spd &lt;/b&gt;10 ft.&lt;/h5&gt;&lt;h5&gt;&lt;b&gt;Melee &lt;/b&gt;bite +8 14 (1d8+7), 4 tentacles +8 (1d6+3 plus mind lash)&lt;/h5&gt;&lt;h5&gt;&lt;b&gt;Space &lt;/b&gt;10 ft.; &lt;b&gt;Reach &lt;/b&gt;10 ft. (15 ft. with tentacles)&lt;/h5&gt;&lt;h5&gt;&lt;b&gt;Special Attacks &lt;/b&gt;soul scream, rend (2 tentacles 2d6+10; 3 tentacles 3d6+10; 4 tentacles 4d6+10)&lt;/h5&gt;&lt;/div&gt;&lt;hr/&gt;&lt;div&gt;&lt;h5&gt;&lt;b&gt;STATISTICS&lt;/b&gt;&lt;/h5&gt;&lt;/div&gt;&lt;hr/&gt;&lt;div&gt;&lt;h5&gt;&lt;b&gt;Str &lt;/b&gt;24, &lt;b&gt;Dex &lt;/b&gt;17, &lt;b&gt;Con &lt;/b&gt;23, &lt;b&gt;Int &lt;/b&gt; 8, &lt;b&gt;Wis &lt;/b&gt;14, &lt;b&gt;Cha &lt;/b&gt;18&lt;/h5&gt;&lt;h5&gt;&lt;b&gt;Base Atk &lt;/b&gt;+7; &lt;b&gt;CMB &lt;/b&gt;+15; &lt;b&gt;CMD &lt;/b&gt;28 (32 vs. trip)&lt;/h5&gt;&lt;h5&gt;&lt;b&gt;Feats &lt;/b&gt;Combat Reflexes, Deflect Arrows, Improved Initiative, Lightning Reflexes, Weapon Focus (tentacle)&lt;/h5&gt;&lt;h5&gt;&lt;b&gt;Skills &lt;/b&gt;Climb +20, Perception +15, Stealth +12&lt;/h5&gt;&lt;h5&gt;&lt;b&gt;Languages &lt;/b&gt;Elven (can't speak)&lt;/h5&gt;&lt;/div&gt;&lt;hr/&gt;&lt;div&gt;&lt;h5&gt;&lt;b&gt;ECOLOGY&lt;/b&gt;&lt;/h5&gt;&lt;/div&gt;&lt;hr/&gt;&lt;div&gt;&lt;h5&gt;&lt;b&gt;Environment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ABILITIES&lt;/b&gt;&lt;/h5&gt;&lt;/div&gt;&lt;hr/&gt;&lt;div&gt;&lt;/h5&gt;&lt;h5&gt;&lt;b&gt;Mind Lash (Su)&lt;/b&gt; Those struck by an irnakurse are overwhelmed with dark emotions and corrupted images of a ruined life. Any non-evil creature hit by an irnakurse's tentacle must succeed at a DC 19 Will save or be stunned for 1 round. A creature that successfully saves can't be affected by the same irnakurse's mind lash for 24 hours. The save DC is Charisma-based.  &lt;/h5&gt;&lt;h5&gt;&lt;b&gt;Soul Scream (Su)&lt;/b&gt; Capable of channeling all of its rage and terror into a single, unnatural noise, an irnakurse can unleash a sound of alien horror as a standard action. Any non-evil creature within 30 feet of a screaming irnakurse must succeed at a DC 19 Will save or take 1d4 points of Wisdom drain. Once it begins screaming, an irnakurse can continue as a free action for 6 rounds, but can't scream again for 5 minutes afterward. The save DC is Charisma-based.&lt;/h5&gt;&lt;/div&gt;&lt;br&gt;&lt;div&gt;&lt;h4&gt;&lt;p&gt;&lt;p&gt;Irnakurse, meaning "perfect ones" in the Elven language, represent the sum outpouring of drow hatred for their surface-world brethren. These brainwashed, rage-filled abominations are the result of elves subjected to fleshwarping-and were the drow to have their way, embodiments of the elven race's future. Each irnakurse suffers long under the knife of the dark elves' most practiced fleshwarpers until its body and mind lie in total ruin. When the weeks of torture and transformation are complete, what was once an elf emerges as a shrieking mockery of its lost grace, a horror of reworked flesh and broken bones, a "perfect" elf to the drow and a sin against life to elvenkind. Through the blasphemous tortures that create them, irnakurse are made completely mad and become unable to harm drow. All non-drow, however, they view as targets to vent their terror and rage upon. Elves especially provoke irnakurses' ire. No two irnakurse look exactly the same-drow torturers take profane pride in sculpting their elven victims into unique masterpieces of agony-most stand between 8 and 9 feet tall and weigh upward of 300 pounds.&lt;/p&gt;&lt;/h4&gt;&lt;/div&gt;</t>
  </si>
  <si>
    <t>Flying Polyp</t>
  </si>
  <si>
    <t>frightful presence (90 ft., DC 24)</t>
  </si>
  <si>
    <t>29, touch 16, flat-footed 26</t>
  </si>
  <si>
    <t>(+5 deflection, +2 Dex, +1 dodge, +13 natural, -2 size)</t>
  </si>
  <si>
    <t>Fort +13, Ref +12, Will +16</t>
  </si>
  <si>
    <t>amorphous, deflecting winds, partial invisibility</t>
  </si>
  <si>
    <t>acid, cold, sonic</t>
  </si>
  <si>
    <t>4 tentacles +21 (1d8+9/19-20 plus grab)</t>
  </si>
  <si>
    <t>constrict (1d8+9), sucking wind, wind blast</t>
  </si>
  <si>
    <t>Spell-Like Abilities (CL 14th; concentration +19)   At Will-alter windsAPG, gust of wind (DC 17), whispering wind, wind walk   3/day-control winds (DC 20), river of windAPG (DC 19), wind wall   1/day-control weather, whirlwind (DC 23)</t>
  </si>
  <si>
    <t>Str 28, Dex 15, Con 24, Int 19, Wis 20, Cha 21</t>
  </si>
  <si>
    <t>Combat Reflexes, Dodge, Flyby Attack, Improved Critical (tentacle), Improved Initiative, Mobility, Power Attack, Vital Strike, Weapon Focus (tentacle)</t>
  </si>
  <si>
    <t>Fly +27, Knowledge (engineering) +22, Knowledge (history) +22, Knowledge (nature) +22, Perception +26, Spellcraft +25, Stealth +15, Use Magic Device +23</t>
  </si>
  <si>
    <t>solitary, pair, or storm (3-10)</t>
  </si>
  <si>
    <t>This nauseating, tapered tower of flesh, eyes, and tendrils writhes midair, surrounded by a strange vortex of sucking wind.</t>
  </si>
  <si>
    <t>Deflecting Winds (Su) A flying polyp's mastery over air and wind allows it to surround itself with blasts of precisely aimed gusts, granting the creature a +5 deflection bonus to its Armor Class and a +4 resistance bonus on Reflex saving throws.  Partial Invisibility (Su) A flying polyp's body constantly flickers and shifts, passing from visibility to invisibility in a seemingly random pattern and often not wholly at once, leaving the creature's body in what appear to be multiple sections. This ability, combined with the flying polyp's amorphous, elastic form, makes it difficult to target the creature, granting it a 20% miss chance against all attacks. By concentrating, a flying polyp can become fully invisible. Sucking Wind (Su) This attack allows the flying polyp to send an eerie wind out to slow and eventually stop a creature's escape. The wind itself isn't particularly strong, but it creates a peculiar sucking sensation as if it were attempting to pull creatures back toward the flying polyp. Activating this ability is a full-round action, and it must concentrate each round to maintain the effect. The sucking wind manifests as a 100-foot-radius spread, with the flying polyp at the center. Each round the polyp maintains concentration, the sucking wind's radius increases by 100 feet, to a maximum radius of a mile. A flying polyp can detect creatures within this area via tremorsense. As a free action, it can increase the effects of the sucking wind on up to five different creatures within the area at one time. Each targeted creature must succeed at a DC 26 Fortitude save each round it remains in the area of the sucking wind or it is slowed until it leaves the area. A creature already under the effects of any slowing effect (such as from this sucking wind or a slow spell) that fails this save is held in place for 1 round-it is not helpless, but cannot move via any means. Freedom of movement protects against the effects of the sucking wind, and control winds negates its effects in the area of effect of the control winds spell. Natural windstorms or other powerful winds have no effect on a sucking wind. A flying polyp can activate a sucking wind once per day, and can maintain concentration on the effect for up to an hour. The save DC is Constitution-based.  Wind Blast (Su) Once every 1d4 rounds as a standard action, a flying polyp can create a powerful blast of wind at a range of up to 120 feet. This blast of wind creates a sudden explosion of flesh-scouring wind in a 30-foot-radius burst. All creatures within this area take 14d6 points of bludgeoning damage, with a successful DC 26 Reflex save halving the damage. In addition, these winds can check or blow away creatures as if they were tornado-strength winds (Pathfinder RPG Core Rulebook 439). The save DC is Constitution-based.</t>
  </si>
  <si>
    <t>A flying polyp is a nauseating mass of flesh, eyes, tentacles, and mouths. A typical flying polyp measures 30 feet in length but is unusually light for its size, weighing no more than 2,000 pounds. These creatures seem to have no maximum lifespan, but their violent, warlike nature ensures that death eventually occurs-even if it takes eons for the polyp to encounter something capable of defeating it.  A flying polyp is a physical being, but one composed of material strangely unlike the flesh that garbs most living creatures. While the stuff that makes up the exterior of a flying polyp's body might seem similar to ordinary flesh, it often behaves in ways that should be impossible. The material seems to fade in and out of visibility, almost at random, at points becoming transparent enough that the nauseating inner workings of the thing's body are laid bare. Although the polyp feels moist and damp to the touch, what might serve as blood in other creatures behaves more like strange vortices of wind within a flying polyp's body. When wounded, its damaged flesh does not bleed so much as whistle and gust. A flying polyp's association with wind goes far beyond the strange storms that surge through what pass as veins and arteries in its massive body. These creatures have a remarkable ability to control the air around them, both via a wide array of spell-like abilities and through the use of potent supernatural powers. They do not wield tools or weapons as a rule, instead using their mastery of the winds themselves to wage war and build their grim cities, scouring towers and chambers out of basalt with precise blasts of sand-laden wind. Although flying polyps display some of the features of other sentient races, particularly in their habit of building cities (although these towering settlements usually incorporate architectural features that most other races find awkward and unsettling), in other areas they seem strangely primitive or uninterested. They are as aberrant in mind and philosophy as they are in physical form. For example, they seem to have neither a name for their own race, nor a language to call their own. Their cities, while bewildering in their vast scale, seem to serve little purpose other than to unnerve, for flying polyps do not engage in trade or politics or other social constructs. The primary exception to this, to the detriment of other creatures unfortunate enough to dwell in regions claimed by flying polyps, is war. Flying polyps excel at genocide, using their mastery over wind to scour clean entire cities and civilizations when they come upon them. Some among their kind can even travel to other planets by bringing with them a sizable sphere of purloined wind to carry them aloft and sustain them, and with this power they lead armies from planet to planet as necessary, relentlessly tracking their chosen enemies across worlds. Every so often, flying polyps encounter a race that is their equal in war, and on some worlds, they still endure the humiliation of these ancient defeats after being imprisoned in extensive underground chambers where they are cut off from the outside world. Yet flying polyps are long-lived, and should unforeseen tectonic events creates new exit to their prison chambers, lost in the forgotten corners of those planets' depths, they emerge with unabated fury to seek revenge against the enemies who dared humiliate them so.</t>
  </si>
  <si>
    <t>&lt;link rel="stylesheet"href="PF.css"&gt;&lt;div&gt;&lt;h2&gt;Flying Polyp&lt;/h2&gt;&lt;h3&gt;&lt;i&gt;This nauseating, tapered tower of flesh, eyes, and tendrils writhes midair, surrounded by a strange vortex of sucking wind.&lt;/i&gt;&lt;/h3&gt;&lt;br&gt;&lt;/div&gt;&lt;div class="heading"&gt;&lt;p class="alignleft"&gt;Flying Polyp&lt;/p&gt;&lt;p class="alignright"&gt;CR 14&lt;/p&gt;&lt;div style="clear: both;"&gt;&lt;/div&gt;&lt;/div&gt;&lt;div&gt;&lt;h5&gt;&lt;b&gt;XP &lt;/b&gt;38,400&lt;/h5&gt;&lt;h5&gt;CE Huge aberration (air)&lt;/h5&gt;&lt;h5&gt;&lt;b&gt;Init &lt;/b&gt;+6; &lt;b&gt;Senses &lt;/b&gt;darkvision 60 ft.; Perception +26&lt;/h5&gt;&lt;h5&gt;&lt;b&gt;Aura &lt;/b&gt;frightful presence (90 ft., DC 24)&lt;/h5&gt;&lt;/div&gt;&lt;hr/&gt;&lt;div&gt;&lt;h5&gt;&lt;b&gt;DEFENSE&lt;/b&gt;&lt;/h5&gt;&lt;/div&gt;&lt;hr/&gt;&lt;div&gt;&lt;h5&gt;&lt;b&gt;AC &lt;/b&gt;29, touch 16, flat-footed 26 (+5 deflection, +2 Dex, +1 dodge, +13 natural, -2 size)&lt;/h5&gt;&lt;h5&gt;&lt;b&gt;hp &lt;/b&gt;207 (18d8+126)&lt;/h5&gt;&lt;h5&gt;&lt;b&gt;Fort &lt;/b&gt;+13, &lt;b&gt;Ref &lt;/b&gt;+12, &lt;b&gt;Will &lt;/b&gt;+16&lt;/h5&gt;&lt;h5&gt;&lt;b&gt;Defensive Abilities &lt;/b&gt;amorphous, deflecting winds, partial invisibility; &lt;b&gt;DR &lt;/b&gt;10/magic and slashing; &lt;b&gt;Immune &lt;/b&gt;acid, cold, sonic; &lt;b&gt;SR &lt;/b&gt;25&lt;/h5&gt;&lt;h5&gt;&lt;b&gt;Weaknesses &lt;/b&gt;vulnerable to electricity&lt;/h5&gt;&lt;/div&gt;&lt;hr/&gt;&lt;div&gt;&lt;h5&gt;&lt;b&gt;OFFENSE&lt;/b&gt;&lt;/h5&gt;&lt;/div&gt;&lt;hr/&gt;&lt;div&gt;&lt;h5&gt;&lt;b&gt;Spd &lt;/b&gt;30 ft., fly 60 ft. (perfect)&lt;/h5&gt;&lt;h5&gt;&lt;b&gt;Melee &lt;/b&gt;4 tentacles +21 (1d8+9/19-20 plus grab)&lt;/h5&gt;&lt;h5&gt;&lt;b&gt;Space &lt;/b&gt;15 ft.; &lt;b&gt;Reach &lt;/b&gt;15 ft.&lt;/h5&gt;&lt;h5&gt;&lt;b&gt;Special Attacks &lt;/b&gt;constrict (1d8+9), sucking wind, wind blast&lt;/h5&gt;&lt;h5&gt;&lt;b&gt;Spell-Like Abilities&lt;/b&gt; (CL 14th; concentration +19) &lt;/br&gt;At Will&amp;mdash;&lt;i&gt;alter winds&lt;/i&gt;&lt;sup&gt;APG&lt;/sup&gt;, &lt;i&gt;gust of wind&lt;/i&gt; (DC 17), &lt;i&gt;whispering wind&lt;/i&gt;, &lt;i&gt;wind walk&lt;/i&gt; &lt;/br&gt;3/day&amp;mdash;&lt;i&gt;control winds&lt;/i&gt; (DC 20), &lt;i&gt;river of wind&lt;/i&gt;&lt;sup&gt;APG&lt;/sup&gt; (DC 19), &lt;i&gt;wind wall&lt;/i&gt; &lt;/br&gt;1/day&amp;mdash;&lt;i&gt;control weather&lt;/i&gt;, &lt;i&gt;whirlwind&lt;/i&gt; (DC 23)&lt;/h5&gt;&lt;/h5&gt;&lt;/div&gt;&lt;hr/&gt;&lt;div&gt;&lt;h5&gt;&lt;b&gt;STATISTICS&lt;/b&gt;&lt;/h5&gt;&lt;/div&gt;&lt;hr/&gt;&lt;div&gt;&lt;h5&gt;&lt;b&gt;Str &lt;/b&gt;28, &lt;b&gt;Dex &lt;/b&gt;15, &lt;b&gt;Con &lt;/b&gt;24, &lt;b&gt;Int &lt;/b&gt; 19, &lt;b&gt;Wis &lt;/b&gt;20, &lt;b&gt;Cha &lt;/b&gt;21&lt;/h5&gt;&lt;h5&gt;&lt;b&gt;Base Atk &lt;/b&gt;+13; &lt;b&gt;CMB &lt;/b&gt;+24 (+28 grapple); &lt;b&gt;CMD &lt;/b&gt;42 (can't be tripped)&lt;/h5&gt;&lt;h5&gt;&lt;b&gt;Feats &lt;/b&gt;Combat Reflexes, Dodge, Flyby Attack, Improved Critical (tentacle), Improved Initiative, Mobility, Power Attack, Vital Strike, Weapon Focus (tentacle)&lt;/h5&gt;&lt;h5&gt;&lt;b&gt;Skills &lt;/b&gt;Fly +27, Knowledge (engineering) +22, Knowledge (history) +22, Knowledge (nature) +22, Perception +26, Spellcraft +25, Stealth +15, Use Magic Device +23&lt;/h5&gt;&lt;h5&gt;&lt;b&gt;Languages &lt;/b&gt;Aklo&lt;/h5&gt;&lt;/div&gt;&lt;hr/&gt;&lt;div&gt;&lt;h5&gt;&lt;b&gt;ECOLOGY&lt;/b&gt;&lt;/h5&gt;&lt;/div&gt;&lt;hr/&gt;&lt;div&gt;&lt;h5&gt;&lt;b&gt;Environment &lt;/b&gt; any&lt;/h5&gt;&lt;h5&gt;&lt;b&gt;Organization &lt;/b&gt;solitary, pair, or storm (3-10)&lt;/h5&gt;&lt;h5&gt;&lt;b&gt;Treasure &lt;/b&gt;standard&lt;/h5&gt;&lt;/div&gt;&lt;hr/&gt;&lt;div&gt;&lt;h5&gt;&lt;b&gt;SPECIAL ABILITIES&lt;/b&gt;&lt;/h5&gt;&lt;/div&gt;&lt;hr/&gt;&lt;div&gt;&lt;/h5&gt;&lt;h5&gt;&lt;b&gt;Deflecting Winds (Su)&lt;/b&gt; A flying polyp's mastery over air and wind allows it to surround itself with blasts of precisely aimed gusts, granting the creature a +5 deflection bonus to its Armor Class and a +4 resistance bonus on Reflex saving throws.  &lt;/h5&gt;&lt;h5&gt;&lt;b&gt;Partial Invisibility (Su)&lt;/b&gt; A flying polyp's body constantly flickers and shifts, passing from visibility to invisibility in a seemingly random pattern and often not wholly at once, leaving the creature's body in what appear to be multiple sections. This ability, combined with the flying polyp's amorphous, elastic form, makes it difficult to target the creature, granting it a 20% miss chance against all attacks. By concentrating, a flying polyp can become fully invisible. &lt;/h5&gt;&lt;h5&gt;&lt;b&gt;Sucking Wind (Su)&lt;/b&gt; This attack allows the flying polyp to send an eerie wind out to &lt;i&gt;slow&lt;/i&gt; and eventually stop a creature's escape. The wind itself isn't particularly strong, but it creates a peculiar sucking sensation as if it were attempting to pull creatures back toward the flying polyp. Activating this ability is a full-round action, and it must concentrate each round to maintain the effect. The sucking wind manifests as a 100-foot-radius spread, with the flying polyp at the center. Each round the polyp maintains concentration, the sucking wind's radius increases by 100 feet, to a maximum radius of a mile. A flying polyp can detect creatures within this area via tremorsense. As a free action, it can increase the effects of the sucking wind on up to five different creatures within the area at one time. Each targeted creature must succeed at a DC 26 Fortitude save each round it remains in the area of the sucking wind or it is &lt;i&gt;slow&lt;/i&gt;ed until it leaves the area. A creature already under the effects of any &lt;i&gt;slow&lt;/i&gt;ing effect (such as from this sucking wind or a &lt;i&gt;slow&lt;/i&gt; spell) that fails this save is held in place for 1 round-it is not helpless, but cannot move via any means. &lt;i&gt;Freedom of movement&lt;/i&gt; protects against the effects of the sucking wind, and &lt;i&gt;control winds&lt;/i&gt; negates its effects in the area of effect of the &lt;i&gt;control winds&lt;/i&gt; spell. Natural windstorms or other powerful winds have no effect on a sucking wind. A flying polyp can activate a sucking wind once per day, and can maintain concentration on the effect for up to an hour. The save DC is Constitution-based.  &lt;/h5&gt;&lt;h5&gt;&lt;b&gt;Wind Blast (Su)&lt;/b&gt; Once every 1d4 rounds as a standard action, a flying polyp can create a powerful blast of wind at a range of up to 120 feet. This blast of wind creates a sudden explosion of flesh-scouring wind in a 30-foot-radius burst. All creatures within this area take 14d6 points of bludgeoning damage, with a successful DC 26 Reflex save halving the damage. In addition, these winds can check or blow away creatures as if they were tornado-strength winds (&lt;i&gt;Pathfinder RPG Core Rulebook&lt;/i&gt; 439). The save DC is Constitution-based.&lt;/h5&gt;&lt;/div&gt;&lt;br&gt;&lt;div&gt;&lt;h4&gt;&lt;p&gt;&lt;p&gt;A flying polyp is a nauseating mass of flesh, eyes, tentacles, and mouths. A typical flying polyp measures 30 feet in length but is unusually light for its size, weighing no more than 2,000 pounds. These creatures seem to have no maximum lifespan, but their violent, warlike nature ensures that death eventually occurs-even if it takes eons for the polyp to encounter something capable of defeating it.  A flying polyp is a physical being, but one composed of material strangely unlike the flesh that garbs most living creatures. While the stuff that makes up the exterior of a flying polyp's body might seem similar to ordinary flesh, it often behaves in ways that should be impossible. The material seems to fade in and out of visibility, almost at random, at points becoming transparent enough that the nauseating inner workings of the thing's body are laid bare. Although the polyp feels moist and damp to the touch, what might serve as blood in other creatures behaves more like strange vortices of wind within a flying polyp's body. When wounded, its damaged flesh does not bleed so much as whistle and gust. A flying polyp's association with wind goes far beyond the strange storms that surge through what pass as veins and arteries in its massive body. These creatures have a remarkable ability to control the air around them, both via a wide array of spell-like abilities and through the use of potent supernatural powers. They do not wield tools or weapons as a rule, instead using their mastery of the winds themselves to wage war and build their grim cities, scouring towers and chambers out of basalt with precise blasts of sand-laden wind. Although flying polyps display some of the features of other sentient races, particularly in their habit of building cities (although these towering settlements usually incorporate architectural features that most other races find awkward and unsettling), in other areas they seem strangely primitive or uninterested. They are as aberrant in mind and philosophy as they are in physical form. For example, they seem to have neither a name for their own race, nor a language to call their own. Their cities, while bewildering in their vast scale, seem to serve little purpose other than to unnerve, for flying polyps do not engage in trade or politics or other social constructs. The primary exception to this, to the detriment of other creatures unfortunate enough to dwell in regions claimed by flying polyps, is war. Flying polyps excel at genocide, using their mastery over wind to scour clean entire cities and civilizations when they come upon them. Some among their kind can even travel to other planets by bringing with them a sizable sphere of purloined wind to carry them aloft and sustain them, and with this power they lead armies from planet to planet as necessary, relentlessly tracking their chosen enemies across worlds. Every so often, flying polyps encounter a race that is their equal in war, and on some worlds, they still endure the humiliation of these ancient defeats after being imprisoned in extensive underground chambers where they are cut off from the outside world. Yet flying polyps are long-lived, and should unforeseen tectonic events creates new exit to their prison chambers, lost in the forgotten corners of those planets' depths, they emerge with unabated fury to seek revenge against the enemies who dared humiliate them so.&lt;/p&gt;&lt;/h4&gt;&lt;/div&gt;</t>
  </si>
  <si>
    <t>Formian Myrmarch</t>
  </si>
  <si>
    <t>+8 (+12 with hive mind)</t>
  </si>
  <si>
    <t>blindsense 30 ft., darkvision 60 ft., hive mind; Perception +18 (+22 with hive mind)</t>
  </si>
  <si>
    <t>27, touch 16, flat-footed 22</t>
  </si>
  <si>
    <t>(+2 deflection, +4 Dex, +1 dodge, +11 natural, -1 size)</t>
  </si>
  <si>
    <t>Fort +11, Ref +14, Will +13</t>
  </si>
  <si>
    <t>sting +16 (1d8+5 plus poison), 2 claws +16 (1d4+5/19-20), bite +16 (1d6+5)</t>
  </si>
  <si>
    <t>javelin +15/+10/+5 (1d6+5 plus poison)</t>
  </si>
  <si>
    <t>Spell-Like Abilities (CL 12th; concentration +15)  At Will-charm monster (DC 17), clairaudience/ clairvoyance, detect thoughts (DC 15)  3/day-hold monster (DC 18)  1/day-feeblemind (DC 18)</t>
  </si>
  <si>
    <t>Str 20, Dex 19, Con 20, Int 17, Wis 16, Cha 17</t>
  </si>
  <si>
    <t>Dodge, Improved Initiative, Mobility, Quick Draw, Spring Attack, Vital Strike</t>
  </si>
  <si>
    <t>Climb +20, Diplomacy +15, Knowledge (arcana) +15, Perception +18 (+22 with hive mind), Sense Motive +15, Spellcraft +15, Stealth +15</t>
  </si>
  <si>
    <t>Common, telepathy 150 ft.</t>
  </si>
  <si>
    <t>formian traits, inspire hive, undersized weapons</t>
  </si>
  <si>
    <t xml:space="preserve"> warm or temperate land or underground</t>
  </si>
  <si>
    <t>Solitary, team (2-4), platoon (1 plus 7-18 warriors and 6-12 workers), or royal guard (4 plus 12-20 warriors)</t>
  </si>
  <si>
    <t>standard (9 javelins, other treasure)</t>
  </si>
  <si>
    <t>This horse-sized insect has a brilliant red carapace, and its monstrous face ref lects great intelligence and confidence.</t>
  </si>
  <si>
    <t>Formian</t>
  </si>
  <si>
    <t>Inspire Hive (Su) Once per day, a myrmarch can affect all warriors and workers in its telepathic range as if they were under the effect of a greater heroism spell (CL 12th).  Poison (Ex) Javelin or sting-injury; save Fort DC 21; frequency 1/round for 6 rounds; effect 1d4 Dex and sickened; cure 2 saves. The save DC is Constitution-based.</t>
  </si>
  <si>
    <t>Myrmarchs are an elite caste of the formian race. They serve as direct agents for the queen, acting as advisors and generals, or administrating tasks where complexity or propriety renders taskmasters unsuitable. It is myrmarchs who answer the call when a particularly skilled diplomat or emissary is required to carry the queen's words outside of the territory of the hive to the dangerously disorganized races. While myrmarchs make up the aristocracy of formian society, this does not make them pampered intellectuals and bureaucrats. On the contrary, they are even more deadly than the warriors they often command, and do not hesitate to use their considerable might to aid and protect their kin. Myrmarchs facing combat apply their natural poison to their javelins, making them even more lethal. Like other formians, myrmarchs record their life's history upon their carapaces. Between their greater opportunities and longer lifespans (roughly as long as those of humans), myrmarchs can cover nearly every inch of their shells with great deeds accomplished, foes overcome, and service to the hive. Some myrmarchs actually run out of space for new records: some die shortly thereafter, knowing that they have served their queen to the utmost, while others add new artificial plates to their carapaces to continue their epics. The most accomplished, trusted, and battle-tested of their race, myrmarchs form the queen's elite bodyguard. In a small hive, these bodyguards likely have the same statistics presented above. In the oldest and largest hives, however, most possess class levels. A myrmarch has an enlarged thorax and abdomen, which give it the same general size and weight as a large warhorse, though its upper body is not much larger than that of a formian warrior's. Myrmarchs stand about 8 feet high and weigh about 1,200 pounds.</t>
  </si>
  <si>
    <t>&lt;link rel="stylesheet"href="PF.css"&gt;&lt;div&gt;&lt;h2&gt;Formian Myrmarch&lt;/h2&gt;&lt;h3&gt;&lt;i&gt;This horse-sized insect has a brilliant red carapace, and its monstrous face ref lects great intelligence and confidence.&lt;/i&gt;&lt;/h3&gt;&lt;br&gt;&lt;/div&gt;&lt;div class="heading"&gt;&lt;p class="alignleft"&gt;Formian Myrmarch&lt;/p&gt;&lt;p class="alignright"&gt;CR 10&lt;/p&gt;&lt;div style="clear: both;"&gt;&lt;/div&gt;&lt;/div&gt;&lt;div&gt;&lt;h5&gt;&lt;b&gt;XP &lt;/b&gt;9,600&lt;/h5&gt;&lt;h5&gt;LN Large monstrous humanoid &lt;/h5&gt;&lt;h5&gt;&lt;b&gt;Init &lt;/b&gt;+8 (+12 with hive mind); &lt;b&gt;Senses &lt;/b&gt;blindsense 30 ft., darkvision 60 ft., hive mind; Perception +18 (+22 with hive mind)&lt;/h5&gt;&lt;/div&gt;&lt;hr/&gt;&lt;div&gt;&lt;h5&gt;&lt;b&gt;DEFENSE&lt;/b&gt;&lt;/h5&gt;&lt;/div&gt;&lt;hr/&gt;&lt;div&gt;&lt;h5&gt;&lt;b&gt;AC &lt;/b&gt;27, touch 16, flat-footed 22 (+2 deflection, +4 Dex, +1 dodge, +11 natural, -1 size)&lt;/h5&gt;&lt;h5&gt;&lt;b&gt;hp &lt;/b&gt;126 (12d10+60)&lt;/h5&gt;&lt;h5&gt;&lt;b&gt;Fort &lt;/b&gt;+11, &lt;b&gt;Ref &lt;/b&gt;+14, &lt;b&gt;Will &lt;/b&gt;+13&lt;/h5&gt;&lt;h5&gt;&lt;b&gt;Resist &lt;/b&gt;sonic 10&lt;/h5&gt;&lt;/div&gt;&lt;hr/&gt;&lt;div&gt;&lt;h5&gt;&lt;b&gt;OFFENSE&lt;/b&gt;&lt;/h5&gt;&lt;/div&gt;&lt;hr/&gt;&lt;div&gt;&lt;h5&gt;&lt;b&gt;Spd &lt;/b&gt;50 ft.&lt;/h5&gt;&lt;h5&gt;&lt;b&gt;Melee &lt;/b&gt;sting +16 (1d8+5 plus poison), 2 claws +16 (1d4+5/19-20), bite +16 (1d6+5)&lt;/h5&gt;&lt;h5&gt;&lt;b&gt;Ranged &lt;/b&gt;javelin +15/+10/+5 (1d6+5 plus poison)&lt;/h5&gt;&lt;h5&gt;&lt;b&gt;Space &lt;/b&gt;10 ft.; &lt;b&gt;Reach &lt;/b&gt;5 ft.&lt;/h5&gt;&lt;h5&gt;&lt;b&gt;Special Attacks &lt;/b&gt;poison&lt;/h5&gt;&lt;h5&gt;&lt;b&gt;Spell-Like Abilities&lt;/b&gt; (CL 12th; concentration +15) &lt;/br&gt;At Will&amp;mdash;&lt;i&gt;charm monster&lt;/i&gt; (DC 17), &lt;i&gt;clairaudience/ clairvoyance&lt;/i&gt;, &lt;i&gt;detect thoughts&lt;/i&gt; (DC 15) &lt;/br&gt;3/day&amp;mdash;&lt;i&gt;hold monster&lt;/i&gt; (DC 18) &lt;/br&gt;1/day&amp;mdash;&lt;i&gt;feeblemind&lt;/i&gt; (DC 18)&lt;/h5&gt;&lt;/h5&gt;&lt;/div&gt;&lt;hr/&gt;&lt;div&gt;&lt;h5&gt;&lt;b&gt;STATISTICS&lt;/b&gt;&lt;/h5&gt;&lt;/div&gt;&lt;hr/&gt;&lt;div&gt;&lt;h5&gt;&lt;b&gt;Str &lt;/b&gt;20, &lt;b&gt;Dex &lt;/b&gt;19, &lt;b&gt;Con &lt;/b&gt;20, &lt;b&gt;Int &lt;/b&gt; 17, &lt;b&gt;Wis &lt;/b&gt;16, &lt;b&gt;Cha &lt;/b&gt;17&lt;/h5&gt;&lt;h5&gt;&lt;b&gt;Base Atk &lt;/b&gt;+12; &lt;b&gt;CMB &lt;/b&gt;+18; &lt;b&gt;CMD &lt;/b&gt;35 (39 vs. trip)&lt;/h5&gt;&lt;h5&gt;&lt;b&gt;Feats &lt;/b&gt;Dodge, Improved Initiative, Mobility, Quick Draw, Spring Attack, Vital Strike&lt;/h5&gt;&lt;h5&gt;&lt;b&gt;Skills &lt;/b&gt;Climb +20, Diplomacy +15, Knowledge (arcana) +15, Perception +18 (+22 with hive mind), Sense Motive +15, Spellcraft +15, Stealth +15&lt;/h5&gt;&lt;h5&gt;&lt;b&gt;Languages &lt;/b&gt;Common, telepathy 150 ft.&lt;/h5&gt;&lt;h5&gt;&lt;b&gt;SQ &lt;/b&gt;formian traits, inspire hive, undersized weapons&lt;/h5&gt;&lt;/div&gt;&lt;hr/&gt;&lt;div&gt;&lt;h5&gt;&lt;b&gt;ECOLOGY&lt;/b&gt;&lt;/h5&gt;&lt;/div&gt;&lt;hr/&gt;&lt;div&gt;&lt;h5&gt;&lt;b&gt;Environment &lt;/b&gt; warm or temperate land or underground&lt;/h5&gt;&lt;h5&gt;&lt;b&gt;Organization &lt;/b&gt;Solitary, team (2-4), platoon (1 plus 7-18 warriors and 6-12 workers), or royal guard (4 plus 12-20 warriors)&lt;/h5&gt;&lt;h5&gt;&lt;b&gt;Treasure &lt;/b&gt;standard (9 javelins, other treasure)&lt;/h5&gt;&lt;/div&gt;&lt;hr/&gt;&lt;div&gt;&lt;h5&gt;&lt;b&gt;SPECIAL ABILITIES&lt;/b&gt;&lt;/h5&gt;&lt;/div&gt;&lt;hr/&gt;&lt;div&gt;&lt;/h5&gt;&lt;h5&gt;&lt;b&gt;Inspire Hive (Su)&lt;/b&gt; Once per day, a myrmarch can affect all warriors and workers in its telepathic range as if they were under the effect of a &lt;i&gt;greater heroism&lt;/i&gt; spell (CL 12th).  &lt;/h5&gt;&lt;h5&gt;&lt;b&gt;Poison (Ex)&lt;/b&gt; Javelin or sting-injury; &lt;i&gt;save&lt;/i&gt; Fort DC 21; &lt;i&gt;frequency&lt;/i&gt; 1/round for 6 rounds; &lt;i&gt;effect&lt;/i&gt; 1d4 Dex and sickened; &lt;i&gt;cure&lt;/i&gt; 2 &lt;i&gt;save&lt;/i&gt;s. The save DC is Constitution-based.&lt;/h5&gt;&lt;/div&gt;&lt;br&gt;&lt;div&gt;&lt;h4&gt;&lt;p&gt;&lt;p&gt;Myrmarchs are an elite caste of the formian race. They serve as direct agents for the queen, acting as advisors and generals, or administrating tasks where complexity or propriety renders taskmasters unsuitable. It is myrmarchs who answer the call when a particularly skilled diplomat or emissary is required to carry the queen's words outside of the territory of the hive to the dangerously disorganized races. While myrmarchs make up the aristocracy of formian society, this does not make them pampered intellectuals and bureaucrats. On the contrary, they are even more deadly than the warriors they often command, and do not hesitate to use their considerable might to aid and protect their kin. Myrmarchs facing combat apply their natural poison to their javelins, making them even more lethal. Like other formians, myrmarchs record their life's history upon their carapaces. Between their greater opportunities and longer lifespans (roughly as long as those of humans), myrmarchs can cover nearly every inch of their shells with great deeds accomplished, foes overcome, and service to the hive. Some myrmarchs actually run out of space for new records: some die shortly thereafter, knowing that they have served their queen to the utmost, while others add new artificial plates to their carapaces to continue their epics. The most accomplished, trusted, and battle-tested of their race, myrmarchs form the queen's elite bodyguard. In a small hive, these bodyguards likely have the same statistics presented above. In the oldest and largest hives, however, most possess class levels. A myrmarch has an enlarged thorax and abdomen, which give it the same general size and weight as a large warhorse, though its upper body is not much larger than that of a formian warrior's. Myrmarchs stand about 8 feet high and weigh about 1,200 pounds.&lt;/p&gt;&lt;/h4&gt;&lt;/div&gt;</t>
  </si>
  <si>
    <t>Formian Queen</t>
  </si>
  <si>
    <t>+6 (+10 with hive mind)</t>
  </si>
  <si>
    <t>blindsense 30 ft., darkvision 60 ft., hive mind, tremorsense 60 ft.; Perception +35 (+39 with hive mind)</t>
  </si>
  <si>
    <t>(-3 Dex, +26 natural, -1 size)</t>
  </si>
  <si>
    <t>(24d10+144)</t>
  </si>
  <si>
    <t>Fort +15, Ref +13, Will +20</t>
  </si>
  <si>
    <t>2 claws +33 (4d8+10)</t>
  </si>
  <si>
    <t>telepathic feedback</t>
  </si>
  <si>
    <t>Spell-Like Abilities (CL 17th; concentration +24)  At Will-magic jar (other formians only), magic missile  1/day-invisibility, feeblemind (DC 21)  3/day-commune with nature, empowered cone of cold (DC 22), permanent image, quickened magic missile, repulsion (DC 23), teleport</t>
  </si>
  <si>
    <t>Str 6, Dex 5, Con 20, Int 19, Wis 18, Cha 25</t>
  </si>
  <si>
    <t>42 (50 vs. trip)</t>
  </si>
  <si>
    <t>Alertness, Blind-Fight, Combat Casting, Craft Wondrous Item, Empower Spell-Like Ability (cone of cold), Great Fortitude, Improved Initiative, Iron Will, Lightning Reflexes, Quicken Spell-Like Ability (magic missile), Spell Penetration, Toughness</t>
  </si>
  <si>
    <t>Diplomacy +31, Intimidate +34, Knowledge (arcana) +28, Knowledge (nature) +28, Knowledge (dungeoneering) +12, Knowledge (engineering) +12, Knowledge (geography) +12, Knowledge (local) +12, Knowledge (planes) +12, Perception +35 (+39 with hive mind), Sense Motive +12, Spellcraft +28</t>
  </si>
  <si>
    <t>Common, Dwarven, Terran, Undercommon; telepathy 200 ft.</t>
  </si>
  <si>
    <t>formian traits, hive frenzy</t>
  </si>
  <si>
    <t>hive (1 plus 300-5,000 formians)</t>
  </si>
  <si>
    <t>This large and majestic creature is nearly immobile, her massive abdomen swollen with her impending brood.</t>
  </si>
  <si>
    <t>Hive Frenzy (Su) Once per day as a standard action, the queen can send out a command to all formians within range of her telepathy. Those formians are affected as if by a haste spell (CL 20th).  Telepathic Feedback (Su) As a standard action, a queen can unleash debilitating telepathic feedback. Those within her telepathic range who are not members of her hive must succeed at a DC 29 Will save or take a -2 penalty on attack rolls, saving throws, ability checks, and skill checks for 1 minute. A creature that succeeds at the save cannot be affected by telepathic feedback for 24 hours. This is a mind-affecting effect. The save DC is Charisma-based.</t>
  </si>
  <si>
    <t>A formian queen is the embodiment of the hive and the key to its success, as a hive's fate is tied to her ability to both populate it and successfully guide it. The formian queen does this while her massive body is bound to a central chamber dedicated to her nearly constant egg laying. The queen's enormous abdomen squeezes out egg after egg as she meets with her myrmarchs to plan defense, strategy, and trade negotiations. While the queen may be sheltered, she is not blind. When necessary, she possesses the minds of her children to see for herself what occurs beyond her central chamber, and more active queens use this ability to confront intruders directly.</t>
  </si>
  <si>
    <t>&lt;link rel="stylesheet"href="PF.css"&gt;&lt;div&gt;&lt;h2&gt;Formian Queen&lt;/h2&gt;&lt;h3&gt;&lt;i&gt;This large and majestic creature is nearly immobile, her massive abdomen swollen with her impending brood.&lt;/i&gt;&lt;/h3&gt;&lt;br&gt;&lt;/div&gt;&lt;div class="heading"&gt;&lt;p class="alignleft"&gt;Formian Queen&lt;/p&gt;&lt;p class="alignright"&gt;CR 17&lt;/p&gt;&lt;div style="clear: both;"&gt;&lt;/div&gt;&lt;/div&gt;&lt;div&gt;&lt;h5&gt;&lt;b&gt;XP &lt;/b&gt;102,400&lt;/h5&gt;&lt;h5&gt;LN Large monstrous humanoid &lt;/h5&gt;&lt;h5&gt;&lt;b&gt;Init &lt;/b&gt;+6 (+10 with hive mind); &lt;b&gt;Senses &lt;/b&gt;blindsense 30 ft., darkvision 60 ft., hive mind, tremorsense 60 ft.; Perception +35 (+39 with hive mind)&lt;/h5&gt;&lt;/div&gt;&lt;hr/&gt;&lt;div&gt;&lt;h5&gt;&lt;b&gt;DEFENSE&lt;/b&gt;&lt;/h5&gt;&lt;/div&gt;&lt;hr/&gt;&lt;div&gt;&lt;h5&gt;&lt;b&gt;AC &lt;/b&gt;32, touch 6, flat-footed 32 (-3 Dex, +26 natural, -1 size)&lt;/h5&gt;&lt;h5&gt;&lt;b&gt;hp &lt;/b&gt;276 (24d10+144); fast healing 10&lt;/h5&gt;&lt;h5&gt;&lt;b&gt;Fort &lt;/b&gt;+15, &lt;b&gt;Ref &lt;/b&gt;+13, &lt;b&gt;Will &lt;/b&gt;+20&lt;/h5&gt;&lt;h5&gt;&lt;b&gt;DR &lt;/b&gt;10/-; &lt;b&gt;Resist &lt;/b&gt;sonic 10&lt;/h5&gt;&lt;/div&gt;&lt;hr/&gt;&lt;div&gt;&lt;h5&gt;&lt;b&gt;OFFENSE&lt;/b&gt;&lt;/h5&gt;&lt;/div&gt;&lt;hr/&gt;&lt;div&gt;&lt;h5&gt;&lt;b&gt;Spd &lt;/b&gt;5 ft.&lt;/h5&gt;&lt;h5&gt;&lt;b&gt;Melee &lt;/b&gt;2 claws +33 (4d8+10)&lt;/h5&gt;&lt;h5&gt;&lt;b&gt;Space &lt;/b&gt;10 ft.; &lt;b&gt;Reach &lt;/b&gt;10 ft.&lt;/h5&gt;&lt;h5&gt;&lt;b&gt;Special Attacks &lt;/b&gt;telepathic feedback&lt;/h5&gt;&lt;h5&gt;&lt;b&gt;Spell-Like Abilities&lt;/b&gt; (CL 17th; concentration +24) &lt;/br&gt;At Will&amp;mdash;&lt;i&gt;&lt;i&gt;magic&lt;/i&gt; jar&lt;/i&gt; (other formians only), &lt;i&gt;&lt;i&gt;magic&lt;/i&gt; missile&lt;/i&gt; &lt;/br&gt;1/day&amp;mdash;&lt;i&gt;invisibility&lt;/i&gt;, &lt;i&gt;feeblemind&lt;/i&gt; (DC 21) &lt;/br&gt;3/day&amp;mdash;&lt;i&gt;commune with nature&lt;/i&gt;, empowered &lt;i&gt;&lt;i&gt;cone of&lt;/i&gt; cold&lt;/i&gt; (DC 22), &lt;i&gt;permanent image&lt;/i&gt;, quickened &lt;i&gt;&lt;i&gt;magic&lt;/i&gt; missile&lt;/i&gt;, repulsion (DC 23), &lt;i&gt;teleport&lt;/i&gt;&lt;/h5&gt;&lt;/h5&gt;&lt;/div&gt;&lt;hr/&gt;&lt;div&gt;&lt;h5&gt;&lt;b&gt;STATISTICS&lt;/b&gt;&lt;/h5&gt;&lt;/div&gt;&lt;hr/&gt;&lt;div&gt;&lt;h5&gt;&lt;b&gt;Str &lt;/b&gt;6, &lt;b&gt;Dex &lt;/b&gt;5, &lt;b&gt;Con &lt;/b&gt;20, &lt;b&gt;Int &lt;/b&gt; 19, &lt;b&gt;Wis &lt;/b&gt;18, &lt;b&gt;Cha &lt;/b&gt;25&lt;/h5&gt;&lt;h5&gt;&lt;b&gt;Base Atk &lt;/b&gt;+24; &lt;b&gt;CMB &lt;/b&gt;+35; &lt;b&gt;CMD &lt;/b&gt;42 (50 vs. trip)&lt;/h5&gt;&lt;h5&gt;&lt;b&gt;Feats &lt;/b&gt;Alertness, Blind-Fight, Combat Casting, Craft Wondrous Item, Empower Spell-Like Ability (&lt;i&gt;&lt;i&gt;cone of&lt;/i&gt; cold&lt;/i&gt;), Great Fortitude, Improved Initiative, Iron Will, Lightning Reflexes, Quicken Spell-Like Ability (&lt;i&gt;&lt;i&gt;magic&lt;/i&gt; missile&lt;/i&gt;), Spell Penetration, Toughness&lt;/h5&gt;&lt;h5&gt;&lt;b&gt;Skills &lt;/b&gt;Diplomacy +31, Intimidate +34, Knowledge (arcana) +28, Knowledge (nature) +28, Knowledge (dungeoneering) +12, Knowledge (engineering) +12, Knowledge (geography) +12, Knowledge (local) +12, Knowledge (planes) +12, Perception +35 (+39 with hive mind), Sense Motive +12, Spellcraft +28&lt;/h5&gt;&lt;h5&gt;&lt;b&gt;Languages &lt;/b&gt;Common, Dwarven, Terran, Undercommon; telepathy 200 ft.&lt;/h5&gt;&lt;h5&gt;&lt;b&gt;SQ &lt;/b&gt;formian traits, hive frenzy&lt;/h5&gt;&lt;/div&gt;&lt;hr/&gt;&lt;div&gt;&lt;h5&gt;&lt;b&gt;ECOLOGY&lt;/b&gt;&lt;/h5&gt;&lt;/div&gt;&lt;hr/&gt;&lt;div&gt;&lt;h5&gt;&lt;b&gt;Environment &lt;/b&gt; warm or temperate land or underground&lt;/h5&gt;&lt;h5&gt;&lt;b&gt;Organization &lt;/b&gt;hive (1 plus 300-5,000 formians)&lt;/h5&gt;&lt;h5&gt;&lt;b&gt;Treasure &lt;/b&gt;triple&lt;/h5&gt;&lt;/div&gt;&lt;hr/&gt;&lt;div&gt;&lt;h5&gt;&lt;b&gt;SPECIAL ABILITIES&lt;/b&gt;&lt;/h5&gt;&lt;/div&gt;&lt;hr/&gt;&lt;div&gt;&lt;/h5&gt;&lt;h5&gt;&lt;b&gt;Hive Frenzy (Su)&lt;/b&gt; Once per day as a standard action, the queen can send out a command to all formians within range of her telepathy. Those formians are affected as if by a &lt;i&gt;haste&lt;/i&gt; spell (CL 20th).  &lt;/h5&gt;&lt;h5&gt;&lt;b&gt;Telepathic Feedback (Su)&lt;/b&gt; As a standard action, a queen can unleash debilitating telepathic feedback. Those within her telepathic range who are not members of her hive must succeed at a DC 29 Will save or take a -2 penalty on attack rolls, saving throws, ability checks, and skill checks for 1 minute. A creature that succeeds at the save cannot be affected by telepathic feedback for 24 hours. This is a mind-affecting effect. The save DC is Charisma-based.&lt;/h5&gt;&lt;/div&gt;&lt;br&gt;&lt;div&gt;&lt;h4&gt;&lt;p&gt;&lt;p&gt;A formian queen is the embodiment of the hive and the key to its success, as a hive's fate is tied to her ability to both populate it and successfully guide it. The formian queen does this while her massive body is bound to a central chamber dedicated to her nearly constant egg laying. The queen's enormous abdomen squeezes out egg after egg as she meets with her myrmarchs to plan defense, strategy, and trade negotiations. While the queen may be sheltered, she is not blind. When necessary, she possesses the minds of her children to see for herself what occurs beyond her central chamber, and more active queens use this ability to confront intruders directly.&lt;/p&gt;&lt;/h4&gt;&lt;/div&gt;</t>
  </si>
  <si>
    <t>Formian Taskmaster</t>
  </si>
  <si>
    <t>+2 (+6 with hive mind)</t>
  </si>
  <si>
    <t>blindsight 30 ft., darkvision 60 ft., hive mind; Perception +16 (+20 with hive mind)</t>
  </si>
  <si>
    <t>Fort +6, Ref +9, Will +10</t>
  </si>
  <si>
    <t>sting +13 (1d4+3 plus poison), 2 claws +13 (1d4+3)</t>
  </si>
  <si>
    <t>dart +12/+7 (1d4+3)</t>
  </si>
  <si>
    <t>Spell-Like Abilities (CL 10th; concentration +14)  3/day-detect thoughts (DC 16), sending (to the hive queen only)</t>
  </si>
  <si>
    <t>Bard Spells Known (CL 7th; concentration +11)  3rd (2)-confusion (DC 18), good hope 2nd (4)-heroism, invisibility, sound burst (DC 16), suggestion (DC 17)  1st (5)-charm person (DC 16), comprehend languages, cure light wounds, hideous laughter (DC 16), silent image (DC 15)  0 (at will)-dancing lights, daze (DC 15), detect magic, mending, message, prestidigitation</t>
  </si>
  <si>
    <t>Str 17, Dex 14, Con 16, Int 13, Wis 16, Cha 19</t>
  </si>
  <si>
    <t>Combat Casting, Point-Blank Shot, Quick Draw, Rapid Shot, Spell Focus (enchantment)</t>
  </si>
  <si>
    <t>Appraise +6, Bluff +9, Climb +11, Craft (armor) +9, Diplomacy +14, Perception +16 (+20 with hive mind), Sense Motive +8, Spellcraft +6</t>
  </si>
  <si>
    <t>Common; telepathy 120 ft.</t>
  </si>
  <si>
    <t>formian traits, mental motivator (20 rounds/day)</t>
  </si>
  <si>
    <t>solitary, work crew (1 plus 6-12 workers), band (1 plus 3-15 workers and 5-8 warriors), embassy (2-6)</t>
  </si>
  <si>
    <t>standard (10 darts, other treasure)</t>
  </si>
  <si>
    <t>This centaurlike creature is equipped with an ant's mandibles and antennae.</t>
  </si>
  <si>
    <t>Mental Motivator (Su) A formian taskmaster can inspire competence or inspire courage as a 7th-level bard (typically 20 rounds/day). The taskmaster's performance is purely mental and only affects formians from its own hive within telepathic range.  Poison (Ex) Sting-injury; save Fort DC 18; frequency 1/round for 6 rounds; effect 1d4 Dexterity; cure 2 consecutive saves.  Spells A formian taskmaster casts spells as a 7th-level bard. It favors enchantment and illusion spells.</t>
  </si>
  <si>
    <t>Formian taskmasters are merchants, traders, diplomats, and spies, and particularly talented taskmasters may even advise the queen. Taskmasters can often be found outside the hive engaging in commerce or routine diplomatic missions. While traveling, a taskmaster is usually accompanied by 3-5 workers and at least 5 warriors. When dealing with other creatures, formians recognize that their telepathy can be off-putting and use normal speech, although their mandibles are not well suited for the task and their voices are often hoarse and diff icult to understand. Like myrmarchs, taskmasters are highly competitive and take great pride in their successes. Notable accomplishments are carved into their carapaces and highlighted with the use of bright inks, precious metals, or gems. Formian society is largely free of the crime that is common in other humanoid societies, but formians do have occasional duels within a caste. Two taskmasters might have a duel over promotions, a trade route, or an insult. These duels are rarely lethal for fear of weakening the hive, and taskmasters who are too aggressive attract the wrong kind of attention from the myrmarchs. Dueling victories are often recorded on taskmasters' carapaces alongside their other major accomplishments.</t>
  </si>
  <si>
    <t>&lt;link rel="stylesheet"href="PF.css"&gt;&lt;div&gt;&lt;h2&gt;Formian Taskmaster&lt;/h2&gt;&lt;h3&gt;&lt;i&gt;This centaurlike creature is equipped with an ant's mandibles and antennae.&lt;/i&gt;&lt;/h3&gt;&lt;br&gt;&lt;/div&gt;&lt;div class="heading"&gt;&lt;p class="alignleft"&gt;Formian Taskmaster&lt;/p&gt;&lt;p class="alignright"&gt;CR 7&lt;/p&gt;&lt;div style="clear: both;"&gt;&lt;/div&gt;&lt;/div&gt;&lt;div&gt;&lt;h5&gt;&lt;b&gt;XP &lt;/b&gt;3,200&lt;/h5&gt;&lt;h5&gt;LN Medium monstrous humanoid &lt;/h5&gt;&lt;h5&gt;&lt;b&gt;Init &lt;/b&gt;+2 (+6 with hive mind); &lt;b&gt;Senses &lt;/b&gt;blindsight 30 ft., darkvision 60 ft., hive mind; Perception +16 (+20 with hive mind)&lt;/h5&gt;&lt;/div&gt;&lt;hr/&gt;&lt;div&gt;&lt;h5&gt;&lt;b&gt;DEFENSE&lt;/b&gt;&lt;/h5&gt;&lt;/div&gt;&lt;hr/&gt;&lt;div&gt;&lt;h5&gt;&lt;b&gt;AC &lt;/b&gt;20, touch 12, flat-footed 18 (+2 Dex, +8 natural)&lt;/h5&gt;&lt;h5&gt;&lt;b&gt;hp &lt;/b&gt;85 (10d10+30)&lt;/h5&gt;&lt;h5&gt;&lt;b&gt;Fort &lt;/b&gt;+6, &lt;b&gt;Ref &lt;/b&gt;+9, &lt;b&gt;Will &lt;/b&gt;+10&lt;/h5&gt;&lt;h5&gt;&lt;b&gt;Resist &lt;/b&gt;sonic 10&lt;/h5&gt;&lt;/div&gt;&lt;hr/&gt;&lt;div&gt;&lt;h5&gt;&lt;b&gt;OFFENSE&lt;/b&gt;&lt;/h5&gt;&lt;/div&gt;&lt;hr/&gt;&lt;div&gt;&lt;h5&gt;&lt;b&gt;Spd &lt;/b&gt;40 ft.&lt;/h5&gt;&lt;h5&gt;&lt;b&gt;Melee &lt;/b&gt;sting +13 (1d4+3 plus poison), 2 claws +13 (1d4+3)&lt;/h5&gt;&lt;h5&gt;&lt;b&gt;Ranged &lt;/b&gt;dart +12/+7 (1d4+3)&lt;/h5&gt;&lt;h5&gt;&lt;b&gt;Space &lt;/b&gt;5 ft.; &lt;b&gt;Reach &lt;/b&gt;5 ft.&lt;/h5&gt;&lt;h5&gt;&lt;b&gt;Special Attacks &lt;/b&gt;poison&lt;/h5&gt;&lt;h5&gt;&lt;b&gt;Spell-Like Abilities&lt;/b&gt; (CL 10th; concentration +14) &lt;/br&gt;3/day&amp;mdash;&lt;i&gt;detect thoughts&lt;/i&gt; (DC 16), &lt;i&gt;sending&lt;/i&gt; (to the hive queen only)&lt;/h5&gt;&lt;/h5&gt;&lt;h5&gt;&lt;b&gt;Bard Spells Known&lt;/b&gt; (CL 7th; concentration +11) &lt;/br&gt;3rd (2)&amp;mdash;&lt;i&gt;confusion&lt;/i&gt; (DC 18), &lt;i&gt;good hope&lt;/i&gt; 2nd (4)&amp;mdash;&lt;i&gt;heroism&lt;/i&gt;, &lt;i&gt;invisibility&lt;/i&gt;, &lt;i&gt;sound burst&lt;/i&gt; (DC 16), &lt;i&gt;suggestion&lt;/i&gt; (DC 17) &lt;/br&gt;1st (5)&amp;mdash;&lt;i&gt;charm person&lt;/i&gt; (DC 16), &lt;i&gt;comprehend languages&lt;/i&gt;, &lt;i&gt;cure light wounds&lt;/i&gt;, &lt;i&gt;hideous laughter&lt;/i&gt; (DC 16), &lt;i&gt;silent image&lt;/i&gt; (DC 15) &lt;/br&gt;0 (at will)&amp;mdash;&lt;i&gt;dancing lights&lt;/i&gt;, &lt;i&gt;daze&lt;/i&gt; (DC 15), &lt;i&gt;detect magic&lt;/i&gt;, &lt;i&gt;mending&lt;/i&gt;, &lt;i&gt;message&lt;/i&gt;, &lt;i&gt;prestidigitation&lt;/i&gt;&lt;/h5&gt;&lt;/h5&gt;&lt;/div&gt;&lt;hr/&gt;&lt;div&gt;&lt;h5&gt;&lt;b&gt;STATISTICS&lt;/b&gt;&lt;/h5&gt;&lt;/div&gt;&lt;hr/&gt;&lt;div&gt;&lt;h5&gt;&lt;b&gt;Str &lt;/b&gt;17, &lt;b&gt;Dex &lt;/b&gt;14, &lt;b&gt;Con &lt;/b&gt;16, &lt;b&gt;Int &lt;/b&gt; 13, &lt;b&gt;Wis &lt;/b&gt;16, &lt;b&gt;Cha &lt;/b&gt;19&lt;/h5&gt;&lt;h5&gt;&lt;b&gt;Base Atk &lt;/b&gt;+10; &lt;b&gt;CMB &lt;/b&gt;+13; &lt;b&gt;CMD &lt;/b&gt;26 (30 vs. trip)&lt;/h5&gt;&lt;h5&gt;&lt;b&gt;Feats &lt;/b&gt;Combat Casting, Point-Blank Shot, Quick Draw, Rapid Shot, Spell Focus (enchantment)&lt;/h5&gt;&lt;h5&gt;&lt;b&gt;Skills &lt;/b&gt;Appraise +6, Bluff +9, Climb +11, Craft (armor) +9, Diplomacy +14, Perception +16 (+20 with hive mind), Sense Motive +8, Spellcraft +6&lt;/h5&gt;&lt;h5&gt;&lt;b&gt;Languages &lt;/b&gt;Common; telepathy 120 ft.&lt;/h5&gt;&lt;h5&gt;&lt;b&gt;SQ &lt;/b&gt;formian traits, mental motivator (20 rounds/day)&lt;/h5&gt;&lt;/div&gt;&lt;hr/&gt;&lt;div&gt;&lt;h5&gt;&lt;b&gt;ECOLOGY&lt;/b&gt;&lt;/h5&gt;&lt;/div&gt;&lt;hr/&gt;&lt;div&gt;&lt;h5&gt;&lt;b&gt;Environment &lt;/b&gt; warm or temperate land or underground&lt;/h5&gt;&lt;h5&gt;&lt;b&gt;Organization &lt;/b&gt;solitary, work crew (1 plus 6-12 workers), band (1 plus 3-15 workers and 5-8 warriors), embassy (2-6)&lt;/h5&gt;&lt;h5&gt;&lt;b&gt;Treasure &lt;/b&gt;standard (10 darts, other treasure)&lt;/h5&gt;&lt;/div&gt;&lt;hr/&gt;&lt;div&gt;&lt;h5&gt;&lt;b&gt;SPECIAL ABILITIES&lt;/b&gt;&lt;/h5&gt;&lt;/div&gt;&lt;hr/&gt;&lt;div&gt;&lt;/h5&gt;&lt;h5&gt;&lt;b&gt;Mental Motivator (Su)&lt;/b&gt; A formian taskmaster can inspire competence or inspire courage as a 7th-level bard (typically 20 rounds/day). The taskmaster's performance is purely mental and only affects formians from its own hive within telepathic range.  &lt;/h5&gt;&lt;h5&gt;&lt;b&gt;Poison (Ex)&lt;/b&gt; Sting-injury; &lt;i&gt;save&lt;/i&gt; Fort DC 18; &lt;i&gt;frequency&lt;/i&gt; 1/round for 6 rounds; &lt;i&gt;effect&lt;/i&gt; 1d4 Dexterity; &lt;i&gt;cure&lt;/i&gt; 2 consecutive &lt;i&gt;save&lt;/i&gt;s.  &lt;/h5&gt;&lt;h5&gt;&lt;b&gt;Spells&lt;/b&gt; A formian taskmaster casts spells as a 7th-level bard. It favors enchantment and illusion spells.&lt;/h5&gt;&lt;/div&gt;&lt;br&gt;&lt;div&gt;&lt;h4&gt;&lt;p&gt;&lt;p&gt;Formian taskmasters are merchants, traders, diplomats, and spies, and particularly talented taskmasters may even advise the queen. Taskmasters can often be found outside the hive engaging in commerce or routine diplomatic missions. While traveling, a taskmaster is usually accompanied by 3-5 workers and at least 5 warriors. When dealing with other creatures, formians recognize that their telepathy can be off-putting and use normal speech, although their mandibles are not well suited for the task and their voices are often hoarse and diff icult to understand. Like myrmarchs, taskmasters are highly competitive and take great pride in their successes. Notable accomplishments are carved into their carapaces and highlighted with the use of bright inks, precious metals, or gems. Formian society is largely free of the crime that is common in other humanoid societies, but formians do have occasional duels within a caste. Two taskmasters might have a duel over promotions, a trade route, or an insult. These duels are rarely lethal for fear of weakening the hive, and taskmasters who are too aggressive attract the wrong kind of attention from the myrmarchs. Dueling victories are often recorded on taskmasters' carapaces alongside their other major accomplishments.&lt;/p&gt;&lt;/h4&gt;&lt;/div&gt;</t>
  </si>
  <si>
    <t>Formian Warrior</t>
  </si>
  <si>
    <t>+3 (+7 with hive mind)</t>
  </si>
  <si>
    <t>blindsense 30 ft., darkvision 60 ft., hive mind; Perception +7 (+11 with hive mind)</t>
  </si>
  <si>
    <t>sting +6 (1d4+2 plus poison), 2 claws +6 (1d4+2 plus grab)</t>
  </si>
  <si>
    <t>javelin +7 (1d6+2 plus poison)</t>
  </si>
  <si>
    <t>deadly grasp, poison</t>
  </si>
  <si>
    <t>Str 14, Dex 17, Con 15, Int 11, Wis 10, Cha 12</t>
  </si>
  <si>
    <t>Skill Focus (Acrobatics), Step Up</t>
  </si>
  <si>
    <t>Acrobatics +10 (+14 when jumping), Climb +8, Intimidate +8, Perception +7 (+11 with hive mind), Stealth +7</t>
  </si>
  <si>
    <t>Common; telepathy 60 ft.</t>
  </si>
  <si>
    <t>coordinate, formian traits</t>
  </si>
  <si>
    <t>solitary, pair, band (5-8 plus 3-15 workers and 1 taskmaster), or patrol (3-12)</t>
  </si>
  <si>
    <t>standard (6 javelins, other treasure)</t>
  </si>
  <si>
    <t>Armored from head to toe in gleaming black-and-red chitin, this insectile warrior's tail ends in a wickedly barbed stinger.</t>
  </si>
  <si>
    <t>Coordinate (Su) Once a formian warrior has acted in a combat, all allied formians within the hive mind are no longer considered flat-footed. When a formian warrior attacks a creature in melee, allied formians gain a +2 insight bonus on melee attack rolls against that creature until the start of the warrior's next turn.  Deadly Grasp (Ex) When a formian warrior has a foe grappled, it deals sting damage when it succeeds at a grapple check to damage its opponent.  Poison (Ex) Javelin or sting-injury; save Fort DC 14; frequency 1/round for 6 rounds; effect 1d2 Dex; cure 1 save.</t>
  </si>
  <si>
    <t>Composing the fighting caste of the hive, formian warriors grow from grubs hatched in the flesh of carnivores and similar fierce creatures. All are sterile females, although in rare circumstances they spontaneously become fertile after the death of their queen. In the rigid hierarchy of the formian hive, they rank above the worker caste and below all others. Allowed independent initiative to better hone their battle skills, formian warriors have more latitude in following commands than many other formians. Owing to this latitude, formian warriors are more likely to chafe under hive strictures than workers and taskmasters. All formian warriors ultimately answer to the myrmarch caste and, through them, to the queen. Beneath this layer of command, the warriors have a command structure of their own. Formian warriors advance in rank through a complicated formula that references their achievements in battle, personal prowess, and years of service to the hive. Formian warriors engrave their chitin with insignia depicting their rank and notable deeds. A disgraced warrior has her markings gouged out and her stinger torn away. Formian warriors stand 7 feet tall and weigh 200 pounds. Their carapaces resemble suits of armor as much as insects' exoskeletons but cannot be enhanced with magic as if they were armor. The striped patterns of a formian warrior vary from individual to individual, although formians belonging to the same hive usually bear similar markings. Warriors mature quickly and have short life spans, becoming too infirm to fight around 15 years of age. Old warriors are expected to end their lives for the good of the hive, either by taking on a fatal mission or through voluntary starvation. A few of the most exceptional warriors receive permission to live out their remaining years as teachers and drill instructors, passing their skills on to new generations of formian warriors.</t>
  </si>
  <si>
    <t>&lt;link rel="stylesheet"href="PF.css"&gt;&lt;div&gt;&lt;h2&gt;Formian Warrior&lt;/h2&gt;&lt;h3&gt;&lt;i&gt;Armored from head to toe in gleaming black-and-red chitin, this insectile warrior's tail ends in a wickedly barbed stinger.&lt;/i&gt;&lt;/h3&gt;&lt;br&gt;&lt;/div&gt;&lt;div class="heading"&gt;&lt;p class="alignleft"&gt;Formian Warrior&lt;/p&gt;&lt;p class="alignright"&gt;CR 3&lt;/p&gt;&lt;div style="clear: both;"&gt;&lt;/div&gt;&lt;/div&gt;&lt;div&gt;&lt;h5&gt;&lt;b&gt;XP &lt;/b&gt;800&lt;/h5&gt;&lt;h5&gt;LN Medium monstrous humanoid &lt;/h5&gt;&lt;h5&gt;&lt;b&gt;Init &lt;/b&gt;+3 (+7 with hive mind); &lt;b&gt;Senses &lt;/b&gt;blindsense 30 ft., darkvision 60 ft., hive mind; Perception +7 (+11 with hive mind)&lt;/h5&gt;&lt;/div&gt;&lt;hr/&gt;&lt;div&gt;&lt;h5&gt;&lt;b&gt;DEFENSE&lt;/b&gt;&lt;/h5&gt;&lt;/div&gt;&lt;hr/&gt;&lt;div&gt;&lt;h5&gt;&lt;b&gt;AC &lt;/b&gt;17, touch 13, flat-footed 14 (+3 Dex, +4 natural)&lt;/h5&gt;&lt;h5&gt;&lt;b&gt;hp &lt;/b&gt;30 (4d10+8)&lt;/h5&gt;&lt;h5&gt;&lt;b&gt;Fort &lt;/b&gt;+3, &lt;b&gt;Ref &lt;/b&gt;+7, &lt;b&gt;Will &lt;/b&gt;+4&lt;/h5&gt;&lt;h5&gt;&lt;b&gt;Resist &lt;/b&gt;sonic 10&lt;/h5&gt;&lt;/div&gt;&lt;hr/&gt;&lt;div&gt;&lt;h5&gt;&lt;b&gt;OFFENSE&lt;/b&gt;&lt;/h5&gt;&lt;/div&gt;&lt;hr/&gt;&lt;div&gt;&lt;h5&gt;&lt;b&gt;Spd &lt;/b&gt;40 ft.&lt;/h5&gt;&lt;h5&gt;&lt;b&gt;Melee &lt;/b&gt;sting +6 (1d4+2 plus poison), 2 claws +6 (1d4+2 plus grab)&lt;/h5&gt;&lt;h5&gt;&lt;b&gt;Ranged &lt;/b&gt;javelin +7 (1d6+2 plus poison)&lt;/h5&gt;&lt;h5&gt;&lt;b&gt;Space &lt;/b&gt;5 ft.; &lt;b&gt;Reach &lt;/b&gt;5 ft.&lt;/h5&gt;&lt;h5&gt;&lt;b&gt;Special Attacks &lt;/b&gt;deadly grasp, poison&lt;/h5&gt;&lt;/div&gt;&lt;hr/&gt;&lt;div&gt;&lt;h5&gt;&lt;b&gt;STATISTICS&lt;/b&gt;&lt;/h5&gt;&lt;/div&gt;&lt;hr/&gt;&lt;div&gt;&lt;h5&gt;&lt;b&gt;Str &lt;/b&gt;14, &lt;b&gt;Dex &lt;/b&gt;17, &lt;b&gt;Con &lt;/b&gt;15, &lt;b&gt;Int &lt;/b&gt; 11, &lt;b&gt;Wis &lt;/b&gt;10, &lt;b&gt;Cha &lt;/b&gt;12&lt;/h5&gt;&lt;h5&gt;&lt;b&gt;Base Atk &lt;/b&gt;+4; &lt;b&gt;CMB &lt;/b&gt;+6 (+10 grapple); &lt;b&gt;CMD &lt;/b&gt;19 (23 vs. trip)&lt;/h5&gt;&lt;h5&gt;&lt;b&gt;Feats &lt;/b&gt;Skill Focus (Acrobatics), Step Up&lt;/h5&gt;&lt;h5&gt;&lt;b&gt;Skills &lt;/b&gt;Acrobatics +10 (+14 when jumping), Climb +8, Intimidate +8, Perception +7 (+11 with hive mind), Stealth +7&lt;/h5&gt;&lt;h5&gt;&lt;b&gt;Languages &lt;/b&gt;Common; telepathy 60 ft.&lt;/h5&gt;&lt;h5&gt;&lt;b&gt;SQ &lt;/b&gt;coordinate, formian traits&lt;/h5&gt;&lt;/div&gt;&lt;hr/&gt;&lt;div&gt;&lt;h5&gt;&lt;b&gt;ECOLOGY&lt;/b&gt;&lt;/h5&gt;&lt;/div&gt;&lt;hr/&gt;&lt;div&gt;&lt;h5&gt;&lt;b&gt;Environment &lt;/b&gt; warm or temperate land or underground&lt;/h5&gt;&lt;h5&gt;&lt;b&gt;Organization &lt;/b&gt;solitary, pair, band (5-8 plus 3-15 workers and 1 taskmaster), or patrol (3-12)&lt;/h5&gt;&lt;h5&gt;&lt;b&gt;Treasure &lt;/b&gt;standard (6 javelins, other treasure)&lt;/h5&gt;&lt;/div&gt;&lt;hr/&gt;&lt;div&gt;&lt;h5&gt;&lt;b&gt;SPECIAL ABILITIES&lt;/b&gt;&lt;/h5&gt;&lt;/div&gt;&lt;hr/&gt;&lt;div&gt;&lt;/h5&gt;&lt;h5&gt;&lt;b&gt;Coordinate (Su)&lt;/b&gt; Once a formian warrior has acted in a combat, all allied formians within the hive mind are no longer considered flat-footed. When a formian warrior attacks a creature in melee, allied formians gain a +2 insight bonus on melee attack rolls against that creature until the start of the warrior's next turn.  &lt;/h5&gt;&lt;h5&gt;&lt;b&gt;Deadly Grasp (Ex)&lt;/b&gt; When a formian warrior has a foe grappled, it deals sting damage when it succeeds at a grapple check to damage its opponent.  &lt;/h5&gt;&lt;h5&gt;&lt;b&gt;Poison (Ex)&lt;/b&gt; Javelin or sting-injury; &lt;i&gt;save&lt;/i&gt; Fort DC 14; &lt;i&gt;frequency&lt;/i&gt; 1/round for 6 rounds; &lt;i&gt;effect&lt;/i&gt; 1d2 Dex; &lt;i&gt;cure&lt;/i&gt; 1 &lt;i&gt;save&lt;/i&gt;.&lt;/h5&gt;&lt;/div&gt;&lt;br&gt;&lt;div&gt;&lt;h4&gt;&lt;p&gt;&lt;p&gt;Composing the fighting caste of the hive, formian warriors grow from grubs hatched in the flesh of carnivores and similar fierce creatures. All are sterile females, although in rare circumstances they spontaneously become fertile after the death of their queen. In the rigid hierarchy of the formian hive, they rank above the worker caste and below all others. Allowed independent initiative to better hone their battle skills, formian warriors have more latitude in following commands than many other formians. Owing to this latitude, formian warriors are more likely to chafe under hive strictures than workers and taskmasters. All formian warriors ultimately answer to the myrmarch caste and, through them, to the queen. Beneath this layer of command, the warriors have a command structure of their own. Formian warriors advance in rank through a complicated formula that references their achievements in battle, personal prowess, and years of service to the hive. Formian warriors engrave their chitin with insignia depicting their rank and notable deeds. A disgraced warrior has her markings gouged out and her stinger torn away. Formian warriors stand 7 feet tall and weigh 200 pounds. Their carapaces resemble suits of armor as much as insects' exoskeletons but cannot be enhanced with magic as if they were armor. The striped patterns of a formian warrior vary from individual to individual, although formians belonging to the same hive usually bear similar markings. Warriors mature quickly and have short life spans, becoming too infirm to fight around 15 years of age. Old warriors are expected to end their lives for the good of the hive, either by taking on a fatal mission or through voluntary starvation. A few of the most exceptional warriors receive permission to live out their remaining years as teachers and drill instructors, passing their skills on to new generations of formian warriors.&lt;/p&gt;&lt;/h4&gt;&lt;/div&gt;</t>
  </si>
  <si>
    <t>Formian Worker</t>
  </si>
  <si>
    <t>+0 (+4 with hive mind)</t>
  </si>
  <si>
    <t>blindsense 30 ft., darkvision 60 ft., hive mind; Perception +4 (+8 with hive mind)</t>
  </si>
  <si>
    <t>bite +3 (1d6+1)</t>
  </si>
  <si>
    <t>Str 13, Dex 10, Con 13, Int 10, Wis 10, Cha 9</t>
  </si>
  <si>
    <t>Skill Focus (Profession [miner])</t>
  </si>
  <si>
    <t>Climb +5, Knowledge (engineering) +4, Perception +4 (+8 with hive mind), Profession (miner) +7</t>
  </si>
  <si>
    <t>Common, telepathy 60 ft.</t>
  </si>
  <si>
    <t>able assistant, formian traits, peerless bearer</t>
  </si>
  <si>
    <t>solitary, work crew (6-12 plus 1 taskmaster), band (3-15 plus 5-8 warriors and 1 taskmaster).</t>
  </si>
  <si>
    <t>incidental (occasionally a 10-50 gp gem embedded into a worker's carapace)</t>
  </si>
  <si>
    <t>This small, centaurlike ant creature bears a huge, bulging sack on its armored back.</t>
  </si>
  <si>
    <t>Able Assistant (Ex) When a formian worker succeeds at an aid another check or attack roll that aids another hive mate within its telepathy range, it grants a +4 bonus on the skill check, on the attack roll, or to AC instead of the normal +2.  Peerless Bearer (Ex) Workers are able to bear remarkable burdens for their size. They have a +5 racial bonus to Strength when calculating the effects of encumbrance.</t>
  </si>
  <si>
    <t>These lowest-caste formians stand a little taller than a large dog, and their small mandibles are better equipped for slicing leaves and cutting fruit from the vine than carving into flesh. Regardless, many humanoids find the sight of these centaurlike ant creatures intimidating. Their iridescent chitin is nearly featureless, marked only by small scarring as they age and a series of markings on their chest. A few more accomplished formian workers bear small gems proudly glued to their carapace, tokens granted them by taskmasters for particularly impressive accomplishments. Formian workers are the backbone of the hive. They produce and harvest all food, perform all mining and tunneling, aid the taskmasters in the crafting of goods, and perform all other menial labor. Formian workers grow fast and learn quickly within the hive mind. Shortly after it leaves its larval stage, a formian is assigned to a senior worker who teaches it a trade, and by the end of the second year, a formian worker is a productive member of the hive. Workers live 20-30 years, and older workers are assigned lighter or more skilled work in order to give them capacity to train the young formian workers. Workers are hatched in large batches and given a clutch name, usually based on a well-regarded formian of the previous generation. Only when they leave their larval stage are workers given a unique number carved into their carapaces, which is used in place of an individual name. Workers parrot the taskmasters in many things; they denote accomplishments on their carapaces and even have duels (though duels among workers almost never involve death). Rarely, a particularly remarkable worker will be called out for special attention by their taskmaster, and these workers are presented to the queen and given a proper name of their own. Workers flee from combat unless they are ordered by a taskmaster or myrmarch to attack intruders. If a hive is invaded, formian workers might be used as diversions or to undermine or collapse tunnels on invading enemies. If forced into a direct fight, they usually spend most of their efforts assisting a warrior or myrmarch, though they make good use of mining picks or alchemist's fire if they are cornered.</t>
  </si>
  <si>
    <t>&lt;link rel="stylesheet"href="PF.css"&gt;&lt;div&gt;&lt;h2&gt;Formian Worker&lt;/h2&gt;&lt;h3&gt;&lt;i&gt;This small, centaurlike ant creature bears a huge, bulging sack on its armored back.&lt;/i&gt;&lt;/h3&gt;&lt;br&gt;&lt;/div&gt;&lt;div class="heading"&gt;&lt;p class="alignleft"&gt;Formian Worker&lt;/p&gt;&lt;p class="alignright"&gt;CR 1/2&lt;/p&gt;&lt;div style="clear: both;"&gt;&lt;/div&gt;&lt;/div&gt;&lt;div&gt;&lt;h5&gt;&lt;b&gt;XP &lt;/b&gt;200&lt;/h5&gt;&lt;h5&gt;LN Small monstrous humanoid &lt;/h5&gt;&lt;h5&gt;&lt;b&gt;Init &lt;/b&gt;+0 (+4 with hive mind); &lt;b&gt;Senses &lt;/b&gt;blindsense 30 ft., darkvision 60 ft., hive mind; Perception +4 (+8 with hive mind)&lt;/h5&gt;&lt;/div&gt;&lt;hr/&gt;&lt;div&gt;&lt;h5&gt;&lt;b&gt;DEFENSE&lt;/b&gt;&lt;/h5&gt;&lt;/div&gt;&lt;hr/&gt;&lt;div&gt;&lt;h5&gt;&lt;b&gt;AC &lt;/b&gt;12, touch 11, flat-footed 12 (+1 natural, +1 size)&lt;/h5&gt;&lt;h5&gt;&lt;b&gt;hp &lt;/b&gt;6 (1d10+1)&lt;/h5&gt;&lt;h5&gt;&lt;b&gt;Fort &lt;/b&gt;+1, &lt;b&gt;Ref &lt;/b&gt;+2, &lt;b&gt;Will &lt;/b&gt;+2&lt;/h5&gt;&lt;h5&gt;&lt;b&gt;Resist &lt;/b&gt;sonic 10&lt;/h5&gt;&lt;/div&gt;&lt;hr/&gt;&lt;div&gt;&lt;h5&gt;&lt;b&gt;OFFENSE&lt;/b&gt;&lt;/h5&gt;&lt;/div&gt;&lt;hr/&gt;&lt;div&gt;&lt;h5&gt;&lt;b&gt;Spd &lt;/b&gt;40 ft., burrow 10 ft.&lt;/h5&gt;&lt;h5&gt;&lt;b&gt;Melee &lt;/b&gt;bite +3 (1d6+1)&lt;/h5&gt;&lt;h5&gt;&lt;b&gt;Space &lt;/b&gt;5 ft.; &lt;b&gt;Reach &lt;/b&gt;5 ft.&lt;/h5&gt;&lt;/div&gt;&lt;hr/&gt;&lt;div&gt;&lt;h5&gt;&lt;b&gt;STATISTICS&lt;/b&gt;&lt;/h5&gt;&lt;/div&gt;&lt;hr/&gt;&lt;div&gt;&lt;h5&gt;&lt;b&gt;Str &lt;/b&gt;13, &lt;b&gt;Dex &lt;/b&gt;10, &lt;b&gt;Con &lt;/b&gt;13, &lt;b&gt;Int &lt;/b&gt; 10, &lt;b&gt;Wis &lt;/b&gt;10, &lt;b&gt;Cha &lt;/b&gt;9&lt;/h5&gt;&lt;h5&gt;&lt;b&gt;Base Atk &lt;/b&gt;+1; &lt;b&gt;CMB &lt;/b&gt;+1; &lt;b&gt;CMD &lt;/b&gt;11 (15 vs. trip)&lt;/h5&gt;&lt;h5&gt;&lt;b&gt;Feats &lt;/b&gt;Skill Focus (Profession [miner])&lt;/h5&gt;&lt;h5&gt;&lt;b&gt;Skills &lt;/b&gt;Climb +5, Knowledge (engineering) +4, Perception +4 (+8 with hive mind), Profession (miner) +7&lt;/h5&gt;&lt;h5&gt;&lt;b&gt;Languages &lt;/b&gt;Common, telepathy 60 ft.&lt;/h5&gt;&lt;h5&gt;&lt;b&gt;SQ &lt;/b&gt;able assistant, formian traits, peerless bearer&lt;/h5&gt;&lt;/div&gt;&lt;hr/&gt;&lt;div&gt;&lt;h5&gt;&lt;b&gt;ECOLOGY&lt;/b&gt;&lt;/h5&gt;&lt;/div&gt;&lt;hr/&gt;&lt;div&gt;&lt;h5&gt;&lt;b&gt;Environment &lt;/b&gt; warm or temperate land or underground&lt;/h5&gt;&lt;h5&gt;&lt;b&gt;Organization &lt;/b&gt;solitary, work crew (6-12 plus 1 taskmaster), band (3-15 plus 5-8 warriors and 1 taskmaster).&lt;/h5&gt;&lt;h5&gt;&lt;b&gt;Treasure &lt;/b&gt;incidental (occasionally a 10-50 gp gem embedded into a worker's carapace)&lt;/h5&gt;&lt;/div&gt;&lt;hr/&gt;&lt;div&gt;&lt;h5&gt;&lt;b&gt;SPECIAL ABILITIES&lt;/b&gt;&lt;/h5&gt;&lt;/div&gt;&lt;hr/&gt;&lt;div&gt;&lt;/h5&gt;&lt;h5&gt;&lt;b&gt;Able Assistant (Ex)&lt;/b&gt; When a formian worker succeeds at an aid another check or attack roll that aids another hive mate within its telepathy range, it grants a +4 bonus on the skill check, on the attack roll, or to AC instead of the normal +2.  &lt;/h5&gt;&lt;h5&gt;&lt;b&gt;Peerless Bearer (Ex)&lt;/b&gt; Workers are able to bear remarkable burdens for their size. They have a +5 racial bonus to Strength when calculating the effects of encumbrance.&lt;/h5&gt;&lt;/div&gt;&lt;br&gt;&lt;div&gt;&lt;h4&gt;&lt;p&gt;&lt;p&gt;These lowest-caste formians stand a little taller than a large dog, and their small mandibles are better equipped for slicing leaves and cutting fruit from the vine than carving into flesh. Regardless, many humanoids find the sight of these centaurlike ant creatures intimidating. Their iridescent chitin is nearly featureless, marked only by small scarring as they age and a series of markings on their chest. A few more accomplished formian workers bear small gems proudly glued to their carapace, tokens granted them by taskmasters for particularly impressive accomplishments. Formian workers are the backbone of the hive. They produce and harvest all food, perform all mining and tunneling, aid the taskmasters in the crafting of goods, and perform all other menial labor. Formian workers grow fast and learn quickly within the hive mind. Shortly after it leaves its larval stage, a formian is assigned to a senior worker who teaches it a trade, and by the end of the second year, a formian worker is a productive member of the hive. Workers live 20-30 years, and older workers are assigned lighter or more skilled work in order to give them capacity to train the young formian workers. Workers are hatched in large batches and given a clutch name, usually based on a well-regarded formian of the previous generation. Only when they leave their larval stage are workers given a unique number carved into their carapaces, which is used in place of an individual name. Workers parrot the taskmasters in many things; they denote accomplishments on their carapaces and even have duels (though duels among workers almost never involve death). Rarely, a particularly remarkable worker will be called out for special attention by their taskmaster, and these workers are presented to the queen and given a proper name of their own. Workers flee from combat unless they are ordered by a taskmaster or myrmarch to attack intruders. If a hive is invaded, formian workers might be used as diversions or to undermine or collapse tunnels on invading enemies. If forced into a direct fight, they usually spend most of their efforts assisting a warrior or myrmarch, though they make good use of mining picks or alchemist's fire if they are cornered.&lt;/p&gt;&lt;/h4&gt;&lt;/div&gt;</t>
  </si>
  <si>
    <t>Fossegrim</t>
  </si>
  <si>
    <t>(9d6+19)</t>
  </si>
  <si>
    <t xml:space="preserve"> water walk</t>
  </si>
  <si>
    <t>2 slams +8 (2d6)</t>
  </si>
  <si>
    <t>drowning touch (DC 14), enchanting music (DC 19)</t>
  </si>
  <si>
    <t>Spell-Like Abilities (CL 9th; concentration +14)  Constant-water walk   3/day-hydraulic torrentAPG</t>
  </si>
  <si>
    <t>Str 10, Dex 17, Con 15, Int 12, Wis 14, Cha 21</t>
  </si>
  <si>
    <t>Alertness, Dodge, Improved Initiative, Weapon Finesse, Weapon Focus (slam)</t>
  </si>
  <si>
    <t>Bluff +17, Diplomacy +9, Knowledge (geography) +6, Knowledge (nature) +10, Perception +16, Perform (sing) +10, Perform (string) +21, Sense Motive +16, Sleight of Hand +10, Stealth +15, Swim +18</t>
  </si>
  <si>
    <t>+4 Perform (string), +4 Swim</t>
  </si>
  <si>
    <t>amphibious, transparency, treasure form</t>
  </si>
  <si>
    <t xml:space="preserve"> cold or temperate water (waterfalls)</t>
  </si>
  <si>
    <t>standard (mwk harp or violin, other treasure)</t>
  </si>
  <si>
    <t>This striking, blue-eyed man with luminous skin and flowing white hair holds an ethereal harp.</t>
  </si>
  <si>
    <t>Drowning Touch (Su) A fossegrim can flood the lungs of a creature that is willing, is helpless, is affected by its enchanted music ability, touches it while it's in treasure form, or is touched by it (traditionally by kissing the creature on the lips). If the target cannot breathe water, it cannot hold its breath and immediately begins to drown slowly. On its turn, the target can attempt a DC 16 Fortitude save to cough up this water; if it fails, it falls unconscious at 0 hp. On the next round, a fallen target must attempt another DC 16 Fortitude save, dropping to -1 hit points and dying if it fails; on the next round it must attempt to save again or lose 1d6 hit points. On the first successful save, the water clears from the target's lungs and the target stabilizes. The save DC is Constitution-based.  Enchanting Music (Su) As a full-round action, a fossegrim can play a musical stringed instrument (usually a harp or violin) and target a single creature within 45 feet that can hear and see the fossegrim with an effect identical to the unnatural lustUM spell (CL 9th; Will DC 19). This action provokes an attack of opportunity. If the target touches or kisses the fossegrim, the fey can affect the target with its drowning touch ability. This is a sonic mind-affecting compulsion effect. The save DC is Charisma-based.  Transparency (Su) When underwater, a fossegrim's body becomes transparent, effectively rendering it invisible. It can become visible or transparent at will as a free action.  Treasure Form (Su) As a standard action when completely underwater, a fossegrim can create an illusion causing it to resemble a Medium pile of gold and silver coins, glittering jewels, and valuable art objects. If a fossegrim speaks, moves, attacks, or uses any of its special abilities or spell-like abilities while in treasure form, the illusion dissipates. A successful DC 19 Will save is required to disbelieve this illusion. If a living creature within the fossegrim's melee reach touches or physically interacts with the illusion, the fossegrim reaches out to kiss or otherwise touch that creature, automatically affecting the creature with its drowning touch ability. The fossegrim can maintain this illusion indefinitely and can revert to its normal natural form as a free action. This is a mind-affecting illusion (glamer) effect. The save DC to disbelieve is Charisma-based.</t>
  </si>
  <si>
    <t>Pale and possessing unnatural beauty, fossegrims are wicked fey who haunt idyllic waterfalls, where they lure the unsuspecting near with song and the promise of treasure, only to drown them. Well built and elf like in appearance, fossegrims are gifted musicians, and their lairs often echo with the sound of bewitching music. They are never without their enchanting instruments.</t>
  </si>
  <si>
    <t>&lt;link rel="stylesheet"href="PF.css"&gt;&lt;div&gt;&lt;h2&gt;Fossegrim&lt;/h2&gt;&lt;h3&gt;&lt;i&gt;This striking, blue-eyed man with luminous skin and flowing white hair holds an ethereal harp.&lt;/i&gt;&lt;/h3&gt;&lt;br&gt;&lt;/div&gt;&lt;div class="heading"&gt;&lt;p class="alignleft"&gt;Fossegrim&lt;/p&gt;&lt;p class="alignright"&gt;CR 4&lt;/p&gt;&lt;div style="clear: both;"&gt;&lt;/div&gt;&lt;/div&gt;&lt;div&gt;&lt;h5&gt;&lt;b&gt;XP &lt;/b&gt;1,200&lt;/h5&gt;&lt;h5&gt;NE Medium fey (aquatic)&lt;/h5&gt;&lt;h5&gt;&lt;b&gt;Init &lt;/b&gt;+7; &lt;b&gt;Senses &lt;/b&gt;low-light vision; Perception +16&lt;/h5&gt;&lt;/div&gt;&lt;hr/&gt;&lt;div&gt;&lt;h5&gt;&lt;b&gt;DEFENSE&lt;/b&gt;&lt;/h5&gt;&lt;/div&gt;&lt;hr/&gt;&lt;div&gt;&lt;h5&gt;&lt;b&gt;AC &lt;/b&gt;18, touch 14, flat-footed 14 (+3 Dex, +1 dodge, +4 natural)&lt;/h5&gt;&lt;h5&gt;&lt;b&gt;hp &lt;/b&gt;41 (9d6+19)&lt;/h5&gt;&lt;h5&gt;&lt;b&gt;Fort &lt;/b&gt;+5, &lt;b&gt;Ref &lt;/b&gt;+9, &lt;b&gt;Will &lt;/b&gt;+8&lt;/h5&gt;&lt;h5&gt;&lt;b&gt;DR &lt;/b&gt;5/cold iron&lt;/h5&gt;&lt;/div&gt;&lt;hr/&gt;&lt;div&gt;&lt;h5&gt;&lt;b&gt;OFFENSE&lt;/b&gt;&lt;/h5&gt;&lt;/div&gt;&lt;hr/&gt;&lt;div&gt;&lt;h5&gt;&lt;b&gt;Spd &lt;/b&gt;30 ft., swim 40 ft.;  &lt;i&gt;water walk&lt;/i&gt;&lt;/h5&gt;&lt;h5&gt;&lt;b&gt;Melee &lt;/b&gt;2 slams +8 (2d6)&lt;/h5&gt;&lt;h5&gt;&lt;b&gt;Space &lt;/b&gt;5 ft.; &lt;b&gt;Reach &lt;/b&gt;5 ft.&lt;/h5&gt;&lt;h5&gt;&lt;b&gt;Special Attacks &lt;/b&gt;drowning touch (DC 14), enchanting music (DC 19)&lt;/h5&gt;&lt;h5&gt;&lt;b&gt;Spell-Like Abilities&lt;/b&gt; (CL 9th; concentration +14)  &lt;/br&gt;Constant&amp;mdash;&lt;i&gt;water walk&lt;/i&gt; &lt;/br&gt;3/day&amp;mdash;&lt;i&gt;hydraulic torrent&lt;/i&gt;&lt;sup&gt;APG&lt;/sup&gt;&lt;/h5&gt;&lt;/h5&gt;&lt;/div&gt;&lt;hr/&gt;&lt;div&gt;&lt;h5&gt;&lt;b&gt;STATISTICS&lt;/b&gt;&lt;/h5&gt;&lt;/div&gt;&lt;hr/&gt;&lt;div&gt;&lt;h5&gt;&lt;b&gt;Str &lt;/b&gt;10, &lt;b&gt;Dex &lt;/b&gt;17, &lt;b&gt;Con &lt;/b&gt;15, &lt;b&gt;Int &lt;/b&gt; 12, &lt;b&gt;Wis &lt;/b&gt;14, &lt;b&gt;Cha &lt;/b&gt;21&lt;/h5&gt;&lt;h5&gt;&lt;b&gt;Base Atk &lt;/b&gt;+4; &lt;b&gt;CMB &lt;/b&gt;+4; &lt;b&gt;CMD &lt;/b&gt;17&lt;/h5&gt;&lt;h5&gt;&lt;b&gt;Feats &lt;/b&gt;Alertness, Dodge, Improved Initiative, Weapon Finesse, Weapon Focus (slam)&lt;/h5&gt;&lt;h5&gt;&lt;b&gt;Skills &lt;/b&gt;Bluff +17, Diplomacy +9, Knowledge (geography) +6, Knowledge (nature) +10, Perception +16, Perform (sing) +10, Perform (string) +21, Sense Motive +16, Sleight of Hand +10, Stealth +15, Swim +18; &lt;b&gt;Racial Modifiers &lt;/b&gt;+4 Perform (string), +4 Swim&lt;/h5&gt;&lt;h5&gt;&lt;b&gt;Languages &lt;/b&gt;Common, Sylvan&lt;/h5&gt;&lt;h5&gt;&lt;b&gt;SQ &lt;/b&gt;amphibious, transparency, treasure form&lt;/h5&gt;&lt;/div&gt;&lt;hr/&gt;&lt;div&gt;&lt;h5&gt;&lt;b&gt;ECOLOGY&lt;/b&gt;&lt;/h5&gt;&lt;/div&gt;&lt;hr/&gt;&lt;div&gt;&lt;h5&gt;&lt;b&gt;Environment &lt;/b&gt; cold or temperate water (waterfalls)&lt;/h5&gt;&lt;h5&gt;&lt;b&gt;Organization &lt;/b&gt;solitary&lt;/h5&gt;&lt;h5&gt;&lt;b&gt;Treasure &lt;/b&gt;standard (mwk harp or violin, other treasure)&lt;/h5&gt;&lt;/div&gt;&lt;hr/&gt;&lt;div&gt;&lt;h5&gt;&lt;b&gt;SPECIAL ABILITIES&lt;/b&gt;&lt;/h5&gt;&lt;/div&gt;&lt;hr/&gt;&lt;div&gt;&lt;/h5&gt;&lt;h5&gt;&lt;b&gt;Drowning Touch (Su)&lt;/b&gt; A fossegrim can flood the lungs of a creature that is willing, is helpless, is affected by its enchanted music ability, touches it while it's in treasure form, or is touched by it (traditionally by kissing the creature on the lips). If the target cannot breathe water, it cannot hold its breath and immediately begins to drown slowly. On its turn, the target can attempt a DC 16 Fortitude save to cough up this water; if it fails, it falls unconscious at 0 hp. On the next round, a fallen target must attempt another DC 16 Fortitude save, dropping to -1 hit points and dying if it fails; on the next round it must attempt to save again or lose 1d6 hit points. On the first successful save, the water clears from the target's lungs and the target stabilizes. The save DC is Constitution-based.  &lt;/h5&gt;&lt;h5&gt;&lt;b&gt;Enchanting Music (Su)&lt;/b&gt; As a full-round action, a fossegrim can play a musical stringed instrument (usually a harp or violin) and target a single creature within 45 feet that can hear and see the fossegrim with an effect identical to the &lt;i&gt;unnatural lust&lt;/i&gt;&lt;sup&gt;UM&lt;/sup&gt; spell (CL 9th; Will DC 19). This action provokes an attack of opportunity. If the target touches or kisses the fossegrim, the fey can affect the target with its drowning touch ability. This is a sonic mind-affecting compulsion effect. The save DC is Charisma-based.  &lt;/h5&gt;&lt;h5&gt;&lt;b&gt;Transparency (Su)&lt;/b&gt; When underwater, a fossegrim's body becomes transparent, effectively rendering it invisible. It can become visible or transparent at will as a free action.  &lt;/h5&gt;&lt;h5&gt;&lt;b&gt;Treasure Form (Su)&lt;/b&gt; As a standard action when completely underwater, a fossegrim can create an illusion causing it to resemble a Medium pile of gold and silver coins, glittering jewels, and valuable art objects. If a fossegrim speaks, moves, attacks, or uses any of its special abilities or spell-like abilities while in treasure form, the illusion dissipates. A successful DC 19 Will save is required to disbelieve this illusion. If a living creature within the fossegrim's melee reach touches or physically interacts with the illusion, the fossegrim reaches out to kiss or otherwise touch that creature, automatically affecting the creature with its drowning touch ability. The fossegrim can maintain this illusion indefinitely and can revert to its normal natural form as a free action. This is a mind-affecting illusion (glamer) effect. The save DC to disbelieve is Charisma-based.&lt;/h5&gt;&lt;/div&gt;&lt;br&gt;&lt;div&gt;&lt;h4&gt;&lt;p&gt;&lt;p&gt;Pale and possessing unnatural beauty, fossegrims are wicked fey who haunt idyllic waterfalls, where they lure the unsuspecting near with song and the promise of treasure, only to drown them. Well built and elf like in appearance, fossegrims are gifted musicians, and their lairs often echo with the sound of bewitching music. They are never without their enchanting instruments.&lt;/p&gt;&lt;/h4&gt;&lt;/div&gt;</t>
  </si>
  <si>
    <t>Freezing Flow</t>
  </si>
  <si>
    <t>(cold, water)</t>
  </si>
  <si>
    <t>blindsense 60 ft.; Perception -5</t>
  </si>
  <si>
    <t>Fort +6, Ref +3, Will -4</t>
  </si>
  <si>
    <t>slam +6 (2d4+6/19-20 plus 1d6 cold and grab)</t>
  </si>
  <si>
    <t>constrict (2d4+6 plus 1d6 cold), jagged slam, numbing touch</t>
  </si>
  <si>
    <t>Str 18, Dex 16, Con 20, Int -, Wis 1, Cha 1</t>
  </si>
  <si>
    <t>crystalline</t>
  </si>
  <si>
    <t>This transparent blue formation of ice is as forbidding as the serpent it resembles.</t>
  </si>
  <si>
    <t>Crystalline (Ex) As a creature of living ice, a freezing flow is difficult to discern from its surroundings in icy and snowy land environments and when in icy water. A successful DC 15 Perception check is required to notice a freezing flow in these environments. Any creature that fails to notice a freezing flow and walks into it automatically takes damage as if struck by the ooze's slam attack.  Jagged Slam (Ex) A freezing flow's slam attack is a slashing tendril of crystalline ice. It deals slashing damage instead of bludgeoning damage and has a critical range of 19-20.  Numbing Touch (Ex) Each time a freezing flow deals cold damage with its slam attack or constrict ability, the target must succeed at a DC 17 Fortitude save or be staggered with numbing cold for 1 round. The save DC is Constitution-based.</t>
  </si>
  <si>
    <t>It's believed that these strange frozen oozes are created when a particularly cold arctic area has prolonged exposure to ice from the Elemental Planes. Rising seemingly spontaneously from such a supernatural deep freeze, freezing flows shamble forth in search of prey, hungry for the life energy of warm-blooded creatures, which they somehow metabolize. Within their native habitat, these oozes are particularly difficult to spot. While they lack intelligence, they have an instinct to stay put within frozen ice flows, on the icy surface of frozen lakes and rivers, or within areas of permafrost, waiting for prey to stumble upon them. This instinct may be tied to the fact that they can stay relatively dormant for decades or even centuries, but eventually they need the life energy of warm-blooded creatures to fuel their strange locomotion. Since they dwell in unforgiving and underpopulated areas, it is easier for them to conserve energy and wait for prey rather than to try to track down warm-blooded creatures. After feeding, or when fully fed, these creatures tend to ignore other creatures unless attacked. Though freezing flows' crystalline construction can give the illusion that they are brittle, nothing is further from the truth. When a freezing flow slams into flesh, it does so with enough power to break bone, and it is cold enough to numb flesh, causing its prey to convulse in a fit of shivers. When hungry, the only things freezing flows avoid are fire and high temperatures. Such things can still melt and damage a freezing flow, though it typically requires more heat to diminish a freezing flow into a puddle of water than it takes to melt a patch of normal ice 10 times the ooze's size.</t>
  </si>
  <si>
    <t>&lt;link rel="stylesheet"href="PF.css"&gt;&lt;div&gt;&lt;h2&gt;Freezing Flow&lt;/h2&gt;&lt;h3&gt;&lt;i&gt;This transparent blue formation of ice is as forbidding as the serpent it resembles.&lt;/i&gt;&lt;/h3&gt;&lt;br&gt;&lt;/div&gt;&lt;div class="heading"&gt;&lt;p class="alignleft"&gt;Freezing Flow&lt;/p&gt;&lt;p class="alignright"&gt;CR 4&lt;/p&gt;&lt;div style="clear: both;"&gt;&lt;/div&gt;&lt;/div&gt;&lt;div&gt;&lt;h5&gt;&lt;b&gt;XP &lt;/b&gt;1,200&lt;/h5&gt;&lt;h5&gt;N Large ooze (cold, water)&lt;/h5&gt;&lt;h5&gt;&lt;b&gt;Init &lt;/b&gt;-5; &lt;b&gt;Senses &lt;/b&gt;blindsense 60 ft.; Perception -5&lt;/h5&gt;&lt;/div&gt;&lt;hr/&gt;&lt;div&gt;&lt;h5&gt;&lt;b&gt;DEFENSE&lt;/b&gt;&lt;/h5&gt;&lt;/div&gt;&lt;hr/&gt;&lt;div&gt;&lt;h5&gt;&lt;b&gt;AC &lt;/b&gt;16, touch 12, flat-footed 13 (+3 Dex, +4 natural, -1 size)&lt;/h5&gt;&lt;h5&gt;&lt;b&gt;hp &lt;/b&gt;47 (5d8+25)&lt;/h5&gt;&lt;h5&gt;&lt;b&gt;Fort &lt;/b&gt;+6, &lt;b&gt;Ref &lt;/b&gt;+3, &lt;b&gt;Will &lt;/b&gt;-4&lt;/h5&gt;&lt;h5&gt;&lt;b&gt;Immune &lt;/b&gt;cold, ooze traits&lt;/h5&gt;&lt;h5&gt;&lt;b&gt;Weaknesses &lt;/b&gt;vulnerable to fire&lt;/h5&gt;&lt;/div&gt;&lt;hr/&gt;&lt;div&gt;&lt;h5&gt;&lt;b&gt;OFFENSE&lt;/b&gt;&lt;/h5&gt;&lt;/div&gt;&lt;hr/&gt;&lt;div&gt;&lt;h5&gt;&lt;b&gt;Spd &lt;/b&gt;20 ft., swim 20 ft.&lt;/h5&gt;&lt;h5&gt;&lt;b&gt;Melee &lt;/b&gt;slam +6 (2d4+6/19-20 plus 1d6 cold and grab)&lt;/h5&gt;&lt;h5&gt;&lt;b&gt;Space &lt;/b&gt;10 ft.; &lt;b&gt;Reach &lt;/b&gt;5 ft.&lt;/h5&gt;&lt;h5&gt;&lt;b&gt;Special Attacks &lt;/b&gt;constrict (2d4+6 plus 1d6 cold), jagged slam, numbing touch&lt;/h5&gt;&lt;/div&gt;&lt;hr/&gt;&lt;div&gt;&lt;h5&gt;&lt;b&gt;STATISTICS&lt;/b&gt;&lt;/h5&gt;&lt;/div&gt;&lt;hr/&gt;&lt;div&gt;&lt;h5&gt;&lt;b&gt;Str &lt;/b&gt;18, &lt;b&gt;Dex &lt;/b&gt;16, &lt;b&gt;Con &lt;/b&gt;20, &lt;b&gt;Int &lt;/b&gt; -, &lt;b&gt;Wis &lt;/b&gt;1, &lt;b&gt;Cha &lt;/b&gt;1&lt;/h5&gt;&lt;h5&gt;&lt;b&gt;Base Atk &lt;/b&gt;+3; &lt;b&gt;CMB &lt;/b&gt;+8; &lt;b&gt;CMD &lt;/b&gt;13&lt;/h5&gt;&lt;h5&gt;&lt;b&gt;Skills &lt;/b&gt;Swim +12&lt;/h5&gt;&lt;h5&gt;&lt;b&gt;SQ &lt;/b&gt;crystalline&lt;/h5&gt;&lt;/div&gt;&lt;hr/&gt;&lt;div&gt;&lt;h5&gt;&lt;b&gt;ECOLOGY&lt;/b&gt;&lt;/h5&gt;&lt;/div&gt;&lt;hr/&gt;&lt;div&gt;&lt;h5&gt;&lt;b&gt;Environment &lt;/b&gt; any cold&lt;/h5&gt;&lt;h5&gt;&lt;b&gt;Organization &lt;/b&gt;solitary&lt;/h5&gt;&lt;h5&gt;&lt;b&gt;Treasure &lt;/b&gt;none&lt;/h5&gt;&lt;/div&gt;&lt;hr/&gt;&lt;div&gt;&lt;h5&gt;&lt;b&gt;SPECIAL ABILITIES&lt;/b&gt;&lt;/h5&gt;&lt;/div&gt;&lt;hr/&gt;&lt;div&gt;&lt;/h5&gt;&lt;h5&gt;&lt;b&gt;Crystalline (Ex)&lt;/b&gt; As a creature of living ice, a freezing flow is difficult to discern from its surroundings in icy and snowy land environments and when in icy water. A successful DC 15 Perception check is required to notice a freezing flow in these environments. Any creature that fails to notice a freezing flow and walks into it automatically takes damage as if struck by the ooze's slam attack.  &lt;/h5&gt;&lt;h5&gt;&lt;b&gt;Jagged Slam (Ex)&lt;/b&gt; A freezing flow's slam attack is a slashing tendril of crystalline ice. It deals slashing damage instead of bludgeoning damage and has a critical range of 19-20.  &lt;/h5&gt;&lt;h5&gt;&lt;b&gt;Numbing Touch (Ex)&lt;/b&gt; Each time a freezing flow deals cold damage with its slam attack or constrict ability, the target must succeed at a DC 17 Fortitude save or be staggered with numbing cold for 1 round. The save DC is Constitution-based.&lt;/h5&gt;&lt;/div&gt;&lt;br&gt;&lt;div&gt;&lt;h4&gt;&lt;p&gt;&lt;p&gt;It's believed that these strange frozen oozes are created when a particularly cold arctic area has prolonged exposure to ice from the Elemental Planes. Rising seemingly spontaneously from such a supernatural deep freeze, freezing flows shamble forth in search of prey, hungry for the life energy of warm-blooded creatures, which they somehow metabolize. Within their native habitat, these oozes are particularly difficult to spot. While they lack intelligence, they have an instinct to stay put within frozen ice flows, on the icy surface of frozen lakes and rivers, or within areas of permafrost, waiting for prey to stumble upon them. This instinct may be tied to the fact that they can stay relatively dormant for decades or even centuries, but eventually they need the life energy of warm-blooded creatures to fuel their strange locomotion. Since they dwell in unforgiving and underpopulated areas, it is easier for them to conserve energy and wait for prey rather than to try to track down warm-blooded creatures. After feeding, or when fully fed, these creatures tend to ignore other creatures unless attacked. Though freezing flows' crystalline construction can give the illusion that they are brittle, nothing is further from the truth. When a freezing flow slams into flesh, it does so with enough power to break bone, and it is cold enough to numb flesh, causing its prey to convulse in a fit of shivers. When hungry, the only things freezing flows avoid are fire and high temperatures. Such things can still melt and damage a freezing flow, though it typically requires more heat to diminish a freezing flow into a puddle of water than it takes to melt a patch of normal ice 10 times the ooze's size.&lt;/p&gt;&lt;/h4&gt;&lt;/div&gt;</t>
  </si>
  <si>
    <t>Fungal Nymph</t>
  </si>
  <si>
    <t>(augmented fey)</t>
  </si>
  <si>
    <t>23, touch 21, flat-footed 19</t>
  </si>
  <si>
    <t>(+7 deflection, +4 Dex, +2 natural)</t>
  </si>
  <si>
    <t>Fort +15, Ref +17, Will +16</t>
  </si>
  <si>
    <t>poisonous blood (DC 20)</t>
  </si>
  <si>
    <t>disease, plant traits</t>
  </si>
  <si>
    <t>create spawn, poison spore cloud (DC 20), stunning glance (DC 21)</t>
  </si>
  <si>
    <t>Spell-Like Abilities (CL 8th; concentration +15)  1/day-dimension door</t>
  </si>
  <si>
    <t>Druid Spells Prepared (CL 7th; concentration +10)  4th-command plants (DC 17) 3rd-call lightning (DC 16), speak with plants, spike growth (DC 16)  2nd-chill metal (DC 15), flame blade, resist energy, summon swarm  1st-entangle (DC 14), faerie fire, obscuring mist, pass without trace, produce flame  0-detect magic, guidance, resistance, virtue</t>
  </si>
  <si>
    <t>Str 14, Dex 19, Con 22, Int 16, Wis 17, Cha 25</t>
  </si>
  <si>
    <t>Agile Maneuvers, Combat Casting, Self-Sufficient, Weapon Finesse</t>
  </si>
  <si>
    <t>Craft (alchemy) +14, Diplomacy +18, Escape Artist +15, Heal +13, Knowledge (dungeoneering) +11, Knowledge (nature) +14, Perception +14, Sense Motive +14, Stealth +15, Survival +5, Swim +10</t>
  </si>
  <si>
    <t>Common, Sylvan, Undercommon</t>
  </si>
  <si>
    <t>fungal metabolism, inspiration, rejuvenation, unearthly grace, wild empathy +21</t>
  </si>
  <si>
    <t>Mushroom caps and mold sprout from the pallid skin of this lithe female figure, and spores waft from her fungal gills.</t>
  </si>
  <si>
    <t>A fungal creature is an animate plant with the appearance of a living creature. It grows from spores implanted in the dead body of a host creature, and takes on the host creature's basic form and many of that creature's abilities. It retains none of the memories of the creature it grew from, yet it instinctively knows how to use the abilities it inherited from its host. How exactly this is possible is a question that continues to befuddle scholars. The leading theory is that the spores' precise modeling of their host succeeds in capturing some of the creature's physiology-essentially copying its mind-but that for some reason the departure of the creature's spirit or soul upon death prevents the spores from copying the memories as well. Fungal creatures are often content to sit in quiet contemplation, absorbing the nutrients they require from the life-giving earth. But when faced with living creatures, the overwhelming biological need to reproduce takes over, and the fungal creatures try to seed their spores into new hosts to spawn the next generation of fungal creatures. Fungal creatures have the general appearance of the base creatures from which they spawned, but their skin is pale fungus rather than flesh and blood. Mushroom caps and shelf fungi sprout from a fungal creature's body, along with fungal gills to deliver the fungal creature's spores. As with many types of fungi, a fungal creature's flesh is poisonous, and any creature that ingests any part of a fungal creature's body risks infection by its spores (as described in the create spawn ability and fungal spores poison on the facing page). The fungal nymph presented here is built using the nymph from the Pathfinder RPG Bestiary. See page 217 of the Bestiary for rules on this creature's blinding beauty, inspiration, spells, stunning glance, unearthly grace, and wild empathy abilities.  CREATING A FUNGAL CREATURE  "Fungal creature" is an inherited template that can be added to any corporeal, living creature susceptible to Constitution damage (referred to hereafter as the base creature). A fungal creature uses all the base creature's statistics and special abilities except as noted here.  CR: Same as the base creature +1.  Type: The creature's type changes to plant (augmented). Do not recalculate base class Hit Dice, BAB, saves, or skill points.  Senses: A fungal creature gains darkvision 60 feet.  Armor Class: The fungal growths that appear on a fungal creature's body increase the base creature's natural armor bonus by 2.  Hit Dice: Change all racial Hit Dice to d8s. Class Hit Dice are unaffected.  Defensive Abilities: A fungal creature gains immunity to disease in addition to all of the standard plant traits.  Speed: Each of a fungal creature's speeds decreases by 10 feet from those of the base creature (minimum 5 feet).  Attacks: A fungal creature retains all the natural weapons, manufactured weapon attacks, and weapon proficiencies of the base creature. If the base creature has no other natural attacks, the fungal creature gains a slam attack that deals damage based on the fungal creature's size.  Special Attacks: A fungal creature gains the following.  Create Spawn (Ex): A creature killed by Constitution damage from a fungal creature's poison spore cloud transforms into a fungal spawn over a period of 24 hours. A plant growth spell halves the transformation time, and a diminish plants spell doubles it. A blight spell destroys the fungal spores and prevents the corpse's transformation, but spells that remove disease are ineffective against the growing spores. Once a creature fully transforms into a fungal spawn, the corpse from which it grew is destroyed. A fungal spawn gains the fungal creature template, but it loses all class levels and memories of the base creature from which it was spawned. If the base creature has 1 or fewer racial Hit Dice and normally has class levels, use a 1st-level warrior version of it as the base creature. The fungal spawn awakens as a free-willed being that knows all it needs to know (including language) in order to use its abilities and survive. Although it bears no allegiance to the fungal creature that created it, the new fungal creature immediately recognizes other fungal creatures as its own kind.  Poison Spore Cloud (Ex): Once per day, a fungal creature can release a choking cloud of spores in a 15-foot-radius spread that lingers in the air for 10 rounds. This cloud functions as an inhaled poison. Any breathing creature in the cloud must succeed at a Fortitude save or inhale the spores. A creature that remains in the area of the spore cloud must continue to attempt Fortitude saves against its effects. Multiple spore clouds from multiple fungal creatures require multiple saves from any creature in an area where the clouds overlap. Fungal Spores: Poison- inhaled; save Fort DC 10 + 1/2 the fungal creature's racial Hit Dice + the fungal creature's Con modifier; frequency 1/round for 6 rounds; effect 1d2 Con damage and fatigued for 1 minute; cure 2 saves.  Poisonous Blood (Ex): A fungal creature's blood and flesh are ingested poisons. Any creature that makes a bite attack against a fungal creature, swallows one whole, or otherwise ingests part of one must succeed at a Fortitude save or be aff licted by the poison. A fungal creature can drain its own blood to procure an ingested poison that functions as described above. However, its blood has a distinctive and largely unwelcome smell and taste, so most intelligent creatures would refuse to eat food tainted with it unless the taste was thoroughly disguised (which requires a successful DC 15 Profession [cook] check). The fungal creature must deal at least 1 point of damage to itself to get a full dose of poison, and the drawn blood (or amputated flesh) retains its poisonous nature for only 24 hours unless additional living fungal blood is mixed into it. Fungal Blood or Flesh: Poison-ingested; save Fort DC 10 + 1/2 the fungal creature's racial Hit Dice + the fungal creature's Con modifier; frequency 1/minute for 6 minutes; effect 1 Str damage, 1 Dex damage, and nauseated for 1 minute; cure 2 saves.  Special Qualities: A fungal creature gains the following. Fungal Metabolism (Ex): Fungal creatures breathe, but they do not eat or sleep in the typical manner. Rejuvenation (Ex): A fungal creature gains all the sustenance it requires from contact with moist natural earth, but it must rejuvenate itself as often and for as long as humans need sleep. As long as it is in contact with moist natural earth, a resting fungal creature regains hit points as though it were undergoing complete bed rest and long term care (4 hit points per Hit Die for each day of rest). The fungal creature can engage in light activity during rejuvenation, but any strenuous activity (like fighting, running, or casting a spell) prevents it from regaining hit points for that day. Complete bed rest doesn't increase the amount of healing a fungal creature gains from rejuvenation.  Abilities: Str +4, Dex -2 (minimum 1), Con +4.  Languages: If a fungal creature is able to speak, it gains the ability to speak Sylvan in addition to any other languages the base creature knows.</t>
  </si>
  <si>
    <t>&lt;link rel="stylesheet"href="PF.css"&gt;&lt;div&gt;&lt;h2&gt;Fungal Creature&lt;/h2&gt;&lt;h3&gt;&lt;i&gt;Mushroom caps and mold sprout from the pallid skin of this lithe female figure, and spores waft from her fungal gills.&lt;/i&gt;&lt;/h3&gt;&lt;br&gt;&lt;/div&gt;&lt;div class="heading"&gt;&lt;p class="alignleft"&gt;Fungal Nymph&lt;/p&gt;&lt;p class="alignright"&gt;CR 8&lt;/p&gt;&lt;div style="clear: both;"&gt;&lt;/div&gt;&lt;/div&gt;&lt;div&gt;&lt;h5&gt;&lt;b&gt;XP &lt;/b&gt;4,800&lt;/h5&gt;&lt;h5&gt;CG Medium plant (augmented fey)&lt;/h5&gt;&lt;h5&gt;&lt;b&gt;Init &lt;/b&gt;+4; &lt;b&gt;Senses &lt;/b&gt;darkvision 60 ft., low-light vision; Perception +14&lt;/h5&gt;&lt;h5&gt;&lt;b&gt;Aura &lt;/b&gt;blinding beauty (30 ft., DC 21)&lt;/h5&gt;&lt;/div&gt;&lt;hr/&gt;&lt;div&gt;&lt;h5&gt;&lt;b&gt;DEFENSE&lt;/b&gt;&lt;/h5&gt;&lt;/div&gt;&lt;hr/&gt;&lt;div&gt;&lt;h5&gt;&lt;b&gt;AC &lt;/b&gt;23, touch 21, flat-footed 19 (+7 deflection, +4 Dex, +2 natural)&lt;/h5&gt;&lt;h5&gt;&lt;b&gt;hp &lt;/b&gt;84 (8d8+48)&lt;/h5&gt;&lt;h5&gt;&lt;b&gt;Fort &lt;/b&gt;+15, &lt;b&gt;Ref &lt;/b&gt;+17, &lt;b&gt;Will &lt;/b&gt;+16&lt;/h5&gt;&lt;h5&gt;&lt;b&gt;Defensive Abilities &lt;/b&gt;poisonous blood (DC 20); &lt;b&gt;DR &lt;/b&gt;10/cold iron; &lt;b&gt;Immune &lt;/b&gt;disease, plant traits&lt;/h5&gt;&lt;/div&gt;&lt;hr/&gt;&lt;div&gt;&lt;h5&gt;&lt;b&gt;OFFENSE&lt;/b&gt;&lt;/h5&gt;&lt;/div&gt;&lt;hr/&gt;&lt;div&gt;&lt;h5&gt;&lt;b&gt;Spd &lt;/b&gt;20 ft., swim 10 ft.&lt;/h5&gt;&lt;h5&gt;&lt;b&gt;Melee &lt;/b&gt;slam +8 (1d4+3)&lt;/h5&gt;&lt;h5&gt;&lt;b&gt;Space &lt;/b&gt;5 ft.; &lt;b&gt;Reach &lt;/b&gt;5 ft.&lt;/h5&gt;&lt;h5&gt;&lt;b&gt;Special Attacks &lt;/b&gt;create spawn, poison spore cloud (DC 20), stunning glance (DC 21)&lt;/h5&gt;&lt;h5&gt;&lt;b&gt;Spell-Like Abilities&lt;/b&gt; (CL 8th; concentration +15) &lt;/br&gt;1/day&amp;mdash;&lt;i&gt;dimension door&lt;/i&gt;&lt;/h5&gt;&lt;/h5&gt;&lt;h5&gt;&lt;b&gt;Druid Spells Prepared&lt;/b&gt; (CL 7th; concentration +10) &lt;/br&gt;4th&amp;mdash;&lt;i&gt;command plants&lt;/i&gt; (DC 17) &lt;/br&gt;3rd&amp;mdash;&lt;i&gt;call lightning&lt;/i&gt; (DC 16), &lt;i&gt;speak with plants&lt;/i&gt;, &lt;i&gt;spike growth&lt;/i&gt; (DC 16) &lt;/br&gt;2nd&amp;mdash;&lt;i&gt;chill metal&lt;/i&gt; (DC 15), &lt;i&gt;flame blade&lt;/i&gt;, &lt;i&gt;resist energy&lt;/i&gt;, &lt;i&gt;summon swarm&lt;/i&gt; &lt;/br&gt;1st&amp;mdash;&lt;i&gt;entangle&lt;/i&gt; (DC 14), &lt;i&gt;faerie fire&lt;/i&gt;, &lt;i&gt;obscuring mist&lt;/i&gt;, &lt;i&gt;pass without trace&lt;/i&gt;, &lt;i&gt;produce flame&lt;/i&gt; &lt;/br&gt;0&amp;mdash;&lt;i&gt;detect magic&lt;/i&gt;, &lt;i&gt;guidance&lt;/i&gt;, &lt;i&gt;resistance&lt;/i&gt;, &lt;i&gt;virtue&lt;/i&gt;&lt;/h5&gt;&lt;/h5&gt;&lt;/div&gt;&lt;hr/&gt;&lt;div&gt;&lt;h5&gt;&lt;b&gt;STATISTICS&lt;/b&gt;&lt;/h5&gt;&lt;/div&gt;&lt;hr/&gt;&lt;div&gt;&lt;h5&gt;&lt;b&gt;Str &lt;/b&gt;14, &lt;b&gt;Dex &lt;/b&gt;19, &lt;b&gt;Con &lt;/b&gt;22, &lt;b&gt;Int &lt;/b&gt; 16, &lt;b&gt;Wis &lt;/b&gt;17, &lt;b&gt;Cha &lt;/b&gt;25&lt;/h5&gt;&lt;h5&gt;&lt;b&gt;Base Atk &lt;/b&gt;+4; &lt;b&gt;CMB &lt;/b&gt;+8; &lt;b&gt;CMD &lt;/b&gt;27&lt;/h5&gt;&lt;h5&gt;&lt;b&gt;Feats &lt;/b&gt;Agile Maneuvers, Combat Casting, Self-Sufficient, Weapon Finesse&lt;/h5&gt;&lt;h5&gt;&lt;b&gt;Skills &lt;/b&gt;Craft (alchemy) +14, Diplomacy +18, Escape Artist +15, Heal +13, Knowledge (dungeoneering) +11, Knowledge (nature) +14, Perception +14, Sense Motive +14, Stealth +15, Survival +5, Swim +10&lt;/h5&gt;&lt;h5&gt;&lt;b&gt;Languages &lt;/b&gt;Common, Sylvan, Undercommon&lt;/h5&gt;&lt;h5&gt;&lt;b&gt;SQ &lt;/b&gt;fungal metabolism, inspiration, rejuvenation, unearthly grace, wild empathy +21&lt;/h5&gt;&lt;/div&gt;&lt;hr/&gt;&lt;div&gt;&lt;h5&gt;&lt;b&gt;ECOLOGY&lt;/b&gt;&lt;/h5&gt;&lt;/div&gt;&lt;hr/&gt;&lt;div&gt;&lt;h5&gt;&lt;b&gt;Environment &lt;/b&gt; any ruins or underground&lt;/h5&gt;&lt;h5&gt;&lt;b&gt;Organization &lt;/b&gt;solitary&lt;/h5&gt;&lt;h5&gt;&lt;b&gt;Treasure &lt;/b&gt;standard&lt;/h5&gt;&lt;/div&gt;&lt;br&gt;&lt;div&gt;&lt;h4&gt;&lt;p&gt;&lt;p&gt;A fungal creature is an animate plant with the appearance of a living creature. It grows from spores implanted in the dead body of a host creature, and takes on the host creature's basic form and many of that creature's abilities. It retains none of the memories of the creature it grew from, yet it instinctively knows how to use the abilities it inherited from its host. How exactly this is possible is a question that continues to befuddle scholars. The leading theory is that the spores' precise modeling of their host succeeds in capturing some of the creature's physiology-essentially copying its mind-but that for some reason the departure of the creature's spirit or soul upon death prevents the spores from copying the memories as well. Fungal creatures are often content to sit in quiet contemplation, absorbing the nutrients they require from the life-giving earth. But when faced with living creatures, the overwhelming biological need to reproduce takes over, and the fungal creatures try to seed their spores into new hosts to spawn the next generation of fungal creatures. Fungal creatures have the general appearance of the base creatures from which they spawned, but their skin is pale fungus rather than flesh and blood. Mushroom caps and shelf fungi sprout from a fungal creature's body, along with fungal gills to deliver the fungal creature's spores. As with many types of fungi, a fungal creature's flesh is poisonous, and any creature that ingests any part of a fungal creature's body risks infection by its spores (as described in the create spawn ability and fungal spores poison on the facing page). The fungal nymph presented here is built using the nymph from the &lt;i&gt;Pathfinder RPG &lt;i&gt;Bestiary&lt;/i&gt;&lt;/i&gt;. See page 217 of the &lt;i&gt;Bestiary&lt;/i&gt; for rules on this creature's blinding beauty, inspiration, spells, stunning glance, unearthly grace, and wild empathy abilities.  &lt;br&gt;&lt;b&gt;CREATING A FUNGAL CREATURE &lt;/b&gt;&lt;br&gt; "Fungal creature" is an inherited template that can be added to any corporeal, living creature susceptible to Constitution damage (referred to hereafter as the base creature). A fungal creature uses all the base creature's statistics and special abilities except as noted here.  &lt;br&gt;&lt;b&gt;CR:&lt;/b&gt; Same as the base creature +1.  Type: The creature's type changes to plant (augmented). Do not recalculate base class Hit Dice, BAB, saves, or skill points.  &lt;br&gt;&lt;b&gt;Senses:&lt;/b&gt; A fungal creature gains darkvision 60 feet.  &lt;br&gt;&lt;b&gt;Armor Class:&lt;/b&gt; The fungal growths that appear on a fungal creature's body increase the base creature's natural armor bonus by 2.  &lt;br&gt;&lt;b&gt;Hit Dice:&lt;/b&gt; Change all racial Hit Dice to d8s. Class Hit Dice are unaffected.  &lt;br&gt;&lt;b&gt;Defensive Abilities:&lt;/b&gt; A fungal creature gains immunity to disease in addition to all of the standard plant traits.  &lt;br&gt;&lt;b&gt;Speed:&lt;/b&gt; Each of a fungal creature's speeds decreases by 10 feet from those of the base creature (minimum 5 feet).  &lt;br&gt;&lt;b&gt;Attacks:&lt;/b&gt; A fungal creature retains all the natural weapons, manufactured weapon attacks, and weapon proficiencies of the base creature. If the base creature has no other natural attacks, the fungal creature gains a slam attack that deals damage based on the fungal creature's size.  &lt;br&gt;&lt;b&gt;Special Attacks:&lt;/b&gt; A fungal creature gains the following.  &lt;br&gt;&lt;i&gt;Create Spawn (Ex)&lt;/i&gt;: A creature killed by Constitution damage from a fungal creature's poison spore cloud transforms into a fungal spawn over a period of 24 hours. A &lt;i&gt;plant growth&lt;/i&gt; spell halves the transformation time, and a &lt;i&gt;diminish plants&lt;/i&gt; spell doubles it. A &lt;i&gt;blight&lt;/i&gt; spell destroys the fungal spores and prevents the corpse's transformation, but spells that remove disease are ineffective against the growing spores. Once a creature fully transforms into a fungal spawn, the corpse from which it grew is destroyed. A fungal spawn gains the fungal creature template, but it loses all class levels and memories of the base creature from which it was spawned. If the base creature has 1 or fewer racial Hit Dice and normally has class levels, use a 1st-level warrior version of it as the base creature. The fungal spawn awakens as a free-willed being that knows all it needs to know (including language) in order to use its abilities and survive. Although it bears no allegiance to the fungal creature that created it, the new fungal creature immediately recognizes other fungal creatures as its own kind.  &lt;br&gt;&lt;i&gt;Poison Spore Cloud (Ex)&lt;/i&gt;: Once per day, a fungal creature can release a choking cloud of spores in a 15-foot-radius spread that lingers in the air for 10 rounds. This cloud functions as an inhaled poison. Any breathing creature in the cloud must succeed at a Fortitude save or inhale the spores. A creature that remains in the area of the spore cloud must continue to attempt Fortitude saves against its effects. Multiple spore clouds from multiple fungal creatures require multiple saves from any creature in an area where the clouds overlap. &lt;i&gt;Fungal Spores&lt;/i&gt;: Poison- inhaled; save Fort DC 10 + 1/2 the fungal creature's racial Hit Dice + the fungal creature's Con modifier; frequency 1/round for 6 rounds; effect 1d2 Con damage and fatigued for 1 minute; cure 2 saves.  &lt;i&gt;Poisonous Blood (Ex)&lt;/i&gt;: A fungal creature's blood and flesh are ingested poisons. Any creature that makes a bite attack against a fungal creature, swallows one whole, or otherwise ingests part of one must succeed at a Fortitude save or be aff licted by the poison. A fungal creature can drain its own blood to procure an ingested poison that functions as described above. However, its blood has a distinctive and largely unwelcome smell and taste, so most intelligent creatures would refuse to eat food tainted with it unless the taste was thoroughly disguised (which requires a successful DC 15 Profession [cook] check). The fungal creature must deal at least 1 point of damage to itself to get a full dose of poison, and the drawn blood (or amputated flesh) retains its poisonous nature for only 24 hours unless additional living fungal blood is mixed into it. &lt;i&gt;Fungal Blood or Flesh&lt;/i&gt;: Poison-ingested; save Fort DC 10 + 1/2 the fungal creature's racial Hit Dice + the fungal creature's Con modifier; frequency 1/minute for 6 minutes; effect 1 Str damage, 1 Dex damage, and nauseated for 1 minute; cure 2 saves.  &lt;br&gt;&lt;b&gt;Special Qualities:&lt;/b&gt; A fungal creature gains the following. &lt;br&gt;&lt;i&gt;Fungal Metabolism (Ex)&lt;/i&gt;: Fungal creatures breathe, but they do not eat or sleep in the typical manner. &lt;br&gt;&lt;i&gt;Rejuvenation (Ex)&lt;/i&gt;: A fungal creature gains all the sustenance it requires from contact with moist natural earth, but it must rejuvenate itself as often and for as long as humans need sleep. As long as it is in contact with moist natural earth, a resting fungal creature regains hit points as though it were undergoing complete bed rest and long term care (4 hit points per Hit Die for each day of rest). The fungal creature can engage in light activity during rejuvenation, but any strenuous activity (like fighting, running, or casting a spell) prevents it from regaining hit points for that day. Complete bed rest doesn't increase the amount of healing a fungal creature gains from rejuvenation.  &lt;br&gt;&lt;b&gt;Abilities:&lt;/b&gt; Str +4, Dex -2 (minimum 1), Con +4.  &lt;br&gt;&lt;b&gt;Languages:&lt;/b&gt; If a fungal creature is able to speak, it gains the ability to speak Sylvan in addition to any other languages the base creature knows.&lt;/p&gt;&lt;/h4&gt;&lt;/div&gt;</t>
  </si>
  <si>
    <t>Gaki</t>
  </si>
  <si>
    <t>darkvision 60 ft., detect evil; Perception +13</t>
  </si>
  <si>
    <t>(9d8+32)</t>
  </si>
  <si>
    <t>Fort +5, Ref +7, Will +9</t>
  </si>
  <si>
    <t>aversion to sun and moon, compulsive hunger, vulnerable to cold and fire</t>
  </si>
  <si>
    <t>2 claws +9 (2d6+3), bite +9 (2d6+3 plus grab)</t>
  </si>
  <si>
    <t>blood drain (1d2 Constitution), fear cone (30 ft., DC 16)</t>
  </si>
  <si>
    <t>Spell-Like Abilities (CL 7th; concentration +9)  Constant-detect evil At will-invisibility  1/day-disguise self</t>
  </si>
  <si>
    <t>Str 16, Dex 15, Con -, Int 9, Wis 12, Cha 18</t>
  </si>
  <si>
    <t>Combat Reflexes, Dodge, Improved Initiative, Iron Will, Lightning Reflexes</t>
  </si>
  <si>
    <t>Intimidate +14, Perception +13, Stealth +14</t>
  </si>
  <si>
    <t>This skeletal creature with a long, thin neck seems to float above the ground. Its jaw is elongated, showing sharp, worn teeth.</t>
  </si>
  <si>
    <t>Aversion to Sun and Moon (Ex) A gaki takes 1d4 points of fire damage every round it's exposed to the light of a full moon. It takes 1d4 points of cold damage every round it is exposed to direct sunlight.  Compulsive Hunger (Ex) Despite being undead, a gaki is plagued by an insatiable hunger, and believes it can gain a normal body or rest in peace if it consumes the right mixture of flesh, food, and drink. A gaki that finds a corpse or is offered food, wine, holy water, or flowers must succeed at a DC 20 Will save or spend one turn trying to grab and consume it. Its narrow neck prevents it from swallowing more than a tiny amount, and it gives up after 1 round of attempting to do so. A gaki that consumes holy water in this way is not harmed by it.</t>
  </si>
  <si>
    <t>When an especially jealous or greedy evil person dies, it sometimes returns as a gaki-a misshapen creature with a supernatural hunger for things of the material world. Mistakenly called "hungry ghosts" because of their ability to fly and turn invisible, gakis believe that if they consume the right material-typically meat, wine, blood, flowers, and souls-they can form a new body resembling their former mortal shapes. Its long, thin neck restricts how much it can eat, and the creature is perpetually starving. It prefers to consume evil creatures, believing it gains more sustenance from a sinful being than a righteous one, but it won't pass up any mortal flesh. Some gakis believe they must consume flesh from demons or undead, and fixate on these creatures to the aversion of all others. Gakis are cursed, pitiable creatures with nothing to lose, which makes them very dangerous. Some that have existed for many years as undead grow desperate and try consuming earth, sewage, or more vile substances in an attempt to find the missing ingredient for their transformation. Particularly unfortunate ones bear an onerous curse that causes anything they try to eat to burst into flame or wither away into dust. These creatures have short memories and little sense of perspective. They're smart enough to pursue what they want cannily, but fail at making long-term plans. Most gakis wander alone, pursuing their search for nourishment in solitude. When they do form packs, they use their numbers to surround and bring down large animals or groups of people, but then throw cooperation aside to squabble and shove as each one greedily tries to claim the entire prize they've taken. Strangely, gakis are scorched by moonlight and frozen by sunlight. Because of this, they're forced to lurk in the shadows of ruins. Some wander the deep caves and tunnels below the surface, scrounging whatever meals they can find. In urban areas, they group together to stalk the slums, often leaping upon victims, tearing away small morsels of flesh before they retreat, leaving victims bleeding and disoriented. They find hiding places- often in abandoned buildings or sewers- to stay during the day, turning invisible and biding their time till the dark of night comes.</t>
  </si>
  <si>
    <t>&lt;link rel="stylesheet"href="PF.css"&gt;&lt;div&gt;&lt;h2&gt;Gaki&lt;/h2&gt;&lt;h3&gt;&lt;i&gt;This skeletal creature with a long, thin neck seems to float above the ground. Its jaw is elongated, showing sharp, worn teeth.&lt;/i&gt;&lt;/h3&gt;&lt;br&gt;&lt;/div&gt;&lt;div class="heading"&gt;&lt;p class="alignleft"&gt;Gaki&lt;/p&gt;&lt;p class="alignright"&gt;CR 7&lt;/p&gt;&lt;div style="clear: both;"&gt;&lt;/div&gt;&lt;/div&gt;&lt;div&gt;&lt;h5&gt;&lt;b&gt;XP &lt;/b&gt;3,200&lt;/h5&gt;&lt;h5&gt;NE Medium undead &lt;/h5&gt;&lt;h5&gt;&lt;b&gt;Init &lt;/b&gt;+6; &lt;b&gt;Senses &lt;/b&gt;darkvision 60 ft., &lt;i&gt;detect evil&lt;/i&gt;; Perception +13&lt;/h5&gt;&lt;/div&gt;&lt;hr/&gt;&lt;div&gt;&lt;h5&gt;&lt;b&gt;DEFENSE&lt;/b&gt;&lt;/h5&gt;&lt;/div&gt;&lt;hr/&gt;&lt;div&gt;&lt;h5&gt;&lt;b&gt;AC &lt;/b&gt;20, touch 13, flat-footed 17 (+2 Dex, +1 dodge, +7 natural)&lt;/h5&gt;&lt;h5&gt;&lt;b&gt;hp &lt;/b&gt;74 (9d8+32)&lt;/h5&gt;&lt;h5&gt;&lt;b&gt;Fort &lt;/b&gt;+5, &lt;b&gt;Ref &lt;/b&gt;+7, &lt;b&gt;Will &lt;/b&gt;+9&lt;/h5&gt;&lt;h5&gt;&lt;b&gt;Immune &lt;/b&gt;undead traits&lt;/h5&gt;&lt;h5&gt;&lt;b&gt;Weaknesses &lt;/b&gt;aversion to sun and moon, compulsive hunger, vulnerable to cold and fire&lt;/h5&gt;&lt;/div&gt;&lt;hr/&gt;&lt;div&gt;&lt;h5&gt;&lt;b&gt;OFFENSE&lt;/b&gt;&lt;/h5&gt;&lt;/div&gt;&lt;hr/&gt;&lt;div&gt;&lt;h5&gt;&lt;b&gt;Spd &lt;/b&gt;30 ft., fly 30 ft. (average)&lt;/h5&gt;&lt;h5&gt;&lt;b&gt;Melee &lt;/b&gt;2 claws +9 (2d6+3), bite +9 (2d6+3 plus grab)&lt;/h5&gt;&lt;h5&gt;&lt;b&gt;Space &lt;/b&gt;5 ft.; &lt;b&gt;Reach &lt;/b&gt;5 ft. (10 ft. with bite)&lt;/h5&gt;&lt;h5&gt;&lt;b&gt;Special Attacks &lt;/b&gt;blood drain (1d2 Constitution), fear cone (30 ft., DC 16)&lt;/h5&gt;&lt;h5&gt;&lt;b&gt;Spell-Like Abilities&lt;/b&gt; (CL 7th; concentration +9)  &lt;/br&gt;Constant&amp;mdash;&lt;i&gt;detect evil&lt;/i&gt; &lt;/br&gt;At will&amp;mdash;&lt;i&gt;invisibility&lt;/i&gt; &lt;/br&gt;1/day&amp;mdash;&lt;i&gt;disguise self&lt;/i&gt;&lt;/h5&gt;&lt;/h5&gt;&lt;/div&gt;&lt;hr/&gt;&lt;div&gt;&lt;h5&gt;&lt;b&gt;STATISTICS&lt;/b&gt;&lt;/h5&gt;&lt;/div&gt;&lt;hr/&gt;&lt;div&gt;&lt;h5&gt;&lt;b&gt;Str &lt;/b&gt;16, &lt;b&gt;Dex &lt;/b&gt;15, &lt;b&gt;Con &lt;/b&gt;-, &lt;b&gt;Int &lt;/b&gt; 9, &lt;b&gt;Wis &lt;/b&gt;12, &lt;b&gt;Cha &lt;/b&gt;18&lt;/h5&gt;&lt;h5&gt;&lt;b&gt;Base Atk &lt;/b&gt;+6; &lt;b&gt;CMB &lt;/b&gt;+9 (+13 grapple); &lt;b&gt;CMD &lt;/b&gt;22&lt;/h5&gt;&lt;h5&gt;&lt;b&gt;Feats &lt;/b&gt;Combat Reflexes, Dodge, Improved Initiative, Iron Will, Lightning Reflexes&lt;/h5&gt;&lt;h5&gt;&lt;b&gt;Skills &lt;/b&gt;Intimidate +14, Perception +13, Stealth +14&lt;/h5&gt;&lt;h5&gt;&lt;b&gt;Languages &lt;/b&gt;Common&lt;/h5&gt;&lt;/div&gt;&lt;hr/&gt;&lt;div&gt;&lt;h5&gt;&lt;b&gt;ECOLOGY&lt;/b&gt;&lt;/h5&gt;&lt;/div&gt;&lt;hr/&gt;&lt;div&gt;&lt;h5&gt;&lt;b&gt;Environment &lt;/b&gt; any land&lt;/h5&gt;&lt;h5&gt;&lt;b&gt;Organization &lt;/b&gt;solitary or gang (2-4)&lt;/h5&gt;&lt;h5&gt;&lt;b&gt;Treasure &lt;/b&gt;incidental&lt;/h5&gt;&lt;/div&gt;&lt;hr/&gt;&lt;div&gt;&lt;h5&gt;&lt;b&gt;SPECIAL ABILITIES&lt;/b&gt;&lt;/h5&gt;&lt;/div&gt;&lt;hr/&gt;&lt;div&gt;&lt;/h5&gt;&lt;h5&gt;&lt;b&gt;Aversion to Sun and Moon (Ex)&lt;/b&gt; A gaki takes 1d4 points of fire damage every round it's exposed to the light of a full moon. It takes 1d4 points of cold damage every round it is exposed to direct sunlight.  &lt;/h5&gt;&lt;h5&gt;&lt;b&gt;Compulsive Hunger (Ex)&lt;/b&gt; Despite being undead, a gaki is plagued by an insatiable hunger, and believes it can gain a normal body or rest in peace if it consumes the right mixture of flesh, food, and drink. A gaki that finds a corpse or is offered food, wine, holy water, or flowers must succeed at a DC 20 Will save or spend one turn trying to grab and consume it. Its narrow neck prevents it from swallowing more than a tiny amount, and it gives up after 1 round of attempting to do so. A gaki that consumes holy water in this way is not harmed by it.&lt;/h5&gt;&lt;/div&gt;&lt;br&gt;&lt;div&gt;&lt;h4&gt;&lt;p&gt;&lt;p&gt;When an especially jealous or greedy evil person dies, it sometimes returns as a gaki-a misshapen creature with a supernatural hunger for things of the material world. Mistakenly called "hungry ghosts" because of their ability to fly and turn invisible, gakis believe that if they consume the right material-typically meat, wine, blood, flowers, and souls-they can form a new body resembling their former mortal shapes. Its long, thin neck restricts how much it can eat, and the creature is perpetually starving. It prefers to consume evil creatures, believing it gains more sustenance from a sinful being than a righteous one, but it won't pass up any mortal flesh. Some gakis believe they must consume flesh from demons or undead, and fixate on these creatures to the aversion of all others. Gakis are cursed, pitiable creatures with nothing to lose, which makes them very dangerous. Some that have existed for many years as undead grow desperate and try consuming earth, sewage, or more vile substances in an attempt to find the missing ingredient for their transformation. Particularly unfortunate ones bear an onerous curse that causes anything they try to eat to burst into flame or wither away into dust. These creatures have short memories and little sense of perspective. They're smart enough to pursue what they want cannily, but fail at making long-term plans. Most gakis wander alone, pursuing their search for nourishment in solitude. When they do form packs, they use their numbers to surround and bring down large animals or groups of people, but then throw cooperation aside to squabble and shove as each one greedily tries to claim the entire prize they've taken. Strangely, gakis are scorched by moonlight and frozen by sunlight. Because of this, they're forced to lurk in the shadows of ruins. Some wander the deep caves and tunnels below the surface, scrounging whatever meals they can find. In urban areas, they group together to stalk the slums, often leaping upon victims, tearing away small morsels of flesh before they retreat, leaving victims bleeding and disoriented. They find hiding places- often in abandoned buildings or sewers- to stay during the day, turning invisible and biding their time till the dark of night comes.&lt;/p&gt;&lt;/h4&gt;&lt;/div&gt;</t>
  </si>
  <si>
    <t>Gallowdead</t>
  </si>
  <si>
    <t>whispers (30 ft., DC 27)</t>
  </si>
  <si>
    <t>31, touch 15, flat-footed 26</t>
  </si>
  <si>
    <t>(+4 Dex, +1 dodge, +16 natural)</t>
  </si>
  <si>
    <t>Fort +13, Ref +12, Will +17</t>
  </si>
  <si>
    <t>channel resistance +6</t>
  </si>
  <si>
    <t>spiked chain +26/+21/+16/+11 (2d4+10/19-20 plus chains of the dead) or 2 claws +25 (2d8+7)</t>
  </si>
  <si>
    <t>chains of the dead  Space 5 ft.; Reach 5 ft. (10 ft. with spiked chain)</t>
  </si>
  <si>
    <t>Str 24, Dex 19, Con -, Int 11, Wis 16, Cha 21</t>
  </si>
  <si>
    <t>Bleeding Critical, Combat Reflexes, Critical Focus, Dodge, Improved Critical (spiked chain), Improved Initiative, Improved Vital Strike, Lunge, Power Attack, Step Up, Vital Strike, Weapon Focus (spiked chain)</t>
  </si>
  <si>
    <t>Climb +34, Escape Artist +28, Intimidate +32, Swim +31</t>
  </si>
  <si>
    <t>solitary, pair, or plague (3-18)</t>
  </si>
  <si>
    <t>This skeletal horror staggers under the weight of the massive hook and chain impaling the bones of its midsection.</t>
  </si>
  <si>
    <t>Aura of Whispers (Su) A gallowdead constantly whispers vile secrets and blasphemous chants. Any creature within 30 feet of a gallowdead must succeed at a DC 27 Will save or be shaken for 1d4 rounds. Already shaken creatures that fail this saving throw become nauseated by the secrets revealed. Each round, an affected creature can make a new Will save to recover from the effect-once a creature recovers from a gallowdead's whispers, it is immune to this ability for 24 hours. Each overlapping whisper aura from additional gallowdead increases the save DC by 2. This is a language-based sonic effect. The save DC is Charisma-based.  Chains of the Dead (Su) When a gallowdead uses its spiked chain, the first attack that hits a foe during the gallowdead's turn deals an extra 12d6 points of negative energy damage (Will DC 27 half). This has no effect on undead creatures. In addition, the gallowdead can make a free combat maneuver check against its target with a +4 racial bonus. If the check succeeds, the target becomes grappled, but the gallowdead doesn't gain the grappled condition. The gallowdead can make a free combat maneuver check each round to maintain its grip on the victim, but can't take any special grapple actions against the victim except the move special action. When grappling a victim in this way, the gallowdead can't attack with its spiked chain. The save DC is Charisma-based.</t>
  </si>
  <si>
    <t>Some tyrants execute criminals, traitors, or those who dare insurrection on the end of hooked and spiked chains. Leaving the criminal to painfully hang and rot sends a message to those who would dare commit the same crimes. Sometimes such savage deaths have a strange and terrible consequence: the victim rises, grabs the instrument of its execution, and becomes a servant of those who condemned it.</t>
  </si>
  <si>
    <t>&lt;link rel="stylesheet"href="PF.css"&gt;&lt;div&gt;&lt;h2&gt;Gallowdead&lt;/h2&gt;&lt;h3&gt;&lt;i&gt;This skeletal horror staggers under the weight of the massive hook and chain impaling the bones of its midsection.&lt;/i&gt;&lt;/h3&gt;&lt;br&gt;&lt;/div&gt;&lt;div class="heading"&gt;&lt;p class="alignleft"&gt;Gallowdead&lt;/p&gt;&lt;p class="alignright"&gt;CR 16&lt;/p&gt;&lt;div style="clear: both;"&gt;&lt;/div&gt;&lt;/div&gt;&lt;div&gt;&lt;h5&gt;&lt;b&gt;XP &lt;/b&gt;76,800&lt;/h5&gt;&lt;h5&gt;CE Medium undead &lt;/h5&gt;&lt;h5&gt;&lt;b&gt;Init &lt;/b&gt;+8; &lt;b&gt;Senses &lt;/b&gt;darkvision 60 ft.; Perception +3&lt;/h5&gt;&lt;h5&gt;&lt;b&gt;Aura &lt;/b&gt;whispers (30 ft., DC 27)&lt;/h5&gt;&lt;/div&gt;&lt;hr/&gt;&lt;div&gt;&lt;h5&gt;&lt;b&gt;DEFENSE&lt;/b&gt;&lt;/h5&gt;&lt;/div&gt;&lt;hr/&gt;&lt;div&gt;&lt;h5&gt;&lt;b&gt;AC &lt;/b&gt;31, touch 15, flat-footed 26 (+4 Dex, +1 dodge, +16 natural)&lt;/h5&gt;&lt;h5&gt;&lt;b&gt;hp &lt;/b&gt;228 (24d8+120)&lt;/h5&gt;&lt;h5&gt;&lt;b&gt;Fort &lt;/b&gt;+13, &lt;b&gt;Ref &lt;/b&gt;+12, &lt;b&gt;Will &lt;/b&gt;+17&lt;/h5&gt;&lt;h5&gt;&lt;b&gt;Defensive Abilities &lt;/b&gt;channel resistance +6; &lt;b&gt;DR &lt;/b&gt;10/bludgeoning; &lt;b&gt;Immune &lt;/b&gt;cold, undead traits&lt;/h5&gt;&lt;/div&gt;&lt;hr/&gt;&lt;div&gt;&lt;h5&gt;&lt;b&gt;OFFENSE&lt;/b&gt;&lt;/h5&gt;&lt;/div&gt;&lt;hr/&gt;&lt;div&gt;&lt;h5&gt;&lt;b&gt;Spd &lt;/b&gt;30 ft.&lt;/h5&gt;&lt;h5&gt;&lt;b&gt;Melee &lt;/b&gt;spiked chain +26/+21/+16/+11 (2d4+10/19-20 plus chains of the dead) or &lt;/br&gt;2 claws +25 (2d8+7)&lt;/h5&gt;&lt;h5&gt;&lt;b&gt;Space &lt;/b&gt;5 ft.; &lt;b&gt;Reach &lt;/b&gt;5 ft.&lt;/h5&gt;&lt;h5&gt;&lt;b&gt;Special Attacks &lt;/b&gt;chains of the dead  Space 5 ft.; Reach 5 ft. (10 ft. with spiked chain)&lt;/h5&gt;&lt;/div&gt;&lt;hr/&gt;&lt;div&gt;&lt;h5&gt;&lt;b&gt;STATISTICS&lt;/b&gt;&lt;/h5&gt;&lt;/div&gt;&lt;hr/&gt;&lt;div&gt;&lt;h5&gt;&lt;b&gt;Str &lt;/b&gt;24, &lt;b&gt;Dex &lt;/b&gt;19, &lt;b&gt;Con &lt;/b&gt;-, &lt;b&gt;Int &lt;/b&gt; 11, &lt;b&gt;Wis &lt;/b&gt;16, &lt;b&gt;Cha &lt;/b&gt;21&lt;/h5&gt;&lt;h5&gt;&lt;b&gt;Base Atk &lt;/b&gt;+18; &lt;b&gt;CMB &lt;/b&gt;+25; &lt;b&gt;CMD &lt;/b&gt;40&lt;/h5&gt;&lt;h5&gt;&lt;b&gt;Feats &lt;/b&gt;Bleeding Critical, Combat Reflexes, Critical Focus, Dodge, Improved Critical (spiked chain), Improved Initiative, Improved Vital Strike, Lunge, Power Attack, Step Up, Vital Strike, Weapon Focus (spiked chain)&lt;/h5&gt;&lt;h5&gt;&lt;b&gt;Skills &lt;/b&gt;Climb +34, Escape Artist +28, Intimidate +32, Swim +31&lt;/h5&gt;&lt;h5&gt;&lt;b&gt;Languages &lt;/b&gt;Common&lt;/h5&gt;&lt;/div&gt;&lt;hr/&gt;&lt;div&gt;&lt;h5&gt;&lt;b&gt;ECOLOGY&lt;/b&gt;&lt;/h5&gt;&lt;/div&gt;&lt;hr/&gt;&lt;div&gt;&lt;h5&gt;&lt;b&gt;Environment &lt;/b&gt; any&lt;/h5&gt;&lt;h5&gt;&lt;b&gt;Organization &lt;/b&gt;solitary, pair, or plague (3-18)&lt;/h5&gt;&lt;h5&gt;&lt;b&gt;Treasure &lt;/b&gt;standard&lt;/h5&gt;&lt;/div&gt;&lt;hr/&gt;&lt;div&gt;&lt;h5&gt;&lt;b&gt;SPECIAL ABILITIES&lt;/b&gt;&lt;/h5&gt;&lt;/div&gt;&lt;hr/&gt;&lt;div&gt;&lt;/h5&gt;&lt;h5&gt;&lt;b&gt;Aura of Whispers (Su)&lt;/b&gt; A gallowdead constantly whispers vile secrets and blasphemous chants. Any creature within 30 feet of a gallowdead must succeed at a DC 27 Will save or be shaken for 1d4 rounds. Already shaken creatures that fail this saving throw become nauseated by the secrets revealed. Each round, an affected creature can make a new Will save to recover from the effect-once a creature recovers from a gallowdead's whispers, it is immune to this ability for 24 hours. Each overlapping whisper aura from additional gallowdead increases the save DC by 2. This is a language-based sonic effect. The save DC is Charisma-based.  &lt;/h5&gt;&lt;h5&gt;&lt;b&gt;Chains of the Dead (Su)&lt;/b&gt; When a gallowdead uses its spiked chain, the first attack that hits a foe during the gallowdead's turn deals an extra 12d6 points of negative energy damage (Will DC 27 half). This has no effect on undead creatures. In addition, the gallowdead can make a free combat maneuver check against its target with a +4 racial bonus. If the check succeeds, the target becomes grappled, but the gallowdead doesn't gain the grappled condition. The gallowdead can make a free combat maneuver check each round to maintain its grip on the victim, but can't take any special grapple actions against the victim except the move special action. When grappling a victim in this way, the gallowdead can't attack with its spiked chain. The save DC is Charisma-based.&lt;/h5&gt;&lt;/div&gt;&lt;br&gt;&lt;div&gt;&lt;h4&gt;&lt;p&gt;&lt;p&gt;Some tyrants execute criminals, traitors, or those who dare insurrection on the end of hooked and spiked chains. Leaving the criminal to painfully hang and rot sends a message to those who would dare commit the same crimes. Sometimes such savage deaths have a strange and terrible consequence: the victim rises, grabs the instrument of its execution, and becomes a servant of those who condemned it.&lt;/p&gt;&lt;/h4&gt;&lt;/div&gt;</t>
  </si>
  <si>
    <t>Galvo</t>
  </si>
  <si>
    <t>blindsense 60 ft., darkvision 60 ft., low-light vision; Perception +10</t>
  </si>
  <si>
    <t>Fort +12, Ref +13, Will +6</t>
  </si>
  <si>
    <t>swarmlike</t>
  </si>
  <si>
    <t>bite +19 (1d6+3 plus 2d6 electricity), 2 slams +19 (1d6+3 plus 2d6 electricity)</t>
  </si>
  <si>
    <t>eel dart +19 touch (1d6+3 plus 1d6 electricity)</t>
  </si>
  <si>
    <t>Str 17, Dex 19, Con 16, Int 7, Wis 12, Cha 8</t>
  </si>
  <si>
    <t>Blind-Fight, Combat Reflexes, Dodge, Point-Blank Shot, Power Attack, Precise Shot, Vital Strike, Weapon Finesse</t>
  </si>
  <si>
    <t>Perception +10, Stealth +15, Swim +15</t>
  </si>
  <si>
    <t>Aquan (can't speak)</t>
  </si>
  <si>
    <t>amphibious, compression, varied attack</t>
  </si>
  <si>
    <t>solitary, pair, or tangle (3-9)</t>
  </si>
  <si>
    <t>This creature is composed of dozens of electric eels tightly knotted into a slithering, humanoid shape, crackling with energy.</t>
  </si>
  <si>
    <t>Eel Dart (Ex) A galvo can launch one of its component eels like a dart up to 30 feet as a ranged touch attack. An eel dart deals a number of points of damage equal to 1d6 + the galvo's Strength modifier plus 1d6 points of electricity damage.  Swarmlike (Ex) A galvo has no discernible anatomy, and is not subject to critical hits or flanking. It is also immune to any physical spell or effect that targets a specific number of creatures (including single-target spells such as disintegrate). Mind-affecting effects that target a single creature function normally against a galvo, since the creature's individual components share a hive mind. A galvo takes half again as much damage (+50%) from damaging area effects such as fireball and splash weapons.  Varied Attack (Ex) A galvo's slam attack deals both bludgeoning and slashing damage since the creature is formed completely of biting eels.</t>
  </si>
  <si>
    <t>In sunless ocean trenches, aberrant fleshcrafters created the first galvos to serve as soldiers in their war against the sahuagin and skum. Since those days, galvos have moved beyond their darkened trenches, breeding and expanding into shallower, warmer waters. In recent years, they have come closer to civilizations, preying on coastal communities. A galvo can live both in the water and on land, and frightening stories tell of galvos springing up from the water to strike at prey both on ships and on beaches. A true horror to look upon, a galvo averages 7 feet tall and weighs around 300 pounds.</t>
  </si>
  <si>
    <t>&lt;link rel="stylesheet"href="PF.css"&gt;&lt;div&gt;&lt;h2&gt;Galvo&lt;/h2&gt;&lt;h3&gt;&lt;i&gt;This creature is composed of dozens of electric eels tightly knotted into a slithering, humanoid shape, crackling with energy.&lt;/i&gt;&lt;/h3&gt;&lt;br&gt;&lt;/div&gt;&lt;div class="heading"&gt;&lt;p class="alignleft"&gt;Galvo&lt;/p&gt;&lt;p class="alignright"&gt;CR 9&lt;/p&gt;&lt;div style="clear: both;"&gt;&lt;/div&gt;&lt;/div&gt;&lt;div&gt;&lt;h5&gt;&lt;b&gt;XP &lt;/b&gt;6,400&lt;/h5&gt;&lt;h5&gt;NE Medium magical beast (aquatic)&lt;/h5&gt;&lt;h5&gt;&lt;b&gt;Init &lt;/b&gt;+4; &lt;b&gt;Senses &lt;/b&gt;blindsense 60 ft., darkvision 60 ft., low-light vision; Perception +10&lt;/h5&gt;&lt;/div&gt;&lt;hr/&gt;&lt;div&gt;&lt;h5&gt;&lt;b&gt;DEFENSE&lt;/b&gt;&lt;/h5&gt;&lt;/div&gt;&lt;hr/&gt;&lt;div&gt;&lt;h5&gt;&lt;b&gt;AC &lt;/b&gt;23, touch 15, flat-footed 18 (+4 Dex, +1 dodge, +8 natural)&lt;/h5&gt;&lt;h5&gt;&lt;b&gt;hp &lt;/b&gt;127 (15d10+45)&lt;/h5&gt;&lt;h5&gt;&lt;b&gt;Fort &lt;/b&gt;+12, &lt;b&gt;Ref &lt;/b&gt;+13, &lt;b&gt;Will &lt;/b&gt;+6&lt;/h5&gt;&lt;h5&gt;&lt;b&gt;Defensive Abilities &lt;/b&gt;swarmlike; &lt;b&gt;DR &lt;/b&gt;10/slashing; &lt;b&gt;Immune &lt;/b&gt;electricity&lt;/h5&gt;&lt;/div&gt;&lt;hr/&gt;&lt;div&gt;&lt;h5&gt;&lt;b&gt;OFFENSE&lt;/b&gt;&lt;/h5&gt;&lt;/div&gt;&lt;hr/&gt;&lt;div&gt;&lt;h5&gt;&lt;b&gt;Spd &lt;/b&gt;30 ft., swim 30 ft.&lt;/h5&gt;&lt;h5&gt;&lt;b&gt;Melee &lt;/b&gt;bite +19 (1d6+3 plus 2d6 electricity), 2 slams +19 (1d6+3 plus 2d6 electricity)&lt;/h5&gt;&lt;h5&gt;&lt;b&gt;Ranged &lt;/b&gt;eel dart +19 touch (1d6+3 plus 1d6 electricity)&lt;/h5&gt;&lt;h5&gt;&lt;b&gt;Space &lt;/b&gt;5 ft.; &lt;b&gt;Reach &lt;/b&gt;5 ft. (10 ft. with slam)&lt;/h5&gt;&lt;/div&gt;&lt;hr/&gt;&lt;div&gt;&lt;h5&gt;&lt;b&gt;STATISTICS&lt;/b&gt;&lt;/h5&gt;&lt;/div&gt;&lt;hr/&gt;&lt;div&gt;&lt;h5&gt;&lt;b&gt;Str &lt;/b&gt;17, &lt;b&gt;Dex &lt;/b&gt;19, &lt;b&gt;Con &lt;/b&gt;16, &lt;b&gt;Int &lt;/b&gt; 7, &lt;b&gt;Wis &lt;/b&gt;12, &lt;b&gt;Cha &lt;/b&gt;8&lt;/h5&gt;&lt;h5&gt;&lt;b&gt;Base Atk &lt;/b&gt;+15; &lt;b&gt;CMB &lt;/b&gt;+18; &lt;b&gt;CMD &lt;/b&gt;33 (can't be tripped)&lt;/h5&gt;&lt;h5&gt;&lt;b&gt;Feats &lt;/b&gt;Blind-Fight, Combat Reflexes, Dodge, Point-Blank Shot, Power Attack, Precise Shot, Vital Strike, Weapon Finesse&lt;/h5&gt;&lt;h5&gt;&lt;b&gt;Skills &lt;/b&gt;Perception +10, Stealth +15, Swim +15&lt;/h5&gt;&lt;h5&gt;&lt;b&gt;Languages &lt;/b&gt;Aquan (can't speak)&lt;/h5&gt;&lt;h5&gt;&lt;b&gt;SQ &lt;/b&gt;amphibious, compression, varied attack&lt;/h5&gt;&lt;/div&gt;&lt;hr/&gt;&lt;div&gt;&lt;h5&gt;&lt;b&gt;ECOLOGY&lt;/b&gt;&lt;/h5&gt;&lt;/div&gt;&lt;hr/&gt;&lt;div&gt;&lt;h5&gt;&lt;b&gt;Environment &lt;/b&gt; any water&lt;/h5&gt;&lt;h5&gt;&lt;b&gt;Organization &lt;/b&gt;solitary, pair, or tangle (3-9)&lt;/h5&gt;&lt;h5&gt;&lt;b&gt;Treasure &lt;/b&gt;none&lt;/h5&gt;&lt;/div&gt;&lt;hr/&gt;&lt;div&gt;&lt;h5&gt;&lt;b&gt;SPECIAL ABILITIES&lt;/b&gt;&lt;/h5&gt;&lt;/div&gt;&lt;hr/&gt;&lt;div&gt;&lt;/h5&gt;&lt;h5&gt;&lt;b&gt;Eel Dart (Ex)&lt;/b&gt; A galvo can launch one of its component eels like a dart up to 30 feet as a ranged touch attack. An eel dart deals a number of points of damage equal to 1d6 + the galvo's Strength modifier plus 1d6 points of electricity damage.  &lt;/h5&gt;&lt;h5&gt;&lt;b&gt;Swarmlike (Ex)&lt;/b&gt; A galvo has no discernible anatomy, and is not subject to critical hits or flanking. It is also immune to any physical spell or effect that targets a specific number of creatures (including single-target spells such as disintegrate). Mind-affecting effects that target a single creature function normally against a galvo, since the creature's individual components share a hive mind. A galvo takes half again as much damage (+50%) from damaging area effects such as &lt;i&gt;fireball&lt;/i&gt; and splash weapons.  &lt;/h5&gt;&lt;h5&gt;&lt;b&gt;Varied Attack (Ex)&lt;/b&gt; A galvo's slam attack deals both bludgeoning and slashing damage since the creature is formed completely of biting eels.&lt;/h5&gt;&lt;/div&gt;&lt;br&gt;&lt;div&gt;&lt;h4&gt;&lt;p&gt;&lt;p&gt;In sunless ocean trenches, aberrant fleshcrafters created the first galvos to serve as soldiers in their war against the sahuagin and skum. Since those days, galvos have moved beyond their darkened trenches, breeding and expanding into shallower, warmer waters. In recent years, they have come closer to civilizations, preying on coastal communities. A galvo can live both in the water and on land, and frightening stories tell of galvos springing up from the water to strike at prey both on ships and on beaches. A true horror to look upon, a galvo averages 7 feet tall and weighs around 300 pounds.&lt;/p&gt;&lt;/h4&gt;&lt;/div&gt;</t>
  </si>
  <si>
    <t>Gashadokuro</t>
  </si>
  <si>
    <t>starvation (60 ft., DC 25)</t>
  </si>
  <si>
    <t>(19d8+95)</t>
  </si>
  <si>
    <t>Fort +11, Ref +6, Will +14</t>
  </si>
  <si>
    <t>bite +22 (2d8+10 plus grab), 2 claws +23 (2d6+10/19-20)</t>
  </si>
  <si>
    <t>breath weapon (30-ft. cone, 12d6 bludgeoning damage, Reflex DC 24 half, usable every 1d4 rounds), corpse consumption, swallow whole (6d6 bludgeoning damage, AC 20, 18 hp)</t>
  </si>
  <si>
    <t>Str 30, Dex 11, Con -, Int 6, Wis 17, Cha 21</t>
  </si>
  <si>
    <t>+26 (+28 bull rush, +30 grapple)</t>
  </si>
  <si>
    <t>36 (38 vs. bull rush)</t>
  </si>
  <si>
    <t>Awesome Blow, Cleave, Great Cleave, Improved Bull Rush, Improved Critical (claw), Improved Initiative, Intimidating Prowess, Power Attack, Vital Strike, Weapon Focus (claw)</t>
  </si>
  <si>
    <t>Climb +23, Intimidate +32, Perception +20</t>
  </si>
  <si>
    <t>The bones and skulls of countless smaller creatures dribble from the joints and rib cage of this massive skeleton.</t>
  </si>
  <si>
    <t>Breath Weapon (Su) A gashadokuro can breathe bone shards as a standard action.  Corpse Consumption (Su) A gashadokuro that kills creature by using its swallow whole special ability automatically consumes its victim's body and regains a number of hit points equal to the victim's Constitution score. Consumed creatures cannot be resurrected by any effect short of a miracle or wish spell until the gashadokuro is destroyed.  Starvation Aura (Su) A gashadokuro emits a powerful aura that causes all creatures within range to feel the intense pains of starvation. Each creature within 60 feet must succeed at a DC 24 Fortitude save or be fatigued and succumb to the supernatural starvation of the gashadokuro, taking 2d6 points of nonlethal damage at the end of its turn each round it remains in the aura. Even after leaving the area or slaying the gashadokuro, an affected creature continues to starve and cannot heal from the nonlethal damage dealt by this ability until it consumes food (Pathfinder RPG Core Rulebook 444).</t>
  </si>
  <si>
    <t>Gashadokuros are enormous skeletons that come into being as a result of mass starvation. The victims of such a tragedy fuse together into an undead colossus that continues to hunger even in death. A gashadokuro uses its feral instincts to hunt living creatures, forever seeking to sate its ineradicable, collective memory of starvation. A typical gashadokuro is 30 feet tall and weighs up to 5,000 pounds.</t>
  </si>
  <si>
    <t>&lt;link rel="stylesheet"href="PF.css"&gt;&lt;div&gt;&lt;h2&gt;Gashadokuro&lt;/h2&gt;&lt;h3&gt;&lt;i&gt;The bones and skulls of countless smaller creatures dribble from the joints and rib cage of this massive skeleton.&lt;/i&gt;&lt;/h3&gt;&lt;br&gt;&lt;/div&gt;&lt;div class="heading"&gt;&lt;p class="alignleft"&gt;Gashadokuro&lt;/p&gt;&lt;p class="alignright"&gt;CR 13&lt;/p&gt;&lt;div style="clear: both;"&gt;&lt;/div&gt;&lt;/div&gt;&lt;div&gt;&lt;h5&gt;&lt;b&gt;XP &lt;/b&gt;25,600&lt;/h5&gt;&lt;h5&gt;NE Huge undead &lt;/h5&gt;&lt;h5&gt;&lt;b&gt;Init &lt;/b&gt;+4; &lt;b&gt;Senses &lt;/b&gt;darkvision 60 ft.; Perception +20&lt;/h5&gt;&lt;h5&gt;&lt;b&gt;Aura &lt;/b&gt;starvation (60 ft., DC 25)&lt;/h5&gt;&lt;/div&gt;&lt;hr/&gt;&lt;div&gt;&lt;h5&gt;&lt;b&gt;DEFENSE&lt;/b&gt;&lt;/h5&gt;&lt;/div&gt;&lt;hr/&gt;&lt;div&gt;&lt;h5&gt;&lt;b&gt;AC &lt;/b&gt;28, touch 8, flat-footed 28 (+20 natural, -2 size)&lt;/h5&gt;&lt;h5&gt;&lt;b&gt;hp &lt;/b&gt;180 (19d8+95)&lt;/h5&gt;&lt;h5&gt;&lt;b&gt;Fort &lt;/b&gt;+11, &lt;b&gt;Ref &lt;/b&gt;+6, &lt;b&gt;Will &lt;/b&gt;+14&lt;/h5&gt;&lt;h5&gt;&lt;b&gt;Defensive Abilities &lt;/b&gt;channel resistance +4; &lt;b&gt;DR &lt;/b&gt;10/bludgeoning; &lt;b&gt;Immune &lt;/b&gt;undead traits&lt;/h5&gt;&lt;/div&gt;&lt;hr/&gt;&lt;div&gt;&lt;h5&gt;&lt;b&gt;OFFENSE&lt;/b&gt;&lt;/h5&gt;&lt;/div&gt;&lt;hr/&gt;&lt;div&gt;&lt;h5&gt;&lt;b&gt;Spd &lt;/b&gt;30 ft.&lt;/h5&gt;&lt;h5&gt;&lt;b&gt;Melee &lt;/b&gt;bite +22 (2d8+10 plus grab), 2 claws +23 (2d6+10/19-20)&lt;/h5&gt;&lt;h5&gt;&lt;b&gt;Space &lt;/b&gt;15 ft.; &lt;b&gt;Reach &lt;/b&gt;15 ft.&lt;/h5&gt;&lt;h5&gt;&lt;b&gt;Special Attacks &lt;/b&gt;breath weapon (30-ft. cone, 12d6 bludgeoning damage, Reflex DC 24 half, usable every 1d4 rounds), corpse consumption, swallow whole (6d6 bludgeoning damage, AC 20, 18 hp)&lt;/h5&gt;&lt;/div&gt;&lt;hr/&gt;&lt;div&gt;&lt;h5&gt;&lt;b&gt;STATISTICS&lt;/b&gt;&lt;/h5&gt;&lt;/div&gt;&lt;hr/&gt;&lt;div&gt;&lt;h5&gt;&lt;b&gt;Str &lt;/b&gt;30, &lt;b&gt;Dex &lt;/b&gt;11, &lt;b&gt;Con &lt;/b&gt;-, &lt;b&gt;Int &lt;/b&gt; 6, &lt;b&gt;Wis &lt;/b&gt;17, &lt;b&gt;Cha &lt;/b&gt;21&lt;/h5&gt;&lt;h5&gt;&lt;b&gt;Base Atk &lt;/b&gt;+14; &lt;b&gt;CMB &lt;/b&gt;+26 (+28 bull rush, +30 grapple); &lt;b&gt;CMD &lt;/b&gt;36 (38 vs. bull rush)&lt;/h5&gt;&lt;h5&gt;&lt;b&gt;Feats &lt;/b&gt;Awesome Blow, Cleave, Great Cleave, Improved Bull Rush, Improved Critical (claw), Improved Initiative, Intimidating Prowess, Power Attack, Vital Strike, Weapon Focus (claw)&lt;/h5&gt;&lt;h5&gt;&lt;b&gt;Skills &lt;/b&gt;Climb +23, Intimidate +32, Perception +20&lt;/h5&gt;&lt;h5&gt;&lt;b&gt;Languages &lt;/b&gt;Common (can't speak)&lt;/h5&gt;&lt;/div&gt;&lt;hr/&gt;&lt;div&gt;&lt;h5&gt;&lt;b&gt;ECOLOGY&lt;/b&gt;&lt;/h5&gt;&lt;/div&gt;&lt;hr/&gt;&lt;div&gt;&lt;h5&gt;&lt;b&gt;Environment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ABILITIES&lt;/b&gt;&lt;/h5&gt;&lt;/div&gt;&lt;hr/&gt;&lt;div&gt;&lt;/h5&gt;&lt;h5&gt;&lt;b&gt;Breath Weapon (Su)&lt;/b&gt; A gashadokuro can breathe bone shards as a standard action.  &lt;/h5&gt;&lt;h5&gt;&lt;b&gt;Corpse Consumption (Su)&lt;/b&gt; A gashadokuro that kills creature by using its swallow whole special ability automatically consumes its victim's body and regains a number of hit points equal to the victim's Constitution score. Consumed creatures cannot be resurrected by any effect short of a &lt;i&gt;miracle&lt;/i&gt; or &lt;i&gt;wish&lt;/i&gt; spell until the gashadokuro is destroyed.  &lt;/h5&gt;&lt;h5&gt;&lt;b&gt;Starvation Aura (Su)&lt;/b&gt; A gashadokuro emits a powerful aura that causes all creatures within range to feel the intense pains of starvation. Each creature within 60 feet must succeed at a DC 24 Fortitude save or be fatigued and succumb to the supernatural starvation of the gashadokuro, taking 2d6 points of nonlethal damage at the end of its turn each round it remains in the aura. Even after leaving the area or slaying the gashadokuro, an affected creature continues to starve and cannot heal from the nonlethal damage dealt by this ability until it consumes food (&lt;i&gt;Pathfinder RPG Core Rulebook&lt;/i&gt; 444).&lt;/h5&gt;&lt;/div&gt;&lt;br&gt;&lt;div&gt;&lt;h4&gt;&lt;p&gt;&lt;p&gt;Gashadokuros are enormous skeletons that come into being as a result of mass starvation. The victims of such a tragedy fuse together into an undead colossus that continues to hunger even in death. A gashadokuro uses its feral instincts to hunt living creatures, forever seeking to sate its ineradicable, collective memory of starvation. A typical gashadokuro is 30 feet tall and weighs up to 5,000 pounds.&lt;/p&gt;&lt;/h4&gt;&lt;/div&gt;</t>
  </si>
  <si>
    <t>Gathlain</t>
  </si>
  <si>
    <t>spear +2 (1d6+1/x3)</t>
  </si>
  <si>
    <t>Gathlain Spell-Like Abilities (CL 1st; concentration +4)  1/day-entangle, feather stepAPG   Bloodline Spell-Like Abilities (CL 1st; concentration +4)  6/day-laughing touch</t>
  </si>
  <si>
    <t>Sorcerer Spells Known (CL 1st; concentration +4)  1st (4/day)-color spray (DC 14), magic missile  0 (at will)-dancing lights, daze (DC 15), ghost sound (DC 13), ray of frost</t>
  </si>
  <si>
    <t>Str 12, Dex 16, Con 11, Int 10, Wis 8, Cha 17</t>
  </si>
  <si>
    <t>Dodge, Eschew Materials</t>
  </si>
  <si>
    <t>Fly +1, Knowledge (arcana) +4, Spellcraft +4</t>
  </si>
  <si>
    <t>bloodline arcana (+2 DC for compulsion spells)</t>
  </si>
  <si>
    <t xml:space="preserve"> temperate forests or jungles</t>
  </si>
  <si>
    <t>solitary, flight (2-6), or grove (2-12)</t>
  </si>
  <si>
    <t>Wings composed of wood and vines grow out of the body of this lithesome fey.</t>
  </si>
  <si>
    <t>According to some fey ballads, gathlains were one of the first peoples awakened in the primal world of fey. They were created from the seeds of an enormous magical tree, with the tree's mistletoe grown into their flesh forming their strange wings. Mischievous and capricious, these creatures have discordant temperaments. They act purely to entertain themselves and sate their immense curiosity about the world around them. That very curiosity has caused many to migrate to the Material Plane and adventure there. These gathlains seek out and attempt to mingle with gnomes. However, gnomes often find gathlains too undisciplined, random, and foolish for their tastes.  GATHLAIN CHARACTERS  Gathlains are defined by their class levels-they don't have racial Hit Dice. All gathlains have the following racial traits.  +2 Dexterity, -2 Constitution, +2 Charisma: Gathlains are quick, with dynamic and engaging personalities, but are rather fragile.  Small: Gathlains are Small and gain a +1 size bonus on attack rolls, a -1 penalty on combat maneuver checks and to CMD, a +2 bonus on Fly checks, and a +4 size bonus on Stealth checks.  Normal Speed: Gathlains have a base speed of 30 feet and a fly speed of 40 feet (poor).  Low-Light Vision: Gathlains can see twice as far as humans in dim light.  Natural Armor: Gathlains have a +1 natural armor bonus.  Spell-Like Abilities: 1/day-entangle, feather stepAPG (caster level equals the gathlain's character level).  Languages: Gathlains speak Common and Sylvan. A gathlain with a high Intelligence score can choose from the following languages: Draconic, Elven, Goblin, Half ling, and Orc.</t>
  </si>
  <si>
    <t>&lt;link rel="stylesheet"href="PF.css"&gt;&lt;div&gt;&lt;h2&gt;Gathlain&lt;/h2&gt;&lt;h3&gt;&lt;i&gt;Wings composed of wood and vines grow out of the body of this lithesome fey.&lt;/i&gt;&lt;/h3&gt;&lt;br&gt;&lt;/div&gt;&lt;div class="heading"&gt;&lt;p class="alignleft"&gt;Gathlain&lt;/p&gt;&lt;p class="alignright"&gt;CR 1/2&lt;/p&gt;&lt;div style="clear: both;"&gt;&lt;/div&gt;&lt;/div&gt;&lt;div&gt;&lt;h5&gt;&lt;b&gt;XP &lt;/b&gt;200&lt;/h5&gt;&lt;h5&gt;Gathlain sorcerer 1&lt;/h5&gt;&lt;h5&gt;CN Small fey &lt;/h5&gt;&lt;h5&gt;&lt;b&gt;Init &lt;/b&gt;+3; &lt;b&gt;Senses &lt;/b&gt;low-light vision; Perception -1&lt;/h5&gt;&lt;/div&gt;&lt;hr/&gt;&lt;div&gt;&lt;h5&gt;&lt;b&gt;DEFENSE&lt;/b&gt;&lt;/h5&gt;&lt;/div&gt;&lt;hr/&gt;&lt;div&gt;&lt;h5&gt;&lt;b&gt;AC &lt;/b&gt;17, touch 15, flat-footed 13 (+3 Dex, +1 dodge, +2 natural, +1 size)&lt;/h5&gt;&lt;h5&gt;&lt;b&gt;hp &lt;/b&gt;7 (1d6+1)&lt;/h5&gt;&lt;h5&gt;&lt;b&gt;Fort &lt;/b&gt;+0, &lt;b&gt;Ref &lt;/b&gt;+3, &lt;b&gt;Will &lt;/b&gt;+1&lt;/h5&gt;&lt;/div&gt;&lt;hr/&gt;&lt;div&gt;&lt;h5&gt;&lt;b&gt;OFFENSE&lt;/b&gt;&lt;/h5&gt;&lt;/div&gt;&lt;hr/&gt;&lt;div&gt;&lt;h5&gt;&lt;b&gt;Spd &lt;/b&gt;30 ft., fly 40 ft. (poor)&lt;/h5&gt;&lt;h5&gt;&lt;b&gt;Melee &lt;/b&gt;spear +2 (1d6+1/x3)&lt;/h5&gt;&lt;h5&gt;&lt;b&gt;Space &lt;/b&gt;5 ft.; &lt;b&gt;Reach &lt;/b&gt;5 ft.&lt;/h5&gt;&lt;h5&gt;&lt;b&gt;Gathlain Spell-Like Abilities&lt;/b&gt; (CL 1st; concentration +4) &lt;/br&gt;1/day&amp;mdash;&lt;i&gt;entangle&lt;/i&gt;, &lt;i&gt;feather step&lt;/i&gt;&lt;sup&gt;APG&lt;/sup&gt; &lt;/h5&gt;&lt;h5&gt;&lt;b&gt;Bloodline Spell-Like Abilities&lt;/b&gt; (CL 1st; concentration +4) &lt;/br&gt;6/day&amp;mdash;laughing touch&lt;/h5&gt;&lt;/h5&gt;&lt;h5&gt;&lt;b&gt;Sorcerer Spells Known&lt;/b&gt; (CL 1st; concentration +4) &lt;/br&gt;1st (4/day)&amp;mdash;&lt;i&gt;color spray&lt;/i&gt; (DC 14), &lt;i&gt;magic missile&lt;/i&gt;  &lt;/br&gt;0 (at will)&amp;mdash;&lt;i&gt;dancing lights&lt;/i&gt;, &lt;i&gt;daze&lt;/i&gt; (DC 15), &lt;i&gt;ghost sound&lt;/i&gt; (DC 13), &lt;i&gt;ray of frost&lt;/i&gt;&lt;/h5&gt;&lt;/h5&gt;&lt;h5&gt;&lt;b&gt;Bloodline &lt;/b&gt;fey&lt;/h5&gt;&lt;/div&gt;&lt;hr/&gt;&lt;div&gt;&lt;h5&gt;&lt;b&gt;STATISTICS&lt;/b&gt;&lt;/h5&gt;&lt;/div&gt;&lt;hr/&gt;&lt;div&gt;&lt;h5&gt;&lt;b&gt;Str &lt;/b&gt;12, &lt;b&gt;Dex &lt;/b&gt;16, &lt;b&gt;Con &lt;/b&gt;11, &lt;b&gt;Int &lt;/b&gt; 10, &lt;b&gt;Wis &lt;/b&gt;8, &lt;b&gt;Cha &lt;/b&gt;17&lt;/h5&gt;&lt;h5&gt;&lt;b&gt;Base Atk &lt;/b&gt;+0; &lt;b&gt;CMB &lt;/b&gt;+0; &lt;b&gt;CMD &lt;/b&gt;14&lt;/h5&gt;&lt;h5&gt;&lt;b&gt;Feats &lt;/b&gt;Dodge, Eschew Materials&lt;/h5&gt;&lt;h5&gt;&lt;b&gt;Skills &lt;/b&gt;Fly +1, Knowledge (arcana) +4, Spellcraft +4&lt;/h5&gt;&lt;h5&gt;&lt;b&gt;Languages &lt;/b&gt;Common, Sylvan&lt;/h5&gt;&lt;h5&gt;&lt;b&gt;SQ &lt;/b&gt;bloodline arcana (+2 DC for compulsion spells)&lt;/h5&gt;&lt;/div&gt;&lt;hr/&gt;&lt;div&gt;&lt;h5&gt;&lt;b&gt;ECOLOGY&lt;/b&gt;&lt;/h5&gt;&lt;/div&gt;&lt;hr/&gt;&lt;div&gt;&lt;h5&gt;&lt;b&gt;Environment &lt;/b&gt; temperate forests or jungles&lt;/h5&gt;&lt;h5&gt;&lt;b&gt;Organization &lt;/b&gt;solitary, flight (2-6), or grove (2-12)&lt;/h5&gt;&lt;h5&gt;&lt;b&gt;Treasure &lt;/b&gt;NPC gear (spear, other treasure)&lt;/h5&gt;&lt;/div&gt;&lt;br&gt;&lt;div&gt;&lt;h4&gt;&lt;p&gt;&lt;p&gt;According to some fey ballads, gathlains were one of the first peoples awakened in the primal world of fey. They were created from the seeds of an enormous magical tree, with the tree's mistletoe grown into their flesh forming their strange wings. Mischievous and capricious, these creatures have discordant temperaments. They act purely to entertain themselves and sate their immense curiosity about the world around them. That very curiosity has caused many to migrate to the Material Plane and adventure there. These gathlains seek out and attempt to mingle with gnomes. However, gnomes often find gathlains too undisciplined, random, and foolish for their tastes.  &lt;br&gt;&lt;b&gt;GATHLAIN CHARACTERS&lt;/b&gt;&lt;br&gt;  Gathlains are defined by their class levels-they don't have racial Hit Dice. All gathlains have the following racial traits.  &lt;br&gt;&lt;b&gt;+2 Dexterity, -2 Constitution, +2 Charisma:&lt;/b&gt; Gathlains are quick, with dynamic and engaging personalities, but are rather fragile.  &lt;br&gt;&lt;b&gt;Small:&lt;/b&gt; Gathlains are Small and gain a +1 size bonus on attack rolls, a -1 penalty on combat maneuver checks and to CMD, a +2 bonus on Fly checks, and a +4 size bonus on Stealth checks.  &lt;br&gt;&lt;b&gt;Normal Speed:&lt;/b&gt; Gathlains have a base speed of 30 feet and a fly speed of 40 feet (poor).  &lt;br&gt;&lt;b&gt;Low-Light Vision:&lt;/b&gt; Gathlains can see twice as far as humans in dim light.  &lt;br&gt;&lt;b&gt;Natural Armor:&lt;/b&gt; Gathlains have a +1 natural armor bonus.  &lt;br&gt;&lt;b&gt;Spell-Like Abilities:&lt;/b&gt; 1/day-&lt;i&gt;entangle&lt;/i&gt;, &lt;i&gt;feather step&lt;/i&gt;&lt;sup&gt;APG&lt;/sup&gt; (caster level equals the gathlain's character level).  &lt;br&gt;&lt;b&gt;Languages:&lt;/b&gt; Gathlains speak Common and Sylvan. A gathlain with a high Intelligence score can choose from the following languages: Draconic, Elven, Goblin, Half ling, and Orc.&lt;/p&gt;&lt;/h4&gt;&lt;/div&gt;</t>
  </si>
  <si>
    <t>Gearghost</t>
  </si>
  <si>
    <t>18, touch 15, flat-footed 17</t>
  </si>
  <si>
    <t>Fort +5, Ref +7, Will +7</t>
  </si>
  <si>
    <t>channel resistance +4, rejuvenation</t>
  </si>
  <si>
    <t>2 slams +5 (1d4-2)</t>
  </si>
  <si>
    <t>Spell-Like Abilities (CL 9th; concentration +12)   At Will-detect magic, mending, telekinesis (DC 18)   3/day-make whole</t>
  </si>
  <si>
    <t>Str 6, Dex 17, Con -, Int 15, Wis 14, Cha 17</t>
  </si>
  <si>
    <t>Flyby Attack, Improved Initiative, Lightning Reflexes, Skill Focus (Stealth)</t>
  </si>
  <si>
    <t>Craft (traps) +17, Disable Device +10, Fly +20, Knowledge (engineering) +9, Perception +12, Spellcraft +10, Stealth +24</t>
  </si>
  <si>
    <t>create trap, resetter</t>
  </si>
  <si>
    <t>Grasping arms emerge from a tangled cluster of debris and mechanical parts. A metal skull hovers above the clanging mess.</t>
  </si>
  <si>
    <t>Create Trap (Su) Once per week, a gearghost can create a trap of CR 4 or lower regardless of cost, materials, or skill checks. Two or more gearghosts working together on a trap can increase the maximum CR by 2 for each additional gearghost working in concert. For example, three gearghosts working together can create any CR 8 or lower trap in a week. Example traps can be found on page 420 of Pathfinder RPG Core Rulebook.  Rejuvenation (Su) A destroyed gearghost reforms in 2d6 days. To permanently destroy a gearghost, holy water must be poured over its remains within the area of a hallow spell. To complete the destruction, every trap within 100 feet of the remains must be successfully disabled or destroyed before the gearghost is completely destroyed.  Resetter (Ex) A gearghost can reset traps and keep them repaired with supernatural efficiency. A gearghost can reset a trap with a repair or manual reset as a move action. If a trap has an automatic reset that is longer than immediate, a gear ghost can reset that trap as a free action.</t>
  </si>
  <si>
    <t>Formed from the unquiet soul of a thief wrenched from life by a wicked trap, a gearghost delights in rigging up the same threats and tortures to which it succumbed. Eager to witness the deaths of others, the gearghost prowls the place of its death, constantly maintaining and resetting any traps in that area as it waits for victims to fall into its clutches. A gearghost also has the ability to create and set new traps, and as such its lair is usually choked with perilous new snares, spikes, and pits. A gearghost only keeps treasure as a lure for hapless adventurers, often using such treasure as the trigger for one of its devious creations.</t>
  </si>
  <si>
    <t>&lt;link rel="stylesheet"href="PF.css"&gt;&lt;div&gt;&lt;h2&gt;Gearghost&lt;/h2&gt;&lt;h3&gt;&lt;i&gt;Grasping arms emerge from a tangled cluster of debris and mechanical parts. A metal skull hovers above the clanging mess.&lt;/i&gt;&lt;/h3&gt;&lt;br&gt;&lt;/div&gt;&lt;div class="heading"&gt;&lt;p class="alignleft"&gt;Gearghost&lt;/p&gt;&lt;p class="alignright"&gt;CR 5&lt;/p&gt;&lt;div style="clear: both;"&gt;&lt;/div&gt;&lt;/div&gt;&lt;div&gt;&lt;h5&gt;&lt;b&gt;XP &lt;/b&gt;1,600&lt;/h5&gt;&lt;h5&gt;CE Tiny undead &lt;/h5&gt;&lt;h5&gt;&lt;b&gt;Init &lt;/b&gt;+7; &lt;b&gt;Senses &lt;/b&gt;darkvision 60 ft.; Perception +12&lt;/h5&gt;&lt;/div&gt;&lt;hr/&gt;&lt;div&gt;&lt;h5&gt;&lt;b&gt;DEFENSE&lt;/b&gt;&lt;/h5&gt;&lt;/div&gt;&lt;hr/&gt;&lt;div&gt;&lt;h5&gt;&lt;b&gt;AC &lt;/b&gt;18, touch 15, flat-footed 17 (+3 Dex, +3 natural, +2 size)&lt;/h5&gt;&lt;h5&gt;&lt;b&gt;hp &lt;/b&gt;52 (7d8+21)&lt;/h5&gt;&lt;h5&gt;&lt;b&gt;Fort &lt;/b&gt;+5, &lt;b&gt;Ref &lt;/b&gt;+7, &lt;b&gt;Will &lt;/b&gt;+7&lt;/h5&gt;&lt;h5&gt;&lt;b&gt;Defensive Abilities &lt;/b&gt;channel resistance +4, rejuvenation; &lt;b&gt;DR &lt;/b&gt;5/-; &lt;b&gt;Immune &lt;/b&gt;undead traits&lt;/h5&gt;&lt;/div&gt;&lt;hr/&gt;&lt;div&gt;&lt;h5&gt;&lt;b&gt;OFFENSE&lt;/b&gt;&lt;/h5&gt;&lt;/div&gt;&lt;hr/&gt;&lt;div&gt;&lt;h5&gt;&lt;b&gt;Spd &lt;/b&gt;fly 40 ft. (perfect)&lt;/h5&gt;&lt;h5&gt;&lt;b&gt;Melee &lt;/b&gt;2 slams +5 (1d4-2)&lt;/h5&gt;&lt;h5&gt;&lt;b&gt;Space &lt;/b&gt;2-1/2 ft.; &lt;b&gt;Reach &lt;/b&gt;0 ft.&lt;/h5&gt;&lt;h5&gt;&lt;b&gt;Spell-Like Abilities&lt;/b&gt; (CL 9th; concentration +12) &lt;/br&gt;At Will&amp;mdash;&lt;i&gt;detect magic&lt;/i&gt;, &lt;i&gt;mending&lt;/i&gt;, &lt;i&gt;telekinesis&lt;/i&gt; (DC 18) &lt;/br&gt;3/day&amp;mdash;&lt;i&gt;make whole&lt;/i&gt;&lt;/h5&gt;&lt;/h5&gt;&lt;/div&gt;&lt;hr/&gt;&lt;div&gt;&lt;h5&gt;&lt;b&gt;STATISTICS&lt;/b&gt;&lt;/h5&gt;&lt;/div&gt;&lt;hr/&gt;&lt;div&gt;&lt;h5&gt;&lt;b&gt;Str &lt;/b&gt;6, &lt;b&gt;Dex &lt;/b&gt;17, &lt;b&gt;Con &lt;/b&gt;-, &lt;b&gt;Int &lt;/b&gt; 15, &lt;b&gt;Wis &lt;/b&gt;14, &lt;b&gt;Cha &lt;/b&gt;17&lt;/h5&gt;&lt;h5&gt;&lt;b&gt;Base Atk &lt;/b&gt;+5; &lt;b&gt;CMB &lt;/b&gt;+6; &lt;b&gt;CMD &lt;/b&gt;14&lt;/h5&gt;&lt;h5&gt;&lt;b&gt;Feats &lt;/b&gt;Flyby Attack, Improved Initiative, Lightning Reflexes, Skill Focus (Stealth)&lt;/h5&gt;&lt;h5&gt;&lt;b&gt;Skills &lt;/b&gt;Craft (traps) +17, Disable Device +10, Fly +20, Knowledge (engineering) +9, Perception +12, Spellcraft +10, Stealth +24; &lt;b&gt;Racial Modifiers &lt;/b&gt;+8 Craft (traps)&lt;/h5&gt;&lt;h5&gt;&lt;b&gt;Languages &lt;/b&gt;Aklo, Common, Undercommon&lt;/h5&gt;&lt;h5&gt;&lt;b&gt;SQ &lt;/b&gt;create trap, resetter&lt;/h5&gt;&lt;/div&gt;&lt;hr/&gt;&lt;div&gt;&lt;h5&gt;&lt;b&gt;ECOLOGY&lt;/b&gt;&lt;/h5&gt;&lt;/div&gt;&lt;hr/&gt;&lt;div&gt;&lt;h5&gt;&lt;b&gt;Environment &lt;/b&gt; any urban or underground&lt;/h5&gt;&lt;h5&gt;&lt;b&gt;Organization &lt;/b&gt;solitary or gang (2-6)&lt;/h5&gt;&lt;h5&gt;&lt;b&gt;Treasure &lt;/b&gt;standard&lt;/h5&gt;&lt;/div&gt;&lt;hr/&gt;&lt;div&gt;&lt;h5&gt;&lt;b&gt;SPECIAL ABILITIES&lt;/b&gt;&lt;/h5&gt;&lt;/div&gt;&lt;hr/&gt;&lt;div&gt;&lt;/h5&gt;&lt;h5&gt;&lt;b&gt;Create Trap (Su)&lt;/b&gt; Once per week, a gearghost can create a trap of CR 4 or lower regardless of cost, materials, or skill checks. Two or more gearghosts working together on a trap can increase the maximum CR by 2 for each additional gearghost working in concert. For example, three gearghosts working together can create any CR 8 or lower trap in a week. Example traps can be found on page 420 of &lt;i&gt;Pathfinder RPG Core Rulebook&lt;/i&gt;.  &lt;/h5&gt;&lt;h5&gt;&lt;b&gt;Rejuvenation (Su)&lt;/b&gt; A destroyed gearghost reforms in 2d6 days. To permanently destroy a gearghost, holy water must be poured over its remains within the area of a &lt;i&gt;hallow&lt;/i&gt; spell. To complete the destruction, every trap within 100 feet of the remains must be successfully disabled or destroyed before the gearghost is completely destroyed.  &lt;/h5&gt;&lt;h5&gt;&lt;b&gt;Resetter (Ex)&lt;/b&gt; A gearghost can reset traps and keep them repaired with supernatural efficiency. A gearghost can reset a trap with a repair or manual reset as a move action. If a trap has an automatic reset that is longer than immediate, a gear ghost can reset that trap as a free action.&lt;/h5&gt;&lt;/div&gt;&lt;br&gt;&lt;div&gt;&lt;h4&gt;&lt;p&gt;&lt;p&gt;Formed from the unquiet soul of a thief wrenched from life by a wicked trap, a gearghost delights in rigging up the same threats and tortures to which it succumbed. Eager to witness the deaths of others, the gearghost prowls the place of its death, constantly maintaining and resetting any traps in that area as it waits for victims to fall into its clutches. A gearghost also has the ability to create and set new traps, and as such its lair is usually choked with perilous new snares, spikes, and pits. A gearghost only keeps treasure as a lure for hapless adventurers, often using such treasure as the trigger for one of its devious creations.&lt;/p&gt;&lt;/h4&gt;&lt;/div&gt;</t>
  </si>
  <si>
    <t>Geist</t>
  </si>
  <si>
    <t>(+5 deflection, +5 Dex)</t>
  </si>
  <si>
    <t>incorporeal bite +14 (1d6 negative energy plus 1d4 Con)</t>
  </si>
  <si>
    <t>spiritual manipulation, terrifying laughter (30 ft.; DC 21)</t>
  </si>
  <si>
    <t>Str -, Dex 20, Con -, Int 15, Wis 15, Cha 21</t>
  </si>
  <si>
    <t>Blind-Fight, Combat Reflexes, Flyby Attack, Improved Initiative, Skill Focus (Stealth), Weapon Finesse</t>
  </si>
  <si>
    <t>Bluff +17, Fly +18, Intimidate +20, Knowledge (religion) +15, Perception +17, Sense Motive +17, Stealth +26</t>
  </si>
  <si>
    <t xml:space="preserve"> any (haunted sites or ruins)</t>
  </si>
  <si>
    <t>This disembodied phantom wears black robes that swirl around a maw of sharp teeth.</t>
  </si>
  <si>
    <t>Spiritual Manipulation (Su) Geists have the ability to take control of haunts (Pathfinder RPG GameMastery Guide 242). When a geist enters a haunt's area of effect, the geist can immediately attempt to take over the haunt by making a Charisma check. If the result of the Charisma check is equal to or greater than the haunt's CR, the geist takes over the haunt and maintains control as long as the geist remains within 1 mile. If the geist's attempt to take control of a haunt fails, the geist must retreat from the haunt's area of effect and cannot attempt to take control of the haunt again for 24 hours. When a geist controls a haunt, it can activate or suppress the haunt's effects as a free action and the haunt automatically resets in half its normal time. A haunt under a geist's control can still be neutralized when reduced to 0 hit points, but it cannot be permanently put to rest until the geist that controls it is destroyed. A geist can control a number of haunts up to its Charisma modifier at one time (usually five).   Terrifying Laugh (Su) Once per minute, a geist can unleash a terrifying laugh as a standard action. The laughter lasts until the beginning of the geist's next turn. All creatures within 30 feet of the geist when it begins to laugh, as well as all creatures that end their turn within that radius, must succeed at a DC 21 Will save or be panicked. The save is required only once per laugh. Those who succeed at their saving throws need not save against the same geist's terrifying laughter for 24 hours. This is a mind-affecting fear effect. The save DC is Charisma-based.</t>
  </si>
  <si>
    <t>A geist is formed when an exceptionally evil humanoid is killed by a haunt and proves too tenacious to submit to death's call.</t>
  </si>
  <si>
    <t>&lt;link rel="stylesheet"href="PF.css"&gt;&lt;div&gt;&lt;h2&gt;Geist&lt;/h2&gt;&lt;h3&gt;&lt;i&gt;This disembodied phantom wears black robes that swirl around a maw of sharp teeth.&lt;/i&gt;&lt;/h3&gt;&lt;br&gt;&lt;/div&gt;&lt;div class="heading"&gt;&lt;p class="alignleft"&gt;Geist&lt;/p&gt;&lt;p class="alignright"&gt;CR 9&lt;/p&gt;&lt;div style="clear: both;"&gt;&lt;/div&gt;&lt;/div&gt;&lt;div&gt;&lt;h5&gt;&lt;b&gt;XP &lt;/b&gt;6,400&lt;/h5&gt;&lt;h5&gt;CE Medium undead (incorporeal)&lt;/h5&gt;&lt;h5&gt;&lt;b&gt;Init &lt;/b&gt;+9; &lt;b&gt;Senses &lt;/b&gt;darkvision 60 ft.; Perception +17&lt;/h5&gt;&lt;/div&gt;&lt;hr/&gt;&lt;div&gt;&lt;h5&gt;&lt;b&gt;DEFENSE&lt;/b&gt;&lt;/h5&gt;&lt;/div&gt;&lt;hr/&gt;&lt;div&gt;&lt;h5&gt;&lt;b&gt;AC &lt;/b&gt;20, touch 20, flat-footed 15 (+5 deflection, +5 Dex)&lt;/h5&gt;&lt;h5&gt;&lt;b&gt;hp &lt;/b&gt;114 (12d8+60)&lt;/h5&gt;&lt;h5&gt;&lt;b&gt;Fort &lt;/b&gt;+9, &lt;b&gt;Ref &lt;/b&gt;+9, &lt;b&gt;Will &lt;/b&gt;+10&lt;/h5&gt;&lt;h5&gt;&lt;b&gt;Defensive Abilities &lt;/b&gt;channel resistance +4, incorporeal; &lt;b&gt;Immune &lt;/b&gt;undead traits&lt;/h5&gt;&lt;h5&gt;&lt;b&gt;Weaknesses &lt;/b&gt;sunlight powerlessness&lt;/h5&gt;&lt;/div&gt;&lt;hr/&gt;&lt;div&gt;&lt;h5&gt;&lt;b&gt;OFFENSE&lt;/b&gt;&lt;/h5&gt;&lt;/div&gt;&lt;hr/&gt;&lt;div&gt;&lt;h5&gt;&lt;b&gt;Spd &lt;/b&gt;fly 40 ft. (perfect)&lt;/h5&gt;&lt;h5&gt;&lt;b&gt;Melee &lt;/b&gt;incorporeal bite +14 (1d6 negative energy plus 1d4 Con)&lt;/h5&gt;&lt;h5&gt;&lt;b&gt;Space &lt;/b&gt;5 ft.; &lt;b&gt;Reach &lt;/b&gt;5 ft.&lt;/h5&gt;&lt;h5&gt;&lt;b&gt;Special Attacks &lt;/b&gt;spiritual manipulation, terrifying laughter (30 ft.; DC 21)&lt;/h5&gt;&lt;/div&gt;&lt;hr/&gt;&lt;div&gt;&lt;h5&gt;&lt;b&gt;STATISTICS&lt;/b&gt;&lt;/h5&gt;&lt;/div&gt;&lt;hr/&gt;&lt;div&gt;&lt;h5&gt;&lt;b&gt;Str &lt;/b&gt;-, &lt;b&gt;Dex &lt;/b&gt;20, &lt;b&gt;Con &lt;/b&gt;-, &lt;b&gt;Int &lt;/b&gt; 15, &lt;b&gt;Wis &lt;/b&gt;15, &lt;b&gt;Cha &lt;/b&gt;21&lt;/h5&gt;&lt;h5&gt;&lt;b&gt;Base Atk &lt;/b&gt;+9; &lt;b&gt;CMB &lt;/b&gt;+14; &lt;b&gt;CMD &lt;/b&gt;29&lt;/h5&gt;&lt;h5&gt;&lt;b&gt;Feats &lt;/b&gt;Blind-Fight, Combat Reflexes, Flyby Attack, Improved Initiative, Skill Focus (Stealth), Weapon Finesse&lt;/h5&gt;&lt;h5&gt;&lt;b&gt;Skills &lt;/b&gt;Bluff +17, Fly +18, Intimidate +20, Knowledge (religion) +15, Perception +17, Sense Motive +17, Stealth +26&lt;/h5&gt;&lt;h5&gt;&lt;b&gt;Languages &lt;/b&gt;Abyssal, Common&lt;/h5&gt;&lt;/div&gt;&lt;hr/&gt;&lt;div&gt;&lt;h5&gt;&lt;b&gt;ECOLOGY&lt;/b&gt;&lt;/h5&gt;&lt;/div&gt;&lt;hr/&gt;&lt;div&gt;&lt;h5&gt;&lt;b&gt;Environment &lt;/b&gt; any (haunted sites or ruins)&lt;/h5&gt;&lt;h5&gt;&lt;b&gt;Organization &lt;/b&gt;solitary or haunting (2-7)&lt;/h5&gt;&lt;h5&gt;&lt;b&gt;Treasure &lt;/b&gt;incidental&lt;/h5&gt;&lt;/div&gt;&lt;hr/&gt;&lt;div&gt;&lt;h5&gt;&lt;b&gt;SPECIAL ABILITIES&lt;/b&gt;&lt;/h5&gt;&lt;/div&gt;&lt;hr/&gt;&lt;div&gt;&lt;/h5&gt;&lt;h5&gt;&lt;b&gt;Spiritual Manipulation (Su)&lt;/b&gt; Geists have the ability to take control of haunts (&lt;i&gt;Pathfinder RPG GameMastery Guide&lt;/i&gt; 242). When a geist enters a haunt's area of effect, the geist can immediately attempt to take over the haunt by making a Charisma check. If the result of the Charisma check is equal to or greater than the haunt's CR, the geist takes over the haunt and maintains control as long as the geist remains within 1 mile. If the geist's attempt to take control of a haunt fails, the geist must retreat from the haunt's area of effect and cannot attempt to take control of the haunt again for 24 hours. When a geist controls a haunt, it can activate or suppress the haunt's effects as a free action and the haunt automatically resets in half its normal time. A haunt under a geist's control can still be neutralized when reduced to 0 hit points, but it cannot be permanently put to rest until the geist that controls it is destroyed. A geist can control a number of haunts up to its Charisma modifier at one time (usually five).   &lt;/h5&gt;&lt;h5&gt;&lt;b&gt;Terrifying Laugh (Su)&lt;/b&gt; Once per minute, a geist can unleash a terrifying laugh as a standard action. The laughter lasts until the beginning of the geist's next turn. All creatures within 30 feet of the geist when it begins to laugh, as well as all creatures that end their turn within that radius, must succeed at a DC 21 Will save or be panicked. The save is required only once per laugh. Those who succeed at their saving throws need not save against the same geist's terrifying laughter for 24 hours. This is a mind-affecting fear effect. The save DC is Charisma-based.&lt;/h5&gt;&lt;/div&gt;&lt;br&gt;&lt;div&gt;&lt;h4&gt;&lt;p&gt;&lt;p&gt;A geist is formed when an exceptionally evil humanoid is killed by a haunt and proves too tenacious to submit to death's call.&lt;/p&gt;&lt;/h4&gt;&lt;/div&gt;</t>
  </si>
  <si>
    <t>Gholdako</t>
  </si>
  <si>
    <t>channel resistance +3</t>
  </si>
  <si>
    <t>bite +17 (1d8+7), 2 claws +18 (2d8+7/19-20 plus disease)</t>
  </si>
  <si>
    <t>blinding breath, disease</t>
  </si>
  <si>
    <t>Str 25, Dex 10, Con -, Int 10, Wis 13, Cha 19</t>
  </si>
  <si>
    <t>29 (31 vs. bull rush)</t>
  </si>
  <si>
    <t>Awesome Blow, Cleave, Critical Focus, Great Cleave, Improved Bull Rush, Improved Critical (claw), Power Attack, Weapon Focus (claw)</t>
  </si>
  <si>
    <t>Intimidate +22, Knowledge (history) +8, Perception +19, Sense Motive +11, Stealth +14</t>
  </si>
  <si>
    <t xml:space="preserve"> warm coasts</t>
  </si>
  <si>
    <t>solitary or guard (2-4)</t>
  </si>
  <si>
    <t>A single milky eye stares from the forehead of this towering giant wrapped in filthy, rune-covered strips of bloody linen.</t>
  </si>
  <si>
    <t>Blinding Breath (Su) Once every 1d4 rounds, a gholdako can exhale its noxious breath in a 20-foot cone, permanently blinding any creatures in the affected area unless they succeed at a DC 21 Fortitude save. The save DC is Charisma-based.  Disease (Ex) Seaside rot: Injury; save Fort DC 21; onset 1 minute; frequency 1/day; effect 1d4 Str and 1d4 Dex; cure 2 consecutive saves. The save DC is Charisma-based.</t>
  </si>
  <si>
    <t>A gholdako is a dreadful undead cyclops created by the foul priests and necromancers of a fallen cyclops empire thousands of years ago. A gholdako's single eyeball is sunken and milky, and its body and limbs are wrapped tightly in ragged strips of soiled and moldering linens, much like those of a mummy, but with disturbing and incomprehensible glyphs scribbled on the ancient cloth, written in what appears to be dried blood. Layers of skin continually flake off the hideous monster's parched flesh wherever it is exposed, falling in papery strips of sickly pale yellow. The average gholdako stands 9 feet tall and weighs 500 pounds. Gholdakos are nearly always guardians of some special relic or tomb, having been ordered to protect the object or location in life and remaining faithful to their duties even after dying. While they strive to keep their wards safe from depredations, gholdakos are nonetheless short-tempered and easy to lure away from their posts-though being caught by one of these undead giants almost always spells a gruesome and untimely end for most would-be.  Dread Gholdako (+1 CR): Some gholdakos were created to guard the tombs of royalty. Such dread gholdakos possess a bluish-white halo of smoke around their perpetually peeling scalps. A dread gholdako generally possesses additional Hit Dice, and can inflict paralysis (1d4 rounds, DC 10 + 1/2 the dread gholdako's racial Hit Dice + the dread gholdako's Constitution modifier) on its foes with its bite attack.</t>
  </si>
  <si>
    <t>&lt;link rel="stylesheet"href="PF.css"&gt;&lt;div&gt;&lt;h2&gt;Gholdako&lt;/h2&gt;&lt;h3&gt;&lt;i&gt;A single milky eye stares from the forehead of this towering giant wrapped in filthy, rune-covered strips of bloody linen.&lt;/i&gt;&lt;/h3&gt;&lt;br&gt;&lt;/div&gt;&lt;div class="heading"&gt;&lt;p class="alignleft"&gt;Gholdako&lt;/p&gt;&lt;p class="alignright"&gt;CR 10&lt;/p&gt;&lt;div style="clear: both;"&gt;&lt;/div&gt;&lt;/div&gt;&lt;div&gt;&lt;h5&gt;&lt;b&gt;XP &lt;/b&gt;9,600&lt;/h5&gt;&lt;h5&gt;NE Large undead &lt;/h5&gt;&lt;h5&gt;&lt;b&gt;Init &lt;/b&gt;+0; &lt;b&gt;Senses &lt;/b&gt;darkvision 60 ft., low-light vision; Perception +19&lt;/h5&gt;&lt;/div&gt;&lt;hr/&gt;&lt;div&gt;&lt;h5&gt;&lt;b&gt;DEFENSE&lt;/b&gt;&lt;/h5&gt;&lt;/div&gt;&lt;hr/&gt;&lt;div&gt;&lt;h5&gt;&lt;b&gt;AC &lt;/b&gt;25, touch 9, flat-footed 25 (+16 natural, -1 size)&lt;/h5&gt;&lt;h5&gt;&lt;b&gt;hp &lt;/b&gt;127 (15d8+60)&lt;/h5&gt;&lt;h5&gt;&lt;b&gt;Fort &lt;/b&gt;+9, &lt;b&gt;Ref &lt;/b&gt;+5, &lt;b&gt;Will &lt;/b&gt;+10&lt;/h5&gt;&lt;h5&gt;&lt;b&gt;Defensive Abilities &lt;/b&gt;channel resistance +3; &lt;b&gt;DR &lt;/b&gt;5/good; &lt;b&gt;Immune &lt;/b&gt;undead traits; &lt;b&gt;Resist &lt;/b&gt;cold 10, fire 10&lt;/h5&gt;&lt;/div&gt;&lt;hr/&gt;&lt;div&gt;&lt;h5&gt;&lt;b&gt;OFFENSE&lt;/b&gt;&lt;/h5&gt;&lt;/div&gt;&lt;hr/&gt;&lt;div&gt;&lt;h5&gt;&lt;b&gt;Spd &lt;/b&gt;30 ft.&lt;/h5&gt;&lt;h5&gt;&lt;b&gt;Melee &lt;/b&gt;bite +17 (1d8+7), 2 claws +18 (2d8+7/19-20 plus disease)&lt;/h5&gt;&lt;h5&gt;&lt;b&gt;Space &lt;/b&gt;10 ft.; &lt;b&gt;Reach &lt;/b&gt;10 ft.&lt;/h5&gt;&lt;h5&gt;&lt;b&gt;Special Attacks &lt;/b&gt;blinding breath, disease&lt;/h5&gt;&lt;/div&gt;&lt;hr/&gt;&lt;div&gt;&lt;h5&gt;&lt;b&gt;STATISTICS&lt;/b&gt;&lt;/h5&gt;&lt;/div&gt;&lt;hr/&gt;&lt;div&gt;&lt;h5&gt;&lt;b&gt;Str &lt;/b&gt;25, &lt;b&gt;Dex &lt;/b&gt;10, &lt;b&gt;Con &lt;/b&gt;-, &lt;b&gt;Int &lt;/b&gt; 10, &lt;b&gt;Wis &lt;/b&gt;13, &lt;b&gt;Cha &lt;/b&gt;19&lt;/h5&gt;&lt;h5&gt;&lt;b&gt;Base Atk &lt;/b&gt;+11; &lt;b&gt;CMB &lt;/b&gt;+19 (+21 bull rush); &lt;b&gt;CMD &lt;/b&gt;29 (31 vs. bull rush)&lt;/h5&gt;&lt;h5&gt;&lt;b&gt;Feats &lt;/b&gt;Awesome Blow, Cleave, Critical Focus, Great Cleave, Improved Bull Rush, Improved Critical (claw), Power Attack, Weapon Focus (claw)&lt;/h5&gt;&lt;h5&gt;&lt;b&gt;Skills &lt;/b&gt;Intimidate +22, Knowledge (history) +8, Perception +19, Sense Motive +11, Stealth +14&lt;/h5&gt;&lt;h5&gt;&lt;b&gt;Languages &lt;/b&gt;Giant&lt;/h5&gt;&lt;/div&gt;&lt;hr/&gt;&lt;div&gt;&lt;h5&gt;&lt;b&gt;ECOLOGY&lt;/b&gt;&lt;/h5&gt;&lt;/div&gt;&lt;hr/&gt;&lt;div&gt;&lt;h5&gt;&lt;b&gt;Environment &lt;/b&gt; warm coasts&lt;/h5&gt;&lt;h5&gt;&lt;b&gt;Organization &lt;/b&gt;solitary or guard (2-4)&lt;/h5&gt;&lt;h5&gt;&lt;b&gt;Treasure &lt;/b&gt;standard&lt;/h5&gt;&lt;/div&gt;&lt;hr/&gt;&lt;div&gt;&lt;h5&gt;&lt;b&gt;SPECIAL ABILITIES&lt;/b&gt;&lt;/h5&gt;&lt;/div&gt;&lt;hr/&gt;&lt;div&gt;&lt;/h5&gt;&lt;h5&gt;&lt;b&gt;Blinding Breath (Su)&lt;/b&gt; Once every 1d4 rounds, a gholdako can exhale its noxious breath in a 20-foot cone, permanently blinding any creatures in the affected area unless they succeed at a DC 21 Fortitude save. The save DC is Charisma-based.  &lt;/h5&gt;&lt;h5&gt;&lt;b&gt;Disease (Ex)&lt;/b&gt; &lt;i&gt;Seaside rot&lt;/i&gt;: Injury; save Fort DC 21; &lt;i&gt;onset&lt;/i&gt; 1 minute; frequency 1/day; effect 1d4 Str and 1d4 Dex; cure 2 consecutive saves. The save DC is Charisma-based.&lt;/h5&gt;&lt;/div&gt;&lt;br&gt;&lt;div&gt;&lt;h4&gt;&lt;p&gt;&lt;p&gt;A gholdako is a dreadful undead cyclops created by the foul priests and necromancers of a fallen cyclops empire thousands of years ago. A gholdako's single eyeball is sunken and milky, and its body and limbs are wrapped tightly in ragged strips of soiled and moldering linens, much like those of a mummy, but with disturbing and incomprehensible glyphs scribbled on the ancient cloth, written in what appears to be dried blood. Layers of skin continually flake off the hideous monster's parched flesh wherever it is exposed, falling in papery strips of sickly pale yellow. The average gholdako stands 9 feet tall and weighs 500 pounds. Gholdakos are nearly always guardians of some special relic or tomb, having been ordered to protect the object or location in life and remaining faithful to their duties even after dying. While they strive to keep their wards safe from depredations, gholdakos are nonetheless short-tempered and easy to lure away from their posts-though being caught by one of these undead giants almost always spells a gruesome and untimely end for most would-be.  &lt;br&gt;&lt;b&gt;Dread Gholdako (+1 CR):&lt;/b&gt; Some gholdakos were created to guard the tombs of royalty. Such dread gholdakos possess a bluish-white halo of smoke around their perpetually peeling scalps. A dread gholdako generally possesses additional Hit Dice, and can inflict paralysis (1d4 rounds, DC 10 + 1/2 the dread gholdako's racial Hit Dice + the dread gholdako's Constitution modifier) on its foes with its bite attack.&lt;/p&gt;&lt;/h4&gt;&lt;/div&gt;</t>
  </si>
  <si>
    <t>Cliff Giant</t>
  </si>
  <si>
    <t>low-light vision, tremorsense 30 ft.; Perception +15</t>
  </si>
  <si>
    <t>(+4 armor, +1 Dex, +9 natural, -1 size)</t>
  </si>
  <si>
    <t>greatclub +17/+12 (2d8+12) or 2 slams +17 (1d8+8)</t>
  </si>
  <si>
    <t>rock +12 (1d8+8)</t>
  </si>
  <si>
    <t>Spell-Like Abilities (CL 14th; concentration +15)   At Will-detect poison, know direction   3/day-animal messenger, cure moderate wounds, detect animals or plants, speak with animals, stone shape   1/day-commune with nature</t>
  </si>
  <si>
    <t>Str 26, Dex 13, Con 21, Int 13, Wis 14, Cha 12</t>
  </si>
  <si>
    <t>Improved Initiative, Lightning Reflexes, Martial Weapon Proficiency (greatclub), Power Attack, Skill Focus (Climb), Skill Focus (Perception), Weapon Focus (rock)</t>
  </si>
  <si>
    <t>Climb +18, Diplomacy +8, Handle Animal +11, Knowledge (geography) +5, Knowledge (nature) +11, Perception +15, Survival +12</t>
  </si>
  <si>
    <t>+4 Knowledge (geography)</t>
  </si>
  <si>
    <t>earth attunement</t>
  </si>
  <si>
    <t xml:space="preserve"> temperate or warm deserts or plains</t>
  </si>
  <si>
    <t>solitary, pair or family (3-5 plus 2-3 non-combatants)</t>
  </si>
  <si>
    <t>This giant has a majestic presence and stoic bearing. His rocky, red-brown skin is shot through with streaks of shimmering color.</t>
  </si>
  <si>
    <t>Earth Attunement (Su) A cliff giant has tremorsense 30 feet when standing on unworked stone or natural earth. Knowledge (nature) is a class skill for cliff giants.</t>
  </si>
  <si>
    <t>Cliff giants are benevolent but reclusive creatures that dwell in deserts and badlands, carving out snug cliffside caves or building stone huts on top of mesas. Broad-shouldered, with features as sharp as chiseled stone, cliff giants can reach a height of 14 feet and weigh over 1,300 pounds. As if sculpted from layers of stone, cliff giants' skin color is a deep reddish brown, with quartz-like streaks or veins of color that crisscross in shades of ivory, dull yellow, or bright white. Cliff giants live up to 800 years old. Although kind, cliff giants prefer solitude and spend their lives in seclusion from other humanoids to form a stronger bond with the natural world. This bond often leads them to see large expanses of land as their responsibility and all living things within as their charges. Many track cycles of the weather, animal migrations, and the lairs of dangerous monsters by painting elaborate pictograms on high cliff walls. Cliff giant family units stay together for about a decade, after which time children live with one parent or the other until fully grown and able to survive on their own (at about 20 years old). Marital bonds between cliff giants are strong despite their inclination for solitude; a married pair of cliff giants may raise and bear children in this way once every century, and when living apart they communicate with each other on a monthly basis using animal messengers. Cliff giants respect their elders, and some pairs living together are an adult giant with an old parent or grandparent.</t>
  </si>
  <si>
    <t>&lt;link rel="stylesheet"href="PF.css"&gt;&lt;div&gt;&lt;h2&gt;Giant, Cliff&lt;/h2&gt;&lt;h3&gt;&lt;i&gt;This giant has a majestic presence and stoic bearing. His rocky, red-brown skin is shot through with streaks of shimmering color.&lt;/i&gt;&lt;/h3&gt;&lt;br&gt;&lt;/div&gt;&lt;div class="heading"&gt;&lt;p class="alignleft"&gt;Cliff Giant&lt;/p&gt;&lt;p class="alignright"&gt;CR 9&lt;/p&gt;&lt;div style="clear: both;"&gt;&lt;/div&gt;&lt;/div&gt;&lt;div&gt;&lt;h5&gt;&lt;b&gt;XP &lt;/b&gt;6,400&lt;/h5&gt;&lt;h5&gt;NG Large humanoid (giant)&lt;/h5&gt;&lt;h5&gt;&lt;b&gt;Init &lt;/b&gt;+5; &lt;b&gt;Senses &lt;/b&gt;low-light vision, tremorsense 30 ft.; Perception +15&lt;/h5&gt;&lt;/div&gt;&lt;hr/&gt;&lt;div&gt;&lt;h5&gt;&lt;b&gt;DEFENSE&lt;/b&gt;&lt;/h5&gt;&lt;/div&gt;&lt;hr/&gt;&lt;div&gt;&lt;h5&gt;&lt;b&gt;AC &lt;/b&gt;23, touch 10, flat-footed 22 (+4 armor, +1 Dex, +9 natural, -1 size)&lt;/h5&gt;&lt;h5&gt;&lt;b&gt;hp &lt;/b&gt;133 (14d8+70)&lt;/h5&gt;&lt;h5&gt;&lt;b&gt;Fort &lt;/b&gt;+9, &lt;b&gt;Ref &lt;/b&gt;+7, &lt;b&gt;Will &lt;/b&gt;+11&lt;/h5&gt;&lt;h5&gt;&lt;b&gt;Defensive Abilities &lt;/b&gt;rock catching; &lt;b&gt;Resist &lt;/b&gt;acid 10, fire 10&lt;/h5&gt;&lt;/div&gt;&lt;hr/&gt;&lt;div&gt;&lt;h5&gt;&lt;b&gt;OFFENSE&lt;/b&gt;&lt;/h5&gt;&lt;/div&gt;&lt;hr/&gt;&lt;div&gt;&lt;h5&gt;&lt;b&gt;Spd &lt;/b&gt;40 ft.&lt;/h5&gt;&lt;h5&gt;&lt;b&gt;Melee &lt;/b&gt;greatclub +17/+12 (2d8+12) or &lt;/br&gt;2 slams +17 (1d8+8)&lt;/h5&gt;&lt;h5&gt;&lt;b&gt;Ranged &lt;/b&gt;rock +12 (1d8+8)&lt;/h5&gt;&lt;h5&gt;&lt;b&gt;Space &lt;/b&gt;10 ft.; &lt;b&gt;Reach &lt;/b&gt;10 ft.&lt;/h5&gt;&lt;h5&gt;&lt;b&gt;Special Attacks &lt;/b&gt;rock throwing (120 ft.)&lt;/h5&gt;&lt;h5&gt;&lt;b&gt;Spell-Like Abilities&lt;/b&gt; (CL 14th; concentration +15) &lt;/br&gt;At Will&amp;mdash;&lt;i&gt;detect poison&lt;/i&gt;, &lt;i&gt;know direction&lt;/i&gt; &lt;/br&gt;3/day&amp;mdash;&lt;i&gt;animal messenger&lt;/i&gt;, &lt;i&gt;cure moderate wounds&lt;/i&gt;, &lt;i&gt;detect animals or plants&lt;/i&gt;, &lt;i&gt;speak with animals&lt;/i&gt;, &lt;i&gt;stone shape&lt;/i&gt; &lt;/br&gt;1/day&amp;mdash;&lt;i&gt;commune with nature&lt;/i&gt;&lt;/h5&gt;&lt;/h5&gt;&lt;/div&gt;&lt;hr/&gt;&lt;div&gt;&lt;h5&gt;&lt;b&gt;STATISTICS&lt;/b&gt;&lt;/h5&gt;&lt;/div&gt;&lt;hr/&gt;&lt;div&gt;&lt;h5&gt;&lt;b&gt;Str &lt;/b&gt;26, &lt;b&gt;Dex &lt;/b&gt;13, &lt;b&gt;Con &lt;/b&gt;21, &lt;b&gt;Int &lt;/b&gt; 13, &lt;b&gt;Wis &lt;/b&gt;14, &lt;b&gt;Cha &lt;/b&gt;12&lt;/h5&gt;&lt;h5&gt;&lt;b&gt;Base Atk &lt;/b&gt;+10; &lt;b&gt;CMB &lt;/b&gt;+19; &lt;b&gt;CMD &lt;/b&gt;30&lt;/h5&gt;&lt;h5&gt;&lt;b&gt;Feats &lt;/b&gt;Improved Initiative, Lightning Reflexes, Martial Weapon Proficiency (greatclub), Power Attack, Skill Focus (Climb), Skill Focus (Perception), Weapon Focus (rock)&lt;/h5&gt;&lt;h5&gt;&lt;b&gt;Skills &lt;/b&gt;Climb +18, Diplomacy +8, Handle Animal +11, Knowledge (geography) +5, Knowledge (nature) +11, Perception +15, Survival +12; &lt;b&gt;Racial Modifiers &lt;/b&gt;+4 Knowledge (geography)&lt;/h5&gt;&lt;h5&gt;&lt;b&gt;Languages &lt;/b&gt;Common, Giant, Terran&lt;/h5&gt;&lt;h5&gt;&lt;b&gt;SQ &lt;/b&gt;earth attunement&lt;/h5&gt;&lt;/div&gt;&lt;hr/&gt;&lt;div&gt;&lt;h5&gt;&lt;b&gt;ECOLOGY&lt;/b&gt;&lt;/h5&gt;&lt;/div&gt;&lt;hr/&gt;&lt;div&gt;&lt;h5&gt;&lt;b&gt;Environment &lt;/b&gt; temperate or warm deserts or plains&lt;/h5&gt;&lt;h5&gt;&lt;b&gt;Organization &lt;/b&gt;solitary, pair or family (3-5 plus 2-3 non-combatants)&lt;/h5&gt;&lt;h5&gt;&lt;b&gt;Treasure &lt;/b&gt;standard (hide armor, greatclub, other treasure)&lt;/h5&gt;&lt;/div&gt;&lt;hr/&gt;&lt;div&gt;&lt;h5&gt;&lt;b&gt;SPECIAL ABILITIES&lt;/b&gt;&lt;/h5&gt;&lt;/div&gt;&lt;hr/&gt;&lt;div&gt;&lt;/h5&gt;&lt;h5&gt;&lt;b&gt;Earth Attunement (Su)&lt;/b&gt; A cliff giant has tremorsense 30 feet when standing on unworked stone or natural earth. Knowledge (nature) is a class skill for cliff giants.&lt;/h5&gt;&lt;/div&gt;&lt;br&gt;&lt;div&gt;&lt;h4&gt;&lt;p&gt;&lt;p&gt;Cliff giants are benevolent but reclusive creatures that dwell in deserts and badlands, carving out snug cliffside caves or building stone huts on top of mesas. Broad-shouldered, with features as sharp as chiseled stone, cliff giants can reach a height of 14 feet and weigh over 1,300 pounds. As if sculpted from layers of stone, cliff giants' skin color is a deep reddish brown, with quartz-like streaks or veins of color that crisscross in shades of ivory, dull yellow, or bright white. Cliff giants live up to 800 years old. Although kind, cliff giants prefer solitude and spend their lives in seclusion from other humanoids to form a stronger bond with the natural world. This bond often leads them to see large expanses of land as their responsibility and all living things within as their charges. Many track cycles of the weather, animal migrations, and the lairs of dangerous monsters by painting elaborate pictograms on high cliff walls. Cliff giant family units stay together for about a decade, after which time children live with one parent or the other until fully grown and able to survive on their own (at about 20 years old). Marital bonds between cliff giants are strong despite their inclination for solitude; a married pair of cliff giants may raise and bear children in this way once every century, and when living apart they communicate with each other on a monthly basis using &lt;i&gt;animal messenger&lt;/i&gt;s. Cliff giants respect their elders, and some pairs living together are an adult giant with an old parent or grandparent.&lt;/p&gt;&lt;/h4&gt;&lt;/div&gt;</t>
  </si>
  <si>
    <t>Ocean Giant</t>
  </si>
  <si>
    <t>low-light vision; Perception +24</t>
  </si>
  <si>
    <t>Fort +18, Ref +8, Will +10</t>
  </si>
  <si>
    <t>50 ft., swim 40 ft.</t>
  </si>
  <si>
    <t>mwk trident +29/+24/+19 (3d6+22) or 2 slams +27 (2d6+15)</t>
  </si>
  <si>
    <t>rock +13 (2d8+22)</t>
  </si>
  <si>
    <t>conch focus, rock throwing (110 ft.)</t>
  </si>
  <si>
    <t>Spell-Like Abilities (CL 14th; concentration +18)  Constant-freedom of movement   3/day-aqueous orbAPG (DC 17), control winds (DC 19), shout (DC 18), summon nature's ally VII (swimming creatures only), water breathing   1/day-vortexAPG (DC 20)</t>
  </si>
  <si>
    <t>Str 40, Dex 11, Con 25, Int 12, Wis 15, Cha 18</t>
  </si>
  <si>
    <t>+31 (+33 bull rush)</t>
  </si>
  <si>
    <t>41 (43 vs. bull rush)</t>
  </si>
  <si>
    <t>Augment SummoningB (with conch), Combat Reflexes, Critical Focus, Improved Bull Rush, Improved Initiative, Iron Will, Lightning Reflexes, Martial Weapon Proficiency (trident), Power Attack, Vital Strike, Weapon Focus (trident)</t>
  </si>
  <si>
    <t>Intimidate +17, Knowledge (nature) +11, Perception +24, Perform (wind) +13, Survival +14, Swim +24</t>
  </si>
  <si>
    <t>solitary, gang (2-5), family (2-5 plus 35% noncombatants and 1 druid or sorcerer of 4th-7th level)</t>
  </si>
  <si>
    <t>standard (mwk trident, other treasure)</t>
  </si>
  <si>
    <t>This blue-skinned giant's clothing and beard whip about like sails caught in a storm.</t>
  </si>
  <si>
    <t>Conch Focus (Su) When holding its conch, an ocean giant can cast great shout (DC 22) instead of shout, and gains Augment Summoning as a bonus feat. If the conch is destroyed (hardness 5, 20 hp), the giant can spend 1 week to craft a replacement.</t>
  </si>
  <si>
    <t>Ocean giants embody the great extremes of the sea. Their skin colors vary from deep blue to pale green, and their eyes and hair range from foamy white to coral pink. They decorate themselves with the treasures of the sea, wearing shell jewelry or scrimshaw, and clothing woven from underwater plants, or even salvaged sails. Each ocean giant carries a hand-crafted musical horn made from a conch shell, an object of cultural significance representing its family history and travels on the vast sea. Many ocean giants view themselves as guardians of the sea, its creatures, and those who travel the waves, safeguarding their charges from remarkable coral towers. Others, however, claim domains measuring thousands of leagues, enslaving the beasts and aquatic races within and shattering any ship that dares trespass near their citadels of urchins and bones. Adult ocean giants stand approximately 22 feet tall and weigh about 15,000 pounds. Most live to be about 500 years old.</t>
  </si>
  <si>
    <t>&lt;link rel="stylesheet"href="PF.css"&gt;&lt;div&gt;&lt;h2&gt;Giant, Ocean&lt;/h2&gt;&lt;h3&gt;&lt;i&gt;This blue-skinned giant's clothing and beard whip about like sails caught in a storm.&lt;/i&gt;&lt;/h3&gt;&lt;br&gt;&lt;/div&gt;&lt;div class="heading"&gt;&lt;p class="alignleft"&gt;Ocean Giant&lt;/p&gt;&lt;p class="alignright"&gt;CR 14&lt;/p&gt;&lt;div style="clear: both;"&gt;&lt;/div&gt;&lt;/div&gt;&lt;div&gt;&lt;h5&gt;&lt;b&gt;XP &lt;/b&gt;38,400&lt;/h5&gt;&lt;h5&gt;CG Huge humanoid (aquatic, giant)&lt;/h5&gt;&lt;h5&gt;&lt;b&gt;Init &lt;/b&gt;+4; &lt;b&gt;Senses &lt;/b&gt;low-light vision; Perception +24&lt;/h5&gt;&lt;/div&gt;&lt;hr/&gt;&lt;div&gt;&lt;h5&gt;&lt;b&gt;DEFENSE&lt;/b&gt;&lt;/h5&gt;&lt;/div&gt;&lt;hr/&gt;&lt;div&gt;&lt;h5&gt;&lt;b&gt;AC &lt;/b&gt;28, touch 8, flat-footed 28 (+20 natural, -2 size)&lt;/h5&gt;&lt;h5&gt;&lt;b&gt;hp &lt;/b&gt;218 (19d8+133)&lt;/h5&gt;&lt;h5&gt;&lt;b&gt;Fort &lt;/b&gt;+18, &lt;b&gt;Ref &lt;/b&gt;+8, &lt;b&gt;Will &lt;/b&gt;+10&lt;/h5&gt;&lt;h5&gt;&lt;b&gt;Resist &lt;/b&gt;cold 30, electricity 30&lt;/h5&gt;&lt;/div&gt;&lt;hr/&gt;&lt;div&gt;&lt;h5&gt;&lt;b&gt;OFFENSE&lt;/b&gt;&lt;/h5&gt;&lt;/div&gt;&lt;hr/&gt;&lt;div&gt;&lt;h5&gt;&lt;b&gt;Spd &lt;/b&gt;50 ft., swim 40 ft.&lt;/h5&gt;&lt;h5&gt;&lt;b&gt;Melee &lt;/b&gt;mwk trident +29/+24/+19 (3d6+22) or &lt;/br&gt;2 slams +27 (2d6+15)&lt;/h5&gt;&lt;h5&gt;&lt;b&gt;Ranged &lt;/b&gt;rock +13 (2d8+22)&lt;/h5&gt;&lt;h5&gt;&lt;b&gt;Space &lt;/b&gt;15 ft.; &lt;b&gt;Reach &lt;/b&gt;15 ft.&lt;/h5&gt;&lt;h5&gt;&lt;b&gt;Special Attacks &lt;/b&gt;conch focus, rock throwing (110 ft.)&lt;/h5&gt;&lt;h5&gt;&lt;b&gt;Spell-Like Abilities&lt;/b&gt; (CL 14th; concentration +18)  &lt;/br&gt;Constant&amp;mdash;&lt;i&gt;freedom of movement&lt;/i&gt; &lt;/br&gt;3/day&amp;mdash;&lt;i&gt;aqueous orb&lt;/i&gt;&lt;sup&gt;APG&lt;/sup&gt; (DC 17), &lt;i&gt;control winds&lt;/i&gt; (DC 19), &lt;i&gt;shout&lt;/i&gt; (DC 18), &lt;i&gt;summon nature's ally VII&lt;/i&gt; (swimming creatures only), &lt;i&gt;water breathing&lt;/i&gt; &lt;/br&gt;1/day&amp;mdash;&lt;i&gt;vortex&lt;/i&gt;&lt;sup&gt;APG&lt;/sup&gt; (DC 20)&lt;/h5&gt;&lt;/h5&gt;&lt;/div&gt;&lt;hr/&gt;&lt;div&gt;&lt;h5&gt;&lt;b&gt;STATISTICS&lt;/b&gt;&lt;/h5&gt;&lt;/div&gt;&lt;hr/&gt;&lt;div&gt;&lt;h5&gt;&lt;b&gt;Str &lt;/b&gt;40, &lt;b&gt;Dex &lt;/b&gt;11, &lt;b&gt;Con &lt;/b&gt;25, &lt;b&gt;Int &lt;/b&gt; 12, &lt;b&gt;Wis &lt;/b&gt;15, &lt;b&gt;Cha &lt;/b&gt;18&lt;/h5&gt;&lt;h5&gt;&lt;b&gt;Base Atk &lt;/b&gt;+14; &lt;b&gt;CMB &lt;/b&gt;+31 (+33 bull rush); &lt;b&gt;CMD &lt;/b&gt;41 (43 vs. bull rush)&lt;/h5&gt;&lt;h5&gt;&lt;b&gt;Feats &lt;/b&gt;Augment Summoning&lt;sup&gt;B &lt;/sup&gt;(with conch), Combat Reflexes, Critical Focus, Improved Bull Rush, Improved Initiative, Iron Will, Lightning Reflexes, Martial Weapon Proficiency (trident), Power Attack, Vital Strike, Weapon Focus (trident)&lt;/h5&gt;&lt;h5&gt;&lt;b&gt;Skills &lt;/b&gt;Intimidate +17, Knowledge (nature) +11, Perception +24, Perform (wind) +13, Survival +14, Swim +24&lt;/h5&gt;&lt;h5&gt;&lt;b&gt;Languages &lt;/b&gt;Aquan, Common, Giant&lt;/h5&gt;&lt;h5&gt;&lt;b&gt;SQ &lt;/b&gt;amphibious&lt;/h5&gt;&lt;/div&gt;&lt;hr/&gt;&lt;div&gt;&lt;h5&gt;&lt;b&gt;ECOLOGY&lt;/b&gt;&lt;/h5&gt;&lt;/div&gt;&lt;hr/&gt;&lt;div&gt;&lt;h5&gt;&lt;b&gt;Environment &lt;/b&gt; any oceans&lt;/h5&gt;&lt;h5&gt;&lt;b&gt;Organization &lt;/b&gt;solitary, gang (2-5), family (2-5 plus 35% noncombatants and 1 druid or sorcerer of 4th-7th level)&lt;/h5&gt;&lt;h5&gt;&lt;b&gt;Treasure &lt;/b&gt;standard (mwk trident, other treasure)&lt;/h5&gt;&lt;/div&gt;&lt;hr/&gt;&lt;div&gt;&lt;h5&gt;&lt;b&gt;SPECIAL ABILITIES&lt;/b&gt;&lt;/h5&gt;&lt;/div&gt;&lt;hr/&gt;&lt;div&gt;&lt;/h5&gt;&lt;h5&gt;&lt;b&gt;Conch Focus (Su)&lt;/b&gt; When holding its conch, an ocean giant can cast great &lt;i&gt;shout&lt;/i&gt; (DC 22) instead of &lt;i&gt;shout&lt;/i&gt;, and gains Augment Summoning as a bonus feat. If the conch is destroyed (hardness 5, 20 hp), the giant can spend 1 week to craft a replacement.&lt;/h5&gt;&lt;/div&gt;&lt;br&gt;&lt;div&gt;&lt;h4&gt;&lt;p&gt;&lt;p&gt;Ocean giants embody the great extremes of the sea. Their skin colors vary from deep blue to pale green, and their eyes and hair range from foamy white to coral pink. They decorate themselves with the treasures of the sea, wearing shell jewelry or scrimshaw, and clothing woven from underwater plants, or even salvaged sails. Each ocean giant carries a hand-crafted musical horn made from a conch shell, an object of cultural significance representing its family history and travels on the vast sea. Many ocean giants view themselves as guardians of the sea, its creatures, and those who travel the waves, safeguarding their charges from remarkable coral towers. Others, however, claim domains measuring thousands of leagues, enslaving the beasts and aquatic races within and shattering any ship that dares trespass near their citadels of urchins and bones. Adult ocean giants stand approximately 22 feet tall and weigh about 15,000 pounds. Most live to be about 500 years old.&lt;/p&gt;&lt;/h4&gt;&lt;/div&gt;</t>
  </si>
  <si>
    <t>River Giant</t>
  </si>
  <si>
    <t>(+3 armor, +7 natural, -1 size)</t>
  </si>
  <si>
    <t>Fort +10, Ref +2, Will +2</t>
  </si>
  <si>
    <t>spear +11/+6 (2d6+7/x3) or 2 slams +10 (1d8+5)</t>
  </si>
  <si>
    <t>rock +6 (1d8+5)</t>
  </si>
  <si>
    <t>Str 20, Dex 11, Con 19, Int 9, Wis 10, Cha 8</t>
  </si>
  <si>
    <t>Improved Bull Rush, Improved Initiative, Martial Weapon Proficiency (spear), Weapon Focus (spear)</t>
  </si>
  <si>
    <t>Acrobatics +0 (+4 when boating), Perception +6, Profession (sailor) +9, Survival +6 (+10 when boating), Swim +10</t>
  </si>
  <si>
    <t>+4 Acrobatics when boating, +4 Profession (sailor), +4 Survival when boating, +4 Swim</t>
  </si>
  <si>
    <t xml:space="preserve"> any rivers</t>
  </si>
  <si>
    <t>solitary, pair, or family (3-5 plus 1d2 crocodiles, grizzly bears, or tigers)</t>
  </si>
  <si>
    <t>standard (spear, leather armor, other treasure)</t>
  </si>
  <si>
    <t>This slender giant dresses in simple clothes and has swirling patterns on her green skin.</t>
  </si>
  <si>
    <t>River giants traverse inland waterways, moving where the current takes them on their makeshift rafts. Tall but lean and lithe, river giants typically grow to a height of 10 feet and weigh about 900 pounds. River giants have skin color that ranges from the yellowish green of algae or duckweed to the rich jade of a bamboo stalk. Their hair color is much less varied, usually a sooty black or muddy brown color. River giants can live to be 300 years old. River giants are as likely to be evil as they are good, though all members of a family usually have the same alignment. Whether kind or cruel, all river giants are quick to anger and capable of erupting with little or no cause. Among their own kind, arguments usually result in one or both participants getting pushed into the water to cool off. Good river giants typically switch between bouts of great, jovial laughter or physical comedy (such as nearly tipping a raft with passengers), followed by quiet introspection while listening to the sounds of a slow river. Evil river giants often see themselves as the embodiment of a river's most chaotic elements, like waterfalls, rapids, or ice floes; they might hold someone underwater for a minute or two as a bit of fun, and they take no more responsibility for their violence than the river itself would. River giants love water travel, and they can often be hired to ferry travelers across or along a waterway for a price. Shrewd though not overly intelligent, river giants usually base such transport fees on the estimated wealth of their passengers-typically 100 gp each for adventurers. In combat, river giants prefer to attack from the water whenever possible, or keep opponents in deep water where the giants' bigger lungs are an advantage. If they are losing a fight, they swim underwater to escape or use their rafts as cover. River giants prefer to lair on small islands, rock formations, or sediment banks where rivers come together. A river giant uses its home, usually a simple earthen hut of mud and reeds, to store its valuables or as a place to gather with others of its kind.</t>
  </si>
  <si>
    <t>&lt;link rel="stylesheet"href="PF.css"&gt;&lt;div&gt;&lt;h2&gt;Giant, River&lt;/h2&gt;&lt;h3&gt;&lt;i&gt;This slender giant dresses in simple clothes and has swirling patterns on her green skin.&lt;/i&gt;&lt;/h3&gt;&lt;br&gt;&lt;/div&gt;&lt;div class="heading"&gt;&lt;p class="alignleft"&gt;River Giant&lt;/p&gt;&lt;p class="alignright"&gt;CR 6&lt;/p&gt;&lt;div style="clear: both;"&gt;&lt;/div&gt;&lt;/div&gt;&lt;div&gt;&lt;h5&gt;&lt;b&gt;XP &lt;/b&gt;2,400&lt;/h5&gt;&lt;h5&gt;CG Large humanoid (giant)&lt;/h5&gt;&lt;h5&gt;&lt;b&gt;Init &lt;/b&gt;+4; &lt;b&gt;Senses &lt;/b&gt;low-light vision; Perception +6&lt;/h5&gt;&lt;/div&gt;&lt;hr/&gt;&lt;div&gt;&lt;h5&gt;&lt;b&gt;DEFENSE&lt;/b&gt;&lt;/h5&gt;&lt;/div&gt;&lt;hr/&gt;&lt;div&gt;&lt;h5&gt;&lt;b&gt;AC &lt;/b&gt;19, touch 9, flat-footed 19 (+3 armor, +7 natural, -1 size)&lt;/h5&gt;&lt;h5&gt;&lt;b&gt;hp &lt;/b&gt;68 (8d8+32)&lt;/h5&gt;&lt;h5&gt;&lt;b&gt;Fort &lt;/b&gt;+10, &lt;b&gt;Ref &lt;/b&gt;+2, &lt;b&gt;Will &lt;/b&gt;+2&lt;/h5&gt;&lt;h5&gt;&lt;b&gt;Defensive Abilities &lt;/b&gt;rock catching&lt;/h5&gt;&lt;/div&gt;&lt;hr/&gt;&lt;div&gt;&lt;h5&gt;&lt;b&gt;OFFENSE&lt;/b&gt;&lt;/h5&gt;&lt;/div&gt;&lt;hr/&gt;&lt;div&gt;&lt;h5&gt;&lt;b&gt;Spd &lt;/b&gt;40 ft.&lt;/h5&gt;&lt;h5&gt;&lt;b&gt;Melee &lt;/b&gt;spear +11/+6 (2d6+7/x3) or &lt;/br&gt;2 slams +10 (1d8+5)&lt;/h5&gt;&lt;h5&gt;&lt;b&gt;Ranged &lt;/b&gt;rock +6 (1d8+5)&lt;/h5&gt;&lt;h5&gt;&lt;b&gt;Space &lt;/b&gt;10 ft.; &lt;b&gt;Reach &lt;/b&gt;10 ft.&lt;/h5&gt;&lt;h5&gt;&lt;b&gt;Special Attacks &lt;/b&gt;rock throwing (100 ft.)&lt;/h5&gt;&lt;/div&gt;&lt;hr/&gt;&lt;div&gt;&lt;h5&gt;&lt;b&gt;STATISTICS&lt;/b&gt;&lt;/h5&gt;&lt;/div&gt;&lt;hr/&gt;&lt;div&gt;&lt;h5&gt;&lt;b&gt;Str &lt;/b&gt;20, &lt;b&gt;Dex &lt;/b&gt;11, &lt;b&gt;Con &lt;/b&gt;19, &lt;b&gt;Int &lt;/b&gt; 9, &lt;b&gt;Wis &lt;/b&gt;10, &lt;b&gt;Cha &lt;/b&gt;8&lt;/h5&gt;&lt;h5&gt;&lt;b&gt;Base Atk &lt;/b&gt;+6; &lt;b&gt;CMB &lt;/b&gt;+12 (+14 bull rush); &lt;b&gt;CMD &lt;/b&gt;22 (24 vs. bull rush)&lt;/h5&gt;&lt;h5&gt;&lt;b&gt;Feats &lt;/b&gt;Improved Bull Rush, Improved Initiative, Martial Weapon Proficiency (spear), Weapon Focus (spear)&lt;/h5&gt;&lt;h5&gt;&lt;b&gt;Skills &lt;/b&gt;Acrobatics +0 (+4 when boating), Perception +6, Profession (sailor) +9, Survival +6 (+10 when boating), Swim +10; &lt;b&gt;Racial Modifiers &lt;/b&gt;+4 Acrobatics when boating, +4 Profession (sailor), +4 Survival when boating, +4 Swim&lt;/h5&gt;&lt;h5&gt;&lt;b&gt;Languages &lt;/b&gt;Common, Giant&lt;/h5&gt;&lt;h5&gt;&lt;b&gt;SQ &lt;/b&gt;hold breath&lt;/h5&gt;&lt;/div&gt;&lt;hr/&gt;&lt;div&gt;&lt;h5&gt;&lt;b&gt;ECOLOGY&lt;/b&gt;&lt;/h5&gt;&lt;/div&gt;&lt;hr/&gt;&lt;div&gt;&lt;h5&gt;&lt;b&gt;Environment &lt;/b&gt; any rivers&lt;/h5&gt;&lt;h5&gt;&lt;b&gt;Organization &lt;/b&gt;solitary, pair, or family (3-5 plus 1d2 crocodiles, grizzly bears, or tigers)&lt;/h5&gt;&lt;h5&gt;&lt;b&gt;Treasure &lt;/b&gt;standard (spear, leather armor, other treasure)&lt;/h5&gt;&lt;/div&gt;&lt;br&gt;&lt;div&gt;&lt;h4&gt;&lt;p&gt;&lt;p&gt;River giants traverse inland waterways, moving where the current takes them on their makeshift rafts. Tall but lean and lithe, river giants typically grow to a height of 10 feet and weigh about 900 pounds. River giants have skin color that ranges from the yellowish green of algae or duckweed to the rich jade of a bamboo stalk. Their hair color is much less varied, usually a sooty black or muddy brown color. River giants can live to be 300 years old. River giants are as likely to be evil as they are good, though all members of a family usually have the same alignment. Whether kind or cruel, all river giants are quick to anger and capable of erupting with little or no cause. Among their own kind, arguments usually result in one or both participants getting pushed into the water to cool off. Good river giants typically switch between bouts of great, jovial laughter or physical comedy (such as nearly tipping a raft with passengers), followed by quiet introspection while listening to the sounds of a slow river. Evil river giants often see themselves as the embodiment of a river's most chaotic elements, like waterfalls, rapids, or ice floes; they might hold someone underwater for a minute or two as a bit of fun, and they take no more responsibility for their violence than the river itself would. River giants love water travel, and they can often be hired to ferry travelers across or along a waterway for a price. Shrewd though not overly intelligent, river giants usually base such transport fees on the estimated wealth of their passengers-typically 100 gp each for adventurers. In combat, river giants prefer to attack from the water whenever possible, or keep opponents in deep water where the giants' bigger lungs are an advantage. If they are losing a fight, they swim underwater to escape or use their rafts as cover. River giants prefer to lair on small islands, rock formations, or sediment banks where rivers come together. A river giant uses its home, usually a simple earthen hut of mud and reeds, to store its valuables or as a place to gather with others of its kind.&lt;/p&gt;&lt;/h4&gt;&lt;/div&gt;</t>
  </si>
  <si>
    <t>Slag Giant</t>
  </si>
  <si>
    <t>(+3 armor, +1 Dex, +7 natural, -1 size)</t>
  </si>
  <si>
    <t>warhammer +15/+10 (2d6+12/x3) or 2 slams +14 (1d8+8)</t>
  </si>
  <si>
    <t>rock +8 (1d8+8)</t>
  </si>
  <si>
    <t>Str 27, Dex 12, Con 19, Int 10, Wis 12, Cha 10</t>
  </si>
  <si>
    <t>+16 (+18 sunder)</t>
  </si>
  <si>
    <t>29 (31 vs. sunder)</t>
  </si>
  <si>
    <t>Improved Sunder, Lightning Reflexes, Martial Weapon Proficiency (warhammer), Power Attack, Weapon Focus (warhammer)</t>
  </si>
  <si>
    <t>Craft (armor) +12, Craft (weapons) +12, Intimidate +8, Perception +9</t>
  </si>
  <si>
    <t>+4 Craft (armor), +4 Craft (weapons)</t>
  </si>
  <si>
    <t>shattering blow</t>
  </si>
  <si>
    <t xml:space="preserve"> warm mountains or underground</t>
  </si>
  <si>
    <t>solitary, pair, mining expedition (3-7), or tribe (5-20 plus 25% noncombatants and 1 cleric, or 1 fighter of 4th to 6th level plus 1-3 giant frilled lizards)</t>
  </si>
  <si>
    <t>standard (warhammer, studded leather, other treasure)</t>
  </si>
  <si>
    <t>Soot, ash, and coal dust streak this giant's rust-colored skin. Her eyes hold a look of both determination and detachment.</t>
  </si>
  <si>
    <t>Shattering Blow (Ex) A slag giant who makes a full attack against a metal or stone object or structure deals double damage.</t>
  </si>
  <si>
    <t>Magically crafted and crossbred from fire giants and stone giants by ancient wizards, slag giants are among the foremost artisans and crafters of giantkind. Proportioned more like stone giants than fire giants, slag giants have long limbs with lean muscles; they stand 14 feet tall and weigh 3,000 pounds. Slag giants' skin color ranges from a deep and ruddy hue to a rusty orange. Their hair is black, gray, or white, though males and females both tend to keep their hair cropped close or shaved off. Slag giants can live to be 400 years old. Slag giants usually evince a cold, detached attitude about everything other than their work. Their inherent understanding of metalworking and resistance to fire allow them to craft arms and armor from inside their huge forges, sometimes working the metal with their bare hands. Small families of slag giants often ally with clans of other giants, providing masterwork armor and weapons in exchange for ore and the freedom to practice their crafting skills in peace. Even militaristic fire giants (who pride themselves on their strength and martial prowess) respect the fine work of the weaker slag giants, and usually attempt to ally with the artisans rather than enslaving them. Slag giant settlements usually consist of several stone homes (built from or surrounded by forge slag) with built-in forges and large, smoking chimneys. Most are in hills or mountains, but they can be found anywhere there is a ready supply of iron ore. Although they prefer creation to combat, slag giants are brutal and efficient fighters, capable of destroying an enemy's weapons or armor in a few precise blows. They often let opponents retreat if it gives the giants the opportunity to collect any broken weapons and armor as salvage. If approached peacefully, they are willing to barter or sell their goods, though they usually don't have human-sized items on hand. Trespassers who carelessly or wantonly destroy a slag giant's work or foul its forge usually end up in the fire. Most settlements have several giant-sized breastplates the residents can don if they expect a serious fight.</t>
  </si>
  <si>
    <t>&lt;link rel="stylesheet"href="PF.css"&gt;&lt;div&gt;&lt;h2&gt;Giant, Slag&lt;/h2&gt;&lt;h3&gt;&lt;i&gt;Soot, ash, and coal dust streak this giant's rust-colored skin. Her eyes hold a look of both determination and detachment.&lt;/i&gt;&lt;/h3&gt;&lt;br&gt;&lt;/div&gt;&lt;div class="heading"&gt;&lt;p class="alignleft"&gt;Slag Giant&lt;/p&gt;&lt;p class="alignright"&gt;CR 7&lt;/p&gt;&lt;div style="clear: both;"&gt;&lt;/div&gt;&lt;/div&gt;&lt;div&gt;&lt;h5&gt;&lt;b&gt;XP &lt;/b&gt;3,200&lt;/h5&gt;&lt;h5&gt;LN Large humanoid (giant)&lt;/h5&gt;&lt;h5&gt;&lt;b&gt;Init &lt;/b&gt;+1; &lt;b&gt;Senses &lt;/b&gt;low-light vision; Perception +9&lt;/h5&gt;&lt;/div&gt;&lt;hr/&gt;&lt;div&gt;&lt;h5&gt;&lt;b&gt;DEFENSE&lt;/b&gt;&lt;/h5&gt;&lt;/div&gt;&lt;hr/&gt;&lt;div&gt;&lt;h5&gt;&lt;b&gt;AC &lt;/b&gt;20, touch 10, flat-footed 19 (+3 armor, +1 Dex, +7 natural, -1 size)&lt;/h5&gt;&lt;h5&gt;&lt;b&gt;hp &lt;/b&gt;85 (10d8+40)&lt;/h5&gt;&lt;h5&gt;&lt;b&gt;Fort &lt;/b&gt;+11, &lt;b&gt;Ref &lt;/b&gt;+6, &lt;b&gt;Will &lt;/b&gt;+4&lt;/h5&gt;&lt;h5&gt;&lt;b&gt;Defensive Abilities &lt;/b&gt;rock catching; &lt;b&gt;Resist &lt;/b&gt;fire 30&lt;/h5&gt;&lt;/div&gt;&lt;hr/&gt;&lt;div&gt;&lt;h5&gt;&lt;b&gt;OFFENSE&lt;/b&gt;&lt;/h5&gt;&lt;/div&gt;&lt;hr/&gt;&lt;div&gt;&lt;h5&gt;&lt;b&gt;Spd &lt;/b&gt;40 ft.&lt;/h5&gt;&lt;h5&gt;&lt;b&gt;Melee &lt;/b&gt;warhammer +15/+10 (2d6+12/x3) or &lt;/br&gt;2 slams +14 (1d8+8)&lt;/h5&gt;&lt;h5&gt;&lt;b&gt;Ranged &lt;/b&gt;rock +8 (1d8+8)&lt;/h5&gt;&lt;h5&gt;&lt;b&gt;Space &lt;/b&gt;10 ft.; &lt;b&gt;Reach &lt;/b&gt;10 ft.&lt;/h5&gt;&lt;h5&gt;&lt;b&gt;Special Attacks &lt;/b&gt;rock throwing (120 ft.)&lt;/h5&gt;&lt;/div&gt;&lt;hr/&gt;&lt;div&gt;&lt;h5&gt;&lt;b&gt;STATISTICS&lt;/b&gt;&lt;/h5&gt;&lt;/div&gt;&lt;hr/&gt;&lt;div&gt;&lt;h5&gt;&lt;b&gt;Str &lt;/b&gt;27, &lt;b&gt;Dex &lt;/b&gt;12, &lt;b&gt;Con &lt;/b&gt;19, &lt;b&gt;Int &lt;/b&gt; 10, &lt;b&gt;Wis &lt;/b&gt;12, &lt;b&gt;Cha &lt;/b&gt;10&lt;/h5&gt;&lt;h5&gt;&lt;b&gt;Base Atk &lt;/b&gt;+7; &lt;b&gt;CMB &lt;/b&gt;+16 (+18 sunder); &lt;b&gt;CMD &lt;/b&gt;29 (31 vs. sunder)&lt;/h5&gt;&lt;h5&gt;&lt;b&gt;Feats &lt;/b&gt;Improved Sunder, Lightning Reflexes, Martial Weapon Proficiency (warhammer), Power Attack, Weapon Focus (warhammer)&lt;/h5&gt;&lt;h5&gt;&lt;b&gt;Skills &lt;/b&gt;Craft (armor) +12, Craft (weapons) +12, Intimidate +8, Perception +9; &lt;b&gt;Racial Modifiers &lt;/b&gt;+4 Craft (armor), +4 Craft (weapons)&lt;/h5&gt;&lt;h5&gt;&lt;b&gt;Languages &lt;/b&gt;Common, Giant&lt;/h5&gt;&lt;h5&gt;&lt;b&gt;SQ &lt;/b&gt;shattering blow&lt;/h5&gt;&lt;/div&gt;&lt;hr/&gt;&lt;div&gt;&lt;h5&gt;&lt;b&gt;ECOLOGY&lt;/b&gt;&lt;/h5&gt;&lt;/div&gt;&lt;hr/&gt;&lt;div&gt;&lt;h5&gt;&lt;b&gt;Environment &lt;/b&gt; warm mountains or underground&lt;/h5&gt;&lt;h5&gt;&lt;b&gt;Organization &lt;/b&gt;solitary, pair, mining expedition (3-7), or tribe (5-20 plus 25% noncombatants and 1 cleric, or 1 fighter of 4th to 6th level plus 1-3 giant frilled lizards)&lt;/h5&gt;&lt;h5&gt;&lt;b&gt;Treasure &lt;/b&gt;standard (warhammer, studded leather, other treasure)&lt;/h5&gt;&lt;/div&gt;&lt;hr/&gt;&lt;div&gt;&lt;h5&gt;&lt;b&gt;SPECIAL ABILITIES&lt;/b&gt;&lt;/h5&gt;&lt;/div&gt;&lt;hr/&gt;&lt;div&gt;&lt;/h5&gt;&lt;h5&gt;&lt;b&gt;Shattering Blow (Ex)&lt;/b&gt; A slag giant who makes a full attack against a metal or stone object or structure deals double damage.&lt;/h5&gt;&lt;/div&gt;&lt;br&gt;&lt;div&gt;&lt;h4&gt;&lt;p&gt;&lt;p&gt;Magically crafted and crossbred from fire giants and stone giants by ancient wizards, slag giants are among the foremost artisans and crafters of giantkind. Proportioned more like stone giants than fire giants, slag giants have long limbs with lean muscles; they stand 14 feet tall and weigh 3,000 pounds. Slag giants' skin color ranges from a deep and ruddy hue to a rusty orange. Their hair is black, gray, or white, though males and females both tend to keep their hair cropped close or shaved off. Slag giants can live to be 400 years old. Slag giants usually evince a cold, detached attitude about everything other than their work. Their inherent understanding of metalworking and resistance to fire allow them to craft arms and armor from inside their huge forges, sometimes working the metal with their bare hands. Small families of slag giants often ally with clans of other giants, providing masterwork armor and weapons in exchange for ore and the freedom to practice their crafting skills in peace. Even militaristic fire giants (who pride themselves on their strength and martial prowess) respect the fine work of the weaker slag giants, and usually attempt to ally with the artisans rather than enslaving them. Slag giant settlements usually consist of several stone homes (built from or surrounded by forge slag) with built-in forges and large, smoking chimneys. Most are in hills or mountains, but they can be found anywhere there is a ready supply of iron ore. Although they prefer creation to combat, slag giants are brutal and efficient fighters, capable of destroying an enemy's weapons or armor in a few precise blows. They often let opponents retreat if it gives the giants the opportunity to collect any broken weapons and armor as salvage. If approached peacefully, they are willing to barter or sell their goods, though they usually don't have human-sized items on hand. Trespassers who carelessly or wantonly destroy a slag giant's work or foul its forge usually end up in the fire. Most settlements have several giant-sized breastplates the residents can don if they expect a serious fight.&lt;/p&gt;&lt;/h4&gt;&lt;/div&gt;</t>
  </si>
  <si>
    <t>blindsight 60 ft., darkvision 60 ft., low-light vision; Perception +2</t>
  </si>
  <si>
    <t>vulnerable to bleed</t>
  </si>
  <si>
    <t>2 slams +10 (2d6+2 plus bleed and grab)</t>
  </si>
  <si>
    <t>bleed (1d6), blood drain (1d2 Con), constrict (2d6+2 plus bleed)</t>
  </si>
  <si>
    <t>Str 14, Dex 19, Con -, Int -, Wis 14, Cha 1</t>
  </si>
  <si>
    <t>clotted skin, compression</t>
  </si>
  <si>
    <t>A tower of blood in humanoid form sloshes within the clotted surface that holds it in a stable form.</t>
  </si>
  <si>
    <t>Blood Drain (Su) A blood golem heals 5 hit points each round it drains blood.  Clotted Skin (Ex) A blood golem can congeal its surface into a hard skin as a full-round action, allowing it to assume a vaguely humanoid form. With its skin, it gains DR 5/bludgeoning, natural armor +6, and speed 30, but loses its amorphous and compression abilities. It can liquefy this skin as a full-round action, losing its DR and natural armor, changing its speed to 10 feet, and regaining the amorphous and compression abilities. The golem normally maintains its congealed skin, liquefying itself only when it has to pass through obstacles that would hinder its solid form.  Immunity to Magic (Ex) A blood golem is immune to any spell or spell-like ability that allows spell resistance. In addition, certain spells and effects function differently against the creature. • Cure spells affect it as if it were a living creature, but only cure the minimum amount of damage. • Spells and effects that specifically affect blood (such as boiling bloodAPG) affect it normally.  Vulnerable to Bleed (Ex) Bleed effects, blood drain, and attacks that target a creature's blood affect a blood golem normally. The golem can spend a full-round action to harden its clotted outer shell to end a bleed effect.</t>
  </si>
  <si>
    <t>A blood golem is an animate mass of living blood. It can creep about in liquid form like an ooze, or create a thick skin made up of coagulated blood that allows it to walk upright like a person.  Construction  A blood golem's body must be constructed from the fresh blood of approximately 20 Medium creatures and alchemical fluids worth at least 500 gp.  BLOOD GOLEM  CL 7th; Price 22,500 gp  Construction  Requirements Craft Construct, animate dead, bleed, cure critical wounds, geas/quest, creator must be caster level 12th; Skill Craft (alchemy) DC 17; Cost 11,500 gp</t>
  </si>
  <si>
    <t>&lt;link rel="stylesheet"href="PF.css"&gt;&lt;div&gt;&lt;h2&gt;Golem, Blood&lt;/h2&gt;&lt;h3&gt;&lt;i&gt;A tower of blood in humanoid form sloshes within the clotted surface that holds it in a stable form.&lt;/i&gt;&lt;/h3&gt;&lt;br&gt;&lt;/div&gt;&lt;div class="heading"&gt;&lt;p class="alignleft"&gt;Blood Golem&lt;/p&gt;&lt;p class="alignright"&gt;CR 6&lt;/p&gt;&lt;div style="clear: both;"&gt;&lt;/div&gt;&lt;/div&gt;&lt;div&gt;&lt;h5&gt;&lt;b&gt;XP &lt;/b&gt;2,400&lt;/h5&gt;&lt;h5&gt;N Medium construct &lt;/h5&gt;&lt;h5&gt;&lt;b&gt;Init &lt;/b&gt;+4; &lt;b&gt;Senses &lt;/b&gt;blindsight 60 ft., darkvision 60 ft., low-light vision; Perception +2&lt;/h5&gt;&lt;/div&gt;&lt;hr/&gt;&lt;div&gt;&lt;h5&gt;&lt;b&gt;DEFENSE&lt;/b&gt;&lt;/h5&gt;&lt;/div&gt;&lt;hr/&gt;&lt;div&gt;&lt;h5&gt;&lt;b&gt;AC &lt;/b&gt;20, touch 14, flat-footed 16 (+4 Dex, +6 natural)&lt;/h5&gt;&lt;h5&gt;&lt;b&gt;hp &lt;/b&gt;64 (8d10+20)&lt;/h5&gt;&lt;h5&gt;&lt;b&gt;Fort &lt;/b&gt;+2, &lt;b&gt;Ref &lt;/b&gt;+6, &lt;b&gt;Will &lt;/b&gt;+4&lt;/h5&gt;&lt;h5&gt;&lt;b&gt;Defensive Abilities &lt;/b&gt;amorphous; &lt;b&gt;DR &lt;/b&gt;5/bludgeoning; &lt;b&gt;Immune &lt;/b&gt;construct traits, magic&lt;/h5&gt;&lt;h5&gt;&lt;b&gt;Weaknesses &lt;/b&gt;vulnerable to bleed&lt;/h5&gt;&lt;/div&gt;&lt;hr/&gt;&lt;div&gt;&lt;h5&gt;&lt;b&gt;OFFENSE&lt;/b&gt;&lt;/h5&gt;&lt;/div&gt;&lt;hr/&gt;&lt;div&gt;&lt;h5&gt;&lt;b&gt;Spd &lt;/b&gt;10 ft.&lt;/h5&gt;&lt;h5&gt;&lt;b&gt;Melee &lt;/b&gt;2 slams +10 (2d6+2 plus &lt;i&gt;bleed&lt;/i&gt; and grab)&lt;/h5&gt;&lt;h5&gt;&lt;b&gt;Space &lt;/b&gt;5 ft.; &lt;b&gt;Reach &lt;/b&gt;5 ft.&lt;/h5&gt;&lt;h5&gt;&lt;b&gt;Special Attacks &lt;/b&gt;&lt;i&gt;bleed&lt;/i&gt; (1d6), blood drain (1d2 Con), constrict (2d6+2 plus &lt;i&gt;bleed&lt;/i&gt;)&lt;/h5&gt;&lt;/div&gt;&lt;hr/&gt;&lt;div&gt;&lt;h5&gt;&lt;b&gt;STATISTICS&lt;/b&gt;&lt;/h5&gt;&lt;/div&gt;&lt;hr/&gt;&lt;div&gt;&lt;h5&gt;&lt;b&gt;Str &lt;/b&gt;14, &lt;b&gt;Dex &lt;/b&gt;19, &lt;b&gt;Con &lt;/b&gt;-, &lt;b&gt;Int &lt;/b&gt; -, &lt;b&gt;Wis &lt;/b&gt;14, &lt;b&gt;Cha &lt;/b&gt;1&lt;/h5&gt;&lt;h5&gt;&lt;b&gt;Base Atk &lt;/b&gt;+8; &lt;b&gt;CMB &lt;/b&gt;+10 (+14 grapple); &lt;b&gt;CMD &lt;/b&gt;24&lt;/h5&gt;&lt;h5&gt;&lt;b&gt;SQ &lt;/b&gt;clotted skin, compression&lt;/h5&gt;&lt;/div&gt;&lt;hr/&gt;&lt;div&gt;&lt;h5&gt;&lt;b&gt;ECOLOGY&lt;/b&gt;&lt;/h5&gt;&lt;/div&gt;&lt;hr/&gt;&lt;div&gt;&lt;h5&gt;&lt;b&gt;Environment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ABILITIES&lt;/b&gt;&lt;/h5&gt;&lt;/div&gt;&lt;hr/&gt;&lt;div&gt;&lt;/h5&gt;&lt;h5&gt;&lt;b&gt;Blood&lt;/b&gt; &lt;/h5&gt;&lt;h5&gt;&lt;b&gt;Drain (Su)&lt;/b&gt; A blood golem heals 5 hit points each round it drains blood.  &lt;/h5&gt;&lt;h5&gt;&lt;b&gt;Clotted Skin (Ex)&lt;/b&gt; A blood golem can congeal its surface into a hard skin as a full-round action, allowing it to assume a vaguely humanoid form. With its skin, it gains DR 5/bludgeoning, natural armor +6, and speed 30, but loses its amorphous and compression abilities. It can liquefy this skin as a full-round action, losing its DR and natural armor, changing its speed to 10 feet, and regaining the amorphous and compression abilities. The golem normally maintains its congealed skin, liquefying itself only when it has to pass through obstacles that would hinder its solid form.  &lt;/h5&gt;&lt;h5&gt;&lt;b&gt;Immunity to Magic (Ex)&lt;/b&gt; A blood golem is immune to any spell or spell-like ability that allows spell resistance. In addition, certain spells and effects function differently against the creature. &lt;ul&gt;&lt;li&gt; Cure spells affect it as if it were a living creature, but only cure the minimum amount of damage. &lt;li&gt; Spells and effects that specifically affect blood (such as &lt;i&gt;boiling&lt;/i&gt; blood&lt;sup&gt;APG&lt;/sup&gt;) affect it normally.  &lt;/h5&gt;&lt;h5&gt;&lt;b&gt;Vulnerable to Bleed (Ex)&lt;/b&gt; Bleed effects, blood drain, and attacks that target a creature's blood affect a blood golem normally. The golem can spend a full-round action to harden its clotted outer shell to end a &lt;i&gt;bleed&lt;/i&gt; effect.&lt;/ul&gt;&lt;/h5&gt;&lt;/div&gt;&lt;br&gt;&lt;div&gt;&lt;h4&gt;&lt;p&gt;&lt;p&gt;A blood golem is an animate mass of living blood. It can creep about in liquid form like an ooze, or create a thick skin made up of coagulated blood that allows it to walk upright like a person.  &lt;br&gt;&lt;b&gt;Construction&lt;/b&gt;&lt;br&gt;  A blood golem's body must be constructed from the fresh blood of approximately 20 Medium creatures and alchemical fluids worth at least 500 gp.  &lt;br&gt;&lt;div class="heading"&gt;&lt;p class="alignleft"&gt;Blood Golem&lt;div style="clear: both;"&gt;&lt;/div&gt;  &lt;b&gt;CL&lt;/b&gt; 7th; &lt;b&gt;Price&lt;/b&gt; 22,500 gp  &lt;br&gt;&lt;hr/&gt;&lt;b&gt;Construction&lt;/b&gt;&lt;hr/&gt;  &lt;b&gt;Requirements&lt;/b&gt; Craft Construct, &lt;i&gt;animate dead&lt;/i&gt;, &lt;i&gt;bleed&lt;/i&gt;, &lt;i&gt;cure critical wounds&lt;/i&gt;, &lt;i&gt;geas/quest&lt;/i&gt;, creator must be caster level 12th; &lt;b&gt;Skill&lt;/b&gt; Craft (alchemy) DC 17; &lt;b&gt;Cost&lt;/b&gt; 11,500 gp&lt;/p&gt;&lt;/h4&gt;&lt;/div&gt;</t>
  </si>
  <si>
    <t>Coral Golem</t>
  </si>
  <si>
    <t>2 claws +18 (1d6+10/19-20 plus bleed)</t>
  </si>
  <si>
    <t>Str 24, Dex 11, Con -, Int -, Wis 11, Cha 1</t>
  </si>
  <si>
    <t>aquatic reconstruction, powerful blows (slam)</t>
  </si>
  <si>
    <t xml:space="preserve"> warm oceans or coastlines</t>
  </si>
  <si>
    <t>This tall creature appears to be made of wrinkled stone and coral, bits of plant life clinging to its creased body and clawlike hands.</t>
  </si>
  <si>
    <t>Aquatic Reconstruction (Ex) Whenever a coral golem is touching a body of saltwater of a size equal to or greater than its own size, it gains fast healing 5.  Immunity to Magic (Ex) A coral golem is immune to any spell or spell-like ability that allows spell resistance. In addition, certain spells and effects function differently against the creature, as noted below. • Any spell with the water descriptor heals a coral golem 1d6 points of damage per level of the caster (maximum 10d6). • Transmute rock to mud slows a coral golem (as the slow spell) for 1d6 rounds (no save). • Transmute mud to rock increases the golem's bleed damage to 2d6 for 3 rounds. • Soften earth and stone causes a coral golem to lose its damage reduction for 3 rounds.</t>
  </si>
  <si>
    <t>Coral golems are constructs made entirely of colonies of living coral drawn from the ocean. While their sharpened appendages are capable of performing tasks that require meticulous precision, they are equally useful in martial combat. Wizards and sorcerers employ coral golems to collect delicate specimens of plant life from local beaches, spear and retrieve fish from the ocean for meals, and protect valuable locations such as their masters' homes or veins of minerals and other potent resources. A coral golem is 9 feet tall and weighs 1,000 pounds.  Construction  A coral golem's body is made of a healthy colony of living coral weighing at least 1,000 pounds, infused with rare organic substances and minerals worth 3,500 gp.  CORAL GOLEM  CL 11th; Price 57,500 gp  Construction  Requirements Craft Construct, animate object, geas/quest, keen edge, limited wish, water breathing, creator must be caster level 11th; Skill Craft (sculpture) DC 15; Cost 30,500 gp</t>
  </si>
  <si>
    <t>&lt;link rel="stylesheet"href="PF.css"&gt;&lt;div&gt;&lt;h2&gt;Golem, Coral&lt;/h2&gt;&lt;h3&gt;&lt;i&gt;This tall creature appears to be made of wrinkled stone and coral, bits of plant life clinging to its creased body and clawlike hands.&lt;/i&gt;&lt;/h3&gt;&lt;br&gt;&lt;/div&gt;&lt;div class="heading"&gt;&lt;p class="alignleft"&gt;Coral Golem&lt;/p&gt;&lt;p class="alignright"&gt;CR 9&lt;/p&gt;&lt;div style="clear: both;"&gt;&lt;/div&gt;&lt;/div&gt;&lt;div&gt;&lt;h5&gt;&lt;b&gt;XP &lt;/b&gt;6,400&lt;/h5&gt;&lt;h5&gt;N Large construct &lt;/h5&gt;&lt;h5&gt;&lt;b&gt;Init &lt;/b&gt;+0; &lt;b&gt;Senses &lt;/b&gt;darkvision 60 ft., low-light vision; Perception +0&lt;/h5&gt;&lt;/div&gt;&lt;hr/&gt;&lt;div&gt;&lt;h5&gt;&lt;b&gt;DEFENSE&lt;/b&gt;&lt;/h5&gt;&lt;/div&gt;&lt;hr/&gt;&lt;div&gt;&lt;h5&gt;&lt;b&gt;AC &lt;/b&gt;21, touch 9, flat-footed 21 (+12 natural, -1 size)&lt;/h5&gt;&lt;h5&gt;&lt;b&gt;hp &lt;/b&gt;96 (12d10+30)&lt;/h5&gt;&lt;h5&gt;&lt;b&gt;Fort &lt;/b&gt;+4, &lt;b&gt;Ref &lt;/b&gt;+4, &lt;b&gt;Will &lt;/b&gt;+4&lt;/h5&gt;&lt;h5&gt;&lt;b&gt;DR &lt;/b&gt;10/adamantine; &lt;b&gt;Immune &lt;/b&gt;construct traits, magic&lt;/h5&gt;&lt;/div&gt;&lt;hr/&gt;&lt;div&gt;&lt;h5&gt;&lt;b&gt;OFFENSE&lt;/b&gt;&lt;/h5&gt;&lt;/div&gt;&lt;hr/&gt;&lt;div&gt;&lt;h5&gt;&lt;b&gt;Spd &lt;/b&gt;30 ft.&lt;/h5&gt;&lt;h5&gt;&lt;b&gt;Melee &lt;/b&gt;2 claws +18 (1d6+10/19-20 plus bleed)&lt;/h5&gt;&lt;h5&gt;&lt;b&gt;Space &lt;/b&gt;10 ft.; &lt;b&gt;Reach &lt;/b&gt;10 ft.&lt;/h5&gt;&lt;h5&gt;&lt;b&gt;Special Attacks &lt;/b&gt;bleed (1d6)&lt;/h5&gt;&lt;/div&gt;&lt;hr/&gt;&lt;div&gt;&lt;h5&gt;&lt;b&gt;STATISTICS&lt;/b&gt;&lt;/h5&gt;&lt;/div&gt;&lt;hr/&gt;&lt;div&gt;&lt;h5&gt;&lt;b&gt;Str &lt;/b&gt;24, &lt;b&gt;Dex &lt;/b&gt;11, &lt;b&gt;Con &lt;/b&gt;-, &lt;b&gt;Int &lt;/b&gt; -, &lt;b&gt;Wis &lt;/b&gt;11, &lt;b&gt;Cha &lt;/b&gt;1&lt;/h5&gt;&lt;h5&gt;&lt;b&gt;Base Atk &lt;/b&gt;+12; &lt;b&gt;CMB &lt;/b&gt;+20; &lt;b&gt;CMD &lt;/b&gt;30&lt;/h5&gt;&lt;h5&gt;&lt;b&gt;Feats &lt;/b&gt;Improved Critical&lt;sup&gt;B &lt;/sup&gt;(claw)&lt;/h5&gt;&lt;h5&gt;&lt;b&gt;SQ &lt;/b&gt;aquatic reconstruction, powerful blows (slam)&lt;/h5&gt;&lt;/div&gt;&lt;hr/&gt;&lt;div&gt;&lt;h5&gt;&lt;b&gt;ECOLOGY&lt;/b&gt;&lt;/h5&gt;&lt;/div&gt;&lt;hr/&gt;&lt;div&gt;&lt;h5&gt;&lt;b&gt;Environment &lt;/b&gt; warm oceans or coastlines&lt;/h5&gt;&lt;h5&gt;&lt;b&gt;Organization &lt;/b&gt;solitary or gang (2-5)&lt;/h5&gt;&lt;h5&gt;&lt;b&gt;Treasure &lt;/b&gt;none&lt;/h5&gt;&lt;/div&gt;&lt;hr/&gt;&lt;div&gt;&lt;h5&gt;&lt;b&gt;SPECIAL ABILITIES&lt;/b&gt;&lt;/h5&gt;&lt;/div&gt;&lt;hr/&gt;&lt;div&gt;&lt;/h5&gt;&lt;h5&gt;&lt;b&gt;Aquatic Reconstruction (Ex)&lt;/b&gt; Whenever a coral golem is touching a body of saltwater of a size equal to or greater than its own size, it gains fast healing 5.  &lt;/h5&gt;&lt;h5&gt;&lt;b&gt;Immunity to Magic (Ex)&lt;/b&gt; A coral golem is immune to any spell or spell-like ability that allows spell resistance. In addition, certain spells and effects function differently against the creature, as noted below. &lt;ul&gt;&lt;li&gt; Any spell with the water descriptor heals a coral golem 1d6 points of damage per level of the caster (maximum 10d6). &lt;li&gt; &lt;i&gt;Transmute rock to mud&lt;/i&gt; slows a coral golem (as the &lt;i&gt;slow&lt;/i&gt; spell) for 1d6 rounds (no save). &lt;li&gt; &lt;i&gt;Transmute mud to rock&lt;/i&gt; increases the golem's bleed damage to 2d6 for 3 rounds. &lt;li&gt; &lt;i&gt;Soften earth and stone&lt;/i&gt; causes a coral golem to lose its damage reduction for 3 rounds.&lt;/ul&gt;&lt;/h5&gt;&lt;/div&gt;&lt;br&gt;&lt;div&gt;&lt;h4&gt;&lt;p&gt;&lt;p&gt;Coral golems are constructs made entirely of colonies of living coral drawn from the ocean. While their sharpened appendages are capable of performing tasks that require meticulous precision, they are equally useful in martial combat. Wizards and sorcerers employ coral golems to collect delicate specimens of plant life from local beaches, spear and retrieve fish from the ocean for meals, and protect valuable locations such as their masters' homes or veins of minerals and other potent resources. A coral golem is 9 feet tall and weighs 1,000 pounds.  &lt;br&gt;&lt;b&gt;Construction&lt;/b&gt;&lt;br&gt;  A coral golem's body is made of a healthy colony of living coral weighing at least 1,000 pounds, infused with rare organic substances and minerals worth 3,500 gp.  &lt;br&gt;&lt;div class="heading"&gt;&lt;p class="alignleft"&gt;Coral Golem&lt;div style="clear: both;"&gt;&lt;/div&gt;  &lt;b&gt;CL&lt;/b&gt; 11th; &lt;b&gt;Price&lt;/b&gt; 57,500 gp  &lt;br&gt;&lt;hr/&gt;&lt;b&gt;Construction&lt;/b&gt;&lt;hr/&gt;  &lt;b&gt;Requirements&lt;/b&gt; Craft Construct, &lt;i&gt;animate object&lt;/i&gt;, &lt;i&gt;geas/quest&lt;/i&gt;, &lt;i&gt;keen edge&lt;/i&gt;, &lt;i&gt;limited wish&lt;/i&gt;, &lt;i&gt;water breathing&lt;/i&gt;, creator must be caster level 11th; &lt;b&gt;Skill&lt;/b&gt; Craft (sculpture) DC 15; &lt;b&gt;Cost&lt;/b&gt; 30,500 gp&lt;/p&gt;&lt;/h4&gt;&lt;/div&gt;</t>
  </si>
  <si>
    <t>Junk Golem</t>
  </si>
  <si>
    <t>junk repair</t>
  </si>
  <si>
    <t>2 slam +8 (1d6+4 plus disease)</t>
  </si>
  <si>
    <t>discorporate</t>
  </si>
  <si>
    <t>A walking rubbish heap, this roughly man-shaped creature seems to be barely holding itself together.</t>
  </si>
  <si>
    <t>Discorporate (Ex) A junk golem can break apart into its constituent pieces as a standard action, becoming a swarming mass of Tiny parts. It gains the swarm subtype, its space changes to 10 feet, and its reach changes to 0. In this form, it gains a swarm attack that deals 1d6 points of damage and inflicts disease, but loses its slam attacks. It can revert back to its normal form as a full-round action.  Disease (Ex) Tetanus: Slam-injury; save Fort DC 12; onset 1d6 days; frequency 1 day; effect 1d4 Dex damage. Each time someone takes Dexterity damage from tetanus, there's a 50% chance his jaw muscles stiffen, preventing speech and the use of spells with verbal components for 24 hours; cure 2 consecutive saves. The save DC is Constitution-based.   Immunity to Magic (Ex) A junk golem is immune to any spell or spell-like ability that allows spell resistance. In addition, certain spells and effects function differently against a junk golem, as noted below. • A shatter spell causes a junk golem to discorporate and dazes it for 1 round. • A grease spell affects the junk golem as if it were haste for 1d6 rounds and ends any slow effect on it. • An arcane lock or hold portal spell affects the junk golem as if it were a slow spell for 1d6 rounds and breaks any haste effect on it. • A wood shape or rusting grasp spell deals 2d6 points of damage to a junk golem.  Junk Repair (Su) A junk golem has fast healing 2 when in an area with a high concentration of debris, such as a refuse heap or the area created by another junk golem's discorporate ability.</t>
  </si>
  <si>
    <t>Junk golems are assembled from trash and spare parts, and often leave trails of garbage in their wakes.  Construction  A junk golem's body is made up of 250 pounds of assorted rubbish with 200 gp of spare metal and copper wire.  JUNK GOLEM  CL 7th; Price 10,200 gp  Construction  Requirements Craft Construct, false life, lesser geas, minor creation, rusting grasp, creator must be caster level 7th; Skill Craft (sculpture); Cost 5,200 gp</t>
  </si>
  <si>
    <t>&lt;link rel="stylesheet"href="PF.css"&gt;&lt;div&gt;&lt;h2&gt;Golem, Junk&lt;/h2&gt;&lt;h3&gt;&lt;i&gt;A walking rubbish heap, this roughly man-shaped creature seems to be barely holding itself together.&lt;/i&gt;&lt;/h3&gt;&lt;br&gt;&lt;/div&gt;&lt;div class="heading"&gt;&lt;p class="alignleft"&gt;Junk Golem&lt;/p&gt;&lt;p class="alignright"&gt;CR 4&lt;/p&gt;&lt;div style="clear: both;"&gt;&lt;/div&gt;&lt;/div&gt;&lt;div&gt;&lt;h5&gt;&lt;b&gt;XP &lt;/b&gt;1,200&lt;/h5&gt;&lt;h5&gt;N Medium construct &lt;/h5&gt;&lt;h5&gt;&lt;b&gt;Init &lt;/b&gt;-1; &lt;b&gt;Senses &lt;/b&gt;darkvision 60 ft., low-light vision; Perception +0&lt;/h5&gt;&lt;/div&gt;&lt;hr/&gt;&lt;div&gt;&lt;h5&gt;&lt;b&gt;DEFENSE&lt;/b&gt;&lt;/h5&gt;&lt;/div&gt;&lt;hr/&gt;&lt;div&gt;&lt;h5&gt;&lt;b&gt;AC &lt;/b&gt;19, touch 9, flat-footed 19 (-1 Dex, +10 natural)&lt;/h5&gt;&lt;h5&gt;&lt;b&gt;hp &lt;/b&gt;42 (4d10+20); junk repair&lt;/h5&gt;&lt;h5&gt;&lt;b&gt;Fort &lt;/b&gt;+1, &lt;b&gt;Ref &lt;/b&gt;+0, &lt;b&gt;Will &lt;/b&gt;+1&lt;/h5&gt;&lt;h5&gt;&lt;b&gt;DR &lt;/b&gt;5/adamantine; &lt;b&gt;Immune &lt;/b&gt;construct traits, magic&lt;/h5&gt;&lt;/div&gt;&lt;hr/&gt;&lt;div&gt;&lt;h5&gt;&lt;b&gt;OFFENSE&lt;/b&gt;&lt;/h5&gt;&lt;/div&gt;&lt;hr/&gt;&lt;div&gt;&lt;h5&gt;&lt;b&gt;Spd &lt;/b&gt;30 ft.&lt;/h5&gt;&lt;h5&gt;&lt;b&gt;Melee &lt;/b&gt;2 slam +8 (1d6+4 plus disease)&lt;/h5&gt;&lt;h5&gt;&lt;b&gt;Space &lt;/b&gt;5 ft.; &lt;b&gt;Reach &lt;/b&gt;5 ft.&lt;/h5&gt;&lt;h5&gt;&lt;b&gt;Special Attacks &lt;/b&gt;disease&lt;/h5&gt;&lt;/div&gt;&lt;hr/&gt;&lt;div&gt;&lt;h5&gt;&lt;b&gt;STATISTICS&lt;/b&gt;&lt;/h5&gt;&lt;/div&gt;&lt;hr/&gt;&lt;div&gt;&lt;h5&gt;&lt;b&gt;Str &lt;/b&gt;18, &lt;b&gt;Dex &lt;/b&gt;9, &lt;b&gt;Con &lt;/b&gt;-, &lt;b&gt;Int &lt;/b&gt; -, &lt;b&gt;Wis &lt;/b&gt;11, &lt;b&gt;Cha &lt;/b&gt;1&lt;/h5&gt;&lt;h5&gt;&lt;b&gt;Base Atk &lt;/b&gt;+4; &lt;b&gt;CMB &lt;/b&gt;+8; &lt;b&gt;CMD &lt;/b&gt;17&lt;/h5&gt;&lt;h5&gt;&lt;b&gt;SQ &lt;/b&gt;discorporate&lt;/h5&gt;&lt;/div&gt;&lt;hr/&gt;&lt;div&gt;&lt;h5&gt;&lt;b&gt;ECOLOGY&lt;/b&gt;&lt;/h5&gt;&lt;/div&gt;&lt;hr/&gt;&lt;div&gt;&lt;h5&gt;&lt;b&gt;Environment &lt;/b&gt; any&lt;/h5&gt;&lt;h5&gt;&lt;b&gt;Organization &lt;/b&gt;solitary or gang (2-6)&lt;/h5&gt;&lt;h5&gt;&lt;b&gt;Treasure &lt;/b&gt;none&lt;/h5&gt;&lt;/div&gt;&lt;hr/&gt;&lt;div&gt;&lt;h5&gt;&lt;b&gt;SPECIAL ABILITIES&lt;/b&gt;&lt;/h5&gt;&lt;/div&gt;&lt;hr/&gt;&lt;div&gt;&lt;/h5&gt;&lt;h5&gt;&lt;b&gt;Discorporate (Ex)&lt;/b&gt; A junk golem can break apart into its constituent pieces as a standard action, becoming a swarming mass of Tiny parts. It gains the swarm subtype, its space changes to 10 feet, and its reach changes to 0. In this form, it gains a swarm attack that deals 1d6 points of damage and inflicts disease, but loses its slam attacks. It can revert back to its normal form as a full-round action.  &lt;/h5&gt;&lt;h5&gt;&lt;b&gt;Disease (Ex)&lt;/b&gt; &lt;i&gt;Tetanus&lt;/i&gt;: Slam-injury; save Fort DC 12; &lt;i&gt;onset&lt;/i&gt; 1d6 days; frequency 1 day; effect 1d4 Dex damage. Each time someone takes Dexterity damage from tetanus, there's a 50% chance his jaw muscles stiffen, preventing speech and the use of spells with verbal components for 24 hours; cure 2 consecutive saves. The save DC is Constitution-based.   &lt;/h5&gt;&lt;h5&gt;&lt;b&gt;Immunity to Magic (Ex)&lt;/b&gt; A junk golem is immune to any spell or spell-like ability that allows spell resistance. In addition, certain spells and effects function differently against a junk golem, as noted below. &lt;ul&gt;&lt;li&gt; A &lt;i&gt;shatter&lt;/i&gt; spell causes a junk golem to discorporate and dazes it for 1 round. &lt;li&gt; A &lt;i&gt;grease&lt;/i&gt; spell affects the junk golem as if it were &lt;i&gt;haste&lt;/i&gt; for 1d6 rounds and ends any &lt;i&gt;slow&lt;/i&gt; effect on it. &lt;li&gt; An &lt;i&gt;arcane lock&lt;/i&gt; or &lt;i&gt;hold portal&lt;/i&gt; spell affects the junk golem as if it were a &lt;i&gt;slow&lt;/i&gt; spell for 1d6 rounds and breaks any &lt;i&gt;haste&lt;/i&gt; effect on it. &lt;li&gt; A &lt;i&gt;wood shape&lt;/i&gt; or &lt;i&gt;rusting grasp&lt;/i&gt; spell deals 2d6 points of damage to a junk golem.  &lt;/h5&gt;&lt;h5&gt;&lt;b&gt;Junk Repair (Su)&lt;/b&gt; A junk golem has fast healing 2 when in an area with a high concentration of debris, such as a refuse heap or the area created by another junk golem's discorporate ability.&lt;/ul&gt;&lt;/h5&gt;&lt;/div&gt;&lt;br&gt;&lt;div&gt;&lt;h4&gt;&lt;p&gt;&lt;p&gt;Junk golems are assembled from trash and spare parts, and often leave trails of garbage in their wakes.  &lt;br&gt;&lt;b&gt;Construction&lt;/b&gt;&lt;br&gt;  A junk golem's body is made up of 250 pounds of assorted rubbish with 200 gp of spare metal and copper wire.  &lt;br&gt;&lt;div class="heading"&gt;&lt;p class="alignleft"&gt;Junk Golem&lt;div style="clear: both;"&gt;&lt;/div&gt;  &lt;b&gt;CL&lt;/b&gt; 7th; &lt;b&gt;Price&lt;/b&gt; 10,200 gp  &lt;br&gt;&lt;hr/&gt;&lt;b&gt;Construction&lt;/b&gt;&lt;hr/&gt;  &lt;b&gt;Requirements&lt;/b&gt; Craft Construct, &lt;i&gt;false life&lt;/i&gt;, &lt;i&gt;lesser geas&lt;/i&gt;, &lt;i&gt;minor creation&lt;/i&gt;, &lt;i&gt;rusting grasp&lt;/i&gt;, creator must be caster level 7th; &lt;b&gt;Skill&lt;/b&gt; Craft (sculpture); &lt;b&gt;Cost&lt;/b&gt; 5,200 gp&lt;/p&gt;&lt;/h4&gt;&lt;/div&gt;</t>
  </si>
  <si>
    <t>Wax Golem</t>
  </si>
  <si>
    <t>This eerily expressionless woman has a glistening quality about her, as though she's covered in an oily sheen.</t>
  </si>
  <si>
    <t>Conditional Sentience (Su) A wax golem constructed to look like a humanoid (whether a particular individual or not) has a small chance of gaining sentience and genuinely believing it is a living creature. Each week, such a wax golem has a cumulative 1% chance of becoming sentient (on the second week the chance is 2%, the third week 3%, and so on), to a maximum of 5%. If it does attain sentience, the golem gains an Intelligence score of 10, retroactive skill points, feats dependent on its Hit Dice, and 1 class level with the potential to gain more. If it was crafted to resemble a specific individual, it also gains a +10 racial bonus on Disguise checks made to impersonate that individual. A sentient wax golem ventures into the world and tries to live a life similar to that of the person (or type of person) it resembles. However, if the sentient wax golem ever encounters the person it is modeled after, it attempts to stealthily kill that person and take her place. The only way for a sentient wax golem to lose its sentience is either to take an amount of fire damage equal to half its hit points (which melts its features away) or to be destroyed.  Immunity to Magic (Ex) A wax golem is immune to any spell or spell-like ability that allows spell resistance, with the exception of spells and spell-like abilities that have the fire descriptor. In addition, certain spells and effects function differently against the creature, as noted below. • A magical attack that deals fire damage slows a wax golem (as the slow spell) for 2d6 rounds (no save). In addition, for 3 rounds after taking fire damage, every time a wax golem uses its slam attack, it deals an additional 1d4 points of fire damage due to its molten wax. • A magical attack that deals cold damage breaks any slow effect on the golem and heals 1 point of damage for each 3 points of damage the attack would otherwise deal. If the amount of healing would cause the golem to exceed its full normal hit points, it gains any excess as temporary hit points. A wax golem gains no saving throw against cold effects.</t>
  </si>
  <si>
    <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 A wax golem can be constructed to resemble any person or creature.  Construction  The construction of a wax golem requires a block of solid wax that weights at least 1,000 pounds.  WAX GOLEM  CL 9th; Price 14,000 gp  Construction  Requirements Craft Construct, animate objects, geas/quest, limited wish, silent image, creator must be caster level 9th; Skill Craft (sculptures) DC 18 (DC 25 if the creator wants the golem to look like a member of a particular race; DC 30 if the creator wants the golem to look like a specific individual); Cost 7,000 gp</t>
  </si>
  <si>
    <t>&lt;link rel="stylesheet"href="PF.css"&gt;&lt;div&gt;&lt;h2&gt;Golem, Wax&lt;/h2&gt;&lt;h3&gt;&lt;i&gt;This eerily expressionless woman has a glistening quality about her, as though she's covered in an oily sheen.&lt;/i&gt;&lt;/h3&gt;&lt;br&gt;&lt;/div&gt;&lt;div class="heading"&gt;&lt;p class="alignleft"&gt;Wax Golem&lt;/p&gt;&lt;p class="alignright"&gt;CR 3&lt;/p&gt;&lt;div style="clear: both;"&gt;&lt;/div&gt;&lt;/div&gt;&lt;div&gt;&lt;h5&gt;&lt;b&gt;XP &lt;/b&gt;800&lt;/h5&gt;&lt;h5&gt;N Medium construct &lt;/h5&gt;&lt;h5&gt;&lt;b&gt;Init &lt;/b&gt;-1; &lt;b&gt;Senses &lt;/b&gt;darkvision 60 ft., low-light vision; Perception +0&lt;/h5&gt;&lt;/div&gt;&lt;hr/&gt;&lt;div&gt;&lt;h5&gt;&lt;b&gt;DEFENSE&lt;/b&gt;&lt;/h5&gt;&lt;/div&gt;&lt;hr/&gt;&lt;div&gt;&lt;h5&gt;&lt;b&gt;AC &lt;/b&gt;15, touch 9, flat-footed 15 (-1 Dex, +6 natural)&lt;/h5&gt;&lt;h5&gt;&lt;b&gt;hp &lt;/b&gt;42 (4d10+20)&lt;/h5&gt;&lt;h5&gt;&lt;b&gt;Fort &lt;/b&gt;+1, &lt;b&gt;Ref &lt;/b&gt;+0, &lt;b&gt;Will &lt;/b&gt;+1&lt;/h5&gt;&lt;h5&gt;&lt;b&gt;Immune &lt;/b&gt;cold, construct traits, magic&lt;/h5&gt;&lt;h5&gt;&lt;b&gt;Weaknesses &lt;/b&gt;vulnerable to fire&lt;/h5&gt;&lt;/div&gt;&lt;hr/&gt;&lt;div&gt;&lt;h5&gt;&lt;b&gt;OFFENSE&lt;/b&gt;&lt;/h5&gt;&lt;/div&gt;&lt;hr/&gt;&lt;div&gt;&lt;h5&gt;&lt;b&gt;Spd &lt;/b&gt;30 ft.&lt;/h5&gt;&lt;h5&gt;&lt;b&gt;Melee &lt;/b&gt;slam +6 (1d6+3)&lt;/h5&gt;&lt;h5&gt;&lt;b&gt;Space &lt;/b&gt;5 ft.; &lt;b&gt;Reach &lt;/b&gt;5 ft.&lt;/h5&gt;&lt;/div&gt;&lt;hr/&gt;&lt;div&gt;&lt;h5&gt;&lt;b&gt;STATISTICS&lt;/b&gt;&lt;/h5&gt;&lt;/div&gt;&lt;hr/&gt;&lt;div&gt;&lt;h5&gt;&lt;b&gt;Str &lt;/b&gt;14, &lt;b&gt;Dex &lt;/b&gt;9, &lt;b&gt;Con &lt;/b&gt;-, &lt;b&gt;Int &lt;/b&gt; -, &lt;b&gt;Wis &lt;/b&gt;11, &lt;b&gt;Cha &lt;/b&gt;1&lt;/h5&gt;&lt;h5&gt;&lt;b&gt;Base Atk &lt;/b&gt;+4; &lt;b&gt;CMB &lt;/b&gt;+6; &lt;b&gt;CMD &lt;/b&gt;15&lt;/h5&gt;&lt;h5&gt;&lt;b&gt;SQ &lt;/b&gt;conditional sentience&lt;/h5&gt;&lt;/div&gt;&lt;hr/&gt;&lt;div&gt;&lt;h5&gt;&lt;b&gt;ECOLOGY&lt;/b&gt;&lt;/h5&gt;&lt;/div&gt;&lt;hr/&gt;&lt;div&gt;&lt;h5&gt;&lt;b&gt;Environment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ABILITIES&lt;/b&gt;&lt;/h5&gt;&lt;/div&gt;&lt;hr/&gt;&lt;div&gt;&lt;/h5&gt;&lt;h5&gt;&lt;b&gt;Conditional Sentience (Su)&lt;/b&gt; A wax golem constructed to look like a humanoid (whether a particular individual or not) has a small chance of gaining sentience and genuinely believing it is a living creature. Each week, such a wax golem has a cumulative 1% chance of becoming sentient (on the second week the chance is 2%, the third week 3%, and so on), to a maximum of 5%. If it does attain sentience, the golem gains an Intelligence score of 10, retroactive skill points, feats dependent on its Hit Dice, and 1 class level with the potential to gain more. If it was crafted to resemble a specific individual, it also gains a +10 racial bonus on Disguise checks made to impersonate that individual. A sentient wax golem ventures into the world and tries to live a life similar to that of the person (or type of person) it resembles. However, if the sentient wax golem ever encounters the person it is modeled after, it attempts to stealthily kill that person and take her place. The only way for a sentient wax golem to lose its sentience is either to take an amount of fire damage equal to half its hit points (which melts its features away) or to be destroyed.  &lt;/h5&gt;&lt;h5&gt;&lt;b&gt;Immunity to Magic (Ex)&lt;/b&gt; A wax golem is immune to any spell or spell-like ability that allows spell resistance, with the exception of spells and spell-like abilities that have the fire descriptor. In addition, certain spells and effects function differently against the creature, as noted below. &lt;ul&gt;&lt;li&gt; A magical attack that deals fire damage slows a wax golem (as the &lt;i&gt;slow&lt;/i&gt; spell) for 2d6 rounds (no save). In addition, for 3 rounds after taking fire damage, every time a wax golem uses its slam attack, it deals an additional 1d4 points of fire damage due to its molten wax. &lt;li&gt; A magical attack that deals cold damage breaks any &lt;i&gt;slow&lt;/i&gt; effect on the golem and heals 1 point of damage for each 3 points of damage the attack would otherwise deal. If the amount of healing would cause the golem to exceed its full normal hit points, it gains any excess as temporary hit points. A wax golem gains no saving throw against cold effects.&lt;/ul&gt;&lt;/h5&gt;&lt;/div&gt;&lt;br&gt;&lt;div&gt;&lt;h4&gt;&lt;p&gt;&lt;p&gt;A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 A wax golem can be constructed to resemble any person or creature.  &lt;br&gt;&lt;b&gt;Construction&lt;/b&gt;&lt;br&gt;  The construction of a wax golem requires a block of solid wax that weights at least 1,000 pounds.  &lt;br&gt;&lt;div class="heading"&gt;&lt;p class="alignleft"&gt;Wax Golem&lt;div style="clear: both;"&gt;&lt;/div&gt;  &lt;b&gt;CL&lt;/b&gt; 9th; &lt;b&gt;Price&lt;/b&gt; 14,000 gp  &lt;br&gt;&lt;hr/&gt;&lt;b&gt;Construction&lt;/b&gt;&lt;hr/&gt;  &lt;b&gt;Requirements&lt;/b&gt; Craft Construct, &lt;i&gt;animate objects&lt;/i&gt;, &lt;i&gt;geas/quest&lt;/i&gt;, &lt;i&gt;limited wish&lt;/i&gt;, &lt;i&gt;silent image&lt;/i&gt;, creator must be caster level 9th; &lt;b&gt;Skill&lt;/b&gt; Craft (sculptures) DC 18 (DC 25 if the creator wants the golem to look like a member of a particular race; DC 30 if the creator wants the golem to look like a specific individual); &lt;b&gt;Cost&lt;/b&gt; 7,000 gp&lt;/p&gt;&lt;/h4&gt;&lt;/div&gt;</t>
  </si>
  <si>
    <t>Graeae</t>
  </si>
  <si>
    <t>(evil, mythic)</t>
  </si>
  <si>
    <t>blindsense 30 ft., darkvision 60 ft.; Perception +10</t>
  </si>
  <si>
    <t>(6d10+32)</t>
  </si>
  <si>
    <t>Fort +3, Ref +8, Will +8</t>
  </si>
  <si>
    <t>eye of the graeae</t>
  </si>
  <si>
    <t>2 claw +8 (1d6+2)</t>
  </si>
  <si>
    <t>luck ripple, mythic power (2/day, surge +1d6)</t>
  </si>
  <si>
    <t>Spell-Like Abilities (CL 6th; concentration +12)  At Will-arcane sight, fly, undetectable alignment  5/day-ill omenAPG (DC 17)  3/day-augury, enthrall (DC 18), feast of ashesAPG (DC 18)  1/day-ray of exhaustion (DC 19)</t>
  </si>
  <si>
    <t>Str 14, Dex 17, Con 12, Int 23, Wis 13, Cha 8</t>
  </si>
  <si>
    <t>Combat Casting, Iron WillM, Toughness</t>
  </si>
  <si>
    <t>Bluff +5, Craft (alchemy) +15, Fly +15, Intimidate +8, Knowledge (arcana) +12, Perception +10, Spellcraft +12, Stealth +12, Survival +10, Use Magic Device +5</t>
  </si>
  <si>
    <t>Aklo, Common, Giant, Goblin, Sylvan</t>
  </si>
  <si>
    <t>coven, fate casting</t>
  </si>
  <si>
    <t>solitary, a pair, or coven (3-12)</t>
  </si>
  <si>
    <t>Haggard and hunched, this blind and snaggletoothed crone guides herself by a gruesomely bloated eyeball she clutches in her claws.</t>
  </si>
  <si>
    <t>Coven (Ex) Like hags, graeaes also form covens. A graeae coven can be composed entirely of graeaes, or could or include hags or witches with the coven hex. A hag or witch with the coven hex counts as a graeae for purposes of joining a graeae's coven. Likewise, a graeae counts as a hag for purposes of joining a hag's coven.  Eye of the Graeae (Su) Each graeae possesses a mystic eyeball. A graeae can sense the location of her eyeball from anywhere on the same plane. She must remain within 30 feet of her eyeball or she becomes completely blind and cannot use any of her spell-like or supernatural abilities. The eyeball only works for its graeae. If a graeae is slain, her mystic eye instantly turns to dust. Fate Casting (Su) A graeae has the ability to predict future events. On a creature's request, a graeae can expend a use of mythic power as a full-round action to answer a single question as if by the divination spell.  Luck Ripple (Su) A graeae can use her mystic eye to alter the circumstances of any creature within 30 feet. As a swift action, she can cast her eye on a single creature, causing the target to take a -2 penalty or gain a +2 bonus to one of the following (graeae's choice): AC, ability checks, attack rolls, saving throws, or skill checks. A successful DC 19 Will save negates the effect, which otherwise lasts for 1d6 rounds. This is a mind-affecting gaze effect. The DC of the save is Intelligence-based.</t>
  </si>
  <si>
    <t>A graeae is a haglike creature, though more human in appearance. Some describe them as emissaries of the gods, while others believe graeaes to be physical manifestations of fate.  GRAEAE COVEN  Whenever three or more graeaes of the same coven are within 10 feet of one another, they can work together to use any of the following spell-like abilities: clairaudience/clairvoyance, commune, contact other plane, speak with dead, and tongues. All three graeaes must spend a full-round action to take part in this form of cooperative magic. All coven spell-like abilities are CL 9th (or at the highest caster level available to the most powerful graeaes in the coven).</t>
  </si>
  <si>
    <t>&lt;link rel="stylesheet"href="PF.css"&gt;&lt;div&gt;&lt;h2&gt;Graeae&lt;/h2&gt;&lt;h3&gt;&lt;i&gt;Haggard and hunched, this blind and snaggletoothed crone guides herself by a gruesomely bloated eyeball she clutches in her claws.&lt;/i&gt;&lt;/h3&gt;&lt;br&gt;&lt;/div&gt;&lt;div class="heading"&gt;&lt;p class="alignleft"&gt;Graeae&lt;/p&gt;&lt;p class="alignright"&gt;CR 5/MR 2&lt;/p&gt;&lt;div style="clear: both;"&gt;&lt;/div&gt;&lt;/div&gt;&lt;div&gt;&lt;h5&gt;&lt;b&gt;XP &lt;/b&gt;1,600&lt;/h5&gt;&lt;h5&gt;NE Medium monstrous humanoid (evil, mythic)&lt;/h5&gt;&lt;h5&gt;&lt;b&gt;Init &lt;/b&gt;+3; &lt;b&gt;Senses &lt;/b&gt;blindsense 30 ft., darkvision 60 ft.; Perception +10&lt;/h5&gt;&lt;/div&gt;&lt;hr/&gt;&lt;div&gt;&lt;h5&gt;&lt;b&gt;DEFENSE&lt;/b&gt;&lt;/h5&gt;&lt;/div&gt;&lt;hr/&gt;&lt;div&gt;&lt;h5&gt;&lt;b&gt;AC &lt;/b&gt;19, touch 13, flat-footed 16 (+3 Dex, +6 natural)&lt;/h5&gt;&lt;h5&gt;&lt;b&gt;hp &lt;/b&gt;65 (6d10+32)&lt;/h5&gt;&lt;h5&gt;&lt;b&gt;Fort &lt;/b&gt;+3, &lt;b&gt;Ref &lt;/b&gt;+8, &lt;b&gt;Will &lt;/b&gt;+8&lt;/h5&gt;&lt;h5&gt;&lt;b&gt;DR &lt;/b&gt;5/epic; &lt;b&gt;SR &lt;/b&gt;16&lt;/h5&gt;&lt;h5&gt;&lt;b&gt;Weaknesses &lt;/b&gt;eye of the graeae&lt;/h5&gt;&lt;/div&gt;&lt;hr/&gt;&lt;div&gt;&lt;h5&gt;&lt;b&gt;OFFENSE&lt;/b&gt;&lt;/h5&gt;&lt;/div&gt;&lt;hr/&gt;&lt;div&gt;&lt;h5&gt;&lt;b&gt;Spd &lt;/b&gt;30 ft., fly 60 ft. (good)&lt;/h5&gt;&lt;h5&gt;&lt;b&gt;Melee &lt;/b&gt;2 claw +8 (1d6+2)&lt;/h5&gt;&lt;h5&gt;&lt;b&gt;Space &lt;/b&gt;5 ft.; &lt;b&gt;Reach &lt;/b&gt;5 ft.&lt;/h5&gt;&lt;h5&gt;&lt;b&gt;Special Attacks &lt;/b&gt;luck ripple, mythic power (2/day, surge +1d6)&lt;/h5&gt;&lt;h5&gt;&lt;b&gt;Spell-Like Abilities&lt;/b&gt; (CL 6th; concentration +12) &lt;/br&gt;At Will&amp;mdash;&lt;i&gt;arcane sight&lt;/i&gt;, &lt;i&gt;fly&lt;/i&gt;, &lt;i&gt;undetectable alignment&lt;/i&gt; &lt;/br&gt;5/day&amp;mdash;&lt;i&gt;ill omen&lt;/i&gt;&lt;sup&gt;APG&lt;/sup&gt; (DC 17) &lt;/br&gt;3/day&amp;mdash;&lt;i&gt;augury&lt;/i&gt;, &lt;i&gt;enthrall&lt;/i&gt; (DC 18), &lt;i&gt;feast of ashes&lt;/i&gt;&lt;sup&gt;APG&lt;/sup&gt; (DC 18) &lt;/br&gt;1/day&amp;mdash;&lt;i&gt;ray of exhaustion&lt;/i&gt; (DC 19)&lt;/h5&gt;&lt;/h5&gt;&lt;/div&gt;&lt;hr/&gt;&lt;div&gt;&lt;h5&gt;&lt;b&gt;STATISTICS&lt;/b&gt;&lt;/h5&gt;&lt;/div&gt;&lt;hr/&gt;&lt;div&gt;&lt;h5&gt;&lt;b&gt;Str &lt;/b&gt;14, &lt;b&gt;Dex &lt;/b&gt;17, &lt;b&gt;Con &lt;/b&gt;12, &lt;b&gt;Int &lt;/b&gt; 23, &lt;b&gt;Wis &lt;/b&gt;13, &lt;b&gt;Cha &lt;/b&gt;8&lt;/h5&gt;&lt;h5&gt;&lt;b&gt;Base Atk &lt;/b&gt;+6; &lt;b&gt;CMB &lt;/b&gt;+8; &lt;b&gt;CMD &lt;/b&gt;21&lt;/h5&gt;&lt;h5&gt;&lt;b&gt;Feats &lt;/b&gt;Combat Casting, Iron Will&lt;sup&gt;M&lt;/sup&gt;, Toughness&lt;/h5&gt;&lt;h5&gt;&lt;b&gt;Skills &lt;/b&gt;Bluff +5, Craft (alchemy) +15, Fly +15, Intimidate +8, Knowledge (arcana) +12, Perception +10, Spellcraft +12, Stealth +12, Survival +10, Use Magic Device +5&lt;/h5&gt;&lt;h5&gt;&lt;b&gt;Languages &lt;/b&gt;Aklo, Common, Giant, Goblin, Sylvan&lt;/h5&gt;&lt;h5&gt;&lt;b&gt;SQ &lt;/b&gt;coven, fate casting&lt;/h5&gt;&lt;/div&gt;&lt;hr/&gt;&lt;div&gt;&lt;h5&gt;&lt;b&gt;ECOLOGY&lt;/b&gt;&lt;/h5&gt;&lt;/div&gt;&lt;hr/&gt;&lt;div&gt;&lt;h5&gt;&lt;b&gt;Environment &lt;/b&gt; any&lt;/h5&gt;&lt;h5&gt;&lt;b&gt;Organization &lt;/b&gt;solitary, a pair, or coven (3-12)&lt;/h5&gt;&lt;h5&gt;&lt;b&gt;Treasure &lt;/b&gt;standard&lt;/h5&gt;&lt;/div&gt;&lt;hr/&gt;&lt;div&gt;&lt;h5&gt;&lt;b&gt;SPECIAL ABILITIES&lt;/b&gt;&lt;/h5&gt;&lt;/div&gt;&lt;hr/&gt;&lt;div&gt;&lt;/h5&gt;&lt;h5&gt;&lt;b&gt;Coven (Ex)&lt;/b&gt; Like hags, graeaes also form covens. A graeae coven can be composed entirely of graeaes, or could or include hags or witches with the coven hex. A hag or witch with the coven hex counts as a graeae for purposes of joining a graeae's coven. Likewise, a graeae counts as a hag for purposes of joining a hag's coven.  &lt;/h5&gt;&lt;h5&gt;&lt;b&gt;Eye of the Graeae (Su)&lt;/b&gt; Each graeae possesses a mystic eyeball. A graeae can sense the location of her eyeball from anywhere on the same plane. She must remain within 30 feet of her eyeball or she becomes completely blind and cannot use any of her spell-like or supernatural abilities. The eyeball only works for its graeae. If a graeae is slain, her mystic eye instantly turns to dust. &lt;/h5&gt;&lt;h5&gt;&lt;b&gt;Fate Casting (Su)&lt;/b&gt; A graeae has the ability to predict future events. On a creature's request, a graeae can expend a use of mythic power as a full-round action to answer a single question as if by the &lt;i&gt;divination&lt;/i&gt; spell.  &lt;/h5&gt;&lt;h5&gt;&lt;b&gt;Luck Ripple (Su)&lt;/b&gt; A graeae can use her mystic eye to alter the circumstances of any creature within 30 feet. As a swift action, she can cast her eye on a single creature, causing the target to take a -2 penalty or gain a +2 bonus to one of the following (graeae's choice): AC, ability checks, attack rolls, saving throws, or skill checks. A successful DC 19 Will save negates the effect, which otherwise lasts for 1d6 rounds. This is a mind-affecting gaze effect. The DC of the save is Intelligence-based.&lt;/h5&gt;&lt;/div&gt;&lt;br&gt;&lt;div&gt;&lt;h4&gt;&lt;p&gt;&lt;p&gt;A graeae is a haglike creature, though more human in appearance. Some describe them as emissaries of the gods, while others believe graeaes to be physical manifestations of fate.  &lt;br&gt;&lt;b&gt;GRAEAE COVEN &lt;/b&gt;&lt;br&gt; Whenever three or more graeaes of the same coven are within 10 feet of one another, they can work together to use any of the following spell-like abilities: &lt;i&gt;clairaudience/clairvoyance&lt;/i&gt;, &lt;i&gt;commune&lt;/i&gt;, &lt;i&gt;contact other plane&lt;/i&gt;, &lt;i&gt;speak with dead&lt;/i&gt;, and &lt;i&gt;tongues&lt;/i&gt;. All three graeaes must spend a full-round action to take part in this form of cooperative magic. All coven spell-like abilities are CL 9th (or at the highest caster level available to the most powerful graeaes in the coven).&lt;/p&gt;&lt;/h4&gt;&lt;/div&gt;</t>
  </si>
  <si>
    <t>Bokrug</t>
  </si>
  <si>
    <t>(aquatic, chaotic, extraplanar, Great Old One)</t>
  </si>
  <si>
    <t>blindsight 120 ft., darkvision 60 ft., low-light vision; Perception +43</t>
  </si>
  <si>
    <t>toxic breath (30 ft., DC 41), unspeakable presence (300 ft., DC 33)</t>
  </si>
  <si>
    <t>45, touch 27, flat-footed 37</t>
  </si>
  <si>
    <t>(+8 Dex, +10 insight, +18 natural, -1 size)</t>
  </si>
  <si>
    <t>(30d10+480)</t>
  </si>
  <si>
    <t>Fort +33, Ref +25, Will +22</t>
  </si>
  <si>
    <t>immortality, insanity (DC 41), spines</t>
  </si>
  <si>
    <t>ability damage, ability drain, aging, cold, death effects, disease, energy drain, mind-affecting effects, paralysis, petrification, poison</t>
  </si>
  <si>
    <t>bite +44 (4d8+22/19-20), 2 claws +44 (2d8+22/19-20), sting +44 (3d6+22/19-20 plus poison), tentacle beard +39 (4d6+22 plus grab)</t>
  </si>
  <si>
    <t>constrict (4d6+22), critical poisoning, mythic power (10/day, surge +1d12), poison, powerful blows (bite, claws, sting, tentacle beard), vengeful dreams</t>
  </si>
  <si>
    <t>Spell-Like Abilities (CL 27th; concentration +35)  Constant-air walk  At Will-cloudkillM (DC 23), dimension doorM, dreamM, greater dispel magic, hallucinatory terrain, nightmareM (DC 23), plane shiftM, transmute rock to mud, wind walk  3/day-demand, quickened feeblemind (DC 23), horrid wilting (DC 26)  1/day-control weatherM, symbol of insanity (DC 26), tsunami APG, M (DC 26)</t>
  </si>
  <si>
    <t>Str 40, Dex 27, Con 42, Int 22, Wis 30, Cha 27</t>
  </si>
  <si>
    <t>74 (76 vs. bull rush or overrun, 78 vs. trip)</t>
  </si>
  <si>
    <t>Bleeding Critical, Combat Reflexes, Critical Focus, Greater Bull Rush, Greater Overrun, Improved Bull Rush, Improved Critical (bite), Improved Critical (claw), Improved Critical (sting), Improved Initiative, Improved Iron Will, Improved Overrun, Iron Will, Power Attack, Quicken Spell-Like Ability (feeblemind)</t>
  </si>
  <si>
    <t>Knowledge (arcana, history, nature, religion) +36, Perception +43, Spellcraft +36, Stealth +37, Swim +56</t>
  </si>
  <si>
    <t>Aklo, Aquan, Draconic; telepathy 100 ft.</t>
  </si>
  <si>
    <t>amphibious, otherworldly insight</t>
  </si>
  <si>
    <t>This great reptilian monster is an aquatic lizard with a beard of tentacles and a sting-tipped tail.</t>
  </si>
  <si>
    <t>Great Old One</t>
  </si>
  <si>
    <t>Critical Poisoning (Su) If Bokrug confirms a critical hit with his sting, he injects his foe with 3 doses of poison (this increases the save DC by 4). A foe that is normally immune to poison can be affected by Bokrug's poison in this way, but treats the poisoning as if it had been injected with only 1 dose.  Immortality (Ex) If Bokrug is killed, his body immediately begins to thrash and writhe spasmodically, continuing to do so for 1d4 rounds. During this time, he makes a single sting attack against one random target in reach. At the end of this time, his body grows still, then melts into water and evaporates away. Bokrug reforms in dormancy back in his realm in the Dimension of Dreams soon thereafter, remaining in a comatose state for hundreds of years unless he is awoken earlier via complex rituals. Any effect that destroys Bokrug's body (such as disintegrate) merely reduces his remains to water that then evaporates away as described above, but such measures do prevent his body from thrashing and stinging prior to this supernatural evaporation.  Poison (Ex) Sting-injury; save Fort DC 41; frequency 1/round for 6 rounds; effect 2d4 Wisdom damage; cure 3 consecutive saves. A creature whose Wisdom damage equals its Wisdom score automatically becomes afflicted by a random insanity (Pathfinder RPG GameMastery Guide 250). The save DC is Constitution-based.  Spines (Ex) Any creature that makes a melee attack against Bokrug must succeed at a DC 33 Reflex save or be struck by the numerous swiftly reacting spines that cover the Great Old One, taking 2d6+15 points of damage. Using a reach weapon does not endanger the attacker in this way. The save DC is Dexterity-based.  Toxic Breath (Su) Bokrug's breath is toxic. Whenever the Great Old One is above water, he is surrounded by a 30-foot-radius cloud of invisible poison gas that causes temporary madness and hallucinations. Any creature that begins its turn in this area must succeed at a DC 41 Will save or be confused for 1 round. A creature that holds its breath or doesn't have to breathe gains a +4 bonus on this saving throw. This is a mind-affecting poison effect. The save DC is Constitution-based.  Unspeakable Presence (Su) Failing a DC 33 Will save against Bokrug's unspeakable presence causes the victim to become overwhelmed with hopelessness and doom-it takes a -4 penalty on all attack rolls, saving throws, ability checks, skill checks, and weapon damage rolls as long as it remains within the area of affect. The save DC is Charisma-based.  Vengeful Dreams (Su) Any creature that has ever damaged Bokrug or has slain one of his clerics can be targeted by the Great Old One's vengeful dreams regardless of the distance between the creature and Bokrug, even across planar boundaries. In order to use vengeful dreams against a target, Bokrug must successfully affect the target with his nightmare spell-like ability; the target is always treated as familiar to Bokrug, and as if Bokrug possessed a body part of the victim, resulting in a -15 penalty on the saving throw against the nightmare. If the victim fails its save against the nightmare, the horrific dream unfolds as a vision of Bokrug consuming the victim alive. The victim then remains alive, conscious, and aware as the Great Old One digests it, and as Bokrug destroys all that remains of the victim's lifelong friends, home, belongings, and family. When the victim awakens from the nightmare, it must succeed at a DC 33 Will save or take 3d6 points of Wisdom drain from the vengeful dreams. If this drains the target's Wisdom to 0, it automatically gains a random insanity (GameMastery Guide 250). Once Bokrug uses this ability against a creature, he can't do so again until that creature again damages him or slays one of his clerics. This is a mind-affecting effect. The save DC is Charisma-based.</t>
  </si>
  <si>
    <t>Bokrug, the Water Lizard, dwells in a distant and forsaken corner of the Dimension of Dreams, in a land that was once heavily populated but is now a desolate and barren realm surrounding a nameless lake-a realm once ruled by mighty human empires, but now ruled only by the hideous amphibian minions of the Water Lizard. Bokrug himself is a vast creature, a vaguely iguana-shaped monster with a beard of writhing tendrils and a long tail tipped with a stinger. The scales that cover his body hide long spines that Bokrug can extend or retract with near lightning speed. Bokrug spends the majority of his time slumbering far down in the depths of his submerged lair. No rivers feed the lake, nor does it drain into the sea. Yet the still, ominous waters are neither stale nor brackish, implying that they connect somewhere deep underground, and. By way of these dark, secret waterways, Bokgrug has access to the lakes and rivers of the Dimension of Dreams, and his ability to plane shift allows him access to other realms as he wills.  BOKRUG'S CULT Bokrug is worshiped more out of fear than adoration, and when traveling dreamers come across his cult in their nightmares, they can unknowingly spread this fearful faith into the waking world. Bokrug's temples are often found on the shores of remote lakes or hidden away in large swamplands. Though humans worship him, so do boggards, lizardfolk, marsh giants, and other swamp-dwelling races-particularly those who have suffered at the hands of aggressors, such as invading armies, rival tribes, or adventuring parties. Though Bokrug is chaotic neutral, almost all of his worshipers are chaotic neutral or chaotic evil. Only a rare few chaotic good worshipers of Bokrug exist- most of these being delusional heretics or apologists who seek to keep Bokrug calm, ensuring he continues to slumber. These heretics and outliers of the faith are remorselessly hunted down by his more zealous and traditional worshipers. Bokrug's cult is associated with revenge, storms, and water, and its sacred symbol is a green lizard with a long, coiling tail-an image of Bokrug himself. His greatest shrines feature unusually realistic statues of his form, statues the cult maintains Bokrug can see out of and even animate from his distant lair to take sacrifices. Bokrug's clerics have access to the domains of Chaos, Destruction, Water, and Weather, and to the subdomains of Catastrophe, Oceans, Rage, and Storms. The Water Lizard's favored weapon is the ranseur; his followers often forge their ranseurs' blades to resemble the Great Old One's stingered tail.</t>
  </si>
  <si>
    <t>&lt;link rel="stylesheet"href="PF.css"&gt;&lt;div&gt;&lt;h2&gt;Great Old One, Bokrug&lt;/h2&gt;&lt;h3&gt;&lt;i&gt;This great reptilian monster is an aquatic lizard with a beard of tentacles and a sting-tipped tail.&lt;/i&gt;&lt;/h3&gt;&lt;br&gt;&lt;/div&gt;&lt;div class="heading"&gt;&lt;p class="alignleft"&gt;Bokrug&lt;/p&gt;&lt;p class="alignright"&gt;CR 27&lt;/p&gt;&lt;div style="clear: both;"&gt;&lt;/div&gt;&lt;/div&gt;&lt;div&gt;&lt;h5&gt;&lt;b&gt;XP &lt;/b&gt;3,276,800&lt;/h5&gt;&lt;h5&gt;CN Large magical beast (aquatic, chaotic, extraplanar, Great Old One)&lt;/h5&gt;&lt;h5&gt;&lt;b&gt;Init &lt;/b&gt;+22; &lt;b&gt;Senses &lt;/b&gt;blindsight 120 ft., darkvision 60 ft., low-light vision; Perception +43&lt;/h5&gt;&lt;h5&gt;&lt;b&gt;Aura &lt;/b&gt;toxic breath (30 ft., DC 41), unspeakable presence (300 ft., DC 33)&lt;/h5&gt;&lt;/div&gt;&lt;hr/&gt;&lt;div&gt;&lt;h5&gt;&lt;b&gt;DEFENSE&lt;/b&gt;&lt;/h5&gt;&lt;/div&gt;&lt;hr/&gt;&lt;div&gt;&lt;h5&gt;&lt;b&gt;AC &lt;/b&gt;45, touch 27, flat-footed 37 (+8 Dex, +10 insight, +18 natural, -1 size)&lt;/h5&gt;&lt;h5&gt;&lt;b&gt;hp &lt;/b&gt;645 (30d10+480); fast healing 20&lt;/h5&gt;&lt;h5&gt;&lt;b&gt;Fort &lt;/b&gt;+33, &lt;b&gt;Ref &lt;/b&gt;+25, &lt;b&gt;Will &lt;/b&gt;+22&lt;/h5&gt;&lt;h5&gt;&lt;b&gt;Defensive Abilities &lt;/b&gt;immortality, insanity (DC 41), spines; &lt;b&gt;DR &lt;/b&gt;15/epic and lawful; &lt;b&gt;Immune &lt;/b&gt;ability damage, ability drain, aging, cold, death effects, disease, energy drain, mind-affecting effects, paralysis, petrification, poison; &lt;b&gt;Resist &lt;/b&gt;acid 30, fire 30; &lt;b&gt;SR &lt;/b&gt;38&lt;/h5&gt;&lt;/div&gt;&lt;hr/&gt;&lt;div&gt;&lt;h5&gt;&lt;b&gt;OFFENSE&lt;/b&gt;&lt;/h5&gt;&lt;/div&gt;&lt;hr/&gt;&lt;div&gt;&lt;h5&gt;&lt;b&gt;Spd &lt;/b&gt;50 ft., swim 120 ft., &lt;i&gt;air walk&lt;/i&gt;&lt;/h5&gt;&lt;h5&gt;&lt;b&gt;Melee &lt;/b&gt;bite +44 (4d8+22/19-20), 2 claws +44 (2d8+22/19-20), sting +44 (3d6+22/19-20 plus poison), tentacle beard +39 (4d6+22 plus grab)&lt;/h5&gt;&lt;h5&gt;&lt;b&gt;Space &lt;/b&gt;10 ft.; &lt;b&gt;Reach &lt;/b&gt;10 ft.&lt;/h5&gt;&lt;h5&gt;&lt;b&gt;Special Attacks &lt;/b&gt;constrict (4d6+22), critical poisoning, mythic power (10/day, surge +1d12), poison, powerful blows (bite, claws, sting, tentacle beard), vengeful &lt;i&gt;dream&lt;/i&gt;s&lt;/h5&gt;&lt;h5&gt;&lt;b&gt;Spell-Like Abilities&lt;/b&gt; (CL 27th; concentration +35)  &lt;/br&gt;Constant&amp;mdash;&lt;i&gt;air walk&lt;/i&gt; &lt;/br&gt;At Will&amp;mdash;&lt;i&gt;cloudkill&lt;/i&gt;&lt;sup&gt;M&lt;/sup&gt; (DC 23), &lt;i&gt;dimension door&lt;/i&gt;&lt;sup&gt;M&lt;/sup&gt;, &lt;i&gt;dream&lt;/i&gt;&lt;sup&gt;M&lt;/sup&gt;, &lt;i&gt;greater dispel magic&lt;/i&gt;, &lt;i&gt;hallucinatory terrain&lt;/i&gt;, &lt;i&gt;nightmare&lt;/i&gt;&lt;sup&gt;M&lt;/sup&gt; (DC 23), &lt;i&gt;plane shift&lt;/i&gt;&lt;sup&gt;M&lt;/sup&gt;, &lt;i&gt;transmute rock to mud&lt;/i&gt;, &lt;i&gt;wind walk&lt;/i&gt; &lt;/br&gt;3/day&amp;mdash;&lt;i&gt;demand&lt;/i&gt;, quickened &lt;i&gt;feeblemind&lt;/i&gt; (DC 23), &lt;i&gt;horrid wilting&lt;/i&gt; (DC 26) &lt;/br&gt;1/day&amp;mdash;&lt;i&gt;control weather&lt;/i&gt;&lt;sup&gt;M&lt;/sup&gt;, &lt;i&gt;symbol of insanity&lt;/i&gt; (DC 26), &lt;i&gt;tsunami&lt;/i&gt; &lt;sup&gt;APG&lt;/sup&gt;, &lt;sup&gt;M&lt;/sup&gt; (DC 26)&lt;/h5&gt;&lt;/h5&gt;&lt;/div&gt;&lt;hr/&gt;&lt;div&gt;&lt;h5&gt;&lt;b&gt;STATISTICS&lt;/b&gt;&lt;/h5&gt;&lt;/div&gt;&lt;hr/&gt;&lt;div&gt;&lt;h5&gt;&lt;b&gt;Str &lt;/b&gt;40, &lt;b&gt;Dex &lt;/b&gt;27, &lt;b&gt;Con &lt;/b&gt;42, &lt;b&gt;Int &lt;/b&gt; 22, &lt;b&gt;Wis &lt;/b&gt;30, &lt;b&gt;Cha &lt;/b&gt;27&lt;/h5&gt;&lt;h5&gt;&lt;b&gt;Base Atk &lt;/b&gt;+30; &lt;b&gt;CMB &lt;/b&gt;+46 (+50 bull rush, grapple, or overrun); &lt;b&gt;CMD &lt;/b&gt;74 (76 vs. bull rush or overrun, 78 vs. trip)&lt;/h5&gt;&lt;h5&gt;&lt;b&gt;Feats &lt;/b&gt;Bleeding Critical, Combat Reflexes, Critical Focus, Greater Bull Rush, Greater Overrun, Improved Bull Rush, Improved Critical (bite), Improved Critical (claw), Improved Critical (sting), Improved Initiative, Improved Iron Will, Improved Overrun, Iron Will, Power Attack, Quicken Spell-Like Ability (&lt;i&gt;feeblemind&lt;/i&gt;)&lt;/h5&gt;&lt;h5&gt;&lt;b&gt;Skills &lt;/b&gt;Knowledge (arcana, history, nature, religion) +36, Perception +43, Spellcraft +36, Stealth +37, Swim +56&lt;/h5&gt;&lt;h5&gt;&lt;b&gt;Languages &lt;/b&gt;Aklo, Aquan, Draconic; telepathy 100 ft.&lt;/h5&gt;&lt;h5&gt;&lt;b&gt;SQ &lt;/b&gt;amphibious, otherworldly insight&lt;/h5&gt;&lt;/div&gt;&lt;hr/&gt;&lt;div&gt;&lt;h5&gt;&lt;b&gt;ECOLOGY&lt;/b&gt;&lt;/h5&gt;&lt;/div&gt;&lt;hr/&gt;&lt;div&gt;&lt;h5&gt;&lt;b&gt;Environment &lt;/b&gt; any water&lt;/h5&gt;&lt;h5&gt;&lt;b&gt;Organization &lt;/b&gt;solitary (unique)&lt;/h5&gt;&lt;h5&gt;&lt;b&gt;Treasure &lt;/b&gt;triple&lt;/h5&gt;&lt;/div&gt;&lt;hr/&gt;&lt;div&gt;&lt;h5&gt;&lt;b&gt;SPECIAL ABILITIES&lt;/b&gt;&lt;/h5&gt;&lt;/div&gt;&lt;hr/&gt;&lt;div&gt;&lt;/h5&gt;&lt;h5&gt;&lt;b&gt;Critical Poisoning (Su)&lt;/b&gt; If Bokrug confirms a critical hit with his sting, he injects his foe with 3 doses of poison (this increases the save DC by 4). A foe that is normally immune to poison can be affected by Bokrug's poison in this way, but treats the poisoning as if it had been injected with only 1 dose.  &lt;/h5&gt;&lt;h5&gt;&lt;b&gt;Immortality (Ex)&lt;/b&gt; If Bokrug is killed, his body immediately begins to thrash and writhe spasmodically, continuing to do so for 1d4 rounds. During this time, he makes a single sting attack against one random target in reach. At the end of this time, his body grows still, then melts into water and evaporates away. Bokrug reforms in dormancy back in his realm in the Dimension of Dreams soon thereafter, remaining in a comatose state for hundreds of years unless he is awoken earlier via complex rituals. Any effect that destroys Bokrug's body (such as disintegrate) merely reduces his remains to water that then evaporates away as described above, but such measures do prevent his body from thrashing and stinging prior to this supernatural evaporation.  &lt;/h5&gt;&lt;h5&gt;&lt;b&gt;Poison (Ex)&lt;/b&gt; Sting-injury; &lt;i&gt;save&lt;/i&gt; Fort DC 41; &lt;i&gt;frequency&lt;/i&gt; 1/round for 6 rounds; &lt;i&gt;effect&lt;/i&gt; 2d4 Wisdom damage; &lt;i&gt;cure&lt;/i&gt; 3 consecutive &lt;i&gt;save&lt;/i&gt;s. A creature whose Wisdom damage equals its Wisdom score automatically becomes afflicted by a random insanity (&lt;i&gt;Pathfinder RPG &lt;i&gt;GameMastery Guide&lt;/i&gt;&lt;/i&gt; 250). The save DC is Constitution-based.  &lt;/h5&gt;&lt;h5&gt;&lt;b&gt;Spines (Ex)&lt;/b&gt; Any creature that makes a melee attack against Bokrug must succeed at a DC 33 Reflex save or be struck by the numerous swiftly reacting spines that cover the Great Old One, taking 2d6+15 points of damage. Using a reach weapon does not endanger the attacker in this way. The save DC is Dexterity-based.  &lt;/h5&gt;&lt;h5&gt;&lt;b&gt;Toxic Breath (Su)&lt;/b&gt; Bokrug's breath is toxic. Whenever the Great Old One is above water, he is surrounded by a 30-foot-radius cloud of invisible poison gas that causes temporary madness and hallucinations. Any creature that begins its turn in this area must succeed at a DC 41 Will save or be confused for 1 round. A creature that holds its breath or doesn't have to breathe gains a +4 bonus on this saving throw. This is a mind-affecting poison effect. The save DC is Constitution-based.  &lt;/h5&gt;&lt;h5&gt;&lt;b&gt;Unspeakable Presence (Su)&lt;/b&gt; Failing a DC 33 Will save against Bokrug's unspeakable presence causes the victim to become overwhelmed with hopelessness and doom-it takes a -4 penalty on all attack rolls, saving throws, ability checks, skill checks, and weapon damage rolls as long as it remains within the area of affect. The save DC is Charisma-based.  &lt;/h5&gt;&lt;h5&gt;&lt;b&gt;Vengeful Dreams (Su)&lt;/b&gt; Any creature that has ever damaged Bokrug or has slain one of his clerics can be targeted by the Great Old One's vengeful &lt;i&gt;dream&lt;/i&gt;s regardless of the distance between the creature and Bokrug, even across planar boundaries. In order to use vengeful &lt;i&gt;dream&lt;/i&gt;s against a target, Bokrug must successfully affect the target with his &lt;i&gt;nightmare&lt;/i&gt; spell-like ability; the target is always treated as familiar to Bokrug, and as if Bokrug possessed a body part of the victim, resulting in a -15 penalty on the saving throw against the &lt;i&gt;nightmare&lt;/i&gt;. If the victim fails its save against the &lt;i&gt;nightmare&lt;/i&gt;, the horrific &lt;i&gt;dream&lt;/i&gt; unfolds as a vision of Bokrug consuming the victim alive. The victim then remains alive, conscious, and aware as the Great Old One digests it, and as Bokrug destroys all that remains of the victim's lifelong friends, home, belongings, and family. When the victim awakens from the &lt;i&gt;nightmare&lt;/i&gt;, it must succeed at a DC 33 Will save or take 3d6 points of Wisdom drain from the vengeful &lt;i&gt;dream&lt;/i&gt;s. If this drains the target's Wisdom to 0, it automatically gains a random insanity (&lt;i&gt;GameMastery Guide&lt;/i&gt; 250). Once Bokrug uses this ability against a creature, he can't do so again until that creature again damages him or slays one of his clerics. This is a mind-affecting effect. The save DC is Charisma-based.&lt;/h5&gt;&lt;/div&gt;&lt;br&gt;&lt;div&gt;&lt;h4&gt;&lt;p&gt;&lt;p&gt;Bokrug, the Water Lizard, dwells in a distant and forsaken corner of the Dimension of Dreams, in a land that was once heavily populated but is now a desolate and barren realm surrounding a nameless lake-a realm once ruled by mighty human empires, but now ruled only by the hideous amphibian minions of the Water Lizard. Bokrug himself is a vast creature, a vaguely iguana-shaped monster with a beard of writhing tendrils and a long tail tipped with a stinger. The scales that cover his body hide long spines that Bokrug can extend or retract with near lightning speed. Bokrug spends the majority of his time slumbering far down in the depths of his submerged lair. No rivers feed the lake, nor does it drain into the sea. Yet the still, ominous waters are neither stale nor brackish, implying that they connect somewhere deep underground, and. By way of these dark, secret waterways, Bokgrug has access to the lakes and rivers of the Dimension of Dreams, and his ability to &lt;i&gt;plane shift&lt;/i&gt; allows him access to other realms as he wills.  &lt;br&gt;&lt;b&gt;BOKRUG'S CULT &lt;/b&gt;&lt;br&gt;Bokrug is worshiped more out of fear than adoration, and when traveling &lt;i&gt;dream&lt;/i&gt;ers come across his cult in their &lt;i&gt;nightmare&lt;/i&gt;s, they can unknowingly spread this fearful faith into the waking world. Bokrug's temples are often found on the shores of remote lakes or hidden away in large swamplands. Though humans worship him, so do boggards, lizardfolk, marsh giants, and other swamp-dwelling races-particularly those who have suffered at the hands of aggressors, such as invading armies, rival tribes, or adventuring parties. Though Bokrug is chaotic neutral, almost all of his worshipers are chaotic neutral or chaotic evil. Only a rare few chaotic good worshipers of Bokrug exist- most of these being delusional heretics or apologists who seek to keep Bokrug calm, ensuring he continues to slumber. These heretics and outliers of the faith are remorselessly hunted down by his more zealous and traditional worshipers. Bokrug's cult is associated with revenge, storms, and water, and its sacred symbol is a green lizard with a long, coiling tail-an image of Bokrug himself. His greatest shrines feature unusually realistic statues of his form, statues the cult maintains Bokrug can see out of and even animate from his distant lair to take sacrifices. Bokrug's clerics have access to the domains of Chaos, Destruction, Water, and Weather, and to the subdomains of Catastrophe, Oceans, Rage, and Storms. The Water Lizard's favored weapon is the ranseur; his followers often forge their ranseurs' blades to resemble the Great Old One's stingered tail.&lt;/p&gt;&lt;/h4&gt;&lt;/div&gt;</t>
  </si>
  <si>
    <t>Cthulhu</t>
  </si>
  <si>
    <t>(chaotic, evil, Great Old One)</t>
  </si>
  <si>
    <t>darkvision 60 ft., true seeing; Perception +52</t>
  </si>
  <si>
    <t>unspeakable presence (300 ft., DC 40)</t>
  </si>
  <si>
    <t>49, touch 29, flat-footed 44</t>
  </si>
  <si>
    <t>(+12 deflection, +5 Dex, +10 insight, +20 natural, -8 size)</t>
  </si>
  <si>
    <t>(36d8+612)</t>
  </si>
  <si>
    <t>fast healing 30</t>
  </si>
  <si>
    <t>Fort +29, Ref +29, Will +33</t>
  </si>
  <si>
    <t>freedom of movement, immortality, insanity (DC 40), non-euclidean</t>
  </si>
  <si>
    <t>ability damage, ability drain, aging, cold, death effects, disease, energy drain, mind-affecting effects, paralysis, and petrification</t>
  </si>
  <si>
    <t>acid 30, electricity 30, fire 30, sonic 30</t>
  </si>
  <si>
    <t>60 ft., fly 200 ft. (average), swim 60 ft.</t>
  </si>
  <si>
    <t>2 claws +42 (4d6+23/19-20 plus grab), 4 tentacles +42 (2d10+34/19-20 plus grab)</t>
  </si>
  <si>
    <t>cleaving claws, constrict (3d6+23), dreams of madness, mythic power (10/day, surge +1d12), powerful blows (tentacle), tentacles, trample (2d8+30, DC 51)</t>
  </si>
  <si>
    <t>Spell-Like Abilities (CL 30th; concentration +42)  Constant-freedom of movement, true seeing  At Will-astral projection, control weatherM, dreamM, greater dispel magic, greater teleport, insanity (DC 29), nightmareM (DC 29), sendingM  3/day-antipathy (DC 30), demand (DC 30), quickened feeblemind, gate, weird (DC 31)  1/day-implosion (DC 31), summon (level 9, 2d4 star-spawn of Cthulhu 100%), symbol of insanity (DC 30), wishM</t>
  </si>
  <si>
    <t>Str 56, Dex 21, Con 45, Int 31, Wis 36, Cha 34</t>
  </si>
  <si>
    <t>97 (99 vs. bull rush or sunder)</t>
  </si>
  <si>
    <t>Ability Focus (nightmare), Awesome Blow, Combat Reflexes, Craft Wondrous Item, Critical Focus, Flyby Attack, Greater Sunder, Greater Vital Strike, Hover, Improved Bull Rush, Improved Critical (claw), Improved Critical (tentacle), Improved Sunder, Improved Vital Strike, Power Attack, Quicken Spell-Like Ability (feeblemind), Staggering Critical, Vital Strike</t>
  </si>
  <si>
    <t>Fly +36, Knowledge (arcana) +49, Knowledge (dungeoneering, engineering, geography, history, nature, planes, religion) +46, Perception +52, Sense Motive +49, Spellcraft +49, Swim +70, Use Magic Device +48</t>
  </si>
  <si>
    <t>Aklo; telepathy 300 ft.</t>
  </si>
  <si>
    <t>compression, greater starflight, otherworldly insight</t>
  </si>
  <si>
    <t xml:space="preserve"> any (R'lyeh)</t>
  </si>
  <si>
    <t>This towering impossibility, neither quite octopus nor dragon nor giant but something far worse, must surely herald the end of times.</t>
  </si>
  <si>
    <t>Cleaving Claws (Ex) A single attack from one of Cthulhu's claws can target all creatures in a 10-foot square. Make one attack roll; any creature in the area whose AC is equal to or lower than the result takes damage from the claw.  Dreams of Madness (Su) When Cthulhu uses his nightmare spell-like ability on a creature with one or more ranks in a Craft or Perform skill, he also afflicts the creature with maddening dreams. In addition to the effect of nightmare, the target must succeed at a DC 40 Will save or contract a random insanity (Pathfinder RPG GameMastery Guide 250). This is a mind-affecting effect. A creature that already has an insanity is immune to this ability. The save DC is Charisma-based.  Greater Starflight (Su) Cthulhu can survive in the void of outer space, and flies through outer space at incredible speeds. Although the exact travel time will vary from one trip to the next, a trip within a solar system normally takes Cthulhu 2d6 hours, and a trip beyond normally takes 2d6 days (or more, at the GM's discretion).  Immortality (Ex) If Cthulhu is killed, his body immediately fades away into a noxious cloud of otherworldly vapor that fills an area out to his reach. This cloud blocks vision as obscuring mist, but can't be dispersed by any amount of wind. Any creature in this area must succeed at a DC 45 Fortitude save or be nauseated for as long as it remains in the cloud and for an additional 1d10 rounds after it leaves the area. Cthulhu returns to life after 2d6 rounds, manifesting from the cloud and restored to life via true resurrection, but is staggered for 2d6 rounds (nothing can remove this staggered effect). If slain again while he is staggered from this effect, Cthulhu reverts to vapor form again and his essence fades away after 2d6 rounds, returning to his tomb in R'lyeh until he is released again. The save DC is Constitution-based.  Non-Euclidean (Ex) Cthulhu does not exist wholly in the physical world, and space and time strain against his presence. This grants Cthulhu a deflection bonus to AC and a racial bonus on Reflex saves equal to his Charisma modifier (+12). His apparent and actual position are never quite the same, granting him a 50% miss chance against all attacks. True seeing can defeat this miss chance, but any creature that looks upon Cthulhu while under the effects of true seeing must succeed at a DC 40 Will save or be afflicted by a random insanity (this is a mind-affecting effect). The save DC is Charisma-based.  Tentacles (Ex) Cthulhu's tentacles are a primary attack.  Unspeakable Presence (Su) Failing a DC 40 Will save against Cthulhu's unspeakable presence causes the victim to immediately die of fright. This is a death and fear effect. A creature immune to fear that fails its save against Cthulhu's unspeakable presence is staggered for 1d6 rounds instead of killed. The save DC is Charisma-based.</t>
  </si>
  <si>
    <t>Known to some as the Dreamer in the Deep, Great Cthulhu is the mightiest of the Great Old Ones. Cthulhu is represented often in artwork-particularly in sculpture, painting, and poetry, for his influence is particularly strong among such sensitive and creative minds. In these eldritch works of art, he is depicted or described as having a vaguely humanoid frame, but with immense draconic wings and an octopus-shaped head. His actual form is somewhat fluid-the Great Old One can shift and reshape his exact countenance as he wills, allowing him to occupy a smaller space than one might expect for a creature that stands over 100 feet tall. It is fortunate indeed that Cthulhu is currently imprisoned on a distant planet within the sunken city of R'lyeh. There, the Great Old One slumbers away the eons in a state neither quite dead nor living, held in stasis by ancient magic and the potency of the Elder Sign, yet at times the city rises from the sea and the doors to his tomb open, granting Cthulhu limited mobility before he must return to his tomb.  CTHULHU'S CULT Although Cthulhu is imprisoned on a far-f lung world, his dreams span the gulfs of existence and are capable of touching upon the sleeping minds of sensitive or artistic souls, inspiring them with insane visions and driving the creation of all manner of eldritch artistry. In such ways, his cult spreads like a night-borne virus of the dreaming mind across all worlds on which sapient life dwells. Cthulhu is worshiped by various aquatic races and folk who dwell along coasts, but also among certain decadent or fringe societies of artists, poets, and philosophers. When they form, his cults are secretive and careful to hide their allegiance to the Great Old One, meeting only in desolate and otherwise abandoned locales hidden from society's notice. Central among his cult's beliefs is the prophecy that one day,</t>
  </si>
  <si>
    <t>&lt;link rel="stylesheet"href="PF.css"&gt;&lt;div&gt;&lt;h2&gt;Great Old One, Cthulhu&lt;/h2&gt;&lt;h3&gt;&lt;i&gt;This towering impossibility, neither quite octopus nor dragon nor giant but something far worse, must surely herald the end of times.&lt;/i&gt;&lt;/h3&gt;&lt;br&gt;&lt;/div&gt;&lt;div class="heading"&gt;&lt;p class="alignleft"&gt;Cthulhu&lt;/p&gt;&lt;p class="alignright"&gt;CR 30&lt;/p&gt;&lt;div style="clear: both;"&gt;&lt;/div&gt;&lt;/div&gt;&lt;div&gt;&lt;h5&gt;&lt;b&gt;XP &lt;/b&gt;9,830,400&lt;/h5&gt;&lt;h5&gt;CE Colossal aberration (chaotic, evil, Great Old One)&lt;/h5&gt;&lt;h5&gt;&lt;b&gt;Init &lt;/b&gt;+15; &lt;b&gt;Senses &lt;/b&gt;darkvision 60 ft., &lt;i&gt;true seeing&lt;/i&gt;; Perception +52&lt;/h5&gt;&lt;h5&gt;&lt;b&gt;Aura &lt;/b&gt;unspeakable presence (300 ft., DC 40)&lt;/h5&gt;&lt;/div&gt;&lt;hr/&gt;&lt;div&gt;&lt;h5&gt;&lt;b&gt;DEFENSE&lt;/b&gt;&lt;/h5&gt;&lt;/div&gt;&lt;hr/&gt;&lt;div&gt;&lt;h5&gt;&lt;b&gt;AC &lt;/b&gt;49, touch 29, flat-footed 44 (+12 deflection, +5 Dex, +10 insight, +20 natural, -8 size)&lt;/h5&gt;&lt;h5&gt;&lt;b&gt;hp &lt;/b&gt;774 (36d8+612); fast healing 30&lt;/h5&gt;&lt;h5&gt;&lt;b&gt;Fort &lt;/b&gt;+29, &lt;b&gt;Ref &lt;/b&gt;+29, &lt;b&gt;Will &lt;/b&gt;+33&lt;/h5&gt;&lt;h5&gt;&lt;b&gt;Defensive Abilities &lt;/b&gt;freedom of movement, immortality, insanity (DC 40), non-euclidean; &lt;b&gt;DR &lt;/b&gt;20/epic and lawful; &lt;b&gt;Immune &lt;/b&gt;ability damage, ability drain, aging, cold, death effects, disease, energy drain, mind-affecting effects, paralysis, and petrification; &lt;b&gt;Resist &lt;/b&gt;acid 30, electricity 30, fire 30, sonic 30; &lt;b&gt;SR &lt;/b&gt;41&lt;/h5&gt;&lt;/div&gt;&lt;hr/&gt;&lt;div&gt;&lt;h5&gt;&lt;b&gt;OFFENSE&lt;/b&gt;&lt;/h5&gt;&lt;/div&gt;&lt;hr/&gt;&lt;div&gt;&lt;h5&gt;&lt;b&gt;Spd &lt;/b&gt;60 ft., fly 200 ft. (average), swim 60 ft.&lt;/h5&gt;&lt;h5&gt;&lt;b&gt;Melee &lt;/b&gt;2 claws +42 (4d6+23/19-20 plus grab), 4 tentacles +42 (2d10+34/19-20 plus grab)&lt;/h5&gt;&lt;h5&gt;&lt;b&gt;Space &lt;/b&gt;40 ft.; &lt;b&gt;Reach &lt;/b&gt;40 ft.&lt;/h5&gt;&lt;h5&gt;&lt;b&gt;Special Attacks &lt;/b&gt;cleaving claws, constrict (3d6+23), &lt;i&gt;dream&lt;/i&gt;s of madness, mythic power (10/day, surge +1d12), powerful blows (tentacle), tentacles, trample (2d8+30, DC 51)&lt;/h5&gt;&lt;h5&gt;&lt;b&gt;Spell-Like Abilities&lt;/b&gt; (CL 30th; concentration +42)  &lt;/br&gt;Constant&amp;mdash;&lt;i&gt;freedom of movement&lt;/i&gt;, &lt;i&gt;true seeing&lt;/i&gt; &lt;/br&gt;At Will&amp;mdash;&lt;i&gt;astral projection&lt;/i&gt;, &lt;i&gt;control weather&lt;/i&gt;&lt;sup&gt;M&lt;/sup&gt;, &lt;i&gt;dream&lt;/i&gt;&lt;sup&gt;M&lt;/sup&gt;, &lt;i&gt;greater dispel magic&lt;/i&gt;, &lt;i&gt;greater teleport&lt;/i&gt;, &lt;i&gt;insanity&lt;/i&gt; (DC 29), &lt;i&gt;nightmare&lt;/i&gt;&lt;sup&gt;M&lt;/sup&gt; (DC 29), &lt;i&gt;sending&lt;/i&gt;&lt;sup&gt;M&lt;/sup&gt; &lt;/br&gt;3/day&amp;mdash;&lt;i&gt;antipathy&lt;/i&gt; (DC 30), &lt;i&gt;demand&lt;/i&gt; (DC 30), quickened &lt;i&gt;feeblemind&lt;/i&gt;, &lt;i&gt;gate&lt;/i&gt;, &lt;i&gt;weird&lt;/i&gt; (DC 31) &lt;/br&gt;1/day&amp;mdash;&lt;i&gt;implosion&lt;/i&gt; (DC 31), summon (level 9, 2d4 star&amp;mdash;spawn of Cthulhu 100%), symbol of &lt;i&gt;insanity&lt;/i&gt; (DC 30), &lt;i&gt;wish&lt;/i&gt;&lt;sup&gt;M&lt;/sup&gt;&lt;/h5&gt;&lt;/h5&gt;&lt;/div&gt;&lt;hr/&gt;&lt;div&gt;&lt;h5&gt;&lt;b&gt;STATISTICS&lt;/b&gt;&lt;/h5&gt;&lt;/div&gt;&lt;hr/&gt;&lt;div&gt;&lt;h5&gt;&lt;b&gt;Str &lt;/b&gt;56, &lt;b&gt;Dex &lt;/b&gt;21, &lt;b&gt;Con &lt;/b&gt;45, &lt;b&gt;Int &lt;/b&gt; 31, &lt;b&gt;Wis &lt;/b&gt;36, &lt;b&gt;Cha &lt;/b&gt;34&lt;/h5&gt;&lt;h5&gt;&lt;b&gt;Base Atk &lt;/b&gt;+27; &lt;b&gt;CMB &lt;/b&gt;+58 (+60 bull rush, +62 grapple or sunder); &lt;b&gt;CMD &lt;/b&gt;97 (99 vs. bull rush or sunder)&lt;/h5&gt;&lt;h5&gt;&lt;b&gt;Feats &lt;/b&gt;Ability Focus (&lt;i&gt;nightmare&lt;/i&gt;), Awesome Blow, Combat Reflexes, Craft Wondrous Item, Critical Focus, Flyby Attack, Greater Sunder, Greater Vital Strike, Hover, Improved Bull Rush, Improved Critical (claw), Improved Critical (tentacle), Improved Sunder, Improved Vital Strike, Power Attack, Quicken Spell-Like Ability (&lt;i&gt;feeblemind&lt;/i&gt;), Staggering Critical, Vital Strike&lt;/h5&gt;&lt;h5&gt;&lt;b&gt;Skills &lt;/b&gt;Fly +36, Knowledge (arcana) +49, Knowledge (dungeoneering, engineering, geography, history, nature, planes, religion) +46, Perception +52, Sense Motive +49, Spellcraft +49, Swim +70, Use Magic Device +48&lt;/h5&gt;&lt;h5&gt;&lt;b&gt;Languages &lt;/b&gt;Aklo; telepathy 300 ft.&lt;/h5&gt;&lt;h5&gt;&lt;b&gt;SQ &lt;/b&gt;compression, greater starflight, otherworldly insight&lt;/h5&gt;&lt;/div&gt;&lt;hr/&gt;&lt;div&gt;&lt;h5&gt;&lt;b&gt;ECOLOGY&lt;/b&gt;&lt;/h5&gt;&lt;/div&gt;&lt;hr/&gt;&lt;div&gt;&lt;h5&gt;&lt;b&gt;Environment &lt;/b&gt; any (R'lyeh)&lt;/h5&gt;&lt;h5&gt;&lt;b&gt;Organization &lt;/b&gt;solitary (unique)&lt;/h5&gt;&lt;h5&gt;&lt;b&gt;Treasure &lt;/b&gt;triple&lt;/h5&gt;&lt;/div&gt;&lt;hr/&gt;&lt;div&gt;&lt;h5&gt;&lt;b&gt;SPECIAL ABILITIES&lt;/b&gt;&lt;/h5&gt;&lt;/div&gt;&lt;hr/&gt;&lt;div&gt;&lt;/h5&gt;&lt;h5&gt;&lt;b&gt;Cleaving Claws (Ex)&lt;/b&gt; A single attack from one of Cthulhu's claws can target all creatures in a 10-foot square. Make one attack roll; any creature in the area whose AC is equal to or lower than the result takes damage from the claw.  &lt;/h5&gt;&lt;h5&gt;&lt;b&gt;Dreams of Madness (Su)&lt;/b&gt; When Cthulhu uses his &lt;i&gt;nightmare&lt;/i&gt; spell-like ability on a creature with one or more ranks in a Craft or Perform skill, he also afflicts the creature with maddening &lt;i&gt;dream&lt;/i&gt;s. In addition to the effect of &lt;i&gt;nightmare&lt;/i&gt;, the target must succeed at a DC 40 Will save or contract a random &lt;i&gt;insanity&lt;/i&gt; (&lt;i&gt;Pathfinder RPG GameMastery Guide&lt;/i&gt; 250). This is a mind-affecting effect. A creature that already has an &lt;i&gt;insanity&lt;/i&gt; is immune to this ability. The save DC is Charisma-based.  &lt;/h5&gt;&lt;h5&gt;&lt;b&gt;Greater Starflight (Su)&lt;/b&gt; Cthulhu can survive in the void of outer space, and flies through outer space at incredible speeds. Although the exact travel time will vary from one trip to the next, a trip within a solar system normally takes Cthulhu 2d6 hours, and a trip beyond normally takes 2d6 days (or more, at the GM's discretion).  &lt;/h5&gt;&lt;h5&gt;&lt;b&gt;Immortality (Ex)&lt;/b&gt; If Cthulhu is killed, his body immediately fades away into a noxious cloud of otherworldly vapor that fills an area out to his reach. This cloud blocks vision as &lt;i&gt;obscuring mist&lt;/i&gt;, but can't be dispersed by any amount of wind. Any creature in this area must succeed at a DC 45 Fortitude save or be nauseated for as long as it remains in the cloud and for an additional 1d10 rounds after it leaves the area. Cthulhu returns to life after 2d6 rounds, manifesting from the cloud and restored to life via &lt;i&gt;true resurrection&lt;/i&gt;, but is staggered for 2d6 rounds (nothing can remove this staggered effect). If slain again while he is staggered from this effect, Cthulhu reverts to vapor form again and his essence fades away after 2d6 rounds, returning to his tomb in R'lyeh until he is released again. The save DC is Constitution-based.  &lt;/h5&gt;&lt;h5&gt;&lt;b&gt;Non-Euclidean (Ex)&lt;/b&gt; Cthulhu does not exist wholly in the physical world, and space and time strain against his presence. This grants Cthulhu a deflection bonus to AC and a racial bonus on Reflex saves equal to his Charisma modifier (+12). His apparent and actual position are never quite the same, granting him a 50% miss chance against all attacks. &lt;i&gt;True seeing&lt;/i&gt; can defeat this miss chance, but any creature that looks upon Cthulhu while under the effects of &lt;i&gt;true seeing&lt;/i&gt; must succeed at a DC 40 Will save or be afflicted by a random &lt;i&gt;insanity&lt;/i&gt; (this is a mind-affecting effect). The save DC is Charisma-based.  &lt;/h5&gt;&lt;h5&gt;&lt;b&gt;Tentacles (Ex)&lt;/b&gt; Cthulhu's tentacles are a primary attack.  &lt;/h5&gt;&lt;h5&gt;&lt;b&gt;Unspeakable Presence (Su)&lt;/b&gt; Failing a DC 40 Will save against Cthulhu's unspeakable presence causes the victim to immediately die of fright. This is a death and fear effect. A creature immune to fear that fails its save against Cthulhu's unspeakable presence is staggered for 1d6 rounds instead of killed. The save DC is Charisma-based.&lt;/h5&gt;&lt;/div&gt;&lt;br&gt;&lt;div&gt;&lt;h4&gt;&lt;p&gt;&lt;p&gt;Known to some as the Dreamer in the Deep, Great Cthulhu is the mightiest of the Great Old Ones. Cthulhu is represented often in artwork-particularly in sculpture, painting, and poetry, for his influence is particularly strong among such sensitive and creative minds. In these eldritch works of art, he is depicted or described as having a vaguely humanoid frame, but with immense draconic wings and an octopus-shaped head. His actual form is somewhat fluid-the Great Old One can shift and reshape his exact countenance as he wills, allowing him to occupy a smaller space than one might expect for a creature that stands over 100 feet tall. It is fortunate indeed that Cthulhu is currently imprisoned on a distant planet within the sunken city of R'lyeh. There, the Great Old One slumbers away the eons in a state neither quite dead nor living, held in stasis by ancient magic and the potency of the &lt;i&gt;Elder Sign&lt;/i&gt;, yet at times the city rises from the sea and the doors to his tomb open, granting Cthulhu limited mobility before he must return to his tomb.  &lt;br&gt;&lt;b&gt;CTHULHU'S CULT &lt;/b&gt;&lt;br&gt;Although Cthulhu is imprisoned on a far-f lung world, his &lt;i&gt;dream&lt;/i&gt;s span the gulfs of existence and are capable of touching upon the sleeping minds of sensitive or artistic souls, inspiring them with insane visions and driving the creation of all manner of eldritch artistry. In such ways, his cult spreads like a night-borne virus of the &lt;i&gt;dream&lt;/i&gt;ing mind across all worlds on which sapient life dwells. Cthulhu is worshiped by various aquatic races and folk who dwell along coasts, but also among certain decadent or fringe societies of artists, poets, and philosophers. When they form, his cults are secretive and careful to hide their allegiance to the Great Old One, meeting only in desolate and otherwise abandoned locales hidden from society's notice. Central among his cult's beliefs is the prophecy that one day,&lt;/p&gt;&lt;/h4&gt;&lt;/div&gt;</t>
  </si>
  <si>
    <t>Hastur</t>
  </si>
  <si>
    <t>darkvision 60 ft., true seeing; Perception +47</t>
  </si>
  <si>
    <t>48, touch 37, flat-footed 31</t>
  </si>
  <si>
    <t>(+16 Dex, +1 dodge, +10 insight, +11 natural)</t>
  </si>
  <si>
    <t>(34d8+578)</t>
  </si>
  <si>
    <t>fast healing 25</t>
  </si>
  <si>
    <t>Fort +28, Ref +27, Will +29</t>
  </si>
  <si>
    <t>freedom of movement, immortality, insanity (DC 40)</t>
  </si>
  <si>
    <t>ability damage, ability drain, aging, cold, death effects, disease, energy drain, mind-affecting effects, paralysis, petrification, sonic</t>
  </si>
  <si>
    <t>4 tattered lash +41 (2d8+7 plus bleed)</t>
  </si>
  <si>
    <t>bleed (1d6), fulvous dreams, mythic power (10/ day, surge +1d12), reveal visage, sneak attack +10d6, Yellow Sign</t>
  </si>
  <si>
    <t>Spell-Like Abilities (CL 29th; concentration +42)  Constant-air walk, freedom of movement, tongues, true seeing  At Will-astral projection, dimension doorM, dreamM, enervationM, greater dispel magic, insanity (DC 30), mirage arcana (DC 28), nightmareM (DC 28), sendingM, veil, wishM (see below)  3/day-demand (DC 31), quickened feeblemind, interplanetary teleportUM, mass suggestion (DC 29), project image (DC 30)  1/day-symbol of death (DC 31), symbol of fear (DC 29), symbol of insanity (DC 31), symbol of pain (DC 28), symbol of persuasion (DC 29), symbol of strifeUM (DC 32), symbol of stunning (DC 30), symbol of weakness (DC 30)</t>
  </si>
  <si>
    <t>Str 24, Dex 43, Con 44, Int 35, Wis 31, Cha 36</t>
  </si>
  <si>
    <t>Agile Maneuvers, Combat Expertise, Combat Reflexes, Critical Focus, Dodge, Greater Feint, Greater Vital Strike, Improved Critical (tattered lash), Improved Feint, Improved Vital Strike, Mobility, Quicken Spell-Like Ability (feeblemind), Spring Attack, Staggering Critical, Vital Strike, Weapon Finesse, Whirlwind Attack</t>
  </si>
  <si>
    <t>Acrobatics +53 (+73 when jumping), Bluff +47, Disguise +47, Intimidate +50, Knowledge (arcana, geography, history, local) +46, Knowledge (nobility) +49, Perception +47, Perform (act) +47, Sense Motive +44, Sleight of Hand +50, Spellcraft +49, Stealth +53, Use Magic Device +47</t>
  </si>
  <si>
    <t>Aklo; telepathy 100 ft., tongues</t>
  </si>
  <si>
    <t>otherworldly insight</t>
  </si>
  <si>
    <t>This entity appears to be a skeletal human form hidden under tattered yellow robes, but it moves with unsettling, inhuman grace.</t>
  </si>
  <si>
    <t>Fulvous Dreams (Su) When Hastur uses his nightmare spell-like ability on a creature that has seen the Yellow Sign, he also afflicts that creature with horrifying dreams tinted with a nauseating yellow color and thick with overwhelming sensations of decadence, shame, and entropic disorder. In addition to the effect of nightmare, the target must also succeed at a DC 40 Will save or be compelled to seek out a Yellow Sign, throwing all of his resources and actions into the obsession. While obsessed, the target takes a -4 penalty on Will saving throws, saving throws against symbol spells, concentration checks, and Wisdom-based skill checks. This obsession effect ends immediately if the victim looks upon the Yellow Sign. This is a mind-affecting curse effect. The save DC is Charisma-based.  Immortality (Ex) If Hastur is slain, the robes that drape his frame suddenly drop to the ground as if whatever shape supported them had suddenly ceased to exist. The robes themselves remain inanimate on the ground, but any humanoid creature that touches them must succeed at a DC 40 Will save to resist a sudden urge to put the robes on. Doing so is a full-round action that provokes attacks of opportunity. Once it has donned Hastur's robes, the creature immediately perishes and its body is destroyed. In its place, Hastur lives again, as if brought back via true resurrection. If the discarded robes are not donned within 24 hours, they fade away, leaving behind a faint yellow stain. In this case, Hastur can't manifest a physical body again until the conditions are right, or until an unwitting cultist or fool calls him forth once again. The save DC is Charisma-based.  Reveal Visage (Su) As a swift action, Hastur may reveal to one adjacent creature the true shape beneath his robes. The creature must succeed at DC 40 Will save or be paralyzed for 1d4 rounds and take 1d4 points of Wisdom drain at the end of its turn each round the paralysis lasts, though the revelation is too awful for memory to retain. This is a mind-affecting fear effect. The save DC is Charisma-based.  Tattered Lash (Ex) Hastur attacks with long strips of his tattered yellow robes. These strips have a reach of 40 feet and are primary natural slashing attacks. Bleed damage from the strips stacks with itself (up to 10d6 points of bleed damage). Hastur treats insane targets as if they were flat-footed when he attacks with these weapons.  Unspeakable Presence (Su) Failing a DC 40 Will save against Hastur's unspeakable presence afflicts a creature with a random insanity. A creature that is already insane instead becomes confused for as long as it remains in the area. The save DC is Charisma-based. Wish (Sp) Although Hastur may use wish as a spell-like ability at will, he can do so only to grant the wishes of other creatures, and only once per creature. Invariably, the results of these wishes serve somehow to advance Hastur's agenda.  Yellow Sign (Su) Once per day as a free action, Hastur can touch any solid surface and inscribe the Yellow Sign upon it. Once inscribed, the Yellow Sign remains for a year, but is active only on certain nights when the light from Hastur's distant world shines in the night sky as a star. Any creature that looks upon an active Yellow Sign must succeed at a DC 40 Will save to avoid becoming dominated by Hastur (as dominate monster); whether or not the save is successful, the creature doesn't have to save against that Yellow Sign again for 24 hours. While the creature is under this domination effect, if the creature's Charisma drain plus Charisma damage ever equal its Charisma score, it immediately dies and allows Hastur to manifest physically at the location of its corpse, as if the victim had donned Hastur's tattered robes (see immortality). A Yellow Sign can be removed with dispel chaos, dispel evil, or erase, any of which requires the caster to succeed at a DC 35 caster level check. Mage's disjunction automatically removes a Yellow Sign. This is a mind-affecting effect. The save DC is Charisma-based.</t>
  </si>
  <si>
    <t>Hastur is the most mysterious of the Great Old Ones. In fact, the entity known as Hastur might actually be an Outer God. The physical manifestation of this entity is known as the King in Yellow, and though most consider this creature-a vaguely human-shaped figure draped in a yellow cloak-to be synonymous with Hastur himself, many scholars believe that the King in Yellow is nothing more than an avatar used by the true Hastur to move among the denizens of the physical world. Hastur himself is said to dwell upon a distant world called Carcosa on the shores of the monstrous Lake of Hali, and his power on a planet is strongest when the baleful light of Carcosa's star is visible in that planet's night sky.  HASTUR'S CULT Hastur's cult is primarily composed of decadent nobles, playwrights, and aristocrats who have grown bored with life and have sought out increasingly deviant, bizarre, and self-destructive methods of achieving gratification in life. His temples are opulent and excessive-opera houses, manors, and the like that contain hidden chambers for pastimes best indulged in secret. His cultists are particularly eager to bring innocents into their fold, exposing them to the Yellow Sign so that their bodies and minds can serve as portals through which the King in Yellow may walk the world. Hastur's cult is associated with decadence, disorder, and nihilism, and its symbol is the Yellow Sign. The least varieties of these symbols are nonmagical-and somewhat inaccurate-representations of the sigil, though the more powerful cults possess methods by which they can craft fully functional Yellow Signs. Unlike those created by Hastur, a cult-created Yellow Sign can be resisted with a successful DC 23 Will save (as if it were a 9th-level spell). Hastur's clerics have access to the domains of Chaos, Evil, Rune, and Void, and to the subdomains of Dark Tapestry, Language, Stars, and Wards. Hastur's favored weapon is the rapier.</t>
  </si>
  <si>
    <t>&lt;link rel="stylesheet"href="PF.css"&gt;&lt;div&gt;&lt;h2&gt;Great Old One, Hastur&lt;/h2&gt;&lt;h3&gt;&lt;i&gt;This entity appears to be a skeletal human form hidden under tattered yellow robes, but it moves with unsettling, inhuman grace.&lt;/i&gt;&lt;/h3&gt;&lt;br&gt;&lt;/div&gt;&lt;div class="heading"&gt;&lt;p class="alignleft"&gt;Hastur&lt;/p&gt;&lt;p class="alignright"&gt;CR 29&lt;/p&gt;&lt;div style="clear: both;"&gt;&lt;/div&gt;&lt;/div&gt;&lt;div&gt;&lt;h5&gt;&lt;b&gt;XP &lt;/b&gt;6,553,600&lt;/h5&gt;&lt;h5&gt;CE Medium aberration (chaotic, evil, Great Old One)&lt;/h5&gt;&lt;h5&gt;&lt;b&gt;Init &lt;/b&gt;+26; &lt;b&gt;Senses &lt;/b&gt;darkvision 60 ft., &lt;i&gt;true seeing&lt;/i&gt;; Perception +47&lt;/h5&gt;&lt;h5&gt;&lt;b&gt;Aura &lt;/b&gt;unspeakable presence (300 ft., DC 40)&lt;/h5&gt;&lt;/div&gt;&lt;hr/&gt;&lt;div&gt;&lt;h5&gt;&lt;b&gt;DEFENSE&lt;/b&gt;&lt;/h5&gt;&lt;/div&gt;&lt;hr/&gt;&lt;div&gt;&lt;h5&gt;&lt;b&gt;AC &lt;/b&gt;48, touch 37, flat-footed 31 (+16 Dex, +1 dodge, +10 insight, +11 natural)&lt;/h5&gt;&lt;h5&gt;&lt;b&gt;hp &lt;/b&gt;731 (34d8+578); fast healing 25&lt;/h5&gt;&lt;h5&gt;&lt;b&gt;Fort &lt;/b&gt;+28, &lt;b&gt;Ref &lt;/b&gt;+27, &lt;b&gt;Will &lt;/b&gt;+29&lt;/h5&gt;&lt;h5&gt;&lt;b&gt;Defensive Abilities &lt;/b&gt;freedom of movement, immortality, insanity (DC 40); &lt;b&gt;DR &lt;/b&gt;15/epic and lawful; &lt;b&gt;Immune &lt;/b&gt;ability damage, ability drain, aging, cold, death effects, disease, energy drain, mind-affecting effects, paralysis, petrification, sonic; &lt;b&gt;Resist &lt;/b&gt;acid 30, electricity 30, fire 30; &lt;b&gt;SR &lt;/b&gt;40&lt;/h5&gt;&lt;/div&gt;&lt;hr/&gt;&lt;div&gt;&lt;h5&gt;&lt;b&gt;OFFENSE&lt;/b&gt;&lt;/h5&gt;&lt;/div&gt;&lt;hr/&gt;&lt;div&gt;&lt;h5&gt;&lt;b&gt;Spd &lt;/b&gt;80 ft.;  &lt;i&gt;air walk&lt;/i&gt;&lt;/h5&gt;&lt;h5&gt;&lt;b&gt;Melee &lt;/b&gt;4 tattered lash +41 (2d8+7 plus bleed)&lt;/h5&gt;&lt;h5&gt;&lt;b&gt;Space &lt;/b&gt;5 ft.; &lt;b&gt;Reach &lt;/b&gt;40 ft.&lt;/h5&gt;&lt;h5&gt;&lt;b&gt;Special Attacks &lt;/b&gt;bleed (1d6), fulvous &lt;i&gt;dream&lt;/i&gt;s, mythic power (10/ day, surge +1d12), reveal visage, sneak attack +10d6, Yellow Sign&lt;/h5&gt;&lt;h5&gt;&lt;b&gt;Spell-Like Abilities&lt;/b&gt; (CL 29th; concentration +42)  &lt;/br&gt;Constant&amp;mdash;&lt;i&gt;air walk&lt;/i&gt;, &lt;i&gt;freedom of movement&lt;/i&gt;, &lt;i&gt;tongues&lt;/i&gt;, &lt;i&gt;true seeing&lt;/i&gt; &lt;/br&gt;At Will&amp;mdash;&lt;i&gt;astral projection&lt;/i&gt;, &lt;i&gt;dimension door&lt;/i&gt;&lt;sup&gt;M&lt;/sup&gt;, &lt;i&gt;dream&lt;/i&gt;&lt;sup&gt;M&lt;/sup&gt;, &lt;i&gt;enervation&lt;/i&gt;&lt;sup&gt;M&lt;/sup&gt;, &lt;i&gt;greater dispel magic&lt;/i&gt;, &lt;i&gt;insanity&lt;/i&gt; (DC 30), &lt;i&gt;mirage arcana&lt;/i&gt; (DC 28), &lt;i&gt;nightmare&lt;/i&gt;&lt;sup&gt;M&lt;/sup&gt; (DC 28), &lt;i&gt;sending&lt;/i&gt;&lt;sup&gt;M&lt;/sup&gt;, &lt;i&gt;veil&lt;/i&gt;, &lt;i&gt;wish&lt;/i&gt;&lt;sup&gt;M&lt;/sup&gt; (see below) &lt;/br&gt;3/day&amp;mdash;&lt;i&gt;demand&lt;/i&gt; (DC 31), quickened &lt;i&gt;feeblemind&lt;/i&gt;, &lt;i&gt;interplanetary teleport&lt;/i&gt;&lt;sup&gt;UM&lt;/sup&gt;, &lt;i&gt;mass suggestion&lt;/i&gt; (DC 29), &lt;i&gt;project image&lt;/i&gt; (DC 30) &lt;/br&gt;1/day&amp;mdash;&lt;i&gt;symbol of death&lt;/i&gt; (DC 31), &lt;i&gt;symbol of fear&lt;/i&gt; (DC 29), symbol of &lt;i&gt;insanity&lt;/i&gt; (DC 31), &lt;i&gt;symbol of pain&lt;/i&gt; (DC 28), &lt;i&gt;symbol of persuasion&lt;/i&gt; (DC 29), &lt;i&gt;symbol of strife&lt;/i&gt;&lt;sup&gt;UM&lt;/sup&gt; (DC 32), &lt;i&gt;symbol of stunning&lt;/i&gt; (DC 30), &lt;i&gt;symbol of weakness&lt;/i&gt; (DC 30)&lt;/h5&gt;&lt;/h5&gt;&lt;/div&gt;&lt;hr/&gt;&lt;div&gt;&lt;h5&gt;&lt;b&gt;STATISTICS&lt;/b&gt;&lt;/h5&gt;&lt;/div&gt;&lt;hr/&gt;&lt;div&gt;&lt;h5&gt;&lt;b&gt;Str &lt;/b&gt;24, &lt;b&gt;Dex &lt;/b&gt;43, &lt;b&gt;Con &lt;/b&gt;44, &lt;b&gt;Int &lt;/b&gt; 35, &lt;b&gt;Wis &lt;/b&gt;31, &lt;b&gt;Cha &lt;/b&gt;36&lt;/h5&gt;&lt;h5&gt;&lt;b&gt;Base Atk &lt;/b&gt;+25; &lt;b&gt;CMB &lt;/b&gt;+41; &lt;b&gt;CMD &lt;/b&gt;69 (can't be tripped)&lt;/h5&gt;&lt;h5&gt;&lt;b&gt;Feats &lt;/b&gt;Agile Maneuvers, Combat Expertise, Combat Reflexes, Critical Focus, Dodge, Greater Feint, Greater Vital Strike, Improved Critical (tattered lash), Improved Feint, Improved Vital Strike, Mobility, Quicken Spell-Like Ability (&lt;i&gt;feeblemind&lt;/i&gt;), Spring Attack, Staggering Critical, Vital Strike, Weapon Finesse, Whirlwind Attack&lt;/h5&gt;&lt;h5&gt;&lt;b&gt;Skills &lt;/b&gt;Acrobatics +53 (+73 when jumping), Bluff +47, Disguise +47, Intimidate +50, Knowledge (arcana, geography, history, local) +46, Knowledge (nobility) +49, Perception +47, Perform (act) +47, Sense Motive +44, Sleight of Hand +50, Spellcraft +49, Stealth +53, Use Magic Device +47; &lt;b&gt;Racial Modifiers &lt;/b&gt;+20 Acrobatics when jumping&lt;/h5&gt;&lt;h5&gt;&lt;b&gt;Languages &lt;/b&gt;Aklo; telepathy 100 ft., &lt;i&gt;tongues&lt;/i&gt;&lt;/h5&gt;&lt;h5&gt;&lt;b&gt;SQ &lt;/b&gt;otherworldly insight&lt;/h5&gt;&lt;/div&gt;&lt;hr/&gt;&lt;div&gt;&lt;h5&gt;&lt;b&gt;ECOLOGY&lt;/b&gt;&lt;/h5&gt;&lt;/div&gt;&lt;hr/&gt;&lt;div&gt;&lt;h5&gt;&lt;b&gt;Environment &lt;/b&gt; any&lt;/h5&gt;&lt;h5&gt;&lt;b&gt;Organization &lt;/b&gt;solitary (unique)&lt;/h5&gt;&lt;h5&gt;&lt;b&gt;Treasure &lt;/b&gt;triple&lt;/h5&gt;&lt;/div&gt;&lt;hr/&gt;&lt;div&gt;&lt;h5&gt;&lt;b&gt;SPECIAL ABILITIES&lt;/b&gt;&lt;/h5&gt;&lt;/div&gt;&lt;hr/&gt;&lt;div&gt;&lt;/h5&gt;&lt;h5&gt;&lt;b&gt;Fulvous Dreams (Su)&lt;/b&gt; When Hastur uses his &lt;i&gt;nightmare&lt;/i&gt; spell-like ability on a creature that has seen the Yellow Sign, he also afflicts that creature with horrifying &lt;i&gt;dream&lt;/i&gt;s tinted with a nauseating yellow color and thick with overwhelming sensations of decadence, shame, and entropic disorder. In addition to the effect of &lt;i&gt;nightmare&lt;/i&gt;, the target must also succeed at a DC 40 Will save or be compelled to seek out a Yellow Sign, throwing all of his resources and actions into the obsession. While obsessed, the target takes a -4 penalty on Will saving throws, saving throws against symbol spells, concentration checks, and Wisdom-based skill checks. This obsession effect ends immediately if the victim looks upon the Yellow Sign. This is a mind-affecting curse effect. The save DC is Charisma-based.  &lt;/h5&gt;&lt;h5&gt;&lt;b&gt;Immortality (Ex)&lt;/b&gt; If Hastur is slain, the robes that drape his frame suddenly drop to the ground as if whatever shape supported them had suddenly ceased to exist. The robes themselves remain inanimate on the ground, but any humanoid creature that touches them must succeed at a DC 40 Will save to resist a sudden urge to put the robes on. Doing so is a full-round action that provokes attacks of opportunity. Once it has donned Hastur's robes, the creature immediately perishes and its body is destroyed. In its place, Hastur lives again, as if brought back via &lt;i&gt;true resurrection&lt;/i&gt;. If the discarded robes are not donned within 24 hours, they fade away, leaving behind a faint yellow stain. In this case, Hastur can't manifest a physical body again until the conditions are right, or until an unwitting cultist or fool calls him forth once again. The save DC is Charisma-based.  &lt;/h5&gt;&lt;h5&gt;&lt;b&gt;Reveal Visage (Su)&lt;/b&gt; As a swift action, Hastur may reveal to one adjacent creature the true shape beneath his robes. The creature must succeed at DC 40 Will save or be paralyzed for 1d4 rounds and take 1d4 points of Wisdom drain at the end of its turn each round the paralysis lasts, though the revelation is too awful for memory to retain. This is a mind-affecting fear effect. The save DC is Charisma-based.  &lt;/h5&gt;&lt;h5&gt;&lt;b&gt;Tattered Lash (Ex)&lt;/b&gt; Hastur attacks with long strips of his tattered yellow robes. These strips have a reach of 40 feet and are primary natural slashing attacks. Bleed damage from the strips stacks with itself (up to 10d6 points of bleed damage). Hastur treats insane targets as if they were flat-footed when he attacks with these weapons.  &lt;/h5&gt;&lt;h5&gt;&lt;b&gt;Unspeakable Presence (Su)&lt;/b&gt; Failing a DC 40 Will save against Hastur's unspeakable presence afflicts a creature with a random &lt;i&gt;insanity&lt;/i&gt;. A creature that is already insane instead becomes confused for as long as it remains in the area. The save DC is Charisma-based. &lt;/h5&gt;&lt;h5&gt;&lt;b&gt;Wish (Sp)&lt;/b&gt; Although Hastur may use &lt;i&gt;wish&lt;/i&gt; as a spell-like ability at will, he can do so only to grant the &lt;i&gt;wish&lt;/i&gt;es of other creatures, and only once per creature. Invariably, the results of these &lt;i&gt;wish&lt;/i&gt;es serve somehow to advance Hastur's agenda.  &lt;/h5&gt;&lt;h5&gt;&lt;b&gt;Yellow Sign (Su)&lt;/b&gt; Once per day as a free action, Hastur can touch any solid surface and inscribe the Yellow Sign upon it. Once inscribed, the Yellow Sign remains for a year, but is active only on certain nights when the light from Hastur's distant world shines in the night sky as a star. Any creature that looks upon an active Yellow Sign must succeed at a DC 40 Will save to avoid becoming &lt;i&gt;dominate&lt;/i&gt;d by Hastur (as &lt;i&gt;dominate&lt;/i&gt; monster); whether or not the save is successful, the creature doesn't have to save against that Yellow Sign again for 24 hours. While the creature is under this domination effect, if the creature's Charisma drain plus Charisma damage ever equal its Charisma score, it immediately dies and allows Hastur to manifest physically at the location of its corpse, as if the victim had donned Hastur's tattered robes (see immortality). A Yellow Sign can be removed with &lt;i&gt;dispel chaos&lt;/i&gt;, &lt;i&gt;dispel evil&lt;/i&gt;, or &lt;i&gt;erase&lt;/i&gt;, any of which requires the caster to succeed at a DC 35 caster level check. &lt;i&gt;Mage's disjunction&lt;/i&gt; automatically removes a Yellow Sign. This is a mind-affecting effect. The save DC is Charisma-based.&lt;/h5&gt;&lt;/div&gt;&lt;br&gt;&lt;div&gt;&lt;h4&gt;&lt;p&gt;&lt;p&gt;Hastur is the most mysterious of the Great Old Ones. In fact, the entity known as Hastur might actually be an Outer God. The physical manifestation of this entity is known as the King in Yellow, and though most consider this creature-a vaguely human-shaped figure draped in a yellow cloak-to be synonymous with Hastur himself, many scholars believe that the King in Yellow is nothing more than an avatar used by the true Hastur to move among the denizens of the physical world. Hastur himself is said to dwell upon a distant world called Carcosa on the shores of the monstrous Lake of Hali, and his power on a planet is strongest when the baleful light of Carcosa's star is visible in that planet's night sky.  &lt;br&gt;&lt;b&gt;HASTUR'S CULT &lt;/b&gt;&lt;br&gt;Hastur's cult is primarily composed of decadent nobles, playwrights, and aristocrats who have grown bored with life and have sought out increasingly deviant, bizarre, and self-destructive methods of achieving gratification in life. His temples are opulent and excessive-opera houses, manors, and the like that contain hidden chambers for pastimes best indulged in secret. His cultists are particularly eager to bring innocents into their fold, exposing them to the Yellow Sign so that their bodies and minds can serve as portals through which the King in Yellow may walk the world. Hastur's cult is associated with decadence, disorder, and nihilism, and its symbol is the Yellow Sign. The least varieties of these symbols are nonmagical-and somewhat inaccurate-representations of the sigil, though the more powerful cults possess methods by which they can craft fully functional Yellow Signs. Unlike those created by Hastur, a cult-created Yellow Sign can be resisted with a successful DC 23 Will save (as if it were a 9th-level spell). Hastur's clerics have access to the domains of Chaos, Evil, Rune, and Void, and to the subdomains of Dark Tapestry, Language, Stars, and Wards. Hastur's favored weapon is the rapier.&lt;/p&gt;&lt;/h4&gt;&lt;/div&gt;</t>
  </si>
  <si>
    <t>Grimple</t>
  </si>
  <si>
    <t>20 ft., climb 20 ft., fly 20 ft. (clumsy)</t>
  </si>
  <si>
    <t>rock +3 (1d2-4)</t>
  </si>
  <si>
    <t>putrid vomit</t>
  </si>
  <si>
    <t>Spell-Like Abilities (CL 1st; concentration -1)   At Will-prestidigitation   3/day-grease (DC 9), mage hand, open/close</t>
  </si>
  <si>
    <t>Str 3, Dex 13, Con 12, Int 10, Wis 11, Cha 6</t>
  </si>
  <si>
    <t>Skill Focus (Stealth), Weapon FinesseB</t>
  </si>
  <si>
    <t>Climb +13, Fly +1, Perception +4, Sleight of Hand +5, Stealth +16, Swim +5</t>
  </si>
  <si>
    <t>gremlin lice</t>
  </si>
  <si>
    <t>solitary, pair, mob (3-8), or infestation (9-16 plus 2-6 trained dire rats and 1-4 spider swarms)</t>
  </si>
  <si>
    <t>This putrid-looking humanoid bears a disquieting resemblance to a half-starved, mange-ridden opossum.</t>
  </si>
  <si>
    <t>Gremlin Lice (Ex) All grimples are infested with gremlin lice. Whenever a warm-blooded creature comes in physical contact with a grimple, there is a 25% chance it contracts gremlin lice. 1d4 rounds later, the creature begins to itch. The itch proves so distracting that for the duration of the infestation, the individual takes a -1 penalty on all concentration and initiative checks. Fortunately, these annoying parasites cannot live long on non-gremlins, and only survive for 24 hours. Submersion in water or exposure to freezing temperatures also kills a gremlin lice infestation.  Putrid Vomit (Ex) Every 1d4 rounds, a grimple can spew a 30-foot line of vomit as a standard action. Treat this as a ranged touch attack with no range increment. Anyone struck must succeed at a DC 11 Fortitude save or be nauseated for 1d4 rounds. The save DC is Constitution-based.</t>
  </si>
  <si>
    <t>Grimples are filthy urban scavengers that lurk beneath the eaves of abandoned buildings, clock towers, belfries, and steeples. Sickly-looking and ragged, they shed constantly as a result of the small parasites they host. Quick climbers, grimples also have loose flaps of skin that stretch between their arms and allow them to glide short distances. Grimples despise humans and show it by attacking drunks, unlocking stables, torturing guard dogs, and loosening hanging storefront signs so that they fall on people. This does not stop them from sometimes allying with humans and other humanoids, but such collaborations are always temporary, as a grimple is ever plotting betrayal. Although a grimple is often arrogant and overbearing, its ability to vomit at will (and propensity for doing so constantly) remains its most unappealing quality. Voracious omnivores, grimples feast off garbage. They frequently target inns, restaurants, and other places where they can scavenge a steady supply of food.</t>
  </si>
  <si>
    <t>&lt;link rel="stylesheet"href="PF.css"&gt;&lt;div&gt;&lt;h2&gt;Gremlin, Grimple&lt;/h2&gt;&lt;h3&gt;&lt;i&gt;This putrid-looking humanoid bears a disquieting resemblance to a half-starved, mange-ridden opossum.&lt;/i&gt;&lt;/h3&gt;&lt;br&gt;&lt;/div&gt;&lt;div class="heading"&gt;&lt;p class="alignleft"&gt;Grimple&lt;/p&gt;&lt;p class="alignright"&gt;CR 1/3&lt;/p&gt;&lt;div style="clear: both;"&gt;&lt;/div&gt;&lt;/div&gt;&lt;div&gt;&lt;h5&gt;&lt;b&gt;XP &lt;/b&gt;135&lt;/h5&gt;&lt;h5&gt;CN Tiny fey &lt;/h5&gt;&lt;h5&gt;&lt;b&gt;Init &lt;/b&gt;+1; &lt;b&gt;Senses &lt;/b&gt;low-light vision; Perception +4&lt;/h5&gt;&lt;/div&gt;&lt;hr/&gt;&lt;div&gt;&lt;h5&gt;&lt;b&gt;DEFENSE&lt;/b&gt;&lt;/h5&gt;&lt;/div&gt;&lt;hr/&gt;&lt;div&gt;&lt;h5&gt;&lt;b&gt;AC &lt;/b&gt;13, touch 13, flat-footed 12 (+1 Dex, +2 size)&lt;/h5&gt;&lt;h5&gt;&lt;b&gt;hp &lt;/b&gt;4 (1d6+1)&lt;/h5&gt;&lt;h5&gt;&lt;b&gt;Fort &lt;/b&gt;+1, &lt;b&gt;Ref &lt;/b&gt;+3, &lt;b&gt;Will &lt;/b&gt;+2&lt;/h5&gt;&lt;h5&gt;&lt;b&gt;DR &lt;/b&gt;2/cold iron&lt;/h5&gt;&lt;/div&gt;&lt;hr/&gt;&lt;div&gt;&lt;h5&gt;&lt;b&gt;OFFENSE&lt;/b&gt;&lt;/h5&gt;&lt;/div&gt;&lt;hr/&gt;&lt;div&gt;&lt;h5&gt;&lt;b&gt;Spd &lt;/b&gt;20 ft., climb 20 ft., fly 20 ft. (clumsy)&lt;/h5&gt;&lt;h5&gt;&lt;b&gt;Melee &lt;/b&gt;bite +3 (1d3-4)&lt;/h5&gt;&lt;h5&gt;&lt;b&gt;Ranged &lt;/b&gt;rock +3 (1d2-4)&lt;/h5&gt;&lt;h5&gt;&lt;b&gt;Space &lt;/b&gt;2-1/2 ft.; &lt;b&gt;Reach &lt;/b&gt;0 ft.&lt;/h5&gt;&lt;h5&gt;&lt;b&gt;Special Attacks &lt;/b&gt;putrid vomit&lt;/h5&gt;&lt;h5&gt;&lt;b&gt;Spell-Like Abilities&lt;/b&gt; (CL 1st; concentration &amp;mdash;1) &lt;/br&gt;At Will&amp;mdash;&lt;i&gt;prestidigitation&lt;/i&gt; &lt;/br&gt;3/day&amp;mdash;&lt;i&gt;grease&lt;/i&gt; (DC 9), &lt;i&gt;mage hand&lt;/i&gt;, &lt;i&gt;open/close&lt;/i&gt;&lt;/h5&gt;&lt;/h5&gt;&lt;/div&gt;&lt;hr/&gt;&lt;div&gt;&lt;h5&gt;&lt;b&gt;STATISTICS&lt;/b&gt;&lt;/h5&gt;&lt;/div&gt;&lt;hr/&gt;&lt;div&gt;&lt;h5&gt;&lt;b&gt;Str &lt;/b&gt;3, &lt;b&gt;Dex &lt;/b&gt;13, &lt;b&gt;Con &lt;/b&gt;12, &lt;b&gt;Int &lt;/b&gt; 10, &lt;b&gt;Wis &lt;/b&gt;11, &lt;b&gt;Cha &lt;/b&gt;6&lt;/h5&gt;&lt;h5&gt;&lt;b&gt;Base Atk &lt;/b&gt;+0; &lt;b&gt;CMB &lt;/b&gt;-1; &lt;b&gt;CMD &lt;/b&gt;5&lt;/h5&gt;&lt;h5&gt;&lt;b&gt;Feats &lt;/b&gt;Skill Focus (Stealth), Weapon Finesse&lt;sup&gt;B&lt;/sup&gt;&lt;/h5&gt;&lt;h5&gt;&lt;b&gt;Skills &lt;/b&gt;Climb +13, Fly +1, Perception +4, Sleight of Hand +5, Stealth +16, Swim +5&lt;/h5&gt;&lt;h5&gt;&lt;b&gt;Languages &lt;/b&gt;Undercommon&lt;/h5&gt;&lt;h5&gt;&lt;b&gt;SQ &lt;/b&gt;gremlin lice&lt;/h5&gt;&lt;/div&gt;&lt;hr/&gt;&lt;div&gt;&lt;h5&gt;&lt;b&gt;ECOLOGY&lt;/b&gt;&lt;/h5&gt;&lt;/div&gt;&lt;hr/&gt;&lt;div&gt;&lt;h5&gt;&lt;b&gt;Environment &lt;/b&gt; any urban&lt;/h5&gt;&lt;h5&gt;&lt;b&gt;Organization &lt;/b&gt;solitary, pair, mob (3-8), or infestation (9-16 plus 2-6 trained dire rats and 1-4 spider swarms)&lt;/h5&gt;&lt;h5&gt;&lt;b&gt;Treasure &lt;/b&gt;standard&lt;/h5&gt;&lt;/div&gt;&lt;hr/&gt;&lt;div&gt;&lt;h5&gt;&lt;b&gt;SPECIAL ABILITIES&lt;/b&gt;&lt;/h5&gt;&lt;/div&gt;&lt;hr/&gt;&lt;div&gt;&lt;/h5&gt;&lt;h5&gt;&lt;b&gt;Gremlin Lice (Ex)&lt;/b&gt; All grimples are infested with gremlin lice. Whenever a warm-blooded creature comes in physical contact with a grimple, there is a 25% chance it contracts gremlin lice. 1d4 rounds later, the creature begins to itch. The itch proves so distracting that for the duration of the infestation, the individual takes a -1 penalty on all concentration and initiative checks. Fortunately, these annoying parasites cannot live long on non-gremlins, and only survive for 24 hours. Submersion in water or exposure to freezing temperatures also kills a gremlin lice infestation.  &lt;/h5&gt;&lt;h5&gt;&lt;b&gt;Putrid Vomit (Ex)&lt;/b&gt; Every 1d4 rounds, a grimple can spew a 30-foot line of vomit as a standard action. Treat this as a ranged touch attack with no range increment. Anyone struck must succeed at a DC 11 Fortitude save or be nauseated for 1d4 rounds. The save DC is Constitution-based.&lt;/h5&gt;&lt;/div&gt;&lt;br&gt;&lt;div&gt;&lt;h4&gt;&lt;p&gt;&lt;p&gt;Grimples are filthy urban scavengers that lurk beneath the eaves of abandoned buildings, clock towers, belfries, and steeples. Sickly-looking and ragged, they shed constantly as a result of the small parasites they host. Quick climbers, grimples also have loose flaps of skin that stretch between their arms and allow them to glide short distances. Grimples despise humans and show it by attacking drunks, unlocking stables, torturing guard dogs, and loosening hanging storefront signs so that they fall on people. This does not stop them from sometimes allying with humans and other humanoids, but such collaborations are always temporary, as a grimple is ever plotting betrayal. Although a grimple is often arrogant and overbearing, its ability to vomit at will (and propensity for doing so constantly) remains its most unappealing quality. Voracious omnivores, grimples feast off garbage. They frequently target inns, restaurants, and other places where they can scavenge a steady supply of food.&lt;/p&gt;&lt;/h4&gt;&lt;/div&gt;</t>
  </si>
  <si>
    <t>Haniver</t>
  </si>
  <si>
    <t>10 ft., fly 20 ft. (average), swim 20 ft.</t>
  </si>
  <si>
    <t>misplacement</t>
  </si>
  <si>
    <t>Spell-Like Abilities (CL 1st; concentration +2)   At Will-prestidigitation, ventriloquism (DC 12)   1/day-scare (DC 13)</t>
  </si>
  <si>
    <t>Str 9, Dex 13, Con 12, Int 8, Wis 11, Cha 12</t>
  </si>
  <si>
    <t>Disable Device +3, Disguise +5, Fly +5, Perception +4, Sleight of Hand +7, Stealth +13, Swim +11</t>
  </si>
  <si>
    <t>+2 Disable Device, +2 Sleight of Hand</t>
  </si>
  <si>
    <t>solitary, pair, or swarm (4-12)</t>
  </si>
  <si>
    <t>This small, bizarre humanoid creature has finlike wings, strange yellow skin, and tiny black eyes burning with malevolence.</t>
  </si>
  <si>
    <t>Misplacement (Su) Hanivers are swift and curious, possessing an uncanny ability to meddle with the possessions of any character whose square they enter. Any time a haniver succeeds at a Sleight of Hand check against a creature, it also rearranges that creature's possessions. The next time that creature attempts to produce a weapon or item, it finds its possessions misplaced or disarranged; retrieving a stored item or drawing a weapon then requires a standard action instead of a move action (unless the haniver has stolen the item in question). After spending this standard action, the character takes mental inventory and is no longer affected by this ability. Occasionally, hanivers replace items they've stolen or leave their old treasures-seashells, old fish, clumps of sand-in containers or clothing they have rooted through. They do this without any added difficultly to their Sleight of Hand checks.</t>
  </si>
  <si>
    <t>Haniver gremlins haunt the stories of sailors and fishing communities, featuring prominently in parables told to naughty children by disapproving parents. A thousand such tales exist, each a variation on a common theme-the gremlins flap up from the sea, startle nasty fishermen or disobedient youths, and make off with their trinkets. Yet as is rarely the case with such tales, nearly every word of these stories-no matter how unlikely or comic- proves near to the truth. Strange, capricious fey creatures that enjoy skimming whitecaps, flipping over solitary horseshoe crabs, and suicidally teasing dolphins and sharks, hanivers endlessly indulge a mad racial curiosity. Such is their obsession that every haniver must know what is under every rock, in every basket, and beneath every hat. Should they like what they find, they typically attempt to make off with it, clinging to their prize like a beloved heirloom until the next curiosity or shiny treasure catches their attention. Hanivers have no concept of worth, though they know much of desirability, and might hang onto an item they would otherwise discard in moments if another creature-or former owner-expresses desire for it. The gremlins don't steal out of any sense of maliciousness, but rather out of curiosity and self ishness. The most intelligent occasionally even believe that they're trading, and leave behind old "treasures"-often strange or natural items that barely fit the description-in place of things they've claimed. Regardless, folklore advises those who have something stolen by a haniver to simply abandon it rather than face the frustration of attempting to rescue it-hence the tendency of sailors to blame the hanivers whenever something goes missing. Hanivers possess flat, leathery bodies with only a few thin bones. Most stand little more than a foot tall and 1-1/2 feet across, and weigh less than 5 pounds.</t>
  </si>
  <si>
    <t>&lt;link rel="stylesheet"href="PF.css"&gt;&lt;div&gt;&lt;h2&gt;Gremlin, Haniver&lt;/h2&gt;&lt;h3&gt;&lt;i&gt;This small, bizarre humanoid creature has finlike wings, strange yellow skin, and tiny black eyes burning with malevolence.&lt;/i&gt;&lt;/h3&gt;&lt;br&gt;&lt;/div&gt;&lt;div class="heading"&gt;&lt;p class="alignleft"&gt;Haniver&lt;/p&gt;&lt;p class="alignright"&gt;CR 1/2&lt;/p&gt;&lt;div style="clear: both;"&gt;&lt;/div&gt;&lt;/div&gt;&lt;div&gt;&lt;h5&gt;&lt;b&gt;XP &lt;/b&gt;200&lt;/h5&gt;&lt;h5&gt;N Tiny fey (aquatic)&lt;/h5&gt;&lt;h5&gt;&lt;b&gt;Init &lt;/b&gt;+5; &lt;b&gt;Senses &lt;/b&gt;darkvision 60 ft., low-light vision; Perception +4&lt;/h5&gt;&lt;/div&gt;&lt;hr/&gt;&lt;div&gt;&lt;h5&gt;&lt;b&gt;DEFENSE&lt;/b&gt;&lt;/h5&gt;&lt;/div&gt;&lt;hr/&gt;&lt;div&gt;&lt;h5&gt;&lt;b&gt;AC &lt;/b&gt;13, touch 13, flat-footed 12 (+1 Dex, +2 size)&lt;/h5&gt;&lt;h5&gt;&lt;b&gt;hp &lt;/b&gt;4 (1d6+1)&lt;/h5&gt;&lt;h5&gt;&lt;b&gt;Fort &lt;/b&gt;+1, &lt;b&gt;Ref &lt;/b&gt;+3, &lt;b&gt;Will &lt;/b&gt;+2&lt;/h5&gt;&lt;h5&gt;&lt;b&gt;DR &lt;/b&gt;2/cold iron; &lt;b&gt;SR &lt;/b&gt;11&lt;/h5&gt;&lt;/div&gt;&lt;hr/&gt;&lt;div&gt;&lt;h5&gt;&lt;b&gt;OFFENSE&lt;/b&gt;&lt;/h5&gt;&lt;/div&gt;&lt;hr/&gt;&lt;div&gt;&lt;h5&gt;&lt;b&gt;Spd &lt;/b&gt;10 ft., fly 20 ft. (average), swim 20 ft.&lt;/h5&gt;&lt;h5&gt;&lt;b&gt;Melee &lt;/b&gt;bite +1 (1d3-1)&lt;/h5&gt;&lt;h5&gt;&lt;b&gt;Space &lt;/b&gt;2-1/2 ft.; &lt;b&gt;Reach &lt;/b&gt;0 ft.&lt;/h5&gt;&lt;h5&gt;&lt;b&gt;Special Attacks &lt;/b&gt;misplacement&lt;/h5&gt;&lt;h5&gt;&lt;b&gt;Spell-Like Abilities&lt;/b&gt; (CL 1st; concentration +2) &lt;/br&gt;At Will&amp;mdash;&lt;i&gt;prestidigitation&lt;/i&gt;, &lt;i&gt;ventriloquism&lt;/i&gt; (DC 12) &lt;/br&gt;1/day&amp;mdash;&lt;i&gt;scare&lt;/i&gt; (DC 13)&lt;/h5&gt;&lt;/h5&gt;&lt;/div&gt;&lt;hr/&gt;&lt;div&gt;&lt;h5&gt;&lt;b&gt;STATISTICS&lt;/b&gt;&lt;/h5&gt;&lt;/div&gt;&lt;hr/&gt;&lt;div&gt;&lt;h5&gt;&lt;b&gt;Str &lt;/b&gt;9, &lt;b&gt;Dex &lt;/b&gt;13, &lt;b&gt;Con &lt;/b&gt;12, &lt;b&gt;Int &lt;/b&gt; 8, &lt;b&gt;Wis &lt;/b&gt;11, &lt;b&gt;Cha &lt;/b&gt;12&lt;/h5&gt;&lt;h5&gt;&lt;b&gt;Base Atk &lt;/b&gt;+0; &lt;b&gt;CMB &lt;/b&gt;-1; &lt;b&gt;CMD &lt;/b&gt;8&lt;/h5&gt;&lt;h5&gt;&lt;b&gt;Feats &lt;/b&gt;Improved Initiative&lt;/h5&gt;&lt;h5&gt;&lt;b&gt;Skills &lt;/b&gt;Disable Device +3, Disguise +5, Fly +5, Perception +4, Sleight of Hand +7, Stealth +13, Swim +11; &lt;b&gt;Racial Modifiers &lt;/b&gt;+2 Disable Device, +2 Sleight of Hand&lt;/h5&gt;&lt;h5&gt;&lt;b&gt;Languages &lt;/b&gt;Common, Sylvan&lt;/h5&gt;&lt;h5&gt;&lt;b&gt;SQ &lt;/b&gt;amphibious&lt;/h5&gt;&lt;/div&gt;&lt;hr/&gt;&lt;div&gt;&lt;h5&gt;&lt;b&gt;ECOLOGY&lt;/b&gt;&lt;/h5&gt;&lt;/div&gt;&lt;hr/&gt;&lt;div&gt;&lt;h5&gt;&lt;b&gt;Environment &lt;/b&gt; temperate coasts&lt;/h5&gt;&lt;h5&gt;&lt;b&gt;Organization &lt;/b&gt;solitary, pair, or swarm (4-12)&lt;/h5&gt;&lt;h5&gt;&lt;b&gt;Treasure &lt;/b&gt;incidental&lt;/h5&gt;&lt;/div&gt;&lt;hr/&gt;&lt;div&gt;&lt;h5&gt;&lt;b&gt;SPECIAL ABILITIES&lt;/b&gt;&lt;/h5&gt;&lt;/div&gt;&lt;hr/&gt;&lt;div&gt;&lt;/h5&gt;&lt;h5&gt;&lt;b&gt;Misplacement (Su)&lt;/b&gt; Hanivers are swift and curious, possessing an uncanny ability to meddle with the possessions of any character whose square they enter. Any time a haniver succeeds at a Sleight of Hand check against a creature, it also rearranges that creature's possessions. The next time that creature attempts to produce a weapon or item, it finds its possessions misplaced or disarranged; retrieving a stored item or drawing a weapon then requires a standard action instead of a move action (unless the haniver has stolen the item in question). After spending this standard action, the character takes mental inventory and is no longer affected by this ability. Occasionally, hanivers replace items they've stolen or leave their old treasures-seashells, old fish, clumps of sand-in containers or clothing they have rooted through. They do this without any added difficultly to their Sleight of Hand checks.&lt;/h5&gt;&lt;/div&gt;&lt;br&gt;&lt;div&gt;&lt;h4&gt;&lt;p&gt;&lt;p&gt;Haniver gremlins haunt the stories of sailors and fishing communities, featuring prominently in parables told to naughty children by disapproving parents. A thousand such tales exist, each a variation on a common theme-the gremlins flap up from the sea, startle nasty fishermen or disobedient youths, and make off with their trinkets. Yet as is rarely the case with such tales, nearly every word of these stories-no matter how unlikely or comic- proves near to the truth. Strange, capricious fey creatures that enjoy skimming whitecaps, flipping over solitary horseshoe crabs, and suicidally teasing dolphins and sharks, hanivers endlessly indulge a mad racial curiosity. Such is their obsession that every haniver must know what is under every rock, in every basket, and beneath every hat. Should they like what they find, they typically attempt to make off with it, clinging to their prize like a beloved heirloom until the next curiosity or shiny treasure catches their attention. Hanivers have no concept of worth, though they know much of desirability, and might hang onto an item they would otherwise discard in moments if another creature-or former owner-expresses desire for it. The gremlins don't steal out of any sense of maliciousness, but rather out of curiosity and self ishness. The most intelligent occasionally even believe that they're trading, and leave behind old "treasures"-often strange or natural items that barely fit the description-in place of things they've claimed. Regardless, folklore advises those who have something stolen by a haniver to simply abandon it rather than face the frustration of attempting to rescue it-hence the tendency of sailors to blame the hanivers whenever something goes missing. Hanivers possess flat, leathery bodies with only a few thin bones. Most stand little more than a foot tall and 1-1/2 feet across, and weigh less than 5 pounds.&lt;/p&gt;&lt;/h4&gt;&lt;/div&gt;</t>
  </si>
  <si>
    <t>Monaciello</t>
  </si>
  <si>
    <t>stymie channeling (20 ft.; DC 12)</t>
  </si>
  <si>
    <t>(2d6+7)</t>
  </si>
  <si>
    <t>Fort +2, Ref +5, Will +4; +4 vs. divine magic</t>
  </si>
  <si>
    <t>+4 vs. divine magic</t>
  </si>
  <si>
    <t>bite +4 (1d4-2), dagger +4 (1d3-2/19-20)</t>
  </si>
  <si>
    <t>Spell-Like Abilities (CL 3rd; concentration +4)   At Will-prestidigitation, putrefy food and drinkAPG (DC 11), ghost sound (DC 12), silent image (DC 12)   1/day-glitterdust</t>
  </si>
  <si>
    <t>Str 6, Dex 15, Con 14, Int 11, Wis 12, Cha 13</t>
  </si>
  <si>
    <t>Skill Focus (Stealth), ToughnessB, Weapon FinesseB</t>
  </si>
  <si>
    <t>Bluff +6, Disable Device +8, Escape Artist +7, Perception +6, Sense Motive +6, Stealth +18 (+14 when moving)</t>
  </si>
  <si>
    <t>+4 Disable Device, +4 Stealth (+0 when moving)</t>
  </si>
  <si>
    <t>compression, magic bag</t>
  </si>
  <si>
    <t>solitary, pair, congregation (3-12), or infestation (13-20 plus 1-3 sorcerers of 1st-3rd level, 1 rogue leader of 2nd-4th level, 2-14 trained dire rats, 2-5 trained venomous snakes, and 1-3 rat swarms)</t>
  </si>
  <si>
    <t>double (always gold coins)</t>
  </si>
  <si>
    <t>Dressed in red robes like those of a monk, this little monster displays a sharp-toothed smile and flips a gold coin in its hand.</t>
  </si>
  <si>
    <t>Magic Bag (Su) A monaciello always carries its pouch with it. This pouch contains an extradimensional space and operates like a bag of holding (type I). If this pouch is separated from the monaciello, all of its former contents are lost, and it becomes a normal bag that contains a number of coins equal to double the treasure value of a creature of the gremlin's CR. A monaciello that loses its pouch must create a new one, a process that takes 1d4 days. Until the new pouch is finished, it remains a non-magical bag, only becoming a fully functional extradimensional space once completed.  Stymie Channeling (Su) A monaciello gremlin is surrounded by an aura of blasphemy. Any creatures channeling energy within 20 feet of a monaciello must succeed at a DC 12 Will save or be unable to channel for that round. The use is not lost, but the action is wasted.</t>
  </si>
  <si>
    <t>Most often found in urban environments, this gremlin lives among humanity, taunting religious and scholarly organizations with its pranks. Monaciello gremlins are most commonly found in monasteries and cathedrals where they wriggle their way up from the sewers and catacombs to play tricks on the devout. These tricksters pull blankets off sleeping clergy members, harass servants, spoil food, and hide valuables from their owners. Enamored with gold, they often overinf late the value of things with illusions, and even throw handfuls of gold coins (or illusions of gold coins if they are feeling especially stingy) to distract creatures on their trail. They pull these coins from their ever-present magical bags, confident they can always pilfer more. A monaciello stands 2-1/2 feet tall and weighs approximately 20 pounds.</t>
  </si>
  <si>
    <t>&lt;link rel="stylesheet"href="PF.css"&gt;&lt;div&gt;&lt;h2&gt;Gremlin, Monaciello&lt;/h2&gt;&lt;h3&gt;&lt;i&gt;Dressed in red robes like those of a monk, this little monster displays a sharp-toothed smile and flips a gold coin in its hand.&lt;/i&gt;&lt;/h3&gt;&lt;br&gt;&lt;/div&gt;&lt;div class="heading"&gt;&lt;p class="alignleft"&gt;Monaciello&lt;/p&gt;&lt;p class="alignright"&gt;CR 1&lt;/p&gt;&lt;div style="clear: both;"&gt;&lt;/div&gt;&lt;/div&gt;&lt;div&gt;&lt;h5&gt;&lt;b&gt;XP &lt;/b&gt;400&lt;/h5&gt;&lt;h5&gt;CE Small fey &lt;/h5&gt;&lt;h5&gt;&lt;b&gt;Init &lt;/b&gt;+2; &lt;b&gt;Senses &lt;/b&gt;low-light vision; Perception +6&lt;/h5&gt;&lt;h5&gt;&lt;b&gt;Aura &lt;/b&gt;stymie channeling (20 ft.; DC 12)&lt;/h5&gt;&lt;/div&gt;&lt;hr/&gt;&lt;div&gt;&lt;h5&gt;&lt;b&gt;DEFENSE&lt;/b&gt;&lt;/h5&gt;&lt;/div&gt;&lt;hr/&gt;&lt;div&gt;&lt;h5&gt;&lt;b&gt;AC &lt;/b&gt;13, touch 13, flat-footed 11 (+2 Dex, +1 size)&lt;/h5&gt;&lt;h5&gt;&lt;b&gt;hp &lt;/b&gt;14 (2d6+7)&lt;/h5&gt;&lt;h5&gt;&lt;b&gt;Fort &lt;/b&gt;+2, &lt;b&gt;Ref &lt;/b&gt;+5, &lt;b&gt;Will &lt;/b&gt;+4; +4 vs. divine magic&lt;/h5&gt;&lt;h5&gt;&lt;b&gt;DR &lt;/b&gt;5/cold iron; &lt;b&gt;SR &lt;/b&gt;12&lt;/h5&gt;&lt;/div&gt;&lt;hr/&gt;&lt;div&gt;&lt;h5&gt;&lt;b&gt;OFFENSE&lt;/b&gt;&lt;/h5&gt;&lt;/div&gt;&lt;hr/&gt;&lt;div&gt;&lt;h5&gt;&lt;b&gt;Spd &lt;/b&gt;30 ft.&lt;/h5&gt;&lt;h5&gt;&lt;b&gt;Melee &lt;/b&gt;bite +4 (1d4-2), dagger +4 (1d3-2/19-20)&lt;/h5&gt;&lt;h5&gt;&lt;b&gt;Space &lt;/b&gt;5 ft.; &lt;b&gt;Reach &lt;/b&gt;5 ft.&lt;/h5&gt;&lt;h5&gt;&lt;b&gt;Spell-Like Abilities&lt;/b&gt; (CL 3rd; concentration +4) &lt;/br&gt;At Will&amp;mdash;&lt;i&gt;prestidigitation&lt;/i&gt;, &lt;i&gt;putrefy food and drink&lt;/i&gt;&lt;sup&gt;APG&lt;/sup&gt; (DC 11), &lt;i&gt;ghost sound&lt;/i&gt; (DC 12), &lt;i&gt;silent image&lt;/i&gt; (DC 12) &lt;/br&gt;1/day&amp;mdash;&lt;i&gt;glitterdust&lt;/i&gt;&lt;/h5&gt;&lt;/h5&gt;&lt;/div&gt;&lt;hr/&gt;&lt;div&gt;&lt;h5&gt;&lt;b&gt;STATISTICS&lt;/b&gt;&lt;/h5&gt;&lt;/div&gt;&lt;hr/&gt;&lt;div&gt;&lt;h5&gt;&lt;b&gt;Str &lt;/b&gt;6, &lt;b&gt;Dex &lt;/b&gt;15, &lt;b&gt;Con &lt;/b&gt;14, &lt;b&gt;Int &lt;/b&gt; 11, &lt;b&gt;Wis &lt;/b&gt;12, &lt;b&gt;Cha &lt;/b&gt;13&lt;/h5&gt;&lt;h5&gt;&lt;b&gt;Base Atk &lt;/b&gt;+1; &lt;b&gt;CMB &lt;/b&gt;-2; &lt;b&gt;CMD &lt;/b&gt;10&lt;/h5&gt;&lt;h5&gt;&lt;b&gt;Feats &lt;/b&gt;Skill Focus (Stealth), Toughness&lt;sup&gt;B&lt;/sup&gt;, Weapon Finesse&lt;sup&gt;B&lt;/sup&gt;&lt;/h5&gt;&lt;h5&gt;&lt;b&gt;Skills &lt;/b&gt;Bluff +6, Disable Device +8, Escape Artist +7, Perception +6, Sense Motive +6, Stealth +18 (+14 when moving); &lt;b&gt;Racial Modifiers &lt;/b&gt;+4 Disable Device, +4 Stealth (+0 when moving)&lt;/h5&gt;&lt;h5&gt;&lt;b&gt;Languages &lt;/b&gt;Aklo&lt;/h5&gt;&lt;h5&gt;&lt;b&gt;SQ &lt;/b&gt;compression, magic bag&lt;/h5&gt;&lt;/div&gt;&lt;hr/&gt;&lt;div&gt;&lt;h5&gt;&lt;b&gt;ECOLOGY&lt;/b&gt;&lt;/h5&gt;&lt;/div&gt;&lt;hr/&gt;&lt;div&gt;&lt;h5&gt;&lt;b&gt;Environment &lt;/b&gt; any urban&lt;/h5&gt;&lt;h5&gt;&lt;b&gt;Organization &lt;/b&gt;solitary, pair, congregation (3-12), or infestation (13-20 plus 1-3 sorcerers of 1st-3rd level, 1 rogue leader of 2nd-4th level, 2-14 trained dire rats, 2-5 trained venomous snakes, and 1-3 rat swarms)&lt;/h5&gt;&lt;h5&gt;&lt;b&gt;Treasure &lt;/b&gt;double (always gold coins)&lt;/h5&gt;&lt;/div&gt;&lt;hr/&gt;&lt;div&gt;&lt;h5&gt;&lt;b&gt;SPECIAL ABILITIES&lt;/b&gt;&lt;/h5&gt;&lt;/div&gt;&lt;hr/&gt;&lt;div&gt;&lt;/h5&gt;&lt;h5&gt;&lt;b&gt;Magic Bag (Su)&lt;/b&gt; A monaciello always carries its pouch with it. This pouch contains an extradimensional space and operates like a &lt;i&gt;bag of holding&lt;/i&gt; (type I). If this pouch is separated from the monaciello, all of its former contents are lost, and it becomes a normal bag that contains a number of coins equal to double the treasure value of a creature of the gremlin's CR. A monaciello that loses its pouch must create a new one, a process that takes 1d4 days. Until the new pouch is finished, it remains a non-magical bag, only becoming a fully functional extradimensional space once completed.  &lt;/h5&gt;&lt;h5&gt;&lt;b&gt;Stymie Channeling (Su)&lt;/b&gt; A monaciello gremlin is surrounded by an aura of blasphemy. Any creatures channeling energy within 20 feet of a monaciello must succeed at a DC 12 Will save or be unable to channel for that round. The use is not lost, but the action is wasted.&lt;/h5&gt;&lt;/div&gt;&lt;br&gt;&lt;div&gt;&lt;h4&gt;&lt;p&gt;&lt;p&gt;Most often found in urban environments, this gremlin lives among humanity, taunting religious and scholarly organizations with its pranks. Monaciello gremlins are most commonly found in monasteries and cathedrals where they wriggle their way up from the sewers and catacombs to play tricks on the devout. These tricksters pull blankets off sleeping clergy members, harass servants, spoil food, and hide valuables from their owners. Enamored with gold, they often overinf late the value of things with illusions, and even throw handfuls of gold coins (or illusions of gold coins if they are feeling especially stingy) to distract creatures on their trail. They pull these coins from their ever-present magical bags, confident they can always pilfer more. A monaciello stands 2-1/2 feet tall and weighs approximately 20 pounds.&lt;/p&gt;&lt;/h4&gt;&lt;/div&gt;</t>
  </si>
  <si>
    <t>Grendel</t>
  </si>
  <si>
    <t>frightful presence (60 ft.; DC 20, DC 16 against mythic creatures)</t>
  </si>
  <si>
    <t>34, touch 13, flat-footed 30</t>
  </si>
  <si>
    <t>(+4 Dex, +25 natural, -1 size)</t>
  </si>
  <si>
    <t>(20d10+230)</t>
  </si>
  <si>
    <t>regeneration 10 (unarmed strikes or natural weapons)</t>
  </si>
  <si>
    <t>Fort +16, Ref +16, Will +16</t>
  </si>
  <si>
    <t>ferocity, unstoppable</t>
  </si>
  <si>
    <t>2 claws +32 (3d10+13/19-20 plus grab), bite +27 (4d8+6)</t>
  </si>
  <si>
    <t>blood rage, brutal surge, gruesome dismemberment, mythic power (7/day, surge +1d10)</t>
  </si>
  <si>
    <t>Str 36, Dex 19, Con 26, Int 9, Wis 15, Cha 8</t>
  </si>
  <si>
    <t>Bleeding Critical, Combat Reflexes, Critical Focus, Exhausting Critical, Great FortitudeM, Improved Critical (claw), Iron WillM, Power AttackM, Skill FocusM (Stealth), Tiring Critical</t>
  </si>
  <si>
    <t>Acrobatics +19 (+23 when jumping), Intimidate +12, Perception +15 (+23 sound-based checks), Stealth +24, Swim +31</t>
  </si>
  <si>
    <t>+4 Acrobatics when jumping, +8 Perception (sound-based checks)</t>
  </si>
  <si>
    <t>display of strength</t>
  </si>
  <si>
    <t xml:space="preserve"> cold swamps</t>
  </si>
  <si>
    <t>This lurching hulk carries no weapons, but its eyes burn with menace, and its long claws are caked with blood.</t>
  </si>
  <si>
    <t>Brutal Surge (Su) When Grendel expends mythic power to add a surge die to an attack roll, he also adds a surge die to that attack's damage roll. This is not an action and does not require him to expend any additional uses of mythic power to use this ability.  Gruesome Dismemberment (Ex) When Grendel successfully holds a creature he has grappled, he may expend one use of mythic power to attempt to dismember that creature. He attempts a grapple check; if successful, his target takes double his normal claw damage and the attack pulls off one of the target's legs or arms. The target is sickened until it receives magical healing (or until it recovers to full hit points by natural means), and takes 2d6 points of bleed damage each round. A creature with only one an arm cannot perform actions requiring two arms or two hands. A bipedal creature with one leg missing cannot walk or run; it can crawl or hop, but is denied its Dexterity bonus against all opponents. A quadrupedal creature with one leg missing is reduced to half normal speed. At the GM's discretion, creatures with more than four legs affected by this attack may be able to move at normal speed.</t>
  </si>
  <si>
    <t>This reaver of the cold marsh is not just a monster; he is a force of nature. Where there is peace and prosperity in the world, Grendel strikes, eager to prove that tranquility is transitory and death is the only constant. Grendel stalks the edge of his fens looking for quiet settlements. Under cover of night, he strikes, murdering the strong in their beds and chasing the terrified with demonic glee. He then takes the prize of his carnage deep into his fen where his lust for blood is grotesquely sated.</t>
  </si>
  <si>
    <t>&lt;link rel="stylesheet"href="PF.css"&gt;&lt;div&gt;&lt;h2&gt;Grendel&lt;/h2&gt;&lt;h3&gt;&lt;i&gt;This lurching hulk carries no weapons, but its eyes burn with menace, and its long claws are caked with blood.&lt;/i&gt;&lt;/h3&gt;&lt;br&gt;&lt;/div&gt;&lt;div class="heading"&gt;&lt;p class="alignleft"&gt;Grendel&lt;/p&gt;&lt;p class="alignright"&gt;CR 19/MR 7&lt;/p&gt;&lt;div style="clear: both;"&gt;&lt;/div&gt;&lt;/div&gt;&lt;div&gt;&lt;h5&gt;&lt;b&gt;XP &lt;/b&gt;204,800&lt;/h5&gt;&lt;h5&gt;CE Large monstrous humanoid (mythic)&lt;/h5&gt;&lt;h5&gt;&lt;b&gt;Init &lt;/b&gt;+4; &lt;b&gt;Senses &lt;/b&gt;darkvision 60 ft.; Perception +15&lt;/h5&gt;&lt;h5&gt;&lt;b&gt;Aura &lt;/b&gt;frightful presence (60 ft.; DC 20, DC 16 against mythic creatures)&lt;/h5&gt;&lt;/div&gt;&lt;hr/&gt;&lt;div&gt;&lt;h5&gt;&lt;b&gt;DEFENSE&lt;/b&gt;&lt;/h5&gt;&lt;/div&gt;&lt;hr/&gt;&lt;div&gt;&lt;h5&gt;&lt;b&gt;AC &lt;/b&gt;34, touch 13, flat-footed 30 (+4 Dex, +25 natural, -1 size)&lt;/h5&gt;&lt;h5&gt;&lt;b&gt;hp &lt;/b&gt;340 (20d10+230); regeneration 10 (unarmed strikes or natural weapons)&lt;/h5&gt;&lt;h5&gt;&lt;b&gt;Fort &lt;/b&gt;+16, &lt;b&gt;Ref &lt;/b&gt;+16, &lt;b&gt;Will &lt;/b&gt;+16&lt;/h5&gt;&lt;h5&gt;&lt;b&gt;Defensive Abilities &lt;/b&gt;ferocity, unstoppable; &lt;b&gt;DR &lt;/b&gt;10/epic; &lt;b&gt;Resist &lt;/b&gt;acid 10, cold 10, fire 10&lt;/h5&gt;&lt;/div&gt;&lt;hr/&gt;&lt;div&gt;&lt;h5&gt;&lt;b&gt;OFFENSE&lt;/b&gt;&lt;/h5&gt;&lt;/div&gt;&lt;hr/&gt;&lt;div&gt;&lt;h5&gt;&lt;b&gt;Spd &lt;/b&gt;40 ft.&lt;/h5&gt;&lt;h5&gt;&lt;b&gt;Melee &lt;/b&gt;2 claws +32 (3d10+13/19-20 plus grab), bite +27 (4d8+6)&lt;/h5&gt;&lt;h5&gt;&lt;b&gt;Space &lt;/b&gt;10 ft.; &lt;b&gt;Reach &lt;/b&gt;10 ft.&lt;/h5&gt;&lt;h5&gt;&lt;b&gt;Special Attacks &lt;/b&gt;blood rage, brutal surge, gruesome dismemberment, mythic power (7/day, surge +1d10)&lt;/h5&gt;&lt;/div&gt;&lt;hr/&gt;&lt;div&gt;&lt;h5&gt;&lt;b&gt;STATISTICS&lt;/b&gt;&lt;/h5&gt;&lt;/div&gt;&lt;hr/&gt;&lt;div&gt;&lt;h5&gt;&lt;b&gt;Str &lt;/b&gt;36, &lt;b&gt;Dex &lt;/b&gt;19, &lt;b&gt;Con &lt;/b&gt;26, &lt;b&gt;Int &lt;/b&gt; 9, &lt;b&gt;Wis &lt;/b&gt;15, &lt;b&gt;Cha &lt;/b&gt;8&lt;/h5&gt;&lt;h5&gt;&lt;b&gt;Base Atk &lt;/b&gt;+20; &lt;b&gt;CMB &lt;/b&gt;+34 (+38 grapple); &lt;b&gt;CMD &lt;/b&gt;48&lt;/h5&gt;&lt;h5&gt;&lt;b&gt;Feats &lt;/b&gt;Bleeding Critical, Combat Reflexes, Critical Focus, Exhausting Critical, Great Fortitude&lt;sup&gt;M&lt;/sup&gt;, Improved Critical (claw), Iron Will&lt;sup&gt;M&lt;/sup&gt;, Power Attack&lt;sup&gt;M&lt;/sup&gt;, Skill Focus&lt;sup&gt;M &lt;/sup&gt;(Stealth), Tiring Critical&lt;/h5&gt;&lt;h5&gt;&lt;b&gt;Skills &lt;/b&gt;Acrobatics +19 (+23 when jumping), Intimidate +12, Perception +15 (+23 sound-based checks), Stealth +24, Swim +31; &lt;b&gt;Racial Modifiers &lt;/b&gt;+4 Acrobatics when jumping, +8 Perception (sound-based checks)&lt;/h5&gt;&lt;h5&gt;&lt;b&gt;Languages &lt;/b&gt;Common&lt;/h5&gt;&lt;h5&gt;&lt;b&gt;SQ &lt;/b&gt;display of strength&lt;/h5&gt;&lt;/div&gt;&lt;hr/&gt;&lt;div&gt;&lt;h5&gt;&lt;b&gt;ECOLOGY&lt;/b&gt;&lt;/h5&gt;&lt;/div&gt;&lt;hr/&gt;&lt;div&gt;&lt;h5&gt;&lt;b&gt;Environment &lt;/b&gt; cold swamps&lt;/h5&gt;&lt;h5&gt;&lt;b&gt;Organization &lt;/b&gt;solitary&lt;/h5&gt;&lt;h5&gt;&lt;b&gt;Treasure &lt;/b&gt;standard&lt;/h5&gt;&lt;/div&gt;&lt;hr/&gt;&lt;div&gt;&lt;h5&gt;&lt;b&gt;SPECIAL ABILITIES&lt;/b&gt;&lt;/h5&gt;&lt;/div&gt;&lt;hr/&gt;&lt;div&gt;&lt;/h5&gt;&lt;h5&gt;&lt;b&gt;Brutal Surge (Su)&lt;/b&gt; When Grendel expends mythic power to add a surge die to an attack roll, he also adds a surge die to that attack's damage roll. This is not an action and does not require him to expend any additional uses of mythic power to use this ability.  &lt;/h5&gt;&lt;h5&gt;&lt;b&gt;Gruesome Dismemberment (Ex)&lt;/b&gt; When Grendel successfully holds a creature he has grappled, he may expend one use of mythic power to attempt to dismember that creature. He attempts a grapple check; if successful, his target takes double his normal claw damage and the attack pulls off one of the target's legs or arms. The target is sickened until it receives magical healing (or until it recovers to full hit points by natural means), and takes 2d6 points of bleed damage each round. A creature with only one an arm cannot perform actions requiring two arms or two hands. A bipedal creature with one leg missing cannot walk or run; it can crawl or hop, but is denied its Dexterity bonus against all opponents. A quadrupedal creature with one leg missing is reduced to half normal speed. At the GM's discretion, creatures with more than four legs affected by this attack may be able to move at normal speed.&lt;/h5&gt;&lt;/div&gt;&lt;br&gt;&lt;div&gt;&lt;h4&gt;&lt;p&gt;&lt;p&gt;This reaver of the cold marsh is not just a monster; he is a force of nature. Where there is peace and prosperity in the world, Grendel strikes, eager to prove that tranquility is transitory and death is the only constant. Grendel stalks the edge of his fens looking for quiet settlements. Under cover of night, he strikes, murdering the strong in their beds and chasing the terrified with demonic glee. He then takes the prize of his carnage deep into his fen where his lust for blood is grotesquely sated.&lt;/p&gt;&lt;/h4&gt;&lt;/div&gt;</t>
  </si>
  <si>
    <t>Guardian Dragon</t>
  </si>
  <si>
    <t>blindsight 120 ft., darkvision 120 ft., detect magic, detect scrying, low-light vision, mistsight; Perception +44</t>
  </si>
  <si>
    <t>frightful presence (300 ft., DC 30), security (1,000 ft.)</t>
  </si>
  <si>
    <t>44, touch 7, flat-footed 43</t>
  </si>
  <si>
    <t>(+6 armor, +1 Dex, +31 natural, -4 size)</t>
  </si>
  <si>
    <t>(26d12+360)</t>
  </si>
  <si>
    <t>Fort +25, Ref +16, Will +24</t>
  </si>
  <si>
    <t>fortification (50%), poisonous blood (dragon bile), unstoppable</t>
  </si>
  <si>
    <t>ability damage, ability drain, curses, death effects, dragon traits, sleep, paralysis, poison</t>
  </si>
  <si>
    <t>50 ft., climb 30 ft., fly 200 ft. (average), swim 30 ft.</t>
  </si>
  <si>
    <t>2 claws +36 (2d8+14), bite +36 (4d6+21 plus grab and poison), 2 wings +34 (2d6+7), tail slap +34 (2d8+21 plus grab)</t>
  </si>
  <si>
    <t>agonizing venom, breath weapon (60-ft. cone, 2d4 Con damage from poison, Fortitude DC 33 half, usable every 1d4 rounds), constrict (2d8+21), fast swallow, lingering poisonous cloud, mythic power (10/day, surge +1d12), poison, swallow whole (6d6 bludgeoning damage plus poison, AC 25, 52 hp)</t>
  </si>
  <si>
    <t>Spell-Like Abilities (CL 26th; concentration +33)  Constant-detect magic, detect scrying   At Will-discern location, false vision (see aura of security), fog cloud, greater dispel magic, locate object, major curseUM (DC 22), persuasive goadUM (DC 18)   3/day-geas/quest (DC 23), leashed shacklesUM (DC 21), maze, plant growth, spell turning, wall of stone, wall of thorns   1/day-breath of life, dimensional lock, limited wish (DC 24), mage's disjunction (DC 26), plane shift, word of recall</t>
  </si>
  <si>
    <t>Str 38, Dex 13, Con 30, Int 15, Wis 24, Cha 25</t>
  </si>
  <si>
    <t>51 (55 vs. grapple, can't be tripped)</t>
  </si>
  <si>
    <t>Blinding Critical, CleaveM, Critical FocusM, Death from AboveUC, Flyby Attack, Great Cleave, Hover, Improved InitiativeM, Iron WillM, Multiattack, Power AttackM, Staggering Critical, Stunning Critical</t>
  </si>
  <si>
    <t>Climb +38, Fly +11, Intimidate +36, Knowledge (geography) +26, Knowledge (local, religion) +18, Perception +44, Sense Motive +36, Spellcraft +18, Stealth +13, Survival +44, Swim +22, Use Magic Device +23</t>
  </si>
  <si>
    <t>+8 Knowledge (geography), +8 Perception, +8 Stealth, +8 Survival</t>
  </si>
  <si>
    <t>Abyssal, Celestial, Common, Draconic, Infernal, Sylvan</t>
  </si>
  <si>
    <t>amphibious, heroic challenge, mythic immortality, recuperation, secret lair, vengeful seeker</t>
  </si>
  <si>
    <t>triple, plus one artifact or major item</t>
  </si>
  <si>
    <t>This immense dragon coils its long, serpentine body beneath spreading wings, its eyes glittering like burnished gold.</t>
  </si>
  <si>
    <t>Agonizing Venom (Ex) Any creature failing its saving throw against the dragon's breath weapon, poison, or poisonous blood is sickened with pain for 1 minute. A second, third, and fourth failed saving throw mean the creature is also staggered for 1 minute, nauseated for 1 minute, and helpless for 1 minute, respectively. This is a pain effect. If the dragon expends one use of mythic power when poisoning a creature, the dragon's breath weapon and poison overcome any poison immunity the target has.  Aura of Security (Su) A guardian dragon is alerted whenever a Tiny or larger creature enters its aura (as a mental alarm spell). If its dimensional lock spell-like ability is dispelled or destroyed, it may expend two uses of mythic power to cast it again. The dragon can use its false vision spell-like ability only within its aura, and the duration ends if the aura's area no longer includes the affected area.  Heroic Challenge (Su) Once per day, a guardian dragon can give a non-mythic creature the agile, arcane, divine, invincible, or savage mythic template (Pathfinder RPG Mythic Adventures 224). The dragon must expend a number of uses of mythic power equal to the amount the target creature's CR increases. The creature isn't under the dragon's control, but won't willingly attack the dragon unless magically forced to do so. Alternatively, the dragon can expend one use of mythic power to create difficult terrain in a 100-foot-radius burst; the type of difficult terrain is appropriate to the area (mud in plains, rubble in mountains, and so on). The effects of this ability persist as long as the dragon remains within 10 miles of the affected creature or area.  Lingering Poisonous Cloud (Su) The guardian dragon can expend one use of mythic power when it uses its breath weapon to have the cloud remain for 10 rounds, functioning as cloudkill. The dragon can expend one additional use of mythic power for this to function as mythic cloudkill.  Poison (Ex) Bite or swallow whole-injury; save Fort DC 33; frequency 1/round for 6 rounds; effect 1d4 Str and 1d4 Con; cure 2 consecutive saves.  Secret Lair (Su) A guardian dragon can spend 1 hour concentrating to create a labyrinthine extradimensional lair for itself and whatever it is guarding. This functions like greater create demiplane (Pathfinder RPG Ultimate Magic 213) and creates a demiplane with the morphic, portal, shape, and structure properties. The demiplane is approximately a 500-foot-diameter sphere, and the dragon usually fills it with a maze of corridors (most of which are large enough for the Gargantuan dragon to move through) to confuse and delay invaders intent on stealing its treasure. The demiplane's portal is connected to a spot in the dragon's hidden lair, and over time the dragon usually brings guardian creatures from the Material Plane to add to the demiplane's defenses. The dragon can have only one demiplane active at a time, and the demiplane dissolves 10d10 minutes after the dragon leaves, so the dragon leaves only for a few minutes at a time or if its treasure has been stolen.  Vengeful Seeker (Ex) A guardian dragon gains the swift tracker and quarry abilities of a ranger when tracking or hunting any creature that has confirmed a critical hit against it, penetrated its spell resistance, or taken any amount of its treasure. Any divination spell-like ability a guardian dragon uses to locate such a creature or its treasure counts as the mythic version of the spell, if appropriate.</t>
  </si>
  <si>
    <t>A guardian dragon is an immense, serpentine dragon created by a deity to hide and guard a fabulous, legendary treasure. Spiriting its charge away to the farthest ends of the earth and beyond, the dragon maintains its eternal vigil surrounded by a garden, a labyrinth, a palace, or something uncanny, either building such a place itself or occupying a structure crafted for it by the deity. Over time, the guardian dragon enhances the defenses around its lair. As most guardian dragons have been protecting the same item for decades or centuries, a typical guardian dragon's lair is full of natural hazards and stocked with a variety of lesser mythic and non-mythic opponents that add to the lair's defenses. A mortal hero might brave the dangers of such a lair, seeking the dragon's prize, but the guardian's thirst for vengeance when recovering its charge is unending. The dragon considers any theft of its possessions an affront to its honor, and takes such an offense personally. With magic that allows it to find any creature at any distance, the dragon is relentless in pursuit of its lost items. Many enterprising thieves have escaped with a treasure, only to be located days or weeks later, killed, and dragged back to the dragon's lair with the stolen items. Because of its many victories over thieves and dragonslayers, a guardian dragon is usually in possession of a large collection of magic items, and it doesn't hesitate to make use of rings, scrolls, wands, and other items to protect itself or fortify its lair-or for instructing its lesser guardians on how to use these items. A guardian dragon might be willing to trade items it can't use for something more suitable, as long as the other party makes no attempt to take anything without permission (especially its charge, but it considers any theft reprehensible). A guardian dragon is 50 feet long when fully uncoiled and weighs 7 tons.</t>
  </si>
  <si>
    <t>&lt;link rel="stylesheet"href="PF.css"&gt;&lt;div&gt;&lt;h2&gt;Guardian Dragon&lt;/h2&gt;&lt;h3&gt;&lt;i&gt;This immense dragon coils its long, serpentine body beneath spreading wings, its eyes glittering like burnished gold.&lt;/i&gt;&lt;/h3&gt;&lt;br&gt;&lt;/div&gt;&lt;div class="heading"&gt;&lt;p class="alignleft"&gt;Guardian Dragon&lt;/p&gt;&lt;p class="alignright"&gt;CR 24/MR 10&lt;/p&gt;&lt;div style="clear: both;"&gt;&lt;/div&gt;&lt;/div&gt;&lt;div&gt;&lt;h5&gt;&lt;b&gt;XP &lt;/b&gt;1,228,800&lt;/h5&gt;&lt;h5&gt;N Gargantuan dragon (aquatic, mythic)&lt;/h5&gt;&lt;h5&gt;&lt;b&gt;Init &lt;/b&gt;+15&lt;sup&gt;M&lt;/sup&gt;; &lt;b&gt;Senses &lt;/b&gt;blindsight 120 ft., darkvision 120 ft., &lt;i&gt;detect magic&lt;/i&gt;, &lt;i&gt;detect scrying&lt;/i&gt;, low-light vision, mistsight; Perception +44&lt;/h5&gt;&lt;h5&gt;&lt;b&gt;Aura &lt;/b&gt;frightful presence (300 ft., DC 30), security (1,000 ft.)&lt;/h5&gt;&lt;/div&gt;&lt;hr/&gt;&lt;div&gt;&lt;h5&gt;&lt;b&gt;DEFENSE&lt;/b&gt;&lt;/h5&gt;&lt;/div&gt;&lt;hr/&gt;&lt;div&gt;&lt;h5&gt;&lt;b&gt;AC &lt;/b&gt;44, touch 7, flat-footed 43 (+6 armor, +1 Dex, +31 natural, -4 size)&lt;/h5&gt;&lt;h5&gt;&lt;b&gt;hp &lt;/b&gt;529 (26d12+360)&lt;/h5&gt;&lt;h5&gt;&lt;b&gt;Fort &lt;/b&gt;+25, &lt;b&gt;Ref &lt;/b&gt;+16, &lt;b&gt;Will &lt;/b&gt;+24&lt;/h5&gt;&lt;h5&gt;&lt;b&gt;Defensive Abilities &lt;/b&gt;fortification (50%), poisonous blood (dragon bile), unstoppable; &lt;b&gt;DR &lt;/b&gt;15/epic and magic; &lt;b&gt;Immune &lt;/b&gt;ability damage, ability drain, curses, death effects, dragon traits, sleep, paralysis, poison; &lt;b&gt;Resist &lt;/b&gt;acid 30, cold 30, electricity 30, fire 30, sonic 30; &lt;b&gt;SR &lt;/b&gt;35&lt;/h5&gt;&lt;/div&gt;&lt;hr/&gt;&lt;div&gt;&lt;h5&gt;&lt;b&gt;OFFENSE&lt;/b&gt;&lt;/h5&gt;&lt;/div&gt;&lt;hr/&gt;&lt;div&gt;&lt;h5&gt;&lt;b&gt;Spd &lt;/b&gt;50 ft., climb 30 ft., fly 200 ft. (average), swim 30 ft.&lt;/h5&gt;&lt;h5&gt;&lt;b&gt;Melee &lt;/b&gt;2 claws +36 (2d8+14), bite +36 (4d6+21 plus grab and poison), 2 wings +34 (2d6+7), tail slap +34 (2d8+21 plus grab)&lt;/h5&gt;&lt;h5&gt;&lt;b&gt;Space &lt;/b&gt;20 ft.; &lt;b&gt;Reach &lt;/b&gt;15 ft. (20 ft. with bite)&lt;/h5&gt;&lt;h5&gt;&lt;b&gt;Special Attacks &lt;/b&gt;agonizing venom, breath weapon (60-ft. cone, 2d4 Con damage from poison, Fortitude DC 33 half, usable every 1d4 rounds), constrict (2d8+21), fast swallow, lingering poisonous cloud, mythic power (10/day, surge +1d12), poison, swallow whole (6d6 bludgeoning damage plus poison, AC 25, 52 hp)&lt;/h5&gt;&lt;h5&gt;&lt;b&gt;Spell-Like Abilities&lt;/b&gt; (CL 26th; concentration +33)  &lt;/br&gt;Constant&amp;mdash;&lt;i&gt;detect magic&lt;/i&gt;, &lt;i&gt;detect scrying&lt;/i&gt; &lt;/br&gt;At Will&amp;mdash;&lt;i&gt;discern location&lt;/i&gt;, &lt;i&gt;false vision&lt;/i&gt; (see aura of security), &lt;i&gt;fog cloud&lt;/i&gt;, &lt;i&gt;greater dispel magic&lt;/i&gt;, &lt;i&gt;locate object&lt;/i&gt;, &lt;i&gt;major curse&lt;/i&gt;&lt;sup&gt;UM&lt;/sup&gt; (DC 22), &lt;i&gt;persuasive goad&lt;/i&gt;&lt;sup&gt;UM&lt;/sup&gt; (DC 18) &lt;/br&gt;3/day&amp;mdash;&lt;i&gt;geas/quest&lt;/i&gt; (DC 23), &lt;i&gt;leashed shackles&lt;/i&gt;&lt;sup&gt;UM&lt;/sup&gt; (DC 21), &lt;i&gt;maze&lt;/i&gt;, &lt;i&gt;plant growth&lt;/i&gt;, &lt;i&gt;spell turning&lt;/i&gt;, &lt;i&gt;wall of&lt;/i&gt; stone, &lt;i&gt;wall of&lt;/i&gt; thorns &lt;/br&gt;1/day&amp;mdash;&lt;i&gt;breath of life&lt;/i&gt;, &lt;i&gt;dimensional lock&lt;/i&gt;, &lt;i&gt;limited wish&lt;/i&gt; (DC 24), &lt;i&gt;mage's disjunction&lt;/i&gt; (DC 26), &lt;i&gt;plane shift&lt;/i&gt;, &lt;i&gt;word of recall&lt;/i&gt;&lt;/h5&gt;&lt;/h5&gt;&lt;/div&gt;&lt;hr/&gt;&lt;div&gt;&lt;h5&gt;&lt;b&gt;STATISTICS&lt;/b&gt;&lt;/h5&gt;&lt;/div&gt;&lt;hr/&gt;&lt;div&gt;&lt;h5&gt;&lt;b&gt;Str &lt;/b&gt;38, &lt;b&gt;Dex &lt;/b&gt;13, &lt;b&gt;Con &lt;/b&gt;30, &lt;b&gt;Int &lt;/b&gt; 15, &lt;b&gt;Wis &lt;/b&gt;24, &lt;b&gt;Cha &lt;/b&gt;25&lt;/h5&gt;&lt;h5&gt;&lt;b&gt;Base Atk &lt;/b&gt;+26; &lt;b&gt;CMB &lt;/b&gt;+44 (+48 grapple); &lt;b&gt;CMD &lt;/b&gt;51 (55 vs. grapple, can't be tripped)&lt;/h5&gt;&lt;h5&gt;&lt;b&gt;Feats &lt;/b&gt;Blinding Critical, Cleave&lt;sup&gt;M&lt;/sup&gt;, Critical Focus&lt;sup&gt;M&lt;/sup&gt;, Death from Above&lt;sup&gt;UC&lt;/sup&gt;, Flyby Attack, Great Cleave, Hover, Improved Initiative&lt;sup&gt;M&lt;/sup&gt;, Iron Will&lt;sup&gt;M&lt;/sup&gt;, Multiattack, Power Attack&lt;sup&gt;M&lt;/sup&gt;, Staggering Critical, Stunning Critical&lt;/h5&gt;&lt;h5&gt;&lt;b&gt;Skills &lt;/b&gt;Climb +38, Fly +11, Intimidate +36, Knowledge (geography) +26, Knowledge (local, religion) +18, Perception +44, Sense Motive +36, Spellcraft +18, Stealth +13, Survival +44, Swim +22, Use Magic Device +23; &lt;b&gt;Racial Modifiers &lt;/b&gt;+8 Knowledge (geography), +8 Perception, +8 Stealth, +8 Survival&lt;/h5&gt;&lt;h5&gt;&lt;b&gt;Languages &lt;/b&gt;Abyssal, Celestial, Common, Draconic, Infernal, Sylvan&lt;/h5&gt;&lt;h5&gt;&lt;b&gt;SQ &lt;/b&gt;amphibious, heroic challenge, mythic immortality, recuperation, secret lair, vengeful seeker&lt;/h5&gt;&lt;/div&gt;&lt;hr/&gt;&lt;div&gt;&lt;h5&gt;&lt;b&gt;ECOLOGY&lt;/b&gt;&lt;/h5&gt;&lt;/div&gt;&lt;hr/&gt;&lt;div&gt;&lt;h5&gt;&lt;b&gt;Environment &lt;/b&gt; any&lt;/h5&gt;&lt;h5&gt;&lt;b&gt;Organization &lt;/b&gt;solitary&lt;/h5&gt;&lt;h5&gt;&lt;b&gt;Treasure &lt;/b&gt;triple, plus one artifact or major item&lt;/h5&gt;&lt;/div&gt;&lt;hr/&gt;&lt;div&gt;&lt;h5&gt;&lt;b&gt;SPECIAL ABILITIES&lt;/b&gt;&lt;/h5&gt;&lt;/div&gt;&lt;hr/&gt;&lt;div&gt;&lt;/h5&gt;&lt;h5&gt;&lt;b&gt;Agonizing Venom (Ex)&lt;/b&gt; Any creature failing its saving throw against the dragon's breath weapon, poison, or poisonous blood is sickened with pain for 1 minute. A second, third, and fourth failed saving throw mean the creature is also staggered for 1 minute, nauseated for 1 minute, and helpless for 1 minute, respectively. This is a pain effect. If the dragon expends one use of mythic power when poisoning a creature, the dragon's breath weapon and poison overcome any poison immunity the target has.  &lt;/h5&gt;&lt;h5&gt;&lt;b&gt;Aura of Security (Su)&lt;/b&gt; A guardian dragon is alerted whenever a Tiny or larger creature enters its aura (as a mental &lt;i&gt;alarm&lt;/i&gt; spell). If its &lt;i&gt;dimensional lock&lt;/i&gt; spell-like ability is dispelled or destroyed, it may expend two uses of mythic power to cast it again. The dragon can use its &lt;i&gt;false vision&lt;/i&gt; spell-like ability only within its aura, and the duration ends if the aura's area no longer includes the affected area.  &lt;/h5&gt;&lt;h5&gt;&lt;b&gt;Heroic Challenge (Su)&lt;/b&gt; Once per day, a guardian dragon can give a non-mythic creature the agile, arcane, divine, invincible, or savage mythic template (&lt;i&gt;Pathfinder RPG Mythic Adventures&lt;/i&gt; 224). The dragon must expend a number of uses of mythic power equal to the amount the target creature's CR increases. The creature isn't under the dragon's control, but won't willingly attack the dragon unless magically forced to do so. Alternatively, the dragon can expend one use of mythic power to create difficult terrain in a 100-foot-radius burst; the type of difficult terrain is appropriate to the area (mud in plains, rubble in mountains, and so on). The effects of this ability persist as long as the dragon remains within 10 miles of the affected creature or area.  &lt;/h5&gt;&lt;h5&gt;&lt;b&gt;Lingering Poisonous Cloud (Su)&lt;/b&gt; The guardian dragon can expend one use of mythic power when it uses its breath weapon to have the cloud remain for 10 rounds, functioning as &lt;i&gt;cloudkill&lt;/i&gt;. The dragon can expend one additional use of mythic power for this to function as mythic &lt;i&gt;cloudkill&lt;/i&gt;.  &lt;/h5&gt;&lt;h5&gt;&lt;b&gt;Poison (Ex)&lt;/b&gt; Bite or swallow whole-injury; &lt;i&gt;save&lt;/i&gt; Fort DC 33; &lt;i&gt;frequency&lt;/i&gt; 1/round for 6 rounds; &lt;i&gt;effect&lt;/i&gt; 1d4 Str and 1d4 Con; &lt;i&gt;cure&lt;/i&gt; 2 consecutive &lt;i&gt;save&lt;/i&gt;s.  &lt;/h5&gt;&lt;h5&gt;&lt;b&gt;Secret Lair (Su)&lt;/b&gt; A guardian dragon can spend 1 hour concentrating to create a labyrinthine extradimensional lair for itself and whatever it is guarding. This functions like &lt;i&gt;greater create demiplane&lt;/i&gt; (Pathfinder &lt;i&gt;RPG Ultimate Magic&lt;/i&gt; 213) and creates a demiplane with the morphic, portal, shape, and structure properties. The demiplane is approximately a 500-foot-diameter sphere, and the dragon usually fills it with a &lt;i&gt;maze&lt;/i&gt; of corridors (most of which are large enough for the Gargantuan dragon to move through) to confuse and delay invaders intent on stealing its treasure. The demiplane's portal is connected to a spot in the dragon's hidden lair, and over time the dragon usually brings guardian creatures from the Material Plane to add to the demiplane's defenses. The dragon can have only one demiplane active at a time, and the demiplane dissolves 10d10 minutes after the dragon leaves, so the dragon leaves only for a few minutes at a time or if its treasure has been stolen.  &lt;/h5&gt;&lt;h5&gt;&lt;b&gt;Vengeful Seeker (Ex)&lt;/b&gt; A guardian dragon gains the swift tracker and quarry abilities of a ranger when tracking or hunting any creature that has confirmed a critical hit against it, penetrated its spell resistance, or taken any amount of its treasure. Any divination spell-like ability a guardian dragon uses to locate such a creature or its treasure counts as the mythic version of the spell, if appropriate.&lt;/h5&gt;&lt;/div&gt;&lt;br&gt;&lt;div&gt;&lt;h4&gt;&lt;p&gt;&lt;p&gt;A guardian dragon is an immense, serpentine dragon created by a deity to hide and guard a fabulous, legendary treasure. Spiriting its charge away to the farthest ends of the earth and beyond, the dragon maintains its eternal vigil surrounded by a garden, a labyrinth, a palace, or something uncanny, either building such a place itself or occupying a structure crafted for it by the deity. Over time, the guardian dragon enhances the defenses around its lair. As most guardian dragons have been protecting the same item for decades or centuries, a typical guardian dragon's lair is full of natural hazards and stocked with a variety of lesser mythic and non-mythic opponents that add to the lair's defenses. A mortal hero might brave the dangers of such a lair, seeking the dragon's prize, but the guardian's thirst for vengeance when recovering its charge is unending. The dragon considers any theft of its possessions an affront to its honor, and takes such an offense personally. With magic that allows it to find any creature at any distance, the dragon is relentless in pursuit of its lost items. Many enterprising thieves have escaped with a treasure, only to be located days or weeks later, killed, and dragged back to the dragon's lair with the stolen items. Because of its many victories over thieves and dragonslayers, a guardian dragon is usually in possession of a large collection of magic items, and it doesn't hesitate to make use of rings, scrolls, wands, and other items to protect itself or fortify its lair-or for instructing its lesser guardians on how to use these items. A guardian dragon might be willing to trade items it can't use for something more suitable, as long as the other party makes no attempt to take anything without permission (especially its charge, but it considers any theft reprehensible). A guardian dragon is 50 feet long when fully uncoiled and weighs 7 tons.&lt;/p&gt;&lt;/h4&gt;&lt;/div&gt;</t>
  </si>
  <si>
    <t>Hamadryad</t>
  </si>
  <si>
    <t>low-light vision; Perception +31</t>
  </si>
  <si>
    <t>(20d6+120)</t>
  </si>
  <si>
    <t>Fort +12, Ref +18, Will +18</t>
  </si>
  <si>
    <t>mwk dagger +16/+11 (1d4+5/19-20)</t>
  </si>
  <si>
    <t>+2 speed composite longbow +18/+18/+13 (1d8+7/x3)</t>
  </si>
  <si>
    <t>Spell-Like Abilities (CL 20th; concentration +26)  Constant-speak with animals, speak with plants   At Will-entangle (DC 17), hold animal (DC 18), rusting grasp, tree shape, wood shape (10 lbs. only)   5/day-charm monster (DC 20), charm person (DC 17), confusion (DC 19), deep slumber (DC 19), neutralize poison, sending (dryads only), suggestion (DC 19), tree stride   1/day-call lightning storm (DC 21), changestaff, greater heroism, heal, liveoak, summon nature's ally VIII</t>
  </si>
  <si>
    <t>Str 12, Dex 23, Con 23, Int 18, Wis 19, Cha 22</t>
  </si>
  <si>
    <t>Alertness, Combat Casting, Dodge, Great Fortitude, Improved Iron Will, Iron Will, Mounted Combat, Stealthy, Toughness, Weapon Finesse</t>
  </si>
  <si>
    <t>Bluff +29, Climb +14, Craft (wood) +12, Diplomacy +29, Escape Artist +19, Handle Animal +16, Heal +9, Intimidate +16, Knowledge (geography) +17, Knowledge (nature) +27, Knowledge (nobility) +9, Perception +31, Perform (any one) +19, Ride +16, Sense Motive +19, Spellcraft +14, Stealth +19, Survival +14</t>
  </si>
  <si>
    <t>+8 Craft (wood)</t>
  </si>
  <si>
    <t>Common, Elven, Sylvan; speak with animals, speak with plants, tongues</t>
  </si>
  <si>
    <t>druid magic, tree meld, wild empathy, woodcraft</t>
  </si>
  <si>
    <t>retinue (1 plus 2-5 dryads) or court (1 plus 2-12 centaurs, 2-12 dryads, 2-8 satyrs, and 1-2 treants)</t>
  </si>
  <si>
    <t>triple (+2 speed composite longbow [+5] with 20 arrows, masterwork dagger, other treasure)</t>
  </si>
  <si>
    <t>This regal woman exhibits the grace and pride of the forest's most ancient trees.</t>
  </si>
  <si>
    <t>Druid Magic (Su) A hamadryad can use any magic item as if she were a 20th-level druid.  Tree Meld (Su) A hamadryad can meld with any tree (similar to meld into stone) and can remain melded with a tree as long as she wishes.  Woodcraft (Ex) A hamadryad has a +8 racial bonus on Craft checks involving wood, and is always treated as if she had masterwork artisan's woodworking tools when attempting such checks.</t>
  </si>
  <si>
    <t>A hamadryad is the queen of her forest and the leader of all the dryads within it. Much as a dryad is bonded with one tree and is devoted to it, a hamadryad loves her chosen forest; while she does not sicken and die if separated from it, she loathes such separation. All nonevil woodland creatures acknowledge her as the wisest of dryads and respect her gifts of healing and diplomacy. In most forests, a hamadryad is the sister or wife of an erlking, and represents the protective, patient, and nurturing aspect of nature. With her healing magic, she can relieve the suffering of a dryad whose tree has been killed and sustain her long enough for her to bond with another tree. A hamadryad prefers to avoid direct confrontations, instead using her magic and allies to divert, confuse, and even befriend any would-be enemies. Her powers allow her to speak with or quickly travel to her subjects even when they are in the most remote parts of the forest. As a consequence, little happens in the forest without her knowledge, and those who enter her realm would do well to remember this.</t>
  </si>
  <si>
    <t>&lt;link rel="stylesheet"href="PF.css"&gt;&lt;div&gt;&lt;h2&gt;Hamadryad&lt;/h2&gt;&lt;h3&gt;&lt;i&gt;This regal woman exhibits the grace and pride of the forest's most ancient trees.&lt;/i&gt;&lt;/h3&gt;&lt;br&gt;&lt;/div&gt;&lt;div class="heading"&gt;&lt;p class="alignleft"&gt;Hamadryad&lt;/p&gt;&lt;p class="alignright"&gt;CR 15&lt;/p&gt;&lt;div style="clear: both;"&gt;&lt;/div&gt;&lt;/div&gt;&lt;div&gt;&lt;h5&gt;&lt;b&gt;XP &lt;/b&gt;51,200&lt;/h5&gt;&lt;h5&gt;CG Medium fey &lt;/h5&gt;&lt;h5&gt;&lt;b&gt;Init &lt;/b&gt;+6; &lt;b&gt;Senses &lt;/b&gt;low-light vision; Perception +31&lt;/h5&gt;&lt;/div&gt;&lt;hr/&gt;&lt;div&gt;&lt;h5&gt;&lt;b&gt;DEFENSE&lt;/b&gt;&lt;/h5&gt;&lt;/div&gt;&lt;hr/&gt;&lt;div&gt;&lt;h5&gt;&lt;b&gt;AC &lt;/b&gt;29, touch 17, flat-footed 22 (+6 Dex, +1 dodge, +12 natural)&lt;/h5&gt;&lt;h5&gt;&lt;b&gt;hp &lt;/b&gt;190 (20d6+120); fast healing 5&lt;/h5&gt;&lt;h5&gt;&lt;b&gt;Fort &lt;/b&gt;+12, &lt;b&gt;Ref &lt;/b&gt;+18, &lt;b&gt;Will &lt;/b&gt;+18&lt;/h5&gt;&lt;h5&gt;&lt;b&gt;DR &lt;/b&gt;10/cold iron; &lt;b&gt;Resist &lt;/b&gt;acid 30, cold 30, electricity 30&lt;/h5&gt;&lt;/div&gt;&lt;hr/&gt;&lt;div&gt;&lt;h5&gt;&lt;b&gt;OFFENSE&lt;/b&gt;&lt;/h5&gt;&lt;/div&gt;&lt;hr/&gt;&lt;div&gt;&lt;h5&gt;&lt;b&gt;Spd &lt;/b&gt;30 ft.&lt;/h5&gt;&lt;h5&gt;&lt;b&gt;Melee &lt;/b&gt;mwk dagger +16/+11 (1d4+5/19-20)&lt;/h5&gt;&lt;h5&gt;&lt;b&gt;Ranged &lt;/b&gt;&lt;i&gt;&lt;i&gt;+2 speed composite longbow&lt;/i&gt;&lt;/i&gt; +18/+18/+13 (1d8+7/x3)&lt;/h5&gt;&lt;h5&gt;&lt;b&gt;Space &lt;/b&gt;5 ft.; &lt;b&gt;Reach &lt;/b&gt;5 ft.&lt;/h5&gt;&lt;h5&gt;&lt;b&gt;Spell-Like Abilities&lt;/b&gt; (CL 20th; concentration +26)  &lt;/br&gt;Constant&amp;mdash;&lt;i&gt;speak with animals&lt;/i&gt;, &lt;i&gt;speak with plants&lt;/i&gt; &lt;/br&gt;At Will&amp;mdash;&lt;i&gt;entangle&lt;/i&gt; (DC 17), &lt;i&gt;hold animal&lt;/i&gt; (DC 18), &lt;i&gt;rusting grasp&lt;/i&gt;, &lt;i&gt;tree shape&lt;/i&gt;, &lt;i&gt;wood shape&lt;/i&gt; (10 lbs. only) &lt;/br&gt;5/day&amp;mdash;&lt;i&gt;charm monster&lt;/i&gt; (DC 20), &lt;i&gt;charm person&lt;/i&gt; (DC 17), &lt;i&gt;confusion&lt;/i&gt; (DC 19), &lt;i&gt;deep slumber&lt;/i&gt; (DC 19), &lt;i&gt;neutralize poison&lt;/i&gt;, &lt;i&gt;sending&lt;/i&gt; (dryads only), &lt;i&gt;suggestion&lt;/i&gt; (DC 19), &lt;i&gt;tree stride&lt;/i&gt; &lt;/br&gt;1/day&amp;mdash;&lt;i&gt;call lightning storm&lt;/i&gt; (DC 21), &lt;i&gt;changestaff&lt;/i&gt;, &lt;i&gt;greater heroism&lt;/i&gt;, &lt;i&gt;heal&lt;/i&gt;, &lt;i&gt;liveoak&lt;/i&gt;, &lt;i&gt;summon nature's ally VIII&lt;/i&gt;&lt;/h5&gt;&lt;/h5&gt;&lt;/div&gt;&lt;hr/&gt;&lt;div&gt;&lt;h5&gt;&lt;b&gt;STATISTICS&lt;/b&gt;&lt;/h5&gt;&lt;/div&gt;&lt;hr/&gt;&lt;div&gt;&lt;h5&gt;&lt;b&gt;Str &lt;/b&gt;12, &lt;b&gt;Dex &lt;/b&gt;23, &lt;b&gt;Con &lt;/b&gt;23, &lt;b&gt;Int &lt;/b&gt; 18, &lt;b&gt;Wis &lt;/b&gt;19, &lt;b&gt;Cha &lt;/b&gt;22&lt;/h5&gt;&lt;h5&gt;&lt;b&gt;Base Atk &lt;/b&gt;+10; &lt;b&gt;CMB &lt;/b&gt;+11; &lt;b&gt;CMD &lt;/b&gt;28&lt;/h5&gt;&lt;h5&gt;&lt;b&gt;Feats &lt;/b&gt;Alertness, Combat Casting, Dodge, Great Fortitude, Improved Iron Will, Iron Will, Mounted Combat, Stealthy, Toughness, Weapon Finesse&lt;/h5&gt;&lt;h5&gt;&lt;b&gt;Skills &lt;/b&gt;Bluff +29, Climb +14, Craft (wood) +12, Diplomacy +29, Escape Artist +19, Handle Animal +16, Heal +9, Intimidate +16, Knowledge (geography) +17, Knowledge (nature) +27, Knowledge (nobility) +9, Perception +31, Perform (any one) +19, Ride +16, Sense Motive +19, Spellcraft +14, Stealth +19, Survival +14; &lt;b&gt;Racial Modifiers &lt;/b&gt;+8 Craft (wood)&lt;/h5&gt;&lt;h5&gt;&lt;b&gt;Languages &lt;/b&gt;Common, Elven, Sylvan; &lt;i&gt;speak with animals&lt;/i&gt;, &lt;i&gt;speak with plants&lt;/i&gt;, &lt;i&gt;tongues&lt;/i&gt;&lt;/h5&gt;&lt;h5&gt;&lt;b&gt;SQ &lt;/b&gt;druid magic, tree meld, wild empathy, woodcraft&lt;/h5&gt;&lt;/div&gt;&lt;hr/&gt;&lt;div&gt;&lt;h5&gt;&lt;b&gt;ECOLOGY&lt;/b&gt;&lt;/h5&gt;&lt;/div&gt;&lt;hr/&gt;&lt;div&gt;&lt;h5&gt;&lt;b&gt;Environment &lt;/b&gt; temperate forests&lt;/h5&gt;&lt;h5&gt;&lt;b&gt;Organization &lt;/b&gt;retinue (1 plus 2-5 dryads) or court (1 plus 2-12 centaurs, 2-12 dryads, 2-8 satyrs, and 1-2 treants)&lt;/h5&gt;&lt;h5&gt;&lt;b&gt;Treasure &lt;/b&gt;triple (&lt;i&gt;+2 speed composite longbow&lt;/i&gt; [+5] with 20 arrows, masterwork dagger, other treasure)&lt;/h5&gt;&lt;/div&gt;&lt;hr/&gt;&lt;div&gt;&lt;h5&gt;&lt;b&gt;SPECIAL ABILITIES&lt;/b&gt;&lt;/h5&gt;&lt;/div&gt;&lt;hr/&gt;&lt;div&gt;&lt;/h5&gt;&lt;h5&gt;&lt;b&gt;Druid Magic (Su)&lt;/b&gt; A hamadryad can use any magic item as if she were a 20th-level druid.  &lt;/h5&gt;&lt;h5&gt;&lt;b&gt;Tree Meld (Su)&lt;/b&gt; A hamadryad can meld with any tree (similar to &lt;i&gt;meld into&lt;/i&gt; stone) and can remain melded with a tree as long as she wishes.  &lt;/h5&gt;&lt;h5&gt;&lt;b&gt;Woodcraft (Ex)&lt;/b&gt; A hamadryad has a +8 racial bonus on Craft checks involving wood, and is always treated as if she had masterwork artisan's woodworking tools when attempting such checks.&lt;/h5&gt;&lt;/div&gt;&lt;br&gt;&lt;div&gt;&lt;h4&gt;&lt;p&gt;&lt;p&gt;A hamadryad is the queen of her forest and the leader of all the dryads within it. Much as a dryad is bonded with one tree and is devoted to it, a hamadryad loves her chosen forest; while she does not sicken and die if separated from it, she loathes such separation. All nonevil woodland creatures acknowledge her as the wisest of dryads and respect her gifts of healing and diplomacy. In most forests, a hamadryad is the sister or wife of an erlking, and represents the protective, patient, and nurturing aspect of nature. With her healing magic, she can relieve the suffering of a dryad whose tree has been killed and sustain her long enough for her to bond with another tree. A hamadryad prefers to avoid direct confrontations, instead using her magic and allies to divert, confuse, and even befriend any would-be enemies. Her powers allow her to speak with or quickly travel to her subjects even when they are in the most remote parts of the forest. As a consequence, little happens in the forest without her knowledge, and those who enter her realm would do well to remember this.&lt;/p&gt;&lt;/h4&gt;&lt;/div&gt;</t>
  </si>
  <si>
    <t>Harionago</t>
  </si>
  <si>
    <t>2 claws +15 (1d6+4/19-20 plus paralysis), 4 hair barbs +12 (1d6+2/19-20 plus bleed)</t>
  </si>
  <si>
    <t>5 ft. (10 ft. with hair barbs)</t>
  </si>
  <si>
    <t>bleed (5), infectious laughter, paralysis (1d4+1 rounds, DC 23)</t>
  </si>
  <si>
    <t>Spell-Like Abilities (CL 14th; concentration +20)   3/day-feather fall, levitate, ray of enfeeblement (DC 17), unnatural lustUM (DC 18)   1/day-charm monster (DC 19), vampiric touch (DC 19)</t>
  </si>
  <si>
    <t>Str 19, Dex 20, Con -, Int 15, Wis 17, Cha 22</t>
  </si>
  <si>
    <t>Combat Reflexes, Improved Critical (claw), Improved Critical (hair barb), Improved Initiative, Improved Natural Attack (hair barb), Multiattack, Weapon Finesse</t>
  </si>
  <si>
    <t>Bluff +20, Disguise +23, Intimidate +16, Knowledge (nobility) +5, Perception +20, Perform (sing) +10, Sense Motive +20, Stealth +22</t>
  </si>
  <si>
    <t>This deathly pale beauty's skin is blemished with bruises and cuts, yet a smile shows behind her flowing tangle of hair.</t>
  </si>
  <si>
    <t>Infectious Laughter (Su) As a full-round action, a harionago can emit a scornful laugh ringing out in a 60-foot burst. A creature that hears the laughter must succeed at a DC 23 Will saving thrown or be affected as the hideous laughter spell (CL 14th), except that a laughing creature is considered helpless to the harionago. A creature that successfully saves against a harionago's scornful laughter can't be affected by that same harionago's laughter for 24 hours. This is a mind-affecting effect that can be countered with the countersong class feature. Its save DC is Charisma-based.</t>
  </si>
  <si>
    <t>Despite her ragged dress and unkempt appearance, a harionago is a beautiful and graceful creature. She walks the roads at night pretending to be a lost damsel, luring those she encounters close before striking with her paralyzing claws and jagged hair barbs. However, a harionago's most dangerous weapon is her laugh. A resounding cackle of mocking scorn and hateful malice, it compels those around her to join in mocking concert. A harionago is formed when an innocent woman is murdered in some unspeakable fashion. She rises, twisted by the injustice of the crime against her, into an unnatural and bloodthirsty horror that hunts unsuspecting victims while trying to sate an everlasting lust for revenge. Destroying a harionago doesn't always lay her to rest for good. On rare occasions and by mysterious means, a harionago rises again after a year and a day to resume her hunt. She can only rest after she takes her revenge on those who murdered her. If her murderers are already dead when she returns, she will rest only once every member of her murderers' family lines has been slaughtered.</t>
  </si>
  <si>
    <t>&lt;link rel="stylesheet"href="PF.css"&gt;&lt;div&gt;&lt;h2&gt;Harionago&lt;/h2&gt;&lt;h3&gt;&lt;i&gt;This deathly pale beauty's skin is blemished with bruises and cuts, yet a smile shows behind her flowing tangle of hair.&lt;/i&gt;&lt;/h3&gt;&lt;br&gt;&lt;/div&gt;&lt;div class="heading"&gt;&lt;p class="alignleft"&gt;Harionago&lt;/p&gt;&lt;p class="alignright"&gt;CR 11&lt;/p&gt;&lt;div style="clear: both;"&gt;&lt;/div&gt;&lt;/div&gt;&lt;div&gt;&lt;h5&gt;&lt;b&gt;XP &lt;/b&gt;12,800&lt;/h5&gt;&lt;h5&gt;NE Medium undead &lt;/h5&gt;&lt;h5&gt;&lt;b&gt;Init &lt;/b&gt;+9; &lt;b&gt;Senses &lt;/b&gt;darkvision 60 ft.; Perception +20&lt;/h5&gt;&lt;/div&gt;&lt;hr/&gt;&lt;div&gt;&lt;h5&gt;&lt;b&gt;DEFENSE&lt;/b&gt;&lt;/h5&gt;&lt;/div&gt;&lt;hr/&gt;&lt;div&gt;&lt;h5&gt;&lt;b&gt;AC &lt;/b&gt;25, touch 15, flat-footed 20 (+5 Dex, +10 natural)&lt;/h5&gt;&lt;h5&gt;&lt;b&gt;hp &lt;/b&gt;147 (14d8+84)&lt;/h5&gt;&lt;h5&gt;&lt;b&gt;Fort &lt;/b&gt;+10, &lt;b&gt;Ref &lt;/b&gt;+9, &lt;b&gt;Will &lt;/b&gt;+12&lt;/h5&gt;&lt;h5&gt;&lt;b&gt;Defensive Abilities &lt;/b&gt;channel resistance +2; &lt;b&gt;DR &lt;/b&gt;10/magic; &lt;b&gt;Immune &lt;/b&gt;undead traits&lt;/h5&gt;&lt;/div&gt;&lt;hr/&gt;&lt;div&gt;&lt;h5&gt;&lt;b&gt;OFFENSE&lt;/b&gt;&lt;/h5&gt;&lt;/div&gt;&lt;hr/&gt;&lt;div&gt;&lt;h5&gt;&lt;b&gt;Spd &lt;/b&gt;30 ft.&lt;/h5&gt;&lt;h5&gt;&lt;b&gt;Melee &lt;/b&gt;2 claws +15 (1d6+4/19-20 plus paralysis), 4 hair barbs +12 (1d6+2/19-20 plus bleed)&lt;/h5&gt;&lt;h5&gt;&lt;b&gt;Space &lt;/b&gt;5 ft.; &lt;b&gt;Reach &lt;/b&gt;5 ft. (10 ft. with hair barbs)&lt;/h5&gt;&lt;h5&gt;&lt;b&gt;Special Attacks &lt;/b&gt;bleed (5), infectious laughter, paralysis (1d4+1 rounds, DC 23)&lt;/h5&gt;&lt;h5&gt;&lt;b&gt;Spell-Like Abilities&lt;/b&gt; (CL 14th; concentration +20) &lt;/br&gt;3/day&amp;mdash;&lt;i&gt;feather fall&lt;/i&gt;, &lt;i&gt;levitate&lt;/i&gt;, &lt;i&gt;ray of enfeeblement&lt;/i&gt; (DC 17), &lt;i&gt;unnatural lust&lt;/i&gt;&lt;sup&gt;UM&lt;/sup&gt; (DC 18) &lt;/br&gt;1/day&amp;mdash;&lt;i&gt;charm monster&lt;/i&gt; (DC 19), &lt;i&gt;vampiric touch&lt;/i&gt; (DC 19)&lt;/h5&gt;&lt;/h5&gt;&lt;/div&gt;&lt;hr/&gt;&lt;div&gt;&lt;h5&gt;&lt;b&gt;STATISTICS&lt;/b&gt;&lt;/h5&gt;&lt;/div&gt;&lt;hr/&gt;&lt;div&gt;&lt;h5&gt;&lt;b&gt;Str &lt;/b&gt;19, &lt;b&gt;Dex &lt;/b&gt;20, &lt;b&gt;Con &lt;/b&gt;-, &lt;b&gt;Int &lt;/b&gt; 15, &lt;b&gt;Wis &lt;/b&gt;17, &lt;b&gt;Cha &lt;/b&gt;22&lt;/h5&gt;&lt;h5&gt;&lt;b&gt;Base Atk &lt;/b&gt;+10; &lt;b&gt;CMB &lt;/b&gt;+14; &lt;b&gt;CMD &lt;/b&gt;29&lt;/h5&gt;&lt;h5&gt;&lt;b&gt;Feats &lt;/b&gt;Combat Reflexes, Improved Critical (claw), Improved Critical (hair barb), Improved Initiative, Improved Natural Attack (hair barb), Multiattack, Weapon Finesse&lt;/h5&gt;&lt;h5&gt;&lt;b&gt;Skills &lt;/b&gt;Bluff +20, Disguise +23, Intimidate +16, Knowledge (nobility) +5, Perception +20, Perform (sing) +10, Sense Motive +20, Stealth +22&lt;/h5&gt;&lt;h5&gt;&lt;b&gt;Languages &lt;/b&gt;Common, Elven, Sylvan&lt;/h5&gt;&lt;/div&gt;&lt;hr/&gt;&lt;div&gt;&lt;h5&gt;&lt;b&gt;ECOLOGY&lt;/b&gt;&lt;/h5&gt;&lt;/div&gt;&lt;hr/&gt;&lt;div&gt;&lt;h5&gt;&lt;b&gt;Environment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ABILITIES&lt;/b&gt;&lt;/h5&gt;&lt;/div&gt;&lt;hr/&gt;&lt;div&gt;&lt;/h5&gt;&lt;h5&gt;&lt;b&gt;Infectious Laughter (Su)&lt;/b&gt; As a full-round action, a harionago can emit a scornful laugh ringing out in a 60-foot burst. A creature that hears the laughter must succeed at a DC 23 Will saving thrown or be affected as the &lt;i&gt;hideous laughter&lt;/i&gt; spell (CL 14th), except that a laughing creature is considered helpless to the harionago. A creature that successfully saves against a harionago's scornful laughter can't be affected by that same harionago's laughter for 24 hours. This is a mind-affecting effect that can be countered with the countersong class feature. Its save DC is Charisma-based.&lt;/h5&gt;&lt;/div&gt;&lt;br&gt;&lt;div&gt;&lt;h4&gt;&lt;p&gt;&lt;p&gt;Despite her ragged dress and unkempt appearance, a harionago is a beautiful and graceful creature. She walks the roads at night pretending to be a lost damsel, luring those she encounters close before striking with her paralyzing claws and jagged hair barbs. However, a harionago's most dangerous weapon is her laugh. A resounding cackle of mocking scorn and hateful malice, it compels those around her to join in mocking concert. A harionago is formed when an innocent woman is murdered in some unspeakable fashion. She rises, twisted by the injustice of the crime against her, into an unnatural and bloodthirsty horror that hunts unsuspecting victims while trying to sate an everlasting lust for revenge. Destroying a harionago doesn't always lay her to rest for good. On rare occasions and by mysterious means, a harionago rises again after a year and a day to resume her hunt. She can only rest after she takes her revenge on those who murdered her. If her murderers are already dead when she returns, she will rest only once every member of her murderers' family lines has been slaughtered.&lt;/p&gt;&lt;/h4&gt;&lt;/div&gt;</t>
  </si>
  <si>
    <t>Giraffe</t>
  </si>
  <si>
    <t>2 hooves +6 (1d8+5), slam +1 (1d8+2)</t>
  </si>
  <si>
    <t>Str 20, Dex 15, Con 16, Int 2, Wis 13, Cha 7</t>
  </si>
  <si>
    <t>This animal, covered in a spotted pattern, has a disproportionately long neck that allows it to tower over other animals.</t>
  </si>
  <si>
    <t>Natural Weapons (Ex) A giraffe's hoof attacks are primary attacks and its slam attack is a secondary attack.</t>
  </si>
  <si>
    <t>These long-necked animals roam across plains in loose-knit groups, grazing on the upper reaches of acacia trees. Giraffes usually avoid conf lict. However, when its young are threatened or if the giraffe is cornered, it attacks ruthlessly, striking with its powerful hooves. Giraffes rarely use their necks to make slam attacks unless they are fighting among themselves as part of their mating displays. A giraffe is between 16 and 20 feet tall and weighs 3,500 pounds.  Giraffe Companions  Starting Statistics: Size Medium; Speed 50 ft., AC +2 natural armor; Attack 2 hooves (1d6); Ability Scores Str 16, Dex 17, Con 12, Int 2, Wis 13, Cha 7; SQ low-light vision, natural weapons.  7th-level Advancement: Size Large; AC +2; Attack 2 hooves (1d8), slam (1d8); Ability Scores Str +4, Dex -2, Con +4.</t>
  </si>
  <si>
    <t>&lt;link rel="stylesheet"href="PF.css"&gt;&lt;div&gt;&lt;h2&gt;Herd Animal, Giraffe&lt;/h2&gt;&lt;h3&gt;&lt;i&gt;This animal, covered in a spotted pattern, has a disproportionately long neck that allows it to tower over other animals.&lt;/i&gt;&lt;/h3&gt;&lt;br&gt;&lt;/div&gt;&lt;div class="heading"&gt;&lt;p class="alignleft"&gt;Giraffe&lt;/p&gt;&lt;p class="alignright"&gt;CR 3&lt;/p&gt;&lt;div style="clear: both;"&gt;&lt;/div&gt;&lt;/div&gt;&lt;div&gt;&lt;h5&gt;&lt;b&gt;XP &lt;/b&gt;800&lt;/h5&gt;&lt;h5&gt;N Huge animal &lt;/h5&gt;&lt;h5&gt;&lt;b&gt;Init &lt;/b&gt;+2; &lt;b&gt;Senses &lt;/b&gt;low-light vision; Perception +8&lt;/h5&gt;&lt;/div&gt;&lt;hr/&gt;&lt;div&gt;&lt;h5&gt;&lt;b&gt;DEFENSE&lt;/b&gt;&lt;/h5&gt;&lt;/div&gt;&lt;hr/&gt;&lt;div&gt;&lt;h5&gt;&lt;b&gt;AC &lt;/b&gt;16, touch 10, flat-footed 14 (+2 Dex, +6 natural, -2 size)&lt;/h5&gt;&lt;h5&gt;&lt;b&gt;hp &lt;/b&gt;30 (4d8+12)&lt;/h5&gt;&lt;h5&gt;&lt;b&gt;Fort &lt;/b&gt;+7, &lt;b&gt;Ref &lt;/b&gt;+6, &lt;b&gt;Will &lt;/b&gt;+2&lt;/h5&gt;&lt;/div&gt;&lt;hr/&gt;&lt;div&gt;&lt;h5&gt;&lt;b&gt;OFFENSE&lt;/b&gt;&lt;/h5&gt;&lt;/div&gt;&lt;hr/&gt;&lt;div&gt;&lt;h5&gt;&lt;b&gt;Spd &lt;/b&gt;50 ft.&lt;/h5&gt;&lt;h5&gt;&lt;b&gt;Melee &lt;/b&gt;2 hooves +6 (1d8+5), slam +1 (1d8+2)&lt;/h5&gt;&lt;h5&gt;&lt;b&gt;Space &lt;/b&gt;15 ft.; &lt;b&gt;Reach &lt;/b&gt;10 ft.&lt;/h5&gt;&lt;/div&gt;&lt;hr/&gt;&lt;div&gt;&lt;h5&gt;&lt;b&gt;STATISTICS&lt;/b&gt;&lt;/h5&gt;&lt;/div&gt;&lt;hr/&gt;&lt;div&gt;&lt;h5&gt;&lt;b&gt;Str &lt;/b&gt;20, &lt;b&gt;Dex &lt;/b&gt;15, &lt;b&gt;Con &lt;/b&gt;16, &lt;b&gt;Int &lt;/b&gt; 2, &lt;b&gt;Wis &lt;/b&gt;13, &lt;b&gt;Cha &lt;/b&gt;7&lt;/h5&gt;&lt;h5&gt;&lt;b&gt;Base Atk &lt;/b&gt;+3; &lt;b&gt;CMB &lt;/b&gt;+10; &lt;b&gt;CMD &lt;/b&gt;22 (26 vs. trip)&lt;/h5&gt;&lt;h5&gt;&lt;b&gt;Feats &lt;/b&gt;Endurance, Run&lt;/h5&gt;&lt;h5&gt;&lt;b&gt;Skills &lt;/b&gt;Perception +8&lt;/h5&gt;&lt;/div&gt;&lt;hr/&gt;&lt;div&gt;&lt;h5&gt;&lt;b&gt;ECOLOGY&lt;/b&gt;&lt;/h5&gt;&lt;/div&gt;&lt;hr/&gt;&lt;div&gt;&lt;h5&gt;&lt;b&gt;Environment &lt;/b&gt; warm plains&lt;/h5&gt;&lt;h5&gt;&lt;b&gt;Organization &lt;/b&gt;solitary, pair, or herd (3-10)&lt;/h5&gt;&lt;h5&gt;&lt;b&gt;Treasure &lt;/b&gt;none&lt;/h5&gt;&lt;/div&gt;&lt;hr/&gt;&lt;div&gt;&lt;h5&gt;&lt;b&gt;SPECIAL ABILITIES&lt;/b&gt;&lt;/h5&gt;&lt;/div&gt;&lt;hr/&gt;&lt;div&gt;&lt;/h5&gt;&lt;h5&gt;&lt;b&gt;Natural Weapons (Ex)&lt;/b&gt; A giraffe's hoof attacks are primary attacks and its slam attack is a secondary attack.&lt;/h5&gt;&lt;/div&gt;&lt;br&gt;&lt;div&gt;&lt;h4&gt;&lt;p&gt;&lt;p&gt;These long-necked animals roam across plains in loose-knit groups, grazing on the upper reaches of acacia trees. Giraffes usually avoid conf lict. However, when its young are threatened or if the giraffe is cornered, it attacks ruthlessly, striking with its powerful hooves. Giraffes rarely use their necks to make slam attacks unless they are fighting among themselves as part of their mating displays. A giraffe is between 16 and 20 feet tall and weighs 3,500 pounds.  &lt;br&gt;&lt;b&gt;&lt;b&gt;Giraffe Companions&lt;/b&gt;&lt;/b&gt;&lt;br&gt;  &lt;b&gt;Starting Statistics&lt;/b&gt;: &lt;b&gt;Size&lt;/b&gt; Medium; &lt;b&gt;Speed&lt;/b&gt; 50 ft., &lt;b&gt;AC&lt;/b&gt; +2 natural armor; &lt;b&gt;Attack&lt;/b&gt; 2 hooves (1d6); &lt;b&gt;Ability Scores&lt;/b&gt; Str 16, Dex 17, Con 12, Int 2, Wis 13, Cha 7; &lt;b&gt;SQ&lt;/b&gt; low-light vision, natural weapons.  &lt;b&gt;7th-level Advancement&lt;/b&gt;: &lt;b&gt;Size&lt;/b&gt; Large; &lt;b&gt;AC&lt;/b&gt; +2; &lt;b&gt;Attack&lt;/b&gt; 2 hooves (1d8), slam (1d8); &lt;b&gt;Ability Scores&lt;/b&gt; Str +4, Dex -2, Con +4.&lt;/p&gt;&lt;/h4&gt;&lt;/div&gt;</t>
  </si>
  <si>
    <t>Stag</t>
  </si>
  <si>
    <t>Str 13, Dex 17, Con 16, Int 2, Wis 15, Cha 8</t>
  </si>
  <si>
    <t>RunB, Skill Focus (Acrobatics)</t>
  </si>
  <si>
    <t>Acrobatics +10, Perception +6</t>
  </si>
  <si>
    <t>solitary, pair, or herd (3-20)</t>
  </si>
  <si>
    <t>Majestic and graceful, this powerful animal has branching antlers atop it head.</t>
  </si>
  <si>
    <t>True masters of the wild, deer gracefully glide through meadows and among the thickets of the deepest forests. Found in all climates and most terrains, deer form tightly knit herds for protection. These creatures fall victim to predators, and many humanoids hunt the animals for food and hides. They're not picky eaters, and consume all manner of plant material. In areas where humanoids live, deer can become pests as they graze in fields and destroy gardens in search of food. The stat block shown above represents a male deer (a stag). Unlike caribou and other similar animals, female deer only rarely grow antlers, thus they lack gore attacks. Stags are approximately 6 feet long from nose to tail and weigh up to 350 pounds.  Stag Companions Starting Statistics: Size Small; Attack gore (1d4); Ability Scores Str 10, Dex 19, Con 14, Int 2, Wis 15, Cha 8; SQ low-light vision, scent.  4th-Level Advancement: Size Medium; Attack gore (1d6), 2 hooves (1d4); Ability Scores Str +2, Dex -2, Con +2.</t>
  </si>
  <si>
    <t>&lt;link rel="stylesheet"href="PF.css"&gt;&lt;div&gt;&lt;h2&gt;Herd Animal, Stag&lt;/h2&gt;&lt;h3&gt;&lt;i&gt;Majestic and graceful, this powerful animal has branching antlers atop it head.&lt;/i&gt;&lt;/h3&gt;&lt;br&gt;&lt;/div&gt;&lt;div class="heading"&gt;&lt;p class="alignleft"&gt;Stag&lt;/p&gt;&lt;p class="alignright"&gt;CR 1&lt;/p&gt;&lt;div style="clear: both;"&gt;&lt;/div&gt;&lt;/div&gt;&lt;div&gt;&lt;h5&gt;&lt;b&gt;XP &lt;/b&gt;400&lt;/h5&gt;&lt;h5&gt;N Medium animal &lt;/h5&gt;&lt;h5&gt;&lt;b&gt;Init &lt;/b&gt;+3; &lt;b&gt;Senses &lt;/b&gt;low-light vision, scent; Perception +6&lt;/h5&gt;&lt;/div&gt;&lt;hr/&gt;&lt;div&gt;&lt;h5&gt;&lt;b&gt;DEFENSE&lt;/b&gt;&lt;/h5&gt;&lt;/div&gt;&lt;hr/&gt;&lt;div&gt;&lt;h5&gt;&lt;b&gt;AC &lt;/b&gt;13, touch 13, flat-footed 10 (+3 Dex)&lt;/h5&gt;&lt;h5&gt;&lt;b&gt;hp &lt;/b&gt;15 (2d8+6)&lt;/h5&gt;&lt;h5&gt;&lt;b&gt;Fort &lt;/b&gt;+6, &lt;b&gt;Ref &lt;/b&gt;+6, &lt;b&gt;Will &lt;/b&gt;+2&lt;/h5&gt;&lt;/div&gt;&lt;hr/&gt;&lt;div&gt;&lt;h5&gt;&lt;b&gt;OFFENSE&lt;/b&gt;&lt;/h5&gt;&lt;/div&gt;&lt;hr/&gt;&lt;div&gt;&lt;h5&gt;&lt;b&gt;Spd &lt;/b&gt;50 ft.&lt;/h5&gt;&lt;h5&gt;&lt;b&gt;Melee &lt;/b&gt;gore +2 (1d6+1), 2 hooves -3 (1d4)&lt;/h5&gt;&lt;h5&gt;&lt;b&gt;Space &lt;/b&gt;5 ft.; &lt;b&gt;Reach &lt;/b&gt;5 ft.&lt;/h5&gt;&lt;/div&gt;&lt;hr/&gt;&lt;div&gt;&lt;h5&gt;&lt;b&gt;STATISTICS&lt;/b&gt;&lt;/h5&gt;&lt;/div&gt;&lt;hr/&gt;&lt;div&gt;&lt;h5&gt;&lt;b&gt;Str &lt;/b&gt;13, &lt;b&gt;Dex &lt;/b&gt;17, &lt;b&gt;Con &lt;/b&gt;16, &lt;b&gt;Int &lt;/b&gt; 2, &lt;b&gt;Wis &lt;/b&gt;15, &lt;b&gt;Cha &lt;/b&gt;8&lt;/h5&gt;&lt;h5&gt;&lt;b&gt;Base Atk &lt;/b&gt;+1; &lt;b&gt;CMB &lt;/b&gt;+2; &lt;b&gt;CMD &lt;/b&gt;15 (19 vs. trip)&lt;/h5&gt;&lt;h5&gt;&lt;b&gt;Feats &lt;/b&gt;Run&lt;sup&gt;B&lt;/sup&gt;, Skill Focus (Acrobatics)&lt;/h5&gt;&lt;h5&gt;&lt;b&gt;Skills &lt;/b&gt;Acrobatics +10, Perception +6&lt;/h5&gt;&lt;/div&gt;&lt;hr/&gt;&lt;div&gt;&lt;h5&gt;&lt;b&gt;ECOLOGY&lt;/b&gt;&lt;/h5&gt;&lt;/div&gt;&lt;hr/&gt;&lt;div&gt;&lt;h5&gt;&lt;b&gt;Environment &lt;/b&gt; any land&lt;/h5&gt;&lt;h5&gt;&lt;b&gt;Organization &lt;/b&gt;solitary, pair, or herd (3-20)&lt;/h5&gt;&lt;h5&gt;&lt;b&gt;Treasure &lt;/b&gt;none&lt;/h5&gt;&lt;/div&gt;&lt;br&gt;&lt;div&gt;&lt;h4&gt;&lt;p&gt;&lt;p&gt;True masters of the wild, deer gracefully glide through meadows and among the thickets of the deepest forests. Found in all climates and most terrains, deer form tightly knit herds for protection. These creatures fall victim to predators, and many humanoids hunt the animals for food and hides. They're not picky eaters, and consume all manner of plant material. In areas where humanoids live, deer can become pests as they graze in fields and destroy gardens in search of food. The stat block shown above represents a male deer (a stag). Unlike caribou and other similar animals, female deer only rarely grow antlers, thus they lack gore attacks. Stags are approximately 6 feet long from nose to tail and weigh up to 350 pounds.  &lt;br&gt;&lt;b&gt;Stag Companions&lt;/b&gt;&lt;br&gt; Starting Statistics: &lt;b&gt;Size&lt;/b&gt; Small; &lt;b&gt;Attack&lt;/b&gt; gore (1d4); &lt;b&gt;Ability Scores&lt;/b&gt; Str 10, Dex 19, Con 14, Int 2, Wis 15, Cha 8; &lt;b&gt;SQ&lt;/b&gt; low-light vision, scent.  &lt;b&gt;4th-Level Advancement&lt;/b&gt;: &lt;b&gt;Size&lt;/b&gt; Medium; &lt;b&gt;Attack&lt;/b&gt; gore (1d6), 2 hooves (1d4); &lt;b&gt;Ability Scores&lt;/b&gt; Str +2, Dex -2, Con +2.&lt;/p&gt;&lt;/h4&gt;&lt;/div&gt;</t>
  </si>
  <si>
    <t>Huldra</t>
  </si>
  <si>
    <t>darkvision 60 ft., detect snares and pits, low-light vision, scent; Perception +12</t>
  </si>
  <si>
    <t>charm effects, compulsion effects</t>
  </si>
  <si>
    <t>slam +7 (1d6+4), tail slap +7 (1d6+4 plus 1d4 Cha damage)</t>
  </si>
  <si>
    <t>lashing tail, manipulate luck</t>
  </si>
  <si>
    <t>Spell-Like Abilities (CL 4th; concentration +8)  Constant-detect snares and pits, endure elements, pass without trace   3/day-charm person (DC 15), daze monster (DC 16), wood shape   1/day-deep slumber (DC 17)</t>
  </si>
  <si>
    <t>Str 19, Dex 17, Con 14, Int 12, Wis 14, Cha 19</t>
  </si>
  <si>
    <t>Deceitful, Dodge, Mobility, Power Attack</t>
  </si>
  <si>
    <t>Bluff +16, Disguise +16, Escape Artist +13, Knowledge (nature) +11, Perception +12, Stealth +13, Use Magic Device +14</t>
  </si>
  <si>
    <t xml:space="preserve"> cold forests or mountains</t>
  </si>
  <si>
    <t>solitary, pair, or family (3-9)</t>
  </si>
  <si>
    <t>This woman's foxlike tail and the wood-lined hollow inside her back reveal her true fey nature.</t>
  </si>
  <si>
    <t>Lashing Tail (Su) A huldra's tail slap is a primary attack. In addition, each time a huldra damages a creature with her tail slap, she deals 1d4 points of Charisma damage, causing her target to grow progressively more deformed and ugly with each strike. A successful DC 15 Fortitude save negates the Charisma damage. The save DC is Constitution-based.  Manipulate Luck (Su) Once per day, a huldra can manipulate another creature's luck by spending a full-round action, during which the huldra must remain in physical contact with the target creature. When the huldra uses this ability, she must choose whether she is imparting good luck or bad luck. A creature granted good luck gains a +2 luck bonus on all saving throws, attack rolls, and skill checks, while a creature afflicted with bad luck takes a -4 penalty on all saving throws, attack rolls, and skill checks. A successful DC 17 Will save negates the effect. Huldras cannot be the target of this ability. This effect lasts for 24 hours and is a curse effect. The save DC is Charisma-based.</t>
  </si>
  <si>
    <t>Huldras are fey creatures that legend claims were originally created by troll witches to lure humans into their clutches. Every huldra is aware of this tale, finds it insulting, and denies it at length-yet the legend persists. There's no greater way to inf lame a huldra to anger than to speak about this myth (especially while expressing distrust or contempt for the huldra), and the huldras' hatred of all things trollish is well known among scholars of the fey and those who regularly encounter the less common fey creatures. From the front, a huldra appears to be a beautiful human woman, yet two distinctive features mark the huldra as something supernatural: her long, foxlike tail, and the fact that she doesn't have a solid back-merely a hole that reveals her body to be a hollow, bark-lined shell. Most huldras wear their hair long to mask the hole in their backs, and they prefer long gowns to hide their tails when interacting with humanoids. Though huldras are not ashamed of their status as fey, they react rather negatively when someone points out their tails. So long as humanoids are respectful, however, huldras tend to be curious about other races, and may aid those who pass through their territories by telling them the best places for hunting or fishing. Huldras sometimes become enamored of woodcutters or others who adventure outdoors, and invite these paramours to share their beds, but such romances usually end in disappointment and misunderstanding on both sides. Despite their relatively lithe frames, huldras are deceptively strong, and stories abound of them performing astonishing feats of strength such as straightening horseshoes and tossing aside attackers, and their natural weapons are quite potent.</t>
  </si>
  <si>
    <t>&lt;link rel="stylesheet"href="PF.css"&gt;&lt;div&gt;&lt;h2&gt;Huldra&lt;/h2&gt;&lt;h3&gt;&lt;i&gt;This woman's foxlike tail and the wood-lined hollow inside her back reveal her true fey nature.&lt;/i&gt;&lt;/h3&gt;&lt;br&gt;&lt;/div&gt;&lt;div class="heading"&gt;&lt;p class="alignleft"&gt;Huldra&lt;/p&gt;&lt;p class="alignright"&gt;CR 4&lt;/p&gt;&lt;div style="clear: both;"&gt;&lt;/div&gt;&lt;/div&gt;&lt;div&gt;&lt;h5&gt;&lt;b&gt;XP &lt;/b&gt;1,200&lt;/h5&gt;&lt;h5&gt;CN Medium fey &lt;/h5&gt;&lt;h5&gt;&lt;b&gt;Init &lt;/b&gt;+3; &lt;b&gt;Senses &lt;/b&gt;darkvision 60 ft., &lt;i&gt;detect snares and pits&lt;/i&gt;, low-light vision, scent; Perception +12&lt;/h5&gt;&lt;/div&gt;&lt;hr/&gt;&lt;div&gt;&lt;h5&gt;&lt;b&gt;DEFENSE&lt;/b&gt;&lt;/h5&gt;&lt;/div&gt;&lt;hr/&gt;&lt;div&gt;&lt;h5&gt;&lt;b&gt;AC &lt;/b&gt;17, touch 14, flat-footed 13 (+3 Dex, +1 dodge, +3 natural)&lt;/h5&gt;&lt;h5&gt;&lt;b&gt;hp &lt;/b&gt;38 (7d6+14); regeneration 3 (acid or fire)&lt;/h5&gt;&lt;h5&gt;&lt;b&gt;Fort &lt;/b&gt;+4, &lt;b&gt;Ref &lt;/b&gt;+8, &lt;b&gt;Will &lt;/b&gt;+7&lt;/h5&gt;&lt;h5&gt;&lt;b&gt;Immune &lt;/b&gt;charm effects, compulsion effects; &lt;b&gt;Resist &lt;/b&gt;cold 10&lt;/h5&gt;&lt;/div&gt;&lt;hr/&gt;&lt;div&gt;&lt;h5&gt;&lt;b&gt;OFFENSE&lt;/b&gt;&lt;/h5&gt;&lt;/div&gt;&lt;hr/&gt;&lt;div&gt;&lt;h5&gt;&lt;b&gt;Spd &lt;/b&gt;30 ft.&lt;/h5&gt;&lt;h5&gt;&lt;b&gt;Melee &lt;/b&gt;slam +7 (1d6+4), tail slap +7 (1d6+4 plus 1d4 Cha damage)&lt;/h5&gt;&lt;h5&gt;&lt;b&gt;Space &lt;/b&gt;5 ft.; &lt;b&gt;Reach &lt;/b&gt;5 ft.&lt;/h5&gt;&lt;h5&gt;&lt;b&gt;Special Attacks &lt;/b&gt;lashing tail, manipulate luck&lt;/h5&gt;&lt;h5&gt;&lt;b&gt;Spell-Like Abilities&lt;/b&gt; (CL 4th; concentration +8)  &lt;/br&gt;Constant&amp;mdash;&lt;i&gt;detect snares and pits&lt;/i&gt;, &lt;i&gt;endure elements&lt;/i&gt;, &lt;i&gt;pass without trace&lt;/i&gt; &lt;/br&gt;3/day&amp;mdash;&lt;i&gt;charm person&lt;/i&gt; (DC 15), &lt;i&gt;daze monster&lt;/i&gt; (DC 16), &lt;i&gt;wood shape&lt;/i&gt; &lt;/br&gt;1/day&amp;mdash;&lt;i&gt;deep slumber&lt;/i&gt; (DC 17)&lt;/h5&gt;&lt;/h5&gt;&lt;/div&gt;&lt;hr/&gt;&lt;div&gt;&lt;h5&gt;&lt;b&gt;STATISTICS&lt;/b&gt;&lt;/h5&gt;&lt;/div&gt;&lt;hr/&gt;&lt;div&gt;&lt;h5&gt;&lt;b&gt;Str &lt;/b&gt;19, &lt;b&gt;Dex &lt;/b&gt;17, &lt;b&gt;Con &lt;/b&gt;14, &lt;b&gt;Int &lt;/b&gt; 12, &lt;b&gt;Wis &lt;/b&gt;14, &lt;b&gt;Cha &lt;/b&gt;19&lt;/h5&gt;&lt;h5&gt;&lt;b&gt;Base Atk &lt;/b&gt;+3; &lt;b&gt;CMB &lt;/b&gt;+7; &lt;b&gt;CMD &lt;/b&gt;21&lt;/h5&gt;&lt;h5&gt;&lt;b&gt;Feats &lt;/b&gt;Deceitful, Dodge, Mobility, Power Attack&lt;/h5&gt;&lt;h5&gt;&lt;b&gt;Skills &lt;/b&gt;Bluff +16, Disguise +16, Escape Artist +13, Knowledge (nature) +11, Perception +12, Stealth +13, Use Magic Device +14&lt;/h5&gt;&lt;h5&gt;&lt;b&gt;Languages &lt;/b&gt;Common, Giant, Sylvan&lt;/h5&gt;&lt;/div&gt;&lt;hr/&gt;&lt;div&gt;&lt;h5&gt;&lt;b&gt;ECOLOGY&lt;/b&gt;&lt;/h5&gt;&lt;/div&gt;&lt;hr/&gt;&lt;div&gt;&lt;h5&gt;&lt;b&gt;Environment &lt;/b&gt; cold forests or mountains&lt;/h5&gt;&lt;h5&gt;&lt;b&gt;Organization &lt;/b&gt;solitary, pair, or family (3-9)&lt;/h5&gt;&lt;h5&gt;&lt;b&gt;Treasure &lt;/b&gt;standard&lt;/h5&gt;&lt;/div&gt;&lt;hr/&gt;&lt;div&gt;&lt;h5&gt;&lt;b&gt;SPECIAL ABILITIES&lt;/b&gt;&lt;/h5&gt;&lt;/div&gt;&lt;hr/&gt;&lt;div&gt;&lt;/h5&gt;&lt;h5&gt;&lt;b&gt;Lashing Tail (Su)&lt;/b&gt; A huldra's tail slap is a primary attack. In addition, each time a huldra damages a creature with her tail slap, she deals 1d4 points of Charisma damage, causing her target to grow progressively more deformed and ugly with each strike. A successful DC 15 Fortitude save negates the Charisma damage. The save DC is Constitution-based.  &lt;/h5&gt;&lt;h5&gt;&lt;b&gt;Manipulate Luck (Su)&lt;/b&gt; Once per day, a huldra can manipulate another creature's luck by spending a full-round action, during which the huldra must remain in physical contact with the target creature. When the huldra uses this ability, she must choose whether she is imparting good luck or bad luck. A creature granted good luck gains a +2 luck bonus on all saving throws, attack rolls, and skill checks, while a creature afflicted with bad luck takes a -4 penalty on all saving throws, attack rolls, and skill checks. A successful DC 17 Will save negates the effect. Huldras cannot be the target of this ability. This effect lasts for 24 hours and is a curse effect. The save DC is Charisma-based.&lt;/h5&gt;&lt;/div&gt;&lt;br&gt;&lt;div&gt;&lt;h4&gt;&lt;p&gt;&lt;p&gt;Huldras are fey creatures that legend claims were originally created by troll witches to lure humans into their clutches. Every huldra is aware of this tale, finds it insulting, and denies it at length-yet the legend persists. There's no greater way to inf lame a huldra to anger than to speak about this myth (especially while expressing distrust or contempt for the huldra), and the huldras' hatred of all things trollish is well known among scholars of the fey and those who regularly encounter the less common fey creatures. From the front, a huldra appears to be a beautiful human woman, yet two distinctive features mark the huldra as something supernatural: her long, foxlike tail, and the fact that she doesn't have a solid back-merely a hole that reveals her body to be a hollow, bark-lined shell. Most huldras wear their hair long to mask the hole in their backs, and they prefer long gowns to hide their tails when interacting with humanoids. Though huldras are not ashamed of their status as fey, they react rather negatively when someone points out their tails. So long as humanoids are respectful, however, huldras tend to be curious about other races, and may aid those who pass through their territories by telling them the best places for hunting or fishing. Huldras sometimes become enamored of woodcutters or others who adventure outdoors, and invite these paramours to share their beds, but such romances usually end in disappointment and misunderstanding on both sides. Despite their relatively lithe frames, huldras are deceptively strong, and stories abound of them performing astonishing feats of strength such as straightening horseshoes and tossing aside attackers, and their natural weapons are quite potent.&lt;/p&gt;&lt;/h4&gt;&lt;/div&gt;</t>
  </si>
  <si>
    <t>Hungry Flesh</t>
  </si>
  <si>
    <t>blindsight 60 ft., scent; Perception -5</t>
  </si>
  <si>
    <t>8, touch 6, flat-footed 8</t>
  </si>
  <si>
    <t>(-3 Dex, +2 natural, -1 size)</t>
  </si>
  <si>
    <t>Fort +6, Ref -2, Will -4</t>
  </si>
  <si>
    <t>slam +5 (1d6+4 plus disease and grab)</t>
  </si>
  <si>
    <t>constrict (1d6+4 plus disease)</t>
  </si>
  <si>
    <t>Str 16, Dex 5, Con 20, Int -, Wis 1, Cha 1</t>
  </si>
  <si>
    <t>compression, monstrous growth, reactive regeneration, slime trail</t>
  </si>
  <si>
    <t>A quivering pile of tumorous flesh, this creature leaves a trail of slime as it hungrily searches for sustenance.</t>
  </si>
  <si>
    <t>Disease (Ex) Tumor Infestation: Injury; save Fort DC 17; onset 1 minute; frequency 1/day; effect 1d2 Con and 1d2 Cha; cure 2 consecutive saves. Anyone who dies from tumor infestation turns into a hungry flesh 1d4 hours later. The save DC is Constitution-based.  Monstrous Growth (Ex) A hungry flesh gains growth points from its reactive regeneration ability or from eating creatures. When it consumes a creature that's been dead no more than an hour, it gains 1 growth point if that creature is of its size or one size category smaller, or 2 growth points if its meal is larger than it is. Eating a creature takes a full-round action if it is the same size or smaller than the hungry flesh or 1 minute if it is larger. Each time a hungry flesh reaches 5 growth points, it gains the giant creature simple template. This template stacks with itself each time the hungry flesh gains another 5 growth points, but the hungry flesh can't increase its size beyond Gargantuan. When it stops gaining growth points, a hungry flesh loses a single application of the giant creature simple template for each hour that passes.  Reactive Regeneration (Ex) Whenever a hungry flesh takes piercing or slashing damage, it regenerates 5 hit points and gains 1 growth point.  Slime Trail (Ex) A hungry flesh leaves behind a trail of slime that acts as a grease spell (DC 17). Any living creature that touches this slime with bare flesh must succeed at a Fortitude save (with a +4 bonus) or contract tumor infestation. The slime dries up after 1 minute. The save DC is Constitution-based.</t>
  </si>
  <si>
    <t>Created in a laboratory by an alchemist researching methods of regenerating human flesh, a hungry flesh is a freakish creature made of aggressive, malignant tissue. It lives only to feed and grow, and must consume large amounts of plant and animal matter to sustain itself. Each day, a hungry flesh must consume its own weight in food. A hungry flesh resists attempts to cut or pierce it, quickly repairing the damage and creating new fleshy growths. With the right food and attacks to catalyze its growth, a hungry flesh can balloon to twice its normal size in minutes. A hungry flesh can grow to Gargantuan size. A hungry flesh starts out at approximately 7 feet in diameter, and weighs 3,000 pounds.</t>
  </si>
  <si>
    <t>&lt;link rel="stylesheet"href="PF.css"&gt;&lt;div&gt;&lt;h2&gt;Hungry Flesh&lt;/h2&gt;&lt;h3&gt;&lt;i&gt;A quivering pile of tumorous flesh, this creature leaves a trail of slime as it hungrily searches for sustenance.&lt;/i&gt;&lt;/h3&gt;&lt;br&gt;&lt;/div&gt;&lt;div class="heading"&gt;&lt;p class="alignleft"&gt;Hungry Flesh&lt;/p&gt;&lt;p class="alignright"&gt;CR 3&lt;/p&gt;&lt;div style="clear: both;"&gt;&lt;/div&gt;&lt;/div&gt;&lt;div&gt;&lt;h5&gt;&lt;b&gt;XP &lt;/b&gt;800&lt;/h5&gt;&lt;h5&gt;N Large ooze &lt;/h5&gt;&lt;h5&gt;&lt;b&gt;Init &lt;/b&gt;-3; &lt;b&gt;Senses &lt;/b&gt;blindsight 60 ft., scent; Perception -5&lt;/h5&gt;&lt;/div&gt;&lt;hr/&gt;&lt;div&gt;&lt;h5&gt;&lt;b&gt;DEFENSE&lt;/b&gt;&lt;/h5&gt;&lt;/div&gt;&lt;hr/&gt;&lt;div&gt;&lt;h5&gt;&lt;b&gt;AC &lt;/b&gt;8, touch 6, flat-footed 8 (-3 Dex, +2 natural, -1 size)&lt;/h5&gt;&lt;h5&gt;&lt;b&gt;hp &lt;/b&gt;47 (5d8+25); regeneration 5 (acid or fire)&lt;/h5&gt;&lt;h5&gt;&lt;b&gt;Fort &lt;/b&gt;+6, &lt;b&gt;Ref &lt;/b&gt;-2, &lt;b&gt;Will &lt;/b&gt;-4&lt;/h5&gt;&lt;h5&gt;&lt;b&gt;Defensive Abilities &lt;/b&gt;amorphous; &lt;b&gt;Immune &lt;/b&gt;ooze traits&lt;/h5&gt;&lt;/div&gt;&lt;hr/&gt;&lt;div&gt;&lt;h5&gt;&lt;b&gt;OFFENSE&lt;/b&gt;&lt;/h5&gt;&lt;/div&gt;&lt;hr/&gt;&lt;div&gt;&lt;h5&gt;&lt;b&gt;Spd &lt;/b&gt;20 ft., swim 20 ft.&lt;/h5&gt;&lt;h5&gt;&lt;b&gt;Melee &lt;/b&gt;slam +5 (1d6+4 plus disease and grab)&lt;/h5&gt;&lt;h5&gt;&lt;b&gt;Space &lt;/b&gt;10 ft.; &lt;b&gt;Reach &lt;/b&gt;5 ft.&lt;/h5&gt;&lt;h5&gt;&lt;b&gt;Special Attacks &lt;/b&gt;constrict (1d6+4 plus disease)&lt;/h5&gt;&lt;/div&gt;&lt;hr/&gt;&lt;div&gt;&lt;h5&gt;&lt;b&gt;STATISTICS&lt;/b&gt;&lt;/h5&gt;&lt;/div&gt;&lt;hr/&gt;&lt;div&gt;&lt;h5&gt;&lt;b&gt;Str &lt;/b&gt;16, &lt;b&gt;Dex &lt;/b&gt;5, &lt;b&gt;Con &lt;/b&gt;20, &lt;b&gt;Int &lt;/b&gt; -, &lt;b&gt;Wis &lt;/b&gt;1, &lt;b&gt;Cha &lt;/b&gt;1&lt;/h5&gt;&lt;h5&gt;&lt;b&gt;Base Atk &lt;/b&gt;+3; &lt;b&gt;CMB &lt;/b&gt;+7 (+11 grapple); &lt;b&gt;CMD &lt;/b&gt;14 (can't be tripped)&lt;/h5&gt;&lt;h5&gt;&lt;b&gt;SQ &lt;/b&gt;compression, monstrous growth, reactive regeneration, slime trail&lt;/h5&gt;&lt;/div&gt;&lt;hr/&gt;&lt;div&gt;&lt;h5&gt;&lt;b&gt;ECOLOGY&lt;/b&gt;&lt;/h5&gt;&lt;/div&gt;&lt;hr/&gt;&lt;div&gt;&lt;h5&gt;&lt;b&gt;Environment &lt;/b&gt; any land or underground&lt;/h5&gt;&lt;h5&gt;&lt;b&gt;Organization &lt;/b&gt;solitary or cluster (2-5)&lt;/h5&gt;&lt;h5&gt;&lt;b&gt;Treasure &lt;/b&gt;incidental&lt;/h5&gt;&lt;/div&gt;&lt;hr/&gt;&lt;div&gt;&lt;h5&gt;&lt;b&gt;SPECIAL ABILITIES&lt;/b&gt;&lt;/h5&gt;&lt;/div&gt;&lt;hr/&gt;&lt;div&gt;&lt;/h5&gt;&lt;h5&gt;&lt;b&gt;Disease (Ex)&lt;/b&gt; &lt;i&gt;Tumor Infestation&lt;/i&gt;: Injury; save Fort DC 17; &lt;i&gt;onset&lt;/i&gt; 1 minute; frequency 1/day; effect 1d2 Con and 1d2 Cha; cure 2 consecutive saves. Anyone who dies from tumor infestation turns into a hungry flesh 1d4 hours later. The save DC is Constitution-based.  &lt;/h5&gt;&lt;h5&gt;&lt;b&gt;Monstrous Growth (Ex)&lt;/b&gt; A hungry flesh gains growth points from its reactive regeneration ability or from eating creatures. When it consumes a creature that's been dead no more than an hour, it gains 1 growth point if that creature is of its size or one size category smaller, or 2 growth points if its meal is larger than it is. Eating a creature takes a full-round action if it is the same size or smaller than the hungry flesh or 1 minute if it is larger. Each time a hungry flesh reaches 5 growth points, it gains the giant creature simple template. This template stacks with itself each time the hungry flesh gains another 5 growth points, but the hungry flesh can't increase its size beyond Gargantuan. When it stops gaining growth points, a hungry flesh loses a single application of the giant creature simple template for each hour that passes.  &lt;/h5&gt;&lt;h5&gt;&lt;b&gt;Reactive Regeneration (Ex)&lt;/b&gt; Whenever a hungry flesh takes piercing or slashing damage, it regenerates 5 hit points and gains 1 growth point.  &lt;/h5&gt;&lt;h5&gt;&lt;b&gt;Slime Trail (Ex)&lt;/b&gt; A hungry flesh leaves behind a trail of slime that acts as a &lt;i&gt;grease&lt;/i&gt; spell (DC 17). Any living creature that touches this slime with bare flesh must succeed at a Fortitude save (with a +4 bonus) or contract tumor infestation. The slime dries up after 1 minute. The save DC is Constitution-based.&lt;/h5&gt;&lt;/div&gt;&lt;br&gt;&lt;div&gt;&lt;h4&gt;&lt;p&gt;&lt;p&gt;Created in a laboratory by an alchemist researching methods of regenerating human flesh, a hungry flesh is a freakish creature made of aggressive, malignant tissue. It lives only to feed and grow, and must consume large amounts of plant and animal matter to sustain itself. Each day, a hungry flesh must consume its own weight in food. A hungry flesh resists attempts to cut or pierce it, quickly repairing the damage and creating new fleshy growths. With the right food and attacks to catalyze its growth, a hungry flesh can balloon to twice its normal size in minutes. A hungry flesh can grow to Gargantuan size. A hungry flesh starts out at approximately 7 feet in diameter, and weighs 3,000 pounds.&lt;/p&gt;&lt;/h4&gt;&lt;/div&gt;</t>
  </si>
  <si>
    <t>Hyakume</t>
  </si>
  <si>
    <t>all-around vision, darkvision 90 ft., low-light vision; Perception +19</t>
  </si>
  <si>
    <t>(+8 Dex, +1 dodge, +14 natural, -1 size)</t>
  </si>
  <si>
    <t>Fort +13, Ref +14, Will +17</t>
  </si>
  <si>
    <t>2 slams +18 (3d6+4)</t>
  </si>
  <si>
    <t>drain memory, quivering palm (1/day, DC 25), stunning fist (4/day, DC 25)</t>
  </si>
  <si>
    <t>Spell-Like Abilities (CL 15th; concentration +24)   At Will-clairvoyance/clairaudience, share memoryUM   5/day-divination   3/day-cold ice strikeUM, discordant blastAPG, sonic thrustUM</t>
  </si>
  <si>
    <t>Str 18, Dex 27, Con 24, Int 19, Wis 22, Cha 29</t>
  </si>
  <si>
    <t>Combat Casting, Combat Reflexes, Dodge, Improved Initiative, Improved Unarmed Strike, Mobility, Skill Focus (Sense Motive), Stunning Fist, Weapon Focus (slam), Wind Stance</t>
  </si>
  <si>
    <t>Acrobatics +23, Bluff +21, Craft (any) +10, Diplomacy +17, Intimidate +24, Knowledge (arcana, planes, religion) +12, Knowledge (geography, history) +10, Perception +19, Sense Motive +17, Spellcraft +22, Stealth +15, Survival +17, Swim +8, Use Magic Device +17</t>
  </si>
  <si>
    <t>Common, Undercommon; telepathy 60 ft.</t>
  </si>
  <si>
    <t>eye probe, monk abilities, transfer memories</t>
  </si>
  <si>
    <t>solitary or enclave (2-6)</t>
  </si>
  <si>
    <t>This bloated creature's eyes protrude from between the fleshy fat rolls of its neckless, hulking form.</t>
  </si>
  <si>
    <t>Drain Memory (Su) Once per day as a standard action, a hyakume can make a touch attack with either its hands or one of its eye probes to drain a target of its memories. The target loses the majority of memories relating to life and identity, and the hyakume can control the creature as if it were subject to a charm monster spell until those memories are regained (Will DC 28 negates). The hyakume absorbs the memories and can store and use them. It can store the memories of a number of creatures equal to its Intelligence bonus (typically 4) at one time. This is a mind-affecting effect. The save DC is Charisma-based.  Eye Probe (Su) Once per day as a full-round action, a hyakume can detach up to six of its eyes and send them on missions. An eyeball has AC 22, hp 5, and a fly speed of 60 ft. with perfect maneuverability. A hyakume can see through all of its eye probes, and can make drain memory attacks with them. If a hyakume's eyeball is destroyed, the hyakume takes 5 points of damage. An eye probe can't stray farther than 1 mile from a hyakume or the eye is destroyed (dealing 5 points of damage).  Monk Abilities The hyakume's Stunning Fist feat and slam attacks function as though it were a 15th-level monk. It can also use the quivering palm class feature once per day (Fortitude DC 25). The save DC is Wisdom-based.  Transfer Memories (Su) Once per day as a standard action, a hyakume can touch a willing creature with either its hand or one of its eye probes to transfer memories it has stored to the creature touched. This is a mind-affecting effect.</t>
  </si>
  <si>
    <t>Hideous and corpulent, with numerous eyes dotting their bodies, hyakumes are mystics of malevolence. They steal and collect the memories of other intelligent beings to increase their own knowledge.</t>
  </si>
  <si>
    <t>&lt;link rel="stylesheet"href="PF.css"&gt;&lt;div&gt;&lt;h2&gt;Hyakume&lt;/h2&gt;&lt;h3&gt;&lt;i&gt;This bloated creature's eyes protrude from between the fleshy fat rolls of its neckless, hulking form.&lt;/i&gt;&lt;/h3&gt;&lt;br&gt;&lt;/div&gt;&lt;div class="heading"&gt;&lt;p class="alignleft"&gt;Hyakume&lt;/p&gt;&lt;p class="alignright"&gt;CR 15&lt;/p&gt;&lt;div style="clear: both;"&gt;&lt;/div&gt;&lt;/div&gt;&lt;div&gt;&lt;h5&gt;&lt;b&gt;XP &lt;/b&gt;51,200&lt;/h5&gt;&lt;h5&gt;NE Large aberration &lt;/h5&gt;&lt;h5&gt;&lt;b&gt;Init &lt;/b&gt;+12; &lt;b&gt;Senses &lt;/b&gt;all-around vision, darkvision 90 ft., low-light vision; Perception +19&lt;/h5&gt;&lt;/div&gt;&lt;hr/&gt;&lt;div&gt;&lt;h5&gt;&lt;b&gt;DEFENSE&lt;/b&gt;&lt;/h5&gt;&lt;/div&gt;&lt;hr/&gt;&lt;div&gt;&lt;h5&gt;&lt;b&gt;AC &lt;/b&gt;32, touch 18, flat-footed 23 (+8 Dex, +1 dodge, +14 natural, -1 size)&lt;/h5&gt;&lt;h5&gt;&lt;b&gt;hp &lt;/b&gt;218 (19d8+133)&lt;/h5&gt;&lt;h5&gt;&lt;b&gt;Fort &lt;/b&gt;+13, &lt;b&gt;Ref &lt;/b&gt;+14, &lt;b&gt;Will &lt;/b&gt;+17&lt;/h5&gt;&lt;h5&gt;&lt;b&gt;Immune &lt;/b&gt;cold; &lt;b&gt;Resist &lt;/b&gt;electricity 10, fire 10; &lt;b&gt;SR &lt;/b&gt;26&lt;/h5&gt;&lt;h5&gt;&lt;b&gt;Weaknesses &lt;/b&gt;light sensitivity&lt;/h5&gt;&lt;/div&gt;&lt;hr/&gt;&lt;div&gt;&lt;h5&gt;&lt;b&gt;OFFENSE&lt;/b&gt;&lt;/h5&gt;&lt;/div&gt;&lt;hr/&gt;&lt;div&gt;&lt;h5&gt;&lt;b&gt;Spd &lt;/b&gt;30 ft.&lt;/h5&gt;&lt;h5&gt;&lt;b&gt;Melee &lt;/b&gt;2 slams +18 (3d6+4)&lt;/h5&gt;&lt;h5&gt;&lt;b&gt;Space &lt;/b&gt;10 ft.; &lt;b&gt;Reach &lt;/b&gt;10 ft.&lt;/h5&gt;&lt;h5&gt;&lt;b&gt;Special Attacks &lt;/b&gt;drain memory, quivering palm (1/day, DC 25), stunning fist (4/day, DC 25)&lt;/h5&gt;&lt;h5&gt;&lt;b&gt;Spell-Like Abilities&lt;/b&gt; (CL 15th; concentration +24) &lt;/br&gt;At Will&amp;mdash;&lt;i&gt;clairvoyance/clairaudience&lt;/i&gt;, &lt;i&gt;share memory&lt;/i&gt;&lt;sup&gt;UM&lt;/sup&gt; &lt;/br&gt;5/day&amp;mdash;&lt;i&gt;divination&lt;/i&gt; &lt;/br&gt;3/day&amp;mdash;&lt;i&gt;cold ice strike&lt;/i&gt;&lt;sup&gt;UM&lt;/sup&gt;, &lt;i&gt;discordant blast&lt;/i&gt;&lt;sup&gt;APG&lt;/sup&gt;, &lt;i&gt;sonic thrust&lt;/i&gt;&lt;sup&gt;UM&lt;/sup&gt;&lt;/h5&gt;&lt;/h5&gt;&lt;/div&gt;&lt;hr/&gt;&lt;div&gt;&lt;h5&gt;&lt;b&gt;STATISTICS&lt;/b&gt;&lt;/h5&gt;&lt;/div&gt;&lt;hr/&gt;&lt;div&gt;&lt;h5&gt;&lt;b&gt;Str &lt;/b&gt;18, &lt;b&gt;Dex &lt;/b&gt;27, &lt;b&gt;Con &lt;/b&gt;24, &lt;b&gt;Int &lt;/b&gt; 19, &lt;b&gt;Wis &lt;/b&gt;22, &lt;b&gt;Cha &lt;/b&gt;29&lt;/h5&gt;&lt;h5&gt;&lt;b&gt;Base Atk &lt;/b&gt;+14; &lt;b&gt;CMB &lt;/b&gt;+19; &lt;b&gt;CMD &lt;/b&gt;38&lt;/h5&gt;&lt;h5&gt;&lt;b&gt;Feats &lt;/b&gt;Combat Casting, Combat Reflexes, Dodge, Improved Initiative, Improved Unarmed Strike, Mobility, Skill Focus (Sense Motive), Stunning Fist, Weapon Focus (slam), Wind Stance&lt;/h5&gt;&lt;h5&gt;&lt;b&gt;Skills &lt;/b&gt;Acrobatics +23, Bluff +21, Craft (any) +10, Diplomacy +17, Intimidate +24, Knowledge (arcana, planes, religion) +12, Knowledge (geography, history) +10, Perception +19, Sense Motive +17, Spellcraft +22, Stealth +15, Survival +17, Swim +8, Use Magic Device +17&lt;/h5&gt;&lt;h5&gt;&lt;b&gt;Languages &lt;/b&gt;Common, Undercommon; telepathy 60 ft.&lt;/h5&gt;&lt;h5&gt;&lt;b&gt;SQ &lt;/b&gt;eye probe, monk abilities, transfer memories&lt;/h5&gt;&lt;/div&gt;&lt;hr/&gt;&lt;div&gt;&lt;h5&gt;&lt;b&gt;ECOLOGY&lt;/b&gt;&lt;/h5&gt;&lt;/div&gt;&lt;hr/&gt;&lt;div&gt;&lt;h5&gt;&lt;b&gt;Environment &lt;/b&gt; any underground&lt;/h5&gt;&lt;h5&gt;&lt;b&gt;Organization &lt;/b&gt;solitary or enclave (2-6)&lt;/h5&gt;&lt;h5&gt;&lt;b&gt;Treasure &lt;/b&gt;standard&lt;/h5&gt;&lt;/div&gt;&lt;hr/&gt;&lt;div&gt;&lt;h5&gt;&lt;b&gt;SPECIAL ABILITIES&lt;/b&gt;&lt;/h5&gt;&lt;/div&gt;&lt;hr/&gt;&lt;div&gt;&lt;/h5&gt;&lt;h5&gt;&lt;b&gt;Drain Memory (Su)&lt;/b&gt; Once per day as a standard action, a hyakume can make a touch attack with either its hands or one of its eye probes to drain a target of its memories. The target loses the majority of memories relating to life and identity, and the hyakume can control the creature as if it were subject to a &lt;i&gt;charm monster&lt;/i&gt; spell until those memories are regained (Will DC 28 negates). The hyakume absorbs the memories and can store and use them. It can store the memories of a number of creatures equal to its Intelligence bonus (typically 4) at one time. This is a mind-affecting effect. The save DC is Charisma-based.  &lt;/h5&gt;&lt;h5&gt;&lt;b&gt;Eye Probe (Su)&lt;/b&gt; Once per day as a full-round action, a hyakume can detach up to six of its eyes and send them on missions. An eyeball has AC 22, hp 5, and a fly speed of 60 ft. with perfect maneuverability. A hyakume can see through all of its eye probes, and can make drain memory attacks with them. If a hyakume's eyeball is destroyed, the hyakume takes 5 points of damage. An eye probe can't stray farther than 1 mile from a hyakume or the eye is destroyed (dealing 5 points of damage).  &lt;/h5&gt;&lt;h5&gt;&lt;b&gt;Monk Abilities&lt;/b&gt; The hyakume's Stunning Fist feat and slam attacks function as though it were a 15th-level monk. It can also use the quivering palm class feature once per day (Fortitude DC 25). The save DC is Wisdom-based.  &lt;/h5&gt;&lt;h5&gt;&lt;b&gt;Transfer Memories (Su)&lt;/b&gt; Once per day as a standard action, a hyakume can touch a willing creature with either its hand or one of its eye probes to transfer memories it has stored to the creature touched. This is a mind-affecting effect.&lt;/h5&gt;&lt;/div&gt;&lt;br&gt;&lt;div&gt;&lt;h4&gt;&lt;p&gt;&lt;p&gt;Hideous and corpulent, with numerous eyes dotting their bodies, hyakumes are mystics of malevolence. They steal and collect the memories of other intelligent beings to increase their own knowledge.&lt;/p&gt;&lt;/h4&gt;&lt;/div&gt;</t>
  </si>
  <si>
    <t>Hypnalis</t>
  </si>
  <si>
    <t>bite +13 (1d6+9 plus grab and poison)</t>
  </si>
  <si>
    <t>constrict (1d6+9), poison, sneak attack +2d6</t>
  </si>
  <si>
    <t>Str 22, Dex 15, Con 16, Int 7, Wis 13, Cha 10</t>
  </si>
  <si>
    <t>Blind-Fight, Improved Initiative, Skill Focus (Stealth), Shadow StrikeAPG</t>
  </si>
  <si>
    <t>Bluff +10, Fly +10, Perception +11, Sense Motive +10, Stealth +15</t>
  </si>
  <si>
    <t>ghost touch fangs, phasing</t>
  </si>
  <si>
    <t>solitary, pair, or nest (3-7)</t>
  </si>
  <si>
    <t>Seeming to phase in and out of existence, this ophidian creature has a great striped hood like a cobra.</t>
  </si>
  <si>
    <t>Ghost Touch Fangs (Su) A hypnalis's bite attack is treated as if it has the ghost touch special weapon quality.  Phasing (Su) A hypnalis can shift from the Ethereal Plane to the Material Plane as a free action and shift back again as a move action (or part of a move action). The ability is otherwise identical to ethereal jaunt (CL 15th).  Poison (Su) If a hypnalis poisons an ethereal creature while on the Ethereal Plane (including creatures under the effects of spells or effects that grant etherealness such as ethereal jaunt), the creature is immediately forced onto the Material Plane and takes the specified Constitution damage. Creatures on the Material Plane are affected by this poison as normal. Hypnalis Venom: Bite-injury; save Fort DC 16; frequency 1/round for 6 rounds; effect 1d3 Con and effects listed above; cure 2 consecutive saves. The save DC is Constitution-based.</t>
  </si>
  <si>
    <t>Sometimes called an ether serpent, a hypnalis resembles a snake the size of a python sporting a hood like that of a cobra with gray stripes. The creature's fangs carry a potent venom that is not only deadly, but can force creatures off the Ethereal Plane. While other denizens of the Ethereal Plane focus their attention on warring with each other, spying on others, or feeding on dreams, a hypnalis hunts those not native to its plane. Different hypnalises deal with such interlopers in their own ways. Some sinister or young and hotheaded hypnalises hunt such trespassers for sport, tormenting them for a while before killing them or expelling them to the Material Plane. Other older or inquisitive hypnalises are more curious about such strangers and pragmatic in their dealings with them, approaching interlopers in attempts to find out their method for traveling to the Ethereal Plane and whether or not they can return. If they can, these hypnalises might request that these interlopers leave, backing such requests with threats if the interlopers seem uncooperative. If the interlopers don't have a method to return to their home, some rare good-natured hypnalises may help them find a way to leave the Ethereal Plane without using its poison. Even when this is the case, hypnalises are wary creatures, and are always on guard against treachery. A hypnalis is approximately 8 feet long and weighs about 20 pounds.</t>
  </si>
  <si>
    <t>&lt;link rel="stylesheet"href="PF.css"&gt;&lt;div&gt;&lt;h2&gt;Hypnalis&lt;/h2&gt;&lt;h3&gt;&lt;i&gt;Seeming to phase in and out of existence, this ophidian creature has a great striped hood like a cobra.&lt;/i&gt;&lt;/h3&gt;&lt;br&gt;&lt;/div&gt;&lt;div class="heading"&gt;&lt;p class="alignleft"&gt;Hypnalis&lt;/p&gt;&lt;p class="alignright"&gt;CR 5&lt;/p&gt;&lt;div style="clear: both;"&gt;&lt;/div&gt;&lt;/div&gt;&lt;div&gt;&lt;h5&gt;&lt;b&gt;XP &lt;/b&gt;1,600&lt;/h5&gt;&lt;h5&gt;N Medium outsider (extraplanar)&lt;/h5&gt;&lt;h5&gt;&lt;b&gt;Init &lt;/b&gt;+6; &lt;b&gt;Senses &lt;/b&gt;darkvision 60 ft.; Perception +11&lt;/h5&gt;&lt;/div&gt;&lt;hr/&gt;&lt;div&gt;&lt;h5&gt;&lt;b&gt;DEFENSE&lt;/b&gt;&lt;/h5&gt;&lt;/div&gt;&lt;hr/&gt;&lt;div&gt;&lt;h5&gt;&lt;b&gt;AC &lt;/b&gt;17, touch 12, flat-footed 15 (+2 Dex, +5 natural)&lt;/h5&gt;&lt;h5&gt;&lt;b&gt;hp &lt;/b&gt;59 (7d10+21)&lt;/h5&gt;&lt;h5&gt;&lt;b&gt;Fort &lt;/b&gt;+5, &lt;b&gt;Ref &lt;/b&gt;+7, &lt;b&gt;Will &lt;/b&gt;+6&lt;/h5&gt;&lt;/div&gt;&lt;hr/&gt;&lt;div&gt;&lt;h5&gt;&lt;b&gt;OFFENSE&lt;/b&gt;&lt;/h5&gt;&lt;/div&gt;&lt;hr/&gt;&lt;div&gt;&lt;h5&gt;&lt;b&gt;Spd &lt;/b&gt;40 ft., fly 60 ft. (good)&lt;/h5&gt;&lt;h5&gt;&lt;b&gt;Melee &lt;/b&gt;bite +13 (1d6+9 plus grab and poison)&lt;/h5&gt;&lt;h5&gt;&lt;b&gt;Space &lt;/b&gt;5 ft.; &lt;b&gt;Reach &lt;/b&gt;5 ft.&lt;/h5&gt;&lt;h5&gt;&lt;b&gt;Special Attacks &lt;/b&gt;constrict (1d6+9), poison, sneak attack +2d6&lt;/h5&gt;&lt;/div&gt;&lt;hr/&gt;&lt;div&gt;&lt;h5&gt;&lt;b&gt;STATISTICS&lt;/b&gt;&lt;/h5&gt;&lt;/div&gt;&lt;hr/&gt;&lt;div&gt;&lt;h5&gt;&lt;b&gt;Str &lt;/b&gt;22, &lt;b&gt;Dex &lt;/b&gt;15, &lt;b&gt;Con &lt;/b&gt;16, &lt;b&gt;Int &lt;/b&gt; 7, &lt;b&gt;Wis &lt;/b&gt;13, &lt;b&gt;Cha &lt;/b&gt;10&lt;/h5&gt;&lt;h5&gt;&lt;b&gt;Base Atk &lt;/b&gt;+7; &lt;b&gt;CMB &lt;/b&gt;+13 (+17 grapple); &lt;b&gt;CMD &lt;/b&gt;25 (can't be tripped)&lt;/h5&gt;&lt;h5&gt;&lt;b&gt;Feats &lt;/b&gt;Blind-Fight, Improved Initiative, Skill Focus (Stealth), Shadow Strike&lt;sup&gt;APG&lt;/sup&gt;&lt;/h5&gt;&lt;h5&gt;&lt;b&gt;Skills &lt;/b&gt;Bluff +10, Fly +10, Perception +11, Sense Motive +10, Stealth +15&lt;/h5&gt;&lt;h5&gt;&lt;b&gt;Languages &lt;/b&gt;Aklo&lt;/h5&gt;&lt;h5&gt;&lt;b&gt;SQ &lt;/b&gt;&lt;i&gt;ghost touch&lt;/i&gt; fangs, phasing&lt;/h5&gt;&lt;/div&gt;&lt;hr/&gt;&lt;div&gt;&lt;h5&gt;&lt;b&gt;ECOLOGY&lt;/b&gt;&lt;/h5&gt;&lt;/div&gt;&lt;hr/&gt;&lt;div&gt;&lt;h5&gt;&lt;b&gt;Environment &lt;/b&gt; any (Ethereal Plane)&lt;/h5&gt;&lt;h5&gt;&lt;b&gt;Organization &lt;/b&gt;solitary, pair, or nest (3-7)&lt;/h5&gt;&lt;h5&gt;&lt;b&gt;Treasure &lt;/b&gt;none&lt;/h5&gt;&lt;/div&gt;&lt;hr/&gt;&lt;div&gt;&lt;h5&gt;&lt;b&gt;SPECIAL ABILITIES&lt;/b&gt;&lt;/h5&gt;&lt;/div&gt;&lt;hr/&gt;&lt;div&gt;&lt;/h5&gt;&lt;h5&gt;&lt;b&gt;Ghost Touch Fangs (Su)&lt;/b&gt; A hypnalis's bite attack is treated as if it has the &lt;i&gt;ghost touch&lt;/i&gt; special weapon quality.  &lt;/h5&gt;&lt;h5&gt;&lt;b&gt;Phasing (Su)&lt;/b&gt; A hypnalis can shift from the Ethereal Plane to the Material Plane as a free action and shift back again as a move action (or part of a move action). The ability is otherwise identical to &lt;i&gt;&lt;i&gt;ethereal&lt;/i&gt; jaunt&lt;/i&gt; (CL 15th).  &lt;/h5&gt;&lt;h5&gt;&lt;b&gt;Poison (Su)&lt;/b&gt; If a hypnalis poisons an &lt;i&gt;ethereal&lt;/i&gt; creature while on the Ethereal Plane (including creatures under the &lt;i&gt;effect&lt;/i&gt;s of spells or &lt;i&gt;effect&lt;/i&gt;s that grant &lt;i&gt;ethereal&lt;/i&gt;ness such as &lt;i&gt;&lt;i&gt;ethereal&lt;/i&gt; jaunt&lt;/i&gt;), the creature is immediately forced onto the Material Plane and takes the specified Constitution damage. Creatures on the Material Plane are affected by this poison as normal. &lt;i&gt;Hypnalis Venom&lt;/i&gt;: Bite-injury; save Fort DC 16; frequency 1/round for 6 rounds; effect 1d3 Con and effects listed above; cure 2 consecutive saves. The save DC is Constitution-based.&lt;/h5&gt;&lt;/div&gt;&lt;br&gt;&lt;div&gt;&lt;h4&gt;&lt;p&gt;&lt;p&gt;Sometimes called an ether serpent, a hypnalis resembles a snake the size of a python sporting a hood like that of a cobra with gray stripes. The creature's fangs carry a potent venom that is not only deadly, but can force creatures off the Ethereal Plane. While other denizens of the Ethereal Plane focus their attention on warring with each other, spying on others, or feeding on dreams, a hypnalis hunts those not native to its plane. Different hypnalises deal with such interlopers in their own ways. Some sinister or young and hotheaded hypnalises hunt such trespassers for sport, tormenting them for a while before killing them or expelling them to the Material Plane. Other older or inquisitive hypnalises are more curious about such strangers and pragmatic in their dealings with them, approaching interlopers in attempts to find out their method for traveling to the Ethereal Plane and whether or not they can return. If they can, these hypnalises might request that these interlopers leave, backing such requests with threats if the interlopers seem uncooperative. If the interlopers don't have a method to return to their home, some rare good-natured hypnalises may help them find a way to leave the Ethereal Plane without using its poison. Even when this is the case, hypnalises are wary creatures, and are always on guard against treachery. A hypnalis is approximately 8 feet long and weighs about 20 pounds.&lt;/p&gt;&lt;/h4&gt;&lt;/div&gt;</t>
  </si>
  <si>
    <t>Ijiraq</t>
  </si>
  <si>
    <t>25, touch 13, flat-footed 22</t>
  </si>
  <si>
    <t>(+2 Dex, +1 dodge, +12 natural)</t>
  </si>
  <si>
    <t>(14d6+56)</t>
  </si>
  <si>
    <t>Fort +8, Ref +13, Will +13</t>
  </si>
  <si>
    <t>2 claws +10 (2d4+3), bite +10 (2d6+3), gore +10 (2d6+3)</t>
  </si>
  <si>
    <t>javelin +9 (1d6+3)</t>
  </si>
  <si>
    <t>disorienting gaze</t>
  </si>
  <si>
    <t>Spell-Like Abilities (CL 14th; concentration +20)   At Will-dimension door, fly, hallucinatory terrain (DC 20)   3/day-baleful polymorph (DC 21), control winds, cure critical wounds (DC 20), ice storm (DC 20), sleet storm (DC 19), summon nature's ally IV</t>
  </si>
  <si>
    <t>Str 16, Dex 15, Con 18, Int 15, Wis 19, Cha 22</t>
  </si>
  <si>
    <t>Acrobatic Steps, Blind-Fight, Combat Reflexes, Dodge, Lightning Reflexes, Mobility, Nimble Moves</t>
  </si>
  <si>
    <t>Escape Artist +19, Handle Animal +20, Intimidate +20, Knowledge (arcana) +16, Knowledge (nature) +19, Perception +21, Stealth +19, Survival +18</t>
  </si>
  <si>
    <t>change shape (elk [Pathfinder RPG Bestiary 3 147], beast shape II), hide in plain sight</t>
  </si>
  <si>
    <t>standard (mostly valuable scrimshaw carvings)</t>
  </si>
  <si>
    <t>Its head the skull of a caribou, this humanoid has wicked claws, and wears wrappings of ragged fur adorned with scrimshaw talismans.</t>
  </si>
  <si>
    <t>Disorienting Gaze (Su) An ijiraq can level an icy stare at a creature within 30 feet. That creature takes a -20 penalty on Perception checks and Survival checks for 24 hours (Fortitude DC 23 negates). The save DC is Charisma-based. An ijiraq can use this ability while in the shape of an elk.  Hide in Plain Sight (Su) An ijiraq can use the Stealth skill even while being observed. As long as it's standing in terrain covered in ice or snow, an ijiraq can hide itself from view in the open without actually hiding behind anything. An ijiraq can't use this ability while flying, and the ability has no effect when the ijiraq isn't in icy terrain.</t>
  </si>
  <si>
    <t>Wardens of the north, ijiraqs protect the frigid beauty and placidity of their arctic homes against all who would trespass, regardless of race or intentions. They are creatures of icy resolution, merciless and unf linching as the arctic winds, bringing doom to both vicious and innocent interlopers equally. Aloof and mysterious, they prefer not to be seen in their natural form, instead cloaking themselves in the fur and shape of swift elk or caribou. Yet even then they're usually only glimpsed as fleeting shadows. Those who lock gazes with ijiraqs see the world around them begin to swim, seeming unreal to the extent that even a skilled forester might be unable to determine which way is north, and a life-long native of a place might become lost within sight of home. Few can honestly claim to have ever seen an ijiraq's true face, as the creatures wear skulls taken from impressive specimens of their alternate forms as masks. Ijiraqs typically stand about 5 feet tall-though that height reaches over 6 feet including their impressive horns- and weigh approximately 175 pounds.</t>
  </si>
  <si>
    <t>&lt;link rel="stylesheet"href="PF.css"&gt;&lt;div&gt;&lt;h2&gt;Ijiraq&lt;/h2&gt;&lt;h3&gt;&lt;i&gt;Its head the skull of a caribou, this humanoid has wicked claws, and wears wrappings of ragged fur adorned with scrimshaw talismans.&lt;/i&gt;&lt;/h3&gt;&lt;br&gt;&lt;/div&gt;&lt;div class="heading"&gt;&lt;p class="alignleft"&gt;Ijiraq&lt;/p&gt;&lt;p class="alignright"&gt;CR 9&lt;/p&gt;&lt;div style="clear: both;"&gt;&lt;/div&gt;&lt;/div&gt;&lt;div&gt;&lt;h5&gt;&lt;b&gt;XP &lt;/b&gt;6,400&lt;/h5&gt;&lt;h5&gt;CN Medium fey (shapechanger)&lt;/h5&gt;&lt;h5&gt;&lt;b&gt;Init &lt;/b&gt;+2; &lt;b&gt;Senses &lt;/b&gt;low-light vision; Perception +21&lt;/h5&gt;&lt;/div&gt;&lt;hr/&gt;&lt;div&gt;&lt;h5&gt;&lt;b&gt;DEFENSE&lt;/b&gt;&lt;/h5&gt;&lt;/div&gt;&lt;hr/&gt;&lt;div&gt;&lt;h5&gt;&lt;b&gt;AC &lt;/b&gt;25, touch 13, flat-footed 22 (+2 Dex, +1 dodge, +12 natural)&lt;/h5&gt;&lt;h5&gt;&lt;b&gt;hp &lt;/b&gt;105 (14d6+56)&lt;/h5&gt;&lt;h5&gt;&lt;b&gt;Fort &lt;/b&gt;+8, &lt;b&gt;Ref &lt;/b&gt;+13, &lt;b&gt;Will &lt;/b&gt;+13&lt;/h5&gt;&lt;/div&gt;&lt;hr/&gt;&lt;div&gt;&lt;h5&gt;&lt;b&gt;OFFENSE&lt;/b&gt;&lt;/h5&gt;&lt;/div&gt;&lt;hr/&gt;&lt;div&gt;&lt;h5&gt;&lt;b&gt;Spd &lt;/b&gt;30 ft.&lt;/h5&gt;&lt;h5&gt;&lt;b&gt;Melee &lt;/b&gt;2 claws +10 (2d4+3), bite +10 (2d6+3), gore +10 (2d6+3)&lt;/h5&gt;&lt;h5&gt;&lt;b&gt;Ranged &lt;/b&gt;javelin +9 (1d6+3)&lt;/h5&gt;&lt;h5&gt;&lt;b&gt;Space &lt;/b&gt;5 ft.; &lt;b&gt;Reach &lt;/b&gt;5 ft.&lt;/h5&gt;&lt;h5&gt;&lt;b&gt;Special Attacks &lt;/b&gt;disorienting gaze&lt;/h5&gt;&lt;h5&gt;&lt;b&gt;Spell-Like Abilities&lt;/b&gt; (CL 14th; concentration +20) &lt;/br&gt;At Will&amp;mdash;&lt;i&gt;dimension door&lt;/i&gt;, &lt;i&gt;fly&lt;/i&gt;, &lt;i&gt;hallucinatory terrain&lt;/i&gt; (DC 20) &lt;/br&gt;3/day&amp;mdash;&lt;i&gt;baleful polymorph&lt;/i&gt; (DC 21), &lt;i&gt;control winds&lt;/i&gt;, &lt;i&gt;cure critical wounds&lt;/i&gt; (DC 20), &lt;i&gt;ice storm&lt;/i&gt; (DC 20), &lt;i&gt;sleet storm&lt;/i&gt; (DC 19), &lt;i&gt;summon nature's ally IV&lt;/i&gt;&lt;/h5&gt;&lt;/h5&gt;&lt;/div&gt;&lt;hr/&gt;&lt;div&gt;&lt;h5&gt;&lt;b&gt;STATISTICS&lt;/b&gt;&lt;/h5&gt;&lt;/div&gt;&lt;hr/&gt;&lt;div&gt;&lt;h5&gt;&lt;b&gt;Str &lt;/b&gt;16, &lt;b&gt;Dex &lt;/b&gt;15, &lt;b&gt;Con &lt;/b&gt;18, &lt;b&gt;Int &lt;/b&gt; 15, &lt;b&gt;Wis &lt;/b&gt;19, &lt;b&gt;Cha &lt;/b&gt;22&lt;/h5&gt;&lt;h5&gt;&lt;b&gt;Base Atk &lt;/b&gt;+7; &lt;b&gt;CMB &lt;/b&gt;+10; &lt;b&gt;CMD &lt;/b&gt;23&lt;/h5&gt;&lt;h5&gt;&lt;b&gt;Feats &lt;/b&gt;Acrobatic Steps, Blind-Fight, Combat Reflexes, Dodge, Lightning Reflexes, Mobility, Nimble Moves&lt;/h5&gt;&lt;h5&gt;&lt;b&gt;Skills &lt;/b&gt;Escape Artist +19, Handle Animal +20, Intimidate +20, Knowledge (arcana) +16, Knowledge (nature) +19, Perception +21, Stealth +19, Survival +18&lt;/h5&gt;&lt;h5&gt;&lt;b&gt;SQ &lt;/b&gt;change shape (elk [Pathfinder &lt;i&gt;RPG Bestiary 3&lt;/i&gt; 147], &lt;i&gt;beast shape&lt;/i&gt; II), hide in plain sight&lt;/h5&gt;&lt;/div&gt;&lt;hr/&gt;&lt;div&gt;&lt;h5&gt;&lt;b&gt;ECOLOGY&lt;/b&gt;&lt;/h5&gt;&lt;/div&gt;&lt;hr/&gt;&lt;div&gt;&lt;h5&gt;&lt;b&gt;Environment &lt;/b&gt; cold forests or plains&lt;/h5&gt;&lt;h5&gt;&lt;b&gt;Organization &lt;/b&gt;solitary&lt;/h5&gt;&lt;h5&gt;&lt;b&gt;Treasure &lt;/b&gt;standard (mostly valuable scrimshaw carvings)&lt;/h5&gt;&lt;/div&gt;&lt;hr/&gt;&lt;div&gt;&lt;h5&gt;&lt;b&gt;SPECIAL ABILITIES&lt;/b&gt;&lt;/h5&gt;&lt;/div&gt;&lt;hr/&gt;&lt;div&gt;&lt;/h5&gt;&lt;h5&gt;&lt;b&gt;Disorienting Gaze (Su)&lt;/b&gt; An ijiraq can level an icy stare at a creature within 30 feet. That creature takes a -20 penalty on Perception checks and Survival checks for 24 hours (Fortitude DC 23 negates). The save DC is Charisma-based. An ijiraq can use this ability while in the shape of an elk.  &lt;/h5&gt;&lt;h5&gt;&lt;b&gt;Hide in Plain Sight (Su)&lt;/b&gt; An ijiraq can use the Stealth skill even while being observed. As long as it's standing in terrain covered in ice or snow, an ijiraq can hide itself from view in the open without actually hiding behind anything. An ijiraq can't use this ability while flying, and the ability has no effect when the ijiraq isn't in icy terrain.&lt;/h5&gt;&lt;/div&gt;&lt;br&gt;&lt;div&gt;&lt;h4&gt;&lt;p&gt;&lt;p&gt;Wardens of the north, ijiraqs protect the frigid beauty and placidity of their arctic homes against all who would trespass, regardless of race or intentions. They are creatures of icy resolution, merciless and unf linching as the arctic winds, bringing doom to both vicious and innocent interlopers equally. Aloof and mysterious, they prefer not to be seen in their natural form, instead cloaking themselves in the fur and shape of swift elk or caribou. Yet even then they're usually only glimpsed as fleeting shadows. Those who lock gazes with ijiraqs see the world around them begin to swim, seeming unreal to the extent that even a skilled forester might be unable to determine which way is north, and a life-long native of a place might become lost within sight of home. Few can honestly claim to have ever seen an ijiraq's true face, as the creatures wear skulls taken from impressive specimens of their alternate forms as masks. Ijiraqs typically stand about 5 feet tall-though that height reaches over 6 feet including their impressive horns- and weigh approximately 175 pounds.&lt;/p&gt;&lt;/h4&gt;&lt;/div&gt;</t>
  </si>
  <si>
    <t>Immortal Ichor</t>
  </si>
  <si>
    <t>blindsense 60 ft.; Perception +25</t>
  </si>
  <si>
    <t>32, touch 32, flat-footed 28</t>
  </si>
  <si>
    <t>(+3 Dex, +1 dodge, +28 profane)</t>
  </si>
  <si>
    <t>regeneration 10 (good spells, good weapons)</t>
  </si>
  <si>
    <t>Fort +16, Ref +9, Will +11</t>
  </si>
  <si>
    <t>acid, bludgeoning damage, electricity, mind-affecting effects, ooze traits, piercing damage</t>
  </si>
  <si>
    <t>20 ft., fly 20 ft. (average)</t>
  </si>
  <si>
    <t>slam +21 (6d6+7 plus 1d3 Wis drain)</t>
  </si>
  <si>
    <t>Spell-Like Abilities (CL 17th; concentration +22)   At Will-charm person (DC 18), detect thoughts (DC 17), summon swarm, telekinesis (DC 20)   3/day-charm monster (DC 19), quickened charm person (DC 18), control undead (DC 22), creeping doom (DC 22), insect plague, mind fog (DC 20), nightmare (DC 20)</t>
  </si>
  <si>
    <t>Str 20, Dex 17, Con 26, Int 21, Wis 20, Cha 21</t>
  </si>
  <si>
    <t>Ability Focus (charm person), Combat Casting, Dodge, Great Fortitude, Hover, Improved Great Fortitude, Improved Initiative, Quicken Spell-Like Ability (charm person), Toughness, Weapon Focus (slam)</t>
  </si>
  <si>
    <t>Fly +3, Intimidate +25, Knowledge (arcana, history, planes) +25, Perception +25, Sense Motive +25, Spellcraft +25</t>
  </si>
  <si>
    <t>Abyssal, Aklo, Infernal, Undercommon (can't speak any language); telepathy 100 ft.</t>
  </si>
  <si>
    <t>compression, corrupt ally, no breath</t>
  </si>
  <si>
    <t>solitary or cult (1 plus 3-12 worshipers or juju zombies)</t>
  </si>
  <si>
    <t>This strange-almost beautiful-purple ooze thrums with powerful energy and glows with an eerie light.</t>
  </si>
  <si>
    <t>Corrupt Ally (Su) Any creature charmed by an immortal ichor takes 1d6 points of Wisdom damage per day. When a charmed creature's Wisdom damage equals its Wisdom score, it becomes completely subservient to the immortal ichor (as dominate monster, except it even obeys self-destructive orders) and loses the Wisdom damage it has taken from this ability. A subservient ally who is killed rises the next round as a juju zombie under the immortal ichor's control. If the ichor is killed, these zombies are immediately destroyed.</t>
  </si>
  <si>
    <t>An immortal ichor is an intelligent mass of blood from a dead evil deity. Blessed with profane powers and the will to dominate other creatures, these oozes are a threat to all living things. The rare few that exist are banished underground or sealed away in chambers that block their magical abilities. Over time these seals break or erode, allowing a trickle of an ooze's substance to escape and giving it a narrow aperture to exert its power through. Retaining vague memories of the god it was taken from, an immortal ichor uses its minions to find a body to possess, and either sets itself up as a godling or tries to find a way to revive its divine source.</t>
  </si>
  <si>
    <t>&lt;link rel="stylesheet"href="PF.css"&gt;&lt;div&gt;&lt;h2&gt;Immortal Ichor&lt;/h2&gt;&lt;h3&gt;&lt;i&gt;This strange-almost beautiful-purple ooze thrums with powerful energy and glows with an eerie light.&lt;/i&gt;&lt;/h3&gt;&lt;br&gt;&lt;/div&gt;&lt;div class="heading"&gt;&lt;p class="alignleft"&gt;Immortal Ichor&lt;/p&gt;&lt;p class="alignright"&gt;CR 17&lt;/p&gt;&lt;div style="clear: both;"&gt;&lt;/div&gt;&lt;/div&gt;&lt;div&gt;&lt;h5&gt;&lt;b&gt;XP &lt;/b&gt;102,400&lt;/h5&gt;&lt;h5&gt;NE Medium ooze (extraplanar)&lt;/h5&gt;&lt;h5&gt;&lt;b&gt;Init &lt;/b&gt;+7; &lt;b&gt;Senses &lt;/b&gt;blindsense 60 ft.; Perception +25&lt;/h5&gt;&lt;/div&gt;&lt;hr/&gt;&lt;div&gt;&lt;h5&gt;&lt;b&gt;DEFENSE&lt;/b&gt;&lt;/h5&gt;&lt;/div&gt;&lt;hr/&gt;&lt;div&gt;&lt;h5&gt;&lt;b&gt;AC &lt;/b&gt;32, touch 32, flat-footed 28 (+3 Dex, +1 dodge, +28 profane)&lt;/h5&gt;&lt;h5&gt;&lt;b&gt;hp &lt;/b&gt;270 (20d8+180); regeneration 10 (good spells, good weapons)&lt;/h5&gt;&lt;h5&gt;&lt;b&gt;Fort &lt;/b&gt;+16, &lt;b&gt;Ref &lt;/b&gt;+9, &lt;b&gt;Will &lt;/b&gt;+11&lt;/h5&gt;&lt;h5&gt;&lt;b&gt;Defensive Abilities &lt;/b&gt;amorphous; &lt;b&gt;DR &lt;/b&gt;15/-; &lt;b&gt;Immune &lt;/b&gt;acid, bludgeoning damage, electricity, mind-affecting effects, ooze traits, piercing damage; &lt;b&gt;Resist &lt;/b&gt;cold 30&lt;/h5&gt;&lt;/div&gt;&lt;hr/&gt;&lt;div&gt;&lt;h5&gt;&lt;b&gt;OFFENSE&lt;/b&gt;&lt;/h5&gt;&lt;/div&gt;&lt;hr/&gt;&lt;div&gt;&lt;h5&gt;&lt;b&gt;Spd &lt;/b&gt;20 ft., fly 20 ft. (average)&lt;/h5&gt;&lt;h5&gt;&lt;b&gt;Melee &lt;/b&gt;slam +21 (6d6+7 plus 1d3 Wis drain)&lt;/h5&gt;&lt;h5&gt;&lt;b&gt;Space &lt;/b&gt;5 ft.; &lt;b&gt;Reach &lt;/b&gt;5 ft.&lt;/h5&gt;&lt;h5&gt;&lt;b&gt;Spell-Like Abilities&lt;/b&gt; (CL 17th; concentration +22) &lt;/br&gt;At Will&amp;mdash;&lt;i&gt;&lt;i&gt;charm&lt;/i&gt; person&lt;/i&gt; (DC 18), &lt;i&gt;detect thoughts&lt;/i&gt; (DC 17), &lt;i&gt;summon swarm&lt;/i&gt;, &lt;i&gt;telekinesis&lt;/i&gt; (DC 20) &lt;/br&gt;3/day&amp;mdash;&lt;i&gt;&lt;i&gt;charm&lt;/i&gt; monster&lt;/i&gt; (DC 19), quickened &lt;i&gt;&lt;i&gt;charm&lt;/i&gt; person&lt;/i&gt; (DC 18), &lt;i&gt;control undead&lt;/i&gt; (DC 22), &lt;i&gt;creeping doom&lt;/i&gt; (DC 22), &lt;i&gt;insect plague&lt;/i&gt;, &lt;i&gt;mind fog&lt;/i&gt; (DC 20), &lt;i&gt;nightmare&lt;/i&gt; (DC 20)&lt;/h5&gt;&lt;/h5&gt;&lt;/div&gt;&lt;hr/&gt;&lt;div&gt;&lt;h5&gt;&lt;b&gt;STATISTICS&lt;/b&gt;&lt;/h5&gt;&lt;/div&gt;&lt;hr/&gt;&lt;div&gt;&lt;h5&gt;&lt;b&gt;Str &lt;/b&gt;20, &lt;b&gt;Dex &lt;/b&gt;17, &lt;b&gt;Con &lt;/b&gt;26, &lt;b&gt;Int &lt;/b&gt; 21, &lt;b&gt;Wis &lt;/b&gt;20, &lt;b&gt;Cha &lt;/b&gt;21&lt;/h5&gt;&lt;h5&gt;&lt;b&gt;Base Atk &lt;/b&gt;+15; &lt;b&gt;CMB &lt;/b&gt;+20 (+24 grapple); &lt;b&gt;CMD &lt;/b&gt;34 (can't be tripped)&lt;/h5&gt;&lt;h5&gt;&lt;b&gt;Feats &lt;/b&gt;Ability Focus (&lt;i&gt;&lt;i&gt;charm&lt;/i&gt; person&lt;/i&gt;), Combat Casting, Dodge, Great Fortitude, Hover, Improved Great Fortitude, Improved Initiative, Quicken Spell-Like Ability (&lt;i&gt;&lt;i&gt;charm&lt;/i&gt; person&lt;/i&gt;), Toughness, Weapon Focus (slam)&lt;/h5&gt;&lt;h5&gt;&lt;b&gt;Skills &lt;/b&gt;Fly +3, Intimidate +25, Knowledge (arcana, history, planes) +25, Perception +25, Sense Motive +25, Spellcraft +25&lt;/h5&gt;&lt;h5&gt;&lt;b&gt;Languages &lt;/b&gt;Abyssal, Aklo, Infernal, Undercommon (can't speak any language); telepathy 100 ft.&lt;/h5&gt;&lt;h5&gt;&lt;b&gt;SQ &lt;/b&gt;compression, corrupt ally, no breath&lt;/h5&gt;&lt;/div&gt;&lt;hr/&gt;&lt;div&gt;&lt;h5&gt;&lt;b&gt;ECOLOGY&lt;/b&gt;&lt;/h5&gt;&lt;/div&gt;&lt;hr/&gt;&lt;div&gt;&lt;h5&gt;&lt;b&gt;Environment &lt;/b&gt; any ruins or underground&lt;/h5&gt;&lt;h5&gt;&lt;b&gt;Organization &lt;/b&gt;solitary or cult (1 plus 3-12 worshipers or juju zombies)&lt;/h5&gt;&lt;h5&gt;&lt;b&gt;Treasure &lt;/b&gt;standard&lt;/h5&gt;&lt;/div&gt;&lt;hr/&gt;&lt;div&gt;&lt;h5&gt;&lt;b&gt;SPECIAL ABILITIES&lt;/b&gt;&lt;/h5&gt;&lt;/div&gt;&lt;hr/&gt;&lt;div&gt;&lt;/h5&gt;&lt;h5&gt;&lt;b&gt;Corrupt Ally (Su)&lt;/b&gt; Any creature &lt;i&gt;charm&lt;/i&gt;ed by an immortal ichor takes 1d6 points of Wisdom damage per day. When a &lt;i&gt;charm&lt;/i&gt;ed creature's Wisdom damage equals its Wisdom score, it becomes completely subservient to the immortal ichor (as &lt;i&gt;dominate monster&lt;/i&gt;, except it even obeys self-destructive orders) and loses the Wisdom damage it has taken from this ability. A subservient ally who is killed rises the next round as a juju zombie under the immortal ichor's control. If the ichor is killed, these zombies are immediately destroyed.&lt;/h5&gt;&lt;/div&gt;&lt;br&gt;&lt;div&gt;&lt;h4&gt;&lt;p&gt;&lt;p&gt;An immortal ichor is an intelligent mass of blood from a dead evil deity. Blessed with profane powers and the will to dominate other creatures, these oozes are a threat to all living things. The rare few that exist are banished underground or sealed away in chambers that block their magical abilities. Over time these seals break or erode, allowing a trickle of an ooze's substance to escape and giving it a narrow aperture to exert its power through. Retaining vague memories of the god it was taken from, an immortal ichor uses its minions to find a body to possess, and either sets itself up as a godling or tries to find a way to revive its divine source.&lt;/p&gt;&lt;/h4&gt;&lt;/div&gt;</t>
  </si>
  <si>
    <t>Incutilis</t>
  </si>
  <si>
    <t>Fort +1, Ref +3, Will +5</t>
  </si>
  <si>
    <t>5 ft., climb 5 ft., swim 60 ft.</t>
  </si>
  <si>
    <t>2 tentacles +2 (1d4+2 plus grab)</t>
  </si>
  <si>
    <t>puppetmaster</t>
  </si>
  <si>
    <t>Str 15, Dex 15, Con 11, Int 12, Wis 13, Cha 8</t>
  </si>
  <si>
    <t>Bluff +3, Climb +10, Disguise +3, Perception +8, Stealth +17, Swim +17</t>
  </si>
  <si>
    <t>Aklo, Aquan; telepathy 30 ft.</t>
  </si>
  <si>
    <t>solitary, pair, or colony (3-12 plus enslaved puppets)</t>
  </si>
  <si>
    <t>This strange nautilus drags itself forward on oversized tentacles, its crimson-streaked flesh textured like the surface a brain.</t>
  </si>
  <si>
    <t>Puppetmaster (Su) As a full-round action, an incutilis can drive its lesser tendrils into any helpless Small or Medium creature occupying the same square and pump the victim full of poison and chemicals. The victim is killed instantly, and becomes a zombie-like creature under the incutilis's control. This zombie isn't treated as being undead, and is immune to spells and effects that affect only undead (including damage from positive energy). The incutilis is attached to this zombie-typically by the head-occupying the same square and moving along with it. The incutilis can make attacks with its tentacles independently of the zombie's slam. It can also retract its tendrils as a move action, but doing so causes the zombie to collapse and revert to a normal corpse. The incutilis must retract its tendrils before it can move away from a zombie it's attached to. Any attack that deals damage to the zombie also deals 1 point of damage to the incutilis, regardless of how much damage is dealt to the zombie. Area-affecting spells affect both the puppeteer and zombie. A character can attempt to attack just the incutilis, but takes a -4 penalty on the attack roll. Killing the incutilis destroys the zombie.</t>
  </si>
  <si>
    <t>A strange sort of sea creature that appears to be an oversized cephalopod, an incutilis hides a significant intelligence behind its unassuming appearance. Though most incutilises live their entire lives within the deepest trenches of the darkest seas, some venture to the border between water and land, taking terrible control over land-dwelling flesh with an alien disregard for sentient life. Because of their aquatic physiologies, their ability to cross this border and travel on land is limited. These aberrations overcome this hurdle with a lethal solution, slaying land dwellers and commandeering their flesh to bear the incutilis on shore. Although incutilises can live as bottom feeders, they prefer not to scavenge. Their favorite foods seem to be larger sea creatures-sharks, whales, and sentient ocean dwellers-and they make no distinction between the living and the dead. Incutilises exhibit strong self-preservation compulsions, going out of their way to avoid dangerous predators. When one is on land and its zombie puppet is destroyed, it attempts to flee to the nearest body of water. An incutilis weighs about 25 pounds (30 with its shell) and measures 4 feet from the tips of its longest tentacles to the top of its shell.</t>
  </si>
  <si>
    <t>&lt;link rel="stylesheet"href="PF.css"&gt;&lt;div&gt;&lt;h2&gt;Incutilis&lt;/h2&gt;&lt;h3&gt;&lt;i&gt;This strange nautilus drags itself forward on oversized tentacles, its crimson-streaked flesh textured like the surface a brain.&lt;/i&gt;&lt;/h3&gt;&lt;br&gt;&lt;/div&gt;&lt;div class="heading"&gt;&lt;p class="alignleft"&gt;Incutilis&lt;/p&gt;&lt;p class="alignright"&gt;CR 2&lt;/p&gt;&lt;div style="clear: both;"&gt;&lt;/div&gt;&lt;/div&gt;&lt;div&gt;&lt;h5&gt;&lt;b&gt;XP &lt;/b&gt;600&lt;/h5&gt;&lt;h5&gt;LE Tiny aberration (aquatic)&lt;/h5&gt;&lt;h5&gt;&lt;b&gt;Init &lt;/b&gt;+6; &lt;b&gt;Senses &lt;/b&gt;darkvision 60 ft.; Perception +8&lt;/h5&gt;&lt;/div&gt;&lt;hr/&gt;&lt;div&gt;&lt;h5&gt;&lt;b&gt;DEFENSE&lt;/b&gt;&lt;/h5&gt;&lt;/div&gt;&lt;hr/&gt;&lt;div&gt;&lt;h5&gt;&lt;b&gt;AC &lt;/b&gt;17, touch 14, flat-footed 15 (+2 Dex, +3 natural, +2 size)&lt;/h5&gt;&lt;h5&gt;&lt;b&gt;hp &lt;/b&gt;18 (4d8)&lt;/h5&gt;&lt;h5&gt;&lt;b&gt;Fort &lt;/b&gt;+1, &lt;b&gt;Ref &lt;/b&gt;+3, &lt;b&gt;Will &lt;/b&gt;+5&lt;/h5&gt;&lt;/div&gt;&lt;hr/&gt;&lt;div&gt;&lt;h5&gt;&lt;b&gt;OFFENSE&lt;/b&gt;&lt;/h5&gt;&lt;/div&gt;&lt;hr/&gt;&lt;div&gt;&lt;h5&gt;&lt;b&gt;Spd &lt;/b&gt;5 ft., climb 5 ft., swim 60 ft.&lt;/h5&gt;&lt;h5&gt;&lt;b&gt;Melee &lt;/b&gt;2 tentacles +2 (1d4+2 plus grab)&lt;/h5&gt;&lt;h5&gt;&lt;b&gt;Space &lt;/b&gt;2-1/2 ft.; &lt;b&gt;Reach &lt;/b&gt;0 ft.&lt;/h5&gt;&lt;h5&gt;&lt;b&gt;Special Attacks &lt;/b&gt;puppetmaster&lt;/h5&gt;&lt;/div&gt;&lt;hr/&gt;&lt;div&gt;&lt;h5&gt;&lt;b&gt;STATISTICS&lt;/b&gt;&lt;/h5&gt;&lt;/div&gt;&lt;hr/&gt;&lt;div&gt;&lt;h5&gt;&lt;b&gt;Str &lt;/b&gt;15, &lt;b&gt;Dex &lt;/b&gt;15, &lt;b&gt;Con &lt;/b&gt;11, &lt;b&gt;Int &lt;/b&gt; 12, &lt;b&gt;Wis &lt;/b&gt;13, &lt;b&gt;Cha &lt;/b&gt;8&lt;/h5&gt;&lt;h5&gt;&lt;b&gt;Base Atk &lt;/b&gt;+3; &lt;b&gt;CMB &lt;/b&gt;+3 (+7 grapple); &lt;b&gt;CMD &lt;/b&gt;15 (can't be tripped)&lt;/h5&gt;&lt;h5&gt;&lt;b&gt;Feats &lt;/b&gt;Improved Initiative, Step Up&lt;/h5&gt;&lt;h5&gt;&lt;b&gt;Skills &lt;/b&gt;Bluff +3, Climb +10, Disguise +3, Perception +8, Stealth +17, Swim +17&lt;/h5&gt;&lt;h5&gt;&lt;b&gt;Languages &lt;/b&gt;Aklo, Aquan; telepathy 30 ft.&lt;/h5&gt;&lt;h5&gt;&lt;b&gt;SQ &lt;/b&gt;amphibious&lt;/h5&gt;&lt;/div&gt;&lt;hr/&gt;&lt;div&gt;&lt;h5&gt;&lt;b&gt;ECOLOGY&lt;/b&gt;&lt;/h5&gt;&lt;/div&gt;&lt;hr/&gt;&lt;div&gt;&lt;h5&gt;&lt;b&gt;Environment &lt;/b&gt; any oceans&lt;/h5&gt;&lt;h5&gt;&lt;b&gt;Organization &lt;/b&gt;solitary, pair, or colony (3-12 plus enslaved puppets)&lt;/h5&gt;&lt;h5&gt;&lt;b&gt;Treasure &lt;/b&gt;standard&lt;/h5&gt;&lt;/div&gt;&lt;hr/&gt;&lt;div&gt;&lt;h5&gt;&lt;b&gt;SPECIAL ABILITIES&lt;/b&gt;&lt;/h5&gt;&lt;/div&gt;&lt;hr/&gt;&lt;div&gt;&lt;/h5&gt;&lt;h5&gt;&lt;b&gt;Puppetmaster (Su)&lt;/b&gt; As a full-round action, an incutilis can drive its lesser tendrils into any helpless Small or Medium creature occupying the same square and pump the victim full of poison and chemicals. The victim is killed instantly, and becomes a zombie-like creature under the incutilis's control. This zombie isn't treated as being undead, and is immune to spells and effects that affect only undead (including damage from positive energy). The incutilis is attached to this zombie-typically by the head-occupying the same square and moving along with it. The incutilis can make attacks with its tentacles independently of the zombie's slam. It can also retract its tendrils as a move action, but doing so causes the zombie to collapse and revert to a normal corpse. The incutilis must retract its tendrils before it can move away from a zombie it's attached to. Any attack that deals damage to the zombie also deals 1 point of damage to the incutilis, regardless of how much damage is dealt to the zombie. Area-affecting spells affect both the puppeteer and zombie. A character can attempt to attack just the incutilis, but takes a -4 penalty on the attack roll. Killing the incutilis destroys the zombie.&lt;/h5&gt;&lt;/div&gt;&lt;br&gt;&lt;div&gt;&lt;h4&gt;&lt;p&gt;&lt;p&gt;A strange sort of sea creature that appears to be an oversized cephalopod, an incutilis hides a significant intelligence behind its unassuming appearance. Though most incutilises live their entire lives within the deepest trenches of the darkest seas, some venture to the border between water and land, taking terrible control over land-dwelling flesh with an alien disregard for sentient life. Because of their aquatic physiologies, their ability to cross this border and travel on land is limited. These aberrations overcome this hurdle with a lethal solution, slaying land dwellers and commandeering their flesh to bear the incutilis on shore. Although incutilises can live as bottom feeders, they prefer not to scavenge. Their favorite foods seem to be larger sea creatures-sharks, whales, and sentient ocean dwellers-and they make no distinction between the living and the dead. Incutilises exhibit strong self-preservation compulsions, going out of their way to avoid dangerous predators. When one is on land and its zombie puppet is destroyed, it attempts to flee to the nearest body of water. An incutilis weighs about 25 pounds (30 with its shell) and measures 4 feet from the tips of its longest tentacles to the top of its shell.&lt;/p&gt;&lt;/h4&gt;&lt;/div&gt;</t>
  </si>
  <si>
    <t>Irminsul</t>
  </si>
  <si>
    <t>blindsight 120 ft., tremorsense 100 ft.; Perception +32</t>
  </si>
  <si>
    <t>33, touch 4, flat-footed 33</t>
  </si>
  <si>
    <t>(-2 Dex, +29 natural, -4 size)</t>
  </si>
  <si>
    <t>(14d8+238)</t>
  </si>
  <si>
    <t>Fort +22, Ref +2, Will +15</t>
  </si>
  <si>
    <t>cold, sonic, plant traits</t>
  </si>
  <si>
    <t>4 slams +14 (5d6+12)</t>
  </si>
  <si>
    <t>mythic power (7/day, surge +1d10)</t>
  </si>
  <si>
    <t>Spell-Like Abilities (CL 20th; concentration +26)  Constant-see alignmentUC (its own alignment only)   At Will-telekinesis (DC 21)</t>
  </si>
  <si>
    <t>Str 27, Dex 6, Con 32, Int 23, Wis 28, Cha 23</t>
  </si>
  <si>
    <t>AlertnessM, Combat Casting, Empower Spell-Like Ability (telekinesis), Great FortitudeM, Iron WillM, Quicken Spell-Like Ability (telekinesis), ToughnessM</t>
  </si>
  <si>
    <t>Bluff +12, Diplomacy +14, Intimidate +18, Knowledge (arcana, history) +9, Knowledge (nature) +14, Knowledge (planes) +18, Knowledge (religion) +16, Perception +32, Sense Motive +29, Spellcraft +20, Survival +17</t>
  </si>
  <si>
    <t>Common, Druidic, Elven, Sylvan (can't speak any language); telepathy 100 ft.</t>
  </si>
  <si>
    <t>planar portal</t>
  </si>
  <si>
    <t>A split in the trunk of this strange tree reveals a swirling magical portal to an unknown destination.</t>
  </si>
  <si>
    <t>Planar Portal (Su) Within the split of an irminsul's trunk swirls a large planar portal, a permanent gate that links one plane to another. An irminsul controls whether or not specific creatures can pass through its portal, which grants entrance to a specific location on the linked plane. Those attempting to breach a barred portal must succeed at a DC 26 Fortitude save or be ejected and teleported to a random location on the current plane. If the trespasser successfully saves, it takes 6d6 points of damage and is sickened for 1 minute. The DC for this save is Wisdom-based. Mythic characters can expend uses of mythic power to forcefully pass through the gate, lowering the DC of the saving throw by 5 for each use of mythic power expended in this fashion.</t>
  </si>
  <si>
    <t>According to legend, primordial gods seeded the multiverse with the irminsuls, powerful and intelligent tree-like beings that bind all their worlds together by their roots. At one time, these beings were plentiful, and prized for their knowledge and mystic properties. But powerful creatures hacked them to the ground because they believed irminsuls' wood had special qualities or sought to protect themselves from whatever lay beyond the strange portals. Every irminsul is bound to a specific plane. The bound plane determines the creature's alignment, the nature of its regeneration, and the languages it knows. Sometimes irminsuls have special abilities based on the planes they are linked to. The sample irminsul is bound to the primal land of fey.</t>
  </si>
  <si>
    <t>&lt;link rel="stylesheet"href="PF.css"&gt;&lt;div&gt;&lt;h2&gt;Irminsul&lt;/h2&gt;&lt;h3&gt;&lt;i&gt;A split in the trunk of this strange tree reveals a swirling magical portal to an unknown destination.&lt;/i&gt;&lt;/h3&gt;&lt;br&gt;&lt;/div&gt;&lt;div class="heading"&gt;&lt;p class="alignleft"&gt;Irminsul&lt;/p&gt;&lt;p class="alignright"&gt;CR 17/MR 7&lt;/p&gt;&lt;div style="clear: both;"&gt;&lt;/div&gt;&lt;/div&gt;&lt;div&gt;&lt;h5&gt;&lt;b&gt;XP &lt;/b&gt;102,400&lt;/h5&gt;&lt;h5&gt;CN Gargantuan plant (extraplanar, mythic)&lt;/h5&gt;&lt;h5&gt;&lt;b&gt;Init &lt;/b&gt;-2; &lt;b&gt;Senses &lt;/b&gt;blindsight 120 ft., tremorsense 100 ft.; Perception +32&lt;/h5&gt;&lt;/div&gt;&lt;hr/&gt;&lt;div&gt;&lt;h5&gt;&lt;b&gt;DEFENSE&lt;/b&gt;&lt;/h5&gt;&lt;/div&gt;&lt;hr/&gt;&lt;div&gt;&lt;h5&gt;&lt;b&gt;AC &lt;/b&gt;33, touch 4, flat-footed 33 (-2 Dex, +29 natural, -4 size)&lt;/h5&gt;&lt;h5&gt;&lt;b&gt;hp &lt;/b&gt;301 (14d8+238); regeneration 10 (cold iron)&lt;/h5&gt;&lt;h5&gt;&lt;b&gt;Fort &lt;/b&gt;+22, &lt;b&gt;Ref &lt;/b&gt;+2, &lt;b&gt;Will &lt;/b&gt;+15&lt;/h5&gt;&lt;h5&gt;&lt;b&gt;DR &lt;/b&gt;10/epic; &lt;b&gt;Immune &lt;/b&gt;cold, sonic, plant traits; &lt;b&gt;SR &lt;/b&gt;25&lt;/h5&gt;&lt;/div&gt;&lt;hr/&gt;&lt;div&gt;&lt;h5&gt;&lt;b&gt;OFFENSE&lt;/b&gt;&lt;/h5&gt;&lt;/div&gt;&lt;hr/&gt;&lt;div&gt;&lt;h5&gt;&lt;b&gt;Spd &lt;/b&gt;10 ft.&lt;/h5&gt;&lt;h5&gt;&lt;b&gt;Melee &lt;/b&gt;4 slams +14 (5d6+12)&lt;/h5&gt;&lt;h5&gt;&lt;b&gt;Space &lt;/b&gt;20 ft.; &lt;b&gt;Reach &lt;/b&gt;20 ft.&lt;/h5&gt;&lt;h5&gt;&lt;b&gt;Special Attacks &lt;/b&gt;mythic power (7/day, surge +1d10)&lt;/h5&gt;&lt;h5&gt;&lt;b&gt;Spell-Like Abilities&lt;/b&gt; (CL 20th; concentration +26)  &lt;/br&gt;Constant&amp;mdash;&lt;i&gt;see alignment&lt;/i&gt;&lt;sup&gt;UC&lt;/sup&gt; (its own alignment only) &lt;/br&gt;At Will&amp;mdash;&lt;i&gt;telekinesis&lt;/i&gt; (DC 21)&lt;/h5&gt;&lt;/h5&gt;&lt;/div&gt;&lt;hr/&gt;&lt;div&gt;&lt;h5&gt;&lt;b&gt;STATISTICS&lt;/b&gt;&lt;/h5&gt;&lt;/div&gt;&lt;hr/&gt;&lt;div&gt;&lt;h5&gt;&lt;b&gt;Str &lt;/b&gt;27, &lt;b&gt;Dex &lt;/b&gt;6, &lt;b&gt;Con &lt;/b&gt;32, &lt;b&gt;Int &lt;/b&gt; 23, &lt;b&gt;Wis &lt;/b&gt;28, &lt;b&gt;Cha &lt;/b&gt;23&lt;/h5&gt;&lt;h5&gt;&lt;b&gt;Base Atk &lt;/b&gt;+10; &lt;b&gt;CMB &lt;/b&gt;+22; &lt;b&gt;CMD &lt;/b&gt;30 (can't be tripped)&lt;/h5&gt;&lt;h5&gt;&lt;b&gt;Feats &lt;/b&gt;Alertness&lt;sup&gt;M&lt;/sup&gt;, Combat Casting, Empower Spell-Like Ability (&lt;i&gt;telekinesis&lt;/i&gt;), Great Fortitude&lt;sup&gt;M&lt;/sup&gt;, Iron Will&lt;sup&gt;M&lt;/sup&gt;, Quicken Spell-Like Ability (&lt;i&gt;telekinesis&lt;/i&gt;), Toughness&lt;sup&gt;M&lt;/sup&gt;&lt;/h5&gt;&lt;h5&gt;&lt;b&gt;Skills &lt;/b&gt;Bluff +12, Diplomacy +14, Intimidate +18, Knowledge (arcana, history) +9, Knowledge (nature) +14, Knowledge (planes) +18, Knowledge (religion) +16, Perception +32, Sense Motive +29, Spellcraft +20, Survival +17&lt;/h5&gt;&lt;h5&gt;&lt;b&gt;Languages &lt;/b&gt;Common, Druidic, Elven, Sylvan (can't speak any language); telepathy 100 ft.&lt;/h5&gt;&lt;h5&gt;&lt;b&gt;SQ &lt;/b&gt;planar portal&lt;/h5&gt;&lt;/div&gt;&lt;hr/&gt;&lt;div&gt;&lt;h5&gt;&lt;b&gt;ECOLOGY&lt;/b&gt;&lt;/h5&gt;&lt;/div&gt;&lt;hr/&gt;&lt;div&gt;&lt;h5&gt;&lt;b&gt;Environment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ABILITIES&lt;/b&gt;&lt;/h5&gt;&lt;/div&gt;&lt;hr/&gt;&lt;div&gt;&lt;/h5&gt;&lt;h5&gt;&lt;b&gt;Planar Portal (Su)&lt;/b&gt; Within the split of an irminsul's trunk swirls a large planar portal, a permanent gate that links one plane to another. An irminsul controls whether or not specific creatures can pass through its portal, which grants entrance to a specific location on the linked plane. Those attempting to breach a barred portal must succeed at a DC 26 Fortitude save or be ejected and teleported to a random location on the current plane. If the trespasser successfully saves, it takes 6d6 points of damage and is sickened for 1 minute. The DC for this save is Wisdom-based. Mythic characters can expend uses of mythic power to forcefully pass through the gate, lowering the DC of the saving throw by 5 for each use of mythic power expended in this fashion.&lt;/h5&gt;&lt;/div&gt;&lt;br&gt;&lt;div&gt;&lt;h4&gt;&lt;p&gt;&lt;p&gt;According to legend, primordial gods seeded the multiverse with the irminsuls, powerful and intelligent tree-like beings that bind all their worlds together by their roots. At one time, these beings were plentiful, and prized for their knowledge and mystic properties. But powerful creatures hacked them to the ground because they believed irminsuls' wood had special qualities or sought to protect themselves from whatever lay beyond the strange portals. Every irminsul is bound to a specific plane. The bound plane determines the creature's alignment, the nature of its regeneration, and the languages it knows. Sometimes irminsuls have special abilities based on the planes they are linked to. The sample irminsul is bound to the primal land of fey.&lt;/p&gt;&lt;/h4&gt;&lt;/div&gt;</t>
  </si>
  <si>
    <t>Isitoq</t>
  </si>
  <si>
    <t>Fort +0, Ref +1, Will +5</t>
  </si>
  <si>
    <t>5 ft., fly 60 ft. (perfect)</t>
  </si>
  <si>
    <t>slam +6 (1d2-3), 2 wings +6 (1d1-3 plus daze)</t>
  </si>
  <si>
    <t>daze, tears of anguish</t>
  </si>
  <si>
    <t>Str 4, Dex 13, Con -, Int 7, Wis 14, Cha 11</t>
  </si>
  <si>
    <t>Fly +15, Perception +7, Stealth +18</t>
  </si>
  <si>
    <t>visual sensor</t>
  </si>
  <si>
    <t>This bloodshot eyeball trails strands of bloody nerves that fan out like flapping wings.</t>
  </si>
  <si>
    <t>Daze (Ex) An isitoq's nerves form grotesque wings. Any creature struck by the creature's wings must succeed at a DC 11 Will save or be dazed for 1 round as the target's mind is flooded with images of the last seconds of the isitoq's existence as a living creature. This is a mind-affecting fear effect. The save DC is Charisma-based.  Tears of Anguish (Su) As a full-round action, an isitoq can make a ranged touch attack to squirt tears into the eyes of a creature within 30 feet. If the target fails a DC 11 saving throw, it experiences the effect of the isitoq's daze ability. The save DC is Charisma-based.  Visual Sensor (Su) An isitoq's creator or master can see through its eye at a range of 60 feet, using the eye's normal vision and darkvision. The following spells have a 5% chance per caster level of the isitoq's creator of operating through the isitoq: detect chaos, detect evil, detect good, detect law, detect magic, and message. If the creator is 15th level or higher, the following spells have the same chance of functioning through the isitoq: read magic and tongues.</t>
  </si>
  <si>
    <t>Awkwardly flapping through the air, this creature constantly weeps salty tears, leaving a dripping trail behind it as it flies. Most often encountered in the company of necromancers or powerful undead creatures capable of casting spells, an isitoq serves as a companion, spy, or sometimes even a familiar. Its creator normally uses it as a sentinel, sending it flying through the halls of its laboratory, lair, or dungeon complex to watch for intruders or spy on guests and test subjects. As an isitoq's creator can see through the creature's single eye, the creator can keep watch over her domain without having to leave an inner sanctum or other heavily-guarded area. Though the isitoq's attack is itself weak, any creature struck by the floating eyeball's wings sees the last moments of life experienced by the creature from which the isitoq was created. This horror-filled vision is potent with emotion, making the victim feel as if it's experiencing its own death.  CREATING AN ISITOQ A spellcaster can create an isitoq from the head of a Small or Medium corpse that has at least one intact eye. The head must be animated as a 1 Hit Die undead using animate dead (this counts toward the total HD animated by the spell and the total HD the caster can control), followed by casting clairaudience/clairvoyance or locate object to establish the sensory connection, and air walk, fly, levitate, or wind wall to give it the ability to fly. When these spells are finished, one of the head's eyes pulls itself free of its socket and becomes an isitoq. The rest of the head remains part of a corpse. An evil spellcaster with the Improved Familiar feat can gain an isitoq as a familiar at 5th level.</t>
  </si>
  <si>
    <t>&lt;link rel="stylesheet"href="PF.css"&gt;&lt;div&gt;&lt;h2&gt;Isitoq&lt;/h2&gt;&lt;h3&gt;&lt;i&gt;This bloodshot eyeball trails strands of bloody nerves that fan out like flapping wings.&lt;/i&gt;&lt;/h3&gt;&lt;br&gt;&lt;/div&gt;&lt;div class="heading"&gt;&lt;p class="alignleft"&gt;Isitoq&lt;/p&gt;&lt;p class="alignright"&gt;CR 1/2&lt;/p&gt;&lt;div style="clear: both;"&gt;&lt;/div&gt;&lt;/div&gt;&lt;div&gt;&lt;h5&gt;&lt;b&gt;XP &lt;/b&gt;200&lt;/h5&gt;&lt;h5&gt;NE Diminutive undead &lt;/h5&gt;&lt;h5&gt;&lt;b&gt;Init &lt;/b&gt;+1; &lt;b&gt;Senses &lt;/b&gt;darkvision 60 ft.; Perception +7&lt;/h5&gt;&lt;/div&gt;&lt;hr/&gt;&lt;div&gt;&lt;h5&gt;&lt;b&gt;DEFENSE&lt;/b&gt;&lt;/h5&gt;&lt;/div&gt;&lt;hr/&gt;&lt;div&gt;&lt;h5&gt;&lt;b&gt;AC &lt;/b&gt;15, touch 15, flat-footed 14 (+1 Dex, +4 size)&lt;/h5&gt;&lt;h5&gt;&lt;b&gt;hp &lt;/b&gt;9 (2d8)&lt;/h5&gt;&lt;h5&gt;&lt;b&gt;Fort &lt;/b&gt;+0, &lt;b&gt;Ref &lt;/b&gt;+1, &lt;b&gt;Will &lt;/b&gt;+5&lt;/h5&gt;&lt;h5&gt;&lt;b&gt;Immune &lt;/b&gt;undead traits&lt;/h5&gt;&lt;/div&gt;&lt;hr/&gt;&lt;div&gt;&lt;h5&gt;&lt;b&gt;OFFENSE&lt;/b&gt;&lt;/h5&gt;&lt;/div&gt;&lt;hr/&gt;&lt;div&gt;&lt;h5&gt;&lt;b&gt;Spd &lt;/b&gt;5 ft., fly 60 ft. (perfect)&lt;/h5&gt;&lt;h5&gt;&lt;b&gt;Melee &lt;/b&gt;slam +6 (1d2-3), 2 wings +6 (1d1-3 plus daze)&lt;/h5&gt;&lt;h5&gt;&lt;b&gt;Space &lt;/b&gt;1 ft.; &lt;b&gt;Reach &lt;/b&gt;0 ft.&lt;/h5&gt;&lt;h5&gt;&lt;b&gt;Special Attacks &lt;/b&gt;daze, tears of anguish&lt;/h5&gt;&lt;/div&gt;&lt;hr/&gt;&lt;div&gt;&lt;h5&gt;&lt;b&gt;STATISTICS&lt;/b&gt;&lt;/h5&gt;&lt;/div&gt;&lt;hr/&gt;&lt;div&gt;&lt;h5&gt;&lt;b&gt;Str &lt;/b&gt;4, &lt;b&gt;Dex &lt;/b&gt;13, &lt;b&gt;Con &lt;/b&gt;-, &lt;b&gt;Int &lt;/b&gt; 7, &lt;b&gt;Wis &lt;/b&gt;14, &lt;b&gt;Cha &lt;/b&gt;11&lt;/h5&gt;&lt;h5&gt;&lt;b&gt;Base Atk &lt;/b&gt;+1; &lt;b&gt;CMB &lt;/b&gt;-2; &lt;b&gt;CMD &lt;/b&gt;5 (can't be tripped)&lt;/h5&gt;&lt;h5&gt;&lt;b&gt;Feats &lt;/b&gt;Weapon Finesse&lt;/h5&gt;&lt;h5&gt;&lt;b&gt;Skills &lt;/b&gt;Fly +15, Perception +7, Stealth +18&lt;/h5&gt;&lt;h5&gt;&lt;b&gt;Languages &lt;/b&gt;Common (can't speak)&lt;/h5&gt;&lt;h5&gt;&lt;b&gt;SQ &lt;/b&gt;visual sensor&lt;/h5&gt;&lt;/div&gt;&lt;hr/&gt;&lt;div&gt;&lt;h5&gt;&lt;b&gt;ECOLOGY&lt;/b&gt;&lt;/h5&gt;&lt;/div&gt;&lt;hr/&gt;&lt;div&gt;&lt;h5&gt;&lt;b&gt;Environment &lt;/b&gt; any&lt;/h5&gt;&lt;h5&gt;&lt;b&gt;Organization &lt;/b&gt;solitary or gang (2-8)&lt;/h5&gt;&lt;h5&gt;&lt;b&gt;Treasure &lt;/b&gt;none&lt;/h5&gt;&lt;/div&gt;&lt;hr/&gt;&lt;div&gt;&lt;h5&gt;&lt;b&gt;SPECIAL ABILITIES&lt;/b&gt;&lt;/h5&gt;&lt;/div&gt;&lt;hr/&gt;&lt;div&gt;&lt;/h5&gt;&lt;h5&gt;&lt;b&gt;Daze (Ex)&lt;/b&gt; An isitoq's nerves form grotesque wings. Any creature struck by the creature's wings must succeed at a DC 11 Will save or be dazed for 1 round as the target's mind is flooded with images of the last seconds of the isitoq's existence as a living creature. This is a mind-affecting fear effect. The save DC is Charisma-based.  &lt;/h5&gt;&lt;h5&gt;&lt;b&gt;Tears of Anguish (Su)&lt;/b&gt; As a full-round action, an isitoq can make a ranged touch attack to squirt tears into the eyes of a creature within 30 feet. If the target fails a DC 11 saving throw, it experiences the effect of the isitoq's daze ability. The save DC is Charisma-based.  &lt;/h5&gt;&lt;h5&gt;&lt;b&gt;Visual Sensor (Su)&lt;/b&gt; An isitoq's creator or master can see through its eye at a range of 60 feet, using the eye's normal vision and darkvision. The following spells have a 5% chance per caster level of the isitoq's creator of operating through the isitoq: &lt;i&gt;detect chaos&lt;/i&gt;, &lt;i&gt;detect evil&lt;/i&gt;, &lt;i&gt;detect good&lt;/i&gt;, &lt;i&gt;detect law&lt;/i&gt;, &lt;i&gt;detect magic&lt;/i&gt;, and &lt;i&gt;message&lt;/i&gt;. If the creator is 15th level or higher, the following spells have the same chance of functioning through the isitoq: &lt;i&gt;read magic&lt;/i&gt; and &lt;i&gt;tongues&lt;/i&gt;.&lt;/h5&gt;&lt;/div&gt;&lt;br&gt;&lt;div&gt;&lt;h4&gt;&lt;p&gt;&lt;p&gt;Awkwardly flapping through the air, this creature constantly weeps salty tears, leaving a dripping trail behind it as it flies. Most often encountered in the company of necromancers or powerful undead creatures capable of casting spells, an isitoq serves as a companion, spy, or sometimes even a familiar. Its creator normally uses it as a sentinel, sending it flying through the halls of its laboratory, lair, or dungeon complex to watch for intruders or spy on guests and test subjects. As an isitoq's creator can see through the creature's single eye, the creator can keep watch over her domain without having to leave an inner sanctum or other heavily-guarded area. Though the isitoq's attack is itself weak, any creature struck by the floating eyeball's wings sees the last moments of life experienced by the creature from which the isitoq was created. This horror-filled vision is potent with emotion, making the victim feel as if it's experiencing its own death.  &lt;br&gt;&lt;b&gt;CREATING AN ISITOQ &lt;/b&gt;&lt;br&gt;A spellcaster can create an isitoq from the head of a Small or Medium corpse that has at least one intact eye. The head must be animated as a 1 Hit Die undead using &lt;i&gt;animate dead&lt;/i&gt; (this counts toward the total HD animated by the spell and the total HD the caster can control), followed by casting &lt;i&gt;clairaudience/clairvoyance&lt;/i&gt; or &lt;i&gt;locate object&lt;/i&gt; to establish the sensory connection, and &lt;i&gt;air walk&lt;/i&gt;, fly, &lt;i&gt;levitate&lt;/i&gt;, or &lt;i&gt;wind wall&lt;/i&gt; to give it the ability to fly. When these spells are finished, one of the head's eyes pulls itself free of its socket and becomes an isitoq. The rest of the head remains part of a corpse. An evil spellcaster with the Improved Familiar feat can gain an isitoq as a familiar at 5th level.&lt;/p&gt;&lt;/h4&gt;&lt;/div&gt;</t>
  </si>
  <si>
    <t>Jack-O'-Lantern</t>
  </si>
  <si>
    <t>low-light vision, tremorsense 30 ft.; Perception +7</t>
  </si>
  <si>
    <t>fear (20 ft., DC 13)</t>
  </si>
  <si>
    <t>(-2 Dex, +3 natural)</t>
  </si>
  <si>
    <t>Fort +4, Ref -2, Will +2</t>
  </si>
  <si>
    <t>bite +3 (1d6+2), slam +3 (1d4+2 plus strangling entangle)</t>
  </si>
  <si>
    <t>breath weapon (20-ft. cone, 1d10 fire, Reflex DC 12 half, usable every 1d4 rounds), explode, strangling ensnare (DC 14)</t>
  </si>
  <si>
    <t>Str 15, Dex 7, Con 12, Int 2, Wis 14, Cha 7</t>
  </si>
  <si>
    <t>Ability Focus (strangling ensnare)</t>
  </si>
  <si>
    <t>pumpkin form</t>
  </si>
  <si>
    <t xml:space="preserve"> temperate forests, hills, or plains (pumpkin patches)</t>
  </si>
  <si>
    <t>solitary or patch (2-12)</t>
  </si>
  <si>
    <t>A carved pumpkin sits atop a writhing mass of thick ropey vines. Sinister flames dance within its leering, crudely carved face.</t>
  </si>
  <si>
    <t>Explode (Ex) One round after a jack-o'-lantern is reduced to 0 or fewer hit points, it explodes in a burst of flaming spores. Creatures within 10 feet of an exploding jack-o'-lantern must succeed at a DC 12 Reflex save or take 2d6 points of fire damage and be stunned for 1 round. A successful save halves the damage and negates the stun. The save DC is Constitution-based.  Fear Aura (Su) Any creature within 30 feet of a jack-o'- lantern must succeed at a DC 13 Will save or be shaken for 2d6 minutes. If the Will save is successful, the creature is immune to that jack-o'-lantern's fear aura for 24 hours. This is a vision-based mind-affecting fear effect. The save DC is Charisma-based and includes a +4 racial bonus.  Pumpkin Form (Su) A jack-o'-lantern can shrink in size and douse its sinister fiery radiance, allowing it to blend in almost perfectly with normal pumpkins and take 20 on its Stealth checks to hide in plain sight as a normal pumpkin. While using this ability, a jack-o'-lantern loses its fear aura. A jack-o'-lantern can use this ability as a full-round action and end it as a free action.  Strangling Ensnare (Ex) A jack-o'-lantern's slam attack entangles the target in its vines for 2d4 rounds unless the target succeeds at a DC 14 Reflex save. The target can attempt to burst these entangling vines before the duration expires with a successful DC 12 Strength check as a full-round action. While the target is entangled, its vines also grasp at the target's mouth. The target cannot speak or cast spells with verbal components while it is entangled by the jack-o'- lantern. When a creature is entangled by this ability, the jack-o'-lantern loses its slam attack, but it can end this ability as a free action. The save and the burst DCs are Constitution-based.</t>
  </si>
  <si>
    <t>Jack-o'-lanterns are semi-intelligent plant creatures spawned by fell magic and driven to burn and consume living flesh. Though they are mobile, jack-o'- lanterns prefer to remain in one spot until their food supplies run out. They typically lair within pumpkin patches, where they lie in wait and use their pumpkin form ability to ambush unsuspecting prey. Jack-o'-lanterns have been known to grow where the corpse of a powerful evil witch or wicked fey was buried, though this form of reproduction sometimes takes decades. Jack-o'-lanterns can also reproduce on their own. Immediately after killing and devouring an intelligent being, a jack-o'-lantern excretes its victim's remains as a smoldering, paste-like slurry that quickly sinks into the ground. One day later, 1d3 fully mature-and ravenous-jack-o'- lanterns emerge from the tainted soil.</t>
  </si>
  <si>
    <t>&lt;link rel="stylesheet"href="PF.css"&gt;&lt;div&gt;&lt;h2&gt;Jack-O'-Lantern&lt;/h2&gt;&lt;h3&gt;&lt;i&gt;A carved pumpkin sits atop a writhing mass of thick ropey vines. Sinister flames dance within its leering, crudely carved face.&lt;/i&gt;&lt;/h3&gt;&lt;br&gt;&lt;/div&gt;&lt;div class="heading"&gt;&lt;p class="alignleft"&gt;Jack-O'-Lantern&lt;/p&gt;&lt;p class="alignright"&gt;CR 1&lt;/p&gt;&lt;div style="clear: both;"&gt;&lt;/div&gt;&lt;/div&gt;&lt;div&gt;&lt;h5&gt;&lt;b&gt;XP &lt;/b&gt;400&lt;/h5&gt;&lt;h5&gt;NE Medium plant &lt;/h5&gt;&lt;h5&gt;&lt;b&gt;Init &lt;/b&gt;-2; &lt;b&gt;Senses &lt;/b&gt;low-light vision, tremorsense 30 ft.; Perception +7&lt;/h5&gt;&lt;h5&gt;&lt;b&gt;Aura &lt;/b&gt;fear (20 ft., DC 13)&lt;/h5&gt;&lt;/div&gt;&lt;hr/&gt;&lt;div&gt;&lt;h5&gt;&lt;b&gt;DEFENSE&lt;/b&gt;&lt;/h5&gt;&lt;/div&gt;&lt;hr/&gt;&lt;div&gt;&lt;h5&gt;&lt;b&gt;AC &lt;/b&gt;11, touch 8, flat-footed 11 (-2 Dex, +3 natural)&lt;/h5&gt;&lt;h5&gt;&lt;b&gt;hp &lt;/b&gt;11 (2d8+2)&lt;/h5&gt;&lt;h5&gt;&lt;b&gt;Fort &lt;/b&gt;+4, &lt;b&gt;Ref &lt;/b&gt;-2, &lt;b&gt;Will &lt;/b&gt;+2&lt;/h5&gt;&lt;h5&gt;&lt;b&gt;Immune &lt;/b&gt;plant traits; &lt;b&gt;Resist &lt;/b&gt;fire 15&lt;/h5&gt;&lt;/div&gt;&lt;hr/&gt;&lt;div&gt;&lt;h5&gt;&lt;b&gt;OFFENSE&lt;/b&gt;&lt;/h5&gt;&lt;/div&gt;&lt;hr/&gt;&lt;div&gt;&lt;h5&gt;&lt;b&gt;Spd &lt;/b&gt;15 ft.&lt;/h5&gt;&lt;h5&gt;&lt;b&gt;Melee &lt;/b&gt;bite +3 (1d6+2), slam +3 (1d4+2 plus strangling entangle)&lt;/h5&gt;&lt;h5&gt;&lt;b&gt;Space &lt;/b&gt;5 ft.; &lt;b&gt;Reach &lt;/b&gt;5 ft. (10 ft. with slam)&lt;/h5&gt;&lt;h5&gt;&lt;b&gt;Special Attacks &lt;/b&gt;breath weapon (20-ft. cone, 1d10 fire, Reflex DC 12 half, usable every 1d4 rounds), explode, strangling ensnare (DC 14)&lt;/h5&gt;&lt;/div&gt;&lt;hr/&gt;&lt;div&gt;&lt;h5&gt;&lt;b&gt;STATISTICS&lt;/b&gt;&lt;/h5&gt;&lt;/div&gt;&lt;hr/&gt;&lt;div&gt;&lt;h5&gt;&lt;b&gt;Str &lt;/b&gt;15, &lt;b&gt;Dex &lt;/b&gt;7, &lt;b&gt;Con &lt;/b&gt;12, &lt;b&gt;Int &lt;/b&gt; 2, &lt;b&gt;Wis &lt;/b&gt;14, &lt;b&gt;Cha &lt;/b&gt;7&lt;/h5&gt;&lt;h5&gt;&lt;b&gt;Base Atk &lt;/b&gt;+1; &lt;b&gt;CMB &lt;/b&gt;+3; &lt;b&gt;CMD &lt;/b&gt;11 (can't be tripped)&lt;/h5&gt;&lt;h5&gt;&lt;b&gt;Feats &lt;/b&gt;Ability Focus (strangling ensnare)&lt;/h5&gt;&lt;h5&gt;&lt;b&gt;Skills &lt;/b&gt;Perception +7&lt;/h5&gt;&lt;h5&gt;&lt;b&gt;SQ &lt;/b&gt;pumpkin form&lt;/h5&gt;&lt;/div&gt;&lt;hr/&gt;&lt;div&gt;&lt;h5&gt;&lt;b&gt;ECOLOGY&lt;/b&gt;&lt;/h5&gt;&lt;/div&gt;&lt;hr/&gt;&lt;div&gt;&lt;h5&gt;&lt;b&gt;Environment &lt;/b&gt; temperate forests, hills, or plains (pumpkin patches)&lt;/h5&gt;&lt;h5&gt;&lt;b&gt;Organization &lt;/b&gt;solitary or patch (2-12)&lt;/h5&gt;&lt;h5&gt;&lt;b&gt;Treasure &lt;/b&gt;none&lt;/h5&gt;&lt;/div&gt;&lt;hr/&gt;&lt;div&gt;&lt;h5&gt;&lt;b&gt;SPECIAL ABILITIES&lt;/b&gt;&lt;/h5&gt;&lt;/div&gt;&lt;hr/&gt;&lt;div&gt;&lt;/h5&gt;&lt;h5&gt;&lt;b&gt;Explode (Ex)&lt;/b&gt; One round after a jack-o'-lantern is reduced to 0 or fewer hit points, it explodes in a burst of flaming spores. Creatures within 10 feet of an exploding jack-o'-lantern must succeed at a DC 12 Reflex save or take 2d6 points of fire damage and be stunned for 1 round. A successful save halves the damage and negates the stun. The save DC is Constitution-based.  &lt;/h5&gt;&lt;h5&gt;&lt;b&gt;Fear Aura (Su)&lt;/b&gt; Any creature within 30 feet of a jack-o'- lantern must succeed at a DC 13 Will save or be shaken for 2d6 minutes. If the Will save is successful, the creature is immune to that jack-o'-lantern's fear aura for 24 hours. This is a vision-based mind-affecting fear effect. The save DC is Charisma-based and includes a +4 racial bonus.  &lt;/h5&gt;&lt;h5&gt;&lt;b&gt;Pumpkin Form (Su)&lt;/b&gt; A jack-o'-lantern can shrink in size and douse its sinister fiery radiance, allowing it to blend in almost perfectly with normal pumpkins and take 20 on its Stealth checks to hide in plain sight as a normal pumpkin. While using this ability, a jack-o'-lantern loses its fear aura. A jack-o'-lantern can use this ability as a full-round action and end it as a free action.  &lt;/h5&gt;&lt;h5&gt;&lt;b&gt;Strangling Ensnare (Ex)&lt;/b&gt; A jack-o'-lantern's slam attack entangles the target in its vines for 2d4 rounds unless the target succeeds at a DC 14 Reflex save. The target can attempt to burst these entangling vines before the duration expires with a successful DC 12 Strength check as a full-round action. While the target is entangled, its vines also grasp at the target's mouth. The target cannot speak or cast spells with verbal components while it is entangled by the jack-o'- lantern. When a creature is entangled by this ability, the jack-o'-lantern loses its slam attack, but it can end this ability as a free action. The save and the burst DCs are Constitution-based.&lt;/h5&gt;&lt;/div&gt;&lt;br&gt;&lt;div&gt;&lt;h4&gt;&lt;p&gt;&lt;p&gt;Jack-o'-lanterns are semi-intelligent plant creatures spawned by fell magic and driven to burn and consume living flesh. Though they are mobile, jack-o'- lanterns prefer to remain in one spot until their food supplies run out. They typically lair within pumpkin patches, where they lie in wait and use their pumpkin form ability to ambush unsuspecting prey. Jack-o'-lanterns have been known to grow where the corpse of a powerful evil witch or wicked fey was buried, though this form of reproduction sometimes takes decades. Jack-o'-lanterns can also reproduce on their own. Immediately after killing and devouring an intelligent being, a jack-o'-lantern excretes its victim's remains as a smoldering, paste-like slurry that quickly sinks into the ground. One day later, 1d3 fully mature-and ravenous-jack-o'- lanterns emerge from the tainted soil.&lt;/p&gt;&lt;/h4&gt;&lt;/div&gt;</t>
  </si>
  <si>
    <t>Jinmenju</t>
  </si>
  <si>
    <t>all-around vision, blindsense 60 ft., low-light vision; Perception +17</t>
  </si>
  <si>
    <t>unsettling drone (30 ft., DC 18)</t>
  </si>
  <si>
    <t>Fort +14, Ref +5, Will +5</t>
  </si>
  <si>
    <t>bite +15 (2d6+8/19-20), 2 slams +16 (1d8+8)</t>
  </si>
  <si>
    <t>enticing head-fruits, intoxicating stench</t>
  </si>
  <si>
    <t>Spell-Like Abilities (CL 13th; concentration +15)  At Will-share memoryUM (with a range of 55 feet, targeting the jinmenju and 1 creature in range, DC 14)  3/day-sculpt sound (DC 15), shout (DC 16)</t>
  </si>
  <si>
    <t>Str 27, Dex 8, Con 22, Int 7, Wis 12, Cha 15</t>
  </si>
  <si>
    <t>Combat Reflexes, Improved Critical (bite), Improved Initiative, Lightning Reflexes, Lunge, Toughness, Weapon Focus (slam)</t>
  </si>
  <si>
    <t xml:space="preserve"> temperate hills or mountains</t>
  </si>
  <si>
    <t>A low hum surrounds this huge, gnarled tree. The rotten fruits that hang from its sickly branches look vaguely like human heads.</t>
  </si>
  <si>
    <t>Enticing Head-Fruits (Su) Any creature that begins its turn within 5 feet of a jinmenju must succeed at a DC 22 Will save or be magically compelled to immediately grab a head-fruit and eat it. This is a mind-affecting compulsion effect. A creature that successfully saves is immune to that jinmenju's enticing head-fruits for 24 hours. The save DC is Constitution-based. Anyone who takes a bite out of one suffers from the following effect.  Head-Fruit Poison: Head-fruit-ingested; save Fort DC 22; frequency 1/round for 6 rounds; effect 1d3 Wisdom damage and confused for 1 round; cure 2 consecutive saves. The save DC is Constitution-based.  Intoxicating Stench (Su) Once per day as a swift action, a jinmenju can cause its fruits to emit an unnaturally sweet aroma in a 60-foot spread for 6 rounds. All creatures within the area must succeed at a DC 22 Will save each round or be captivated. A captivated creature takes no actions except to approach the jinmenju via the most direct route possible. If this path leads it into a dangerous area or the jinmenju attacks it, the captivated creature receives a new saving throw. This is a mind-affecting effect. The save DC is Constitution-based.  Unsettling Drone (Su) A jinmenju emits a low, persistent hum that unnerves living creatures that hear it. Those within 30 feet of it must succeed at a DC 18 Will save or become shaken until they leave the affected area and for 1d4 rounds thereafter. A creature that successfully saves is immune to that jinmenju's unsettling drone for 24 hours. The save DC is Charisma-based.</t>
  </si>
  <si>
    <t>Jinmenjus are trees that grow in hilly regions far from civilized lands, and prey on those who come too close. They are remarkably intelligent and crafty, and use both scent and magical compulsion to lure prey.</t>
  </si>
  <si>
    <t>&lt;link rel="stylesheet"href="PF.css"&gt;&lt;div&gt;&lt;h2&gt;Jinmenju&lt;/h2&gt;&lt;h3&gt;&lt;i&gt;A low hum surrounds this huge, gnarled tree. The rotten fruits that hang from its sickly branches look vaguely like human heads.&lt;/i&gt;&lt;/h3&gt;&lt;br&gt;&lt;/div&gt;&lt;div class="heading"&gt;&lt;p class="alignleft"&gt;Jinmenju&lt;/p&gt;&lt;p class="alignright"&gt;CR 11&lt;/p&gt;&lt;div style="clear: both;"&gt;&lt;/div&gt;&lt;/div&gt;&lt;div&gt;&lt;h5&gt;&lt;b&gt;XP &lt;/b&gt;12,800&lt;/h5&gt;&lt;h5&gt;N Huge plant &lt;/h5&gt;&lt;h5&gt;&lt;b&gt;Init &lt;/b&gt;+3; &lt;b&gt;Senses &lt;/b&gt;all-around vision, blindsense 60 ft., low-light vision; Perception +17&lt;/h5&gt;&lt;h5&gt;&lt;b&gt;Aura &lt;/b&gt;unsettling drone (30 ft., DC 18)&lt;/h5&gt;&lt;/div&gt;&lt;hr/&gt;&lt;div&gt;&lt;h5&gt;&lt;b&gt;DEFENSE&lt;/b&gt;&lt;/h5&gt;&lt;/div&gt;&lt;hr/&gt;&lt;div&gt;&lt;h5&gt;&lt;b&gt;AC &lt;/b&gt;25, touch 7, flat-footed 25 (-1 Dex, +18 natural, -2 size)&lt;/h5&gt;&lt;h5&gt;&lt;b&gt;hp &lt;/b&gt;149 (13d8+91)&lt;/h5&gt;&lt;h5&gt;&lt;b&gt;Fort &lt;/b&gt;+14, &lt;b&gt;Ref &lt;/b&gt;+5, &lt;b&gt;Will &lt;/b&gt;+5&lt;/h5&gt;&lt;h5&gt;&lt;b&gt;Immune &lt;/b&gt;plant traits, poison&lt;/h5&gt;&lt;/div&gt;&lt;hr/&gt;&lt;div&gt;&lt;h5&gt;&lt;b&gt;OFFENSE&lt;/b&gt;&lt;/h5&gt;&lt;/div&gt;&lt;hr/&gt;&lt;div&gt;&lt;h5&gt;&lt;b&gt;Spd &lt;/b&gt;10 ft.&lt;/h5&gt;&lt;h5&gt;&lt;b&gt;Melee &lt;/b&gt;bite +15 (2d6+8/19-20), 2 slams +16 (1d8+8)&lt;/h5&gt;&lt;h5&gt;&lt;b&gt;Space &lt;/b&gt;15 ft.; &lt;b&gt;Reach &lt;/b&gt;15 ft.&lt;/h5&gt;&lt;h5&gt;&lt;b&gt;Special Attacks &lt;/b&gt;enticing head-fruits, intoxicating stench&lt;/h5&gt;&lt;h5&gt;&lt;b&gt;Spell-Like Abilities&lt;/b&gt; (CL 13th; concentration +15) &lt;/br&gt;At Will&amp;mdash;&lt;i&gt;share memory&lt;/i&gt;&lt;sup&gt;UM&lt;/sup&gt; (with a range of 55 feet, targeting the jinmenju and 1 creature in range, DC 14) &lt;/br&gt;3/day&amp;mdash;&lt;i&gt;sculpt sound&lt;/i&gt; (DC 15), &lt;i&gt;shout&lt;/i&gt; (DC 16)&lt;/h5&gt;&lt;/h5&gt;&lt;/div&gt;&lt;hr/&gt;&lt;div&gt;&lt;h5&gt;&lt;b&gt;STATISTICS&lt;/b&gt;&lt;/h5&gt;&lt;/div&gt;&lt;hr/&gt;&lt;div&gt;&lt;h5&gt;&lt;b&gt;Str &lt;/b&gt;27, &lt;b&gt;Dex &lt;/b&gt;8, &lt;b&gt;Con &lt;/b&gt;22, &lt;b&gt;Int &lt;/b&gt; 7, &lt;b&gt;Wis &lt;/b&gt;12, &lt;b&gt;Cha &lt;/b&gt;15&lt;/h5&gt;&lt;h5&gt;&lt;b&gt;Base Atk &lt;/b&gt;+9; &lt;b&gt;CMB &lt;/b&gt;+19; &lt;b&gt;CMD &lt;/b&gt;28&lt;/h5&gt;&lt;h5&gt;&lt;b&gt;Feats &lt;/b&gt;Combat Reflexes, Improved Critical (bite), Improved Initiative, Lightning Reflexes, Lunge, Toughness, Weapon Focus (slam)&lt;/h5&gt;&lt;h5&gt;&lt;b&gt;Skills &lt;/b&gt;Perception +17&lt;/h5&gt;&lt;h5&gt;&lt;b&gt;Languages &lt;/b&gt;Common&lt;/h5&gt;&lt;/div&gt;&lt;hr/&gt;&lt;div&gt;&lt;h5&gt;&lt;b&gt;ECOLOGY&lt;/b&gt;&lt;/h5&gt;&lt;/div&gt;&lt;hr/&gt;&lt;div&gt;&lt;h5&gt;&lt;b&gt;Environment &lt;/b&gt; temperate hills or mountains&lt;/h5&gt;&lt;h5&gt;&lt;b&gt;Organization &lt;/b&gt;solitary&lt;/h5&gt;&lt;h5&gt;&lt;b&gt;Treasure &lt;/b&gt;incidental&lt;/h5&gt;&lt;/div&gt;&lt;hr/&gt;&lt;div&gt;&lt;h5&gt;&lt;b&gt;SPECIAL ABILITIES&lt;/b&gt;&lt;/h5&gt;&lt;/div&gt;&lt;hr/&gt;&lt;div&gt;&lt;/h5&gt;&lt;h5&gt;&lt;b&gt;Enticing Head-Fruits (Su)&lt;/b&gt; Any creature that begins its turn within 5 feet of a jinmenju must succeed at a DC 22 Will save or be magically compelled to immediately grab a head-fruit and eat it. This is a mind-affecting compulsion effect. A creature that successfully saves is immune to that jinmenju's enticing head-fruits for 24 hours. The save DC is Constitution-based. Anyone who takes a bite out of one suffers from the following effect.  &lt;/h5&gt;&lt;h5&gt;&lt;b&gt;&lt;i&gt;Head-Fruit Poison&lt;/i&gt;&lt;/b&gt;: Head-fruit-ingested; save Fort DC 22; frequency 1/round for 6 rounds; effect 1d3 Wisdom damage and confused for 1 round; cure 2 consecutive saves. The save DC is Constitution-based.  &lt;/h5&gt;&lt;h5&gt;&lt;b&gt;Intoxicating Stench (Su)&lt;/b&gt; Once per day as a swift action, a jinmenju can cause its fruits to emit an unnaturally sweet aroma in a 60-foot spread for 6 rounds. All creatures within the area must succeed at a DC 22 Will save each round or be captivated. A captivated creature takes no actions except to approach the jinmenju via the most direct route possible. If this path leads it into a dangerous area or the jinmenju attacks it, the captivated creature receives a new saving throw. This is a mind-affecting effect. The save DC is Constitution-based.  &lt;/h5&gt;&lt;h5&gt;&lt;b&gt;Unsettling Drone (Su)&lt;/b&gt; A jinmenju emits a low, persistent hum that unnerves living creatures that hear it. Those within 30 feet of it must succeed at a DC 18 Will save or become shaken until they leave the affected area and for 1d4 rounds thereafter. A creature that successfully saves is immune to that jinmenju's unsettling drone for 24 hours. The save DC is Charisma-based.&lt;/h5&gt;&lt;/div&gt;&lt;br&gt;&lt;div&gt;&lt;h4&gt;&lt;p&gt;&lt;p&gt;Jinmenjus are trees that grow in hilly regions far from civilized lands, and prey on those who come too close. They are remarkably intelligent and crafty, and use both scent and magical compulsion to lure prey.&lt;/p&gt;&lt;/h4&gt;&lt;/div&gt;</t>
  </si>
  <si>
    <t>Juggernaut</t>
  </si>
  <si>
    <t>faith-bound</t>
  </si>
  <si>
    <t>slam +24 (4d6+19 plus wounding)</t>
  </si>
  <si>
    <t>soul-powered, vicious trample (8d6+38 plus wounding, DC 30)</t>
  </si>
  <si>
    <t>Spell-Like Abilities (CL 15th; concentration +10)  3/day-enervation</t>
  </si>
  <si>
    <t>Str 36, Dex 11, Con -, Int -, Wis 18, Cha 1</t>
  </si>
  <si>
    <t>keyed domains (Death, War), shrine</t>
  </si>
  <si>
    <t>This oppressive construct rumbles forth on deadly rollers, crushing everything in its path.</t>
  </si>
  <si>
    <t>Faith-Bound (Su) A juggernaut cannot attack any creature that openly wears or displays the holy symbol or unholy symbol of the deity to which the juggernaut is dedicated unless that creature first attacks the juggernaut.  Shrine (Ex) A juggernaut counts as a movable shrine for the deity or religion it is dedicated to.  Soul-Powered (Su) When a juggernaut kills a creature with at least 5 Hit Dice and an alignment two or more steps away from the juggernaut's alignment, it gains a kill point. Add its current total kill points as a bonus on its attack rolls, combat maneuver checks, caster level checks, and skill checks. Add half its current total kill points as a bonus to its natural armor and spell resistance. The juggernaut loses 1 kill point every 24 hours.  Vicious Trample (Ex) A juggernaut's massive rollers deal 8d6+38 points of damage on a successful trample attack.</t>
  </si>
  <si>
    <t>Juggernauts protect locations dedicated to a particular faith, their massive forms infused with divine energy that animates them and infuses them with their deity's power. Some faiths use a juggernaut as a mobile shrine, anointing it with sacred materials and offering prayers to the divine.  KEYED DOMAINS  A juggernaut gain special abilities from two domains granted by the deity to which the juggernaut is dedicated. If an ability requires a saving throw, the save DC is Wisdom-based (DC 19 for most juggernauts). The caster level is equal to the juggernaut's Hit Dice (CL 15th for most juggernauts). The sample juggernaut is keyed to the domains of Death and War-a juggernaut dedicated to some other deity has abilities based on that deity's domains.  Air: Whirlwind (Sp)-The juggernaut can cast whirlwind once per day.  Animal: Friendly Pack (Sp)-The juggernaut can cast summon nature's ally IV (animals only) three times per day.  Artifice: Repair (Ex)-The juggernaut's fast healing increases to 10.  Chaos: Chaotic Attacks (Su)-The juggernaut's slam and vicious trample attacks are treated as chaotic-aligned. Its vicious trample deals an additional 2d6 points of damage to lawful targets.  Charm: Friendship (Sp)-The juggernaut can cast charm monster three times per day. A charmed creature follows the juggernaut and attacks what it attacks.  Community: Powerful Allies (Su)-All creatures within 60 feet of the juggernaut that share the juggernaut's alignment gain a +1 sacred bonus on attack rolls and to AC, and a +2 sacred bonus on saving throws (these are profane bonuses if the juggernaut is evil).  Darkness: Deeper Darkness (Sp)-The juggernaut can cast deeper darkness three times per day.  Death: Lifesapper (Sp)-The juggernaut can cast enervation three times per day.  Destruction: Destructive Aura (Su)-The juggernaut can emit a 30-foot aura of destruction for 10 rounds per day. All attacks made against targets in the aura (including the juggernaut) gain a +2 morale bonus on damage rolls and all critical threats are automatically confirmed.  Earth: Tremorsense (Su)-The juggernaut gains tremorsense 60 feet.  Evil: Evil Attacks (Su)-The juggernaut's slam and vicious trample attacks are treated as evil-aligned. Its vicious trample deals an additional 2d6 points of damage to good targets.  Fire: Flaming Burst (Su)-The juggernaut's slam attack gains the flaming burst weapon special ability. Its vicious trample attack deals an additional 1d6 points of fire damage.  Glory: Grandeur (Su)-The juggernaut inspires all allies within 30 feet, granting them a +2 morale bonus on attack rolls, saving throws, and skill checks.  Good: Good Attacks (Su)-The juggernaut's slam and vicious trample attacks are treated as good-aligned. Its vicious trample deals an additional 2d6 points of damage to evil targets.  Healing: Resurgence (Su)-Five times per day, the juggernaut can remove the dazed, fatigued, shaken, sickened, or staggered condition from an ally within 30 feet.  Knowledge: Absorb Thoughts (Su)-When the juggernaut confirms a critical hit with its slam, the target must succeed at a Will save or take 1d8 points of Intelligence damage.  Law: Lawful Attacks (Su)-The juggernaut's slam and vicious trample are treated as lawful-aligned. Its vicious trample deals an additional 2d6 points of damage to chaotic targets.  Liberation: Broken Bonds (Su)-10 times per day a standard action, the juggernaut can affect one its allies within 20 feet with freedom of movement for 1 round.  Luck: Lucky (Su)-Twice per day, the juggernaut may reroll any d20 roll that it has just made before the results of the roll are revealed. The juggernaut must take the result of the reroll, even if it's worse than the original roll.  Madness: Confusion (Sp)-The juggernaut can cast confusion three times per day.  Magic: Resistant (Su)-The juggernaut's SR increases by 5.  Nobility: Inspirational (Sp)-The juggernaut can cast good hope three times per day.  Plant: Hedge (Sp)-The juggernaut can cast wall of thorns three times per day.  Protection: Guardian (Su)-The juggernaut and all allies within 30 feet gain a +2 bonus on all saving throws and a +2 deflection bonus to AC.  Repose: Rest Eternal (Su)-Damage dealt by the juggernaut resists magical healing. Attempting to use such healing to cure this damage requires a successful caster level check against a DC = 11 + the juggernaut's caster level. This ability does not affect natural healing or healing provided by extraordinary abilities.  Rune: Rune-Carved (Su)-Runes cover the juggernaut. Whenever the juggernaut takes energy damage or energy damage fails to overcome its SR, for the next round, its attacks deal 2d6 points of damage of that energy type. If more than one type of energy attack occurs in a round, roll randomly to determine what kind of extra energy damage it deals.  Strength: Vigorous (Sp)-The juggernaut can cast mass bull's strength once per day.  Sun: Sunstrike (Sp)-The juggernaut can cast daylight and searing light three times per day.  Travel: Unstoppable (Su)-The juggernaut ignores penalties for difficult terrain. Its movement increases by 10 feet.  Trickery: Doubles (Sp)-The juggernaut can cast mirror image three times per day.  War: Bloody (Su)-The juggernaut's slam and vicious trample attacks have the wounding weapon special ability.  Water: Surge (Sp)-The juggernaut can cast hydraulic torrent (Pathfinder RPG Advanced Player's Guide 229) five times per day.  Weather: Weathermaker (Sp)-The juggernaut can cast control weather once per day.  CONSTRUCTION  A juggernaut's body must be created from 20,000 gp worth of clay, crystal, metal, stone, wood, or bone.  JUGGERNAUT CL 13th; Price 140,000 gp CONSTRUCTION Requirements Craft Construct, greater magic weapon, imbue with spell ability, make whole, stone shape, creator must be caster level 10th; Skill Craft (carpentry, sculptures, or stonemasonry); Cost 80,000 gp</t>
  </si>
  <si>
    <t>&lt;link rel="stylesheet"href="PF.css"&gt;&lt;div&gt;&lt;h2&gt;Juggernaut&lt;/h2&gt;&lt;h3&gt;&lt;i&gt;This oppressive construct rumbles    forth on deadly rollers, crushing everything in its path.&lt;/i&gt;&lt;/h3&gt;&lt;br&gt;&lt;/div&gt;&lt;div class="heading"&gt;&lt;p    class="alignleft"&gt;Juggernaut&lt;/p&gt;&lt;p class="alignright"&gt;CR 11&lt;/p&gt;&lt;div style="clear:    both;"&gt;&lt;/div&gt;&lt;/div&gt;&lt;div&gt;&lt;h5&gt;&lt;b&gt;XP &lt;/b&gt;12,800&lt;/h5&gt;&lt;h5&gt;N Gargantuan construct &lt;/h5&gt;&lt;h5&gt;&lt;b&gt;Init &lt;/b&gt;+0;    &lt;b&gt;Senses &lt;/b&gt;darkvision 60 ft., low-light vision; Perception    +4&lt;/h5&gt;&lt;/div&gt;&lt;hr/&gt;&lt;div&gt;&lt;h5&gt;&lt;b&gt;DEFENSE&lt;/b&gt;&lt;/h5&gt;&lt;/div&gt;&lt;hr/&gt;&lt;div&gt;&lt;h5&gt;&lt;b&gt;AC &lt;/b&gt;26, touch 6, flat-footed 26    (+20 natural, -4 size)&lt;/h5&gt;&lt;h5&gt;&lt;b&gt;hp &lt;/b&gt;142 (15d10+60); fast healing 5&lt;/h5&gt;&lt;h5&gt;&lt;b&gt;Fort &lt;/b&gt;+5, &lt;b&gt;Ref    &lt;/b&gt;+5, &lt;b&gt;Will &lt;/b&gt;+9&lt;/h5&gt;&lt;h5&gt;&lt;b&gt;DR &lt;/b&gt;10/adamantine; &lt;b&gt;Immune &lt;/b&gt;construct traits; &lt;b&gt;SR    &lt;/b&gt;22&lt;/h5&gt;&lt;h5&gt;&lt;b&gt;Weaknesses &lt;/b&gt;faith-   bound&lt;/h5&gt;&lt;/div&gt;&lt;hr/&gt;&lt;div&gt;&lt;h5&gt;&lt;b&gt;OFFENSE&lt;/b&gt;&lt;/h5&gt;&lt;/div&gt;&lt;hr/&gt;&lt;div&gt;&lt;h5&gt;&lt;b&gt;Spd &lt;/b&gt;30 ft.&lt;/h5&gt;&lt;h5&gt;&lt;b&gt;Melee    &lt;/b&gt;slam +24 (4d6+19 plus &lt;i&gt;wounding&lt;/i&gt;)&lt;/h5&gt;&lt;h5&gt;&lt;b&gt;Space &lt;/b&gt;20 ft.; &lt;b&gt;Reach &lt;/b&gt;5    ft.&lt;/h5&gt;&lt;h5&gt;&lt;b&gt;Special Attacks &lt;/b&gt;soul-powered, vicious trample (8d6+38 plus &lt;i&gt;wounding&lt;/i&gt;, DC 30)   &lt;/h5&gt;&lt;h5&gt;&lt;b&gt;Spell-Like Abilities&lt;/b&gt; (CL 15th; concentration +10)    &lt;/br&gt;3/day&amp;mdash;&lt;i&gt;enervation&lt;/i&gt;&lt;/h5&gt;&lt;/h5&gt;&lt;/div&gt;&lt;hr/&gt;&lt;div&gt;&lt;h5&gt;&lt;b&gt;STATISTICS&lt;/b&gt;&lt;/h5&gt;&lt;/div&gt;&lt;hr/&gt;&lt;div&gt;&lt;h5   &gt;&lt;b&gt;Str &lt;/b&gt;36, &lt;b&gt;Dex &lt;/b&gt;11, &lt;b&gt;Con &lt;/b&gt;-, &lt;b&gt;Int &lt;/b&gt; -, &lt;b&gt;Wis &lt;/b&gt;18, &lt;b&gt;Cha &lt;/b&gt;1&lt;/h5&gt;&lt;h5&gt;&lt;b&gt;Base    Atk &lt;/b&gt;+15; &lt;b&gt;CMB &lt;/b&gt;+32; &lt;b&gt;CMD &lt;/b&gt;42 (can't be tripped)&lt;/h5&gt;&lt;h5&gt;&lt;b&gt;SQ &lt;/b&gt;keyed domains (Death,    War), shrine&lt;/h5&gt;&lt;/div&gt;&lt;hr/&gt;&lt;div&gt;&lt;h5&gt;&lt;b&gt;ECOLOGY&lt;/b&gt;&lt;/h5&gt;&lt;/div&gt;&lt;hr/&gt;&lt;div&gt;&lt;h5&gt;&lt;b&gt;Environment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ABILITIES&lt;/b&gt;&lt;/h5&gt;&lt;/div&gt;&lt;hr/&gt;&lt;div&gt;&lt;/h5&gt;&lt;h5&gt;&lt;b&gt;Faith-Bound (Su)&lt;/b&gt; A juggernaut cannot attack any    creature that openly wears or displays the holy symbol or unholy symbol of the deity to which the    juggernaut is dedicated unless that creature first attacks the juggernaut.  &lt;/h5&gt;&lt;h5&gt;&lt;b&gt;Shrine (Ex)&lt;/b&gt; A    juggernaut counts as a movable shrine for the deity or religion it is dedicated to.  &lt;/h5&gt;&lt;h5&gt;&lt;b&gt;Soul-   Powered (Su)&lt;/b&gt; When a juggernaut kills a creature with at least 5 Hit Dice and an alignment two or more    steps away from the juggernaut's alignment, it gains a kill point. Add its current total kill points as a    bonus on its attack rolls, combat maneuver checks, caster level checks, and skill checks. Add half its    current total kill points as a bonus to its natural armor and spell resistance. The juggernaut loses 1    kill point every 24 hours.  &lt;/h5&gt;&lt;h5&gt;&lt;b&gt;Vicious Trample (Ex)&lt;/b&gt; A juggernaut's massive rollers deal    8d6+38 points of damage on a successful trample attack.&lt;/h5&gt;&lt;/div&gt;&lt;br&gt;&lt;div&gt;&lt;h4&gt;&lt;p&gt;&lt;p&gt;Juggernauts protect    locations dedicated to a particular faith, their massive forms infused with divine energy that animates    them and infuses them with their deity's power. Some faiths use a juggernaut as a mobile shrine,    anointing it with sacred materials and offering prayers to the divine.  &lt;br&gt;&lt;b&gt;KEYED DOMAINS&lt;/b&gt;&lt;br&gt; A    juggernaut gain special abilities from two domains granted by the deity to which the juggernaut is    dedicated. If an ability requires a saving throw, the save DC is Wisdom-based (DC 19 for most    juggernauts). The caster level is equal to the juggernaut's Hit Dice (CL 15th for most juggernauts). The    sample juggernaut is keyed to the domains of Death and War-a juggernaut dedicated to some other deity has    abilities based on that deity's domains.  &lt;br&gt;&lt;b&gt;Air:&lt;/b&gt; &lt;i&gt;Whirlwind (Sp)&lt;/i&gt;-The juggernaut can cast    &lt;i&gt;whirlwind&lt;/i&gt; once per day.  &lt;br&gt;&lt;b&gt;Animal:&lt;/b&gt; &lt;i&gt;Friendly Pack (Sp)&lt;/i&gt;-The juggernaut can cast    &lt;i&gt;summon nature's ally IV&lt;/i&gt; (animals only) three times per day.  &lt;br&gt;&lt;b&gt;Artifice:&lt;/b&gt; &lt;i&gt;Repair (Ex)   &lt;/i&gt;-The juggernaut's fast healing increases to 10.  &lt;br&gt;&lt;b&gt;Chaos:&lt;/b&gt; &lt;i&gt;Chaotic Attacks (Su)&lt;/i&gt;-The    juggernaut's slam and vicious trample attacks are treated as chaotic-aligned. Its vicious trample deals    an additional 2d6 points of damage to lawful targets.  &lt;br&gt;&lt;b&gt;Charm:&lt;/b&gt; &lt;i&gt;Friendship (Sp)&lt;/i&gt;-The    juggernaut can cast &lt;i&gt;charm monster&lt;/i&gt; three times per day. A charmed creature follows the juggernaut    and attacks what it attacks.  &lt;br&gt;&lt;b&gt;Community:&lt;/b&gt; &lt;i&gt;Powerful Allies (Su)&lt;/i&gt;-All creatures within 60    feet of the juggernaut that share the juggernaut's alignment gain a +1 sacred bonus on attack rolls and    to AC, and a +2 sacred bonus on saving throws (these are profane bonuses if the juggernaut is evil).     &lt;br&gt;&lt;b&gt;Darkness:&lt;/b&gt; &lt;i&gt;Deeper Darkness (Sp)&lt;/i&gt;-The juggernaut can cast &lt;i&gt;deeper darkness&lt;/i&gt; three    times per day.  &lt;br&gt;&lt;b&gt;Death:&lt;/b&gt; &lt;i&gt;Lifesapper (Sp)&lt;/i&gt;-The juggernaut can cast &lt;i&gt;enervation&lt;/i&gt; three    times per day.  &lt;br&gt;&lt;b&gt;Destruction:&lt;/b&gt; &lt;i&gt;Destructive Aura (Su)&lt;/i&gt;-The juggernaut can emit a 30-foot    aura of destruction for 10 rounds per day. All attacks made against targets in the aura (including the    juggernaut) gain a +2 morale bonus on damage rolls and all critical threats are automatically confirmed.     &lt;br&gt;&lt;b&gt;Earth:&lt;/b&gt; &lt;i&gt;Tremorsense (Su)&lt;/i&gt;-The juggernaut gains tremorsense 60 feet.  &lt;br&gt;&lt;b&gt;Evil:&lt;/b&gt;    &lt;i&gt;Evil Attacks (Su)&lt;/i&gt;-The juggernaut's slam and vicious trample attacks are treated as evil-aligned.    Its vicious trample deals an additional 2d6 points of damage to good targets.  &lt;br&gt;&lt;b&gt;Fire:&lt;/b&gt;    &lt;i&gt;Flaming Burst (Su)&lt;/i&gt;-The juggernaut's slam attack gains the flaming burst weapon special ability.    Its vicious trample attack deals an additional 1d6 points of fire damage.  &lt;br&gt;&lt;b&gt;Glory:&lt;/b&gt; &lt;i&gt;Grandeur    (Su)&lt;/i&gt;-The juggernaut inspires all allies within 30 feet, granting them a +2 morale bonus on attack    rolls, saving throws, and skill checks.  &lt;br&gt;&lt;b&gt;Good:&lt;/b&gt; &lt;i&gt;Good Attacks (Su)&lt;/i&gt;-The juggernaut's slam    and vicious trample attacks are treated as good-aligned. Its vicious trample deals an additional 2d6    points of damage to evil targets.  &lt;br&gt;&lt;b&gt;Healing:&lt;/b&gt; &lt;i&gt;Resurgence (Su)&lt;/i&gt;-Five times per day, the    juggernaut can remove the dazed, fatigued, shaken, sickened, or staggered condition from an ally within    30 feet.  &lt;br&gt;&lt;b&gt;Knowledge:&lt;/b&gt; &lt;i&gt;Absorb Thoughts (Su)&lt;/i&gt;-When the juggernaut confirms a critical hit    with its slam, the target must succeed at a Will save or take 1d8 points of Intelligence damage.     &lt;br&gt;&lt;b&gt;Law:&lt;/b&gt; &lt;i&gt;Lawful Attacks (Su)&lt;/i&gt;-The juggernaut's slam and vicious trample are treated as    lawful-aligned. Its vicious trample deals an additional 2d6 points of damage to chaotic targets.     &lt;br&gt;&lt;b&gt;Liberation:&lt;/b&gt; &lt;i&gt;Broken Bonds (Su)&lt;/i&gt;-10 times per day a standard action, the juggernaut can    affect one its allies within 20 feet with &lt;i&gt;freedom of movement&lt;/i&gt; for 1 round.  &lt;br&gt;&lt;b&gt;Luck:&lt;/b&gt;    &lt;i&gt;Lucky (Su)&lt;/i&gt;-Twice per day, the juggernaut may reroll any d20 roll that it has just made before the    results of the roll are revealed. The juggernaut must take the result of the reroll, even if it's worse    than the original roll.  &lt;br&gt;&lt;b&gt;Madness:&lt;/b&gt; &lt;i&gt;Confusion (Sp)&lt;/i&gt;-The juggernaut can cast    &lt;i&gt;confusion&lt;/i&gt; three times per day.  &lt;br&gt;&lt;b&gt;Magic:&lt;/b&gt; &lt;i&gt;Resistant (Su)&lt;/i&gt;-The juggernaut's SR    increases by 5.  &lt;br&gt;&lt;b&gt;Nobility:&lt;/b&gt; &lt;i&gt;Inspirational (Sp)&lt;/i&gt;-The juggernaut can cast &lt;i&gt;good hope&lt;/i&gt;    three times per day.  &lt;br&gt;&lt;b&gt;Plant:&lt;/b&gt; &lt;i&gt;Hedge (Sp)&lt;/i&gt;-The juggernaut can cast &lt;i&gt;wall of thorns&lt;/i&gt;    three times per day.  &lt;br&gt;&lt;b&gt;Protection:&lt;/b&gt; &lt;i&gt;Guardian (Su)&lt;/i&gt;-The juggernaut and all allies within 30    feet gain a +2 bonus on all saving throws and a +2 deflection bonus to AC.  &lt;br&gt;&lt;b&gt;Repose:&lt;/b&gt; &lt;i&gt;Rest    Eternal (Su)&lt;/i&gt;-Damage dealt by the juggernaut resists magical healing. Attempting to use such healing    to cure this damage requires a successful caster level check against a DC = 11 + the juggernaut's caster    level. This ability does not affect natural healing or healing provided by extraordinary abilities.     &lt;br&gt;&lt;b&gt;Rune:&lt;/b&gt; &lt;i&gt;Rune-Carved (Su)&lt;/i&gt;-Runes cover the juggernaut. Whenever the juggernaut takes energy    damage or energy damage fails to overcome its SR, for the next round, its attacks deal 2d6 points of    damage of that energy type. If more than one type of energy attack occurs in a round, roll randomly to    determine what kind of extra energy damage it deals.  &lt;br&gt;&lt;b&gt;Strength:&lt;/b&gt; &lt;i&gt;Vigorous (Sp)&lt;/i&gt;-The    juggernaut can cast &lt;i&gt;mass bull's strength&lt;/i&gt; once per day.  &lt;br&gt;&lt;b&gt;Sun:&lt;/b&gt; &lt;i&gt;Sunstrike (Sp)&lt;/i&gt;-The    juggernaut can cast &lt;i&gt;daylight&lt;/i&gt; and &lt;i&gt;searing light&lt;/i&gt; three times per day.  &lt;br&gt;&lt;b&gt;Travel:&lt;/b&gt;    &lt;i&gt;Unstoppable (Su)&lt;/i&gt;-The juggernaut ignores penalties for difficult terrain. Its movement increases by    10 feet.  &lt;br&gt;&lt;b&gt;Trickery:&lt;/b&gt; &lt;i&gt;Doubles (Sp)&lt;/i&gt;-The juggernaut can cast &lt;i&gt;mirror image&lt;/i&gt; three    times per day.  &lt;br&gt;&lt;b&gt;War:&lt;/b&gt; &lt;i&gt;Bloody (Su)&lt;/i&gt;-The juggernaut's slam and vicious trample attacks have    the &lt;i&gt;wounding&lt;/i&gt; weapon special ability.  &lt;br&gt;&lt;b&gt;Water:&lt;/b&gt; &lt;i&gt;Surge (Sp)&lt;/i&gt;-The juggernaut can cast    &lt;i&gt;hydraulic torrent&lt;/i&gt; (Pathfinder &lt;i&gt;RPG Advanced Player's Guide&lt;/i&gt; 229) five times per day.     &lt;br&gt;&lt;b&gt;Weather:&lt;/b&gt; &lt;i&gt;Weathermaker (Sp)&lt;/i&gt;-The juggernaut can cast &lt;i&gt;control weather&lt;/i&gt; once per day.     &lt;br&gt;&lt;b&gt;Construction&lt;/b&gt;&lt;br&gt; A juggernaut's body must be created from 20,000 gp worth of clay, crystal,    metal, stone, wood, or bone.  &lt;br&gt;&lt;div class="heading"&gt;&lt;p class="alignleft"&gt;Juggernaut&lt;div style="clear:    both;"&gt;&lt;/div&gt; &lt;b&gt;CL&lt;/b&gt; 13th; &lt;b&gt;Price&lt;/b&gt; 140,000 gp  &lt;br&gt;&lt;hr/&gt;&lt;b&gt;Construction&lt;/b&gt;&lt;hr/&gt;     &lt;b&gt;Requirements&lt;/b&gt; Craft Construct, &lt;i&gt;greater magic weapon&lt;/i&gt;, &lt;i&gt;imbue with spell ability&lt;/i&gt;,    &lt;i&gt;make whole&lt;/i&gt;, &lt;i&gt;stone shape&lt;/i&gt;, creator must be caster level 10th; &lt;b&gt;Skill&lt;/b&gt; Craft (carpentry,    sculptures, or stonemasonry); &lt;b&gt;Cost&lt;/b&gt; 80,000 gp&lt;/p&gt;&lt;/h4&gt;&lt;/div&gt;</t>
  </si>
  <si>
    <t>Julunggali</t>
  </si>
  <si>
    <t>(aquatic, extraplanar, mythic, shapechanger)</t>
  </si>
  <si>
    <t>+21M</t>
  </si>
  <si>
    <t>blindsense 60 ft., darkvision 60 ft., low-light vision, scent, see in darkness; Perception +30</t>
  </si>
  <si>
    <t>fascination (DC 26, 100 feet)</t>
  </si>
  <si>
    <t>38, touch 5, flat-footed 37</t>
  </si>
  <si>
    <t>(+1 Dex, +2 insight, +33 natural, -8 size)</t>
  </si>
  <si>
    <t>(22d10+278)</t>
  </si>
  <si>
    <t>Fort +22, Ref +18, Will +14</t>
  </si>
  <si>
    <t>mythic saving throws</t>
  </si>
  <si>
    <t>acid, cold, electricity, poison</t>
  </si>
  <si>
    <t>40 ft., burrow 40 ft., fly 20 ft. (average), swim 90 ft.</t>
  </si>
  <si>
    <t>bite +29 (4d8+14 plus grab and poison and pull or push), slam +29 (4d6+14)</t>
  </si>
  <si>
    <t>amazing initiative, constrict (4d8+21), fast swallow, mythic power (8/ day, surge +1d10), pull (bite, 30 ft.), push (bite, 30 ft.), swallow whole (4d8 acid damage, AC 26, 39 hp)</t>
  </si>
  <si>
    <t>Spell-Like Abilities (CL 24th; concentration +29)  Constant-foresight (self only)   At Will-bestow curse (DC 18), blessM, control water, create water, move earthM, neutralize poison, prayerM, water breathing   3/day-antipathy (DC 24), baleful polymorphM (DC 20), control weatherM (rain only), greater teleport (self only), hasteM, healM, polymorph, prismatic wall (DC 23), raise dead, slowM (DC 18)</t>
  </si>
  <si>
    <t>Str 38, Dex 13, Con 28, Int 19, Wis 20, Cha 21</t>
  </si>
  <si>
    <t>Cleave, Combat ReflexesM, Great Cleave, Improved InitiativeM, Improved Iron Will, Improved Lightning Reflexes, Iron Will, Lightning ReflexesM, Power AttackM, Weapon Focus (bite), Weapon Focus (gore)</t>
  </si>
  <si>
    <t>Fly -7, Handle Animal +16, Heal +27, Intimidate +27, Knowledge (nature) +26, Knowledge (religion) +15, Perception +30, Sense Motive +27, Swim +22</t>
  </si>
  <si>
    <t>Celestial, Druidic, Sylvan; telepathy 100 ft.</t>
  </si>
  <si>
    <t>amphibious, change shape (any snake; polymorph), compression</t>
  </si>
  <si>
    <t xml:space="preserve"> any land or water</t>
  </si>
  <si>
    <t>Resplendent lilac and white scales adorn this gigantic serpent. A number of sharp, short horns crown its head.</t>
  </si>
  <si>
    <t>Fascination Aura (Su) Any creature within 100 feet of the julunggali who can see it must succeed at a Will save (DC 26) or be fascinated as long as it remains within range. A creature that saves against the julunggali's aura is immune to it for 24 hours. The save DC is Charisma-based.  Poison (Ex or Su) A julunggali has three different poisons. Each time it bites, it decides which poison to inject. Julunggali Venom: Bite-injury; save Fort DC 30; frequency 1/round for 6 rounds; effect 1d6 Con or 1d6 Dex or age one age category (julunggali's choice); cure 2 consecutive saves. The save DC is Constitution-based.</t>
  </si>
  <si>
    <t>A julunggali is a semidivine entity. It watches over sacred and mystical places of the world, as well as the remote tribes that respect these locations. Young tribal warriors present themselves to the julunggali for its blessing, a vision quest, or other rite of passage necessary to become an adult in the community. A julunggali is wise and can be entreated to perform helpful tasks, such as carving new river channels or pulling water into dry wells. But it is also vengeful, and has been known to punish those who break social taboos or intrude upon sacred places without permission. Those who have undergone rites of passage chosen for them by the julunggali face the harshest repercussions if they act wrongly.</t>
  </si>
  <si>
    <t>&lt;link rel="stylesheet"href="PF.css"&gt;&lt;div&gt;&lt;h2&gt;Julunggali&lt;/h2&gt;&lt;h3&gt;&lt;i&gt;Resplendent lilac and white scales adorn this gigantic serpent. A number of sharp, short horns crown its head.&lt;/i&gt;&lt;/h3&gt;&lt;br&gt;&lt;/div&gt;&lt;div class="heading"&gt;&lt;p class="alignleft"&gt;Julunggali&lt;/p&gt;&lt;p class="alignright"&gt;CR 21/MR 8&lt;/p&gt;&lt;div style="clear: both;"&gt;&lt;/div&gt;&lt;/div&gt;&lt;div&gt;&lt;h5&gt;&lt;b&gt;XP &lt;/b&gt;409,600&lt;/h5&gt;&lt;h5&gt;N Colossal magical beast (aquatic, extraplanar, mythic, shapechanger)&lt;/h5&gt;&lt;h5&gt;&lt;b&gt;Init &lt;/b&gt;+21&lt;sup&gt;M&lt;/sup&gt;; &lt;b&gt;Senses &lt;/b&gt;blindsense 60 ft., darkvision 60 ft., low-light vision, scent, see in darkness; Perception +30&lt;/h5&gt;&lt;h5&gt;&lt;b&gt;Aura &lt;/b&gt;fascination (DC 26, 100 feet)&lt;/h5&gt;&lt;/div&gt;&lt;hr/&gt;&lt;div&gt;&lt;h5&gt;&lt;b&gt;DEFENSE&lt;/b&gt;&lt;/h5&gt;&lt;/div&gt;&lt;hr/&gt;&lt;div&gt;&lt;h5&gt;&lt;b&gt;AC &lt;/b&gt;38, touch 5, flat-footed 37 (+1 Dex, +2 insight, +33 natural, -8 size)&lt;/h5&gt;&lt;h5&gt;&lt;b&gt;hp &lt;/b&gt;399 (22d10+278); fast healing 10&lt;/h5&gt;&lt;h5&gt;&lt;b&gt;Fort &lt;/b&gt;+22, &lt;b&gt;Ref &lt;/b&gt;+18, &lt;b&gt;Will &lt;/b&gt;+14&lt;/h5&gt;&lt;h5&gt;&lt;b&gt;Defensive Abilities &lt;/b&gt;mythic saving throws; &lt;b&gt;DR &lt;/b&gt;10/epic and magic; &lt;b&gt;Immune &lt;/b&gt;acid, cold, electricity, poison; &lt;b&gt;Resist &lt;/b&gt;fire 10; &lt;b&gt;SR &lt;/b&gt;32&lt;/h5&gt;&lt;/div&gt;&lt;hr/&gt;&lt;div&gt;&lt;h5&gt;&lt;b&gt;OFFENSE&lt;/b&gt;&lt;/h5&gt;&lt;/div&gt;&lt;hr/&gt;&lt;div&gt;&lt;h5&gt;&lt;b&gt;Spd &lt;/b&gt;40 ft., burrow 40 ft., fly 20 ft. (average), swim 90 ft.&lt;/h5&gt;&lt;h5&gt;&lt;b&gt;Melee &lt;/b&gt;bite +29 (4d8+14 plus grab and poison and pull or push), slam +29 (4d6+14)&lt;/h5&gt;&lt;h5&gt;&lt;b&gt;Space &lt;/b&gt;30 ft.; &lt;b&gt;Reach &lt;/b&gt;30 ft.&lt;/h5&gt;&lt;h5&gt;&lt;b&gt;Special Attacks &lt;/b&gt;amazing initiative, constrict (4d8+21), fast swallow, mythic power (8/ day, surge +1d10), pull (bite, 30 ft.), push (bite, 30 ft.), swallow whole (4d8 acid damage, AC 26, 39 hp)&lt;/h5&gt;&lt;h5&gt;&lt;b&gt;Spell-Like Abilities&lt;/b&gt; (CL 24th; concentration +29)  &lt;/br&gt;Constant&amp;mdash;&lt;i&gt;foresight&lt;/i&gt; (self only) &lt;/br&gt;At Will&amp;mdash;&lt;i&gt;bestow curse&lt;/i&gt; (DC 18), &lt;i&gt;bless&lt;/i&gt;&lt;sup&gt;M&lt;/sup&gt;, &lt;i&gt;control water&lt;/i&gt;, &lt;i&gt;create water&lt;/i&gt;, &lt;i&gt;move earth&lt;/i&gt;&lt;sup&gt;M&lt;/sup&gt;, &lt;i&gt;neutralize poison&lt;/i&gt;, &lt;i&gt;prayer&lt;/i&gt;&lt;sup&gt;M&lt;/sup&gt;, &lt;i&gt;water breathing&lt;/i&gt; &lt;/br&gt;3/day&amp;mdash;&lt;i&gt;antipathy&lt;/i&gt; (DC 24), &lt;i&gt;baleful &lt;i&gt;polymorph&lt;/i&gt;&lt;/i&gt;&lt;sup&gt;M&lt;/sup&gt; (DC 20), &lt;i&gt;control weather&lt;/i&gt;&lt;sup&gt;M&lt;/sup&gt; (rain only), &lt;i&gt;greater teleport&lt;/i&gt; (self only), &lt;i&gt;haste&lt;/i&gt;&lt;sup&gt;M&lt;/sup&gt;, &lt;i&gt;heal&lt;/i&gt;&lt;sup&gt;M&lt;/sup&gt;, &lt;i&gt;polymorph&lt;/i&gt;, &lt;i&gt;prismatic wall&lt;/i&gt; (DC 23), &lt;i&gt;raise dead&lt;/i&gt;, &lt;i&gt;slow&lt;/i&gt;&lt;sup&gt;M&lt;/sup&gt; (DC 18)&lt;/h5&gt;&lt;/h5&gt;&lt;/div&gt;&lt;hr/&gt;&lt;div&gt;&lt;h5&gt;&lt;b&gt;STATISTICS&lt;/b&gt;&lt;/h5&gt;&lt;/div&gt;&lt;hr/&gt;&lt;div&gt;&lt;h5&gt;&lt;b&gt;Str &lt;/b&gt;38, &lt;b&gt;Dex &lt;/b&gt;13, &lt;b&gt;Con &lt;/b&gt;28, &lt;b&gt;Int &lt;/b&gt; 19, &lt;b&gt;Wis &lt;/b&gt;20, &lt;b&gt;Cha &lt;/b&gt;21&lt;/h5&gt;&lt;h5&gt;&lt;b&gt;Base Atk &lt;/b&gt;+22; &lt;b&gt;CMB &lt;/b&gt;+44 (+48 grapple); &lt;b&gt;CMD &lt;/b&gt;57 (can't be tripped)&lt;/h5&gt;&lt;h5&gt;&lt;b&gt;Feats &lt;/b&gt;Cleave, Combat Reflexes&lt;sup&gt;M&lt;/sup&gt;, Great Cleave, Improved Initiative&lt;sup&gt;M&lt;/sup&gt;, Improved Iron Will, Improved Lightning Reflexes, Iron Will, Lightning Reflexes&lt;sup&gt;M&lt;/sup&gt;, Power Attack&lt;sup&gt;M&lt;/sup&gt;, Weapon Focus (bite), Weapon Focus (gore)&lt;/h5&gt;&lt;h5&gt;&lt;b&gt;Skills &lt;/b&gt;Fly -7, Handle Animal +16, Heal +27, Intimidate +27, Knowledge (nature) +26, Knowledge (religion) +15, Perception +30, Sense Motive +27, Swim +22&lt;/h5&gt;&lt;h5&gt;&lt;b&gt;Languages &lt;/b&gt;Celestial, Druidic, Sylvan; telepathy 100 ft.&lt;/h5&gt;&lt;h5&gt;&lt;b&gt;SQ &lt;/b&gt;amphibious, change shape (any snake; &lt;i&gt;polymorph&lt;/i&gt;), compression&lt;/h5&gt;&lt;/div&gt;&lt;hr/&gt;&lt;div&gt;&lt;h5&gt;&lt;b&gt;ECOLOGY&lt;/b&gt;&lt;/h5&gt;&lt;/div&gt;&lt;hr/&gt;&lt;div&gt;&lt;h5&gt;&lt;b&gt;Environment &lt;/b&gt; any land or water&lt;/h5&gt;&lt;h5&gt;&lt;b&gt;Organization &lt;/b&gt;solitary&lt;/h5&gt;&lt;h5&gt;&lt;b&gt;Treasure &lt;/b&gt;standard&lt;/h5&gt;&lt;/div&gt;&lt;hr/&gt;&lt;div&gt;&lt;h5&gt;&lt;b&gt;SPECIAL ABILITIES&lt;/b&gt;&lt;/h5&gt;&lt;/div&gt;&lt;hr/&gt;&lt;div&gt;&lt;/h5&gt;&lt;h5&gt;&lt;b&gt;Fascination Aura (Su)&lt;/b&gt; Any creature within 100 feet of the julunggali who can see it must succeed at a Will save (DC 26) or be fascinated as long as it remains within range. A creature that saves against the julunggali's aura is immune to it for 24 hours. The save DC is Charisma-based.  &lt;/h5&gt;&lt;h5&gt;&lt;b&gt;Poison (Ex or Su&lt;/b&gt;) A julunggali has three different poisons. Each time it bites, it decides which poison to inject. &lt;i&gt;Julunggali Venom&lt;/i&gt;: Bite-injury; save Fort DC 30; frequency 1/round for 6 rounds; effect 1d6 Con or 1d6 Dex or age one age category (julunggali's choice); cure 2 consecutive saves. The save DC is Constitution-based.&lt;/h5&gt;&lt;/div&gt;&lt;br&gt;&lt;div&gt;&lt;h4&gt;&lt;p&gt;&lt;p&gt;A julunggali is a semidivine entity. It watches over sacred and mystical places of the world, as well as the remote tribes that respect these locations. Young tribal warriors present themselves to the julunggali for its blessing, a vision quest, or other rite of passage necessary to become an adult in the community. A julunggali is wise and can be entreated to perform helpful tasks, such as carving new river channels or pulling water into dry wells. But it is also vengeful, and has been known to punish those who break social taboos or intrude upon sacred places without permission. Those who have undergone rites of passage chosen for them by the julunggali face the harshest repercussions if they act wrongly.&lt;/p&gt;&lt;/h4&gt;&lt;/div&gt;</t>
  </si>
  <si>
    <t>Agyra</t>
  </si>
  <si>
    <t>(air, kaiju)</t>
  </si>
  <si>
    <t>blindsense 30 ft., darkvision 600 ft., low-light vision; Perception +38</t>
  </si>
  <si>
    <t>45, touch 9, flat-footed 38</t>
  </si>
  <si>
    <t>(+7 Dex, +36 natural, -8 size)</t>
  </si>
  <si>
    <t>(32d10+480)</t>
  </si>
  <si>
    <t>Fort +33, Ref +25, Will +21</t>
  </si>
  <si>
    <t>electrified corpse, ferocity, rebirth, recovery</t>
  </si>
  <si>
    <t>20/epic</t>
  </si>
  <si>
    <t>ability damage, ability drain, death effects, disease, electricity, energy drain, fear</t>
  </si>
  <si>
    <t>acid 30, cold 30, fire 30, negative energy 30, sonic 30</t>
  </si>
  <si>
    <t>2 bites +41 (6d6+17/19-20), 2 talons +41 (3d8+17), tail slap +36 (10d6+8/19-20 plus bleed)</t>
  </si>
  <si>
    <t>50 ft. (75 ft. with tail)</t>
  </si>
  <si>
    <t>bleed (5d6), blinding flash, breath weapon, hurl foe, hurricane, thunderous blast</t>
  </si>
  <si>
    <t>Str 44, Dex 25, Con 41, Int 3, Wis 29, Cha 25</t>
  </si>
  <si>
    <t>+57 (+61 bull rush)</t>
  </si>
  <si>
    <t>74 (76 vs. bull rush)</t>
  </si>
  <si>
    <t>Combat Reflexes, Critical Focus, Greater Bull Rush, Greater Vital Strike, Hover, Improved Bull Rush, Improved Critical (tail slap), Improved Critical (bite), Improved Initiative, Improved Iron Will, Improved Vital Strike, Iron Will, Power Attack, Staggering Critical, Vital Strike, Wingover</t>
  </si>
  <si>
    <t>Fly +24, Perception +38</t>
  </si>
  <si>
    <t>+16 Perception</t>
  </si>
  <si>
    <t>massive, storm flier</t>
  </si>
  <si>
    <t>This two-headed monstrosity has vast wings and a long tail covered in a forest of blades.</t>
  </si>
  <si>
    <t>Kaiju</t>
  </si>
  <si>
    <t>Blinding Flash (Su) By spreading her wings as a full-round action while she stands upon the ground, Agyra can create a blinding flash of light that targets all creatures within 100 feet. Affected creatures must succeed at a DC 41 Fortitude save or be permanently blinded and staggered for 1d6 rounds by the blast of light. A successful saving throw reduces the blindness to 1 round and negates the staggered effect. The save DC is Constitution-based.  Breath Weapon (Su) Once every 4 rounds as a standard action, each of Agyra's twin heads can breathe out a line of electricity to a range of 1,200 feet. Agyra can breathe each line in a different direction. Each creature caught in a line of electricity must succeed at a DC 41 Reflex save or take 20d6 points of electricity damage and be staggered for 1d4 rounds. A successful saving throw halves the damage and negates the staggered effect. A creature struck by both breath weapons simultaneously must attempt separate saving throws against each breath weapon, but takes a -4 penalty on both-the damage and staggered condition duration stack with each other. A creature wearing medium or heavy metal armor or a creature composed mostly of metal that fails its saving throw is also stunned for 1 round. A creature slain by Agyra's breath weapon remains electrified for 2d4 rounds after death-any creature that touches the body automatically takes 3d6 points of electricity damage. The save DC is Constitution-based.  Electrified Corpse (Su) If Agyra is slain, her corpse crackles and flashes with pulses of electrical light if she has not used her rebirth ability that year. Any creature that touches her corpse takes 3d6 points of electricity damage. Even if Agyra's body is destroyed, the site of her death continues to carry this electrical charge for 1 minute, or until Agyra is reborn, whichever comes first.  Hurricane (Sp) Once per day, Agyra can create a supernatural hurricane surrounding herself. This effect functions as control weather, save that it affects an area with a 4-mile radius, lasts for 24 hours, and can only be used to create hurricane-force winds. The hurricane created is static, and features a calm eye at the center with a 500-foot radius.  Rebirth (Su) Agyra remains dead for only 1 minute before she come back to life, as if via a true resurrection spell. Agyra rises from the exact same position she occupied when she died, and typically takes advantage of this second chance to use her swift flight to escape as soon as possible. Agyra can only be reborn in this manner once per year; if she is slain a second time before a year has passed, her death is permanent and her corpse does not become electrified. This ability replaces Agyra's ability to immediately heal damage that would normally kill her, granted by her recovery ability, but does not replace the other defenses granted by recovery.  Storm Flier (Ex) Agyra does not take penalties on Fly checks when flying in strong or more powerful winds.  Swift Flight (Su) As a standard action once per hour, Agyra can fly in a straight line at an incredible speed. She may travel up to 1 mile in this manner-doing so does not provoke attacks of opportunity. When Agyra activates this ability, her thunderous blast ability is automatically triggered from the swift flight's point of origin.  Thunderous Blast (Su) When Agyra uses her swift flight, she creates a thunderous sonic boom. This devastating explosion of sound occurs at her location when she activates swift flight, filling an area equal to her space and her reach combined-resulting in a 100-foot-diameter burst of sonic energy. All creatures in this area of effect take 20d10 points of sonic damage, are permanently deafened, are knocked prone, and are stunned for 1 round. A successful DC 41 Reflex save halves the damage, reduces the deafened condition to 1d4 rounds, and negates the knocked prone and stun effects entirely. The save DC is Constitution-based.</t>
  </si>
  <si>
    <t>Agyra, the Forever Storm, is believed by many cultures to be the cause of seasonal typhoons or other great storms- such tempests being a manifestation of Agyra's monstrous breaths as she exhales during her long slumber every season. While this kaiju is not in fact responsible for the world's storms, her powers over wind and lightning are significant, and when she is vexed to rampage, the effects of her hurricanes can be as devastating to a region as her more direct attacks. Agyra has the appearance of a primeval, two-headed flying reptile with a wingspan of over 150 feet. Her tail is perhaps the most fearsome of her aspects. This lengthy and flailing appendage is covered with razor-sharp blades and wickedly barbed spines capable of slashing through buildings and tearing through armor with great force and from great distances. Agyra dwells on the upper slopes of a long-dormant volcano that sits on a remote tropical island beyond the main shipping lanes and the scope of most explorers' travels. As with many kaiju, she spends the bulk of her time in deep and peaceful slumber. She is ferociously protective of the strange peoples who dwell on the shores of this island, and has been known to rouse herself to come to their defense against slavers, pirates, or other external threats to their way of life. Despite this strange protective streak, Agyra is not a kindly creature-and none know this more plainly than those who share her island. Her responses to intrusions to the island may simply be defenses of her perceived territories, for certainly the villages of the locals suffer significant damage during her local rampages. She's been known to take wing to travel to distant cities as well, often as a result of some of her island's inhabitants being taken from the shores as slaves. Yet the devastation she wreaks upon the slavers' destination cities pays no regard to the safety of the slaves themselves-they are in as much danger as anyone else from the kaiju's vengeful wrath in this situation. There are rumors that certain shamans on the isle conceal sacred words or some ancient ritual to waken and command Agyra, and that many of her rampages are not the result of the kaiju being territorial or protective, but simply due to an ancient bargain the natives' ancestors forged with the mighty beast in some forgotten era. Some speculate that such rituals require the sacrifice of trespassers, but this may be nothing more than fearful superstition or rumors spread by shamans to persuade foreigners to stay clear of their island. Agyra has a particular hatred of the kaiju Mogaru, and often leaves her volcanic lair to fly west to the remote jungle lake that serves as Mogaru's home to clash with her nemesis. Mogaru's penchant for attacking coastal cities often results in a devastating escalation when Agyra arrives to do battle with the land-bound kaiju. Sometimes, methods of conjuring Agyra are used to deliberately lure the kaiju to a city besieged by Mogaru, but just as often her arrival seems to be driven by self-interest. Agyra typically manages to weaken Mogaru enough to drive him off, but is often slain herself in these battles, resurrecting and returning to her home at the same time Mogaru returns to his. The nature of this rivalry is unclear, but kaiju scholars believe that the two monsters have been enemies for longer than humanity has existed.</t>
  </si>
  <si>
    <t>&lt;link rel="stylesheet"href="PF.css"&gt;&lt;div&gt;&lt;h2&gt;Kaiju, Agyra&lt;/h2&gt;&lt;h3&gt;&lt;i&gt;This two-headed monstrosity has vast wings and a long tail covered in a forest of blades.&lt;/i&gt;&lt;/h3&gt;&lt;br&gt;&lt;/div&gt;&lt;div class="heading"&gt;&lt;p class="alignleft"&gt;Agyra&lt;/p&gt;&lt;p class="alignright"&gt;CR 27&lt;/p&gt;&lt;div style="clear: both;"&gt;&lt;/div&gt;&lt;/div&gt;&lt;div&gt;&lt;h5&gt;&lt;b&gt;XP &lt;/b&gt;3,276,800&lt;/h5&gt;&lt;h5&gt;CN Colossal magical beast (air, kaiju)&lt;/h5&gt;&lt;h5&gt;&lt;b&gt;Init &lt;/b&gt;+11; &lt;b&gt;Senses &lt;/b&gt;blindsense 30 ft., darkvision 600 ft., low-light vision; Perception +38&lt;/h5&gt;&lt;/div&gt;&lt;hr/&gt;&lt;div&gt;&lt;h5&gt;&lt;b&gt;DEFENSE&lt;/b&gt;&lt;/h5&gt;&lt;/div&gt;&lt;hr/&gt;&lt;div&gt;&lt;h5&gt;&lt;b&gt;AC &lt;/b&gt;45, touch 9, flat-footed 38 (+7 Dex, +36 natural, -8 size)&lt;/h5&gt;&lt;h5&gt;&lt;b&gt;hp &lt;/b&gt;656 (32d10+480); fast healing 30&lt;/h5&gt;&lt;h5&gt;&lt;b&gt;Fort &lt;/b&gt;+33, &lt;b&gt;Ref &lt;/b&gt;+25, &lt;b&gt;Will &lt;/b&gt;+21&lt;/h5&gt;&lt;h5&gt;&lt;b&gt;Defensive Abilities &lt;/b&gt;electrified corpse, ferocity, rebirth, recovery; &lt;b&gt;DR &lt;/b&gt;20/epic; &lt;b&gt;Immune &lt;/b&gt;ability damage, ability drain, death effects, disease, electricity, energy drain, fear; &lt;b&gt;Resist &lt;/b&gt;acid 30, cold 30, fire 30, negative energy 30, sonic 30&lt;/h5&gt;&lt;/div&gt;&lt;hr/&gt;&lt;div&gt;&lt;h5&gt;&lt;b&gt;OFFENSE&lt;/b&gt;&lt;/h5&gt;&lt;/div&gt;&lt;hr/&gt;&lt;div&gt;&lt;h5&gt;&lt;b&gt;Spd &lt;/b&gt;80 ft., fly 200 ft. (average), swift flight&lt;/h5&gt;&lt;h5&gt;&lt;b&gt;Melee &lt;/b&gt;2 bites +41 (6d6+17/19-20), 2 talons +41 (3d8+17), tail slap +36 (10d6+8/19-20 plus bleed)&lt;/h5&gt;&lt;h5&gt;&lt;b&gt;Space &lt;/b&gt;50 ft.; &lt;b&gt;Reach &lt;/b&gt;50 ft. (75 ft. with tail)&lt;/h5&gt;&lt;h5&gt;&lt;b&gt;Special Attacks &lt;/b&gt;bleed (5d6), blinding flash, breath weapon, hurl foe, hurricane, thunderous blast&lt;/h5&gt;&lt;/div&gt;&lt;hr/&gt;&lt;div&gt;&lt;h5&gt;&lt;b&gt;STATISTICS&lt;/b&gt;&lt;/h5&gt;&lt;/div&gt;&lt;hr/&gt;&lt;div&gt;&lt;h5&gt;&lt;b&gt;Str &lt;/b&gt;44, &lt;b&gt;Dex &lt;/b&gt;25, &lt;b&gt;Con &lt;/b&gt;41, &lt;b&gt;Int &lt;/b&gt; 3, &lt;b&gt;Wis &lt;/b&gt;29, &lt;b&gt;Cha &lt;/b&gt;25&lt;/h5&gt;&lt;h5&gt;&lt;b&gt;Base Atk &lt;/b&gt;+32; &lt;b&gt;CMB &lt;/b&gt;+57 (+61 bull rush); &lt;b&gt;CMD &lt;/b&gt;74 (76 vs. bull rush)&lt;/h5&gt;&lt;h5&gt;&lt;b&gt;Feats &lt;/b&gt;Combat Reflexes, Critical Focus, Greater Bull Rush, Greater Vital Strike, Hover, Improved Bull Rush, Improved Critical (tail slap), Improved Critical (bite), Improved Initiative, Improved Iron Will, Improved Vital Strike, Iron Will, Power Attack, Staggering Critical, Vital Strike, Wingover&lt;/h5&gt;&lt;h5&gt;&lt;b&gt;Skills &lt;/b&gt;Fly +24, Perception +38; &lt;b&gt;Racial Modifiers &lt;/b&gt;+16 Perception&lt;/h5&gt;&lt;h5&gt;&lt;b&gt;Languages &lt;/b&gt;Auran (can't speak)&lt;/h5&gt;&lt;h5&gt;&lt;b&gt;SQ &lt;/b&gt;massive, storm flier&lt;/h5&gt;&lt;/div&gt;&lt;hr/&gt;&lt;div&gt;&lt;h5&gt;&lt;b&gt;ECOLOGY&lt;/b&gt;&lt;/h5&gt;&lt;/div&gt;&lt;hr/&gt;&lt;div&gt;&lt;h5&gt;&lt;b&gt;Environment &lt;/b&gt; warm mountains&lt;/h5&gt;&lt;h5&gt;&lt;b&gt;Organization &lt;/b&gt;solitary (unique)&lt;/h5&gt;&lt;h5&gt;&lt;b&gt;Treasure &lt;/b&gt;incidental&lt;/h5&gt;&lt;/div&gt;&lt;hr/&gt;&lt;div&gt;&lt;h5&gt;&lt;b&gt;SPECIAL ABILITIES&lt;/b&gt;&lt;/h5&gt;&lt;/div&gt;&lt;hr/&gt;&lt;div&gt;&lt;/h5&gt;&lt;h5&gt;&lt;b&gt;Blinding Flash (Su)&lt;/b&gt; By spreading her wings as a full-round action while she stands upon the ground, Agyra can create a blinding flash of light that targets all creatures within 100 feet. Affected creatures must succeed at a DC 41 Fortitude save or be permanently blinded and staggered for 1d6 rounds by the blast of light. A successful saving throw reduces the blindness to 1 round and negates the staggered effect. The save DC is Constitution-based.  &lt;/h5&gt;&lt;h5&gt;&lt;b&gt;Breath Weapon (Su)&lt;/b&gt; Once every 4 rounds as a standard action, each of Agyra's twin heads can breathe out a line of electricity to a range of 1,200 feet. Agyra can breathe each line in a different direction. Each creature caught in a line of electricity must succeed at a DC 41 Reflex save or take 20d6 points of electricity damage and be staggered for 1d4 rounds. A successful saving throw halves the damage and negates the staggered effect. A creature struck by both breath weapons simultaneously must attempt separate saving throws against each breath weapon, but takes a -4 penalty on both-the damage and staggered condition duration stack with each other. A creature wearing medium or heavy metal armor or a creature composed mostly of metal that fails its saving throw is also stunned for 1 round. A creature slain by Agyra's breath weapon remains electrified for 2d4 rounds after death-any creature that touches the body automatically takes 3d6 points of electricity damage. The save DC is Constitution-based.  &lt;/h5&gt;&lt;h5&gt;&lt;b&gt;Electrified Corpse (Su)&lt;/b&gt; If Agyra is slain, her corpse crackles and flashes with pulses of electrical light if she has not used her rebirth ability that year. Any creature that touches her corpse takes 3d6 points of electricity damage. Even if Agyra's body is destroyed, the site of her death continues to carry this electrical charge for 1 minute, or until Agyra is reborn, whichever comes first.  &lt;/h5&gt;&lt;h5&gt;&lt;b&gt;Hurricane (Sp)&lt;/b&gt; Once per day, Agyra can create a supernatural hurricane surrounding herself. This effect functions as &lt;i&gt;control weather&lt;/i&gt;, save that it affects an area with a 4-mile radius, lasts for 24 hours, and can only be used to create hurricane-force winds. The hurricane created is static, and features a calm eye at the center with a 500-foot radius.  &lt;/h5&gt;&lt;h5&gt;&lt;b&gt;Rebirth (Su)&lt;/b&gt; Agyra remains dead for only 1 minute before she come back to life, as if via a &lt;i&gt;true resurrection&lt;/i&gt; spell. Agyra rises from the exact same position she occupied when she died, and typically takes advantage of this second chance to use her swift flight to escape as soon as possible. Agyra can only be reborn in this manner once per year; if she is slain a second time before a year has passed, her death is permanent and her corpse does not become electrified. This ability replaces Agyra's ability to immediately heal damage that would normally kill her, granted by her recovery ability, but does not replace the other defenses granted by recovery.  &lt;/h5&gt;&lt;h5&gt;&lt;b&gt;Storm Flier (Ex)&lt;/b&gt; Agyra does not take penalties on Fly checks when flying in strong or more powerful winds.  &lt;/h5&gt;&lt;h5&gt;&lt;b&gt;Swift Flight (Su)&lt;/b&gt; As a standard action once per hour, Agyra can fly in a straight line at an incredible speed. She may travel up to 1 mile in this manner-doing so does not provoke attacks of opportunity. When Agyra activates this ability, her thunderous blast ability is automatically triggered from the swift flight's point of origin.  &lt;/h5&gt;&lt;h5&gt;&lt;b&gt;Thunderous Blast (Su)&lt;/b&gt; When Agyra uses her swift flight, she creates a thunderous sonic boom. This devastating explosion of sound occurs at her location when she activates swift flight, filling an area equal to her space and her reach combined-resulting in a 100-foot-diameter burst of sonic energy. All creatures in this area of effect take 20d10 points of sonic damage, are permanently deafened, are knocked prone, and are stunned for 1 round. A successful DC 41 Reflex save halves the damage, reduces the deafened condition to 1d4 rounds, and negates the knocked prone and stun effects entirely. The save DC is Constitution-based.&lt;/h5&gt;&lt;/div&gt;&lt;br&gt;&lt;div&gt;&lt;h4&gt;&lt;p&gt;&lt;p&gt;Agyra, the Forever Storm, is believed by many cultures to be the cause of seasonal typhoons or other great storms- such tempests being a manifestation of Agyra's monstrous breaths as she exhales during her long slumber every season. While this kaiju is not in fact responsible for the world's storms, her powers over wind and lightning are significant, and when she is vexed to rampage, the effects of her hurricanes can be as devastating to a region as her more direct attacks. Agyra has the appearance of a primeval, two-headed flying reptile with a wingspan of over 150 feet. Her tail is perhaps the most fearsome of her aspects. This lengthy and flailing appendage is covered with razor-sharp blades and wickedly barbed spines capable of slashing through buildings and tearing through armor with great force and from great distances. Agyra dwells on the upper slopes of a long-dormant volcano that sits on a remote tropical island beyond the main shipping lanes and the scope of most explorers' travels. As with many kaiju, she spends the bulk of her time in deep and peaceful slumber. She is ferociously protective of the strange peoples who dwell on the shores of this island, and has been known to rouse herself to come to their defense against slavers, pirates, or other external threats to their way of life. Despite this strange protective streak, Agyra is not a kindly creature-and none know this more plainly than those who share her island. Her responses to intrusions to the island may simply be defenses of her perceived territories, for certainly the villages of the locals suffer significant damage during her local rampages. She's been known to take wing to travel to distant cities as well, often as a result of some of her island's inhabitants being taken from the shores as slaves. Yet the devastation she wreaks upon the slavers' destination cities pays no regard to the safety of the slaves themselves-they are in as much danger as anyone else from the kaiju's vengeful wrath in this situation. There are rumors that certain shamans on the isle conceal sacred words or some ancient ritual to waken and command Agyra, and that many of her rampages are not the result of the kaiju being territorial or protective, but simply due to an ancient bargain the natives' ancestors forged with the mighty beast in some forgotten era. Some speculate that such rituals require the sacrifice of trespassers, but this may be nothing more than fearful superstition or rumors spread by shamans to persuade foreigners to stay clear of their island. Agyra has a particular hatred of the kaiju Mogaru, and often leaves her volcanic lair to fly west to the remote jungle lake that serves as Mogaru's home to clash with her nemesis. Mogaru's penchant for attacking coastal cities often results in a devastating escalation when Agyra arrives to do battle with the land-bound kaiju. Sometimes, methods of conjuring Agyra are used to deliberately lure the kaiju to a city besieged by Mogaru, but just as often her arrival seems to be driven by self-interest. Agyra typically manages to weaken Mogaru enough to drive him off, but is often slain herself in these battles, resurrecting and returning to her home at the same time Mogaru returns to his. The nature of this rivalry is unclear, but kaiju scholars believe that the two monsters have been enemies for longer than humanity has existed.&lt;/p&gt;&lt;/h4&gt;&lt;/div&gt;</t>
  </si>
  <si>
    <t>Bezravnis</t>
  </si>
  <si>
    <t>(earth, kaiju)</t>
  </si>
  <si>
    <t>darkvision 600 ft., low-light vision, tremorsense 600 ft.; Perception +37</t>
  </si>
  <si>
    <t>44, touch 7, flat-footed 39</t>
  </si>
  <si>
    <t>(+5 Dex, +37 natural, -8 size)</t>
  </si>
  <si>
    <t>(30d10+450)</t>
  </si>
  <si>
    <t>Fort +32, Ref +24, Will +20</t>
  </si>
  <si>
    <t>ferocity, recovery</t>
  </si>
  <si>
    <t>ability damage, ability drain, death effects, disease, energy drain, fear, fire</t>
  </si>
  <si>
    <t>acid 30, cold 30, electricity 30, negative energy 30, sonic 30</t>
  </si>
  <si>
    <t>100 ft., burrow 100 ft.</t>
  </si>
  <si>
    <t>2 claws +40 (4d6+18/19-20 plus grab), 3 stings +40 (3d6+18/19-20 plus 2d6 fire and poison)</t>
  </si>
  <si>
    <t>burrowing charge, constrict (4d6+27), heat beam, hurl foe, poison, trample (2d8+27, DC 43), web (+27 ranged, DC 40, 30 hp)</t>
  </si>
  <si>
    <t>Str 47, Dex 20, Con 40, Int 3, Wis 26, Cha 23</t>
  </si>
  <si>
    <t>+56 (+60 bull rush, +60 grapple)</t>
  </si>
  <si>
    <t>71 (73 vs. bull rush, 83 vs. trip)</t>
  </si>
  <si>
    <t>Combat Reflexes, Critical Focus, Greater Bull Rush, Greater Vital Strike, Improved Bull Rush, Improved Critical (claw), Improved Critical (sting), Improved Initiative, Improved Lightning Reflexes, Improved Vital Strike, Iron Will, Lightning Reflexes, Power Attack, Staggering Critical, Vital Strike</t>
  </si>
  <si>
    <t>Climb +31, Perception +37, Stealth +2 (+32 when burrowing)</t>
  </si>
  <si>
    <t>+16 Perception, +30 Stealth when burrowing</t>
  </si>
  <si>
    <t>Terran (can't speak)</t>
  </si>
  <si>
    <t>massive, no breath</t>
  </si>
  <si>
    <t>The armored plates of this immense, three-tailed scorpion are fiery red, and its stingers glow with molten heat.</t>
  </si>
  <si>
    <t>Burrowing Charge (Ex) Once per minute, Bezravnis can make a charge attack while burrowing through loose earth, sand, mud, or magma, or through any other loosely packed earth or stone. When Bezaravnis reaches the target, it erupts from the ground as part of its attack. If Bezravnis hits the target of its burrowing charge attack, it deals double damage with its attack. Any creatures standing in or flying less than 50 feet above the space Bezravnis occupies at the end of this charge are immediately subjected to Bezravnis's trample attack. Any buildings entirely within this space take double damage from the trample attack (4d8+54 points)-this damage bypasses hardness. In addition, Huge or smaller creatures must succeed at a DC 40 Reflex save or be buried in earth, as if by a cave-in or collapse. This bury zone extends into all squares affected by Bezravnis's reach.  Heat Beam (Su) Once every 4 rounds, Bezravnis can fire beams of searing heat and fire from one of its three stingers. Each stinger's heat beam is a separate attack with its own 4-round recharge period. The kaiju may fire one heat beam from a stinger as a move action, two heat beams as a standard action, or all three as a full-round action. Each heat beam is a 1,200-foot-long line that deals 20d6 points of fire damage to everything in its path (Reflex DC 40 half). If Bezravnis fires more than one heat beam, it can direct them in different directions. The save DC is Constitution-based.  Poison (Su) Sting-injury; save Fort DC 40; frequency 1/round for 6 rounds; effect staggered for 1 round plus loss of fire immunity and resistance; cure 3 consecutive saves. As long as a creature suffers the effects of Bezravnis's poison, it loses all racial resistances and immunities to fire. Any spell or spell-like effects active when the target fails its initial saving throw against this poison are suppressed as long as it continues to be staggered by the poison. New effects of this nature that become active after that initial failed saving throw function normally if the caster succeeds at a DC 35 caster level check; otherwise, the spell effects are suppressed until the victim is no longer staggered.  Web (Ex) Bezravnis's webs are immune to fire damage. In addition, these webs are semi-living things that continue to crush and squeeze those entangled by them. If a creature is entangled in the webs, at the start of each turn during which it is entangled, it takes 2d6+6 points of bludgeoning damage as the webs crush and constrict it. This ability otherwise functions the same as the universal monster ability.</t>
  </si>
  <si>
    <t>Bezravnis, known also as the Inferno Below, dwells in the sands of a sparsely inhabited high-altitude desert found in the shadow of the world's largest mountain range. There, the 130-foot-long beast slumbers the centuries away until its cycle of wakefulness rouses it from its torpor and causes it to emerge from the sands in an eruption of fire and ash. The Inferno Below then begins its rampage, traveling in a straight line toward a heavily populated region bordering the great desert. Typically, the Inferno Below's rampage is limited to a single city, and never the same one twice in a row. After destroying no less than two-thirds of the city, it retreats back to the vast desert, burrows deep, and settles into a new sleep of ages. The reason for the Inferno Below's cyclic rampages is not well understood, but the cycle of these rampages functions like clockwork-they take place every 273 years with little deviation. As there seems to be no pattern to the kaiju's attacks themselves, with a different city being targeted each cycle, the cities of the bordering nations do their best to prepare for the monster's attack. The nations themselves have little love for each other, and attempts to generate lures to direct the kaiju's march toward an enemy city are common-yet these lures have yet to work, and in fact they seem to result in the kaiju attacking a city in the luring nation more often than not. Other cities spare no expense during a so-called "Inferno Season," and send huge armies of scouts into the desert to watch for signs of the kaiju's emergence or traces of its burrowing passage through the sands, in hopes of determining the direction of the beast's travel and warning likely target cities (or, in the case of a trajectory that leads it to an enemy city, working to silence warnings). Kaiju scholars have correlated Bezravnis's appearance with the passage of a singular red comet in the skies above the world-an astronomical event known as the Inferno Star. As the comet nears the world, Bezravnis emerges, and as the comet vanishes from the sky, the kaiju turns its back and returns to the desert. Confirmation of this correlation has given rise to numerous theories. Some believe that Bezravnis first fell to the world from the Inferno Star, and its advent wakens within the beast a bewildered longing for home that drives it into a frenzy. Others hold that the kaiju exists as a guardian against an even more deadly occupant of the Inferno Star, and that by displaying its power by destroying a city, Bezravnis is in fact protecting the world by driving the Inferno Star back into the depths of space.  But Bezravnis doesn't always have the luxury of waiting for the Inferno Star to draw near before waking. At several points in the past, lunatics, cults, and accidents have woken the kaiju before its appointed time. Some mad, apocalyptic-minded spellcasters use powerful magic to cause great explosions above the sands where the kaiju slumbers. Earthquakes, severe weather phenomena, and similar natural events have been known to waken the monster early as well. When Bezravnis wakens off-cycle like this, the monster is particularly foul-tempered. It's rampage does not follow a straight line-instead, its travels are erratic as it pursues the perceived cause of its wakening with single-minded ferocity and tenacity. In this way, cults have accomplished what the border nations have not-leading the kaiju to attack an enemy. Of course, such tactics are dangerous and often backfire, for Bezravnis is fast and destructive, and it has been known to follow such tormenters. Bezravnis doesn't seem to be particularly vexed by the presence of other kaiju, and ignores them unless it is attacked first. Once attacked, however, the Inferno Below becomes singularly focused and deviates from its path to fight the target creature as long as it remains visible or alive. Smaller foes can sometimes distract the kaiju from its path in this manner if they can deal enough damage upon the creature to bait it into directing its furious rage on them.</t>
  </si>
  <si>
    <t>&lt;link rel="stylesheet"href="PF.css"&gt;&lt;div&gt;&lt;h2&gt;Kaiju, Bezravnis&lt;/h2&gt;&lt;h3&gt;&lt;i&gt;The armored plates of this immense, three-tailed scorpion are fiery red, and its stingers glow with molten heat.&lt;/i&gt;&lt;/h3&gt;&lt;br&gt;&lt;/div&gt;&lt;div class="heading"&gt;&lt;p class="alignleft"&gt;Bezravnis&lt;/p&gt;&lt;p class="alignright"&gt;CR 26&lt;/p&gt;&lt;div style="clear: both;"&gt;&lt;/div&gt;&lt;/div&gt;&lt;div&gt;&lt;h5&gt;&lt;b&gt;XP &lt;/b&gt;2,457,600&lt;/h5&gt;&lt;h5&gt;CN Colossal magical beast (earth, kaiju)&lt;/h5&gt;&lt;h5&gt;&lt;b&gt;Init &lt;/b&gt;+9; &lt;b&gt;Senses &lt;/b&gt;darkvision 600 ft., low-light vision, tremorsense 600 ft.; Perception +37&lt;/h5&gt;&lt;/div&gt;&lt;hr/&gt;&lt;div&gt;&lt;h5&gt;&lt;b&gt;DEFENSE&lt;/b&gt;&lt;/h5&gt;&lt;/div&gt;&lt;hr/&gt;&lt;div&gt;&lt;h5&gt;&lt;b&gt;AC &lt;/b&gt;44, touch 7, flat-footed 39 (+5 Dex, +37 natural, -8 size)&lt;/h5&gt;&lt;h5&gt;&lt;b&gt;hp &lt;/b&gt;615 (30d10+450); fast healing 30&lt;/h5&gt;&lt;h5&gt;&lt;b&gt;Fort &lt;/b&gt;+32, &lt;b&gt;Ref &lt;/b&gt;+24, &lt;b&gt;Will &lt;/b&gt;+20&lt;/h5&gt;&lt;h5&gt;&lt;b&gt;Defensive Abilities &lt;/b&gt;ferocity, recovery; &lt;b&gt;DR &lt;/b&gt;20/epic; &lt;b&gt;Immune &lt;/b&gt;ability damage, ability drain, death effects, disease, energy drain, fear, fire; &lt;b&gt;Resist &lt;/b&gt;acid 30, cold 30, electricity 30, negative energy 30, sonic 30&lt;/h5&gt;&lt;/div&gt;&lt;hr/&gt;&lt;div&gt;&lt;h5&gt;&lt;b&gt;OFFENSE&lt;/b&gt;&lt;/h5&gt;&lt;/div&gt;&lt;hr/&gt;&lt;div&gt;&lt;h5&gt;&lt;b&gt;Spd &lt;/b&gt;100 ft., burrow 100 ft.&lt;/h5&gt;&lt;h5&gt;&lt;b&gt;Melee &lt;/b&gt;2 claws +40 (4d6+18/19-20 plus grab), 3 stings +40 (3d6+18/19-20 plus 2d6 fire and poison)&lt;/h5&gt;&lt;h5&gt;&lt;b&gt;Space &lt;/b&gt;50 ft.; &lt;b&gt;Reach &lt;/b&gt;50 ft.&lt;/h5&gt;&lt;h5&gt;&lt;b&gt;Special Attacks &lt;/b&gt;burrowing charge, constrict (4d6+27), heat beam, hurl foe, poison, trample (2d8+27, DC 43), web (+27 ranged, DC 40, 30 hp)&lt;/h5&gt;&lt;/div&gt;&lt;hr/&gt;&lt;div&gt;&lt;h5&gt;&lt;b&gt;STATISTICS&lt;/b&gt;&lt;/h5&gt;&lt;/div&gt;&lt;hr/&gt;&lt;div&gt;&lt;h5&gt;&lt;b&gt;Str &lt;/b&gt;47, &lt;b&gt;Dex &lt;/b&gt;20, &lt;b&gt;Con &lt;/b&gt;40, &lt;b&gt;Int &lt;/b&gt; 3, &lt;b&gt;Wis &lt;/b&gt;26, &lt;b&gt;Cha &lt;/b&gt;23&lt;/h5&gt;&lt;h5&gt;&lt;b&gt;Base Atk &lt;/b&gt;+30; &lt;b&gt;CMB &lt;/b&gt;+56 (+60 bull rush, +60 grapple); &lt;b&gt;CMD &lt;/b&gt;71 (73 vs. bull rush, 83 vs. trip)&lt;/h5&gt;&lt;h5&gt;&lt;b&gt;Feats &lt;/b&gt;Combat Reflexes, Critical Focus, Greater Bull Rush, Greater Vital Strike, Improved Bull Rush, Improved Critical (claw), Improved Critical (sting), Improved Initiative, Improved Lightning Reflexes, Improved Vital Strike, Iron Will, Lightning Reflexes, Power Attack, Staggering Critical, Vital Strike&lt;/h5&gt;&lt;h5&gt;&lt;b&gt;Skills &lt;/b&gt;Climb +31, Perception +37, Stealth +2 (+32 when burrowing); &lt;b&gt;Racial Modifiers &lt;/b&gt;+16 Perception, +30 Stealth when burrowing&lt;/h5&gt;&lt;h5&gt;&lt;b&gt;Languages &lt;/b&gt;Terran (can't speak)&lt;/h5&gt;&lt;h5&gt;&lt;b&gt;SQ &lt;/b&gt;massive, no breath&lt;/h5&gt;&lt;/div&gt;&lt;hr/&gt;&lt;div&gt;&lt;h5&gt;&lt;b&gt;ECOLOGY&lt;/b&gt;&lt;/h5&gt;&lt;/div&gt;&lt;hr/&gt;&lt;div&gt;&lt;h5&gt;&lt;b&gt;Environment &lt;/b&gt; warm deserts&lt;/h5&gt;&lt;h5&gt;&lt;b&gt;Organization &lt;/b&gt;solitary (unique)&lt;/h5&gt;&lt;h5&gt;&lt;b&gt;Treasure &lt;/b&gt;incidental&lt;/h5&gt;&lt;/div&gt;&lt;hr/&gt;&lt;div&gt;&lt;h5&gt;&lt;b&gt;SPECIAL ABILITIES&lt;/b&gt;&lt;/h5&gt;&lt;/div&gt;&lt;hr/&gt;&lt;div&gt;&lt;/h5&gt;&lt;h5&gt;&lt;b&gt;Burrowing Charge (Ex)&lt;/b&gt; Once per minute, Bezravnis can make a charge attack while burrowing through loose earth, sand, mud, or magma, or through any other loosely packed earth or stone. When Bezaravnis reaches the target, it erupts from the ground as part of its attack. If Bezravnis hits the target of its burrowing charge attack, it deals double damage with its attack. Any creatures standing in or flying less than 50 feet above the space Bezravnis occupies at the end of this charge are immediately subjected to Bezravnis's trample attack. Any buildings entirely within this space take double damage from the trample attack (4d8+54 points)-this damage bypasses hardness. In addition, Huge or smaller creatures must succeed at a DC 40 Reflex save or be buried in earth, as if by a cave-in or collapse. This bury zone extends into all squares affected by Bezravnis's reach.  &lt;/h5&gt;&lt;h5&gt;&lt;b&gt;Heat Beam (Su)&lt;/b&gt; Once every 4 rounds, Bezravnis can fire beams of searing heat and fire from one of its three stingers. Each stinger's heat beam is a separate attack with its own 4-round recharge period. The kaiju may fire one heat beam from a stinger as a move action, two heat beams as a standard action, or all three as a full-round action. Each heat beam is a 1,200-foot-long line that deals 20d6 points of fire damage to everything in its path (Reflex DC 40 half). If Bezravnis fires more than one heat beam, it can direct them in different directions. The save DC is Constitution-based.  &lt;/h5&gt;&lt;h5&gt;&lt;b&gt;Poison (Su)&lt;/b&gt; Sting-injury; &lt;i&gt;save&lt;/i&gt; Fort DC 40; &lt;i&gt;frequency&lt;/i&gt; 1/round for 6 rounds; &lt;i&gt;effect&lt;/i&gt; staggered for 1 round plus loss of fire immunity and resistance; &lt;i&gt;cure&lt;/i&gt; 3 consecutive &lt;i&gt;save&lt;/i&gt;s. As long as a creature suffers the effects of Bezravnis's poison, it loses all racial resistances and immunities to fire. Any spell or spell-like effects active when the target fails its initial saving throw against this poison are suppressed as long as it continues to be staggered by the poison. New effects of this nature that become active after that initial failed saving throw function normally if the caster succeeds at a DC 35 caster level check; otherwise, the spell effects are suppressed until the victim is no longer staggered.  &lt;/h5&gt;&lt;h5&gt;&lt;b&gt;Web (Ex)&lt;/b&gt; Bezravnis's webs are immune to fire damage. In addition, these webs are semi-living things that continue to crush and squeeze those entangled by them. If a creature is entangled in the webs, at the start of each turn during which it is entangled, it takes 2d6+6 points of bludgeoning damage as the webs crush and constrict it. This ability otherwise functions the same as the universal monster ability.&lt;/h5&gt;&lt;/div&gt;&lt;br&gt;&lt;div&gt;&lt;h4&gt;&lt;p&gt;&lt;p&gt;Bezravnis, known also as the Inferno Below, dwells in the sands of a sparsely inhabited high-altitude desert found in the shadow of the world's largest mountain range. There, the 130-foot-long beast slumbers the centuries away until its cycle of wakefulness rouses it from its torpor and causes it to emerge from the sands in an eruption of fire and ash. The Inferno Below then begins its rampage, traveling in a straight line toward a heavily populated region bordering the great desert. Typically, the Inferno Below's rampage is limited to a single city, and never the same one twice in a row. After destroying no less than two-thirds of the city, it retreats back to the vast desert, burrows deep, and settles into a new sleep of ages. The reason for the Inferno Below's cyclic rampages is not well understood, but the cycle of these rampages functions like clockwork-they take place every 273 years with little deviation. As there seems to be no pattern to the kaiju's attacks themselves, with a different city being targeted each cycle, the cities of the bordering nations do their best to prepare for the monster's attack. The nations themselves have little love for each other, and attempts to generate lures to direct the kaiju's march toward an enemy city are common-yet these lures have yet to work, and in fact they seem to result in the kaiju attacking a city in the luring nation more often than not. Other cities spare no expense during a so-called "Inferno Season," and send huge armies of scouts into the desert to watch for signs of the kaiju's emergence or traces of its burrowing passage through the sands, in hopes of determining the direction of the beast's travel and warning likely target cities (or, in the case of a trajectory that leads it to an enemy city, working to silence warnings). Kaiju scholars have correlated Bezravnis's appearance with the passage of a singular red comet in the skies above the world-an astronomical event known as the Inferno Star. As the comet nears the world, Bezravnis emerges, and as the comet vanishes from the sky, the kaiju turns its back and returns to the desert. Confirmation of this correlation has given rise to numerous theories. Some believe that Bezravnis first fell to the world from the Inferno Star, and its advent wakens within the beast a bewildered longing for home that drives it into a frenzy. Others hold that the kaiju exists as a guardian against an even more deadly occupant of the Inferno Star, and that by displaying its power by destroying a city, Bezravnis is in fact protecting the world by driving the Inferno Star back into the depths of space.  But Bezravnis doesn't always have the luxury of waiting for the Inferno Star to draw near before waking. At several points in the past, lunatics, cults, and accidents have woken the kaiju before its appointed time. Some mad, apocalyptic-minded spellcasters use powerful magic to cause great explosions above the sands where the kaiju slumbers. Earthquakes, severe weather phenomena, and similar natural events have been known to waken the monster early as well. When Bezravnis wakens off-cycle like this, the monster is particularly foul-tempered. It's rampage does not follow a straight line-instead, its travels are erratic as it pursues the perceived cause of its wakening with single-minded ferocity and tenacity. In this way, cults have accomplished what the border nations have not-leading the kaiju to attack an enemy. Of course, such tactics are dangerous and often backfire, for Bezravnis is fast and destructive, and it has been known to follow such tormenters. Bezravnis doesn't seem to be particularly vexed by the presence of other kaiju, and ignores them unless it is attacked first. Once attacked, however, the Inferno Below becomes singularly focused and deviates from its path to fight the target creature as long as it remains visible or alive. Smaller foes can sometimes distract the kaiju from its path in this manner if they can deal enough damage upon the creature to bait it into directing its furious rage on them.&lt;/p&gt;&lt;/h4&gt;&lt;/div&gt;</t>
  </si>
  <si>
    <t>Mogaru</t>
  </si>
  <si>
    <t>(kaiju, water)</t>
  </si>
  <si>
    <t>darkvision 600 ft., low-light vision, see invisibility, sense kaiju; Perception +45</t>
  </si>
  <si>
    <t>47, touch 7, flat-footed 42</t>
  </si>
  <si>
    <t>(+5 Dex, +40 natural, -8 size)</t>
  </si>
  <si>
    <t>(34d10+510)</t>
  </si>
  <si>
    <t>Fort +34, Ref +24, Will +23</t>
  </si>
  <si>
    <t>absorb energy, ferocity, recovery</t>
  </si>
  <si>
    <t>20/ epic</t>
  </si>
  <si>
    <t>ability damage, ability drain, death effects, disease, energy drain, fire, and fear</t>
  </si>
  <si>
    <t>susceptible to song</t>
  </si>
  <si>
    <t>100 ft., swim 100 ft.</t>
  </si>
  <si>
    <t>bite +46 (8d6+20/19-20 plus grab), 2 claws +46 (4d8+20/19-20), 2 tail slaps +44 (6d6+10/19-20)</t>
  </si>
  <si>
    <t>firebolts +31 touch (damage variable; see below)</t>
  </si>
  <si>
    <t>breath weapon, ferocity, fast swallow, hurl foe, reflexive breath, swallow whole (10d6 bludgeoning and 10d6 fire damage, AC 30, 69 hp), trample (4d8+30, DC 47)</t>
  </si>
  <si>
    <t>Str 50, Dex 21, Con 41, Int 3, Wis 30, Cha 26</t>
  </si>
  <si>
    <t>+62 (+66 bull rush, +66 grapple, +66 sunder)</t>
  </si>
  <si>
    <t>79 (81 vs. bull rush, 81 vs. sunder)</t>
  </si>
  <si>
    <t>Combat Reflexes, Critical Focus, Greater Bull Rush, Greater Sunder, Greater Vital Strike, Improved Bull Rush, Improved Critical (bite), Improved Critical (claw), Improved Initiative, Improved Iron Will, Improved Sunder, Improved Vital Strike, Iron Will, Multiattack, Power Attack, Staggering Critical, Vital Strike</t>
  </si>
  <si>
    <t>Perception +45, Swim +49</t>
  </si>
  <si>
    <t>massive</t>
  </si>
  <si>
    <t xml:space="preserve"> warm forests or water</t>
  </si>
  <si>
    <t>This towering saurian lumbers on its hind legs, its twin tails thrashing and the spines on its back glowing with red energy.</t>
  </si>
  <si>
    <t>Absorb Energy (Ex) Mogaru absorbs energy attacks that damage him, including negative energy attacks. Damage blocked by one of his resistances or immunities instead heals him an amount equal to the damage dealt. He may absorb only one kind of energy in this manner in a round. The first type of energy that affects him in a round (whether or not it penetrates his immunities or resistance to actually damage him) sets the type of energy he absorbs for that round. Hit points gained in excess of his normal maximum are lost. Mogaru cannot gain healing from energy effects generated by himself.  Breath Weapon (Su) Once every 4 rounds, Mogaru can breathe out a beam of fiery red force. When Mogaru uses this attack, he can choose to focus the breath weapon into a single 1,200-foot-long line, or he can shorten the range and turn his head and body while breathing, effectively affecting a 600-foot-long cone. All creatures caught in this area of effect take 20d6 points of fire damage, 20d6 points of force damage, and are staggered for 1d6 rounds from the devastating energy (Reflex DC 42 halves the damage and prevents the staggered effect). A creature slain by this effect is disintegrated, whether the saving throw was successful or not. This breath weapon is particularly effective at blasting through cover-cover does not grant any bonuses on Reflex saves against Mogaru's breath weapon. The save DC is Constitution-based.  Firebolts (Su) As a standard action on any round immediately following the use of his breath weapon, Mogaru can fire bolts of red energy from the glowing spines along his back. These bolts are ranged touch attacks with a range of 1,200 feet. When Mogaru uses this ability, he must choose between firing one firebolt, three firebolts, or six firebolts. If he fires one, it deals 20d6 points of damage on a hit. If he fires three bolts, each deals 8d6 points of damage on a hit. If he fires six bolts, each deals 5d6 points of damage on a hit. Half of the damage caused by any one firebolt is fire damage, the other half is force damage. Firebolts deal full damage against objects, and ignore the first 10 points of hardness possessed by an object.  Reflexive Breath (Ex) The first time in any round that Mogaru can make an attack of opportunity, he can choose to use a diminished version of his breath weapon instead of making a physical attack. This reflexive breath weapon attack only targets the creature that provoked the attack of opportunity, but otherwise causes the same damage and effects his breath weapon normally inflicts (Reflex DC 32 halves the damage and negates the staggered effect). Use of his breath weapon in this way does not affect the recharge rate of the regular breath weapon. The save DC is Constitution-based, and includes a -10 penalty to reflect the fact that the reflexive breath is a shorter (but no less intense) blast of energy than the kaiju's typical breath weapon attack.  Sense Kaiju (Su) Mogaru can sense the location of the nearest active kaiju, as if using discern location, at will.  Susceptible to Song (Ex) Mogaru's actions can be influenced by song, provided the kaiju notices the singing. If the kaiju is not currently engaged in battle, he automatically hears any song within 100 feet that is directed at him in an attempt to influence him, but when he is in combat, there's only a cumulative 20% chance per round of sustained singing that he notices the song. In order to influence Mogaru, the singer must make a DC 35 Perform (sing) check (this check cannot be bolstered by the aid another action, and the singer cannot take 10 or 20 on the check). The result of this check sets the DC of the Will save Mogaru must make in order to not be influenced by the song. The singer can choose to influence Mogaru as if she had successfully cast suggestion on the kaiju (CL = the singer's ranks in Perform [sing]). If Mogaru succeeds at a Will save (DC = the singer's ranks in Perform [sing] + the singer's Charisma modifier), the effects of the influence last for a maximum of 1d4 rounds; otherwise, the effects last as long as a suggestion spell would normally last. Mogaru cannot use his recovery ability to recover from song influence, and a single singer may influence Mogaru only once per day.</t>
  </si>
  <si>
    <t>Mogaru, known as the Final King to kaiju scholars, or simply as King Mogaru, is one of the most destructive of his kind. Although not the most powerful kaiju (a sobering thought in and of itself ), Mogaru is certainly the most active of the known kaiju. Additionally, Mogaru seems to be as eager to rampage through the works of humanity as he is to attack and kill other kaiju, making him something of a mixed blessing to kaiju-threatened cities. While the prospect of an attack by Mogaru is the stuff of nightmares, the possibility of his intervention during a different kaiju attack is the stuff of hope, though the damage dealt to a city during its defense may be significant. Mogaru appears as a towering dinosaur with twin tails, spines that glow red as he uses his breath weapon, and two powerful clawed forearms. King Mogaru dwells in the depths of a tropical jungle, sleeping silently at the bottom of an unusually deep lake until roused. Legends hold that Mogaru was born of the world itself, either formed from the spirits of countless plants and animals resulting from ages of hunting and predation by humanoids for food or sport, or formed from the souls of the countless slain in an ancient apocalypse or war that devastated one of the first of the world's empires. Regardless of the actual cause, the birth of Mogaru in these legends seems to be the same-soon after another kaiju, Lord Varklops, emerged from an erupting volcano, Mogaru rose to oppose the Thrice-Headed Fiend in a vast battle that nearly slew Varklops while devastating an entire nation in the process. Mogaru is also rumored to have slain no fewer than a dozen other kaiju, including Agmazar the Star Titan, now believed to be the only undead kaiju in existence. Of particular note is the curious fact that Mogaru exhibits a particularly unique interest in song. Legends of skilled singers being able to save their cities with a single mournful paean to the kaiju, or of vengeful bards using their craft to waken the monster from his lair to send him on a rampage are common along coastal regions with a history of kaiju attacks, and in such regions renowned singers are well respected for this ability to inf luence one of the world's most destructive creatures. Kaiju scholars suspect that song manages to penetrate Mogaru's memories of some primeval event, but the reasons for the kaiju's reaction to the song are its own. Mogaru stands 140 feet high and weighs 20,000 tons, and is nearly 300 feet long from nose to tail.</t>
  </si>
  <si>
    <t>&lt;link rel="stylesheet"href="PF.css"&gt;&lt;div&gt;&lt;h2&gt;Kaiju, Mogaru&lt;/h2&gt;&lt;h3&gt;&lt;i&gt;This towering saurian lumbers on its hind legs, its twin tails thrashing and the spines on its back glowing with red energy.&lt;/i&gt;&lt;/h3&gt;&lt;br&gt;&lt;/div&gt;&lt;div class="heading"&gt;&lt;p class="alignleft"&gt;Mogaru&lt;/p&gt;&lt;p class="alignright"&gt;CR 28&lt;/p&gt;&lt;div style="clear: both;"&gt;&lt;/div&gt;&lt;/div&gt;&lt;div&gt;&lt;h5&gt;&lt;b&gt;XP &lt;/b&gt;4,915,200&lt;/h5&gt;&lt;h5&gt;CN Colossal magical beast (kaiju, water)&lt;/h5&gt;&lt;h5&gt;&lt;b&gt;Init &lt;/b&gt;+9; &lt;b&gt;Senses &lt;/b&gt;darkvision 600 ft., low-light vision, &lt;i&gt;see invisibility&lt;/i&gt;, sense kaiju; Perception +45&lt;/h5&gt;&lt;/div&gt;&lt;hr/&gt;&lt;div&gt;&lt;h5&gt;&lt;b&gt;DEFENSE&lt;/b&gt;&lt;/h5&gt;&lt;/div&gt;&lt;hr/&gt;&lt;div&gt;&lt;h5&gt;&lt;b&gt;AC &lt;/b&gt;47, touch 7, flat-footed 42 (+5 Dex, +40 natural, -8 size)&lt;/h5&gt;&lt;h5&gt;&lt;b&gt;hp &lt;/b&gt;697 (34d10+510); fast healing 30&lt;/h5&gt;&lt;h5&gt;&lt;b&gt;Fort &lt;/b&gt;+34, &lt;b&gt;Ref &lt;/b&gt;+24, &lt;b&gt;Will &lt;/b&gt;+23&lt;/h5&gt;&lt;h5&gt;&lt;b&gt;Defensive Abilities &lt;/b&gt;absorb energy, ferocity, recovery; &lt;b&gt;DR &lt;/b&gt;20/ epic; &lt;b&gt;Immune &lt;/b&gt;ability damage, ability drain, death effects, disease, energy drain, fire, and fear; &lt;b&gt;Resist &lt;/b&gt;acid 30, cold 30, electricity 30, negative energy 30, sonic 30&lt;/h5&gt;&lt;h5&gt;&lt;b&gt;Weaknesses &lt;/b&gt;susceptible to song&lt;/h5&gt;&lt;/div&gt;&lt;hr/&gt;&lt;div&gt;&lt;h5&gt;&lt;b&gt;OFFENSE&lt;/b&gt;&lt;/h5&gt;&lt;/div&gt;&lt;hr/&gt;&lt;div&gt;&lt;h5&gt;&lt;b&gt;Spd &lt;/b&gt;100 ft., swim 100 ft.&lt;/h5&gt;&lt;h5&gt;&lt;b&gt;Melee &lt;/b&gt;bite +46 (8d6+20/19-20 plus grab), 2 claws +46 (4d8+20/19-20), 2 tail slaps +44 (6d6+10/19-20)&lt;/h5&gt;&lt;h5&gt;&lt;b&gt;Ranged &lt;/b&gt;firebolts +31 touch (damage variable; see below)&lt;/h5&gt;&lt;h5&gt;&lt;b&gt;Space &lt;/b&gt;60 ft.; &lt;b&gt;Reach &lt;/b&gt;60 ft.&lt;/h5&gt;&lt;h5&gt;&lt;b&gt;Special Attacks &lt;/b&gt;breath weapon, ferocity, fast swallow, hurl foe, reflexive breath, swallow whole (10d6 bludgeoning and 10d6 fire damage, AC 30, 69 hp), trample (4d8+30, DC 47)&lt;/h5&gt;&lt;/div&gt;&lt;hr/&gt;&lt;div&gt;&lt;h5&gt;&lt;b&gt;STATISTICS&lt;/b&gt;&lt;/h5&gt;&lt;/div&gt;&lt;hr/&gt;&lt;div&gt;&lt;h5&gt;&lt;b&gt;Str &lt;/b&gt;50, &lt;b&gt;Dex &lt;/b&gt;21, &lt;b&gt;Con &lt;/b&gt;41, &lt;b&gt;Int &lt;/b&gt; 3, &lt;b&gt;Wis &lt;/b&gt;30, &lt;b&gt;Cha &lt;/b&gt;26&lt;/h5&gt;&lt;h5&gt;&lt;b&gt;Base Atk &lt;/b&gt;+34; &lt;b&gt;CMB &lt;/b&gt;+62 (+66 bull rush, +66 grapple, +66 sunder); &lt;b&gt;CMD &lt;/b&gt;79 (81 vs. bull rush, 81 vs. sunder)&lt;/h5&gt;&lt;h5&gt;&lt;b&gt;Feats &lt;/b&gt;Combat Reflexes, Critical Focus, Greater Bull Rush, Greater Sunder, Greater Vital Strike, Improved Bull Rush, Improved Critical (bite), Improved Critical (claw), Improved Initiative, Improved Iron Will, Improved Sunder, Improved Vital Strike, Iron Will, Multiattack, Power Attack, Staggering Critical, Vital Strike&lt;/h5&gt;&lt;h5&gt;&lt;b&gt;Skills &lt;/b&gt;Perception +45, Swim +49; &lt;b&gt;Racial Modifiers &lt;/b&gt;+16 Perception&lt;/h5&gt;&lt;h5&gt;&lt;b&gt;Languages &lt;/b&gt;Aquan (can't speak)&lt;/h5&gt;&lt;h5&gt;&lt;b&gt;SQ &lt;/b&gt;massive&lt;/h5&gt;&lt;/div&gt;&lt;hr/&gt;&lt;div&gt;&lt;h5&gt;&lt;b&gt;ECOLOGY&lt;/b&gt;&lt;/h5&gt;&lt;/div&gt;&lt;hr/&gt;&lt;div&gt;&lt;h5&gt;&lt;b&gt;Environment &lt;/b&gt; warm forests or water&lt;/h5&gt;&lt;h5&gt;&lt;b&gt;Organization &lt;/b&gt;solitary (unique)&lt;/h5&gt;&lt;h5&gt;&lt;b&gt;Treasure &lt;/b&gt;incidental&lt;/h5&gt;&lt;/div&gt;&lt;hr/&gt;&lt;div&gt;&lt;h5&gt;&lt;b&gt;SPECIAL ABILITIES&lt;/b&gt;&lt;/h5&gt;&lt;/div&gt;&lt;hr/&gt;&lt;div&gt;&lt;/h5&gt;&lt;h5&gt;&lt;b&gt;Absorb Energy (Ex)&lt;/b&gt; Mogaru absorbs energy attacks that damage him, including negative energy attacks. Damage blocked by one of his resistances or immunities instead heals him an amount equal to the damage dealt. He may absorb only one kind of energy in this manner in a round. The first type of energy that affects him in a round (whether or not it penetrates his immunities or resistance to actually damage him) sets the type of energy he absorbs for that round. Hit points gained in excess of his normal maximum are lost. Mogaru cannot gain healing from energy effects generated by himself.  &lt;/h5&gt;&lt;h5&gt;&lt;b&gt;Breath Weapon (Su)&lt;/b&gt; Once every 4 rounds, Mogaru can breathe out a beam of fiery red force. When Mogaru uses this attack, he can choose to focus the breath weapon into a single 1,200-foot-long line, or he can shorten the range and turn his head and body while breathing, effectively affecting a 600-foot-long cone. All creatures caught in this area of effect take 20d6 points of fire damage, 20d6 points of force damage, and are staggered for 1d6 rounds from the devastating energy (Reflex DC 42 halves the damage and prevents the staggered effect). A creature slain by this effect is disintegrated, whether the saving throw was successful or not. This breath weapon is particularly effective at blasting through cover-cover does not grant any bonuses on Reflex saves against Mogaru's breath weapon. The save DC is Constitution-based.  &lt;/h5&gt;&lt;h5&gt;&lt;b&gt;Firebolts (Su)&lt;/b&gt; As a standard action on any round immediately following the use of his breath weapon, Mogaru can fire bolts of red energy from the glowing spines along his back. These bolts are ranged touch attacks with a range of 1,200 feet. When Mogaru uses this ability, he must choose between firing one firebolt, three firebolts, or six firebolts. If he fires one, it deals 20d6 points of damage on a hit. If he fires three bolts, each deals 8d6 points of damage on a hit. If he fires six bolts, each deals 5d6 points of damage on a hit. Half of the damage caused by any one firebolt is fire damage, the other half is force damage. Firebolts deal full damage against objects, and ignore the first 10 points of hardness possessed by an object.  &lt;/h5&gt;&lt;h5&gt;&lt;b&gt;Reflexive Breath (Ex)&lt;/b&gt; The first time in any round that Mogaru can make an attack of opportunity, he can choose to use a diminished version of his breath weapon instead of making a physical attack. This reflexive breath weapon attack only targets the creature that provoked the attack of opportunity, but otherwise causes the same damage and effects his breath weapon normally inflicts (Reflex DC 32 halves the damage and negates the staggered effect). Use of his breath weapon in this way does not affect the recharge rate of the regular breath weapon. The save DC is Constitution-based, and includes a -10 penalty to reflect the fact that the reflexive breath is a shorter (but no less intense) blast of energy than the kaiju's typical breath weapon attack.  &lt;/h5&gt;&lt;h5&gt;&lt;b&gt;Sense Kaiju (Su)&lt;/b&gt; Mogaru can sense the location of the nearest active kaiju, as if using &lt;i&gt;discern location&lt;/i&gt;, at will.  &lt;/h5&gt;&lt;h5&gt;&lt;b&gt;Susceptible to Song (Ex)&lt;/b&gt; Mogaru's actions can be influenced by song, provided the kaiju notices the singing. If the kaiju is not currently engaged in battle, he automatically hears any song within 100 feet that is directed at him in an attempt to influence him, but when he is in combat, there's only a cumulative 20% chance per round of sustained singing that he notices the song. In order to influence Mogaru, the singer must make a DC 35 Perform (sing) check (this check cannot be bolstered by the aid another action, and the singer cannot take 10 or 20 on the check). The result of this check sets the DC of the Will save Mogaru must make in order to not be influenced by the song. The singer can choose to influence Mogaru as if she had successfully cast &lt;i&gt;suggestion&lt;/i&gt; on the kaiju (CL = the singer's ranks in Perform [sing]). If Mogaru succeeds at a Will save (DC = the singer's ranks in Perform [sing] + the singer's Charisma modifier), the effects of the influence last for a maximum of 1d4 rounds; otherwise, the effects last as long as a &lt;i&gt;suggestion&lt;/i&gt; spell would normally last. Mogaru cannot use his recovery ability to recover from song influence, and a single singer may influence Mogaru only once per day.&lt;/h5&gt;&lt;/div&gt;&lt;br&gt;&lt;div&gt;&lt;h4&gt;&lt;p&gt;&lt;p&gt;Mogaru, known as the Final King to kaiju scholars, or simply as King Mogaru, is one of the most destructive of his kind. Although not the most powerful kaiju (a sobering thought in and of itself ), Mogaru is certainly the most active of the known kaiju. Additionally, Mogaru seems to be as eager to rampage through the works of humanity as he is to attack and kill other kaiju, making him something of a mixed blessing to kaiju-threatened cities. While the prospect of an attack by Mogaru is the stuff of nightmares, the possibility of his intervention during a different kaiju attack is the stuff of hope, though the damage dealt to a city during its defense may be significant. Mogaru appears as a towering dinosaur with twin tails, spines that glow red as he uses his breath weapon, and two powerful clawed forearms. King Mogaru dwells in the depths of a tropical jungle, sleeping silently at the bottom of an unusually deep lake until roused. Legends hold that Mogaru was born of the world itself, either formed from the spirits of countless plants and animals resulting from ages of hunting and predation by humanoids for food or sport, or formed from the souls of the countless slain in an ancient apocalypse or war that devastated one of the first of the world's empires. Regardless of the actual cause, the birth of Mogaru in these legends seems to be the same-soon after another kaiju, Lord Varklops, emerged from an erupting volcano, Mogaru rose to oppose the Thrice-Headed Fiend in a vast battle that nearly slew Varklops while devastating an entire nation in the process. Mogaru is also rumored to have slain no fewer than a dozen other kaiju, including Agmazar the Star Titan, now believed to be the only undead kaiju in existence. Of particular note is the curious fact that Mogaru exhibits a particularly unique interest in song. Legends of skilled singers being able to save their cities with a single mournful paean to the kaiju, or of vengeful bards using their craft to waken the monster from his lair to send him on a rampage are common along coastal regions with a history of kaiju attacks, and in such regions renowned singers are well respected for this ability to inf luence one of the world's most destructive creatures. Kaiju scholars suspect that song manages to penetrate Mogaru's memories of some primeval event, but the reasons for the kaiju's reaction to the song are its own. Mogaru stands 140 feet high and weighs 20,000 tons, and is nearly 300 feet long from nose to tail.&lt;/p&gt;&lt;/h4&gt;&lt;/div&gt;</t>
  </si>
  <si>
    <t>confounding (100 ft., DC 21)</t>
  </si>
  <si>
    <t>2 slams +17 (2d6+12)</t>
  </si>
  <si>
    <t>blow smoke</t>
  </si>
  <si>
    <t>Spell-Like Abilities (CL 14th; concentration +18)  Constant-speak with plants At will-invisibility</t>
  </si>
  <si>
    <t>Str 26, Dex 15, Con 17, Int 12, Wis 15, Cha 18</t>
  </si>
  <si>
    <t>Alertness, Combat Reflexes, Diehard, Endurance, Iron Will, Lightning Reflexes, Power Attack, Toughness</t>
  </si>
  <si>
    <t>Climb +20, Disable Device +11, Perception +22, Sense Motive +9, Stealth +18, Survival +9</t>
  </si>
  <si>
    <t>Common; speak with plants</t>
  </si>
  <si>
    <t>tree meld</t>
  </si>
  <si>
    <t>Roots and branches twist across this oddly proportioned creature to form knots of muscle. Its eyes burn like embers.</t>
  </si>
  <si>
    <t>Blow Smoke (Su) Smoke constantly drifts from a kapre's mouth, and as a standard action it can exhale a 30-foot cone of smoke. Any creature in the area must succeed at a DC 20 Fortitude save or be nauseated for 1 round. This is a poison effect, and the save DC is Constitution-based.  Confounding Aura (Su) A magical aura surrounds a kapre, confusing and distracting its foes. Within a kapre's aura, the DC of all Survival checks is increased by 15, and creatures trained in Survival are no longer able to automatically determine true north. On top of this, any creature within a kapre's aura must succeed at a DC 21 Will saving throw when it enters the area or take a -4 penalty on concentration checks, initiative checks, and skill checks. A kapre can suppress this aura at will.  Tree Meld (Su) A kapre can meld with any tree, similar to how the spell meld with stone functions. It can remain melded with a tree as long as it wishes.</t>
  </si>
  <si>
    <t>Vehement defenders of the unusual locations of the natural world, kapres have a complicated relationship with the "civilized" races. Formed of dense tree matter, they are as much part of the forest as their botanical brethren. Their intimidating physical size, territorial nature, and unusual approach to friendship often bring them into conf lict with local tribes and aggressive explorers. With slender limbs and thick, gnarled torsos, kapres are awkwardly humanoid in appearance, and if not for the soft glow of their eyes they could be mistaken for treants. Exceedingly secretive and wary, kapres prefer to avoid conf lict, using their imposing size and confounding auras to intimidate any would-be invaders. Leaning out of huge trees, they blow smoke onto lost explorers, persuading them to flee.</t>
  </si>
  <si>
    <t>&lt;link rel="stylesheet"href="PF.css"&gt;&lt;div&gt;&lt;h2&gt;Kapre&lt;/h2&gt;&lt;h3&gt;&lt;i&gt;Roots and branches twist across this oddly proportioned creature to form knots of muscle. Its eyes burn like embers.&lt;/i&gt;&lt;/h3&gt;&lt;br&gt;&lt;/div&gt;&lt;div class="heading"&gt;&lt;p class="alignleft"&gt;Kapre&lt;/p&gt;&lt;p class="alignright"&gt;CR 10&lt;/p&gt;&lt;div style="clear: both;"&gt;&lt;/div&gt;&lt;/div&gt;&lt;div&gt;&lt;h5&gt;&lt;b&gt;XP &lt;/b&gt;9,600&lt;/h5&gt;&lt;h5&gt;CN Huge plant &lt;/h5&gt;&lt;h5&gt;&lt;b&gt;Init &lt;/b&gt;+2; &lt;b&gt;Senses &lt;/b&gt;darkvision 60 ft., low-light vision; Perception +22&lt;/h5&gt;&lt;h5&gt;&lt;b&gt;Aura &lt;/b&gt;confounding (100 ft., DC 21)&lt;/h5&gt;&lt;/div&gt;&lt;hr/&gt;&lt;div&gt;&lt;h5&gt;&lt;b&gt;DEFENSE&lt;/b&gt;&lt;/h5&gt;&lt;/div&gt;&lt;hr/&gt;&lt;div&gt;&lt;h5&gt;&lt;b&gt;AC &lt;/b&gt;24, touch 10, flat-footed 22 (+2 Dex, +14 natural, -2 size)&lt;/h5&gt;&lt;h5&gt;&lt;b&gt;hp &lt;/b&gt;127 (15d8+60)&lt;/h5&gt;&lt;h5&gt;&lt;b&gt;Fort &lt;/b&gt;+12, &lt;b&gt;Ref &lt;/b&gt;+9, &lt;b&gt;Will &lt;/b&gt;+9&lt;/h5&gt;&lt;h5&gt;&lt;b&gt;DR &lt;/b&gt;10/slashing; &lt;b&gt;Immune &lt;/b&gt;plant traits&lt;/h5&gt;&lt;/div&gt;&lt;hr/&gt;&lt;div&gt;&lt;h5&gt;&lt;b&gt;OFFENSE&lt;/b&gt;&lt;/h5&gt;&lt;/div&gt;&lt;hr/&gt;&lt;div&gt;&lt;h5&gt;&lt;b&gt;Spd &lt;/b&gt;50 ft., climb 30 ft.&lt;/h5&gt;&lt;h5&gt;&lt;b&gt;Melee &lt;/b&gt;2 slams +17 (2d6+12)&lt;/h5&gt;&lt;h5&gt;&lt;b&gt;Space &lt;/b&gt;15 ft.; &lt;b&gt;Reach &lt;/b&gt;15 ft.&lt;/h5&gt;&lt;h5&gt;&lt;b&gt;Special Attacks &lt;/b&gt;blow smoke&lt;/h5&gt;&lt;h5&gt;&lt;b&gt;Spell-Like Abilities&lt;/b&gt; (CL 14th; concentration +18)  &lt;/br&gt;Constant&amp;mdash;&lt;i&gt;speak with plants&lt;/i&gt; &lt;/br&gt;At will&amp;mdash;&lt;i&gt;invisibility&lt;/i&gt;&lt;/h5&gt;&lt;/h5&gt;&lt;/div&gt;&lt;hr/&gt;&lt;div&gt;&lt;h5&gt;&lt;b&gt;STATISTICS&lt;/b&gt;&lt;/h5&gt;&lt;/div&gt;&lt;hr/&gt;&lt;div&gt;&lt;h5&gt;&lt;b&gt;Str &lt;/b&gt;26, &lt;b&gt;Dex &lt;/b&gt;15, &lt;b&gt;Con &lt;/b&gt;17, &lt;b&gt;Int &lt;/b&gt; 12, &lt;b&gt;Wis &lt;/b&gt;15, &lt;b&gt;Cha &lt;/b&gt;18&lt;/h5&gt;&lt;h5&gt;&lt;b&gt;Base Atk &lt;/b&gt;+11; &lt;b&gt;CMB &lt;/b&gt;+21; &lt;b&gt;CMD &lt;/b&gt;33&lt;/h5&gt;&lt;h5&gt;&lt;b&gt;Feats &lt;/b&gt;Alertness, Combat Reflexes, Diehard, Endurance, Iron Will, Lightning Reflexes, Power Attack, Toughness&lt;/h5&gt;&lt;h5&gt;&lt;b&gt;Skills &lt;/b&gt;Climb +20, Disable Device +11, Perception +22, Sense Motive +9, Stealth +18, Survival +9; &lt;b&gt;Racial Modifiers &lt;/b&gt;+8 Perception, +8 Stealth&lt;/h5&gt;&lt;h5&gt;&lt;b&gt;Languages &lt;/b&gt;Common; &lt;i&gt;speak with plants&lt;/i&gt;&lt;/h5&gt;&lt;h5&gt;&lt;b&gt;SQ &lt;/b&gt;tree meld&lt;/h5&gt;&lt;/div&gt;&lt;hr/&gt;&lt;div&gt;&lt;h5&gt;&lt;b&gt;ECOLOGY&lt;/b&gt;&lt;/h5&gt;&lt;/div&gt;&lt;hr/&gt;&lt;div&gt;&lt;h5&gt;&lt;b&gt;Environment &lt;/b&gt; warm or temperate forests&lt;/h5&gt;&lt;h5&gt;&lt;b&gt;Organization &lt;/b&gt;solitary&lt;/h5&gt;&lt;h5&gt;&lt;b&gt;Treasure &lt;/b&gt;none&lt;/h5&gt;&lt;/div&gt;&lt;hr/&gt;&lt;div&gt;&lt;h5&gt;&lt;b&gt;SPECIAL ABILITIES&lt;/b&gt;&lt;/h5&gt;&lt;/div&gt;&lt;hr/&gt;&lt;div&gt;&lt;/h5&gt;&lt;h5&gt;&lt;b&gt;Blow Smoke (Su)&lt;/b&gt; Smoke constantly drifts from a kapre's mouth, and as a standard action it can exhale a 30-foot cone of smoke. Any creature in the area must succeed at a DC 20 Fortitude save or be nauseated for 1 round. This is a poison effect, and the save DC is Constitution-based.  &lt;/h5&gt;&lt;h5&gt;&lt;b&gt;Confounding Aura (Su)&lt;/b&gt; A magical aura surrounds a kapre, confusing and distracting its foes. Within a kapre's aura, the DC of all Survival checks is increased by 15, and creatures trained in Survival are no longer able to automatically determine true north. On top of this, any creature within a kapre's aura must succeed at a DC 21 Will saving throw when it enters the area or take a -4 penalty on concentration checks, initiative checks, and skill checks. A kapre can suppress this aura at will.  &lt;/h5&gt;&lt;h5&gt;&lt;b&gt;Tree Meld (Su)&lt;/b&gt; A kapre can meld with any tree, similar to how the spell &lt;i&gt;meld with stone&lt;/i&gt; functions. It can remain melded with a tree as long as it wishes.&lt;/h5&gt;&lt;/div&gt;&lt;br&gt;&lt;div&gt;&lt;h4&gt;&lt;p&gt;&lt;p&gt;Vehement defenders of the unusual locations of the natural world, kapres have a complicated relationship with the "civilized" races. Formed of dense tree matter, they are as much part of the forest as their botanical brethren. Their intimidating physical size, territorial nature, and unusual approach to friendship often bring them into conf lict with local tribes and aggressive explorers. With slender limbs and thick, gnarled torsos, kapres are awkwardly humanoid in appearance, and if not for the soft glow of their eyes they could be mistaken for treants. Exceedingly secretive and wary, kapres prefer to avoid conf lict, using their imposing size and confounding auras to intimidate any would-be invaders. Leaning out of huge trees, they blow smoke onto lost explorers, persuading them to flee.&lt;/p&gt;&lt;/h4&gt;&lt;/div&gt;</t>
  </si>
  <si>
    <t>Karkinoi</t>
  </si>
  <si>
    <t xml:space="preserve"> sideways scuttle</t>
  </si>
  <si>
    <t>claw +13 (1d10+9/19-20 plus grab), slam +13 (1d6+6)</t>
  </si>
  <si>
    <t>constrict 1d10+6</t>
  </si>
  <si>
    <t>Str 22, Dex 10, Con 16, Int 6, Wis 10, Cha 7</t>
  </si>
  <si>
    <t>Combat Reflexes, Improved Critical (claw), Power Attack, Vital Strike</t>
  </si>
  <si>
    <t>Intimidate +9, Perception +11, Swim +21</t>
  </si>
  <si>
    <t>solitary, gang (2-6), or tribe (3-18)</t>
  </si>
  <si>
    <t>This hulking mix of ogre and crab has one huge pincer that snaps menacingly, while its other arm is a twisted, humanlike hand.</t>
  </si>
  <si>
    <t>Sideways Scuttle (Ex) When a karkinoi takes a 5-foot step, it can move up to 10 feet instead of 5 feet as long as it does so in a straight line. It can do this whether it is walking or swimming.  Water Dependency (Ex) A karkinoi can survive out of the water for 1 hour per point of Constitution. Beyond this limit, it runs the risk of suffocation, as if it were drowning.</t>
  </si>
  <si>
    <t>Monstrous hunters and bullies of the ocean depths, karkinoi live only to destroy creatures that dare cross their path and then feed on the corpses of the vanquished. Though not mindless, they have no inclination to build civilizations or even settlements, living in roving gangs or nomadic tribes. The tools they use in their more humanoid appendages are always scavenged, usually from victims, and are discarded when broken or of no more immediate use. Pursuits such as crafting, learning, and diplomacy are a waste to them; they see these as the activities of food-creatures not strong enough to see the world as it is-a stage for domination, feeding, and spawning. Even when these brutes band together, it is usually to spawn or to face sources of food that are too strong for only one or two karkinoi alone. Large hordes of karkinoi come together to hunt inhabitants of coastal settlements. Striking at night, they do as much damage as possible before dragging their meals into the sea. They make such attacks night after night until the settlement is destroyed or the resistance becomes too fierce, at which point the horde disbands and each karkinoi makes its own way in the sea. While karkinoi can walk on land, they do not enjoy long periods away from the sea, as they dry out, crack, and eventually suffocate. Coastal raids are part of the karkinoi breeding cycle. The corpses that they drag off into the ocean are tethered to masses of eggs, and serve as food for karkinoi spawn. The spawn develop a taste for land-meat and crave it, ensuring the next generation of hungry raiders. While karkinoi rarely ally with other creatures, they are easily swayed by aboleths promising destruction and raw power. In return, the aboleths gain expendable, fast-breeding shock troops and guardians. Some scholars believe this race was actually created by aboleths in ancient times, but were later turned loose in the ocean because skum made more reliable slaves than karkinoi brutes.</t>
  </si>
  <si>
    <t>&lt;link rel="stylesheet"href="PF.css"&gt;&lt;div&gt;&lt;h2&gt;Karkinoi&lt;/h2&gt;&lt;h3&gt;&lt;i&gt;This hulking mix of ogre and crab has one huge pincer that snaps menacingly, while its other arm is a twisted, humanlike hand.&lt;/i&gt;&lt;/h3&gt;&lt;br&gt;&lt;/div&gt;&lt;div class="heading"&gt;&lt;p class="alignleft"&gt;Karkinoi&lt;/p&gt;&lt;p class="alignright"&gt;CR 6&lt;/p&gt;&lt;div style="clear: both;"&gt;&lt;/div&gt;&lt;/div&gt;&lt;div&gt;&lt;h5&gt;&lt;b&gt;XP &lt;/b&gt;2,400&lt;/h5&gt;&lt;h5&gt;CE Large monstrous humanoid (aquatic)&lt;/h5&gt;&lt;h5&gt;&lt;b&gt;Init &lt;/b&gt;+0; &lt;b&gt;Senses &lt;/b&gt;darkvision 60 ft.; Perception +11&lt;/h5&gt;&lt;/div&gt;&lt;hr/&gt;&lt;div&gt;&lt;h5&gt;&lt;b&gt;DEFENSE&lt;/b&gt;&lt;/h5&gt;&lt;/div&gt;&lt;hr/&gt;&lt;div&gt;&lt;h5&gt;&lt;b&gt;AC &lt;/b&gt;19, touch 9, flat-footed 19 (+10 natural, -1 size)&lt;/h5&gt;&lt;h5&gt;&lt;b&gt;hp &lt;/b&gt;76 (8d10+32)&lt;/h5&gt;&lt;h5&gt;&lt;b&gt;Fort &lt;/b&gt;+6, &lt;b&gt;Ref &lt;/b&gt;+6, &lt;b&gt;Will &lt;/b&gt;+6&lt;/h5&gt;&lt;/div&gt;&lt;hr/&gt;&lt;div&gt;&lt;h5&gt;&lt;b&gt;OFFENSE&lt;/b&gt;&lt;/h5&gt;&lt;/div&gt;&lt;hr/&gt;&lt;div&gt;&lt;h5&gt;&lt;b&gt;Spd &lt;/b&gt;30 ft., swim 40 ft.;  sideways scuttle&lt;/h5&gt;&lt;h5&gt;&lt;b&gt;Melee &lt;/b&gt;claw +13 (1d10+9/19-20 plus grab), slam +13 (1d6+6)&lt;/h5&gt;&lt;h5&gt;&lt;b&gt;Space &lt;/b&gt;10 ft.; &lt;b&gt;Reach &lt;/b&gt;10 ft.&lt;/h5&gt;&lt;h5&gt;&lt;b&gt;Special Attacks &lt;/b&gt;constrict 1d10+6&lt;/h5&gt;&lt;/div&gt;&lt;hr/&gt;&lt;div&gt;&lt;h5&gt;&lt;b&gt;STATISTICS&lt;/b&gt;&lt;/h5&gt;&lt;/div&gt;&lt;hr/&gt;&lt;div&gt;&lt;h5&gt;&lt;b&gt;Str &lt;/b&gt;22, &lt;b&gt;Dex &lt;/b&gt;10, &lt;b&gt;Con &lt;/b&gt;16, &lt;b&gt;Int &lt;/b&gt; 6, &lt;b&gt;Wis &lt;/b&gt;10, &lt;b&gt;Cha &lt;/b&gt;7&lt;/h5&gt;&lt;h5&gt;&lt;b&gt;Base Atk &lt;/b&gt;+8; &lt;b&gt;CMB &lt;/b&gt;+15 (+19 grapple); &lt;b&gt;CMD &lt;/b&gt;25&lt;/h5&gt;&lt;h5&gt;&lt;b&gt;Feats &lt;/b&gt;Combat Reflexes, Improved Critical (claw), Power Attack, Vital Strike&lt;/h5&gt;&lt;h5&gt;&lt;b&gt;Skills &lt;/b&gt;Intimidate +9, Perception +11, Swim +21&lt;/h5&gt;&lt;h5&gt;&lt;b&gt;Languages &lt;/b&gt;Aquan&lt;/h5&gt;&lt;h5&gt;&lt;b&gt;SQ &lt;/b&gt;water dependency&lt;/h5&gt;&lt;/div&gt;&lt;hr/&gt;&lt;div&gt;&lt;h5&gt;&lt;b&gt;ECOLOGY&lt;/b&gt;&lt;/h5&gt;&lt;/div&gt;&lt;hr/&gt;&lt;div&gt;&lt;h5&gt;&lt;b&gt;Environment &lt;/b&gt; any water&lt;/h5&gt;&lt;h5&gt;&lt;b&gt;Organization &lt;/b&gt;solitary, gang (2-6), or tribe (3-18)&lt;/h5&gt;&lt;h5&gt;&lt;b&gt;Treasure &lt;/b&gt;standard&lt;/h5&gt;&lt;/div&gt;&lt;hr/&gt;&lt;div&gt;&lt;h5&gt;&lt;b&gt;SPECIAL ABILITIES&lt;/b&gt;&lt;/h5&gt;&lt;/div&gt;&lt;hr/&gt;&lt;div&gt;&lt;/h5&gt;&lt;h5&gt;&lt;b&gt;Sideways Scuttle (Ex)&lt;/b&gt; When a karkinoi takes a 5-foot step, it can move up to 10 feet instead of 5 feet as long as it does so in a straight line. It can do this whether it is walking or swimming.  &lt;/h5&gt;&lt;h5&gt;&lt;b&gt;Water Dependency (Ex)&lt;/b&gt; A karkinoi can survive out of the water for 1 hour per point of Constitution. Beyond this limit, it runs the risk of suffocation, as if it were drowning.&lt;/h5&gt;&lt;/div&gt;&lt;br&gt;&lt;div&gt;&lt;h4&gt;&lt;p&gt;&lt;p&gt;Monstrous hunters and bullies of the ocean depths, karkinoi live only to destroy creatures that dare cross their path and then feed on the corpses of the vanquished. Though not mindless, they have no inclination to build civilizations or even settlements, living in roving gangs or nomadic tribes. The tools they use in their more humanoid appendages are always scavenged, usually from victims, and are discarded when broken or of no more immediate use. Pursuits such as crafting, learning, and diplomacy are a waste to them; they see these as the activities of food-creatures not strong enough to see the world as it is-a stage for domination, feeding, and spawning. Even when these brutes band together, it is usually to spawn or to face sources of food that are too strong for only one or two karkinoi alone. Large hordes of karkinoi come together to hunt inhabitants of coastal settlements. Striking at night, they do as much damage as possible before dragging their meals into the sea. They make such attacks night after night until the settlement is destroyed or the resistance becomes too fierce, at which point the horde disbands and each karkinoi makes its own way in the sea. While karkinoi can walk on land, they do not enjoy long periods away from the sea, as they dry out, crack, and eventually suffocate. Coastal raids are part of the karkinoi breeding cycle. The corpses that they drag off into the ocean are tethered to masses of eggs, and serve as food for karkinoi spawn. The spawn develop a taste for land-meat and crave it, ensuring the next generation of hungry raiders. While karkinoi rarely ally with other creatures, they are easily swayed by aboleths promising destruction and raw power. In return, the aboleths gain expendable, fast-breeding shock troops and guardians. Some scholars believe this race was actually created by aboleths in ancient times, but were later turned loose in the ocean because skum made more reliable slaves than karkinoi brutes.&lt;/p&gt;&lt;/h4&gt;&lt;/div&gt;</t>
  </si>
  <si>
    <t>Kasatha</t>
  </si>
  <si>
    <t>Male kasatha</t>
  </si>
  <si>
    <t>(kasatha)</t>
  </si>
  <si>
    <t>(+3 Dex, +2 dodge, +3 Wis)</t>
  </si>
  <si>
    <t>sai +3 (1d4+1) or unarmed strike +3 (1d6+1) or flurry of blows +2/+2 (1d6+1)</t>
  </si>
  <si>
    <t>Str 13, Dex 17, Con 12, Int 10, Wis 16, Cha 8</t>
  </si>
  <si>
    <t>Combat Reflexes, Improved Unarmed Strike, Stunning Fist, Weapon Finesse</t>
  </si>
  <si>
    <t>Acrobatics +7, Climb +5, Escape Artist +7, Survival +4</t>
  </si>
  <si>
    <t>Common, Kasatha</t>
  </si>
  <si>
    <t>desert runner, desert stride, jumper, multi-armed, stalker</t>
  </si>
  <si>
    <t>solitary, band (2-6), sect (2-20), or tribe (20-60)</t>
  </si>
  <si>
    <t>NPC gear (sais [2], other treasure)</t>
  </si>
  <si>
    <t>This strange, four-armed humanoid is sleek and muscled, with two spiked blades raised to strike.</t>
  </si>
  <si>
    <t>Desert Runner (Ex) A kasatha has a +4 racial bonus on Constitution checks and Fortitude saves to avoid fatigue, exhaustion, and other ill effects from running, forced marches, starvation, thirst, and hot or cold environments.  Desert Stride (Ex) A kasatha moves through nonmagical difficult terrain in desert environments at normal speed.  Jumper (Ex) A kasatha is always considered to have a running start when attempting Acrobatics checks to jump.  Multi-Armed (Ex) A kasatha has four arms. One hand is considered its primary hand; all others are considered off hands. It can use any of its hands for other purposes that require free hands.  Stalker (Ex) Perception and Stealth are class skills for a kasatha.</t>
  </si>
  <si>
    <t>Exiles from an arid world circling a red star, modern kasathas have no idea how they left their home or how to return, but they keep searching for a way back. A clannish and secretive people, they have a matriarchal society, but other races have difficulty recognizing any physical difference between females and males. Kasathas keep their mouths hidden behind clothing, and don't remove this clothing in the presence of other races. They are omnivores, but prefer meat and salty foods. Upon reaching adulthood, many kasathas leave their clans to search the world for adventure, treasure, and ways to return to their homeworld.  KASATHA CHARACTERS Kasathas are defined by their class levels-they do not possess racial Hit Dice. They have the following racial traits.  +2 Dexterity, +2 Wisdom: Kasathas are nimble and perceptive.  Defensive Training (Ex): Kasathas have a +2 dodge bonus to Armor Class.  Desert Runner (Ex): See the stat block above.  Desert Stride (Ex): See the stat block above.  Jumper (Ex): See the stat block above.  Multi-Armed (Ex): See the stat block above. Stalker (Ex): See the stat block above.  Languages: Kasathas speak Common and Kasatha. A kasatha with a high Intelligence score can choose from the following: Dwarven, Draconic, Gnoll, Orc, and Sphinx.</t>
  </si>
  <si>
    <t>&lt;link rel="stylesheet"href="PF.css"&gt;&lt;div&gt;&lt;h2&gt;Kasatha&lt;/h2&gt;&lt;h3&gt;&lt;i&gt;This strange, four-armed humanoid is sleek and muscled, with two spiked blades raised to strike.&lt;/i&gt;&lt;/h3&gt;&lt;br&gt;&lt;/div&gt;&lt;div class="heading"&gt;&lt;p class="alignleft"&gt;Kasatha&lt;/p&gt;&lt;p class="alignright"&gt;CR 1/2&lt;/p&gt;&lt;div style="clear: both;"&gt;&lt;/div&gt;&lt;/div&gt;&lt;div&gt;&lt;h5&gt;&lt;b&gt;XP &lt;/b&gt;200&lt;/h5&gt;&lt;h5&gt;Male kasatha monk 1&lt;/h5&gt;&lt;h5&gt;LN Medium humanoid (kasatha)&lt;/h5&gt;&lt;h5&gt;&lt;b&gt;Init &lt;/b&gt;+3; &lt;b&gt;Senses &lt;/b&gt;Perception +3&lt;/h5&gt;&lt;/div&gt;&lt;hr/&gt;&lt;div&gt;&lt;h5&gt;&lt;b&gt;DEFENSE&lt;/b&gt;&lt;/h5&gt;&lt;/div&gt;&lt;hr/&gt;&lt;div&gt;&lt;h5&gt;&lt;b&gt;AC &lt;/b&gt;18, touch 18, flat-footed 13 (+3 Dex, +2 dodge, +3 Wis)&lt;/h5&gt;&lt;h5&gt;&lt;b&gt;hp &lt;/b&gt;10 (1d8+2)&lt;/h5&gt;&lt;h5&gt;&lt;b&gt;Fort &lt;/b&gt;+3, &lt;b&gt;Ref &lt;/b&gt;+5, &lt;b&gt;Will &lt;/b&gt;+5&lt;/h5&gt;&lt;/div&gt;&lt;hr/&gt;&lt;div&gt;&lt;h5&gt;&lt;b&gt;OFFENSE&lt;/b&gt;&lt;/h5&gt;&lt;/div&gt;&lt;hr/&gt;&lt;div&gt;&lt;h5&gt;&lt;b&gt;Spd &lt;/b&gt;30 ft.&lt;/h5&gt;&lt;h5&gt;&lt;b&gt;Melee &lt;/b&gt;sai +3 (1d4+1) or &lt;/br&gt;unarmed strike +3 (1d6+1) or &lt;/br&gt;flurry of blows +2/+2 (1d6+1)&lt;/h5&gt;&lt;h5&gt;&lt;b&gt;Space &lt;/b&gt;5 ft.; &lt;b&gt;Reach &lt;/b&gt;5 ft.&lt;/h5&gt;&lt;h5&gt;&lt;b&gt;Special Attacks &lt;/b&gt;flurry of blows, stunning fist (1/day, DC 13)&lt;/h5&gt;&lt;/div&gt;&lt;hr/&gt;&lt;div&gt;&lt;h5&gt;&lt;b&gt;STATISTICS&lt;/b&gt;&lt;/h5&gt;&lt;/div&gt;&lt;hr/&gt;&lt;div&gt;&lt;h5&gt;&lt;b&gt;Str &lt;/b&gt;13, &lt;b&gt;Dex &lt;/b&gt;17, &lt;b&gt;Con &lt;/b&gt;12, &lt;b&gt;Int &lt;/b&gt; 10, &lt;b&gt;Wis &lt;/b&gt;16, &lt;b&gt;Cha &lt;/b&gt;8&lt;/h5&gt;&lt;h5&gt;&lt;b&gt;Base Atk &lt;/b&gt;+0; &lt;b&gt;CMB &lt;/b&gt;+1; &lt;b&gt;CMD &lt;/b&gt;19&lt;/h5&gt;&lt;h5&gt;&lt;b&gt;Feats &lt;/b&gt;Combat Reflexes, Improved Unarmed Strike, Stunning Fist, Weapon Finesse&lt;/h5&gt;&lt;h5&gt;&lt;b&gt;Skills &lt;/b&gt;Acrobatics +7, Climb +5, Escape Artist +7, Survival +4&lt;/h5&gt;&lt;h5&gt;&lt;b&gt;Languages &lt;/b&gt;Common, Kasatha&lt;/h5&gt;&lt;h5&gt;&lt;b&gt;SQ &lt;/b&gt;desert runner, desert stride, jumper, multi-armed, stalker&lt;/h5&gt;&lt;/div&gt;&lt;hr/&gt;&lt;div&gt;&lt;h5&gt;&lt;b&gt;ECOLOGY&lt;/b&gt;&lt;/h5&gt;&lt;/div&gt;&lt;hr/&gt;&lt;div&gt;&lt;h5&gt;&lt;b&gt;Environment &lt;/b&gt; warm deserts&lt;/h5&gt;&lt;h5&gt;&lt;b&gt;Organization &lt;/b&gt;solitary, band (2-6), sect (2-20), or tribe (20-60)&lt;/h5&gt;&lt;h5&gt;&lt;b&gt;Treasure &lt;/b&gt;NPC gear (sais [2], other treasure)&lt;/h5&gt;&lt;/div&gt;&lt;hr/&gt;&lt;div&gt;&lt;h5&gt;&lt;b&gt;SPECIAL ABILITIES&lt;/b&gt;&lt;/h5&gt;&lt;/div&gt;&lt;hr/&gt;&lt;div&gt;&lt;/h5&gt;&lt;h5&gt;&lt;b&gt;Desert Runner (Ex)&lt;/b&gt; A kasatha has a +4 racial bonus on Constitution checks and Fortitude saves to avoid fatigue, exhaustion, and other ill effects from running, forced marches, starvation, thirst, and hot or cold environments.  &lt;/h5&gt;&lt;h5&gt;&lt;b&gt;Desert Stride (Ex)&lt;/b&gt; A kasatha moves through nonmagical difficult terrain in desert environments at normal speed.  &lt;/h5&gt;&lt;h5&gt;&lt;b&gt;Jumper (Ex)&lt;/b&gt; A kasatha is always considered to have a running start when attempting Acrobatics checks to jump.  &lt;/h5&gt;&lt;h5&gt;&lt;b&gt;Multi-Armed (Ex)&lt;/b&gt; A kasatha has four arms. One hand is considered its primary hand; all others are considered off hands. It can use any of its hands for other purposes that require free hands.  &lt;/h5&gt;&lt;h5&gt;&lt;b&gt;Stalker (Ex)&lt;/b&gt; Perception and Stealth are class skills for a kasatha.&lt;/h5&gt;&lt;/div&gt;&lt;br&gt;&lt;div&gt;&lt;h4&gt;&lt;p&gt;&lt;p&gt;Exiles from an arid world circling a red star, modern kasathas have no idea how they left their home or how to return, but they keep searching for a way back. A clannish and secretive people, they have a matriarchal society, but other races have difficulty recognizing any physical difference between females and males. Kasathas keep their mouths hidden behind clothing, and don't remove this clothing in the presence of other races. They are omnivores, but prefer meat and salty foods. Upon reaching adulthood, many kasathas leave their clans to search the world for adventure, treasure, and ways to return to their homeworld.  &lt;br&gt;&lt;b&gt;KASATHA CHARACTERS &lt;/b&gt;&lt;br&gt;Kasathas are defined by their class levels-they do not possess racial Hit Dice. They have the following racial traits.  &lt;br&gt;&lt;b&gt;+2 Dexterity, +2 Wisdom:&lt;/b&gt; Kasathas are nimble and perceptive.  &lt;br&gt;&lt;b&gt;Defensive Training (Ex):&lt;/b&gt; Kasathas have a +2 dodge bonus to Armor Class.  &lt;br&gt;&lt;b&gt;Desert Runner (Ex):&lt;/b&gt; See the stat block above.  &lt;br&gt;&lt;b&gt;Desert Stride (Ex):&lt;/b&gt; See the stat block above.&lt;br&gt;&lt;b&gt;Jumper (Ex):&lt;/b&gt; See the stat block above.  &lt;br&gt;&lt;b&gt;Multi-Armed (Ex):&lt;/b&gt; See the stat block above. &lt;br&gt;&lt;b&gt;Stalker (Ex):&lt;/b&gt; See the stat block above.  &lt;br&gt;&lt;b&gt;Languages:&lt;/b&gt; Kasathas speak Common and Kasatha. A kasatha with a high Intelligence score can choose from the following: Dwarven, Draconic, Gnoll, Orc, and Sphinx.&lt;/p&gt;&lt;/h4&gt;&lt;/div&gt;</t>
  </si>
  <si>
    <t>Kitsune</t>
  </si>
  <si>
    <t>Female kitsune</t>
  </si>
  <si>
    <t>(kitsune, shapechanger)</t>
  </si>
  <si>
    <t>Fort -1, Ref +2, Will +4</t>
  </si>
  <si>
    <t>bite -1 (1d4-1), mwk quarterstaff -5 (1d6-1)</t>
  </si>
  <si>
    <t>Kitsune Spell-Like Abilities (CL 1st; concentration +4)  3/day-dancing lights   Bloodline Spell-Like Abilities (CL 1st; concentration +4)  6/day-laughing touch</t>
  </si>
  <si>
    <t>Sorcerer Spells Known (CL 1st; concentration +4)  1st (4/day)-charm person (DC 15), sleep (DC 17)  0 (at will)-daze, detect magic, prestidigitation, read magic</t>
  </si>
  <si>
    <t>Str 8, Dex 15, Con 8, Int 12, Wis 14, Cha 17</t>
  </si>
  <si>
    <t>Acrobatics +4, Bluff +7, Perception +3, Spellcraft +5, Stealth +3</t>
  </si>
  <si>
    <t>+2 Acrobatics</t>
  </si>
  <si>
    <t>bloodline arcana (+2 DC for compulsion spells), change shape, kitsune magic</t>
  </si>
  <si>
    <t>NPC gear (potion of cure light wounds, mwk quarterstaff, other treasure)</t>
  </si>
  <si>
    <t>This elegantly dressed woman has the head and bushy tail of well-groomed fox.</t>
  </si>
  <si>
    <t>Change Shape (Su) A kitsune can assume the appearance of a specific single human form of the same sex. The kitsune always takes this specific form when she uses this ability. A kitsune in human form cannot use her bite attack, but gains a +10 racial bonus on Disguise checks made to appear human. This ability otherwise functions as alter self, except that the kitsune does not adjust her ability scores.  Kitsune Magic (Ex/Sp) Kitsune add 1 to the DC of any saving throws of enchantment spells they cast. Kitsune with a Charisma score of 11 or higher gain the following spell-like ability: 3/day-dancing lights.</t>
  </si>
  <si>
    <t>Wily but noble, kitsune are a race of shapechanging fox-folk. Each Kitsune has two shapes-a slender and attractive human form and its true form of an anthropomorphic fox. In either form, it displays physical grace and natural beauty. Most kitsune have ruddy, auburn fur and salient amber or pale blue eyes, though some are born with black, gray, or even white fur. White-furred kitsune are revered for their close connection to their spirit ancestors and typically raised as oracles. Quick-witted and nimble, kitsune delight in the creative arts, particularly riddles, storytelling, pranks, and tall tales, and have garnered a well-deserved reputation and duplicitous tricksters. They are a good-natured folk and greatly value friendship. When encountered outside human settlements, kitsune tend to live in small and remote villages run by elders of ancestral clans. In human settlements, kitsune usually remain in human form to avoid conf lict.  KITSUNE CHARACTERS Kitsune are defined by class levels-they do not possess racial Hit Dice. Kitsune have the following racial traits.  +2 Dexterity, +2 Charisma, -2 Strength: Kitsune are agile and companionable, but tend to be physically weak.  Medium: Kitsune are Medium creatures and have no bonuses or penalties due to their size.  Normal Speed: Kitsune have a base speed of 30 feet.  Low-Light Vision (Ex): Kitsune can see twice as far as humans in dim light.  Agile (Ex): Kitsune receive a +2 racial bonus on Acrobatics checks.  Change Shape (Su): See the stat block above.  Kitsune Magic (Ex/Sp): See the stat block above.  Natural Weapons (Ex): In her natural form, a kitsune has a bite attack that deals 1d4 points of damage.  Languages: Kitsune begin play speaking Common and Sylvan. Kitsune with high Intelligence scores can choose from the following: any human language, Aklo, Celestial, Elven, Gnome, and Tengu</t>
  </si>
  <si>
    <t>&lt;link rel="stylesheet"href="PF.css"&gt;&lt;div&gt;&lt;h2&gt;Kitsune&lt;/h2&gt;&lt;h3&gt;&lt;i&gt;This elegantly dressed woman has the head and bushy tail of well-groomed fox.&lt;/i&gt;&lt;/h3&gt;&lt;br&gt;&lt;/div&gt;&lt;div class="heading"&gt;&lt;p class="alignleft"&gt;Kitsune&lt;/p&gt;&lt;p class="alignright"&gt;CR 1/2&lt;/p&gt;&lt;div style="clear: both;"&gt;&lt;/div&gt;&lt;/div&gt;&lt;div&gt;&lt;h5&gt;&lt;b&gt;XP &lt;/b&gt;200&lt;/h5&gt;&lt;h5&gt;Female kitsune sorcerer 1&lt;/h5&gt;&lt;h5&gt;N Medium humanoid (kitsune, shapechanger)&lt;/h5&gt;&lt;h5&gt;&lt;b&gt;Init &lt;/b&gt;+2; &lt;b&gt;Senses &lt;/b&gt;low-light vision; Perception +3&lt;/h5&gt;&lt;/div&gt;&lt;hr/&gt;&lt;div&gt;&lt;h5&gt;&lt;b&gt;DEFENSE&lt;/b&gt;&lt;/h5&gt;&lt;/div&gt;&lt;hr/&gt;&lt;div&gt;&lt;h5&gt;&lt;b&gt;AC &lt;/b&gt;13, touch 13, flat-footed 10 (+2 Dex, +1 dodge)&lt;/h5&gt;&lt;h5&gt;&lt;b&gt;hp &lt;/b&gt;5 (1d6-1)&lt;/h5&gt;&lt;h5&gt;&lt;b&gt;Fort &lt;/b&gt;-1, &lt;b&gt;Ref &lt;/b&gt;+2, &lt;b&gt;Will &lt;/b&gt;+4&lt;/h5&gt;&lt;/div&gt;&lt;hr/&gt;&lt;div&gt;&lt;h5&gt;&lt;b&gt;OFFENSE&lt;/b&gt;&lt;/h5&gt;&lt;/div&gt;&lt;hr/&gt;&lt;div&gt;&lt;h5&gt;&lt;b&gt;Spd &lt;/b&gt;30 ft.&lt;/h5&gt;&lt;h5&gt;&lt;b&gt;Melee &lt;/b&gt;bite -1 (1d4-1), mwk quarterstaff -5 (1d6-1)&lt;/h5&gt;&lt;h5&gt;&lt;b&gt;Space &lt;/b&gt;5 ft.; &lt;b&gt;Reach &lt;/b&gt;5 ft.&lt;/h5&gt;&lt;h5&gt;&lt;b&gt;Kitsune Spell-Like Abilities&lt;/b&gt; (CL 1st; concentration +4) &lt;/br&gt;3/day&amp;mdash;&lt;i&gt;dancing lights&lt;/i&gt; &lt;/h5&gt;&lt;h5&gt;&lt;b&gt;Bloodline Spell-Like Abilities&lt;/b&gt; (CL 1st; concentration +4) &lt;/br&gt;6/day&amp;mdash;laughing touch&lt;/h5&gt;&lt;/h5&gt;&lt;h5&gt;&lt;b&gt;Sorcerer Spells Known&lt;/b&gt; (CL 1st; concentration +4) &lt;/br&gt;1st (4/day)&amp;mdash;&lt;i&gt;charm person&lt;/i&gt; (DC 15), &lt;i&gt;sleep&lt;/i&gt; (DC 17) &lt;/br&gt;0 (at will)&amp;mdash;&lt;i&gt;daze&lt;/i&gt;, &lt;i&gt;detect magic&lt;/i&gt;, &lt;i&gt;prestidigitation&lt;/i&gt;, &lt;i&gt;read magic&lt;/i&gt;&lt;/h5&gt;&lt;/h5&gt;&lt;h5&gt;&lt;b&gt;Bloodline &lt;/b&gt;fey&lt;/h5&gt;&lt;/div&gt;&lt;hr/&gt;&lt;div&gt;&lt;h5&gt;&lt;b&gt;STATISTICS&lt;/b&gt;&lt;/h5&gt;&lt;/div&gt;&lt;hr/&gt;&lt;div&gt;&lt;h5&gt;&lt;b&gt;Str &lt;/b&gt;8, &lt;b&gt;Dex &lt;/b&gt;15, &lt;b&gt;Con &lt;/b&gt;8, &lt;b&gt;Int &lt;/b&gt; 12, &lt;b&gt;Wis &lt;/b&gt;14, &lt;b&gt;Cha &lt;/b&gt;17&lt;/h5&gt;&lt;h5&gt;&lt;b&gt;Base Atk &lt;/b&gt;+0; &lt;b&gt;CMB &lt;/b&gt;-1; &lt;b&gt;CMD &lt;/b&gt;12&lt;/h5&gt;&lt;h5&gt;&lt;b&gt;Feats &lt;/b&gt;Dodge, Eschew Materials&lt;/h5&gt;&lt;h5&gt;&lt;b&gt;Skills &lt;/b&gt;Acrobatics +4, Bluff +7, Perception +3, Spellcraft +5, Stealth +3; &lt;b&gt;Racial Modifiers &lt;/b&gt;+2 Acrobatics&lt;/h5&gt;&lt;h5&gt;&lt;b&gt;Languages &lt;/b&gt;Common, Elven, Sylvan&lt;/h5&gt;&lt;h5&gt;&lt;b&gt;SQ &lt;/b&gt;bloodline arcana (+2 DC for compulsion spells), change shape, kitsune magic&lt;/h5&gt;&lt;/div&gt;&lt;hr/&gt;&lt;div&gt;&lt;h5&gt;&lt;b&gt;ECOLOGY&lt;/b&gt;&lt;/h5&gt;&lt;/div&gt;&lt;hr/&gt;&lt;div&gt;&lt;h5&gt;&lt;b&gt;Environment &lt;/b&gt; temperate forests, hills, or mountains&lt;/h5&gt;&lt;h5&gt;&lt;b&gt;Organization &lt;/b&gt;solitary, pair, or gang (3-8)&lt;/h5&gt;&lt;h5&gt;&lt;b&gt;Treasure &lt;/b&gt;NPC gear (&lt;i&gt;potion of cure light wounds&lt;/i&gt;, mwk quarterstaff, other treasure)&lt;/h5&gt;&lt;/div&gt;&lt;hr/&gt;&lt;div&gt;&lt;h5&gt;&lt;b&gt;SPECIAL ABILITIES&lt;/b&gt;&lt;/h5&gt;&lt;/div&gt;&lt;hr/&gt;&lt;div&gt;&lt;/h5&gt;&lt;h5&gt;&lt;b&gt;Change Shape (Su)&lt;/b&gt; A kitsune can assume the appearance of a specific single human form of the same sex. The kitsune always takes this specific form when she uses this ability. A kitsune in human form cannot use her bite attack, but gains a +10 racial bonus on Disguise checks made to appear human. This ability otherwise functions as &lt;i&gt;alter self&lt;/i&gt;, except that the kitsune does not adjust her ability scores.  &lt;/h5&gt;&lt;h5&gt;&lt;b&gt;Kitsune Magic (Ex/Sp)&lt;/b&gt; Kitsune add 1 to the DC of any saving throws of enchantment spells they cast. Kitsune with a Charisma score of 11 or higher gain the following spell-like ability: 3/day-&lt;i&gt;dancing lights&lt;/i&gt;.&lt;/h5&gt;&lt;/div&gt;&lt;br&gt;&lt;div&gt;&lt;h4&gt;&lt;p&gt;&lt;p&gt;Wily but noble, kitsune are a race of shapechanging fox-folk. Each Kitsune has two shapes-a slender and attractive human form and its true form of an anthropomorphic fox. In either form, it displays physical grace and natural beauty. Most kitsune have ruddy, auburn fur and salient amber or pale blue eyes, though some are born with black, gray, or even white fur. White-furred kitsune are revered for their close connection to their spirit ancestors and typically raised as oracles. Quick-witted and nimble, kitsune delight in the creative arts, particularly riddles, storytelling, pranks, and tall tales, and have garnered a well-deserved reputation and duplicitous tricksters. They are a good-natured folk and greatly value friendship. When encountered outside human settlements, kitsune tend to live in small and remote villages run by elders of ancestral clans. In human settlements, kitsune usually remain in human form to avoid conf lict.  &lt;br&gt;&lt;b&gt;KITSUNE CHARACTERS&lt;/b&gt;&lt;br&gt;Kitsune are defined by class levels-they do not possess racial Hit Dice. Kitsune have the following racial traits.  &lt;br&gt;&lt;b&gt;+2 Dexterity, +2 Charisma, -2 Strength:&lt;/b&gt; Kitsune are agile and companionable, but tend to be physically weak.  &lt;br&gt;&lt;b&gt;Medium:&lt;/b&gt; Kitsune are Medium creatures and have no bonuses or penalties due to their size.  &lt;br&gt;&lt;b&gt;Normal Speed:&lt;/b&gt; Kitsune have a base speed of 30 feet.  &lt;br&gt;&lt;b&gt;Low-Light Vision (Ex):&lt;/b&gt; Kitsune can see twice as far as humans in dim light.  &lt;br&gt;&lt;b&gt;Agile (Ex):&lt;/b&gt; Kitsune receive a +2 racial bonus on Acrobatics checks.  &lt;br&gt;&lt;b&gt;Change Shape (Su):&lt;/b&gt; See the stat block above.  &lt;br&gt;&lt;b&gt;Kitsune Magic (Ex/Sp):&lt;/b&gt; See the stat block above.  &lt;br&gt;&lt;b&gt;Natural Weapons (Ex):&lt;/b&gt; In her natural form, a kitsune has a bite attack that deals 1d4 points of damage.  &lt;br&gt;&lt;b&gt;Languages:&lt;/b&gt; Kitsune begin play speaking Common and Sylvan. Kitsune with high Intelligence scores can choose from the following: any human language, Aklo, Celestial, Elven, Gnome, and Tengu&lt;/p&gt;&lt;/h4&gt;&lt;/div&gt;</t>
  </si>
  <si>
    <t>Ostiarius</t>
  </si>
  <si>
    <t>(+2 Dex, +2 natural, +4 shield)</t>
  </si>
  <si>
    <t>regeneration 2 (good weapons and spells)</t>
  </si>
  <si>
    <t>Fort +7, Ref +4, Will +11</t>
  </si>
  <si>
    <t>cold, magic missile</t>
  </si>
  <si>
    <t>2 touches +2 (1 plus bleed)</t>
  </si>
  <si>
    <t>bleed (1d6), compel courage, unnerving gaze (30 ft., DC 19)</t>
  </si>
  <si>
    <t>Spell-Like Abilities (CL 7th; concentration +11)  Constant-shield   At Will-calm emotions (DC 16), darkness, enthrall (DC 16), major image (DC 17)   3/day-crushing despair (DC 17), shadow walk, silence (DC 16)   1/day-plane shift (DC 21; to the Material Plane and the Plane of Shadow only, lawful evil creatures only), shout (DC 18)</t>
  </si>
  <si>
    <t>Str 10, Dex 15, Con 14, Int 19, Wis 18, Cha 19</t>
  </si>
  <si>
    <t>Bluff +14, Diplomacy +14, Escape Artist +9, Heal +14, Intimidate +14, Knowledge (planes) +14, Perception +16, Perform (oratory) +14, Sense Motive +16, Stealth +12</t>
  </si>
  <si>
    <t>shadow traveler</t>
  </si>
  <si>
    <t>solitary, pair, or synod (5-9)</t>
  </si>
  <si>
    <t>Cloaked in shadows, every curve and sculpted muscle of this creature suggests some new gasping pleasure or titillating torture.</t>
  </si>
  <si>
    <t>Compel Courage (Ex) An ostiarius can inspire courage as a 5th-level bard using bardic performance, granting a +2 morale bonus on saving throws against charm and fear effects and a +2 competence bonus on attack and weapon damage rolls. This ability has a range of 50 feet and affects those creatures the ostiarius chooses who also willingly accept the benefits of the effect (no saving throw required). The ostiarius's performance compels creatures to perform at dangerous extremes. Any living non-outsider that benefits from this ability takes 1 point of bleed damage. A creature that accepts these benefits for multiple consecutive rounds gains additional points of bleed damage that stack with one another (to a maximum of 5). This is an audible, mind-affecting effect and can be countered by a bard's countersong class feature.  Shadow Traveler (Ex) When an ostiarius uses plane shift to travel to the Plane of Shadow, it arrives at its intended destination with complete accuracy. When an ostiarius uses shadow walk, it moves at 100 miles per hour.  Unnerving Gaze (Ex) A creature that succumbs to an ostiarius's unnerving gaze becomes sickened for 1d4 rounds. This is a mind-affecting fear effect. The save DC is Charisma-based.</t>
  </si>
  <si>
    <t>Ostiariuses mind the gate between the world of mortals and the delights of the Plane of Shadow. Their role is twofold: admitting their brethren onto the Material Plane and-more insidiously- convincing mortals to willingly journey with them to their shadowed homeland. They are the emissaries of their race, encouraging susceptible mortals to abandon their tired philosophies and embrace the possibilities of a realm of inscrutable darkness. Most proudly stand over 6 feet tall, though their weights range from exceedingly light to grossly heavy.</t>
  </si>
  <si>
    <t>&lt;link rel="stylesheet"href="PF.css"&gt;&lt;div&gt;&lt;h2&gt;Kyton, Ostiarius&lt;/h2&gt;&lt;h3&gt;&lt;i&gt;Cloaked in shadows, every curve and sculpted muscle of this creature suggests some new gasping pleasure or titillating torture.&lt;/i&gt;&lt;/h3&gt;&lt;br&gt;&lt;/div&gt;&lt;div class="heading"&gt;&lt;p class="alignleft"&gt;Ostiarius&lt;/p&gt;&lt;p class="alignright"&gt;CR 5&lt;/p&gt;&lt;div style="clear: both;"&gt;&lt;/div&gt;&lt;/div&gt;&lt;div&gt;&lt;h5&gt;&lt;b&gt;XP &lt;/b&gt;1,600&lt;/h5&gt;&lt;h5&gt;LE Medium outsider (evil, extraplanar, kyton, lawful)&lt;/h5&gt;&lt;h5&gt;&lt;b&gt;Init &lt;/b&gt;+6; &lt;b&gt;Senses &lt;/b&gt;darkvision 60 ft.; Perception +16&lt;/h5&gt;&lt;/div&gt;&lt;hr/&gt;&lt;div&gt;&lt;h5&gt;&lt;b&gt;DEFENSE&lt;/b&gt;&lt;/h5&gt;&lt;/div&gt;&lt;hr/&gt;&lt;div&gt;&lt;h5&gt;&lt;b&gt;AC &lt;/b&gt;18, touch 12, flat-footed 16 (+2 Dex, +2 natural, +4 shield)&lt;/h5&gt;&lt;h5&gt;&lt;b&gt;hp &lt;/b&gt;52 (7d10+14); regeneration 2 (good weapons and spells)&lt;/h5&gt;&lt;h5&gt;&lt;b&gt;Fort &lt;/b&gt;+7, &lt;b&gt;Ref &lt;/b&gt;+4, &lt;b&gt;Will &lt;/b&gt;+11&lt;/h5&gt;&lt;h5&gt;&lt;b&gt;Immune &lt;/b&gt;cold, magic missile&lt;/h5&gt;&lt;/div&gt;&lt;hr/&gt;&lt;div&gt;&lt;h5&gt;&lt;b&gt;OFFENSE&lt;/b&gt;&lt;/h5&gt;&lt;/div&gt;&lt;hr/&gt;&lt;div&gt;&lt;h5&gt;&lt;b&gt;Spd &lt;/b&gt;30 ft.&lt;/h5&gt;&lt;h5&gt;&lt;b&gt;Melee &lt;/b&gt;2 touches +2 (1 plus bleed)&lt;/h5&gt;&lt;h5&gt;&lt;b&gt;Space &lt;/b&gt;5 ft.; &lt;b&gt;Reach &lt;/b&gt;5 ft.&lt;/h5&gt;&lt;h5&gt;&lt;b&gt;Special Attacks &lt;/b&gt;bleed (1d6), compel courage, unnerving gaze (30 ft., DC 19)&lt;/h5&gt;&lt;h5&gt;&lt;b&gt;Spell-Like Abilities&lt;/b&gt; (CL 7th; concentration +11)  &lt;/br&gt;Constant&amp;mdash;&lt;i&gt;shield&lt;/i&gt; &lt;/br&gt;At Will&amp;mdash;&lt;i&gt;calm emotions&lt;/i&gt; (DC 16), &lt;i&gt;darkness&lt;/i&gt;, &lt;i&gt;enthrall&lt;/i&gt; (DC 16), &lt;i&gt;major image&lt;/i&gt; (DC 17) &lt;/br&gt;3/day&amp;mdash;&lt;i&gt;crushing despair&lt;/i&gt; (DC 17), &lt;i&gt;shadow walk&lt;/i&gt;, &lt;i&gt;silence&lt;/i&gt; (DC 16) &lt;/br&gt;1/day&amp;mdash;&lt;i&gt;plane shift&lt;/i&gt; (DC 21; to the Material Plane and the Plane of Shadow only, lawful evil creatures only), &lt;i&gt;shout&lt;/i&gt; (DC 18)&lt;/h5&gt;&lt;/h5&gt;&lt;/div&gt;&lt;hr/&gt;&lt;div&gt;&lt;h5&gt;&lt;b&gt;STATISTICS&lt;/b&gt;&lt;/h5&gt;&lt;/div&gt;&lt;hr/&gt;&lt;div&gt;&lt;h5&gt;&lt;b&gt;Str &lt;/b&gt;10, &lt;b&gt;Dex &lt;/b&gt;15, &lt;b&gt;Con &lt;/b&gt;14, &lt;b&gt;Int &lt;/b&gt; 19, &lt;b&gt;Wis &lt;/b&gt;18, &lt;b&gt;Cha &lt;/b&gt;19&lt;/h5&gt;&lt;h5&gt;&lt;b&gt;Base Atk &lt;/b&gt;+7; &lt;b&gt;CMB &lt;/b&gt;+7; &lt;b&gt;CMD &lt;/b&gt;19&lt;/h5&gt;&lt;h5&gt;&lt;b&gt;Feats &lt;/b&gt;Alertness, Blind-Fight, Improved Initiative, Iron Will&lt;/h5&gt;&lt;h5&gt;&lt;b&gt;Skills &lt;/b&gt;Bluff +14, Diplomacy +14, Escape Artist +9, Heal +14, Intimidate +14, Knowledge (planes) +14, Perception +16, Perform (oratory) +14, Sense Motive +16, Stealth +12&lt;/h5&gt;&lt;h5&gt;&lt;b&gt;Languages &lt;/b&gt;Common, Infernal; telepathy 100 ft.&lt;/h5&gt;&lt;h5&gt;&lt;b&gt;SQ &lt;/b&gt;shadow traveler&lt;/h5&gt;&lt;/div&gt;&lt;hr/&gt;&lt;div&gt;&lt;h5&gt;&lt;b&gt;ECOLOGY&lt;/b&gt;&lt;/h5&gt;&lt;/div&gt;&lt;hr/&gt;&lt;div&gt;&lt;h5&gt;&lt;b&gt;Environment &lt;/b&gt; any (Plane of Shadow)&lt;/h5&gt;&lt;h5&gt;&lt;b&gt;Organization &lt;/b&gt;solitary, pair, or synod (5-9)&lt;/h5&gt;&lt;h5&gt;&lt;b&gt;Treasure &lt;/b&gt;standard&lt;/h5&gt;&lt;/div&gt;&lt;hr/&gt;&lt;div&gt;&lt;h5&gt;&lt;b&gt;SPECIAL ABILITIES&lt;/b&gt;&lt;/h5&gt;&lt;/div&gt;&lt;hr/&gt;&lt;div&gt;&lt;/h5&gt;&lt;h5&gt;&lt;b&gt;Compel Courage (Ex)&lt;/b&gt; An ostiarius can inspire courage as a 5th-level bard using bardic performance, granting a +2 morale bonus on saving throws against charm and fear effects and a +2 competence bonus on attack and weapon damage rolls. This ability has a range of 50 feet and affects those creatures the ostiarius chooses who also willingly accept the benefits of the effect (no saving throw required). The ostiarius's performance compels creatures to perform at dangerous extremes. Any living non-outsider that benefits from this ability takes 1 point of bleed damage. A creature that accepts these benefits for multiple consecutive rounds gains additional points of bleed damage that stack with one another (to a maximum of 5). This is an audible, mind-affecting effect and can be countered by a bard's countersong class feature.  &lt;/h5&gt;&lt;h5&gt;&lt;b&gt;Shadow Traveler (Ex)&lt;/b&gt; When an ostiarius uses &lt;i&gt;plane shift&lt;/i&gt; to travel to the Plane of Shadow, it arrives at its intended destination with complete accuracy. When an ostiarius uses &lt;i&gt;shadow walk&lt;/i&gt;, it moves at 100 miles per hour.  &lt;/h5&gt;&lt;h5&gt;&lt;b&gt;Unnerving Gaze (Ex)&lt;/b&gt; A creature that succumbs to an ostiarius's unnerving gaze becomes sickened for 1d4 rounds. This is a mind-affecting fear effect. The save DC is Charisma-based.&lt;/h5&gt;&lt;/div&gt;&lt;br&gt;&lt;div&gt;&lt;h4&gt;&lt;p&gt;&lt;p&gt;Ostiariuses mind the gate between the world of mortals and the delights of the Plane of Shadow. Their role is twofold: admitting their brethren onto the Material Plane and-more insidiously- convincing mortals to willingly journey with them to their shadowed homeland. They are the emissaries of their race, encouraging susceptible mortals to abandon their tired philosophies and embrace the possibilities of a realm of inscrutable &lt;i&gt;darkness&lt;/i&gt;. Most proudly stand over 6 feet tall, though their weights range from exceedingly light to grossly heavy.&lt;/p&gt;&lt;/h4&gt;&lt;/div&gt;</t>
  </si>
  <si>
    <t>Sacristan</t>
  </si>
  <si>
    <t>(+3 Dex, +9 natural)</t>
  </si>
  <si>
    <t>regeneration 5 (good spells and weapons, silver)</t>
  </si>
  <si>
    <t>Fort +13, Ref +7, Will +10</t>
  </si>
  <si>
    <t>mwk spiked chain +18/+13/+8 (2d4+7) or 2 claws +17 (1d4+5)</t>
  </si>
  <si>
    <t>5 ft. (10 ft. with spiked chain)</t>
  </si>
  <si>
    <t>shadow scream, unnerving gaze (30 ft., DC 18)</t>
  </si>
  <si>
    <t>Str 20, Dex 16, Con 21, Int 13, Wis 14, Cha 15</t>
  </si>
  <si>
    <t>30 (32 vs. bull rush)</t>
  </si>
  <si>
    <t>Bleeding Critical, Cleave, Critical Focus, Great Cleave, Improved Bull Rush, Power Attack</t>
  </si>
  <si>
    <t>Acrobatics +15, Bluff +17, Climb +17, Intimidate +17, Perception +17, Sense Motive +17, Stealth +18</t>
  </si>
  <si>
    <t>solitary, pair, bodyguard (1d4 plus 1 kyton of lower CR [usually an ostiarius]), or entourage (2d6 plus 1 kyton of higher CR)</t>
  </si>
  <si>
    <t>Chains and piercings torture this being's bloodless flesh. The greatest violations invade its face and mouth.</t>
  </si>
  <si>
    <t>Shadow Scream (Su) Once per hour as a standard action, a sacristan can burst the bonds sealing its mouth and unleash a cacophony of darkness and soul-shaking howls from the pits of the Shadow Plane. The area within 25 feet of the sacristan is affected by deeper darkness. All creatures within the area are deafened for as long as they remain in the area and must succeed at a DC 18 Will save or be confused. The confusion effect lasts for as long as the creature is in the shadow scream's area of effect and for 1d4 rounds after leaving.  Any creature that falls unconscious while under the effects of this confusion effect must succeed at an additional DC 18 Will save or be afflicted by a random insanity-roll on the insanity table on page 250 of the Pathfinder RPG GameMastery Guide to determine which. A sacristan's shadow scream lasts for 3 rounds and remains centered on the kyton even if it moves. The sacristan can end the shadow scream at will. The scream also ends if the sacristan is killed or is affected by the spell dimensional lock, which prevents this ability's use for as long as the spell in effect. The save DCs are Charisma-based. Unnerving Gaze (Ex) A creature that succumbs to an augur's unnerving gaze becomes staggered for 1 round.</t>
  </si>
  <si>
    <t>Every kyton considers itself some manner of artiste, working and reworking its avant-garde visions in various mediums-f lesh, minds, darkness, and others both natural and fragile. But for every masterpiece, there are countless failures. Sacristans number among the most useful failures of the kyton race. Born from scraps of imperfect flesh, bent chain, and scarred minds, sacristans are bound together by kyton sculptor-surgeons. They lack the burden of free will, and their minds are etched with the ability to serve, making them utterly obedient to other kytons. While much more than automatons, sacristans are a potent slave caste, one manufactured to take ecstatic pleasure from serving their brethren. Their other blessing is a miniature, permanent portal to the Shadow Plane sealed within their mouths. Kept restrained, this portal endlessly howls the music of the kytons' realms of shadowed torture and veiled delights. When threatened, sacristans burst open their mouths and allow the song of their collective race to seduce their foes in a way these brutes never could. Sacristans vary in their appearance, but always look like tortured and maimed humanoids, often with redundant or absent features. They typically stand between 6 and 8 feet tall and weigh from 80 to 160 pounds.</t>
  </si>
  <si>
    <t>&lt;link rel="stylesheet"href="PF.css"&gt;&lt;div&gt;&lt;h2&gt;Kyton, Sacristan&lt;/h2&gt;&lt;h3&gt;&lt;i&gt;Chains and piercings torture this being's bloodless flesh. The greatest violations invade its face and mouth.&lt;/i&gt;&lt;/h3&gt;&lt;br&gt;&lt;/div&gt;&lt;div class="heading"&gt;&lt;p class="alignleft"&gt;Sacristan&lt;/p&gt;&lt;p class="alignright"&gt;CR 10&lt;/p&gt;&lt;div style="clear: both;"&gt;&lt;/div&gt;&lt;/div&gt;&lt;div&gt;&lt;h5&gt;&lt;b&gt;XP &lt;/b&gt;9,600&lt;/h5&gt;&lt;h5&gt;LE Medium outsider (evil, extraplanar, kyton, lawful)&lt;/h5&gt;&lt;h5&gt;&lt;b&gt;Init &lt;/b&gt;+3; &lt;b&gt;Senses &lt;/b&gt;darkvision 60 ft.; Perception +17&lt;/h5&gt;&lt;/div&gt;&lt;hr/&gt;&lt;div&gt;&lt;h5&gt;&lt;b&gt;DEFENSE&lt;/b&gt;&lt;/h5&gt;&lt;/div&gt;&lt;hr/&gt;&lt;div&gt;&lt;h5&gt;&lt;b&gt;AC &lt;/b&gt;22, touch 13, flat-footed 19 (+3 Dex, +9 natural)&lt;/h5&gt;&lt;h5&gt;&lt;b&gt;hp &lt;/b&gt;126 (12d10+60); regeneration 5 (good spells and weapons, silver)&lt;/h5&gt;&lt;h5&gt;&lt;b&gt;Fort &lt;/b&gt;+13, &lt;b&gt;Ref &lt;/b&gt;+7, &lt;b&gt;Will &lt;/b&gt;+10&lt;/h5&gt;&lt;h5&gt;&lt;b&gt;DR &lt;/b&gt;10/silver or good; &lt;b&gt;Immune &lt;/b&gt;cold; &lt;b&gt;SR &lt;/b&gt;21&lt;/h5&gt;&lt;/div&gt;&lt;hr/&gt;&lt;div&gt;&lt;h5&gt;&lt;b&gt;OFFENSE&lt;/b&gt;&lt;/h5&gt;&lt;/div&gt;&lt;hr/&gt;&lt;div&gt;&lt;h5&gt;&lt;b&gt;Spd &lt;/b&gt;30 ft.&lt;/h5&gt;&lt;h5&gt;&lt;b&gt;Melee &lt;/b&gt;mwk spiked chain +18/+13/+8 (2d4+7) or &lt;/br&gt;2 claws +17 (1d4+5)&lt;/h5&gt;&lt;h5&gt;&lt;b&gt;Space &lt;/b&gt;5 ft.; &lt;b&gt;Reach &lt;/b&gt;5 ft. (10 ft. with spiked chain)&lt;/h5&gt;&lt;h5&gt;&lt;b&gt;Special Attacks &lt;/b&gt;shadow scream, unnerving gaze (30 ft., DC 18)&lt;/h5&gt;&lt;/div&gt;&lt;hr/&gt;&lt;div&gt;&lt;h5&gt;&lt;b&gt;STATISTICS&lt;/b&gt;&lt;/h5&gt;&lt;/div&gt;&lt;hr/&gt;&lt;div&gt;&lt;h5&gt;&lt;b&gt;Str &lt;/b&gt;20, &lt;b&gt;Dex &lt;/b&gt;16, &lt;b&gt;Con &lt;/b&gt;21, &lt;b&gt;Int &lt;/b&gt; 13, &lt;b&gt;Wis &lt;/b&gt;14, &lt;b&gt;Cha &lt;/b&gt;15&lt;/h5&gt;&lt;h5&gt;&lt;b&gt;Base Atk &lt;/b&gt;+12; &lt;b&gt;CMB &lt;/b&gt;+17 (+19 bull rush); &lt;b&gt;CMD &lt;/b&gt;30 (32 vs. bull rush)&lt;/h5&gt;&lt;h5&gt;&lt;b&gt;Feats &lt;/b&gt;Bleeding Critical, Cleave, Critical Focus, Great Cleave, Improved Bull Rush, Power Attack&lt;/h5&gt;&lt;h5&gt;&lt;b&gt;Skills &lt;/b&gt;Acrobatics +15, Bluff +17, Climb +17, Intimidate +17, Perception +17, Sense Motive +17, Stealth +18&lt;/h5&gt;&lt;h5&gt;&lt;b&gt;Languages &lt;/b&gt;Common, Infernal&lt;/h5&gt;&lt;/div&gt;&lt;hr/&gt;&lt;div&gt;&lt;h5&gt;&lt;b&gt;ECOLOGY&lt;/b&gt;&lt;/h5&gt;&lt;/div&gt;&lt;hr/&gt;&lt;div&gt;&lt;h5&gt;&lt;b&gt;Environment &lt;/b&gt; any (Plane of Shadow)&lt;/h5&gt;&lt;h5&gt;&lt;b&gt;Organization &lt;/b&gt;solitary, pair, bodyguard (1d4 plus 1 kyton of lower CR [usually an ostiarius]), or entourage (2d6 plus 1 kyton of higher CR)&lt;/h5&gt;&lt;h5&gt;&lt;b&gt;Treasure &lt;/b&gt;standard&lt;/h5&gt;&lt;/div&gt;&lt;hr/&gt;&lt;div&gt;&lt;h5&gt;&lt;b&gt;SPECIAL ABILITIES&lt;/b&gt;&lt;/h5&gt;&lt;/div&gt;&lt;hr/&gt;&lt;div&gt;&lt;/h5&gt;&lt;h5&gt;&lt;b&gt;Shadow Scream (Su)&lt;/b&gt; Once per hour as a standard action, a sacristan can burst the bonds sealing its mouth and unleash a cacophony of darkness and soul-shaking howls from the pits of the Shadow Plane. The area within 25 feet of the sacristan is affected by &lt;i&gt;deeper darkness&lt;/i&gt;. All creatures within the area are deafened for as long as they remain in the area and must succeed at a DC 18 Will save or be confused. The confusion effect lasts for as long as the creature is in the shadow scream's area of effect and for 1d4 rounds after leaving.  Any creature that falls unconscious while under the effects of this confusion effect must succeed at an additional DC 18 Will save or be afflicted by a random insanity-roll on the insanity table on page 250 of the &lt;i&gt;Pathfinder RPG GameMastery Guide&lt;/i&gt; to determine which. A sacristan's shadow scream lasts for 3 rounds and remains centered on the kyton even if it moves. The sacristan can end the shadow scream at will. The scream also ends if the sacristan is killed or is affected by the spell &lt;i&gt;dimensional lock&lt;/i&gt;, which prevents this ability's use for as long as the spell in effect. The save DCs are Charisma-based. &lt;/h5&gt;&lt;h5&gt;&lt;b&gt;Unnerving Gaze (Ex)&lt;/b&gt; A creature that succumbs to an augur's unnerving gaze becomes staggered for 1 round.&lt;/h5&gt;&lt;/div&gt;&lt;br&gt;&lt;div&gt;&lt;h4&gt;&lt;p&gt;&lt;p&gt;Every kyton considers itself some manner of artiste, working and reworking its avant-garde visions in various mediums-f lesh, minds, darkness, and others both natural and fragile. But for every masterpiece, there are countless failures. Sacristans number among the most useful failures of the kyton race. Born from scraps of imperfect flesh, bent chain, and scarred minds, sacristans are bound together by kyton sculptor-surgeons. They lack the burden of free will, and their minds are etched with the ability to serve, making them utterly obedient to other kytons. While much more than automatons, sacristans are a potent slave caste, one manufactured to take ecstatic pleasure from serving their brethren. Their other blessing is a miniature, permanent portal to the Shadow Plane sealed within their mouths. Kept restrained, this portal endlessly howls the music of the kytons' realms of shadowed torture and veiled delights. When threatened, sacristans burst open their mouths and allow the song of their collective race to seduce their foes in a way these brutes never could. Sacristans vary in their appearance, but always look like tortured and maimed humanoids, often with redundant or absent features. They typically stand between 6 and 8 feet tall and weigh from 80 to 160 pounds.&lt;/p&gt;&lt;/h4&gt;&lt;/div&gt;</t>
  </si>
  <si>
    <t>Lampad</t>
  </si>
  <si>
    <t>darkvision 90 ft., low-light vision; Perception +15</t>
  </si>
  <si>
    <t>insane beauty (30 ft.)</t>
  </si>
  <si>
    <t>(7d6+28)</t>
  </si>
  <si>
    <t>mwk dagger +9 (1d4/19-20)</t>
  </si>
  <si>
    <t>mwk sling +9 (1d4)</t>
  </si>
  <si>
    <t>weep</t>
  </si>
  <si>
    <t>Spell-Like Abilities (CL 7th; concentration +12)   At Will-meld into stone, stone tell</t>
  </si>
  <si>
    <t>Druid Spells Prepared (CL 5th; concentration +8)   3rd-stone shape   2nd-spider climb, stone callAPG   1st-cure light wounds, faerie fire, magic stone   0-detect magic, detect poison, light, mending</t>
  </si>
  <si>
    <t>Str 10, Dex 21, Con 18, Int 14, Wis 17, Cha 21</t>
  </si>
  <si>
    <t>Alertness, Combat Casting, Point-Blank Shot, Weapon Finesse</t>
  </si>
  <si>
    <t>Diplomacy +13, Knowledge (dungeoneering) +9, Knowledge (nature) +12, Linguistics +3, Perception +15, Perform (sing) +9, Sense Motive +15, Spellcraft +9, Stealth +15, Use Magic Device +15</t>
  </si>
  <si>
    <t>guarded</t>
  </si>
  <si>
    <t>standard (masterwork dagger, masterwork sling, other treasure)</t>
  </si>
  <si>
    <t>Tears stream from this beautiful but sullen creature's eyes, forming a puddle beneath her delicate feet.</t>
  </si>
  <si>
    <t>Guarded (Su) A lampad adds her Charisma modifier as a deflection bonus to her Armor Class.  Insane Beauty (Su) This ability affects all humanoids within 30 feet who are viewing a lampad in conditions brighter than dim light. Those who look directly upon the lampad must succeed at a DC 18 Will save or gain the confused condition for 1d6 rounds. A creature that succeeds at the save is immune to the same lampad's insane beauty for 24 hours. A lampad can suppress or resume this ability as a free action. The save DC is Charisma-based.  Spells A lampad casts spells as a 5th-level druid, but can't swap out prepared spells to cast summon spells.  Weep (Su) As a standard action, a lampad can unsettle those near her when she cries. Any creature within 30 feet who can hear a lampad weeping becomes shaken unless it succeeds at a DC 18 Will saving throw. This ability can't cause a creature to become frightened or panicked. This is a mind-affecting fear effect that relies on audible components. The save DC is Charisma-based.</t>
  </si>
  <si>
    <t>Dark and moody cousins to nymphs, lampads sulk along natural caverns and dank tunnels, their weeping cries echoing through the darkness. These creatures are often found carrying light in caverns and dungeons, drawing creatures to them like moths to flame. Though they prefer the darkness, they know that exposing their forms under bright conditions gives them an edge over creatures viewing them. Just as nymphs guard nature's purest places and dryads protect their sacred trees, lampads watch over the dark places of the world. They speak to the stone that forms their murky world, and their forlorn cries ring out through the belly of the earth.</t>
  </si>
  <si>
    <t>&lt;link rel="stylesheet"href="PF.css"&gt;&lt;div&gt;&lt;h2&gt;Lampad&lt;/h2&gt;&lt;h3&gt;&lt;i&gt;Tears stream from this beautiful but sullen creature's eyes, forming a puddle beneath her delicate feet.&lt;/i&gt;&lt;/h3&gt;&lt;br&gt;&lt;/div&gt;&lt;div class="heading"&gt;&lt;p class="alignleft"&gt;Lampad&lt;/p&gt;&lt;p class="alignright"&gt;CR 5&lt;/p&gt;&lt;div style="clear: both;"&gt;&lt;/div&gt;&lt;/div&gt;&lt;div&gt;&lt;h5&gt;&lt;b&gt;XP &lt;/b&gt;1,600&lt;/h5&gt;&lt;h5&gt;CN Medium fey &lt;/h5&gt;&lt;h5&gt;&lt;b&gt;Init &lt;/b&gt;+5; &lt;b&gt;Senses &lt;/b&gt;darkvision 90 ft., low-light vision; Perception +15&lt;/h5&gt;&lt;h5&gt;&lt;b&gt;Aura &lt;/b&gt;insane beauty (30 ft.)&lt;/h5&gt;&lt;/div&gt;&lt;hr/&gt;&lt;div&gt;&lt;h5&gt;&lt;b&gt;DEFENSE&lt;/b&gt;&lt;/h5&gt;&lt;/div&gt;&lt;hr/&gt;&lt;div&gt;&lt;h5&gt;&lt;b&gt;AC &lt;/b&gt;20, touch 20, flat-footed 15 (+5 deflection, +5 Dex)&lt;/h5&gt;&lt;h5&gt;&lt;b&gt;hp &lt;/b&gt;52 (7d6+28)&lt;/h5&gt;&lt;h5&gt;&lt;b&gt;Fort &lt;/b&gt;+6, &lt;b&gt;Ref &lt;/b&gt;+10, &lt;b&gt;Will &lt;/b&gt;+8&lt;/h5&gt;&lt;h5&gt;&lt;b&gt;DR &lt;/b&gt;5/cold iron&lt;/h5&gt;&lt;/div&gt;&lt;hr/&gt;&lt;div&gt;&lt;h5&gt;&lt;b&gt;OFFENSE&lt;/b&gt;&lt;/h5&gt;&lt;/div&gt;&lt;hr/&gt;&lt;div&gt;&lt;h5&gt;&lt;b&gt;Spd &lt;/b&gt;30 ft.&lt;/h5&gt;&lt;h5&gt;&lt;b&gt;Melee &lt;/b&gt;mwk dagger +9 (1d4/19-20)&lt;/h5&gt;&lt;h5&gt;&lt;b&gt;Ranged &lt;/b&gt;mwk sling +9 (1d4)&lt;/h5&gt;&lt;h5&gt;&lt;b&gt;Space &lt;/b&gt;5 ft.; &lt;b&gt;Reach &lt;/b&gt;5 ft.&lt;/h5&gt;&lt;h5&gt;&lt;b&gt;Special Attacks &lt;/b&gt;weep&lt;/h5&gt;&lt;h5&gt;&lt;b&gt;Spell-Like Abilities&lt;/b&gt; (CL 7th; concentration +12) &lt;/br&gt;At Will&amp;mdash;&lt;i&gt;meld into stone&lt;/i&gt;, &lt;i&gt;stone tell&lt;/i&gt;&lt;/h5&gt;&lt;/h5&gt;&lt;h5&gt;&lt;b&gt;Druid Spells Prepared&lt;/b&gt; (CL 5th; concentration +8) &lt;/br&gt;3rd&amp;mdash;&lt;i&gt;stone shape&lt;/i&gt; &lt;/br&gt;2nd&amp;mdash;&lt;i&gt;spider climb&lt;/i&gt;, &lt;i&gt;stone call&lt;/i&gt;&lt;sup&gt;APG&lt;/sup&gt; &lt;/br&gt;1st&amp;mdash;&lt;i&gt;cure &lt;i&gt;light&lt;/i&gt; wounds&lt;/i&gt;, &lt;i&gt;faerie fire&lt;/i&gt;, &lt;i&gt;magic stone&lt;/i&gt; &lt;/br&gt;0&amp;mdash;&lt;i&gt;detect magic&lt;/i&gt;, &lt;i&gt;detect poison&lt;/i&gt;, &lt;i&gt;light&lt;/i&gt;, &lt;i&gt;mending&lt;/i&gt;&lt;/h5&gt;&lt;/h5&gt;&lt;/div&gt;&lt;hr/&gt;&lt;div&gt;&lt;h5&gt;&lt;b&gt;STATISTICS&lt;/b&gt;&lt;/h5&gt;&lt;/div&gt;&lt;hr/&gt;&lt;div&gt;&lt;h5&gt;&lt;b&gt;Str &lt;/b&gt;10, &lt;b&gt;Dex &lt;/b&gt;21, &lt;b&gt;Con &lt;/b&gt;18, &lt;b&gt;Int &lt;/b&gt; 14, &lt;b&gt;Wis &lt;/b&gt;17, &lt;b&gt;Cha &lt;/b&gt;21&lt;/h5&gt;&lt;h5&gt;&lt;b&gt;Base Atk &lt;/b&gt;+3; &lt;b&gt;CMB &lt;/b&gt;+3; &lt;b&gt;CMD &lt;/b&gt;23&lt;/h5&gt;&lt;h5&gt;&lt;b&gt;Feats &lt;/b&gt;Alertness, Combat Casting, Point-Blank Shot, Weapon Finesse&lt;/h5&gt;&lt;h5&gt;&lt;b&gt;Skills &lt;/b&gt;Diplomacy +13, Knowledge (dungeoneering) +9, Knowledge (nature) +12, Linguistics +3, Perception +15, Perform (sing) +9, Sense Motive +15, Spellcraft +9, Stealth +15, Use Magic Device +15&lt;/h5&gt;&lt;h5&gt;&lt;b&gt;Languages &lt;/b&gt;Aklo, Common, Undercommon&lt;/h5&gt;&lt;h5&gt;&lt;b&gt;SQ &lt;/b&gt;guarded&lt;/h5&gt;&lt;/div&gt;&lt;hr/&gt;&lt;div&gt;&lt;h5&gt;&lt;b&gt;ECOLOGY&lt;/b&gt;&lt;/h5&gt;&lt;/div&gt;&lt;hr/&gt;&lt;div&gt;&lt;h5&gt;&lt;b&gt;Environment &lt;/b&gt; any underground&lt;/h5&gt;&lt;h5&gt;&lt;b&gt;Organization &lt;/b&gt;solitary&lt;/h5&gt;&lt;h5&gt;&lt;b&gt;Treasure &lt;/b&gt;standard (masterwork dagger, masterwork sling, other treasure)&lt;/h5&gt;&lt;/div&gt;&lt;hr/&gt;&lt;div&gt;&lt;h5&gt;&lt;b&gt;SPECIAL ABILITIES&lt;/b&gt;&lt;/h5&gt;&lt;/div&gt;&lt;hr/&gt;&lt;div&gt;&lt;/h5&gt;&lt;h5&gt;&lt;b&gt;Guarded (Su)&lt;/b&gt; A lampad adds her Charisma modifier as a deflection bonus to her Armor Class.  &lt;/h5&gt;&lt;h5&gt;&lt;b&gt;Insane Beauty (Su)&lt;/b&gt; This ability affects all humanoids within 30 feet who are viewing a lampad in conditions brighter than dim &lt;i&gt;light&lt;/i&gt;. Those who look directly upon the lampad must succeed at a DC 18 Will save or gain the confused condition for 1d6 rounds. A creature that succeeds at the save is immune to the same lampad's insane beauty for 24 hours. A lampad can suppress or resume this ability as a free action. The save DC is Charisma-based.  &lt;/h5&gt;&lt;h5&gt;&lt;b&gt;Spells&lt;/b&gt; A lampad casts spells as a 5th-level druid, but can't swap out prepared spells to cast summon spells.  &lt;/h5&gt;&lt;h5&gt;&lt;b&gt;Weep (Su)&lt;/b&gt; As a standard action, a lampad can unsettle those near her when she cries. Any creature within 30 feet who can hear a lampad weeping becomes shaken unless it succeeds at a DC 18 Will saving throw. This ability can't cause a creature to become frightened or panicked. This is a mind-affecting fear effect that relies on audible components. The save DC is Charisma-based.&lt;/h5&gt;&lt;/div&gt;&lt;br&gt;&lt;div&gt;&lt;h4&gt;&lt;p&gt;&lt;p&gt;Dark and moody cousins to nymphs, lampads sulk along natural caverns and dank tunnels, their weeping cries echoing through the darkness. These creatures are often found carrying &lt;i&gt;light&lt;/i&gt; in caverns and dungeons, drawing creatures to them like moths to flame. Though they prefer the darkness, they know that exposing their forms under bright conditions gives them an edge over creatures viewing them. Just as nymphs guard nature's purest places and dryads protect their sacred trees, lampads watch over the dark places of the world. They speak to the stone that forms their murky world, and their forlorn cries ring out through the belly of the earth.&lt;/p&gt;&lt;/h4&gt;&lt;/div&gt;</t>
  </si>
  <si>
    <t>Leaf Ray</t>
  </si>
  <si>
    <t>stinger +3 (1d4+1 plus poison)</t>
  </si>
  <si>
    <t>poison, seed</t>
  </si>
  <si>
    <t>Str 12, Dex 16, Con 17, Int 1, Wis 13, Cha 4</t>
  </si>
  <si>
    <t>Fly +9, Perception +5</t>
  </si>
  <si>
    <t>solitary or rustle (2-20)</t>
  </si>
  <si>
    <t>This creature looks like a broad leaf with whiskers like a catfish and a dangerous stinger trailing behind it.</t>
  </si>
  <si>
    <t>Poison (Ex) Sting-injury; save Fort DC 14; frequency 1/round for 6 rounds; effect 1d2 Dex; cure 1 save.  Seed (Ex) Once per day, a leaf ray can implant a seed into a helpless target with its stinger. As a full-round action, the leaf ray stings its victim, depositing a seed into the victim's flesh. This process deals 1 hit point of damage to the victim, but the implanted creature isn't subject to the leaf ray's poison in this process. The seed germinates inside the victim, making it sickened while it harbors the leaf ray seed, and dealing 1d2 points of Constitution damage to the victim each day the seed grows within. This damage is negated with a successful DC 14 Fortitude save. The seed feeds off the victim's body and only grows into a new leaf ray tree when the victim dies from Constitution damage. Removing an implanted seed requires a successful DC 20 Heal check (a full-round action); each attempt deals 1 hit point of damage. Although immunity to disease offers no special protection against a leaf ray seed's implantation, remove disease, heal, or similar effects automatically destroy any implanted seeds.</t>
  </si>
  <si>
    <t>Growing in the upper canopies of massive trees, leaf rays fly through the air in search of food. Barely sentient, leaf rays have just enough intelligence to find nourishment and pick out creatures suitable for harboring their seeds. These creatures are hardly picky in their quest for either, merely requiring a warm-blooded living creature, preferably mammalian, for each purpose. Leaf rays begin their lives as buds in the tops of deciduous trees, and form a symbiotic relationship with these trees, often leaving the husks of their victims under their host trees to decay and fertilize the soil. During its budding stage, a leaf ray spends its time flexing its body in reaction to blowing winds in order to prepare itself for flight. Once a leaf ray has matured, it can separate its stingerlike stem from the parent tree and soar through the air. A leaf ray measures 3 feet across and weighs only 2 pounds.  VARIANT LEAF RAYS Leaf rays change color in depending on the season, but they do not die off during winter. The stats above represent a leaf ray in the spring and summer. The following variations follow the changing seasons.  Fall: A leaf ray turns shades of yellow and red in the fall, and its poison's purpose shifts to deal Strength damage instead of Dexterity damage.  Winter: A leaf ray in the winter turns a dull range of browns and grays, and its poison deals Constitution damage instead of Dexterity damage. Because of this, few leaf rays are successful in implanting their seeds during this season.</t>
  </si>
  <si>
    <t>&lt;link rel="stylesheet"href="PF.css"&gt;&lt;div&gt;&lt;h2&gt;Leaf Ray&lt;/h2&gt;&lt;h3&gt;&lt;i&gt;This creature looks like a broad leaf with whiskers like a catfish and a dangerous stinger trailing behind it.&lt;/i&gt;&lt;/h3&gt;&lt;br&gt;&lt;/div&gt;&lt;div class="heading"&gt;&lt;p class="alignleft"&gt;Leaf Ray&lt;/p&gt;&lt;p class="alignright"&gt;CR 1&lt;/p&gt;&lt;div style="clear: both;"&gt;&lt;/div&gt;&lt;/div&gt;&lt;div&gt;&lt;h5&gt;&lt;b&gt;XP &lt;/b&gt;400&lt;/h5&gt;&lt;h5&gt;N Small plant &lt;/h5&gt;&lt;h5&gt;&lt;b&gt;Init &lt;/b&gt;+3; &lt;b&gt;Senses &lt;/b&gt;low-light vision; Perception +5&lt;/h5&gt;&lt;/div&gt;&lt;hr/&gt;&lt;div&gt;&lt;h5&gt;&lt;b&gt;DEFENSE&lt;/b&gt;&lt;/h5&gt;&lt;/div&gt;&lt;hr/&gt;&lt;div&gt;&lt;h5&gt;&lt;b&gt;AC &lt;/b&gt;14, touch 14, flat-footed 11 (+3 Dex, +1 size)&lt;/h5&gt;&lt;h5&gt;&lt;b&gt;hp &lt;/b&gt;15 (2d8+6)&lt;/h5&gt;&lt;h5&gt;&lt;b&gt;Fort &lt;/b&gt;+6, &lt;b&gt;Ref &lt;/b&gt;+3, &lt;b&gt;Will &lt;/b&gt;+1&lt;/h5&gt;&lt;h5&gt;&lt;b&gt;Immune &lt;/b&gt;plant traits&lt;/h5&gt;&lt;/div&gt;&lt;hr/&gt;&lt;div&gt;&lt;h5&gt;&lt;b&gt;OFFENSE&lt;/b&gt;&lt;/h5&gt;&lt;/div&gt;&lt;hr/&gt;&lt;div&gt;&lt;h5&gt;&lt;b&gt;Spd &lt;/b&gt;5 ft., fly 40 ft. (average)&lt;/h5&gt;&lt;h5&gt;&lt;b&gt;Melee &lt;/b&gt;stinger +3 (1d4+1 plus poison)&lt;/h5&gt;&lt;h5&gt;&lt;b&gt;Space &lt;/b&gt;5 ft.; &lt;b&gt;Reach &lt;/b&gt;5 ft.&lt;/h5&gt;&lt;h5&gt;&lt;b&gt;Special Attacks &lt;/b&gt;poison, seed&lt;/h5&gt;&lt;/div&gt;&lt;hr/&gt;&lt;div&gt;&lt;h5&gt;&lt;b&gt;STATISTICS&lt;/b&gt;&lt;/h5&gt;&lt;/div&gt;&lt;hr/&gt;&lt;div&gt;&lt;h5&gt;&lt;b&gt;Str &lt;/b&gt;12, &lt;b&gt;Dex &lt;/b&gt;16, &lt;b&gt;Con &lt;/b&gt;17, &lt;b&gt;Int &lt;/b&gt; 1, &lt;b&gt;Wis &lt;/b&gt;13, &lt;b&gt;Cha &lt;/b&gt;4&lt;/h5&gt;&lt;h5&gt;&lt;b&gt;Base Atk &lt;/b&gt;+1; &lt;b&gt;CMB &lt;/b&gt;+1; &lt;b&gt;CMD &lt;/b&gt;14 (can't be tripped)&lt;/h5&gt;&lt;h5&gt;&lt;b&gt;Feats &lt;/b&gt;Flyby Attack&lt;/h5&gt;&lt;h5&gt;&lt;b&gt;Skills &lt;/b&gt;Fly +9, Perception +5&lt;/h5&gt;&lt;/div&gt;&lt;hr/&gt;&lt;div&gt;&lt;h5&gt;&lt;b&gt;ECOLOGY&lt;/b&gt;&lt;/h5&gt;&lt;/div&gt;&lt;hr/&gt;&lt;div&gt;&lt;h5&gt;&lt;b&gt;Environment &lt;/b&gt; temperate or warm forests&lt;/h5&gt;&lt;h5&gt;&lt;b&gt;Organization &lt;/b&gt;solitary or rustle (2-20)&lt;/h5&gt;&lt;h5&gt;&lt;b&gt;Treasure &lt;/b&gt;none&lt;/h5&gt;&lt;/div&gt;&lt;hr/&gt;&lt;div&gt;&lt;h5&gt;&lt;b&gt;SPECIAL ABILITIES&lt;/b&gt;&lt;/h5&gt;&lt;/div&gt;&lt;hr/&gt;&lt;div&gt;&lt;/h5&gt;&lt;h5&gt;&lt;b&gt;Poison (Ex)&lt;/b&gt; Sting-injury; &lt;i&gt;save&lt;/i&gt; Fort DC 14; &lt;i&gt;frequency&lt;/i&gt; 1/round for 6 rounds; &lt;i&gt;effect&lt;/i&gt; 1d2 Dex; &lt;i&gt;cure&lt;/i&gt; 1 &lt;i&gt;save&lt;/i&gt;.  &lt;/h5&gt;&lt;h5&gt;&lt;b&gt;Seed (Ex)&lt;/b&gt; Once per day, a leaf ray can implant a seed into a helpless target with its stinger. As a full-round action, the leaf ray stings its victim, depositing a seed into the victim's flesh. This process deals 1 hit point of damage to the victim, but the implanted creature isn't subject to the leaf ray's poison in this process. The seed germinates inside the victim, making it sickened while it harbors the leaf ray seed, and dealing 1d2 points of Constitution damage to the victim each day the seed grows within. This damage is negated with a successful DC 14 Fortitude save. The seed feeds off the victim's body and only grows into a new leaf ray tree when the victim dies from Constitution damage. Removing an implanted seed requires a successful DC 20 Heal check (a full-round action); each attempt deals 1 hit point of damage. Although immunity to disease offers no special protection against a leaf ray seed's implantation, &lt;i&gt;remove disease&lt;/i&gt;, &lt;i&gt;heal&lt;/i&gt;, or similar effects automatically destroy any implanted seeds.&lt;/h5&gt;&lt;/div&gt;&lt;br&gt;&lt;div&gt;&lt;h4&gt;&lt;p&gt;&lt;p&gt;Growing in the upper canopies of massive trees, leaf rays fly through the air in search of food. Barely sentient, leaf rays have just enough intelligence to find nourishment and pick out creatures suitable for harboring their seeds. These creatures are hardly picky in their quest for either, merely requiring a warm-blooded living creature, preferably mammalian, for each purpose. Leaf rays begin their lives as buds in the tops of deciduous trees, and form a symbiotic relationship with these trees, often leaving the husks of their victims under their host trees to decay and fertilize the soil. During its budding stage, a leaf ray spends its time flexing its body in reaction to blowing winds in order to prepare itself for flight. Once a leaf ray has matured, it can separate its stingerlike stem from the parent tree and soar through the air. A leaf ray measures 3 feet across and weighs only 2 pounds.  &lt;br&gt;&lt;b&gt;VARIANT LEAF RAYS &lt;/b&gt;&lt;br&gt;Leaf rays change color in depending on the season, but they do not die off during winter. The stats above represent a leaf ray in the spring and summer. The following variations follow the changing seasons.  &lt;br&gt;&lt;b&gt;Fall:&lt;/b&gt; A leaf ray turns shades of yellow and red in the fall, and its poison's purpose shifts to deal Strength damage instead of Dexterity damage.  &lt;br&gt;&lt;b&gt;Winter:&lt;/b&gt; A leaf ray in the winter turns a dull range of browns and grays, and its poison deals Constitution damage instead of Dexterity damage. Because of this, few leaf rays are successful in implanting their seeds during this season.&lt;/p&gt;&lt;/h4&gt;&lt;/div&gt;</t>
  </si>
  <si>
    <t>Leanan Sidhe</t>
  </si>
  <si>
    <t>25, touch 19, flat-footed 21</t>
  </si>
  <si>
    <t>(+5 deflection, +3 Dex, +1 dodge, +6 natural)</t>
  </si>
  <si>
    <t>(11d6+62)</t>
  </si>
  <si>
    <t>Fort +12, Ref +15, Will +13</t>
  </si>
  <si>
    <t>10/cold iron and epic</t>
  </si>
  <si>
    <t>dagger +5 (1d4/19-20) or touch +5 (1d4 Cha damage)</t>
  </si>
  <si>
    <t>life drain, mythic power (3/day, surge +1d6)</t>
  </si>
  <si>
    <t>Spell-Like Abilities (CL 10th; concentration +12)  At Will-calm emotions (DC 18), crushing despair (DC 20), dimension door (self plus 50 lbs. of objects only)  3/day-animal trance (DC 18), quickened charm person (DC 17)</t>
  </si>
  <si>
    <t>Str 10, Dex 17, Con 18, Int 13, Wis 12, Cha 21</t>
  </si>
  <si>
    <t>Alertness, Combat Casting, Dodge, Improved InitiativeM, PersuasiveM, Quicken Spell-Like Ability (charm person), Spell Focus (enchantment)</t>
  </si>
  <si>
    <t>Bluff +19, Diplomacy +25, Fly +7, Intimidate +22, Knowledge (arcana) +12, Knowledge (nobility) +7, Perception +19, Sense Motive +19, Spellcraft +6</t>
  </si>
  <si>
    <t>Sylvan; tongues</t>
  </si>
  <si>
    <t>change shape (any female humanoid), skill blessing, spell blessing, unearthly grace</t>
  </si>
  <si>
    <t>solitary or retinue (1 plus 3-7 guards and sycophants of 1st-3rd level)</t>
  </si>
  <si>
    <t>double (dagger, other treasure)</t>
  </si>
  <si>
    <t>This serene woman has pointed ears and flowing crimson hair, and wears an elegant dress and a crown of twigs.</t>
  </si>
  <si>
    <t>Life Drain (Ex) A leanan sidhe immediately knows if a creature uses her skill blessing or spell blessing. As a standard action at any range, she can expend one use of mythic power to drain 1 point of Constitution from that creature. The leanan sidhe heals 5 hit points or gains 5 temporary hit points for 1 hour (up to a maximum number of temporary hit points equal to her full normal hit points) each time she uses this ability.  Skill Blessing (Su) As a standard action, a leanan sidhe can create a special token that takes the form of a masterwork artisan's tool for one Craft or Perform skill. The intended recipient of this tool gains a +4 bonus on skill checks made with the token. Like with a cursed item, the recipient prefers to use the token, refuses to get rid of it, and finds that it returns if stolen or discarded. The leanan sidhe can destroy the token as a standard action at any range. She can have a number of tokens in existence equal to her mythic rank.  Spell Blessing (Su) A leanan sidhe may enhance the magic of a willing humanoid spellcaster by touching him for 1 full round. The blessing allows the target to recall a number of spell levels each day equal to twice the leanan sidhe's mythic rank. This recalling works like a pearl of power, except it works for spellcasters of any class (spontaneous casters recover spent spell slots). The leanan sidhe can end this blessing as a standard action at any range. The number of blessed creatures she can have at the same time is equal to her mythic rank.  Unearthly Grace (Su) A leanan sidhe adds her Charisma modifier as a racial bonus on all her saving throws and as a deflection bonus to her AC.</t>
  </si>
  <si>
    <t>Leanan sidhe are regal fey who pride themselves as patrons of the arts. By establishing a magical link with a talented mortal performer or artist, the leanan sidhe enhances her target's skill, but slowly feeds on his life energy. Many tragic stories of talented artists who have a creative burst and then fall into obscurity or suddenly die can be attributed to the inf luence of these creatures. A leanan sidhe prefers to avoid direct combat and relies on her minions and devotees to protect her-all of whom hope to become her next special project, despite the cost of this arrangement.</t>
  </si>
  <si>
    <t>&lt;link rel="stylesheet"href="PF.css"&gt;&lt;div&gt;&lt;h2&gt;Leanan Sidhe&lt;/h2&gt;&lt;h3&gt;&lt;i&gt;This serene woman has pointed ears and flowing crimson hair, and wears an elegant dress and a crown of twigs.&lt;/i&gt;&lt;/h3&gt;&lt;br&gt;&lt;/div&gt;&lt;div class="heading"&gt;&lt;p class="alignleft"&gt;Leanan Sidhe&lt;/p&gt;&lt;p class="alignright"&gt;CR 9/MR 3&lt;/p&gt;&lt;div style="clear: both;"&gt;&lt;/div&gt;&lt;/div&gt;&lt;div&gt;&lt;h5&gt;&lt;b&gt;XP &lt;/b&gt;6,400&lt;/h5&gt;&lt;h5&gt;CN Medium fey (mythic)&lt;/h5&gt;&lt;h5&gt;&lt;b&gt;Init &lt;/b&gt;+7&lt;sup&gt;M&lt;/sup&gt;; &lt;b&gt;Senses &lt;/b&gt;low-light vision; Perception +19&lt;/h5&gt;&lt;/div&gt;&lt;hr/&gt;&lt;div&gt;&lt;h5&gt;&lt;b&gt;DEFENSE&lt;/b&gt;&lt;/h5&gt;&lt;/div&gt;&lt;hr/&gt;&lt;div&gt;&lt;h5&gt;&lt;b&gt;AC &lt;/b&gt;25, touch 19, flat-footed 21 (+5 deflection, +3 Dex, +1 dodge, +6 natural)&lt;/h5&gt;&lt;h5&gt;&lt;b&gt;hp &lt;/b&gt;100 (11d6+62)&lt;/h5&gt;&lt;h5&gt;&lt;b&gt;Fort &lt;/b&gt;+12, &lt;b&gt;Ref &lt;/b&gt;+15, &lt;b&gt;Will &lt;/b&gt;+13&lt;/h5&gt;&lt;h5&gt;&lt;b&gt;DR &lt;/b&gt;10/cold iron and epic&lt;/h5&gt;&lt;/div&gt;&lt;hr/&gt;&lt;div&gt;&lt;h5&gt;&lt;b&gt;OFFENSE&lt;/b&gt;&lt;/h5&gt;&lt;/div&gt;&lt;hr/&gt;&lt;div&gt;&lt;h5&gt;&lt;b&gt;Spd &lt;/b&gt;30 ft., fly 30 ft. (good)&lt;/h5&gt;&lt;h5&gt;&lt;b&gt;Melee &lt;/b&gt;dagger +5 (1d4/19-20) or &lt;/br&gt;touch +5 (1d4 Cha damage)&lt;/h5&gt;&lt;h5&gt;&lt;b&gt;Space &lt;/b&gt;5 ft.; &lt;b&gt;Reach &lt;/b&gt;5 ft.&lt;/h5&gt;&lt;h5&gt;&lt;b&gt;Special Attacks &lt;/b&gt;life drain, mythic power (3/day, surge +1d6)&lt;/h5&gt;&lt;h5&gt;&lt;b&gt;Spell-Like Abilities&lt;/b&gt; (CL 10th; concentration +12) &lt;/br&gt;At Will&amp;mdash;&lt;i&gt;calm emotions&lt;/i&gt; (DC 18), &lt;i&gt;crushing despair&lt;/i&gt; (DC 20), &lt;i&gt;dimension door&lt;/i&gt; (self plus 50 lbs. of objects only) &lt;/br&gt;3/day&amp;mdash;&lt;i&gt;animal trance&lt;/i&gt; (DC 18), quickened &lt;i&gt;&lt;i&gt;charm&lt;/i&gt; person&lt;/i&gt; (DC 17)&lt;/h5&gt;&lt;/h5&gt;&lt;/div&gt;&lt;hr/&gt;&lt;div&gt;&lt;h5&gt;&lt;b&gt;STATISTICS&lt;/b&gt;&lt;/h5&gt;&lt;/div&gt;&lt;hr/&gt;&lt;div&gt;&lt;h5&gt;&lt;b&gt;Str &lt;/b&gt;10, &lt;b&gt;Dex &lt;/b&gt;17, &lt;b&gt;Con &lt;/b&gt;18, &lt;b&gt;Int &lt;/b&gt; 13, &lt;b&gt;Wis &lt;/b&gt;12, &lt;b&gt;Cha &lt;/b&gt;21&lt;/h5&gt;&lt;h5&gt;&lt;b&gt;Base Atk &lt;/b&gt;+5; &lt;b&gt;CMB &lt;/b&gt;+5; &lt;b&gt;CMD &lt;/b&gt;24&lt;/h5&gt;&lt;h5&gt;&lt;b&gt;Feats &lt;/b&gt;Alertness, Combat Casting, Dodge, Improved Initiative&lt;sup&gt;M&lt;/sup&gt;, Persuasive&lt;sup&gt;M&lt;/sup&gt;, Quicken Spell-Like Ability (&lt;i&gt;&lt;i&gt;charm&lt;/i&gt; person&lt;/i&gt;), Spell Focus (enchantment)&lt;/h5&gt;&lt;h5&gt;&lt;b&gt;Skills &lt;/b&gt;Bluff +19, Diplomacy +25, Fly +7, Intimidate +22, Knowledge (arcana) +12, Knowledge (nobility) +7, Perception +19, Sense Motive +19, Spellcraft +6&lt;/h5&gt;&lt;h5&gt;&lt;b&gt;Languages &lt;/b&gt;Sylvan; &lt;i&gt;tongues&lt;/i&gt;&lt;/h5&gt;&lt;h5&gt;&lt;b&gt;SQ &lt;/b&gt;change shape (any female humanoid), skill blessing, spell blessing, unearthly grace&lt;/h5&gt;&lt;/div&gt;&lt;hr/&gt;&lt;div&gt;&lt;h5&gt;&lt;b&gt;ECOLOGY&lt;/b&gt;&lt;/h5&gt;&lt;/div&gt;&lt;hr/&gt;&lt;div&gt;&lt;h5&gt;&lt;b&gt;Environment &lt;/b&gt; any land&lt;/h5&gt;&lt;h5&gt;&lt;b&gt;Organization &lt;/b&gt;solitary or retinue (1 plus 3-7 guards and sycophants of 1st-3rd level)&lt;/h5&gt;&lt;h5&gt;&lt;b&gt;Treasure &lt;/b&gt;double (dagger, other treasure)&lt;/h5&gt;&lt;/div&gt;&lt;hr/&gt;&lt;div&gt;&lt;h5&gt;&lt;b&gt;SPECIAL ABILITIES&lt;/b&gt;&lt;/h5&gt;&lt;/div&gt;&lt;hr/&gt;&lt;div&gt;&lt;/h5&gt;&lt;h5&gt;&lt;b&gt;Life Drain (Ex)&lt;/b&gt; A leanan sidhe immediately knows if a creature uses her skill blessing or spell blessing. As a standard action at any range, she can expend one use of mythic power to drain 1 point of Constitution from that creature. The leanan sidhe heals 5 hit points or gains 5 temporary hit points for 1 hour (up to a maximum number of temporary hit points equal to her full normal hit points) each time she uses this ability.  &lt;/h5&gt;&lt;h5&gt;&lt;b&gt;Skill Blessing (Su)&lt;/b&gt; As a standard action, a leanan sidhe can create a special token that takes the form of a masterwork artisan's tool for one Craft or Perform skill. The intended recipient of this tool gains a +4 bonus on skill checks made with the token. Like with a cursed item, the recipient prefers to use the token, refuses to get rid of it, and finds that it returns if stolen or discarded. The leanan sidhe can destroy the token as a standard action at any range. She can have a number of tokens in existence equal to her mythic rank.  &lt;/h5&gt;&lt;h5&gt;&lt;b&gt;Spell Blessing (Su)&lt;/b&gt; A leanan sidhe may enhance the magic of a willing humanoid spellcaster by touching him for 1 full round. The blessing allows the target to recall a number of spell levels each day equal to twice the leanan sidhe's mythic rank. This recalling works like a &lt;i&gt;pearl of power&lt;/i&gt;, except it works for spellcasters of any class (spontaneous casters recover spent spell slots). The leanan sidhe can end this blessing as a standard action at any range. The number of blessed creatures she can have at the same time is equal to her mythic rank.  &lt;/h5&gt;&lt;h5&gt;&lt;b&gt;Unearthly Grace (Su)&lt;/b&gt; A leanan sidhe adds her Charisma modifier as a racial bonus on all her saving throws and as a deflection bonus to her AC.&lt;/h5&gt;&lt;/div&gt;&lt;br&gt;&lt;div&gt;&lt;h4&gt;&lt;p&gt;&lt;p&gt;Leanan sidhe are regal fey who pride themselves as patrons of the arts. By establishing a magical link with a talented mortal performer or artist, the leanan sidhe enhances her target's skill, but slowly feeds on his life energy. Many tragic stories of talented artists who have a creative burst and then fall into obscurity or suddenly die can be attributed to the inf luence of these creatures. A leanan sidhe prefers to avoid direct combat and relies on her minions and devotees to protect her-all of whom hope to become her next special project, despite the cost of this arrangement.&lt;/p&gt;&lt;/h4&gt;&lt;/div&gt;</t>
  </si>
  <si>
    <t>Living Topiary</t>
  </si>
  <si>
    <t>Fort +10, Ref +3, Will +1</t>
  </si>
  <si>
    <t>2 slams +6 (1d6+4)</t>
  </si>
  <si>
    <t>Spell-Like Abilities (CL 5th; concentration +4)  Constant-pass without trace   3/day-hedge stride</t>
  </si>
  <si>
    <t>Str 17, Dex 14, Con 19, Int 6, Wis 10, Cha 9</t>
  </si>
  <si>
    <t>Great Fortitude, Improved Initiative, Power Attack</t>
  </si>
  <si>
    <t>Escape Artist +10, Perception +6, Stealth +9 (+15 in undergrowth)</t>
  </si>
  <si>
    <t>+8 Escape Artist, +2 Stealth (+8 in undergrowth)</t>
  </si>
  <si>
    <t>Common, Sylvan (can't speak any language)</t>
  </si>
  <si>
    <t>assimilate, move through hedges, sculpt shape</t>
  </si>
  <si>
    <t>solitary, garden (2-4), or boscage (5-7)</t>
  </si>
  <si>
    <t>This lumbering topiary has the rough shape of an elephant, complete with brambly limbs and tusks.</t>
  </si>
  <si>
    <t>Assimilate (Ex) As a full-round action, a living topiary can consume undergrowth or bushy plant matter it's currently touching and incorporate that material into its form. It can do this at a rate of 5 cubic feet per round, healing 1d8 points of damage each time. If the topiary is at maximum hit points, this ability has no effect.  Hedge Stride (Sp) This ability functions as tree stride, but rather than allowing for teleportation from tree to tree, it permits the living topiary to teleport from one area of brush or hedges to another area of similar vegetation within 1,500 feet.  Move through Hedges (Ex) A living topiary may move through any mass of brambles or other dense plant growth without penalty. It must begin and end its turn outside of the mass.  Sculpt Shape (Ex) As a standard action, a living topiary can alter itself to take on the basic form of any creature. The change is purely cosmetic, and does not change its size, grant it any special powers, or alter its abilities.</t>
  </si>
  <si>
    <t>Part plant and part beast, living topiaries are moving flora that look like decorative lawn ornaments used to adorn gardens and groves, though their bestial nature and aloof demeanor prove they are far from mere decorations. Some theorize that the living topiaries originally came from the primal land of fey, where odd phenomena such as animal-shaped flora are not unheard of. Living topiaries wander the lands to fulfill their single purpose: searching for more plants to consume, which enables them to grow ever larger. Though somewhat delicate, living topiaries can thrive for decades by constantly refreshing their bodies with new plant matter. Though living topiaries will not willingly go to such places on their own, sometimes one accidentally finds itself in an area void of adequate additional shrubbery or water, like a vast plain or desert. In such situations, an individual deprived of nutrients quickly dries out and shrivels over the course of several days. Living topiaries range in height from shrubs only a couple feet off the ground to towering hedges. The average specimen is about 4 feet tall and weighs 200 pounds.</t>
  </si>
  <si>
    <t>&lt;link rel="stylesheet"href="PF.css"&gt;&lt;div&gt;&lt;h2&gt;Living Topiary&lt;/h2&gt;&lt;h3&gt;&lt;i&gt;This lumbering topiary has the rough shape of an elephant, complete with brambly limbs and tusks.&lt;/i&gt;&lt;/h3&gt;&lt;br&gt;&lt;/div&gt;&lt;div class="heading"&gt;&lt;p class="alignleft"&gt;Living Topiary&lt;/p&gt;&lt;p class="alignright"&gt;CR 4&lt;/p&gt;&lt;div style="clear: both;"&gt;&lt;/div&gt;&lt;/div&gt;&lt;div&gt;&lt;h5&gt;&lt;b&gt;XP &lt;/b&gt;1,200&lt;/h5&gt;&lt;h5&gt;N Medium plant &lt;/h5&gt;&lt;h5&gt;&lt;b&gt;Init &lt;/b&gt;+6; &lt;b&gt;Senses &lt;/b&gt;darkvision 60 ft., low-light vision; Perception +6&lt;/h5&gt;&lt;/div&gt;&lt;hr/&gt;&lt;div&gt;&lt;h5&gt;&lt;b&gt;DEFENSE&lt;/b&gt;&lt;/h5&gt;&lt;/div&gt;&lt;hr/&gt;&lt;div&gt;&lt;h5&gt;&lt;b&gt;AC &lt;/b&gt;16, touch 12, flat-footed 14 (+2 Dex, +4 natural)&lt;/h5&gt;&lt;h5&gt;&lt;b&gt;hp &lt;/b&gt;42 (5d8+20)&lt;/h5&gt;&lt;h5&gt;&lt;b&gt;Fort &lt;/b&gt;+10, &lt;b&gt;Ref &lt;/b&gt;+3, &lt;b&gt;Will &lt;/b&gt;+1&lt;/h5&gt;&lt;h5&gt;&lt;b&gt;DR &lt;/b&gt;5/slashing; &lt;b&gt;Immune &lt;/b&gt;plant traits&lt;/h5&gt;&lt;h5&gt;&lt;b&gt;Weaknesses &lt;/b&gt;vulnerable to fire&lt;/h5&gt;&lt;/div&gt;&lt;hr/&gt;&lt;div&gt;&lt;h5&gt;&lt;b&gt;OFFENSE&lt;/b&gt;&lt;/h5&gt;&lt;/div&gt;&lt;hr/&gt;&lt;div&gt;&lt;h5&gt;&lt;b&gt;Spd &lt;/b&gt;30 ft.&lt;/h5&gt;&lt;h5&gt;&lt;b&gt;Melee &lt;/b&gt;2 slams +6 (1d6+4)&lt;/h5&gt;&lt;h5&gt;&lt;b&gt;Space &lt;/b&gt;5 ft.; &lt;b&gt;Reach &lt;/b&gt;5 ft.&lt;/h5&gt;&lt;h5&gt;&lt;b&gt;Spell-Like Abilities&lt;/b&gt; (CL 5th; concentration +4)  &lt;/br&gt;Constant&amp;mdash;&lt;i&gt;pass without trace&lt;/i&gt; &lt;/br&gt;3/day&amp;mdash;hedge stride&lt;/h5&gt;&lt;/h5&gt;&lt;/div&gt;&lt;hr/&gt;&lt;div&gt;&lt;h5&gt;&lt;b&gt;STATISTICS&lt;/b&gt;&lt;/h5&gt;&lt;/div&gt;&lt;hr/&gt;&lt;div&gt;&lt;h5&gt;&lt;b&gt;Str &lt;/b&gt;17, &lt;b&gt;Dex &lt;/b&gt;14, &lt;b&gt;Con &lt;/b&gt;19, &lt;b&gt;Int &lt;/b&gt; 6, &lt;b&gt;Wis &lt;/b&gt;10, &lt;b&gt;Cha &lt;/b&gt;9&lt;/h5&gt;&lt;h5&gt;&lt;b&gt;Base Atk &lt;/b&gt;+3; &lt;b&gt;CMB &lt;/b&gt;+6; &lt;b&gt;CMD &lt;/b&gt;18 (22 vs. trip)&lt;/h5&gt;&lt;h5&gt;&lt;b&gt;Feats &lt;/b&gt;Great Fortitude, Improved Initiative, Power Attack&lt;/h5&gt;&lt;h5&gt;&lt;b&gt;Skills &lt;/b&gt;Escape Artist +10, Perception +6, Stealth +9 (+15 in undergrowth); &lt;b&gt;Racial Modifiers &lt;/b&gt;+8 Escape Artist, +2 Stealth (+8 in undergrowth)&lt;/h5&gt;&lt;h5&gt;&lt;b&gt;Languages &lt;/b&gt;Common, Sylvan (can't speak any language)&lt;/h5&gt;&lt;h5&gt;&lt;b&gt;SQ &lt;/b&gt;assimilate, move through hedges, sculpt shape&lt;/h5&gt;&lt;/div&gt;&lt;hr/&gt;&lt;div&gt;&lt;h5&gt;&lt;b&gt;ECOLOGY&lt;/b&gt;&lt;/h5&gt;&lt;/div&gt;&lt;hr/&gt;&lt;div&gt;&lt;h5&gt;&lt;b&gt;Environment &lt;/b&gt; any land&lt;/h5&gt;&lt;h5&gt;&lt;b&gt;Organization &lt;/b&gt;solitary, garden (2-4), or boscage (5-7)&lt;/h5&gt;&lt;h5&gt;&lt;b&gt;Treasure &lt;/b&gt;none&lt;/h5&gt;&lt;/div&gt;&lt;hr/&gt;&lt;div&gt;&lt;h5&gt;&lt;b&gt;SPECIAL ABILITIES&lt;/b&gt;&lt;/h5&gt;&lt;/div&gt;&lt;hr/&gt;&lt;div&gt;&lt;/h5&gt;&lt;h5&gt;&lt;b&gt;Assimilate (Ex)&lt;/b&gt; As a full-round action, a living topiary can consume undergrowth or bushy plant matter it's currently touching and incorporate that material into its form. It can do this at a rate of 5 cubic feet per round, healing 1d8 points of damage each time. If the topiary is at maximum hit points, this ability has no effect.  &lt;/h5&gt;&lt;h5&gt;&lt;b&gt;Hedge Stride (Sp)&lt;/b&gt; This ability functions as &lt;i&gt;tree stride&lt;/i&gt;, but rather than allowing for teleportation from tree to tree, it permits the living topiary to teleport from one area of brush or hedges to another area of similar vegetation within 1,500 feet.  &lt;/h5&gt;&lt;h5&gt;&lt;b&gt;Move through Hedges (Ex)&lt;/b&gt; A living topiary may move through any mass of brambles or other dense plant growth without penalty. It must begin and end its turn outside of the mass.  &lt;/h5&gt;&lt;h5&gt;&lt;b&gt;Sculpt Shape (Ex)&lt;/b&gt; As a standard action, a living topiary can alter itself to take on the basic form of any creature. The change is purely cosmetic, and does not change its size, grant it any special powers, or alter its abilities.&lt;/h5&gt;&lt;/div&gt;&lt;br&gt;&lt;div&gt;&lt;h4&gt;&lt;p&gt;&lt;p&gt;Part plant and part beast, living topiaries are moving flora that look like decorative lawn ornaments used to adorn gardens and groves, though their bestial nature and aloof demeanor prove they are far from mere decorations. Some theorize that the living topiaries originally came from the primal land of fey, where odd phenomena such as animal-shaped flora are not unheard of. Living topiaries wander the lands to fulfill their single purpose: searching for more plants to consume, which enables them to grow ever larger. Though somewhat delicate, living topiaries can thrive for decades by constantly refreshing their bodies with new plant matter. Though living topiaries will not willingly go to such places on their own, sometimes one accidentally finds itself in an area void of adequate additional shrubbery or water, like a vast plain or desert. In such situations, an individual deprived of nutrients quickly dries out and shrivels over the course of several days. Living topiaries range in height from shrubs only a couple feet off the ground to towering hedges. The average specimen is about 4 feet tall and weighs 200 pounds.&lt;/p&gt;&lt;/h4&gt;&lt;/div&gt;</t>
  </si>
  <si>
    <t>Living Wall</t>
  </si>
  <si>
    <t>12, touch 5, flat-footed 12</t>
  </si>
  <si>
    <t>(-4 Dex, +7 natural, -1 size)</t>
  </si>
  <si>
    <t>Fort +1, Ref -3, Will +1</t>
  </si>
  <si>
    <t>2 slams +6 (1d8+4 plus grab)</t>
  </si>
  <si>
    <t>crushing push, push (slam, 5 ft.)</t>
  </si>
  <si>
    <t>Str 18, Dex 3, Con -, Int -, Wis 11, Cha 1</t>
  </si>
  <si>
    <t>+8 (+10 bull rush, +12 grapple)</t>
  </si>
  <si>
    <t>14 (16 vs. bull rush)</t>
  </si>
  <si>
    <t>Improved Bull RushB</t>
  </si>
  <si>
    <t>fleshy link</t>
  </si>
  <si>
    <t>This gruesome wall is made stacked corpses mortared together into an unyielding mass of grasping limbs, topped with a dragon skull.</t>
  </si>
  <si>
    <t>Crushing Push (Ex) A living wall adjacent to a creature that is also adjacent to a barrier (such as a dungeon wall, gate, or another living wall) can spend a standard action to crush that creature against the barrier, dealing 1d8+6 points of damage. If the living wall is grappling the target, as part of this attack it can attempt a free combat maneuver check to pin the target.  Fleshy Link (Ex) A living wall that is adjacent to another living wall automatically links with it, forming an impassible solid barrier. Linked living walls coordinate their attacks and move as one creature. Any linked wall can unlink itself as a free action. Any damage to one linked living wall is divided evenly among all linked living walls (for example, if three walls are linked and one takes 15 points of damage, each wall instead takes 5 points of damage). Two or three linked living walls count as a Huge creature for the purpose of effects affected or limited by size (such as bull rush), four or five count as Gargantuan, and six or more count as Colossal. A living wall is a construct built out of the bodies of many creatures and mortared together with liquefied f lesh.</t>
  </si>
  <si>
    <t>Like a gelatinous cube, it fills an entire 10-foot square, allowing it to completely block a hallway. Several living walls placed next to one another can obstruct an entire room. Its normal method of attack is to creep into range to make slam attacks, then push opponents against other walls and crush them to death. Living walls follow basic orders and are normally used to block access to certain parts of their creator's lair-to get through a living wall, it must be killed and hacked apart to create a space other creatures can pass through. Living walls can be ordered to stack themselves on top of each other to reach higher ceilings, but this requires a ramp to allow one to climb onto the other. A living wall rises 8 to 10 feet high and weighs 4,000 pounds. The appearance of each one varies wildly depending on the creatures used to make up its constituent parts. Construction  The pieces of a living wall must come from normal humanoid corpses that have not decayed significantly. The wall must also include at least one skull of a Large or larger creature (not necessarily a humanoid). Assembly requires at least 20 different full bodies. Special flesh-dissolving acids worth 500 gp are also required to cement the pieces together. Note that creating a living wall requires casting a spell with the evil descriptor.  LIVING WALL  CL 12th; Price 18,500 gp  Construction  Requirements Craft Construct, animate dead, geas/quest, limited wish, creator must be caster level 8th; Skill Craft (leather) or Heal DC 13; Cost 9,500 gp</t>
  </si>
  <si>
    <t>&lt;link rel="stylesheet"href="PF.css"&gt;&lt;div&gt;&lt;h2&gt;Living Wall&lt;/h2&gt;&lt;h3&gt;&lt;i&gt;This gruesome wall is made stacked corpses mortared together into an unyielding mass of grasping limbs, topped with a dragon skull.&lt;/i&gt;&lt;/h3&gt;&lt;br&gt;&lt;/div&gt;&lt;div class="heading"&gt;&lt;p class="alignleft"&gt;Living Wall&lt;/p&gt;&lt;p class="alignright"&gt;CR 4&lt;/p&gt;&lt;div style="clear: both;"&gt;&lt;/div&gt;&lt;/div&gt;&lt;div&gt;&lt;h5&gt;&lt;b&gt;XP &lt;/b&gt;1,200&lt;/h5&gt;&lt;h5&gt;N Large construct &lt;/h5&gt;&lt;h5&gt;&lt;b&gt;Init &lt;/b&gt;-4; &lt;b&gt;Senses &lt;/b&gt;darkvision 60 ft., low-light vision; Perception +0&lt;/h5&gt;&lt;/div&gt;&lt;hr/&gt;&lt;div&gt;&lt;h5&gt;&lt;b&gt;DEFENSE&lt;/b&gt;&lt;/h5&gt;&lt;/div&gt;&lt;hr/&gt;&lt;div&gt;&lt;h5&gt;&lt;b&gt;AC &lt;/b&gt;12, touch 5, flat-footed 12 (-4 Dex, +7 natural, -1 size)&lt;/h5&gt;&lt;h5&gt;&lt;b&gt;hp &lt;/b&gt;46 (3d10+30); fast healing 1&lt;/h5&gt;&lt;h5&gt;&lt;b&gt;Fort &lt;/b&gt;+1, &lt;b&gt;Ref &lt;/b&gt;-3, &lt;b&gt;Will &lt;/b&gt;+1&lt;/h5&gt;&lt;h5&gt;&lt;b&gt;DR &lt;/b&gt;5/slashing; &lt;b&gt;Immune &lt;/b&gt;construct traits; &lt;b&gt;Resist &lt;/b&gt;acid 5, cold 5, fire 5&lt;/h5&gt;&lt;/div&gt;&lt;hr/&gt;&lt;div&gt;&lt;h5&gt;&lt;b&gt;OFFENSE&lt;/b&gt;&lt;/h5&gt;&lt;/div&gt;&lt;hr/&gt;&lt;div&gt;&lt;h5&gt;&lt;b&gt;Spd &lt;/b&gt;10 ft.&lt;/h5&gt;&lt;h5&gt;&lt;b&gt;Melee &lt;/b&gt;2 slams +6 (1d8+4 plus grab)&lt;/h5&gt;&lt;h5&gt;&lt;b&gt;Space &lt;/b&gt;10 ft.; &lt;b&gt;Reach &lt;/b&gt;5 ft.&lt;/h5&gt;&lt;h5&gt;&lt;b&gt;Special Attacks &lt;/b&gt;crushing push, push (slam, 5 ft.)&lt;/h5&gt;&lt;/div&gt;&lt;hr/&gt;&lt;div&gt;&lt;h5&gt;&lt;b&gt;STATISTICS&lt;/b&gt;&lt;/h5&gt;&lt;/div&gt;&lt;hr/&gt;&lt;div&gt;&lt;h5&gt;&lt;b&gt;Str &lt;/b&gt;18, &lt;b&gt;Dex &lt;/b&gt;3, &lt;b&gt;Con &lt;/b&gt;-, &lt;b&gt;Int &lt;/b&gt; -, &lt;b&gt;Wis &lt;/b&gt;11, &lt;b&gt;Cha &lt;/b&gt;1&lt;/h5&gt;&lt;h5&gt;&lt;b&gt;Base Atk &lt;/b&gt;+3; &lt;b&gt;CMB &lt;/b&gt;+8 (+10 bull rush, +12 grapple); &lt;b&gt;CMD &lt;/b&gt;14 (16 vs. bull rush)&lt;/h5&gt;&lt;h5&gt;&lt;b&gt;Feats &lt;/b&gt;Improved Bull Rush&lt;sup&gt;B&lt;/sup&gt;&lt;/h5&gt;&lt;h5&gt;&lt;b&gt;SQ &lt;/b&gt;fleshy link&lt;/h5&gt;&lt;/div&gt;&lt;hr/&gt;&lt;div&gt;&lt;h5&gt;&lt;b&gt;ECOLOGY&lt;/b&gt;&lt;/h5&gt;&lt;/div&gt;&lt;hr/&gt;&lt;div&gt;&lt;h5&gt;&lt;b&gt;Environment &lt;/b&gt; any ruins or underground&lt;/h5&gt;&lt;h5&gt;&lt;b&gt;Organization &lt;/b&gt;solitary or pack (2-8)&lt;/h5&gt;&lt;h5&gt;&lt;b&gt;Treasure &lt;/b&gt;incidental&lt;/h5&gt;&lt;/div&gt;&lt;hr/&gt;&lt;div&gt;&lt;h5&gt;&lt;b&gt;SPECIAL ABILITIES&lt;/b&gt;&lt;/h5&gt;&lt;/div&gt;&lt;hr/&gt;&lt;div&gt;&lt;/h5&gt;&lt;h5&gt;&lt;b&gt;Crushing Push (Ex)&lt;/b&gt; A living wall adjacent to a creature that is also adjacent to a barrier (such as a dungeon wall, gate, or another living wall) can spend a standard action to crush that creature against the barrier, dealing 1d8+6 points of damage. If the living wall is grappling the target, as part of this attack it can attempt a free combat maneuver check to pin the target.  &lt;/h5&gt;&lt;h5&gt;&lt;b&gt;Fleshy Link (Ex)&lt;/b&gt; A living wall that is adjacent to another living wall automatically links with it, forming an impassible solid barrier. Linked living walls coordinate their attacks and move as one creature. Any linked wall can unlink itself as a free action. Any damage to one linked living wall is divided evenly among all linked living walls (for example, if three walls are linked and one takes 15 points of damage, each wall instead takes 5 points of damage). Two or three linked living walls count as a Huge creature for the purpose of effects affected or limited by size (such as bull rush), four or five count as Gargantuan, and six or more count as Colossal. A living wall is a construct built out of the bodies of many creatures and mortared together with liquefied f lesh.&lt;/h5&gt;&lt;/div&gt;&lt;br&gt;&lt;div&gt;&lt;h4&gt;&lt;p&gt;&lt;p&gt;Like a gelatinous cube, it fills an entire 10-foot square, allowing it to completely block a hallway. Several living walls placed next to one another can obstruct an entire room. Its normal method of attack is to creep into range to make slam attacks, then push opponents against other walls and crush them to death. Living walls follow basic orders and are normally used to block access to certain parts of their creator's lair-to get through a living wall, it must be killed and hacked apart to create a space other creatures can pass through. Living walls can be ordered to stack themselves on top of each other to reach higher ceilings, but this requires a ramp to allow one to climb onto the other. A living wall rises 8 to 10 feet high and weighs 4,000 pounds. The appearance of each one varies wildly depending on the creatures used to make up its constituent parts. &lt;br&gt;&lt;b&gt;Construction&lt;/b&gt;&lt;br&gt;  The pieces of a living wall must come from normal humanoid corpses that have not decayed significantly. The wall must also include at least one skull of a Large or larger creature (not necessarily a humanoid). Assembly requires at least 20 different full bodies. Special flesh-dissolving acids worth 500 gp are also required to cement the pieces together. Note that creating a living wall requires casting a spell with the evil descriptor.  &lt;br&gt;&lt;div class="heading"&gt;&lt;p class="alignleft"&gt;Living Wall&lt;div style="clear: both;"&gt;&lt;/div&gt;  &lt;b&gt;CL&lt;/b&gt; 12th; &lt;b&gt;Price&lt;/b&gt; 18,500 gp  &lt;br&gt;&lt;hr/&gt;&lt;b&gt;Construction&lt;/b&gt;&lt;hr/&gt;  &lt;b&gt;Requirements&lt;/b&gt; Craft Construct, &lt;i&gt;animate dead&lt;/i&gt;, &lt;i&gt;geas/quest&lt;/i&gt;, &lt;i&gt;limited wish&lt;/i&gt;, creator must be caster level 8th; &lt;b&gt;Skill&lt;/b&gt; Craft (leather) or Heal DC 13; &lt;b&gt;Cost&lt;/b&gt; 9,500 gp&lt;/p&gt;&lt;/h4&gt;&lt;/div&gt;</t>
  </si>
  <si>
    <t>Giant Locust</t>
  </si>
  <si>
    <t>20 ft., climb 20 ft., fly 60 ft. (average)</t>
  </si>
  <si>
    <t>spit +5 touch (1d3 acid)</t>
  </si>
  <si>
    <t>voracious</t>
  </si>
  <si>
    <t>Str 16, Dex 15, Con 13, Int -, Wis 10, Cha 7</t>
  </si>
  <si>
    <t>Acrobatics +2 (+20 jumping), Climb +11</t>
  </si>
  <si>
    <t>+18 Acrobatics while jumping</t>
  </si>
  <si>
    <t>solitary, pair, gang (3-8), or colony (5-20)</t>
  </si>
  <si>
    <t>The mandibles of this enormous grasshopper churn and grind as it quests for food.</t>
  </si>
  <si>
    <t>Locust</t>
  </si>
  <si>
    <t>Leap (Ex) A giant locust can take 10 on Acrobatics checks to jump even if distracted or in danger.  Spit (Ex) A giant locust can spit a brown jet of acid and partially digested food up to 30 feet with no range increment.  Voracious (Ex) A giant locust's bite attack deals double damage to creatures with the plant subtype and to objects made of paper, wood, or other plant materials.</t>
  </si>
  <si>
    <t>Giant locusts have a hunger akin to their smaller cousins, but only rarely do they gather in the endless numbers of their tiny kin. A mature giant locust measures just over 4 feet long and weighs 50 pounds.</t>
  </si>
  <si>
    <t>&lt;link rel="stylesheet"href="PF.css"&gt;&lt;div&gt;&lt;h2&gt;Locust, Giant&lt;/h2&gt;&lt;h3&gt;&lt;i&gt;The mandibles of this enormous grasshopper churn and grind as it quests for food.&lt;/i&gt;&lt;/h3&gt;&lt;br&gt;&lt;/div&gt;&lt;div class="heading"&gt;&lt;p class="alignleft"&gt;Giant Locust&lt;/p&gt;&lt;p class="alignright"&gt;CR 3&lt;/p&gt;&lt;div style="clear: both;"&gt;&lt;/div&gt;&lt;/div&gt;&lt;div&gt;&lt;h5&gt;&lt;b&gt;XP &lt;/b&gt;800&lt;/h5&gt;&lt;h5&gt;N Medium vermin &lt;/h5&gt;&lt;h5&gt;&lt;b&gt;Init &lt;/b&gt;+2; &lt;b&gt;Senses &lt;/b&gt;darkvision 60 ft.; Perception +0&lt;/h5&gt;&lt;/div&gt;&lt;hr/&gt;&lt;div&gt;&lt;h5&gt;&lt;b&gt;DEFENSE&lt;/b&gt;&lt;/h5&gt;&lt;/div&gt;&lt;hr/&gt;&lt;div&gt;&lt;h5&gt;&lt;b&gt;AC &lt;/b&gt;17, touch 12, flat-footed 15 (+2 Dex, +5 natural)&lt;/h5&gt;&lt;h5&gt;&lt;b&gt;hp &lt;/b&gt;22 (4d8+4)&lt;/h5&gt;&lt;h5&gt;&lt;b&gt;Fort &lt;/b&gt;+5, &lt;b&gt;Ref &lt;/b&gt;+3, &lt;b&gt;Will &lt;/b&gt;+1&lt;/h5&gt;&lt;h5&gt;&lt;b&gt;Immune &lt;/b&gt;mind-affecting effects; &lt;b&gt;Resist &lt;/b&gt;acid 5&lt;/h5&gt;&lt;/div&gt;&lt;hr/&gt;&lt;div&gt;&lt;h5&gt;&lt;b&gt;OFFENSE&lt;/b&gt;&lt;/h5&gt;&lt;/div&gt;&lt;hr/&gt;&lt;div&gt;&lt;h5&gt;&lt;b&gt;Spd &lt;/b&gt;20 ft., climb 20 ft., fly 60 ft. (average)&lt;/h5&gt;&lt;h5&gt;&lt;b&gt;Melee &lt;/b&gt;bite +6 (1d8+4)&lt;/h5&gt;&lt;h5&gt;&lt;b&gt;Ranged &lt;/b&gt;spit +5 touch (1d3 acid)&lt;/h5&gt;&lt;h5&gt;&lt;b&gt;Space &lt;/b&gt;5 ft.; &lt;b&gt;Reach &lt;/b&gt;5 ft.&lt;/h5&gt;&lt;h5&gt;&lt;b&gt;Special Attacks &lt;/b&gt;voracious&lt;/h5&gt;&lt;/div&gt;&lt;hr/&gt;&lt;div&gt;&lt;h5&gt;&lt;b&gt;STATISTICS&lt;/b&gt;&lt;/h5&gt;&lt;/div&gt;&lt;hr/&gt;&lt;div&gt;&lt;h5&gt;&lt;b&gt;Str &lt;/b&gt;16, &lt;b&gt;Dex &lt;/b&gt;15, &lt;b&gt;Con &lt;/b&gt;13, &lt;b&gt;Int &lt;/b&gt; -, &lt;b&gt;Wis &lt;/b&gt;10, &lt;b&gt;Cha &lt;/b&gt;7&lt;/h5&gt;&lt;h5&gt;&lt;b&gt;Base Atk &lt;/b&gt;+3; &lt;b&gt;CMB &lt;/b&gt;+6; &lt;b&gt;CMD &lt;/b&gt;18 (26 vs. trip)&lt;/h5&gt;&lt;h5&gt;&lt;b&gt;Skills &lt;/b&gt;Acrobatics +2 (+20 jumping), Climb +11; &lt;b&gt;Racial Modifiers &lt;/b&gt;+18 Acrobatics while jumping&lt;/h5&gt;&lt;h5&gt;&lt;b&gt;SQ &lt;/b&gt;leap&lt;/h5&gt;&lt;/div&gt;&lt;hr/&gt;&lt;div&gt;&lt;h5&gt;&lt;b&gt;ECOLOGY&lt;/b&gt;&lt;/h5&gt;&lt;/div&gt;&lt;hr/&gt;&lt;div&gt;&lt;h5&gt;&lt;b&gt;Environment &lt;/b&gt; temperate or warm deserts or plains&lt;/h5&gt;&lt;h5&gt;&lt;b&gt;Organization &lt;/b&gt;solitary, pair, gang (3-8), or colony (5-20)&lt;/h5&gt;&lt;h5&gt;&lt;b&gt;Treasure &lt;/b&gt;none&lt;/h5&gt;&lt;/div&gt;&lt;hr/&gt;&lt;div&gt;&lt;h5&gt;&lt;b&gt;SPECIAL ABILITIES&lt;/b&gt;&lt;/h5&gt;&lt;/div&gt;&lt;hr/&gt;&lt;div&gt;&lt;/h5&gt;&lt;h5&gt;&lt;b&gt;Leap (Ex)&lt;/b&gt; A giant locust can take 10 on Acrobatics checks to jump even if distracted or in danger.  &lt;/h5&gt;&lt;h5&gt;&lt;b&gt;Spit (Ex)&lt;/b&gt; A giant locust can spit a brown jet of acid and partially digested food up to 30 feet with no range increment.  &lt;/h5&gt;&lt;h5&gt;&lt;b&gt;Voracious (Ex)&lt;/b&gt; A giant locust's bite attack deals double damage to creatures with the plant subtype and to objects made of paper, wood, or other plant materials.&lt;/h5&gt;&lt;/div&gt;&lt;br&gt;&lt;div&gt;&lt;h4&gt;&lt;p&gt;&lt;p&gt;Giant locusts have a hunger akin to their smaller cousins, but only rarely do they gather in the endless numbers of their tiny kin. A mature giant locust measures just over 4 feet long and weighs 50 pounds.&lt;/p&gt;&lt;/h4&gt;&lt;/div&gt;</t>
  </si>
  <si>
    <t>Locust Swarm</t>
  </si>
  <si>
    <t>10 ft., climb 10 ft., fly 30 ft. (average)</t>
  </si>
  <si>
    <t>devour, distraction (DC 12), voracious (see giant locust)</t>
  </si>
  <si>
    <t>Str 1, Dex 15, Con 10, Int -, Wis 11, Cha 2</t>
  </si>
  <si>
    <t>Climb +3, Fly +10</t>
  </si>
  <si>
    <t>solitary, pair, cloud (3-20), or plague (21-100 or more)</t>
  </si>
  <si>
    <t>Thousands upon thousands of locusts dance and drone in a dark and ravenous cloud.</t>
  </si>
  <si>
    <t>Devour (Ex) A locust swarm causes damage to unattended objects in its space each round as though they were creatures. It even damages inedible objects.</t>
  </si>
  <si>
    <t>Under crowded conditions, these normally inoffensive relatives of the grasshopper change color, breed uncontrollably, ravenously consume any available vegetation, and wreak vast destruction to farms and settlements. The largest swarms, known as plagues, can include billions of locusts and cover hundreds of square miles. Locusts in these swarms are larger and more aggressive than common ones, making the swarm a true danger to everything edible in their path and even to inedible objects as well.</t>
  </si>
  <si>
    <t>&lt;link rel="stylesheet"href="PF.css"&gt;&lt;div&gt;&lt;h2&gt;Locust Swarm&lt;/h2&gt;&lt;h3&gt;&lt;i&gt;Thousands upon thousands of locusts dance and drone in a dark and ravenous cloud.&lt;/i&gt;&lt;/h3&gt;&lt;br&gt;&lt;/div&gt;&lt;div class="heading"&gt;&lt;p class="alignleft"&gt;Locust Swarm&lt;/p&gt;&lt;p class="alignright"&gt;CR 2&lt;/p&gt;&lt;div style="clear: both;"&gt;&lt;/div&gt;&lt;/div&gt;&lt;div&gt;&lt;h5&gt;&lt;b&gt;XP &lt;/b&gt;600&lt;/h5&gt;&lt;h5&gt;N Fine vermin (swarm)&lt;/h5&gt;&lt;h5&gt;&lt;b&gt;Init &lt;/b&gt;+2; &lt;b&gt;Senses &lt;/b&gt;darkvision 60 ft.; Perception +0&lt;/h5&gt;&lt;/div&gt;&lt;hr/&gt;&lt;div&gt;&lt;h5&gt;&lt;b&gt;DEFENSE&lt;/b&gt;&lt;/h5&gt;&lt;/div&gt;&lt;hr/&gt;&lt;div&gt;&lt;h5&gt;&lt;b&gt;AC &lt;/b&gt;20, touch 20, flat-footed 18 (+2 Dex, +8 size)&lt;/h5&gt;&lt;h5&gt;&lt;b&gt;hp &lt;/b&gt;18 (4d8)&lt;/h5&gt;&lt;h5&gt;&lt;b&gt;Fort &lt;/b&gt;+4, &lt;b&gt;Ref &lt;/b&gt;+3, &lt;b&gt;Will &lt;/b&gt;+1&lt;/h5&gt;&lt;h5&gt;&lt;b&gt;Defensive Abilities &lt;/b&gt;swarm traits; &lt;b&gt;Immune &lt;/b&gt;mind-affecting effects&lt;/h5&gt;&lt;/div&gt;&lt;hr/&gt;&lt;div&gt;&lt;h5&gt;&lt;b&gt;OFFENSE&lt;/b&gt;&lt;/h5&gt;&lt;/div&gt;&lt;hr/&gt;&lt;div&gt;&lt;h5&gt;&lt;b&gt;Spd &lt;/b&gt;10 ft., climb 10 ft., fly 30 ft. (average)&lt;/h5&gt;&lt;h5&gt;&lt;b&gt;Melee &lt;/b&gt;swarm (1d6)&lt;/h5&gt;&lt;h5&gt;&lt;b&gt;Space &lt;/b&gt;10 ft.; &lt;b&gt;Reach &lt;/b&gt;0 ft.&lt;/h5&gt;&lt;h5&gt;&lt;b&gt;Special Attacks &lt;/b&gt;devour, distraction (DC 12), voracious (see giant locust)&lt;/h5&gt;&lt;/div&gt;&lt;hr/&gt;&lt;div&gt;&lt;h5&gt;&lt;b&gt;STATISTICS&lt;/b&gt;&lt;/h5&gt;&lt;/div&gt;&lt;hr/&gt;&lt;div&gt;&lt;h5&gt;&lt;b&gt;Str &lt;/b&gt;1, &lt;b&gt;Dex &lt;/b&gt;15, &lt;b&gt;Con &lt;/b&gt;10, &lt;b&gt;Int &lt;/b&gt; -, &lt;b&gt;Wis &lt;/b&gt;11, &lt;b&gt;Cha &lt;/b&gt;2&lt;/h5&gt;&lt;h5&gt;&lt;b&gt;Base Atk &lt;/b&gt;+3; &lt;b&gt;CMB &lt;/b&gt;-; &lt;b&gt;CMD &lt;/b&gt;-&lt;/h5&gt;&lt;h5&gt;&lt;b&gt;Skills &lt;/b&gt;Climb +3, Fly +10&lt;/h5&gt;&lt;/div&gt;&lt;hr/&gt;&lt;div&gt;&lt;h5&gt;&lt;b&gt;ECOLOGY&lt;/b&gt;&lt;/h5&gt;&lt;/div&gt;&lt;hr/&gt;&lt;div&gt;&lt;h5&gt;&lt;b&gt;Environment &lt;/b&gt; temperate or warm deserts or plains&lt;/h5&gt;&lt;h5&gt;&lt;b&gt;Organization &lt;/b&gt;solitary, pair, cloud (3-20), or plague (21-100 or more)&lt;/h5&gt;&lt;h5&gt;&lt;b&gt;Treasure &lt;/b&gt;none&lt;/h5&gt;&lt;/div&gt;&lt;hr/&gt;&lt;div&gt;&lt;h5&gt;&lt;b&gt;SPECIAL ABILITIES&lt;/b&gt;&lt;/h5&gt;&lt;/div&gt;&lt;hr/&gt;&lt;div&gt;&lt;/h5&gt;&lt;h5&gt;&lt;b&gt;Devour (Ex)&lt;/b&gt; A locust swarm causes damage to unattended objects in its space each round as though they were creatures. It even damages inedible objects.&lt;/h5&gt;&lt;/div&gt;&lt;br&gt;&lt;div&gt;&lt;h4&gt;&lt;p&gt;&lt;p&gt;Under crowded conditions, these normally inoffensive relatives of the grasshopper change color, breed uncontrollably, ravenously consume any available vegetation, and wreak vast destruction to farms and settlements. The largest swarms, known as plagues, can include billions of locusts and cover hundreds of square miles. Locusts in these swarms are larger and more aggressive than common ones, making the swarm a true danger to everything edible in their path and even to inedible objects as well.&lt;/p&gt;&lt;/h4&gt;&lt;/div&gt;</t>
  </si>
  <si>
    <t>Lorelei</t>
  </si>
  <si>
    <t>4 tentacles +18 (1d8+9 plus poison)</t>
  </si>
  <si>
    <t>murmur, poison, vortex</t>
  </si>
  <si>
    <t>Spell-Like Abilities (CL 12th; concentration +17)   At Will-ghost sound (DC 15), speak with dead (DC 18), ventriloquism (DC 16), whispering wind   3/day-command undead (DC 17), control water, fog cloud</t>
  </si>
  <si>
    <t>Str 28, Dex 13, Con 29, Int 11, Wis 16, Cha 20</t>
  </si>
  <si>
    <t>Improved Initiative, Iron Will, Power Attack, Skill Focus (Perception), Skill Focus (Stealth), Weapon Focus (tentacle)</t>
  </si>
  <si>
    <t>Bluff +15, Climb +21, Perception +24, Sense Motive +15, Stealth +18 (+26 in rocky areas), Swim +21</t>
  </si>
  <si>
    <t>freeze, water dependency</t>
  </si>
  <si>
    <t>This strange creature appears to be a gigantic human head carved from stone, with thick tentacles sprouting from its scalp.</t>
  </si>
  <si>
    <t>Murmur (Su) A lorelei's murmur has the power to infect the minds of those that hear it. This effect even influences undead creatures despite their usual immunity to mind-affecting effects. When a lorelei murmurs, all creatures aside from other lorelei within a 300-foot spread must succeed on a DC 20 Will saving throw or become captivated. A creature that successfully saves is not subject to the same lorelei's song for 24 hours. A victim under the effects of the murmur moves toward the lorelei using the most direct means available. If the path leads them into a dangerous area such as through fire or off a cliff, that creature receives a second saving throw to end the effect before moving into peril. Affected creatures can take no actions other than to defend themselves. A victim within 5 feet of the lorelei simply stands and offers no resistance to its attacks. This effect continues for as long as the lorelei murmurs and for 1 round thereafter. This is a sonic mind-affecting charm effect. The save DC is Charisma-based.  Poison (Ex) Tentacle-injury; save Fort DC 25; frequency 1/ round for 4 rounds; effect 1d4 Str; cure 2 consecutive saves.  Vortex (Su) A lorelei can create a whirlpool as a standard action, at will. This ability functions identically to the whirlwind special attack (Pathfinder RPG Bestiary 306), but can form only underwater and cannot leave the water. A creature must succeed at a DC 25 Reflex save or be snared by the churning waters. The vortex is 20 feet across and 80 feet deep, and deals 2d8+9 points of damage. The save DC is Constitution-based.</t>
  </si>
  <si>
    <t>A lorelei resembles an enormous, stony sea anemone with a humanlike face covering much of its body. Noted for their magical murmurs that entrance sailors, the creatures lurk near rocky shoals barely concealed by crashing waves or rushing rivers, eager to lure humanoids to their deaths. Also known as a "murmur stone" for its rocklike natural camouf lage, a lorelei is a solitary creature that shuns peaceful contact with other living things. It broods in the shadows of seaside cliffs and ocean trenches, emerging only to torment the living. When not pursuing complicated schemes, a lorelei is fond of wrecking ships on rocks and luring sailors beneath the surface to drown. Some scholars claim that these creatures were once a species of beautiful fey cursed by foul forces. This claim is backed by the fact that they behave much like nereids, nixies, and sirens. A lorelei stands 9 feet tall, not counting the mess of tentacles atop its body, and weighs around 2,000 pounds.</t>
  </si>
  <si>
    <t>&lt;link rel="stylesheet"href="PF.css"&gt;&lt;div&gt;&lt;h2&gt;Lorelei&lt;/h2&gt;&lt;h3&gt;&lt;i&gt;This strange creature appears to be a gigantic human head carved from stone, with thick tentacles sprouting from its scalp.&lt;/i&gt;&lt;/h3&gt;&lt;br&gt;&lt;/div&gt;&lt;div class="heading"&gt;&lt;p class="alignleft"&gt;Lorelei&lt;/p&gt;&lt;p class="alignright"&gt;CR 12&lt;/p&gt;&lt;div style="clear: both;"&gt;&lt;/div&gt;&lt;/div&gt;&lt;div&gt;&lt;h5&gt;&lt;b&gt;XP &lt;/b&gt;19,200&lt;/h5&gt;&lt;h5&gt;NE Large aberration (aquatic)&lt;/h5&gt;&lt;h5&gt;&lt;b&gt;Init &lt;/b&gt;+5; &lt;b&gt;Senses &lt;/b&gt;darkvision 60 ft.; Perception +24&lt;/h5&gt;&lt;/div&gt;&lt;hr/&gt;&lt;div&gt;&lt;h5&gt;&lt;b&gt;DEFENSE&lt;/b&gt;&lt;/h5&gt;&lt;/div&gt;&lt;hr/&gt;&lt;div&gt;&lt;h5&gt;&lt;b&gt;AC &lt;/b&gt;27, touch 10, flat-footed 26 (+1 Dex, +17 natural, -1 size)&lt;/h5&gt;&lt;h5&gt;&lt;b&gt;hp &lt;/b&gt;162 (12d8+108)&lt;/h5&gt;&lt;h5&gt;&lt;b&gt;Fort &lt;/b&gt;+13, &lt;b&gt;Ref &lt;/b&gt;+5, &lt;b&gt;Will &lt;/b&gt;+13&lt;/h5&gt;&lt;h5&gt;&lt;b&gt;Immune &lt;/b&gt;sonic; &lt;b&gt;Resist &lt;/b&gt;cold 10&lt;/h5&gt;&lt;/div&gt;&lt;hr/&gt;&lt;div&gt;&lt;h5&gt;&lt;b&gt;OFFENSE&lt;/b&gt;&lt;/h5&gt;&lt;/div&gt;&lt;hr/&gt;&lt;div&gt;&lt;h5&gt;&lt;b&gt;Spd &lt;/b&gt;20 ft., climb 20 ft., swim 20 ft.&lt;/h5&gt;&lt;h5&gt;&lt;b&gt;Melee &lt;/b&gt;4 tentacles +18 (1d8+9 plus poison)&lt;/h5&gt;&lt;h5&gt;&lt;b&gt;Space &lt;/b&gt;10 ft.; &lt;b&gt;Reach &lt;/b&gt;15 ft.&lt;/h5&gt;&lt;h5&gt;&lt;b&gt;Special Attacks &lt;/b&gt;murmur, poison, vortex&lt;/h5&gt;&lt;h5&gt;&lt;b&gt;Spell-Like Abilities&lt;/b&gt; (CL 12th; concentration +17) &lt;/br&gt;At Will&amp;mdash;&lt;i&gt;ghost sound&lt;/i&gt; (DC 15), &lt;i&gt;speak with dead&lt;/i&gt; (DC 18), &lt;i&gt;ventriloquism&lt;/i&gt; (DC 16), &lt;i&gt;whispering wind&lt;/i&gt; &lt;/br&gt;3/day&amp;mdash;&lt;i&gt;command undead&lt;/i&gt; (DC 17), &lt;i&gt;control water&lt;/i&gt;, &lt;i&gt;fog cloud&lt;/i&gt;&lt;/h5&gt;&lt;/h5&gt;&lt;/div&gt;&lt;hr/&gt;&lt;div&gt;&lt;h5&gt;&lt;b&gt;STATISTICS&lt;/b&gt;&lt;/h5&gt;&lt;/div&gt;&lt;hr/&gt;&lt;div&gt;&lt;h5&gt;&lt;b&gt;Str &lt;/b&gt;28, &lt;b&gt;Dex &lt;/b&gt;13, &lt;b&gt;Con &lt;/b&gt;29, &lt;b&gt;Int &lt;/b&gt; 11, &lt;b&gt;Wis &lt;/b&gt;16, &lt;b&gt;Cha &lt;/b&gt;20&lt;/h5&gt;&lt;h5&gt;&lt;b&gt;Base Atk &lt;/b&gt;+9; &lt;b&gt;CMB &lt;/b&gt;+19; &lt;b&gt;CMD &lt;/b&gt;30 (can't be tripped)&lt;/h5&gt;&lt;h5&gt;&lt;b&gt;Feats &lt;/b&gt;Improved Initiative, Iron Will, Power Attack, Skill Focus (Perception), Skill Focus (Stealth), Weapon Focus (tentacle)&lt;/h5&gt;&lt;h5&gt;&lt;b&gt;Skills &lt;/b&gt;Bluff +15, Climb +21, Perception +24, Sense Motive +15, Stealth +18 (+26 in rocky areas), Swim +21; &lt;b&gt;Racial Modifiers &lt;/b&gt;+8 Stealth in rocky areas&lt;/h5&gt;&lt;h5&gt;&lt;b&gt;Languages &lt;/b&gt;Aquan, Common&lt;/h5&gt;&lt;h5&gt;&lt;b&gt;SQ &lt;/b&gt;freeze, water dependency&lt;/h5&gt;&lt;/div&gt;&lt;hr/&gt;&lt;div&gt;&lt;h5&gt;&lt;b&gt;ECOLOGY&lt;/b&gt;&lt;/h5&gt;&lt;/div&gt;&lt;hr/&gt;&lt;div&gt;&lt;h5&gt;&lt;b&gt;Environment &lt;/b&gt; any coastlines&lt;/h5&gt;&lt;h5&gt;&lt;b&gt;Organization &lt;/b&gt;solitary&lt;/h5&gt;&lt;h5&gt;&lt;b&gt;Treasure &lt;/b&gt;none&lt;/h5&gt;&lt;/div&gt;&lt;hr/&gt;&lt;div&gt;&lt;h5&gt;&lt;b&gt;SPECIAL ABILITIES&lt;/b&gt;&lt;/h5&gt;&lt;/div&gt;&lt;hr/&gt;&lt;div&gt;&lt;/h5&gt;&lt;h5&gt;&lt;b&gt;Murmur (Su)&lt;/b&gt; A lorelei's murmur has the power to infect the minds of those that hear it. This effect even influences undead creatures despite their usual immunity to mind-affecting effects. When a lorelei murmurs, all creatures aside from other lorelei within a 300-foot spread must succeed on a DC 20 Will saving throw or become captivated. A creature that successfully saves is not subject to the same lorelei's song for 24 hours. A victim under the effects of the murmur moves toward the lorelei using the most direct means available. If the path leads them into a dangerous area such as through fire or off a cliff, that creature receives a second saving throw to end the effect before moving into peril. Affected creatures can take no actions other than to defend themselves. A victim within 5 feet of the lorelei simply stands and offers no resistance to its attacks. This effect continues for as long as the lorelei murmurs and for 1 round thereafter. This is a sonic mind-affecting charm effect. The save DC is Charisma-based.  &lt;/h5&gt;&lt;h5&gt;&lt;b&gt;Poison (Ex)&lt;/b&gt; Tentacle-injury; &lt;i&gt;save&lt;/i&gt; Fort DC 25; &lt;i&gt;frequency&lt;/i&gt; 1/ round for 4 rounds; &lt;i&gt;effect&lt;/i&gt; 1d4 Str; &lt;i&gt;cure&lt;/i&gt; 2 consecutive &lt;i&gt;save&lt;/i&gt;s.  &lt;/h5&gt;&lt;h5&gt;&lt;b&gt;Vortex (Su)&lt;/b&gt; A lorelei can create a whirlpool as a standard action, at will. This ability functions identically to the whirlwind special attack (&lt;i&gt;Pathfinder RPG Bestiary&lt;/i&gt; 306), but can form only underwater and cannot leave the water. A creature must succeed at a DC 25 Reflex save or be snared by the churning waters. The vortex is 20 feet across and 80 feet deep, and deals 2d8+9 points of damage. The save DC is Constitution-based.&lt;/h5&gt;&lt;/div&gt;&lt;br&gt;&lt;div&gt;&lt;h4&gt;&lt;p&gt;&lt;p&gt;A lorelei resembles an enormous, stony sea anemone with a humanlike face covering much of its body. Noted for their magical murmurs that entrance sailors, the creatures lurk near rocky shoals barely concealed by crashing waves or rushing rivers, eager to lure humanoids to their deaths. Also known as a "murmur stone" for its rocklike natural camouf lage, a lorelei is a solitary creature that shuns peaceful contact with other living things. It broods in the shadows of seaside cliffs and ocean trenches, emerging only to torment the living. When not pursuing complicated schemes, a lorelei is fond of wrecking ships on rocks and luring sailors beneath the surface to drown. Some scholars claim that these creatures were once a species of beautiful fey cursed by foul forces. This claim is backed by the fact that they behave much like nereids, nixies, and sirens. A lorelei stands 9 feet tall, not counting the mess of tentacles atop its body, and weighs around 2,000 pounds.&lt;/p&gt;&lt;/h4&gt;&lt;/div&gt;</t>
  </si>
  <si>
    <t>Lunarma</t>
  </si>
  <si>
    <t>all-around vision, darkvision 60 ft.; Perception +10</t>
  </si>
  <si>
    <t>Fort +9, Ref +4, Will +9</t>
  </si>
  <si>
    <t>barbed carapace</t>
  </si>
  <si>
    <t>electricity 5, fire 5</t>
  </si>
  <si>
    <t>3 claws +9 (1d8+3 plus grab), bite +10 (1d6+3)</t>
  </si>
  <si>
    <t>breath weapon (30-ft. line, 2d6 acid damage plus recurring damage, Reflex DC 18 half, usable every 1d4 rounds), constrict (1d8+3), implant eggs</t>
  </si>
  <si>
    <t>Str 16, Dex 12, Con 19, Int 5, Wis 12, Cha 10</t>
  </si>
  <si>
    <t>Great Fortitude, Hover, Improved Initiative, Iron Will, Weapon Focus (bite)</t>
  </si>
  <si>
    <t>Fly +5, Perception +10, Stealth +7</t>
  </si>
  <si>
    <t>Common (can't speak); telepathy 120 ft. (other lunarma only)</t>
  </si>
  <si>
    <t>solitary, pair, or hive (3-16)</t>
  </si>
  <si>
    <t>This monstrous crablike creature hovers in midair, its three clawed tentacles snapping aggressively.</t>
  </si>
  <si>
    <t>Barbed Carapace (Ex) A lunarma's carapace is covered in jagged barbs. Any creature that grapples a lunarma or attacks it with unarmed strikes or natural weapons takes 1d4 points of damage from the vicious barbs. Using a reach weapon does not endanger the attacker this way.  Breath Weapon (Su) The acid from a lunarma's breath weapon lasts for 1d4 additional rounds, dealing 2d6 points of acid damage on its turn to any creature that took damage from the breath weapon. Washing off the acid with water or other liquid is a full-round action that ends the continuing damage.  Implant Eggs (Ex) As a full-round action, a lunarma can lay 2d6 eggs in a helpless creature. The eggs hatch after 24 hours and each deals 1 point of Con damage per hour as they feed on the host. After 1d2 days of eating, the larvae crawl out and find a safe place to mature into adults. A remove disease spell rids a creature of all implanted eggs or larvae, or they can be removed one at a time by using the Heal skill to treat deadly wounds.</t>
  </si>
  <si>
    <t>Lunarmas are mysterious crablike creatures that come from space. They move by floating through the air and can eat flesh, wood, bone, and certain kinds of sand and dust. Highly aggressive, they attack by dropping on prey from above and grabbing it with their limbs, using their breath weapon to injure multiple creatures for easier capture, feeding, and implantation. Efficient in its digestion and reproduction, a single lunarma can depopulate a village in a few days, spawning dozens of offspring that scatter in search of more prey. Fortunately, an adult lunarma lives no longer than a year. During this time, it seeks to eat and find living prey in which to lay its eggs. A newly spawned lunarma forms a cocoon in which it metamorphoses into a preadult, emerging when it senses food. It can remain dormant in its cocoon for centuries, and clusters of eggs have been found in sealed caverns beneath icy surfaces, as well as on cold moons and drifting asteroids-as if placed there by an intelligent creature. Though lunarmas are able to communicate among themselves telepathically, they're only barely intelligent, and their thoughts are primitive. They have no known culture, and their desires are limited to feeding and procreation. The only instinct they seem to have beyond that is a violent aversion to flumphs, which they attack on sight. An adult lunarma is nearly 5 feet across and weighs 400 pounds.</t>
  </si>
  <si>
    <t>&lt;link rel="stylesheet"href="PF.css"&gt;&lt;div&gt;&lt;h2&gt;Lunarma&lt;/h2&gt;&lt;h3&gt;&lt;i&gt;This monstrous crablike creature hovers in midair, its three clawed tentacles snapping aggressively.&lt;/i&gt;&lt;/h3&gt;&lt;br&gt;&lt;/div&gt;&lt;div class="heading"&gt;&lt;p class="alignleft"&gt;Lunarma&lt;/p&gt;&lt;p class="alignright"&gt;CR 6&lt;/p&gt;&lt;div style="clear: both;"&gt;&lt;/div&gt;&lt;/div&gt;&lt;div&gt;&lt;h5&gt;&lt;b&gt;XP &lt;/b&gt;2,400&lt;/h5&gt;&lt;h5&gt;N Medium aberration &lt;/h5&gt;&lt;h5&gt;&lt;b&gt;Init &lt;/b&gt;+5; &lt;b&gt;Senses &lt;/b&gt;all-around vision, darkvision 60 ft.; Perception +10&lt;/h5&gt;&lt;/div&gt;&lt;hr/&gt;&lt;div&gt;&lt;h5&gt;&lt;b&gt;DEFENSE&lt;/b&gt;&lt;/h5&gt;&lt;/div&gt;&lt;hr/&gt;&lt;div&gt;&lt;h5&gt;&lt;b&gt;AC &lt;/b&gt;17, touch 11, flat-footed 16 (+1 Dex, +6 natural)&lt;/h5&gt;&lt;h5&gt;&lt;b&gt;hp &lt;/b&gt;76 (9d8+36)&lt;/h5&gt;&lt;h5&gt;&lt;b&gt;Fort &lt;/b&gt;+9, &lt;b&gt;Ref &lt;/b&gt;+4, &lt;b&gt;Will &lt;/b&gt;+9&lt;/h5&gt;&lt;h5&gt;&lt;b&gt;Defensive Abilities &lt;/b&gt;barbed carapace; &lt;b&gt;Immune &lt;/b&gt;cold, poison; &lt;b&gt;Resist &lt;/b&gt;electricity 5, fire 5&lt;/h5&gt;&lt;/div&gt;&lt;hr/&gt;&lt;div&gt;&lt;h5&gt;&lt;b&gt;OFFENSE&lt;/b&gt;&lt;/h5&gt;&lt;/div&gt;&lt;hr/&gt;&lt;div&gt;&lt;h5&gt;&lt;b&gt;Spd &lt;/b&gt;0 ft., fly 60 ft. (good)&lt;/h5&gt;&lt;h5&gt;&lt;b&gt;Melee &lt;/b&gt;3 claws +9 (1d8+3 plus grab), bite +10 (1d6+3)&lt;/h5&gt;&lt;h5&gt;&lt;b&gt;Space &lt;/b&gt;5 ft.; &lt;b&gt;Reach &lt;/b&gt;5 ft. (10 ft. with claws)&lt;/h5&gt;&lt;h5&gt;&lt;b&gt;Special Attacks &lt;/b&gt;breath weapon (30-ft. line, 2d6 acid damage plus recurring damage, Reflex DC 18 half, usable every 1d4 rounds), constrict (1d8+3), implant eggs&lt;/h5&gt;&lt;/div&gt;&lt;hr/&gt;&lt;div&gt;&lt;h5&gt;&lt;b&gt;STATISTICS&lt;/b&gt;&lt;/h5&gt;&lt;/div&gt;&lt;hr/&gt;&lt;div&gt;&lt;h5&gt;&lt;b&gt;Str &lt;/b&gt;16, &lt;b&gt;Dex &lt;/b&gt;12, &lt;b&gt;Con &lt;/b&gt;19, &lt;b&gt;Int &lt;/b&gt; 5, &lt;b&gt;Wis &lt;/b&gt;12, &lt;b&gt;Cha &lt;/b&gt;10&lt;/h5&gt;&lt;h5&gt;&lt;b&gt;Base Atk &lt;/b&gt;+6; &lt;b&gt;CMB &lt;/b&gt;+9 (+13 grapple); &lt;b&gt;CMD &lt;/b&gt;20&lt;/h5&gt;&lt;h5&gt;&lt;b&gt;Feats &lt;/b&gt;Great Fortitude, Hover, Improved Initiative, Iron Will, Weapon Focus (bite)&lt;/h5&gt;&lt;h5&gt;&lt;b&gt;Skills &lt;/b&gt;Fly +5, Perception +10, Stealth +7&lt;/h5&gt;&lt;h5&gt;&lt;b&gt;Languages &lt;/b&gt;Common (can't speak); telepathy 120 ft. (other lunarma only)&lt;/h5&gt;&lt;h5&gt;&lt;b&gt;SQ &lt;/b&gt;no breath&lt;/h5&gt;&lt;/div&gt;&lt;hr/&gt;&lt;div&gt;&lt;h5&gt;&lt;b&gt;ECOLOGY&lt;/b&gt;&lt;/h5&gt;&lt;/div&gt;&lt;hr/&gt;&lt;div&gt;&lt;h5&gt;&lt;b&gt;Environment &lt;/b&gt; any underground&lt;/h5&gt;&lt;h5&gt;&lt;b&gt;Organization &lt;/b&gt;solitary, pair, or hive (3-16)&lt;/h5&gt;&lt;h5&gt;&lt;b&gt;Treasure &lt;/b&gt;none&lt;/h5&gt;&lt;/div&gt;&lt;hr/&gt;&lt;div&gt;&lt;h5&gt;&lt;b&gt;SPECIAL ABILITIES&lt;/b&gt;&lt;/h5&gt;&lt;/div&gt;&lt;hr/&gt;&lt;div&gt;&lt;/h5&gt;&lt;h5&gt;&lt;b&gt;Barbed Carapace (Ex)&lt;/b&gt; A lunarma's carapace is covered in jagged barbs. Any creature that grapples a lunarma or attacks it with unarmed strikes or natural weapons takes 1d4 points of damage from the vicious barbs. Using a reach weapon does not endanger the attacker this way.  &lt;/h5&gt;&lt;h5&gt;&lt;b&gt;Breath Weapon (Su)&lt;/b&gt; The acid from a lunarma's breath weapon lasts for 1d4 additional rounds, dealing 2d6 points of acid damage on its turn to any creature that took damage from the breath weapon. Washing off the acid with water or other liquid is a full-round action that ends the continuing damage.  &lt;/h5&gt;&lt;h5&gt;&lt;b&gt;Implant Eggs (Ex)&lt;/b&gt; As a full-round action, a lunarma can lay 2d6 eggs in a helpless creature. The eggs hatch after 24 hours and each deals 1 point of Con damage per hour as they feed on the host. After 1d2 days of eating, the larvae crawl out and find a safe place to mature into adults. A &lt;i&gt;remove disease&lt;/i&gt; spell rids a creature of all implanted eggs or larvae, or they can be removed one at a time by using the Heal skill to treat deadly wounds.&lt;/h5&gt;&lt;/div&gt;&lt;br&gt;&lt;div&gt;&lt;h4&gt;&lt;p&gt;&lt;p&gt;Lunarmas are mysterious crablike creatures that come from space. They move by floating through the air and can eat flesh, wood, bone, and certain kinds of sand and dust. Highly aggressive, they attack by dropping on prey from above and grabbing it with their limbs, using their breath weapon to injure multiple creatures for easier capture, feeding, and implantation. Efficient in its digestion and reproduction, a single lunarma can depopulate a village in a few days, spawning dozens of offspring that scatter in search of more prey. Fortunately, an adult lunarma lives no longer than a year. During this time, it seeks to eat and find living prey in which to lay its eggs. A newly spawned lunarma forms a cocoon in which it metamorphoses into a preadult, emerging when it senses food. It can remain dormant in its cocoon for centuries, and clusters of eggs have been found in sealed caverns beneath icy surfaces, as well as on cold moons and drifting asteroids-as if placed there by an intelligent creature. Though lunarmas are able to communicate among themselves telepathically, they're only barely intelligent, and their thoughts are primitive. They have no known culture, and their desires are limited to feeding and procreation. The only instinct they seem to have beyond that is a violent aversion to flumphs, which they attack on sight. An adult lunarma is nearly 5 feet across and weighs 400 pounds.&lt;/p&gt;&lt;/h4&gt;&lt;/div&gt;</t>
  </si>
  <si>
    <t>sleep effects</t>
  </si>
  <si>
    <t>light sensitivity, susceptible to alcohol</t>
  </si>
  <si>
    <t>constrict (1d4), engulfing drop, strangle</t>
  </si>
  <si>
    <t>Str 10, Dex 12, Con 12, Int 3, Wis 13, Cha 9</t>
  </si>
  <si>
    <t>Lurking Ray</t>
  </si>
  <si>
    <t>Engulfing Drop (Ex) Though it is a Tiny monster, the hood can drop onto the head of a Medium or smaller creature and make a slam attack as a standard action. If the hood's attack succeeds, it can immediately attempt a grapple check against the target, and if successful, the executioner's hood can constrict.  Strangle (Ex) A grappling executioner's hood entirely covers its opponent's head with an airtight grip. A creature that is grappled by the hood cannot speak or cast spells with verbal components and must hold its breath (see Suffocation, Pathfinder RPG Core Rulebook 445), unless it doesn't speak or breathe through its head. Any attacks against the hood deal half damage to the hood and the other half to the creature that it's strangling.  Susceptible to Alcohol (Ex) Strong alcohol harms the hood. Every quart poured on it deals 1 point of damage. Four quarts of alcohol incapacitates it and forces it to release a grappled target.</t>
  </si>
  <si>
    <t>These young rays are shaped roughly like hoods (hence their name), and drag themselves awkwardly about with their thin tentacles. Once an executioner's hood finds a suitable hunting ground, usually a cavern or dungeon room, it hauls itself up to a high perch and hangs there, disguising itself as an irregular stone formation or a strange bit of masonry on a dungeon wall. When suitable prey walks beneath it, the young lurking ray drops, attempting to engulf the creature's head and suffocate it, after which the ray can slowly dissolve the meat at its leisure. Executioner's hoods are hatched from eggs laid by trappers. They stay with the mother for a month, then leave to hunt for themselves.</t>
  </si>
  <si>
    <t>&lt;link rel="stylesheet"href="PF.css"&gt;&lt;div&gt;&lt;h2&gt;Lurking Ray, Executioner's Hood&lt;/h2&gt;&lt;h3&gt;&lt;i&gt;This creature resembles an executioner's hood constructed of blackish-gray leather. Two hollow eye holes are present in its form.&lt;/i&gt;&lt;/h3&gt;&lt;br&gt;&lt;/div&gt;&lt;div class="heading"&gt;&lt;p class="alignleft"&gt;Executioner's Hood&lt;/p&gt;&lt;p class="alignright"&gt;CR 2&lt;/p&gt;&lt;div style="clear: both;"&gt;&lt;/div&gt;&lt;/div&gt;&lt;div&gt;&lt;h5&gt;&lt;b&gt;XP &lt;/b&gt;600&lt;/h5&gt;&lt;h5&gt;N Tiny aberration &lt;/h5&gt;&lt;h5&gt;&lt;b&gt;Init &lt;/b&gt;+1; &lt;b&gt;Senses &lt;/b&gt;blindsense 10 ft., darkvision 60 ft., scent; Perception +8&lt;/h5&gt;&lt;/div&gt;&lt;hr/&gt;&lt;div&gt;&lt;h5&gt;&lt;b&gt;DEFENSE&lt;/b&gt;&lt;/h5&gt;&lt;/div&gt;&lt;hr/&gt;&lt;div&gt;&lt;h5&gt;&lt;b&gt;AC &lt;/b&gt;16, touch 13, flat-footed 15 (+1 Dex, +3 natural, +2 size)&lt;/h5&gt;&lt;h5&gt;&lt;b&gt;hp &lt;/b&gt;11 (2d8+2)&lt;/h5&gt;&lt;h5&gt;&lt;b&gt;Fort &lt;/b&gt;+1, &lt;b&gt;Ref &lt;/b&gt;+1, &lt;b&gt;Will &lt;/b&gt;+4&lt;/h5&gt;&lt;h5&gt;&lt;b&gt;Defensive Abilities &lt;/b&gt;amorphous; &lt;b&gt;Immune &lt;/b&gt;sleep effects&lt;/h5&gt;&lt;h5&gt;&lt;b&gt;Weaknesses &lt;/b&gt;light sensitivity, susceptible to alcohol&lt;/h5&gt;&lt;/div&gt;&lt;hr/&gt;&lt;div&gt;&lt;h5&gt;&lt;b&gt;OFFENSE&lt;/b&gt;&lt;/h5&gt;&lt;/div&gt;&lt;hr/&gt;&lt;div&gt;&lt;h5&gt;&lt;b&gt;Spd &lt;/b&gt;10 ft., climb 5 ft.&lt;/h5&gt;&lt;h5&gt;&lt;b&gt;Melee &lt;/b&gt;slam +3 (1d4 plus grab)&lt;/h5&gt;&lt;h5&gt;&lt;b&gt;Space &lt;/b&gt;2-1/2 ft.; &lt;b&gt;Reach &lt;/b&gt;0 ft.&lt;/h5&gt;&lt;h5&gt;&lt;b&gt;Special Attacks &lt;/b&gt;constrict (1d4), engulfing drop, strangle&lt;/h5&gt;&lt;/div&gt;&lt;hr/&gt;&lt;div&gt;&lt;h5&gt;&lt;b&gt;STATISTICS&lt;/b&gt;&lt;/h5&gt;&lt;/div&gt;&lt;hr/&gt;&lt;div&gt;&lt;h5&gt;&lt;b&gt;Str &lt;/b&gt;10, &lt;b&gt;Dex &lt;/b&gt;12, &lt;b&gt;Con &lt;/b&gt;12, &lt;b&gt;Int &lt;/b&gt; 3, &lt;b&gt;Wis &lt;/b&gt;13, &lt;b&gt;Cha &lt;/b&gt;9&lt;/h5&gt;&lt;h5&gt;&lt;b&gt;Base Atk &lt;/b&gt;+1; &lt;b&gt;CMB &lt;/b&gt;+0 (+4 grapple); &lt;b&gt;CMD &lt;/b&gt;10 (can't be tripped)&lt;/h5&gt;&lt;h5&gt;&lt;b&gt;Feats &lt;/b&gt;Skill Focus (Perception)&lt;/h5&gt;&lt;h5&gt;&lt;b&gt;Skills &lt;/b&gt;Climb +8, Perception +8, Stealth +13&lt;/h5&gt;&lt;/div&gt;&lt;hr/&gt;&lt;div&gt;&lt;h5&gt;&lt;b&gt;ECOLOGY&lt;/b&gt;&lt;/h5&gt;&lt;/div&gt;&lt;hr/&gt;&lt;div&gt;&lt;h5&gt;&lt;b&gt;Environment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ABILITIES&lt;/b&gt;&lt;/h5&gt;&lt;/div&gt;&lt;hr/&gt;&lt;div&gt;&lt;/h5&gt;&lt;h5&gt;&lt;b&gt;Engulfing Drop (Ex)&lt;/b&gt; Though it is a Tiny monster, the hood can drop onto the head of a Medium or smaller creature and make a slam attack as a standard action. If the hood's attack succeeds, it can immediately attempt a grapple check against the target, and if successful, the executioner's hood can constrict.  &lt;/h5&gt;&lt;h5&gt;&lt;b&gt;Strangle (Ex)&lt;/b&gt; A grappling executioner's hood entirely covers its opponent's head with an airtight grip. A creature that is grappled by the hood cannot speak or cast spells with verbal components and must hold its breath (see Suffocation, &lt;i&gt;Pathfinder RPG Core Rulebook&lt;/i&gt; 445), unless it doesn't speak or breathe through its head. Any attacks against the hood deal half damage to the hood and the other half to the creature that it's strangling.  &lt;/h5&gt;&lt;h5&gt;&lt;b&gt;Susceptible to Alcohol (Ex)&lt;/b&gt; Strong alcohol harms the hood. Every quart poured on it deals 1 point of damage. Four quarts of alcohol incapacitates it and forces it to release a grappled target.&lt;/h5&gt;&lt;/div&gt;&lt;br&gt;&lt;div&gt;&lt;h4&gt;&lt;p&gt;&lt;p&gt;These young rays are shaped roughly like hoods (hence their name), and drag themselves awkwardly about with their thin tentacles. Once an executioner's hood finds a suitable hunting ground, usually a cavern or dungeon room, it hauls itself up to a high perch and hangs there, disguising itself as an irregular stone formation or a strange bit of masonry on a dungeon wall. When suitable prey walks beneath it, the young lurking ray drops, attempting to engulf the creature's head and suffocate it, after which the ray can slowly dissolve the meat at its leisure. Executioner's hoods are hatched from eggs laid by trappers. They stay with the mother for a month, then leave to hunt for themselves.&lt;/p&gt;&lt;/h4&gt;&lt;/div&gt;</t>
  </si>
  <si>
    <t>blindsense 10 ft., darkvision 60 ft., scent; Perception +5</t>
  </si>
  <si>
    <t>slam +15 (3d6+15 plus grab)</t>
  </si>
  <si>
    <t>Climb +18, Fly +1, Perception +5, Stealth +8 (+16 in rocky areas)</t>
  </si>
  <si>
    <t>What looks at first like a stalactite unfurls into a shape like a manta ray, sailing silently downward with his rasp-like mouth wide.</t>
  </si>
  <si>
    <t>Smother (Ex) When a lurker above grapples a target, it forms an airtight seal around its prey. A grappled target cannot speak or cast spells with verbal components, and must hold its breath (see Suffocation, Pathfinder RPG Core Rulebook 445).</t>
  </si>
  <si>
    <t>Lurkers above are the nearly mindless males of the species, and follow much the same tactics as executioner's hoods, save that they gain the ability to stretch themselves wide, glide with both speed and silence, and can even fly by awkwardly flapping their flesh. They typically hide on cavern ceilings, shifting their coloration and texture to match the surrounding terrain. Like all lurking rays, lurkers above are carnivorous, preferring the tang of living flesh-though they can subsist for a time on the minerals they absorb from rocky surfaces through their tentacles. Males are less able to subsist on minerals, however, and hence hunt more actively. While lurkers above are poor fliers, they're excellent gliders, able drop off a ceiling and silently float more than 100 feet horizontally over the course of a 5- or 6-foot drop. Lurkers above can grow to be 15 feet from tip to tip, and weigh nearly 500 pounds when fully fed.</t>
  </si>
  <si>
    <t>&lt;link rel="stylesheet"href="PF.css"&gt;&lt;div&gt;&lt;h2&gt;Lurking Ray, Lurker Above&lt;/h2&gt;&lt;h3&gt;&lt;i&gt;What looks at first like a stalactite unfurls into a shape like a manta ray, sailing silently downward with his rasp-like mouth wide.&lt;/i&gt;&lt;/h3&gt;&lt;br&gt;&lt;/div&gt;&lt;div class="heading"&gt;&lt;p class="alignleft"&gt;Lurker Above&lt;/p&gt;&lt;p class="alignright"&gt;CR 7&lt;/p&gt;&lt;div style="clear: both;"&gt;&lt;/div&gt;&lt;/div&gt;&lt;div&gt;&lt;h5&gt;&lt;b&gt;XP &lt;/b&gt;3,200&lt;/h5&gt;&lt;h5&gt;N Huge aberration &lt;/h5&gt;&lt;h5&gt;&lt;b&gt;Init &lt;/b&gt;+5; &lt;b&gt;Senses &lt;/b&gt;blindsense 10 ft., darkvision 60 ft., scent; Perception +5&lt;/h5&gt;&lt;/div&gt;&lt;hr/&gt;&lt;div&gt;&lt;h5&gt;&lt;b&gt;DEFENSE&lt;/b&gt;&lt;/h5&gt;&lt;/div&gt;&lt;hr/&gt;&lt;div&gt;&lt;h5&gt;&lt;b&gt;AC &lt;/b&gt;19, touch 9, flat-footed 18 (+1 Dex, +10 natural, -2 size)&lt;/h5&gt;&lt;h5&gt;&lt;b&gt;hp &lt;/b&gt;85 (10d8+40)&lt;/h5&gt;&lt;h5&gt;&lt;b&gt;Fort &lt;/b&gt;+7, &lt;b&gt;Ref &lt;/b&gt;+4, &lt;b&gt;Will &lt;/b&gt;+9&lt;/h5&gt;&lt;h5&gt;&lt;b&gt;Defensive Abilities &lt;/b&gt;amorphous; &lt;b&gt;DR &lt;/b&gt;10/piercing or slashing; &lt;b&gt;Resist &lt;/b&gt;cold 10, fire 10&lt;/h5&gt;&lt;h5&gt;&lt;b&gt;Weaknesses &lt;/b&gt;light sensitivity&lt;/h5&gt;&lt;/div&gt;&lt;hr/&gt;&lt;div&gt;&lt;h5&gt;&lt;b&gt;OFFENSE&lt;/b&gt;&lt;/h5&gt;&lt;/div&gt;&lt;hr/&gt;&lt;div&gt;&lt;h5&gt;&lt;b&gt;Spd &lt;/b&gt;10 ft., climb 5 ft., fly 40 ft. (poor)&lt;/h5&gt;&lt;h5&gt;&lt;b&gt;Melee &lt;/b&gt;slam +15 (3d6+15 plus grab)&lt;/h5&gt;&lt;h5&gt;&lt;b&gt;Space &lt;/b&gt;15 ft.; &lt;b&gt;Reach &lt;/b&gt;10 ft.&lt;/h5&gt;&lt;h5&gt;&lt;b&gt;Special Attacks &lt;/b&gt;constrict (3d6+15), smother&lt;/h5&gt;&lt;/div&gt;&lt;hr/&gt;&lt;div&gt;&lt;h5&gt;&lt;b&gt;STATISTICS&lt;/b&gt;&lt;/h5&gt;&lt;/div&gt;&lt;hr/&gt;&lt;div&gt;&lt;h5&gt;&lt;b&gt;Str &lt;/b&gt;30, &lt;b&gt;Dex &lt;/b&gt;12, &lt;b&gt;Con &lt;/b&gt;19, &lt;b&gt;Int &lt;/b&gt; 2, &lt;b&gt;Wis &lt;/b&gt;15, &lt;b&gt;Cha &lt;/b&gt;9&lt;/h5&gt;&lt;h5&gt;&lt;b&gt;Base Atk &lt;/b&gt;+7; &lt;b&gt;CMB &lt;/b&gt;+19 (+23 grapple); &lt;b&gt;CMD &lt;/b&gt;30 (can't be tripped)&lt;/h5&gt;&lt;h5&gt;&lt;b&gt;Feats &lt;/b&gt;Blind-Fight, Combat Reflexes, Improved Initiative, Skill Focus (Perception), Skill Focus (Stealth)&lt;/h5&gt;&lt;h5&gt;&lt;b&gt;Skills &lt;/b&gt;Climb +18, Fly +1, Perception +5, Stealth +8 (+16 in rocky areas); &lt;b&gt;Racial Modifiers &lt;/b&gt;+4 Stealth (+12 in rocky areas)&lt;/h5&gt;&lt;/div&gt;&lt;hr/&gt;&lt;div&gt;&lt;h5&gt;&lt;b&gt;ECOLOGY&lt;/b&gt;&lt;/h5&gt;&lt;/div&gt;&lt;hr/&gt;&lt;div&gt;&lt;h5&gt;&lt;b&gt;Environment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ABILITIES&lt;/b&gt;&lt;/h5&gt;&lt;/div&gt;&lt;hr/&gt;&lt;div&gt;&lt;/h5&gt;&lt;h5&gt;&lt;b&gt;Smother (Ex)&lt;/b&gt; When a lurker above grapples a target, it forms an airtight seal around its prey. A grappled target cannot speak or cast spells with verbal components, and must hold its breath (see Suffocation, &lt;i&gt;Pathfinder RPG Core Rulebook&lt;/i&gt; 445).&lt;/h5&gt;&lt;/div&gt;&lt;br&gt;&lt;div&gt;&lt;h4&gt;&lt;p&gt;&lt;p&gt;Lurkers above are the nearly mindless males of the species, and follow much the same tactics as executioner's hoods, save that they gain the ability to stretch themselves wide, glide with both speed and silence, and can even fly by awkwardly flapping their flesh. They typically hide on cavern ceilings, shifting their coloration and texture to match the surrounding terrain. Like all lurking rays, lurkers above are carnivorous, preferring the tang of living flesh-though they can subsist for a time on the minerals they absorb from rocky surfaces through their tentacles. Males are less able to subsist on minerals, however, and hence hunt more actively. While lurkers above are poor fliers, they're excellent gliders, able drop off a ceiling and silently float more than 100 feet horizontally over the course of a 5- or 6-foot drop. Lurkers above can grow to be 15 feet from tip to tip, and weigh nearly 500 pounds when fully fed.&lt;/p&gt;&lt;/h4&gt;&lt;/div&gt;</t>
  </si>
  <si>
    <t>blindsense 10 ft., darkvision 60 ft., scent; Perception +25</t>
  </si>
  <si>
    <t>Fort +10, Ref +5, Will +11</t>
  </si>
  <si>
    <t>slam +17 (3d6+15 plus grab)</t>
  </si>
  <si>
    <t>constrict (3d6+15), smother (see lurker above)</t>
  </si>
  <si>
    <t>Str 30, Dex 12, Con 19, Int 14, Wis 17, Cha 13</t>
  </si>
  <si>
    <t>Blind-Fight, Combat Reflexes, Great Fortitude, Improved Initiative, Skill Focus (Perception), Skill Focus (Stealth), Toughness</t>
  </si>
  <si>
    <t>Climb +18, Knowledge (dungeoneering) +15, Perception +25, Sense Motive +16, Sleight of Hand +14, Stealth +19 (+27 in rocky areas), Survival +15</t>
  </si>
  <si>
    <t>solitary or batch (1 plus 20-30 executioner's hoods)</t>
  </si>
  <si>
    <t>The stone floor ripples and shakes as a toothy, gnashing maw opens in its center, and then the edges of the room curl up and inward to reveal an underside of wriggling tendrils and fetid digestive juices.</t>
  </si>
  <si>
    <t>Female lurking rays, known as trappers, are the masterminds of their race. Too large to fly (and often gravid with wriggling young), the intelligent trappers scrape themselves out depressions in the floor of regularly traveled chambers and then lie in them, changing their coloration and texture perfectly to blend with the rest of the floor, and sometimes even creating protrusions in the shape of items they know to be valuable to their prey creatures. When a lulled individual steps onto the trapper's surface, the ray twists itself up around it, smothering and beating its victim senseless before drawing it into its maw for slow digestion. Though quite intelligent even by human standards, trappers devote almost all of their mental faculties to perfectly remembering every sensory detail about their surroundings in order to make their chameleon-like disguises all the more cunning and difficult for their prey to resist. Trappers can grow to be 15 feet from tip to tip, and weigh nearly 2,000 pounds when fully fed.</t>
  </si>
  <si>
    <t>&lt;link rel="stylesheet"href="PF.css"&gt;&lt;div&gt;&lt;h2&gt;Lurking Ray, Trapper&lt;/h2&gt;&lt;h3&gt;&lt;i&gt;The stone floor ripples and shakes as a toothy, gnashing maw opens in its center, and then the edges of the room curl up and inward to reveal an underside of wriggling tendrils and fetid digestive juices.&lt;/i&gt;&lt;/h3&gt;&lt;br&gt;&lt;/div&gt;&lt;div class="heading"&gt;&lt;p class="alignleft"&gt;Trapper&lt;/p&gt;&lt;p class="alignright"&gt;CR 8&lt;/p&gt;&lt;div style="clear: both;"&gt;&lt;/div&gt;&lt;/div&gt;&lt;div&gt;&lt;h5&gt;&lt;b&gt;XP &lt;/b&gt;4,800&lt;/h5&gt;&lt;h5&gt;N Huge aberration &lt;/h5&gt;&lt;h5&gt;&lt;b&gt;Init &lt;/b&gt;+5; &lt;b&gt;Senses &lt;/b&gt;blindsense 10 ft., darkvision 60 ft., scent; Perception +25&lt;/h5&gt;&lt;/div&gt;&lt;hr/&gt;&lt;div&gt;&lt;h5&gt;&lt;b&gt;DEFENSE&lt;/b&gt;&lt;/h5&gt;&lt;/div&gt;&lt;hr/&gt;&lt;div&gt;&lt;h5&gt;&lt;b&gt;AC &lt;/b&gt;21, touch 9, flat-footed 20 (+1 Dex, +12 natural, -2 size)&lt;/h5&gt;&lt;h5&gt;&lt;b&gt;hp &lt;/b&gt;123 (13d8+65)&lt;/h5&gt;&lt;h5&gt;&lt;b&gt;Fort &lt;/b&gt;+10, &lt;b&gt;Ref &lt;/b&gt;+5, &lt;b&gt;Will &lt;/b&gt;+11&lt;/h5&gt;&lt;h5&gt;&lt;b&gt;Defensive Abilities &lt;/b&gt;amorphous; &lt;b&gt;DR &lt;/b&gt;10/piercing or slashing; &lt;b&gt;Resist &lt;/b&gt;cold 10, fire 10&lt;/h5&gt;&lt;h5&gt;&lt;b&gt;Weaknesses &lt;/b&gt;light sensitivity&lt;/h5&gt;&lt;/div&gt;&lt;hr/&gt;&lt;div&gt;&lt;h5&gt;&lt;b&gt;OFFENSE&lt;/b&gt;&lt;/h5&gt;&lt;/div&gt;&lt;hr/&gt;&lt;div&gt;&lt;h5&gt;&lt;b&gt;Spd &lt;/b&gt;10 ft., climb 5 ft.&lt;/h5&gt;&lt;h5&gt;&lt;b&gt;Melee &lt;/b&gt;slam +17 (3d6+15 plus grab)&lt;/h5&gt;&lt;h5&gt;&lt;b&gt;Space &lt;/b&gt;15 ft.; &lt;b&gt;Reach &lt;/b&gt;10 ft.&lt;/h5&gt;&lt;h5&gt;&lt;b&gt;Special Attacks &lt;/b&gt;constrict (3d6+15), smother (see lurker above)&lt;/h5&gt;&lt;/div&gt;&lt;hr/&gt;&lt;div&gt;&lt;h5&gt;&lt;b&gt;STATISTICS&lt;/b&gt;&lt;/h5&gt;&lt;/div&gt;&lt;hr/&gt;&lt;div&gt;&lt;h5&gt;&lt;b&gt;Str &lt;/b&gt;30, &lt;b&gt;Dex &lt;/b&gt;12, &lt;b&gt;Con &lt;/b&gt;19, &lt;b&gt;Int &lt;/b&gt; 14, &lt;b&gt;Wis &lt;/b&gt;17, &lt;b&gt;Cha &lt;/b&gt;13&lt;/h5&gt;&lt;h5&gt;&lt;b&gt;Base Atk &lt;/b&gt;+9; &lt;b&gt;CMB &lt;/b&gt;+21 (+25 grapple); &lt;b&gt;CMD &lt;/b&gt;32 (can't be tripped)&lt;/h5&gt;&lt;h5&gt;&lt;b&gt;Feats &lt;/b&gt;Blind-Fight, Combat Reflexes, Great Fortitude, Improved Initiative, Skill Focus (Perception), Skill Focus (Stealth), Toughness&lt;/h5&gt;&lt;h5&gt;&lt;b&gt;Skills &lt;/b&gt;Climb +18, Knowledge (dungeoneering) +15, Perception +25, Sense Motive +16, Sleight of Hand +14, Stealth +19 (+27 in rocky areas), Survival +15; &lt;b&gt;Racial Modifiers &lt;/b&gt;+4 Stealth (+12 in rocky areas)&lt;/h5&gt;&lt;h5&gt;&lt;b&gt;Languages &lt;/b&gt;Aklo, Common, Undercommon&lt;/h5&gt;&lt;/div&gt;&lt;hr/&gt;&lt;div&gt;&lt;h5&gt;&lt;b&gt;ECOLOGY&lt;/b&gt;&lt;/h5&gt;&lt;/div&gt;&lt;hr/&gt;&lt;div&gt;&lt;h5&gt;&lt;b&gt;Environment &lt;/b&gt; any underground&lt;/h5&gt;&lt;h5&gt;&lt;b&gt;Organization &lt;/b&gt;solitary or batch (1 plus 20-30 executioner's hoods)&lt;/h5&gt;&lt;h5&gt;&lt;b&gt;Treasure &lt;/b&gt;standard&lt;/h5&gt;&lt;/div&gt;&lt;br&gt;&lt;div&gt;&lt;h4&gt;&lt;p&gt;&lt;p&gt;Female lurking rays, known as trappers, are the masterminds of their race. Too large to fly (and often gravid with wriggling young), the intelligent trappers scrape themselves out depressions in the floor of regularly traveled chambers and then lie in them, changing their coloration and texture perfectly to blend with the rest of the floor, and sometimes even creating protrusions in the shape of items they know to be valuable to their prey creatures. When a lulled individual steps onto the trapper's surface, the ray twists itself up around it, smothering and beating its victim senseless before drawing it into its maw for slow digestion. Though quite intelligent even by human standards, trappers devote almost all of their mental faculties to perfectly remembering every sensory detail about their surroundings in order to make their chameleon-like disguises all the more cunning and difficult for their prey to resist. Trappers can grow to be 15 feet from tip to tip, and weigh nearly 2,000 pounds when fully fed.&lt;/p&gt;&lt;/h4&gt;&lt;/div&gt;</t>
  </si>
  <si>
    <t>Human natural werebat</t>
  </si>
  <si>
    <t>rogue 3</t>
  </si>
  <si>
    <t>evasion, trap sense +1</t>
  </si>
  <si>
    <t>mwk short sword +6 (1d6+2/19-20)</t>
  </si>
  <si>
    <t>mwk shortbow +5 (1d6/x3)</t>
  </si>
  <si>
    <t>Str 14, Dex 15, Con 15, Int 10, Wis 14, Cha 6</t>
  </si>
  <si>
    <t>Agile Maneuvers, Combat Reflexes, Weapon Focus (short sword)</t>
  </si>
  <si>
    <t>Acrobatics +8, Climb +8, Disable Device +8, Disguise +4, Handle Animal +1, Intimidate +4, Perception +8, Sense Motive +8, Sleight of Hand +8, Stealth +8</t>
  </si>
  <si>
    <t>change shape (human, hybrid, and bat; polymorph), lycanthropic empathy (bats and dire bats), rogue talents (ledge walker), trapfinding +1</t>
  </si>
  <si>
    <t>NPC gear (leather armor, mwk shortbow with 20 arrows, mwk short sword, other treasure)</t>
  </si>
  <si>
    <t>This furred humanoid has protruding fangs and thin membranes of tissue connecting its arms to its sides.</t>
  </si>
  <si>
    <t>Werebats are hybrids of vampiric bats and humanoids, possessed of a ravenous bloodlust. As opposed to vampires, with which werebats are often confused, these lycanthropes are often more savage and less calculating than the shapeshifting undead. As though to prove a point, some werebats go out of their way to take down powerful vampire lords and commandeer the vampires' positions- though many also become slaves to such undead after underestimating their prowess. Natural werebats typically look like normal members of their humanoid parent race, though they often have dark hair, lithe frames, severe features, and slightly pointed ears. They typically stand taller than normal for their race, but weigh significantly less.</t>
  </si>
  <si>
    <t>&lt;link rel="stylesheet"href="PF.css"&gt;&lt;div&gt;&lt;h2&gt;Lycanthrope, Werebat&lt;/h2&gt;&lt;h3&gt;&lt;i&gt;This furred humanoid has protruding fangs and thin membranes of tissue connecting its arms to its sides.&lt;/i&gt;&lt;/h3&gt;&lt;br&gt;&lt;/div&gt;&lt;div class="heading"&gt;&lt;p class="alignleft"&gt;Werebat (Human Form)&lt;/p&gt;&lt;p class="alignright"&gt;CR 3&lt;/p&gt;&lt;div style="clear: both;"&gt;&lt;/div&gt;&lt;/div&gt;&lt;div&gt;&lt;h5&gt;&lt;b&gt;XP &lt;/b&gt;800&lt;/h5&gt;&lt;h5&gt;Human natural werebat rogue 3&lt;/h5&gt;&lt;h5&gt;NE Medium humanoid (human, shapechanger)&lt;/h5&gt;&lt;h5&gt;&lt;b&gt;Init &lt;/b&gt;+2; &lt;b&gt;Senses &lt;/b&gt;low-light vision, scent; Perception +8&lt;/h5&gt;&lt;/div&gt;&lt;hr/&gt;&lt;div&gt;&lt;h5&gt;&lt;b&gt;DEFENSE&lt;/b&gt;&lt;/h5&gt;&lt;/div&gt;&lt;hr/&gt;&lt;div&gt;&lt;h5&gt;&lt;b&gt;AC &lt;/b&gt;14, touch 12, flat-footed 12 (+2 armor, +2 Dex)&lt;/h5&gt;&lt;h5&gt;&lt;b&gt;hp &lt;/b&gt;23 (3d8+6)&lt;/h5&gt;&lt;h5&gt;&lt;b&gt;Fort &lt;/b&gt;+3, &lt;b&gt;Ref &lt;/b&gt;+5 (+1 vs. traps), &lt;b&gt;Will &lt;/b&gt;+3&lt;/h5&gt;&lt;h5&gt;&lt;b&gt;Defensive Abilities &lt;/b&gt;evasion, trap sense +1&lt;/h5&gt;&lt;/div&gt;&lt;hr/&gt;&lt;div&gt;&lt;h5&gt;&lt;b&gt;OFFENSE&lt;/b&gt;&lt;/h5&gt;&lt;/div&gt;&lt;hr/&gt;&lt;div&gt;&lt;h5&gt;&lt;b&gt;Spd &lt;/b&gt;30 ft.&lt;/h5&gt;&lt;h5&gt;&lt;b&gt;Melee &lt;/b&gt;mwk short sword +6 (1d6+2/19-20)&lt;/h5&gt;&lt;h5&gt;&lt;b&gt;Ranged &lt;/b&gt;mwk shortbow +5 (1d6/x3)&lt;/h5&gt;&lt;h5&gt;&lt;b&gt;Space &lt;/b&gt;5 ft.; &lt;b&gt;Reach &lt;/b&gt;5 ft.&lt;/h5&gt;&lt;h5&gt;&lt;b&gt;Special Attacks &lt;/b&gt;sneak attack +2d6&lt;/h5&gt;&lt;/div&gt;&lt;hr/&gt;&lt;div&gt;&lt;h5&gt;&lt;b&gt;STATISTICS&lt;/b&gt;&lt;/h5&gt;&lt;/div&gt;&lt;hr/&gt;&lt;div&gt;&lt;h5&gt;&lt;b&gt;Str &lt;/b&gt;14, &lt;b&gt;Dex &lt;/b&gt;15, &lt;b&gt;Con &lt;/b&gt;15, &lt;b&gt;Int &lt;/b&gt; 10, &lt;b&gt;Wis &lt;/b&gt;14, &lt;b&gt;Cha &lt;/b&gt;6&lt;/h5&gt;&lt;h5&gt;&lt;b&gt;Base Atk &lt;/b&gt;+2; &lt;b&gt;CMB &lt;/b&gt;+4; &lt;b&gt;CMD &lt;/b&gt;16&lt;/h5&gt;&lt;h5&gt;&lt;b&gt;Feats &lt;/b&gt;Agile Maneuvers, Combat Reflexes, Weapon Focus (short sword)&lt;/h5&gt;&lt;h5&gt;&lt;b&gt;Skills &lt;/b&gt;Acrobatics +8, Climb +8, Disable Device +8, Disguise +4, Handle Animal +1, Intimidate +4, Perception +8, Sense Motive +8, Sleight of Hand +8, Stealth +8&lt;/h5&gt;&lt;h5&gt;&lt;b&gt;Languages &lt;/b&gt;Common&lt;/h5&gt;&lt;h5&gt;&lt;b&gt;SQ &lt;/b&gt;change shape (human, hybrid, and bat; polymorph), lycanthropic empathy (bats and dire bats), rogue talents (ledge walker), trapfinding +1&lt;/h5&gt;&lt;/div&gt;&lt;hr/&gt;&lt;div&gt;&lt;h5&gt;&lt;b&gt;ECOLOGY&lt;/b&gt;&lt;/h5&gt;&lt;/div&gt;&lt;hr/&gt;&lt;div&gt;&lt;h5&gt;&lt;b&gt;Environment &lt;/b&gt; temperate forests or hills&lt;/h5&gt;&lt;h5&gt;&lt;b&gt;Organization &lt;/b&gt;solitary, pair, or gang (3-5)&lt;/h5&gt;&lt;h5&gt;&lt;b&gt;Treasure &lt;/b&gt;NPC gear (leather armor, mwk shortbow with 20 arrows, mwk short sword, other treasure)&lt;/h5&gt;&lt;/div&gt;&lt;br&gt;&lt;div&gt;&lt;h4&gt;&lt;p&gt;&lt;p&gt;Werebats are hybrids of vampiric bats and humanoids, possessed of a ravenous bloodlust. As opposed to vampires, with which werebats are often confused, these lycanthropes are often more savage and less calculating than the shapeshifting undead. As though to prove a point, some werebats go out of their way to take down powerful vampire lords and commandeer the vampires' positions- though many also become slaves to such undead after underestimating their prowess. Natural werebats typically look like normal members of their humanoid parent race, though they often have dark hair, lithe frames, severe features, and slightly pointed ears. They typically stand taller than normal for their race, but weigh significantly less.&lt;/p&gt;&lt;/h4&gt;&lt;/div&gt;</t>
  </si>
  <si>
    <t>bite +5 (1d6+3), 2 claws +5 (1d4+3)</t>
  </si>
  <si>
    <t>curse of lycanthropy, sneak attack +2d6</t>
  </si>
  <si>
    <t>Str 16, Dex 15, Con 17, Int 10, Wis 14, Cha 6</t>
  </si>
  <si>
    <t>Acrobatics +8, Climb +9, Disable Device +8, Disguise +4, Handle Animal +1, Intimidate +4, Perception +8, Sense Motive +8, Sleight of Hand +8, Stealth +8</t>
  </si>
  <si>
    <t>&lt;link rel="stylesheet"href="PF.css"&gt;&lt;div&gt;&lt;h2&gt;Lycanthrope, Werebat&lt;/h2&gt;&lt;h3&gt;&lt;i&gt;This furred humanoid has protruding fangs and thin membranes of tissue connecting its arms to its sides.&lt;/i&gt;&lt;/h3&gt;&lt;br&gt;&lt;/div&gt;&lt;div class="heading"&gt;&lt;p class="alignleft"&gt;Werebat (Hybrid Form)&lt;/p&gt;&lt;p class="alignright"&gt;CR 3&lt;/p&gt;&lt;div style="clear: both;"&gt;&lt;/div&gt;&lt;/div&gt;&lt;div&gt;&lt;h5&gt;&lt;b&gt;XP &lt;/b&gt;800&lt;/h5&gt;&lt;h5&gt;NE Medium humanoid (human, shapechanger)&lt;/h5&gt;&lt;h5&gt;&lt;b&gt;Init &lt;/b&gt;+2; &lt;b&gt;Senses &lt;/b&gt;low-light vision, scent; Perception +8&lt;/h5&gt;&lt;/div&gt;&lt;hr/&gt;&lt;div&gt;&lt;h5&gt;&lt;b&gt;DEFENSE&lt;/b&gt;&lt;/h5&gt;&lt;/div&gt;&lt;hr/&gt;&lt;div&gt;&lt;h5&gt;&lt;b&gt;AC &lt;/b&gt;16, touch 12, flat-footed 14 (+2 armor, +2 Dex, +2 natural)&lt;/h5&gt;&lt;h5&gt;&lt;b&gt;hp &lt;/b&gt;26 (3d8+9)&lt;/h5&gt;&lt;h5&gt;&lt;b&gt;Fort &lt;/b&gt;+4, &lt;b&gt;Ref &lt;/b&gt;+5 (+1 vs. traps), &lt;b&gt;Will &lt;/b&gt;+3&lt;/h5&gt;&lt;h5&gt;&lt;b&gt;Defensive Abilities &lt;/b&gt;evasion, trap sense +1; &lt;b&gt;DR &lt;/b&gt;10/silver&lt;/h5&gt;&lt;/div&gt;&lt;hr/&gt;&lt;div&gt;&lt;h5&gt;&lt;b&gt;OFFENSE&lt;/b&gt;&lt;/h5&gt;&lt;/div&gt;&lt;hr/&gt;&lt;div&gt;&lt;h5&gt;&lt;b&gt;Spd &lt;/b&gt;30 ft., fly 40 ft. (average)&lt;/h5&gt;&lt;h5&gt;&lt;b&gt;Melee &lt;/b&gt;bite +5 (1d6+3), 2 claws +5 (1d4+3)&lt;/h5&gt;&lt;h5&gt;&lt;b&gt;Space &lt;/b&gt;5 ft.; &lt;b&gt;Reach &lt;/b&gt;5 ft.&lt;/h5&gt;&lt;h5&gt;&lt;b&gt;Special Attacks &lt;/b&gt;curse of lycanthropy, sneak attack +2d6&lt;/h5&gt;&lt;/div&gt;&lt;hr/&gt;&lt;div&gt;&lt;h5&gt;&lt;b&gt;STATISTICS&lt;/b&gt;&lt;/h5&gt;&lt;/div&gt;&lt;hr/&gt;&lt;div&gt;&lt;h5&gt;&lt;b&gt;Str &lt;/b&gt;16, &lt;b&gt;Dex &lt;/b&gt;15, &lt;b&gt;Con &lt;/b&gt;17, &lt;b&gt;Int &lt;/b&gt; 10, &lt;b&gt;Wis &lt;/b&gt;14, &lt;b&gt;Cha &lt;/b&gt;6&lt;/h5&gt;&lt;h5&gt;&lt;b&gt;Base Atk &lt;/b&gt;+2; &lt;b&gt;CMB &lt;/b&gt;+4; &lt;b&gt;CMD &lt;/b&gt;17&lt;/h5&gt;&lt;h5&gt;&lt;b&gt;Feats &lt;/b&gt;Agile Maneuvers, Combat Reflexes, Weapon Focus (short sword)&lt;/h5&gt;&lt;h5&gt;&lt;b&gt;Skills &lt;/b&gt;Acrobatics +8, Climb +9, Disable Device +8, Disguise +4, Handle Animal +1, Intimidate +4, Perception +8, Sense Motive +8, Sleight of Hand +8, Stealth +8&lt;/h5&gt;&lt;h5&gt;&lt;b&gt;Languages &lt;/b&gt;Common&lt;/h5&gt;&lt;h5&gt;&lt;b&gt;SQ &lt;/b&gt;change shape (human, hybrid, and bat; polymorph), lycanthropic empathy (bats and dire bats), rogue talents (ledge walker), trapfinding +1&lt;/h5&gt;&lt;/div&gt;&lt;hr/&gt;&lt;div&gt;&lt;h5&gt;&lt;b&gt;ECOLOGY&lt;/b&gt;&lt;/h5&gt;&lt;/div&gt;&lt;hr/&gt;&lt;div&gt;&lt;h5&gt;&lt;b&gt;Environment &lt;/b&gt; temperate forests or hills&lt;/h5&gt;&lt;h5&gt;&lt;b&gt;Organization &lt;/b&gt;solitary, pair, or gang (3-5)&lt;/h5&gt;&lt;h5&gt;&lt;b&gt;Treasure &lt;/b&gt;NPC gear (leather armor, mwk shortbow with 20 arrows, mwk short sword, other treasure)&lt;/h5&gt;&lt;/div&gt;&lt;br&gt;&lt;div&gt;&lt;h4&gt;&lt;p&gt;&lt;p&gt;Werebats are hybrids of vampiric bats and humanoids, possessed of a ravenous bloodlust. As opposed to vampires, with which werebats are often confused, these lycanthropes are often more savage and less calculating than the shapeshifting undead. As though to prove a point, some werebats go out of their way to take down powerful vampire lords and commandeer the vampires' positions- though many also become slaves to such undead after underestimating their prowess. Natural werebats typically look like normal members of their humanoid parent race, though they often have dark hair, lithe frames, severe features, and slightly pointed ears. They typically stand taller than normal for their race, but weigh significantly less.&lt;/p&gt;&lt;/h4&gt;&lt;/div&gt;</t>
  </si>
  <si>
    <t>Human natural werecrocodile</t>
  </si>
  <si>
    <t>fighter 3</t>
  </si>
  <si>
    <t>mwk battleaxe +7 (1d8+3/x3)</t>
  </si>
  <si>
    <t>Str 17, Dex 13, Con 14, Int 12, Wis 12, Cha 6</t>
  </si>
  <si>
    <t>Cleave, Great Fortitude, Improved Initiative, Power Attack, Run</t>
  </si>
  <si>
    <t>Intimidate +4, Perception +4, Stealth +5, Survival +7, Swim +11</t>
  </si>
  <si>
    <t>armor training 1, change shape (human, hybrid, and crocodile; polymorph), lycanthropic empathy (crocodiles and dire crocodiles)</t>
  </si>
  <si>
    <t xml:space="preserve"> warm rivers or marshes</t>
  </si>
  <si>
    <t>NPC gear (mwk battleaxe, other treasure)</t>
  </si>
  <si>
    <t>Standing taller than a man, this humanoid figure wears filth-covered rags over its scaly form.</t>
  </si>
  <si>
    <t>Werecrocodiles merge the ruthless determination of a crocodile with the intelligence and adaptability of a humanoid. This fusion creates a maliciously cunning creature with no doubt of its own martial superiority.</t>
  </si>
  <si>
    <t>&lt;link rel="stylesheet"href="PF.css"&gt;&lt;div&gt;&lt;h2&gt;Lycanthrope, Werecrocodile&lt;/h2&gt;&lt;h3&gt;&lt;i&gt;Standing taller than a man, this humanoid figure wears filth-covered rags over its scaly form.&lt;/i&gt;&lt;/h3&gt;&lt;br&gt;&lt;/div&gt;&lt;div class="heading"&gt;&lt;p class="alignleft"&gt;Werecrocodile (Human Form)&lt;/p&gt;&lt;p class="alignright"&gt;CR 3&lt;/p&gt;&lt;div style="clear: both;"&gt;&lt;/div&gt;&lt;/div&gt;&lt;div&gt;&lt;h5&gt;&lt;b&gt;XP &lt;/b&gt;800&lt;/h5&gt;&lt;h5&gt;Human natural werecrocodile fighter 3&lt;/h5&gt;&lt;h5&gt;NE Medium humanoid (human, shapechanger)&lt;/h5&gt;&lt;h5&gt;&lt;b&gt;Init &lt;/b&gt;+5; &lt;b&gt;Senses &lt;/b&gt;low-light vision, scent; Perception +4&lt;/h5&gt;&lt;/div&gt;&lt;hr/&gt;&lt;div&gt;&lt;h5&gt;&lt;b&gt;DEFENSE&lt;/b&gt;&lt;/h5&gt;&lt;/div&gt;&lt;hr/&gt;&lt;div&gt;&lt;h5&gt;&lt;b&gt;AC &lt;/b&gt;11, touch 11, flat-footed 10 (+1 Dex)&lt;/h5&gt;&lt;h5&gt;&lt;b&gt;hp &lt;/b&gt;27 (3d10+6)&lt;/h5&gt;&lt;h5&gt;&lt;b&gt;Fort &lt;/b&gt;+7, &lt;b&gt;Ref &lt;/b&gt;+2, &lt;b&gt;Will &lt;/b&gt;+2 (+1 vs. fear)&lt;/h5&gt;&lt;h5&gt;&lt;b&gt;Defensive Abilities &lt;/b&gt;bravery +1&lt;/h5&gt;&lt;/div&gt;&lt;hr/&gt;&lt;div&gt;&lt;h5&gt;&lt;b&gt;OFFENSE&lt;/b&gt;&lt;/h5&gt;&lt;/div&gt;&lt;hr/&gt;&lt;div&gt;&lt;h5&gt;&lt;b&gt;Spd &lt;/b&gt;30 ft.&lt;/h5&gt;&lt;h5&gt;&lt;b&gt;Melee &lt;/b&gt;mwk battleaxe +7 (1d8+3/x3)&lt;/h5&gt;&lt;h5&gt;&lt;b&gt;Space &lt;/b&gt;5 ft.; &lt;b&gt;Reach &lt;/b&gt;5 ft.&lt;/h5&gt;&lt;/div&gt;&lt;hr/&gt;&lt;div&gt;&lt;h5&gt;&lt;b&gt;STATISTICS&lt;/b&gt;&lt;/h5&gt;&lt;/div&gt;&lt;hr/&gt;&lt;div&gt;&lt;h5&gt;&lt;b&gt;Str &lt;/b&gt;17, &lt;b&gt;Dex &lt;/b&gt;13, &lt;b&gt;Con &lt;/b&gt;14, &lt;b&gt;Int &lt;/b&gt; 12, &lt;b&gt;Wis &lt;/b&gt;12, &lt;b&gt;Cha &lt;/b&gt;6&lt;/h5&gt;&lt;h5&gt;&lt;b&gt;Base Atk &lt;/b&gt;+3; &lt;b&gt;CMB &lt;/b&gt;+6; &lt;b&gt;CMD &lt;/b&gt;17&lt;/h5&gt;&lt;h5&gt;&lt;b&gt;Feats &lt;/b&gt;Cleave, Great Fortitude, Improved Initiative, Power Attack, Run&lt;/h5&gt;&lt;h5&gt;&lt;b&gt;Skills &lt;/b&gt;Intimidate +4, Perception +4, Stealth +5, Survival +7, Swim +11&lt;/h5&gt;&lt;h5&gt;&lt;b&gt;Languages &lt;/b&gt;Common&lt;/h5&gt;&lt;h5&gt;&lt;b&gt;SQ &lt;/b&gt;armor training 1, change shape (human, hybrid, and crocodile; polymorph), lycanthropic empathy (crocodiles and dire crocodiles)&lt;/h5&gt;&lt;/div&gt;&lt;hr/&gt;&lt;div&gt;&lt;h5&gt;&lt;b&gt;ECOLOGY&lt;/b&gt;&lt;/h5&gt;&lt;/div&gt;&lt;hr/&gt;&lt;div&gt;&lt;h5&gt;&lt;b&gt;Environment &lt;/b&gt; warm rivers or marshes&lt;/h5&gt;&lt;h5&gt;&lt;b&gt;Organization &lt;/b&gt;solitary, pair, or colony (3-12)&lt;/h5&gt;&lt;h5&gt;&lt;b&gt;Treasure &lt;/b&gt;NPC gear (mwk battleaxe, other treasure)&lt;/h5&gt;&lt;/div&gt;&lt;br&gt;&lt;div&gt;&lt;h4&gt;&lt;p&gt;&lt;p&gt;Werecrocodiles merge the ruthless determination of a crocodile with the intelligence and adaptability of a humanoid. This fusion creates a maliciously cunning creature with no doubt of its own martial superiority.&lt;/p&gt;&lt;/h4&gt;&lt;/div&gt;</t>
  </si>
  <si>
    <t>23, touch 11, flat-footed 16</t>
  </si>
  <si>
    <t>Fort +8, Ref +2, Will +2; +1 vs. fear</t>
  </si>
  <si>
    <t xml:space="preserve"> sprint</t>
  </si>
  <si>
    <t>bite +7 (1d8+4 plus grab and curse of lycanthropy), tail slap +2 (1d12+2)</t>
  </si>
  <si>
    <t>curse of lycanthropy, death roll (1d8+4 plus trip), grab</t>
  </si>
  <si>
    <t>Str 19, Dex 13, Con 16, Int 12, Wis 12, Cha 6</t>
  </si>
  <si>
    <t>Intimidate +4, Perception +4, Stealth +5, Survival +7, Swim +19</t>
  </si>
  <si>
    <t>armor training 1, change shape (human, hybrid, and crocodile; polymorph), hold breath, lycanthropic empathy (crocodiles and dire crocodiles), sprint</t>
  </si>
  <si>
    <t>Death Roll (Ex) When grappling a foe of its size or smaller, a werecrocodile can perform a death roll upon making a successful grapple check. As it clings to its foe, the werecrocodile deals its bite damage, knocks the creature prone, and maintains the grapple.  Sprint (Ex) Once per minute, a werecrocodile can increase its land speed to 60 feet for 1 round.</t>
  </si>
  <si>
    <t>&lt;link rel="stylesheet"href="PF.css"&gt;&lt;div&gt;&lt;h2&gt;Lycanthrope, Werecrocodile&lt;/h2&gt;&lt;h3&gt;&lt;i&gt;Standing taller than a man, this humanoid figure wears filth-covered rags over its scaly form.&lt;/i&gt;&lt;/h3&gt;&lt;br&gt;&lt;/div&gt;&lt;div class="heading"&gt;&lt;p class="alignleft"&gt;Werecrocodile (Hybrid Form)&lt;/p&gt;&lt;p class="alignright"&gt;CR 3&lt;/p&gt;&lt;div style="clear: both;"&gt;&lt;/div&gt;&lt;/div&gt;&lt;div&gt;&lt;h5&gt;&lt;b&gt;XP &lt;/b&gt;800&lt;/h5&gt;&lt;h5&gt;NE Medium humanoid (human, shapechanger)&lt;/h5&gt;&lt;h5&gt;&lt;b&gt;Init &lt;/b&gt;+5; &lt;b&gt;Senses &lt;/b&gt;low-light vision, scent; Perception +4&lt;/h5&gt;&lt;/div&gt;&lt;hr/&gt;&lt;div&gt;&lt;h5&gt;&lt;b&gt;DEFENSE&lt;/b&gt;&lt;/h5&gt;&lt;/div&gt;&lt;hr/&gt;&lt;div&gt;&lt;h5&gt;&lt;b&gt;AC &lt;/b&gt;23, touch 11, flat-footed 16 (+1 Dex, +6 natural)&lt;/h5&gt;&lt;h5&gt;&lt;b&gt;hp &lt;/b&gt;30 (3d10+9)&lt;/h5&gt;&lt;h5&gt;&lt;b&gt;Fort &lt;/b&gt;+8, &lt;b&gt;Ref &lt;/b&gt;+2, &lt;b&gt;Will &lt;/b&gt;+2; +1 vs. fear&lt;/h5&gt;&lt;h5&gt;&lt;b&gt;Defensive Abilities &lt;/b&gt;bravery +1; &lt;b&gt;DR &lt;/b&gt;10/silver&lt;/h5&gt;&lt;/div&gt;&lt;hr/&gt;&lt;div&gt;&lt;h5&gt;&lt;b&gt;OFFENSE&lt;/b&gt;&lt;/h5&gt;&lt;/div&gt;&lt;hr/&gt;&lt;div&gt;&lt;h5&gt;&lt;b&gt;Spd &lt;/b&gt;30 ft., swim 20 ft.;  sprint&lt;/h5&gt;&lt;h5&gt;&lt;b&gt;Melee &lt;/b&gt;bite +7 (1d8+4 plus grab and curse of lycanthropy), tail slap +2 (1d12+2)&lt;/h5&gt;&lt;h5&gt;&lt;b&gt;Space &lt;/b&gt;5 ft.; &lt;b&gt;Reach &lt;/b&gt;5 ft.&lt;/h5&gt;&lt;h5&gt;&lt;b&gt;Special Attacks &lt;/b&gt;curse of lycanthropy, death roll (1d8+4 plus trip), grab&lt;/h5&gt;&lt;/div&gt;&lt;hr/&gt;&lt;div&gt;&lt;h5&gt;&lt;b&gt;STATISTICS&lt;/b&gt;&lt;/h5&gt;&lt;/div&gt;&lt;hr/&gt;&lt;div&gt;&lt;h5&gt;&lt;b&gt;Str &lt;/b&gt;19, &lt;b&gt;Dex &lt;/b&gt;13, &lt;b&gt;Con &lt;/b&gt;16, &lt;b&gt;Int &lt;/b&gt; 12, &lt;b&gt;Wis &lt;/b&gt;12, &lt;b&gt;Cha &lt;/b&gt;6&lt;/h5&gt;&lt;h5&gt;&lt;b&gt;Base Atk &lt;/b&gt;+3; &lt;b&gt;CMB &lt;/b&gt;+7 (+11 grapple); &lt;b&gt;CMD &lt;/b&gt;18&lt;/h5&gt;&lt;h5&gt;&lt;b&gt;Feats &lt;/b&gt;Cleave, Great Fortitude, Improved Initiative, Power Attack, Run&lt;/h5&gt;&lt;h5&gt;&lt;b&gt;Skills &lt;/b&gt;Intimidate +4, Perception +4, Stealth +5, Survival +7, Swim +19&lt;/h5&gt;&lt;h5&gt;&lt;b&gt;Languages &lt;/b&gt;Common&lt;/h5&gt;&lt;h5&gt;&lt;b&gt;SQ &lt;/b&gt;armor training 1, change shape (human, hybrid, and crocodile; polymorph), hold breath, lycanthropic empathy (crocodiles and dire crocodiles), sprint&lt;/h5&gt;&lt;/div&gt;&lt;hr/&gt;&lt;div&gt;&lt;h5&gt;&lt;b&gt;ECOLOGY&lt;/b&gt;&lt;/h5&gt;&lt;/div&gt;&lt;hr/&gt;&lt;div&gt;&lt;h5&gt;&lt;b&gt;Environment &lt;/b&gt; warm rivers or marshes&lt;/h5&gt;&lt;h5&gt;&lt;b&gt;Organization &lt;/b&gt;solitary, pair, or colony (3-12)&lt;/h5&gt;&lt;h5&gt;&lt;b&gt;Treasure &lt;/b&gt;NPC gear (mwk battleaxe, other treasure)&lt;/h5&gt;&lt;/div&gt;&lt;hr/&gt;&lt;div&gt;&lt;h5&gt;&lt;b&gt;SPECIAL ABILITIES&lt;/b&gt;&lt;/h5&gt;&lt;/div&gt;&lt;hr/&gt;&lt;div&gt;&lt;/h5&gt;&lt;h5&gt;&lt;b&gt;Death Roll (Ex)&lt;/b&gt; When grappling a foe of its size or smaller, a werecrocodile can perform a death roll upon making a successful grapple check. As it clings to its foe, the werecrocodile deals its bite damage, knocks the creature prone, and maintains the grapple.  &lt;/h5&gt;&lt;h5&gt;&lt;b&gt;Sprint (Ex)&lt;/b&gt; Once per minute, a werecrocodile can increase its land speed to 60 feet for 1 round.&lt;/h5&gt;&lt;/div&gt;&lt;br&gt;&lt;div&gt;&lt;h4&gt;&lt;p&gt;&lt;p&gt;Werecrocodiles merge the ruthless determination of a crocodile with the intelligence and adaptability of a humanoid. This fusion creates a maliciously cunning creature with no doubt of its own martial superiority.&lt;/p&gt;&lt;/h4&gt;&lt;/div&gt;</t>
  </si>
  <si>
    <t>Human natural wereshark</t>
  </si>
  <si>
    <t>low-light vision, scent; Perception +2</t>
  </si>
  <si>
    <t>mwk trident +9 (1d8+3)</t>
  </si>
  <si>
    <t>Str 17, Dex 12, Con 14, Int 8, Wis 15, Cha 8</t>
  </si>
  <si>
    <t>Cleave, Great Cleave, Power Attack, Toughness, Weapon Focus (trident)</t>
  </si>
  <si>
    <t>Survival +8, Swim +10</t>
  </si>
  <si>
    <t>armor training 1, change shape (human, hybrid, and shark; polymorph), lycanthropic empathy (sharks and dire sharks)</t>
  </si>
  <si>
    <t>solitary, pair, or shiver (3-6)</t>
  </si>
  <si>
    <t>NPC gear (mwk trident, other treasure)</t>
  </si>
  <si>
    <t>This muscular creature has a human body, but the head of a ravenous shark, complete with jet-black eyes and razorlike teeth.</t>
  </si>
  <si>
    <t>In either humanoid or hybrid form, a wereshark is generally burly, has a mouth full of unusually large teeth, and typically has a personality that is both crude and bullying. They're bloodthirsty and are very easy to anger. They will jump into fights they have no stake in just to snap bones and draw blood. Weresharks prefer life at sea or in port settlements commonly frequented by seagoing merchants and pirates. They can be found leading pirate gangs or loitering at seaside taverns accompanied by crowds of toadies. Since they get into fights so often, they try to stick close to the sea so they can escape into the water if they bite off more than they can chew. The other members of a wereshark's crew learn quickly that the boss is bound to skip out without much notice once a bigger fish comes along.</t>
  </si>
  <si>
    <t>&lt;link rel="stylesheet"href="PF.css"&gt;&lt;div&gt;&lt;h2&gt;Lycanthrope, Wereshark&lt;/h2&gt;&lt;h3&gt;&lt;i&gt;This muscular creature has a human body, but the head of a ravenous shark, complete with jet-black eyes and razorlike teeth.&lt;/i&gt;&lt;/h3&gt;&lt;br&gt;&lt;/div&gt;&lt;div class="heading"&gt;&lt;p class="alignleft"&gt;Wereshark (Human Form)&lt;/p&gt;&lt;p class="alignright"&gt;CR 3&lt;/p&gt;&lt;div style="clear: both;"&gt;&lt;/div&gt;&lt;/div&gt;&lt;div&gt;&lt;h5&gt;&lt;b&gt;XP &lt;/b&gt;800&lt;/h5&gt;&lt;h5&gt;Human natural wereshark fighter 3&lt;/h5&gt;&lt;h5&gt;CE Medium humanoid (human, shapechanger)&lt;/h5&gt;&lt;h5&gt;&lt;b&gt;Init &lt;/b&gt;+1; &lt;b&gt;Senses &lt;/b&gt;low-light vision, scent; Perception +2&lt;/h5&gt;&lt;/div&gt;&lt;hr/&gt;&lt;div&gt;&lt;h5&gt;&lt;b&gt;DEFENSE&lt;/b&gt;&lt;/h5&gt;&lt;/div&gt;&lt;hr/&gt;&lt;div&gt;&lt;h5&gt;&lt;b&gt;AC &lt;/b&gt;11, touch 11, flat-footed 10 (+1 Dex)&lt;/h5&gt;&lt;h5&gt;&lt;b&gt;hp &lt;/b&gt;33 (3d10+12)&lt;/h5&gt;&lt;h5&gt;&lt;b&gt;Fort &lt;/b&gt;+5, &lt;b&gt;Ref &lt;/b&gt;+2, &lt;b&gt;Will &lt;/b&gt;+3 (+1 vs. fear)&lt;/h5&gt;&lt;h5&gt;&lt;b&gt;Defensive Abilities &lt;/b&gt;bravery +1&lt;/h5&gt;&lt;/div&gt;&lt;hr/&gt;&lt;div&gt;&lt;h5&gt;&lt;b&gt;OFFENSE&lt;/b&gt;&lt;/h5&gt;&lt;/div&gt;&lt;hr/&gt;&lt;div&gt;&lt;h5&gt;&lt;b&gt;Spd &lt;/b&gt;30 ft.&lt;/h5&gt;&lt;h5&gt;&lt;b&gt;Melee &lt;/b&gt;mwk trident +9 (1d8+3)&lt;/h5&gt;&lt;h5&gt;&lt;b&gt;Space &lt;/b&gt;5 ft.; &lt;b&gt;Reach &lt;/b&gt;5 ft.&lt;/h5&gt;&lt;/div&gt;&lt;hr/&gt;&lt;div&gt;&lt;h5&gt;&lt;b&gt;STATISTICS&lt;/b&gt;&lt;/h5&gt;&lt;/div&gt;&lt;hr/&gt;&lt;div&gt;&lt;h5&gt;&lt;b&gt;Str &lt;/b&gt;17, &lt;b&gt;Dex &lt;/b&gt;12, &lt;b&gt;Con &lt;/b&gt;14, &lt;b&gt;Int &lt;/b&gt; 8, &lt;b&gt;Wis &lt;/b&gt;15, &lt;b&gt;Cha &lt;/b&gt;8&lt;/h5&gt;&lt;h5&gt;&lt;b&gt;Base Atk &lt;/b&gt;+3; &lt;b&gt;CMB &lt;/b&gt;+6; &lt;b&gt;CMD &lt;/b&gt;17&lt;/h5&gt;&lt;h5&gt;&lt;b&gt;Feats &lt;/b&gt;Cleave, Great Cleave, Power Attack, Toughness, Weapon Focus (trident)&lt;/h5&gt;&lt;h5&gt;&lt;b&gt;Skills &lt;/b&gt;Survival +8, Swim +10&lt;/h5&gt;&lt;h5&gt;&lt;b&gt;Languages &lt;/b&gt;Common&lt;/h5&gt;&lt;h5&gt;&lt;b&gt;SQ &lt;/b&gt;armor training 1, change shape (human, hybrid, and shark; polymorph), lycanthropic empathy (sharks and dire sharks)&lt;/h5&gt;&lt;/div&gt;&lt;hr/&gt;&lt;div&gt;&lt;h5&gt;&lt;b&gt;ECOLOGY&lt;/b&gt;&lt;/h5&gt;&lt;/div&gt;&lt;hr/&gt;&lt;div&gt;&lt;h5&gt;&lt;b&gt;Environment &lt;/b&gt; any oceans or coastlines&lt;/h5&gt;&lt;h5&gt;&lt;b&gt;Organization &lt;/b&gt;solitary, pair, or shiver (3-6)&lt;/h5&gt;&lt;h5&gt;&lt;b&gt;Treasure &lt;/b&gt;NPC gear (mwk trident, other treasure)&lt;/h5&gt;&lt;/div&gt;&lt;br&gt;&lt;div&gt;&lt;h4&gt;&lt;p&gt;&lt;p&gt;In either humanoid or hybrid form, a wereshark is generally burly, has a mouth full of unusually large teeth, and typically has a personality that is both crude and bullying. They're bloodthirsty and are very easy to anger. They will jump into fights they have no stake in just to snap bones and draw blood. Weresharks prefer life at sea or in port settlements commonly frequented by seagoing merchants and pirates. They can be found leading pirate gangs or loitering at seaside taverns accompanied by crowds of toadies. Since they get into fights so often, they try to stick close to the sea so they can escape into the water if they bite off more than they can chew. The other members of a wereshark's crew learn quickly that the boss is bound to skip out without much notice once a bigger fish comes along.&lt;/p&gt;&lt;/h4&gt;&lt;/div&gt;</t>
  </si>
  <si>
    <t>blindsense 30 ft., low-light vision, keen scent; Perception +2</t>
  </si>
  <si>
    <t>mwk trident +9 (1d8+4), bite +2 (1d8+2 plus curse of lycanthropy)</t>
  </si>
  <si>
    <t>Str 19, Dex 12, Con 16, Int 8, Wis 15, Cha 8</t>
  </si>
  <si>
    <t>Survival +8, Swim +11</t>
  </si>
  <si>
    <t>&lt;link rel="stylesheet"href="PF.css"&gt;&lt;div&gt;&lt;h2&gt;Lycanthrope, Wereshark&lt;/h2&gt;&lt;h3&gt;&lt;i&gt;This muscular creature has a human body, but the head of a ravenous shark, complete with jet-black eyes and razorlike teeth.&lt;/i&gt;&lt;/h3&gt;&lt;br&gt;&lt;/div&gt;&lt;div class="heading"&gt;&lt;p class="alignleft"&gt;Wereshark (Hybrid Form)&lt;/p&gt;&lt;p class="alignright"&gt;CR 3&lt;/p&gt;&lt;div style="clear: both;"&gt;&lt;/div&gt;&lt;/div&gt;&lt;div&gt;&lt;h5&gt;&lt;b&gt;XP &lt;/b&gt;800&lt;/h5&gt;&lt;h5&gt;CE Medium humanoid (human, shapechanger)&lt;/h5&gt;&lt;h5&gt;&lt;b&gt;Init &lt;/b&gt;+1; &lt;b&gt;Senses &lt;/b&gt;blindsense 30 ft., low-light vision, keen scent; Perception +2&lt;/h5&gt;&lt;/div&gt;&lt;hr/&gt;&lt;div&gt;&lt;h5&gt;&lt;b&gt;DEFENSE&lt;/b&gt;&lt;/h5&gt;&lt;/div&gt;&lt;hr/&gt;&lt;div&gt;&lt;h5&gt;&lt;b&gt;AC &lt;/b&gt;17, touch 11, flat-footed 16 (+1 Dex, +6 natural)&lt;/h5&gt;&lt;h5&gt;&lt;b&gt;hp &lt;/b&gt;36 (3d10+15)&lt;/h5&gt;&lt;h5&gt;&lt;b&gt;Fort &lt;/b&gt;+6, &lt;b&gt;Ref &lt;/b&gt;+2, &lt;b&gt;Will &lt;/b&gt;+3 (+1 vs. fear)&lt;/h5&gt;&lt;h5&gt;&lt;b&gt;Defensive Abilities &lt;/b&gt;bravery +1; &lt;b&gt;DR &lt;/b&gt;10/silver&lt;/h5&gt;&lt;/div&gt;&lt;hr/&gt;&lt;div&gt;&lt;h5&gt;&lt;b&gt;OFFENSE&lt;/b&gt;&lt;/h5&gt;&lt;/div&gt;&lt;hr/&gt;&lt;div&gt;&lt;h5&gt;&lt;b&gt;Spd &lt;/b&gt;30 ft.&lt;/h5&gt;&lt;h5&gt;&lt;b&gt;Melee &lt;/b&gt;mwk trident +9 (1d8+4), bite +2 (1d8+2 plus curse of lycanthropy)&lt;/h5&gt;&lt;h5&gt;&lt;b&gt;Space &lt;/b&gt;5 ft.; &lt;b&gt;Reach &lt;/b&gt;5 ft.&lt;/h5&gt;&lt;/div&gt;&lt;hr/&gt;&lt;div&gt;&lt;h5&gt;&lt;b&gt;STATISTICS&lt;/b&gt;&lt;/h5&gt;&lt;/div&gt;&lt;hr/&gt;&lt;div&gt;&lt;h5&gt;&lt;b&gt;Str &lt;/b&gt;19, &lt;b&gt;Dex &lt;/b&gt;12, &lt;b&gt;Con &lt;/b&gt;16, &lt;b&gt;Int &lt;/b&gt; 8, &lt;b&gt;Wis &lt;/b&gt;15, &lt;b&gt;Cha &lt;/b&gt;8&lt;/h5&gt;&lt;h5&gt;&lt;b&gt;Base Atk &lt;/b&gt;+3; &lt;b&gt;CMB &lt;/b&gt;+7; &lt;b&gt;CMD &lt;/b&gt;18&lt;/h5&gt;&lt;h5&gt;&lt;b&gt;Feats &lt;/b&gt;Cleave, Great Cleave, Power Attack, Toughness, Weapon Focus (trident)&lt;/h5&gt;&lt;h5&gt;&lt;b&gt;Skills &lt;/b&gt;Survival +8, Swim +11&lt;/h5&gt;&lt;h5&gt;&lt;b&gt;Languages &lt;/b&gt;Common&lt;/h5&gt;&lt;h5&gt;&lt;b&gt;SQ &lt;/b&gt;armor training 1, change shape (human, hybrid, and shark; polymorph), lycanthropic empathy (sharks and dire sharks)&lt;/h5&gt;&lt;/div&gt;&lt;hr/&gt;&lt;div&gt;&lt;h5&gt;&lt;b&gt;ECOLOGY&lt;/b&gt;&lt;/h5&gt;&lt;/div&gt;&lt;hr/&gt;&lt;div&gt;&lt;h5&gt;&lt;b&gt;Environment &lt;/b&gt; any oceans or coastlines&lt;/h5&gt;&lt;h5&gt;&lt;b&gt;Organization &lt;/b&gt;solitary, pair, or shiver (3-6)&lt;/h5&gt;&lt;h5&gt;&lt;b&gt;Treasure &lt;/b&gt;NPC gear (mwk trident, other treasure)&lt;/h5&gt;&lt;/div&gt;&lt;br&gt;&lt;div&gt;&lt;h4&gt;&lt;p&gt;&lt;p&gt;In either humanoid or hybrid form, a wereshark is generally burly, has a mouth full of unusually large teeth, and typically has a personality that is both crude and bullying. They're bloodthirsty and are very easy to anger. They will jump into fights they have no stake in just to snap bones and draw blood. Weresharks prefer life at sea or in port settlements commonly frequented by seagoing merchants and pirates. They can be found leading pirate gangs or loitering at seaside taverns accompanied by crowds of toadies. Since they get into fights so often, they try to stick close to the sea so they can escape into the water if they bite off more than they can chew. The other members of a wereshark's crew learn quickly that the boss is bound to skip out without much notice once a bigger fish comes along.&lt;/p&gt;&lt;/h4&gt;&lt;/div&gt;</t>
  </si>
  <si>
    <t>Maenad</t>
  </si>
  <si>
    <t>Fort +8, Ref +10, Will +9; +4 vs. mind-affecting effects</t>
  </si>
  <si>
    <t>calm emotions</t>
  </si>
  <si>
    <t>bite +13 (1d6+4 plus poison), 2 claws +13 (1d4+4/19-20 plus poison)</t>
  </si>
  <si>
    <t>infectious dance, poison</t>
  </si>
  <si>
    <t>Spell-Like Abilities (CL 12th; concentration +17)  At Will-murderous commandUM (DC 16), polypurpose panaceaUM, rage  3/day-bull's strength, charm monster (DC 19), mad hallucinationUM (DC 17), vampiric touch</t>
  </si>
  <si>
    <t>Str 19, Dex 18, Con 20, Int 13, Wis 16, Cha 21</t>
  </si>
  <si>
    <t>Dodge, Improved Critical (claw), Improved Initiative, Persuasive, Power Attack</t>
  </si>
  <si>
    <t>Bluff +14, Diplomacy +13, Disguise +11, Intimidate +19, Perception +15, Sense Motive +9</t>
  </si>
  <si>
    <t>mad feast</t>
  </si>
  <si>
    <t>solitary, pair, or revel (3-12)</t>
  </si>
  <si>
    <t>This wild-looking woman is covered in spattered blood. Her wicked smile reveals sharp teeth and her eyes suggest insanity.</t>
  </si>
  <si>
    <t>Infectious Dance (Su) Any creature viewing a dancing maenad from within 60 feet of her must succeed at a DC 19 Will save or be affected as if by confusion for 1 hour. For every four creatures affected by this ability, the maenad gains 1d10 temporary hit points and her Charisma score increases by 1; these benefits end if the affected creatures break free of the dance.  Mad Feast (Su) As a full-round action, a maenad can conjure a supernatural feast. Creatures eating from this feast gain a +2 bonus to Strength and Constitution, 1d8 temporary hit points, and a +4 morale bonus on fear saves for 12 hours. Creatures affected also take a -4 penalty on Will saving throws (this penalty does not apply on saves against fear), and find it more compelling to engage in debauchery, excess, and violence.  Poison (Ex) Bite-injury; save Fort DC 19; frequency 1/round for 6 rounds; effect 1d3 Con; cure 2 consecutive saves.</t>
  </si>
  <si>
    <t>Creatures of unbridled violence and decadence, maenads roam the world inviting others to join in on their debased revels. Though they can otherwise pass for humans, maenads appear bestial when raging or engaging in a bloody revel. They consume massive amounts of wine and food, cause fights, and tear their foes limb from limb. They control people's minds, subconsciously inviting them to engage in their bloody festivities and fostering urges that lead to excesses of hunger, lust, anger, and violence. Maenads can live for thousands of years. They insinuate themselves into normal society before attempting to influence the community. They travel their entire lives in search of creatures to influence into debauchery, cannibalism, and gluttony.</t>
  </si>
  <si>
    <t>&lt;link rel="stylesheet"href="PF.css"&gt;&lt;div&gt;&lt;h2&gt;Maenad&lt;/h2&gt;&lt;h3&gt;&lt;i&gt;This wild-looking woman is covered in spattered blood. Her wicked smile reveals sharp teeth and her eyes suggest insanity.&lt;/i&gt;&lt;/h3&gt;&lt;br&gt;&lt;/div&gt;&lt;div class="heading"&gt;&lt;p class="alignleft"&gt;Maenad&lt;/p&gt;&lt;p class="alignright"&gt;CR 8&lt;/p&gt;&lt;div style="clear: both;"&gt;&lt;/div&gt;&lt;/div&gt;&lt;div&gt;&lt;h5&gt;&lt;b&gt;XP &lt;/b&gt;4,800&lt;/h5&gt;&lt;h5&gt;CE Medium monstrous humanoid &lt;/h5&gt;&lt;h5&gt;&lt;b&gt;Init &lt;/b&gt;+8; &lt;b&gt;Senses &lt;/b&gt;darkvision 60 ft.; Perception +15&lt;/h5&gt;&lt;/div&gt;&lt;hr/&gt;&lt;div&gt;&lt;h5&gt;&lt;b&gt;DEFENSE&lt;/b&gt;&lt;/h5&gt;&lt;/div&gt;&lt;hr/&gt;&lt;div&gt;&lt;h5&gt;&lt;b&gt;AC &lt;/b&gt;20, touch 15, flat-footed 15 (+4 Dex, +1 dodge, +5 natural)&lt;/h5&gt;&lt;h5&gt;&lt;b&gt;hp &lt;/b&gt;94 (9d10+45)&lt;/h5&gt;&lt;h5&gt;&lt;b&gt;Fort &lt;/b&gt;+8, &lt;b&gt;Ref &lt;/b&gt;+10, &lt;b&gt;Will &lt;/b&gt;+9; +4 vs. mind-affecting effects&lt;/h5&gt;&lt;h5&gt;&lt;b&gt;Immune &lt;/b&gt;calm emotions; &lt;b&gt;Resist &lt;/b&gt;fire 10; &lt;b&gt;SR &lt;/b&gt;19&lt;/h5&gt;&lt;/div&gt;&lt;hr/&gt;&lt;div&gt;&lt;h5&gt;&lt;b&gt;OFFENSE&lt;/b&gt;&lt;/h5&gt;&lt;/div&gt;&lt;hr/&gt;&lt;div&gt;&lt;h5&gt;&lt;b&gt;Spd &lt;/b&gt;30 ft.&lt;/h5&gt;&lt;h5&gt;&lt;b&gt;Melee &lt;/b&gt;bite +13 (1d6+4 plus poison), 2 claws +13 (1d4+4/19-20 plus poison)&lt;/h5&gt;&lt;h5&gt;&lt;b&gt;Space &lt;/b&gt;5 ft.; &lt;b&gt;Reach &lt;/b&gt;5 ft.&lt;/h5&gt;&lt;h5&gt;&lt;b&gt;Special Attacks &lt;/b&gt;infectious dance, poison&lt;/h5&gt;&lt;h5&gt;&lt;b&gt;Spell-Like Abilities&lt;/b&gt; (CL 12th; concentration +17) &lt;/br&gt;At Will&amp;mdash;&lt;i&gt;murderous command&lt;/i&gt;&lt;sup&gt;UM&lt;/sup&gt; (DC 16), &lt;i&gt;polypurpose panacea&lt;/i&gt;&lt;sup&gt;UM&lt;/sup&gt;, &lt;i&gt;rage&lt;/i&gt; &lt;/br&gt;3/day&amp;mdash;&lt;i&gt;bull's strength&lt;/i&gt;, &lt;i&gt;charm monster&lt;/i&gt; (DC 19), &lt;i&gt;mad hallucination&lt;/i&gt;&lt;sup&gt;UM&lt;/sup&gt; (DC 17), &lt;i&gt;vampiric touch&lt;/i&gt;&lt;/h5&gt;&lt;/h5&gt;&lt;/div&gt;&lt;hr/&gt;&lt;div&gt;&lt;h5&gt;&lt;b&gt;STATISTICS&lt;/b&gt;&lt;/h5&gt;&lt;/div&gt;&lt;hr/&gt;&lt;div&gt;&lt;h5&gt;&lt;b&gt;Str &lt;/b&gt;19, &lt;b&gt;Dex &lt;/b&gt;18, &lt;b&gt;Con &lt;/b&gt;20, &lt;b&gt;Int &lt;/b&gt; 13, &lt;b&gt;Wis &lt;/b&gt;16, &lt;b&gt;Cha &lt;/b&gt;21&lt;/h5&gt;&lt;h5&gt;&lt;b&gt;Base Atk &lt;/b&gt;+9; &lt;b&gt;CMB &lt;/b&gt;+13; &lt;b&gt;CMD &lt;/b&gt;28&lt;/h5&gt;&lt;h5&gt;&lt;b&gt;Feats &lt;/b&gt;Dodge, Improved Critical (claw), Improved Initiative, Persuasive, Power Attack&lt;/h5&gt;&lt;h5&gt;&lt;b&gt;Skills &lt;/b&gt;Bluff +14, Diplomacy +13, Disguise +11, Intimidate +19, Perception +15, Sense Motive +9&lt;/h5&gt;&lt;h5&gt;&lt;b&gt;Languages &lt;/b&gt;Common, Sylvan&lt;/h5&gt;&lt;h5&gt;&lt;b&gt;SQ &lt;/b&gt;mad feast&lt;/h5&gt;&lt;/div&gt;&lt;hr/&gt;&lt;div&gt;&lt;h5&gt;&lt;b&gt;ECOLOGY&lt;/b&gt;&lt;/h5&gt;&lt;/div&gt;&lt;hr/&gt;&lt;div&gt;&lt;h5&gt;&lt;b&gt;Environment &lt;/b&gt; temperate forests or plains&lt;/h5&gt;&lt;h5&gt;&lt;b&gt;Organization &lt;/b&gt;solitary, pair, or revel (3-12)&lt;/h5&gt;&lt;h5&gt;&lt;b&gt;Treasure &lt;/b&gt;standard&lt;/h5&gt;&lt;/div&gt;&lt;hr/&gt;&lt;div&gt;&lt;h5&gt;&lt;b&gt;SPECIAL ABILITIES&lt;/b&gt;&lt;/h5&gt;&lt;/div&gt;&lt;hr/&gt;&lt;div&gt;&lt;/h5&gt;&lt;h5&gt;&lt;b&gt;Infectious Dance (Su)&lt;/b&gt; Any creature viewing a dancing maenad from within 60 feet of her must succeed at a DC 19 Will save or be affected as if by &lt;i&gt;confusion&lt;/i&gt; for 1 hour. For every four creatures affected by this ability, the maenad gains 1d10 temporary hit points and her Charisma score increases by 1; these benefits end if the affected creatures break free of the dance.  &lt;/h5&gt;&lt;h5&gt;&lt;b&gt;Mad Feast (Su)&lt;/b&gt; As a full-round action, a maenad can conjure a supernatural feast. Creatures eating from this feast gain a +2 bonus to Strength and Constitution, 1d8 temporary hit points, and a +4 morale bonus on fear saves for 12 hours. Creatures affected also take a -4 penalty on Will saving throws (this penalty does not apply on saves against fear), and find it more compelling to engage in debauchery, excess, and violence.  &lt;/h5&gt;&lt;h5&gt;&lt;b&gt;Poison (Ex)&lt;/b&gt; Bite-injury; &lt;i&gt;save&lt;/i&gt; Fort DC 19; &lt;i&gt;frequency&lt;/i&gt; 1/round for 6 rounds; &lt;i&gt;effect&lt;/i&gt; 1d3 Con; &lt;i&gt;cure&lt;/i&gt; 2 consecutive &lt;i&gt;save&lt;/i&gt;s.&lt;/h5&gt;&lt;/div&gt;&lt;br&gt;&lt;div&gt;&lt;h4&gt;&lt;p&gt;&lt;p&gt;Creatures of unbridled violence and decadence, maenads roam the world inviting others to join in on their debased revels. Though they can otherwise pass for humans, maenads appear bestial when raging or engaging in a bloody revel. They consume massive amounts of wine and food, cause fights, and tear their foes limb from limb. They control people's minds, subconsciously inviting them to engage in their bloody festivities and fostering urges that lead to excesses of hunger, lust, anger, and violence. Maenads can live for thousands of years. They insinuate themselves into normal society before attempting to influence the community. They travel their entire lives in search of creatures to influence into debauchery, cannibalism, and gluttony.&lt;/p&gt;&lt;/h4&gt;&lt;/div&gt;</t>
  </si>
  <si>
    <t>Manitou</t>
  </si>
  <si>
    <t>darkvision 60 ft., detect evil, true seeing; Perception +34</t>
  </si>
  <si>
    <t>positive energy (10 ft.)</t>
  </si>
  <si>
    <t>29, touch 18, flat-footed 22</t>
  </si>
  <si>
    <t>(+3 deflection, +6 Dex, +1 dodge, +11 natural, -2 size)</t>
  </si>
  <si>
    <t>(19d10+133)</t>
  </si>
  <si>
    <t>freedom of movement, greater invisibility</t>
  </si>
  <si>
    <t>2 slams +30 (4d10+12)</t>
  </si>
  <si>
    <t>spirit stampede</t>
  </si>
  <si>
    <t>Spell-Like Abilities (CL 19th; concentration +26)  Constant-detect evil, freedom of movement, greater invisibility, pass without trace, speak with animals, true seeing   3/day-heal, neutralize poison, restoration, summon nature's ally VIII   1/day-earthquake</t>
  </si>
  <si>
    <t>Str 34, Dex 23, Con 24, Int 19, Wis 22, Cha 25</t>
  </si>
  <si>
    <t>+33 (+35 bull rush)</t>
  </si>
  <si>
    <t>53 (55 vs. bull rush)</t>
  </si>
  <si>
    <t>Awesome Blow, Cleave, Combat Reflexes, Dodge, Improved Bull Rush, Improved Initiative, Power Attack, Skill Focus (Perception), Skill Focus (Stealth), Weapon Focus (slam)</t>
  </si>
  <si>
    <t>Climb +22, Diplomacy +20, Heal +16, Intimidate +10, Knowledge (arcana, geography, history, religion) +14, Knowledge (local, planes) +17, Knowledge (nature) +26, Perception +34, Sense Motive +19, Spellcraft +14, Stealth +17, Survival +28, Swim +22</t>
  </si>
  <si>
    <t>Celestial, Common, Sylvan; speak with animals</t>
  </si>
  <si>
    <t>token of fortune</t>
  </si>
  <si>
    <t xml:space="preserve"> any plains or forests</t>
  </si>
  <si>
    <t>An invisible presence suggests the shape of a giant-sized person, surrounded by a rhythm of subtle noises from the natural world.</t>
  </si>
  <si>
    <t>Positive Energy Aura (Su) Living creatures within the manitou's aura heal 5 hit points on its turn each round. A manitou can exclude a number of creatures equal to its Charisma modifier (typically 7) from the aura's effect, and can cease or resume the aura as a free action. Spirit Stampede (Su) Every 1d4 rounds, a manitou can call upon animal spirits to attack, affecting a 60-foot cone and dealing 10d6 points of force damage (Reflex DC 26 half). Using this ability temporarily weakens the manitou's connection with the natural world, halting its positive energy aura until the stampede is ready to be used again.  Token of Fortune (Su) A manitou can imbue an small object, such as a stone or necklace, with its blessing. The object's bearer and any allies within 10 feet gain a +2 luck bonus on saving throws. The manitou can use scrying on the token at will. The manitou can teleport to it (without error) once per day as a swift action. These abilities are lost if the token leaves the manitou's territory. A manitou may only have one token active at a time.</t>
  </si>
  <si>
    <t>A manitou is a powerful, benevolent spirit of nature that safeguards entire regions from danger, heals the sick and wounded, and preserves the balance among all creatures. When not invisible, a manitou looks like a powerfully built, long-haired humanoid with skin made of tree bark and rose quartz. A manitou stands 20 feet tall and weighs over 5,000 pounds.</t>
  </si>
  <si>
    <t>&lt;link rel="stylesheet"href="PF.css"&gt;&lt;div&gt;&lt;h2&gt;Manitou&lt;/h2&gt;&lt;h3&gt;&lt;i&gt;An invisible presence suggests the shape of a giant-sized person, surrounded by a rhythm of subtle noises from the natural world.&lt;/i&gt;&lt;/h3&gt;&lt;br&gt;&lt;/div&gt;&lt;div class="heading"&gt;&lt;p class="alignleft"&gt;Manitou&lt;/p&gt;&lt;p class="alignright"&gt;CR 15&lt;/p&gt;&lt;div style="clear: both;"&gt;&lt;/div&gt;&lt;/div&gt;&lt;div&gt;&lt;h5&gt;&lt;b&gt;XP &lt;/b&gt;51,200&lt;/h5&gt;&lt;h5&gt;NG Huge outsider (native)&lt;/h5&gt;&lt;h5&gt;&lt;b&gt;Init &lt;/b&gt;+10; &lt;b&gt;Senses &lt;/b&gt;darkvision 60 ft., &lt;i&gt;detect evil&lt;/i&gt;, &lt;i&gt;true seeing&lt;/i&gt;; Perception +34&lt;/h5&gt;&lt;h5&gt;&lt;b&gt;Aura &lt;/b&gt;positive energy (10 ft.)&lt;/h5&gt;&lt;/div&gt;&lt;hr/&gt;&lt;div&gt;&lt;h5&gt;&lt;b&gt;DEFENSE&lt;/b&gt;&lt;/h5&gt;&lt;/div&gt;&lt;hr/&gt;&lt;div&gt;&lt;h5&gt;&lt;b&gt;AC &lt;/b&gt;29, touch 18, flat-footed 22 (+3 deflection, +6 Dex, +1 dodge, +11 natural, -2 size)&lt;/h5&gt;&lt;h5&gt;&lt;b&gt;hp &lt;/b&gt;237 (19d10+133); fast healing 5&lt;/h5&gt;&lt;h5&gt;&lt;b&gt;Fort &lt;/b&gt;+18, &lt;b&gt;Ref &lt;/b&gt;+12, &lt;b&gt;Will &lt;/b&gt;+17&lt;/h5&gt;&lt;h5&gt;&lt;b&gt;Defensive Abilities &lt;/b&gt;freedom of movement, greater invisibility; &lt;b&gt;DR &lt;/b&gt;10/cold iron and evil; &lt;b&gt;Immune &lt;/b&gt;acid, cold; &lt;b&gt;Resist &lt;/b&gt;electricity 30, fire 30; &lt;b&gt;SR &lt;/b&gt;26&lt;/h5&gt;&lt;/div&gt;&lt;hr/&gt;&lt;div&gt;&lt;h5&gt;&lt;b&gt;OFFENSE&lt;/b&gt;&lt;/h5&gt;&lt;/div&gt;&lt;hr/&gt;&lt;div&gt;&lt;h5&gt;&lt;b&gt;Spd &lt;/b&gt;30 ft.&lt;/h5&gt;&lt;h5&gt;&lt;b&gt;Melee &lt;/b&gt;2 slams +30 (4d10+12)&lt;/h5&gt;&lt;h5&gt;&lt;b&gt;Space &lt;/b&gt;15 ft.; &lt;b&gt;Reach &lt;/b&gt;15 ft.&lt;/h5&gt;&lt;h5&gt;&lt;b&gt;Special Attacks &lt;/b&gt;spirit stampede&lt;/h5&gt;&lt;h5&gt;&lt;b&gt;Spell-Like Abilities&lt;/b&gt; (CL 19th; concentration +26)  &lt;/br&gt;Constant&amp;mdash;&lt;i&gt;detect evil&lt;/i&gt;, &lt;i&gt;freedom of movement&lt;/i&gt;, &lt;i&gt;greater invisibility&lt;/i&gt;, &lt;i&gt;pass without trace&lt;/i&gt;, &lt;i&gt;speak with animals&lt;/i&gt;, &lt;i&gt;true seeing&lt;/i&gt; &lt;/br&gt;3/day&amp;mdash;&lt;i&gt;heal&lt;/i&gt;, &lt;i&gt;neutralize poison&lt;/i&gt;, &lt;i&gt;restoration&lt;/i&gt;, &lt;i&gt;summon nature's ally VIII&lt;/i&gt; &lt;/br&gt;1/day&amp;mdash;&lt;i&gt;earthquake&lt;/i&gt;&lt;/h5&gt;&lt;/h5&gt;&lt;/div&gt;&lt;hr/&gt;&lt;div&gt;&lt;h5&gt;&lt;b&gt;STATISTICS&lt;/b&gt;&lt;/h5&gt;&lt;/div&gt;&lt;hr/&gt;&lt;div&gt;&lt;h5&gt;&lt;b&gt;Str &lt;/b&gt;34, &lt;b&gt;Dex &lt;/b&gt;23, &lt;b&gt;Con &lt;/b&gt;24, &lt;b&gt;Int &lt;/b&gt; 19, &lt;b&gt;Wis &lt;/b&gt;22, &lt;b&gt;Cha &lt;/b&gt;25&lt;/h5&gt;&lt;h5&gt;&lt;b&gt;Base Atk &lt;/b&gt;+19; &lt;b&gt;CMB &lt;/b&gt;+33 (+35 bull rush); &lt;b&gt;CMD &lt;/b&gt;53 (55 vs. bull rush)&lt;/h5&gt;&lt;h5&gt;&lt;b&gt;Feats &lt;/b&gt;Awesome Blow, Cleave, Combat Reflexes, Dodge, Improved Bull Rush, Improved Initiative, Power Attack, Skill Focus (Perception), Skill Focus (Stealth), Weapon Focus (slam)&lt;/h5&gt;&lt;h5&gt;&lt;b&gt;Skills &lt;/b&gt;Climb +22, Diplomacy +20, Heal +16, Intimidate +10, Knowledge (arcana, geography, history, religion) +14, Knowledge (local, planes) +17, Knowledge (nature) +26, Perception +34, Sense Motive +19, Spellcraft +14, Stealth +17, Survival +28, Swim +22&lt;/h5&gt;&lt;h5&gt;&lt;b&gt;Languages &lt;/b&gt;Celestial, Common, Sylvan; &lt;i&gt;speak with animals&lt;/i&gt;&lt;/h5&gt;&lt;h5&gt;&lt;b&gt;SQ &lt;/b&gt;token of fortune&lt;/h5&gt;&lt;/div&gt;&lt;hr/&gt;&lt;div&gt;&lt;h5&gt;&lt;b&gt;ECOLOGY&lt;/b&gt;&lt;/h5&gt;&lt;/div&gt;&lt;hr/&gt;&lt;div&gt;&lt;h5&gt;&lt;b&gt;Environment &lt;/b&gt; any plains or forests&lt;/h5&gt;&lt;h5&gt;&lt;b&gt;Organization &lt;/b&gt;solitary&lt;/h5&gt;&lt;h5&gt;&lt;b&gt;Treasure &lt;/b&gt;standard&lt;/h5&gt;&lt;/div&gt;&lt;hr/&gt;&lt;div&gt;&lt;h5&gt;&lt;b&gt;SPECIAL ABILITIES&lt;/b&gt;&lt;/h5&gt;&lt;/div&gt;&lt;hr/&gt;&lt;div&gt;&lt;/h5&gt;&lt;h5&gt;&lt;b&gt;Positive Energy Aura (Su)&lt;/b&gt; Living creatures within the manitou's aura &lt;i&gt;heal&lt;/i&gt; 5 hit points on its turn each round. A manitou can exclude a number of creatures equal to its Charisma modifier (typically 7) from the aura's effect, and can cease or resume the aura as a free action. &lt;/h5&gt;&lt;h5&gt;&lt;b&gt;Spirit Stampede (Su)&lt;/b&gt; Every 1d4 rounds, a manitou can call upon animal spirits to attack, affecting a 60-foot cone and dealing 10d6 points of force damage (Reflex DC 26 half). Using this ability temporarily weakens the manitou's connection with the natural world, halting its positive energy aura until the stampede is ready to be used again.  &lt;/h5&gt;&lt;h5&gt;&lt;b&gt;Token of Fortune (Su)&lt;/b&gt; A manitou can imbue an small object, such as a stone or necklace, with its blessing. The object's bearer and any allies within 10 feet gain a +2 luck bonus on saving throws. The manitou can use &lt;i&gt;scrying&lt;/i&gt; on the token at will. The manitou can teleport to it (without error) once per day as a swift action. These abilities are lost if the token leaves the manitou's territory. A manitou may only have one token active at a time.&lt;/h5&gt;&lt;/div&gt;&lt;br&gt;&lt;div&gt;&lt;h4&gt;&lt;p&gt;&lt;p&gt;A manitou is a powerful, benevolent spirit of nature that safeguards entire regions from danger, heals the sick and wounded, and preserves the balance among all creatures. When not invisible, a manitou looks like a powerfully built, long-haired humanoid with skin made of tree bark and rose quartz. A manitou stands 20 feet tall and weighs over 5,000 pounds.&lt;/p&gt;&lt;/h4&gt;&lt;/div&gt;</t>
  </si>
  <si>
    <t>Mi-Go</t>
  </si>
  <si>
    <t>blindsight 30 ft., low-light vision; Perception +12</t>
  </si>
  <si>
    <t>4 claws +10 (1d4+3 plus grab)</t>
  </si>
  <si>
    <t>evisceration, grab, sneak attack +2d6</t>
  </si>
  <si>
    <t>Str 16, Dex 20, Con 21, Int 25, Wis 14, Cha 15</t>
  </si>
  <si>
    <t>Combat Reflexes, Deceitful, Dodge, Weapon Finesse</t>
  </si>
  <si>
    <t>Bluff +18, Disable Device +12, Disguise +18, Fly +9, Heal +9, Knowledge (arcana, geography) +14, Perception +12, Spellcraft +14, Stealth +15</t>
  </si>
  <si>
    <t>Aklo, Common, Mi-Go</t>
  </si>
  <si>
    <t>deceptive, item creation, no breath, starflight</t>
  </si>
  <si>
    <t>solitary, pair, scouting party (3-9), or invasion (9-16)</t>
  </si>
  <si>
    <t>This unnaturally graceful creature has a bulbous fungoid lump for a head, spiny insectoid wings, and a tangle of spiky, clawed legs.</t>
  </si>
  <si>
    <t>Deceptive (Ex) A mi-go is a master of deception. It gains a +4 racial bonus on Bluff and Disguise checks. Bluff and Disguise are always class skills for a mi-go.  Evisceration (Ex) A mi-go's claws are capable of swiftly and painfully performing surgical operations upon helpless creatures or those it has grappled. When a mi-go makes a successful grapple check, in addition to any other effects caused by a successful grapple, it deals sneak attack damage to the victim. A creature that takes this damage must succeed at a DC 18 Fortitude save or take 1d4 points of ability damage from the invasive surgery (the type of ability damage dealt is chosen by the mi-go at the time the evisceration occurs). The save DC is Dexterity-based.  Item Creation (Ex) A mi-go possesses the ability to create strange items that blur the line between magic and technology, given time and resources. This ability allows a mi-go to ignore all of the Item Creation feat requirements and spellcasting requirements for creating a magic item; the resulting item is always mi-go technology. A mi-go can use the Heal skill to craft mi-go technology. When a mi-go uses this ability to craft an item, it must use a larger amount of strange ingredients and expendable resources-this effectively doubles the gp cost to create the item.  Starflight (Su) A mi-go can survive in the void of outer space. It flies through space at incredible speeds. Although exact travel times vary, a trip within a single solar system normally takes 3d20 months, while a trip beyond normally takes 3d20 years (or more, at the GM's discretion)-provided the mi-go knows the way to its destination.</t>
  </si>
  <si>
    <t>Mi-go are both scientists and colonists-extraterrestrial travelers from deep space who view the universe as a canvas to be mastered and controlled. Their numbers on any particular planet can vary, but taken on a galactic scale, are mind-numbing in scope. Although a mi-go's shape might suggest it is an arthropod, the creature is in fact a highly evolved form of extraterrestrial fungus. Mi-go communicate via a combination of clicking pincers and subtle shifts in the coloration of their bulbous heads. A typical mi-go is roughly the size of a human, but weighs only 90 pounds.</t>
  </si>
  <si>
    <t>&lt;link rel="stylesheet"href="PF.css"&gt;&lt;div&gt;&lt;h2&gt;Mi-Go&lt;/h2&gt;&lt;h3&gt;&lt;i&gt;This unnaturally graceful creature has a bulbous fungoid lump for a head, spiny insectoid wings, and a tangle of spiky, clawed legs.&lt;/i&gt;&lt;/h3&gt;&lt;br&gt;&lt;/div&gt;&lt;div class="heading"&gt;&lt;p class="alignleft"&gt;Mi-Go&lt;/p&gt;&lt;p class="alignright"&gt;CR 6&lt;/p&gt;&lt;div style="clear: both;"&gt;&lt;/div&gt;&lt;/div&gt;&lt;div&gt;&lt;h5&gt;&lt;b&gt;XP &lt;/b&gt;2,400&lt;/h5&gt;&lt;h5&gt;NE Medium plant &lt;/h5&gt;&lt;h5&gt;&lt;b&gt;Init &lt;/b&gt;+5; &lt;b&gt;Senses &lt;/b&gt;blindsight 30 ft., low-light vision; Perception +12&lt;/h5&gt;&lt;/div&gt;&lt;hr/&gt;&lt;div&gt;&lt;h5&gt;&lt;b&gt;DEFENSE&lt;/b&gt;&lt;/h5&gt;&lt;/div&gt;&lt;hr/&gt;&lt;div&gt;&lt;h5&gt;&lt;b&gt;AC &lt;/b&gt;20, touch 16, flat-footed 14 (+5 Dex, +1 dodge, +4 natural)&lt;/h5&gt;&lt;h5&gt;&lt;b&gt;hp &lt;/b&gt;66 (7d8+35)&lt;/h5&gt;&lt;h5&gt;&lt;b&gt;Fort &lt;/b&gt;+10, &lt;b&gt;Ref &lt;/b&gt;+7, &lt;b&gt;Will &lt;/b&gt;+4&lt;/h5&gt;&lt;h5&gt;&lt;b&gt;DR &lt;/b&gt;5/slashing; &lt;b&gt;Immune &lt;/b&gt;cold, plant traits; &lt;b&gt;Resist &lt;/b&gt;electricity 10, fire 10&lt;/h5&gt;&lt;/div&gt;&lt;hr/&gt;&lt;div&gt;&lt;h5&gt;&lt;b&gt;OFFENSE&lt;/b&gt;&lt;/h5&gt;&lt;/div&gt;&lt;hr/&gt;&lt;div&gt;&lt;h5&gt;&lt;b&gt;Spd &lt;/b&gt;30 ft., fly 50 ft. (good)&lt;/h5&gt;&lt;h5&gt;&lt;b&gt;Melee &lt;/b&gt;4 claws +10 (1d4+3 plus grab)&lt;/h5&gt;&lt;h5&gt;&lt;b&gt;Space &lt;/b&gt;5 ft.; &lt;b&gt;Reach &lt;/b&gt;5 ft.&lt;/h5&gt;&lt;h5&gt;&lt;b&gt;Special Attacks &lt;/b&gt;evisceration, grab, sneak attack +2d6&lt;/h5&gt;&lt;/div&gt;&lt;hr/&gt;&lt;div&gt;&lt;h5&gt;&lt;b&gt;STATISTICS&lt;/b&gt;&lt;/h5&gt;&lt;/div&gt;&lt;hr/&gt;&lt;div&gt;&lt;h5&gt;&lt;b&gt;Str &lt;/b&gt;16, &lt;b&gt;Dex &lt;/b&gt;20, &lt;b&gt;Con &lt;/b&gt;21, &lt;b&gt;Int &lt;/b&gt; 25, &lt;b&gt;Wis &lt;/b&gt;14, &lt;b&gt;Cha &lt;/b&gt;15&lt;/h5&gt;&lt;h5&gt;&lt;b&gt;Base Atk &lt;/b&gt;+5; &lt;b&gt;CMB &lt;/b&gt;+8 (+12 grapple); &lt;b&gt;CMD &lt;/b&gt;24 (32 vs. trip)&lt;/h5&gt;&lt;h5&gt;&lt;b&gt;Feats &lt;/b&gt;Combat Reflexes, Deceitful, Dodge, Weapon Finesse&lt;/h5&gt;&lt;h5&gt;&lt;b&gt;Skills &lt;/b&gt;Bluff +18, Disable Device +12, Disguise +18, Fly +9, Heal +9, Knowledge (arcana, geography) +14, Perception +12, Spellcraft +14, Stealth +15; &lt;b&gt;Racial Modifiers &lt;/b&gt;+4 Bluff, +4 Disguise&lt;/h5&gt;&lt;h5&gt;&lt;b&gt;Languages &lt;/b&gt;Aklo, Common, Mi-Go&lt;/h5&gt;&lt;h5&gt;&lt;b&gt;SQ &lt;/b&gt;deceptive, item creation, no breath, starflight&lt;/h5&gt;&lt;/div&gt;&lt;hr/&gt;&lt;div&gt;&lt;h5&gt;&lt;b&gt;ECOLOGY&lt;/b&gt;&lt;/h5&gt;&lt;/div&gt;&lt;hr/&gt;&lt;div&gt;&lt;h5&gt;&lt;b&gt;Environment &lt;/b&gt; any&lt;/h5&gt;&lt;h5&gt;&lt;b&gt;Organization &lt;/b&gt;solitary, pair, scouting party (3-9), or invasion (9-16)&lt;/h5&gt;&lt;h5&gt;&lt;b&gt;Treasure &lt;/b&gt;double&lt;/h5&gt;&lt;/div&gt;&lt;hr/&gt;&lt;div&gt;&lt;h5&gt;&lt;b&gt;SPECIAL ABILITIES&lt;/b&gt;&lt;/h5&gt;&lt;/div&gt;&lt;hr/&gt;&lt;div&gt;&lt;/h5&gt;&lt;h5&gt;&lt;b&gt;Deceptive (Ex)&lt;/b&gt; A mi-go is a master of deception. It gains a +4 racial bonus on Bluff and Disguise checks. Bluff and Disguise are always class skills for a mi-go.  &lt;/h5&gt;&lt;h5&gt;&lt;b&gt;Evisceration (Ex)&lt;/b&gt; A mi-go's claws are capable of swiftly and painfully performing surgical operations upon helpless creatures or those it has grappled. When a mi-go makes a successful grapple check, in addition to any other effects caused by a successful grapple, it deals sneak attack damage to the victim. A creature that takes this damage must succeed at a DC 18 Fortitude save or take 1d4 points of ability damage from the invasive surgery (the type of ability damage dealt is chosen by the mi-go at the time the evisceration occurs). The save DC is Dexterity-based.  &lt;/h5&gt;&lt;h5&gt;&lt;b&gt;Item Creation (Ex)&lt;/b&gt; A mi-go possesses the ability to create strange items that blur the line between magic and technology, given time and resources. This ability allows a mi-go to ignore all of the Item Creation feat requirements and spellcasting requirements for creating a magic item; the resulting item is always mi-go technology. A mi-go can use the Heal skill to craft mi-go technology. When a mi-go uses this ability to craft an item, it must use a larger amount of strange ingredients and expendable resources-this effectively doubles the gp cost to create the item.  &lt;/h5&gt;&lt;h5&gt;&lt;b&gt;Starflight (Su)&lt;/b&gt; A mi-go can survive in the void of outer space. It flies through space at incredible speeds. Although exact travel times vary, a trip within a single solar system normally takes 3d20 months, while a trip beyond normally takes 3d20 years (or more, at the GM's discretion)-provided the mi-go knows the way to its destination.&lt;/h5&gt;&lt;/div&gt;&lt;br&gt;&lt;div&gt;&lt;h4&gt;&lt;p&gt;&lt;p&gt;Mi-go are both scientists and colonists-extraterrestrial travelers from deep space who view the universe as a canvas to be mastered and controlled. Their numbers on any particular planet can vary, but taken on a galactic scale, are mind-numbing in scope. Although a mi-go's shape might suggest it is an arthropod, the creature is in fact a highly evolved form of extraterrestrial fungus. Mi-go communicate via a combination of clicking pincers and subtle shifts in the coloration of their bulbous heads. A typical mi-go is roughly the size of a human, but weighs only 90 pounds.&lt;/p&gt;&lt;/h4&gt;&lt;/div&gt;</t>
  </si>
  <si>
    <t>Mindslaver Mold</t>
  </si>
  <si>
    <t>avoidance</t>
  </si>
  <si>
    <t>spore pod +7 touch (spores)</t>
  </si>
  <si>
    <t>infestation, spores</t>
  </si>
  <si>
    <t>Spell-Like Abilities (CL 8th; concentration +9)   1/day-dominate person (DC 16)</t>
  </si>
  <si>
    <t>Str 2, Dex 17, Con 17, Int 14, Wis 12, Cha 13</t>
  </si>
  <si>
    <t>Climb +8, Escape Artist +7, Perception +8, Stealth +14</t>
  </si>
  <si>
    <t>Aklo, Common, Sylvan (can't speak any language); mold mindlink</t>
  </si>
  <si>
    <t>solitary or infestation (2-10)</t>
  </si>
  <si>
    <t>A thick sheet of filthy green fungus grows in twisting patterns across the shoulders and back of this feral-looking man.</t>
  </si>
  <si>
    <t>Avoidance (Ex) When a mindslaver mold is infesting a living or undead creature and would be hit by an attack, it can make a Reflex save as an immediate action. If the mold succeeds, the attack doesn't harm it and instead harms the infested creature-the mold effectively slithers out of the way of the incoming attack so that the blow strikes the creature it controls. The mindslaver mold must choose to attempt avoidance after the attack roll is resolved but before damage is rolled.  Infestation (Su) A mindslaver mold can climb onto and attach itself to a willing or helpless host as a standard action. As long as the mold infests its host, the mold shares the same 5-foot square with its host's space; this does not negatively impact the host or the mold. As long as a mindslaver mold infests a host, the host takes a -4 penalty on Will saves against the mindslaver mold's dominate person spell-like ability, and the duration of that spell-like ability on the host becomes permanent as long as the mold remains attached. Each day, an attached mindslaver mold deals 1d4 points of damage to its host as it feeds on the host's blood and other bodily fluids. A mindslaver mold can be torn free of a host with a successful DC 15 Strength check as a standard action-doing so deals 2d6 points of damage to the host as the mold's tendrils tear free. A dead mindslaver mold deals no damage in this way.  Mold Mindlink (Su) A mindslaver mold can communicate telepathically with any other mindslaver mold within 10 miles, and knows the condition of all other mindslaver molds in this area as if it had a status spell in effect on all other molds.  Spore Pod (Ex) A mindslaver mold's sole physical attack is to launch a spore pod the size of a sling bullet. This is a ranged touch attack that has a range increment of 20 feet.  Spores (Su) Whenever a mindslaver mold hits a creature with its spore pod, or whenever a creature touches a mindslaver mold (including when a creature hits the mold with a touch attack, unarmed strike, or natural attack), the creature must succeed at a DC 15 Fortitude save or take 1d4 points of Wisdom damage as the mold's spores swiftly drain away the victim's willpower and sense of self. The save DC is Constitution-based.</t>
  </si>
  <si>
    <t>Mindslaver mold is an infestation from the primal world of fey that is particularly common in remote forests, islands, and mountain valleys where it is sometimes worshiped as a strange god by isolated, primitive tribes. The mold is joined together by a single consciousness, though individual patches retain their own goals. It seeks humanoid hosts, parasitizing them and forcing them to serve as its bodyguards and protectors.</t>
  </si>
  <si>
    <t>&lt;link rel="stylesheet"href="PF.css"&gt;&lt;div&gt;&lt;h2&gt;Mindslaver Mold&lt;/h2&gt;&lt;h3&gt;&lt;i&gt;A thick sheet of filthy green fungus grows in twisting patterns across the shoulders and back of this feral-looking man.&lt;/i&gt;&lt;/h3&gt;&lt;br&gt;&lt;/div&gt;&lt;div class="heading"&gt;&lt;p class="alignleft"&gt;Mindslaver Mold&lt;/p&gt;&lt;p class="alignright"&gt;CR 3&lt;/p&gt;&lt;div style="clear: both;"&gt;&lt;/div&gt;&lt;/div&gt;&lt;div&gt;&lt;h5&gt;&lt;b&gt;XP &lt;/b&gt;800&lt;/h5&gt;&lt;h5&gt;NE Small plant &lt;/h5&gt;&lt;h5&gt;&lt;b&gt;Init &lt;/b&gt;+7; &lt;b&gt;Senses &lt;/b&gt;low-light vision; Perception +8&lt;/h5&gt;&lt;/div&gt;&lt;hr/&gt;&lt;div&gt;&lt;h5&gt;&lt;b&gt;DEFENSE&lt;/b&gt;&lt;/h5&gt;&lt;/div&gt;&lt;hr/&gt;&lt;div&gt;&lt;h5&gt;&lt;b&gt;AC &lt;/b&gt;15, touch 15, flat-footed 11 (+3 Dex, +1 dodge, +1 size)&lt;/h5&gt;&lt;h5&gt;&lt;b&gt;hp &lt;/b&gt;30 (4d8+12); fast healing 2&lt;/h5&gt;&lt;h5&gt;&lt;b&gt;Fort &lt;/b&gt;+7, &lt;b&gt;Ref &lt;/b&gt;+4, &lt;b&gt;Will &lt;/b&gt;+2&lt;/h5&gt;&lt;h5&gt;&lt;b&gt;Defensive Abilities &lt;/b&gt;avoidance; &lt;b&gt;Immune &lt;/b&gt;cold, plant traits; &lt;b&gt;Resist &lt;/b&gt;acid 10; &lt;b&gt;SR &lt;/b&gt;14&lt;/h5&gt;&lt;/div&gt;&lt;hr/&gt;&lt;div&gt;&lt;h5&gt;&lt;b&gt;OFFENSE&lt;/b&gt;&lt;/h5&gt;&lt;/div&gt;&lt;hr/&gt;&lt;div&gt;&lt;h5&gt;&lt;b&gt;Spd &lt;/b&gt;5 ft., climb 5 ft.&lt;/h5&gt;&lt;h5&gt;&lt;b&gt;Ranged &lt;/b&gt;spore pod +7 touch (spores)&lt;/h5&gt;&lt;h5&gt;&lt;b&gt;Space &lt;/b&gt;5 ft.; &lt;b&gt;Reach &lt;/b&gt;5 ft.&lt;/h5&gt;&lt;h5&gt;&lt;b&gt;Special Attacks &lt;/b&gt;infestation, spores&lt;/h5&gt;&lt;h5&gt;&lt;b&gt;Spell-Like Abilities&lt;/b&gt; (CL 8th; concentration +9) &lt;/br&gt;1/day&amp;mdash;&lt;i&gt;dominate person&lt;/i&gt; (DC 16)&lt;/h5&gt;&lt;/h5&gt;&lt;/div&gt;&lt;hr/&gt;&lt;div&gt;&lt;h5&gt;&lt;b&gt;STATISTICS&lt;/b&gt;&lt;/h5&gt;&lt;/div&gt;&lt;hr/&gt;&lt;div&gt;&lt;h5&gt;&lt;b&gt;Str &lt;/b&gt;2, &lt;b&gt;Dex &lt;/b&gt;17, &lt;b&gt;Con &lt;/b&gt;17, &lt;b&gt;Int &lt;/b&gt; 14, &lt;b&gt;Wis &lt;/b&gt;12, &lt;b&gt;Cha &lt;/b&gt;13&lt;/h5&gt;&lt;h5&gt;&lt;b&gt;Base Atk &lt;/b&gt;+3; &lt;b&gt;CMB &lt;/b&gt;-2; &lt;b&gt;CMD &lt;/b&gt;12 (can't be tripped)&lt;/h5&gt;&lt;h5&gt;&lt;b&gt;Feats &lt;/b&gt;Dodge, Improved Initiative&lt;/h5&gt;&lt;h5&gt;&lt;b&gt;Skills &lt;/b&gt;Climb +8, Escape Artist +7, Perception +8, Stealth +14&lt;/h5&gt;&lt;h5&gt;&lt;b&gt;Languages &lt;/b&gt;Aklo, Common, Sylvan (can't speak any language); mold mindlink&lt;/h5&gt;&lt;/div&gt;&lt;hr/&gt;&lt;div&gt;&lt;h5&gt;&lt;b&gt;ECOLOGY&lt;/b&gt;&lt;/h5&gt;&lt;/div&gt;&lt;hr/&gt;&lt;div&gt;&lt;h5&gt;&lt;b&gt;Environment &lt;/b&gt; any&lt;/h5&gt;&lt;h5&gt;&lt;b&gt;Organization &lt;/b&gt;solitary or infestation (2-10)&lt;/h5&gt;&lt;h5&gt;&lt;b&gt;Treasure &lt;/b&gt;incidental&lt;/h5&gt;&lt;/div&gt;&lt;hr/&gt;&lt;div&gt;&lt;h5&gt;&lt;b&gt;SPECIAL ABILITIES&lt;/b&gt;&lt;/h5&gt;&lt;/div&gt;&lt;hr/&gt;&lt;div&gt;&lt;/h5&gt;&lt;h5&gt;&lt;b&gt;Avoidance (Ex)&lt;/b&gt; When a mindslaver mold is infesting a living or undead creature and would be hit by an attack, it can make a Reflex save as an immediate action. If the mold succeeds, the attack doesn't harm it and instead harms the infested creature-the mold effectively slithers out of the way of the incoming attack so that the blow strikes the creature it controls. The mindslaver mold must choose to attempt avoidance after the attack roll is resolved but before damage is rolled.  &lt;/h5&gt;&lt;h5&gt;&lt;b&gt;Infestation (Su)&lt;/b&gt; A mindslaver mold can climb onto and attach itself to a willing or helpless host as a standard action. As long as the mold infests its host, the mold shares the same 5-foot square with its host's space; this does not negatively impact the host or the mold. As long as a mindslaver mold infests a host, the host takes a -4 penalty on Will saves against the mindslaver mold's &lt;i&gt;dominate person&lt;/i&gt; spell-like ability, and the duration of that spell-like ability on the host becomes permanent as long as the mold remains attached. Each day, an attached mindslaver mold deals 1d4 points of damage to its host as it feeds on the host's blood and other bodily fluids. A mindslaver mold can be torn free of a host with a successful DC 15 Strength check as a standard action-doing so deals 2d6 points of damage to the host as the mold's tendrils tear free. A dead mindslaver mold deals no damage in this way.  &lt;/h5&gt;&lt;h5&gt;&lt;b&gt;Mold Mindlink (Su)&lt;/b&gt; A mindslaver mold can communicate telepathically with any other mindslaver mold within 10 miles, and knows the condition of all other mindslaver molds in this area as if it had a &lt;i&gt;status&lt;/i&gt; spell in effect on all other molds.  &lt;/h5&gt;&lt;h5&gt;&lt;b&gt;Spore Pod (Ex)&lt;/b&gt; A mindslaver mold's sole physical attack is to launch a spore pod the size of a sling bullet. This is a ranged touch attack that has a range increment of 20 feet.  &lt;/h5&gt;&lt;h5&gt;&lt;b&gt;Spores (Su)&lt;/b&gt; Whenever a mindslaver mold hits a creature with its spore pod, or whenever a creature touches a mindslaver mold (including when a creature hits the mold with a touch attack, unarmed strike, or natural attack), the creature must succeed at a DC 15 Fortitude save or take 1d4 points of Wisdom damage as the mold's spores swiftly drain away the victim's willpower and sense of self. The save DC is Constitution-based.&lt;/h5&gt;&lt;/div&gt;&lt;br&gt;&lt;div&gt;&lt;h4&gt;&lt;p&gt;&lt;p&gt;Mindslaver mold is an infestation from the primal world of fey that is particularly common in remote forests, islands, and mountain valleys where it is sometimes worshiped as a strange god by isolated, primitive tribes. The mold is joined together by a single consciousness, though individual patches retain their own goals. It seeks humanoid hosts, parasitizing them and forcing them to serve as its bodyguards and protectors.&lt;/p&gt;&lt;/h4&gt;&lt;/div&gt;</t>
  </si>
  <si>
    <t>Mudlord</t>
  </si>
  <si>
    <t>(earth, elemental, water)</t>
  </si>
  <si>
    <t>vulnerable to magic</t>
  </si>
  <si>
    <t>2 slams +13 (2d6+3 plus grab)</t>
  </si>
  <si>
    <t>mudball +12 touch (blindness)</t>
  </si>
  <si>
    <t>engulf (DC 17, 1d6+3 bludgeoning and smother), smother</t>
  </si>
  <si>
    <t>Str 17, Dex 16, Con 14, Int 10, Wis 13, Cha 7</t>
  </si>
  <si>
    <t>Combat Reflexes, Improved Initiative, Lunge, Skill Focus (Stealth), Weapon Focus (slam)</t>
  </si>
  <si>
    <t>Acrobatics +15, Climb +9, Escape Artist +15, Intimidate +10, Knowledge (planes) +6, Perception +13, Stealth +18, Swim +17</t>
  </si>
  <si>
    <t>compression, freeze (mud puddle)</t>
  </si>
  <si>
    <t xml:space="preserve"> temperate or warm marshes or underground</t>
  </si>
  <si>
    <t>This fluid creature's roughly humanoid form is composed entirely of thick gobbets of soggy, brown mud.</t>
  </si>
  <si>
    <t>Engulf (Su) A mudlord can engulf no more than one Medium or two Small or smaller creatures at a time.  Mudball (Ex) A mudlord can throw a ball of sticky mud up to 30 feet at an opponent's face as a ranged touch attack. It if hits, the target is blinded. Each round on its turn, the target can attempt a DC 16 Reflex save as a free action; if successful, the target shakes off the mud.  The target or an adjacent creature can wipe off the mud as a standard action. The save DC is Constitution-based.  Vulnerable to Magic (Ex) A transmute mud to rock spell deals 1d6 points of damage per caster level to any mudlord in the area and automatically staggers it for 2d6 rounds.</t>
  </si>
  <si>
    <t>Mudlords are agile creatures made of living mud. Some are natural elemental creatures, and others were created by long-term mixing of earth and magical water, such as by an enchanted fountain or pool leaking into the surrounding soil. Regardless of their origin, mudlords are xenophobic and highly territorial. They avoid contact with humanoid creatures, and go to great lengths to ensure their mud-f illed lairs are far from any humanoid settlements. If a group of humanoids settles too close to a mudlord enclave, the mudlords aggressively attempt to eradicate the humanoid infestation from their lands. Because its natural form is a loose pile of mud and it can flatten itself even further, a common mudlord tactic is to blend in with a swamp, quicksand, or other depression in the earth (using its freeze ability to resemble a mud puddle) and wait for intruders to approach. Among their own kind, mudlords are rambunctious and playful, engaging in wrestling matches, mud-throwing contests, and races. They have been known to ally with earth, mud, and water elementals, but consider themselves the superiors in these alliances because of their greater intelligence. Exceptional mudlords often become druids, oracles, or rangers, and are more tolerant of humanoids, often accepting tribute from tribes of boggards, goblins, or lizardfolk in exchange for truces. Some arise from contaminated sources (such as a demon imprisoned in water) and these might ally themselves with fiends, slimes, or other strange creatures. A typical mudlord stands 7 feet tall and weighs 250 pounds.</t>
  </si>
  <si>
    <t>&lt;link rel="stylesheet"href="PF.css"&gt;&lt;div&gt;&lt;h2&gt;Mudlord&lt;/h2&gt;&lt;h3&gt;&lt;i&gt;This fluid creature's roughly humanoid form is composed entirely of thick gobbets of soggy, brown mud.&lt;/i&gt;&lt;/h3&gt;&lt;br&gt;&lt;/div&gt;&lt;div class="heading"&gt;&lt;p class="alignleft"&gt;Mudlord&lt;/p&gt;&lt;p class="alignright"&gt;CR 6&lt;/p&gt;&lt;div style="clear: both;"&gt;&lt;/div&gt;&lt;/div&gt;&lt;div&gt;&lt;h5&gt;&lt;b&gt;XP &lt;/b&gt;2,400&lt;/h5&gt;&lt;h5&gt;N Medium outsider (earth, elemental, water)&lt;/h5&gt;&lt;h5&gt;&lt;b&gt;Init &lt;/b&gt;+7; &lt;b&gt;Senses &lt;/b&gt;darkvision 60 ft., tremorsense 30 ft.; Perception +13&lt;/h5&gt;&lt;/div&gt;&lt;hr/&gt;&lt;div&gt;&lt;h5&gt;&lt;b&gt;DEFENSE&lt;/b&gt;&lt;/h5&gt;&lt;/div&gt;&lt;hr/&gt;&lt;div&gt;&lt;h5&gt;&lt;b&gt;AC &lt;/b&gt;19, touch 13, flat-footed 16 (+3 Dex, +6 natural)&lt;/h5&gt;&lt;h5&gt;&lt;b&gt;hp &lt;/b&gt;67 (9d10+18)&lt;/h5&gt;&lt;h5&gt;&lt;b&gt;Fort &lt;/b&gt;+8, &lt;b&gt;Ref &lt;/b&gt;+9, &lt;b&gt;Will &lt;/b&gt;+4&lt;/h5&gt;&lt;h5&gt;&lt;b&gt;Defensive Abilities &lt;/b&gt;amorphous; &lt;b&gt;DR &lt;/b&gt;10/magic; &lt;b&gt;Immune &lt;/b&gt;elemental traits; &lt;b&gt;SR &lt;/b&gt;17&lt;/h5&gt;&lt;h5&gt;&lt;b&gt;Weaknesses &lt;/b&gt;vulnerable to magic&lt;/h5&gt;&lt;/div&gt;&lt;hr/&gt;&lt;div&gt;&lt;h5&gt;&lt;b&gt;OFFENSE&lt;/b&gt;&lt;/h5&gt;&lt;/div&gt;&lt;hr/&gt;&lt;div&gt;&lt;h5&gt;&lt;b&gt;Spd &lt;/b&gt;30 ft., swim 40 ft.&lt;/h5&gt;&lt;h5&gt;&lt;b&gt;Melee &lt;/b&gt;2 slams +13 (2d6+3 plus grab)&lt;/h5&gt;&lt;h5&gt;&lt;b&gt;Ranged &lt;/b&gt;mudball +12 touch (blindness)&lt;/h5&gt;&lt;h5&gt;&lt;b&gt;Space &lt;/b&gt;5 ft.; &lt;b&gt;Reach &lt;/b&gt;5 ft.&lt;/h5&gt;&lt;h5&gt;&lt;b&gt;Special Attacks &lt;/b&gt;engulf (DC 17, 1d6+3 bludgeoning and smother), smother&lt;/h5&gt;&lt;/div&gt;&lt;hr/&gt;&lt;div&gt;&lt;h5&gt;&lt;b&gt;STATISTICS&lt;/b&gt;&lt;/h5&gt;&lt;/div&gt;&lt;hr/&gt;&lt;div&gt;&lt;h5&gt;&lt;b&gt;Str &lt;/b&gt;17, &lt;b&gt;Dex &lt;/b&gt;16, &lt;b&gt;Con &lt;/b&gt;14, &lt;b&gt;Int &lt;/b&gt; 10, &lt;b&gt;Wis &lt;/b&gt;13, &lt;b&gt;Cha &lt;/b&gt;7&lt;/h5&gt;&lt;h5&gt;&lt;b&gt;Base Atk &lt;/b&gt;+9; &lt;b&gt;CMB &lt;/b&gt;+12; &lt;b&gt;CMD &lt;/b&gt;25 (can't be tripped)&lt;/h5&gt;&lt;h5&gt;&lt;b&gt;Feats &lt;/b&gt;Combat Reflexes, Improved Initiative, Lunge, Skill Focus (Stealth), Weapon Focus (slam)&lt;/h5&gt;&lt;h5&gt;&lt;b&gt;Skills &lt;/b&gt;Acrobatics +15, Climb +9, Escape Artist +15, Intimidate +10, Knowledge (planes) +6, Perception +13, Stealth +18, Swim +17&lt;/h5&gt;&lt;h5&gt;&lt;b&gt;Languages &lt;/b&gt;Terran&lt;/h5&gt;&lt;h5&gt;&lt;b&gt;SQ &lt;/b&gt;compression, freeze (mud puddle)&lt;/h5&gt;&lt;/div&gt;&lt;hr/&gt;&lt;div&gt;&lt;h5&gt;&lt;b&gt;ECOLOGY&lt;/b&gt;&lt;/h5&gt;&lt;/div&gt;&lt;hr/&gt;&lt;div&gt;&lt;h5&gt;&lt;b&gt;Environment &lt;/b&gt; temperate or warm marshes or underground&lt;/h5&gt;&lt;h5&gt;&lt;b&gt;Organization &lt;/b&gt;solitary, pair, or gang (3-12)&lt;/h5&gt;&lt;h5&gt;&lt;b&gt;Treasure &lt;/b&gt;standard&lt;/h5&gt;&lt;/div&gt;&lt;hr/&gt;&lt;div&gt;&lt;h5&gt;&lt;b&gt;SPECIAL ABILITIES&lt;/b&gt;&lt;/h5&gt;&lt;/div&gt;&lt;hr/&gt;&lt;div&gt;&lt;/h5&gt;&lt;h5&gt;&lt;b&gt;Engulf (Su)&lt;/b&gt; A mudlord can engulf no more than one Medium or two Small or smaller creatures at a time.  &lt;/h5&gt;&lt;h5&gt;&lt;b&gt;Mudball (Ex)&lt;/b&gt; A mudlord can throw a ball of sticky mud up to 30 feet at an opponent's face as a ranged touch attack. It if hits, the target is blinded. Each round on its turn, the target can attempt a DC 16 Reflex save as a free action; if successful, the target shakes off the mud.  The target or an adjacent creature can wipe off the mud as a standard action. The save DC is Constitution-based.  &lt;/h5&gt;&lt;h5&gt;&lt;b&gt;Vulnerable to Magic (Ex)&lt;/b&gt; A &lt;i&gt;transmute mud to rock&lt;/i&gt; spell deals 1d6 points of damage per caster level to any mudlord in the area and automatically staggers it for 2d6 rounds.&lt;/h5&gt;&lt;/div&gt;&lt;br&gt;&lt;div&gt;&lt;h4&gt;&lt;p&gt;&lt;p&gt;Mudlords are agile creatures made of living mud. Some are natural elemental creatures, and others were created by long-term mixing of earth and magical water, such as by an enchanted fountain or pool leaking into the surrounding soil. Regardless of their origin, mudlords are xenophobic and highly territorial. They avoid contact with humanoid creatures, and go to great lengths to ensure their mud-f illed lairs are far from any humanoid settlements. If a group of humanoids settles too close to a mudlord enclave, the mudlords aggressively attempt to eradicate the humanoid infestation from their lands. Because its natural form is a loose pile of mud and it can flatten itself even further, a common mudlord tactic is to blend in with a swamp, quicksand, or other depression in the earth (using its freeze ability to resemble a mud puddle) and wait for intruders to approach. Among their own kind, mudlords are rambunctious and playful, engaging in wrestling matches, mud-throwing contests, and races. They have been known to ally with earth, mud, and water elementals, but consider themselves the superiors in these alliances because of their greater intelligence. Exceptional mudlords often become druids, oracles, or rangers, and are more tolerant of humanoids, often accepting tribute from tribes of boggards, goblins, or lizardfolk in exchange for truces. Some arise from contaminated sources (such as a demon imprisoned in water) and these might ally themselves with fiends, slimes, or other strange creatures. A typical mudlord stands 7 feet tall and weighs 250 pounds.&lt;/p&gt;&lt;/h4&gt;&lt;/div&gt;</t>
  </si>
  <si>
    <t>Mummified Gynosphinx</t>
  </si>
  <si>
    <t>(augmented magical beast)</t>
  </si>
  <si>
    <t>frightful presence (30 ft., DC 20, 1d6 rounds)</t>
  </si>
  <si>
    <t>2 claws +19 (3d6+8/19-20)</t>
  </si>
  <si>
    <t>burst of vengeance, dust stroke, pounce, rake (2 claws +19, 3d6+8/19-20)</t>
  </si>
  <si>
    <t>Spell-Like Abilities (CL 12th; concentration +16)  Constant-comprehend languages, detect magic, read magic, see invisibility  3/day-clairaudience/clairvoyance  1/day-dispel magic, legend lore, locate object, remove curse  1/week-any one of the following, with a maximum duration of 1 week: symbol of fear (DC 20), symbol of pain (DC 19), symbol of persuasion (DC 20), symbol of sleep (DC 19), symbol of stunning (DC 21)</t>
  </si>
  <si>
    <t>Str 26, Dex 13, Con -, Int 16, Wis 19, Cha 19</t>
  </si>
  <si>
    <t>Alertness, Combat Casting, Hover, Improved Critical (claw), Improved Initiative, Improved Natural AttackB (claw), Iron Will, ToughnessB</t>
  </si>
  <si>
    <t>Bluff +12, Diplomacy +12, Fly +2, Intimidate +12, Knowledge (history) +5, Knowledge (religion) +5, Perception +21, Sense Motive +18, Spellcraft +11, Stealth +12</t>
  </si>
  <si>
    <t>Common, Draconic, Sphinx; comprehend languages</t>
  </si>
  <si>
    <t xml:space="preserve"> warm ruins</t>
  </si>
  <si>
    <t>Wrapped in strips of linen, this creature with tattered wings looks like it used to have the hindquarters of a lion and a woman's face.</t>
  </si>
  <si>
    <t>Many ancient cultures mummify their dead, preserving the bodies of the deceased through lengthy and complex funerary and embalming processes. While the vast majority of these corpses are mummified simply to preserve the bodies in the tombs where they are interred,  some are mummified with the help of magic to live on after death as mummified creatures. A mummified creature appears much as other mummies do-a dusty corpse, desiccated and withered, swathed in a funeral shroud of linen wrappings adorned with hieroglyphs-but a spark of malign intelligence gleams in its unliving eyes. mummified creatures differ from the standard mummy presented in the Pathfinder RPG Bestiary with regard to how and why they are created. Most standard mummies are created as simple tomb guardians; they gain abilities such as an aura of despair and mummy rot, but they usually lose their free will, much of their intelligence, and the abilities they possessed in life. A mummified creature, on the other hand, retains its intelligence, memories, and many of its other abilities. A mummified creature does not spread the curse of mummy rot, nor does the sight of it paralyze the living with fear, but its touch can reduce a living creature to dust and its very presence is frightening. Though slow and clumsy in undeath, a mummified creature is nonetheless capable of surprising bursts of speed and ferocity. Because of its creation process, however, a mummified creature is susceptible to energy damage, though determining an individual mummified creature's vulnerability is not always easy. Many mummified creatures are created to guard the tombs of important figures, but some powerful beings-rulers, high priests, mighty wizards, or even wealthy aristocrats-arrange to be transformed into mummified creatures upon their deaths. Unwilling to give up their lives and knowledge to the whims of fate, these people bind their souls to the dried husks of their dead bodies, trading oblivion for endless centuries of unlife. The truly wealthy sometimes arrange for their most favored spouses, concubines, servants, or guards to be mummified with them, enabling them to hold court in dusty tombs in an undead mockery of their old lives centuries after they perished. To create a mummified creature, a corpse must be prepared through embalming, with its internal organs replaced with dried herbs and flowers and its dead skin preserved through the application of sacred oils. Unlike with standard mummies, a mummified creature's brain is not removed from its skull after death. Injected with strange chemicals and tattooed with mystical hieroglyphs, a mummified creature's brain retains the base creature's mind and abilities, though the process does result in the loss of some mental faculties. Once this process is complete, the body is wrapped in special purified linens marked with hieroglyphs that grant the mummified creature its new abilities (as well as its weakness). Finally, the creator must cast a create greater undead spell to give the mummified creature its unlife.  CREATING A MUMMIFIED CREATURE  "Mummified creature" is an acquired template that can be added to any living corporeal creature (hereafter referred to as the base creature). A mummified creature uses all of the base creature's statistics except as noted here.  CR: Same as the base creature +1.  Alignment: Any evil.  Type: The creature's type changes to undead (augmented). It retains any other subtypes as well, except for alignment subtypes and subtypes that indicate kind. Do not recalculate class HD, BAB, saves, or skill points.  Senses: A mummified creature gains darkvision 60 feet.  Aura: A mummified creature gains a frightful presence aura with a range of 30 feet and a duration of 1d6 rounds.  Armor Class: Natural armor improves by +4.  Hit Dice: Change all racial Hit Dice to d8s. Class Hit Dice are unaffected. As an undead, a mummified creature uses its Charisma modifier to determine bonus hit points (instead of Constitution).  Defensive Abilities: A mummified creature gains DR 5/- and the defensive abilities granted by the undead type.  Weaknesses: The mummification process leaves a mummified creature vulnerable to a single energy type. Choose or determine randomly from the following list.  d10 Energy 1 Electricity 2-3 Acid 4-7 Fire 8-9 Cold 10 Sonic  As a fail-safe in case of rebellion, a mummified creature is subtly marked during the ritual process with a hieroglyph someplace inconspicuous on its body or wrappings that identifies the particular energy type to which it is vulnerable. A successful DC 20 Perception check is needed to find the mark, but a successful DC 25 Linguistics check is still required to decipher the hieroglyph's meaning.  Speed: Decrease all speeds by 10 feet (to a minimum of 5 feet). If the base creature has a flight speed, its maneuverability changes to clumsy.  Attacks: The mummification process hardens the mummified creature's bones to a stone-like density, granting the mummified creature a powerful slam attack if the base creature has no other natural attacks. This slam attack deals damage based on the mummified creature's size (Bestiary 302), treating the creature as if it were one size category larger.  Special Attacks: A mummified creature gains the following special attacks.  Burst of Vengeance (Su): Despite its slow, lumbering nature, a mummified creature is capable of lurching forward to attack with a short but surprising explosion of speed. Twice per day as a swift action, a mummified creature may act as if affected by a haste spell for 1 round.  Dust Stroke (Su): A creature killed by a mummified creature's natural attack or slam attack is disintegrated into a cloud of dust and ash, completely destroying the victim's body (as disintegrate).  Abilities: Str +4, Int -2 (minimum 1). As an undead creature, a mummified creature has no Constitution score.  Feats: A mummified creature gains Toughness as a bonus feat, and Improved Natural Attack as a bonus feat for each of the base creature's natural attacks.  Skills: A mummified creature gains a +4 racial bonus on Stealth checks.</t>
  </si>
  <si>
    <t>&lt;link rel="stylesheet"href="PF.css"&gt;&lt;div&gt;&lt;h2&gt;Mummified Creature&lt;/h2&gt;&lt;h3&gt;&lt;i&gt;Wrapped in strips of linen, this creature with tattered wings looks like it used to have the hindquarters of a lion and a woman's face.&lt;/i&gt;&lt;/h3&gt;&lt;br&gt;&lt;/div&gt;&lt;div class="heading"&gt;&lt;p class="alignleft"&gt;Mummified Gynosphinx&lt;/p&gt;&lt;p class="alignright"&gt;CR 9&lt;/p&gt;&lt;div style="clear: both;"&gt;&lt;/div&gt;&lt;/div&gt;&lt;div&gt;&lt;h5&gt;&lt;b&gt;XP &lt;/b&gt;6,400&lt;/h5&gt;&lt;h5&gt;NE Large undead (augmented magical beast)&lt;/h5&gt;&lt;h5&gt;&lt;b&gt;Init &lt;/b&gt;+5; &lt;b&gt;Senses &lt;/b&gt;darkvision 60 ft., &lt;i&gt;detect magic&lt;/i&gt;, low-light vision, &lt;i&gt;see invisibility&lt;/i&gt;; Perception +21&lt;/h5&gt;&lt;h5&gt;&lt;b&gt;Aura &lt;/b&gt;frightful presence (30 ft., DC 20, 1d6 rounds)&lt;/h5&gt;&lt;/div&gt;&lt;hr/&gt;&lt;div&gt;&lt;h5&gt;&lt;b&gt;DEFENSE&lt;/b&gt;&lt;/h5&gt;&lt;/div&gt;&lt;hr/&gt;&lt;div&gt;&lt;h5&gt;&lt;b&gt;AC &lt;/b&gt;25, touch 10, flat-footed 24 (+1 Dex, +15 natural, -1 size)&lt;/h5&gt;&lt;h5&gt;&lt;b&gt;hp &lt;/b&gt;114 (12d8+60)&lt;/h5&gt;&lt;h5&gt;&lt;b&gt;Fort &lt;/b&gt;+12, &lt;b&gt;Ref &lt;/b&gt;+9, &lt;b&gt;Will &lt;/b&gt;+10&lt;/h5&gt;&lt;h5&gt;&lt;b&gt;DR &lt;/b&gt;5/-; &lt;b&gt;Immune &lt;/b&gt;undead traits&lt;/h5&gt;&lt;h5&gt;&lt;b&gt;Weaknesses &lt;/b&gt;vulnerable to fire&lt;/h5&gt;&lt;/div&gt;&lt;hr/&gt;&lt;div&gt;&lt;h5&gt;&lt;b&gt;OFFENSE&lt;/b&gt;&lt;/h5&gt;&lt;/div&gt;&lt;hr/&gt;&lt;div&gt;&lt;h5&gt;&lt;b&gt;Spd &lt;/b&gt;30 ft., fly 50 ft. (clumsy)&lt;/h5&gt;&lt;h5&gt;&lt;b&gt;Melee &lt;/b&gt;2 claws +19 (3d6+8/19-20)&lt;/h5&gt;&lt;h5&gt;&lt;b&gt;Space &lt;/b&gt;10 ft.; &lt;b&gt;Reach &lt;/b&gt;5 ft.&lt;/h5&gt;&lt;h5&gt;&lt;b&gt;Special Attacks &lt;/b&gt;burst of vengeance, dust stroke, pounce, rake (2 claws +19, 3d6+8/19-20)&lt;/h5&gt;&lt;h5&gt;&lt;b&gt;Spell-Like Abilities&lt;/b&gt; (CL 12th; concentration +16)  &lt;/br&gt;Constant&amp;mdash;&lt;i&gt;comprehend languages&lt;/i&gt;, &lt;i&gt;detect magic&lt;/i&gt;, &lt;i&gt;read magic&lt;/i&gt;, &lt;i&gt;see invisibility&lt;/i&gt; &lt;/br&gt;3/day&amp;mdash;&lt;i&gt;clairaudience/clairvoyance&lt;/i&gt; &lt;/br&gt;1/day&amp;mdash;&lt;i&gt;dispel magic&lt;/i&gt;, &lt;i&gt;legend lore&lt;/i&gt;, &lt;i&gt;locate object&lt;/i&gt;, &lt;i&gt;remove curse&lt;/i&gt; &lt;/br&gt;1/week&amp;mdash;any one of the following, with a maximum duration of 1 week: &lt;i&gt;symbol of fear&lt;/i&gt; (DC 20), &lt;i&gt;symbol of pain&lt;/i&gt; (DC 19), &lt;i&gt;symbol of persuasion&lt;/i&gt; (DC 20), &lt;i&gt;symbol of sleep&lt;/i&gt; (DC 19), &lt;i&gt;symbol of stunning&lt;/i&gt; (DC 21)&lt;/h5&gt;&lt;/h5&gt;&lt;/div&gt;&lt;hr/&gt;&lt;div&gt;&lt;h5&gt;&lt;b&gt;STATISTICS&lt;/b&gt;&lt;/h5&gt;&lt;/div&gt;&lt;hr/&gt;&lt;div&gt;&lt;h5&gt;&lt;b&gt;Str &lt;/b&gt;26, &lt;b&gt;Dex &lt;/b&gt;13, &lt;b&gt;Con &lt;/b&gt;-, &lt;b&gt;Int &lt;/b&gt; 16, &lt;b&gt;Wis &lt;/b&gt;19, &lt;b&gt;Cha &lt;/b&gt;19&lt;/h5&gt;&lt;h5&gt;&lt;b&gt;Base Atk &lt;/b&gt;+12; &lt;b&gt;CMB &lt;/b&gt;+21; &lt;b&gt;CMD &lt;/b&gt;32 (36 vs. trip)&lt;/h5&gt;&lt;h5&gt;&lt;b&gt;Feats &lt;/b&gt;Alertness, Combat Casting, Hover, Improved Critical (claw), Improved Initiative, Improved Natural Attack&lt;sup&gt;B &lt;/sup&gt;(claw), Iron Will, Toughness&lt;sup&gt;B&lt;/sup&gt;&lt;/h5&gt;&lt;h5&gt;&lt;b&gt;Skills &lt;/b&gt;Bluff +12, Diplomacy +12, Fly +2, Intimidate +12, Knowledge (history) +5, Knowledge (religion) +5, Perception +21, Sense Motive +18, Spellcraft +11, Stealth +12; &lt;b&gt;Racial Modifiers &lt;/b&gt;+4 Stealth&lt;/h5&gt;&lt;h5&gt;&lt;b&gt;Languages &lt;/b&gt;Common, Draconic, Sphinx; &lt;i&gt;comprehend languages&lt;/i&gt;&lt;/h5&gt;&lt;/div&gt;&lt;hr/&gt;&lt;div&gt;&lt;h5&gt;&lt;b&gt;ECOLOGY&lt;/b&gt;&lt;/h5&gt;&lt;/div&gt;&lt;hr/&gt;&lt;div&gt;&lt;h5&gt;&lt;b&gt;Environment &lt;/b&gt; warm ruins&lt;/h5&gt;&lt;h5&gt;&lt;b&gt;Organization &lt;/b&gt;solitary&lt;/h5&gt;&lt;h5&gt;&lt;b&gt;Treasure &lt;/b&gt;double&lt;/h5&gt;&lt;/div&gt;&lt;br&gt;&lt;div&gt;&lt;h4&gt;&lt;p&gt;&lt;p&gt;Many ancient cultures mummify their dead, preserving the bodies of the deceased through lengthy and complex funerary and embalming processes. While the vast majority of these corpses are mummified simply to preserve the bodies in the tombs where they are interred,  some are mummified with the help of magic to live on after death as mummified creatures. A mummified creature appears much as other mummies do-a dusty corpse, desiccated and withered, swathed in a funeral shroud of linen wrappings adorned with hieroglyphs-but a spark of malign intelligence gleams in its unliving eyes. mummified creatures differ from the standard mummy presented in the &lt;i&gt;Pathfinder RPG &lt;i&gt;Bestiary&lt;/i&gt;&lt;/i&gt; with regard to how and why they are created. Most standard mummies are created as simple tomb guardians; they gain abilities such as an aura of despair and mummy rot, but they usually lose their free will, much of their intelligence, and the abilities they possessed in life. A mummified creature, on the other hand, retains its intelligence, memories, and many of its other abilities. A mummified creature does not spread the curse of mummy rot, nor does the sight of it paralyze the living with fear, but its touch can reduce a living creature to dust and its very presence is frightening. Though slow and clumsy in undeath, a mummified creature is nonetheless capable of surprising bursts of speed and ferocity. Because of its creation process, however, a mummified creature is susceptible to energy damage, though determining an individual mummified creature's vulnerability is not always easy. Many mummified creatures are created to guard the tombs of important figures, but some powerful beings-rulers, high priests, mighty wizards, or even wealthy aristocrats-arrange to be transformed into mummified creatures upon their deaths. Unwilling to give up their lives and knowledge to the whims of fate, these people bind their souls to the dried husks of their dead bodies, trading oblivion for endless centuries of unlife. The truly wealthy sometimes arrange for their most favored spouses, concubines, servants, or guards to be mummified with them, enabling them to hold court in dusty tombs in an undead mockery of their old lives centuries after they perished. To create a mummified creature, a corpse must be prepared through embalming, with its internal organs replaced with dried herbs and flowers and its dead skin preserved through the application of sacred oils. Unlike with standard mummies, a mummified creature's brain is not removed from its skull after death. Injected with strange chemicals and tattooed with mystical hieroglyphs, a mummified creature's brain retains the base creature's mind and abilities, though the process does result in the loss of some mental faculties. Once this process is complete, the body is wrapped in special purified linens marked with hieroglyphs that grant the mummified creature its new abilities (as well as its weakness). Finally, the creator must cast a &lt;i&gt;create greater undead&lt;/i&gt; spell to give the mummified creature its unlife.  &lt;br&gt;&lt;b&gt;CREATING A MUMMIFIED CREATURE&lt;/b&gt;&lt;br&gt;  "Mummified creature" is an acquired template that can be added to any living corporeal creature (hereafter referred to as the base creature). A mummified creature uses all of the base creature's statistics except as noted here.  &lt;br&gt;&lt;b&gt;CR:&lt;/b&gt; Same as the base creature +1.  &lt;br&gt;&lt;b&gt;Alignment:&lt;/b&gt; Any evil.  &lt;br&gt;&lt;b&gt;Type:&lt;/b&gt; The creature's type changes to undead (augmented). It retains any other subtypes as well, except for alignment subtypes and subtypes that indicate kind. Do not recalculate class HD, BAB, saves, or skill points.  &lt;br&gt;&lt;b&gt;Senses:&lt;/b&gt; A mummified creature gains darkvision 60 feet.  &lt;br&gt;&lt;b&gt;Aura:&lt;/b&gt; A mummified creature gains a frightful presence aura with a range of 30 feet and a duration of 1d6 rounds.  &lt;br&gt;&lt;b&gt;Armor Class:&lt;/b&gt; Natural armor improves by +4.  &lt;br&gt;&lt;b&gt;Hit Dice:&lt;/b&gt; Change all racial Hit Dice to d8s. Class Hit Dice are unaffected. As an undead, a mummified creature uses its Charisma modifier to determine bonus hit points (instead of Constitution).  &lt;br&gt;&lt;b&gt;Defensive Abilities:&lt;/b&gt; A mummified creature gains DR 5/- and the defensive abilities granted by the undead type.  &lt;br&gt;&lt;b&gt;Weaknesses:&lt;/b&gt; The mummification process leaves a mummified creature vulnerable to a single energy type. Choose or determine randomly from the following list.    &lt;table border ='1'&gt;&lt;tr&gt;&lt;th&gt;d10&lt;/th&gt;&lt;th&gt;Energy&lt;/th&gt;&lt;/tr&gt;&lt;tr&gt;&lt;td&gt;1&lt;/td&gt;&lt;td&gt;Electricity&lt;/td&gt;&lt;/tr&gt;&lt;tr&gt;&lt;td&gt;2-3&lt;/td&gt;&lt;td&gt;Acid&lt;/td&gt;&lt;/tr&gt;&lt;tr&gt;&lt;td&gt;4-7&lt;/td&gt;&lt;td&gt;Fire&lt;/td&gt;&lt;/tr&gt;&lt;tr&gt;&lt;td&gt;8-9&lt;/td&gt;&lt;td&gt;Cold&lt;/td&gt;&lt;/tr&gt;&lt;tr&gt;&lt;td&gt;10&lt;/td&gt;&lt;td&gt;Sonic&lt;/td&gt;&lt;/tr&gt;&lt;/table&gt;     As a fail-safe in case of rebellion, a mummified creature is subtly marked during the ritual process with a hieroglyph someplace inconspicuous on its body or wrappings that identifies the particular energy type to which it is vulnerable. A successful DC 20 Perception check is needed to find the mark, but a successful DC 25 Linguistics check is still required to decipher the hieroglyph's meaning.  &lt;br&gt;&lt;b&gt;Speed:&lt;/b&gt; Decrease all speeds by 10 feet (to a minimum of 5 feet). If the base creature has a flight speed, its maneuverability changes to clumsy.  &lt;br&gt;&lt;b&gt;Attacks:&lt;/b&gt; The mummification process hardens the mummified creature's bones to a stone-like density, granting the mummified creature a powerful slam attack if the base creature has no other natural attacks. This slam attack deals damage based on the mummified creature's size (&lt;i&gt;Bestiary&lt;/i&gt; 302), treating the creature as if it were one size category larger.  &lt;br&gt;&lt;b&gt;Special Attacks:&lt;/b&gt; A mummified creature gains the following special attacks.  &lt;br&gt;&lt;i&gt;Burst of Vengeance (Su)&lt;/i&gt;: Despite its slow, lumbering nature, a mummified creature is capable of lurching forward to attack with a short but surprising explosion of speed. Twice per day as a swift action, a mummified creature may act as if affected by a &lt;i&gt;haste&lt;/i&gt; spell for 1 round.  &lt;br&gt;&lt;i&gt;Dust Stroke (Su)&lt;/i&gt;: A creature killed by a mummified creature's natural attack or slam attack is disintegrated into a cloud of dust and ash, completely destroying the victim's body (as disintegrate).  &lt;br&gt;&lt;b&gt;Abilities:&lt;/b&gt; Str +4, Int -2 (minimum 1). As an undead creature, a mummified creature has no Constitution score.  &lt;br&gt;&lt;b&gt;Feats:&lt;/b&gt; A mummified creature gains Toughness as a bonus feat, and Improved Natural Attack as a bonus feat for each of the base creature's natural attacks.  &lt;br&gt;&lt;b&gt;Skills:&lt;/b&gt; A mummified creature gains a +4 racial bonus on Stealth checks.&lt;/p&gt;&lt;/h4&gt;&lt;/div&gt;</t>
  </si>
  <si>
    <t>Myrmecoleon</t>
  </si>
  <si>
    <t>24, touch 6, flat-footed 24</t>
  </si>
  <si>
    <t>(-2 Dex, +18 natural, -2 size)</t>
  </si>
  <si>
    <t>30 ft., burrow 20 ft., climb 20 ft.</t>
  </si>
  <si>
    <t>mandibles +14 (4d8+9/19-20 plus grab)</t>
  </si>
  <si>
    <t>blood drain (1d2 Con), constrict (4d8+9), death throes, mythic power (3/day, surge +1d6), scalding spray, trample (2d8+9, DC 21)</t>
  </si>
  <si>
    <t>Str 23, Dex 6, Con 20, Int 2, Wis 13, Cha 5</t>
  </si>
  <si>
    <t>24 (28 vs. grapple, 32 vs. trip)</t>
  </si>
  <si>
    <t>Improved Critical (mandibles), Lightning Reflexes, Power AttackM, Shatter Defenses, Weapon FocusM (mandibles)</t>
  </si>
  <si>
    <t>Climb +22, Perception +9</t>
  </si>
  <si>
    <t>This towering beetle-like horror has thick carapace segments and massive mandibles that leak sizzling acid.</t>
  </si>
  <si>
    <t>Death Throes (Ex) When a myrmecoleon is slain, its body explodes, releasing the acids that churn within it. All creatures within a 20-foot-radius burst take 4d8 acid damage (Reflex DC 20 half). The save DC is Constitution-based.  Scalding Spray (Ex) Once every 1d4 rounds, a myrmecoleon can eject a 60-foot cone of acidic chemicals from its mouth. Creatures caught in the blast take 8d6 points of acid damage and are blinded for 10 minutes (Reflex DC 20 half damage and negates blindness). Following the initial blast, the chemicals vaporize into a thick and noxious cloud 20 feet high with a 40-foot radius. Within the cloud, all sight is obscured beyond 5 feet. Furthermore, any living creature within the area of effect must succeed at a DC 20 Fortitude save or become nauseated for as long as it remains in the cloud and for 1d4+1 rounds after it leaves the cloud. Any creature that succeeds at its save but remains in the cloud must continue to save each round on the myrmecoleon's turn. This is a poison effect. The save DCs for this ability are Constitution-based.</t>
  </si>
  <si>
    <t>This monstrous, insectlike beast resembles a huge beetle with gleaming black armored plates. Around its head and neck the chitin forms a great mane of jagged spikes. Its insides swirl with acidic juices. Myrmecoleons live in remote areas where they claim large territories of wilderness as their hunting grounds. They're often drawn to far-f lung ancient ruins and sites of mythic power, and sometimes act as guardians of such places. This has led some sages to theorize that some myrmecoleons aren't born but are spontaneously created by sites thrumming with mythic power. These creatures only rarely interact with others of their kind-and these interactions usually end in brutal and destructive death matches. Myrmecoleons are cannibals and readily eat those they defeat. When fighting, these insects put on great displays to intimidate rivals or other threats. Myrmecoleons are known to roll in the corpses of their prey, impaling the bodies upon their carapaces and leaving them there to rot. Why they perform this gruesome act remains unknown. Those who have studied the creature to understand its r u d ime nt a r y i nt e l l i g enc e hypothesi ze that it might be some sort of a display to showcase its strength to others of its kind, or even be one part of an elaborate mating ritual.</t>
  </si>
  <si>
    <t>&lt;link rel="stylesheet"href="PF.css"&gt;&lt;div&gt;&lt;h2&gt;Myrmecoleon&lt;/h2&gt;&lt;h3&gt;&lt;i&gt;This towering beetle-like horror has thick carapace segments and massive mandibles that leak sizzling acid.&lt;/i&gt;&lt;/h3&gt;&lt;br&gt;&lt;/div&gt;&lt;div class="heading"&gt;&lt;p class="alignleft"&gt;Myrmecoleon&lt;/p&gt;&lt;p class="alignright"&gt;CR 10/MR 3&lt;/p&gt;&lt;div style="clear: both;"&gt;&lt;/div&gt;&lt;/div&gt;&lt;div&gt;&lt;h5&gt;&lt;b&gt;XP &lt;/b&gt;9,600&lt;/h5&gt;&lt;h5&gt;N Huge magical beast (mythic)&lt;/h5&gt;&lt;h5&gt;&lt;b&gt;Init &lt;/b&gt;-2; &lt;b&gt;Senses &lt;/b&gt;darkvision 60 ft., low-light vision; Perception +9&lt;/h5&gt;&lt;/div&gt;&lt;hr/&gt;&lt;div&gt;&lt;h5&gt;&lt;b&gt;DEFENSE&lt;/b&gt;&lt;/h5&gt;&lt;/div&gt;&lt;hr/&gt;&lt;div&gt;&lt;h5&gt;&lt;b&gt;AC &lt;/b&gt;24, touch 6, flat-footed 24 (-2 Dex, +18 natural, -2 size)&lt;/h5&gt;&lt;h5&gt;&lt;b&gt;hp &lt;/b&gt;135 (10d10+80)&lt;/h5&gt;&lt;h5&gt;&lt;b&gt;Fort &lt;/b&gt;+12, &lt;b&gt;Ref &lt;/b&gt;+7, &lt;b&gt;Will &lt;/b&gt;+4&lt;/h5&gt;&lt;h5&gt;&lt;b&gt;Defensive Abilities &lt;/b&gt;ferocity; &lt;b&gt;DR &lt;/b&gt;5/epic; &lt;b&gt;Immune &lt;/b&gt;acid&lt;/h5&gt;&lt;/div&gt;&lt;hr/&gt;&lt;div&gt;&lt;h5&gt;&lt;b&gt;OFFENSE&lt;/b&gt;&lt;/h5&gt;&lt;/div&gt;&lt;hr/&gt;&lt;div&gt;&lt;h5&gt;&lt;b&gt;Spd &lt;/b&gt;30 ft., burrow 20 ft., climb 20 ft.&lt;/h5&gt;&lt;h5&gt;&lt;b&gt;Melee &lt;/b&gt;mandibles +14 (4d8+9/19-20 plus grab)&lt;/h5&gt;&lt;h5&gt;&lt;b&gt;Space &lt;/b&gt;15 ft.; &lt;b&gt;Reach &lt;/b&gt;15 ft.&lt;/h5&gt;&lt;h5&gt;&lt;b&gt;Special Attacks &lt;/b&gt;blood drain (1d2 Con), constrict (4d8+9), death throes, mythic power (3/day, surge +1d6), scalding spray, trample (2d8+9, DC 21)&lt;/h5&gt;&lt;/div&gt;&lt;hr/&gt;&lt;div&gt;&lt;h5&gt;&lt;b&gt;STATISTICS&lt;/b&gt;&lt;/h5&gt;&lt;/div&gt;&lt;hr/&gt;&lt;div&gt;&lt;h5&gt;&lt;b&gt;Str &lt;/b&gt;23, &lt;b&gt;Dex &lt;/b&gt;6, &lt;b&gt;Con &lt;/b&gt;20, &lt;b&gt;Int &lt;/b&gt; 2, &lt;b&gt;Wis &lt;/b&gt;13, &lt;b&gt;Cha &lt;/b&gt;5&lt;/h5&gt;&lt;h5&gt;&lt;b&gt;Base Atk &lt;/b&gt;+10; &lt;b&gt;CMB &lt;/b&gt;+18 (+22 grapple); &lt;b&gt;CMD &lt;/b&gt;24 (28 vs. grapple, 32 vs. trip)&lt;/h5&gt;&lt;h5&gt;&lt;b&gt;Feats &lt;/b&gt;Improved Critical (mandibles), Lightning Reflexes, Power Attack&lt;sup&gt;M&lt;/sup&gt;, Shatter Defenses, Weapon Focus&lt;sup&gt;M &lt;/sup&gt;(mandibles)&lt;/h5&gt;&lt;h5&gt;&lt;b&gt;Skills &lt;/b&gt;Climb +22, Perception +9&lt;/h5&gt;&lt;/div&gt;&lt;hr/&gt;&lt;div&gt;&lt;h5&gt;&lt;b&gt;ECOLOGY&lt;/b&gt;&lt;/h5&gt;&lt;/div&gt;&lt;hr/&gt;&lt;div&gt;&lt;h5&gt;&lt;b&gt;Environment &lt;/b&gt; temperate plains or hills&lt;/h5&gt;&lt;h5&gt;&lt;b&gt;Organization &lt;/b&gt;solitary&lt;/h5&gt;&lt;h5&gt;&lt;b&gt;Treasure &lt;/b&gt;none&lt;/h5&gt;&lt;/div&gt;&lt;hr/&gt;&lt;div&gt;&lt;h5&gt;&lt;b&gt;SPECIAL ABILITIES&lt;/b&gt;&lt;/h5&gt;&lt;/div&gt;&lt;hr/&gt;&lt;div&gt;&lt;/h5&gt;&lt;h5&gt;&lt;b&gt;Death Throes (Ex)&lt;/b&gt; When a myrmecoleon is slain, its body explodes, releasing the acids that churn within it. All creatures within a 20-foot-radius burst take 4d8 acid damage (Reflex DC 20 half). The save DC is Constitution-based.  &lt;/h5&gt;&lt;h5&gt;&lt;b&gt;Scalding Spray (Ex)&lt;/b&gt; Once every 1d4 rounds, a myrmecoleon can eject a 60-foot cone of acidic chemicals from its mouth. Creatures caught in the blast take 8d6 points of acid damage and are blinded for 10 minutes (Reflex DC 20 half damage and negates blindness). Following the initial blast, the chemicals vaporize into a thick and noxious cloud 20 feet high with a 40-foot radius. Within the cloud, all sight is obscured beyond 5 feet. Furthermore, any living creature within the area of effect must succeed at a DC 20 Fortitude save or become nauseated for as long as it remains in the cloud and for 1d4+1 rounds after it leaves the cloud. Any creature that succeeds at its save but remains in the cloud must continue to save each round on the myrmecoleon's turn. This is a poison effect. The save DCs for this ability are Constitution-based.&lt;/h5&gt;&lt;/div&gt;&lt;br&gt;&lt;div&gt;&lt;h4&gt;&lt;p&gt;&lt;p&gt;This monstrous, insectlike beast resembles a huge beetle with gleaming black armored plates. Around its head and neck the chitin forms a great mane of jagged spikes. Its insides swirl with acidic juices. Myrmecoleons live in remote areas where they claim large territories of wilderness as their hunting grounds. They're often drawn to far-f lung ancient ruins and sites of mythic power, and sometimes act as guardians of such places. This has led some sages to theorize that some myrmecoleons aren't born but are spontaneously created by sites thrumming with mythic power. These creatures only rarely interact with others of their kind-and these interactions usually end in brutal and destructive death matches. Myrmecoleons are cannibals and readily eat those they defeat. When fighting, these insects put on great displays to intimidate rivals or other threats. Myrmecoleons are known to roll in the corpses of their prey, impaling the bodies upon their carapaces and leaving them there to rot. Why they perform this gruesome act remains unknown. Those who have studied the creature to understand its r u d ime nt a r y i nt e l l i g enc e hypothesi ze that it might be some sort of a display to showcase its strength to others of its kind, or even be one part of an elaborate mating ritual.&lt;/p&gt;&lt;/h4&gt;&lt;/div&gt;</t>
  </si>
  <si>
    <t>Nagaji</t>
  </si>
  <si>
    <t>Male nagaji</t>
  </si>
  <si>
    <t>Fort +1, Ref +2, Will +1; +2 vs. mind-affecting effects and poison</t>
  </si>
  <si>
    <t>+2 vs. mind-affecting effects and poison</t>
  </si>
  <si>
    <t>naginataUC +5 (1d8+4/x4) or claw +4 (1d4+4)</t>
  </si>
  <si>
    <t>5 ft. (10 ft. with naginata)</t>
  </si>
  <si>
    <t>Str 17, Dex 14, Con 8, Int 10, Wis 13, Cha 12</t>
  </si>
  <si>
    <t>Power Attack, Weapon Focus (naginata)</t>
  </si>
  <si>
    <t>Handle Animal +3, Perception +4, Survival +5</t>
  </si>
  <si>
    <t>+2 Handle Animal, +2 Perception</t>
  </si>
  <si>
    <t xml:space="preserve"> warm forests or hills</t>
  </si>
  <si>
    <t>solitary, war band (2-12), or clan (12-24)</t>
  </si>
  <si>
    <t>NPC gear (leather armor, longbow with 20 arrows, naginata, other treasure)</t>
  </si>
  <si>
    <t>This dark-scaled reptilian humanoid has lidless eyes, and a serpentine tongue that flickers from a fanged, lipless mouth.</t>
  </si>
  <si>
    <t>The nagaji are a race of ophidian humanoids created by true nagas to serve as slaves. Vaguely humanlike in appearance, with scaled skin that mimics the colors and patterns of various true nagas, nagaji have forked tongues and lidless eyes, giving them an unblinking gaze that most other races find unnerving. Nagaji venerate nagas as their creators, even going so far as to deify them. Despite the inf luence of their creators, nagaji maintain their own distinct cultures containing elements borrowed from those of both nagas and humans. They prefer warm to tropical regions and settle in wild, isolated regions such as steaming jungles, vast swamps, or volcanic mountains where they erect large temples in honor of their naga creators. These magnificent temples are surrounded by dozens of simple mud daub huts and clay brick structures, which serve as the nagaji's homes and public buildings. Nagaji typically stand between 5-1/2 and 6 feet tall and weigh about 175 pounds.  NAGAJI CHARACTERS  Nagaji are defined by class levels-they do not possess racial Hit Dice. Nagaji have the following racial traits.  +2 Strength, +2 Charisma, -2 Intelligence: Nagaji have strong bodies and personalities, but disdain intellectualism.  Medium: Nagaji are Medium creatures and have no bonuses or penalties due to their size.  Normal Speed: Nagaji have a base speed of 30 feet.  Low-Light Vision: Nagaji can see twice as far as humans in conditions of dim light.  Armored Scales: Nagaji have a +1 natural armor bonus due to their scaly flesh.  Resistant (Ex): Nagaji receive a +2 racial saving throw bonus against mind-affecting effects and poison.  Serpent's Sense (Ex): Nagaji receive a +2 racial bonus on Handle Animal checks against reptiles, and a +2 racial bonus on Perception checks.  Languages: Nagaji begin play speaking Common and Draconic. Nagaji with high Intelligence scores can choose from the following: any human language, Abyssal, Aklo, Celestial, Draconic, Giant, Infernal, and Sylvan.</t>
  </si>
  <si>
    <t>&lt;link rel="stylesheet"href="PF.css"&gt;&lt;div&gt;&lt;h2&gt;Nagaji&lt;/h2&gt;&lt;h3&gt;&lt;i&gt;This dark-scaled reptilian humanoid has lidless eyes, and a serpentine tongue that flickers from a fanged, lipless mouth.&lt;/i&gt;&lt;/h3&gt;&lt;br&gt;&lt;/div&gt;&lt;div class="heading"&gt;&lt;p class="alignleft"&gt;Nagaji&lt;/p&gt;&lt;p class="alignright"&gt;CR 1/2&lt;/p&gt;&lt;div style="clear: both;"&gt;&lt;/div&gt;&lt;/div&gt;&lt;div&gt;&lt;h5&gt;&lt;b&gt;XP &lt;/b&gt;200&lt;/h5&gt;&lt;h5&gt;Male nagaji fighter 1&lt;/h5&gt;&lt;h5&gt;LN Medium humanoid (reptilian)&lt;/h5&gt;&lt;h5&gt;&lt;b&gt;Init &lt;/b&gt;+2; &lt;b&gt;Senses &lt;/b&gt;low-light vision; Perception +4&lt;/h5&gt;&lt;/div&gt;&lt;hr/&gt;&lt;div&gt;&lt;h5&gt;&lt;b&gt;DEFENSE&lt;/b&gt;&lt;/h5&gt;&lt;/div&gt;&lt;hr/&gt;&lt;div&gt;&lt;h5&gt;&lt;b&gt;AC &lt;/b&gt;15, touch 12, flat-footed 13 (+2 armor, +2 Dex, +1 natural)&lt;/h5&gt;&lt;h5&gt;&lt;b&gt;hp &lt;/b&gt;10 (1d10)&lt;/h5&gt;&lt;h5&gt;&lt;b&gt;Fort &lt;/b&gt;+1, &lt;b&gt;Ref &lt;/b&gt;+2, &lt;b&gt;Will &lt;/b&gt;+1; +2 vs. mind-affecting effects and poison&lt;/h5&gt;&lt;/div&gt;&lt;hr/&gt;&lt;div&gt;&lt;h5&gt;&lt;b&gt;OFFENSE&lt;/b&gt;&lt;/h5&gt;&lt;/div&gt;&lt;hr/&gt;&lt;div&gt;&lt;h5&gt;&lt;b&gt;Spd &lt;/b&gt;30 ft.&lt;/h5&gt;&lt;h5&gt;&lt;b&gt;Melee &lt;/b&gt;naginata&lt;sup&gt;UC&lt;/sup&gt; +5 (1d8+4/x4) or &lt;/br&gt;claw +4 (1d4+4)&lt;/h5&gt;&lt;h5&gt;&lt;b&gt;Ranged &lt;/b&gt;longbow +3 (1d8/x3)&lt;/h5&gt;&lt;h5&gt;&lt;b&gt;Space &lt;/b&gt;5 ft.; &lt;b&gt;Reach &lt;/b&gt;5 ft. (10 ft. with naginata)&lt;/h5&gt;&lt;/div&gt;&lt;hr/&gt;&lt;div&gt;&lt;h5&gt;&lt;b&gt;STATISTICS&lt;/b&gt;&lt;/h5&gt;&lt;/div&gt;&lt;hr/&gt;&lt;div&gt;&lt;h5&gt;&lt;b&gt;Str &lt;/b&gt;17, &lt;b&gt;Dex &lt;/b&gt;14, &lt;b&gt;Con &lt;/b&gt;8, &lt;b&gt;Int &lt;/b&gt; 10, &lt;b&gt;Wis &lt;/b&gt;13, &lt;b&gt;Cha &lt;/b&gt;12&lt;/h5&gt;&lt;h5&gt;&lt;b&gt;Base Atk &lt;/b&gt;+1; &lt;b&gt;CMB &lt;/b&gt;+4; &lt;b&gt;CMD &lt;/b&gt;16&lt;/h5&gt;&lt;h5&gt;&lt;b&gt;Feats &lt;/b&gt;Power Attack, Weapon Focus (naginata)&lt;/h5&gt;&lt;h5&gt;&lt;b&gt;Skills &lt;/b&gt;Handle Animal +3, Perception +4, Survival +5; &lt;b&gt;Racial Modifiers &lt;/b&gt;+2 Handle Animal, +2 Perception&lt;/h5&gt;&lt;h5&gt;&lt;b&gt;Languages &lt;/b&gt;Common, Draconic&lt;/h5&gt;&lt;/div&gt;&lt;hr/&gt;&lt;div&gt;&lt;h5&gt;&lt;b&gt;ECOLOGY&lt;/b&gt;&lt;/h5&gt;&lt;/div&gt;&lt;hr/&gt;&lt;div&gt;&lt;h5&gt;&lt;b&gt;Environment &lt;/b&gt; warm forests or hills&lt;/h5&gt;&lt;h5&gt;&lt;b&gt;Organization &lt;/b&gt;solitary, war band (2-12), or clan (12-24)&lt;/h5&gt;&lt;h5&gt;&lt;b&gt;Treasure &lt;/b&gt;NPC gear (leather armor, longbow with 20 arrows, naginata, other treasure)&lt;/h5&gt;&lt;/div&gt;&lt;br&gt;&lt;div&gt;&lt;h4&gt;&lt;p&gt;&lt;p&gt;The nagaji are a race of ophidian humanoids created by true nagas to serve as slaves. Vaguely humanlike in appearance, with scaled skin that mimics the colors and patterns of various true nagas, nagaji have forked tongues and lidless eyes, giving them an unblinking gaze that most other races find unnerving. Nagaji venerate nagas as their creators, even going so far as to deify them. Despite the inf luence of their creators, nagaji maintain their own distinct cultures containing elements borrowed from those of both nagas and humans. They prefer warm to tropical regions and settle in wild, isolated regions such as steaming jungles, vast swamps, or volcanic mountains where they erect large temples in honor of their naga creators. These magnificent temples are surrounded by dozens of simple mud daub huts and clay brick structures, which serve as the nagaji's homes and public buildings. Nagaji typically stand between 5-1/2 and 6 feet tall and weigh about 175 pounds.  &lt;br&gt;&lt;b&gt;NAGAJI CHARACTERS&lt;/b&gt;&lt;br&gt;  Nagaji are defined by class levels-they do not possess racial Hit Dice. Nagaji have the following racial traits.  &lt;br&gt;&lt;b&gt;+2 Strength, +2 Charisma, -2 Intelligence:&lt;/b&gt; Nagaji have strong bodies and personalities, but disdain intellectualism.  &lt;br&gt;&lt;b&gt;Medium:&lt;/b&gt; Nagaji are Medium creatures and have no bonuses or penalties due to their size.  &lt;br&gt;&lt;b&gt;Normal Speed:&lt;/b&gt; Nagaji have a base speed of 30 feet.  &lt;br&gt;&lt;b&gt;Low-Light Vision:&lt;/b&gt; Nagaji can see twice as far as humans in conditions of dim light.  &lt;br&gt;&lt;b&gt;Armored Scales:&lt;/b&gt; Nagaji have a +1 natural armor bonus due to their scaly flesh.  &lt;br&gt;&lt;b&gt;Resistant (Ex):&lt;/b&gt; Nagaji receive a +2 racial saving throw bonus against mind-affecting effects and poison.  &lt;br&gt;&lt;b&gt;Serpent's Sense (Ex):&lt;/b&gt; Nagaji receive a +2 racial bonus on Handle Animal checks against reptiles, and a +2 racial bonus on Perception checks.  &lt;br&gt;&lt;b&gt;Languages:&lt;/b&gt; Nagaji begin play speaking Common and Draconic. Nagaji with high Intelligence scores can choose from the following: any human language, Abyssal, Aklo, Celestial, Draconic, Giant, Infernal, and Sylvan.&lt;/p&gt;&lt;/h4&gt;&lt;/div&gt;</t>
  </si>
  <si>
    <t>Necrocraft</t>
  </si>
  <si>
    <t>Str 15, Dex 13, Con -, Int -, Wis 10, Cha 13</t>
  </si>
  <si>
    <t>Construction Points (additional movement [fly], extra attack [bite])</t>
  </si>
  <si>
    <t>Thick muscle and jutting bone from multiple corpses fused together form a winged, humanlike predator.</t>
  </si>
  <si>
    <t>Construction Points Necrocrafts have a number of Construction Points (CP) used to purchase abilities and defenses. A Medium necrocraft has 2 CP; differently sized necrocrafts have CP totals as detailed on the size chart on page 201. If a necrocraft is built with more CP than its size category would allow, its CR increases by 1 (minimum of +1) for every 2 additional CP spent. Unless otherwise stated, each of these abilities can be purchased only once. The stats presented here are for a Medium necrocraft (with 2 CP spent on additional movement [fly] and extra attack [bite]).  Additional Movement (Ex, 1 CP): The necrocraft gains a new mode of movement (burrow, climb, fly [clumsy], or swim) at a speed equal to its base speed.  All-Around Vision (Ex, 2 CP): The necrocraft has an additional head facing in the opposite direction from its main head, or has extra eyes grafted at various points around its body. The necrocraft gains all-around vision.  Blade Fists (Ex, 1 CP): Up to two of the necrocraft's claw attacks are replaced with sharpened bones or metal blades. These attacks deal 1d4 points of bleed damage. This ability can be selected multiple times, applying it to more claw attacks.  Bone Armor (Ex, 1 CP): Fortified with extra bone (perhaps including bones fused to its outer surface like armor), the necrocraft increases its natural armor bonus by 2. This ability can be selected up to three times.  Cannibalize (Ex, 1 CP): If the necrocraft is left near the corpse of a Medium or larger creature with discernible anatomy, it eats the corpse or tears off parts to repair its own substance. An undead creature consumed in this fashion heals the necrocraft 5 hit points plus 5 hit points per size category above Medium; any other type of creature restores only 1/5 this amount. Feeding takes 1 hour; any interruption (such as combat) requires it to start again.  Constrict (Ex, 1 CP): The necrocraft's claw attacks gain the constrict ability. It must have grab before this ability can be selected.  Disease (Su, 1 CP): One of the necrocraft's natural attacks is grafted with ghoul mouthparts, exposing a creature it hits to ghoul fever.  Ghoul Fever: Bite, claw, or slam-injury; save Fort DC 13; onset 1 day; frequency 1/day; effect 1d3 Con damage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Extra Attack (Ex, 1 CP): The necrocraft gains an additional bite attack or claw attack. This ability can be selected multiple times.  Extra Legs (Ex, 1 CP): The necrocraft gains two more legs, increasing its base speed by 5 feet and increasing its CMD against overrun and trip attempts by 4. This ability can be selected multiple times.  Extra Strength (Ex, 1 CP): The necrocraft's Strength increases by 2 but its Dexterity decreases by 2. This ability can be selected twice.  Faster (Ex, 1 CP): The necrocraft's base, burrow, climb, fly, or swim speed increases by 10 ft.  Grab (Ex, 1 CP): The necrocraft gains the grab ability with its natural attacks.  Metal Armor (Ex, 2 CP): Metal plates are bolted to or fused with the necrocraft, serving as armor and granting it a +4 armor bonus to AC.  Mostly Skeletons (Ex, 1 CP): Most of the necrocraft's parts come from undead skeletons. The necrocraft gains DR 5/ bludgeoning and resist cold 5. This ability can't be added to a necrocraft with the mostly zombies ability.  Mostly Zombies (Ex, 1 CP): Most of the necrocraft's parts come from zombies. The necrocraft gains DR 5/slashing and 5 additional hit points. This ability can't be added to a necrocraft with the mostly skeletons ability.  Paralysis (Su, 2 CP): Up to three of necrocraft's natural attacks gain the paralysis ability (1d4+1 rounds, DC 13, elves are immune to this effect). This graft requires the body of at least 1 ghoul. For an additional Construction Point, the paralysis ability can affect elves.  Reach Attacks (Ex, 1 CP): Up to two of the necrocraft's natural attacks increase their natural reach by 5 feet. This ability can be selected multiple times. Rending Claws (Ex, 2 CP): The necrocraft gains the rend ability, activating when both claws hit and dealing additional damage equal to the damage dice for one claw plus 1-1/2 times the necrocraft's Strength bonus.  Rotting Flesh (Ex, 2 CP): Two of the necrocraft's bite or claw attacks are poisonous. Poison: bite or claw-injury; save Fort DC 15; frequency 1/round for 2 rounds; effect 1d3 Constitution damage; cure 1 save.  Stench (Ex, 2 CP): The necrocraft has the stench ability (10- foot radius, Fort DC 15 negates, sickened for 1d6+4 minutes). This graft requires the body of at least one ghoul.  Trample (Ex, 2 CP): The necrocraft gains the trample universal monster ability as a special attack.</t>
  </si>
  <si>
    <t>A necrocraft is a medley of undead body parts and corpses grafted together with dark magic to create a single animated undead creature with abilities based on its component pieces and the surgical and necromantic talents of its creator. Necrocrafts are better suited for brute force than delicate manipulation, and most creators build larger hulks rather than smaller, more agile (and fragile) necrocrafts. Though necrocrafts can be of virtually any size and can be made up of undead bodies or parts of any size, a typical Medium specimen is 7 feet tall and weighs 250 pounds. The details of the ritual to create a necrocraft vary greatly, and depend on the particular undead parts used and the intended size of the resulting creature. The final anatomy of the creation largely depends on the master's artistry, creativity, and personal preferences-as well as any specific goals it has in mind for the creature. For example, a necrocraft's "teeth" could actually be dozens of clawed ghoul talons, or its eyes and mouth might be located in its chest rather than in a distinct head.  CREATING A NECROCRAFT  In order to create a necrocraft, a spellcaster must use at least five undead creatures (or their corpses), all of which must be under the creator's control, helpless, or slain. A larger undead or corpse can be used in place of two that are one size smaller. The creator must stitch, glue, or otherwise bind the parts together in the desired conf iguration, then cast animate dead and make whole to complete the construction (the material component cost of animate dead is 50 gp per Hit Die of the final necrocraft). The creator can't create a necrocraft with more Hit Dice than her caster level. As with animate dead, the necrocraft is under the creator's control when created. Note that creating a necrocraft requires casting a spell with the evil descriptor.  Number of Size HD CP CR Undead Required Medium 4d8 2 3 5 Large 7d8 3 5 10 Huge 10d8 4 7 25 Gargantuan 14d8 5 9 50 Colossal 18d8 6 11 100</t>
  </si>
  <si>
    <t>&lt;link rel="stylesheet"href="PF.css"&gt;&lt;div&gt;&lt;h2&gt;Necrocraft&lt;/h2&gt;&lt;h3&gt;&lt;i&gt;Thick muscle and jutting bone from multiple corpses fused together form a winged, humanlike predator.&lt;/i&gt;&lt;/h3&gt;&lt;br&gt;&lt;/div&gt;&lt;div class="heading"&gt;&lt;p class="alignleft"&gt;Necrocraft&lt;/p&gt;&lt;p class="alignright"&gt;CR 3&lt;/p&gt;&lt;div style="clear: both;"&gt;&lt;/div&gt;&lt;/div&gt;&lt;div&gt;&lt;h5&gt;&lt;b&gt;XP &lt;/b&gt;800&lt;/h5&gt;&lt;h5&gt;NE Medium undead &lt;/h5&gt;&lt;h5&gt;&lt;b&gt;Init &lt;/b&gt;+1; &lt;b&gt;Senses &lt;/b&gt;darkvision 60 ft.; Perception +0&lt;/h5&gt;&lt;/div&gt;&lt;hr/&gt;&lt;div&gt;&lt;h5&gt;&lt;b&gt;DEFENSE&lt;/b&gt;&lt;/h5&gt;&lt;/div&gt;&lt;hr/&gt;&lt;div&gt;&lt;h5&gt;&lt;b&gt;AC &lt;/b&gt;15, touch 11, flat-footed 14 (+1 Dex, +4 natural)&lt;/h5&gt;&lt;h5&gt;&lt;b&gt;hp &lt;/b&gt;26 (4d8+8)&lt;/h5&gt;&lt;h5&gt;&lt;b&gt;Fort &lt;/b&gt;+2, &lt;b&gt;Ref &lt;/b&gt;+2, &lt;b&gt;Will &lt;/b&gt;+4&lt;/h5&gt;&lt;h5&gt;&lt;b&gt;Immune &lt;/b&gt;undead traits&lt;/h5&gt;&lt;/div&gt;&lt;hr/&gt;&lt;div&gt;&lt;h5&gt;&lt;b&gt;OFFENSE&lt;/b&gt;&lt;/h5&gt;&lt;/div&gt;&lt;hr/&gt;&lt;div&gt;&lt;h5&gt;&lt;b&gt;Spd &lt;/b&gt;30 ft., fly 30 ft. (clumsy)&lt;/h5&gt;&lt;h5&gt;&lt;b&gt;Melee &lt;/b&gt;2 claws +5 (1d4+2), bite +5 (1d6+2)&lt;/h5&gt;&lt;h5&gt;&lt;b&gt;Space &lt;/b&gt;5 ft.; &lt;b&gt;Reach &lt;/b&gt;5 ft.&lt;/h5&gt;&lt;/div&gt;&lt;hr/&gt;&lt;div&gt;&lt;h5&gt;&lt;b&gt;STATISTICS&lt;/b&gt;&lt;/h5&gt;&lt;/div&gt;&lt;hr/&gt;&lt;div&gt;&lt;h5&gt;&lt;b&gt;Str &lt;/b&gt;15, &lt;b&gt;Dex &lt;/b&gt;13, &lt;b&gt;Con &lt;/b&gt;-, &lt;b&gt;Int &lt;/b&gt; -, &lt;b&gt;Wis &lt;/b&gt;10, &lt;b&gt;Cha &lt;/b&gt;13&lt;/h5&gt;&lt;h5&gt;&lt;b&gt;Base Atk &lt;/b&gt;+3; &lt;b&gt;CMB &lt;/b&gt;+5; &lt;b&gt;CMD &lt;/b&gt;16&lt;/h5&gt;&lt;h5&gt;&lt;b&gt;Feats &lt;/b&gt;Toughness&lt;sup&gt;B&lt;/sup&gt;&lt;/h5&gt;&lt;h5&gt;&lt;b&gt;SQ &lt;/b&gt;Construction Points (additional movement [fly], extra attack [bite])&lt;/h5&gt;&lt;/div&gt;&lt;hr/&gt;&lt;div&gt;&lt;h5&gt;&lt;b&gt;ECOLOGY&lt;/b&gt;&lt;/h5&gt;&lt;/div&gt;&lt;hr/&gt;&lt;div&gt;&lt;h5&gt;&lt;b&gt;Environment &lt;/b&gt; any land or underground&lt;/h5&gt;&lt;h5&gt;&lt;b&gt;Organization &lt;/b&gt;solitary, pair, or gang (3-6)&lt;/h5&gt;&lt;h5&gt;&lt;b&gt;Treasure &lt;/b&gt;none&lt;/h5&gt;&lt;/div&gt;&lt;hr/&gt;&lt;div&gt;&lt;h5&gt;&lt;b&gt;SPECIAL ABILITIES&lt;/b&gt;&lt;/h5&gt;&lt;/div&gt;&lt;hr/&gt;&lt;div&gt;&lt;/h5&gt;&lt;h5&gt;&lt;b&gt;Construction Points&lt;/b&gt; Necrocrafts have a number of Construction Points (CP) used to purchase abilities and defenses. A Medium necrocraft has 2 CP; differently sized necrocrafts have CP totals as detailed on the size chart on page 201. If a necrocraft is built with more CP than its size category would allow, its CR increases by 1 (minimum of +1) for every 2 additional CP spent. Unless otherwise stated, each of these abilities can be purchased only once. The stats presented here are for a Medium necrocraft (with 2 CP spent on additional movement [fly] and extra attack [bite]).  &lt;br&gt;&lt;i&gt;Additional Movement (Ex&lt;/i&gt;, &lt;i&gt;1 CP)&lt;/i&gt;: The necrocraft gains a new mode of movement (burrow, climb, fly [clumsy], or swim) at a speed equal to its base speed.  &lt;br&gt;&lt;i&gt;All-Around Vision (Ex&lt;/i&gt;, &lt;i&gt;2 CP)&lt;/i&gt;: The necrocraft has an additional head facing in the opposite direction from its main head, or has extra eyes grafted at various points around its body. The necrocraft gains all-around vision.  &lt;br&gt;&lt;i&gt;Blade Fists (Ex&lt;/i&gt;, &lt;i&gt;1 CP)&lt;/i&gt;: Up to two of the necrocraft's claw attacks are replaced with sharpened bones or metal blades. These attacks deal 1d4 points of bleed damage. This ability can be selected multiple times, applying it to more claw attacks.  &lt;br&gt;&lt;i&gt;Bone Armor (Ex&lt;/i&gt;, &lt;i&gt;1 CP)&lt;/i&gt;: Fortified with extra bone (perhaps including bones fused to its outer surface like armor), the necrocraft increases its natural armor bonus by 2. This ability can be selected up to three times.  &lt;br&gt;&lt;i&gt;Cannibalize (Ex&lt;/i&gt;, &lt;i&gt;1 CP)&lt;/i&gt;: If the necrocraft is left near the corpse of a Medium or larger creature with discernible anatomy, it eats the corpse or tears off parts to repair its own substance. An undead creature consumed in this fashion heals the necrocraft 5 hit points plus 5 hit points per size category above Medium; any other type of creature restores only 1/5 this amount. Feeding takes 1 hour; any interruption (such as combat) requires it to start again.  &lt;br&gt;&lt;i&gt;Constrict (Ex&lt;/i&gt;, &lt;i&gt;1 CP)&lt;/i&gt;: The necrocraft's claw attacks gain the constrict ability. It must have grab before this ability can be selected.  &lt;br&gt;&lt;i&gt;Disease (Su&lt;/i&gt;, &lt;i&gt;1 CP)&lt;/i&gt;: One of the necrocraft's natural attacks is grafted with ghoul mouthparts, exposing a creature it hits to ghoul fever.  &lt;br&gt;&lt;i&gt;Ghoul Fever&lt;/i&gt;: Bite, claw, or slam-injury; save Fort DC 13; &lt;i&gt;onset&lt;/i&gt; 1 day; frequency 1/day; effect 1d3 Con damage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&lt;br&gt;&lt;i&gt;Extra Attack (Ex&lt;/i&gt;, &lt;i&gt;1 CP)&lt;/i&gt;: The necrocraft gains an additional bite attack or claw attack. This ability can be selected multiple times.  &lt;br&gt;&lt;i&gt;Extra Legs (Ex&lt;/i&gt;, &lt;i&gt;1 CP)&lt;/i&gt;: The necrocraft gains two more legs, increasing its base speed by 5 feet and increasing its CMD against overrun and trip attempts by 4. This ability can be selected multiple times.  &lt;br&gt;&lt;i&gt;Extra Strength (Ex&lt;/i&gt;, &lt;i&gt;1 CP)&lt;/i&gt;: The necrocraft's Strength increases by 2 but its Dexterity decreases by 2. This ability can be selected twice.  &lt;br&gt;&lt;i&gt;Faster (Ex&lt;/i&gt;, &lt;i&gt;1 CP)&lt;/i&gt;: The necrocraft's base, burrow, climb, fly, or swim speed increases by 10 ft.  &lt;br&gt;&lt;i&gt;Grab (Ex&lt;/i&gt;, &lt;i&gt;1 CP)&lt;/i&gt;: The necrocraft gains the grab ability with its natural attacks.  &lt;br&gt;&lt;i&gt;Metal Armor (Ex&lt;/i&gt;, &lt;i&gt;2 CP)&lt;/i&gt;: Metal plates are bolted to or fused with the necrocraft, serving as armor and granting it a +4 armor bonus to AC.  &lt;br&gt;&lt;i&gt;Mostly Skeletons (Ex&lt;/i&gt;, &lt;i&gt;1 CP)&lt;/i&gt;: Most of the necrocraft's parts come from undead skeletons. The necrocraft gains DR 5/ bludgeoning and resist cold 5. This ability can't be added to a necrocraft with the mostly zombies ability.  &lt;br&gt;&lt;i&gt;Mostly Zombies (Ex&lt;/i&gt;, &lt;i&gt;1 CP)&lt;/i&gt;: Most of the necrocraft's parts come from zombies. The necrocraft gains DR 5/slashing and 5 additional hit points. This ability can't be added to a necrocraft with the mostly skeletons ability.  &lt;br&gt;&lt;i&gt;Paralysis (Su&lt;/i&gt;, &lt;i&gt;2 CP)&lt;/i&gt;: Up to three of necrocraft's natural attacks gain the paralysis ability (1d4+1 rounds, DC 13, elves are immune to this effect). This graft requires the body of at least 1 ghoul. For an additional Construction Point, the paralysis ability can affect elves.  &lt;br&gt;&lt;i&gt;Reach Attacks (Ex&lt;/i&gt;, &lt;i&gt;1 CP)&lt;/i&gt;: Up to two of the necrocraft's natural attacks increase their natural reach by 5 feet. This ability can be selected multiple times. &lt;br&gt;&lt;i&gt;Rending Claws (Ex&lt;/i&gt;, &lt;i&gt;2 CP)&lt;/i&gt;: The necrocraft gains the rend ability, activating when both claws hit and dealing additional damage equal to the damage dice for one claw plus 1-1/2 times the necrocraft's Strength bonus.  &lt;br&gt;&lt;i&gt;Rotting Flesh (Ex&lt;/i&gt;, &lt;i&gt;2 CP)&lt;/i&gt;: Two of the necrocraft's bite or claw attacks are poisonous. &lt;i&gt;Poison&lt;/i&gt;: bite or claw-injury; save Fort DC 15; frequency 1/round for 2 rounds; effect 1d3 Constitution damage; cure 1 save.  &lt;i&gt;Stench (Ex&lt;/i&gt;, &lt;i&gt;2 CP)&lt;/i&gt;: The necrocraft has the stench ability (10- foot radius, Fort DC 15 negates, sickened for 1d6+4 minutes). This graft requires the body of at least one ghoul.  &lt;br&gt;&lt;i&gt;Trample (Ex&lt;/i&gt;, &lt;i&gt;2 CP)&lt;/i&gt;: The necrocraft gains the trample universal monster ability as a special attack.&lt;/h5&gt;&lt;/div&gt;&lt;br&gt;&lt;div&gt;&lt;h4&gt;&lt;p&gt;&lt;p&gt;A necrocraft is a medley of undead body parts and corpses grafted together with dark magic to create a single animated undead creature with abilities based on its component pieces and the surgical and necromantic talents of its creator. Necrocrafts are better suited for brute force than delicate manipulation, and most creators build larger hulks rather than smaller, more agile (and fragile) necrocrafts. Though necrocrafts can be of virtually any size and can be made up of undead bodies or parts of any size, a typical Medium specimen is 7 feet tall and weighs 250 pounds. The details of the ritual to create a necrocraft vary greatly, and depend on the particular undead parts used and the intended size of the resulting creature. The final anatomy of the creation largely depends on the master's artistry, creativity, and personal preferences-as well as any specific goals it has in mind for the creature. For example, a necrocraft's "teeth" could actually be dozens of clawed ghoul talons, or its eyes and mouth might be located in its chest rather than in a distinct head.  &lt;br&gt;&lt;b&gt;CREATING A NECROCRAFT &lt;/b&gt;&lt;br&gt; In order to create a necrocraft, a spellcaster must use at least five undead creatures (or their corpses), all of which must be under the creator's control, helpless, or slain. A larger undead or corpse can be used in place of two that are one size smaller. The creator must stitch, glue, or otherwise bind the parts together in the desired conf iguration, then cast &lt;i&gt;animate dead&lt;/i&gt; and &lt;i&gt;make whole&lt;/i&gt; to complete the construction (the material component cost of &lt;i&gt;animate dead&lt;/i&gt; is 50 gp per Hit Die of the final necrocraft). The creator can't create a necrocraft with more Hit Dice than her caster level. As with &lt;i&gt;animate dead&lt;/i&gt;, the necrocraft is under the creator's control when created. Note that creating a necrocraft requires casting a spell with the evil descriptor.     &lt;table border ='1'&gt;&lt;tr&gt;&lt;th&gt;Size&lt;/th&gt;&lt;th&gt;HD&lt;/th&gt;&lt;th&gt;CP&lt;/th&gt;&lt;th&gt;CR&lt;/th&gt;&lt;th&gt;Number of Undead Required&lt;/th&gt;&lt;/tr&gt;&lt;tr&gt;&lt;td&gt;Medium&lt;/td&gt;&lt;td&gt;4d8&lt;/td&gt;&lt;td&gt;2&lt;/td&gt;&lt;td&gt;3&lt;/td&gt;&lt;td&gt;5&lt;/td&gt;&lt;/tr&gt;&lt;tr&gt;&lt;td&gt;Large&lt;/td&gt;&lt;td&gt;7d8&lt;/td&gt;&lt;td&gt;3&lt;/td&gt;&lt;td&gt;5&lt;/td&gt;&lt;td&gt;10&lt;/td&gt;&lt;/tr&gt;&lt;tr&gt;&lt;td&gt;Huge&lt;/td&gt;&lt;td&gt;10d8&lt;/td&gt;&lt;td&gt;4&lt;/td&gt;&lt;td&gt;7&lt;/td&gt;&lt;td&gt;25&lt;/td&gt;&lt;/tr&gt;&lt;tr&gt;&lt;td&gt;Gargantuan&lt;/td&gt;&lt;td&gt;14d8&lt;/td&gt;&lt;td&gt;5&lt;/td&gt;&lt;td&gt;9&lt;/td&gt;&lt;td&gt;50&lt;/td&gt;&lt;/tr&gt;&lt;tr&gt;&lt;td&gt;Colossal&lt;/td&gt;&lt;td&gt;18d8&lt;/td&gt;&lt;td&gt;6&lt;/td&gt;&lt;td&gt;11&lt;/td&gt;&lt;td&gt;100&lt;/td&gt;&lt;/tr&gt;&lt;/table&gt;   &lt;/p&gt;&lt;/h4&gt;&lt;/div&gt;</t>
  </si>
  <si>
    <t>Nependis</t>
  </si>
  <si>
    <t>Fort +10, Ref +10, Will +11</t>
  </si>
  <si>
    <t>2 claws +21 (1d6+10 plus grab), gore +21 (2d6+10)</t>
  </si>
  <si>
    <t>abduct, roar</t>
  </si>
  <si>
    <t>Str 31, Dex 15, Con 18, Int 7, Wis 12, Cha 6</t>
  </si>
  <si>
    <t>Great Fortitude, Improved Initiative, Iron Will, Lunge, MobilityB, Power Attack, Skill Focus (Stealth)</t>
  </si>
  <si>
    <t>Acrobatics +3 (+11 when jumping), Climb +18, Perception +15, Stealth +17, Survival +6</t>
  </si>
  <si>
    <t>Resembling a bestial ogre with great tusks and thick, bristly hair, this brute seems quite nimble despite its cloven hooves.</t>
  </si>
  <si>
    <t>Abduct (Ex) When a nependis successfully grabs a Medium or smaller opponent, on that turn it can spend a swift action to move up to its speed. This movement provokes attacks of opportunity as normal. A nependis that succeeds at a second grapple check against the opponent can move up to its full speed as a swift action instead of up to half its speed.  Roar (Su) A nependis can let out a savage roar. Nependises within 60 feet gain a +2 morale bonus on attack rolls, saving throws, and weapon damage rolls for 1d4 rounds. All other creatures other within range of the roar become shaken for 1d4 rounds (Will DC 14 negates); this is a mind-affecting sonic fear effect. The save DC is Charisma-based.</t>
  </si>
  <si>
    <t>Fiercely territorial, the brutish nependises drive away any other large predators from their hunting grounds, even others of their kind. Only mated pairs caring for a litter tolerate each other, and even they separate once the offspring are old enough to fend for themselves. Nependises favors intelligent prey, fey in particular, both for the taste and the thrill of the hunt. They ambush opponents by jumping down from trees, grabbing the creatures, then retreating to find a safe place to eat. When challenged in its territory, a nependis drops from the trees, roars, then fights on foot. A nependis's sharp hooves allow it to climb trees as well as a great cat, leaving telltale scars in the bark. While nependises appear as hybrids of apes and boars, they aren't related to either. Some ascribe the origins of these creatures to a clan of ogres cursed into monstrous forms, or guardians bred and raised by the fey who later turned upon their former masters. A full-grown nependis stands 9 feet tall and weighs 600 pounds. A newborn nependis takes 4 years to reach maturity. Nependises rarely die from natural causes, and they live as long as 80 years.</t>
  </si>
  <si>
    <t>&lt;link rel="stylesheet"href="PF.css"&gt;&lt;div&gt;&lt;h2&gt;Nependis&lt;/h2&gt;&lt;h3&gt;&lt;i&gt;Resembling a bestial ogre with great tusks and thick, bristly hair, this brute seems quite nimble despite its cloven hooves.&lt;/i&gt;&lt;/h3&gt;&lt;br&gt;&lt;/div&gt;&lt;div class="heading"&gt;&lt;p class="alignleft"&gt;Nependis&lt;/p&gt;&lt;p class="alignright"&gt;CR 9&lt;/p&gt;&lt;div style="clear: both;"&gt;&lt;/div&gt;&lt;/div&gt;&lt;div&gt;&lt;h5&gt;&lt;b&gt;XP &lt;/b&gt;6,400&lt;/h5&gt;&lt;h5&gt;CE Large monstrous humanoid &lt;/h5&gt;&lt;h5&gt;&lt;b&gt;Init &lt;/b&gt;+6; &lt;b&gt;Senses &lt;/b&gt;darkvision 60 ft., low-light vision, scent; Perception +15&lt;/h5&gt;&lt;/div&gt;&lt;hr/&gt;&lt;div&gt;&lt;h5&gt;&lt;b&gt;DEFENSE&lt;/b&gt;&lt;/h5&gt;&lt;/div&gt;&lt;hr/&gt;&lt;div&gt;&lt;h5&gt;&lt;b&gt;AC &lt;/b&gt;21, touch 11, flat-footed 19 (+2 Dex, +10 natural, -1 size)&lt;/h5&gt;&lt;h5&gt;&lt;b&gt;hp &lt;/b&gt;114 (12d10+48)&lt;/h5&gt;&lt;h5&gt;&lt;b&gt;Fort &lt;/b&gt;+10, &lt;b&gt;Ref &lt;/b&gt;+10, &lt;b&gt;Will &lt;/b&gt;+11&lt;/h5&gt;&lt;h5&gt;&lt;b&gt;Defensive Abilities &lt;/b&gt;ferocity&lt;/h5&gt;&lt;/div&gt;&lt;hr/&gt;&lt;div&gt;&lt;h5&gt;&lt;b&gt;OFFENSE&lt;/b&gt;&lt;/h5&gt;&lt;/div&gt;&lt;hr/&gt;&lt;div&gt;&lt;h5&gt;&lt;b&gt;Spd &lt;/b&gt;40 ft., climb 30 ft.&lt;/h5&gt;&lt;h5&gt;&lt;b&gt;Melee &lt;/b&gt;2 claws +21 (1d6+10 plus grab), gore +21 (2d6+10)&lt;/h5&gt;&lt;h5&gt;&lt;b&gt;Space &lt;/b&gt;10 ft.; &lt;b&gt;Reach &lt;/b&gt;10 ft.&lt;/h5&gt;&lt;h5&gt;&lt;b&gt;Special Attacks &lt;/b&gt;abduct, roar&lt;/h5&gt;&lt;/div&gt;&lt;hr/&gt;&lt;div&gt;&lt;h5&gt;&lt;b&gt;STATISTICS&lt;/b&gt;&lt;/h5&gt;&lt;/div&gt;&lt;hr/&gt;&lt;div&gt;&lt;h5&gt;&lt;b&gt;Str &lt;/b&gt;31, &lt;b&gt;Dex &lt;/b&gt;15, &lt;b&gt;Con &lt;/b&gt;18, &lt;b&gt;Int &lt;/b&gt; 7, &lt;b&gt;Wis &lt;/b&gt;12, &lt;b&gt;Cha &lt;/b&gt;6&lt;/h5&gt;&lt;h5&gt;&lt;b&gt;Base Atk &lt;/b&gt;+12; &lt;b&gt;CMB &lt;/b&gt;+23 (+27 grapple); &lt;b&gt;CMD &lt;/b&gt;35&lt;/h5&gt;&lt;h5&gt;&lt;b&gt;Feats &lt;/b&gt;Great Fortitude, Improved Initiative, Iron Will, Lunge, Mobility&lt;sup&gt;B&lt;/sup&gt;, Power Attack, Skill Focus (Stealth)&lt;/h5&gt;&lt;h5&gt;&lt;b&gt;Skills &lt;/b&gt;Acrobatics +3 (+11 when jumping), Climb +18, Perception +15, Stealth +17, Survival +6; &lt;b&gt;Racial Modifiers &lt;/b&gt;+8 Acrobatics when jumping&lt;/h5&gt;&lt;h5&gt;&lt;b&gt;Languages &lt;/b&gt;Giant&lt;/h5&gt;&lt;/div&gt;&lt;hr/&gt;&lt;div&gt;&lt;h5&gt;&lt;b&gt;ECOLOGY&lt;/b&gt;&lt;/h5&gt;&lt;/div&gt;&lt;hr/&gt;&lt;div&gt;&lt;h5&gt;&lt;b&gt;Environment &lt;/b&gt; temperate forests&lt;/h5&gt;&lt;h5&gt;&lt;b&gt;Organization &lt;/b&gt;solitary, pair, or troop (3-6)&lt;/h5&gt;&lt;h5&gt;&lt;b&gt;Treasure &lt;/b&gt;none&lt;/h5&gt;&lt;/div&gt;&lt;hr/&gt;&lt;div&gt;&lt;h5&gt;&lt;b&gt;SPECIAL ABILITIES&lt;/b&gt;&lt;/h5&gt;&lt;/div&gt;&lt;hr/&gt;&lt;div&gt;&lt;/h5&gt;&lt;h5&gt;&lt;b&gt;Abduct (Ex)&lt;/b&gt; When a nependis successfully grabs a Medium or smaller opponent, on that turn it can spend a swift action to move up to its speed. This movement provokes attacks of opportunity as normal. A nependis that succeeds at a second grapple check against the opponent can move up to its full speed as a swift action instead of up to half its speed.  &lt;/h5&gt;&lt;h5&gt;&lt;b&gt;Roar (Su)&lt;/b&gt; A nependis can let out a savage roar. Nependises within 60 feet gain a +2 morale bonus on attack rolls, saving throws, and weapon damage rolls for 1d4 rounds. All other creatures other within range of the roar become shaken for 1d4 rounds (Will DC 14 negates); this is a mind-affecting sonic fear effect. The save DC is Charisma-based.&lt;/h5&gt;&lt;/div&gt;&lt;br&gt;&lt;div&gt;&lt;h4&gt;&lt;p&gt;&lt;p&gt;Fiercely territorial, the brutish nependises drive away any other large predators from their hunting grounds, even others of their kind. Only mated pairs caring for a litter tolerate each other, and even they separate once the offspring are old enough to fend for themselves. Nependises favors intelligent prey, fey in particular, both for the taste and the thrill of the hunt. They ambush opponents by jumping down from trees, grabbing the creatures, then retreating to find a safe place to eat. When challenged in its territory, a nependis drops from the trees, roars, then fights on foot. A nependis's sharp hooves allow it to climb trees as well as a great cat, leaving telltale scars in the bark. While nependises appear as hybrids of apes and boars, they aren't related to either. Some ascribe the origins of these creatures to a clan of ogres cursed into monstrous forms, or guardians bred and raised by the fey who later turned upon their former masters. A full-grown nependis stands 9 feet tall and weighs 600 pounds. A newborn nependis takes 4 years to reach maturity. Nependises rarely die from natural causes, and they live as long as 80 years.&lt;/p&gt;&lt;/h4&gt;&lt;/div&gt;</t>
  </si>
  <si>
    <t>Nightgaunt</t>
  </si>
  <si>
    <t>all-around vision, blindsight 60 ft., darkvision 60 ft.; Perception +6</t>
  </si>
  <si>
    <t>faceless</t>
  </si>
  <si>
    <t>cold, gaze attacks, inhaled poison, scent-based attacks</t>
  </si>
  <si>
    <t>2 claws +9 (1d6+4 plus grab)</t>
  </si>
  <si>
    <t>clutches, tickle</t>
  </si>
  <si>
    <t>Str 18, Dex 15, Con 14, Int 5, Wis 14, Cha 11</t>
  </si>
  <si>
    <t>+9 (+17 grapple)</t>
  </si>
  <si>
    <t>Dodge, Improved Initiative, Lightning Reflexes</t>
  </si>
  <si>
    <t>Fly +7, Perception +6, Stealth +11</t>
  </si>
  <si>
    <t xml:space="preserve"> any mountains (Dimension of Dreams)</t>
  </si>
  <si>
    <t>single, pair, flight (3-12), or colony</t>
  </si>
  <si>
    <t>This lanky ebon humanoid has batlike wings, horns, and a long prehensile tail, but lacks a face.</t>
  </si>
  <si>
    <t>Clutches (Ex) A nightgaunt has a +4 racial bonus on grapple combat maneuver checks. If a nightgaunt uses its fly speed to move itself and a grappled target, it can fly at full speed.  Faceless (Ex) A nightgaunt has no face, but can still see in all directions as if its entire body were an eye. It is immune to gaze attacks, but not to illusions that rely upon vision to function. It has no need to breathe, and is immune to all inhaled and scent-based effects.  Tickle (Ex) As a swift action, a nightgaunt can use its tail to tickle a grappled or helpless foe with horrible efficiency. The target must succeed at a DC 14 Fortitude save or be nauseated for 1 round. The save DC is Dexterity-based.</t>
  </si>
  <si>
    <t>Nightgaunts haunt the deepest and darkest chasms of dreams. They lurk in the shadows that loom at the edges of sane slumber, but are ready at any moment to snatch a blithe dreamer away, carrying it off into realms of endless nightmare and tickling it terribly all the way. They appear as stooped, emaciated humanoids, yet possess a remarkable strength in their sinewy limbs. With inky black skin, batlike wings, a long spiny tail, and demonic horns protruding from its skull, a nightgaunt is a fearsome foe-yet the lack of any facial features is what makes it truly nightmarish. A typical nightgaunt would stand 7 feet tall if fully upright, and weighs 175 pounds. Nightgaunts feed on emotions, preferring despair, horror, and nervous laughter. They enjoy carrying their prey high over the mountains, tickling their prey to create a mix of emotions, and finally dropping their victims in remote areas where other monsters can stalk and kill them. Some creatures pay nightgaunts to serve as guardians or carry them from place to place, though the nightgaunts are prone to turn on their employers at the smallest slight. Most nightgaunts have little interest in anything other than sating their hunger on sleepers, and gather in colonies to entertain each other by sharing emotion-memories through strange caresses. They sometimes war with the other creatures found in their desolate realms.</t>
  </si>
  <si>
    <t>&lt;link rel="stylesheet"href="PF.css"&gt;&lt;div&gt;&lt;h2&gt;Nightgaunt&lt;/h2&gt;&lt;h3&gt;&lt;i&gt;This lanky ebon humanoid has batlike wings, horns, and a long prehensile tail, but lacks a face.&lt;/i&gt;&lt;/h3&gt;&lt;br&gt;&lt;/div&gt;&lt;div class="heading"&gt;&lt;p class="alignleft"&gt;Nightgaunt&lt;/p&gt;&lt;p class="alignright"&gt;CR 4&lt;/p&gt;&lt;div style="clear: both;"&gt;&lt;/div&gt;&lt;/div&gt;&lt;div&gt;&lt;h5&gt;&lt;b&gt;XP &lt;/b&gt;1,200&lt;/h5&gt;&lt;h5&gt;CN Medium monstrous humanoid (extraplanar)&lt;/h5&gt;&lt;h5&gt;&lt;b&gt;Init &lt;/b&gt;+6; &lt;b&gt;Senses &lt;/b&gt;all-around vision, blindsight 60 ft., darkvision 60 ft.; Perception +6&lt;/h5&gt;&lt;/div&gt;&lt;hr/&gt;&lt;div&gt;&lt;h5&gt;&lt;b&gt;DEFENSE&lt;/b&gt;&lt;/h5&gt;&lt;/div&gt;&lt;hr/&gt;&lt;div&gt;&lt;h5&gt;&lt;b&gt;AC &lt;/b&gt;18, touch 13, flat-footed 15 (+2 Dex, +1 dodge, +5 natural)&lt;/h5&gt;&lt;h5&gt;&lt;b&gt;hp &lt;/b&gt;37 (5d10+10)&lt;/h5&gt;&lt;h5&gt;&lt;b&gt;Fort &lt;/b&gt;+3, &lt;b&gt;Ref &lt;/b&gt;+8, &lt;b&gt;Will &lt;/b&gt;+6&lt;/h5&gt;&lt;h5&gt;&lt;b&gt;Defensive Abilities &lt;/b&gt;faceless; &lt;b&gt;Immune &lt;/b&gt;cold, gaze attacks, inhaled poison, scent-based attacks&lt;/h5&gt;&lt;/div&gt;&lt;hr/&gt;&lt;div&gt;&lt;h5&gt;&lt;b&gt;OFFENSE&lt;/b&gt;&lt;/h5&gt;&lt;/div&gt;&lt;hr/&gt;&lt;div&gt;&lt;h5&gt;&lt;b&gt;Spd &lt;/b&gt;30 ft., fly 40 ft. (average)&lt;/h5&gt;&lt;h5&gt;&lt;b&gt;Melee &lt;/b&gt;2 claws +9 (1d6+4 plus grab)&lt;/h5&gt;&lt;h5&gt;&lt;b&gt;Space &lt;/b&gt;5 ft.; &lt;b&gt;Reach &lt;/b&gt;5 ft.&lt;/h5&gt;&lt;h5&gt;&lt;b&gt;Special Attacks &lt;/b&gt;clutches, tickle&lt;/h5&gt;&lt;/div&gt;&lt;hr/&gt;&lt;div&gt;&lt;h5&gt;&lt;b&gt;STATISTICS&lt;/b&gt;&lt;/h5&gt;&lt;/div&gt;&lt;hr/&gt;&lt;div&gt;&lt;h5&gt;&lt;b&gt;Str &lt;/b&gt;18, &lt;b&gt;Dex &lt;/b&gt;15, &lt;b&gt;Con &lt;/b&gt;14, &lt;b&gt;Int &lt;/b&gt; 5, &lt;b&gt;Wis &lt;/b&gt;14, &lt;b&gt;Cha &lt;/b&gt;11&lt;/h5&gt;&lt;h5&gt;&lt;b&gt;Base Atk &lt;/b&gt;+5; &lt;b&gt;CMB &lt;/b&gt;+9 (+17 grapple); &lt;b&gt;CMD &lt;/b&gt;22&lt;/h5&gt;&lt;h5&gt;&lt;b&gt;Feats &lt;/b&gt;Dodge, Improved Initiative, Lightning Reflexes&lt;/h5&gt;&lt;h5&gt;&lt;b&gt;Skills &lt;/b&gt;Fly +7, Perception +6, Stealth +11; &lt;b&gt;Racial Modifiers &lt;/b&gt;+4 Stealth&lt;/h5&gt;&lt;h5&gt;&lt;b&gt;Languages &lt;/b&gt;Aklo (can't speak)&lt;/h5&gt;&lt;h5&gt;&lt;b&gt;SQ &lt;/b&gt;no breath&lt;/h5&gt;&lt;/div&gt;&lt;hr/&gt;&lt;div&gt;&lt;h5&gt;&lt;b&gt;ECOLOGY&lt;/b&gt;&lt;/h5&gt;&lt;/div&gt;&lt;hr/&gt;&lt;div&gt;&lt;h5&gt;&lt;b&gt;Environment &lt;/b&gt; any mountains (Dimension of Dreams)&lt;/h5&gt;&lt;h5&gt;&lt;b&gt;Organization &lt;/b&gt;single, pair, flight (3-12), or colony&lt;/h5&gt;&lt;h5&gt;&lt;b&gt;Treasure &lt;/b&gt;none&lt;/h5&gt;&lt;/div&gt;&lt;hr/&gt;&lt;div&gt;&lt;h5&gt;&lt;b&gt;SPECIAL ABILITIES&lt;/b&gt;&lt;/h5&gt;&lt;/div&gt;&lt;hr/&gt;&lt;div&gt;&lt;/h5&gt;&lt;h5&gt;&lt;b&gt;Clutches (Ex)&lt;/b&gt; A nightgaunt has a +4 racial bonus on grapple combat maneuver checks. If a nightgaunt uses its fly speed to move itself and a grappled target, it can fly at full speed.  &lt;/h5&gt;&lt;h5&gt;&lt;b&gt;Faceless (Ex)&lt;/b&gt; A nightgaunt has no face, but can still see in all directions as if its entire body were an eye. It is immune to gaze attacks, but not to illusions that rely upon vision to function. It has no need to breathe, and is immune to all inhaled and scent-based effects.  &lt;/h5&gt;&lt;h5&gt;&lt;b&gt;Tickle (Ex)&lt;/b&gt; As a swift action, a nightgaunt can use its tail to tickle a grappled or helpless foe with horrible efficiency. The target must succeed at a DC 14 Fortitude save or be nauseated for 1 round. The save DC is Dexterity-based.&lt;/h5&gt;&lt;/div&gt;&lt;br&gt;&lt;div&gt;&lt;h4&gt;&lt;p&gt;&lt;p&gt;Nightgaunts haunt the deepest and darkest chasms of dreams. They lurk in the shadows that loom at the edges of sane slumber, but are ready at any moment to snatch a blithe dreamer away, carrying it off into realms of endless nightmare and tickling it terribly all the way. They appear as stooped, emaciated humanoids, yet possess a remarkable strength in their sinewy limbs. With inky black skin, batlike wings, a long spiny tail, and demonic horns protruding from its skull, a nightgaunt is a fearsome foe-yet the lack of any facial features is what makes it truly nightmarish. A typical nightgaunt would stand 7 feet tall if fully upright, and weighs 175 pounds. Nightgaunts feed on emotions, preferring despair, horror, and nervous laughter. They enjoy carrying their prey high over the mountains, tickling their prey to create a mix of emotions, and finally dropping their victims in remote areas where other monsters can stalk and kill them. Some creatures pay nightgaunts to serve as guardians or carry them from place to place, though the nightgaunts are prone to turn on their employers at the smallest slight. Most nightgaunts have little interest in anything other than sating their hunger on sleepers, and gather in colonies to entertain each other by sharing emotion-memories through strange caresses. They sometimes war with the other creatures found in their desolate realms.&lt;/p&gt;&lt;/h4&gt;&lt;/div&gt;</t>
  </si>
  <si>
    <t>Nightmare Ettercap</t>
  </si>
  <si>
    <t>fear (60 ft., DC 13), frightful presence (30 ft., DC 13)</t>
  </si>
  <si>
    <t>(+5 Dex, +2 natural)</t>
  </si>
  <si>
    <t>illusion resistance, protection from good</t>
  </si>
  <si>
    <t>30 ft., climb 30 ft., fly 10 ft. (perfect)</t>
  </si>
  <si>
    <t>bite +5 (1d6+2 plus poison), 2 claws +5 (1d4+2)</t>
  </si>
  <si>
    <t>night terrors (DC 13), poison, traps, web (+8 ranged, DC 15, 4 hp)</t>
  </si>
  <si>
    <t>Spell-Like Abilities (CL 4th; concentration +5)  Constant-protection from good  3/day-detect thoughts (DC 13), dream (DC 16), nightmare (DC 16), suggestion (DC 14)  1/day-shadow walk</t>
  </si>
  <si>
    <t>Str 14, Dex 21, Con 17, Int 8, Wis 15, Cha 12</t>
  </si>
  <si>
    <t>Climb +14, Craft (trapmaking) +11, Fly +13, Intimidate +5, Perception +9, Stealth +15</t>
  </si>
  <si>
    <t>+8 Craft (trapmaking), +4 Intimidate, +4 Stealth</t>
  </si>
  <si>
    <t>feign death (DC 13), spider empathy +7</t>
  </si>
  <si>
    <t>solitary, pair, or nests (3-6 plus 2-6 giant spiders)</t>
  </si>
  <si>
    <t>This strange humanoid looks like a gangly, distorted caricature of an ettercap, with spiderlike fingers and an enormous wicked grin.</t>
  </si>
  <si>
    <t>Nightmare Creature</t>
  </si>
  <si>
    <t>Poison (Ex) Bite-injury; save Fort DC 15; frequency 1/round for 10 rounds; effect 1d2 Dex; cure 2 consecutive saves. The save DC is Constitution-based.  Spider Empathy (Ex) This ability functions as a druid's wild empathy, except that an ettercap can only use this ability on spiders. An ettercap gains a +4 racial bonus on this check. Spiders are mindless, but this empathic communication imparts to them a modicum of implanted intelligence, allowing ettercaps to train giant spiders and use them as guardians.  Traps (Ex) An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Pathfinder RPG Core Rulebook. Ettercap traps can be found on page 129 of the Pathfinder RPG Bestiary.</t>
  </si>
  <si>
    <t>Nightmare creatures have an unnatural link to the most terrifying parts of the Dimension of Dreams, allowing them to turn others' dreams into nightmares and sow fear even in the waking world. Corrupted by their power, they become evil and use their abilities to torment their enemies and abuse creatures weaker than themselves. Eventually this dream connection corrupts the creature's appearance into a bizarre caricature of its original form. A nightmare creature uses its ability to control dreams to confuse and frighten its target with horrendous imagery- visions of failure or betrayal and horrific scenes of murder and death. A nightmare creature may even allow the target to think it is in control of the dream or has awakened from a nightmare, only to snatch away that hope and send its target into a downward spiral of misery and self-doubt. The most wicked nightmare creatures tend to become ghosts if slain, returning again and again to haunt their chosen victims.  CREATING A NIGHTMARE CREATURE  "Nightmare creature" is an acquired or inherited template that can be added to any creature with Intelligence and Charisma scores of at least 6 (referred to hereafter as the base creature). Most nightmare creatures were once aberrations, fey, humanoids, or outsiders. A nightmare creature uses the base creature's statistics and abilities except as noted here. If the base creature has 10 or more Hit Dice, it instead becomes a nightmare lord (see below).  CR: Same as the base creature +1.  Alignment: Any evil.  Type: If the base creature is an outsider, it gains the evil subtype.  Senses: A nightmare creature gains darkvision 120 feet.  Defensive Abilities: A nightmare creature gains DR 5/ good or silver and the following defensive abilities.  Feign Death (Ex): Whenever a nightmare creature is unconscious, it appears dead. A conscious nightmare creature can also make itself appear dead as an immediate action. Any creature that physically interacts with a nightmare creature feigning death must succeed at a Heal check or Will saving throw (DC 10 + 1/2 the nightmare creature's Hit Dice + the nightmare creature's Intelligence or Charisma modifier, whichever is higher) to recognize it is actually alive.  Illusion Resistance (Ex): A nightmare creature automatically disbelieves illusions (no saving throw required) and has a +4 bonus on saving throws to resist illusion effects.  Regeneration 5 (Ex): Good-aligned weapons, silver weapons, and spells with the good descriptor cause a nightmare creature's regeneration to stop functioning for 1 round.  Speed: Same as the base creature. If the base creature does not have a fly speed, the nightmare creature gains a fly speed of 10 (perfect maneuverability) as a supernatural ability.  Special Attacks: A nightmare creature gains several special attacks. Save DCs are equal to 10 + 1/2 the nightmare creature's Hit Dice + its Charisma modifier unless otherwise noted. The nightmare creature's caster level is equal to its total Hit Dice (or the caster level of the base creature's spell-like abilities, whichever is higher).  Fear Aura (Su): All creatures within a 60-foot radius that see or hear a nightmare creature must succeed at a Will save or be shaken for as long as they are within the aura. Whether or not the save is successful, that creature cannot be affected again by the same nightmare creature's fear aura for 24 hours. This is a mind-affecting fear affect.  Frightful Presence (Su): This ability activates when the nightmare creature charges, attacks during a surprise round, or succeeds at a DC 15 Intimidate or Perform check. Its frightful presence has a range of 30 feet.  Night Terrors (Su): Once a nightmare creature enters a target's mind with its dream or nightmare spell-like ability, it can attempt to control the target's dream. If the target fails a Will saving throw, it remains asleep and trapped in the dream world with the nightmare creature. Thereafter, the nightmare creature controls all aspects of the dream. Each hour that passes, the target can attempt another saving throw to try to awaken (it automatically awakens after 8 hours or if the nightmare creature releases it). The target takes 1d4 points of Charisma damage each hour it is trapped in the dream; if it takes any Charisma damage, it is fatigued and unable to regain arcane spells for the next 24 hours. The target dies if this Charisma damage equals or exceeds its actual Charisma score.  Spell-Like Abilities: A nightmare creature gains the following spell-like abilities: Constant-protection from good; 3/day-detect thoughts, dream, nightmare, suggestion; 1/day-shadow walk.  Ability Scores: Dex +4, Int +2, Cha +4.  Skills: A nightmare creature gains a +4 racial bonus on Intimidate and Stealth checks.  NIGHTMARE LORDS  Nightmare lords are especially powerful nightmare creatures who live in the Dimension of Dreams. They rule over lesser nightmare creatures in bizarre puppet courts staffed by the maddened and soul-shriveled husks of kidnapped dreamers. They have all the abilities of nightmare creatures, plus the  following. Special Attacks: A nightmare lord gains several special attacks. Dream Slave (Su): Instead of killing a target with its night terror ability, a nightmare lord may instead enslave it with a permanent dominate monster effect. The enslaved creature is healed of all Charisma  damage taken from night terrors. Nightmare Magic (Su): The nightmare lord gains a +4 bonus to the DCs of its spells and spell-like  abilities of the phantasm and shadow subschools. Spell-Like Abilities: A nightmare lord gains the following spell-like abilities: 3/day—deep slumber, invisibility, plane shift (from the Material Plane to the Dimension of Dreams or back again), shadow walk; 1/day—feeblemind, modify memory, shadow conjuration, shadow evocation. Ability Scores: Dex +2, Int +2, Cha +2.</t>
  </si>
  <si>
    <t>&lt;link rel="stylesheet"href="PF.css"&gt;&lt;div&gt;&lt;h2&gt;Nightmare Creature&lt;/h2&gt;&lt;h3&gt;&lt;i&gt;This strange humanoid looks like a gangly, distorted caricature of an ettercap, with spiderlike fingers and an enormous wicked grin.&lt;/i&gt;&lt;/h3&gt;&lt;br&gt;&lt;/div&gt;&lt;div class="heading"&gt;&lt;p class="alignleft"&gt;Nightmare Ettercap&lt;/p&gt;&lt;p class="alignright"&gt;CR 4&lt;/p&gt;&lt;div style="clear: both;"&gt;&lt;/div&gt;&lt;/div&gt;&lt;div&gt;&lt;h5&gt;&lt;b&gt;XP &lt;/b&gt;1,200&lt;/h5&gt;&lt;h5&gt;NE Medium aberration &lt;/h5&gt;&lt;h5&gt;&lt;b&gt;Init &lt;/b&gt;+9; &lt;b&gt;Senses &lt;/b&gt;darkvision 120 ft., low-light vision; Perception +9&lt;/h5&gt;&lt;h5&gt;&lt;b&gt;Aura &lt;/b&gt;fear (60 ft., DC 13), frightful presence (30 ft., DC 13)&lt;/h5&gt;&lt;/div&gt;&lt;hr/&gt;&lt;div&gt;&lt;h5&gt;&lt;b&gt;DEFENSE&lt;/b&gt;&lt;/h5&gt;&lt;/div&gt;&lt;hr/&gt;&lt;div&gt;&lt;h5&gt;&lt;b&gt;AC &lt;/b&gt;17, touch 15, flat-footed 12 (+5 Dex, +2 natural)&lt;/h5&gt;&lt;h5&gt;&lt;b&gt;hp &lt;/b&gt;30 (4d8+12); regeneration 5 (good spells and weapons, silver)&lt;/h5&gt;&lt;h5&gt;&lt;b&gt;Fort &lt;/b&gt;+6, &lt;b&gt;Ref &lt;/b&gt;+6, &lt;b&gt;Will &lt;/b&gt;+6&lt;/h5&gt;&lt;h5&gt;&lt;b&gt;Defensive Abilities &lt;/b&gt;illusion resistance, protection from good; &lt;b&gt;DR &lt;/b&gt;5/good or silver&lt;/h5&gt;&lt;/div&gt;&lt;hr/&gt;&lt;div&gt;&lt;h5&gt;&lt;b&gt;OFFENSE&lt;/b&gt;&lt;/h5&gt;&lt;/div&gt;&lt;hr/&gt;&lt;div&gt;&lt;h5&gt;&lt;b&gt;Spd &lt;/b&gt;30 ft., climb 30 ft., fly 10 ft. (perfect)&lt;/h5&gt;&lt;h5&gt;&lt;b&gt;Melee &lt;/b&gt;bite +5 (1d6+2 plus poison), 2 claws +5 (1d4+2)&lt;/h5&gt;&lt;h5&gt;&lt;b&gt;Space &lt;/b&gt;5 ft.; &lt;b&gt;Reach &lt;/b&gt;5 ft.&lt;/h5&gt;&lt;h5&gt;&lt;b&gt;Special Attacks &lt;/b&gt;night terrors (DC 13), poison, traps, web (+8 ranged, DC 15, 4 hp)&lt;/h5&gt;&lt;h5&gt;&lt;b&gt;&lt;i&gt;Spell-Like Abilities&lt;/i&gt;&lt;/b&gt; (CL 4th; concentration +5)  &lt;/br&gt;Constant&amp;mdash;&lt;i&gt;protection from good&lt;/i&gt; &lt;/br&gt;3/day&amp;mdash;&lt;i&gt;detect thoughts&lt;/i&gt; (DC 13), &lt;i&gt;dream&lt;/i&gt; (DC 16), &lt;i&gt;nightmare&lt;/i&gt; (DC 16), &lt;i&gt;suggestion&lt;/i&gt; (DC 14) &lt;/br&gt;1/day&amp;mdash;&lt;i&gt;shadow walk&lt;/i&gt;&lt;/h5&gt;&lt;/h5&gt;&lt;/div&gt;&lt;hr/&gt;&lt;div&gt;&lt;h5&gt;&lt;b&gt;STATISTICS&lt;/b&gt;&lt;/h5&gt;&lt;/div&gt;&lt;hr/&gt;&lt;div&gt;&lt;h5&gt;&lt;b&gt;Str &lt;/b&gt;14, &lt;b&gt;Dex &lt;/b&gt;21, &lt;b&gt;Con &lt;/b&gt;17, &lt;b&gt;Int &lt;/b&gt; 8, &lt;b&gt;Wis &lt;/b&gt;15, &lt;b&gt;Cha &lt;/b&gt;12&lt;/h5&gt;&lt;h5&gt;&lt;b&gt;Base Atk &lt;/b&gt;+3; &lt;b&gt;CMB &lt;/b&gt;+5; &lt;b&gt;CMD &lt;/b&gt;20&lt;/h5&gt;&lt;h5&gt;&lt;b&gt;Feats &lt;/b&gt;Great Fortitude, Improved Initiative&lt;/h5&gt;&lt;h5&gt;&lt;b&gt;Skills &lt;/b&gt;Climb +14, Craft (trapmaking) +11, Fly +13, Intimidate +5, Perception +9, Stealth +15; &lt;b&gt;Racial Modifiers &lt;/b&gt;+8 Craft (trapmaking), +4 Intimidate, +4 Stealth&lt;/h5&gt;&lt;h5&gt;&lt;b&gt;Languages &lt;/b&gt;Common&lt;/h5&gt;&lt;h5&gt;&lt;b&gt;SQ &lt;/b&gt;feign death (DC 13), spider empathy +7&lt;/h5&gt;&lt;/div&gt;&lt;hr/&gt;&lt;div&gt;&lt;h5&gt;&lt;b&gt;ECOLOGY&lt;/b&gt;&lt;/h5&gt;&lt;/div&gt;&lt;hr/&gt;&lt;div&gt;&lt;h5&gt;&lt;b&gt;Environment &lt;/b&gt; temperate forests&lt;/h5&gt;&lt;h5&gt;&lt;b&gt;Organization &lt;/b&gt;solitary, pair, or nests (3-6 plus 2-6 giant spiders)&lt;/h5&gt;&lt;h5&gt;&lt;b&gt;Treasure &lt;/b&gt;standard&lt;/h5&gt;&lt;/div&gt;&lt;hr/&gt;&lt;div&gt;&lt;h5&gt;&lt;b&gt;SPECIAL ABILITIES&lt;/b&gt;&lt;/h5&gt;&lt;/div&gt;&lt;hr/&gt;&lt;div&gt;&lt;/h5&gt;&lt;h5&gt;&lt;b&gt;Poison (Ex)&lt;/b&gt; Bite-injury; &lt;i&gt;save&lt;/i&gt; Fort DC 15; &lt;i&gt;frequency&lt;/i&gt; 1/round for 10 rounds; &lt;i&gt;effect&lt;/i&gt; 1d2 Dex; &lt;i&gt;cure&lt;/i&gt; 2 consecutive &lt;i&gt;save&lt;/i&gt;s. The save DC is Constitution-based.  &lt;/h5&gt;&lt;h5&gt;&lt;b&gt;Spider Empathy (Ex)&lt;/b&gt; This ability functions as a druid's wild empathy, except that an ettercap can only use this ability on spiders. An ettercap gains a +4 racial bonus on this check. Spiders are mindless, but this empathic communication imparts to them a modicum of implanted intelligence, allowing ettercaps to train giant spiders and use them as guardians.  &lt;/h5&gt;&lt;h5&gt;&lt;b&gt;Traps (Ex)&lt;/b&gt; An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&lt;i&gt;Pathfinder RPG Core Rulebook&lt;/i&gt;. Ettercap traps can be found on page 129 of the &lt;i&gt;Pathfinder RPG Bestiary&lt;/i&gt;.&lt;/h5&gt;&lt;/div&gt;&lt;br&gt;&lt;div&gt;&lt;h4&gt;&lt;p&gt;&lt;p&gt;Nightmare creatures have an unnatural link to the most terrifying parts of the Dimension of Dreams, allowing them to turn others' &lt;i&gt;dream&lt;/i&gt;s into &lt;i&gt;nightmare&lt;/i&gt;s and sow fear even in the waking world. Corrupted by their power, they become evil and use their abilities to torment their enemies and abuse creatures weaker than themselves. Eventually this &lt;i&gt;dream&lt;/i&gt; connection corrupts the creature's appearance into a bizarre caricature of its original form. A &lt;i&gt;nightmare&lt;/i&gt; creature uses its ability to control &lt;i&gt;dream&lt;/i&gt;s to confuse and frighten its target with horrendous imagery- visions of failure or betrayal and horrific scenes of murder and death. A &lt;i&gt;nightmare&lt;/i&gt; creature may even allow the target to think it is in control of the &lt;i&gt;dream&lt;/i&gt; or has awakened from a &lt;i&gt;nightmare&lt;/i&gt;, only to snatch away that hope and send its target into a downward spiral of misery and self-doubt. The most wicked &lt;i&gt;nightmare&lt;/i&gt; creatures tend to become ghosts if slain, returning again and again to haunt their chosen victims.  &lt;br&gt;&lt;b&gt;CREATING A NIGHTMARE CREATURE &lt;/b&gt; &lt;br&gt;"Nightmare creature" is an acquired or inherited template that can be added to any creature with Intelligence and Charisma scores of at least 6 (referred to hereafter as the base creature). Most &lt;i&gt;nightmare&lt;/i&gt; creatures were once aberrations, fey, humanoids, or outsiders. A &lt;i&gt;nightmare&lt;/i&gt; creature uses the base creature's statistics and abilities except as noted here. If the base creature has 10 or more Hit Dice, it instead becomes a &lt;i&gt;nightmare&lt;/i&gt; lord (see below).  &lt;br&gt;&lt;b&gt;CR:&lt;/b&gt; Same as the base creature +1.  &lt;br&gt;&lt;b&gt;Alignment:&lt;/b&gt; Any evil.  Type: If the base creature is an outsider, it gains the evil subtype.  &lt;br&gt;&lt;b&gt;Senses:&lt;/b&gt; A &lt;i&gt;nightmare&lt;/i&gt; creature gains darkvision 120 feet.  &lt;br&gt;&lt;b&gt;Defensive Abilities:&lt;/b&gt; A &lt;i&gt;nightmare&lt;/i&gt; creature gains DR 5/ good or silver and the following defensive abilities.  &lt;br&gt;&lt;i&gt;Feign Death (Ex)&lt;/i&gt;: Whenever a &lt;i&gt;nightmare&lt;/i&gt; creature is unconscious, it appears dead. A conscious &lt;i&gt;nightmare&lt;/i&gt; creature can also make itself appear dead as an immediate action. Any creature that physically interacts with a &lt;i&gt;nightmare&lt;/i&gt; creature feigning death must succeed at a Heal check or Will saving throw (DC 10 + 1/2 the &lt;i&gt;nightmare&lt;/i&gt; creature's Hit Dice + the &lt;i&gt;nightmare&lt;/i&gt; creature's Intelligence or Charisma modifier, whichever is higher) to recognize it is actually alive.  &lt;br&gt;&lt;i&gt;Illusion Resistance (Ex)&lt;/i&gt;: A &lt;i&gt;nightmare&lt;/i&gt; creature automatically disbelieves illusions (no saving throw required) and has a +4 bonus on saving throws to resist illusion effects.  &lt;i&gt;Regeneration 5 (Ex)&lt;/i&gt;: Good-aligned weapons, silver weapons, and spells with the good descriptor cause a &lt;i&gt;nightmare&lt;/i&gt; creature's regeneration to stop functioning for 1 round.  Speed: Same as the base creature. If the base creature does not have a fly speed, the &lt;i&gt;nightmare&lt;/i&gt; creature gains a fly speed of 10 (perfect maneuverability) as a supernatural ability.  &lt;br&gt;&lt;b&gt;Special Attacks:&lt;/b&gt; A &lt;i&gt;nightmare&lt;/i&gt; creature gains several special attacks. Save DCs are equal to 10 + 1/2 the &lt;i&gt;nightmare&lt;/i&gt; creature's Hit Dice + its Charisma modifier unless otherwise noted. The &lt;i&gt;nightmare&lt;/i&gt; creature's caster level is equal to its total Hit Dice (or the caster level of the base creature's spell-like abilities, whichever is higher).  &lt;br&gt;&lt;i&gt;Fear Aura (Su)&lt;/i&gt;: All creatures within a 60-foot radius that see or hear a &lt;i&gt;nightmare&lt;/i&gt; creature must succeed at a Will save or be shaken for as long as they are within the aura. Whether or not the save is successful, that creature cannot be affected again by the same &lt;i&gt;nightmare&lt;/i&gt; creature's fear aura for 24 hours. This is a mind-affecting fear affect.  &lt;br&gt;&lt;i&gt;Frightful Presence (Su)&lt;/i&gt;: This ability activates when the &lt;i&gt;nightmare&lt;/i&gt; creature charges, attacks during a surprise round, or succeeds at a DC 15 Intimidate or Perform check. Its frightful presence has a range of 30 feet.  &lt;br&gt;&lt;i&gt;Night Terrors (Su)&lt;/i&gt;: Once a &lt;i&gt;nightmare&lt;/i&gt; creature enters a target's mind with its &lt;i&gt;dream&lt;/i&gt; or &lt;i&gt;nightmare&lt;/i&gt; spell-like ability, it can attempt to control the target's &lt;i&gt;dream&lt;/i&gt;. If the target fails a Will saving throw, it remains asleep and trapped in the &lt;i&gt;dream&lt;/i&gt; world with the &lt;i&gt;nightmare&lt;/i&gt; creature. Thereafter, the &lt;i&gt;nightmare&lt;/i&gt; creature controls all aspects of the &lt;i&gt;dream&lt;/i&gt;. Each hour that passes, the target can attempt another saving throw to try to awaken (it automatically awakens after 8 hours or if the &lt;i&gt;nightmare&lt;/i&gt; creature releases it). The target takes 1d4 points of Charisma damage each hour it is trapped in the &lt;i&gt;dream&lt;/i&gt;; if it takes any Charisma damage, it is fatigued and unable to regain arcane spells for the next 24 hours. The target dies if this Charisma damage equals or exceeds its actual Charisma score.  &lt;br&gt;&lt;i&gt;Spell-Like Abilities&lt;/i&gt;: A &lt;i&gt;nightmare&lt;/i&gt; creature gains the following spell-like abilities: Constant-&lt;i&gt;protection from good&lt;/i&gt;; 3/day-&lt;i&gt;detect thoughts&lt;/i&gt;, &lt;i&gt;dream&lt;/i&gt;, &lt;i&gt;nightmare&lt;/i&gt;, &lt;i&gt;suggestion&lt;/i&gt;; 1/day-&lt;i&gt;shadow walk&lt;/i&gt;.  &lt;br&gt;&lt;b&gt;Ability Scores:&lt;/b&gt; Dex +4, Int +2, Cha +4.  Skills: A &lt;i&gt;nightmare&lt;/i&gt; creature gains a +4 racial bonus on Intimidate and Stealth checks.  &lt;br&gt;&lt;b&gt;NIGHTMARE LORDS&lt;/b&gt;&lt;br&gt;  Nightmare lords are especially powerful &lt;i&gt;nightmare&lt;/i&gt; creatures who live in the Dimension of Dreams. They rule over lesser &lt;i&gt;nightmare&lt;/i&gt; creatures in bizarre puppet courts staffed by the maddened and soul-shriveled husks of kidnapped dreamers. They have all the abilities of nightmare creatures, plus the  following. &lt;br&gt;&lt;b&gt;Special Attacks:&lt;/b&gt; A nightmare lord gains several special attacks. &lt;br&gt;Dream Slave (Su): Instead of killing a target with its night terror ability, a nightmare lord may instead enslave it with a permanent dominate monster effect. The enslaved creature is healed of all Charisma  damage taken from night terrors. &lt;br&gt;Nightmare Magic (Su): The nightmare lord gains a +4 bonus to the DCs of its spells and spell-like  abilities of the phantasm and shadow subschools. &lt;br&gt;&lt;b&gt;Spell-Like Abilities:&lt;/b&gt; A nightmare lord gains the following spell-like abilities: 3/day-deep slumber, invisibility, plane shift (from the Material Plane to the Dimension of Dreams or back again), shadow walk; 1/day-feeblemind, modify memory, shadow conjuration, shadow evocation. &lt;br&gt;&lt;b&gt;Ability Scores:&lt;/b&gt; Dex +2, Int +2, Cha +2.&lt;/p&gt;&lt;/h4&gt;&lt;/div&gt;</t>
  </si>
  <si>
    <t>poison flesh</t>
  </si>
  <si>
    <t>2 claws +2 (1d3-1), bite +2 (1d4-1)</t>
  </si>
  <si>
    <t>group grappler, startle, swarming</t>
  </si>
  <si>
    <t>Str 8, Dex 13, Con 12, Int 6, Wis 15, Cha 11</t>
  </si>
  <si>
    <t>Stealth +10, Swim +12</t>
  </si>
  <si>
    <t>amphibious, nocturnal undeath</t>
  </si>
  <si>
    <t>solitary, pair, or shoal (3-22)</t>
  </si>
  <si>
    <t>This dog-sized creature combines the upper half of a deformed monkey with the lower half of a thrashing fish.</t>
  </si>
  <si>
    <t>Group Grappler (Ex) A ningyo has a +2 racial bonus on combat maneuver checks. When two or more ningyos are grappling the same creature, each gains a +1 bonus on grapple combat maneuver checks and a +1 bonus on grapple damage rolls.  Nocturnal Undeath (Su) The body of a ningyo never rests peacefully. Every night, an hour after sundown, an intact ningyo corpse animates; its type changes to undead (aquatic), and it gains undead immunities, bonus hit points based on its Charisma instead of Constitution, and the startle ability. At dawn, the undead ningyo becomes a corpse again. An undead ningyo knows when the dawn is coming and attempts to find shelter so it is not discovered as a corpse. A ningyo missing a limb, head, or tail does not animate at night, but can do so if reunited with its missing body part. A ningyo corpse that is burned or torn apart and its pieces scattered does not rise as an undead.  Poison Flesh (Ex) Any creature that bites a ningyo or swallows any part of it becomes poisoned. Ningyo Flesh: Ingested; save Fort DC 12; onset 1 minute; frequency 1/minute for 4 minutes; effect 1d2 Int damage; cure 2 saves.  Startle (Su) If an undead ningyo attacks in the surprise round, its target must attempt a DC 11 Will save. Success means the target is shaken for 1 round; failure means it is frightened for 1d4 rounds. The target can only be affected by that ningyo's startle once every 24 hours. Creatures with 6 or more Hit Dice are immune to this ability. This is a mind-affecting fear effect. The save DC is Charisma-based.  Swarming (Ex) Up to two ningyos can share the same square at the same time. If two ningyos in the same square attack the same foe, they are considered to be flanking that foe as if they were in two opposite squares.</t>
  </si>
  <si>
    <t>The bane of fishermen and divers, ningyos lurk in tropical waters, gorging themselves on fish and attacking anything they can sink their tiny fangs into. Primitive, miniature mer-monsters, ningyos are frightening bogeymen of the sea, often attacking seagoers, ships, and fishing tackle out of blind hunger. These terrors swarm by night and can easily drag opponents down to drown amid a swarm of claws and needling teeth. A slain ningyo always returns to life by night, adopting old habits or searching for its killer, and reverting to a corpse at dawn. Sometimes its corpse washes up on shore as a gruesome and fascinating curiosity, animating the next night to attack its would-be collector. A ningyo measures approximately 2 to 2-1/2 feet long from head to tail, and weighs 6 to 9 pounds.</t>
  </si>
  <si>
    <t>&lt;link rel="stylesheet"href="PF.css"&gt;&lt;div&gt;&lt;h2&gt;Ningyo&lt;/h2&gt;&lt;h3&gt;&lt;i&gt;This dog-sized creature combines the upper half of a deformed monkey with the lower half of a thrashing fish.&lt;/i&gt;&lt;/h3&gt;&lt;br&gt;&lt;/div&gt;&lt;div class="heading"&gt;&lt;p class="alignleft"&gt;Ningyo&lt;/p&gt;&lt;p class="alignright"&gt;CR 1&lt;/p&gt;&lt;div style="clear: both;"&gt;&lt;/div&gt;&lt;/div&gt;&lt;div&gt;&lt;h5&gt;&lt;b&gt;XP &lt;/b&gt;400&lt;/h5&gt;&lt;h5&gt;NE Small monstrous humanoid (aquatic)&lt;/h5&gt;&lt;h5&gt;&lt;b&gt;Init &lt;/b&gt;+1; &lt;b&gt;Senses &lt;/b&gt;darkvision 60 ft.; Perception +2&lt;/h5&gt;&lt;/div&gt;&lt;hr/&gt;&lt;div&gt;&lt;h5&gt;&lt;b&gt;DEFENSE&lt;/b&gt;&lt;/h5&gt;&lt;/div&gt;&lt;hr/&gt;&lt;div&gt;&lt;h5&gt;&lt;b&gt;AC &lt;/b&gt;13, touch 12, flat-footed 12 (+1 Dex, +1 natural, +1 size)&lt;/h5&gt;&lt;h5&gt;&lt;b&gt;hp &lt;/b&gt;13 (2d10+2)&lt;/h5&gt;&lt;h5&gt;&lt;b&gt;Fort &lt;/b&gt;+1, &lt;b&gt;Ref &lt;/b&gt;+4, &lt;b&gt;Will &lt;/b&gt;+5&lt;/h5&gt;&lt;h5&gt;&lt;b&gt;Defensive Abilities &lt;/b&gt;poison flesh&lt;/h5&gt;&lt;/div&gt;&lt;hr/&gt;&lt;div&gt;&lt;h5&gt;&lt;b&gt;OFFENSE&lt;/b&gt;&lt;/h5&gt;&lt;/div&gt;&lt;hr/&gt;&lt;div&gt;&lt;h5&gt;&lt;b&gt;Spd &lt;/b&gt;20 ft., swim 40 ft.&lt;/h5&gt;&lt;h5&gt;&lt;b&gt;Melee &lt;/b&gt;2 claws +2 (1d3-1), bite +2 (1d4-1)&lt;/h5&gt;&lt;h5&gt;&lt;b&gt;Space &lt;/b&gt;5 ft.; &lt;b&gt;Reach &lt;/b&gt;5 ft.&lt;/h5&gt;&lt;h5&gt;&lt;b&gt;Special Attacks &lt;/b&gt;group grappler, startle, swarming&lt;/h5&gt;&lt;/div&gt;&lt;hr/&gt;&lt;div&gt;&lt;h5&gt;&lt;b&gt;STATISTICS&lt;/b&gt;&lt;/h5&gt;&lt;/div&gt;&lt;hr/&gt;&lt;div&gt;&lt;h5&gt;&lt;b&gt;Str &lt;/b&gt;8, &lt;b&gt;Dex &lt;/b&gt;13, &lt;b&gt;Con &lt;/b&gt;12, &lt;b&gt;Int &lt;/b&gt; 6, &lt;b&gt;Wis &lt;/b&gt;15, &lt;b&gt;Cha &lt;/b&gt;11&lt;/h5&gt;&lt;h5&gt;&lt;b&gt;Base Atk &lt;/b&gt;+2; &lt;b&gt;CMB &lt;/b&gt;+2; &lt;b&gt;CMD &lt;/b&gt;11 (can't be tripped)&lt;/h5&gt;&lt;h5&gt;&lt;b&gt;Feats &lt;/b&gt;Step Up&lt;/h5&gt;&lt;h5&gt;&lt;b&gt;Skills &lt;/b&gt;Stealth +10, Swim +12&lt;/h5&gt;&lt;h5&gt;&lt;b&gt;Languages &lt;/b&gt;Aquan&lt;/h5&gt;&lt;h5&gt;&lt;b&gt;SQ &lt;/b&gt;amphibious, nocturnal undeath&lt;/h5&gt;&lt;/div&gt;&lt;hr/&gt;&lt;div&gt;&lt;h5&gt;&lt;b&gt;ECOLOGY&lt;/b&gt;&lt;/h5&gt;&lt;/div&gt;&lt;hr/&gt;&lt;div&gt;&lt;h5&gt;&lt;b&gt;Environment &lt;/b&gt; warm oceans&lt;/h5&gt;&lt;h5&gt;&lt;b&gt;Organization &lt;/b&gt;solitary, pair, or shoal (3-22)&lt;/h5&gt;&lt;h5&gt;&lt;b&gt;Treasure &lt;/b&gt;standard&lt;/h5&gt;&lt;/div&gt;&lt;hr/&gt;&lt;div&gt;&lt;h5&gt;&lt;b&gt;SPECIAL ABILITIES&lt;/b&gt;&lt;/h5&gt;&lt;/div&gt;&lt;hr/&gt;&lt;div&gt;&lt;/h5&gt;&lt;h5&gt;&lt;b&gt;Group Grappler (Ex)&lt;/b&gt; A ningyo has a +2 racial bonus on combat maneuver checks. When two or more ningyos are grappling the same creature, each gains a +1 bonus on grapple combat maneuver checks and a +1 bonus on grapple damage rolls.  &lt;/h5&gt;&lt;h5&gt;&lt;b&gt;Nocturnal Undeath (Su)&lt;/b&gt; The body of a ningyo never rests peacefully. Every night, an hour after sundown, an intact ningyo corpse animates; its type changes to undead (aquatic), and it gains undead immunities, bonus hit points based on its Charisma instead of Constitution, and the startle ability. At dawn, the undead ningyo becomes a corpse again. An undead ningyo knows when the dawn is coming and attempts to find shelter so it is not discovered as a corpse. A ningyo missing a limb, head, or tail does not animate at night, but can do so if reunited with its missing body part. A ningyo corpse that is burned or torn apart and its pieces scattered does not rise as an undead.  &lt;/h5&gt;&lt;h5&gt;&lt;b&gt;Poison Flesh (Ex)&lt;/b&gt; Any creature that bites a ningyo or swallows any part of it becomes poisoned. &lt;i&gt;Ningyo Flesh&lt;/i&gt;: Ingested; save Fort DC 12; &lt;i&gt;onset&lt;/i&gt; 1 minute; frequency 1/minute for 4 minutes; effect 1d2 Int damage; cure 2 saves.  &lt;/h5&gt;&lt;h5&gt;&lt;b&gt;Startle (Su)&lt;/b&gt; If an undead ningyo attacks in the surprise round, its target must attempt a DC 11 Will save. Success means the target is shaken for 1 round; failure means it is frightened for 1d4 rounds. The target can only be affected by that ningyo's startle once every 24 hours. Creatures with 6 or more Hit Dice are immune to this ability. This is a mind-affecting fear effect. The save DC is Charisma-based.  &lt;/h5&gt;&lt;h5&gt;&lt;b&gt;Swarming (Ex)&lt;/b&gt; Up to two ningyos can share the same square at the same time. If two ningyos in the same square attack the same foe, they are considered to be flanking that foe as if they were in two opposite squares.&lt;/h5&gt;&lt;/div&gt;&lt;br&gt;&lt;div&gt;&lt;h4&gt;&lt;p&gt;&lt;p&gt;The bane of fishermen and divers, ningyos lurk in tropical waters, gorging themselves on fish and attacking anything they can sink their tiny fangs into. Primitive, miniature mer-monsters, ningyos are frightening bogeymen of the sea, often attacking seagoers, ships, and fishing tackle out of blind hunger. These terrors swarm by night and can easily drag opponents down to drown amid a swarm of claws and needling teeth. A slain ningyo always returns to life by night, adopting old habits or searching for its killer, and reverting to a corpse at dawn. Sometimes its corpse washes up on shore as a gruesome and fascinating curiosity, animating the next night to attack its would-be collector. A ningyo measures approximately 2 to 2-1/2 feet long from head to tail, and weighs 6 to 9 pounds.&lt;/p&gt;&lt;/h4&gt;&lt;/div&gt;</t>
  </si>
  <si>
    <t>Nycar</t>
  </si>
  <si>
    <t>regeneration 1 (cold iron)</t>
  </si>
  <si>
    <t>Fort +4, Ref +6, Will +3</t>
  </si>
  <si>
    <t>ferocity,</t>
  </si>
  <si>
    <t>Str 13, Dex 16, Con 12, Int 5, Wis 10, Cha 9</t>
  </si>
  <si>
    <t>Escape Artist +13, Fly +11, Perception +5, Stealth +20, Swim +13</t>
  </si>
  <si>
    <t>Draconic (can't speak)</t>
  </si>
  <si>
    <t>amphibious, elusive</t>
  </si>
  <si>
    <t>This cruel-looking serpent is about the size of a housecat, with two forearms and dangerous-looking fangs.</t>
  </si>
  <si>
    <t>Elusive (Ex) A nycar can make an Escape Artist check as a swift action.  Poison (Ex) Bite-injury; save Fort DC 12; frequency 1/round for 6 rounds; effect 1d4 acid and 1 Con damage; cure 2 consecutive saves.</t>
  </si>
  <si>
    <t>These diminutive serpentine creatures are distant cousins to powerful linnorms. Nycars live in the frigid, desolate moors and marshes of colder climates where their cruel and savage activities often escape unnoticed. A nycar relishes the hunt and often stalks a creature for hours before finally inflicting a single savage bite, the withdraws to safety to wait for its prey to sicken and die. Nycars often kill wastefully, attacking creatures much larger than they can eat. The opportunity to eat a human or other intelligent creature is a rare treat, as a nycar's uninviting habitat usually prevents much interaction with all but the most isolated people. A nycar keeps a small subterranean lair, often accessed from an underwater entrance similar to the entrance to a beaver's den. Like a linnorm, it seeks treasure and hoards it in its lair. Much of its treasure is worthless trinkets and shiny baubles of little value, but by random chance one may discover a few valuable items over the course of its lifetime. A nycar usually sets simple traps and snares to protect its lair and treasure hoard while it is away or sleeping. A nycar is about 2-1/2 feet long with two diminutive legs that it uses to pull its serpentine body along with deceptive speed. Nycars are jealous creatures and usually hunt alone, although a mated pair may stay together until the female lays her eggs. Nycar eggs are black and about the size of an adult human's fist; a female will feed and look after hatchlings for up to a year, so long as they remain in her territory. Upon reaching adulthood, a nycar weighs about 12 pounds, and can live up to 90 years. Nycars have been known to partner with humans or other intelligent creatures, provided they are offered easy kills and the occasional shiny bauble. A chaotic neutral spellcaster with the Improved Familiar feat can gain a nycar as a familiar at 7th level.</t>
  </si>
  <si>
    <t>&lt;link rel="stylesheet"href="PF.css"&gt;&lt;div&gt;&lt;h2&gt;Nycar&lt;/h2&gt;&lt;h3&gt;&lt;i&gt;This cruel-looking serpent is about the size of a housecat, with two forearms and dangerous-looking fangs.&lt;/i&gt;&lt;/h3&gt;&lt;br&gt;&lt;/div&gt;&lt;div class="heading"&gt;&lt;p class="alignleft"&gt;Nycar&lt;/p&gt;&lt;p class="alignright"&gt;CR 2&lt;/p&gt;&lt;div style="clear: both;"&gt;&lt;/div&gt;&lt;/div&gt;&lt;div&gt;&lt;h5&gt;&lt;b&gt;XP &lt;/b&gt;600&lt;/h5&gt;&lt;h5&gt;CN Tiny dragon (aquatic)&lt;/h5&gt;&lt;h5&gt;&lt;b&gt;Init &lt;/b&gt;+3; &lt;b&gt;Senses &lt;/b&gt;darkvision 60 ft., low-light vision, scent; Perception +5&lt;/h5&gt;&lt;/div&gt;&lt;hr/&gt;&lt;div&gt;&lt;h5&gt;&lt;b&gt;DEFENSE&lt;/b&gt;&lt;/h5&gt;&lt;/div&gt;&lt;hr/&gt;&lt;div&gt;&lt;h5&gt;&lt;b&gt;AC &lt;/b&gt;16, touch 15, flat-footed 13 (+3 Dex, +1 natural, +2 size)&lt;/h5&gt;&lt;h5&gt;&lt;b&gt;hp &lt;/b&gt;22 (3d12+3); regeneration 1 (cold iron)&lt;/h5&gt;&lt;h5&gt;&lt;b&gt;Fort &lt;/b&gt;+4, &lt;b&gt;Ref &lt;/b&gt;+6, &lt;b&gt;Will &lt;/b&gt;+3&lt;/h5&gt;&lt;h5&gt;&lt;b&gt;Defensive Abilities &lt;/b&gt;ferocity,; &lt;b&gt;DR &lt;/b&gt;5/cold iron; &lt;b&gt;Immune &lt;/b&gt;paralysis, sleep; &lt;b&gt;Resist &lt;/b&gt;acid 5&lt;/h5&gt;&lt;/div&gt;&lt;hr/&gt;&lt;div&gt;&lt;h5&gt;&lt;b&gt;OFFENSE&lt;/b&gt;&lt;/h5&gt;&lt;/div&gt;&lt;hr/&gt;&lt;div&gt;&lt;h5&gt;&lt;b&gt;Spd &lt;/b&gt;30 ft., swim 30 ft.&lt;/h5&gt;&lt;h5&gt;&lt;b&gt;Melee &lt;/b&gt;bite +8 (1d4+1 plus poison)&lt;/h5&gt;&lt;h5&gt;&lt;b&gt;Space &lt;/b&gt;2-1/2 ft.; &lt;b&gt;Reach &lt;/b&gt;0 ft.&lt;/h5&gt;&lt;h5&gt;&lt;b&gt;Special Attacks &lt;/b&gt;poison&lt;/h5&gt;&lt;/div&gt;&lt;hr/&gt;&lt;div&gt;&lt;h5&gt;&lt;b&gt;STATISTICS&lt;/b&gt;&lt;/h5&gt;&lt;/div&gt;&lt;hr/&gt;&lt;div&gt;&lt;h5&gt;&lt;b&gt;Str &lt;/b&gt;13, &lt;b&gt;Dex &lt;/b&gt;16, &lt;b&gt;Con &lt;/b&gt;12, &lt;b&gt;Int &lt;/b&gt; 5, &lt;b&gt;Wis &lt;/b&gt;10, &lt;b&gt;Cha &lt;/b&gt;9&lt;/h5&gt;&lt;h5&gt;&lt;b&gt;Base Atk &lt;/b&gt;+3; &lt;b&gt;CMB &lt;/b&gt;+4; &lt;b&gt;CMD &lt;/b&gt;15 (can't be tripped)&lt;/h5&gt;&lt;h5&gt;&lt;b&gt;Feats &lt;/b&gt;Skill Focus (Stealth), Weapon Finesse&lt;/h5&gt;&lt;h5&gt;&lt;b&gt;Skills &lt;/b&gt;Escape Artist +13, Fly +11, Perception +5, Stealth +20, Swim +13; &lt;b&gt;Racial Modifiers &lt;/b&gt;+8 Escape Artist&lt;/h5&gt;&lt;h5&gt;&lt;b&gt;Languages &lt;/b&gt;Draconic (can't speak)&lt;/h5&gt;&lt;h5&gt;&lt;b&gt;SQ &lt;/b&gt;amphibious, elusive&lt;/h5&gt;&lt;/div&gt;&lt;hr/&gt;&lt;div&gt;&lt;h5&gt;&lt;b&gt;ECOLOGY&lt;/b&gt;&lt;/h5&gt;&lt;/div&gt;&lt;hr/&gt;&lt;div&gt;&lt;h5&gt;&lt;b&gt;Environment &lt;/b&gt; cold marshes&lt;/h5&gt;&lt;h5&gt;&lt;b&gt;Organization &lt;/b&gt;solitary, pair, or clutch (3-8)&lt;/h5&gt;&lt;h5&gt;&lt;b&gt;Treasure &lt;/b&gt;standard&lt;/h5&gt;&lt;/div&gt;&lt;hr/&gt;&lt;div&gt;&lt;h5&gt;&lt;b&gt;SPECIAL ABILITIES&lt;/b&gt;&lt;/h5&gt;&lt;/div&gt;&lt;hr/&gt;&lt;div&gt;&lt;/h5&gt;&lt;h5&gt;&lt;b&gt;Elusive (Ex)&lt;/b&gt; A nycar can make an Escape Artist check as a swift action.  &lt;/h5&gt;&lt;h5&gt;&lt;b&gt;Poison (Ex)&lt;/b&gt; Bite-injury; &lt;i&gt;save&lt;/i&gt; Fort DC 12; &lt;i&gt;frequency&lt;/i&gt; 1/round for 6 rounds; &lt;i&gt;effect&lt;/i&gt; 1d4 acid and 1 Con damage; &lt;i&gt;cure&lt;/i&gt; 2 consecutive &lt;i&gt;save&lt;/i&gt;s.&lt;/h5&gt;&lt;/div&gt;&lt;br&gt;&lt;div&gt;&lt;h4&gt;&lt;p&gt;&lt;p&gt;These diminutive serpentine creatures are distant cousins to powerful linnorms. Nycars live in the frigid, desolate moors and marshes of colder climates where their cruel and savage activities often escape unnoticed. A nycar relishes the hunt and often stalks a creature for hours before finally inflicting a single savage bite, the withdraws to safety to wait for its prey to sicken and die. Nycars often kill wastefully, attacking creatures much larger than they can eat. The opportunity to eat a human or other intelligent creature is a rare treat, as a nycar's uninviting habitat usually prevents much interaction with all but the most isolated people. A nycar keeps a small subterranean lair, often accessed from an underwater entrance similar to the entrance to a beaver's den. Like a linnorm, it seeks treasure and hoards it in its lair. Much of its treasure is worthless trinkets and shiny baubles of little value, but by random chance one may discover a few valuable items over the course of its lifetime. A nycar usually sets simple traps and snares to protect its lair and treasure hoard while it is away or sleeping. A nycar is about 2-1/2 feet long with two diminutive legs that it uses to pull its serpentine body along with deceptive speed. Nycars are jealous creatures and usually hunt alone, although a mated pair may stay together until the female lays her eggs. Nycar eggs are black and about the size of an adult human's fist; a female will feed and look after hatchlings for up to a year, so long as they remain in her territory. Upon reaching adulthood, a nycar weighs about 12 pounds, and can live up to 90 years. Nycars have been known to partner with humans or other intelligent creatures, provided they are offered easy kills and the occasional shiny bauble. A chaotic neutral spellcaster with the Improved Familiar feat can gain a nycar as a familiar at 7th level.&lt;/p&gt;&lt;/h4&gt;&lt;/div&gt;</t>
  </si>
  <si>
    <t>Oceanid</t>
  </si>
  <si>
    <t>darkvision 120 ft., low-light vision, tremorsense 30 ft. (in water only); Perception +16</t>
  </si>
  <si>
    <t>(9d6+45)</t>
  </si>
  <si>
    <t>fast healing 10 (in salt water only)</t>
  </si>
  <si>
    <t>vulnerable to fire, water dependency, water magic</t>
  </si>
  <si>
    <t>slam +6 (1d4+3)</t>
  </si>
  <si>
    <t>waterspout +8 (7d6)</t>
  </si>
  <si>
    <t>water telekinesis</t>
  </si>
  <si>
    <t>Spell-Like Abilities (CL 9th; concentration +14)  Constant-speak with animals (sea creatures only) At will-control water, create water, purify food and drink (water only), water breathing (up to 9 creatures at a time)  3/day-control winds, summon nature's ally V (sea creatures or water elementals only)  1/day-control weather</t>
  </si>
  <si>
    <t>Str 14, Dex 19, Con 20, Int 14, Wis 19, Cha 21</t>
  </si>
  <si>
    <t>Combat Casting, Defensive Combat Training, Dodge, Improved Initiative, Mobility</t>
  </si>
  <si>
    <t>Diplomacy +17, Handle Animal +14, Intimidate +14, Knowledge (nature) +14, Perception +16, Sense Motive +16, Stealth +16, Swim +22</t>
  </si>
  <si>
    <t>Aquan, Common, Sylvan; speak with animals (sea creatures only)</t>
  </si>
  <si>
    <t>waveglide</t>
  </si>
  <si>
    <t>This beautiful woman is clad only in sea foam and her long, white hair, which cascades over her body.</t>
  </si>
  <si>
    <t>Water Dependency (Ex) An oceanid can survive out of the water for 1 hour per point of Constitution. After this limit, she takes 1 point of Constitution damage each hour until immersed in salt water.  Water Magic (Su) An oceanid can use her spell-like abilities only when she is in the ocean or within 1 mile of the ocean.  Water Telekinesis (Su) When immersed in water, an oceanid can manipulate water to affect creatures and objects within 500 feet that are in contact with the same body of water. This functions as the combat maneuver form of the telekinesis spell (caster level 9th, combat maneuver bonus +14), including the need to maintain concentration. This ability also allows her to create a small waterspout as a standard action once per round, striking an opponent within 100 feet with a blast of water as a ranged attack that deals 7d6 points of bludgeoning damage.  Waveglide (Su) An oceanid can create waves and currents to double or halve the speed of creatures or objects traveling on the surface of the water, affecting up to 100 contiguous 5-foot squares in a shapeable area (typically enough for one warship or two small sailing ships). This ability has a range of 1,000 feet, requires line of effect to some part of the area, and lasts as long as the oceanid concentrates. An unwilling target can ignore the effect for 1 round by succeeding at a DC 19 Will saving throw. The save DC is Charisma-based.</t>
  </si>
  <si>
    <t>Aquatic kin of nymphs and dryads, oceanids are fey bound to the sea. They can live in lakes, rivers, or oceans, but truly thrive only in salt water. The mood of an oceanid can change with little warning-they are quick to love and even quicker to anger. An oceanid can be quite helpful toward mortals and their vessels- particularly if the mortals indulge her extreme vanity. Though silver-tongued people skilled at flattery might earn her help, they might also be lured away to join the oceanid under the sea until she grows bored with them. When an oceanid is in the water, the lower half of her body transforms into a pillar of water, allowing her to swim at incredible speed. When she leaves the water, this water pillar transforms into humanoid legs. However, most oceanids consider walking a chore, and avoid it when possible.</t>
  </si>
  <si>
    <t>&lt;link rel="stylesheet"href="PF.css"&gt;&lt;div&gt;&lt;h2&gt;Oceanid&lt;/h2&gt;&lt;h3&gt;&lt;i&gt;This beautiful woman is clad only in sea foam and her long, white hair, which cascades over her body.&lt;/i&gt;&lt;/h3&gt;&lt;br&gt;&lt;/div&gt;&lt;div class="heading"&gt;&lt;p class="alignleft"&gt;Oceanid&lt;/p&gt;&lt;p class="alignright"&gt;CR 7&lt;/p&gt;&lt;div style="clear: both;"&gt;&lt;/div&gt;&lt;/div&gt;&lt;div&gt;&lt;h5&gt;&lt;b&gt;XP &lt;/b&gt;3,200&lt;/h5&gt;&lt;h5&gt;CN Medium fey (water)&lt;/h5&gt;&lt;h5&gt;&lt;b&gt;Init &lt;/b&gt;+8; &lt;b&gt;Senses &lt;/b&gt;darkvision 120 ft., low-light vision, tremorsense 30 ft. (in water only); Perception +16&lt;/h5&gt;&lt;/div&gt;&lt;hr/&gt;&lt;div&gt;&lt;h5&gt;&lt;b&gt;DEFENSE&lt;/b&gt;&lt;/h5&gt;&lt;/div&gt;&lt;hr/&gt;&lt;div&gt;&lt;h5&gt;&lt;b&gt;AC &lt;/b&gt;21, touch 15, flat-footed 16 (+4 Dex, +1 dodge, +6 natural)&lt;/h5&gt;&lt;h5&gt;&lt;b&gt;hp &lt;/b&gt;76 (9d6+45); fast healing 10 (in salt water only)&lt;/h5&gt;&lt;h5&gt;&lt;b&gt;Fort &lt;/b&gt;+8, &lt;b&gt;Ref &lt;/b&gt;+10, &lt;b&gt;Will &lt;/b&gt;+10&lt;/h5&gt;&lt;h5&gt;&lt;b&gt;DR &lt;/b&gt;10/cold iron; &lt;b&gt;Immune &lt;/b&gt;acid; &lt;b&gt;Resist &lt;/b&gt;cold 30&lt;/h5&gt;&lt;h5&gt;&lt;b&gt;Weaknesses &lt;/b&gt;vulnerable to fire, water dependency, water magic&lt;/h5&gt;&lt;/div&gt;&lt;hr/&gt;&lt;div&gt;&lt;h5&gt;&lt;b&gt;OFFENSE&lt;/b&gt;&lt;/h5&gt;&lt;/div&gt;&lt;hr/&gt;&lt;div&gt;&lt;h5&gt;&lt;b&gt;Spd &lt;/b&gt;20 ft., swim 80 ft.&lt;/h5&gt;&lt;h5&gt;&lt;b&gt;Melee &lt;/b&gt;slam +6 (1d4+3)&lt;/h5&gt;&lt;h5&gt;&lt;b&gt;Ranged &lt;/b&gt;waterspout +8 (7d6)&lt;/h5&gt;&lt;h5&gt;&lt;b&gt;Space &lt;/b&gt;5 ft.; &lt;b&gt;Reach &lt;/b&gt;5 ft.&lt;/h5&gt;&lt;h5&gt;&lt;b&gt;Special Attacks &lt;/b&gt;water &lt;i&gt;telekinesis&lt;/i&gt;&lt;/h5&gt;&lt;h5&gt;&lt;b&gt;Spell-Like Abilities&lt;/b&gt; (CL 9th; concentration +14)  &lt;/br&gt;Constant&amp;mdash;&lt;i&gt;speak with animals&lt;/i&gt; (sea creatures only) &lt;/br&gt;At will&amp;mdash;&lt;i&gt;control water&lt;/i&gt;, &lt;i&gt;create water&lt;/i&gt;, &lt;i&gt;purify food and drink&lt;/i&gt; (water only), &lt;i&gt;water breathing&lt;/i&gt; (up to 9 creatures at a time) &lt;/br&gt;3/day&amp;mdash;&lt;i&gt;control winds&lt;/i&gt;, &lt;i&gt;summon nature's ally V&lt;/i&gt; (sea creatures or water elementals only) &lt;/br&gt;1/day&amp;mdash;&lt;i&gt;control weather&lt;/i&gt;&lt;/h5&gt;&lt;/h5&gt;&lt;/div&gt;&lt;hr/&gt;&lt;div&gt;&lt;h5&gt;&lt;b&gt;STATISTICS&lt;/b&gt;&lt;/h5&gt;&lt;/div&gt;&lt;hr/&gt;&lt;div&gt;&lt;h5&gt;&lt;b&gt;Str &lt;/b&gt;14, &lt;b&gt;Dex &lt;/b&gt;19, &lt;b&gt;Con &lt;/b&gt;20, &lt;b&gt;Int &lt;/b&gt; 14, &lt;b&gt;Wis &lt;/b&gt;19, &lt;b&gt;Cha &lt;/b&gt;21&lt;/h5&gt;&lt;h5&gt;&lt;b&gt;Base Atk &lt;/b&gt;+4; &lt;b&gt;CMB &lt;/b&gt;+6; &lt;b&gt;CMD &lt;/b&gt;26&lt;/h5&gt;&lt;h5&gt;&lt;b&gt;Feats &lt;/b&gt;Combat Casting, Defensive Combat Training, Dodge, Improved Initiative, Mobility&lt;/h5&gt;&lt;h5&gt;&lt;b&gt;Skills &lt;/b&gt;Diplomacy +17, Handle Animal +14, Intimidate +14, Knowledge (nature) +14, Perception +16, Sense Motive +16, Stealth +16, Swim +22&lt;/h5&gt;&lt;h5&gt;&lt;b&gt;Languages &lt;/b&gt;Aquan, Common, Sylvan; &lt;i&gt;speak with animals&lt;/i&gt; (sea creatures only)&lt;/h5&gt;&lt;h5&gt;&lt;b&gt;SQ &lt;/b&gt;waveglide&lt;/h5&gt;&lt;/div&gt;&lt;hr/&gt;&lt;div&gt;&lt;h5&gt;&lt;b&gt;ECOLOGY&lt;/b&gt;&lt;/h5&gt;&lt;/div&gt;&lt;hr/&gt;&lt;div&gt;&lt;h5&gt;&lt;b&gt;Environment &lt;/b&gt; any oceans&lt;/h5&gt;&lt;h5&gt;&lt;b&gt;Organization &lt;/b&gt;solitary&lt;/h5&gt;&lt;h5&gt;&lt;b&gt;Treasure &lt;/b&gt;standard&lt;/h5&gt;&lt;/div&gt;&lt;hr/&gt;&lt;div&gt;&lt;h5&gt;&lt;b&gt;SPECIAL ABILITIES&lt;/b&gt;&lt;/h5&gt;&lt;/div&gt;&lt;hr/&gt;&lt;div&gt;&lt;/h5&gt;&lt;h5&gt;&lt;b&gt;Water Dependency (Ex)&lt;/b&gt; An oceanid can survive out of the water for 1 hour per point of Constitution. After this limit, she takes 1 point of Constitution damage each hour until immersed in salt water.  &lt;/h5&gt;&lt;h5&gt;&lt;b&gt;Water Magic (Su)&lt;/b&gt; An oceanid can use her spell-like abilities only when she is in the ocean or within 1 mile of the ocean.  &lt;/h5&gt;&lt;h5&gt;&lt;b&gt;Water Telekinesis (Su)&lt;/b&gt; When immersed in water, an oceanid can manipulate water to affect creatures and objects within 500 feet that are in contact with the same body of water. This functions as the combat maneuver form of the &lt;i&gt;telekinesis&lt;/i&gt; spell (caster level 9th, combat maneuver bonus +14), including the need to maintain concentration. This ability also allows her to create a small waterspout as a standard action once per round, striking an opponent within 100 feet with a blast of water as a ranged attack that deals 7d6 points of bludgeoning damage.  &lt;/h5&gt;&lt;h5&gt;&lt;b&gt;Waveglide (Su)&lt;/b&gt; An oceanid can create waves and currents to double or halve the speed of creatures or objects traveling on the surface of the water, affecting up to 100 contiguous 5-foot squares in a shapeable area (typically enough for one warship or two small sailing ships). This ability has a range of 1,000 feet, requires line of effect to some part of the area, and lasts as long as the oceanid concentrates. An unwilling target can ignore the effect for 1 round by succeeding at a DC 19 Will saving throw. The save DC is Charisma-based.&lt;/h5&gt;&lt;/div&gt;&lt;br&gt;&lt;div&gt;&lt;h4&gt;&lt;p&gt;&lt;p&gt;Aquatic kin of nymphs and dryads, oceanids are fey bound to the sea. They can live in lakes, rivers, or oceans, but truly thrive only in salt water. The mood of an oceanid can change with little warning-they are quick to love and even quicker to anger. An oceanid can be quite helpful toward mortals and their vessels- particularly if the mortals indulge her extreme vanity. Though silver-tongued people skilled at flattery might earn her help, they might also be lured away to join the oceanid under the sea until she grows bored with them. When an oceanid is in the water, the lower half of her body transforms into a pillar of water, allowing her to swim at incredible speed. When she leaves the water, this water pillar transforms into humanoid legs. However, most oceanids consider walking a chore, and avoid it when possible.&lt;/p&gt;&lt;/h4&gt;&lt;/div&gt;</t>
  </si>
  <si>
    <t>Oma</t>
  </si>
  <si>
    <t>fly 200 ft. (average)</t>
  </si>
  <si>
    <t>bite +33 (4d6+21 plus 2d6 electricity and grab), tail slap +28 (4d6+10)</t>
  </si>
  <si>
    <t>capsize, swallow whole (6d6 acid damage, AC 25, 29 hp)</t>
  </si>
  <si>
    <t>Str 52, Dex 7, Con 29, Int 2, Wis 12, Cha 5</t>
  </si>
  <si>
    <t>+49 (+51 bull rush, +53 grapple)</t>
  </si>
  <si>
    <t>57 (59 vs. bull rush, can't be tripped)</t>
  </si>
  <si>
    <t>Awesome Blow, Critical Focus, Diehard, Endurance, Flyby Attack, Great Fortitude, Improved Bull Rush, Power Attack, Staggering Critical, Vital Strike</t>
  </si>
  <si>
    <t>Fly -10, Perception +24</t>
  </si>
  <si>
    <t>carrier, no breath, starflight</t>
  </si>
  <si>
    <t xml:space="preserve"> gas giants or vacuum</t>
  </si>
  <si>
    <t>This whale-like creature floats ponderously, arcs of brilliant energy filling its mouth and rolling down its body.</t>
  </si>
  <si>
    <t>Capsize (Ex) An oma can attempt to capsize a ship or other vehicle by ramming it as a charge attack and attempting a combat maneuver check. The DC of this check is 25, or the result of the captain's Profession (sailor) check, whichever is higher. For each size category the ship is larger than the oma, the oma takes a cumulative -10 penalty on this combat maneuver check.  Carrier (Ex) A creature swallowed whole by an oma can forgo attempts to cut itself out and instead attempt a DC 20 Reflex save on its turn. Success allows the creature to move into the creature's larger second stomach, where it can ride safely for an indefinite period without taking damage. When a passenger wishes to leave, it can cut its way free using the normal rules, or attempt an additional DC 20 Reflex save to be safely excreted in a square adjacent to the oma. An oma's carrier stomach can hold up to one Gargantuan creature (or twice as many creatures of the next smallest size: two Huge creatures, four Large, and so on). At its option, an oma can choose to forgo the normal bite damage of swallowing whole, but not the acid damage of the first stomach.  Starflight (Ex) An oma can survive in the void of outer space, and soars through vacuum at incredible speed. Although exact travel times vary, a trip between two planets within a solar system should take 3d20 days, while one to another system should take 3d20 weeks (or more, at the GM's discretion), provided the oma knows the way to its destination.</t>
  </si>
  <si>
    <t>Oma soar through gas giants and the vast gulfs between planets on magical electromagnetic fields, feeding on cosmic materials strained from planetary rings and atmospheres with their energy baleen. Anything ingested by an oma is eventually sequestered in a surprisingly habitable second stomach before being excreted, and some alien creatures use oma as living starships, using telepathy to guide the colossi through the void. A typical oma is 150 feet long and weighs 250 tons.</t>
  </si>
  <si>
    <t>&lt;link rel="stylesheet"href="PF.css"&gt;&lt;div&gt;&lt;h2&gt;Oma&lt;/h2&gt;&lt;h3&gt;&lt;i&gt;This whale-like creature floats ponderously, arcs of brilliant energy filling its mouth and rolling down its body.&lt;/i&gt;&lt;/h3&gt;&lt;br&gt;&lt;/div&gt;&lt;div class="heading"&gt;&lt;p class="alignleft"&gt;Oma&lt;/p&gt;&lt;p class="alignright"&gt;CR 16&lt;/p&gt;&lt;div style="clear: both;"&gt;&lt;/div&gt;&lt;/div&gt;&lt;div&gt;&lt;h5&gt;&lt;b&gt;XP &lt;/b&gt;76,800&lt;/h5&gt;&lt;h5&gt;N Colossal magical beast &lt;/h5&gt;&lt;h5&gt;&lt;b&gt;Init &lt;/b&gt;-2; &lt;b&gt;Senses &lt;/b&gt;darkvision 60 ft., low-light vision; Perception +24&lt;/h5&gt;&lt;/div&gt;&lt;hr/&gt;&lt;div&gt;&lt;h5&gt;&lt;b&gt;DEFENSE&lt;/b&gt;&lt;/h5&gt;&lt;/div&gt;&lt;hr/&gt;&lt;div&gt;&lt;h5&gt;&lt;b&gt;AC &lt;/b&gt;30, touch 0, flat-footed 30 (-2 Dex, +30 natural, -8 size)&lt;/h5&gt;&lt;h5&gt;&lt;b&gt;hp &lt;/b&gt;290 (20d10+180)&lt;/h5&gt;&lt;h5&gt;&lt;b&gt;Fort &lt;/b&gt;+23, &lt;b&gt;Ref &lt;/b&gt;+10, &lt;b&gt;Will &lt;/b&gt;+7&lt;/h5&gt;&lt;h5&gt;&lt;b&gt;Immune &lt;/b&gt;cold, electricity, fire&lt;/h5&gt;&lt;/div&gt;&lt;hr/&gt;&lt;div&gt;&lt;h5&gt;&lt;b&gt;OFFENSE&lt;/b&gt;&lt;/h5&gt;&lt;/div&gt;&lt;hr/&gt;&lt;div&gt;&lt;h5&gt;&lt;b&gt;Spd &lt;/b&gt;fly 200 ft. (average)&lt;/h5&gt;&lt;h5&gt;&lt;b&gt;Melee &lt;/b&gt;bite +33 (4d6+21 plus 2d6 electricity and grab), tail slap +28 (4d6+10)&lt;/h5&gt;&lt;h5&gt;&lt;b&gt;Space &lt;/b&gt;30 ft.; &lt;b&gt;Reach &lt;/b&gt;30 ft.&lt;/h5&gt;&lt;h5&gt;&lt;b&gt;Special Attacks &lt;/b&gt;capsize, swallow whole (6d6 acid damage, AC 25, 29 hp)&lt;/h5&gt;&lt;/div&gt;&lt;hr/&gt;&lt;div&gt;&lt;h5&gt;&lt;b&gt;STATISTICS&lt;/b&gt;&lt;/h5&gt;&lt;/div&gt;&lt;hr/&gt;&lt;div&gt;&lt;h5&gt;&lt;b&gt;Str &lt;/b&gt;52, &lt;b&gt;Dex &lt;/b&gt;7, &lt;b&gt;Con &lt;/b&gt;29, &lt;b&gt;Int &lt;/b&gt; 2, &lt;b&gt;Wis &lt;/b&gt;12, &lt;b&gt;Cha &lt;/b&gt;5&lt;/h5&gt;&lt;h5&gt;&lt;b&gt;Base Atk &lt;/b&gt;+20; &lt;b&gt;CMB &lt;/b&gt;+49 (+51 bull rush, +53 grapple); &lt;b&gt;CMD &lt;/b&gt;57 (59 vs. bull rush, can't be tripped)&lt;/h5&gt;&lt;h5&gt;&lt;b&gt;Feats &lt;/b&gt;Awesome Blow, Critical Focus, Diehard, Endurance, Flyby Attack, Great Fortitude, Improved Bull Rush, Power Attack, Staggering Critical, Vital Strike&lt;/h5&gt;&lt;h5&gt;&lt;b&gt;Skills &lt;/b&gt;Fly -10, Perception +24&lt;/h5&gt;&lt;h5&gt;&lt;b&gt;SQ &lt;/b&gt;carrier, no breath, starflight&lt;/h5&gt;&lt;/div&gt;&lt;hr/&gt;&lt;div&gt;&lt;h5&gt;&lt;b&gt;ECOLOGY&lt;/b&gt;&lt;/h5&gt;&lt;/div&gt;&lt;hr/&gt;&lt;div&gt;&lt;h5&gt;&lt;b&gt;Environment &lt;/b&gt; gas giants or vacuum&lt;/h5&gt;&lt;h5&gt;&lt;b&gt;Organization &lt;/b&gt;solitary, pair, or pod (3-6)&lt;/h5&gt;&lt;h5&gt;&lt;b&gt;Treasure &lt;/b&gt;incidental&lt;/h5&gt;&lt;/div&gt;&lt;hr/&gt;&lt;div&gt;&lt;h5&gt;&lt;b&gt;SPECIAL ABILITIES&lt;/b&gt;&lt;/h5&gt;&lt;/div&gt;&lt;hr/&gt;&lt;div&gt;&lt;/h5&gt;&lt;h5&gt;&lt;b&gt;Capsize (Ex)&lt;/b&gt; An oma can attempt to capsize a ship or other vehicle by ramming it as a charge attack and attempting a combat maneuver check. The DC of this check is 25, or the result of the captain's Profession (sailor) check, whichever is higher. For each size category the ship is larger than the oma, the oma takes a cumulative -10 penalty on this combat maneuver check.  &lt;/h5&gt;&lt;h5&gt;&lt;b&gt;Carrier (Ex)&lt;/b&gt; A creature swallowed whole by an oma can forgo attempts to cut itself out and instead attempt a DC 20 Reflex save on its turn. Success allows the creature to move into the creature's larger second stomach, where it can ride safely for an indefinite period without taking damage. When a passenger wishes to leave, it can cut its way free using the normal rules, or attempt an additional DC 20 Reflex save to be safely excreted in a square adjacent to the oma. An oma's carrier stomach can hold up to one Gargantuan creature (or twice as many creatures of the next smallest size: two Huge creatures, four Large, and so on). At its option, an oma can choose to forgo the normal bite damage of swallowing whole, but not the acid damage of the first stomach.  &lt;/h5&gt;&lt;h5&gt;&lt;b&gt;Starflight (Ex)&lt;/b&gt; An oma can survive in the void of outer space, and soars through vacuum at incredible speed. Although exact travel times vary, a trip between two planets within a solar system should take 3d20 days, while one to another system should take 3d20 weeks (or more, at the GM's discretion), provided the oma knows the way to its destination.&lt;/h5&gt;&lt;/div&gt;&lt;br&gt;&lt;div&gt;&lt;h4&gt;&lt;p&gt;&lt;p&gt;Oma soar through gas giants and the vast gulfs between planets on magical electromagnetic fields, feeding on cosmic materials strained from planetary rings and atmospheres with their energy baleen. Anything ingested by an oma is eventually sequestered in a surprisingly habitable second stomach before being excreted, and some alien creatures use oma as living starships, using telepathy to guide the colossi through the void. A typical oma is 150 feet long and weighs 250 tons.&lt;/p&gt;&lt;/h4&gt;&lt;/div&gt;</t>
  </si>
  <si>
    <t>Owb</t>
  </si>
  <si>
    <t>17, touch 17, flat-footed 10</t>
  </si>
  <si>
    <t>(+6 Dex, +1 dodge)</t>
  </si>
  <si>
    <t>2 claws +12 (1d8+4 plus 1d6 cold)</t>
  </si>
  <si>
    <t>burning cold +14 touch (3d6 cold)</t>
  </si>
  <si>
    <t>burning cold, curse of darkness</t>
  </si>
  <si>
    <t>Spell-Like Abilities (CL 8th; concentration +11)  Constant-blur  At Will-deeper darkness, detect thoughts, dust of twillightAPG (DC 15)  5/day-shadow stepUM  1/day-plane shift (self only, to or from the Shadow Plane only)</t>
  </si>
  <si>
    <t>Str 18, Dex 22, Con 19, Int 11, Wis 15, Cha 16</t>
  </si>
  <si>
    <t>Dodge, Flyby Attack, Improved Initiative, Point-Blank Shot</t>
  </si>
  <si>
    <t>Bluff +12, Diplomacy +11, Fly +18, Knowledge (planes) +11, Perception +13, Sense Motive +13, Spellcraft +7, Stealth +17</t>
  </si>
  <si>
    <t>Dark Folk (can't speak); telepathy 100 ft.</t>
  </si>
  <si>
    <t xml:space="preserve"> any land or underground (Plane of Shadow)</t>
  </si>
  <si>
    <t>solitary or cabal (2-4)</t>
  </si>
  <si>
    <t>This thing looks like a skeletal human torso coated in liquid shadow, obscuring its bones but clearly revealing its shape.</t>
  </si>
  <si>
    <t>Burning Cold (Su) As a standard action, an owb can conjure a ball of flickering flames and hurl it at an opponent. The flames can be thrown as a ranged touch attack at a range of 120 feet with no range increment, and deal 3d6 points of cold damage.  Curse of Darkness (Su) With a touch, an owb can make bright light unbearable to the victim. Any creature touched must succeed at a DC 17 Fortitude save or gain the light blindness weakness. This ability also robs the victim of its coloration, leaving the creature and its equipment in washed-out shades of gray. This effect can be removed with break enchantment or remove curse, unless the target has the dark folk subtype, in which case the effect can only be removed by wish or similar magic. The save DC is Charisma-based.</t>
  </si>
  <si>
    <t>An owb is a sinister visitor from the Shadow Plane, a creature resembling a humanoid torso draped in darkness. Alien in nature, this mysterious shade never speaks audible words, but it constantly uses its telepathy to project mumbles of curses and threats into the minds of those it encounters. The race's closest relationship is with the dark folk, who worship owbs as proxies to gods of the shadows. Most dark folk believe the first of their kind were created by owbs-or more powerful owb-like beings. An owb despises any light other than the dim flicker created by its burning cold ability, and shrinks from its presence. It often seeks to destroy those who bring light near it, relentlessly attacking the perpetrators until its enemies flee or die. An owb usually keeps its presence hidden from mortals. Lurking nearby, the shadowy creature listens in on nearby thoughts, always searching for a collection of fears and worries it can capitalize on for its own machinations. It may serve as an intermediary between doppelgangers on the surface world and dark folk in subterranean lands. An owb associated with a tribe of dark folk may scrutinize newborns and tune the children's connection to the Shadow Plane so they eventually grow into a different type of dark folk than the type they were born (allowing a dark creeper to become a dark stalker, and so on). An owb loves manipulation and runs conspiratorial plots involving denizens of the Shadow Plane and those of the Material Plane. An owb or cabal of owbs may control entire clans of dark folk, and use them as spies and pawns in some inscrutable plan. Though most of an owb's form measures only 3-1/2 feet tall, it typically floats so its head is level with that of a Medium humanoid. Deceptively light, an owb weighs only 20 pounds.</t>
  </si>
  <si>
    <t>&lt;link rel="stylesheet"href="PF.css"&gt;&lt;div&gt;&lt;h2&gt;Owb&lt;/h2&gt;&lt;h3&gt;&lt;i&gt;This thing looks like a skeletal human torso coated in liquid shadow, obscuring its bones but clearly revealing its shape.&lt;/i&gt;&lt;/h3&gt;&lt;br&gt;&lt;/div&gt;&lt;div class="heading"&gt;&lt;p class="alignleft"&gt;Owb&lt;/p&gt;&lt;p class="alignright"&gt;CR 6&lt;/p&gt;&lt;div style="clear: both;"&gt;&lt;/div&gt;&lt;/div&gt;&lt;div&gt;&lt;h5&gt;&lt;b&gt;XP &lt;/b&gt;2,400&lt;/h5&gt;&lt;h5&gt;NE Medium outsider (extraplanar)&lt;/h5&gt;&lt;h5&gt;&lt;b&gt;Init &lt;/b&gt;+10; &lt;b&gt;Senses &lt;/b&gt;darkvision 60 ft., see in darkness; Perception +13&lt;/h5&gt;&lt;/div&gt;&lt;hr/&gt;&lt;div&gt;&lt;h5&gt;&lt;b&gt;DEFENSE&lt;/b&gt;&lt;/h5&gt;&lt;/div&gt;&lt;hr/&gt;&lt;div&gt;&lt;h5&gt;&lt;b&gt;AC &lt;/b&gt;17, touch 17, flat-footed 10 (+6 Dex, +1 dodge)&lt;/h5&gt;&lt;h5&gt;&lt;b&gt;hp &lt;/b&gt;76 (8d10+32); fast healing 2&lt;/h5&gt;&lt;h5&gt;&lt;b&gt;Fort &lt;/b&gt;+10, &lt;b&gt;Ref &lt;/b&gt;+8, &lt;b&gt;Will &lt;/b&gt;+8&lt;/h5&gt;&lt;h5&gt;&lt;b&gt;Immune &lt;/b&gt;cold&lt;/h5&gt;&lt;h5&gt;&lt;b&gt;Weaknesses &lt;/b&gt;light sensitivity&lt;/h5&gt;&lt;/div&gt;&lt;hr/&gt;&lt;div&gt;&lt;h5&gt;&lt;b&gt;OFFENSE&lt;/b&gt;&lt;/h5&gt;&lt;/div&gt;&lt;hr/&gt;&lt;div&gt;&lt;h5&gt;&lt;b&gt;Spd &lt;/b&gt;5 ft., fly 60 ft. (perfect)&lt;/h5&gt;&lt;h5&gt;&lt;b&gt;Melee &lt;/b&gt;2 claws +12 (1d8+4 plus 1d6 cold)&lt;/h5&gt;&lt;h5&gt;&lt;b&gt;Ranged &lt;/b&gt;burning cold +14 touch (3d6 cold)&lt;/h5&gt;&lt;h5&gt;&lt;b&gt;Space &lt;/b&gt;5 ft.; &lt;b&gt;Reach &lt;/b&gt;5 ft.&lt;/h5&gt;&lt;h5&gt;&lt;b&gt;Special Attacks &lt;/b&gt;burning cold, curse of darkness&lt;/h5&gt;&lt;h5&gt;&lt;b&gt;Spell-Like Abilities&lt;/b&gt; (CL 8th; concentration +11)  &lt;/br&gt;Constant&amp;mdash;&lt;i&gt;blur&lt;/i&gt; &lt;/br&gt;At Will&amp;mdash;&lt;i&gt;deeper darkness&lt;/i&gt;, &lt;i&gt;detect thoughts&lt;/i&gt;, &lt;i&gt;dust of twillight&lt;/i&gt;&lt;sup&gt;APG&lt;/sup&gt; (DC 15) &lt;/br&gt;5/day&amp;mdash;&lt;i&gt;shadow step&lt;/i&gt;&lt;sup&gt;UM&lt;/sup&gt; &lt;/br&gt;1/day&amp;mdash;&lt;i&gt;plane shift&lt;/i&gt; (self only, to or from the Shadow Plane only)&lt;/h5&gt;&lt;/h5&gt;&lt;/div&gt;&lt;hr/&gt;&lt;div&gt;&lt;h5&gt;&lt;b&gt;STATISTICS&lt;/b&gt;&lt;/h5&gt;&lt;/div&gt;&lt;hr/&gt;&lt;div&gt;&lt;h5&gt;&lt;b&gt;Str &lt;/b&gt;18, &lt;b&gt;Dex &lt;/b&gt;22, &lt;b&gt;Con &lt;/b&gt;19, &lt;b&gt;Int &lt;/b&gt; 11, &lt;b&gt;Wis &lt;/b&gt;15, &lt;b&gt;Cha &lt;/b&gt;16&lt;/h5&gt;&lt;h5&gt;&lt;b&gt;Base Atk &lt;/b&gt;+8; &lt;b&gt;CMB &lt;/b&gt;+12; &lt;b&gt;CMD &lt;/b&gt;29&lt;/h5&gt;&lt;h5&gt;&lt;b&gt;Feats &lt;/b&gt;Dodge, Flyby Attack, Improved Initiative, Point-Blank Shot&lt;/h5&gt;&lt;h5&gt;&lt;b&gt;Skills &lt;/b&gt;Bluff +12, Diplomacy +11, Fly +18, Knowledge (planes) +11, Perception +13, Sense Motive +13, Spellcraft +7, Stealth +17&lt;/h5&gt;&lt;h5&gt;&lt;b&gt;Languages &lt;/b&gt;Dark Folk (can't speak); telepathy 100 ft.&lt;/h5&gt;&lt;/div&gt;&lt;hr/&gt;&lt;div&gt;&lt;h5&gt;&lt;b&gt;ECOLOGY&lt;/b&gt;&lt;/h5&gt;&lt;/div&gt;&lt;hr/&gt;&lt;div&gt;&lt;h5&gt;&lt;b&gt;Environment &lt;/b&gt; any land or underground (Plane of Shadow)&lt;/h5&gt;&lt;h5&gt;&lt;b&gt;Organization &lt;/b&gt;solitary or cabal (2-4)&lt;/h5&gt;&lt;h5&gt;&lt;b&gt;Treasure &lt;/b&gt;none&lt;/h5&gt;&lt;/div&gt;&lt;hr/&gt;&lt;div&gt;&lt;h5&gt;&lt;b&gt;SPECIAL ABILITIES&lt;/b&gt;&lt;/h5&gt;&lt;/div&gt;&lt;hr/&gt;&lt;div&gt;&lt;/h5&gt;&lt;h5&gt;&lt;b&gt;Burning Cold (Su)&lt;/b&gt; As a standard action, an owb can conjure a ball of flickering flames and hurl it at an opponent. The flames can be thrown as a ranged touch attack at a range of 120 feet with no range increment, and deal 3d6 points of cold damage.  &lt;/h5&gt;&lt;h5&gt;&lt;b&gt;Curse of Darkness (Su)&lt;/b&gt; With a touch, an owb can make bright light unbearable to the victim. Any creature touched must succeed at a DC 17 Fortitude save or gain the light blindness weakness. This ability also robs the victim of its coloration, leaving the creature and its equipment in washed-out shades of gray. This effect can be removed with &lt;i&gt;break enchantment&lt;/i&gt; or &lt;i&gt;remove curse&lt;/i&gt;, unless the target has the dark folk subtype, in which case the effect can only be removed by &lt;i&gt;wish&lt;/i&gt; or similar magic. The save DC is Charisma-based.&lt;/h5&gt;&lt;/div&gt;&lt;br&gt;&lt;div&gt;&lt;h4&gt;&lt;p&gt;&lt;p&gt;An owb is a sinister visitor from the Shadow Plane, a creature resembling a humanoid torso draped in darkness. Alien in nature, this mysterious shade never speaks audible words, but it constantly uses its telepathy to project mumbles of curses and threats into the minds of those it encounters. The race's closest relationship is with the dark folk, who worship owbs as proxies to gods of the shadows. Most dark folk believe the first of their kind were created by owbs-or more powerful owb-like beings. An owb despises any light other than the dim flicker created by its burning cold ability, and shrinks from its presence. It often seeks to destroy those who bring light near it, relentlessly attacking the perpetrators until its enemies flee or die. An owb usually keeps its presence hidden from mortals. Lurking nearby, the shadowy creature listens in on nearby thoughts, always searching for a collection of fears and worries it can capitalize on for its own machinations. It may serve as an intermediary between doppelgangers on the surface world and dark folk in subterranean lands. An owb associated with a tribe of dark folk may scrutinize newborns and tune the children's connection to the Shadow Plane so they eventually grow into a different type of dark folk than the type they were born (allowing a dark creeper to become a dark stalker, and so on). An owb loves manipulation and runs conspiratorial plots involving denizens of the Shadow Plane and those of the Material Plane. An owb or cabal of owbs may control entire clans of dark folk, and use them as spies and pawns in some inscrutable plan. Though most of an owb's form measures only 3-1/2 feet tall, it typically floats so its head is level with that of a Medium humanoid. Deceptively light, an owb weighs only 20 pounds.&lt;/p&gt;&lt;/h4&gt;&lt;/div&gt;</t>
  </si>
  <si>
    <t>Pard</t>
  </si>
  <si>
    <t>20, touch 18, flat-footed 12</t>
  </si>
  <si>
    <t>(+7 Dex, +1 dodge, +2 natural)</t>
  </si>
  <si>
    <t>Fort +5, Ref +11, Will +2; +4 vs. poison</t>
  </si>
  <si>
    <t>evasion, improved uncanny dodge, uncanny dodge</t>
  </si>
  <si>
    <t>bite +12 (1d6+2), 2 claws +7 (1d4+1)</t>
  </si>
  <si>
    <t>phasing attack</t>
  </si>
  <si>
    <t>Str 15, Dex 24, Con 12, Int 4, Wis 13, Cha 11</t>
  </si>
  <si>
    <t>Dodge, MobilityB, Spring AttackB, Weapon Finesse, Wind StanceB</t>
  </si>
  <si>
    <t>Acrobatics +15 (+27 when jumping), Perception +6, Stealth +15</t>
  </si>
  <si>
    <t>+4 Acrobatics (+16 when jumping), +4 Stealth</t>
  </si>
  <si>
    <t>telepathy (empathy) 60 ft.</t>
  </si>
  <si>
    <t>solitary, pair, or den (1-2 adults and 1-4 cubs)</t>
  </si>
  <si>
    <t>This brightly-colored feline blur resembles a cheetah with longer fur and lynx-like ears, and seems to scorch the air as it moves.</t>
  </si>
  <si>
    <t>Empathy (Su) Pards can transmit complex emotions and basic ideas to other pards. When interacting with other kinds of creatures, they can only convey simple emotions such as anger, fear, and curiosity.  Phasing Attack (Su) As a full-round action, a pard can shift itself partially out of phase, damaging any creature it moves through. This works like the overrun combat maneuver, but the pard must move at least 30 feet and it gains a +4 bonus on the check. If it succeeds, the target takes 2d6 points of fire damage. If it exceeds a creature's CMD by 5 or more, it stuns the creature for 1 round instead of knocking it prone. The target can make an attack of opportunity, but at a -4 penalty. If the target forgoes an attack of opportunity provoked by this maneuver, it can try to avoid the pard by attempting a DC 19 Reflex save; if successful, it takes only half damage. The pard can only deal phasing attack damage to each target once per round, no matter how many times its movement takes it over a target creature. When using this ability, the pard can move through up to 5 feet of any solid object, barrier, or difficult terrain as if it were a normal open square. The pard cannot end its movement inside a creature or solid barrier. This ability counts as trample for the purposes of effects that enhance or protect against trample. The save DC is Dexterity-based.</t>
  </si>
  <si>
    <t>Pards are alien catlike creatures known for their unnatural swiftness. They have sleek, short-furred bodies and long legs built for speed. Their color and markings vary widely, even among members of the same family, ranging through every color imaginable, with some bearing stripes, others spots, and a few solid-colored coats. Adult pards are 6 feet long and weigh 100 pounds. Pards are carnivores and usually hunt small game and larger birds (such as swans), though many have developed a fondness for the flesh of gnomes and quicklings. Smarter than common beasts, pards are semi-intelligent, mate for life, and have a complex social structure. Pards also possess a form of telepathy they use to communicate amongst themselves, and can use this on a limited basis to confront intruders or create mutually beneficial alliances.</t>
  </si>
  <si>
    <t>&lt;link rel="stylesheet"href="PF.css"&gt;&lt;div&gt;&lt;h2&gt;Pard&lt;/h2&gt;&lt;h3&gt;&lt;i&gt;This brightly-colored feline blur resembles a cheetah with longer fur and lynx-like ears, and seems to scorch the air as it moves.&lt;/i&gt;&lt;/h3&gt;&lt;br&gt;&lt;/div&gt;&lt;div class="heading"&gt;&lt;p class="alignleft"&gt;Pard&lt;/p&gt;&lt;p class="alignright"&gt;CR 3&lt;/p&gt;&lt;div style="clear: both;"&gt;&lt;/div&gt;&lt;/div&gt;&lt;div&gt;&lt;h5&gt;&lt;b&gt;XP &lt;/b&gt;800&lt;/h5&gt;&lt;h5&gt;CN Medium magical beast &lt;/h5&gt;&lt;h5&gt;&lt;b&gt;Init &lt;/b&gt;+7; &lt;b&gt;Senses &lt;/b&gt;darkvision 60 ft., low-light vision, scent; Perception +6&lt;/h5&gt;&lt;/div&gt;&lt;hr/&gt;&lt;div&gt;&lt;h5&gt;&lt;b&gt;DEFENSE&lt;/b&gt;&lt;/h5&gt;&lt;/div&gt;&lt;hr/&gt;&lt;div&gt;&lt;h5&gt;&lt;b&gt;AC &lt;/b&gt;20, touch 18, flat-footed 12 (+7 Dex, +1 dodge, +2 natural)&lt;/h5&gt;&lt;h5&gt;&lt;b&gt;hp &lt;/b&gt;26 (4d10+4)&lt;/h5&gt;&lt;h5&gt;&lt;b&gt;Fort &lt;/b&gt;+5, &lt;b&gt;Ref &lt;/b&gt;+11, &lt;b&gt;Will &lt;/b&gt;+2; +4 vs. poison&lt;/h5&gt;&lt;h5&gt;&lt;b&gt;Defensive Abilities &lt;/b&gt;evasion, improved uncanny dodge, uncanny dodge; &lt;b&gt;DR &lt;/b&gt;5/magic; &lt;b&gt;Resist &lt;/b&gt;electricity 10, fire 10&lt;/h5&gt;&lt;/div&gt;&lt;hr/&gt;&lt;div&gt;&lt;h5&gt;&lt;b&gt;OFFENSE&lt;/b&gt;&lt;/h5&gt;&lt;/div&gt;&lt;hr/&gt;&lt;div&gt;&lt;h5&gt;&lt;b&gt;Spd &lt;/b&gt;120 ft.&lt;/h5&gt;&lt;h5&gt;&lt;b&gt;Melee &lt;/b&gt;bite +12 (1d6+2), 2 claws +7 (1d4+1)&lt;/h5&gt;&lt;h5&gt;&lt;b&gt;Space &lt;/b&gt;5 ft.; &lt;b&gt;Reach &lt;/b&gt;5 ft.&lt;/h5&gt;&lt;h5&gt;&lt;b&gt;Special Attacks &lt;/b&gt;phasing attack&lt;/h5&gt;&lt;/div&gt;&lt;hr/&gt;&lt;div&gt;&lt;h5&gt;&lt;b&gt;STATISTICS&lt;/b&gt;&lt;/h5&gt;&lt;/div&gt;&lt;hr/&gt;&lt;div&gt;&lt;h5&gt;&lt;b&gt;Str &lt;/b&gt;15, &lt;b&gt;Dex &lt;/b&gt;24, &lt;b&gt;Con &lt;/b&gt;12, &lt;b&gt;Int &lt;/b&gt; 4, &lt;b&gt;Wis &lt;/b&gt;13, &lt;b&gt;Cha &lt;/b&gt;11&lt;/h5&gt;&lt;h5&gt;&lt;b&gt;Base Atk &lt;/b&gt;+4; &lt;b&gt;CMB &lt;/b&gt;+6; &lt;b&gt;CMD &lt;/b&gt;24 (28 vs. trip)&lt;/h5&gt;&lt;h5&gt;&lt;b&gt;Feats &lt;/b&gt;Dodge, Mobility&lt;sup&gt;B&lt;/sup&gt;, Spring Attack&lt;sup&gt;B&lt;/sup&gt;, Weapon Finesse, Wind Stance&lt;sup&gt;B&lt;/sup&gt;&lt;/h5&gt;&lt;h5&gt;&lt;b&gt;Skills &lt;/b&gt;Acrobatics +15 (+27 when jumping), Perception +6, Stealth +15; &lt;b&gt;Racial Modifiers &lt;/b&gt;+4 Acrobatics (+16 when jumping), +4 Stealth&lt;/h5&gt;&lt;h5&gt;&lt;b&gt;Languages &lt;/b&gt;telepathy (empathy) 60 ft.&lt;/h5&gt;&lt;/div&gt;&lt;hr/&gt;&lt;div&gt;&lt;h5&gt;&lt;b&gt;ECOLOGY&lt;/b&gt;&lt;/h5&gt;&lt;/div&gt;&lt;hr/&gt;&lt;div&gt;&lt;h5&gt;&lt;b&gt;Environment &lt;/b&gt; temperate or warm forests or plains&lt;/h5&gt;&lt;h5&gt;&lt;b&gt;Organization &lt;/b&gt;solitary, pair, or den (1-2 adults and 1-4 cubs)&lt;/h5&gt;&lt;h5&gt;&lt;b&gt;Treasure &lt;/b&gt;incidental&lt;/h5&gt;&lt;/div&gt;&lt;hr/&gt;&lt;div&gt;&lt;h5&gt;&lt;b&gt;SPECIAL ABILITIES&lt;/b&gt;&lt;/h5&gt;&lt;/div&gt;&lt;hr/&gt;&lt;div&gt;&lt;/h5&gt;&lt;h5&gt;&lt;b&gt;Empathy (Su)&lt;/b&gt; Pards can transmit complex emotions and basic ideas to other pards. When interacting with other kinds of creatures, they can only convey simple emotions such as anger, fear, and curiosity.  &lt;/h5&gt;&lt;h5&gt;&lt;b&gt;Phasing Attack (Su)&lt;/b&gt; As a full-round action, a pard can shift itself partially out of phase, damaging any creature it moves through. This works like the overrun combat maneuver, but the pard must move at least 30 feet and it gains a +4 bonus on the check. If it succeeds, the target takes 2d6 points of fire damage. If it exceeds a creature's CMD by 5 or more, it stuns the creature for 1 round instead of knocking it prone. The target can make an attack of opportunity, but at a -4 penalty. If the target forgoes an attack of opportunity provoked by this maneuver, it can try to avoid the pard by attempting a DC 19 Reflex save; if successful, it takes only half damage. The pard can only deal phasing attack damage to each target once per round, no matter how many times its movement takes it over a target creature. When using this ability, the pard can move through up to 5 feet of any solid object, barrier, or difficult terrain as if it were a normal open square. The pard cannot end its movement inside a creature or solid barrier. This ability counts as trample for the purposes of effects that enhance or protect against trample. The save DC is Dexterity-based.&lt;/h5&gt;&lt;/div&gt;&lt;br&gt;&lt;div&gt;&lt;h4&gt;&lt;p&gt;&lt;p&gt;Pards are alien catlike creatures known for their unnatural swiftness. They have sleek, short-furred bodies and long legs built for speed. Their color and markings vary widely, even among members of the same family, ranging through every color imaginable, with some bearing stripes, others spots, and a few solid-colored coats. Adult pards are 6 feet long and weigh 100 pounds. Pards are carnivores and usually hunt small game and larger birds (such as swans), though many have developed a fondness for the flesh of gnomes and quicklings. Smarter than common beasts, pards are semi-intelligent, mate for life, and have a complex social structure. Pards also possess a form of telepathy they use to communicate amongst themselves, and can use this on a limited basis to confront intruders or create mutually beneficial alliances.&lt;/p&gt;&lt;/h4&gt;&lt;/div&gt;</t>
  </si>
  <si>
    <t>Peluda</t>
  </si>
  <si>
    <t>ferocity, quills</t>
  </si>
  <si>
    <t>vulnerable tail</t>
  </si>
  <si>
    <t>bite +18 (2d6+8), 2 claws +18 (1d6+8), tail slap +13 (3d6+4 plus poison)</t>
  </si>
  <si>
    <t>breath weapon (50-ft. line, 6d6 fire damage, Reflex DC 20 half, usable every 1d4 rounds), poison, quill barrage</t>
  </si>
  <si>
    <t>Str 27, Dex 12, Con 21, Int 6, Wis 15, Cha 12</t>
  </si>
  <si>
    <t>31 (33 vs. bull rush, 35 vs. trip)</t>
  </si>
  <si>
    <t>Awesome Blow, Great Fortitude, Improved Bull Rush, Improved Initiative, Iron Will, Power Attack</t>
  </si>
  <si>
    <t>Climb +12, Intimidate +15, Perception +16, Stealth +10, Swim +30</t>
  </si>
  <si>
    <t xml:space="preserve"> temperate marshes or plains</t>
  </si>
  <si>
    <t>This long-necked dragon has steamy breath, a lashing tail, and a back covered in hundreds of quills.</t>
  </si>
  <si>
    <t>Poison (Ex) Quill-injury; save Fort DC 20; frequency 1/round for 6 rounds; effect 1d4 Con damage; cure 2 consecutive saves. The save DC is Constitution-based.  Quill Barrage (Ex) Three times per day, a peluda can fire dozens of spearlike barbs in all directions. All creatures within 15 feet take 6d6 points of piercing damage (Reflex DC 20 half) and are subject to its poison quills. The save DC is Constitution-based.  Quills (Ex) A peluda's back and tail are covered in sharp black quills. A creature that strikes a peluda with a melee weapon, an unarmed attack, or a natural weapon takes 1d6 points of piercing damage from the peluda's quills and risks being poisoned. Weapons with reach do not endanger an attacker in this way. Any creature that grapples a peluda takes 3d6 points of piercing damage and risks being poisoned on its turn each round.  Vulnerable Tail (Su) A peluda is vulnerable to attacks against its tail. Any attack that is not an attempt to sever the peluda's tail (including area attacks or attacks that cause piercing or bludgeoning damage) affects its body. To sever the tail, an opponent must target the tail and attempt a sunder combat maneuver with a slashing weapon. The tail is considered a separate weapon with hardness 5 and hit points equal to the peluda's HD. The opponent must deal enough damage on a single blow to reduce the tail's hit points to 0 or fewer. If the tail is severed, the peluda can no longer attack with it and takes 2d6 points of bleed damage each round.</t>
  </si>
  <si>
    <t>Peludas loathe all weak, fragile creatures smaller than themselves, especially humanoids. Some hunt in nearby farmlands before returning to their own lairs. Some are worshipped as gods by lizardfolk or other swamp creatures, though a peluda's short temper means it may eat its devotees if affronted. A typical peluda is 15 feet long and weighs 300 pounds.</t>
  </si>
  <si>
    <t>&lt;link rel="stylesheet"href="PF.css"&gt;&lt;div&gt;&lt;h2&gt;Peluda&lt;/h2&gt;&lt;h3&gt;&lt;i&gt;This long-necked dragon has steamy breath, a lashing tail, and a back covered in hundreds of quills.&lt;/i&gt;&lt;/h3&gt;&lt;br&gt;&lt;/div&gt;&lt;div class="heading"&gt;&lt;p class="alignleft"&gt;Peluda&lt;/p&gt;&lt;p class="alignright"&gt;CR 10&lt;/p&gt;&lt;div style="clear: both;"&gt;&lt;/div&gt;&lt;/div&gt;&lt;div&gt;&lt;h5&gt;&lt;b&gt;XP &lt;/b&gt;9,600&lt;/h5&gt;&lt;h5&gt;NE Large dragon &lt;/h5&gt;&lt;h5&gt;&lt;b&gt;Init &lt;/b&gt;+5; &lt;b&gt;Senses &lt;/b&gt;darkvision 60 ft., low-light vision; Perception +16&lt;/h5&gt;&lt;/div&gt;&lt;hr/&gt;&lt;div&gt;&lt;h5&gt;&lt;b&gt;DEFENSE&lt;/b&gt;&lt;/h5&gt;&lt;/div&gt;&lt;hr/&gt;&lt;div&gt;&lt;h5&gt;&lt;b&gt;AC &lt;/b&gt;24, touch 10, flat-footed 23 (+1 Dex, +14 natural, -1 size)&lt;/h5&gt;&lt;h5&gt;&lt;b&gt;hp &lt;/b&gt;126 (11d12+55)&lt;/h5&gt;&lt;h5&gt;&lt;b&gt;Fort &lt;/b&gt;+14, &lt;b&gt;Ref &lt;/b&gt;+8, &lt;b&gt;Will &lt;/b&gt;+11&lt;/h5&gt;&lt;h5&gt;&lt;b&gt;Defensive Abilities &lt;/b&gt;ferocity, quills; &lt;b&gt;DR &lt;/b&gt;5/magic; &lt;b&gt;Immune &lt;/b&gt;fire, paralysis, sleep; &lt;b&gt;SR &lt;/b&gt;21&lt;/h5&gt;&lt;h5&gt;&lt;b&gt;Weaknesses &lt;/b&gt;vulnerable tail&lt;/h5&gt;&lt;/div&gt;&lt;hr/&gt;&lt;div&gt;&lt;h5&gt;&lt;b&gt;OFFENSE&lt;/b&gt;&lt;/h5&gt;&lt;/div&gt;&lt;hr/&gt;&lt;div&gt;&lt;h5&gt;&lt;b&gt;Spd &lt;/b&gt;30 ft., swim 30 ft.&lt;/h5&gt;&lt;h5&gt;&lt;b&gt;Melee &lt;/b&gt;bite +18 (2d6+8), 2 claws +18 (1d6+8), tail slap +13 (3d6+4 plus poison)&lt;/h5&gt;&lt;h5&gt;&lt;b&gt;Space &lt;/b&gt;10 ft.; &lt;b&gt;Reach &lt;/b&gt;10 ft.&lt;/h5&gt;&lt;h5&gt;&lt;b&gt;Special Attacks &lt;/b&gt;breath weapon (50-ft. line, 6d6 fire damage, Reflex DC 20 half, usable every 1d4 rounds), poison, quill barrage&lt;/h5&gt;&lt;/div&gt;&lt;hr/&gt;&lt;div&gt;&lt;h5&gt;&lt;b&gt;STATISTICS&lt;/b&gt;&lt;/h5&gt;&lt;/div&gt;&lt;hr/&gt;&lt;div&gt;&lt;h5&gt;&lt;b&gt;Str &lt;/b&gt;27, &lt;b&gt;Dex &lt;/b&gt;12, &lt;b&gt;Con &lt;/b&gt;21, &lt;b&gt;Int &lt;/b&gt; 6, &lt;b&gt;Wis &lt;/b&gt;15, &lt;b&gt;Cha &lt;/b&gt;12&lt;/h5&gt;&lt;h5&gt;&lt;b&gt;Base Atk &lt;/b&gt;+11; &lt;b&gt;CMB &lt;/b&gt;+20 (+22 bull rush); &lt;b&gt;CMD &lt;/b&gt;31 (33 vs. bull rush, 35 vs. trip)&lt;/h5&gt;&lt;h5&gt;&lt;b&gt;Feats &lt;/b&gt;Awesome Blow, Great Fortitude, Improved Bull Rush, Improved Initiative, Iron Will, Power Attack&lt;/h5&gt;&lt;h5&gt;&lt;b&gt;Skills &lt;/b&gt;Climb +12, Intimidate +15, Perception +16, Stealth +10, Swim +30&lt;/h5&gt;&lt;h5&gt;&lt;b&gt;Languages &lt;/b&gt;Draconic&lt;/h5&gt;&lt;/div&gt;&lt;hr/&gt;&lt;div&gt;&lt;h5&gt;&lt;b&gt;ECOLOGY&lt;/b&gt;&lt;/h5&gt;&lt;/div&gt;&lt;hr/&gt;&lt;div&gt;&lt;h5&gt;&lt;b&gt;Environment &lt;/b&gt; temperate marshes or plains&lt;/h5&gt;&lt;h5&gt;&lt;b&gt;Organization &lt;/b&gt;solitary or pair&lt;/h5&gt;&lt;h5&gt;&lt;b&gt;Treasure &lt;/b&gt;double&lt;/h5&gt;&lt;/div&gt;&lt;hr/&gt;&lt;div&gt;&lt;h5&gt;&lt;b&gt;SPECIAL ABILITIES&lt;/b&gt;&lt;/h5&gt;&lt;/div&gt;&lt;hr/&gt;&lt;div&gt;&lt;/h5&gt;&lt;h5&gt;&lt;b&gt;Poison (Ex)&lt;/b&gt; Quill-injury; &lt;i&gt;save&lt;/i&gt; Fort DC 20; &lt;i&gt;frequency&lt;/i&gt; 1/round for 6 rounds; &lt;i&gt;effect&lt;/i&gt; 1d4 Con damage; &lt;i&gt;cure&lt;/i&gt; 2 consecutive &lt;i&gt;save&lt;/i&gt;s. The save DC is Constitution-based.  &lt;/h5&gt;&lt;h5&gt;&lt;b&gt;Quill Barrage (Ex)&lt;/b&gt; Three times per day, a peluda can fire dozens of spearlike barbs in all directions. All creatures within 15 feet take 6d6 points of piercing damage (Reflex DC 20 half) and are subject to its poison quills. The save DC is Constitution-based.  &lt;/h5&gt;&lt;h5&gt;&lt;b&gt;Quills (Ex)&lt;/b&gt; A peluda's back and tail are covered in sharp black quills. A creature that strikes a peluda with a melee weapon, an unarmed attack, or a natural weapon takes 1d6 points of piercing damage from the peluda's quills and risks being poisoned. Weapons with reach do not endanger an attacker in this way. Any creature that grapples a peluda takes 3d6 points of piercing damage and risks being poisoned on its turn each round.  &lt;/h5&gt;&lt;h5&gt;&lt;b&gt;Vulnerable Tail (Su)&lt;/b&gt; A peluda is vulnerable to attacks against its tail. Any attack that is not an attempt to sever the peluda's tail (including area attacks or attacks that cause piercing or bludgeoning damage) affects its body. To sever the tail, an opponent must target the tail and attempt a sunder combat maneuver with a slashing weapon. The tail is considered a separate weapon with hardness 5 and hit points equal to the peluda's HD. The opponent must deal enough damage on a single blow to reduce the tail's hit points to 0 or fewer. If the tail is severed, the peluda can no longer attack with it and takes 2d6 points of bleed damage each round.&lt;/h5&gt;&lt;/div&gt;&lt;br&gt;&lt;div&gt;&lt;h4&gt;&lt;p&gt;&lt;p&gt;Peludas loathe all weak, fragile creatures smaller than themselves, especially humanoids. Some hunt in nearby farmlands before returning to their own lairs. Some are worshipped as gods by lizardfolk or other swamp creatures, though a peluda's short temper means it may eat its devotees if affronted. A typical peluda is 15 feet long and weighs 300 pounds.&lt;/p&gt;&lt;/h4&gt;&lt;/div&gt;</t>
  </si>
  <si>
    <t>Guardian Phantom Armor</t>
  </si>
  <si>
    <t>(+9 armor, +1 Dex, +1 shield)</t>
  </si>
  <si>
    <t>mwk longsword +5 (1d8+2/19-20) or 2 slams +4 (1d4+2)</t>
  </si>
  <si>
    <t>Str 14, Dex 13, Con -, Int 7, Wis 11, Cha 10</t>
  </si>
  <si>
    <t>Perception +6, Stealth +7</t>
  </si>
  <si>
    <t>freeze (suit of armor)</t>
  </si>
  <si>
    <t>This suit of armor moves with a warrior's deadly skill despite obviously being empty.</t>
  </si>
  <si>
    <t>Created from blood-spattered armor infused with the souls of betrayed knights or fallen soldiers, phantom armors appear as suits of damaged but animate armor that move with deadly purpose and lethal precision.  CREATING PHANTOM ARMORS Phantom armors are created using the spell create undead. Creating a phantom armor requires a corpse wearing a suit of heavy armor. The corpse is destroyed in the phantom armor's creation. A magic-user must be at least caster level 12th to create a guardian phantom armor and at least caster level 15th to create a giant phantom armor.</t>
  </si>
  <si>
    <t>&lt;link rel="stylesheet"href="PF.css"&gt;&lt;div&gt;&lt;h2&gt;Phantom Armor, Guardian&lt;/h2&gt;&lt;h3&gt;&lt;i&gt;This suit of armor moves with a warrior's deadly skill despite obviously being empty.&lt;/i&gt;&lt;/h3&gt;&lt;br&gt;&lt;/div&gt;&lt;div class="heading"&gt;&lt;p class="alignleft"&gt;Guardian Phantom Armor&lt;/p&gt;&lt;p class="alignright"&gt;CR 2&lt;/p&gt;&lt;div style="clear: both;"&gt;&lt;/div&gt;&lt;/div&gt;&lt;div&gt;&lt;h5&gt;&lt;b&gt;XP &lt;/b&gt;600&lt;/h5&gt;&lt;h5&gt;NE Medium undead &lt;/h5&gt;&lt;h5&gt;&lt;b&gt;Init &lt;/b&gt;+5; &lt;b&gt;Senses &lt;/b&gt;darkvision 60 ft.; Perception +6&lt;/h5&gt;&lt;/div&gt;&lt;hr/&gt;&lt;div&gt;&lt;h5&gt;&lt;b&gt;DEFENSE&lt;/b&gt;&lt;/h5&gt;&lt;/div&gt;&lt;hr/&gt;&lt;div&gt;&lt;h5&gt;&lt;b&gt;AC &lt;/b&gt;21, touch 11, flat-footed 20 (+9 armor, +1 Dex, +1 shield)&lt;/h5&gt;&lt;h5&gt;&lt;b&gt;hp &lt;/b&gt;13 (3d8)&lt;/h5&gt;&lt;h5&gt;&lt;b&gt;Fort &lt;/b&gt;+1, &lt;b&gt;Ref &lt;/b&gt;+2, &lt;b&gt;Will &lt;/b&gt;+3&lt;/h5&gt;&lt;h5&gt;&lt;b&gt;Defensive Abilities &lt;/b&gt;channel resistance +2; &lt;b&gt;Immune &lt;/b&gt;undead traits&lt;/h5&gt;&lt;/div&gt;&lt;hr/&gt;&lt;div&gt;&lt;h5&gt;&lt;b&gt;OFFENSE&lt;/b&gt;&lt;/h5&gt;&lt;/div&gt;&lt;hr/&gt;&lt;div&gt;&lt;h5&gt;&lt;b&gt;Spd &lt;/b&gt;30 ft.&lt;/h5&gt;&lt;h5&gt;&lt;b&gt;Melee &lt;/b&gt;mwk longsword +5 (1d8+2/19-20) or &lt;/br&gt;2 slams +4 (1d4+2)&lt;/h5&gt;&lt;h5&gt;&lt;b&gt;Space &lt;/b&gt;5 ft.; &lt;b&gt;Reach &lt;/b&gt;5 ft.&lt;/h5&gt;&lt;/div&gt;&lt;hr/&gt;&lt;div&gt;&lt;h5&gt;&lt;b&gt;STATISTICS&lt;/b&gt;&lt;/h5&gt;&lt;/div&gt;&lt;hr/&gt;&lt;div&gt;&lt;h5&gt;&lt;b&gt;Str &lt;/b&gt;14, &lt;b&gt;Dex &lt;/b&gt;13, &lt;b&gt;Con &lt;/b&gt;-, &lt;b&gt;Int &lt;/b&gt; 7, &lt;b&gt;Wis &lt;/b&gt;11, &lt;b&gt;Cha &lt;/b&gt;10&lt;/h5&gt;&lt;h5&gt;&lt;b&gt;Base Atk &lt;/b&gt;+2; &lt;b&gt;CMB &lt;/b&gt;+4; &lt;b&gt;CMD &lt;/b&gt;15&lt;/h5&gt;&lt;h5&gt;&lt;b&gt;Feats &lt;/b&gt;Improved Initiative, Power Attack&lt;/h5&gt;&lt;h5&gt;&lt;b&gt;Skills &lt;/b&gt;Perception +6, Stealth +7&lt;/h5&gt;&lt;h5&gt;&lt;b&gt;Languages &lt;/b&gt;Common (can't speak)&lt;/h5&gt;&lt;h5&gt;&lt;b&gt;SQ &lt;/b&gt;freeze (suit of armor)&lt;/h5&gt;&lt;/div&gt;&lt;hr/&gt;&lt;div&gt;&lt;h5&gt;&lt;b&gt;ECOLOGY&lt;/b&gt;&lt;/h5&gt;&lt;/div&gt;&lt;hr/&gt;&lt;div&gt;&lt;h5&gt;&lt;b&gt;Environment &lt;/b&gt; any&lt;/h5&gt;&lt;h5&gt;&lt;b&gt;Organization &lt;/b&gt;solitary or pair&lt;/h5&gt;&lt;h5&gt;&lt;b&gt;Treasure &lt;/b&gt;none&lt;/h5&gt;&lt;/div&gt;&lt;br&gt;&lt;div&gt;&lt;h4&gt;&lt;p&gt;&lt;p&gt;Created from blood-spattered armor infused with the souls of betrayed knights or fallen soldiers, phantom armors appear as suits of damaged but animate armor that move with deadly purpose and lethal precision.  &lt;br&gt;&lt;b&gt;CREATING PHANTOM ARMORS&lt;/b&gt;&lt;br&gt; Phantom armors are created using the spell &lt;i&gt;create undead&lt;/i&gt;. Creating a phantom armor requires a corpse wearing a suit of heavy armor. The corpse is destroyed in the phantom armor's creation. A magic-user must be at least caster level 12th to create a guardian phantom armor and at least caster level 15th to create a giant phantom armor.&lt;/p&gt;&lt;/h4&gt;&lt;/div&gt;</t>
  </si>
  <si>
    <t>Giant Phantom Armor</t>
  </si>
  <si>
    <t>(+9 armor, -1 size)</t>
  </si>
  <si>
    <t>Fort +3, Ref +1, Will +4</t>
  </si>
  <si>
    <t>heavy flail +7 (2d8+7/19-20)</t>
  </si>
  <si>
    <t>Str 20, Dex 11, Con -, Int 7, Wis 11, Cha 15</t>
  </si>
  <si>
    <t>Improved Initiative, Power Attack, Toughness</t>
  </si>
  <si>
    <t>Perception +8, Stealth +4</t>
  </si>
  <si>
    <t>Arising from the armored remains of towering humanoids, these suits are particularly fearsome, though slower than guardian phantom armors.   CREATING PHANTOM ARMORS Phantom armors are created using the spell create undead. Creating a phantom armor requires a corpse wearing a suit of heavy armor. The corpse is destroyed in the phantom armor's creation. A magic-user must be at least caster level 12th to create a guardian phantom armor and at least caster level 15th to create a giant phantom armor.</t>
  </si>
  <si>
    <t>&lt;link rel="stylesheet"href="PF.css"&gt;&lt;div&gt;&lt;h2&gt;Phantom Armor, Giant&lt;/h2&gt;&lt;h3&gt;&lt;i&gt;This suit of armor moves with a warrior's deadly skill despite obviously being empty.&lt;/i&gt;&lt;/h3&gt;&lt;br&gt;&lt;/div&gt;&lt;div class="heading"&gt;&lt;p class="alignleft"&gt;Giant Phantom Armor&lt;/p&gt;&lt;p class="alignright"&gt;CR 4&lt;/p&gt;&lt;div style="clear: both;"&gt;&lt;/div&gt;&lt;/div&gt;&lt;div&gt;&lt;h5&gt;&lt;b&gt;XP &lt;/b&gt;1,200&lt;/h5&gt;&lt;h5&gt;NE Large undead &lt;/h5&gt;&lt;h5&gt;&lt;b&gt;Init &lt;/b&gt;+4; &lt;b&gt;Senses &lt;/b&gt;darkvision 60 ft.; Perception +8&lt;/h5&gt;&lt;/div&gt;&lt;hr/&gt;&lt;div&gt;&lt;h5&gt;&lt;b&gt;DEFENSE&lt;/b&gt;&lt;/h5&gt;&lt;/div&gt;&lt;hr/&gt;&lt;div&gt;&lt;h5&gt;&lt;b&gt;AC &lt;/b&gt;18, touch 9, flat-footed 18 (+9 armor, -1 size)&lt;/h5&gt;&lt;h5&gt;&lt;b&gt;hp &lt;/b&gt;37 (5d8+15)&lt;/h5&gt;&lt;h5&gt;&lt;b&gt;Fort &lt;/b&gt;+3, &lt;b&gt;Ref &lt;/b&gt;+1, &lt;b&gt;Will &lt;/b&gt;+4&lt;/h5&gt;&lt;h5&gt;&lt;b&gt;Defensive Abilities &lt;/b&gt;channel resistance +4; &lt;b&gt;Immune &lt;/b&gt;undead traits&lt;/h5&gt;&lt;/div&gt;&lt;hr/&gt;&lt;div&gt;&lt;h5&gt;&lt;b&gt;OFFENSE&lt;/b&gt;&lt;/h5&gt;&lt;/div&gt;&lt;hr/&gt;&lt;div&gt;&lt;h5&gt;&lt;b&gt;Spd &lt;/b&gt;20 ft.&lt;/h5&gt;&lt;h5&gt;&lt;b&gt;Melee &lt;/b&gt;heavy flail +7 (2d8+7/19-20)&lt;/h5&gt;&lt;h5&gt;&lt;b&gt;Space &lt;/b&gt;10 ft.; &lt;b&gt;Reach &lt;/b&gt;10 ft.&lt;/h5&gt;&lt;/div&gt;&lt;hr/&gt;&lt;div&gt;&lt;h5&gt;&lt;b&gt;STATISTICS&lt;/b&gt;&lt;/h5&gt;&lt;/div&gt;&lt;hr/&gt;&lt;div&gt;&lt;h5&gt;&lt;b&gt;Str &lt;/b&gt;20, &lt;b&gt;Dex &lt;/b&gt;11, &lt;b&gt;Con &lt;/b&gt;-, &lt;b&gt;Int &lt;/b&gt; 7, &lt;b&gt;Wis &lt;/b&gt;11, &lt;b&gt;Cha &lt;/b&gt;15&lt;/h5&gt;&lt;h5&gt;&lt;b&gt;Base Atk &lt;/b&gt;+3; &lt;b&gt;CMB &lt;/b&gt;+9; &lt;b&gt;CMD &lt;/b&gt;19&lt;/h5&gt;&lt;h5&gt;&lt;b&gt;Feats &lt;/b&gt;Improved Initiative, Power Attack, Toughness&lt;/h5&gt;&lt;h5&gt;&lt;b&gt;Skills &lt;/b&gt;Perception +8, Stealth +4&lt;/h5&gt;&lt;h5&gt;&lt;b&gt;Languages &lt;/b&gt;Common (can't speak)&lt;/h5&gt;&lt;h5&gt;&lt;b&gt;SQ &lt;/b&gt;freeze (suit of armor)&lt;/h5&gt;&lt;/div&gt;&lt;hr/&gt;&lt;div&gt;&lt;h5&gt;&lt;b&gt;ECOLOGY&lt;/b&gt;&lt;/h5&gt;&lt;/div&gt;&lt;hr/&gt;&lt;div&gt;&lt;h5&gt;&lt;b&gt;Environment &lt;/b&gt; any&lt;/h5&gt;&lt;h5&gt;&lt;b&gt;Organization &lt;/b&gt;solitary or pair&lt;/h5&gt;&lt;h5&gt;&lt;b&gt;Treasure &lt;/b&gt;none&lt;/h5&gt;&lt;/div&gt;&lt;br&gt;&lt;div&gt;&lt;h4&gt;&lt;p&gt;&lt;p&gt;Arising from the armored remains of towering humanoids, these suits are particularly fearsome, though slower than guardian phantom armors.   &lt;br&gt;&lt;b&gt;CREATING PHANTOM ARMORS&lt;/b&gt;&lt;br&gt; Phantom armors are created using the spell &lt;i&gt;create undead&lt;/i&gt;. Creating a phantom armor requires a corpse wearing a suit of heavy armor. The corpse is destroyed in the phantom armor's creation. A magic-user must be at least caster level 12th to create a guardian phantom armor and at least caster level 15th to create a giant phantom armor.&lt;/p&gt;&lt;/h4&gt;&lt;/div&gt;</t>
  </si>
  <si>
    <t>Pickled Punk</t>
  </si>
  <si>
    <t>attach, death throes, irritant</t>
  </si>
  <si>
    <t>Str 3, Dex 13, Con -, Int 4, Wis 12, Cha 13</t>
  </si>
  <si>
    <t>Bluff +2 (+10 when playing dead), Stealth +13</t>
  </si>
  <si>
    <t>+8 Bluff when playing dead</t>
  </si>
  <si>
    <t>opportune</t>
  </si>
  <si>
    <t>Barely contained in thick glass, this deformed humanoid creature wriggles in its jar.</t>
  </si>
  <si>
    <t>Attach (Ex) When a pickled punk hits with a bite attack, it automatically grapples its foe, though the target is not considered to be grappling the punk. Each round the pickled punk is grappling its foe, it automatically deals bite damage each round.  Death Throes (Ex) When a pickled punk is destroyed, it discorporates into a fleshy sludge. Any creatures adjacent to a pickled punk when it is destroyed must succeed at a DC 12 Fortitude save or be nauseated for 1 round.  Irritant (Ex) The water in a pickled punk's jar is highly irritating to all living creatures. A creature damaged by a pickled punk's bite that deals damage to pickled punk with a natural weapon or unarmed attack, or that otherwise comes into contact with a pickled punk or the water in its jar, must succeed at a DC 12 Fortitude save or break out in an itching rash. A creature affected by this rash takes a -2 penalty to Dexterity and Charisma for 24 hours (multiple allergic reactions do not stack). Remove disease or any magical healing removes the rash instantly. This is a disease effect. The save DC is Charisma-based.  Opportune (Ex) Though Tiny, a pickled punk can extend its deformed limbs to make attacks of opportunity as if it had a reach of 5 feet. This ability doesn't allow a pickled punk to attack adjacent creatures as if it truly had a reach of 5 feet.</t>
  </si>
  <si>
    <t>Grotesque curiosities, pickled punks are deformed, often-humanoid fetuses raised by necromancers and stored in jars of embalming fluid. Every pickled punk is different and the level of deformity spans a spectrum between the mildly lopsided to the utterly unfathomable. Though they seem harmless at first- even laughable-pickled punks are hungry creatures that attack without provocation when freed from their jars. Some pickled punks rock and wriggle in their jars in hopes of falling off a shelf or table and shattering their glass prison (such jars typically have hardness 1 and 2 hit points). Once freed, a pickled punk pulls itself across the ground with its malformed limbs in search of sustenance. Unless weaned from its taste for blood or constantly controlled, pickled punks become a danger to their creators. Some necromancers (especially those on the edge of sanity) and some intelligent undead cultivate a fondness for pickled punks and regard them as their children. They talk to their various jars in cooing tones and are known to even carry around favored specimens on outings and social calls, often granting them names and imagined personalities.</t>
  </si>
  <si>
    <t>&lt;link rel="stylesheet"href="PF.css"&gt;&lt;div&gt;&lt;h2&gt;Pickled Punk&lt;/h2&gt;&lt;h3&gt;&lt;i&gt;Barely contained in thick glass, this deformed humanoid creature wriggles in its jar.&lt;/i&gt;&lt;/h3&gt;&lt;br&gt;&lt;/div&gt;&lt;div class="heading"&gt;&lt;p class="alignleft"&gt;Pickled Punk&lt;/p&gt;&lt;p class="alignright"&gt;CR 1&lt;/p&gt;&lt;div style="clear: both;"&gt;&lt;/div&gt;&lt;/div&gt;&lt;div&gt;&lt;h5&gt;&lt;b&gt;XP &lt;/b&gt;400&lt;/h5&gt;&lt;h5&gt;NE Tiny undead &lt;/h5&gt;&lt;h5&gt;&lt;b&gt;Init &lt;/b&gt;+1; &lt;b&gt;Senses &lt;/b&gt;darkvision 60 ft.; Perception +1&lt;/h5&gt;&lt;/div&gt;&lt;hr/&gt;&lt;div&gt;&lt;h5&gt;&lt;b&gt;DEFENSE&lt;/b&gt;&lt;/h5&gt;&lt;/div&gt;&lt;hr/&gt;&lt;div&gt;&lt;h5&gt;&lt;b&gt;AC &lt;/b&gt;13, touch 13, flat-footed 12 (+1 Dex, +2 size)&lt;/h5&gt;&lt;h5&gt;&lt;b&gt;hp &lt;/b&gt;11 (2d8+2)&lt;/h5&gt;&lt;h5&gt;&lt;b&gt;Fort &lt;/b&gt;+1, &lt;b&gt;Ref &lt;/b&gt;+1, &lt;b&gt;Will &lt;/b&gt;+4&lt;/h5&gt;&lt;h5&gt;&lt;b&gt;DR &lt;/b&gt;5/bludgeoning; &lt;b&gt;Immune &lt;/b&gt;undead traits&lt;/h5&gt;&lt;/div&gt;&lt;hr/&gt;&lt;div&gt;&lt;h5&gt;&lt;b&gt;OFFENSE&lt;/b&gt;&lt;/h5&gt;&lt;/div&gt;&lt;hr/&gt;&lt;div&gt;&lt;h5&gt;&lt;b&gt;Spd &lt;/b&gt;15 ft.&lt;/h5&gt;&lt;h5&gt;&lt;b&gt;Melee &lt;/b&gt;bite +4 (1d3-4 plus attach)&lt;/h5&gt;&lt;h5&gt;&lt;b&gt;Space &lt;/b&gt;2-1/2 ft.; &lt;b&gt;Reach &lt;/b&gt;0 ft.&lt;/h5&gt;&lt;h5&gt;&lt;b&gt;Special Attacks &lt;/b&gt;attach, death throes, irritant&lt;/h5&gt;&lt;/div&gt;&lt;hr/&gt;&lt;div&gt;&lt;h5&gt;&lt;b&gt;STATISTICS&lt;/b&gt;&lt;/h5&gt;&lt;/div&gt;&lt;hr/&gt;&lt;div&gt;&lt;h5&gt;&lt;b&gt;Str &lt;/b&gt;3, &lt;b&gt;Dex &lt;/b&gt;13, &lt;b&gt;Con &lt;/b&gt;-, &lt;b&gt;Int &lt;/b&gt; 4, &lt;b&gt;Wis &lt;/b&gt;12, &lt;b&gt;Cha &lt;/b&gt;13&lt;/h5&gt;&lt;h5&gt;&lt;b&gt;Base Atk &lt;/b&gt;+1; &lt;b&gt;CMB &lt;/b&gt;+0; &lt;b&gt;CMD &lt;/b&gt;6&lt;/h5&gt;&lt;h5&gt;&lt;b&gt;Feats &lt;/b&gt;Weapon Finesse&lt;/h5&gt;&lt;h5&gt;&lt;b&gt;Skills &lt;/b&gt;Bluff +2 (+10 when playing dead), Stealth +13; &lt;b&gt;Racial Modifiers &lt;/b&gt;+8 Bluff when playing dead&lt;/h5&gt;&lt;h5&gt;&lt;b&gt;Languages &lt;/b&gt;Common&lt;/h5&gt;&lt;h5&gt;&lt;b&gt;SQ &lt;/b&gt;opportune&lt;/h5&gt;&lt;/div&gt;&lt;hr/&gt;&lt;div&gt;&lt;h5&gt;&lt;b&gt;ECOLOGY&lt;/b&gt;&lt;/h5&gt;&lt;/div&gt;&lt;hr/&gt;&lt;div&gt;&lt;h5&gt;&lt;b&gt;Environment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ABILITIES&lt;/b&gt;&lt;/h5&gt;&lt;/div&gt;&lt;hr/&gt;&lt;div&gt;&lt;/h5&gt;&lt;h5&gt;&lt;b&gt;Attach (Ex)&lt;/b&gt; When a pickled punk hits with a bite attack, it automatically grapples its foe, though the target is not considered to be grappling the punk. Each round the pickled punk is grappling its foe, it automatically deals bite damage each round.  &lt;/h5&gt;&lt;h5&gt;&lt;b&gt;Death Throes (Ex)&lt;/b&gt; When a pickled punk is destroyed, it discorporates into a fleshy sludge. Any creatures adjacent to a pickled punk when it is destroyed must succeed at a DC 12 Fortitude save or be nauseated for 1 round.  &lt;/h5&gt;&lt;h5&gt;&lt;b&gt;Irritant (Ex)&lt;/b&gt; The water in a pickled punk's jar is highly irritating to all living creatures. A creature damaged by a pickled punk's bite that deals damage to pickled punk with a natural weapon or unarmed attack, or that otherwise comes into contact with a pickled punk or the water in its jar, must succeed at a DC 12 Fortitude save or break out in an itching rash. A creature affected by this rash takes a -2 penalty to Dexterity and Charisma for 24 hours (multiple allergic reactions do not stack). &lt;i&gt;Remove disease&lt;/i&gt; or any magical healing removes the rash instantly. This is a disease effect. The save DC is Charisma-based.  &lt;/h5&gt;&lt;h5&gt;&lt;b&gt;Opportune (Ex)&lt;/b&gt; Though Tiny, a pickled punk can extend its deformed limbs to make attacks of opportunity as if it had a reach of 5 feet. This ability doesn't allow a pickled punk to attack adjacent creatures as if it truly had a reach of 5 feet.&lt;/h5&gt;&lt;/div&gt;&lt;br&gt;&lt;div&gt;&lt;h4&gt;&lt;p&gt;&lt;p&gt;Grotesque curiosities, pickled punks are deformed, often-humanoid fetuses raised by necromancers and stored in jars of embalming fluid. Every pickled punk is different and the level of deformity spans a spectrum between the mildly lopsided to the utterly unfathomable. Though they seem harmless at first- even laughable-pickled punks are hungry creatures that attack without provocation when freed from their jars. Some pickled punks rock and wriggle in their jars in hopes of falling off a shelf or table and shattering their glass prison (such jars typically have hardness 1 and 2 hit points). Once freed, a pickled punk pulls itself across the ground with its malformed limbs in search of sustenance. Unless weaned from its taste for blood or constantly controlled, pickled punks become a danger to their creators. Some necromancers (especially those on the edge of sanity) and some intelligent undead cultivate a fondness for pickled punks and regard them as their children. They talk to their various jars in cooing tones and are known to even carry around favored specimens on outings and social calls, often granting them names and imagined personalities.&lt;/p&gt;&lt;/h4&gt;&lt;/div&gt;</t>
  </si>
  <si>
    <t>Pipefox</t>
  </si>
  <si>
    <t>bite +10 (1d2-5)</t>
  </si>
  <si>
    <t>Spell-Like Abilities (CL 3rd; concentration +5)  Constant-comprehend languages   3/day-augury, vanishAPG   1/day-detect thoughts (DC 14), divination, greater invisibility (self only)</t>
  </si>
  <si>
    <t>Str 1, Dex 16, Con 9, Int 14, Wis 11, Cha 14</t>
  </si>
  <si>
    <t>Climb +7, Knowledge (arcana) +5, Knowledge (religion) +5, Perception +5, Sense Motive +2, Stealth +19</t>
  </si>
  <si>
    <t>Common, Draconic; comprehend languages</t>
  </si>
  <si>
    <t>This furry, minute serpent has a foxlike head and tiny eyes that glitter with intelligence.</t>
  </si>
  <si>
    <t>A pipefox is a foot-long, furry, magical snake with the head of a fox. Often found either climbing in trees or snaking around pipes, these curious and stealthy creatures prefer to skulk about to observe and learn. Neither malicious nor particularly beneficial, pipefoxes love to gather knowledge and sometimes disseminate what they've acquired to those they find worthy. Desirous of knowledge, no matter how obscure, these creatures only see other like-minded creatures worthy of their interaction. Though they might become curious about a tribe of barbarians, take sudden interest in learning the cant of a local group of thieves, or even study the method of distribution for the local brewery, they watch such things from a distance, never interacting with such "lesser minds." But if a pipefox finds a creature that loves knowledge as much as it does, it becomes intrigued, and after spending a period of time observing such a creature, will eventually muster up the courage to make the relationship more personal. Many pipefoxes are especially intrigued by spellcasters, and sometimes they offer to serve them as either familiars or confidants. Pipefoxes are secretive by nature, and even when they make themselves known, they can be shy and evasive, both physically and intellectually. They often see knowledge as a type of spiritual currency, and are hesitant to give their knowledge away unless they gain something in return. Some believe pipefoxes are the spirits of legendary scribes and lore masters given new form. Others believe the creatures are related to kami, and serve to preserve the world's knowledge. A spellcaster of at least 7th level who has the Improved Familiar feat may select the pipefox as a familiar, but only after the pipefox has agreed to pledge its services to the spellcaster.</t>
  </si>
  <si>
    <t>&lt;link rel="stylesheet"href="PF.css"&gt;&lt;div&gt;&lt;h2&gt;Pipefox&lt;/h2&gt;&lt;h3&gt;&lt;i&gt;This furry, minute serpent has a foxlike head and tiny eyes that glitter with intelligence.&lt;/i&gt;&lt;/h3&gt;&lt;br&gt;&lt;/div&gt;&lt;div class="heading"&gt;&lt;p class="alignleft"&gt;Pipefox&lt;/p&gt;&lt;p class="alignright"&gt;CR 2&lt;/p&gt;&lt;div style="clear: both;"&gt;&lt;/div&gt;&lt;/div&gt;&lt;div&gt;&lt;h5&gt;&lt;b&gt;XP &lt;/b&gt;600&lt;/h5&gt;&lt;h5&gt;N Diminutive magical beast &lt;/h5&gt;&lt;h5&gt;&lt;b&gt;Init &lt;/b&gt;+7; &lt;b&gt;Senses &lt;/b&gt;darkvision 60 ft., low-light vision; Perception +5&lt;/h5&gt;&lt;/div&gt;&lt;hr/&gt;&lt;div&gt;&lt;h5&gt;&lt;b&gt;DEFENSE&lt;/b&gt;&lt;/h5&gt;&lt;/div&gt;&lt;hr/&gt;&lt;div&gt;&lt;h5&gt;&lt;b&gt;AC &lt;/b&gt;17, touch 17, flat-footed 13 (+3 Dex, +4 size)&lt;/h5&gt;&lt;h5&gt;&lt;b&gt;hp &lt;/b&gt;13 (3d10-3)&lt;/h5&gt;&lt;h5&gt;&lt;b&gt;Fort &lt;/b&gt;+2, &lt;b&gt;Ref &lt;/b&gt;+6, &lt;b&gt;Will &lt;/b&gt;+1&lt;/h5&gt;&lt;/div&gt;&lt;hr/&gt;&lt;div&gt;&lt;h5&gt;&lt;b&gt;OFFENSE&lt;/b&gt;&lt;/h5&gt;&lt;/div&gt;&lt;hr/&gt;&lt;div&gt;&lt;h5&gt;&lt;b&gt;Spd &lt;/b&gt;30 ft., climb 20 ft.&lt;/h5&gt;&lt;h5&gt;&lt;b&gt;Melee &lt;/b&gt;bite +10 (1d2-5)&lt;/h5&gt;&lt;h5&gt;&lt;b&gt;Space &lt;/b&gt;1 ft.; &lt;b&gt;Reach &lt;/b&gt;0 ft.&lt;/h5&gt;&lt;h5&gt;&lt;b&gt;Spell-Like Abilities&lt;/b&gt; (CL 3rd; concentration +5)&lt;/br&gt;Constant&amp;mdash;&lt;i&gt;comprehend languages&lt;/i&gt; &lt;/br&gt;3/day&amp;mdash;&lt;i&gt;augury&lt;/i&gt;, &lt;i&gt;vanish&lt;/i&gt;&lt;sup&gt;APG&lt;/sup&gt; &lt;/br&gt;1/day&amp;mdash;&lt;i&gt;detect thoughts&lt;/i&gt; (DC 14), &lt;i&gt;divination&lt;/i&gt;, &lt;i&gt;greater invisibility&lt;/i&gt; (self only)&lt;/h5&gt;&lt;/h5&gt;&lt;/div&gt;&lt;hr/&gt;&lt;div&gt;&lt;h5&gt;&lt;b&gt;STATISTICS&lt;/b&gt;&lt;/h5&gt;&lt;/div&gt;&lt;hr/&gt;&lt;div&gt;&lt;h5&gt;&lt;b&gt;Str &lt;/b&gt;1, &lt;b&gt;Dex &lt;/b&gt;16, &lt;b&gt;Con &lt;/b&gt;9, &lt;b&gt;Int &lt;/b&gt; 14, &lt;b&gt;Wis &lt;/b&gt;11, &lt;b&gt;Cha &lt;/b&gt;14&lt;/h5&gt;&lt;h5&gt;&lt;b&gt;Base Atk &lt;/b&gt;+3; &lt;b&gt;CMB &lt;/b&gt;+2; &lt;b&gt;CMD &lt;/b&gt;8&lt;/h5&gt;&lt;h5&gt;&lt;b&gt;Feats &lt;/b&gt;Improved Initiative, Weapon Finesse&lt;/h5&gt;&lt;h5&gt;&lt;b&gt;Skills &lt;/b&gt;Climb +7, Knowledge (arcana) +5, Knowledge (religion) +5, Perception +5, Sense Motive +2, Stealth +19&lt;/h5&gt;&lt;h5&gt;&lt;b&gt;Languages &lt;/b&gt;Common, Draconic; &lt;i&gt;comprehend languages&lt;/i&gt;&lt;/h5&gt;&lt;h5&gt;&lt;b&gt;SQ &lt;/b&gt;compression&lt;/h5&gt;&lt;/div&gt;&lt;hr/&gt;&lt;div&gt;&lt;h5&gt;&lt;b&gt;ECOLOGY&lt;/b&gt;&lt;/h5&gt;&lt;/div&gt;&lt;hr/&gt;&lt;div&gt;&lt;h5&gt;&lt;b&gt;Environment &lt;/b&gt; any&lt;/h5&gt;&lt;h5&gt;&lt;b&gt;Organization &lt;/b&gt;solitary&lt;/h5&gt;&lt;h5&gt;&lt;b&gt;Treasure &lt;/b&gt;standard&lt;/h5&gt;&lt;/div&gt;&lt;br&gt;&lt;div&gt;&lt;h4&gt;&lt;p&gt;&lt;p&gt;A pipefox is a foot-long, furry, magical snake with the head of a fox. Often found either climbing in trees or snaking around pipes, these curious and stealthy creatures prefer to skulk about to observe and learn. Neither malicious nor particularly beneficial, pipefoxes love to gather knowledge and sometimes disseminate what they've acquired to those they find worthy. Desirous of knowledge, no matter how obscure, these creatures only see other like-minded creatures worthy of their interaction. Though they might become curious about a tribe of barbarians, take sudden interest in learning the cant of a local group of thieves, or even study the method of distribution for the local brewery, they watch such things from a distance, never interacting with such "lesser minds." But if a pipefox finds a creature that loves knowledge as much as it does, it becomes intrigued, and after spending a period of time observing such a creature, will eventually muster up the courage to make the relationship more personal. Many pipefoxes are especially intrigued by spellcasters, and sometimes they offer to serve them as either familiars or confidants. Pipefoxes are secretive by nature, and even when they make themselves known, they can be shy and evasive, both physically and intellectually. They often see knowledge as a type of spiritual currency, and are hesitant to give their knowledge away unless they gain something in return. Some believe pipefoxes are the spirits of legendary scribes and lore masters given new form. Others believe the creatures are related to kami, and serve to preserve the world's knowledge. A spellcaster of at least 7th level who has the Improved Familiar feat may select the pipefox as a familiar, but only after the pipefox has agreed to pledge its services to the spellcaster.&lt;/p&gt;&lt;/h4&gt;&lt;/div&gt;</t>
  </si>
  <si>
    <t>Pooka</t>
  </si>
  <si>
    <t>5/cold iron or silver</t>
  </si>
  <si>
    <t>dagger +7 (1d2/19-20)</t>
  </si>
  <si>
    <t>Spell-Like Abilities (CL 6th; concentration +7)   At Will-detect magic, invisibility (self only)   3/day-minor image (DC 13), sleep (DC 12)   1/day-suggestion (DC 13)</t>
  </si>
  <si>
    <t>Str 10, Dex 16, Con 13, Int 11, Wis 12, Cha 13</t>
  </si>
  <si>
    <t>Bluff +8, Diplomacy +8, Fly +18, Perception +8, Sense Motive +6, Stealth +18, Use Magic Device +6</t>
  </si>
  <si>
    <t>Common, Sylvan; telepathy (by touch only)</t>
  </si>
  <si>
    <t>change shape (2 of the following forms: cat, goat, rabbit [use stats for raccoon], or raven; polymorph)</t>
  </si>
  <si>
    <t>solitary, pair, or ruse (3-9)</t>
  </si>
  <si>
    <t>This creature combines the features of a sprightly girl and a black rabbit. A wicked, whimsical grin gleams on her face.</t>
  </si>
  <si>
    <t>Poison (Su) As a standard action, a pooka can blow across her palm and create a 5-foot-diameter cloud of intoxicating dust. The pooka decides when she uses this ability whether the dust acts as an inhaled poison or a mild intoxicant (equivalent to 1-2 glasses of beer). Pooka Dust (Su): Inhaled; save Fort DC 13; frequency 1/round for 6 rounds; effect 1d2 Wis and 1d2 Cha (or intoxication); cure 2 consecutive saves.</t>
  </si>
  <si>
    <t>Capricious in nature, pookas are always in search of fun, though they don't often care who they inconvenience with their antics-they're just in it for the whimsy. Always chaotic in nature, some pookas are cruel, some are good-natured, and others are slightly unhinged. There's no way to tell which kind one is just by looking at it; only by interacting with a pooka does its nature become clear. However, having a conversation with a pooka isn't easy. Though they're intelligent, pookas speak in choppy, simple sentences filled with obscure metaphors and nonsensical references. Most creatures who converse with a pooka usually misunderstand it the first time and have to ask the creature to repeat itself. Even their telepathy is filled with strange images and references, such as representing the word "elf " with the face of an elf it knew long ago, colloquialisms that only make sense to native speakers of Sylvan, and so on. Pookas thrive when in the company of others, and they frequently find companionship in a particular individual whether the camaraderie is wanted or not. Pookas prefer creatures of chaotic alignments, don't trust those with lawful alignments, and find most people with neutral alignments boring. Pookas pull pranks to get to know a person and stay near them to observe the results, invisibly perched on a shoulder or clinging to an article of clothing. As they usually communicate with their unlucky target (whom they call "friend") using telepathy, the person's erratic reactions to the unseen pooka's pranks and mental "voice" can make the target appear insane. The pooka doesn't mind a little rough retaliation, but flees any attempts to kill it. Some pookas can be helpful, and farmers often leave a portion of their harvest behind as a tribute for any resident pookas. A pooka who is satisfied with such a gift may leave that farmer alone for an entire year, while a pooka who feels slighted by the offering may relentlessly mock the farmer and cause minor accidents on the farm. A pooka measures 1 to 2 feet from eartips to tail and weighs up to 15 pounds. A non-lawful spellcaster of at least 7th level who takes the Improved Familiar feat can select a pooka as a familiar.</t>
  </si>
  <si>
    <t>&lt;link rel="stylesheet"href="PF.css"&gt;&lt;div&gt;&lt;h2&gt;&lt;i&gt;Pooka&lt;/i&gt;&lt;/h2&gt;&lt;h3&gt;&lt;i&gt;This creature combines the features of a sprightly girl and a black rabbit. A wicked, whimsical grin gleams on her face.&lt;/i&gt;&lt;/h3&gt;&lt;br&gt;&lt;/div&gt;&lt;div class="heading"&gt;&lt;p class="alignleft"&gt;&lt;i&gt;Pooka&lt;/i&gt;&lt;/p&gt;&lt;p class="alignright"&gt;CR 2&lt;/p&gt;&lt;div style="clear: both;"&gt;&lt;/div&gt;&lt;/div&gt;&lt;div&gt;&lt;h5&gt;&lt;b&gt;XP &lt;/b&gt;600&lt;/h5&gt;&lt;h5&gt;CN Tiny fey &lt;/h5&gt;&lt;h5&gt;&lt;b&gt;Init &lt;/b&gt;+7; &lt;b&gt;Senses &lt;/b&gt;darkvision 60 ft., low-light vision; Perception +8&lt;/h5&gt;&lt;/div&gt;&lt;hr/&gt;&lt;div&gt;&lt;h5&gt;&lt;b&gt;DEFENSE&lt;/b&gt;&lt;/h5&gt;&lt;/div&gt;&lt;hr/&gt;&lt;div&gt;&lt;h5&gt;&lt;b&gt;AC &lt;/b&gt;16, touch 15, flat-footed 13 (+3 Dex, +1 natural, +2 size)&lt;/h5&gt;&lt;h5&gt;&lt;b&gt;hp &lt;/b&gt;18 (4d6+4); fast healing 2&lt;/h5&gt;&lt;h5&gt;&lt;b&gt;Fort &lt;/b&gt;+2, &lt;b&gt;Ref &lt;/b&gt;+7, &lt;b&gt;Will &lt;/b&gt;+5&lt;/h5&gt;&lt;h5&gt;&lt;b&gt;DR &lt;/b&gt;5/cold iron or silver; &lt;b&gt;SR &lt;/b&gt;13&lt;/h5&gt;&lt;/div&gt;&lt;hr/&gt;&lt;div&gt;&lt;h5&gt;&lt;b&gt;OFFENSE&lt;/b&gt;&lt;/h5&gt;&lt;/div&gt;&lt;hr/&gt;&lt;div&gt;&lt;h5&gt;&lt;b&gt;Spd &lt;/b&gt;30 ft., fly 60 ft. (good)&lt;/h5&gt;&lt;h5&gt;&lt;b&gt;Melee &lt;/b&gt;dagger +7 (1d2/19-20)&lt;/h5&gt;&lt;h5&gt;&lt;b&gt;Space &lt;/b&gt;2-1/2 ft.; &lt;b&gt;Reach &lt;/b&gt;0 ft.&lt;/h5&gt;&lt;h5&gt;&lt;b&gt;Special Attacks &lt;/b&gt;poison&lt;/h5&gt;&lt;h5&gt;&lt;b&gt;Spell-Like Abilities&lt;/b&gt; (CL 6th; concentration +7) &lt;/br&gt;At Will&amp;mdash;&lt;i&gt;detect magic&lt;/i&gt;, &lt;i&gt;invisibility&lt;/i&gt; (self only) &lt;/br&gt;3/day&amp;mdash;&lt;i&gt;minor image&lt;/i&gt; (DC 13), &lt;i&gt;sleep&lt;/i&gt; (DC 12) &lt;/br&gt;1/day&amp;mdash;&lt;i&gt;suggestion&lt;/i&gt; (DC 13)&lt;/h5&gt;&lt;/h5&gt;&lt;/div&gt;&lt;hr/&gt;&lt;div&gt;&lt;h5&gt;&lt;b&gt;STATISTICS&lt;/b&gt;&lt;/h5&gt;&lt;/div&gt;&lt;hr/&gt;&lt;div&gt;&lt;h5&gt;&lt;b&gt;Str &lt;/b&gt;10, &lt;b&gt;Dex &lt;/b&gt;16, &lt;b&gt;Con &lt;/b&gt;13, &lt;b&gt;Int &lt;/b&gt; 11, &lt;b&gt;Wis &lt;/b&gt;12, &lt;b&gt;Cha &lt;/b&gt;13&lt;/h5&gt;&lt;h5&gt;&lt;b&gt;Base Atk &lt;/b&gt;+2; &lt;b&gt;CMB &lt;/b&gt;+3; &lt;b&gt;CMD &lt;/b&gt;13&lt;/h5&gt;&lt;h5&gt;&lt;b&gt;Feats &lt;/b&gt;Improved Initiative, Weapon Finesse&lt;/h5&gt;&lt;h5&gt;&lt;b&gt;Skills &lt;/b&gt;Bluff +8, Diplomacy +8, Fly +18, Perception +8, Sense Motive +6, Stealth +18, Use Magic Device +6&lt;/h5&gt;&lt;h5&gt;&lt;b&gt;Languages &lt;/b&gt;Common, Sylvan; telepathy (by touch only)&lt;/h5&gt;&lt;h5&gt;&lt;b&gt;SQ &lt;/b&gt;change shape (2 of the following forms: cat, goat, rabbit [use stats for raccoon], or raven; polymorph)&lt;/h5&gt;&lt;/div&gt;&lt;hr/&gt;&lt;div&gt;&lt;h5&gt;&lt;b&gt;ECOLOGY&lt;/b&gt;&lt;/h5&gt;&lt;/div&gt;&lt;hr/&gt;&lt;div&gt;&lt;h5&gt;&lt;b&gt;Environment &lt;/b&gt; any&lt;/h5&gt;&lt;h5&gt;&lt;b&gt;Organization &lt;/b&gt;solitary, pair, or ruse (3-9)&lt;/h5&gt;&lt;h5&gt;&lt;b&gt;Treasure &lt;/b&gt;standard&lt;/h5&gt;&lt;/div&gt;&lt;hr/&gt;&lt;div&gt;&lt;h5&gt;&lt;b&gt;SPECIAL ABILITIES&lt;/b&gt;&lt;/h5&gt;&lt;/div&gt;&lt;hr/&gt;&lt;div&gt;&lt;/h5&gt;&lt;h5&gt;&lt;b&gt;Poison (Su)&lt;/b&gt; As a standard action, a pooka can blow across her palm and create a 5-foot-diameter cloud of intoxicating dust. The pooka decides when she uses this ability whether the dust acts as an inhaled poison or a mild intoxicant (equivalent to 1-2 glasses of beer). &lt;i&gt;Pooka&lt;/i&gt; &lt;i&gt;Dust (Su)&lt;/i&gt;: Inhaled; save Fort DC 13; frequency 1/round for 6 rounds; effect 1d2 Wis and 1d2 Cha (or intoxication); cure 2 consecutive saves.&lt;/h5&gt;&lt;/div&gt;&lt;br&gt;&lt;div&gt;&lt;h4&gt;&lt;p&gt;&lt;p&gt;Capricious in nature, pookas are always in search of fun, though they don't often care who they inconvenience with their antics-they're just in it for the whimsy. Always chaotic in nature, some pookas are cruel, some are good-natured, and others are slightly unhinged. There's no way to tell which kind one is just by looking at it; only by interacting with a pooka does its nature become clear. However, having a conversation with a pooka isn't easy. Though they're intelligent, pookas speak in choppy, simple sentences filled with obscure metaphors and nonsensical references. Most creatures who converse with a pooka usually misunderstand it the first time and have to ask the creature to repeat itself. Even their telepathy is filled with strange images and references, such as representing the word "elf " with the face of an elf it knew long ago, colloquialisms that only make sense to native speakers of Sylvan, and so on. &lt;i&gt;Pooka&lt;/i&gt;s thrive when in the company of others, and they frequently find companionship in a particular individual whether the camaraderie is wanted or not. &lt;i&gt;Pooka&lt;/i&gt;s prefer creatures of chaotic alignments, don't trust those with lawful alignments, and find most people with neutral alignments boring. &lt;i&gt;Pooka&lt;/i&gt;s pull pranks to get to know a person and stay near them to observe the results, invisibly perched on a shoulder or clinging to an article of clothing. As they usually communicate with their unlucky target (whom they call "friend") using telepathy, the person's erratic reactions to the unseen pooka's pranks and mental "voice" can make the target appear insane. The pooka doesn't mind a little rough retaliation, but flees any attempts to kill it. Some pookas can be helpful, and farmers often leave a portion of their harvest behind as a tribute for any resident pookas. A pooka who is satisfied with such a gift may leave that farmer alone for an entire year, while a pooka who feels slighted by the offering may relentlessly mock the farmer and cause minor accidents on the farm. A pooka measures 1 to 2 feet from eartips to tail and weighs up to 15 pounds. A non-lawful spellcaster of at least 7th level who takes the Improved Familiar feat can select a pooka as a familiar.&lt;/p&gt;&lt;/h4&gt;&lt;/div&gt;</t>
  </si>
  <si>
    <t>Catrina</t>
  </si>
  <si>
    <t>darkvision 60 ft., low-light vision, spiritsense; Perception +11</t>
  </si>
  <si>
    <t>calm emotions (30 ft., DC 17)</t>
  </si>
  <si>
    <t>2 slams +6 (1d8)</t>
  </si>
  <si>
    <t>compel condemned, kiss of death</t>
  </si>
  <si>
    <t>Spell-Like Abilities (CL 6th; concentration +10)  At Will-dancing lights, death watch, greater teleport (self plus 50 lbs. of objects only), invisibility (self only), speak with dead  3/day-major image (DC 20)</t>
  </si>
  <si>
    <t>Str 10, Dex 17, Con 16, Int 13, Wis 14, Cha 19</t>
  </si>
  <si>
    <t>Combat Expertise, Improved Initiative, Iron Will</t>
  </si>
  <si>
    <t>Diplomacy +13, Heal +8, Knowledge (planes) +10, Knowledge (religion) +10, Perception +11, Stealth +12, Use Magic Device +10</t>
  </si>
  <si>
    <t>Abyssal, Celestial, Common, Infernal; tongues, telepathy 100 ft.</t>
  </si>
  <si>
    <t>spirit touch</t>
  </si>
  <si>
    <t xml:space="preserve"> any (Purgatory)</t>
  </si>
  <si>
    <t>solitary, pair, or reception (3-10)</t>
  </si>
  <si>
    <t>With lengthy curling hair, a dancer's dress, and a bouquet of flowers, this woman remains beautiful, despite having no flesh.</t>
  </si>
  <si>
    <t>Calm Emotions Aura (Su) A catrina's aura acts like a calm emotions spell with a radius of 30 feet. A creature that succeeds at its save is immune to that catrina's aura for 24 hours. The save DC is Charisma-based.  Compel Condemned (Su) As a standard action, a catrina can force one humanoid within 30 feet to make a DC 17 Will save or be affected as per the spell dominate person. This ability functions exactly as that spell, but the catrina can only command an affected creature to approach and kiss her. This action is not considered to be against the target's nature or self-destructive. Any damage taken by the target (other than damage the catrina deals) immediately ends this effect.  Kiss of Death (Su) A catrina can kill a grappled, helpless, or willing target with a long, passionate kiss. The target must succeed at a DC 17 Fortitude save or take 5d6 points of damage. Any creature damaged by the same catrina's kiss for three consecutive rounds instantly dies, regardless of how many hit points it has remaining. Creatures of the old age category take a -2 penalty on saving throws to resist this ability, while those in the venerable age category take a -4 penalty. This is a death effect. The save DCs are Charisma-based.</t>
  </si>
  <si>
    <t>Catrinas welcome the dead into the afterlife, doing what they can to lessen the shock and terror experienced by mortals who haven't accepted their own deaths or who still grieve for themselves. Eschewing the funereal themes and colors preferred by most other psychopomps, catrinas dress in festive shades, surrounding themselves with light and color to dispel a measure of death's gloom. However, they don't disguise their skeletal bodies, for despite any gilding they might put on the moment, they don't seek to disguise the finality of death. A catrina's motivation for easing the transition from life to death has more to do with making the soul's progression calm than compassion for the soul-after all, screaming and outrage disrupts the processing of the dead. Catrinas rarely ever visit the Material Plane, but when they do so it's typically at the command of a more powerful psychopomp or deity of death who seeks to ease the passing of a mortal of singular importance-such as a high-ranking priest of a death goddess. In such instances they serve as companions and ushers into the realm of the dead, not executioners. However, they're capable of serving in both capacities, especially if misguided mortals try to keep them from their duty, using their deadly but painless kisses to end a life in an instant. Catrinas always appear as festively dressed skeletons-usually in women's garb but sometimes in colorful men's formal wear, and usually decorated with or carrying flowers. They do not have true genders, but an individual catrina may have a more masculine or feminine voice and personality. They typically stand between 5 and 6 feet tall and weigh about 20 to 30 pounds.</t>
  </si>
  <si>
    <t>&lt;link rel="stylesheet"href="PF.css"&gt;&lt;div&gt;&lt;h2&gt;Psychopomp, Catrina&lt;/h2&gt;&lt;h3&gt;&lt;i&gt;With lengthy curling hair, a dancer's dress, and a bouquet of flowers, this woman remains beautiful, despite having no flesh.&lt;/i&gt;&lt;/h3&gt;&lt;br&gt;&lt;/div&gt;&lt;div class="heading"&gt;&lt;p class="alignleft"&gt;Catrina&lt;/p&gt;&lt;p class="alignright"&gt;CR 5&lt;/p&gt;&lt;div style="clear: both;"&gt;&lt;/div&gt;&lt;/div&gt;&lt;div&gt;&lt;h5&gt;&lt;b&gt;XP &lt;/b&gt;1,600&lt;/h5&gt;&lt;h5&gt;N Medium outsider (extraplanar, psychopomp)&lt;/h5&gt;&lt;h5&gt;&lt;b&gt;Init &lt;/b&gt;+7; &lt;b&gt;Senses &lt;/b&gt;darkvision 60 ft., low-light vision, spiritsense; Perception +11&lt;/h5&gt;&lt;h5&gt;&lt;b&gt;Aura &lt;/b&gt;&lt;i&gt;calm emotions&lt;/i&gt; (30 ft., DC 17)&lt;/h5&gt;&lt;/div&gt;&lt;hr/&gt;&lt;div&gt;&lt;h5&gt;&lt;b&gt;DEFENSE&lt;/b&gt;&lt;/h5&gt;&lt;/div&gt;&lt;hr/&gt;&lt;div&gt;&lt;h5&gt;&lt;b&gt;AC &lt;/b&gt;19, touch 13, flat-footed 16 (+3 Dex, +6 natural)&lt;/h5&gt;&lt;h5&gt;&lt;b&gt;hp &lt;/b&gt;51 (6d10+18)&lt;/h5&gt;&lt;h5&gt;&lt;b&gt;Fort &lt;/b&gt;+5, &lt;b&gt;Ref &lt;/b&gt;+8, &lt;b&gt;Will &lt;/b&gt;+9&lt;/h5&gt;&lt;h5&gt;&lt;b&gt;DR &lt;/b&gt;5/adamantine; &lt;b&gt;Immune &lt;/b&gt;death effects, disease, poison; &lt;b&gt;Resist &lt;/b&gt;cold 10, electricity 10; &lt;b&gt;SR &lt;/b&gt;16&lt;/h5&gt;&lt;/div&gt;&lt;hr/&gt;&lt;div&gt;&lt;h5&gt;&lt;b&gt;OFFENSE&lt;/b&gt;&lt;/h5&gt;&lt;/div&gt;&lt;hr/&gt;&lt;div&gt;&lt;h5&gt;&lt;b&gt;Spd &lt;/b&gt;30 ft.&lt;/h5&gt;&lt;h5&gt;&lt;b&gt;Melee &lt;/b&gt;2 slams +6 (1d8)&lt;/h5&gt;&lt;h5&gt;&lt;b&gt;Space &lt;/b&gt;5 ft.; &lt;b&gt;Reach &lt;/b&gt;5 ft.&lt;/h5&gt;&lt;h5&gt;&lt;b&gt;Special Attacks &lt;/b&gt;compel condemned, kiss of death&lt;/h5&gt;&lt;h5&gt;&lt;b&gt;Spell-Like Abilities&lt;/b&gt; (CL 6th; concentration +10) &lt;/br&gt;At Will&amp;mdash;&lt;i&gt;dancing lights&lt;/i&gt;, &lt;i&gt;death watch&lt;/i&gt;, &lt;i&gt;greater teleport&lt;/i&gt; (self plus 50 lbs. of objects only), &lt;i&gt;invisibility&lt;/i&gt; (self only), &lt;i&gt;speak with dead&lt;/i&gt; &lt;/br&gt;3/day&amp;mdash;&lt;i&gt;major image&lt;/i&gt; (DC 20)&lt;/h5&gt;&lt;/h5&gt;&lt;/div&gt;&lt;hr/&gt;&lt;div&gt;&lt;h5&gt;&lt;b&gt;STATISTICS&lt;/b&gt;&lt;/h5&gt;&lt;/div&gt;&lt;hr/&gt;&lt;div&gt;&lt;h5&gt;&lt;b&gt;Str &lt;/b&gt;10, &lt;b&gt;Dex &lt;/b&gt;17, &lt;b&gt;Con &lt;/b&gt;16, &lt;b&gt;Int &lt;/b&gt; 13, &lt;b&gt;Wis &lt;/b&gt;14, &lt;b&gt;Cha &lt;/b&gt;19&lt;/h5&gt;&lt;h5&gt;&lt;b&gt;Base Atk &lt;/b&gt;+6; &lt;b&gt;CMB &lt;/b&gt;+6; &lt;b&gt;CMD &lt;/b&gt;19&lt;/h5&gt;&lt;h5&gt;&lt;b&gt;Feats &lt;/b&gt;Combat Expertise, Improved Initiative, Iron Will&lt;/h5&gt;&lt;h5&gt;&lt;b&gt;Skills &lt;/b&gt;Diplomacy +13, Heal +8, Knowledge (planes) +10, Knowledge (religion) +10, Perception +11, Stealth +12, Use Magic Device +10&lt;/h5&gt;&lt;h5&gt;&lt;b&gt;Languages &lt;/b&gt;Abyssal, Celestial, Common, Infernal; &lt;i&gt;tongues&lt;/i&gt;, telepathy 100 ft.&lt;/h5&gt;&lt;h5&gt;&lt;b&gt;SQ &lt;/b&gt;spirit touch&lt;/h5&gt;&lt;/div&gt;&lt;hr/&gt;&lt;div&gt;&lt;h5&gt;&lt;b&gt;ECOLOGY&lt;/b&gt;&lt;/h5&gt;&lt;/div&gt;&lt;hr/&gt;&lt;div&gt;&lt;h5&gt;&lt;b&gt;Environment &lt;/b&gt; any (Purgatory)&lt;/h5&gt;&lt;h5&gt;&lt;b&gt;Organization &lt;/b&gt;solitary, pair, or reception (3-10)&lt;/h5&gt;&lt;h5&gt;&lt;b&gt;Treasure &lt;/b&gt;standard&lt;/h5&gt;&lt;/div&gt;&lt;hr/&gt;&lt;div&gt;&lt;h5&gt;&lt;b&gt;SPECIAL ABILITIES&lt;/b&gt;&lt;/h5&gt;&lt;/div&gt;&lt;hr/&gt;&lt;div&gt;&lt;/h5&gt;&lt;h5&gt;&lt;b&gt;Calm Emotions Aura (Su)&lt;/b&gt; A catrina's aura acts like a &lt;i&gt;calm emotions&lt;/i&gt; spell with a radius of 30 feet. A creature that succeeds at its save is immune to that catrina's aura for 24 hours. The save DC is Charisma-based.  &lt;/h5&gt;&lt;h5&gt;&lt;b&gt;Compel Condemned (Su)&lt;/b&gt; As a standard action, a catrina can force one humanoid within 30 feet to make a DC 17 Will save or be affected as per the spell &lt;i&gt;dominate person&lt;/i&gt;. This ability functions exactly as that spell, but the catrina can only command an affected creature to approach and kiss her. This action is not considered to be against the target's nature or self-destructive. Any damage taken by the target (other than damage the catrina deals) immediately ends this effect.  &lt;/h5&gt;&lt;h5&gt;&lt;b&gt;Kiss of Death (Su)&lt;/b&gt; A catrina can kill a grappled, helpless, or willing target with a long, passionate kiss. The target must succeed at a DC 17 Fortitude save or take 5d6 points of damage. Any creature damaged by the same catrina's kiss for three consecutive rounds instantly dies, regardless of how many hit points it has remaining. Creatures of the old age category take a -2 penalty on saving throws to resist this ability, while those in the venerable age category take a -4 penalty. This is a death effect. The save DCs are Charisma-based.&lt;/h5&gt;&lt;/div&gt;&lt;br&gt;&lt;div&gt;&lt;h4&gt;&lt;p&gt;&lt;p&gt;Catrinas welcome the dead into the afterlife, doing what they can to lessen the shock and terror experienced by mortals who haven't accepted their own deaths or who still grieve for themselves. Eschewing the funereal themes and colors preferred by most other psychopomps, catrinas dress in festive shades, surrounding themselves with light and color to dispel a measure of death's gloom. However, they don't disguise their skeletal bodies, for despite any gilding they might put on the moment, they don't seek to disguise the finality of death. A catrina's motivation for easing the transition from life to death has more to do with making the soul's progression calm than compassion for the soul-after all, screaming and outrage disrupts the processing of the dead. Catrinas rarely ever visit the Material Plane, but when they do so it's typically at the command of a more powerful psychopomp or deity of death who seeks to ease the passing of a mortal of singular importance-such as a high-ranking priest of a death goddess. In such instances they serve as companions and ushers into the realm of the dead, not executioners. However, they're capable of serving in both capacities, especially if misguided mortals try to keep them from their duty, using their deadly but painless kisses to end a life in an instant. Catrinas always appear as festively dressed skeletons-usually in women's garb but sometimes in colorful men's formal wear, and usually decorated with or carrying flowers. They do not have true genders, but an individual catrina may have a more masculine or feminine voice and personality. They typically stand between 5 and 6 feet tall and weigh about 20 to 30 pounds.&lt;/p&gt;&lt;/h4&gt;&lt;/div&gt;</t>
  </si>
  <si>
    <t>Morrigna</t>
  </si>
  <si>
    <t>darkvision 60 ft., low-light vision, spiritsense; Perception +28</t>
  </si>
  <si>
    <t>28, touch 13, flat-footed 25</t>
  </si>
  <si>
    <t>(+8 armor, +3 Dex, +5 natural, +2 shield)</t>
  </si>
  <si>
    <t>Fort +10, Ref +15, Will +16</t>
  </si>
  <si>
    <t>2 slams +24 (2d6+6), 2 wrappings +19 (1d6+3 plus grab)</t>
  </si>
  <si>
    <t>5 ft. (10 ft. with wrappings)</t>
  </si>
  <si>
    <t>wrappings</t>
  </si>
  <si>
    <t>Spell-Like Abilities (CL 12th; concentration +15)   At Will-detect undead, stone tell   5/day-speak with dead   3/day-summon (level 7, 1d4 giant tarantulas [Pathfinder RPG Bestiary 2 256] 75% or 1d4 spider swarms 100%)</t>
  </si>
  <si>
    <t>Inquisitor Spells Known (CL 12th; concentration +15)   4th (3)-cure critical wounds, divination, freedom of movement, spell immunity   3rd (5)-blood biographyAPG (DC 16), dimensional anchor, dispel magic, halt undead (DC 16)   2nd (6)-confessAPG (DC 15), detect thoughts (DC 15), hold person (DC 15), invisibility, see invisibility   1st (6)-bane (DC 14), command (DC 14), comprehend languages, expeditious retreat, sanctuary (DC 14), wrathAPG   0-bleed (DC 13), detect magic, disrupt undead, read magic, siftAPG, stabilize</t>
  </si>
  <si>
    <t>Str 22, Dex 19, Con 18, Int 13, Wis 17, Cha 16</t>
  </si>
  <si>
    <t>Alertness, Combat Expertise, Combat Reflexes, Deflect ArrowsB, Eschew MaterialsB, Following StepAPG, Improved Initiative, Iron Will, Persuasive, Step Up, Step Up and StrikeAPG</t>
  </si>
  <si>
    <t>Bluff +15, Climb +11, Diplomacy +25, Disguise +15, Intimidate +17, Knowledge (planes) +13, Perception +28, Sense Motive +25, Sleight of Hand +10, Stealth +22, Survival +15, Swim +6</t>
  </si>
  <si>
    <t>Abyssal, Celestial, Infernal; speak with animals (including vermin), tongues</t>
  </si>
  <si>
    <t>change shape (any animal or humanoid), spirit touch</t>
  </si>
  <si>
    <t>solitary of group (3-15)</t>
  </si>
  <si>
    <t>standard (+2 glamered breastplate, other treasure)</t>
  </si>
  <si>
    <t>This beautiful woman wears a mask and is completely wrapped in spider silk. Magical fetishes adorn her clothing and staff.</t>
  </si>
  <si>
    <t>Spells A morrigna casts spells as a 12th-level inquisitor.  Spider Sight (Su) A morrigna can see through the eyes of a spider swarm she summons as though it were the sensor of an arcane eye spell. She does not have to concentrate to use this ability.  Wrappings (Su) A morrigna's web wrappings grant her a +2 shield bonus to AC and can make secondary natural attacks.</t>
  </si>
  <si>
    <t>Morrignas are Purgatory's investigators, bounty hunters, and assassins, tracking down those who flout the natural cycle of death and judgment. They stand 7 to 8 feet tall and weigh 200 to 250 pounds. Many morrignas prefer to assume the appearances of those who have died. They ensure the smooth operation of death's bureaucratic machine by eliminating complications, dedicating their existence to wiping out any forces that circumvent or corrupt the natural cycle of death and judgment.</t>
  </si>
  <si>
    <t>&lt;link rel="stylesheet"href="PF.css"&gt;&lt;div&gt;&lt;h2&gt;Psychopomp, Morrigna&lt;/h2&gt;&lt;h3&gt;&lt;i&gt;This beautiful woman wears a mask and is completely wrapped in spider silk. Magical fetishes adorn her clothing and staff.&lt;/i&gt;&lt;/h3&gt;&lt;br&gt;&lt;/div&gt;&lt;div class="heading"&gt;&lt;p class="alignleft"&gt;Morrigna&lt;/p&gt;&lt;p class="alignright"&gt;CR 13&lt;/p&gt;&lt;div style="clear: both;"&gt;&lt;/div&gt;&lt;/div&gt;&lt;div&gt;&lt;h5&gt;&lt;b&gt;XP &lt;/b&gt;25,600&lt;/h5&gt;&lt;h5&gt;N Medium outsider (extraplanar, psychopomp)&lt;/h5&gt;&lt;h5&gt;&lt;b&gt;Init &lt;/b&gt;+8; &lt;b&gt;Senses &lt;/b&gt;darkvision 60 ft., low-light vision, spiritsense; Perception +28&lt;/h5&gt;&lt;/div&gt;&lt;hr/&gt;&lt;div&gt;&lt;h5&gt;&lt;b&gt;DEFENSE&lt;/b&gt;&lt;/h5&gt;&lt;/div&gt;&lt;hr/&gt;&lt;div&gt;&lt;h5&gt;&lt;b&gt;AC &lt;/b&gt;28, touch 13, flat-footed 25 (+8 armor, +3 Dex, +5 natural, +2 shield)&lt;/h5&gt;&lt;h5&gt;&lt;b&gt;hp &lt;/b&gt;171 (18d10+72); regeneration 5 (acid or fire)&lt;/h5&gt;&lt;h5&gt;&lt;b&gt;Fort &lt;/b&gt;+10, &lt;b&gt;Ref &lt;/b&gt;+15, &lt;b&gt;Will &lt;/b&gt;+16&lt;/h5&gt;&lt;h5&gt;&lt;b&gt;DR &lt;/b&gt;10/adamantine; &lt;b&gt;Immune &lt;/b&gt;death effects, disease, poison; &lt;b&gt;Resist &lt;/b&gt;cold 10, electricity 10; &lt;b&gt;SR &lt;/b&gt;24&lt;/h5&gt;&lt;/div&gt;&lt;hr/&gt;&lt;div&gt;&lt;h5&gt;&lt;b&gt;OFFENSE&lt;/b&gt;&lt;/h5&gt;&lt;/div&gt;&lt;hr/&gt;&lt;div&gt;&lt;h5&gt;&lt;b&gt;Spd &lt;/b&gt;40 ft. (30 ft. in armor), climb 15 ft.&lt;/h5&gt;&lt;h5&gt;&lt;b&gt;Melee &lt;/b&gt;2 slams +24 (2d6+6), 2 wrappings +19 (1d6+3 plus grab)&lt;/h5&gt;&lt;h5&gt;&lt;b&gt;Space &lt;/b&gt;5 ft.; &lt;b&gt;Reach &lt;/b&gt;5 ft. (10 ft. with wrappings)&lt;/h5&gt;&lt;h5&gt;&lt;b&gt;Special Attacks &lt;/b&gt;wrappings&lt;/h5&gt;&lt;h5&gt;&lt;b&gt;Spell-Like Abilities&lt;/b&gt; (CL 12th; concentration +15) &lt;/br&gt;At Will&amp;mdash;&lt;i&gt;detect undead&lt;/i&gt;, &lt;i&gt;stone tell&lt;/i&gt; &lt;/br&gt;5/day&amp;mdash;&lt;i&gt;speak with dead&lt;/i&gt; &lt;/br&gt;3/day&amp;mdash;summon (level 7, 1d4 giant tarantulas [Pathfinder &lt;i&gt;RPG Bestiary 2&lt;/i&gt; 256] 75% or 1d4 spider swarms 100%)&lt;/h5&gt;&lt;/h5&gt;&lt;h5&gt;&lt;b&gt;Inquisitor Spells Known&lt;/b&gt; (CL 12th; concentration +15) &lt;/br&gt;4th (3)&amp;mdash;&lt;i&gt;cure critical wounds&lt;/i&gt;, &lt;i&gt;divination&lt;/i&gt;, &lt;i&gt;freedom of movement&lt;/i&gt;, &lt;i&gt;spell immunity&lt;/i&gt; &lt;/br&gt;3rd (5)&amp;mdash;&lt;i&gt;blood biography&lt;/i&gt;&lt;sup&gt;APG&lt;/sup&gt; (DC 16), &lt;i&gt;dimensional anchor&lt;/i&gt;, &lt;i&gt;dispel magic&lt;/i&gt;, &lt;i&gt;halt undead&lt;/i&gt; (DC 16) &lt;/br&gt;2nd (6)&amp;mdash;&lt;i&gt;confess&lt;/i&gt;&lt;sup&gt;APG&lt;/sup&gt; (DC 15), &lt;i&gt;detect thoughts&lt;/i&gt; (DC 15), &lt;i&gt;hold person&lt;/i&gt; (DC 15), &lt;i&gt;invisibility&lt;/i&gt;, see &lt;i&gt;invisibility&lt;/i&gt; &lt;/br&gt;1st (6)&amp;mdash;&lt;i&gt;bane&lt;/i&gt; (DC 14), &lt;i&gt;command&lt;/i&gt; (DC 14), &lt;i&gt;comprehend languages&lt;/i&gt;, &lt;i&gt;expeditious retreat&lt;/i&gt;, &lt;i&gt;sanctuary&lt;/i&gt; (DC 14), &lt;i&gt;wrath&lt;/i&gt;&lt;sup&gt;APG&lt;/sup&gt; &lt;/br&gt;0&amp;mdash;&lt;i&gt;bleed&lt;/i&gt; (DC 13), &lt;i&gt;detect magic&lt;/i&gt;, &lt;i&gt;disrupt undead&lt;/i&gt;, &lt;i&gt;read magic&lt;/i&gt;, &lt;i&gt;sift&lt;/i&gt;&lt;sup&gt;APG&lt;/sup&gt;, &lt;i&gt;stabilize&lt;/i&gt;&lt;/h5&gt;&lt;/h5&gt;&lt;/div&gt;&lt;hr/&gt;&lt;div&gt;&lt;h5&gt;&lt;b&gt;STATISTICS&lt;/b&gt;&lt;/h5&gt;&lt;/div&gt;&lt;hr/&gt;&lt;div&gt;&lt;h5&gt;&lt;b&gt;Str &lt;/b&gt;22, &lt;b&gt;Dex &lt;/b&gt;19, &lt;b&gt;Con &lt;/b&gt;18, &lt;b&gt;Int &lt;/b&gt; 13, &lt;b&gt;Wis &lt;/b&gt;17, &lt;b&gt;Cha &lt;/b&gt;16&lt;/h5&gt;&lt;h5&gt;&lt;b&gt;Base Atk &lt;/b&gt;+18; &lt;b&gt;CMB &lt;/b&gt;+24 (+28 grapple); &lt;b&gt;CMD &lt;/b&gt;38&lt;/h5&gt;&lt;h5&gt;&lt;b&gt;Feats &lt;/b&gt;Alertness, Combat Expertise, Combat Reflexes, Deflect Arrows&lt;sup&gt;B&lt;/sup&gt;, Eschew Materials&lt;sup&gt;B&lt;/sup&gt;, Following Step&lt;sup&gt;APG&lt;/sup&gt;, Improved Initiative, Iron Will, Persuasive, Step Up, Step Up and Strike&lt;sup&gt;APG&lt;/sup&gt;&lt;/h5&gt;&lt;h5&gt;&lt;b&gt;Skills &lt;/b&gt;Bluff +15, Climb +11, Diplomacy +25, Disguise +15, Intimidate +17, Knowledge (planes) +13, Perception +28, Sense Motive +25, Sleight of Hand +10, Stealth +22, Survival +15, Swim +6&lt;/h5&gt;&lt;h5&gt;&lt;b&gt;Languages &lt;/b&gt;Abyssal, Celestial, Infernal; &lt;i&gt;speak with animals&lt;/i&gt; (including vermin), &lt;i&gt;tongues&lt;/i&gt;&lt;/h5&gt;&lt;h5&gt;&lt;b&gt;SQ &lt;/b&gt;change shape (any animal or humanoid), spirit touch&lt;/h5&gt;&lt;/div&gt;&lt;hr/&gt;&lt;div&gt;&lt;h5&gt;&lt;b&gt;ECOLOGY&lt;/b&gt;&lt;/h5&gt;&lt;/div&gt;&lt;hr/&gt;&lt;div&gt;&lt;h5&gt;&lt;b&gt;Environment &lt;/b&gt; any (Purgatory)&lt;/h5&gt;&lt;h5&gt;&lt;b&gt;Organization &lt;/b&gt;solitary of group (3-15)&lt;/h5&gt;&lt;h5&gt;&lt;b&gt;Treasure &lt;/b&gt;standard (&lt;i&gt;+2 glamered breastplate&lt;/i&gt;, other treasure)&lt;/h5&gt;&lt;/div&gt;&lt;hr/&gt;&lt;div&gt;&lt;h5&gt;&lt;b&gt;SPECIAL ABILITIES&lt;/b&gt;&lt;/h5&gt;&lt;/div&gt;&lt;hr/&gt;&lt;div&gt;&lt;/h5&gt;&lt;h5&gt;&lt;b&gt;Spells&lt;/b&gt; A morrigna casts spells as a 12th-level inquisitor.  &lt;/h5&gt;&lt;h5&gt;&lt;b&gt;Spider Sight (Su)&lt;/b&gt; A morrigna can see through the eyes of a spider swarm she summons as though it were the sensor of an &lt;i&gt;arcane eye&lt;/i&gt; spell. She does not have to concentrate to use this ability.  &lt;/h5&gt;&lt;h5&gt;&lt;b&gt;Wrappings (Su)&lt;/b&gt; A morrigna's web wrappings grant her a +2 shield bonus to AC and can make secondary natural attacks.&lt;/h5&gt;&lt;/div&gt;&lt;br&gt;&lt;div&gt;&lt;h4&gt;&lt;p&gt;&lt;p&gt;Morrignas are Purgatory's investigators, bounty hunters, and assassins, tracking down those who flout the natural cycle of death and judgment. They stand 7 to 8 feet tall and weigh 200 to 250 pounds. Many morrignas prefer to assume the appearances of those who have died. They ensure the smooth operation of death's bureaucratic machine by eliminating complications, dedicating their existence to wiping out any forces that circumvent or corrupt the natural cycle of death and judgment.&lt;/p&gt;&lt;/h4&gt;&lt;/div&gt;</t>
  </si>
  <si>
    <t>Nosoi</t>
  </si>
  <si>
    <t>darkvision 60 ft., low-light vision, spiritsense; Perception +9</t>
  </si>
  <si>
    <t>haunting melody</t>
  </si>
  <si>
    <t>Spell-Like Abilities (CL 3rd; concentration +6)   At Will-invisibility (self only)   3/day-speak with dead (6 questions, CL 12th)   1/day-hide from undead (DC 14), sound burst (DC 15)</t>
  </si>
  <si>
    <t>Str 8, Dex 16, Con 12, Int 11, Wis 13, Cha 16</t>
  </si>
  <si>
    <t>Fly +17, Knowledge (history) +6, Knowledge (planes) +6, Perception +9, Profession (scribe) +7, Sense Motive +3, Stealth +17</t>
  </si>
  <si>
    <t>Abyssal, Celestial, Infernal</t>
  </si>
  <si>
    <t>change shape (raven or songbird [same statistics], beast shape II), spirit touch</t>
  </si>
  <si>
    <t>solitary, pair, or group (3-15)</t>
  </si>
  <si>
    <t>This strange black bird wears a leather long-nosed mask like a plague doctor.</t>
  </si>
  <si>
    <t>Haunting Melody (Su) A nosoi's song has the power to grip the spirits of those that hear it. All living and undead creatures within a 60-foot spread must succeed at a DC 14 Will saving throw or be fascinated. A creature that successfully saves is not subject to that nosoi's song for 24 hours. This effect continues for as long as the nosoi sings and for 1 round thereafter. A nosoi can sing for a number or rounds per day equal to twice its Hit Dice. This is a sonic mind-affecting charm effect. This ability can affect undead creatures, even though the undead subtype makes such creatures immune to mind-affecting effects (though undead creatures with immunity to mind-affecting effects from a source other than their creature type are still immune). The save DC is Charisma-based.</t>
  </si>
  <si>
    <t>Nosois eagerly fill the roles of clerks, scribes, and messengers in Purgatory's bureaucracy. They record the circumstances of each mortal's death, any judgments for and against its soul, and its final destination among the Outer Planes. A noisoi looks like a songbird-usually a crow, sparrow, or whippoorwill-though it wears a funerary mask that accentuates its beak. Many nosois craft decorative artificial tails from grave goods and other decorations that trail behind them as they fly. A nosoi typically measures about 1 foot in length but is deceptively heavy, weighing between 10 and 15 pounds. It can use drawing and writing tools suitable for Small or Medium creatures without penalty. Nosois serve within the libraries and scriptoriums of Purgatory, tirelessly scribbling away without rest. Being social creatures, they frequently chatter or sing with one another. A nosoi considers eating a rare treat, and sometimes shares the information it knows if given a suitable tasty bribe. A nosoi's primary duties are to record happenings within Purgatory, conduct souls to and from their appointed destinations, and carry messages from Purgatory to agents in other planes. Most outsiders respect the couriers' neutrality and allow them safe passage. Many also serve as assistants to more powerful psychopomps or even to mortals with particularly morbid concerns or important fates. Nosois take pride in knowing that their trivial tasks aid in keeping one of the multiverse's most important systems functioning with general reliability. A true neutral spellcaster can gain a nosoi as a familiar at 7th level by taking the Improved Familiar feat. A nosoi familiar grants its master a +2 bonus on skill checks made to scribe scrolls. A nosoi immediately leaves the service of any master who creates or permanently becomes an undead.</t>
  </si>
  <si>
    <t>&lt;link rel="stylesheet"href="PF.css"&gt;&lt;div&gt;&lt;h2&gt;Psychopomp, Nosoi&lt;/h2&gt;&lt;h3&gt;&lt;i&gt;This strange black bird wears a leather long-nosed mask like a plague doctor.&lt;/i&gt;&lt;/h3&gt;&lt;br&gt;&lt;/div&gt;&lt;div class="heading"&gt;&lt;p class="alignleft"&gt;Nosoi&lt;/p&gt;&lt;p class="alignright"&gt;CR 2&lt;/p&gt;&lt;div style="clear: both;"&gt;&lt;/div&gt;&lt;/div&gt;&lt;div&gt;&lt;h5&gt;&lt;b&gt;XP &lt;/b&gt;600&lt;/h5&gt;&lt;h5&gt;N Tiny outsider (extraplanar, psychopomp)&lt;/h5&gt;&lt;h5&gt;&lt;b&gt;Init &lt;/b&gt;+3; &lt;b&gt;Senses &lt;/b&gt;darkvision 60 ft., low-light vision, spiritsense; Perception +9&lt;/h5&gt;&lt;/div&gt;&lt;hr/&gt;&lt;div&gt;&lt;h5&gt;&lt;b&gt;DEFENSE&lt;/b&gt;&lt;/h5&gt;&lt;/div&gt;&lt;hr/&gt;&lt;div&gt;&lt;h5&gt;&lt;b&gt;AC &lt;/b&gt;15, touch 15, flat-footed 12 (+3 Dex, +2 size)&lt;/h5&gt;&lt;h5&gt;&lt;b&gt;hp &lt;/b&gt;19 (3d10+3)&lt;/h5&gt;&lt;h5&gt;&lt;b&gt;Fort &lt;/b&gt;+2, &lt;b&gt;Ref &lt;/b&gt;+6, &lt;b&gt;Will &lt;/b&gt;+4&lt;/h5&gt;&lt;h5&gt;&lt;b&gt;DR &lt;/b&gt;2/adamantine; &lt;b&gt;Immune &lt;/b&gt;death effects, disease, poison; &lt;b&gt;Resist &lt;/b&gt;cold 10, electricity 10&lt;/h5&gt;&lt;/div&gt;&lt;hr/&gt;&lt;div&gt;&lt;h5&gt;&lt;b&gt;OFFENSE&lt;/b&gt;&lt;/h5&gt;&lt;/div&gt;&lt;hr/&gt;&lt;div&gt;&lt;h5&gt;&lt;b&gt;Spd &lt;/b&gt;20 ft., fly 50 ft. (good)&lt;/h5&gt;&lt;h5&gt;&lt;b&gt;Melee &lt;/b&gt;bite +8 (1d3-1)&lt;/h5&gt;&lt;h5&gt;&lt;b&gt;Space &lt;/b&gt;2-1/2 ft.; &lt;b&gt;Reach &lt;/b&gt;0 ft.&lt;/h5&gt;&lt;h5&gt;&lt;b&gt;Special Attacks &lt;/b&gt;haunting melody&lt;/h5&gt;&lt;h5&gt;&lt;b&gt;Spell-Like Abilities&lt;/b&gt; (CL 3rd; concentration +6) &lt;/br&gt;At Will&amp;mdash;&lt;i&gt;invisibility&lt;/i&gt; (self only) &lt;/br&gt;3/day&amp;mdash;&lt;i&gt;speak with dead&lt;/i&gt; (6 questions, CL 12th) &lt;/br&gt;1/day&amp;mdash;&lt;i&gt;hide from undead&lt;/i&gt; (DC 14), &lt;i&gt;sound burst&lt;/i&gt; (DC 15)&lt;/h5&gt;&lt;/h5&gt;&lt;/div&gt;&lt;hr/&gt;&lt;div&gt;&lt;h5&gt;&lt;b&gt;STATISTICS&lt;/b&gt;&lt;/h5&gt;&lt;/div&gt;&lt;hr/&gt;&lt;div&gt;&lt;h5&gt;&lt;b&gt;Str &lt;/b&gt;8, &lt;b&gt;Dex &lt;/b&gt;16, &lt;b&gt;Con &lt;/b&gt;12, &lt;b&gt;Int &lt;/b&gt; 11, &lt;b&gt;Wis &lt;/b&gt;13, &lt;b&gt;Cha &lt;/b&gt;16&lt;/h5&gt;&lt;h5&gt;&lt;b&gt;Base Atk &lt;/b&gt;+3; &lt;b&gt;CMB &lt;/b&gt;+4; &lt;b&gt;CMD &lt;/b&gt;13&lt;/h5&gt;&lt;h5&gt;&lt;b&gt;Feats &lt;/b&gt;Alertness, Weapon Finesse&lt;/h5&gt;&lt;h5&gt;&lt;b&gt;Skills &lt;/b&gt;Fly +17, Knowledge (history) +6, Knowledge (planes) +6, Perception +9, Profession (scribe) +7, Sense Motive +3, Stealth +17&lt;/h5&gt;&lt;h5&gt;&lt;b&gt;Languages &lt;/b&gt;Abyssal, Celestial, Infernal&lt;/h5&gt;&lt;h5&gt;&lt;b&gt;SQ &lt;/b&gt;change shape (raven or songbird [same statistics], &lt;i&gt;beast shape&lt;/i&gt; II), spirit touch&lt;/h5&gt;&lt;/div&gt;&lt;hr/&gt;&lt;div&gt;&lt;h5&gt;&lt;b&gt;ECOLOGY&lt;/b&gt;&lt;/h5&gt;&lt;/div&gt;&lt;hr/&gt;&lt;div&gt;&lt;h5&gt;&lt;b&gt;Environment &lt;/b&gt; any (Purgatory)&lt;/h5&gt;&lt;h5&gt;&lt;b&gt;Organization &lt;/b&gt;solitary, pair, or group (3-15)&lt;/h5&gt;&lt;h5&gt;&lt;b&gt;Treasure &lt;/b&gt;standard&lt;/h5&gt;&lt;/div&gt;&lt;hr/&gt;&lt;div&gt;&lt;h5&gt;&lt;b&gt;SPECIAL ABILITIES&lt;/b&gt;&lt;/h5&gt;&lt;/div&gt;&lt;hr/&gt;&lt;div&gt;&lt;/h5&gt;&lt;h5&gt;&lt;b&gt;Haunting Melody (Su)&lt;/b&gt; A nosoi's song has the power to grip the spirits of those that hear it. All living and undead creatures within a 60-foot spread must succeed at a DC 14 Will saving throw or be fascinated. A creature that successfully saves is not subject to that nosoi's song for 24 hours. This effect continues for as long as the nosoi sings and for 1 round thereafter. A nosoi can sing for a number or rounds per day equal to twice its Hit Dice. This is a sonic mind-affecting charm effect. This ability can affect undead creatures, even though the undead subtype makes such creatures immune to mind-affecting effects (though undead creatures with immunity to mind-affecting effects from a source other than their creature type are still immune). The save DC is Charisma-based.&lt;/h5&gt;&lt;/div&gt;&lt;br&gt;&lt;div&gt;&lt;h4&gt;&lt;p&gt;&lt;p&gt;Nosois eagerly fill the roles of clerks, scribes, and messengers in Purgatory's bureaucracy. They record the circumstances of each mortal's death, any judgments for and against its soul, and its final destination among the Outer Planes. A noisoi looks like a songbird-usually a crow, sparrow, or whippoorwill-though it wears a funerary mask that accentuates its beak. Many nosois craft decorative artificial tails from grave goods and other decorations that trail behind them as they fly. A nosoi typically measures about 1 foot in length but is deceptively heavy, weighing between 10 and 15 pounds. It can use drawing and writing tools suitable for Small or Medium creatures without penalty. Nosois serve within the libraries and scriptoriums of Purgatory, tirelessly scribbling away without rest. Being social creatures, they frequently chatter or sing with one another. A nosoi considers eating a rare treat, and sometimes shares the information it knows if given a suitable tasty bribe. A nosoi's primary duties are to record happenings within Purgatory, conduct souls to and from their appointed destinations, and carry messages from Purgatory to agents in other planes. Most outsiders respect the couriers' neutrality and allow them safe passage. Many also serve as assistants to more powerful psychopomps or even to mortals with particularly morbid concerns or important fates. Nosois take pride in knowing that their trivial tasks aid in keeping one of the multiverse's most important systems functioning with general reliability. A true neutral spellcaster can gain a nosoi as a familiar at 7th level by taking the Improved Familiar feat. A nosoi familiar grants its master a +2 bonus on skill checks made to scribe scrolls. A nosoi immediately leaves the service of any master who creates or permanently becomes an undead.&lt;/p&gt;&lt;/h4&gt;&lt;/div&gt;</t>
  </si>
  <si>
    <t>Vanth</t>
  </si>
  <si>
    <t>darkvision 60 ft., low-light vision, spiritsense; Perception +16</t>
  </si>
  <si>
    <t>Fort +11, Ref +6, Will +10</t>
  </si>
  <si>
    <t>+1 adamantine scythe +14/+9 (2d4+7/x4) or 2 claws +13 (1d6+4)</t>
  </si>
  <si>
    <t>Spell-Like Abilities (CL 10th; concentration +13)   At Will-deathwatch, greater teleport (self plus 50 lbs. of objects only), invisibility (self only)   3/day-bestow curse (DC 17), locate creature, searing light</t>
  </si>
  <si>
    <t>Str 18, Dex 16, Con 17, Int 13, Wis 19, Cha 17</t>
  </si>
  <si>
    <t>Cleave, Great Fortitude, Hover, Power Attack, Vital Strike</t>
  </si>
  <si>
    <t>Acrobatics +9, Fly +11, Intimidate +11, Knowledge (history) +9, Knowledge (planes) +13, Knowledge (religion) +13, Perception +16, Sense Motive +16, Stealth +15</t>
  </si>
  <si>
    <t>reaper's scythe, spirit touch</t>
  </si>
  <si>
    <t>solitary, pair, or flock (2-12)</t>
  </si>
  <si>
    <t>double (adamantine scythe)</t>
  </si>
  <si>
    <t>This humanoid skeleton has black raven wings, a long tail, and a polished vulture-like mask where its face should be.</t>
  </si>
  <si>
    <t>Fear Aura (Su) A creature of fewer than 10 Hit Dice that fails its save (DC 17) against the vanth's fear aura is shaken for as long as it remains within the aura. A creature that succeeds at its save is immune to that vanth's aura for 24 hours. The save DC is Charisma-based.  Reaper's Scythe (Su) Every vanth carries a distinctive adamantine scythe as both a weapon and a symbol of its duty. When the vanth wields its own scythe, the weapon gains a +1 enhancement bonus on attack rolls and damage rolls. As a free action, the vanth can summon its weapon from a personal demiplane or any other location and have it appear in its hands instantly. It can also dismiss its scythe back to its personal demiplane as a free action. If a vanth's scythe is destroyed, it can summon a new one in 24 hours.</t>
  </si>
  <si>
    <t>Stern, silent, and cloaked in ragged black wings, vanth psychopomps serve as stoic guardians of Purgatory and watchers along the routes of the dead. A vanth looks like a black skeleton with ravenlike wings and a mask resembling a vulture's skull. Also known as reapers, angels of death, or amzranei, vanths protect the departed from those wishing to eat or steal their mortal souls, recapture escaped souls trying to flee their assigned fates, and are death's foot soldiers against whatever would disrupt the natural cycle of mortality. They may also guard the dead and death's assets, such as forgotten cemeteries, unattended mausoleums, and sacred groves. A vanth weighs 400 pounds and stands 8 feet tall, though its slumped posture means it can look most adult humanoids in the eye. Vanths are ancient creatures, perhaps predating the current gods of death, and are rumored to be ascended souls of a distant world of death-worshiping soldiers. They rarely speak or show emotion and their hollow voices carry unnaturally far. A vanth's scythe is a badge of its station, ref lecting its role as a harvester of souls. It features symbols in a language that was already lost when the death gods claimed Purgatory. Most outsiders scorn vanths, as the psychopomps have no concern for law, rightfulness, or personal gain- only duty. Vanths view any outsider visiting Purgatory as a potential threat, and stalk angels and demons alike.</t>
  </si>
  <si>
    <t>&lt;link rel="stylesheet"href="PF.css"&gt;&lt;div&gt;&lt;h2&gt;Psychopomp, Vanth&lt;/h2&gt;&lt;h3&gt;&lt;i&gt;This humanoid skeleton has black raven wings, a long tail, and a polished vulture-like mask where its face should be.&lt;/i&gt;&lt;/h3&gt;&lt;br&gt;&lt;/div&gt;&lt;div class="heading"&gt;&lt;p class="alignleft"&gt;Vanth&lt;/p&gt;&lt;p class="alignright"&gt;CR 7&lt;/p&gt;&lt;div style="clear: both;"&gt;&lt;/div&gt;&lt;/div&gt;&lt;div&gt;&lt;h5&gt;&lt;b&gt;XP &lt;/b&gt;3,200&lt;/h5&gt;&lt;h5&gt;N Medium outsider (extraplanar, psychopomp)&lt;/h5&gt;&lt;h5&gt;&lt;b&gt;Init &lt;/b&gt;+3; &lt;b&gt;Senses &lt;/b&gt;darkvision 60 ft., low-light vision, spiritsense; Perception +16&lt;/h5&gt;&lt;h5&gt;&lt;b&gt;Aura &lt;/b&gt;fear (30 ft., DC 17)&lt;/h5&gt;&lt;/div&gt;&lt;hr/&gt;&lt;div&gt;&lt;h5&gt;&lt;b&gt;DEFENSE&lt;/b&gt;&lt;/h5&gt;&lt;/div&gt;&lt;hr/&gt;&lt;div&gt;&lt;h5&gt;&lt;b&gt;AC &lt;/b&gt;20, touch 13, flat-footed 17 (+3 Dex, +7 natural)&lt;/h5&gt;&lt;h5&gt;&lt;b&gt;hp &lt;/b&gt;76 (9d10+27)&lt;/h5&gt;&lt;h5&gt;&lt;b&gt;Fort &lt;/b&gt;+11, &lt;b&gt;Ref &lt;/b&gt;+6, &lt;b&gt;Will &lt;/b&gt;+10&lt;/h5&gt;&lt;h5&gt;&lt;b&gt;DR &lt;/b&gt;10/adamantine; &lt;b&gt;Immune &lt;/b&gt;death effects, disease, poison; &lt;b&gt;Resist &lt;/b&gt;cold 10, electricity 10; &lt;b&gt;SR &lt;/b&gt;18&lt;/h5&gt;&lt;/div&gt;&lt;hr/&gt;&lt;div&gt;&lt;h5&gt;&lt;b&gt;OFFENSE&lt;/b&gt;&lt;/h5&gt;&lt;/div&gt;&lt;hr/&gt;&lt;div&gt;&lt;h5&gt;&lt;b&gt;Spd &lt;/b&gt;30 ft., fly 50 ft. (average)&lt;/h5&gt;&lt;h5&gt;&lt;b&gt;Melee &lt;/b&gt;&lt;i&gt;&lt;i&gt;+1 adamantine scythe&lt;/i&gt;&lt;/i&gt; +14/+9 (2d4+7/x4) or &lt;/br&gt;2 claws +13 (1d6+4)&lt;/h5&gt;&lt;h5&gt;&lt;b&gt;Space &lt;/b&gt;5 ft.; &lt;b&gt;Reach &lt;/b&gt;5 ft.&lt;/h5&gt;&lt;h5&gt;&lt;b&gt;Spell-Like Abilities&lt;/b&gt; (CL 10th; concentration +13) &lt;/br&gt;At Will&amp;mdash;&lt;i&gt;deathwatch&lt;/i&gt;, &lt;i&gt;greater teleport&lt;/i&gt; (self plus 50 lbs. of objects only), &lt;i&gt;invisibility&lt;/i&gt; (self only) &lt;/br&gt;3/day&amp;mdash;&lt;i&gt;bestow curse&lt;/i&gt; (DC 17), &lt;i&gt;locate creature&lt;/i&gt;, &lt;i&gt;searing light&lt;/i&gt;&lt;/h5&gt;&lt;/h5&gt;&lt;/div&gt;&lt;hr/&gt;&lt;div&gt;&lt;h5&gt;&lt;b&gt;STATISTICS&lt;/b&gt;&lt;/h5&gt;&lt;/div&gt;&lt;hr/&gt;&lt;div&gt;&lt;h5&gt;&lt;b&gt;Str &lt;/b&gt;18, &lt;b&gt;Dex &lt;/b&gt;16, &lt;b&gt;Con &lt;/b&gt;17, &lt;b&gt;Int &lt;/b&gt; 13, &lt;b&gt;Wis &lt;/b&gt;19, &lt;b&gt;Cha &lt;/b&gt;17&lt;/h5&gt;&lt;h5&gt;&lt;b&gt;Base Atk &lt;/b&gt;+9; &lt;b&gt;CMB &lt;/b&gt;+13; &lt;b&gt;CMD &lt;/b&gt;26&lt;/h5&gt;&lt;h5&gt;&lt;b&gt;Feats &lt;/b&gt;Cleave, Great Fortitude, Hover, Power Attack, Vital Strike&lt;/h5&gt;&lt;h5&gt;&lt;b&gt;Skills &lt;/b&gt;Acrobatics +9, Fly +11, Intimidate +11, Knowledge (history) +9, Knowledge (planes) +13, Knowledge (religion) +13, Perception +16, Sense Motive +16, Stealth +15&lt;/h5&gt;&lt;h5&gt;&lt;b&gt;Languages &lt;/b&gt;Abyssal, Celestial, Infernal&lt;/h5&gt;&lt;h5&gt;&lt;b&gt;SQ &lt;/b&gt;reaper's scythe, spirit touch&lt;/h5&gt;&lt;/div&gt;&lt;hr/&gt;&lt;div&gt;&lt;h5&gt;&lt;b&gt;ECOLOGY&lt;/b&gt;&lt;/h5&gt;&lt;/div&gt;&lt;hr/&gt;&lt;div&gt;&lt;h5&gt;&lt;b&gt;Environment &lt;/b&gt; any (Purgatory)&lt;/h5&gt;&lt;h5&gt;&lt;b&gt;Organization &lt;/b&gt;solitary, pair, or flock (2-12)&lt;/h5&gt;&lt;h5&gt;&lt;b&gt;Treasure &lt;/b&gt;double (adamantine scythe)&lt;/h5&gt;&lt;/div&gt;&lt;hr/&gt;&lt;div&gt;&lt;h5&gt;&lt;b&gt;SPECIAL ABILITIES&lt;/b&gt;&lt;/h5&gt;&lt;/div&gt;&lt;hr/&gt;&lt;div&gt;&lt;/h5&gt;&lt;h5&gt;&lt;b&gt;Fear Aura (Su)&lt;/b&gt; A creature of fewer than 10 Hit Dice that fails its save (DC 17) against the vanth's fear aura is shaken for as long as it remains within the aura. A creature that succeeds at its save is immune to that vanth's aura for 24 hours. The save DC is Charisma-based.  &lt;/h5&gt;&lt;h5&gt;&lt;b&gt;Reaper's Scythe (Su)&lt;/b&gt; Every vanth carries a distinctive adamantine scythe as both a weapon and a symbol of its duty. When the vanth wields its own scythe, the weapon gains a +1 enhancement bonus on attack rolls and damage rolls. As a free action, the vanth can summon its weapon from a personal demiplane or any other location and have it appear in its hands instantly. It can also dismiss its scythe back to its personal demiplane as a free action. If a vanth's scythe is destroyed, it can summon a new one in 24 hours.&lt;/h5&gt;&lt;/div&gt;&lt;br&gt;&lt;div&gt;&lt;h4&gt;&lt;p&gt;&lt;p&gt;Stern, silent, and cloaked in ragged black wings, vanth psychopomps serve as stoic guardians of Purgatory and watchers along the routes of the dead. A vanth looks like a black skeleton with ravenlike wings and a mask resembling a vulture's skull. Also known as reapers, angels of death, or amzranei, vanths protect the departed from those wishing to eat or steal their mortal souls, recapture escaped souls trying to flee their assigned fates, and are death's foot soldiers against whatever would disrupt the natural cycle of mortality. They may also guard the dead and death's assets, such as forgotten cemeteries, unattended mausoleums, and sacred groves. A vanth weighs 400 pounds and stands 8 feet tall, though its slumped posture means it can look most adult humanoids in the eye. Vanths are ancient creatures, perhaps predating the current gods of death, and are rumored to be ascended souls of a distant world of death-worshiping soldiers. They rarely speak or show emotion and their hollow voices carry unnaturally far. A vanth's scythe is a badge of its station, ref lecting its role as a harvester of souls. It features symbols in a language that was already lost when the death gods claimed Purgatory. Most outsiders scorn vanths, as the psychopomps have no concern for law, rightfulness, or personal gain- only duty. Vanths view any outsider visiting Purgatory as a potential threat, and stalk angels and demons alike.&lt;/p&gt;&lt;/h4&gt;&lt;/div&gt;</t>
  </si>
  <si>
    <t>Yamaraj</t>
  </si>
  <si>
    <t>darkvision 60 ft., detect thoughts, low-light vision, spiritsense, true seeing; Perception +37</t>
  </si>
  <si>
    <t>fear (30 ft., DC 32)</t>
  </si>
  <si>
    <t>40, touch 21, flat-footed 27</t>
  </si>
  <si>
    <t>(+4 armor, +12 Dex, +1 dodge, +15 natural, -2 size)</t>
  </si>
  <si>
    <t>Fort +22, Ref +20, Will +25</t>
  </si>
  <si>
    <t>lightning drinker</t>
  </si>
  <si>
    <t>cold, electricity, death effects, disease, poison</t>
  </si>
  <si>
    <t>40 ft., fly 60 ft. (good), swim 40 ft.</t>
  </si>
  <si>
    <t>bite +32 (2d6+9/19-20 plus grab and poison), 2 claws +32 (2d6+9), tail slap +30 (2d6+4), 2 wings +30 (1d8+4)</t>
  </si>
  <si>
    <t>breath weapon (60-ft. cone, 20d6 cold, Reflex DC 30 half, usable every 1d4 rounds; or beetles), poison</t>
  </si>
  <si>
    <t>Spell-Like Abilities (CL 20th; concentration +30)  Constant-detect thoughts (DC 22), mage armor, true seeing  At Will-greater dispel magic, greater teleport (self plus 50 lbs. of objects only), reincarnate, rest eternalAPG, scrying, share languageAPG, telekinesis (DC 25), tongues  3/day-circle of death (DC 26), forcecage (DC 27), miracle (DC 29) (see final judgment), quickened lightning bolt (DC 23), undeath to death (DC 26)  1/day-soul bind, summon (level 9, any one CR 19 or lower psychopomp 100%), wail of the banshee (DC 29)</t>
  </si>
  <si>
    <t>Str 28, Dex 35, Con 27, Int 24, Wis 28, Cha 31</t>
  </si>
  <si>
    <t>+36 (+38 bull rush, +40 grapple)</t>
  </si>
  <si>
    <t>59 (61 vs. bull rush, 63 vs. trip)</t>
  </si>
  <si>
    <t>Combat Reflexes, Dodge, Hover, Improved Bull Rush, Improved Critical (bite), Improved Initiative, Iron Will, Mobility, Multiattack, Power Attack, Quicken Spell-Like Ability (lightning bolt), Spell Penetration, Wind Stance</t>
  </si>
  <si>
    <t>Acrobatics +37 (+41 when jumping), Bluff +38, Diplomacy +35, Fly +40, Intimidate +35, Knowledge (arcana) +32, Knowledge (planes) +35, Knowledge (religion) +32, Perception +37, Sense Motive +37, Spellcraft +32, Stealth +32, Swim +42</t>
  </si>
  <si>
    <t>Abyssal, Aklo, Celestial, Common, Draconic, Infernal</t>
  </si>
  <si>
    <t>final judgment, spirit touch</t>
  </si>
  <si>
    <t>The head of this winged, dragonlike beast is crowned with long spines. Sooty feathers cover its body.</t>
  </si>
  <si>
    <t>Breath Weapon (Su) In addition to its cold breath weapon, a yamaraj can breath a 60-foot cone of beetles and other insectile scavengers. Creatures in the breath weapon's area take 16d6 points of slashing damage and are nauseated for 1d4 rounds (Reflex 30 halves damage and negates nausea). The scavengers persist as a swarm around the affected creature that is closest to the breath weapon's point of origin; this swarm has the same statistics as an army ant swarm, but its distraction DC is the same as the yamaraj's breath weapon DC. The save DC is Constitution-based.  Final Judgment (Su) A yamaraj can only use its miracle spell-like ability to restore a slain outsider to life or to reproduce the following spell effects: banishment, dimensional anchor, greater restoration, plane shift, true resurrection.  Lightning Drinker (Su) A yamaraj absorbs electricity to strengthen itself. If struck by an electrical attack, it heals 1 hit point per 3 points of electricity damage the attack would otherwise deal. If the amount of healing would cause the yamaraj to exceed its full normal hit points, it gains any excess as temporary hit points (up to a maximum of 100), which last up to 1 hour.  Poison (Ex) Bite-injury; save Fort DC 30; frequency 1/round for 6 rounds; effect 1d4 Dex drain; cure 3 consecutive saves.</t>
  </si>
  <si>
    <t>Equal parts regal and horrifying to mortal sensibilities, yamarajes preside as judges of death and dispensers of ultimate justice. Superstitions of the living call them by many names-the final judges, the grave magistrates, the dragons who eat men's souls-but all agree that these nobles of death wither even the stoutest hearts. The grave magistrates glide with authority throughout Purgatory, commanding flocks of lesser psychopomps, tolerating the ministrations of devils and angels bickering for souls of note, and ordering the endless procession of petitioners. Many also serve as diplomats or military commanders to maintain Purgatory's neutrality, but any such role is secondary to maintaining the flow of souls and the balance of the multiverse. Though in theory each yamaraj answers to the gods of death, in practice each is unquestioned within its own courtroom. Yamarajes vaguely resemble black dragons, though they are easily distinguished once one realizes the gigantic creatures are cloaked in feathers rather than scales. Each yamaraj measures at least 30 feet in length and weighs 4 tons. Despite their massive size and largely sedentary duties, yamarajes show astounding grace when they move. Impossibly old, yamarajes are outsiders forged from lesser psychopomps or the souls of legendary mortals. As with other outsiders, they need not eat, drink, or sleep to survive, and the grave magistrates normally remain perched upon Purgatory's ruins for months at a time, overseeing the smooth organization of their realm. Hard work wears at their immortal drive, and like living lords, they eagerly indulge in exquisite banquets during their infrequent personal time. These bacchanals make for strange bedfellows among outsiders, as solars and pit fiends may hobnob alongside one another, vying for the attention of a yamaraj to help organize the release of judged souls and attempting to win future favors. When called into physical action, all yamarajes can breathe raw decay in the form of clouds of carrion-eating insects, and their venom saps the youth and vitality from living creatures. Yamarajes serve as lower judges and lords of Purgatory, directing the activities of other outsiders there, presiding over the dead, pre-sorting souls destined for ultimate judgment by the death gods, and seeing to the efficiency and safety of the plane's infinite inhabitants. As the highest order of psychopomps, they are simultaneously the most dedicated to their role as shepherds of the dead and the most prone to impressing their own opinions on their work in the form of overturning precedents, rambling speeches, and extensive opinions attached to rulings. Such flexibility is necessary when making immortal decisions based on the ever-changing actions of the living, but frustrates more absolute outsiders to no end. Unsurprisingly, yamarajes tend to vary greatly from one individual to the next. Most develop deep interests in various worldly subjects that determine the sorts of mortals they ultimately choose to watch over. A given yamaraj might go out of its way to seek out artisans, followers of specific deities, or thieves, depending on its studies or whatever has come to interest it during that eon. Yamarajes might seek to guard such pet souls, ensuring their safe travels through Purgatory, learning more from the souls as they journey together, and ultimately advocating that the death gods grant a more peaceful judgment. Others act in reverse, finding certain sorts of mortals truly disgusting, tormenting their souls through their procession to the goddess's throne, and even suggesting that the spirits should face particularly monstrous damnations. How a yamaraj reacts to an individual thus proves unpredictable, depending on its changeable tastes. Such idiosyncrasies vary between individual yamarajes, and might change over the course of centuries. Just as many yamarajes become fascinated with souls possessing specif ic experiences or from certain backgrounds, some of the psychopomps go out of their way to judge beings from specif ic worlds, collecting bits of information and insight with every creature that passes them by. Thus, some become experts on one or multiple worlds, having spent eternities ferreting out the histories and secrets of worlds from firsthand accounts over millennia of inquiries. Many yamarajes welcome the opportunity to share the details of their investigations, though they sometimes see inquiries into their worlds of expertise as opportunities to conscript new allies to aid the psychopomps' cause. Standing at the pinnacle of their race, yamarajes are well informed as to the challenges and goals of many subservient psychopomps, and might only negotiate with mortals who perform a service in aid of their underlings.</t>
  </si>
  <si>
    <t>&lt;link rel="stylesheet"href="PF.css"&gt;&lt;div&gt;&lt;h2&gt;Psychopomp, Yamaraj&lt;/h2&gt;&lt;h3&gt;&lt;i&gt;The head of this winged, dragonlike beast is crowned with long spines. Sooty feathers cover its body.&lt;/i&gt;&lt;/h3&gt;&lt;br&gt;&lt;/div&gt;&lt;div class="heading"&gt;&lt;p class="alignleft"&gt;Yamaraj&lt;/p&gt;&lt;p class="alignright"&gt;CR 20&lt;/p&gt;&lt;div style="clear: both;"&gt;&lt;/div&gt;&lt;/div&gt;&lt;div&gt;&lt;h5&gt;&lt;b&gt;XP &lt;/b&gt;307,200&lt;/h5&gt;&lt;h5&gt;N Huge outsider (extraplanar, psychopomp)&lt;/h5&gt;&lt;h5&gt;&lt;b&gt;Init &lt;/b&gt;+16; &lt;b&gt;Senses &lt;/b&gt;darkvision 60 ft., &lt;i&gt;detect thoughts&lt;/i&gt;, low-light vision, spiritsense, &lt;i&gt;true seeing&lt;/i&gt;; Perception +37&lt;/h5&gt;&lt;h5&gt;&lt;b&gt;Aura &lt;/b&gt;fear (30 ft., DC 32)&lt;/h5&gt;&lt;/div&gt;&lt;hr/&gt;&lt;div&gt;&lt;h5&gt;&lt;b&gt;DEFENSE&lt;/b&gt;&lt;/h5&gt;&lt;/div&gt;&lt;hr/&gt;&lt;div&gt;&lt;h5&gt;&lt;b&gt;AC &lt;/b&gt;40, touch 21, flat-footed 27 (+4 armor, +12 Dex, +1 dodge, +15 natural, -2 size)&lt;/h5&gt;&lt;h5&gt;&lt;b&gt;hp &lt;/b&gt;337 (25d10+200); fast healing 10&lt;/h5&gt;&lt;h5&gt;&lt;b&gt;Fort &lt;/b&gt;+22, &lt;b&gt;Ref &lt;/b&gt;+20, &lt;b&gt;Will &lt;/b&gt;+25&lt;/h5&gt;&lt;h5&gt;&lt;b&gt;Defensive Abilities &lt;/b&gt;lightning drinker; &lt;b&gt;DR &lt;/b&gt;15/adamantine; &lt;b&gt;Immune &lt;/b&gt;cold, electricity, death effects, disease, poison; &lt;b&gt;SR &lt;/b&gt;31&lt;/h5&gt;&lt;/div&gt;&lt;hr/&gt;&lt;div&gt;&lt;h5&gt;&lt;b&gt;OFFENSE&lt;/b&gt;&lt;/h5&gt;&lt;/div&gt;&lt;hr/&gt;&lt;div&gt;&lt;h5&gt;&lt;b&gt;Spd &lt;/b&gt;40 ft., fly 60 ft. (good), swim 40 ft.&lt;/h5&gt;&lt;h5&gt;&lt;b&gt;Melee &lt;/b&gt;bite +32 (2d6+9/19-20 plus grab and poison), 2 claws +32 (2d6+9), tail slap +30 (2d6+4), 2 wings +30 (1d8+4)&lt;/h5&gt;&lt;h5&gt;&lt;b&gt;Space &lt;/b&gt;15 ft.; &lt;b&gt;Reach &lt;/b&gt;15 ft.&lt;/h5&gt;&lt;h5&gt;&lt;b&gt;Special Attacks &lt;/b&gt;breath weapon (60-ft. cone, 20d6 cold, Reflex DC 30 half, usable every 1d4 rounds; or beetles), poison&lt;/h5&gt;&lt;h5&gt;&lt;b&gt;Spell-Like Abilities&lt;/b&gt; (CL 20th; concentration +30)  &lt;/br&gt;Constant&amp;mdash;&lt;i&gt;detect thoughts&lt;/i&gt; (DC 22), &lt;i&gt;mage armor&lt;/i&gt;, &lt;i&gt;true seeing&lt;/i&gt; &lt;/br&gt;At Will&amp;mdash;&lt;i&gt;greater dispel magic&lt;/i&gt;, &lt;i&gt;greater teleport&lt;/i&gt; (self plus 50 lbs. of objects only), &lt;i&gt;reincarnate&lt;/i&gt;, &lt;i&gt;rest eternal&lt;/i&gt;&lt;sup&gt;APG&lt;/sup&gt;, &lt;i&gt;scrying&lt;/i&gt;, &lt;i&gt;share language&lt;/i&gt;&lt;sup&gt;APG&lt;/sup&gt;, &lt;i&gt;telekinesis&lt;/i&gt; (DC 25), &lt;i&gt;tongues&lt;/i&gt; &lt;/br&gt;3/day&amp;mdash;&lt;i&gt;circle of death&lt;/i&gt; (DC 26), &lt;i&gt;forcecage&lt;/i&gt; (DC 27), &lt;i&gt;miracle&lt;/i&gt; (DC 29) (see final judgment), quickened &lt;i&gt;&lt;i&gt;lightning&lt;/i&gt; bolt&lt;/i&gt; (DC 23), &lt;i&gt;undeath to death&lt;/i&gt; (DC 26) &lt;/br&gt;1/day&amp;mdash;&lt;i&gt;soul bind&lt;/i&gt;, summon (level 9, any one CR 19 or lower psychopomp 100%), &lt;i&gt;wail of the banshee&lt;/i&gt; (DC 29)&lt;/h5&gt;&lt;/h5&gt;&lt;/div&gt;&lt;hr/&gt;&lt;div&gt;&lt;h5&gt;&lt;b&gt;STATISTICS&lt;/b&gt;&lt;/h5&gt;&lt;/div&gt;&lt;hr/&gt;&lt;div&gt;&lt;h5&gt;&lt;b&gt;Str &lt;/b&gt;28, &lt;b&gt;Dex &lt;/b&gt;35, &lt;b&gt;Con &lt;/b&gt;27, &lt;b&gt;Int &lt;/b&gt; 24, &lt;b&gt;Wis &lt;/b&gt;28, &lt;b&gt;Cha &lt;/b&gt;31&lt;/h5&gt;&lt;h5&gt;&lt;b&gt;Base Atk &lt;/b&gt;+25; &lt;b&gt;CMB &lt;/b&gt;+36 (+38 bull rush, +40 grapple); &lt;b&gt;CMD &lt;/b&gt;59 (61 vs. bull rush, 63 vs. trip)&lt;/h5&gt;&lt;h5&gt;&lt;b&gt;Feats &lt;/b&gt;Combat Reflexes, Dodge, Hover, Improved Bull Rush, Improved Critical (bite), Improved Initiative, Iron Will, Mobility, Multiattack, Power Attack, Quicken Spell-Like Ability (&lt;i&gt;&lt;i&gt;lightning&lt;/i&gt; bolt&lt;/i&gt;), Spell Penetration, Wind Stance&lt;/h5&gt;&lt;h5&gt;&lt;b&gt;Skills &lt;/b&gt;Acrobatics +37 (+41 when jumping), Bluff +38, Diplomacy +35, Fly +40, Intimidate +35, Knowledge (arcana) +32, Knowledge (planes) +35, Knowledge (religion) +32, Perception +37, Sense Motive +37, Spellcraft +32, Stealth +32, Swim +42; &lt;b&gt;Racial Modifiers &lt;/b&gt;+4 Acrobatics when jumping&lt;/h5&gt;&lt;h5&gt;&lt;b&gt;Languages &lt;/b&gt;Abyssal, Aklo, Celestial, Common, Draconic, Infernal&lt;/h5&gt;&lt;h5&gt;&lt;b&gt;SQ &lt;/b&gt;final judgment, spirit touch&lt;/h5&gt;&lt;/div&gt;&lt;hr/&gt;&lt;div&gt;&lt;h5&gt;&lt;b&gt;ECOLOGY&lt;/b&gt;&lt;/h5&gt;&lt;/div&gt;&lt;hr/&gt;&lt;div&gt;&lt;h5&gt;&lt;b&gt;Environment &lt;/b&gt; any (Purgatory)&lt;/h5&gt;&lt;h5&gt;&lt;b&gt;Organization &lt;/b&gt;solitary&lt;/h5&gt;&lt;h5&gt;&lt;b&gt;Treasure &lt;/b&gt;standard&lt;/h5&gt;&lt;/div&gt;&lt;hr/&gt;&lt;div&gt;&lt;h5&gt;&lt;b&gt;SPECIAL ABILITIES&lt;/b&gt;&lt;/h5&gt;&lt;/div&gt;&lt;hr/&gt;&lt;div&gt;&lt;/h5&gt;&lt;h5&gt;&lt;b&gt;Breath Weapon (Su)&lt;/b&gt; In addition to its cold breath weapon, a yamaraj can breath a 60-foot cone of beetles and other insectile scavengers. Creatures in the breath weapon's area take 16d6 points of slashing damage and are nauseated for 1d4 rounds (Reflex 30 halves damage and negates nausea). The scavengers persist as a swarm around the affected creature that is closest to the breath weapon's point of origin; this swarm has the same statistics as an army ant swarm, but its distraction DC is the same as the yamaraj's breath weapon DC. The save DC is Constitution-based.  &lt;/h5&gt;&lt;h5&gt;&lt;b&gt;Final Judgment (Su)&lt;/b&gt; A yamaraj can only use its &lt;i&gt;miracle&lt;/i&gt; spell-like ability to restore a slain outsider to life or to reproduce the following spell effects: &lt;i&gt;banishment&lt;/i&gt;, &lt;i&gt;dimensional anchor&lt;/i&gt;, &lt;i&gt;greater restoration&lt;/i&gt;, &lt;i&gt;plane shift&lt;/i&gt;, &lt;i&gt;true resurrection&lt;/i&gt;.  &lt;/h5&gt;&lt;h5&gt;&lt;b&gt;Lightning Drinker (Su)&lt;/b&gt; A yamaraj absorbs electricity to strengthen itself. If struck by an electrical attack, it heals 1 hit point per 3 points of electricity damage the attack would otherwise deal. If the amount of healing would cause the yamaraj to exceed its full normal hit points, it gains any excess as temporary hit points (up to a maximum of 100), which last up to 1 hour.  &lt;/h5&gt;&lt;h5&gt;&lt;b&gt;Poison (Ex)&lt;/b&gt; Bite-injury; &lt;i&gt;save&lt;/i&gt; Fort DC 30; &lt;i&gt;frequency&lt;/i&gt; 1/round for 6 rounds; &lt;i&gt;effect&lt;/i&gt; 1d4 Dex drain; &lt;i&gt;cure&lt;/i&gt; 3 consecutive &lt;i&gt;save&lt;/i&gt;s.&lt;/h5&gt;&lt;/div&gt;&lt;br&gt;&lt;div&gt;&lt;h4&gt;&lt;p&gt;&lt;p&gt;Equal parts regal and horrifying to mortal sensibilities, yamarajes preside as judges of death and dispensers of ultimate justice. Superstitions of the living call them by many names-the final judges, the grave magistrates, the dragons who eat men's souls-but all agree that these nobles of death wither even the stoutest hearts. The grave magistrates glide with authority throughout Purgatory, commanding flocks of lesser psychopomps, tolerating the ministrations of devils and angels bickering for souls of note, and ordering the endless procession of petitioners. Many also serve as diplomats or military commanders to maintain Purgatory's neutrality, but any such role is secondary to maintaining the flow of souls and the balance of the multiverse. Though in theory each yamaraj answers to the gods of death, in practice each is unquestioned within its own courtroom. Yamarajes vaguely resemble black dragons, though they are easily distinguished once one realizes the gigantic creatures are cloaked in feathers rather than scales. Each yamaraj measures at least 30 feet in length and weighs 4 tons. Despite their massive size and largely sedentary duties, yamarajes show astounding grace when they move. Impossibly old, yamarajes are outsiders forged from lesser psychopomps or the souls of legendary mortals. As with other outsiders, they need not eat, drink, or sleep to survive, and the grave magistrates normally remain perched upon Purgatory's ruins for months at a time, overseeing the smooth organization of their realm. Hard work wears at their immortal drive, and like living lords, they eagerly indulge in exquisite banquets during their infrequent personal time. These bacchanals make for strange bedfellows among outsiders, as solars and pit fiends may hobnob alongside one another, vying for the attention of a yamaraj to help organize the release of judged souls and attempting to win future favors. When called into physical action, all yamarajes can breathe raw decay in the form of clouds of carrion-eating insects, and their venom saps the youth and vitality from living creatures. Yamarajes serve as lower judges and lords of Purgatory, directing the activities of other outsiders there, presiding over the dead, pre-sorting souls destined for ultimate judgment by the death gods, and seeing to the efficiency and safety of the plane's infinite inhabitants. As the highest order of psychopomps, they are simultaneously the most dedicated to their role as shepherds of the dead and the most prone to impressing their own opinions on their work in the form of overturning precedents, rambling speeches, and extensive opinions attached to rulings. Such flexibility is necessary when making immortal decisions based on the ever-changing actions of the living, but frustrates more absolute outsiders to no end. Unsurprisingly, yamarajes tend to vary greatly from one individual to the next. Most develop deep interests in various worldly subjects that determine the sorts of mortals they ultimately choose to watch over. A given yamaraj might go out of its way to seek out artisans, followers of specific deities, or thieves, depending on its studies or whatever has come to interest it during that eon. Yamarajes might seek to guard such pet souls, ensuring their safe travels through Purgatory, learning more from the souls as they journey together, and ultimately advocating that the death gods grant a more peaceful judgment. Others act in reverse, finding certain sorts of mortals truly disgusting, tormenting their souls through their procession to the goddess's throne, and even suggesting that the spirits should face particularly monstrous damnations. How a yamaraj reacts to an individual thus proves unpredictable, depending on its changeable tastes. Such idiosyncrasies vary between individual yamarajes, and might change over the course of centuries. Just as many yamarajes become fascinated with souls possessing specif ic experiences or from certain backgrounds, some of the psychopomps go out of their way to judge beings from specif ic worlds, collecting bits of information and insight with every creature that passes them by. Thus, some become experts on one or multiple worlds, having spent eternities ferreting out the histories and secrets of worlds from firsthand accounts over millennia of inquiries. Many yamarajes welcome the opportunity to share the details of their investigations, though they sometimes see inquiries into their worlds of expertise as opportunities to conscript new allies to aid the psychopomps' cause. Standing at the pinnacle of their race, yamarajes are well informed as to the challenges and goals of many subservient psychopomps, and might only negotiate with mortals who perform a service in aid of their underlings.&lt;/p&gt;&lt;/h4&gt;&lt;/div&gt;</t>
  </si>
  <si>
    <t>Qallupilluk</t>
  </si>
  <si>
    <t>cloying scent (15 ft.)</t>
  </si>
  <si>
    <t>bite +13 (1d6+5), 2 claws +13 (1d6+5 plus grab)</t>
  </si>
  <si>
    <t>javelin +10 (1d6+4)</t>
  </si>
  <si>
    <t>curse of scales</t>
  </si>
  <si>
    <t>Spell-Like Abilities (CL 8th; concentration +10)   At Will-water breathing   3/day-charm animal (DC 13), charm person (DC 13), chill metal (DC 14), sleet storm   1/day-commune with nature, divination</t>
  </si>
  <si>
    <t>Str 20, Dex 14, Con 19, Int 13, Wis 15, Cha 14</t>
  </si>
  <si>
    <t>Blind-Fight, Combat Reflexes, Lightning Reflexes, Stand Still</t>
  </si>
  <si>
    <t>Knowledge (nature) +9, Perception +13, Stealth +13, Survival +13, Swim +23</t>
  </si>
  <si>
    <t>Aklo, Aquan, Common, Giant</t>
  </si>
  <si>
    <t>solitary, family (2-6 plus 1-4 aquatic monsters)</t>
  </si>
  <si>
    <t>This hag's lumpy hide, tangled black hair, and ragged garments drip with icy water, though she has a curiously sweet smell.</t>
  </si>
  <si>
    <t>Cloying Scent (Su) Qallupilluks exude a vaguely sweet and unexpectedly pleasant briny scent. This smell comforts and distracts humanoids and animals that come within 15 feet of the qallupilluk, causing such creatures to take a -2 penalty on saves against mind-affecting effects.  Curse of Scales (Su) If a qallupilluk grapples a Medium or Small humanoid opponent, her target begins transforming into an aquatic monster. Starting on the third consecutive round of grappling, the grappled target must succeed at a DC 18 Fortitude save every round or fully transform into a grindylow (Pathfinder RPG Bestiary 2 148), reefclaw (Bestiary 2 234), bunyip (Bestiary 2 50), merrow (Bestiary 2 189), or scrag (Pathfinder RPG Bestiary 268). Once fully transformed, the creature is slavishly devoted to the qallupilluk that created it. If the qallupilluk is slain, the creature loses this devotion but remains transformed. The transformation ends after 1 hour or if the creature is slain. A qallupilluk can make this transformation permanent by performing a ritual that takes 10 minutes and deals 30 points of damage to the qallupilluk. This is a curse and polymorph effect. The save DC is Constitution-based.</t>
  </si>
  <si>
    <t>A qallupilluk is a sinister and much-dreaded haglike denizen of cold seas. An ambush predator, she waits near gaps and weak points in the ice and listens for the footsteps of creatures above, sometimes humming or tapping on the ice like a trapped seal in the hope of drawing the curious within range of her alluring scent. When one grabs a victim, she either drowns her prey, saving the body to eat later, or transforms her prey into a monstrous servant that she treats as her own child-and eventually, as a mate. All qallupilluks are female, but they can reproduce with other aquatic monsters. Their offspring are always qallupilluks. Qallupilluks may craft hovels or lodges from stone or coral on the seabed. A few craft semipermanent homes in the submerged recesses of icebergs. They often know fragments of ancient and obscure natural secrets.</t>
  </si>
  <si>
    <t>&lt;link rel="stylesheet"href="PF.css"&gt;&lt;div&gt;&lt;h2&gt;Qallupilluk&lt;/h2&gt;&lt;h3&gt;&lt;i&gt;This hag's lumpy hide, tangled black hair, and ragged garments drip with icy water, though she has a curiously sweet smell.&lt;/i&gt;&lt;/h3&gt;&lt;br&gt;&lt;/div&gt;&lt;div class="heading"&gt;&lt;p class="alignleft"&gt;Qallupilluk&lt;/p&gt;&lt;p class="alignright"&gt;CR 7&lt;/p&gt;&lt;div style="clear: both;"&gt;&lt;/div&gt;&lt;/div&gt;&lt;div&gt;&lt;h5&gt;&lt;b&gt;XP &lt;/b&gt;3,200&lt;/h5&gt;&lt;h5&gt;LE Medium monstrous humanoid (aquatic)&lt;/h5&gt;&lt;h5&gt;&lt;b&gt;Init &lt;/b&gt;+2; &lt;b&gt;Senses &lt;/b&gt;darkvision 60 ft.; Perception +13&lt;/h5&gt;&lt;h5&gt;&lt;b&gt;Aura &lt;/b&gt;cloying scent (15 ft.)&lt;/h5&gt;&lt;/div&gt;&lt;hr/&gt;&lt;div&gt;&lt;h5&gt;&lt;b&gt;DEFENSE&lt;/b&gt;&lt;/h5&gt;&lt;/div&gt;&lt;hr/&gt;&lt;div&gt;&lt;h5&gt;&lt;b&gt;AC &lt;/b&gt;19, touch 12, flat-footed 17 (+2 Dex, +7 natural)&lt;/h5&gt;&lt;h5&gt;&lt;b&gt;hp &lt;/b&gt;76 (8d10+32)&lt;/h5&gt;&lt;h5&gt;&lt;b&gt;Fort &lt;/b&gt;+6, &lt;b&gt;Ref &lt;/b&gt;+10, &lt;b&gt;Will &lt;/b&gt;+8&lt;/h5&gt;&lt;h5&gt;&lt;b&gt;DR &lt;/b&gt;5/cold iron; &lt;b&gt;Resist &lt;/b&gt;cold 10, fire 10&lt;/h5&gt;&lt;/div&gt;&lt;hr/&gt;&lt;div&gt;&lt;h5&gt;&lt;b&gt;OFFENSE&lt;/b&gt;&lt;/h5&gt;&lt;/div&gt;&lt;hr/&gt;&lt;div&gt;&lt;h5&gt;&lt;b&gt;Spd &lt;/b&gt;30 ft., swim 40 ft.&lt;/h5&gt;&lt;h5&gt;&lt;b&gt;Melee &lt;/b&gt;bite +13 (1d6+5), 2 claws +13 (1d6+5 plus grab)&lt;/h5&gt;&lt;h5&gt;&lt;b&gt;Ranged &lt;/b&gt;javelin +10 (1d6+4)&lt;/h5&gt;&lt;h5&gt;&lt;b&gt;Space &lt;/b&gt;5 ft.; &lt;b&gt;Reach &lt;/b&gt;5 ft.&lt;/h5&gt;&lt;h5&gt;&lt;b&gt;Special Attacks &lt;/b&gt;curse of scales&lt;/h5&gt;&lt;h5&gt;&lt;b&gt;Spell-Like Abilities&lt;/b&gt; (CL 8th; concentration +10) &lt;/br&gt;At Will&amp;mdash;&lt;i&gt;water breathing&lt;/i&gt; &lt;/br&gt;3/day&amp;mdash;&lt;i&gt;charm animal&lt;/i&gt; (DC 13), &lt;i&gt;charm person&lt;/i&gt; (DC 13), &lt;i&gt;chill metal&lt;/i&gt; (DC 14), &lt;i&gt;sleet storm&lt;/i&gt; &lt;/br&gt;1/day&amp;mdash;&lt;i&gt;commune with nature&lt;/i&gt;, &lt;i&gt;divination&lt;/i&gt;&lt;/h5&gt;&lt;/h5&gt;&lt;/div&gt;&lt;hr/&gt;&lt;div&gt;&lt;h5&gt;&lt;b&gt;STATISTICS&lt;/b&gt;&lt;/h5&gt;&lt;/div&gt;&lt;hr/&gt;&lt;div&gt;&lt;h5&gt;&lt;b&gt;Str &lt;/b&gt;20, &lt;b&gt;Dex &lt;/b&gt;14, &lt;b&gt;Con &lt;/b&gt;19, &lt;b&gt;Int &lt;/b&gt; 13, &lt;b&gt;Wis &lt;/b&gt;15, &lt;b&gt;Cha &lt;/b&gt;14&lt;/h5&gt;&lt;h5&gt;&lt;b&gt;Base Atk &lt;/b&gt;+8; &lt;b&gt;CMB &lt;/b&gt;+13 (+17 grapple); &lt;b&gt;CMD &lt;/b&gt;25&lt;/h5&gt;&lt;h5&gt;&lt;b&gt;Feats &lt;/b&gt;Blind-Fight, Combat Reflexes, Lightning Reflexes, Stand Still&lt;/h5&gt;&lt;h5&gt;&lt;b&gt;Skills &lt;/b&gt;Knowledge (nature) +9, Perception +13, Stealth +13, Survival +13, Swim +23&lt;/h5&gt;&lt;h5&gt;&lt;b&gt;Languages &lt;/b&gt;Aklo, Aquan, Common, Giant&lt;/h5&gt;&lt;h5&gt;&lt;b&gt;SQ &lt;/b&gt;amphibious&lt;/h5&gt;&lt;/div&gt;&lt;hr/&gt;&lt;div&gt;&lt;h5&gt;&lt;b&gt;ECOLOGY&lt;/b&gt;&lt;/h5&gt;&lt;/div&gt;&lt;hr/&gt;&lt;div&gt;&lt;h5&gt;&lt;b&gt;Environment &lt;/b&gt; cold oceans&lt;/h5&gt;&lt;h5&gt;&lt;b&gt;Organization &lt;/b&gt;solitary, family (2-6 plus 1-4 aquatic monsters)&lt;/h5&gt;&lt;h5&gt;&lt;b&gt;Treasure &lt;/b&gt;standard&lt;/h5&gt;&lt;/div&gt;&lt;hr/&gt;&lt;div&gt;&lt;h5&gt;&lt;b&gt;SPECIAL ABILITIES&lt;/b&gt;&lt;/h5&gt;&lt;/div&gt;&lt;hr/&gt;&lt;div&gt;&lt;/h5&gt;&lt;h5&gt;&lt;b&gt;Cloying Scent (Su)&lt;/b&gt; Qallupilluks exude a vaguely sweet and unexpectedly pleasant briny scent. This smell comforts and distracts humanoids and animals that come within 15 feet of the qallupilluk, causing such creatures to take a -2 penalty on saves against mind-affecting effects.  &lt;/h5&gt;&lt;h5&gt;&lt;b&gt;Curse of Scales (Su)&lt;/b&gt; If a qallupilluk grapples a Medium or Small humanoid opponent, her target begins transforming into an aquatic monster. Starting on the third consecutive round of grappling, the grappled target must succeed at a DC 18 Fortitude save every round or fully transform into a grindylow (&lt;i&gt;Pathfinder RPG &lt;i&gt;Bestiary 2&lt;/i&gt;&lt;/i&gt; 148), reefclaw (&lt;i&gt;Bestiary 2&lt;/i&gt; 234), bunyip (&lt;i&gt;Bestiary 2&lt;/i&gt; 50), merrow (&lt;i&gt;Bestiary 2&lt;/i&gt; 189), or scrag (&lt;i&gt;Pathfinder RPG &lt;i&gt;Bestiary 2&lt;/i&gt;&lt;/i&gt;68). Once fully transformed, the creature is slavishly devoted to the qallupilluk that created it. If the qallupilluk is slain, the creature loses this devotion but remains transformed. The transformation ends after 1 hour or if the creature is slain. A qallupilluk can make this transformation permanent by performing a ritual that takes 10 minutes and deals 30 points of damage to the qallupilluk. This is a curse and polymorph effect. The save DC is Constitution-based.&lt;/h5&gt;&lt;/div&gt;&lt;br&gt;&lt;div&gt;&lt;h4&gt;&lt;p&gt;&lt;p&gt;A qallupilluk is a sinister and much-dreaded haglike denizen of cold seas. An ambush predator, she waits near gaps and weak points in the ice and listens for the footsteps of creatures above, sometimes humming or tapping on the ice like a trapped seal in the hope of drawing the curious within range of her alluring scent. When one grabs a victim, she either drowns her prey, saving the body to eat later, or transforms her prey into a monstrous servant that she treats as her own child-and eventually, as a mate. All qallupilluks are female, but they can reproduce with other aquatic monsters. Their offspring are always qallupilluks. Qallupilluks may craft hovels or lodges from stone or coral on the seabed. A few craft semipermanent homes in the submerged recesses of icebergs. They often know fragments of ancient and obscure natural secrets.&lt;/p&gt;&lt;/h4&gt;&lt;/div&gt;</t>
  </si>
  <si>
    <t>Rat King</t>
  </si>
  <si>
    <t>(+4 Dex, +1 dodge, +2 natural, +1 size)</t>
  </si>
  <si>
    <t>critical hits, flanking, effects that target a specific number of creatures</t>
  </si>
  <si>
    <t>30 ft., climb 15 ft., swim 15 ft.</t>
  </si>
  <si>
    <t>5 bites +11 (1d4+1 plus disease)</t>
  </si>
  <si>
    <t>disease, plaguebringer</t>
  </si>
  <si>
    <t>Str 12, Dex 19, Con 18, Int 5, Wis 14, Cha 11</t>
  </si>
  <si>
    <t>Climb +9, Diplomacy +0 (+4 when influencing rats), Knowledge (local) -2, Perception +11, Stealth +13, Swim +9</t>
  </si>
  <si>
    <t>+4 Diplomacy when influencing rats</t>
  </si>
  <si>
    <t>compression, speak with rats</t>
  </si>
  <si>
    <t>solitary, pack (2-4), or infestation (5-12)</t>
  </si>
  <si>
    <t>Squeaks and chittering cries rise from a tangle of diseased rats with their tails knotted together.</t>
  </si>
  <si>
    <t>Disease (Ex) Bubonic plague: Inhaled or bite-injury; save Fort DC 19; onset 1d3 days; frequency 1/day; effect 1d4 Str damage, 1 Cha damage, and fatigue; cure 2 consecutive saves. The save DC is Constitution-based and includes the +2 from the rat king's plaguebringer ability.  Plaguebringer (Ex) A rat king increases the disease DC of rats (including rat kings, rat swarms, and dire rats) within 100 feet by +2.  Speak with Rats (Ex) A rat king can communicate with normal rats (including rat swarms and dire rats) as if using speak with animals. It can use Diplomacy to alter a rat's attitude, and when so doing gains a +4 racial bonus on the check. Any ability that allows a creature to communicate with rats (such as speak with animals or a wererat's rat empathy) allows for communication with a rat king.</t>
  </si>
  <si>
    <t>Often found in city sewers, rat kings squirm through the muck and darkness, spreading disease and searching for food. Composed of no fewer than half a dozen rats knotted together at the tail, a rat king has one consciousness rather than many, increasing its intellect beyond that of a normal rat, and granting the rat king a cunning that allows it to stalk its prey and use improved tactics against its enemies and rivals. Known by subterranean creatures for being plague carriers, rat kings are shunned by most creatures other than rats. Some humanoids that live beneath cities (such as morlocks, derros, and mites) use rat kings in their lairs as protectors or as a way to increase the deadliness of the dire rats they use for protection. City-dwellers see rat kings as a bad omen and fear that encountering the terrifying creatures will bring sickness and death to the entire settlement. The mere sighting of a rat king may result in the quarantine of multiple city blocks. Some students of monster lore believe that a rat king begins as a group of normal rats that nested in too cramped a warren, their tails entwined and hopelessly knotted with filth and eventually growing together, and that this strange bond leads to a cooperative existence and fused mind. Naturalists studying creatures like this postulate that there could be other species of creatures susceptible to this phenomenon. Others argue that an outside inf luence is the only explanation for the creature's existence, perhaps as a result of derro experimentation or the work of a mad ratfolk or wererat alchemist. A rat king is approximately 3 feet across and weighs 15 pounds.</t>
  </si>
  <si>
    <t>&lt;link rel="stylesheet"href="PF.css"&gt;&lt;div&gt;&lt;h2&gt;Rat King&lt;/h2&gt;&lt;h3&gt;&lt;i&gt;Squeaks and chittering cries rise from a tangle of diseased rats with their tails knotted together.&lt;/i&gt;&lt;/h3&gt;&lt;br&gt;&lt;/div&gt;&lt;div class="heading"&gt;&lt;p class="alignleft"&gt;Rat King&lt;/p&gt;&lt;p class="alignright"&gt;CR 5&lt;/p&gt;&lt;div style="clear: both;"&gt;&lt;/div&gt;&lt;/div&gt;&lt;div&gt;&lt;h5&gt;&lt;b&gt;XP &lt;/b&gt;1,600&lt;/h5&gt;&lt;h5&gt;N Small magical beast &lt;/h5&gt;&lt;h5&gt;&lt;b&gt;Init &lt;/b&gt;+4; &lt;b&gt;Senses &lt;/b&gt;darkvision 60 ft., low-light vision; Perception +11&lt;/h5&gt;&lt;/div&gt;&lt;hr/&gt;&lt;div&gt;&lt;h5&gt;&lt;b&gt;DEFENSE&lt;/b&gt;&lt;/h5&gt;&lt;/div&gt;&lt;hr/&gt;&lt;div&gt;&lt;h5&gt;&lt;b&gt;AC &lt;/b&gt;18, touch 16, flat-footed 13 (+4 Dex, +1 dodge, +2 natural, +1 size)&lt;/h5&gt;&lt;h5&gt;&lt;b&gt;hp &lt;/b&gt;57 (6d10+24)&lt;/h5&gt;&lt;h5&gt;&lt;b&gt;Fort &lt;/b&gt;+9, &lt;b&gt;Ref &lt;/b&gt;+9, &lt;b&gt;Will &lt;/b&gt;+4&lt;/h5&gt;&lt;h5&gt;&lt;b&gt;Defensive Abilities &lt;/b&gt;critical hits, flanking, effects that target a specific number of creatures&lt;/h5&gt;&lt;/div&gt;&lt;hr/&gt;&lt;div&gt;&lt;h5&gt;&lt;b&gt;OFFENSE&lt;/b&gt;&lt;/h5&gt;&lt;/div&gt;&lt;hr/&gt;&lt;div&gt;&lt;h5&gt;&lt;b&gt;Spd &lt;/b&gt;30 ft., climb 15 ft., swim 15 ft.&lt;/h5&gt;&lt;h5&gt;&lt;b&gt;Melee &lt;/b&gt;5 bites +11 (1d4+1 plus disease)&lt;/h5&gt;&lt;h5&gt;&lt;b&gt;Space &lt;/b&gt;5 ft.; &lt;b&gt;Reach &lt;/b&gt;5 ft.&lt;/h5&gt;&lt;h5&gt;&lt;b&gt;Special Attacks &lt;/b&gt;disease, plaguebringer&lt;/h5&gt;&lt;/div&gt;&lt;hr/&gt;&lt;div&gt;&lt;h5&gt;&lt;b&gt;STATISTICS&lt;/b&gt;&lt;/h5&gt;&lt;/div&gt;&lt;hr/&gt;&lt;div&gt;&lt;h5&gt;&lt;b&gt;Str &lt;/b&gt;12, &lt;b&gt;Dex &lt;/b&gt;19, &lt;b&gt;Con &lt;/b&gt;18, &lt;b&gt;Int &lt;/b&gt; 5, &lt;b&gt;Wis &lt;/b&gt;14, &lt;b&gt;Cha &lt;/b&gt;11&lt;/h5&gt;&lt;h5&gt;&lt;b&gt;Base Atk &lt;/b&gt;+6; &lt;b&gt;CMB &lt;/b&gt;+6; &lt;b&gt;CMD &lt;/b&gt;21 (can't be tripped)&lt;/h5&gt;&lt;h5&gt;&lt;b&gt;Feats &lt;/b&gt;Dodge, Skill Focus (Perception), Weapon Finesse&lt;/h5&gt;&lt;h5&gt;&lt;b&gt;Skills &lt;/b&gt;Climb +9, Diplomacy +0 (+4 when influencing rats), Knowledge (local) -2, Perception +11, Stealth +13, Swim +9; &lt;b&gt;Racial Modifiers &lt;/b&gt;+4 Diplomacy when influencing rats&lt;/h5&gt;&lt;h5&gt;&lt;b&gt;SQ &lt;/b&gt;compression, speak with rats&lt;/h5&gt;&lt;/div&gt;&lt;hr/&gt;&lt;div&gt;&lt;h5&gt;&lt;b&gt;ECOLOGY&lt;/b&gt;&lt;/h5&gt;&lt;/div&gt;&lt;hr/&gt;&lt;div&gt;&lt;h5&gt;&lt;b&gt;Environment &lt;/b&gt; any urban or underground&lt;/h5&gt;&lt;h5&gt;&lt;b&gt;Organization &lt;/b&gt;solitary, pack (2-4), or infestation (5-12)&lt;/h5&gt;&lt;h5&gt;&lt;b&gt;Treasure &lt;/b&gt;standard&lt;/h5&gt;&lt;/div&gt;&lt;hr/&gt;&lt;div&gt;&lt;h5&gt;&lt;b&gt;SPECIAL ABILITIES&lt;/b&gt;&lt;/h5&gt;&lt;/div&gt;&lt;hr/&gt;&lt;div&gt;&lt;/h5&gt;&lt;h5&gt;&lt;b&gt;Disease (Ex)&lt;/b&gt; &lt;i&gt;Bubonic plague&lt;/i&gt;: Inhaled or bite-injury; save Fort DC 19; &lt;i&gt;onset&lt;/i&gt; 1d3 days; frequency 1/day; effect 1d4 Str damage, 1 Cha damage, and fatigue; cure 2 consecutive saves. The save DC is Constitution-based and includes the +2 from the rat king's plaguebringer ability.  &lt;/h5&gt;&lt;h5&gt;&lt;b&gt;Plaguebringer (Ex)&lt;/b&gt; A rat king increases the disease DC of rats (including rat kings, rat swarms, and dire rats) within 100 feet by +2.  &lt;/h5&gt;&lt;h5&gt;&lt;b&gt;Speak with Rats (Ex)&lt;/b&gt; A rat king can communicate with normal rats (including rat swarms and dire rats) as if using &lt;i&gt;speak with animals&lt;/i&gt;. It can use Diplomacy to alter a rat's attitude, and when so doing gains a +4 racial bonus on the check. Any ability that allows a creature to communicate with rats (such as &lt;i&gt;speak with animals&lt;/i&gt; or a wererat's rat empathy) allows for communication with a rat king.&lt;/h5&gt;&lt;/div&gt;&lt;br&gt;&lt;div&gt;&lt;h4&gt;&lt;p&gt;&lt;p&gt;Often found in city sewers, rat kings squirm through the muck and darkness, spreading disease and searching for food. Composed of no fewer than half a dozen rats knotted together at the tail, a rat king has one consciousness rather than many, increasing its intellect beyond that of a normal rat, and granting the rat king a cunning that allows it to stalk its prey and use improved tactics against its enemies and rivals. Known by subterranean creatures for being plague carriers, rat kings are shunned by most creatures other than rats. Some humanoids that live beneath cities (such as morlocks, derros, and mites) use rat kings in their lairs as protectors or as a way to increase the deadliness of the dire rats they use for protection. City-dwellers see rat kings as a bad omen and fear that encountering the terrifying creatures will bring sickness and death to the entire settlement. The mere sighting of a rat king may result in the quarantine of multiple city blocks. Some students of monster lore believe that a rat king begins as a group of normal rats that nested in too cramped a warren, their tails entwined and hopelessly knotted with filth and eventually growing together, and that this strange bond leads to a cooperative existence and fused mind. Naturalists studying creatures like this postulate that there could be other species of creatures susceptible to this phenomenon. Others argue that an outside inf luence is the only explanation for the creature's existence, perhaps as a result of derro experimentation or the work of a mad ratfolk or wererat alchemist. A rat king is approximately 3 feet across and weighs 15 pounds.&lt;/p&gt;&lt;/h4&gt;&lt;/div&gt;</t>
  </si>
  <si>
    <t>Ratling</t>
  </si>
  <si>
    <t>30 ft., burrow 10 ft., climb 20 ft., swim 30 ft.</t>
  </si>
  <si>
    <t>bite +3 (1d3-2 plus bleed 1)</t>
  </si>
  <si>
    <t>Spell-Like Abilities (CL 6th; concentration +7)  Constant-detect magic, read magic, speak with animals (rodents only), spider climb, tongues   3/day-cause fear (DC 12), dimension door, invisibility (self only)   1/day-summon swarm (rat swarm only)   1/week-commune (only when serving as a familiar; 6 questions, CL 12th)</t>
  </si>
  <si>
    <t>Str 6, Dex 15, Con 13, Int 12, Wis 10, Cha 13</t>
  </si>
  <si>
    <t>Climb +6, Knowledge (planes) +4, Perception +6, Stealth +16, Swim +6</t>
  </si>
  <si>
    <t>Aklo; speak with animals (rodents only), tongues</t>
  </si>
  <si>
    <t>scroll use</t>
  </si>
  <si>
    <t>solitary or conclave (2-20 plus 2-12 dire rats and 1-4 rat swarms)</t>
  </si>
  <si>
    <t>This ratlike creature has tiny human hands in place of its front paws, and an unnerving human face with a toothy mouth.</t>
  </si>
  <si>
    <t>Scroll Use (Ex) A ratling can cast spells from any magic scroll as if it had the spell on its spell list.</t>
  </si>
  <si>
    <t>The ratling is a hideous amalgamation of rat and human: a long-haired rodent with handlike front paws and a face reminiscent of the face of a leering old man. Within the ratling's humanoid mouth are long, yellow incisors more akin to those one might find in the jaws of a rat. Ratlings are carnivores. While they can subsist on grubs, other rodents, and carrion, they prefer living food and fresh blood, particularly that of humanoid children and elderly folk. They also have a sense for magic, and lurk around temples and universities searching for scraps of knowledge or overlooked books and scrolls to steal. Ratlings associate with common rats and even mate with them, producing anything from large, aggressive rats (often with vestigial humanlike features or other sickening deformities) to infant ratlings to deformed rats. In a mixed litter, the infant ratling usually kills and eats its siblings, then arranges the dismembered and disemboweled corpses in semi-occult patterns. Elder ratlings often gain the advanced simple template or levels in cleric, oracle, witch, or wizard (a rare few gain rogue levels, especially if they associate with a thieves' guild or wererats). These elders often become leaders of their own kind, creating cabals organized like the universities they frequently inhabit. If the ratling can gain a familiar, it usually chooses a rat-an association that often brings with it more than mere supernatural companionship. Ratlings can never select another ratling as a familiar. A chaotic evil spellcaster can gain a ratling as a familiar at 7th level by taking the Improved Familiar feat. A ratling familiar gains commune once per week as a spell-like ability, which it can use on its master's behalf. The master usually allows the familiar to drink her blood at least once per week. A ratling measures just over 2 feet long (although half that length is its long, ratty tail) and weighs 10 pounds.</t>
  </si>
  <si>
    <t>&lt;link rel="stylesheet"href="PF.css"&gt;&lt;div&gt;&lt;h2&gt;Ratling&lt;/h2&gt;&lt;h3&gt;&lt;i&gt;This ratlike creature has tiny human hands in place of its front paws, and an unnerving human face with a toothy mouth.&lt;/i&gt;&lt;/h3&gt;&lt;br&gt;&lt;/div&gt;&lt;div class="heading"&gt;&lt;p class="alignleft"&gt;Ratling&lt;/p&gt;&lt;p class="alignright"&gt;CR 2&lt;/p&gt;&lt;div style="clear: both;"&gt;&lt;/div&gt;&lt;/div&gt;&lt;div&gt;&lt;h5&gt;&lt;b&gt;XP &lt;/b&gt;600&lt;/h5&gt;&lt;h5&gt;CE Tiny magical beast &lt;/h5&gt;&lt;h5&gt;&lt;b&gt;Init &lt;/b&gt;+2; &lt;b&gt;Senses &lt;/b&gt;darkvision 60 ft., &lt;i&gt;detect magic&lt;/i&gt;, low-light vision; Perception +6&lt;/h5&gt;&lt;/div&gt;&lt;hr/&gt;&lt;div&gt;&lt;h5&gt;&lt;b&gt;DEFENSE&lt;/b&gt;&lt;/h5&gt;&lt;/div&gt;&lt;hr/&gt;&lt;div&gt;&lt;h5&gt;&lt;b&gt;AC &lt;/b&gt;16, touch 15, flat-footed 13 (+2 Dex, +1 dodge, +1 natural, +2 size)&lt;/h5&gt;&lt;h5&gt;&lt;b&gt;hp &lt;/b&gt;19 (3d10+3)&lt;/h5&gt;&lt;h5&gt;&lt;b&gt;Fort &lt;/b&gt;+4, &lt;b&gt;Ref &lt;/b&gt;+5, &lt;b&gt;Will &lt;/b&gt;+1&lt;/h5&gt;&lt;h5&gt;&lt;b&gt;Defensive Abilities &lt;/b&gt;evasion; &lt;b&gt;Immune &lt;/b&gt;disease, poison&lt;/h5&gt;&lt;/div&gt;&lt;hr/&gt;&lt;div&gt;&lt;h5&gt;&lt;b&gt;OFFENSE&lt;/b&gt;&lt;/h5&gt;&lt;/div&gt;&lt;hr/&gt;&lt;div&gt;&lt;h5&gt;&lt;b&gt;Spd &lt;/b&gt;30 ft., burrow 10 ft., climb 20 ft., swim 30 ft.&lt;/h5&gt;&lt;h5&gt;&lt;b&gt;Melee &lt;/b&gt;bite +3 (1d3-2 plus bleed 1)&lt;/h5&gt;&lt;h5&gt;&lt;b&gt;Space &lt;/b&gt;2-1/2 ft.; &lt;b&gt;Reach &lt;/b&gt;0 ft.&lt;/h5&gt;&lt;h5&gt;&lt;b&gt;Special Attacks &lt;/b&gt;sneak attack +1d6&lt;/h5&gt;&lt;h5&gt;&lt;b&gt;Spell-Like Abilities&lt;/b&gt; (CL 6th; concentration +7)  &lt;/br&gt;Constant&amp;mdash;&lt;i&gt;detect magic&lt;/i&gt;, &lt;i&gt;read magic&lt;/i&gt;, &lt;i&gt;speak with animals&lt;/i&gt; (rodents only), &lt;i&gt;spider climb&lt;/i&gt;, &lt;i&gt;tongues&lt;/i&gt; &lt;/br&gt;3/day&amp;mdash;&lt;i&gt;cause fear&lt;/i&gt; (DC 12), &lt;i&gt;dimension door&lt;/i&gt;, &lt;i&gt;invisibility&lt;/i&gt; (self only) &lt;/br&gt;1/day&amp;mdash;&lt;i&gt;summon swarm&lt;/i&gt; (rat swarm only) &lt;/br&gt;1/week&amp;mdash;&lt;i&gt;commune&lt;/i&gt; (only when serving as a familiar; 6 questions, CL 12th)&lt;/h5&gt;&lt;/h5&gt;&lt;/div&gt;&lt;hr/&gt;&lt;div&gt;&lt;h5&gt;&lt;b&gt;STATISTICS&lt;/b&gt;&lt;/h5&gt;&lt;/div&gt;&lt;hr/&gt;&lt;div&gt;&lt;h5&gt;&lt;b&gt;Str &lt;/b&gt;6, &lt;b&gt;Dex &lt;/b&gt;15, &lt;b&gt;Con &lt;/b&gt;13, &lt;b&gt;Int &lt;/b&gt; 12, &lt;b&gt;Wis &lt;/b&gt;10, &lt;b&gt;Cha &lt;/b&gt;13&lt;/h5&gt;&lt;h5&gt;&lt;b&gt;Base Atk &lt;/b&gt;+3; &lt;b&gt;CMB &lt;/b&gt;+3; &lt;b&gt;CMD &lt;/b&gt;12 (16 vs. trip)&lt;/h5&gt;&lt;h5&gt;&lt;b&gt;Feats &lt;/b&gt;Dodge, Mobility&lt;/h5&gt;&lt;h5&gt;&lt;b&gt;Skills &lt;/b&gt;Climb +6, Knowledge (planes) +4, Perception +6, Stealth +16, Swim +6&lt;/h5&gt;&lt;h5&gt;&lt;b&gt;Languages &lt;/b&gt;Aklo; &lt;i&gt;speak with animals&lt;/i&gt; (rodents only), &lt;i&gt;tongues&lt;/i&gt;&lt;/h5&gt;&lt;h5&gt;&lt;b&gt;SQ &lt;/b&gt;scroll use&lt;/h5&gt;&lt;/div&gt;&lt;hr/&gt;&lt;div&gt;&lt;h5&gt;&lt;b&gt;ECOLOGY&lt;/b&gt;&lt;/h5&gt;&lt;/div&gt;&lt;hr/&gt;&lt;div&gt;&lt;h5&gt;&lt;b&gt;Environment &lt;/b&gt; any urban&lt;/h5&gt;&lt;h5&gt;&lt;b&gt;Organization &lt;/b&gt;solitary or conclave (2-20 plus 2-12 dire rats and 1-4 rat swarms)&lt;/h5&gt;&lt;h5&gt;&lt;b&gt;Treasure &lt;/b&gt;standard&lt;/h5&gt;&lt;/div&gt;&lt;hr/&gt;&lt;div&gt;&lt;h5&gt;&lt;b&gt;SPECIAL ABILITIES&lt;/b&gt;&lt;/h5&gt;&lt;/div&gt;&lt;hr/&gt;&lt;div&gt;&lt;/h5&gt;&lt;h5&gt;&lt;b&gt;Scroll Use (Ex)&lt;/b&gt; A ratling can cast spells from any magic scroll as if it had the spell on its spell list.&lt;/h5&gt;&lt;/div&gt;&lt;br&gt;&lt;div&gt;&lt;h4&gt;&lt;p&gt;&lt;p&gt;The ratling is a hideous amalgamation of rat and human: a long-haired rodent with handlike front paws and a face reminiscent of the face of a leering old man. Within the ratling's humanoid mouth are long, yellow incisors more akin to those one might find in the jaws of a rat. Ratlings are carnivores. While they can subsist on grubs, other rodents, and carrion, they prefer living food and fresh blood, particularly that of humanoid children and elderly folk. They also have a sense for magic, and lurk around temples and universities searching for scraps of knowledge or overlooked books and scrolls to steal. Ratlings associate with common rats and even mate with them, producing anything from large, aggressive rats (often with vestigial humanlike features or other sickening deformities) to infant ratlings to deformed rats. In a mixed litter, the infant ratling usually kills and eats its siblings, then arranges the dismembered and disemboweled corpses in semi-occult patterns. Elder ratlings often gain the advanced simple template or levels in cleric, oracle, witch, or wizard (a rare few gain rogue levels, especially if they associate with a thieves' guild or wererats). These elders often become leaders of their own kind, creating cabals organized like the universities they frequently inhabit. If the ratling can gain a familiar, it usually chooses a rat-an association that often brings with it more than mere supernatural companionship. Ratlings can never select another ratling as a familiar. A chaotic evil spellcaster can gain a ratling as a familiar at 7th level by taking the Improved Familiar feat. A ratling familiar gains &lt;i&gt;commune&lt;/i&gt; once per week as a spell-like ability, which it can use on its master's behalf. The master usually allows the familiar to drink her blood at least once per week. A ratling measures just over 2 feet long (although half that length is its long, ratty tail) and weighs 10 pounds.&lt;/p&gt;&lt;/h4&gt;&lt;/div&gt;</t>
  </si>
  <si>
    <t>Rokurokubi</t>
  </si>
  <si>
    <t>nightfall (15 ft.)</t>
  </si>
  <si>
    <t>Fort +11, Ref +16, Will +13</t>
  </si>
  <si>
    <t>bite +24 (2d6+4/19-20 plus rokurokubi's curse), 2 claws +23 (1d6+4)</t>
  </si>
  <si>
    <t>5 ft. (20 ft. with bite)</t>
  </si>
  <si>
    <t>elongate neck, rokurokubi's curse</t>
  </si>
  <si>
    <t>Sorcerer Spells Known (CL 12th; concentration +17)   6th (3)-permanent image (DC 21)   5th (6)-feeblemind (DC 20), nightmare (DC 20)   4th (7)-charm monster (DC 19), confusion (DC 19), locate creature   3rd (7)-dispel magic, fly, keen edge, wind wall   2nd (7)-ghoul touch (DC 17), invisibility, knock, touch of idiocy   1st (8)-charm person (DC 16), disguise self, obscuring mist, shocking grasp, sleep (DC 16)  0 (at will)-arcane mark, detect magic, detect poison, ghost sound (DC 15), mage hand, message, open/close, prestidigitation, read magic</t>
  </si>
  <si>
    <t>Str 18, Dex 23, Con 22, Int 15, Wis 12, Cha 21</t>
  </si>
  <si>
    <t>Combat Casting, Combat Expertise, Combat Reflexes, Deceitful, Improved Critical (bite), Improved Initiative, Iron Will, Weapon Finesse, Weapon Focus (bite)</t>
  </si>
  <si>
    <t>Bluff +26, Climb +24, Disguise +26, Intimidate +25, Perception +21, Stealth +26</t>
  </si>
  <si>
    <t>no sleep</t>
  </si>
  <si>
    <t>This peasant woman sprouts a grotesquely long neck that coils about like a snake, with razor-sharp teeth filling her gaping maw.</t>
  </si>
  <si>
    <t>Elongate Neck (Ex) A rokurokubi can stretch her neck from a normal human length up to 20 feet, giving her reach with her bite attack and threatening all squares within that range.  Nightfall Aura (Su) A rokurokubi can create an aura of darkness and silence (CL 12th) with a radius of 15 feet. The rokurokubi is immune to the effects of her aura, and can activate or suppress this ability as a free action. These aura effects can be dispelled as if they were spells.  No Sleep (Ex) A rokurokubi does not need to sleep and is immune to all sleep effects.  Rokurokubi's Curse (Su) Bite-injury; save Will DC 23; frequency 1 day; effect 1 Cha damage and permanently silenced after 4 Cha damage. Fully healing the Cha damage cures the silence. The save DC is Charisma-based.  Spells A rokurokubi casts spells as a 12th-level sorcerer.</t>
  </si>
  <si>
    <t>A rokurokubi is an evil hag-like creature who seeks to spread as much mayhem and despair as possible. Her skin ranges in hue from pale blue to muted green, so to disguise herself she must cover up her flesh with makeup and clothing, and retract her neck so it is no longer than a human's. A rokurokubi can mate with almost any male humanoid, monstrous humanoid, or humanoid-shaped creature. Her offspring is always a rokurokubi. The mate is usually devoured once the rokurokubi tires of his presence.</t>
  </si>
  <si>
    <t>&lt;link rel="stylesheet"href="PF.css"&gt;&lt;div&gt;&lt;h2&gt;Rokurokubi&lt;/h2&gt;&lt;h3&gt;&lt;i&gt;This peasant woman sprouts a grotesquely long neck that coils about like a snake, with razor-sharp teeth filling her gaping maw.&lt;/i&gt;&lt;/h3&gt;&lt;br&gt;&lt;/div&gt;&lt;div class="heading"&gt;&lt;p class="alignleft"&gt;Rokurokubi&lt;/p&gt;&lt;p class="alignright"&gt;CR 14&lt;/p&gt;&lt;div style="clear: both;"&gt;&lt;/div&gt;&lt;/div&gt;&lt;div&gt;&lt;h5&gt;&lt;b&gt;XP &lt;/b&gt;38,400&lt;/h5&gt;&lt;h5&gt;LE Medium monstrous humanoid &lt;/h5&gt;&lt;h5&gt;&lt;b&gt;Init &lt;/b&gt;+10; &lt;b&gt;Senses &lt;/b&gt;darkvision 60 ft.; Perception +21&lt;/h5&gt;&lt;h5&gt;&lt;b&gt;Aura &lt;/b&gt;nightfall (15 ft.)&lt;/h5&gt;&lt;/div&gt;&lt;hr/&gt;&lt;div&gt;&lt;h5&gt;&lt;b&gt;DEFENSE&lt;/b&gt;&lt;/h5&gt;&lt;/div&gt;&lt;hr/&gt;&lt;div&gt;&lt;h5&gt;&lt;b&gt;AC &lt;/b&gt;28, touch 16, flat-footed 22 (+6 Dex, +12 natural)&lt;/h5&gt;&lt;h5&gt;&lt;b&gt;hp &lt;/b&gt;195 (17d10+102)&lt;/h5&gt;&lt;h5&gt;&lt;b&gt;Fort &lt;/b&gt;+11, &lt;b&gt;Ref &lt;/b&gt;+16, &lt;b&gt;Will &lt;/b&gt;+13&lt;/h5&gt;&lt;h5&gt;&lt;b&gt;DR &lt;/b&gt;5/cold iron; &lt;b&gt;Immune &lt;/b&gt;sleep; &lt;b&gt;SR &lt;/b&gt;25&lt;/h5&gt;&lt;/div&gt;&lt;hr/&gt;&lt;div&gt;&lt;h5&gt;&lt;b&gt;OFFENSE&lt;/b&gt;&lt;/h5&gt;&lt;/div&gt;&lt;hr/&gt;&lt;div&gt;&lt;h5&gt;&lt;b&gt;Spd &lt;/b&gt;30 ft.&lt;/h5&gt;&lt;h5&gt;&lt;b&gt;Melee &lt;/b&gt;bite +24 (2d6+4/19-20 plus rokurokubi's curse), 2 claws +23 (1d6+4)&lt;/h5&gt;&lt;h5&gt;&lt;b&gt;Space &lt;/b&gt;5 ft.; &lt;b&gt;Reach &lt;/b&gt;5 ft. (20 ft. with bite)&lt;/h5&gt;&lt;h5&gt;&lt;b&gt;Special Attacks &lt;/b&gt;elongate neck, rokurokubi's curse&lt;/h5&gt;&lt;h5&gt;&lt;b&gt;Sorcerer Spells Known&lt;/b&gt; (CL 12th; concentration +17) &lt;/br&gt;6th (3)&amp;mdash;&lt;i&gt;permanent image&lt;/i&gt; (DC 21) &lt;/br&gt;5th (6)&amp;mdash;&lt;i&gt;feeblemind&lt;/i&gt; (DC 20), &lt;i&gt;nightmare&lt;/i&gt; (DC 20) &lt;/br&gt;4th (7)&amp;mdash;&lt;i&gt;charm monster&lt;/i&gt; (DC 19), &lt;i&gt;confusion&lt;/i&gt; (DC 19), &lt;i&gt;locate creature&lt;/i&gt; &lt;/br&gt;3rd (7)&amp;mdash;&lt;i&gt;dispel magic&lt;/i&gt;, &lt;i&gt;fly&lt;/i&gt;, &lt;i&gt;keen edge&lt;/i&gt;, &lt;i&gt;wind wall&lt;/i&gt; &lt;/br&gt;2nd (7)&amp;mdash;&lt;i&gt;ghoul touch&lt;/i&gt; (DC 17), &lt;i&gt;invisibility&lt;/i&gt;, &lt;i&gt;knock&lt;/i&gt;, &lt;i&gt;touch of idiocy&lt;/i&gt; &lt;/br&gt;1st (8)&amp;mdash;&lt;i&gt;charm person&lt;/i&gt; (DC 16), &lt;i&gt;disguise self&lt;/i&gt;, &lt;i&gt;obscuring mist&lt;/i&gt;, &lt;i&gt;shocking grasp&lt;/i&gt;, &lt;i&gt;sleep&lt;/i&gt; (DC 16)&lt;/br&gt;0 (at will)&amp;mdash;&lt;i&gt;arcane mark&lt;/i&gt;, &lt;i&gt;detect magic&lt;/i&gt;, &lt;i&gt;detect poison&lt;/i&gt;, &lt;i&gt;ghost sound&lt;/i&gt; (DC 15), &lt;i&gt;mage hand&lt;/i&gt;, &lt;i&gt;message&lt;/i&gt;, &lt;i&gt;open/close&lt;/i&gt;, &lt;i&gt;prestidigitation&lt;/i&gt;, &lt;i&gt;read magic&lt;/i&gt;&lt;/h5&gt;&lt;/h5&gt;&lt;/div&gt;&lt;hr/&gt;&lt;div&gt;&lt;h5&gt;&lt;b&gt;STATISTICS&lt;/b&gt;&lt;/h5&gt;&lt;/div&gt;&lt;hr/&gt;&lt;div&gt;&lt;h5&gt;&lt;b&gt;Str &lt;/b&gt;18, &lt;b&gt;Dex &lt;/b&gt;23, &lt;b&gt;Con &lt;/b&gt;22, &lt;b&gt;Int &lt;/b&gt; 15, &lt;b&gt;Wis &lt;/b&gt;12, &lt;b&gt;Cha &lt;/b&gt;21&lt;/h5&gt;&lt;h5&gt;&lt;b&gt;Base Atk &lt;/b&gt;+17; &lt;b&gt;CMB &lt;/b&gt;+21; &lt;b&gt;CMD &lt;/b&gt;37&lt;/h5&gt;&lt;h5&gt;&lt;b&gt;Feats &lt;/b&gt;Combat Casting, Combat Expertise, Combat Reflexes, Deceitful, Improved Critical (bite), Improved Initiative, Iron Will, Weapon Finesse, Weapon Focus (bite)&lt;/h5&gt;&lt;h5&gt;&lt;b&gt;Skills &lt;/b&gt;Bluff +26, Climb +24, Disguise +26, Intimidate +25, Perception +21, Stealth +26&lt;/h5&gt;&lt;h5&gt;&lt;b&gt;Languages &lt;/b&gt;Aklo, Common&lt;/h5&gt;&lt;h5&gt;&lt;b&gt;SQ &lt;/b&gt;no &lt;i&gt;sleep&lt;/i&gt;&lt;/h5&gt;&lt;/div&gt;&lt;hr/&gt;&lt;div&gt;&lt;h5&gt;&lt;b&gt;ECOLOGY&lt;/b&gt;&lt;/h5&gt;&lt;/div&gt;&lt;hr/&gt;&lt;div&gt;&lt;h5&gt;&lt;b&gt;Environment &lt;/b&gt; any ruins&lt;/h5&gt;&lt;h5&gt;&lt;b&gt;Organization &lt;/b&gt;solitary, pair, or harem (3-6)&lt;/h5&gt;&lt;h5&gt;&lt;b&gt;Treasure &lt;/b&gt;standard&lt;/h5&gt;&lt;/div&gt;&lt;hr/&gt;&lt;div&gt;&lt;h5&gt;&lt;b&gt;SPECIAL ABILITIES&lt;/b&gt;&lt;/h5&gt;&lt;/div&gt;&lt;hr/&gt;&lt;div&gt;&lt;/h5&gt;&lt;h5&gt;&lt;b&gt;Elongate Neck (Ex)&lt;/b&gt; A rokurokubi can stretch her neck from a normal human length up to 20 feet, giving her reach with her bite attack and threatening all squares within that range.  &lt;/h5&gt;&lt;h5&gt;&lt;b&gt;Nightfall Aura (Su)&lt;/b&gt; A rokurokubi can create an aura of &lt;i&gt;darkness&lt;/i&gt; and &lt;i&gt;silence&lt;/i&gt; (CL 12th) with a radius of 15 feet. The rokurokubi is immune to the effects of her aura, and can activate or suppress this ability as a free action. These aura effects can be dispelled as if they were spells.  &lt;/h5&gt;&lt;h5&gt;&lt;b&gt;No Sleep (Ex)&lt;/b&gt; A rokurokubi does not need to &lt;i&gt;sleep&lt;/i&gt; and is immune to all &lt;i&gt;sleep&lt;/i&gt; effects.  &lt;/h5&gt;&lt;h5&gt;&lt;b&gt;Rokurokubi's Curse (Su)&lt;/b&gt; Bite-injury; save Will DC 23; frequency 1 day; effect 1 Cha damage and permanently &lt;i&gt;silence&lt;/i&gt;d after 4 Cha damage. Fully healing the Cha damage cures the &lt;i&gt;silence&lt;/i&gt;. The save DC is Charisma-based.  &lt;/h5&gt;&lt;h5&gt;&lt;b&gt;Spells&lt;/b&gt; A rokurokubi casts spells as a 12th-level sorcerer.&lt;/h5&gt;&lt;/div&gt;&lt;br&gt;&lt;div&gt;&lt;h4&gt;&lt;p&gt;&lt;p&gt;A rokurokubi is an evil hag-like creature who seeks to spread as much mayhem and despair as possible. Her skin ranges in hue from pale blue to muted green, so to disguise herself she must cover up her flesh with makeup and clothing, and retract her neck so it is no longer than a human's. A rokurokubi can mate with almost any male humanoid, monstrous humanoid, or humanoid-shaped creature. Her offspring is always a rokurokubi. The mate is usually devoured once the rokurokubi tires of his presence.&lt;/p&gt;&lt;/h4&gt;&lt;/div&gt;</t>
  </si>
  <si>
    <t>Rukh</t>
  </si>
  <si>
    <t>low-light vision; Perception +32</t>
  </si>
  <si>
    <t>2 bites +23 (2d8+12 plus grab), 2 talons +23 (2d6+12)</t>
  </si>
  <si>
    <t>swallow whole (2d8+12 bludgeoning and 1d6 acid damage, AC 17, 14 hp)</t>
  </si>
  <si>
    <t>Str 34, Dex 15, Con 20, Int 2, Wis 13, Cha 11</t>
  </si>
  <si>
    <t>Flyby Attack, Iron Will, Skill Focus (Perception), Snatch, Weapon Focus (bite), Weapon Focus (talon), Wingover</t>
  </si>
  <si>
    <t>Fly -4, Perception +32</t>
  </si>
  <si>
    <t>solitary, pair, or nest (2 adults and 1d4 juveniles)</t>
  </si>
  <si>
    <t>This gigantic two-headed vulture has greasy, night-black wings and sharp talons.</t>
  </si>
  <si>
    <t>Rukhs are foul-tempered creatures related to rocs, except they resemble two-headed vultures instead of raptors. They hunt live prey and carrion, typically gliding high above the desert in search of things to eat. They avoid creatures of their size or larger, preferring easier prey-horses, camels, and humanoids for adult rukhs, or Medium and Small creatures for juveniles. They nest on mountains and in cliffside caves, as they are too large to roost in trees. Few young rukhs reach adulthood, as many tribes and caravans hunt them for meat, often using a lone, weak-looking scout to lure a hungry juvenile into striking distance for an ambush. A typical adult rukh stands nearly 35 feet tall and has a wingspan of more than 60 feet. Most are scrawny due to hunger. Coupled with their lightweight bones for easier flying, they rarely top 800 pounds. Juvenile rukhs usually stand about 10 feet tall, with a relatively small wingspan of nearly 18 feet, and weigh about 200 pounds.</t>
  </si>
  <si>
    <t>&lt;link rel="stylesheet"href="PF.css"&gt;&lt;div&gt;&lt;h2&gt;Rukh&lt;/h2&gt;&lt;h3&gt;&lt;i&gt;This gigantic two-headed vulture has greasy, night-black wings and sharp talons.&lt;/i&gt;&lt;/h3&gt;&lt;br&gt;&lt;/div&gt;&lt;div class="heading"&gt;&lt;p class="alignleft"&gt;Rukh&lt;/p&gt;&lt;p class="alignright"&gt;CR 10&lt;/p&gt;&lt;div style="clear: both;"&gt;&lt;/div&gt;&lt;/div&gt;&lt;div&gt;&lt;h5&gt;&lt;b&gt;XP &lt;/b&gt;9,600&lt;/h5&gt;&lt;h5&gt;N Gargantuan magical beast &lt;/h5&gt;&lt;h5&gt;&lt;b&gt;Init &lt;/b&gt;+2; &lt;b&gt;Senses &lt;/b&gt;low-light vision; Perception +32&lt;/h5&gt;&lt;/div&gt;&lt;hr/&gt;&lt;div&gt;&lt;h5&gt;&lt;b&gt;DEFENSE&lt;/b&gt;&lt;/h5&gt;&lt;/div&gt;&lt;hr/&gt;&lt;div&gt;&lt;h5&gt;&lt;b&gt;AC &lt;/b&gt;23, touch 8, flat-footed 21 (+2 Dex, +15 natural, -4 size)&lt;/h5&gt;&lt;h5&gt;&lt;b&gt;hp &lt;/b&gt;147 (14d10+70)&lt;/h5&gt;&lt;h5&gt;&lt;b&gt;Fort &lt;/b&gt;+14, &lt;b&gt;Ref &lt;/b&gt;+11, &lt;b&gt;Will &lt;/b&gt;+7&lt;/h5&gt;&lt;/div&gt;&lt;hr/&gt;&lt;div&gt;&lt;h5&gt;&lt;b&gt;OFFENSE&lt;/b&gt;&lt;/h5&gt;&lt;/div&gt;&lt;hr/&gt;&lt;div&gt;&lt;h5&gt;&lt;b&gt;Spd &lt;/b&gt;40 ft., fly 80 ft. (average)&lt;/h5&gt;&lt;h5&gt;&lt;b&gt;Melee &lt;/b&gt;2 bites +23 (2d8+12 plus grab), 2 talons +23 (2d6+12)&lt;/h5&gt;&lt;h5&gt;&lt;b&gt;Space &lt;/b&gt;20 ft.; &lt;b&gt;Reach &lt;/b&gt;15 ft.&lt;/h5&gt;&lt;h5&gt;&lt;b&gt;Special Attacks &lt;/b&gt;swallow whole (2d8+12 bludgeoning and 1d6 acid damage, AC 17, 14 hp)&lt;/h5&gt;&lt;/div&gt;&lt;hr/&gt;&lt;div&gt;&lt;h5&gt;&lt;b&gt;STATISTICS&lt;/b&gt;&lt;/h5&gt;&lt;/div&gt;&lt;hr/&gt;&lt;div&gt;&lt;h5&gt;&lt;b&gt;Str &lt;/b&gt;34, &lt;b&gt;Dex &lt;/b&gt;15, &lt;b&gt;Con &lt;/b&gt;20, &lt;b&gt;Int &lt;/b&gt; 2, &lt;b&gt;Wis &lt;/b&gt;13, &lt;b&gt;Cha &lt;/b&gt;11&lt;/h5&gt;&lt;h5&gt;&lt;b&gt;Base Atk &lt;/b&gt;+14; &lt;b&gt;CMB &lt;/b&gt;+30 (+34 grapple); &lt;b&gt;CMD &lt;/b&gt;38&lt;/h5&gt;&lt;h5&gt;&lt;b&gt;Feats &lt;/b&gt;Flyby Attack, Iron Will, Skill Focus (Perception), Snatch, Weapon Focus (bite), Weapon Focus (talon), Wingover&lt;/h5&gt;&lt;h5&gt;&lt;b&gt;Skills &lt;/b&gt;Fly -4, Perception +32; &lt;b&gt;Racial Modifiers &lt;/b&gt;+8 Perception&lt;/h5&gt;&lt;/div&gt;&lt;hr/&gt;&lt;div&gt;&lt;h5&gt;&lt;b&gt;ECOLOGY&lt;/b&gt;&lt;/h5&gt;&lt;/div&gt;&lt;hr/&gt;&lt;div&gt;&lt;h5&gt;&lt;b&gt;Environment &lt;/b&gt; warm deserts or mountains&lt;/h5&gt;&lt;h5&gt;&lt;b&gt;Organization &lt;/b&gt;solitary, pair, or nest (2 adults and 1d4 juveniles)&lt;/h5&gt;&lt;h5&gt;&lt;b&gt;Treasure &lt;/b&gt;incidental&lt;/h5&gt;&lt;/div&gt;&lt;br&gt;&lt;div&gt;&lt;h4&gt;&lt;p&gt;&lt;p&gt;Rukhs are foul-tempered creatures related to rocs, except they resemble two-headed vultures instead of raptors. They hunt live prey and carrion, typically gliding high above the desert in search of things to eat. They avoid creatures of their size or larger, preferring easier prey-horses, camels, and humanoids for adult rukhs, or Medium and Small creatures for juveniles. They nest on mountains and in cliffside caves, as they are too large to roost in trees. Few young rukhs reach adulthood, as many tribes and caravans hunt them for meat, often using a lone, weak-looking scout to lure a hungry juvenile into striking distance for an ambush. A typical adult rukh stands nearly 35 feet tall and has a wingspan of more than 60 feet. Most are scrawny due to hunger. Coupled with their lightweight bones for easier flying, they rarely top 800 pounds. Juvenile rukhs usually stand about 10 feet tall, with a relatively small wingspan of nearly 18 feet, and weigh about 200 pounds.&lt;/p&gt;&lt;/h4&gt;&lt;/div&gt;</t>
  </si>
  <si>
    <t>Juvenile Rukh</t>
  </si>
  <si>
    <t>2 bites +7 (1d8+2), 2 talons +6 (1d6+2)</t>
  </si>
  <si>
    <t>Str 14, Dex 15, Con 14, Int 2, Wis 13, Cha 11</t>
  </si>
  <si>
    <t>Flyby Attack, Snatch, Weapon Focus (bite)</t>
  </si>
  <si>
    <t>Fly -4, Perception +17</t>
  </si>
  <si>
    <t xml:space="preserve"> warm mountains or deserts</t>
  </si>
  <si>
    <t>pair or flock (3d4)</t>
  </si>
  <si>
    <t>&lt;link rel="stylesheet"href="PF.css"&gt;&lt;div&gt;&lt;h2&gt;Rukh, Juvenile&lt;/h2&gt;&lt;h3&gt;&lt;i&gt;This gigantic two-headed vulture has greasy, night-black wings and sharp talons.&lt;/i&gt;&lt;/h3&gt;&lt;br&gt;&lt;/div&gt;&lt;div class="heading"&gt;&lt;p class="alignleft"&gt;Juvenile Rukh&lt;/p&gt;&lt;p class="alignright"&gt;CR 3&lt;/p&gt;&lt;div style="clear: both;"&gt;&lt;/div&gt;&lt;/div&gt;&lt;div&gt;&lt;h5&gt;&lt;b&gt;XP &lt;/b&gt;800&lt;/h5&gt;&lt;h5&gt;N Large magical beast &lt;/h5&gt;&lt;h5&gt;&lt;b&gt;Init &lt;/b&gt;+2; &lt;b&gt;Senses &lt;/b&gt;low-light vision; Perception +17&lt;/h5&gt;&lt;/div&gt;&lt;hr/&gt;&lt;div&gt;&lt;h5&gt;&lt;b&gt;DEFENSE&lt;/b&gt;&lt;/h5&gt;&lt;/div&gt;&lt;hr/&gt;&lt;div&gt;&lt;h5&gt;&lt;b&gt;AC &lt;/b&gt;15, touch 11, flat-footed 13 (+2 Dex, +4 natural, -1 size)&lt;/h5&gt;&lt;h5&gt;&lt;b&gt;hp &lt;/b&gt;37 (5d10+10)&lt;/h5&gt;&lt;h5&gt;&lt;b&gt;Fort &lt;/b&gt;+6, &lt;b&gt;Ref &lt;/b&gt;+6, &lt;b&gt;Will &lt;/b&gt;+2&lt;/h5&gt;&lt;/div&gt;&lt;hr/&gt;&lt;div&gt;&lt;h5&gt;&lt;b&gt;OFFENSE&lt;/b&gt;&lt;/h5&gt;&lt;/div&gt;&lt;hr/&gt;&lt;div&gt;&lt;h5&gt;&lt;b&gt;Spd &lt;/b&gt;20 ft., fly 40 ft. (poor)&lt;/h5&gt;&lt;h5&gt;&lt;b&gt;Melee &lt;/b&gt;2 bites +7 (1d8+2), 2 talons +6 (1d6+2)&lt;/h5&gt;&lt;h5&gt;&lt;b&gt;Space &lt;/b&gt;10 ft.; &lt;b&gt;Reach &lt;/b&gt;5 ft.&lt;/h5&gt;&lt;/div&gt;&lt;hr/&gt;&lt;div&gt;&lt;h5&gt;&lt;b&gt;STATISTICS&lt;/b&gt;&lt;/h5&gt;&lt;/div&gt;&lt;hr/&gt;&lt;div&gt;&lt;h5&gt;&lt;b&gt;Str &lt;/b&gt;14, &lt;b&gt;Dex &lt;/b&gt;15, &lt;b&gt;Con &lt;/b&gt;14, &lt;b&gt;Int &lt;/b&gt; 2, &lt;b&gt;Wis &lt;/b&gt;13, &lt;b&gt;Cha &lt;/b&gt;11&lt;/h5&gt;&lt;h5&gt;&lt;b&gt;Base Atk &lt;/b&gt;+5; &lt;b&gt;CMB &lt;/b&gt;+8; &lt;b&gt;CMD &lt;/b&gt;20&lt;/h5&gt;&lt;h5&gt;&lt;b&gt;Feats &lt;/b&gt;Flyby Attack, Snatch, Weapon Focus (bite)&lt;/h5&gt;&lt;h5&gt;&lt;b&gt;Skills &lt;/b&gt;Fly -4, Perception +17; &lt;b&gt;Racial Modifiers &lt;/b&gt;+8 Perception&lt;/h5&gt;&lt;/div&gt;&lt;hr/&gt;&lt;div&gt;&lt;h5&gt;&lt;b&gt;ECOLOGY&lt;/b&gt;&lt;/h5&gt;&lt;/div&gt;&lt;hr/&gt;&lt;div&gt;&lt;h5&gt;&lt;b&gt;Environment &lt;/b&gt; warm mountains or deserts&lt;/h5&gt;&lt;h5&gt;&lt;b&gt;Organization &lt;/b&gt;pair or flock (3d4)&lt;/h5&gt;&lt;h5&gt;&lt;b&gt;Treasure &lt;/b&gt;incidental&lt;/h5&gt;&lt;/div&gt;&lt;br&gt;&lt;div&gt;&lt;h4&gt;&lt;p&gt;&lt;p&gt;Rukhs are foul-tempered creatures related to rocs, except they resemble two-headed vultures instead of raptors. They hunt live prey and carrion, typically gliding high above the desert in search of things to eat. They avoid creatures of their size or larger, preferring easier prey-horses, camels, and humanoids for adult rukhs, or Medium and Small creatures for juveniles. They nest on mountains and in cliffside caves, as they are too large to roost in trees. Few young rukhs reach adulthood, as many tribes and caravans hunt them for meat, often using a lone, weak-looking scout to lure a hungry juvenile into striking distance for an ambush. A typical adult rukh stands nearly 35 feet tall and has a wingspan of more than 60 feet. Most are scrawny due to hunger. Coupled with their lightweight bones for easier flying, they rarely top 800 pounds. Juvenile rukhs usually stand about 10 feet tall, with a relatively small wingspan of nearly 18 feet, and weigh about 200 pounds.&lt;/p&gt;&lt;/h4&gt;&lt;/div&gt;</t>
  </si>
  <si>
    <t>Saguaroi</t>
  </si>
  <si>
    <t>needle hide</t>
  </si>
  <si>
    <t>2 slams +10 (1d6+5)</t>
  </si>
  <si>
    <t>needle cone</t>
  </si>
  <si>
    <t>Str 20, Dex 18, Con 18, Int 7, Wis 15, Cha 11</t>
  </si>
  <si>
    <t>Perception +10, Sense Motive +5, Survival +5</t>
  </si>
  <si>
    <t>freeze, produce water</t>
  </si>
  <si>
    <t>solitary, pair, party (3-9), or tribe (10-20)</t>
  </si>
  <si>
    <t>This humanoid plant creature has the prickly hide of a cactus, and smaller cactuses seemingly sprout from its flesh.</t>
  </si>
  <si>
    <t>Needle Cone (Ex) Three times per day, as a standard action a saguaroi can eject a barrage of needles from its body. This effect creates a 15-foot-cone burst of needles that deals 4d6 points of piercing damage to all creatures in the area (Reflex DC 20 for half). The save DC is Constitution-based.  Needle Hide (Ex) A saguaroi is covered with needles and spines, and its slam attacks deal both bludgeoning and piercing damage. Any creature grappling a saguaroi or attacking it with a natural attack or unarmed strike takes 1d4 points of piercing damage (manufactured weapons with the reach special feature do not endanger the user this way). A creature grappling a saguaroi takes this damage each round of the grapple.  Produce Water (Ex) As a standard action once per hour, a saguaroi can cut itself (taking 1 point of damage) to produce 1 gallon of water. After producing 4 gallons, it becomes fatigued. After producing 8 gallons, it becomes exhausted and cannot produce more water for 24 hours.</t>
  </si>
  <si>
    <t>Saguarois, also called cactusfolk by desert-dwelling humanoids, make their homes in rocky badlands, hot scrublands on the edge of vast deserts, and sandy dunes baked by the sun. They are generous but territorial, offering aid to travelers who brave the blistering deserts-often in the form of their own watery blood-but don't tolerate guests who overstay their welcome. Civilization rarely attempts to push far into the deserts, leaving these creatures relatively isolated from other intelligent races. In cases where belligerent settlements threaten the way of life for tribes of saguarois, however, the cactusfolk respond with terrifying violence. Saguarois live in small nomadic tribes, traveling under the life-giving sun by day and rooting themselves each night in places where they can draw minerals from the pebbly and sandy soil and absorb water. Saguarois produce flowers once a year that go to seed and grow into young saguarois if the adult creatures properly care for them. If planted, a seed must be attended by one or more saguarois over the course of a year before the infant saguaroi sprouts. After sprouting, it takes 4 years before the infant saguaroi can uproot itself and move about, and decades more to reach maturity. Some saguarois have lived for hundreds of years, and these old cactusfolk often sprout additional limbs or strange twisting growths stretching out from their cylindrical torsos. Usually these additional limbs and growths are nonfunctional, but significantly advanced saguarois have been known to learn how to use them as if they were their primary arms and legs.</t>
  </si>
  <si>
    <t>&lt;link rel="stylesheet"href="PF.css"&gt;&lt;div&gt;&lt;h2&gt;Saguaroi&lt;/h2&gt;&lt;h3&gt;&lt;i&gt;This humanoid plant creature has the prickly hide of a cactus, and smaller cactuses seemingly sprout from its flesh.&lt;/i&gt;&lt;/h3&gt;&lt;br&gt;&lt;/div&gt;&lt;div class="heading"&gt;&lt;p class="alignleft"&gt;Saguaroi&lt;/p&gt;&lt;p class="alignright"&gt;CR 5&lt;/p&gt;&lt;div style="clear: both;"&gt;&lt;/div&gt;&lt;/div&gt;&lt;div&gt;&lt;h5&gt;&lt;b&gt;XP &lt;/b&gt;1,600&lt;/h5&gt;&lt;h5&gt;N Medium plant &lt;/h5&gt;&lt;h5&gt;&lt;b&gt;Init &lt;/b&gt;+8; &lt;b&gt;Senses &lt;/b&gt;low-light vision; Perception +10&lt;/h5&gt;&lt;/div&gt;&lt;hr/&gt;&lt;div&gt;&lt;h5&gt;&lt;b&gt;DEFENSE&lt;/b&gt;&lt;/h5&gt;&lt;/div&gt;&lt;hr/&gt;&lt;div&gt;&lt;h5&gt;&lt;b&gt;AC &lt;/b&gt;18, touch 14, flat-footed 14 (+4 Dex, +4 natural)&lt;/h5&gt;&lt;h5&gt;&lt;b&gt;hp &lt;/b&gt;59 (7d8+28); regeneration 5 (fire)&lt;/h5&gt;&lt;h5&gt;&lt;b&gt;Fort &lt;/b&gt;+9, &lt;b&gt;Ref &lt;/b&gt;+8, &lt;b&gt;Will &lt;/b&gt;+4&lt;/h5&gt;&lt;h5&gt;&lt;b&gt;Defensive Abilities &lt;/b&gt;needle hide; &lt;b&gt;Immune &lt;/b&gt;plant traits&lt;/h5&gt;&lt;/div&gt;&lt;hr/&gt;&lt;div&gt;&lt;h5&gt;&lt;b&gt;OFFENSE&lt;/b&gt;&lt;/h5&gt;&lt;/div&gt;&lt;hr/&gt;&lt;div&gt;&lt;h5&gt;&lt;b&gt;Spd &lt;/b&gt;40 ft.&lt;/h5&gt;&lt;h5&gt;&lt;b&gt;Melee &lt;/b&gt;2 slams +10 (1d6+5)&lt;/h5&gt;&lt;h5&gt;&lt;b&gt;Space &lt;/b&gt;5 ft.; &lt;b&gt;Reach &lt;/b&gt;5 ft.&lt;/h5&gt;&lt;h5&gt;&lt;b&gt;Special Attacks &lt;/b&gt;needle cone&lt;/h5&gt;&lt;/div&gt;&lt;hr/&gt;&lt;div&gt;&lt;h5&gt;&lt;b&gt;STATISTICS&lt;/b&gt;&lt;/h5&gt;&lt;/div&gt;&lt;hr/&gt;&lt;div&gt;&lt;h5&gt;&lt;b&gt;Str &lt;/b&gt;20, &lt;b&gt;Dex &lt;/b&gt;18, &lt;b&gt;Con &lt;/b&gt;18, &lt;b&gt;Int &lt;/b&gt; 7, &lt;b&gt;Wis &lt;/b&gt;15, &lt;b&gt;Cha &lt;/b&gt;11&lt;/h5&gt;&lt;h5&gt;&lt;b&gt;Base Atk &lt;/b&gt;+5; &lt;b&gt;CMB &lt;/b&gt;+10; &lt;b&gt;CMD &lt;/b&gt;24&lt;/h5&gt;&lt;h5&gt;&lt;b&gt;Feats &lt;/b&gt;Alertness, Combat Reflexes, Improved Initiative, Lightning Reflexes&lt;/h5&gt;&lt;h5&gt;&lt;b&gt;Skills &lt;/b&gt;Perception +10, Sense Motive +5, Survival +5&lt;/h5&gt;&lt;h5&gt;&lt;b&gt;Languages &lt;/b&gt;Sylvan&lt;/h5&gt;&lt;h5&gt;&lt;b&gt;SQ &lt;/b&gt;freeze, produce water&lt;/h5&gt;&lt;/div&gt;&lt;hr/&gt;&lt;div&gt;&lt;h5&gt;&lt;b&gt;ECOLOGY&lt;/b&gt;&lt;/h5&gt;&lt;/div&gt;&lt;hr/&gt;&lt;div&gt;&lt;h5&gt;&lt;b&gt;Environment &lt;/b&gt; warm deserts&lt;/h5&gt;&lt;h5&gt;&lt;b&gt;Organization &lt;/b&gt;solitary, pair, party (3-9), or tribe (10-20)&lt;/h5&gt;&lt;h5&gt;&lt;b&gt;Treasure &lt;/b&gt;standard&lt;/h5&gt;&lt;/div&gt;&lt;hr/&gt;&lt;div&gt;&lt;h5&gt;&lt;b&gt;SPECIAL ABILITIES&lt;/b&gt;&lt;/h5&gt;&lt;/div&gt;&lt;hr/&gt;&lt;div&gt;&lt;/h5&gt;&lt;h5&gt;&lt;b&gt;Needle Cone (Ex)&lt;/b&gt; Three times per day, as a standard action a saguaroi can eject a barrage of needles from its body. This effect creates a 15-foot-cone burst of needles that deals 4d6 points of piercing damage to all creatures in the area (Reflex DC 20 for half). The save DC is Constitution-based.  &lt;/h5&gt;&lt;h5&gt;&lt;b&gt;Needle Hide (Ex)&lt;/b&gt; A saguaroi is covered with needles and spines, and its slam attacks deal both bludgeoning and piercing damage. Any creature grappling a saguaroi or attacking it with a natural attack or unarmed strike takes 1d4 points of piercing damage (manufactured weapons with the reach special feature do not endanger the user this way). A creature grappling a saguaroi takes this damage each round of the grapple.  &lt;/h5&gt;&lt;h5&gt;&lt;b&gt;Produce Water (Ex)&lt;/b&gt; As a standard action once per hour, a saguaroi can cut itself (taking 1 point of damage) to produce 1 gallon of water. After producing 4 gallons, it becomes fatigued. After producing 8 gallons, it becomes exhausted and cannot produce more water for 24 hours.&lt;/h5&gt;&lt;/div&gt;&lt;br&gt;&lt;div&gt;&lt;h4&gt;&lt;p&gt;&lt;p&gt;Saguarois, also called cactusfolk by desert-dwelling humanoids, make their homes in rocky badlands, hot scrublands on the edge of vast deserts, and sandy dunes baked by the sun. They are generous but territorial, offering aid to travelers who brave the blistering deserts-often in the form of their own watery blood-but don't tolerate guests who overstay their welcome. Civilization rarely attempts to push far into the deserts, leaving these creatures relatively isolated from other intelligent races. In cases where belligerent settlements threaten the way of life for tribes of saguarois, however, the cactusfolk respond with terrifying violence. Saguarois live in small nomadic tribes, traveling under the life-giving sun by day and rooting themselves each night in places where they can draw minerals from the pebbly and sandy soil and absorb water. Saguarois produce flowers once a year that go to seed and grow into young saguarois if the adult creatures properly care for them. If planted, a seed must be attended by one or more saguarois over the course of a year before the infant saguaroi sprouts. After sprouting, it takes 4 years before the infant saguaroi can uproot itself and move about, and decades more to reach maturity. Some saguarois have lived for hundreds of years, and these old cactusfolk often sprout additional limbs or strange twisting growths stretching out from their cylindrical torsos. Usually these additional limbs and growths are nonfunctional, but significantly advanced saguarois have been known to learn how to use them as if they were their primary arms and legs.&lt;/p&gt;&lt;/h4&gt;&lt;/div&gt;</t>
  </si>
  <si>
    <t>Samsaran</t>
  </si>
  <si>
    <t>Male samsaran</t>
  </si>
  <si>
    <t>oracleAPG 1</t>
  </si>
  <si>
    <t>(samsaran)</t>
  </si>
  <si>
    <t>Fort +0, Ref +2, Will +4; +2 vs. death effects, negative energy effects, negative levels</t>
  </si>
  <si>
    <t>+2 vs. death effects, negative energy effects, negative levels</t>
  </si>
  <si>
    <t>spear -1 (1d6-1)</t>
  </si>
  <si>
    <t>sling +2 (1d4-1)</t>
  </si>
  <si>
    <t>Spell-Like Abilities (CL 1st; concentration +3)  1/day-comprehend languages, deathwatch, stabilize</t>
  </si>
  <si>
    <t>Oracle Spells Known (CL 1st; concentration +3) 1st (4/day)-command (DC 13), cure light wounds, sanctuary (DC 13)  0 (at will)-ghost sound (DC 12), guidance, light, mage hand, read magic, resistance</t>
  </si>
  <si>
    <t>Str 8, Dex 14, Con 11, Int 12, Wis 14, Cha 15</t>
  </si>
  <si>
    <t>Diplomacy +6, Disable Device +7, Heal +6, Knowledge (religion) +5, Perception +8, Spellcraft +5</t>
  </si>
  <si>
    <t>+2 Disable Device, +2 Perception</t>
  </si>
  <si>
    <t>Celestial, Common, Draconic, Samsaran</t>
  </si>
  <si>
    <t>lifebound, oracle's curse (haunted), revelations (think on it), shards of the past (Disable Device, Perception)</t>
  </si>
  <si>
    <t>solitary or clan (3-12)</t>
  </si>
  <si>
    <t>NPC gear (studded leather, spear, sling with 10 bullets, thieves' tools, other treasure)</t>
  </si>
  <si>
    <t>This serene-looking slender young man has pale blue skin and solid black eyes, and is dressed in simple robes.</t>
  </si>
  <si>
    <t>Samsarans are a race of humanoids whose spirits naturally reincarnate into another samsaran upon death. They have dark hair, pale bluish skin, and eyes with no visible pupil or iris. A samsaran's blood is clear like water. Each samsaran is born with the knowledge that it has lived before, and shall continue onward after death through the cycle of reincarnation. When a samsaran dies, its body fades from sight, and another samsaran child appears somewhere and matures at the normal rate. Samsarans can reproduce with humans and produce true human offspring. Typical samsarans pursue simple, ascetic lives apart from mainstream society. They live in small isolated farming communities as individuals or couples, with older samsarans adopting newly manifested children. Some work as consultants, mediators, prophets, or seers.  SAMSARAN CHARACTERS  Samsarans are defined by class levels-they do not have racial Hit Dice. Samsarans have the following racial traits.  +2 Intelligence, +2 Wisdom, -2 Constitution: Samsarans are insightful and strong-minded, but their bodies tend to be frail.  Medium: Samsarans are Medium creatures and have no bonuses or penalties due to their size.  Normal Speed: Samsarans have a base speed of 30 feet.  Low-Light Vision (Ex): Samsarans can see twice as far as humans in conditions of dim light.  Lifebound (Ex): Samsarans gain a +2 racial bonus on saving throws against death effects, negative energy effects, saves to remove negative levels, and Con checks to stabilize.  Spell-Like Abilities (Sp): Samsarans with a Charisma score of 11 or higher gain the following: 1/day-comprehend languages, deathwatch, stabilize. The caster level is equal to the samsaran's character level.  Shards of the Past (Ex): A samsaran gains a +2 bonus on any two skills and these become class skills.  Languages: Samsarans begin play speaking Common and Samsaran. Those with high Intelligence scores can choose from the following: any human language, Abyssal, Aquan, Auran, Celestial, Draconic, Giant, Ignan, Infernal, and Terran.</t>
  </si>
  <si>
    <t>&lt;link rel="stylesheet"href="PF.css"&gt;&lt;div&gt;&lt;h2&gt;Samsaran&lt;/h2&gt;&lt;h3&gt;&lt;i&gt;This serene-looking slender young man has pale blue skin and solid black eyes, and is dressed in simple robes.&lt;/i&gt;&lt;/h3&gt;&lt;br&gt;&lt;/div&gt;&lt;div class="heading"&gt;&lt;p class="alignleft"&gt;Samsaran&lt;/p&gt;&lt;p class="alignright"&gt;CR 1/2&lt;/p&gt;&lt;div style="clear: both;"&gt;&lt;/div&gt;&lt;/div&gt;&lt;div&gt;&lt;h5&gt;&lt;b&gt;XP &lt;/b&gt;200&lt;/h5&gt;&lt;h5&gt;Male samsaran oracle&lt;sup&gt;APG&lt;/sup&gt; 1&lt;/h5&gt;&lt;h5&gt;N Medium humanoid (samsaran)&lt;/h5&gt;&lt;h5&gt;&lt;b&gt;Init &lt;/b&gt;+2; &lt;b&gt;Senses &lt;/b&gt;low-light vision; Perception +8&lt;/h5&gt;&lt;/div&gt;&lt;hr/&gt;&lt;div&gt;&lt;h5&gt;&lt;b&gt;DEFENSE&lt;/b&gt;&lt;/h5&gt;&lt;/div&gt;&lt;hr/&gt;&lt;div&gt;&lt;h5&gt;&lt;b&gt;AC &lt;/b&gt;15, touch 12, flat-footed 13 (+3 armor, +2 Dex)&lt;/h5&gt;&lt;h5&gt;&lt;b&gt;hp &lt;/b&gt;11 (1d8+3)&lt;/h5&gt;&lt;h5&gt;&lt;b&gt;Fort &lt;/b&gt;+0, &lt;b&gt;Ref &lt;/b&gt;+2, &lt;b&gt;Will &lt;/b&gt;+4; +2 vs. death effects, negative energy effects, negative levels&lt;/h5&gt;&lt;/div&gt;&lt;hr/&gt;&lt;div&gt;&lt;h5&gt;&lt;b&gt;OFFENSE&lt;/b&gt;&lt;/h5&gt;&lt;/div&gt;&lt;hr/&gt;&lt;div&gt;&lt;h5&gt;&lt;b&gt;Spd &lt;/b&gt;30 ft.&lt;/h5&gt;&lt;h5&gt;&lt;b&gt;Melee &lt;/b&gt;spear -1 (1d6-1)&lt;/h5&gt;&lt;h5&gt;&lt;b&gt;Ranged &lt;/b&gt;sling +2 (1d4-1)&lt;/h5&gt;&lt;h5&gt;&lt;b&gt;Space &lt;/b&gt;5 ft.; &lt;b&gt;Reach &lt;/b&gt;5 ft.&lt;/h5&gt;&lt;h5&gt;&lt;b&gt;Spell-Like Abilities&lt;/b&gt; (CL 1st; concentration +3) &lt;/br&gt;1/day&amp;mdash;&lt;i&gt;comprehend languages&lt;/i&gt;, &lt;i&gt;deathwatch&lt;/i&gt;, &lt;i&gt;stabilize&lt;/i&gt;&lt;/h5&gt;&lt;/h5&gt;&lt;h5&gt;&lt;b&gt;Oracle Spells Known&lt;/b&gt; (CL 1st; concentration +3)&lt;/br&gt;1st (4/day)&amp;mdash;&lt;i&gt;command&lt;/i&gt; (DC 13), &lt;i&gt;cure &lt;i&gt;light&lt;/i&gt; wounds&lt;/i&gt;, &lt;i&gt;sanctuary&lt;/i&gt; (DC 13) &lt;/br&gt;0 (at will)&amp;mdash;&lt;i&gt;ghost sound&lt;/i&gt; (DC 12), &lt;i&gt;guidance&lt;/i&gt;, &lt;i&gt;light&lt;/i&gt;, &lt;i&gt;mage hand&lt;/i&gt;, &lt;i&gt;read magic&lt;/i&gt;, &lt;i&gt;resistance&lt;/i&gt;&lt;/h5&gt;&lt;/h5&gt;&lt;h5&gt;&lt;b&gt;Mystery &lt;/b&gt;lore&lt;/h5&gt;&lt;/div&gt;&lt;hr/&gt;&lt;div&gt;&lt;h5&gt;&lt;b&gt;STATISTICS&lt;/b&gt;&lt;/h5&gt;&lt;/div&gt;&lt;hr/&gt;&lt;div&gt;&lt;h5&gt;&lt;b&gt;Str &lt;/b&gt;8, &lt;b&gt;Dex &lt;/b&gt;14, &lt;b&gt;Con &lt;/b&gt;11, &lt;b&gt;Int &lt;/b&gt; 12, &lt;b&gt;Wis &lt;/b&gt;14, &lt;b&gt;Cha &lt;/b&gt;15&lt;/h5&gt;&lt;h5&gt;&lt;b&gt;Base Atk &lt;/b&gt;+0; &lt;b&gt;CMB &lt;/b&gt;-1; &lt;b&gt;CMD &lt;/b&gt;11&lt;/h5&gt;&lt;h5&gt;&lt;b&gt;Feats &lt;/b&gt;Toughness&lt;/h5&gt;&lt;h5&gt;&lt;b&gt;Skills &lt;/b&gt;Diplomacy +6, Disable Device +7, Heal +6, Knowledge (religion) +5, Perception +8, Spellcraft +5; &lt;b&gt;Racial Modifiers &lt;/b&gt;+2 Disable Device, +2 Perception&lt;/h5&gt;&lt;h5&gt;&lt;b&gt;Languages &lt;/b&gt;Celestial, Common, Draconic, Samsaran&lt;/h5&gt;&lt;h5&gt;&lt;b&gt;SQ &lt;/b&gt;lifebound, oracle's curse (haunted), revelations (think on it), shards of the past (Disable Device, Perception)&lt;/h5&gt;&lt;/div&gt;&lt;hr/&gt;&lt;div&gt;&lt;h5&gt;&lt;b&gt;ECOLOGY&lt;/b&gt;&lt;/h5&gt;&lt;/div&gt;&lt;hr/&gt;&lt;div&gt;&lt;h5&gt;&lt;b&gt;Environment &lt;/b&gt; any land&lt;/h5&gt;&lt;h5&gt;&lt;b&gt;Organization &lt;/b&gt;solitary or clan (3-12)&lt;/h5&gt;&lt;h5&gt;&lt;b&gt;Treasure &lt;/b&gt;NPC gear (studded leather, spear, sling with 10 bullets, thieves' tools, other treasure)&lt;/h5&gt;&lt;/div&gt;&lt;br&gt;&lt;div&gt;&lt;h4&gt;&lt;p&gt;&lt;p&gt;Samsarans are a race of humanoids whose spirits naturally reincarnate into another samsaran upon death. They have dark hair, pale bluish skin, and eyes with no visible pupil or iris. A samsaran's blood is clear like water. Each samsaran is born with the knowledge that it has lived before, and shall continue onward after death through the cycle of reincarnation. When a samsaran dies, its body fades from sight, and another samsaran child appears somewhere and matures at the normal rate. Samsarans can reproduce with humans and produce true human offspring. Typical samsarans pursue simple, ascetic lives apart from mainstream society. They live in small isolated farming communities as individuals or couples, with older samsarans adopting newly manifested children. Some work as consultants, mediators, prophets, or seers.  &lt;br&gt;&lt;b&gt;SAMSARAN CHARACTERS &lt;/b&gt;&lt;br&gt; Samsarans are defined by class levels-they do not have racial Hit Dice. Samsarans have the following racial traits.  &lt;br&gt;&lt;b&gt;+2 Intelligence, +2 Wisdom, -2 Constitution:&lt;/b&gt; Samsarans are insightful and strong-minded, but their bodies tend to be frail.  &lt;br&gt;&lt;b&gt;Medium:&lt;/b&gt; Samsarans are Medium creatures and have no bonuses or penalties due to their size.  &lt;br&gt;&lt;b&gt;Normal Speed: &lt;/b&gt;Samsarans have a base speed of 30 feet.  &lt;br&gt;&lt;b&gt;Low-Light Vision (Ex):&lt;/b&gt; Samsarans can see twice as far as humans in conditions of dim &lt;i&gt;light&lt;/i&gt;.  &lt;br&gt;&lt;b&gt;Lifebound (Ex):&lt;/b&gt; Samsarans gain a +2 racial bonus on saving throws against death effects, negative energy effects, saves to remove negative levels, and Con checks to &lt;i&gt;stabilize&lt;/i&gt;.  &lt;br&gt;&lt;b&gt;Spell-Like Abilities (Sp):&lt;/b&gt; Samsarans with a Charisma score of 11 or higher gain the following: 1/day-&lt;i&gt;comprehend languages&lt;/i&gt;, &lt;i&gt;deathwatch&lt;/i&gt;, &lt;i&gt;stabilize&lt;/i&gt;. The caster level is equal to the samsaran's character level.  &lt;br&gt;&lt;b&gt;Shards of the Past (Ex):&lt;/b&gt; A samsaran gains a +2 bonus on any two skills and these become class skills.  &lt;br&gt;&lt;b&gt;Languages:&lt;/b&gt; Samsarans begin play speaking Common and Samsaran. Those with high Intelligence scores can choose from the following: any human language, Abyssal, Aquan, Auran, Celestial, Draconic, Giant, Ignan, Infernal, and Terran.&lt;/p&gt;&lt;/h4&gt;&lt;/div&gt;</t>
  </si>
  <si>
    <t>lore</t>
  </si>
  <si>
    <t>Sayona</t>
  </si>
  <si>
    <t>darkvision 60 ft., lifesense; Perception +21</t>
  </si>
  <si>
    <t>fast healing 5 (see living form)</t>
  </si>
  <si>
    <t>bite +18 (2d6+1 plus bleed and paralysis), 2 claws +18 (2d6+1 plus bleed and paralysis)</t>
  </si>
  <si>
    <t>absorb blood, blood drain (1d4 Con), fear cone (60 ft., DC 23), paralysis (1d4 rounds, DC 23), staggering gaze</t>
  </si>
  <si>
    <t>Spell-Like Abilities (CL 12th; concentration +17)   3/day-command undead (DC 17), dominate person (DC 20), fog cloud, gaseous form, invisibility</t>
  </si>
  <si>
    <t>Str 13, Dex 20, Con -, Int 11, Wis 12, Cha 21</t>
  </si>
  <si>
    <t>Dodge, Iron Will, Lightning Reflexes, Mobility, Spring Attack, Vital Strike, Weapon Finesse, Weapon Focus (bite), Weapon Focus (claw)</t>
  </si>
  <si>
    <t>Bluff +14, Diplomacy +14, Disguise +17, Knowledge (nobility) +8, Perception +21, Sense Motive +12, Stealth +16</t>
  </si>
  <si>
    <t>create spawn, living form</t>
  </si>
  <si>
    <t>solitary or retinue (1d3 plus 2d6 spawn)</t>
  </si>
  <si>
    <t>This revolting withered corpse of a woman is dressed in revealing clothes, its bare skin wet with fresh blood.</t>
  </si>
  <si>
    <t>Absorb Blood (Su) A sayona adjacent to a bleeding creature automatically accelerates the bleeding, dealing 1 point of Con damage to that creature once per round on its turn and absorbing the blood through its skin.  Create Spawn (Su) When a sayona kills a humanoid or fey of Medium or Small size with its absorb blood or blood drain ability, the victim rises 24 hours later as a ghoul with the advanced creature simple template and the blood drain ability. The spawn is the sayona's slave until its master is destroyed.   Living Form (Su) As a standard action, a sayona can transform into a young, beautiful person for 24 hours. It can only use this ability if it has absorbed or drained blood in the past hour. In this form, the sayona has the aura of a living creature instead of an undead (for the purpose of detect undead and similar effects), its fast healing increases to 10, positive energy attacks (such as channel energy) deal half damage to it, and it cannot use its fear cone or gaze attack. Exposure to holy water or positive energy attacks in this form reduces the duration of this transformation by 1d4 hours.  Staggering Gaze (Su) Staggered for 1d4 rounds, 30 feet, Fortitude DC 23 negates. This is a mind-affecting effect. The save DC is Charisma-based.</t>
  </si>
  <si>
    <t>Occasionally called "weeping vampires" for their ability to cry tears of blood, sayonas are powerful and intelligent undead creatures that hunt mortals to steal from them what they envy most: the ability to exist within living flesh. While they aren't true vampires, similarity between these two creatures creates substantial confusion to those unfamiliar with sayonas. While sayonas and vampires sustain themselves off mortal blood, sayonas don't consume the blood, but rather absorb it through their skin (even when using blood drain), using it to transform their twisted forms back into some semblance of the beauty they had-or believe they had- in life. Above all else, sayonas covet youth. Stories of their origins claim that the first sayona was a vain woman who grew old and whose lover left her for a younger paramour; the woman avenged herself by bathing in the blood of her lover's children, then killed herself. Doomed to undeath, she wanders the world crying tears of blood and preying on beautiful young women-slaying them, stealing their beauty, and transforming them into ghastly undead fiends to forever share her fate.</t>
  </si>
  <si>
    <t>&lt;link rel="stylesheet"href="PF.css"&gt;&lt;div&gt;&lt;h2&gt;Sayona&lt;/h2&gt;&lt;h3&gt;&lt;i&gt;This revolting withered corpse of a woman is dressed in revealing clothes, its bare skin wet with fresh blood.&lt;/i&gt;&lt;/h3&gt;&lt;br&gt;&lt;/div&gt;&lt;div class="heading"&gt;&lt;p class="alignleft"&gt;Sayona&lt;/p&gt;&lt;p class="alignright"&gt;CR 12&lt;/p&gt;&lt;div style="clear: both;"&gt;&lt;/div&gt;&lt;/div&gt;&lt;div&gt;&lt;h5&gt;&lt;b&gt;XP &lt;/b&gt;19,200&lt;/h5&gt;&lt;h5&gt;CE Medium undead &lt;/h5&gt;&lt;h5&gt;&lt;b&gt;Init &lt;/b&gt;+5; &lt;b&gt;Senses &lt;/b&gt;darkvision 60 ft., lifesense; Perception +21&lt;/h5&gt;&lt;/div&gt;&lt;hr/&gt;&lt;div&gt;&lt;h5&gt;&lt;b&gt;DEFENSE&lt;/b&gt;&lt;/h5&gt;&lt;/div&gt;&lt;hr/&gt;&lt;div&gt;&lt;h5&gt;&lt;b&gt;AC &lt;/b&gt;26, touch 16, flat-footed 20 (+5 Dex, +1 dodge, +10 natural)&lt;/h5&gt;&lt;h5&gt;&lt;b&gt;hp &lt;/b&gt;161 (17d8+85); fast healing 5 (see living form)&lt;/h5&gt;&lt;h5&gt;&lt;b&gt;Fort &lt;/b&gt;+10, &lt;b&gt;Ref &lt;/b&gt;+12, &lt;b&gt;Will &lt;/b&gt;+13&lt;/h5&gt;&lt;h5&gt;&lt;b&gt;Defensive Abilities &lt;/b&gt;channel resistance +4; &lt;b&gt;Immune &lt;/b&gt;undead traits; &lt;b&gt;Resist &lt;/b&gt;cold 30&lt;/h5&gt;&lt;/div&gt;&lt;hr/&gt;&lt;div&gt;&lt;h5&gt;&lt;b&gt;OFFENSE&lt;/b&gt;&lt;/h5&gt;&lt;/div&gt;&lt;hr/&gt;&lt;div&gt;&lt;h5&gt;&lt;b&gt;Spd &lt;/b&gt;30 ft.&lt;/h5&gt;&lt;h5&gt;&lt;b&gt;Melee &lt;/b&gt;bite +18 (2d6+1 plus bleed and paralysis), 2 claws +18 (2d6+1 plus bleed and paralysis)&lt;/h5&gt;&lt;h5&gt;&lt;b&gt;Space &lt;/b&gt;5 ft.; &lt;b&gt;Reach &lt;/b&gt;5 ft.&lt;/h5&gt;&lt;h5&gt;&lt;b&gt;Special Attacks &lt;/b&gt;absorb blood, blood drain (1d4 Con), fear cone (60 ft., DC 23), paralysis (1d4 rounds, DC 23), staggering gaze&lt;/h5&gt;&lt;h5&gt;&lt;b&gt;Spell-Like Abilities&lt;/b&gt; (CL 12th; concentration +17) &lt;/br&gt;3/day&amp;mdash;&lt;i&gt;command undead&lt;/i&gt; (DC 17), &lt;i&gt;dominate person&lt;/i&gt; (DC 20), &lt;i&gt;fog cloud&lt;/i&gt;, &lt;i&gt;gaseous form&lt;/i&gt;, &lt;i&gt;invisibility&lt;/i&gt;&lt;/h5&gt;&lt;/h5&gt;&lt;/div&gt;&lt;hr/&gt;&lt;div&gt;&lt;h5&gt;&lt;b&gt;STATISTICS&lt;/b&gt;&lt;/h5&gt;&lt;/div&gt;&lt;hr/&gt;&lt;div&gt;&lt;h5&gt;&lt;b&gt;Str &lt;/b&gt;13, &lt;b&gt;Dex &lt;/b&gt;20, &lt;b&gt;Con &lt;/b&gt;-, &lt;b&gt;Int &lt;/b&gt; 11, &lt;b&gt;Wis &lt;/b&gt;12, &lt;b&gt;Cha &lt;/b&gt;21&lt;/h5&gt;&lt;h5&gt;&lt;b&gt;Base Atk &lt;/b&gt;+12; &lt;b&gt;CMB &lt;/b&gt;+13; &lt;b&gt;CMD &lt;/b&gt;29&lt;/h5&gt;&lt;h5&gt;&lt;b&gt;Feats &lt;/b&gt;Dodge, Iron Will, Lightning Reflexes, Mobility, Spring Attack, Vital Strike, Weapon Finesse, Weapon Focus (bite), Weapon Focus (claw)&lt;/h5&gt;&lt;h5&gt;&lt;b&gt;Skills &lt;/b&gt;Bluff +14, Diplomacy +14, Disguise +17, Knowledge (nobility) +8, Perception +21, Sense Motive +12, Stealth +16&lt;/h5&gt;&lt;h5&gt;&lt;b&gt;Languages &lt;/b&gt;Abyssal, Common, Infernal&lt;/h5&gt;&lt;h5&gt;&lt;b&gt;SQ &lt;/b&gt;create spawn, living form&lt;/h5&gt;&lt;/div&gt;&lt;hr/&gt;&lt;div&gt;&lt;h5&gt;&lt;b&gt;ECOLOGY&lt;/b&gt;&lt;/h5&gt;&lt;/div&gt;&lt;hr/&gt;&lt;div&gt;&lt;h5&gt;&lt;b&gt;Environment &lt;/b&gt; any land or underground&lt;/h5&gt;&lt;h5&gt;&lt;b&gt;Organization &lt;/b&gt;solitary or retinue (1d3 plus 2d6 spawn)&lt;/h5&gt;&lt;h5&gt;&lt;b&gt;Treasure &lt;/b&gt;standard&lt;/h5&gt;&lt;/div&gt;&lt;hr/&gt;&lt;div&gt;&lt;h5&gt;&lt;b&gt;SPECIAL ABILITIES&lt;/b&gt;&lt;/h5&gt;&lt;/div&gt;&lt;hr/&gt;&lt;div&gt;&lt;/h5&gt;&lt;h5&gt;&lt;b&gt;Absorb Blood (Su)&lt;/b&gt; A sayona adjacent to a bleeding creature automatically accelerates the bleeding, dealing 1 point of Con damage to that creature once per round on its turn and absorbing the blood through its skin.  &lt;/h5&gt;&lt;h5&gt;&lt;b&gt;Create Spawn (Su)&lt;/b&gt; When a sayona kills a humanoid or fey of Medium or Small size with its absorb blood or blood drain ability, the victim rises 24 hours later as a ghoul with the advanced creature simple template and the blood drain ability. The spawn is the sayona's slave until its master is destroyed.   &lt;/h5&gt;&lt;h5&gt;&lt;b&gt;Living Form (Su)&lt;/b&gt; As a standard action, a sayona can transform into a young, beautiful person for 24 hours. It can only use this ability if it has absorbed or drained blood in the past hour. In this form, the sayona has the aura of a living creature instead of an undead (for the purpose of &lt;i&gt;detect undead&lt;/i&gt; and similar effects), its fast healing increases to 10, positive energy attacks (such as channel energy) deal half damage to it, and it cannot use its fear cone or gaze attack. Exposure to holy water or positive energy attacks in this form reduces the duration of this transformation by 1d4 hours.  &lt;/h5&gt;&lt;h5&gt;&lt;b&gt;Staggering Gaze (Su)&lt;/b&gt; Staggered for 1d4 rounds, 30 feet, Fortitude DC 23 negates. This is a mind-affecting effect. The save DC is Charisma-based.&lt;/h5&gt;&lt;/div&gt;&lt;br&gt;&lt;div&gt;&lt;h4&gt;&lt;p&gt;&lt;p&gt;Occasionally called "weeping vampires" for their ability to cry tears of blood, sayonas are powerful and intelligent undead creatures that hunt mortals to steal from them what they envy most: the ability to exist within living flesh. While they aren't true vampires, similarity between these two creatures creates substantial confusion to those unfamiliar with sayonas. While sayonas and vampires sustain themselves off mortal blood, sayonas don't consume the blood, but rather absorb it through their skin (even when using blood drain), using it to transform their twisted forms back into some semblance of the beauty they had-or believe they had- in life. Above all else, sayonas covet youth. Stories of their origins claim that the first sayona was a vain woman who grew old and whose lover left her for a younger paramour; the woman avenged herself by bathing in the blood of her lover's children, then killed herself. Doomed to undeath, she wanders the world crying tears of blood and preying on beautiful young women-slaying them, stealing their beauty, and transforming them into ghastly undead fiends to forever share her fate.&lt;/p&gt;&lt;/h4&gt;&lt;/div&gt;</t>
  </si>
  <si>
    <t>Giant Emperor Scorpion</t>
  </si>
  <si>
    <t>24, touch 7, flat-footed 23</t>
  </si>
  <si>
    <t>(+1 Dex, +17 natural, -4 size)</t>
  </si>
  <si>
    <t>Fort +14, Ref +6, Will +6</t>
  </si>
  <si>
    <t>50 ft., burrow 10 ft.</t>
  </si>
  <si>
    <t>2 claws +18 (2d6+11 plus grab), sting +18 (2d6+11 plus poison)</t>
  </si>
  <si>
    <t>ambush pit, constrict (2d6+11), poison, pounce</t>
  </si>
  <si>
    <t>Str 33, Dex 13, Con 20, Int -, Wis 12, Cha 2</t>
  </si>
  <si>
    <t>37 (49 vs. trip)</t>
  </si>
  <si>
    <t>Climb +15, Perception +5, Stealth -3 (+1 in deserts)</t>
  </si>
  <si>
    <t>+4 Climb, +4 Perception, +8 Stealth (+12 in deserts)</t>
  </si>
  <si>
    <t>This massive scorpion erupts from the sand, its giant pincers snapping and its tail stinger swaying threateningly.</t>
  </si>
  <si>
    <t>Ambush Pit (Ex) A giant emperor scorpion can spend 1 minute digging itself into the soil or other ground debris. It then waits for its tremorsense to detect prey. When a creature comes within range, it can erupt from the ground as a free action as part of a charge, allowing it to use its pounce ability. When dug in, the scorpion has improved cover granting it a +10 bonus on Stealth checks.  Poison (Ex) Sting-injury; save Fort DC 22; frequency 1/round for 6 rounds; effect 1d4 Str and 1d4 Dex; cure 1 save. The save DC is Constitution-based.</t>
  </si>
  <si>
    <t>A giant emperor scorpion is an ambush predator, burying itself in soil or sand until prey approaches.</t>
  </si>
  <si>
    <t>&lt;link rel="stylesheet"href="PF.css"&gt;&lt;div&gt;&lt;h2&gt;Scorpion, Giant Emperor&lt;/h2&gt;&lt;h3&gt;&lt;i&gt;This massive scorpion erupts from the sand, its giant pincers snapping and its tail stinger swaying threateningly.&lt;/i&gt;&lt;/h3&gt;&lt;br&gt;&lt;/div&gt;&lt;div class="heading"&gt;&lt;p class="alignleft"&gt;Giant Emperor Scorpion&lt;/p&gt;&lt;p class="alignright"&gt;CR 11&lt;/p&gt;&lt;div style="clear: both;"&gt;&lt;/div&gt;&lt;/div&gt;&lt;div&gt;&lt;h5&gt;&lt;b&gt;XP &lt;/b&gt;12,800&lt;/h5&gt;&lt;h5&gt;N Gargantuan vermin &lt;/h5&gt;&lt;h5&gt;&lt;b&gt;Init &lt;/b&gt;+1; &lt;b&gt;Senses &lt;/b&gt;darkvision 60 ft., tremorsense 60 ft.; Perception +5&lt;/h5&gt;&lt;/div&gt;&lt;hr/&gt;&lt;div&gt;&lt;h5&gt;&lt;b&gt;DEFENSE&lt;/b&gt;&lt;/h5&gt;&lt;/div&gt;&lt;hr/&gt;&lt;div&gt;&lt;h5&gt;&lt;b&gt;AC &lt;/b&gt;24, touch 7, flat-footed 23 (+1 Dex, +17 natural, -4 size)&lt;/h5&gt;&lt;h5&gt;&lt;b&gt;hp &lt;/b&gt;142 (15d8+75)&lt;/h5&gt;&lt;h5&gt;&lt;b&gt;Fort &lt;/b&gt;+14, &lt;b&gt;Ref &lt;/b&gt;+6, &lt;b&gt;Will &lt;/b&gt;+6&lt;/h5&gt;&lt;h5&gt;&lt;b&gt;Defensive Abilities &lt;/b&gt;ferocity; &lt;b&gt;Immune &lt;/b&gt;mind-affecting effects&lt;/h5&gt;&lt;/div&gt;&lt;hr/&gt;&lt;div&gt;&lt;h5&gt;&lt;b&gt;OFFENSE&lt;/b&gt;&lt;/h5&gt;&lt;/div&gt;&lt;hr/&gt;&lt;div&gt;&lt;h5&gt;&lt;b&gt;Spd &lt;/b&gt;50 ft., burrow 10 ft.&lt;/h5&gt;&lt;h5&gt;&lt;b&gt;Melee &lt;/b&gt;2 claws +18 (2d6+11 plus grab), sting +18 (2d6+11 plus poison)&lt;/h5&gt;&lt;h5&gt;&lt;b&gt;Space &lt;/b&gt;20 ft.; &lt;b&gt;Reach &lt;/b&gt;20 ft.&lt;/h5&gt;&lt;h5&gt;&lt;b&gt;Special Attacks &lt;/b&gt;ambush pit, constrict (2d6+11), poison, pounce&lt;/h5&gt;&lt;/div&gt;&lt;hr/&gt;&lt;div&gt;&lt;h5&gt;&lt;b&gt;STATISTICS&lt;/b&gt;&lt;/h5&gt;&lt;/div&gt;&lt;hr/&gt;&lt;div&gt;&lt;h5&gt;&lt;b&gt;Str &lt;/b&gt;33, &lt;b&gt;Dex &lt;/b&gt;13, &lt;b&gt;Con &lt;/b&gt;20, &lt;b&gt;Int &lt;/b&gt; -, &lt;b&gt;Wis &lt;/b&gt;12, &lt;b&gt;Cha &lt;/b&gt;2&lt;/h5&gt;&lt;h5&gt;&lt;b&gt;Base Atk &lt;/b&gt;+11; &lt;b&gt;CMB &lt;/b&gt;+26 (+30 grapple); &lt;b&gt;CMD &lt;/b&gt;37 (49 vs. trip)&lt;/h5&gt;&lt;h5&gt;&lt;b&gt;Skills &lt;/b&gt;Climb +15, Perception +5, Stealth -3 (+1 in deserts); &lt;b&gt;Racial Modifiers &lt;/b&gt;+4 Climb, +4 Perception, +8 Stealth (+12 in deserts)&lt;/h5&gt;&lt;/div&gt;&lt;hr/&gt;&lt;div&gt;&lt;h5&gt;&lt;b&gt;ECOLOGY&lt;/b&gt;&lt;/h5&gt;&lt;/div&gt;&lt;hr/&gt;&lt;div&gt;&lt;h5&gt;&lt;b&gt;Environment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ABILITIES&lt;/b&gt;&lt;/h5&gt;&lt;/div&gt;&lt;hr/&gt;&lt;div&gt;&lt;/h5&gt;&lt;h5&gt;&lt;b&gt;Ambush Pit (Ex)&lt;/b&gt; A giant emperor scorpion can spend 1 minute digging itself into the soil or other ground debris. It then waits for its tremorsense to detect prey. When a creature comes within range, it can erupt from the ground as a free action as part of a charge, allowing it to use its pounce ability. When dug in, the scorpion has improved cover granting it a +10 bonus on Stealth checks.  &lt;/h5&gt;&lt;h5&gt;&lt;b&gt;Poison (Ex)&lt;/b&gt; Sting-injury; &lt;i&gt;save&lt;/i&gt; Fort DC 22; &lt;i&gt;frequency&lt;/i&gt; 1/round for 6 rounds; &lt;i&gt;effect&lt;/i&gt; 1d4 Str and 1d4 Dex; &lt;i&gt;cure&lt;/i&gt; 1 &lt;i&gt;save&lt;/i&gt;. The save DC is Constitution-based.&lt;/h5&gt;&lt;/div&gt;&lt;br&gt;&lt;div&gt;&lt;h4&gt;&lt;p&gt;&lt;p&gt;A giant emperor scorpion is an ambush predator, burying itself in soil or sand until prey approaches.&lt;/p&gt;&lt;/h4&gt;&lt;/div&gt;</t>
  </si>
  <si>
    <t>Though its pincers seem too small to harm anything larger than an insect, this scorpion's stinger still appears dangerous.</t>
  </si>
  <si>
    <t>Poison (Ex) Sting-injury; save Fort DC 10; frequency 1/round for 6 rounds; effect sickened for 1 round; cure 1 save. The save DC is Constitution-based.</t>
  </si>
  <si>
    <t>Deadly greensting scorpions normally live in forests, though they can survive nearly anywhere. A greensting scorpion familiar grants a +4 bonus on Initiative checks so long as the familiar is within 1 mile of the spellcaster. A greensting scorpion familiar loses the mindless trait and has an Intelligence score appropriate for its master's level.</t>
  </si>
  <si>
    <t>&lt;link rel="stylesheet"href="PF.css"&gt;&lt;div&gt;&lt;h2&gt;Scorpion, Greensting&lt;/h2&gt;&lt;h3&gt;&lt;i&gt;Though its pincers seem too small to harm anything larger than an insect, this scorpion's stinger still appears dangerous.&lt;/i&gt;&lt;/h3&gt;&lt;br&gt;&lt;/div&gt;&lt;div class="heading"&gt;&lt;p class="alignleft"&gt;Greensting Scorpion&lt;/p&gt;&lt;p class="alignright"&gt;CR 1/4&lt;/p&gt;&lt;div style="clear: both;"&gt;&lt;/div&gt;&lt;/div&gt;&lt;div&gt;&lt;h5&gt;&lt;b&gt;XP &lt;/b&gt;100&lt;/h5&gt;&lt;h5&gt;N Tiny vermin &lt;/h5&gt;&lt;h5&gt;&lt;b&gt;Init &lt;/b&gt;+3; &lt;b&gt;Senses &lt;/b&gt;darkvision 60 ft.; Perception +4&lt;/h5&gt;&lt;/div&gt;&lt;hr/&gt;&lt;div&gt;&lt;h5&gt;&lt;b&gt;DEFENSE&lt;/b&gt;&lt;/h5&gt;&lt;/div&gt;&lt;hr/&gt;&lt;div&gt;&lt;h5&gt;&lt;b&gt;AC &lt;/b&gt;18, touch 15, flat-footed 15 (+3 Dex, +3 natural, +2 size)&lt;/h5&gt;&lt;h5&gt;&lt;b&gt;hp &lt;/b&gt;4 (1d8)&lt;/h5&gt;&lt;h5&gt;&lt;b&gt;Fort &lt;/b&gt;+2, &lt;b&gt;Ref &lt;/b&gt;+3, &lt;b&gt;Will &lt;/b&gt;+0&lt;/h5&gt;&lt;h5&gt;&lt;b&gt;Immune &lt;/b&gt;mind-affecting effects&lt;/h5&gt;&lt;/div&gt;&lt;hr/&gt;&lt;div&gt;&lt;h5&gt;&lt;b&gt;OFFENSE&lt;/b&gt;&lt;/h5&gt;&lt;/div&gt;&lt;hr/&gt;&lt;div&gt;&lt;h5&gt;&lt;b&gt;Spd &lt;/b&gt;30 ft.&lt;/h5&gt;&lt;h5&gt;&lt;b&gt;Melee &lt;/b&gt;sting +5 (1d2-4 plus poison)&lt;/h5&gt;&lt;h5&gt;&lt;b&gt;Space &lt;/b&gt;2-1/2 ft.; &lt;b&gt;Reach &lt;/b&gt;0 ft.&lt;/h5&gt;&lt;h5&gt;&lt;b&gt;Special Attacks &lt;/b&gt;poison&lt;/h5&gt;&lt;/div&gt;&lt;hr/&gt;&lt;div&gt;&lt;h5&gt;&lt;b&gt;STATISTICS&lt;/b&gt;&lt;/h5&gt;&lt;/div&gt;&lt;hr/&gt;&lt;div&gt;&lt;h5&gt;&lt;b&gt;Str &lt;/b&gt;3, &lt;b&gt;Dex &lt;/b&gt;16, &lt;b&gt;Con &lt;/b&gt;10, &lt;b&gt;Int &lt;/b&gt; -, &lt;b&gt;Wis &lt;/b&gt;10, &lt;b&gt;Cha &lt;/b&gt;2&lt;/h5&gt;&lt;h5&gt;&lt;b&gt;Base Atk &lt;/b&gt;+0; &lt;b&gt;CMB &lt;/b&gt;+1; &lt;b&gt;CMD &lt;/b&gt;7 (19 vs. trip)&lt;/h5&gt;&lt;h5&gt;&lt;b&gt;Feats &lt;/b&gt;Weapon Finesse&lt;sup&gt;B&lt;/sup&gt;&lt;/h5&gt;&lt;h5&gt;&lt;b&gt;Skills &lt;/b&gt;Climb +7, Perception +4, Stealth +15; &lt;b&gt;Racial Modifiers &lt;/b&gt;+4 Climb, +4 Perception, +4 Stealth&lt;/h5&gt;&lt;/div&gt;&lt;hr/&gt;&lt;div&gt;&lt;h5&gt;&lt;b&gt;ECOLOGY&lt;/b&gt;&lt;/h5&gt;&lt;/div&gt;&lt;hr/&gt;&lt;div&gt;&lt;h5&gt;&lt;b&gt;Environment &lt;/b&gt; warm or temperate forests&lt;/h5&gt;&lt;h5&gt;&lt;b&gt;Organization &lt;/b&gt;solitary, pair, or colony (3-6)&lt;/h5&gt;&lt;h5&gt;&lt;b&gt;Treasure &lt;/b&gt;none&lt;/h5&gt;&lt;/div&gt;&lt;hr/&gt;&lt;div&gt;&lt;h5&gt;&lt;b&gt;SPECIAL ABILITIES&lt;/b&gt;&lt;/h5&gt;&lt;/div&gt;&lt;hr/&gt;&lt;div&gt;&lt;/h5&gt;&lt;h5&gt;&lt;b&gt;Poison (Ex)&lt;/b&gt; Sting-injury; &lt;i&gt;save&lt;/i&gt; Fort DC 10; &lt;i&gt;frequency&lt;/i&gt; 1/round for 6 rounds; &lt;i&gt;effect&lt;/i&gt; sickened for 1 round; &lt;i&gt;cure&lt;/i&gt; 1 &lt;i&gt;save&lt;/i&gt;. The save DC is Constitution-based.&lt;/h5&gt;&lt;/div&gt;&lt;br&gt;&lt;div&gt;&lt;h4&gt;&lt;p&gt;&lt;p&gt;Deadly greensting scorpions normally live in forests, though they can survive nearly anywhere. A greensting scorpion familiar grants a +4 bonus on Initiative checks so long as the familiar is within 1 mile of the spellcaster. A greensting scorpion familiar loses the mindless trait and has an Intelligence score appropriate for its master's level.&lt;/p&gt;&lt;/h4&gt;&lt;/div&gt;</t>
  </si>
  <si>
    <t>Sea Cat</t>
  </si>
  <si>
    <t>Fort +7, Ref +6, Will +5</t>
  </si>
  <si>
    <t>bite +8 (1d8+3), 2 claws +9 (1d4+3)</t>
  </si>
  <si>
    <t>rend (2 claws, 1d4+4)</t>
  </si>
  <si>
    <t>Str 19, Dex 12, Con 15, Int 2, Wis 13, Cha 10</t>
  </si>
  <si>
    <t>Iron Will, Skill Focus (Perception), Weapon Focus (claw)</t>
  </si>
  <si>
    <t>Perception +10, Swim +17</t>
  </si>
  <si>
    <t>solitary, pair, or pride (3-15)</t>
  </si>
  <si>
    <t>This fierce creature merges the front half of a great cat with the tail and other characteristics of a giant fish.</t>
  </si>
  <si>
    <t>The feral sea cat (sometimes referred to as the sea lion, sea tiger, or sea leopard) is among the most vicious and ubiquitous of coastal predators in tropical oceans. The upper body of a sea cat is that of a typical great cat-a lion, tiger, leopard, or cheetah-complete with a pair of clawed paws capable of rending the flesh from its prey. In place of back legs, however, the sea cat has a sleek and powerful tail that allows it to move quickly and silently through the water. While only the back half of a sea cat looks fishlike, its entire body from the neck down is covered in fine scales and fins. Among individual sea cats, these scales vary greatly in color and pattern, often inf luenced by the primary habitat of a given specimen; the most common sea cats, have bright coloration in striped or spotted patterns. A typical sea cat is 12 feet long and weighs upward of 800 pounds.  Sea cats can survive in both fresh and salt water, though most live in the ocean, where they can hunt a varied and consistent supply of food. A sea cat's diet typically consists of fish, crustaceans, and aquatic mammals (including seals and otters), but the creature's overpowering predatory and territorial instincts often lead it to attack ocean birds, humanoids, and even other aquatic predators like sharks and crocodiles. Coastal fishermen in areas where sea cats are known to dwell watch vigilantly for the predators, because the beasts have learned that netted or hooked prey is easier to kill and steal from the line. Sea cats breathe air, not water. When not hunting they can be found on coastal rocks, coral islands, or even isolated beaches sunning themselves and digesting their most recent meals. Whether hunting or protecting its territory, a sea cat generally attacks immediately upon discovering a target, even when faced with a much larger or more dangerous foe. The sea cat's low intelligence and high level of ferocity make it incredibly difficult to train or domesticate, though pirates and aquatic races have been known to try, with limited success.</t>
  </si>
  <si>
    <t>&lt;link rel="stylesheet"href="PF.css"&gt;&lt;div&gt;&lt;h2&gt;Sea Cat&lt;/h2&gt;&lt;h3&gt;&lt;i&gt;This fierce creature merges the front half of a great cat with the tail and other characteristics of a giant fish.&lt;/i&gt;&lt;/h3&gt;&lt;br&gt;&lt;/div&gt;&lt;div class="heading"&gt;&lt;p class="alignleft"&gt;Sea Cat&lt;/p&gt;&lt;p class="alignright"&gt;CR 4&lt;/p&gt;&lt;div style="clear: both;"&gt;&lt;/div&gt;&lt;/div&gt;&lt;div&gt;&lt;h5&gt;&lt;b&gt;XP &lt;/b&gt;1,200&lt;/h5&gt;&lt;h5&gt;N Large magical beast &lt;/h5&gt;&lt;h5&gt;&lt;b&gt;Init &lt;/b&gt;+1; &lt;b&gt;Senses &lt;/b&gt;darkvision 60 ft., low-light vision, scent; Perception +10&lt;/h5&gt;&lt;/div&gt;&lt;hr/&gt;&lt;div&gt;&lt;h5&gt;&lt;b&gt;DEFENSE&lt;/b&gt;&lt;/h5&gt;&lt;/div&gt;&lt;hr/&gt;&lt;div&gt;&lt;h5&gt;&lt;b&gt;AC &lt;/b&gt;18, touch 10, flat-footed 17 (+1 Dex, +8 natural, -1 size)&lt;/h5&gt;&lt;h5&gt;&lt;b&gt;hp &lt;/b&gt;45 (6d10+12)&lt;/h5&gt;&lt;h5&gt;&lt;b&gt;Fort &lt;/b&gt;+7, &lt;b&gt;Ref &lt;/b&gt;+6, &lt;b&gt;Will &lt;/b&gt;+5&lt;/h5&gt;&lt;/div&gt;&lt;hr/&gt;&lt;div&gt;&lt;h5&gt;&lt;b&gt;OFFENSE&lt;/b&gt;&lt;/h5&gt;&lt;/div&gt;&lt;hr/&gt;&lt;div&gt;&lt;h5&gt;&lt;b&gt;Spd &lt;/b&gt;10 ft., swim 40 ft.&lt;/h5&gt;&lt;h5&gt;&lt;b&gt;Melee &lt;/b&gt;bite +8 (1d8+3), 2 claws +9 (1d4+3)&lt;/h5&gt;&lt;h5&gt;&lt;b&gt;Space &lt;/b&gt;10 ft.; &lt;b&gt;Reach &lt;/b&gt;5 ft.&lt;/h5&gt;&lt;h5&gt;&lt;b&gt;Special Attacks &lt;/b&gt;rend (2 claws, 1d4+4)&lt;/h5&gt;&lt;/div&gt;&lt;hr/&gt;&lt;div&gt;&lt;h5&gt;&lt;b&gt;STATISTICS&lt;/b&gt;&lt;/h5&gt;&lt;/div&gt;&lt;hr/&gt;&lt;div&gt;&lt;h5&gt;&lt;b&gt;Str &lt;/b&gt;19, &lt;b&gt;Dex &lt;/b&gt;12, &lt;b&gt;Con &lt;/b&gt;15, &lt;b&gt;Int &lt;/b&gt; 2, &lt;b&gt;Wis &lt;/b&gt;13, &lt;b&gt;Cha &lt;/b&gt;10&lt;/h5&gt;&lt;h5&gt;&lt;b&gt;Base Atk &lt;/b&gt;+6; &lt;b&gt;CMB &lt;/b&gt;+10; &lt;b&gt;CMD &lt;/b&gt;21 (can't be tripped)&lt;/h5&gt;&lt;h5&gt;&lt;b&gt;Feats &lt;/b&gt;Iron Will, Skill Focus (Perception), Weapon Focus (claw)&lt;/h5&gt;&lt;h5&gt;&lt;b&gt;Skills &lt;/b&gt;Perception +10, Swim +17&lt;/h5&gt;&lt;h5&gt;&lt;b&gt;SQ &lt;/b&gt;hold breath&lt;/h5&gt;&lt;/div&gt;&lt;hr/&gt;&lt;div&gt;&lt;h5&gt;&lt;b&gt;ECOLOGY&lt;/b&gt;&lt;/h5&gt;&lt;/div&gt;&lt;hr/&gt;&lt;div&gt;&lt;h5&gt;&lt;b&gt;Environment &lt;/b&gt; warm coastlines&lt;/h5&gt;&lt;h5&gt;&lt;b&gt;Organization &lt;/b&gt;solitary, pair, or pride (3-15)&lt;/h5&gt;&lt;h5&gt;&lt;b&gt;Treasure &lt;/b&gt;none&lt;/h5&gt;&lt;/div&gt;&lt;br&gt;&lt;div&gt;&lt;h4&gt;&lt;p&gt;&lt;p&gt;The feral sea cat (sometimes referred to as the sea lion, sea tiger, or sea leopard) is among the most vicious and ubiquitous of coastal predators in tropical oceans. The upper body of a sea cat is that of a typical great cat-a lion, tiger, leopard, or cheetah-complete with a pair of clawed paws capable of rending the flesh from its prey. In place of back legs, however, the sea cat has a sleek and powerful tail that allows it to move quickly and silently through the water. While only the back half of a sea cat looks fishlike, its entire body from the neck down is covered in fine scales and fins. Among individual sea cats, these scales vary greatly in color and pattern, often inf luenced by the primary habitat of a given specimen; the most common sea cats, have bright coloration in striped or spotted patterns. A typical sea cat is 12 feet long and weighs upward of 800 pounds.  Sea cats can survive in both fresh and salt water, though most live in the ocean, where they can hunt a varied and consistent supply of food. A sea cat's diet typically consists of fish, crustaceans, and aquatic mammals (including seals and otters), but the creature's overpowering predatory and territorial instincts often lead it to attack ocean birds, humanoids, and even other aquatic predators like sharks and crocodiles. Coastal fishermen in areas where sea cats are known to dwell watch vigilantly for the predators, because the beasts have learned that netted or hooked prey is easier to kill and steal from the line. Sea cats breathe air, not water. When not hunting they can be found on coastal rocks, coral islands, or even isolated beaches sunning themselves and digesting their most recent meals. Whether hunting or protecting its territory, a sea cat generally attacks immediately upon discovering a target, even when faced with a much larger or more dangerous foe. The sea cat's low intelligence and high level of ferocity make it incredibly difficult to train or domesticate, though pirates and aquatic races have been known to try, with limited success.&lt;/p&gt;&lt;/h4&gt;&lt;/div&gt;</t>
  </si>
  <si>
    <t>(+4 armor, +2 Dex, -1 size)</t>
  </si>
  <si>
    <t>anchor</t>
  </si>
  <si>
    <t>slam +7 (1d6+7)</t>
  </si>
  <si>
    <t>Str 20, Dex 14, Con 17, Int 1, Wis 12, Cha 7</t>
  </si>
  <si>
    <t>solitary, pair, or school (3-20)</t>
  </si>
  <si>
    <t>This sea creature resembles a cross between fish and horse; it has small fins on its flanks and a gracefully curled tail.</t>
  </si>
  <si>
    <t>Anchor (Ex) As a move action, a seahorse can wrap its tail around a stationary object. The seahorse remains anchored to the object until it releases its grip (a free action) or is forcibly moved. An anchored seahorse gains a +4 bonus to its combat maneuver defense and on checks and saving throws against effects that would move it against its will.</t>
  </si>
  <si>
    <t>Giant seahorses are bear-sized versions of the common, harmless seahorse. Naturally docile and skittish, seahorses are easily trained to be mounts but are difficult to train for combat. They provide a smoother but slower ride than sharks or hippocampi. A giant seahorse is considered a quadruped for the purpose of carrying capacity. A light load for a giant seahorse is up to 500 pounds, a medium load is 1,000 pounds, and a heavy load is 1,600 pounds. It can drag 8,000 pounds.  Seahorse Companions Starting Statistics: Size Large; Speed swim 30 ft.; AC +4 natural armor; Attack bite (1d4); Ability Scores Str 16, Dex 13, Con 15, Int 1, Wis 12, Cha 6; SQ low-light vision. 4th-Level Advancement: Attack bite (1d6); Ability Scores Str +2, Con +2; SQ anchor.</t>
  </si>
  <si>
    <t>&lt;link rel="stylesheet"href="PF.css"&gt;&lt;div&gt;&lt;h2&gt;Seahorse, Giant&lt;/h2&gt;&lt;h3&gt;&lt;i&gt;This sea creature resembles a cross between fish and horse; it has small fins on its flanks and a gracefully curled tail.&lt;/i&gt;&lt;/h3&gt;&lt;br&gt;&lt;/div&gt;&lt;div class="heading"&gt;&lt;p class="alignleft"&gt;Giant Seahorse&lt;/p&gt;&lt;p class="alignright"&gt;CR 3&lt;/p&gt;&lt;div style="clear: both;"&gt;&lt;/div&gt;&lt;/div&gt;&lt;div&gt;&lt;h5&gt;&lt;b&gt;XP &lt;/b&gt;800&lt;/h5&gt;&lt;h5&gt;N Large animal (aquatic)&lt;/h5&gt;&lt;h5&gt;&lt;b&gt;Init &lt;/b&gt;+2; &lt;b&gt;Senses &lt;/b&gt;low-light vision; Perception +11&lt;/h5&gt;&lt;/div&gt;&lt;hr/&gt;&lt;div&gt;&lt;h5&gt;&lt;b&gt;DEFENSE&lt;/b&gt;&lt;/h5&gt;&lt;/div&gt;&lt;hr/&gt;&lt;div&gt;&lt;h5&gt;&lt;b&gt;AC &lt;/b&gt;15, touch 11, flat-footed 13 (+4 armor, +2 Dex, -1 size)&lt;/h5&gt;&lt;h5&gt;&lt;b&gt;hp &lt;/b&gt;30 (4d8+12)&lt;/h5&gt;&lt;h5&gt;&lt;b&gt;Fort &lt;/b&gt;+7, &lt;b&gt;Ref &lt;/b&gt;+6, &lt;b&gt;Will &lt;/b&gt;+2&lt;/h5&gt;&lt;h5&gt;&lt;b&gt;Defensive Abilities &lt;/b&gt;anchor&lt;/h5&gt;&lt;/div&gt;&lt;hr/&gt;&lt;div&gt;&lt;h5&gt;&lt;b&gt;OFFENSE&lt;/b&gt;&lt;/h5&gt;&lt;/div&gt;&lt;hr/&gt;&lt;div&gt;&lt;h5&gt;&lt;b&gt;Spd &lt;/b&gt;swim 30 ft.&lt;/h5&gt;&lt;h5&gt;&lt;b&gt;Melee &lt;/b&gt;slam +7 (1d6+7)&lt;/h5&gt;&lt;h5&gt;&lt;b&gt;Space &lt;/b&gt;10 ft.; &lt;b&gt;Reach &lt;/b&gt;5 ft.&lt;/h5&gt;&lt;/div&gt;&lt;hr/&gt;&lt;div&gt;&lt;h5&gt;&lt;b&gt;STATISTICS&lt;/b&gt;&lt;/h5&gt;&lt;/div&gt;&lt;hr/&gt;&lt;div&gt;&lt;h5&gt;&lt;b&gt;Str &lt;/b&gt;20, &lt;b&gt;Dex &lt;/b&gt;14, &lt;b&gt;Con &lt;/b&gt;17, &lt;b&gt;Int &lt;/b&gt; 1, &lt;b&gt;Wis &lt;/b&gt;12, &lt;b&gt;Cha &lt;/b&gt;7&lt;/h5&gt;&lt;h5&gt;&lt;b&gt;Base Atk &lt;/b&gt;+3; &lt;b&gt;CMB &lt;/b&gt;+9; &lt;b&gt;CMD &lt;/b&gt;21&lt;/h5&gt;&lt;h5&gt;&lt;b&gt;Feats &lt;/b&gt;Endurance, Skill Focus (Perception)&lt;/h5&gt;&lt;h5&gt;&lt;b&gt;Skills &lt;/b&gt;Perception +11, Swim +13&lt;/h5&gt;&lt;/div&gt;&lt;hr/&gt;&lt;div&gt;&lt;h5&gt;&lt;b&gt;ECOLOGY&lt;/b&gt;&lt;/h5&gt;&lt;/div&gt;&lt;hr/&gt;&lt;div&gt;&lt;h5&gt;&lt;b&gt;Environment &lt;/b&gt; any oceans&lt;/h5&gt;&lt;h5&gt;&lt;b&gt;Organization &lt;/b&gt;solitary, pair, or school (3-20)&lt;/h5&gt;&lt;h5&gt;&lt;b&gt;Treasure &lt;/b&gt;none&lt;/h5&gt;&lt;/div&gt;&lt;hr/&gt;&lt;div&gt;&lt;h5&gt;&lt;b&gt;SPECIAL ABILITIES&lt;/b&gt;&lt;/h5&gt;&lt;/div&gt;&lt;hr/&gt;&lt;div&gt;&lt;/h5&gt;&lt;h5&gt;&lt;b&gt;Anchor (Ex)&lt;/b&gt; As a move action, a seahorse can wrap its tail around a stationary object. The seahorse remains anchored to the object until it releases its grip (a free action) or is forcibly moved. An anchored seahorse gains a +4 bonus to its combat maneuver defense and on checks and saving throws against effects that would move it against its will.&lt;/h5&gt;&lt;/div&gt;&lt;br&gt;&lt;div&gt;&lt;h4&gt;&lt;p&gt;&lt;p&gt;Giant seahorses are bear-sized versions of the common, harmless seahorse. Naturally docile and skittish, seahorses are easily trained to be mounts but are difficult to train for combat. They provide a smoother but slower ride than sharks or hippocampi. A giant seahorse is considered a quadruped for the purpose of carrying capacity. A light load for a giant seahorse is up to 500 pounds, a medium load is 1,000 pounds, and a heavy load is 1,600 pounds. It can drag 8,000 pounds.  &lt;b&gt;&lt;br&gt;Seahorse Companions&lt;/b&gt;&lt;br&gt; &lt;b&gt;Starting Statistics&lt;/b&gt;: &lt;b&gt;Size&lt;/b&gt; Large; &lt;b&gt;Speed&lt;/b&gt; swim 30 ft.; &lt;b&gt;AC&lt;/b&gt; +4 natural armor; &lt;b&gt;Attack&lt;/b&gt; bite (1d4); &lt;b&gt;Ability Scores&lt;/b&gt; Str 16, Dex 13, Con 15, Int 1, Wis 12, Cha 6; &lt;b&gt;SQ&lt;/b&gt; low-light vision. &lt;b&gt;4th-Level Advancement&lt;/b&gt;: &lt;b&gt;Attack&lt;/b&gt; bite (1d6); &lt;b&gt;Ability Scores&lt;/b&gt; Str +2, Con +2; &lt;b&gt;SQ&lt;/b&gt; anchor.&lt;/p&gt;&lt;/h4&gt;&lt;/div&gt;</t>
  </si>
  <si>
    <t>Killer Seahorse</t>
  </si>
  <si>
    <t>(+8 armor, +1 Dex, -2 size)</t>
  </si>
  <si>
    <t>anchor (see giant seahorse)</t>
  </si>
  <si>
    <t>bite +10 (1d8+8 plus bleed), tail slap +5 (1d6+4 plus grab)</t>
  </si>
  <si>
    <t>bleed 1d6, constrict (1d6+8)</t>
  </si>
  <si>
    <t>Str 26, Dex 12, Con 21, Int 1, Wis 12, Cha 7</t>
  </si>
  <si>
    <t>Endurance, Skill Focus (Perception), Toughness</t>
  </si>
  <si>
    <t>Perception +13, Swim +16</t>
  </si>
  <si>
    <t>This elephant-sized sea creature resembles a horse crossed with a fish, with crazed whirling eyes.</t>
  </si>
  <si>
    <t>These specially bred offshoots of the giant seahorse are used by aquatic creatures as guard animals. Vicious and territorial, they prefer larger prey and have been known to eat giant crabs and careless handlers. Killer seahorses are too unruly for use as mounts and only accept riders or baggage if magically controlled. Killer seahorses have been known to crush other creatures into a bloody pulp just before giving birth, ensuring a good meal for their newborns (called "fry"). A killer seahorse fry is the size of a human hand and is an aggressive swarm feeder, like a piranha. A light load for a killer seahorse is up to 2,500 pounds, a medium load is 4,900 pounds, and a heavy load is 7,400 pounds. A killer seahorse can drag 36,800 pounds.</t>
  </si>
  <si>
    <t>&lt;link rel="stylesheet"href="PF.css"&gt;&lt;div&gt;&lt;h2&gt;Seahorse, Killer&lt;/h2&gt;&lt;h3&gt;&lt;i&gt;This elephant-sized sea creature resembles a horse crossed with a fish, with crazed whirling eyes.&lt;/i&gt;&lt;/h3&gt;&lt;br&gt;&lt;/div&gt;&lt;div class="heading"&gt;&lt;p class="alignleft"&gt;Killer Seahorse&lt;/p&gt;&lt;p class="alignright"&gt;CR 5&lt;/p&gt;&lt;div style="clear: both;"&gt;&lt;/div&gt;&lt;/div&gt;&lt;div&gt;&lt;h5&gt;&lt;b&gt;XP &lt;/b&gt;1,600&lt;/h5&gt;&lt;h5&gt;N Huge animal (aquatic)&lt;/h5&gt;&lt;h5&gt;&lt;b&gt;Init &lt;/b&gt;+1; &lt;b&gt;Senses &lt;/b&gt;low-light vision; Perception +13&lt;/h5&gt;&lt;/div&gt;&lt;hr/&gt;&lt;div&gt;&lt;h5&gt;&lt;b&gt;DEFENSE&lt;/b&gt;&lt;/h5&gt;&lt;/div&gt;&lt;hr/&gt;&lt;div&gt;&lt;h5&gt;&lt;b&gt;AC &lt;/b&gt;17, touch 9, flat-footed 16 (+8 armor, +1 Dex, -2 size)&lt;/h5&gt;&lt;h5&gt;&lt;b&gt;hp &lt;/b&gt;63 (6d8+36)&lt;/h5&gt;&lt;h5&gt;&lt;b&gt;Fort &lt;/b&gt;+10, &lt;b&gt;Ref &lt;/b&gt;+6, &lt;b&gt;Will &lt;/b&gt;+3&lt;/h5&gt;&lt;h5&gt;&lt;b&gt;Defensive Abilities &lt;/b&gt;anchor (see giant seahorse)&lt;/h5&gt;&lt;/div&gt;&lt;hr/&gt;&lt;div&gt;&lt;h5&gt;&lt;b&gt;OFFENSE&lt;/b&gt;&lt;/h5&gt;&lt;/div&gt;&lt;hr/&gt;&lt;div&gt;&lt;h5&gt;&lt;b&gt;Spd &lt;/b&gt;swim 40 ft.&lt;/h5&gt;&lt;h5&gt;&lt;b&gt;Melee &lt;/b&gt;bite +10 (1d8+8 plus bleed), tail slap +5 (1d6+4 plus grab)&lt;/h5&gt;&lt;h5&gt;&lt;b&gt;Space &lt;/b&gt;15 ft.; &lt;b&gt;Reach &lt;/b&gt;10 ft.&lt;/h5&gt;&lt;h5&gt;&lt;b&gt;Special Attacks &lt;/b&gt;bleed 1d6, constrict (1d6+8)&lt;/h5&gt;&lt;/div&gt;&lt;hr/&gt;&lt;div&gt;&lt;h5&gt;&lt;b&gt;STATISTICS&lt;/b&gt;&lt;/h5&gt;&lt;/div&gt;&lt;hr/&gt;&lt;div&gt;&lt;h5&gt;&lt;b&gt;Str &lt;/b&gt;26, &lt;b&gt;Dex &lt;/b&gt;12, &lt;b&gt;Con &lt;/b&gt;21, &lt;b&gt;Int &lt;/b&gt; 1, &lt;b&gt;Wis &lt;/b&gt;12, &lt;b&gt;Cha &lt;/b&gt;7&lt;/h5&gt;&lt;h5&gt;&lt;b&gt;Base Atk &lt;/b&gt;+4; &lt;b&gt;CMB &lt;/b&gt;+14; &lt;b&gt;CMD &lt;/b&gt;25&lt;/h5&gt;&lt;h5&gt;&lt;b&gt;Feats &lt;/b&gt;Endurance, Skill Focus (Perception), Toughness&lt;/h5&gt;&lt;h5&gt;&lt;b&gt;Skills &lt;/b&gt;Perception +13, Swim +16&lt;/h5&gt;&lt;/div&gt;&lt;hr/&gt;&lt;div&gt;&lt;h5&gt;&lt;b&gt;ECOLOGY&lt;/b&gt;&lt;/h5&gt;&lt;/div&gt;&lt;hr/&gt;&lt;div&gt;&lt;h5&gt;&lt;b&gt;Environment &lt;/b&gt; any oceans&lt;/h5&gt;&lt;h5&gt;&lt;b&gt;Organization &lt;/b&gt;solitary, pair, or school (3-8)&lt;/h5&gt;&lt;h5&gt;&lt;b&gt;Treasure &lt;/b&gt;none&lt;/h5&gt;&lt;/div&gt;&lt;br&gt;&lt;div&gt;&lt;h4&gt;&lt;p&gt;&lt;p&gt;These specially bred offshoots of the giant seahorse are used by aquatic creatures as guard animals. Vicious and territorial, they prefer larger prey and have been known to eat giant crabs and careless handlers. Killer seahorses are too unruly for use as mounts and only accept riders or baggage if magically controlled. Killer seahorses have been known to crush other creatures into a bloody pulp just before giving birth, ensuring a good meal for their newborns (called "fry"). A killer seahorse fry is the size of a human hand and is an aggressive swarm feeder, like a piranha. A light load for a killer seahorse is up to 2,500 pounds, a medium load is 4,900 pounds, and a heavy load is 7,400 pounds. A killer seahorse can drag 36,800 pounds.&lt;/p&gt;&lt;/h4&gt;&lt;/div&gt;</t>
  </si>
  <si>
    <t>Seaweed Siren</t>
  </si>
  <si>
    <t>cacophony (100 ft., DC 22)</t>
  </si>
  <si>
    <t>Fort +16, Ref +12, Will +8</t>
  </si>
  <si>
    <t>fire 10, sonic 10</t>
  </si>
  <si>
    <t>bite +25 (4d6+15/19-20)</t>
  </si>
  <si>
    <t>3 sonic beams +17 (5d6 sonic)</t>
  </si>
  <si>
    <t>staggering gaze, trample (1d10+15, DC 28)</t>
  </si>
  <si>
    <t>Spell-Like Abilities (CL 16th; concentration +19)  At Will-shatter (DC 16)  3/day-charm monster (DC 18), quickened confusion (DC 18)  1/day-bestow curse (DC 18, ranged touch attack, 30 ft.)</t>
  </si>
  <si>
    <t>Str 30, Dex 15, Con 22, Int 11, Wis 16, Cha 19</t>
  </si>
  <si>
    <t>39 (47 vs. trip)</t>
  </si>
  <si>
    <t>Blind-Fight, Critical Focus, Deafening Critical, Improved Critical (bite), Point-Blank Shot, Power Attack, Quicken Spell-Like Ability (confusion), Skill Focus (Perception)</t>
  </si>
  <si>
    <t>Bluff +12, Perception +17, Stealth +17 (+21 in water), Swim +18</t>
  </si>
  <si>
    <t>false heads, water dependency</t>
  </si>
  <si>
    <t>This creature's three singing heads sway atop serpentine necks that extend from a bulbous body split by a wide, toothy mouth.</t>
  </si>
  <si>
    <t>Cacophony (Su) A seaweed siren's noises disrupt spellcasting; casting within 100 feet of a seaweed siren requires a concentration check (DC 15 + the level of the spell being cast). All other concentration checks and Perception checks involving hearing made inside the aura have their DCs increased by 5. A siren can begin or end this ability as a free action. This is a sonic effect.  False Heads (Ex) A seaweed siren's false heads can be severed. To sever a head, an opponent must make a sunder attempt with a slashing weapon targeting the head. A head is considered a separate weapon with hardness 0 and hit points equal to the siren's Hit Dice (typically 16 hp). To sever a head, an opponent must deal enough damage to reduce the head's hit points to 0 or fewer. Severing a head deals an amount of damage to the siren's body equal to the siren's Hit Dice. A siren can't attack with a severed head. A siren with no remaining heads can't use its cacophony ability or its spell-like abilities. Sonic Beams (Su) Each of the siren's false heads can fire a beam at a range of 60 feet, dealing 4d6 points of sonic damage.  Staggering Gaze (Su) Staggered 1d6 rounds, 30 feet, Will DC 22 negates. This is a mind-affecting effect. The save DC is Charisma-based.  Water Dependency (Ex) A seaweed siren can survive out of the water for 1 hour per point of Constitution (typically 22 rounds). Beyond this limit, a seaweed siren begins to suffocate.</t>
  </si>
  <si>
    <t>A seaweed siren is a predator that uses false humanlike heads on its upper appendages in order to lure prey. The heads babble nonsense words and fragments of overheard sentences. If spoken to, they respond with words from a similar language. This behavior allows the seaweed siren to creep about under the water with only the heads showing, pretending to be swimming humanoids until it is ready to attack.</t>
  </si>
  <si>
    <t>&lt;link rel="stylesheet"href="PF.css"&gt;&lt;div&gt;&lt;h2&gt;Seaweed Siren&lt;/h2&gt;&lt;h3&gt;&lt;i&gt;This creature's three singing heads sway atop serpentine necks that extend from a bulbous body split by a wide, toothy mouth.&lt;/i&gt;&lt;/h3&gt;&lt;br&gt;&lt;/div&gt;&lt;div class="heading"&gt;&lt;p class="alignleft"&gt;Seaweed Siren&lt;/p&gt;&lt;p class="alignright"&gt;CR 13&lt;/p&gt;&lt;div style="clear: both;"&gt;&lt;/div&gt;&lt;/div&gt;&lt;div&gt;&lt;h5&gt;&lt;b&gt;XP &lt;/b&gt;25,600&lt;/h5&gt;&lt;h5&gt;CN Large magical beast (aquatic)&lt;/h5&gt;&lt;h5&gt;&lt;b&gt;Init &lt;/b&gt;+2; &lt;b&gt;Senses &lt;/b&gt;darkvision 60 ft., low-light vision; Perception +17&lt;/h5&gt;&lt;h5&gt;&lt;b&gt;Aura &lt;/b&gt;cacophony (100 ft., DC 22)&lt;/h5&gt;&lt;/div&gt;&lt;hr/&gt;&lt;div&gt;&lt;h5&gt;&lt;b&gt;DEFENSE&lt;/b&gt;&lt;/h5&gt;&lt;/div&gt;&lt;hr/&gt;&lt;div&gt;&lt;h5&gt;&lt;b&gt;AC &lt;/b&gt;26, touch 11, flat-footed 24 (+2 Dex, +15 natural, -1 size)&lt;/h5&gt;&lt;h5&gt;&lt;b&gt;hp &lt;/b&gt;184 (16d10+96)&lt;/h5&gt;&lt;h5&gt;&lt;b&gt;Fort &lt;/b&gt;+16, &lt;b&gt;Ref &lt;/b&gt;+12, &lt;b&gt;Will &lt;/b&gt;+8&lt;/h5&gt;&lt;h5&gt;&lt;b&gt;Immune &lt;/b&gt;mind-affecting effects; &lt;b&gt;Resist &lt;/b&gt;fire 10, sonic 10&lt;/h5&gt;&lt;/div&gt;&lt;hr/&gt;&lt;div&gt;&lt;h5&gt;&lt;b&gt;OFFENSE&lt;/b&gt;&lt;/h5&gt;&lt;/div&gt;&lt;hr/&gt;&lt;div&gt;&lt;h5&gt;&lt;b&gt;Spd &lt;/b&gt;30 ft., swim 30 ft.&lt;/h5&gt;&lt;h5&gt;&lt;b&gt;Melee &lt;/b&gt;bite +25 (4d6+15/19-20)&lt;/h5&gt;&lt;h5&gt;&lt;b&gt;Ranged &lt;/b&gt;3 sonic beams +17 (5d6 sonic)&lt;/h5&gt;&lt;h5&gt;&lt;b&gt;Space &lt;/b&gt;10 ft.; &lt;b&gt;Reach &lt;/b&gt;5 ft.&lt;/h5&gt;&lt;h5&gt;&lt;b&gt;Special Attacks &lt;/b&gt;staggering gaze, trample (1d10+15, DC 28)&lt;/h5&gt;&lt;h5&gt;&lt;b&gt;Spell-Like Abilities&lt;/b&gt; (CL 16th; concentration +19) &lt;/br&gt;At Will&amp;mdash;&lt;i&gt;shatter&lt;/i&gt; (DC 16) &lt;/br&gt;3/day&amp;mdash;&lt;i&gt;charm monster&lt;/i&gt; (DC 18), quickened &lt;i&gt;confusion&lt;/i&gt; (DC 18) &lt;/br&gt;1/day&amp;mdash;&lt;i&gt;bestow curse&lt;/i&gt; (DC 18, ranged touch attack, 30 ft.)&lt;/h5&gt;&lt;/h5&gt;&lt;/div&gt;&lt;hr/&gt;&lt;div&gt;&lt;h5&gt;&lt;b&gt;STATISTICS&lt;/b&gt;&lt;/h5&gt;&lt;/div&gt;&lt;hr/&gt;&lt;div&gt;&lt;h5&gt;&lt;b&gt;Str &lt;/b&gt;30, &lt;b&gt;Dex &lt;/b&gt;15, &lt;b&gt;Con &lt;/b&gt;22, &lt;b&gt;Int &lt;/b&gt; 11, &lt;b&gt;Wis &lt;/b&gt;16, &lt;b&gt;Cha &lt;/b&gt;19&lt;/h5&gt;&lt;h5&gt;&lt;b&gt;Base Atk &lt;/b&gt;+16; &lt;b&gt;CMB &lt;/b&gt;+27; &lt;b&gt;CMD &lt;/b&gt;39 (47 vs. trip)&lt;/h5&gt;&lt;h5&gt;&lt;b&gt;Feats &lt;/b&gt;Blind-Fight, Critical Focus, Deafening Critical, Improved Critical (bite), Point-Blank Shot, Power Attack, Quicken Spell-Like Ability (&lt;i&gt;confusion&lt;/i&gt;), Skill Focus (Perception)&lt;/h5&gt;&lt;h5&gt;&lt;b&gt;Skills &lt;/b&gt;Bluff +12, Perception +17, Stealth +17 (+21 in water), Swim +18; &lt;b&gt;Racial Modifiers &lt;/b&gt;+4 Stealth in water&lt;/h5&gt;&lt;h5&gt;&lt;b&gt;Languages &lt;/b&gt;Aklo; &lt;i&gt;tongues&lt;/i&gt;&lt;/h5&gt;&lt;h5&gt;&lt;b&gt;SQ &lt;/b&gt;false heads, water dependency&lt;/h5&gt;&lt;/div&gt;&lt;hr/&gt;&lt;div&gt;&lt;h5&gt;&lt;b&gt;ECOLOGY&lt;/b&gt;&lt;/h5&gt;&lt;/div&gt;&lt;hr/&gt;&lt;div&gt;&lt;h5&gt;&lt;b&gt;Environment &lt;/b&gt; any coastlines&lt;/h5&gt;&lt;h5&gt;&lt;b&gt;Organization &lt;/b&gt;solitary&lt;/h5&gt;&lt;h5&gt;&lt;b&gt;Treasure &lt;/b&gt;standard&lt;/h5&gt;&lt;/div&gt;&lt;hr/&gt;&lt;div&gt;&lt;h5&gt;&lt;b&gt;SPECIAL ABILITIES&lt;/b&gt;&lt;/h5&gt;&lt;/div&gt;&lt;hr/&gt;&lt;div&gt;&lt;/h5&gt;&lt;h5&gt;&lt;b&gt;Cacophony (Su)&lt;/b&gt; A seaweed siren's noises disrupt spellcasting; casting within 100 feet of a seaweed siren requires a concentration check (DC 15 + the level of the spell being cast). All other concentration checks and Perception checks involving hearing made inside the aura have their DCs increased by 5. A siren can begin or end this ability as a free action. This is a sonic effect.  &lt;/h5&gt;&lt;h5&gt;&lt;b&gt;False Heads (Ex)&lt;/b&gt; A seaweed siren's false heads can be severed. To sever a head, an opponent must make a sunder attempt with a slashing weapon targeting the head. A head is considered a separate weapon with hardness 0 and hit points equal to the siren's Hit Dice (typically 16 hp). To sever a head, an opponent must deal enough damage to reduce the head's hit points to 0 or fewer. Severing a head deals an amount of damage to the siren's body equal to the siren's Hit Dice. A siren can't attack with a severed head. A siren with no remaining heads can't use its cacophony ability or its spell-like abilities. &lt;/h5&gt;&lt;h5&gt;&lt;b&gt;Sonic Beams (Su)&lt;/b&gt; Each of the siren's false heads can fire a beam at a range of 60 feet, dealing 4d6 points of sonic damage.  &lt;/h5&gt;&lt;h5&gt;&lt;b&gt;Staggering Gaze (Su)&lt;/b&gt; Staggered 1d6 rounds, 30 feet, Will DC 22 negates. This is a mind-affecting effect. The save DC is Charisma-based.  &lt;/h5&gt;&lt;h5&gt;&lt;b&gt;Water Dependency (Ex)&lt;/b&gt; A seaweed siren can survive out of the water for 1 hour per point of Constitution (typically 22 rounds). Beyond this limit, a seaweed siren begins to suffocate.&lt;/h5&gt;&lt;/div&gt;&lt;br&gt;&lt;div&gt;&lt;h4&gt;&lt;p&gt;&lt;p&gt;A seaweed siren is a predator that uses false humanlike heads on its upper appendages in order to lure prey. The heads babble nonsense words and fragments of overheard sentences. If spoken to, they respond with words from a similar language. This behavior allows the seaweed siren to creep about under the water with only the heads showing, pretending to be swimming humanoids until it is ready to attack.&lt;/p&gt;&lt;/h4&gt;&lt;/div&gt;</t>
  </si>
  <si>
    <t>Selkie</t>
  </si>
  <si>
    <t>Fort +4, Ref +8, Will +5</t>
  </si>
  <si>
    <t>bite +10 (1d8+6), 2 claws +10 (1d6+4)</t>
  </si>
  <si>
    <t>powerful blows (bite), shake</t>
  </si>
  <si>
    <t>Str 18, Dex 17, Con 14, Int 13, Wis 10, Cha 19</t>
  </si>
  <si>
    <t>Combat Reflexes, Deceitful, Improved CriticalB (bite), Improved Initiative</t>
  </si>
  <si>
    <t>Bluff +12, Disguise +10, Perception +9, Sense Motive +4, Stealth +10, Swim +21</t>
  </si>
  <si>
    <t>change shape (any Small or Medium humanoid; alter self), echo of reason, hold breath</t>
  </si>
  <si>
    <t>This sleek, aquatic creature has short gray fur, webbed hands ending in sharp claws, and a mouth full of pointed teeth.</t>
  </si>
  <si>
    <t>Echo of Reason (Su) A selkie can instinctively alter the intonation of its voice to make anything it says sound more pleasing to those who understand it. When using the Bluff skill, a selkie treats its lies as one step more believable for the purposes of bonuses or penalties on the check.  Shake (Ex) On a successful critical hit with its bite attack, a selkie automatically violently shakes a Large or smaller target. The target must succeed at a DC 15 Fortitude save or it is dazed for 1 round. Even on a successful save, the target still takes a -2 penalty on all attack rolls and skill checks for the next 2 rounds. The save DC is Constitution-based.</t>
  </si>
  <si>
    <t>Selkies are clever and brutal seal-like creatures. Although capable predators, selkies are best known for their shapechanging ability, which allows them to come ashore in the guise of land dwellers and even live among other races before luring their prey beneath the waves to drown. In its natural form, a selkie has webbed, clawed hands and a muscular trunk ending in broad flippers. A selkie's head is a blend of human and seal, with large eyes and a mouth full of curved teeth. Selkies grow to a length of 6-1/2 feet, but can weigh up to 300 pounds. Selkies typically live up to 75 years. Most selkies use their shapechanging abilities for mischief. A favorite selkie tactic is to take the shape of a young woman or child and then pretend to be drowning, reverting to its natural form when a person approaches. Selkies are solitary for most of their lives. Males and females come together brief ly during their spring mating season, and thereafter each female finds a secluded cave or beach to birth a single pup, which is abandoned after 2 to 3 years. Younger selkies then form packs with others of their kind until they can strike out on their own. Some selkies live among humanoids to assuage their loneliness, and may marry land dwellers. Offspring from these marriages resemble their non-selkie parents but have a yearning for the sea.</t>
  </si>
  <si>
    <t>&lt;link rel="stylesheet"href="PF.css"&gt;&lt;div&gt;&lt;h2&gt;Selkie&lt;/h2&gt;&lt;h3&gt;&lt;i&gt;This sleek, aquatic creature has short gray fur, webbed hands ending in sharp claws, and a mouth full of pointed teeth.&lt;/i&gt;&lt;/h3&gt;&lt;br&gt;&lt;/div&gt;&lt;div class="heading"&gt;&lt;p class="alignleft"&gt;Selkie&lt;/p&gt;&lt;p class="alignright"&gt;CR 5&lt;/p&gt;&lt;div style="clear: both;"&gt;&lt;/div&gt;&lt;/div&gt;&lt;div&gt;&lt;h5&gt;&lt;b&gt;XP &lt;/b&gt;1,600&lt;/h5&gt;&lt;h5&gt;CN Medium monstrous humanoid (aquatic, shapechanger)&lt;/h5&gt;&lt;h5&gt;&lt;b&gt;Init &lt;/b&gt;+7; &lt;b&gt;Senses &lt;/b&gt;darkvision 60 ft., scent; Perception +9&lt;/h5&gt;&lt;/div&gt;&lt;hr/&gt;&lt;div&gt;&lt;h5&gt;&lt;b&gt;DEFENSE&lt;/b&gt;&lt;/h5&gt;&lt;/div&gt;&lt;hr/&gt;&lt;div&gt;&lt;h5&gt;&lt;b&gt;AC &lt;/b&gt;18, touch 13, flat-footed 15 (+3 Dex, +5 natural)&lt;/h5&gt;&lt;h5&gt;&lt;b&gt;hp &lt;/b&gt;45 (6d10+12)&lt;/h5&gt;&lt;h5&gt;&lt;b&gt;Fort &lt;/b&gt;+4, &lt;b&gt;Ref &lt;/b&gt;+8, &lt;b&gt;Will &lt;/b&gt;+5&lt;/h5&gt;&lt;h5&gt;&lt;b&gt;Resist &lt;/b&gt;cold 10&lt;/h5&gt;&lt;/div&gt;&lt;hr/&gt;&lt;div&gt;&lt;h5&gt;&lt;b&gt;OFFENSE&lt;/b&gt;&lt;/h5&gt;&lt;/div&gt;&lt;hr/&gt;&lt;div&gt;&lt;h5&gt;&lt;b&gt;Spd &lt;/b&gt;20 ft., swim 50 ft.&lt;/h5&gt;&lt;h5&gt;&lt;b&gt;Melee &lt;/b&gt;bite +10 (1d8+6), 2 claws +10 (1d6+4)&lt;/h5&gt;&lt;h5&gt;&lt;b&gt;Space &lt;/b&gt;5 ft.; &lt;b&gt;Reach &lt;/b&gt;5 ft.&lt;/h5&gt;&lt;h5&gt;&lt;b&gt;Special Attacks &lt;/b&gt;powerful blows (bite), shake&lt;/h5&gt;&lt;/div&gt;&lt;hr/&gt;&lt;div&gt;&lt;h5&gt;&lt;b&gt;STATISTICS&lt;/b&gt;&lt;/h5&gt;&lt;/div&gt;&lt;hr/&gt;&lt;div&gt;&lt;h5&gt;&lt;b&gt;Str &lt;/b&gt;18, &lt;b&gt;Dex &lt;/b&gt;17, &lt;b&gt;Con &lt;/b&gt;14, &lt;b&gt;Int &lt;/b&gt; 13, &lt;b&gt;Wis &lt;/b&gt;10, &lt;b&gt;Cha &lt;/b&gt;19&lt;/h5&gt;&lt;h5&gt;&lt;b&gt;Base Atk &lt;/b&gt;+6; &lt;b&gt;CMB &lt;/b&gt;+10; &lt;b&gt;CMD &lt;/b&gt;23 (can't be tripped)&lt;/h5&gt;&lt;h5&gt;&lt;b&gt;Feats &lt;/b&gt;Combat Reflexes, Deceitful, Improved Critical&lt;sup&gt;B &lt;/sup&gt;(bite), Improved Initiative&lt;/h5&gt;&lt;h5&gt;&lt;b&gt;Skills &lt;/b&gt;Bluff +12, Disguise +10, Perception +9, Sense Motive +4, Stealth +10, Swim +21&lt;/h5&gt;&lt;h5&gt;&lt;b&gt;Languages &lt;/b&gt;Aquan, Common&lt;/h5&gt;&lt;h5&gt;&lt;b&gt;SQ &lt;/b&gt;change shape (any Small or Medium humanoid; &lt;i&gt;alter&lt;/i&gt; self), echo of reason, hold breath&lt;/h5&gt;&lt;/div&gt;&lt;hr/&gt;&lt;div&gt;&lt;h5&gt;&lt;b&gt;ECOLOGY&lt;/b&gt;&lt;/h5&gt;&lt;/div&gt;&lt;hr/&gt;&lt;div&gt;&lt;h5&gt;&lt;b&gt;Environment &lt;/b&gt; cold oceans&lt;/h5&gt;&lt;h5&gt;&lt;b&gt;Organization &lt;/b&gt;solitary, pair, or pack (3-14)&lt;/h5&gt;&lt;h5&gt;&lt;b&gt;Treasure &lt;/b&gt;standard&lt;/h5&gt;&lt;/div&gt;&lt;hr/&gt;&lt;div&gt;&lt;h5&gt;&lt;b&gt;SPECIAL ABILITIES&lt;/b&gt;&lt;/h5&gt;&lt;/div&gt;&lt;hr/&gt;&lt;div&gt;&lt;/h5&gt;&lt;h5&gt;&lt;b&gt;Echo of Reason (Su)&lt;/b&gt; A selkie can instinctively &lt;i&gt;alter&lt;/i&gt; the intonation of its voice to make anything it says sound more pleasing to those who understand it. When using the Bluff skill, a selkie treats its lies as one step more believable for the purposes of bonuses or penalties on the check.  &lt;/h5&gt;&lt;h5&gt;&lt;b&gt;Shake (Ex)&lt;/b&gt; On a successful critical hit with its bite attack, a selkie automatically violently shakes a Large or smaller target. The target must succeed at a DC 15 Fortitude save or it is dazed for 1 round. Even on a successful save, the target still takes a -2 penalty on all attack rolls and skill checks for the next 2 rounds. The save DC is Constitution-based.&lt;/h5&gt;&lt;/div&gt;&lt;br&gt;&lt;div&gt;&lt;h4&gt;&lt;p&gt;&lt;p&gt;Selkies are clever and brutal seal-like creatures. Although capable predators, selkies are best known for their shapechanging ability, which allows them to come ashore in the guise of land dwellers and even live among other races before luring their prey beneath the waves to drown. In its natural form, a selkie has webbed, clawed hands and a muscular trunk ending in broad flippers. A selkie's head is a blend of human and seal, with large eyes and a mouth full of curved teeth. Selkies grow to a length of 6-1/2 feet, but can weigh up to 300 pounds. Selkies typically live up to 75 years. Most selkies use their shapechanging abilities for mischief. A favorite selkie tactic is to take the shape of a young woman or child and then pretend to be drowning, reverting to its natural form when a person approaches. Selkies are solitary for most of their lives. Males and females come together brief ly during their spring mating season, and thereafter each female finds a secluded cave or beach to birth a single pup, which is abandoned after 2 to 3 years. Younger selkies then form packs with others of their kind until they can strike out on their own. Some selkies live among humanoids to assuage their loneliness, and may marry land dwellers. Offspring from these marriages resemble their non-selkie parents but have a yearning for the sea.&lt;/p&gt;&lt;/h4&gt;&lt;/div&gt;</t>
  </si>
  <si>
    <t>Seps</t>
  </si>
  <si>
    <t>Fort +14, Ref +11, Will +6</t>
  </si>
  <si>
    <t>acid blood</t>
  </si>
  <si>
    <t>bite +23 (3d8+15/19-20 plus poison)</t>
  </si>
  <si>
    <t>Str 30, Dex 14, Con 21, Int 2, Wis 11, Cha 11</t>
  </si>
  <si>
    <t>Improved Critical (bite), Improved Initiative, Iron Will, Power Attack, Skill Focus (Perception), Skill Focus (Stealth), Weapon Focus (bite)</t>
  </si>
  <si>
    <t>Perception +17, Stealth +11</t>
  </si>
  <si>
    <t>liquefaction</t>
  </si>
  <si>
    <t xml:space="preserve"> temperate or warm deserts or forests</t>
  </si>
  <si>
    <t>incidental (acid-proof items)</t>
  </si>
  <si>
    <t>This giant armored snake has large fangs, dripping with venom that hisses when it spatters on the ground.</t>
  </si>
  <si>
    <t>Acid Blood (Ex) A metal, wooden, or natural weapon that deals piercing or slashing damage to a seps takes 4d6 points of acid damage unless the weapon's wielder succeeds at a DC 22 Reflex save at the listed DC. The DC is Constitution-based.  Liquefaction (Su) Any creature killed by seps poison dissolves into an acidic liquid that deals 2d6 points of acid damage per round to anything in its square (including the dead creature's equipment).  Poison (Ex) Bite-injury; save Fort DC 22; frequency 1/round for 10 rounds; effect 1d8 acid damage and 1d4 Con drain; cure 2 consecutive saves.</t>
  </si>
  <si>
    <t>A seps is an exotic snake-like creature whose powerful jaws contain acidic venom so potent that it quickly dissolves prey into liquid. An adult seps is 30 feet long and weighs 1,500 pounds.</t>
  </si>
  <si>
    <t>&lt;link rel="stylesheet"href="PF.css"&gt;&lt;div&gt;&lt;h2&gt;Seps&lt;/h2&gt;&lt;h3&gt;&lt;i&gt;This giant armored snake has large fangs, dripping with venom that hisses when it spatters on the ground.&lt;/i&gt;&lt;/h3&gt;&lt;br&gt;&lt;/div&gt;&lt;div class="heading"&gt;&lt;p class="alignleft"&gt;Seps&lt;/p&gt;&lt;p class="alignright"&gt;CR 11&lt;/p&gt;&lt;div style="clear: both;"&gt;&lt;/div&gt;&lt;/div&gt;&lt;div&gt;&lt;h5&gt;&lt;b&gt;XP &lt;/b&gt;12,800&lt;/h5&gt;&lt;h5&gt;N Huge magical beast &lt;/h5&gt;&lt;h5&gt;&lt;b&gt;Init &lt;/b&gt;+6; &lt;b&gt;Senses &lt;/b&gt;darkvision 60 ft., low-light vision, scent; Perception +17&lt;/h5&gt;&lt;/div&gt;&lt;hr/&gt;&lt;div&gt;&lt;h5&gt;&lt;b&gt;DEFENSE&lt;/b&gt;&lt;/h5&gt;&lt;/div&gt;&lt;hr/&gt;&lt;div&gt;&lt;h5&gt;&lt;b&gt;AC &lt;/b&gt;26, touch 10, flat-footed 24 (+2 Dex, +16 natural, -2 size)&lt;/h5&gt;&lt;h5&gt;&lt;b&gt;hp &lt;/b&gt;147 (14d10+70)&lt;/h5&gt;&lt;h5&gt;&lt;b&gt;Fort &lt;/b&gt;+14, &lt;b&gt;Ref &lt;/b&gt;+11, &lt;b&gt;Will &lt;/b&gt;+6&lt;/h5&gt;&lt;h5&gt;&lt;b&gt;Defensive Abilities &lt;/b&gt;acid blood; &lt;b&gt;Immune &lt;/b&gt;acid, poison&lt;/h5&gt;&lt;/div&gt;&lt;hr/&gt;&lt;div&gt;&lt;h5&gt;&lt;b&gt;OFFENSE&lt;/b&gt;&lt;/h5&gt;&lt;/div&gt;&lt;hr/&gt;&lt;div&gt;&lt;h5&gt;&lt;b&gt;Spd &lt;/b&gt;30 ft.&lt;/h5&gt;&lt;h5&gt;&lt;b&gt;Melee &lt;/b&gt;bite +23 (3d8+15/19-20 plus poison)&lt;/h5&gt;&lt;h5&gt;&lt;b&gt;Space &lt;/b&gt;15 ft.; &lt;b&gt;Reach &lt;/b&gt;15 ft.&lt;/h5&gt;&lt;h5&gt;&lt;b&gt;Special Attacks &lt;/b&gt;poison&lt;/h5&gt;&lt;/div&gt;&lt;hr/&gt;&lt;div&gt;&lt;h5&gt;&lt;b&gt;STATISTICS&lt;/b&gt;&lt;/h5&gt;&lt;/div&gt;&lt;hr/&gt;&lt;div&gt;&lt;h5&gt;&lt;b&gt;Str &lt;/b&gt;30, &lt;b&gt;Dex &lt;/b&gt;14, &lt;b&gt;Con &lt;/b&gt;21, &lt;b&gt;Int &lt;/b&gt; 2, &lt;b&gt;Wis &lt;/b&gt;11, &lt;b&gt;Cha &lt;/b&gt;11&lt;/h5&gt;&lt;h5&gt;&lt;b&gt;Base Atk &lt;/b&gt;+14; &lt;b&gt;CMB &lt;/b&gt;+26; &lt;b&gt;CMD &lt;/b&gt;38 (can't be tripped)&lt;/h5&gt;&lt;h5&gt;&lt;b&gt;Feats &lt;/b&gt;Improved Critical (bite), Improved Initiative, Iron Will, Power Attack, Skill Focus (Perception), Skill Focus (Stealth), Weapon Focus (bite)&lt;/h5&gt;&lt;h5&gt;&lt;b&gt;Skills &lt;/b&gt;Perception +17, Stealth +11; &lt;b&gt;Racial Modifiers &lt;/b&gt;+4 Perception, +4 Stealth&lt;/h5&gt;&lt;h5&gt;&lt;b&gt;SQ &lt;/b&gt;liquefaction&lt;/h5&gt;&lt;/div&gt;&lt;hr/&gt;&lt;div&gt;&lt;h5&gt;&lt;b&gt;ECOLOGY&lt;/b&gt;&lt;/h5&gt;&lt;/div&gt;&lt;hr/&gt;&lt;div&gt;&lt;h5&gt;&lt;b&gt;Environment &lt;/b&gt; temperate or warm deserts or forests&lt;/h5&gt;&lt;h5&gt;&lt;b&gt;Organization &lt;/b&gt;solitary or nest (2-5)&lt;/h5&gt;&lt;h5&gt;&lt;b&gt;Treasure &lt;/b&gt;incidental (acid-proof items)&lt;/h5&gt;&lt;/div&gt;&lt;hr/&gt;&lt;div&gt;&lt;h5&gt;&lt;b&gt;SPECIAL ABILITIES&lt;/b&gt;&lt;/h5&gt;&lt;/div&gt;&lt;hr/&gt;&lt;div&gt;&lt;/h5&gt;&lt;h5&gt;&lt;b&gt;Acid Blood (Ex)&lt;/b&gt; A metal, wooden, or natural weapon that deals piercing or slashing damage to a seps takes 4d6 points of acid damage unless the weapon's wielder succeeds at a DC 22 Reflex save at the listed DC. The DC is Constitution-based.  &lt;/h5&gt;&lt;h5&gt;&lt;b&gt;Liquefaction (Su)&lt;/b&gt; Any creature killed by seps poison dissolves into an acidic liquid that deals 2d6 points of acid damage per round to anything in its square (including the dead creature's equipment).  &lt;/h5&gt;&lt;h5&gt;&lt;b&gt;Poison (Ex)&lt;/b&gt; Bite-injury; &lt;i&gt;save&lt;/i&gt; Fort DC 22; &lt;i&gt;frequency&lt;/i&gt; 1/round for 10 rounds; &lt;i&gt;effect&lt;/i&gt; 1d8 acid damage and 1d4 Con drain; &lt;i&gt;cure&lt;/i&gt; 2 consecutive &lt;i&gt;save&lt;/i&gt;s.&lt;/h5&gt;&lt;/div&gt;&lt;br&gt;&lt;div&gt;&lt;h4&gt;&lt;p&gt;&lt;p&gt;A seps is an exotic snake-like creature whose powerful jaws contain acidic venom so potent that it quickly dissolves prey into liquid. An adult seps is 30 feet long and weighs 1,500 pounds.&lt;/p&gt;&lt;/h4&gt;&lt;/div&gt;</t>
  </si>
  <si>
    <t>Juvenile Seps</t>
  </si>
  <si>
    <t>bite +4 (1d6-1 plus poison)</t>
  </si>
  <si>
    <t>acid blood (2d6, DC 13; see seps), poison</t>
  </si>
  <si>
    <t>Str 8, Dex 13, Con 14, Int 1, Wis 13, Cha 6</t>
  </si>
  <si>
    <t>liquefaction (see seps)</t>
  </si>
  <si>
    <t>This venomous snake is heavily armored and has unusually large fangs.</t>
  </si>
  <si>
    <t>Poison (Ex) Bite-injury; save Fort DC 13; frequency 1/round for 10 rounds; effect 1d4 acid and 1d2 Con damage; cure 2 consecutive saves.</t>
  </si>
  <si>
    <t>Sepses are born live. A hatchling soon grows up to 7 feet long and weighs 10 pounds.</t>
  </si>
  <si>
    <t>&lt;link rel="stylesheet"href="PF.css"&gt;&lt;div&gt;&lt;h2&gt;Seps, Juvenile&lt;/h2&gt;&lt;h3&gt;&lt;i&gt;This venomous snake is heavily armored and has unusually large fangs.&lt;/i&gt;&lt;/h3&gt;&lt;br&gt;&lt;/div&gt;&lt;div class="heading"&gt;&lt;p class="alignleft"&gt;Juvenile Seps&lt;/p&gt;&lt;p class="alignright"&gt;CR 2&lt;/p&gt;&lt;div style="clear: both;"&gt;&lt;/div&gt;&lt;/div&gt;&lt;div&gt;&lt;h5&gt;&lt;b&gt;XP &lt;/b&gt;600&lt;/h5&gt;&lt;h5&gt;N Medium magical beast &lt;/h5&gt;&lt;h5&gt;&lt;b&gt;Init &lt;/b&gt;+5; &lt;b&gt;Senses &lt;/b&gt;darkvision 60 ft., low-light vision, scent; Perception +9&lt;/h5&gt;&lt;/div&gt;&lt;hr/&gt;&lt;div&gt;&lt;h5&gt;&lt;b&gt;DEFENSE&lt;/b&gt;&lt;/h5&gt;&lt;/div&gt;&lt;hr/&gt;&lt;div&gt;&lt;h5&gt;&lt;b&gt;AC &lt;/b&gt;16, touch 11, flat-footed 15 (+1 Dex, +5 natural)&lt;/h5&gt;&lt;h5&gt;&lt;b&gt;hp &lt;/b&gt;22 (3d10+6)&lt;/h5&gt;&lt;h5&gt;&lt;b&gt;Fort &lt;/b&gt;+5, &lt;b&gt;Ref &lt;/b&gt;+4, &lt;b&gt;Will &lt;/b&gt;+2&lt;/h5&gt;&lt;/div&gt;&lt;hr/&gt;&lt;div&gt;&lt;h5&gt;&lt;b&gt;OFFENSE&lt;/b&gt;&lt;/h5&gt;&lt;/div&gt;&lt;hr/&gt;&lt;div&gt;&lt;h5&gt;&lt;b&gt;Spd &lt;/b&gt;20 ft.&lt;/h5&gt;&lt;h5&gt;&lt;b&gt;Melee &lt;/b&gt;bite +4 (1d6-1 plus poison)&lt;/h5&gt;&lt;h5&gt;&lt;b&gt;Space &lt;/b&gt;5 ft.; &lt;b&gt;Reach &lt;/b&gt;5 ft.&lt;/h5&gt;&lt;h5&gt;&lt;b&gt;Special Attacks &lt;/b&gt;acid blood (2d6, DC 13; see seps), poison&lt;/h5&gt;&lt;/div&gt;&lt;hr/&gt;&lt;div&gt;&lt;h5&gt;&lt;b&gt;STATISTICS&lt;/b&gt;&lt;/h5&gt;&lt;/div&gt;&lt;hr/&gt;&lt;div&gt;&lt;h5&gt;&lt;b&gt;Str &lt;/b&gt;8, &lt;b&gt;Dex &lt;/b&gt;13, &lt;b&gt;Con &lt;/b&gt;14, &lt;b&gt;Int &lt;/b&gt; 1, &lt;b&gt;Wis &lt;/b&gt;13, &lt;b&gt;Cha &lt;/b&gt;6&lt;/h5&gt;&lt;h5&gt;&lt;b&gt;Base Atk &lt;/b&gt;+3; &lt;b&gt;CMB &lt;/b&gt;+2; &lt;b&gt;CMD &lt;/b&gt;13 (can't be tripped)&lt;/h5&gt;&lt;h5&gt;&lt;b&gt;Feats &lt;/b&gt;Improved Initiative, Weapon Finesse&lt;/h5&gt;&lt;h5&gt;&lt;b&gt;Skills &lt;/b&gt;Perception +9, Stealth +10; &lt;b&gt;Racial Modifiers &lt;/b&gt;+4 Perception, +4 Stealth&lt;/h5&gt;&lt;h5&gt;&lt;b&gt;SQ &lt;/b&gt;liquefaction (see seps)&lt;/h5&gt;&lt;/div&gt;&lt;hr/&gt;&lt;div&gt;&lt;h5&gt;&lt;b&gt;ECOLOGY&lt;/b&gt;&lt;/h5&gt;&lt;/div&gt;&lt;hr/&gt;&lt;div&gt;&lt;h5&gt;&lt;b&gt;Environment &lt;/b&gt; temperate or warm deserts or forests&lt;/h5&gt;&lt;h5&gt;&lt;b&gt;Organization &lt;/b&gt;solitary or nest (2-5)&lt;/h5&gt;&lt;h5&gt;&lt;b&gt;Treasure &lt;/b&gt;incidental (acid-proof items)&lt;/h5&gt;&lt;/div&gt;&lt;hr/&gt;&lt;div&gt;&lt;h5&gt;&lt;b&gt;SPECIAL ABILITIES&lt;/b&gt;&lt;/h5&gt;&lt;/div&gt;&lt;hr/&gt;&lt;div&gt;&lt;/h5&gt;&lt;h5&gt;&lt;b&gt;Poison (Ex)&lt;/b&gt; Bite-injury; &lt;i&gt;save&lt;/i&gt; Fort DC 13; &lt;i&gt;frequency&lt;/i&gt; 1/round for 10 rounds; &lt;i&gt;effect&lt;/i&gt; 1d4 acid and 1d2 Con damage; &lt;i&gt;cure&lt;/i&gt; 2 consecutive &lt;i&gt;save&lt;/i&gt;s.&lt;/h5&gt;&lt;/div&gt;&lt;br&gt;&lt;div&gt;&lt;h4&gt;&lt;p&gt;&lt;p&gt;Sepses are born live. A hatchling soon grows up to 7 feet long and weighs 10 pounds.&lt;/p&gt;&lt;/h4&gt;&lt;/div&gt;</t>
  </si>
  <si>
    <t>Shadow Roper</t>
  </si>
  <si>
    <t>(augmented aberration)</t>
  </si>
  <si>
    <t>6 strands +10 touch (1d6 Str)</t>
  </si>
  <si>
    <t>pull (strands, 5 ft.), strands</t>
  </si>
  <si>
    <t>Improved Critical (bite), Improved Initiative, Iron Will, Skill Focus (Perception), Skill Focus (Stealth), Weapon Focus (strand)</t>
  </si>
  <si>
    <t>Climb +27, Knowledge (dungeoneering) +13, Knowledge (religion) +13, Perception +24, Stealth +18 (+44 in icy or stony areas)</t>
  </si>
  <si>
    <t>+26 Stealth in icy or stony areas</t>
  </si>
  <si>
    <t>A tentacled horror that seems to shift in and out of the shadows, this bizarre beast is an amalgamation of darkness and menace.</t>
  </si>
  <si>
    <t>Strands (Ex) A shadow roper can extend up to six thin, sticky strands from its body at a time, launching them to a maximum range of 50 feet. A shadow roper's attacks with its strands resolve as ranged touch attacks. These strands are quite strong, but can be severed by any amount of slashing damage; each strand has an AC of 20. A creature struck by a strand is numbed and weakened by the strange material, and must succeed at a DC 25 Fortitude save or take 1d6 points of Strength damage. The save DC is Constitution-based.</t>
  </si>
  <si>
    <t>When a Material Plane creature is trapped on or chooses to remain on the Shadow Plane, it often finds that its offspring take on some of the eerie qualities of its new home dimension. Those who are born in that place become weird mockeries of their kin on the Material Plane.  Their colorings become jet-black (or at best a hazy gray), their features become more menacing, and their eyes glow white, a dulled crimson, a dark green, or a strange violet. The variety of shadow creatures is as vast as that on the Material Plane, creating dangers that are similar but have additional defenses and abilities characteristic of creatures truly native to the Shadow Plane's perpetual gloom. Shadow creatures on the Material Plane will produce offspring, giving rise to shadow creature enclaves in dark corners of the world. Stranger still, a burgeoning Ecology of shadow creatures that forms a colony on the Material Plane seems to create a small blighted realm of shadow where they dwell. As such, areas grow more and more overcast. Shadows become unnaturally deeper, darker, and more cloying until the land itself seems to assume the landscape and terrain of the Shadow Plane. As part of this transformation process, one of the more intelligent shadow creatures in the area becomes a shadow lord-a dread agent of shadow that controls powerful shadow abilities and works to expand its alien domain.  CREATING A SHADOW CREATURE  "Shadow creature" is an inherited template that can be added to any living creature, referred to hereafter as the base creature. A shadow creature retains all the base creature's statistics and abilities except as noted here.  Challenge Rating: Same as the base creature +1.  Alignment: Any (usually nongood).  Type: The base creature's type changes to outsider, and it gains the augmented subtype. Do not recalculate BAB, saves, or skill ranks.  Senses: As the base creature plus darkvision 60 feet and low-light vision.  Defensive Abilities: A shadow creature gains DR and resistance to cold and electricity based on its Hit Dice, as noted on the following table.  Hit Dice Resist Cold and Electricity DR 1-4 5 - 5-10 10 5/magic 11+ 15 10/magic  Shadow Blend (Su): In any illumination other than bright light, a shadow creature blends into the shadows, giving it concealment (20% miss chance). A shadow creature can suspend or resume this ability as a free action.  Spell Resistance (Ex): A shadow creature gains spell resistance equal to the base creature's CR + 6.  CREATING A SHADOW LORD  "Shadow lord" is an acquired template that can be added to any shadow creature with 5 or more Hit Dice (referred to hereafter as the base creature). Most shadow lords were originally humanoids. A shadow lord retains all the base creature's statistics and abilities (including those granted by the shadow creature template) except as noted here.  Challenge Rating: Same as the base creature +2.  Alignment: Any evil.  Senses: A shadow lord gains the see in darkness ability.  Armor Class: Same as the base creature (see also the incorporeal step ability).  Defensive Abilities: A shadow lord gains the following defensive abilities. Energy Resistance and Damage Reduction (Su): A shadow lord gains damage reduction and resistance to cold and electricity based on its Hit Dice, as noted on the table below. This replaces the energy resistance and damage reduction granted by the shadow creature template.  Hit Dice Resist Cold and Electricity DR 5-10 15 10/magic 11-15 20 15/magic 16+ 30 20/magic  Incorporeal Step (Su): When a shadow lord moves, it gains the incorporeal subtype and quality, including a deflection bonus to AC equal to its Charisma bonus. It loses the incorporeal subtype and special ability when it stops moving.  Attacks: A shadow lord gains a melee touch attack that deals 1d6 points of damage (Fortitude negates). The save DC is equal to 10 + 1/2 the shadow lord's Hit Dice + the shadow lord's Charisma modifier. On a critical hit, the shadow lord's touch attack also deals 1 point of Constitution damage (also negated by the saving throw).  Special Attacks: A shadow lord gains the following special attacks. Their saving throw DCs for these attacks are equal to 10 + 1/2 the shadow lord's Hit Dice + the shadow lord's Charisma modifier, unless otherwise noted.  Cloying Gloom Blast (Su): Three times per day, the shadow lord can unleash a 30-foot cone of cloying gloom. On a failed Fortitude saving throw, creatures in the cone are affected by a slow spell (caster level equal to the shadow lord's Hit Dice) and are blinded for the duration of the slow effect.  Spell-Like Abilities: A shadow lord gains the following spell-like abilities, with a caster level equal to its Hit Dice: at will-ray of sickeningUM; 3/day-shadow conjuration, shadow stepUM; 1/day-greater shadow conjuration (if the shadow lord has 11 or more Hit Dice), shadow walk. A creature created with shadow conjuration or greater shadow conjuration that would normally have a celestial or fiendish template (such as a bear) instead gains the shadow creature template.  Special Qualities: A shadow lord gains the following special quality.  Planar Thinning (Su): Once per day as a full-round action, a shadow lord can thin the barriers between the Material Plane and Shadow Plane, making it considerably easier for creatures to cross between the two. This functions like the planar travel aspect of the gate spell (caster level equal to the shadow lord's Hit Dice). This planar thinning is immediately dispelled if in an area of normal or bright light.  Ability Scores: Dex +4, Cha +4.  Skills: A shadow lord gains a +8 racial bonus on all Stealth checks.</t>
  </si>
  <si>
    <t>&lt;link rel="stylesheet"href="PF.css"&gt;&lt;div&gt;&lt;h2&gt;Shadow Creature&lt;/h2&gt;&lt;h3&gt;&lt;i&gt;A tentacled horror that seems to shift in and out of the shadows, this bizarre beast is an amalgamation of darkness and menace.&lt;/i&gt;&lt;/h3&gt;&lt;br&gt;&lt;/div&gt;&lt;div class="heading"&gt;&lt;p class="alignleft"&gt;Shadow Roper&lt;/p&gt;&lt;p class="alignright"&gt;CR 13&lt;/p&gt;&lt;div style="clear: both;"&gt;&lt;/div&gt;&lt;/div&gt;&lt;div&gt;&lt;h5&gt;&lt;b&gt;XP &lt;/b&gt;25,600&lt;/h5&gt;&lt;h5&gt;CE Large outsider (augmented aberration)&lt;/h5&gt;&lt;h5&gt;&lt;b&gt;Init &lt;/b&gt;+5; &lt;b&gt;Senses &lt;/b&gt;darkvision 60 ft., low-light vision; Perception +24&lt;/h5&gt;&lt;/div&gt;&lt;hr/&gt;&lt;div&gt;&lt;h5&gt;&lt;b&gt;DEFENSE&lt;/b&gt;&lt;/h5&gt;&lt;/div&gt;&lt;hr/&gt;&lt;div&gt;&lt;h5&gt;&lt;b&gt;AC &lt;/b&gt;27, touch 10, flat-footed 26 (+1 Dex, +17 natural, -1 size)&lt;/h5&gt;&lt;h5&gt;&lt;b&gt;hp &lt;/b&gt;162 (12d8+108)&lt;/h5&gt;&lt;h5&gt;&lt;b&gt;Fort &lt;/b&gt;+13, &lt;b&gt;Ref &lt;/b&gt;+5, &lt;b&gt;Will &lt;/b&gt;+13&lt;/h5&gt;&lt;h5&gt;&lt;b&gt;Defensive Abilities &lt;/b&gt;shadow blend; &lt;b&gt;DR &lt;/b&gt;10/magic; &lt;b&gt;Immune &lt;/b&gt;electricity; &lt;b&gt;Resist &lt;/b&gt;cold 15; &lt;b&gt;SR &lt;/b&gt;27&lt;/h5&gt;&lt;h5&gt;&lt;b&gt;Weaknesses &lt;/b&gt;vulnerable to fire&lt;/h5&gt;&lt;/div&gt;&lt;hr/&gt;&lt;div&gt;&lt;h5&gt;&lt;b&gt;OFFENSE&lt;/b&gt;&lt;/h5&gt;&lt;/div&gt;&lt;hr/&gt;&lt;div&gt;&lt;h5&gt;&lt;b&gt;Spd &lt;/b&gt;10 ft.&lt;/h5&gt;&lt;h5&gt;&lt;b&gt;Melee &lt;/b&gt;bite +20 (4d8+18/19-20)&lt;/h5&gt;&lt;h5&gt;&lt;b&gt;Ranged &lt;/b&gt;6 strands +10 touch (1d6 Str)&lt;/h5&gt;&lt;h5&gt;&lt;b&gt;Space &lt;/b&gt;10 ft.; &lt;b&gt;Reach &lt;/b&gt;10 ft.&lt;/h5&gt;&lt;h5&gt;&lt;b&gt;Special Attacks &lt;/b&gt;pull (strands, 5 ft.), strands&lt;/h5&gt;&lt;/div&gt;&lt;hr/&gt;&lt;div&gt;&lt;h5&gt;&lt;b&gt;STATISTICS&lt;/b&gt;&lt;/h5&gt;&lt;/div&gt;&lt;hr/&gt;&lt;div&gt;&lt;h5&gt;&lt;b&gt;Str &lt;/b&gt;34, &lt;b&gt;Dex &lt;/b&gt;13, &lt;b&gt;Con &lt;/b&gt;29, &lt;b&gt;Int &lt;/b&gt; 13, &lt;b&gt;Wis &lt;/b&gt;16, &lt;b&gt;Cha &lt;/b&gt;12&lt;/h5&gt;&lt;h5&gt;&lt;b&gt;Base Atk &lt;/b&gt;+9; &lt;b&gt;CMB &lt;/b&gt;+22; &lt;b&gt;CMD &lt;/b&gt;33 (can't be tripped)&lt;/h5&gt;&lt;h5&gt;&lt;b&gt;Feats &lt;/b&gt;Improved Critical (bite), Improved Initiative, Iron Will, Skill Focus (Perception), Skill Focus (Stealth), Weapon Focus (strand)&lt;/h5&gt;&lt;h5&gt;&lt;b&gt;Skills &lt;/b&gt;Climb +27, Knowledge (dungeoneering) +13, Knowledge (religion) +13, Perception +24, Stealth +18 (+44 in icy or stony areas); &lt;b&gt;Racial Modifiers &lt;/b&gt;+26 Stealth in icy or stony areas&lt;/h5&gt;&lt;h5&gt;&lt;b&gt;Languages &lt;/b&gt;Aklo, Common&lt;/h5&gt;&lt;/div&gt;&lt;hr/&gt;&lt;div&gt;&lt;h5&gt;&lt;b&gt;ECOLOGY&lt;/b&gt;&lt;/h5&gt;&lt;/div&gt;&lt;hr/&gt;&lt;div&gt;&lt;h5&gt;&lt;b&gt;Environment &lt;/b&gt; any underground&lt;/h5&gt;&lt;h5&gt;&lt;b&gt;Organization &lt;/b&gt;solitary, pair, or cluster (3-6)&lt;/h5&gt;&lt;h5&gt;&lt;b&gt;Treasure &lt;/b&gt;standard&lt;/h5&gt;&lt;/div&gt;&lt;hr/&gt;&lt;div&gt;&lt;h5&gt;&lt;b&gt;SPECIAL ABILITIES&lt;/b&gt;&lt;/h5&gt;&lt;/div&gt;&lt;hr/&gt;&lt;div&gt;&lt;/h5&gt;&lt;h5&gt;&lt;b&gt;Strands (Ex)&lt;/b&gt; A shadow roper can extend up to six thin, sticky strands from its body at a time, launching them to a maximum range of 50 feet. A shadow roper's attacks with its strands resolve as ranged touch attacks. These strands are quite strong, but can be severed by any amount of slashing damage; each strand has an AC of 20. A creature struck by a strand is numbed and weakened by the strange material, and must succeed at a DC 25 Fortitude save or take 1d6 points of Strength damage. The save DC is Constitution-based.&lt;/h5&gt;&lt;/div&gt;&lt;br&gt;&lt;div&gt;&lt;h4&gt;&lt;p&gt;&lt;p&gt;When a Material Plane creature is trapped on or chooses to remain on the Shadow Plane, it often finds that its offspring take on some of the eerie qualities of its new home dimension. Those who are born in that place become weird mockeries of their kin on the Material Plane.  Their colorings become jet-black (or at best a hazy gray), their features become more menacing, and their eyes glow white, a dulled crimson, a dark green, or a strange violet. The variety of shadow creatures is as vast as that on the Material Plane, creating dangers that are similar but have additional defenses and abilities characteristic of creatures truly native to the Shadow Plane's perpetual gloom. Shadow creatures on the Material Plane will produce offspring, giving rise to shadow creature enclaves in dark corners of the world. Stranger still, a burgeoning ecology of shadow creatures that forms a colony on the Material Plane seems to create a small blighted realm of shadow where they dwell. As such, areas grow more and more overcast. Shadows become unnaturally deeper, darker, and more cloying until the land itself seems to assume the landscape and terrain of the Shadow Plane. As part of this transformation process, one of the more intelligent shadow creatures in the area becomes a shadow lord-a dread agent of shadow that controls powerful shadow abilities and works to expand its alien domain.  &lt;br&gt;&lt;b&gt;CREATING A SHADOW CREATURE&lt;/b&gt;&lt;br&gt;  "Shadow creature" is an inherited template that can be added to any living creature, referred to hereafter as the base creature. A shadow creature retains all the base creature's statistics and abilities except as noted here.  &lt;br&gt;&lt;b&gt;Challenge Rating:&lt;/b&gt; Same as the base creature +1.  &lt;br&gt;&lt;b&gt;Alignment:&lt;/b&gt; Any (usually nongood).  &lt;br&gt;&lt;b&gt;Type:&lt;/b&gt; The base creature's type changes to outsider, and it gains the augmented subtype. Do not recalculate BAB, saves, or skill ranks.  &lt;br&gt;&lt;b&gt;Senses:&lt;/b&gt; As the base creature plus darkvision 60 feet and low-light vision.  &lt;br&gt;&lt;b&gt;Defensive Abilities:&lt;/b&gt; A shadow creature gains DR and resistance to cold and electricity based on its Hit Dice, as noted on the following table.     &lt;table border ='1'&gt;&lt;tr&gt;&lt;th&gt;Hit Dice&lt;/th&gt;&lt;th&gt;Resist Cold and Electricity&lt;/th&gt;&lt;th&gt;DR&lt;/th&gt;&lt;/tr&gt;&lt;tr&gt;&lt;td&gt;1-4&lt;/td&gt;&lt;td&gt;5&lt;/td&gt;&lt;td&gt;-&lt;/td&gt;&lt;/tr&gt;&lt;tr&gt;&lt;td&gt;5-10&lt;/td&gt;&lt;td&gt;10&lt;/td&gt;&lt;td&gt;5/magic&lt;/td&gt;&lt;/tr&gt;&lt;tr&gt;&lt;td&gt;11+&lt;/td&gt;&lt;td&gt;15&lt;/td&gt;&lt;td&gt;10/magic&lt;/td&gt;&lt;/tr&gt;&lt;/table&gt;     &lt;br&gt;&lt;i&gt;Shadow Blend (Su)&lt;/i&gt;: In any illumination other than bright light, a shadow creature blends into the shadows, giving it concealment (20% miss chance). A shadow creature can suspend or resume this ability as a free action.  &lt;br&gt;&lt;i&gt;Spell Resistance (Ex)&lt;/i&gt;: A shadow creature gains spell resistance equal to the base creature's CR + 6.  &lt;br&gt;&lt;b&gt;CREATING A SHADOW LORD&lt;/b&gt;&lt;br&gt;  "Shadow lord" is an acquired template that can be added to any shadow creature with 5 or more Hit Dice (referred to hereafter as the base creature). Most shadow lords were originally humanoids. A shadow lord retains all the base creature's statistics and abilities (including those granted by the shadow creature template) except as noted here.  &lt;br&gt;&lt;b&gt;Challenge Rating:&lt;/b&gt; Same as the base creature +2.  &lt;br&gt;&lt;b&gt;Alignment:&lt;/b&gt; Any evil.  &lt;br&gt;&lt;b&gt;Senses:&lt;/b&gt; A shadow lord gains the see in darkness ability.  &lt;br&gt;&lt;b&gt;Armor Class:&lt;/b&gt; Same as the base creature (see also the incorporeal step ability).  &lt;br&gt;&lt;b&gt;Defensive Abilities:&lt;/b&gt; A shadow lord gains the following defensive abilities. &lt;br&gt;&lt;i&gt;Energy Resistance and Damage Reduction (Su)&lt;/i&gt;: A shadow lord gains damage reduction and resistance to cold and electricity based on its Hit Dice, as noted on the table below. This replaces the energy resistance and damage reduction granted by the shadow creature template.     &lt;table border ='1'&gt;&lt;tr&gt;&lt;th&gt;Hit Dice&lt;/th&gt;&lt;th&gt;Resist Cold and Electricity&lt;/th&gt;&lt;th&gt;DR&lt;/th&gt;&lt;/tr&gt;&lt;tr&gt;&lt;td&gt;5-10&lt;/td&gt;&lt;td&gt;15&lt;/td&gt;&lt;td&gt;10/magic&lt;/td&gt;&lt;/tr&gt;&lt;tr&gt;&lt;td&gt;11-15&lt;/td&gt;&lt;td&gt;20&lt;/td&gt;&lt;td&gt;15/magic&lt;/td&gt;&lt;/tr&gt;&lt;tr&gt;&lt;td&gt;16+&lt;/td&gt;&lt;td&gt;30&lt;/td&gt;&lt;td&gt;20/magic&lt;/td&gt;&lt;/tr&gt;&lt;/table&gt;    &lt;br&gt;&lt;i&gt;Incorporeal Step (Su)&lt;/i&gt;: When a shadow lord moves, it gains the incorporeal subtype and quality, including a deflection bonus to AC equal to its Charisma bonus. It loses the incorporeal subtype and special ability when it stops moving.  &lt;br&gt;&lt;b&gt;Attacks:&lt;/b&gt; A shadow lord gains a melee touch attack that deals 1d6 points of damage (Fortitude negates). The save DC is equal to 10 + 1/2 the shadow lord's Hit Dice + the shadow lord's Charisma modifier. On a critical hit, the shadow lord's touch attack also deals 1 point of Constitution damage (also negated by the saving throw).  &lt;br&gt;&lt;b&gt;Special Attacks:&lt;/b&gt; A shadow lord gains the following special attacks. Their saving throw DCs for these attacks are equal to 10 + 1/2 the shadow lord's Hit Dice + the shadow lord's Charisma modifier, unless otherwise noted.  &lt;br&gt;&lt;i&gt;Cloying Gloom Blast (Su)&lt;/i&gt;: Three times per day, the shadow lord can unleash a 30-foot cone of cloying gloom. On a failed Fortitude saving throw, creatures in the cone are affected by a &lt;i&gt;slow&lt;/i&gt; spell (caster level equal to the shadow lord's Hit Dice) and are blinded for the duration of the &lt;i&gt;slow&lt;/i&gt; effect.  &lt;br&gt;&lt;b&gt;Spell-Like Abilities:&lt;/b&gt; A shadow lord gains the following spell-like abilities, with a caster level equal to its Hit Dice: at will-&lt;i&gt;ray of sickening&lt;/i&gt;&lt;sup&gt;UM&lt;/sup&gt;; 3/day-&lt;i&gt;shadow conjuration&lt;/i&gt;, &lt;i&gt;shadow step&lt;/i&gt;&lt;sup&gt;UM&lt;/sup&gt;; 1/day-greater &lt;i&gt;shadow conjuration&lt;/i&gt; (if the shadow lord has 11 or more Hit Dice), &lt;i&gt;shadow walk&lt;/i&gt;. A creature created with &lt;i&gt;shadow conjuration&lt;/i&gt; or greater &lt;i&gt;shadow conjuration&lt;/i&gt; that would normally have a celestial or fiendish template (such as a bear) instead gains the shadow creature template.  &lt;br&gt;&lt;b&gt;Special Qualities:&lt;/b&gt; A shadow lord gains the following special quality.  &lt;br&gt;&lt;i&gt;Planar Thinning (Su)&lt;/i&gt;: Once per day as a full-round action, a shadow lord can thin the barriers between the Material Plane and Shadow Plane, making it considerably easier for creatures to cross between the two. This functions like the planar travel aspect of the &lt;i&gt;gate&lt;/i&gt; spell (caster level equal to the shadow lord's Hit Dice). This planar thinning is immediately dispelled if in an area of normal or bright light.  &lt;br&gt;&lt;b&gt;Ability Scores:&lt;/b&gt; Dex +4, Cha +4.  &lt;br&gt;&lt;b&gt;Skills:&lt;/b&gt; A shadow lord gains a +8 racial bonus on all Stealth checks.&lt;/p&gt;&lt;/h4&gt;&lt;/div&gt;</t>
  </si>
  <si>
    <t>Shard Slag</t>
  </si>
  <si>
    <t>molten form (5 ft., 1d6 fire damage)</t>
  </si>
  <si>
    <t>(-2 Dex, +14 natural, -2 size)</t>
  </si>
  <si>
    <t>Fort +10, Ref +2, Will -1</t>
  </si>
  <si>
    <t>acid, electricity, fire, ooze traits</t>
  </si>
  <si>
    <t>1d4+2 slag blades +13 (1d8+6/19-20 plus 2d6 fire)</t>
  </si>
  <si>
    <t>excruciating burn (DC 16), molten form, slag blades</t>
  </si>
  <si>
    <t>Str 22, Dex 6, Con 23, Int -, Wis 1, Cha 1</t>
  </si>
  <si>
    <t xml:space="preserve"> any volcanoes or underground</t>
  </si>
  <si>
    <t>This smoldering mass of metal-encrusted goo sports half a dozen pseudopods, each tipped with a burning-hot sword blade.</t>
  </si>
  <si>
    <t>Burrow (Ex) A shard slag can burrow through solid stone at half its normal burrow speed.  Excruciating Burn (Ex) A living creature that takes fire damage from a shard slag must succeed at a DC 16 Fortitude save or be staggered for 1 round. This is a fire effect. The save DC is Constitution-based.  Molten Form (Ex) A shard slag's molten metal body is hot enough to melt stone. Creatures that begin their turn within 5 feet of a shard slag take 1d6 points of fire damage. Anyone striking a shard slag with a natural weapon or unarmed strike takes 2d6 points of fire damage. A creature that grapples a shard slag or is grappled by one takes 3d6 points of fire damage each round the grapple persists. A creature that strikes a shard slag with a weapon can attempt a DC 22 Reflex save; if it fails, it's unable to pull the weapon away from the shard slag's molten body quickly enough, and the weapon takes 2d6 points of fire damage. Unattended objects in contact with a shard slag take 2d6 points of fire damage per round. Damage caused to weapons and unattended objects is not halved, and ignores the first 5 points of hardness. The save DC is Constitution-based.  Slag Blades (Ex) Each round, a shard slag manipulates its molten metal form to create 1d4+2 blade-like protrusions it can extend to attack prey. The slag blades each strike as Medium longswords that deal an additional 2d6 points of fire damage. Additionally, the slag blades are natural weapons, so a shard slag can use them to attack creatures it grapples. Due to a shard slag's constantly roiling molten body, the slag blades melt away at the end of the shard slag's turn each round to be immediately replaced by 1d4+2 new slag blades.  Vulnerable to Water (Ex) If a significant amount of water- such as the contents of a large bucket, the liquid created by a create water spell, or a blow from a water elemental- strikes a shard slag, the creature must succeed at a DC 20 Fortitude save or be staggered for 1d6 rounds. A shard slag that is immersed in water is automatically staggered and must succeed at a DC 20 Fortitude save each round (this DC increases by 1 each subsequent round) or be petrified, reverting to its molten metal form once the water is gone.</t>
  </si>
  <si>
    <t>Shard slags are living mounds of magic-infused iron. They dwell within the iron-rich molten cores of worlds, the hearts of active volcanoes, or any location where the borders of the Material Plane and the Plane of Fire are thin. Though they're not sentient, shard slags are skilled hunters and have developed a bizarre method of hunting and defending themselves. When a creature is near, a shard slag spontaneously alters its molten body to produce a number of razor-sharp blades. The shard slag then mindlessly attacks until the other creature is stabbed, burned, and then consumed.</t>
  </si>
  <si>
    <t>&lt;link rel="stylesheet"href="PF.css"&gt;&lt;div&gt;&lt;h2&gt;Shard Slag&lt;/h2&gt;&lt;h3&gt;&lt;i&gt;This smoldering mass of metal-encrusted goo sports half a dozen pseudopods, each tipped with a burning-hot sword blade.&lt;/i&gt;&lt;/h3&gt;&lt;br&gt;&lt;/div&gt;&lt;div class="heading"&gt;&lt;p class="alignleft"&gt;Shard Slag&lt;/p&gt;&lt;p class="alignright"&gt;CR 8&lt;/p&gt;&lt;div style="clear: both;"&gt;&lt;/div&gt;&lt;/div&gt;&lt;div&gt;&lt;h5&gt;&lt;b&gt;XP &lt;/b&gt;4,800&lt;/h5&gt;&lt;h5&gt;N Huge ooze (fire)&lt;/h5&gt;&lt;h5&gt;&lt;b&gt;Init &lt;/b&gt;-2; &lt;b&gt;Senses &lt;/b&gt;blindsight 60 ft., tremorsense 60 ft.; Perception -5&lt;/h5&gt;&lt;h5&gt;&lt;b&gt;Aura &lt;/b&gt;molten form (5 ft., 1d6 fire damage)&lt;/h5&gt;&lt;/div&gt;&lt;hr/&gt;&lt;div&gt;&lt;h5&gt;&lt;b&gt;DEFENSE&lt;/b&gt;&lt;/h5&gt;&lt;/div&gt;&lt;hr/&gt;&lt;div&gt;&lt;h5&gt;&lt;b&gt;AC &lt;/b&gt;20, touch 6, flat-footed 20 (-2 Dex, +14 natural, -2 size)&lt;/h5&gt;&lt;h5&gt;&lt;b&gt;hp &lt;/b&gt;126 (12d8+72)&lt;/h5&gt;&lt;h5&gt;&lt;b&gt;Fort &lt;/b&gt;+10, &lt;b&gt;Ref &lt;/b&gt;+2, &lt;b&gt;Will &lt;/b&gt;-1&lt;/h5&gt;&lt;h5&gt;&lt;b&gt;DR &lt;/b&gt;5/magic; &lt;b&gt;Immune &lt;/b&gt;acid, electricity, fire, ooze traits&lt;/h5&gt;&lt;h5&gt;&lt;b&gt;Weaknesses &lt;/b&gt;vulnerable to cold and water&lt;/h5&gt;&lt;/div&gt;&lt;hr/&gt;&lt;div&gt;&lt;h5&gt;&lt;b&gt;OFFENSE&lt;/b&gt;&lt;/h5&gt;&lt;/div&gt;&lt;hr/&gt;&lt;div&gt;&lt;h5&gt;&lt;b&gt;Spd &lt;/b&gt;30 ft., burrow 20 ft.&lt;/h5&gt;&lt;h5&gt;&lt;b&gt;Melee &lt;/b&gt;1d4+2 slag blades +13 (1d8+6/19-20 plus 2d6 fire)&lt;/h5&gt;&lt;h5&gt;&lt;b&gt;Space &lt;/b&gt;15 ft.; &lt;b&gt;Reach &lt;/b&gt;15 ft.&lt;/h5&gt;&lt;h5&gt;&lt;b&gt;Special Attacks &lt;/b&gt;excruciating burn (DC 16), molten form, slag blades&lt;/h5&gt;&lt;/div&gt;&lt;hr/&gt;&lt;div&gt;&lt;h5&gt;&lt;b&gt;STATISTICS&lt;/b&gt;&lt;/h5&gt;&lt;/div&gt;&lt;hr/&gt;&lt;div&gt;&lt;h5&gt;&lt;b&gt;Str &lt;/b&gt;22, &lt;b&gt;Dex &lt;/b&gt;6, &lt;b&gt;Con &lt;/b&gt;23, &lt;b&gt;Int &lt;/b&gt; -, &lt;b&gt;Wis &lt;/b&gt;1, &lt;b&gt;Cha &lt;/b&gt;1&lt;/h5&gt;&lt;h5&gt;&lt;b&gt;Base Atk &lt;/b&gt;+9; &lt;b&gt;CMB &lt;/b&gt;+17; &lt;b&gt;CMD &lt;/b&gt;25 (can't be tripped)&lt;/h5&gt;&lt;h5&gt;&lt;b&gt;SQ &lt;/b&gt;no breath&lt;/h5&gt;&lt;/div&gt;&lt;hr/&gt;&lt;div&gt;&lt;h5&gt;&lt;b&gt;ECOLOGY&lt;/b&gt;&lt;/h5&gt;&lt;/div&gt;&lt;hr/&gt;&lt;div&gt;&lt;h5&gt;&lt;b&gt;Environment &lt;/b&gt; any volcanoes or underground&lt;/h5&gt;&lt;h5&gt;&lt;b&gt;Organization &lt;/b&gt;solitary&lt;/h5&gt;&lt;h5&gt;&lt;b&gt;Treasure &lt;/b&gt;none&lt;/h5&gt;&lt;/div&gt;&lt;hr/&gt;&lt;div&gt;&lt;h5&gt;&lt;b&gt;SPECIAL ABILITIES&lt;/b&gt;&lt;/h5&gt;&lt;/div&gt;&lt;hr/&gt;&lt;div&gt;&lt;/h5&gt;&lt;h5&gt;&lt;b&gt;Burrow (Ex)&lt;/b&gt; A shard slag can burrow through solid stone at half its normal burrow speed.  &lt;/h5&gt;&lt;h5&gt;&lt;b&gt;Excruciating Burn (Ex)&lt;/b&gt; A living creature that takes fire damage from a shard slag must succeed at a DC 16 Fortitude save or be staggered for 1 round. This is a fire effect. The save DC is Constitution-based.  &lt;/h5&gt;&lt;h5&gt;&lt;b&gt;Molten Form (Ex)&lt;/b&gt; A shard slag's molten metal body is hot enough to melt stone. Creatures that begin their turn within 5 feet of a shard slag take 1d6 points of fire damage. Anyone striking a shard slag with a natural weapon or unarmed strike takes 2d6 points of fire damage. A creature that grapples a shard slag or is grappled by one takes 3d6 points of fire damage each round the grapple persists. A creature that strikes a shard slag with a weapon can attempt a DC 22 Reflex save; if it fails, it's unable to pull the weapon away from the shard slag's molten body quickly enough, and the weapon takes 2d6 points of fire damage. Unattended objects in contact with a shard slag take 2d6 points of fire damage per round. Damage caused to weapons and unattended objects is not halved, and ignores the first 5 points of hardness. The save DC is Constitution-based.  &lt;/h5&gt;&lt;h5&gt;&lt;b&gt;Slag Blades (Ex)&lt;/b&gt; Each round, a shard slag manipulates its molten metal form to create 1d4+2 blade-like protrusions it can extend to attack prey. The slag blades each strike as Medium longswords that deal an additional 2d6 points of fire damage. Additionally, the slag blades are natural weapons, so a shard slag can use them to attack creatures it grapples. Due to a shard slag's constantly roiling molten body, the slag blades melt away at the end of the shard slag's turn each round to be immediately replaced by 1d4+2 new slag blades.  &lt;/h5&gt;&lt;h5&gt;&lt;b&gt;Vulnerable to Water (Ex)&lt;/b&gt; If a significant amount of water- such as the contents of a large bucket, the liquid created by a &lt;i&gt;create water&lt;/i&gt; spell, or a blow from a water elemental- strikes a shard slag, the creature must succeed at a DC 20 Fortitude save or be staggered for 1d6 rounds. A shard slag that is immersed in water is automatically staggered and must succeed at a DC 20 Fortitude save each round (this DC increases by 1 each subsequent round) or be petrified, reverting to its molten metal form once the water is gone.&lt;/h5&gt;&lt;/div&gt;&lt;br&gt;&lt;div&gt;&lt;h4&gt;&lt;p&gt;&lt;p&gt;Shard slags are living mounds of magic-infused iron. They dwell within the iron-rich molten cores of worlds, the hearts of active volcanoes, or any location where the borders of the Material Plane and the Plane of Fire are thin. Though they're not sentient, shard slags are skilled hunters and have developed a bizarre method of hunting and defending themselves. When a creature is near, a shard slag spontaneously alters its molten body to produce a number of razor-sharp blades. The shard slag then mindlessly attacks until the other creature is stabbed, burned, and then consumed.&lt;/p&gt;&lt;/h4&gt;&lt;/div&gt;</t>
  </si>
  <si>
    <t>Bull Shark</t>
  </si>
  <si>
    <t>blindsense 30 ft., keen scent, low-light vision; Perception +6</t>
  </si>
  <si>
    <t>bite +3 (2d8+3)</t>
  </si>
  <si>
    <t>This sleek, gray predator weaves back and forth through the water with savage grace.</t>
  </si>
  <si>
    <t>This shark is named for its stocky shape, flat snout, and aggressively territorial behavior. Its natural environment brings it close to humanoid prey, and it has been known to attack fishers, swimmers, rafts, and canoes. Though it prefers salt water, it can tolerate fresh water, and can leap over obstacles like low rapids. These qualities make it a terrifying aquatic predator that can travel dozens of miles up rivers in search of prey, striking in secluded swimming holes and placid lakes. A bull shark is over 7 feet long and weighs roughly 250 pounds. Female bull sharks are slightly larger than males.</t>
  </si>
  <si>
    <t>&lt;link rel="stylesheet"href="PF.css"&gt;&lt;div&gt;&lt;h2&gt;Shark, Bull&lt;/h2&gt;&lt;h3&gt;&lt;i&gt;This sleek, gray predator weaves back and forth through the water with savage grace.&lt;/i&gt;&lt;/h3&gt;&lt;br&gt;&lt;/div&gt;&lt;div class="heading"&gt;&lt;p class="alignleft"&gt;Bull Shark&lt;/p&gt;&lt;p class="alignright"&gt;CR 2&lt;/p&gt;&lt;div style="clear: both;"&gt;&lt;/div&gt;&lt;/div&gt;&lt;div&gt;&lt;h5&gt;&lt;b&gt;XP &lt;/b&gt;600&lt;/h5&gt;&lt;h5&gt;N Medium animal (aquatic)&lt;/h5&gt;&lt;h5&gt;&lt;b&gt;Init &lt;/b&gt;+6; &lt;b&gt;Senses &lt;/b&gt;blindsense 30 ft., keen scent, low-light vision; Perception +6&lt;/h5&gt;&lt;/div&gt;&lt;hr/&gt;&lt;div&gt;&lt;h5&gt;&lt;b&gt;DEFENSE&lt;/b&gt;&lt;/h5&gt;&lt;/div&gt;&lt;hr/&gt;&lt;div&gt;&lt;h5&gt;&lt;b&gt;AC &lt;/b&gt;14, touch 12, flat-footed 12 (+2 Dex, +2 natural)&lt;/h5&gt;&lt;h5&gt;&lt;b&gt;hp &lt;/b&gt;11 (2d8+2)&lt;/h5&gt;&lt;h5&gt;&lt;b&gt;Fort &lt;/b&gt;+4, &lt;b&gt;Ref &lt;/b&gt;+5, &lt;b&gt;Will &lt;/b&gt;+1&lt;/h5&gt;&lt;/div&gt;&lt;hr/&gt;&lt;div&gt;&lt;h5&gt;&lt;b&gt;OFFENSE&lt;/b&gt;&lt;/h5&gt;&lt;/div&gt;&lt;hr/&gt;&lt;div&gt;&lt;h5&gt;&lt;b&gt;Spd &lt;/b&gt;swim 60 ft.&lt;/h5&gt;&lt;h5&gt;&lt;b&gt;Melee &lt;/b&gt;bite +3 (2d8+3)&lt;/h5&gt;&lt;h5&gt;&lt;b&gt;Space &lt;/b&gt;5 ft.; &lt;b&gt;Reach &lt;/b&gt;5 ft.&lt;/h5&gt;&lt;/div&gt;&lt;hr/&gt;&lt;div&gt;&lt;h5&gt;&lt;b&gt;STATISTICS&lt;/b&gt;&lt;/h5&gt;&lt;/div&gt;&lt;hr/&gt;&lt;div&gt;&lt;h5&gt;&lt;b&gt;Str &lt;/b&gt;15, &lt;b&gt;Dex &lt;/b&gt;14, &lt;b&gt;Con &lt;/b&gt;13, &lt;b&gt;Int &lt;/b&gt; 1, &lt;b&gt;Wis &lt;/b&gt;12, &lt;b&gt;Cha &lt;/b&gt;2&lt;/h5&gt;&lt;h5&gt;&lt;b&gt;Base Atk &lt;/b&gt;+1; &lt;b&gt;CMB &lt;/b&gt;+3; &lt;b&gt;CMD &lt;/b&gt;15 (can't be tripped)&lt;/h5&gt;&lt;h5&gt;&lt;b&gt;Feats &lt;/b&gt;Improved Initiative&lt;/h5&gt;&lt;h5&gt;&lt;b&gt;Skills &lt;/b&gt;Perception +6, Swim +10&lt;/h5&gt;&lt;/div&gt;&lt;hr/&gt;&lt;div&gt;&lt;h5&gt;&lt;b&gt;ECOLOGY&lt;/b&gt;&lt;/h5&gt;&lt;/div&gt;&lt;hr/&gt;&lt;div&gt;&lt;h5&gt;&lt;b&gt;Environment &lt;/b&gt; any oceans&lt;/h5&gt;&lt;h5&gt;&lt;b&gt;Organization &lt;/b&gt;solitary, pair, or school (3-6)&lt;/h5&gt;&lt;h5&gt;&lt;b&gt;Treasure &lt;/b&gt;none&lt;/h5&gt;&lt;/div&gt;&lt;br&gt;&lt;div&gt;&lt;h4&gt;&lt;p&gt;&lt;p&gt;This shark is named for its stocky shape, flat snout, and aggressively territorial behavior. Its natural environment brings it close to humanoid prey, and it has been known to attack fishers, swimmers, rafts, and canoes. Though it prefers salt water, it can tolerate fresh water, and can leap over obstacles like low rapids. These qualities make it a terrifying aquatic predator that can travel dozens of miles up rivers in search of prey, striking in secluded swimming holes and placid lakes. A bull shark is over 7 feet long and weighs roughly 250 pounds. Female bull sharks are slightly larger than males.&lt;/p&gt;&lt;/h4&gt;&lt;/div&gt;</t>
  </si>
  <si>
    <t>Great White Shark</t>
  </si>
  <si>
    <t>blindsense 30 ft., keen scent, low-light vision; Perception +11</t>
  </si>
  <si>
    <t>bite +9 (2d8+10 plus bleed)</t>
  </si>
  <si>
    <t>Str 25, Dex 14, Con 19, Int 1, Wis 16, Cha 4</t>
  </si>
  <si>
    <t>This immense silvery beast is a majestic specimen, its gigantic jaws lined with rows of serrated teeth.</t>
  </si>
  <si>
    <t>The great white shark is one of the largest predatory fish in the ocean, and preys on seals, small whales, seabirds, dolphins, and turtles. Its strength and speed even allow it to leap out of the water to reach prey on land, rafts, or boats. Though fierce and ruthless, great white sharks are often careful when they encounter a new type of prey. They make many biting passes to evaluate the threat their quarry poses. An adult great white shark is 20 feet long and weighs 5,000 pounds.</t>
  </si>
  <si>
    <t>&lt;link rel="stylesheet"href="PF.css"&gt;&lt;div&gt;&lt;h2&gt;Shark, Great White&lt;/h2&gt;&lt;h3&gt;&lt;i&gt;This immense silvery beast is a majestic specimen, its gigantic jaws lined with rows of serrated teeth.&lt;/i&gt;&lt;/h3&gt;&lt;br&gt;&lt;/div&gt;&lt;div class="heading"&gt;&lt;p class="alignleft"&gt;Great White Shark&lt;/p&gt;&lt;p class="alignright"&gt;CR 4&lt;/p&gt;&lt;div style="clear: both;"&gt;&lt;/div&gt;&lt;/div&gt;&lt;div&gt;&lt;h5&gt;&lt;b&gt;XP &lt;/b&gt;1,200&lt;/h5&gt;&lt;h5&gt;N Huge animal (aquatic)&lt;/h5&gt;&lt;h5&gt;&lt;b&gt;Init &lt;/b&gt;+6; &lt;b&gt;Senses &lt;/b&gt;blindsense 30 ft., keen scent, low-light vision; Perception +11&lt;/h5&gt;&lt;/div&gt;&lt;hr/&gt;&lt;div&gt;&lt;h5&gt;&lt;b&gt;DEFENSE&lt;/b&gt;&lt;/h5&gt;&lt;/div&gt;&lt;hr/&gt;&lt;div&gt;&lt;h5&gt;&lt;b&gt;AC &lt;/b&gt;19, touch 10, flat-footed 17 (+2 Dex, +9 natural, -2 size)&lt;/h5&gt;&lt;h5&gt;&lt;b&gt;hp &lt;/b&gt;42 (5d8+20)&lt;/h5&gt;&lt;h5&gt;&lt;b&gt;Fort &lt;/b&gt;+10, &lt;b&gt;Ref &lt;/b&gt;+6, &lt;b&gt;Will &lt;/b&gt;+4&lt;/h5&gt;&lt;/div&gt;&lt;hr/&gt;&lt;div&gt;&lt;h5&gt;&lt;b&gt;OFFENSE&lt;/b&gt;&lt;/h5&gt;&lt;/div&gt;&lt;hr/&gt;&lt;div&gt;&lt;h5&gt;&lt;b&gt;Spd &lt;/b&gt;swim 60 ft.&lt;/h5&gt;&lt;h5&gt;&lt;b&gt;Melee &lt;/b&gt;bite +9 (2d8+10 plus bleed)&lt;/h5&gt;&lt;h5&gt;&lt;b&gt;Space &lt;/b&gt;15 ft.; &lt;b&gt;Reach &lt;/b&gt;10 ft.&lt;/h5&gt;&lt;h5&gt;&lt;b&gt;Special Attacks &lt;/b&gt;bleed (1d6)&lt;/h5&gt;&lt;/div&gt;&lt;hr/&gt;&lt;div&gt;&lt;h5&gt;&lt;b&gt;STATISTICS&lt;/b&gt;&lt;/h5&gt;&lt;/div&gt;&lt;hr/&gt;&lt;div&gt;&lt;h5&gt;&lt;b&gt;Str &lt;/b&gt;25, &lt;b&gt;Dex &lt;/b&gt;14, &lt;b&gt;Con &lt;/b&gt;19, &lt;b&gt;Int &lt;/b&gt; 1, &lt;b&gt;Wis &lt;/b&gt;16, &lt;b&gt;Cha &lt;/b&gt;4&lt;/h5&gt;&lt;h5&gt;&lt;b&gt;Base Atk &lt;/b&gt;+3; &lt;b&gt;CMB &lt;/b&gt;+12; &lt;b&gt;CMD &lt;/b&gt;24 (can't be tripped)&lt;/h5&gt;&lt;h5&gt;&lt;b&gt;Feats &lt;/b&gt;Great Fortitude, Improved Initiative, Weapon Focus (bite)&lt;/h5&gt;&lt;h5&gt;&lt;b&gt;Skills &lt;/b&gt;Perception +11, Swim +15&lt;/h5&gt;&lt;/div&gt;&lt;hr/&gt;&lt;div&gt;&lt;h5&gt;&lt;b&gt;ECOLOGY&lt;/b&gt;&lt;/h5&gt;&lt;/div&gt;&lt;hr/&gt;&lt;div&gt;&lt;h5&gt;&lt;b&gt;Environment &lt;/b&gt; any oceans&lt;/h5&gt;&lt;h5&gt;&lt;b&gt;Organization &lt;/b&gt;solitary, pair, school (3-6), or pack (7-13)&lt;/h5&gt;&lt;h5&gt;&lt;b&gt;Treasure &lt;/b&gt;none&lt;/h5&gt;&lt;/div&gt;&lt;br&gt;&lt;div&gt;&lt;h4&gt;&lt;p&gt;&lt;p&gt;The great white shark is one of the largest predatory fish in the ocean, and preys on seals, small whales, seabirds, dolphins, and turtles. Its strength and speed even allow it to leap out of the water to reach prey on land, rafts, or boats. Though fierce and ruthless, great white sharks are often careful when they encounter a new type of prey. They make many biting passes to evaluate the threat their quarry poses. An adult great white shark is 20 feet long and weighs 5,000 pounds.&lt;/p&gt;&lt;/h4&gt;&lt;/div&gt;</t>
  </si>
  <si>
    <t>Shobhad</t>
  </si>
  <si>
    <t>(+4 armor, +1 Dex, +4 natural, -1 size)</t>
  </si>
  <si>
    <t>longsword +5 (2d6+5/19-20), longsword +5 (2d6+2/19-20), 2 slams +4 (1d6+2)</t>
  </si>
  <si>
    <t>shobhad longrifle +6 (2d6/x4) or 2 javelins +5 (1d8+5)</t>
  </si>
  <si>
    <t>Str 20, Dex 13, Con 18, Int 10, Wis 11, Cha 13</t>
  </si>
  <si>
    <t>Combat Reflexes, Improved Initiative, Multiweapon Fighting, Weapon FocusB (shobhad longrifle)</t>
  </si>
  <si>
    <t>Intimidate +9, Perception +8, Stealth +2, Survival +8</t>
  </si>
  <si>
    <t xml:space="preserve"> cold deserts or mountains</t>
  </si>
  <si>
    <t>solitary, pair, raiding party (3-19), or clan (20 or more plus 1 sergeant of 3rd-4th level per 10 adults and 1 leader of 5th-7th level), plus mounts (use statistics for ankylosaurus, Pathfinder RPG Bestiary 83).</t>
  </si>
  <si>
    <t>NPC gear (hide armor, 2 longswords, 2 javelins, shobhad longrifle with 20 bullets, other treasure)</t>
  </si>
  <si>
    <t>This gray-skinned goliath is lean and muscled. Its four powerful arms carry weapons, and it wears a leather chest harness.</t>
  </si>
  <si>
    <t>These fabled four-armed giants are native to a low-gravity planet and renowned across several worlds for their ferocity in battle. Most shobhads are born and come of age in fierce tribal clans known collectively as the Shobhad-neh, and disdain the "soft living" practiced by many other humanoid races-they believe the abandonment of nomadic culture is a slippery slope that leads away from individual honor and into marginalization. Whether with flashing swords and lances or mysterious longrifles capable of picking off targets on faraway horizons, the clans of the Shobhad-neh constantly vie for resources in the hard deserts and mountains where they live, their need to survive trumped only by a still greater desire for honor. Though considered barbaric by many, the Shobhad-neh operate under strict codes of conduct that dictate how a warrior may gain status via ritualistic challenges or daring coups in territorial squabbles. Unfortunately for other races, these rules almost always apply exclusively to interactions with other shobhads, and the Shobhad-neh see "lesser" races as little more than sheep to be culled. Typical shobhad warriors stand 12 feet tall and weigh 500 pounds, and their lean bodies are corded with ropes of muscle. Most shobhads prefer to go naked save for loincloths and the leather harnesses that crisscross their chests and secure their weapons in place. When they wear clothing, its either practical such as hide armor and wrappings that protect against biting sandstorms, or ceremonial like the brightly colored skins and feathers chieftains and shamans wear. Though shobhads can be found on occasion working as lone mercenaries in cities, such urban individuals are the exception rather than the rule. Shobhad shamans preach that in human cities, an individual is little more than a faceless cog in a machine, remembered by no one. Yet a shobhad warrior who rides heroically into battle atop her armored reptilian steed is never forgotten-neither by her own kin, nor by the families of those she defeats. Thus, in battle, a shobhad is made truly immortal.  SHOBHAD LONGRIFLE  A shobhad longrifle is treated as a Large rifle (Pathfinder RPG Ultimate Equipment 46) with a range increment of 200 feet, but it functions only on low-gravity worlds.</t>
  </si>
  <si>
    <t>&lt;link rel="stylesheet"href="PF.css"&gt;&lt;div&gt;&lt;h2&gt;Shobhad&lt;/h2&gt;&lt;h3&gt;&lt;i&gt;This gray-skinned goliath is lean and muscled. Its four powerful arms carry weapons, and it wears a leather chest harness.&lt;/i&gt;&lt;/h3&gt;&lt;br&gt;&lt;/div&gt;&lt;div class="heading"&gt;&lt;p class="alignleft"&gt;Shobhad&lt;/p&gt;&lt;p class="alignright"&gt;CR 4&lt;/p&gt;&lt;div style="clear: both;"&gt;&lt;/div&gt;&lt;/div&gt;&lt;div&gt;&lt;h5&gt;&lt;b&gt;XP &lt;/b&gt;1,200&lt;/h5&gt;&lt;h5&gt;N Large monstrous humanoid &lt;/h5&gt;&lt;h5&gt;&lt;b&gt;Init &lt;/b&gt;+5; &lt;b&gt;Senses &lt;/b&gt;darkvision 60 ft.; Perception +8&lt;/h5&gt;&lt;/div&gt;&lt;hr/&gt;&lt;div&gt;&lt;h5&gt;&lt;b&gt;DEFENSE&lt;/b&gt;&lt;/h5&gt;&lt;/div&gt;&lt;hr/&gt;&lt;div&gt;&lt;h5&gt;&lt;b&gt;AC &lt;/b&gt;18, touch 10, flat-footed 17 (+4 armor, +1 Dex, +4 natural, -1 size)&lt;/h5&gt;&lt;h5&gt;&lt;b&gt;hp &lt;/b&gt;47 (5d10+20)&lt;/h5&gt;&lt;h5&gt;&lt;b&gt;Fort &lt;/b&gt;+5, &lt;b&gt;Ref &lt;/b&gt;+5, &lt;b&gt;Will &lt;/b&gt;+4&lt;/h5&gt;&lt;h5&gt;&lt;b&gt;Defensive Abilities &lt;/b&gt;ferocity; &lt;b&gt;Resist &lt;/b&gt;cold 5&lt;/h5&gt;&lt;/div&gt;&lt;hr/&gt;&lt;div&gt;&lt;h5&gt;&lt;b&gt;OFFENSE&lt;/b&gt;&lt;/h5&gt;&lt;/div&gt;&lt;hr/&gt;&lt;div&gt;&lt;h5&gt;&lt;b&gt;Spd &lt;/b&gt;40 ft. (30 ft. in armor)&lt;/h5&gt;&lt;h5&gt;&lt;b&gt;Melee &lt;/b&gt;longsword +5 (2d6+5/19-20), longsword +5 (2d6+2/19-20), 2 slams +4 (1d6+2)&lt;/h5&gt;&lt;h5&gt;&lt;b&gt;Ranged &lt;/b&gt;shobhad longrifle +6 (2d6/x4) or &lt;/br&gt;2 javelins +5 (1d8+5)&lt;/h5&gt;&lt;h5&gt;&lt;b&gt;Space &lt;/b&gt;10 ft.; &lt;b&gt;Reach &lt;/b&gt;10 ft.&lt;/h5&gt;&lt;/div&gt;&lt;hr/&gt;&lt;div&gt;&lt;h5&gt;&lt;b&gt;STATISTICS&lt;/b&gt;&lt;/h5&gt;&lt;/div&gt;&lt;hr/&gt;&lt;div&gt;&lt;h5&gt;&lt;b&gt;Str &lt;/b&gt;20, &lt;b&gt;Dex &lt;/b&gt;13, &lt;b&gt;Con &lt;/b&gt;18, &lt;b&gt;Int &lt;/b&gt; 10, &lt;b&gt;Wis &lt;/b&gt;11, &lt;b&gt;Cha &lt;/b&gt;13&lt;/h5&gt;&lt;h5&gt;&lt;b&gt;Base Atk &lt;/b&gt;+5; &lt;b&gt;CMB &lt;/b&gt;+11; &lt;b&gt;CMD &lt;/b&gt;22&lt;/h5&gt;&lt;h5&gt;&lt;b&gt;Feats &lt;/b&gt;Combat Reflexes, Improved Initiative, Multiweapon Fighting, Weapon Focus&lt;sup&gt;B &lt;/sup&gt;(shobhad longrifle)&lt;/h5&gt;&lt;h5&gt;&lt;b&gt;Skills &lt;/b&gt;Intimidate +9, Perception +8, Stealth +2, Survival +8&lt;/h5&gt;&lt;h5&gt;&lt;b&gt;Languages &lt;/b&gt;Giant&lt;/h5&gt;&lt;/div&gt;&lt;hr/&gt;&lt;div&gt;&lt;h5&gt;&lt;b&gt;ECOLOGY&lt;/b&gt;&lt;/h5&gt;&lt;/div&gt;&lt;hr/&gt;&lt;div&gt;&lt;h5&gt;&lt;b&gt;Environment &lt;/b&gt; cold deserts or mountains&lt;/h5&gt;&lt;h5&gt;&lt;b&gt;Organization &lt;/b&gt;solitary, pair, raiding party (3-19), or clan (20 or more plus 1 sergeant of 3rd-4th level per 10 adults and 1 leader of 5th-7th level), plus mounts (use statistics for ankylosaurus, &lt;i&gt;Pathfinder RPG Bestiary&lt;/i&gt; 83).&lt;/h5&gt;&lt;h5&gt;&lt;b&gt;Treasure &lt;/b&gt;NPC gear (hide armor, 2 longswords, 2 javelins, shobhad longrifle with 20 bullets, other treasure)&lt;/h5&gt;&lt;/div&gt;&lt;br&gt;&lt;div&gt;&lt;h4&gt;&lt;p&gt;&lt;p&gt;These fabled four-armed giants are native to a low-gravity planet and renowned across several worlds for their ferocity in battle. Most shobhads are born and come of age in fierce tribal clans known collectively as the Shobhad-neh, and disdain the "soft living" practiced by many other humanoid races-they believe the abandonment of nomadic culture is a slippery slope that leads away from individual honor and into marginalization. Whether with flashing swords and lances or mysterious longrifles capable of picking off targets on faraway horizons, the clans of the Shobhad-neh constantly vie for resources in the hard deserts and mountains where they live, their need to survive trumped only by a still greater desire for honor. Though considered barbaric by many, the Shobhad-neh operate under strict codes of conduct that dictate how a warrior may gain status via ritualistic challenges or daring coups in territorial squabbles. Unfortunately for other races, these rules almost always apply exclusively to interactions with other shobhads, and the Shobhad-neh see "lesser" races as little more than sheep to be culled. Typical shobhad warriors stand 12 feet tall and weigh 500 pounds, and their lean bodies are corded with ropes of muscle. Most shobhads prefer to go naked save for loincloths and the leather harnesses that crisscross their chests and secure their weapons in place. When they wear clothing, its either practical such as hide armor and wrappings that protect against biting sandstorms, or ceremonial like the brightly colored skins and feathers chieftains and shamans wear. Though shobhads can be found on occasion working as lone mercenaries in cities, such urban individuals are the exception rather than the rule. Shobhad shamans preach that in human cities, an individual is little more than a faceless cog in a machine, remembered by no one. Yet a shobhad warrior who rides heroically into battle atop her armored reptilian steed is never forgotten-neither by her own kin, nor by the families of those she defeats. Thus, in battle, a shobhad is made truly immortal.  &lt;br&gt;&lt;b&gt;SHOBHAD LONGRIFLE&lt;/b&gt;&lt;br&gt;  A shobhad longrifle is treated as a Large rifle (&lt;i&gt;Pathfinder RPG Ultimate Equipment&lt;/i&gt; 46) with a range increment of 200 feet, but it functions only on low-gravity worlds.&lt;/p&gt;&lt;/h4&gt;&lt;/div&gt;</t>
  </si>
  <si>
    <t>Shredskin</t>
  </si>
  <si>
    <t>darkvision 60 ft., detect undead; Perception +7</t>
  </si>
  <si>
    <t>bite +6 (1d4), 2 claws +6 (1d4 plus grab)</t>
  </si>
  <si>
    <t>constrict (1d4), control body, enshroud, grab (Medium)</t>
  </si>
  <si>
    <t>Spell-Like Abilities (CL 3rd; concentration +4)  Constant-detect undead   1/day-command undead (DC 13)</t>
  </si>
  <si>
    <t>Str 10, Dex 15, Con -, Int 6, Wis 10, Cha 13</t>
  </si>
  <si>
    <t>Fly +4, Perception +7, Stealth +13</t>
  </si>
  <si>
    <t>This floating creature looks like an orc's animate, hollow skin. Its upper half is intact, but its lower half is in tatters.</t>
  </si>
  <si>
    <t>Control Body (Su) A shredskin can wrap itself around a corpse (or a corporeal undead it controls using command undead). When wrapping a host body in this way, the shredskin gains Strength 14 or the host body's Strength, whichever is higher, but cannot use its grab or enshroud abilities which doing so. Attacks targeted at the shredskin deal half damage to it and half damage to the host body; area attacks deal normal damage to both the shredskin and its host. If the host is destroyed, the shredskin unwraps itself as a free action on its next turn. A typical Medium corpse has 15 hit points for this purpose, while a Small corpse has 10 hit points. A shredskin can only use this ability on a generally humanoid-shaped creature (two arms, one head, humanoid torso) of Medium or Small size.  Enshroud (Ex) A shredskin that successfully pins a creature can wrap itself around that target like a shirt. The target gains the pinned condition, but the shredskin has neither the grappled or pinned condition, and can move itself and the target as if it controlled the target's body. The shredskin deals constrict damage to the target on its turn each round (no combat maneuver check needed). Attacking the shredskin while it's using this ability damages both it and the target as described in the control body ability. The shredskin can release the target as a free action.</t>
  </si>
  <si>
    <t>A shredskin is a wretched undead creature created either when a humanoid is skinned alive to be preserved as a trophy or otherwise killed in a terrifying way that leaves much of its upper half unharmed, such as being dissolved feet-first in acid. A fragment of the creature's soul animates the skin and seeks vengeance on those who created it, all the while trying to find a comfortable body for it to use as it did when it was alive. A shredskin may attack on its own and try to squeeze the life out of a living humanoid to use it as a body, or it might control another undead such as a skeleton, zombie, or ghoul, covering it like a morbid costume. In either case, it abandons its borrowed body if it finds a better one or the old one is destroyed. A shredskin is usually recognizable by creatures who knew it in life. Because it lacks a lower half, a shredskin is 3-4 feet tall and weighs only 10-15 pounds.</t>
  </si>
  <si>
    <t>&lt;link rel="stylesheet"href="PF.css"&gt;&lt;div&gt;&lt;h2&gt;Shredskin&lt;/h2&gt;&lt;h3&gt;&lt;i&gt;This floating creature looks like an orc's animate, hollow skin. Its upper half is intact, but its lower half is in tatters.&lt;/i&gt;&lt;/h3&gt;&lt;br&gt;&lt;/div&gt;&lt;div class="heading"&gt;&lt;p class="alignleft"&gt;Shredskin&lt;/p&gt;&lt;p class="alignright"&gt;CR 2&lt;/p&gt;&lt;div style="clear: both;"&gt;&lt;/div&gt;&lt;/div&gt;&lt;div&gt;&lt;h5&gt;&lt;b&gt;XP &lt;/b&gt;600&lt;/h5&gt;&lt;h5&gt;NE Small undead &lt;/h5&gt;&lt;h5&gt;&lt;b&gt;Init &lt;/b&gt;+2; &lt;b&gt;Senses &lt;/b&gt;darkvision 60 ft., &lt;i&gt;detect undead&lt;/i&gt;; Perception +7&lt;/h5&gt;&lt;/div&gt;&lt;hr/&gt;&lt;div&gt;&lt;h5&gt;&lt;b&gt;DEFENSE&lt;/b&gt;&lt;/h5&gt;&lt;/div&gt;&lt;hr/&gt;&lt;div&gt;&lt;h5&gt;&lt;b&gt;AC &lt;/b&gt;14, touch 13, flat-footed 12 (+2 Dex, +1 natural, +1 size)&lt;/h5&gt;&lt;h5&gt;&lt;b&gt;hp &lt;/b&gt;22 (4d8+4)&lt;/h5&gt;&lt;h5&gt;&lt;b&gt;Fort &lt;/b&gt;+2, &lt;b&gt;Ref &lt;/b&gt;+3, &lt;b&gt;Will &lt;/b&gt;+4&lt;/h5&gt;&lt;h5&gt;&lt;b&gt;Defensive Abilities &lt;/b&gt;amorphous; &lt;b&gt;Immune &lt;/b&gt;undead traits&lt;/h5&gt;&lt;/div&gt;&lt;hr/&gt;&lt;div&gt;&lt;h5&gt;&lt;b&gt;OFFENSE&lt;/b&gt;&lt;/h5&gt;&lt;/div&gt;&lt;hr/&gt;&lt;div&gt;&lt;h5&gt;&lt;b&gt;Spd &lt;/b&gt;fly 40 ft. (average)&lt;/h5&gt;&lt;h5&gt;&lt;b&gt;Melee &lt;/b&gt;bite +6 (1d4), 2 claws +6 (1d4 plus grab)&lt;/h5&gt;&lt;h5&gt;&lt;b&gt;Space &lt;/b&gt;5 ft.; &lt;b&gt;Reach &lt;/b&gt;5 ft.&lt;/h5&gt;&lt;h5&gt;&lt;b&gt;Special Attacks &lt;/b&gt;constrict (1d4), control body, enshroud, grab (Medium)&lt;/h5&gt;&lt;h5&gt;&lt;b&gt;Spell-Like Abilities&lt;/b&gt; (CL 3rd; concentration +4)  &lt;/br&gt;Constant&amp;mdash;&lt;i&gt;detect undead&lt;/i&gt; &lt;/br&gt;1/day&amp;mdash;&lt;i&gt;&lt;i&gt;command&lt;/i&gt; undead&lt;/i&gt; (DC 13)&lt;/h5&gt;&lt;/h5&gt;&lt;/div&gt;&lt;hr/&gt;&lt;div&gt;&lt;h5&gt;&lt;b&gt;STATISTICS&lt;/b&gt;&lt;/h5&gt;&lt;/div&gt;&lt;hr/&gt;&lt;div&gt;&lt;h5&gt;&lt;b&gt;Str &lt;/b&gt;10, &lt;b&gt;Dex &lt;/b&gt;15, &lt;b&gt;Con &lt;/b&gt;-, &lt;b&gt;Int &lt;/b&gt; 6, &lt;b&gt;Wis &lt;/b&gt;10, &lt;b&gt;Cha &lt;/b&gt;13&lt;/h5&gt;&lt;h5&gt;&lt;b&gt;Base Atk &lt;/b&gt;+3; &lt;b&gt;CMB &lt;/b&gt;+4 (+8 grapple); &lt;b&gt;CMD &lt;/b&gt;14 (can't be tripped)&lt;/h5&gt;&lt;h5&gt;&lt;b&gt;Feats &lt;/b&gt;Agile Maneuvers, Weapon Finesse&lt;/h5&gt;&lt;h5&gt;&lt;b&gt;Skills &lt;/b&gt;Fly +4, Perception +7, Stealth +13&lt;/h5&gt;&lt;h5&gt;&lt;b&gt;Languages &lt;/b&gt;Common (can't speak)&lt;/h5&gt;&lt;h5&gt;&lt;b&gt;SQ &lt;/b&gt;compression&lt;/h5&gt;&lt;/div&gt;&lt;hr/&gt;&lt;div&gt;&lt;h5&gt;&lt;b&gt;ECOLOGY&lt;/b&gt;&lt;/h5&gt;&lt;/div&gt;&lt;hr/&gt;&lt;div&gt;&lt;h5&gt;&lt;b&gt;Environment &lt;/b&gt; any land&lt;/h5&gt;&lt;h5&gt;&lt;b&gt;Organization &lt;/b&gt;solitary or pack (2-5)&lt;/h5&gt;&lt;h5&gt;&lt;b&gt;Treasure &lt;/b&gt;incidental&lt;/h5&gt;&lt;/div&gt;&lt;hr/&gt;&lt;div&gt;&lt;h5&gt;&lt;b&gt;SPECIAL ABILITIES&lt;/b&gt;&lt;/h5&gt;&lt;/div&gt;&lt;hr/&gt;&lt;div&gt;&lt;/h5&gt;&lt;h5&gt;&lt;b&gt;Control Body (Su)&lt;/b&gt; A shredskin can wrap itself around a corpse (or a corporeal undead it controls using &lt;i&gt;&lt;i&gt;command&lt;/i&gt; undead&lt;/i&gt;). When wrapping a host body in this way, the shredskin gains Strength 14 or the host body's Strength, whichever is higher, but cannot use its grab or enshroud abilities which doing so. Attacks targeted at the shredskin deal half damage to it and half damage to the host body; area attacks deal normal damage to both the shredskin and its host. If the host is destroyed, the shredskin unwraps itself as a free action on its next turn. A typical Medium corpse has 15 hit points for this purpose, while a Small corpse has 10 hit points. A shredskin can only use this ability on a generally humanoid-shaped creature (two arms, one head, humanoid torso) of Medium or Small size.  &lt;/h5&gt;&lt;h5&gt;&lt;b&gt;Enshroud (Ex)&lt;/b&gt; A shredskin that successfully pins a creature can wrap itself around that target like a shirt. The target gains the pinned condition, but the shredskin has neither the grappled or pinned condition, and can move itself and the target as if it controlled the target's body. The shredskin deals constrict damage to the target on its turn each round (no combat maneuver check needed). Attacking the shredskin while it's using this ability damages both it and the target as described in the control body ability. The shredskin can release the target as a free action.&lt;/h5&gt;&lt;/div&gt;&lt;br&gt;&lt;div&gt;&lt;h4&gt;&lt;p&gt;&lt;p&gt;A shredskin is a wretched undead creature created either when a humanoid is skinned alive to be preserved as a trophy or otherwise killed in a terrifying way that leaves much of its upper half unharmed, such as being dissolved feet-first in acid. A fragment of the creature's soul animates the skin and seeks vengeance on those who created it, all the while trying to find a comfortable body for it to use as it did when it was alive. A shredskin may attack on its own and try to squeeze the life out of a living humanoid to use it as a body, or it might control another undead such as a skeleton, zombie, or ghoul, covering it like a morbid costume. In either case, it abandons its borrowed body if it finds a better one or the old one is destroyed. A shredskin is usually recognizable by creatures who knew it in life. Because it lacks a lower half, a shredskin is 3-4 feet tall and weighs only 10-15 pounds.&lt;/p&gt;&lt;/h4&gt;&lt;/div&gt;</t>
  </si>
  <si>
    <t>Shriezyx</t>
  </si>
  <si>
    <t>darkvision 60 ft., tremorsense 60 ft.; Perception +12</t>
  </si>
  <si>
    <t>regeneration 3 (fire)</t>
  </si>
  <si>
    <t>bite +8 (1d6+1 plus poison), 4 claws +8 (1d4+1)</t>
  </si>
  <si>
    <t>slowing toxin, web (+8 ranged, DC 14, 7 hp)</t>
  </si>
  <si>
    <t>Str 13, Dex 17, Con 12, Int 3, Wis 12, Cha 2</t>
  </si>
  <si>
    <t>Great Fortitude, Improved Initiative, Step Up, Weapon Finesse</t>
  </si>
  <si>
    <t>Climb +15, Perception +12</t>
  </si>
  <si>
    <t>solitary, pair, or hive (3-12)</t>
  </si>
  <si>
    <t>An oversized, eight-legged monstrosity stares ravenously from its three beady eyes, its gaping maw dripping with green venom.</t>
  </si>
  <si>
    <t>Fear of Fire (Ex) A shriezyx within 30 feet of a fire the size of a torch or larger becomes shaken as long as it remains within that range. If damaged by fire, a shriezyx must make a successful Will save (DC equals the amount of fire damage dealt) or become frightened for 1 round.  Poison (Ex) Bite-injury; save Fort DC 14; frequency 1/round for 6 rounds; effect 1d2 Str; cure 1 save.  Slowing Toxin (Su) A shriezyx's web is coated with a supernatural toxin that numbs and deadens the nerves on contact. Any creature struck by a shriezyx's web must succeed at a DC 14 Fortitude save or become slowed (as the slow spell) for 1 minute. Each round, a victim may attempt a new DC 14 Fortitude save to end the effect early. This toxin fades quickly from spun webs-it can only affect targets on the round the web is spun. Existing webs remain sticky and tangled, but do not have this slowing effect. The save DC is Constitution-based.</t>
  </si>
  <si>
    <t>Devised by a cabal of ancient wizards to serve as guardians for monuments and laboratories, shriezyx are horrific spiderlike aberrations created in arcane vats out of the flesh of many different creatures. Having outlived their creators, they continue to lurk in ruins, caves, and the deep places of the world, spreading far beyond the original city where they were created. Shriezyx have no natural place in the Ecology, but easily fill the niche of any predator of comparable strength. They can subsist on rats and other vermin for long periods of time, but relish the opportunity for a more substantial meal. Derros, drow, and other subterranean races sometimes use them as guards or mounts, or subject them to torturous experimentation. These races use bribes of food and the threat of fire to keep the creatures in line. Shriezyx can reproduce with their own kind or lay unfertilized eggs that hatch into identical copies of their parent. Eggs remain viable for years, hatching after exposure to water, fresh air, or consistent warmth. A typical shriezyx is 3 feet tall and weighs 300 pounds.</t>
  </si>
  <si>
    <t>&lt;link rel="stylesheet"href="PF.css"&gt;&lt;div&gt;&lt;h2&gt;Shriezyx&lt;/h2&gt;&lt;h3&gt;&lt;i&gt;An oversized, eight-legged monstrosity stares ravenously from its three beady eyes, its gaping maw dripping with green venom.&lt;/i&gt;&lt;/h3&gt;&lt;br&gt;&lt;/div&gt;&lt;div class="heading"&gt;&lt;p class="alignleft"&gt;Shriezyx&lt;/p&gt;&lt;p class="alignright"&gt;CR 4&lt;/p&gt;&lt;div style="clear: both;"&gt;&lt;/div&gt;&lt;/div&gt;&lt;div&gt;&lt;h5&gt;&lt;b&gt;XP &lt;/b&gt;1,200&lt;/h5&gt;&lt;h5&gt;CE Medium aberration &lt;/h5&gt;&lt;h5&gt;&lt;b&gt;Init &lt;/b&gt;+7; &lt;b&gt;Senses &lt;/b&gt;darkvision 60 ft., tremorsense 60 ft.; Perception +12&lt;/h5&gt;&lt;/div&gt;&lt;hr/&gt;&lt;div&gt;&lt;h5&gt;&lt;b&gt;DEFENSE&lt;/b&gt;&lt;/h5&gt;&lt;/div&gt;&lt;hr/&gt;&lt;div&gt;&lt;h5&gt;&lt;b&gt;AC &lt;/b&gt;17, touch 13, flat-footed 14 (+3 Dex, +4 natural)&lt;/h5&gt;&lt;h5&gt;&lt;b&gt;hp &lt;/b&gt;38 (7d8+7); regeneration 3 (fire)&lt;/h5&gt;&lt;h5&gt;&lt;b&gt;Fort &lt;/b&gt;+5, &lt;b&gt;Ref &lt;/b&gt;+5, &lt;b&gt;Will &lt;/b&gt;+6&lt;/h5&gt;&lt;h5&gt;&lt;b&gt;Defensive Abilities &lt;/b&gt;ferocity; &lt;b&gt;Immune &lt;/b&gt;mind-affecting effects&lt;/h5&gt;&lt;h5&gt;&lt;b&gt;Weaknesses &lt;/b&gt;fear of fire, vulnerable to fire&lt;/h5&gt;&lt;/div&gt;&lt;hr/&gt;&lt;div&gt;&lt;h5&gt;&lt;b&gt;OFFENSE&lt;/b&gt;&lt;/h5&gt;&lt;/div&gt;&lt;hr/&gt;&lt;div&gt;&lt;h5&gt;&lt;b&gt;Spd &lt;/b&gt;30 ft., climb 30 ft.&lt;/h5&gt;&lt;h5&gt;&lt;b&gt;Melee &lt;/b&gt;bite +8 (1d6+1 plus poison), 4 claws +8 (1d4+1)&lt;/h5&gt;&lt;h5&gt;&lt;b&gt;Space &lt;/b&gt;5 ft.; &lt;b&gt;Reach &lt;/b&gt;5 ft.&lt;/h5&gt;&lt;h5&gt;&lt;b&gt;Special Attacks &lt;/b&gt;slowing toxin, web (+8 ranged, DC 14, 7 hp)&lt;/h5&gt;&lt;/div&gt;&lt;hr/&gt;&lt;div&gt;&lt;h5&gt;&lt;b&gt;STATISTICS&lt;/b&gt;&lt;/h5&gt;&lt;/div&gt;&lt;hr/&gt;&lt;div&gt;&lt;h5&gt;&lt;b&gt;Str &lt;/b&gt;13, &lt;b&gt;Dex &lt;/b&gt;17, &lt;b&gt;Con &lt;/b&gt;12, &lt;b&gt;Int &lt;/b&gt; 3, &lt;b&gt;Wis &lt;/b&gt;12, &lt;b&gt;Cha &lt;/b&gt;2&lt;/h5&gt;&lt;h5&gt;&lt;b&gt;Base Atk &lt;/b&gt;+5; &lt;b&gt;CMB &lt;/b&gt;+6; &lt;b&gt;CMD &lt;/b&gt;19 (31 vs. trip)&lt;/h5&gt;&lt;h5&gt;&lt;b&gt;Feats &lt;/b&gt;Great Fortitude, Improved Initiative, Step Up, Weapon Finesse&lt;/h5&gt;&lt;h5&gt;&lt;b&gt;Skills &lt;/b&gt;Climb +15, Perception +12; &lt;b&gt;Racial Modifiers &lt;/b&gt;+4 Perception&lt;/h5&gt;&lt;h5&gt;&lt;b&gt;Languages &lt;/b&gt;Aklo&lt;/h5&gt;&lt;/div&gt;&lt;hr/&gt;&lt;div&gt;&lt;h5&gt;&lt;b&gt;ECOLOGY&lt;/b&gt;&lt;/h5&gt;&lt;/div&gt;&lt;hr/&gt;&lt;div&gt;&lt;h5&gt;&lt;b&gt;Environment &lt;/b&gt; any&lt;/h5&gt;&lt;h5&gt;&lt;b&gt;Organization &lt;/b&gt;solitary, pair, or hive (3-12)&lt;/h5&gt;&lt;h5&gt;&lt;b&gt;Treasure &lt;/b&gt;incidental&lt;/h5&gt;&lt;/div&gt;&lt;hr/&gt;&lt;div&gt;&lt;h5&gt;&lt;b&gt;SPECIAL ABILITIES&lt;/b&gt;&lt;/h5&gt;&lt;/div&gt;&lt;hr/&gt;&lt;div&gt;&lt;/h5&gt;&lt;h5&gt;&lt;b&gt;Fear of Fire (Ex)&lt;/b&gt; A shriezyx within 30 feet of a fire the size of a torch or larger becomes shaken as long as it remains within that range. If damaged by fire, a shriezyx must make a successful Will save (DC equals the amount of fire damage dealt) or become frightened for 1 round.  &lt;/h5&gt;&lt;h5&gt;&lt;b&gt;Poison (Ex)&lt;/b&gt; Bite-injury; &lt;i&gt;save&lt;/i&gt; Fort DC 14; &lt;i&gt;frequency&lt;/i&gt; 1/round for 6 rounds; &lt;i&gt;effect&lt;/i&gt; 1d2 Str; &lt;i&gt;cure&lt;/i&gt; 1 &lt;i&gt;save&lt;/i&gt;.  &lt;/h5&gt;&lt;h5&gt;&lt;b&gt;Slowing Toxin (Su)&lt;/b&gt; A shriezyx's web is coated with a supernatural toxin that numbs and deadens the nerves on contact. Any creature struck by a shriezyx's web must succeed at a DC 14 Fortitude save or become &lt;i&gt;slow&lt;/i&gt;ed (as the &lt;i&gt;slow&lt;/i&gt; spell) for 1 minute. Each round, a victim may attempt a new DC 14 Fortitude save to end the effect early. This toxin fades quickly from spun webs-it can only affect targets on the round the web is spun. Existing webs remain sticky and tangled, but do not have this slowing effect. The save DC is Constitution-based.&lt;/h5&gt;&lt;/div&gt;&lt;br&gt;&lt;div&gt;&lt;h4&gt;&lt;p&gt;&lt;p&gt;Devised by a cabal of ancient wizards to serve as guardians for monuments and laboratories, shriezyx are horrific spiderlike aberrations created in arcane vats out of the flesh of many different creatures. Having outlived their creators, they continue to lurk in ruins, caves, and the deep places of the world, spreading far beyond the original city where they were created. Shriezyx have no natural place in the ecology, but easily fill the niche of any predator of comparable strength. They can subsist on rats and other vermin for long periods of time, but relish the opportunity for a more substantial meal. Derros, drow, and other subterranean races sometimes use them as guards or mounts, or subject them to torturous experimentation. These races use bribes of food and the threat of fire to keep the creatures in line. Shriezyx can reproduce with their own kind or lay unfertilized eggs that hatch into identical copies of their parent. Eggs remain viable for years, hatching after exposure to water, fresh air, or consistent warmth. A typical shriezyx is 3 feet tall and weighs 300 pounds.&lt;/p&gt;&lt;/h4&gt;&lt;/div&gt;</t>
  </si>
  <si>
    <t>Shulsaga</t>
  </si>
  <si>
    <t>Fort +1, Ref +8, Will +7</t>
  </si>
  <si>
    <t>mwk trident +6 (1d8+1)</t>
  </si>
  <si>
    <t>mwk longbow +9 (1d8/x3)</t>
  </si>
  <si>
    <t>astral recoil</t>
  </si>
  <si>
    <t>Spell-Like Abilities (CL 3rd; concentration +1)   3/day-floating disk (see below), shield, spiritual weapon</t>
  </si>
  <si>
    <t>Str 12, Dex 19, Con 10, Int 13, Wis 16, Cha 13</t>
  </si>
  <si>
    <t>Improved Initiative, Point-Blank Shot</t>
  </si>
  <si>
    <t>Acrobatics +11, Fly +19, Knowledge (planes) +8, Perception +10, Ride +11, Stealth +11, Survival +10</t>
  </si>
  <si>
    <t>disk rider, sense rift</t>
  </si>
  <si>
    <t>solitary, pair, hunting party (3-6), warband (7-22)</t>
  </si>
  <si>
    <t>standard (mwk longbow, mwk trident, other treasure)</t>
  </si>
  <si>
    <t>Jagged scales cover this lean humanoid's sculpted skin, glinting as it soars upon a disk of radiant energy.</t>
  </si>
  <si>
    <t>Astral Recoil (Su) As a full-round action, a shulsaga that touches a silver cord (such as that created by the spell astral projection) can cause the cord to recoil. The astral projecting creature must succeed at a DC 15 Will saving throw or be snapped back to its body, ending the spell effect but not harming the spellcaster. The save DC is Wisdom-based.  Disk Rider (Su) A shulsaga can only use its fly speed in tandem with its floating disk spell-like ability. A shulsaga that casts floating disk can use the spell to its normal effect, or step upon it and use it to fly for the duration of the spell. The disk can support its creator and the creator's equipment (even if this exceeds the load a floating disk can normally bear), but nothing else. Only the disk's caster can ride it in this way. A floating disk cast by a shulsaga is dismissible.  Sense Rift (Su) As a standard action, a shulsaga can detect any planar rift within 20 miles, automatically learning its direction and distance. This includes natural portals, non-instantaneous planar spells such as gate, and other tears in reality.</t>
  </si>
  <si>
    <t>Natives of the Astral Plane, shulsagas wish only to be left in peace to ride and hunt the wild voids. Life is rarely so easy, though, as predatory outsiders, mortal travelers, and souls making their passage to the Outer Planes constantly trespass upon the shulsagas' home plane. Proud and territorial, the disk-riders use their intimate understanding of astral forces to drive interlopers from their territory. Shulsagas live in a simple but far from primitive hunter society, based around drifting villages that float upon stray chunks of elemental detritus and astral protomatter. They often train the massive beasts of their native plane (such as astral leviathans) to pull and defend their unfettered homes. Because shulsagas endlessly face the deadly beings that travel the Astral Plane, most communities attack strangers rather than risking their lives trying to distinguish friends from foes. Shulsagas speak a raspy dialect of Auran. A shulsaga is born genderless. It reaches maturity when it's a century old, and can then will its body toward a gender it will have for the rest of its life. Shulsagas can live to be over 500 years old, but most die earlier in hunts or planar upheavals. They average 7 feet in height and weigh about 240 pounds. Many have levels in ranger or summoner.</t>
  </si>
  <si>
    <t>&lt;link rel="stylesheet"href="PF.css"&gt;&lt;div&gt;&lt;h2&gt;Shulsaga&lt;/h2&gt;&lt;h3&gt;&lt;i&gt;Jagged scales cover this lean humanoid's sculpted skin, glinting as it soars upon a disk of radiant energy.&lt;/i&gt;&lt;/h3&gt;&lt;br&gt;&lt;/div&gt;&lt;div class="heading"&gt;&lt;p class="alignleft"&gt;Shulsaga&lt;/p&gt;&lt;p class="alignright"&gt;CR 3&lt;/p&gt;&lt;div style="clear: both;"&gt;&lt;/div&gt;&lt;/div&gt;&lt;div&gt;&lt;h5&gt;&lt;b&gt;XP &lt;/b&gt;800&lt;/h5&gt;&lt;h5&gt;N Medium outsider (extraplanar)&lt;/h5&gt;&lt;h5&gt;&lt;b&gt;Init &lt;/b&gt;+8; &lt;b&gt;Senses &lt;/b&gt;darkvision 60 ft.; Perception +10&lt;/h5&gt;&lt;/div&gt;&lt;hr/&gt;&lt;div&gt;&lt;h5&gt;&lt;b&gt;DEFENSE&lt;/b&gt;&lt;/h5&gt;&lt;/div&gt;&lt;hr/&gt;&lt;div&gt;&lt;h5&gt;&lt;b&gt;AC &lt;/b&gt;16, touch 14, flat-footed 12 (+4 Dex, +2 natural)&lt;/h5&gt;&lt;h5&gt;&lt;b&gt;hp &lt;/b&gt;22 (4d10)&lt;/h5&gt;&lt;h5&gt;&lt;b&gt;Fort &lt;/b&gt;+1, &lt;b&gt;Ref &lt;/b&gt;+8, &lt;b&gt;Will &lt;/b&gt;+7&lt;/h5&gt;&lt;/div&gt;&lt;hr/&gt;&lt;div&gt;&lt;h5&gt;&lt;b&gt;OFFENSE&lt;/b&gt;&lt;/h5&gt;&lt;/div&gt;&lt;hr/&gt;&lt;div&gt;&lt;h5&gt;&lt;b&gt;Spd &lt;/b&gt;30 ft., fly 60 ft. (perfect)&lt;/h5&gt;&lt;h5&gt;&lt;b&gt;Melee &lt;/b&gt;mwk trident +6 (1d8+1)&lt;/h5&gt;&lt;h5&gt;&lt;b&gt;Ranged &lt;/b&gt;mwk longbow +9 (1d8/x3)&lt;/h5&gt;&lt;h5&gt;&lt;b&gt;Space &lt;/b&gt;5 ft.; &lt;b&gt;Reach &lt;/b&gt;5 ft.&lt;/h5&gt;&lt;h5&gt;&lt;b&gt;Special Attacks &lt;/b&gt;&lt;i&gt;astral&lt;/i&gt; recoil&lt;/h5&gt;&lt;h5&gt;&lt;b&gt;Spell-Like Abilities&lt;/b&gt; (CL 3rd; concentration +1) &lt;/br&gt;3/day&amp;mdash;&lt;i&gt;floating disk&lt;/i&gt; (see below), &lt;i&gt;shield&lt;/i&gt;, &lt;i&gt;spiritual weapon&lt;/i&gt;&lt;/h5&gt;&lt;/h5&gt;&lt;/div&gt;&lt;hr/&gt;&lt;div&gt;&lt;h5&gt;&lt;b&gt;STATISTICS&lt;/b&gt;&lt;/h5&gt;&lt;/div&gt;&lt;hr/&gt;&lt;div&gt;&lt;h5&gt;&lt;b&gt;Str &lt;/b&gt;12, &lt;b&gt;Dex &lt;/b&gt;19, &lt;b&gt;Con &lt;/b&gt;10, &lt;b&gt;Int &lt;/b&gt; 13, &lt;b&gt;Wis &lt;/b&gt;16, &lt;b&gt;Cha &lt;/b&gt;13&lt;/h5&gt;&lt;h5&gt;&lt;b&gt;Base Atk &lt;/b&gt;+4; &lt;b&gt;CMB &lt;/b&gt;+5; &lt;b&gt;CMD &lt;/b&gt;19&lt;/h5&gt;&lt;h5&gt;&lt;b&gt;Feats &lt;/b&gt;Improved Initiative, Point-Blank Shot&lt;/h5&gt;&lt;h5&gt;&lt;b&gt;Skills &lt;/b&gt;Acrobatics +11, Fly +19, Knowledge (planes) +8, Perception +10, Ride +11, Stealth +11, Survival +10&lt;/h5&gt;&lt;h5&gt;&lt;b&gt;Languages &lt;/b&gt;Auran&lt;/h5&gt;&lt;h5&gt;&lt;b&gt;SQ &lt;/b&gt;disk rider, sense rift&lt;/h5&gt;&lt;/div&gt;&lt;hr/&gt;&lt;div&gt;&lt;h5&gt;&lt;b&gt;ECOLOGY&lt;/b&gt;&lt;/h5&gt;&lt;/div&gt;&lt;hr/&gt;&lt;div&gt;&lt;h5&gt;&lt;b&gt;Environment &lt;/b&gt; any (Astral Plane)&lt;/h5&gt;&lt;h5&gt;&lt;b&gt;Organization &lt;/b&gt;solitary, pair, hunting party (3-6), warband (7-22)&lt;/h5&gt;&lt;h5&gt;&lt;b&gt;Treasure &lt;/b&gt;standard (mwk longbow, mwk trident, other treasure)&lt;/h5&gt;&lt;/div&gt;&lt;hr/&gt;&lt;div&gt;&lt;h5&gt;&lt;b&gt;SPECIAL ABILITIES&lt;/b&gt;&lt;/h5&gt;&lt;/div&gt;&lt;hr/&gt;&lt;div&gt;&lt;/h5&gt;&lt;h5&gt;&lt;b&gt;Astral Recoil (Su)&lt;/b&gt; As a full-round action, a shulsaga that touches a silver cord (such as that created by the spell &lt;i&gt;astral&lt;/i&gt; projection) can cause the cord to recoil. The &lt;i&gt;astral&lt;/i&gt; projecting creature must succeed at a DC 15 Will saving throw or be snapped back to its body, ending the spell effect but not harming the spellcaster. The save DC is Wisdom-based.  &lt;/h5&gt;&lt;h5&gt;&lt;b&gt;Disk Rider (Su)&lt;/b&gt; A shulsaga can only use its fly speed in tandem with its &lt;i&gt;floating disk&lt;/i&gt; spell-like ability. A shulsaga that casts &lt;i&gt;floating disk&lt;/i&gt; can use the spell to its normal effect, or step upon it and use it to fly for the duration of the spell. The disk can support its creator and the creator's equipment (even if this exceeds the load a &lt;i&gt;floating disk&lt;/i&gt; can normally bear), but nothing else. Only the disk's caster can ride it in this way. A &lt;i&gt;floating disk&lt;/i&gt; cast by a shulsaga is dismissible.  &lt;/h5&gt;&lt;h5&gt;&lt;b&gt;Sense Rift (Su)&lt;/b&gt; As a standard action, a shulsaga can detect any planar rift within 20 miles, automatically learning its direction and distance. This includes natural portals, non-instantaneous planar spells such as &lt;i&gt;gate&lt;/i&gt;, and other tears in reality.&lt;/h5&gt;&lt;/div&gt;&lt;br&gt;&lt;div&gt;&lt;h4&gt;&lt;p&gt;&lt;p&gt;Natives of the Astral Plane, shulsagas wish only to be left in peace to ride and hunt the wild voids. Life is rarely so easy, though, as predatory outsiders, mortal travelers, and souls making their passage to the Outer Planes constantly trespass upon the shulsagas' home plane. Proud and territorial, the disk-riders use their intimate understanding of &lt;i&gt;astral&lt;/i&gt; forces to drive interlopers from their territory. Shulsagas live in a simple but far from primitive hunter society, based around drifting villages that float upon stray chunks of elemental detritus and &lt;i&gt;astral&lt;/i&gt; protomatter. They often train the massive beasts of their native plane (such as &lt;i&gt;astral&lt;/i&gt; leviathans) to pull and defend their unfettered homes. Because shulsagas endlessly face the deadly beings that travel the Astral Plane, most communities attack strangers rather than risking their lives trying to distinguish friends from foes. Shulsagas speak a raspy dialect of Auran. A shulsaga is born genderless. It reaches maturity when it's a century old, and can then will its body toward a gender it will have for the rest of its life. Shulsagas can live to be over 500 years old, but most die earlier in hunts or planar upheavals. They average 7 feet in height and weigh about 240 pounds. Many have levels in ranger or summoner.&lt;/p&gt;&lt;/h4&gt;&lt;/div&gt;</t>
  </si>
  <si>
    <t>Skinstitch</t>
  </si>
  <si>
    <t>(4d10+30)</t>
  </si>
  <si>
    <t>longsword +7 (2d6+4/19-20), slam +2 (2d6+4)</t>
  </si>
  <si>
    <t>Str 19, Dex 10, Con -, Int -, Wis 11, Cha 1</t>
  </si>
  <si>
    <t>nest, repair</t>
  </si>
  <si>
    <t>solitary, hive (1 plus 1 swarm), or gang (2-4)</t>
  </si>
  <si>
    <t>This hulking thing is a patchwork of rotten cloth and grotesque skin, with stray bits of straw poking out the seams.</t>
  </si>
  <si>
    <t>Nest (Su) A skinstitch's body is a haven for a swarm of snakes, spiders, and wasps. Any swarm that shares a space with a skinstitch gains fast healing equal to the swarm's Hit Dice.  Repair (Ex) A skinstitch can repair itself by sewing additional fabric, leather, or hide to its body. Doing so requires at least 1 square foot of material and a full-round action, which restores 1 hit point to the skinstitch.</t>
  </si>
  <si>
    <t>A skinstitch is a crude construct made of cloth, leather, hides, and skins sewn together into a roughly ogre-like shape and stuffed with hay. Skinstitches are usually created by a spellcaster lacking the power, talent, or gold to craft a flesh golem. A skinstitch's stuffing juts out of gaps in the sewing and the mouths and eye-holes of its component faces, giving it a horrifying, ragged look. Swarms of vermin and other creatures often find refuge within the straw, and the magic of this construct grants swarms nesting within its body amazing regenerative powers. Despite its appearance, a skinstitch is strong, tough, and agile, though its components make it susceptible to fire.  VARIANT SKINSTITCHES A skinstitch created with material from specific creatures, such as dragons or fire giants, may gain additional abilities appropriate to that creature.  Enhanced Skinstitch (CR +1): An enhanced skinstitch has a natural armor bonus 5 greater than normal, a +5 bonus on Stealth checks, and fire resistance 10.  Resilient Skinstitch (CR +1): A resilient skinstitch loses its fire vulnerability and gains fire resistance 10 and DR 5/magic. Construction  A skinstitch's body is made from leather and cloth costing at least 500 gp.  SKINSTITCH  CL 8th; Price 6,500 gp  Construction  Requirements Craft Construct, creator must be caster level 10 Skill Craft (leather); Cost 3,500 gp</t>
  </si>
  <si>
    <t>&lt;link rel="stylesheet"href="PF.css"&gt;&lt;div&gt;&lt;h2&gt;Skinstitch&lt;/h2&gt;&lt;h3&gt;&lt;i&gt;This hulking thing is a patchwork of rotten cloth and grotesque skin, with stray bits of straw poking out the seams.&lt;/i&gt;&lt;/h3&gt;&lt;br&gt;&lt;/div&gt;&lt;div class="heading"&gt;&lt;p class="alignleft"&gt;Skinstitch&lt;/p&gt;&lt;p class="alignright"&gt;CR 5&lt;/p&gt;&lt;div style="clear: both;"&gt;&lt;/div&gt;&lt;/div&gt;&lt;div&gt;&lt;h5&gt;&lt;b&gt;XP &lt;/b&gt;1,600&lt;/h5&gt;&lt;h5&gt;N Large construct &lt;/h5&gt;&lt;h5&gt;&lt;b&gt;Init &lt;/b&gt;+0; &lt;b&gt;Senses &lt;/b&gt;darkvision 60 ft., low-light vision; Perception +0&lt;/h5&gt;&lt;/div&gt;&lt;hr/&gt;&lt;div&gt;&lt;h5&gt;&lt;b&gt;DEFENSE&lt;/b&gt;&lt;/h5&gt;&lt;/div&gt;&lt;hr/&gt;&lt;div&gt;&lt;h5&gt;&lt;b&gt;AC &lt;/b&gt;16, touch 9, flat-footed 16 (+7 natural, -1 size)&lt;/h5&gt;&lt;h5&gt;&lt;b&gt;hp &lt;/b&gt;52 (4d10+30)&lt;/h5&gt;&lt;h5&gt;&lt;b&gt;Fort &lt;/b&gt;+1, &lt;b&gt;Ref &lt;/b&gt;+1, &lt;b&gt;Will &lt;/b&gt;+1&lt;/h5&gt;&lt;h5&gt;&lt;b&gt;DR &lt;/b&gt;5/slashing; &lt;b&gt;Immune &lt;/b&gt;construct traits; &lt;b&gt;Resist &lt;/b&gt;cold 10, electricity 10&lt;/h5&gt;&lt;h5&gt;&lt;b&gt;Weaknesses &lt;/b&gt;vulnerable to fire&lt;/h5&gt;&lt;/div&gt;&lt;hr/&gt;&lt;div&gt;&lt;h5&gt;&lt;b&gt;OFFENSE&lt;/b&gt;&lt;/h5&gt;&lt;/div&gt;&lt;hr/&gt;&lt;div&gt;&lt;h5&gt;&lt;b&gt;Spd &lt;/b&gt;30 ft.&lt;/h5&gt;&lt;h5&gt;&lt;b&gt;Melee &lt;/b&gt;longsword +7 (2d6+4/19-20), slam +2 (2d6+4)&lt;/h5&gt;&lt;h5&gt;&lt;b&gt;Space &lt;/b&gt;10 ft.; &lt;b&gt;Reach &lt;/b&gt;10 ft.&lt;/h5&gt;&lt;/div&gt;&lt;hr/&gt;&lt;div&gt;&lt;h5&gt;&lt;b&gt;STATISTICS&lt;/b&gt;&lt;/h5&gt;&lt;/div&gt;&lt;hr/&gt;&lt;div&gt;&lt;h5&gt;&lt;b&gt;Str &lt;/b&gt;19, &lt;b&gt;Dex &lt;/b&gt;10, &lt;b&gt;Con &lt;/b&gt;-, &lt;b&gt;Int &lt;/b&gt; -, &lt;b&gt;Wis &lt;/b&gt;11, &lt;b&gt;Cha &lt;/b&gt;1&lt;/h5&gt;&lt;h5&gt;&lt;b&gt;Base Atk &lt;/b&gt;+4; &lt;b&gt;CMB &lt;/b&gt;+9; &lt;b&gt;CMD &lt;/b&gt;19&lt;/h5&gt;&lt;h5&gt;&lt;b&gt;SQ &lt;/b&gt;nest, repair&lt;/h5&gt;&lt;/div&gt;&lt;hr/&gt;&lt;div&gt;&lt;h5&gt;&lt;b&gt;ECOLOGY&lt;/b&gt;&lt;/h5&gt;&lt;/div&gt;&lt;hr/&gt;&lt;div&gt;&lt;h5&gt;&lt;b&gt;Environment &lt;/b&gt; any land&lt;/h5&gt;&lt;h5&gt;&lt;b&gt;Organization &lt;/b&gt;solitary, hive (1 plus 1 swarm), or gang (2-4)&lt;/h5&gt;&lt;h5&gt;&lt;b&gt;Treasure &lt;/b&gt;none&lt;/h5&gt;&lt;/div&gt;&lt;hr/&gt;&lt;div&gt;&lt;h5&gt;&lt;b&gt;SPECIAL ABILITIES&lt;/b&gt;&lt;/h5&gt;&lt;/div&gt;&lt;hr/&gt;&lt;div&gt;&lt;/h5&gt;&lt;h5&gt;&lt;b&gt;Nest (Su)&lt;/b&gt; A skinstitch's body is a haven for a swarm of snakes, spiders, and wasps. Any swarm that shares a space with a skinstitch gains fast healing equal to the swarm's Hit Dice.  &lt;/h5&gt;&lt;h5&gt;&lt;b&gt;Repair (Ex)&lt;/b&gt; A skinstitch can repair itself by sewing additional fabric, leather, or hide to its body. Doing so requires at least 1 square foot of material and a full-round action, which restores 1 hit point to the skinstitch.&lt;/h5&gt;&lt;/div&gt;&lt;br&gt;&lt;div&gt;&lt;h4&gt;&lt;p&gt;&lt;p&gt;A skinstitch is a crude construct made of cloth, leather, hides, and skins sewn together into a roughly ogre-like shape and stuffed with hay. Skinstitches are usually created by a spellcaster lacking the power, talent, or gold to craft a flesh golem. A skinstitch's stuffing juts out of gaps in the sewing and the mouths and eye-holes of its component faces, giving it a horrifying, ragged look. Swarms of vermin and other creatures often find refuge within the straw, and the magic of this construct grants swarms nesting within its body amazing regenerative powers. Despite its appearance, a skinstitch is strong, tough, and agile, though its components make it susceptible to fire.  &lt;br&gt;&lt;b&gt;VARIANT SKINSTITCHES&lt;/b&gt;&lt;br&gt; A skinstitch created with material from specific creatures, such as dragons or fire giants, may gain additional abilities appropriate to that creature.  &lt;br&gt;&lt;b&gt;Enhanced Skinstitch (CR +1):&lt;/b&gt; An enhanced skinstitch has a natural armor bonus 5 greater than normal, a +5 bonus on Stealth checks, and fire resistance 10.  &lt;br&gt;&lt;b&gt;Resilient Skinstitch (CR +1):&lt;/b&gt; A resilient skinstitch loses its fire vulnerability and gains fire resistance 10 and DR 5/magic. &lt;br&gt;&lt;b&gt;Construction&lt;/b&gt;&lt;br&gt;  A skinstitch's body is made from leather and cloth costing at least 500 gp.  &lt;br&gt;&lt;div class="heading"&gt;&lt;p class="alignleft"&gt;Skinstitch&lt;div style="clear: both;"&gt;&lt;/div&gt;  &lt;b&gt;CL&lt;/b&gt; 8th; &lt;b&gt;Price&lt;/b&gt; 6,500 gp  &lt;br&gt;&lt;hr/&gt;&lt;b&gt;Construction&lt;/b&gt;&lt;hr/&gt;  &lt;b&gt;Requirements&lt;/b&gt; Craft Construct, creator must be caster level 10 &lt;b&gt;Skill&lt;/b&gt; Craft (leather); &lt;b&gt;Cost&lt;/b&gt; 3,500 gp&lt;/p&gt;&lt;/h4&gt;&lt;/div&gt;</t>
  </si>
  <si>
    <t>Snallygaster</t>
  </si>
  <si>
    <t>bite +6 (1d8+3/x3 plus bleed), 2 claws +6 (1d4+3), sucking tentacles +1 (1d4+1 plus grab)</t>
  </si>
  <si>
    <t>aerial charge, bleed (1d6), sucking tentacles</t>
  </si>
  <si>
    <t>Str 17, Dex 15, Con 16, Int 5, Wis 14, Cha 9</t>
  </si>
  <si>
    <t>Fly +10, Perception +7, Stealth +9 (+13 in forests)</t>
  </si>
  <si>
    <t xml:space="preserve"> temperate forests or mountains</t>
  </si>
  <si>
    <t>This lean, scaly beast has broad wings, horns, a single eye, and writhing tentacles within its sharp, toothy beak.</t>
  </si>
  <si>
    <t>Aerial Charge (Ex) When a snallygaster charges downward at an angle of 45 degrees or more, its bite attack deals double damage (or triple damage on a critical hit). Bleed damage is not multiplied for this attack.  Sucking Tentacles (Ex) A snallygaster uses its retractable tentacles to suck blood from its victim's bleeding wounds. If a target has a bleed effect and the snallygaster grabs it with tentacles or maintains a grapple against it, the target takes double the normal bleed damage at the beginning of its next turn. When the snallygaster is using its tentacles, it cannot make bite attacks.</t>
  </si>
  <si>
    <t>The snallygaster is a hideous amalgamation of lizard and bird that preys on unwary travelers. Its claws and beak have an almost metallic sheen to them, hinting at their sharpness and strength. Black stripes run the length of its scaly blue hide all the way to the tip of its long, sinuous tail. The snallygaster's serpentine neck terminates at a small, birdlike head with a single eye set in the center of the forehead. In place of a tongue, its long throat contains a slobbering mass of tentacles that twist and squirm grotesquely whenever the creature extends them.  A typical snallygaster measures 9 feet from the tip of its tail to the point of its beak, with a wingspan of 15 feet and a weight of approximately 200 pounds. The snallygaster is an ambush predator, attacking its prey from above. Once it spots a potential victim, it dives toward its unsuspecting foe, using the fall to build up momentum. Once its foe lies dead or unconscious, the snallygaster uses its tonguelike tentacles to slurp up the victim's blood. The only thing a snallygaster craves more than blood is alcohol, and it spends much of each autumn scouring its territory for fermenting fruit, on which it gorges itself until thoroughly inebriated. Intoxicated snallygasters are extremely aggressive. Snallygasters prefer to nest in wooded, mountainous regions. They are primarily active during the day, which they spend searching for food or scaring off rivals. Whether or not a female snallygaster finds a mate, it lays one to two eggs per year.</t>
  </si>
  <si>
    <t>&lt;link rel="stylesheet"href="PF.css"&gt;&lt;div&gt;&lt;h2&gt;Snallygaster&lt;/h2&gt;&lt;h3&gt;&lt;i&gt;This lean, scaly beast has broad wings, horns, a single eye, and writhing tentacles within its sharp, toothy beak.&lt;/i&gt;&lt;/h3&gt;&lt;br&gt;&lt;/div&gt;&lt;div class="heading"&gt;&lt;p class="alignleft"&gt;Snallygaster&lt;/p&gt;&lt;p class="alignright"&gt;CR 3&lt;/p&gt;&lt;div style="clear: both;"&gt;&lt;/div&gt;&lt;/div&gt;&lt;div&gt;&lt;h5&gt;&lt;b&gt;XP &lt;/b&gt;800&lt;/h5&gt;&lt;h5&gt;CE Medium aberration &lt;/h5&gt;&lt;h5&gt;&lt;b&gt;Init &lt;/b&gt;+2; &lt;b&gt;Senses &lt;/b&gt;darkvision 60 ft., scent; Perception +7&lt;/h5&gt;&lt;/div&gt;&lt;hr/&gt;&lt;div&gt;&lt;h5&gt;&lt;b&gt;DEFENSE&lt;/b&gt;&lt;/h5&gt;&lt;/div&gt;&lt;hr/&gt;&lt;div&gt;&lt;h5&gt;&lt;b&gt;AC &lt;/b&gt;15, touch 12, flat-footed 13 (+2 Dex, +3 natural)&lt;/h5&gt;&lt;h5&gt;&lt;b&gt;hp &lt;/b&gt;30 (4d8+12)&lt;/h5&gt;&lt;h5&gt;&lt;b&gt;Fort &lt;/b&gt;+4, &lt;b&gt;Ref &lt;/b&gt;+3, &lt;b&gt;Will &lt;/b&gt;+6&lt;/h5&gt;&lt;/div&gt;&lt;hr/&gt;&lt;div&gt;&lt;h5&gt;&lt;b&gt;OFFENSE&lt;/b&gt;&lt;/h5&gt;&lt;/div&gt;&lt;hr/&gt;&lt;div&gt;&lt;h5&gt;&lt;b&gt;Spd &lt;/b&gt;20 ft., fly 60 ft. (good)&lt;/h5&gt;&lt;h5&gt;&lt;b&gt;Melee &lt;/b&gt;bite +6 (1d8+3/x3 plus bleed), 2 claws +6 (1d4+3), sucking tentacles +1 (1d4+1 plus grab)&lt;/h5&gt;&lt;h5&gt;&lt;b&gt;Space &lt;/b&gt;5 ft.; &lt;b&gt;Reach &lt;/b&gt;5 ft.&lt;/h5&gt;&lt;h5&gt;&lt;b&gt;Special Attacks &lt;/b&gt;aerial charge, bleed (1d6), sucking tentacles&lt;/h5&gt;&lt;/div&gt;&lt;hr/&gt;&lt;div&gt;&lt;h5&gt;&lt;b&gt;STATISTICS&lt;/b&gt;&lt;/h5&gt;&lt;/div&gt;&lt;hr/&gt;&lt;div&gt;&lt;h5&gt;&lt;b&gt;Str &lt;/b&gt;17, &lt;b&gt;Dex &lt;/b&gt;15, &lt;b&gt;Con &lt;/b&gt;16, &lt;b&gt;Int &lt;/b&gt; 5, &lt;b&gt;Wis &lt;/b&gt;14, &lt;b&gt;Cha &lt;/b&gt;9&lt;/h5&gt;&lt;h5&gt;&lt;b&gt;Base Atk &lt;/b&gt;+3; &lt;b&gt;CMB &lt;/b&gt;+6 (+10 grapple); &lt;b&gt;CMD &lt;/b&gt;18 (22 vs. trip)&lt;/h5&gt;&lt;h5&gt;&lt;b&gt;Feats &lt;/b&gt;Flyby Attack, Skill Focus (Stealth)&lt;/h5&gt;&lt;h5&gt;&lt;b&gt;Skills &lt;/b&gt;Fly +10, Perception +7, Stealth +9 (+13 in forests); &lt;b&gt;Racial Modifiers &lt;/b&gt;+4 Stealth in forests&lt;/h5&gt;&lt;h5&gt;&lt;b&gt;Languages &lt;/b&gt;Aklo (can't speak)&lt;/h5&gt;&lt;/div&gt;&lt;hr/&gt;&lt;div&gt;&lt;h5&gt;&lt;b&gt;ECOLOGY&lt;/b&gt;&lt;/h5&gt;&lt;/div&gt;&lt;hr/&gt;&lt;div&gt;&lt;h5&gt;&lt;b&gt;Environment &lt;/b&gt; temperate forests or mountains&lt;/h5&gt;&lt;h5&gt;&lt;b&gt;Organization &lt;/b&gt;solitary or pair&lt;/h5&gt;&lt;h5&gt;&lt;b&gt;Treasure &lt;/b&gt;none&lt;/h5&gt;&lt;/div&gt;&lt;hr/&gt;&lt;div&gt;&lt;h5&gt;&lt;b&gt;SPECIAL ABILITIES&lt;/b&gt;&lt;/h5&gt;&lt;/div&gt;&lt;hr/&gt;&lt;div&gt;&lt;/h5&gt;&lt;h5&gt;&lt;b&gt;Aerial Charge (Ex)&lt;/b&gt; When a snallygaster charges downward at an angle of 45 degrees or more, its bite attack deals double damage (or triple damage on a critical hit). Bleed damage is not multiplied for this attack.  &lt;/h5&gt;&lt;h5&gt;&lt;b&gt;Sucking Tentacles (Ex)&lt;/b&gt; A snallygaster uses its retractable tentacles to suck blood from its victim's bleeding wounds. If a target has a bleed effect and the snallygaster grabs it with tentacles or maintains a grapple against it, the target takes double the normal bleed damage at the beginning of its next turn. When the snallygaster is using its tentacles, it cannot make bite attacks.&lt;/h5&gt;&lt;/div&gt;&lt;br&gt;&lt;div&gt;&lt;h4&gt;&lt;p&gt;&lt;p&gt;The snallygaster is a hideous amalgamation of lizard and bird that preys on unwary travelers. Its claws and beak have an almost metallic sheen to them, hinting at their sharpness and strength. Black stripes run the length of its scaly blue hide all the way to the tip of its long, sinuous tail. The snallygaster's serpentine neck terminates at a small, birdlike head with a single eye set in the center of the forehead. In place of a tongue, its long throat contains a slobbering mass of tentacles that twist and squirm grotesquely whenever the creature extends them.  A typical snallygaster measures 9 feet from the tip of its tail to the point of its beak, with a wingspan of 15 feet and a weight of approximately 200 pounds. The snallygaster is an ambush predator, attacking its prey from above. Once it spots a potential victim, it dives toward its unsuspecting foe, using the fall to build up momentum. Once its foe lies dead or unconscious, the snallygaster uses its tonguelike tentacles to slurp up the victim's blood. The only thing a snallygaster craves more than blood is alcohol, and it spends much of each autumn scouring its territory for fermenting fruit, on which it gorges itself until thoroughly inebriated. Intoxicated snallygasters are extremely aggressive. Snallygasters prefer to nest in wooded, mountainous regions. They are primarily active during the day, which they spend searching for food or scaring off rivals. Whether or not a female snallygaster finds a mate, it lays one to two eggs per year.&lt;/p&gt;&lt;/h4&gt;&lt;/div&gt;</t>
  </si>
  <si>
    <t>Soulbound Mannequin</t>
  </si>
  <si>
    <t>2 claws +15 (1d8+4 plus grab)</t>
  </si>
  <si>
    <t>Spell-Like Abilities (CL 10th; concentration +9)   At Will-detect poison, light, mage hand, open/close, prestidigitation   3/day-alarm, feather fall, hold portal   1/day-disguise self (see below), levitate, one additional ability based on alignment (see below)</t>
  </si>
  <si>
    <t>Str 18, Dex 16, Con -, Int 11, Wis 10, Cha 9</t>
  </si>
  <si>
    <t>Improved Initiative, Martial Weapon Proficiency (any one), Throw Anything, Toughness, Weapon Focus (claw)</t>
  </si>
  <si>
    <t>This strange construct is shaped like a masked humanoid made of wood and porcelain.</t>
  </si>
  <si>
    <t>Alignment Variation (Ex) Soulbound mannequins are at least partially neutral in alignment, although they can also be chaotic, evil, good, or lawful. They have an alignment-dependent spell-like ability usable once per day as listed below. • Chaotic Neutral: confusion (DC 13) • Lawful Neutral: fear (DC 13) • Neutral: hold monster (DC 13) • Neutral Evil: enervation • Neutral Good: greater invisibility  Disguise Self (Sp) The soulbound mannequin can only disguise itself as the living person it used to be at approximately the age it was when its soul was used to make the mannequin (this allows it to take the appearance of another creature type).  Soul Focus (Su) The soul bound to the mannequin lives within a focus integrated into the doll or its apparel, typically a carved mask. As long as this soul focus remains intact, it can be used to animate another mannequin, at the same cost as creating a new soulbound mannequin. The new mannequin retains its personality and memories. A soul focus has hardness 8, 12 hit points, and a break DC of 20.  Susceptible to Mind-Affecting Effects (Ex) Unlike most constructs, a soulbound mannequin is not immune to mind-affecting effects.</t>
  </si>
  <si>
    <t>A soulbound mannequin is a human-sized improvement on the soulbound doll (Pathfinder RPG Bestiary 2 255). The binding process is sophisticated enough to leave much of the soul's personality intact. Most are crafted to allow a faithful servant to remain with a prestigious family or to allow a dying loved one to remain among the living in a limited way. Because the mannequin's face is expressionless and its voice has little inf lection, it carries several masks that it uses to convey emotions. It often serves its creator as a bodyguard, companion, servant, sentry, or even paramour.  Construction  A soulbound mannequin is made from wood or porcelain, with one expertly carved mask worth at least 500 gp to serve as the soul focus. Creation requires a soul fragment from a creature who dies at some point during the creation of the mannequin (this doesn't prevent the rest of the soul from continuing on to the afterlife or prevent the body from later being revived). An unwilling soul can resist the procedure with a successful DC 20 Will save.  SOULBOUND MANNEQUIN  CL 7th; Price 16,500 gp  Construction  Requirements Craft Construct, disguise self, false life, lesser geas, magic jar, minor creation, soul of a living creature who dies or is slain during the creation process; Skill Craft (sculptures); Cost 8,500 gp</t>
  </si>
  <si>
    <t>&lt;link rel="stylesheet"href="PF.css"&gt;&lt;div&gt;&lt;h2&gt;Soulbound Mannequin&lt;/h2&gt;&lt;h3&gt;&lt;i&gt;This strange construct is shaped like a masked humanoid made of wood and porcelain.&lt;/i&gt;&lt;/h3&gt;&lt;br&gt;&lt;/div&gt;&lt;div class="heading"&gt;&lt;p class="alignleft"&gt;Soulbound Mannequin&lt;/p&gt;&lt;p class="alignright"&gt;CR 7&lt;/p&gt;&lt;div style="clear: both;"&gt;&lt;/div&gt;&lt;/div&gt;&lt;div&gt;&lt;h5&gt;&lt;b&gt;XP &lt;/b&gt;3,200&lt;/h5&gt;&lt;h5&gt;N Medium construct &lt;/h5&gt;&lt;h5&gt;&lt;b&gt;Init &lt;/b&gt;+7; &lt;b&gt;Senses &lt;/b&gt;darkvision 60 ft., low-light vision; Perception +10&lt;/h5&gt;&lt;/div&gt;&lt;hr/&gt;&lt;div&gt;&lt;h5&gt;&lt;b&gt;DEFENSE&lt;/b&gt;&lt;/h5&gt;&lt;/div&gt;&lt;hr/&gt;&lt;div&gt;&lt;h5&gt;&lt;b&gt;AC &lt;/b&gt;19, touch 13, flat-footed 16 (+3 Dex, +6 natural)&lt;/h5&gt;&lt;h5&gt;&lt;b&gt;hp &lt;/b&gt;85 (10d10+30)&lt;/h5&gt;&lt;h5&gt;&lt;b&gt;Fort &lt;/b&gt;+3, &lt;b&gt;Ref &lt;/b&gt;+6, &lt;b&gt;Will &lt;/b&gt;+3&lt;/h5&gt;&lt;h5&gt;&lt;b&gt;DR &lt;/b&gt;5/magic; &lt;b&gt;Immune &lt;/b&gt;construct traits&lt;/h5&gt;&lt;h5&gt;&lt;b&gt;Weaknesses &lt;/b&gt;susceptible to mind-affecting effects&lt;/h5&gt;&lt;/div&gt;&lt;hr/&gt;&lt;div&gt;&lt;h5&gt;&lt;b&gt;OFFENSE&lt;/b&gt;&lt;/h5&gt;&lt;/div&gt;&lt;hr/&gt;&lt;div&gt;&lt;h5&gt;&lt;b&gt;Spd &lt;/b&gt;30 ft.&lt;/h5&gt;&lt;h5&gt;&lt;b&gt;Melee &lt;/b&gt;2 claws +15 (1d8+4 plus grab)&lt;/h5&gt;&lt;h5&gt;&lt;b&gt;Space &lt;/b&gt;5 ft.; &lt;b&gt;Reach &lt;/b&gt;5 ft.&lt;/h5&gt;&lt;h5&gt;&lt;b&gt;Special Attacks &lt;/b&gt;constrict (1d8+4)&lt;/h5&gt;&lt;h5&gt;&lt;b&gt;Spell-Like Abilities&lt;/b&gt; (CL 10th; concentration +9) &lt;/br&gt;At Will&amp;mdash;&lt;i&gt;detect poison&lt;/i&gt;, &lt;i&gt;light&lt;/i&gt;, &lt;i&gt;mage hand&lt;/i&gt;, &lt;i&gt;open/close&lt;/i&gt;, &lt;i&gt;prestidigitation&lt;/i&gt; &lt;/br&gt;3/day&amp;mdash;&lt;i&gt;alarm&lt;/i&gt;, &lt;i&gt;feather fall&lt;/i&gt;, &lt;i&gt;hold portal&lt;/i&gt; &lt;/br&gt;1/day&amp;mdash;&lt;i&gt;disguise self&lt;/i&gt; (see below), &lt;i&gt;levitate&lt;/i&gt;, one additional ability based on alignment (see below)&lt;/h5&gt;&lt;/h5&gt;&lt;/div&gt;&lt;hr/&gt;&lt;div&gt;&lt;h5&gt;&lt;b&gt;STATISTICS&lt;/b&gt;&lt;/h5&gt;&lt;/div&gt;&lt;hr/&gt;&lt;div&gt;&lt;h5&gt;&lt;b&gt;Str &lt;/b&gt;18, &lt;b&gt;Dex &lt;/b&gt;16, &lt;b&gt;Con &lt;/b&gt;-, &lt;b&gt;Int &lt;/b&gt; 11, &lt;b&gt;Wis &lt;/b&gt;10, &lt;b&gt;Cha &lt;/b&gt;9&lt;/h5&gt;&lt;h5&gt;&lt;b&gt;Base Atk &lt;/b&gt;+10; &lt;b&gt;CMB &lt;/b&gt;+14 (+18 grapple); &lt;b&gt;CMD &lt;/b&gt;27&lt;/h5&gt;&lt;h5&gt;&lt;b&gt;Feats &lt;/b&gt;Improved Initiative, Martial Weapon Proficiency (any one), Throw Anything, Toughness, Weapon Focus (claw)&lt;/h5&gt;&lt;h5&gt;&lt;b&gt;Skills &lt;/b&gt;Intimidate +9, Perception +10&lt;/h5&gt;&lt;h5&gt;&lt;b&gt;Languages &lt;/b&gt;Common&lt;/h5&gt;&lt;h5&gt;&lt;b&gt;SQ &lt;/b&gt;alignment variation, soul focus&lt;/h5&gt;&lt;/div&gt;&lt;hr/&gt;&lt;div&gt;&lt;h5&gt;&lt;b&gt;ECOLOGY&lt;/b&gt;&lt;/h5&gt;&lt;/div&gt;&lt;hr/&gt;&lt;div&gt;&lt;h5&gt;&lt;b&gt;Environment &lt;/b&gt; any land&lt;/h5&gt;&lt;h5&gt;&lt;b&gt;Organization &lt;/b&gt;solitary, pair, or family (3-12)&lt;/h5&gt;&lt;h5&gt;&lt;b&gt;Treasure &lt;/b&gt;standard&lt;/h5&gt;&lt;/div&gt;&lt;hr/&gt;&lt;div&gt;&lt;h5&gt;&lt;b&gt;SPECIAL ABILITIES&lt;/b&gt;&lt;/h5&gt;&lt;/div&gt;&lt;hr/&gt;&lt;div&gt;&lt;/h5&gt;&lt;h5&gt;&lt;b&gt;Alignment Variation (Ex)&lt;/b&gt; Soulbound mannequins are at least partially neutral in alignment, although they can also be chaotic, evil, good, or lawful. They have an alignment-dependent spell-like ability usable once per day as listed below. &lt;ul&gt;&lt;li&gt; &lt;i&gt;Chaotic &lt;i&gt;Neutral&lt;/i&gt;&lt;/i&gt;: &lt;i&gt;confusion&lt;/i&gt; (DC 13) &lt;li&gt; &lt;i&gt;Lawful &lt;i&gt;Neutral&lt;/i&gt;&lt;/i&gt;: &lt;i&gt;fear&lt;/i&gt; (DC 13) &lt;li&gt; &lt;i&gt;Neutral&lt;/i&gt;: &lt;i&gt;hold monster&lt;/i&gt; (DC 13) &lt;li&gt; &lt;i&gt;Neutral&lt;/i&gt; Evil: &lt;i&gt;enervation&lt;/i&gt; &lt;li&gt; &lt;i&gt;Neutral&lt;/i&gt; Good: &lt;i&gt;greater invisibility&lt;/i&gt;  &lt;/h5&gt;&lt;h5&gt;&lt;b&gt;Disguise Self (Sp)&lt;/b&gt; The soulbound mannequin can only disguise itself as the living person it used to be at approximately the age it was when its soul was used to make the mannequin (this allows it to take the appearance of another creature type).  &lt;/h5&gt;&lt;h5&gt;&lt;b&gt;Soul Focus (Su)&lt;/b&gt; The soul bound to the mannequin lives within a focus integrated into the doll or its apparel, typically a carved mask. As long as this soul focus remains intact, it can be used to animate another mannequin, at the same cost as creating a new soulbound mannequin. The new mannequin retains its personality and memories. A soul focus has hardness 8, 12 hit points, and a break DC of 20.  &lt;/h5&gt;&lt;h5&gt;&lt;b&gt;Susceptible to Mind-Affecting Effects (Ex)&lt;/b&gt; Unlike most constructs, a soulbound mannequin is not immune to mind-affecting effects.&lt;/ul&gt;&lt;/h5&gt;&lt;/div&gt;&lt;br&gt;&lt;div&gt;&lt;h4&gt;&lt;p&gt;&lt;p&gt;A soulbound mannequin is a human-sized improvement on the soulbound doll (&lt;i&gt;Pathfinder RPG Bestiary 2&lt;/i&gt; 255). The binding process is sophisticated enough to leave much of the soul's personality intact. Most are crafted to allow a faithful servant to remain with a prestigious family or to allow a dying loved one to remain among the living in a limited way. Because the mannequin's face is expressionless and its voice has little inf lection, it carries several masks that it uses to convey emotions. It often serves its creator as a bodyguard, companion, servant, sentry, or even paramour.  &lt;br&gt;&lt;b&gt;Construction&lt;/b&gt;&lt;br&gt;  A soulbound mannequin is made from wood or porcelain, with one expertly carved mask worth at least 500 gp to serve as the soul focus. Creation requires a soul fragment from a creature who dies at some point during the creation of the mannequin (this doesn't prevent the rest of the soul from continuing on to the afterlife or prevent the body from later being revived). An unwilling soul can resist the procedure with a successful DC 20 Will save.  &lt;br&gt;&lt;div class="heading"&gt;&lt;p class="alignleft"&gt;Soulbound Mannequin&lt;div style="clear: both;"&gt;&lt;/div&gt;  &lt;b&gt;CL&lt;/b&gt; 7th; &lt;b&gt;Price&lt;/b&gt; 16,500 gp  &lt;br&gt;&lt;hr/&gt;&lt;b&gt;Construction&lt;/b&gt;&lt;hr/&gt;  &lt;b&gt;Requirements&lt;/b&gt; Craft Construct, &lt;i&gt;disguise self&lt;/i&gt;, &lt;i&gt;false life&lt;/i&gt;, &lt;i&gt;lesser geas&lt;/i&gt;, &lt;i&gt;magic jar&lt;/i&gt;, &lt;i&gt;minor creation&lt;/i&gt;, soul of a living creature who dies or is slain during the creation process; &lt;b&gt;Skill&lt;/b&gt; Craft (sculptures); &lt;b&gt;Cost&lt;/b&gt; 8,500 gp&lt;/p&gt;&lt;/h4&gt;&lt;/div&gt;</t>
  </si>
  <si>
    <t>Soulbound Shell</t>
  </si>
  <si>
    <t>(+4 armor, +1 Dex, +11 natural)</t>
  </si>
  <si>
    <t>(15d10+50)</t>
  </si>
  <si>
    <t>cemented mind, susceptible to mind-affecting effects</t>
  </si>
  <si>
    <t>mwk dagger +17/+12/+7 (1d4+1/19-20)</t>
  </si>
  <si>
    <t>Wizard Spells Prepared (CL 12th; concentration +17)   6th-beast shape IV, disintegrate (DC 21)   5th-cloudkill (2, DC 22), dominate person (DC 21), passwall   4th-black tentacles (2), fire shield, shout (DC 19)   3rd-fly, lightning bolt (2, DC 18), stinking cloud (2, DC 20)   2nd-false life (already cast), glitterdust (DC 19), hideous laughter (DC 18), make whole, mirror image   1st-charm person (2, DC 17), expeditious retreat, grease (DC 18), mage armor (already cast), unseen servant   0-acid splash, detect magic, mage hand, read magic</t>
  </si>
  <si>
    <t>Str 13, Dex 13, Con -, Int 20, Wis 10, Cha 13</t>
  </si>
  <si>
    <t>Combat Casting, Craft ConstructB, Greater Spell Focus (conjuration), Improved Iron Will, Iron Will, Skill Focus (Spellcraft), Spell Focus (conjuration), Spell Focus (enchantment), Toughness</t>
  </si>
  <si>
    <t>Craft (sculptures) +20, Disguise +16, Knowledge (arcana) +20, Knowledge (engineering) +20, Perception +15, Spellcraft +26, Use Magic Device +16</t>
  </si>
  <si>
    <t>Aklo, Common, Draconic</t>
  </si>
  <si>
    <t>solitary or workshop (1 plus 2-8 other constructs)</t>
  </si>
  <si>
    <t>standard (mwk dagger, other treasure)</t>
  </si>
  <si>
    <t>This white statue of a bald human is marbled with glowing green veins of energy.</t>
  </si>
  <si>
    <t>Cemented Mind (Ex) A soulbound shell can never change its known or prepared spells.  Soul Focus (Su) The soul bound to the shell lives within a gem inside its chest. As long as this soul focus remains intact, it can be used to animate another shell, at the same cost as creating a new soulbound shell, and retains its personality and memories. A soul focus has hardness 8, 12 hit points, and a break DC of 20.  Spells A spellbound shell casts spells as a 12th-level cleric, witch, or wizard, but does not gain any other class abilities.  Susceptible to Mind-Affecting Effects (Ex) A soulbound shell is not immune to mind-affecting effects.</t>
  </si>
  <si>
    <t>A soulbound shell is the perfected version of a soulbound mannequin, allowing the soul to retain its spellcasting.  Construction  A soulbound shell is constructed from marble, a 5,000 gp gem for the soul focus, and the soul of a willing spellcaster of at least 12th level who dies at the culmination of the creation process and animates the stone shell.  SOULBOUND SHELL  CL 12th; Price 115,000 gp  Construction  Requirements Craft Construct, false life, magic jar, make whole, mnemonic enhancer, stoneskin; Skill Craft (sculpture); Cost 60,000 gp</t>
  </si>
  <si>
    <t>&lt;link rel="stylesheet"href="PF.css"&gt;&lt;div&gt;&lt;h2&gt;Soulbound Shell&lt;/h2&gt;&lt;h3&gt;&lt;i&gt;This white statue of a bald human is marbled with glowing green veins of energy.&lt;/i&gt;&lt;/h3&gt;&lt;br&gt;&lt;/div&gt;&lt;div class="heading"&gt;&lt;p class="alignleft"&gt;Soulbound Shell&lt;/p&gt;&lt;p class="alignright"&gt;CR 12&lt;/p&gt;&lt;div style="clear: both;"&gt;&lt;/div&gt;&lt;/div&gt;&lt;div&gt;&lt;h5&gt;&lt;b&gt;XP &lt;/b&gt;19,200&lt;/h5&gt;&lt;h5&gt;N Medium construct &lt;/h5&gt;&lt;h5&gt;&lt;b&gt;Init &lt;/b&gt;+1; &lt;b&gt;Senses &lt;/b&gt;darkvision 60 ft., low-light vision; Perception +15&lt;/h5&gt;&lt;/div&gt;&lt;hr/&gt;&lt;div&gt;&lt;h5&gt;&lt;b&gt;DEFENSE&lt;/b&gt;&lt;/h5&gt;&lt;/div&gt;&lt;hr/&gt;&lt;div&gt;&lt;h5&gt;&lt;b&gt;AC &lt;/b&gt;26, touch 11, flat-footed 25 (+4 armor, +1 Dex, +11 natural)&lt;/h5&gt;&lt;h5&gt;&lt;b&gt;hp &lt;/b&gt;132 (15d10+50)&lt;/h5&gt;&lt;h5&gt;&lt;b&gt;Fort &lt;/b&gt;+5, &lt;b&gt;Ref &lt;/b&gt;+6, &lt;b&gt;Will &lt;/b&gt;+7&lt;/h5&gt;&lt;h5&gt;&lt;b&gt;DR &lt;/b&gt;10/adamantine and magic; &lt;b&gt;Immune &lt;/b&gt;construct traits; &lt;b&gt;SR &lt;/b&gt;23&lt;/h5&gt;&lt;h5&gt;&lt;b&gt;Weaknesses &lt;/b&gt;cemented mind, susceptible to mind-affecting effects&lt;/h5&gt;&lt;/div&gt;&lt;hr/&gt;&lt;div&gt;&lt;h5&gt;&lt;b&gt;OFFENSE&lt;/b&gt;&lt;/h5&gt;&lt;/div&gt;&lt;hr/&gt;&lt;div&gt;&lt;h5&gt;&lt;b&gt;Spd &lt;/b&gt;30 ft.&lt;/h5&gt;&lt;h5&gt;&lt;b&gt;Melee &lt;/b&gt;mwk dagger +17/+12/+7 (1d4+1/19-20)&lt;/h5&gt;&lt;h5&gt;&lt;b&gt;Space &lt;/b&gt;5 ft.; &lt;b&gt;Reach &lt;/b&gt;5 ft.&lt;/h5&gt;&lt;h5&gt;&lt;b&gt;Wizard Spells Prepared&lt;/b&gt; (CL 12th; concentration +17) &lt;/br&gt;6th&amp;mdash;&lt;i&gt;beast shape IV&lt;/i&gt;, &lt;i&gt;disintegrate&lt;/i&gt; (DC 21) &lt;/br&gt;5th&amp;mdash;&lt;i&gt;cloudkill&lt;/i&gt; (2, DC 22), &lt;i&gt;dominate person&lt;/i&gt; (DC 21), &lt;i&gt;passwall&lt;/i&gt; &lt;/br&gt;4th&amp;mdash;&lt;i&gt;black tentacles&lt;/i&gt; (2), &lt;i&gt;fire shield&lt;/i&gt;, &lt;i&gt;shout&lt;/i&gt; (DC 19) &lt;/br&gt;3rd&amp;mdash;&lt;i&gt;fly&lt;/i&gt;, &lt;i&gt;lightning bolt&lt;/i&gt; (2, DC 18), &lt;i&gt;stinking cloud&lt;/i&gt; (2, DC 20) &lt;/br&gt;2nd&amp;mdash;&lt;i&gt;false life&lt;/i&gt; (already cast), &lt;i&gt;glitterdust&lt;/i&gt; (DC 19), &lt;i&gt;hideous laughter&lt;/i&gt; (DC 18), &lt;i&gt;make whole&lt;/i&gt;, &lt;i&gt;mirror image&lt;/i&gt; &lt;/br&gt;1st&amp;mdash;&lt;i&gt;charm person&lt;/i&gt; (2, DC 17), &lt;i&gt;expeditious retreat&lt;/i&gt;, &lt;i&gt;grease&lt;/i&gt; (DC 18), &lt;i&gt;mage armor&lt;/i&gt; (already cast), &lt;i&gt;unseen servant&lt;/i&gt; &lt;/br&gt;0&amp;mdash;&lt;i&gt;acid splash&lt;/i&gt;, &lt;i&gt;detect magic&lt;/i&gt;, &lt;i&gt;mage hand&lt;/i&gt;, &lt;i&gt;read magic&lt;/i&gt;&lt;/h5&gt;&lt;/h5&gt;&lt;/div&gt;&lt;hr/&gt;&lt;div&gt;&lt;h5&gt;&lt;b&gt;STATISTICS&lt;/b&gt;&lt;/h5&gt;&lt;/div&gt;&lt;hr/&gt;&lt;div&gt;&lt;h5&gt;&lt;b&gt;Str &lt;/b&gt;13, &lt;b&gt;Dex &lt;/b&gt;13, &lt;b&gt;Con &lt;/b&gt;-, &lt;b&gt;Int &lt;/b&gt; 20, &lt;b&gt;Wis &lt;/b&gt;10, &lt;b&gt;Cha &lt;/b&gt;13&lt;/h5&gt;&lt;h5&gt;&lt;b&gt;Base Atk &lt;/b&gt;+15; &lt;b&gt;CMB &lt;/b&gt;+16; &lt;b&gt;CMD &lt;/b&gt;27&lt;/h5&gt;&lt;h5&gt;&lt;b&gt;Feats &lt;/b&gt;Combat Casting, Craft Construct&lt;sup&gt;B&lt;/sup&gt;, Greater Spell Focus (conjuration), Improved Iron Will, Iron Will, Skill Focus (Spellcraft), Spell Focus (conjuration), Spell Focus (enchantment), Toughness&lt;/h5&gt;&lt;h5&gt;&lt;b&gt;Skills &lt;/b&gt;Craft (sculptures) +20, Disguise +16, Knowledge (arcana) +20, Knowledge (engineering) +20, Perception +15, Spellcraft +26, Use Magic Device +16&lt;/h5&gt;&lt;h5&gt;&lt;b&gt;Languages &lt;/b&gt;Aklo, Common, Draconic&lt;/h5&gt;&lt;h5&gt;&lt;b&gt;SQ &lt;/b&gt;soul focus&lt;/h5&gt;&lt;/div&gt;&lt;hr/&gt;&lt;div&gt;&lt;h5&gt;&lt;b&gt;ECOLOGY&lt;/b&gt;&lt;/h5&gt;&lt;/div&gt;&lt;hr/&gt;&lt;div&gt;&lt;h5&gt;&lt;b&gt;Environment &lt;/b&gt; any land&lt;/h5&gt;&lt;h5&gt;&lt;b&gt;Organization &lt;/b&gt;solitary or workshop (1 plus 2-8 other constructs)&lt;/h5&gt;&lt;h5&gt;&lt;b&gt;Treasure &lt;/b&gt;standard (mwk dagger, other treasure)&lt;/h5&gt;&lt;/div&gt;&lt;hr/&gt;&lt;div&gt;&lt;h5&gt;&lt;b&gt;SPECIAL ABILITIES&lt;/b&gt;&lt;/h5&gt;&lt;/div&gt;&lt;hr/&gt;&lt;div&gt;&lt;/h5&gt;&lt;h5&gt;&lt;b&gt;Cemented Mind (Ex)&lt;/b&gt; A soulbound shell can never change its known or prepared spells.  &lt;/h5&gt;&lt;h5&gt;&lt;b&gt;Soul Focus (Su)&lt;/b&gt; The soul bound to the shell lives within a gem inside its chest. As long as this soul focus remains intact, it can be used to animate another shell, at the same cost as creating a new soulbound shell, and retains its personality and memories. A soul focus has hardness 8, 12 hit points, and a break DC of 20.  &lt;/h5&gt;&lt;h5&gt;&lt;b&gt;Spells&lt;/b&gt; A spellbound shell casts spells as a 12th-level cleric, witch, or wizard, but does not gain any other class abilities.  &lt;/h5&gt;&lt;h5&gt;&lt;b&gt;Susceptible to Mind-Affecting Effects (Ex)&lt;/b&gt; A soulbound shell is not immune to mind-affecting effects.&lt;/h5&gt;&lt;/div&gt;&lt;br&gt;&lt;div&gt;&lt;h4&gt;&lt;p&gt;&lt;p&gt;A soulbound shell is the perfected version of a soulbound mannequin, allowing the soul to retain its spellcasting.  &lt;br&gt;&lt;b&gt;Construction&lt;/b&gt;&lt;br&gt;  A soulbound shell is constructed from marble, a 5,000 gp gem for the soul focus, and the soul of a willing spellcaster of at least 12th level who dies at the culmination of the creation process and animates the stone shell.  &lt;br&gt;&lt;div class="heading"&gt;&lt;p class="alignleft"&gt;Soulbound Shell&lt;div style="clear: both;"&gt;&lt;/div&gt;  &lt;b&gt;CL&lt;/b&gt; 12th; &lt;b&gt;Price&lt;/b&gt; 115,000 gp  &lt;br&gt;&lt;hr/&gt;&lt;b&gt;Construction&lt;/b&gt;&lt;hr/&gt;  &lt;b&gt;Requirements&lt;/b&gt; Craft Construct, &lt;i&gt;false life&lt;/i&gt;, &lt;i&gt;magic jar&lt;/i&gt;, &lt;i&gt;make whole&lt;/i&gt;, &lt;i&gt;mnemonic enhancer&lt;/i&gt;, &lt;i&gt;stoneskin&lt;/i&gt;; &lt;b&gt;Skill&lt;/b&gt; Craft (sculpture); &lt;b&gt;Cost&lt;/b&gt; 60,000 gp&lt;/p&gt;&lt;/h4&gt;&lt;/div&gt;</t>
  </si>
  <si>
    <t>Soulsliver</t>
  </si>
  <si>
    <t>2 slams +5 (1d4+2)</t>
  </si>
  <si>
    <t>Spell-Like Abilities (CL 3rd; concentration +4)   3/day-mage hand, open/close, silent image   1/day-mirror image</t>
  </si>
  <si>
    <t>Str 14, Dex 17, Con 12, Int 11, Wis 12, Cha 13</t>
  </si>
  <si>
    <t>Acrobatics +9 (+13 when jumping), Bluff +7, Disguise +7 (+11 when using change shape), Perception +7, Sense Motive +7, Stealth +9</t>
  </si>
  <si>
    <t>+4 Acrobatics when jumping, +4 Disguise when using change shape</t>
  </si>
  <si>
    <t>change shape (any humanoid, alter self), compression, mirror travel, perfect copy, sound mimicry (voices)</t>
  </si>
  <si>
    <t>This smooth-featured, humanoid creature appears to have skin made entirely of mirrored glass.</t>
  </si>
  <si>
    <t>Death Throes (Su) When a soulsliver is killed, its body explodes into jagged glass shards that deal 2d6 points of piercing and slashing damage to creatures within a 20-foot-radius burst (Reflex DC 12 half). The save DC is Constitution-based.  Mirror Travel (Su) At will as a standard action, a soulsliver can crawl into any mirror as if it were a door or window, instantly transporting itself to another mirror within 500 feet as if using dimension door (caster level 7th). It can remain within that mirror indefinitely, or on its next turn crawl out or use this ability again. Its compression ability allows it to enter or exit Diminutive or larger mirrors. It can only exit a mirror if it is using change shape to take a specific creature's form.  Perfect Copy (Su) When a soulsliver uses change shape, it can assume the appearance of a specific individual. However, it is always the mirror image of the person it copies, which might give away that something is wrong.</t>
  </si>
  <si>
    <t>A soulsliver is an extradimensional shapechanger that lurks in the half-dimensions behind mirrors. It watches creatures on the Material Plane through ref lective surfaces, assumes their likeness, then crawls through the mirror to kill and feast upon its prey. Whether they are bizarre offshoots of the doppelganger race or originate from some aberrant magic used to create a demiplane, soulslivers are responsible for many unsolved murders, and their mirror travel makes them hard to catch. A soulsliver causes trouble for a short while in its assumed form, then retreats through the mirror to its home plane. Its native plane is an aspect of the Plane of Shadow, with reversed and grossly distorted creatures and scenery from the Material Plane.</t>
  </si>
  <si>
    <t>&lt;link rel="stylesheet"href="PF.css"&gt;&lt;div&gt;&lt;h2&gt;Soulsliver&lt;/h2&gt;&lt;h3&gt;&lt;i&gt;This smooth-featured, humanoid creature appears to have skin made entirely of mirrored glass.&lt;/i&gt;&lt;/h3&gt;&lt;br&gt;&lt;/div&gt;&lt;div class="heading"&gt;&lt;p class="alignleft"&gt;Soulsliver&lt;/p&gt;&lt;p class="alignright"&gt;CR 2&lt;/p&gt;&lt;div style="clear: both;"&gt;&lt;/div&gt;&lt;/div&gt;&lt;div&gt;&lt;h5&gt;&lt;b&gt;XP &lt;/b&gt;600&lt;/h5&gt;&lt;h5&gt;NE Medium outsider (extraplanar, shapechanger)&lt;/h5&gt;&lt;h5&gt;&lt;b&gt;Init &lt;/b&gt;+7; &lt;b&gt;Senses &lt;/b&gt;darkvision 60 ft., low-light vision; Perception +7&lt;/h5&gt;&lt;/div&gt;&lt;hr/&gt;&lt;div&gt;&lt;h5&gt;&lt;b&gt;DEFENSE&lt;/b&gt;&lt;/h5&gt;&lt;/div&gt;&lt;hr/&gt;&lt;div&gt;&lt;h5&gt;&lt;b&gt;AC &lt;/b&gt;15, touch 14, flat-footed 11 (+3 Dex, +1 dodge, +1 natural)&lt;/h5&gt;&lt;h5&gt;&lt;b&gt;hp &lt;/b&gt;19 (3d10+3); fast healing 1&lt;/h5&gt;&lt;h5&gt;&lt;b&gt;Fort &lt;/b&gt;+4, &lt;b&gt;Ref &lt;/b&gt;+6, &lt;b&gt;Will &lt;/b&gt;+2&lt;/h5&gt;&lt;h5&gt;&lt;b&gt;Resist &lt;/b&gt;acid 5, fire 5&lt;/h5&gt;&lt;h5&gt;&lt;b&gt;Weaknesses &lt;/b&gt;vulnerable to sonic&lt;/h5&gt;&lt;/div&gt;&lt;hr/&gt;&lt;div&gt;&lt;h5&gt;&lt;b&gt;OFFENSE&lt;/b&gt;&lt;/h5&gt;&lt;/div&gt;&lt;hr/&gt;&lt;div&gt;&lt;h5&gt;&lt;b&gt;Spd &lt;/b&gt;40 ft.&lt;/h5&gt;&lt;h5&gt;&lt;b&gt;Melee &lt;/b&gt;2 slams +5 (1d4+2)&lt;/h5&gt;&lt;h5&gt;&lt;b&gt;Space &lt;/b&gt;5 ft.; &lt;b&gt;Reach &lt;/b&gt;5 ft.&lt;/h5&gt;&lt;h5&gt;&lt;b&gt;Special Attacks &lt;/b&gt;death throes&lt;/h5&gt;&lt;h5&gt;&lt;b&gt;Spell-Like Abilities&lt;/b&gt; (CL 3rd; concentration +4) &lt;/br&gt;3/day&amp;mdash;&lt;i&gt;mage hand&lt;/i&gt;, &lt;i&gt;open/close&lt;/i&gt;, &lt;i&gt;silent image&lt;/i&gt; &lt;/br&gt;1/day&amp;mdash;&lt;i&gt;mirror image&lt;/i&gt;&lt;/h5&gt;&lt;/h5&gt;&lt;/div&gt;&lt;hr/&gt;&lt;div&gt;&lt;h5&gt;&lt;b&gt;STATISTICS&lt;/b&gt;&lt;/h5&gt;&lt;/div&gt;&lt;hr/&gt;&lt;div&gt;&lt;h5&gt;&lt;b&gt;Str &lt;/b&gt;14, &lt;b&gt;Dex &lt;/b&gt;17, &lt;b&gt;Con &lt;/b&gt;12, &lt;b&gt;Int &lt;/b&gt; 11, &lt;b&gt;Wis &lt;/b&gt;12, &lt;b&gt;Cha &lt;/b&gt;13&lt;/h5&gt;&lt;h5&gt;&lt;b&gt;Base Atk &lt;/b&gt;+3; &lt;b&gt;CMB &lt;/b&gt;+5; &lt;b&gt;CMD &lt;/b&gt;19&lt;/h5&gt;&lt;h5&gt;&lt;b&gt;Feats &lt;/b&gt;Dodge, Improved Initiative&lt;/h5&gt;&lt;h5&gt;&lt;b&gt;Skills &lt;/b&gt;Acrobatics +9 (+13 when jumping), Bluff +7, Disguise +7 (+11 when using change shape), Perception +7, Sense Motive +7, Stealth +9; &lt;b&gt;Racial Modifiers &lt;/b&gt;+4 Acrobatics when jumping, +4 Disguise when using change shape&lt;/h5&gt;&lt;h5&gt;&lt;b&gt;Languages &lt;/b&gt;Aklo, Common&lt;/h5&gt;&lt;h5&gt;&lt;b&gt;SQ &lt;/b&gt;change shape (any humanoid, &lt;i&gt;alter&lt;/i&gt; self), compression, mirror travel, perfect copy, sound mimicry (voices)&lt;/h5&gt;&lt;/div&gt;&lt;hr/&gt;&lt;div&gt;&lt;h5&gt;&lt;b&gt;ECOLOGY&lt;/b&gt;&lt;/h5&gt;&lt;/div&gt;&lt;hr/&gt;&lt;div&gt;&lt;h5&gt;&lt;b&gt;Environment &lt;/b&gt; any land (extraplanar)&lt;/h5&gt;&lt;h5&gt;&lt;b&gt;Organization &lt;/b&gt;solitary or gang (2-5)&lt;/h5&gt;&lt;h5&gt;&lt;b&gt;Treasure &lt;/b&gt;incidental&lt;/h5&gt;&lt;/div&gt;&lt;hr/&gt;&lt;div&gt;&lt;h5&gt;&lt;b&gt;SPECIAL ABILITIES&lt;/b&gt;&lt;/h5&gt;&lt;/div&gt;&lt;hr/&gt;&lt;div&gt;&lt;/h5&gt;&lt;h5&gt;&lt;b&gt;Death Throes (Su)&lt;/b&gt; When a soulsliver is killed, its body explodes into jagged glass shards that deal 2d6 points of piercing and slashing damage to creatures within a 20-foot-radius burst (Reflex DC 12 half). The save DC is Constitution-based.  &lt;/h5&gt;&lt;h5&gt;&lt;b&gt;Mirror Travel (Su)&lt;/b&gt; At will as a standard action, a soulsliver can crawl into any mirror as if it were a door or window, instantly transporting itself to another mirror within 500 feet as if using &lt;i&gt;dimension door&lt;/i&gt; (caster level 7th). It can remain within that mirror indefinitely, or on its next turn crawl out or use this ability again. Its compression ability allows it to enter or exit Diminutive or larger mirrors. It can only exit a mirror if it is using change shape to take a specific creature's form.  &lt;/h5&gt;&lt;h5&gt;&lt;b&gt;Perfect Copy (Su)&lt;/b&gt; When a soulsliver uses change shape, it can assume the appearance of a specific individual. However, it is always the &lt;i&gt;mirror image&lt;/i&gt; of the person it copies, which might give away that something is wrong.&lt;/h5&gt;&lt;/div&gt;&lt;br&gt;&lt;div&gt;&lt;h4&gt;&lt;p&gt;&lt;p&gt;A soulsliver is an extradimensional shapechanger that lurks in the half-dimensions behind mirrors. It watches creatures on the Material Plane through ref lective surfaces, assumes their likeness, then crawls through the mirror to kill and feast upon its prey. Whether they are bizarre offshoots of the doppelganger race or originate from some aberrant magic used to create a demiplane, soulslivers are responsible for many unsolved murders, and their mirror travel makes them hard to catch. A soulsliver causes trouble for a short while in its assumed form, then retreats through the mirror to its home plane. Its native plane is an aspect of the Plane of Shadow, with reversed and grossly distorted creatures and scenery from the Material Plane.&lt;/p&gt;&lt;/h4&gt;&lt;/div&gt;</t>
  </si>
  <si>
    <t>Spawn Of Yog-Sothoth</t>
  </si>
  <si>
    <t>blindsight 30 ft., darkvision 60 ft.; Perception +20</t>
  </si>
  <si>
    <t>stench (30 ft., DC 22, 10 rounds)</t>
  </si>
  <si>
    <t>Fort +9, Ref +8, Will +12</t>
  </si>
  <si>
    <t>tenuous natural invisibility</t>
  </si>
  <si>
    <t>bite +17 (1d8+8/19-20/x3), 4 tentacles +16 (1d6+4 plus grab)</t>
  </si>
  <si>
    <t>blood drain (1d4 Con), devastation</t>
  </si>
  <si>
    <t>Str 26, Dex 15, Con 21, Int 17, Wis 17, Cha 20</t>
  </si>
  <si>
    <t>30 (38 vs. trip)</t>
  </si>
  <si>
    <t>Combat Reflexes, Improved Critical (bite), Improved Initiative, Lightning Reflexes, Multiattack, Vital Strike, Weapon Focus (tentacle)</t>
  </si>
  <si>
    <t>Climb +33, Escape Artist +19, Intimidate +22, Knowledge (arcana) +20, Perception +20, Spellcraft +20, Stealth +15</t>
  </si>
  <si>
    <t>The shape of this creature gives the impression of a squirming mass accompanied by an indescribable monstrous stench.</t>
  </si>
  <si>
    <t>Devastation (Ex) As a full-round action, the spawn can assault a structure, dealing 4d6+16 points of damage to the structure in that round.  Tenuous Natural Invisibility (Ex) This functions like natural invisibility, except it is subject to invisibility purge and effects that outline invisible creatures (such as glitterdust and faerie fire). It cannot be dispelled.</t>
  </si>
  <si>
    <t>The spawn of Yog-Sothoth are begotten upon the world as the results of vile rituals in which cultists call down the essence of Yog-Sothoth, an Outer God from beyond the stars (see page 135) to impregnate a humanoid creature. The Outer God is not of this dimension or world; only by incorporating flesh and bone of a mortal can its spawn exist. Upon death, a spawn's flesh rapidly melts until nothing remains but a crusty stain. Although the spawn of Yog-Sothoth are naturally invisible, they exude a hideous, unforgettable stench that alerts others to their presence. Ancient legend holds that the spawn of Yog-Sothoth are inflicted upon a world to clear it of all sane life and to prepare the way for the return of the Great Old Ones. But it's just as likely that the carnage and mayhem it brings upon the world is due to its ravenous and constant hunger for blood as any agenda from masters beyond the stars. A spawn of Yog-Sothoth grows quickly to Large size, but if it continues to feed, it also continues to grow, albeit at a lesser rate. A truly ancient spawn of Yog-Sothoth can be the size of a barn or even a small hill. Not all spawn of Yog-Sothoth are massive or inhuman. Some (often twins to their more monstrous kin) remain roughly humanoid in shape and size, although their deformities still require them to wear disguises or layers of baggy clothing if they want to walk unchallenged in civilized regions. These sinister creatures have a wide range of strange and unusual abilities and appearances, and are usually spellcasters-typically oracles with the dark tapestry mystery (Pathfinder RPG Ultimate Magic 54) or sorcerers with the aberrant bloodline.</t>
  </si>
  <si>
    <t>&lt;link rel="stylesheet"href="PF.css"&gt;&lt;div&gt;&lt;h2&gt;Spawn Of Yog-Sothoth&lt;/h2&gt;&lt;h3&gt;&lt;i&gt;The shape of this creature gives the impression of a squirming mass accompanied by an indescribable monstrous stench.&lt;/i&gt;&lt;/h3&gt;&lt;br&gt;&lt;/div&gt;&lt;div class="heading"&gt;&lt;p class="alignleft"&gt;Spawn Of Yog-Sothoth&lt;/p&gt;&lt;p class="alignright"&gt;CR 10&lt;/p&gt;&lt;div style="clear: both;"&gt;&lt;/div&gt;&lt;/div&gt;&lt;div&gt;&lt;h5&gt;&lt;b&gt;XP &lt;/b&gt;9,600&lt;/h5&gt;&lt;h5&gt;CE Large aberration (extraplanar)&lt;/h5&gt;&lt;h5&gt;&lt;b&gt;Init &lt;/b&gt;+6; &lt;b&gt;Senses &lt;/b&gt;blindsight 30 ft., darkvision 60 ft.; Perception +20&lt;/h5&gt;&lt;h5&gt;&lt;b&gt;Aura &lt;/b&gt;stench (30 ft., DC 22, 10 rounds)&lt;/h5&gt;&lt;/div&gt;&lt;hr/&gt;&lt;div&gt;&lt;h5&gt;&lt;b&gt;DEFENSE&lt;/b&gt;&lt;/h5&gt;&lt;/div&gt;&lt;hr/&gt;&lt;div&gt;&lt;h5&gt;&lt;b&gt;AC &lt;/b&gt;24, touch 11, flat-footed 22 (+2 Dex, +13 natural, -1 size)&lt;/h5&gt;&lt;h5&gt;&lt;b&gt;hp &lt;/b&gt;133 (14d8+70)&lt;/h5&gt;&lt;h5&gt;&lt;b&gt;Fort &lt;/b&gt;+9, &lt;b&gt;Ref &lt;/b&gt;+8, &lt;b&gt;Will &lt;/b&gt;+12&lt;/h5&gt;&lt;h5&gt;&lt;b&gt;Defensive Abilities &lt;/b&gt;tenuous natural invisibility; &lt;b&gt;DR &lt;/b&gt;10/magic; &lt;b&gt;Immune &lt;/b&gt;cold, fire; &lt;b&gt;Resist &lt;/b&gt;sonic 10; &lt;b&gt;SR &lt;/b&gt;21&lt;/h5&gt;&lt;/div&gt;&lt;hr/&gt;&lt;div&gt;&lt;h5&gt;&lt;b&gt;OFFENSE&lt;/b&gt;&lt;/h5&gt;&lt;/div&gt;&lt;hr/&gt;&lt;div&gt;&lt;h5&gt;&lt;b&gt;Spd &lt;/b&gt;30 ft., climb 30 ft.&lt;/h5&gt;&lt;h5&gt;&lt;b&gt;Melee &lt;/b&gt;bite +17 (1d8+8/19-20/x3), 4 tentacles +16 (1d6+4 plus grab)&lt;/h5&gt;&lt;h5&gt;&lt;b&gt;Space &lt;/b&gt;10 ft.; &lt;b&gt;Reach &lt;/b&gt;10 ft.&lt;/h5&gt;&lt;h5&gt;&lt;b&gt;Special Attacks &lt;/b&gt;blood drain (1d4 Con), devastation&lt;/h5&gt;&lt;/div&gt;&lt;hr/&gt;&lt;div&gt;&lt;h5&gt;&lt;b&gt;STATISTICS&lt;/b&gt;&lt;/h5&gt;&lt;/div&gt;&lt;hr/&gt;&lt;div&gt;&lt;h5&gt;&lt;b&gt;Str &lt;/b&gt;26, &lt;b&gt;Dex &lt;/b&gt;15, &lt;b&gt;Con &lt;/b&gt;21, &lt;b&gt;Int &lt;/b&gt; 17, &lt;b&gt;Wis &lt;/b&gt;17, &lt;b&gt;Cha &lt;/b&gt;20&lt;/h5&gt;&lt;h5&gt;&lt;b&gt;Base Atk &lt;/b&gt;+10; &lt;b&gt;CMB &lt;/b&gt;+19; &lt;b&gt;CMD &lt;/b&gt;30 (38 vs. trip)&lt;/h5&gt;&lt;h5&gt;&lt;b&gt;Feats &lt;/b&gt;Combat Reflexes, Improved Critical (bite), Improved Initiative, Lightning Reflexes, Multiattack, Vital Strike, Weapon Focus (tentacle)&lt;/h5&gt;&lt;h5&gt;&lt;b&gt;Skills &lt;/b&gt;Climb +33, Escape Artist +19, Intimidate +22, Knowledge (arcana) +20, Perception +20, Spellcraft +20, Stealth +15&lt;/h5&gt;&lt;h5&gt;&lt;b&gt;Languages &lt;/b&gt;Aklo&lt;/h5&gt;&lt;/div&gt;&lt;hr/&gt;&lt;div&gt;&lt;h5&gt;&lt;b&gt;ECOLOGY&lt;/b&gt;&lt;/h5&gt;&lt;/div&gt;&lt;hr/&gt;&lt;div&gt;&lt;h5&gt;&lt;b&gt;Environment &lt;/b&gt; temperate hills&lt;/h5&gt;&lt;h5&gt;&lt;b&gt;Organization &lt;/b&gt;solitary&lt;/h5&gt;&lt;h5&gt;&lt;b&gt;Treasure &lt;/b&gt;standard&lt;/h5&gt;&lt;/div&gt;&lt;hr/&gt;&lt;div&gt;&lt;h5&gt;&lt;b&gt;SPECIAL ABILITIES&lt;/b&gt;&lt;/h5&gt;&lt;/div&gt;&lt;hr/&gt;&lt;div&gt;&lt;/h5&gt;&lt;h5&gt;&lt;b&gt;Devastation (Ex)&lt;/b&gt; As a full-round action, the spawn can assault a structure, dealing 4d6+16 points of damage to the structure in that round.  &lt;/h5&gt;&lt;h5&gt;&lt;b&gt;Tenuous Natural Invisibility (Ex)&lt;/b&gt; This functions like natural invisibility, except it is subject to &lt;i&gt;invisibility purge&lt;/i&gt; and effects that outline invisible creatures (such as &lt;i&gt;glitterdust&lt;/i&gt; and &lt;i&gt;faerie&lt;/i&gt; fire). It cannot be dispelled.&lt;/h5&gt;&lt;/div&gt;&lt;br&gt;&lt;div&gt;&lt;h4&gt;&lt;p&gt;&lt;p&gt;The spawn of Yog-Sothoth are begotten upon the world as the results of vile rituals in which cultists call down the essence of Yog-Sothoth, an Outer God from beyond the stars (see page 135) to impregnate a humanoid creature. The Outer God is not of this dimension or world; only by incorporating flesh and bone of a mortal can its spawn exist. Upon death, a spawn's flesh rapidly melts until nothing remains but a crusty stain. Although the spawn of Yog-Sothoth are naturally invisible, they exude a hideous, unforgettable stench that alerts others to their presence. Ancient legend holds that the spawn of Yog-Sothoth are inflicted upon a world to clear it of all sane life and to prepare the way for the return of the Great Old Ones. But it's just as likely that the carnage and mayhem it brings upon the world is due to its ravenous and constant hunger for blood as any agenda from masters beyond the stars. A spawn of Yog-Sothoth grows quickly to Large size, but if it continues to feed, it also continues to grow, albeit at a lesser rate. A truly ancient spawn of Yog-Sothoth can be the size of a barn or even a small hill. Not all spawn of Yog-Sothoth are massive or inhuman. Some (often twins to their more monstrous kin) remain roughly humanoid in shape and size, although their deformities still require them to wear disguises or layers of baggy clothing if they want to walk unchallenged in civilized regions. These sinister creatures have a wide range of strange and unusual abilities and appearances, and are usually spellcasters-typically oracles with the dark tapestry mystery (&lt;i&gt;Pathfinder RPG Ultimate Magic&lt;/i&gt; 54) or sorcerers with the aberrant bloodline.&lt;/p&gt;&lt;/h4&gt;&lt;/div&gt;</t>
  </si>
  <si>
    <t>Goliath Spider</t>
  </si>
  <si>
    <t>25, touch 3, flat-footed 24</t>
  </si>
  <si>
    <t>(+1 Dex, +22 natural, -8 size)</t>
  </si>
  <si>
    <t>Fort +15, Ref +5, Will +4</t>
  </si>
  <si>
    <t>bite +17 (6d8+22 plus poison)</t>
  </si>
  <si>
    <t>poison, poisoned web (+13 ranged, DC 23, 14 hp), trample (4d8+22, DC 32)</t>
  </si>
  <si>
    <t>Str 41, Dex 13, Con 22, Int -, Wis 10, Cha 2</t>
  </si>
  <si>
    <t>44 (56 vs. trip)</t>
  </si>
  <si>
    <t>Climb +23, Perception +4, Stealth -7 (+1 in forests)</t>
  </si>
  <si>
    <t>+8 Climb, +4 Perception, +8 Stealth (+16 in forests)</t>
  </si>
  <si>
    <t>This massive brown-and-green tarantula is the size of a large house and has huge, razor-sharp fangs.</t>
  </si>
  <si>
    <t>Poison (Ex) Bite-injury; save Fort DC 23; frequency 1/round for 6 rounds; effect 1d6 Str and paralysis 1 round; cure 2 consecutive saves.  Poisoned Web (Ex) This ability works like the web ability, but affects all creatures in a 10-foot-radius burst. In addition, any creature hit by the web must save against the spider's poison.</t>
  </si>
  <si>
    <t>Goliath spiders are giant hunting spiders that most often prey on large creatures such as giant scorpions, snakes, and younger dragons, but sometimes catch and paralyze smaller prey to eat later. Camouflaged by their hairs and coloration, they prowl atop the forest canopy, dropping upon unsuspecting creatures. Females often cannibalize their mates.</t>
  </si>
  <si>
    <t>&lt;link rel="stylesheet"href="PF.css"&gt;&lt;div&gt;&lt;h2&gt;Spider, Goliath&lt;/h2&gt;&lt;h3&gt;&lt;i&gt;This massive brown-and-green tarantula is the size of a large house and has huge, razor-sharp fangs.&lt;/i&gt;&lt;/h3&gt;&lt;br&gt;&lt;/div&gt;&lt;div class="heading"&gt;&lt;p class="alignleft"&gt;Goliath Spider&lt;/p&gt;&lt;p class="alignright"&gt;CR 11&lt;/p&gt;&lt;div style="clear: both;"&gt;&lt;/div&gt;&lt;/div&gt;&lt;div&gt;&lt;h5&gt;&lt;b&gt;XP &lt;/b&gt;12,800&lt;/h5&gt;&lt;h5&gt;N Colossal vermin &lt;/h5&gt;&lt;h5&gt;&lt;b&gt;Init &lt;/b&gt;+1; &lt;b&gt;Senses &lt;/b&gt;darkvision 60 ft., tremorsense 60 ft.; Perception +4&lt;/h5&gt;&lt;/div&gt;&lt;hr/&gt;&lt;div&gt;&lt;h5&gt;&lt;b&gt;DEFENSE&lt;/b&gt;&lt;/h5&gt;&lt;/div&gt;&lt;hr/&gt;&lt;div&gt;&lt;h5&gt;&lt;b&gt;AC &lt;/b&gt;25, touch 3, flat-footed 24 (+1 Dex, +22 natural, -8 size)&lt;/h5&gt;&lt;h5&gt;&lt;b&gt;hp &lt;/b&gt;147 (14d8+84)&lt;/h5&gt;&lt;h5&gt;&lt;b&gt;Fort &lt;/b&gt;+15, &lt;b&gt;Ref &lt;/b&gt;+5, &lt;b&gt;Will &lt;/b&gt;+4&lt;/h5&gt;&lt;h5&gt;&lt;b&gt;Immune &lt;/b&gt;mind-affecting effects&lt;/h5&gt;&lt;/div&gt;&lt;hr/&gt;&lt;div&gt;&lt;h5&gt;&lt;b&gt;OFFENSE&lt;/b&gt;&lt;/h5&gt;&lt;/div&gt;&lt;hr/&gt;&lt;div&gt;&lt;h5&gt;&lt;b&gt;Spd &lt;/b&gt;40 ft., climb 20 ft.&lt;/h5&gt;&lt;h5&gt;&lt;b&gt;Melee &lt;/b&gt;bite +17 (6d8+22 plus poison)&lt;/h5&gt;&lt;h5&gt;&lt;b&gt;Space &lt;/b&gt;30 ft.; &lt;b&gt;Reach &lt;/b&gt;30 ft.&lt;/h5&gt;&lt;h5&gt;&lt;b&gt;Special Attacks &lt;/b&gt;poison, poisoned web (+13 ranged, DC 23, 14 hp), trample (4d8+22, DC 32)&lt;/h5&gt;&lt;/div&gt;&lt;hr/&gt;&lt;div&gt;&lt;h5&gt;&lt;b&gt;STATISTICS&lt;/b&gt;&lt;/h5&gt;&lt;/div&gt;&lt;hr/&gt;&lt;div&gt;&lt;h5&gt;&lt;b&gt;Str &lt;/b&gt;41, &lt;b&gt;Dex &lt;/b&gt;13, &lt;b&gt;Con &lt;/b&gt;22, &lt;b&gt;Int &lt;/b&gt; -, &lt;b&gt;Wis &lt;/b&gt;10, &lt;b&gt;Cha &lt;/b&gt;2&lt;/h5&gt;&lt;h5&gt;&lt;b&gt;Base Atk &lt;/b&gt;+10; &lt;b&gt;CMB &lt;/b&gt;+33; &lt;b&gt;CMD &lt;/b&gt;44 (56 vs. trip)&lt;/h5&gt;&lt;h5&gt;&lt;b&gt;Skills &lt;/b&gt;Climb +23, Perception +4, Stealth -7 (+1 in forests); &lt;b&gt;Racial Modifiers &lt;/b&gt;+8 Climb, +4 Perception, +8 Stealth (+16 in forests)&lt;/h5&gt;&lt;/div&gt;&lt;hr/&gt;&lt;div&gt;&lt;h5&gt;&lt;b&gt;ECOLOGY&lt;/b&gt;&lt;/h5&gt;&lt;/div&gt;&lt;hr/&gt;&lt;div&gt;&lt;h5&gt;&lt;b&gt;Environment &lt;/b&gt; any forests or swamps&lt;/h5&gt;&lt;h5&gt;&lt;b&gt;Organization &lt;/b&gt;solitary, pair, or colony (3-6)&lt;/h5&gt;&lt;h5&gt;&lt;b&gt;Treasure &lt;/b&gt;incidental&lt;/h5&gt;&lt;/div&gt;&lt;hr/&gt;&lt;div&gt;&lt;h5&gt;&lt;b&gt;SPECIAL ABILITIES&lt;/b&gt;&lt;/h5&gt;&lt;/div&gt;&lt;hr/&gt;&lt;div&gt;&lt;/h5&gt;&lt;h5&gt;&lt;b&gt;Poison (Ex)&lt;/b&gt; Bite-injury; &lt;i&gt;save&lt;/i&gt; Fort DC 23; &lt;i&gt;frequency&lt;/i&gt; 1/round for 6 rounds; &lt;i&gt;effect&lt;/i&gt; 1d6 Str and paralysis 1 round; &lt;i&gt;cure&lt;/i&gt; 2 consecutive &lt;i&gt;save&lt;/i&gt;s.  &lt;/h5&gt;&lt;h5&gt;&lt;b&gt;Poisoned Web (Ex)&lt;/b&gt; This ability works like the web ability, but affects all creatures in a 10-foot-radius burst. In addition, any creature hit by the web must save against the spider's poison.&lt;/h5&gt;&lt;/div&gt;&lt;br&gt;&lt;div&gt;&lt;h4&gt;&lt;p&gt;&lt;p&gt;Goliath spiders are giant hunting spiders that most often prey on large creatures such as giant scorpions, snakes, and younger dragons, but sometimes catch and paralyze smaller prey to eat later. Camouflaged by their hairs and coloration, they prowl atop the forest canopy, dropping upon unsuspecting creatures. Females often cannibalize their mates.&lt;/p&gt;&lt;/h4&gt;&lt;/div&gt;</t>
  </si>
  <si>
    <t>This bright red spider has eight dexterous black legs, and can move with amazing speed for its size.</t>
  </si>
  <si>
    <t>Scarlet spiders are small arachnids with bright red bodies and black legs. Scarlet spiders don't have web attacks. Though they can be found in any terrain, scarlet spiders are more common in environments where they can hunt large insects and small mammals. A spellcaster who selects a scarlet spider as a familiar gains a +3 bonus on Climb checks as long as the familiar remains within 1 mile of her; a scarlet spider familiar loses the mindless trait and has an Intelligence score appropriate for its master's level.</t>
  </si>
  <si>
    <t>&lt;link rel="stylesheet"href="PF.css"&gt;&lt;div&gt;&lt;h2&gt;Spider, Scarlet&lt;/h2&gt;&lt;h3&gt;&lt;i&gt;This bright red spider has eight dexterous black legs, and can move with amazing speed for its size.&lt;/i&gt;&lt;/h3&gt;&lt;br&gt;&lt;/div&gt;&lt;div class="heading"&gt;&lt;p class="alignleft"&gt;Scarlet Spider&lt;/p&gt;&lt;p class="alignright"&gt;CR 1/4&lt;/p&gt;&lt;div style="clear: both;"&gt;&lt;/div&gt;&lt;/div&gt;&lt;div&gt;&lt;h5&gt;&lt;b&gt;XP &lt;/b&gt;100&lt;/h5&gt;&lt;h5&gt;N Tiny vermin &lt;/h5&gt;&lt;h5&gt;&lt;b&gt;Init &lt;/b&gt;+5; &lt;b&gt;Senses &lt;/b&gt;darkvision 60 ft.; Perception +4&lt;/h5&gt;&lt;/div&gt;&lt;hr/&gt;&lt;div&gt;&lt;h5&gt;&lt;b&gt;DEFENSE&lt;/b&gt;&lt;/h5&gt;&lt;/div&gt;&lt;hr/&gt;&lt;div&gt;&lt;h5&gt;&lt;b&gt;AC &lt;/b&gt;18, touch 17, flat-footed 13 (+5 Dex, +1 natural, +2 size)&lt;/h5&gt;&lt;h5&gt;&lt;b&gt;hp &lt;/b&gt;4 (1d8)&lt;/h5&gt;&lt;h5&gt;&lt;b&gt;Fort &lt;/b&gt;+2, &lt;b&gt;Ref &lt;/b&gt;+5, &lt;b&gt;Will &lt;/b&gt;+0&lt;/h5&gt;&lt;h5&gt;&lt;b&gt;Immune &lt;/b&gt;mind-affecting effects&lt;/h5&gt;&lt;/div&gt;&lt;hr/&gt;&lt;div&gt;&lt;h5&gt;&lt;b&gt;OFFENSE&lt;/b&gt;&lt;/h5&gt;&lt;/div&gt;&lt;hr/&gt;&lt;div&gt;&lt;h5&gt;&lt;b&gt;Spd &lt;/b&gt;30 ft.&lt;/h5&gt;&lt;h5&gt;&lt;b&gt;Melee &lt;/b&gt;bite +7 (1d3-4 plus poison)&lt;/h5&gt;&lt;h5&gt;&lt;b&gt;Space &lt;/b&gt;2-1/2 ft.; &lt;b&gt;Reach &lt;/b&gt;0 ft.&lt;/h5&gt;&lt;h5&gt;&lt;b&gt;Special Attacks &lt;/b&gt;poison&lt;/h5&gt;&lt;/div&gt;&lt;hr/&gt;&lt;div&gt;&lt;h5&gt;&lt;b&gt;STATISTICS&lt;/b&gt;&lt;/h5&gt;&lt;/div&gt;&lt;hr/&gt;&lt;div&gt;&lt;h5&gt;&lt;b&gt;Str &lt;/b&gt;3, &lt;b&gt;Dex &lt;/b&gt;21, &lt;b&gt;Con &lt;/b&gt;10, &lt;b&gt;Int &lt;/b&gt; -, &lt;b&gt;Wis &lt;/b&gt;10, &lt;b&gt;Cha &lt;/b&gt;2&lt;/h5&gt;&lt;h5&gt;&lt;b&gt;Base Atk &lt;/b&gt;+0; &lt;b&gt;CMB &lt;/b&gt;+3; &lt;b&gt;CMD &lt;/b&gt;9 (21 vs. trip)&lt;/h5&gt;&lt;h5&gt;&lt;b&gt;Feats &lt;/b&gt;Weapon Finesse&lt;sup&gt;B&lt;/sup&gt;&lt;/h5&gt;&lt;h5&gt;&lt;b&gt;Skills &lt;/b&gt;Acrobatics +13, Climb +21, Perception +4, Stealth +17; &lt;b&gt;Racial Modifiers &lt;/b&gt;+8 Acrobatics, +8 Climb, +4 Perception, +4 Stealth&lt;/h5&gt;&lt;/div&gt;&lt;hr/&gt;&lt;div&gt;&lt;h5&gt;&lt;b&gt;ECOLOGY&lt;/b&gt;&lt;/h5&gt;&lt;/div&gt;&lt;hr/&gt;&lt;div&gt;&lt;h5&gt;&lt;b&gt;Environment &lt;/b&gt; any land&lt;/h5&gt;&lt;h5&gt;&lt;b&gt;Organization &lt;/b&gt;solitary, pair, or colony (3-8)&lt;/h5&gt;&lt;h5&gt;&lt;b&gt;Treasure &lt;/b&gt;none&lt;/h5&gt;&lt;/div&gt;&lt;hr/&gt;&lt;div&gt;&lt;h5&gt;&lt;b&gt;SPECIAL ABILITIES&lt;/b&gt;&lt;/h5&gt;&lt;/div&gt;&lt;hr/&gt;&lt;div&gt;&lt;/h5&gt;&lt;h5&gt;&lt;b&gt;Poison (Ex)&lt;/b&gt; Bite-injury; &lt;i&gt;save&lt;/i&gt; Fort DC 10; &lt;i&gt;frequency&lt;/i&gt; 1/round for 4 rounds; &lt;i&gt;effect&lt;/i&gt; 1 Str; &lt;i&gt;cure&lt;/i&gt; 1 &lt;i&gt;save&lt;/i&gt;.&lt;/h5&gt;&lt;/div&gt;&lt;br&gt;&lt;div&gt;&lt;h4&gt;&lt;p&gt;&lt;p&gt;Scarlet spiders are small arachnids with bright red bodies and black legs. Scarlet spiders don't have web attacks. Though they can be found in any terrain, scarlet spiders are more common in environments where they can hunt large insects and small mammals. A spellcaster who selects a scarlet spider as a familiar gains a +3 bonus on Climb checks as long as the familiar remains within 1 mile of her; a scarlet spider familiar loses the mindless trait and has an Intelligence score appropriate for its master's level.&lt;/p&gt;&lt;/h4&gt;&lt;/div&gt;</t>
  </si>
  <si>
    <t>Spring-Heeled Jack</t>
  </si>
  <si>
    <t>(4d6+12)</t>
  </si>
  <si>
    <t>mwk dagger +9 (1d3+2/19-20)</t>
  </si>
  <si>
    <t>breath weapon (15-ft. cone, 2d6 fire damage, Reflex DC 14 half, usable every 2d4 rounds), frightening gaze, vault, sneak attack +1d6</t>
  </si>
  <si>
    <t>Spell-Like Abilities (CL 4th; concentration +5)  Constant-feather fall, pass without trace   1/day-passwall</t>
  </si>
  <si>
    <t>Str 15, Dex 21, Con 14, Int 10, Wis 10, Cha 13</t>
  </si>
  <si>
    <t>Acrobatics +12 (+16 when jumping), Bluff +6, Climb +9, Escape Artist +12, Perception +7, Sleight of Hand +10, Stealth +16</t>
  </si>
  <si>
    <t>double (mwk dagger, other treasure)</t>
  </si>
  <si>
    <t>With jet-black skin and a small but menacing pair of horns, this goateed, impish creature wields a bloody knife and a wicked grin.</t>
  </si>
  <si>
    <t>Frightening Gaze (Su) Any creature within a 10-ft. radius upon whom Spring-Heeled Jack's gaze falls is panicked for 1d6 rounds. A successful DC 13 Will save negates. The save DC is Charisma-based.  Vault (Su) Spring-Heeled Jack can jump up to 20 feet (vertically or horizontally in any combination) as a move action without provoking attacks of opportunity.</t>
  </si>
  <si>
    <t>This cruel-eyed night terror is infamous for his love of trickery and spontaneous bursts of violence. Spring-Heeled Jack stands about 4 feet tall and weighs about 80 pounds. Spring-Heeled Jack keeps up a reputation for gruesome killing sprees and tends to flee the crime scene by leaping onto buildings. He subsists on raw animal meat, from deer to house rat to beetle. His knife is often his only company, and after years of self-inflicted solitude Spring-Heeled Jack considers it his best and only friend, and has taken to calling it "Love." The finely wrought knife has no special properties, but is clearly of otherworldly origin and leaves strange scars that are impossible to reproduce. Chaotic and spontaneous, Spring-Heeled Jack at times lets his prey live to spread his legend. Though he doesn't commit his heinous crimes for notoriety alone, he revels in the reputation he has earned and the fear that registers in people's eyes as he pounces upon them. It is widely thought that Spring-Heeled Jack was at one point human, but lost his humanity in exchange for fiendish powers. The truth is that "he" is a fey creature- the best known of a race of fey creatures related to quicklings (Pathfinder RPG Bestiary 2 227). These fey are fond of traveling to the Material Plane, where their mayhem is more feared and appreciated. To add to the mystery, they all use the same name among mortals and pretend to be the same individual.</t>
  </si>
  <si>
    <t>&lt;link rel="stylesheet"href="PF.css"&gt;&lt;div&gt;&lt;h2&gt;Spring-Heeled Jack&lt;/h2&gt;&lt;h3&gt;&lt;i&gt;With jet-black skin and a small but menacing pair of horns, this goateed, impish creature wields a bloody knife and a wicked grin.&lt;/i&gt;&lt;/h3&gt;&lt;br&gt;&lt;/div&gt;&lt;div class="heading"&gt;&lt;p class="alignleft"&gt;Spring-Heeled Jack&lt;/p&gt;&lt;p class="alignright"&gt;CR 3&lt;/p&gt;&lt;div style="clear: both;"&gt;&lt;/div&gt;&lt;/div&gt;&lt;div&gt;&lt;h5&gt;&lt;b&gt;XP &lt;/b&gt;800&lt;/h5&gt;&lt;h5&gt;CE Small fey &lt;/h5&gt;&lt;h5&gt;&lt;b&gt;Init &lt;/b&gt;+5; &lt;b&gt;Senses &lt;/b&gt;low-light vision; Perception +7&lt;/h5&gt;&lt;/div&gt;&lt;hr/&gt;&lt;div&gt;&lt;h5&gt;&lt;b&gt;DEFENSE&lt;/b&gt;&lt;/h5&gt;&lt;/div&gt;&lt;hr/&gt;&lt;div&gt;&lt;h5&gt;&lt;b&gt;AC &lt;/b&gt;16, touch 16, flat-footed 11 (+5 Dex, +1 size)&lt;/h5&gt;&lt;h5&gt;&lt;b&gt;hp &lt;/b&gt;26 (4d6+12)&lt;/h5&gt;&lt;h5&gt;&lt;b&gt;Fort &lt;/b&gt;+3, &lt;b&gt;Ref &lt;/b&gt;+9, &lt;b&gt;Will &lt;/b&gt;+4&lt;/h5&gt;&lt;/div&gt;&lt;hr/&gt;&lt;div&gt;&lt;h5&gt;&lt;b&gt;OFFENSE&lt;/b&gt;&lt;/h5&gt;&lt;/div&gt;&lt;hr/&gt;&lt;div&gt;&lt;h5&gt;&lt;b&gt;Spd &lt;/b&gt;40 ft.&lt;/h5&gt;&lt;h5&gt;&lt;b&gt;Melee &lt;/b&gt;mwk dagger +9 (1d3+2/19-20)&lt;/h5&gt;&lt;h5&gt;&lt;b&gt;Space &lt;/b&gt;5 ft.; &lt;b&gt;Reach &lt;/b&gt;5 ft.&lt;/h5&gt;&lt;h5&gt;&lt;b&gt;Special Attacks &lt;/b&gt;breath weapon (15-ft. cone, 2d6 fire damage, Reflex DC 14 half, usable every 2d4 rounds), frightening gaze, vault, sneak attack +1d6&lt;/h5&gt;&lt;h5&gt;&lt;b&gt;Spell-Like Abilities&lt;/b&gt; (CL 4th; concentration +5)  &lt;/br&gt;Constant&amp;mdash;&lt;i&gt;feather fall&lt;/i&gt;, &lt;i&gt;pass without trace&lt;/i&gt; &lt;/br&gt;1/day&amp;mdash;&lt;i&gt;passwall&lt;/i&gt;&lt;/h5&gt;&lt;/h5&gt;&lt;/div&gt;&lt;hr/&gt;&lt;div&gt;&lt;h5&gt;&lt;b&gt;STATISTICS&lt;/b&gt;&lt;/h5&gt;&lt;/div&gt;&lt;hr/&gt;&lt;div&gt;&lt;h5&gt;&lt;b&gt;Str &lt;/b&gt;15, &lt;b&gt;Dex &lt;/b&gt;21, &lt;b&gt;Con &lt;/b&gt;14, &lt;b&gt;Int &lt;/b&gt; 10, &lt;b&gt;Wis &lt;/b&gt;10, &lt;b&gt;Cha &lt;/b&gt;13&lt;/h5&gt;&lt;h5&gt;&lt;b&gt;Base Atk &lt;/b&gt;+2; &lt;b&gt;CMB &lt;/b&gt;+3; &lt;b&gt;CMD &lt;/b&gt;18&lt;/h5&gt;&lt;h5&gt;&lt;b&gt;Feats &lt;/b&gt;Toughness, Weapon Finesse&lt;/h5&gt;&lt;h5&gt;&lt;b&gt;Skills &lt;/b&gt;Acrobatics +12 (+16 when jumping), Bluff +6, Climb +9, Escape Artist +12, Perception +7, Sleight of Hand +10, Stealth +16; &lt;b&gt;Racial Modifiers &lt;/b&gt;+4 Acrobatics when jumping&lt;/h5&gt;&lt;h5&gt;&lt;b&gt;Languages &lt;/b&gt;Common, Sylvan&lt;/h5&gt;&lt;/div&gt;&lt;hr/&gt;&lt;div&gt;&lt;h5&gt;&lt;b&gt;ECOLOGY&lt;/b&gt;&lt;/h5&gt;&lt;/div&gt;&lt;hr/&gt;&lt;div&gt;&lt;h5&gt;&lt;b&gt;Environment &lt;/b&gt; any land&lt;/h5&gt;&lt;h5&gt;&lt;b&gt;Organization &lt;/b&gt;solitary&lt;/h5&gt;&lt;h5&gt;&lt;b&gt;Treasure &lt;/b&gt;double (mwk dagger, other treasure)&lt;/h5&gt;&lt;/div&gt;&lt;hr/&gt;&lt;div&gt;&lt;h5&gt;&lt;b&gt;SPECIAL ABILITIES&lt;/b&gt;&lt;/h5&gt;&lt;/div&gt;&lt;hr/&gt;&lt;div&gt;&lt;/h5&gt;&lt;h5&gt;&lt;b&gt;Frightening Gaze (Su)&lt;/b&gt; Any creature within a 10-ft. radius upon whom Spring-Heeled Jack's gaze falls is panicked for 1d6 rounds. A successful DC 13 Will save negates. The save DC is Charisma-based.  &lt;/h5&gt;&lt;h5&gt;&lt;b&gt;Vault (Su)&lt;/b&gt; Spring-Heeled Jack can jump up to 20 feet (vertically or horizontally in any combination) as a move action without provoking attacks of opportunity.&lt;/h5&gt;&lt;/div&gt;&lt;br&gt;&lt;div&gt;&lt;h4&gt;&lt;p&gt;&lt;p&gt;This cruel-eyed night terror is infamous for his love of trickery and spontaneous bursts of violence. Spring-Heeled Jack stands about 4 feet tall and weighs about 80 pounds. Spring-Heeled Jack keeps up a reputation for gruesome killing sprees and tends to flee the crime scene by leaping onto buildings. He subsists on raw animal meat, from deer to house rat to beetle. His knife is often his only company, and after years of self-inflicted solitude Spring-Heeled Jack considers it his best and only friend, and has taken to calling it "Love." The finely wrought knife has no special properties, but is clearly of otherworldly origin and leaves strange scars that are impossible to reproduce. Chaotic and spontaneous, Spring-Heeled Jack at times lets his prey live to spread his legend. Though he doesn't commit his heinous crimes for notoriety alone, he revels in the reputation he has earned and the fear that registers in people's eyes as he pounces upon them. It is widely thought that Spring-Heeled Jack was at one point human, but lost his humanity in exchange for fiendish powers. The truth is that "he" is a fey creature- the best known of a race of fey creatures related to quicklings (&lt;i&gt;Pathfinder RPG Bestiary 2&lt;/i&gt; 227). These fey are fond of traveling to the Material Plane, where their mayhem is more feared and appreciated. To add to the mystery, they all use the same name among mortals and pretend to be the same individual.&lt;/p&gt;&lt;/h4&gt;&lt;/div&gt;</t>
  </si>
  <si>
    <t>Star-Spawn Of Cthulhu</t>
  </si>
  <si>
    <t>blindsight 30 ft., darkvision 60 ft.; Perception +37</t>
  </si>
  <si>
    <t>frightful presence (150 ft., DC 29)</t>
  </si>
  <si>
    <t>(+1 Dex, +27 natural, -2 size)</t>
  </si>
  <si>
    <t>(25d8+250)</t>
  </si>
  <si>
    <t>Fort +18, Ref +9, Will +25; +8 vs. divination and mind-affecting</t>
  </si>
  <si>
    <t>+8 vs. divination and mind-affecting</t>
  </si>
  <si>
    <t>immortality, overwhelming mind</t>
  </si>
  <si>
    <t>40 ft., fly 60 ft. (average), swim 40 ft.</t>
  </si>
  <si>
    <t>2 claws +32 (2d6+16/19-20), 6 tentacles +27 (1d8+8/19-20 plus grab)</t>
  </si>
  <si>
    <t>constrict (1d8+8), overwhelming mind</t>
  </si>
  <si>
    <t>Spell-Like Abilities (CL 20th; concentration +27)  Constant-mind blank   At Will-dream, insanity (DC 24), nightmare (DC 22), sending   3/day-demand (DC 25)   1/day-gate</t>
  </si>
  <si>
    <t>Str 42, Dex 13, Con 30, Int 23, Wis 29, Cha 24</t>
  </si>
  <si>
    <t>Awesome Blow, Critical Focus, Greater Vital Strike, Improved Bull Rush, Improved Critical (claw), Improved Critical (tentacle), Improved Initiative, Improved Iron Will, Improved Vital Strike, Iron Will, Power Attack, Staggering Critical, Vital Strike</t>
  </si>
  <si>
    <t>Fly +25, Intimidate +35, Knowledge (arcana, geography, planes) +31, Perception +37, Sense Motive +34, Spellcraft +34, Swim +52, Use Magic Device +32</t>
  </si>
  <si>
    <t>compression, limited starflight, no breath</t>
  </si>
  <si>
    <t>A mountainous form, this hideous creature is humanoid in general shape, but its hateful face is a writhing mass of tentacles.</t>
  </si>
  <si>
    <t>Immortality (Ex) A star-spawn of Cthulhu does not age, nor does it need to eat or breathe. Only violence can bring about the death of one of these creatures.  Limited Starflight (Ex) A star-spawn of Cthulhu can survive in the void of outer space, and its wings allow it to use its fly speed in outer space despite the lack of air. Unlike full starflight (like that of the mi-go; see page 193), a star-spawn of Cthulhu's ability to fly in outer space does not allow it to reach unusual speeds. When it wishes to fly to another world, the creature relies entirely upon its immortality and patience to complete the journey. When speed is required, it instead uses its gate ability to make the journey quickly.  Overwhelming Mind (Ex) A star-spawn of Cthulhu's mind is overwhelming in its power and alien structure. The first time a creature other than an outsider (excluding native outsiders) or aberration makes mental contact with a star-spawn of Cthulhu, it must succeed at a DC 29 Will save or be stunned for 1d4 rounds. On a successful save, the creature is merely staggered for 1 round. This effect can occur whether the star-spawn of Cthulhu initiates mental contact (such as via a demand, dream, nightmare, or sending spell-like ability, or once per round merely by telepathic communication) or another creature attempts to do so (such as via detect thoughts or dominate monster). Once a creature is exposed to a specific star-spawn of Cthulhu's overwhelming mind, it is immune to this effect from all star-spawn of Cthulhu for 24 hours. This is a mind-affecting effect. The save DC is Charisma-based.</t>
  </si>
  <si>
    <t>Of all the strange and malefic denizens of the void between the stars, few cause the same terror as this titanic race. They hail from a mad star whose light cannot be seen by conventional telescopes, and the smallest of these behemoths stand nearly 30 feet in height. Humanoid in shape, their immense bodies have rubbery flesh that seems to wriggle and seethe like a half-solidified ooze. Tremendous draconic wings, murderous taloned hands, and a tentacled visage that evokes the alien gaze of an octopus complete the being's monstrous shape. This malevolent race has a name, yet it is no name known to the sane. Among mortal scholars, they are known merely by the name of their greatest priest-they are the star-spawn of Cthulhu. The star-spawn of Cthulhu have a strange, mutable anatomy-their form is not fixed. They can absorb parts of their bodies or enlarge others at will, a trait they often use on their claws or tentacles to dramatically extend their reach in combat beyond what might normally be possible for a creature of the same shape and size. Despite this mutable shape, the star-spawn's forms generally don't deviate far from that of an octopus-headed, winged humanoid, likely because of the powerful links their otherworldly minds have to their overlord and master, who lies dead but dreaming in the lost city of R'lyeh. Although they typically appear as immense humanoid creatures with rubbery hides and octopoid heads, the star-spawn of Cthulhu are not any more aquatic in nature than they are terrestrial-that they're often associated with a planet's oceans lies more in the simple fact that oceans often cover the majority of a planet's surface. The creatures themselves, being equally at home on land, at sea, or in the depths of space, make no real distinction between such regions, choosing them as the sites of their cities and temples for purposes only they can know. Servants of the alien gods of the void, they work upon the worlds they invade to wipe them clean of indigenous life in preparation for the eventual time when the deep void expands to replace all that exists with its strange realities. The star-spawn of Cthulhu hold little malice toward indigenous life-they simply can't proceed with their plans for a world while such life exists. Just as a human might move into a house thinking it to be abandoned, only to discover colonies of ants dwelling within the building's walls, the star-spawn work to eradicate indigenous infestations. Their methods seldom vary from world to world-those whose intellects they can inf luence via dreams and nightmares they besiege as the victims sleep, seeding the growth of destructive cults and societies. These groups in turn further the star-spawn's agenda, preparing the world and bringing it to the brink of destruction. When such worlds are poised to tear themselves apart from within through unrest, civil war, excessive pollution, or genocide, the star-spawn mobilize their cults to end all things. The only reward such cults may receive for their (sometimes unwitting) aid is the dubious honor of being among the final few to be eradicated, for the star-spawn have no interest in and feel no responsibility toward their pawns. The fact that the star-spawn's plans to bring about the eradication of life span centuries or even millennia should not be mistaken for sloth or lassitude-the star-spawn are inhumanly patient, and the preparation of the universe's worlds must precisely follow an unknowable schedule, for only when the exact cosmic convergences are in place and the stars are right can they make their final moves to end all things. This time frame does give some worlds a chance to discover the star-spawn's inf luence and to delay or even defeat their world's star-spawned doom, but such tales of triumph are rare in the face of the void's relentless tides. The star-spawn of Cthulhu war with many other strange races out of time and space, including elder things (see page 85) and the servitors of other Great Old Ones (see page 135). They have also been known to use these creatures-and other races such as the mi-go-as pawns, slaves, or minions to promote their immortal agenda. Though the star-spawn themselves hail from a distant world deep in the void and can be found on countless other realms as gods and monsters, their lord Cthulhu (see page 138) dwells upon a distant planet far removed from any commonly visited world. Yet while Cthulhu lies imprisoned in the corpse-city of R'lyeh deep under a great ocean, his dreams resonate still in the minds of his star-spawn, and from there touch upon the dreams of many slumbering poets and philosophers on countless worlds. Guided by their knowledge of their master's great plan, and updated by his far-reaching dreams, the star-spawn of Cthulhu proceed inevitably toward their goals.</t>
  </si>
  <si>
    <t>&lt;link rel="stylesheet"href="PF.css"&gt;&lt;div&gt;&lt;h2&gt;Star-Spawn Of Cthulhu&lt;/h2&gt;&lt;h3&gt;&lt;i&gt;A mountainous form, this hideous creature is humanoid in general shape, but its hateful face is a writhing mass of tentacles.&lt;/i&gt;&lt;/h3&gt;&lt;br&gt;&lt;/div&gt;&lt;div class="heading"&gt;&lt;p class="alignleft"&gt;Star-Spawn Of Cthulhu&lt;/p&gt;&lt;p class="alignright"&gt;CR 20&lt;/p&gt;&lt;div style="clear: both;"&gt;&lt;/div&gt;&lt;/div&gt;&lt;div&gt;&lt;h5&gt;&lt;b&gt;XP &lt;/b&gt;307,200&lt;/h5&gt;&lt;h5&gt;CE Huge aberration &lt;/h5&gt;&lt;h5&gt;&lt;b&gt;Init &lt;/b&gt;+5; &lt;b&gt;Senses &lt;/b&gt;blindsight 30 ft., darkvision 60 ft.; Perception +37&lt;/h5&gt;&lt;h5&gt;&lt;b&gt;Aura &lt;/b&gt;frightful presence (150 ft., DC 29)&lt;/h5&gt;&lt;/div&gt;&lt;hr/&gt;&lt;div&gt;&lt;h5&gt;&lt;b&gt;DEFENSE&lt;/b&gt;&lt;/h5&gt;&lt;/div&gt;&lt;hr/&gt;&lt;div&gt;&lt;h5&gt;&lt;b&gt;AC &lt;/b&gt;36, touch 9, flat-footed 35 (+1 Dex, +27 natural, -2 size)&lt;/h5&gt;&lt;h5&gt;&lt;b&gt;hp &lt;/b&gt;362 (25d8+250); regeneration 15 (fire)&lt;/h5&gt;&lt;h5&gt;&lt;b&gt;Fort &lt;/b&gt;+18, &lt;b&gt;Ref &lt;/b&gt;+9, &lt;b&gt;Will &lt;/b&gt;+25; +8 vs. divination and mind-affecting&lt;/h5&gt;&lt;h5&gt;&lt;b&gt;Defensive Abilities &lt;/b&gt;immortality, overwhelming mind; &lt;b&gt;Immune &lt;/b&gt;cold, disease, poison; &lt;b&gt;SR &lt;/b&gt;31&lt;/h5&gt;&lt;/div&gt;&lt;hr/&gt;&lt;div&gt;&lt;h5&gt;&lt;b&gt;OFFENSE&lt;/b&gt;&lt;/h5&gt;&lt;/div&gt;&lt;hr/&gt;&lt;div&gt;&lt;h5&gt;&lt;b&gt;Spd &lt;/b&gt;40 ft., fly 60 ft. (average), swim 40 ft.&lt;/h5&gt;&lt;h5&gt;&lt;b&gt;Melee &lt;/b&gt;2 claws +32 (2d6+16/19-20), 6 tentacles +27 (1d8+8/19-20 plus grab)&lt;/h5&gt;&lt;h5&gt;&lt;b&gt;Space &lt;/b&gt;15 ft.; &lt;b&gt;Reach &lt;/b&gt;30 ft.&lt;/h5&gt;&lt;h5&gt;&lt;b&gt;Special Attacks &lt;/b&gt;constrict (1d8+8), overwhelming mind&lt;/h5&gt;&lt;h5&gt;&lt;b&gt;Spell-Like Abilities&lt;/b&gt; (CL 20th; concentration +27)  &lt;/br&gt;Constant&amp;mdash;&lt;i&gt;mind blank&lt;/i&gt; &lt;/br&gt;At Will&amp;mdash;&lt;i&gt;dream&lt;/i&gt;, &lt;i&gt;insanity&lt;/i&gt; (DC 24), &lt;i&gt;nightmare&lt;/i&gt; (DC 22), &lt;i&gt;sending&lt;/i&gt; &lt;/br&gt;3/day&amp;mdash;&lt;i&gt;demand&lt;/i&gt; (DC 25) &lt;/br&gt;1/day&amp;mdash;&lt;i&gt;gate&lt;/i&gt;&lt;/h5&gt;&lt;/h5&gt;&lt;/div&gt;&lt;hr/&gt;&lt;div&gt;&lt;h5&gt;&lt;b&gt;STATISTICS&lt;/b&gt;&lt;/h5&gt;&lt;/div&gt;&lt;hr/&gt;&lt;div&gt;&lt;h5&gt;&lt;b&gt;Str &lt;/b&gt;42, &lt;b&gt;Dex &lt;/b&gt;13, &lt;b&gt;Con &lt;/b&gt;30, &lt;b&gt;Int &lt;/b&gt; 23, &lt;b&gt;Wis &lt;/b&gt;29, &lt;b&gt;Cha &lt;/b&gt;24&lt;/h5&gt;&lt;h5&gt;&lt;b&gt;Base Atk &lt;/b&gt;+18; &lt;b&gt;CMB &lt;/b&gt;+36 (+38 bull rush, +40 grapple); &lt;b&gt;CMD &lt;/b&gt;47 (49 vs. bull rush)&lt;/h5&gt;&lt;h5&gt;&lt;b&gt;Feats &lt;/b&gt;Awesome Blow, Critical Focus, Greater Vital Strike, Improved Bull Rush, Improved Critical (claw), Improved Critical (tentacle), Improved Initiative, Improved Iron Will, Improved Vital Strike, Iron Will, Power Attack, Staggering Critical, Vital Strike&lt;/h5&gt;&lt;h5&gt;&lt;b&gt;Skills &lt;/b&gt;Fly +25, Intimidate +35, Knowledge (arcana, geography, planes) +31, Perception +37, Sense Motive +34, Spellcraft +34, Swim +52, Use Magic Device +32&lt;/h5&gt;&lt;h5&gt;&lt;b&gt;Languages &lt;/b&gt;Aklo; telepathy 300 ft.&lt;/h5&gt;&lt;h5&gt;&lt;b&gt;SQ &lt;/b&gt;compression, limited starflight, no breath&lt;/h5&gt;&lt;/div&gt;&lt;hr/&gt;&lt;div&gt;&lt;h5&gt;&lt;b&gt;ECOLOGY&lt;/b&gt;&lt;/h5&gt;&lt;/div&gt;&lt;hr/&gt;&lt;div&gt;&lt;h5&gt;&lt;b&gt;Environment &lt;/b&gt; any&lt;/h5&gt;&lt;h5&gt;&lt;b&gt;Organization &lt;/b&gt;solitary, pair, or cult (3-6)&lt;/h5&gt;&lt;h5&gt;&lt;b&gt;Treasure &lt;/b&gt;standard&lt;/h5&gt;&lt;/div&gt;&lt;hr/&gt;&lt;div&gt;&lt;h5&gt;&lt;b&gt;SPECIAL ABILITIES&lt;/b&gt;&lt;/h5&gt;&lt;/div&gt;&lt;hr/&gt;&lt;div&gt;&lt;/h5&gt;&lt;h5&gt;&lt;b&gt;Immortality (Ex)&lt;/b&gt; A star-spawn of Cthulhu does not age, nor does it need to eat or breathe. Only violence can bring about the death of one of these creatures.  &lt;/h5&gt;&lt;h5&gt;&lt;b&gt;Limited Starflight (Ex)&lt;/b&gt; A star-spawn of Cthulhu can survive in the void of outer space, and its wings allow it to use its fly speed in outer space despite the lack of air. Unlike full starflight (like that of the mi-go; see page 193), a star-spawn of Cthulhu's ability to fly in outer space does not allow it to reach unusual speeds. When it wishes to fly to another world, the creature relies entirely upon its immortality and patience to complete the journey. When speed is required, it instead uses its &lt;i&gt;gate&lt;/i&gt; ability to make the journey quickly.  &lt;/h5&gt;&lt;h5&gt;&lt;b&gt;Overwhelming Mind (Ex)&lt;/b&gt; A star-spawn of Cthulhu's mind is overwhelming in its power and alien structure. The first time a creature other than an outsider (excluding native outsiders) or aberration makes mental contact with a star-spawn of Cthulhu, it must succeed at a DC 29 Will save or be stunned for 1d4 rounds. On a successful save, the creature is merely staggered for 1 round. This effect can occur whether the star-spawn of Cthulhu initiates mental contact (such as via a &lt;i&gt;demand&lt;/i&gt;, &lt;i&gt;dream&lt;/i&gt;, &lt;i&gt;nightmare&lt;/i&gt;, or &lt;i&gt;sending&lt;/i&gt; spell-like ability, or once per round merely by telepathic communication) or another creature attempts to do so (such as via &lt;i&gt;detect thoughts&lt;/i&gt; or &lt;i&gt;dominate&lt;/i&gt; monster). Once a creature is exposed to a specific star-spawn of Cthulhu's overwhelming mind, it is immune to this effect from all star-spawn of Cthulhu for 24 hours. This is a mind-affecting effect. The save DC is Charisma-based.&lt;/h5&gt;&lt;/div&gt;&lt;br&gt;&lt;div&gt;&lt;h4&gt;&lt;p&gt;&lt;p&gt;Of all the strange and malefic denizens of the void between the stars, few cause the same terror as this titanic race. They hail from a mad star whose light cannot be seen by conventional telescopes, and the smallest of these behemoths stand nearly 30 feet in height. Humanoid in shape, their immense bodies have rubbery flesh that seems to wriggle and seethe like a half-solidified ooze. Tremendous draconic wings, murderous taloned hands, and a tentacled visage that evokes the alien gaze of an octopus complete the being's monstrous shape. This malevolent race has a name, yet it is no name known to the sane. Among mortal scholars, they are known merely by the name of their greatest priest-they are the star-spawn of Cthulhu. The star-spawn of Cthulhu have a strange, mutable anatomy-their form is not fixed. They can absorb parts of their bodies or enlarge others at will, a trait they often use on their claws or tentacles to dramatically extend their reach in combat beyond what might normally be possible for a creature of the same shape and size. Despite this mutable shape, the star-spawn's forms generally don't deviate far from that of an octopus-headed, winged humanoid, likely because of the powerful links their otherworldly minds have to their overlord and master, who lies dead but &lt;i&gt;dream&lt;/i&gt;ing in the lost city of R'lyeh. Although they typically appear as immense humanoid creatures with rubbery hides and octopoid heads, the star-spawn of Cthulhu are not any more aquatic in nature than they are terrestrial-that they're often associated with a planet's oceans lies more in the simple fact that oceans often cover the majority of a planet's surface. The creatures themselves, being equally at home on land, at sea, or in the depths of space, make no real distinction between such regions, choosing them as the sites of their cities and temples for purposes only they can know. Servants of the alien gods of the void, they work upon the worlds they invade to wipe them clean of indigenous life in preparation for the eventual time when the deep void expands to replace all that exists with its strange realities. The star-spawn of Cthulhu hold little malice toward indigenous life-they simply can't proceed with their plans for a world while such life exists. Just as a human might move into a house thinking it to be abandoned, only to discover colonies of ants dwelling within the building's walls, the star-spawn work to eradicate indigenous infestations. Their methods seldom vary from world to world-those whose intellects they can inf luence via &lt;i&gt;dream&lt;/i&gt;s and &lt;i&gt;nightmare&lt;/i&gt;s they besiege as the victims sleep, seeding the growth of destructive cults and societies. These groups in turn further the star-spawn's agenda, preparing the world and bringing it to the brink of destruction. When such worlds are poised to tear themselves apart from within through unrest, civil war, excessive pollution, or genocide, the star-spawn mobilize their cults to end all things. The only reward such cults may receive for their (sometimes unwitting) aid is the dubious honor of being among the final few to be eradicated, for the star-spawn have no interest in and feel no responsibility toward their pawns. The fact that the star-spawn's plans to bring about the eradication of life span centuries or even millennia should not be mistaken for sloth or lassitude-the star-spawn are inhumanly patient, and the preparation of the universe's worlds must precisely follow an unknowable schedule, for only when the exact cosmic convergences are in place and the stars are right can they make their final moves to end all things. This time frame does give some worlds a chance to discover the star-spawn's inf luence and to delay or even defeat their world's star-spawned doom, but such tales of triumph are rare in the face of the void's relentless tides. The star-spawn of Cthulhu war with many other strange races out of time and space, including elder things (see page 85) and the servitors of other Great Old Ones (see page 135). They have also been known to use these creatures-and other races such as the mi-go-as pawns, slaves, or minions to promote their immortal agenda. Though the star-spawn themselves hail from a distant world deep in the void and can be found on countless other realms as gods and monsters, their lord Cthulhu (see page 138) dwells upon a distant planet far removed from any commonly visited world. Yet while Cthulhu lies imprisoned in the corpse-city of R'lyeh deep under a great ocean, his &lt;i&gt;dream&lt;/i&gt;s resonate still in the minds of his star-spawn, and from there touch upon the &lt;i&gt;dream&lt;/i&gt;s of many slumbering poets and philosophers on countless worlds. Guided by their knowledge of their master's great plan, and updated by his far-reaching &lt;i&gt;dream&lt;/i&gt;s, the star-spawn of Cthulhu proceed inevitably toward their goals.&lt;/p&gt;&lt;/h4&gt;&lt;/div&gt;</t>
  </si>
  <si>
    <t>Svartalfar</t>
  </si>
  <si>
    <t>darkvision 120 ft., low-light vision; Perception +18</t>
  </si>
  <si>
    <t>(13d6+39)</t>
  </si>
  <si>
    <t>Fort +6, Ref +13, Will +12</t>
  </si>
  <si>
    <t>+1 longsword +9/+6 (1d8+4/19-20)</t>
  </si>
  <si>
    <t>bane, quickened spell strike, sneak attack +3d6</t>
  </si>
  <si>
    <t>Spell-Like Abilities (CL 13th; concentration +18)   At Will-chill touch (DC 16), corrosive touchUM   3/day-frigid touchUM, shadow stepUM, vanishAPG   1/day-force punchUM (DC 18), greater invisibility, ray of exhaustion (DC 18)</t>
  </si>
  <si>
    <t>Str 12, Dex 21, Con 17, Int 18, Wis 14, Cha 21</t>
  </si>
  <si>
    <t>Agile Maneuvers, Combat Casting, Iron Will, Skill Focus (Stealth), Stealthy, Vital Strike, Weapon Focus (longsword)</t>
  </si>
  <si>
    <t>Acrobatics +21 (+25 when jumping), Bluff +21, Escape Artist +25, Intimidate +18, Knowledge (nature) +20, Knowledge (planes) +17, Perception +18, Sense Motive +18, Sleight of Hand +21, Stealth +31</t>
  </si>
  <si>
    <t>solitary, pair, cabal (3-12), or clan (10-30)</t>
  </si>
  <si>
    <t>NPC gear (+1 longsword, other treasure)</t>
  </si>
  <si>
    <t>This hairless, black-skinned elf like creature has an expressionless face and wields an eerie ebon sword.</t>
  </si>
  <si>
    <t>Bane (Su) Once per day as a swift action, a svartalfar can imbue one of its weapons with the bane weapon special ability. It must select one creature type (and subtype, if choosing humanoid or outsider) when it uses this ability. This lasts for 1 hour. This ability only functions while the svartalfar wields the weapon.  Quickened Spell Strike (Su) Three times per day as a free action after hitting with a melee weapon, a svartalfar can cast and deliver one of the following of its spell-like abilities through the weapon: chill touch, corrosive touch, force punch, frigid touch, or ray of exhaustion. If the attack is a critical hit and the spell-like ability deals damage, it deals double damage.</t>
  </si>
  <si>
    <t>The ancestors of the svartalfars were exiled from their primordial home for grave crimes that no fey will speak of. Fleeing to the Shadow Plane, they formed assassin clans, and now they hire their services to any who pay them. Their payment must be in secrets, bits of occult science, and obscure information to add to their huge, dark libraries in underground warrens hidden away on the Shadow Plane. Svartalfars are extremely interested in knowledge about the realm of the fey. Many fear the svartalfars are searching for a way to finally take their revenge upon those who expelled them. These cold, calculating killers are not swayed by whimsy or deeper passions. They pride themselves on their pitilessness and inability to be bribed or dissuaded from ending a target's life once they've been contracted to do so. Once an assassination is paid for, it's the duty of all the svartalfars of a clan or cabal to make sure it gets done. If a clan or cabal fails, another one will finish the job. Svartalfars seem to feel no love or real friendship. All of their actions are committed for practical reasons-political gain, procreation, or relieving boredom. Focused and utterly unyielding, they are considered by many to be the perfect killers, and their tenacity and mastery over magic and shadows are a death sentence for anyone who has been marked as their quarry.</t>
  </si>
  <si>
    <t>&lt;link rel="stylesheet"href="PF.css"&gt;&lt;div&gt;&lt;h2&gt;Svartalfar&lt;/h2&gt;&lt;h3&gt;&lt;i&gt;This hairless, black-skinned elf like creature has an expressionless face and wields an eerie ebon sword.&lt;/i&gt;&lt;/h3&gt;&lt;br&gt;&lt;/div&gt;&lt;div class="heading"&gt;&lt;p class="alignleft"&gt;Svartalfar&lt;/p&gt;&lt;p class="alignright"&gt;CR 8&lt;/p&gt;&lt;div style="clear: both;"&gt;&lt;/div&gt;&lt;/div&gt;&lt;div&gt;&lt;h5&gt;&lt;b&gt;XP &lt;/b&gt;4,800&lt;/h5&gt;&lt;h5&gt;LE Medium fey (extraplanar)&lt;/h5&gt;&lt;h5&gt;&lt;b&gt;Init &lt;/b&gt;+5; &lt;b&gt;Senses &lt;/b&gt;darkvision 120 ft., low-light vision; Perception +18&lt;/h5&gt;&lt;/div&gt;&lt;hr/&gt;&lt;div&gt;&lt;h5&gt;&lt;b&gt;DEFENSE&lt;/b&gt;&lt;/h5&gt;&lt;/div&gt;&lt;hr/&gt;&lt;div&gt;&lt;h5&gt;&lt;b&gt;AC &lt;/b&gt;20, touch 15, flat-footed 15 (+5 Dex, +5 natural)&lt;/h5&gt;&lt;h5&gt;&lt;b&gt;hp &lt;/b&gt;84 (13d6+39)&lt;/h5&gt;&lt;h5&gt;&lt;b&gt;Fort &lt;/b&gt;+6, &lt;b&gt;Ref &lt;/b&gt;+13, &lt;b&gt;Will &lt;/b&gt;+12&lt;/h5&gt;&lt;h5&gt;&lt;b&gt;DR &lt;/b&gt;10/cold iron; &lt;b&gt;Resist &lt;/b&gt;cold 10, electricity 10; &lt;b&gt;SR &lt;/b&gt;19&lt;/h5&gt;&lt;h5&gt;&lt;b&gt;Weaknesses &lt;/b&gt;light blindness&lt;/h5&gt;&lt;/div&gt;&lt;hr/&gt;&lt;div&gt;&lt;h5&gt;&lt;b&gt;OFFENSE&lt;/b&gt;&lt;/h5&gt;&lt;/div&gt;&lt;hr/&gt;&lt;div&gt;&lt;h5&gt;&lt;b&gt;Spd &lt;/b&gt;40 ft.&lt;/h5&gt;&lt;h5&gt;&lt;b&gt;Melee &lt;/b&gt;&lt;i&gt;&lt;i&gt;+1 longsword&lt;/i&gt;&lt;/i&gt; +9/+6 (1d8+4/19-20)&lt;/h5&gt;&lt;h5&gt;&lt;b&gt;Space &lt;/b&gt;5 ft.; &lt;b&gt;Reach &lt;/b&gt;5 ft.&lt;/h5&gt;&lt;h5&gt;&lt;b&gt;Special Attacks &lt;/b&gt;&lt;i&gt;bane&lt;/i&gt;, quickened spell strike, sneak attack +3d6&lt;/h5&gt;&lt;h5&gt;&lt;b&gt;Spell-Like Abilities&lt;/b&gt; (CL 13th; concentration +18) &lt;/br&gt;At Will&amp;mdash;&lt;i&gt;chill touch&lt;/i&gt; (DC 16), &lt;i&gt;corrosive touch&lt;/i&gt;&lt;sup&gt;UM&lt;/sup&gt; &lt;/br&gt;3/day&amp;mdash;&lt;i&gt;frigid touch&lt;/i&gt;&lt;sup&gt;UM&lt;/sup&gt;, &lt;i&gt;shadow step&lt;/i&gt;&lt;sup&gt;UM&lt;/sup&gt;, &lt;i&gt;vanish&lt;/i&gt;&lt;sup&gt;APG&lt;/sup&gt; &lt;/br&gt;1/day&amp;mdash;&lt;i&gt;force punch&lt;/i&gt;&lt;sup&gt;UM&lt;/sup&gt; (DC 18), &lt;i&gt;greater invisibility&lt;/i&gt;, &lt;i&gt;ray of exhaustion&lt;/i&gt; (DC 18)&lt;/h5&gt;&lt;/h5&gt;&lt;/div&gt;&lt;hr/&gt;&lt;div&gt;&lt;h5&gt;&lt;b&gt;STATISTICS&lt;/b&gt;&lt;/h5&gt;&lt;/div&gt;&lt;hr/&gt;&lt;div&gt;&lt;h5&gt;&lt;b&gt;Str &lt;/b&gt;12, &lt;b&gt;Dex &lt;/b&gt;21, &lt;b&gt;Con &lt;/b&gt;17, &lt;b&gt;Int &lt;/b&gt; 18, &lt;b&gt;Wis &lt;/b&gt;14, &lt;b&gt;Cha &lt;/b&gt;21&lt;/h5&gt;&lt;h5&gt;&lt;b&gt;Base Atk &lt;/b&gt;+6; &lt;b&gt;CMB &lt;/b&gt;+11; &lt;b&gt;CMD &lt;/b&gt;22&lt;/h5&gt;&lt;h5&gt;&lt;b&gt;Feats &lt;/b&gt;Agile Maneuvers, Combat Casting, Iron Will, Skill Focus (Stealth), Stealthy, Vital Strike, Weapon Focus (longsword)&lt;/h5&gt;&lt;h5&gt;&lt;b&gt;Skills &lt;/b&gt;Acrobatics +21 (+25 when jumping), Bluff +21, Escape Artist +25, Intimidate +18, Knowledge (nature) +20, Knowledge (planes) +17, Perception +18, Sense Motive +18, Sleight of Hand +21, Stealth +31; &lt;b&gt;Racial Modifiers &lt;/b&gt;+4 Acrobatics when jumping&lt;/h5&gt;&lt;h5&gt;&lt;b&gt;Languages &lt;/b&gt;Aklo, Common, Elven, Sylvan&lt;/h5&gt;&lt;/div&gt;&lt;hr/&gt;&lt;div&gt;&lt;h5&gt;&lt;b&gt;ECOLOGY&lt;/b&gt;&lt;/h5&gt;&lt;/div&gt;&lt;hr/&gt;&lt;div&gt;&lt;h5&gt;&lt;b&gt;Environment &lt;/b&gt; any (Shadow Plane)&lt;/h5&gt;&lt;h5&gt;&lt;b&gt;Organization &lt;/b&gt;solitary, pair, cabal (3-12), or clan (10-30)&lt;/h5&gt;&lt;h5&gt;&lt;b&gt;Treasure &lt;/b&gt;NPC gear (&lt;i&gt;+1 longsword&lt;/i&gt;, other treasure)&lt;/h5&gt;&lt;/div&gt;&lt;hr/&gt;&lt;div&gt;&lt;h5&gt;&lt;b&gt;SPECIAL ABILITIES&lt;/b&gt;&lt;/h5&gt;&lt;/div&gt;&lt;hr/&gt;&lt;div&gt;&lt;/h5&gt;&lt;h5&gt;&lt;b&gt;Bane (Su)&lt;/b&gt; Once per day as a swift action, a svartalfar can imbue one of its weapons with the &lt;i&gt;bane&lt;/i&gt; weapon special ability. It must select one creature type (and subtype, if choosing humanoid or outsider) when it uses this ability. This lasts for 1 hour. This ability only functions while the svartalfar wields the weapon.  &lt;/h5&gt;&lt;h5&gt;&lt;b&gt;Quickened Spell Strike (Su)&lt;/b&gt; Three times per day as a free action after hitting with a melee weapon, a svartalfar can cast and deliver one of the following of its spell-like abilities through the weapon: &lt;i&gt;chill touch&lt;/i&gt;, &lt;i&gt;corrosive touch&lt;/i&gt;, &lt;i&gt;force punch&lt;/i&gt;, &lt;i&gt;frigid touch&lt;/i&gt;, or &lt;i&gt;ray of exhaustion&lt;/i&gt;. If the attack is a critical hit and the spell-like ability deals damage, it deals double damage.&lt;/h5&gt;&lt;/div&gt;&lt;br&gt;&lt;div&gt;&lt;h4&gt;&lt;p&gt;&lt;p&gt;The ancestors of the svartalfars were exiled from their primordial home for grave crimes that no fey will speak of. Fleeing to the Shadow Plane, they formed assassin clans, and now they hire their services to any who pay them. Their payment must be in secrets, bits of occult science, and obscure information to add to their huge, dark libraries in underground warrens hidden away on the Shadow Plane. Svartalfars are extremely interested in knowledge about the realm of the fey. Many fear the svartalfars are searching for a way to finally take their revenge upon those who expelled them. These cold, calculating killers are not swayed by whimsy or deeper passions. They pride themselves on their pitilessness and inability to be bribed or dissuaded from ending a target's life once they've been contracted to do so. Once an assassination is paid for, it's the duty of all the svartalfars of a clan or cabal to make sure it gets done. If a clan or cabal fails, another one will finish the job. Svartalfars seem to feel no love or real friendship. All of their actions are committed for practical reasons-political gain, procreation, or relieving boredom. Focused and utterly unyielding, they are considered by many to be the perfect killers, and their tenacity and mastery over magic and shadows are a death sentence for anyone who has been marked as their quarry.&lt;/p&gt;&lt;/h4&gt;&lt;/div&gt;</t>
  </si>
  <si>
    <t>Swan Maiden</t>
  </si>
  <si>
    <t>(+4 armor, +4 Dex, +1 dodge, +1 natural)</t>
  </si>
  <si>
    <t>(10d6+20)</t>
  </si>
  <si>
    <t>mwk rapier +11 (1d6+1/18-20)</t>
  </si>
  <si>
    <t>longbow +10 (1d8/x3)</t>
  </si>
  <si>
    <t>Spell-Like Abilities (CL 10th; concentration +12)   At Will-dancing lights   1/day-confusion (DC 16), deep slumber (DC 15), entangle (DC 13), glitterdust (DC 14), major image (DC 15)</t>
  </si>
  <si>
    <t>Str 13, Dex 20, Con 15, Int 10, Wis 12, Cha 15</t>
  </si>
  <si>
    <t>Agile Maneuvers, Dodge, Flyby Attack, Skill Focus (Perception), Weapon Finesse</t>
  </si>
  <si>
    <t>Acrobatics +11, Bluff +10, Fly +20, Knowledge (nature) +8, Perception +14, Sense Motive +9, Stealth +20</t>
  </si>
  <si>
    <t>change shape (trumpeter swan, beast shape I), feather cloak, trackless step, transformation ritual</t>
  </si>
  <si>
    <t xml:space="preserve"> temperate lakes or swamps</t>
  </si>
  <si>
    <t>standard (chain shirt, mwk longsword, longbow with 20 arrows, other treasure)</t>
  </si>
  <si>
    <t>This tall, regal woman is clad in a long cloak of pristine white swan feathers and silvery armor with a winged helm.</t>
  </si>
  <si>
    <t>Feather Cloak (Su) Without her feather cloak, a swan maiden can't use her change shape ability.  Transformation Ritual (Su) A swan maiden can transform a willing good female humanoid into a swan maiden via a ritual that takes 24 hours. The humanoid loses her class and racial abilities.</t>
  </si>
  <si>
    <t>Swan maidens are fey shapechangers who vow to protect unspoiled wilds from the encroachment of civilization or evil. They live in small flocks along secluded lakeshores. Because stealing a swan maiden's cloak robs her of her shapechanging ability, most maidens avoid humanoids and take up armor and weapons to defend themselves.</t>
  </si>
  <si>
    <t>&lt;link rel="stylesheet"href="PF.css"&gt;&lt;div&gt;&lt;h2&gt;Swan Maiden&lt;/h2&gt;&lt;h3&gt;&lt;i&gt;This tall, regal woman is clad in a long cloak of pristine white swan feathers and silvery armor with a winged helm.&lt;/i&gt;&lt;/h3&gt;&lt;br&gt;&lt;/div&gt;&lt;div class="heading"&gt;&lt;p class="alignleft"&gt;Swan Maiden&lt;/p&gt;&lt;p class="alignright"&gt;CR 6&lt;/p&gt;&lt;div style="clear: both;"&gt;&lt;/div&gt;&lt;/div&gt;&lt;div&gt;&lt;h5&gt;&lt;b&gt;XP &lt;/b&gt;2,400&lt;/h5&gt;&lt;h5&gt;CG Medium fey (shapechanger)&lt;/h5&gt;&lt;h5&gt;&lt;b&gt;Init &lt;/b&gt;+5; &lt;b&gt;Senses &lt;/b&gt;low-light vision; Perception +14&lt;/h5&gt;&lt;/div&gt;&lt;hr/&gt;&lt;div&gt;&lt;h5&gt;&lt;b&gt;DEFENSE&lt;/b&gt;&lt;/h5&gt;&lt;/div&gt;&lt;hr/&gt;&lt;div&gt;&lt;h5&gt;&lt;b&gt;AC &lt;/b&gt;20, touch 15, flat-footed 15 (+4 armor, +4 Dex, +1 dodge, +1 natural)&lt;/h5&gt;&lt;h5&gt;&lt;b&gt;hp &lt;/b&gt;55 (10d6+20)&lt;/h5&gt;&lt;h5&gt;&lt;b&gt;Fort &lt;/b&gt;+5, &lt;b&gt;Ref &lt;/b&gt;+12, &lt;b&gt;Will &lt;/b&gt;+8&lt;/h5&gt;&lt;h5&gt;&lt;b&gt;DR &lt;/b&gt;5/cold iron; &lt;b&gt;Resist &lt;/b&gt;cold 10, electricity 10; &lt;b&gt;SR &lt;/b&gt;17&lt;/h5&gt;&lt;/div&gt;&lt;hr/&gt;&lt;div&gt;&lt;h5&gt;&lt;b&gt;OFFENSE&lt;/b&gt;&lt;/h5&gt;&lt;/div&gt;&lt;hr/&gt;&lt;div&gt;&lt;h5&gt;&lt;b&gt;Spd &lt;/b&gt;30 ft., fly 40 ft. (good)&lt;/h5&gt;&lt;h5&gt;&lt;b&gt;Melee &lt;/b&gt;mwk rapier +11 (1d6+1/18-20)&lt;/h5&gt;&lt;h5&gt;&lt;b&gt;Ranged &lt;/b&gt;longbow +10 (1d8/x3)&lt;/h5&gt;&lt;h5&gt;&lt;b&gt;Space &lt;/b&gt;5 ft.; &lt;b&gt;Reach &lt;/b&gt;5 ft.&lt;/h5&gt;&lt;h5&gt;&lt;b&gt;Spell-Like Abilities&lt;/b&gt; (CL 10th; concentration +12) &lt;/br&gt;At Will&amp;mdash;&lt;i&gt;dancing lights&lt;/i&gt; &lt;/br&gt;1/day&amp;mdash;&lt;i&gt;confusion&lt;/i&gt; (DC 16), &lt;i&gt;deep slumber&lt;/i&gt; (DC 15), &lt;i&gt;entangle&lt;/i&gt; (DC 13), &lt;i&gt;glitterdust&lt;/i&gt; (DC 14), &lt;i&gt;major image&lt;/i&gt; (DC 15)&lt;/h5&gt;&lt;/h5&gt;&lt;/div&gt;&lt;hr/&gt;&lt;div&gt;&lt;h5&gt;&lt;b&gt;STATISTICS&lt;/b&gt;&lt;/h5&gt;&lt;/div&gt;&lt;hr/&gt;&lt;div&gt;&lt;h5&gt;&lt;b&gt;Str &lt;/b&gt;13, &lt;b&gt;Dex &lt;/b&gt;20, &lt;b&gt;Con &lt;/b&gt;15, &lt;b&gt;Int &lt;/b&gt; 10, &lt;b&gt;Wis &lt;/b&gt;12, &lt;b&gt;Cha &lt;/b&gt;15&lt;/h5&gt;&lt;h5&gt;&lt;b&gt;Base Atk &lt;/b&gt;+5; &lt;b&gt;CMB &lt;/b&gt;+10; &lt;b&gt;CMD &lt;/b&gt;22&lt;/h5&gt;&lt;h5&gt;&lt;b&gt;Feats &lt;/b&gt;Agile Maneuvers, Dodge, Flyby Attack, Skill Focus (Perception), Weapon Finesse&lt;/h5&gt;&lt;h5&gt;&lt;b&gt;Skills &lt;/b&gt;Acrobatics +11, Bluff +10, Fly +20, Knowledge (nature) +8, Perception +14, Sense Motive +9, Stealth +20; &lt;b&gt;Racial Modifiers &lt;/b&gt;+4 Stealth&lt;/h5&gt;&lt;h5&gt;&lt;b&gt;Languages &lt;/b&gt;Common, Sylvan&lt;/h5&gt;&lt;h5&gt;&lt;b&gt;SQ &lt;/b&gt;change shape (trumpeter swan, &lt;i&gt;beast shape&lt;/i&gt; I), feather cloak, trackless step, transformation ritual&lt;/h5&gt;&lt;/div&gt;&lt;hr/&gt;&lt;div&gt;&lt;h5&gt;&lt;b&gt;ECOLOGY&lt;/b&gt;&lt;/h5&gt;&lt;/div&gt;&lt;hr/&gt;&lt;div&gt;&lt;h5&gt;&lt;b&gt;Environment &lt;/b&gt; temperate lakes or swamps&lt;/h5&gt;&lt;h5&gt;&lt;b&gt;Organization &lt;/b&gt;solitary, pair, or flock (3-10)&lt;/h5&gt;&lt;h5&gt;&lt;b&gt;Treasure &lt;/b&gt;standard (chain shirt, mwk longsword, longbow with 20 arrows, other treasure)&lt;/h5&gt;&lt;/div&gt;&lt;hr/&gt;&lt;div&gt;&lt;h5&gt;&lt;b&gt;SPECIAL ABILITIES&lt;/b&gt;&lt;/h5&gt;&lt;/div&gt;&lt;hr/&gt;&lt;div&gt;&lt;/h5&gt;&lt;h5&gt;&lt;b&gt;Feather Cloak (Su)&lt;/b&gt; Without her feather cloak, a swan maiden can't use her change shape ability.  &lt;/h5&gt;&lt;h5&gt;&lt;b&gt;Transformation Ritual (Su)&lt;/b&gt; A swan maiden can transform a willing good female humanoid into a swan maiden via a ritual that takes 24 hours. The humanoid loses her class and racial abilities.&lt;/h5&gt;&lt;/div&gt;&lt;br&gt;&lt;div&gt;&lt;h4&gt;&lt;p&gt;&lt;p&gt;Swan maidens are fey shapechangers who vow to protect unspoiled wilds from the encroachment of civilization or evil. They live in small flocks along secluded lakeshores. Because stealing a swan maiden's cloak robs her of her shapechanging ability, most maidens avoid humanoids and take up armor and weapons to defend themselves.&lt;/p&gt;&lt;/h4&gt;&lt;/div&gt;</t>
  </si>
  <si>
    <t>Trumpeter Swan</t>
  </si>
  <si>
    <t>10 ft., fly 100 ft. (average)</t>
  </si>
  <si>
    <t>bite +1 (1d4), 2 wings -4 (1d3)</t>
  </si>
  <si>
    <t>Str 10, Dex 15, Con 12, Int 2, Wis 13, Cha 5</t>
  </si>
  <si>
    <t>Fly +4, Perception +8</t>
  </si>
  <si>
    <t>This large waterfowl has a wide wingspan, all-white feathers, a black bill, and a long, curving neck.</t>
  </si>
  <si>
    <t>Swan</t>
  </si>
  <si>
    <t>Swans are large and aggressive waterfowl. The average adult trumpeter swan is 5 feet long and weighs around 25 pounds.  Trumpeter Swan Companions  Starting Statistics: Size Small; Speed 10 ft., fly 80 ft. (average); Attack bite (1d4), 2 wings (1d3); Ability Scores Str 10, Dex 15, Con 12, Int 2, Wis 12, Cha 5; SQ low-light vision. 4th-Level Advancement: Ability Scores Str +2, Con +2.</t>
  </si>
  <si>
    <t>&lt;link rel="stylesheet"href="PF.css"&gt;&lt;div&gt;&lt;h2&gt;Swan, Trumpeter&lt;/h2&gt;&lt;h3&gt;&lt;i&gt;This large waterfowl has a wide wingspan, all-white feathers, a black bill, and a long, curving neck.&lt;/i&gt;&lt;/h3&gt;&lt;br&gt;&lt;/div&gt;&lt;div class="heading"&gt;&lt;p class="alignleft"&gt;Trumpeter Swan&lt;/p&gt;&lt;p class="alignright"&gt;CR 1/3&lt;/p&gt;&lt;div style="clear: both;"&gt;&lt;/div&gt;&lt;/div&gt;&lt;div&gt;&lt;h5&gt;&lt;b&gt;XP &lt;/b&gt;135&lt;/h5&gt;&lt;h5&gt;N Small animal &lt;/h5&gt;&lt;h5&gt;&lt;b&gt;Init &lt;/b&gt;+2; &lt;b&gt;Senses &lt;/b&gt;low-light vision; Perception +8&lt;/h5&gt;&lt;/div&gt;&lt;hr/&gt;&lt;div&gt;&lt;h5&gt;&lt;b&gt;DEFENSE&lt;/b&gt;&lt;/h5&gt;&lt;/div&gt;&lt;hr/&gt;&lt;div&gt;&lt;h5&gt;&lt;b&gt;AC &lt;/b&gt;13, touch 13, flat-footed 11 (+2 Dex, +1 size)&lt;/h5&gt;&lt;h5&gt;&lt;b&gt;hp &lt;/b&gt;5 (1d8+1)&lt;/h5&gt;&lt;h5&gt;&lt;b&gt;Fort &lt;/b&gt;+3, &lt;b&gt;Ref &lt;/b&gt;+4, &lt;b&gt;Will &lt;/b&gt;+1&lt;/h5&gt;&lt;/div&gt;&lt;hr/&gt;&lt;div&gt;&lt;h5&gt;&lt;b&gt;OFFENSE&lt;/b&gt;&lt;/h5&gt;&lt;/div&gt;&lt;hr/&gt;&lt;div&gt;&lt;h5&gt;&lt;b&gt;Spd &lt;/b&gt;10 ft., fly 100 ft. (average)&lt;/h5&gt;&lt;h5&gt;&lt;b&gt;Melee &lt;/b&gt;bite +1 (1d4), 2 wings -4 (1d3)&lt;/h5&gt;&lt;h5&gt;&lt;b&gt;Space &lt;/b&gt;5 ft.; &lt;b&gt;Reach &lt;/b&gt;5 ft.&lt;/h5&gt;&lt;/div&gt;&lt;hr/&gt;&lt;div&gt;&lt;h5&gt;&lt;b&gt;STATISTICS&lt;/b&gt;&lt;/h5&gt;&lt;/div&gt;&lt;hr/&gt;&lt;div&gt;&lt;h5&gt;&lt;b&gt;Str &lt;/b&gt;10, &lt;b&gt;Dex &lt;/b&gt;15, &lt;b&gt;Con &lt;/b&gt;12, &lt;b&gt;Int &lt;/b&gt; 2, &lt;b&gt;Wis &lt;/b&gt;13, &lt;b&gt;Cha &lt;/b&gt;5&lt;/h5&gt;&lt;h5&gt;&lt;b&gt;Base Atk &lt;/b&gt;+0; &lt;b&gt;CMB &lt;/b&gt;-1; &lt;b&gt;CMD &lt;/b&gt;11&lt;/h5&gt;&lt;h5&gt;&lt;b&gt;Feats &lt;/b&gt;Skill Focus (Perception)&lt;/h5&gt;&lt;h5&gt;&lt;b&gt;Skills &lt;/b&gt;Fly +4, Perception +8&lt;/h5&gt;&lt;/div&gt;&lt;hr/&gt;&lt;div&gt;&lt;h5&gt;&lt;b&gt;ECOLOGY&lt;/b&gt;&lt;/h5&gt;&lt;/div&gt;&lt;hr/&gt;&lt;div&gt;&lt;h5&gt;&lt;b&gt;Environment &lt;/b&gt; temperate lakes or swamps&lt;/h5&gt;&lt;h5&gt;&lt;b&gt;Organization &lt;/b&gt;solitary, pair, or flock (3-10)&lt;/h5&gt;&lt;h5&gt;&lt;b&gt;Treasure &lt;/b&gt;none&lt;/h5&gt;&lt;/div&gt;&lt;br&gt;&lt;div&gt;&lt;h4&gt;&lt;p&gt;&lt;p&gt;Swans are large and aggressive waterfowl. The average adult trumpeter swan is 5 feet long and weighs around 25 pounds.  &lt;br&gt;&lt;b&gt;Trumpeter Swan Companions&lt;/b&gt;&lt;br&gt;  &lt;b&gt;Starting Statistics&lt;/b&gt;: &lt;b&gt;Size&lt;/b&gt; Small; &lt;b&gt;Speed&lt;/b&gt; 10 ft., fly 80 ft. (average); &lt;b&gt;Attack&lt;/b&gt; bite (1d4), 2 wings (1d3); &lt;b&gt;Ability Scores&lt;/b&gt; Str 10, Dex 15, Con 12, Int 2, Wis 12, Cha 5; &lt;b&gt;SQ&lt;/b&gt; low-light vision. &lt;b&gt;4th-Level Advancement&lt;/b&gt;: &lt;b&gt;Ability Scores&lt;/b&gt; Str +2, Con +2.&lt;/p&gt;&lt;/h4&gt;&lt;/div&gt;</t>
  </si>
  <si>
    <t>Taniniver</t>
  </si>
  <si>
    <t>darkvision 120 ft., deathwatch; Perception +26</t>
  </si>
  <si>
    <t>frightful presence (180 ft., DC 25)</t>
  </si>
  <si>
    <t>(20d12+140)</t>
  </si>
  <si>
    <t>Fort +21, Ref +12, Will +15</t>
  </si>
  <si>
    <t>paralysis, sleep, visual effects</t>
  </si>
  <si>
    <t>30 ft., fly 200 ft. (clumsy)</t>
  </si>
  <si>
    <t>bite +30 (4d6+11 plus disease), 2 claws +30 (2d8+11 plus disease), tail slap +24 (2d8+5 plus disease)</t>
  </si>
  <si>
    <t>breath weapon (60-ft. cone, 1d6 Str drain plus mummy rot, Fortitude DC 27 negates, usable every 1d4 rounds)</t>
  </si>
  <si>
    <t>Spell-Like Abilities (CL 20th; concentration +25)  Constant-deathwatch   3/day-animate dead, inflict serious wounds (DC 18)   1/day-eyebite (DC 21), horrid wilting (DC 23), symbol of pain (DC 20)</t>
  </si>
  <si>
    <t>Str 33, Dex 11, Con 25, Int 18, Wis 17, Cha 20</t>
  </si>
  <si>
    <t>Cleave, Combat Reflexes, Critical Focus, Great Fortitude, Improved Initiative, Power Attack, Sickening Critical, Vital Strike, Weapon Focus (bite), Weapon Focus (claw)</t>
  </si>
  <si>
    <t>Bluff +28, Fly -12, Heal +26, Intimidate +28, Knowledge (arcana) +27, Knowledge (religion) +27, Perception +26, Sense Motive +26, Spellcraft +27, Stealth +15, Use Magic Device +28</t>
  </si>
  <si>
    <t>This legless, winged, white-eyed dragon is covered in patches of diseased flesh, squirming with maggots and oozing pus.</t>
  </si>
  <si>
    <t>Breath Weapon (Ex) A taniniver's breath weapon is a hideous gray cloud of disease particles. Any creature in the area must succeed at a DC 27 Fortitude save or contract mummy rot (Pathfinder RPG Bestiary 210). The disease is contracted immediately (the onset period does not apply) and is an instantaneous effect. Ongoing saving throws against the disease use the dragon's breath weapon DC. The save DC is Constitution-based.  Disease (Ex) A taniniver's natural attacks infect its opponent with a random disease from the following list: blinding sickness, bubonic plague, cackle fever, leprosy, mindfire, or shakes. The initial saving throw against these diseases uses the breath weapon's DC.</t>
  </si>
  <si>
    <t>Taninivers are a degenerate race of diseased dragons. A taniniver's body is alive but constantly rotting. Wracked by never-ending pain, with the stench of its own decaying flesh so strong it nearly overwhelms the vile creature's enhanced senses, the foul taniniver spends most of its time in magical research to reverse the progression of its diseases or, failing that, to stave off further deterioration. Taninivers often ally with cults of undeath or dragonkind.</t>
  </si>
  <si>
    <t>&lt;link rel="stylesheet"href="PF.css"&gt;&lt;div&gt;&lt;h2&gt;Taniniver&lt;/h2&gt;&lt;h3&gt;&lt;i&gt;This legless, winged, white-eyed dragon is covered in patches of diseased flesh, squirming with maggots and oozing pus.&lt;/i&gt;&lt;/h3&gt;&lt;br&gt;&lt;/div&gt;&lt;div class="heading"&gt;&lt;p class="alignleft"&gt;Taniniver&lt;/p&gt;&lt;p class="alignright"&gt;CR 18&lt;/p&gt;&lt;div style="clear: both;"&gt;&lt;/div&gt;&lt;/div&gt;&lt;div&gt;&lt;h5&gt;&lt;b&gt;XP &lt;/b&gt;153,600&lt;/h5&gt;&lt;h5&gt;NE Huge dragon &lt;/h5&gt;&lt;h5&gt;&lt;b&gt;Init &lt;/b&gt;+4; &lt;b&gt;Senses &lt;/b&gt;darkvision 120 ft., &lt;i&gt;deathwatch&lt;/i&gt;; Perception +26&lt;/h5&gt;&lt;h5&gt;&lt;b&gt;Aura &lt;/b&gt;frightful presence (180 ft., DC 25)&lt;/h5&gt;&lt;/div&gt;&lt;hr/&gt;&lt;div&gt;&lt;h5&gt;&lt;b&gt;DEFENSE&lt;/b&gt;&lt;/h5&gt;&lt;/div&gt;&lt;hr/&gt;&lt;div&gt;&lt;h5&gt;&lt;b&gt;AC &lt;/b&gt;33, touch 8, flat-footed 33 (+25 natural, -2 size)&lt;/h5&gt;&lt;h5&gt;&lt;b&gt;hp &lt;/b&gt;270 (20d12+140)&lt;/h5&gt;&lt;h5&gt;&lt;b&gt;Fort &lt;/b&gt;+21, &lt;b&gt;Ref &lt;/b&gt;+12, &lt;b&gt;Will &lt;/b&gt;+15&lt;/h5&gt;&lt;h5&gt;&lt;b&gt;Defensive Abilities &lt;/b&gt;negative energy affinity; &lt;b&gt;DR &lt;/b&gt;15/good and magic; &lt;b&gt;Immune &lt;/b&gt;paralysis, sleep, visual effects; &lt;b&gt;Resist &lt;/b&gt;acid 30, cold 30, electricity 30, fire 30; &lt;b&gt;SR &lt;/b&gt;29&lt;/h5&gt;&lt;/div&gt;&lt;hr/&gt;&lt;div&gt;&lt;h5&gt;&lt;b&gt;OFFENSE&lt;/b&gt;&lt;/h5&gt;&lt;/div&gt;&lt;hr/&gt;&lt;div&gt;&lt;h5&gt;&lt;b&gt;Spd &lt;/b&gt;30 ft., fly 200 ft. (clumsy)&lt;/h5&gt;&lt;h5&gt;&lt;b&gt;Melee &lt;/b&gt;bite +30 (4d6+11 plus disease), 2 claws +30 (2d8+11 plus disease), tail slap +24 (2d8+5 plus disease)&lt;/h5&gt;&lt;h5&gt;&lt;b&gt;Space &lt;/b&gt;15 ft.; &lt;b&gt;Reach &lt;/b&gt;10 ft. (15 ft. with bite)&lt;/h5&gt;&lt;h5&gt;&lt;b&gt;Special Attacks &lt;/b&gt;breath weapon (60-ft. cone, 1d6 Str drain plus mummy rot, Fortitude DC 27 negates, usable every 1d4 rounds)&lt;/h5&gt;&lt;h5&gt;&lt;b&gt;Spell-Like Abilities&lt;/b&gt; (CL 20th; concentration +25)  &lt;/br&gt;Constant&amp;mdash;&lt;i&gt;deathwatch&lt;/i&gt; &lt;/br&gt;3/day&amp;mdash;&lt;i&gt;animate dead&lt;/i&gt;, &lt;i&gt;inflict serious wounds&lt;/i&gt; (DC 18) &lt;/br&gt;1/day&amp;mdash;&lt;i&gt;eyebite&lt;/i&gt; (DC 21), &lt;i&gt;horrid wilting&lt;/i&gt; (DC 23), &lt;i&gt;symbol of pain&lt;/i&gt; (DC 20)&lt;/h5&gt;&lt;/h5&gt;&lt;/div&gt;&lt;hr/&gt;&lt;div&gt;&lt;h5&gt;&lt;b&gt;STATISTICS&lt;/b&gt;&lt;/h5&gt;&lt;/div&gt;&lt;hr/&gt;&lt;div&gt;&lt;h5&gt;&lt;b&gt;Str &lt;/b&gt;33, &lt;b&gt;Dex &lt;/b&gt;11, &lt;b&gt;Con &lt;/b&gt;25, &lt;b&gt;Int &lt;/b&gt; 18, &lt;b&gt;Wis &lt;/b&gt;17, &lt;b&gt;Cha &lt;/b&gt;20&lt;/h5&gt;&lt;h5&gt;&lt;b&gt;Base Atk &lt;/b&gt;+20; &lt;b&gt;CMB &lt;/b&gt;+33; &lt;b&gt;CMD &lt;/b&gt;43 (can't be tripped)&lt;/h5&gt;&lt;h5&gt;&lt;b&gt;Feats &lt;/b&gt;Cleave, Combat Reflexes, Critical Focus, Great Fortitude, Improved Initiative, Power Attack, Sickening Critical, Vital Strike, Weapon Focus (bite), Weapon Focus (claw)&lt;/h5&gt;&lt;h5&gt;&lt;b&gt;Skills &lt;/b&gt;Bluff +28, Fly -12, Heal +26, Intimidate +28, Knowledge (arcana) +27, Knowledge (religion) +27, Perception +26, Sense Motive +26, Spellcraft +27, Stealth +15, Use Magic Device +28&lt;/h5&gt;&lt;h5&gt;&lt;b&gt;Languages &lt;/b&gt;Common, Draconic, Undercommon&lt;/h5&gt;&lt;/div&gt;&lt;hr/&gt;&lt;div&gt;&lt;h5&gt;&lt;b&gt;ECOLOGY&lt;/b&gt;&lt;/h5&gt;&lt;/div&gt;&lt;hr/&gt;&lt;div&gt;&lt;h5&gt;&lt;b&gt;Environment &lt;/b&gt; any land or underground&lt;/h5&gt;&lt;h5&gt;&lt;b&gt;Organization &lt;/b&gt;solitary&lt;/h5&gt;&lt;h5&gt;&lt;b&gt;Treasure &lt;/b&gt;standard&lt;/h5&gt;&lt;/div&gt;&lt;hr/&gt;&lt;div&gt;&lt;h5&gt;&lt;b&gt;SPECIAL ABILITIES&lt;/b&gt;&lt;/h5&gt;&lt;/div&gt;&lt;hr/&gt;&lt;div&gt;&lt;/h5&gt;&lt;h5&gt;&lt;b&gt;Breath Weapon (Ex)&lt;/b&gt; A taniniver's breath weapon is a hideous gray cloud of disease particles. Any creature in the area must succeed at a DC 27 Fortitude save or contract mummy rot (&lt;i&gt;Pathfinder RPG Bestiary&lt;/i&gt; 210). The disease is contracted immediately (the onset period does not apply) and is an instantaneous effect. Ongoing saving throws against the disease use the dragon's breath weapon DC. The save DC is Constitution-based.  &lt;/h5&gt;&lt;h5&gt;&lt;b&gt;Disease (Ex)&lt;/b&gt; A taniniver's natural attacks infect its opponent with a random disease from the following list: blinding sickness, bubonic plague, cackle fever, leprosy, mindfire, or shakes. The initial saving throw against these diseases uses the breath weapon's DC.&lt;/h5&gt;&lt;/div&gt;&lt;br&gt;&lt;div&gt;&lt;h4&gt;&lt;p&gt;&lt;p&gt;Taninivers are a degenerate race of diseased dragons. A taniniver's body is alive but constantly rotting. Wracked by never-ending pain, with the stench of its own decaying flesh so strong it nearly overwhelms the vile creature's enhanced senses, the foul taniniver spends most of its time in magical research to reverse the progression of its diseases or, failing that, to stave off further deterioration. Taninivers often ally with cults of undeath or dragonkind.&lt;/p&gt;&lt;/h4&gt;&lt;/div&gt;</t>
  </si>
  <si>
    <t>Tiberolith</t>
  </si>
  <si>
    <t>(13d10+40)</t>
  </si>
  <si>
    <t>spell trap</t>
  </si>
  <si>
    <t>acid, construct traits</t>
  </si>
  <si>
    <t>2 slams +19 (3d8+8)</t>
  </si>
  <si>
    <t>corrosive strikes, shockwave</t>
  </si>
  <si>
    <t>Str 26, Dex 11, Con -, Int -, Wis 11, Cha 1</t>
  </si>
  <si>
    <t>solitary, pair, or squad (3-4)</t>
  </si>
  <si>
    <t>A bizarre thrum echoes from somewhere deep within this towering stone hulk, and blue liquid runs down its shuddering body.</t>
  </si>
  <si>
    <t>Corrosive Strikes (Ex) A tiberolith reduced to 30 or fewer hit points leaks acid, and deals an additional 1d6 points of acid damage with its slam attacks.  Shockwave (Su) Three times per day, a tiberolith can unleash a burst of electricity. This blast deals 12d6 points of electricity damage to all creatures within 30 feet (Reflex DC 16 half). A tiberolith is immune to its shockwave and that of other tiberoliths. The save DC is Constitution-based.  Spell Trap (Su) When a tiberolith is targeted by a spell that allows spell resistance and its spell resistance fails to protect it against that spell, the spell instead becomes trapped in the tiberolith's magical runes. The runes can only trap one spell at a time; if a second spell would become trapped, the first spell affects the tiberolith normally (including allowing a saving throw, if appropriate) and the second spell is trapped. A trapped spell dissipates harmlessly after 24 hours.</t>
  </si>
  <si>
    <t>Tiberoliths are magical constructs with primitive internal mechanical components, held together with sinew and plant matter. Created by a vicious lost civilization to protect its citadels, villages, and treasures tiberoliths are found in submerged ruins and remain immobile unless attacked or approached by unauthorized intruders. Each is covered in a unique pattern of markings that glow blue when it moves. When active, it makes an unmistakable high-pitched whirring sound. A tiberolith typically stands 18 feet tall and weighs 7,000 pounds. Its stone body is filled with an acidic blue alchemical liquid that channels electricity from its mechanisms. In addition to this fluid, its hollow interior spaces have puzzlebox-like devices anchored within them, though how these relate to the creature's movement is unknown.  Construction  A tiberolith is created from three stone slabs (2,500 pounds each). They're bound with plant matter or sinew treated with unguents costing at least 7,000 gp.  TIBEROLITH  CL 12th; Price 48,000 gp  Construction  Requirements Craft Construct, acid fog, limited wish, stone shape, creator must be at least caster level 11th; Skill Craft (sculptures) or Craft (stonemasonry) DC 18; Cost 24,000 gp</t>
  </si>
  <si>
    <t>&lt;link rel="stylesheet"href="PF.css"&gt;&lt;div&gt;&lt;h2&gt;Tiberolith&lt;/h2&gt;&lt;h3&gt;&lt;i&gt;A bizarre thrum echoes from somewhere deep within this towering stone hulk, and blue liquid runs down its shuddering body.&lt;/i&gt;&lt;/h3&gt;&lt;br&gt;&lt;/div&gt;&lt;div class="heading"&gt;&lt;p class="alignleft"&gt;Tiberolith&lt;/p&gt;&lt;p class="alignright"&gt;CR 10&lt;/p&gt;&lt;div style="clear: both;"&gt;&lt;/div&gt;&lt;/div&gt;&lt;div&gt;&lt;h5&gt;&lt;b&gt;XP &lt;/b&gt;9,600&lt;/h5&gt;&lt;h5&gt;N Huge construct &lt;/h5&gt;&lt;h5&gt;&lt;b&gt;Init &lt;/b&gt;+0; &lt;b&gt;Senses &lt;/b&gt;darkvision 60 ft., low-light vision; Perception +0&lt;/h5&gt;&lt;/div&gt;&lt;hr/&gt;&lt;div&gt;&lt;h5&gt;&lt;b&gt;DEFENSE&lt;/b&gt;&lt;/h5&gt;&lt;/div&gt;&lt;hr/&gt;&lt;div&gt;&lt;h5&gt;&lt;b&gt;AC &lt;/b&gt;24, touch 8, flat-footed 24 (+16 natural, -2 size)&lt;/h5&gt;&lt;h5&gt;&lt;b&gt;hp &lt;/b&gt;111 (13d10+40)&lt;/h5&gt;&lt;h5&gt;&lt;b&gt;Fort &lt;/b&gt;+4, &lt;b&gt;Ref &lt;/b&gt;+4, &lt;b&gt;Will &lt;/b&gt;+4&lt;/h5&gt;&lt;h5&gt;&lt;b&gt;Defensive Abilities &lt;/b&gt;spell trap; &lt;b&gt;DR &lt;/b&gt;10/adamantine and bludgeoning; &lt;b&gt;Immune &lt;/b&gt;acid, construct traits; &lt;b&gt;Resist &lt;/b&gt;electricity 30; &lt;b&gt;SR &lt;/b&gt;24&lt;/h5&gt;&lt;/div&gt;&lt;hr/&gt;&lt;div&gt;&lt;h5&gt;&lt;b&gt;OFFENSE&lt;/b&gt;&lt;/h5&gt;&lt;/div&gt;&lt;hr/&gt;&lt;div&gt;&lt;h5&gt;&lt;b&gt;Spd &lt;/b&gt;30 ft.&lt;/h5&gt;&lt;h5&gt;&lt;b&gt;Melee &lt;/b&gt;2 slams +19 (3d8+8)&lt;/h5&gt;&lt;h5&gt;&lt;b&gt;Space &lt;/b&gt;15 ft.; &lt;b&gt;Reach &lt;/b&gt;15 ft.&lt;/h5&gt;&lt;h5&gt;&lt;b&gt;Special Attacks &lt;/b&gt;corrosive strikes, shockwave&lt;/h5&gt;&lt;/div&gt;&lt;hr/&gt;&lt;div&gt;&lt;h5&gt;&lt;b&gt;STATISTICS&lt;/b&gt;&lt;/h5&gt;&lt;/div&gt;&lt;hr/&gt;&lt;div&gt;&lt;h5&gt;&lt;b&gt;Str &lt;/b&gt;26, &lt;b&gt;Dex &lt;/b&gt;11, &lt;b&gt;Con &lt;/b&gt;-, &lt;b&gt;Int &lt;/b&gt; -, &lt;b&gt;Wis &lt;/b&gt;11, &lt;b&gt;Cha &lt;/b&gt;1&lt;/h5&gt;&lt;h5&gt;&lt;b&gt;Base Atk &lt;/b&gt;+13; &lt;b&gt;CMB &lt;/b&gt;+23; &lt;b&gt;CMD &lt;/b&gt;33&lt;/h5&gt;&lt;/div&gt;&lt;hr/&gt;&lt;div&gt;&lt;h5&gt;&lt;b&gt;ECOLOGY&lt;/b&gt;&lt;/h5&gt;&lt;/div&gt;&lt;hr/&gt;&lt;div&gt;&lt;h5&gt;&lt;b&gt;Environment &lt;/b&gt; any coastlines or water&lt;/h5&gt;&lt;h5&gt;&lt;b&gt;Organization &lt;/b&gt;solitary, pair, or squad (3-4)&lt;/h5&gt;&lt;h5&gt;&lt;b&gt;Treasure &lt;/b&gt;standard&lt;/h5&gt;&lt;/div&gt;&lt;hr/&gt;&lt;div&gt;&lt;h5&gt;&lt;b&gt;SPECIAL ABILITIES&lt;/b&gt;&lt;/h5&gt;&lt;/div&gt;&lt;hr/&gt;&lt;div&gt;&lt;/h5&gt;&lt;h5&gt;&lt;b&gt;Corrosive Strikes (Ex)&lt;/b&gt; A tiberolith reduced to 30 or fewer hit points leaks acid, and deals an additional 1d6 points of acid damage with its slam attacks.  &lt;/h5&gt;&lt;h5&gt;&lt;b&gt;Shockwave (Su)&lt;/b&gt; Three times per day, a tiberolith can unleash a burst of electricity. This blast deals 12d6 points of electricity damage to all creatures within 30 feet (Reflex DC 16 half). A tiberolith is immune to its shockwave and that of other tiberoliths. The save DC is Constitution-based.  &lt;/h5&gt;&lt;h5&gt;&lt;b&gt;Spell Trap (Su)&lt;/b&gt; When a tiberolith is targeted by a spell that allows spell resistance and its spell resistance fails to protect it against that spell, the spell instead becomes trapped in the tiberolith's magical runes. The runes can only trap one spell at a time; if a second spell would become trapped, the first spell affects the tiberolith normally (including allowing a saving throw, if appropriate) and the second spell is trapped. A trapped spell dissipates harmlessly after 24 hours.&lt;/h5&gt;&lt;/div&gt;&lt;br&gt;&lt;div&gt;&lt;h4&gt;&lt;p&gt;&lt;p&gt;Tiberoliths are magical constructs with primitive internal mechanical components, held together with sinew and plant matter. Created by a vicious lost civilization to protect its citadels, villages, and treasures tiberoliths are found in submerged ruins and remain immobile unless attacked or approached by unauthorized intruders. Each is covered in a unique pattern of markings that glow blue when it moves. When active, it makes an unmistakable high-pitched whirring sound. A tiberolith typically stands 18 feet tall and weighs 7,000 pounds. Its stone body is filled with an acidic blue alchemical liquid that channels electricity from its mechanisms. In addition to this fluid, its hollow interior spaces have puzzlebox-like devices anchored within them, though how these relate to the creature's movement is unknown.  &lt;br&gt;&lt;b&gt;Construction&lt;/b&gt;&lt;br&gt;  A tiberolith is created from three stone slabs (2,500 pounds each). They're bound with plant matter or sinew treated with unguents costing at least 7,000 gp.  &lt;br&gt;&lt;div class="heading"&gt;&lt;p class="alignleft"&gt;Tiberolith&lt;div style="clear: both;"&gt;&lt;/div&gt;  &lt;b&gt;CL&lt;/b&gt; 12th; &lt;b&gt;Price&lt;/b&gt; 48,000 gp  &lt;br&gt;&lt;hr/&gt;&lt;b&gt;Construction&lt;/b&gt;&lt;hr/&gt;  &lt;b&gt;Requirements&lt;/b&gt; Craft Construct, &lt;i&gt;acid fog&lt;/i&gt;, &lt;i&gt;limited wish&lt;/i&gt;, &lt;i&gt;stone shape&lt;/i&gt;, creator must be at least caster level 11th; &lt;b&gt;Skill&lt;/b&gt; Craft (sculptures) or Craft (stonemasonry) DC 18; &lt;b&gt;Cost&lt;/b&gt; 24,000 gp&lt;/p&gt;&lt;/h4&gt;&lt;/div&gt;</t>
  </si>
  <si>
    <t>Tikbalang</t>
  </si>
  <si>
    <t>Fort +10, Ref +11, Will +11</t>
  </si>
  <si>
    <t>bite +18 (2d4+7/19-20), 2 hooves +13 (1d8+10)</t>
  </si>
  <si>
    <t>4 spines +14 (1d6+8)</t>
  </si>
  <si>
    <t>pounce, spines, trample (1d8+10, DC 23)</t>
  </si>
  <si>
    <t>Spell-Like Abilities (CL 12th; concentration +16)  Constant-spider climb   At Will-ventriloquism (DC 15), invisibility   3/day-major image (DC 17)   1/day-fly (self only), mirage arcana (DC 19)   1/week-maze</t>
  </si>
  <si>
    <t>Str 24, Dex 16, Con 19, Int 11, Wis 16, Cha 19</t>
  </si>
  <si>
    <t>Combat Reflexes, Deceitful, Dodge, Great Fortitude, Improved Critical (bite), Power Attack</t>
  </si>
  <si>
    <t>Bluff +20, Disguise +6, Perception +18, Sense Motive +9, Stealth +14, Survival +12</t>
  </si>
  <si>
    <t>change shape (Small or Medium humanoid, alter self), powerful blows (hooves), sound mimicry (sounds and voices)</t>
  </si>
  <si>
    <t xml:space="preserve"> warm jungles or forests</t>
  </si>
  <si>
    <t>Merging the features of a horse and human, this monstrosity has an equine snout, sharp fangs, and long forelimbs with clawed fingers.</t>
  </si>
  <si>
    <t>Spines (Ex) As a standard action, a tikbalang can launch four spines from its mane, each dealing 1d6 points of damage plus its Strength bonus. This attack has a range of 120 feet with no range increment. All targets must be within 30 feet of each other. A tikbalang can launch only 24 spines in any 24-hour period.</t>
  </si>
  <si>
    <t>Dangerous protectors of deep forests and lush jungles, tikbalangs are malicious creatures that enjoy leading travelers astray. Tikbalangs mimic sounds to lure explorers off their determined path, even separating a single traveler from his group and kidnapping him. They use their magical abilities to make the forest confusing to those passing through, often weaving illusions around a path to hide important turns or cloaking the entire jungle in an unfamiliar appearance. Sometimes a tikbalang stalks intruders, spying on them from afar or from within the canopies of trees to learn more about its visitors. It then uses its change shape ability to appear as someone familiar to its first victim (such as another member of the group) and leads that person deeper into the woods to become lost. Once the victim is out of hearing range, the tikbalang drags it into a high tree, wraps it in vines, and packs its mouth with leaves and moss to stif le its screams. The tikbalang may eat its prisoner, offer to release it if the other intruders leave, or leave its corpse as a grisly warning to other travelers. Though sinister and always looking to bring ruin to explorers, tikbalangs can be bribed or mollified into allowing safe passage with offerings or the performance of strange rituals, such as singing a song, wearing a shirt inside out, or giving the monster bread and honey. The exact bribe is different each day, and the tikbalang never explains what it wants.</t>
  </si>
  <si>
    <t>&lt;link rel="stylesheet"href="PF.css"&gt;&lt;div&gt;&lt;h2&gt;Tikbalang&lt;/h2&gt;&lt;h3&gt;&lt;i&gt;Merging the features of a horse and human, this monstrosity has an equine snout, sharp fangs, and long forelimbs with clawed fingers.&lt;/i&gt;&lt;/h3&gt;&lt;br&gt;&lt;/div&gt;&lt;div class="heading"&gt;&lt;p class="alignleft"&gt;Tikbalang&lt;/p&gt;&lt;p class="alignright"&gt;CR 9&lt;/p&gt;&lt;div style="clear: both;"&gt;&lt;/div&gt;&lt;/div&gt;&lt;div&gt;&lt;h5&gt;&lt;b&gt;XP &lt;/b&gt;6,400&lt;/h5&gt;&lt;h5&gt;CE Large monstrous humanoid &lt;/h5&gt;&lt;h5&gt;&lt;b&gt;Init &lt;/b&gt;+3; &lt;b&gt;Senses &lt;/b&gt;darkvision 60 ft., low-light vision, scent; Perception +18&lt;/h5&gt;&lt;/div&gt;&lt;hr/&gt;&lt;div&gt;&lt;h5&gt;&lt;b&gt;DEFENSE&lt;/b&gt;&lt;/h5&gt;&lt;/div&gt;&lt;hr/&gt;&lt;div&gt;&lt;h5&gt;&lt;b&gt;AC &lt;/b&gt;22, touch 13, flat-footed 18 (+3 Dex, +1 dodge, +9 natural, -1 size)&lt;/h5&gt;&lt;h5&gt;&lt;b&gt;hp &lt;/b&gt;114 (12d10+48)&lt;/h5&gt;&lt;h5&gt;&lt;b&gt;Fort &lt;/b&gt;+10, &lt;b&gt;Ref &lt;/b&gt;+11, &lt;b&gt;Will &lt;/b&gt;+11&lt;/h5&gt;&lt;/div&gt;&lt;hr/&gt;&lt;div&gt;&lt;h5&gt;&lt;b&gt;OFFENSE&lt;/b&gt;&lt;/h5&gt;&lt;/div&gt;&lt;hr/&gt;&lt;div&gt;&lt;h5&gt;&lt;b&gt;Spd &lt;/b&gt;40 ft.&lt;/h5&gt;&lt;h5&gt;&lt;b&gt;Melee &lt;/b&gt;bite +18 (2d4+7/19-20), 2 hooves +13 (1d8+10)&lt;/h5&gt;&lt;h5&gt;&lt;b&gt;Ranged &lt;/b&gt;4 spines +14 (1d6+8)&lt;/h5&gt;&lt;h5&gt;&lt;b&gt;Space &lt;/b&gt;10 ft.; &lt;b&gt;Reach &lt;/b&gt;10 ft.&lt;/h5&gt;&lt;h5&gt;&lt;b&gt;Special Attacks &lt;/b&gt;pounce, spines, trample (1d8+10, DC 23)&lt;/h5&gt;&lt;h5&gt;&lt;b&gt;Spell-Like Abilities&lt;/b&gt; (CL 12th; concentration +16)  &lt;/br&gt;Constant&amp;mdash;&lt;i&gt;spider climb&lt;/i&gt; &lt;/br&gt;At Will&amp;mdash;&lt;i&gt;ventriloquism&lt;/i&gt; (DC 15), &lt;i&gt;invisibility&lt;/i&gt; &lt;/br&gt;3/day&amp;mdash;&lt;i&gt;major image&lt;/i&gt; (DC 17) &lt;/br&gt;1/day&amp;mdash;&lt;i&gt;fly&lt;/i&gt; (self only), &lt;i&gt;mirage arcana&lt;/i&gt; (DC 19) &lt;/br&gt;1/week&amp;mdash;&lt;i&gt;maze&lt;/i&gt;&lt;/h5&gt;&lt;/h5&gt;&lt;/div&gt;&lt;hr/&gt;&lt;div&gt;&lt;h5&gt;&lt;b&gt;STATISTICS&lt;/b&gt;&lt;/h5&gt;&lt;/div&gt;&lt;hr/&gt;&lt;div&gt;&lt;h5&gt;&lt;b&gt;Str &lt;/b&gt;24, &lt;b&gt;Dex &lt;/b&gt;16, &lt;b&gt;Con &lt;/b&gt;19, &lt;b&gt;Int &lt;/b&gt; 11, &lt;b&gt;Wis &lt;/b&gt;16, &lt;b&gt;Cha &lt;/b&gt;19&lt;/h5&gt;&lt;h5&gt;&lt;b&gt;Base Atk &lt;/b&gt;+12; &lt;b&gt;CMB &lt;/b&gt;+20; &lt;b&gt;CMD &lt;/b&gt;34&lt;/h5&gt;&lt;h5&gt;&lt;b&gt;Feats &lt;/b&gt;Combat Reflexes, Deceitful, Dodge, Great Fortitude, Improved Critical (bite), Power Attack&lt;/h5&gt;&lt;h5&gt;&lt;b&gt;Skills &lt;/b&gt;Bluff +20, Disguise +6, Perception +18, Sense Motive +9, Stealth +14, Survival +12&lt;/h5&gt;&lt;h5&gt;&lt;b&gt;Languages &lt;/b&gt;Common, Sylvan&lt;/h5&gt;&lt;h5&gt;&lt;b&gt;SQ &lt;/b&gt;change shape (Small or Medium humanoid, &lt;i&gt;alter&lt;/i&gt; self), powerful blows (hooves), sound mimicry (sounds and voices)&lt;/h5&gt;&lt;/div&gt;&lt;hr/&gt;&lt;div&gt;&lt;h5&gt;&lt;b&gt;ECOLOGY&lt;/b&gt;&lt;/h5&gt;&lt;/div&gt;&lt;hr/&gt;&lt;div&gt;&lt;h5&gt;&lt;b&gt;Environment &lt;/b&gt; warm jungles or forests&lt;/h5&gt;&lt;h5&gt;&lt;b&gt;Organization &lt;/b&gt;solitary, pair, or gang (3-5)&lt;/h5&gt;&lt;h5&gt;&lt;b&gt;Treasure &lt;/b&gt;standard&lt;/h5&gt;&lt;/div&gt;&lt;hr/&gt;&lt;div&gt;&lt;h5&gt;&lt;b&gt;SPECIAL ABILITIES&lt;/b&gt;&lt;/h5&gt;&lt;/div&gt;&lt;hr/&gt;&lt;div&gt;&lt;/h5&gt;&lt;h5&gt;&lt;b&gt;Spines (Ex)&lt;/b&gt; As a standard action, a tikbalang can launch four spines from its mane, each dealing 1d6 points of damage plus its Strength bonus. This attack has a range of 120 feet with no range increment. All targets must be within 30 feet of each other. A tikbalang can launch only 24 spines in any 24-hour period.&lt;/h5&gt;&lt;/div&gt;&lt;br&gt;&lt;div&gt;&lt;h4&gt;&lt;p&gt;&lt;p&gt;Dangerous protectors of deep forests and lush jungles, tikbalangs are malicious creatures that enjoy leading travelers astray. Tikbalangs mimic sounds to lure explorers off their determined path, even separating a single traveler from his group and kidnapping him. They use their magical abilities to make the forest confusing to those passing through, often weaving illusions around a path to hide important turns or cloaking the entire jungle in an unfamiliar appearance. Sometimes a tikbalang stalks intruders, spying on them from afar or from within the canopies of trees to learn more about its visitors. It then uses its change shape ability to appear as someone familiar to its first victim (such as another member of the group) and leads that person deeper into the woods to become lost. Once the victim is out of hearing range, the tikbalang drags it into a high tree, wraps it in vines, and packs its mouth with leaves and moss to stif le its screams. The tikbalang may eat its prisoner, offer to release it if the other intruders leave, or leave its corpse as a grisly warning to other travelers. Though sinister and always looking to bring ruin to explorers, tikbalangs can be bribed or mollified into allowing safe passage with offerings or the performance of strange rituals, such as singing a song, wearing a shirt inside out, or giving the monster bread and honey. The exact bribe is different each day, and the tikbalang never explains what it wants.&lt;/p&gt;&lt;/h4&gt;&lt;/div&gt;</t>
  </si>
  <si>
    <t>Fomorian Titan</t>
  </si>
  <si>
    <t>(chaotic, evil, extraplanar, mythic)</t>
  </si>
  <si>
    <t>darkvision 60 ft., divine spell perception; Perception +26</t>
  </si>
  <si>
    <t>41, touch 3, flat-footed 40</t>
  </si>
  <si>
    <t>(+14 armor, +1 Dex, +24 natural, -8 size| +4 deflection vs. divine)</t>
  </si>
  <si>
    <t>(18d10+314)</t>
  </si>
  <si>
    <t>regeneration 15 (good artifacts, effects, and spells)</t>
  </si>
  <si>
    <t>Fort +24, Ref +9, Will +18; +8 vs. mind-affecting, +4 vs. divine</t>
  </si>
  <si>
    <t>+8 vs. mind-affecting, +4 vs. divine</t>
  </si>
  <si>
    <t>+3 speed wounding heavy mace +29/+29/+24/+19/+14 (6d6+19/19-20/x3 plus bleed and push), slam +26 (2d8+24 plus push)</t>
  </si>
  <si>
    <t>bleed (4d6), blood rage, mythic power (8/day, surge +1d10), push (heavy mace or slam, 10 ft.), rock throwing (100 ft.), trample (2d8+24, DC 35)</t>
  </si>
  <si>
    <t>Spell-Like Abilities (CL 20th; concentration +28)  Constant-air walk, mind blank, true seeing   At Will-break enchantment, divination, greater dispel magic, sending   3/day-disintegrate (DC 24), greater scrying (DC 25), heal, mass suggestion (DC 24)   1/day-cursed earthUM, greater planar ally, mage's disjunction (DC 27), spell turning, wish</t>
  </si>
  <si>
    <t>Str 42, Dex 12, Con 37, Int 29, Wis 20, Cha 27</t>
  </si>
  <si>
    <t>+42 (+44 bull rush)</t>
  </si>
  <si>
    <t>Awesome Blow, Critical Focus, Improved Bull Rush, Improved CriticalM (heavy mace), Iron WillM, Lightning Reflexes, Power AttackM, Staggering Critical, Vital StrikeM</t>
  </si>
  <si>
    <t>Acrobatics +14, Bluff +29, Craft (any one) +30, Diplomacy +20, Heal +23, Intimidate +29, Knowledge (arcana, history) +21, Knowledge (planes, religion) +30, Perception +26, Sense Motive +26, Spellcraft +30, Survival +23, Swim +29, Use Magic Device +29</t>
  </si>
  <si>
    <t>double (+3 speed wounding heavy mace, +4 moderate fortification full plate, other treasure)</t>
  </si>
  <si>
    <t>This godlike giant wears armor made of thick plates of blackened iron and wields a great bladed mace.</t>
  </si>
  <si>
    <t>Divine Resistance (Su) A fomorian titan gains a +4 deflection bonus to Armor Class and a +4 bonus on saving throws against attacks and effects from deities, outsiders who serve a deity, and divine spellcasters.  Divine Spell Perception (Su) A fomorian titan automatically notices divine spellcasting within 60 feet. It automatically pinpoints the location of the caster, identifies the spell being cast, and knows the intended target or area of the spell.</t>
  </si>
  <si>
    <t>Fomorian titans were the first titans created by the gods. In their pride, the titans intruded on the domain of their masters and created life of their own, so they too might be worshiped. The gods were forced to battle their creations, and though they won, they could not bring themselves to destroy the fomorians, and instead shackled the titans in armor that hid their beauty and imprisoned them in secret prisons across the multiverse.</t>
  </si>
  <si>
    <t>&lt;link rel="stylesheet"href="PF.css"&gt;&lt;div&gt;&lt;h2&gt;Titan, Fomorian&lt;/h2&gt;&lt;h3&gt;&lt;i&gt;This godlike giant wears armor made of thick plates of blackened iron and wields a great bladed mace.&lt;/i&gt;&lt;/h3&gt;&lt;br&gt;&lt;/div&gt;&lt;div class="heading"&gt;&lt;p class="alignleft"&gt;Fomorian Titan&lt;/p&gt;&lt;p class="alignright"&gt;CR 22/MR 8&lt;/p&gt;&lt;div style="clear: both;"&gt;&lt;/div&gt;&lt;/div&gt;&lt;div&gt;&lt;h5&gt;&lt;b&gt;XP &lt;/b&gt;614,400&lt;/h5&gt;&lt;h5&gt;CE Colossal outsider (chaotic, evil, extraplanar, mythic)&lt;/h5&gt;&lt;h5&gt;&lt;b&gt;Init &lt;/b&gt;+1; &lt;b&gt;Senses &lt;/b&gt;darkvision 60 ft., divine spell perception; Perception +26&lt;/h5&gt;&lt;h5&gt;&lt;b&gt;Aura &lt;/b&gt;frightful presence (60 ft., DC 27)&lt;/h5&gt;&lt;/div&gt;&lt;hr/&gt;&lt;div&gt;&lt;h5&gt;&lt;b&gt;DEFENSE&lt;/b&gt;&lt;/h5&gt;&lt;/div&gt;&lt;hr/&gt;&lt;div&gt;&lt;h5&gt;&lt;b&gt;AC &lt;/b&gt;41, touch 3, flat-footed 40 (+14 armor, +1 Dex, +24 natural, -8 size; +4 deflection vs. divine)&lt;/h5&gt;&lt;h5&gt;&lt;b&gt;hp &lt;/b&gt;413 (18d10+314); regeneration 15 (good artifacts, effects, and spells)&lt;/h5&gt;&lt;h5&gt;&lt;b&gt;Fort &lt;/b&gt;+24, &lt;b&gt;Ref &lt;/b&gt;+9, &lt;b&gt;Will &lt;/b&gt;+18; +8 vs. mind-affecting, +4 vs. divine&lt;/h5&gt;&lt;h5&gt;&lt;b&gt;Defensive Abilities &lt;/b&gt;fortification (50%); &lt;b&gt;DR &lt;/b&gt;15/epic and lawful; &lt;b&gt;Immune &lt;/b&gt;aging, death effects, disease; &lt;b&gt;Resist &lt;/b&gt;electricity 30, fire 30; &lt;b&gt;SR &lt;/b&gt;33&lt;/h5&gt;&lt;/div&gt;&lt;hr/&gt;&lt;div&gt;&lt;h5&gt;&lt;b&gt;OFFENSE&lt;/b&gt;&lt;/h5&gt;&lt;/div&gt;&lt;hr/&gt;&lt;div&gt;&lt;h5&gt;&lt;b&gt;Spd &lt;/b&gt;30 ft., (40 ft. base), &lt;i&gt;air walk&lt;/i&gt;&lt;/h5&gt;&lt;h5&gt;&lt;b&gt;Melee &lt;/b&gt;&lt;i&gt;&lt;i&gt;+3 speed wounding heavy mace&lt;/i&gt;&lt;/i&gt; +29/+29/+24/+19/+14 (6d6+19/19-20/x3 plus bleed and push), slam +26 (2d8+24 plus push)&lt;/h5&gt;&lt;h5&gt;&lt;b&gt;Space &lt;/b&gt;30 ft.; &lt;b&gt;Reach &lt;/b&gt;30 ft.&lt;/h5&gt;&lt;h5&gt;&lt;b&gt;Special Attacks &lt;/b&gt;bleed (4d6), blood rage, mythic power (8/day, surge +1d10), push (heavy mace or slam, 10 ft.), rock throwing (100 ft.), trample (2d8+24, DC 35)&lt;/h5&gt;&lt;h5&gt;&lt;b&gt;Spell-Like Abilities&lt;/b&gt; (CL 20th; concentration +28)  &lt;/br&gt;Constant&amp;mdash;&lt;i&gt;air walk&lt;/i&gt;, &lt;i&gt;mind blank&lt;/i&gt;, &lt;i&gt;true seeing&lt;/i&gt; &lt;/br&gt;At Will&amp;mdash;&lt;i&gt;break enchantment&lt;/i&gt;, &lt;i&gt;divination&lt;/i&gt;, &lt;i&gt;greater dispel magic&lt;/i&gt;, &lt;i&gt;sending&lt;/i&gt; &lt;/br&gt;3/day&amp;mdash;&lt;i&gt;disintegrate&lt;/i&gt; (DC 24), &lt;i&gt;greater scrying&lt;/i&gt; (DC 25), &lt;i&gt;heal&lt;/i&gt;, &lt;i&gt;mass suggestion&lt;/i&gt; (DC 24) &lt;/br&gt;1/day&amp;mdash;&lt;i&gt;cursed earth&lt;/i&gt;&lt;sup&gt;UM&lt;/sup&gt;, &lt;i&gt;greater planar ally&lt;/i&gt;, &lt;i&gt;mage's disjunction&lt;/i&gt; (DC 27), &lt;i&gt;spell turning&lt;/i&gt;, &lt;i&gt;wish&lt;/i&gt;&lt;/h5&gt;&lt;/h5&gt;&lt;/div&gt;&lt;hr/&gt;&lt;div&gt;&lt;h5&gt;&lt;b&gt;STATISTICS&lt;/b&gt;&lt;/h5&gt;&lt;/div&gt;&lt;hr/&gt;&lt;div&gt;&lt;h5&gt;&lt;b&gt;Str &lt;/b&gt;42, &lt;b&gt;Dex &lt;/b&gt;12, &lt;b&gt;Con &lt;/b&gt;37, &lt;b&gt;Int &lt;/b&gt; 29, &lt;b&gt;Wis &lt;/b&gt;20, &lt;b&gt;Cha &lt;/b&gt;27&lt;/h5&gt;&lt;h5&gt;&lt;b&gt;Base Atk &lt;/b&gt;+18; &lt;b&gt;CMB &lt;/b&gt;+42 (+44 bull rush); &lt;b&gt;CMD &lt;/b&gt;53 (55 vs. bull rush)&lt;/h5&gt;&lt;h5&gt;&lt;b&gt;Feats &lt;/b&gt;Awesome Blow, Critical Focus, Improved Bull Rush, Improved Critical&lt;sup&gt;M &lt;/sup&gt;(heavy mace), Iron Will&lt;sup&gt;M&lt;/sup&gt;, Lightning Reflexes, Power Attack&lt;sup&gt;M&lt;/sup&gt;, Staggering Critical, Vital Strike&lt;sup&gt;M&lt;/sup&gt;&lt;/h5&gt;&lt;h5&gt;&lt;b&gt;Skills &lt;/b&gt;Acrobatics +14, Bluff +29, Craft (any one) +30, Diplomacy +20, Heal +23, Intimidate +29, Knowledge (arcana, history) +21, Knowledge (planes, religion) +30, Perception +26, Sense Motive +26, Spellcraft +30, Survival +23, Swim +29, Use Magic Device +29&lt;/h5&gt;&lt;h5&gt;&lt;b&gt;Languages &lt;/b&gt;Abyssal, Celestial, Common; telepathy 300 ft.&lt;/h5&gt;&lt;/div&gt;&lt;hr/&gt;&lt;div&gt;&lt;h5&gt;&lt;b&gt;ECOLOGY&lt;/b&gt;&lt;/h5&gt;&lt;/div&gt;&lt;hr/&gt;&lt;div&gt;&lt;h5&gt;&lt;b&gt;Environment &lt;/b&gt; any (Abyss)&lt;/h5&gt;&lt;h5&gt;&lt;b&gt;Organization &lt;/b&gt;solitary, pair, or war band (3-6)&lt;/h5&gt;&lt;h5&gt;&lt;b&gt;Treasure &lt;/b&gt;double (&lt;i&gt;+3 speed wounding heavy mace&lt;/i&gt;, &lt;i&gt;+4 moderate fortification full plate&lt;/i&gt;, other treasure)&lt;/h5&gt;&lt;/div&gt;&lt;hr/&gt;&lt;div&gt;&lt;h5&gt;&lt;b&gt;SPECIAL ABILITIES&lt;/b&gt;&lt;/h5&gt;&lt;/div&gt;&lt;hr/&gt;&lt;div&gt;&lt;/h5&gt;&lt;h5&gt;&lt;b&gt;Divine Resistance (Su)&lt;/b&gt; A fomorian titan gains a +4 deflection bonus to Armor Class and a +4 bonus on saving throws against attacks and effects from deities, outsiders who serve a deity, and divine spellcasters.  &lt;/h5&gt;&lt;h5&gt;&lt;b&gt;Divine Spell Perception (Su)&lt;/b&gt; A fomorian titan automatically notices divine spellcasting within 60 feet. It automatically pinpoints the location of the caster, identifies the spell being cast, and knows the intended target or area of the spell.&lt;/h5&gt;&lt;/div&gt;&lt;br&gt;&lt;div&gt;&lt;h4&gt;&lt;p&gt;&lt;p&gt;Fomorian titans were the first titans created by the gods. In their pride, the titans intruded on the domain of their masters and created life of their own, so they too might be worshiped. The gods were forced to battle their creations, and though they won, they could not bring themselves to destroy the fomorians, and instead shackled the titans in armor that hid their beauty and imprisoned them in secret prisons across the multiverse.&lt;/p&gt;&lt;/h4&gt;&lt;/div&gt;</t>
  </si>
  <si>
    <t>Tooth Fairy</t>
  </si>
  <si>
    <t>Fort -1, Ref +5, Will +5</t>
  </si>
  <si>
    <t>+1 pliers +8 (1d4-2/ 19-20/x2), bite +7 (1d4-3 plus paralysis)</t>
  </si>
  <si>
    <t>0 ft. (5 ft. with pliers)</t>
  </si>
  <si>
    <t>death throes, paralysis (1d3 rounds, DC 11), pliers, tricky thief</t>
  </si>
  <si>
    <t>Spell-Like Abilities (CL 5th; concentration +7)   At Will-mage hand, open/close   1/day-invisibility (self only), sleep (DC 13)</t>
  </si>
  <si>
    <t>Str 5, Dex 14, Con 9, Int 8, Wis 15, Cha 14</t>
  </si>
  <si>
    <t>-1 (+3 dirty trick, +7 steal)</t>
  </si>
  <si>
    <t>6 (8 vs. steal)</t>
  </si>
  <si>
    <t>Weapon Finesse, Improved StealB, APG, Greater StealB, APG</t>
  </si>
  <si>
    <t>Acrobatics +7 (+3 when jumping), Escape Artist +7, Fly +16, Perception +7, Sense Motive +7, Stealth +19</t>
  </si>
  <si>
    <t xml:space="preserve"> any urban or plains</t>
  </si>
  <si>
    <t>This gaunt fairy has tattered ears, black eyes, and a huge mouth filled with mismatched teeth. It carries an oversized pair of pliers.</t>
  </si>
  <si>
    <t>Death Throes (Su) When killed, a tooth fairy explodes into a cloud of sparkling white fairy dust that clings to creatures within 5 feet. This glittery substance has a stench so foul that it sickens any creature coated by it for 1d4 rounds (Fortitude DC 10 negates). This is a poison effect. The save DC is Constitution-based.  Pliers (Su) Each tooth fairy owns a pair of pliers it uses to torment its victims. In the hands of a tooth fairy, the pliers deal damage as a +1 dagger wielded by a Medium creature. The pliers have hardness 10 and 3 hit points. If its pliers are destroyed, a tooth fairy is stunned for 1 round. If the tooth fairy is killed, the pliers rust away into worthless splinters 1d4 rounds later. A tooth fairy can create a new pair of pliers by spending one hour crafting (no materials required), which destroys the previous pair. The pliers grant the tooth fairy the Greater Dirty TrickAPG feat and a +4 bonus on dirty trick and steal combat maneuvers.  Tricky Thief (Su) A tooth fairy can use a dirty trick combat maneuver with its pliers to pinch an opponent's fingers, or a steal combat maneuver to steal an opponent's tooth. A finger pinch deals 1 point of Dexterity damage. Stealing a tooth deals 1 point of Charisma damage and 1 point of bleed damage. If the stolen tooth is reattached within 10 minutes and the character receives any amount of magical healing, the tooth reattaches, the bleed damage ends, and the Charisma damage is cured.</t>
  </si>
  <si>
    <t>Tooth fairies are fey created when a willful child's tooth (or, rarely, a whole child) is buried in a place with strong connections to the mysterious realm of the fey. Wicked and capricious, tooth fairies delight in spreading fear and pain, and have a perverse need to steal the teeth of humanoid creatures. Each night, gangs of tooth fairies stalk humanoid settlements, using their magic to confuse and distract their victims, and reveling in the looks of horror on their victims' faces as the fey suddenly appear out of the darkness with their dirty, bloody pliers. The fairies then lull their targets to sleep and get to work at claiming their prizes. Some cautious fairies bite their targets to paralyze them and ensure the victims can't wriggle away from the fairy's grasping pliers; others enjoy the sounds of creatures awakening to their own screams as the fairy torments them with harsh pinches and painful tugs on fingers, teeth, or eyelids. Tooth fairies use stolen teeth either to replace their own lost teeth (if the stolen teeth are small) or to decorate their dwellings, which usually lie inside abandoned buildings or knotholes in trees. Used as stools, carved into minuscule sculptures, or worn as crowns, the prized teeth serves as trophies of their successful raids.</t>
  </si>
  <si>
    <t>&lt;link rel="stylesheet"href="PF.css"&gt;&lt;div&gt;&lt;h2&gt;Tooth Fairy&lt;/h2&gt;&lt;h3&gt;&lt;i&gt;This gaunt fairy has tattered ears, black eyes, and a huge mouth filled with mismatched teeth. It carries an oversized pair of pliers.&lt;/i&gt;&lt;/h3&gt;&lt;br&gt;&lt;/div&gt;&lt;div class="heading"&gt;&lt;p class="alignleft"&gt;Tooth Fairy&lt;/p&gt;&lt;p class="alignright"&gt;CR 1/4&lt;/p&gt;&lt;div style="clear: both;"&gt;&lt;/div&gt;&lt;/div&gt;&lt;div&gt;&lt;h5&gt;&lt;b&gt;XP &lt;/b&gt;100&lt;/h5&gt;&lt;h5&gt;CE Diminutive fey (extraplanar)&lt;/h5&gt;&lt;h5&gt;&lt;b&gt;Init &lt;/b&gt;+2; &lt;b&gt;Senses &lt;/b&gt;darkvision 60 ft., low-light vision; Perception +7&lt;/h5&gt;&lt;/div&gt;&lt;hr/&gt;&lt;div&gt;&lt;h5&gt;&lt;b&gt;DEFENSE&lt;/b&gt;&lt;/h5&gt;&lt;/div&gt;&lt;hr/&gt;&lt;div&gt;&lt;h5&gt;&lt;b&gt;AC &lt;/b&gt;16, touch 16, flat-footed 14 (+2 Dex, +4 size)&lt;/h5&gt;&lt;h5&gt;&lt;b&gt;hp &lt;/b&gt;5 (2d6-2)&lt;/h5&gt;&lt;h5&gt;&lt;b&gt;Fort &lt;/b&gt;-1, &lt;b&gt;Ref &lt;/b&gt;+5, &lt;b&gt;Will &lt;/b&gt;+5&lt;/h5&gt;&lt;h5&gt;&lt;b&gt;DR &lt;/b&gt;2/cold iron&lt;/h5&gt;&lt;/div&gt;&lt;hr/&gt;&lt;div&gt;&lt;h5&gt;&lt;b&gt;OFFENSE&lt;/b&gt;&lt;/h5&gt;&lt;/div&gt;&lt;hr/&gt;&lt;div&gt;&lt;h5&gt;&lt;b&gt;Spd &lt;/b&gt;15 ft., fly 60 ft. (perfect)&lt;/h5&gt;&lt;h5&gt;&lt;b&gt;Melee &lt;/b&gt;&lt;i&gt;&lt;i&gt;+1 pliers&lt;/i&gt;&lt;/i&gt; +8 (1d4-2/ 19-20/x2), bite +7 (1d4-3 plus paralysis)&lt;/h5&gt;&lt;h5&gt;&lt;b&gt;Space &lt;/b&gt;1 ft.; &lt;b&gt;Reach &lt;/b&gt;0 ft. (5 ft. with pliers)&lt;/h5&gt;&lt;h5&gt;&lt;b&gt;Special Attacks &lt;/b&gt;death throes, paralysis (1d3 rounds, DC 11), pliers, tricky thief&lt;/h5&gt;&lt;h5&gt;&lt;b&gt;Spell-Like Abilities&lt;/b&gt; (CL 5th; concentration +7) &lt;/br&gt;At Will&amp;mdash;&lt;i&gt;mage hand&lt;/i&gt;, &lt;i&gt;open/close&lt;/i&gt; &lt;/br&gt;1/day&amp;mdash;&lt;i&gt;invisibility&lt;/i&gt; (self only), &lt;i&gt;sleep&lt;/i&gt; (DC 13)&lt;/h5&gt;&lt;/h5&gt;&lt;/div&gt;&lt;hr/&gt;&lt;div&gt;&lt;h5&gt;&lt;b&gt;STATISTICS&lt;/b&gt;&lt;/h5&gt;&lt;/div&gt;&lt;hr/&gt;&lt;div&gt;&lt;h5&gt;&lt;b&gt;Str &lt;/b&gt;5, &lt;b&gt;Dex &lt;/b&gt;14, &lt;b&gt;Con &lt;/b&gt;9, &lt;b&gt;Int &lt;/b&gt; 8, &lt;b&gt;Wis &lt;/b&gt;15, &lt;b&gt;Cha &lt;/b&gt;14&lt;/h5&gt;&lt;h5&gt;&lt;b&gt;Base Atk &lt;/b&gt;+1; &lt;b&gt;CMB &lt;/b&gt;-1 (+3 dirty trick, +7 steal); &lt;b&gt;CMD &lt;/b&gt;6 (8 vs. steal)&lt;/h5&gt;&lt;h5&gt;&lt;b&gt;Feats &lt;/b&gt;Weapon Finesse, Improved Steal&lt;sup&gt;B&lt;/sup&gt;, &lt;sup&gt;APG&lt;/sup&gt;, Greater Steal&lt;sup&gt;B&lt;/sup&gt;, &lt;sup&gt;APG&lt;/sup&gt;&lt;/h5&gt;&lt;h5&gt;&lt;b&gt;Skills &lt;/b&gt;Acrobatics +7 (+3 when jumping), Escape Artist +7, Fly +16, Perception +7, Sense Motive +7, Stealth +19; &lt;b&gt;Racial Modifiers &lt;/b&gt;-4 Acrobatics when jumping&lt;/h5&gt;&lt;h5&gt;&lt;b&gt;Languages &lt;/b&gt;Sylvan&lt;/h5&gt;&lt;/div&gt;&lt;hr/&gt;&lt;div&gt;&lt;h5&gt;&lt;b&gt;ECOLOGY&lt;/b&gt;&lt;/h5&gt;&lt;/div&gt;&lt;hr/&gt;&lt;div&gt;&lt;h5&gt;&lt;b&gt;Environment &lt;/b&gt; any urban or plains&lt;/h5&gt;&lt;h5&gt;&lt;b&gt;Organization &lt;/b&gt;solitary, pair, or gang (3-12)&lt;/h5&gt;&lt;h5&gt;&lt;b&gt;Treasure &lt;/b&gt;standard&lt;/h5&gt;&lt;/div&gt;&lt;hr/&gt;&lt;div&gt;&lt;h5&gt;&lt;b&gt;SPECIAL ABILITIES&lt;/b&gt;&lt;/h5&gt;&lt;/div&gt;&lt;hr/&gt;&lt;div&gt;&lt;/h5&gt;&lt;h5&gt;&lt;b&gt;Death Throes (Su)&lt;/b&gt; When killed, a tooth fairy explodes into a cloud of sparkling white fairy dust that clings to creatures within 5 feet. This glittery substance has a stench so foul that it sickens any creature coated by it for 1d4 rounds (Fortitude DC 10 negates). This is a poison effect. The save DC is Constitution-based.  &lt;/h5&gt;&lt;h5&gt;&lt;b&gt;Pliers (Su)&lt;/b&gt; Each tooth fairy owns a pair of pliers it uses to torment its victims. In the hands of a tooth fairy, the pliers deal damage as a &lt;i&gt;+1 dagger&lt;/i&gt; wielded by a Medium creature. The pliers have hardness 10 and 3 hit points. If its pliers are destroyed, a tooth fairy is stunned for 1 round. If the tooth fairy is killed, the pliers rust away into worthless splinters 1d4 rounds later. A tooth fairy can create a new pair of pliers by spending one hour crafting (no materials required), which destroys the previous pair. The pliers grant the tooth fairy the Greater Dirty Trick&lt;sup&gt;APG&lt;/sup&gt; feat and a +4 bonus on dirty trick and steal combat maneuvers.  &lt;/h5&gt;&lt;h5&gt;&lt;b&gt;Tricky Thief (Su)&lt;/b&gt; A tooth fairy can use a dirty trick combat maneuver with its pliers to pinch an opponent's fingers, or a steal combat maneuver to steal an opponent's tooth. A finger pinch deals 1 point of Dexterity damage. Stealing a tooth deals 1 point of Charisma damage and 1 point of bleed damage. If the stolen tooth is reattached within 10 minutes and the character receives any amount of magical healing, the tooth reattaches, the bleed damage ends, and the Charisma damage is cured.&lt;/h5&gt;&lt;/div&gt;&lt;br&gt;&lt;div&gt;&lt;h4&gt;&lt;p&gt;&lt;p&gt;Tooth fairies are fey created when a willful child's tooth (or, rarely, a whole child) is buried in a place with strong connections to the mysterious realm of the fey. Wicked and capricious, tooth fairies delight in spreading fear and pain, and have a perverse need to steal the teeth of humanoid creatures. Each night, gangs of tooth fairies stalk humanoid settlements, using their magic to confuse and distract their victims, and reveling in the looks of horror on their victims' faces as the fey suddenly appear out of the darkness with their dirty, bloody pliers. The fairies then lull their targets to &lt;i&gt;sleep&lt;/i&gt; and get to work at claiming their prizes. Some cautious fairies bite their targets to paralyze them and ensure the victims can't wriggle away from the fairy's grasping pliers; others enjoy the sounds of creatures awakening to their own screams as the fairy torments them with harsh pinches and painful tugs on fingers, teeth, or eyelids. Tooth fairies use stolen teeth either to replace their own lost teeth (if the stolen teeth are small) or to decorate their dwellings, which usually lie inside abandoned buildings or knotholes in trees. Used as stools, carved into minuscule sculptures, or worn as crowns, the prized teeth serves as trophies of their successful raids.&lt;/p&gt;&lt;/h4&gt;&lt;/div&gt;</t>
  </si>
  <si>
    <t>Giant Tortoise</t>
  </si>
  <si>
    <t>(-2 Dex, +8 natural)</t>
  </si>
  <si>
    <t>Str 14, Dex 7, Con 16, Int 2, Wis 13, Cha 9</t>
  </si>
  <si>
    <t>Endurance, Great Fortitude</t>
  </si>
  <si>
    <t>Perception +7 (+3 for sound-based checks)</t>
  </si>
  <si>
    <t>-4 Perception for sound-based checks</t>
  </si>
  <si>
    <t>buoyant, shell, slow and steady</t>
  </si>
  <si>
    <t xml:space="preserve"> warm deserts or islands</t>
  </si>
  <si>
    <t>solitary, pair, or herd (6-12)</t>
  </si>
  <si>
    <t>This tortoise is half the height of a human, and has a domed shell, leathery skin, and a long neck.</t>
  </si>
  <si>
    <t>Tortoise</t>
  </si>
  <si>
    <t>Buoyant (Ex) A tortoise that fails a Swim check by 5 or more does not sink.  Shell (Ex) As a move action, a tortoise can pull its extremities and head into its shell. It can't move or attack as long as it remains in this state, but its armor bonus from natural armor increases by 4 as long as it does. It may end this state as a move action.  Slow and Steady (Ex) A tortoise's speed is never modified by armor or encumbrance.</t>
  </si>
  <si>
    <t>Giant tortoises typically live on tropical islands without large predators. Despite their impressive shells, their slow speed makes them easy prey, especially for vermin and other creatures that consume their eggs. Tortoises are herbivores, and can survive for months or even years without food or water. Despite being poor swimmers, their buoyancy and long necks capable mean they can survive for significant periods at sea. A typical giant tortoise is 3-1/2 feet tall to the top of the shell and weighs 500 pounds.</t>
  </si>
  <si>
    <t>&lt;link rel="stylesheet"href="PF.css"&gt;&lt;div&gt;&lt;h2&gt;Tortoise, Giant&lt;/h2&gt;&lt;h3&gt;&lt;i&gt;This tortoise is half the height of a human, and has a domed shell, leathery skin, and a long neck.&lt;/i&gt;&lt;/h3&gt;&lt;br&gt;&lt;/div&gt;&lt;div class="heading"&gt;&lt;p class="alignleft"&gt;Giant Tortoise&lt;/p&gt;&lt;p class="alignright"&gt;CR 1&lt;/p&gt;&lt;div style="clear: both;"&gt;&lt;/div&gt;&lt;/div&gt;&lt;div&gt;&lt;h5&gt;&lt;b&gt;XP &lt;/b&gt;400&lt;/h5&gt;&lt;h5&gt;N Medium animal &lt;/h5&gt;&lt;h5&gt;&lt;b&gt;Init &lt;/b&gt;-2; &lt;b&gt;Senses &lt;/b&gt;low-light vision; Perception +7&lt;/h5&gt;&lt;/div&gt;&lt;hr/&gt;&lt;div&gt;&lt;h5&gt;&lt;b&gt;DEFENSE&lt;/b&gt;&lt;/h5&gt;&lt;/div&gt;&lt;hr/&gt;&lt;div&gt;&lt;h5&gt;&lt;b&gt;AC &lt;/b&gt;16, touch 8, flat-footed 16 (-2 Dex, +8 natural)&lt;/h5&gt;&lt;h5&gt;&lt;b&gt;hp &lt;/b&gt;22 (3d8+9)&lt;/h5&gt;&lt;h5&gt;&lt;b&gt;Fort &lt;/b&gt;+8, &lt;b&gt;Ref &lt;/b&gt;+1, &lt;b&gt;Will &lt;/b&gt;+2&lt;/h5&gt;&lt;/div&gt;&lt;hr/&gt;&lt;div&gt;&lt;h5&gt;&lt;b&gt;OFFENSE&lt;/b&gt;&lt;/h5&gt;&lt;/div&gt;&lt;hr/&gt;&lt;div&gt;&lt;h5&gt;&lt;b&gt;Spd &lt;/b&gt;10 ft.&lt;/h5&gt;&lt;h5&gt;&lt;b&gt;Melee &lt;/b&gt;bite +4 (1d6+3)&lt;/h5&gt;&lt;h5&gt;&lt;b&gt;Space &lt;/b&gt;5 ft.; &lt;b&gt;Reach &lt;/b&gt;5 ft.&lt;/h5&gt;&lt;/div&gt;&lt;hr/&gt;&lt;div&gt;&lt;h5&gt;&lt;b&gt;STATISTICS&lt;/b&gt;&lt;/h5&gt;&lt;/div&gt;&lt;hr/&gt;&lt;div&gt;&lt;h5&gt;&lt;b&gt;Str &lt;/b&gt;14, &lt;b&gt;Dex &lt;/b&gt;7, &lt;b&gt;Con &lt;/b&gt;16, &lt;b&gt;Int &lt;/b&gt; 2, &lt;b&gt;Wis &lt;/b&gt;13, &lt;b&gt;Cha &lt;/b&gt;9&lt;/h5&gt;&lt;h5&gt;&lt;b&gt;Base Atk &lt;/b&gt;+2; &lt;b&gt;CMB &lt;/b&gt;+4; &lt;b&gt;CMD &lt;/b&gt;12 (16 vs. trip)&lt;/h5&gt;&lt;h5&gt;&lt;b&gt;Feats &lt;/b&gt;Endurance, Great Fortitude&lt;/h5&gt;&lt;h5&gt;&lt;b&gt;Skills &lt;/b&gt;Perception +7 (+3 for sound-based checks); &lt;b&gt;Racial Modifiers &lt;/b&gt;-4 Perception for sound-based checks&lt;/h5&gt;&lt;h5&gt;&lt;b&gt;SQ &lt;/b&gt;buoyant, shell, slow and steady&lt;/h5&gt;&lt;/div&gt;&lt;hr/&gt;&lt;div&gt;&lt;h5&gt;&lt;b&gt;ECOLOGY&lt;/b&gt;&lt;/h5&gt;&lt;/div&gt;&lt;hr/&gt;&lt;div&gt;&lt;h5&gt;&lt;b&gt;Environment &lt;/b&gt; warm deserts or islands&lt;/h5&gt;&lt;h5&gt;&lt;b&gt;Organization &lt;/b&gt;solitary, pair, or herd (6-12)&lt;/h5&gt;&lt;h5&gt;&lt;b&gt;Treasure &lt;/b&gt;none&lt;/h5&gt;&lt;/div&gt;&lt;hr/&gt;&lt;div&gt;&lt;h5&gt;&lt;b&gt;SPECIAL ABILITIES&lt;/b&gt;&lt;/h5&gt;&lt;/div&gt;&lt;hr/&gt;&lt;div&gt;&lt;/h5&gt;&lt;h5&gt;&lt;b&gt;Buoyant (Ex)&lt;/b&gt; A tortoise that fails a Swim check by 5 or more does not sink.  &lt;/h5&gt;&lt;h5&gt;&lt;b&gt;Shell (Ex)&lt;/b&gt; As a move action, a tortoise can pull its extremities and head into its shell. It can't move or attack as long as it remains in this state, but its armor bonus from natural armor increases by 4 as long as it does. It may end this state as a move action.  &lt;/h5&gt;&lt;h5&gt;&lt;b&gt;Slow and Steady (Ex)&lt;/b&gt; A tortoise's speed is never modified by armor or encumbrance.&lt;/h5&gt;&lt;/div&gt;&lt;br&gt;&lt;div&gt;&lt;h4&gt;&lt;p&gt;&lt;p&gt;Giant tortoises typically live on tropical islands without large predators. Despite their impressive shells, their slow speed makes them easy prey, especially for vermin and other creatures that consume their eggs. Tortoises are herbivores, and can survive for months or even years without food or water. Despite being poor swimmers, their buoyancy and long necks capable mean they can survive for significant periods at sea. A typical giant tortoise is 3-1/2 feet tall to the top of the shell and weighs 500 pounds.&lt;/p&gt;&lt;/h4&gt;&lt;/div&gt;</t>
  </si>
  <si>
    <t>Immense Tortoise</t>
  </si>
  <si>
    <t>25, touch 0, flat-footed 25</t>
  </si>
  <si>
    <t>(-2 Dex, +25 natural, -8 size)</t>
  </si>
  <si>
    <t>(11d8+77)</t>
  </si>
  <si>
    <t>Fort +16, Ref +5, Will +3</t>
  </si>
  <si>
    <t>bite +15 (4d6+22/19-20)</t>
  </si>
  <si>
    <t>trample (2d8 + 22, DC 30)</t>
  </si>
  <si>
    <t>Str 40, Dex 7, Con 24, Int 2, Wis 11, Cha 9</t>
  </si>
  <si>
    <t>Critical Focus, Endurance, Great Fortitude, Improved Critical (bite), Improved Great Fortitude, Power Attack</t>
  </si>
  <si>
    <t>Perception +14 (+10 for sound-based checks)</t>
  </si>
  <si>
    <t>buoyant, shell, slow and steady (see giant tortoise)</t>
  </si>
  <si>
    <t xml:space="preserve"> warm islands</t>
  </si>
  <si>
    <t>Plants and even trees grow atop the shell of this massive tortoise, which gazes about with dull, placid eyes.</t>
  </si>
  <si>
    <t>These immense, ancient tortoises never stop growing.</t>
  </si>
  <si>
    <t>&lt;link rel="stylesheet"href="PF.css"&gt;&lt;div&gt;&lt;h2&gt;Tortoise, Immense&lt;/h2&gt;&lt;h3&gt;&lt;i&gt;Plants and even trees grow atop the shell of this massive tortoise, which gazes about with dull, placid eyes.&lt;/i&gt;&lt;/h3&gt;&lt;br&gt;&lt;/div&gt;&lt;div class="heading"&gt;&lt;p class="alignleft"&gt;Immense Tortoise&lt;/p&gt;&lt;p class="alignright"&gt;CR 8&lt;/p&gt;&lt;div style="clear: both;"&gt;&lt;/div&gt;&lt;/div&gt;&lt;div&gt;&lt;h5&gt;&lt;b&gt;XP &lt;/b&gt;4,800&lt;/h5&gt;&lt;h5&gt;N Colossal animal &lt;/h5&gt;&lt;h5&gt;&lt;b&gt;Init &lt;/b&gt;-2; &lt;b&gt;Senses &lt;/b&gt;low-light vision; Perception +14&lt;/h5&gt;&lt;/div&gt;&lt;hr/&gt;&lt;div&gt;&lt;h5&gt;&lt;b&gt;DEFENSE&lt;/b&gt;&lt;/h5&gt;&lt;/div&gt;&lt;hr/&gt;&lt;div&gt;&lt;h5&gt;&lt;b&gt;AC &lt;/b&gt;25, touch 0, flat-footed 25 (-2 Dex, +25 natural, -8 size)&lt;/h5&gt;&lt;h5&gt;&lt;b&gt;hp &lt;/b&gt;126 (11d8+77)&lt;/h5&gt;&lt;h5&gt;&lt;b&gt;Fort &lt;/b&gt;+16, &lt;b&gt;Ref &lt;/b&gt;+5, &lt;b&gt;Will &lt;/b&gt;+3&lt;/h5&gt;&lt;/div&gt;&lt;hr/&gt;&lt;div&gt;&lt;h5&gt;&lt;b&gt;OFFENSE&lt;/b&gt;&lt;/h5&gt;&lt;/div&gt;&lt;hr/&gt;&lt;div&gt;&lt;h5&gt;&lt;b&gt;Spd &lt;/b&gt;20 ft.&lt;/h5&gt;&lt;h5&gt;&lt;b&gt;Melee &lt;/b&gt;bite +15 (4d6+22/19-20)&lt;/h5&gt;&lt;h5&gt;&lt;b&gt;Space &lt;/b&gt;30 ft.; &lt;b&gt;Reach &lt;/b&gt;30 ft.&lt;/h5&gt;&lt;h5&gt;&lt;b&gt;Special Attacks &lt;/b&gt;trample (2d8 + 22, DC 30)&lt;/h5&gt;&lt;/div&gt;&lt;hr/&gt;&lt;div&gt;&lt;h5&gt;&lt;b&gt;STATISTICS&lt;/b&gt;&lt;/h5&gt;&lt;/div&gt;&lt;hr/&gt;&lt;div&gt;&lt;h5&gt;&lt;b&gt;Str &lt;/b&gt;40, &lt;b&gt;Dex &lt;/b&gt;7, &lt;b&gt;Con &lt;/b&gt;24, &lt;b&gt;Int &lt;/b&gt; 2, &lt;b&gt;Wis &lt;/b&gt;11, &lt;b&gt;Cha &lt;/b&gt;9&lt;/h5&gt;&lt;h5&gt;&lt;b&gt;Base Atk &lt;/b&gt;+8; &lt;b&gt;CMB &lt;/b&gt;+31; &lt;b&gt;CMD &lt;/b&gt;39 (43 vs. trip)&lt;/h5&gt;&lt;h5&gt;&lt;b&gt;Feats &lt;/b&gt;Critical Focus, Endurance, Great Fortitude, Improved Critical (bite), Improved Great Fortitude, Power Attack&lt;/h5&gt;&lt;h5&gt;&lt;b&gt;Skills &lt;/b&gt;Perception +14 (+10 for sound-based checks); &lt;b&gt;Racial Modifiers &lt;/b&gt;-4 Perception for sound-based checks&lt;/h5&gt;&lt;h5&gt;&lt;b&gt;SQ &lt;/b&gt;buoyant, shell, slow and steady (see giant tortoise)&lt;/h5&gt;&lt;/div&gt;&lt;hr/&gt;&lt;div&gt;&lt;h5&gt;&lt;b&gt;ECOLOGY&lt;/b&gt;&lt;/h5&gt;&lt;/div&gt;&lt;hr/&gt;&lt;div&gt;&lt;h5&gt;&lt;b&gt;Environment &lt;/b&gt; warm islands&lt;/h5&gt;&lt;h5&gt;&lt;b&gt;Organization &lt;/b&gt;solitary&lt;/h5&gt;&lt;h5&gt;&lt;b&gt;Treasure &lt;/b&gt;none&lt;/h5&gt;&lt;/div&gt;&lt;br&gt;&lt;div&gt;&lt;h4&gt;&lt;p&gt;&lt;p&gt;These immense, ancient tortoises never stop growing.&lt;/p&gt;&lt;/h4&gt;&lt;/div&gt;</t>
  </si>
  <si>
    <t>Trox</t>
  </si>
  <si>
    <t>10, touch 8, flat-footed 9</t>
  </si>
  <si>
    <t>(+2 armor, +1 Dex, -2 rage, -1 size)</t>
  </si>
  <si>
    <t>Fort +6, Ref +1, Will +2</t>
  </si>
  <si>
    <t>warhammer +7 (2d6+7/x3)</t>
  </si>
  <si>
    <t>frenzy, rage (6 rounds/day)</t>
  </si>
  <si>
    <t>Str 25, Dex 13, Con 18, Int 8, Wis 10, Cha 6</t>
  </si>
  <si>
    <t>+9 (+11 grapple)</t>
  </si>
  <si>
    <t>18 (20 vs. grapple)</t>
  </si>
  <si>
    <t>Improved GrappleB, Power Attack</t>
  </si>
  <si>
    <t>Climb +11, Intimidate +2, Survival +4</t>
  </si>
  <si>
    <t>fast movement, grabbing appendages</t>
  </si>
  <si>
    <t xml:space="preserve"> tropical deserts</t>
  </si>
  <si>
    <t>solitary, band (2-8), or clan (9-20)</t>
  </si>
  <si>
    <t>NPC gear (leather armor, warhammer, other treasure)</t>
  </si>
  <si>
    <t>This hulking juggernaut has two massively muscled arms and a group of four smaller ones that jut from under its rib cage.</t>
  </si>
  <si>
    <t>Frenzy (Ex) Once per day when a trox takes damage, it flies into a frenzy for 1 minute, gaining a +2 racial bonus to Constitution and Strength, but a -2 penalty to AC.  Grabbing Appendages (Ex) A trox's smaller arms are useful for little more than aiding grappling. Trox gain Improved Grapple as a bonus feat, and can maintain a grapple and still make attacks with their main arms.</t>
  </si>
  <si>
    <t>Trox were once members of a much smaller and more docile race of subterranean burrowers, but were long ago enslaved by the duergar and bred into useful brutes. Eventually, several clans of trox were able to escape their slavers and reach the surface world, though they found the creatures above were just as eager to enslave them. Most trox still live a life of servitude. A free trox tends to be loyal to its true friends and inquisitive, though it can harbor deep grudges and resentments.  TROX CHARACTERS Trox are defined by their class levels-they do not possess racial Hit Dice. Despite having no racial Hit Dice, trox are powerful creatures and their CR is 2 higher than a human of the same level. All trox have the following racial traits.  +6 Strength, -2 Intelligence, -2 Wisdom, -2 Charisma: Trox are very strong, but they can be dim, unreceptive, and inhospitable.  Normal Speed: Trox have a base speed of 30 feet.  Large: Trox are Large and take a -1 size penalty to AC, take a -4 size penalty on Stealth checks, and gain a +1 size bonus on combat maneuver checks and to combat maneuver defense.  Darkvision 60 ft.: Trox can see in the dark up to 60 feet.  Burrow: Trox have a burrow speed of 20 feet.  Frenzy: See stat block above.  Grabbing Appendages: See stat block above.  Languages: Terran. A Trox with a high Intelligence score can choose from the following: Common, Dwarven, Giant, Orc, and Undercommon.</t>
  </si>
  <si>
    <t>&lt;link rel="stylesheet"href="PF.css"&gt;&lt;div&gt;&lt;h2&gt;Trox&lt;/h2&gt;&lt;h3&gt;&lt;i&gt;This hulking juggernaut has two massively muscled arms and a group of four smaller ones that jut from under its rib cage.&lt;/i&gt;&lt;/h3&gt;&lt;br&gt;&lt;/div&gt;&lt;div class="heading"&gt;&lt;p class="alignleft"&gt;Trox&lt;/p&gt;&lt;p class="alignright"&gt;CR 2&lt;/p&gt;&lt;div style="clear: both;"&gt;&lt;/div&gt;&lt;/div&gt;&lt;div&gt;&lt;h5&gt;&lt;b&gt;XP &lt;/b&gt;600&lt;/h5&gt;&lt;h5&gt;Trox barbarian 1&lt;/h5&gt;&lt;h5&gt;CN Large monstrous humanoid &lt;/h5&gt;&lt;h5&gt;&lt;b&gt;Init &lt;/b&gt;+1; &lt;b&gt;Senses &lt;/b&gt;darkvision 60 ft.; Perception +0&lt;/h5&gt;&lt;/div&gt;&lt;hr/&gt;&lt;div&gt;&lt;h5&gt;&lt;b&gt;DEFENSE&lt;/b&gt;&lt;/h5&gt;&lt;/div&gt;&lt;hr/&gt;&lt;div&gt;&lt;h5&gt;&lt;b&gt;AC &lt;/b&gt;10, touch 8, flat-footed 9 (+2 armor, +1 Dex, -2 rage, -1 size)&lt;/h5&gt;&lt;h5&gt;&lt;b&gt;hp &lt;/b&gt;17 (1d12+5)&lt;/h5&gt;&lt;h5&gt;&lt;b&gt;Fort &lt;/b&gt;+6, &lt;b&gt;Ref &lt;/b&gt;+1, &lt;b&gt;Will &lt;/b&gt;+2&lt;/h5&gt;&lt;/div&gt;&lt;hr/&gt;&lt;div&gt;&lt;h5&gt;&lt;b&gt;OFFENSE&lt;/b&gt;&lt;/h5&gt;&lt;/div&gt;&lt;hr/&gt;&lt;div&gt;&lt;h5&gt;&lt;b&gt;Spd &lt;/b&gt;40 ft., burrow 20 ft.&lt;/h5&gt;&lt;h5&gt;&lt;b&gt;Melee &lt;/b&gt;warhammer +7 (2d6+7/x3)&lt;/h5&gt;&lt;h5&gt;&lt;b&gt;Space &lt;/b&gt;10 ft.; &lt;b&gt;Reach &lt;/b&gt;10 ft.&lt;/h5&gt;&lt;h5&gt;&lt;b&gt;Special Attacks &lt;/b&gt;frenzy, rage (6 rounds/day)&lt;/h5&gt;&lt;/div&gt;&lt;hr/&gt;&lt;div&gt;&lt;h5&gt;&lt;b&gt;TACTICS&lt;/b&gt;&lt;/h5&gt;&lt;/div&gt;&lt;hr/&gt;&lt;div&gt;&lt;h5&gt;&lt;b&gt;Base Statistics &lt;/b&gt;When not raging, the trox's statistics are &lt;b&gt;AC&lt;/b&gt; 12, touch 10, flat-footed 11; &lt;b&gt;hp&lt;/b&gt; 15; &lt;b&gt;Fort&lt;/b&gt; +4, &lt;b&gt;Will&lt;/b&gt; +0; warhammer +5 (2d6+5/x3); &lt;b&gt;Str&lt;/b&gt; 21, &lt;b&gt;Con&lt;/b&gt; 14; &lt;b&gt;CMB&lt;/b&gt; +7, CMD 18;  &lt;b&gt;Skills&lt;/b&gt; Climb +9.&lt;/h5&gt;&lt;/div&gt;&lt;hr/&gt;&lt;div&gt;&lt;h5&gt;&lt;b&gt;STATISTICS&lt;/b&gt;&lt;/h5&gt;&lt;/div&gt;&lt;hr/&gt;&lt;div&gt;&lt;h5&gt;&lt;b&gt;Str &lt;/b&gt;25, &lt;b&gt;Dex &lt;/b&gt;13, &lt;b&gt;Con &lt;/b&gt;18, &lt;b&gt;Int &lt;/b&gt; 8, &lt;b&gt;Wis &lt;/b&gt;10, &lt;b&gt;Cha &lt;/b&gt;6&lt;/h5&gt;&lt;h5&gt;&lt;b&gt;Base Atk &lt;/b&gt;+1; &lt;b&gt;CMB &lt;/b&gt;+9 (+11 grapple); &lt;b&gt;CMD &lt;/b&gt;18 (20 vs. grapple)&lt;/h5&gt;&lt;h5&gt;&lt;b&gt;Feats &lt;/b&gt;Improved Grapple&lt;sup&gt;B&lt;/sup&gt;, Power Attack&lt;/h5&gt;&lt;h5&gt;&lt;b&gt;Skills &lt;/b&gt;Climb +11, Intimidate +2, Survival +4&lt;/h5&gt;&lt;h5&gt;&lt;b&gt;Languages &lt;/b&gt;Terran&lt;/h5&gt;&lt;h5&gt;&lt;b&gt;SQ &lt;/b&gt;fast movement, grabbing appendages&lt;/h5&gt;&lt;/div&gt;&lt;hr/&gt;&lt;div&gt;&lt;h5&gt;&lt;b&gt;ECOLOGY&lt;/b&gt;&lt;/h5&gt;&lt;/div&gt;&lt;hr/&gt;&lt;div&gt;&lt;h5&gt;&lt;b&gt;Environment &lt;/b&gt; tropical deserts&lt;/h5&gt;&lt;h5&gt;&lt;b&gt;Organization &lt;/b&gt;solitary, band (2-8), or clan (9-20)&lt;/h5&gt;&lt;h5&gt;&lt;b&gt;Treasure &lt;/b&gt;NPC gear (leather armor, warhammer, other treasure)&lt;/h5&gt;&lt;/div&gt;&lt;hr/&gt;&lt;div&gt;&lt;h5&gt;&lt;b&gt;SPECIAL ABILITIES&lt;/b&gt;&lt;/h5&gt;&lt;/div&gt;&lt;hr/&gt;&lt;div&gt;&lt;/h5&gt;&lt;h5&gt;&lt;b&gt;Frenzy (Ex)&lt;/b&gt; Once per day when a trox takes damage, it flies into a frenzy for 1 minute, gaining a +2 racial bonus to Constitution and Strength, but a -2 penalty to AC.  &lt;/h5&gt;&lt;h5&gt;&lt;b&gt;Grabbing Appendages (Ex)&lt;/b&gt; A trox's smaller arms are useful for little more than aiding grappling. Trox gain Improved Grapple as a bonus feat, and can maintain a grapple and still make attacks with their main arms.&lt;/h5&gt;&lt;/div&gt;&lt;br&gt;&lt;div&gt;&lt;h4&gt;&lt;p&gt;&lt;p&gt;Trox were once members of a much smaller and more docile race of subterranean burrowers, but were long ago enslaved by the duergar and bred into useful brutes. Eventually, several clans of trox were able to escape their slavers and reach the surface world, though they found the creatures above were just as eager to enslave them. Most trox still live a life of servitude. A free trox tends to be loyal to its true friends and inquisitive, though it can harbor deep grudges and resentments.  &lt;br&gt;&lt;b&gt;TROX CHARACTERS &lt;/b&gt;&lt;br&gt;Trox are defined by their class levels-they do not possess racial Hit Dice. Despite having no racial Hit Dice, trox are powerful creatures and their CR is 2 higher than a human of the same level. All trox have the following racial traits.  &lt;br&gt;&lt;b&gt;+6 Strength, -2 Intelligence, -2 Wisdom, -2 Charisma:&lt;/b&gt; Trox are very strong, but they can be dim, unreceptive, and inhospitable.  &lt;br&gt;&lt;b&gt;Normal Speed:&lt;/b&gt; Trox have a base speed of 30 feet. &lt;br&gt;&lt;b&gt;Large:&lt;/b&gt; Trox are Large and take a -1 size penalty to AC, take a -4 size penalty on Stealth checks, and gain a +1 size bonus on combat maneuver checks and to combat maneuver defense.  &lt;br&gt;&lt;b&gt;Darkvision 60 ft.:&lt;/b&gt; Trox can see in the dark up to 60 feet.  &lt;br&gt;&lt;b&gt;Burrow:&lt;/b&gt; Trox have a burrow speed of 20 feet.  &lt;br&gt;&lt;b&gt;Frenzy:&lt;/b&gt; See stat block above.  &lt;br&gt;&lt;b&gt;Grabbing Appendages:&lt;/b&gt; See stat block above.  &lt;br&gt;&lt;b&gt;Languages:&lt;/b&gt; Terran. A Trox with a high Intelligence score can choose from the following: Common, Dwarven, Giant, Orc, and Undercommon.&lt;/p&gt;&lt;/h4&gt;&lt;/div&gt;</t>
  </si>
  <si>
    <t>When not raging, the trox's statistics are AC 12, touch 10, flat-footed 11; hp 15; Fort +4, Will +0; warhammer +5 (2d6+5/x3); Str 21, Con 14; CMB +7, CMD 18;  Skills Climb +9.</t>
  </si>
  <si>
    <t>Tunche</t>
  </si>
  <si>
    <t>darkvision 60 ft., low-light vision, scent; Perception +33</t>
  </si>
  <si>
    <t>(25d6+175)</t>
  </si>
  <si>
    <t>Fort +15, Ref +19, Will +19</t>
  </si>
  <si>
    <t>50 ft., climb 20 ft., swim 20 ft.</t>
  </si>
  <si>
    <t xml:space="preserve"> feather step</t>
  </si>
  <si>
    <t>bite +22 (2d8+11/19-20 plus poison), 4 claws +22 (3d6+11)</t>
  </si>
  <si>
    <t>poison, rend (2 claws, 3d6+16)</t>
  </si>
  <si>
    <t>Spell-Like Abilities (CL 20th; concentration +27)  Constant-speak with plants, tongues   At Will-burst of nettlesUM (DC 20), entangle (DC 18), tree shape, tree stride, ventriloquism, warp wood (DC 19)   7/day-diminish plants, plant growth, wall of thorns   3/day-control plants (DC 25), move earth, true seeing</t>
  </si>
  <si>
    <t>Str 33, Dex 21, Con 24, Int 12, Wis 20, Cha 25</t>
  </si>
  <si>
    <t>40 (42 vs. bull rush, 42 vs. trip)</t>
  </si>
  <si>
    <t>Awesome Blow, Blind-Fight, Cleave, Combat Reflexes, Great Cleave, Improved Bull Rush, Improved Critical (bite), Improved Initiative, Improved Vital Strike, Power Attack, Vital Strike, Weapon Focus (bite), Weapon Focus (claw)</t>
  </si>
  <si>
    <t>Acrobatics +21 (+29 when jumping), Bluff +22, Climb +19, Intimidate +32, Knowledge (geography) +29, Knowledge (nature) +29, Perception +33, Sense Motive +33, Stealth +25 (+33 in forests), Swim +19</t>
  </si>
  <si>
    <t>+8 Acrobatics when jumping, +8 Stealth in forests</t>
  </si>
  <si>
    <t>Aklo, Sylvan; speak with plants, tongues</t>
  </si>
  <si>
    <t>change shape (Small or Medium humanoid; alter self), sound mimicry (sounds and voices)</t>
  </si>
  <si>
    <t>Standing on three legs, this creature is a mix of dangerous jungle animals and plants fused into one deadly predator.</t>
  </si>
  <si>
    <t>Feather Step (Su) A tunche in a forest ignores the adverse movement effects of difficult terrain, and can even take 5-foot steps in difficult terrain.  Poison (Ex) Bite-injury; save Fort DC 29; frequency 1/round for 6 rounds; effect 1d4 Con and 1d4 Wis plus nauseated for 1 round; cure 2 consecutive saves.</t>
  </si>
  <si>
    <t>A tunche is a bizarre forest creature with twisted feline legs, a dense body resembling jungle undergrowth, clawed arms like those of a praying mantis, and a head resembling a cross between a monstrous spider's head and a jungle orchid. Although it has plant and animal features, a tunche is neither plant nor animal and is immune to effects that specifically target such creatures. Considering itself the ultimate protector of the jungle, a tunche prowls its domain in search of any who might despoil this vibrant and lush environment. If a tunche encounters travelers who treat the jungle with proper respect, it might simply observe them or demand an offering in exchange for allowing them to pass through its territory. A tunche especially enjoys toying with its victims, using its magic to confuse and mislead its opponents. A tunche rarely kills a foe without toying with it first, unless the target is actively harming plants or animals. A tunche stands 20 feet tall and weighs 4,000 pounds.</t>
  </si>
  <si>
    <t>&lt;link rel="stylesheet"href="PF.css"&gt;&lt;div&gt;&lt;h2&gt;Tunche&lt;/h2&gt;&lt;h3&gt;&lt;i&gt;Standing on three legs, this creature is a mix of dangerous jungle animals and plants fused into one deadly predator.&lt;/i&gt;&lt;/h3&gt;&lt;br&gt;&lt;/div&gt;&lt;div class="heading"&gt;&lt;p class="alignleft"&gt;Tunche&lt;/p&gt;&lt;p class="alignright"&gt;CR 17&lt;/p&gt;&lt;div style="clear: both;"&gt;&lt;/div&gt;&lt;/div&gt;&lt;div&gt;&lt;h5&gt;&lt;b&gt;XP &lt;/b&gt;102,400&lt;/h5&gt;&lt;h5&gt;CN Huge fey &lt;/h5&gt;&lt;h5&gt;&lt;b&gt;Init &lt;/b&gt;+9; &lt;b&gt;Senses &lt;/b&gt;darkvision 60 ft., low-light vision, scent; Perception +33&lt;/h5&gt;&lt;/div&gt;&lt;hr/&gt;&lt;div&gt;&lt;h5&gt;&lt;b&gt;DEFENSE&lt;/b&gt;&lt;/h5&gt;&lt;/div&gt;&lt;hr/&gt;&lt;div&gt;&lt;h5&gt;&lt;b&gt;AC &lt;/b&gt;31, touch 13, flat-footed 26 (+5 Dex, +18 natural, -2 size)&lt;/h5&gt;&lt;h5&gt;&lt;b&gt;hp &lt;/b&gt;262 (25d6+175)&lt;/h5&gt;&lt;h5&gt;&lt;b&gt;Fort &lt;/b&gt;+15, &lt;b&gt;Ref &lt;/b&gt;+19, &lt;b&gt;Will &lt;/b&gt;+19&lt;/h5&gt;&lt;h5&gt;&lt;b&gt;DR &lt;/b&gt;15/cold iron and slashing&lt;/h5&gt;&lt;/div&gt;&lt;hr/&gt;&lt;div&gt;&lt;h5&gt;&lt;b&gt;OFFENSE&lt;/b&gt;&lt;/h5&gt;&lt;/div&gt;&lt;hr/&gt;&lt;div&gt;&lt;h5&gt;&lt;b&gt;Spd &lt;/b&gt;50 ft., climb 20 ft., swim 20 ft.;  feather step&lt;/h5&gt;&lt;h5&gt;&lt;b&gt;Melee &lt;/b&gt;bite +22 (2d8+11/19-20 plus poison), 4 claws +22 (3d6+11)&lt;/h5&gt;&lt;h5&gt;&lt;b&gt;Space &lt;/b&gt;15 ft.; &lt;b&gt;Reach &lt;/b&gt;15 ft.&lt;/h5&gt;&lt;h5&gt;&lt;b&gt;Special Attacks &lt;/b&gt;poison, rend (2 claws, 3d6+16)&lt;/h5&gt;&lt;h5&gt;&lt;b&gt;Spell-Like Abilities&lt;/b&gt; (CL 20th; concentration +27)  &lt;/br&gt;Constant&amp;mdash;&lt;i&gt;speak with plants&lt;/i&gt;, &lt;i&gt;tongues&lt;/i&gt; &lt;/br&gt;At Will&amp;mdash;&lt;i&gt;burst of nettles&lt;/i&gt;&lt;sup&gt;UM&lt;/sup&gt; (DC 20), &lt;i&gt;entangle&lt;/i&gt; (DC 18), &lt;i&gt;tree shape&lt;/i&gt;, &lt;i&gt;tree stride&lt;/i&gt;, &lt;i&gt;ventriloquism&lt;/i&gt;, &lt;i&gt;warp wood&lt;/i&gt; (DC 19) &lt;/br&gt;7/day&amp;mdash;&lt;i&gt;diminish plants&lt;/i&gt;, &lt;i&gt;plant growth&lt;/i&gt;, &lt;i&gt;wall of thorns&lt;/i&gt; &lt;/br&gt;3/day&amp;mdash;&lt;i&gt;control plants&lt;/i&gt; (DC 25), &lt;i&gt;move earth&lt;/i&gt;, &lt;i&gt;true seeing&lt;/i&gt;&lt;/h5&gt;&lt;/h5&gt;&lt;/div&gt;&lt;hr/&gt;&lt;div&gt;&lt;h5&gt;&lt;b&gt;STATISTICS&lt;/b&gt;&lt;/h5&gt;&lt;/div&gt;&lt;hr/&gt;&lt;div&gt;&lt;h5&gt;&lt;b&gt;Str &lt;/b&gt;33, &lt;b&gt;Dex &lt;/b&gt;21, &lt;b&gt;Con &lt;/b&gt;24, &lt;b&gt;Int &lt;/b&gt; 12, &lt;b&gt;Wis &lt;/b&gt;20, &lt;b&gt;Cha &lt;/b&gt;25&lt;/h5&gt;&lt;h5&gt;&lt;b&gt;Base Atk &lt;/b&gt;+12; &lt;b&gt;CMB &lt;/b&gt;+25 (+27 bull rush); &lt;b&gt;CMD &lt;/b&gt;40 (42 vs. bull rush, 42 vs. trip)&lt;/h5&gt;&lt;h5&gt;&lt;b&gt;Feats &lt;/b&gt;Awesome Blow, Blind-Fight, Cleave, Combat Reflexes, Great Cleave, Improved Bull Rush, Improved Critical (bite), Improved Initiative, Improved Vital Strike, Power Attack, Vital Strike, Weapon Focus (bite), Weapon Focus (claw)&lt;/h5&gt;&lt;h5&gt;&lt;b&gt;Skills &lt;/b&gt;Acrobatics +21 (+29 when jumping), Bluff +22, Climb +19, Intimidate +32, Knowledge (geography) +29, Knowledge (nature) +29, Perception +33, Sense Motive +33, Stealth +25 (+33 in forests), Swim +19; &lt;b&gt;Racial Modifiers &lt;/b&gt;+8 Acrobatics when jumping, +8 Stealth in forests&lt;/h5&gt;&lt;h5&gt;&lt;b&gt;Languages &lt;/b&gt;Aklo, Sylvan; &lt;i&gt;speak with plants&lt;/i&gt;, &lt;i&gt;tongues&lt;/i&gt;&lt;/h5&gt;&lt;h5&gt;&lt;b&gt;SQ &lt;/b&gt;change shape (Small or Medium humanoid; &lt;i&gt;alter&lt;/i&gt; self), sound mimicry (sounds and voices)&lt;/h5&gt;&lt;/div&gt;&lt;hr/&gt;&lt;div&gt;&lt;h5&gt;&lt;b&gt;ECOLOGY&lt;/b&gt;&lt;/h5&gt;&lt;/div&gt;&lt;hr/&gt;&lt;div&gt;&lt;h5&gt;&lt;b&gt;Environment &lt;/b&gt; warm forests&lt;/h5&gt;&lt;h5&gt;&lt;b&gt;Organization &lt;/b&gt;solitary&lt;/h5&gt;&lt;h5&gt;&lt;b&gt;Treasure &lt;/b&gt;standard&lt;/h5&gt;&lt;/div&gt;&lt;hr/&gt;&lt;div&gt;&lt;h5&gt;&lt;b&gt;SPECIAL ABILITIES&lt;/b&gt;&lt;/h5&gt;&lt;/div&gt;&lt;hr/&gt;&lt;div&gt;&lt;/h5&gt;&lt;h5&gt;&lt;b&gt;Feather Step (Su)&lt;/b&gt; A tunche in a forest ignores the adverse movement effects of difficult terrain, and can even take 5-foot steps in difficult terrain.  &lt;/h5&gt;&lt;h5&gt;&lt;b&gt;Poison (Ex)&lt;/b&gt; Bite-injury; &lt;i&gt;save&lt;/i&gt; Fort DC 29; &lt;i&gt;frequency&lt;/i&gt; 1/round for 6 rounds; &lt;i&gt;effect&lt;/i&gt; 1d4 Con and 1d4 Wis plus nauseated for 1 round; &lt;i&gt;cure&lt;/i&gt; 2 consecutive &lt;i&gt;save&lt;/i&gt;s.&lt;/h5&gt;&lt;/div&gt;&lt;br&gt;&lt;div&gt;&lt;h4&gt;&lt;p&gt;&lt;p&gt;A tunche is a bizarre forest creature with twisted feline legs, a dense body resembling jungle undergrowth, clawed arms like those of a praying mantis, and a head resembling a cross between a monstrous spider's head and a jungle orchid. Although it has plant and animal features, a tunche is neither plant nor animal and is immune to effects that specifically target such creatures. Considering itself the ultimate protector of the jungle, a tunche prowls its domain in search of any who might despoil this vibrant and lush environment. If a tunche encounters travelers who treat the jungle with proper respect, it might simply observe them or demand an offering in exchange for allowing them to pass through its territory. A tunche especially enjoys toying with its victims, using its magic to confuse and mislead its opponents. A tunche rarely kills a foe without toying with it first, unless the target is actively harming plants or animals. A tunche stands 20 feet tall and weighs 4,000 pounds.&lt;/p&gt;&lt;/h4&gt;&lt;/div&gt;</t>
  </si>
  <si>
    <t>Tyrant Jelly</t>
  </si>
  <si>
    <t>+2M</t>
  </si>
  <si>
    <t>(-5 Dex, +29 natural, -1 size)</t>
  </si>
  <si>
    <t>(10d8+84)</t>
  </si>
  <si>
    <t>Fort +11, Ref -2, Will +6</t>
  </si>
  <si>
    <t>electricity, ooze traits, piercing damage, slashing damage</t>
  </si>
  <si>
    <t>slam +12 (6d6+6 plus 1d6 acid plus grab and poison)</t>
  </si>
  <si>
    <t>constrict (6d6+4 plus 1d6 acid plus grab and poison), mythic power (3/day, surge +1d6), poison</t>
  </si>
  <si>
    <t>Spell-Like Abilities (CL 10th; concentration +11)   3/day-charm monster (vermin only), giant vermin, hold monster (vermin only), dominate monster (vermin only)</t>
  </si>
  <si>
    <t>Str 18, Dex 1, Con 22, Int 5, Wis 12, Cha 13</t>
  </si>
  <si>
    <t>Great Fortitude, Improved InitiativeM, Iron Will, Step Up, Weapon FocusM (slam)</t>
  </si>
  <si>
    <t>Climb +12, Perception +11</t>
  </si>
  <si>
    <t>compression, control vermin, create spawn, vermin empathy</t>
  </si>
  <si>
    <t>solitary or nest (1 plus 7-19 giant wasps)</t>
  </si>
  <si>
    <t>This amber-colored ooze contains the preserved larva of a giant insect, almost like a monstrous brain.</t>
  </si>
  <si>
    <t>Control Vermin (Ex) A tyrant jelly's spell-like abilities work on mindless vermin that have exoskeletons (bees, centipedes, crabs, flies, wasps, and so on), but not soft-bodied creatures such as leeches, slugs, or worms.  Create Spawn (Ex) Slashing weapons, piercing weapons, and electricity attacks deal no damage to a tyrant jelly. Instead, part of the creature splits off into an ochre jelly. This new jelly has 30 hit points and fast healing 5; the tyrant jelly loses 30 hit points when it splits off. The new jelly is under the control of the tyrant jelly. A tyrant jelly with 30 hit points or fewer can't split again, and dies if reduced to 0 hit points. A tyrant jelly can reabsorb an adjacent spawn as a full-round action, destroying the spawn and adding the spawn's current hit points to its own.  Poison (Ex) Slam-injury; save Fort DC 21; frequency 1/round for 4 rounds; effect 1d4 Con; cure 2 consecutive saves.  Vermin Empathy (Su) A tyrant jelly can improve the attitude of vermin as a druid can with animals. Vermin have a starting attitude of unfriendly.</t>
  </si>
  <si>
    <t>When an ochre jelly infiltrates a colony of giant bees or wasps and consumes a queen egg, a strange reaction sometimes occurs between the jelly's fluids and the egg, resulting in a tyrant jelly-an intelligent ooze using an immature insect as a primitive brain. The tyrant jelly has unusual powers over vermin, and quickly takes control of the colony, sending its drones to gather food to sate its unnatural hunger. Other vermin are attracted to the scent of these creatures, and then fall under the tyrant's sway-a colony often has giant bees, centipedes, spiders, and wasps working together. A tyrant jelly's primary interests are food and survival. Magic or telepathy might allow a creature to bargain with it, exchanging food for its cooperation. Some insect cults hunt tyrant jellies, believing their strange substance has properties similar to a giant bee's royal jelly (Pathfinder RPG Bestiary 2 43) or can increase the intelligence of other vermin.</t>
  </si>
  <si>
    <t>&lt;link rel="stylesheet"href="PF.css"&gt;&lt;div&gt;&lt;h2&gt;Tyrant Jelly&lt;/h2&gt;&lt;h3&gt;&lt;i&gt;This amber-colored ooze contains the preserved larva of a giant insect, almost like a monstrous brain.&lt;/i&gt;&lt;/h3&gt;&lt;br&gt;&lt;/div&gt;&lt;div class="heading"&gt;&lt;p class="alignleft"&gt;Tyrant Jelly&lt;/p&gt;&lt;p class="alignright"&gt;CR 9/MR 3&lt;/p&gt;&lt;div style="clear: both;"&gt;&lt;/div&gt;&lt;/div&gt;&lt;div&gt;&lt;h5&gt;&lt;b&gt;XP &lt;/b&gt;6,400&lt;/h5&gt;&lt;h5&gt;N Large ooze (mythic)&lt;/h5&gt;&lt;h5&gt;&lt;b&gt;Init &lt;/b&gt;+2&lt;sup&gt;M&lt;/sup&gt;; &lt;b&gt;Senses &lt;/b&gt;blindsight 60 ft.; Perception +11&lt;/h5&gt;&lt;/div&gt;&lt;hr/&gt;&lt;div&gt;&lt;h5&gt;&lt;b&gt;DEFENSE&lt;/b&gt;&lt;/h5&gt;&lt;/div&gt;&lt;hr/&gt;&lt;div&gt;&lt;h5&gt;&lt;b&gt;AC &lt;/b&gt;23, touch 4, flat-footed 23 (-5 Dex, +29 natural, -1 size)&lt;/h5&gt;&lt;h5&gt;&lt;b&gt;hp &lt;/b&gt;129 (10d8+84); fast healing 5&lt;/h5&gt;&lt;h5&gt;&lt;b&gt;Fort &lt;/b&gt;+11, &lt;b&gt;Ref &lt;/b&gt;-2, &lt;b&gt;Will &lt;/b&gt;+6&lt;/h5&gt;&lt;h5&gt;&lt;b&gt;DR &lt;/b&gt;5/epic; &lt;b&gt;Immune &lt;/b&gt;electricity, ooze traits, piercing damage, slashing damage&lt;/h5&gt;&lt;/div&gt;&lt;hr/&gt;&lt;div&gt;&lt;h5&gt;&lt;b&gt;OFFENSE&lt;/b&gt;&lt;/h5&gt;&lt;/div&gt;&lt;hr/&gt;&lt;div&gt;&lt;h5&gt;&lt;b&gt;Spd &lt;/b&gt;20 ft., climb 10 ft.&lt;/h5&gt;&lt;h5&gt;&lt;b&gt;Melee &lt;/b&gt;slam +12 (6d6+6 plus 1d6 acid plus grab and poison)&lt;/h5&gt;&lt;h5&gt;&lt;b&gt;Space &lt;/b&gt;10 ft.; &lt;b&gt;Reach &lt;/b&gt;5 ft.&lt;/h5&gt;&lt;h5&gt;&lt;b&gt;Special Attacks &lt;/b&gt;constrict (6d6+4 plus 1d6 acid plus grab and poison), mythic power (3/day, surge +1d6), poison&lt;/h5&gt;&lt;h5&gt;&lt;b&gt;Spell-Like Abilities&lt;/b&gt; (CL 10th; concentration +11) &lt;/br&gt;3/day&amp;mdash;&lt;i&gt;charm monster&lt;/i&gt; (vermin only), &lt;i&gt;giant vermin&lt;/i&gt;, &lt;i&gt;hold monster&lt;/i&gt; (vermin only), &lt;i&gt;dominate monster&lt;/i&gt; (vermin only)&lt;/h5&gt;&lt;/h5&gt;&lt;/div&gt;&lt;hr/&gt;&lt;div&gt;&lt;h5&gt;&lt;b&gt;STATISTICS&lt;/b&gt;&lt;/h5&gt;&lt;/div&gt;&lt;hr/&gt;&lt;div&gt;&lt;h5&gt;&lt;b&gt;Str &lt;/b&gt;18, &lt;b&gt;Dex &lt;/b&gt;1, &lt;b&gt;Con &lt;/b&gt;22, &lt;b&gt;Int &lt;/b&gt; 5, &lt;b&gt;Wis &lt;/b&gt;12, &lt;b&gt;Cha &lt;/b&gt;13&lt;/h5&gt;&lt;h5&gt;&lt;b&gt;Base Atk &lt;/b&gt;+7; &lt;b&gt;CMB &lt;/b&gt;+12 (+16 grapple); &lt;b&gt;CMD &lt;/b&gt;17 (can't be tripped)&lt;/h5&gt;&lt;h5&gt;&lt;b&gt;Feats &lt;/b&gt;Great Fortitude, Improved Initiative&lt;sup&gt;M&lt;/sup&gt;, Iron Will, Step Up, Weapon Focus&lt;sup&gt;M &lt;/sup&gt;(slam)&lt;/h5&gt;&lt;h5&gt;&lt;b&gt;Skills &lt;/b&gt;Climb +12, Perception +11&lt;/h5&gt;&lt;h5&gt;&lt;b&gt;SQ &lt;/b&gt;compression, control vermin, create spawn, vermin empathy&lt;/h5&gt;&lt;/div&gt;&lt;hr/&gt;&lt;div&gt;&lt;h5&gt;&lt;b&gt;ECOLOGY&lt;/b&gt;&lt;/h5&gt;&lt;/div&gt;&lt;hr/&gt;&lt;div&gt;&lt;h5&gt;&lt;b&gt;Environment &lt;/b&gt; any underground&lt;/h5&gt;&lt;h5&gt;&lt;b&gt;Organization &lt;/b&gt;solitary or nest (1 plus 7-19 giant wasps)&lt;/h5&gt;&lt;h5&gt;&lt;b&gt;Treasure &lt;/b&gt;standard&lt;/h5&gt;&lt;/div&gt;&lt;hr/&gt;&lt;div&gt;&lt;h5&gt;&lt;b&gt;SPECIAL ABILITIES&lt;/b&gt;&lt;/h5&gt;&lt;/div&gt;&lt;hr/&gt;&lt;div&gt;&lt;/h5&gt;&lt;h5&gt;&lt;b&gt;Control Vermin (Ex)&lt;/b&gt; A tyrant jelly's spell-like abilities work on mindless vermin that have exoskeletons (bees, centipedes, crabs, flies, wasps, and so on), but not soft-bodied creatures such as leeches, slugs, or worms.  &lt;/h5&gt;&lt;h5&gt;&lt;b&gt;Create Spawn (Ex)&lt;/b&gt; Slashing weapons, piercing weapons, and electricity attacks deal no damage to a tyrant jelly. Instead, part of the creature splits off into an ochre jelly. This new jelly has 30 hit points and fast healing 5; the tyrant jelly loses 30 hit points when it splits off. The new jelly is under the control of the tyrant jelly. A tyrant jelly with 30 hit points or fewer can't split again, and dies if reduced to 0 hit points. A tyrant jelly can reabsorb an adjacent spawn as a full-round action, destroying the spawn and adding the spawn's current hit points to its own.  &lt;/h5&gt;&lt;h5&gt;&lt;b&gt;Poison (Ex)&lt;/b&gt; Slam-injury; &lt;i&gt;save&lt;/i&gt; Fort DC 21; &lt;i&gt;frequency&lt;/i&gt; 1/round for 4 rounds; &lt;i&gt;effect&lt;/i&gt; 1d4 Con; &lt;i&gt;cure&lt;/i&gt; 2 consecutive &lt;i&gt;save&lt;/i&gt;s.  &lt;/h5&gt;&lt;h5&gt;&lt;b&gt;Vermin Empathy (Su)&lt;/b&gt; A tyrant jelly can improve the attitude of vermin as a druid can with animals. Vermin have a starting attitude of unfriendly.&lt;/h5&gt;&lt;/div&gt;&lt;br&gt;&lt;div&gt;&lt;h4&gt;&lt;p&gt;&lt;p&gt;When an ochre jelly infiltrates a colony of giant bees or wasps and consumes a queen egg, a strange reaction sometimes occurs between the jelly's fluids and the egg, resulting in a tyrant jelly-an intelligent ooze using an immature insect as a primitive brain. The tyrant jelly has unusual powers over vermin, and quickly takes control of the colony, sending its drones to gather food to sate its unnatural hunger. Other vermin are attracted to the scent of these creatures, and then fall under the tyrant's sway-a colony often has giant bees, centipedes, spiders, and wasps working together. A tyrant jelly's primary interests are food and survival. Magic or telepathy might allow a creature to bargain with it, exchanging food for its cooperation. Some insect cults hunt tyrant jellies, believing their strange substance has properties similar to a giant bee's royal jelly (&lt;i&gt;Pathfinder RPG Bestiary 2&lt;/i&gt; 43) or can increase the intelligence of other vermin.&lt;/p&gt;&lt;/h4&gt;&lt;/div&gt;</t>
  </si>
  <si>
    <t>Udaeus</t>
  </si>
  <si>
    <t>(mythic, udaeus)</t>
  </si>
  <si>
    <t>22, touch 11, flat-footed 21</t>
  </si>
  <si>
    <t>(+7 armor, +1 Dex, +1 natural, +3 shield)</t>
  </si>
  <si>
    <t>+1 shortspear +9 (1d6+6)</t>
  </si>
  <si>
    <t>mwk javelin +5 (1d6+3)</t>
  </si>
  <si>
    <t>infuse arms and armor, mythic power (1/day, surge +1d6)</t>
  </si>
  <si>
    <t>Spell-Like Abilities (CL 4th; concentration +3)   1/day-barkskin, true strike</t>
  </si>
  <si>
    <t>Str 17, Dex 13, Con 16, Int 10, Wis 12, Cha 9</t>
  </si>
  <si>
    <t>EnduranceB, Weapon FocusM (shortspear), Weapon Specialization (shortspear)</t>
  </si>
  <si>
    <t>Intimidate +3, Perception +5</t>
  </si>
  <si>
    <t>armor and weapon training, fighter training</t>
  </si>
  <si>
    <t>solitary, pair, or squadron (3-12)</t>
  </si>
  <si>
    <t>NPC gear (mwk shortspear, mwk breastplate, mwk heavy steel shield, 4 javelins, other treasure)</t>
  </si>
  <si>
    <t>This armored humanoid has skin resembling white bone, carved with images of weapons and dragons.</t>
  </si>
  <si>
    <t>Armor and Weapon Training (Ex) Udaeoi are proficient with simple weapons, martial weapons, light armor, medium armor, heavy armor, and shields (including tower shields).  Energy Resistance (Ex) An udaeus has resistance 30 against one type of energy. By performing a ritual that takes one day, an udaeus can change its energy resistance to a different energy type (either acid, cold, electricity, or fire). Most udaeoi choose fire resistance unless they expect to fight a creature using a specific energy type.  Fighter Training (Ex) An udaeus counts its racial Hit Dice as fighter levels for the purpose of qualifying for feats. If it has levels in fighter, these HIt Dice stack.  Infuse Arms and Armor (Ex) Any improvised weapon an udaeus wields is treated as a comparable normal weapon. Any normal weapon an udaeus wields is treated as a masterwork weapon. Any masterwork weapon it wields is treated as a weapon with a magical +1 enhancement bonus. Any weapon with a magical enhancement bonus it wields is treated as though its enhancement bonus were 1 higher than its actual value (to a maximum of +6). This ability also applies to armor and shields (normal is treated as masterwork, masterwork is treated as +1, and +1 or higher is treated as 1 higher than actual).</t>
  </si>
  <si>
    <t>An udaeus (plural udaeoi) is a fierce humanoid who's obsessed with perfecting its skills at war. The first udaeoi were obedient warriors created by a deity out of dragon teeth, but now they are a distinct race and capable of reproducing on their own. Though an udaeus loves combat and is eager to demonstrate its abilities, it is violent only when it's in an honorable battle; only a desperate or manipulated udaeus would resort to thuggery. Udaeoi resemble tall, athletic humans with bone-white skin and black hair. They mark themselves with tattoos or brands, usually of weapons, dragons, or battle scenes. When an udaeus hardens its flesh with its innate magic, these markings look like carvings and cracks in a marble statue. Udaeoi might hire themselves out as mercenaries or serve as soldiers in a local army. Udaeoi prefer to fight alongside their own kind, and a squadron usually comprises members of the same fighting company or family unit.</t>
  </si>
  <si>
    <t>&lt;link rel="stylesheet"href="PF.css"&gt;&lt;div&gt;&lt;h2&gt;Udaeus&lt;/h2&gt;&lt;h3&gt;&lt;i&gt;This armored humanoid has skin resembling white bone, carved with images of weapons and dragons.&lt;/i&gt;&lt;/h3&gt;&lt;br&gt;&lt;/div&gt;&lt;div class="heading"&gt;&lt;p class="alignleft"&gt;Udaeus&lt;/p&gt;&lt;p class="alignright"&gt;CR 4/MR 1&lt;/p&gt;&lt;div style="clear: both;"&gt;&lt;/div&gt;&lt;/div&gt;&lt;div&gt;&lt;h5&gt;&lt;b&gt;XP &lt;/b&gt;1,200&lt;/h5&gt;&lt;h5&gt;N Medium humanoid (mythic, udaeus)&lt;/h5&gt;&lt;h5&gt;&lt;b&gt;Init &lt;/b&gt;+1; &lt;b&gt;Senses &lt;/b&gt;low-light vision; Perception +5&lt;/h5&gt;&lt;/div&gt;&lt;hr/&gt;&lt;div&gt;&lt;h5&gt;&lt;b&gt;DEFENSE&lt;/b&gt;&lt;/h5&gt;&lt;/div&gt;&lt;hr/&gt;&lt;div&gt;&lt;h5&gt;&lt;b&gt;AC &lt;/b&gt;22, touch 11, flat-footed 21 (+7 armor, +1 Dex, +1 natural, +3 shield)&lt;/h5&gt;&lt;h5&gt;&lt;b&gt;hp &lt;/b&gt;38 (4d8+20); fast healing 1&lt;/h5&gt;&lt;h5&gt;&lt;b&gt;Fort &lt;/b&gt;+7, &lt;b&gt;Ref &lt;/b&gt;+2, &lt;b&gt;Will &lt;/b&gt;+2&lt;/h5&gt;&lt;h5&gt;&lt;b&gt;Resist &lt;/b&gt;fire 30 (see energy resistance below)&lt;/h5&gt;&lt;/div&gt;&lt;hr/&gt;&lt;div&gt;&lt;h5&gt;&lt;b&gt;OFFENSE&lt;/b&gt;&lt;/h5&gt;&lt;/div&gt;&lt;hr/&gt;&lt;div&gt;&lt;h5&gt;&lt;b&gt;Spd &lt;/b&gt;20 ft.&lt;/h5&gt;&lt;h5&gt;&lt;b&gt;Melee &lt;/b&gt;&lt;i&gt;+1 shortspear&lt;/i&gt; +9 (1d6+6)&lt;/h5&gt;&lt;h5&gt;&lt;b&gt;Ranged &lt;/b&gt;mwk javelin +5 (1d6+3)&lt;/h5&gt;&lt;h5&gt;&lt;b&gt;Space &lt;/b&gt;5 ft.; &lt;b&gt;Reach &lt;/b&gt;5 ft.&lt;/h5&gt;&lt;h5&gt;&lt;b&gt;Special Attacks &lt;/b&gt;infuse arms and armor, mythic power (1/day, surge +1d6)&lt;/h5&gt;&lt;h5&gt;&lt;b&gt;Spell-Like Abilities&lt;/b&gt; (CL 4th; concentration +3) &lt;/br&gt;1/day&amp;mdash;&lt;i&gt;barkskin&lt;/i&gt;, &lt;i&gt;true strike&lt;/i&gt;&lt;/h5&gt;&lt;/h5&gt;&lt;/div&gt;&lt;hr/&gt;&lt;div&gt;&lt;h5&gt;&lt;b&gt;STATISTICS&lt;/b&gt;&lt;/h5&gt;&lt;/div&gt;&lt;hr/&gt;&lt;div&gt;&lt;h5&gt;&lt;b&gt;Str &lt;/b&gt;17, &lt;b&gt;Dex &lt;/b&gt;13, &lt;b&gt;Con &lt;/b&gt;16, &lt;b&gt;Int &lt;/b&gt; 10, &lt;b&gt;Wis &lt;/b&gt;12, &lt;b&gt;Cha &lt;/b&gt;9&lt;/h5&gt;&lt;h5&gt;&lt;b&gt;Base Atk &lt;/b&gt;+3; &lt;b&gt;CMB &lt;/b&gt;+6; &lt;b&gt;CMD &lt;/b&gt;17&lt;/h5&gt;&lt;h5&gt;&lt;b&gt;Feats &lt;/b&gt;Endurance&lt;sup&gt;B&lt;/sup&gt;, Weapon Focus&lt;sup&gt;M &lt;/sup&gt;(shortspear), Weapon Specialization (shortspear)&lt;/h5&gt;&lt;h5&gt;&lt;b&gt;Skills &lt;/b&gt;Intimidate +3, Perception +5&lt;/h5&gt;&lt;h5&gt;&lt;b&gt;Languages &lt;/b&gt;Celestial, Common&lt;/h5&gt;&lt;h5&gt;&lt;b&gt;SQ &lt;/b&gt;armor and weapon training, fighter training&lt;/h5&gt;&lt;/div&gt;&lt;hr/&gt;&lt;div&gt;&lt;h5&gt;&lt;b&gt;ECOLOGY&lt;/b&gt;&lt;/h5&gt;&lt;/div&gt;&lt;hr/&gt;&lt;div&gt;&lt;h5&gt;&lt;b&gt;Environment &lt;/b&gt; any land or urban&lt;/h5&gt;&lt;h5&gt;&lt;b&gt;Organization &lt;/b&gt;solitary, pair, or squadron (3-12)&lt;/h5&gt;&lt;h5&gt;&lt;b&gt;Treasure &lt;/b&gt;NPC gear (mwk shortspear, mwk breastplate, mwk heavy steel shield, 4 javelins, other treasure)&lt;/h5&gt;&lt;/div&gt;&lt;hr/&gt;&lt;div&gt;&lt;h5&gt;&lt;b&gt;SPECIAL ABILITIES&lt;/b&gt;&lt;/h5&gt;&lt;/div&gt;&lt;hr/&gt;&lt;div&gt;&lt;/h5&gt;&lt;h5&gt;&lt;b&gt;Armor and Weapon Training (Ex)&lt;/b&gt; Udaeoi are proficient with simple weapons, martial weapons, light armor, medium armor, heavy armor, and shields (including tower shields).  &lt;/h5&gt;&lt;h5&gt;&lt;b&gt;Energy Resistance (Ex)&lt;/b&gt; An udaeus has resistance 30 against one type of energy. By performing a ritual that takes one day, an udaeus can change its energy resistance to a different energy type (either acid, cold, electricity, or fire). Most udaeoi choose fire resistance unless they expect to fight a creature using a specific energy type.  &lt;/h5&gt;&lt;h5&gt;&lt;b&gt;Fighter Training (Ex)&lt;/b&gt; An udaeus counts its racial Hit Dice as fighter levels for the purpose of qualifying for feats. If it has levels in fighter, these HIt Dice stack.  &lt;/h5&gt;&lt;h5&gt;&lt;b&gt;Infuse Arms and Armor (Ex)&lt;/b&gt; Any improvised weapon an udaeus wields is treated as a comparable normal weapon. Any normal weapon an udaeus wields is treated as a masterwork weapon. Any masterwork weapon it wields is treated as a weapon with a magical +1 enhancement bonus. Any weapon with a magical enhancement bonus it wields is treated as though its enhancement bonus were 1 higher than its actual value (to a maximum of +6). This ability also applies to armor and shields (normal is treated as masterwork, masterwork is treated as +1, and +1 or higher is treated as 1 higher than actual).&lt;/h5&gt;&lt;/div&gt;&lt;br&gt;&lt;div&gt;&lt;h4&gt;&lt;p&gt;&lt;p&gt;An udaeus (plural udaeoi) is a fierce humanoid who's obsessed with perfecting its skills at war. The first udaeoi were obedient warriors created by a deity out of dragon teeth, but now they are a distinct race and capable of reproducing on their own. Though an udaeus loves combat and is eager to demonstrate its abilities, it is violent only when it's in an honorable battle; only a desperate or manipulated udaeus would resort to thuggery. Udaeoi resemble tall, athletic humans with bone-white skin and black hair. They mark themselves with tattoos or brands, usually of weapons, dragons, or battle scenes. When an udaeus hardens its flesh with its innate magic, these markings look like carvings and cracks in a marble statue. Udaeoi might hire themselves out as mercenaries or serve as soldiers in a local army. Udaeoi prefer to fight alongside their own kind, and a squadron usually comprises members of the same fighting company or family unit.&lt;/p&gt;&lt;/h4&gt;&lt;/div&gt;</t>
  </si>
  <si>
    <t>Nosferatu</t>
  </si>
  <si>
    <t>Male human nosferatu</t>
  </si>
  <si>
    <t>rogue 9</t>
  </si>
  <si>
    <t>darkvision 60 ft., low-light vision, scent; Perception +28</t>
  </si>
  <si>
    <t>30, touch 18, flat-footed 23</t>
  </si>
  <si>
    <t>(+4 armor, +1 deflection, +6 Dex, +1 dodge, +8 natural)</t>
  </si>
  <si>
    <t>Fort +7, Ref +16, Will +7; +3 vs. traps</t>
  </si>
  <si>
    <t>+3 vs. traps</t>
  </si>
  <si>
    <t>channel resistance +4, evasion, improved uncanny dodge, trap sense +3</t>
  </si>
  <si>
    <t>5/wood and piercing</t>
  </si>
  <si>
    <t>cold 10, electricity 10, sonic 10</t>
  </si>
  <si>
    <t>blood drain (1d4 Con and 1d4 Wis), dominate (DC 17), sneak attack +5d6, telekinesis (DC 17)</t>
  </si>
  <si>
    <t>Str 16, Dex 24, Con -, Int 16, Wis 16, Cha 16</t>
  </si>
  <si>
    <t>AlertnessB, Dodge, Improved InitiativeB, Lightning ReflexesB, Mobility, Power Attack, Skill FocusB (Perception), Skill FocusB (Stealth), Spring Attack, Weapon Finesse, Weapon Focus (claw)</t>
  </si>
  <si>
    <t>Acrobatics +19, Bluff +15, Climb +15, Intimidate +15, Knowledge (dungeoneering) +15, Knowledge (history) +12, Knowledge (local) +15, Knowledge (religion) +12, Perception +28, Sense Motive +13, Stealth +30, Survival +12, Swim +15, Use Magic Device +15</t>
  </si>
  <si>
    <t>Aklo, Common; telepathy 60 ft.</t>
  </si>
  <si>
    <t>rogue talents (bleeding attack +5, fast stealth, stand up, surprise attack), spider climb, swarm form, trapfinding +4</t>
  </si>
  <si>
    <t>NPC gear (wand of scorching ray [10 charges], +2 leather armor, belt of incredible dexterity +2, cloak of resistance +1, ring of protection +1, other treasure)</t>
  </si>
  <si>
    <t>This somberly dressed but feral-looking gaunt man has yellowed, ratlike fangs and ragged, clawed fingers.</t>
  </si>
  <si>
    <t>Nosferatu are savage undead who may be the progenitors of the common, more refined vampires. The curse of the nosferatu lacks the elegance and romance of its modern form, harkening to a forgotten age of verminous hunger and eerie powers. Granted immortal life but not immortal youth, nosferatu are withered, embittered creatures unable to create others of their kind, as they somehow lost that ability long ago. Their ancient sensibilities still ref lect the cruelty of epochs past, and their age-spanning plots are untethered by the modern aff liction of morality. Nosferatu resent common vampires (which they call "moroi," an ancient term from a lost language) for their beauty, whereas those vampires scorn the nosferatu as bestial relics of an earlier age, best hidden away in remote ruins so as not to sully the charismatic reputation of "true" vampires. Because nosferatu can't create spawn, any nosferatu in existence are very old-created long ago in a time before they lost the ability to infect others with their undead curse. Most nosferatu live in isolated places with few visitors, and a nosferatu could be a thousand years old and yet have fewer than a dozen character levels because it lacks sufficient foes to challenge it or the initiative to train itself.  CREATING A NOSFERATU  "Nosferatu" is an acquired template that can be added to any living creature with 5 or more Hit Dice (referred to hereafter as the base creature). Most nosferatu were once humanoids, fey, or monstrous humanoids. A nosferatu uses the base creature's stats and abilities except as noted here. CR: Same as the base creature +2.  AL: Any evil.  Type: The creature's type changes to undead (augmented). Do not recalculate class Hit Dice, BAB, or saves.  Senses: A nosferatu gains darkvision 60 ft., low-light vision, and scent.  Armor Class: Natural armor improves by 8.  Hit Dice: Change all racial Hit Dice to d8s. Class Hit Dice are unaffected. As an undead, a nosferatu uses its Charisma modifier to determine its bonus hit points (instead of Constitution).  Defensive Abilities: A nosferatu gains channel resistance +4 and DR 5/wood and piercing (this includes all wood-shafted weapons such as arrows, crossbow bolts, spears, and javelins, even if the weapon's actual head is made of another material). It also gains resistance 10 to cold, electricity, and sonic. A nosferatu gains fast healing 5. If reduced to 0 hit points in combat, a nosferatu assumes its swarm form (see below) and attempts to escape. It must reach its coffin within 1 hour or be utterly destroyed. (In swarm form, it can normally travel up to 5 miles in 1 hour.) Additional damage dealt to a nosferatu forced into swarm form has no effect. Once at rest, the nosferatu is helpless. It regains 1 hit point after 1 hour, then is no longer helpless and resumes healing at the rate of 5 hit points per round.  Weaknesses: A nosferatu can't tolerate the strong odor of garlic, and won't enter an area laced with it. Similarly, it recoils from mirrors or strongly presented holy symbols. These things don't harm the nosferatu-they merely keep it at bay. A recoiling nosferatu must stay at least 5 feet away from the mirror or holy symbol and can't touch or make melee attacks against that creature. Holding a nosferatu at bay takes a standard action. After 1 round, a nosferatu can overcome its revulsion of the object and function normally each round it succeeds at a DC 25 Will save. A nosferatu cannot enter a private home or dwelling unless invited in by someone with the authority to do so. Reducing a nosferatu's hit points to 0 incapacitates it but doesn't always destroy it (see fast healing). However, certain attacks can slay nosferatu. Exposing any nosferatu to direct sunlight staggers it on the first round of exposure and destroys it utterly on the second consecutive round of exposure if it does not escape. Each round of immersion in running water deals an amount of damage to a nosferatu equal to one-third of its full normal hit points-a nosferatu reduced to 0 hit points in this manner is destroyed. Driving a wooden stake through a helpless nosferatu's heart instantly slays it (this is a full-round action). However, it returns to life if the stake is removed, unless its head is also severed and anointed with holy water.  Speed: Same as the base creature. If the base creature has a swim speed, the nosferatu is not harmed by running water.  Melee: A nosferatu gains two claw attacks if the base creature didn't have any (1d4 points of damage for a Small nosferatu, 1d6 points of damage for a Medium one).  Special Attacks: A nosferatu gains several special attacks. Its save DCs are equal to 10 + 1/2 the nosferatu's Hit Dice + the nosferatu's Cha modifier unless otherwise noted.  Blood Drain (Ex): A nosferatu can suck blood from a helpless, willing, or grappled living victim with its fangs by making a successful grapple check. If it pins the foe, it drains blood, draining 1d4 points of Constitution and Wisdom each round the pin is maintained. On each round it drains blood, the nosferatu gains 5 temporary hit points that last for 1 hour (up to a maximum number of temporary hit points equal to its full normal hit points).  Dominate (Su): A nosferatu can crush a humanoid opponent's will as a standard action. Anyone the nosferatu targets must succeed at a Will save or fall instantly under the nosferatu's inf luence, as though by a dominate person spell (caster level 12th). This ability has a range of 30 feet. At the GM's discretion, some nosferatu (such as a very old one or with an unusually strong bloodline) might be able to affect different creature types with this power. Telekinesis (Su): As a standard action, a nosferatu can use telekinesis (caster level 12th).  Special Qualities: A nosferatu gains the following.  Spider Climb (Ex): A nosferatu can climb sheer surfaces as though under the effects of a spider climb spell. Swarm Form (Su): As a standard action, a nosferatu can change into a bat swarm, centipede swarm, rat swarm, or spider swarm. The nosferatu gains the natural weapons and extraordinary special attacks of the swarm it has transformed into. The swarm has the same number of hit points as the nosferatu. While in swarm form, a nosferatu can't use its claw attacks or any of its special attacks. It retains the defensive abilities, weaknesses, and special qualities it gains from being a nosferatu, counts as an undead creature, and can use any of the swarm's abilities and defenses. It can remain in swarm form until it assumes another form or until the next sunrise.  Telepathy (Su): A nosferatu can communicate telepathically with any creature within 60 feet that speaks the same language it does. In addition, a nosferatu can use this ability to communicate with any animal, magical beast, or vermin.  Ability Scores: Str +2, Dex +4, Int +2, Wis +6, Cha +4. As an undead creature, a nosferatu has no Constitution score.  Skills: A nosferatu gains a +8 racial bonus on Perception, Sense Motive, and Stealth checks.  Feats: A nosferatu gains Alertness, Improved Initiative, Lightning Reflexes, and Skill Focus (in two different skills) as bonus feats.</t>
  </si>
  <si>
    <t>&lt;link rel="stylesheet"href="PF.css"&gt;&lt;div&gt;&lt;h2&gt;Vampire, Nosferatu&lt;/h2&gt;&lt;h3&gt;&lt;i&gt;This somberly dressed but feral-looking gaunt man has yellowed, ratlike fangs and ragged, clawed fingers.&lt;/i&gt;&lt;/h3&gt;&lt;br&gt;&lt;/div&gt;&lt;div class="heading"&gt;&lt;p class="alignleft"&gt;Nosferatu&lt;/p&gt;&lt;p class="alignright"&gt;CR 10&lt;/p&gt;&lt;div style="clear: both;"&gt;&lt;/div&gt;&lt;/div&gt;&lt;div&gt;&lt;h5&gt;&lt;b&gt;XP &lt;/b&gt;9,600&lt;/h5&gt;&lt;h5&gt;Male human nosferatu rogue 9&lt;/h5&gt;&lt;h5&gt;NE Medium undead (augmented humanoid, human)&lt;/h5&gt;&lt;h5&gt;&lt;b&gt;Init &lt;/b&gt;+11; &lt;b&gt;Senses &lt;/b&gt;darkvision 60 ft., low-light vision, scent; Perception +28&lt;/h5&gt;&lt;/div&gt;&lt;hr/&gt;&lt;div&gt;&lt;h5&gt;&lt;b&gt;DEFENSE&lt;/b&gt;&lt;/h5&gt;&lt;/div&gt;&lt;hr/&gt;&lt;div&gt;&lt;h5&gt;&lt;b&gt;AC &lt;/b&gt;30, touch 18, flat-footed 23 (+4 armor, +1 deflection, +6 Dex, +1 dodge, +8 natural)&lt;/h5&gt;&lt;h5&gt;&lt;b&gt;hp &lt;/b&gt;71 (9d8+27); fast healing 5&lt;/h5&gt;&lt;h5&gt;&lt;b&gt;Fort &lt;/b&gt;+7, &lt;b&gt;Ref &lt;/b&gt;+16, &lt;b&gt;Will &lt;/b&gt;+7; +3 vs. traps&lt;/h5&gt;&lt;h5&gt;&lt;b&gt;Defensive Abilities &lt;/b&gt;channel resistance +4, evasion, improved uncanny dodge, trap sense +3; &lt;b&gt;DR &lt;/b&gt;5/wood and piercing; &lt;b&gt;Immune &lt;/b&gt;undead traits; &lt;b&gt;Resist &lt;/b&gt;cold 10, electricity 10, sonic 10&lt;/h5&gt;&lt;h5&gt;&lt;b&gt;Weaknesses &lt;/b&gt;vampire weaknesses&lt;/h5&gt;&lt;/div&gt;&lt;hr/&gt;&lt;div&gt;&lt;h5&gt;&lt;b&gt;OFFENSE&lt;/b&gt;&lt;/h5&gt;&lt;/div&gt;&lt;hr/&gt;&lt;div&gt;&lt;h5&gt;&lt;b&gt;Spd &lt;/b&gt;30 ft.&lt;/h5&gt;&lt;h5&gt;&lt;b&gt;Melee &lt;/b&gt;2 claws +14 (1d6+3)&lt;/h5&gt;&lt;h5&gt;&lt;b&gt;Space &lt;/b&gt;5 ft.; &lt;b&gt;Reach &lt;/b&gt;5 ft.&lt;/h5&gt;&lt;h5&gt;&lt;b&gt;Special Attacks &lt;/b&gt;blood drain (1d4 Con and 1d4 Wis), dominate (DC 17), sneak attack +5d6, &lt;i&gt;telekinesis&lt;/i&gt; (DC 17)&lt;/h5&gt;&lt;/div&gt;&lt;hr/&gt;&lt;div&gt;&lt;h5&gt;&lt;b&gt;STATISTICS&lt;/b&gt;&lt;/h5&gt;&lt;/div&gt;&lt;hr/&gt;&lt;div&gt;&lt;h5&gt;&lt;b&gt;Str &lt;/b&gt;16, &lt;b&gt;Dex &lt;/b&gt;24, &lt;b&gt;Con &lt;/b&gt;-, &lt;b&gt;Int &lt;/b&gt; 16, &lt;b&gt;Wis &lt;/b&gt;16, &lt;b&gt;Cha &lt;/b&gt;16&lt;/h5&gt;&lt;h5&gt;&lt;b&gt;Base Atk &lt;/b&gt;+6; &lt;b&gt;CMB &lt;/b&gt;+9; &lt;b&gt;CMD &lt;/b&gt;28&lt;/h5&gt;&lt;h5&gt;&lt;b&gt;Feats &lt;/b&gt;Alertness&lt;sup&gt;B&lt;/sup&gt;, Dodge, Improved Initiative&lt;sup&gt;B&lt;/sup&gt;, Lightning Reflexes&lt;sup&gt;B&lt;/sup&gt;, Mobility, Power Attack, Skill Focus&lt;sup&gt;B &lt;/sup&gt;(Perception), Skill Focus&lt;sup&gt;B &lt;/sup&gt;(Stealth), Spring Attack, Weapon Finesse, Weapon Focus (claw)&lt;/h5&gt;&lt;h5&gt;&lt;b&gt;Skills &lt;/b&gt;Acrobatics +19, Bluff +15, Climb +15, Intimidate +15, Knowledge (dungeoneering) +15, Knowledge (history) +12, Knowledge (local) +15, Knowledge (religion) +12, Perception +28, Sense Motive +13, Stealth +30, Survival +12, Swim +15, Use Magic Device +15; &lt;b&gt;Racial Modifiers &lt;/b&gt;+8 Perception, +8 Sense Motive, +8 Stealth&lt;/h5&gt;&lt;h5&gt;&lt;b&gt;Languages &lt;/b&gt;Aklo, Common; telepathy 60 ft.&lt;/h5&gt;&lt;h5&gt;&lt;b&gt;SQ &lt;/b&gt;rogue talents (bleeding attack +5, fast stealth, stand up, surprise attack), &lt;i&gt;spider climb&lt;/i&gt;, swarm form, trapfinding +4&lt;/h5&gt;&lt;/div&gt;&lt;hr/&gt;&lt;div&gt;&lt;h5&gt;&lt;b&gt;ECOLOGY&lt;/b&gt;&lt;/h5&gt;&lt;/div&gt;&lt;hr/&gt;&lt;div&gt;&lt;h5&gt;&lt;b&gt;Environment &lt;/b&gt; any urban or ruins&lt;/h5&gt;&lt;h5&gt;&lt;b&gt;Organization &lt;/b&gt;solitary&lt;/h5&gt;&lt;h5&gt;&lt;b&gt;Treasure &lt;/b&gt;NPC gear (&lt;i&gt;wand of scorching ray&lt;/i&gt; [10 charges], &lt;i&gt;+2 leather armor&lt;/i&gt;, &lt;i&gt;belt of incredible dexterity +2&lt;/i&gt;, &lt;i&gt;cloak of resistance +1&lt;/i&gt;, &lt;i&gt;ring of protection +1&lt;/i&gt;, other treasure)&lt;/h5&gt;&lt;/div&gt;&lt;br&gt;&lt;div&gt;&lt;h4&gt;&lt;p&gt;&lt;p&gt;Nosferatu are savage undead who may be the progenitors of the common, more refined vampires. The curse of the nosferatu lacks the elegance and romance of its modern form, harkening to a forgotten age of verminous hunger and eerie powers. Granted immortal life but not immortal youth, nosferatu are withered, embittered creatures unable to create others of their kind, as they somehow lost that ability long ago. Their ancient sensibilities still ref lect the cruelty of epochs past, and their age-spanning plots are untethered by the modern aff liction of morality. Nosferatu resent common vampires (which they call "moroi," an ancient term from a lost language) for their beauty, whereas those vampires scorn the nosferatu as bestial relics of an earlier age, best hidden away in remote ruins so as not to sully the charismatic reputation of "true" vampires. Because nosferatu can't create spawn, any nosferatu in existence are very old-created long ago in a time before they lost the ability to infect others with their undead curse. Most nosferatu live in isolated places with few visitors, and a nosferatu could be a thousand years old and yet have fewer than a dozen character levels because it lacks sufficient foes to challenge it or the initiative to train itself.  &lt;br&gt;&lt;b&gt;CREATING A NOSFERATU &lt;/b&gt;&lt;br&gt; "Nosferatu" is an acquired template that can be added to any living creature with 5 or more Hit Dice (referred to hereafter as the base creature). Most nosferatu were once humanoids, fey, or monstrous humanoids. A nosferatu uses the base creature's stats and abilities except as noted here. CR: Same as the base creature +2.  &lt;br&gt;&lt;b&gt;AL:&lt;/b&gt; Any evil.  &lt;br&gt;&lt;b&gt;Type:&lt;/b&gt; The creature's type changes to undead (augmented). Do not recalculate class Hit Dice, BAB, or saves.  &lt;br&gt;&lt;b&gt;Senses:&lt;/b&gt; A nosferatu gains darkvision 60 ft., low-light vision, and scent.  &lt;br&gt;&lt;b&gt;Armor Class:&lt;/b&gt; Natural armor improves by 8.  &lt;br&gt;&lt;b&gt;Hit Dice:&lt;/b&gt; Change all racial Hit Dice to d8s. Class Hit Dice are unaffected. As an undead, a nosferatu uses its Charisma modifier to determine its bonus hit points (instead of Constitution).  &lt;br&gt;&lt;b&gt;Defensive Abilities:&lt;/b&gt; A nosferatu gains channel resistance +4 and DR 5/wood and piercing (this includes all wood-shafted weapons such as arrows, crossbow bolts, spears, and javelins, even if the weapon's actual head is made of another material). It also gains resistance 10 to cold, electricity, and sonic. A nosferatu gains fast healing 5. If reduced to 0 hit points in combat, a nosferatu assumes its swarm form (see below) and attempts to escape. It must reach its coffin within 1 hour or be utterly destroyed. (In swarm form, it can normally travel up to 5 miles in 1 hour.) Additional damage dealt to a nosferatu forced into swarm form has no effect. Once at rest, the nosferatu is helpless. It regains 1 hit point after 1 hour, then is no longer helpless and resumes healing at the rate of 5 hit points per round.  &lt;br&gt;&lt;b&gt;Weaknesses:&lt;/b&gt; A nosferatu can't tolerate the strong odor of garlic, and won't enter an area laced with it. Similarly, it recoils from mirrors or strongly presented holy symbols. These things don't harm the nosferatu-they merely keep it at bay. A recoiling nosferatu must stay at least 5 feet away from the mirror or holy symbol and can't touch or make melee attacks against that creature. Holding a nosferatu at bay takes a standard action. After 1 round, a nosferatu can overcome its revulsion of the object and function normally each round it succeeds at a DC 25 Will save. A nosferatu cannot enter a private home or dwelling unless invited in by someone with the authority to do so. Reducing a nosferatu's hit points to 0 incapacitates it but doesn't always destroy it (see fast healing). However, certain attacks can slay nosferatu. Exposing any nosferatu to direct sunlight staggers it on the first round of exposure and destroys it utterly on the second consecutive round of exposure if it does not escape. Each round of immersion in running water deals an amount of damage to a nosferatu equal to one-third of its full normal hit points-a nosferatu reduced to 0 hit points in this manner is destroyed. Driving a wooden stake through a helpless nosferatu's heart instantly slays it (this is a full-round action). However, it returns to life if the stake is removed, unless its head is also severed and anointed with holy water.  Speed: Same as the base creature. If the base creature has a swim speed, the nosferatu is not harmed by running water.  &lt;br&gt;&lt;b&gt;Melee:&lt;/b&gt; A nosferatu gains two claw attacks if the base creature didn't have any (1d4 points of damage for a Small nosferatu, 1d6 points of damage for a Medium one).  &lt;br&gt;&lt;b&gt;Special Attacks:&lt;/b&gt; A nosferatu gains several special attacks. Its save DCs are equal to 10 + 1/2 the nosferatu's Hit Dice + the nosferatu's Cha modifier unless otherwise noted.  &lt;br&gt;&lt;i&gt;Blood Drain (Ex)&lt;/i&gt;: A nosferatu can suck blood from a helpless, willing, or grappled living victim with its fangs by making a successful grapple check. If it pins the foe, it drains blood, draining 1d4 points of Constitution and Wisdom each round the pin is maintained. On each round it drains blood, the nosferatu gains 5 temporary hit points that last for 1 hour (up to a maximum number of temporary hit points equal to its full normal hit points).  &lt;br&gt;&lt;i&gt;Dominate (Su)&lt;/i&gt;: A nosferatu can crush a humanoid opponent's will as a standard action. Anyone the nosferatu targets must succeed at a Will save or fall instantly under the nosferatu's inf luence, as though by a &lt;i&gt;dominate person&lt;/i&gt; spell (caster level 12th). This ability has a range of 30 feet. At the GM's discretion, some nosferatu (such as a very old one or with an unusually strong bloodline) might be able to affect different creature types with this power. &lt;br&gt;&lt;i&gt;Telekinesis (Su)&lt;/i&gt;: As a standard action, a nosferatu can use &lt;i&gt;telekinesis&lt;/i&gt; (caster level 12th).  &lt;br&gt;&lt;b&gt;Special Qualities:&lt;/b&gt; A nosferatu gains the following.  &lt;br&gt;&lt;i&gt;Spider Climb (Ex)&lt;/i&gt;: A nosferatu can climb sheer surfaces as though under the effects of a &lt;i&gt;spider climb&lt;/i&gt; spell. &lt;br&gt;&lt;i&gt;Swarm Form (Su)&lt;/i&gt;: As a standard action, a nosferatu can change into a bat swarm, centipede swarm, rat swarm, or spider swarm. The nosferatu gains the natural weapons and extraordinary special attacks of the swarm it has transformed into. The swarm has the same number of hit points as the nosferatu. While in swarm form, a nosferatu can't use its claw attacks or any of its special attacks. It retains the defensive abilities, weaknesses, and special qualities it gains from being a nosferatu, counts as an undead creature, and can use any of the swarm's abilities and defenses. It can remain in swarm form until it assumes another form or until the next sunrise.  &lt;br&gt;&lt;i&gt;Telepathy (Su)&lt;/i&gt;: A nosferatu can communicate telepathically with any creature within 60 feet that speaks the same language it does. In addition, a nosferatu can use this ability to communicate with any animal, magical beast, or vermin.  &lt;br&gt;&lt;b&gt;Ability Scores:&lt;/b&gt; Str +2, Dex +4, Int +2, Wis +6, Cha +4. As an undead creature, a nosferatu has no Constitution score.  &lt;br&gt;&lt;b&gt;Skills:&lt;/b&gt; A nosferatu gains a +8 racial bonus on Perception, Sense Motive, and Stealth checks.  &lt;br&gt;&lt;b&gt;Feats:&lt;/b&gt; A nosferatu gains Alertness, Improved Initiative, Lightning Reflexes, and Skill Focus (in two different skills) as bonus feats.&lt;/p&gt;&lt;/h4&gt;&lt;/div&gt;</t>
  </si>
  <si>
    <t>Vouivre</t>
  </si>
  <si>
    <t>Fort +9, Ref +11, Will +14; +4 vs. mind-affecting effects</t>
  </si>
  <si>
    <t>unwavering mind</t>
  </si>
  <si>
    <t>30 ft., fly 40 ft. (poor), swim 50 ft.</t>
  </si>
  <si>
    <t>bite +20 (3d6+4 plus grab), 2 claws +20 (2d6+4/19-20), 2 wings +14 (1d8+2)</t>
  </si>
  <si>
    <t>breath weapon (30-ft. cone, 8d6 fire, Reflex DC 22 half, usable every 1d4 rounds)</t>
  </si>
  <si>
    <t>Spell-Like Abilities (CL 13th; concentration +17)   At Will-charm person (DC 15), comprehend languages, ghost sound (DC 14), speak with animals (snakes only)   1/day-charm animal (DC 15, snakes only), shout (DC 18), song of discord (DC 19)</t>
  </si>
  <si>
    <t>Str 19, Dex 13, Con 18, Int 11, Wis 14, Cha 18</t>
  </si>
  <si>
    <t>Critical Focus, Deafening Critical, Great Fortitude, Improved Critical (claw), Improved Initiative, Iron Will, Weapon Focus (bite), Weapon Focus (claw)</t>
  </si>
  <si>
    <t>Bluff +20, Fly +6, Intimidate +15, Perception +17, Sense Motive +10, Stealth +12, Swim +12</t>
  </si>
  <si>
    <t>amphibious, snake empathy</t>
  </si>
  <si>
    <t xml:space="preserve"> temperate forests, lakes, or rivers</t>
  </si>
  <si>
    <t>solitary or harem (1 plus 4-10 snakes)</t>
  </si>
  <si>
    <t>One half of this creature is a nude woman, and the other is the front end of a slithering, winged dragon.</t>
  </si>
  <si>
    <t>Snake Empathy (Ex) A vouivre can communicate and empathize with snakes. It can use Diplomacy to alter such an animal's attitude, and when doing so gains a +4 racial bonus on the check.  Unwavering Mind (Ex) A vouivre gains a +4 bonus on saving throws to resist mind-affecting effects.</t>
  </si>
  <si>
    <t>A vouivre is a deceptive and monstrous predator that looks like a humanoid woman from the waist up and the front end of a green-scaled dragon from the waist down. It shuns the company of its own kind, preferring evil fey (particularly water-dwelling ones such as nixies) for intelligent conversation and mundane snakes for companionship. A vouivre is 12 feet long from head to head, weighs 500 pounds, and can live 200 years. Vouivres make their homes in small caves near calm waters. They like to decorate their lairs with shiny coins, jewelry, and bright silks. One might place some of its treasure in the water outside to lure in curious humanoids, and bathe in these waters as a further enticement, hiding its reptilian half until prey is within striking distance. Because a vouivre can breathe water or air (from either head), it often grabs a creature, then retreats underwater to wait for the opponent to drown. It prefers humanoid flesh, but will feed on any available warm-blooded prey. Vouivres have an affinity for music, and their magic is often accompanied by singing or subtle musical vibrations from their scales. When a vouivre dies, its dragon head disgorges a 2-foot-diameter glassy egg. After around 6 weeks, the egg hatches into one or two vouivres, which take 7 years to reach maturity. These offspring resemble humanoids the mother has eaten, so it prefers to feast on attractive and strong victims. The young also adapt to the appearance of nearby reptilian creatures.</t>
  </si>
  <si>
    <t>&lt;link rel="stylesheet"href="PF.css"&gt;&lt;div&gt;&lt;h2&gt;Vouivre&lt;/h2&gt;&lt;h3&gt;&lt;i&gt;One half of this creature is a nude woman, and the other is the front end of a slithering, winged dragon.&lt;/i&gt;&lt;/h3&gt;&lt;br&gt;&lt;/div&gt;&lt;div class="heading"&gt;&lt;p class="alignleft"&gt;Vouivre&lt;/p&gt;&lt;p class="alignright"&gt;CR 12&lt;/p&gt;&lt;div style="clear: both;"&gt;&lt;/div&gt;&lt;/div&gt;&lt;div&gt;&lt;h5&gt;&lt;b&gt;XP &lt;/b&gt;19,200&lt;/h5&gt;&lt;h5&gt;CE Large monstrous humanoid (aquatic)&lt;/h5&gt;&lt;h5&gt;&lt;b&gt;Init &lt;/b&gt;+5; &lt;b&gt;Senses &lt;/b&gt;darkvision 60 ft.; Perception +17&lt;/h5&gt;&lt;/div&gt;&lt;hr/&gt;&lt;div&gt;&lt;h5&gt;&lt;b&gt;DEFENSE&lt;/b&gt;&lt;/h5&gt;&lt;/div&gt;&lt;hr/&gt;&lt;div&gt;&lt;h5&gt;&lt;b&gt;AC &lt;/b&gt;27, touch 10, flat-footed 26 (+1 Dex, +17 natural, -1 size)&lt;/h5&gt;&lt;h5&gt;&lt;b&gt;hp &lt;/b&gt;152 (16d10+64)&lt;/h5&gt;&lt;h5&gt;&lt;b&gt;Fort &lt;/b&gt;+9, &lt;b&gt;Ref &lt;/b&gt;+11, &lt;b&gt;Will &lt;/b&gt;+14; +4 vs. mind-affecting effects&lt;/h5&gt;&lt;h5&gt;&lt;b&gt;Defensive Abilities &lt;/b&gt;unwavering mind; &lt;b&gt;Immune &lt;/b&gt;cold; &lt;b&gt;Resist &lt;/b&gt;fire 10, sonic 10&lt;/h5&gt;&lt;/div&gt;&lt;hr/&gt;&lt;div&gt;&lt;h5&gt;&lt;b&gt;OFFENSE&lt;/b&gt;&lt;/h5&gt;&lt;/div&gt;&lt;hr/&gt;&lt;div&gt;&lt;h5&gt;&lt;b&gt;Spd &lt;/b&gt;30 ft., fly 40 ft. (poor), swim 50 ft.&lt;/h5&gt;&lt;h5&gt;&lt;b&gt;Melee &lt;/b&gt;bite +20 (3d6+4 plus grab), 2 claws +20 (2d6+4/19-20), 2 wings +14 (1d8+2)&lt;/h5&gt;&lt;h5&gt;&lt;b&gt;Space &lt;/b&gt;10 ft.; &lt;b&gt;Reach &lt;/b&gt;10 ft.&lt;/h5&gt;&lt;h5&gt;&lt;b&gt;Special Attacks &lt;/b&gt;breath weapon (30-ft. cone, 8d6 fire, Reflex DC 22 half, usable every 1d4 rounds)&lt;/h5&gt;&lt;h5&gt;&lt;b&gt;Spell-Like Abilities&lt;/b&gt; (CL 13th; concentration +17) &lt;/br&gt;At Will&amp;mdash;&lt;i&gt;charm person&lt;/i&gt; (DC 15), &lt;i&gt;comprehend languages&lt;/i&gt;, &lt;i&gt;ghost sound&lt;/i&gt; (DC 14), &lt;i&gt;speak with animals&lt;/i&gt; (snakes only) &lt;/br&gt;1/day&amp;mdash;&lt;i&gt;charm animal&lt;/i&gt; (DC 15, snakes only), &lt;i&gt;shout&lt;/i&gt; (DC 18), &lt;i&gt;song of discord&lt;/i&gt; (DC 19)&lt;/h5&gt;&lt;/h5&gt;&lt;/div&gt;&lt;hr/&gt;&lt;div&gt;&lt;h5&gt;&lt;b&gt;STATISTICS&lt;/b&gt;&lt;/h5&gt;&lt;/div&gt;&lt;hr/&gt;&lt;div&gt;&lt;h5&gt;&lt;b&gt;Str &lt;/b&gt;19, &lt;b&gt;Dex &lt;/b&gt;13, &lt;b&gt;Con &lt;/b&gt;18, &lt;b&gt;Int &lt;/b&gt; 11, &lt;b&gt;Wis &lt;/b&gt;14, &lt;b&gt;Cha &lt;/b&gt;18&lt;/h5&gt;&lt;h5&gt;&lt;b&gt;Base Atk &lt;/b&gt;+16; &lt;b&gt;CMB &lt;/b&gt;+21 (+25 grapple); &lt;b&gt;CMD &lt;/b&gt;32 (can't be tripped)&lt;/h5&gt;&lt;h5&gt;&lt;b&gt;Feats &lt;/b&gt;Critical Focus, Deafening Critical, Great Fortitude, Improved Critical (claw), Improved Initiative, Iron Will, Weapon Focus (bite), Weapon Focus (claw)&lt;/h5&gt;&lt;h5&gt;&lt;b&gt;Skills &lt;/b&gt;Bluff +20, Fly +6, Intimidate +15, Perception +17, Sense Motive +10, Stealth +12, Swim +12&lt;/h5&gt;&lt;h5&gt;&lt;b&gt;Languages &lt;/b&gt;Common, Sylvan&lt;/h5&gt;&lt;h5&gt;&lt;b&gt;SQ &lt;/b&gt;amphibious, snake empathy&lt;/h5&gt;&lt;/div&gt;&lt;hr/&gt;&lt;div&gt;&lt;h5&gt;&lt;b&gt;ECOLOGY&lt;/b&gt;&lt;/h5&gt;&lt;/div&gt;&lt;hr/&gt;&lt;div&gt;&lt;h5&gt;&lt;b&gt;Environment &lt;/b&gt; temperate forests, lakes, or rivers&lt;/h5&gt;&lt;h5&gt;&lt;b&gt;Organization &lt;/b&gt;solitary or harem (1 plus 4-10 snakes)&lt;/h5&gt;&lt;h5&gt;&lt;b&gt;Treasure &lt;/b&gt;standard&lt;/h5&gt;&lt;/div&gt;&lt;hr/&gt;&lt;div&gt;&lt;h5&gt;&lt;b&gt;SPECIAL ABILITIES&lt;/b&gt;&lt;/h5&gt;&lt;/div&gt;&lt;hr/&gt;&lt;div&gt;&lt;/h5&gt;&lt;h5&gt;&lt;b&gt;Snake Empathy (Ex)&lt;/b&gt; A vouivre can communicate and empathize with snakes. It can use Diplomacy to alter such an animal's attitude, and when doing so gains a +4 racial bonus on the check.  &lt;/h5&gt;&lt;h5&gt;&lt;b&gt;Unwavering Mind (Ex)&lt;/b&gt; A vouivre gains a +4 bonus on saving throws to resist mind-affecting effects.&lt;/h5&gt;&lt;/div&gt;&lt;br&gt;&lt;div&gt;&lt;h4&gt;&lt;p&gt;&lt;p&gt;A vouivre is a deceptive and monstrous predator that looks like a humanoid woman from the waist up and the front end of a green-scaled dragon from the waist down. It shuns the company of its own kind, preferring evil fey (particularly water-dwelling ones such as nixies) for intelligent conversation and mundane snakes for companionship. A vouivre is 12 feet long from head to head, weighs 500 pounds, and can live 200 years. Vouivres make their homes in small caves near calm waters. They like to decorate their lairs with shiny coins, jewelry, and bright silks. One might place some of its treasure in the water outside to lure in curious humanoids, and bathe in these waters as a further enticement, hiding its reptilian half until prey is within striking distance. Because a vouivre can breathe water or air (from either head), it often grabs a creature, then retreats underwater to wait for the opponent to drown. It prefers humanoid flesh, but will feed on any available warm-blooded prey. Vouivres have an affinity for music, and their magic is often accompanied by singing or subtle musical vibrations from their scales. When a vouivre dies, its dragon head disgorges a 2-foot-diameter glassy egg. After around 6 weeks, the egg hatches into one or two vouivres, which take 7 years to reach maturity. These offspring resemble humanoids the mother has eaten, so it prefers to feast on attractive and strong victims. The young also adapt to the appearance of nearby reptilian creatures.&lt;/p&gt;&lt;/h4&gt;&lt;/div&gt;</t>
  </si>
  <si>
    <t>Walrus</t>
  </si>
  <si>
    <t>bite +8 (1d8+7)</t>
  </si>
  <si>
    <t>Str 21, Dex 11, Con 16, Int 2, Wis 13, Cha 6</t>
  </si>
  <si>
    <t>Endurance, Weapon Focus (bite)</t>
  </si>
  <si>
    <t>Perception +7, Swim +17</t>
  </si>
  <si>
    <t>solitary, pair, or herd (3-24)</t>
  </si>
  <si>
    <t>Two long tusks jut from the mouth of this bulky, bewhiskered creature. It walks clumsily on flippers instead of feet.</t>
  </si>
  <si>
    <t>Walruses normally have gray or brown hides, fading to nearly white when immersed in cold water, and turning pink from increased blood flow when basking in the sun. A thick layer of blubber serves as protection from both predators and cold. A typical male walrus weighs 1 to 2 tons and measures 10 feet in length, with females about a third lighter and about 9 feet long. Both sexes have tusks up to 3 feet long, and stiff whiskers used to feel out the hiding places of shellfish. A walrus lives up to 40 years. Owing to their fearsome tusks, prodigious strength, and willingness to fight as a herd, only the most aggressive or hungry polar predators risk attacking an adult walrus. People hunt walruses for meat and for their tusks, valued for their worth as ivory and as impressive trophies in their own right.  Walrus Companions Starting Statistics: Size Medium; Speed 10 ft., swim 40 ft.; AC +4 natural armor; Attack bite (1d6); Ability Scores Str 12, Dex 13, Con 14, Int 2, Wis 13, Cha 6; SQ hold breath, low-light vision. 7th-Level Advancement: Size Large; AC +4 natural armor; Attack bite (1d8); Ability Scores Str +8, Dex -2, Con +4.</t>
  </si>
  <si>
    <t>&lt;link rel="stylesheet"href="PF.css"&gt;&lt;div&gt;&lt;h2&gt;Walrus&lt;/h2&gt;&lt;h3&gt;&lt;i&gt;Two long tusks jut from the mouth of this bulky, bewhiskered creature. It walks clumsily on flippers instead of feet.&lt;/i&gt;&lt;/h3&gt;&lt;br&gt;&lt;/div&gt;&lt;div class="heading"&gt;&lt;p class="alignleft"&gt;Walrus&lt;/p&gt;&lt;p class="alignright"&gt;CR 3&lt;/p&gt;&lt;div style="clear: both;"&gt;&lt;/div&gt;&lt;/div&gt;&lt;div&gt;&lt;h5&gt;&lt;b&gt;XP &lt;/b&gt;800&lt;/h5&gt;&lt;h5&gt;N Large animal &lt;/h5&gt;&lt;h5&gt;&lt;b&gt;Init &lt;/b&gt;+0; &lt;b&gt;Senses &lt;/b&gt;low-light vision; Perception +7&lt;/h5&gt;&lt;/div&gt;&lt;hr/&gt;&lt;div&gt;&lt;h5&gt;&lt;b&gt;DEFENSE&lt;/b&gt;&lt;/h5&gt;&lt;/div&gt;&lt;hr/&gt;&lt;div&gt;&lt;h5&gt;&lt;b&gt;AC &lt;/b&gt;17, touch 9, flat-footed 17 (+8 natural, -1 size)&lt;/h5&gt;&lt;h5&gt;&lt;b&gt;hp &lt;/b&gt;30 (4d8+12)&lt;/h5&gt;&lt;h5&gt;&lt;b&gt;Fort &lt;/b&gt;+7, &lt;b&gt;Ref &lt;/b&gt;+4, &lt;b&gt;Will &lt;/b&gt;+2&lt;/h5&gt;&lt;/div&gt;&lt;hr/&gt;&lt;div&gt;&lt;h5&gt;&lt;b&gt;OFFENSE&lt;/b&gt;&lt;/h5&gt;&lt;/div&gt;&lt;hr/&gt;&lt;div&gt;&lt;h5&gt;&lt;b&gt;Spd &lt;/b&gt;10 ft., swim 40 ft.&lt;/h5&gt;&lt;h5&gt;&lt;b&gt;Melee &lt;/b&gt;bite +8 (1d8+7)&lt;/h5&gt;&lt;h5&gt;&lt;b&gt;Space &lt;/b&gt;10 ft.; &lt;b&gt;Reach &lt;/b&gt;5 ft.&lt;/h5&gt;&lt;/div&gt;&lt;hr/&gt;&lt;div&gt;&lt;h5&gt;&lt;b&gt;STATISTICS&lt;/b&gt;&lt;/h5&gt;&lt;/div&gt;&lt;hr/&gt;&lt;div&gt;&lt;h5&gt;&lt;b&gt;Str &lt;/b&gt;21, &lt;b&gt;Dex &lt;/b&gt;11, &lt;b&gt;Con &lt;/b&gt;16, &lt;b&gt;Int &lt;/b&gt; 2, &lt;b&gt;Wis &lt;/b&gt;13, &lt;b&gt;Cha &lt;/b&gt;6&lt;/h5&gt;&lt;h5&gt;&lt;b&gt;Base Atk &lt;/b&gt;+3; &lt;b&gt;CMB &lt;/b&gt;+9; &lt;b&gt;CMD &lt;/b&gt;19 (can't be tripped)&lt;/h5&gt;&lt;h5&gt;&lt;b&gt;Feats &lt;/b&gt;Endurance, Weapon Focus (bite)&lt;/h5&gt;&lt;h5&gt;&lt;b&gt;Skills &lt;/b&gt;Perception +7, Swim +17&lt;/h5&gt;&lt;h5&gt;&lt;b&gt;SQ &lt;/b&gt;hold breath&lt;/h5&gt;&lt;/div&gt;&lt;hr/&gt;&lt;div&gt;&lt;h5&gt;&lt;b&gt;ECOLOGY&lt;/b&gt;&lt;/h5&gt;&lt;/div&gt;&lt;hr/&gt;&lt;div&gt;&lt;h5&gt;&lt;b&gt;Environment &lt;/b&gt; cold oceans&lt;/h5&gt;&lt;h5&gt;&lt;b&gt;Organization &lt;/b&gt;solitary, pair, or herd (3-24)&lt;/h5&gt;&lt;h5&gt;&lt;b&gt;Treasure &lt;/b&gt;none&lt;/h5&gt;&lt;/div&gt;&lt;br&gt;&lt;div&gt;&lt;h4&gt;&lt;p&gt;&lt;p&gt;Walruses normally have gray or brown hides, fading to nearly white when immersed in cold water, and turning pink from increased blood flow when basking in the sun. A thick layer of blubber serves as protection from both predators and cold. A typical male walrus weighs 1 to 2 tons and measures 10 feet in length, with females about a third lighter and about 9 feet long. Both sexes have tusks up to 3 feet long, and stiff whiskers used to feel out the hiding places of shellfish. A walrus lives up to 40 years. Owing to their fearsome tusks, prodigious strength, and willingness to fight as a herd, only the most aggressive or hungry polar predators risk attacking an adult walrus. People hunt walruses for meat and for their tusks, valued for their worth as ivory and as impressive trophies in their own right.  &lt;br&gt;&lt;b&gt;Walrus Companions&lt;/b&gt;&lt;br&gt; &lt;b&gt;Starting Statistics&lt;/b&gt;: &lt;b&gt;Size&lt;/b&gt; Medium; &lt;b&gt;Speed&lt;/b&gt; 10 ft., swim 40 ft.; &lt;b&gt;AC&lt;/b&gt; +4 natural armor; &lt;b&gt;Attack&lt;/b&gt; bite (1d6); &lt;b&gt;Ability Scores&lt;/b&gt; Str 12, Dex 13, Con 14, Int 2, Wis 13, Cha 6; &lt;b&gt;SQ&lt;/b&gt; hold breath, low-light vision. &lt;b&gt;7th-Level Advancement&lt;/b&gt;: &lt;b&gt;Size&lt;/b&gt; Large; &lt;b&gt;AC&lt;/b&gt; +4 natural armor; &lt;b&gt;Attack&lt;/b&gt; bite (1d8); &lt;b&gt;Ability Scores&lt;/b&gt; Str +8, Dex -2, Con +4.&lt;/p&gt;&lt;/h4&gt;&lt;/div&gt;</t>
  </si>
  <si>
    <t>Emperor Walrus</t>
  </si>
  <si>
    <t>20, touch 5, flat-footed 20</t>
  </si>
  <si>
    <t>(-1 Dex, +15 natural, -4 size)</t>
  </si>
  <si>
    <t>Fort +14, Ref +7, Will +8</t>
  </si>
  <si>
    <t>bite +16 (4d6+15/19-20) or slam +15 (2d6+15 plus trip)</t>
  </si>
  <si>
    <t>Str 31, Dex 9, Con 22, Int 2, Wis 15, Cha 6</t>
  </si>
  <si>
    <t>Diehard, Endurance, Improved Critical (bite), Iron Will, Vital Strike, Weapon Focus (bite)</t>
  </si>
  <si>
    <t>Perception +16, Swim +22</t>
  </si>
  <si>
    <t>solitary, pair, or herd (1-3 and 5-20 walruses)</t>
  </si>
  <si>
    <t>Thick folds of skin protect this massive sea mammal like fleshy armor. Tusks as tall as humans jut from its whiskered face.</t>
  </si>
  <si>
    <t>Towering over common walruses, emperor walruses live in only the most secluded arctic areas. They might be throwbacks to an earlier age of giant animals or bred by druids to be superior arctic predators. They often live in the company of common walruses, but are far more aggressive, driving off or killing any potential threats to the herd. Emperor walruses have a similar diet to common walruses, but may also eat giant crabs, seals, large fish, and seabirds. A full-grown male emperor walrus measures 20 feet in length and weighs around 16 tons, with tusks up to 6 feet long. It can live up to 80 years.</t>
  </si>
  <si>
    <t>&lt;link rel="stylesheet"href="PF.css"&gt;&lt;div&gt;&lt;h2&gt;Walrus, Emperor&lt;/h2&gt;&lt;h3&gt;&lt;i&gt;Thick folds of skin protect this massive sea mammal like fleshy armor. Tusks as tall as humans jut from its whiskered face.&lt;/i&gt;&lt;/h3&gt;&lt;br&gt;&lt;/div&gt;&lt;div class="heading"&gt;&lt;p class="alignleft"&gt;Emperor Walrus&lt;/p&gt;&lt;p class="alignright"&gt;CR 8&lt;/p&gt;&lt;div style="clear: both;"&gt;&lt;/div&gt;&lt;/div&gt;&lt;div&gt;&lt;h5&gt;&lt;b&gt;XP &lt;/b&gt;4,800&lt;/h5&gt;&lt;h5&gt;N Gargantuan animal &lt;/h5&gt;&lt;h5&gt;&lt;b&gt;Init &lt;/b&gt;-1; &lt;b&gt;Senses &lt;/b&gt;low-light vision; Perception +16&lt;/h5&gt;&lt;/div&gt;&lt;hr/&gt;&lt;div&gt;&lt;h5&gt;&lt;b&gt;DEFENSE&lt;/b&gt;&lt;/h5&gt;&lt;/div&gt;&lt;hr/&gt;&lt;div&gt;&lt;h5&gt;&lt;b&gt;AC &lt;/b&gt;20, touch 5, flat-footed 20 (-1 Dex, +15 natural, -4 size)&lt;/h5&gt;&lt;h5&gt;&lt;b&gt;hp &lt;/b&gt;126 (12d8+72)&lt;/h5&gt;&lt;h5&gt;&lt;b&gt;Fort &lt;/b&gt;+14, &lt;b&gt;Ref &lt;/b&gt;+7, &lt;b&gt;Will &lt;/b&gt;+8&lt;/h5&gt;&lt;/div&gt;&lt;hr/&gt;&lt;div&gt;&lt;h5&gt;&lt;b&gt;OFFENSE&lt;/b&gt;&lt;/h5&gt;&lt;/div&gt;&lt;hr/&gt;&lt;div&gt;&lt;h5&gt;&lt;b&gt;Spd &lt;/b&gt;20 ft., swim 60 ft.&lt;/h5&gt;&lt;h5&gt;&lt;b&gt;Melee &lt;/b&gt;bite +16 (4d6+15/19-20) or &lt;/br&gt;slam +15 (2d6+15 plus trip)&lt;/h5&gt;&lt;h5&gt;&lt;b&gt;Space &lt;/b&gt;20 ft.; &lt;b&gt;Reach &lt;/b&gt;15 ft.&lt;/h5&gt;&lt;/div&gt;&lt;hr/&gt;&lt;div&gt;&lt;h5&gt;&lt;b&gt;STATISTICS&lt;/b&gt;&lt;/h5&gt;&lt;/div&gt;&lt;hr/&gt;&lt;div&gt;&lt;h5&gt;&lt;b&gt;Str &lt;/b&gt;31, &lt;b&gt;Dex &lt;/b&gt;9, &lt;b&gt;Con &lt;/b&gt;22, &lt;b&gt;Int &lt;/b&gt; 2, &lt;b&gt;Wis &lt;/b&gt;15, &lt;b&gt;Cha &lt;/b&gt;6&lt;/h5&gt;&lt;h5&gt;&lt;b&gt;Base Atk &lt;/b&gt;+9; &lt;b&gt;CMB &lt;/b&gt;+23; &lt;b&gt;CMD &lt;/b&gt;32 (can't be tripped)&lt;/h5&gt;&lt;h5&gt;&lt;b&gt;Feats &lt;/b&gt;Diehard, Endurance, Improved Critical (bite), Iron Will, Vital Strike, Weapon Focus (bite)&lt;/h5&gt;&lt;h5&gt;&lt;b&gt;Skills &lt;/b&gt;Perception +16, Swim +22&lt;/h5&gt;&lt;h5&gt;&lt;b&gt;SQ &lt;/b&gt;hold breath&lt;/h5&gt;&lt;/div&gt;&lt;hr/&gt;&lt;div&gt;&lt;h5&gt;&lt;b&gt;ECOLOGY&lt;/b&gt;&lt;/h5&gt;&lt;/div&gt;&lt;hr/&gt;&lt;div&gt;&lt;h5&gt;&lt;b&gt;Environment &lt;/b&gt; cold oceans&lt;/h5&gt;&lt;h5&gt;&lt;b&gt;Organization &lt;/b&gt;solitary, pair, or herd (1-3 and 5-20 walruses)&lt;/h5&gt;&lt;h5&gt;&lt;b&gt;Treasure &lt;/b&gt;none&lt;/h5&gt;&lt;/div&gt;&lt;br&gt;&lt;div&gt;&lt;h4&gt;&lt;p&gt;&lt;p&gt;Towering over common walruses, emperor walruses live in only the most secluded arctic areas. They might be throwbacks to an earlier age of giant animals or bred by druids to be superior arctic predators. They often live in the company of common walruses, but are far more aggressive, driving off or killing any potential threats to the herd. Emperor walruses have a similar diet to common walruses, but may also eat giant crabs, seals, large fish, and seabirds. A full-grown male emperor walrus measures 20 feet in length and weighs around 16 tons, with tusks up to 6 feet long. It can live up to 80 years.&lt;/p&gt;&lt;/h4&gt;&lt;/div&gt;</t>
  </si>
  <si>
    <t>Warsworn</t>
  </si>
  <si>
    <t>Fort +13, Ref +9, Will +17</t>
  </si>
  <si>
    <t>4 slams +21 (2d6+12 plus energy drain)</t>
  </si>
  <si>
    <t>1 scrap ball +12 (2d6+12)</t>
  </si>
  <si>
    <t>absorb dying creature, energy drain (1 level, DC 26), trample (2d6+18, DC 31)</t>
  </si>
  <si>
    <t>Spell-Like Abilities (CL 18th; concentration +25)  3/day-extended animate objects (7 Medium weapons only), telekinesis (violent thrust, heavy armor only)</t>
  </si>
  <si>
    <t>Str 34, Dex 17, Con -, Int 9, Wis 22, Cha 25</t>
  </si>
  <si>
    <t>Awesome Blow, Blind-Fight, Greater Overrun, Improved Bull Rush, Improved Overrun, Lightning Reflexes, Power Attack, Step Up, Strike Back</t>
  </si>
  <si>
    <t>Climb +33, Perception +27, Swim +30</t>
  </si>
  <si>
    <t>profane magic</t>
  </si>
  <si>
    <t>double standard (nonmagical armor and weapons)</t>
  </si>
  <si>
    <t>An enormous, animate mass of armed and armored corpses undulates forth, like a siege tower of steel-girded flesh.</t>
  </si>
  <si>
    <t>Absorb Dying Creature (Su) A warsworn can consume any dying creature by moving into the same space. This immediately kills the creature, absorbs the corpse into the warsworn, and heals the warsworn by an amount equal to the creature's Constitution score. Absorbed corpses can't be resurrected by any effect short of a miracle or wish until the warsworn that consumed them is destroyed.  Profane Magic (Su) Protection from evil blocks attacks from a warsworn's spell-like abilities. Weapons animated by the warsworn are damaged by channeled energy as if undead.  Scrap Ball (Ex) The warsworn can throw a mass of broken weapons and armor. This deals an amount of damage equal to 2d6 + the warsworn's Strength modifier, and has a range increment of 20 feet.</t>
  </si>
  <si>
    <t>Warsworns are massive undead amalgams, their ever-shifting, chaotic bodies composed of countless slain soldiers and their armor and weapons. The shambling, serpentine form of a warsworn creates a grotesque, metallic cacophony as the weapons and armor of countless souls clash as though still in the throes of a never-ending battle. A warsworn forms by the will of a god or goddess of undeath or war, or spontaneously from the bloodlust and wrath of a battlefield of dead soldiers. Once created, a warsworn exists to spread the rage of war, ravage the land, and spread the carnage of battle. A typical warsworn weighs several tons and can reach a height of up to 25 feet. A newly formed one is much smaller, but quickly consumes nearby corpses from a battlefield or mass grave and swells to its full size. It is always hungry for more dying bodies. It prefers to absorb warriors and soldiers, but willingly consumes any suitable humanoid. Its constant grinding motion breaks its component parts, giving it plenty of scrap to hurl at distant foes.</t>
  </si>
  <si>
    <t>&lt;link rel="stylesheet"href="PF.css"&gt;&lt;div&gt;&lt;h2&gt;Warsworn&lt;/h2&gt;&lt;h3&gt;&lt;i&gt;An enormous, animate mass of armed and armored corpses undulates forth, like a siege tower of steel-girded flesh.&lt;/i&gt;&lt;/h3&gt;&lt;br&gt;&lt;/div&gt;&lt;div class="heading"&gt;&lt;p class="alignleft"&gt;Warsworn&lt;/p&gt;&lt;p class="alignright"&gt;CR 16&lt;/p&gt;&lt;div style="clear: both;"&gt;&lt;/div&gt;&lt;/div&gt;&lt;div&gt;&lt;h5&gt;&lt;b&gt;XP &lt;/b&gt;76,800&lt;/h5&gt;&lt;h5&gt;NE Gargantuan undead &lt;/h5&gt;&lt;h5&gt;&lt;b&gt;Init &lt;/b&gt;+3; &lt;b&gt;Senses &lt;/b&gt;darkvision 60 ft.; Perception +27&lt;/h5&gt;&lt;h5&gt;&lt;b&gt;Aura &lt;/b&gt;frightful presence (60 ft., DC 26)&lt;/h5&gt;&lt;/div&gt;&lt;hr/&gt;&lt;div&gt;&lt;h5&gt;&lt;b&gt;DEFENSE&lt;/b&gt;&lt;/h5&gt;&lt;/div&gt;&lt;hr/&gt;&lt;div&gt;&lt;h5&gt;&lt;b&gt;AC &lt;/b&gt;29, touch 9, flat-footed 26 (+3 Dex, +20 natural, -4 size)&lt;/h5&gt;&lt;h5&gt;&lt;b&gt;hp &lt;/b&gt;207 (18d8+126)&lt;/h5&gt;&lt;h5&gt;&lt;b&gt;Fort &lt;/b&gt;+13, &lt;b&gt;Ref &lt;/b&gt;+9, &lt;b&gt;Will &lt;/b&gt;+17&lt;/h5&gt;&lt;h5&gt;&lt;b&gt;Defensive Abilities &lt;/b&gt;channel resistance +4; &lt;b&gt;DR &lt;/b&gt;10/bludgeoning and magic; &lt;b&gt;Immune &lt;/b&gt;undead traits&lt;/h5&gt;&lt;/div&gt;&lt;hr/&gt;&lt;div&gt;&lt;h5&gt;&lt;b&gt;OFFENSE&lt;/b&gt;&lt;/h5&gt;&lt;/div&gt;&lt;hr/&gt;&lt;div&gt;&lt;h5&gt;&lt;b&gt;Spd &lt;/b&gt;40 ft.&lt;/h5&gt;&lt;h5&gt;&lt;b&gt;Melee &lt;/b&gt;4 slams +21 (2d6+12 plus energy drain)&lt;/h5&gt;&lt;h5&gt;&lt;b&gt;Ranged &lt;/b&gt;1 scrap ball +12 (2d6+12)&lt;/h5&gt;&lt;h5&gt;&lt;b&gt;Space &lt;/b&gt;20 ft.; &lt;b&gt;Reach &lt;/b&gt;5 ft.&lt;/h5&gt;&lt;h5&gt;&lt;b&gt;Special Attacks &lt;/b&gt;absorb dying creature, energy drain (1 level, DC 26), trample (2d6+18, DC 31)&lt;/h5&gt;&lt;h5&gt;&lt;b&gt;Spell-Like Abilities&lt;/b&gt; (CL 18th; concentration +25) &lt;/br&gt;3/day&amp;mdash;extended &lt;i&gt;animate objects&lt;/i&gt; (7 Medium weapons only), &lt;i&gt;telekinesis&lt;/i&gt; (violent thrust, heavy armor only)&lt;/h5&gt;&lt;/h5&gt;&lt;/div&gt;&lt;hr/&gt;&lt;div&gt;&lt;h5&gt;&lt;b&gt;STATISTICS&lt;/b&gt;&lt;/h5&gt;&lt;/div&gt;&lt;hr/&gt;&lt;div&gt;&lt;h5&gt;&lt;b&gt;Str &lt;/b&gt;34, &lt;b&gt;Dex &lt;/b&gt;17, &lt;b&gt;Con &lt;/b&gt;-, &lt;b&gt;Int &lt;/b&gt; 9, &lt;b&gt;Wis &lt;/b&gt;22, &lt;b&gt;Cha &lt;/b&gt;25&lt;/h5&gt;&lt;h5&gt;&lt;b&gt;Base Atk &lt;/b&gt;+13; &lt;b&gt;CMB &lt;/b&gt;+29; &lt;b&gt;CMD &lt;/b&gt;42 (can't be tripped)&lt;/h5&gt;&lt;h5&gt;&lt;b&gt;Feats &lt;/b&gt;Awesome Blow, Blind-Fight, Greater Overrun, Improved Bull Rush, Improved Overrun, Lightning Reflexes, Power Attack, Step Up, Strike Back&lt;/h5&gt;&lt;h5&gt;&lt;b&gt;Skills &lt;/b&gt;Climb +33, Perception +27, Swim +30&lt;/h5&gt;&lt;h5&gt;&lt;b&gt;Languages &lt;/b&gt;Common (can't speak)&lt;/h5&gt;&lt;h5&gt;&lt;b&gt;SQ &lt;/b&gt;profane magic&lt;/h5&gt;&lt;/div&gt;&lt;hr/&gt;&lt;div&gt;&lt;h5&gt;&lt;b&gt;ECOLOGY&lt;/b&gt;&lt;/h5&gt;&lt;/div&gt;&lt;hr/&gt;&lt;div&gt;&lt;h5&gt;&lt;b&gt;Environment &lt;/b&gt; any&lt;/h5&gt;&lt;h5&gt;&lt;b&gt;Organization &lt;/b&gt;solitary&lt;/h5&gt;&lt;h5&gt;&lt;b&gt;Treasure &lt;/b&gt;double standard (nonmagical armor and weapons)&lt;/h5&gt;&lt;/div&gt;&lt;hr/&gt;&lt;div&gt;&lt;h5&gt;&lt;b&gt;SPECIAL ABILITIES&lt;/b&gt;&lt;/h5&gt;&lt;/div&gt;&lt;hr/&gt;&lt;div&gt;&lt;/h5&gt;&lt;h5&gt;&lt;b&gt;Absorb Dying Creature (Su)&lt;/b&gt; A warsworn can consume any dying creature by moving into the same space. This immediately kills the creature, absorbs the corpse into the warsworn, and heals the warsworn by an amount equal to the creature's Constitution score. Absorbed corpses can't be resurrected by any effect short of a &lt;i&gt;miracle&lt;/i&gt; or &lt;i&gt;wish&lt;/i&gt; until the warsworn that consumed them is destroyed.  &lt;/h5&gt;&lt;h5&gt;&lt;b&gt;Profane Magic (Su)&lt;/b&gt; &lt;i&gt;Protection from evil&lt;/i&gt; blocks attacks from a warsworn's spell-like abilities. Weapons animated by the warsworn are damaged by channeled energy as if undead.  &lt;/h5&gt;&lt;h5&gt;&lt;b&gt;Scrap Ball (Ex)&lt;/b&gt; The warsworn can throw a mass of broken weapons and armor. This deals an amount of damage equal to 2d6 + the warsworn's Strength modifier, and has a range increment of 20 feet.&lt;/h5&gt;&lt;/div&gt;&lt;br&gt;&lt;div&gt;&lt;h4&gt;&lt;p&gt;&lt;p&gt;Warsworns are massive undead amalgams, their ever-shifting, chaotic bodies composed of countless slain soldiers and their armor and weapons. The shambling, serpentine form of a warsworn creates a grotesque, metallic cacophony as the weapons and armor of countless souls clash as though still in the throes of a never-ending battle. A warsworn forms by the will of a god or goddess of undeath or war, or spontaneously from the bloodlust and wrath of a battlefield of dead soldiers. Once created, a warsworn exists to spread the rage of war, ravage the land, and spread the carnage of battle. A typical warsworn weighs several tons and can reach a height of up to 25 feet. A newly formed one is much smaller, but quickly consumes nearby corpses from a battlefield or mass grave and swells to its full size. It is always hungry for more dying bodies. It prefers to absorb warriors and soldiers, but willingly consumes any suitable humanoid. Its constant grinding motion breaks its component parts, giving it plenty of scrap to hurl at distant foes.&lt;/p&gt;&lt;/h4&gt;&lt;/div&gt;</t>
  </si>
  <si>
    <t>Giant Water Strider</t>
  </si>
  <si>
    <t>2 claws +2 (1d4+1), bite +2 (1d2+1)</t>
  </si>
  <si>
    <t>Str 13, Dex 13, Con 14, Int -, Wis 10, Cha 2</t>
  </si>
  <si>
    <t>Fly -5, Perception +4, Swim +5</t>
  </si>
  <si>
    <t>water skating</t>
  </si>
  <si>
    <t>This bug has long, fuzzy legs that support it on the water's surface as if the creature stands on solid ground.</t>
  </si>
  <si>
    <t>Tremorsense (Ex) A water strider's tremorsense functions only when the creature is in contact with the water's surface.  Water Skating (Ex) A water strider can move on the surface of water as if it were on land. A water strider swimming at the water's surface can pull itself onto the water with a successful Swim check.</t>
  </si>
  <si>
    <t>A giant water strider is a long-legged insect with the ability to walk on water. It feeds on fish and birds. Water striders use their weak flight only to escape predators or for seasonal migrations to new breeding areas. They are sometimes kept as mounts by coast-dwelling humanoids. A giant water strider lives 1-2 years. Carrying more than a light load (200 pounds) prevents a giant water strider from using its water skating ability.</t>
  </si>
  <si>
    <t>&lt;link rel="stylesheet"href="PF.css"&gt;&lt;div&gt;&lt;h2&gt;Water Strider, Giant&lt;/h2&gt;&lt;h3&gt;&lt;i&gt;This bug has long, fuzzy legs that support it on the water's surface as if the creature stands on solid ground.&lt;/i&gt;&lt;/h3&gt;&lt;br&gt;&lt;/div&gt;&lt;div class="heading"&gt;&lt;p class="alignleft"&gt;Giant Water Strider&lt;/p&gt;&lt;p class="alignright"&gt;CR 1&lt;/p&gt;&lt;div style="clear: both;"&gt;&lt;/div&gt;&lt;/div&gt;&lt;div&gt;&lt;h5&gt;&lt;b&gt;XP &lt;/b&gt;400&lt;/h5&gt;&lt;h5&gt;N Large vermin &lt;/h5&gt;&lt;h5&gt;&lt;b&gt;Init &lt;/b&gt;+1; &lt;b&gt;Senses &lt;/b&gt;darkvision 60 ft., tremorsense 60 ft.; Perception +4&lt;/h5&gt;&lt;/div&gt;&lt;hr/&gt;&lt;div&gt;&lt;h5&gt;&lt;b&gt;DEFENSE&lt;/b&gt;&lt;/h5&gt;&lt;/div&gt;&lt;hr/&gt;&lt;div&gt;&lt;h5&gt;&lt;b&gt;AC &lt;/b&gt;12, touch 10, flat-footed 11 (+1 Dex, +2 natural, -1 size)&lt;/h5&gt;&lt;h5&gt;&lt;b&gt;hp &lt;/b&gt;19 (3d8+6)&lt;/h5&gt;&lt;h5&gt;&lt;b&gt;Fort &lt;/b&gt;+5, &lt;b&gt;Ref &lt;/b&gt;+2, &lt;b&gt;Will &lt;/b&gt;+1&lt;/h5&gt;&lt;h5&gt;&lt;b&gt;Immune &lt;/b&gt;mind-affecting effects&lt;/h5&gt;&lt;/div&gt;&lt;hr/&gt;&lt;div&gt;&lt;h5&gt;&lt;b&gt;OFFENSE&lt;/b&gt;&lt;/h5&gt;&lt;/div&gt;&lt;hr/&gt;&lt;div&gt;&lt;h5&gt;&lt;b&gt;Spd &lt;/b&gt;30 ft., fly 20 ft. (poor)&lt;/h5&gt;&lt;h5&gt;&lt;b&gt;Melee &lt;/b&gt;2 claws +2 (1d4+1), bite +2 (1d2+1)&lt;/h5&gt;&lt;h5&gt;&lt;b&gt;Space &lt;/b&gt;10 ft.; &lt;b&gt;Reach &lt;/b&gt;5 ft.&lt;/h5&gt;&lt;/div&gt;&lt;hr/&gt;&lt;div&gt;&lt;h5&gt;&lt;b&gt;STATISTICS&lt;/b&gt;&lt;/h5&gt;&lt;/div&gt;&lt;hr/&gt;&lt;div&gt;&lt;h5&gt;&lt;b&gt;Str &lt;/b&gt;13, &lt;b&gt;Dex &lt;/b&gt;13, &lt;b&gt;Con &lt;/b&gt;14, &lt;b&gt;Int &lt;/b&gt; -, &lt;b&gt;Wis &lt;/b&gt;10, &lt;b&gt;Cha &lt;/b&gt;2&lt;/h5&gt;&lt;h5&gt;&lt;b&gt;Base Atk &lt;/b&gt;+2; &lt;b&gt;CMB &lt;/b&gt;+4; &lt;b&gt;CMD &lt;/b&gt;16 (24 vs. trip)&lt;/h5&gt;&lt;h5&gt;&lt;b&gt;Skills &lt;/b&gt;Fly -5, Perception +4, Swim +5; &lt;b&gt;Racial Modifiers &lt;/b&gt;+4 Perception, +4 Swim&lt;/h5&gt;&lt;h5&gt;&lt;b&gt;SQ &lt;/b&gt;water skating&lt;/h5&gt;&lt;/div&gt;&lt;hr/&gt;&lt;div&gt;&lt;h5&gt;&lt;b&gt;ECOLOGY&lt;/b&gt;&lt;/h5&gt;&lt;/div&gt;&lt;hr/&gt;&lt;div&gt;&lt;h5&gt;&lt;b&gt;Environment &lt;/b&gt; any water&lt;/h5&gt;&lt;h5&gt;&lt;b&gt;Organization &lt;/b&gt;solitary or colony (2-9)&lt;/h5&gt;&lt;h5&gt;&lt;b&gt;Treasure &lt;/b&gt;incidental&lt;/h5&gt;&lt;/div&gt;&lt;hr/&gt;&lt;div&gt;&lt;h5&gt;&lt;b&gt;SPECIAL ABILITIES&lt;/b&gt;&lt;/h5&gt;&lt;/div&gt;&lt;hr/&gt;&lt;div&gt;&lt;/h5&gt;&lt;h5&gt;&lt;b&gt;Tremorsense (Ex)&lt;/b&gt; A water strider's tremorsense functions only when the creature is in contact with the water's surface.  &lt;/h5&gt;&lt;h5&gt;&lt;b&gt;Water Skating (Ex)&lt;/b&gt; A water strider can move on the surface of water as if it were on land. A water strider swimming at the water's surface can pull itself onto the water with a successful Swim check.&lt;/h5&gt;&lt;/div&gt;&lt;br&gt;&lt;div&gt;&lt;h4&gt;&lt;p&gt;&lt;p&gt;A giant water strider is a long-legged insect with the ability to walk on water. It feeds on fish and birds. Water striders use their weak flight only to escape predators or for seasonal migrations to new breeding areas. They are sometimes kept as mounts by coast-dwelling humanoids. A giant water strider lives 1-2 years. Carrying more than a light load (200 pounds) prevents a giant water strider from using its water skating ability.&lt;/p&gt;&lt;/h4&gt;&lt;/div&gt;</t>
  </si>
  <si>
    <t>Nymph Water Strider</t>
  </si>
  <si>
    <t>darkvision 60 ft., tremorsense 60 ft. (see giant water strider); Perception +4</t>
  </si>
  <si>
    <t>2 claw -1 (1d3-2), bite -1 (1d2-2)</t>
  </si>
  <si>
    <t>Str 7, Dex 15, Con 10, Int -, Wis 10, Cha 2</t>
  </si>
  <si>
    <t>Fly +0, Perception +4, Swim +2</t>
  </si>
  <si>
    <t>water skating (see giant water strider)</t>
  </si>
  <si>
    <t>These small, immature water insects are easily supported by the water's surface tension.</t>
  </si>
  <si>
    <t>A nymph water strider is an immature specimen of the giant water strider-more mature than a caterpillar but not yet an adult. Over the next several months it eats and molts, increasing in size with each molt until it becomes Large and is fully adult. These creatures are shy and more skittish than adults. Lizardfolk hunt wild nymph water striders, and consider them a wonderful delicacy. Boggards and gripplis raise them as food animals, but something about the domestication process makes such nymphs unappealing to lizardfolk. In the wild they frantically flee other creatures that approach them, making them difficult to hunt or corral. Many boggard, lizardfolk, and grippli tribes consider capturing a live nymph a rite of passage to adulthood. A nymph water strider isn't suitable as a mount for any Large or smaller creature.</t>
  </si>
  <si>
    <t>&lt;link rel="stylesheet"href="PF.css"&gt;&lt;div&gt;&lt;h2&gt;Water Strider, Nymph&lt;/h2&gt;&lt;h3&gt;&lt;i&gt;These small, immature water insects are easily supported by the water's surface tension.&lt;/i&gt;&lt;/h3&gt;&lt;br&gt;&lt;/div&gt;&lt;div class="heading"&gt;&lt;p class="alignleft"&gt;Nymph Water Strider&lt;/p&gt;&lt;p class="alignright"&gt;CR 1/4&lt;/p&gt;&lt;div style="clear: both;"&gt;&lt;/div&gt;&lt;/div&gt;&lt;div&gt;&lt;h5&gt;&lt;b&gt;XP &lt;/b&gt;100&lt;/h5&gt;&lt;h5&gt;N Small vermin &lt;/h5&gt;&lt;h5&gt;&lt;b&gt;Init &lt;/b&gt;+2; &lt;b&gt;Senses &lt;/b&gt;darkvision 60 ft., tremorsense 60 ft. (see giant water strider); Perception +4&lt;/h5&gt;&lt;/div&gt;&lt;hr/&gt;&lt;div&gt;&lt;h5&gt;&lt;b&gt;DEFENSE&lt;/b&gt;&lt;/h5&gt;&lt;/div&gt;&lt;hr/&gt;&lt;div&gt;&lt;h5&gt;&lt;b&gt;AC &lt;/b&gt;13, touch 13, flat-footed 11 (+2 Dex, +1 size)&lt;/h5&gt;&lt;h5&gt;&lt;b&gt;hp &lt;/b&gt;4 (1d8)&lt;/h5&gt;&lt;h5&gt;&lt;b&gt;Fort &lt;/b&gt;+2, &lt;b&gt;Ref &lt;/b&gt;+2, &lt;b&gt;Will &lt;/b&gt;+0&lt;/h5&gt;&lt;h5&gt;&lt;b&gt;Immune &lt;/b&gt;mind-affecting effects&lt;/h5&gt;&lt;/div&gt;&lt;hr/&gt;&lt;div&gt;&lt;h5&gt;&lt;b&gt;OFFENSE&lt;/b&gt;&lt;/h5&gt;&lt;/div&gt;&lt;hr/&gt;&lt;div&gt;&lt;h5&gt;&lt;b&gt;Spd &lt;/b&gt;30 ft., fly 20 ft. (poor)&lt;/h5&gt;&lt;h5&gt;&lt;b&gt;Melee &lt;/b&gt;2 claw -1 (1d3-2), bite -1 (1d2-2)&lt;/h5&gt;&lt;h5&gt;&lt;b&gt;Space &lt;/b&gt;5 ft.; &lt;b&gt;Reach &lt;/b&gt;5 ft.&lt;/h5&gt;&lt;/div&gt;&lt;hr/&gt;&lt;div&gt;&lt;h5&gt;&lt;b&gt;STATISTICS&lt;/b&gt;&lt;/h5&gt;&lt;/div&gt;&lt;hr/&gt;&lt;div&gt;&lt;h5&gt;&lt;b&gt;Str &lt;/b&gt;7, &lt;b&gt;Dex &lt;/b&gt;15, &lt;b&gt;Con &lt;/b&gt;10, &lt;b&gt;Int &lt;/b&gt; -, &lt;b&gt;Wis &lt;/b&gt;10, &lt;b&gt;Cha &lt;/b&gt;2&lt;/h5&gt;&lt;h5&gt;&lt;b&gt;Base Atk &lt;/b&gt;+0; &lt;b&gt;CMB &lt;/b&gt;-3; &lt;b&gt;CMD &lt;/b&gt;9 (17 vs. trip)&lt;/h5&gt;&lt;h5&gt;&lt;b&gt;Skills &lt;/b&gt;Fly +0, Perception +4, Swim +2; &lt;b&gt;Racial Modifiers &lt;/b&gt;+4 Perception, +4 Swim&lt;/h5&gt;&lt;h5&gt;&lt;b&gt;SQ &lt;/b&gt;water skating (see giant water strider)&lt;/h5&gt;&lt;/div&gt;&lt;hr/&gt;&lt;div&gt;&lt;h5&gt;&lt;b&gt;ECOLOGY&lt;/b&gt;&lt;/h5&gt;&lt;/div&gt;&lt;hr/&gt;&lt;div&gt;&lt;h5&gt;&lt;b&gt;Environment &lt;/b&gt; any water&lt;/h5&gt;&lt;h5&gt;&lt;b&gt;Organization &lt;/b&gt;solitary or colony (2-9)&lt;/h5&gt;&lt;h5&gt;&lt;b&gt;Treasure &lt;/b&gt;incidental&lt;/h5&gt;&lt;/div&gt;&lt;br&gt;&lt;div&gt;&lt;h4&gt;&lt;p&gt;&lt;p&gt;A nymph water strider is an immature specimen of the giant water strider-more mature than a caterpillar but not yet an adult. Over the next several months it eats and molts, increasing in size with each molt until it becomes Large and is fully adult. These creatures are shy and more skittish than adults. Lizardfolk hunt wild nymph water striders, and consider them a wonderful delicacy. Boggards and gripplis raise them as food animals, but something about the domestication process makes such nymphs unappealing to lizardfolk. In the wild they frantically flee other creatures that approach them, making them difficult to hunt or corral. Many boggard, lizardfolk, and grippli tribes consider capturing a live nymph a rite of passage to adulthood. A nymph water strider isn't suitable as a mount for any Large or smaller creature.&lt;/p&gt;&lt;/h4&gt;&lt;/div&gt;</t>
  </si>
  <si>
    <t>Wayang</t>
  </si>
  <si>
    <t>Male wayang</t>
  </si>
  <si>
    <t>illusionist 1</t>
  </si>
  <si>
    <t>(wayang)</t>
  </si>
  <si>
    <t>Fort +1, Ref +3, Will +1; +2 vs. shadow spells</t>
  </si>
  <si>
    <t>+2 vs. shadow spells</t>
  </si>
  <si>
    <t>blowgun +4 (1)</t>
  </si>
  <si>
    <t>Wayang Spell-Like Abilities (CL 1st; concentration +2)  1/day-ghost sound (DC 11), pass without trace, ventriloquism (DC 12)   Arcane School Spell-Like Abilities (CL 1st; concentration +4)  6/day-blinding ray</t>
  </si>
  <si>
    <t>Illusionist Spells Prepared (CL 1st; concentration +4)  1st-hypnotism (DC 14), silent image (DC 14), vanishAPG  0 (at will)-detect magic, ghost sound (DC 13), read magic</t>
  </si>
  <si>
    <t>Str 8, Dex 16, Con 12, Int 17, Wis 8, Cha 13</t>
  </si>
  <si>
    <t>Combat Casting, Scribe Scroll</t>
  </si>
  <si>
    <t>Craft (alchemy) +7, Knowledge (arcana) +7, Perception +2, Spellcraft +7, Stealth +10</t>
  </si>
  <si>
    <t>+2 Perception, +2 Stealth</t>
  </si>
  <si>
    <t>Abyssal, Common, Draconic, Goblin, Wayang</t>
  </si>
  <si>
    <t>arcane bond (amulet), extended illusions +1 round, light and dark, shadow magic</t>
  </si>
  <si>
    <t>solitary, pair, tribe (3-24)</t>
  </si>
  <si>
    <t>NPC gear (blowgun with 20 darts, dagger, other treasure)</t>
  </si>
  <si>
    <t>Spiralling patterns cover this shadowy humanoid's skin, and its black hair trails away in wisps.</t>
  </si>
  <si>
    <t>Light and Dark (Su) Once per day as an immediate action, a wayang can choose to be affected by positive and negative energy effects as if it were an undead creature, taking damage from positive energy and healing damage from negative energy. This ability lasts for 1 minute.</t>
  </si>
  <si>
    <t>Originating from the Shadow Plane, wayangs are pixie-like in stature with extremely gangly limbs and skin the color of deep shadow. They follow a philosophy known as "The Dissolution," which teaches that in passing they again merge into shadow.  WAYANG CHARACTERS  Wayangs are defined by class levels-they don't have racial Hit Dice. Wayangs have the following racial traits.  +2 Dexterity, +2 Intelligence, -2 Wisdom: Wayangs are nimble and cagey, but their worldview is strange.  Small: Wayangs are Small creatures and gain a +1 size bonus to AC, a +1 size bonus on attack rolls, a -1 penalty on combat maneuver checks and to CMD, and a +4 size bonus on Stealth checks.  Slow Speed: Wayangs have a base speed of 20 feet.  Darkvision: Wayangs can see in the dark up to 60 feet.  Light and Dark (Su): See stat block above.  Lurker: Wayangs gain a +2 racial bonus on Perception and Stealth checks.  Shadow Magic: Wayangs add +1 to the save DC of shadow subschool spells they cast. Wayangs with a Charisma score of 11 or higher gain the following spell-like abilities: 1/ day-ghost sound, pass without trace, ventriloquism (caster level equals the wayang's level, saves are Charisma-based).  Shadow Resistance: Wayangs get a +2 racial bonus on saves against spells of the shadow subschool.  Languages: Wayangs begin play speaking Common and Wayang. Those with high Intelligence scores can choose from the following: any human language, Abyssal, Aklo, Draconic, Goblin, and Infernal.</t>
  </si>
  <si>
    <t>&lt;link rel="stylesheet"href="PF.css"&gt;&lt;div&gt;&lt;h2&gt;Wayang&lt;/h2&gt;&lt;h3&gt;&lt;i&gt;Spiralling patterns cover this shadowy humanoid's skin, and its black hair trails away in wisps.&lt;/i&gt;&lt;/h3&gt;&lt;br&gt;&lt;/div&gt;&lt;div class="heading"&gt;&lt;p class="alignleft"&gt;Wayang&lt;/p&gt;&lt;p class="alignright"&gt;CR 1/2&lt;/p&gt;&lt;div style="clear: both;"&gt;&lt;/div&gt;&lt;/div&gt;&lt;div&gt;&lt;h5&gt;&lt;b&gt;XP &lt;/b&gt;200&lt;/h5&gt;&lt;h5&gt;Male wayang illusionist 1&lt;/h5&gt;&lt;h5&gt;CN Small humanoid (wayang)&lt;/h5&gt;&lt;h5&gt;&lt;b&gt;Init &lt;/b&gt;+3; &lt;b&gt;Senses &lt;/b&gt;darkvision 60 ft.; Perception +2&lt;/h5&gt;&lt;/div&gt;&lt;hr/&gt;&lt;div&gt;&lt;h5&gt;&lt;b&gt;DEFENSE&lt;/b&gt;&lt;/h5&gt;&lt;/div&gt;&lt;hr/&gt;&lt;div&gt;&lt;h5&gt;&lt;b&gt;AC &lt;/b&gt;14, touch 14, flat-footed 11 (+3 Dex, +1 size)&lt;/h5&gt;&lt;h5&gt;&lt;b&gt;hp &lt;/b&gt;8 (1d6+2)&lt;/h5&gt;&lt;h5&gt;&lt;b&gt;Fort &lt;/b&gt;+1, &lt;b&gt;Ref &lt;/b&gt;+3, &lt;b&gt;Will &lt;/b&gt;+1; +2 vs. shadow spells&lt;/h5&gt;&lt;/div&gt;&lt;hr/&gt;&lt;div&gt;&lt;h5&gt;&lt;b&gt;OFFENSE&lt;/b&gt;&lt;/h5&gt;&lt;/div&gt;&lt;hr/&gt;&lt;div&gt;&lt;h5&gt;&lt;b&gt;Spd &lt;/b&gt;20 ft.&lt;/h5&gt;&lt;h5&gt;&lt;b&gt;Melee &lt;/b&gt;dagger +0 (1d3-1/19-20)&lt;/h5&gt;&lt;h5&gt;&lt;b&gt;Ranged &lt;/b&gt;blowgun +4 (1)&lt;/h5&gt;&lt;h5&gt;&lt;b&gt;Space &lt;/b&gt;5 ft.; &lt;b&gt;Reach &lt;/b&gt;5 ft.&lt;/h5&gt;&lt;h5&gt;&lt;b&gt;Wayang Spell-Like Abilities&lt;/b&gt; (CL 1st; concentration +2) &lt;/br&gt;1/day&amp;mdash;&lt;i&gt;ghost sound&lt;/i&gt; (DC 11), &lt;i&gt;pass without trace&lt;/i&gt;, &lt;i&gt;ventriloquism&lt;/i&gt; (DC 12) &lt;/h5&gt;&lt;h5&gt;&lt;b&gt;Arcane School Spell-Like Abilities&lt;/b&gt; (CL 1st; concentration +4) &lt;/br&gt;6/day&amp;mdash;blinding ray&lt;/h5&gt;&lt;/h5&gt;&lt;h5&gt;&lt;b&gt;Illusionist Spells Prepared&lt;/b&gt; (CL 1st; concentration +4) &lt;/br&gt;1st&amp;mdash;&lt;i&gt;hypnotism&lt;/i&gt; (DC 14), &lt;i&gt;silent image&lt;/i&gt; (DC 14), &lt;i&gt;vanish&lt;/i&gt;&lt;sup&gt;APG&lt;/sup&gt; &lt;/br&gt;0 (at will)&amp;mdash;&lt;i&gt;detect magic&lt;/i&gt;, &lt;i&gt;ghost sound&lt;/i&gt; (DC 13), &lt;i&gt;read magic&lt;/i&gt;&lt;/h5&gt;&lt;/h5&gt;&lt;h5&gt;&lt;b&gt;Prohibited Schools &lt;/b&gt;necromancy, transmutation&lt;/h5&gt;&lt;/div&gt;&lt;hr/&gt;&lt;div&gt;&lt;h5&gt;&lt;b&gt;STATISTICS&lt;/b&gt;&lt;/h5&gt;&lt;/div&gt;&lt;hr/&gt;&lt;div&gt;&lt;h5&gt;&lt;b&gt;Str &lt;/b&gt;8, &lt;b&gt;Dex &lt;/b&gt;16, &lt;b&gt;Con &lt;/b&gt;12, &lt;b&gt;Int &lt;/b&gt; 17, &lt;b&gt;Wis &lt;/b&gt;8, &lt;b&gt;Cha &lt;/b&gt;13&lt;/h5&gt;&lt;h5&gt;&lt;b&gt;Base Atk &lt;/b&gt;+0; &lt;b&gt;CMB &lt;/b&gt;-2; &lt;b&gt;CMD &lt;/b&gt;11&lt;/h5&gt;&lt;h5&gt;&lt;b&gt;Feats &lt;/b&gt;Combat Casting, Scribe Scroll&lt;/h5&gt;&lt;h5&gt;&lt;b&gt;Skills &lt;/b&gt;Craft (alchemy) +7, Knowledge (arcana) +7, Perception +2, Spellcraft +7, Stealth +10; &lt;b&gt;Racial Modifiers &lt;/b&gt;+2 Perception, +2 Stealth&lt;/h5&gt;&lt;h5&gt;&lt;b&gt;Languages &lt;/b&gt;Abyssal, Common, Draconic, Goblin, Wayang&lt;/h5&gt;&lt;h5&gt;&lt;b&gt;SQ &lt;/b&gt;arcane bond (amulet), extended illusions +1 round, light and dark, shadow magic&lt;/h5&gt;&lt;/div&gt;&lt;hr/&gt;&lt;div&gt;&lt;h5&gt;&lt;b&gt;ECOLOGY&lt;/b&gt;&lt;/h5&gt;&lt;/div&gt;&lt;hr/&gt;&lt;div&gt;&lt;h5&gt;&lt;b&gt;Environment &lt;/b&gt; temperate forests&lt;/h5&gt;&lt;h5&gt;&lt;b&gt;Organization &lt;/b&gt;solitary, pair, tribe (3-24)&lt;/h5&gt;&lt;h5&gt;&lt;b&gt;Treasure &lt;/b&gt;NPC gear (blowgun with 20 darts, dagger, other treasure)&lt;/h5&gt;&lt;/div&gt;&lt;hr/&gt;&lt;div&gt;&lt;h5&gt;&lt;b&gt;SPECIAL ABILITIES&lt;/b&gt;&lt;/h5&gt;&lt;/div&gt;&lt;hr/&gt;&lt;div&gt;&lt;/h5&gt;&lt;h5&gt;&lt;b&gt;Light and Dark (Su)&lt;/b&gt; Once per day as an immediate action, a wayang can choose to be affected by positive and negative energy effects as if it were an undead creature, taking damage from positive energy and healing damage from negative energy. This ability lasts for 1 minute.&lt;/h5&gt;&lt;/div&gt;&lt;br&gt;&lt;div&gt;&lt;h4&gt;&lt;p&gt;&lt;p&gt;Originating from the Shadow Plane, wayangs are pixie-like in stature with extremely gangly limbs and skin the color of deep shadow. They follow a philosophy known as "The Dissolution," which teaches that in passing they again merge into shadow.  &lt;br&gt;&lt;b&gt;WAYANG CHARACTERS &lt;/b&gt;&lt;br&gt; Wayangs are defined by class levels-they don't have racial Hit Dice. Wayangs have the following racial traits.  &lt;br&gt;&lt;b&gt;+2 Dexterity, +2 Intelligence, -2 Wisdom:&lt;/b&gt; Wayangs are nimble and cagey, but their worldview is strange.  &lt;br&gt;&lt;b&gt;Small:&lt;/b&gt; Wayangs are Small creatures and gain a +1 size bonus to AC, a +1 size bonus on attack rolls, a -1 penalty on combat maneuver checks and to CMD, and a +4 size bonus on Stealth checks.  &lt;br&gt;&lt;b&gt;Slow Speed:&lt;/b&gt; Wayangs have a base speed of 20 feet.  &lt;br&gt;&lt;b&gt;Darkvision:&lt;/b&gt; Wayangs can see in the dark up to 60 feet.  &lt;br&gt;&lt;b&gt;Light and Dark (Su):&lt;/b&gt; See stat block above.  &lt;br&gt;&lt;b&gt;Lurker:&lt;/b&gt; Wayangs gain a +2 racial bonus on Perception and Stealth checks.  &lt;br&gt;&lt;b&gt;Shadow Magic:&lt;/b&gt; Wayangs add +1 to the save DC of shadow subschool spells they cast. Wayangs with a Charisma score of 11 or higher gain the following spell-like abilities: 1/ day-&lt;i&gt;ghost sound&lt;/i&gt;, &lt;i&gt;pass without trace&lt;/i&gt;, &lt;i&gt;ventriloquism&lt;/i&gt; (caster level equals the wayang's level, saves are Charisma-based).  &lt;br&gt;&lt;b&gt;Shadow Resistance:&lt;/b&gt; Wayangs get a +2 racial bonus on saves against spells of the shadow subschool.  &lt;br&gt;&lt;b&gt;Languages:&lt;/b&gt; Wayangs begin play speaking Common and Wayang. Those with high Intelligence scores can choose from the following: any human language, Abyssal, Aklo, Draconic, Goblin, and Infernal.&lt;/p&gt;&lt;/h4&gt;&lt;/div&gt;</t>
  </si>
  <si>
    <t>necromancy, transmutation</t>
  </si>
  <si>
    <t>Dire Weasel</t>
  </si>
  <si>
    <t>bite +8 (1d8+7 plus grab)</t>
  </si>
  <si>
    <t>blood drain (1d4+1 Con), blood rage, grab</t>
  </si>
  <si>
    <t>Str 21, Dex 16, Con 14, Int 2, Wis 13, Cha 11</t>
  </si>
  <si>
    <t>Combat Reflexes, Skill Focus (Perception), Weapon Focus (bite)</t>
  </si>
  <si>
    <t>Climb +9, Perception +11, Stealth +10, Swim +11</t>
  </si>
  <si>
    <t>+4 Climb, +2 Perception, +6 Stealth, +2 Swim</t>
  </si>
  <si>
    <t>solitary, pair, or den (3-6)</t>
  </si>
  <si>
    <t>This bear-sized predator is long and low-slung. Its soft fur and intelligent expression contrast with its glistening fangs.</t>
  </si>
  <si>
    <t>Common in a variety of environments and climates, dire weasels are larger relatives of normal weasels. They're relentless predators known for their fearless nature and killing frenzies, and are dangerous to farmsteads and settlements-they not only prey on cattle and horses, but also target humanoids. Those that do often become obsessed with the taste of that flesh and hunt such prey exclusively. Sometimes, dire weasels are trained to be mounts by evil humanoids- usually by bugbears or hobgoblins. Measuring 12 feet long, a dire weasel stands 4 feet tall at the shoulder and weighs around 900 pounds.</t>
  </si>
  <si>
    <t>&lt;link rel="stylesheet"href="PF.css"&gt;&lt;div&gt;&lt;h2&gt;Weasel, Dire&lt;/h2&gt;&lt;h3&gt;&lt;i&gt;This bear-sized predator is long and low-slung. Its soft fur and intelligent expression contrast with its glistening fangs.&lt;/i&gt;&lt;/h3&gt;&lt;br&gt;&lt;/div&gt;&lt;div class="heading"&gt;&lt;p class="alignleft"&gt;Dire Weasel&lt;/p&gt;&lt;p class="alignright"&gt;CR 3&lt;/p&gt;&lt;div style="clear: both;"&gt;&lt;/div&gt;&lt;/div&gt;&lt;div&gt;&lt;h5&gt;&lt;b&gt;XP &lt;/b&gt;800&lt;/h5&gt;&lt;h5&gt;N Large animal &lt;/h5&gt;&lt;h5&gt;&lt;b&gt;Init &lt;/b&gt;+3; &lt;b&gt;Senses &lt;/b&gt;low-light vision, scent; Perception +11&lt;/h5&gt;&lt;/div&gt;&lt;hr/&gt;&lt;div&gt;&lt;h5&gt;&lt;b&gt;DEFENSE&lt;/b&gt;&lt;/h5&gt;&lt;/div&gt;&lt;hr/&gt;&lt;div&gt;&lt;h5&gt;&lt;b&gt;AC &lt;/b&gt;17, touch 12, flat-footed 14 (+3 Dex, +5 natural, -1 size)&lt;/h5&gt;&lt;h5&gt;&lt;b&gt;hp &lt;/b&gt;32 (5d8+10)&lt;/h5&gt;&lt;h5&gt;&lt;b&gt;Fort &lt;/b&gt;+6, &lt;b&gt;Ref &lt;/b&gt;+7, &lt;b&gt;Will &lt;/b&gt;+2&lt;/h5&gt;&lt;/div&gt;&lt;hr/&gt;&lt;div&gt;&lt;h5&gt;&lt;b&gt;OFFENSE&lt;/b&gt;&lt;/h5&gt;&lt;/div&gt;&lt;hr/&gt;&lt;div&gt;&lt;h5&gt;&lt;b&gt;Spd &lt;/b&gt;40 ft.&lt;/h5&gt;&lt;h5&gt;&lt;b&gt;Melee &lt;/b&gt;bite +8 (1d8+7 plus grab)&lt;/h5&gt;&lt;h5&gt;&lt;b&gt;Space &lt;/b&gt;10 ft.; &lt;b&gt;Reach &lt;/b&gt;10 ft.&lt;/h5&gt;&lt;h5&gt;&lt;b&gt;Special Attacks &lt;/b&gt;blood drain (1d4+1 Con), blood rage, grab&lt;/h5&gt;&lt;/div&gt;&lt;hr/&gt;&lt;div&gt;&lt;h5&gt;&lt;b&gt;STATISTICS&lt;/b&gt;&lt;/h5&gt;&lt;/div&gt;&lt;hr/&gt;&lt;div&gt;&lt;h5&gt;&lt;b&gt;Str &lt;/b&gt;21, &lt;b&gt;Dex &lt;/b&gt;16, &lt;b&gt;Con &lt;/b&gt;14, &lt;b&gt;Int &lt;/b&gt; 2, &lt;b&gt;Wis &lt;/b&gt;13, &lt;b&gt;Cha &lt;/b&gt;11&lt;/h5&gt;&lt;h5&gt;&lt;b&gt;Base Atk &lt;/b&gt;+3; &lt;b&gt;CMB &lt;/b&gt;+9 (+13 grapple); &lt;b&gt;CMD &lt;/b&gt;22 (26 vs. trip)&lt;/h5&gt;&lt;h5&gt;&lt;b&gt;Feats &lt;/b&gt;Combat Reflexes, Skill Focus (Perception), Weapon Focus (bite)&lt;/h5&gt;&lt;h5&gt;&lt;b&gt;Skills &lt;/b&gt;Climb +9, Perception +11, Stealth +10, Swim +11; &lt;b&gt;Racial Modifiers &lt;/b&gt;+4 Climb, +2 Perception, +6 Stealth, +2 Swim&lt;/h5&gt;&lt;h5&gt;&lt;b&gt;SQ &lt;/b&gt;compression&lt;/h5&gt;&lt;/div&gt;&lt;hr/&gt;&lt;div&gt;&lt;h5&gt;&lt;b&gt;ECOLOGY&lt;/b&gt;&lt;/h5&gt;&lt;/div&gt;&lt;hr/&gt;&lt;div&gt;&lt;h5&gt;&lt;b&gt;Environment &lt;/b&gt; any land&lt;/h5&gt;&lt;h5&gt;&lt;b&gt;Organization &lt;/b&gt;solitary, pair, or den (3-6)&lt;/h5&gt;&lt;h5&gt;&lt;b&gt;Treasure &lt;/b&gt;incidental&lt;/h5&gt;&lt;/div&gt;&lt;br&gt;&lt;div&gt;&lt;h4&gt;&lt;p&gt;&lt;p&gt;Common in a variety of environments and climates, dire weasels are larger relatives of normal weasels. They're relentless predators known for their fearless nature and killing frenzies, and are dangerous to farmsteads and settlements-they not only prey on cattle and horses, but also target humanoids. Those that do often become obsessed with the taste of that flesh and hunt such prey exclusively. Sometimes, dire weasels are trained to be mounts by evil humanoids- usually by bugbears or hobgoblins. Measuring 12 feet long, a dire weasel stands 4 feet tall at the shoulder and weighs around 900 pounds.&lt;/p&gt;&lt;/h4&gt;&lt;/div&gt;</t>
  </si>
  <si>
    <t>Giant Weasel</t>
  </si>
  <si>
    <t>Fort +3, Ref +7, Will +1</t>
  </si>
  <si>
    <t>bite +5 (1d6+3 plus grab)</t>
  </si>
  <si>
    <t>blood drain (1d2 Con), grab</t>
  </si>
  <si>
    <t>Str 14, Dex 19, Con 10, Int 2, Wis 13, Cha 11</t>
  </si>
  <si>
    <t>Climb +6, Perception +7, Stealth +10, Swim +8</t>
  </si>
  <si>
    <t>The predatory nature of this wolf-sized creature is revealed by its long teeth, sleekly muscular body, and belligerent hiss.</t>
  </si>
  <si>
    <t>Like their smaller cousins, giant weasels have long, slender bodies and short legs, and come in a variety of colors from reddish brown to snowy white. Giant weasels are active and tenacious predators, and have a reputation for being as clever as they are quick. Both highly aggressive and extremely territorial, they frequently attack creatures that are much larger than they are. Giant weasels are often trained to serve as guards and mounts by various Small humanoid s . Adult giant weasels can grow to be 5 feet long, stand as high as 2-1/2 feet tall at the shoulder, and weigh up to 150 pounds.  Giant Weasel Companions Starting Statistics: Size Small; Speed 30 ft., climb 10 ft.; AC +1 natural armor; Attack bite (1d4); Ability Scores Str 10, Dex 19, Con 13, Int 2, Wis 12, Cha 10; Special Attacks blood drain (1 Con), grab; SQ low-light vision, scent. 4th-Level Advancement: Size Medium; Attack bite (1d6); Ability Scores Str +4, Dex -2, Con +2.</t>
  </si>
  <si>
    <t>&lt;link rel="stylesheet"href="PF.css"&gt;&lt;div&gt;&lt;h2&gt;Weasel, Giant&lt;/h2&gt;&lt;h3&gt;&lt;i&gt;The predatory nature of this wolf-sized creature is revealed by its long teeth, sleekly muscular body, and belligerent hiss.&lt;/i&gt;&lt;/h3&gt;&lt;br&gt;&lt;/div&gt;&lt;div class="heading"&gt;&lt;p class="alignleft"&gt;Giant Weasel&lt;/p&gt;&lt;p class="alignright"&gt;CR 1&lt;/p&gt;&lt;div style="clear: both;"&gt;&lt;/div&gt;&lt;/div&gt;&lt;div&gt;&lt;h5&gt;&lt;b&gt;XP &lt;/b&gt;400&lt;/h5&gt;&lt;h5&gt;N Medium animal &lt;/h5&gt;&lt;h5&gt;&lt;b&gt;Init &lt;/b&gt;+4; &lt;b&gt;Senses &lt;/b&gt;low-light vision, scent; Perception +7&lt;/h5&gt;&lt;/div&gt;&lt;hr/&gt;&lt;div&gt;&lt;h5&gt;&lt;b&gt;DEFENSE&lt;/b&gt;&lt;/h5&gt;&lt;/div&gt;&lt;hr/&gt;&lt;div&gt;&lt;h5&gt;&lt;b&gt;AC &lt;/b&gt;15, touch 14, flat-footed 11 (+4 Dex, +1 natural)&lt;/h5&gt;&lt;h5&gt;&lt;b&gt;hp &lt;/b&gt;9 (2d8)&lt;/h5&gt;&lt;h5&gt;&lt;b&gt;Fort &lt;/b&gt;+3, &lt;b&gt;Ref &lt;/b&gt;+7, &lt;b&gt;Will &lt;/b&gt;+1&lt;/h5&gt;&lt;/div&gt;&lt;hr/&gt;&lt;div&gt;&lt;h5&gt;&lt;b&gt;OFFENSE&lt;/b&gt;&lt;/h5&gt;&lt;/div&gt;&lt;hr/&gt;&lt;div&gt;&lt;h5&gt;&lt;b&gt;Spd &lt;/b&gt;40 ft.&lt;/h5&gt;&lt;h5&gt;&lt;b&gt;Melee &lt;/b&gt;bite +5 (1d6+3 plus grab)&lt;/h5&gt;&lt;h5&gt;&lt;b&gt;Space &lt;/b&gt;5 ft.; &lt;b&gt;Reach &lt;/b&gt;5 ft.&lt;/h5&gt;&lt;h5&gt;&lt;b&gt;Special Attacks &lt;/b&gt;blood drain (1d2 Con), grab&lt;/h5&gt;&lt;/div&gt;&lt;hr/&gt;&lt;div&gt;&lt;h5&gt;&lt;b&gt;STATISTICS&lt;/b&gt;&lt;/h5&gt;&lt;/div&gt;&lt;hr/&gt;&lt;div&gt;&lt;h5&gt;&lt;b&gt;Str &lt;/b&gt;14, &lt;b&gt;Dex &lt;/b&gt;19, &lt;b&gt;Con &lt;/b&gt;10, &lt;b&gt;Int &lt;/b&gt; 2, &lt;b&gt;Wis &lt;/b&gt;13, &lt;b&gt;Cha &lt;/b&gt;11&lt;/h5&gt;&lt;h5&gt;&lt;b&gt;Base Atk &lt;/b&gt;+1; &lt;b&gt;CMB &lt;/b&gt;+3 (+7 grapple); &lt;b&gt;CMD &lt;/b&gt;17 (21 vs. trip)&lt;/h5&gt;&lt;h5&gt;&lt;b&gt;Feats &lt;/b&gt;Weapon Finesse&lt;/h5&gt;&lt;h5&gt;&lt;b&gt;Skills &lt;/b&gt;Climb +6, Perception +7, Stealth +10, Swim +8; &lt;b&gt;Racial Modifiers &lt;/b&gt;+4 Climb, +2 Perception, +6 Stealth, +2 Swim&lt;/h5&gt;&lt;h5&gt;&lt;b&gt;SQ &lt;/b&gt;compression&lt;/h5&gt;&lt;/div&gt;&lt;hr/&gt;&lt;div&gt;&lt;h5&gt;&lt;b&gt;ECOLOGY&lt;/b&gt;&lt;/h5&gt;&lt;/div&gt;&lt;hr/&gt;&lt;div&gt;&lt;h5&gt;&lt;b&gt;Environment &lt;/b&gt; any land&lt;/h5&gt;&lt;h5&gt;&lt;b&gt;Organization &lt;/b&gt;solitary, pair, or den (3-6)&lt;/h5&gt;&lt;h5&gt;&lt;b&gt;Treasure &lt;/b&gt;incidental&lt;/h5&gt;&lt;/div&gt;&lt;br&gt;&lt;div&gt;&lt;h4&gt;&lt;p&gt;&lt;p&gt;Like their smaller cousins, giant weasels have long, slender bodies and short legs, and come in a variety of colors from reddish brown to snowy white. Giant weasels are active and tenacious predators, and have a reputation for being as clever as they are quick. Both highly aggressive and extremely territorial, they frequently attack creatures that are much larger than they are. Giant weasels are often trained to serve as guards and mounts by various Small humanoid s . Adult giant weasels can grow to be 5 feet long, stand as high as 2-1/2 feet tall at the shoulder, and weigh up to 150 pounds.  &lt;br&gt;&lt;b&gt;Giant Weasel Companions&lt;/b&gt;&lt;br&gt; &lt;b&gt;Starting Statistics&lt;/b&gt;: &lt;b&gt;Size&lt;/b&gt; Small; &lt;b&gt;Speed&lt;/b&gt; 30 ft., climb 10 ft.; &lt;b&gt;AC&lt;/b&gt; +1 natural armor; &lt;b&gt;Attack&lt;/b&gt; bite (1d4); &lt;b&gt;Ability Scores&lt;/b&gt; Str 10, Dex 19, Con 13, Int 2, Wis 12, Cha 10; &lt;b&gt;Special &lt;b&gt;Attack&lt;/b&gt;s&lt;/b&gt; blood drain (1 Con), grab; &lt;b&gt;SQ&lt;/b&gt; low-light vision, scent. &lt;b&gt;4th-Level Advancement&lt;/b&gt;: &lt;b&gt;Size&lt;/b&gt; Medium; &lt;b&gt;Attack&lt;/b&gt; bite (1d6); &lt;b&gt;Ability Scores&lt;/b&gt; Str +4, Dex -2, Con +2.&lt;/p&gt;&lt;/h4&gt;&lt;/div&gt;</t>
  </si>
  <si>
    <t>Weedwhip</t>
  </si>
  <si>
    <t>stench (DC 12, 1 minute)</t>
  </si>
  <si>
    <t>dig in, poisonous</t>
  </si>
  <si>
    <t>languid whips</t>
  </si>
  <si>
    <t>3 tentacles +5 (1d4 plus poison)</t>
  </si>
  <si>
    <t>Str 10, Dex 17, Con 12, Int -, Wis 13, Cha 5</t>
  </si>
  <si>
    <t>Improved InitiativeB, Weapon FinesseB</t>
  </si>
  <si>
    <t>This strange, vibrant plant slowly but dangerously whips about its trio of tendrils with spiked heads.</t>
  </si>
  <si>
    <t>Camouflage (Ex) Since a weedwhip looks like a normal plant when at rest, a successful DC 15 Perception check is required to notice it before it attacks for the first time. Anyone with ranks in Survival or Knowledge (nature) can use either of those skills instead of Perception to notice the plant.  Dig In (Ex) A weedwhip can bury its central bulb in earth or sand as a move action, granting it partial cover against all attacks (Pathfinder RPG Core Rulebook 196), but preventing it from moving. It can extract itself from the ground as a move action.  Languid Whips (Ex) A weedwhip's tentacles don't threaten any squares, and doesn't make attacks of opportunity.  Poison (Ex) Tentacle-contact; save Fort DC 12; frequency 1/round for 6 rounds; effect nauseated 1 round; cure 2 consecutive saves. The save DC is Constitution-based.  Poisonous (Ex) Any creature that attacks a weedwhip with a natural piercing or slashing weapon is exposed to its poison.</t>
  </si>
  <si>
    <t>A weedwhip is an animate plant that rarely attacks unless provoked. Its unpleasant smell (reminiscent of decomposing fish) and tendency to sprout in any passable soil makes it a nuisance to farmers and settlers. Those who don't know of the weedwhip's dangers quickly fall prey to this plant once they target it for culling. Farmers have to deal with it in croplands and orchards, groundskeepers find it climbing walls like ivy, druids spot it encroaching on sacred groves, and even cave dwellers find it growing in dung heaps. Animals don't eat it because of its stench and poison, and fire is a risky way to destroy it because the weed mixes with other plants or wraps around trees or buildings. A mature plant consists of a torso-sized bulb with small, ambulatory roots and three large, lashing vines, each as long as a whip, with blade-like thorns that secrete an irritating toxin. When the weedwhip is blooming, the bulb is crowned with a large flower and its scent is especially strong, often attracting pollinating flies. In rocky areas lacking suitable soil, a weedwhip can root itself in a corpse, leading some adventurers to think it prefers feeding on dead bodies or plants seeds in its kills, but it does so only in extreme circumstances.</t>
  </si>
  <si>
    <t>&lt;link rel="stylesheet"href="PF.css"&gt;&lt;div&gt;&lt;h2&gt;Weedwhip&lt;/h2&gt;&lt;h3&gt;&lt;i&gt;This strange, vibrant plant slowly but dangerously whips about its trio of tendrils with spiked heads.&lt;/i&gt;&lt;/h3&gt;&lt;br&gt;&lt;/div&gt;&lt;div class="heading"&gt;&lt;p class="alignleft"&gt;Weedwhip&lt;/p&gt;&lt;p class="alignright"&gt;CR 2&lt;/p&gt;&lt;div style="clear: both;"&gt;&lt;/div&gt;&lt;/div&gt;&lt;div&gt;&lt;h5&gt;&lt;b&gt;XP &lt;/b&gt;600&lt;/h5&gt;&lt;h5&gt;N Medium plant &lt;/h5&gt;&lt;h5&gt;&lt;b&gt;Init &lt;/b&gt;+7; &lt;b&gt;Senses &lt;/b&gt;blindsight 30 ft., low-light vision; Perception +1&lt;/h5&gt;&lt;h5&gt;&lt;b&gt;Aura &lt;/b&gt;stench (DC 12, 1 minute)&lt;/h5&gt;&lt;/div&gt;&lt;hr/&gt;&lt;div&gt;&lt;h5&gt;&lt;b&gt;DEFENSE&lt;/b&gt;&lt;/h5&gt;&lt;/div&gt;&lt;hr/&gt;&lt;div&gt;&lt;h5&gt;&lt;b&gt;AC &lt;/b&gt;14, touch 13, flat-footed 11 (+3 Dex, +1 natural)&lt;/h5&gt;&lt;h5&gt;&lt;b&gt;hp &lt;/b&gt;16 (3d8+3)&lt;/h5&gt;&lt;h5&gt;&lt;b&gt;Fort &lt;/b&gt;+4, &lt;b&gt;Ref &lt;/b&gt;+4, &lt;b&gt;Will &lt;/b&gt;+2&lt;/h5&gt;&lt;h5&gt;&lt;b&gt;Defensive Abilities &lt;/b&gt;dig in, poisonous; &lt;b&gt;Immune &lt;/b&gt;plant traits&lt;/h5&gt;&lt;h5&gt;&lt;b&gt;Weaknesses &lt;/b&gt;languid whips&lt;/h5&gt;&lt;/div&gt;&lt;hr/&gt;&lt;div&gt;&lt;h5&gt;&lt;b&gt;OFFENSE&lt;/b&gt;&lt;/h5&gt;&lt;/div&gt;&lt;hr/&gt;&lt;div&gt;&lt;h5&gt;&lt;b&gt;Spd &lt;/b&gt;10 ft.&lt;/h5&gt;&lt;h5&gt;&lt;b&gt;Melee &lt;/b&gt;3 tentacles +5 (1d4 plus poison)&lt;/h5&gt;&lt;h5&gt;&lt;b&gt;Space &lt;/b&gt;5 ft.; &lt;b&gt;Reach &lt;/b&gt;15 ft.&lt;/h5&gt;&lt;h5&gt;&lt;b&gt;Special Attacks &lt;/b&gt;poison&lt;/h5&gt;&lt;/div&gt;&lt;hr/&gt;&lt;div&gt;&lt;h5&gt;&lt;b&gt;STATISTICS&lt;/b&gt;&lt;/h5&gt;&lt;/div&gt;&lt;hr/&gt;&lt;div&gt;&lt;h5&gt;&lt;b&gt;Str &lt;/b&gt;10, &lt;b&gt;Dex &lt;/b&gt;17, &lt;b&gt;Con &lt;/b&gt;12, &lt;b&gt;Int &lt;/b&gt; -, &lt;b&gt;Wis &lt;/b&gt;13, &lt;b&gt;Cha &lt;/b&gt;5&lt;/h5&gt;&lt;h5&gt;&lt;b&gt;Base Atk &lt;/b&gt;+2; &lt;b&gt;CMB &lt;/b&gt;+2; &lt;b&gt;CMD &lt;/b&gt;15 (27 vs. trip)&lt;/h5&gt;&lt;h5&gt;&lt;b&gt;Feats &lt;/b&gt;Improved Initiative&lt;sup&gt;B&lt;/sup&gt;, Weapon Finesse&lt;sup&gt;B&lt;/sup&gt;&lt;/h5&gt;&lt;h5&gt;&lt;b&gt;SQ &lt;/b&gt;camouflage&lt;/h5&gt;&lt;/div&gt;&lt;hr/&gt;&lt;div&gt;&lt;h5&gt;&lt;b&gt;ECOLOGY&lt;/b&gt;&lt;/h5&gt;&lt;/div&gt;&lt;hr/&gt;&lt;div&gt;&lt;h5&gt;&lt;b&gt;Environment &lt;/b&gt; temperate or warm forests&lt;/h5&gt;&lt;h5&gt;&lt;b&gt;Organization &lt;/b&gt;solitary, pair, or patch (3-6)&lt;/h5&gt;&lt;h5&gt;&lt;b&gt;Treasure &lt;/b&gt;incidental&lt;/h5&gt;&lt;/div&gt;&lt;hr/&gt;&lt;div&gt;&lt;h5&gt;&lt;b&gt;SPECIAL ABILITIES&lt;/b&gt;&lt;/h5&gt;&lt;/div&gt;&lt;hr/&gt;&lt;div&gt;&lt;/h5&gt;&lt;h5&gt;&lt;b&gt;Camouflage (Ex)&lt;/b&gt; Since a weedwhip looks like a normal plant when at rest, a successful DC 15 Perception check is required to notice it before it attacks for the first time. Anyone with ranks in Survival or Knowledge (nature) can use either of those skills instead of Perception to notice the plant.  &lt;/h5&gt;&lt;h5&gt;&lt;b&gt;Dig In (Ex)&lt;/b&gt; A weedwhip can bury its central bulb in earth or sand as a move action, granting it partial cover against all attacks (&lt;i&gt;Pathfinder RPG Core Rulebook&lt;/i&gt; 196), but preventing it from moving. It can extract itself from the ground as a move action.  &lt;/h5&gt;&lt;h5&gt;&lt;b&gt;Languid Whips (Ex)&lt;/b&gt; A weedwhip's tentacles don't threaten any squares, and doesn't make attacks of opportunity.  &lt;/h5&gt;&lt;h5&gt;&lt;b&gt;Poison (Ex)&lt;/b&gt; Tentacle-contact; &lt;i&gt;save&lt;/i&gt; Fort DC 12; &lt;i&gt;frequency&lt;/i&gt; 1/round for 6 rounds; &lt;i&gt;effect&lt;/i&gt; nauseated 1 round; &lt;i&gt;cure&lt;/i&gt; 2 consecutive &lt;i&gt;save&lt;/i&gt;s. The save DC is Constitution-based.  &lt;/h5&gt;&lt;h5&gt;&lt;b&gt;Poisonous (Ex)&lt;/b&gt; Any creature that attacks a weedwhip with a natural piercing or slashing weapon is exposed to its poison.&lt;/h5&gt;&lt;/div&gt;&lt;br&gt;&lt;div&gt;&lt;h4&gt;&lt;p&gt;&lt;p&gt;A weedwhip is an animate plant that rarely attacks unless provoked. Its unpleasant smell (reminiscent of decomposing fish) and tendency to sprout in any passable soil makes it a nuisance to farmers and settlers. Those who don't know of the weedwhip's dangers quickly fall prey to this plant once they target it for culling. Farmers have to deal with it in croplands and orchards, groundskeepers find it climbing walls like ivy, druids spot it encroaching on sacred groves, and even cave dwellers find it growing in dung heaps. Animals don't eat it because of its stench and poison, and fire is a risky way to destroy it because the weed mixes with other plants or wraps around trees or buildings. A mature plant consists of a torso-sized bulb with small, ambulatory roots and three large, lashing vines, each as long as a whip, with blade-like thorns that secrete an irritating toxin. When the weedwhip is blooming, the bulb is crowned with a large flower and its scent is especially strong, often attracting pollinating flies. In rocky areas lacking suitable soil, a weedwhip can root itself in a corpse, leading some adventurers to think it prefers feeding on dead bodies or plants seeds in its kills, but it does so only in extreme circumstances.&lt;/p&gt;&lt;/h4&gt;&lt;/div&gt;</t>
  </si>
  <si>
    <t>Wickerman</t>
  </si>
  <si>
    <t>20, touch 5, flat-footed 17</t>
  </si>
  <si>
    <t>(+3 Dex, +15 natural, -8 size)</t>
  </si>
  <si>
    <t>(14d10+80)</t>
  </si>
  <si>
    <t>fire healing, hardness 5</t>
  </si>
  <si>
    <t>2 slams +19 (2d8+13 plus burn and grab)</t>
  </si>
  <si>
    <t>burning brand +9 (4d6+13 plus burn)</t>
  </si>
  <si>
    <t>burn (1d6 fire, DC 17), wicker cage</t>
  </si>
  <si>
    <t>Str 37, Dex 16, Con -, Int -, Wis 10, Cha 7</t>
  </si>
  <si>
    <t>constant blaze</t>
  </si>
  <si>
    <t>This humanoid-shaped colossus is a towering fury of burning wicker and wood.</t>
  </si>
  <si>
    <t>Burning Brand (Ex) Once per round, a wickerman can draw forth pieces of its own body and throw them as a ranged attack with a range increment of 60 feet.  Constant Blaze (Su) A wickerman constantly burns but is never consumed. Its flames are magical. Immersion in water only suppresses the flames, and only for as long as the wickerman is immersed. While its flames are suppressed, the wickerman loses its burn ability, and its wicker cage ability doesn't deal fire damage or cause creatures to catch on fire.  Fire Healing (Ex) A magical attack that deals fire damage heals the wickerman 1 point of damage for every 3 points of damage the attack would otherwise deal.  Wicker Cage (Su) If a wickerman successfully grapples a creature, as a move action it can shove the grabbed creature into the cage built into its chest. This works like swallow whole (4d6 fire damage plus the target automatically catches on fire [Pathfinder RPG Core Rulebook 444], AC 17, 15 hp). The DC to put out this fire is 17. If a creature cuts its way free, the wickerman can't use this ability again until it is fully healed. The save DC is Constitution-based.</t>
  </si>
  <si>
    <t>A wickerman is a towering wicker statue with a cage in its chest. Inanimate ones are used for sacrifices to gods or nature faiths, and the constructs to terrify a faith's enemies.  Construction  A wickerman is created from 12,000 pounds of wicker and rare wood costing 10,000 gp. Activating the wickerman requires sacrificing a living humanoid inside its chest cage. Sacrificing a creature is an evil act.  WICKERMAN  CL 14th; Price 110,000 gp  Construction  Requirements Craft Construct, fire seeds, wall of fire, warp wood, creator must be caster level 12th; Skill Craft (carpentry) or Craft (sculptures) DC 15; Cost 60,000 gp</t>
  </si>
  <si>
    <t>&lt;link rel="stylesheet"href="PF.css"&gt;&lt;div&gt;&lt;h2&gt;Wickerman&lt;/h2&gt;&lt;h3&gt;&lt;i&gt;This humanoid-shaped colossus is a towering fury of burning wicker and wood.&lt;/i&gt;&lt;/h3&gt;&lt;br&gt;&lt;/div&gt;&lt;div class="heading"&gt;&lt;p class="alignleft"&gt;Wickerman&lt;/p&gt;&lt;p class="alignright"&gt;CR 13&lt;/p&gt;&lt;div style="clear: both;"&gt;&lt;/div&gt;&lt;/div&gt;&lt;div&gt;&lt;h5&gt;&lt;b&gt;XP &lt;/b&gt;25,600&lt;/h5&gt;&lt;h5&gt;N Colossal construct (fire)&lt;/h5&gt;&lt;h5&gt;&lt;b&gt;Init &lt;/b&gt;+3; &lt;b&gt;Senses &lt;/b&gt;darkvision 60 ft., low-light vision; Perception +0&lt;/h5&gt;&lt;/div&gt;&lt;hr/&gt;&lt;div&gt;&lt;h5&gt;&lt;b&gt;DEFENSE&lt;/b&gt;&lt;/h5&gt;&lt;/div&gt;&lt;hr/&gt;&lt;div&gt;&lt;h5&gt;&lt;b&gt;AC &lt;/b&gt;20, touch 5, flat-footed 17 (+3 Dex, +15 natural, -8 size)&lt;/h5&gt;&lt;h5&gt;&lt;b&gt;hp &lt;/b&gt;157 (14d10+80); fast healing 1&lt;/h5&gt;&lt;h5&gt;&lt;b&gt;Fort &lt;/b&gt;+4, &lt;b&gt;Ref &lt;/b&gt;+7, &lt;b&gt;Will &lt;/b&gt;+4&lt;/h5&gt;&lt;h5&gt;&lt;b&gt;Defensive Abilities &lt;/b&gt;fire healing, hardness 5; &lt;b&gt;Immune &lt;/b&gt;construct traits, fire&lt;/h5&gt;&lt;h5&gt;&lt;b&gt;Weaknesses &lt;/b&gt;vulnerable to cold&lt;/h5&gt;&lt;/div&gt;&lt;hr/&gt;&lt;div&gt;&lt;h5&gt;&lt;b&gt;OFFENSE&lt;/b&gt;&lt;/h5&gt;&lt;/div&gt;&lt;hr/&gt;&lt;div&gt;&lt;h5&gt;&lt;b&gt;Spd &lt;/b&gt;30 ft.&lt;/h5&gt;&lt;h5&gt;&lt;b&gt;Melee &lt;/b&gt;2 slams +19 (2d8+13 plus burn and grab)&lt;/h5&gt;&lt;h5&gt;&lt;b&gt;Ranged &lt;/b&gt;burning brand +9 (4d6+13 plus burn)&lt;/h5&gt;&lt;h5&gt;&lt;b&gt;Space &lt;/b&gt;30 ft.; &lt;b&gt;Reach &lt;/b&gt;30 ft.&lt;/h5&gt;&lt;h5&gt;&lt;b&gt;Special Attacks &lt;/b&gt;burn (1d6 fire, DC 17), wicker cage&lt;/h5&gt;&lt;/div&gt;&lt;hr/&gt;&lt;div&gt;&lt;h5&gt;&lt;b&gt;STATISTICS&lt;/b&gt;&lt;/h5&gt;&lt;/div&gt;&lt;hr/&gt;&lt;div&gt;&lt;h5&gt;&lt;b&gt;Str &lt;/b&gt;37, &lt;b&gt;Dex &lt;/b&gt;16, &lt;b&gt;Con &lt;/b&gt;-, &lt;b&gt;Int &lt;/b&gt; -, &lt;b&gt;Wis &lt;/b&gt;10, &lt;b&gt;Cha &lt;/b&gt;7&lt;/h5&gt;&lt;h5&gt;&lt;b&gt;Base Atk &lt;/b&gt;+14; &lt;b&gt;CMB &lt;/b&gt;+35 (+39 grapple); &lt;b&gt;CMD &lt;/b&gt;48&lt;/h5&gt;&lt;h5&gt;&lt;b&gt;SQ &lt;/b&gt;constant blaze&lt;/h5&gt;&lt;/div&gt;&lt;hr/&gt;&lt;div&gt;&lt;h5&gt;&lt;b&gt;ECOLOGY&lt;/b&gt;&lt;/h5&gt;&lt;/div&gt;&lt;hr/&gt;&lt;div&gt;&lt;h5&gt;&lt;b&gt;Environment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ABILITIES&lt;/b&gt;&lt;/h5&gt;&lt;/div&gt;&lt;hr/&gt;&lt;div&gt;&lt;/h5&gt;&lt;h5&gt;&lt;b&gt;Burning Brand (Ex)&lt;/b&gt; Once per round, a wickerman can draw forth pieces of its own body and throw them as a ranged attack with a range increment of 60 feet.  &lt;/h5&gt;&lt;h5&gt;&lt;b&gt;Constant Blaze (Su)&lt;/b&gt; A wickerman constantly burns but is never consumed. Its flames are magical. Immersion in water only suppresses the flames, and only for as long as the wickerman is immersed. While its flames are suppressed, the wickerman loses its burn ability, and its wicker cage ability doesn't deal fire damage or cause creatures to catch on fire.  &lt;/h5&gt;&lt;h5&gt;&lt;b&gt;Fire Healing (Ex)&lt;/b&gt; A magical attack that deals fire damage heals the wickerman 1 point of damage for every 3 points of damage the attack would otherwise deal.  &lt;/h5&gt;&lt;h5&gt;&lt;b&gt;Wicker Cage (Su)&lt;/b&gt; If a wickerman successfully grapples a creature, as a move action it can shove the grabbed creature into the cage built into its chest. This works like swallow whole (4d6 fire damage plus the target automatically catches on fire [Pathfinder &lt;i&gt;RPG Core Rulebook&lt;/i&gt; 444], AC 17, 15 hp). The DC to put out this fire is 17. If a creature cuts its way free, the wickerman can't use this ability again until it is fully healed. The save DC is Constitution-based.&lt;/h5&gt;&lt;/div&gt;&lt;br&gt;&lt;div&gt;&lt;h4&gt;&lt;p&gt;&lt;p&gt;A wickerman is a towering wicker statue with a cage in its chest. Inanimate ones are used for sacrifices to gods or nature faiths, and the constructs to terrify a faith's enemies.  &lt;br&gt;&lt;b&gt;Construction&lt;/b&gt;&lt;br&gt;  A wickerman is created from 12,000 pounds of wicker and rare wood costing 10,000 gp. Activating the wickerman requires sacrificing a living humanoid inside its chest cage. Sacrificing a creature is an evil act.  &lt;br&gt;&lt;div class="heading"&gt;&lt;p class="alignleft"&gt;Wickerman&lt;div style="clear: both;"&gt;&lt;/div&gt;  &lt;b&gt;CL&lt;/b&gt; 14th; &lt;b&gt;Price&lt;/b&gt; 110,000 gp  &lt;br&gt;&lt;hr/&gt;&lt;b&gt;Construction&lt;/b&gt;&lt;hr/&gt;  &lt;b&gt;Requirements&lt;/b&gt; Craft Construct, &lt;i&gt;fire seeds&lt;/i&gt;, &lt;i&gt;wall of fire&lt;/i&gt;, &lt;i&gt;warp wood&lt;/i&gt;, creator must be caster level 12th; &lt;b&gt;Skill&lt;/b&gt; Craft (carpentry) or Craft (sculptures) DC 15; &lt;b&gt;Cost&lt;/b&gt; 60,000 gp&lt;/p&gt;&lt;/h4&gt;&lt;/div&gt;</t>
  </si>
  <si>
    <t>Wikkawak</t>
  </si>
  <si>
    <t>(+3 armor, +3 Dex, +3 natural)</t>
  </si>
  <si>
    <t>battleaxe +9 (1d8+7/x3)</t>
  </si>
  <si>
    <t>javelin +7 (1d6+5)</t>
  </si>
  <si>
    <t>Spell-Like Abilities (CL 4th; concentration +5)   3/day-quench</t>
  </si>
  <si>
    <t>Str 20, Dex 17, Con 15, Int 12, Wis 13, Cha 12</t>
  </si>
  <si>
    <t>Martial Weapon Proficiency (battleaxe), Nimble Moves, Power Attack</t>
  </si>
  <si>
    <t>Climb +11, Intimidate +11, Perception +11, Stealth +16, Survival +7</t>
  </si>
  <si>
    <t>+4 Intimidate, +4 Perception, +4 Stealth</t>
  </si>
  <si>
    <t>Common, Giant, Goblin</t>
  </si>
  <si>
    <t>thuggery, trackless step</t>
  </si>
  <si>
    <t>solitary, pair, gang (3-6), or warband (7-12 plus 3 warriors of 1st level and 1 chieftain of 3rd-5th level)</t>
  </si>
  <si>
    <t>NPC gear (mwk studded leather armor, battleaxe, 3 javelins, other treasure)</t>
  </si>
  <si>
    <t>This thick-bodied, white-furred bugbear wears bearskins and carries an axe made of ice and bone.</t>
  </si>
  <si>
    <t>Thuggery (Ex) Intimidate and Perception are class skills for wikkawaks.</t>
  </si>
  <si>
    <t>The goblinoid race of bugbears infests all regions of the world, and these cruel creatures have adapted to the various climes where they make their homes. In the icy wastes, a race of albino bugbears called wikkawaks stalk the windswept glaciers and frozen mountaintops. Well adapted to the cold, wikkawaks are masters of stealth and arctic survival, and they have the ability to quell lanterns, torches, and campfires with a thought. Wikkawaks leave no trail in even the heaviest of snows, though salt sprinkled on snow can supposedly reveal a wikkawak's tracks. Of course, by the time one has discovered a wikkawak's trail, it could already be too late.  Like most bugbears, wikkawaks normally lead a solitary existence, preying on isolated settlers and hunters like pale arctic serial killers. Their powerful noses can sniff out a humanoid or animal over great distances. The rank smell of fear is a powerful stimulant to wikkawaks, and an individual wikkawak hunter might stalk and terrorize a potential victim for several nights, "steeping" its prey in dread and terror before finally pouncing. Wikkawaks consider humanoid flesh a great delicacy, and one might freeze a dead humanoid in a remote area, only to return to its grisly cache again and again to savor the taste of the victim for weeks on end. Wikkawaks enjoy keeping mementos of their victims, and prefer fingers as trophies. Wikkawaks occasionally congregate in larger groups, either to find mates or to better terrorize a large settlement. Wikkawak pairings seldom last longer than a winter, and young wikkawaks are pushed out into the cold to fend for themselves as soon as they've grown their fur. Wikkawaks don't enjoy the company of other goblinoids, and are just as likely to kill and eat a tribe of snow goblins as they are to rule their lesser kin. A wikkawak is covered in a thick pelt of insulating white fur, and its beady eyes are a dead white color. A typical wikkawak stands just over 7 feet tall and weighs around 450 pounds.</t>
  </si>
  <si>
    <t>&lt;link rel="stylesheet"href="PF.css"&gt;&lt;div&gt;&lt;h2&gt;Wikkawak&lt;/h2&gt;&lt;h3&gt;&lt;i&gt;This thick-bodied, white-furred bugbear wears bearskins and carries an axe made of ice and bone.&lt;/i&gt;&lt;/h3&gt;&lt;br&gt;&lt;/div&gt;&lt;div class="heading"&gt;&lt;p class="alignleft"&gt;Wikkawak&lt;/p&gt;&lt;p class="alignright"&gt;CR 4&lt;/p&gt;&lt;div style="clear: both;"&gt;&lt;/div&gt;&lt;/div&gt;&lt;div&gt;&lt;h5&gt;&lt;b&gt;XP &lt;/b&gt;1,200&lt;/h5&gt;&lt;h5&gt;CE Medium humanoid (goblinoid)&lt;/h5&gt;&lt;h5&gt;&lt;b&gt;Init &lt;/b&gt;+3; &lt;b&gt;Senses &lt;/b&gt;darkvision 60 ft., scent; Perception +11&lt;/h5&gt;&lt;/div&gt;&lt;hr/&gt;&lt;div&gt;&lt;h5&gt;&lt;b&gt;DEFENSE&lt;/b&gt;&lt;/h5&gt;&lt;/div&gt;&lt;hr/&gt;&lt;div&gt;&lt;h5&gt;&lt;b&gt;AC &lt;/b&gt;19, touch 13, flat-footed 16 (+3 armor, +3 Dex, +3 natural)&lt;/h5&gt;&lt;h5&gt;&lt;b&gt;hp &lt;/b&gt;39 (6d8+12)&lt;/h5&gt;&lt;h5&gt;&lt;b&gt;Fort &lt;/b&gt;+4, &lt;b&gt;Ref &lt;/b&gt;+8, &lt;b&gt;Will &lt;/b&gt;+3&lt;/h5&gt;&lt;h5&gt;&lt;b&gt;Resist &lt;/b&gt;cold 5&lt;/h5&gt;&lt;/div&gt;&lt;hr/&gt;&lt;div&gt;&lt;h5&gt;&lt;b&gt;OFFENSE&lt;/b&gt;&lt;/h5&gt;&lt;/div&gt;&lt;hr/&gt;&lt;div&gt;&lt;h5&gt;&lt;b&gt;Spd &lt;/b&gt;30 ft.&lt;/h5&gt;&lt;h5&gt;&lt;b&gt;Melee &lt;/b&gt;battleaxe +9 (1d8+7/x3)&lt;/h5&gt;&lt;h5&gt;&lt;b&gt;Ranged &lt;/b&gt;javelin +7 (1d6+5)&lt;/h5&gt;&lt;h5&gt;&lt;b&gt;Space &lt;/b&gt;5 ft.; &lt;b&gt;Reach &lt;/b&gt;5 ft.&lt;/h5&gt;&lt;h5&gt;&lt;b&gt;Spell-Like Abilities&lt;/b&gt; (CL 4th; concentration +5) &lt;/br&gt;3/day&amp;mdash;&lt;i&gt;quench&lt;/i&gt;&lt;/h5&gt;&lt;/h5&gt;&lt;/div&gt;&lt;hr/&gt;&lt;div&gt;&lt;h5&gt;&lt;b&gt;STATISTICS&lt;/b&gt;&lt;/h5&gt;&lt;/div&gt;&lt;hr/&gt;&lt;div&gt;&lt;h5&gt;&lt;b&gt;Str &lt;/b&gt;20, &lt;b&gt;Dex &lt;/b&gt;17, &lt;b&gt;Con &lt;/b&gt;15, &lt;b&gt;Int &lt;/b&gt; 12, &lt;b&gt;Wis &lt;/b&gt;13, &lt;b&gt;Cha &lt;/b&gt;12&lt;/h5&gt;&lt;h5&gt;&lt;b&gt;Base Atk &lt;/b&gt;+4; &lt;b&gt;CMB &lt;/b&gt;+9; &lt;b&gt;CMD &lt;/b&gt;22&lt;/h5&gt;&lt;h5&gt;&lt;b&gt;Feats &lt;/b&gt;Martial Weapon Proficiency (battleaxe), Nimble Moves, Power Attack&lt;/h5&gt;&lt;h5&gt;&lt;b&gt;Skills &lt;/b&gt;Climb +11, Intimidate +11, Perception +11, Stealth +16, Survival +7; &lt;b&gt;Racial Modifiers &lt;/b&gt;+4 Intimidate, +4 Perception, +4 Stealth&lt;/h5&gt;&lt;h5&gt;&lt;b&gt;Languages &lt;/b&gt;Common, Giant, Goblin&lt;/h5&gt;&lt;h5&gt;&lt;b&gt;SQ &lt;/b&gt;thuggery, trackless step&lt;/h5&gt;&lt;/div&gt;&lt;hr/&gt;&lt;div&gt;&lt;h5&gt;&lt;b&gt;ECOLOGY&lt;/b&gt;&lt;/h5&gt;&lt;/div&gt;&lt;hr/&gt;&lt;div&gt;&lt;h5&gt;&lt;b&gt;Environment &lt;/b&gt; cold mountains&lt;/h5&gt;&lt;h5&gt;&lt;b&gt;Organization &lt;/b&gt;solitary, pair, gang (3-6), or warband (7-12 plus 3 warriors of 1st level and 1 chieftain of 3rd-5th level)&lt;/h5&gt;&lt;h5&gt;&lt;b&gt;Treasure &lt;/b&gt;NPC gear (mwk studded leather armor, battleaxe, 3 javelins, other treasure)&lt;/h5&gt;&lt;/div&gt;&lt;hr/&gt;&lt;div&gt;&lt;h5&gt;&lt;b&gt;SPECIAL ABILITIES&lt;/b&gt;&lt;/h5&gt;&lt;/div&gt;&lt;hr/&gt;&lt;div&gt;&lt;/h5&gt;&lt;h5&gt;&lt;b&gt;Thuggery (Ex)&lt;/b&gt; Intimidate and Perception are class skills for wikkawaks.&lt;/h5&gt;&lt;/div&gt;&lt;br&gt;&lt;div&gt;&lt;h4&gt;&lt;p&gt;&lt;p&gt;The goblinoid race of bugbears infests all regions of the world, and these cruel creatures have adapted to the various climes where they make their homes. In the icy wastes, a race of albino bugbears called wikkawaks stalk the windswept glaciers and frozen mountaintops. Well adapted to the cold, wikkawaks are masters of stealth and arctic survival, and they have the ability to quell lanterns, torches, and campfires with a thought. Wikkawaks leave no trail in even the heaviest of snows, though salt sprinkled on snow can supposedly reveal a wikkawak's tracks. Of course, by the time one has discovered a wikkawak's trail, it could already be too late.  Like most bugbears, wikkawaks normally lead a solitary existence, preying on isolated settlers and hunters like pale arctic serial killers. Their powerful noses can sniff out a humanoid or animal over great distances. The rank smell of fear is a powerful stimulant to wikkawaks, and an individual wikkawak hunter might stalk and terrorize a potential victim for several nights, "steeping" its prey in dread and terror before finally pouncing. Wikkawaks consider humanoid flesh a great delicacy, and one might freeze a dead humanoid in a remote area, only to return to its grisly cache again and again to savor the taste of the victim for weeks on end. Wikkawaks enjoy keeping mementos of their victims, and prefer fingers as trophies. Wikkawaks occasionally congregate in larger groups, either to find mates or to better terrorize a large settlement. Wikkawak pairings seldom last longer than a winter, and young wikkawaks are pushed out into the cold to fend for themselves as soon as they've grown their fur. Wikkawaks don't enjoy the company of other goblinoids, and are just as likely to kill and eat a tribe of snow goblins as they are to rule their lesser kin. A wikkawak is covered in a thick pelt of insulating white fur, and its beady eyes are a dead white color. A typical wikkawak stands just over 7 feet tall and weighs around 450 pounds.&lt;/p&gt;&lt;/h4&gt;&lt;/div&gt;</t>
  </si>
  <si>
    <t>Winter Hag</t>
  </si>
  <si>
    <t>darkvision 60 ft., see invisibility, snow vision; Perception +18</t>
  </si>
  <si>
    <t>+2 frost quarterstaff +15/+10 (1d6+6 plus 1d6 cold) or 2 claws +13 (1d4+3)</t>
  </si>
  <si>
    <t>breath weapon (30-ft. cone, 4d6 cold and blinded for 1d6 rounds, Reflex DC 18 partial, usable every 1d4 round)</t>
  </si>
  <si>
    <t>Spell-Like Abilities (CL 10th; concentration +14)  Constant-pass without trace, see invisibility   At Will-chill metal (DC 16), detect magic, fog cloud, frostbiteUM, whispering wind   3/day-alter self, charm monster (DC 18), invisibility (self only), major image (DC 17)   1/day-cone of cold (DC 19; see ice staff), control weather (windy or cold weather only), wall of ice (DC 18), waves of fatigue</t>
  </si>
  <si>
    <t>Str 17, Dex 13, Con 16, Int 16, Wis 13, Cha 18</t>
  </si>
  <si>
    <t>Bluff +18, Craft (alchemy) +11, Diplomacy +9, Disguise +11, Intimidate +17, Knowledge (arcana) +8, Perception +18, Ride +9, Sense Motive +8, Spellcraft +8, Stealth +9 (+13 in snow)</t>
  </si>
  <si>
    <t>ice staff, icewalking</t>
  </si>
  <si>
    <t>solitary, patrol (1 plus 1 winter wolf), or coven (3 hags of any type)</t>
  </si>
  <si>
    <t>This woman has black, frostbitten skin, white hair, and a black ice staff decorated with bones and gems.</t>
  </si>
  <si>
    <t>Breath Weapon (Su) A creature that successfully saves against the hag's breath weapon takes half damage and is not blinded.  Ice Staff (Su) Once per week, a winter hag can perform an hour-long ritual to create a staff made of black ice that is as hard as steel and functions as a +2 frost quarterstaff. A winter hag holding her ice staff can use cone of cold once per day as a spell-like ability. The staff melts after 1 week.  Icewalking (Ex) This ability works like the spider climb spell, but the surfaces the hag climbs must be icy. The hag can move across icy surfaces without penalty and doesn't need to make Acrobatics checks to run or charge on ice.  Snow Vision (Ex) A winter hag can see perfectly well in snowy conditions and doesn't take any penalties on Perception checks while in snow.</t>
  </si>
  <si>
    <t>Winter hags are sadistic crones who haunt winter-blasted plains and rime-covered forests. They're exceptionally arrogant, and often use their magic to subjugate entire tribes of evil humanoids so they can rule over them as queens. These arrangements rarely last more than a few seasons, because no creature is truly safe from a winter hag's irrepressible appetite for warm, raw flesh. An ambitious winter hag might extort a village by causing constant snowfall until they give her children to eat or adults to become her slaves. A typical winter hag stands between 5 and 6 feet tall and weighs 100 pounds. When a winter hag joins a coven, the coven adds sculpt simulacrum and simulacrum to its spell-like abilities, and any member within 1 mile of the winter hag gains icewalking and snow vision.</t>
  </si>
  <si>
    <t>&lt;link rel="stylesheet"href="PF.css"&gt;&lt;div&gt;&lt;h2&gt;Winter Hag&lt;/h2&gt;&lt;h3&gt;&lt;i&gt;This woman has black, frostbitten skin, white hair, and a black ice staff decorated with bones and gems.&lt;/i&gt;&lt;/h3&gt;&lt;br&gt;&lt;/div&gt;&lt;div class="heading"&gt;&lt;p class="alignleft"&gt;Winter Hag&lt;/p&gt;&lt;p class="alignright"&gt;CR 7&lt;/p&gt;&lt;div style="clear: both;"&gt;&lt;/div&gt;&lt;/div&gt;&lt;div&gt;&lt;h5&gt;&lt;b&gt;XP &lt;/b&gt;3,200&lt;/h5&gt;&lt;h5&gt;CE Medium monstrous humanoid (cold)&lt;/h5&gt;&lt;h5&gt;&lt;b&gt;Init &lt;/b&gt;+1; &lt;b&gt;Senses &lt;/b&gt;darkvision 60 ft., &lt;i&gt;see invisibility&lt;/i&gt;, snow vision; Perception +18&lt;/h5&gt;&lt;/div&gt;&lt;hr/&gt;&lt;div&gt;&lt;h5&gt;&lt;b&gt;DEFENSE&lt;/b&gt;&lt;/h5&gt;&lt;/div&gt;&lt;hr/&gt;&lt;div&gt;&lt;h5&gt;&lt;b&gt;AC &lt;/b&gt;20, touch 11, flat-footed 19 (+1 Dex, +9 natural)&lt;/h5&gt;&lt;h5&gt;&lt;b&gt;hp &lt;/b&gt;85 (10d10+30)&lt;/h5&gt;&lt;h5&gt;&lt;b&gt;Fort &lt;/b&gt;+8, &lt;b&gt;Ref &lt;/b&gt;+8, &lt;b&gt;Will &lt;/b&gt;+8&lt;/h5&gt;&lt;h5&gt;&lt;b&gt;DR &lt;/b&gt;10/magic; &lt;b&gt;Immune &lt;/b&gt;cold; &lt;b&gt;SR &lt;/b&gt;18&lt;/h5&gt;&lt;h5&gt;&lt;b&gt;Weaknesses &lt;/b&gt;vulnerable to fire&lt;/h5&gt;&lt;/div&gt;&lt;hr/&gt;&lt;div&gt;&lt;h5&gt;&lt;b&gt;OFFENSE&lt;/b&gt;&lt;/h5&gt;&lt;/div&gt;&lt;hr/&gt;&lt;div&gt;&lt;h5&gt;&lt;b&gt;Spd &lt;/b&gt;30 ft.&lt;/h5&gt;&lt;h5&gt;&lt;b&gt;Melee &lt;/b&gt;&lt;i&gt;&lt;i&gt;+2 frost quarterstaff&lt;/i&gt;&lt;/i&gt; +15/+10 (1d6+6 plus 1d6 cold) or &lt;/br&gt;2 claws +13 (1d4+3)&lt;/h5&gt;&lt;h5&gt;&lt;b&gt;Space &lt;/b&gt;5 ft.; &lt;b&gt;Reach &lt;/b&gt;5 ft.&lt;/h5&gt;&lt;h5&gt;&lt;b&gt;Special Attacks &lt;/b&gt;breath weapon (30-ft. cone, 4d6 cold and blinded for 1d6 rounds, Reflex DC 18 partial, usable every 1d4 round)&lt;/h5&gt;&lt;h5&gt;&lt;b&gt;Spell-Like Abilities&lt;/b&gt; (CL 10th; concentration +14)  &lt;/br&gt;Constant&amp;mdash;&lt;i&gt;pass without trace&lt;/i&gt;, &lt;i&gt;see invisibility&lt;/i&gt; &lt;/br&gt;At Will&amp;mdash;&lt;i&gt;chill metal&lt;/i&gt; (DC 16), &lt;i&gt;detect magic&lt;/i&gt;, &lt;i&gt;fog cloud&lt;/i&gt;, &lt;i&gt;frostbite&lt;/i&gt;&lt;sup&gt;UM&lt;/sup&gt;, &lt;i&gt;whispering wind&lt;/i&gt; &lt;/br&gt;3/day&amp;mdash;&lt;i&gt;alter self&lt;/i&gt;, &lt;i&gt;charm monster&lt;/i&gt; (DC 18), &lt;i&gt;invisibility&lt;/i&gt; (self only), &lt;i&gt;major image&lt;/i&gt; (DC 17) &lt;/br&gt;1/day&amp;mdash;&lt;i&gt;cone of cold&lt;/i&gt; (DC 19; see ice staff), &lt;i&gt;control weather&lt;/i&gt; (windy or cold weather only), &lt;i&gt;wall of ice&lt;/i&gt; (DC 18), &lt;i&gt;waves of fatigue&lt;/i&gt;&lt;/h5&gt;&lt;/h5&gt;&lt;/div&gt;&lt;hr/&gt;&lt;div&gt;&lt;h5&gt;&lt;b&gt;STATISTICS&lt;/b&gt;&lt;/h5&gt;&lt;/div&gt;&lt;hr/&gt;&lt;div&gt;&lt;h5&gt;&lt;b&gt;Str &lt;/b&gt;17, &lt;b&gt;Dex &lt;/b&gt;13, &lt;b&gt;Con &lt;/b&gt;16, &lt;b&gt;Int &lt;/b&gt; 16, &lt;b&gt;Wis &lt;/b&gt;13, &lt;b&gt;Cha &lt;/b&gt;18&lt;/h5&gt;&lt;h5&gt;&lt;b&gt;Base Atk &lt;/b&gt;+10; &lt;b&gt;CMB &lt;/b&gt;+13; &lt;b&gt;CMD &lt;/b&gt;24&lt;/h5&gt;&lt;h5&gt;&lt;b&gt;Feats &lt;/b&gt;Alertness, Blind-Fight, Combat Casting, Deceitful, Great Fortitude&lt;/h5&gt;&lt;h5&gt;&lt;b&gt;Skills &lt;/b&gt;Bluff +18, Craft (alchemy) +11, Diplomacy +9, Disguise +11, Intimidate +17, Knowledge (arcana) +8, Perception +18, Ride +9, Sense Motive +8, Spellcraft +8, Stealth +9 (+13 in snow); &lt;b&gt;Racial Modifiers &lt;/b&gt;+4 Stealth in snow&lt;/h5&gt;&lt;h5&gt;&lt;b&gt;Languages &lt;/b&gt;Aklo, Common, Giant&lt;/h5&gt;&lt;h5&gt;&lt;b&gt;SQ &lt;/b&gt;ice staff, icewalking&lt;/h5&gt;&lt;/div&gt;&lt;hr/&gt;&lt;div&gt;&lt;h5&gt;&lt;b&gt;ECOLOGY&lt;/b&gt;&lt;/h5&gt;&lt;/div&gt;&lt;hr/&gt;&lt;div&gt;&lt;h5&gt;&lt;b&gt;Environment &lt;/b&gt; cold forests or plains&lt;/h5&gt;&lt;h5&gt;&lt;b&gt;Organization &lt;/b&gt;solitary, patrol (1 plus 1 winter wolf), or coven (3 hags of any type)&lt;/h5&gt;&lt;h5&gt;&lt;b&gt;Treasure &lt;/b&gt;standard&lt;/h5&gt;&lt;/div&gt;&lt;hr/&gt;&lt;div&gt;&lt;h5&gt;&lt;b&gt;SPECIAL ABILITIES&lt;/b&gt;&lt;/h5&gt;&lt;/div&gt;&lt;hr/&gt;&lt;div&gt;&lt;/h5&gt;&lt;h5&gt;&lt;b&gt;Breath Weapon (Su)&lt;/b&gt; A creature that successfully saves against the hag's breath weapon takes half damage and is not blinded.  &lt;/h5&gt;&lt;h5&gt;&lt;b&gt;Ice Staff (Su)&lt;/b&gt; Once per week, a winter hag can perform an hour-long ritual to create a staff made of black ice that is as hard as steel and functions as a &lt;i&gt;+2 frost quarterstaff&lt;/i&gt;. A winter hag holding her ice staff can use &lt;i&gt;cone of cold&lt;/i&gt; once per day as a spell-like ability. The staff melts after 1 week.  &lt;/h5&gt;&lt;h5&gt;&lt;b&gt;Icewalking (Ex)&lt;/b&gt; This ability works like the &lt;i&gt;spider climb&lt;/i&gt; spell, but the surfaces the hag climbs must be icy. The hag can move across icy surfaces without penalty and doesn't need to make Acrobatics checks to run or charge on ice.  &lt;/h5&gt;&lt;h5&gt;&lt;b&gt;Snow Vision (Ex)&lt;/b&gt; A winter hag can see perfectly well in snowy conditions and doesn't take any penalties on Perception checks while in snow.&lt;/h5&gt;&lt;/div&gt;&lt;br&gt;&lt;div&gt;&lt;h4&gt;&lt;p&gt;&lt;p&gt;Winter hags are sadistic crones who haunt winter-blasted plains and rime-covered forests. They're exceptionally arrogant, and often use their magic to subjugate entire tribes of evil humanoids so they can rule over them as queens. These arrangements rarely last more than a few seasons, because no creature is truly safe from a winter hag's irrepressible appetite for warm, raw flesh. An ambitious winter hag might extort a village by causing constant snowfall until they give her children to eat or adults to become her slaves. A typical winter hag stands between 5 and 6 feet tall and weighs 100 pounds. When a winter hag joins a coven, the coven adds &lt;i&gt;sculpt &lt;i&gt;simulacrum&lt;/i&gt;&lt;/i&gt; and &lt;i&gt;simulacrum&lt;/i&gt; to its spell-like abilities, and any member within 1 mile of the winter hag gains icewalking and snow vision.&lt;/p&gt;&lt;/h4&gt;&lt;/div&gt;</t>
  </si>
  <si>
    <t>Wyrwood</t>
  </si>
  <si>
    <t>(1d8+10)</t>
  </si>
  <si>
    <t>dagger +3 (1d3+2/19-20)</t>
  </si>
  <si>
    <t>dagger +4 (1d3+2/19-20)</t>
  </si>
  <si>
    <t>Str 14, Dex 17, Con -, Int 15, Wis 12, Cha 6</t>
  </si>
  <si>
    <t>Deft Hands</t>
  </si>
  <si>
    <t>Acrobatics +7, Appraise +6, Climb +6, Craft (alchemy) +6, Disable Device +9, Escape Artist +7, Knowledge (dungeoneering) +6, Perception +5, Sleight of Hand +9, Stealth +11, Use Magic Device +2</t>
  </si>
  <si>
    <t>solitary or cabal (2-8)</t>
  </si>
  <si>
    <t>NPC gear (daggers [2], leather armor, thieves' tools, other treasure)</t>
  </si>
  <si>
    <t>Though obviously a wooden construct, this small, nimble creature moves fluidly and purposefully.</t>
  </si>
  <si>
    <t>This relatively young race was created by a cabal of wizards who needed nimble and skilled construct servants to do their dirty work. This cabal was interested in creating magical machines, so they built their tools to be small, agile, and clever. Over time, the cabal pushed the limits too far and created minions with free will, and these first wyrwoods began to question why they were involved in their masters' petty intrigues. When the wizards forced the wyrwoods to fight each other as proxies for the wizards themselves, the constructs instead killed their creators and stole the notes on how to create more of their kind, allowing them to perpetuate their race. Wyrwoods are secretive and somewhat xenophobic, and can seem cold and calculating to others-a trait that could earn respect or enmity, depending on the audience. Purely rational and unemotional, wyrwoods see the survival of their race as their primary goal. Even the rare wyrwood who understands the point of empathy and altruism sees such concepts as mere tools to help ensure its own survival or that of its people. All wyrwoods know how to create more of their kind, and they keep the details of their construction process secret from other creatures to make sure their race is never again enslaved. Most wyrwoods are wizards or rogues. The few who are inclined to worship tend to revere lawful deities with strict codes of behavior, which they follow to the letter rather than the spirit.  WYRWOOD CHARACTERS Wyrwood are defined by their class levels-they do not possess racial Hit Dice. All wyrwoods have the following racial traits.  +2 Dexterity, +2 Intelligence, -2 Charisma: Wyrwoods are quick and calculating. As constructs, wyrwoods do not have a Constitution score. Normal Speed: Wyrwoods have a base speed of 30 feet.  Small: Wyrwoods are Small creatures and gain a +1 size bonus on attack rolls, a -1 penalty on combat maneuver checks and to combat maneuver defense, a +2 bonus on Fly checks, and a +4 size bonus on Stealth checks.  Darkvision 60 ft.: Wyrwoods can see in the dark up to 60 feet.  Low-Light Vision: Wyrwoods have low-light vision.  Languages: Wyrwoods speak Common. A wyrwood with a high Intelligence score can choose from the following: Draconic, Dwarven, Elven, Gnome, Goblin, or Orc.</t>
  </si>
  <si>
    <t>&lt;link rel="stylesheet"href="PF.css"&gt;&lt;div&gt;&lt;h2&gt;Wyrwood&lt;/h2&gt;&lt;h3&gt;&lt;i&gt;Though obviously a wooden construct, this small, nimble creature moves fluidly and purposefully.&lt;/i&gt;&lt;/h3&gt;&lt;br&gt;&lt;/div&gt;&lt;div class="heading"&gt;&lt;p class="alignleft"&gt;Wyrwood&lt;/p&gt;&lt;p class="alignright"&gt;CR 1/2&lt;/p&gt;&lt;div style="clear: both;"&gt;&lt;/div&gt;&lt;/div&gt;&lt;div&gt;&lt;h5&gt;&lt;b&gt;XP &lt;/b&gt;200&lt;/h5&gt;&lt;h5&gt;Wyrwood rogue 1&lt;/h5&gt;&lt;h5&gt;N Small construct &lt;/h5&gt;&lt;h5&gt;&lt;b&gt;Init &lt;/b&gt;+3; &lt;b&gt;Senses &lt;/b&gt;darkvision 60 ft., low-light vision; Perception +5&lt;/h5&gt;&lt;/div&gt;&lt;hr/&gt;&lt;div&gt;&lt;h5&gt;&lt;b&gt;DEFENSE&lt;/b&gt;&lt;/h5&gt;&lt;/div&gt;&lt;hr/&gt;&lt;div&gt;&lt;h5&gt;&lt;b&gt;AC &lt;/b&gt;16, touch 14, flat-footed 13 (+2 armor, +3 Dex, +1 size)&lt;/h5&gt;&lt;h5&gt;&lt;b&gt;hp &lt;/b&gt;18 (1d8+10)&lt;/h5&gt;&lt;h5&gt;&lt;b&gt;Fort &lt;/b&gt;+0, &lt;b&gt;Ref &lt;/b&gt;+5 (+1 vs. traps), &lt;b&gt;Will &lt;/b&gt;+1&lt;/h5&gt;&lt;h5&gt;&lt;b&gt;Immune &lt;/b&gt;construct traits&lt;/h5&gt;&lt;/div&gt;&lt;hr/&gt;&lt;div&gt;&lt;h5&gt;&lt;b&gt;OFFENSE&lt;/b&gt;&lt;/h5&gt;&lt;/div&gt;&lt;hr/&gt;&lt;div&gt;&lt;h5&gt;&lt;b&gt;Spd &lt;/b&gt;30 ft.&lt;/h5&gt;&lt;h5&gt;&lt;b&gt;Melee &lt;/b&gt;dagger +3 (1d3+2/19-20)&lt;/h5&gt;&lt;h5&gt;&lt;b&gt;Ranged &lt;/b&gt;dagger +4 (1d3+2/19-20)&lt;/h5&gt;&lt;h5&gt;&lt;b&gt;Space &lt;/b&gt;5 ft.; &lt;b&gt;Reach &lt;/b&gt;5 ft.&lt;/h5&gt;&lt;h5&gt;&lt;b&gt;Special Attacks &lt;/b&gt;sneak attack +1d6&lt;/h5&gt;&lt;/div&gt;&lt;hr/&gt;&lt;div&gt;&lt;h5&gt;&lt;b&gt;STATISTICS&lt;/b&gt;&lt;/h5&gt;&lt;/div&gt;&lt;hr/&gt;&lt;div&gt;&lt;h5&gt;&lt;b&gt;Str &lt;/b&gt;14, &lt;b&gt;Dex &lt;/b&gt;17, &lt;b&gt;Con &lt;/b&gt;-, &lt;b&gt;Int &lt;/b&gt; 15, &lt;b&gt;Wis &lt;/b&gt;12, &lt;b&gt;Cha &lt;/b&gt;6&lt;/h5&gt;&lt;h5&gt;&lt;b&gt;Base Atk &lt;/b&gt;+0; &lt;b&gt;CMB &lt;/b&gt;+1; &lt;b&gt;CMD &lt;/b&gt;14&lt;/h5&gt;&lt;h5&gt;&lt;b&gt;Feats &lt;/b&gt;Deft Hands&lt;/h5&gt;&lt;h5&gt;&lt;b&gt;Skills &lt;/b&gt;Acrobatics +7, Appraise +6, Climb +6, Craft (alchemy) +6, Disable Device +9, Escape Artist +7, Knowledge (dungeoneering) +6, Perception +5, Sleight of Hand +9, Stealth +11, Use Magic Device +2&lt;/h5&gt;&lt;h5&gt;&lt;b&gt;Languages &lt;/b&gt;Common&lt;/h5&gt;&lt;h5&gt;&lt;b&gt;SQ &lt;/b&gt;trapfinding +1&lt;/h5&gt;&lt;/div&gt;&lt;hr/&gt;&lt;div&gt;&lt;h5&gt;&lt;b&gt;ECOLOGY&lt;/b&gt;&lt;/h5&gt;&lt;/div&gt;&lt;hr/&gt;&lt;div&gt;&lt;h5&gt;&lt;b&gt;Environment &lt;/b&gt; any ruins or underground&lt;/h5&gt;&lt;h5&gt;&lt;b&gt;Organization &lt;/b&gt;solitary or cabal (2-8)&lt;/h5&gt;&lt;h5&gt;&lt;b&gt;Treasure &lt;/b&gt;NPC gear (daggers [2], leather armor, thieves' tools, other treasure)&lt;/h5&gt;&lt;/div&gt;&lt;br&gt;&lt;div&gt;&lt;h4&gt;&lt;p&gt;&lt;p&gt;This relatively young race was created by a cabal of wizards who needed nimble and skilled construct servants to do their dirty work. This cabal was interested in creating magical machines, so they built their tools to be small, agile, and clever. Over time, the cabal pushed the limits too far and created minions with free will, and these first wyrwoods began to question why they were involved in their masters' petty intrigues. When the wizards forced the wyrwoods to fight each other as proxies for the wizards themselves, the constructs instead killed their creators and stole the notes on how to create more of their kind, allowing them to perpetuate their race. Wyrwoods are secretive and somewhat xenophobic, and can seem cold and calculating to others-a trait that could earn respect or enmity, depending on the audience. Purely rational and unemotional, wyrwoods see the survival of their race as their primary goal. Even the rare wyrwood who understands the point of empathy and altruism sees such concepts as mere tools to help ensure its own survival or that of its people. All wyrwoods know how to create more of their kind, and they keep the details of their construction process secret from other creatures to make sure their race is never again enslaved. Most wyrwoods are wizards or rogues. The few who are inclined to worship tend to revere lawful deities with strict codes of behavior, which they follow to the letter rather than the spirit.  &lt;br&gt;&lt;b&gt;WYRWOOD CHARACTERS&lt;/b&gt;&lt;br&gt; Wyrwood are defined by their class levels-they do not possess racial Hit Dice. All wyrwoods have the following racial traits.  &lt;br&gt;&lt;b&gt;+2 Dexterity, +2 Intelligence, -2 Charisma:&lt;/b&gt; Wyrwoods are quick and calculating. As constructs, wyrwoods do not have a Constitution score. Normal Speed: Wyrwoods have a base speed of 30 feet.  &lt;br&gt;&lt;b&gt;Small:&lt;/b&gt; Wyrwoods are Small creatures and gain a +1 size bonus on attack rolls, a -1 penalty on combat maneuver checks and to combat maneuver defense, a +2 bonus on Fly checks, and a +4 size bonus on Stealth checks.  &lt;br&gt;&lt;b&gt;Darkvision 60 ft.:&lt;/b&gt; Wyrwoods can see in the dark up to 60 feet.  &lt;br&gt;&lt;b&gt;Low-Light Vision:&lt;/b&gt; Wyrwoods have low-light vision.  &lt;br&gt;&lt;b&gt;Languages:&lt;/b&gt; Wyrwoods speak Common. A wyrwood with a high Intelligence score can choose from the following: Draconic, Dwarven, Elven, Gnome, Goblin, or Orc.&lt;/p&gt;&lt;/h4&gt;&lt;/div&gt;</t>
  </si>
  <si>
    <t>Wyvaran</t>
  </si>
  <si>
    <t>Female wyvaran</t>
  </si>
  <si>
    <t>inquisitorAPG 1</t>
  </si>
  <si>
    <t>shortspear +1 (1d6) or slapping tail +0 (1d8; attacks of opportunity only)</t>
  </si>
  <si>
    <t>Domain Spell-Like Abilities (CL 1st; concentration +3)  6/day-lightning arc (1d6 electricity)</t>
  </si>
  <si>
    <t>Inquisitor Spells Known (CL 1st; concentration +3)  1st (2/day)-cause fear (DC 15), shield of faith  0 (at will)-acid splash, daze (DC 14), disrupt undead, guidance</t>
  </si>
  <si>
    <t>Air</t>
  </si>
  <si>
    <t>Str 10, Dex 14, Con 13, Int 6, Wis 17, Cha 14</t>
  </si>
  <si>
    <t>Weapon Focus (shortspear)</t>
  </si>
  <si>
    <t>Fly -6, Intimidate +6, Knowledge (religion) +2, Perception +7</t>
  </si>
  <si>
    <t>judgment 1/day, monster lore +3, stern gaze</t>
  </si>
  <si>
    <t>solitary, wing (2-8), or flight (4-12)</t>
  </si>
  <si>
    <t>NPC gear (spear, scale mail, holy symbol, other treasure)</t>
  </si>
  <si>
    <t>This dragonlike humanoid brandishes its spear, spreads its wings, and shows its fangs in a angry snarl.</t>
  </si>
  <si>
    <t>These creatures are the result of magical draconic experiments at crossbreeding wyverns and kobolds. Wyvarans are fiercely territorial creatures loyal to their kin and tribe, and allow no interlopers into their lands without good reason or proper tribute. Each defends its personal property, and seeks revenge on any who dare steal from it. Most evil and neutral wyvarans primarily concern themselves with expanding their territory and wealth. Many civilized races dismiss wyvarans as fast, dumb, selfish brutes. However, a creature who respects the wyvarans' rules about their property finds that they make steadfast and loyal allies. Adventuring wyvarans often view their companions as clutchmates, and are willing to take great risks to protect them.  WYVARAN CHARACTERS Wyvarans are defined by their class levels-they don't have racial Hit Dice. All wyvarans have the following racial traits.  +2 Dexterity, -2 Intelligence, +2 Wisdom: Wyvarans have a reptilian grace and a strong will, but they tend to be a little dimwitted.  Normal Speed: Wyvarans have a base speed of 30 feet.  Flight: Wyvarans have dragonlike wings that grant them a fly speed of 30 feet with clumsy maneuverability.  Slapping Tail (Ex): Wyvarans have a tail attack they can only use when making attacks of opportunity. This slapping tail attack deals 1d8 points of damage plus the wyvaran's Strength modifier.  Darkvision 60 ft.: Wyvarans can see in the dark up to 60 feet.  Low-Light Vision: Wyvarans have low-light vision.  Languages: Wyvarans speak Common and Draconic. A wyvaran with a high Intelligence score can choose from the following: Dwarven, Elven, Gnome, Goblin, and Orc.</t>
  </si>
  <si>
    <t>&lt;link rel="stylesheet"href="PF.css"&gt;&lt;div&gt;&lt;h2&gt;Wyvaran&lt;/h2&gt;&lt;h3&gt;&lt;i&gt;This dragonlike humanoid brandishes its spear, spreads its wings, and shows its fangs in a angry snarl.&lt;/i&gt;&lt;/h3&gt;&lt;br&gt;&lt;/div&gt;&lt;div class="heading"&gt;&lt;p class="alignleft"&gt;Wyvaran&lt;/p&gt;&lt;p class="alignright"&gt;CR 1/2&lt;/p&gt;&lt;div style="clear: both;"&gt;&lt;/div&gt;&lt;/div&gt;&lt;div&gt;&lt;h5&gt;&lt;b&gt;XP &lt;/b&gt;200&lt;/h5&gt;&lt;h5&gt;Female wyvaran inquisitor&lt;sup&gt;APG&lt;/sup&gt; 1&lt;/h5&gt;&lt;h5&gt;LN Medium dragon &lt;/h5&gt;&lt;h5&gt;&lt;b&gt;Init &lt;/b&gt;+2; &lt;b&gt;Senses &lt;/b&gt;darkvision 60 ft., low-light vision; Perception +7&lt;/h5&gt;&lt;/div&gt;&lt;hr/&gt;&lt;div&gt;&lt;h5&gt;&lt;b&gt;DEFENSE&lt;/b&gt;&lt;/h5&gt;&lt;/div&gt;&lt;hr/&gt;&lt;div&gt;&lt;h5&gt;&lt;b&gt;AC &lt;/b&gt;17, touch 12, flat-footed 15 (+5 armor, +2 Dex)&lt;/h5&gt;&lt;h5&gt;&lt;b&gt;hp &lt;/b&gt;10 (1d8+2)&lt;/h5&gt;&lt;h5&gt;&lt;b&gt;Fort &lt;/b&gt;+3, &lt;b&gt;Ref &lt;/b&gt;+2, &lt;b&gt;Will &lt;/b&gt;+5&lt;/h5&gt;&lt;h5&gt;&lt;b&gt;Immune &lt;/b&gt;paralysis, sleep&lt;/h5&gt;&lt;/div&gt;&lt;hr/&gt;&lt;div&gt;&lt;h5&gt;&lt;b&gt;OFFENSE&lt;/b&gt;&lt;/h5&gt;&lt;/div&gt;&lt;hr/&gt;&lt;div&gt;&lt;h5&gt;&lt;b&gt;Spd &lt;/b&gt;30 ft., fly 30 ft. (clumsy) (20 ft., fly 20 ft. [clumsy] in armor)&lt;/h5&gt;&lt;h5&gt;&lt;b&gt;Melee &lt;/b&gt;shortspear +1 (1d6) or &lt;/br&gt;slapping tail +0 (1d8; attacks of opportunity only)&lt;/h5&gt;&lt;h5&gt;&lt;b&gt;Space &lt;/b&gt;5 ft.; &lt;b&gt;Reach &lt;/b&gt;5 ft.&lt;/h5&gt;&lt;h5&gt;&lt;b&gt;Domain Spell-Like Abilities&lt;/b&gt; (CL 1st; concentration +3) &lt;/br&gt;6/day&amp;mdash;lightning arc (1d6 electricity)&lt;/h5&gt;&lt;/h5&gt;&lt;h5&gt;&lt;b&gt;Inquisitor Spells Known&lt;/b&gt; (CL 1st; concentration +3) &lt;/br&gt;1st (2/day)&amp;mdash;&lt;i&gt;cause fear&lt;/i&gt; (DC 15), &lt;i&gt;shield of faith&lt;/i&gt; &lt;/br&gt;0 (at will)&amp;mdash;&lt;i&gt;acid splash&lt;/i&gt;, &lt;i&gt;daze&lt;/i&gt; (DC 14), &lt;i&gt;disrupt undead&lt;/i&gt;, &lt;i&gt;guidance&lt;/i&gt;&lt;/h5&gt;&lt;/h5&gt;&lt;h5&gt;&lt;b&gt;D&lt;/b&gt; domain spell; &lt;b&gt;Domains &lt;/b&gt;Air&lt;/h5&gt;&lt;/div&gt;&lt;hr/&gt;&lt;div&gt;&lt;h5&gt;&lt;b&gt;STATISTICS&lt;/b&gt;&lt;/h5&gt;&lt;/div&gt;&lt;hr/&gt;&lt;div&gt;&lt;h5&gt;&lt;b&gt;Str &lt;/b&gt;10, &lt;b&gt;Dex &lt;/b&gt;14, &lt;b&gt;Con &lt;/b&gt;13, &lt;b&gt;Int &lt;/b&gt; 6, &lt;b&gt;Wis &lt;/b&gt;17, &lt;b&gt;Cha &lt;/b&gt;14&lt;/h5&gt;&lt;h5&gt;&lt;b&gt;Base Atk &lt;/b&gt;+0; &lt;b&gt;CMB &lt;/b&gt;+0; &lt;b&gt;CMD &lt;/b&gt;12&lt;/h5&gt;&lt;h5&gt;&lt;b&gt;Feats &lt;/b&gt;Weapon Focus (shortspear)&lt;/h5&gt;&lt;h5&gt;&lt;b&gt;Skills &lt;/b&gt;Fly -6, Intimidate +6, Knowledge (religion) +2, Perception +7&lt;/h5&gt;&lt;h5&gt;&lt;b&gt;Languages &lt;/b&gt;Common, Draconic&lt;/h5&gt;&lt;h5&gt;&lt;b&gt;SQ &lt;/b&gt;judgment 1/day, monster lore +3, stern gaze&lt;/h5&gt;&lt;/div&gt;&lt;hr/&gt;&lt;div&gt;&lt;h5&gt;&lt;b&gt;ECOLOGY&lt;/b&gt;&lt;/h5&gt;&lt;/div&gt;&lt;hr/&gt;&lt;div&gt;&lt;h5&gt;&lt;b&gt;Environment &lt;/b&gt; temperate mountains&lt;/h5&gt;&lt;h5&gt;&lt;b&gt;Organization &lt;/b&gt;solitary, wing (2-8), or flight (4-12)&lt;/h5&gt;&lt;h5&gt;&lt;b&gt;Treasure &lt;/b&gt;NPC gear (spear, scale mail, holy symbol, other treasure)&lt;/h5&gt;&lt;/div&gt;&lt;br&gt;&lt;div&gt;&lt;h4&gt;&lt;p&gt;&lt;p&gt;These creatures are the result of magical draconic experiments at crossbreeding wyverns and kobolds. Wyvarans are fiercely territorial creatures loyal to their kin and tribe, and allow no interlopers into their lands without good reason or proper tribute. Each defends its personal property, and seeks revenge on any who dare steal from it. Most evil and neutral wyvarans primarily concern themselves with expanding their territory and wealth. Many civilized races dismiss wyvarans as fast, dumb, selfish brutes. However, a creature who respects the wyvarans' rules about their property finds that they make steadfast and loyal allies. Adventuring wyvarans often view their companions as clutchmates, and are willing to take great risks to protect them.  &lt;br&gt;&lt;b&gt;WYVARAN CHARACTERS&lt;/b&gt;&lt;br&gt; Wyvarans are defined by their class levels-they don't have racial Hit Dice. All wyvarans have the following racial traits.  &lt;br&gt;&lt;b&gt;+2 Dexterity, -2 Intelligence, +2 Wisdom:&lt;/b&gt; Wyvarans have a reptilian grace and a strong will, but they tend to be a little dimwitted.  &lt;br&gt;&lt;b&gt;Normal Speed:&lt;/b&gt; Wyvarans have a base speed of 30 feet.  &lt;br&gt;&lt;b&gt;Flight:&lt;/b&gt; Wyvarans have dragonlike wings that grant them a fly speed of 30 feet with clumsy maneuverability.  &lt;br&gt;&lt;b&gt;Slapping Tail (Ex):&lt;/b&gt; Wyvarans have a tail attack they can only use when making attacks of opportunity. This slapping tail attack deals 1d8 points of damage plus the wyvaran's Strength modifier.  &lt;br&gt;&lt;b&gt;Darkvision 60 ft.:&lt;/b&gt; Wyvarans can see in the dark up to 60 feet.  &lt;br&gt;&lt;b&gt;Low-Light Vision:&lt;/b&gt; Wyvarans have low-light vision.  &lt;br&gt;&lt;b&gt;Languages:&lt;/b&gt; Wyvarans speak Common and Draconic. A wyvaran with a high Intelligence score can choose from the following: Dwarven, Elven, Gnome, Goblin, and Orc.&lt;/p&gt;&lt;/h4&gt;&lt;/div&gt;</t>
  </si>
  <si>
    <t>Xanthos</t>
  </si>
  <si>
    <t>bite +23 (2d6+8), 2 hooves +21 (1d8+4), tail slap +21 (2d6+4)</t>
  </si>
  <si>
    <t>Spell-Like Abilities (CL 15th; concentration +16)  5/day-know direction, locate creature, purify food and drink, teleport</t>
  </si>
  <si>
    <t>Str 26, Dex 15, Con 21, Int 12, Wis 16, Cha 13</t>
  </si>
  <si>
    <t>Blind-Fight, Combat Casting, Dodge, Endurance, Improved Initiative, Iron Will, Mobility, Multiattack, Toughness, Wind Stance</t>
  </si>
  <si>
    <t>Climb +19, Intimidate +10, Knowledge (any one) +10, Perception +23, Swim +19</t>
  </si>
  <si>
    <t>Aklo; telepathy 5 ft.</t>
  </si>
  <si>
    <t>exploit stellar conjunction, hold breath</t>
  </si>
  <si>
    <t>This elephant-sized equine creature has bright red skin, fangs, six eyes, and armored plates on its head, neck, and back.</t>
  </si>
  <si>
    <t>Exploit  Stellar Conjunction (Su) A xanthos can sense the alignment of stellar objects (planets, comets, asteroids, and so on) and when they form conjunctions that allow it to use its magic for interplanetary travel. During these conjunctions, the xanthos can use its teleport spell-like ability as interplanetary teleportUM to reach any other world in its current solar system, or as plane shift to reach any known plane. A conjunction remains viable for only 10d10 hours, after which it could be days, weeks, or even months before another conjunction occurs that would once again allow travel between those two locations.</t>
  </si>
  <si>
    <t>A xanthos is a strange creature, part equine, part reptile. Bred as mounts by a long-dead race of alien plane-jumping explorers, xanthoi have a remarkable intelligence and the ability to teleport themselves and their riders over long distances. The race that created xanthoi has since died off or left for remote destinations, and the remaining xanthoi have lost many of their former powers, but they still have a driving need to explore worlds and planes. Xanthoi are omnivores but can survive on vegetable matter. A xanthos memorizes geography, flora, and fauna in case its lost masters ever return. In its travels, it may seek out powerful adventurers to form a mutual alliance of curiosity and friendship, and continue its explorations in their company. Each xanthos has a specif ic interest, and its desire to examine and catalog might be inconvenient or irrelevant to an adventurer's desires. Xanthoi avoid using their abilities to interfere or help with wars, planar invasions, and natural disasters, as they believe doing so violates an ancient code limiting their actions to observation and memorization rather than inf luencing events. They are more likely to flee than to fight unless fleeing would leave their friends stranded or in danger. A xanthos is 13 feet tall at the shoulder and weighs 15,000 pounds. Its sloping, armored back is not particularly comfortable for humanoids to sit on, but is well suited for bearing a howdah that can hold up to four Medium or Small creatures. It may accept a howdah, but doesn't tolerate being treated as a beast of burden.</t>
  </si>
  <si>
    <t>&lt;link rel="stylesheet"href="PF.css"&gt;&lt;div&gt;&lt;h2&gt;Xanthos&lt;/h2&gt;&lt;h3&gt;&lt;i&gt;This elephant-sized equine creature has bright red skin, fangs, six eyes, and armored plates on its head, neck, and back.&lt;/i&gt;&lt;/h3&gt;&lt;br&gt;&lt;/div&gt;&lt;div class="heading"&gt;&lt;p class="alignleft"&gt;Xanthos&lt;/p&gt;&lt;p class="alignright"&gt;CR 14&lt;/p&gt;&lt;div style="clear: both;"&gt;&lt;/div&gt;&lt;/div&gt;&lt;div&gt;&lt;h5&gt;&lt;b&gt;XP &lt;/b&gt;38,400&lt;/h5&gt;&lt;h5&gt;N Huge magical beast &lt;/h5&gt;&lt;h5&gt;&lt;b&gt;Init &lt;/b&gt;+6; &lt;b&gt;Senses &lt;/b&gt;darkvision 120 ft., low-light vision; Perception +23&lt;/h5&gt;&lt;/div&gt;&lt;hr/&gt;&lt;div&gt;&lt;h5&gt;&lt;b&gt;DEFENSE&lt;/b&gt;&lt;/h5&gt;&lt;/div&gt;&lt;hr/&gt;&lt;div&gt;&lt;h5&gt;&lt;b&gt;AC &lt;/b&gt;31, touch 11, flat-footed 28 (+2 Dex, +1 dodge, +20 natural, -2 size)&lt;/h5&gt;&lt;h5&gt;&lt;b&gt;hp &lt;/b&gt;195 (17d10+102)&lt;/h5&gt;&lt;h5&gt;&lt;b&gt;Fort &lt;/b&gt;+15, &lt;b&gt;Ref &lt;/b&gt;+12, &lt;b&gt;Will &lt;/b&gt;+10&lt;/h5&gt;&lt;h5&gt;&lt;b&gt;Immune &lt;/b&gt;cold; &lt;b&gt;Resist &lt;/b&gt;electricity 30, fire 30; &lt;b&gt;SR &lt;/b&gt;25&lt;/h5&gt;&lt;/div&gt;&lt;hr/&gt;&lt;div&gt;&lt;h5&gt;&lt;b&gt;OFFENSE&lt;/b&gt;&lt;/h5&gt;&lt;/div&gt;&lt;hr/&gt;&lt;div&gt;&lt;h5&gt;&lt;b&gt;Spd &lt;/b&gt;60 ft.&lt;/h5&gt;&lt;h5&gt;&lt;b&gt;Melee &lt;/b&gt;bite +23 (2d6+8), 2 hooves +21 (1d8+4), tail slap +21 (2d6+4)&lt;/h5&gt;&lt;h5&gt;&lt;b&gt;Space &lt;/b&gt;15 ft.; &lt;b&gt;Reach &lt;/b&gt;10 ft.&lt;/h5&gt;&lt;h5&gt;&lt;b&gt;Spell-Like Abilities&lt;/b&gt; (CL 15th; concentration +16) &lt;/br&gt;5/day&amp;mdash;&lt;i&gt;know direction&lt;/i&gt;, &lt;i&gt;locate creature&lt;/i&gt;, &lt;i&gt;purify food and drink&lt;/i&gt;, &lt;i&gt;teleport&lt;/i&gt;&lt;/h5&gt;&lt;/h5&gt;&lt;/div&gt;&lt;hr/&gt;&lt;div&gt;&lt;h5&gt;&lt;b&gt;STATISTICS&lt;/b&gt;&lt;/h5&gt;&lt;/div&gt;&lt;hr/&gt;&lt;div&gt;&lt;h5&gt;&lt;b&gt;Str &lt;/b&gt;26, &lt;b&gt;Dex &lt;/b&gt;15, &lt;b&gt;Con &lt;/b&gt;21, &lt;b&gt;Int &lt;/b&gt; 12, &lt;b&gt;Wis &lt;/b&gt;16, &lt;b&gt;Cha &lt;/b&gt;13&lt;/h5&gt;&lt;h5&gt;&lt;b&gt;Base Atk &lt;/b&gt;+17; &lt;b&gt;CMB &lt;/b&gt;+27; &lt;b&gt;CMD &lt;/b&gt;40 (44 vs. trip)&lt;/h5&gt;&lt;h5&gt;&lt;b&gt;Feats &lt;/b&gt;Blind-Fight, Combat Casting, Dodge, Endurance, Improved Initiative, Iron Will, Mobility, Multiattack, Toughness, Wind Stance&lt;/h5&gt;&lt;h5&gt;&lt;b&gt;Skills &lt;/b&gt;Climb +19, Intimidate +10, Knowledge (any one) +10, Perception +23, Swim +19&lt;/h5&gt;&lt;h5&gt;&lt;b&gt;Languages &lt;/b&gt;Aklo; telepathy 5 ft.&lt;/h5&gt;&lt;h5&gt;&lt;b&gt;SQ &lt;/b&gt;exploit stellar conjunction, hold breath&lt;/h5&gt;&lt;/div&gt;&lt;hr/&gt;&lt;div&gt;&lt;h5&gt;&lt;b&gt;ECOLOGY&lt;/b&gt;&lt;/h5&gt;&lt;/div&gt;&lt;hr/&gt;&lt;div&gt;&lt;h5&gt;&lt;b&gt;Environment &lt;/b&gt; any land&lt;/h5&gt;&lt;h5&gt;&lt;b&gt;Organization &lt;/b&gt;solitary or gang (2-5)&lt;/h5&gt;&lt;h5&gt;&lt;b&gt;Treasure &lt;/b&gt;none&lt;/h5&gt;&lt;/div&gt;&lt;hr/&gt;&lt;div&gt;&lt;h5&gt;&lt;b&gt;SPECIAL ABILITIES&lt;/b&gt;&lt;/h5&gt;&lt;/div&gt;&lt;hr/&gt;&lt;div&gt;&lt;h5&gt;&lt;b&gt;Exploit  Stellar Conjunction (Su)&lt;/b&gt; A xanthos can sense the alignment of stellar objects (planets, comets, asteroids, and so on) and when they form conjunctions that allow it to use its magic for interplanetary travel. During these conjunctions, the xanthos can use its &lt;i&gt;teleport&lt;/i&gt; spell-like ability as interplanetary &lt;i&gt;teleport&lt;/i&gt;&lt;sup&gt;UM&lt;/sup&gt; to reach any other world in its current solar system, or as &lt;i&gt;plane shift&lt;/i&gt; to reach any known plane. A conjunction remains viable for only 10d10 hours, after which it could be days, weeks, or even months before another conjunction occurs that would once again allow travel between those two locations.&lt;/h5&gt;&lt;/div&gt;&lt;br&gt;&lt;div&gt;&lt;h4&gt;&lt;p&gt;&lt;p&gt;A xanthos is a strange creature, part equine, part reptile. Bred as mounts by a long-dead race of alien plane-jumping explorers, xanthoi have a remarkable intelligence and the ability to &lt;i&gt;teleport&lt;/i&gt; themselves and their riders over long distances. The race that created xanthoi has since died off or left for remote destinations, and the remaining xanthoi have lost many of their former powers, but they still have a driving need to explore worlds and planes. Xanthoi are omnivores but can survive on vegetable matter. A xanthos memorizes geography, flora, and fauna in case its lost masters ever return. In its travels, it may seek out powerful adventurers to form a mutual alliance of curiosity and friendship, and continue its explorations in their company. Each xanthos has a specif ic interest, and its desire to examine and catalog might be inconvenient or irrelevant to an adventurer's desires. Xanthoi avoid using their abilities to interfere or help with wars, planar invasions, and natural disasters, as they believe doing so violates an ancient code limiting their actions to observation and memorization rather than inf luencing events. They are more likely to flee than to fight unless fleeing would leave their friends stranded or in danger. A xanthos is 13 feet tall at the shoulder and weighs 15,000 pounds. Its sloping, armored back is not particularly comfortable for humanoids to sit on, but is well suited for bearing a howdah that can hold up to four Medium or Small creatures. It may accept a howdah, but doesn't tolerate being treated as a beast of burden.&lt;/p&gt;&lt;/h4&gt;&lt;/div&gt;</t>
  </si>
  <si>
    <t>Xenopterid</t>
  </si>
  <si>
    <t>darkvision 60 ft., lifesense; Perception +1</t>
  </si>
  <si>
    <t>40 ft., climb 20 ft., fly 20 ft. (clumsy)</t>
  </si>
  <si>
    <t>2 claws +13 (1d6+5 plus grab), bite +13 (1d6+5 plus poison)</t>
  </si>
  <si>
    <t>blood drain (1d2 Constitution), poison</t>
  </si>
  <si>
    <t>Str 20, Dex 17, Con 19, Int -, Wis 12, Cha 7</t>
  </si>
  <si>
    <t>Climb +13, Disguise +6 (+14 when disguised as a humanoid), Fly -5, Stealth +11</t>
  </si>
  <si>
    <t>+8 Disguise (+16 when disguised as a humanoid), +8 Stealth</t>
  </si>
  <si>
    <t>entangling slime</t>
  </si>
  <si>
    <t>solitary, pair, or hive (3-30)</t>
  </si>
  <si>
    <t>What appears to be this creature's cloak unfurls into bug wings, and its apparently human face is merely patterns on its head.</t>
  </si>
  <si>
    <t>Entangling Slime (Ex) A xenopterid can produce a sticky, slimy secretion it uses to protect its territory and eggs. The xenopterid can slime up to a 10-foot-square area per day at a rate of 1 square foot per minute. For 1 week thereafter, any creature coming in direct contact with the slime must succeed at a DC 19 Strength check or be entangled and glued to it as if it had failed its save against a tanglefoot bag. The save DC is Constitution-based.  Poison (Ex) Bite-injury; save Fort DC 19; frequency 1/round for 6 rounds; effect 1d4 Dex; cure 2 consecutive saves. The save DC is Constitution-based.</t>
  </si>
  <si>
    <t>Xenopterids are human-sized predatory insects with the insidious ability to mimic the form of their favorite prey-humanoids. Xenopterids can be encountered nearly anywhere they can find food, quickly adapting their mimicry to resemble whatever humanoids are most common in a particular region. They can bend their wings to form cowls and cloaks, and they can fold their limbs to imitate humanoids' weapons and armor. A xenopterid's eeriest feature is its mouth-a crude chitinous beak that, when closed, resembles a human face. Up close, the xenopterid's unsettling nature is obvious, but from a distance or in dim light, the creature easily passes for its prey. Because their mimicking abilities require concealment, xenopterids commonly hunt their prey at night. Once a xenopterid captures and kills a victim, it liquefies the creature's remains in order to bring the putrid slurry back to the hive where it stuffs this substance into small spherical capsules the creatures use as food. Some evil races prize these capsules, and make gruesome liquors by fermenting the contents. Xenopterids live in colonies in abandoned ruins, old castles, decrepit farmsteads, and similarly abandoned human structures. A colony typically consists of 19 to 28 sterile drones and a fertile hive king and hive queen (xenopterids with the advanced creature simple template). Each colony has only one fertile male, so xenopterids reproduce slowly. Still, the only way to destroy a xenopterid colony is to kill both the king and the queen, and neither one of them ever leaves the safety of the hive. Xenopterid drones become fiercely aggressive when defending the hive against invaders.</t>
  </si>
  <si>
    <t>&lt;link rel="stylesheet"href="PF.css"&gt;&lt;div&gt;&lt;h2&gt;Xenopterid&lt;/h2&gt;&lt;h3&gt;&lt;i&gt;What appears to be this creature's cloak unfurls into bug wings, and its apparently human face is merely patterns on its head.&lt;/i&gt;&lt;/h3&gt;&lt;br&gt;&lt;/div&gt;&lt;div class="heading"&gt;&lt;p class="alignleft"&gt;Xenopterid&lt;/p&gt;&lt;p class="alignright"&gt;CR 7&lt;/p&gt;&lt;div style="clear: both;"&gt;&lt;/div&gt;&lt;/div&gt;&lt;div&gt;&lt;h5&gt;&lt;b&gt;XP &lt;/b&gt;3,200&lt;/h5&gt;&lt;h5&gt;N Medium vermin &lt;/h5&gt;&lt;h5&gt;&lt;b&gt;Init &lt;/b&gt;+3; &lt;b&gt;Senses &lt;/b&gt;darkvision 60 ft., lifesense; Perception +1&lt;/h5&gt;&lt;/div&gt;&lt;hr/&gt;&lt;div&gt;&lt;h5&gt;&lt;b&gt;DEFENSE&lt;/b&gt;&lt;/h5&gt;&lt;/div&gt;&lt;hr/&gt;&lt;div&gt;&lt;h5&gt;&lt;b&gt;AC &lt;/b&gt;21, touch 13, flat-footed 18 (+3 Dex, +8 natural)&lt;/h5&gt;&lt;h5&gt;&lt;b&gt;hp &lt;/b&gt;93 (11d8+44)&lt;/h5&gt;&lt;h5&gt;&lt;b&gt;Fort &lt;/b&gt;+11, &lt;b&gt;Ref &lt;/b&gt;+6, &lt;b&gt;Will &lt;/b&gt;+4&lt;/h5&gt;&lt;h5&gt;&lt;b&gt;Defensive Abilities &lt;/b&gt;ferocity; &lt;b&gt;Immune &lt;/b&gt;mind-affecting effects&lt;/h5&gt;&lt;/div&gt;&lt;hr/&gt;&lt;div&gt;&lt;h5&gt;&lt;b&gt;OFFENSE&lt;/b&gt;&lt;/h5&gt;&lt;/div&gt;&lt;hr/&gt;&lt;div&gt;&lt;h5&gt;&lt;b&gt;Spd &lt;/b&gt;40 ft., climb 20 ft., fly 20 ft. (clumsy)&lt;/h5&gt;&lt;h5&gt;&lt;b&gt;Melee &lt;/b&gt;2 claws +13 (1d6+5 plus grab), bite +13 (1d6+5 plus poison)&lt;/h5&gt;&lt;h5&gt;&lt;b&gt;Space &lt;/b&gt;5 ft.; &lt;b&gt;Reach &lt;/b&gt;5 ft.&lt;/h5&gt;&lt;h5&gt;&lt;b&gt;Special Attacks &lt;/b&gt;blood drain (1d2 Constitution), poison&lt;/h5&gt;&lt;/div&gt;&lt;hr/&gt;&lt;div&gt;&lt;h5&gt;&lt;b&gt;STATISTICS&lt;/b&gt;&lt;/h5&gt;&lt;/div&gt;&lt;hr/&gt;&lt;div&gt;&lt;h5&gt;&lt;b&gt;Str &lt;/b&gt;20, &lt;b&gt;Dex &lt;/b&gt;17, &lt;b&gt;Con &lt;/b&gt;19, &lt;b&gt;Int &lt;/b&gt; -, &lt;b&gt;Wis &lt;/b&gt;12, &lt;b&gt;Cha &lt;/b&gt;7&lt;/h5&gt;&lt;h5&gt;&lt;b&gt;Base Atk &lt;/b&gt;+8; &lt;b&gt;CMB &lt;/b&gt;+13 (+17 grapple); &lt;b&gt;CMD &lt;/b&gt;26 (34 vs. trip)&lt;/h5&gt;&lt;h5&gt;&lt;b&gt;Feats &lt;/b&gt;Improved Critical&lt;sup&gt;B &lt;/sup&gt;(claw)&lt;/h5&gt;&lt;h5&gt;&lt;b&gt;Skills &lt;/b&gt;Climb +13, Disguise +6 (+14 when disguised as a humanoid), Fly -5, Stealth +11; &lt;b&gt;Racial Modifiers &lt;/b&gt;+8 Disguise (+16 when disguised as a humanoid), +8 Stealth&lt;/h5&gt;&lt;h5&gt;&lt;b&gt;SQ &lt;/b&gt;entangling slime&lt;/h5&gt;&lt;/div&gt;&lt;hr/&gt;&lt;div&gt;&lt;h5&gt;&lt;b&gt;ECOLOGY&lt;/b&gt;&lt;/h5&gt;&lt;/div&gt;&lt;hr/&gt;&lt;div&gt;&lt;h5&gt;&lt;b&gt;Environment &lt;/b&gt; any land or underground&lt;/h5&gt;&lt;h5&gt;&lt;b&gt;Organization &lt;/b&gt;solitary, pair, or hive (3-30)&lt;/h5&gt;&lt;h5&gt;&lt;b&gt;Treasure &lt;/b&gt;none&lt;/h5&gt;&lt;/div&gt;&lt;hr/&gt;&lt;div&gt;&lt;h5&gt;&lt;b&gt;SPECIAL ABILITIES&lt;/b&gt;&lt;/h5&gt;&lt;/div&gt;&lt;hr/&gt;&lt;div&gt;&lt;/h5&gt;&lt;h5&gt;&lt;b&gt;Entangling Slime (Ex)&lt;/b&gt; A xenopterid can produce a sticky, slimy secretion it uses to protect its territory and eggs. The xenopterid can slime up to a 10-foot-square area per day at a rate of 1 square foot per minute. For 1 week thereafter, any creature coming in direct contact with the slime must succeed at a DC 19 Strength check or be entangled and glued to it as if it had failed its save against a tanglefoot bag. The save DC is Constitution-based.  &lt;/h5&gt;&lt;h5&gt;&lt;b&gt;Poison (Ex)&lt;/b&gt; Bite-injury; &lt;i&gt;save&lt;/i&gt; Fort DC 19; &lt;i&gt;frequency&lt;/i&gt; 1/round for 6 rounds; &lt;i&gt;effect&lt;/i&gt; 1d4 Dex; &lt;i&gt;cure&lt;/i&gt; 2 consecutive &lt;i&gt;save&lt;/i&gt;s. The save DC is Constitution-based.&lt;/h5&gt;&lt;/div&gt;&lt;br&gt;&lt;div&gt;&lt;h4&gt;&lt;p&gt;&lt;p&gt;Xenopterids are human-sized predatory insects with the insidious ability to mimic the form of their favorite prey-humanoids. Xenopterids can be encountered nearly anywhere they can find food, quickly adapting their mimicry to resemble whatever humanoids are most common in a particular region. They can bend their wings to form cowls and cloaks, and they can fold their limbs to imitate humanoids' weapons and armor. A xenopterid's eeriest feature is its mouth-a crude chitinous beak that, when closed, resembles a human face. Up close, the xenopterid's unsettling nature is obvious, but from a distance or in dim light, the creature easily passes for its prey. Because their mimicking abilities require concealment, xenopterids commonly hunt their prey at night. Once a xenopterid captures and kills a victim, it liquefies the creature's remains in order to bring the putrid slurry back to the hive where it stuffs this substance into small spherical capsules the creatures use as food. Some evil races prize these capsules, and make gruesome liquors by fermenting the contents. Xenopterids live in colonies in abandoned ruins, old castles, decrepit farmsteads, and similarly abandoned human structures. A colony typically consists of 19 to 28 sterile drones and a fertile hive king and hive queen (xenopterids with the advanced creature simple template). Each colony has only one fertile male, so xenopterids reproduce slowly. Still, the only way to destroy a xenopterid colony is to kill both the king and the queen, and neither one of them ever leaves the safety of the hive. Xenopterid drones become fiercely aggressive when defending the hive against invaders.&lt;/p&gt;&lt;/h4&gt;&lt;/div&gt;</t>
  </si>
  <si>
    <t>Yaoguai</t>
  </si>
  <si>
    <t>(+10 natural, -2 size)</t>
  </si>
  <si>
    <t>Fort +11, Ref +6, Will +4; +4 vs. mind-affecting effects</t>
  </si>
  <si>
    <t>nauseated, sickened</t>
  </si>
  <si>
    <t>polymorph susceptibility</t>
  </si>
  <si>
    <t>bite +12 (2d6+6), claw +12 (1d8+6), tentacle +12 (1d8+6 plus grab)</t>
  </si>
  <si>
    <t>Str 23, Dex 10, Con 21, Int 2, Wis 11, Cha 8</t>
  </si>
  <si>
    <t>Climb +11, Perception +7, Swim +11</t>
  </si>
  <si>
    <t>maker's gift (grab and constrict)</t>
  </si>
  <si>
    <t>This creature is a mix of different animals fused together, with a bear's torso and head, clawed ape legs, and a furred tentacle arm.</t>
  </si>
  <si>
    <t>Maker's Gift (Ex) Each yaoguai gains one additional ability that is based on its specific form. Typical additional yaoguai abilities include the following. Flight: The yaoguai gains a fly speed of 30 feet (clumsy). Grab and Constrict: The yaoguai's tentacle attack gains grab and constrict. The creature's constrict damage is equal to its slam damage plus its Strength bonus. Poison: One claw or tentacle attack is replaced with a sting attack (same damage as the replaced attack) plus poison. Poison Sting- injury; save Fort DC 19; frequency 1/round for 6 rounds; effect 1d2 Strength damage; cure 1 save. The save DC is Constitution-based.  Pounce and Rake: The yaoguai gains pounce and rake (2 claws +14, 1d8+7). Quills: A creature attacking the yaoguai with a melee weapon, an unarmed strike, or a natural weapon takes 1d8+7 points of piercing damage from the yaoguai's quills. Melee weapons with reach do not endanger their users in this way. Trample: The yaoguai gains a trample attack that deals an amount of damage equal to its claw damage plus 1-1/2 times its Strength modifier. Polymorph Susceptibility (Su) A yaoguai is immune to polymorph effects or effects that otherwise change its shape, but the attempt to alter its shape causes it great pain and it must attempt a saving throw if the effect allows it. If it fails its save or the effect doesn't allow a saving throw, the yaoguai is staggered and loses its damage reduction and fast healing for 1d4 rounds.</t>
  </si>
  <si>
    <t>A yaoguai is a monstrosity born of unnatural magic that combines several creatures into one body, creating a deformed, mismatched monster that slays and escapes its creator as soon as possible. No two yaoguai look the same, but most have similar abilities. Invariably, the torment of its genesis and the ongoing pain of its existence leave a yaoguai violently insane and prone to attacking at the slightest provocation.</t>
  </si>
  <si>
    <t>&lt;link rel="stylesheet"href="PF.css"&gt;&lt;div&gt;&lt;h2&gt;Yaoguai&lt;/h2&gt;&lt;h3&gt;&lt;i&gt;This creature is a mix of different animals fused together, with a bear's torso and head, clawed ape legs, and a furred tentacle arm.&lt;/i&gt;&lt;/h3&gt;&lt;br&gt;&lt;/div&gt;&lt;div class="heading"&gt;&lt;p class="alignleft"&gt;Yaoguai&lt;/p&gt;&lt;p class="alignright"&gt;CR 7&lt;/p&gt;&lt;div style="clear: both;"&gt;&lt;/div&gt;&lt;/div&gt;&lt;div&gt;&lt;h5&gt;&lt;b&gt;XP &lt;/b&gt;3,200&lt;/h5&gt;&lt;h5&gt;N Huge magical beast &lt;/h5&gt;&lt;h5&gt;&lt;b&gt;Init &lt;/b&gt;+0; &lt;b&gt;Senses &lt;/b&gt;darkvision 60 ft., low-light vision; Perception +7&lt;/h5&gt;&lt;/div&gt;&lt;hr/&gt;&lt;div&gt;&lt;h5&gt;&lt;b&gt;DEFENSE&lt;/b&gt;&lt;/h5&gt;&lt;/div&gt;&lt;hr/&gt;&lt;div&gt;&lt;h5&gt;&lt;b&gt;AC &lt;/b&gt;18, touch 8, flat-footed 18 (+10 natural, -2 size)&lt;/h5&gt;&lt;h5&gt;&lt;b&gt;hp &lt;/b&gt;84 (8d10+40); fast healing 5&lt;/h5&gt;&lt;h5&gt;&lt;b&gt;Fort &lt;/b&gt;+11, &lt;b&gt;Ref &lt;/b&gt;+6, &lt;b&gt;Will &lt;/b&gt;+4; +4 vs. mind-affecting effects&lt;/h5&gt;&lt;h5&gt;&lt;b&gt;Defensive Abilities &lt;/b&gt;fortification (50%); &lt;b&gt;DR &lt;/b&gt;5/-; &lt;b&gt;Immune &lt;/b&gt;nauseated, sickened; &lt;b&gt;SR &lt;/b&gt;18&lt;/h5&gt;&lt;h5&gt;&lt;b&gt;Weaknesses &lt;/b&gt;polymorph susceptibility&lt;/h5&gt;&lt;/div&gt;&lt;hr/&gt;&lt;div&gt;&lt;h5&gt;&lt;b&gt;OFFENSE&lt;/b&gt;&lt;/h5&gt;&lt;/div&gt;&lt;hr/&gt;&lt;div&gt;&lt;h5&gt;&lt;b&gt;Spd &lt;/b&gt;40 ft.&lt;/h5&gt;&lt;h5&gt;&lt;b&gt;Melee &lt;/b&gt;bite +12 (2d6+6), claw +12 (1d8+6), tentacle +12 (1d8+6 plus grab)&lt;/h5&gt;&lt;h5&gt;&lt;b&gt;Space &lt;/b&gt;15 ft.; &lt;b&gt;Reach &lt;/b&gt;10 ft.&lt;/h5&gt;&lt;h5&gt;&lt;b&gt;Special Attacks &lt;/b&gt;constrict (1d6+6)&lt;/h5&gt;&lt;/div&gt;&lt;hr/&gt;&lt;div&gt;&lt;h5&gt;&lt;b&gt;STATISTICS&lt;/b&gt;&lt;/h5&gt;&lt;/div&gt;&lt;hr/&gt;&lt;div&gt;&lt;h5&gt;&lt;b&gt;Str &lt;/b&gt;23, &lt;b&gt;Dex &lt;/b&gt;10, &lt;b&gt;Con &lt;/b&gt;21, &lt;b&gt;Int &lt;/b&gt; 2, &lt;b&gt;Wis &lt;/b&gt;11, &lt;b&gt;Cha &lt;/b&gt;8&lt;/h5&gt;&lt;h5&gt;&lt;b&gt;Base Atk &lt;/b&gt;+8; &lt;b&gt;CMB &lt;/b&gt;+16; &lt;b&gt;CMD &lt;/b&gt;26&lt;/h5&gt;&lt;h5&gt;&lt;b&gt;Feats &lt;/b&gt;Blind-Fight, Cleave, Iron Will, Power Attack&lt;/h5&gt;&lt;h5&gt;&lt;b&gt;Skills &lt;/b&gt;Climb +11, Perception +7, Swim +11&lt;/h5&gt;&lt;h5&gt;&lt;b&gt;SQ &lt;/b&gt;maker's gift (grab and constrict)&lt;/h5&gt;&lt;/div&gt;&lt;hr/&gt;&lt;div&gt;&lt;h5&gt;&lt;b&gt;ECOLOGY&lt;/b&gt;&lt;/h5&gt;&lt;/div&gt;&lt;hr/&gt;&lt;div&gt;&lt;h5&gt;&lt;b&gt;Environment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ABILITIES&lt;/b&gt;&lt;/h5&gt;&lt;/div&gt;&lt;hr/&gt;&lt;div&gt;&lt;/h5&gt;&lt;h5&gt;&lt;b&gt;Maker's Gift (Ex)&lt;/b&gt; Each yaoguai gains one additional ability that is based on its specific form. Typical additional yaoguai abilities include the following. &lt;i&gt;Flight&lt;/i&gt;: The yaoguai gains a fly speed of 30 feet (clumsy). &lt;i&gt;Grab and Constrict&lt;/i&gt;: The yaoguai's tentacle attack gains grab and constrict. The creature's constrict damage is equal to its slam damage plus its Strength bonus. &lt;i&gt;Poison&lt;/i&gt;: One claw or tentacle attack is replaced with a sting attack (same damage as the replaced attack) plus poison. &lt;i&gt;Poison&lt;/i&gt; Sting- injury; save Fort DC 19; frequency 1/round for 6 rounds; effect 1d2 Strength damage; cure 1 save. The save DC is Constitution-based.  &lt;i&gt;Pounce and Rake&lt;/i&gt;: The yaoguai gains pounce and rake (2 claws +14, 1d8+7). &lt;i&gt;Quills&lt;/i&gt;: A creature attacking the yaoguai with a melee weapon, an unarmed strike, or a natural weapon takes 1d8+7 points of piercing damage from the yaoguai's quills. Melee weapons with reach do not endanger their users in this way. &lt;i&gt;Trample&lt;/i&gt;: The yaoguai gains a trample attack that deals an amount of damage equal to its claw damage plus 1-1/2 times its Strength modifier. &lt;/h5&gt;&lt;h5&gt;&lt;b&gt;Polymorph Susceptibility (Su)&lt;/b&gt; A yaoguai is immune to polymorph effects or effects that otherwise change its shape, but the attempt to alter its shape causes it great pain and it must attempt a saving throw if the effect allows it. If it fails its save or the effect doesn't allow a saving throw, the yaoguai is staggered and loses its damage reduction and fast healing for 1d4 rounds.&lt;/h5&gt;&lt;/div&gt;&lt;br&gt;&lt;div&gt;&lt;h4&gt;&lt;p&gt;&lt;p&gt;A yaoguai is a monstrosity born of unnatural magic that combines several creatures into one body, creating a deformed, mismatched monster that slays and escapes its creator as soon as possible. No two yaoguai look the same, but most have similar abilities. Invariably, the torment of its genesis and the ongoing pain of its existence leave a yaoguai violently insane and prone to attacking at the slightest provocation.&lt;/p&gt;&lt;/h4&gt;&lt;/div&gt;</t>
  </si>
  <si>
    <t>Ypotryll</t>
  </si>
  <si>
    <t>(22d10+132)</t>
  </si>
  <si>
    <t>Fort +21, Ref +12, Will +9; +6 vs. charms and compulsions</t>
  </si>
  <si>
    <t>+6 vs. charms and compulsions</t>
  </si>
  <si>
    <t>gore +31 (4d8+16 plus push), 2 hooves +29 (2d8+11), tail slap +29 (2d6+5 plus push)</t>
  </si>
  <si>
    <t>15 ft. (15 ft. with tail slap)</t>
  </si>
  <si>
    <t>destructive charge, push (gore, tail slap, 10 ft.), thundering path, trample (2d8+16), unstoppable force</t>
  </si>
  <si>
    <t>Str 32, Dex 9, Con 21, Int 2, Wis 10, Cha 7</t>
  </si>
  <si>
    <t>+35 (+37 bull rush, +39 overrun)</t>
  </si>
  <si>
    <t>44 (46 vs. bull rush, 46 vs. overrun)</t>
  </si>
  <si>
    <t>Charge ThroughAPG, Endurance, Great Fortitude, Greater Overrun, Improved Bull Rush, Improved Overrun, Iron Will, Multiattack, Power Attack, Run, Toughness</t>
  </si>
  <si>
    <t>Acrobatics +6 (+18 when jumping), Perception +12, Survival +4, Swim +23</t>
  </si>
  <si>
    <t>+12 Acrobatics when jumping, +4 Swim</t>
  </si>
  <si>
    <t>bloody-minded</t>
  </si>
  <si>
    <t xml:space="preserve"> temperate marshes, hills, or coasts</t>
  </si>
  <si>
    <t>solitary, pair, herd (3-16)</t>
  </si>
  <si>
    <t>This ugly creature's porcine head features multiple horns and tusks. Its muscular body ripples with raw power.</t>
  </si>
  <si>
    <t>Bloody-Minded (Ex) A ypotryll is not easily swayed from its bloody business. It gains a +6 bonus on saves against charm and compulsion effects. Destructive Charge (Ex) A ypotryll's charge attack ignores up to 1 point of a target object's hardness for each 5 feet charged.  Thundering Path (Ex) A ypotryll's charge shakes the ground it crosses. The path of its charge is considered difficult terrain until the start of the ypotryll's next turn, and creatures with tremorsense that are within 100 feet of the end of the ypotryll's charge are blinded for that same amount of time.  Unstoppable Force (Ex) A ypotryll's bonus on a charge attack is +4, and it may add this bonus on overrun combat maneuver checks attempted using Charge Through.</t>
  </si>
  <si>
    <t>A ypotryll may charge over difficult terrain, provided the terrain does not cost more than 2 squares to enter. For those unfortunate enough to get in an ypotryll's way, the thundering rhythm of its hooves is the sound of doom. These creatures are pure savagery and destruction incarnate. A bulk of muscle and hate, a charging ypotryll can be slowed by few things. Bodies and viscera are strewed about when this powerful boarlike juggernaut hits a shield wall, and pikes splinter on its armored plates as if they were twigs. Given enough momentum, a charging ypotryll can rip apart a drawbridge or even the crash through a keep's walls. Powerful savage tribes corral these beasts and unleash their carnage on the battlefield. Giants and powerful troll chiefs prize ypotrylls, and spend much time and resources to break them, though ypotrylls' volatile nature ensures such domestication is rare. When it does happen, they make truly frightening steeds. In the wild, ypotrylls spend their time roaming their territory looking for enough food to support their massive bodies. While they prefer meat, these creatures are omnivores and will eat almost anything. Ypotrylls are especially fond of the scraps they can find in the trash heaps of civilized races, which can mean disaster for a settlement.</t>
  </si>
  <si>
    <t>&lt;link rel="stylesheet"href="PF.css"&gt;&lt;div&gt;&lt;h2&gt;Ypotryll&lt;/h2&gt;&lt;h3&gt;&lt;i&gt;This ugly creature's porcine head features multiple horns and tusks. Its muscular body ripples with raw power.&lt;/i&gt;&lt;/h3&gt;&lt;br&gt;&lt;/div&gt;&lt;div class="heading"&gt;&lt;p class="alignleft"&gt;Ypotryll&lt;/p&gt;&lt;p class="alignright"&gt;CR 15&lt;/p&gt;&lt;div style="clear: both;"&gt;&lt;/div&gt;&lt;/div&gt;&lt;div&gt;&lt;h5&gt;&lt;b&gt;XP &lt;/b&gt;51,200&lt;/h5&gt;&lt;h5&gt;N Huge magical beast &lt;/h5&gt;&lt;h5&gt;&lt;b&gt;Init &lt;/b&gt;-1; &lt;b&gt;Senses &lt;/b&gt;darkvision 60 ft., low-light vision, scent; Perception +12&lt;/h5&gt;&lt;/div&gt;&lt;hr/&gt;&lt;div&gt;&lt;h5&gt;&lt;b&gt;DEFENSE&lt;/b&gt;&lt;/h5&gt;&lt;/div&gt;&lt;hr/&gt;&lt;div&gt;&lt;h5&gt;&lt;b&gt;AC &lt;/b&gt;29, touch 7, flat-footed 29 (-1 Dex, +22 natural, -2 size)&lt;/h5&gt;&lt;h5&gt;&lt;b&gt;hp &lt;/b&gt;253 (22d10+132)&lt;/h5&gt;&lt;h5&gt;&lt;b&gt;Fort &lt;/b&gt;+21, &lt;b&gt;Ref &lt;/b&gt;+12, &lt;b&gt;Will &lt;/b&gt;+9; +6 vs. charms and compulsions&lt;/h5&gt;&lt;h5&gt;&lt;b&gt;DR &lt;/b&gt;5/-&lt;/h5&gt;&lt;/div&gt;&lt;hr/&gt;&lt;div&gt;&lt;h5&gt;&lt;b&gt;OFFENSE&lt;/b&gt;&lt;/h5&gt;&lt;/div&gt;&lt;hr/&gt;&lt;div&gt;&lt;h5&gt;&lt;b&gt;Spd &lt;/b&gt;60 ft.&lt;/h5&gt;&lt;h5&gt;&lt;b&gt;Melee &lt;/b&gt;gore +31 (4d8+16 plus push), 2 hooves +29 (2d8+11), tail slap +29 (2d6+5 plus push)&lt;/h5&gt;&lt;h5&gt;&lt;b&gt;Space &lt;/b&gt;10 ft.; &lt;b&gt;Reach &lt;/b&gt;15 ft. (15 ft. with tail slap)&lt;/h5&gt;&lt;h5&gt;&lt;b&gt;Special Attacks &lt;/b&gt;destructive charge, push (gore, tail slap, 10 ft.), thundering path, trample (2d8+16), unstoppable force&lt;/h5&gt;&lt;/div&gt;&lt;hr/&gt;&lt;div&gt;&lt;h5&gt;&lt;b&gt;STATISTICS&lt;/b&gt;&lt;/h5&gt;&lt;/div&gt;&lt;hr/&gt;&lt;div&gt;&lt;h5&gt;&lt;b&gt;Str &lt;/b&gt;32, &lt;b&gt;Dex &lt;/b&gt;9, &lt;b&gt;Con &lt;/b&gt;21, &lt;b&gt;Int &lt;/b&gt; 2, &lt;b&gt;Wis &lt;/b&gt;10, &lt;b&gt;Cha &lt;/b&gt;7&lt;/h5&gt;&lt;h5&gt;&lt;b&gt;Base Atk &lt;/b&gt;+22; &lt;b&gt;CMB &lt;/b&gt;+35 (+37 bull rush, +39 overrun); &lt;b&gt;CMD &lt;/b&gt;44 (46 vs. bull rush, 46 vs. overrun)&lt;/h5&gt;&lt;h5&gt;&lt;b&gt;Feats &lt;/b&gt;Charge Through&lt;sup&gt;APG&lt;/sup&gt;, Endurance, Great Fortitude, Greater Overrun, Improved Bull Rush, Improved Overrun, Iron Will, Multiattack, Power Attack, Run, Toughness&lt;/h5&gt;&lt;h5&gt;&lt;b&gt;Skills &lt;/b&gt;Acrobatics +6 (+18 when jumping), Perception +12, Survival +4, Swim +23; &lt;b&gt;Racial Modifiers &lt;/b&gt;+12 Acrobatics when jumping, +4 Swim&lt;/h5&gt;&lt;h5&gt;&lt;b&gt;SQ &lt;/b&gt;bloody-minded&lt;/h5&gt;&lt;/div&gt;&lt;hr/&gt;&lt;div&gt;&lt;h5&gt;&lt;b&gt;ECOLOGY&lt;/b&gt;&lt;/h5&gt;&lt;/div&gt;&lt;hr/&gt;&lt;div&gt;&lt;h5&gt;&lt;b&gt;Environment &lt;/b&gt; temperate marshes, hills, or coasts&lt;/h5&gt;&lt;h5&gt;&lt;b&gt;Organization &lt;/b&gt;solitary, pair, herd (3-16)&lt;/h5&gt;&lt;h5&gt;&lt;b&gt;Treasure &lt;/b&gt;none&lt;/h5&gt;&lt;/div&gt;&lt;hr/&gt;&lt;div&gt;&lt;h5&gt;&lt;b&gt;SPECIAL ABILITIES&lt;/b&gt;&lt;/h5&gt;&lt;/div&gt;&lt;hr/&gt;&lt;div&gt;&lt;/h5&gt;&lt;h5&gt;&lt;b&gt;Bloody-Minded (Ex)&lt;/b&gt; A ypotryll is not easily swayed from its bloody business. It gains a +6 bonus on saves against charm and compulsion effects. &lt;/h5&gt;&lt;h5&gt;&lt;b&gt;Destructive Charge (Ex)&lt;/b&gt; A ypotryll's charge attack ignores up to 1 point of a target object's hardness for each 5 feet charged.  &lt;/h5&gt;&lt;h5&gt;&lt;b&gt;Thundering Path (Ex)&lt;/b&gt; A ypotryll's charge shakes the ground it crosses. The path of its charge is considered difficult terrain until the start of the ypotryll's next turn, and creatures with tremorsense that are within 100 feet of the end of the ypotryll's charge are blinded for that same amount of time.  &lt;/h5&gt;&lt;h5&gt;&lt;b&gt;Unstoppable Force (Ex)&lt;/b&gt; A ypotryll's bonus on a charge attack is +4, and it may add this bonus on overrun combat maneuver checks attempted using Charge Through.&lt;/h5&gt;&lt;/div&gt;&lt;br&gt;&lt;div&gt;&lt;h4&gt;&lt;p&gt;&lt;p&gt;A ypotryll may charge over difficult terrain, provided the terrain does not cost more than 2 squares to enter. For those unfortunate enough to get in an ypotryll's way, the thundering rhythm of its hooves is the sound of doom. These creatures are pure savagery and destruction incarnate. A bulk of muscle and hate, a charging ypotryll can be slowed by few things. Bodies and viscera are strewed about when this powerful boarlike juggernaut hits a shield wall, and pikes splinter on its armored plates as if they were twigs. Given enough momentum, a charging ypotryll can rip apart a drawbridge or even the crash through a keep's walls. Powerful savage tribes corral these beasts and unleash their carnage on the battlefield. Giants and powerful troll chiefs prize ypotrylls, and spend much time and resources to break them, though ypotrylls' volatile nature ensures such domestication is rare. When it does happen, they make truly frightening steeds. In the wild, ypotrylls spend their time roaming their territory looking for enough food to support their massive bodies. While they prefer meat, these creatures are omnivores and will eat almost anything. Ypotrylls are especially fond of the scraps they can find in the trash heaps of civilized races, which can mean disaster for a settlement.&lt;/p&gt;&lt;/h4&gt;&lt;/div&gt;</t>
  </si>
  <si>
    <t>Zombie Lord</t>
  </si>
  <si>
    <t>monk 3</t>
  </si>
  <si>
    <t>(+3 Dex, +1 dodge, +2 Wis, +2 natural)</t>
  </si>
  <si>
    <t>(5d8+8)</t>
  </si>
  <si>
    <t>Fort +3, Ref +6, Will +8; +2 vs. enchantments</t>
  </si>
  <si>
    <t>evasion channel resistance +4</t>
  </si>
  <si>
    <t>unarmed strike +6 (1d6+3) or flurry of blows +5/+5 (1d6+3)</t>
  </si>
  <si>
    <t>flurry of blows, stunning fist (3/day, DC 13)</t>
  </si>
  <si>
    <t>Str 17, Dex 16, Con -, Int 12, Wis 15, Cha 10</t>
  </si>
  <si>
    <t>Combat Reflexes, Deflect Arrows, Dodge, Improved Unarmed Strike, Nimble Moves, Power Attack, Step Up, Stunning Fist, ToughnessB</t>
  </si>
  <si>
    <t>Acrobatics +11, Climb +11, Intimidate +8, Knowledge (religion) +6, Perception +10, Sense Motive +8, Stealth +11</t>
  </si>
  <si>
    <t>fast movement, maneuver training</t>
  </si>
  <si>
    <t>Gore stains this creature's tattered clothes, grimly appropriate garments for the rotting corpse inside.</t>
  </si>
  <si>
    <t>Zombie lords are the fleshy counterparts of skeletal champions-intelligent, cunning, and envious of creatures whose bodies aren't rotting away. Despite their decaying flesh, they are not slow like common zombies, and can easily pursue fleeing prey. Zombie lords are more powerful than common zombies and retain their class levels.  CREATING A ZOMBIE LORD "Zombie lord" is an acquired template that can be added to any corporeal creature (other than undead) that has a minimum Intelligence of 3. This corporeal creature is referred to hereafter as the base creature.  CR: A zombie lord's CR is 1 higher than that of a normal zombie with the same Hit Dice, plus the normal CR increase for class levels (if any).  Type: The creature's type becomes undead. It keeps subtypes except for alignment subtypes and subtypes that indicate kind.  Alignment: Any evil.  Armor Class: Natural armor as per zombie (Pathfinder RPG Bestiary 288).  Hit Dice: Change all of the creature's racial Hit Dice to d8s, then add 2 racial Hit Dice to this total (creatures without racial HD gain 2 undead HD). Hit Dice from class levels are unchanged.  Saving Throws: Base save bonuses for racial Hit Dice are Fort +1/3 HD, Ref +1/3 HD, and Will +1/2 HD + 2.  Defensive Abilities: A zombie lord gains DR 5/slashing and channel resistance +4, in addition to undead traits.  Speed: As zombie (Bestiary 288).  Attacks: As zombie (Bestiary 289).  Abilities: Str +2, Dex +2. As an undead, it has no Constitution score.  BAB: A zombie lord's BAB for its racial HD is equal to 3/4 its HD.  Skills: A zombie lord gains skill ranks per racial Hit Die equal to 4 + its Int modifier (class skills as the undead type). Skills gained from class levels remain unchanged.  Feats: A zombie lord gains Toughness as a bonus feat.  Special Qualities: Unlike a common zombie, a zombie lord does not gain the staggered special quality.</t>
  </si>
  <si>
    <t>&lt;link rel="stylesheet"href="PF.css"&gt;&lt;div&gt;&lt;h2&gt;Zombie Lord&lt;/h2&gt;&lt;h3&gt;&lt;i&gt;Gore stains this creature's tattered clothes, grimly appropriate garments for the rotting corpse inside.&lt;/i&gt;&lt;/h3&gt;&lt;br&gt;&lt;/div&gt;&lt;div class="heading"&gt;&lt;p class="alignleft"&gt;Zombie Lord&lt;/p&gt;&lt;p class="alignright"&gt;CR 3&lt;/p&gt;&lt;div style="clear: both;"&gt;&lt;/div&gt;&lt;/div&gt;&lt;div&gt;&lt;h5&gt;&lt;b&gt;XP &lt;/b&gt;800&lt;/h5&gt;&lt;h5&gt;Female human monk 3&lt;/h5&gt;&lt;h5&gt;LE Medium undead &lt;/h5&gt;&lt;h5&gt;&lt;b&gt;Init &lt;/b&gt;+3; &lt;b&gt;Senses &lt;/b&gt;darkvision 60 ft.; Perception +10&lt;/h5&gt;&lt;/div&gt;&lt;hr/&gt;&lt;div&gt;&lt;h5&gt;&lt;b&gt;DEFENSE&lt;/b&gt;&lt;/h5&gt;&lt;/div&gt;&lt;hr/&gt;&lt;div&gt;&lt;h5&gt;&lt;b&gt;AC &lt;/b&gt;18, touch 16, flat-footed 14 (+3 Dex, +1 dodge, +2 Wis, +2 natural)&lt;/h5&gt;&lt;h5&gt;&lt;b&gt;hp &lt;/b&gt;30 (5d8+8)&lt;/h5&gt;&lt;h5&gt;&lt;b&gt;Fort &lt;/b&gt;+3, &lt;b&gt;Ref &lt;/b&gt;+6, &lt;b&gt;Will &lt;/b&gt;+8; +2 vs. enchantments&lt;/h5&gt;&lt;h5&gt;&lt;b&gt;Defensive Abilities &lt;/b&gt;evasion channel resistance +4; &lt;b&gt;DR &lt;/b&gt;5/slashing; &lt;b&gt;Immune &lt;/b&gt;undead traits&lt;/h5&gt;&lt;/div&gt;&lt;hr/&gt;&lt;div&gt;&lt;h5&gt;&lt;b&gt;OFFENSE&lt;/b&gt;&lt;/h5&gt;&lt;/div&gt;&lt;hr/&gt;&lt;div&gt;&lt;h5&gt;&lt;b&gt;Spd &lt;/b&gt;40 ft.&lt;/h5&gt;&lt;h5&gt;&lt;b&gt;Melee &lt;/b&gt;unarmed strike +6 (1d6+3) or &lt;/br&gt;flurry of blows +5/+5 (1d6+3)&lt;/h5&gt;&lt;h5&gt;&lt;b&gt;Space &lt;/b&gt;5 ft.; &lt;b&gt;Reach &lt;/b&gt;5 ft.&lt;/h5&gt;&lt;h5&gt;&lt;b&gt;Special Attacks &lt;/b&gt;flurry of blows, stunning fist (3/day, DC 13)&lt;/h5&gt;&lt;/div&gt;&lt;hr/&gt;&lt;div&gt;&lt;h5&gt;&lt;b&gt;STATISTICS&lt;/b&gt;&lt;/h5&gt;&lt;/div&gt;&lt;hr/&gt;&lt;div&gt;&lt;h5&gt;&lt;b&gt;Str &lt;/b&gt;17, &lt;b&gt;Dex &lt;/b&gt;16, &lt;b&gt;Con &lt;/b&gt;-, &lt;b&gt;Int &lt;/b&gt; 12, &lt;b&gt;Wis &lt;/b&gt;15, &lt;b&gt;Cha &lt;/b&gt;10&lt;/h5&gt;&lt;h5&gt;&lt;b&gt;Base Atk &lt;/b&gt;+3; &lt;b&gt;CMB &lt;/b&gt;+7; &lt;b&gt;CMD &lt;/b&gt;22&lt;/h5&gt;&lt;h5&gt;&lt;b&gt;Feats &lt;/b&gt;Combat Reflexes, Deflect Arrows, Dodge, Improved Unarmed Strike, Nimble Moves, Power Attack, Step Up, Stunning Fist, Toughness&lt;sup&gt;B&lt;/sup&gt;&lt;/h5&gt;&lt;h5&gt;&lt;b&gt;Skills &lt;/b&gt;Acrobatics +11, Climb +11, Intimidate +8, Knowledge (religion) +6, Perception +10, Sense Motive +8, Stealth +11&lt;/h5&gt;&lt;h5&gt;&lt;b&gt;Languages &lt;/b&gt;Abyssal, Common&lt;/h5&gt;&lt;h5&gt;&lt;b&gt;SQ &lt;/b&gt;fast movement, maneuver training&lt;/h5&gt;&lt;/div&gt;&lt;hr/&gt;&lt;div&gt;&lt;h5&gt;&lt;b&gt;ECOLOGY&lt;/b&gt;&lt;/h5&gt;&lt;/div&gt;&lt;hr/&gt;&lt;div&gt;&lt;h5&gt;&lt;b&gt;Environment &lt;/b&gt; any&lt;/h5&gt;&lt;h5&gt;&lt;b&gt;Organization &lt;/b&gt;solitary, pair, or cult (3-6)&lt;/h5&gt;&lt;h5&gt;&lt;b&gt;Treasure &lt;/b&gt;NPC gear&lt;/h5&gt;&lt;/div&gt;&lt;br&gt;&lt;div&gt;&lt;h4&gt;&lt;p&gt;&lt;p&gt;Zombie lords are the fleshy counterparts of skeletal champions-intelligent, cunning, and envious of creatures whose bodies aren't rotting away. Despite their decaying flesh, they are not slow like common zombies, and can easily pursue fleeing prey. Zombie lords are more powerful than common zombies and retain their class levels.  &lt;br&gt;&lt;b&gt;CREATING A ZOMBIE LORD&lt;/b&gt;&lt;br&gt; "Zombie lord" is an acquired template that can be added to any corporeal creature (other than undead) that has a minimum Intelligence of 3. This corporeal creature is referred to hereafter as the base creature.  &lt;br&gt;&lt;b&gt;CR:&lt;/b&gt; A zombie lord's CR is 1 higher than that of a normal zombie with the same Hit Dice, plus the normal CR increase for class levels (if any).  &lt;br&gt;&lt;b&gt;Type:&lt;/b&gt; The creature's type becomes undead. It keeps subtypes except for alignment subtypes and subtypes that indicate kind.  &lt;br&gt;&lt;b&gt;Alignment:&lt;/b&gt; Any evil.  &lt;br&gt;&lt;b&gt;Armor Class:&lt;/b&gt; Natural armor as per zombie (&lt;i&gt;Pathfinder RPG &lt;i&gt;Bestiary&lt;/i&gt;&lt;/i&gt; 288).  &lt;br&gt;&lt;b&gt;Hit Dice:&lt;/b&gt; Change all of the creature's racial Hit Dice to d8s, then add 2 racial Hit Dice to this total (creatures without racial HD gain 2 undead HD). Hit Dice from class levels are unchanged.  &lt;br&gt;&lt;b&gt;Saving Throws:&lt;/b&gt; Base save bonuses for racial Hit Dice are Fort +1/3 HD, Ref +1/3 HD, and Will +1/2 HD + 2.  &lt;br&gt;&lt;b&gt;Defensive Abilities:&lt;/b&gt; A zombie lord gains DR 5/slashing and channel resistance +4, in addition to undead traits.  &lt;br&gt;&lt;b&gt;Speed:&lt;/b&gt; As zombie (&lt;i&gt;Bestiary&lt;/i&gt; 288).  &lt;br&gt;&lt;b&gt;Attacks:&lt;/b&gt; As zombie (&lt;i&gt;Bestiary&lt;/i&gt; 289).  &lt;br&gt;&lt;b&gt;Abilities:&lt;/b&gt; Str +2, Dex +2. As an undead, it has no Constitution score.  &lt;br&gt;&lt;b&gt;BAB:&lt;/b&gt; A zombie lord's BAB for its racial HD is equal to 3/4 its HD.  &lt;br&gt;&lt;b&gt;Skills:&lt;/b&gt; A zombie lord gains skill ranks per racial Hit Die equal to 4 + its Int modifier (class skills as the undead type). Skills gained from class levels remain unchanged.  &lt;br&gt;&lt;b&gt;Feats:&lt;/b&gt; A zombie lord gains Toughness as a bonus feat.  &lt;br&gt;&lt;b&gt;Special Qualities:&lt;/b&gt; Unlike a common zombie, a zombie lord does not gain the staggered special quality.&lt;/p&gt;&lt;/h4&gt;&lt;/div&gt;</t>
  </si>
  <si>
    <t>Zomok</t>
  </si>
  <si>
    <t>darkvision 120 ft., low-light vision, tremorsense 60 ft.; Perception +26</t>
  </si>
  <si>
    <t>(17d8+170)</t>
  </si>
  <si>
    <t>Fort +20, Ref +7, Will +13</t>
  </si>
  <si>
    <t>sonic, plant traits</t>
  </si>
  <si>
    <t xml:space="preserve"> forest step</t>
  </si>
  <si>
    <t>bite +20 (2d8+12), 2 claws +20 (2d6+12), tail slap +15 (2d8+6), 2 wings +15 (2d6+6)</t>
  </si>
  <si>
    <t>breath weapon (60-ft. cone, 18d6 bludgeoning plus entangle, Reflex DC 28 partial, usable every 1d4 rounds), swallow whole (6d6 bludgeoning damage, AC 23, 24 hp), trample (2d8+18, DC 30)</t>
  </si>
  <si>
    <t>Spell-Like Abilities (CL 16th; concentration +24) Constant-pass without trace   At Will-command plants (DC 22), plant growth, quench (DC 21)   3/day-entangle (DC 19), liveoak, transmute mud to rock, transmute rock to mud, wall of thorns   1/day-shambler</t>
  </si>
  <si>
    <t>Str 35, Dex 11, Con 30, Int 16, Wis 22, Cha 26</t>
  </si>
  <si>
    <t>+28 (+30 sunder)</t>
  </si>
  <si>
    <t>40 (42 vs. sunder, 44 vs. trip)</t>
  </si>
  <si>
    <t>Awesome Blow, Cleave, Improved Bull Rush, Improved Initiative, Improved Sunder, Iron Will, Lightning Reflexes, Power Attack, Snatch</t>
  </si>
  <si>
    <t>Fly +10, Knowledge (nature) +20, Perception +26, Stealth +8, Survival +23</t>
  </si>
  <si>
    <t xml:space="preserve"> any forests (primal land of fey)</t>
  </si>
  <si>
    <t>At first glance, this creature resembles a dragon, but its body is entirely made of plants and soil, and it exhales clouds of dirt.</t>
  </si>
  <si>
    <t>Breath Weapon (Su) A zomok's breath weapon is a cone of flying dirt, bark, stones, and moss, which takes root as soon as it touches the ground. Creatures may attempt a saving throw for half damage. Any creature that fails its save and is touching the ground is entangled for 1d6 rounds by this material. A creature can break free with a DC 28 Strength or Escape Artist check. The save DC is Constitution-based.  Forest Step (Su) A zomok in a forest area may teleport up to 120 feet by moving the essence of its being to another forested area. The zomok is cured of 60 points of damage when it does this. It may use this ability once every 1d6+1 rounds but no more than three times per day. If the zomok has swallowed a foe, the foe is left behind when the zomok teleports.</t>
  </si>
  <si>
    <t>Zomoks are dragonlike creatures made out of animate plant matter. Native to the realm of the fey, they are guardians of mystic forests. Some travel to the Material Plane and adapt to its woodlands, defending them against massive destruction-forest fires, logging, undead armies, and so on-and use their abilities to heal and regrow damaged areas. Rather than having a distinct physical body, a zomok is more like a spirit animating a collective mass of vegetation, and over time it sheds and acquires new material from its environment, changing its appearance to match its current location. Zomoks do not need to eat, and any creature they swallow is usually left behind as a mashed corpse to decay and provide nutrition for plants. A typical zomok is about 18 feet tall and 30 feet long, and weighs 30 tons.</t>
  </si>
  <si>
    <t>&lt;link rel="stylesheet"href="PF.css"&gt;&lt;div&gt;&lt;h2&gt;Zomok&lt;/h2&gt;&lt;h3&gt;&lt;i&gt;At first glance, this creature resembles a dragon, but its body is entirely made of plants and soil, and it exhales clouds of dirt.&lt;/i&gt;&lt;/h3&gt;&lt;br&gt;&lt;/div&gt;&lt;div class="heading"&gt;&lt;p class="alignleft"&gt;Zomok&lt;/p&gt;&lt;p class="alignright"&gt;CR 16&lt;/p&gt;&lt;div style="clear: both;"&gt;&lt;/div&gt;&lt;/div&gt;&lt;div&gt;&lt;h5&gt;&lt;b&gt;XP &lt;/b&gt;76,800&lt;/h5&gt;&lt;h5&gt;N Gargantuan plant (extraplanar)&lt;/h5&gt;&lt;h5&gt;&lt;b&gt;Init &lt;/b&gt;+4; &lt;b&gt;Senses &lt;/b&gt;darkvision 120 ft., low-light vision, tremorsense 60 ft.; Perception +26&lt;/h5&gt;&lt;/div&gt;&lt;hr/&gt;&lt;div&gt;&lt;h5&gt;&lt;b&gt;DEFENSE&lt;/b&gt;&lt;/h5&gt;&lt;/div&gt;&lt;hr/&gt;&lt;div&gt;&lt;h5&gt;&lt;b&gt;AC &lt;/b&gt;33, touch 6, flat-footed 33 (+27 natural, -4 size)&lt;/h5&gt;&lt;h5&gt;&lt;b&gt;hp &lt;/b&gt;246 (17d8+170)&lt;/h5&gt;&lt;h5&gt;&lt;b&gt;Fort &lt;/b&gt;+20, &lt;b&gt;Ref &lt;/b&gt;+7, &lt;b&gt;Will &lt;/b&gt;+13&lt;/h5&gt;&lt;h5&gt;&lt;b&gt;Immune &lt;/b&gt;sonic, plant traits&lt;/h5&gt;&lt;h5&gt;&lt;b&gt;Weaknesses &lt;/b&gt;vulnerable to fire&lt;/h5&gt;&lt;/div&gt;&lt;hr/&gt;&lt;div&gt;&lt;h5&gt;&lt;b&gt;OFFENSE&lt;/b&gt;&lt;/h5&gt;&lt;/div&gt;&lt;hr/&gt;&lt;div&gt;&lt;h5&gt;&lt;b&gt;Spd &lt;/b&gt;40 ft., fly 100 ft. (poor);  forest step&lt;/h5&gt;&lt;h5&gt;&lt;b&gt;Melee &lt;/b&gt;bite +20 (2d8+12), 2 claws +20 (2d6+12), tail slap +15 (2d8+6), 2 wings +15 (2d6+6)&lt;/h5&gt;&lt;h5&gt;&lt;b&gt;Space &lt;/b&gt;20 ft.; &lt;b&gt;Reach &lt;/b&gt;15 ft. (20 ft. with tail)&lt;/h5&gt;&lt;h5&gt;&lt;b&gt;Special Attacks &lt;/b&gt;breath weapon (60-ft. cone, 18d6 bludgeoning plus &lt;i&gt;entangle&lt;/i&gt;, Reflex DC 28 partial, usable every 1d4 rounds), swallow whole (6d6 bludgeoning damage, AC 23, 24 hp), trample (2d8+18, DC 30)&lt;/h5&gt;&lt;h5&gt;&lt;b&gt;Spell-Like Abilities&lt;/b&gt; (CL 16th; concentration +24) &lt;/br&gt;Constant&amp;mdash;&lt;i&gt;pass without trace&lt;/i&gt; &lt;/br&gt;At Will&amp;mdash;&lt;i&gt;command plants&lt;/i&gt; (DC 22), &lt;i&gt;plant growth&lt;/i&gt;, &lt;i&gt;quench&lt;/i&gt; (DC 21) &lt;/br&gt;3/day&amp;mdash;&lt;i&gt;entangle&lt;/i&gt; (DC 19), &lt;i&gt;liveoak&lt;/i&gt;, &lt;i&gt;transmute mud to rock&lt;/i&gt;, &lt;i&gt;transmute rock to mud&lt;/i&gt;, &lt;i&gt;wall of thorns&lt;/i&gt; &lt;/br&gt;1/day&amp;mdash;&lt;i&gt;shambler&lt;/i&gt;&lt;/h5&gt;&lt;/h5&gt;&lt;/div&gt;&lt;hr/&gt;&lt;div&gt;&lt;h5&gt;&lt;b&gt;STATISTICS&lt;/b&gt;&lt;/h5&gt;&lt;/div&gt;&lt;hr/&gt;&lt;div&gt;&lt;h5&gt;&lt;b&gt;Str &lt;/b&gt;35, &lt;b&gt;Dex &lt;/b&gt;11, &lt;b&gt;Con &lt;/b&gt;30, &lt;b&gt;Int &lt;/b&gt; 16, &lt;b&gt;Wis &lt;/b&gt;22, &lt;b&gt;Cha &lt;/b&gt;26&lt;/h5&gt;&lt;h5&gt;&lt;b&gt;Base Atk &lt;/b&gt;+12; &lt;b&gt;CMB &lt;/b&gt;+28 (+30 sunder); &lt;b&gt;CMD &lt;/b&gt;40 (42 vs. sunder, 44 vs. trip)&lt;/h5&gt;&lt;h5&gt;&lt;b&gt;Feats &lt;/b&gt;Awesome Blow, Cleave, Improved Bull Rush, Improved Initiative, Improved Sunder, Iron Will, Lightning Reflexes, Power Attack, Snatch&lt;/h5&gt;&lt;h5&gt;&lt;b&gt;Skills &lt;/b&gt;Fly +10, Knowledge (nature) +20, Perception +26, Stealth +8, Survival +23&lt;/h5&gt;&lt;h5&gt;&lt;b&gt;Languages &lt;/b&gt;Common, Sylvan, Terran&lt;/h5&gt;&lt;/div&gt;&lt;hr/&gt;&lt;div&gt;&lt;h5&gt;&lt;b&gt;ECOLOGY&lt;/b&gt;&lt;/h5&gt;&lt;/div&gt;&lt;hr/&gt;&lt;div&gt;&lt;h5&gt;&lt;b&gt;Environment &lt;/b&gt; any forests (primal land of fey)&lt;/h5&gt;&lt;h5&gt;&lt;b&gt;Organization &lt;/b&gt;solitary&lt;/h5&gt;&lt;h5&gt;&lt;b&gt;Treasure &lt;/b&gt;standard&lt;/h5&gt;&lt;/div&gt;&lt;hr/&gt;&lt;div&gt;&lt;h5&gt;&lt;b&gt;SPECIAL ABILITIES&lt;/b&gt;&lt;/h5&gt;&lt;/div&gt;&lt;hr/&gt;&lt;div&gt;&lt;/h5&gt;&lt;h5&gt;&lt;b&gt;Breath Weapon (Su)&lt;/b&gt; A zomok's breath weapon is a cone of flying dirt, bark, stones, and moss, which takes root as soon as it touches the ground. Creatures may attempt a saving throw for half damage. Any creature that fails its save and is touching the ground is &lt;i&gt;entangle&lt;/i&gt;d for 1d6 rounds by this material. A creature can break free with a DC 28 Strength or Escape Artist check. The save DC is Constitution-based.  &lt;/h5&gt;&lt;h5&gt;&lt;b&gt;Forest Step (Su)&lt;/b&gt; A zomok in a forest area may teleport up to 120 feet by moving the essence of its being to another forested area. The zomok is cured of 60 points of damage when it does this. It may use this ability once every 1d6+1 rounds but no more than three times per day. If the zomok has swallowed a foe, the foe is left behind when the zomok teleports.&lt;/h5&gt;&lt;/div&gt;&lt;br&gt;&lt;div&gt;&lt;h4&gt;&lt;p&gt;&lt;p&gt;Zomoks are dragonlike creatures made out of animate plant matter. Native to the realm of the fey, they are guardians of mystic forests. Some travel to the Material Plane and adapt to its woodlands, defending them against massive destruction-forest fires, logging, undead armies, and so on-and use their abilities to heal and regrow damaged areas. Rather than having a distinct physical body, a zomok is more like a spirit animating a collective mass of vegetation, and over time it sheds and acquires new material from its environment, changing its appearance to match its current location. Zomoks do not need to eat, and any creature they swallow is usually left behind as a mashed corpse to decay and provide nutrition for plants. A typical zomok is about 18 feet tall and 30 feet long, and weighs 30 tons.&lt;/p&gt;&lt;/h4&gt;&lt;/div&gt;</t>
  </si>
  <si>
    <t>Cambion</t>
  </si>
  <si>
    <t>(+3 armor, +1 Dex, +1 natural)</t>
  </si>
  <si>
    <t>mwk scimitar +6 (1d6+2/18-20), claw +0 (1d4+1) or  2 claws +5 (1d4+2)</t>
  </si>
  <si>
    <t>mwk composite longbow +5 (1d8+2/x3)</t>
  </si>
  <si>
    <t>sadistic strike, sinfrenzy</t>
  </si>
  <si>
    <t>Spell-Like Abilities (CL 3rd)  3/day-command (DC 13)  1/day-charm person (DC 13), death knell (DC 14), enthrall (DC 14)</t>
  </si>
  <si>
    <t>Str 15, Dex 13, Con 14, Int 13, Wis 12, Cha 14</t>
  </si>
  <si>
    <t>Deceitful, Power Attack</t>
  </si>
  <si>
    <t>Acrobatics +6, Bluff +10, Disguise +10, Intimidate +8, Perception +7, Sense Motive +7, Stealth +6</t>
  </si>
  <si>
    <t>Abyssal, Common; telepathy 30 ft.</t>
  </si>
  <si>
    <t>solitary, pair, gang (3-7), or cult (8-13)</t>
  </si>
  <si>
    <t>NPC gear (studded leather, mwk scimitar, mwk composite longbow [+2 Str] with 20 arrows, other treasure)</t>
  </si>
  <si>
    <t>This leering, red-skinned demonic humanoid has a pair of black horns upon his brow and cloven hooves for feet.</t>
  </si>
  <si>
    <t>AP 76</t>
  </si>
  <si>
    <t>Sadistic Strike (Su) Cambions are particularly cruel, and they excel at causing pain and anguish. A cambion always treats any weapon he attacks with (including natural weapons and spells that require attack rolls to hit) as if the demon had the Improved Critical feat for that weapon, increasing the weapon's threat range as appropriate.  Sinfrenzy (Su) Every cambion carries within his being an excessive capacity for one of the seven classical sins-this focus is determined at the moment of the cambion's birth and depends on the nature of his humanoid parent's greatest sin. Once per day for a number of rounds equal to his Hit Dice, a cambion can turn himself over to his sin and enter into a frenzied state as a free action. While a cambion is in this frenzy, his land speed increases by 10 feet and he gains a +1 bonus on Reflex saves and attack rolls. These bonuses do not stack with those granted by haste or similar effects, but if the cambion has at least 1 level in the class  listed for his specific sin, the sinfrenzy grants an additional effect as summarized below.  Envy (cleric): Cambion clerics covet the power of the gods themselves. While an envious cambion is in a sinfrenzy, his channeled energy effect increases by 1d6.  Gluttony (alchemist): Cambion alchemists take great pleasure in drinking their extracts, potions, mutagens, and even poisons. While a gluttonous cambion is in a sinfrenzy, his bombs deal an additional die of damage.  Greed (rogue): Cambion rogues are obsessed with gathering as much wealth and power as they can. While a greedy cambion is in a sinfrenzy, he deals an additional die of sneak attack damage.  Lust (bard): Cambion bards seek to dominate and control as many hedonistic slaves as they can through magic and intimidation. While a lustful cambion bard is in a sinfrenzy, the effects of his inspire courage, inspire competence, inspire greatness, and inspire heroics abilities increase by 1. The save DCs of the cambion's bardic performances also increase by 1 when he is in this state.  Pride (wizard): Cambion wizards believe their magic is greater than all others. While a prideful cambion is in a sinfrenzy, his spell save DCs increase by 1.  Sloth (fighter): Cambion fighters carry the essence of sloth within, so much so that even their very blood seems to flow slowly from cut veins. While a slothful cambion fighter is in a sinfrenzy, he gains 2 bonus hit points per Hit Die.  Wrath (ranger): Cambion rangers charge their attacks with savage hatred. While a wrathful cambion ranger is in a sinfrenzy, his favored enemy bonuses increase by 2.</t>
  </si>
  <si>
    <t>Not all demons are formed from the sinful souls of mortals sent on to the Abyss. Demons are nothing if not fecund, as the widespread presence of tief lings, half-fiends, and fiendish creatures attests, yet these tainted and corrupted spawn are not true demons. Cambions are unusual fiends in that they merge these two methods of demonic creation, resulting in a nearly humanoid but wholly fiendish creature capable of rising to great heights of power in time.  A cambion is in small part a humanoid, but in practice this aspect applies almost entirely to his physical appearance, for a cambion is a true outsider, a creature whose body and soul are one. The majority of cambions have red skin, horns on their heads, and cloven hooves for feet-while the same variety exists among cambions as it does among humans, the fiendish aspects of cambions' appearance don't range as widely as those of tief lings. A typical cambion stands 6 feet tall and weighs 190 pounds.  Ecology  A cambion is born when an incubus impregnates a humanoid female in the Abyss and the humanoid carries the child to term without leaving the Abyss. While gestating, the child absorbs the plane's chaotic evil energies and transforms completely. Rather than being a half-fiend (as would be the case if the mother gave birth or was impregnated on a plane other than the Abyss), a child born under such circumstances is always born a cambion, and always born male. Only humanoids can give birth to cambions, and the majority of cambions' mothers are humans. Birthing a cambion is particularly painful and dangerous, and in most cases the mother dies during childbirth.  Cambions are unusual among demons in that they enter life in the Abyss not as fully formed demons, but as infants. And while cambions mature quickly-reaching adulthood over the course of only 6 painful months- they remain relatively helpless for much of this time, requiring someone to rear them. The Abyss's denizens are not known for their caring and nurturing natures, so despite the insatiable urges of their incubus fathers, few cambions live to see adulthood. And while cambions do not need to remain in the Abyss during the period of their maturation, it's rare for someone to spirit such a child out of the Worldwound.  Once fully grown, a cambion attains its full demonic powers. When the first day of its seventh month of life dawns, a cambion gains his spell-like abilities and sinfrenzy power. Unlike other demons, cambions as a whole aren't associated with a specific sin; some revel in their fathers' lustful natures, and other embrace pride, envy, and so on (this need not match their sinfrenzies).  Habitat &amp; Society  Few places in the Abyss provide safe harbor for a newborn cambion to mature-the most notable of these are Nocticula's Midnight Isles. Here, Nocticula rewards those who take upon themselves the stewardship of a cambion infant, but only if that cambion, upon reaching maturity, chooses to award its foster parent the honor of being named its "warden." A cambion has a month to bestow this honor, and does so by uttering the following prayer to Nocticula: "By the grace of Our Lady in Shadow do I name thee, (creature's name), my warden." By Nocticula's decree, cambions are free to name anyone warden, so anyone who seeks this honor is well advised to give her cambion fosterling no reasons to betray her.  Once a warden is so chosen, the nature of the boon Nocticula grants varies; it might be a monetary reward, a magical gift, an enhancement to body or mind, or (in rare cases) even a moment of dalliance with Nocticula herself. Entire societies on the Midnight Isles exist for the sole purpose of raising cambions and seeking out such boons.  Cambions often rise to great power by advancing in class level, particularly in classes associated with their favorite sins. It is rare for a cambion to take class levels in a class that is not associated with its sinfrenzy ability, but not unheard of.  When encountered on the Material Plane, cambions most often already have a number of class levels. These cambions are in charge of groups of cultists, where they serve as demonic generals and powerful spellcasters. They always come to the Material Plane with grand plots and recruit others to help them sow sin. Cambions in these roles are often in service of a demon lord-or even Lamashtu herself. It is unusual for more than a handful of cambions to work together, as their inf lated egos lead to arguments and internal bickering.</t>
  </si>
  <si>
    <t>&lt;link rel="stylesheet"href="PF.css"&gt;&lt;div&gt;&lt;h2&gt;Demon, Cambion&lt;/h2&gt;&lt;h3&gt;&lt;i&gt;This leering, red-skinned demonic humanoid has a pair of black horns upon his brow and cloven hooves for feet.&lt;/i&gt;&lt;/h3&gt;&lt;br&gt;&lt;/div&gt;&lt;div class="heading"&gt;&lt;p class="alignleft"&gt;Cambion&lt;/p&gt;&lt;p class="alignright"&gt;CR 2&lt;/p&gt;&lt;div style="clear: both;"&gt;&lt;/div&gt;&lt;/div&gt;&lt;div&gt;&lt;h5&gt;&lt;b&gt;XP &lt;/b&gt;600&lt;/h5&gt;&lt;h5&gt;CE Medium outsider (chaotic, demon, evil, extraplanar)&lt;/h5&gt;&lt;h5&gt;&lt;b&gt;Init &lt;/b&gt;+1; &lt;b&gt;Senses &lt;/b&gt;darkvision 60 ft.; Perception +7&lt;/h5&gt;&lt;/div&gt;&lt;hr/&gt;&lt;div&gt;&lt;h5&gt;&lt;b&gt;DEFENSE&lt;/b&gt;&lt;/h5&gt;&lt;/div&gt;&lt;hr/&gt;&lt;div&gt;&lt;h5&gt;&lt;b&gt;AC &lt;/b&gt;15, touch 11, flat-footed 14 (+3 armor, +1 Dex, +1 natural)&lt;/h5&gt;&lt;h5&gt;&lt;b&gt;hp &lt;/b&gt;22 (3d10+6)&lt;/h5&gt;&lt;h5&gt;&lt;b&gt;Fort &lt;/b&gt;+5, &lt;b&gt;Ref &lt;/b&gt;+2, &lt;b&gt;Will &lt;/b&gt;+4&lt;/h5&gt;&lt;h5&gt;&lt;b&gt;Immune &lt;/b&gt;electricity, poison; &lt;b&gt;Resist &lt;/b&gt;acid 10, cold 10, fire 10; &lt;b&gt;SR &lt;/b&gt;13&lt;/h5&gt;&lt;/div&gt;&lt;hr/&gt;&lt;div&gt;&lt;h5&gt;&lt;b&gt;OFFENSE&lt;/b&gt;&lt;/h5&gt;&lt;/div&gt;&lt;hr/&gt;&lt;div&gt;&lt;h5&gt;&lt;b&gt;Spd &lt;/b&gt;30 ft.&lt;/h5&gt;&lt;h5&gt;&lt;b&gt;Melee &lt;/b&gt;mwk scimitar +6 (1d6+2/18-20), claw +0 (1d4+1) or &lt;/br&gt; 2 claws +5 (1d4+2)&lt;/h5&gt;&lt;h5&gt;&lt;b&gt;Ranged &lt;/b&gt;mwk composite longbow +5 (1d8+2/x3)&lt;/h5&gt;&lt;h5&gt;&lt;b&gt;Space &lt;/b&gt;5 ft.; &lt;b&gt;Reach &lt;/b&gt;5 ft.&lt;/h5&gt;&lt;h5&gt;&lt;b&gt;Special Attacks &lt;/b&gt;sadistic strike, sinfrenzy&lt;/h5&gt;&lt;h5&gt;&lt;b&gt;Spell-Like Abilities&lt;/b&gt; (CL 3rd) &lt;/br&gt;3/day&amp;mdash;&lt;i&gt;command&lt;/i&gt; (DC 13) &lt;/br&gt;1/day&amp;mdash;&lt;i&gt;charm person&lt;/i&gt; (DC 13), &lt;i&gt;death knell&lt;/i&gt; (DC 14), &lt;i&gt;enthrall&lt;/i&gt; (DC 14)&lt;/h5&gt;&lt;/h5&gt;&lt;/div&gt;&lt;hr/&gt;&lt;div&gt;&lt;h5&gt;&lt;b&gt;STATISTICS&lt;/b&gt;&lt;/h5&gt;&lt;/div&gt;&lt;hr/&gt;&lt;div&gt;&lt;h5&gt;&lt;b&gt;Str &lt;/b&gt;15, &lt;b&gt;Dex &lt;/b&gt;13, &lt;b&gt;Con &lt;/b&gt;14, &lt;b&gt;Int &lt;/b&gt; 13, &lt;b&gt;Wis &lt;/b&gt;12, &lt;b&gt;Cha &lt;/b&gt;14&lt;/h5&gt;&lt;h5&gt;&lt;b&gt;Base Atk &lt;/b&gt;+3; &lt;b&gt;CMB &lt;/b&gt;+5; &lt;b&gt;CMD &lt;/b&gt;16&lt;/h5&gt;&lt;h5&gt;&lt;b&gt;Feats &lt;/b&gt;Deceitful, Power Attack&lt;/h5&gt;&lt;h5&gt;&lt;b&gt;Skills &lt;/b&gt;Acrobatics +6, Bluff +10, Disguise +10, Intimidate +8, Perception +7, Sense Motive +7, Stealth +6&lt;/h5&gt;&lt;h5&gt;&lt;b&gt;Languages &lt;/b&gt;Abyssal, Common; telepathy 30 ft.&lt;/h5&gt;&lt;/div&gt;&lt;hr/&gt;&lt;div&gt;&lt;h5&gt;&lt;b&gt;ECOLOGY&lt;/b&gt;&lt;/h5&gt;&lt;/div&gt;&lt;hr/&gt;&lt;div&gt;&lt;h5&gt;&lt;b&gt;Environment &lt;/b&gt; any (Abyss)&lt;/h5&gt;&lt;h5&gt;&lt;b&gt;Organization &lt;/b&gt;solitary, pair, gang (3-7), or cult (8-13)&lt;/h5&gt;&lt;h5&gt;&lt;b&gt;Treasure &lt;/b&gt;NPC gear (studded leather, mwk scimitar, mwk composite longbow [+2 Str] with 20 arrows, other treasure)&lt;/h5&gt;&lt;/div&gt;&lt;hr/&gt;&lt;div&gt;&lt;h5&gt;&lt;b&gt;SPECIAL ABILITIES&lt;/b&gt;&lt;/h5&gt;&lt;/div&gt;&lt;hr/&gt;&lt;div&gt;&lt;/h5&gt;&lt;h5&gt;&lt;b&gt;Sadistic Strike (Su)&lt;/b&gt; Cambions are particularly cruel, and they excel at causing pain and anguish. A cambion always treats any weapon he attacks with (including natural weapons and spells that require attack rolls to hit) as if the demon had the Improved Critical feat for that weapon, increasing the weapon's threat range as appropriate.  &lt;/h5&gt;&lt;h5&gt;&lt;b&gt;Sinfrenzy (Su)&lt;/b&gt; Every cambion carries within his being an excessive capacity for one of the seven classical sins-this focus is determined at the moment of the cambion's birth and depends on the nature of his humanoid parent's greatest sin. Once per day for a number of rounds equal to his Hit Dice, a cambion can turn himself over to his sin and enter into a frenzied state as a free action. While a cambion is in this frenzy, his land speed increases by 10 feet and he gains a +1 bonus on Reflex saves and attack rolls. These bonuses do not stack with those granted by &lt;i&gt;haste&lt;/i&gt; or similar effects, but if the cambion has at least 1 level in the class  listed for his specific sin, the sinfrenzy grants an additional effect as summarized below.  &lt;br&gt;&lt;i&gt;Envy (cleric)&lt;/i&gt;: Cambion clerics covet the power of the gods themselves. While an envious cambion is in a sinfrenzy, his channeled energy effect increases by 1d6.  &lt;br&gt;&lt;i&gt;Gluttony (alchemist)&lt;/i&gt;: Cambion alchemists take great pleasure in drinking their extracts, potions, mutagens, and even poisons. While a gluttonous cambion is in a sinfrenzy, his bombs deal an additional die of damage.  &lt;br&gt;&lt;i&gt;Greed (rogue)&lt;/i&gt;: Cambion rogues are obsessed with gathering as much wealth and power as they can. While a greedy cambion is in a sinfrenzy, he deals an additional die of sneak attack damage.  &lt;br&gt;&lt;i&gt;Lust (bard)&lt;/i&gt;: Cambion bards seek to dominate and control as many hedonistic slaves as they can through magic and intimidation. While a lustful cambion bard is in a sinfrenzy, the effects of his inspire courage, inspire competence, inspire greatness, and inspire heroics abilities increase by 1. The save DCs of the cambion's bardic performances also increase by 1 when he is in this state.  &lt;br&gt;&lt;i&gt;Pride (wizard)&lt;/i&gt;: Cambion wizards believe their magic is greater than all others. While a prideful cambion is in a sinfrenzy, his spell save DCs increase by 1.  &lt;br&gt;&lt;i&gt;Sloth (fighter)&lt;/i&gt;: Cambion fighters carry the essence of sloth within, so much so that even their very blood seems to flow slowly from cut veins. While a slothful cambion fighter is in a sinfrenzy, he gains 2 bonus hit points per Hit Die.  &lt;br&gt;&lt;i&gt;Wrath (ranger)&lt;/i&gt;: Cambion rangers charge their attacks with savage hatred. While a wrathful cambion ranger is in a sinfrenzy, his favored enemy bonuses increase by 2.&lt;/h5&gt;&lt;/div&gt;&lt;br&gt;&lt;div&gt;&lt;h4&gt;&lt;p&gt;&lt;p&gt;Not all demons are formed from the sinful souls of mortals sent on to the Abyss. Demons are nothing if not fecund, as the widespread presence of tief lings, half-fiends, and fiendish creatures attests, yet these tainted and corrupted spawn are not true demons. Cambions are unusual fiends in that they merge these two methods of demonic creation, resulting in a nearly humanoid but wholly fiendish creature capable of rising to great heights of power in time.  A cambion is in small part a humanoid, but in practice this aspect applies almost entirely to his physical appearance, for a cambion is a true outsider, a creature whose body and soul are one. The majority of cambions have red skin, horns on their heads, and cloven hooves for feet-while the same variety exists among cambions as it does among humans, the fiendish aspects of cambions' appearance don't range as widely as those of tief lings. A typical cambion stands 6 feet tall and weighs 190 pounds.  &lt;b&gt;&lt;/p&gt;&lt;p&gt;Ecology&lt;/b&gt;&lt;/p&gt;&lt;p&gt;  A cambion is born when an incubus impregnates a humanoid female in the Abyss and the humanoid carries the child to term without leaving the Abyss. While gestating, the child absorbs the plane's chaotic evil energies and transforms completely. Rather than being a half-fiend (as would be the case if the mother gave birth or was impregnated on a plane other than the Abyss), a child born under such circumstances is always born a cambion, and always born male. Only humanoids can give birth to cambions, and the majority of cambions' mothers are humans. Birthing a cambion is particularly painful and dangerous, and in most cases the mother dies during childbirth.  Cambions are unusual among demons in that they enter life in the Abyss not as fully formed demons, but as infants. And while cambions mature quickly-reaching adulthood over the course of only 6 painful months- they remain relatively helpless for much of this time, requiring someone to rear them. The Abyss's denizens are not known for their caring and nurturing natures, so despite the insatiable urges of their incubus fathers, few cambions live to see adulthood. And while cambions do not need to remain in the Abyss during the period of their maturation, it's rare for someone to spirit such a child out of the Worldwound.  Once fully grown, a cambion attains its full demonic powers. When the first day of its seventh month of life dawns, a cambion gains his spell-like abilities and sinfrenzy power. Unlike other demons, cambions as a whole aren't associated with a specific sin; some revel in their fathers' lustful natures, and other embrace pride, envy, and so on (this need not match their sinfrenzies).  &lt;b&gt;&lt;/p&gt;&lt;p&gt;Habitat &amp; Society&lt;/b&gt;&lt;/p&gt;&lt;p&gt;  Few places in the Abyss provide safe harbor for a newborn cambion to mature-the most notable of these are Nocticula's Midnight Isles. Here, Nocticula rewards those who take upon themselves the stewardship of a cambion infant, but only if that cambion, upon reaching maturity, chooses to award its foster parent the honor of being named its "warden." A cambion has a month to bestow this honor, and does so by uttering the following prayer to Nocticula: "By the grace of Our Lady in Shadow do I name thee, (creature's name), my warden." By Nocticula's decree, cambions are free to name anyone warden, so anyone who seeks this honor is well advised to give her cambion fosterling no reasons to betray her.  Once a warden is so chosen, the nature of the boon Nocticula grants varies; it might be a monetary reward, a magical gift, an enhancement to body or mind, or (in rare cases) even a moment of dalliance with Nocticula herself. Entire societies on the Midnight Isles exist for the sole purpose of raising cambions and seeking out such boons.  Cambions often rise to great power by advancing in class level, particularly in classes associated with their favorite sins. It is rare for a cambion to take class levels in a class that is not associated with its sinfrenzy ability, but not unheard of.  When encountered on the Material Plane, cambions most often already have a number of class levels. These cambions are in charge of groups of cultists, where they serve as demonic generals and powerful spellcasters. They always come to the Material Plane with grand plots and recruit others to help them sow sin. Cambions in these roles are often in service of a demon lord-or even Lamashtu herself. It is unusual for more than a handful of cambions to work together, as their inf lated egos lead to arguments and internal bickering.&lt;/p&gt;&lt;/h4&gt;&lt;/div&gt;</t>
  </si>
  <si>
    <t>Old Umbral Dragon</t>
  </si>
  <si>
    <t>frightful presence (240 ft., DC 26)</t>
  </si>
  <si>
    <t>bite +27 (4d6+15/19-20), 2 claws +27 (2d8+10), tail slap +25 (2d8+15) and 2 wings +25 (2d6+5)</t>
  </si>
  <si>
    <t>breath weapon (50-ft. cone, 16d8 negative energy, DC 26), crush (4d6+15, DC 26), shadow breath (8 Str), tail sweep (2d6+15, DC 26)</t>
  </si>
  <si>
    <t>Spell-Like Abilities (CL 21st; concentration +27) At will-darkness, project image (DC 23), shadow walk, vampiric touch</t>
  </si>
  <si>
    <t>Spells Known (CL 11th; concentration +17) 5th (5/day)-slay living, unhallow(DC 21) 4th (7/day)-enervation, inflict critical wounds (DC 20), unholy blight(DC 20) 3rd (7/day)-dispel magic, haste, inflict serious wounds (DC 19), lightning bolt(DC 19) 2nd (8/day)-alter self, blur, command undead (DC 18), invisibility, web(DC 18) 1st (8/day)-grease (DC 17), inflict light wounds (DC 17), magic missile, reduce person (DC 17), shield 0 (at will)-acid splash, bleed (DC 16), detect magic, detect poison, disrupt undead (DC 16), ghost sound, mage hand, ray of frost, read magic</t>
  </si>
  <si>
    <t>44 (48 vs trip)</t>
  </si>
  <si>
    <t>Bleeding Critical, Critical Focus, Hover, Improved Critical (bite), Improved Initiative, Improved Vital Strike, Multiattack, Power Attack, Skill Focus (Stealth), Snatch, Vital Strike</t>
  </si>
  <si>
    <t>Appraise +30, Bluff +30, Diplomacy +30, Fly +9, Knowledge (arcana, local, planes, religion) +30, Perception +30, Sense Motive +30, Spellcraft +30, Stealth +17</t>
  </si>
  <si>
    <t>Abyssal, Common, Draconic, Undercommon, 3 more</t>
  </si>
  <si>
    <t>Breath Weapon (Su)Although it deals negative energy damage, an umbral dragon's breath weapon does not heal undead creatures. Ghost Bane (Su)A young or older umbral dragon's physical attacks deal damage to incorporeal creatures normally. Shadow Breath (Su)Three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Umbral Scion (Ex)Umbral dragons have negative energy affinity and are immune to energy drain and death effects.</t>
  </si>
  <si>
    <t>&lt;link rel="stylesheet"href="PF.css"&gt;&lt;div&gt;&lt;h2&gt;Primal Dragon, Umbral&lt;/h2&gt;&lt;h3&gt;&lt;i&gt;This sleek, dark dragon moves with a disturbing, serpentine grace, its eyes glowing as if lit from within by crimson embers.&lt;/i&gt;&lt;/h3&gt;&lt;br&gt;&lt;/div&gt;&lt;div class="heading"&gt;&lt;p class="alignleft"&gt;Old Umbral Dragon&lt;/p&gt;&lt;p class="alignright"&gt;CR 17&lt;/p&gt;&lt;div style="clear: both;"&gt;&lt;/div&gt;&lt;/div&gt;&lt;div&gt;&lt;h5&gt;&lt;b&gt;XP &lt;/b&gt;102,400&lt;/h5&gt;&lt;h5&gt;CE Gargantuan dragon (extraplanar)&lt;/h5&gt;&lt;h5&gt;&lt;b&gt;Init &lt;/b&gt;+3; &lt;b&gt;Senses &lt;/b&gt;dragon senses; Perception +30&lt;/h5&gt;&lt;h5&gt;&lt;b&gt;Aura &lt;/b&gt;frightful presence (240 ft., DC 26)&lt;/h5&gt;&lt;/div&gt;&lt;hr/&gt;&lt;div&gt;&lt;h5&gt;&lt;b&gt;DEFENSE&lt;/b&gt;&lt;/h5&gt;&lt;/div&gt;&lt;hr/&gt;&lt;div&gt;&lt;h5&gt;&lt;b&gt;AC &lt;/b&gt;32, touch 5, flat-footed 32 (-1 Dex, +27 natural, -4 size)&lt;/h5&gt;&lt;h5&gt;&lt;b&gt;hp &lt;/b&gt;262 (21d12+126)&lt;/h5&gt;&lt;h5&gt;&lt;b&gt;Fort &lt;/b&gt;+18, &lt;b&gt;Ref &lt;/b&gt;+11, &lt;b&gt;Will &lt;/b&gt;+18&lt;/h5&gt;&lt;h5&gt;&lt;b&gt;DR &lt;/b&gt;10/magic; &lt;b&gt;Immune &lt;/b&gt;cold, death effects, negative energy, paralysis, sleep; &lt;b&gt;SR &lt;/b&gt;28&lt;/h5&gt;&lt;/div&gt;&lt;hr/&gt;&lt;div&gt;&lt;h5&gt;&lt;b&gt;OFFENSE&lt;/b&gt;&lt;/h5&gt;&lt;/div&gt;&lt;hr/&gt;&lt;div&gt;&lt;h5&gt;&lt;b&gt;Spd &lt;/b&gt;40 ft., fly 200 ft. (poor)&lt;/h5&gt;&lt;h5&gt;&lt;b&gt;Melee &lt;/b&gt;bite +27 (4d6+15/19-20), 2 claws +27 (2d8+10), tail slap +25 (2d8+15) and 2 wings +25 (2d6+5)&lt;/h5&gt;&lt;h5&gt;&lt;b&gt;Space &lt;/b&gt;5 ft.; &lt;b&gt;Reach &lt;/b&gt;5 ft.&lt;/h5&gt;&lt;h5&gt;&lt;b&gt;Special Attacks &lt;/b&gt;breath weapon (50-ft. cone, 16d8 negative energy, DC 26), crush (4d6+15, DC 26), shadow breath (8 Str), tail sweep (2d6+15, DC 26)&lt;/h5&gt;&lt;h5&gt;&lt;b&gt;Spell-Like Abilities&lt;/b&gt; (CL 21st; concentration +27)&lt;/br&gt;At will&amp;mdash;&lt;i&gt;darkness&lt;/i&gt;, &lt;i&gt;project image&lt;/i&gt; (DC 23), &lt;i&gt;shadow walk&lt;/i&gt;, &lt;i&gt;vampiric touch&lt;/i&gt;&lt;/h5&gt;&lt;/h5&gt;&lt;h5&gt;&lt;b&gt;Spells Known&lt;/b&gt; (CL 11th; concentration +17)&lt;/br&gt;5th (5/day)&amp;mdash;&lt;i&gt;slay living&lt;/i&gt;, unhallow(DC 21)&lt;/br&gt;4th (7/day)&amp;mdash;&lt;i&gt;enervation&lt;/i&gt;, &lt;i&gt;inflict critical wounds&lt;/i&gt; (DC 20), &lt;i&gt;unholy&lt;/i&gt; blight(DC 20)&lt;/br&gt;3rd (7/day)&amp;mdash;&lt;i&gt;dispel magic&lt;/i&gt;, &lt;i&gt;haste&lt;/i&gt;, &lt;i&gt;inflict serious wounds&lt;/i&gt; (DC 19), &lt;i&gt;lightning&lt;/i&gt; bolt(DC 19)&lt;/br&gt;2nd (8/day)&amp;mdash;&lt;i&gt;alter self&lt;/i&gt;, &lt;i&gt;blur&lt;/i&gt;, &lt;i&gt;command undead&lt;/i&gt; (DC 18), &lt;i&gt;invisibility&lt;/i&gt;, web(DC 18)&lt;/br&gt;1st (8/day)&amp;mdash;&lt;i&gt;grease&lt;/i&gt; (DC 17), &lt;i&gt;inflict light wounds&lt;/i&gt; (DC 17), &lt;i&gt;magic missile&lt;/i&gt;, &lt;i&gt;reduce person&lt;/i&gt; (DC 17), &lt;i&gt;shield&lt;/i&gt;&lt;/br&gt;0 (at will)&amp;mdash;&lt;i&gt;acid splash&lt;/i&gt;, &lt;i&gt;bleed&lt;/i&gt; (DC 16), &lt;i&gt;detect magic&lt;/i&gt;, &lt;i&gt;detect poison&lt;/i&gt;, &lt;i&gt;disrupt undead&lt;/i&gt; (DC 16), &lt;i&gt;ghost sound&lt;/i&gt;, &lt;i&gt;mage hand&lt;/i&gt;, &lt;i&gt;ray of frost&lt;/i&gt;, &lt;i&gt;read magic&lt;/i&gt;&lt;/h5&gt;&lt;/h5&gt;&lt;/div&gt;&lt;hr/&gt;&lt;div&gt;&lt;h5&gt;&lt;b&gt;STATISTICS&lt;/b&gt;&lt;/h5&gt;&lt;/div&gt;&lt;hr/&gt;&lt;div&gt;&lt;h5&gt;&lt;b&gt;Str &lt;/b&gt;31, &lt;b&gt;Dex &lt;/b&gt;8, &lt;b&gt;Con &lt;/b&gt;23, &lt;b&gt;Int &lt;/b&gt; 22, &lt;b&gt;Wis &lt;/b&gt;23, &lt;b&gt;Cha &lt;/b&gt;22&lt;/h5&gt;&lt;h5&gt;&lt;b&gt;Base Atk &lt;/b&gt;+21; &lt;b&gt;CMB &lt;/b&gt;+35; &lt;b&gt;CMD &lt;/b&gt;44 (48 vs trip)&lt;/h5&gt;&lt;h5&gt;&lt;b&gt;Feats &lt;/b&gt;Bleeding Critical, Critical Focus, Hover, Improved Critical (bite), Improved Initiative, Improved Vital Strike, Multiattack, Power Attack, Skill Focus (Stealth), Snatch, Vital Strike&lt;/h5&gt;&lt;h5&gt;&lt;b&gt;Skills &lt;/b&gt;Appraise +30, Bluff +30, Diplomacy +30, Fly +9, Knowledge (arcana, local, planes, religion) +30, Perception +30, Sense Motive +30, Spellcraft +30, Stealth +17&lt;/h5&gt;&lt;h5&gt;&lt;b&gt;Languages &lt;/b&gt;Abyssal, Common, Draconic, Undercommon, 3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ABILITIES&lt;/b&gt;&lt;/h5&gt;&lt;/div&gt;&lt;hr/&gt;&lt;div&gt;&lt;h5&gt;&lt;b&gt;Breath Weapon (Su)&lt;/b&gt; Although it deals negative energy damage, an umbral dragon's breath weapon does not heal undead creatures. &lt;/h5&gt;&lt;h5&gt;&lt;b&gt;Ghost Bane (Su)&lt;/b&gt; A young or older umbral dragon's physical attacks deal damage to incorporeal creatures normally.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&lt;/h5&gt;&lt;h5&gt;&lt;b&gt;Umbral Scion (Ex)&lt;/b&gt; Umbral dragons have negative energy affinity and are immune to energy drain and death effects.&lt;/h5&gt;&lt;/div&gt;&lt;br&gt;&lt;div&gt;&lt;h4&gt;&lt;p&gt;&lt;p&gt;Cruel and sadistic, umbral dragons prefer the taste of undead flesh or ghostly ectoplasm, yet never turn down opportunities to consume living flesh.&lt;/p&gt;&lt;/h4&gt;&lt;/div&gt;</t>
  </si>
  <si>
    <t>Shamira</t>
  </si>
  <si>
    <t>darkvision 60 ft., detect good, detect law, true seeing; Perception +45</t>
  </si>
  <si>
    <t>unholy aura (DC 31)</t>
  </si>
  <si>
    <t>42, touch 35, flat-footed 31</t>
  </si>
  <si>
    <t>(+4 deflection, +11 Dex, +7 natural, +10 profane)</t>
  </si>
  <si>
    <t>Fort +28, Ref +30, Will +26</t>
  </si>
  <si>
    <t>fire shield, freedom of movement</t>
  </si>
  <si>
    <t>charm and compulsion effects, death effects, disease, fire, electricity, poison</t>
  </si>
  <si>
    <t>2 claws +36 (1d8+9 plus 4d6 fire and burn), tail slap +31 (2d6+4 plus 4d6 fire, burn, and grab), 2 wings +31 (1d8+4 plus 4d6 fire and burn)</t>
  </si>
  <si>
    <t>firebow +43/+38/+33/+28 (1d8+14/19-20/x3 plus 1d6 fire and burn)</t>
  </si>
  <si>
    <t>burn (8d6 fire, DC 38), constrict (2d6+13 plus 4d6 fire and burn), dream haunting, energy drain, fiery passion, profane benediction</t>
  </si>
  <si>
    <t>Spell-Like Abilities (CL 20th)  Constant-detect good, detect law, fire shield (warm shield only), freedom of movement, true seeing, unholy aura (DC 31)  At Will-charm monster (DC 27), desecrate, greater dispel magic, greater teleport, mass suggestion (DC 29), telekinesis (DC 28), unholy blight (DC 27)  3/day-empowered delayed blast fireball (DC 30), quickened dominate person (DC 28), symbol of persuasion (DC 29)  1/day-meteor swarm (DC 32), nightmare (DC 28), summon demons, time stop</t>
  </si>
  <si>
    <t>Str 29, Dex 32, Con 40, Int 28, Wis 25, Cha 37</t>
  </si>
  <si>
    <t>Blinding Critical, Craft Construct, Craft Magic Arms and Armor, Craft Wondrous Item, Critical Focus, Deadly Aim, Empower Spell-Like Ability (delayed blast fireball), Improved Critical (composite longbow), Improved Precise Shot, Pinpoint Targeting, Point-Blank Shot, Precise Shot, Quicken Spell-Like Ability (dominate person), Rapid Shot</t>
  </si>
  <si>
    <t>Acrobatics +41, Bluff +51, Diplomacy +40, Disguise +43, Fly +49, Intimidate +40, Knowledge (planes, religion) +39, Perception +45, Perform (dance) +40, Sense Motive +37, Sleight of Hand +38, Spellcraft +36, Stealth +41, Use Magic Device +43</t>
  </si>
  <si>
    <t>Abyssal, Celestial, Common, Draconic, Ignan; telepathy 300 ft.</t>
  </si>
  <si>
    <t>change shape (any humanoid; alter self), divine deception, nascent demon lord traits</t>
  </si>
  <si>
    <t>This crimson-haired demonic woman has wings of fire. She carries a slender bow made of flames.</t>
  </si>
  <si>
    <t>Divine Deception (Su) Once per day while Shamira uses her change shape ability, she can choose to emulate a different alignment for the purpose of divination spells that reveal auras (such as detect evil). This effect persists as long as she carries a holy symbol of a deity of the same alignment she wishes to emulate. This holy symbol must have been given to her within the previous hour by a worshiper of that deity; Shamira typically secures these symbols via mind control. This effect last for 2d6 hours, after which point the holy symbol crumbles to ashes. While it lasts, spells and other magical effects treat her alignment as if it were the feigned alignment, not her true alignment of chaotic evil. If she uses a symbol of Sarenrae to appear neutral good, this effect lasts for 24 hours before the symbol crumbles to dust.  Dream Haunting (Su) Shamira can use her energy drain attack, mind-affecting spell-like abilities, and profane benediction abilities on any creature she successfully affects with her nightmare spell-like ability while that ability is in effect. Once she uses one of these abilities against her target, the nightmare spell ends-she can only use one of these abilities per use of nightmare.  Energy Drain (Su) Shamira's energy drain ability functions like that of a succubus, except that it drains 2 levels per use. As a free action as part of this attack, she may choose use her burn special attack with her energy drain. With a successful DC 36 Will save, a character resists the suggestion implanted by this attack, and a successful DC 36 Fortitude save negates the negative level after 24 hours. The save DCs are Charisma-based.  Fiery Passion (Su) Shamira's passions and fires are one. A creature must be immune to both fire and mind-affecting effects in order to be immune to fire damage caused by Shamira. Creatures immune only to fire instead take fire damage as if they instead had fire resistance 10. Creatures with fire resistance and no immunity to mind-affecting effects take fire damage from Shamira's attacks as if they had no fire resistance.  Firebow (Su) As a swift action, Shamira can conjure a +5 flaming burst unholy composite longbow that creates arrows as she fires it. In addition, arrows fired from her firebow can inflict her burn special attack.  Nascent Demon Lord Traits In addition to many of the defenses and abilities incorporated into Shamira's statistics above, her weapons (natural and manufactured) are treated as chaotic, epic, and evil for the purpose of resolving damage reduction. Also, she can grant spells to her worshipers-she grants access to the domains of Chaos, Charm, Evil, and Nobility and the subdomains of Demon, Leadership, Love, and Lust.  Profane Benediction (Su) This ability functions as the succubus's profane gift ability, except it grants a +4 profane bonus to an ability score of the target's choice rather than a +2 bonus. If the target is a worshiper of Sarenrae, the target also gains immunity to fire as long as the profane benediction persists, even if the worshiper at some point later abandons her faith in Sarenrae (as is often the case with those who are eager to keep their profane benedictions).  Summon Demons (Sp) As a nascent demon lord, Shamira can summon any demon or combination of demons whose total combined CR is 20 or lower. This ability always works, and is equivalent to a 9th-level spell.</t>
  </si>
  <si>
    <t>Shamira, the Ardent Dream, is the nominal ruler of the isle of Alinythia, and by extension the city of Alushinyrra, but with the honor of ruling the largest of the Midnight Isles comes with an unwritten caveat-Nocticula's palace overlooks the city from its own isle. While this position is one that Shamira revels in, and one that has afforded her no small amount of inf luence (indeed, it's helped to propel her into the ranks of nascent demon lords), the Ardent Dream knows that her mistress watches over her always, and surely regards her not only as a valued lover, companion, and minion, but also as the closest thing Nocticula has to competition. Of course, Shamira does keep an eye out for any opportunity she has to erode some of Nocticula's power, for someday she hopes to wear Nocticula's crown.  Shamira is unique in her appearance. Even before she became a nascent demon lord, her burning wings and flowing crimson hair marked her as a succubus of power. Close-lipped about her history, she appeared in Nocticula's palace one moonrise and seduced the Lady in Shadow, thus earning the position of Lady of Alinythia. (Nocticula banished Shamira's predecessor, an incubus named Ziforian, to the sewers below the city, where he may yet lurk.) None in the Abyss recall this majestic and unmistakable succubus in the city before her arrival in Nocticula's boudoir. Shamira does little to quell rumors that her previous home was a much loftier place than the Abyss, and her resemblance to the deity Sarenrae provides endless speculation.</t>
  </si>
  <si>
    <t>&lt;link rel="stylesheet"href="PF.css"&gt;&lt;div&gt;&lt;h2&gt;Shamira&lt;/h2&gt;&lt;h3&gt;&lt;i&gt;This crimson-haired demonic woman has wings of fire. She carries a slender bow made of flames.&lt;/i&gt;&lt;/h3&gt;&lt;br&gt;&lt;/div&gt;&lt;div class="heading"&gt;&lt;p class="alignleft"&gt;Shamira&lt;/p&gt;&lt;p class="alignright"&gt;CR 25&lt;/p&gt;&lt;div style="clear: both;"&gt;&lt;/div&gt;&lt;/div&gt;&lt;div&gt;&lt;h5&gt;&lt;b&gt;XP &lt;/b&gt;1,638,400&lt;/h5&gt;&lt;h5&gt;CE Medium outsider (chaotic, demon, evil, extraplanar, fire)&lt;/h5&gt;&lt;h5&gt;&lt;b&gt;Init &lt;/b&gt;+11; &lt;b&gt;Senses &lt;/b&gt;darkvision 60 ft., &lt;i&gt;&lt;i&gt;detect&lt;/i&gt; good&lt;/i&gt;, &lt;i&gt;&lt;i&gt;detect&lt;/i&gt; law&lt;/i&gt;, &lt;i&gt;true seeing&lt;/i&gt;; Perception +45&lt;/h5&gt;&lt;h5&gt;&lt;b&gt;Aura &lt;/b&gt;&lt;i&gt;unholy aura&lt;/i&gt; (DC 31)&lt;/h5&gt;&lt;/div&gt;&lt;hr/&gt;&lt;div&gt;&lt;h5&gt;&lt;b&gt;DEFENSE&lt;/b&gt;&lt;/h5&gt;&lt;/div&gt;&lt;hr/&gt;&lt;div&gt;&lt;h5&gt;&lt;b&gt;AC &lt;/b&gt;42, touch 35, flat-footed 31 (+4 deflection, +11 Dex, +7 natural, +10 profane)&lt;/h5&gt;&lt;h5&gt;&lt;b&gt;hp &lt;/b&gt;553 (27d10+405); regeneration 15 (good)&lt;/h5&gt;&lt;h5&gt;&lt;b&gt;Fort &lt;/b&gt;+28, &lt;b&gt;Ref &lt;/b&gt;+30, &lt;b&gt;Will &lt;/b&gt;+26&lt;/h5&gt;&lt;h5&gt;&lt;b&gt;Defensive Abilities &lt;/b&gt;fire shield, freedom of movement; &lt;b&gt;DR &lt;/b&gt;15/ cold iron and good; &lt;b&gt;Immune &lt;/b&gt;charm and compulsion effects, death effects, disease, fire, electricity, poison; &lt;b&gt;Resist &lt;/b&gt;acid 30, cold 30; &lt;b&gt;SR &lt;/b&gt;36&lt;/h5&gt;&lt;h5&gt;&lt;b&gt;Weaknesses &lt;/b&gt;vulnerable to cold&lt;/h5&gt;&lt;/div&gt;&lt;hr/&gt;&lt;div&gt;&lt;h5&gt;&lt;b&gt;OFFENSE&lt;/b&gt;&lt;/h5&gt;&lt;/div&gt;&lt;hr/&gt;&lt;div&gt;&lt;h5&gt;&lt;b&gt;Spd &lt;/b&gt;40 ft., fly 80 ft. (perfect)&lt;/h5&gt;&lt;h5&gt;&lt;b&gt;Melee &lt;/b&gt;2 claws +36 (1d8+9 plus 4d6 fire and burn), tail slap +31 (2d6+4 plus 4d6 fire, burn, and grab), 2 wings +31 (1d8+4 plus 4d6 fire and burn)&lt;/h5&gt;&lt;h5&gt;&lt;b&gt;Ranged &lt;/b&gt;&lt;i&gt;firebow&lt;/i&gt; +43/+38/+33/+28 (1d8+14/19-20/x3 plus 1d6 fire and burn)&lt;/h5&gt;&lt;h5&gt;&lt;b&gt;Space &lt;/b&gt;5 ft.; &lt;b&gt;Reach &lt;/b&gt;5 ft.&lt;/h5&gt;&lt;h5&gt;&lt;b&gt;Special Attacks &lt;/b&gt;burn (8d6 fire, DC 38), constrict (2d6+13 plus 4d6 fire and burn), dream haunting, energy drain, fiery passion, profane benediction&lt;/h5&gt;&lt;h5&gt;&lt;b&gt;Spell-Like Abilities&lt;/b&gt; (CL 20th)  &lt;/br&gt;Constant&amp;mdash;&lt;i&gt;&lt;i&gt;detect&lt;/i&gt; good&lt;/i&gt;, &lt;i&gt;&lt;i&gt;detect&lt;/i&gt; law&lt;/i&gt;, &lt;i&gt;fire shield&lt;/i&gt; (warm shield only), &lt;i&gt;freedom of movement&lt;/i&gt;, &lt;i&gt;true seeing&lt;/i&gt;, &lt;i&gt;unholy aura&lt;/i&gt; (DC 31) &lt;/br&gt;At Will&amp;mdash;&lt;i&gt;charm monster&lt;/i&gt; (DC 27), &lt;i&gt;desecrate&lt;/i&gt;, &lt;i&gt;greater dispel magic&lt;/i&gt;, &lt;i&gt;greater teleport&lt;/i&gt;, &lt;i&gt;mass suggestion&lt;/i&gt; (DC 29), &lt;i&gt;telekinesis&lt;/i&gt; (DC 28), &lt;i&gt;unholy blight&lt;/i&gt; (DC 27) &lt;/br&gt;3/day&amp;mdash;empowered &lt;i&gt;&lt;i&gt;delayed blast&lt;/i&gt; fireball&lt;/i&gt; (DC 30), quickened &lt;i&gt;&lt;i&gt;dominate&lt;/i&gt; person&lt;/i&gt; (DC 28), &lt;i&gt;symbol of persuasion&lt;/i&gt; (DC 29) &lt;/br&gt;1/day&amp;mdash;&lt;i&gt;meteor swarm&lt;/i&gt; (DC 32), &lt;i&gt;nightmare&lt;/i&gt; (DC 28), summon demons, &lt;i&gt;time stop&lt;/i&gt;&lt;/h5&gt;&lt;/h5&gt;&lt;/div&gt;&lt;hr/&gt;&lt;div&gt;&lt;h5&gt;&lt;b&gt;STATISTICS&lt;/b&gt;&lt;/h5&gt;&lt;/div&gt;&lt;hr/&gt;&lt;div&gt;&lt;h5&gt;&lt;b&gt;Str &lt;/b&gt;29, &lt;b&gt;Dex &lt;/b&gt;32, &lt;b&gt;Con &lt;/b&gt;40, &lt;b&gt;Int &lt;/b&gt; 28, &lt;b&gt;Wis &lt;/b&gt;25, &lt;b&gt;Cha &lt;/b&gt;37&lt;/h5&gt;&lt;h5&gt;&lt;b&gt;Base Atk &lt;/b&gt;+27; &lt;b&gt;CMB &lt;/b&gt;+36 (+40 grapple); &lt;b&gt;CMD &lt;/b&gt;71&lt;/h5&gt;&lt;h5&gt;&lt;b&gt;Feats &lt;/b&gt;Blinding Critical, Craft Construct, Craft Magic Arms and Armor, Craft Wondrous Item, Critical Focus, Deadly Aim, Empower Spell-Like Ability (&lt;i&gt;&lt;i&gt;delayed blast&lt;/i&gt; fireball&lt;/i&gt;), Improved Critical (composite longbow), Improved Precise Shot, Pinpoint Targeting, Point-Blank Shot, Precise Shot, Quicken Spell-Like Ability (&lt;i&gt;&lt;i&gt;dominate&lt;/i&gt; person&lt;/i&gt;), Rapid Shot&lt;/h5&gt;&lt;h5&gt;&lt;b&gt;Skills &lt;/b&gt;Acrobatics +41, Bluff +51, Diplomacy +40, Disguise +43, Fly +49, Intimidate +40, Knowledge (planes, religion) +39, Perception +45, Perform (dance) +40, Sense Motive +37, Sleight of Hand +38, Spellcraft +36, Stealth +41, Use Magic Device +43; &lt;b&gt;Racial Modifiers &lt;/b&gt;+8 Bluff, +8 Perception&lt;/h5&gt;&lt;h5&gt;&lt;b&gt;Languages &lt;/b&gt;Abyssal, Celestial, Common, Draconic, Ignan; telepathy 300 ft.&lt;/h5&gt;&lt;h5&gt;&lt;b&gt;SQ &lt;/b&gt;change shape (any humanoid; alter self), divine deception, nascent demon lord traits&lt;/h5&gt;&lt;/div&gt;&lt;hr/&gt;&lt;div&gt;&lt;h5&gt;&lt;b&gt;ECOLOGY&lt;/b&gt;&lt;/h5&gt;&lt;/div&gt;&lt;hr/&gt;&lt;div&gt;&lt;h5&gt;&lt;b&gt;Environment &lt;/b&gt; any (Abyss)&lt;/h5&gt;&lt;h5&gt;&lt;b&gt;Organization &lt;/b&gt;solitary (unique)&lt;/h5&gt;&lt;h5&gt;&lt;b&gt;Treasure &lt;/b&gt;triple&lt;/h5&gt;&lt;/div&gt;&lt;hr/&gt;&lt;div&gt;&lt;h5&gt;&lt;b&gt;SPECIAL ABILITIES&lt;/b&gt;&lt;/h5&gt;&lt;/div&gt;&lt;hr/&gt;&lt;div&gt;&lt;/h5&gt;&lt;h5&gt;&lt;b&gt;Divine Deception (Su)&lt;/b&gt; Once per day while Shamira uses her change shape ability, she can choose to emulate a different alignment for the purpose of divination spells that reveal auras (such as &lt;i&gt;detect&lt;/i&gt; evil). This effect persists as long as she carries a holy symbol of a deity of the same alignment she wishes to emulate. This holy symbol must have been given to her within the previous hour by a worshiper of that deity; Shamira typically secures these symbols via mind control. This effect last for 2d6 hours, after which point the holy symbol crumbles to ashes. While it lasts, spells and other magical effects treat her alignment as if it were the feigned alignment, not her true alignment of chaotic evil. If she uses a symbol of Sarenrae to appear neutral good, this effect lasts for 24 hours before the symbol crumbles to dust.  &lt;/h5&gt;&lt;h5&gt;&lt;b&gt;Dream Haunting (Su)&lt;/b&gt; Shamira can use her energy drain attack, mind-affecting spell-like abilities, and profane benediction abilities on any creature she successfully affects with her &lt;i&gt;nightmare&lt;/i&gt; spell-like ability while that ability is in effect. Once she uses one of these abilities against her target, the &lt;i&gt;nightmare&lt;/i&gt; spell ends-she can only use one of these abilities per use of &lt;i&gt;nightmare&lt;/i&gt;.  &lt;/h5&gt;&lt;h5&gt;&lt;b&gt;Energy Drain (Su)&lt;/b&gt; Shamira's energy drain ability functions like that of a succubus, except that it drains 2 levels per use. As a free action as part of this attack, she may choose use her burn special attack with her energy drain. With a successful DC 36 Will save, a character resists the suggestion implanted by this attack, and a successful DC 36 Fortitude save negates the negative level after 24 hours. The save DCs are Charisma-based.  &lt;/h5&gt;&lt;h5&gt;&lt;b&gt;Fiery Passion (Su)&lt;/b&gt; Shamira's passions and fires are one. A creature must be immune to both fire and mind-affecting effects in order to be immune to fire damage caused by Shamira. Creatures immune only to fire instead take fire damage as if they instead had fire resistance 10. Creatures with fire resistance and no immunity to mind-affecting effects take fire damage from Shamira's attacks as if they had no fire resistance.  &lt;/h5&gt;&lt;h5&gt;&lt;b&gt;Firebow (Su)&lt;/b&gt; As a swift action, Shamira can conjure a &lt;i&gt;+5 flaming burst unholy composite longbow&lt;/i&gt; that creates arrows as she fires it. In addition, arrows fired from her &lt;i&gt;firebow&lt;/i&gt; can inflict her burn special attack.  &lt;/h5&gt;&lt;h5&gt;&lt;b&gt;Nascent Demon Lord Traits&lt;/b&gt; In addition to many of the defenses and abilities incorporated into Shamira's statistics above, her weapons (natural and manufactured) are treated as chaotic, epic, and evil for the purpose of resolving damage reduction. Also, she can grant spells to her worshipers-she grants access to the domains of Chaos, Charm, Evil, and Nobility and the subdomains of Demon, Leadership, Love, and Lust.  &lt;/h5&gt;&lt;h5&gt;&lt;b&gt;Profane Benediction (Su)&lt;/b&gt; This ability functions as the succubus's profane gift ability, except it grants a +4 profane bonus to an ability score of the target's choice rather than a +2 bonus. If the target is a worshiper of Sarenrae, the target also gains immunity to fire as long as the profane benediction persists, even if the worshiper at some point later abandons her faith in Sarenrae (as is often the case with those who are eager to keep their profane benedictions).  &lt;/h5&gt;&lt;h5&gt;&lt;b&gt;Summon Demons (Sp)&lt;/b&gt; As a nascent demon lord, Shamira can summon any demon or combination of demons whose total combined CR is 20 or lower. This ability always works, and is equivalent to a 9th-level spell.&lt;/h5&gt;&lt;/div&gt;&lt;br&gt;&lt;div&gt;&lt;h4&gt;&lt;p&gt;&lt;p&gt;Shamira, the Ardent Dream, is the nominal ruler of the isle of Alinythia, and by extension the city of Alushinyrra, but with the honor of ruling the largest of the Midnight Isles comes with an unwritten caveat-Nocticula's palace overlooks the city from its own isle. While this position is one that Shamira revels in, and one that has afforded her no small amount of inf luence (indeed, it's helped to propel her into the ranks of nascent demon lords), the Ardent Dream knows that her mistress watches over her always, and surely regards her not only as a valued lover, companion, and minion, but also as the closest thing Nocticula has to competition. Of course, Shamira does keep an eye out for any opportunity she has to erode some of Nocticula's power, for someday she hopes to wear Nocticula's crown.  Shamira is unique in her appearance. Even before she became a nascent demon lord, her burning wings and flowing crimson hair marked her as a succubus of power. Close-lipped about her history, she appeared in Nocticula's palace one moonrise and seduced the Lady in Shadow, thus earning the position of Lady of Alinythia. (Nocticula banished Shamira's predecessor, an incubus named Ziforian, to the sewers below the city, where he may yet lurk.) None in the Abyss recall this majestic and unmistakable succubus in the city before her arrival in Nocticula's boudoir. Shamira does little to quell rumors that her previous home was a much loftier place than the Abyss, and her resemblance to the deity Sarenrae provides endless speculation.&lt;/p&gt;&lt;/h4&gt;&lt;/div&gt;</t>
  </si>
  <si>
    <t>Nocticula</t>
  </si>
  <si>
    <t>darkvision 60 ft., detect good, detect law, see in darkness, true seeing; Perception +58</t>
  </si>
  <si>
    <t>seductive presence (180 ft., DC 43), unholy aura (DC 33)</t>
  </si>
  <si>
    <t>48, touch 41, flat-footed 35</t>
  </si>
  <si>
    <t>(+4 deflection, +13 Dex, +7 natural, +14 profane)</t>
  </si>
  <si>
    <t>(36d10+576)</t>
  </si>
  <si>
    <t>Fort +32, Ref +37, Will +35</t>
  </si>
  <si>
    <t>20/cold iron, epic, and lawful</t>
  </si>
  <si>
    <t>ability damage and drain, charm and compulsion effects, death effects, electricity, energy drain, fire, petrification, poison</t>
  </si>
  <si>
    <t>60 ft., fly 90 ft. (good)</t>
  </si>
  <si>
    <t>2 claws +48 (1d8+12 plus 1d4 Cha drain), 3 stings +48 (2d6+12/19-20 plus poison), 2 hooves +43 (1d4+6 plus 1d6 fire and burn), 2 wings +43 (1d4+6)</t>
  </si>
  <si>
    <t>Shadowkiss +54/+49/+44/+39 (1d4+20/17-20 plus poison)</t>
  </si>
  <si>
    <t>burn (3d6 fire, DC 44), cruel shot, domination, energy drain, poison, profane ascension, sneak attack +4d6</t>
  </si>
  <si>
    <t>Spell-Like Abilities (CL 30th)  Constant-detect good, detect law, freedom of movement, tongues, true seeing, unholy aura (DC 33)  At Will-astral projection, blasphemy (DC 32), chaos hammer (DC 29), deeper darkness, desecrate, greater dispel magic, greater teleport, power word blind, telekinesis (DC 30), shapechange, unhallow  3/day-finger of death (DC 32), quickened mass suggestion (DC 31), summon demons, symbol of death (DC 33)  1/day-soul bind (DC 34), time stop, wail of the banshee (DC 34)</t>
  </si>
  <si>
    <t>Str 34, Dex 36, Con 42, Int 35, Wis 32, Cha 40</t>
  </si>
  <si>
    <t>Combat Expertise, Combat Reflexes, Craft Construct, Craft Magic Arms and Armor, Craft Wondrous Item, Critical Focus, Deadly Aim, Flyby Attack, Greater Feint, Improved Critical (hand crossbow), Improved Critical (sting), Improved Feint, Point-Blank Shot, Precise Shot, Quicken Spell-Like Ability (mass suggestion), Rapid Reload (hand crossbow), Rapid Shot, Staggering Critical</t>
  </si>
  <si>
    <t>Acrobatics +52, Bluff +62, Diplomacy +54, Disguise +51, Fly +56, Intimidate +51, Knowledge (arcana, local, nobility) +48, Knowledge (planes, religion) +51, Perception +58, Perform (dance) +51, Sense Motive +50, Sleight of Hand +49, Spellcraft +48, Stealth +52, Use Magic Device +54</t>
  </si>
  <si>
    <t>Abyssal, Celestial, Common, Draconic, Undercommon; telepathy 300 ft., tongues</t>
  </si>
  <si>
    <t>change shape (any humanoid; alter self), swift transformation</t>
  </si>
  <si>
    <t>triple (Shadowkiss, 100,000 gp in various jewelry, other treasure)</t>
  </si>
  <si>
    <t>This frighteningly majestic creature spreads wide her rune-adorned wings. Molten iron weeps from her hooves, and her three tails are studded with barbs.</t>
  </si>
  <si>
    <t>Cruel Shot (Ex) Nocticula is adept at making ranged attacks to strike cruel shots that deal significant and humiliating damage. She adds her Charisma bonus to all damage dealt by ranged weapons.  Domination (Su) As a standard action, Nocticula can crush a foe's will. The target must be visible to Nocticula and within 120 feet. It must succeed at a DC 43 Will save or fall instantly under Nocticula's influence as dominate monster (CL 30th). If she uses domination against a humanoid creature, she may instead choose to use the ability as a swift action, and it functions as dominate person. As long as the target is under this effect, it gains a +4 profane bonus on all saving throws against targets other than Nocticula.  Energy Drain (Su) Nocticula's energy drain functions identically to that of a succubus (Pathfinder RPG Bestiary 68), except that she drains 2 levels when she uses this ability against mythic creatures, or 1d6+4 levels against non-mythic creatures.  Poison (Ex) Sting or hand crossbow-injury; save Fort DC 44; frequency 1/round for 6 rounds; effect 1d4 Wisdom drain plus paralysis for 1 round. Anyone who fails two consecutive saves against this poison is permanently blinded. The save DC is Constitution-based.  Profane Ascension (Su) As a swift action while in an act of passion with a willing mortal, Nocticula may grant a profane ascension. The target's name appears in glowing Abyssal runes on Nocticula's wings, and a crimson mark manifests somewhere on the target's body. The target immediately gains a +6 profane bonus to any one ability score of its choice, a +4 profane bonus to any other ability score of its choice, and the see in darkness ability. A single creature may have only one profane ascension in effect at any one time. As long as the effect persists, Nocticula can communicate telepathically with the target across any distance and may use any of her spell-like abilities through the target, manifesting them as if the target were using them. A profane ascension may be removed by a miracle or wish. Nocticula can remove it as a free action, dealing 4d6 points of Charisma drain and imparting 1d10+10 permanent negative levels to the victim.  Seductive Presence (Su) Unlike most demon lords, Nocticula does not possess a frightful presence ability. Rather, she has a seductive presence that she can activate as a free action whenever she speaks or uses a spell-like ability. Anyone within 180 feet who fails a DC 43 Fortitude save loses any immunity to mind-affecting effects, charm effects, and compulsion effects, and becomes fascinated by Nocticula for 5d4 rounds. A creature affected by a mind-affecting effect while within this aura remains affected even after leaving Nocticula's seductive presence. Creatures that succeed at this saving throw are immune to this ability for 24 hours. The save DC is Charisma-based.  Shadowkiss Nocticula's favored weapon is Shadowkiss, a +5 unholy hand crossbow that magically creates ammunition as it fires. Once a target is damaged by a bolt fired from Shadowkiss, the hand crossbow gains the bane weapon special ability against that target's creature type on all further attacks. Shadowkiss may only have one bane effect in place at one time. Bolts fired from Shadowkiss gain the ghost touch ability (an effect not normally available to ranged weapons).  Swift Transformation (Ex) Nocticula can use her change shape ability as a free action.</t>
  </si>
  <si>
    <t>Nocticula is the demon lord of assassins, darkness, and lust, and rules the Abyssal realm of the Midnight Isles, a vast archipelago formed around the murdered remnants of dozens of demon lords and other powerful foes. Having been the first succubus and then having ascended to become a demigoddess, Nocticula now sets her eyes at a greater prize-full divinity. Lamashtu is the only demon lord who has accomplished this task so far, but Nocticula aims to be the second. What kind of deity she might become is anyone's guess-some believe that Nocticula is secretly seeking redemption from her demonic nature. Others say these rumors were seeded by Nocticula herself as a grand lie to distract her enemies from her true goal of becoming an assassin and seducer of gods.  Nocticula is certainly mercurial in her personality and attitude. She may simply murder or enslave visitors to her realm, or she may welcome them with open arms-even those who one would think were her enemies. Only a fool accepts her invitation without suspicion, for what the queen of succubi wants may change dramatically from one moment to the next.  Nocticula's Cult  Nocticula is worshiped by assassins, the lustful, whores, shadow-using creatures, and of course succubi. These worshipers form relatively small cults, often akin to secret societies, that use brothels, nobility, or academies as a cover for their true purposes. A small number of heretics venerate her as well, not as a demigoddess of murder and lust but as one of outcasts, artists, and the glories of midnight. The fact that such heretical clerics are granted spells as surely as the rest of her worshipers has caused not a small amount of discontent among her faithful, which Nocticula seems to enjoy.  Nocticula's symbol is a multi-pointed crown wrapped with thorny vines. Her favored weapon is the hand crossbow. She grants access to the domains of Chaos, Charm, Darkness, and Evil, and to the subdomains of Demon, Loss, Lust, and Night.</t>
  </si>
  <si>
    <t>&lt;link rel="stylesheet"href="PF.css"&gt;&lt;div&gt;&lt;h2&gt;Demon Lord, Nocticula&lt;/h2&gt;&lt;h3&gt;&lt;i&gt;This frighteningly majestic creature spreads wide her rune-adorned wings. Molten iron weeps from her hooves, and her three tails are studded with barbs.&lt;/i&gt;&lt;/h3&gt;&lt;br&gt;&lt;/div&gt;&lt;div class="heading"&gt;&lt;p class="alignleft"&gt;Nocticula&lt;/p&gt;&lt;p class="alignright"&gt;CR 30&lt;/p&gt;&lt;div style="clear: both;"&gt;&lt;/div&gt;&lt;/div&gt;&lt;div&gt;&lt;h5&gt;&lt;b&gt;XP &lt;/b&gt;9,830,400&lt;/h5&gt;&lt;h5&gt;CE Medium outsider (chaotic, demon, evil, extraplanar)&lt;/h5&gt;&lt;h5&gt;&lt;b&gt;Init &lt;/b&gt;+13; &lt;b&gt;Senses &lt;/b&gt;darkvision 60 ft., &lt;i&gt;detect good&lt;/i&gt;, &lt;i&gt;detect law&lt;/i&gt;, see in darkness, &lt;i&gt;true seeing&lt;/i&gt;; Perception +58&lt;/h5&gt;&lt;h5&gt;&lt;b&gt;Aura &lt;/b&gt;seductive presence (180 ft., DC 43), &lt;i&gt;unholy aura&lt;/i&gt; (DC 33)&lt;/h5&gt;&lt;/div&gt;&lt;hr/&gt;&lt;div&gt;&lt;h5&gt;&lt;b&gt;DEFENSE&lt;/b&gt;&lt;/h5&gt;&lt;/div&gt;&lt;hr/&gt;&lt;div&gt;&lt;h5&gt;&lt;b&gt;AC &lt;/b&gt;48, touch 41, flat-footed 35 (+4 deflection, +13 Dex, +7 natural, +14 profane)&lt;/h5&gt;&lt;h5&gt;&lt;b&gt;hp &lt;/b&gt;774 (36d10+576); regeneration 30 (deific or mythic)&lt;/h5&gt;&lt;h5&gt;&lt;b&gt;Fort &lt;/b&gt;+32, &lt;b&gt;Ref &lt;/b&gt;+37, &lt;b&gt;Will &lt;/b&gt;+35&lt;/h5&gt;&lt;h5&gt;&lt;b&gt;Defensive Abilities &lt;/b&gt;Abyssal resurrection, freedom of movement; &lt;b&gt;DR &lt;/b&gt;20/cold iron, epic, and lawful; &lt;b&gt;Immune &lt;/b&gt;ability damage and drain, charm and compulsion effects, death effects, electricity, energy drain, fire, petrification, poison; &lt;b&gt;Resist &lt;/b&gt;acid 30, cold 30; &lt;b&gt;SR &lt;/b&gt;41&lt;/h5&gt;&lt;/div&gt;&lt;hr/&gt;&lt;div&gt;&lt;h5&gt;&lt;b&gt;OFFENSE&lt;/b&gt;&lt;/h5&gt;&lt;/div&gt;&lt;hr/&gt;&lt;div&gt;&lt;h5&gt;&lt;b&gt;Spd &lt;/b&gt;60 ft., fly 90 ft. (good)&lt;/h5&gt;&lt;h5&gt;&lt;b&gt;Melee &lt;/b&gt;2 claws +48 (1d8+12 plus 1d4 Cha drain), 3 stings +48 (2d6+12/19-20 plus poison), 2 hooves +43 (1d4+6 plus 1d6 fire and burn), 2 wings +43 (1d4+6)&lt;/h5&gt;&lt;h5&gt;&lt;b&gt;Ranged &lt;/b&gt;&lt;i&gt;Shadowkiss&lt;/i&gt; +54/+49/+44/+39 (1d4+20/17-20 plus poison)&lt;/h5&gt;&lt;h5&gt;&lt;b&gt;Space &lt;/b&gt;5 ft.; &lt;b&gt;Reach &lt;/b&gt;5 ft.&lt;/h5&gt;&lt;h5&gt;&lt;b&gt;Special Attacks &lt;/b&gt;burn (3d6 fire, DC 44), cruel shot, domination, energy drain, poison, profane ascension, sneak attack +4d6&lt;/h5&gt;&lt;h5&gt;&lt;b&gt;Spell-Like Abilities&lt;/b&gt; (CL 30th)  &lt;/br&gt;Constant&amp;mdash;&lt;i&gt;detect good&lt;/i&gt;, &lt;i&gt;detect law&lt;/i&gt;, &lt;i&gt;freedom of movement&lt;/i&gt;, &lt;i&gt;tongues&lt;/i&gt;, &lt;i&gt;true seeing&lt;/i&gt;, &lt;i&gt;unholy aura&lt;/i&gt; (DC 33) &lt;/br&gt;At Will&amp;mdash;&lt;i&gt;astral projection&lt;/i&gt;, &lt;i&gt;blasphemy&lt;/i&gt; (DC 32), &lt;i&gt;chaos hammer&lt;/i&gt; (DC 29), &lt;i&gt;deeper darkness&lt;/i&gt;, &lt;i&gt;desecrate&lt;/i&gt;, &lt;i&gt;greater dispel magic&lt;/i&gt;, &lt;i&gt;greater teleport&lt;/i&gt;, &lt;i&gt;power word blind&lt;/i&gt;, &lt;i&gt;telekinesis&lt;/i&gt; (DC 30), &lt;i&gt;shapechange&lt;/i&gt;, &lt;i&gt;unhallow&lt;/i&gt; &lt;/br&gt;3/day&amp;mdash;&lt;i&gt;finger of death&lt;/i&gt; (DC 32), quickened &lt;i&gt;&lt;i&gt;mass&lt;/i&gt; suggestion&lt;/i&gt; (DC 31), summon demons, &lt;i&gt;symbol of death&lt;/i&gt; (DC 33) &lt;/br&gt;1/day&amp;mdash;&lt;i&gt;soul bind&lt;/i&gt; (DC 34), &lt;i&gt;time stop&lt;/i&gt;, &lt;i&gt;wail of the banshee&lt;/i&gt; (DC 34)&lt;/h5&gt;&lt;/h5&gt;&lt;/div&gt;&lt;hr/&gt;&lt;div&gt;&lt;h5&gt;&lt;b&gt;STATISTICS&lt;/b&gt;&lt;/h5&gt;&lt;/div&gt;&lt;hr/&gt;&lt;div&gt;&lt;h5&gt;&lt;b&gt;Str &lt;/b&gt;34, &lt;b&gt;Dex &lt;/b&gt;36, &lt;b&gt;Con &lt;/b&gt;42, &lt;b&gt;Int &lt;/b&gt; 35, &lt;b&gt;Wis &lt;/b&gt;32, &lt;b&gt;Cha &lt;/b&gt;40&lt;/h5&gt;&lt;h5&gt;&lt;b&gt;Base Atk &lt;/b&gt;+36; &lt;b&gt;CMB &lt;/b&gt;+48; &lt;b&gt;CMD &lt;/b&gt;89&lt;/h5&gt;&lt;h5&gt;&lt;b&gt;Feats &lt;/b&gt;Combat Expertise, Combat Reflexes, Craft Construct, Craft Magic Arms and Armor, Craft Wondrous Item, Critical Focus, Deadly Aim, Flyby Attack, Greater Feint, Improved Critical (hand crossbow), Improved Critical (sting), Improved Feint, Point-Blank Shot, Precise Shot, Quicken Spell-Like Ability (&lt;i&gt;&lt;i&gt;mass&lt;/i&gt; suggestion&lt;/i&gt;), Rapid Reload (hand crossbow), Rapid Shot, Staggering Critical&lt;/h5&gt;&lt;h5&gt;&lt;b&gt;Skills &lt;/b&gt;Acrobatics +52, Bluff +62, Diplomacy +54, Disguise +51, Fly +56, Intimidate +51, Knowledge (arcana, local, nobility) +48, Knowledge (planes, religion) +51, Perception +58, Perform (dance) +51, Sense Motive +50, Sleight of Hand +49, Spellcraft +48, Stealth +52, Use Magic Device +54; &lt;b&gt;Racial Modifiers &lt;/b&gt;+8 Bluff, +8 Perception&lt;/h5&gt;&lt;h5&gt;&lt;b&gt;Languages &lt;/b&gt;Abyssal, Celestial, Common, Draconic, Undercommon; telepathy 300 ft., &lt;i&gt;tongues&lt;/i&gt;&lt;/h5&gt;&lt;h5&gt;&lt;b&gt;SQ &lt;/b&gt;change shape (any humanoid; &lt;i&gt;alter&lt;/i&gt; self), swift transformation&lt;/h5&gt;&lt;/div&gt;&lt;hr/&gt;&lt;div&gt;&lt;h5&gt;&lt;b&gt;ECOLOGY&lt;/b&gt;&lt;/h5&gt;&lt;/div&gt;&lt;hr/&gt;&lt;div&gt;&lt;h5&gt;&lt;b&gt;Environment &lt;/b&gt; any (Abyss)&lt;/h5&gt;&lt;h5&gt;&lt;b&gt;Organization &lt;/b&gt;solitary (unique)&lt;/h5&gt;&lt;h5&gt;&lt;b&gt;Treasure &lt;/b&gt;triple (&lt;i&gt;Shadowkiss&lt;/i&gt;, 100,000 gp in various jewelry, other treasure)&lt;/h5&gt;&lt;/div&gt;&lt;hr/&gt;&lt;div&gt;&lt;h5&gt;&lt;b&gt;SPECIAL ABILITIES&lt;/b&gt;&lt;/h5&gt;&lt;/div&gt;&lt;hr/&gt;&lt;div&gt;&lt;/h5&gt;&lt;h5&gt;&lt;b&gt;Cruel Shot (Ex)&lt;/b&gt; Nocticula is adept at making ranged attacks to strike cruel shots that deal significant and humiliating damage. She adds her Charisma bonus to all damage dealt by ranged weapons.  &lt;/h5&gt;&lt;h5&gt;&lt;b&gt;Domination (Su)&lt;/b&gt; As a standard action, Nocticula can crush a foe's will. The target must be visible to Nocticula and within 120 feet. It must succeed at a DC 43 Will save or fall instantly under Nocticula's influence as &lt;i&gt;dominate monster&lt;/i&gt; (CL 30th). If she uses domination against a humanoid creature, she may instead choose to use the ability as a swift action, and it functions as &lt;i&gt;dominate person&lt;/i&gt;. As long as the target is under this effect, it gains a +4 profane bonus on all saving throws against targets other than Nocticula.  &lt;/h5&gt;&lt;h5&gt;&lt;b&gt;Energy Drain (Su)&lt;/b&gt; Nocticula's energy drain functions identically to that of a succubus (&lt;i&gt;Pathfinder RPG Bestiary&lt;/i&gt; 68), except that she drains 2 levels when she uses this ability against mythic creatures, or 1d6+4 levels against non-mythic creatures.  &lt;/h5&gt;&lt;h5&gt;&lt;b&gt;Poison (Ex)&lt;/b&gt; Sting or hand crossbow-injury; &lt;i&gt;save&lt;/i&gt; Fort DC 44; &lt;i&gt;frequency&lt;/i&gt; 1/round for 6 rounds; &lt;i&gt;effect&lt;/i&gt; 1d4 Wisdom drain plus paralysis for 1 round. Anyone who fails two consecutive saves against this poison is permanently blinded. The save DC is Constitution-based.  &lt;/h5&gt;&lt;h5&gt;&lt;b&gt;Profane Ascension (Su)&lt;/b&gt; As a swift action while in an act of passion with a willing mortal, Nocticula may grant a profane ascension. The target's name appears in glowing Abyssal runes on Nocticula's wings, and a crimson mark manifests somewhere on the target's body. The target immediately gains a +6 profane bonus to any one ability score of its choice, a +4 profane bonus to any other ability score of its choice, and the see in darkness ability. A single creature may have only one profane ascension in effect at any one time. As long as the effect persists, Nocticula can communicate telepathically with the target across any distance and may use any of her spell-like abilities through the target, manifesting them as if the target were using them. A profane ascension may be removed by a &lt;i&gt;miracle&lt;/i&gt; or &lt;i&gt;wish&lt;/i&gt;. Nocticula can remove it as a free action, dealing 4d6 points of Charisma drain and imparting 1d10+10 permanent negative levels to the victim.  &lt;/h5&gt;&lt;h5&gt;&lt;b&gt;Seductive Presence (Su)&lt;/b&gt; Unlike most demon lords, Nocticula does not possess a frightful presence ability. Rather, she has a seductive presence that she can activate as a free action whenever she speaks or uses a spell-like ability. Anyone within 180 feet who fails a DC 43 Fortitude save loses any immunity to mind-affecting effects, charm effects, and compulsion effects, and becomes fascinated by Nocticula for 5d4 rounds. A creature affected by a mind-affecting effect while within this aura remains affected even after leaving Nocticula's seductive presence. Creatures that succeed at this saving throw are immune to this ability for 24 hours. The save DC is Charisma-based.  &lt;/h5&gt;&lt;h5&gt;&lt;b&gt;&lt;i&gt;Shadowkiss&lt;/i&gt;&lt;/b&gt; Nocticula's favored weapon is &lt;i&gt;Shadowkiss&lt;/i&gt;, a &lt;i&gt;+5 unholy hand crossbow&lt;/i&gt; that magically creates ammunition as it fires. Once a target is damaged by a bolt fired from &lt;i&gt;Shadowkiss&lt;/i&gt;, the hand crossbow gains the &lt;i&gt;bane&lt;/i&gt; weapon special ability against that target's creature type on all further attacks. &lt;i&gt;Shadowkiss&lt;/i&gt; may only have one &lt;i&gt;bane&lt;/i&gt; effect in place at one time. Bolts fired from &lt;i&gt;Shadowkiss&lt;/i&gt; gain the &lt;i&gt;ghost touch&lt;/i&gt; ability (an effect not normally available to ranged weapons).  &lt;/h5&gt;&lt;h5&gt;&lt;b&gt;Swift Transformation (Ex)&lt;/b&gt; Nocticula can use her change shape ability as a free action.&lt;/h5&gt;&lt;/div&gt;&lt;br&gt;&lt;div&gt;&lt;h4&gt;&lt;p&gt;&lt;p&gt;Nocticula is the demon lord of assassins, darkness, and lust, and rules the Abyssal realm of the Midnight Isles, a vast archipelago formed around the murdered remnants of dozens of demon lords and other powerful foes. Having been the first succubus and then having ascended to become a demigoddess, Nocticula now sets her eyes at a greater prize-full divinity. Lamashtu is the only demon lord who has accomplished this task so far, but Nocticula aims to be the second. What kind of deity she might become is anyone's guess-some believe that Nocticula is secretly seeking redemption from her demonic nature. Others say these rumors were seeded by Nocticula herself as a grand lie to distract her enemies from her true goal of becoming an assassin and seducer of gods.  Nocticula is certainly mercurial in her personality and attitude. She may simply murder or enslave visitors to her realm, or she may welcome them with open arms-even those who one would think were her enemies. Only a fool accepts her invitation without suspicion, for what the queen of succubi wants may change dramatically from one moment to the next.  &lt;br&gt;&lt;b&gt;Nocticula's Cult&lt;/b&gt;&lt;br&gt;  Nocticula is worshiped by assassins, the lustful, whores, shadow-using creatures, and of course succubi. These worshipers form relatively small cults, often akin to secret societies, that use brothels, nobility, or academies as a cover for their true purposes. A small number of heretics venerate her as well, not as a demigoddess of murder and lust but as one of outcasts, artists, and the glories of midnight. The fact that such heretical clerics are granted spells as surely as the rest of her worshipers has caused not a small amount of discontent among her faithful, which Nocticula seems to enjoy.  Nocticula's symbol is a multi-pointed crown wrapped with thorny vines. Her favored weapon is the hand crossbow. She grants access to the domains of Chaos, Charm, Darkness, and Evil, and to the subdomains of Demon, Loss, Lust, and Night.&lt;/p&gt;&lt;/h4&gt;&lt;/div&gt;</t>
  </si>
  <si>
    <t>Lamhigyn</t>
  </si>
  <si>
    <t>darkvision 60 ft., see in darkness; Perception +9</t>
  </si>
  <si>
    <t>sting +7 (1d3+1 plus poison), 2 wings +2 (1d3 plus grab)</t>
  </si>
  <si>
    <t>poison, wrap wings</t>
  </si>
  <si>
    <t>Str 12, Dex 15, Con 11, Int 5, Wis 12, Cha 8</t>
  </si>
  <si>
    <t>Flyby Attack, Hover, Improved Initiative</t>
  </si>
  <si>
    <t>Fly +16, Perception +9, Stealth +14</t>
  </si>
  <si>
    <t>solitary, pair, clutch (3-9), or hive (10-30)</t>
  </si>
  <si>
    <t>This small, three-eyed creature lets out garbled, piercing shrieks as it flits about on ragged batlike wings, its barbed tail flicking with menace.</t>
  </si>
  <si>
    <t>Poison (Ex) Sting-injury; save Fort DC 12; frequency 1/round for 4 rounds; effect 1d4 Wis damage; cure 2 consecutive saves.  Wrap Wings (Ex) When a lamhigyn uses its wing attacks to grab an opponent, it wraps its wings around its opponent's head, causing the victim to gain the blinded condition for as long as the lamhigyn grapples that creature. A grappling lamhigyn automatically deals wing damage while grappling, but it takes the normal -2 penalty on attack rolls for its sting attack. This ability has no effect on creatures that do not have sensory organs in their heads.</t>
  </si>
  <si>
    <t>Simple creatures, lamhigyns emerged from the chaotic fabric of the Abyss. Abyssal pests might be a good description of these strange creatures; their stings have left many adventurers insane and debilitated, opportune victims for the Abyss's insatiable predators. Viewing intruders with evil disdain, lamhigyns are always looking for new victims, which they slowly lap apart, piece by piece, with their rasping mouths.  Lamhigyns are strange-looking creatures that are often characterized by mortals visiting the Abyss as overgrown, flying tadpoles with the wings of a bat and a stinger-tipped tail. They lurk within dark places in the Abyss and in similarly lightless places on the Material Plane near rifts to their homeland. Their bulbous, unblinking eyes are vaguely froglike, and are often the first and last things unprepared adventurers see, as the pesky creatures are fond of wrapping their wings around their victims' heads to blind their prey. Their tiny mouths house thick tongues that flicker when intruders arrive.  Lamhigyns have thick, scaly skin on their bodies ranging in color from red to green. Though lamhigyns are typically encountered flying, on the ground they stand on four insectile legs that they keep tucked beneath them while nesting. Although they are small, their 2-foot-high, 8-pound bodies pack an impressive punch when hurtling through the air at their victims.  Ecology  Lamhigyns are pests from another plane and have no proper place in the Material Plane's natural order. Chaotic creatures with an inherent streak of evil, they lie in wait, eager for mortal life to happen by. When this occurs, lamhigyns instantly attack and try to immobilize their victims before slowly devouring them alive.  Lamhigyns that have slipped through to the Material Plane breed in dark caves and shadowed forests. Their mating rituals are dangerous, messy affairs. Approximately once every year, the fertile females- which are nearly indistinguishable from the males- fly to the highest corners of the cave or den where they live. There, they squawk uncontrollably. The males hurtle toward these females; the ensuing flapping and screeching results in the females' three or five eggs becoming fertilized. The females then lay these eggs in slime-covered clusters, where they incubate for 6 to 8 weeks before hatching. Lamhigyn mothers typically die shortly after laying their eggs, their bodies exhausted by the violent process of reproduction.  As they grow, lamhigyn hatchlings join any others of their kind in nearby caverns or find their own comfortable, dark places in which to live. Some find the Material Plane uncomfortable and spend all of their energy trying to find a way back to the home world they've never known but feel intrinsically drawn to.  Being from the Abyss, lamhigyns do not need to sleep; however, many choose to stay very still within the darkness-their wings wrapped around their bodies and their tiny legs curled underneath-waiting for the simple pleasure of scaring anything that may wander nearby. Similarly, lamhigyns have no need or desire to eat, but they spend much of their energy focused on predation. Though they don't require sustenance, they delight in bloodshed and violence.  Habitat &amp; Society  Found in all corners of the Abyss, lamhigyns often slip through to the Material Plane (or other planes in the Great Beyond) as a result of being caught up by portals or flying too close to a rift between worlds. The greatest known rift on Golarion is the Worldwound. Here, lamhigyns are found in great abundance, almost invariably in caves, cliffs, or even the fabric of the Worldwound itself-sites chosen because of their similarity to lamhigyns' darkened homes in the Abyss. In fact, some of these simple-minded creatures believe this region of Golarion is part of the Abyss. For the most part, however, they're more delighted with the abundance of food in the Worldwound than they are concerned with geography.  When it comes to their own kind, lamhigyns can be volatile and violent in nature. In general, they tend to get along with other lamhigyns, though almost anything can set them off: living in too close proximity to each other, mating disputes, or arguments over the torn bodies of victims. When this happens, lamhigyns turn the full force of their chaotic fury onto each other, tearing and grappling until only one-sometimes none-of the bizarre creatures remain. When lamhigyns turn against each other, they are even more vicious than when they attack other creatures. Sometimes a petty squabble between two boisterous lamhigyns can spread through an entire hive as they infect each other with a chaotic bloodlust. Before long, entire caverns full of lamhigyns erupt in screeching echoes that crash against the rocky walls.  When they're not fighting among themselves, lamhigyns occupy shared spaces in noisy, flapping hives, waiting for hapless creatures to stumble into their dens. Intelligent creatures susceptible to fear-such as adventurers, creatures whose minds have been warped by the Worldwound's infestations, or unlucky natives- then suffer lamhigyns' gleeful ire. Lamhigyns ignore most normal animals unless they have waited too long for fresh prey and have grown bored. When it comes to victims, lamhigyns prefer those that can think and walk, for they provide the most deliciously terrified reactions. There is nothing lamhigyns love more than to tear the life from terrified, screaming humans while they are out of their minds with fear.  Lamhigyns fill parts of the Abyss like pigeons fill large cities, and many demons regard the creatures as terrible pests. Some demons take to hunting the creatures for target practice or pest control. Lamhigyns avoid most demons, especially those more powerful than dretches.  They enjoy harassing dretches and quasits, however, and often flock around individuals, screeching and battering them with their wings. This hazing goes both ways, and in the Abyss dretch hunting parties scour caverns for lamhigyns.  Unlike many other creatures, lamhigyns show little racial preference between a solitary existence or one with others of their kind. Although lamhigyns are more potent in groups, a single lamhigyn might occupy a small cave near the Worldwound for generations, waiting patiently for just one victim. Lamhigyns can live to be nearly 500 years old, though most die through acts of violence before reaching half that age.  When the Worldwound first opened, lamhigyns poured through the tear in reality along with the demons. They were also some of the first to die, as the Sarkorians could defeat the strange, small creatures in combat more easily than they could the more durable demons. However, the winged creatures kept pouring through, foreshadowing the Abyssal onslaught that was to come. In short time, lamhigyns began populating the region, and now tens of thousands of these creatures are said to live near the Worldwound alone. Though lamhigyns are rare outside the Worldwound, their appearance elsewhere on Golarion is a sign that chaos-and the pain of draining, pesky stings-is sure to follow.</t>
  </si>
  <si>
    <t>&lt;link rel="stylesheet"href="PF.css"&gt;&lt;div&gt;&lt;h2&gt;Lamhigyn&lt;/h2&gt;&lt;h3&gt;&lt;i&gt;This small, three-eyed creature lets out garbled, piercing shrieks as it flits about on ragged batlike wings, its barbed tail flicking with menace.&lt;/i&gt;&lt;/h3&gt;&lt;br&gt;&lt;/div&gt;&lt;div class="heading"&gt;&lt;p class="alignleft"&gt;Lamhigyn&lt;/p&gt;&lt;p class="alignright"&gt;CR 3&lt;/p&gt;&lt;div style="clear: both;"&gt;&lt;/div&gt;&lt;/div&gt;&lt;div&gt;&lt;h5&gt;&lt;b&gt;XP &lt;/b&gt;800&lt;/h5&gt;&lt;h5&gt;CE Small outsider (chaotic, evil, extraplanar)&lt;/h5&gt;&lt;h5&gt;&lt;b&gt;Init &lt;/b&gt;+6; &lt;b&gt;Senses &lt;/b&gt;darkvision 60 ft., see in darkness; Perception +9&lt;/h5&gt;&lt;/div&gt;&lt;hr/&gt;&lt;div&gt;&lt;h5&gt;&lt;b&gt;DEFENSE&lt;/b&gt;&lt;/h5&gt;&lt;/div&gt;&lt;hr/&gt;&lt;div&gt;&lt;h5&gt;&lt;b&gt;AC &lt;/b&gt;15, touch 13, flat-footed 13 (+2 Dex, +2 natural, +1 size)&lt;/h5&gt;&lt;h5&gt;&lt;b&gt;hp &lt;/b&gt;27 (5d10)&lt;/h5&gt;&lt;h5&gt;&lt;b&gt;Fort &lt;/b&gt;+4, &lt;b&gt;Ref &lt;/b&gt;+6, &lt;b&gt;Will &lt;/b&gt;+2&lt;/h5&gt;&lt;/div&gt;&lt;hr/&gt;&lt;div&gt;&lt;h5&gt;&lt;b&gt;OFFENSE&lt;/b&gt;&lt;/h5&gt;&lt;/div&gt;&lt;hr/&gt;&lt;div&gt;&lt;h5&gt;&lt;b&gt;Spd &lt;/b&gt;10 ft., fly 60 ft. (good)&lt;/h5&gt;&lt;h5&gt;&lt;b&gt;Melee &lt;/b&gt;sting +7 (1d3+1 plus poison), 2 wings +2 (1d3 plus grab)&lt;/h5&gt;&lt;h5&gt;&lt;b&gt;Space &lt;/b&gt;5 ft.; &lt;b&gt;Reach &lt;/b&gt;5 ft.&lt;/h5&gt;&lt;h5&gt;&lt;b&gt;Special Attacks &lt;/b&gt;poison, wrap wings&lt;/h5&gt;&lt;/div&gt;&lt;hr/&gt;&lt;div&gt;&lt;h5&gt;&lt;b&gt;STATISTICS&lt;/b&gt;&lt;/h5&gt;&lt;/div&gt;&lt;hr/&gt;&lt;div&gt;&lt;h5&gt;&lt;b&gt;Str &lt;/b&gt;12, &lt;b&gt;Dex &lt;/b&gt;15, &lt;b&gt;Con &lt;/b&gt;11, &lt;b&gt;Int &lt;/b&gt; 5, &lt;b&gt;Wis &lt;/b&gt;12, &lt;b&gt;Cha &lt;/b&gt;8&lt;/h5&gt;&lt;h5&gt;&lt;b&gt;Base Atk &lt;/b&gt;+5; &lt;b&gt;CMB &lt;/b&gt;+5 (+9 grapple); &lt;b&gt;CMD &lt;/b&gt;17 (21 vs. trip)&lt;/h5&gt;&lt;h5&gt;&lt;b&gt;Feats &lt;/b&gt;Flyby Attack, Hover, Improved Initiative&lt;/h5&gt;&lt;h5&gt;&lt;b&gt;Skills &lt;/b&gt;Fly +16, Perception +9, Stealth +14&lt;/h5&gt;&lt;h5&gt;&lt;b&gt;Languages &lt;/b&gt;Abyssal&lt;/h5&gt;&lt;/div&gt;&lt;hr/&gt;&lt;div&gt;&lt;h5&gt;&lt;b&gt;ECOLOGY&lt;/b&gt;&lt;/h5&gt;&lt;/div&gt;&lt;hr/&gt;&lt;div&gt;&lt;h5&gt;&lt;b&gt;Environment &lt;/b&gt; any (Abyss)&lt;/h5&gt;&lt;h5&gt;&lt;b&gt;Organization &lt;/b&gt;solitary, pair, clutch (3-9), or hive (10-30)&lt;/h5&gt;&lt;h5&gt;&lt;b&gt;Treasure &lt;/b&gt;none&lt;/h5&gt;&lt;/div&gt;&lt;hr/&gt;&lt;div&gt;&lt;h5&gt;&lt;b&gt;SPECIAL ABILITIES&lt;/b&gt;&lt;/h5&gt;&lt;/div&gt;&lt;hr/&gt;&lt;div&gt;&lt;/h5&gt;&lt;h5&gt;&lt;b&gt;Poison (Ex)&lt;/b&gt; Sting-injury; &lt;i&gt;save&lt;/i&gt; Fort DC 12; &lt;i&gt;frequency&lt;/i&gt; 1/round for 4 rounds; &lt;i&gt;effect&lt;/i&gt; 1d4 Wis damage; &lt;i&gt;cure&lt;/i&gt; 2 consecutive &lt;i&gt;save&lt;/i&gt;s.  &lt;/h5&gt;&lt;h5&gt;&lt;b&gt;Wrap Wings (Ex)&lt;/b&gt; When a lamhigyn uses its wing attacks to grab an opponent, it wraps its wings around its opponent's head, causing the victim to gain the blinded condition for as long as the lamhigyn grapples that creature. A grappling lamhigyn automatically deals wing damage while grappling, but it takes the normal -2 penalty on attack rolls for its sting attack. This ability has no effect on creatures that do not have sensory organs in their heads.&lt;/h5&gt;&lt;/div&gt;&lt;br&gt;&lt;div&gt;&lt;h4&gt;&lt;p&gt;&lt;p&gt;Simple creatures, lamhigyns emerged from the chaotic fabric of the Abyss. Abyssal pests might be a good description of these strange creatures; their stings have left many adventurers insane and debilitated, opportune victims for the Abyss's insatiable predators. Viewing intruders with evil disdain, lamhigyns are always looking for new victims, which they slowly lap apart, piece by piece, with their rasping mouths.  Lamhigyns are strange-looking creatures that are often characterized by mortals visiting the Abyss as overgrown, flying tadpoles with the wings of a bat and a stinger-tipped tail. They lurk within dark places in the Abyss and in similarly lightless places on the Material Plane near rifts to their homeland. Their bulbous, unblinking eyes are vaguely froglike, and are often the first and last things unprepared adventurers see, as the pesky creatures are fond of wrapping their wings around their victims' heads to blind their prey. Their tiny mouths house thick tongues that flicker when intruders arrive.  Lamhigyns have thick, scaly skin on their bodies ranging in color from red to green. Though lamhigyns are typically encountered flying, on the ground they stand on four insectile legs that they keep tucked beneath them while nesting. Although they are small, their 2-foot-high, 8-pound bodies pack an impressive punch when hurtling through the air at their victims.  &lt;b&gt;&lt;/p&gt;&lt;p&gt;Ecology&lt;/b&gt;&lt;/p&gt;&lt;p&gt;  Lamhigyns are pests from another plane and have no proper place in the Material Plane's natural order. Chaotic creatures with an inherent streak of evil, they lie in wait, eager for mortal life to happen by. When this occurs, lamhigyns instantly attack and try to immobilize their victims before slowly devouring them alive.  Lamhigyns that have slipped through to the Material Plane breed in dark caves and shadowed forests. Their mating rituals are dangerous, messy affairs. Approximately once every year, the fertile females- which are nearly indistinguishable from the males- fly to the highest corners of the cave or den where they live. There, they squawk uncontrollably. The males hurtle toward these females; the ensuing flapping and screeching results in the females' three or five eggs becoming fertilized. The females then lay these eggs in slime-covered clusters, where they incubate for 6 to 8 weeks before hatching. Lamhigyn mothers typically die shortly after laying their eggs, their bodies exhausted by the violent process of reproduction.  As they grow, lamhigyn hatchlings join any others of their kind in nearby caverns or find their own comfortable, dark places in which to live. Some find the Material Plane uncomfortable and spend all of their energy trying to find a way back to the home world they've never known but feel intrinsically drawn to.  Being from the Abyss, lamhigyns do not need to sleep; however, many choose to stay very still within the darkness-their wings wrapped around their bodies and their tiny legs curled underneath-waiting for the simple pleasure of scaring anything that may wander nearby. Similarly, lamhigyns have no need or desire to eat, but they spend much of their energy focused on predation. Though they don't require sustenance, they delight in bloodshed and violence.  &lt;b&gt;&lt;/p&gt;&lt;p&gt;Habitat &amp; Society&lt;/b&gt;&lt;/p&gt;&lt;p&gt;  Found in all corners of the Abyss, lamhigyns often slip through to the Material Plane (or other planes in the Great Beyond) as a result of being caught up by portals or flying too close to a rift between worlds. The greatest known rift on Golarion is the Worldwound. Here, lamhigyns are found in great abundance, almost invariably in caves, cliffs, or even the fabric of the Worldwound itself-sites chosen because of their similarity to lamhigyns' darkened homes in the Abyss. In fact, some of these simple-minded creatures believe this region of Golarion is part of the Abyss. For the most part, however, they're more delighted with the abundance of food in the Worldwound than they are concerned with geography.  When it comes to their own kind, lamhigyns can be volatile and violent in nature. In general, they tend to get along with other lamhigyns, though almost anything can set them off: living in too close proximity to each other, mating disputes, or arguments over the torn bodies of victims. When this happens, lamhigyns turn the full force of their chaotic fury onto each other, tearing and grappling until only one-sometimes none-of the bizarre creatures remain. When lamhigyns turn against each other, they are even more vicious than when they attack other creatures. Sometimes a petty squabble between two boisterous lamhigyns can spread through an entire hive as they infect each other with a chaotic bloodlust. Before long, entire caverns full of lamhigyns erupt in screeching echoes that crash against the rocky walls.  When they're not fighting among themselves, lamhigyns occupy shared spaces in noisy, flapping hives, waiting for hapless creatures to stumble into their dens. Intelligent creatures susceptible to fear-such as adventurers, creatures whose minds have been warped by the Worldwound's infestations, or unlucky natives- then suffer lamhigyns' gleeful ire. Lamhigyns ignore most normal animals unless they have waited too long for fresh prey and have grown bored. When it comes to victims, lamhigyns prefer those that can think and walk, for they provide the most deliciously terrified reactions. There is nothing lamhigyns love more than to tear the life from terrified, screaming humans while they are out of their minds with fear.  Lamhigyns fill parts of the Abyss like pigeons fill large cities, and many demons regard the creatures as terrible pests. Some demons take to hunting the creatures for target practice or pest control. Lamhigyns avoid most demons, especially those more powerful than dretches.  They enjoy harassing dretches and quasits, however, and often flock around individuals, screeching and battering them with their wings. This hazing goes both ways, and in the Abyss dretch hunting parties scour caverns for lamhigyns.  Unlike many other creatures, lamhigyns show little racial preference between a solitary existence or one with others of their kind. Although lamhigyns are more potent in groups, a single lamhigyn might occupy a small cave near the Worldwound for generations, waiting patiently for just one victim. Lamhigyns can live to be nearly 500 years old, though most die through acts of violence before reaching half that age.  When the Worldwound first opened, lamhigyns poured through the tear in reality along with the demons. They were also some of the first to die, as the Sarkorians could defeat the strange, small creatures in combat more easily than they could the more durable demons. However, the winged creatures kept pouring through, foreshadowing the Abyssal onslaught that was to come. In short time, lamhigyns began populating the region, and now tens of thousands of these creatures are said to live near the Worldwound alone. Though lamhigyns are rare outside the Worldwound, their appearance elsewhere on Golarion is a sign that chaos-and the pain of draining, pesky stings-is sure to follow.&lt;/p&gt;&lt;/h4&gt;&lt;/div&gt;</t>
  </si>
  <si>
    <t>Putrid Ooze</t>
  </si>
  <si>
    <t>(-1 Dex, -2 size)</t>
  </si>
  <si>
    <t>Fort +11, Ref +4, Will +0</t>
  </si>
  <si>
    <t>electricity 20, fire 20</t>
  </si>
  <si>
    <t>slam +20 (6d6+16 plus 2d6 acid and grab)</t>
  </si>
  <si>
    <t>splatter +8 (3d6 acid)</t>
  </si>
  <si>
    <t>acid, constrict (6d6+16 plus 2d6 acid), splatter</t>
  </si>
  <si>
    <t>Str 32, Dex 9, Con 22, Int -, Wis 1, Cha 1</t>
  </si>
  <si>
    <t>33 (37 vs. grapple, can't be tripped)</t>
  </si>
  <si>
    <t>Climb +19, Swim +19</t>
  </si>
  <si>
    <t>Carrion and debris breaks the inky surface of this massive undulating sludge.</t>
  </si>
  <si>
    <t>Acid (Ex) A putrid ooze secretes a digestive acid that dissolves organic material and metal quickly, but doesn't affect stone. Each time a creature takes damage from a putrid ooze's acid, its clothing and armor take the same amount of damage from the acid (Reflex DC 23 negates damage to clothing and armor). A metal or wooden weapon that strikes a putrid ooze takes 2d6 points of acid damage, unless the weapon's wielder succeeds at a DC 23 Reflex save. If a putrid ooze remains in contact with a wooden or metal object for 1 full round, the object takes 30 points of acid damage (no save). The save DCs are Constitution-based.  Splatter (Ex) As a standard action, a putrid ooze can throw a portion of its acidic sludge at a creature within 30 feet. The putrid ooze must make a successful ranged touch attack to hit the target. Creatures struck take 3d6 points of acid damage.</t>
  </si>
  <si>
    <t>Putrid oozes are primarily made from organic mire animated with Abyssal energies. While these creatures can exist near any rift or portal, they're most plentiful in the Worldwound. These oozes have become more of a threat in recent years, caustically burning through any plants or animals in sight in pursuit of their vicious, though mindless, hunger. Putrid oozes especially are known for their ability to subsume creatures into their own gelatinous bodies once they have destroyed their victims. Putrid oozes generally are a combination of churning, gray-and-black slurries, similar to chunky tar mixed with wet gravel, but their bodies also hold undigested portions of the creatures they consume. At any one time, they present a mixture of rotting limbs, severed heads, and entangled entrails among the miscellaneous sludge that makes up their bodies. A putrid ooze typically covers an area that measures 12 feet by 12 feet, and piles up on itself to a height of no more than 8 feet. A putrid ooze weighs about 20 tons.  Ecology  Putrid oozes terrorize the Worldwound region, presenting yet another danger to those brave enough to face the demonic hordes.  How putrid oozes went from caustic environmental hazards to roving, animated horrors is still unclear. Some believe that the same strange Abyssal power that ripped the Worldwound into the face of Golarion slowly leaked into putrid oozes, which already contained substances native to that chaotic realm. This bizarre power imbued these oozes with a fundamental need to destroy and consume all plants and creatures in their paths. This explanation is as good as any-especially because it parallels the conscious desires of most Abyssal creatures, which seek the entropy and eventual destruction of all orderly existence. In this way, putrid oozes are like avatars of the power that seemingly gave them life.  To feed, putrid oozes physically roll over their victims, using their caustic bulk to break victims into easily digestible bits. They then churn these severed body parts and the other organic components of their prey throughout their sludge. For several days, the remnants of a putrid ooze's meal can easily be seen as it pulls its bulk across the ground, up walls, and even through water. Being resistant to acid, demons break down more slowly in a putrid ooze's body; it's not uncommon to find parts of clawed demon arms, horned heads, or spine-covered torsos churning around in a putrid ooze's bulk long after they were first consumed. Durable metals and stonework are also sometimes found suspended in these acidic creatures.  Most hardy materials the putrid ooze consumes are never completely devoured. Eventually, putrid oozes break down their meals into the same gray-black, chunky morass that makes up their bodies. It's these ones that are considered most dangerous, for oozes that are empty are also hungry and aggressive. Although it's rare for a putrid ooze to starve-the Worldwound contains no shortage of slaughtered bodies and hapless crusaders-those weakening from hunger use the last of their dwindling energy to seek out chasms or ravines where they can lie in wait, hoping for meals to wander past. In these dark places, the putrid oozes go dormant, existing as murky pools of sticky acid until a living creature draws near. Though the creatures are essentially in hibernation, all it takes is a simple touch to awaken them. In contrast, active putrid oozes are intimidating and disgusting sights to behold, something not likely to take someone by surprise.  Unlike other oozes, putrid oozes do not reproduce via mitosis-splitting into two identical, smaller oozes. Instead, they form spontaneously from the corrupted rifts surrounding the Worldwound. Some cultists who revere Jubilex, demon lord of ooze monsters, have experimented with creating putrid oozes by creating disgusting slurries and exposing them to Abyssal rifts and foul energies. To date, the cultists have been unsuccessful in their endeavors, but the cult has captured half a dozen of these creatures for study. They see the spontaneous creation of these oozes as manifestations of their Faceless Lord.  When putrid oozes are attacked and take enough damage to destroy them, they melt into an inert pool of muck as other oozes do, though whether putrid oozes eventually reform from such remnants is a point of debate. Some say that sunlight further breaks down putrid oozes once they are destroyed. Since the Worldwound has irregular patterns of daylight and even less sunlight, it is a relatively hospitable habitat for them. Regardless, because the Worldwound is seemingly growing at a steady rate, scholars believe these oozes will remain denizens of the region for generations to come.  Habitat &amp; Society  Putrid oozes inhabit most corners of the Worldwound region, particularly in areas that bear the strongest Abyssal inf luence. Being mindless and thus lacking any sort of culture, putrid oozes have no use for each other-or for any other creatures, for that matter, outside of their ability to serve as prey. In particularly isolated parts of the Worldwound, where wildlife is rarely encountered, putrid oozes turn on each other to eat. In these cases, the intense stench of sulfur and death emanating from the creatures-as well as any undigested food still churning away inside full oozes' bulk-draws other putrid oozes to one another. When putrid oozes feed on their own kind, they project narrow pseudopods into the bodies of their intended target in an attempt to fish out some half-digested food and draw it into their own bulk. Those who have studied these strange creatures note that the use of these pseudopods is exclusive to cannibalistic behavior.  Among the crusaders and other goodly souls who inhabit the Worldwound, putrid oozes are considered yet another affront to the free and natural beauty that was once Sarkoris. Many superstitious people consider putrid oozes instruments of the Abyss's destruction-evil blobs that seek to help the demons rule the region. The more rational-minded know that putrid oozes simply attack all living creatures with impunity, including wildlife, plants, demons, and crusaders alike.  Those who have had the misfortune of encountering a putrid ooze and lived to tell about it warn all those who venture deep into the Worldwound to stay alert for the smell of sulfuric decay, the sound of gravel grating against bone, and the sight of suspiciously deep slurries and sludge; these are all signs of a nearby putrid ooze.</t>
  </si>
  <si>
    <t>&lt;link rel="stylesheet"href="PF.css"&gt;&lt;div&gt;&lt;h2&gt;Putrid Ooze&lt;/h2&gt;&lt;h3&gt;&lt;i&gt;Carrion and debris breaks the inky surface of this massive undulating sludge.&lt;/i&gt;&lt;/h3&gt;&lt;br&gt;&lt;/div&gt;&lt;div class="heading"&gt;&lt;p class="alignleft"&gt;Putrid Ooze&lt;/p&gt;&lt;p class="alignright"&gt;CR 11&lt;/p&gt;&lt;div style="clear: both;"&gt;&lt;/div&gt;&lt;/div&gt;&lt;div&gt;&lt;h5&gt;&lt;b&gt;XP &lt;/b&gt;12,800&lt;/h5&gt;&lt;h5&gt;N Huge ooze &lt;/h5&gt;&lt;h5&gt;&lt;b&gt;Init &lt;/b&gt;-1; &lt;b&gt;Senses &lt;/b&gt;blindsight 60 ft.; Perception -5&lt;/h5&gt;&lt;/div&gt;&lt;hr/&gt;&lt;div&gt;&lt;h5&gt;&lt;b&gt;DEFENSE&lt;/b&gt;&lt;/h5&gt;&lt;/div&gt;&lt;hr/&gt;&lt;div&gt;&lt;h5&gt;&lt;b&gt;AC &lt;/b&gt;7, touch 7, flat-footed 7 (-1 Dex, -2 size)&lt;/h5&gt;&lt;h5&gt;&lt;b&gt;hp &lt;/b&gt;157 (15d8+90)&lt;/h5&gt;&lt;h5&gt;&lt;b&gt;Fort &lt;/b&gt;+11, &lt;b&gt;Ref &lt;/b&gt;+4, &lt;b&gt;Will &lt;/b&gt;+0&lt;/h5&gt;&lt;h5&gt;&lt;b&gt;DR &lt;/b&gt;10/-; &lt;b&gt;Immune &lt;/b&gt;ooze traits; &lt;b&gt;Resist &lt;/b&gt;electricity 20, fire 20&lt;/h5&gt;&lt;/div&gt;&lt;hr/&gt;&lt;div&gt;&lt;h5&gt;&lt;b&gt;OFFENSE&lt;/b&gt;&lt;/h5&gt;&lt;/div&gt;&lt;hr/&gt;&lt;div&gt;&lt;h5&gt;&lt;b&gt;Spd &lt;/b&gt;30 ft., climb 20 ft., swim 30 ft.&lt;/h5&gt;&lt;h5&gt;&lt;b&gt;Melee &lt;/b&gt;slam +20 (6d6+16 plus 2d6 acid and grab)&lt;/h5&gt;&lt;h5&gt;&lt;b&gt;Ranged &lt;/b&gt;splatter +8 (3d6 acid)&lt;/h5&gt;&lt;h5&gt;&lt;b&gt;Space &lt;/b&gt;15 ft.; &lt;b&gt;Reach &lt;/b&gt;10 ft.&lt;/h5&gt;&lt;h5&gt;&lt;b&gt;Special Attacks &lt;/b&gt;acid, constrict (6d6+16 plus 2d6 acid), splatter&lt;/h5&gt;&lt;/div&gt;&lt;hr/&gt;&lt;div&gt;&lt;h5&gt;&lt;b&gt;STATISTICS&lt;/b&gt;&lt;/h5&gt;&lt;/div&gt;&lt;hr/&gt;&lt;div&gt;&lt;h5&gt;&lt;b&gt;Str &lt;/b&gt;32, &lt;b&gt;Dex &lt;/b&gt;9, &lt;b&gt;Con &lt;/b&gt;22, &lt;b&gt;Int &lt;/b&gt; -, &lt;b&gt;Wis &lt;/b&gt;1, &lt;b&gt;Cha &lt;/b&gt;1&lt;/h5&gt;&lt;h5&gt;&lt;b&gt;Base Atk &lt;/b&gt;+11; &lt;b&gt;CMB &lt;/b&gt;+24 (+28 grapple); &lt;b&gt;CMD &lt;/b&gt;33 (37 vs. grapple, can't be tripped)&lt;/h5&gt;&lt;h5&gt;&lt;b&gt;Skills &lt;/b&gt;Climb +19, Swim +19&lt;/h5&gt;&lt;/div&gt;&lt;hr/&gt;&lt;div&gt;&lt;h5&gt;&lt;b&gt;ECOLOGY&lt;/b&gt;&lt;/h5&gt;&lt;/div&gt;&lt;hr/&gt;&lt;div&gt;&lt;h5&gt;&lt;b&gt;Environment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ABILITIES&lt;/b&gt;&lt;/h5&gt;&lt;/div&gt;&lt;hr/&gt;&lt;div&gt;&lt;/h5&gt;&lt;h5&gt;&lt;b&gt;Acid (Ex)&lt;/b&gt; A putrid ooze secretes a digestive acid that dissolves organic material and metal quickly, but doesn't affect stone. Each time a creature takes damage from a putrid ooze's acid, its clothing and armor take the same amount of damage from the acid (Reflex DC 23 negates damage to clothing and armor). A metal or wooden weapon that strikes a putrid ooze takes 2d6 points of acid damage, unless the weapon's wielder succeeds at a DC 23 Reflex save. If a putrid ooze remains in contact with a wooden or metal object for 1 full round, the object takes 30 points of acid damage (no save). The save DCs are Constitution-based.  &lt;/h5&gt;&lt;h5&gt;&lt;b&gt;Splatter (Ex)&lt;/b&gt; As a standard action, a putrid ooze can throw a portion of its acidic sludge at a creature within 30 feet. The putrid ooze must make a successful ranged touch attack to hit the target. Creatures struck take 3d6 points of acid damage.&lt;/h5&gt;&lt;/div&gt;&lt;br&gt;&lt;div&gt;&lt;h4&gt;&lt;p&gt;&lt;p&gt;Putrid oozes are primarily made from organic mire animated with Abyssal energies. While these creatures can exist near any rift or portal, they're most plentiful in the Worldwound. These oozes have become more of a threat in recent years, caustically burning through any plants or animals in sight in pursuit of their vicious, though mindless, hunger. Putrid oozes especially are known for their ability to subsume creatures into their own gelatinous bodies once they have destroyed their victims. Putrid oozes generally are a combination of churning, gray-and-black slurries, similar to chunky tar mixed with wet gravel, but their bodies also hold undigested portions of the creatures they consume. At any one time, they present a mixture of rotting limbs, severed heads, and entangled entrails among the miscellaneous sludge that makes up their bodies. A putrid ooze typically covers an area that measures 12 feet by 12 feet, and piles up on itself to a height of no more than 8 feet. A putrid ooze weighs about 20 tons.  &lt;b&gt;&lt;/p&gt;&lt;p&gt;Ecology&lt;/b&gt;&lt;/p&gt;&lt;p&gt;  Putrid oozes terrorize the Worldwound region, presenting yet another danger to those brave enough to face the demonic hordes.  How putrid oozes went from caustic environmental hazards to roving, animated horrors is still unclear. Some believe that the same strange Abyssal power that ripped the Worldwound into the face of Golarion slowly leaked into putrid oozes, which already contained substances native to that chaotic realm. This bizarre power imbued these oozes with a fundamental need to destroy and consume all plants and creatures in their paths. This explanation is as good as any-especially because it parallels the conscious desires of most Abyssal creatures, which seek the entropy and eventual destruction of all orderly existence. In this way, putrid oozes are like avatars of the power that seemingly gave them life.  To feed, putrid oozes physically roll over their victims, using their caustic bulk to break victims into easily digestible bits. They then churn these severed body parts and the other organic components of their prey throughout their sludge. For several days, the remnants of a putrid ooze's meal can easily be seen as it pulls its bulk across the ground, up walls, and even through water. Being resistant to acid, demons break down more slowly in a putrid ooze's body; it's not uncommon to find parts of clawed demon arms, horned heads, or spine-covered torsos churning around in a putrid ooze's bulk long after they were first consumed. Durable metals and stonework are also sometimes found suspended in these acidic creatures.  Most hardy materials the putrid ooze consumes are never completely devoured. Eventually, putrid oozes break down their meals into the same gray-black, chunky morass that makes up their bodies. It's these ones that are considered most dangerous, for oozes that are empty are also hungry and aggressive. Although it's rare for a putrid ooze to starve-the Worldwound contains no shortage of slaughtered bodies and hapless crusaders-those weakening from hunger use the last of their dwindling energy to seek out chasms or ravines where they can lie in wait, hoping for meals to wander past. In these dark places, the putrid oozes go dormant, existing as murky pools of sticky acid until a living creature draws near. Though the creatures are essentially in hibernation, all it takes is a simple touch to awaken them. In contrast, active putrid oozes are intimidating and disgusting sights to behold, something not likely to take someone by surprise.  Unlike other oozes, putrid oozes do not reproduce via mitosis-splitting into two identical, smaller oozes. Instead, they form spontaneously from the corrupted rifts surrounding the Worldwound. Some cultists who revere Jubilex, demon lord of ooze monsters, have experimented with creating putrid oozes by creating disgusting slurries and exposing them to Abyssal rifts and foul energies. To date, the cultists have been unsuccessful in their endeavors, but the cult has captured half a dozen of these creatures for study. They see the spontaneous creation of these oozes as manifestations of their Faceless Lord.  When putrid oozes are attacked and take enough damage to destroy them, they melt into an inert pool of muck as other oozes do, though whether putrid oozes eventually reform from such remnants is a point of debate. Some say that sunlight further breaks down putrid oozes once they are destroyed. Since the Worldwound has irregular patterns of daylight and even less sunlight, it is a relatively hospitable habitat for them. Regardless, because the Worldwound is seemingly growing at a steady rate, scholars believe these oozes will remain denizens of the region for generations to come.  &lt;b&gt;&lt;/p&gt;&lt;p&gt;Habitat &amp; Society&lt;/b&gt;&lt;/p&gt;&lt;p&gt;  Putrid oozes inhabit most corners of the Worldwound region, particularly in areas that bear the strongest Abyssal inf luence. Being mindless and thus lacking any sort of culture, putrid oozes have no use for each other-or for any other creatures, for that matter, outside of their ability to serve as prey. In particularly isolated parts of the Worldwound, where wildlife is rarely encountered, putrid oozes turn on each other to eat. In these cases, the intense stench of sulfur and death emanating from the creatures-as well as any undigested food still churning away inside full oozes' bulk-draws other putrid oozes to one another. When putrid oozes feed on their own kind, they project narrow pseudopods into the bodies of their intended target in an attempt to fish out some half-digested food and draw it into their own bulk. Those who have studied these strange creatures note that the use of these pseudopods is exclusive to cannibalistic behavior.  Among the crusaders and other goodly souls who inhabit the Worldwound, putrid oozes are considered yet another affront to the free and natural beauty that was once Sarkoris. Many superstitious people consider putrid oozes instruments of the Abyss's destruction-evil blobs that seek to help the demons rule the region. The more rational-minded know that putrid oozes simply attack all living creatures with impunity, including wildlife, plants, demons, and crusaders alike.  Those who have had the misfortune of encountering a putrid ooze and lived to tell about it warn all those who venture deep into the Worldwound to stay alert for the smell of sulfuric decay, the sound of gravel grating against bone, and the sight of suspiciously deep slurries and sludge; these are all signs of a nearby putrid ooze.&lt;/p&gt;&lt;/h4&gt;&lt;/div&gt;</t>
  </si>
  <si>
    <t>Capramace</t>
  </si>
  <si>
    <t>bite +12 (1d8+7 plus disease), 2 hooves +7 (1d6+3)</t>
  </si>
  <si>
    <t>disease, rage call</t>
  </si>
  <si>
    <t>Str 24, Dex 13, Con 18, Int 1, Wis 14, Cha 5</t>
  </si>
  <si>
    <t>+14 (+16 bull rush)</t>
  </si>
  <si>
    <t>25 (27 vs. bull rush)</t>
  </si>
  <si>
    <t>Great Fortitude, Improved Bull Rush, Lightning Reflexes, Power Attack, Toughness</t>
  </si>
  <si>
    <t>solitary, pack (2-11), or herd (12-25)</t>
  </si>
  <si>
    <t>This twisted amalgamation of human and goat sports a backward-facing torso, four stubby hooves, and an empty-eyed expression on its coppery-red face.</t>
  </si>
  <si>
    <t>Wardens Of The Reborn Forge</t>
  </si>
  <si>
    <t>Disease (Su) Waste Trembles: Bite-injury; save Fort DC 19; onset 1d3 days; frequency 1 day; effect 1d3 Str and 1d3 Dex damage, target must succeed at a second Fort save or be drained of 1 point of each type of ability damage instead; cure 2 consecutive saves.  Rage Call (Su) Once per day as a standard action, a capramace can open its mouth and emit a horrible, earpiercing scream to call for its herd. Maintaining a rage call on any round after the first round is a free action and there is no limit to the duration of a sustained rage call.  Non-capramaces within 120 feet that fail a DC 18 Fortitude saving throw are deafened for as long as the capramace maintains its call and for 1d4 minutes afterward.  Any other capramaces within 1 mile can hear this high-pitched cry regardless of external noise conditions, and they instinctively react by sprinting to the capramace in need, moving as fast as possible toward the capramace for as long as it maintains its rage call. A capramace moving toward the source of a rage call is treated as though it possessed the Run feat. Any capramace that comes within 60 feet of another capramace's rage call goes wild with fear and anger, stomping about and attacking the nearest creature in sight for as long as the rage call lasts.  Sound-mitigating effects such as silence or a muzzle of suppression (see page 26) can prevent a capramace from performing its rage call, as can effects that suffocate a capramace. Similarly, a capramace with the deafened condition cannot be affected by the rage cry of another capramace. The save DC is Constitution-based.</t>
  </si>
  <si>
    <t>Capramaces are wild, monstrous beasts native to the Mana Wastes. While their exact origins are unknown, scholars speculate that they are an unholy abomination resulting from some combination of goat, human, and the Mana Wastes' mutative energies. Farmers must be careful when removing them from farmlands for fear of startling them and awakening their terrible, deafening screams. Brave inhabitants of remote Mana Wastes settlements sometimes use capramaces as work animals, but most regard this a foolish endeavor at best.</t>
  </si>
  <si>
    <t>&lt;link rel="stylesheet"href="PF.css"&gt;&lt;div&gt;&lt;h2&gt;Capramace&lt;/h2&gt;&lt;h3&gt;&lt;i&gt;This twisted amalgamation of human and goat sports a backward-facing torso, four stubby hooves, and an empty-eyed expression on its coppery-red face.&lt;/i&gt;&lt;/h3&gt;&lt;br&gt;&lt;/div&gt;&lt;div class="heading"&gt;&lt;p class="alignleft"&gt;Capramace&lt;/p&gt;&lt;p class="alignright"&gt;CR 7&lt;/p&gt;&lt;div style="clear: both;"&gt;&lt;/div&gt;&lt;/div&gt;&lt;div&gt;&lt;h5&gt;&lt;b&gt;XP &lt;/b&gt;3,200&lt;/h5&gt;&lt;h5&gt;N Large aberration &lt;/h5&gt;&lt;h5&gt;&lt;b&gt;Init &lt;/b&gt;+1; &lt;b&gt;Senses &lt;/b&gt;darkvision 60 ft.; Perception +10&lt;/h5&gt;&lt;/div&gt;&lt;hr/&gt;&lt;div&gt;&lt;h5&gt;&lt;b&gt;DEFENSE&lt;/b&gt;&lt;/h5&gt;&lt;/div&gt;&lt;hr/&gt;&lt;div&gt;&lt;h5&gt;&lt;b&gt;AC &lt;/b&gt;18, touch 10, flat-footed 17 (+1 Dex, +8 natural, -1 size)&lt;/h5&gt;&lt;h5&gt;&lt;b&gt;hp &lt;/b&gt;76 (9d8+45)&lt;/h5&gt;&lt;h5&gt;&lt;b&gt;Fort &lt;/b&gt;+9, &lt;b&gt;Ref &lt;/b&gt;+6, &lt;b&gt;Will &lt;/b&gt;+8&lt;/h5&gt;&lt;/div&gt;&lt;hr/&gt;&lt;div&gt;&lt;h5&gt;&lt;b&gt;OFFENSE&lt;/b&gt;&lt;/h5&gt;&lt;/div&gt;&lt;hr/&gt;&lt;div&gt;&lt;h5&gt;&lt;b&gt;Spd &lt;/b&gt;50 ft.&lt;/h5&gt;&lt;h5&gt;&lt;b&gt;Melee &lt;/b&gt;bite +12 (1d8+7 plus disease), 2 hooves +7 (1d6+3)&lt;/h5&gt;&lt;h5&gt;&lt;b&gt;Space &lt;/b&gt;10 ft.; &lt;b&gt;Reach &lt;/b&gt;5 ft.&lt;/h5&gt;&lt;h5&gt;&lt;b&gt;Special Attacks &lt;/b&gt;disease, rage call&lt;/h5&gt;&lt;/div&gt;&lt;hr/&gt;&lt;div&gt;&lt;h5&gt;&lt;b&gt;STATISTICS&lt;/b&gt;&lt;/h5&gt;&lt;/div&gt;&lt;hr/&gt;&lt;div&gt;&lt;h5&gt;&lt;b&gt;Str &lt;/b&gt;24, &lt;b&gt;Dex &lt;/b&gt;13, &lt;b&gt;Con &lt;/b&gt;18, &lt;b&gt;Int &lt;/b&gt; 1, &lt;b&gt;Wis &lt;/b&gt;14, &lt;b&gt;Cha &lt;/b&gt;5&lt;/h5&gt;&lt;h5&gt;&lt;b&gt;Base Atk &lt;/b&gt;+6; &lt;b&gt;CMB &lt;/b&gt;+14 (+16 bull rush); &lt;b&gt;CMD &lt;/b&gt;25 (27 vs. bull rush)&lt;/h5&gt;&lt;h5&gt;&lt;b&gt;Feats &lt;/b&gt;Great Fortitude, Improved Bull Rush, Lightning Reflexes, Power Attack, Toughness&lt;/h5&gt;&lt;h5&gt;&lt;b&gt;Skills &lt;/b&gt;Climb +14, Perception +10&lt;/h5&gt;&lt;/div&gt;&lt;hr/&gt;&lt;div&gt;&lt;h5&gt;&lt;b&gt;ECOLOGY&lt;/b&gt;&lt;/h5&gt;&lt;/div&gt;&lt;hr/&gt;&lt;div&gt;&lt;h5&gt;&lt;b&gt;Environment &lt;/b&gt; temperate plains&lt;/h5&gt;&lt;h5&gt;&lt;b&gt;Organization &lt;/b&gt;solitary, pack (2-11), or herd (12-25)&lt;/h5&gt;&lt;h5&gt;&lt;b&gt;Treasure &lt;/b&gt;none&lt;/h5&gt;&lt;/div&gt;&lt;hr/&gt;&lt;div&gt;&lt;h5&gt;&lt;b&gt;SPECIAL ABILITIES&lt;/b&gt;&lt;/h5&gt;&lt;/div&gt;&lt;hr/&gt;&lt;div&gt;&lt;/h5&gt;&lt;h5&gt;&lt;b&gt;Disease (Su)&lt;/b&gt; &lt;i&gt;Waste Trembles&lt;/i&gt;: Bite-injury; save Fort DC 19; &lt;i&gt;onset&lt;/i&gt; 1d3 days; frequency 1 day; effect 1d3 Str and 1d3 Dex damage, target must succeed at a second Fort save or be drained of 1 point of each type of ability damage instead; cure 2 consecutive saves.  &lt;/h5&gt;&lt;h5&gt;&lt;b&gt;Rage Call (Su)&lt;/b&gt; Once per day as a standard action, a capramace can open its mouth and emit a horrible, earpiercing scream to call for its herd. Maintaining a rage call on any round after the first round is a free action and there is no limit to the duration of a sustained rage call.  Non-capramaces within 120 feet that fail a DC 18 Fortitude saving throw are deafened for as long as the capramace maintains its call and for 1d4 minutes afterward.  Any other capramaces within 1 mile can hear this high-pitched cry regardless of external noise conditions, and they instinctively react by sprinting to the capramace in need, moving as fast as possible toward the capramace for as long as it maintains its rage call. A capramace moving toward the source of a rage call is treated as though it possessed the Run feat. Any capramace that comes within 60 feet of another capramace's rage call goes wild with fear and anger, stomping about and attacking the nearest creature in sight for as long as the rage call lasts.  Sound-mitigating effects such as &lt;i&gt;silence&lt;/i&gt; or a &lt;i&gt;muzzle of suppression&lt;/i&gt; (see page 26) can prevent a capramace from performing its rage call, as can effects that suffocate a capramace. Similarly, a capramace with the deafened condition cannot be affected by the rage cry of another capramace. The save DC is Constitution-based.&lt;/h5&gt;&lt;/div&gt;&lt;br&gt;&lt;div&gt;&lt;h4&gt;&lt;p&gt;&lt;p&gt;Capramaces are wild, monstrous beasts native to the Mana Wastes. While their exact origins are unknown, scholars speculate that they are an unholy abomination resulting from some combination of goat, human, and the Mana Wastes' mutative energies. Farmers must be careful when removing them from farmlands for fear of startling them and awakening their terrible, deafening screams. Brave inhabitants of remote Mana Wastes settlements sometimes use capramaces as work animals, but most regard this a foolish endeavor at best.&lt;/p&gt;&lt;/h4&gt;&lt;/div&gt;</t>
  </si>
  <si>
    <t>Clockwork Snail</t>
  </si>
  <si>
    <t>26, touch 14, flat-footed 21</t>
  </si>
  <si>
    <t>(+3 Dex, +2 dodge, +12 natural, -1 size)</t>
  </si>
  <si>
    <t>Fort +4, Ref +9, Will +4</t>
  </si>
  <si>
    <t>construct traits, eidite sickness</t>
  </si>
  <si>
    <t xml:space="preserve"> improved charge, tracks</t>
  </si>
  <si>
    <t>mwk dire flail +18/+13/+8 (1d8+7), mwk dire flail +18  (1d8+3)</t>
  </si>
  <si>
    <t>Str 24, Dex 17, Con -, Int -, Wis 11, Cha 1</t>
  </si>
  <si>
    <t>Improved InitiativeB, Lightning ReflexesB, Two-Weapon FightingB</t>
  </si>
  <si>
    <t>Climb +23</t>
  </si>
  <si>
    <t>swift reactions, undersized weapons, winding</t>
  </si>
  <si>
    <t>solitary, squadron (2-4), or cavalry (5-10)</t>
  </si>
  <si>
    <t>incidental (mwk dire flail, other treasure)</t>
  </si>
  <si>
    <t>The torso of this constructed gastropod is elongated and eerily humanoid. Smog pours from the shell-like posterior of the machine, while toxic green ooze courses through its translucent pipes.</t>
  </si>
  <si>
    <t>Eidite Trail (Ex) A clockwork snail can release a noxious trail of poisonous ooze, coating any surface it treads upon with viscous liquid eidite. Any square that the clockwork snail moves through while this ability is active is covered in a nonmagical web effect that acts in all ways as the spell (DC 16 negates), but also has a chance of infecting whoever touches it with eidite sickness (see page 19). A clockwork snail can activate or deactivate this ability as a swift action, and can cover a total of 40 squares per day, though these squares need not be consecutive. The save DC is Constitution-based.  Improved Charge (Ex) A clockwork snail excels at charging into enemies; it can move up to triple its speed when using the charge action, and ignores any effects of difficult terrain while charging.  Tracks (Ex) A clockwork snail's tracks allow it to climb even sheer surfaces with ease, granting it a +16 racial bonus on Climb checks instead of the usual +8 for having a climb speed, and it can make attacks with its upper body normally even while climbing.</t>
  </si>
  <si>
    <t>Although their upper bodies resemble the clockwork soldiers from which their forms were no doubt inspired, these mechanical monstrosities are in fact a horrific blend of gastropod and clockwork, fusing the cruelest aspects of calculated war machinery and the foul influence of eidite.  A clockwork snail is 12 feet tall and weighs 2,000 pounds.  Construction The creator of a clockwork snail must start with crafted clockwork pieces worth 7,500 gp and 1,000 gp worth of refined eidite ore.  Clockwork Snail CL 12th; Price 100,000 gp Construction Requirements Craft Construct, animate objects, freedom of movement, geas/quest, and poison, creator must be at least caster level 12th; Skill Craft (clockwork) DC 20; Cost 50,000 gp</t>
  </si>
  <si>
    <t>&lt;link rel="stylesheet"href="PF.css"&gt;&lt;div&gt;&lt;h2&gt;Clockwork Snail&lt;/h2&gt;&lt;h3&gt;&lt;i&gt;The torso of this constructed gastropod is elongated and eerily humanoid. Smog pours from the shell-like posterior of the machine, while toxic green ooze courses through its translucent pipes.&lt;/i&gt;&lt;/h3&gt;&lt;br&gt;&lt;/div&gt;&lt;div class="heading"&gt;&lt;p class="alignleft"&gt;Clockwork Snail&lt;/p&gt;&lt;p class="alignright"&gt;CR 10&lt;/p&gt;&lt;div style="clear: both;"&gt;&lt;/div&gt;&lt;/div&gt;&lt;div&gt;&lt;h5&gt;&lt;b&gt;XP &lt;/b&gt;9,600&lt;/h5&gt;&lt;h5&gt;N Large construct (clockwork)&lt;/h5&gt;&lt;h5&gt;&lt;b&gt;Init &lt;/b&gt;+7; &lt;b&gt;Senses &lt;/b&gt;darkvision 60 ft., low-light vision; Perception +0&lt;/h5&gt;&lt;/div&gt;&lt;hr/&gt;&lt;div&gt;&lt;h5&gt;&lt;b&gt;DEFENSE&lt;/b&gt;&lt;/h5&gt;&lt;/div&gt;&lt;hr/&gt;&lt;div&gt;&lt;h5&gt;&lt;b&gt;AC &lt;/b&gt;26, touch 14, flat-footed 21 (+3 Dex, +2 dodge, +12 natural, -1 size)&lt;/h5&gt;&lt;h5&gt;&lt;b&gt;hp &lt;/b&gt;101 (13d10+30)&lt;/h5&gt;&lt;h5&gt;&lt;b&gt;Fort &lt;/b&gt;+4, &lt;b&gt;Ref &lt;/b&gt;+9, &lt;b&gt;Will &lt;/b&gt;+4&lt;/h5&gt;&lt;h5&gt;&lt;b&gt;DR &lt;/b&gt;5/adamantine; &lt;b&gt;Immune &lt;/b&gt;construct traits, eidite sickness&lt;/h5&gt;&lt;h5&gt;&lt;b&gt;Weaknesses &lt;/b&gt;vulnerable to electricity&lt;/h5&gt;&lt;/div&gt;&lt;hr/&gt;&lt;div&gt;&lt;h5&gt;&lt;b&gt;OFFENSE&lt;/b&gt;&lt;/h5&gt;&lt;/div&gt;&lt;hr/&gt;&lt;div&gt;&lt;h5&gt;&lt;b&gt;Spd &lt;/b&gt;30 ft., climb 20 ft.;  improved charge, tracks&lt;/h5&gt;&lt;h5&gt;&lt;b&gt;Melee &lt;/b&gt;mwk dire flail +18/+13/+8 (1d8+7), mwk dire flail +18  (1d8+3)&lt;/h5&gt;&lt;h5&gt;&lt;b&gt;Space &lt;/b&gt;10 ft.; &lt;b&gt;Reach &lt;/b&gt;5 ft.&lt;/h5&gt;&lt;/div&gt;&lt;hr/&gt;&lt;div&gt;&lt;h5&gt;&lt;b&gt;STATISTICS&lt;/b&gt;&lt;/h5&gt;&lt;/div&gt;&lt;hr/&gt;&lt;div&gt;&lt;h5&gt;&lt;b&gt;Str &lt;/b&gt;24, &lt;b&gt;Dex &lt;/b&gt;17, &lt;b&gt;Con &lt;/b&gt;-, &lt;b&gt;Int &lt;/b&gt; -, &lt;b&gt;Wis &lt;/b&gt;11, &lt;b&gt;Cha &lt;/b&gt;1&lt;/h5&gt;&lt;h5&gt;&lt;b&gt;Base Atk &lt;/b&gt;+13; &lt;b&gt;CMB &lt;/b&gt;+21; &lt;b&gt;CMD &lt;/b&gt;36 (can't be tripped)&lt;/h5&gt;&lt;h5&gt;&lt;b&gt;Feats &lt;/b&gt;Improved Initiative&lt;sup&gt;B&lt;/sup&gt;, Lightning Reflexes&lt;sup&gt;B&lt;/sup&gt;, Two-Weapon Fighting&lt;sup&gt;B&lt;/sup&gt;&lt;/h5&gt;&lt;h5&gt;&lt;b&gt;Skills &lt;/b&gt;Climb +23&lt;/h5&gt;&lt;h5&gt;&lt;b&gt;SQ &lt;/b&gt;swift reactions, undersized weapons, winding&lt;/h5&gt;&lt;/div&gt;&lt;hr/&gt;&lt;div&gt;&lt;h5&gt;&lt;b&gt;ECOLOGY&lt;/b&gt;&lt;/h5&gt;&lt;/div&gt;&lt;hr/&gt;&lt;div&gt;&lt;h5&gt;&lt;b&gt;Environment &lt;/b&gt; any&lt;/h5&gt;&lt;h5&gt;&lt;b&gt;Organization &lt;/b&gt;solitary, squadron (2-4), or cavalry (5-10)&lt;/h5&gt;&lt;h5&gt;&lt;b&gt;Treasure &lt;/b&gt;incidental (mwk dire flail, other treasure)&lt;/h5&gt;&lt;/div&gt;&lt;hr/&gt;&lt;div&gt;&lt;h5&gt;&lt;b&gt;SPECIAL ABILITIES&lt;/b&gt;&lt;/h5&gt;&lt;/div&gt;&lt;hr/&gt;&lt;div&gt;&lt;h5&gt;&lt;b&gt;Eidite Trail (Ex)&lt;/b&gt; A clockwork snail can release a noxious trail of &lt;i&gt;poison&lt;/i&gt;ous ooze, coating any surface it treads upon with viscous liquid eidite. Any square that the clockwork snail moves through while this ability is active is covered in a nonmagical &lt;i&gt;web&lt;/i&gt; effect that acts in all ways as the spell (DC 16 negates), but also has a chance of infecting whoever touches it with eidite sickness (see page 19). A clockwork snail can activate or deactivate this ability as a swift action, and can cover a total of 40 squares per day, though these squares need not be consecutive. The save DC is Constitution-based.  &lt;/h5&gt;&lt;h5&gt;&lt;b&gt;Improved Charge (Ex)&lt;/b&gt; A clockwork snail excels at charging into enemies; it can move up to triple its speed when using the charge action, and ignores any effects of difficult terrain while charging.  &lt;/h5&gt;&lt;h5&gt;&lt;b&gt;Tracks (Ex)&lt;/b&gt; A clockwork snail's tracks allow it to climb even sheer surfaces with ease, granting it a +16 racial bonus on Climb checks instead of the usual +8 for having a climb speed, and it can make attacks with its upper body normally even while climbing.&lt;/h5&gt;&lt;/div&gt;&lt;br&gt;&lt;div&gt;&lt;h4&gt;&lt;p&gt;&lt;p&gt;Although their upper bodies resemble the clockwork soldiers from which their forms were no doubt inspired, these mechanical monstrosities are in fact a horrific blend of gastropod and clockwork, fusing the cruelest aspects of calculated war machinery and the foul influence of eidite.&lt;/p&gt;&lt;p&gt;A clockwork snail is 12 feet tall and weighs 2,000 pounds.&lt;/p&gt;&lt;p&gt;&lt;br&gt;&lt;b&gt;Construction&lt;/b&gt;&lt;br&gt; The creator of a clockwork snail must start with crafted clockwork pieces worth 7,500 gp and 1,000 gp worth of refined eidite ore.&lt;/p&gt;&lt;p&gt;&lt;br&gt;&lt;div class="heading"&gt;&lt;p class="alignleft"&gt;Clockwork Snail&lt;div style="clear: both;"&gt;&lt;/div&gt; &lt;b&gt;CL&lt;/b&gt; 12th; &lt;b&gt;Price&lt;/b&gt; 100,000 gp &lt;br&gt;&lt;hr/&gt;&lt;b&gt;Construction&lt;/b&gt;&lt;hr/&gt; &lt;b&gt;Requirements&lt;/b&gt; Craft Construct, &lt;i&gt;animate objects&lt;/i&gt;, &lt;i&gt;freedom of movement&lt;/i&gt;, &lt;i&gt;geas/quest&lt;/i&gt;, and &lt;i&gt;poison&lt;/i&gt;, creator must be at least caster level 12th; &lt;b&gt;Skill&lt;/b&gt; Craft (clockwork) DC 20; &lt;b&gt;Cost&lt;/b&gt; 50,000 gp&lt;/p&gt;&lt;/h4&gt;&lt;/div&gt;</t>
  </si>
  <si>
    <t>Gunpowder Ooze</t>
  </si>
  <si>
    <t>(-1 size)</t>
  </si>
  <si>
    <t>Fort +13, Ref +6, Will +1</t>
  </si>
  <si>
    <t>split (slashing or fire, 46 hp)</t>
  </si>
  <si>
    <t>slam +23 (1d8+13 plus grab and gunpowder residue)</t>
  </si>
  <si>
    <t>blast +14 touch (4d6+7 plus gunpowder residue)</t>
  </si>
  <si>
    <t>combust, constrict (1d8+13)</t>
  </si>
  <si>
    <t>Str 28, Dex 11, Con 24, Int -, Wis 1, Cha 1</t>
  </si>
  <si>
    <t>35 (39 vs. grapple, can't be tripped)</t>
  </si>
  <si>
    <t>This lurching mass of slime and gunpowder leaves a trail of shiny black residue in its wake, and shudders with the concussive energy of an explosive.</t>
  </si>
  <si>
    <t>Blast (Ex) Once every 1d4 rounds, a gunpowder ooze can fire a concentrated blast of gunpowder from its body as a ranged touch attack, dealing damage equal to 4d6 + the ooze's Constitution modifier (+7 for most gunpowder oozes). Any creature struck by this blast is also potentially exposed to the ooze's gunpowder residue (Reflex DC 27 negates).  This attack has a range of 180 feet with no range increment. The save DC is Constitution-based.  Combust (Ex) Because of the volatile nature of its composition, a gunpowder ooze is susceptible to combusting when an ignition source is present.  Anytime a gunpowder ooze takes fire damage or damage from a ranged firearm attack, it spontaneously explodes, dealing 10d6 points of fire damage to all creatures and objects in a 30-foot-burst cone toward the damage source that ignited the ooze. If there is no method of determining the damage source's direction (such as a burst or spread centered on the ooze), the ooze instead combusts in a 15-foot-radius burst. A successful DC 27 Reflex save halves the damage taken from this attack. A gunpowder ooze that combusts automatically splits. The save DC is Constitution-based.  Gunpowder Residue (Ex) Whenever a gunpowder ooze successfully strikes a creature with its blast or slam attack, the target must succeed at a DC 27 Reflex save to avoid being coated in sticky gunpowder residue. Though the residue is not harmful in itself, if a creature covered in the residue uses a firearm, wields any weapon capable of dealing fire damage, takes fire damage from any source, or is exposed to a suitable spark, the residue immediately ignites and explodes, dealing 5d6 points of fire damage to the creature. Creatures adjacent to the exploding creature take half damage (Reflex DC 27 half). Gunpowder residue remains flammable for 24 hours, until it is ignited, or until it is scrubbed away (which requires soap, water, and at least 1 hour of bathing and washing). A creature can only be covered in one layer of gunpowder residue at a time.  The save DC is Constitution-based.</t>
  </si>
  <si>
    <t>Common throughout the Mana Wastes, where wild magic and gunpowder are both more prevalent than elsewhere in the world, gunpowder oozes are the combination of these two dangerous and unpredictable elements.</t>
  </si>
  <si>
    <t>&lt;link rel="stylesheet"href="PF.css"&gt;&lt;div&gt;&lt;h2&gt;Gunpowder Ooze&lt;/h2&gt;&lt;h3&gt;&lt;i&gt;This lurching mass of slime and gunpowder leaves a trail of shiny black residue in its wake, and shudders with the concussive energy of an explosive.&lt;/i&gt;&lt;/h3&gt;&lt;br&gt;&lt;/div&gt;&lt;div class="heading"&gt;&lt;p class="alignleft"&gt;Gunpowder Ooze&lt;/p&gt;&lt;p class="alignright"&gt;CR 14&lt;/p&gt;&lt;div style="clear: both;"&gt;&lt;/div&gt;&lt;/div&gt;&lt;div&gt;&lt;h5&gt;&lt;b&gt;XP &lt;/b&gt;38,400&lt;/h5&gt;&lt;h5&gt;N Large ooze &lt;/h5&gt;&lt;h5&gt;&lt;b&gt;Init &lt;/b&gt;+0; &lt;b&gt;Senses &lt;/b&gt;Perception -5&lt;/h5&gt;&lt;/div&gt;&lt;hr/&gt;&lt;div&gt;&lt;h5&gt;&lt;b&gt;DEFENSE&lt;/b&gt;&lt;/h5&gt;&lt;/div&gt;&lt;hr/&gt;&lt;div&gt;&lt;h5&gt;&lt;b&gt;AC &lt;/b&gt;9, touch 9, flat-footed 9 (-1 size)&lt;/h5&gt;&lt;h5&gt;&lt;b&gt;hp &lt;/b&gt;230 (20d8+140)&lt;/h5&gt;&lt;h5&gt;&lt;b&gt;Fort &lt;/b&gt;+13, &lt;b&gt;Ref &lt;/b&gt;+6, &lt;b&gt;Will &lt;/b&gt;+1&lt;/h5&gt;&lt;h5&gt;&lt;b&gt;Defensive Abilities &lt;/b&gt;split (slashing or fire, 46 hp); &lt;b&gt;Immune &lt;/b&gt;cold, ooze traits&lt;/h5&gt;&lt;h5&gt;&lt;b&gt;Weaknesses &lt;/b&gt;vulnerable to fire&lt;/h5&gt;&lt;/div&gt;&lt;hr/&gt;&lt;div&gt;&lt;h5&gt;&lt;b&gt;OFFENSE&lt;/b&gt;&lt;/h5&gt;&lt;/div&gt;&lt;hr/&gt;&lt;div&gt;&lt;h5&gt;&lt;b&gt;Spd &lt;/b&gt;20 ft., climb 20 ft.&lt;/h5&gt;&lt;h5&gt;&lt;b&gt;Melee &lt;/b&gt;slam +23 (1d8+13 plus grab and gunpowder residue)&lt;/h5&gt;&lt;h5&gt;&lt;b&gt;Ranged &lt;/b&gt;blast +14 touch (4d6+7 plus gunpowder residue)&lt;/h5&gt;&lt;h5&gt;&lt;b&gt;Space &lt;/b&gt;10 ft.; &lt;b&gt;Reach &lt;/b&gt;10 ft.&lt;/h5&gt;&lt;h5&gt;&lt;b&gt;Special Attacks &lt;/b&gt;combust, constrict (1d8+13)&lt;/h5&gt;&lt;/div&gt;&lt;hr/&gt;&lt;div&gt;&lt;h5&gt;&lt;b&gt;STATISTICS&lt;/b&gt;&lt;/h5&gt;&lt;/div&gt;&lt;hr/&gt;&lt;div&gt;&lt;h5&gt;&lt;b&gt;Str &lt;/b&gt;28, &lt;b&gt;Dex &lt;/b&gt;11, &lt;b&gt;Con &lt;/b&gt;24, &lt;b&gt;Int &lt;/b&gt; -, &lt;b&gt;Wis &lt;/b&gt;1, &lt;b&gt;Cha &lt;/b&gt;1&lt;/h5&gt;&lt;h5&gt;&lt;b&gt;Base Atk &lt;/b&gt;+15; &lt;b&gt;CMB &lt;/b&gt;+25 (+29 grapple); &lt;b&gt;CMD &lt;/b&gt;35 (39 vs. grapple, can't be tripped)&lt;/h5&gt;&lt;h5&gt;&lt;b&gt;Skills &lt;/b&gt;Climb +17&lt;/h5&gt;&lt;/div&gt;&lt;hr/&gt;&lt;div&gt;&lt;h5&gt;&lt;b&gt;ECOLOGY&lt;/b&gt;&lt;/h5&gt;&lt;/div&gt;&lt;hr/&gt;&lt;div&gt;&lt;h5&gt;&lt;b&gt;Environment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ABILITIES&lt;/b&gt;&lt;/h5&gt;&lt;/div&gt;&lt;hr/&gt;&lt;div&gt;&lt;h5&gt;&lt;b&gt;Blast (Ex)&lt;/b&gt; Once every 1d4 rounds, a gunpowder ooze can fire a concentrated blast of gunpowder from its body as a ranged touch attack, dealing damage equal to 4d6 + the ooze's Constitution modifier (+7 for most gunpowder oozes). Any creature struck by this blast is also potentially exposed to the ooze's gunpowder residue (Reflex DC 27 negates).  This attack has a range of 180 feet with no range increment. The save DC is Constitution-based.  &lt;/h5&gt;&lt;h5&gt;&lt;b&gt;Combust (Ex)&lt;/b&gt; Because of the volatile nature of its composition, a gunpowder ooze is susceptible to combusting when an ignition source is present.  Anytime a gunpowder ooze takes fire damage or damage from a ranged firearm attack, it spontaneously explodes, dealing 10d6 points of fire damage to all creatures and objects in a 30-foot-burst cone toward the damage source that ignited the ooze. If there is no method of determining the damage source's direction (such as a burst or spread centered on the ooze), the ooze instead combusts in a 15-foot-radius burst. A successful DC 27 Reflex save halves the damage taken from this attack. A gunpowder ooze that combusts automatically splits. The save DC is Constitution-based.  &lt;/h5&gt;&lt;h5&gt;&lt;b&gt;Gunpowder Residue (Ex)&lt;/b&gt; Whenever a gunpowder ooze successfully strikes a creature with its blast or slam attack, the target must succeed at a DC 27 Reflex save to avoid being coated in sticky gunpowder residue. Though the residue is not harmful in itself, if a creature covered in the residue uses a firearm, wields any weapon capable of dealing fire damage, takes fire damage from any source, or is exposed to a suitable spark, the residue immediately ignites and explodes, dealing 5d6 points of fire damage to the creature. Creatures adjacent to the exploding creature take half damage (Reflex DC 27 half). Gunpowder residue remains flammable for 24 hours, until it is ignited, or until it is scrubbed away (which requires soap, water, and at least 1 hour of bathing and washing). A creature can only be covered in one layer of gunpowder residue at a time.  The save DC is Constitution-based.&lt;/h5&gt;&lt;/div&gt;&lt;br&gt;&lt;div&gt;&lt;h4&gt;&lt;p&gt;&lt;p&gt;Common throughout the Mana Wastes, where wild magic and gunpowder are both more prevalent than elsewhere in the world, gunpowder oozes are the combination of these two dangerous and unpredictable elements.&lt;/p&gt;&lt;/h4&gt;&lt;/div&gt;</t>
  </si>
  <si>
    <t>Stringy Demodand</t>
  </si>
  <si>
    <t>darkvision 120 ft., detect good, detect magic; Perception +24</t>
  </si>
  <si>
    <t>Fort +17, Ref +12, Will +13; +4 vs. divine spells</t>
  </si>
  <si>
    <t>bite +29 (2d6+9/19-20), 2 claws +29 (1d10+9/19-20)</t>
  </si>
  <si>
    <t>entangling folds, faith-stealing strike</t>
  </si>
  <si>
    <t>Spell-Like Abilities (CL 15th; concentration +19)  Constant-detect good, detect magic   At Will-detect thoughts (DC 16)   3/day-fear (DC 18), greater dispel magic   1/day-hold monster (DC 19), summon (level 6, 1d4 tarry demodands or 1d2 stringy demodands 40%)</t>
  </si>
  <si>
    <t>Str 28, Dex 23, Con 21, Int 12, Wis 13, Cha 18</t>
  </si>
  <si>
    <t>Blind-Fight, Cleave, Combat Reflexes, Flyby Attack, Improved Critical (bite), Improved Critical (claw), Improved Vital Strike, Intimidating Prowess, Power Attack, Vital Strike</t>
  </si>
  <si>
    <t>Acrobatics +24, Bluff +27, Climb +22, Fly +19, Intimidate +36, Knowledge (planes) +14, Perception +24, Sense Motive +14, Stealth +24, Survival +14</t>
  </si>
  <si>
    <t>solitary, pair, or tangle (3-8)</t>
  </si>
  <si>
    <t>This lanky humanoid is covered in layers of long, ropy skin growths that sway wildly from its body with each move.</t>
  </si>
  <si>
    <t>AP 77</t>
  </si>
  <si>
    <t>Entangling Folds (Ex) Although the disgusting growths on a stringy demodand are technically part of its skin, the demodand has a small measure of control over these ropy appendages. As a standard action, a stringy demodand can use its growths to entangle any adjacent creatures of its size or smaller. To resist being entangled, a target must succeed at a DC 25 Reflex save. As long as the stringy demodand is entangling one or more creatures, any creature that moves adjacent to the demodand must successfully save or likewise be entangled. Entangled creatures can't move farther than 5 feet from the stringy demodand until they break free from its growths. An entangled creature can break free as a move  action by succeeding at a DC 25 Strength or Escape Artist check. The save DCs are Constitution-based.</t>
  </si>
  <si>
    <t>Like all demodands, stringy demodands are devoted to serving their thanatotic titan masters in the Abyss. Stringy demodands fulfill this duty by serving as kidnappers, slavers, and slave masters throughout the Abyssal realms. Stringy demodands are physically well suited to this charge, being lankier, scrappier, and more agile than other demodands. Such agility allows a stringy demodand to quickly snatch up slaves-to-be and prevent slave revolts before they start. Taut muscles, wicked teeth, and sharp claws also make a stringy demodand a formidable fighter in the event of a struggle, and it should go without saying that a stringy demodand's defining feature-its hundreds of long, obscene ropes of skin-are ideal tools for easily binding and restricting its quarry.  It's the stringy demodands' long, obsidian-colored skin growths that give the abhorrent outsiders their name. These growths resemble nothing so much as elongated skin tags the girth of a human finger and roughly 4 feet in length. The fibrous outgrowths stretch from stringy demodands' heads to the tips of their batlike wings to their shins. These ropy villi bob and sway wildly as a stringy demodand moves, creating a truly disturbing image for those victims who dare to look back at their Abyssal pursuer.  Because these rubbery growths cover most of the creatures' bodies, they provide greater natural protection than the hides of other kinds of demodands and allow stringy demodands to eschew armor. Stringy demodands are typically 6 feet tall and weigh almost 300 pounds.  Ecology  Although all demodands are disgusting creatures, stringy demodands are among the most unnerving in terms of appearance. It's thought that when the thanatotic titans were sculpting the first stringy demodand, its waxen image drooped and melted from head to toe, forming the foul, stringy growths that now define these misbegotten monsters. Like the hairs of a human, these growths don't contain nerves yet grow at an incredible rate. When a stringy demodand loses these growths through carelessness or from wounds in battle, the fleshy strands rapidly regenerate. When at rest, stringy demodands wrap their ropy growths around their bodies like grotesque shawls. Some twist them around their lean torsos and intertwine the growths to produce elaborate headdresses of braided black skin.  Stringy demodands arise from fertilized demodand eggs just like all others of their kind. Since a given demodand's clutch produces a random distribution of different types of demodands, a stringy demodand's emergence cannot be planned. When a stringy demodand does happen to hatch from a demodand egg, it quickly savages the other eggs in the clutch to eliminate its competition. If it cannot ruin or consume the other eggs in its clutch before they hatch, a stringy demodand swiftly bullies its brethren into submission and proves itself to be the dominant sibling, establishing from birth its natural instinct to coerce and enslave.  A stringy demodand's horrific appearance is often cause enough for potential victims to quake in their boots, but its unsightly aspect is far from the only feature that makes this being a formidable intimidator. In addition to its grotesque appendages and distasteful visage, a stringy demodand has a grating, alien voice that is simultaneously guttural and nasal. So terrible is its call that when it roars, a stringy demodand sends humans and demons alike scurrying for safety. Some say that when the thanatotic titans accidentally created the demodands and beheld their monstrous progeny for the first time, one of the titans let out a cry of anger and shock that shook the whole of the Abyssal realm. It's said that the stringy demodand heard his creator's shout and swallowed it hungrily, learning to scream like a god in so doing.  Habitat &amp; Society  Though they prefer to work alone, stringy demodands grudgingly accept the company of other demodands when their thanatotic titan masters demand it. Stringy demodands' devotion to the titans is as fervent as that of any other among their kind, but these beings have the unusual tendency to take their masters' orders to the extreme, justifying any and all obscenities and collateral damage in the name of their Abyssal overlords. Such devotion can sometimes even lead stringy demodands to obliterate their demodand kin during missions should they see their brethren's efforts as lacking. Only shaggy demodands can deter stringy demodands' bloodlust with any consistency, as the latter realize that to attack their commanding brethren would be very foolish.  Always striving to please their masters, stringy demodands can be found on nearly every Abyssal realm capturing and enslaving future minions and playthings for thanatotic titans. When at rest, stringy demodands gather alongside other demodands to form enclaves of like-minded fiends so they can plot their next moves and calculate the most prime specimens to subjugate. In the Abyss, these victims are typically demons, the enslaved prisoners of these demons, and wandering mortals who happened into the Abyss at the wrong time. Though rarely encountered on the Material Plane, stringy demodands can sometimes be found as part of larger hunting parties tasked with capturing valuable mortals to bring back to their Abyssal realm.  Stringy demodands' loyalty and rashness make them well suited to serving as solitary slave masters, roles the thanatotic titans delight in having them serve. The demodands embrace this task with their typical overzealous fervor and happily bully, abuse, and torture their charges, often shattering slaves' minds as well as their bodies in the process. Although they understand that their thanatotic titan masters want as many mortal recruits as possible, it's sometimes difficult for the reckless stringy demodands to bring slaves to the titans without irreversibly breaking them first. Stringy demodands kill or violently maim more slaves than they successfully convert into the titans' faithful. This predilection for violence explains why, when stringy demodands take part in Abyssal slaving parties, they are usually accompanied by enough slimy and tarry demodands to keep their violent urges in check.</t>
  </si>
  <si>
    <t>&lt;link rel="stylesheet"href="PF.css"&gt;&lt;div&gt;&lt;h2&gt;Demodand, Stringy&lt;/h2&gt;&lt;h3&gt;&lt;i&gt;This lanky humanoid is covered in layers of long, ropy skin growths that sway wildly from its body with each move.&lt;/i&gt;&lt;/h3&gt;&lt;br&gt;&lt;/div&gt;&lt;div class="heading"&gt;&lt;p class="alignleft"&gt;Stringy Demodand&lt;/p&gt;&lt;p class="alignright"&gt;CR 15&lt;/p&gt;&lt;div style="clear: both;"&gt;&lt;/div&gt;&lt;/div&gt;&lt;div&gt;&lt;h5&gt;&lt;b&gt;XP &lt;/b&gt;51,200&lt;/h5&gt;&lt;h5&gt;CE Medium outsider (chaotic, demodand, evil, extraplanar)&lt;/h5&gt;&lt;h5&gt;&lt;b&gt;Init &lt;/b&gt;+6; &lt;b&gt;Senses &lt;/b&gt;darkvision 120 ft., &lt;i&gt;detect good&lt;/i&gt;, &lt;i&gt;detect magic&lt;/i&gt;; Perception +24&lt;/h5&gt;&lt;/div&gt;&lt;hr/&gt;&lt;div&gt;&lt;h5&gt;&lt;b&gt;DEFENSE&lt;/b&gt;&lt;/h5&gt;&lt;/div&gt;&lt;hr/&gt;&lt;div&gt;&lt;h5&gt;&lt;b&gt;AC &lt;/b&gt;28, touch 16, flat-footed 22 (+6 Dex, +12 natural)&lt;/h5&gt;&lt;h5&gt;&lt;b&gt;hp &lt;/b&gt;210 (20d10+100)&lt;/h5&gt;&lt;h5&gt;&lt;b&gt;Fort &lt;/b&gt;+17, &lt;b&gt;Ref &lt;/b&gt;+12, &lt;b&gt;Will &lt;/b&gt;+13; +4 vs. divine spells&lt;/h5&gt;&lt;h5&gt;&lt;b&gt;DR &lt;/b&gt;10/good and magic; &lt;b&gt;Immune &lt;/b&gt;acid, poison; &lt;b&gt;Resist &lt;/b&gt;cold 10, fire 10; &lt;b&gt;SR &lt;/b&gt;26&lt;/h5&gt;&lt;/div&gt;&lt;hr/&gt;&lt;div&gt;&lt;h5&gt;&lt;b&gt;OFFENSE&lt;/b&gt;&lt;/h5&gt;&lt;/div&gt;&lt;hr/&gt;&lt;div&gt;&lt;h5&gt;&lt;b&gt;Spd &lt;/b&gt;40 ft., fly 40 ft. (average)&lt;/h5&gt;&lt;h5&gt;&lt;b&gt;Melee &lt;/b&gt;bite +29 (2d6+9/19-20), 2 claws +29 (1d10+9/19-20)&lt;/h5&gt;&lt;h5&gt;&lt;b&gt;Space &lt;/b&gt;5 ft.; &lt;b&gt;Reach &lt;/b&gt;5 ft.&lt;/h5&gt;&lt;h5&gt;&lt;b&gt;Special Attacks &lt;/b&gt;entangling folds, faith-stealing strike&lt;/h5&gt;&lt;h5&gt;&lt;b&gt;Spell-Like Abilities&lt;/b&gt; (CL 15th; concentration +19)  &lt;/br&gt;Constant&amp;mdash;&lt;i&gt;detect good&lt;/i&gt;, &lt;i&gt;detect magic&lt;/i&gt; &lt;/br&gt;At Will&amp;mdash;&lt;i&gt;detect thoughts&lt;/i&gt; (DC 16) &lt;/br&gt;3/day&amp;mdash;&lt;i&gt;fear&lt;/i&gt; (DC 18), &lt;i&gt;greater dispel magic&lt;/i&gt; &lt;/br&gt;1/day&amp;mdash;&lt;i&gt;hold monster&lt;/i&gt; (DC 19), summon (level 6, 1d4 tarry demodands or 1d2 stringy demodands 40%)&lt;/h5&gt;&lt;/h5&gt;&lt;/div&gt;&lt;hr/&gt;&lt;div&gt;&lt;h5&gt;&lt;b&gt;STATISTICS&lt;/b&gt;&lt;/h5&gt;&lt;/div&gt;&lt;hr/&gt;&lt;div&gt;&lt;h5&gt;&lt;b&gt;Str &lt;/b&gt;28, &lt;b&gt;Dex &lt;/b&gt;23, &lt;b&gt;Con &lt;/b&gt;21, &lt;b&gt;Int &lt;/b&gt; 12, &lt;b&gt;Wis &lt;/b&gt;13, &lt;b&gt;Cha &lt;/b&gt;18&lt;/h5&gt;&lt;h5&gt;&lt;b&gt;Base Atk &lt;/b&gt;+20; &lt;b&gt;CMB &lt;/b&gt;+29; &lt;b&gt;CMD &lt;/b&gt;45&lt;/h5&gt;&lt;h5&gt;&lt;b&gt;Feats &lt;/b&gt;Blind-Fight, Cleave, Combat Reflexes, Flyby Attack, Improved Critical (bite), Improved Critical (claw), Improved Vital Strike, Intimidating Prowess, Power Attack, Vital Strike&lt;/h5&gt;&lt;h5&gt;&lt;b&gt;Skills &lt;/b&gt;Acrobatics +24, Bluff +27, Climb +22, Fly +19, Intimidate +36, Knowledge (planes) +14, Perception +24, Sense Motive +14, Stealth +24, Survival +14&lt;/h5&gt;&lt;h5&gt;&lt;b&gt;Languages &lt;/b&gt;Abyssal, Celestial, Common&lt;/h5&gt;&lt;h5&gt;&lt;b&gt;SQ &lt;/b&gt;heretical soul&lt;/h5&gt;&lt;/div&gt;&lt;hr/&gt;&lt;div&gt;&lt;h5&gt;&lt;b&gt;ECOLOGY&lt;/b&gt;&lt;/h5&gt;&lt;/div&gt;&lt;hr/&gt;&lt;div&gt;&lt;h5&gt;&lt;b&gt;Environment &lt;/b&gt; any (Abyss)&lt;/h5&gt;&lt;h5&gt;&lt;b&gt;Organization &lt;/b&gt;solitary, pair, or tangle (3-8)&lt;/h5&gt;&lt;h5&gt;&lt;b&gt;Treasure &lt;/b&gt;standard&lt;/h5&gt;&lt;/div&gt;&lt;hr/&gt;&lt;div&gt;&lt;h5&gt;&lt;b&gt;SPECIAL ABILITIES&lt;/b&gt;&lt;/h5&gt;&lt;/div&gt;&lt;hr/&gt;&lt;div&gt;&lt;/h5&gt;&lt;h5&gt;&lt;b&gt;Entangling Folds (Ex)&lt;/b&gt; Although the disgusting growths on a stringy demodand are technically part of its skin, the demodand has a small measure of control over these ropy appendages. As a standard action, a stringy demodand can use its growths to entangle any adjacent creatures of its size or smaller. To resist being entangled, a target must succeed at a DC 25 Reflex save. As long as the stringy demodand is entangling one or more creatures, any creature that moves adjacent to the demodand must successfully save or likewise be entangled. Entangled creatures can't move farther than 5 feet from the stringy demodand until they break free from its growths. An entangled creature can break free as a move  action by succeeding at a DC 25 Strength or Escape Artist check. The save DCs are Constitution-based.&lt;/h5&gt;&lt;/div&gt;&lt;br&gt;&lt;div&gt;&lt;h4&gt;&lt;p&gt;&lt;p&gt;Like all demodands, stringy demodands are devoted to serving their thanatotic titan masters in the Abyss. Stringy demodands fulfill this duty by serving as kidnappers, slavers, and slave masters throughout the Abyssal realms. Stringy demodands are physically well suited to this charge, being lankier, scrappier, and more agile than other demodands. Such agility allows a stringy demodand to quickly snatch up slaves-to-be and prevent slave revolts before they start. Taut muscles, wicked teeth, and sharp claws also make a stringy demodand a formidable fighter in the event of a struggle, and it should go without saying that a stringy demodand's defining feature-its hundreds of long, obscene ropes of skin-are ideal tools for easily binding and restricting its quarry.  It's the stringy demodands' long, obsidian-colored skin growths that give the abhorrent outsiders their name. These growths resemble nothing so much as elongated skin tags the girth of a human finger and roughly 4 feet in length. The fibrous outgrowths stretch from stringy demodands' heads to the tips of their batlike wings to their shins. These ropy villi bob and sway wildly as a stringy demodand moves, creating a truly disturbing image for those victims who dare to look back at their Abyssal pursuer.  Because these rubbery growths cover most of the creatures' bodies, they provide greater natural protection than the hides of other kinds of demodands and allow stringy demodands to eschew armor. Stringy demodands are typically 6 feet tall and weigh almost 300 pounds.  &lt;b&gt;&lt;/p&gt;&lt;p&gt;Ecology&lt;/b&gt;&lt;/p&gt;&lt;p&gt;  Although all demodands are disgusting creatures, stringy demodands are among the most unnerving in terms of appearance. It's thought that when the thanatotic titans were sculpting the first stringy demodand, its waxen image drooped and melted from head to toe, forming the foul, stringy growths that now define these misbegotten monsters. Like the hairs of a human, these growths don't contain nerves yet grow at an incredible rate. When a stringy demodand loses these growths through carelessness or from wounds in battle, the fleshy strands rapidly regenerate. When at rest, stringy demodands wrap their ropy growths around their bodies like grotesque shawls. Some twist them around their lean torsos and intertwine the growths to produce elaborate headdresses of braided black skin.  Stringy demodands arise from fertilized demodand eggs just like all others of their kind. Since a given demodand's clutch produces a random distribution of different types of demodands, a stringy demodand's emergence cannot be planned. When a stringy demodand does happen to hatch from a demodand egg, it quickly savages the other eggs in the clutch to eliminate its competition. If it cannot ruin or consume the other eggs in its clutch before they hatch, a stringy demodand swiftly bullies its brethren into submission and proves itself to be the dominant sibling, establishing from birth its natural instinct to coerce and enslave.  A stringy demodand's horrific appearance is often cause enough for potential victims to quake in their boots, but its unsightly aspect is far from the only feature that makes this being a formidable intimidator. In addition to its grotesque appendages and distasteful visage, a stringy demodand has a grating, alien voice that is simultaneously guttural and nasal. So terrible is its call that when it roars, a stringy demodand sends humans and demons alike scurrying for safety. Some say that when the thanatotic titans accidentally created the demodands and beheld their monstrous progeny for the first time, one of the titans let out a cry of anger and shock that shook the whole of the Abyssal realm. It's said that the stringy demodand heard his creator's shout and swallowed it hungrily, learning to scream like a god in so doing.  &lt;b&gt;&lt;/p&gt;&lt;p&gt;Habitat &amp; Society&lt;/b&gt;&lt;/p&gt;&lt;p&gt;  Though they prefer to work alone, stringy demodands grudgingly accept the company of other demodands when their thanatotic titan masters demand it. Stringy demodands' devotion to the titans is as fervent as that of any other among their kind, but these beings have the unusual tendency to take their masters' orders to the extreme, justifying any and all obscenities and collateral damage in the name of their Abyssal overlords. Such devotion can sometimes even lead stringy demodands to obliterate their demodand kin during missions should they see their brethren's efforts as lacking. Only shaggy demodands can deter stringy demodands' bloodlust with any consistency, as the latter realize that to attack their commanding brethren would be very foolish.  Always striving to please their masters, stringy demodands can be found on nearly every Abyssal realm capturing and enslaving future minions and playthings for thanatotic titans. When at rest, stringy demodands gather alongside other demodands to form enclaves of like-minded fiends so they can plot their next moves and calculate the most prime specimens to subjugate. In the Abyss, these victims are typically demons, the enslaved prisoners of these demons, and wandering mortals who happened into the Abyss at the wrong time. Though rarely encountered on the Material Plane, stringy demodands can sometimes be found as part of larger hunting parties tasked with capturing valuable mortals to bring back to their Abyssal realm.  Stringy demodands' loyalty and rashness make them well suited to serving as solitary slave masters, roles the thanatotic titans delight in having them serve. The demodands embrace this task with their typical overzealous fervor and happily bully, abuse, and torture their charges, often shattering slaves' minds as well as their bodies in the process. Although they understand that their thanatotic titan masters want as many mortal recruits as possible, it's sometimes difficult for the reckless stringy demodands to bring slaves to the titans without irreversibly breaking them first. Stringy demodands kill or violently maim more slaves than they successfully convert into the titans' faithful. This predilection for violence explains why, when stringy demodands take part in Abyssal slaving parties, they are usually accompanied by enough slimy and tarry demodands to keep their violent urges in check.&lt;/p&gt;&lt;/h4&gt;&lt;/div&gt;</t>
  </si>
  <si>
    <t>Vilsteth</t>
  </si>
  <si>
    <t>darkvision 60 ft., see invisibility; Perception +36</t>
  </si>
  <si>
    <t>Fort +18, Ref +10, Will +14</t>
  </si>
  <si>
    <t>2 claws +24 (2d6+6), gore +24 (2d6+6 plus 1d4 Wis), tail slap +19 (1d8+3)</t>
  </si>
  <si>
    <t>idolatry, labyrinthine mindtrap, mindrender, powerful charge (gore, 4d6+12), rend (2 claws, 2d6+9), unspeakable truth</t>
  </si>
  <si>
    <t>Spell-Like Abilities (CL 18th; concentration +24)  Constant-see invisibility   At Will-enter imageAPG, greater teleport (self plus 50 lbs. of objects only), meld into stone, possess objectUM, ventriloquism (DC 17)   3/day-charm monster (DC 20), quickened dominate person (DC 21), stone shape, vengeful outrageUM (DC 22)   1/day-mass suggestion (DC 22), statue, summon (level 7, 1 shachathAP75 or 1d3 succubi 50%), symbol of persuasion (DC 22)</t>
  </si>
  <si>
    <t>Str 22, Dex 19, Con 24, Int 23, Wis 16, Cha 23</t>
  </si>
  <si>
    <t>Alertness, Combat Casting, Deceitful, Greater Vital Strike, Improved Initiative, Improved Vital Strike, Persuasive, Quicken Spell-Like Ability (dominate person), Vital Strike</t>
  </si>
  <si>
    <t>Bluff +31, Craft (sculpture, stonemasonry) +18, Diplomacy +31, Disguise +31, Intimidate +31, Knowledge (engineering, history, local, nobility, religion) +15, Perception +36, Perform (oratory) +15, Sense Motive +28, Spellcraft +16, Stealth +25, Use Magic Device +14</t>
  </si>
  <si>
    <t>Abyssal, Celestial, Draconic; can't speak, telepathy 100 ft.</t>
  </si>
  <si>
    <t>change shape (Medium humanoid; polymorph), no breath</t>
  </si>
  <si>
    <t>This fiend seems carved from weathered ivory, and runes and symbols of power cover its pale flesh. Its eyes glow an eerie yellow, and horns curl from its eerie, mouthless head.</t>
  </si>
  <si>
    <t>Idolatry (Su) When a vilsteth uses enter image, meld into stone, possess object, or statue to assume the appearance of a public or religious monument (either by entering or controlling an existing object or by taking the semblance of one), it can make itself an object of worship and adoration. This functions as sympathy (DC 25, CL 18th) upon either a single creature within 30 feet or all creatures of the chosen type or alignment within 30 feet. Any creature that fails its saving throw against this effect must attempt an additional DC 25 Will save after spending 24 hours within 30 feet of the object of worship. If the targeted creature fails this second save, it's affected as if under a permanent mind fog effect with respect to the vilsteth. This is a curse effect and cannot be dispelled (although dispel chaos or dispel evil can remove this effect, as does break enchantment).  Labyrinthine Mindtrap (Su) Whenever a vilsteth is targeted with a divination or mind-affecting effect, including effects that simply facilitate mental communication, the caster's mind is entrapped within the twisted corridors and pathways of the vilsteth's intellect, causing the caster to become dazed (Will DC 25 negates). Each round on the victim's turn, it can attempt a new saving throw to escape this mind trap, ending its turn, but each failed save deals 1 point of Intelligence, Wisdom, and Charisma drain to the creature. A creature that successfully saves against this effect is immune to the same vilsteth's labyrinthine mindtrap for 24 hours.  Mindrender (Su) When a vilsteth hits with both claw attacks and rends its target, it gains a +4 profane bonus on its gore attack for that turn. In addition, if the vilsteth's gore attack hits, the target is affected by the vilsteth's labyrinthine mindtrap ability, even if the targeted creature already successfully saved against that ability in the last 24 hours.  Unspeakable Truth (Su) A vilsteth is surrounded by a mantle of misinformation. Creatures within 30 feet are affected by a curse that manifests the next time they attempt to share information about the vilsteth, including things they have observed the demon saying or doing. This curse affects the creature as fumbletongueUM (Will DC 25 negates). A successful save negates the curse, but if the target fails the save, this curse manifests every time that target attempts to talk about the vilsteth. This curse is a mind-affecting compulsion effect and can't be dispelled or suppressed with protection from evil. A vilsteth can order creatures affected by charm or compulsion effects that it creates to share information about it without triggering the curse.</t>
  </si>
  <si>
    <t>Vilsteth demons, also known as corruption demons, are calved from the essence of the demon lord Baphomet's realm of the Ivory Labyrinth. Vilsteths form from the souls of corrupt and deceitful politicians, priests, and power brokers-those who in life abused and misused whatever ephemeral power they wielded. The defining sin of these souls was pride, fueled by vanity and a desire for adulation and ever-greater authority to be wielded in whatever selfish way they saw fit, coupled with a furious envy of anyone more beloved, respected, or feared than they. Vilsteths epitomize these traits, and can often be found lurking in monuments dedicated to important political figures or disguised within statues of prominent saints and heroes. In their natural form, vilsteths are over 7 feet tall and weigh 400 pounds.  Ecology  Like all demons, vilsteths aren't born in a biological sense. Instead, the souls of corrupt mortals find their way to Baphomet's Ivory Labyrinth after judgment, and in there gradually transform into these crooked beings. From their positions of power, the sinful souls that birth vilsteths manifested every kind of malfeasance, from pecuniary greed to self-indulgence of gluttony, sloth, and lust in life, but the common thread is always the arrogation of the self over the state or church or whatever organization upon which they presided, coupled with a narcissistic smugness that their pride and pleasures were of greater import than any other consideration. Of course, these sinful leaders' cynical pragmatism demanded that they keep their perverted proclivities secret, as they knew those beneath them would never understand, so each spun an ever-expanding labyrinth of lies to keep their corruption under cover. Some succeeded, living out their days shrouded in their sinister secrets; others failed spectacularly, leading to dissolution, schism, treason, social collapse, and revolution when the extent of the awful truth finally surfaced. Whether their sins were ever exposed, however, their corrupted pride and devious secrecy drew their souls into the Abyss and the Ivory Labyrinth of Baphomet, where they formed into vilsteth demons.  Vilsteths do not eat or drink in the usual sense. Their faces are like ivory masks-unmoving, impassive, and implacable, with only the glow of their amber eyes to mark their attention. Instead, they are emotional parasites, feeding on the reactions of others, sowing confusion and suffering and feasting upon the psychic residue that follows. Likewise, they do not speak with voices that humans might understand. Their communication is purely telepathic, from a subtle whisper to a psychic scream, echoing down the corridors of the minds of those to whom they "speak" and pushing them, whether gently or urgently, toward acts of sabotage, sedition, and sin of every kind.  Habitat &amp; Society  Corruption demons are often solitary creatures who work independently on their schemes, though they sometimes summon lesser demons of like talents to further their pernicious agendas of subversion. They amass vast monetary wealth for common bribery and for lavish parties hosted by their minions in order to tempt and corrupt the unwary and the unwise. They encourage and inspire artists and sculptors to raise great monuments and masterworks for their own glory, and through these graven images they spy and speak and exercise a quiet dominion upon the great and small alike, working through prominent and respected leaders to delude the masses and subvert the common good.  When vilsteths are encountered outside of the Abyss, these demons are often found in places where Baphomet's cults hold power. In rural areas, such cults may form around insular villages that have abandoned the traditional gods of hunt and harvest, trading them for a predatory faith hidden from the eyes of outsiders. In urban settlements, cultic cells and clandestine rites conducted behind masks and veils work together to suborn existing governmental, legal, and cultural authorities. Vilsteth demons may visit Baphomet's faithful in either milieu, acting as ambassadors and agents provocateur, often sitting in judgment of those who have violated the cult's confidentiality and helping to design and implement their agendas for anarchy and societal upheaval.</t>
  </si>
  <si>
    <t>&lt;link rel="stylesheet"href="PF.css"&gt;&lt;div&gt;&lt;h2&gt;Demon, Vilsteth&lt;/h2&gt;&lt;h3&gt;&lt;i&gt;This fiend seems carved from weathered ivory, and runes and symbols of power cover its pale flesh. Its eyes glow an eerie yellow, and horns curl from its eerie, mouthless head.&lt;/i&gt;&lt;/h3&gt;&lt;br&gt;&lt;/div&gt;&lt;div class="heading"&gt;&lt;p class="alignleft"&gt;Vilsteth&lt;/p&gt;&lt;p class="alignright"&gt;CR 16&lt;/p&gt;&lt;div style="clear: both;"&gt;&lt;/div&gt;&lt;/div&gt;&lt;div&gt;&lt;h5&gt;&lt;b&gt;XP &lt;/b&gt;76,800&lt;/h5&gt;&lt;h5&gt;CE Medium outsider (chaotic, demon, evil, extraplanar)&lt;/h5&gt;&lt;h5&gt;&lt;b&gt;Init &lt;/b&gt;+8; &lt;b&gt;Senses &lt;/b&gt;darkvision 60 ft., &lt;i&gt;see invisibility&lt;/i&gt;; Perception +36&lt;/h5&gt;&lt;/div&gt;&lt;hr/&gt;&lt;div&gt;&lt;h5&gt;&lt;b&gt;DEFENSE&lt;/b&gt;&lt;/h5&gt;&lt;/div&gt;&lt;hr/&gt;&lt;div&gt;&lt;h5&gt;&lt;b&gt;AC &lt;/b&gt;30, touch 14, flat-footed 26 (+4 Dex, +16 natural)&lt;/h5&gt;&lt;h5&gt;&lt;b&gt;hp &lt;/b&gt;225 (18d10+126)&lt;/h5&gt;&lt;h5&gt;&lt;b&gt;Fort &lt;/b&gt;+18, &lt;b&gt;Ref &lt;/b&gt;+10, &lt;b&gt;Will &lt;/b&gt;+14&lt;/h5&gt;&lt;h5&gt;&lt;b&gt;DR &lt;/b&gt;10/cold iron and good; &lt;b&gt;Immune &lt;/b&gt;electricity, mind-affecting effects, poison; &lt;b&gt;Resist &lt;/b&gt;acid 10, cold 10, fire 10; &lt;b&gt;SR &lt;/b&gt;27&lt;/h5&gt;&lt;/div&gt;&lt;hr/&gt;&lt;div&gt;&lt;h5&gt;&lt;b&gt;OFFENSE&lt;/b&gt;&lt;/h5&gt;&lt;/div&gt;&lt;hr/&gt;&lt;div&gt;&lt;h5&gt;&lt;b&gt;Spd &lt;/b&gt;30 ft.&lt;/h5&gt;&lt;h5&gt;&lt;b&gt;Melee &lt;/b&gt;2 claws +24 (2d6+6), gore +24 (2d6+6 plus 1d4 Wis), tail slap +19 (1d8+3)&lt;/h5&gt;&lt;h5&gt;&lt;b&gt;Space &lt;/b&gt;5 ft.; &lt;b&gt;Reach &lt;/b&gt;5 ft.&lt;/h5&gt;&lt;h5&gt;&lt;b&gt;Special Attacks &lt;/b&gt;idolatry, labyrinthine mindtrap, mindrender, powerful charge (gore, 4d6+12), rend (2 claws, 2d6+9), unspeakable truth&lt;/h5&gt;&lt;h5&gt;&lt;b&gt;Spell-Like Abilities&lt;/b&gt; (CL 18th; concentration +24)  &lt;/br&gt;Constant&amp;mdash;&lt;i&gt;see invisibility&lt;/i&gt; &lt;/br&gt;At Will&amp;mdash;&lt;i&gt;enter image&lt;/i&gt;&lt;sup&gt;APG&lt;/sup&gt;, &lt;i&gt;greater teleport&lt;/i&gt; (self plus 50 lbs. of objects only), &lt;i&gt;meld into stone&lt;/i&gt;, &lt;i&gt;possess object&lt;/i&gt;&lt;sup&gt;UM&lt;/sup&gt;, &lt;i&gt;ventriloquism&lt;/i&gt; (DC 17) &lt;/br&gt;3/day&amp;mdash;&lt;i&gt;charm monster&lt;/i&gt; (DC 20), quickened &lt;i&gt;&lt;i&gt;dominate&lt;/i&gt; person&lt;/i&gt; (DC 21), &lt;i&gt;stone shape&lt;/i&gt;, &lt;i&gt;vengeful outrage&lt;/i&gt;&lt;sup&gt;UM&lt;/sup&gt; (DC 22) &lt;/br&gt;1/day&amp;mdash;&lt;i&gt;mass suggestion&lt;/i&gt; (DC 22), &lt;i&gt;statue&lt;/i&gt;, summon (level 7, 1 shachathAP75 or 1d3 succubi 50%), &lt;i&gt;symbol of persuasion&lt;/i&gt; (DC 22)&lt;/h5&gt;&lt;/h5&gt;&lt;/div&gt;&lt;hr/&gt;&lt;div&gt;&lt;h5&gt;&lt;b&gt;STATISTICS&lt;/b&gt;&lt;/h5&gt;&lt;/div&gt;&lt;hr/&gt;&lt;div&gt;&lt;h5&gt;&lt;b&gt;Str &lt;/b&gt;22, &lt;b&gt;Dex &lt;/b&gt;19, &lt;b&gt;Con &lt;/b&gt;24, &lt;b&gt;Int &lt;/b&gt; 23, &lt;b&gt;Wis &lt;/b&gt;16, &lt;b&gt;Cha &lt;/b&gt;23&lt;/h5&gt;&lt;h5&gt;&lt;b&gt;Base Atk &lt;/b&gt;+18; &lt;b&gt;CMB &lt;/b&gt;+24; &lt;b&gt;CMD &lt;/b&gt;38&lt;/h5&gt;&lt;h5&gt;&lt;b&gt;Feats &lt;/b&gt;Alertness, Combat Casting, Deceitful, Greater Vital Strike, Improved Initiative, Improved Vital Strike, Persuasive, Quicken Spell-Like Ability (&lt;i&gt;&lt;i&gt;dominate&lt;/i&gt; person&lt;/i&gt;), Vital Strike&lt;/h5&gt;&lt;h5&gt;&lt;b&gt;Skills &lt;/b&gt;Bluff +31, Craft (sculpture, stonemasonry) +18, Diplomacy +31, Disguise +31, Intimidate +31, Knowledge (engineering, history, local, nobility, religion) +15, Perception +36, Perform (oratory) +15, Sense Motive +28, Spellcraft +16, Stealth +25, Use Magic Device +14; &lt;b&gt;Racial Modifiers &lt;/b&gt;+8 Perception&lt;/h5&gt;&lt;h5&gt;&lt;b&gt;Languages &lt;/b&gt;Abyssal, Celestial, Draconic; can't speak, telepathy 100 ft.&lt;/h5&gt;&lt;h5&gt;&lt;b&gt;SQ &lt;/b&gt;change shape (Medium humanoid; polymorph), no breath&lt;/h5&gt;&lt;/div&gt;&lt;hr/&gt;&lt;div&gt;&lt;h5&gt;&lt;b&gt;ECOLOGY&lt;/b&gt;&lt;/h5&gt;&lt;/div&gt;&lt;hr/&gt;&lt;div&gt;&lt;h5&gt;&lt;b&gt;Environment &lt;/b&gt; any (Abyss)&lt;/h5&gt;&lt;h5&gt;&lt;b&gt;Organization &lt;/b&gt;solitary, pair, or conspiracy (3-12)&lt;/h5&gt;&lt;h5&gt;&lt;b&gt;Treasure &lt;/b&gt;standard&lt;/h5&gt;&lt;/div&gt;&lt;hr/&gt;&lt;div&gt;&lt;h5&gt;&lt;b&gt;SPECIAL ABILITIES&lt;/b&gt;&lt;/h5&gt;&lt;/div&gt;&lt;hr/&gt;&lt;div&gt;&lt;/h5&gt;&lt;h5&gt;&lt;b&gt;Idolatry (Su)&lt;/b&gt; When a vilsteth uses &lt;i&gt;enter image&lt;/i&gt;, &lt;i&gt;meld into stone&lt;/i&gt;, &lt;i&gt;possess object&lt;/i&gt;, or &lt;i&gt;statue&lt;/i&gt; to assume the appearance of a public or religious monument (either by entering or controlling an existing object or by taking the semblance of one), it can make itself an object of worship and adoration. This functions as &lt;i&gt;sympathy&lt;/i&gt; (DC 25, CL 18th) upon either a single creature within 30 feet or all creatures of the chosen type or alignment within 30 feet. Any creature that fails its saving throw against this effect must attempt an additional DC 25 Will save after spending 24 hours within 30 feet of the object of worship. If the targeted creature fails this second save, it's affected as if under a permanent &lt;i&gt;mind fog&lt;/i&gt; effect with respect to the vilsteth. This is a curse effect and cannot be dispelled (although &lt;i&gt;dispel chaos&lt;/i&gt; or &lt;i&gt;dispel evil&lt;/i&gt; can remove this effect, as does &lt;i&gt;break&lt;/i&gt; enchantment).  &lt;/h5&gt;&lt;h5&gt;&lt;b&gt;Labyrinthine Mindtrap (Su)&lt;/b&gt; Whenever a vilsteth is targeted with a divination or mind-affecting effect, including effects that simply facilitate mental communication, the caster's mind is entrapped within the twisted corridors and pathways of the vilsteth's intellect, causing the caster to become dazed (Will DC 25 negates). Each round on the victim's turn, it can attempt a new saving throw to escape this mind trap, ending its turn, but each failed save deals 1 point of Intelligence, Wisdom, and Charisma drain to the creature. A creature that successfully saves against this effect is immune to the same vilsteth's labyrinthine mindtrap for 24 hours.  &lt;/h5&gt;&lt;h5&gt;&lt;b&gt;Mindrender (Su)&lt;/b&gt; When a vilsteth hits with both claw attacks and rends its target, it gains a +4 profane bonus on its gore attack for that turn. In addition, if the vilsteth's gore attack hits, the target is affected by the vilsteth's labyrinthine mindtrap ability, even if the targeted creature already successfully saved against that ability in the last 24 hours.  &lt;/h5&gt;&lt;h5&gt;&lt;b&gt;Unspeakable Truth (Su)&lt;/b&gt; A vilsteth is surrounded by a mantle of misinformation. Creatures within 30 feet are affected by a curse that manifests the next time they attempt to share information about the vilsteth, including things they have observed the demon saying or doing. This curse affects the creature as &lt;i&gt;fumbletongue&lt;/i&gt;&lt;sup&gt;UM&lt;/sup&gt; (Will DC 25 negates). A successful save negates the curse, but if the target fails the save, this curse manifests every time that target attempts to talk about the vilsteth. This curse is a mind-affecting compulsion effect and can't be dispelled or suppressed with &lt;i&gt;protection from evil&lt;/i&gt;. A vilsteth can order creatures affected by charm or compulsion effects that it creates to share information about it without triggering the curse.&lt;/h5&gt;&lt;/div&gt;&lt;br&gt;&lt;div&gt;&lt;h4&gt;&lt;p&gt;&lt;p&gt;Vilsteth demons, also known as corruption demons, are calved from the essence of the demon lord Baphomet's realm of the Ivory Labyrinth. Vilsteths form from the souls of corrupt and deceitful politicians, priests, and power brokers-those who in life abused and misused whatever ephemeral power they wielded. The defining sin of these souls was pride, fueled by vanity and a desire for adulation and ever-greater authority to be wielded in whatever selfish way they saw fit, coupled with a furious envy of anyone more beloved, respected, or feared than they. Vilsteths epitomize these traits, and can often be found lurking in monuments dedicated to important political figures or disguised within &lt;i&gt;statue&lt;/i&gt;s of prominent saints and heroes. In their natural form, vilsteths are over 7 feet tall and weigh 400 pounds.  &lt;b&gt;&lt;/p&gt;&lt;p&gt;Ecology&lt;/b&gt;&lt;/p&gt;&lt;p&gt;  Like all demons, vilsteths aren't born in a biological sense. Instead, the souls of corrupt mortals find their way to Baphomet's Ivory Labyrinth after judgment, and in there gradually transform into these crooked beings. From their positions of power, the sinful souls that birth vilsteths manifested every kind of malfeasance, from pecuniary greed to self-indulgence of gluttony, sloth, and lust in life, but the common thread is always the arrogation of the self over the state or church or whatever organization upon which they presided, coupled with a narcissistic smugness that their pride and pleasures were of greater import than any other consideration. Of course, these sinful leaders' cynical pragmatism demanded that they keep their perverted proclivities secret, as they knew those beneath them would never understand, so each spun an ever-expanding labyrinth of lies to keep their corruption under cover. Some succeeded, living out their days shrouded in their sinister secrets; others failed spectacularly, leading to dissolution, schism, treason, social collapse, and revolution when the extent of the awful truth finally surfaced. Whether their sins were ever exposed, however, their corrupted pride and devious secrecy drew their souls into the Abyss and the Ivory Labyrinth of Baphomet, where they formed into vilsteth demons.  Vilsteths do not eat or drink in the usual sense. Their faces are like ivory masks-unmoving, impassive, and implacable, with only the glow of their amber eyes to mark their attention. Instead, they are emotional parasites, feeding on the reactions of others, sowing confusion and suffering and feasting upon the psychic residue that follows. Likewise, they do not speak with voices that humans might understand. Their communication is purely telepathic, from a subtle whisper to a psychic scream, echoing down the corridors of the minds of those to whom they "speak" and pushing them, whether gently or urgently, toward acts of sabotage, sedition, and sin of every kind.  &lt;b&gt;&lt;/p&gt;&lt;p&gt;Habitat &amp; Society&lt;/b&gt;&lt;/p&gt;&lt;p&gt;  Corruption demons are often solitary creatures who work independently on their schemes, though they sometimes summon lesser demons of like talents to further their pernicious agendas of subversion. They amass vast monetary wealth for common bribery and for lavish parties hosted by their minions in order to tempt and corrupt the unwary and the unwise. They encourage and inspire artists and sculptors to raise great monuments and masterworks for their own glory, and through these graven images they spy and speak and exercise a quiet dominion upon the great and small alike, working through prominent and respected leaders to delude the masses and subvert the common good.  When vilsteths are encountered outside of the Abyss, these demons are often found in places where Baphomet's cults hold power. In rural areas, such cults may form around insular villages that have abandoned the traditional gods of hunt and harvest, trading them for a predatory faith hidden from the eyes of outsiders. In urban settlements, cultic cells and clandestine rites conducted behind masks and veils work together to suborn existing governmental, legal, and cultural authorities. Vilsteth demons may visit Baphomet's faithful in either milieu, acting as ambassadors and agents provocateur, often sitting in judgment of those who have violated the cult's confidentiality and helping to design and implement their agendas for anarchy and societal upheaval.&lt;/p&gt;&lt;/h4&gt;&lt;/div&gt;</t>
  </si>
  <si>
    <t>darkvision 60 ft., detect good, detect law, see in darkness, true seeing; Perception +53</t>
  </si>
  <si>
    <t>frightful presence (180 ft., DC 38), unholy aura (DC 30)</t>
  </si>
  <si>
    <t>45, touch 34, flat-footed 45</t>
  </si>
  <si>
    <t>(+4 deflection, +11 Dex, +11 natural, +10 profane, -1 size)</t>
  </si>
  <si>
    <t>Fort +36, Ref +26, Will +31</t>
  </si>
  <si>
    <t>Abyssal resurrection, freedom of movement, supernatural cunning</t>
  </si>
  <si>
    <t>ability damage, ability drain, charm and compulsion effects, death effects, electricity, energy drain, fire, maze, petrification, poison</t>
  </si>
  <si>
    <t>Aizerghaul +52/+47/+42/+37 (2d8+28/19-20/x3), gore +40 (2d8+6 plus 2d6 fire plus burn), bite +40 (1d8+6)</t>
  </si>
  <si>
    <t>10 ft. (20 ft. with glaive)</t>
  </si>
  <si>
    <t>burn (4d6 fire, DC 40), glaive mastery, powerful charge (gore, 4d8+19 plus 2d6 fire and burn), scroll use</t>
  </si>
  <si>
    <t>Spell-Like Abilities (CL 27th)  Constant-detect good, detect law, freedom of movement, speak with animals, true seeing, unholy aura (DC 30)  At Will-astral projection, baleful polymorph (DC 27), blasphemy (DC 29), desecrate, dominate person (DC 27), greater dispel magic, greater teleport, telekinesis (DC 27), shapechange, unhallow, unholy blight (DC 26)  3/day-quickened greater dispel magic, maze, summon demons, summon minotaurs, symbol of persuasion (DC 28)  1/day-imprisonment (DC 31), mass charm monster (DC 30), time stop</t>
  </si>
  <si>
    <t>Str 36, Dex 32, Con 38, Int 37, Wis 29, Cha 35</t>
  </si>
  <si>
    <t>+47 (+51 bull rush)</t>
  </si>
  <si>
    <t>82 (84 vs. bull rush)</t>
  </si>
  <si>
    <t>Combat Reflexes, Craft Construct, Craft Magic Arms and Armor, Craft Wondrous Item, Critical Focus, Greater Bull Rush, Greater Weapon Focus (glaive), Greater Weapon Specialization (glaive), Improved Bull Rush, Improved Critical (glaive), Improved Initiative, Power Attack, Quicken Spell-Like Ability (greater dispel magic), Scribe Scroll, Staggering Critical, Weapon Focus (glaive), Weapon Specialization (glaive)</t>
  </si>
  <si>
    <t>Acrobatics +44, Bluff +48, Diplomacy +48, Fly +49, Handle Animal +45, Intimidate +45, Knowledge (arcana) +49, Knowledge (dungeoneering) +46, Knowledge (geography) +46, Knowledge (history) +46, Knowledge (nobility) +46, Knowledge (planes) +49, Knowledge (religion) +49, Linguistics +46, Perception +53, Sense Motive +45, Spellcraft +49, Stealth +43, Use Magic Device +45</t>
  </si>
  <si>
    <t>all languages; speak with animals; telepathy 300 ft.</t>
  </si>
  <si>
    <t>change shape (any animal, magical beast, or minotaur; greater polymorph), infernal brand, language mastery</t>
  </si>
  <si>
    <t>triple (Aizerghaul, 2d6 scrolls, other treasure)</t>
  </si>
  <si>
    <t>Fire burns on the central horn and in the rheumy eyes of this bestial winged demon, who stands more than twice a human's height.</t>
  </si>
  <si>
    <t>Aizerghaul Aizerghaul (Abyssal for "Labyrinth's Final Edge") is a uniquely shaped glaive, the head of which consists of a double blade akin to a crescent moon. This blade is made of ivory, but is razor sharp and as hard as adamantine (and possesses all the qualities of that material). It is a +5 lawful-outsider-bane unholy wounding glaive capable of inflicting particularly horrible and painful wounds on good-aligned targets and devils alike. Such a creature must succeed at a DC 38 Fortitude save each time it's wounded by Aizerghaul or be sickened with pain for as long as the damage caused by the wound persists. Whether the save succeeds or fails, these wounds don't heal naturally and resist magical healing. A character attempting to heal these wounds must succeed at a DC 32 caster level check or the healing has no effect on the injured creature.  Glaive Mastery (Ex) Baphomet is exceptionally skilled at fighting with a glaive. He is treated as a 20th-level fighter for the purposes of fulfilling any feat prerequisites, such as that for Weapon Specialization.  Infernal Brand (Su) The mark of Asmodeus is branded on Baphomet's brow, yet this is no mark of fealty or servitude. Rather, Baphomet has claimed the pentagram-a remnant of the time he spend as the archdevil's prisoner-and now draws power from it. The brand grants him his devil-like abilities of fire immunity and see in darkness. In addition, all devils and worshipers of devils take a -2 penalty on saving throws against Baphomet's special attacks and spell-like abilities. He gains a +4 bonus on caster level checks to penetrate a devil's spell resistance, and automatically penetrates a devil's damage reduction with his glaive and natural attacks.  Language Mastery (Ex) Baphomet can speak, read, and understand all languages.  Scroll Use (Ex) Baphomet can cast spells from any scroll as if he possessed the spell on a spell list. Spells he casts from scrolls always resolve at caster level 27th.  Summon Minotaurs (Sp) Baphomet can summon half-fiend minotaurs, labyrinth minotaurs (see page 90), and mythic minotaurs as if casting a summon monster spell. He can summon eight half-fiend minotaurs three times per day, and four mythic minotaurs or one labyrinth minotaur once per day. This ability functions as a swift action, but otherwise works like the summon universal monster rule with 100% chance of success and counts as a 9th-level spell effect.  Supernatural Cunning (Su) Baphomet is never caught flat-footed and gains a +8 bonus on initiative checks. In addition, he's immune to maze spells and can never become lost. He always knows the shortest, most direct route through any maze. After spending 1 minute in any maze, he understands its entire layout implicitly and can teleport to any location using his greater teleport spell-like ability.</t>
  </si>
  <si>
    <t>Baphomet-Lord of the Minotaurs-was created by Lamashtu from the soul of the first minotaur. In those days, he was a powerfully muscled specimen, and the Queen of Demons kept him as a consort until the day Baphomet stole away from her palace in Yanaron, seeking to gain even greater favor by claiming a legendary trophy. Baphomet's ambition was as great as his folly, and he invaded the deepest layer of Hell, intent on stealing Asmodeus's ruby rod for his mistress. Needless to say, he was swiftly caught. Lamashtu claimed no allegiance to him, and Asmodeus imprisoned Baphomet in a devious maze the archdevil proclaimed to be unsolvable, even by the first minotaur. The archdevil also carved his own symbol into Baphomet's brow with the nail of his index finger in an attempt to fully subjugate the minotaur.  But in this attempt, it was Asmodeus who overstepped his bounds. Not only did Baphomet solve the seemingly unsolvable maze after a mere decade, but as he escaped, he also took the world-sized labyrinth with him. Baphomet had changed over that time, becoming almost emaciated in his build, yet growing much wiser. He did not return to Lamashtu's side, but instead took the archdevil's infernal maze and made it his own as he claimed a portion of the Abyss as his realm.  This was eons ago, and now Baphomet is a powerful demon lord in his own right. He has forgiven Lamashtu, and serves as her lover now and then, yet he's no longer her direct subservient minion. He works to increase the inf luence of his cult on countless worlds, building his forces so that one day he might again invade Hell. But this time, Baphomet plans on taking much more than Asmodeus's weapon-he intends to take Asmodeus's life!  Baphomet's Cult  Baphomet is worshiped by conspirators, secret societies, corrupted crusaders, and above all else, minotaurs. His minotaur worshipers venerate him openly; in their art, Baphomet is typically depicted as a more classical bull-headed, minotaur-like creature, and when he deigns to appear before these worshipers he often assumes this form. His humanoid worshipers venerate him  in secret, offering prayers and sacrifices in hidden shrines and dark temples beyond the sight of society and communicating in a complex series of hand gestures when in mixed company.  Baphomet has two symbols. To most, including his minotaurs, his symbol is a brass minotaur's head with ruby eyes. His secret societies use this symbol as well, but also mark his works with the inverted pentagram, sometimes decorating the star shape with an image of his face. Baphomet's favored weapon is the glaive, although he does not abide any of his followers wielding a weapon that looks like Aizerghaul. He grants access to the domains of Animal, Chaos, Evil, and Strength, and to the subdomains of Demon, Ferocity, Fur, and Resolve.</t>
  </si>
  <si>
    <t>&lt;link rel="stylesheet"href="PF.css"&gt;&lt;div&gt;&lt;h2&gt;Demon Lord, Baphomet&lt;/h2&gt;&lt;h3&gt;&lt;i&gt;Fire burns on the central horn and in the rheumy eyes of this bestial winged demon, who stands more than twice a human's height.&lt;/i&gt;&lt;/h3&gt;&lt;br&gt;&lt;/div&gt;&lt;div class="heading"&gt;&lt;p class="alignleft"&gt;Baphomet&lt;/p&gt;&lt;p class="alignright"&gt;CR 27&lt;/p&gt;&lt;div style="clear: both;"&gt;&lt;/div&gt;&lt;/div&gt;&lt;div&gt;&lt;h5&gt;&lt;b&gt;XP &lt;/b&gt;3,276,800&lt;/h5&gt;&lt;h5&gt;CE Large outsider (chaotic, demon, evil, extraplanar)&lt;/h5&gt;&lt;h5&gt;&lt;b&gt;Init &lt;/b&gt;+23; &lt;b&gt;Senses &lt;/b&gt;darkvision 60 ft., &lt;i&gt;detect good&lt;/i&gt;, &lt;i&gt;detect law&lt;/i&gt;, see in darkness, &lt;i&gt;true seeing&lt;/i&gt;; Perception +53&lt;/h5&gt;&lt;h5&gt;&lt;b&gt;Aura &lt;/b&gt;frightful presence (180 ft., DC 38), &lt;i&gt;unholy aura&lt;/i&gt; (DC 30)&lt;/h5&gt;&lt;/div&gt;&lt;hr/&gt;&lt;div&gt;&lt;h5&gt;&lt;b&gt;DEFENSE&lt;/b&gt;&lt;/h5&gt;&lt;/div&gt;&lt;hr/&gt;&lt;div&gt;&lt;h5&gt;&lt;b&gt;AC &lt;/b&gt;45, touch 34, flat-footed 45 (+4 deflection, +11 Dex, +11 natural, +10 profane, -1 size)&lt;/h5&gt;&lt;h5&gt;&lt;b&gt;hp &lt;/b&gt;643 (33d10+462)&lt;/h5&gt;&lt;h5&gt;&lt;b&gt;Fort &lt;/b&gt;+36, &lt;b&gt;Ref &lt;/b&gt;+26, &lt;b&gt;Will &lt;/b&gt;+31&lt;/h5&gt;&lt;h5&gt;&lt;b&gt;Defensive Abilities &lt;/b&gt;Abyssal resurrection, freedom of movement, supernatural cunning; &lt;b&gt;DR &lt;/b&gt;20/cold iron, epic, and good; &lt;b&gt;Immune &lt;/b&gt;ability damage, ability drain, charm and compulsion effects, death effects, electricity, energy drain, fire, maze, petrification, poison; &lt;b&gt;Resist &lt;/b&gt;acid 30, cold 30; &lt;b&gt;SR &lt;/b&gt;38&lt;/h5&gt;&lt;/div&gt;&lt;hr/&gt;&lt;div&gt;&lt;h5&gt;&lt;b&gt;OFFENSE&lt;/b&gt;&lt;/h5&gt;&lt;/div&gt;&lt;hr/&gt;&lt;div&gt;&lt;h5&gt;&lt;b&gt;Spd &lt;/b&gt;50 ft., fly 50 ft. (good)&lt;/h5&gt;&lt;h5&gt;&lt;b&gt;Melee &lt;/b&gt;&lt;i&gt;Aizerghaul&lt;/i&gt; +52/+47/+42/+37 (2d8+28/19-20/x3), gore +40 (2d8+6 plus 2d6 fire plus burn), bite +40 (1d8+6)&lt;/h5&gt;&lt;h5&gt;&lt;b&gt;Space &lt;/b&gt;10 ft.; &lt;b&gt;Reach &lt;/b&gt;10 ft. (20 ft. with glaive)&lt;/h5&gt;&lt;h5&gt;&lt;b&gt;Special Attacks &lt;/b&gt;burn (4d6 fire, DC 40), glaive mastery, powerful charge (gore, 4d8+19 plus 2d6 fire and burn), scroll use&lt;/h5&gt;&lt;h5&gt;&lt;b&gt;Spell-Like Abilities&lt;/b&gt; (CL 27th)  &lt;/br&gt;Constant&amp;mdash;&lt;i&gt;detect good&lt;/i&gt;, &lt;i&gt;detect law&lt;/i&gt;, &lt;i&gt;freedom of movement&lt;/i&gt;, &lt;i&gt;speak with animals&lt;/i&gt;, &lt;i&gt;true seeing&lt;/i&gt;, &lt;i&gt;unholy aura&lt;/i&gt; (DC 30) &lt;/br&gt;At Will&amp;mdash;&lt;i&gt;astral projection&lt;/i&gt;, &lt;i&gt;baleful polymorph&lt;/i&gt; (DC 27), &lt;i&gt;blasphemy&lt;/i&gt; (DC 29), &lt;i&gt;desecrate&lt;/i&gt;, &lt;i&gt;dominate person&lt;/i&gt; (DC 27), &lt;i&gt;&lt;i&gt;greater dispel&lt;/i&gt; magic&lt;/i&gt;, &lt;i&gt;greater teleport&lt;/i&gt;, &lt;i&gt;telekinesis&lt;/i&gt; (DC 27), &lt;i&gt;shapechange&lt;/i&gt;, &lt;i&gt;unhallow&lt;/i&gt;, &lt;i&gt;unholy blight&lt;/i&gt; (DC 26) &lt;/br&gt;3/day&amp;mdash;quickened &lt;i&gt;&lt;i&gt;greater dispel&lt;/i&gt; magic&lt;/i&gt;, &lt;i&gt;maze&lt;/i&gt;, summon demons, summon minotaurs, &lt;i&gt;symbol of persuasion&lt;/i&gt; (DC 28) &lt;/br&gt;1/day&amp;mdash;&lt;i&gt;imprisonment&lt;/i&gt; (DC 31), &lt;i&gt;mass charm monster&lt;/i&gt; (DC 30), &lt;i&gt;time stop&lt;/i&gt;&lt;/h5&gt;&lt;/h5&gt;&lt;/div&gt;&lt;hr/&gt;&lt;div&gt;&lt;h5&gt;&lt;b&gt;STATISTICS&lt;/b&gt;&lt;/h5&gt;&lt;/div&gt;&lt;hr/&gt;&lt;div&gt;&lt;h5&gt;&lt;b&gt;Str &lt;/b&gt;36, &lt;b&gt;Dex &lt;/b&gt;32, &lt;b&gt;Con &lt;/b&gt;38, &lt;b&gt;Int &lt;/b&gt; 37, &lt;b&gt;Wis &lt;/b&gt;29, &lt;b&gt;Cha &lt;/b&gt;35&lt;/h5&gt;&lt;h5&gt;&lt;b&gt;Base Atk &lt;/b&gt;+33; &lt;b&gt;CMB &lt;/b&gt;+47 (+51 bull rush); &lt;b&gt;CMD &lt;/b&gt;82 (84 vs. bull rush)&lt;/h5&gt;&lt;h5&gt;&lt;b&gt;Feats &lt;/b&gt;Combat Reflexes, Craft Construct, Craft Magic Arms and Armor, Craft Wondrous Item, Critical Focus, Greater Bull Rush, Greater Weapon Focus (glaive), Greater Weapon Specialization (glaive), Improved Bull Rush, Improved Critical (glaive), Improved Initiative, Power Attack, Quicken Spell-Like Ability (&lt;i&gt;&lt;i&gt;greater dispel&lt;/i&gt; magic&lt;/i&gt;), Scribe Scroll, Staggering Critical, Weapon Focus (glaive), Weapon Specialization (glaive)&lt;/h5&gt;&lt;h5&gt;&lt;b&gt;Skills &lt;/b&gt;Acrobatics +44, Bluff +48, Diplomacy +48, Fly +49, Handle Animal +45, Intimidate +45, Knowledge (arcana) +49, Knowledge (dungeoneering) +46, Knowledge (geography) +46, Knowledge (history) +46, Knowledge (nobility) +46, Knowledge (planes) +49, Knowledge (religion) +49, Linguistics +46, Perception +53, Sense Motive +45, Spellcraft +49, Stealth +43, Use Magic Device +45; &lt;b&gt;Racial Modifiers &lt;/b&gt;+8 Perception&lt;/h5&gt;&lt;h5&gt;&lt;b&gt;Languages &lt;/b&gt;all languages; &lt;i&gt;speak with animals&lt;/i&gt;; telepathy 300 ft.&lt;/h5&gt;&lt;h5&gt;&lt;b&gt;SQ &lt;/b&gt;change shape (any animal, magical beast, or minotaur; greater polymorph), infernal brand, language mastery&lt;/h5&gt;&lt;/div&gt;&lt;hr/&gt;&lt;div&gt;&lt;h5&gt;&lt;b&gt;ECOLOGY&lt;/b&gt;&lt;/h5&gt;&lt;/div&gt;&lt;hr/&gt;&lt;div&gt;&lt;h5&gt;&lt;b&gt;Environment &lt;/b&gt; any (Abyss)&lt;/h5&gt;&lt;h5&gt;&lt;b&gt;Organization &lt;/b&gt;solitary (unique)&lt;/h5&gt;&lt;h5&gt;&lt;b&gt;Treasure &lt;/b&gt;triple (&lt;i&gt;Aizerghaul&lt;/i&gt;, 2d6 scrolls, other treasure)&lt;/h5&gt;&lt;/div&gt;&lt;hr/&gt;&lt;div&gt;&lt;h5&gt;&lt;b&gt;SPECIAL ABILITIES&lt;/b&gt;&lt;/h5&gt;&lt;/div&gt;&lt;hr/&gt;&lt;div&gt;&lt;/h5&gt;&lt;h5&gt;&lt;b&gt;&lt;i&gt;Aizerghaul&lt;/i&gt;&lt;/b&gt; &lt;i&gt;Aizerghaul&lt;/i&gt; (Abyssal for "Labyrinth's Final Edge") is a uniquely shaped glaive, the head of which consists of a double blade akin to a crescent moon. This blade is made of ivory, but is razor sharp and as hard as adamantine (and possesses all the qualities of that material). It is a &lt;i&gt;+5 lawful-outsider-bane unholy wounding glaive&lt;/i&gt; capable of inflicting particularly horrible and painful wounds on good-aligned targets and devils alike. Such a creature must succeed at a DC 38 Fortitude save each time it's wounded by &lt;i&gt;Aizerghaul&lt;/i&gt; or be sickened with pain for as long as the damage caused by the wound persists. Whether the save succeeds or fails, these wounds don't heal naturally and resist magical healing. A character attempting to heal these wounds must succeed at a DC 32 caster level check or the healing has no effect on the injured creature.  &lt;/h5&gt;&lt;h5&gt;&lt;b&gt;Glaive Mastery (Ex)&lt;/b&gt; Baphomet is exceptionally skilled at fighting with a glaive. He is treated as a 20th-level fighter for the purposes of fulfilling any feat prerequisites, such as that for Weapon Specialization.  &lt;/h5&gt;&lt;h5&gt;&lt;b&gt;Infernal Brand (Su)&lt;/b&gt; The mark of Asmodeus is branded on Baphomet's brow, yet this is no mark of fealty or servitude. Rather, Baphomet has claimed the pentagram-a remnant of the time he spend as the archdevil's prisoner-and now draws power from it. The brand grants him his devil-like abilities of fire immunity and see in darkness. In addition, all devils and worshipers of devils take a -2 penalty on saving throws against Baphomet's special attacks and spell-like abilities. He gains a +4 bonus on caster level checks to penetrate a devil's spell resistance, and automatically penetrates a devil's damage reduction with his glaive and natural attacks.  &lt;/h5&gt;&lt;h5&gt;&lt;b&gt;Language Mastery (Ex)&lt;/b&gt; Baphomet can speak, read, and understand all languages.  &lt;/h5&gt;&lt;h5&gt;&lt;b&gt;Scroll Use (Ex)&lt;/b&gt; Baphomet can cast spells from any scroll as if he possessed the spell on a spell list. Spells he casts from scrolls always resolve at caster level 27th.  &lt;/h5&gt;&lt;h5&gt;&lt;b&gt;Summon Minotaurs (Sp)&lt;/b&gt; Baphomet can summon half-fiend minotaurs, labyrinth minotaurs (see page 90), and mythic minotaurs as if casting a &lt;i&gt;summon monster&lt;/i&gt; spell. He can summon eight half-fiend minotaurs three times per day, and four mythic minotaurs or one labyrinth minotaur once per day. This ability functions as a swift action, but otherwise works like the summon universal monster rule with 100% chance of success and counts as a 9th-level spell effect.  &lt;/h5&gt;&lt;h5&gt;&lt;b&gt;Supernatural Cunning (Su)&lt;/b&gt; Baphomet is never caught flat-footed and gains a +8 bonus on initiative checks. In addition, he's immune to &lt;i&gt;maze&lt;/i&gt; spells and can never become lost. He always knows the shortest, most direct route through any &lt;i&gt;maze&lt;/i&gt;. After spending 1 minute in any &lt;i&gt;maze&lt;/i&gt;, he understands its entire layout implicitly and can teleport to any location using his &lt;i&gt;greater teleport&lt;/i&gt; spell-like ability.&lt;/h5&gt;&lt;/div&gt;&lt;br&gt;&lt;div&gt;&lt;h4&gt;&lt;p&gt;&lt;p&gt;Baphomet-Lord of the Minotaurs-was created by Lamashtu from the soul of the first minotaur. In those days, he was a powerfully muscled specimen, and the Queen of Demons kept him as a consort until the day Baphomet stole away from her palace in Yanaron, seeking to gain even greater favor by claiming a legendary trophy. Baphomet's ambition was as great as his folly, and he invaded the deepest layer of Hell, intent on stealing Asmodeus's ruby rod for his mistress. Needless to say, he was swiftly caught. Lamashtu claimed no allegiance to him, and Asmodeus imprisoned Baphomet in a devious &lt;i&gt;maze&lt;/i&gt; the archdevil proclaimed to be unsolvable, even by the first minotaur. The archdevil also carved his own symbol into Baphomet's brow with the nail of his index finger in an attempt to fully subjugate the minotaur.  But in this attempt, it was Asmodeus who overstepped his bounds. Not only did Baphomet solve the seemingly unsolvable &lt;i&gt;maze&lt;/i&gt; after a mere decade, but as he escaped, he also took the world-sized labyrinth with him. Baphomet had changed over that time, becoming almost emaciated in his build, yet growing much wiser. He did not return to Lamashtu's side, but instead took the archdevil's infernal &lt;i&gt;maze&lt;/i&gt; and made it his own as he claimed a portion of the Abyss as his realm.  This was eons ago, and now Baphomet is a powerful demon lord in his own right. He has forgiven Lamashtu, and serves as her lover now and then, yet he's no longer her direct subservient minion. He works to increase the inf luence of his cult on countless worlds, building his forces so that one day he might again invade Hell. But this time, Baphomet plans on taking much more than Asmodeus's weapon-he intends to take Asmodeus's life!  &lt;br&gt;&lt;b&gt;Baphomet's Cult&lt;/b&gt;&lt;br&gt;  Baphomet is worshiped by conspirators, secret societies, corrupted crusaders, and above all else, minotaurs. His minotaur worshipers venerate him openly; in their art, Baphomet is typically depicted as a more classical bull-headed, minotaur-like creature, and when he deigns to appear before these worshipers he often assumes this form. His humanoid worshipers venerate him  in secret, offering prayers and sacrifices in hidden shrines and dark temples beyond the sight of society and communicating in a complex series of hand gestures when in mixed company.  Baphomet has two symbols. To most, including his minotaurs, his symbol is a brass minotaur's head with ruby eyes. His secret societies use this symbol as well, but also mark his works with the inverted pentagram, sometimes decorating the star shape with an image of his face. Baphomet's favored weapon is the glaive, although he does not abide any of his followers wielding a weapon that looks like &lt;i&gt;Aizerghaul&lt;/i&gt;. He grants access to the domains of Animal, Chaos, Evil, and Strength, and to the subdomains of Demon, Ferocity, Fur, and Resolve.&lt;/p&gt;&lt;/h4&gt;&lt;/div&gt;</t>
  </si>
  <si>
    <t>Labyrinth Minotaur</t>
  </si>
  <si>
    <t>29, touch 13, flat-footed 29</t>
  </si>
  <si>
    <t>Fort +19, Ref +9, Will +17</t>
  </si>
  <si>
    <t>+1 greataxe +26/+21/+16 (3d6+17/19-20/x3), gore +20 (1d8+5) or   gore +25 (1d8+16)</t>
  </si>
  <si>
    <t>bronze mask, powerful charge (gore, 2d8+16), steel-shod hooves, trample (2d6+16, DC 28)</t>
  </si>
  <si>
    <t>Str 33, Dex 19, Con 30, Int 17, Wis 26, Cha 14</t>
  </si>
  <si>
    <t>+27 (+31 bull rush)</t>
  </si>
  <si>
    <t>Awesome Blow, Cleave, Greater Bull Rush, Improved Bull Rush, Improved Critical (greataxe), Intimidating Prowess, Power Attack, Quick Bull RushUC</t>
  </si>
  <si>
    <t>Climb +24, Craft (armor) +21, Craft (weapons) +21, Heal +18, Intimidate +31, Knowledge (engineering) +21, Knowledge (planes) +21, Perception +26, Sense Motive +26, Survival +21</t>
  </si>
  <si>
    <t xml:space="preserve"> any (Ivory Labyrinth)</t>
  </si>
  <si>
    <t>standard (+1 greataxe, other treasure)</t>
  </si>
  <si>
    <t>This hulking minotaur's hooves are clad in imposing steel. The massive beast wears a heavy bronze mask that covers most of its face.</t>
  </si>
  <si>
    <t>Bronze Mask (Su) A labyrinth minotaur draws agility and ferocity from its bronze mask. When it makes a full-attack action, a labyrinth minotaur wearing its bronze mask can give up its regular attacks and instead make one gore attack or bull rush against each opponent within reach. It must make a separate attack roll against each opponent, and it can't choose to move with targets that are pushed back. A labyrinth minotaur's bronze mask has 40 hit points, hardness 20, and a break DC of 40. If a labyrinth minotaur's bronze mask is stolen or destroyed, it can create a replacement with 1 week of work.  Natural Cunning (Ex) Like a normal minotaur, a labyrinth minotaur possesses innate cunning and logical ability, granting it immunity to maze spells and preventing it from ever becoming lost. Further, a labyrinth minotaur is never caught flat-footed.  Steel-Shod Hooves (Ex) A labyrinth minotaur's steel-shod hooves are particularly devastating when used to trample an opponent. A creature that takes full damage from a labyrinth minotaur's trample ability (because the creature either failed its Reflex save or chose to take an attack of opportunity instead of attempting a Reflex save) is knocked prone and is staggered for 1d4 rounds. A successful Fortitude save (DC equal to that of the labyrinth minotaur's trample ability) reduces the duration of the staggered condition to 1 round.</t>
  </si>
  <si>
    <t>Labyrinth minotaurs are the elite guards and favored servitors of Baphomet. They are thicker and taller than mortal minotaurs, and possess skill in metalcraft that they use to forge armor, weapons, and their personalized and iconic bronze masks. Labyrinth minotaurs eagerly charge intruders, trampling smaller opponents and knocking back larger foes. As they are perceptive, tireless, and incapable of becoming lost, labyrinth minotaurs make excellent guardians of Baphomet's bewildering maze of a domain, the Ivory Labyrinth. Labyrinth minotaurs stand about 11 feet tall and weigh 1,200 pounds.  Ecology  Labyrinth minotaurs resemble their mortal counterparts, as each has the form of a massive, burly humanoid with thick fur on the chest and legs and a horned, bovine head. The hairless skin of a labyrinth minotaur's head is thin and stretched so tightly over the bone that the beast appears to have just a skull atop its neck. This tight skin makes the creature's sharp eyes bulge from their sockets.  Unlike mortal minotaurs, labyrinth minotaurs have no need to eat or sleep and consider the need for either activity a weakness. Labyrinth minotaurs don't age as mortal creatures do; over the centuries of their existence as guardians and enforcers, they instead accumulate masses of battle scars, which they wear with arrogant pride.  Labyrinth minotaurs speak little, but make a lot of noise. They breathe in great snorts, bang their weapons against their armor, and stomp their steel-shod hooves on the ground as they walk. Labyrinth minotaurs seethe with anger and energy, constantly moving about and shifting from hoof to hoof when required to stand in place for more than a few minutes. A labyrinth minotaur prefers to range throughout the narrow, turning corridors of its maze-like hunting grounds, even into dead ends and back, searching for hints of intruders upon which it can vent its bestial fury.  Habitat &amp; Society  The first minotaurs were created by Lamashtu, and the first and greatest of these creations was none other than Baphomet. These minotaurs came into existence on Golarion in the vast mazes beneath Iblydos. After becoming a demon lord, Baphomet collected the souls of these primal minotaurs and forged them into the labyrinth minotaurs, paragons of their kind and Baphomet's favored servants. The labyrinth minotaurs constantly patrol the twisting pathways of the Ivory Labyrinth to enforce Baphomet's will on lesser denizens of the domain (such as mortal minotaurs and cultists) and to challenge intruders.  Labyrinth minotaurs are as bestial as their mortal kin and prone to outbursts of violent rage, but their high status in Baphomet's service makes them haughty and given to boasting. They feel contemptuous disdain for all mortal creatures but are particularly derisive of mortal creatures lost or confounded by mazes. Like mortal minotaurs, labyrinth minotaurs are perfectly at home in mazes of any kind and are incapable of becoming lost. This affinity for mazes applies to their thinking as well-despite their brutish demeanors, labyrinth minotaurs are good with puzzles and are keen tactical thinkers. When labyrinth minotaurs meet in peace, they sometimes exchange inscrutable riddles or short descriptive puzzles (such as, "How would you drink a drop of blood inside a severed eyeball while it's in an iron coffer sunk to the bottom of a well without getting wet or being seen by the eye?").  Labyrinth minotaurs prefer gear and armor made of bronze and steel, as few other materials are sufficiently sturdy for them to use over a long period of time. In addition to their steel shoes, heavy armor, and massive greataxes, all labyrinth minotaurs wear heavy bronze masks. Each labyrinth minotaur makes its own mask, and some spend weeks or even months obsessively shaping and reshaping the bronze over hot forges. At first glance, each of these bronze masks might seem superficially similar, but upon closer inspection a viewer can clearly see the subtle embellishments built in by the individual labyrinth minotaur. These flourishes communicate the minotaur's status and history to other servants of Baphomet. A labyrinth minotaur often adds an embellishment to its mask when it accomplishes an important task on Baphomet's behalf or kills a particularly powerful intruder. A labyrinth minotaur's obsession makes its mask more than mere ornamentation- each is mystically connected to its mask.  Labyrinth minotaurs prefer to patrol alone or in small gangs. They maintain a central communal headquarters that's usually crewed by about six members, with the fiercest labyrinth minotaur commanding the others through bullying and intimidation. This headquarters is concealed deep within a maze and serves as a safe storage area, a locus for discussing strategy, and the site of the gang's forge and metalworking tools.  When labyrinth minotaurs meet others of their kind while out patrolling a maze, they usually share a short exchange of riddles or boasts. Occasionally, labyrinth minotaurs recognize each other as being on opposite sides of sprawling, ancient rivalries. In such cases, the first labyrinth minotaur to recognize the other as an enemy surges forward with murderous fury, hoping to catch its rival off guard. Large congregations of labyrinth minotaurs are rare-even when large groups don't engage in these feuds, labyrinth minotaurs fall into divisive boasting that frequently erupts into bloodshed anyway.  Labyrinth minotaurs are rarely encountered outside of the Ivory Labyrinth, and therefore have little interaction with other races beyond visitors to their master's realm. Labyrinth minotaurs display grudging respect for glabrezu and vilsteth demons and undisguised contempt for mortal minotaurs and cultists of Baphomet. Their arrogance precludes true camaraderie with anyone other than those of their own kind.</t>
  </si>
  <si>
    <t>&lt;link rel="stylesheet"href="PF.css"&gt;&lt;div&gt;&lt;h2&gt;Labyrinth Minotaur&lt;/h2&gt;&lt;h3&gt;&lt;i&gt;This hulking minotaur's hooves are clad in imposing steel. The massive beast wears a heavy bronze mask that covers most of its face.&lt;/i&gt;&lt;/h3&gt;&lt;br&gt;&lt;/div&gt;&lt;div class="heading"&gt;&lt;p class="alignleft"&gt;Labyrinth Minotaur&lt;/p&gt;&lt;p class="alignright"&gt;CR 16&lt;/p&gt;&lt;div style="clear: both;"&gt;&lt;/div&gt;&lt;/div&gt;&lt;div&gt;&lt;h5&gt;&lt;b&gt;XP &lt;/b&gt;76,800&lt;/h5&gt;&lt;h5&gt;CE Large outsider (chaotic, evil, extraplanar)&lt;/h5&gt;&lt;h5&gt;&lt;b&gt;Init &lt;/b&gt;+4; &lt;b&gt;Senses &lt;/b&gt;darkvision 60 ft.; Perception +26&lt;/h5&gt;&lt;/div&gt;&lt;hr/&gt;&lt;div&gt;&lt;h5&gt;&lt;b&gt;DEFENSE&lt;/b&gt;&lt;/h5&gt;&lt;/div&gt;&lt;hr/&gt;&lt;div&gt;&lt;h5&gt;&lt;b&gt;AC &lt;/b&gt;29, touch 13, flat-footed 29 (+4 Dex, +16 natural, -1 size)&lt;/h5&gt;&lt;h5&gt;&lt;b&gt;hp &lt;/b&gt;232 (15d10+150)&lt;/h5&gt;&lt;h5&gt;&lt;b&gt;Fort &lt;/b&gt;+19, &lt;b&gt;Ref &lt;/b&gt;+9, &lt;b&gt;Will &lt;/b&gt;+17&lt;/h5&gt;&lt;h5&gt;&lt;b&gt;Defensive Abilities &lt;/b&gt;natural cunning; &lt;b&gt;Resist &lt;/b&gt;fire 20&lt;/h5&gt;&lt;/div&gt;&lt;hr/&gt;&lt;div&gt;&lt;h5&gt;&lt;b&gt;OFFENSE&lt;/b&gt;&lt;/h5&gt;&lt;/div&gt;&lt;hr/&gt;&lt;div&gt;&lt;h5&gt;&lt;b&gt;Spd &lt;/b&gt;30 ft.&lt;/h5&gt;&lt;h5&gt;&lt;b&gt;Melee &lt;/b&gt;&lt;i&gt;&lt;i&gt;+1 greataxe&lt;/i&gt;&lt;/i&gt; +26/+21/+16 (3d6+17/19-20/x3), gore +20 (1d8+5) or &lt;/br&gt;  gore +25 (1d8+16)&lt;/h5&gt;&lt;h5&gt;&lt;b&gt;Space &lt;/b&gt;10 ft.; &lt;b&gt;Reach &lt;/b&gt;10 ft.&lt;/h5&gt;&lt;h5&gt;&lt;b&gt;Special Attacks &lt;/b&gt;bronze mask, powerful charge (gore, 2d8+16), steel-shod hooves, trample (2d6+16, DC 28)&lt;/h5&gt;&lt;/div&gt;&lt;hr/&gt;&lt;div&gt;&lt;h5&gt;&lt;b&gt;STATISTICS&lt;/b&gt;&lt;/h5&gt;&lt;/div&gt;&lt;hr/&gt;&lt;div&gt;&lt;h5&gt;&lt;b&gt;Str &lt;/b&gt;33, &lt;b&gt;Dex &lt;/b&gt;19, &lt;b&gt;Con &lt;/b&gt;30, &lt;b&gt;Int &lt;/b&gt; 17, &lt;b&gt;Wis &lt;/b&gt;26, &lt;b&gt;Cha &lt;/b&gt;14&lt;/h5&gt;&lt;h5&gt;&lt;b&gt;Base Atk &lt;/b&gt;+15; &lt;b&gt;CMB &lt;/b&gt;+27 (+31 bull rush); &lt;b&gt;CMD &lt;/b&gt;41 (43 vs. bull rush)&lt;/h5&gt;&lt;h5&gt;&lt;b&gt;Feats &lt;/b&gt;Awesome Blow, Cleave, Greater Bull Rush, Improved Bull Rush, Improved Critical (greataxe), Intimidating Prowess, Power Attack, Quick Bull Rush&lt;sup&gt;UC&lt;/sup&gt;&lt;/h5&gt;&lt;h5&gt;&lt;b&gt;Skills &lt;/b&gt;Climb +24, Craft (armor) +21, Craft (weapons) +21, Heal +18, Intimidate +31, Knowledge (engineering) +21, Knowledge (planes) +21, Perception +26, Sense Motive +26, Survival +21&lt;/h5&gt;&lt;h5&gt;&lt;b&gt;Languages &lt;/b&gt;Abyssal, Common, Giant&lt;/h5&gt;&lt;h5&gt;&lt;b&gt;SQ &lt;/b&gt;compression&lt;/h5&gt;&lt;/div&gt;&lt;hr/&gt;&lt;div&gt;&lt;h5&gt;&lt;b&gt;ECOLOGY&lt;/b&gt;&lt;/h5&gt;&lt;/div&gt;&lt;hr/&gt;&lt;div&gt;&lt;h5&gt;&lt;b&gt;Environment &lt;/b&gt; any (Ivory Labyrinth)&lt;/h5&gt;&lt;h5&gt;&lt;b&gt;Organization &lt;/b&gt;solitary, pair, or gang (3-6)&lt;/h5&gt;&lt;h5&gt;&lt;b&gt;Treasure &lt;/b&gt;standard (&lt;i&gt;+1 greataxe&lt;/i&gt;, other treasure)&lt;/h5&gt;&lt;/div&gt;&lt;hr/&gt;&lt;div&gt;&lt;h5&gt;&lt;b&gt;SPECIAL ABILITIES&lt;/b&gt;&lt;/h5&gt;&lt;/div&gt;&lt;hr/&gt;&lt;div&gt;&lt;/h5&gt;&lt;h5&gt;&lt;b&gt;Bronze Mask (Su)&lt;/b&gt; A labyrinth minotaur draws agility and ferocity from its bronze mask. When it makes a full-attack action, a labyrinth minotaur wearing its bronze mask can give up its regular attacks and instead make one gore attack or bull rush against each opponent within reach. It must make a separate attack roll against each opponent, and it can't choose to move with targets that are pushed back. A labyrinth minotaur's bronze mask has 40 hit points, hardness 20, and a break DC of 40. If a labyrinth minotaur's bronze mask is stolen or destroyed, it can create a replacement with 1 week of work.  &lt;/h5&gt;&lt;h5&gt;&lt;b&gt;Natural Cunning (Ex)&lt;/b&gt; Like a normal minotaur, a labyrinth minotaur possesses innate cunning and logical ability, granting it immunity to &lt;i&gt;maze&lt;/i&gt; spells and preventing it from ever becoming lost. Further, a labyrinth minotaur is never caught flat-footed.  &lt;/h5&gt;&lt;h5&gt;&lt;b&gt;Steel-Shod Hooves (Ex)&lt;/b&gt; A labyrinth minotaur's steel-shod hooves are particularly devastating when used to trample an opponent. A creature that takes full damage from a labyrinth minotaur's trample ability (because the creature either failed its Reflex save or chose to take an attack of opportunity instead of attempting a Reflex save) is knocked prone and is staggered for 1d4 rounds. A successful Fortitude save (DC equal to that of the labyrinth minotaur's trample ability) reduces the duration of the staggered condition to 1 round.&lt;/h5&gt;&lt;/div&gt;&lt;br&gt;&lt;div&gt;&lt;h4&gt;&lt;p&gt;&lt;p&gt;Labyrinth minotaurs are the elite guards and favored servitors of Baphomet. They are thicker and taller than mortal minotaurs, and possess skill in metalcraft that they use to forge armor, weapons, and their personalized and iconic bronze masks. Labyrinth minotaurs eagerly charge intruders, trampling smaller opponents and knocking back larger foes. As they are perceptive, tireless, and incapable of becoming lost, labyrinth minotaurs make excellent guardians of Baphomet's bewildering &lt;i&gt;maze&lt;/i&gt; of a domain, the Ivory Labyrinth. Labyrinth minotaurs stand about 11 feet tall and weigh 1,200 pounds.  &lt;b&gt;&lt;/p&gt;&lt;p&gt;Ecology&lt;/b&gt;&lt;/p&gt;&lt;p&gt;  Labyrinth minotaurs resemble their mortal counterparts, as each has the form of a massive, burly humanoid with thick fur on the chest and legs and a horned, bovine head. The hairless skin of a labyrinth minotaur's head is thin and stretched so tightly over the bone that the beast appears to have just a skull atop its neck. This tight skin makes the creature's sharp eyes bulge from their sockets.  Unlike mortal minotaurs, labyrinth minotaurs have no need to eat or sleep and consider the need for either activity a weakness. Labyrinth minotaurs don't age as mortal creatures do; over the centuries of their existence as guardians and enforcers, they instead accumulate masses of battle scars, which they wear with arrogant pride.  Labyrinth minotaurs speak little, but make a lot of noise. They breathe in great snorts, bang their weapons against their armor, and stomp their steel-shod hooves on the ground as they walk. Labyrinth minotaurs seethe with anger and energy, constantly moving about and shifting from hoof to hoof when required to stand in place for more than a few minutes. A labyrinth minotaur prefers to range throughout the narrow, turning corridors of its &lt;i&gt;maze&lt;/i&gt;-like hunting grounds, even into dead ends and back, searching for hints of intruders upon which it can vent its bestial fury.  &lt;b&gt;&lt;/p&gt;&lt;p&gt;Habitat &amp; Society&lt;/b&gt;&lt;/p&gt;&lt;p&gt;  The first minotaurs were created by Lamashtu, and the first and greatest of these creations was none other than Baphomet. These minotaurs came into existence on Golarion in the vast &lt;i&gt;maze&lt;/i&gt;s beneath Iblydos. After becoming a demon lord, Baphomet collected the souls of these primal minotaurs and forged them into the labyrinth minotaurs, paragons of their kind and Baphomet's favored servants. The labyrinth minotaurs constantly patrol the twisting pathways of the Ivory Labyrinth to enforce Baphomet's will on lesser denizens of the domain (such as mortal minotaurs and cultists) and to challenge intruders.  Labyrinth minotaurs are as bestial as their mortal kin and prone to outbursts of violent rage, but their high status in Baphomet's service makes them haughty and given to boasting. They feel contemptuous disdain for all mortal creatures but are particularly derisive of mortal creatures lost or confounded by &lt;i&gt;maze&lt;/i&gt;s. Like mortal minotaurs, labyrinth minotaurs are perfectly at home in &lt;i&gt;maze&lt;/i&gt;s of any kind and are incapable of becoming lost. This affinity for &lt;i&gt;maze&lt;/i&gt;s applies to their thinking as well-despite their brutish demeanors, labyrinth minotaurs are good with puzzles and are keen tactical thinkers. When labyrinth minotaurs meet in peace, they sometimes exchange inscrutable riddles or short descriptive puzzles (such as, "How would you drink a drop of blood inside a severed eyeball while it's in an iron coffer sunk to the bottom of a well without getting wet or being seen by the eye?").  Labyrinth minotaurs prefer gear and armor made of bronze and steel, as few other materials are sufficiently sturdy for them to use over a long period of time. In addition to their steel shoes, heavy armor, and massive greataxes, all labyrinth minotaurs wear heavy bronze masks. Each labyrinth minotaur makes its own mask, and some spend weeks or even months obsessively shaping and reshaping the bronze over hot forges. At first glance, each of these bronze masks might seem superficially similar, but upon closer inspection a viewer can clearly see the subtle embellishments built in by the individual labyrinth minotaur. These flourishes communicate the minotaur's status and history to other servants of Baphomet. A labyrinth minotaur often adds an embellishment to its mask when it accomplishes an important task on Baphomet's behalf or kills a particularly powerful intruder. A labyrinth minotaur's obsession makes its mask more than mere ornamentation- each is mystically connected to its mask.  Labyrinth minotaurs prefer to patrol alone or in small gangs. They maintain a central communal headquarters that's usually crewed by about six members, with the fiercest labyrinth minotaur commanding the others through bullying and intimidation. This headquarters is concealed deep within a &lt;i&gt;maze&lt;/i&gt; and serves as a safe storage area, a locus for discussing strategy, and the site of the gang's forge and metalworking tools.  When labyrinth minotaurs meet others of their kind while out patrolling a &lt;i&gt;maze&lt;/i&gt;, they usually share a short exchange of riddles or boasts. Occasionally, labyrinth minotaurs recognize each other as being on opposite sides of sprawling, ancient rivalries. In such cases, the first labyrinth minotaur to recognize the other as an enemy surges forward with murderous fury, hoping to catch its rival off guard. Large congregations of labyrinth minotaurs are rare-even when large groups don't engage in these feuds, labyrinth minotaurs fall into divisive boasting that frequently erupts into bloodshed anyway.  Labyrinth minotaurs are rarely encountered outside of the Ivory Labyrinth, and therefore have little interaction with other races beyond visitors to their master's realm. Labyrinth minotaurs display grudging respect for glabrezu and vilsteth demons and undisguised contempt for mortal minotaurs and cultists of Baphomet. Their arrogance precludes true camaraderie with anyone other than those of their own kind.&lt;/p&gt;&lt;/h4&gt;&lt;/div&gt;</t>
  </si>
  <si>
    <t>Hetkoshu</t>
  </si>
  <si>
    <t>25, touch 6, flat-footed 25</t>
  </si>
  <si>
    <t>(+19 natural, -4 size)</t>
  </si>
  <si>
    <t>bite +23 (3d6+15/19-20 plus grab), tail slap +17 (4d8+7)</t>
  </si>
  <si>
    <t>death roll (3d6+15 plus trip), fast swallow, savage rush, swallow whole (3d6+15 bludgeoning damage, AC 19, 17 hp)</t>
  </si>
  <si>
    <t>Str 40, Dex 10, Con 25, Int 1, Wis 18, Cha 7</t>
  </si>
  <si>
    <t>Improved Critical (bite), Improved Initiative, Iron Will, Power Attack, Run, Skill Focus (Perception), Skill Focus (Stealth), Weapon Focus (bite)</t>
  </si>
  <si>
    <t>Perception +15, Stealth +11 (+19 in water), Swim +23</t>
  </si>
  <si>
    <t xml:space="preserve"> warm marshes or rivers</t>
  </si>
  <si>
    <t>This enormous black crocodile gapes hungrily with a maw big enough to swallow two armored warriors whole.</t>
  </si>
  <si>
    <t>Osirion, Legacy Of Pharaohs</t>
  </si>
  <si>
    <t>Death Roll (Ex) Upon making a successful grapple check against a foe of its size or smaller, a hetkoshu deals bite damage to the target and knocks it prone. This does not break the hetkoshu's grapple.  Hold Breath (Ex) A hetkoshu can hold its breath for 4 rounds per point of Constitution before having to make Constitution checks to continue holding its breath (Pathfinder RPG Core Rulebook 445).  Savage Rush (Ex) For 1 round per minute, a hetkoshu may sprint with devastating speed, increasing its land speed to 40 feet and allowing it to treat nonmagical difficult terrain as if it were normal terrain. If it charges during this round, it may attack twice with its bite as its attack action, using the same attack modifier for both attacks.</t>
  </si>
  <si>
    <t>Infamous along Osirion's major rivers as well as in the Golden Oasis near Shiman-Sekh, hetkoshus are among the most dangerous animals on Garund. They pose a constant threat to travelers and those who make their livelihoods along these waterways. Hetkoshus wait for prey to pass within 90 feet before rushing at them to gobble up one or two opponents in a single terrible motion, preferably before the prey even realizes any danger exists. They are known for their feared "death roll"-once one clings to its foe, it tucks in its legs and rolls rapidly, twisting and wrenching its victim.  Hetkoshus average 30 feet in length and weigh nearly 45,000 pounds.</t>
  </si>
  <si>
    <t>&lt;link rel="stylesheet"href="PF.css"&gt;&lt;div&gt;&lt;h2&gt;Crocodile, Hetkoshu&lt;/h2&gt;&lt;h3&gt;&lt;i&gt;This enormous black crocodile gapes hungrily with a maw big enough to swallow two armored warriors whole.&lt;/i&gt;&lt;/h3&gt;&lt;br&gt;&lt;/div&gt;&lt;div class="heading"&gt;&lt;p class="alignleft"&gt;Hetkoshu&lt;/p&gt;&lt;p class="alignright"&gt;CR 12&lt;/p&gt;&lt;div style="clear: both;"&gt;&lt;/div&gt;&lt;/div&gt;&lt;div&gt;&lt;h5&gt;&lt;b&gt;XP &lt;/b&gt;19,200&lt;/h5&gt;&lt;h5&gt;N Gargantuan animal &lt;/h5&gt;&lt;h5&gt;&lt;b&gt;Init &lt;/b&gt;+4; &lt;b&gt;Senses &lt;/b&gt;low-light vision; Perception +15&lt;/h5&gt;&lt;/div&gt;&lt;hr/&gt;&lt;div&gt;&lt;h5&gt;&lt;b&gt;DEFENSE&lt;/b&gt;&lt;/h5&gt;&lt;/div&gt;&lt;hr/&gt;&lt;div&gt;&lt;h5&gt;&lt;b&gt;AC &lt;/b&gt;25, touch 6, flat-footed 25 (+19 natural, -4 size)&lt;/h5&gt;&lt;h5&gt;&lt;b&gt;hp &lt;/b&gt;172 (15d8+105)&lt;/h5&gt;&lt;h5&gt;&lt;b&gt;Fort &lt;/b&gt;+16, &lt;b&gt;Ref &lt;/b&gt;+9, &lt;b&gt;Will &lt;/b&gt;+11&lt;/h5&gt;&lt;/div&gt;&lt;hr/&gt;&lt;div&gt;&lt;h5&gt;&lt;b&gt;OFFENSE&lt;/b&gt;&lt;/h5&gt;&lt;/div&gt;&lt;hr/&gt;&lt;div&gt;&lt;h5&gt;&lt;b&gt;Spd &lt;/b&gt;20 ft., swim 30 ft.&lt;/h5&gt;&lt;h5&gt;&lt;b&gt;Melee &lt;/b&gt;bite +23 (3d6+15/19-20 plus grab), tail slap +17 (4d8+7)&lt;/h5&gt;&lt;h5&gt;&lt;b&gt;Space &lt;/b&gt;20 ft.; &lt;b&gt;Reach &lt;/b&gt;15 ft.&lt;/h5&gt;&lt;h5&gt;&lt;b&gt;Special Attacks &lt;/b&gt;death roll (3d6+15 plus trip), fast swallow, savage rush, swallow whole (3d6+15 bludgeoning damage, AC 19, 17 hp)&lt;/h5&gt;&lt;/div&gt;&lt;hr/&gt;&lt;div&gt;&lt;h5&gt;&lt;b&gt;STATISTICS&lt;/b&gt;&lt;/h5&gt;&lt;/div&gt;&lt;hr/&gt;&lt;div&gt;&lt;h5&gt;&lt;b&gt;Str &lt;/b&gt;40, &lt;b&gt;Dex &lt;/b&gt;10, &lt;b&gt;Con &lt;/b&gt;25, &lt;b&gt;Int &lt;/b&gt; 1, &lt;b&gt;Wis &lt;/b&gt;18, &lt;b&gt;Cha &lt;/b&gt;7&lt;/h5&gt;&lt;h5&gt;&lt;b&gt;Base Atk &lt;/b&gt;+11; &lt;b&gt;CMB &lt;/b&gt;+30; &lt;b&gt;CMD &lt;/b&gt;40 (44 vs. trip)&lt;/h5&gt;&lt;h5&gt;&lt;b&gt;Feats &lt;/b&gt;Improved Critical (bite), Improved Initiative, Iron Will, Power Attack, Run, Skill Focus (Perception), Skill Focus (Stealth), Weapon Focus (bite)&lt;/h5&gt;&lt;h5&gt;&lt;b&gt;Skills &lt;/b&gt;Perception +15, Stealth +11 (+19 in water), Swim +23; &lt;b&gt;Racial Modifiers &lt;/b&gt;+4 Perception, +8 Stealth in water&lt;/h5&gt;&lt;h5&gt;&lt;b&gt;SQ &lt;/b&gt;hold breath&lt;/h5&gt;&lt;/div&gt;&lt;hr/&gt;&lt;div&gt;&lt;h5&gt;&lt;b&gt;ECOLOGY&lt;/b&gt;&lt;/h5&gt;&lt;/div&gt;&lt;hr/&gt;&lt;div&gt;&lt;h5&gt;&lt;b&gt;Environment &lt;/b&gt; warm marshes or rivers&lt;/h5&gt;&lt;h5&gt;&lt;b&gt;Organization &lt;/b&gt;solitary, pair, or colony (3-6)&lt;/h5&gt;&lt;h5&gt;&lt;b&gt;Treasure &lt;/b&gt;none&lt;/h5&gt;&lt;/div&gt;&lt;hr/&gt;&lt;div&gt;&lt;h5&gt;&lt;b&gt;SPECIAL ABILITIES&lt;/b&gt;&lt;/h5&gt;&lt;/div&gt;&lt;hr/&gt;&lt;div&gt;&lt;/h5&gt;&lt;h5&gt;&lt;b&gt;Death Roll (Ex)&lt;/b&gt; Upon making a successful grapple check against a foe of its size or smaller, a hetkoshu deals bite damage to the target and knocks it prone. This does not break the hetkoshu's grapple.  &lt;/h5&gt;&lt;h5&gt;&lt;b&gt;Hold Breath (Ex)&lt;/b&gt; A hetkoshu can hold its breath for 4 rounds per point of Constitution before having to make Constitution checks to continue holding its breath (&lt;i&gt;Pathfinder RPG Core Rulebook&lt;/i&gt; 445).  &lt;/h5&gt;&lt;h5&gt;&lt;b&gt;Savage Rush (Ex)&lt;/b&gt; For 1 round per minute, a hetkoshu may sprint with devastating speed, increasing its land speed to 40 feet and allowing it to treat nonmagical difficult terrain as if it were normal terrain. If it charges during this round, it may attack twice with its bite as its attack action, using the same attack modifier for both attacks.&lt;/h5&gt;&lt;/div&gt;&lt;br&gt;&lt;div&gt;&lt;h4&gt;&lt;p&gt;&lt;p&gt;Infamous along Osirion's major rivers as well as in the Golden Oasis near Shiman-Sekh, hetkoshus are among the most dangerous animals on Garund. They pose a constant threat to travelers and those who make their livelihoods along these waterways. Hetkoshus wait for prey to pass within 90 feet before rushing at them to gobble up one or two opponents in a single terrible motion, preferably before the prey even realizes any danger exists. They are known for their feared "death roll"-once one clings to its foe, it tucks in its legs and rolls rapidly, twisting and wrenching its victim.  Hetkoshus average 30 feet in length and weigh nearly 45,000 pounds.&lt;/p&gt;&lt;/h4&gt;&lt;/div&gt;</t>
  </si>
  <si>
    <t>Jackal</t>
  </si>
  <si>
    <t>bite +2 (1d4+1 plus trip)</t>
  </si>
  <si>
    <t>opportunistic bite</t>
  </si>
  <si>
    <t>Str 13, Dex 15, Con 14, Int 2, Wis 13, Cha 6</t>
  </si>
  <si>
    <t>Bluff +2, Perception +5, Survival +0 (+4 when tracking by scent)</t>
  </si>
  <si>
    <t>+4 Bluff, +4 Survival when tracking by scent</t>
  </si>
  <si>
    <t xml:space="preserve"> warm deserts or plains</t>
  </si>
  <si>
    <t>This sandy-colored canine resembles a slender-bodied wolf with short, graceful legs. It watches with dark brown eyes.</t>
  </si>
  <si>
    <t>Opportunistic Bite (Ex) On a successful bite attack against an opponent it's flanking or that is denied its Dexterity bonus to AC, a jackal deals 1 additional point of damage.</t>
  </si>
  <si>
    <t>Jackals are usually encountered alone or as a mated pair, but sometimes they associate for a time with a small pack composed of two parents and their adult offspring, with the offspring serving a deferential support role to their parents. Although considered craven and foul by humans, jackals are relatively friendly and gentle with members of their own small packs.  Attracted to the edges of human settlements in their territory, jackals often make opportunistic raids on fruit crops and vulnerable domesticated animals. They're also attracted to large deposits of garbage that they can sift through for leftover food. Jackals are remarkably adaptable, and readily forage for insects or fruit, feed on found carcasses, or hunt small or vulnerable game as the opportunity presents itself.  Jackals are notorious for their craftiness in evading pursuit, and they've been known to feign death when caught in order to lull opponents into complacency and gain another chance to escape. A jackal can attempt a Bluff check opposed by its opponent's Sense Motive check to play dead. If successful, after combat ends, the jackal can begin a new encounter with surprise. During the surprise round, only the jackal and any opponents who succeeded on their Sense Motive checks can act.</t>
  </si>
  <si>
    <t>&lt;link rel="stylesheet"href="PF.css"&gt;&lt;div&gt;&lt;h2&gt;Jackal&lt;/h2&gt;&lt;h3&gt;&lt;i&gt;This sandy-colored canine resembles a slender-bodied wolf with short, graceful legs. It watches with dark brown eyes.&lt;/i&gt;&lt;/h3&gt;&lt;br&gt;&lt;/div&gt;&lt;div class="heading"&gt;&lt;p class="alignleft"&gt;Jackal&lt;/p&gt;&lt;p class="alignright"&gt;CR 1/2&lt;/p&gt;&lt;div style="clear: both;"&gt;&lt;/div&gt;&lt;/div&gt;&lt;div&gt;&lt;h5&gt;&lt;b&gt;XP &lt;/b&gt;200&lt;/h5&gt;&lt;h5&gt;N Small animal &lt;/h5&gt;&lt;h5&gt;&lt;b&gt;Init &lt;/b&gt;+2; &lt;b&gt;Senses &lt;/b&gt;low-light vision, scent; Perception +5&lt;/h5&gt;&lt;/div&gt;&lt;hr/&gt;&lt;div&gt;&lt;h5&gt;&lt;b&gt;DEFENSE&lt;/b&gt;&lt;/h5&gt;&lt;/div&gt;&lt;hr/&gt;&lt;div&gt;&lt;h5&gt;&lt;b&gt;AC &lt;/b&gt;14, touch 13, flat-footed 12 (+2 Dex, +1 natural, +1 size)&lt;/h5&gt;&lt;h5&gt;&lt;b&gt;hp &lt;/b&gt;9 (1d8+5)&lt;/h5&gt;&lt;h5&gt;&lt;b&gt;Fort &lt;/b&gt;+4, &lt;b&gt;Ref &lt;/b&gt;+4, &lt;b&gt;Will &lt;/b&gt;+1&lt;/h5&gt;&lt;/div&gt;&lt;hr/&gt;&lt;div&gt;&lt;h5&gt;&lt;b&gt;OFFENSE&lt;/b&gt;&lt;/h5&gt;&lt;/div&gt;&lt;hr/&gt;&lt;div&gt;&lt;h5&gt;&lt;b&gt;Spd &lt;/b&gt;40 ft.&lt;/h5&gt;&lt;h5&gt;&lt;b&gt;Melee &lt;/b&gt;bite +2 (1d4+1 plus trip)&lt;/h5&gt;&lt;h5&gt;&lt;b&gt;Space &lt;/b&gt;5 ft.; &lt;b&gt;Reach &lt;/b&gt;5 ft.&lt;/h5&gt;&lt;h5&gt;&lt;b&gt;Special Attacks &lt;/b&gt;opportunistic bite&lt;/h5&gt;&lt;/div&gt;&lt;hr/&gt;&lt;div&gt;&lt;h5&gt;&lt;b&gt;STATISTICS&lt;/b&gt;&lt;/h5&gt;&lt;/div&gt;&lt;hr/&gt;&lt;div&gt;&lt;h5&gt;&lt;b&gt;Str &lt;/b&gt;13, &lt;b&gt;Dex &lt;/b&gt;15, &lt;b&gt;Con &lt;/b&gt;14, &lt;b&gt;Int &lt;/b&gt; 2, &lt;b&gt;Wis &lt;/b&gt;13, &lt;b&gt;Cha &lt;/b&gt;6&lt;/h5&gt;&lt;h5&gt;&lt;b&gt;Base Atk &lt;/b&gt;+0; &lt;b&gt;CMB &lt;/b&gt;+0; &lt;b&gt;CMD &lt;/b&gt;12 (16 vs. trip)&lt;/h5&gt;&lt;h5&gt;&lt;b&gt;Feats &lt;/b&gt;Toughness&lt;/h5&gt;&lt;h5&gt;&lt;b&gt;Skills &lt;/b&gt;Bluff +2, Perception +5, Survival +0 (+4 when tracking by scent); &lt;b&gt;Racial Modifiers &lt;/b&gt;+4 Bluff, +4 Survival when tracking by scent&lt;/h5&gt;&lt;/div&gt;&lt;hr/&gt;&lt;div&gt;&lt;h5&gt;&lt;b&gt;ECOLOGY&lt;/b&gt;&lt;/h5&gt;&lt;/div&gt;&lt;hr/&gt;&lt;div&gt;&lt;h5&gt;&lt;b&gt;Environment &lt;/b&gt; warm deserts or plains&lt;/h5&gt;&lt;h5&gt;&lt;b&gt;Organization &lt;/b&gt;solitary, pair, or pack (3-10)&lt;/h5&gt;&lt;h5&gt;&lt;b&gt;Treasure &lt;/b&gt;none&lt;/h5&gt;&lt;/div&gt;&lt;hr/&gt;&lt;div&gt;&lt;h5&gt;&lt;b&gt;SPECIAL ABILITIES&lt;/b&gt;&lt;/h5&gt;&lt;/div&gt;&lt;hr/&gt;&lt;div&gt;&lt;/h5&gt;&lt;h5&gt;&lt;b&gt;Opportunistic Bite (Ex)&lt;/b&gt; On a successful bite attack against an opponent it's flanking or that is denied its Dexterity bonus to AC, a jackal deals 1 additional point of damage.&lt;/h5&gt;&lt;/div&gt;&lt;br&gt;&lt;div&gt;&lt;h4&gt;&lt;p&gt;&lt;p&gt;Jackals are usually encountered alone or as a mated pair, but sometimes they associate for a time with a small pack composed of two parents and their adult offspring, with the offspring serving a deferential support role to their parents. Although considered craven and foul by humans, jackals are relatively friendly and gentle with members of their own small packs.  Attracted to the edges of human settlements in their territory, jackals often make opportunistic raids on fruit crops and vulnerable domesticated animals. They're also attracted to large deposits of garbage that they can sift through for leftover food. Jackals are remarkably adaptable, and readily forage for insects or fruit, feed on found carcasses, or hunt small or vulnerable game as the opportunity presents itself.  Jackals are notorious for their craftiness in evading pursuit, and they've been known to feign death when caught in order to lull opponents into complacency and gain another chance to escape. A jackal can attempt a Bluff check opposed by its opponent's Sense Motive check to play dead. If successful, after combat ends, the jackal can begin a new encounter with surprise. During the surprise round, only the jackal and any opponents who succeeded on their Sense Motive checks can act.&lt;/p&gt;&lt;/h4&gt;&lt;/div&gt;</t>
  </si>
  <si>
    <t>Ostrich</t>
  </si>
  <si>
    <t>claw +4 (1d6+4)</t>
  </si>
  <si>
    <t>Str 17, Dex 14, Con 14, Int 2, Wis 13, Cha 11</t>
  </si>
  <si>
    <t>EnduranceB, RunB, Skill Focus (Perception)</t>
  </si>
  <si>
    <t>Acrobatics +6 (+18 when jumping), Perception +8</t>
  </si>
  <si>
    <t>crouch</t>
  </si>
  <si>
    <t>solitary, pair, pride (5-10), or flock (11-50)</t>
  </si>
  <si>
    <t>This human-sized bird has a long neck and legs sprouting from a round body covered in fluffy gray feathers.</t>
  </si>
  <si>
    <t>Crouch (Ex) An ostrich can hide in plain sight as a bush or shrub by crouching down and concealing its head and legs. It makes a Stealth check as normal, but anyone who observes it from within 30 feet automatically sees through the ruse.</t>
  </si>
  <si>
    <t>Adult female ostriches average 6 feet tall and weigh about 220 pounds, with males averaging 7 to 9 feet and 250 pounds. Although they are likely to flee from predators when they can, ostriches are more than willing to stand and fight when trapped or defending their chicks; they're known to kick even lions to death in defense of their young.  A trained ostrich has a market price of 80 gp, whereas an egg is worth 25 gp. Because it's bipedal, an ostrich requires an exotic saddle.  Ostrich Companions  An ostrich can be taken as an animal companion by a druid. An ostrich companion possesses the following base statistics.  Starting Statistics: Size Small; Speed 40 ft.; AC +1 natural armor; Attack claw (1d4); Ability Scores Str 13, Dex 16, Con 12, Int 2, Wis 13, Cha 11; Special Qualities low-light vision.  4th-Level Advancement: Size Medium; Speed 60 ft.; Attack claw (1d6); Ability Scores Str +4, Dex -2, Con +2; Special Qualities crouch.</t>
  </si>
  <si>
    <t>&lt;link rel="stylesheet"href="PF.css"&gt;&lt;div&gt;&lt;h2&gt;Ostrich&lt;/h2&gt;&lt;h3&gt;&lt;i&gt;This human-sized bird has a long neck and legs sprouting from a round body covered in fluffy gray feathers.&lt;/i&gt;&lt;/h3&gt;&lt;br&gt;&lt;/div&gt;&lt;div class="heading"&gt;&lt;p class="alignleft"&gt;Ostrich&lt;/p&gt;&lt;p class="alignright"&gt;CR 1&lt;/p&gt;&lt;div style="clear: both;"&gt;&lt;/div&gt;&lt;/div&gt;&lt;div&gt;&lt;h5&gt;&lt;b&gt;XP &lt;/b&gt;400&lt;/h5&gt;&lt;h5&gt;N Medium animal &lt;/h5&gt;&lt;h5&gt;&lt;b&gt;Init &lt;/b&gt;+2; &lt;b&gt;Senses &lt;/b&gt;low-light vision; Perception +8&lt;/h5&gt;&lt;/div&gt;&lt;hr/&gt;&lt;div&gt;&lt;h5&gt;&lt;b&gt;DEFENSE&lt;/b&gt;&lt;/h5&gt;&lt;/div&gt;&lt;hr/&gt;&lt;div&gt;&lt;h5&gt;&lt;b&gt;AC &lt;/b&gt;13, touch 12, flat-footed 11 (+2 Dex, +1 natural)&lt;/h5&gt;&lt;h5&gt;&lt;b&gt;hp &lt;/b&gt;13 (2d8+4)&lt;/h5&gt;&lt;h5&gt;&lt;b&gt;Fort &lt;/b&gt;+5, &lt;b&gt;Ref &lt;/b&gt;+5, &lt;b&gt;Will &lt;/b&gt;+1&lt;/h5&gt;&lt;/div&gt;&lt;hr/&gt;&lt;div&gt;&lt;h5&gt;&lt;b&gt;OFFENSE&lt;/b&gt;&lt;/h5&gt;&lt;/div&gt;&lt;hr/&gt;&lt;div&gt;&lt;h5&gt;&lt;b&gt;Spd &lt;/b&gt;60 ft.&lt;/h5&gt;&lt;h5&gt;&lt;b&gt;Melee &lt;/b&gt;claw +4 (1d6+4)&lt;/h5&gt;&lt;h5&gt;&lt;b&gt;Space &lt;/b&gt;5 ft.; &lt;b&gt;Reach &lt;/b&gt;5 ft.&lt;/h5&gt;&lt;/div&gt;&lt;hr/&gt;&lt;div&gt;&lt;h5&gt;&lt;b&gt;STATISTICS&lt;/b&gt;&lt;/h5&gt;&lt;/div&gt;&lt;hr/&gt;&lt;div&gt;&lt;h5&gt;&lt;b&gt;Str &lt;/b&gt;17, &lt;b&gt;Dex &lt;/b&gt;14, &lt;b&gt;Con &lt;/b&gt;14, &lt;b&gt;Int &lt;/b&gt; 2, &lt;b&gt;Wis &lt;/b&gt;13, &lt;b&gt;Cha &lt;/b&gt;11&lt;/h5&gt;&lt;h5&gt;&lt;b&gt;Base Atk &lt;/b&gt;+1; &lt;b&gt;CMB &lt;/b&gt;+4; &lt;b&gt;CMD &lt;/b&gt;16&lt;/h5&gt;&lt;h5&gt;&lt;b&gt;Feats &lt;/b&gt;Endurance&lt;sup&gt;B&lt;/sup&gt;, Run&lt;sup&gt;B&lt;/sup&gt;, Skill Focus (Perception)&lt;/h5&gt;&lt;h5&gt;&lt;b&gt;Skills &lt;/b&gt;Acrobatics +6 (+18 when jumping), Perception +8&lt;/h5&gt;&lt;h5&gt;&lt;b&gt;SQ &lt;/b&gt;crouch&lt;/h5&gt;&lt;/div&gt;&lt;hr/&gt;&lt;div&gt;&lt;h5&gt;&lt;b&gt;ECOLOGY&lt;/b&gt;&lt;/h5&gt;&lt;/div&gt;&lt;hr/&gt;&lt;div&gt;&lt;h5&gt;&lt;b&gt;Environment &lt;/b&gt; warm deserts or plains&lt;/h5&gt;&lt;h5&gt;&lt;b&gt;Organization &lt;/b&gt;solitary, pair, pride (5-10), or flock (11-50)&lt;/h5&gt;&lt;h5&gt;&lt;b&gt;Treasure &lt;/b&gt;none&lt;/h5&gt;&lt;/div&gt;&lt;hr/&gt;&lt;div&gt;&lt;h5&gt;&lt;b&gt;SPECIAL ABILITIES&lt;/b&gt;&lt;/h5&gt;&lt;/div&gt;&lt;hr/&gt;&lt;div&gt;&lt;/h5&gt;&lt;h5&gt;&lt;b&gt;Crouch (Ex)&lt;/b&gt; An ostrich can hide in plain sight as a bush or shrub by crouching down and concealing its head and legs. It makes a Stealth check as normal, but anyone who observes it from within 30 feet automatically sees through the ruse.&lt;/h5&gt;&lt;/div&gt;&lt;br&gt;&lt;div&gt;&lt;h4&gt;&lt;p&gt;&lt;p&gt;Adult female ostriches average 6 feet tall and weigh about 220 pounds, with males averaging 7 to 9 feet and 250 pounds. Although they are likely to flee from predators when they can, ostriches are more than willing to stand and fight when trapped or defending their chicks; they're known to kick even lions to death in defense of their young.  A trained ostrich has a market price of 80 gp, whereas an egg is worth 25 gp. Because it's bipedal, an ostrich requires an exotic saddle.  &lt;br&gt;&lt;b&gt;Ostrich Companions&lt;/b&gt;&lt;br&gt;  An ostrich can be taken as an animal companion by a druid. An ostrich companion possesses the following base statistics.  &lt;b&gt;Starting Statistics&lt;/b&gt;: &lt;b&gt;Size&lt;/b&gt; Small; &lt;b&gt;Speed&lt;/b&gt; 40 ft.; &lt;b&gt;AC&lt;/b&gt; +1 natural armor; &lt;b&gt;Attack&lt;/b&gt; claw (1d4); &lt;b&gt;Ability Scores&lt;/b&gt; Str 13, Dex 16, Con 12, Int 2, Wis 13, Cha 11; &lt;b&gt;Special Qualities&lt;/b&gt; low-light vision.  &lt;b&gt;4th-Level Advancement&lt;/b&gt;: &lt;b&gt;Size&lt;/b&gt; Medium; &lt;b&gt;Speed&lt;/b&gt; 60 ft.; &lt;b&gt;Attack&lt;/b&gt; claw (1d6); &lt;b&gt;Ability Scores&lt;/b&gt; Str +4, Dex -2, Con +2; &lt;b&gt;Special Qualities&lt;/b&gt; crouch.&lt;/p&gt;&lt;/h4&gt;&lt;/div&gt;</t>
  </si>
  <si>
    <t>Asp</t>
  </si>
  <si>
    <t>Fort +5, Ref +5, Will +3</t>
  </si>
  <si>
    <t>bite +4 (1d4 plus poison)</t>
  </si>
  <si>
    <t>Str 10, Dex 15, Con 14, Int 1, Wis 15, Cha 2</t>
  </si>
  <si>
    <t>Improved Initiative, Skill Focus (Stealth), Weapon FinesseB</t>
  </si>
  <si>
    <t>Acrobatics +10, Climb +10, Perception +10, Stealth +14, Swim +10</t>
  </si>
  <si>
    <t>+8 Acrobatics, +4 Perception, +4 Stealth; modifies Climb and Swim with Dexterity</t>
  </si>
  <si>
    <t>This long, muscular snake rears up and shows its hood and fangs when threatened.</t>
  </si>
  <si>
    <t>Poison (Ex) Bite-injury; save Fort DC 15; frequency 1/round for 6 rounds; effect 1d2 Con; cure 2 consecutive saves. The save DC includes a +2 racial bonus.</t>
  </si>
  <si>
    <t>An asp is a type of cobra native to Osirion and northern Garund. It ranges from 4 to 6 feet in length and has brownish scales with dark mottling.</t>
  </si>
  <si>
    <t>&lt;link rel="stylesheet"href="PF.css"&gt;&lt;div&gt;&lt;h2&gt;Snake, Asp&lt;/h2&gt;&lt;h3&gt;&lt;i&gt;This long, muscular snake rears up and shows its hood and fangs when threatened.&lt;/i&gt;&lt;/h3&gt;&lt;br&gt;&lt;/div&gt;&lt;div class="heading"&gt;&lt;p class="alignleft"&gt;Asp&lt;/p&gt;&lt;p class="alignright"&gt;CR 2&lt;/p&gt;&lt;div style="clear: both;"&gt;&lt;/div&gt;&lt;/div&gt;&lt;div&gt;&lt;h5&gt;&lt;b&gt;XP &lt;/b&gt;600&lt;/h5&gt;&lt;h5&gt;N Medium animal &lt;/h5&gt;&lt;h5&gt;&lt;b&gt;Init &lt;/b&gt;+6; &lt;b&gt;Senses &lt;/b&gt;low-light vision, scent; Perception +10&lt;/h5&gt;&lt;/div&gt;&lt;hr/&gt;&lt;div&gt;&lt;h5&gt;&lt;b&gt;DEFENSE&lt;/b&gt;&lt;/h5&gt;&lt;/div&gt;&lt;hr/&gt;&lt;div&gt;&lt;h5&gt;&lt;b&gt;AC &lt;/b&gt;15, touch 12, flat-footed 13 (+2 Dex, +3 natural)&lt;/h5&gt;&lt;h5&gt;&lt;b&gt;hp &lt;/b&gt;19 (3d8+6)&lt;/h5&gt;&lt;h5&gt;&lt;b&gt;Fort &lt;/b&gt;+5, &lt;b&gt;Ref &lt;/b&gt;+5, &lt;b&gt;Will &lt;/b&gt;+3&lt;/h5&gt;&lt;/div&gt;&lt;hr/&gt;&lt;div&gt;&lt;h5&gt;&lt;b&gt;OFFENSE&lt;/b&gt;&lt;/h5&gt;&lt;/div&gt;&lt;hr/&gt;&lt;div&gt;&lt;h5&gt;&lt;b&gt;Spd &lt;/b&gt;20 ft., climb 20 ft., swim 20 ft.&lt;/h5&gt;&lt;h5&gt;&lt;b&gt;Melee &lt;/b&gt;bite +4 (1d4 plus poison)&lt;/h5&gt;&lt;h5&gt;&lt;b&gt;Space &lt;/b&gt;5 ft.; &lt;b&gt;Reach &lt;/b&gt;5 ft.&lt;/h5&gt;&lt;h5&gt;&lt;b&gt;Special Attacks &lt;/b&gt;poison&lt;/h5&gt;&lt;/div&gt;&lt;hr/&gt;&lt;div&gt;&lt;h5&gt;&lt;b&gt;STATISTICS&lt;/b&gt;&lt;/h5&gt;&lt;/div&gt;&lt;hr/&gt;&lt;div&gt;&lt;h5&gt;&lt;b&gt;Str &lt;/b&gt;10, &lt;b&gt;Dex &lt;/b&gt;15, &lt;b&gt;Con &lt;/b&gt;14, &lt;b&gt;Int &lt;/b&gt; 1, &lt;b&gt;Wis &lt;/b&gt;15, &lt;b&gt;Cha &lt;/b&gt;2&lt;/h5&gt;&lt;h5&gt;&lt;b&gt;Base Atk &lt;/b&gt;+2; &lt;b&gt;CMB &lt;/b&gt;+2; &lt;b&gt;CMD &lt;/b&gt;14 (can't be tripped)&lt;/h5&gt;&lt;h5&gt;&lt;b&gt;Feats &lt;/b&gt;Improved Initiative, Skill Focus (Stealth), Weapon Finesse&lt;sup&gt;B&lt;/sup&gt;&lt;/h5&gt;&lt;h5&gt;&lt;b&gt;Skills &lt;/b&gt;Acrobatics +10, Climb +10, Perception +10, Stealth +14, Swim +10; &lt;b&gt;Racial Modifiers &lt;/b&gt;+8 Acrobatics, +4 Perception, +4 Stealth; modifies Climb and Swim with Dexterity&lt;/h5&gt;&lt;/div&gt;&lt;hr/&gt;&lt;div&gt;&lt;h5&gt;&lt;b&gt;ECOLOGY&lt;/b&gt;&lt;/h5&gt;&lt;/div&gt;&lt;hr/&gt;&lt;div&gt;&lt;h5&gt;&lt;b&gt;Environment &lt;/b&gt; warm deserts&lt;/h5&gt;&lt;h5&gt;&lt;b&gt;Organization &lt;/b&gt;solitary, pair, or nest (3-8)&lt;/h5&gt;&lt;h5&gt;&lt;b&gt;Treasure &lt;/b&gt;none&lt;/h5&gt;&lt;/div&gt;&lt;hr/&gt;&lt;div&gt;&lt;h5&gt;&lt;b&gt;SPECIAL ABILITIES&lt;/b&gt;&lt;/h5&gt;&lt;/div&gt;&lt;hr/&gt;&lt;div&gt;&lt;/h5&gt;&lt;h5&gt;&lt;b&gt;Poison (Ex)&lt;/b&gt; Bite-injury; &lt;i&gt;save&lt;/i&gt; Fort DC 15; &lt;i&gt;frequency&lt;/i&gt; 1/round for 6 rounds; &lt;i&gt;effect&lt;/i&gt; 1d2 Con; &lt;i&gt;cure&lt;/i&gt; 2 consecutive &lt;i&gt;save&lt;/i&gt;s. The save DC includes a +2 racial bonus.&lt;/h5&gt;&lt;/div&gt;&lt;br&gt;&lt;div&gt;&lt;h4&gt;&lt;p&gt;&lt;p&gt;An asp is a type of cobra native to Osirion and northern Garund. It ranges from 4 to 6 feet in length and has brownish scales with dark mottling.&lt;/p&gt;&lt;/h4&gt;&lt;/div&gt;</t>
  </si>
  <si>
    <t>Sphinx Colossus</t>
  </si>
  <si>
    <t>darkvision 60 ft., low-light vision, tremorsense 120 ft., x-ray vision; Perception +13</t>
  </si>
  <si>
    <t>frightful presence (150 ft., DC 20), selective antimagic (20 ft.)</t>
  </si>
  <si>
    <t>(18d10+100)</t>
  </si>
  <si>
    <t>block attacks, fortification (50%)</t>
  </si>
  <si>
    <t>rock +15 (3d6+15)</t>
  </si>
  <si>
    <t>mythic power (4/day, surge +1d8), rock throwing (120 ft.)</t>
  </si>
  <si>
    <t>Spell-Like Abilities (CL 12th, concentration +13)   3/day-quickened true strike   1/day-moment of prescience</t>
  </si>
  <si>
    <t>Str 40, Dex 13, Con -, Int 10, Wis 15, Cha 13</t>
  </si>
  <si>
    <t>AlertnessM, Cleave, Great Cleave, Improved Initiative, Improved Vital Strike, Iron Will, Lightning Reflexes, Power AttackM, Vital Strike</t>
  </si>
  <si>
    <t>Knowledge (arcana) +9, Knowledge (religion) +9, Perception +13, Sense Motive +13</t>
  </si>
  <si>
    <t>Ancient Osiriani, Sphinx</t>
  </si>
  <si>
    <t>alternate form, create rocks</t>
  </si>
  <si>
    <t>This towering stone edifice resembles a lion with a regal but blank human face.</t>
  </si>
  <si>
    <t>Alternate Form (Ex) As a full-round action, a sphinx colossus can take the form of a sphinx statue. Its DR increases to 20/epic, and it gains fast healing 10. While in this form, the colossus cannot attack or move, but it can use its spell-like and supernatural abilities. It can resume its base form as a full-round action.  Create Rocks (Ex) As a move action, a sphinx colossus can scoop up earth or rubble from an unoccupied square within its reach and compact it into a solid mass appropriate for use with its rock throwing ability.  Selective Antimagic Aura (Su) Spells and abilities of the divination school are unaffected by this aura.</t>
  </si>
  <si>
    <t>Relics carved by mythic priests and god-kings of Ancient Osirion, sphinx colossi stand roughly 60 feet tall and weigh about 220,000 pounds.  Construction  The body of a sphinx colossus is first carved from sandstone of the highest quality costing 25,000 gp.  SPHINX COLOSSUS  CL 11th; Price 100,000 gp  Construction  Requirements Craft Construct, Mythic CrafterMA, Quicken Spell, 4th mythic tier, antimagic field, limited wish, moment of prescience, true strike; Skill Craft (stonemasonry) DC 25; Cost 50,000 gp</t>
  </si>
  <si>
    <t>&lt;link rel="stylesheet"href="PF.css"&gt;&lt;div&gt;&lt;h2&gt;Sphinx, Colossus&lt;/h2&gt;&lt;h3&gt;&lt;i&gt;This towering stone edifice resembles a lion with a regal but blank human face.&lt;/i&gt;&lt;/h3&gt;&lt;br&gt;&lt;/div&gt;&lt;div class="heading"&gt;&lt;p class="alignleft"&gt;Sphinx Colossus&lt;/p&gt;&lt;p class="alignright"&gt;CR 14/MR 4&lt;/p&gt;&lt;div style="clear: both;"&gt;&lt;/div&gt;&lt;/div&gt;&lt;div&gt;&lt;h5&gt;&lt;b&gt;XP &lt;/b&gt;38,400&lt;/h5&gt;&lt;h5&gt;N Gargantuan construct (colossus, mythic&lt;sup&gt;MA&lt;/sup&gt;)&lt;/h5&gt;&lt;h5&gt;&lt;b&gt;Init &lt;/b&gt;+5; &lt;b&gt;Senses &lt;/b&gt;darkvision 60 ft., low-light vision, tremorsense 120 ft., x-ray vision; Perception +13&lt;/h5&gt;&lt;h5&gt;&lt;b&gt;Aura &lt;/b&gt;frightful presence (150 ft., DC 20), selective antimagic (20 ft.)&lt;/h5&gt;&lt;/div&gt;&lt;hr/&gt;&lt;div&gt;&lt;h5&gt;&lt;b&gt;DEFENSE&lt;/b&gt;&lt;/h5&gt;&lt;/div&gt;&lt;hr/&gt;&lt;div&gt;&lt;h5&gt;&lt;b&gt;AC &lt;/b&gt;31, touch 7, flat-footed 30 (+1 Dex, +24 natural, -4 size)&lt;/h5&gt;&lt;h5&gt;&lt;b&gt;hp &lt;/b&gt;199 (18d10+100)&lt;/h5&gt;&lt;h5&gt;&lt;b&gt;Fort &lt;/b&gt;+6, &lt;b&gt;Ref &lt;/b&gt;+9, &lt;b&gt;Will &lt;/b&gt;+10&lt;/h5&gt;&lt;h5&gt;&lt;b&gt;Defensive Abilities &lt;/b&gt;block attacks, fortification (50%); &lt;b&gt;DR &lt;/b&gt;10/epic; &lt;b&gt;Immune &lt;/b&gt;construct traits&lt;/h5&gt;&lt;/div&gt;&lt;hr/&gt;&lt;div&gt;&lt;h5&gt;&lt;b&gt;OFFENSE&lt;/b&gt;&lt;/h5&gt;&lt;/div&gt;&lt;hr/&gt;&lt;div&gt;&lt;h5&gt;&lt;b&gt;Spd &lt;/b&gt;30 ft., sand glide&lt;/h5&gt;&lt;h5&gt;&lt;b&gt;Melee &lt;/b&gt;2 slams +29 (3d6+15) or &lt;/br&gt;  stomp +29 (6d6+22 plus pinning stomp)&lt;/h5&gt;&lt;h5&gt;&lt;b&gt;Ranged &lt;/b&gt;rock +15 (3d6+15)&lt;/h5&gt;&lt;h5&gt;&lt;b&gt;Space &lt;/b&gt;20 ft.; &lt;b&gt;Reach &lt;/b&gt;20 ft.&lt;/h5&gt;&lt;h5&gt;&lt;b&gt;Special Attacks &lt;/b&gt;mythic power (4/day, surge +1d8), rock throwing (120 ft.)&lt;/h5&gt;&lt;h5&gt;&lt;b&gt;Spell-Like Abilities&lt;/b&gt; (CL 12th, concentration +13) &lt;/br&gt;3/day&amp;mdash;quickened &lt;i&gt;true strike&lt;/i&gt; &lt;/br&gt;1/day&amp;mdash;&lt;i&gt;moment of prescience&lt;/i&gt;&lt;/h5&gt;&lt;/h5&gt;&lt;/div&gt;&lt;hr/&gt;&lt;div&gt;&lt;h5&gt;&lt;b&gt;STATISTICS&lt;/b&gt;&lt;/h5&gt;&lt;/div&gt;&lt;hr/&gt;&lt;div&gt;&lt;h5&gt;&lt;b&gt;Str &lt;/b&gt;40, &lt;b&gt;Dex &lt;/b&gt;13, &lt;b&gt;Con &lt;/b&gt;-, &lt;b&gt;Int &lt;/b&gt; 10, &lt;b&gt;Wis &lt;/b&gt;15, &lt;b&gt;Cha &lt;/b&gt;13&lt;/h5&gt;&lt;h5&gt;&lt;b&gt;Base Atk &lt;/b&gt;+18; &lt;b&gt;CMB &lt;/b&gt;+37; &lt;b&gt;CMD &lt;/b&gt;48&lt;/h5&gt;&lt;h5&gt;&lt;b&gt;Feats &lt;/b&gt;Alertness&lt;sup&gt;M&lt;/sup&gt;, Cleave, Great Cleave, Improved Initiative, Improved Vital Strike, Iron Will, Lightning Reflexes, Power Attack&lt;sup&gt;M&lt;/sup&gt;, Vital Strike&lt;/h5&gt;&lt;h5&gt;&lt;b&gt;Skills &lt;/b&gt;Knowledge (arcana) +9, Knowledge (religion) +9, Perception +13, Sense Motive +13&lt;/h5&gt;&lt;h5&gt;&lt;b&gt;Languages &lt;/b&gt;Ancient Osiriani, Sphinx&lt;/h5&gt;&lt;h5&gt;&lt;b&gt;SQ &lt;/b&gt;alternate form, create rocks&lt;/h5&gt;&lt;/div&gt;&lt;hr/&gt;&lt;div&gt;&lt;h5&gt;&lt;b&gt;ECOLOGY&lt;/b&gt;&lt;/h5&gt;&lt;/div&gt;&lt;hr/&gt;&lt;div&gt;&lt;h5&gt;&lt;b&gt;Environment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ABILITIES&lt;/b&gt;&lt;/h5&gt;&lt;/div&gt;&lt;hr/&gt;&lt;div&gt;&lt;/h5&gt;&lt;h5&gt;&lt;b&gt;Alternate Form (Ex)&lt;/b&gt; As a full-round action, a sphinx colossus can take the form of a sphinx statue. Its DR increases to 20/epic, and it gains fast healing 10. While in this form, the colossus cannot attack or move, but it can use its spell-like and supernatural abilities. It can resume its base form as a full-round action.  &lt;/h5&gt;&lt;h5&gt;&lt;b&gt;Create Rocks (Ex)&lt;/b&gt; As a move action, a sphinx colossus can scoop up earth or rubble from an unoccupied square within its reach and compact it into a solid mass appropriate for use with its rock throwing ability.  &lt;/h5&gt;&lt;h5&gt;&lt;b&gt;Selective Antimagic Aura (Su)&lt;/b&gt; Spells and abilities of the divination school are unaffected by this aura.&lt;/h5&gt;&lt;/div&gt;&lt;br&gt;&lt;div&gt;&lt;h4&gt;&lt;p&gt;&lt;p&gt;Relics carved by mythic priests and god-kings of Ancient Osirion, sphinx colossi stand roughly 60 feet tall and weigh about 220,000 pounds.  &lt;br&gt;&lt;b&gt;Construction&lt;/b&gt;&lt;br&gt;  The body of a sphinx colossus is first carved from sandstone of the highest quality costing 25,000 gp.  &lt;br&gt;&lt;div class="heading"&gt;&lt;p class="alignleft"&gt;Sphinx Colossus&lt;div style="clear: both;"&gt;&lt;/div&gt;  &lt;b&gt;CL&lt;/b&gt; 11th; &lt;b&gt;Price&lt;/b&gt; 100,000 gp  &lt;br&gt;&lt;hr/&gt;&lt;b&gt;Construction&lt;/b&gt;&lt;hr/&gt;  &lt;b&gt;Requirements&lt;/b&gt; Craft Construct, Mythic Crafter&lt;sup&gt;MA&lt;/sup&gt;, Quicken Spell, 4th mythic tier, &lt;i&gt;antimagic field&lt;/i&gt;, &lt;i&gt;limited wish&lt;/i&gt;, &lt;i&gt;moment of prescience&lt;/i&gt;, &lt;i&gt;true strike&lt;/i&gt;; &lt;b&gt;Skill&lt;/b&gt; Craft (stonemasonry) DC 25; &lt;b&gt;Cost&lt;/b&gt; 50,000 gp&lt;/p&gt;&lt;/h4&gt;&lt;/div&gt;</t>
  </si>
  <si>
    <t>Desert Hermit</t>
  </si>
  <si>
    <t>druid 9</t>
  </si>
  <si>
    <t>(+3 armor, +1 deflection, +3 Dex, +1 dodge)</t>
  </si>
  <si>
    <t>Fort +8, Ref +6, Will +11; +4 vs. fey and plant-targeted effects</t>
  </si>
  <si>
    <t>heat shimmer (6 rounds, DC 17)</t>
  </si>
  <si>
    <t>mwk scimitar +9/+4 (1d6+2/18-20)</t>
  </si>
  <si>
    <t>sling +9 (1d4+2)</t>
  </si>
  <si>
    <t>wild shape 3/day</t>
  </si>
  <si>
    <t>Spell-Like Abilities (CL 9th)   1/day-lesser planar ally (janni only)</t>
  </si>
  <si>
    <t>Druid Spells Prepared (CL 9th; concentration +12)   5th-control winds (DC 19), transmute rock to mudD (create loose sand instead of mud, DC 19)   4th-giant vermin, hallucinatory terrainD (DC 17), vermin shape IIAPG   3rd-burrowUM, cup of dustAPG, D (DC 17), greater magic fang, neutralize poison, spit venomUM (DC 17)   2nd-barkskin, elemental speechAPG, pernicious poisonUM, resist energy, shifting sandAPG, D (DC 16), summon swarm   1st-alter windsAPG (DC 15), cloak of shadeAPG, D, faerie fire, feather stepAPG, longstrider, speak with animals   0 (at will)-create water, detect poison, light, virtue</t>
  </si>
  <si>
    <t>DesertUM</t>
  </si>
  <si>
    <t>Str 14, Dex 16, Con 14, Int 10, Wis 16, Cha 8</t>
  </si>
  <si>
    <t>Combat Casting, Dodge, Iron Will, Natural Spell, Spell Focus (transmutation), Toughness</t>
  </si>
  <si>
    <t>Fly +15, Knowledge (nature) +14, Perception +15, Stealth +12, Survival +17</t>
  </si>
  <si>
    <t>Common, Druidic, Osiriani</t>
  </si>
  <si>
    <t>nature bond (Desert domainUM), nature sense, trackless step, wild empathy +8, woodland stride</t>
  </si>
  <si>
    <t>NPC gear (+1 leather armor, mwk scimitar, sling with 10 bullets, belt of incredible dexterity +2, campfire bead, ring of protection +1, wand of cure moderate wounds [16 charges], wand of endure elements [20 charges], 40 gp)</t>
  </si>
  <si>
    <t>This weathered-looking desert dweller is dressed from head to toe in tan, loose-fitting robes.</t>
  </si>
  <si>
    <t>A desert hermit seeks the solitude in the windswept wastes for two chief reasons. First, the hermit finds that isolation allows him to more easily experience nature's harsh beauty and raw power, which he seeks to emulate. Second, the wide open spaces provide the hermit with the freedom to experience the world without interference from human society, which is trapped in meaningless competitions to get ahead in a race toward an unhappy death plagued by debt, troublesome relationships, and arbitrary expectations enforced by shame, discrimination, and even violence.  Desert hermits are often defensive and suspicious when interrupted by outsiders. They rarely form druid circles, preferring true isolation. Those who forgo their connection to the desert in favor of a bestial ally tend to select camels, cobras, jackals, and vultures.</t>
  </si>
  <si>
    <t>&lt;link rel="stylesheet"href="PF.css"&gt;&lt;div&gt;&lt;h2&gt;Desert Hermit&lt;/h2&gt;&lt;h3&gt;&lt;i&gt;This weathered-looking desert dweller is dressed from head to toe in tan, loose-fitting robes.&lt;/i&gt;&lt;/h3&gt;&lt;br&gt;&lt;/div&gt;&lt;div class="heading"&gt;&lt;p class="alignleft"&gt;Desert Hermit&lt;/p&gt;&lt;p class="alignright"&gt;CR 8&lt;/p&gt;&lt;div style="clear: both;"&gt;&lt;/div&gt;&lt;/div&gt;&lt;div&gt;&lt;h5&gt;&lt;b&gt;XP &lt;/b&gt;4,800&lt;/h5&gt;&lt;h5&gt;Human druid 9&lt;/h5&gt;&lt;h5&gt;N Medium humanoid (human)&lt;/h5&gt;&lt;h5&gt;&lt;b&gt;Init &lt;/b&gt;+3; &lt;b&gt;Senses &lt;/b&gt;Perception +15&lt;/h5&gt;&lt;/div&gt;&lt;hr/&gt;&lt;div&gt;&lt;h5&gt;&lt;b&gt;DEFENSE&lt;/b&gt;&lt;/h5&gt;&lt;/div&gt;&lt;hr/&gt;&lt;div&gt;&lt;h5&gt;&lt;b&gt;AC &lt;/b&gt;18, touch 15, flat-footed 14 (+3 armor, +1 deflection, +3 Dex, +1 dodge)&lt;/h5&gt;&lt;h5&gt;&lt;b&gt;hp &lt;/b&gt;80 (9d8+36)&lt;/h5&gt;&lt;h5&gt;&lt;b&gt;Fort &lt;/b&gt;+8, &lt;b&gt;Ref &lt;/b&gt;+6, &lt;b&gt;Will &lt;/b&gt;+11; +4 vs. fey and plant-targeted effects&lt;/h5&gt;&lt;h5&gt;&lt;b&gt;Defensive Abilities &lt;/b&gt;heat shimmer (6 rounds, DC 17); &lt;b&gt;Immune &lt;/b&gt;poison&lt;/h5&gt;&lt;/div&gt;&lt;hr/&gt;&lt;div&gt;&lt;h5&gt;&lt;b&gt;OFFENSE&lt;/b&gt;&lt;/h5&gt;&lt;/div&gt;&lt;hr/&gt;&lt;div&gt;&lt;h5&gt;&lt;b&gt;Spd &lt;/b&gt;30 ft.&lt;/h5&gt;&lt;h5&gt;&lt;b&gt;Melee &lt;/b&gt;mwk scimitar +9/+4 (1d6+2/18-20)&lt;/h5&gt;&lt;h5&gt;&lt;b&gt;Ranged &lt;/b&gt;sling +9 (1d4+2)&lt;/h5&gt;&lt;h5&gt;&lt;b&gt;Space &lt;/b&gt;5 ft.; &lt;b&gt;Reach &lt;/b&gt;5 ft.&lt;/h5&gt;&lt;h5&gt;&lt;b&gt;Special Attacks &lt;/b&gt;wild shape 3/day&lt;/h5&gt;&lt;h5&gt;&lt;b&gt;Spell-Like Abilities&lt;/b&gt; (CL 9th) &lt;/br&gt;1/day&amp;mdash;&lt;i&gt;lesser planar ally&lt;/i&gt; (janni only)&lt;/h5&gt;&lt;/h5&gt;&lt;h5&gt;&lt;b&gt;Druid Spells Prepared&lt;/b&gt; (CL 9th; concentration +12) &lt;/br&gt;5th&amp;mdash;&lt;i&gt;control winds&lt;/i&gt; (DC 19), &lt;i&gt;transmute rock to mud&lt;/i&gt;&lt;sup&gt;D&lt;/sup&gt; (create loose sand instead of mud, DC 19) &lt;/br&gt;4th&amp;mdash;&lt;i&gt;giant vermin&lt;/i&gt;, &lt;i&gt;hallucinatory terrain&lt;/i&gt;&lt;sup&gt;D&lt;/sup&gt; (DC 17), &lt;i&gt;vermin shape II&lt;/i&gt;&lt;sup&gt;APG&lt;/sup&gt; &lt;/br&gt;3rd&amp;mdash;&lt;i&gt;burrow&lt;/i&gt;&lt;sup&gt;UM&lt;/sup&gt;, &lt;i&gt;cup of dust&lt;/i&gt;&lt;sup&gt;APG&lt;/sup&gt;, &lt;sup&gt;D&lt;/sup&gt; (DC 17), &lt;i&gt;greater magic fang&lt;/i&gt;, &lt;i&gt;neutralize poison&lt;/i&gt;, &lt;i&gt;spit venom&lt;/i&gt;&lt;sup&gt;UM&lt;/sup&gt; (DC 17) &lt;/br&gt;2nd&amp;mdash;&lt;i&gt;barkskin&lt;/i&gt;, &lt;i&gt;elemental speech&lt;/i&gt;&lt;sup&gt;APG&lt;/sup&gt;, &lt;i&gt;pernicious poison&lt;/i&gt;&lt;sup&gt;UM&lt;/sup&gt;, &lt;i&gt;resist energy&lt;/i&gt;, &lt;i&gt;shifting sand&lt;/i&gt;&lt;sup&gt;APG&lt;/sup&gt;, &lt;sup&gt;D&lt;/sup&gt; (DC 16), &lt;i&gt;summon swarm&lt;/i&gt; &lt;/br&gt;1st&amp;mdash;&lt;i&gt;alter winds&lt;/i&gt;&lt;sup&gt;APG&lt;/sup&gt; (DC 15), &lt;i&gt;cloak of shade&lt;/i&gt;&lt;sup&gt;APG&lt;/sup&gt;, &lt;sup&gt;D&lt;/sup&gt;, &lt;i&gt;faerie fire&lt;/i&gt;, &lt;i&gt;feather step&lt;/i&gt;&lt;sup&gt;APG&lt;/sup&gt;, &lt;i&gt;longstrider&lt;/i&gt;, &lt;i&gt;speak with animals&lt;/i&gt; &lt;/br&gt;0 (at will)&amp;mdash;&lt;i&gt;create water&lt;/i&gt;, &lt;i&gt;detect poison&lt;/i&gt;, &lt;i&gt;light&lt;/i&gt;, &lt;i&gt;virtue&lt;/i&gt;&lt;/h5&gt;&lt;/h5&gt;&lt;h5&gt;&lt;b&gt;D&lt;/b&gt; domain spell; &lt;b&gt;Domains &lt;/b&gt;Desert&lt;sup&gt;UM&lt;/sup&gt;&lt;/h5&gt;&lt;/div&gt;&lt;hr/&gt;&lt;div&gt;&lt;h5&gt;&lt;b&gt;STATISTICS&lt;/b&gt;&lt;/h5&gt;&lt;/div&gt;&lt;hr/&gt;&lt;div&gt;&lt;h5&gt;&lt;b&gt;Str &lt;/b&gt;14, &lt;b&gt;Dex &lt;/b&gt;16, &lt;b&gt;Con &lt;/b&gt;14, &lt;b&gt;Int &lt;/b&gt; 10, &lt;b&gt;Wis &lt;/b&gt;16, &lt;b&gt;Cha &lt;/b&gt;8&lt;/h5&gt;&lt;h5&gt;&lt;b&gt;Base Atk &lt;/b&gt;+6; &lt;b&gt;CMB &lt;/b&gt;+8; &lt;b&gt;CMD &lt;/b&gt;23&lt;/h5&gt;&lt;h5&gt;&lt;b&gt;Feats &lt;/b&gt;Combat Casting, Dodge, Iron Will, Natural Spell, Spell Focus (transmutation), Toughness&lt;/h5&gt;&lt;h5&gt;&lt;b&gt;Skills &lt;/b&gt;Fly +15, Knowledge (nature) +14, Perception +15, Stealth +12, Survival +17&lt;/h5&gt;&lt;h5&gt;&lt;b&gt;Languages &lt;/b&gt;Common, Druidic, Osiriani&lt;/h5&gt;&lt;h5&gt;&lt;b&gt;SQ &lt;/b&gt;nature bond (Desert domain&lt;sup&gt;UM&lt;/sup&gt;), nature sense, trackless step, wild empathy +8, woodland stride&lt;/h5&gt;&lt;/div&gt;&lt;hr/&gt;&lt;div&gt;&lt;h5&gt;&lt;b&gt;ECOLOGY&lt;/b&gt;&lt;/h5&gt;&lt;/div&gt;&lt;hr/&gt;&lt;div&gt;&lt;h5&gt;&lt;b&gt;Environment &lt;/b&gt; any (Osirion)&lt;/h5&gt;&lt;h5&gt;&lt;b&gt;Organization &lt;/b&gt;solitary&lt;/h5&gt;&lt;h5&gt;&lt;b&gt;Treasure &lt;/b&gt;NPC gear (&lt;i&gt;+1 leather armor&lt;/i&gt;, mwk scimitar, sling with 10 bullets, &lt;i&gt;belt of incredible dexterity +2&lt;/i&gt;, &lt;i&gt;campfire bead&lt;/i&gt;, &lt;i&gt;ring of protection +1&lt;/i&gt;, &lt;i&gt;wand of cure moderate wounds&lt;/i&gt; [16 charges], &lt;i&gt;wand of endure elements&lt;/i&gt; [20 charges], 40 gp)&lt;/h5&gt;&lt;/div&gt;&lt;br&gt;&lt;div&gt;&lt;h4&gt;&lt;p&gt;&lt;p&gt;A desert hermit seeks the solitude in the windswept wastes for two chief reasons. First, the hermit finds that isolation allows him to more easily experience nature's harsh beauty and raw power, which he seeks to emulate. Second, the wide open spaces provide the hermit with the freedom to experience the world without interference from human society, which is trapped in meaningless competitions to get ahead in a race toward an unhappy death plagued by debt, troublesome relationships, and arbitrary expectations enforced by shame, discrimination, and even violence.  Desert hermits are often defensive and suspicious when interrupted by outsiders. They rarely form druid circles, preferring true isolation. Those who forgo their connection to the desert in favor of a bestial ally tend to select camels, cobras, jackals, and vultures.&lt;/p&gt;&lt;/h4&gt;&lt;/div&gt;</t>
  </si>
  <si>
    <t>Living Mirage</t>
  </si>
  <si>
    <t>Fort +9, Ref +4, Will -1</t>
  </si>
  <si>
    <t>sonic, ooze traits</t>
  </si>
  <si>
    <t>touch +5 (3d6 plus desiccation)</t>
  </si>
  <si>
    <t>consuming mirage (DC 21, 3d6 plus desiccation), natural invisibility, project mirage (DC 18)</t>
  </si>
  <si>
    <t>Str -, Dex 10, Con 20, Int -, Wis 1, Cha 10</t>
  </si>
  <si>
    <t xml:space="preserve"> any deserts or oceans</t>
  </si>
  <si>
    <t>This glimmering vision shimmers on the horizon, the very air coalescing into an oasis that may or may not exist.</t>
  </si>
  <si>
    <t>Consuming Mirage (Ex) A living mirage can engulf foes, as the universal monster ability. A creature engulfed by a living mirage doesn't gain the pinned condition and may move normally-such a creature is not in danger of suffocating-but as long as it begins its turn engulfed, the victim is subject to the living mirage's desiccation attack in addition to the damage this ability causes. The save DC to avoid a living mirage's consuming mirage ability is Constitution-based.  Desiccation (Ex) A living mirage siphons streamers of blood and other vital fluids away from living creatures it touches or engulfs. A living creature that takes damage from the living mirage must succeed at a Constitution check to avoid the effects of thirst (Pathfinder RPG Core Rulebook 444), using the amount of damage dealt by the living mirage as the check's DC. A creature that is already suffering the effects of thirst must attempt another Constitution check (DC equal to the damage dealt by the living mirage or the DC against thirst as if 1 hour had passed since the target creature's last check, whichever is higher) or take nonlethal damage from their thirst as described in the Core Rulebook. The target takes a cumulative -1 penalty on this check for each consecutive round beyond the first it takes damage from the living mirage. A creature that takes nonlethal damage from thirst as a result of this ability is fatigued.  Gaseous (Ex) A living mirage has a body composed of shimmering air. It can pass through small holes or narrow openings, even mere cracks, but cannot enter water or other liquid. It has no Strength score, and cannot manipulate objects as a result.  Natural Invisibility (Ex) A living mirage remains invisible at all times, even when attacking. This ability isn't subject to the invisibility purge spell. Against foes that cannot pinpoint it, a living mirage gains a +20 bonus on Stealth checks when moving or a +40 bonus when standing still. These bonuses are not included in the statistics above. Because of its size and pervasiveness within the area it occupies, a living mirage gains only a 20% miss chance due to its invisibility.  Project Mirage (Ex) As a standard action, a living mirage can create an illusory vision in areas of extreme heat or reflection-such as a desert, open ocean, or snow plain-to lure victims toward it. This is a nonmagical mind-affecting glamer effect identical to hallucinatory terrain. The living mirage can dismiss this effect as a swift action. The save DC to disbelieve the illusion is Charisma-based, and includes a +2 racial bonus.  Vulnerable to Wind (Ex) A living mirage is treated as a Small creature for the purposes of determining the effects high wind has upon it (Core Rulebook 439).</t>
  </si>
  <si>
    <t>A living mirage is a cloud of shimmering air that dwells in warm and cold deserts and calm stretches of open ocean. Although reviled as cruel deceivers, living mirages are in fact mindless, without any motive beyond feeding on the water and minerals found in living bodies.</t>
  </si>
  <si>
    <t>&lt;link rel="stylesheet"href="PF.css"&gt;&lt;div&gt;&lt;h2&gt;Living Mirage&lt;/h2&gt;&lt;h3&gt;&lt;i&gt;This glimmering vision shimmers on the horizon, the very air coalescing into an oasis that may or may not exist.&lt;/i&gt;&lt;/h3&gt;&lt;br&gt;&lt;/div&gt;&lt;div class="heading"&gt;&lt;p class="alignleft"&gt;Living Mirage&lt;/p&gt;&lt;p class="alignright"&gt;CR 9&lt;/p&gt;&lt;div style="clear: both;"&gt;&lt;/div&gt;&lt;/div&gt;&lt;div&gt;&lt;h5&gt;&lt;b&gt;XP &lt;/b&gt;6,400&lt;/h5&gt;&lt;h5&gt;N Gargantuan ooze &lt;/h5&gt;&lt;h5&gt;&lt;b&gt;Init &lt;/b&gt;+0; &lt;b&gt;Senses &lt;/b&gt;Perception -5&lt;/h5&gt;&lt;/div&gt;&lt;hr/&gt;&lt;div&gt;&lt;h5&gt;&lt;b&gt;DEFENSE&lt;/b&gt;&lt;/h5&gt;&lt;/div&gt;&lt;hr/&gt;&lt;div&gt;&lt;h5&gt;&lt;b&gt;AC &lt;/b&gt;6, touch 6, flat-footed 6 (-4 size)&lt;/h5&gt;&lt;h5&gt;&lt;b&gt;hp &lt;/b&gt;114 (12d8+60)&lt;/h5&gt;&lt;h5&gt;&lt;b&gt;Fort &lt;/b&gt;+9, &lt;b&gt;Ref &lt;/b&gt;+4, &lt;b&gt;Will &lt;/b&gt;-1&lt;/h5&gt;&lt;h5&gt;&lt;b&gt;Immune &lt;/b&gt;sonic, ooze traits; &lt;b&gt;Resist &lt;/b&gt;cold 10, fire 10&lt;/h5&gt;&lt;h5&gt;&lt;b&gt;Weaknesses &lt;/b&gt;vulnerable to wind&lt;/h5&gt;&lt;/div&gt;&lt;hr/&gt;&lt;div&gt;&lt;h5&gt;&lt;b&gt;OFFENSE&lt;/b&gt;&lt;/h5&gt;&lt;/div&gt;&lt;hr/&gt;&lt;div&gt;&lt;h5&gt;&lt;b&gt;Spd &lt;/b&gt;fly 20 ft. (perfect)&lt;/h5&gt;&lt;h5&gt;&lt;b&gt;Melee &lt;/b&gt;touch +5 (3d6 plus desiccation)&lt;/h5&gt;&lt;h5&gt;&lt;b&gt;Space &lt;/b&gt;20 ft.; &lt;b&gt;Reach &lt;/b&gt;20 ft.&lt;/h5&gt;&lt;h5&gt;&lt;b&gt;Special Attacks &lt;/b&gt;consuming mirage (DC 21, 3d6 plus desiccation), natural invisibility, project mirage (DC 18)&lt;/h5&gt;&lt;/div&gt;&lt;hr/&gt;&lt;div&gt;&lt;h5&gt;&lt;b&gt;STATISTICS&lt;/b&gt;&lt;/h5&gt;&lt;/div&gt;&lt;hr/&gt;&lt;div&gt;&lt;h5&gt;&lt;b&gt;Str &lt;/b&gt;-, &lt;b&gt;Dex &lt;/b&gt;10, &lt;b&gt;Con &lt;/b&gt;20, &lt;b&gt;Int &lt;/b&gt; -, &lt;b&gt;Wis &lt;/b&gt;1, &lt;b&gt;Cha &lt;/b&gt;10&lt;/h5&gt;&lt;h5&gt;&lt;b&gt;Base Atk &lt;/b&gt;+9; &lt;b&gt;CMB &lt;/b&gt;+13; &lt;b&gt;CMD &lt;/b&gt;23&lt;/h5&gt;&lt;h5&gt;&lt;b&gt;Skills &lt;/b&gt;Fly +2&lt;/h5&gt;&lt;h5&gt;&lt;b&gt;SQ &lt;/b&gt;gaseous&lt;/h5&gt;&lt;/div&gt;&lt;hr/&gt;&lt;div&gt;&lt;h5&gt;&lt;b&gt;ECOLOGY&lt;/b&gt;&lt;/h5&gt;&lt;/div&gt;&lt;hr/&gt;&lt;div&gt;&lt;h5&gt;&lt;b&gt;Environment &lt;/b&gt; any deserts or oceans&lt;/h5&gt;&lt;h5&gt;&lt;b&gt;Organization &lt;/b&gt;solitary&lt;/h5&gt;&lt;h5&gt;&lt;b&gt;Treasure &lt;/b&gt;incidental&lt;/h5&gt;&lt;/div&gt;&lt;hr/&gt;&lt;div&gt;&lt;h5&gt;&lt;b&gt;SPECIAL ABILITIES&lt;/b&gt;&lt;/h5&gt;&lt;/div&gt;&lt;hr/&gt;&lt;div&gt;&lt;/h5&gt;&lt;h5&gt;&lt;b&gt;Consuming Mirage (Ex)&lt;/b&gt; A living mirage can engulf foes, as the universal monster ability. A creature engulfed by a living mirage doesn't gain the pinned condition and may move normally-such a creature is not in danger of suffocating-but as long as it begins its turn engulfed, the victim is subject to the living mirage's desiccation attack in addition to the damage this ability causes. The save DC to avoid a living mirage's consuming mirage ability is Constitution-based.  &lt;/h5&gt;&lt;h5&gt;&lt;b&gt;Desiccation (Ex)&lt;/b&gt; A living mirage siphons streamers of blood and other vital fluids away from living creatures it touches or engulfs. A living creature that takes damage from the living mirage must succeed at a Constitution check to avoid the effects of thirst (&lt;i&gt;Pathfinder RPG &lt;i&gt;Core Rulebook&lt;/i&gt;&lt;/i&gt; 444), using the amount of damage dealt by the living mirage as the check's DC. A creature that is already suffering the effects of thirst must attempt another Constitution check (DC equal to the damage dealt by the living mirage or the DC against thirst as if 1 hour had passed since the target creature's last check, whichever is higher) or take nonlethal damage from their thirst as described in the &lt;i&gt;Core Rulebook&lt;/i&gt;. The target takes a cumulative -1 penalty on this check for each consecutive round beyond the first it takes damage from the living mirage. A creature that takes nonlethal damage from thirst as a result of this ability is fatigued.  &lt;/h5&gt;&lt;h5&gt;&lt;b&gt;Gaseous (Ex)&lt;/b&gt; A living mirage has a body composed of shimmering air. It can pass through small holes or narrow openings, even mere cracks, but cannot enter water or other liquid. It has no Strength score, and cannot manipulate objects as a result.  &lt;/h5&gt;&lt;h5&gt;&lt;b&gt;Natural Invisibility (Ex)&lt;/b&gt; A living mirage remains invisible at all times, even when attacking. This ability isn't subject to the &lt;i&gt;invisibility purge&lt;/i&gt; spell. Against foes that cannot pinpoint it, a living mirage gains a +20 bonus on Stealth checks when moving or a +40 bonus when standing still. These bonuses are not included in the statistics above. Because of its size and pervasiveness within the area it occupies, a living mirage gains only a 20% miss chance due to its invisibility.  &lt;/h5&gt;&lt;h5&gt;&lt;b&gt;Project Mirage (Ex)&lt;/b&gt; As a standard action, a living mirage can create an illusory vision in areas of extreme heat or reflection-such as a desert, open ocean, or snow plain-to lure victims toward it. This is a nonmagical mind-affecting glamer effect identical to &lt;i&gt;hallucinatory terrain&lt;/i&gt;. The living mirage can dismiss this effect as a swift action. The save DC to disbelieve the illusion is Charisma-based, and includes a +2 racial bonus.  &lt;/h5&gt;&lt;h5&gt;&lt;b&gt;Vulnerable to Wind (Ex)&lt;/b&gt; A living mirage is treated as a Small creature for the purposes of determining the effects high wind has upon it (&lt;i&gt;Core Rulebook&lt;/i&gt; 439).&lt;/h5&gt;&lt;/div&gt;&lt;br&gt;&lt;div&gt;&lt;h4&gt;&lt;p&gt;&lt;p&gt;A living mirage is a cloud of shimmering air that dwells in warm and cold deserts and calm stretches of open ocean. Although reviled as cruel deceivers, living mirages are in fact mindless, without any motive beyond feeding on the water and minerals found in living bodies.&lt;/p&gt;&lt;/h4&gt;&lt;/div&gt;</t>
  </si>
  <si>
    <t>Osirionologist</t>
  </si>
  <si>
    <t>bard (archaeologist) 8</t>
  </si>
  <si>
    <t>Pathfinder RPG Ultimate Combat 32</t>
  </si>
  <si>
    <t>(+5 armor, +3 Dex, +1 dodge)</t>
  </si>
  <si>
    <t>+1 rapier +11/+6 (1d6+2/18-20) or  mwk whip +10/+5 (1d3+1 nonlethal)</t>
  </si>
  <si>
    <t>mwk composite shortbow +10/+5 (1d6+1/x3)</t>
  </si>
  <si>
    <t>archaeologist's luck 7 rounds/day (+2)</t>
  </si>
  <si>
    <t>Bard Spells Known (CL 8th; concentration +11)  3rd (3/day)-dispel magic, good hope, haste  2nd (5/day)-cure moderate wounds, glitterdust (DC 15), locate object, pilfering handUC  1st (5/day)-animate rope, charm person (DC 14), comprehend languages, detect secret doors, grease (DC 14)  0 (at will)-detect magic, know direction, mending, open/close, read magic, resistance</t>
  </si>
  <si>
    <t>Str 12, Dex 16, Con 14, Int 10, Wis 8, Cha 16</t>
  </si>
  <si>
    <t>Combat Casting, Dodge, Great Fortitude, Toughness, Weapon Finesse, Weapon Focus (rapier)</t>
  </si>
  <si>
    <t>Acrobatics +14, Appraise +5, Climb +12, Disable Device +15, Knowledge (arcana, dungeoneering, history, religion) +11, Linguistics +5, Perception +14, Spellcraft +7</t>
  </si>
  <si>
    <t>Ancient Osiriani, Common, Osiriani</t>
  </si>
  <si>
    <t>bardic knowledge +4, clever explorer +4, lore master 1/day, rogue talents (trap spotter, weapon training)</t>
  </si>
  <si>
    <t>solitary, pair, or expedition (3-6)</t>
  </si>
  <si>
    <t>NPC gear (+1 mithral chain shirt, +1 rapier, mwk composite shortbow [+1 Str] with 20 arrows, mwk whip, elixir of fire breath, potion of cure serious wounds, potion of endure elements, potion of invisibility, antitoxin, climber's kit, grappling hook, magnifying glass, mwk thieves' tools, sunrods [5], 62 gp)</t>
  </si>
  <si>
    <t>This human adventurer wears a long, light-colored leather coat, a wide-brimmed hat, and a belt that keeps her tools, sheathed weapons, and vials within easy reach.</t>
  </si>
  <si>
    <t>An Osirionologist is a scholar who specializes in the study of Ancient Osirion. Because this lost civilization accomplished wonders unmatched by current magical and engineering knowledge and did so very suddenly after a starkly primitive beginning, many Osirionologists- including scholars, collectors, and power-hungry magical researchers from Andoran, Cheliax, Absalom, Osirion, Qadira, Katapesh, and beyond-obsess over discovering how these wonders came about.  Osirionologists are often amenable to working with Pathfinders exploring the ruins of Ancient Osirion as long as they feel their academic agendas are respected. They also work as hired experts for the Aspis Consortium so they can undertake otherwise unaffordable expeditions. Naturally, most Osirionologists place their own motivations above those of their allies, and can be trusted only so long as they are moving toward their goals.</t>
  </si>
  <si>
    <t>&lt;link rel="stylesheet"href="PF.css"&gt;&lt;div&gt;&lt;h2&gt;Osirionologist&lt;/h2&gt;&lt;h3&gt;&lt;i&gt;This human adventurer wears a long, light-colored leather coat, a wide-brimmed hat, and a belt that keeps her tools, sheathed weapons, and vials within easy reach.&lt;/i&gt;&lt;/h3&gt;&lt;br&gt;&lt;/div&gt;&lt;div class="heading"&gt;&lt;p class="alignleft"&gt;Osirionologist&lt;/p&gt;&lt;p class="alignright"&gt;CR 7&lt;/p&gt;&lt;div style="clear: both;"&gt;&lt;/div&gt;&lt;/div&gt;&lt;div&gt;&lt;h5&gt;&lt;b&gt;XP &lt;/b&gt;3,200&lt;/h5&gt;&lt;h5&gt;Human bard (archaeologist) 8 (&lt;i&gt;Pathfinder RPG Ultimate Combat&lt;/i&gt; 32)&lt;/h5&gt;&lt;h5&gt;N Medium humanoid (human)&lt;/h5&gt;&lt;h5&gt;&lt;b&gt;Init &lt;/b&gt;+3; &lt;b&gt;Senses &lt;/b&gt;Perception +14&lt;/h5&gt;&lt;/div&gt;&lt;hr/&gt;&lt;div&gt;&lt;h5&gt;&lt;b&gt;DEFENSE&lt;/b&gt;&lt;/h5&gt;&lt;/div&gt;&lt;hr/&gt;&lt;div&gt;&lt;h5&gt;&lt;b&gt;AC &lt;/b&gt;19, touch 14, flat-footed 15 (+5 armor, +3 Dex, +1 dodge)&lt;/h5&gt;&lt;h5&gt;&lt;b&gt;hp &lt;/b&gt;71 (8d8+32)&lt;/h5&gt;&lt;h5&gt;&lt;b&gt;Fort &lt;/b&gt;+6, &lt;b&gt;Ref &lt;/b&gt;+9 (+11 vs. traps), &lt;b&gt;Will &lt;/b&gt;+5&lt;/h5&gt;&lt;h5&gt;&lt;b&gt;Defensive Abilities &lt;/b&gt;evasion, trap sense +2, uncanny dodge&lt;/h5&gt;&lt;/div&gt;&lt;hr/&gt;&lt;div&gt;&lt;h5&gt;&lt;b&gt;OFFENSE&lt;/b&gt;&lt;/h5&gt;&lt;/div&gt;&lt;hr/&gt;&lt;div&gt;&lt;h5&gt;&lt;b&gt;Spd &lt;/b&gt;30 ft.&lt;/h5&gt;&lt;h5&gt;&lt;b&gt;Melee &lt;/b&gt;&lt;i&gt;&lt;i&gt;+1 rapier&lt;/i&gt;&lt;/i&gt; +11/+6 (1d6+2/18-20) or &lt;/br&gt;mwk whip +10/+5 (1d3+1 nonlethal)&lt;/h5&gt;&lt;h5&gt;&lt;b&gt;Ranged &lt;/b&gt;mwk composite shortbow +10/+5 (1d6+1/x3)&lt;/h5&gt;&lt;h5&gt;&lt;b&gt;Space &lt;/b&gt;5 ft.; &lt;b&gt;Reach &lt;/b&gt;5 ft.&lt;/h5&gt;&lt;h5&gt;&lt;b&gt;Special Attacks &lt;/b&gt;archaeologist's luck 7 rounds/day (+2)&lt;/h5&gt;&lt;h5&gt;&lt;b&gt;Bard Spells Known&lt;/b&gt; (CL 8th; concentration +11)&lt;/br&gt;3rd (3/day)&amp;mdash;&lt;i&gt;dispel magic&lt;/i&gt;, &lt;i&gt;good hope&lt;/i&gt;, &lt;i&gt;haste&lt;/i&gt;&lt;/br&gt;2nd (5/day)&amp;mdash;&lt;i&gt;cure moderate wounds&lt;/i&gt;, &lt;i&gt;glitterdust&lt;/i&gt; (DC 15), &lt;i&gt;locate object&lt;/i&gt;, &lt;i&gt;pilfering hand&lt;/i&gt;&lt;sup&gt;UC&lt;/sup&gt;&lt;/br&gt;1st (5/day)&amp;mdash;&lt;i&gt;animate rope&lt;/i&gt;, &lt;i&gt;charm person&lt;/i&gt; (DC 14), &lt;i&gt;comprehend languages&lt;/i&gt;, &lt;i&gt;detect secret doors&lt;/i&gt;, &lt;i&gt;grease&lt;/i&gt; (DC 14)&lt;/br&gt;0 (at will)&amp;mdash;&lt;i&gt;detect magic&lt;/i&gt;, &lt;i&gt;know direction&lt;/i&gt;, &lt;i&gt;mending&lt;/i&gt;, &lt;i&gt;open/close&lt;/i&gt;, &lt;i&gt;read magic&lt;/i&gt;, &lt;i&gt;resistance&lt;/i&gt;&lt;/h5&gt;&lt;/h5&gt;&lt;/div&gt;&lt;hr/&gt;&lt;div&gt;&lt;h5&gt;&lt;b&gt;STATISTICS&lt;/b&gt;&lt;/h5&gt;&lt;/div&gt;&lt;hr/&gt;&lt;div&gt;&lt;h5&gt;&lt;b&gt;Str &lt;/b&gt;12, &lt;b&gt;Dex &lt;/b&gt;16, &lt;b&gt;Con &lt;/b&gt;14, &lt;b&gt;Int &lt;/b&gt; 10, &lt;b&gt;Wis &lt;/b&gt;8, &lt;b&gt;Cha &lt;/b&gt;16&lt;/h5&gt;&lt;h5&gt;&lt;b&gt;Base Atk &lt;/b&gt;+6; &lt;b&gt;CMB &lt;/b&gt;+7; &lt;b&gt;CMD &lt;/b&gt;21&lt;/h5&gt;&lt;h5&gt;&lt;b&gt;Feats &lt;/b&gt;Combat Casting, Dodge, Great Fortitude, Toughness, Weapon Finesse, Weapon Focus (rapier)&lt;/h5&gt;&lt;h5&gt;&lt;b&gt;Skills &lt;/b&gt;Acrobatics +14, Appraise +5, Climb +12, Disable Device +15, Knowledge (arcana, dungeoneering, history, religion) +11, Linguistics +5, Perception +14, Spellcraft +7&lt;/h5&gt;&lt;h5&gt;&lt;b&gt;Languages &lt;/b&gt;Ancient Osiriani, Common, Osiriani&lt;/h5&gt;&lt;h5&gt;&lt;b&gt;SQ &lt;/b&gt;bardic knowledge +4, clever explorer +4, lore master 1/day, rogue talents (trap spotter, weapon training)&lt;/h5&gt;&lt;/div&gt;&lt;hr/&gt;&lt;div&gt;&lt;h5&gt;&lt;b&gt;ECOLOGY&lt;/b&gt;&lt;/h5&gt;&lt;/div&gt;&lt;hr/&gt;&lt;div&gt;&lt;h5&gt;&lt;b&gt;Environment &lt;/b&gt; any (Osirion)&lt;/h5&gt;&lt;h5&gt;&lt;b&gt;Organization &lt;/b&gt;solitary, pair, or expedition (3-6)&lt;/h5&gt;&lt;h5&gt;&lt;b&gt;Treasure &lt;/b&gt;NPC gear (&lt;i&gt;+1 mithral chain shirt&lt;/i&gt;, &lt;i&gt;+1 rapier&lt;/i&gt;, mwk composite shortbow [+1 Str] with 20 arrows, mwk whip, &lt;i&gt;elixir of fire breath&lt;/i&gt;, &lt;i&gt;potion of cure serious wounds&lt;/i&gt;, &lt;i&gt;potion of endure elements&lt;/i&gt;, &lt;i&gt;potion of invisibility&lt;/i&gt;, antitoxin, climber's kit, grappling hook, magnifying glass, mwk thieves' tools, sunrods [5], 62 gp)&lt;/h5&gt;&lt;/div&gt;&lt;br&gt;&lt;div&gt;&lt;h4&gt;&lt;p&gt;&lt;p&gt;An Osirionologist is a scholar who specializes in the study of Ancient Osirion. Because this lost civilization accomplished wonders unmatched by current magical and engineering knowledge and did so very suddenly after a starkly primitive beginning, many Osirionologists- including scholars, collectors, and power-hungry magical researchers from Andoran, Cheliax, Absalom, Osirion, Qadira, Katapesh, and beyond-obsess over discovering how these wonders came about.&lt;/p&gt;&lt;p&gt;Osirionologists are often amenable to working with Pathfinders exploring the ruins of Ancient Osirion as long as they feel their academic agendas are respected. They also work as hired experts for the Aspis Consortium so they can undertake otherwise unaffordable expeditions. Naturally, most Osirionologists place their own motivations above those of their allies, and can be trusted only so long as they are moving toward their goals.&lt;/p&gt;&lt;/h4&gt;&lt;/div&gt;</t>
  </si>
  <si>
    <t>archaeologist</t>
  </si>
  <si>
    <t>Pharaonic Guardian</t>
  </si>
  <si>
    <t>25, touch 21, flat-footed 18</t>
  </si>
  <si>
    <t>(+5 deflection, +7 Dex, +4 shield, -1 size)</t>
  </si>
  <si>
    <t>Fort +10, Ref +12, Will +12</t>
  </si>
  <si>
    <t>+3 ghost touch longsword +19/+14/+9 (2d6+3/17-20)</t>
  </si>
  <si>
    <t>insightful strike, judging gaze, soul-rending wings</t>
  </si>
  <si>
    <t>Spell-Like Abilities (CL 15th)  3/day-suggestion (DC 18)  1/day-greater command (DC 20)</t>
  </si>
  <si>
    <t>Str -, Dex 25, Con -, Int 13, Wis 16, Cha 21</t>
  </si>
  <si>
    <t>Combat Expertise, Combat Reflexes, Improved Critical (longsword), Improved Vital Strike, Stand Still, Step Up, Vital Strike, Weapon Focus (longsword)</t>
  </si>
  <si>
    <t>Fly +13, Intimidate +23, Knowledge (history) +16, Knowledge (religion) +19, Perception +21, Sense Motive +21</t>
  </si>
  <si>
    <t>Aklo, Ancient Osiriani, Auran, Infernal; telepathy 100 ft.</t>
  </si>
  <si>
    <t>guardian sword and shield</t>
  </si>
  <si>
    <t>standard (mwk longsword, mwk light steel shield, other treasure)</t>
  </si>
  <si>
    <t>This towering humanoid figure has an animal's head and cold, brightly luminous eyes. Its radiant wings are beams of white light.</t>
  </si>
  <si>
    <t>Guardian Sword and Shield (Su) A pharaonic guardian can imbue any Large sword and shield with a +3 enhancement bonus and the ghost touch ability. This effect lasts as long as the guardian wields them and for 1 minute thereafter. The guardian uses these as if its Strength score equaled its Charisma score.  Insightful Strike (Ex) A pharaonic guardian gains a +4 insight bonus on attack rolls against foes whose thoughts it has read via its judging gaze ability.  Judging Gaze (Su) A pharaonic guardian's gaze attack reads the minds of those it sees, as the detect thoughts spell with 3 rounds of concentration. This gaze has a range of 30 feet, and can be negated with a successful DC 22 Will save. This is a mindaffecting divination effect. The save DC is Charisma-based.  Soul-Rending Wings (Su) As a standard action every 1d4 rounds, a pharaonic guardian can flare its wings to fire rays of soulcutting light in two 30-foot lines extending away from it. Living creatures in the lines gain 1 negative level (Reflex DC 22 negates). A creature whose mind the pharaonic guardian has read from its judging gaze ability takes a -2 penalty on this save. Negative levels from this ability are made permanent at the next sunrise unless the creature succeeds at a DC 22 Fortitude save. The save DCs are Charisma-based.</t>
  </si>
  <si>
    <t>Pharaonic guardians were created when an egotistical Osirian pharaoh used nowlost techniques to ritually draw upon the fear of the countless slaves and servants who built her monuments. When enough of these minions were driven into self-destruction trying to provide for the pharaoh's decadent demands, she knitted their souls together to create the first pharaonic guardians. Such creatures now guard the entrances to tombs and other sites important to the pharaohs of the late First Age and the Second Age of Ancient Osirion.</t>
  </si>
  <si>
    <t>&lt;link rel="stylesheet"href="PF.css"&gt;&lt;div&gt;&lt;h2&gt;Pharaonic Guardian&lt;/h2&gt;&lt;h3&gt;&lt;i&gt;This towering humanoid figure has an animal's head and cold, brightly luminous eyes. Its radiant wings are beams of white light.&lt;/i&gt;&lt;/h3&gt;&lt;br&gt;&lt;/div&gt;&lt;div class="heading"&gt;&lt;p class="alignleft"&gt;Pharaonic Guardian&lt;/p&gt;&lt;p class="alignright"&gt;CR 11&lt;/p&gt;&lt;div style="clear: both;"&gt;&lt;/div&gt;&lt;/div&gt;&lt;div&gt;&lt;h5&gt;&lt;b&gt;XP &lt;/b&gt;12,800&lt;/h5&gt;&lt;h5&gt;LE Large undead (incorporeal)&lt;/h5&gt;&lt;h5&gt;&lt;b&gt;Init &lt;/b&gt;+7; &lt;b&gt;Senses &lt;/b&gt;darkvision 60 ft.; Perception +21&lt;/h5&gt;&lt;/div&gt;&lt;hr/&gt;&lt;div&gt;&lt;h5&gt;&lt;b&gt;DEFENSE&lt;/b&gt;&lt;/h5&gt;&lt;/div&gt;&lt;hr/&gt;&lt;div&gt;&lt;h5&gt;&lt;b&gt;AC &lt;/b&gt;25, touch 21, flat-footed 18 (+5 deflection, +7 Dex, +4 shield, -1 size)&lt;/h5&gt;&lt;h5&gt;&lt;b&gt;hp &lt;/b&gt;142 (15d8+75)&lt;/h5&gt;&lt;h5&gt;&lt;b&gt;Fort &lt;/b&gt;+10, &lt;b&gt;Ref &lt;/b&gt;+12, &lt;b&gt;Will &lt;/b&gt;+12&lt;/h5&gt;&lt;h5&gt;&lt;b&gt;Defensive Abilities &lt;/b&gt;channel resistance +4, incorporeal; &lt;b&gt;Immune &lt;/b&gt;undead traits&lt;/h5&gt;&lt;/div&gt;&lt;hr/&gt;&lt;div&gt;&lt;h5&gt;&lt;b&gt;OFFENSE&lt;/b&gt;&lt;/h5&gt;&lt;/div&gt;&lt;hr/&gt;&lt;div&gt;&lt;h5&gt;&lt;b&gt;Spd &lt;/b&gt;fly 30 ft. (perfect)&lt;/h5&gt;&lt;h5&gt;&lt;b&gt;Melee &lt;/b&gt;&lt;i&gt;&lt;i&gt;+3 &lt;i&gt;ghost touch&lt;/i&gt; longsword&lt;/i&gt;&lt;/i&gt; +19/+14/+9 (2d6+3/17-20)&lt;/h5&gt;&lt;h5&gt;&lt;b&gt;Space &lt;/b&gt;10 ft.; &lt;b&gt;Reach &lt;/b&gt;10 ft.&lt;/h5&gt;&lt;h5&gt;&lt;b&gt;Special Attacks &lt;/b&gt;insightful strike, judging gaze, soul-rending wings&lt;/h5&gt;&lt;h5&gt;&lt;b&gt;Spell-Like Abilities&lt;/b&gt; (CL 15th)&lt;/br&gt;3/day&amp;mdash;&lt;i&gt;suggestion&lt;/i&gt; (DC 18)&lt;/br&gt;1/day&amp;mdash;&lt;i&gt;greater command&lt;/i&gt; (DC 20)&lt;/h5&gt;&lt;/h5&gt;&lt;/div&gt;&lt;hr/&gt;&lt;div&gt;&lt;h5&gt;&lt;b&gt;STATISTICS&lt;/b&gt;&lt;/h5&gt;&lt;/div&gt;&lt;hr/&gt;&lt;div&gt;&lt;h5&gt;&lt;b&gt;Str &lt;/b&gt;-, &lt;b&gt;Dex &lt;/b&gt;25, &lt;b&gt;Con &lt;/b&gt;-, &lt;b&gt;Int &lt;/b&gt; 13, &lt;b&gt;Wis &lt;/b&gt;16, &lt;b&gt;Cha &lt;/b&gt;21&lt;/h5&gt;&lt;h5&gt;&lt;b&gt;Base Atk &lt;/b&gt;+11; &lt;b&gt;CMB &lt;/b&gt;+19; &lt;b&gt;CMD &lt;/b&gt;34&lt;/h5&gt;&lt;h5&gt;&lt;b&gt;Feats &lt;/b&gt;Combat Expertise, Combat Reflexes, Improved Critical (longsword), Improved Vital Strike, Stand Still, Step Up, Vital Strike, Weapon Focus (longsword)&lt;/h5&gt;&lt;h5&gt;&lt;b&gt;Skills &lt;/b&gt;Fly +13, Intimidate +23, Knowledge (history) +16, Knowledge (religion) +19, Perception +21, Sense Motive +21&lt;/h5&gt;&lt;h5&gt;&lt;b&gt;Languages &lt;/b&gt;Aklo, Ancient Osiriani, Auran, Infernal; telepathy 100 ft.&lt;/h5&gt;&lt;h5&gt;&lt;b&gt;SQ &lt;/b&gt;guardian sword and shield&lt;/h5&gt;&lt;/div&gt;&lt;hr/&gt;&lt;div&gt;&lt;h5&gt;&lt;b&gt;ECOLOGY&lt;/b&gt;&lt;/h5&gt;&lt;/div&gt;&lt;hr/&gt;&lt;div&gt;&lt;h5&gt;&lt;b&gt;Environment &lt;/b&gt; warm ruins&lt;/h5&gt;&lt;h5&gt;&lt;b&gt;Organization &lt;/b&gt;solitary, pair, or patrol (3-6)&lt;/h5&gt;&lt;h5&gt;&lt;b&gt;Treasure &lt;/b&gt;standard (mwk longsword, mwk light steel shield, other treasure)&lt;/h5&gt;&lt;/div&gt;&lt;hr/&gt;&lt;div&gt;&lt;h5&gt;&lt;b&gt;SPECIAL ABILITIES&lt;/b&gt;&lt;/h5&gt;&lt;/div&gt;&lt;hr/&gt;&lt;div&gt;&lt;h5&gt;&lt;b&gt;Guardian Sword and Shield (Su)&lt;/b&gt;&lt;/b&gt; A pharaonic guardian can imbue any Large sword and shield with a +3 enhancement bonus and the &lt;i&gt;ghost touch&lt;/i&gt; ability. This effect lasts as long as the guardian wields them and for 1 minute thereafter. The guardian uses these as if its Strength score equaled its Charisma score.  &lt;/h5&gt;&lt;h5&gt;&lt;b&gt;Insightful Strike (Ex)&lt;/b&gt; A pharaonic guardian gains a +4 insight bonus on attack rolls against foes whose thoughts it has read via its judging gaze ability.  &lt;/h5&gt;&lt;h5&gt;&lt;b&gt;Judging Gaze (Su)&lt;/b&gt; A pharaonic guardian's gaze attack reads the minds of those it sees, as the &lt;i&gt;detect thoughts&lt;/i&gt; spell with 3 rounds of concentration. This gaze has a range of 30 feet, and can be negated with a successful DC 22 Will save. This is a mindaffecting divination effect. The save DC is Charisma-based.  &lt;/h5&gt;&lt;h5&gt;&lt;b&gt;Soul-Rending Wings (Su)&lt;/b&gt; As a standard action every 1d4 rounds, a pharaonic guardian can flare its wings to fire rays of soulcutting light in two 30-foot lines extending away from it. Living creatures in the lines gain 1 negative level (Reflex DC 22 negates). A creature whose mind the pharaonic guardian has read from its judging gaze ability takes a -2 penalty on this save. Negative levels from this ability are made permanent at the next sunrise unless the creature succeeds at a DC 22 Fortitude save. The save DCs are Charisma-based.&lt;/h5&gt;&lt;/div&gt;&lt;br&gt;&lt;div&gt;&lt;h4&gt;&lt;p&gt;&lt;p&gt;Pharaonic guardians were created when an egotistical Osirian pharaoh used nowlost techniques to ritually draw upon the fear of the countless slaves and servants who built her monuments. When enough of these minions were driven into self-destruction trying to provide for the pharaoh's decadent demands, she knitted their souls together to create the first pharaonic guardians. Such creatures now guard the entrances to tombs and other sites important to the pharaohs of the late First Age and the Second Age of Ancient Osirion.&lt;/p&gt;&lt;/h4&gt;&lt;/div&gt;</t>
  </si>
  <si>
    <t>Risen Guard</t>
  </si>
  <si>
    <t>fighter 6</t>
  </si>
  <si>
    <t>(+8 armor, +1 Dex, +2 shield)</t>
  </si>
  <si>
    <t>+1 khopesh +11/+6 (1d8+5/19-20)</t>
  </si>
  <si>
    <t>heavy crossbow +8 (1d10/19-20)</t>
  </si>
  <si>
    <t>Str 16, Dex 14, Con 14, Int 13, Wis 10, Cha 8</t>
  </si>
  <si>
    <t>+9 (+13 trip)</t>
  </si>
  <si>
    <t>21 (23 vs. trip)</t>
  </si>
  <si>
    <t>BodyguardAPG, Combat Expertise, Combat Reflexes, Exotic Weapon Proficiency (khopesh), Greater Trip, Improved Trip, In Harm's WayAPG, Iron Will</t>
  </si>
  <si>
    <t>Heal +6, Intimidate +8 (+10 vs. Osirians), Knowledge (local) +7, Perception +6, Sense Motive +6</t>
  </si>
  <si>
    <t>+2 Intimidate vs. Osirians</t>
  </si>
  <si>
    <t>Common, Dwarven, Osiriani</t>
  </si>
  <si>
    <t>armor training 1, the Constant</t>
  </si>
  <si>
    <t>solitary, squad (3), team (6-12), escort (3-12 with government dignitary), or royal detail (24+ with pharaoh)</t>
  </si>
  <si>
    <t>NPC gear (half-plate, heavy wooden shield, +1 khopesh, heavy crossbow with 10 bolts, cloak of resistance +1, potion of bull's strength, potion of cure moderate wounds, 72 gp)</t>
  </si>
  <si>
    <t>This warrior's armor resembles the carapace of a mighty beetle.  She wields a khopesh in one hand and a large shield in the other.</t>
  </si>
  <si>
    <t>The Constant (Ex) A Risen Guard has elevated influence in Osirion because of her privileged station as a guardian of the Ruby Prince and her title of "the Constant." She gains a +2 bonus on Intimidate checks against Osirians (Pathfinder Player Companion: Faction Guide 45).</t>
  </si>
  <si>
    <t>The warriors of the Risen Guard are the elite bodyguards and champions of the pharaohs of Osirion. Each has been raised from the dead by order of the pharaoh, which they hold as a mark of high honor; the most honored are those revived by a pharaoh's own hand. In gratitude, Risen Guards swear to defend the monarch with their renewed lives. Distinguished in Osirian society, especially when defending a popular ruler, Risen Guards can call upon assistance from many quarters.  Risen Guards usually patrol the pharaoh's palace in squads of three, guard his person in security details of 24 or more, or lead groups of other guards in maintaining pharaonic property that the pharaoh is not currently using. In addition to defending the pharaoh, Risen Guards also look after the throne's household and guests. Thus, an escort of three to 12 guards is likely to be found around any visiting dignitary or Ruby Prince Khemet III's twin younger siblings, Ojan and Jasilia. Both twins are fond of exploring the forgotten wonders of Osirion's desert, and up to six squads of Risen Guards are immediately dispatched to track them down when they slip off on their own to conduct field research.  Some Risen Guards also collaborate with the city guard of Sothis or safeguard certain interests of national security.</t>
  </si>
  <si>
    <t>&lt;link rel="stylesheet"href="PF.css"&gt;&lt;div&gt;&lt;h2&gt;Risen Guard&lt;/h2&gt;&lt;h3&gt;&lt;i&gt;This warrior's armor resembles the carapace of a mighty beetle.  She wields a khopesh in one hand and a large shield in the other.&lt;/i&gt;&lt;/h3&gt;&lt;br&gt;&lt;/div&gt;&lt;div class="heading"&gt;&lt;p class="alignleft"&gt;Risen Guard&lt;/p&gt;&lt;p class="alignright"&gt;CR 5&lt;/p&gt;&lt;div style="clear: both;"&gt;&lt;/div&gt;&lt;/div&gt;&lt;div&gt;&lt;h5&gt;&lt;b&gt;XP &lt;/b&gt;1,600&lt;/h5&gt;&lt;h5&gt;Human fighter 6&lt;/h5&gt;&lt;h5&gt;LN Medium humanoid (human)&lt;/h5&gt;&lt;h5&gt;&lt;b&gt;Init &lt;/b&gt;+2; &lt;b&gt;Senses &lt;/b&gt;Perception +6&lt;/h5&gt;&lt;/div&gt;&lt;hr/&gt;&lt;div&gt;&lt;h5&gt;&lt;b&gt;DEFENSE&lt;/b&gt;&lt;/h5&gt;&lt;/div&gt;&lt;hr/&gt;&lt;div&gt;&lt;h5&gt;&lt;b&gt;AC &lt;/b&gt;21, touch 11, flat-footed 20 (+8 armor, +1 Dex, +2 shield)&lt;/h5&gt;&lt;h5&gt;&lt;b&gt;hp &lt;/b&gt;49 (6d10+12)&lt;/h5&gt;&lt;h5&gt;&lt;b&gt;Fort &lt;/b&gt;+8, &lt;b&gt;Ref &lt;/b&gt;+5, &lt;b&gt;Will &lt;/b&gt;+5 (+2 vs. fear)&lt;/h5&gt;&lt;h5&gt;&lt;b&gt;Defensive Abilities &lt;/b&gt;bravery +2&lt;/h5&gt;&lt;/div&gt;&lt;hr/&gt;&lt;div&gt;&lt;h5&gt;&lt;b&gt;OFFENSE&lt;/b&gt;&lt;/h5&gt;&lt;/div&gt;&lt;hr/&gt;&lt;div&gt;&lt;h5&gt;&lt;b&gt;Spd &lt;/b&gt;20 ft.&lt;/h5&gt;&lt;h5&gt;&lt;b&gt;Melee &lt;/b&gt;&lt;i&gt;&lt;i&gt;+1 khopesh&lt;/i&gt;&lt;/i&gt; +11/+6 (1d8+5/19-20)&lt;/h5&gt;&lt;h5&gt;&lt;b&gt;Ranged &lt;/b&gt;heavy crossbow +8 (1d10/19-20)&lt;/h5&gt;&lt;h5&gt;&lt;b&gt;Space &lt;/b&gt;5 ft.; &lt;b&gt;Reach &lt;/b&gt;5 ft.&lt;/h5&gt;&lt;h5&gt;&lt;b&gt;Special Attacks &lt;/b&gt;weapon training (heavy blades +1)&lt;/h5&gt;&lt;/div&gt;&lt;hr/&gt;&lt;div&gt;&lt;h5&gt;&lt;b&gt;STATISTICS&lt;/b&gt;&lt;/h5&gt;&lt;/div&gt;&lt;hr/&gt;&lt;div&gt;&lt;h5&gt;&lt;b&gt;Str &lt;/b&gt;16, &lt;b&gt;Dex &lt;/b&gt;14, &lt;b&gt;Con &lt;/b&gt;14, &lt;b&gt;Int &lt;/b&gt; 13, &lt;b&gt;Wis &lt;/b&gt;10, &lt;b&gt;Cha &lt;/b&gt;8&lt;/h5&gt;&lt;h5&gt;&lt;b&gt;Base Atk &lt;/b&gt;+6; &lt;b&gt;CMB &lt;/b&gt;+9 (+13 trip); &lt;b&gt;CMD &lt;/b&gt;21 (23 vs. trip)&lt;/h5&gt;&lt;h5&gt;&lt;b&gt;Feats &lt;/b&gt;Bodyguard&lt;sup&gt;APG&lt;/sup&gt;, Combat Expertise, Combat Reflexes, Exotic Weapon Proficiency (khopesh), Greater Trip, Improved Trip, In Harm's Way&lt;sup&gt;APG&lt;/sup&gt;, Iron Will&lt;/h5&gt;&lt;h5&gt;&lt;b&gt;Skills &lt;/b&gt;Heal +6, Intimidate +8 (+10 vs. Osirians), Knowledge (local) +7, Perception +6, Sense Motive +6; &lt;b&gt;Racial Modifiers &lt;/b&gt;+2 Intimidate vs. Osirians&lt;/h5&gt;&lt;h5&gt;&lt;b&gt;Languages &lt;/b&gt;Common, Dwarven, Osiriani&lt;/h5&gt;&lt;h5&gt;&lt;b&gt;SQ &lt;/b&gt;armor training 1, the Constant&lt;/h5&gt;&lt;/div&gt;&lt;hr/&gt;&lt;div&gt;&lt;h5&gt;&lt;b&gt;ECOLOGY&lt;/b&gt;&lt;/h5&gt;&lt;/div&gt;&lt;hr/&gt;&lt;div&gt;&lt;h5&gt;&lt;b&gt;Environment &lt;/b&gt; any (Osirion)&lt;/h5&gt;&lt;h5&gt;&lt;b&gt;Organization &lt;/b&gt;solitary, squad (3), team (6-12), escort (3-12 with government dignitary), or royal detail (24+ with pharaoh)&lt;/h5&gt;&lt;h5&gt;&lt;b&gt;Treasure &lt;/b&gt;NPC gear (half-plate, heavy wooden shield, &lt;i&gt;+1 khopesh&lt;/i&gt;, heavy crossbow with 10 bolts, &lt;i&gt;cloak of resistance +1&lt;/i&gt;, &lt;i&gt;potion of bull's strength&lt;/i&gt;, &lt;i&gt;potion of cure moderate wounds&lt;/i&gt;, 72 gp)&lt;/h5&gt;&lt;/div&gt;&lt;hr/&gt;&lt;div&gt;&lt;h5&gt;&lt;b&gt;SPECIAL ABILITIES&lt;/b&gt;&lt;/h5&gt;&lt;/div&gt;&lt;hr/&gt;&lt;div&gt;&lt;h5&gt;&lt;b&gt;The Constant (Ex)&lt;/b&gt;&lt;/b&gt; A Risen Guard has elevated influence in Osirion because of her privileged station as a guardian of the Ruby Prince and her title of "the Constant." She gains a +2 bonus on Intimidate checks against Osirians (&lt;i&gt;Pathfinder Player Companion&lt;/i&gt;: &lt;i&gt;Faction Guide&lt;/i&gt; 45).&lt;/h5&gt;&lt;/div&gt;&lt;br&gt;&lt;div&gt;&lt;h4&gt;&lt;p&gt;&lt;p&gt;The warriors of the Risen Guard are the elite bodyguards and champions of the pharaohs of Osirion. Each has been raised from the dead by order of the pharaoh, which they hold as a mark of high honor; the most honored are those revived by a pharaoh's own hand. In gratitude, Risen Guards swear to defend the monarch with their renewed lives. Distinguished in Osirian society, especially when defending a popular ruler, Risen Guards can call upon assistance from many quarters.&lt;/p&gt;&lt;p&gt;Risen Guards usually patrol the pharaoh's palace in squads of three, guard his person in security details of 24 or more, or lead groups of other guards in maintaining pharaonic property that the pharaoh is not currently using. In addition to defending the pharaoh, Risen Guards also look after the throne's household and guests. Thus, an escort of three to 12 guards is likely to be found around any visiting dignitary or Ruby Prince Khemet III's twin younger siblings, Ojan and Jasilia. Both twins are fond of exploring the forgotten wonders of Osirion's desert, and up to six squads of Risen Guards are immediately dispatched to track them down when they slip off on their own to conduct field research.&lt;/p&gt;&lt;p&gt;Some Risen Guards also collaborate with the city guard of Sothis or safeguard certain interests of national security.&lt;/p&gt;&lt;/h4&gt;&lt;/div&gt;</t>
  </si>
  <si>
    <t>River Cleric</t>
  </si>
  <si>
    <t>cleric of Wadjet 4</t>
  </si>
  <si>
    <t>mwk light mace +6 (1d6+2)</t>
  </si>
  <si>
    <t>mwk javelin +6 (1d6+2)</t>
  </si>
  <si>
    <t>channel positive energy 2/day (DC 11, 2d6)</t>
  </si>
  <si>
    <t>Domain Spell-Like Abilities (CL 4th; concentration +6)  5/day-icicle (1d6+2 cold damage), resistant touch</t>
  </si>
  <si>
    <t>Cleric Spells Prepared (CL 4th; concentration +6)  2nd-aid, calm emotions (DC 14), communal endure elementsUC, fog cloudD  1st-bless, remove fear, sanctuaryD (DC 13), shield of faith, summon monster I  0 (at will)-guidance, know direction, purify food and drink, stabilize</t>
  </si>
  <si>
    <t>Protection, Water</t>
  </si>
  <si>
    <t>Str 14, Dex 14, Con 10, Int 14, Wis 15, Cha 8</t>
  </si>
  <si>
    <t>Alertness, Skill Focus (Survival), Toughness</t>
  </si>
  <si>
    <t>Knowledge (local) +5, Knowledge (religion) +6, Perception +6, Profession (sailor) +9, Sense Motive +9, Survival +9, Swim +4</t>
  </si>
  <si>
    <t>Aquan, Common, Osiriani</t>
  </si>
  <si>
    <t>solitary or with fellow travelers</t>
  </si>
  <si>
    <t>NPC gear (+1 leather armor, mwk javelin, mwk light mace, swan boat feather token, antitoxin, backpack, bedroll, fishing net, flint and steel, healer's kit, holy water [2], silk rope [50 ft.], tent, torches [3], wooden holy symbol, 5 gp)</t>
  </si>
  <si>
    <t>This holy woman wears a large pendant of a winged, two-headed cobra around her neck and wields a mace of similar make.</t>
  </si>
  <si>
    <t>River clerics are dedicated to the pharaoh and the goddess Wadjet, the latter of whom they believe dwells within the papyrus marshes of the River Sphinx. These holy men and women consider it their sacred duty to offer services to river-goers in Osirion, whether by acting as guides for unexperienced travelers or by ferrying individuals across rivers. While accompanying travelers on their river journeys, river clerics make sure to educate the uninitiated on Wadjet and their ancient goddess's divine doctrine.  While attending to an Osirian river in accordance with Wadjet's tenets, river clerics expect to be paid for their services just as any other guide or ferryman. Unlike others who perform similar functions, however, clerics of Wadjet use nearly all of their income to fund their deity's church. A river cleric never turns down a job unless she feels it clearly violates her deity's code of conduct (such as obstructing or defiling the river or acting against the interests of the pharaoh and his loyal subjects). Even when not ferrying clients, a river cleric can be found traveling along the river, offering her goddess's insight and blessings to the loyal subjects of the reigning pharaoh.  For more information on Wadjet and the other gods of Ancient Osirion, see Pathfinder Adventure Path #80: Empty Graves.</t>
  </si>
  <si>
    <t>&lt;link rel="stylesheet"href="PF.css"&gt;&lt;div&gt;&lt;h2&gt;River Cleric&lt;/h2&gt;&lt;h3&gt;&lt;i&gt;This holy woman wears a large pendant of a winged, two-headed cobra around her neck and wields a mace of similar make.&lt;/i&gt;&lt;/h3&gt;&lt;br&gt;&lt;/div&gt;&lt;div class="heading"&gt;&lt;p class="alignleft"&gt;River Cleric&lt;/p&gt;&lt;p class="alignright"&gt;CR 3&lt;/p&gt;&lt;div style="clear: both;"&gt;&lt;/div&gt;&lt;/div&gt;&lt;div&gt;&lt;h5&gt;&lt;b&gt;XP &lt;/b&gt;800&lt;/h5&gt;&lt;h5&gt;Human cleric of Wadjet 4&lt;/h5&gt;&lt;h5&gt;LG Medium humanoid (human)&lt;/h5&gt;&lt;h5&gt;&lt;b&gt;Init &lt;/b&gt;+2; &lt;b&gt;Senses &lt;/b&gt;Perception +6&lt;/h5&gt;&lt;/div&gt;&lt;hr/&gt;&lt;div&gt;&lt;h5&gt;&lt;b&gt;DEFENSE&lt;/b&gt;&lt;/h5&gt;&lt;/div&gt;&lt;hr/&gt;&lt;div&gt;&lt;h5&gt;&lt;b&gt;AC &lt;/b&gt;15, touch 12, flat-footed 13 (+3 armor, +2 Dex)&lt;/h5&gt;&lt;h5&gt;&lt;b&gt;hp &lt;/b&gt;25 (4d8+4)&lt;/h5&gt;&lt;h5&gt;&lt;b&gt;Fort &lt;/b&gt;+5, &lt;b&gt;Ref &lt;/b&gt;+4, &lt;b&gt;Will &lt;/b&gt;+7&lt;/h5&gt;&lt;/div&gt;&lt;hr/&gt;&lt;div&gt;&lt;h5&gt;&lt;b&gt;OFFENSE&lt;/b&gt;&lt;/h5&gt;&lt;/div&gt;&lt;hr/&gt;&lt;div&gt;&lt;h5&gt;&lt;b&gt;Spd &lt;/b&gt;30 ft.&lt;/h5&gt;&lt;h5&gt;&lt;b&gt;Melee &lt;/b&gt;mwk light mace +6 (1d6+2)&lt;/h5&gt;&lt;h5&gt;&lt;b&gt;Ranged &lt;/b&gt;mwk javelin +6 (1d6+2)&lt;/h5&gt;&lt;h5&gt;&lt;b&gt;Space &lt;/b&gt;5 ft.; &lt;b&gt;Reach &lt;/b&gt;5 ft.&lt;/h5&gt;&lt;h5&gt;&lt;b&gt;Special Attacks &lt;/b&gt;channel positive energy 2/day (DC 11, 2d6)&lt;/h5&gt;&lt;h5&gt;&lt;b&gt;Domain Spell-Like Abilities&lt;/b&gt; (CL 4th; concentration +6)&lt;/br&gt;5/day&amp;mdash;icicle (1d6+2 cold damage), resistant touch&lt;/h5&gt;&lt;/h5&gt;&lt;h5&gt;&lt;b&gt;Cleric Spells Prepared&lt;/b&gt; (CL 4th; concentration +6)&lt;/br&gt;2nd&amp;mdash;&lt;i&gt;aid&lt;/i&gt;, &lt;i&gt;calm emotions&lt;/i&gt; (DC 14), &lt;i&gt;communal endure elements&lt;/i&gt;&lt;sup&gt;UC&lt;/sup&gt;, &lt;i&gt;fog cloud&lt;/i&gt;&lt;sup&gt;D&lt;/sup&gt;&lt;/br&gt;1st&amp;mdash;&lt;i&gt;bless&lt;/i&gt;, &lt;i&gt;remove fear&lt;/i&gt;, &lt;i&gt;sanctuary&lt;/i&gt;&lt;sup&gt;D&lt;/sup&gt; (DC 13), &lt;i&gt;shield of faith&lt;/i&gt;, &lt;i&gt;summon monster I&lt;/i&gt;&lt;/br&gt;0 (at will)&amp;mdash;&lt;i&gt;guidance&lt;/i&gt;, &lt;i&gt;know direction&lt;/i&gt;, &lt;i&gt;purify food and drink&lt;/i&gt;, &lt;i&gt;stabilize&lt;/i&gt;&lt;/h5&gt;&lt;/h5&gt;&lt;h5&gt;&lt;b&gt;D&lt;/b&gt; domain spell; &lt;b&gt;Domains &lt;/b&gt;Protection, Water&lt;/h5&gt;&lt;/div&gt;&lt;hr/&gt;&lt;div&gt;&lt;h5&gt;&lt;b&gt;STATISTICS&lt;/b&gt;&lt;/h5&gt;&lt;/div&gt;&lt;hr/&gt;&lt;div&gt;&lt;h5&gt;&lt;b&gt;Str &lt;/b&gt;14, &lt;b&gt;Dex &lt;/b&gt;14, &lt;b&gt;Con &lt;/b&gt;10, &lt;b&gt;Int &lt;/b&gt; 14, &lt;b&gt;Wis &lt;/b&gt;15, &lt;b&gt;Cha &lt;/b&gt;8&lt;/h5&gt;&lt;h5&gt;&lt;b&gt;Base Atk &lt;/b&gt;+3; &lt;b&gt;CMB &lt;/b&gt;+5; &lt;b&gt;CMD &lt;/b&gt;17&lt;/h5&gt;&lt;h5&gt;&lt;b&gt;Feats &lt;/b&gt;Alertness, Skill Focus (Survival), Toughness&lt;/h5&gt;&lt;h5&gt;&lt;b&gt;Skills &lt;/b&gt;Knowledge (local) +5, Knowledge (religion) +6, Perception +6, Profession (sailor) +9, Sense Motive +9, Survival +9, Swim +4&lt;/h5&gt;&lt;h5&gt;&lt;b&gt;Languages &lt;/b&gt;Aquan, Common, Osiriani&lt;/h5&gt;&lt;/div&gt;&lt;hr/&gt;&lt;div&gt;&lt;h5&gt;&lt;b&gt;ECOLOGY&lt;/b&gt;&lt;/h5&gt;&lt;/div&gt;&lt;hr/&gt;&lt;div&gt;&lt;h5&gt;&lt;b&gt;Environment &lt;/b&gt; any (Osirion)&lt;/h5&gt;&lt;h5&gt;&lt;b&gt;Organization &lt;/b&gt;solitary or with fellow travelers&lt;/h5&gt;&lt;h5&gt;&lt;b&gt;Treasure &lt;/b&gt;NPC gear (&lt;i&gt;+1 leather armor&lt;/i&gt;, mwk javelin, mwk light mace, &lt;i&gt;swan boat feather token&lt;/i&gt;, antitoxin, backpack, bedroll, fishing net, flint and steel, healer's kit, holy water [2], silk rope [50 ft.], tent, torches [3], wooden holy symbol, 5 gp)&lt;/h5&gt;&lt;/div&gt;&lt;br&gt;&lt;div&gt;&lt;h4&gt;&lt;p&gt;&lt;p&gt;River clerics are dedicated to the pharaoh and the goddess Wadjet, the latter of whom they believe dwells within the papyrus marshes of the River Sphinx. These holy men and women consider it their sacred duty to offer services to river-goers in Osirion, whether by acting as guides for unexperienced travelers or by ferrying individuals across rivers. While accompanying travelers on their river journeys, river clerics make sure to educate the uninitiated on Wadjet and their ancient goddess's divine doctrine.&lt;/p&gt;&lt;p&gt;While attending to an Osirian river in accordance with Wadjet's tenets, river clerics expect to be p&lt;i&gt;aid&lt;/i&gt; for their services just as any other guide or ferryman. Unlike others who perform similar functions, however, clerics of Wadjet use nearly all of their income to fund their deity's church. A river cleric never turns down a job unless she feels it clearly violates her deity's code of conduct (such as obstructing or defiling the river or acting against the interests of the pharaoh and his loyal subjects). Even when not ferrying clients, a river cleric can be found traveling along the river, offering her goddess's insight and blessings to the loyal subjects of the reigning pharaoh.&lt;/p&gt;&lt;p&gt;For more information on Wadjet and the other gods of Ancient Osirion, see &lt;i&gt;Pathfinder Adventure Path #80&lt;/i&gt;: &lt;i&gt;Empty Graves&lt;/i&gt;.&lt;/p&gt;&lt;/h4&gt;&lt;/div&gt;</t>
  </si>
  <si>
    <t>Uraeus</t>
  </si>
  <si>
    <t>Fort +7, Ref +8, Will +4</t>
  </si>
  <si>
    <t>20 ft., climb 20 ft., fly 50 ft. (average), swim 20 ft.</t>
  </si>
  <si>
    <t>2 bites +10 (1d6+3 plus poison)</t>
  </si>
  <si>
    <t>breath weapon (30-ft. line, blinded for 1 round and must save against poison, Reflex DC 15 negates, usable every 1d4 rounds for each head)</t>
  </si>
  <si>
    <t>Str 17, Dex 16, Con 14, Int 15, Wis 14, Cha 15</t>
  </si>
  <si>
    <t>Acrobatic, Combat Expertise, Flyby Attack, Improved Initiative</t>
  </si>
  <si>
    <t>Acrobatics +15, Climb +17, Fly +11, Knowledge (religion) +5, Perception +16, Sense Motive +9, Stealth +9, Swim +17</t>
  </si>
  <si>
    <t>This large two-headed cobra can fly thanks to a large pair of sleek, black-feathered wings that sprout from its serpentine body.</t>
  </si>
  <si>
    <t>Poison (Ex) Bite or breath weapon-contact or injury; save Fort DC 15; frequency 1/round for 2 rounds; initial effect blinded and paralyzed for 1 round; secondary effect blinded for 2d4 rounds; cure 2 consecutive saves.</t>
  </si>
  <si>
    <t>Said to be children of the river goddess Wadjet, uraeuses are known throughout the Sphinx Basin as benevolent guardians of the River Sphinx and its conf luences and tributaries. They are fierce opponents of any who would dare threaten the rivers' ability to serve as travel routes, and never hesitate to harry individuals whose efforts are opposed to the goals of Wadjet and her worshipers, as well as anyone whose inf luence risks leading the rulers of Osirion into folly. Uraeuses sometimes band together in large nests to destroy the massive and terrible hetkoshus (see page 54) that occasionally threaten the Sphinx and its tributaries, though such attacks are met with mixed success. When a nest of uraeuses is too small to handle a hetkoshu or other waterway threat, they may seek aid from loyal river clerics of Wadjet (see page 62) or renowned Osirian adventurers who respect the pharaoh and the old ways. Uraeuses often hunt other dangerous prey such as asps, as well, and Osirians frequently tell stories of uraeuses saving children from venomous snakes, gars, and even hippopotamuses. In Ancient Osirion, some legends claim that during times of unusual danger, Wadjet sent throngs of uraeuses to warn the pharaoh of advisors or spies who would lead him to folly.  In addition to their duties as river protectors, uraeuses accept offerings to Wadjet from her faithful, including gifts of incense, spices, gold, and other tithings. In exchange, they teach Wadjet's flock the wisdom of the river and how to best serve Osirian society and its leaders. Patience, industry, and a willingness to listen to others are among the qualities they seek to instill in supplicants who seek them out. Uraeuses are always vigilant in their search for potential leaders for their goddess's church, and they keep a keen eye out for supplicants who may possess the gift of the river or who would otherwise serve as useful servants for their mother goddess.</t>
  </si>
  <si>
    <t>&lt;link rel="stylesheet"href="PF.css"&gt;&lt;div&gt;&lt;h2&gt;Uraeus&lt;/h2&gt;&lt;h3&gt;&lt;i&gt;This large two-headed cobra can fly thanks to a large pair of sleek, black-feathered wings that sprout from its serpentine body.&lt;/i&gt;&lt;/h3&gt;&lt;br&gt;&lt;/div&gt;&lt;div class="heading"&gt;&lt;p class="alignleft"&gt;Uraeus&lt;/p&gt;&lt;p class="alignright"&gt;CR 5&lt;/p&gt;&lt;div style="clear: both;"&gt;&lt;/div&gt;&lt;/div&gt;&lt;div&gt;&lt;h5&gt;&lt;b&gt;XP &lt;/b&gt;1,600&lt;/h5&gt;&lt;h5&gt;LG Medium magical beast &lt;/h5&gt;&lt;h5&gt;&lt;b&gt;Init &lt;/b&gt;+7; &lt;b&gt;Senses &lt;/b&gt;darkvision 60 ft., low-light vision, scent; Perception +16&lt;/h5&gt;&lt;/div&gt;&lt;hr/&gt;&lt;div&gt;&lt;h5&gt;&lt;b&gt;DEFENSE&lt;/b&gt;&lt;/h5&gt;&lt;/div&gt;&lt;hr/&gt;&lt;div&gt;&lt;h5&gt;&lt;b&gt;AC &lt;/b&gt;19, touch 13, flat-footed 16 (+3 Dex, +6 natural)&lt;/h5&gt;&lt;h5&gt;&lt;b&gt;hp &lt;/b&gt;52 (7d10+14)&lt;/h5&gt;&lt;h5&gt;&lt;b&gt;Fort &lt;/b&gt;+7, &lt;b&gt;Ref &lt;/b&gt;+8, &lt;b&gt;Will &lt;/b&gt;+4&lt;/h5&gt;&lt;h5&gt;&lt;b&gt;Immune &lt;/b&gt;disease, poison&lt;/h5&gt;&lt;/div&gt;&lt;hr/&gt;&lt;div&gt;&lt;h5&gt;&lt;b&gt;OFFENSE&lt;/b&gt;&lt;/h5&gt;&lt;/div&gt;&lt;hr/&gt;&lt;div&gt;&lt;h5&gt;&lt;b&gt;Spd &lt;/b&gt;20 ft., climb 20 ft., fly 50 ft. (average), swim 20 ft.&lt;/h5&gt;&lt;h5&gt;&lt;b&gt;Melee &lt;/b&gt;2 bites +10 (1d6+3 plus poison)&lt;/h5&gt;&lt;h5&gt;&lt;b&gt;Space &lt;/b&gt;5 ft.; &lt;b&gt;Reach &lt;/b&gt;5 ft.&lt;/h5&gt;&lt;h5&gt;&lt;b&gt;Special Attacks &lt;/b&gt;breath weapon (30-ft. line, blinded for 1 round and must save against poison, Reflex DC 15 negates, usable every 1d4 rounds for each head)&lt;/h5&gt;&lt;/div&gt;&lt;hr/&gt;&lt;div&gt;&lt;h5&gt;&lt;b&gt;STATISTICS&lt;/b&gt;&lt;/h5&gt;&lt;/div&gt;&lt;hr/&gt;&lt;div&gt;&lt;h5&gt;&lt;b&gt;Str &lt;/b&gt;17, &lt;b&gt;Dex &lt;/b&gt;16, &lt;b&gt;Con &lt;/b&gt;14, &lt;b&gt;Int &lt;/b&gt; 15, &lt;b&gt;Wis &lt;/b&gt;14, &lt;b&gt;Cha &lt;/b&gt;15&lt;/h5&gt;&lt;h5&gt;&lt;b&gt;Base Atk &lt;/b&gt;+7; &lt;b&gt;CMB &lt;/b&gt;+10; &lt;b&gt;CMD &lt;/b&gt;23&lt;/h5&gt;&lt;h5&gt;&lt;b&gt;Feats &lt;/b&gt;Acrobatic, Combat Expertise, Flyby Attack, Improved Initiative&lt;/h5&gt;&lt;h5&gt;&lt;b&gt;Skills &lt;/b&gt;Acrobatics +15, Climb +17, Fly +11, Knowledge (religion) +5, Perception +16, Sense Motive +9, Stealth +9, Swim +17; &lt;b&gt;Racial Modifiers &lt;/b&gt;+4 Acrobatics, +8 Perception&lt;/h5&gt;&lt;h5&gt;&lt;b&gt;Languages &lt;/b&gt;Aquan, Common, Osiriani&lt;/h5&gt;&lt;/div&gt;&lt;hr/&gt;&lt;div&gt;&lt;h5&gt;&lt;b&gt;ECOLOGY&lt;/b&gt;&lt;/h5&gt;&lt;/div&gt;&lt;hr/&gt;&lt;div&gt;&lt;h5&gt;&lt;b&gt;Environment &lt;/b&gt; warm rivers&lt;/h5&gt;&lt;h5&gt;&lt;b&gt;Organization &lt;/b&gt;solitary, pair, or nest (3-8)&lt;/h5&gt;&lt;h5&gt;&lt;b&gt;Treasure &lt;/b&gt;standard&lt;/h5&gt;&lt;/div&gt;&lt;hr/&gt;&lt;div&gt;&lt;h5&gt;&lt;b&gt;SPECIAL ABILITIES&lt;/b&gt;&lt;/h5&gt;&lt;/div&gt;&lt;hr/&gt;&lt;div&gt;&lt;/h5&gt;&lt;h5&gt;&lt;b&gt;Poison (Ex)&lt;/b&gt; Bite or breath weapon-contact or injury; &lt;i&gt;save&lt;/i&gt; Fort DC 15; &lt;i&gt;frequency&lt;/i&gt; 1/round for 2 rounds; initial &lt;i&gt;effect&lt;/i&gt; blinded and paralyzed for 1 round; secondary &lt;i&gt;effect&lt;/i&gt; blinded for 2d4 rounds; &lt;i&gt;cure&lt;/i&gt; 2 consecutive &lt;i&gt;save&lt;/i&gt;s.&lt;/h5&gt;&lt;/div&gt;&lt;br&gt;&lt;div&gt;&lt;h4&gt;&lt;p&gt;&lt;p&gt;Said to be children of the river goddess Wadjet, uraeuses are known throughout the Sphinx Basin as benevolent guardians of the River Sphinx and its conf luences and tributaries. They are fierce opponents of any who would dare threaten the rivers' ability to serve as travel routes, and never hesitate to harry individuals whose efforts are opposed to the goals of Wadjet and her worshipers, as well as anyone whose inf luence risks leading the rulers of Osirion into folly. Uraeuses sometimes band together in large nests to destroy the massive and terrible hetkoshus (see page 54) that occasionally threaten the Sphinx and its tributaries, though such attacks are met with mixed success. When a nest of uraeuses is too small to handle a hetkoshu or other waterway threat, they may seek aid from loyal river clerics of Wadjet (see page 62) or renowned Osirian adventurers who respect the pharaoh and the old ways. Uraeuses often hunt other dangerous prey such as asps, as well, and Osirians frequently tell stories of uraeuses saving children from venomous snakes, gars, and even hippopotamuses. In Ancient Osirion, some legends claim that during times of unusual danger, Wadjet sent throngs of uraeuses to warn the pharaoh of advisors or spies who would lead him to folly.  In addition to their duties as river protectors, uraeuses accept offerings to Wadjet from her faithful, including gifts of incense, spices, gold, and other tithings. In exchange, they teach Wadjet's flock the wisdom of the river and how to best serve Osirian society and its leaders. Patience, industry, and a willingness to listen to others are among the qualities they seek to instill in supplicants who seek them out. Uraeuses are always vigilant in their search for potential leaders for their goddess's church, and they keep a keen eye out for supplicants who may possess the gift of the river or who would otherwise serve as useful servants for their mother goddess.&lt;/p&gt;&lt;/h4&gt;&lt;/div&gt;</t>
  </si>
  <si>
    <t>Noble Marid</t>
  </si>
  <si>
    <t>2 slams +19 (2d6+6) or mwk trident +20/+15/+10 (2d6+9)</t>
  </si>
  <si>
    <t>vortex (1/10 minutes, 10-50 ft. tall, 1d8+4 damage, DC 23), water mastery, water's fury</t>
  </si>
  <si>
    <t>Spell-Like Abilities (CL 20th) Constant-detect evil, detect good, detect magic, water walk At Will-create water, invisibility, plane shift (willing targets to elemental planes, Astral Plane, or Material Plane only), purify food and drink (liquids only), quench 5/day-control water, gaseous form, obscuring mist, water breathing 3/day-cone of cold (DC 19), ice storm, see invisibility 1/day-elemental swarm (water elementals only), permanent image (DC 19), persistent image(DC 18) 1/year-grant 1 wish(to nongenies only)</t>
  </si>
  <si>
    <t>Combat Casting, Combat Reflexes, Dodge, Great Fortitude, Improved InitiativeB, Improved Natural Attack, Power Attack, Skill Focus (Perform)</t>
  </si>
  <si>
    <t>Craft (any one) +17, Diplomacy +19, Knowledge (planes) +17, Perception +18, Perform (storytelling) +23, Sense Motive +17, Spellcraft +17, Stealth +15, Swim +29</t>
  </si>
  <si>
    <t>Water Mastery (Ex)A noble marid gains a +1 bonus on attack and damage rolls if both it and its opponent are touching water. If the opponent or the noble marid is touching the ground, the noble marid takes a -4 penalty on attack and damage rolls. Water's Fury (Su)As a standard action, a noble marid can release a jet of water in a 60-foot line that deals 1d6 points of damage and blinds the target struck for 1d6 rounds. A DC 21 Reflex save reduces the damage by half and negates the blinding effect. The save DC is Constitution-based. Vortex (Su)A noble marid can transform into a vortex of swirling, churning water once every 10 mintues. This ability functions identically to the whirlwind ability, save that it can only be used while the noble marid is underwater; a noble marid cannot leave a body of water while in vortex form.</t>
  </si>
  <si>
    <t>Marids are genies from the Plane of Water. The most powerful of all the genie races, they are said to possess the strength of the ocean's currents and teeth made of pearl. A marid stands about 16 feet tall and weighs nearly 2,500 pounds. 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t>
  </si>
  <si>
    <t>&lt;link rel="stylesheet"href="PF.css"&gt;&lt;div&gt;&lt;h2&gt;Genie, Noble Marid&lt;/h2&gt;&lt;h3&gt;&lt;i&gt;This being resembles a powerful giant with hairless blue-green skin, deep blue eyes, flamboyant eyebrows, and pearlescent teeth.&lt;/i&gt;&lt;/h3&gt;&lt;br&gt;&lt;/div&gt;&lt;div class="heading"&gt;&lt;p class="alignleft"&gt;Noble Marid&lt;/p&gt;&lt;p class="alignright"&gt;CR 11&lt;/p&gt;&lt;div style="clear: both;"&gt;&lt;/div&gt;&lt;/div&gt;&lt;div&gt;&lt;h5&gt;&lt;b&gt;XP &lt;/b&gt;12,800&lt;/h5&gt;&lt;h5&gt;CN Large outsider (extraplanar, water)&lt;/h5&gt;&lt;h5&gt;&lt;b&gt;Init &lt;/b&gt;+8; &lt;b&gt;Senses &lt;/b&gt;darkvision 60 ft.; Perception +18&lt;/h5&gt;&lt;/div&gt;&lt;hr/&gt;&lt;div&gt;&lt;h5&gt;&lt;b&gt;DEFENSE&lt;/b&gt;&lt;/h5&gt;&lt;/div&gt;&lt;hr/&gt;&lt;div&gt;&lt;h5&gt;&lt;b&gt;AC &lt;/b&gt;23, touch 14, flat-footed 18 (+4 Dex, +1 dodge, +9 natural, -1 size)&lt;/h5&gt;&lt;h5&gt;&lt;b&gt;hp &lt;/b&gt;133 (14d10+56)&lt;/h5&gt;&lt;h5&gt;&lt;b&gt;Fort &lt;/b&gt;+10, &lt;b&gt;Ref &lt;/b&gt;+13, &lt;b&gt;Will &lt;/b&gt;+11&lt;/h5&gt;&lt;/div&gt;&lt;hr/&gt;&lt;div&gt;&lt;h5&gt;&lt;b&gt;OFFENSE&lt;/b&gt;&lt;/h5&gt;&lt;/div&gt;&lt;hr/&gt;&lt;div&gt;&lt;h5&gt;&lt;b&gt;Spd &lt;/b&gt;20 ft., swim 60 ft.&lt;/h5&gt;&lt;h5&gt;&lt;b&gt;Melee &lt;/b&gt;2 slams +19 (2d6+6) or &lt;/br&gt;mwk trident +20/+15/+10 (2d6+9)&lt;/h5&gt;&lt;h5&gt;&lt;b&gt;Space &lt;/b&gt;10 ft.; &lt;b&gt;Reach &lt;/b&gt;10 ft.&lt;/h5&gt;&lt;h5&gt;&lt;b&gt;Special Attacks &lt;/b&gt;vortex (1/10 minutes, 10-50 ft. tall, 1d8+4 damage, DC 23), water mastery, water's fury&lt;/h5&gt;&lt;h5&gt;&lt;b&gt;Spell-Like Abilities&lt;/b&gt; (CL 20th)&lt;/br&gt;Constant&amp;mdash;&lt;i&gt;detect evil&lt;/i&gt;, &lt;i&gt;detect good&lt;/i&gt;, &lt;i&gt;detect magic&lt;/i&gt;, &lt;i&gt;water walk&lt;/i&gt;&lt;/br&gt;At Will&amp;mdash;&lt;i&gt;create water&lt;/i&gt;, &lt;i&gt;invisibility&lt;/i&gt;, &lt;i&gt;plane shift&lt;/i&gt; (willing targets to elemental planes, Astral Plane, or Material Plane only), &lt;i&gt;purify food and drink&lt;/i&gt; (liquids only), &lt;i&gt;quench&lt;/i&gt;&lt;/br&gt;5/day&amp;mdash;&lt;i&gt;control water&lt;/i&gt;, &lt;i&gt;gaseous form&lt;/i&gt;, &lt;i&gt;obscuring mist&lt;/i&gt;, &lt;i&gt;water breathing&lt;/i&gt;&lt;/br&gt;3/day&amp;mdash;&lt;i&gt;cone of cold&lt;/i&gt; (DC 19), &lt;i&gt;ice storm&lt;/i&gt;, see &lt;i&gt;invisibility&lt;/i&gt;&lt;/br&gt;1/day&amp;mdash;&lt;i&gt;elemental swarm&lt;/i&gt; (water elementals only), &lt;i&gt;permanent image&lt;/i&gt; (DC 19), &lt;i&gt;persistent&lt;/i&gt; image(DC 18)&lt;/br&gt;1/year&amp;mdash;grant 1 wish(to nongenies only)&lt;/h5&gt;&lt;/h5&gt;&lt;/div&gt;&lt;hr/&gt;&lt;div&gt;&lt;h5&gt;&lt;b&gt;STATISTICS&lt;/b&gt;&lt;/h5&gt;&lt;/div&gt;&lt;hr/&gt;&lt;div&gt;&lt;h5&gt;&lt;b&gt;Str &lt;/b&gt;23, &lt;b&gt;Dex &lt;/b&gt;19, &lt;b&gt;Con &lt;/b&gt;18, &lt;b&gt;Int &lt;/b&gt; 14, &lt;b&gt;Wis &lt;/b&gt;15, &lt;b&gt;Cha &lt;/b&gt;16&lt;/h5&gt;&lt;h5&gt;&lt;b&gt;Base Atk &lt;/b&gt;+14; &lt;b&gt;CMB &lt;/b&gt;+21; &lt;b&gt;CMD &lt;/b&gt;36&lt;/h5&gt;&lt;h5&gt;&lt;b&gt;Feats &lt;/b&gt;Combat Casting, Combat Reflexes, Dodge, Great Fortitude, Improved Initiative&lt;sup&gt;B&lt;/sup&gt;, Improved Natural Attack, Power Attack, Skill Focus (Perform)&lt;/h5&gt;&lt;h5&gt;&lt;b&gt;Skills &lt;/b&gt;Craft (any one) +17, Diplomacy +19, Knowledge (planes) +17, Perception +18, Perform (storytelling) +23, Sense Motive +17, Spellcraft +17, Stealth +15, Swim +29&lt;/h5&gt;&lt;h5&gt;&lt;b&gt;Languages &lt;/b&gt;Aquan, Auran, Common, Ignan, Terran; telepathy 100 ft.&lt;/h5&gt;&lt;h5&gt;&lt;b&gt;SQ &lt;/b&gt;change shape (water elemental, humanoid or giant, alter self, elemental body III, or giant form I)&lt;/h5&gt;&lt;/div&gt;&lt;hr/&gt;&lt;div&gt;&lt;h5&gt;&lt;b&gt;ECOLOGY&lt;/b&gt;&lt;/h5&gt;&lt;/div&gt;&lt;hr/&gt;&lt;div&gt;&lt;h5&gt;&lt;b&gt;Environment &lt;/b&gt; any (Plane of Water)&lt;/h5&gt;&lt;h5&gt;&lt;b&gt;Organization &lt;/b&gt;solitary, pair, company (3-6), or band (7-12)&lt;/h5&gt;&lt;h5&gt;&lt;b&gt;Treasure &lt;/b&gt;standard (masterwork trident, other gear)&lt;/h5&gt;&lt;/div&gt;&lt;hr/&gt;&lt;div&gt;&lt;h5&gt;&lt;b&gt;SPECIAL ABILITIES&lt;/b&gt;&lt;/h5&gt;&lt;/div&gt;&lt;hr/&gt;&lt;div&gt;&lt;h5&gt;&lt;b&gt;Water Mastery (Ex)&lt;/b&gt; A noble marid gains a +1 bonus on attack and damage rolls if both it and its opponent are touching water. If the opponent or the noble marid is touching the ground, the noble marid takes a -4 penalty on attack and damage rolls. &lt;/h5&gt;&lt;h5&gt;&lt;b&gt;Water's Fury (Su)&lt;/b&gt; As a standard action, a noble marid can release a jet of water in a 60-foot line that deals 1d6 points of damage and blinds the target struck for 1d6 rounds. A DC 21 Reflex save reduces the damage by half and negates the blinding effect. The save DC is Constitution-based. &lt;/h5&gt;&lt;h5&gt;&lt;b&gt;Vortex (Su)&lt;/b&gt; A noble marid can transform into a vortex of swirling, churning water once every 10 mintues. This ability functions identically to the whirlwind ability, save that it can only be used while the noble marid is underwater; a noble marid cannot leave a body of water while in vortex form.&lt;/h5&gt;&lt;/div&gt;&lt;br&gt;&lt;div&gt;&lt;h4&gt;&lt;p&gt;&lt;p&gt;Marids are genies from the Plane of Water. The most powerful of all the genie races, they are said to possess the strength of the ocean's currents and teeth made of pearl. A marid stands about 16 feet tall and weighs nearly 2,500 pounds.&lt;/p&gt;&lt;p&gt;The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audiences.&lt;/p&gt;&lt;/h4&gt;&lt;/div&gt;</t>
  </si>
  <si>
    <t>Genie, Marid</t>
  </si>
  <si>
    <t>Faceless Stalker</t>
  </si>
  <si>
    <t>mwk longsword +8 (1d8+4/19-20), slam +2 (1d6+2 plus grab)</t>
  </si>
  <si>
    <t>blood drain (1 Constitution), sneak attack +2d6</t>
  </si>
  <si>
    <t>Spell-Like Abilities (CL 5th; concentration +8)  Constant-tongues</t>
  </si>
  <si>
    <t>Str 18, Dex 17, Con 18, Int 13, Wis 15, Cha 16</t>
  </si>
  <si>
    <t>Combat Reflexes, Deceitful, Improved Initiative</t>
  </si>
  <si>
    <t>Bluff +10, Disguise +14 (+24 when using change shape), Escape Artist +19, Sleight of Hand +8, Stealth +11</t>
  </si>
  <si>
    <t>+4 Disguise, +8 Escape Artist</t>
  </si>
  <si>
    <t>Aquan, Common; tongues</t>
  </si>
  <si>
    <t>change shape (Medium humanoid, alter self ), compression, faceless</t>
  </si>
  <si>
    <t>This hairless, leathery biped has a face dominated by grotesque and unsettling whorls and slits instead of actual features.</t>
  </si>
  <si>
    <t>Change Shape (Su) A faceless stalker can assume the form of a Medium humanoid at will but requires 10 uninterrupted minutes to alter its body. Performing this transformation is somewhat painful, but the faceless stalker can maintain its new form indefinitely once it has achieved  it. It can change back to its true form as a swift action and gains a +2 morale bonus on attack rolls, damage rolls, skill checks, and saving throws for 1 round after it does so. Faceless stalkers retain their own innate abilities when they assume their new form and do not gain any of those belonging to the creature they mimic. A faceless stalker gains a +10 bonus on Disguise checks when they are used in conjunction with this ability.  Faceless (Su) In its natural form, a faceless stalker has no discernible facial features. It gains a +4 bonus on saving throws made to resist attacks or effects that target the senses. This includes gaze attacks, odor-based attacks, sonic attacks and similar attacks. This bonus does not apply to illusions.</t>
  </si>
  <si>
    <t>Ugothols (as faceless stalkers call themselves) are one of the many tools created and then discarded by the aboleths in their long war against the surface dwellers. Scorned by their former masters when the scheme for which they were designed unraveled, the faceless stalkers fled into swamps, marshes, or any other dark, wet places they could find-the closest they could come to the aquatic cities they once considered home.  Originally designed to serve as spies that could walk uncontested among the air-breathing races, faceless stalkers adopt new forms by reshaping their skin and contorting their rubbery bodies. This painful process takes approximately 10 uninterrupted minutes-an ugothol typically seeks a private place to do it, avoiding even others of its own kind. The sensation of returning to its true form is quite exhilarating and results in a momentary burst of euphoria.  Faceless stalkers cannot digest solid food even when in the form of a creature with a mouth. Instead, they subsist on liquids, including blood. In their natural forms, they have three hollow tongues which they use to penetrate and lap blood from their victims. Since they have no particular skill at grappling foes, most ugothols wait until a victim is helpless or asleep before attempting to drink its blood-although the best is when a victim is helpless but conscious during the process, so that the faceless stalker can "play with its food" by having grisly and cruel conversations with it.</t>
  </si>
  <si>
    <t>&lt;link rel="stylesheet"href="PF.css"&gt;&lt;div&gt;&lt;h2&gt;Faceless Stalker&lt;/h2&gt;&lt;h3&gt;&lt;i&gt;This hairless, leathery biped has a face dominated by grotesque and unsettling whorls and slits instead of actual features.&lt;/i&gt;&lt;/h3&gt;&lt;br&gt;&lt;/div&gt;&lt;div class="heading"&gt;&lt;p class="alignleft"&gt;Faceless Stalker (Ugothol)&lt;/p&gt;&lt;p class="alignright"&gt;CR 4&lt;/p&gt;&lt;div style="clear: both;"&gt;&lt;/div&gt;&lt;/div&gt;&lt;div&gt;&lt;h5&gt;&lt;b&gt;XP &lt;/b&gt;1,200&lt;/h5&gt;&lt;h5&gt;CE Medium aberration (shapechanger)&lt;/h5&gt;&lt;h5&gt;&lt;b&gt;Init &lt;/b&gt;+7; &lt;b&gt;Senses &lt;/b&gt;darkvision 60 ft.; Perception +2&lt;/h5&gt;&lt;/div&gt;&lt;hr/&gt;&lt;div&gt;&lt;h5&gt;&lt;b&gt;DEFENSE&lt;/b&gt;&lt;/h5&gt;&lt;/div&gt;&lt;hr/&gt;&lt;div&gt;&lt;h5&gt;&lt;b&gt;AC &lt;/b&gt;17, touch 13, flat-footed 14 (+3 Dex, +4 natural)&lt;/h5&gt;&lt;h5&gt;&lt;b&gt;hp &lt;/b&gt;42 (5d8+20)&lt;/h5&gt;&lt;h5&gt;&lt;b&gt;Fort &lt;/b&gt;+5, &lt;b&gt;Ref &lt;/b&gt;+4, &lt;b&gt;Will &lt;/b&gt;+6&lt;/h5&gt;&lt;h5&gt;&lt;b&gt;DR &lt;/b&gt;5/piercing or slashing&lt;/h5&gt;&lt;/div&gt;&lt;hr/&gt;&lt;div&gt;&lt;h5&gt;&lt;b&gt;OFFENSE&lt;/b&gt;&lt;/h5&gt;&lt;/div&gt;&lt;hr/&gt;&lt;div&gt;&lt;h5&gt;&lt;b&gt;Spd &lt;/b&gt;30 ft.&lt;/h5&gt;&lt;h5&gt;&lt;b&gt;Melee &lt;/b&gt;mwk longsword +8 (1d8+4/19-20), slam +2 (1d6+2 plus grab)&lt;/h5&gt;&lt;h5&gt;&lt;b&gt;Space &lt;/b&gt;5 ft.; &lt;b&gt;Reach &lt;/b&gt;10 ft.&lt;/h5&gt;&lt;h5&gt;&lt;b&gt;Special Attacks &lt;/b&gt;blood drain (1 Constitution), sneak attack +2d6&lt;/h5&gt;&lt;h5&gt;&lt;b&gt;Spell-Like Abilities&lt;/b&gt; (CL 5th; concentration +8)  &lt;/br&gt;Constant&amp;mdash;&lt;i&gt;tongues&lt;/i&gt;&lt;/h5&gt;&lt;/h5&gt;&lt;/div&gt;&lt;hr/&gt;&lt;div&gt;&lt;h5&gt;&lt;b&gt;STATISTICS&lt;/b&gt;&lt;/h5&gt;&lt;/div&gt;&lt;hr/&gt;&lt;div&gt;&lt;h5&gt;&lt;b&gt;Str &lt;/b&gt;18, &lt;b&gt;Dex &lt;/b&gt;17, &lt;b&gt;Con &lt;/b&gt;18, &lt;b&gt;Int &lt;/b&gt; 13, &lt;b&gt;Wis &lt;/b&gt;15, &lt;b&gt;Cha &lt;/b&gt;16&lt;/h5&gt;&lt;h5&gt;&lt;b&gt;Base Atk &lt;/b&gt;+3; &lt;b&gt;CMB &lt;/b&gt;+7 (+11 grapple); &lt;b&gt;CMD &lt;/b&gt;20&lt;/h5&gt;&lt;h5&gt;&lt;b&gt;Feats &lt;/b&gt;Combat Reflexes, Deceitful, Improved Initiative&lt;/h5&gt;&lt;h5&gt;&lt;b&gt;Skills &lt;/b&gt;Bluff +10, Disguise +14 (+24 when using change shape), Escape Artist +19, Sleight of Hand +8, Stealth +11; &lt;b&gt;Racial Modifiers &lt;/b&gt;+4 Disguise, +8 Escape Artist&lt;/h5&gt;&lt;h5&gt;&lt;b&gt;Languages &lt;/b&gt;Aquan, Common; &lt;i&gt;tongues&lt;/i&gt;&lt;/h5&gt;&lt;h5&gt;&lt;b&gt;SQ &lt;/b&gt;change shape (Medium humanoid, &lt;i&gt;alter self&lt;/i&gt; ), compression, faceless&lt;/h5&gt;&lt;/div&gt;&lt;hr/&gt;&lt;div&gt;&lt;h5&gt;&lt;b&gt;ECOLOGY&lt;/b&gt;&lt;/h5&gt;&lt;/div&gt;&lt;hr/&gt;&lt;div&gt;&lt;h5&gt;&lt;b&gt;Environment &lt;/b&gt; any swamps or underground&lt;/h5&gt;&lt;h5&gt;&lt;b&gt;Organization &lt;/b&gt;solitary, pair, or gang (3-9)&lt;/h5&gt;&lt;h5&gt;&lt;b&gt;Treasure &lt;/b&gt;standard (masterwork longsword, other treasure)&lt;/h5&gt;&lt;/div&gt;&lt;hr/&gt;&lt;div&gt;&lt;h5&gt;&lt;b&gt;SPECIAL ABILITIES&lt;/b&gt;&lt;/h5&gt;&lt;/div&gt;&lt;hr/&gt;&lt;div&gt;&lt;/h5&gt;&lt;h5&gt;&lt;b&gt;Change Shape (Su)&lt;/b&gt; A faceless stalker can assume the form of a Medium humanoid at will but requires 10 uninterrupted minutes to alter its body. Performing this transformation is somewhat painful, but the faceless stalker can maintain its new form indefinitely once it has achieved  it. It can change back to its true form as a swift action and gains a +2 morale bonus on attack rolls, damage rolls, skill checks, and saving throws for 1 round after it does so. Faceless stalkers retain their own innate abilities when they assume their new form and do not gain any of those belonging to the creature they mimic. A faceless stalker gains a +10 bonus on Disguise checks when they are used in conjunction with this ability.  &lt;/h5&gt;&lt;h5&gt;&lt;b&gt;Faceless (Su)&lt;/b&gt; In its natural form, a faceless stalker has no discernible facial features. It gains a +4 bonus on saving throws made to resist attacks or effects that target the senses. This includes gaze attacks, odor-based attacks, sonic attacks and similar attacks. This bonus does not apply to illusions.&lt;/h5&gt;&lt;/div&gt;&lt;br&gt;&lt;div&gt;&lt;h4&gt;&lt;p&gt;&lt;p&gt;Ugothols (as faceless stalkers call themselves) are one of the many tools created and then discarded by the aboleths in their long war against the surface dwellers. Scorned by their former masters when the scheme for which they were designed unraveled, the faceless stalkers fled into swamps, marshes, or any other dark, wet places they could find-the closest they could come to the aquatic cities they once considered home.  Originally designed to serve as spies that could walk uncontested among the air-breathing races, faceless stalkers adopt new forms by reshaping their skin and contorting their rubbery bodies. This painful process takes approximately 10 uninterrupted minutes-an ugothol typically seeks a private place to do it, avoiding even others of its own kind. The sensation of returning to its true form is quite exhilarating and results in a momentary burst of euphoria.  Faceless stalkers cannot digest solid food even when in the form of a creature with a mouth. Instead, they subsist on liquids, including blood. In their natural forms, they have three hollow &lt;i&gt;tongues&lt;/i&gt; which they use to penetrate and lap blood from their victims. Since they have no particular skill at grappling foes, most ugothols wait until a victim is helpless or asleep before attempting to drink its blood-although the best is when a victim is helpless but conscious during the process, so that the faceless stalker can "play with its food" by having grisly and cruel conversations with it.&lt;/p&gt;&lt;/h4&gt;&lt;/div&gt;</t>
  </si>
  <si>
    <t>Ugothol</t>
  </si>
  <si>
    <t>Gynosphinx</t>
  </si>
  <si>
    <t>2 claws +17 (2d6+6/19-20)</t>
  </si>
  <si>
    <t>pounce, rake (2 claws +17, 2d6+6)</t>
  </si>
  <si>
    <t>Spell-Like Abilities (CL 12th)  Constant-comprehend languages, detect magic, read magic, see invisibility  3/day-clairaudience/clairvoyance  1/day-dispel magic, locate object, remove curse, legend lore  1/week-any one of the following: symbol of fear (DC 20), symbol of pain (DC 19), symbol of persuasion (DC 20), symbol of sleep (DC 19), symbol of stunning (DC 21); all symbols last for 1 week maximum</t>
  </si>
  <si>
    <t>Str 22, Dex 13, Con 16, Int 18, Wis 19, Cha 19</t>
  </si>
  <si>
    <t>Alertness, Combat Casting, Hover, Improved Critical (claw), Improved Initiative, Iron Will</t>
  </si>
  <si>
    <t>Bluff +14, Diplomacy +14, Fly +7, Intimidate +14, Knowledge (any two) +6, Perception +21, Sense Motive +19, Spellcraft +12</t>
  </si>
  <si>
    <t>This creature has the body of a lion, the wings of a falcon, and the head and torso of a beautiful human woman.</t>
  </si>
  <si>
    <t>Although there are many different species of sphinx, the one certain scholars refer to as the "gynosphinx" (a name many sphinxes find insulting) is a wise and majestic creature that is nevertheless terrifying when angered. Less moralistic than their male counterparts (the "androsphinx"-a different creature entirely than the sphinx presented here), sphinxes are careful and methodical in their decision-making, and pride themselves on their cold logic and impartiality.  They have little patience for the lesser sphinx variants, seeing them as little better than animals. Sphinxes love riddles and complicated dilemmas, and treasure strange facts and arcane trivia far more than gold or gems While not great scholars in any traditional sense, sphinxes' great appreciation of puzzles leads them to research shallowly in a wide variety of subjects, and they can often be invaluable sources of information, especially when making use of their magical abilities. They are usually happy to barter with other races, and regularly trade material goods for information or new and interesting quandaries. They make excellent guardians for temples, tombs, and other important locations, so long as they are kept adequately entertained. Sphinxes place great value on politeness, but can be dangerously temperamental-while they may decide to share their latest riddles with travelers out of altruism, they think little of devouring those who don't give their dilemmas adequate attention or provide useful insight.  Sphinxes are typically 10 feet long and about 800 pounds. While their wings are capable of holding them aloft for long periods of time, they are poor fliers, and prefer to land before engaging foes, lashing out with their powerful claws. Though fiercely territorial, they tend to give intruders plenty of warning before attacking.</t>
  </si>
  <si>
    <t>&lt;link rel="stylesheet"href="PF.css"&gt;&lt;div&gt;&lt;h2&gt;Sphinx, Gynosphinx&lt;/h2&gt;&lt;h3&gt;&lt;i&gt;This creature has the body of a lion, the wings of a falcon, and the head and torso of a beautiful human woman.&lt;/i&gt;&lt;/h3&gt;&lt;br&gt;&lt;/div&gt;&lt;div class="heading"&gt;&lt;p class="alignleft"&gt;Gynosphinx&lt;/p&gt;&lt;p class="alignright"&gt;CR 8&lt;/p&gt;&lt;div style="clear: both;"&gt;&lt;/div&gt;&lt;/div&gt;&lt;div&gt;&lt;h5&gt;&lt;b&gt;XP &lt;/b&gt;4,800&lt;/h5&gt;&lt;h5&gt;N Large magical beast &lt;/h5&gt;&lt;h5&gt;&lt;b&gt;Init &lt;/b&gt;+5; &lt;b&gt;Senses &lt;/b&gt;darkvision 60 ft., low-light vision; Perception +21&lt;/h5&gt;&lt;/div&gt;&lt;hr/&gt;&lt;div&gt;&lt;h5&gt;&lt;b&gt;DEFENSE&lt;/b&gt;&lt;/h5&gt;&lt;/div&gt;&lt;hr/&gt;&lt;div&gt;&lt;h5&gt;&lt;b&gt;AC &lt;/b&gt;21, touch 10, flat-footed 20 (+1 Dex, +11 natural, -1 size)&lt;/h5&gt;&lt;h5&gt;&lt;b&gt;hp &lt;/b&gt;102 (12d10+36)&lt;/h5&gt;&lt;h5&gt;&lt;b&gt;Fort &lt;/b&gt;+11, &lt;b&gt;Ref &lt;/b&gt;+9, &lt;b&gt;Will &lt;/b&gt;+10&lt;/h5&gt;&lt;/div&gt;&lt;hr/&gt;&lt;div&gt;&lt;h5&gt;&lt;b&gt;OFFENSE&lt;/b&gt;&lt;/h5&gt;&lt;/div&gt;&lt;hr/&gt;&lt;div&gt;&lt;h5&gt;&lt;b&gt;Spd &lt;/b&gt;40 ft., fly 60 ft. (poor)&lt;/h5&gt;&lt;h5&gt;&lt;b&gt;Melee &lt;/b&gt;2 claws +17 (2d6+6/19-20)&lt;/h5&gt;&lt;h5&gt;&lt;b&gt;Space &lt;/b&gt;10 ft.; &lt;b&gt;Reach &lt;/b&gt;5 ft.&lt;/h5&gt;&lt;h5&gt;&lt;b&gt;Special Attacks &lt;/b&gt;pounce, rake (2 claws +17, 2d6+6)&lt;/h5&gt;&lt;h5&gt;&lt;b&gt;Spell-Like Abilities&lt;/b&gt; (CL 12th)&lt;/br&gt;Constant&amp;mdash;&lt;i&gt;comprehend languages&lt;/i&gt;, &lt;i&gt;detect magic&lt;/i&gt;, &lt;i&gt;read magic&lt;/i&gt;, &lt;i&gt;see invisibility&lt;/i&gt;&lt;/br&gt;3/day&amp;mdash;&lt;i&gt;clairaudience/clairvoyance&lt;/i&gt;&lt;/br&gt;1/day&amp;mdash;&lt;i&gt;dispel magic&lt;/i&gt;, &lt;i&gt;locate object&lt;/i&gt;, &lt;i&gt;remove curse&lt;/i&gt;, &lt;i&gt;legend lore&lt;/i&gt;&lt;/br&gt;1/week&amp;mdash;any one of the following: &lt;i&gt;symbol of fear&lt;/i&gt; (DC 20), &lt;i&gt;symbol of pain&lt;/i&gt; (DC 19), &lt;i&gt;symbol of persuasion&lt;/i&gt; (DC 20), &lt;i&gt;symbol of sleep&lt;/i&gt; (DC 19), &lt;i&gt;symbol of stunning&lt;/i&gt; (DC 21); all symbols last for 1 week maximum&lt;/h5&gt;&lt;/h5&gt;&lt;/div&gt;&lt;hr/&gt;&lt;div&gt;&lt;h5&gt;&lt;b&gt;STATISTICS&lt;/b&gt;&lt;/h5&gt;&lt;/div&gt;&lt;hr/&gt;&lt;div&gt;&lt;h5&gt;&lt;b&gt;Str &lt;/b&gt;22, &lt;b&gt;Dex &lt;/b&gt;13, &lt;b&gt;Con &lt;/b&gt;16, &lt;b&gt;Int &lt;/b&gt; 18, &lt;b&gt;Wis &lt;/b&gt;19, &lt;b&gt;Cha &lt;/b&gt;19&lt;/h5&gt;&lt;h5&gt;&lt;b&gt;Base Atk &lt;/b&gt;+12; &lt;b&gt;CMB &lt;/b&gt;+19; &lt;b&gt;CMD &lt;/b&gt;30 (34 vs. trip)&lt;/h5&gt;&lt;h5&gt;&lt;b&gt;Feats &lt;/b&gt;Alertness, Combat Casting, Hover, Improved Critical (claw), Improved Initiative, Iron Will&lt;/h5&gt;&lt;h5&gt;&lt;b&gt;Skills &lt;/b&gt;Bluff +14, Diplomacy +14, Fly +7, Intimidate +14, Knowledge (any two) +6, Perception +21, Sense Motive +19, Spellcraft +12&lt;/h5&gt;&lt;h5&gt;&lt;b&gt;Languages &lt;/b&gt;Common, Draconic, Sphinx&lt;/h5&gt;&lt;/div&gt;&lt;hr/&gt;&lt;div&gt;&lt;h5&gt;&lt;b&gt;ECOLOGY&lt;/b&gt;&lt;/h5&gt;&lt;/div&gt;&lt;hr/&gt;&lt;div&gt;&lt;h5&gt;&lt;b&gt;Environment &lt;/b&gt; warm deserts and hills&lt;/h5&gt;&lt;h5&gt;&lt;b&gt;Organization &lt;/b&gt;solitary, pair, or cult (3-6)&lt;/h5&gt;&lt;h5&gt;&lt;b&gt;Treasure &lt;/b&gt;double&lt;/h5&gt;&lt;/div&gt;&lt;br&gt;&lt;div&gt;&lt;h4&gt;&lt;p&gt;&lt;p&gt;Although there are many different species of sphinx, the one certain scholars refer to as the "gynosphinx" (a name many sphinxes find insulting) is a wise and majestic creature that is nevertheless terrifying when angered. Less moralistic than their male counterparts (the "androsphinx"-a different creature entirely than the sphinx presented here), sphinxes are careful and methodical in their decision-making, and pride themselves on their cold logic and impartiality.&lt;/p&gt;&lt;p&gt;They have little patience for the lesser sphinx variants, seeing them as little better than animals. Sphinxes love riddles and complicated dilemmas, and treasure strange facts and arcane trivia far more than gold or gems While not great scholars in any traditional sense, sphinxes' great appreciation of puzzles leads them to research shallowly in a wide variety of subjects, and they can often be invaluable sources of information, especially when making use of their magical abilities. They are usually happy to barter with other races, and regularly trade material goods for information or new and interesting quandaries. They make excellent guardians for temples, tombs, and other important locations, so long as they are kept adequately entertained. Sphinxes place great value on politeness, but can be dangerously temperamental-while they may decide to share their latest riddles with travelers out of altruism, they think little of devouring those who don't give their dilemmas adequate attention or provide useful insight.&lt;/p&gt;&lt;p&gt;Sphinxes are typically 10 feet long and about 800 pounds. While their wings are capable of holding them aloft for long periods of time, they are poor fliers, and prefer to land before engaging foes, lashing out with their powerful claws. Though fiercely territorial, they tend to give intruders plenty of warning before attacking.&lt;/p&gt;&lt;/h4&gt;&lt;/div&gt;</t>
  </si>
  <si>
    <t>Corpse Lotus</t>
  </si>
  <si>
    <t>darkvision 60 ft., low-light vision, tremorsense 30 ft.; Perception +21</t>
  </si>
  <si>
    <t>preserving mists (30 ft.)</t>
  </si>
  <si>
    <t>Fort +16, Ref +7, Will +6</t>
  </si>
  <si>
    <t>4 vines +20 (1d8+10 plus grab)</t>
  </si>
  <si>
    <t>25 ft.</t>
  </si>
  <si>
    <t>swallow whole (4d6 acid damage, AC 17, 17 hp)</t>
  </si>
  <si>
    <t>Str 30, Dex 15, Con 23, Int 2, Wis 13, Cha 14</t>
  </si>
  <si>
    <t>+24 (+26 bull rush)</t>
  </si>
  <si>
    <t>36 (38 vs. bull rush, can't be tripped)</t>
  </si>
  <si>
    <t>Awesome Blow, Blind-Fight, Cleave, Combat Reflexes, Great Cleave, Improved Bull Rush, Improved Vital Strike, Power Attack, Vital Strike</t>
  </si>
  <si>
    <t>camouflage, digest corpse, preserving mists</t>
  </si>
  <si>
    <t>Planted in soil fertilized with corpses, this giant, blood-red flower writhes with prickly vines.</t>
  </si>
  <si>
    <t>AP 78</t>
  </si>
  <si>
    <t>Camouflage (Ex) A corpse lotus can blend in exceptionally well with vegetated areas when not taking any actions. A creature must make a successful DC 20 Perception check to recognize a corpse lotus for what it is before the corpse lotus attacks the first time.  Digest Corpse (Su) A corpse lotus can consume a corpse to quickly heal damage it has taken. As a standard action, a corpse lotus can swallow any corpse (but not a skeleton) within reach to grant itself fast healing 5 for 1 minute. Any creature killed by a corpse lotus's swallow whole ability automatically triggers this ability. A corpse lotus must wait until 1 minute after its fast healing has ended before it can use this ability again.  Preserving Mists (Su) Corpse lotuses emanate a fine mist that spreads across the ground to a range of 30 feet. Any corpse within this area is affected as if by gentle repose.  Vines (Ex) A corpse lotus's vines are primary natural attacks with the grab ability. A corpse lotus doesn't gain the grappled condition when grappling enemies with its vines</t>
  </si>
  <si>
    <t>A corpse lotus begins life as a small flowering plant that blooms near carrion, but given enough time, it can grow into an incredibly large and dangerous monstrosity. This terrifying plant possesses grasping vines capable of pummeling opponents before dragging them toward its beaklike maw. Always found where prey or corpses are abundant, corpse lotuses have been known to grow in dungeons, ruins, and battlefields in addition to more typical wooded locales.  Every corpse lotus has a single bulbous flower in its center, similar in shape to a lotus flower. The blossom's dark petals are streaked with blood-red pigment, and hide an acidic maw in their center. Corpse lotuses in different regions tend to resemble the dominant plant species in the surrounding area (with the exception of its distinct petals), thus granting the plants natural camouf lage and enabling them to hide among the foliage. Their vines are thick and convulse violently when grasping at potential prey. Corpse lotuses gain their name from the garden of dead bodies that frequently surrounds the plant- typically animals or humanoids that strayed too close to the lotus. At rest, a corpse lotus can reach 8 feet in height and splay its leaves nearly 15 feet around.  Ecology  Despite being rooted in the ground, corpse lotuses are dangerous predators. While they derive sustenance from sunlight and water, their favored food is fresh meat, which provides enough nutrition for these plants to reach behemoth proportions. Any creature that wanders too near a corpse lotus risks being dragged in by the plant's vines toward its hungry center. The lotus's enormous, exotically patterned petals guard the flower's gaping maw, which is coated in a thick layer of acidic mucus to prevent prey from escaping. This mucus exudes a sweet, fruity aroma that attracts many kinds of animals toward the lotus.  While the corpses that gradually pile up around a corpse lotus would normally eventually block out the plant's sweet odor, corpse lotuses emit a fine, supernatural mist that rolls along the ground around them and preserves their slain bounty. The mist has no color or aroma, and indeed can go completely unnoticed without the aid of magical detection. The anti-aging properties of this mist magically halt the process of decay on the collected corpses, leaving them in much the same state in which they died. Botanists and scholars have attempted to harness the powers of a corpse lotus's preserving mist for restorative elixirs and life-prolonging potions, but the strange vapors have proven useful only for embalming those already deceased.  The preserved corpses surrounding a corpse lotus also help to attract carrion feeders such as vultures, owls, and beetles to the hungry plant. Rather than decimating these flying scavengers, however, corpse lotuses have evolved to let aerial feeders pass, so that they may inadvertently consume corpse lotus seeds and redistribute them near and far. This is the corpse lotuses' primary means of reproduction. The fact that corpse lotuses of any kind- including the more mundane, miniature variety-can be used to pollinate corpse lotus seeds makes this form of reseeding particularly effective.  A corpse lotus's single, large flower sprouts from a tangled mess of vines and roots near the center of the plant. The flower's petals are surprisingly thick and resilient, guarding the plant both from the elements and from anything that may struggle to escape its grasp. Its vast root system extends for almost 50 feet into the soil, making the plant extremely difficult to uproot, but thankfully also ensuring that the plant is immobile, other than its vines. While most of the vines that sprout from a corpse lotus are harmless and are merely used to transmit information about the plant's surroundings to the center blossom, four larger, much stronger vines extend from the flower and allow the lotus to manipulate corpses, snatch prey, and defend from attacks. These fibrous vines are roughly 10 inches thick, 25 feet long, and incredibly difficult to sever.  Habitat &amp; Society  Corpse lotuses can be found in forests, jungles, and marshes the world over, though they thrive in wooded areas that are heavily populated or at least close to humanoid settlements. A corpse lotus's seeds are carried in the preserving mist that seeps from the plant's base. These seeds cling to any creatures that venture too near a corpse lotus, and given enough time create a fine film around fallen prey. Practiced adventurers can recognize this film as a telltale sign of a nearby corpse lotus.  Depending on the amount of available meat nearby, a corpse lotus may never grow into the deadly goliath presented here; many remain small, unintelligent flowers. It is possible for a newly sprouted corpse lotus to reach its full maturity in a matter of months if it has access to an ample food supply. In less desirable situations, it can take up to 6 years for one to reach full size.  Upon reaching maturity, a corpse lotus develops a modicum of intelligence on par with clever beasts. This intelligence allows the lotus to distinguish carrion feeders from prey and to ration its food stores during lean times. A corpse lotus deprived of meat may eventually dwindle back down to a mindless small flower. Corpse lotuses don't attack other plants, oozes, or constructs unless they are attacked first.  Corpse lotuses are not often hunted, but must occasionally be removed from heavily traff icked areas. In some cases, bold entrepreneurs or daring herbalists cultivate corpse lotuses as personal guardians or as symbols of strength. Particularly heinous cultivators may replant corpse lotuses in bare dungeon chambers, outf itting the chambers' ceilings with trapdoors that drop unsuspecting intruders straight onto these hungry plants.</t>
  </si>
  <si>
    <t>&lt;link rel="stylesheet"href="PF.css"&gt;&lt;div&gt;&lt;h2&gt;Corpse Lotus&lt;/h2&gt;&lt;h3&gt;&lt;i&gt;Planted in soil fertilized with corpses, this giant, blood-red flower writhes with prickly vines.&lt;/i&gt;&lt;/h3&gt;&lt;br&gt;&lt;/div&gt;&lt;div class="heading"&gt;&lt;p class="alignleft"&gt;Corpse Lotus&lt;/p&gt;&lt;p class="alignright"&gt;CR 13&lt;/p&gt;&lt;div style="clear: both;"&gt;&lt;/div&gt;&lt;/div&gt;&lt;div&gt;&lt;h5&gt;&lt;b&gt;XP &lt;/b&gt;25,600&lt;/h5&gt;&lt;h5&gt;N Huge plant &lt;/h5&gt;&lt;h5&gt;&lt;b&gt;Init &lt;/b&gt;+2; &lt;b&gt;Senses &lt;/b&gt;darkvision 60 ft., low-light vision, tremorsense 30 ft.; Perception +21&lt;/h5&gt;&lt;h5&gt;&lt;b&gt;Aura &lt;/b&gt;preserving mists (30 ft.)&lt;/h5&gt;&lt;/div&gt;&lt;hr/&gt;&lt;div&gt;&lt;h5&gt;&lt;b&gt;DEFENSE&lt;/b&gt;&lt;/h5&gt;&lt;/div&gt;&lt;hr/&gt;&lt;div&gt;&lt;h5&gt;&lt;b&gt;AC &lt;/b&gt;25, touch 10, flat-footed 23 (+2 Dex, +15 natural, -2 size)&lt;/h5&gt;&lt;h5&gt;&lt;b&gt;hp &lt;/b&gt;178 (17d8+102)&lt;/h5&gt;&lt;h5&gt;&lt;b&gt;Fort &lt;/b&gt;+16, &lt;b&gt;Ref &lt;/b&gt;+7, &lt;b&gt;Will &lt;/b&gt;+6&lt;/h5&gt;&lt;h5&gt;&lt;b&gt;Defensive Abilities &lt;/b&gt;all-around vision; &lt;b&gt;DR &lt;/b&gt;10/slashing; &lt;b&gt;Immune &lt;/b&gt;plant traits; &lt;b&gt;Resist &lt;/b&gt;acid 10, electricity 10&lt;/h5&gt;&lt;/div&gt;&lt;hr/&gt;&lt;div&gt;&lt;h5&gt;&lt;b&gt;OFFENSE&lt;/b&gt;&lt;/h5&gt;&lt;/div&gt;&lt;hr/&gt;&lt;div&gt;&lt;h5&gt;&lt;b&gt;Spd &lt;/b&gt;0 ft.&lt;/h5&gt;&lt;h5&gt;&lt;b&gt;Melee &lt;/b&gt;4 vines +20 (1d8+10 plus grab)&lt;/h5&gt;&lt;h5&gt;&lt;b&gt;Space &lt;/b&gt;15 ft.; &lt;b&gt;Reach &lt;/b&gt;25 ft.&lt;/h5&gt;&lt;h5&gt;&lt;b&gt;Special Attacks &lt;/b&gt;swallow whole (4d6 acid damage, AC 17, 17 hp)&lt;/h5&gt;&lt;/div&gt;&lt;hr/&gt;&lt;div&gt;&lt;h5&gt;&lt;b&gt;STATISTICS&lt;/b&gt;&lt;/h5&gt;&lt;/div&gt;&lt;hr/&gt;&lt;div&gt;&lt;h5&gt;&lt;b&gt;Str &lt;/b&gt;30, &lt;b&gt;Dex &lt;/b&gt;15, &lt;b&gt;Con &lt;/b&gt;23, &lt;b&gt;Int &lt;/b&gt; 2, &lt;b&gt;Wis &lt;/b&gt;13, &lt;b&gt;Cha &lt;/b&gt;14&lt;/h5&gt;&lt;h5&gt;&lt;b&gt;Base Atk &lt;/b&gt;+12; &lt;b&gt;CMB &lt;/b&gt;+24 (+26 bull rush); &lt;b&gt;CMD &lt;/b&gt;36 (38 vs. bull rush, can't be tripped)&lt;/h5&gt;&lt;h5&gt;&lt;b&gt;Feats &lt;/b&gt;Awesome Blow, Blind-Fight, Cleave, Combat Reflexes, Great Cleave, Improved Bull Rush, Improved Vital Strike, Power Attack, Vital Strike&lt;/h5&gt;&lt;h5&gt;&lt;b&gt;Skills &lt;/b&gt;Perception +21&lt;/h5&gt;&lt;h5&gt;&lt;b&gt;SQ &lt;/b&gt;camouflage, digest corpse, preserving mists&lt;/h5&gt;&lt;/div&gt;&lt;hr/&gt;&lt;div&gt;&lt;h5&gt;&lt;b&gt;ECOLOGY&lt;/b&gt;&lt;/h5&gt;&lt;/div&gt;&lt;hr/&gt;&lt;div&gt;&lt;h5&gt;&lt;b&gt;Environment &lt;/b&gt; temperate forests or marshes&lt;/h5&gt;&lt;h5&gt;&lt;b&gt;Organization &lt;/b&gt;solitary&lt;/h5&gt;&lt;h5&gt;&lt;b&gt;Treasure &lt;/b&gt;incidental&lt;/h5&gt;&lt;/div&gt;&lt;hr/&gt;&lt;div&gt;&lt;h5&gt;&lt;b&gt;SPECIAL ABILITIES&lt;/b&gt;&lt;/h5&gt;&lt;/div&gt;&lt;hr/&gt;&lt;div&gt;&lt;/h5&gt;&lt;h5&gt;&lt;b&gt;Camouflage (Ex)&lt;/b&gt; A corpse lotus can blend in exceptionally well with vegetated areas when not taking any actions. A creature must make a successful DC 20 Perception check to recognize a corpse lotus for what it is before the corpse lotus attacks the first time.  &lt;/h5&gt;&lt;h5&gt;&lt;b&gt;Digest Corpse (Su)&lt;/b&gt; A corpse lotus can consume a corpse to quickly heal damage it has taken. As a standard action, a corpse lotus can swallow any corpse (but not a skeleton) within reach to grant itself fast healing 5 for 1 minute. Any creature killed by a corpse lotus's swallow whole ability automatically triggers this ability. A corpse lotus must wait until 1 minute after its fast healing has ended before it can use this ability again.  &lt;/h5&gt;&lt;h5&gt;&lt;b&gt;Preserving Mists (Su)&lt;/b&gt; Corpse lotuses emanate a fine mist that spreads across the ground to a range of 30 feet. Any corpse within this area is affected as if by &lt;i&gt;gentle repose&lt;/i&gt;.  &lt;/h5&gt;&lt;h5&gt;&lt;b&gt;Vines (Ex)&lt;/b&gt; A corpse lotus's vines are primary natural attacks with the grab ability. A corpse lotus doesn't gain the grappled condition when grappling enemies with its vines&lt;/h5&gt;&lt;/div&gt;&lt;br&gt;&lt;div&gt;&lt;h4&gt;&lt;p&gt;&lt;p&gt;A corpse lotus begins life as a small flowering plant that blooms near carrion, but given enough time, it can grow into an incredibly large and dangerous monstrosity. This terrifying plant possesses grasping vines capable of pummeling opponents before dragging them toward its beaklike maw. Always found where prey or corpses are abundant, corpse lotuses have been known to grow in dungeons, ruins, and battlefields in addition to more typical wooded locales.  Every corpse lotus has a single bulbous flower in its center, similar in shape to a lotus flower. The blossom's dark petals are streaked with blood-red pigment, and hide an acidic maw in their center. Corpse lotuses in different regions tend to resemble the dominant plant species in the surrounding area (with the exception of its distinct petals), thus granting the plants natural camouf lage and enabling them to hide among the foliage. Their vines are thick and convulse violently when grasping at potential prey. Corpse lotuses gain their name from the garden of dead bodies that frequently surrounds the plant- typically animals or humanoids that strayed too close to the lotus. At rest, a corpse lotus can reach 8 feet in height and splay its leaves nearly 15 feet around.  &lt;b&gt;&lt;/p&gt;&lt;p&gt;Ecology&lt;/b&gt;&lt;/p&gt;&lt;p&gt;  Despite being rooted in the ground, corpse lotuses are dangerous predators. While they derive sustenance from sunlight and water, their favored food is fresh meat, which provides enough nutrition for these plants to reach behemoth proportions. Any creature that wanders too near a corpse lotus risks being dragged in by the plant's vines toward its hungry center. The lotus's enormous, exotically patterned petals guard the flower's gaping maw, which is coated in a thick layer of acidic mucus to prevent prey from escaping. This mucus exudes a sweet, fruity aroma that attracts many kinds of animals toward the lotus.  While the corpses that gradually pile up around a corpse lotus would normally eventually block out the plant's sweet odor, corpse lotuses emit a fine, supernatural mist that rolls along the ground around them and preserves their slain bounty. The mist has no color or aroma, and indeed can go completely unnoticed without the aid of magical detection. The anti-aging properties of this mist magically halt the process of decay on the collected corpses, leaving them in much the same state in which they died. Botanists and scholars have attempted to harness the powers of a corpse lotus's preserving mist for restorative elixirs and life-prolonging potions, but the strange vapors have proven useful only for embalming those already deceased.  The preserved corpses surrounding a corpse lotus also help to attract carrion feeders such as vultures, owls, and beetles to the hungry plant. Rather than decimating these flying scavengers, however, corpse lotuses have evolved to let aerial feeders pass, so that they may inadvertently consume corpse lotus seeds and redistribute them near and far. This is the corpse lotuses' primary means of reproduction. The fact that corpse lotuses of any kind- including the more mundane, miniature variety-can be used to pollinate corpse lotus seeds makes this form of reseeding particularly effective.  A corpse lotus's single, large flower sprouts from a tangled mess of vines and roots near the center of the plant. The flower's petals are surprisingly thick and resilient, guarding the plant both from the elements and from anything that may struggle to escape its grasp. Its vast root system extends for almost 50 feet into the soil, making the plant extremely difficult to uproot, but thankfully also ensuring that the plant is immobile, other than its vines. While most of the vines that sprout from a corpse lotus are harmless and are merely used to transmit information about the plant's surroundings to the center blossom, four larger, much stronger vines extend from the flower and allow the lotus to manipulate corpses, snatch prey, and defend from attacks. These fibrous vines are roughly 10 inches thick, 25 feet long, and incredibly difficult to sever.  &lt;b&gt;&lt;/p&gt;&lt;p&gt;Habitat &amp; Society&lt;/b&gt;&lt;/p&gt;&lt;p&gt;  Corpse lotuses can be found in forests, jungles, and marshes the world over, though they thrive in wooded areas that are heavily populated or at least close to humanoid settlements. A corpse lotus's seeds are carried in the preserving mist that seeps from the plant's base. These seeds cling to any creatures that venture too near a corpse lotus, and given enough time create a fine film around fallen prey. Practiced adventurers can recognize this film as a telltale sign of a nearby corpse lotus.  Depending on the amount of available meat nearby, a corpse lotus may never grow into the deadly goliath presented here; many remain small, unintelligent flowers. It is possible for a newly sprouted corpse lotus to reach its full maturity in a matter of months if it has access to an ample food supply. In less desirable situations, it can take up to 6 years for one to reach full size.  Upon reaching maturity, a corpse lotus develops a modicum of intelligence on par with clever beasts. This intelligence allows the lotus to distinguish carrion feeders from prey and to ration its food stores during lean times. A corpse lotus deprived of meat may eventually dwindle back down to a mindless small flower. Corpse lotuses don't attack other plants, oozes, or constructs unless they are attacked first.  Corpse lotuses are not often hunted, but must occasionally be removed from heavily traff icked areas. In some cases, bold entrepreneurs or daring herbalists cultivate corpse lotuses as personal guardians or as symbols of strength. Particularly heinous cultivators may replant corpse lotuses in bare dungeon chambers, outf itting the chambers' ceilings with trapdoors that drop unsuspecting intruders straight onto these hungry plants.&lt;/p&gt;&lt;/h4&gt;&lt;/div&gt;</t>
  </si>
  <si>
    <t>Katpaskir</t>
  </si>
  <si>
    <t>darkvision 60 ft., see invisibility; Perception +37</t>
  </si>
  <si>
    <t>distance distortion (30 ft., DC 26)</t>
  </si>
  <si>
    <t>(+5 Dex, +16 natural)</t>
  </si>
  <si>
    <t>(21d10+189)</t>
  </si>
  <si>
    <t>Fort +16, Ref +17, Will +17</t>
  </si>
  <si>
    <t>40 ft., burrow 20 ft., fly 60 ft. (average)</t>
  </si>
  <si>
    <t>2 claws +31 (2d6+10/19-20), 4 talons +31 (1d8+10)</t>
  </si>
  <si>
    <t>breaching, mirror of the tainted rift</t>
  </si>
  <si>
    <t>Spell-Like Abilities (CL 20th; concentration +26)  Constant-freedom of movement, see invisibility  At Will-blink, dimension door, dimensional anchor, greater teleport (self plus 50 lbs. of objects only), plane shift (DC 23)  3/day-banishment (DC 23), empowered disintegrate (DC 22), maze  1/day-gate, summon (level 7, 1d4 fiendish army ant swarms 50%), summon monster IX</t>
  </si>
  <si>
    <t>Str 31, Dex 20, Con 28, Int 17, Wis 21, Cha 22</t>
  </si>
  <si>
    <t>+31 (+35 sunder)</t>
  </si>
  <si>
    <t>46 (48 vs. sunder)</t>
  </si>
  <si>
    <t>Dimensional Agility, Dimensional Assault, Dimensional Dervish, Dimensional Maneuvers, Dimensional Savant, Empower Spell-Like Ability (disintegrate), Greater Sunder, Improved Critical (claw), Improved Initiative, Improved Sunder, Power Attack</t>
  </si>
  <si>
    <t>Bluff +30, Disable Device +29, Fly +29, Knowledge (arcana) +27, Knowledge (planes) +31, Perception +37, Sense Motive +29, Spellcraft +27, Use Magic Device +30</t>
  </si>
  <si>
    <t>+4 Knowledge (planes), +8 Perception</t>
  </si>
  <si>
    <t>Abyssal, Aklo, Celestial, Common; telepathy 100 ft.</t>
  </si>
  <si>
    <t>teleportation disruption, warp sense</t>
  </si>
  <si>
    <t>Four clawed arms sprout from this fiend's chest like the limbs of a buried insect struggling to crawl free. Overlapping iridescent plates of chitin cascade down the monster's back, shrouding four membranous dragonf ly wings.</t>
  </si>
  <si>
    <t>Breaching (Su) When a katpaskir calls or summons a demon or creature with the fiendish simple template into an area where the summoned creature's entry would be blocked by a magical effect (such as magic circle against evil, forbiddance, or dimensional lock), it can force the caster or creator of the effect to attempt a caster level check against the katpaskir's spell resistance. On a failed check, the blocking effect is immediately and permanently negated.  Distance Distortion (Su) Reality bends and warps within 30 feet of a katpaskir. The demon moves and attacks normally through this distorted area, but other creatures within this area treat all distances as if they were double the actual distance for all purposes, including movement, range for spells, and ranged attacks. In addition, a creature that begins its turn within this aura must succeed at a DC 26 Will save or be slowed for 1 round (as the slow spell). Freedom of movement prevents the slow effect but not any of the other effects of the distance distortion aura. The save DC is Charisma-based.  Mirror of the Tainted Rift (Su) When one or more creature with the celestial simple template is summoned as part of the spell or ability within 30 feet of a katpaskir, the katpaskir can, as an immediate action, summon an equal number of creatures of the same type with the fiendish simple template. If a good-aligned outsider is called or summoned within 30 feet of a katpaskir, it can duplicate the calling or summoning spell as an immediate action, calling or summoning one or more demons as if it had cast the same spell.  Teleportation Disruption (Su) When a creature uses a teleportation effect to enter or leave a space within 30 feet of a katpaskir, the caster must immediately attempt a caster level check (DC equal to the katpaskir's spell resistance). On a failed check, the teleportation effect is negated. If it chooses, the katpaskir can instead redirect the arrival location of the teleportation effect to any unoccupied space within 120 feet.  Warp Sense (Ex) A katpaskir can automatically sense disruptions in the planar fabric within 1 mile. The demon is immediately aware of any conjuration effect used within this area, and it also knows the direction and approximate distance. When a teleportation effect is used within 1 mile of a katpaskir (including arriving within this area from somewhere else), the demon can use clairaudience/ clairvoyance as an immediate action centered on the point the teleportation effect originated from or the point the teleportation effect is directed at as long as the point is within 1 mile; if both points are within 1 mile, the katpaskir can use clairaudience/clairvoyance centered on both.</t>
  </si>
  <si>
    <t>Katpaskirs are a pox and pestilence upon not just the world, but reality itself. Just as bugs burrow into unwatched crevices, katpaskirs pry their way into other realms and dimensions. They gnaw and scratch and grind away at the edges of the universe, the planar junctures where the folds of creation bend in upon themselves. They have an uncanny sense for finding natural rifts, portals, and convergences, and they seek ever for ways to expand and untether these natural gates. By setting them loose to drift across the world, they unhinge the orderly substrate of the multiverse, casting all into primordial chaos as the planes unravel. Their voices are strange and echoing, like several voices sounding together, each distorted and cacophonous and rising and falling asynchronously in pitch and volume. When not actively engaged in a task, katpaskirs tend to stand perfectly still, with the exception of its insectlike limbs, which rhythmically stroke the air in front of them. When other creature come near-or if some teleporting creature triggers the demon's warp sense special ability-it snaps out of this self-imposed stasis, ready to attack. Katpaskirs are a little over 7 feet tall and weigh just less than 600 pounds.  Ecology  Katpaskirs form in the Abyss from the souls of those apocalyptic preachers, doomsayers, and cult leaders who, not content to merely announce the end of days, took it upon themselves in life to bring a living hell to the realms where they resided. Some led suicide cults of dozens if not hundreds, while others organized ultraviolent gangs of nihilistic thugs, spouting cultured witticisms and philosophical sophistries while perpetrating the basest depravities. For them, the anarchic dissolution of society was only a harbinger of the very real disintegration of all that is.  These fiends are a natural fit for the armies of Deskari, and indeed, katpaskirs have been used by the Locust Lord for many eons as apocalyptic leaders and generals in his plane-spanning campaigns. Some of Deskari's most fervent and inf luential worshipers are known to have become katpaskirs in the afterlife, earning the powers of cataclysm and madness they so desperately sought while still mortal.  Habitat &amp; Society  Except in unique circumstances that align with their goals, katpaskirs rarely interact with humanoid cultists of Deskari. In part, this is because their power makes them nigh uncontrollable even for the mightiest spellcaster, but also because these demons see little use in humanity and their ilk. To katpaskirs, mortals are part of the reality that must be destroyed, not the implements of its destruction. They may make brief use of humanoid minions, but at their earliest opportunity they devour and destroy those seeking to serve them, unleashing a horde of fiendish terrors to finish their mission of ultimate destruction. Crazed cultists of Deskari and powerful members of the Blackfire Adepts sometimes call upon katpaskirs to help the group create new portals to Deskari's Rasping Rifts or tear rifts between worlds, but such humanoids know that such a summoning ensures their own final reckoning as well.  Katpaskirs are drawn to newly opened rifts and thin places between the planes. Upon reaching such areas, a katpaskir may either attempt to accelerate the opening of the rift or wait for whatever creatures come through once it opens.</t>
  </si>
  <si>
    <t>&lt;link rel="stylesheet"href="PF.css"&gt;&lt;div&gt;&lt;h2&gt;Demon, Katpaskir&lt;/h2&gt;&lt;h3&gt;&lt;i&gt;Four clawed arms sprout from this fiend's chest like the limbs of a buried insect struggling to crawl free. Overlapping iridescent plates of chitin cascade down the monster's back, shrouding four membranous dragonf ly wings.&lt;/i&gt;&lt;/h3&gt;&lt;br&gt;&lt;/div&gt;&lt;div class="heading"&gt;&lt;p class="alignleft"&gt;Katpaskir&lt;/p&gt;&lt;p class="alignright"&gt;CR 18&lt;/p&gt;&lt;div style="clear: both;"&gt;&lt;/div&gt;&lt;/div&gt;&lt;div&gt;&lt;h5&gt;&lt;b&gt;XP &lt;/b&gt;153,600&lt;/h5&gt;&lt;h5&gt;CE Medium outsider (chaotic, demon, evil, extraplanar)&lt;/h5&gt;&lt;h5&gt;&lt;b&gt;Init &lt;/b&gt;+9; &lt;b&gt;Senses &lt;/b&gt;darkvision 60 ft., &lt;i&gt;see invisibility&lt;/i&gt;; Perception +37&lt;/h5&gt;&lt;h5&gt;&lt;b&gt;Aura &lt;/b&gt;distance distortion (30 ft., DC 26)&lt;/h5&gt;&lt;/div&gt;&lt;hr/&gt;&lt;div&gt;&lt;h5&gt;&lt;b&gt;DEFENSE&lt;/b&gt;&lt;/h5&gt;&lt;/div&gt;&lt;hr/&gt;&lt;div&gt;&lt;h5&gt;&lt;b&gt;AC &lt;/b&gt;31, touch 15, flat-footed 26 (+5 Dex, +16 natural)&lt;/h5&gt;&lt;h5&gt;&lt;b&gt;hp &lt;/b&gt;304 (21d10+189)&lt;/h5&gt;&lt;h5&gt;&lt;b&gt;Fort &lt;/b&gt;+16, &lt;b&gt;Ref &lt;/b&gt;+17, &lt;b&gt;Will &lt;/b&gt;+17&lt;/h5&gt;&lt;h5&gt;&lt;b&gt;Defensive Abilities &lt;/b&gt;freedom of movement; &lt;b&gt;DR &lt;/b&gt;10/cold iron and lawful; &lt;b&gt;Immune &lt;/b&gt;electricity, poison; &lt;b&gt;Resist &lt;/b&gt;acid 10, cold 10, fire 10; &lt;b&gt;SR &lt;/b&gt;29&lt;/h5&gt;&lt;/div&gt;&lt;hr/&gt;&lt;div&gt;&lt;h5&gt;&lt;b&gt;OFFENSE&lt;/b&gt;&lt;/h5&gt;&lt;/div&gt;&lt;hr/&gt;&lt;div&gt;&lt;h5&gt;&lt;b&gt;Spd &lt;/b&gt;40 ft., burrow 20 ft., fly 60 ft. (average)&lt;/h5&gt;&lt;h5&gt;&lt;b&gt;Melee &lt;/b&gt;2 claws +31 (2d6+10/19-20), 4 talons +31 (1d8+10)&lt;/h5&gt;&lt;h5&gt;&lt;b&gt;Space &lt;/b&gt;5 ft.; &lt;b&gt;Reach &lt;/b&gt;5 ft.&lt;/h5&gt;&lt;h5&gt;&lt;b&gt;Special Attacks &lt;/b&gt;breaching, mirror of the tainted rift&lt;/h5&gt;&lt;h5&gt;&lt;b&gt;Spell-Like Abilities&lt;/b&gt; (CL 20th; concentration +26)  &lt;/br&gt;Constant&amp;mdash;&lt;i&gt;freedom of movement&lt;/i&gt;, &lt;i&gt;see invisibility&lt;/i&gt; &lt;/br&gt;At Will&amp;mdash;&lt;i&gt;blink&lt;/i&gt;, &lt;i&gt;dimension door&lt;/i&gt;, &lt;i&gt;&lt;i&gt;dimensional&lt;/i&gt; anchor&lt;/i&gt;, &lt;i&gt;greater teleport&lt;/i&gt; (self plus 50 lbs. of objects only), &lt;i&gt;plane shift&lt;/i&gt; (DC 23) &lt;/br&gt;3/day&amp;mdash;&lt;i&gt;banishment&lt;/i&gt; (DC 23), empowered &lt;i&gt;disintegrate&lt;/i&gt; (DC 22), &lt;i&gt;maze&lt;/i&gt; &lt;/br&gt;1/day&amp;mdash;&lt;i&gt;gate&lt;/i&gt;, summon (level 7, 1d4 fiendish army ant swarms 50%), &lt;i&gt;summon monster IX&lt;/i&gt;&lt;/h5&gt;&lt;/h5&gt;&lt;/div&gt;&lt;hr/&gt;&lt;div&gt;&lt;h5&gt;&lt;b&gt;STATISTICS&lt;/b&gt;&lt;/h5&gt;&lt;/div&gt;&lt;hr/&gt;&lt;div&gt;&lt;h5&gt;&lt;b&gt;Str &lt;/b&gt;31, &lt;b&gt;Dex &lt;/b&gt;20, &lt;b&gt;Con &lt;/b&gt;28, &lt;b&gt;Int &lt;/b&gt; 17, &lt;b&gt;Wis &lt;/b&gt;21, &lt;b&gt;Cha &lt;/b&gt;22&lt;/h5&gt;&lt;h5&gt;&lt;b&gt;Base Atk &lt;/b&gt;+21; &lt;b&gt;CMB &lt;/b&gt;+31 (+35 sunder); &lt;b&gt;CMD &lt;/b&gt;46 (48 vs. sunder)&lt;/h5&gt;&lt;h5&gt;&lt;b&gt;Feats &lt;/b&gt;Dimensional Agility, Dimensional Assault, Dimensional Dervish, Dimensional Maneuvers, Dimensional Savant, Empower Spell-Like Ability (&lt;i&gt;disintegrate&lt;/i&gt;), Greater Sunder, Improved Critical (claw), Improved Initiative, Improved Sunder, Power Attack&lt;/h5&gt;&lt;h5&gt;&lt;b&gt;Skills &lt;/b&gt;Bluff +30, Disable Device +29, Fly +29, Knowledge (arcana) +27, Knowledge (planes) +31, Perception +37, Sense Motive +29, Spellcraft +27, Use Magic Device +30; &lt;b&gt;Racial Modifiers &lt;/b&gt;+4 Knowledge (planes), +8 Perception&lt;/h5&gt;&lt;h5&gt;&lt;b&gt;Languages &lt;/b&gt;Abyssal, Aklo, Celestial, Common; telepathy 100 ft.&lt;/h5&gt;&lt;h5&gt;&lt;b&gt;SQ &lt;/b&gt;teleportation disruption, warp sense&lt;/h5&gt;&lt;/div&gt;&lt;hr/&gt;&lt;div&gt;&lt;h5&gt;&lt;b&gt;ECOLOGY&lt;/b&gt;&lt;/h5&gt;&lt;/div&gt;&lt;hr/&gt;&lt;div&gt;&lt;h5&gt;&lt;b&gt;Environment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ABILITIES&lt;/b&gt;&lt;/h5&gt;&lt;/div&gt;&lt;hr/&gt;&lt;div&gt;&lt;/h5&gt;&lt;h5&gt;&lt;b&gt;Breaching (Su)&lt;/b&gt; When a katpaskir calls or summons a demon or creature with the fiendish simple template into an area where the summoned creature's entry would be blocked by a magical effect (such as &lt;i&gt;magic circle against evil&lt;/i&gt;, &lt;i&gt;forbiddance&lt;/i&gt;, or &lt;i&gt;dimensional&lt;/i&gt; lock), it can force the caster or creator of the effect to attempt a caster level check against the katpaskir's spell resistance. On a failed check, the blocking effect is immediately and permanently negated.  &lt;/h5&gt;&lt;h5&gt;&lt;b&gt;Distance Distortion (Su)&lt;/b&gt; Reality bends and warps within 30 feet of a katpaskir. The demon moves and attacks normally through this distorted area, but other creatures within this area treat all distances as if they were double the actual distance for all purposes, including movement, range for spells, and ranged attacks. In addition, a creature that begins its turn within this aura must succeed at a DC 26 Will save or be slowed for 1 round (as the &lt;i&gt;slow&lt;/i&gt; spell). &lt;i&gt;Freedom of movement&lt;/i&gt; prevents the &lt;i&gt;slow&lt;/i&gt; effect but not any of the other effects of the distance distortion aura. The save DC is Charisma-based.  &lt;/h5&gt;&lt;h5&gt;&lt;b&gt;Mirror of the Tainted Rift (Su)&lt;/b&gt; When one or more creature with the celestial simple template is summoned as part of the spell or ability within 30 feet of a katpaskir, the katpaskir can, as an immediate action, summon an equal number of creatures of the same type with the fiendish simple template. If a good-aligned outsider is called or summoned within 30 feet of a katpaskir, it can duplicate the calling or summoning spell as an immediate action, calling or summoning one or more demons as if it had cast the same spell.  &lt;/h5&gt;&lt;h5&gt;&lt;b&gt;Teleportation Disruption (Su)&lt;/b&gt; When a creature uses a teleportation effect to enter or leave a space within 30 feet of a katpaskir, the caster must immediately attempt a caster level check (DC equal to the katpaskir's spell resistance). On a failed check, the teleportation effect is negated. If it chooses, the katpaskir can instead redirect the arrival location of the teleportation effect to any unoccupied space within 120 feet.  &lt;/h5&gt;&lt;h5&gt;&lt;b&gt;Warp Sense (Ex)&lt;/b&gt; A katpaskir can automatically sense disruptions in the planar fabric within 1 mile. The demon is immediately aware of any conjuration effect used within this area, and it also knows the direction and approximate distance. When a teleportation effect is used within 1 mile of a katpaskir (including arriving within this area from somewhere else), the demon can use clairaudience/ &lt;i&gt;clairvoyance&lt;/i&gt; as an immediate action centered on the point the teleportation effect originated from or the point the teleportation effect is directed at as long as the point is within 1 mile; if both points are within 1 mile, the katpaskir can use clairaudience/&lt;i&gt;clairvoyance&lt;/i&gt; centered on both.&lt;/h5&gt;&lt;/div&gt;&lt;br&gt;&lt;div&gt;&lt;h4&gt;&lt;p&gt;&lt;p&gt;Katpaskirs are a pox and pestilence upon not just the world, but reality itself. Just as bugs burrow into unwatched crevices, katpaskirs pry their way into other realms and dimensions. They gnaw and scratch and grind away at the edges of the universe, the planar junctures where the folds of creation bend in upon themselves. They have an uncanny sense for finding natural rifts, portals, and convergences, and they seek ever for ways to expand and untether these natural &lt;i&gt;gate&lt;/i&gt;s. By setting them loose to drift across the world, they unhinge the orderly substrate of the multiverse, casting all into primordial chaos as the planes unravel. Their voices are strange and echoing, like several voices sounding together, each distorted and cacophonous and rising and falling asynchronously in pitch and volume. When not actively engaged in a task, katpaskirs tend to stand perfectly still, with the exception of its insectlike limbs, which rhythmically stroke the air in front of them. When other creature come near-or if some teleporting creature triggers the demon's warp sense special ability-it snaps out of this self-imposed stasis, ready to attack. Katpaskirs are a little over 7 feet tall and weigh just less than 600 pounds.  &lt;b&gt;&lt;/p&gt;&lt;p&gt;Ecology&lt;/b&gt;&lt;/p&gt;&lt;p&gt;  Katpaskirs form in the Abyss from the souls of those apocalyptic preachers, doomsayers, and cult leaders who, not content to merely announce the end of days, took it upon themselves in life to bring a living hell to the realms where they resided. Some led suicide cults of dozens if not hundreds, while others organized ultraviolent gangs of nihilistic thugs, spouting cultured witticisms and philosophical sophistries while perpetrating the basest depravities. For them, the anarchic dissolution of society was only a harbinger of the very real disintegration of all that is.  These fiends are a natural fit for the armies of Deskari, and indeed, katpaskirs have been used by the Locust Lord for many eons as apocalyptic leaders and generals in his plane-spanning campaigns. Some of Deskari's most fervent and inf luential worshipers are known to have become katpaskirs in the afterlife, earning the powers of cataclysm and madness they so desperately sought while still mortal.  &lt;b&gt;&lt;/p&gt;&lt;p&gt;Habitat &amp; Society&lt;/b&gt;&lt;/p&gt;&lt;p&gt;  Except in unique circumstances that align with their goals, katpaskirs rarely interact with humanoid cultists of Deskari. In part, this is because their power makes them nigh uncontrollable even for the mightiest spellcaster, but also because these demons see little use in humanity and their ilk. To katpaskirs, mortals are part of the reality that must be destroyed, not the implements of its destruction. They may make brief use of humanoid minions, but at their earliest opportunity they devour and destroy those seeking to serve them, unleashing a horde of fiendish terrors to finish their mission of ultimate destruction. Crazed cultists of Deskari and powerful members of the Blackfire Adepts sometimes call upon katpaskirs to help the group create new portals to Deskari's Rasping Rifts or tear rifts between worlds, but such humanoids know that such a summoning ensures their own final reckoning as well.  Katpaskirs are drawn to newly opened rifts and thin places between the planes. Upon reaching such areas, a katpaskir may either attempt to accelerate the opening of the rift or wait for whatever creatures come through once it opens.&lt;/p&gt;&lt;/h4&gt;&lt;/div&gt;</t>
  </si>
  <si>
    <t>Deskari</t>
  </si>
  <si>
    <t>(chaotic, demon, earth, evil, extraplanar)</t>
  </si>
  <si>
    <t>darkvision 60 ft., detect good, detect law, swarmsight, true seeing; Perception +54</t>
  </si>
  <si>
    <t>frightful presence (180 ft., DC 36), unholy aura (DC 28)</t>
  </si>
  <si>
    <t>47, touch 32, flat-footed 37</t>
  </si>
  <si>
    <t>(+4 deflection, +10 Dex, +15 natural, +12 profane, -4 size)</t>
  </si>
  <si>
    <t>(33d10+561)</t>
  </si>
  <si>
    <t>regeneration 30 (epic and good or deific)</t>
  </si>
  <si>
    <t>Fort +31, Ref +32, Will +32</t>
  </si>
  <si>
    <t>Abyssal resurrection, all-around vision, freedom of movement, rasping armor</t>
  </si>
  <si>
    <t>ability damage and drain, charm and compulsion effects, death effects, electricity, energy drain, petrification, poison</t>
  </si>
  <si>
    <t>60 ft., climb 60 ft., fly 90 ft. (good)</t>
  </si>
  <si>
    <t>Riftcarver +51/+46/+41/+36 (4d6+30/19-20/x4 plus poison), bite +41 (2d8+8 plus poison), sting +41 (2d6+8 plus poison)</t>
  </si>
  <si>
    <t>breath weapon, enhanced venom, infestation, poison, swarm master</t>
  </si>
  <si>
    <t>Spell-Like Abilities (CL 29th; concentration +39)  Constant-detect good, detect law, freedom of movement, true seeing, unholy aura (DC 28)  At Will-astral projection, blasphemy (DC 27), control winds, desecrate, greater dispel magic, greater teleport, hungry pitAPG (DC 25), insect plague, shapechange, telekinesis (DC 25), unhallow, unholy blight (DC 24)  3/day-control weather, creeping doom, reverse gravity, summon demons, symbol of weakness (DC 27)  1/day-imprisonment (DC 29), earthquake, time stop</t>
  </si>
  <si>
    <t>Str 44, Dex 30, Con 42, Int 29, Wis 31, Cha 31</t>
  </si>
  <si>
    <t>+54 (+56 bull rush, +58 sunder)</t>
  </si>
  <si>
    <t>92 (94 vs. bull rush, 94 vs. sunder, 100 vs. trip)</t>
  </si>
  <si>
    <t>Awesome Blow, Combat Expertise, Combat Reflexes, Craft Construct, Craft Magic Arms and Armor, Craft Wondrous Item, Critical Focus, Flyby Attack, Greater Sunder, Hover, Improved Bull Rush, Improved Critical (scythe), Improved Initiative, Improved Sunder, Power Attack, Staggering Critical, Toughness</t>
  </si>
  <si>
    <t>Acrobatics +46 (+58 when jumping), Bluff +46, Climb +74, Disable Device +46, Fly +44, Intimidate +43, Knowledge (arcana, dungeoneering, engineering, planes) +42, Perception +54, Sense Motive +46, Spellcraft +45, Stealth +34, Use Magic Device +46</t>
  </si>
  <si>
    <t>+16 Climb, +8 Perception</t>
  </si>
  <si>
    <t>Abyssal, Celestial, Common, Draconic, Terran, Undercommon; telepathy 300 ft.</t>
  </si>
  <si>
    <t>wall crawler</t>
  </si>
  <si>
    <t>triple (Riftcarver, other treasure)</t>
  </si>
  <si>
    <t>Larger than an elephant, this towering insectile nightmare wields a scythe made of bone. Its wings are swarms of biting flies, and its inhuman eyes glitter with cruel intelligence.</t>
  </si>
  <si>
    <t>Breath Weapon (Su) Once every 1d4 rounds as a swift action, Deskari can spit out a line of noxious black slime in a 120- foot line that creates a 20-foot-radius-spread puddle of the stuff on the ground where the line terminates. Any creature caught in this area of effect takes 20d10 points of acid damage and is subject to the effects of Deskari's poison. A successful DC 42 Reflex save halves the damage, but does not mitigate the poison's effects. The line and puddle created by this attack remain as active acid on the ground for 1d4 rounds, affecting any creatures that move through an affected area. Damage caused by this breath weapon does not persist into additional rounds, but on the round a creature takes this damage, it is considered to be taking continuous damage for the purposes of spellcasting and concentration checks. The save DC is Constitution-based.  Enhanced Venom (Su) Any poisons created by Deskari (or even those used by him) become enhanced, and can affect creatures normally immune to poison. If an affected creature is mythic and is normally immune to poison, it instead receives a +4 bonus on its saving throw against Deskari's poison effects.  Infestation (Su) Whenever a creature becomes poisoned by Deskari, it also becomes infested with thousands of microscopic demonic eggs that quickly multiply and spread throughout the victim's bloodstream and flesh alike. Once infested, a creature remains infested even after the poison's effects end or are cured. A creature that has been infested by Deskari is recognized by all mindless swarms as a host, and such swarms never deal damage to the creature unless influenced and compelled to do so by an outside influence. An infested creature takes a -4 penalty on all saving throws made against Deskari's attacks or spells cast by his clerics. As a swift action, Deskari may command a creature's infestation to accelerate; this deals 20d6 points of damage and stuns the target for 1 round (a successful DC 42 Fortitude save halves the damage and negates the stun effect) as the eggs hatch and a fiendish locust swarm (Pathfinder RPG Bestiary 4 183) bursts out of the creature's body (ending the infestation). Infestation is a disease effect, and the save DC is Constitution-based.  Poison (Ex) Bite, breath weapon, sting, or Riftcarver-injury; save Fort DC 42; frequency 1/round for 6 rounds; effect 1d4 Constitution drain plus infestation; cure 3 consecutive saves. The save DC is Constitution-based.  Rasping Armor (Su) The armor plates that protect Deskari's body rasp together whenever he is damaged by a physical attack, creating a discordant shrieking and grinding sound. Every time a creature strikes Deskari with an attack that deals bludgeoning, force, piercing, or slashing damage, all creatures within 10 feet of Deskari must succeed at a DC 42 Fortitude save or be sickened for 1d6 rounds. A sickened creature that fails this save becomes staggered for 1 round. A staggered creature that fails this save becomes nauseated for 1 round. Finally, a nauseated creature that fails this save becomes stunned for 1d6 rounds. This is a mind-affecting sonic effect that does not affect demons. The save DC is Constitution-based.  Swarm Master (Su) Deskari is immune to swarm damage and other swarm effects (such as distraction). As a swift action, he can direct the movement of any swarm within 30 feet. An intelligent swarm can resist this compulsion by succeeding at a DC 36 Will save. Any swarm created by or conjured by Deskari deals +3d6 points of swarm damage, and the damage caused by such a swarm is treated as chaotic, epic, and evil for the purpose of overcoming damage reduction. The save DC is Charisma-based.  Swarmsight (Su) Deskari can see through the eyes of any swarm he commands or controls, including the swarm of biting flies that makes up his wings (this swarm, incidentally, grants him all-around vision).  Wall Crawler (Su) Deskari can climb any vertical surface with ease and never has to attempt Climb checks to avoid falling as a result of taking damage. This grants him a +16 racial bonus on Climb checks.</t>
  </si>
  <si>
    <t>Known as the Lord of the Locust Host and the Usher of the Apocalypse, Deskari has long plagued the region of Sarkoris, ever since he discovered a strange thinness between that nation and his own Abyssal realm. His first attempt to capitalize upon this strange feature ended with his defeat at Aroden's hands, but after the god's death at the outset of the Age of Lost Omens, Deskari and his cult wasted no time in opening the Worldwound to allow the demon lord's plans for Golarion to continue.  Deskari carved his realm from the raw matter of the Abyss using a great scythe called Riftcarver (see page 63), a weapon he crafted from the remains of the strange creature his father, Pazuzu, mated with tens of thousands of years ago. Today, Pazuzu and Deskari have what passes as a cordial relationship-the two demon lords do not work together, but neither do they oppose each other's goals on the Material Plane and beyond.  Deskari's Cult  Deskari is worshiped primarily by the denizens of the Worldwound on Golarion-by tief lings, fallen crusaders, demons, half-fiends, and all manner of other vile creatures that dwell within that devastated land.  Deskari's symbol is a pair of crossed locust wings dripping with blood. His favored weapon is the scythe, in honor of his devastating weapon of choice, Riftcarver, but his worshipers sometimes prefer to use smaller weapons, especially when they must move unnoticed among enemies. Deskari grants access to the domains of Chaos, Destruction, Evil, and War, and to the subdomains of Blood, Catastrophe, Demons, and Tactics.</t>
  </si>
  <si>
    <t>&lt;link rel="stylesheet"href="PF.css"&gt;&lt;div&gt;&lt;h2&gt;Demon Lord, Deskari&lt;/h2&gt;&lt;h3&gt;&lt;i&gt;Larger than an elephant, this towering insectile nightmare wields a scythe made of bone. Its wings are swarms of biting flies, and its inhuman eyes glitter with cruel intelligence.&lt;/i&gt;&lt;/h3&gt;&lt;br&gt;&lt;/div&gt;&lt;div class="heading"&gt;&lt;p class="alignleft"&gt;Deskari&lt;/p&gt;&lt;p class="alignright"&gt;CR 29&lt;/p&gt;&lt;div style="clear: both;"&gt;&lt;/div&gt;&lt;/div&gt;&lt;div&gt;&lt;h5&gt;&lt;b&gt;XP &lt;/b&gt;6,553,600&lt;/h5&gt;&lt;h5&gt;CE Gargantuan outsider (chaotic, demon, earth, evil, extraplanar)&lt;/h5&gt;&lt;h5&gt;&lt;b&gt;Init &lt;/b&gt;+14; &lt;b&gt;Senses &lt;/b&gt;darkvision 60 ft., &lt;i&gt;detect good&lt;/i&gt;, &lt;i&gt;detect law&lt;/i&gt;, swarmsight, &lt;i&gt;true seeing&lt;/i&gt;; Perception +54&lt;/h5&gt;&lt;h5&gt;&lt;b&gt;Aura &lt;/b&gt;frightful presence (180 ft., DC 36), &lt;i&gt;unholy aura&lt;/i&gt; (DC 28)&lt;/h5&gt;&lt;/div&gt;&lt;hr/&gt;&lt;div&gt;&lt;h5&gt;&lt;b&gt;DEFENSE&lt;/b&gt;&lt;/h5&gt;&lt;/div&gt;&lt;hr/&gt;&lt;div&gt;&lt;h5&gt;&lt;b&gt;AC &lt;/b&gt;47, touch 32, flat-footed 37 (+4 deflection, +10 Dex, +15 natural, +12 profane, -4 size)&lt;/h5&gt;&lt;h5&gt;&lt;b&gt;hp &lt;/b&gt;742 (33d10+561); regeneration 30 (epic and good or deific)&lt;/h5&gt;&lt;h5&gt;&lt;b&gt;Fort &lt;/b&gt;+31, &lt;b&gt;Ref &lt;/b&gt;+32, &lt;b&gt;Will &lt;/b&gt;+32&lt;/h5&gt;&lt;h5&gt;&lt;b&gt;Defensive Abilities &lt;/b&gt;Abyssal resurrection, all-around vision, freedom of movement, rasping armor; &lt;b&gt;DR &lt;/b&gt;20/cold iron, epic, and good; &lt;b&gt;Immune &lt;/b&gt;ability damage and drain, charm and compulsion effects, death effects, electricity, energy drain, petrification, poison; &lt;b&gt;Resist &lt;/b&gt;acid 30, cold 30, fire 30; &lt;b&gt;SR &lt;/b&gt;40&lt;/h5&gt;&lt;/div&gt;&lt;hr/&gt;&lt;div&gt;&lt;h5&gt;&lt;b&gt;OFFENSE&lt;/b&gt;&lt;/h5&gt;&lt;/div&gt;&lt;hr/&gt;&lt;div&gt;&lt;h5&gt;&lt;b&gt;Spd &lt;/b&gt;60 ft., climb 60 ft., fly 90 ft. (good)&lt;/h5&gt;&lt;h5&gt;&lt;b&gt;Melee &lt;/b&gt;&lt;i&gt;Riftcarver&lt;/i&gt; +51/+46/+41/+36 (4d6+30/19-20/x4 plus poison), bite +41 (2d8+8 plus poison), sting +41 (2d6+8 plus poison)&lt;/h5&gt;&lt;h5&gt;&lt;b&gt;Space &lt;/b&gt;20 ft.; &lt;b&gt;Reach &lt;/b&gt;20 ft.&lt;/h5&gt;&lt;h5&gt;&lt;b&gt;Special Attacks &lt;/b&gt;breath weapon, enhanced venom, infestation, poison, swarm master&lt;/h5&gt;&lt;h5&gt;&lt;b&gt;Spell-Like Abilities&lt;/b&gt; (CL 29th; concentration +39)  &lt;/br&gt;Constant&amp;mdash;&lt;i&gt;detect good&lt;/i&gt;, &lt;i&gt;detect law&lt;/i&gt;, &lt;i&gt;freedom of movement&lt;/i&gt;, &lt;i&gt;true seeing&lt;/i&gt;, &lt;i&gt;unholy aura&lt;/i&gt; (DC 28) &lt;/br&gt;At Will&amp;mdash;&lt;i&gt;astral projection&lt;/i&gt;, &lt;i&gt;blasphemy&lt;/i&gt; (DC 27), &lt;i&gt;control winds&lt;/i&gt;, &lt;i&gt;desecrate&lt;/i&gt;, &lt;i&gt;greater dispel magic&lt;/i&gt;, &lt;i&gt;greater teleport&lt;/i&gt;, &lt;i&gt;hungry pit&lt;/i&gt;&lt;sup&gt;APG&lt;/sup&gt; (DC 25), &lt;i&gt;insect plague&lt;/i&gt;, &lt;i&gt;shapechange&lt;/i&gt;, &lt;i&gt;telekinesis&lt;/i&gt; (DC 25), &lt;i&gt;unhallow&lt;/i&gt;, &lt;i&gt;unholy blight&lt;/i&gt; (DC 24) &lt;/br&gt;3/day&amp;mdash;control weather, &lt;i&gt;creeping doom&lt;/i&gt;, &lt;i&gt;reverse gravity&lt;/i&gt;, summon demons, symbol of weakness (DC 27) &lt;/br&gt;1/day&amp;mdash;&lt;i&gt;imprisonment&lt;/i&gt; (DC 29), &lt;i&gt;earthquake&lt;/i&gt;, &lt;i&gt;time stop&lt;/i&gt;&lt;/h5&gt;&lt;/h5&gt;&lt;/div&gt;&lt;hr/&gt;&lt;div&gt;&lt;h5&gt;&lt;b&gt;STATISTICS&lt;/b&gt;&lt;/h5&gt;&lt;/div&gt;&lt;hr/&gt;&lt;div&gt;&lt;h5&gt;&lt;b&gt;Str &lt;/b&gt;44, &lt;b&gt;Dex &lt;/b&gt;30, &lt;b&gt;Con &lt;/b&gt;42, &lt;b&gt;Int &lt;/b&gt; 29, &lt;b&gt;Wis &lt;/b&gt;31, &lt;b&gt;Cha &lt;/b&gt;31&lt;/h5&gt;&lt;h5&gt;&lt;b&gt;Base Atk &lt;/b&gt;+33; &lt;b&gt;CMB &lt;/b&gt;+54 (+56 bull rush, +58 sunder); &lt;b&gt;CMD &lt;/b&gt;92 (94 vs. bull rush, 94 vs. sunder, 100 vs. trip)&lt;/h5&gt;&lt;h5&gt;&lt;b&gt;Feats &lt;/b&gt;Awesome Blow, Combat Expertise, Combat Reflexes, Craft Construct, Craft Magic Arms and Armor, Craft Wondrous Item, Critical Focus, Flyby Attack, Greater Sunder, Hover, Improved Bull Rush, Improved Critical (scythe), Improved Initiative, Improved Sunder, Power Attack, Staggering Critical, Toughness&lt;/h5&gt;&lt;h5&gt;&lt;b&gt;Skills &lt;/b&gt;Acrobatics +46 (+58 when jumping), Bluff +46, Climb +74, Disable Device +46, Fly +44, Intimidate +43, Knowledge (arcana, dungeoneering, engineering, planes) +42, Perception +54, Sense Motive +46, Spellcraft +45, Stealth +34, Use Magic Device +46; &lt;b&gt;Racial Modifiers &lt;/b&gt;+16 Climb, +8 Perception&lt;/h5&gt;&lt;h5&gt;&lt;b&gt;Languages &lt;/b&gt;Abyssal, Celestial, Common, Draconic, Terran, Undercommon; telepathy 300 ft.&lt;/h5&gt;&lt;h5&gt;&lt;b&gt;SQ &lt;/b&gt;wall crawler&lt;/h5&gt;&lt;/div&gt;&lt;hr/&gt;&lt;div&gt;&lt;h5&gt;&lt;b&gt;ECOLOGY&lt;/b&gt;&lt;/h5&gt;&lt;/div&gt;&lt;hr/&gt;&lt;div&gt;&lt;h5&gt;&lt;b&gt;Environment &lt;/b&gt; any (Abyss)&lt;/h5&gt;&lt;h5&gt;&lt;b&gt;Organization &lt;/b&gt;solitary (unique)&lt;/h5&gt;&lt;h5&gt;&lt;b&gt;Treasure &lt;/b&gt;triple (&lt;i&gt;Riftcarver&lt;/i&gt;, other treasure)&lt;/h5&gt;&lt;/div&gt;&lt;hr/&gt;&lt;div&gt;&lt;h5&gt;&lt;b&gt;SPECIAL ABILITIES&lt;/b&gt;&lt;/h5&gt;&lt;/div&gt;&lt;hr/&gt;&lt;div&gt;&lt;/h5&gt;&lt;h5&gt;&lt;b&gt;Breath Weapon (Su)&lt;/b&gt; Once every 1d4 rounds as a swift action, Deskari can spit out a line of noxious black slime in a 120- foot line that creates a 20-foot-radius-spread puddle of the stuff on the ground where the line terminates. Any creature caught in this area of effect takes 20d10 points of acid damage and is subject to the effects of Deskari's poison. A successful DC 42 Reflex save halves the damage, but does not mitigate the poison's effects. The line and puddle created by this attack remain as active acid on the ground for 1d4 rounds, affecting any creatures that move through an affected area. Damage caused by this breath weapon does not persist into additional rounds, but on the round a creature takes this damage, it is considered to be taking continuous damage for the purposes of spellcasting and concentration checks. The save DC is Constitution-based.  &lt;/h5&gt;&lt;h5&gt;&lt;b&gt;Enhanced Venom (Su)&lt;/b&gt; Any poisons created by Deskari (or even those used by him) become enhanced, and can affect creatures normally immune to poison. If an affected creature is mythic and is normally immune to poison, it instead receives a +4 bonus on its saving throw against Deskari's poison effects.  &lt;/h5&gt;&lt;h5&gt;&lt;b&gt;Infestation (Su)&lt;/b&gt; Whenever a creature becomes poisoned by Deskari, it also becomes infested with thousands of microscopic demonic eggs that quickly multiply and spread throughout the victim's bloodstream and flesh alike. Once infested, a creature remains infested even after the poison's effects end or are cured. A creature that has been infested by Deskari is recognized by all mindless swarms as a host, and such swarms never deal damage to the creature unless influenced and compelled to do so by an outside influence. An infested creature takes a -4 penalty on all saving throws made against Deskari's attacks or spells cast by his clerics. As a swift action, Deskari may command a creature's infestation to accelerate; this deals 20d6 points of damage and stuns the target for 1 round (a successful DC 42 Fortitude save halves the damage and negates the stun effect) as the eggs hatch and a fiendish locust swarm (&lt;i&gt;Pathfinder RPG Bestiary 4&lt;/i&gt; 183) bursts out of the creature's body (ending the infestation). Infestation is a disease effect, and the save DC is Constitution-based.  &lt;/h5&gt;&lt;h5&gt;&lt;b&gt;Poison (Ex)&lt;/b&gt; Bite, breath weapon, sting, or &lt;i&gt;Riftcarver&lt;/i&gt;-injury; &lt;i&gt;save&lt;/i&gt; Fort DC 42; &lt;i&gt;frequency&lt;/i&gt; 1/round for 6 rounds; &lt;i&gt;effect&lt;/i&gt; 1d4 Constitution drain plus infestation; &lt;i&gt;cure&lt;/i&gt; 3 consecutive &lt;i&gt;save&lt;/i&gt;s. The save DC is Constitution-based.  &lt;/h5&gt;&lt;h5&gt;&lt;b&gt;Rasping Armor (Su)&lt;/b&gt; The armor plates that protect Deskari's body rasp together whenever he is damaged by a physical attack, creating a discordant shrieking and grinding sound. Every time a creature strikes Deskari with an attack that deals bludgeoning, force, piercing, or slashing damage, all creatures within 10 feet of Deskari must succeed at a DC 42 Fortitude save or be sickened for 1d6 rounds. A sickened creature that fails this save becomes staggered for 1 round. A staggered creature that fails this save becomes nauseated for 1 round. Finally, a nauseated creature that fails this save becomes stunned for 1d6 rounds. This is a mind-affecting sonic effect that does not affect demons. The save DC is Constitution-based.  &lt;/h5&gt;&lt;h5&gt;&lt;b&gt;Swarm Master (Su)&lt;/b&gt; Deskari is immune to swarm damage and other swarm effects (such as distraction). As a swift action, he can direct the movement of any swarm within 30 feet. An intelligent swarm can resist this compulsion by succeeding at a DC 36 Will save. Any swarm created by or conjured by Deskari deals +3d6 points of swarm damage, and the damage caused by such a swarm is treated as chaotic, epic, and evil for the purpose of overcoming damage reduction. The save DC is Charisma-based.  &lt;/h5&gt;&lt;h5&gt;&lt;b&gt;Swarmsight (Su)&lt;/b&gt; Deskari can see through the eyes of any swarm he commands or controls, including the swarm of biting flies that makes up his wings (this swarm, incidentally, grants him all-around vision).  &lt;/h5&gt;&lt;h5&gt;&lt;b&gt;Wall Crawler (Su)&lt;/b&gt; Deskari can climb any vertical surface with ease and never has to attempt Climb checks to avoid falling as a result of taking damage. This grants him a +16 racial bonus on Climb checks.&lt;/h5&gt;&lt;/div&gt;&lt;br&gt;&lt;div&gt;&lt;h4&gt;&lt;p&gt;&lt;p&gt;Known as the Lord of the Locust Host and the Usher of the Apocalypse, Deskari has long plagued the region of Sarkoris, ever since he discovered a strange thinness between that nation and his own Abyssal realm. His first attempt to capitalize upon this strange feature ended with his defeat at Aroden's hands, but after the god's death at the outset of the Age of Lost Omens, Deskari and his cult wasted no time in opening the Worldwound to allow the demon lord's plans for Golarion to continue.  Deskari carved his realm from the raw matter of the Abyss using a great scythe called &lt;i&gt;Riftcarver&lt;/i&gt; (see page 63), a weapon he crafted from the remains of the strange creature his father, Pazuzu, mated with tens of thousands of years ago. Today, Pazuzu and Deskari have what passes as a cordial relationship-the two demon lords do not work together, but neither do they oppose each other's goals on the Material Plane and beyond.  &lt;br&gt;&lt;b&gt;Deskari's Cult&lt;/b&gt;&lt;br&gt;  Deskari is worshiped primarily by the denizens of the Worldwound on Golarion-by tief lings, fallen crusaders, demons, half-fiends, and all manner of other vile creatures that dwell within that devastated land.  Deskari's symbol is a pair of crossed locust wings dripping with blood. His favored weapon is the scythe, in honor of his devastating weapon of choice, &lt;i&gt;Riftcarver&lt;/i&gt;, but his worshipers sometimes prefer to use smaller weapons, especially when they must move unnoticed among enemies. Deskari grants access to the domains of Chaos, Destruction, Evil, and War, and to the subdomains of Blood, Catastrophe, Demons, and Tactics.&lt;/p&gt;&lt;/h4&gt;&lt;/div&gt;</t>
  </si>
  <si>
    <t>Devastator</t>
  </si>
  <si>
    <t>(extraplanar, mythicMA)</t>
  </si>
  <si>
    <t>darkvision 60 ft., low-light vision; Perception +34</t>
  </si>
  <si>
    <t>corruption (60 ft.), unholy aura (DC 24)</t>
  </si>
  <si>
    <t>44, touch 20, flat-footed 38</t>
  </si>
  <si>
    <t>(+4 deflection, +6 Dex, +24 natural, +4 profane, -4 size)</t>
  </si>
  <si>
    <t>(30d10+200)</t>
  </si>
  <si>
    <t>Fort +14, Ref +20, Will +18</t>
  </si>
  <si>
    <t>absorb good magic, unchanging</t>
  </si>
  <si>
    <t>15/ adamantine and epic</t>
  </si>
  <si>
    <t>acid, cold, construct traits, electricity, fire</t>
  </si>
  <si>
    <t>50 ft., burrow 30 ft., fly 60 ft. (average)</t>
  </si>
  <si>
    <t>4 blasphemous weapons +45 (2d8+18/19-20), 2 wings +40 (2d6+11/19-20 plus bleed)</t>
  </si>
  <si>
    <t>bleed (2d6), destroyer, display of Strength, farwalker (2), mythic power (10/day, surge +1d10), rend (2 blasphemous weapons, 2d8+27)</t>
  </si>
  <si>
    <t>Spell-Like Abilities (CL 20th; concentration +26)  Constant-unholy aura (DC 24)   At Will-blade barrier, dimensional anchor   3/day-blasphemy (DC 23), plane shift   1/day-destruction (DC 23), earthquake, implosion (DC 25)</t>
  </si>
  <si>
    <t>Str 37, Dex 23, Con -, Int 15, Wis 18, Cha 22</t>
  </si>
  <si>
    <t>+47 (+49 bull rush)</t>
  </si>
  <si>
    <t>71 (73 vs. bull rush)</t>
  </si>
  <si>
    <t>Awesome Blow, Blind-Fight[M], Cleave, Combat Reflexes[M], Critical Focus[M], Great Cleave, Improved Bull Rush, Improved Critical (blasphemous weapon), Improved Critical (wing), Power Attack, Staggering Critical, Toughness[M], Vital Strike, Weapon Focus (blasphemous weapon), Weapon Focus (wing)</t>
  </si>
  <si>
    <t>Acrobatics +21, Climb +28, Fly +18, Intimidate +36, Knowledge (planes) +17, Perception +34</t>
  </si>
  <si>
    <t>Abyssal, Celestial</t>
  </si>
  <si>
    <t>always a chance, extra mythic power, mythic sight (2)</t>
  </si>
  <si>
    <t>solitary, pair, or catastrophe (3-13)</t>
  </si>
  <si>
    <t>Steel wings like two tower-sized razor blades arc from this mechanized horror's back. Each of its four monstrous limbs ends in an implement of brutality. Its smoldering aura scorches the air, sizzling and crackling with impossible energies that defy reality.</t>
  </si>
  <si>
    <t>Absorb Good Magic (Su) The twisted angelic essence held prisoner inside each devastator allows these terrifying war machines to harness the energies most commonly employed by their natural enemies. Whenever a creature targets a devastator with a spell with the good descriptor, the caster must make a successful DC 30 caster level check or the spell is absorbed by the devastator and has no effect. If the devastator is in the area of effect of such a spell and the caster level check fails, the devastator absorbs the entire spell and leaves all other targets unaffected. A devastator gains 5 temporary hit points for every spell level of the spell absorbed. These temporary hit points disappear after 1 hour.  Aura of Corruption (Su) A devastator emanates an aura that bolsters chaotic evil outsiders. Any such creature with 15 or more Hit Dice within 60 feet of a devastator gains a +10 enhancement bonus to Strength and Charisma. In addition, the creature's spell resistance increases by 5. If such a creature doesn't already possess spell resistance, it gains spell resistance equal to 11 + its CR.  Blasphemous Weapons (Ex) Each of a devastator's wicked weapons and its razor-sharp wings are treated as +5 unholy weapons that deal bludgeoning, piercing, and slashing damage and count as chaotic and evil for the purpose of overcoming damage reduction.</t>
  </si>
  <si>
    <t>Terrifying, cruel machines forged from Abyssal steel, devastators are central figures in any demonic host's world-razing armies. These skyscraping metal goliaths are capable of driving the mad throngs of demons surrounding them to unthinkable feats of savagery and decimating even the mightiest of angelic choruses. In an unholy act of supreme irony, devastators derive their power from the souls of those goodly outsiders who fall in their attacks against the Abyss, and the war machines are capable of transforming virtue and piety into corrupt energy that fuels their fury. Few have witnessed these massive engines of unfettered chaos and destruction and lived to speak of the experience, but those few who have gazed into the maw of one of these metal monstrosities are forever changed.  These towering abominations hold a special place in the nightmares of holy champions and pure-hearted priests. Faith and the divine favors crusaders rely upon in order to squint into the evil gaze of demonkind affords them nothing against a devastator, which is capable of absorbing such divine energies for its own perverted use. Devastators stand 40 feet tall and weigh upwards of 40 tons.  Ecology  Said to be one of the demon lord Haagenti's vile creations, devastators were built to serve as guardians and war machines for Abyssal hordes. Such a construction is no mere tower of metal, however, since the final step in the creation of a devastator calls for the battered body of an angel (or other powerful good outsider) whose spirit has been shattered and utterly corrupted. Such a fallen angel is kept on the brink of death as it is lashed to the devastator's dread frame, and when the engine is finally activated, any semblance of righteousness is forever drained from the defeated celestial's screaming spirit. In this way, a devastator's body acts as both a war machine and a brutal cage.  A devastator is painstakingly crafted by hundreds of miserable fiendish dretches, and is wrought of strange metals and materials found in only the deepest, darkest realms of the Abyss. The angelic soul that fuels the construct is the inheritor of an existence of impotent rage, anguish, and humiliation. Some reports claim that the innards of a devastator are more murderous and gnashing than its fearsome exterior, and the unholy ministrations carried out from within the machine defy any mortal definition of torture. The ultimate fate of the twisted angel caged within remains a mystery. Some scholars suppose the angel must surrender to some sort of respite in death. Others whisper fearfully of the unquiet essence that might rise from the broken cage of a devastator-an avenging angel that is filled with dire hatred for the world and that stalks the souls it once swore to protect.  Habitat &amp; Society  These sinister machines of pure destruction are all imbued with the corrupted life essence of at least one angel-now twisted into a demented thing filled with the unwholesome urge to sow ruin and agony among its former brethren. Devastators are most often deployed as the guardians of important causeways between the Abyss and invaded territory on other worlds, but occasionally they are assigned to act as the bodyguards or favored toys of particularly powerful demon lords who enjoy having these smoldering monstrosities around in case of a holy raid on their stronghold.  When a new Abyssal incursion is launched against a virgin world, a devastator usually leads the advance force, wreaking untold havoc and redefining destruction for the uninitiated civilizations it touches. Three devastators patrol the Worldwound, hunting parties of crusaders and any other strike forces that might seek to seal off this rift to the Abyss. Each of the three is unique in its appearance and armaments. Those few crusaders who have survived encounters with the devastators have invented nicknames to better identify them and share intelligence on how to combat or avoid them. The Grinning Grinder is the most active and infamous at present, but some (clerics especially) fear Faith-Breaker more. The third-Fury Engine- terrified crusaders for many years, but it is rumored that the crimson devastator was destroyed in a suicidal assault by a chorus of angels some 30 years ago. Some, however, claim Fury Engine's fate is more involved, whispering that the angels captured the devastator and then secreted the construct to a remote location on some deserted, lonely plane of existence. There, the angels toil tirelessly in hopes of saving the tormented soul of a powerful planetar trapped within the devastator's hellish interior.</t>
  </si>
  <si>
    <t>&lt;link rel="stylesheet"href="PF.css"&gt;&lt;div&gt;&lt;h2&gt;Devastator&lt;/h2&gt;&lt;h3&gt;&lt;i&gt;Steel wings like two tower-sized razor blades arc from this mechanized horror's back. Each of its four monstrous limbs ends in an implement of brutality. Its smoldering aura scorches the air, sizzling and crackling with impossible energies that defy reality.&lt;/i&gt;&lt;/h3&gt;&lt;br&gt;&lt;/div&gt;&lt;div class="heading"&gt;&lt;p class="alignleft"&gt;Devastator&lt;/p&gt;&lt;p class="alignright"&gt;CR 22/MR 8&lt;/p&gt;&lt;div style="clear: both;"&gt;&lt;/div&gt;&lt;/div&gt;&lt;div&gt;&lt;h5&gt;&lt;b&gt;XP &lt;/b&gt;614,400&lt;/h5&gt;&lt;h5&gt;CE Gargantuan construct (extraplanar, mythic&lt;sup&gt;MA&lt;/sup&gt;)&lt;/h5&gt;&lt;h5&gt;&lt;b&gt;Init &lt;/b&gt;+6; &lt;b&gt;Senses &lt;/b&gt;darkvision 60 ft., low-light vision; Perception +34&lt;/h5&gt;&lt;h5&gt;&lt;b&gt;Aura &lt;/b&gt;corruption (60 ft.), &lt;i&gt;&lt;i&gt;unholy&lt;/i&gt; aura&lt;/i&gt; (DC 24)&lt;/h5&gt;&lt;/div&gt;&lt;hr/&gt;&lt;div&gt;&lt;h5&gt;&lt;b&gt;DEFENSE&lt;/b&gt;&lt;/h5&gt;&lt;/div&gt;&lt;hr/&gt;&lt;div&gt;&lt;h5&gt;&lt;b&gt;AC &lt;/b&gt;44, touch 20, flat-footed 38 (+4 deflection, +6 Dex, +24 natural, +4 profane, -4 size)&lt;/h5&gt;&lt;h5&gt;&lt;b&gt;hp &lt;/b&gt;365 (30d10+200)&lt;/h5&gt;&lt;h5&gt;&lt;b&gt;Fort &lt;/b&gt;+14, &lt;b&gt;Ref &lt;/b&gt;+20, &lt;b&gt;Will &lt;/b&gt;+18&lt;/h5&gt;&lt;h5&gt;&lt;b&gt;Defensive Abilities &lt;/b&gt;absorb good magic, unchanging; &lt;b&gt;DR &lt;/b&gt;15/ adamantine and epic; &lt;b&gt;Immune &lt;/b&gt;acid, cold, construct traits, electricity, fire; &lt;b&gt;SR &lt;/b&gt;33&lt;/h5&gt;&lt;/div&gt;&lt;hr/&gt;&lt;div&gt;&lt;h5&gt;&lt;b&gt;OFFENSE&lt;/b&gt;&lt;/h5&gt;&lt;/div&gt;&lt;hr/&gt;&lt;div&gt;&lt;h5&gt;&lt;b&gt;Spd &lt;/b&gt;50 ft., burrow 30 ft., fly 60 ft. (average)&lt;/h5&gt;&lt;h5&gt;&lt;b&gt;Melee &lt;/b&gt;4 blasphemous weapons +45 (2d8+18/19-20), 2 wings +40 (2d6+11/19-20 plus bleed)&lt;/h5&gt;&lt;h5&gt;&lt;b&gt;Space &lt;/b&gt;20 ft.; &lt;b&gt;Reach &lt;/b&gt;20 ft.&lt;/h5&gt;&lt;h5&gt;&lt;b&gt;Special Attacks &lt;/b&gt;bleed (2d6), destroyer, display of Strength, farwalker (2), mythic power (10/day, surge +1d10), rend (2 blasphemous weapons, 2d8+27)&lt;/h5&gt;&lt;h5&gt;&lt;b&gt;Spell-Like Abilities&lt;/b&gt; (CL 20th; concentration +26)  &lt;/br&gt;Constant&amp;mdash;&lt;i&gt;&lt;i&gt;unholy&lt;/i&gt; aura&lt;/i&gt; (DC 24) &lt;/br&gt;At Will&amp;mdash;&lt;i&gt;blade barrier&lt;/i&gt;, &lt;i&gt;dimensional anchor&lt;/i&gt; &lt;/br&gt;3/day&amp;mdash;&lt;i&gt;blasphemy&lt;/i&gt; (DC 23), &lt;i&gt;plane shift&lt;/i&gt; &lt;/br&gt;1/day&amp;mdash;&lt;i&gt;destruction&lt;/i&gt; (DC 23), &lt;i&gt;earthquake&lt;/i&gt;, &lt;i&gt;implosion&lt;/i&gt; (DC 25)&lt;/h5&gt;&lt;/h5&gt;&lt;/div&gt;&lt;hr/&gt;&lt;div&gt;&lt;h5&gt;&lt;b&gt;STATISTICS&lt;/b&gt;&lt;/h5&gt;&lt;/div&gt;&lt;hr/&gt;&lt;div&gt;&lt;h5&gt;&lt;b&gt;Str &lt;/b&gt;37, &lt;b&gt;Dex &lt;/b&gt;23, &lt;b&gt;Con &lt;/b&gt;-, &lt;b&gt;Int &lt;/b&gt; 15, &lt;b&gt;Wis &lt;/b&gt;18, &lt;b&gt;Cha &lt;/b&gt;22&lt;/h5&gt;&lt;h5&gt;&lt;b&gt;Base Atk &lt;/b&gt;+30; &lt;b&gt;CMB &lt;/b&gt;+47 (+49 bull rush); &lt;b&gt;CMD &lt;/b&gt;71 (73 vs. bull rush)&lt;/h5&gt;&lt;h5&gt;&lt;b&gt;Feats &lt;/b&gt;Awesome Blow, Blind-Fight&lt;sup&gt;M&lt;/sup&gt;, Cleave, Combat Reflexes&lt;sup&gt;M&lt;/sup&gt;, Critical Focus&lt;sup&gt;M&lt;/sup&gt;, Great Cleave, Improved Bull Rush, Improved Critical (blasphemous weapon), Improved Critical (wing), Power Attack, Staggering Critical, Toughness&lt;sup&gt;M&lt;/sup&gt;, Vital Strike, Weapon Focus (blasphemous weapon), Weapon Focus (wing)&lt;/h5&gt;&lt;h5&gt;&lt;b&gt;Skills &lt;/b&gt;Acrobatics +21, Climb +28, Fly +18, Intimidate +36, Knowledge (planes) +17, Perception +34&lt;/h5&gt;&lt;h5&gt;&lt;b&gt;Languages &lt;/b&gt;Abyssal, Celestial&lt;/h5&gt;&lt;h5&gt;&lt;b&gt;SQ &lt;/b&gt;always a chance, extra mythic power, mythic sight (2)&lt;/h5&gt;&lt;/div&gt;&lt;hr/&gt;&lt;div&gt;&lt;h5&gt;&lt;b&gt;ECOLOGY&lt;/b&gt;&lt;/h5&gt;&lt;/div&gt;&lt;hr/&gt;&lt;div&gt;&lt;h5&gt;&lt;b&gt;Environment &lt;/b&gt; any (Abyss)&lt;/h5&gt;&lt;h5&gt;&lt;b&gt;Organization &lt;/b&gt;solitary, pair, or catastrophe (3-13)&lt;/h5&gt;&lt;h5&gt;&lt;b&gt;Treasure &lt;/b&gt;standard&lt;/h5&gt;&lt;/div&gt;&lt;hr/&gt;&lt;div&gt;&lt;h5&gt;&lt;b&gt;SPECIAL ABILITIES&lt;/b&gt;&lt;/h5&gt;&lt;/div&gt;&lt;hr/&gt;&lt;div&gt;&lt;/h5&gt;&lt;h5&gt;&lt;b&gt;Absorb Good Magic (Su)&lt;/b&gt; The twisted angelic essence held prisoner inside each devastator allows these terrifying war machines to harness the energies most commonly employed by their natural enemies. Whenever a creature targets a devastator with a spell with the good descriptor, the caster must make a successful DC 30 caster level check or the spell is absorbed by the devastator and has no effect. If the devastator is in the area of effect of such a spell and the caster level check fails, the devastator absorbs the entire spell and leaves all other targets unaffected. A devastator gains 5 temporary hit points for every spell level of the spell absorbed. These temporary hit points disappear after 1 hour.  &lt;/h5&gt;&lt;h5&gt;&lt;b&gt;Aura of Corruption (Su)&lt;/b&gt; A devastator emanates an aura that bolsters chaotic evil outsiders. Any such creature with 15 or more Hit Dice within 60 feet of a devastator gains a +10 enhancement bonus to Strength and Charisma. In addition, the creature's spell resistance increases by 5. If such a creature doesn't already possess spell resistance, it gains spell resistance equal to 11 + its CR.  &lt;/h5&gt;&lt;h5&gt;&lt;b&gt;Blasphemous Weapons (Ex)&lt;/b&gt; Each of a devastator's wicked weapons and its razor-sharp wings are treated as +5 &lt;i&gt;unholy&lt;/i&gt; weapons that deal bludgeoning, piercing, and slashing damage and count as chaotic and evil for the purpose of overcoming damage reduction.&lt;/h5&gt;&lt;/div&gt;&lt;br&gt;&lt;div&gt;&lt;h4&gt;&lt;p&gt;&lt;p&gt;Terrifying, cruel machines forged from Abyssal steel, devastators are central figures in any demonic host's world-razing armies. These skyscraping metal goliaths are capable of driving the mad throngs of demons surrounding them to unthinkable feats of savagery and decimating even the mightiest of angelic choruses. In an &lt;i&gt;unholy&lt;/i&gt; act of supreme irony, devastators derive their power from the souls of those goodly outsiders who fall in their attacks against the Abyss, and the war machines are capable of transforming virtue and piety into corrupt energy that fuels their fury. Few have witnessed these massive engines of unfettered chaos and &lt;i&gt;destruction&lt;/i&gt; and lived to speak of the experience, but those few who have gazed into the maw of one of these metal monstrosities are forever changed.  These towering abominations hold a special place in the nightmares of holy champions and pure-hearted priests. Faith and the divine favors crusaders rely upon in order to squint into the evil gaze of demonkind affords them nothing against a devastator, which is capable of absorbing such divine energies for its own perverted use. Devastators stand 40 feet tall and weigh upwards of 40 tons.  &lt;b&gt;&lt;/p&gt;&lt;p&gt;Ecology&lt;/b&gt;&lt;/p&gt;&lt;p&gt;  Said to be one of the demon lord Haagenti's vile creations, devastators were built to serve as guardians and war machines for Abyssal hordes. Such a construction is no mere tower of metal, however, since the final step in the creation of a devastator calls for the battered body of an angel (or other powerful good outsider) whose spirit has been shattered and utterly corrupted. Such a fallen angel is kept on the brink of death as it is lashed to the devastator's dread frame, and when the engine is finally activated, any semblance of righteousness is forever drained from the defeated celestial's screaming spirit. In this way, a devastator's body acts as both a war machine and a brutal cage.  A devastator is painstakingly crafted by hundreds of miserable fiendish dretches, and is wrought of strange metals and materials found in only the deepest, darkest realms of the Abyss. The angelic soul that fuels the construct is the inheritor of an existence of impotent rage, anguish, and humiliation. Some reports claim that the innards of a devastator are more murderous and gnashing than its fearsome exterior, and the &lt;i&gt;unholy&lt;/i&gt; ministrations carried out from within the machine defy any mortal definition of torture. The ultimate fate of the twisted angel caged within remains a mystery. Some scholars suppose the angel must surrender to some sort of respite in death. Others whisper fearfully of the unquiet essence that might rise from the broken cage of a devastator-an avenging angel that is filled with dire hatred for the world and that stalks the souls it once swore to protect.  &lt;b&gt;&lt;/p&gt;&lt;p&gt;Habitat &amp; Society&lt;/b&gt;&lt;/p&gt;&lt;p&gt;  These sinister machines of pure &lt;i&gt;destruction&lt;/i&gt; are all imbued with the corrupted life essence of at least one angel-now twisted into a demented thing filled with the unwholesome urge to sow ruin and agony among its former brethren. Devastators are most often deployed as the guardians of important causeways between the Abyss and invaded territory on other worlds, but occasionally they are assigned to act as the bodyguards or favored toys of particularly powerful demon lords who enjoy having these smoldering monstrosities around in case of a holy raid on their stronghold.  When a new Abyssal incursion is launched against a virgin world, a devastator usually leads the advance force, wreaking untold havoc and redefining &lt;i&gt;destruction&lt;/i&gt; for the uninitiated civilizations it touches. Three devastators patrol the Worldwound, hunting parties of crusaders and any other strike forces that might seek to seal off this rift to the Abyss. Each of the three is unique in its appearance and armaments. Those few crusaders who have survived encounters with the devastators have invented nicknames to better identify them and share intelligence on how to combat or avoid them. The Grinning Grinder is the most active and infamous at present, but some (clerics especially) fear Faith-Breaker more. The third-Fury Engine- terrified crusaders for many years, but it is rumored that the crimson devastator was destroyed in a suicidal assault by a chorus of angels some 30 years ago. Some, however, claim Fury Engine's fate is more involved, whispering that the angels captured the devastator and then secreted the construct to a remote location on some deserted, lonely plane of existence. There, the angels toil tirelessly in hopes of saving the tormented soul of a powerful planetar trapped within the devastator's hellish interior.&lt;/p&gt;&lt;/h4&gt;&lt;/div&gt;</t>
  </si>
  <si>
    <t>Ahkhat</t>
  </si>
  <si>
    <t>darkvision 60 ft., tremorsense 30 ft.; Perception +8</t>
  </si>
  <si>
    <t xml:space="preserve"> structural mobility</t>
  </si>
  <si>
    <t>urn +6 (1d4+3)</t>
  </si>
  <si>
    <t>Spell-Like Abilities (CL 2nd; concentration +3)  At Will-open/close, prestidigitation  1/day-repair structure</t>
  </si>
  <si>
    <t>Str 17, Dex 13, Con 16, Int 8, Wis 12, Cha 13</t>
  </si>
  <si>
    <t>Improved Initiative, Throw Anything</t>
  </si>
  <si>
    <t>Craft (carpentry) +6, Craft (stonemasonry) +6, Knowledge (engineering) +10, Perception +8, Stealth +12</t>
  </si>
  <si>
    <t>+4 Knowledge (engineering)</t>
  </si>
  <si>
    <t>Ancient Osiriani</t>
  </si>
  <si>
    <t>integrated body</t>
  </si>
  <si>
    <t xml:space="preserve"> warm urban</t>
  </si>
  <si>
    <t>The materials of the building stretch and pull as if made of elastic, taking on the form of an earthen figure with thick stony arms, a roughly hewn torso, and a chiseled, vaguely humanoid head.</t>
  </si>
  <si>
    <t>AP 79</t>
  </si>
  <si>
    <t>Integrated Body (Ex) An ahkhat has no true body. It instead derives its form from the structure it inhabits, emerging from the walls, floors, and ceilings as an extension of the structure. An ahkhat cannot manifest from broken areas of a structure or separate from the building's surface at any time; it can only move within the building materials of the structure it's attuned to. An ahkhat occupies the same space as whatever area of the structure it is presently manifesting from.  If an ahkhat is, for whatever reason, moved 10 or more feet away from its structure, it takes 1d8 points of damage; at the beginning of its next turn, the ahkhat immediately returns to the nearest space within its structure as a free action. If an ahkhat is killed, its manifested body disappears as it's immediately reabsorbed by its attuned structure. When not manifesting from a structure, an ahkhat can't be attacked normally, but it is instantly destroyed if 75% of its attuned building is destroyed. If an ahkhat's keystone (see the Ahkhat Keystones on page 81.) is destroyed, the ahkhat is instantly destroyed.  Repair Structure (Sp) This functions like make whole, except this ability is strictly limited to the structure the ahkhat inhabits and permanent fixtures attached to the structure. For example, walls, doors, cabinets, and portcullises could be repaired with this ability, but not furniture or an adventurer's equipment.  Structural Mobility (Su) An ahkhat can move through solid walls, floors, and ceilings of any material except metal. Its movement leaves behind no tunnel or hole, nor does it create any ripples or other signs of its passage. It cannot move through significantly damaged or ruined sections of a structure until they are repaired. If an area containing an ahkhat is targeted with a passwall spell or similar effect, the ahkhat takes 1d8 points of damage and is immediately shunted to the nearest available space in its attuned structure.</t>
  </si>
  <si>
    <t>An ahkhat is an elemental entity that dwells within a single building or structure, such as a monument, temple, or manor. The floors and walls of this structure are the ahkhat's veins and arteries, and the doors and windows of the building are the creature's fingers and toes. An ahkhat exists solely to maintain and protect its attuned structure. Far from a mere house servant or magical butler, an ahkhat is its structure's consciousness incarnate.  Ahkhats are bound to their structures via a special keystone that's intrinsically attuned to the ahkhat, and they cannot leave the premises of their own volition. Furthermore, ahkhats cannot move through or manipulate structurally damaged parts of their attuned buildings, so they have a vested interest in maintaining the integrity of their demesnes.  When an ahkhat manifests, most often it emerges from a wall as a humanoid-like head, arms, and a torso that jut out. While ahkhats can manifest full bodies as well, since they cannot move away from their attuned structures, they rarely have cause to.  Since an ahkhat's body is one with the structure it embodies, it has no weight or size in and of itself. However, most ahkhats can extend up to 3 feet away from their resident structures; when emerging from the structure, its physical form weighs about 100 pounds, though this weight has no adverse effect on the structure itself.  Ecology  Ahkhats are a product of Ancient Osirian magic long lost to time. Since the means of creating an ahkhat seem to have been closely guarded secrets and the cost was likely extravagant, these creatures were rare even during the height of Ancient Osirion. Archeologists have discovered ahkhats in desert temples and lavish crypts, but most agree that common homes and other mundane structures likely did not house such beings. It's known that ahkhats are the result of severe and powerful magical alterations to earth elementals, though by what means and under what circumstances these modifications occurred remains unknown. The magic that caused such a metamorphosis must have been mighty indeed to transform an elemental into a native outsider, and is likely on par with the legendary deeds of the god-kings themselves. Like elementals, ahkhats need not breathe, eat, or sleep.  While not designed for combat, when pressed, ahkhats attack with their powerful limbs, and can reach up through the floor and out of the walls to trip and grab opponents. They're also adept at snatching nearby objects and hurling them at range.  Habitat &amp; Society  Ahkhats are solitary creatures without exception. Whatever modifications were made to those earth elementals that would become ahkhats stripped them of both their ability and desire to interact with other creatures, even with other members of their own kind. Ahkhats pay earth elementals as much heed as any other creature. Earth elementals, for their part, recoil at the sight of ahkhats; on some occasions, elementals have been known to rage uncontrollably upon witnessing what they no doubt perceive as an abomination and mockery of their kind.  Only one ahkhat keystone can be attuned to a particular structure or building at a time. Attempting to install a second ahkhat keystone into an already-occupied structure results in a series of violent tremors that pulse throughout the building and rock the structure to its very foundation. During this time, the keystones crack and fall apart, and both crumble into useless piles of rubble unless one is removed within 3 rounds.  Ahkhat Keystones Every ahkhat is tied to its own keystone, which is usually a stone block that weighs hundreds of pounds. The keystone must be included as part of a structure's foundation or cornerstone, or must be exchanged for a mundane keystone as part of a permanent alteration effected by a skilled artisan. Ahkhat keystones are usually difficult to locate, and are sometimes protected by a locked or secret door, devious traps, or magical protections. The outward appearance is typically a carved icon of a humanoid figure, beneath which is written the ahkhat's name in Ancient Osiriani.  Anyone who speaks the ahkhat's name while touching its keystone can attempt to charm the elemental (as charm monster, CL 15th, Will DC 17 negates), and may even do so while the ahkhat is elsewhere in the structure. If an ahkhat is under the control of two or more creatures at the same time, it tries to obey both to the best of its ability. If it receives conf licting orders simultaneously, the competing controllers must make opposed Charisma checks to determine which one the ahkhat obeys. An ahkhat cannot approach within 10 feet of its keystone unless granted permission by someone who has successfully used the keystone. Once tamed by use of the keystone, the ahkhat typically assumes a passive or subservient attitude toward the creature that activated it, even after the duration of the charm effect has expired. The ahkhat perceives this creature as the master of the house.  By use of its keystone, an ahkhat can be ordered to enter its keystone and remain there. The stone can then be removed and built into a different building as part of a major construction undertaking or even used in constructing a new building. This is the only way to transplant an ahkhat without destroying it. Details on how to create an ahkhat keystone have faded with time; the knowledge is lost along with the magic that created the first ahkhats.</t>
  </si>
  <si>
    <t>&lt;link rel="stylesheet"href="PF.css"&gt;&lt;div&gt;&lt;h2&gt;Ahkhat&lt;/h2&gt;&lt;h3&gt;&lt;i&gt;The materials of the building stretch and pull as if made of elastic, taking on the form of an earthen figure with thick stony arms, a roughly hewn torso, and a chiseled, vaguely humanoid head.&lt;/i&gt;&lt;/h3&gt;&lt;br&gt;&lt;/div&gt;&lt;div class="heading"&gt;&lt;p class="alignleft"&gt;Ahkhat&lt;/p&gt;&lt;p class="alignright"&gt;CR 4&lt;/p&gt;&lt;div style="clear: both;"&gt;&lt;/div&gt;&lt;/div&gt;&lt;div&gt;&lt;h5&gt;&lt;b&gt;XP &lt;/b&gt;1,200&lt;/h5&gt;&lt;h5&gt;N Small outsider (earth, elemental, native)&lt;/h5&gt;&lt;h5&gt;&lt;b&gt;Init &lt;/b&gt;+5; &lt;b&gt;Senses &lt;/b&gt;darkvision 60 ft., tremorsense 30 ft.; Perception +8&lt;/h5&gt;&lt;/div&gt;&lt;hr/&gt;&lt;div&gt;&lt;h5&gt;&lt;b&gt;DEFENSE&lt;/b&gt;&lt;/h5&gt;&lt;/div&gt;&lt;hr/&gt;&lt;div&gt;&lt;h5&gt;&lt;b&gt;AC &lt;/b&gt;17, touch 12, flat-footed 16 (+1 Dex, +5 natural, +1 size)&lt;/h5&gt;&lt;h5&gt;&lt;b&gt;hp &lt;/b&gt;34 (4d10+12)&lt;/h5&gt;&lt;h5&gt;&lt;b&gt;Fort &lt;/b&gt;+7, &lt;b&gt;Ref &lt;/b&gt;+5, &lt;b&gt;Will &lt;/b&gt;+2&lt;/h5&gt;&lt;h5&gt;&lt;b&gt;Immune &lt;/b&gt;elemental traits&lt;/h5&gt;&lt;/div&gt;&lt;hr/&gt;&lt;div&gt;&lt;h5&gt;&lt;b&gt;OFFENSE&lt;/b&gt;&lt;/h5&gt;&lt;/div&gt;&lt;hr/&gt;&lt;div&gt;&lt;h5&gt;&lt;b&gt;Spd &lt;/b&gt;30 ft.;  structural mobility&lt;/h5&gt;&lt;h5&gt;&lt;b&gt;Melee &lt;/b&gt;2 slams +8 (1d6+3)&lt;/h5&gt;&lt;h5&gt;&lt;b&gt;Ranged &lt;/b&gt;urn +6 (1d4+3)&lt;/h5&gt;&lt;h5&gt;&lt;b&gt;Space &lt;/b&gt;5 ft.; &lt;b&gt;Reach &lt;/b&gt;5 ft.&lt;/h5&gt;&lt;h5&gt;&lt;b&gt;Spell-Like Abilities&lt;/b&gt; (CL 2nd; concentration +3) &lt;/br&gt;At Will&amp;mdash;&lt;i&gt;open/close&lt;/i&gt;, &lt;i&gt;prestidigitation&lt;/i&gt; &lt;/br&gt;1/day&amp;mdash;repair structure&lt;/h5&gt;&lt;/h5&gt;&lt;/div&gt;&lt;hr/&gt;&lt;div&gt;&lt;h5&gt;&lt;b&gt;STATISTICS&lt;/b&gt;&lt;/h5&gt;&lt;/div&gt;&lt;hr/&gt;&lt;div&gt;&lt;h5&gt;&lt;b&gt;Str &lt;/b&gt;17, &lt;b&gt;Dex &lt;/b&gt;13, &lt;b&gt;Con &lt;/b&gt;16, &lt;b&gt;Int &lt;/b&gt; 8, &lt;b&gt;Wis &lt;/b&gt;12, &lt;b&gt;Cha &lt;/b&gt;13&lt;/h5&gt;&lt;h5&gt;&lt;b&gt;Base Atk &lt;/b&gt;+4; &lt;b&gt;CMB &lt;/b&gt;+6; &lt;b&gt;CMD &lt;/b&gt;17&lt;/h5&gt;&lt;h5&gt;&lt;b&gt;Feats &lt;/b&gt;Improved Initiative, Throw Anything&lt;/h5&gt;&lt;h5&gt;&lt;b&gt;Skills &lt;/b&gt;Craft (carpentry) +6, Craft (stonemasonry) +6, Knowledge (engineering) +10, Perception +8, Stealth +12; &lt;b&gt;Racial Modifiers &lt;/b&gt;+4 Knowledge (engineering)&lt;/h5&gt;&lt;h5&gt;&lt;b&gt;Languages &lt;/b&gt;Ancient Osiriani&lt;/h5&gt;&lt;h5&gt;&lt;b&gt;SQ &lt;/b&gt;integrated body&lt;/h5&gt;&lt;/div&gt;&lt;hr/&gt;&lt;div&gt;&lt;h5&gt;&lt;b&gt;ECOLOGY&lt;/b&gt;&lt;/h5&gt;&lt;/div&gt;&lt;hr/&gt;&lt;div&gt;&lt;h5&gt;&lt;b&gt;Environment &lt;/b&gt; warm urban&lt;/h5&gt;&lt;h5&gt;&lt;b&gt;Organization &lt;/b&gt;solitary&lt;/h5&gt;&lt;h5&gt;&lt;b&gt;Treasure &lt;/b&gt;none&lt;/h5&gt;&lt;/div&gt;&lt;hr/&gt;&lt;div&gt;&lt;h5&gt;&lt;b&gt;SPECIAL ABILITIES&lt;/b&gt;&lt;/h5&gt;&lt;/div&gt;&lt;hr/&gt;&lt;div&gt;&lt;/h5&gt;&lt;h5&gt;&lt;b&gt;Integrated Body (Ex)&lt;/b&gt; An ahkhat has no true body. It instead derives its form from the structure it inhabits, emerging from the walls, floors, and ceilings as an extension of the structure. An ahkhat cannot manifest from broken areas of a structure or separate from the building's surface at any time; it can only move within the building materials of the structure it's attuned to. An ahkhat occupies the same space as whatever area of the structure it is presently manifesting from.  If an ahkhat is, for whatever reason, moved 10 or more feet away from its structure, it takes 1d8 points of damage; at the beginning of its next turn, the ahkhat immediately returns to the nearest space within its structure as a free action. If an ahkhat is killed, its manifested body disappears as it's immediately reabsorbed by its attuned structure. When not manifesting from a structure, an ahkhat can't be attacked normally, but it is instantly destroyed if 75% of its attuned building is destroyed. If an ahkhat's keystone (see the Ahkhat Keystones on page 81.) is destroyed, the ahkhat is instantly destroyed.  &lt;/h5&gt;&lt;h5&gt;&lt;b&gt;Repair Structure (Sp)&lt;/b&gt; This functions like &lt;i&gt;make whole&lt;/i&gt;, except this ability is strictly limited to the structure the ahkhat inhabits and permanent fixtures attached to the structure. For example, walls, doors, cabinets, and portcullises could be repaired with this ability, but not furniture or an adventurer's equipment.  &lt;/h5&gt;&lt;h5&gt;&lt;b&gt;Structural Mobility (Su)&lt;/b&gt; An ahkhat can move through solid walls, floors, and ceilings of any material except metal. Its movement leaves behind no tunnel or hole, nor does it create any ripples or other signs of its passage. It cannot move through significantly damaged or ruined sections of a structure until they are repaired. If an area containing an ahkhat is targeted with a &lt;i&gt;passwall&lt;/i&gt; spell or similar effect, the ahkhat takes 1d8 points of damage and is immediately shunted to the nearest available space in its attuned structure.&lt;/h5&gt;&lt;/div&gt;&lt;br&gt;&lt;div&gt;&lt;h4&gt;&lt;p&gt;&lt;p&gt;An ahkhat is an elemental entity that dwells within a single building or structure, such as a monument, temple, or manor. The floors and walls of this structure are the ahkhat's veins and arteries, and the doors and windows of the building are the creature's fingers and toes. An ahkhat exists solely to maintain and protect its attuned structure. Far from a mere house servant or magical butler, an ahkhat is its structure's consciousness incarnate.  Ahkhats are bound to their structures via a special keystone that's intrinsically attuned to the ahkhat, and they cannot leave the premises of their own volition. Furthermore, ahkhats cannot move through or manipulate structurally damaged parts of their attuned buildings, so they have a vested interest in maintaining the integrity of their demesnes.  When an ahkhat manifests, most often it emerges from a wall as a humanoid-like head, arms, and a torso that jut out. While ahkhats can manifest full bodies as well, since they cannot move away from their attuned structures, they rarely have cause to.  Since an ahkhat's body is one with the structure it embodies, it has no weight or size in and of itself. However, most ahkhats can extend up to 3 feet away from their resident structures; when emerging from the structure, its physical form weighs about 100 pounds, though this weight has no adverse effect on the structure itself.  &lt;b&gt;&lt;/p&gt;&lt;p&gt;Ecology&lt;/b&gt;&lt;/p&gt;&lt;p&gt;  Ahkhats are a product of Ancient Osirian magic long lost to time. Since the means of creating an ahkhat seem to have been closely guarded secrets and the cost was likely extravagant, these creatures were rare even during the height of Ancient Osirion. Archeologists have discovered ahkhats in desert temples and lavish crypts, but most agree that common homes and other mundane structures likely did not house such beings. It's known that ahkhats are the result of severe and powerful magical alterations to earth elementals, though by what means and under what circumstances these modifications occurred remains unknown. The magic that caused such a metamorphosis must have been mighty indeed to transform an elemental into a native outsider, and is likely on par with the legendary deeds of the god-kings themselves. Like elementals, ahkhats need not breathe, eat, or sleep.  While not designed for combat, when pressed, ahkhats attack with their powerful limbs, and can reach up through the floor and out of the walls to trip and grab opponents. They're also adept at snatching nearby objects and hurling them at range.  &lt;b&gt;&lt;/p&gt;&lt;p&gt;Habitat &amp; Society&lt;/b&gt;&lt;/p&gt;&lt;p&gt;  Ahkhats are solitary creatures without exception. Whatever modifications were made to those earth elementals that would become ahkhats stripped them of both their ability and desire to interact with other creatures, even with other members of their own kind. Ahkhats pay earth elementals as much heed as any other creature. Earth elementals, for their part, recoil at the sight of ahkhats; on some occasions, elementals have been known to rage uncontrollably upon witnessing what they no doubt perceive as an abomination and mockery of their kind.  Only one ahkhat keystone can be attuned to a particular structure or building at a time. Attempting to install a second ahkhat keystone into an already-occupied structure results in a series of violent tremors that pulse throughout the building and rock the structure to its very foundation. During this time, the keystones crack and fall apart, and both crumble into useless piles of rubble unless one is removed within 3 rounds.  &lt;br&gt;&lt;b&gt;Ahkhat Keystones&lt;/b&gt;&lt;br&gt; Every ahkhat is tied to its own keystone, which is usually a stone block that weighs hundreds of pounds. The keystone must be included as part of a structure's foundation or cornerstone, or must be exchanged for a mundane keystone as part of a permanent alteration effected by a skilled artisan. Ahkhat keystones are usually difficult to locate, and are sometimes protected by a locked or secret door, devious traps, or magical protections. The outward appearance is typically a carved icon of a humanoid figure, beneath which is written the ahkhat's name in Ancient Osiriani.  Anyone who speaks the ahkhat's name while touching its keystone can attempt to charm the elemental (as &lt;i&gt;charm monster&lt;/i&gt;, CL 15th, Will DC 17 negates), and may even do so while the ahkhat is elsewhere in the structure. If an ahkhat is under the control of two or more creatures at the same time, it tries to obey both to the best of its ability. If it receives conf licting orders simultaneously, the competing controllers must make opposed Charisma checks to determine which one the ahkhat obeys. An ahkhat cannot approach within 10 feet of its keystone unless granted permission by someone who has successfully used the keystone. Once tamed by use of the keystone, the ahkhat typically assumes a passive or subservient attitude toward the creature that activated it, even after the duration of the charm effect has expired. The ahkhat perceives this creature as the master of the house.  By use of its keystone, an ahkhat can be ordered to enter its keystone and remain there. The stone can then be removed and built into a different building as part of a major construction undertaking or even used in constructing a new building. This is the only way to transplant an ahkhat without destroying it. Details on how to create an ahkhat keystone have faded with time; the knowledge is lost along with the magic that created the first ahkhats.&lt;/p&gt;&lt;/h4&gt;&lt;/div&gt;</t>
  </si>
  <si>
    <t>Guardian Scroll</t>
  </si>
  <si>
    <t>(+2 Dex, +1 dodge, +2 size)</t>
  </si>
  <si>
    <t>bludgeoning, crushing, and falling damage, construct traits</t>
  </si>
  <si>
    <t>slice +9 (1d4+3 plus bleed and grab)</t>
  </si>
  <si>
    <t>bleed (1d2), constrict (1d4+3), grab (Medium), slice, strangle</t>
  </si>
  <si>
    <t>Str 14, Dex 15, Con -, Int 4, Wis 10, Cha 12</t>
  </si>
  <si>
    <t>Dodge, Flyby Attack, Lightning Reflexes</t>
  </si>
  <si>
    <t>Acrobatics +4, Fly +20</t>
  </si>
  <si>
    <t>solitary, pair, or collection (3-6)</t>
  </si>
  <si>
    <t>This innocuous-looking scroll abruptly rises in the air, unraveling as it flies. It flits about with serpentine grace, baring its razor-sharp edges.</t>
  </si>
  <si>
    <t>Slice (Ex) A guardian scroll's slice attack is a primary attack that deals slashing damage.  Strangle (Ex) When a guardian scroll grapples a creature, it entirely covers its opponent's head with an airtight grip. A creature grappled by the scroll cannot see, speak, or cast spells with verbal components, and it must hold its breath (see Suffocation on page 445 of the Pathfinder RPG Core Rulebook). Creatures that don't speak or breathe through their heads aren't affected in those manners, nor are those who can see through other means blinded. Any attacks targeting a guardian scroll while it's grappling deal half damage to the scroll and the other half to the grappled creature.  Susceptible to Mind-Affecting Effects (Ex) As an intelligent construct, a guardian scroll is subject to mind-affecting effects.</t>
  </si>
  <si>
    <t>Magical practitioners, both arcane and divine, often use artificial creatures to protect their lairs, libraries, temples, and sacred texts. Sometimes the best of these protectors are ones a thief never suspects-until it's too late. Guardian scrolls are deceptive constructs created from enchanted paper or papyrus. When an intruder enters a proscribed area or touches a prohibited object without first speaking a password or otherwise signaling that it has permission to enter, the guardian scroll rises to attack.  At rest, guardian scrolls appear identical to any number of different types of magical or nonmagical scrolls. Sometimes their ends terminate in wooden or light metal rods. These weighted ends do not hinder or alter the guardian scrolls' ability to move and attack. The texture of such a scroll is quite different from that of any paper, parchment, or papyrus-though from visual inspection alone it's indistinguishable from those materials. Instead, a guardian scroll's papery body is surprising strong and tensile. Even with casual handling, an observer can tell the material is tear-resistant, though it has a fine edge.  When a guardian scroll becomes active, it rises in the air and unfurls to a length of almost 4 feet. It wafts through the air with casual ease as it approaches its target. When it attacks, it stiffens its edges, making them almost as sharp as razors. It races past its target and draws its entire length across any exposed flesh, leaving a long, deep, and often painful slash that bleeds badly afterward. This is not the scroll's only means of attack, however. It can also wrap itself around a Medium or smaller creature in the blink of an eye, constricting it. While the strength of its constriction is not as terrible as that of a giant snake, the guardian scroll is intelligent enough to strategically wrap itself around the face of its target to blind and asphyxiate. While some barroom adventurers laugh at the absurdity of "aggressive paper," anyone who has faced a guardian scroll knows its tenacity is surpassed only by its viciousness.  Ecology  Guardian scrolls are artificial creatures, more akin to intelligent magic items than anything spawned in nature. Many do have some connection to the natural world, in that the material used in the creation of their paper is sometimes harvested from treants, quickwoods, or other intelligent tree creatures. In Osirion, guardian scrolls are often created from patches of stranglereeds that grow along the riverbank (see Pathfinder Adventure Path #82). Some researchers argue this explains the almost murderous nature that some guardian scrolls manifest. It is possible to create a guardian scroll without killing an intelligent plant creature, but it's a lengthier process that requires much more material, and doesn't appear to change the construct's disposition.  Unlike most constructs, guardian scrolls have a limited intelligence. They lack the bludgeoning strength of other automata, and the variety and sophistication of their possible attacks require more than a simple brute force approach. This same spark of awareness also makes them subject to attacks on their minds.  Sometimes a guardian scroll's creator uses the scroll to record the very information the construct is intended to protect-often a treasure map. The idea is that the scroll fights relentlessly rather than allowing an unauthorized party to study it, such that a would-be thief must destroy it to stop its attacks. This is risky, however. The scroll could be grappled, pinned, and held down by two or more creatures so it could be examined. Worse, since it fights to the death, the information it protects could be lost entirely.  Guardian scrolls forced into scroll tubes go dormant unless they succeed at a DC 15 Will save. A scroll that is still active can usually pop the canister open and escape unless the case has a locking mechanism or other special precautions are taken. If its tube is disturbed, a dormant guardian scroll must attempt a Will save to shake off this forced quiescence; if successful, it abruptly returns to life.  Habitat &amp; Society  One might expect that guardian scrolls would be found only in the lairs of wizards and in great libraries, but the truth is that while they are commonly placed wherever someone has a secret to keep, they can be found in any number of surprising locations. The scrolls make splendid treasure maps for pirate lords, and as such they are found on ships and islands throughout the Inner Sea. They've even been sent anonymously as sealed missives via courier with instructions to murder the recipient.  Construction  A guardian scroll's body is usually made of paper crafted from the body of a living, intelligent tree or plant creature; the complex process of extraction usually destroys the creature in the process. For this reason, the creation of a guardian scroll is often, but not strictly, an evil act. A Large- or Medium-sized creature can provide more than enough paper to create dozens of guardian scrolls. The paper produced does not need to be used within a specific time frame, and so may be sold and purchased without the creator destroying an intelligent creature herself. The paper can also be produced alchemically from normal sources of pulp at greater expense with a successful DC 25 Craft (alchemy) check. The additional cost and price for this alternative process are listed within parentheses in the stat block below. Additionally, the creator must inscribe a series of magical words at the very bottom of the scroll. This does not prohibit the scroll from use for spells or other writings, but does require meticulous calligraphy or penmanship.  GUARDIAN SCROLL  CL 8th; Price 5,000 gp (7,500 gp)  Construction  Requirements Craft Construct, bull's strength, false life, fly, lesser geas, magic weapon, make whole; paper made from an intelligent plant creature that dies or is slain during the paper-making process, or a more costly alchemically treated paper; creator must have 5 ranks in Linguistics; Cost 2,500 gp (3,750 gp)  Magic Guardian Scrolls It's possible to include additional magical writings in the process of a guardian scroll's creation. This process is more expensive, adding 10,000 gp to the construction cost, but grants the guardian scroll spell-like abilities determined by its creator. To make a magic guardian scroll, apply the following changes.  Challenge Rating: +1  Abilities: +2 Int, +2 Cha. The guardian scroll gains no additional skill ranks.  Spell-like Abilities: CL 4th, concentration +6, two 1st-level spells and one 2nd-level spell three times per day, one 3rd-level spell once per day. The creator designates the spells from those the creator can cast.</t>
  </si>
  <si>
    <t>&lt;link rel="stylesheet"href="PF.css"&gt;&lt;div&gt;&lt;h2&gt;Guardian Scroll&lt;/h2&gt;&lt;h3&gt;&lt;i&gt;This innocuous-looking scroll abruptly rises in the air, unraveling as it flies. It flits about with serpentine grace, baring its razor-sharp edges.&lt;/i&gt;&lt;/h3&gt;&lt;br&gt;&lt;/div&gt;&lt;div class="heading"&gt;&lt;p class="alignleft"&gt;Guardian Scroll&lt;/p&gt;&lt;p class="alignright"&gt;CR 3&lt;/p&gt;&lt;div style="clear: both;"&gt;&lt;/div&gt;&lt;/div&gt;&lt;div&gt;&lt;h5&gt;&lt;b&gt;XP &lt;/b&gt;800&lt;/h5&gt;&lt;h5&gt;N Tiny construct &lt;/h5&gt;&lt;h5&gt;&lt;b&gt;Init &lt;/b&gt;+2; &lt;b&gt;Senses &lt;/b&gt;darkvision 60 ft., low-light vision; Perception +0&lt;/h5&gt;&lt;/div&gt;&lt;hr/&gt;&lt;div&gt;&lt;h5&gt;&lt;b&gt;DEFENSE&lt;/b&gt;&lt;/h5&gt;&lt;/div&gt;&lt;hr/&gt;&lt;div&gt;&lt;h5&gt;&lt;b&gt;AC &lt;/b&gt;15, touch 15, flat-footed 12 (+2 Dex, +1 dodge, +2 size)&lt;/h5&gt;&lt;h5&gt;&lt;b&gt;hp &lt;/b&gt;27 (5d10)&lt;/h5&gt;&lt;h5&gt;&lt;b&gt;Fort &lt;/b&gt;+1, &lt;b&gt;Ref &lt;/b&gt;+5, &lt;b&gt;Will &lt;/b&gt;+1&lt;/h5&gt;&lt;h5&gt;&lt;b&gt;DR &lt;/b&gt;5/magic; &lt;b&gt;Immune &lt;/b&gt;bludgeoning, crushing, and falling damage, construct traits&lt;/h5&gt;&lt;h5&gt;&lt;b&gt;Weaknesses &lt;/b&gt;susceptible to mind-affecting effects, vulnerable to fire&lt;/h5&gt;&lt;/div&gt;&lt;hr/&gt;&lt;div&gt;&lt;h5&gt;&lt;b&gt;OFFENSE&lt;/b&gt;&lt;/h5&gt;&lt;/div&gt;&lt;hr/&gt;&lt;div&gt;&lt;h5&gt;&lt;b&gt;Spd &lt;/b&gt;10 ft., fly 40 ft. (perfect)&lt;/h5&gt;&lt;h5&gt;&lt;b&gt;Melee &lt;/b&gt;slice +9 (1d4+3 plus bleed and grab)&lt;/h5&gt;&lt;h5&gt;&lt;b&gt;Space &lt;/b&gt;2-1/2 ft.; &lt;b&gt;Reach &lt;/b&gt;0 ft.&lt;/h5&gt;&lt;h5&gt;&lt;b&gt;Special Attacks &lt;/b&gt;bleed (1d2), constrict (1d4+3), grab (Medium), slice, strangle&lt;/h5&gt;&lt;/div&gt;&lt;hr/&gt;&lt;div&gt;&lt;h5&gt;&lt;b&gt;STATISTICS&lt;/b&gt;&lt;/h5&gt;&lt;/div&gt;&lt;hr/&gt;&lt;div&gt;&lt;h5&gt;&lt;b&gt;Str &lt;/b&gt;14, &lt;b&gt;Dex &lt;/b&gt;15, &lt;b&gt;Con &lt;/b&gt;-, &lt;b&gt;Int &lt;/b&gt; 4, &lt;b&gt;Wis &lt;/b&gt;10, &lt;b&gt;Cha &lt;/b&gt;12&lt;/h5&gt;&lt;h5&gt;&lt;b&gt;Base Atk &lt;/b&gt;+5; &lt;b&gt;CMB &lt;/b&gt;+5 (+9 grapple); &lt;b&gt;CMD &lt;/b&gt;18&lt;/h5&gt;&lt;h5&gt;&lt;b&gt;Feats &lt;/b&gt;Dodge, Flyby Attack, Lightning Reflexes&lt;/h5&gt;&lt;h5&gt;&lt;b&gt;Skills &lt;/b&gt;Acrobatics +4, Fly +20&lt;/h5&gt;&lt;h5&gt;&lt;b&gt;Languages &lt;/b&gt;Common (can't speak)&lt;/h5&gt;&lt;/div&gt;&lt;hr/&gt;&lt;div&gt;&lt;h5&gt;&lt;b&gt;ECOLOGY&lt;/b&gt;&lt;/h5&gt;&lt;/div&gt;&lt;hr/&gt;&lt;div&gt;&lt;h5&gt;&lt;b&gt;Environment &lt;/b&gt; any&lt;/h5&gt;&lt;h5&gt;&lt;b&gt;Organization &lt;/b&gt;solitary, pair, or collection (3-6)&lt;/h5&gt;&lt;h5&gt;&lt;b&gt;Treasure &lt;/b&gt;none&lt;/h5&gt;&lt;/div&gt;&lt;hr/&gt;&lt;div&gt;&lt;h5&gt;&lt;b&gt;SPECIAL ABILITIES&lt;/b&gt;&lt;/h5&gt;&lt;/div&gt;&lt;hr/&gt;&lt;div&gt;&lt;/h5&gt;&lt;h5&gt;&lt;b&gt;Slice (Ex)&lt;/b&gt; A guardian scroll's slice attack is a primary attack that deals slashing damage.  &lt;/h5&gt;&lt;h5&gt;&lt;b&gt;Strangle (Ex)&lt;/b&gt; When a guardian scroll grapples a creature, it entirely covers its opponent's head with an airtight grip. A creature grappled by the scroll cannot see, speak, or cast spells with verbal components, and it must hold its breath (see Suffocation on page 445 of the &lt;i&gt;Pathfinder RPG Core&lt;/i&gt; Rulebook). Creatures that don't speak or breathe through their heads aren't affected in those manners, nor are those who can see through other means blinded. Any attacks targeting a guardian scroll while it's grappling deal half damage to the scroll and the other half to the grappled creature.  &lt;/h5&gt;&lt;h5&gt;&lt;b&gt;Susceptible to Mind-Affecting Effects (Ex)&lt;/b&gt; As an intelligent construct, a guardian scroll is subject to mind-affecting effects.&lt;/h5&gt;&lt;/div&gt;&lt;br&gt;&lt;div&gt;&lt;h4&gt;&lt;p&gt;&lt;p&gt;Magical practitioners, both arcane and divine, often use artificial creatures to protect their lairs, libraries, temples, and sacred texts. Sometimes the best of these protectors are ones a thief never suspects-until it's too late. Guardian scrolls are deceptive constructs created from enchanted paper or papyrus. When an intruder enters a proscribed area or touches a prohibited object without first speaking a password or otherwise signaling that it has permission to enter, the guardian scroll rises to attack.  At rest, guardian scrolls appear identical to any number of different types of magical or nonmagical scrolls. Sometimes their ends terminate in wooden or light metal rods. These weighted ends do not hinder or alter the guardian scrolls' ability to move and attack. The texture of such a scroll is quite different from that of any paper, parchment, or papyrus-though from visual inspection alone it's indistinguishable from those materials. Instead, a guardian scroll's papery body is surprising strong and tensile. Even with casual handling, an observer can tell the material is tear-resistant, though it has a fine edge.  When a guardian scroll becomes active, it rises in the air and unfurls to a length of almost 4 feet. It wafts through the air with casual ease as it approaches its target. When it attacks, it stiffens its edges, making them almost as sharp as razors. It races past its target and draws its entire length across any exposed flesh, leaving a long, deep, and often painful slash that bleeds badly afterward. This is not the scroll's only means of attack, however. It can also wrap itself around a Medium or smaller creature in the blink of an eye, constricting it. While the strength of its constriction is not as terrible as that of a giant snake, the guardian scroll is intelligent enough to strategically wrap itself around the face of its target to blind and asphyxiate. While some barroom adventurers laugh at the absurdity of "aggressive paper," anyone who has faced a guardian scroll knows its tenacity is surpassed only by its viciousness.  &lt;b&gt;&lt;/p&gt;&lt;p&gt;Ecology&lt;/b&gt;&lt;/p&gt;&lt;p&gt;  Guardian scrolls are artificial creatures, more akin to intelligent magic items than anything spawned in nature. Many do have some connection to the natural world, in that the material used in the creation of their paper is sometimes harvested from treants, quickwoods, or other intelligent tree creatures. In Osirion, guardian scrolls are often created from patches of stranglereeds that grow along the riverbank (see &lt;i&gt;Pathfinder Adventure Path&lt;/i&gt; #82). Some researchers argue this explains the almost murderous nature that some guardian scrolls manifest. It is possible to create a guardian scroll without killing an intelligent plant creature, but it's a lengthier process that requires much more material, and doesn't appear to change the construct's disposition.  Unlike most constructs, guardian scrolls have a limited intelligence. They lack the bludgeoning strength of other automata, and the variety and sophistication of their possible attacks require more than a simple brute force approach. This same spark of awareness also makes them subject to attacks on their minds.  Sometimes a guardian scroll's creator uses the scroll to record the very information the construct is intended to protect-often a treasure map. The idea is that the scroll fights relentlessly rather than allowing an unauthorized party to study it, such that a would-be thief must destroy it to stop its attacks. This is risky, however. The scroll could be grappled, pinned, and held down by two or more creatures so it could be examined. Worse, since it fights to the death, the information it protects could be lost entirely.  Guardian scrolls forced into scroll tubes go dormant unless they succeed at a DC 15 Will save. A scroll that is still active can usually pop the canister open and escape unless the case has a locking mechanism or other special precautions are taken. If its tube is disturbed, a dormant guardian scroll must attempt a Will save to shake off this forced quiescence; if successful, it abruptly returns to life.  &lt;b&gt;&lt;/p&gt;&lt;p&gt;Habitat &amp; Society&lt;/b&gt;&lt;/p&gt;&lt;p&gt;  One might expect that guardian scrolls would be found only in the lairs of wizards and in great libraries, but the truth is that while they are commonly placed wherever someone has a secret to keep, they can be found in any number of surprising locations. The scrolls make splendid treasure maps for pirate lords, and as such they are found on ships and islands throughout the Inner Sea. They've even been sent anonymously as sealed missives via courier with instructions to murder the recipient.  &lt;br&gt;&lt;b&gt;Construction&lt;/b&gt;&lt;br&gt;  A guardian scroll's body is usually made of paper crafted from the body of a living, intelligent tree or plant creature; the complex process of extraction usually destroys the creature in the process. For this reason, the creation of a guardian scroll is often, but not strictly, an evil act. A Large- or Medium-sized creature can provide more than enough paper to create dozens of guardian scrolls. The paper produced does not need to be used within a specific time frame, and so may be sold and purchased without the creator destroying an intelligent creature herself. The paper can also be produced alchemically from normal sources of pulp at greater expense with a successful DC 25 Craft (alchemy) check. The additional cost and price for this alternative process are listed within parentheses in the stat block below. Additionally, the creator must inscribe a series of magical words at the very bottom of the scroll. This does not prohibit the scroll from use for spells or other writings, but does require meticulous calligraphy or penmanship.  &lt;br&gt;&lt;div class="heading"&gt;&lt;p class="alignleft"&gt;Guardian Scroll&lt;div style="clear: both;"&gt;&lt;/div&gt;  &lt;b&gt;CL&lt;/b&gt; 8th; &lt;b&gt;Price&lt;/b&gt; 5,000 gp (7,500 gp)  &lt;br&gt;&lt;hr/&gt;&lt;b&gt;Construction&lt;/b&gt;&lt;hr/&gt;  &lt;b&gt;Requirements&lt;/b&gt; Craft Construct, &lt;i&gt;bull's strength&lt;/i&gt;, &lt;i&gt;false life&lt;/i&gt;, &lt;i&gt;fly&lt;/i&gt;, &lt;i&gt;lesser geas&lt;/i&gt;, &lt;i&gt;magic weapon&lt;/i&gt;, &lt;i&gt;make whole&lt;/i&gt;; paper made from an intelligent plant creature that dies or is slain during the paper-making process, or a more costly alchemically treated paper; creator must have 5 ranks in Linguistics; &lt;b&gt;Cost&lt;/b&gt; 2,500 gp (3,750 gp)  &lt;br&gt;&lt;b&gt;Magic Guardian Scrolls&lt;/b&gt;&lt;br&gt; It's possible to include additional magical writings in the process of a guardian scroll's creation. This process is more expensive, adding 10,000 gp to the construction cost, but grants the guardian scroll spell-like abilities determined by its creator. To make a magic guardian scroll, apply the following changes.  &lt;br&gt;&lt;b&gt;Challenge Rating:&lt;/b&gt; +1  &lt;br&gt;&lt;b&gt;Abilities:&lt;/b&gt; +2 Int, +2 Cha. The guardian scroll gains no additional skill ranks.  &lt;br&gt;&lt;b&gt;Spell-like Abilities:&lt;/b&gt; CL 4th, concentration +6, two 1st-level spells and one 2nd-level spell three times per day, one 3rd-level spell once per day. The creator designates the spells from those the creator can cast.&lt;/p&gt;&lt;/h4&gt;&lt;/div&gt;</t>
  </si>
  <si>
    <t>Shasalqu</t>
  </si>
  <si>
    <t>trapping cold (10 ft., DC 13)</t>
  </si>
  <si>
    <t>heat absorption,</t>
  </si>
  <si>
    <t>tail slap +6 (1d6+1 plus 1d6 cold)</t>
  </si>
  <si>
    <t>Str 13, Dex 15, Con 14, Int 2, Wis 13, Cha 12</t>
  </si>
  <si>
    <t>Climb +5, Perception +6, Stealth +10</t>
  </si>
  <si>
    <t>frigid flesh</t>
  </si>
  <si>
    <t>A ridge of jagged ice runs down the back of this glistening, goat-sized lizard.</t>
  </si>
  <si>
    <t>Frigid Flesh (Ex) A creature that successfully hits a shasalqu with a natural attack or an unarmed strike takes 1d6 points of cold damage.  Heat Absorption (Ex) Fire deals no damage to a shasalqu. Instead, the shasalqu absorbs the fire and gains 1 temporary hit point for every 3 points of fire damage it would have taken. These temporary hit points disappear after 1 hour.  Trapping Cold (Su) A shasalqu exudes a heat-sapping aura that makes the air temperature around it plunge. Any creature that begins its turn within 10 feet of a shasalqu takes 1d6 points of cold damage and becomes entangled. A successful DC 13 Fortitude save negates the damage and the entangled condition. An affected creature is entangled for as long as it is within the aura's area plus 1 round after leaving. Other shasalqus are immune to this aura, as are any creatures immune to cold damage or whose cold resistance causes them to take no damage from the aura. When a shasalqu dies, its trapping cold aura persists around its corpse for 1 hour.</t>
  </si>
  <si>
    <t>While some reptiles bask in the sun's warm embrace to raise their body temperature, a shasalqu is ravenous in its search of warmth. Even in the deserts of the Inner Sea region, it never seems to have enough heat. Instead of just relying on the sun, a shasalqu gathers energy by sapping the heat from the air (and creatures) around it. An icy, saw-toothed ridge protrudes from its back, and its tail ends in a small club of accumulated ice. A shasalqu uses the intense cold generated from this heat absorption to trap its prey, which is often unprepared for the effects of blistering cold in the middle of the desert. Fighting shasalqus is dangerous business as their cold flesh damages any creature coming into contact with them. A shasalqu is 3 feet tall at the shoulder and weighs about 40 pounds.  Ecology  Most desert scholars believe that strange biology that fuels a shasalqu's heat absorption ability is the same as that of brown mold, and some even claim that the creatures carry brown mold spores in their bodies. This could account for shasalqus' ability to sap heat from their surroundings even after they die. Shasalqus have rough, gray-blue skin dotted with small beady extrusions much like those of a horned lizard. Because of their sandy environs and the drops of water that melt off their icy ridges, shasalqus' bodies are often caked in a layer of gritty mud. Motionless shasalqus are often mistaken for rocks or small muddy clumps from a distance-a mistake desert travelers quickly come to regret.  Shasalqus' ability to harvest heat from nearby creatures makes them one of the few types of lizards that actively hunt at night. They prefer eating warm-blooded creatures, so they prey upon nocturnal desert fauna such as rabbits, desert foxes, and nesting birds. By catching prey in their chilly auras, shasalqus can bring down animals that would normally have the advantage of speed. Occasionally, shasalqus creep up on encampments and kill travelers' camels while they sleep. Shasalqus prefer to eat larger animals since these creatures can provide food for days, but because they dwell in the resource-poor desert, they typically eat whatever they can. Shasalqus are particularly partial to fire elementals or other supernaturally warm beings, and may pursue such creatures for days in single-minded pursuit of heat and sustenance.  Habitat &amp; Society  Shasalqus live primarily solitary existences. They are territorial creatures and mark off their territory with a unique scent, by which others of their kind can readily determine whether they have come across that particular shasalqu before. To maintain their territorial boundaries, shasalqus must walk the perimeter of their claimed land once every few days to ensure that their scent sticks. They deliver their scent through the droplets of water that melt off their hides (their "sweat") during their patrols. When a shasalqu comes across the territory markers of another shasalqu, it slowly follows the edge of the other's territory, giving ample time for a greater volume of its own droplets to permeate the ground and deliver a stronger scent. The difference between the scents of two shasalqu is almost imperceptible to other creatures, leaving many creatures unaware of territory wars between two or more shasalqus.  Shasalqus dwell in hidden places. Their rocky lairs can be found near oases or along trade routes where prey is likely to wander by. Near oases, they make their lairs far enough away to allow them to sneak up on drinking or bathing creatures and then retreat to their lairs with little effort. When a shasalqu finds a trade route within its territory, it also ensures that its lair is not so close to the route as to betray its presence.  Regardless of their location, shasalqu lairs are often extremely damp since the desert's heat melts the accumulated ice that crusts on shasalqus' hides. This makes shasalqu lairs breeding grounds for a variety of mosses and plants, especially those that can withstand colder temperatures. These tiny oases rapidly become too mossy for the shasalqu, forcing it to leave its den in search of a new one. Shasalqus frequently keep multiple dens within their territory and rotate between them.  In rare cases, brown mold forms in the darkened corners of the den, leading some naturalists to conclude that the strange lizards carry spores from this dangerous mold. This conclusion has led expeditions of naturalists into the blazing desert to locate abandoned shasalqu dens and collect samples of brown mold from them. To avoid entering shasalqu dens on their own, these naturalists use long-handled scoops that they prod into the shasalqu den to collect the dangerous mold. Since shasalqus are not immune to cold damage (merely resistant), they abandon their lairs when patches of brown mold form.  Sometimes shasalqus' moist and muddy lairs attract other thirsty desert creatures. Shasalqus can easily contend with the desert foxes and occasional weary traveler, but should a more powerful creature come across their dens, shasalqus either remain perfectly still, hoping the creature will drink and leave quickly, or else they slink away to avoid confrontations, only returning once the threat has passed.  Though shasalqus usually keep to themselves, some naturalists have recorded clusters of them in places with abundant food. In these rare situations, a hierarchy forms among these simple creatures, and the leader is invariably the shasalqu with the largest ice-club on its tail, a visible status indicator among shasalqus. Shasalqus that challenge the current alpha end up in quick brawls for superiority. In these fights the challenger often tries to ruin its icy spines or to chip off portions of the ice that has accumulated on the leader's tail, so its opponent has a less impressive display. Because of this behavior, and the fact that the clubs grow more ice eventually, the dominance of these rare clusters of shasalqus is in constant flux.  Desert nomads sometimes capture shasalqus and use them as sources of water. They dig pits to serve as enclosures for the lizards, and feed them captured rodents or birds. With the shasalqus safely ensconced in these makeshift wells, the nomads then harvest the resultant condensation as a slow but sure method of obtaining water in the desert. Because of the deadliness of the shasalqu's frigid aura, such hunters often try to catch the creatures with long nets or lassos, and even then only the hardiest and most desperate attempt the feat. For one far from the nearest oasis, the capturing a shasalqu could mean the difference between life and death by dehydration.</t>
  </si>
  <si>
    <t>&lt;link rel="stylesheet"href="PF.css"&gt;&lt;div&gt;&lt;h2&gt;Shasalqu&lt;/h2&gt;&lt;h3&gt;&lt;i&gt;A ridge of jagged ice runs down the back of this glistening, goat-sized lizard.&lt;/i&gt;&lt;/h3&gt;&lt;br&gt;&lt;/div&gt;&lt;div class="heading"&gt;&lt;p class="alignleft"&gt;Shasalqu&lt;/p&gt;&lt;p class="alignright"&gt;CR 3&lt;/p&gt;&lt;div style="clear: both;"&gt;&lt;/div&gt;&lt;/div&gt;&lt;div&gt;&lt;h5&gt;&lt;b&gt;XP &lt;/b&gt;800&lt;/h5&gt;&lt;h5&gt;N Small magical beast &lt;/h5&gt;&lt;h5&gt;&lt;b&gt;Init &lt;/b&gt;+6; &lt;b&gt;Senses &lt;/b&gt;darkvision 60 ft., low-light vision; Perception +6&lt;/h5&gt;&lt;h5&gt;&lt;b&gt;Aura &lt;/b&gt;trapping cold (10 ft., DC 13)&lt;/h5&gt;&lt;/div&gt;&lt;hr/&gt;&lt;div&gt;&lt;h5&gt;&lt;b&gt;DEFENSE&lt;/b&gt;&lt;/h5&gt;&lt;/div&gt;&lt;hr/&gt;&lt;div&gt;&lt;h5&gt;&lt;b&gt;AC &lt;/b&gt;15, touch 13, flat-footed 13 (+2 Dex, +2 natural, +1 size)&lt;/h5&gt;&lt;h5&gt;&lt;b&gt;hp &lt;/b&gt;30 (4d10+8)&lt;/h5&gt;&lt;h5&gt;&lt;b&gt;Fort &lt;/b&gt;+6, &lt;b&gt;Ref &lt;/b&gt;+6, &lt;b&gt;Will &lt;/b&gt;+2&lt;/h5&gt;&lt;h5&gt;&lt;b&gt;Defensive Abilities &lt;/b&gt;heat absorption,; &lt;b&gt;Immune &lt;/b&gt;fire; &lt;b&gt;Resist &lt;/b&gt;cold 10&lt;/h5&gt;&lt;/div&gt;&lt;hr/&gt;&lt;div&gt;&lt;h5&gt;&lt;b&gt;OFFENSE&lt;/b&gt;&lt;/h5&gt;&lt;/div&gt;&lt;hr/&gt;&lt;div&gt;&lt;h5&gt;&lt;b&gt;Spd &lt;/b&gt;30 ft.&lt;/h5&gt;&lt;h5&gt;&lt;b&gt;Melee &lt;/b&gt;tail slap +6 (1d6+1 plus 1d6 cold)&lt;/h5&gt;&lt;h5&gt;&lt;b&gt;Space &lt;/b&gt;5 ft.; &lt;b&gt;Reach &lt;/b&gt;5 ft.&lt;/h5&gt;&lt;/div&gt;&lt;hr/&gt;&lt;div&gt;&lt;h5&gt;&lt;b&gt;STATISTICS&lt;/b&gt;&lt;/h5&gt;&lt;/div&gt;&lt;hr/&gt;&lt;div&gt;&lt;h5&gt;&lt;b&gt;Str &lt;/b&gt;13, &lt;b&gt;Dex &lt;/b&gt;15, &lt;b&gt;Con &lt;/b&gt;14, &lt;b&gt;Int &lt;/b&gt; 2, &lt;b&gt;Wis &lt;/b&gt;13, &lt;b&gt;Cha &lt;/b&gt;12&lt;/h5&gt;&lt;h5&gt;&lt;b&gt;Base Atk &lt;/b&gt;+4; &lt;b&gt;CMB &lt;/b&gt;+4; &lt;b&gt;CMD &lt;/b&gt;16 (20 vs. trip)&lt;/h5&gt;&lt;h5&gt;&lt;b&gt;Feats &lt;/b&gt;Improved Initiative, Step Up&lt;/h5&gt;&lt;h5&gt;&lt;b&gt;Skills &lt;/b&gt;Climb +5, Perception +6, Stealth +10&lt;/h5&gt;&lt;h5&gt;&lt;b&gt;SQ &lt;/b&gt;frigid flesh&lt;/h5&gt;&lt;/div&gt;&lt;hr/&gt;&lt;div&gt;&lt;h5&gt;&lt;b&gt;ECOLOGY&lt;/b&gt;&lt;/h5&gt;&lt;/div&gt;&lt;hr/&gt;&lt;div&gt;&lt;h5&gt;&lt;b&gt;Environment &lt;/b&gt; warm deserts&lt;/h5&gt;&lt;h5&gt;&lt;b&gt;Organization &lt;/b&gt;solitary, pair, or cluster (3-6)&lt;/h5&gt;&lt;h5&gt;&lt;b&gt;Treasure &lt;/b&gt;none&lt;/h5&gt;&lt;/div&gt;&lt;hr/&gt;&lt;div&gt;&lt;h5&gt;&lt;b&gt;SPECIAL ABILITIES&lt;/b&gt;&lt;/h5&gt;&lt;/div&gt;&lt;hr/&gt;&lt;div&gt;&lt;/h5&gt;&lt;h5&gt;&lt;b&gt;Frigid Flesh (Ex)&lt;/b&gt; A creature that successfully hits a shasalqu with a natural attack or an unarmed strike takes 1d6 points of cold damage.  &lt;/h5&gt;&lt;h5&gt;&lt;b&gt;Heat Absorption (Ex)&lt;/b&gt; Fire deals no damage to a shasalqu. Instead, the shasalqu absorbs the fire and gains 1 temporary hit point for every 3 points of fire damage it would have taken. These temporary hit points disappear after 1 hour.  &lt;/h5&gt;&lt;h5&gt;&lt;b&gt;Trapping Cold (Su)&lt;/b&gt; A shasalqu exudes a heat-sapping aura that makes the air temperature around it plunge. Any creature that begins its turn within 10 feet of a shasalqu takes 1d6 points of cold damage and becomes entangled. A successful DC 13 Fortitude save negates the damage and the entangled condition. An affected creature is entangled for as long as it is within the aura's area plus 1 round after leaving. Other shasalqus are immune to this aura, as are any creatures immune to cold damage or whose cold resistance causes them to take no damage from the aura. When a shasalqu dies, its trapping cold aura persists around its corpse for 1 hour.&lt;/h5&gt;&lt;/div&gt;&lt;br&gt;&lt;div&gt;&lt;h4&gt;&lt;p&gt;&lt;p&gt;While some reptiles bask in the sun's warm embrace to raise their body temperature, a shasalqu is ravenous in its search of warmth. Even in the deserts of the Inner Sea region, it never seems to have enough heat. Instead of just relying on the sun, a shasalqu gathers energy by sapping the heat from the air (and creatures) around it. An icy, saw-toothed ridge protrudes from its back, and its tail ends in a small club of accumulated ice. A shasalqu uses the intense cold generated from this heat absorption to trap its prey, which is often unprepared for the effects of blistering cold in the middle of the desert. Fighting shasalqus is dangerous business as their cold flesh damages any creature coming into contact with them. A shasalqu is 3 feet tall at the shoulder and weighs about 40 pounds.  &lt;b&gt;&lt;/p&gt;&lt;p&gt;Ecology&lt;/b&gt;&lt;/p&gt;&lt;p&gt;  Most desert scholars believe that strange biology that fuels a shasalqu's heat absorption ability is the same as that of brown mold, and some even claim that the creatures carry brown mold spores in their bodies. This could account for shasalqus' ability to sap heat from their surroundings even after they die. Shasalqus have rough, gray-blue skin dotted with small beady extrusions much like those of a horned lizard. Because of their sandy environs and the drops of water that melt off their icy ridges, shasalqus' bodies are often caked in a layer of gritty mud. Motionless shasalqus are often mistaken for rocks or small muddy clumps from a distance-a mistake desert travelers quickly come to regret.  Shasalqus' ability to harvest heat from nearby creatures makes them one of the few types of lizards that actively hunt at night. They prefer eating warm-blooded creatures, so they prey upon nocturnal desert fauna such as rabbits, desert foxes, and nesting birds. By catching prey in their chilly auras, shasalqus can bring down animals that would normally have the advantage of speed. Occasionally, shasalqus creep up on encampments and kill travelers' camels while they sleep. Shasalqus prefer to eat larger animals since these creatures can provide food for days, but because they dwell in the resource-poor desert, they typically eat whatever they can. Shasalqus are particularly partial to fire elementals or other supernaturally warm beings, and may pursue such creatures for days in single-minded pursuit of heat and sustenance.  &lt;b&gt;&lt;/p&gt;&lt;p&gt;Habitat &amp; Society&lt;/b&gt;&lt;/p&gt;&lt;p&gt;  Shasalqus live primarily solitary existences. They are territorial creatures and mark off their territory with a unique scent, by which others of their kind can readily determine whether they have come across that particular shasalqu before. To maintain their territorial boundaries, shasalqus must walk the perimeter of their claimed land once every few days to ensure that their scent sticks. They deliver their scent through the droplets of water that melt off their hides (their "sweat") during their patrols. When a shasalqu comes across the territory markers of another shasalqu, it slowly follows the edge of the other's territory, giving ample time for a greater volume of its own droplets to permeate the ground and deliver a stronger scent. The difference between the scents of two shasalqu is almost imperceptible to other creatures, leaving many creatures unaware of territory wars between two or more shasalqus.  Shasalqus dwell in hidden places. Their rocky lairs can be found near oases or along trade routes where prey is likely to wander by. Near oases, they make their lairs far enough away to allow them to sneak up on drinking or bathing creatures and then retreat to their lairs with little effort. When a shasalqu finds a trade route within its territory, it also ensures that its lair is not so close to the route as to betray its presence.  Regardless of their location, shasalqu lairs are often extremely damp since the desert's heat melts the accumulated ice that crusts on shasalqus' hides. This makes shasalqu lairs breeding grounds for a variety of mosses and plants, especially those that can withstand colder temperatures. These tiny oases rapidly become too mossy for the shasalqu, forcing it to leave its den in search of a new one. Shasalqus frequently keep multiple dens within their territory and rotate between them.  In rare cases, brown mold forms in the darkened corners of the den, leading some naturalists to conclude that the strange lizards carry spores from this dangerous mold. This conclusion has led expeditions of naturalists into the blazing desert to locate abandoned shasalqu dens and collect samples of brown mold from them. To avoid entering shasalqu dens on their own, these naturalists use long-handled scoops that they prod into the shasalqu den to collect the dangerous mold. Since shasalqus are not immune to cold damage (merely resistant), they abandon their lairs when patches of brown mold form.  Sometimes shasalqus' moist and muddy lairs attract other thirsty desert creatures. Shasalqus can easily contend with the desert foxes and occasional weary traveler, but should a more powerful creature come across their dens, shasalqus either remain perfectly still, hoping the creature will drink and leave quickly, or else they slink away to avoid confrontations, only returning once the threat has passed.  Though shasalqus usually keep to themselves, some naturalists have recorded clusters of them in places with abundant food. In these rare situations, a hierarchy forms among these simple creatures, and the leader is invariably the shasalqu with the largest ice-club on its tail, a visible status indicator among shasalqus. Shasalqus that challenge the current alpha end up in quick brawls for superiority. In these fights the challenger often tries to ruin its icy spines or to chip off portions of the ice that has accumulated on the leader's tail, so its opponent has a less impressive display. Because of this behavior, and the fact that the clubs grow more ice eventually, the dominance of these rare clusters of shasalqus is in constant flux.  Desert nomads sometimes capture shasalqus and use them as sources of water. They dig pits to serve as enclosures for the lizards, and feed them captured rodents or birds. With the shasalqus safely ensconced in these makeshift wells, the nomads then harvest the resultant condensation as a slow but sure method of obtaining water in the desert. Because of the deadliness of the shasalqu's frigid aura, such hunters often try to catch the creatures with long nets or lassos, and even then only the hardiest and most desperate attempt the feat. For one far from the nearest oasis, the capturing a shasalqu could mean the difference between life and death by dehydration.&lt;/p&gt;&lt;/h4&gt;&lt;/div&gt;</t>
  </si>
  <si>
    <t>Sun Falcon</t>
  </si>
  <si>
    <t>radiance (10 ft., DC 15)</t>
  </si>
  <si>
    <t>Fort +6, Ref +8, Will +6</t>
  </si>
  <si>
    <t>2 talons +11 (1d3 plus 1d6 fire and burn)</t>
  </si>
  <si>
    <t>blinding flash, breath weapon (30-ft. line, 3d6 fire, Reflex DC 14 half, usable every 1d4 rounds), burn (1d6 fire, DC 14)</t>
  </si>
  <si>
    <t>Str 10, Dex 17, Con 12, Int 5, Wis 14, Cha 15</t>
  </si>
  <si>
    <t>Flyby Attack, Iron Will, Weapon Finesse</t>
  </si>
  <si>
    <t>Fly +15, Perception +15, Survival +5</t>
  </si>
  <si>
    <t>Celestial (can't speak)</t>
  </si>
  <si>
    <t>solitary, pair, or beam (3-6)</t>
  </si>
  <si>
    <t>The plume of this red and yellow bird is so vibrant as to glow. Each movement sends a ripple of light and color down its feathers that flickers like flames. The air around the small creature shimmers with heat.</t>
  </si>
  <si>
    <t>Aura of Radiance (Su) A sun falcon radiates heat and light with the intensity of the noonday sun. Creatures within 10 feet of a sun falcon must succeed at a DC 15 Fortitude save each round or become fatigued. A sun falcon can suppress or activate its aura at will as a free action. The save DC is Charisma-based.  Blinding Flash (Su) By spreading its wings wide, a sun falcon can blast an intense wave of heat and light in a 20-foot cone as a standard action. All creatures within this area must succeed at a DC 15 Reflex save or take 1d6 points of fire damage and be blinded for 1d4+1 rounds. Creatures that succeed at this save take no fire damage and are instead dazzled for 1 round. The save DC is Charisma-based.</t>
  </si>
  <si>
    <t>Sun falcons are birds of omen in Osirion, with a reputation that goes back to the days of the nation's most ancient gods. In many myths and stories, sun falcons act as the eyes of many deities, though most commonly for Ra, who considers these birds to be among his holy creatures on Golarion. Sun falcons seem to watch over important people and oversee noteworthy events-sometimes from far enough away to be mistaken as a star visible during the day, sometimes from close enough to appear as a second sun. Today, the ancient gods are largely forgotten, but sun falcons still gravitate toward Osirion's heroes and pharaohs, suggesting that these abandoned gods are not so distant.  A typical full-grown sun falcon weighs 2 to 3 pounds and measures 18 inches from beak to tail, with a wingspan approaching 5 feet.  Ecology  Scholars believe that the brilliant plumage of sun falcons wasn't a natural or even a magical evolution so much as it was divine gift, granted by Ra in the first days of these favored birds' existence. Ancient papyrus scrolls and carvings found in ruins claim the ancient gods of Osirion desired a way to inform mortals they were being observed, and so Ra created the first sun falcons from common desert falcons, imbuing them with his power to shine as bright as the desert sun so as to be seen across the land. This divine gift suffuses every feather on their bodies. Individual lost or stolen feathers shed light as a candle for up to 7 days after being detached, and are often in high demand to accent elegant attire for the upper class.  Despite being creatures blessed with the heat of the sun, sun falcons are mortal and require normal sustenance to survive. To avoid reducing their captured prey to unpalatable ash, sun falcons vent gouts of fire from within, slowly lowering their body in temperature to a level that allows them to consume their meals without first incinerating them.  Habitat &amp; Society  Sun falcons live deep within the deserts of Osirion, though they aren't unknown in Thuvia or even as far west as Rahadoum. They build nests atop rocky outcroppings from gravel, pebbles, and shards of metal capable of withstanding their natural heat, but often abandon their nests only months after creation. How long a particular nest has been inhabited can be identified by the darkness of the rocks it is made from. The stones from particularly well-used nests may even have begun to fuse together from the heat, and are typically lined with crude glass formed from melted desert sand. Some enterprising folk collect these abandoned nests wherever they can be found, and sell them in bazaars throughout the desert lands. But as a typical sun falcon may build dozens if not hundreds of these nests over the course of its life, only the most heavily used or otherwise impressive nests have any real value.  So long as a sun falcon remains in a particular nest, it ranges for hundreds of miles in search of prey, primarily desert rodents and other small birds, though they have occasionally been known to attack much larger prey. When fighting anything larger than itself, it begins the attack by making several passes close overhead, relying on its inborn radiance to scorch and exhaust its prey before diving in for the killing blow.  Sun falcons are only aggressive when hunting or provoked. Most often, this provocation comes from opportunistic profiteers searching for abandoned nests or molted feathers. An aggravated sun falcon takes to the sky, and over the course of several days it might attack everything it sees-stranding travelers, setting caravans ablaze, and even drying up oases in its rage. When fighting, a sun falcon usually opens combat with its blinding flash ability to confound its victim's senses. Following this initial attack, the sun falcon keeps its distance and uses its breath weapon. It then uses Flyby Attack to strafe its target and remain out of the creature's grasp. If its fiery attacks don't seem to affect its victim, the sun falcon disengages from the fight and moves on.  Sun falcons have few natural predators, and they are canny enough to easily avoid most mundane hunters. Their ability to fly protects them from most desert predators, and their natural talents with heat and fire help them fend off any other foolish creatures. The biggest threat to sun falcons comes from efreet who walk the deserts of northern Garund. Immune to many of the sun falcons' attacks, efreet hunt sun falcons for sport as if they were common pheasants, dining on the creatures and using their radiant plumage as decorations on their clothing and armor.  The mating habits of sun falcons have long confounded scholars, as every member of the species ever examined has been a mature female, carrying a single already fertilized egg. Because of the birds' association with Ra, some postulate that these eggs are divinely fertilized, though sun falcons are capable of breeding with males of other falcon species, and the result of these unions is always a baby sun falcon. This method of reproduction creates slight variations in the appearance of offspring, but the creatures' abilities are the same.  A sun falcon lays these eggs on an annual cycle, and each bird has its own cycle. It takes approximately a month for an egg to hatch once it has been laid, and a chick reaches full maturity after only 2 months. Sun falcons are often born already capable of flight. Until the chick matures, it hunts alongside its mother as she teaches the fledgling vital skills. After reaching maturity, the young sun falcon departs into the desert to build its first nest and begin its own cycle.  The only exceptions to this rule are when a sun falcon bonds to another creature. The subject of this bond is typically a humanoid who is suspected to have some great destiny in store. A sun falcon doesn't live with its bonded creature or even have much direct contact, but it keeps nearby, flying above the village or city the person lives in or trailing the person in her travels if she happens to be a desert nomad or leaves her native lands. This bonding process has proven flawed as often as not in the current Age of Lost Omens-though the falcon follows this creature for the remainder of its life, the bonded person is no more likely to have a great future in store for him then might any other. While some skeptics claim that those who believe this legend grant such chosen individuals more chances than they would otherwise receive, artificially inf lating their chance of success, others' beliefs also result in unrealistic expectations that these "blessed" individuals constantly fail to meet, which can lead them to instead despair or be rejected by the public.</t>
  </si>
  <si>
    <t>&lt;link rel="stylesheet"href="PF.css"&gt;&lt;div&gt;&lt;h2&gt;Sun Falcon&lt;/h2&gt;&lt;h3&gt;&lt;i&gt;The plume of this red and yellow bird is so vibrant as to glow. Each movement sends a ripple of light and color down its feathers that flickers like flames. The air around the small creature shimmers with heat.&lt;/i&gt;&lt;/h3&gt;&lt;br&gt;&lt;/div&gt;&lt;div class="heading"&gt;&lt;p class="alignleft"&gt;Sun Falcon&lt;/p&gt;&lt;p class="alignright"&gt;CR 4&lt;/p&gt;&lt;div style="clear: both;"&gt;&lt;/div&gt;&lt;/div&gt;&lt;div&gt;&lt;h5&gt;&lt;b&gt;XP &lt;/b&gt;1,200&lt;/h5&gt;&lt;h5&gt;LN Tiny magical beast (fire)&lt;/h5&gt;&lt;h5&gt;&lt;b&gt;Init &lt;/b&gt;+3; &lt;b&gt;Senses &lt;/b&gt;darkvision 60 ft., low-light vision; Perception +15&lt;/h5&gt;&lt;h5&gt;&lt;b&gt;Aura &lt;/b&gt;radiance (10 ft., DC 15)&lt;/h5&gt;&lt;/div&gt;&lt;hr/&gt;&lt;div&gt;&lt;h5&gt;&lt;b&gt;DEFENSE&lt;/b&gt;&lt;/h5&gt;&lt;/div&gt;&lt;hr/&gt;&lt;div&gt;&lt;h5&gt;&lt;b&gt;AC &lt;/b&gt;17, touch 15, flat-footed 14 (+3 Dex, +2 natural, +2 size)&lt;/h5&gt;&lt;h5&gt;&lt;b&gt;hp &lt;/b&gt;39 (6d10+6)&lt;/h5&gt;&lt;h5&gt;&lt;b&gt;Fort &lt;/b&gt;+6, &lt;b&gt;Ref &lt;/b&gt;+8, &lt;b&gt;Will &lt;/b&gt;+6&lt;/h5&gt;&lt;h5&gt;&lt;b&gt;Immune &lt;/b&gt;fire&lt;/h5&gt;&lt;h5&gt;&lt;b&gt;Weaknesses &lt;/b&gt;vulnerable to cold&lt;/h5&gt;&lt;/div&gt;&lt;hr/&gt;&lt;div&gt;&lt;h5&gt;&lt;b&gt;OFFENSE&lt;/b&gt;&lt;/h5&gt;&lt;/div&gt;&lt;hr/&gt;&lt;div&gt;&lt;h5&gt;&lt;b&gt;Spd &lt;/b&gt;10 ft., fly 60 ft. (good)&lt;/h5&gt;&lt;h5&gt;&lt;b&gt;Melee &lt;/b&gt;2 talons +11 (1d3 plus 1d6 fire and burn)&lt;/h5&gt;&lt;h5&gt;&lt;b&gt;Space &lt;/b&gt;2-1/2 ft.; &lt;b&gt;Reach &lt;/b&gt;0 ft.&lt;/h5&gt;&lt;h5&gt;&lt;b&gt;Special Attacks &lt;/b&gt;blinding flash, breath weapon (30-ft. line, 3d6 fire, Reflex DC 14 half, usable every 1d4 rounds), burn (1d6 fire, DC 14)&lt;/h5&gt;&lt;/div&gt;&lt;hr/&gt;&lt;div&gt;&lt;h5&gt;&lt;b&gt;STATISTICS&lt;/b&gt;&lt;/h5&gt;&lt;/div&gt;&lt;hr/&gt;&lt;div&gt;&lt;h5&gt;&lt;b&gt;Str &lt;/b&gt;10, &lt;b&gt;Dex &lt;/b&gt;17, &lt;b&gt;Con &lt;/b&gt;12, &lt;b&gt;Int &lt;/b&gt; 5, &lt;b&gt;Wis &lt;/b&gt;14, &lt;b&gt;Cha &lt;/b&gt;15&lt;/h5&gt;&lt;h5&gt;&lt;b&gt;Base Atk &lt;/b&gt;+6; &lt;b&gt;CMB &lt;/b&gt;+7; &lt;b&gt;CMD &lt;/b&gt;17&lt;/h5&gt;&lt;h5&gt;&lt;b&gt;Feats &lt;/b&gt;Flyby Attack, Iron Will, Weapon Finesse&lt;/h5&gt;&lt;h5&gt;&lt;b&gt;Skills &lt;/b&gt;Fly +15, Perception +15, Survival +5; &lt;b&gt;Racial Modifiers &lt;/b&gt;+8 Perception&lt;/h5&gt;&lt;h5&gt;&lt;b&gt;Languages &lt;/b&gt;Celestial (can't speak)&lt;/h5&gt;&lt;/div&gt;&lt;hr/&gt;&lt;div&gt;&lt;h5&gt;&lt;b&gt;ECOLOGY&lt;/b&gt;&lt;/h5&gt;&lt;/div&gt;&lt;hr/&gt;&lt;div&gt;&lt;h5&gt;&lt;b&gt;Environment &lt;/b&gt; warm deserts or mountains&lt;/h5&gt;&lt;h5&gt;&lt;b&gt;Organization &lt;/b&gt;solitary, pair, or beam (3-6)&lt;/h5&gt;&lt;h5&gt;&lt;b&gt;Treasure &lt;/b&gt;none&lt;/h5&gt;&lt;/div&gt;&lt;hr/&gt;&lt;div&gt;&lt;h5&gt;&lt;b&gt;SPECIAL ABILITIES&lt;/b&gt;&lt;/h5&gt;&lt;/div&gt;&lt;hr/&gt;&lt;div&gt;&lt;/h5&gt;&lt;h5&gt;&lt;b&gt;Aura of Radiance (Su)&lt;/b&gt; A sun falcon radiates heat and light with the intensity of the noonday sun. Creatures within 10 feet of a sun falcon must succeed at a DC 15 Fortitude save each round or become fatigued. A sun falcon can suppress or activate its aura at will as a free action. The save DC is Charisma-based.  &lt;/h5&gt;&lt;h5&gt;&lt;b&gt;Blinding Flash (Su)&lt;/b&gt; By spreading its wings wide, a sun falcon can blast an intense wave of heat and light in a 20-foot cone as a standard action. All creatures within this area must succeed at a DC 15 Reflex save or take 1d6 points of fire damage and be blinded for 1d4+1 rounds. Creatures that succeed at this save take no fire damage and are instead dazzled for 1 round. The save DC is Charisma-based.&lt;/h5&gt;&lt;/div&gt;&lt;br&gt;&lt;div&gt;&lt;h4&gt;&lt;p&gt;&lt;p&gt;Sun falcons are birds of omen in Osirion, with a reputation that goes back to the days of the nation's most ancient gods. In many myths and stories, sun falcons act as the eyes of many deities, though most commonly for Ra, who considers these birds to be among his holy creatures on Golarion. Sun falcons seem to watch over important people and oversee noteworthy events-sometimes from far enough away to be mistaken as a star visible during the day, sometimes from close enough to appear as a second sun. Today, the ancient gods are largely forgotten, but sun falcons still gravitate toward Osirion's heroes and pharaohs, suggesting that these abandoned gods are not so distant.  A typical full-grown sun falcon weighs 2 to 3 pounds and measures 18 inches from beak to tail, with a wingspan approaching 5 feet.  &lt;b&gt;&lt;/p&gt;&lt;p&gt;Ecology&lt;/b&gt;&lt;/p&gt;&lt;p&gt;  Scholars believe that the brilliant plumage of sun falcons wasn't a natural or even a magical evolution so much as it was divine gift, granted by Ra in the first days of these favored birds' existence. Ancient papyrus scrolls and carvings found in ruins claim the ancient gods of Osirion desired a way to inform mortals they were being observed, and so Ra created the first sun falcons from common desert falcons, imbuing them with his power to shine as bright as the desert sun so as to be seen across the land. This divine gift suffuses every feather on their bodies. Individual lost or stolen feathers shed light as a candle for up to 7 days after being detached, and are often in high demand to accent elegant attire for the upper class.  Despite being creatures blessed with the heat of the sun, sun falcons are mortal and require normal sustenance to survive. To avoid reducing their captured prey to unpalatable ash, sun falcons vent gouts of fire from within, slowly lowering their body in temperature to a level that allows them to consume their meals without first incinerating them.  &lt;b&gt;&lt;/p&gt;&lt;p&gt;Habitat &amp; Society&lt;/b&gt;&lt;/p&gt;&lt;p&gt;  Sun falcons live deep within the deserts of Osirion, though they aren't unknown in Thuvia or even as far west as Rahadoum. They build nests atop rocky outcroppings from gravel, pebbles, and shards of metal capable of withstanding their natural heat, but often abandon their nests only months after creation. How long a particular nest has been inhabited can be identified by the darkness of the rocks it is made from. The stones from particularly well-used nests may even have begun to fuse together from the heat, and are typically lined with crude glass formed from melted desert sand. Some enterprising folk collect these abandoned nests wherever they can be found, and sell them in bazaars throughout the desert lands. But as a typical sun falcon may build dozens if not hundreds of these nests over the course of its life, only the most heavily used or otherwise impressive nests have any real value.  So long as a sun falcon remains in a particular nest, it ranges for hundreds of miles in search of prey, primarily desert rodents and other small birds, though they have occasionally been known to attack much larger prey. When fighting anything larger than itself, it begins the attack by making several passes close overhead, relying on its inborn radiance to scorch and exhaust its prey before diving in for the killing blow.  Sun falcons are only aggressive when hunting or provoked. Most often, this provocation comes from opportunistic profiteers searching for abandoned nests or molted feathers. An aggravated sun falcon takes to the sky, and over the course of several days it might attack everything it sees-stranding travelers, setting caravans ablaze, and even drying up oases in its rage. When fighting, a sun falcon usually opens combat with its blinding flash ability to confound its victim's senses. Following this initial attack, the sun falcon keeps its distance and uses its breath weapon. It then uses Flyby Attack to strafe its target and remain out of the creature's grasp. If its fiery attacks don't seem to affect its victim, the sun falcon disengages from the fight and moves on.  Sun falcons have few natural predators, and they are canny enough to easily avoid most mundane hunters. Their ability to fly protects them from most desert predators, and their natural talents with heat and fire help them fend off any other foolish creatures. The biggest threat to sun falcons comes from efreet who walk the deserts of northern Garund. Immune to many of the sun falcons' attacks, efreet hunt sun falcons for sport as if they were common pheasants, dining on the creatures and using their radiant plumage as decorations on their clothing and armor.  The mating habits of sun falcons have long confounded scholars, as every member of the species ever examined has been a mature female, carrying a single already fertilized egg. Because of the birds' association with Ra, some postulate that these eggs are divinely fertilized, though sun falcons are capable of breeding with males of other falcon species, and the result of these unions is always a baby sun falcon. This method of reproduction creates slight variations in the appearance of offspring, but the creatures' abilities are the same.  A sun falcon lays these eggs on an annual cycle, and each bird has its own cycle. It takes approximately a month for an egg to hatch once it has been laid, and a chick reaches full maturity after only 2 months. Sun falcons are often born already capable of flight. Until the chick matures, it hunts alongside its mother as she teaches the fledgling vital skills. After reaching maturity, the young sun falcon departs into the desert to build its first nest and begin its own cycle.  The only exceptions to this rule are when a sun falcon bonds to another creature. The subject of this bond is typically a humanoid who is suspected to have some great destiny in store. A sun falcon doesn't live with its bonded creature or even have much direct contact, but it keeps nearby, flying above the village or city the person lives in or trailing the person in her travels if she happens to be a desert nomad or leaves her native lands. This bonding process has proven flawed as often as not in the current Age of Lost Omens-though the falcon follows this creature for the remainder of its life, the bonded person is no more likely to have a great future in store for him then might any other. While some skeptics claim that those who believe this legend grant such chosen individuals more chances than they would otherwise receive, artificially inf lating their chance of success, others' beliefs also result in unrealistic expectations that these "blessed" individuals constantly fail to meet, which can lead them to instead despair or be rejected by the public.&lt;/p&gt;&lt;/h4&gt;&lt;/div&gt;</t>
  </si>
  <si>
    <t>Ground Wasp Swarm</t>
  </si>
  <si>
    <t>darkvision 60 ft., tremorsense 15 ft.; Perception +8</t>
  </si>
  <si>
    <t>5 ft., burrow 10 ft., fly 30 ft. (good)</t>
  </si>
  <si>
    <t>Str 1, Dex 12, Con 10, Int -, Wis 11, Cha 3</t>
  </si>
  <si>
    <t>Fly +13, Perception +8</t>
  </si>
  <si>
    <t>Thousands of yellow and black wasps form a thick cloud that swirls with savage bites and venomous stings.</t>
  </si>
  <si>
    <t>Poison (Ex) Swarm-injury; save Fort DC 11; frequency 1/round for 6 rounds; effect 1 Dexterity damage; cure 1 save.</t>
  </si>
  <si>
    <t>Ground wasps live in colonies dug into the ground, and even inhabit cracks and hollow spaces within tombs and ruins. These social insects leave their nests only to hunt (or defend the nest), often lurking just within the entrance and relying on their tremorsense to detect nearby creatures. When a creature gets too near their nest, the wasps stream out of hiding and attack.  Many varieties of ground wasps are parasitic, and attack large creatures as a means of reproduction, as well as in defense. Ground wasps have a paralytic poison, and once a victim has sustained dozens of stings, its body goes limp. Once its prey is incapacitated, a ground wasp swarm descends on the still-living creature and lays hundreds of eggs just beneath its skin. Some ground wasps swarm for food in a similar fashion. Mature ground wasps don't eat much flesh themselves, but they often take down prey so they can retrieve food for their growing larvae.</t>
  </si>
  <si>
    <t>&lt;link rel="stylesheet"href="PF.css"&gt;&lt;div&gt;&lt;h2&gt;Ground Wasp Swarm&lt;/h2&gt;&lt;h3&gt;&lt;i&gt;Thousands of yellow and black wasps form a thick cloud that swirls with savage bites and venomous stings.&lt;/i&gt;&lt;/h3&gt;&lt;br&gt;&lt;/div&gt;&lt;div class="heading"&gt;&lt;p class="alignleft"&gt;Ground Wasp Swarm&lt;/p&gt;&lt;p class="alignright"&gt;CR 2&lt;/p&gt;&lt;div style="clear: both;"&gt;&lt;/div&gt;&lt;/div&gt;&lt;div&gt;&lt;h5&gt;&lt;b&gt;XP &lt;/b&gt;600&lt;/h5&gt;&lt;h5&gt;N Fine vermin (swarm)&lt;/h5&gt;&lt;h5&gt;&lt;b&gt;Init &lt;/b&gt;+1; &lt;b&gt;Senses &lt;/b&gt;darkvision 60 ft., tremorsense 15 ft.; Perception +8&lt;/h5&gt;&lt;/div&gt;&lt;hr/&gt;&lt;div&gt;&lt;h5&gt;&lt;b&gt;DEFENSE&lt;/b&gt;&lt;/h5&gt;&lt;/div&gt;&lt;hr/&gt;&lt;div&gt;&lt;h5&gt;&lt;b&gt;AC &lt;/b&gt;19, touch 19, flat-footed 18 (+1 Dex, +8 size)&lt;/h5&gt;&lt;h5&gt;&lt;b&gt;hp &lt;/b&gt;13 (3d8)&lt;/h5&gt;&lt;h5&gt;&lt;b&gt;Fort &lt;/b&gt;+3, &lt;b&gt;Ref &lt;/b&gt;+2, &lt;b&gt;Will &lt;/b&gt;+1&lt;/h5&gt;&lt;h5&gt;&lt;b&gt;Defensive Abilities &lt;/b&gt;swarm traits; &lt;b&gt;Immune &lt;/b&gt;mind-affecting effects, weapon damage&lt;/h5&gt;&lt;/div&gt;&lt;hr/&gt;&lt;div&gt;&lt;h5&gt;&lt;b&gt;OFFENSE&lt;/b&gt;&lt;/h5&gt;&lt;/div&gt;&lt;hr/&gt;&lt;div&gt;&lt;h5&gt;&lt;b&gt;Spd &lt;/b&gt;5 ft., burrow 10 ft., fly 30 ft. (good)&lt;/h5&gt;&lt;h5&gt;&lt;b&gt;Melee &lt;/b&gt;swarm (1d6 plus distraction and poison)&lt;/h5&gt;&lt;h5&gt;&lt;b&gt;Space &lt;/b&gt;10 ft.; &lt;b&gt;Reach &lt;/b&gt;0 ft.&lt;/h5&gt;&lt;h5&gt;&lt;b&gt;Special Attacks &lt;/b&gt;distraction (DC 11)&lt;/h5&gt;&lt;/div&gt;&lt;hr/&gt;&lt;div&gt;&lt;h5&gt;&lt;b&gt;STATISTICS&lt;/b&gt;&lt;/h5&gt;&lt;/div&gt;&lt;hr/&gt;&lt;div&gt;&lt;h5&gt;&lt;b&gt;Str &lt;/b&gt;1, &lt;b&gt;Dex &lt;/b&gt;12, &lt;b&gt;Con &lt;/b&gt;10, &lt;b&gt;Int &lt;/b&gt; -, &lt;b&gt;Wis &lt;/b&gt;11, &lt;b&gt;Cha &lt;/b&gt;3&lt;/h5&gt;&lt;h5&gt;&lt;b&gt;Base Atk &lt;/b&gt;+2; &lt;b&gt;CMB &lt;/b&gt;-; &lt;b&gt;CMD &lt;/b&gt;-&lt;/h5&gt;&lt;h5&gt;&lt;b&gt;Skills &lt;/b&gt;Fly +13, Perception +8; &lt;b&gt;Racial Modifiers &lt;/b&gt;+8 Perception&lt;/h5&gt;&lt;/div&gt;&lt;hr/&gt;&lt;div&gt;&lt;h5&gt;&lt;b&gt;ECOLOGY&lt;/b&gt;&lt;/h5&gt;&lt;/div&gt;&lt;hr/&gt;&lt;div&gt;&lt;h5&gt;&lt;b&gt;Environment &lt;/b&gt; warm deserts or plains&lt;/h5&gt;&lt;h5&gt;&lt;b&gt;Organization &lt;/b&gt;solitary, pair, or infestation (3-6)&lt;/h5&gt;&lt;h5&gt;&lt;b&gt;Treasure &lt;/b&gt;none&lt;/h5&gt;&lt;/div&gt;&lt;hr/&gt;&lt;div&gt;&lt;h5&gt;&lt;b&gt;SPECIAL ABILITIES&lt;/b&gt;&lt;/h5&gt;&lt;/div&gt;&lt;hr/&gt;&lt;div&gt;&lt;/h5&gt;&lt;h5&gt;&lt;b&gt;Poison (Ex)&lt;/b&gt; Swarm-injury; &lt;i&gt;save&lt;/i&gt; Fort DC 11; &lt;i&gt;frequency&lt;/i&gt; 1/round for 6 rounds; &lt;i&gt;effect&lt;/i&gt; 1 Dexterity damage; &lt;i&gt;cure&lt;/i&gt; 1 &lt;i&gt;save&lt;/i&gt;.&lt;/h5&gt;&lt;/div&gt;&lt;br&gt;&lt;div&gt;&lt;h4&gt;&lt;p&gt;&lt;p&gt;Ground wasps live in colonies dug into the ground, and even inhabit cracks and hollow spaces within tombs and ruins. These social insects leave their nests only to hunt (or defend the nest), often lurking just within the entrance and relying on their tremorsense to detect nearby creatures. When a creature gets too near their nest, the wasps stream out of hiding and attack.  Many varieties of ground wasps are parasitic, and attack large creatures as a means of reproduction, as well as in defense. Ground wasps have a paralytic poison, and once a victim has sustained dozens of stings, its body goes limp. Once its prey is incapacitated, a ground wasp swarm descends on the still-living creature and lays hundreds of eggs just beneath its skin. Some ground wasps swarm for food in a similar fashion. Mature ground wasps don't eat much flesh themselves, but they often take down prey so they can retrieve food for their growing larvae.&lt;/p&gt;&lt;/h4&gt;&lt;/div&gt;</t>
  </si>
  <si>
    <t>Plague Locust Swarm</t>
  </si>
  <si>
    <t>22, touch 22, flat-footed 18</t>
  </si>
  <si>
    <t>(+4 Dex, +8 size)</t>
  </si>
  <si>
    <t>10 ft., climb 10 ft., fly 40 ft. (average)</t>
  </si>
  <si>
    <t>swarm (4d6 plus distraction)</t>
  </si>
  <si>
    <t>devour, distraction (DC 19), voracious</t>
  </si>
  <si>
    <t>Str 1, Dex 18, Con 17, Int -, Wis 13, Cha 2</t>
  </si>
  <si>
    <t>Climb +12, Fly +12</t>
  </si>
  <si>
    <t>solitary, pair, or calamity (3-64)</t>
  </si>
  <si>
    <t>Buzzing with an ear-shattering drone, this cloud is full of particularly vicious-looking locusts.</t>
  </si>
  <si>
    <t>Devour (Ex) A plague locust swarm causes damage to unattended objects in its space each round as though they were creatures, and can even damage normally inedible objects.  Voracious (Ex) A plague locust swarm's swarm attack deals double damage to creatures of the plant type and to objects made of paper, wood, or other plant materials.</t>
  </si>
  <si>
    <t>Locust swarms can be found throughout Golarion, but the desert lands of Osirion host one of the most destructive types: plague locusts. Swarms of plague locusts can strip acres of crops bare in an hour, and can depopulate small villages in a day as they move through and devour everything in sight.  Not only do these ravenous pests rend flesh and savage crops, but they also are noted for destroying buildings and other property. Plague locust bites can scour tiles off roofs and weaken the exposed support beams of sheds and stables (to say nothing of what they do to the camels, goats, and horses within). Osirians thank the gods that plague locust swarms are rare and only stream through in large numbers every few years.  Plague locust swarms in other regions are considered to be the work of the demon lord Deskari, especially those found in the northern reaches of Avistan.</t>
  </si>
  <si>
    <t>&lt;link rel="stylesheet"href="PF.css"&gt;&lt;div&gt;&lt;h2&gt;Plague Locust Swarm&lt;/h2&gt;&lt;h3&gt;&lt;i&gt;Buzzing with an ear-shattering drone, this cloud is full of particularly vicious-looking locusts.&lt;/i&gt;&lt;/h3&gt;&lt;br&gt;&lt;/div&gt;&lt;div class="heading"&gt;&lt;p class="alignleft"&gt;Plague Locust Swarm&lt;/p&gt;&lt;p class="alignright"&gt;CR 8&lt;/p&gt;&lt;div style="clear: both;"&gt;&lt;/div&gt;&lt;/div&gt;&lt;div&gt;&lt;h5&gt;&lt;b&gt;XP &lt;/b&gt;4,800&lt;/h5&gt;&lt;h5&gt;N Fine vermin (swarm)&lt;/h5&gt;&lt;h5&gt;&lt;b&gt;Init &lt;/b&gt;+4; &lt;b&gt;Senses &lt;/b&gt;darkvision 60 ft.; Perception +1&lt;/h5&gt;&lt;/div&gt;&lt;hr/&gt;&lt;div&gt;&lt;h5&gt;&lt;b&gt;DEFENSE&lt;/b&gt;&lt;/h5&gt;&lt;/div&gt;&lt;hr/&gt;&lt;div&gt;&lt;h5&gt;&lt;b&gt;AC &lt;/b&gt;22, touch 22, flat-footed 18 (+4 Dex, +8 size)&lt;/h5&gt;&lt;h5&gt;&lt;b&gt;hp &lt;/b&gt;90 (12d8+36)&lt;/h5&gt;&lt;h5&gt;&lt;b&gt;Fort &lt;/b&gt;+11, &lt;b&gt;Ref &lt;/b&gt;+8, &lt;b&gt;Will &lt;/b&gt;+5&lt;/h5&gt;&lt;h5&gt;&lt;b&gt;Defensive Abilities &lt;/b&gt;swarm traits; &lt;b&gt;Immune &lt;/b&gt;mind-affecting effects, weapon damage&lt;/h5&gt;&lt;/div&gt;&lt;hr/&gt;&lt;div&gt;&lt;h5&gt;&lt;b&gt;OFFENSE&lt;/b&gt;&lt;/h5&gt;&lt;/div&gt;&lt;hr/&gt;&lt;div&gt;&lt;h5&gt;&lt;b&gt;Spd &lt;/b&gt;10 ft., climb 10 ft., fly 40 ft. (average)&lt;/h5&gt;&lt;h5&gt;&lt;b&gt;Melee &lt;/b&gt;swarm (4d6 plus distraction)&lt;/h5&gt;&lt;h5&gt;&lt;b&gt;Space &lt;/b&gt;10 ft.; &lt;b&gt;Reach &lt;/b&gt;0 ft.&lt;/h5&gt;&lt;h5&gt;&lt;b&gt;Special Attacks &lt;/b&gt;devour, distraction (DC 19), voracious&lt;/h5&gt;&lt;/div&gt;&lt;hr/&gt;&lt;div&gt;&lt;h5&gt;&lt;b&gt;STATISTICS&lt;/b&gt;&lt;/h5&gt;&lt;/div&gt;&lt;hr/&gt;&lt;div&gt;&lt;h5&gt;&lt;b&gt;Str &lt;/b&gt;1, &lt;b&gt;Dex &lt;/b&gt;18, &lt;b&gt;Con &lt;/b&gt;17, &lt;b&gt;Int &lt;/b&gt; -, &lt;b&gt;Wis &lt;/b&gt;13, &lt;b&gt;Cha &lt;/b&gt;2&lt;/h5&gt;&lt;h5&gt;&lt;b&gt;Base Atk &lt;/b&gt;+9; &lt;b&gt;CMB &lt;/b&gt;-; &lt;b&gt;CMD &lt;/b&gt;-&lt;/h5&gt;&lt;h5&gt;&lt;b&gt;Skills &lt;/b&gt;Climb +12, Fly +12&lt;/h5&gt;&lt;/div&gt;&lt;hr/&gt;&lt;div&gt;&lt;h5&gt;&lt;b&gt;ECOLOGY&lt;/b&gt;&lt;/h5&gt;&lt;/div&gt;&lt;hr/&gt;&lt;div&gt;&lt;h5&gt;&lt;b&gt;Environment &lt;/b&gt; warm deserts or plains&lt;/h5&gt;&lt;h5&gt;&lt;b&gt;Organization &lt;/b&gt;solitary, pair, or calamity (3-64)&lt;/h5&gt;&lt;h5&gt;&lt;b&gt;Treasure &lt;/b&gt;none&lt;/h5&gt;&lt;/div&gt;&lt;hr/&gt;&lt;div&gt;&lt;h5&gt;&lt;b&gt;SPECIAL ABILITIES&lt;/b&gt;&lt;/h5&gt;&lt;/div&gt;&lt;hr/&gt;&lt;div&gt;&lt;/h5&gt;&lt;h5&gt;&lt;b&gt;Devour (Ex)&lt;/b&gt; A plague locust swarm causes damage to unattended objects in its space each round as though they were creatures, and can even damage normally inedible objects.  &lt;/h5&gt;&lt;h5&gt;&lt;b&gt;Voracious (Ex)&lt;/b&gt; A plague locust swarm's swarm attack deals double damage to creatures of the plant type and to objects made of paper, wood, or other plant materials.&lt;/h5&gt;&lt;/div&gt;&lt;br&gt;&lt;div&gt;&lt;h4&gt;&lt;p&gt;&lt;p&gt;Locust swarms can be found throughout Golarion, but the desert lands of Osirion host one of the most destructive types: plague locusts. Swarms of plague locusts can strip acres of crops bare in an hour, and can depopulate small villages in a day as they move through and devour everything in sight.  Not only do these ravenous pests rend flesh and savage crops, but they also are noted for destroying buildings and other property. Plague locust bites can scour tiles off roofs and weaken the exposed support beams of sheds and stables (to say nothing of what they do to the camels, goats, and horses within). Osirians thank the gods that plague locust swarms are rare and only stream through in large numbers every few years.  Plague locust swarms in other regions are considered to be the work of the demon lord Deskari, especially those found in the northern reaches of Avistan.&lt;/p&gt;&lt;/h4&gt;&lt;/div&gt;</t>
  </si>
  <si>
    <t>Scarab Swarm</t>
  </si>
  <si>
    <t>30 ft., climb 10 ft., fly 20 ft. (clumsy)</t>
  </si>
  <si>
    <t>swarm (1d6 plus disease and distraction)</t>
  </si>
  <si>
    <t>Str 1, Dex 10, Con 13, Int -, Wis 11, Cha 2</t>
  </si>
  <si>
    <t>Climb +8, Fly +0, Perception +4</t>
  </si>
  <si>
    <t>This mass of iridescent blue-black insects emits a foul stench, and a faint chorus of thousands of clicking and clacking jaws can be heard from all sides.</t>
  </si>
  <si>
    <t>Disease (Ex) Filth fever: Swarm-injury; save Fort DC 13; onset 1d3 days; frequency 1 day; effect 1d3 Dex damage and 1d3 Con damage; cure 2 consecutive saves.</t>
  </si>
  <si>
    <t>The scarab beetle is indigenous to warm deserts, particularly those of northern Garund. Scarabs are small, six-legged insects with sharp protrusions on their front legs that they use to aid in burrowing. They are primarily coprophagous, eating dung for sustenance. An individual scarab often spends days rolling a single ball of detritus across the desert until it can find the perfect place to bury and deposit eggs in the dung. Because of this practice of burrowing underground to create new life, scarab beetles have long been associated with Osirian burial rites and the church of Pharasma  A scarab swarm comprises thousands of scarab beetles, each filthy from its constant contact with dung. Normally inattentive toward other creatures, scarab swarms subject those that get in their way to thousands of sharp bites as well as a highly infectious disease. Indeed, the bites of a scarab swarm are the least of their victims' worries, as the disease they carry claims far more lives than their hunger.  Some religious scholars theorize that scarabs are prone to swarm because they're drawn to the same malign energy that causes some undead to rise in Osirion, though most people regard this explanation as purely superstition. Some worshipers of Pharasma see the arrival of a scarab swarm as a portent for ill fortune and upon encountering such a sight utter quick prayers to the Lady of Graves.</t>
  </si>
  <si>
    <t>&lt;link rel="stylesheet"href="PF.css"&gt;&lt;div&gt;&lt;h2&gt;Scarab Swarm&lt;/h2&gt;&lt;h3&gt;&lt;i&gt;This mass of iridescent blue-black insects emits a foul stench, and a faint chorus of thousands of clicking and clacking jaws can be heard from all sides.&lt;/i&gt;&lt;/h3&gt;&lt;br&gt;&lt;/div&gt;&lt;div class="heading"&gt;&lt;p class="alignleft"&gt;Scarab Swarm&lt;/p&gt;&lt;p class="alignright"&gt;CR 3&lt;/p&gt;&lt;div style="clear: both;"&gt;&lt;/div&gt;&lt;/div&gt;&lt;div&gt;&lt;h5&gt;&lt;b&gt;XP &lt;/b&gt;800&lt;/h5&gt;&lt;h5&gt;N Fine vermin (swarm)&lt;/h5&gt;&lt;h5&gt;&lt;b&gt;Init &lt;/b&gt;+0; &lt;b&gt;Senses &lt;/b&gt;darkvision 60 ft.; Perception +4&lt;/h5&gt;&lt;/div&gt;&lt;hr/&gt;&lt;div&gt;&lt;h5&gt;&lt;b&gt;DEFENSE&lt;/b&gt;&lt;/h5&gt;&lt;/div&gt;&lt;hr/&gt;&lt;div&gt;&lt;h5&gt;&lt;b&gt;AC &lt;/b&gt;18, touch 18, flat-footed 18 (+8 size)&lt;/h5&gt;&lt;h5&gt;&lt;b&gt;hp &lt;/b&gt;22 (4d8+4)&lt;/h5&gt;&lt;h5&gt;&lt;b&gt;Fort &lt;/b&gt;+5, &lt;b&gt;Ref &lt;/b&gt;+1, &lt;b&gt;Will &lt;/b&gt;+1&lt;/h5&gt;&lt;h5&gt;&lt;b&gt;Defensive Abilities &lt;/b&gt;swarm traits; &lt;b&gt;Immune &lt;/b&gt;mind-affecting effects, weapon damage&lt;/h5&gt;&lt;/div&gt;&lt;hr/&gt;&lt;div&gt;&lt;h5&gt;&lt;b&gt;OFFENSE&lt;/b&gt;&lt;/h5&gt;&lt;/div&gt;&lt;hr/&gt;&lt;div&gt;&lt;h5&gt;&lt;b&gt;Spd &lt;/b&gt;30 ft., climb 10 ft., fly 20 ft. (clumsy)&lt;/h5&gt;&lt;h5&gt;&lt;b&gt;Melee &lt;/b&gt;swarm (1d6 plus disease and distraction)&lt;/h5&gt;&lt;h5&gt;&lt;b&gt;Space &lt;/b&gt;10 ft.; &lt;b&gt;Reach &lt;/b&gt;0 ft.&lt;/h5&gt;&lt;h5&gt;&lt;b&gt;Special Attacks &lt;/b&gt;distraction (DC 13)&lt;/h5&gt;&lt;/div&gt;&lt;hr/&gt;&lt;div&gt;&lt;h5&gt;&lt;b&gt;STATISTICS&lt;/b&gt;&lt;/h5&gt;&lt;/div&gt;&lt;hr/&gt;&lt;div&gt;&lt;h5&gt;&lt;b&gt;Str &lt;/b&gt;1, &lt;b&gt;Dex &lt;/b&gt;10, &lt;b&gt;Con &lt;/b&gt;13, &lt;b&gt;Int &lt;/b&gt; -, &lt;b&gt;Wis &lt;/b&gt;11, &lt;b&gt;Cha &lt;/b&gt;2&lt;/h5&gt;&lt;h5&gt;&lt;b&gt;Base Atk &lt;/b&gt;+3; &lt;b&gt;CMB &lt;/b&gt;-; &lt;b&gt;CMD &lt;/b&gt;-&lt;/h5&gt;&lt;h5&gt;&lt;b&gt;Skills &lt;/b&gt;Climb +8, Fly +0, Perception +4; &lt;b&gt;Racial Modifiers &lt;/b&gt;+4 Perception&lt;/h5&gt;&lt;/div&gt;&lt;hr/&gt;&lt;div&gt;&lt;h5&gt;&lt;b&gt;ECOLOGY&lt;/b&gt;&lt;/h5&gt;&lt;/div&gt;&lt;hr/&gt;&lt;div&gt;&lt;h5&gt;&lt;b&gt;Environment &lt;/b&gt; warm deserts&lt;/h5&gt;&lt;h5&gt;&lt;b&gt;Organization &lt;/b&gt;solitary, pair, or infestation (3-6)&lt;/h5&gt;&lt;h5&gt;&lt;b&gt;Treasure &lt;/b&gt;none&lt;/h5&gt;&lt;/div&gt;&lt;hr/&gt;&lt;div&gt;&lt;h5&gt;&lt;b&gt;SPECIAL ABILITIES&lt;/b&gt;&lt;/h5&gt;&lt;/div&gt;&lt;hr/&gt;&lt;div&gt;&lt;/h5&gt;&lt;h5&gt;&lt;b&gt;Disease (Ex)&lt;/b&gt; &lt;i&gt;Filth fever&lt;/i&gt;: Swarm-injury; save Fort DC 13; &lt;i&gt;onset&lt;/i&gt; 1d3 days; frequency 1 day; effect 1d3 Dex damage and 1d3 Con damage; cure 2 consecutive saves.&lt;/h5&gt;&lt;/div&gt;&lt;br&gt;&lt;div&gt;&lt;h4&gt;&lt;p&gt;&lt;p&gt;The scarab beetle is indigenous to warm deserts, particularly those of northern Garund. Scarabs are small, six-legged insects with sharp protrusions on their front legs that they use to aid in burrowing. They are primarily coprophagous, eating dung for sustenance. An individual scarab often spends days rolling a single ball of detritus across the desert until it can find the perfect place to bury and deposit eggs in the dung. Because of this practice of burrowing underground to create new life, scarab beetles have long been associated with Osirian burial rites and the church of Pharasma  A scarab swarm comprises thousands of scarab beetles, each filthy from its constant contact with dung. Normally inattentive toward other creatures, scarab swarms subject those that get in their way to thousands of sharp bites as well as a highly infectious disease. Indeed, the bites of a scarab swarm are the least of their victims' worries, as the disease they carry claims far more lives than their hunger.  Some religious scholars theorize that scarabs are prone to swarm because they're drawn to the same malign energy that causes some undead to rise in Osirion, though most people regard this explanation as purely superstition. Some worshipers of Pharasma see the arrival of a scarab swarm as a portent for ill fortune and upon encountering such a sight utter quick prayers to the Lady of Graves.&lt;/p&gt;&lt;/h4&gt;&lt;/div&gt;</t>
  </si>
  <si>
    <t>Abandoned One</t>
  </si>
  <si>
    <t>blindsense 60 ft., darkvision 60 ft.; Perception +9</t>
  </si>
  <si>
    <t>2 claws +7 (1d8+3)</t>
  </si>
  <si>
    <t>curse of oblivion, forgotten friend</t>
  </si>
  <si>
    <t>Spell-Like Abilities (CL 5th; concentration +8)   3/day-alter self, selective invisibility, zone of silence</t>
  </si>
  <si>
    <t>Str 16, Dex 14, Con -, Int 10, Wis 13, Cha 17</t>
  </si>
  <si>
    <t>Improved Initiative, Iron Will, Weapon Focus (claw)</t>
  </si>
  <si>
    <t>Bluff +8, Perception +9, Sense Motive +9, Stealth +10</t>
  </si>
  <si>
    <t xml:space="preserve"> any forest or swamp</t>
  </si>
  <si>
    <t>This corpse of a soldier is twisted and ghoulish, its old-fashioned clothes are caked in mud, and its is expression lost and forlorn.</t>
  </si>
  <si>
    <t>Tears At Bitter Manor</t>
  </si>
  <si>
    <t>Curse of Oblivion (Su) Three times per day as a standard action, an abandoned one can cause one creature within 60 feet to disappear (Will DC 15 negates). Living creatures treat the victim as invisible and can't hear its voice. This is a curse effect and lasts for 12 hours or until the abandoned one is destroyed, whichever comes first. Only creatures that are within 100 feet of the target when the abandoned one uses this ability are unable to see and hear the target, and they remain unable to do so even if they go outside of this range. The target remains invisible for the entire duration, even if it attacks or takes other actions that would normally cause an invisible creature to become visible. It can speak and cast spells as normal, but only the abandoned one can hear its vocalizations. The target remains tangible, and can be detected by scent, touch, or the sound of its movement. The save DC is Charisma-based.  Forgotten Friend (Su) When an abandoned one successfully uses its curse of oblivion, any creature within 100 feet of the cursed creature that has prior knowledge of it must succeed at a DC 15 Will saving throw or lose all memory of the target's existence for the duration of that ability's effect, and ignore or explain away all evidence of the target's existence. Whether or not it succeeds at the save, a creature can only be affected by this ability once per day. This is a mind-affecting compulsion effect. The save DC is Charisma-based.  Selective Invisibility (Sp) This ability functions as invisibility (CL 5th), but doesn't end when the abandoned one attacks a creature. Instead, any creature the abandoned one attacks can see through the abandoned one's invisibility for 1 hour.</t>
  </si>
  <si>
    <t>Abandoned ones are the vengeful remains of lost soldiers from the Taldan Armies of Exploration- soldiers who were left behind in the wild places of the world and forgotten as their armies moved on or retreated. Tethered to their own corpses by the fury of their perceived abandonment, abandoned ones seek to share their torment with any mortals they encounter.  An abandoned one resembles its living self, but its features are drawn and its skin leathery. Abandoned ones approach travelers in the darkness, magically disguised as lost soldiers or obliging guides, then attempt to draw victims off alone and kill them before their companions remember them.</t>
  </si>
  <si>
    <t>&lt;link rel="stylesheet"href="PF.css"&gt;&lt;div&gt;&lt;h2&gt;Abandoned One&lt;/h2&gt;&lt;h3&gt;&lt;i&gt;This corpse of a soldier is twisted and ghoulish, its old-fashioned clothes are caked in mud, and its is expression lost and forlorn.&lt;/i&gt;&lt;/h3&gt;&lt;br&gt;&lt;/div&gt;&lt;div class="heading"&gt;&lt;p class="alignleft"&gt;Abandoned One&lt;/p&gt;&lt;p class="alignright"&gt;CR 4&lt;/p&gt;&lt;div style="clear: both;"&gt;&lt;/div&gt;&lt;/div&gt;&lt;div&gt;&lt;h5&gt;&lt;b&gt;XP &lt;/b&gt;1,200&lt;/h5&gt;&lt;h5&gt;CE Medium undead &lt;/h5&gt;&lt;h5&gt;&lt;b&gt;Init &lt;/b&gt;+6; &lt;b&gt;Senses &lt;/b&gt;blindsense 60 ft., darkvision 60 ft.; Perception +9&lt;/h5&gt;&lt;/div&gt;&lt;hr/&gt;&lt;div&gt;&lt;h5&gt;&lt;b&gt;DEFENSE&lt;/b&gt;&lt;/h5&gt;&lt;/div&gt;&lt;hr/&gt;&lt;div&gt;&lt;h5&gt;&lt;b&gt;AC &lt;/b&gt;17, touch 12, flat-footed 15 (+2 Dex, +5 natural)&lt;/h5&gt;&lt;h5&gt;&lt;b&gt;hp &lt;/b&gt;37 (5d8+15)&lt;/h5&gt;&lt;h5&gt;&lt;b&gt;Fort &lt;/b&gt;+4, &lt;b&gt;Ref &lt;/b&gt;+3, &lt;b&gt;Will &lt;/b&gt;+7&lt;/h5&gt;&lt;h5&gt;&lt;b&gt;Immune &lt;/b&gt;undead traits&lt;/h5&gt;&lt;/div&gt;&lt;hr/&gt;&lt;div&gt;&lt;h5&gt;&lt;b&gt;OFFENSE&lt;/b&gt;&lt;/h5&gt;&lt;/div&gt;&lt;hr/&gt;&lt;div&gt;&lt;h5&gt;&lt;b&gt;Spd &lt;/b&gt;30 ft.&lt;/h5&gt;&lt;h5&gt;&lt;b&gt;Melee &lt;/b&gt;2 claws +7 (1d8+3)&lt;/h5&gt;&lt;h5&gt;&lt;b&gt;Space &lt;/b&gt;5 ft.; &lt;b&gt;Reach &lt;/b&gt;5 ft.&lt;/h5&gt;&lt;h5&gt;&lt;b&gt;Special Attacks &lt;/b&gt;curse of oblivion, forgotten friend&lt;/h5&gt;&lt;h5&gt;&lt;b&gt;Spell-Like Abilities&lt;/b&gt; (CL 5th; concentration +8) &lt;/br&gt;3/day&amp;mdash;&lt;i&gt;alter self&lt;/i&gt;, selective &lt;i&gt;invisibility&lt;/i&gt;, &lt;i&gt;zone of silence&lt;/i&gt;&lt;/h5&gt;&lt;/h5&gt;&lt;/div&gt;&lt;hr/&gt;&lt;div&gt;&lt;h5&gt;&lt;b&gt;STATISTICS&lt;/b&gt;&lt;/h5&gt;&lt;/div&gt;&lt;hr/&gt;&lt;div&gt;&lt;h5&gt;&lt;b&gt;Str &lt;/b&gt;16, &lt;b&gt;Dex &lt;/b&gt;14, &lt;b&gt;Con &lt;/b&gt;-, &lt;b&gt;Int &lt;/b&gt; 10, &lt;b&gt;Wis &lt;/b&gt;13, &lt;b&gt;Cha &lt;/b&gt;17&lt;/h5&gt;&lt;h5&gt;&lt;b&gt;Base Atk &lt;/b&gt;+3; &lt;b&gt;CMB &lt;/b&gt;+6; &lt;b&gt;CMD &lt;/b&gt;18&lt;/h5&gt;&lt;h5&gt;&lt;b&gt;Feats &lt;/b&gt;Improved Initiative, Iron Will, Weapon Focus (claw)&lt;/h5&gt;&lt;h5&gt;&lt;b&gt;Skills &lt;/b&gt;Bluff +8, Perception +9, Sense Motive +9, Stealth +10&lt;/h5&gt;&lt;h5&gt;&lt;b&gt;Languages &lt;/b&gt;Common&lt;/h5&gt;&lt;/div&gt;&lt;hr/&gt;&lt;div&gt;&lt;h5&gt;&lt;b&gt;ECOLOGY&lt;/b&gt;&lt;/h5&gt;&lt;/div&gt;&lt;hr/&gt;&lt;div&gt;&lt;h5&gt;&lt;b&gt;Environment &lt;/b&gt; any forest or swamp&lt;/h5&gt;&lt;h5&gt;&lt;b&gt;Organization &lt;/b&gt;solitary or pair&lt;/h5&gt;&lt;h5&gt;&lt;b&gt;Treasure &lt;/b&gt;standard&lt;/h5&gt;&lt;/div&gt;&lt;hr/&gt;&lt;div&gt;&lt;h5&gt;&lt;b&gt;SPECIAL ABILITIES&lt;/b&gt;&lt;/h5&gt;&lt;/div&gt;&lt;hr/&gt;&lt;div&gt;&lt;/h5&gt;&lt;h5&gt;&lt;b&gt;Curse of Oblivion (Su)&lt;/b&gt; Three times per day as a standard action, an abandoned one can cause one creature within 60 feet to disappear (Will DC 15 negates). Living creatures treat the victim as invisible and can't hear its voice. This is a curse effect and lasts for 12 hours or until the abandoned one is destroyed, whichever comes first. Only creatures that are within 100 feet of the target when the abandoned one uses this ability are unable to see and hear the target, and they remain unable to do so even if they go outside of this range. The target remains invisible for the entire duration, even if it attacks or takes other actions that would normally cause an invisible creature to become visible. It can speak and cast spells as normal, but only the abandoned one can hear its vocalizations. The target remains tangible, and can be detected by scent, touch, or the sound of its movement. The save DC is Charisma-based.  &lt;/h5&gt;&lt;h5&gt;&lt;b&gt;Forgotten Friend (Su)&lt;/b&gt; When an abandoned one successfully uses its curse of oblivion, any creature within 100 feet of the cursed creature that has prior knowledge of it must succeed at a DC 15 Will saving throw or lose all memory of the target's existence for the duration of that ability's effect, and ignore or explain away all evidence of the target's existence. Whether or not it succeeds at the save, a creature can only be affected by this ability once per day. This is a mind-affecting compulsion effect. The save DC is Charisma-based.  &lt;/h5&gt;&lt;h5&gt;&lt;b&gt;Selective Invisibility (Sp)&lt;/b&gt; This ability functions as &lt;i&gt;invisibility&lt;/i&gt; (CL 5th), but doesn't end when the abandoned one attacks a creature. Instead, any creature the abandoned one attacks can see through the abandoned one's &lt;i&gt;invisibility&lt;/i&gt; for 1 hour.&lt;/h5&gt;&lt;/div&gt;&lt;br&gt;&lt;div&gt;&lt;h4&gt;&lt;p&gt;&lt;p&gt;Abandoned ones are the vengeful remains of lost soldiers from the Taldan Armies of Exploration- soldiers who were left behind in the wild places of the world and forgotten as their armies moved on or retreated. Tethered to their own corpses by the fury of their perceived abandonment, abandoned ones seek to share their torment with any mortals they encounter.  An abandoned one resembles its living self, but its features are drawn and its skin leathery. Abandoned ones approach travelers in the darkness, magically disguised as lost soldiers or obliging guides, then attempt to draw victims off alone and kill them before their companions remember them.&lt;/p&gt;&lt;/h4&gt;&lt;/div&gt;</t>
  </si>
  <si>
    <t>Caliban</t>
  </si>
  <si>
    <t>handaxe +5 (1d6+1/x3), claw +0 (1d4) or  2 claws +5 (1d4+1)</t>
  </si>
  <si>
    <t>share deformity, unsettling scream</t>
  </si>
  <si>
    <t>Str 13, Dex 15, Con 10, Int 10, Wis 8, Cha 11</t>
  </si>
  <si>
    <t>Athletic, Nimble Moves</t>
  </si>
  <si>
    <t>Acrobatics +6, Climb +10, Intimidate +5, Perception +6, Survival +4, Swim +11</t>
  </si>
  <si>
    <t>solitary or brotherhood (2-6)</t>
  </si>
  <si>
    <t>standard (handaxe, other treasure)</t>
  </si>
  <si>
    <t>This scaly, pale-furred monstrosity has bulging muscles, a short muzzle, and two small horns that erupt over its sloping brow.</t>
  </si>
  <si>
    <t>Share Deformity (Su) Once per day as a standard action, a caliban can make a melee touch attack against a humanoid creature. If it hits, the opponent must succeed at a DC 12 Fortitude save or have its form warped horribly. An affected creature takes 4 points of ability damage to Strength, Dexterity, or Constitution (caliban's choice). Until this ability damage is healed, the caliban gains a +4 bonus to that same ability score. This ability damage heals automatically after 24 hours. A creature can't be affected by more than one instance of this ability at a time. This is a curse effect, and the save DC is Charisma-based.  Unsettling Scream (Ex) As a standard action, a caliban can wail horribly. All non-caliban creatures within 60 feet that can hear must succeed at a DC 12 Will save or be deafened for 1 round and shaken for 1 minute. A creature affected by this ability is immune to the unsettling scream of the same caliban for 24 hours, regardless of whether its save is successful. This is a sonic fear effect, and the save DC is Charisma-based.</t>
  </si>
  <si>
    <t>While an individual hag who has coupled with a human can only hope to birth a changeling (Pathfinder RPG Bestiary 4 29), hag covens prove far more versatile in spawning monstrous progeny. The hags in such covens occasionally use their combined witchcraft to supernaturally create abominable male children-brutish monsters born of foul sanies and unholy ablutions that are stewed for days and then allowed to ferment into living creatures. These monsters go by many names among the hags who "birth" them, but among civilized races they are known by just one word: caliban.  Calibans are free-willed but invariably inherit much of the vileness of their monstrous parents. Unlike changelings, calibans are usually raised among hags rather than in human settlements, since most societies would find a caliban's form too repulsive for any purpose other than obliteration. Thus calibans learn from an early age to trust only their mothers and to revile anyone else. Those calibans who for whatever reason find themselves apart from their hag mothers are the most likely to shed their evil ways and forge a path of their own, but such individuals are few and far between.  Just as changelings are always female, calibans are always male, and since they are the result of hags' foul magics it is impossible for them to reproduce. The average caliban is 7 feel tall and weighs about 260 pounds.</t>
  </si>
  <si>
    <t>&lt;link rel="stylesheet"href="PF.css"&gt;&lt;div&gt;&lt;h2&gt;Caliban&lt;/h2&gt;&lt;h3&gt;&lt;i&gt;This scaly, pale-furred monstrosity has bulging muscles, a short muzzle, and two small horns that erupt over its sloping brow.&lt;/i&gt;&lt;/h3&gt;&lt;br&gt;&lt;/div&gt;&lt;div class="heading"&gt;&lt;p class="alignleft"&gt;Caliban&lt;/p&gt;&lt;p class="alignright"&gt;CR 2&lt;/p&gt;&lt;div style="clear: both;"&gt;&lt;/div&gt;&lt;/div&gt;&lt;div&gt;&lt;h5&gt;&lt;b&gt;XP &lt;/b&gt;600&lt;/h5&gt;&lt;h5&gt;CE Medium monstrous humanoid &lt;/h5&gt;&lt;h5&gt;&lt;b&gt;Init &lt;/b&gt;+2; &lt;b&gt;Senses &lt;/b&gt;darkvision 60 ft., low-light vision; Perception +6&lt;/h5&gt;&lt;/div&gt;&lt;hr/&gt;&lt;div&gt;&lt;h5&gt;&lt;b&gt;DEFENSE&lt;/b&gt;&lt;/h5&gt;&lt;/div&gt;&lt;hr/&gt;&lt;div&gt;&lt;h5&gt;&lt;b&gt;AC &lt;/b&gt;14, touch 12, flat-footed 12 (+2 Dex, +2 natural)&lt;/h5&gt;&lt;h5&gt;&lt;b&gt;hp &lt;/b&gt;22 (4d10)&lt;/h5&gt;&lt;h5&gt;&lt;b&gt;Fort &lt;/b&gt;+1, &lt;b&gt;Ref &lt;/b&gt;+6, &lt;b&gt;Will &lt;/b&gt;+3&lt;/h5&gt;&lt;/div&gt;&lt;hr/&gt;&lt;div&gt;&lt;h5&gt;&lt;b&gt;OFFENSE&lt;/b&gt;&lt;/h5&gt;&lt;/div&gt;&lt;hr/&gt;&lt;div&gt;&lt;h5&gt;&lt;b&gt;Spd &lt;/b&gt;30 ft., swim 20 ft.&lt;/h5&gt;&lt;h5&gt;&lt;b&gt;Melee &lt;/b&gt;handaxe +5 (1d6+1/x3), claw +0 (1d4) or &lt;/br&gt; 2 claws +5 (1d4+1)&lt;/h5&gt;&lt;h5&gt;&lt;b&gt;Space &lt;/b&gt;5 ft.; &lt;b&gt;Reach &lt;/b&gt;5 ft.&lt;/h5&gt;&lt;h5&gt;&lt;b&gt;Special Attacks &lt;/b&gt;share deformity, unsettling scream&lt;/h5&gt;&lt;/div&gt;&lt;hr/&gt;&lt;div&gt;&lt;h5&gt;&lt;b&gt;STATISTICS&lt;/b&gt;&lt;/h5&gt;&lt;/div&gt;&lt;hr/&gt;&lt;div&gt;&lt;h5&gt;&lt;b&gt;Str &lt;/b&gt;13, &lt;b&gt;Dex &lt;/b&gt;15, &lt;b&gt;Con &lt;/b&gt;10, &lt;b&gt;Int &lt;/b&gt; 10, &lt;b&gt;Wis &lt;/b&gt;8, &lt;b&gt;Cha &lt;/b&gt;11&lt;/h5&gt;&lt;h5&gt;&lt;b&gt;Base Atk &lt;/b&gt;+4; &lt;b&gt;CMB &lt;/b&gt;+5; &lt;b&gt;CMD &lt;/b&gt;17&lt;/h5&gt;&lt;h5&gt;&lt;b&gt;Feats &lt;/b&gt;Athletic, Nimble Moves&lt;/h5&gt;&lt;h5&gt;&lt;b&gt;Skills &lt;/b&gt;Acrobatics +6, Climb +10, Intimidate +5, Perception +6, Survival +4, Swim +11&lt;/h5&gt;&lt;h5&gt;&lt;b&gt;Languages &lt;/b&gt;Common&lt;/h5&gt;&lt;/div&gt;&lt;hr/&gt;&lt;div&gt;&lt;h5&gt;&lt;b&gt;ECOLOGY&lt;/b&gt;&lt;/h5&gt;&lt;/div&gt;&lt;hr/&gt;&lt;div&gt;&lt;h5&gt;&lt;b&gt;Environment &lt;/b&gt; temperate and warm forests and marshes&lt;/h5&gt;&lt;h5&gt;&lt;b&gt;Organization &lt;/b&gt;solitary or brotherhood (2-6)&lt;/h5&gt;&lt;h5&gt;&lt;b&gt;Treasure &lt;/b&gt;standard (handaxe, other treasure)&lt;/h5&gt;&lt;/div&gt;&lt;hr/&gt;&lt;div&gt;&lt;h5&gt;&lt;b&gt;SPECIAL ABILITIES&lt;/b&gt;&lt;/h5&gt;&lt;/div&gt;&lt;hr/&gt;&lt;div&gt;&lt;/h5&gt;&lt;h5&gt;&lt;b&gt;Share Deformity (Su)&lt;/b&gt; Once per day as a standard action, a caliban can make a melee touch attack against a humanoid creature. If it hits, the opponent must succeed at a DC 12 Fortitude save or have its form warped horribly. An affected creature takes 4 points of ability damage to Strength, Dexterity, or Constitution (caliban's choice). Until this ability damage is healed, the caliban gains a +4 bonus to that same ability score. This ability damage heals automatically after 24 hours. A creature can't be affected by more than one instance of this ability at a time. This is a curse effect, and the save DC is Charisma-based.  &lt;/h5&gt;&lt;h5&gt;&lt;b&gt;Unsettling Scream (Ex)&lt;/b&gt; As a standard action, a caliban can wail horribly. All non-caliban creatures within 60 feet that can hear must succeed at a DC 12 Will save or be deafened for 1 round and shaken for 1 minute. A creature affected by this ability is immune to the unsettling scream of the same caliban for 24 hours, regardless of whether its save is successful. This is a sonic fear effect, and the save DC is Charisma-based.&lt;/h5&gt;&lt;/div&gt;&lt;br&gt;&lt;div&gt;&lt;h4&gt;&lt;p&gt;&lt;p&gt;While an individual hag who has coupled with a human can only hope to birth a changeling (&lt;i&gt;Pathfinder RPG Bestiary 4&lt;/i&gt; 29), hag covens prove far more versatile in spawning monstrous progeny. The hags in such covens occasionally use their combined witchcraft to supernaturally create abominable male children-brutish monsters born of foul sanies and unholy ablutions that are stewed for days and then allowed to ferment into living creatures. These monsters go by many names among the hags who "birth" them, but among civilized races they are known by just one word: caliban.  Calibans are free-willed but invariably inherit much of the vileness of their monstrous parents. Unlike changelings, calibans are usually raised among hags rather than in human settlements, since most societies would find a caliban's form too repulsive for any purpose other than obliteration. Thus calibans learn from an early age to trust only their mothers and to revile anyone else. Those calibans who for whatever reason find themselves apart from their hag mothers are the most likely to shed their evil ways and forge a path of their own, but such individuals are few and far between.  Just as changelings are always female, calibans are always male, and since they are the result of hags' foul magics it is impossible for them to reproduce. The average caliban is 7 feel tall and weighs about 260 pounds.&lt;/p&gt;&lt;/h4&gt;&lt;/div&gt;</t>
  </si>
  <si>
    <t>Deadfall Dweller</t>
  </si>
  <si>
    <t>bite +10 (1d6+5 plus poison), 2 limbs +5 (1d4+2)</t>
  </si>
  <si>
    <t>spittle +6 (1d6 acid plus entrap)</t>
  </si>
  <si>
    <t>entrap (DC 16, 1d4 rounds, hardness 3, hp 6), implant, spittle</t>
  </si>
  <si>
    <t>Str 21, Dex 13, Con 16, Int 5, Wis 12, Cha 10</t>
  </si>
  <si>
    <t>Climb +17, Perception +7, Stealth +2 (+10 in forests or swamps)</t>
  </si>
  <si>
    <t>+8 Stealth in forests or swamps</t>
  </si>
  <si>
    <t xml:space="preserve"> temperate forests and swamps</t>
  </si>
  <si>
    <t>solitary, brood (2-5), or ruin (6-12)</t>
  </si>
  <si>
    <t>This creature resembles a fallen tree trunk that walks upon dozens of tiny, barbed branches and shambles like a spider.</t>
  </si>
  <si>
    <t>Implant (Ex) A deadfall dweller can inject 1d3 larvae into a helpless creature as a full-round action. Excretions from these larvae have a paralyzing effect, leaving the host helpless until the larvae mature into young deadfall dwellers that erupt from the host's body, killing it. Each day, an impregnated host must attempt a DC 16 Fortitude save. If the host succeeds at the saving throw, it is no longer helpless, but is still impregnated. If it fails, it takes 1 point of Constitution drain and remains helpless for another day. All of the larvae in an impregnated creature can be destroyed with a remove disease spell. Alternatively, a creature can take 10 minutes to attempt a DC 20 Heal check to remove a single larva. This check can be attempted multiple times, but each attempt deals 1d6 points of damage to the host. The save DC is Constitution-based.  Poison (Ex) Bite-injury; save Fort DC 16; frequency 1/round for 6 rounds; effect 1d3 Dexterity damage; cure 1 save.  Spittle (Ex) As a swift action, a deadfall dweller can emit a stream of corrosive spittle at one target within 30 feet. On a successful attack, the target takes 1d6 points of acid damage, and must save to avoid being entrapped by the solidifying mucus.</t>
  </si>
  <si>
    <t>Deadfall dwellers are dangerous ambush predators most commonly encountered in the old forests and forgotten marshes of eastern Avistan. They make their homes among fallen stands of trees, where they take advantage of a unique form of camouflage. Hungry deadfall dwellers fold their many sticklike legs under themselves, collapsing against large tree trunks or simply lying on the ground. When a warm-blooded creature happens by, a deadfall dweller straightens its legs to pursue, and bellows out a spray of acidic mucus that paralyzes the victim in its tracks. The beast then advances to attack with its poisonous bite and sharp, scraping appendages.  Deadfall dwellers reproduce by immobilizing prey with repeated applications of acidic spray, then implanting a clutch of eggs within the paralyzed host. The larval dwellers keep their host immobilized while they absorb moisture from its body. After the dwellers grow in size, they emerge from the husk of their host, whose flesh by that point resembles the shriveled bark of a dead tree.  Most deadfall dwellers have a mottled green-brown carapace, the better to fit into their typical surroundings. A few have been reported in colder climates, with white-gray exoskeletons and freezing spittle. An average deadfall dweller stretches 11 feet long, stands 6 feet tall, and weighs 600 pounds.</t>
  </si>
  <si>
    <t>&lt;link rel="stylesheet"href="PF.css"&gt;&lt;div&gt;&lt;h2&gt;Deadfall Dweller&lt;/h2&gt;&lt;h3&gt;&lt;i&gt;This creature resembles a fallen tree trunk that walks upon dozens of tiny, barbed branches and shambles like a spider.&lt;/i&gt;&lt;/h3&gt;&lt;br&gt;&lt;/div&gt;&lt;div class="heading"&gt;&lt;p class="alignleft"&gt;Deadfall Dweller&lt;/p&gt;&lt;p class="alignright"&gt;CR 5&lt;/p&gt;&lt;div style="clear: both;"&gt;&lt;/div&gt;&lt;/div&gt;&lt;div&gt;&lt;h5&gt;&lt;b&gt;XP &lt;/b&gt;1,600&lt;/h5&gt;&lt;h5&gt;N Large magical beast &lt;/h5&gt;&lt;h5&gt;&lt;b&gt;Init &lt;/b&gt;+5; &lt;b&gt;Senses &lt;/b&gt;darkvision 60 ft., low-light vision; Perception +7&lt;/h5&gt;&lt;/div&gt;&lt;hr/&gt;&lt;div&gt;&lt;h5&gt;&lt;b&gt;DEFENSE&lt;/b&gt;&lt;/h5&gt;&lt;/div&gt;&lt;hr/&gt;&lt;div&gt;&lt;h5&gt;&lt;b&gt;AC &lt;/b&gt;18, touch 10, flat-footed 17 (+1 Dex, +8 natural, -1 size)&lt;/h5&gt;&lt;h5&gt;&lt;b&gt;hp &lt;/b&gt;57 (6d10+24)&lt;/h5&gt;&lt;h5&gt;&lt;b&gt;Fort &lt;/b&gt;+8, &lt;b&gt;Ref &lt;/b&gt;+6, &lt;b&gt;Will &lt;/b&gt;+3&lt;/h5&gt;&lt;h5&gt;&lt;b&gt;Immune &lt;/b&gt;acid&lt;/h5&gt;&lt;h5&gt;&lt;b&gt;Weaknesses &lt;/b&gt;vulnerable to electricity&lt;/h5&gt;&lt;/div&gt;&lt;hr/&gt;&lt;div&gt;&lt;h5&gt;&lt;b&gt;OFFENSE&lt;/b&gt;&lt;/h5&gt;&lt;/div&gt;&lt;hr/&gt;&lt;div&gt;&lt;h5&gt;&lt;b&gt;Spd &lt;/b&gt;30 ft., climb 10 ft.&lt;/h5&gt;&lt;h5&gt;&lt;b&gt;Melee &lt;/b&gt;bite +10 (1d6+5 plus poison), 2 limbs +5 (1d4+2)&lt;/h5&gt;&lt;h5&gt;&lt;b&gt;Ranged &lt;/b&gt;spittle +6 (1d6 acid plus entrap)&lt;/h5&gt;&lt;h5&gt;&lt;b&gt;Space &lt;/b&gt;10 ft.; &lt;b&gt;Reach &lt;/b&gt;5 ft.&lt;/h5&gt;&lt;h5&gt;&lt;b&gt;Special Attacks &lt;/b&gt;entrap (DC 16, 1d4 rounds, hardness 3, hp 6), implant, spittle&lt;/h5&gt;&lt;/div&gt;&lt;hr/&gt;&lt;div&gt;&lt;h5&gt;&lt;b&gt;STATISTICS&lt;/b&gt;&lt;/h5&gt;&lt;/div&gt;&lt;hr/&gt;&lt;div&gt;&lt;h5&gt;&lt;b&gt;Str &lt;/b&gt;21, &lt;b&gt;Dex &lt;/b&gt;13, &lt;b&gt;Con &lt;/b&gt;16, &lt;b&gt;Int &lt;/b&gt; 5, &lt;b&gt;Wis &lt;/b&gt;12, &lt;b&gt;Cha &lt;/b&gt;10&lt;/h5&gt;&lt;h5&gt;&lt;b&gt;Base Atk &lt;/b&gt;+6; &lt;b&gt;CMB &lt;/b&gt;+12; &lt;b&gt;CMD &lt;/b&gt;23 (can't be tripped)&lt;/h5&gt;&lt;h5&gt;&lt;b&gt;Feats &lt;/b&gt;Improved Initiative, Power Attack, Toughness&lt;/h5&gt;&lt;h5&gt;&lt;b&gt;Skills &lt;/b&gt;Climb +17, Perception +7, Stealth +2 (+10 in forests or swamps); &lt;b&gt;Racial Modifiers &lt;/b&gt;+8 Stealth in forests or swamps&lt;/h5&gt;&lt;h5&gt;&lt;b&gt;Languages &lt;/b&gt;Sylvan (can't speak)&lt;/h5&gt;&lt;h5&gt;&lt;b&gt;SQ &lt;/b&gt;freeze&lt;/h5&gt;&lt;/div&gt;&lt;hr/&gt;&lt;div&gt;&lt;h5&gt;&lt;b&gt;ECOLOGY&lt;/b&gt;&lt;/h5&gt;&lt;/div&gt;&lt;hr/&gt;&lt;div&gt;&lt;h5&gt;&lt;b&gt;Environment &lt;/b&gt; temperate forests and swamps&lt;/h5&gt;&lt;h5&gt;&lt;b&gt;Organization &lt;/b&gt;solitary, brood (2-5), or ruin (6-12)&lt;/h5&gt;&lt;h5&gt;&lt;b&gt;Treasure &lt;/b&gt;standard&lt;/h5&gt;&lt;/div&gt;&lt;hr/&gt;&lt;div&gt;&lt;h5&gt;&lt;b&gt;SPECIAL ABILITIES&lt;/b&gt;&lt;/h5&gt;&lt;/div&gt;&lt;hr/&gt;&lt;div&gt;&lt;/h5&gt;&lt;h5&gt;&lt;b&gt;Implant (Ex)&lt;/b&gt; A deadfall dweller can inject 1d3 larvae into a helpless creature as a full-round action. Excretions from these larvae have a paralyzing effect, leaving the host helpless until the larvae mature into young deadfall dwellers that erupt from the host's body, killing it. Each day, an impregnated host must attempt a DC 16 Fortitude save. If the host succeeds at the saving throw, it is no longer helpless, but is still impregnated. If it fails, it takes 1 point of Constitution drain and remains helpless for another day. All of the larvae in an impregnated creature can be destroyed with a &lt;i&gt;remove disease&lt;/i&gt; spell. Alternatively, a creature can take 10 minutes to attempt a DC 20 Heal check to remove a single larva. This check can be attempted multiple times, but each attempt deals 1d6 points of damage to the host. The save DC is Constitution-based.  &lt;/h5&gt;&lt;h5&gt;&lt;b&gt;Poison (Ex)&lt;/b&gt; Bite-injury; &lt;i&gt;save&lt;/i&gt; Fort DC 16; &lt;i&gt;frequency&lt;/i&gt; 1/round for 6 rounds; &lt;i&gt;effect&lt;/i&gt; 1d3 Dexterity damage; &lt;i&gt;cure&lt;/i&gt; 1 &lt;i&gt;save&lt;/i&gt;.  &lt;/h5&gt;&lt;h5&gt;&lt;b&gt;Spittle (Ex)&lt;/b&gt; As a swift action, a deadfall dweller can emit a stream of corrosive spittle at one target within 30 feet. On a successful attack, the target takes 1d6 points of acid damage, and must save to avoid being entrapped by the solidifying mucus.&lt;/h5&gt;&lt;/div&gt;&lt;br&gt;&lt;div&gt;&lt;h4&gt;&lt;p&gt;&lt;p&gt;Deadfall dwellers are dangerous ambush predators most commonly encountered in the old forests and forgotten marshes of eastern Avistan. They make their homes among fallen stands of trees, where they take advantage of a unique form of camouflage. Hungry deadfall dwellers fold their many sticklike legs under themselves, collapsing against large tree trunks or simply lying on the ground. When a warm-blooded creature happens by, a deadfall dweller straightens its legs to pursue, and bellows out a spray of acidic mucus that paralyzes the victim in its tracks. The beast then advances to attack with its poisonous bite and sharp, scraping appendages.  Deadfall dwellers reproduce by immobilizing prey with repeated applications of acidic spray, then implanting a clutch of eggs within the paralyzed host. The larval dwellers keep their host immobilized while they absorb moisture from its body. After the dwellers grow in size, they emerge from the husk of their host, whose flesh by that point resembles the shriveled bark of a dead tree.  Most deadfall dwellers have a mottled green-brown carapace, the better to fit into their typical surroundings. A few have been reported in colder climates, with white-gray exoskeletons and freezing spittle. An average deadfall dweller stretches 11 feet long, stands 6 feet tall, and weighs 600 pounds.&lt;/p&gt;&lt;/h4&gt;&lt;/div&gt;</t>
  </si>
  <si>
    <t>Delgeth</t>
  </si>
  <si>
    <t>gore +12 (1d8+4 plus 1d6 fire), 2 hooves +10 (1d4+2 plus 1d6 fire)</t>
  </si>
  <si>
    <t>fight with fire, flight of flames</t>
  </si>
  <si>
    <t>Str 19, Dex 15, Con 16, Int 4, Wis 13, Cha 14</t>
  </si>
  <si>
    <t>Improved Initiative, Multiattack, Run, Skill Focus (Perception)</t>
  </si>
  <si>
    <t>Perception +11, Stealth +9</t>
  </si>
  <si>
    <t>The impressive rack of antlers on this adult elk appears scorched and charred, as do the beast's legs near its blackened hooves.</t>
  </si>
  <si>
    <t>Fight with Fire (Su) A delgeth can strike at the ground with its flaming hooves as a swift action, causing blazing sparks to appear in a square of the delgeth's choosing within 30 feet. A creature in that square must succeed at a DC 15 Reflex save or catch fire (Pathfinder RPG Core Rulebook 444). The save DC is Charisma-based.  Flight of Flames (Su) A delgeth can use its smoldering hooves to ignite the ground and brush when it runs or withdraws, creating a blazing trail of fire behind it. The fire fills every square the delgeth moves through during its run or withdraw action. When the fire appears and on each of the delgeth's turns, the flames deal 2d6 points of fire damage to each creature in one of the squares of fire and 2d4 points of fire damage to each creature within 5 feet of such a square but not inside one. The flames gutter out after 3 rounds, but can be extinguished before then by any means that would extinguish normal nonmagical fires of their size. The flames can ignite flammable debris, but in normal forest conditions they rarely spread.</t>
  </si>
  <si>
    <t>The delgeth is a unique breed of ungulate native to magical forests and places where the line between the natural and the supernatural is blurred. Delgeths' soaring core body temperature manifests in the elklike creatures' flaming hooves and smoldering extremities, both of which the beasts use to defend themselves and mark their territory during mating season. Delgeths are unpredictable creatures, and are equally as likely to run from predators as they are to stand their ground and face off against aggressors. Either way, a delgeth is sure to leave a fiery reminder of its passing, the beast's flaming hooves blazing a telltale trail through the brush.  Tribal cultures and scholars of the supernatural alike hold the majestic delgeth in awe. Though it has an innate connection to flame, the delgeth lives in balance with the natural world, allowing natural fires to purge the forest of excess deadwood.  A typical delgeth stands 4 feet tall at the shoulder and weighs 200 pounds.</t>
  </si>
  <si>
    <t>&lt;link rel="stylesheet"href="PF.css"&gt;&lt;div&gt;&lt;h2&gt;Delgeth&lt;/h2&gt;&lt;h3&gt;&lt;i&gt;The impressive rack of antlers on this adult elk appears scorched and charred, as do the beast's legs near its blackened hooves.&lt;/i&gt;&lt;/h3&gt;&lt;br&gt;&lt;/div&gt;&lt;div class="heading"&gt;&lt;p class="alignleft"&gt;Delgeth&lt;/p&gt;&lt;p class="alignright"&gt;CR 6&lt;/p&gt;&lt;div style="clear: both;"&gt;&lt;/div&gt;&lt;/div&gt;&lt;div&gt;&lt;h5&gt;&lt;b&gt;XP &lt;/b&gt;2,400&lt;/h5&gt;&lt;h5&gt;N Medium magical beast &lt;/h5&gt;&lt;h5&gt;&lt;b&gt;Init &lt;/b&gt;+6; &lt;b&gt;Senses &lt;/b&gt;darkvision 60 ft., low-light vision, scent; Perception +11&lt;/h5&gt;&lt;/div&gt;&lt;hr/&gt;&lt;div&gt;&lt;h5&gt;&lt;b&gt;DEFENSE&lt;/b&gt;&lt;/h5&gt;&lt;/div&gt;&lt;hr/&gt;&lt;div&gt;&lt;h5&gt;&lt;b&gt;AC &lt;/b&gt;18, touch 12, flat-footed 16 (+2 Dex, +6 natural)&lt;/h5&gt;&lt;h5&gt;&lt;b&gt;hp &lt;/b&gt;68 (8d10+24)&lt;/h5&gt;&lt;h5&gt;&lt;b&gt;Fort &lt;/b&gt;+9, &lt;b&gt;Ref &lt;/b&gt;+8, &lt;b&gt;Will &lt;/b&gt;+3&lt;/h5&gt;&lt;h5&gt;&lt;b&gt;Immune &lt;/b&gt;fire&lt;/h5&gt;&lt;/div&gt;&lt;hr/&gt;&lt;div&gt;&lt;h5&gt;&lt;b&gt;OFFENSE&lt;/b&gt;&lt;/h5&gt;&lt;/div&gt;&lt;hr/&gt;&lt;div&gt;&lt;h5&gt;&lt;b&gt;Spd &lt;/b&gt;50 ft.&lt;/h5&gt;&lt;h5&gt;&lt;b&gt;Melee &lt;/b&gt;gore +12 (1d8+4 plus 1d6 fire), 2 hooves +10 (1d4+2 plus 1d6 fire)&lt;/h5&gt;&lt;h5&gt;&lt;b&gt;Space &lt;/b&gt;5 ft.; &lt;b&gt;Reach &lt;/b&gt;5 ft.&lt;/h5&gt;&lt;h5&gt;&lt;b&gt;Special Attacks &lt;/b&gt;fight with fire, flight of flames&lt;/h5&gt;&lt;/div&gt;&lt;hr/&gt;&lt;div&gt;&lt;h5&gt;&lt;b&gt;STATISTICS&lt;/b&gt;&lt;/h5&gt;&lt;/div&gt;&lt;hr/&gt;&lt;div&gt;&lt;h5&gt;&lt;b&gt;Str &lt;/b&gt;19, &lt;b&gt;Dex &lt;/b&gt;15, &lt;b&gt;Con &lt;/b&gt;16, &lt;b&gt;Int &lt;/b&gt; 4, &lt;b&gt;Wis &lt;/b&gt;13, &lt;b&gt;Cha &lt;/b&gt;14&lt;/h5&gt;&lt;h5&gt;&lt;b&gt;Base Atk &lt;/b&gt;+8; &lt;b&gt;CMB &lt;/b&gt;+12; &lt;b&gt;CMD &lt;/b&gt;24 (28 vs. trip)&lt;/h5&gt;&lt;h5&gt;&lt;b&gt;Feats &lt;/b&gt;Improved Initiative, Multiattack, Run, Skill Focus (Perception)&lt;/h5&gt;&lt;h5&gt;&lt;b&gt;Skills &lt;/b&gt;Perception +11, Stealth +9&lt;/h5&gt;&lt;h5&gt;&lt;b&gt;Languages &lt;/b&gt;Sylvan (can't speak)&lt;/h5&gt;&lt;/div&gt;&lt;hr/&gt;&lt;div&gt;&lt;h5&gt;&lt;b&gt;ECOLOGY&lt;/b&gt;&lt;/h5&gt;&lt;/div&gt;&lt;hr/&gt;&lt;div&gt;&lt;h5&gt;&lt;b&gt;Environment &lt;/b&gt; temperate forests&lt;/h5&gt;&lt;h5&gt;&lt;b&gt;Organization &lt;/b&gt;solitary, pair, or family (3-5)&lt;/h5&gt;&lt;h5&gt;&lt;b&gt;Treasure &lt;/b&gt;none&lt;/h5&gt;&lt;/div&gt;&lt;hr/&gt;&lt;div&gt;&lt;h5&gt;&lt;b&gt;SPECIAL ABILITIES&lt;/b&gt;&lt;/h5&gt;&lt;/div&gt;&lt;hr/&gt;&lt;div&gt;&lt;/h5&gt;&lt;h5&gt;&lt;b&gt;Fight with Fire (Su)&lt;/b&gt; A delgeth can strike at the ground with its flaming hooves as a swift action, causing blazing sparks to appear in a square of the delgeth's choosing within 30 feet. A creature in that square must succeed at a DC 15 Reflex save or catch fire (&lt;i&gt;Pathfinder RPG Core Rulebook&lt;/i&gt; 444). The save DC is Charisma-based.  &lt;/h5&gt;&lt;h5&gt;&lt;b&gt;Flight of Flames (Su)&lt;/b&gt; A delgeth can use its smoldering hooves to ignite the ground and brush when it runs or withdraws, creating a blazing trail of fire behind it. The fire fills every square the delgeth moves through during its run or withdraw action. When the fire appears and on each of the delgeth's turns, the flames deal 2d6 points of fire damage to each creature in one of the squares of fire and 2d4 points of fire damage to each creature within 5 feet of such a square but not inside one. The flames gutter out after 3 rounds, but can be extinguished before then by any means that would extinguish normal nonmagical fires of their size. The flames can ignite flammable debris, but in normal forest conditions they rarely spread.&lt;/h5&gt;&lt;/div&gt;&lt;br&gt;&lt;div&gt;&lt;h4&gt;&lt;p&gt;&lt;p&gt;The delgeth is a unique breed of ungulate native to magical forests and places where the line between the natural and the supernatural is blurred. Delgeths' soaring core body temperature manifests in the elklike creatures' flaming hooves and smoldering extremities, both of which the beasts use to defend themselves and mark their territory during mating season. Delgeths are unpredictable creatures, and are equally as likely to run from predators as they are to stand their ground and face off against aggressors. Either way, a delgeth is sure to leave a fiery reminder of its passing, the beast's flaming hooves blazing a telltale trail through the brush.  Tribal cultures and scholars of the supernatural alike hold the majestic delgeth in awe. Though it has an innate connection to flame, the delgeth lives in balance with the natural world, allowing natural fires to purge the forest of excess deadwood.  A typical delgeth stands 4 feet tall at the shoulder and weighs 200 pounds.&lt;/p&gt;&lt;/h4&gt;&lt;/div&gt;</t>
  </si>
  <si>
    <t>Embalming Bear</t>
  </si>
  <si>
    <t>hardness 5</t>
  </si>
  <si>
    <t>2 claws +13 (1d8+6 plus grab and poison)</t>
  </si>
  <si>
    <t>constrict (1d8+6)</t>
  </si>
  <si>
    <t>Str 22, Dex 8, Con -, Int -, Wis 11, Cha 1</t>
  </si>
  <si>
    <t>This decaying taxidermic bear is held together with thick stitches, metal armor plates, and a pungent chemical fluid.</t>
  </si>
  <si>
    <t>Poison (Ex) Potent embalming fluid: Claw-injury; save Fort DC 17; frequency 1/round for 6 rounds; effect 1d2 Dex and 1d2 Con; cure 2 consecutive saves.</t>
  </si>
  <si>
    <t>Though embalming bears could easily be mistaken for beasts brought back from the dead, these strange constructs are actually taxidermic bear corpses that have been modified so they can walk once again. Embalming bears employed as guardians are designed to deliver dangerous doses of embalming fluid with strikes from their powerful claws. Few of these creatures exist, and those that do are found where alchemy is widely practiced or where mummification of pets and guardians is a part of funereal tradition. Embalming bears are often created to guard over precious treasures, but some serve less significant functions, and are merely trophies preserved by taxidermists and animated to decorate macabre halls or guard remote locations.  An embalming bear is different from other animated objects in that the process of its creation includes a step that turns the chemicals that preserve the taxidermic animal into a weapon. This especially powerful embalming fluid is a deadly poison when injected into the injuries of living enemies. The main purpose of the liquid, though, is to provide the bear with a semifluid mobility normally not afforded to animated objects.  Many embalming bears (such as the one described here) have armor plates bolted onto their bodies, typically disguised as pieces of ceremonial armor to make the creature look as if it had been used in battle. Though this is often just an affectation, some embalming bears actually are honored creatures that died in battle and were then turned into eternal servants. A typical embalming bear is 7 feet tall and weighs 300 pounds.  Construction  The bear carcass, taxidermy process, and armor for an embalming bear cost 900 gp in raw materials alone. In addition, the construct must be injected with 1,200 gp worth of special embalming fluid.  EMBALMING BEAR  CL 8th; Price 18,500 gp  Construction  Requirements Craft Construct, animate objects, minor creation, creator must be caster level 8th; Skill Craft (taxidermy) DC 18; Cost 10,300 gp</t>
  </si>
  <si>
    <t>&lt;link rel="stylesheet"href="PF.css"&gt;&lt;div&gt;&lt;h2&gt;Embalming Bear&lt;/h2&gt;&lt;h3&gt;&lt;i&gt;This decaying taxidermic bear is held together with thick stitches, metal armor plates, and a pungent chemical fluid.&lt;/i&gt;&lt;/h3&gt;&lt;br&gt;&lt;/div&gt;&lt;div class="heading"&gt;&lt;p class="alignleft"&gt;Embalming Bear&lt;/p&gt;&lt;p class="alignright"&gt;CR 7&lt;/p&gt;&lt;div style="clear: both;"&gt;&lt;/div&gt;&lt;/div&gt;&lt;div&gt;&lt;h5&gt;&lt;b&gt;XP &lt;/b&gt;3,200&lt;/h5&gt;&lt;h5&gt;N Large construct &lt;/h5&gt;&lt;h5&gt;&lt;b&gt;Init &lt;/b&gt;-1; &lt;b&gt;Senses &lt;/b&gt;darkvision 60 ft., low-light vision; Perception +0&lt;/h5&gt;&lt;/div&gt;&lt;hr/&gt;&lt;div&gt;&lt;h5&gt;&lt;b&gt;DEFENSE&lt;/b&gt;&lt;/h5&gt;&lt;/div&gt;&lt;hr/&gt;&lt;div&gt;&lt;h5&gt;&lt;b&gt;AC &lt;/b&gt;20, touch 8, flat-footed 20 (-1 Dex, +12 natural, -1 size)&lt;/h5&gt;&lt;h5&gt;&lt;b&gt;hp &lt;/b&gt;74 (8d10+30)&lt;/h5&gt;&lt;h5&gt;&lt;b&gt;Fort &lt;/b&gt;+2, &lt;b&gt;Ref &lt;/b&gt;+1, &lt;b&gt;Will &lt;/b&gt;+2&lt;/h5&gt;&lt;h5&gt;&lt;b&gt;Defensive Abilities &lt;/b&gt;hardness 5; &lt;b&gt;Immune &lt;/b&gt;construct traits&lt;/h5&gt;&lt;/div&gt;&lt;hr/&gt;&lt;div&gt;&lt;h5&gt;&lt;b&gt;OFFENSE&lt;/b&gt;&lt;/h5&gt;&lt;/div&gt;&lt;hr/&gt;&lt;div&gt;&lt;h5&gt;&lt;b&gt;Spd &lt;/b&gt;30 ft.&lt;/h5&gt;&lt;h5&gt;&lt;b&gt;Melee &lt;/b&gt;2 claws +13 (1d8+6 plus grab and poison)&lt;/h5&gt;&lt;h5&gt;&lt;b&gt;Space &lt;/b&gt;10 ft.; &lt;b&gt;Reach &lt;/b&gt;5 ft.&lt;/h5&gt;&lt;h5&gt;&lt;b&gt;Special Attacks &lt;/b&gt;constrict (1d8+6)&lt;/h5&gt;&lt;/div&gt;&lt;hr/&gt;&lt;div&gt;&lt;h5&gt;&lt;b&gt;STATISTICS&lt;/b&gt;&lt;/h5&gt;&lt;/div&gt;&lt;hr/&gt;&lt;div&gt;&lt;h5&gt;&lt;b&gt;Str &lt;/b&gt;22, &lt;b&gt;Dex &lt;/b&gt;8, &lt;b&gt;Con &lt;/b&gt;-, &lt;b&gt;Int &lt;/b&gt; -, &lt;b&gt;Wis &lt;/b&gt;11, &lt;b&gt;Cha &lt;/b&gt;1&lt;/h5&gt;&lt;h5&gt;&lt;b&gt;Base Atk &lt;/b&gt;+8; &lt;b&gt;CMB &lt;/b&gt;+15; &lt;b&gt;CMD &lt;/b&gt;24 (28 vs. trip)&lt;/h5&gt;&lt;/div&gt;&lt;hr/&gt;&lt;div&gt;&lt;h5&gt;&lt;b&gt;ECOLOGY&lt;/b&gt;&lt;/h5&gt;&lt;/div&gt;&lt;hr/&gt;&lt;div&gt;&lt;h5&gt;&lt;b&gt;Environment &lt;/b&gt; any&lt;/h5&gt;&lt;h5&gt;&lt;b&gt;Organization &lt;/b&gt;solitary or pair&lt;/h5&gt;&lt;h5&gt;&lt;b&gt;Treasure &lt;/b&gt;none&lt;/h5&gt;&lt;/div&gt;&lt;hr/&gt;&lt;div&gt;&lt;h5&gt;&lt;b&gt;SPECIAL ABILITIES&lt;/b&gt;&lt;/h5&gt;&lt;/div&gt;&lt;hr/&gt;&lt;div&gt;&lt;/h5&gt;&lt;h5&gt;&lt;b&gt;Poison (Ex)&lt;/b&gt; &lt;i&gt;Potent embalming fluid&lt;/i&gt;: Claw-injury; &lt;i&gt;save&lt;/i&gt; Fort DC 17; &lt;i&gt;frequency&lt;/i&gt; 1/round for 6 rounds; &lt;i&gt;effect&lt;/i&gt; 1d2 Dex and 1d2 Con; &lt;i&gt;cure&lt;/i&gt; 2 consecutive &lt;i&gt;save&lt;/i&gt;s.&lt;/h5&gt;&lt;/div&gt;&lt;br&gt;&lt;div&gt;&lt;h4&gt;&lt;p&gt;&lt;p&gt;Though embalming bears could easily be mistaken for beasts brought back from the dead, these strange constructs are actually taxidermic bear corpses that have been modified so they can walk once again. Embalming bears employed as guardians are designed to deliver dangerous doses of embalming fluid with strikes from their powerful claws. Few of these creatures exist, and those that do are found where alchemy is widely practiced or where mummification of pets and guardians is a part of funereal tradition. Embalming bears are often created to guard over precious treasures, but some serve less significant functions, and are merely trophies preserved by taxidermists and animated to decorate macabre halls or guard remote locations.  An embalming bear is different from other animated objects in that the process of its creation includes a step that turns the chemicals that preserve the taxidermic animal into a weapon. This especially powerful embalming fluid is a deadly poison when injected into the injuries of living enemies. The main purpose of the liquid, though, is to provide the bear with a semifluid mobility normally not afforded to animated objects.  Many embalming bears (such as the one described here) have armor plates bolted onto their bodies, typically disguised as pieces of ceremonial armor to make the creature look as if it had been used in battle. Though this is often just an affectation, some embalming bears actually are honored creatures that died in battle and were then turned into eternal servants. A typical embalming bear is 7 feet tall and weighs 300 pounds.  &lt;br&gt;&lt;b&gt;Construction&lt;/b&gt;&lt;br&gt;  The bear carcass, taxidermy process, and armor for an embalming bear cost 900 gp in raw materials alone. In addition, the construct must be injected with 1,200 gp worth of special embalming fluid.  &lt;br&gt;&lt;div class="heading"&gt;&lt;p class="alignleft"&gt;Embalming Bear&lt;div style="clear: both;"&gt;&lt;/div&gt;  &lt;b&gt;CL&lt;/b&gt; 8th; &lt;b&gt;Price&lt;/b&gt; 18,500 gp  &lt;br&gt;&lt;hr/&gt;&lt;b&gt;Construction&lt;/b&gt;&lt;hr/&gt;  &lt;b&gt;Requirements&lt;/b&gt; Craft Construct, &lt;i&gt;animate objects&lt;/i&gt;, &lt;i&gt;minor creation&lt;/i&gt;, creator must be caster level 8th; &lt;b&gt;Skill&lt;/b&gt; Craft (taxidermy) DC 18; &lt;b&gt;Cost&lt;/b&gt; 10,300 gp&lt;/p&gt;&lt;/h4&gt;&lt;/div&gt;</t>
  </si>
  <si>
    <t>Ephemeral Echo</t>
  </si>
  <si>
    <t>(+6 deflection, +3 Dex, +1 dodge)</t>
  </si>
  <si>
    <t>30 ft. (while corporeal), fly 30 ft. (perfect)</t>
  </si>
  <si>
    <t>incorporeal touch +9 (1d6 cold plus 1d4 Charisma damage) or   2 slams +13 (1d6+6) (while corporeal)</t>
  </si>
  <si>
    <t>bewitching gaze</t>
  </si>
  <si>
    <t>Str - (22 while corporeal), Dex 16, Con -, Int 11, Wis 13, Cha 22</t>
  </si>
  <si>
    <t>+9 (+12 while corporeal)</t>
  </si>
  <si>
    <t>26 (32 while corporeal)</t>
  </si>
  <si>
    <t>Dodge, Improved Initiative, Mobility, Weapon Focus (slam)</t>
  </si>
  <si>
    <t>Fly +20, Intimidate +14, Perception +12, Sense Motive +10, Stealth +21</t>
  </si>
  <si>
    <t>corporeal form, stolen power</t>
  </si>
  <si>
    <t>This ghostly image of a sad-eyed young woman hovers suspended in the air. Her face never loses its mournful expression.</t>
  </si>
  <si>
    <t>Bewitching Gaze (Su) 1 point of Charisma drain, 30 feet, Fortitude DC 20 negates. The save DC is Charisma-based.  Corporeal Form (Su) Whenever an ephemeral echo deals Charisma damage to a creature, it absorbs a portion of its victim's anguish and becomes more real. It loses the incorporeal subtype and gains a Strength score equal to its Charisma score. Its deflection bonus to AC becomes a natural armor bonus, and its incorporeal touch attack is replaced with two slam attacks. The ephemeral echo loses its fly speed and gains a land speed of 30 feet. These changes last for 1d4 rounds or until the ephemeral echo takes any Charisma damage, whichever comes first. The third time in a day an ephemeral echo deals Charisma damage, its corporeal form lasts for 24 hours or until it takes Charisma damage, whichever comes first.  Rejuvenation (Su) Each ephemeral echo is tied to a unique fetter-some event, location, or object that reminds it of the sadness of its former life. Resolving this fetter (by consecrating the location or destroying the item, for example) destroys the ephemeral echo permanently. If the echo is physically injured or killed but its fetter remains unresolved, the echo rejuvenates fully in 1d10 days.  Stolen Power (Su) Whenever an ephemeral echo deals Charisma damage or drain, it gains a +2 profane bonus on attack rolls, damage rolls, saving throws, skill checks, and ability checks until the end of its next turn. The echo also gains 5 temporary hit points that last for 1 hour.</t>
  </si>
  <si>
    <t>Miserable remnants of souls who died in despair, ephemeral echoes are restless spirits who felt powerless or heartbroken at the moment of their death. They roam the Material Plane, lingering near a fetter they recognize as meaningful to them in life or death. Ephemeral echoes gain power and become corporeal as they sap the strength of personality from their victims, until their incorporeal menace becomes a dangerously tangible threat.  Ephemeral echoes exhibit a combination of jealousy and hatred for the living, whom they see as unfairly blessed with the continuation of their lives and potential. They generally attack those who demonstrate a particularly vibrant personality. Upon borrowing their victims' will to take material shape, ephemeral echoes savagely attack the living in a flurry of brutal blows and violent sobs.</t>
  </si>
  <si>
    <t>&lt;link rel="stylesheet"href="PF.css"&gt;&lt;div&gt;&lt;h2&gt;Ephemeral Echo&lt;/h2&gt;&lt;h3&gt;&lt;i&gt;This ghostly image of a sad-eyed young woman hovers suspended in the air. Her face never loses its mournful expression.&lt;/i&gt;&lt;/h3&gt;&lt;br&gt;&lt;/div&gt;&lt;div class="heading"&gt;&lt;p class="alignleft"&gt;Ephemeral Echo&lt;/p&gt;&lt;p class="alignright"&gt;CR 7&lt;/p&gt;&lt;div style="clear: both;"&gt;&lt;/div&gt;&lt;/div&gt;&lt;div&gt;&lt;h5&gt;&lt;b&gt;XP &lt;/b&gt;3,200&lt;/h5&gt;&lt;h5&gt;NE Medium undead (incorporeal)&lt;/h5&gt;&lt;h5&gt;&lt;b&gt;Init &lt;/b&gt;+7; &lt;b&gt;Senses &lt;/b&gt;darkvision 60 ft.; Perception +12&lt;/h5&gt;&lt;/div&gt;&lt;hr/&gt;&lt;div&gt;&lt;h5&gt;&lt;b&gt;DEFENSE&lt;/b&gt;&lt;/h5&gt;&lt;/div&gt;&lt;hr/&gt;&lt;div&gt;&lt;h5&gt;&lt;b&gt;AC &lt;/b&gt;20, touch 20, flat-footed 16 (+6 deflection, +3 Dex, +1 dodge)&lt;/h5&gt;&lt;h5&gt;&lt;b&gt;hp &lt;/b&gt;84 (8d8+48)&lt;/h5&gt;&lt;h5&gt;&lt;b&gt;Fort &lt;/b&gt;+8, &lt;b&gt;Ref &lt;/b&gt;+5, &lt;b&gt;Will &lt;/b&gt;+7&lt;/h5&gt;&lt;h5&gt;&lt;b&gt;Defensive Abilities &lt;/b&gt;channel resistance +4, incorporeal, rejuvenation; &lt;b&gt;Immune &lt;/b&gt;undead traits&lt;/h5&gt;&lt;/div&gt;&lt;hr/&gt;&lt;div&gt;&lt;h5&gt;&lt;b&gt;OFFENSE&lt;/b&gt;&lt;/h5&gt;&lt;/div&gt;&lt;hr/&gt;&lt;div&gt;&lt;h5&gt;&lt;b&gt;Spd &lt;/b&gt;30 ft. (while corporeal), fly 30 ft. (perfect)&lt;/h5&gt;&lt;h5&gt;&lt;b&gt;Melee &lt;/b&gt;incorporeal touch +9 (1d6 cold plus 1d4 Charisma damage) or &lt;/br&gt;  2 slams +13 (1d6+6) (while corporeal)&lt;/h5&gt;&lt;h5&gt;&lt;b&gt;Space &lt;/b&gt;5 ft.; &lt;b&gt;Reach &lt;/b&gt;5 ft.&lt;/h5&gt;&lt;h5&gt;&lt;b&gt;Special Attacks &lt;/b&gt;bewitching gaze&lt;/h5&gt;&lt;/div&gt;&lt;hr/&gt;&lt;div&gt;&lt;h5&gt;&lt;b&gt;STATISTICS&lt;/b&gt;&lt;/h5&gt;&lt;/div&gt;&lt;hr/&gt;&lt;div&gt;&lt;h5&gt;&lt;b&gt;Str &lt;/b&gt;- (22 while corporeal), &lt;b&gt;Dex &lt;/b&gt;16, &lt;b&gt;Con &lt;/b&gt;-, &lt;b&gt;Int &lt;/b&gt; 11, &lt;b&gt;Wis &lt;/b&gt;13, &lt;b&gt;Cha &lt;/b&gt;22&lt;/h5&gt;&lt;h5&gt;&lt;b&gt;Base Atk &lt;/b&gt;+6; &lt;b&gt;CMB &lt;/b&gt;+9 (+12 while corporeal); &lt;b&gt;CMD &lt;/b&gt;26 (32 while corporeal)&lt;/h5&gt;&lt;h5&gt;&lt;b&gt;Feats &lt;/b&gt;Dodge, Improved Initiative, Mobility, Weapon Focus (slam)&lt;/h5&gt;&lt;h5&gt;&lt;b&gt;Skills &lt;/b&gt;Fly +20, Intimidate +14, Perception +12, Sense Motive +10, Stealth +21; &lt;b&gt;Racial Modifiers &lt;/b&gt;+8 Stealth&lt;/h5&gt;&lt;h5&gt;&lt;b&gt;Languages &lt;/b&gt;Common&lt;/h5&gt;&lt;h5&gt;&lt;b&gt;SQ &lt;/b&gt;corporeal form, stolen power&lt;/h5&gt;&lt;/div&gt;&lt;hr/&gt;&lt;div&gt;&lt;h5&gt;&lt;b&gt;ECOLOGY&lt;/b&gt;&lt;/h5&gt;&lt;/div&gt;&lt;hr/&gt;&lt;div&gt;&lt;h5&gt;&lt;b&gt;Environment &lt;/b&gt; any&lt;/h5&gt;&lt;h5&gt;&lt;b&gt;Organization &lt;/b&gt;solitary&lt;/h5&gt;&lt;h5&gt;&lt;b&gt;Treasure &lt;/b&gt;NPC gear&lt;/h5&gt;&lt;/div&gt;&lt;hr/&gt;&lt;div&gt;&lt;h5&gt;&lt;b&gt;SPECIAL ABILITIES&lt;/b&gt;&lt;/h5&gt;&lt;/div&gt;&lt;hr/&gt;&lt;div&gt;&lt;/h5&gt;&lt;h5&gt;&lt;b&gt;Bewitching Gaze (Su)&lt;/b&gt; 1 point of Charisma drain, 30 feet, Fortitude DC 20 negates. The save DC is Charisma-based.  &lt;/h5&gt;&lt;h5&gt;&lt;b&gt;Corporeal Form (Su)&lt;/b&gt; Whenever an ephemeral echo deals Charisma damage to a creature, it absorbs a portion of its victim's anguish and becomes more real. It loses the incorporeal subtype and gains a Strength score equal to its Charisma score. Its deflection bonus to AC becomes a natural armor bonus, and its incorporeal touch attack is replaced with two slam attacks. The ephemeral echo loses its fly speed and gains a land speed of 30 feet. These changes last for 1d4 rounds or until the ephemeral echo takes any Charisma damage, whichever comes first. The third time in a day an ephemeral echo deals Charisma damage, its corporeal form lasts for 24 hours or until it takes Charisma damage, whichever comes first.  &lt;/h5&gt;&lt;h5&gt;&lt;b&gt;Rejuvenation (Su)&lt;/b&gt; Each ephemeral echo is tied to a unique fetter-some event, location, or object that reminds it of the sadness of its former life. Resolving this fetter (by consecrating the location or destroying the item, for example) destroys the ephemeral echo permanently. If the echo is physically injured or killed but its fetter remains unresolved, the echo rejuvenates fully in 1d10 days.  &lt;/h5&gt;&lt;h5&gt;&lt;b&gt;Stolen Power (Su)&lt;/b&gt; Whenever an ephemeral echo deals Charisma damage or drain, it gains a +2 profane bonus on attack rolls, damage rolls, saving throws, skill checks, and ability checks until the end of its next turn. The echo also gains 5 temporary hit points that last for 1 hour.&lt;/h5&gt;&lt;/div&gt;&lt;br&gt;&lt;div&gt;&lt;h4&gt;&lt;p&gt;&lt;p&gt;Miserable remnants of souls who died in despair, ephemeral echoes are restless spirits who felt powerless or heartbroken at the moment of their death. They roam the Material Plane, lingering near a fetter they recognize as meaningful to them in life or death. Ephemeral echoes gain power and become corporeal as they sap the strength of personality from their victims, until their incorporeal menace becomes a dangerously tangible threat.  Ephemeral echoes exhibit a combination of jealousy and hatred for the living, whom they see as unfairly blessed with the continuation of their lives and potential. They generally attack those who demonstrate a particularly vibrant personality. Upon borrowing their victims' will to take material shape, ephemeral echoes savagely attack the living in a flurry of brutal blows and violent sobs.&lt;/p&gt;&lt;/h4&gt;&lt;/div&gt;</t>
  </si>
  <si>
    <t>Leechroot</t>
  </si>
  <si>
    <t>darkvision 60 ft., tremorsense 30 ft.; Perception +3</t>
  </si>
  <si>
    <t>bloodthirst, channel resistance +2</t>
  </si>
  <si>
    <t>5 ft., burrow 5 ft.</t>
  </si>
  <si>
    <t>2 roots +7 (1d6+5 plus bleed and grab)</t>
  </si>
  <si>
    <t>bleed (2), bloody sap, drag under</t>
  </si>
  <si>
    <t>Str 20, Dex 8, Con -, Int -, Wis 17, Cha 15</t>
  </si>
  <si>
    <t>earth barrier</t>
  </si>
  <si>
    <t>This tangle of rotten, lifeless roots resembles a mess of bodily organs, its visceral tendrils grasping for sustenance.</t>
  </si>
  <si>
    <t>Bloodthirst (Su) A leechroot can absorb blood directly from its victims' cuts. The leechroot gains fast healing equal to the number of creatures with the bleed condition it is grappling (if any).  Bloody Sap (Su) The viscous resin that exudes from a leechroot's tentacles is infused with negative energy, preventing both natural and magical healing. The DC of any Heal check to stop the bleeding caused by a leechroot's attacks is increased by 2. Casting a cure spell on a creature bleeding because of a leechroot's attacks requires a successful caster level check (DC 15 + the spell's level) or the spell has no effect on the bleeding creature.  Drag Under (Ex) As part of an action to maintain a grapple, a leechroot can move the grappled creature up to 5 feet (within the leechroot's reach) and bury it partway into the ground. The buried creature is pinned and can't receive help to break free from the grapple. A buried opponent that escapes the grapple remains pinned unless it spends a move action to dig itself free and it succeeds at a DC 10 Strength check.  Earth Barrier (Ex) A leechroot burrowing 5 feet below the surface is partially visible, can make attacks using its normal reach, and gains concealment and partial cover. It can be uprooted with a successful drag maneuver. It can burrow back under the earth as a move action that provokes attacks of opportunity.</t>
  </si>
  <si>
    <t>The brutal Goblinblood Wars created the first leechroot, which emerged from the remains of plants drowned in the blood-drenched soils of Chitterwood. A chaotic intertwining of rotten roots, this monstrosity quickly spread its curse by soaking other dead plants in its sap. Moving underground, leechroots dispersed to forests all over Avistan, reaching as far as the Shudderwood in Ustalav.  A leechroot is driven solely by its thirst for blood. It hides below the earth while waiting for prey and snatches victims with its razor-sharp tentacles, feeding directly from their wounds. The absorbed blood mutates into a thick red sap that runs through the leechroot's body.  An adult leechroot averages 12 feet across (not including its root appendages) and weighs 700 pounds.</t>
  </si>
  <si>
    <t>&lt;link rel="stylesheet"href="PF.css"&gt;&lt;div&gt;&lt;h2&gt;Leechroot&lt;/h2&gt;&lt;h3&gt;&lt;i&gt;This tangle of rotten, lifeless roots resembles a mess of bodily organs, its visceral tendrils grasping for sustenance.&lt;/i&gt;&lt;/h3&gt;&lt;br&gt;&lt;/div&gt;&lt;div class="heading"&gt;&lt;p class="alignleft"&gt;Leechroot&lt;/p&gt;&lt;p class="alignright"&gt;CR 4&lt;/p&gt;&lt;div style="clear: both;"&gt;&lt;/div&gt;&lt;/div&gt;&lt;div&gt;&lt;h5&gt;&lt;b&gt;XP &lt;/b&gt;1,200&lt;/h5&gt;&lt;h5&gt;NE Large undead &lt;/h5&gt;&lt;h5&gt;&lt;b&gt;Init &lt;/b&gt;-1; &lt;b&gt;Senses &lt;/b&gt;darkvision 60 ft., tremorsense 30 ft.; Perception +3&lt;/h5&gt;&lt;/div&gt;&lt;hr/&gt;&lt;div&gt;&lt;h5&gt;&lt;b&gt;DEFENSE&lt;/b&gt;&lt;/h5&gt;&lt;/div&gt;&lt;hr/&gt;&lt;div&gt;&lt;h5&gt;&lt;b&gt;AC &lt;/b&gt;18, touch 8, flat-footed 18 (-1 Dex, +10 natural, -1 size)&lt;/h5&gt;&lt;h5&gt;&lt;b&gt;hp &lt;/b&gt;32 (5d8+10)&lt;/h5&gt;&lt;h5&gt;&lt;b&gt;Fort &lt;/b&gt;+3, &lt;b&gt;Ref &lt;/b&gt;+0, &lt;b&gt;Will &lt;/b&gt;+7&lt;/h5&gt;&lt;h5&gt;&lt;b&gt;Defensive Abilities &lt;/b&gt;bloodthirst, channel resistance +2; &lt;b&gt;DR &lt;/b&gt;5/slashing; &lt;b&gt;Immune &lt;/b&gt;undead traits&lt;/h5&gt;&lt;/div&gt;&lt;hr/&gt;&lt;div&gt;&lt;h5&gt;&lt;b&gt;OFFENSE&lt;/b&gt;&lt;/h5&gt;&lt;/div&gt;&lt;hr/&gt;&lt;div&gt;&lt;h5&gt;&lt;b&gt;Spd &lt;/b&gt;5 ft., burrow 5 ft.&lt;/h5&gt;&lt;h5&gt;&lt;b&gt;Melee &lt;/b&gt;2 roots +7 (1d6+5 plus bleed and grab)&lt;/h5&gt;&lt;h5&gt;&lt;b&gt;Space &lt;/b&gt;10 ft.; &lt;b&gt;Reach &lt;/b&gt;10 ft.&lt;/h5&gt;&lt;h5&gt;&lt;b&gt;Special Attacks &lt;/b&gt;bleed (2), bloody sap, drag under&lt;/h5&gt;&lt;/div&gt;&lt;hr/&gt;&lt;div&gt;&lt;h5&gt;&lt;b&gt;STATISTICS&lt;/b&gt;&lt;/h5&gt;&lt;/div&gt;&lt;hr/&gt;&lt;div&gt;&lt;h5&gt;&lt;b&gt;Str &lt;/b&gt;20, &lt;b&gt;Dex &lt;/b&gt;8, &lt;b&gt;Con &lt;/b&gt;-, &lt;b&gt;Int &lt;/b&gt; -, &lt;b&gt;Wis &lt;/b&gt;17, &lt;b&gt;Cha &lt;/b&gt;15&lt;/h5&gt;&lt;h5&gt;&lt;b&gt;Base Atk &lt;/b&gt;+3; &lt;b&gt;CMB &lt;/b&gt;+9 (+13 grapple); &lt;b&gt;CMD &lt;/b&gt;18 (can't be tripped)&lt;/h5&gt;&lt;h5&gt;&lt;b&gt;Skills &lt;/b&gt;Stealth +11; &lt;b&gt;Racial Modifiers &lt;/b&gt;+16 Stealth&lt;/h5&gt;&lt;h5&gt;&lt;b&gt;SQ &lt;/b&gt;earth barrier&lt;/h5&gt;&lt;/div&gt;&lt;hr/&gt;&lt;div&gt;&lt;h5&gt;&lt;b&gt;ECOLOGY&lt;/b&gt;&lt;/h5&gt;&lt;/div&gt;&lt;hr/&gt;&lt;div&gt;&lt;h5&gt;&lt;b&gt;Environment &lt;/b&gt; any forest&lt;/h5&gt;&lt;h5&gt;&lt;b&gt;Organization &lt;/b&gt;solitary&lt;/h5&gt;&lt;h5&gt;&lt;b&gt;Treasure &lt;/b&gt;none&lt;/h5&gt;&lt;/div&gt;&lt;hr/&gt;&lt;div&gt;&lt;h5&gt;&lt;b&gt;SPECIAL ABILITIES&lt;/b&gt;&lt;/h5&gt;&lt;/div&gt;&lt;hr/&gt;&lt;div&gt;&lt;/h5&gt;&lt;h5&gt;&lt;b&gt;Bloodthirst (Su)&lt;/b&gt; A leechroot can absorb blood directly from its victims' cuts. The leechroot gains fast healing equal to the number of creatures with the bleed condition it is grappling (if any).  &lt;/h5&gt;&lt;h5&gt;&lt;b&gt;Bloody Sap (Su)&lt;/b&gt; The viscous resin that exudes from a leechroot's tentacles is infused with negative energy, preventing both natural and magical healing. The DC of any Heal check to stop the bleeding caused by a leechroot's attacks is increased by 2. Casting a cure spell on a creature bleeding because of a leechroot's attacks requires a successful caster level check (DC 15 + the spell's level) or the spell has no effect on the bleeding creature.  &lt;/h5&gt;&lt;h5&gt;&lt;b&gt;Drag Under (Ex)&lt;/b&gt; As part of an action to maintain a grapple, a leechroot can move the grappled creature up to 5 feet (within the leechroot's reach) and bury it partway into the ground. The buried creature is pinned and can't receive help to break free from the grapple. A buried opponent that escapes the grapple remains pinned unless it spends a move action to dig itself free and it succeeds at a DC 10 Strength check.  &lt;/h5&gt;&lt;h5&gt;&lt;b&gt;Earth Barrier (Ex)&lt;/b&gt; A leechroot burrowing 5 feet below the surface is partially visible, can make attacks using its normal reach, and gains concealment and partial cover. It can be uprooted with a successful drag maneuver. It can burrow back under the earth as a move action that provokes attacks of opportunity.&lt;/h5&gt;&lt;/div&gt;&lt;br&gt;&lt;div&gt;&lt;h4&gt;&lt;p&gt;&lt;p&gt;The brutal Goblinblood Wars created the first leechroot, which emerged from the remains of plants drowned in the blood-drenched soils of Chitterwood. A chaotic intertwining of rotten roots, this monstrosity quickly spread its curse by soaking other dead plants in its sap. Moving underground, leechroots dispersed to forests all over Avistan, reaching as far as the Shudderwood in Ustalav.  A leechroot is driven solely by its thirst for blood. It hides below the earth while waiting for prey and snatches victims with its razor-sharp tentacles, feeding directly from their wounds. The absorbed blood mutates into a thick red sap that runs through the leechroot's body.  An adult leechroot averages 12 feet across (not including its root appendages) and weighs 700 pounds.&lt;/p&gt;&lt;/h4&gt;&lt;/div&gt;</t>
  </si>
  <si>
    <t>Tizheruk</t>
  </si>
  <si>
    <t>bite +12 (2d6+10 plus grab) or   tongue +12 (grab and pull)</t>
  </si>
  <si>
    <t>pull (tongue, 15 ft.), swallow whole (1d6 acid damage, AC 14, 8 hp)</t>
  </si>
  <si>
    <t>Str 24, Dex 17, Con 21, Int 2, Wis 13, Cha 6</t>
  </si>
  <si>
    <t>Power Attack, Skill Focus (Stealth), Weapon Focus (bite)</t>
  </si>
  <si>
    <t>Perception +7, Stealth +6 (+14 in water), Swim +19</t>
  </si>
  <si>
    <t>compression, see-through skin</t>
  </si>
  <si>
    <t xml:space="preserve"> temperate rivers and marshes</t>
  </si>
  <si>
    <t>This serpentine beast has transparent, scaly skin that reveals the creature's murky red-and-brown organs through its flesh.</t>
  </si>
  <si>
    <t>Compression (Ex) A tizheruk can use its compression ability to remain in waterways as shallow as 8 inches deep. While compressing itself against the floor of a body of water, a tizheruk gains a +4 circumstance bonus on Stealth checks.  See-Through Skin (Ex) Because so much of a tizheruk's body is transparent, a creature swallowed whole by it has line of sight to creatures outside the creature, and creatures outside the tizheruk can see anyone inside.  Tongue (Ex) A tizheruk's tongue is a primary attack with a reach equal to double the tizheruk's normal reach (20 feet for a Large tizheruk). A tizheruk's tongue deals no damage on a hit, but can be used to grab a creature and pull it closer. A tizheruk doesn't gain the grappled condition while using its tongue in this manner.</t>
  </si>
  <si>
    <t>The vicious tizheruk is a foul freshwater predator that wreaks havoc in the lakes and rivers it inhabits. To make matters worse, tizheruks also frequently travel far inland via smaller streams where animals and humanoids might think themselves safer. When a tizheruk swims upstream in such waters, it naturally compresses its muscles and organs, enabling it to remain in water less than a foot deep. It explodes to its full size as soon as it attacks, swallowing smaller prey or dragging larger creatures into the water before swimming away with its meal.  Though tizheruks mostly subsist on aquatic prey, they supplement their diets with creatures on the shore, particularly sizeable mammals such as deer or wild boar. To capture such creatures, a tizheruk extends its tightly coiled, whiplike tongue to snare one of the prey's legs, then retracts the appendage to pull the creature to its mouth.  A tizheruk's skin is nearly transparent, granting it a sort of natural camouflage beneath the water because its rust-colored organs and tissue can easily be mistaken for the floor of a creek or stream. After gorging itself on fish or on land animals that wander near the shore, the tizheruk compresses itself on the bottom of a lake or river while it slowly digests its prey.  An adult tizheruk is 8 feet long and weighs 180 pounds, though a tizheruk that has just fed may weigh up to two or three times as much.</t>
  </si>
  <si>
    <t>&lt;link rel="stylesheet"href="PF.css"&gt;&lt;div&gt;&lt;h2&gt;Tizheruk&lt;/h2&gt;&lt;h3&gt;&lt;i&gt;This serpentine beast has transparent, scaly skin that reveals the creature's murky red-and-brown organs through its flesh.&lt;/i&gt;&lt;/h3&gt;&lt;br&gt;&lt;/div&gt;&lt;div class="heading"&gt;&lt;p class="alignleft"&gt;Tizheruk&lt;/p&gt;&lt;p class="alignright"&gt;CR 5&lt;/p&gt;&lt;div style="clear: both;"&gt;&lt;/div&gt;&lt;/div&gt;&lt;div&gt;&lt;h5&gt;&lt;b&gt;XP &lt;/b&gt;1,600&lt;/h5&gt;&lt;h5&gt;N Large magical beast (aquatic)&lt;/h5&gt;&lt;h5&gt;&lt;b&gt;Init &lt;/b&gt;+3; &lt;b&gt;Senses &lt;/b&gt;darkvision 60 ft., low-light vision; Perception +7&lt;/h5&gt;&lt;/div&gt;&lt;hr/&gt;&lt;div&gt;&lt;h5&gt;&lt;b&gt;DEFENSE&lt;/b&gt;&lt;/h5&gt;&lt;/div&gt;&lt;hr/&gt;&lt;div&gt;&lt;h5&gt;&lt;b&gt;AC &lt;/b&gt;18, touch 12, flat-footed 15 (+3 Dex, +6 natural, -1 size)&lt;/h5&gt;&lt;h5&gt;&lt;b&gt;hp &lt;/b&gt;52 (5d10+25)&lt;/h5&gt;&lt;h5&gt;&lt;b&gt;Fort &lt;/b&gt;+9, &lt;b&gt;Ref &lt;/b&gt;+7, &lt;b&gt;Will &lt;/b&gt;+2&lt;/h5&gt;&lt;/div&gt;&lt;hr/&gt;&lt;div&gt;&lt;h5&gt;&lt;b&gt;OFFENSE&lt;/b&gt;&lt;/h5&gt;&lt;/div&gt;&lt;hr/&gt;&lt;div&gt;&lt;h5&gt;&lt;b&gt;Spd &lt;/b&gt;10 ft., swim 40 ft.&lt;/h5&gt;&lt;h5&gt;&lt;b&gt;Melee &lt;/b&gt;bite +12 (2d6+10 plus grab) or &lt;/br&gt;  tongue +12 (grab and pull)&lt;/h5&gt;&lt;h5&gt;&lt;b&gt;Space &lt;/b&gt;10 ft.; &lt;b&gt;Reach &lt;/b&gt;10 ft. (20 ft. with tongue)&lt;/h5&gt;&lt;h5&gt;&lt;b&gt;Special Attacks &lt;/b&gt;pull (tongue, 15 ft.), swallow whole (1d6 acid damage, AC 14, 8 hp)&lt;/h5&gt;&lt;/div&gt;&lt;hr/&gt;&lt;div&gt;&lt;h5&gt;&lt;b&gt;STATISTICS&lt;/b&gt;&lt;/h5&gt;&lt;/div&gt;&lt;hr/&gt;&lt;div&gt;&lt;h5&gt;&lt;b&gt;Str &lt;/b&gt;24, &lt;b&gt;Dex &lt;/b&gt;17, &lt;b&gt;Con &lt;/b&gt;21, &lt;b&gt;Int &lt;/b&gt; 2, &lt;b&gt;Wis &lt;/b&gt;13, &lt;b&gt;Cha &lt;/b&gt;6&lt;/h5&gt;&lt;h5&gt;&lt;b&gt;Base Atk &lt;/b&gt;+5; &lt;b&gt;CMB &lt;/b&gt;+13; &lt;b&gt;CMD &lt;/b&gt;26 (can't be tripped)&lt;/h5&gt;&lt;h5&gt;&lt;b&gt;Feats &lt;/b&gt;Power Attack, Skill Focus (Stealth), Weapon Focus (bite)&lt;/h5&gt;&lt;h5&gt;&lt;b&gt;Skills &lt;/b&gt;Perception +7, Stealth +6 (+14 in water), Swim +19; &lt;b&gt;Racial Modifiers &lt;/b&gt;+8 Stealth in water&lt;/h5&gt;&lt;h5&gt;&lt;b&gt;SQ &lt;/b&gt;compression, see-through skin&lt;/h5&gt;&lt;/div&gt;&lt;hr/&gt;&lt;div&gt;&lt;h5&gt;&lt;b&gt;ECOLOGY&lt;/b&gt;&lt;/h5&gt;&lt;/div&gt;&lt;hr/&gt;&lt;div&gt;&lt;h5&gt;&lt;b&gt;Environment &lt;/b&gt; temperate rivers and marshes&lt;/h5&gt;&lt;h5&gt;&lt;b&gt;Organization &lt;/b&gt;solitary or pair&lt;/h5&gt;&lt;h5&gt;&lt;b&gt;Treasure &lt;/b&gt;none&lt;/h5&gt;&lt;/div&gt;&lt;hr/&gt;&lt;div&gt;&lt;h5&gt;&lt;b&gt;SPECIAL ABILITIES&lt;/b&gt;&lt;/h5&gt;&lt;/div&gt;&lt;hr/&gt;&lt;div&gt;&lt;/h5&gt;&lt;h5&gt;&lt;b&gt;Compression (Ex)&lt;/b&gt; A tizheruk can use its compression ability to remain in waterways as shallow as 8 inches deep. While compressing itself against the floor of a body of water, a tizheruk gains a +4 circumstance bonus on Stealth checks.  &lt;/h5&gt;&lt;h5&gt;&lt;b&gt;See-Through Skin (Ex)&lt;/b&gt; Because so much of a tizheruk's body is transparent, a creature swallowed whole by it has line of sight to creatures outside the creature, and creatures outside the tizheruk can see anyone inside.  &lt;/h5&gt;&lt;h5&gt;&lt;b&gt;Tongue (Ex)&lt;/b&gt; A tizheruk's tongue is a primary attack with a reach equal to double the tizheruk's normal reach (20 feet for a Large tizheruk). A tizheruk's tongue deals no damage on a hit, but can be used to grab a creature and pull it closer. A tizheruk doesn't gain the grappled condition while using its tongue in this manner.&lt;/h5&gt;&lt;/div&gt;&lt;br&gt;&lt;div&gt;&lt;h4&gt;&lt;p&gt;&lt;p&gt;The vicious tizheruk is a foul freshwater predator that wreaks havoc in the lakes and rivers it inhabits. To make matters worse, tizheruks also frequently travel far inland via smaller streams where animals and humanoids might think themselves safer. When a tizheruk swims upstream in such waters, it naturally compresses its muscles and organs, enabling it to remain in water less than a foot deep. It explodes to its full size as soon as it attacks, swallowing smaller prey or dragging larger creatures into the water before swimming away with its meal.  Though tizheruks mostly subsist on aquatic prey, they supplement their diets with creatures on the shore, particularly sizeable mammals such as deer or wild boar. To capture such creatures, a tizheruk extends its tightly coiled, whiplike tongue to snare one of the prey's legs, then retracts the appendage to pull the creature to its mouth.  A tizheruk's skin is nearly transparent, granting it a sort of natural camouflage beneath the water because its rust-colored organs and tissue can easily be mistaken for the floor of a creek or stream. After gorging itself on fish or on land animals that wander near the shore, the tizheruk compresses itself on the bottom of a lake or river while it slowly digests its prey.  An adult tizheruk is 8 feet long and weighs 180 pounds, though a tizheruk that has just fed may weigh up to two or three times as much.&lt;/p&gt;&lt;/h4&gt;&lt;/div&gt;</t>
  </si>
  <si>
    <t>Elf</t>
  </si>
  <si>
    <t>Female Elf</t>
  </si>
  <si>
    <t>(female elf)</t>
  </si>
  <si>
    <t>Fort +1, Ref +5, Will +1; +2 vs. enchantments</t>
  </si>
  <si>
    <t>rapier +1 (1d6+1/18-20)</t>
  </si>
  <si>
    <t>Str 12, Dex 17, Con 12, Int 10, Wis 13, Cha 10</t>
  </si>
  <si>
    <t>Acrobatics +7, Bluff +4, Climb +5, Disable Device +7, Perception +7, Sleight of Hand +7, Stealth +7, Swim +5</t>
  </si>
  <si>
    <t>sneak attack +1d6, trapfinding +1</t>
  </si>
  <si>
    <t>NPC gear (leather armor, rapier, daggers (12), backpack, grappling hook, hooded lantern, oil (5), rations (3), silk rope, thieves' tools, 25 gp)</t>
  </si>
  <si>
    <t>Possessing a graceful, slender physique that is accentuated by long, pointed ears.</t>
  </si>
  <si>
    <t>Generally taller than humans, elves possess a graceful, slender physique that is accentuated by their long, pointed ears.   Elf Characters Elves are defined by their class levels-they do not possess racial HD. They have the following racial traits.  • Ability Score Racial Traits: Elves are nimble, both in body and mind, but their form is frail. They gain +2 Dexterity, +2 Intelligence, and -2 Constitution.  • Size: Elves are Medium creatures and thus receive no bonuses or penalties due to their size.  • Type: Elves are Humanoids with the elf subtype.  • Base Speed: Elves have a base speed of 30 feet.  • Languages: Elves begin play speaking Common and Elven. Elves with high Intelligence scores can choose from the following: Celestial, Draconic, Gnoll, Gnome, Goblin, Orc, and Sylvan. See the Linguistics skill page for more information about these languages.  • Elven Immunities: Elves are immune to magic sleep effects and gain a +2 racial saving throw bonus against enchantment spells and effects.   • Keen Senses: Elves receive a +2 racial bonus on Perception checks.   • Elven Magic: Elves receive a +2 racial bonus on caster level checks made to overcome spell resistance. In addition, elves receive a +2 racial bonus on Spellcraft skill checks made to identify the properties of magic items.   • Weapon Familiarity: Elves are proficient with longbows (including composite longbows), longswords, rapiers, and shortbows (including composite shortbows), and treat any weapon with the word "elven" in its name as a martial weapon.  • Low-Light Vision: Elves can see twice as far as humans in conditions of dim light.</t>
  </si>
  <si>
    <t>&lt;link rel="stylesheet"href="PF.css"&gt;&lt;div&gt;&lt;h2&gt;Elf&lt;/h2&gt;&lt;h3&gt;&lt;i&gt;Possessing a graceful, slender physique that is accentuated by long, pointed ears.&lt;/i&gt;&lt;/h3&gt;&lt;br&gt;&lt;/div&gt;&lt;div class="heading"&gt;&lt;p class="alignleft"&gt;Elf&lt;/p&gt;&lt;p class="alignright"&gt;CR 1/2&lt;/p&gt;&lt;div style="clear: both;"&gt;&lt;/div&gt;&lt;/div&gt;&lt;div&gt;&lt;h5&gt;&lt;b&gt;XP &lt;/b&gt;200&lt;/h5&gt;&lt;h5&gt;Female Elf rogue 1&lt;/h5&gt;&lt;h5&gt;CN Medium humanoid (female elf)&lt;/h5&gt;&lt;h5&gt;&lt;b&gt;Init &lt;/b&gt;+3; &lt;b&gt;Senses &lt;/b&gt;low-light vision; Perception +7&lt;/h5&gt;&lt;/div&gt;&lt;hr/&gt;&lt;div&gt;&lt;h5&gt;&lt;b&gt;DEFENSE&lt;/b&gt;&lt;/h5&gt;&lt;/div&gt;&lt;hr/&gt;&lt;div&gt;&lt;h5&gt;&lt;b&gt;AC &lt;/b&gt;16, touch 14, flat-footed 12 (+2 armor, +3 Dex, +1 dodge)&lt;/h5&gt;&lt;h5&gt;&lt;b&gt;hp &lt;/b&gt;10 (1d8)&lt;/h5&gt;&lt;h5&gt;&lt;b&gt;Fort &lt;/b&gt;+1, &lt;b&gt;Ref &lt;/b&gt;+5, &lt;b&gt;Will &lt;/b&gt;+1; +2 vs. enchantments&lt;/h5&gt;&lt;/div&gt;&lt;hr/&gt;&lt;div&gt;&lt;h5&gt;&lt;b&gt;OFFENSE&lt;/b&gt;&lt;/h5&gt;&lt;/div&gt;&lt;hr/&gt;&lt;div&gt;&lt;h5&gt;&lt;b&gt;Spd &lt;/b&gt;30 ft.&lt;/h5&gt;&lt;h5&gt;&lt;b&gt;Melee &lt;/b&gt;rapier +1 (1d6+1/18-20)&lt;/h5&gt;&lt;h5&gt;&lt;b&gt;Ranged &lt;/b&gt;dagger +3 (1d4+1/19-20)&lt;/h5&gt;&lt;h5&gt;&lt;b&gt;Space &lt;/b&gt;5 ft.; &lt;b&gt;Reach &lt;/b&gt;5 ft.&lt;/h5&gt;&lt;/div&gt;&lt;hr/&gt;&lt;div&gt;&lt;h5&gt;&lt;b&gt;STATISTICS&lt;/b&gt;&lt;/h5&gt;&lt;/div&gt;&lt;hr/&gt;&lt;div&gt;&lt;h5&gt;&lt;b&gt;Str &lt;/b&gt;12, &lt;b&gt;Dex &lt;/b&gt;17, &lt;b&gt;Con &lt;/b&gt;12, &lt;b&gt;Int &lt;/b&gt; 10, &lt;b&gt;Wis &lt;/b&gt;13, &lt;b&gt;Cha &lt;/b&gt;10&lt;/h5&gt;&lt;h5&gt;&lt;b&gt;Base Atk &lt;/b&gt;+0; &lt;b&gt;CMB &lt;/b&gt;+1; &lt;b&gt;CMD &lt;/b&gt;15&lt;/h5&gt;&lt;h5&gt;&lt;b&gt;Feats &lt;/b&gt;Dodge&lt;/h5&gt;&lt;h5&gt;&lt;b&gt;Skills &lt;/b&gt;Acrobatics +7, Bluff +4, Climb +5, Disable Device +7, Perception +7, Sleight of Hand +7, Stealth +7, Swim +5&lt;/h5&gt;&lt;h5&gt;&lt;b&gt;SQ &lt;/b&gt;sneak attack +1d6, trapfinding +1&lt;/h5&gt;&lt;/div&gt;&lt;hr/&gt;&lt;div&gt;&lt;h5&gt;&lt;b&gt;ECOLOGY&lt;/b&gt;&lt;/h5&gt;&lt;/div&gt;&lt;hr/&gt;&lt;div&gt;&lt;h5&gt;&lt;b&gt;Environment &lt;/b&gt; any land&lt;/h5&gt;&lt;h5&gt;&lt;b&gt;Organization &lt;/b&gt;solitary, pair, or gang (3-5)&lt;/h5&gt;&lt;h5&gt;&lt;b&gt;Treasure &lt;/b&gt;NPC gear (leather armor, rapier, daggers (12), backpack, grappling hook, hooded lantern, oil (5), rations (3), silk rope, thieves' tools, 25 gp)&lt;/h5&gt;&lt;/div&gt;&lt;br&gt;&lt;div&gt;&lt;h4&gt;&lt;p&gt;&lt;p&gt;Generally taller than humans, elves possess a graceful, slender physique that is accentuated by their long, pointed ears.&lt;/p&gt;&lt;p&gt; &lt;br&gt;&lt;b&gt;Elf Characters&lt;/b&gt;&lt;br&gt; Elves are defined by their class levels-they do not possess racial HD. &lt;br&gt;&lt;b&gt;They have the following racial traits&lt;/b&gt;.&lt;/p&gt;&lt;p&gt;&lt;ul&gt;&lt;li&gt; Ability Score Racial Traits: Elves are nimble, both in body and mind, but their form is frail. They gain +2 Dexterity, +2 Intelligence, and -2 Constitution.  &lt;li&gt; Size: Elves are Medium creatures and thus receive no bonuses or penalties due to their size.  &lt;li&gt; Type: Elves are Humanoids with the elf subtype.  &lt;li&gt; Base Speed: Elves have a base speed of 30 feet.  &lt;li&gt; Languages: Elves begin play speaking Common and Elven. Elves with high Intelligence scores can choose from the following: Celestial, Draconic, Gnoll, Gnome, Goblin, Orc, and Sylvan. See the Linguistics skill page for more information about these languages.  &lt;li&gt; Elven Immunities: Elves are immune to magic sleep effects and gain a +2 racial saving throw bonus against enchantment spells and effects.   &lt;li&gt; Keen Senses: Elves receive a +2 racial bonus on Perception checks.   &lt;li&gt; Elven Magic: Elves receive a +2 racial bonus on caster level checks made to overcome spell resistance. In addition, elves receive a +2 racial bonus on Spellcraft skill checks made to identify the properties of magic items.   &lt;li&gt; Weapon Familiarity: Elves are proficient with longbows (including composite longbows), longswords, &lt;br&gt;&lt;b&gt;rapier&lt;/b&gt;s, and shortbows (including composite shortbows), and treat any weapon with the word "elven" in its name as a martial weapon.  &lt;li&gt; Low-Light Vision: Elves can see twice as far as humans in conditions of dim light.&lt;/ul&gt;&lt;/p&gt;&lt;/h4&gt;&lt;/div&gt;</t>
  </si>
  <si>
    <t>Juvenile Crystal Dragon</t>
  </si>
  <si>
    <t>dragon senses, tremorsense 30 ft.; Perception +14</t>
  </si>
  <si>
    <t>bite +14 (1d8+6), 2 claws +13 (1d6+4), 2 wings +8 (1d4+2)</t>
  </si>
  <si>
    <t>breath weapon (30-ft. cone, 8d4 sonic, DC 18)</t>
  </si>
  <si>
    <t>Spell-Like Abilities (CL 9th; concentration +14) At will-color spray (DC 16), glitterdust (DC 17)</t>
  </si>
  <si>
    <t>Str 19, Dex 14, Con 19, Int 14, Wis 15, Cha 20</t>
  </si>
  <si>
    <t>Deceitful, Great Fortitude, Lightning Reflexes, Power Attack, Weapon Focus (bite)</t>
  </si>
  <si>
    <t>Bluff +19, Climb +24, Disguise +16, Fly +14, Intimidate +17, Knowledge (dungeoneering) +14, Perception +14, Stealth +14</t>
  </si>
  <si>
    <t>Razor Sharp (Sp) All of a crystal dragon's natural attacks deal slashing damage.</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</si>
  <si>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class="alignleft"&gt;Juvenile Crystal Dragon&lt;/p&gt;&lt;p class="alignright"&gt;CR 7&lt;/p&gt;&lt;div style="clear: both;"&gt;&lt;/div&gt;&lt;/div&gt;&lt;div&gt;&lt;h5&gt;&lt;b&gt;XP &lt;/b&gt;3,200&lt;/h5&gt;&lt;h5&gt;CG Medium dragon (earth)&lt;/h5&gt;&lt;h5&gt;&lt;b&gt;Init &lt;/b&gt;+2; &lt;b&gt;Senses &lt;/b&gt;dragon senses, tremorsense 30 ft.; Perception +14&lt;/h5&gt;&lt;/div&gt;&lt;hr/&gt;&lt;div&gt;&lt;h5&gt;&lt;b&gt;DEFENSE&lt;/b&gt;&lt;/h5&gt;&lt;/div&gt;&lt;hr/&gt;&lt;div&gt;&lt;h5&gt;&lt;b&gt;AC &lt;/b&gt;23, touch 12, flat-footed 21 (+2 Dex, +11 natural)&lt;/h5&gt;&lt;h5&gt;&lt;b&gt;hp &lt;/b&gt;94 (9d12+36)&lt;/h5&gt;&lt;h5&gt;&lt;b&gt;Fort &lt;/b&gt;+12, &lt;b&gt;Ref &lt;/b&gt;+10, &lt;b&gt;Will &lt;/b&gt;+8&lt;/h5&gt;&lt;h5&gt;&lt;b&gt;Immune &lt;/b&gt;paralysis, sleep, sonic&lt;/h5&gt;&lt;/div&gt;&lt;hr/&gt;&lt;div&gt;&lt;h5&gt;&lt;b&gt;OFFENSE&lt;/b&gt;&lt;/h5&gt;&lt;/div&gt;&lt;hr/&gt;&lt;div&gt;&lt;h5&gt;&lt;b&gt;Spd &lt;/b&gt;60 ft., burrow 30 ft., climb 30 ft., fly 150 ft. (average)&lt;/h5&gt;&lt;h5&gt;&lt;b&gt;Melee &lt;/b&gt;bite +14 (1d8+6), 2 claws +13 (1d6+4), 2 wings +8 (1d4+2)&lt;/h5&gt;&lt;h5&gt;&lt;b&gt;Space &lt;/b&gt;5 ft.; &lt;b&gt;Reach &lt;/b&gt;5 ft.&lt;/h5&gt;&lt;h5&gt;&lt;b&gt;Special Attacks &lt;/b&gt;breath weapon (30-ft. cone, 8d4 sonic, DC 18)&lt;/h5&gt;&lt;h5&gt;&lt;b&gt;Spell-Like Abilities&lt;/b&gt; (CL 9th; concentration +14)&lt;/br&gt;At will&amp;mdash;color &lt;i&gt;spray&lt;/i&gt; (DC 16), &lt;i&gt;glitterdust&lt;/i&gt; (DC 17)&lt;/h5&gt;&lt;/h5&gt;&lt;/div&gt;&lt;hr/&gt;&lt;div&gt;&lt;h5&gt;&lt;b&gt;STATISTICS&lt;/b&gt;&lt;/h5&gt;&lt;/div&gt;&lt;hr/&gt;&lt;div&gt;&lt;h5&gt;&lt;b&gt;Str &lt;/b&gt;19, &lt;b&gt;Dex &lt;/b&gt;14, &lt;b&gt;Con &lt;/b&gt;19, &lt;b&gt;Int &lt;/b&gt; 14, &lt;b&gt;Wis &lt;/b&gt;15, &lt;b&gt;Cha &lt;/b&gt;20&lt;/h5&gt;&lt;h5&gt;&lt;b&gt;Base Atk &lt;/b&gt;+9; &lt;b&gt;CMB &lt;/b&gt;+13; &lt;b&gt;CMD &lt;/b&gt;25 (29 vs. trip)&lt;/h5&gt;&lt;h5&gt;&lt;b&gt;Feats &lt;/b&gt;Deceitful, Great Fortitude, Lightning Reflexes, Power Attack, Weapon Focus (bite)&lt;/h5&gt;&lt;h5&gt;&lt;b&gt;Skills &lt;/b&gt;Bluff +19, Climb +24, Disguise +16, Fly +14, Intimidate +17, Knowledge (dungeoneering) +14, Perception +14, Stealth +14; &lt;b&gt;Racial Modifiers &lt;/b&gt;+8 Climb&lt;/h5&gt;&lt;h5&gt;&lt;b&gt;Languages &lt;/b&gt;Common, Draconic,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ABILITIES&lt;/b&gt;&lt;/h5&gt;&lt;/div&gt;&lt;hr/&gt;&lt;div&gt;&lt;h5&gt;&lt;b&gt;Razor Sharp (Sp)&lt;/b&gt;&lt;/b&gt; All of a crystal dragon's natural attacks deal slashing damage.&lt;/h5&gt;&lt;/div&gt;&lt;br&gt;&lt;div&gt;&lt;h4&gt;&lt;p&gt;&lt;p&gt;Crystal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above.&lt;/p&gt;&lt;p&gt;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</si>
  <si>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Esobok</t>
  </si>
  <si>
    <t>darkvision 60 ft., detect undead, low-light vision, scent, spirit sense; Perception +2</t>
  </si>
  <si>
    <t>eater of the dead</t>
  </si>
  <si>
    <t>bite +7 (1d6+3 plus grab), 2 claws +7 (1d4+3)</t>
  </si>
  <si>
    <t>pounce, wrench spirit</t>
  </si>
  <si>
    <t>Spell-Like Abilities (CL 4th)  Constant-detect undead  3/day-invisibility (self only)</t>
  </si>
  <si>
    <t>Str 16, Dex 17, Con 14, Int 5, Wis 14, Cha 15</t>
  </si>
  <si>
    <t>Combat Reflexes, Power Attack</t>
  </si>
  <si>
    <t>Climb +9, Intimidate +8, Stealth +9, Survival +8</t>
  </si>
  <si>
    <t>solitary, pack (2-6), or hunting party (3-10 esoboks plus 1 vanth psychopomp)</t>
  </si>
  <si>
    <t>Malice oozes from this stout, hunched predator. A ruff of dirty feathers adorns its hairless, muscular body just below its crocodilian skull.</t>
  </si>
  <si>
    <t>AP 80</t>
  </si>
  <si>
    <t>Eater of the Dead (Su) Esoboks feed on the decaying flesh of undead. They are immune to the nauseated condition, and any effect that would normally cause them to become nauseated instead causes them to become sickened.  Wrench Spirit (Su) If an esobok begins its turn grappling a living or undead creature, it can attempt to wrench that creature's animating spirit free as a standard action. If the target succeeds at a DC 14 Will save, it takes 1d6 points of force damage; if the target fails, its spirit is stripped from its body. This effect instantly destroys mindless undead and leaves intelligent undead stunned. All other targets are paralyzed. Once per round, a creature paralyzed by this effect can attempt a new saving throw to free its soul from the esobok's jaws. An esobok can't use its bite attack while it holds a disembodied spirit, but it can release the spirit back to the spirit's body as a free action. Creatures without souls (such as constructs and oozes) and creatures whose bodies and souls are one unit (such as outsiders) are immune to this ability.</t>
  </si>
  <si>
    <t>The mad dogs of the Boneyard, esoboks are the blunt and vicious predator caste of psychopomps. They patrol the Spire as feral hunters, hungry for undead flesh. Though as outsiders esoboks don't have to eat and draw no sustenance from this behavior, the spark of undeath is a feast for their every sense, and they pursue and ravenously consume undead creatures given the chance.  Mortals rarely see these otherworldly hunters, and only those steeped in the ways of death know of  their existence. They hazily creep into the edges of living mythologies, appearing as torturers of fallen souls or delivering a gnashing end to mortals whose souls don't meet Pharasma's expectations. In truth, esoboks show a curious neutrality towards petitioners. Only the living- and even more so the undead-catch their eye, while the truly dead have little to fear.  Esoboks are stout, physically impressive specimens, with dog-like bodies and the girth of rhinoceroses or hippopotamuses. Their bodies are bald, aside from a thick collar of oily feathers at their necks, but bear distinctive spots, stripes, or patterns that identify individuals. Even among psychopomps, there is speculation regarding how to differentiate between male and female esoboks, or even whether they have physical sexes. The typical esobok stands 3 feet tall at the shoulder and nearly as wide, and weighs upwards of 300 pounds.  Ecology  Like all psychopomps, esoboks are native to the Boneyard and Pharasma's Spire. Esoboks are savage and dogged beings, gifted with impressive teeth and claws, but they are less intelligent than other psychopomps, and less perceptive. They do, however, possess an uncanny ability to sniff out the negative energy that animates undead. Their bodies are nearly unassailable, with an immune system any living scavenger would envy. In addition to dealing physical damage with their bites, an esobok can plunge its eldritch jaws deep inside a creature and tear out the living essence that sustains its prey. The ties that bind soul to body are strong, though, and esoboks eventually lose their grip on all but the weakest of spirits, at which point the spirits return to their victims' bodies. Some fringe cults even summon esoboks expressly to loosen the spirit from a guru's physical body, allowing her to seek wisdom unburdened by the trivial concerns of the living.  While as outsiders they have no need to eat or drink to survive, esoboks' gnawing hunger and focused purpose cause them to grow restless, irritated, and unpredictable if denied prey too long. They favor unliving meals, but will hunt anything they can chase. Esoboks prefer rich sources of negative and positive energy-such as characters who can channel energy, beings that radiate these energies naturally, or potions and scrolls of various cure and inflict spells-but most every entity in the multiverse holds some shining seed of energy that an esobok would savor.  Most psychopomps arise from the souls of the unaligned dead, and bring an unusual amount of their living selves with them into eternal services. Esoboks instead rise from the Boneyard itself. Most believe they are the souls of animals, bound into eternal service by Pharasma. A few scholars of esoteric lore believe the Spire forges the  creatures from lingering shreds of soulstuff that have flaked from the countless weary dead. Whatever their origins, esoboks lack the strong personalities common among other psychopomps. They have few personal proclivities and loathe individuality.  Within the Boneyard, packs of esoboks roam like wolves, constantly searching for intruders and those who would raise the dead or interfere with their tombs. These feral packs carve out territories and defend them from outsiders and even other psychopomps. While they prefer the taste of undeath, esoboks eat their fill of infernal or celestial trespassers. Only petitioners and other psychopomps escape their predation.  Habitat &amp; Society  Esoboks are the savage guard dogs of Pharasma. While vanths serve as eerily disciplined soldiers, morrignas hunt fugitives of the system, and other psychopomps tend to the bureaucracy of death, esoboks are her guardian beasts. Uncorrupted by ethical questions or personal desires, they simply shred whatever they encounter.  Their unruly nature and limited intelligence make esoboks ideal border guards and attack animals. Like vanths, their behavior is alien and unsettling, seemingly devoid of the mortal heritage of most outsiders. Vanths find the creatures comforting, and frequently recruit them to direct their savage fury against astradaemons, night hags, and others who might profit from interfering with the River of Souls. Yamarajes permit only the most disciplined of esoboks within sight of the Boneyard's great palaces of justice and record halls, and even then only when tightly chained.  Esoboks are never trusted to retrieve the souls of the fallen. Despite their fondness for petitioners, they are rough and simple-minded brutes that are difficult to control. Even if allowed to visit the mortal world, they require short leashes and disciplined masters. They most frequently accompany vanths to sites of undead infection, and more rarely act as muscle for morrignas tired of subtlety. Occasionally, mortal summoners call forth esoboks to contain outbreaks of undead-their joy at the taste of undead flesh usually keeps them from causing much harm to other creatures. If they lack undead prey, however, esoboks stranded on the Material Plane prey on whatever they can chase and catch.  Though esoboks respect and fear more powerful psychopomps, only vanths seem capable of training them into anything more than crude animals. Such trained esoboks grow substantially in power, as their newfound discipline taps into their latent magic. These war dogs have the advanced simple template and gain the following spell-like abilities, each usable once per day: ear-piercing screamUM, haunting mistsUM, and teleport.</t>
  </si>
  <si>
    <t>&lt;link rel="stylesheet"href="PF.css"&gt;&lt;div&gt;&lt;h2&gt;Psychopomp, Esobok&lt;/h2&gt;&lt;h3&gt;&lt;i&gt;Malice oozes from this stout, hunched predator. A ruff of dirty feathers adorns its hairless, muscular body just below its crocodilian skull.&lt;/i&gt;&lt;/h3&gt;&lt;br&gt;&lt;/div&gt;&lt;div class="heading"&gt;&lt;p class="alignleft"&gt;Esobok&lt;/p&gt;&lt;p class="alignright"&gt;CR 3&lt;/p&gt;&lt;div style="clear: both;"&gt;&lt;/div&gt;&lt;/div&gt;&lt;div&gt;&lt;h5&gt;&lt;b&gt;XP &lt;/b&gt;800&lt;/h5&gt;&lt;h5&gt;N Medium outsider (extraplanar, psychopomp)&lt;/h5&gt;&lt;h5&gt;&lt;b&gt;Init &lt;/b&gt;+3; &lt;b&gt;Senses &lt;/b&gt;darkvision 60 ft., &lt;i&gt;detect undead&lt;/i&gt;, low-light vision, scent, spirit sense; Perception +2&lt;/h5&gt;&lt;/div&gt;&lt;hr/&gt;&lt;div&gt;&lt;h5&gt;&lt;b&gt;DEFENSE&lt;/b&gt;&lt;/h5&gt;&lt;/div&gt;&lt;hr/&gt;&lt;div&gt;&lt;h5&gt;&lt;b&gt;AC &lt;/b&gt;15, touch 13, flat-footed 12 (+3 Dex, +2 natural)&lt;/h5&gt;&lt;h5&gt;&lt;b&gt;hp &lt;/b&gt;30 (4d10+8)&lt;/h5&gt;&lt;h5&gt;&lt;b&gt;Fort &lt;/b&gt;+6, &lt;b&gt;Ref &lt;/b&gt;+4, &lt;b&gt;Will &lt;/b&gt;+6&lt;/h5&gt;&lt;h5&gt;&lt;b&gt;Defensive Abilities &lt;/b&gt;eater of the dead; &lt;b&gt;DR &lt;/b&gt;2/adamantine; &lt;b&gt;Immune &lt;/b&gt;death effects, disease, poison; &lt;b&gt;Resist &lt;/b&gt;cold 10, electricity 10&lt;/h5&gt;&lt;/div&gt;&lt;hr/&gt;&lt;div&gt;&lt;h5&gt;&lt;b&gt;OFFENSE&lt;/b&gt;&lt;/h5&gt;&lt;/div&gt;&lt;hr/&gt;&lt;div&gt;&lt;h5&gt;&lt;b&gt;Spd &lt;/b&gt;40 ft.&lt;/h5&gt;&lt;h5&gt;&lt;b&gt;Melee &lt;/b&gt;bite +7 (1d6+3 plus grab), 2 claws +7 (1d4+3)&lt;/h5&gt;&lt;h5&gt;&lt;b&gt;Space &lt;/b&gt;5 ft.; &lt;b&gt;Reach &lt;/b&gt;5 ft.&lt;/h5&gt;&lt;h5&gt;&lt;b&gt;Special Attacks &lt;/b&gt;pounce, wrench spirit&lt;/h5&gt;&lt;h5&gt;&lt;b&gt;Spell-Like Abilities&lt;/b&gt; (CL 4th)  &lt;/br&gt;Constant&amp;mdash;&lt;i&gt;detect undead&lt;/i&gt; &lt;/br&gt;3/day&amp;mdash;&lt;i&gt;invisibility&lt;/i&gt; (self only)&lt;/h5&gt;&lt;/h5&gt;&lt;/div&gt;&lt;hr/&gt;&lt;div&gt;&lt;h5&gt;&lt;b&gt;STATISTICS&lt;/b&gt;&lt;/h5&gt;&lt;/div&gt;&lt;hr/&gt;&lt;div&gt;&lt;h5&gt;&lt;b&gt;Str &lt;/b&gt;16, &lt;b&gt;Dex &lt;/b&gt;17, &lt;b&gt;Con &lt;/b&gt;14, &lt;b&gt;Int &lt;/b&gt; 5, &lt;b&gt;Wis &lt;/b&gt;14, &lt;b&gt;Cha &lt;/b&gt;15&lt;/h5&gt;&lt;h5&gt;&lt;b&gt;Base Atk &lt;/b&gt;+4; &lt;b&gt;CMB &lt;/b&gt;+7; &lt;b&gt;CMD &lt;/b&gt;20 (24 vs. trip)&lt;/h5&gt;&lt;h5&gt;&lt;b&gt;Feats &lt;/b&gt;Combat Reflexes, Power Attack&lt;/h5&gt;&lt;h5&gt;&lt;b&gt;Skills &lt;/b&gt;Climb +9, Intimidate +8, Stealth +9, Survival +8&lt;/h5&gt;&lt;h5&gt;&lt;b&gt;Languages &lt;/b&gt;Abyssal, Celestial, Infernal&lt;/h5&gt;&lt;/div&gt;&lt;hr/&gt;&lt;div&gt;&lt;h5&gt;&lt;b&gt;ECOLOGY&lt;/b&gt;&lt;/h5&gt;&lt;/div&gt;&lt;hr/&gt;&lt;div&gt;&lt;h5&gt;&lt;b&gt;Environment &lt;/b&gt; any (the Boneyard)&lt;/h5&gt;&lt;h5&gt;&lt;b&gt;Organization &lt;/b&gt;solitary, pack (2-6), or hunting party (3-10 esoboks plus 1 vanth psychopomp)&lt;/h5&gt;&lt;h5&gt;&lt;b&gt;Treasure &lt;/b&gt;none&lt;/h5&gt;&lt;/div&gt;&lt;hr/&gt;&lt;div&gt;&lt;h5&gt;&lt;b&gt;SPECIAL ABILITIES&lt;/b&gt;&lt;/h5&gt;&lt;/div&gt;&lt;hr/&gt;&lt;div&gt;&lt;/h5&gt;&lt;h5&gt;&lt;b&gt;Eater of the Dead (Su)&lt;/b&gt; Esoboks feed on the decaying flesh of undead. They are immune to the nauseated condition, and any effect that would normally cause them to become nauseated instead causes them to become sickened.  &lt;/h5&gt;&lt;h5&gt;&lt;b&gt;Wrench Spirit (Su)&lt;/b&gt; If an esobok begins its turn grappling a living or undead creature, it can attempt to wrench that creature's animating spirit free as a standard action. If the target succeeds at a DC 14 Will save, it takes 1d6 points of force damage; if the target fails, its spirit is stripped from its body. This effect instantly destroys mindless undead and leaves intelligent undead stunned. All other targets are paralyzed. Once per round, a creature paralyzed by this effect can attempt a new saving throw to free its soul from the esobok's jaws. An esobok can't use its bite attack while it holds a disembodied spirit, but it can release the spirit back to the spirit's body as a free action. Creatures without souls (such as constructs and oozes) and creatures whose bodies and souls are one unit (such as outsiders) are immune to this ability.&lt;/h5&gt;&lt;/div&gt;&lt;br&gt;&lt;div&gt;&lt;h4&gt;&lt;p&gt;&lt;p&gt;The mad dogs of the Boneyard, esoboks are the blunt and vicious predator caste of psychopomps. They patrol the Spire as feral hunters, hungry for undead flesh. Though as outsiders esoboks don't have to eat and draw no sustenance from this behavior, the spark of undeath is a feast for their every sense, and they pursue and ravenously consume undead creatures given the chance.  Mortals rarely see these otherworldly hunters, and only those steeped in the ways of death know of  their existence. They hazily creep into the edges of living mythologies, appearing as torturers of fallen souls or delivering a gnashing end to mortals whose souls don't meet Pharasma's expectations. In truth, esoboks show a curious neutrality towards petitioners. Only the living- and even more so the undead-catch their eye, while the truly dead have little to fear.  Esoboks are stout, physically impressive specimens, with dog-like bodies and the girth of rhinoceroses or hippopotamuses. Their bodies are bald, aside from a thick collar of oily feathers at their necks, but bear distinctive spots, stripes, or patterns that identify individuals. Even among psychopomps, there is speculation regarding how to differentiate between male and female esoboks, or even whether they have physical sexes. The typical esobok stands 3 feet tall at the shoulder and nearly as wide, and weighs upwards of 300 pounds.  &lt;b&gt;&lt;/p&gt;&lt;p&gt;Ecology&lt;/b&gt;&lt;/p&gt;&lt;p&gt;  Like all psychopomps, esoboks are native to the Boneyard and Pharasma's Spire. Esoboks are savage and dogged beings, gifted with impressive teeth and claws, but they are less intelligent than other psychopomps, and less perceptive. They do, however, possess an uncanny ability to sniff out the negative energy that animates undead. Their bodies are nearly unassailable, with an immune system any living scavenger would envy. In addition to dealing physical damage with their bites, an esobok can plunge its eldritch jaws deep inside a creature and tear out the living essence that sustains its prey. The ties that bind soul to body are strong, though, and esoboks eventually lose their grip on all but the weakest of spirits, at which point the spirits return to their victims' bodies. Some fringe cults even summon esoboks expressly to loosen the spirit from a guru's physical body, allowing her to seek wisdom unburdened by the trivial concerns of the living.  While as outsiders they have no need to eat or drink to survive, esoboks' gnawing hunger and focused purpose cause them to grow restless, irritated, and unpredictable if denied prey too long. They favor unliving meals, but will hunt anything they can chase. Esoboks prefer rich sources of negative and positive energy-such as characters who can channel energy, beings that radiate these energies naturally, or potions and scrolls of various cure and inflict spells-but most every entity in the multiverse holds some shining seed of energy that an esobok would savor.  Most psychopomps arise from the souls of the unaligned dead, and bring an unusual amount of their living selves with them into eternal services. Esoboks instead rise from the Boneyard itself. Most believe they are the souls of animals, bound into eternal service by Pharasma. A few scholars of esoteric lore believe the Spire forges the  creatures from lingering shreds of soulstuff that have flaked from the countless weary dead. Whatever their origins, esoboks lack the strong personalities common among other psychopomps. They have few personal proclivities and loathe individuality.  Within the Boneyard, packs of esoboks roam like wolves, constantly searching for intruders and those who would raise the dead or interfere with their tombs. These feral packs carve out territories and defend them from outsiders and even other psychopomps. While they prefer the taste of undeath, esoboks eat their fill of infernal or celestial trespassers. Only petitioners and other psychopomps escape their predation.  &lt;b&gt;&lt;/p&gt;&lt;p&gt;Habitat &amp; Society&lt;/b&gt;&lt;/p&gt;&lt;p&gt;  Esoboks are the savage guard dogs of Pharasma. While vanths serve as eerily disciplined soldiers, morrignas hunt fugitives of the system, and other psychopomps tend to the bureaucracy of death, esoboks are her guardian beasts. Uncorrupted by ethical questions or personal desires, they simply shred whatever they encounter.  Their unruly nature and limited intelligence make esoboks ideal border guards and attack animals. Like vanths, their behavior is alien and unsettling, seemingly devoid of the mortal heritage of most outsiders. Vanths find the creatures comforting, and frequently recruit them to direct their savage fury against astradaemons, night hags, and others who might profit from interfering with the River of Souls. Yamarajes permit only the most disciplined of esoboks within sight of the Boneyard's great palaces of justice and record halls, and even then only when tightly chained.  Esoboks are never trusted to retrieve the souls of the fallen. Despite their fondness for petitioners, they are rough and simple-minded brutes that are difficult to control. Even if allowed to visit the mortal world, they require short leashes and disciplined masters. They most frequently accompany vanths to sites of undead infection, and more rarely act as muscle for morrignas tired of subtlety. Occasionally, mortal summoners call forth esoboks to contain outbreaks of undead-their joy at the taste of undead flesh usually keeps them from causing much harm to other creatures. If they lack undead prey, however, esoboks stranded on the Material Plane prey on whatever they can chase and catch.  Though esoboks respect and fear more powerful psychopomps, only vanths seem capable of training them into anything more than crude animals. Such trained esoboks grow substantially in power, as their newfound discipline taps into their latent magic. These war dogs have the advanced simple template and gain the following spell-like abilities, each usable once per day: &lt;i&gt;ear-piercing scream&lt;/i&gt;&lt;sup&gt;UM&lt;/sup&gt;, &lt;i&gt;haunting mists&lt;/i&gt;&lt;sup&gt;UM&lt;/sup&gt;, and &lt;i&gt;teleport&lt;/i&gt;.&lt;/p&gt;&lt;/h4&gt;&lt;/div&gt;</t>
  </si>
  <si>
    <t>Sha</t>
  </si>
  <si>
    <t>darkvision 60 ft., low-light vision, sandstorm sight; Perception +7</t>
  </si>
  <si>
    <t>Fort +7, Ref +9, Will +4</t>
  </si>
  <si>
    <t>bite +9 (1d8+4 plus disease and trip)</t>
  </si>
  <si>
    <t>disease, sandstorm</t>
  </si>
  <si>
    <t>Str 16, Dex 19, Con 14, Int 5, Wis 15, Cha 10</t>
  </si>
  <si>
    <t>Combat Reflexes, Following Step, Step Up</t>
  </si>
  <si>
    <t>Acrobatics +8, Perception +7, Stealth +10</t>
  </si>
  <si>
    <t>Ancient Osiriani (can't speak)</t>
  </si>
  <si>
    <t>This canine creature possesses erect, squared-off ears, a forked tail, and a downward-turned snout. Black fur covers its body, and its emotionless eyes glow red.</t>
  </si>
  <si>
    <t>Disease (Su) A sha transmits a potent disease with its bite. The most common form of disease carried by a sha drives its victims insane, reducing them to babbling fools or raving lunatics.  Set's Touch: Bite-injury; save Fort DC 15; onset 1d3 days; frequency 1 day; effect 1d4 Wis damage and 1d4 Cha damage; cure 2 consecutive saves.  Sandstorm (Su) Once per day as a full-round action, a sha can create a sandstorm (Pathfinder RPG Core Rulebook 431). The sandstorm has a radius of 100 feet centered on the sha, and lasts for 1 minute per Hit Die the sha possesses (6 minutes for a typical sha).  Sandstorm Sight (Su) A sha can see clearly in a naturally occurring sandstorm or one created by it or another sha using its sandstorm ability.</t>
  </si>
  <si>
    <t>Once more prominent in Ancient Osirion, shas are favored creatures of the god Set, and faded scrolls detailing the past of Osirion refer to more powerful versions of these creatures the people called Set beasts. Considered heralds of the dark god Set, shas stalk the deepest deserts, only skirting the edge of civilization. Villagers whisper that a sha nears when they spot faint red lights in the distance, believing those lights to be   the menacing eyes of the sha. Many times, simple worry drives these sightings, but shas live in the deep deserts and they certainly keep an eye on humankind. An urge to hunt the people who forgot their patron drives shas to attack caravans, harass remote villages, and prowl isolated oases to slaughter humanoids.  Black fur, tinted with the dust and sand of the desert, covers a sha's body. The creature's eyes glow a dull red. Explorers report that seeing a sha's eyes glowing in the dark night is often the only indication of an impending attack. A sha's strong jaw, lined with razor-sharp teeth, allows the creature to drag down larger prey in a fashion similar to a wolf. Standing at chest height to most humans, shas weigh between 100 and 150 pounds. Shas possess a distinct canine appearance, and they are often mistaken at night for common jackals whose eyes are illuminated by firelight. This misidentification was prevalent in Ancient Osirion as well, leading some to wrongfully associate the creatures with Anubis. These days, scholars and those who still worship the old gods of Osirion are among the few people who correctly identify these beasts and their deific association.  Ecology  Legends state that shas were once simple canine animals long ago. The Osirian deity Set admired their reliability as trackers, hunters, killers, and masters of the deep deserts, and so blessed these early creatures with supernatural powers and sapience to create the first shas. Possessing the gifts of keen perception and eyes that would never tire, shas served Set as protectors of his cults and weapons to be sent against rivals. They also have the ability to understand the tongue of ancient Osirion, though they lack the physical capability to speak the language. This way, the creatures can understand and carry out commands, but lack any way to disagree or communicate displeasure at their directives. Set gave his loyal beasts the ability to conjure supernatural sandstorms, tying them closer to his portfolio as god of storms. This power allows the creatures to obfuscate their approach and drive off dangerous enemies, yet the creatures' ability to see through their own sandstorms allows shas to pick off their quarry unhindered. Set also imbued his beasts with the ability to transmit horrific plagues upon those they bite, weakening their victims' minds and driving the victims deep into madness.  When Set first imbued the shas with divine might, his creations were much more powerful and cunning. With the passage of millennia and the gradual decline of Set's worship, his blessings have faded, resulting in the shas that now prowl the deserts. On rare occasions, a convergence of old sha bloodlines results in a particularly formidable, devious, and cruel sha known as a Set beast,  which Osirionologists believe is the original form once taken by Set's favored creatures. Malice and strength are not the only qualities passed from generation to generation; shas still seem to remember the source of their power, for they attack those who openly display holy symbols of other gods before savaging those who show faith in one of the gods of ancient Osirion.  Habitat &amp; Society  Most shas lead a solitary existence, though some end up finding a lone partner to hunt with or a small pack to join. When alone, a sha spends its days trekking the vast wastelands of the desert, prowling among lost monuments that were once proud accomplishments of ancient Osirion. Those exploring such sites must keep alert, because shas plan ambushes and silently stalk their prey, often waiting until their victims emerge from darkened ruins before striking. While wandering the deserts, shas also attack small convoys or groups of nomads along the desert fringes. Using their innate ability to conjure sandstorms, shas close in on the unsuspecting groups and try to injure as many different enemies as possible, then retreat before their foes can regroup. By doing this, the shas ensure that survivors return to civilization mad with disease and then spread the sickness to others or act on their insane urges.  When packs of shas come together, they usually do so because a number of their kind happened upon each other in pursuit of a caravan or some other nomadic prey, then decided to continue hunting together once they fed. If a group forms, it follows a strict hierarchy that revolves around the strongest sha taking the lead. If more than one sha feels it has the right to lead, the pack forms a circle and the two shas fight until one submits to the other. Such competition never takes place if a Set beast is present; the pack members acquiesce to this greater creature and follow its commands unerringly, lest they invite its wrath.  Set beasts travel the breadth of what once constituted Ancient Osirion, as lone wanderers or packs that never stray far from the ancestral borders of that old empire. The largest enclaves roam the deserts of modern Osirion and Thuvia, generally avoiding civilization until the urge to hunt overtakes  them. A handful of sizeable packs even hunt in the open wilds of Katapesh, seeking trade convoys to ambush. Deeper into the Brazen Peaks, a pack of shas has recently been harassing settlements of Pahmet dwarves between Oe-Tet and Erekrus, going so far as to stalk the dwarves as they travel between towns. Groups of shas dot the eastern edges of Rahadoum, where their infectious bites have strained the resources of many settlements that lack divine healing. For protection from these creatures, a handful of remote settlements and nomadic wanderers in Osirion once again embraced their ancient religions and began paying token homage to Set, hoping their meager efforts would stave off any further attacks from shas and Set beasts.  Set Beasts(CR 6)  The people of Osirion and northern Garund watch out for shas, but more threatening than those creatures are their ancient and powerful kin known as Set beasts. These Set beasts are even more closely tied to their patron, and Osirionologists claim that Set beasts were among the first of their kind created by the god himself.  A Set beast is a sha with both the advanced simple template and the fiendish simple template (Pathfinder RPG Bestiary 294). In addition to this, the Set beast gains the ability to speak and knows one additional language beyond Ancient Osiriani (typically Common or Infernal). More closely tied to Set's portfolio of storms, Set beasts also deal an additional 1d6 points of electricity damage with their bite attacks.</t>
  </si>
  <si>
    <t>&lt;link rel="stylesheet"href="PF.css"&gt;&lt;div&gt;&lt;h2&gt;Sha&lt;/h2&gt;&lt;h3&gt;&lt;i&gt;This canine creature possesses erect, squared-off ears, a forked tail, and a downward-turned snout. Black fur covers its body, and its emotionless eyes glow red.&lt;/i&gt;&lt;/h3&gt;&lt;br&gt;&lt;/div&gt;&lt;div class="heading"&gt;&lt;p class="alignleft"&gt;Sha&lt;/p&gt;&lt;p class="alignright"&gt;CR 4&lt;/p&gt;&lt;div style="clear: both;"&gt;&lt;/div&gt;&lt;/div&gt;&lt;div&gt;&lt;h5&gt;&lt;b&gt;XP &lt;/b&gt;1,200&lt;/h5&gt;&lt;h5&gt;LE Medium magical beast &lt;/h5&gt;&lt;h5&gt;&lt;b&gt;Init &lt;/b&gt;+4; &lt;b&gt;Senses &lt;/b&gt;darkvision 60 ft., low-light vision, sandstorm sight; Perception +7&lt;/h5&gt;&lt;/div&gt;&lt;hr/&gt;&lt;div&gt;&lt;h5&gt;&lt;b&gt;DEFENSE&lt;/b&gt;&lt;/h5&gt;&lt;/div&gt;&lt;hr/&gt;&lt;div&gt;&lt;h5&gt;&lt;b&gt;AC &lt;/b&gt;17, touch 14, flat-footed 13 (+4 Dex, +3 natural)&lt;/h5&gt;&lt;h5&gt;&lt;b&gt;hp &lt;/b&gt;45 (6d10+12)&lt;/h5&gt;&lt;h5&gt;&lt;b&gt;Fort &lt;/b&gt;+7, &lt;b&gt;Ref &lt;/b&gt;+9, &lt;b&gt;Will &lt;/b&gt;+4&lt;/h5&gt;&lt;/div&gt;&lt;hr/&gt;&lt;div&gt;&lt;h5&gt;&lt;b&gt;OFFENSE&lt;/b&gt;&lt;/h5&gt;&lt;/div&gt;&lt;hr/&gt;&lt;div&gt;&lt;h5&gt;&lt;b&gt;Spd &lt;/b&gt;40 ft.&lt;/h5&gt;&lt;h5&gt;&lt;b&gt;Melee &lt;/b&gt;bite +9 (1d8+4 plus disease and trip)&lt;/h5&gt;&lt;h5&gt;&lt;b&gt;Space &lt;/b&gt;5 ft.; &lt;b&gt;Reach &lt;/b&gt;5 ft.&lt;/h5&gt;&lt;h5&gt;&lt;b&gt;Special Attacks &lt;/b&gt;disease, sandstorm&lt;/h5&gt;&lt;/div&gt;&lt;hr/&gt;&lt;div&gt;&lt;h5&gt;&lt;b&gt;STATISTICS&lt;/b&gt;&lt;/h5&gt;&lt;/div&gt;&lt;hr/&gt;&lt;div&gt;&lt;h5&gt;&lt;b&gt;Str &lt;/b&gt;16, &lt;b&gt;Dex &lt;/b&gt;19, &lt;b&gt;Con &lt;/b&gt;14, &lt;b&gt;Int &lt;/b&gt; 5, &lt;b&gt;Wis &lt;/b&gt;15, &lt;b&gt;Cha &lt;/b&gt;10&lt;/h5&gt;&lt;h5&gt;&lt;b&gt;Base Atk &lt;/b&gt;+6; &lt;b&gt;CMB &lt;/b&gt;+9; &lt;b&gt;CMD &lt;/b&gt;23 (27 vs. trip)&lt;/h5&gt;&lt;h5&gt;&lt;b&gt;Feats &lt;/b&gt;Combat Reflexes, Following Step&lt;sup&gt;APG&lt;/sup&gt;, Step Up&lt;/h5&gt;&lt;h5&gt;&lt;b&gt;Skills &lt;/b&gt;Acrobatics +8, Perception +7, Stealth +10&lt;/h5&gt;&lt;h5&gt;&lt;b&gt;Languages &lt;/b&gt;Ancient Osiriani (can't speak)&lt;/h5&gt;&lt;/div&gt;&lt;hr/&gt;&lt;div&gt;&lt;h5&gt;&lt;b&gt;ECOLOGY&lt;/b&gt;&lt;/h5&gt;&lt;/div&gt;&lt;hr/&gt;&lt;div&gt;&lt;h5&gt;&lt;b&gt;Environment &lt;/b&gt; warm deserts&lt;/h5&gt;&lt;h5&gt;&lt;b&gt;Organization &lt;/b&gt;solitary, pair, or pack (3-8)&lt;/h5&gt;&lt;h5&gt;&lt;b&gt;Treasure &lt;/b&gt;none&lt;/h5&gt;&lt;/div&gt;&lt;hr/&gt;&lt;div&gt;&lt;h5&gt;&lt;b&gt;SPECIAL ABILITIES&lt;/b&gt;&lt;/h5&gt;&lt;/div&gt;&lt;hr/&gt;&lt;div&gt;&lt;/h5&gt;&lt;h5&gt;&lt;b&gt;Disease (Su)&lt;/b&gt; A sha transmits a potent disease with its bite. The most common form of disease carried by a sha drives its victims insane, reducing them to babbling fools or raving lunatics.  &lt;i&gt;Set's Touch&lt;/i&gt;: Bite-injury; save Fort DC 15; &lt;i&gt;onset&lt;/i&gt; 1d3 days; frequency 1 day; effect 1d4 Wis damage and 1d4 Cha damage; cure 2 consecutive saves.  &lt;/h5&gt;&lt;h5&gt;&lt;b&gt;Sandstorm (Su)&lt;/b&gt; Once per day as a full-round action, a sha can create a sandstorm (&lt;i&gt;Pathfinder RPG Core Rulebook&lt;/i&gt; 431). The sandstorm has a radius of 100 feet centered on the sha, and lasts for 1 minute per Hit Die the sha possesses (6 minutes for a typical sha).  &lt;/h5&gt;&lt;h5&gt;&lt;b&gt;Sandstorm Sight (Su)&lt;/b&gt; A sha can see clearly in a naturally occurring sandstorm or one created by it or another sha using its sandstorm ability.&lt;/h5&gt;&lt;/div&gt;&lt;br&gt;&lt;div&gt;&lt;h4&gt;&lt;p&gt;&lt;p&gt;Once more prominent in Ancient Osirion, shas are favored creatures of the god Set, and faded scrolls detailing the past of Osirion refer to more powerful versions of these creatures the people called Set beasts. Considered heralds of the dark god Set, shas stalk the deepest deserts, only skirting the edge of civilization. Villagers whisper that a sha nears when they spot faint red lights in the distance, believing those lights to be   the menacing eyes of the sha. Many times, simple worry drives these sightings, but shas live in the deep deserts and they certainly keep an eye on humankind. An urge to hunt the people who forgot their patron drives shas to attack caravans, harass remote villages, and prowl isolated oases to slaughter humanoids.  Black fur, tinted with the dust and sand of the desert, covers a sha's body. The creature's eyes glow a dull red. Explorers report that seeing a sha's eyes glowing in the dark night is often the only indication of an impending attack. A sha's strong jaw, lined with razor-sharp teeth, allows the creature to drag down larger prey in a fashion similar to a wolf. Standing at chest height to most humans, shas weigh between 100 and 150 pounds. Shas possess a distinct canine appearance, and they are often mistaken at night for common jackals whose eyes are illuminated by firelight. This misidentification was prevalent in Ancient Osirion as well, leading some to wrongfully associate the creatures with Anubis. These days, scholars and those who still worship the old gods of Osirion are among the few people who correctly identify these beasts and their deific association.  &lt;b&gt;&lt;/p&gt;&lt;p&gt;Ecology&lt;/b&gt;&lt;/p&gt;&lt;p&gt;  Legends state that shas were once simple canine animals long ago. The Osirian deity Set admired their reliability as trackers, hunters, killers, and masters of the deep deserts, and so blessed these early creatures with supernatural powers and sapience to create the first shas. Possessing the gifts of keen perception and eyes that would never tire, shas served Set as protectors of his cults and weapons to be sent against rivals. They also have the ability to understand the tongue of ancient Osirion, though they lack the physical capability to speak the language. This way, the creatures can understand and carry out commands, but lack any way to disagree or communicate displeasure at their directives. Set gave his loyal beasts the ability to conjure supernatural sandstorms, tying them closer to his portfolio as god of storms. This power allows the creatures to obfuscate their approach and drive off dangerous enemies, yet the creatures' ability to see through their own sandstorms allows shas to pick off their quarry unhindered. Set also imbued his beasts with the ability to transmit horrific plagues upon those they bite, weakening their victims' minds and driving the victims deep into madness.  When Set first imbued the shas with divine might, his creations were much more powerful and cunning. With the passage of millennia and the gradual decline of Set's worship, his blessings have faded, resulting in the shas that now prowl the deserts. On rare occasions, a convergence of old sha bloodlines results in a particularly formidable, devious, and cruel sha known as a Set beast,  which Osirionologists believe is the original form once taken by Set's favored creatures. Malice and strength are not the only qualities passed from generation to generation; shas still seem to remember the source of their power, for they attack those who openly display holy symbols of other gods before savaging those who show faith in one of the gods of ancient Osirion.  &lt;b&gt;&lt;/p&gt;&lt;p&gt;Habitat &amp; Society&lt;/b&gt;&lt;/p&gt;&lt;p&gt;  Most shas lead a solitary existence, though some end up finding a lone partner to hunt with or a small pack to join. When alone, a sha spends its days trekking the vast wastelands of the desert, prowling among lost monuments that were once proud accomplishments of ancient Osirion. Those exploring such sites must keep alert, because shas plan ambushes and silently stalk their prey, often waiting until their victims emerge from darkened ruins before striking. While wandering the deserts, shas also attack small convoys or groups of nomads along the desert fringes. Using their innate ability to conjure sandstorms, shas close in on the unsuspecting groups and try to injure as many different enemies as possible, then retreat before their foes can regroup. By doing this, the shas ensure that survivors return to civilization mad with disease and then spread the sickness to others or act on their insane urges.  When packs of shas come together, they usually do so because a number of their kind happened upon each other in pursuit of a caravan or some other nomadic prey, then decided to continue hunting together once they fed. If a group forms, it follows a strict hierarchy that revolves around the strongest sha taking the lead. If more than one sha feels it has the right to lead, the pack forms a circle and the two shas fight until one submits to the other. Such competition never takes place if a Set beast is present; the pack members acquiesce to this greater creature and follow its commands unerringly, lest they invite its wrath.  Set beasts travel the breadth of what once constituted Ancient Osirion, as lone wanderers or packs that never stray far from the ancestral borders of that old empire. The largest enclaves roam the deserts of modern Osirion and Thuvia, generally avoiding civilization until the urge to hunt overtakes  them. A handful of sizeable packs even hunt in the open wilds of Katapesh, seeking trade convoys to ambush. Deeper into the Brazen Peaks, a pack of shas has recently been harassing settlements of Pahmet dwarves between Oe-Tet and Erekrus, going so far as to stalk the dwarves as they travel between towns. Groups of shas dot the eastern edges of Rahadoum, where their infectious bites have strained the resources of many settlements that lack divine healing. For protection from these creatures, a handful of remote settlements and nomadic wanderers in Osirion once again embraced their ancient religions and began paying token homage to Set, hoping their meager efforts would stave off any further attacks from shas and Set beasts.  &lt;br&gt;&lt;b&gt;Set Beasts(CR 6)&lt;/b&gt;&lt;br&gt;  The people of Osirion and northern Garund watch out for shas, but more threatening than those creatures are their ancient and powerful kin known as Set beasts. These Set beasts are even more closely tied to their patron, and Osirionologists claim that Set beasts were among the first of their kind created by the god himself.  A Set beast is a sha with both the advanced simple template and the fiendish simple template (&lt;i&gt;Pathfinder RPG Bestiary&lt;/i&gt; 294). In addition to this, the Set beast gains the ability to speak and knows one additional language beyond Ancient Osiriani (typically Common or Infernal). More closely tied to Set's portfolio of storms, Set beasts also deal an additional 1d6 points of electricity damage with their bite attacks.&lt;/p&gt;&lt;/h4&gt;&lt;/div&gt;</t>
  </si>
  <si>
    <t>Sunbaked Zombie</t>
  </si>
  <si>
    <t>death throes (DC 11), fiery gaze (1d6 fire, DC 11)</t>
  </si>
  <si>
    <t>Str 17, Dex 12, Con -, Int -, Wis 10, Cha 10</t>
  </si>
  <si>
    <t>solitary, pair, or infestation (3-12)</t>
  </si>
  <si>
    <t>This humanoid creature's skin is scorched brown and pulled taut against its bones. Flames flicker in its hollow eye sockets.</t>
  </si>
  <si>
    <t>Most creatures that die in the desert are consumed by roaming scavengers or buried forever by sand, yet those who avoid such a fate bake under the merciless sun. Such desiccated corpses near pyramids or other areas with strong necromantic magic sometimes rise as sunbaked zombies. With their corporeal bodies warped by the sun, and their innards but a dry facsimile of living organs, sunbaked zombies use the gifts of the sun to lash those who cross their paths. A sunbaked zombie is the same size as its original form, but typically weighs less than half its original weight.  Ecology  Other than the dry, leathery skin clinging to the creature's bones, the most striking physical difference between a sunbaked zombie and a normal zombie is the sunbaked zombie's flame-filled eye sockets. Though it lacks functioning eyes-those having long since shriveled to dust-the sunbaked zombie can see as well as any other zombie, and the flames in its dried sockets can set enemies afire. With its dried, taut skin and taut and insides reduced to dust, it retains a normal zombie's resistance to damage. When its animating spark is extinguished, a sunbaked zombie's corpse bursts into a cloud of poisonous gas, choking those around it.  So long as the sun shines, sunbaked zombies move about as if with purpose. At night, however, they wander in circles until the sun blazes across the morning sky  once more. The faint light given off by their eye sockets, combined with their stumbling movement, has led some desert nomads to claim they are desert will-o-wisps.  Habitat &amp; Society  Sun-baked zombies most often rise near pyramids and other burial sites in hot deserts, where latent necromantic energy lingers from countless arcane rituals and restless spirits. As such, sunbaked zombies are primarily found among the dunes of Osirion and the other nations that make up northern Garund. Typically animated in isolation, sunbaked zombies rarely form hordes like normal zombies, but when entire caravans fall to thirst and the desert sun, all of its members might rise as these terrible undead.  When one intentionally raises a sunbaked zombie using animate dead, the body to be raised must be left out in the sun's rays for a full 12 hours and must be salted every hour during this time to hasten its desiccation. Spell effects that produce light work for this purpose only if they count as actual sunlight, and even then they must be combined with desecrate. Casting the animating spell at night always fails; the sun must be out and directly beating down on the corpse. Without the intense magical focus of a spell, it takes many days for the corpse to absorb enough sun and necromantic energy to rise spontaneously.  Creating a Sunbaked Zombie "Sunbaked zombie" is an acquired template that can be added to any corporeal creature (other than undead), referred to hereafter as the base creature.  CR: This depends on the creature's new total number of Hit Dice, as follows.  HD CR XP  1 1/2 200  2 1 400  3-4 2 600  5-6 3 800  7-8 4 1,200  9-10 5 1,600  11-12 6 2,400  13-16 7 3,200  17-20 8 4,800  21-24 9 6,400  25-28 10 9,600  Alignment: Always neutral evil.  Type: The creature's type changes to undead. It retains any subtypes except for alignment subtypes (such as good) and subtypes that indicate kind (such as giant). It does not gain the augmented subtype.  Armor Class: The natural armor bonus is based on the creature's size.   Sunbaked Zombie Size Natural Armor Bonus  Tiny or smaller +0  Small +1  Medium +2  Large +3  Huge +4  Gargantuan +7  Colossal +11  Hit Dice: Drop Hit Dice gained from class levels (to a minimum of 1) and change racial HD to d8s. Sunbaked zombies gain additional HD as noted on the following table. Sunbaked zombies use their Charisma modifiers to determine bonus hit points (instead of Constitution).  Sunbaked Zombie Size Bonus Hit Dice  Tiny or smaller -  Small or Medium +1 HD  Large +2 HD  Huge +4 HD  Gargantuan +6 HD  Colossal +10 HD  Saves: A sunbaked zombie's base save bonuses are Fort +1/3 HD, Ref +1/3 HD, and Will +1/2 HD + 2.  Defensive Abilities: A sunbaked zombie loses the base creature's defensive abilities and gains DR 5/slashing and resist fire 10 (or immunity to fire if it has 11 HD or more), as well as all of the standard immunities and traits granted by the undead type.  Speed: Winged sunbaked zombies can still fly, but their maneuverability drops to clumsy. If the base creature flew magically, so can the sunbaked zombie. Retain all other movement types.  Attacks: A sunbaked zombie retains all natural weapons, manufactured weapon attacks, and weapon proficiencies of the base creature. It also gains a slam attack that deals damage based on the sunbaked zombie's size, but as if it were one size category larger than its actual size (Pathfinder RPG Bestiary 301-302).  Special Attacks: A sunbaked zombie retains none of the base creature's special attacks, but gains the following.  Death Throes (Su): When a sunbaked zombie is destroyed, its body explodes in a burst of stale dust. Adjacent creatures must succeed at a Fortitude save or be staggered for 1d4+1 rounds. The DC is equal to 10 + 1/2 the sunbaked zombie's Hit Dice + the sunbaked zombie's Cha modifier. Creatures that don't breathe are immune to this effect.  Fiery Gaze (Su): A sunbaked zombie's eye sockets flicker with a small flame that gives light equivalent to that of a candle. As a standard action, a sunbaked zombie can direct its gaze against a single creature within 30 feet of it. A creature targeted must succeed at a Fortitude save  or take 1d6 points of fire damage. If the sunbaked zombie has 5 or more Hit Dice, its fiery gaze deals 2d6 points of fire damage, and this damage increases by an additional 1d6 points of fire damage for every 4 additional Hit Dice the sunbaked zombie possesses. A creature damaged by this effect must succeed at a Reflex save or catch fire. Each round, a burning creature can attempt a Reflex save to quench the flames; failure results in another 1d6 points of fire damage. Flammable items worn by a creature must also save or take the same damage as the creature. If a creature is already on fire, it suffers no additional effects from a fiery gaze. The save DC is Charisma-based.  Abilities: Str +2. A sunbaked zombie has no Con or Int score, and its Wis and Cha become 10.  BAB: A sunbaked zombie's base attack bonus is equal to 3/4 of its Hit Dice.  Skills: A sunbaked zombie has no skill ranks.  Feats: A sunbaked zombie loses all feats possessed by the base creature and gains Toughness as a bonus feat.  Special Qualities: A sunbaked zombie loses most special qualities of the base creature. It retains any extraordinary special qualities that improve its melee or ranged attacks.</t>
  </si>
  <si>
    <t>&lt;link rel="stylesheet"href="PF.css"&gt;&lt;div&gt;&lt;h2&gt;Sunbaked Zombie&lt;/h2&gt;&lt;h3&gt;&lt;i&gt;This humanoid creature's skin is scorched brown and pulled taut against its bones. Flames flicker in its hollow eye sockets.&lt;/i&gt;&lt;/h3&gt;&lt;br&gt;&lt;/div&gt;&lt;div class="heading"&gt;&lt;p class="alignleft"&gt;Sunbaked Zombie&lt;/p&gt;&lt;p class="alignright"&gt;CR 1&lt;/p&gt;&lt;div style="clear: both;"&gt;&lt;/div&gt;&lt;/div&gt;&lt;div&gt;&lt;h5&gt;&lt;b&gt;XP &lt;/b&gt;400&lt;/h5&gt;&lt;h5&gt;NE Medium undead &lt;/h5&gt;&lt;h5&gt;&lt;b&gt;Init &lt;/b&gt;+1; &lt;b&gt;Senses &lt;/b&gt;darkvision 60 ft.; Perception +0&lt;/h5&gt;&lt;/div&gt;&lt;hr/&gt;&lt;div&gt;&lt;h5&gt;&lt;b&gt;DEFENSE&lt;/b&gt;&lt;/h5&gt;&lt;/div&gt;&lt;hr/&gt;&lt;div&gt;&lt;h5&gt;&lt;b&gt;AC &lt;/b&gt;13, touch 11, flat-footed 12 (+1 Dex, +2 natural)&lt;/h5&gt;&lt;h5&gt;&lt;b&gt;hp &lt;/b&gt;12 (2d8+3)&lt;/h5&gt;&lt;h5&gt;&lt;b&gt;Fort &lt;/b&gt;+0, &lt;b&gt;Ref &lt;/b&gt;+1, &lt;b&gt;Will &lt;/b&gt;+3&lt;/h5&gt;&lt;h5&gt;&lt;b&gt;DR &lt;/b&gt;5/slashing; &lt;b&gt;Immune &lt;/b&gt;undead traits; &lt;b&gt;Resist &lt;/b&gt;fire 10&lt;/h5&gt;&lt;/div&gt;&lt;hr/&gt;&lt;div&gt;&lt;h5&gt;&lt;b&gt;OFFENSE&lt;/b&gt;&lt;/h5&gt;&lt;/div&gt;&lt;hr/&gt;&lt;div&gt;&lt;h5&gt;&lt;b&gt;Spd &lt;/b&gt;30 ft.&lt;/h5&gt;&lt;h5&gt;&lt;b&gt;Melee &lt;/b&gt;slam +4 (1d6+4)&lt;/h5&gt;&lt;h5&gt;&lt;b&gt;Space &lt;/b&gt;5 ft.; &lt;b&gt;Reach &lt;/b&gt;5 ft.&lt;/h5&gt;&lt;h5&gt;&lt;b&gt;Special Attacks &lt;/b&gt;death throes (DC 11), fiery gaze (1d6 fire, DC 11)&lt;/h5&gt;&lt;/div&gt;&lt;hr/&gt;&lt;div&gt;&lt;h5&gt;&lt;b&gt;STATISTICS&lt;/b&gt;&lt;/h5&gt;&lt;/div&gt;&lt;hr/&gt;&lt;div&gt;&lt;h5&gt;&lt;b&gt;Str &lt;/b&gt;17, &lt;b&gt;Dex &lt;/b&gt;12, &lt;b&gt;Con &lt;/b&gt;-, &lt;b&gt;Int &lt;/b&gt; -, &lt;b&gt;Wis &lt;/b&gt;10, &lt;b&gt;Cha &lt;/b&gt;10&lt;/h5&gt;&lt;h5&gt;&lt;b&gt;Base Atk &lt;/b&gt;+1; &lt;b&gt;CMB &lt;/b&gt;+4; &lt;b&gt;CMD &lt;/b&gt;15&lt;/h5&gt;&lt;h5&gt;&lt;b&gt;Feats &lt;/b&gt;Toughness&lt;sup&gt;B&lt;/sup&gt;&lt;/h5&gt;&lt;/div&gt;&lt;hr/&gt;&lt;div&gt;&lt;h5&gt;&lt;b&gt;ECOLOGY&lt;/b&gt;&lt;/h5&gt;&lt;/div&gt;&lt;hr/&gt;&lt;div&gt;&lt;h5&gt;&lt;b&gt;Environment &lt;/b&gt; any warm&lt;/h5&gt;&lt;h5&gt;&lt;b&gt;Organization &lt;/b&gt;solitary, pair, or infestation (3-12)&lt;/h5&gt;&lt;h5&gt;&lt;b&gt;Treasure &lt;/b&gt;none&lt;/h5&gt;&lt;/div&gt;&lt;br&gt;&lt;div&gt;&lt;h4&gt;&lt;p&gt;&lt;p&gt;Most creatures that die in the desert are consumed by roaming scavengers or buried forever by sand, yet those who avoid such a fate bake under the merciless sun. Such desiccated corpses near pyramids or other areas with strong necromantic magic sometimes rise as sunbaked zombies. With their corporeal bodies warped by the sun, and their innards but a dry facsimile of living organs, sunbaked zombies use the gifts of the sun to lash those who cross their paths. A sunbaked zombie is the same size as its original form, but typically weighs less than half its original weight.  &lt;b&gt;&lt;/p&gt;&lt;p&gt;Ecology&lt;/b&gt;&lt;/p&gt;&lt;p&gt;  Other than the dry, leathery skin clinging to the creature's bones, the most striking physical difference between a sunbaked zombie and a normal zombie is the sunbaked zombie's flame-filled eye sockets. Though it lacks functioning eyes-those having long since shriveled to dust-the sunbaked zombie can see as well as any other zombie, and the flames in its dried sockets can set enemies afire. With its dried, taut skin and taut and insides reduced to dust, it retains a normal zombie's resistance to damage. When its animating spark is extinguished, a sunbaked zombie's corpse bursts into a cloud of poisonous gas, choking those around it.  So long as the sun shines, sunbaked zombies move about as if with purpose. At night, however, they wander in circles until the sun blazes across the morning sky  once more. The faint light given off by their eye sockets, combined with their stumbling movement, has led some desert nomads to claim they are desert will-o-wisps.  &lt;b&gt;&lt;/p&gt;&lt;p&gt;Habitat &amp; Society&lt;/b&gt;&lt;/p&gt;&lt;p&gt;  Sun-baked zombies most often rise near pyramids and other burial sites in hot deserts, where latent necromantic energy lingers from countless arcane rituals and restless spirits. As such, sunbaked zombies are primarily found among the dunes of Osirion and the other nations that make up northern Garund. Typically animated in isolation, sunbaked zombies rarely form hordes like normal zombies, but when entire caravans fall to thirst and the desert sun, all of its members might rise as these terrible undead.  When one intentionally raises a sunbaked zombie using &lt;i&gt;animate dead&lt;/i&gt;, the body to be raised must be left out in the sun's rays for a full 12 hours and must be salted every hour during this time to hasten its desiccation. Spell effects that produce light work for this purpose only if they count as actual sunlight, and even then they must be combined with &lt;i&gt;desecrate&lt;/i&gt;. Casting the animating spell at night always fails; the sun must be out and directly beating down on the corpse. Without the intense magical focus of a spell, it takes many days for the corpse to absorb enough sun and necromantic energy to rise spontaneously.  &lt;br&gt;&lt;b&gt;Creating a Sunbaked Zombie&lt;/b&gt;&lt;br&gt; "Sunbaked zombie" is an acquired template that can be added to any corporeal creature (other than undead), referred to hereafter as the base creature.  &lt;br&gt;&lt;b&gt;CR:&lt;/b&gt; This depends on the creature's new total number of Hit Dice, as follows.   &lt;table border ='1'&gt;&lt;tr&gt;&lt;th&gt;HD&lt;/th&gt;&lt;th&gt;CR&lt;/th&gt;&lt;th&gt;XP&lt;/th&gt;&lt;/tr&gt;&lt;tr&gt;&lt;td&gt;1&lt;/td&gt;&lt;td&gt;1/2&lt;/td&gt;&lt;td&gt;200&lt;/td&gt;&lt;/tr&gt;&lt;tr&gt;&lt;td&gt;2&lt;/td&gt;&lt;td&gt;1&lt;/td&gt;&lt;td&gt;400&lt;/td&gt;&lt;/tr&gt;&lt;tr&gt;&lt;td&gt;3-4&lt;/td&gt;&lt;td&gt;2&lt;/td&gt;&lt;td&gt;600&lt;/td&gt;&lt;/tr&gt;&lt;tr&gt;&lt;td&gt;5-6&lt;/td&gt;&lt;td&gt;3&lt;/td&gt;&lt;td&gt;800&lt;/td&gt;&lt;/tr&gt;&lt;tr&gt;&lt;td&gt;7-8&lt;/td&gt;&lt;td&gt;4&lt;/td&gt;&lt;td&gt;1,200&lt;/td&gt;&lt;/tr&gt;&lt;tr&gt;&lt;td&gt;9-10&lt;/td&gt;&lt;td&gt;5&lt;/td&gt;&lt;td&gt;1,600&lt;/td&gt;&lt;/tr&gt;&lt;tr&gt;&lt;td&gt;11-12&lt;/td&gt;&lt;td&gt;6&lt;/td&gt;&lt;td&gt;2,400&lt;/td&gt;&lt;/tr&gt;&lt;tr&gt;&lt;td&gt;13-16&lt;/td&gt;&lt;td&gt;7&lt;/td&gt;&lt;td&gt;3,200&lt;/td&gt;&lt;/tr&gt;&lt;tr&gt;&lt;td&gt;17-20&lt;/td&gt;&lt;td&gt;8&lt;/td&gt;&lt;td&gt;4,800&lt;/td&gt;&lt;/tr&gt;&lt;tr&gt;&lt;td&gt;21-24&lt;/td&gt;&lt;td&gt;9&lt;/td&gt;&lt;td&gt;6,400&lt;/td&gt;&lt;/tr&gt;&lt;/table&gt;    &lt;br&gt;&lt;b&gt;Alignment:&lt;/b&gt; Always neutral evil.  &lt;br&gt;&lt;b&gt;Type:&lt;/b&gt; The creature's type changes to undead. It retains any subtypes except for alignment subtypes (such as good) and subtypes that indicate kind (such as giant). It does not gain the augmented subtype.  &lt;br&gt;&lt;b&gt;Armor Class:&lt;/b&gt; The natural armor bonus is based on the creature's size.   &lt;table border ='1'&gt;&lt;tr&gt;&lt;th&gt;Sunbaked Zombie Size&lt;/th&gt;&lt;th&gt;Natural Armor Bonus&lt;/th&gt;&lt;/tr&gt;&lt;tr&gt;&lt;td&gt;Tiny or smaller&lt;/td&gt;&lt;td&gt;+0&lt;/td&gt;&lt;/tr&gt;&lt;tr&gt;&lt;td&gt;Small&lt;/td&gt;&lt;td&gt;+1&lt;/td&gt;&lt;/tr&gt;&lt;tr&gt;&lt;td&gt;Medium&lt;/td&gt;&lt;td&gt;+2&lt;/td&gt;&lt;/tr&gt;&lt;tr&gt;&lt;td&gt;Large&lt;/td&gt;&lt;td&gt;+3&lt;/td&gt;&lt;/tr&gt;&lt;tr&gt;&lt;td&gt;Huge&lt;/td&gt;&lt;td&gt;+4&lt;/td&gt;&lt;/tr&gt;&lt;tr&gt;&lt;td&gt;Gargantuan&lt;/td&gt;&lt;td&gt;+7&lt;/td&gt;&lt;/tr&gt;&lt;tr&gt;&lt;td&gt;Colossal&lt;/td&gt;&lt;td&gt;+11&lt;/td&gt;&lt;/tr&gt;&lt;/table&gt;     &lt;br&gt;&lt;b&gt;Hit Dice:&lt;/b&gt; Drop Hit Dice gained from class levels (to a minimum of 1) and change racial HD to d8s. Sunbaked zombies gain additional HD as noted on the following table. Sunbaked zombies use their Charisma modifiers to determine bonus hit points (instead of Constitution).    &lt;table border ='1'&gt;&lt;tr&gt;&lt;th&gt;Sunbaked Zombie Size Bonus&lt;/th&gt;&lt;th&gt;Hit Dice&lt;/th&gt;&lt;/tr&gt;&lt;tr&gt;&lt;td&gt;Tiny or smaller&lt;/td&gt;&lt;td&gt;-&lt;/td&gt;&lt;/tr&gt;&lt;tr&gt;&lt;td&gt;Small or Medium&lt;/td&gt;&lt;td&gt;+1 HD&lt;/td&gt;&lt;/tr&gt;&lt;tr&gt;&lt;td&gt;Large&lt;/td&gt;&lt;td&gt;+2 HD&lt;/td&gt;&lt;/tr&gt;&lt;tr&gt;&lt;td&gt;Huge&lt;/td&gt;&lt;td&gt;+4 HD&lt;/td&gt;&lt;/tr&gt;&lt;tr&gt;&lt;td&gt;Gargantuan&lt;/td&gt;&lt;td&gt;+6 HD&lt;/td&gt;&lt;/tr&gt;&lt;tr&gt;&lt;td&gt;Colossal&lt;/td&gt;&lt;td&gt;+10 HD&lt;/td&gt;&lt;/tr&gt;&lt;/table&gt;     &lt;br&gt;&lt;b&gt;Saves:&lt;/b&gt; A sunbaked zombie's base save bonuses are Fort +1/3 HD, Ref +1/3 HD, and Will +1/2 HD + 2.  &lt;br&gt;&lt;b&gt;Defensive Abilities:&lt;/b&gt; A sunbaked zombie loses the base creature's defensive abilities and gains DR 5/slashing and resist fire 10 (or immunity to fire if it has 11 HD or more), as well as all of the standard immunities and traits granted by the undead type.  &lt;br&gt;&lt;b&gt;Speed:&lt;/b&gt; Winged sunbaked zombies can still fly, but their maneuverability drops to clumsy. If the base creature flew magically, so can the sunbaked zombie. Retain all other movement types.  &lt;br&gt;&lt;b&gt;Attacks:&lt;/b&gt; A sunbaked zombie retains all natural weapons, manufactured weapon attacks, and weapon proficiencies of the base creature. It also gains a slam attack that deals damage based on the sunbaked zombie's size, but as if it were one size category larger than its actual size (&lt;i&gt;Pathfinder RPG Bestiary&lt;/i&gt; 301-302).  &lt;br&gt;&lt;b&gt;Special Attacks:&lt;/b&gt; A sunbaked zombie retains none of the base creature's special attacks, but gains the following.  &lt;br&gt;&lt;i&gt;Death Throes (Su)&lt;/i&gt;: When a sunbaked zombie is destroyed, its body explodes in a burst of stale dust. Adjacent creatures must succeed at a Fortitude save or be staggered for 1d4+1 rounds. The DC is equal to 10 + 1/2 the sunbaked zombie's Hit Dice + the sunbaked zombie's Cha modifier. Creatures that don't breathe are immune to this effect.  &lt;br&gt;&lt;i&gt;Fiery Gaze (Su)&lt;/i&gt;: A sunbaked zombie's eye sockets flicker with a small flame that gives light equivalent to that of a candle. As a standard action, a sunbaked zombie can direct its gaze against a single creature within 30 feet of it. A creature targeted must succeed at a Fortitude save  or take 1d6 points of fire damage. If the sunbaked zombie has 5 or more Hit Dice, its fiery gaze deals 2d6 points of fire damage, and this damage increases by an additional 1d6 points of fire damage for every 4 additional Hit Dice the sunbaked zombie possesses. A creature damaged by this effect must succeed at a Reflex save or catch fire. Each round, a burning creature can attempt a Reflex save to quench the flames; failure results in another 1d6 points of fire damage. Flammable items worn by a creature must also save or take the same damage as the creature. If a creature is already on fire, it suffers no additional effects from a fiery gaze. The save DC is Charisma-based.  &lt;br&gt;&lt;b&gt;Abilities:&lt;/b&gt; Str +2. A sunbaked zombie has no Con or Int score, and its Wis and Cha become 10.  &lt;br&gt;&lt;b&gt;BAB:&lt;/b&gt; A sunbaked zombie's base attack bonus is equal to 3/4 of its Hit Dice.  &lt;br&gt;&lt;b&gt;Skills:&lt;/b&gt; A sunbaked zombie has no skill ranks.  &lt;br&gt;&lt;b&gt;Feats:&lt;/b&gt; A sunbaked zombie loses all feats possessed by the base creature and gains Toughness as a bonus feat.  &lt;br&gt;&lt;b&gt;Special Qualities:&lt;/b&gt; A sunbaked zombie loses most special qualities of the base creature. It retains any extraordinary special qualities that improve its melee or ranged attacks.&lt;/p&gt;&lt;/h4&gt;&lt;/div&gt;</t>
  </si>
  <si>
    <t>Tekenu</t>
  </si>
  <si>
    <t>lifesense; Perception +6</t>
  </si>
  <si>
    <t>(+4 Dex, +1 dodge, +1 size)</t>
  </si>
  <si>
    <t>odd anatomy</t>
  </si>
  <si>
    <t>10 ft., fly 30 ft. (poor)</t>
  </si>
  <si>
    <t>2 slams +12 (2d6)</t>
  </si>
  <si>
    <t>canopic consumption, distraction (DC 18)</t>
  </si>
  <si>
    <t>Str 11, Dex 19, Con -, Int 2, Wis 10, Cha 15</t>
  </si>
  <si>
    <t>Dodge, Flyby Attack, Hover, Improved Initiative, Weapon Finesse</t>
  </si>
  <si>
    <t>Fly +8, Perception +6, Stealth +15</t>
  </si>
  <si>
    <t>solitary, pair, or stewardship (3-5)</t>
  </si>
  <si>
    <t>A collection of cast-off organs rolls and squeezes against itself, forming a writhing mass of viscera that hovers in the air.</t>
  </si>
  <si>
    <t>Canopic Consumption (Su) As a full-round action, a tekenu can consume a single organ from the body of a helpless or recently dead humanoid or monstrous humanoid. This organ must either be magically preserved or come from a creature that is alive or has been dead no longer than 3 days. Only one organ may be harvested from each body; all others are destroyed in the process as the tekenu rips the body apart. Each organ consumed grants the tekenu a unique ability listed below. When discovered, a tekenu typically has 1d4 of the following abilities, each corresponding to the most recent organs the creature absorbed. Even when the creature has absorbed all four organs (thus gaining a full suite of abilities), it still hungers for more. The challenge rating of a tekenu that possesses all four canopic organs increases by 1.  Intestines: The tekenu gains the grab ability when using its slam attacks. A tekenu can grapple Medium or smaller creatures with this attack, and it gains a +2 racial bonus on its CMB and to its CMD. In addition, the tekenu gains the constrict ability, dealing 2d6 points of damage.  Liver: The tekenu's slam attacks deal 1d3 points of Constitution damage to any living creature that fails a DC 17 Fortitude save. This is a poison effect, and the save DC is Charisma-based.  Lungs: As a standard action, the tekenu can expel most of the air and moisture from its form, turning into a pile of desiccated viscera. While in this form, the tekenu gains a +8 racial bonus on Stealth checks, and its fly speed increases to 60 feet with good maneuverability. It can revert to its normal form as a free action.  Stomach: The tekenu deals an additional 1d6 points of acid damage with its slam attacks.  Odd Anatomy (Ex) As a collection of various individual organs and flesh, a tekenu is in many ways similar to a swarm. The creature is not subject to critical hits or flanking, and it is immune to any spell or effect that targets a specific number of creatures (including single-target spells such as disintegrate).  Vulnerable to Channeled Energy (Ex) A tekenu takes 150% as much damage as normal from channeled positive energy.</t>
  </si>
  <si>
    <t>Guardians of long-abandoned tombs, tekenu are the result of a vile practice that instills the discarded piles of flesh left over from the mummification process with an unholy awareness. Separated from the sacred organs placed in canopic jars, tekenus attempt to reconnect with their counterparts among the living by killing creatures so that they can absorb intestines, livers, lungs, and stomachs into their squirming  forms-a process that grants the undead creature additional powers.  Tekenus have been known to hide inside canopic jars collected from excavations (cleverly pulling the lid closed), attacking passersby like a trapdoor spider. Adventurers searching through lost reliquaries and tombs of ancient Osirion commonly call these foul creatures "gutswarms"; however, the name scholars give them is derived from an ancient Osirian term for the cast off remains of mummification rituals. A tekenu has an ever-changing form roughly 3 feet long and 2 feet wide, essentially the size of a robust humanoid's torso and abdomen. The mass weighs about 40 pounds.  Ecology  Scholars debate the genesis of the tekenu. Some propose these atrocities are the creations of sects of evil priests in ancient Osirion, as they have been encountered only in tombs in that nation and of that era. However, several groups claim responsibility for the creation of the tekenu, including modern cults of Kabriri and Urgathoa. More cautious and traditional scholars claim that the tekenu are instead undead abominations resulting from improperly conducted mummification rituals, specifically ones in which the incision to remove organs was performed by a criminal or laborer.  The viscera that constitute a tekenu make it less susceptible to weapon damage and provide it with defensive abilities similar to those of swarms. In fact, until a tekenu absorbs one of the sacred canopic organs, it poses no stronger a threat than that of a swarm of Tiny vermin. The absorption of a sacred organ, however, prompts a radical transformation in the tekenu. Only fresh organs or those preserved by magic enhance the tekenu in this way. Unearthed tekenu have typically consumed one or two organs, normally those belonging to laborers trapped in the tomb at the time it was sealed.  Intestines merge with the discarded remnants to act as long, rope-like appendages, which the tekenu uses to snag and pummel prey. Consuming a liver allows the tekenu to poison its victims and wither their bodies. A set of lungs gives the swarm the ability to hide as a pile of dried gore and increases its mobility. When the tekenu consumes a stomach, its attacks carry a digestive acid to help break down their victims. Of these organs, the tekenu shows particular affinity for absorbing the lungs first, as most adventurers discover a tekenu after being deceived by desiccated viscera they assume to be harmless.  Habitat &amp; Society  Created in ritual chambers and tombs, most tekenus have no choice of where they are found. Only the most perverse of ancient nobility would have tekenu present  in their final resting places. In the most heinous of cases, tekenu would be stealthily placed into a resting chamber immediately prior to the tomb's sealing. This serves as a final insult to the dead, leaving the undead abomination to break into the holy canopic jars and consume the vital organs within while they were still fresh enough to bestow power. In cases where a tekenu was used as a guardian, a fifth jar was placed inside the tomb to house it.  In some cases, either because the canopic jars were exceptionally sealed or because they were absent altogether, a tekenu may have none of the abilities granted by its canopic consumption ability. Once its tomb prison is breached (by explorers or some natural calamity), the tekenu becomes a roaming hunter, leaving its lair in search of fresh organs to consume. Acting on base instinct, the creature hunts until it successfully absorbs all four required organs. Upon gathering these absent parts, the tekenu then moves back to the tomb of its creation, where it dutifully guards the site from future intruders. Although a tekenu is barely intelligent, it is drawn to the site of its creation, a lingering result of the ritual that created it.  A tekenu has no ability to communicate or interact, and its thoughts, if read by some form of magic, are simple and instinctual. As it preys upon only living and recently dead creatures, it often overlooks constructs and undead. Rare necropolises can be found filled with larger groups of these undead creatures, sealed away in remote chambers or allowed to wander the greater complex unopposed. These groups of tekenus-given stewardships by the priests of Ancient Osirion-ignore other tomb guardians, provided they are not living creatures. These tekenus are set to roam the necropolis consuming small rodents and vermin in the same manner a wizard might use an acidic ooze to dispose of waste.</t>
  </si>
  <si>
    <t>&lt;link rel="stylesheet"href="PF.css"&gt;&lt;div&gt;&lt;h2&gt;Tekenu&lt;/h2&gt;&lt;h3&gt;&lt;i&gt;A collection of cast-off organs rolls and squeezes against itself, forming a writhing mass of viscera that hovers in the air.&lt;/i&gt;&lt;/h3&gt;&lt;br&gt;&lt;/div&gt;&lt;div class="heading"&gt;&lt;p class="alignleft"&gt;Tekenu&lt;/p&gt;&lt;p class="alignright"&gt;CR 6&lt;/p&gt;&lt;div style="clear: both;"&gt;&lt;/div&gt;&lt;/div&gt;&lt;div&gt;&lt;h5&gt;&lt;b&gt;XP &lt;/b&gt;2,400&lt;/h5&gt;&lt;h5&gt;NE Small undead &lt;/h5&gt;&lt;h5&gt;&lt;b&gt;Init &lt;/b&gt;+8; &lt;b&gt;Senses &lt;/b&gt;lifesense; Perception +6&lt;/h5&gt;&lt;/div&gt;&lt;hr/&gt;&lt;div&gt;&lt;h5&gt;&lt;b&gt;DEFENSE&lt;/b&gt;&lt;/h5&gt;&lt;/div&gt;&lt;hr/&gt;&lt;div&gt;&lt;h5&gt;&lt;b&gt;AC &lt;/b&gt;16, touch 16, flat-footed 11 (+4 Dex, +1 dodge, +1 size)&lt;/h5&gt;&lt;h5&gt;&lt;b&gt;hp &lt;/b&gt;65 (10d8+20)&lt;/h5&gt;&lt;h5&gt;&lt;b&gt;Fort &lt;/b&gt;+5, &lt;b&gt;Ref &lt;/b&gt;+7, &lt;b&gt;Will &lt;/b&gt;+7&lt;/h5&gt;&lt;h5&gt;&lt;b&gt;Defensive Abilities &lt;/b&gt;odd anatomy; &lt;b&gt;DR &lt;/b&gt;5/-; &lt;b&gt;Immune &lt;/b&gt;undead traits&lt;/h5&gt;&lt;h5&gt;&lt;b&gt;Weaknesses &lt;/b&gt;vulnerable to channeled energy&lt;/h5&gt;&lt;/div&gt;&lt;hr/&gt;&lt;div&gt;&lt;h5&gt;&lt;b&gt;OFFENSE&lt;/b&gt;&lt;/h5&gt;&lt;/div&gt;&lt;hr/&gt;&lt;div&gt;&lt;h5&gt;&lt;b&gt;Spd &lt;/b&gt;10 ft., fly 30 ft. (poor)&lt;/h5&gt;&lt;h5&gt;&lt;b&gt;Melee &lt;/b&gt;2 slams +12 (2d6)&lt;/h5&gt;&lt;h5&gt;&lt;b&gt;Space &lt;/b&gt;5 ft.; &lt;b&gt;Reach &lt;/b&gt;5 ft.&lt;/h5&gt;&lt;h5&gt;&lt;b&gt;Special Attacks &lt;/b&gt;canopic consumption, distraction (DC 18)&lt;/h5&gt;&lt;/div&gt;&lt;hr/&gt;&lt;div&gt;&lt;h5&gt;&lt;b&gt;STATISTICS&lt;/b&gt;&lt;/h5&gt;&lt;/div&gt;&lt;hr/&gt;&lt;div&gt;&lt;h5&gt;&lt;b&gt;Str &lt;/b&gt;11, &lt;b&gt;Dex &lt;/b&gt;19, &lt;b&gt;Con &lt;/b&gt;-, &lt;b&gt;Int &lt;/b&gt; 2, &lt;b&gt;Wis &lt;/b&gt;10, &lt;b&gt;Cha &lt;/b&gt;15&lt;/h5&gt;&lt;h5&gt;&lt;b&gt;Base Atk &lt;/b&gt;+7; &lt;b&gt;CMB &lt;/b&gt;+6; &lt;b&gt;CMD &lt;/b&gt;21 (can't be tripped)&lt;/h5&gt;&lt;h5&gt;&lt;b&gt;Feats &lt;/b&gt;Dodge, Flyby Attack, Hover, Improved Initiative, Weapon Finesse&lt;/h5&gt;&lt;h5&gt;&lt;b&gt;Skills &lt;/b&gt;Fly +8, Perception +6, Stealth +15&lt;/h5&gt;&lt;/div&gt;&lt;hr/&gt;&lt;div&gt;&lt;h5&gt;&lt;b&gt;ECOLOGY&lt;/b&gt;&lt;/h5&gt;&lt;/div&gt;&lt;hr/&gt;&lt;div&gt;&lt;h5&gt;&lt;b&gt;Environment &lt;/b&gt; warm ruins&lt;/h5&gt;&lt;h5&gt;&lt;b&gt;Organization &lt;/b&gt;solitary, pair, or stewardship (3-5)&lt;/h5&gt;&lt;h5&gt;&lt;b&gt;Treasure &lt;/b&gt;none&lt;/h5&gt;&lt;/div&gt;&lt;hr/&gt;&lt;div&gt;&lt;h5&gt;&lt;b&gt;SPECIAL ABILITIES&lt;/b&gt;&lt;/h5&gt;&lt;/div&gt;&lt;hr/&gt;&lt;div&gt;&lt;/h5&gt;&lt;h5&gt;&lt;b&gt;Canopic Consumption (Su)&lt;/b&gt; As a full-round action, a tekenu can consume a single organ from the body of a helpless or recently dead humanoid or monstrous humanoid. This organ must either be magically preserved or come from a creature that is alive or has been dead no longer than 3 days. Only one organ may be harvested from each body; all others are destroyed in the process as the tekenu rips the body apart. Each organ consumed grants the tekenu a unique ability listed below. When discovered, a tekenu typically has 1d4 of the following abilities, each corresponding to the most recent organs the creature absorbed. Even when the creature has absorbed all four organs (thus gaining a full suite of abilities), it still hungers for more. The challenge rating of a tekenu that possesses all four canopic organs increases by 1.  &lt;i&gt;Intestines&lt;/i&gt;: The tekenu gains the grab ability when using its slam attacks. A tekenu can grapple Medium or smaller creatures with this attack, and it gains a +2 racial bonus on its CMB and to its CMD. In addition, the tekenu gains the constrict ability, dealing 2d6 points of damage.  &lt;i&gt;Liver&lt;/i&gt;: The tekenu's slam attacks deal 1d3 points of Constitution damage to any living creature that fails a DC 17 Fortitude save. This is a poison effect, and the save DC is Charisma-based.  &lt;i&gt;Lungs&lt;/i&gt;: As a standard action, the tekenu can expel most of the air and moisture from its form, turning into a pile of desiccated viscera. While in this form, the tekenu gains a +8 racial bonus on Stealth checks, and its fly speed increases to 60 feet with good maneuverability. It can revert to its normal form as a free action.  &lt;i&gt;Stomach&lt;/i&gt;: The tekenu deals an additional 1d6 points of acid damage with its slam attacks.  &lt;/h5&gt;&lt;h5&gt;&lt;b&gt;Odd Anatomy (Ex)&lt;/b&gt; As a collection of various individual organs and flesh, a tekenu is in many ways similar to a swarm. The creature is not subject to critical hits or flanking, and it is immune to any spell or effect that targets a specific number of creatures (including single-target spells such as disintegrate).  &lt;/h5&gt;&lt;h5&gt;&lt;b&gt;Vulnerable to Channeled Energy (Ex)&lt;/b&gt; A tekenu takes 150% as much damage as normal from channeled positive energy.&lt;/h5&gt;&lt;/div&gt;&lt;br&gt;&lt;div&gt;&lt;h4&gt;&lt;p&gt;&lt;p&gt;Guardians of long-abandoned tombs, tekenu are the result of a vile practice that instills the discarded piles of flesh left over from the mummification process with an unholy awareness. Separated from the sacred organs placed in canopic jars, tekenus attempt to reconnect with their counterparts among the living by killing creatures so that they can absorb intestines, livers, lungs, and stomachs into their squirming  forms-a process that grants the undead creature additional powers.  Tekenus have been known to hide inside canopic jars collected from excavations (cleverly pulling the lid closed), attacking passersby like a trapdoor spider. Adventurers searching through lost reliquaries and tombs of ancient Osirion commonly call these foul creatures "gutswarms"; however, the name scholars give them is derived from an ancient Osirian term for the cast off remains of mummification rituals. A tekenu has an ever-changing form roughly 3 feet long and 2 feet wide, essentially the size of a robust humanoid's torso and abdomen. The mass weighs about 40 pounds.  &lt;b&gt;&lt;/p&gt;&lt;p&gt;Ecology&lt;/b&gt;&lt;/p&gt;&lt;p&gt;  Scholars debate the genesis of the tekenu. Some propose these atrocities are the creations of sects of evil priests in ancient Osirion, as they have been encountered only in tombs in that nation and of that era. However, several groups claim responsibility for the creation of the tekenu, including modern cults of Kabriri and Urgathoa. More cautious and traditional scholars claim that the tekenu are instead undead abominations resulting from improperly conducted mummification rituals, specifically ones in which the incision to remove organs was performed by a criminal or laborer.  The viscera that constitute a tekenu make it less susceptible to weapon damage and provide it with defensive abilities similar to those of swarms. In fact, until a tekenu absorbs one of the sacred canopic organs, it poses no stronger a threat than that of a swarm of Tiny vermin. The absorption of a sacred organ, however, prompts a radical transformation in the tekenu. Only fresh organs or those preserved by magic enhance the tekenu in this way. Unearthed tekenu have typically consumed one or two organs, normally those belonging to laborers trapped in the tomb at the time it was sealed.  &lt;i&gt;Intestines&lt;/i&gt; merge with the discarded remnants to act as long, rope-like appendages, which the tekenu uses to snag and pummel prey. Consuming a liver allows the tekenu to poison its victims and wither their bodies. A set of lungs gives the swarm the ability to hide as a pile of dried gore and increases its mobility. When the tekenu consumes a stomach, its attacks carry a digestive acid to help break down their victims. Of these organs, the tekenu shows particular affinity for absorbing the lungs first, as most adventurers discover a tekenu after being deceived by desiccated viscera they assume to be harmless.  &lt;b&gt;&lt;/p&gt;&lt;p&gt;Habitat &amp; Society&lt;/b&gt;&lt;/p&gt;&lt;p&gt;  Created in ritual chambers and tombs, most tekenus have no choice of where they are found. Only the most perverse of ancient nobility would have tekenu present  in their final resting places. In the most heinous of cases, tekenu would be stealthily placed into a resting chamber immediately prior to the tomb's sealing. This serves as a final insult to the dead, leaving the undead abomination to break into the holy canopic jars and consume the vital organs within while they were still fresh enough to bestow power. In cases where a tekenu was used as a guardian, a fifth jar was placed inside the tomb to house it.  In some cases, either because the canopic jars were exceptionally sealed or because they were absent altogether, a tekenu may have none of the abilities granted by its canopic consumption ability. Once its tomb prison is breached (by explorers or some natural calamity), the tekenu becomes a roaming hunter, leaving its lair in search of fresh organs to consume. Acting on base instinct, the creature hunts until it successfully absorbs all four required organs. Upon gathering these absent parts, the tekenu then moves back to the tomb of its creation, where it dutifully guards the site from future intruders. Although a tekenu is barely intelligent, it is drawn to the site of its creation, a lingering result of the ritual that created it.  A tekenu has no ability to communicate or interact, and its thoughts, if read by some form of magic, are simple and instinctual. As it preys upon only living and recently dead creatures, it often overlooks constructs and undead. Rare necropolises can be found filled with larger groups of these undead creatures, sealed away in remote chambers or allowed to wander the greater complex unopposed. These groups of tekenus-given stewardships by the priests of Ancient Osirion-ignore other tomb guardians, provided they are not living creatures. These tekenus are set to roam the necropolis consuming small rodents and vermin in the same manner a wizard might use an acidic ooze to dispose of waste.&lt;/p&gt;&lt;/h4&gt;&lt;/div&gt;</t>
  </si>
  <si>
    <t>Lawgiver</t>
  </si>
  <si>
    <t>(extraplanar, herald, lawful)</t>
  </si>
  <si>
    <t>all-around vision, darkvision 60 ft., low-light vision, see in darkness; Perception +29</t>
  </si>
  <si>
    <t>34, touch 7, flat-footed 33</t>
  </si>
  <si>
    <t>(+1 Dex, +27 natural, -4 size)</t>
  </si>
  <si>
    <t>(18d10+78)</t>
  </si>
  <si>
    <t>Fort +8, Ref +7, Will +13</t>
  </si>
  <si>
    <t>acid, construct traits, critical hits, electricity, rust</t>
  </si>
  <si>
    <t>+1 axiomatic warhammer +24/+19/+14/+9 (4d6+10/x3) or  2 slams +23 (2d6+9)</t>
  </si>
  <si>
    <t>Spell-Like Abilities (CL 18th; concentration +25)  3/day-cure serious wounds, neutralize poison, remove blindness/deafness, remove curse, remove disease, remove paralysis</t>
  </si>
  <si>
    <t>Str 28, Dex 12, Con -, Int 14, Wis 24, Cha 20</t>
  </si>
  <si>
    <t>42 (44 vs. bull rush or overrun)</t>
  </si>
  <si>
    <t>Alertness, Awesome Blow, Cleave, Great Fortitude, Improved Bull Rush, Improved Great Fortitude, Improved Overrun, Power Attack, Toughness</t>
  </si>
  <si>
    <t>Appraise +11, Fly +3, Knowledge (engineering, local, religion) +11, Perception +29, Sense Motive +29</t>
  </si>
  <si>
    <t>change shape (giant eagle [Pathfinder RPG Bestiary 118] or two-headed golden eagle [same stats as an eagle, but with two bite attacks]; beast shape IV), freeze (metal statue)</t>
  </si>
  <si>
    <t xml:space="preserve"> any land (Axis)</t>
  </si>
  <si>
    <t>standard (Gargantuan +1 axiomatic warhammer)</t>
  </si>
  <si>
    <t>This titanic golden statue of a great knight moves of its own accord and hefts a mighty warhammer.</t>
  </si>
  <si>
    <t>Inner Sea Gods</t>
  </si>
  <si>
    <t>Abadar's herald is the Lawgiver, a golem-like creature of gold and consecrated steel. Massive and powerful, the divine emissary appears as a giant in elaborate golden armor bearing a titanic warhammer. Standing still, the Lawgiver seems to be a fantastic statue crafted in honor of the god of law. When it's active, its steps shake the earth and the blows of its legendary hammer-the god-forged Gavel of Abadar-can shatter castle walls. Stoic, infinitely patient, and entirely dedicated to the Keeper of the First Vault, the Lawgiver is righteous, relentless in its cause, and capable of exacting incredible destruction. This sentinel of civilization appears where the forces of chaos threaten to undo the works of lawful communities and hinder the inexorable march of progress.  Although it knows several languages, the herald of Abadar restricts its communication to an unusual degree. It has only ever been heard speaking in numbers, measurements, and-most frequently-direct quotes from Abadar's holy writings, the Order of Numbers and the Manual of City Building.  Over the past century, followers of Abadar have reported seeing the Lawgiver wandering in remote places, from ancient caves to underwater trenches, seemingly searching for something. These travels have lead to widespread conjecture and debate among the faithful.  The Herald of Abadar stands exactly 25 feet tall and weighs 30 tons.</t>
  </si>
  <si>
    <t>&lt;link rel="stylesheet"href="PF.css"&gt;&lt;div&gt;&lt;h2&gt;Lawgiver&lt;/h2&gt;&lt;h3&gt;&lt;i&gt;This titanic golden statue of a great knight moves of its own accord and hefts a mighty warhammer.&lt;/i&gt;&lt;/h3&gt;&lt;br&gt;&lt;/div&gt;&lt;div class="heading"&gt;&lt;p class="alignleft"&gt;Lawgiver&lt;/p&gt;&lt;p class="alignright"&gt;CR 15&lt;/p&gt;&lt;div style="clear: both;"&gt;&lt;/div&gt;&lt;/div&gt;&lt;div&gt;&lt;h5&gt;&lt;b&gt;XP &lt;/b&gt;51,200&lt;/h5&gt;&lt;h5&gt;LN Gargantuan construct (extraplanar, herald, lawful)&lt;/h5&gt;&lt;h5&gt;&lt;b&gt;Init &lt;/b&gt;+1; &lt;b&gt;Senses &lt;/b&gt;all-around vision, darkvision 60 ft., low-light vision, see in darkness; Perception +29&lt;/h5&gt;&lt;/div&gt;&lt;hr/&gt;&lt;div&gt;&lt;h5&gt;&lt;b&gt;DEFENSE&lt;/b&gt;&lt;/h5&gt;&lt;/div&gt;&lt;hr/&gt;&lt;div&gt;&lt;h5&gt;&lt;b&gt;AC &lt;/b&gt;34, touch 7, flat-footed 33 (+1 Dex, +27 natural, -4 size)&lt;/h5&gt;&lt;h5&gt;&lt;b&gt;hp &lt;/b&gt;177 (18d10+78)&lt;/h5&gt;&lt;h5&gt;&lt;b&gt;Fort &lt;/b&gt;+8, &lt;b&gt;Ref &lt;/b&gt;+7, &lt;b&gt;Will &lt;/b&gt;+13&lt;/h5&gt;&lt;h5&gt;&lt;b&gt;DR &lt;/b&gt;15/chaotic; &lt;b&gt;Immune &lt;/b&gt;acid, construct traits, critical hits, electricity, rust; &lt;b&gt;Resist &lt;/b&gt;cold 10, fire 10; &lt;b&gt;SR &lt;/b&gt;26&lt;/h5&gt;&lt;/div&gt;&lt;hr/&gt;&lt;div&gt;&lt;h5&gt;&lt;b&gt;OFFENSE&lt;/b&gt;&lt;/h5&gt;&lt;/div&gt;&lt;hr/&gt;&lt;div&gt;&lt;h5&gt;&lt;b&gt;Spd &lt;/b&gt;40 ft., fly 60 ft. (perfect)&lt;/h5&gt;&lt;h5&gt;&lt;b&gt;Melee &lt;/b&gt;&lt;i&gt;&lt;i&gt;&lt;i&gt;+1 axiomatic&lt;/i&gt; warhammer&lt;/i&gt;&lt;/i&gt; +24/+19/+14/+9 (4d6+10/x3) or &lt;/br&gt;2 slams +23 (2d6+9)&lt;/h5&gt;&lt;h5&gt;&lt;b&gt;Space &lt;/b&gt;20 ft.; &lt;b&gt;Reach &lt;/b&gt;20 ft.&lt;/h5&gt;&lt;h5&gt;&lt;b&gt;Spell-Like Abilities&lt;/b&gt; (CL 18th; concentration +25)&lt;/br&gt;3/day&amp;mdash;&lt;i&gt;cure serious wounds&lt;/i&gt;, &lt;i&gt;neutralize poison&lt;/i&gt;, &lt;i&gt;remove blindness/deafness&lt;/i&gt;, &lt;i&gt;remove curse&lt;/i&gt;, &lt;i&gt;remove disease&lt;/i&gt;, &lt;i&gt;remove paralysis&lt;/i&gt;&lt;/h5&gt;&lt;/h5&gt;&lt;/div&gt;&lt;hr/&gt;&lt;div&gt;&lt;h5&gt;&lt;b&gt;STATISTICS&lt;/b&gt;&lt;/h5&gt;&lt;/div&gt;&lt;hr/&gt;&lt;div&gt;&lt;h5&gt;&lt;b&gt;Str &lt;/b&gt;28, &lt;b&gt;Dex &lt;/b&gt;12, &lt;b&gt;Con &lt;/b&gt;-, &lt;b&gt;Int &lt;/b&gt; 14, &lt;b&gt;Wis &lt;/b&gt;24, &lt;b&gt;Cha &lt;/b&gt;20&lt;/h5&gt;&lt;h5&gt;&lt;b&gt;Base Atk &lt;/b&gt;+18; &lt;b&gt;CMB &lt;/b&gt;+31 (+33 bull rush or overrun); &lt;b&gt;CMD &lt;/b&gt;42 (44 vs. bull rush or overrun)&lt;/h5&gt;&lt;h5&gt;&lt;b&gt;Feats &lt;/b&gt;Alertness, Awesome Blow, Cleave, Great Fortitude, Improved Bull Rush, Improved Great Fortitude, Improved Overrun, Power Attack, Toughness&lt;/h5&gt;&lt;h5&gt;&lt;b&gt;Skills &lt;/b&gt;Appraise +11, Fly +3, Knowledge (engineering, local, religion) +11, Perception +29, Sense Motive +29&lt;/h5&gt;&lt;h5&gt;&lt;b&gt;Languages &lt;/b&gt;Celestial, Common, Draconic, Infernal&lt;/h5&gt;&lt;h5&gt;&lt;b&gt;SQ &lt;/b&gt;change shape (giant eagle [Pathfinder &lt;i&gt;RPG Bestiary&lt;/i&gt; 118] or two-headed golden eagle [same stats as an eagle, but with two bite attacks]; &lt;i&gt;beast shape&lt;/i&gt; IV), freeze (metal statue)&lt;/h5&gt;&lt;/div&gt;&lt;hr/&gt;&lt;div&gt;&lt;h5&gt;&lt;b&gt;ECOLOGY&lt;/b&gt;&lt;/h5&gt;&lt;/div&gt;&lt;hr/&gt;&lt;div&gt;&lt;h5&gt;&lt;b&gt;Environment &lt;/b&gt; any land (Axis)&lt;/h5&gt;&lt;h5&gt;&lt;b&gt;Organization &lt;/b&gt;solitary&lt;/h5&gt;&lt;h5&gt;&lt;b&gt;Treasure &lt;/b&gt;standard (Gargantuan &lt;i&gt;&lt;i&gt;+1 axiomatic&lt;/i&gt; warhammer&lt;/i&gt;)&lt;/h5&gt;&lt;/div&gt;&lt;br&gt;&lt;div&gt;&lt;h4&gt;&lt;p&gt;&lt;p&gt;Abadar's herald is the Lawgiver, a golem-like creature of gold and consecrated steel. Massive and powerful, the divine emissary appears as a giant in elaborate golden armor bearing a titanic warhammer. Standing still, the Lawgiver seems to be a fantastic statue crafted in honor of the god of law. When it's active, its steps shake the earth and the blows of its legendary hammer-the god-forged &lt;i&gt;Gavel of Abadar&lt;/i&gt;-can shatter castle walls. Stoic, infinitely patient, and entirely dedicated to the Keeper of the First Vault, the Lawgiver is righteous, relentless in its cause, and capable of exacting incredible destruction. This sentinel of civilization appears where the forces of chaos threaten to undo the works of lawful communities and hinder the inexorable march of progress.&lt;/p&gt;&lt;p&gt;Although it knows several languages, the herald of Abadar restricts its communication to an unusual degree. It has only ever been heard speaking in numbers, measurements, and-most frequently-direct quotes from Abadar's holy writings, the &lt;i&gt;Order of Numbers&lt;/i&gt; and the &lt;i&gt;Manual of City Building&lt;/i&gt;.&lt;/p&gt;&lt;p&gt;Over the past century, followers of Abadar have reported seeing the Lawgiver wandering in remote places, from ancient caves to underwater trenches, seemingly searching for something. These travels have lead to widespread conjecture and debate among the faithful.&lt;/p&gt;&lt;p&gt;The Herald of Abadar stands exactly 25 feet tall and weighs 30 tons.&lt;/p&gt;&lt;/h4&gt;&lt;/div&gt;</t>
  </si>
  <si>
    <t>Orsheval</t>
  </si>
  <si>
    <t>Fort +6, Ref +2, Will +5</t>
  </si>
  <si>
    <t>cold 10, fire 5</t>
  </si>
  <si>
    <t>bite +8 (1d6+3), 2 hooves +3 (1d4+1 plus 1d4 electricity)</t>
  </si>
  <si>
    <t>glittering radiance</t>
  </si>
  <si>
    <t>Spell-Like Abilities (CL 6th; concentration +6)  At will-light, mage hand  3/day-ant haulAPG, bless, expeditious retreat  1/day-dimension door (self and rider only), lesser restoration, zone of truth</t>
  </si>
  <si>
    <t>Str 17, Dex 12, Con 15, Int 10, Wis 13, Cha 10</t>
  </si>
  <si>
    <t>+8 (+10 overrun)</t>
  </si>
  <si>
    <t>19 (21 vs. overrun, 23 vs. trip)</t>
  </si>
  <si>
    <t>Alertness, Endurance, Improved OverrunB, Run</t>
  </si>
  <si>
    <t>Acrobatics +4, Appraise +6, Knowledge (local) +3, Knowledge (nobility) +6, Knowledge (planes) +6, Knowledge (religion) +6, Perception +11, Sense Motive +11, Swim +5</t>
  </si>
  <si>
    <t>Celestial, Infernal; truespeech</t>
  </si>
  <si>
    <t xml:space="preserve"> any (Axis)</t>
  </si>
  <si>
    <t>solitary, pair, or team (3-8)</t>
  </si>
  <si>
    <t>This short, iron-skinned horse is surrounded by a flickering light.  A preternatural intelligence glitters in its metallic golden eyes.</t>
  </si>
  <si>
    <t>Glittering Radiance (Su) An orsheval usually glows with a golden light equivalent to that of a candle. In battle, its glow increases, filling the area within 5 feet of it with shining motes. These motes cling to all creatures in the affected area, outlining them as glitterdust for 6 rounds. Opponents in the area must succeed at a DC 14 Will save or be blinded; a blinded creature may attempt a new saving throw each round at the end of its turn to end the blindness. The motes persist for 1 round after the orsheval moves from a square, leaving a trailing cloud that can affect creatures that move into the affected area. The orsheval can suppress or reactivate the glow or motes as a free action. The save DC is Constitution-based.</t>
  </si>
  <si>
    <t>An orsheval is a patient, hard-working servitor of Abadar.  Accustomed to bearing heavy loads and vulnerable riders, an orsheval fulfills its duties without complaint, glad to contribute to the long-term goals of its master. Its iron body shines with light, and it uses this natural glow to lead allies or continue work long into the night. Although only the size of ponies, orshevals can look like miniature, sculpted versions of full-grown horses of any kind, but most prefer the shape of a sturdy draft horse or warhorse.  An orsheval is as intelligent as a typical human and quite familiar with the nature of trade, bargaining, and spotting liars and cheats. Many arrogant mortals have ignored or insulted orshevals, thinking them dumb beasts, only to have the servitors chastise them using truespeech. When dealing with such people, an orsheval might become as stubborn as a true horse, relenting only if the offender apologizes and makes appropriate financial restitution to the church of Abadar.  Most orshevals stand about 4 feet tall and weigh about 700 pounds.</t>
  </si>
  <si>
    <t>&lt;link rel="stylesheet"href="PF.css"&gt;&lt;div&gt;&lt;h2&gt;Orsheval&lt;/h2&gt;&lt;h3&gt;&lt;i&gt;This short, iron-skinned horse is surrounded by a flickering light.  A preternatural intelligence glitters in its metallic golden eyes.&lt;/i&gt;&lt;/h3&gt;&lt;br&gt;&lt;/div&gt;&lt;div class="heading"&gt;&lt;p class="alignleft"&gt;Orsheval&lt;/p&gt;&lt;p class="alignright"&gt;CR 4&lt;/p&gt;&lt;div style="clear: both;"&gt;&lt;/div&gt;&lt;/div&gt;&lt;div&gt;&lt;h5&gt;&lt;b&gt;XP &lt;/b&gt;1,200&lt;/h5&gt;&lt;h5&gt;LN Medium outsider (extraplanar, lawful)&lt;/h5&gt;&lt;h5&gt;&lt;b&gt;Init &lt;/b&gt;+1; &lt;b&gt;Senses &lt;/b&gt;darkvision 60 ft.; Perception +11&lt;/h5&gt;&lt;/div&gt;&lt;hr/&gt;&lt;div&gt;&lt;h5&gt;&lt;b&gt;DEFENSE&lt;/b&gt;&lt;/h5&gt;&lt;/div&gt;&lt;hr/&gt;&lt;div&gt;&lt;h5&gt;&lt;b&gt;AC &lt;/b&gt;16, touch 11, flat-footed 15 (+1 Dex, +5 natural)&lt;/h5&gt;&lt;h5&gt;&lt;b&gt;hp &lt;/b&gt;37 (5d10+10)&lt;/h5&gt;&lt;h5&gt;&lt;b&gt;Fort &lt;/b&gt;+6, &lt;b&gt;Ref &lt;/b&gt;+2, &lt;b&gt;Will &lt;/b&gt;+5&lt;/h5&gt;&lt;h5&gt;&lt;b&gt;DR &lt;/b&gt;5/magic; &lt;b&gt;Immune &lt;/b&gt;electricity; &lt;b&gt;Resist &lt;/b&gt;cold 10, fire 5; &lt;b&gt;SR &lt;/b&gt;15&lt;/h5&gt;&lt;/div&gt;&lt;hr/&gt;&lt;div&gt;&lt;h5&gt;&lt;b&gt;OFFENSE&lt;/b&gt;&lt;/h5&gt;&lt;/div&gt;&lt;hr/&gt;&lt;div&gt;&lt;h5&gt;&lt;b&gt;Spd &lt;/b&gt;50 ft.&lt;/h5&gt;&lt;h5&gt;&lt;b&gt;Melee &lt;/b&gt;bite +8 (1d6+3), 2 hooves +3 (1d4+1 plus 1d4 electricity)&lt;/h5&gt;&lt;h5&gt;&lt;b&gt;Space &lt;/b&gt;10 ft.; &lt;b&gt;Reach &lt;/b&gt;5 ft.&lt;/h5&gt;&lt;h5&gt;&lt;b&gt;Special Attacks &lt;/b&gt;glittering radiance&lt;/h5&gt;&lt;h5&gt;&lt;b&gt;Spell-Like Abilities&lt;/b&gt; (CL 6th; concentration +6)&lt;/br&gt;At will&amp;mdash;light, &lt;i&gt;mage hand&lt;/i&gt;&lt;/br&gt;3/day&amp;mdash;&lt;i&gt;ant haul&lt;/i&gt;&lt;sup&gt;APG&lt;/sup&gt;, &lt;i&gt;bless&lt;/i&gt;, &lt;i&gt;expeditious retreat&lt;/i&gt;&lt;/br&gt;1/day&amp;mdash;&lt;i&gt;dimension door&lt;/i&gt; (self and rider only), &lt;i&gt;lesser restoration&lt;/i&gt;, &lt;i&gt;zone of truth&lt;/i&gt;&lt;/h5&gt;&lt;/h5&gt;&lt;/div&gt;&lt;hr/&gt;&lt;div&gt;&lt;h5&gt;&lt;b&gt;STATISTICS&lt;/b&gt;&lt;/h5&gt;&lt;/div&gt;&lt;hr/&gt;&lt;div&gt;&lt;h5&gt;&lt;b&gt;Str &lt;/b&gt;17, &lt;b&gt;Dex &lt;/b&gt;12, &lt;b&gt;Con &lt;/b&gt;15, &lt;b&gt;Int &lt;/b&gt; 10, &lt;b&gt;Wis &lt;/b&gt;13, &lt;b&gt;Cha &lt;/b&gt;10&lt;/h5&gt;&lt;h5&gt;&lt;b&gt;Base Atk &lt;/b&gt;+5; &lt;b&gt;CMB &lt;/b&gt;+8 (+10 overrun); &lt;b&gt;CMD &lt;/b&gt;19 (21 vs. overrun, 23 vs. trip)&lt;/h5&gt;&lt;h5&gt;&lt;b&gt;Feats &lt;/b&gt;Alertness, Endurance, Improved Overrun&lt;sup&gt;B&lt;/sup&gt;, Run&lt;/h5&gt;&lt;h5&gt;&lt;b&gt;Skills &lt;/b&gt;Acrobatics +4, Appraise +6, Knowledge (local) +3, Knowledge (nobility) +6, Knowledge (planes) +6, Knowledge (religion) +6, Perception +11, Sense Motive +11, Swim +5&lt;/h5&gt;&lt;h5&gt;&lt;b&gt;Languages &lt;/b&gt;Celestial, Infernal; truespeech&lt;/h5&gt;&lt;/div&gt;&lt;hr/&gt;&lt;div&gt;&lt;h5&gt;&lt;b&gt;ECOLOGY&lt;/b&gt;&lt;/h5&gt;&lt;/div&gt;&lt;hr/&gt;&lt;div&gt;&lt;h5&gt;&lt;b&gt;Environment &lt;/b&gt; any (Axis)&lt;/h5&gt;&lt;h5&gt;&lt;b&gt;Organization &lt;/b&gt;solitary, pair, or team (3-8)&lt;/h5&gt;&lt;h5&gt;&lt;b&gt;Treasure &lt;/b&gt;standard&lt;/h5&gt;&lt;/div&gt;&lt;hr/&gt;&lt;div&gt;&lt;h5&gt;&lt;b&gt;SPECIAL ABILITIES&lt;/b&gt;&lt;/h5&gt;&lt;/div&gt;&lt;hr/&gt;&lt;div&gt;&lt;h5&gt;&lt;b&gt;Glittering Radiance (Su)&lt;/b&gt; An orsheval usually glows with a golden light equivalent to that of a candle. In battle, its glow increases, filling the area within 5 feet of it with shining motes. These motes cling to all creatures in the affected area, outlining them as &lt;i&gt;glitterdust&lt;/i&gt; for 6 rounds. Opponents in the area must succeed at a DC 14 Will save or be blinded; a blinded creature may attempt a new saving throw each round at the end of its turn to end the blindness. The motes persist for 1 round after the orsheval moves from a square, leaving a trailing cloud that can affect creatures that move into the affected area. The orsheval can suppress or reactivate the glow or motes as a free action. The save DC is Constitution-based.&lt;/h5&gt;&lt;/div&gt;&lt;br&gt;&lt;div&gt;&lt;h4&gt;&lt;p&gt;&lt;p&gt;An orsheval is a patient, hard-working servitor of Abadar.&lt;/p&gt;&lt;p&gt;Accustomed to bearing heavy loads and vulnerable riders, an orsheval fulfills its duties without complaint, glad to contribute to the long-term goals of its master. Its iron body shines with light, and it uses this natural glow to lead allies or continue work long into the night. Although only the size of ponies, orshevals can look like miniature, sculpted versions of full-grown horses of any kind, but most prefer the shape of a sturdy draft horse or warhorse.&lt;/p&gt;&lt;p&gt;An orsheval is as intelligent as a typical human and quite familiar with the nature of trade, bargaining, and spotting liars and cheats. Many arrogant mortals have ignored or insulted orshevals, thinking them dumb beasts, only to have the servitors chastise them using truespeech. When dealing with such people, an orsheval might become as stubborn as a true horse, relenting only if the offender apologizes and makes appropriate financial restitution to the church of Abadar.&lt;/p&gt;&lt;p&gt;Most orshevals stand about 4 feet tall and weigh about 700 pounds.&lt;/p&gt;&lt;/h4&gt;&lt;/div&gt;</t>
  </si>
  <si>
    <t>Accomplice Devil</t>
  </si>
  <si>
    <t>(devil, evil, extraplanar, lawful, shapechanger)</t>
  </si>
  <si>
    <t>darkvision 60 ft., detect good, see in darkness; Perception +10</t>
  </si>
  <si>
    <t>Fort +5, Ref +2, Will +8</t>
  </si>
  <si>
    <t>2 bites +7 (1d6+1 plus poison) (amphisbaena form only) or heavy mace +7/+2 (1d8+1) (natural form only)</t>
  </si>
  <si>
    <t>Spell-Like Abilities (CL 6th; concentration +8) Constant-detect good At Will-guidance, hypnotism (DC 13), light, message, prestidigitation, read magic 3/day-beguiling giftAPG (DC 13), burning hands (DC 13), darkness, daylight, greater teleport (self plus 50 lbs. of objects only) 1/day-charm person (DC 13), eagle's splendor, suggestion (DC 15)</t>
  </si>
  <si>
    <t>Str 13, Dex 10, Con 11, Int 14, Wis 13, Cha 14</t>
  </si>
  <si>
    <t>Combat Casting, Improved Initiative, Iron Will</t>
  </si>
  <si>
    <t>Bluff +15, Climb +9, Diplomacy +15, Intimidate +11, Knowledge (local) +11, Knowledge (planes) +11, Knowledge (religion) +11, Perception +10, Sense Motive +10, Swim +9</t>
  </si>
  <si>
    <t>change shape (any Medium humanoid or Medium amphisbaena; alter self or beast shape III)</t>
  </si>
  <si>
    <t>This robed figure appears human except for snakelike eyes, a pair of devilish horns, and the occasional dart of a forked tongue.</t>
  </si>
  <si>
    <t>All-Around Vision (Ex) A hesperian has all-around vision only in amphisbaena form. Poison (Ex) Bite-injury; save Fort DC 13; frequency 1/round for 4 rounds; effect 1d2 Con; cure 1 save. The save DC is Constitution-based.</t>
  </si>
  <si>
    <t>Servitors of Asmodeus, hesperians-also known as accomplice devils-come to the Material Plane to help guide inf luential individuals and their followers into Hell's grasp. Once a hesperian finds a suitable target for his clever wiles, he tells his victims that the greatest of Hell's devils sent him, and that his diabolical masters have recognized the individual's talents and potential. The hesperian goes on to claim that he has come to the mortal world in order to guide the creature as a chosen prodigy of Hell, and promises to carry the individual past the threshold of greatness. It's all a tangled lie, of course, but the best lies are the ones that at some point can be made into truths. A hesperian encourages envy, overreaching, pride, and ultimately hubris in his targets, urging his victims to strive toward ever bolder and more grandiose destinies. A hesperian dedicates himself to a mortal's service, assisting his victim in amassing power, wealth, prestige-all the while inf lating her ego and cultivating her belief in her own worthiness and infallibility. Once fully convinced of her own incontrovertible position, a hesperian's victim is usually only a gentle push from Hell's threshold. Always serving themselves and their dark god, hesperians are careful to not show too much of their hand, preferring to beguile and manipulate from the shadows. They cunningly alter their inhuman features to resemble attractive humanoids to mingle with mortals, appear more convincing in negotiations, and to not draw too much attention to their devilish natures. A hesperian often establishes Asmodean cults, then elevates one chosen mortal to a position of leadership within the group. He advises this leader, all the while manipulating other cultists-even sacrificing them if necessary-to help this mortal leader's ascendance without her having any direct accountability. A single hesperian typically has several mortals whom he calls master and advises in this way. Rotating his attention between these masters, the hesperian enjoys appearing for a while and then unexpectedly vanishing for periods like some dark muse. In his true form, a hesperian looks like a devilishly handsome human male with devilish horns, a forked tongue, and eyes reminiscent of snake's, but he can make himself a perfect imitation of any humanoid or even take the form of a long snake with a head on each end. Hesperians stand just under 7 feet tall and weigh approximately 180 pounds.</t>
  </si>
  <si>
    <t>&lt;link rel="stylesheet"href="PF.css"&gt;&lt;div&gt;&lt;h2&gt;Devil, Accomplice&lt;/h2&gt;&lt;h3&gt;&lt;i&gt;This robed figure appears human except for snakelike eyes, a pair of devilish horns, and the occasional dart of a forked tongue.&lt;/i&gt;&lt;/h3&gt;&lt;br&gt;&lt;/div&gt;&lt;div class="heading"&gt;&lt;p class="alignleft"&gt;Accomplice Devil (Hesperian)&lt;/p&gt;&lt;p class="alignright"&gt;CR 4&lt;/p&gt;&lt;div style="clear: both;"&gt;&lt;/div&gt;&lt;/div&gt;&lt;div&gt;&lt;h5&gt;&lt;b&gt;XP &lt;/b&gt;1,200&lt;/h5&gt;&lt;h5&gt;LE Medium outsider (devil, evil, extraplanar, lawful, shapechanger)&lt;/h5&gt;&lt;h5&gt;&lt;b&gt;Init &lt;/b&gt;+4; &lt;b&gt;Senses &lt;/b&gt;darkvision 60 ft., &lt;i&gt;detect good&lt;/i&gt;, see in &lt;i&gt;darkness&lt;/i&gt;; Perception +10&lt;/h5&gt;&lt;/div&gt;&lt;hr/&gt;&lt;div&gt;&lt;h5&gt;&lt;b&gt;DEFENSE&lt;/b&gt;&lt;/h5&gt;&lt;/div&gt;&lt;hr/&gt;&lt;div&gt;&lt;h5&gt;&lt;b&gt;AC &lt;/b&gt;17, touch 10, flat-footed 17 (+7 natural)&lt;/h5&gt;&lt;h5&gt;&lt;b&gt;hp &lt;/b&gt;33 (6d10)&lt;/h5&gt;&lt;h5&gt;&lt;b&gt;Fort &lt;/b&gt;+5, &lt;b&gt;Ref &lt;/b&gt;+2, &lt;b&gt;Will &lt;/b&gt;+8&lt;/h5&gt;&lt;h5&gt;&lt;b&gt;Defensive Abilities &lt;/b&gt;all-around vision; &lt;b&gt;DR &lt;/b&gt;5/good; &lt;b&gt;Immune &lt;/b&gt;fire, poison; &lt;b&gt;Resist &lt;/b&gt;acid 10, cold 10; &lt;b&gt;SR &lt;/b&gt;15&lt;/h5&gt;&lt;/div&gt;&lt;hr/&gt;&lt;div&gt;&lt;h5&gt;&lt;b&gt;OFFENSE&lt;/b&gt;&lt;/h5&gt;&lt;/div&gt;&lt;hr/&gt;&lt;div&gt;&lt;h5&gt;&lt;b&gt;Spd &lt;/b&gt;30 ft., climb 20 ft., swim 20 ft.&lt;/h5&gt;&lt;h5&gt;&lt;b&gt;Melee &lt;/b&gt;2 bites +7 (1d6+1 plus poison) (amphisbaena form only) or &lt;/br&gt;heavy mace +7/+2 (1d8+1) (natural form only)&lt;/h5&gt;&lt;h5&gt;&lt;b&gt;Space &lt;/b&gt;5 ft.; &lt;b&gt;Reach &lt;/b&gt;5 ft.&lt;/h5&gt;&lt;h5&gt;&lt;b&gt;Spell-Like Abilities&lt;/b&gt; (CL 6th; concentration +8)&lt;/br&gt;Constant&amp;mdash;&lt;i&gt;detect good&lt;/i&gt;&lt;/br&gt;At Will&amp;mdash;&lt;i&gt;guidance&lt;/i&gt;, &lt;i&gt;hypnotism&lt;/i&gt; (DC 13), &lt;i&gt;light&lt;/i&gt;, &lt;i&gt;message&lt;/i&gt;, &lt;i&gt;prestidigitation&lt;/i&gt;, &lt;i&gt;read magic&lt;/i&gt;&lt;/br&gt;3/day&amp;mdash;&lt;i&gt;beguiling gift&lt;/i&gt;&lt;sup&gt;APG&lt;/sup&gt; (DC 13), &lt;i&gt;burning hands&lt;/i&gt; (DC 13), &lt;i&gt;darkness&lt;/i&gt;, day&lt;i&gt;light&lt;/i&gt;, &lt;i&gt;greater teleport&lt;/i&gt; (self plus 50 lbs. of objects only)&lt;/br&gt;1/day&amp;mdash;&lt;i&gt;charm person&lt;/i&gt; (DC 13), &lt;i&gt;eagle's splendor&lt;/i&gt;, &lt;i&gt;suggestion&lt;/i&gt; (DC 15)&lt;/h5&gt;&lt;/h5&gt;&lt;/div&gt;&lt;hr/&gt;&lt;div&gt;&lt;h5&gt;&lt;b&gt;STATISTICS&lt;/b&gt;&lt;/h5&gt;&lt;/div&gt;&lt;hr/&gt;&lt;div&gt;&lt;h5&gt;&lt;b&gt;Str &lt;/b&gt;13, &lt;b&gt;Dex &lt;/b&gt;10, &lt;b&gt;Con &lt;/b&gt;11, &lt;b&gt;Int &lt;/b&gt; 14, &lt;b&gt;Wis &lt;/b&gt;13, &lt;b&gt;Cha &lt;/b&gt;14&lt;/h5&gt;&lt;h5&gt;&lt;b&gt;Base Atk &lt;/b&gt;+6; &lt;b&gt;CMB &lt;/b&gt;+7; &lt;b&gt;CMD &lt;/b&gt;17&lt;/h5&gt;&lt;h5&gt;&lt;b&gt;Feats &lt;/b&gt;Combat Casting, Improved Initiative, Iron Will&lt;/h5&gt;&lt;h5&gt;&lt;b&gt;Skills &lt;/b&gt;Bluff +15, Climb +9, Diplomacy +15, Intimidate +11, Knowledge (local) +11, Knowledge (planes) +11, Knowledge (religion) +11, Perception +10, Sense Motive +10, Swim +9; &lt;b&gt;Racial Modifiers &lt;/b&gt;+4 Bluff, +4 Diplomacy&lt;/h5&gt;&lt;h5&gt;&lt;b&gt;Languages &lt;/b&gt;Celestial, Draconic, Infernal; telepathy 100 ft.&lt;/h5&gt;&lt;h5&gt;&lt;b&gt;SQ &lt;/b&gt;change shape (any Medium humanoid or Medium amphisbaena; &lt;i&gt;alter self&lt;/i&gt; or &lt;i&gt;beast shape&lt;/i&gt; III)&lt;/h5&gt;&lt;/div&gt;&lt;hr/&gt;&lt;div&gt;&lt;h5&gt;&lt;b&gt;ECOLOGY&lt;/b&gt;&lt;/h5&gt;&lt;/div&gt;&lt;hr/&gt;&lt;div&gt;&lt;h5&gt;&lt;b&gt;Environment &lt;/b&gt; any (Hell)&lt;/h5&gt;&lt;h5&gt;&lt;b&gt;Organization &lt;/b&gt;solitary, pair, or cabal (3-5)&lt;/h5&gt;&lt;h5&gt;&lt;b&gt;Treasure &lt;/b&gt;standard&lt;/h5&gt;&lt;/div&gt;&lt;hr/&gt;&lt;div&gt;&lt;h5&gt;&lt;b&gt;SPECIAL ABILITIES&lt;/b&gt;&lt;/h5&gt;&lt;/div&gt;&lt;hr/&gt;&lt;div&gt;&lt;h5&gt;&lt;b&gt;All-Around Vision (Ex)&lt;/b&gt; A hesperian has all-around vision only in amphisbaena form. &lt;/h5&gt;&lt;h5&gt;&lt;b&gt;Poison (Ex)&lt;/b&gt; Bite-injury; &lt;i&gt;save&lt;/i&gt; Fort DC 13; &lt;i&gt;frequency&lt;/i&gt; 1/round for 4 rounds; &lt;i&gt;effect&lt;/i&gt; 1d2 Con; &lt;i&gt;cure&lt;/i&gt; 1 &lt;i&gt;save&lt;/i&gt;. The save DC is Constitution-based.&lt;/h5&gt;&lt;/div&gt;&lt;br&gt;&lt;div&gt;&lt;h4&gt;&lt;p&gt;&lt;p&gt;Servitors of Asmodeus, hesperians-also known as accomplice devils-come to the Material Plane to help guide inf luential individuals and their followers into Hell's grasp. Once a hesperian finds a suitable target for his clever wiles, he tells his victims that the greatest of Hell's devils sent him, and that his diabolical masters have recognized the individual's talents and potential.&lt;/p&gt;&lt;p&gt;The hesperian goes on to claim that he has come to the mortal world in order to guide the creature as a chosen prodigy of Hell, and promises to carry the individual past the threshold of greatness. It's all a tangled lie, of course, but the best lies are the ones that at some point can be made into truths. A hesperian encourages envy, overreaching, pride, and ultimately hubris in his targets, urging his victims to strive toward ever bolder and more grandiose destinies. A hesperian dedicates himself to a mortal's service, assisting his victim in amassing power, wealth, prestige-all the while inf lating her ego and cultivating her belief in her own worthiness and infallibility. Once fully convinced of her own incontrovertible position, a hesperian's victim is usually only a gentle push from Hell's threshold.&lt;/p&gt;&lt;p&gt;Always serving themselves and their dark god, hesperians are careful to not show too much of their hand, preferring to beguile and manipulate from the shadows. They cunningly alter their inhuman features to resemble attractive humanoids to mingle with mortals, appear more convincing in negotiations, and to not draw too much attention to their devilish natures.&lt;/p&gt;&lt;p&gt;A hesperian often establishes Asmodean cults, then elevates one chosen mortal to a position of leadership within the group. He advises this leader, all the while manipulating other cultists-even sacrificing them if necessary-to help this mortal leader's ascendance without her having any direct accountability. A single hesperian typically has several mortals whom he calls master and advises in this way. Rotating his attention between these masters, the hesperian enjoys appearing for a while and then unexpectedly vanishing for periods like some dark muse.&lt;/p&gt;&lt;p&gt;In his true form, a hesperian looks like a devilishly handsome human male with devilish horns, a forked tongue, and eyes reminiscent of snake's, but he can make himself a perfect imitation of any humanoid or even take the form of a long snake with a head on each end.&lt;/p&gt;&lt;p&gt;Hesperians stand just under 7 feet tall and weigh approximately 180 pounds.&lt;/p&gt;&lt;/h4&gt;&lt;/div&gt;</t>
  </si>
  <si>
    <t>Hesperian</t>
  </si>
  <si>
    <t>The Menotherian</t>
  </si>
  <si>
    <t>(chaotic, extraplanar, herald, shapechanger)</t>
  </si>
  <si>
    <t>darkvision 60 ft., low-light vision, scent; Perception +22</t>
  </si>
  <si>
    <t>alluring scent (30 ft., DC 25, 1 hour)</t>
  </si>
  <si>
    <t>(+5 Dex, +17 natural, -1 size)</t>
  </si>
  <si>
    <t>Fort +17, Ref +16, Will +9</t>
  </si>
  <si>
    <t>50 ft., climb 20 ft., fly 50 ft. (poor)</t>
  </si>
  <si>
    <t>bite +24 (1d8+9), 2 claws +23 (1d6+9), sting +24  (2d8+9 plus poison)</t>
  </si>
  <si>
    <t>implant, mind control, poison</t>
  </si>
  <si>
    <t>Spell-Like Abilities (CL 14th; concentration +19)  At will-dimension door, dispel magic, lover's vengeanceISWG, message, neutralize poison, rage, secret speech*  5/day-crushing despair (DC 19), cat's grace, cure moderate wounds, remove disease, suggestion (DC 18), summon swarm, telekinesis, teleport, wall of thorns  1/day-heal, insect plague, scrying (DC 19)</t>
  </si>
  <si>
    <t>Str 28, Dex 20, Con 26, Int 18, Wis 18, Cha 20</t>
  </si>
  <si>
    <t>40 (48 vs. trip)</t>
  </si>
  <si>
    <t>Combat Reflexes, Hover, Improved Initiative, Lightning Reflexes, Power Attack, Step Up, Weapon Focus (bite), Weapon Focus (sting)</t>
  </si>
  <si>
    <t>Acrobatics +20, Bluff +23, Climb +17, Diplomacy +23, Fly -1, Heal +11, Intimidate +23, Knowledge (history, planes) +15, Knowledge (nature) +12, Perception +22, Perform (dance) +12, Sense Motive +22, Spellcraft +14, Stealth +19</t>
  </si>
  <si>
    <t>Abyssal, Common, Elven; telepathy 100 ft.</t>
  </si>
  <si>
    <t>change shape (elf, wasp, or giant wasp; alter self or vermin shape II)</t>
  </si>
  <si>
    <t>This gangly black wasp has delicate wings, articulate hands on its front legs, and a pair of jagged stingers the length of a human arm.</t>
  </si>
  <si>
    <t>Alluring Scent (Ex) The Menotherian's subtle aroma causes creatures in her vicinity to become placid and react favorably toward her. Any creature that fails a DC 25 Fortitude save against the aura improves its attitude toward the Menotherian one step closer to friendly. Creatures with the scent ability take a -4 penalty on this saving throw. Creatures in the aura must attempt a saving throw each minute. This is a mindaffecting poison effect. The DC is Constitution-based.  Implant (Ex) Once per day, the Menotherian can implant eggs in a creature using its sting. The creature must succeed at a DC 25 Fortitude save to resist implantation. The target is nauseated for the next 2d4 rounds while the eggs gestate. When the eggs hatch, they form a chaotic neutral hellwasp swarm (Pathfinder RPG Bestiary 3 146), kill the host in 1 round, and inhabit the corpse. The eggs can be surgically removed with a successful DC 30 Heal check (this check deals 2d6 points of damage to the host regardless of success) or by remove disease or similar spells. The save DC is Constitution-based.  Mind Control (Ex) The menotherian can inject its scent into the brain of a helpless or willing target, controlling it for the next 24 hours (as the spell dominate person, Fortitude DC 25 negates), although the Menotherian must verbally give the target instructions. The save DC is Constitution-based.  Poison (Ex) Sting-injury; save Fort DC 25; frequency 1/round for 6 rounds; effect 1d3 Dex damage; cure 2 consecutive saves.</t>
  </si>
  <si>
    <t>The Menotherian is a personification of lust and vengeance. Bereft of morals, she seduces, tricks, or murders any creature necessary to complete whatever mission Calistria sends her to upon. The herald stands 14 feet tall, has a wingspan nearing 30 feet, and weighs 1,400 pounds.</t>
  </si>
  <si>
    <t>&lt;link rel="stylesheet"href="PF.css"&gt;&lt;div&gt;&lt;h2&gt;The Menotherian&lt;/h2&gt;&lt;h3&gt;&lt;i&gt;This gangly black wasp has delicate wings, articulate hands on its front legs, and a pair of jagged stingers the length of a human arm.&lt;/i&gt;&lt;/h3&gt;&lt;br&gt;&lt;/div&gt;&lt;div class="heading"&gt;&lt;p class="alignleft"&gt;The Menotherian&lt;/p&gt;&lt;p class="alignright"&gt;CR 15&lt;/p&gt;&lt;div style="clear: both;"&gt;&lt;/div&gt;&lt;/div&gt;&lt;div&gt;&lt;h5&gt;&lt;b&gt;XP &lt;/b&gt;51,200&lt;/h5&gt;&lt;h5&gt;CN Large outsider (chaotic, extraplanar, herald, shapechanger)&lt;/h5&gt;&lt;h5&gt;&lt;b&gt;Init &lt;/b&gt;+9; &lt;b&gt;Senses &lt;/b&gt;darkvision 60 ft., low-light vision, scent; Perception +22&lt;/h5&gt;&lt;h5&gt;&lt;b&gt;Aura &lt;/b&gt;alluring scent (30 ft., DC 25, 1 hour)&lt;/h5&gt;&lt;/div&gt;&lt;hr/&gt;&lt;div&gt;&lt;h5&gt;&lt;b&gt;DEFENSE&lt;/b&gt;&lt;/h5&gt;&lt;/div&gt;&lt;hr/&gt;&lt;div&gt;&lt;h5&gt;&lt;b&gt;AC &lt;/b&gt;31, touch 14, flat-footed 26 (+5 Dex, +17 natural, -1 size)&lt;/h5&gt;&lt;h5&gt;&lt;b&gt;hp &lt;/b&gt;202 (15d10+120)&lt;/h5&gt;&lt;h5&gt;&lt;b&gt;Fort &lt;/b&gt;+17, &lt;b&gt;Ref &lt;/b&gt;+16, &lt;b&gt;Will &lt;/b&gt;+9&lt;/h5&gt;&lt;h5&gt;&lt;b&gt;DR &lt;/b&gt;15/lawful; &lt;b&gt;Immune &lt;/b&gt;disease, poison; &lt;b&gt;Resist &lt;/b&gt;electricity 10,  fire 10; &lt;b&gt;SR &lt;/b&gt;26&lt;/h5&gt;&lt;/div&gt;&lt;hr/&gt;&lt;div&gt;&lt;h5&gt;&lt;b&gt;OFFENSE&lt;/b&gt;&lt;/h5&gt;&lt;/div&gt;&lt;hr/&gt;&lt;div&gt;&lt;h5&gt;&lt;b&gt;Spd &lt;/b&gt;50 ft., climb 20 ft., fly 50 ft. (poor)&lt;/h5&gt;&lt;h5&gt;&lt;b&gt;Melee &lt;/b&gt;bite +24 (1d8+9), 2 claws +23 (1d6+9), sting +24  (2d8+9 plus poison)&lt;/h5&gt;&lt;h5&gt;&lt;b&gt;Space &lt;/b&gt;10 ft.; &lt;b&gt;Reach &lt;/b&gt;5 ft.&lt;/h5&gt;&lt;h5&gt;&lt;b&gt;Special Attacks &lt;/b&gt;implant, mind control, poison&lt;/h5&gt;&lt;h5&gt;&lt;b&gt;Spell-Like Abilities&lt;/b&gt; (CL 14th; concentration +19)&lt;/br&gt;At will&amp;mdash;&lt;i&gt;dimension door&lt;/i&gt;, &lt;i&gt;dispel magic&lt;/i&gt;, &lt;i&gt;lover's vengeance&lt;/i&gt;&lt;sup&gt;ISWG&lt;/sup&gt;, &lt;i&gt;message&lt;/i&gt;, &lt;i&gt;neutralize poison&lt;/i&gt;, &lt;i&gt;rage&lt;/i&gt;, &lt;i&gt;secret speech&lt;/i&gt;*&lt;/br&gt;5/day&amp;mdash;&lt;i&gt;crushing despair&lt;/i&gt; (DC 19), &lt;i&gt;cat's grace&lt;/i&gt;, &lt;i&gt;cure moderate wounds&lt;/i&gt;, &lt;i&gt;remove disease&lt;/i&gt;, &lt;i&gt;suggestion&lt;/i&gt; (DC 18), &lt;i&gt;summon swarm&lt;/i&gt;, &lt;i&gt;telekinesis&lt;/i&gt;, &lt;i&gt;teleport&lt;/i&gt;, &lt;i&gt;wall of thorns&lt;/i&gt;&lt;/br&gt;1/day&amp;mdash;&lt;i&gt;heal&lt;/i&gt;, &lt;i&gt;insect plague&lt;/i&gt;, &lt;i&gt;scrying&lt;/i&gt; (DC 19)&lt;/h5&gt;&lt;/h5&gt;&lt;/div&gt;&lt;hr/&gt;&lt;div&gt;&lt;h5&gt;&lt;b&gt;STATISTICS&lt;/b&gt;&lt;/h5&gt;&lt;/div&gt;&lt;hr/&gt;&lt;div&gt;&lt;h5&gt;&lt;b&gt;Str &lt;/b&gt;28, &lt;b&gt;Dex &lt;/b&gt;20, &lt;b&gt;Con &lt;/b&gt;26, &lt;b&gt;Int &lt;/b&gt; 18, &lt;b&gt;Wis &lt;/b&gt;18, &lt;b&gt;Cha &lt;/b&gt;20&lt;/h5&gt;&lt;h5&gt;&lt;b&gt;Base Atk &lt;/b&gt;+15; &lt;b&gt;CMB &lt;/b&gt;+25; &lt;b&gt;CMD &lt;/b&gt;40 (48 vs. trip)&lt;/h5&gt;&lt;h5&gt;&lt;b&gt;Feats &lt;/b&gt;Combat Reflexes, Hover, Improved Initiative, Lightning Reflexes, Power Attack, Step Up, Weapon Focus (bite), Weapon Focus (sting)&lt;/h5&gt;&lt;h5&gt;&lt;b&gt;Skills &lt;/b&gt;Acrobatics +20, Bluff +23, Climb +17, Diplomacy +23, Fly -1, Heal +11, Intimidate +23, Knowledge (history, planes) +15, Knowledge (nature) +12, Perception +22, Perform (dance) +12, Sense Motive +22, Spellcraft +14, Stealth +19&lt;/h5&gt;&lt;h5&gt;&lt;b&gt;Languages &lt;/b&gt;Abyssal, Common, Elven; telepathy 100 ft.&lt;/h5&gt;&lt;h5&gt;&lt;b&gt;SQ &lt;/b&gt;change shape (elf, wasp, or giant wasp; &lt;i&gt;alter self&lt;/i&gt; or &lt;i&gt;vermin shape&lt;/i&gt; II)&lt;/h5&gt;&lt;/div&gt;&lt;hr/&gt;&lt;div&gt;&lt;h5&gt;&lt;b&gt;ECOLOGY&lt;/b&gt;&lt;/h5&gt;&lt;/div&gt;&lt;hr/&gt;&lt;div&gt;&lt;h5&gt;&lt;b&gt;Environment &lt;/b&gt; any (Elysium)&lt;/h5&gt;&lt;h5&gt;&lt;b&gt;Organization &lt;/b&gt;solitary&lt;/h5&gt;&lt;h5&gt;&lt;b&gt;Treasure &lt;/b&gt;none&lt;/h5&gt;&lt;/div&gt;&lt;hr/&gt;&lt;div&gt;&lt;h5&gt;&lt;b&gt;SPECIAL ABILITIES&lt;/b&gt;&lt;/h5&gt;&lt;/div&gt;&lt;hr/&gt;&lt;div&gt;&lt;h5&gt;&lt;b&gt;Alluring Scent (Ex)&lt;/b&gt; The Menotherian's subtle aroma causes creatures in her vicinity to become placid and react favorably toward her. Any creature that fails a DC 25 Fortitude save against the aura improves its attitude toward the Menotherian one step closer to friendly. Creatures with the scent ability take a -4 penalty on this saving throw. Creatures in the aura must attempt a saving throw each minute. This is a mindaffecting poison effect. The DC is Constitution-based.  &lt;/h5&gt;&lt;h5&gt;&lt;b&gt;Implant (Ex)&lt;/b&gt; Once per day, the Menotherian can implant eggs in a creature using its sting. The creature must succeed at a DC 25 Fortitude save to resist implantation. The target is nauseated for the next 2d4 rounds while the eggs gestate. When the eggs hatch, they form a chaotic neutral hellwasp swarm (&lt;i&gt;Pathfinder RPG Bestiary 3&lt;/i&gt; 146), kill the host in 1 round, and inhabit the corpse. The eggs can be surgically removed with a successful DC 30 Heal check (this check deals 2d6 points of damage to the host regardless of success) or by &lt;i&gt;remove disease&lt;/i&gt; or similar spells. The save DC is Constitution-based.  &lt;/h5&gt;&lt;h5&gt;&lt;b&gt;Mind Control (Ex)&lt;/b&gt; The menotherian can inject its scent into the brain of a helpless or willing target, controlling it for the next 24 hours (as the spell &lt;i&gt;dominate person&lt;/i&gt;, Fortitude DC 25 negates), although the Menotherian must verbally give the target instructions. The save DC is Constitution-based.  &lt;/h5&gt;&lt;h5&gt;&lt;b&gt;Poison (Ex)&lt;/b&gt; Sting-injury; &lt;i&gt;save&lt;/i&gt; Fort DC 25; &lt;i&gt;frequency&lt;/i&gt; 1/round for 6 rounds; &lt;i&gt;effect&lt;/i&gt; 1d3 Dex damage; &lt;i&gt;cure&lt;/i&gt; 2 consecutive &lt;i&gt;save&lt;/i&gt;s.&lt;/h5&gt;&lt;/div&gt;&lt;br&gt;&lt;div&gt;&lt;h4&gt;&lt;p&gt;&lt;p&gt;The Menotherian is a personification of lust and vengeance. Bereft of morals, she seduces, tricks, or murders any creature necessary to complete whatever mission Calistria sends her to upon. The herald stands 14 feet tall, has a wingspan nearing 30 feet, and weighs 1,400 pounds.&lt;/p&gt;&lt;/h4&gt;&lt;/div&gt;</t>
  </si>
  <si>
    <t>Vendenopterix</t>
  </si>
  <si>
    <t>Fort +3, Ref +8, Will +7; +2 vs. enchantments</t>
  </si>
  <si>
    <t>electricity 10, fire 5</t>
  </si>
  <si>
    <t>2 claws +9 (1d6+1 plus poison)</t>
  </si>
  <si>
    <t>ability drain, poison</t>
  </si>
  <si>
    <t>Spell-Like Abilities (CL 6th; concentration +8) 3/day-charm person (DC 13), darkness, locate creature 1/day-dimension door, ethereal jaunt (self plus 50 lbs. of objects only), heightened charm person (DC 16), suggestion (DC 15)</t>
  </si>
  <si>
    <t>Str 13, Dex 16, Con 13, Int 10, Wis 11, Cha 14</t>
  </si>
  <si>
    <t>Dodge, Iron Will, Weapon Finesse</t>
  </si>
  <si>
    <t>Bluff +11 (+19 when passing hidden messages), Diplomacy +11, Disguise +11, Knowledge (planes) +6, Perception +9, Perform (dance) +8, Survival +9 (+13 when tracking)</t>
  </si>
  <si>
    <t>+8 Bluff when passing hidden messages, +4 Survival when following tracks</t>
  </si>
  <si>
    <t>Abyssal, Celestial, Common, Draconic, Elven; telepathy 10 ft.</t>
  </si>
  <si>
    <t>change shape (any humanoid; alter self), swift tracker</t>
  </si>
  <si>
    <t>This elven woman's allure is obfuscated by her ragged insectile wings and long, clawlike nails.</t>
  </si>
  <si>
    <t>Ability Drain (Su) A vendenopterix drains energy from a mortal she lures into an act of passion, such as a kiss. An unwilling victim must be grappled before the vendenopterix can use this ability. The vendenopterix's kiss inflicts 1 point of Intelligence, Wisdom, or Charisma drain (her choice). The kiss also has the effect of a suggestion spell, asking the victim to accept another act of passion from the vendenopterix. The target must succeed at a DC 15 Will save to negate the suggestion. The save DC is Charisma-based. Poison (Ex) Claw-injury; save Fort DC 16; frequency 1/round for 6 rounds; effect 1d2 Dex damage; cure 2 consecutive saves. The save DC is Constitution-based, and includes a +2 racial bonus. Swift Tracker (Ex) A vendenopterix can move at her normal speed while using Survival to follow tracks without taking the normal -5 penalty. She takes only a -10 penalty (instead of the normal -20 penalty) when moving at up to twice her normal speed while tracking.</t>
  </si>
  <si>
    <t>Beautiful, seductive, and ruthless, vendenopterixes are servitors of Calistria tasked with hunting down and punishing enemies of the faith. Though they typically take female form, vendenopterixes are comfortable taking the shape of any gendered humanoid (including polygendered creatures) but avoid genderless shapes. A vendenopterix's purpose is to punish, but not necessarily to kill. She may be tasked with exposing a creature's secrets or convincing a creature to do so itself in an embarrassing way, and she is just as likely to drain her victim's mental facilities until it acts like a buffoon or clod as she is to poison her target so it appears to be aff licted with (or even dying from) a venereal pox. Vendenopterixes stand about 6 feet tall and range in weight from a slender 140 pounds to a curvaceous 240.</t>
  </si>
  <si>
    <t>&lt;link rel="stylesheet"href="PF.css"&gt;&lt;div&gt;&lt;h2&gt;Vendenopterix&lt;/h2&gt;&lt;h3&gt;&lt;i&gt;This elven woman's allure is obfuscated by her ragged insectile wings and long, clawlike nails.&lt;/i&gt;&lt;/h3&gt;&lt;br&gt;&lt;/div&gt;&lt;div class="heading"&gt;&lt;p class="alignleft"&gt;Vendenopterix&lt;/p&gt;&lt;p class="alignright"&gt;CR 4&lt;/p&gt;&lt;div style="clear: both;"&gt;&lt;/div&gt;&lt;/div&gt;&lt;div&gt;&lt;h5&gt;&lt;b&gt;XP &lt;/b&gt;1,200&lt;/h5&gt;&lt;h5&gt;CN Medium outsider (chaotic, extraplanar, shapechanger)&lt;/h5&gt;&lt;h5&gt;&lt;b&gt;Init &lt;/b&gt;+3; &lt;b&gt;Senses &lt;/b&gt;darkvision 60 ft., low-light vision; Perception +9&lt;/h5&gt;&lt;/div&gt;&lt;hr/&gt;&lt;div&gt;&lt;h5&gt;&lt;b&gt;DEFENSE&lt;/b&gt;&lt;/h5&gt;&lt;/div&gt;&lt;hr/&gt;&lt;div&gt;&lt;h5&gt;&lt;b&gt;AC &lt;/b&gt;18, touch 14, flat-footed 14 (+3 Dex, +1 dodge, +4 natural)&lt;/h5&gt;&lt;h5&gt;&lt;b&gt;hp &lt;/b&gt;39 (6d10+6)&lt;/h5&gt;&lt;h5&gt;&lt;b&gt;Fort &lt;/b&gt;+3, &lt;b&gt;Ref &lt;/b&gt;+8, &lt;b&gt;Will &lt;/b&gt;+7; +2 vs. enchantments&lt;/h5&gt;&lt;h5&gt;&lt;b&gt;DR &lt;/b&gt;5/cold iron; &lt;b&gt;Immune &lt;/b&gt;sleep; &lt;b&gt;Resist &lt;/b&gt;electricity 10, fire 5; &lt;b&gt;SR &lt;/b&gt;15&lt;/h5&gt;&lt;/div&gt;&lt;hr/&gt;&lt;div&gt;&lt;h5&gt;&lt;b&gt;OFFENSE&lt;/b&gt;&lt;/h5&gt;&lt;/div&gt;&lt;hr/&gt;&lt;div&gt;&lt;h5&gt;&lt;b&gt;Spd &lt;/b&gt;30 ft., fly 50 ft. (average)&lt;/h5&gt;&lt;h5&gt;&lt;b&gt;Melee &lt;/b&gt;2 claws +9 (1d6+1 plus poison)&lt;/h5&gt;&lt;h5&gt;&lt;b&gt;Space &lt;/b&gt;5 ft.; &lt;b&gt;Reach &lt;/b&gt;5 ft.&lt;/h5&gt;&lt;h5&gt;&lt;b&gt;Special Attacks &lt;/b&gt;ability drain, poison&lt;/h5&gt;&lt;h5&gt;&lt;b&gt;Spell-Like Abilities&lt;/b&gt; (CL 6th; concentration +8)&lt;/br&gt;3/day&amp;mdash;&lt;i&gt;charm person&lt;/i&gt; (DC 13), &lt;i&gt;darkness&lt;/i&gt;, &lt;i&gt;locate creature&lt;/i&gt;&lt;/br&gt;1/day&amp;mdash;&lt;i&gt;dimension door&lt;/i&gt;, &lt;i&gt;ethereal jaunt&lt;/i&gt; (self plus 50 lbs. of objects only), heightened &lt;i&gt;charm person&lt;/i&gt; (DC 16), &lt;i&gt;suggestion&lt;/i&gt; (DC 15)&lt;/h5&gt;&lt;/h5&gt;&lt;/div&gt;&lt;hr/&gt;&lt;div&gt;&lt;h5&gt;&lt;b&gt;STATISTICS&lt;/b&gt;&lt;/h5&gt;&lt;/div&gt;&lt;hr/&gt;&lt;div&gt;&lt;h5&gt;&lt;b&gt;Str &lt;/b&gt;13, &lt;b&gt;Dex &lt;/b&gt;16, &lt;b&gt;Con &lt;/b&gt;13, &lt;b&gt;Int &lt;/b&gt; 10, &lt;b&gt;Wis &lt;/b&gt;11, &lt;b&gt;Cha &lt;/b&gt;14&lt;/h5&gt;&lt;h5&gt;&lt;b&gt;Base Atk &lt;/b&gt;+6; &lt;b&gt;CMB &lt;/b&gt;+7; &lt;b&gt;CMD &lt;/b&gt;21&lt;/h5&gt;&lt;h5&gt;&lt;b&gt;Feats &lt;/b&gt;Dodge, Iron Will, Weapon Finesse&lt;/h5&gt;&lt;h5&gt;&lt;b&gt;Skills &lt;/b&gt;Bluff +11 (+19 when passing hidden messages), Diplomacy +11, Disguise +11, Knowledge (planes) +6, Perception +9, Perform (dance) +8, Survival +9 (+13 when tracking); &lt;b&gt;Racial Modifiers &lt;/b&gt;+8 Bluff when passing hidden messages, +4 Survival when following tracks&lt;/h5&gt;&lt;h5&gt;&lt;b&gt;Languages &lt;/b&gt;Abyssal, Celestial, Common, Draconic, Elven; telepathy 10 ft.&lt;/h5&gt;&lt;h5&gt;&lt;b&gt;SQ &lt;/b&gt;change shape (any humanoid; &lt;i&gt;alter&lt;/i&gt; self), swift tracker&lt;/h5&gt;&lt;/div&gt;&lt;hr/&gt;&lt;div&gt;&lt;h5&gt;&lt;b&gt;ECOLOGY&lt;/b&gt;&lt;/h5&gt;&lt;/div&gt;&lt;hr/&gt;&lt;div&gt;&lt;h5&gt;&lt;b&gt;Environment &lt;/b&gt; any (Elysium)&lt;/h5&gt;&lt;h5&gt;&lt;b&gt;Organization &lt;/b&gt;solitary or pair&lt;/h5&gt;&lt;h5&gt;&lt;b&gt;Treasure &lt;/b&gt;standard&lt;/h5&gt;&lt;/div&gt;&lt;hr/&gt;&lt;div&gt;&lt;h5&gt;&lt;b&gt;SPECIAL ABILITIES&lt;/b&gt;&lt;/h5&gt;&lt;/div&gt;&lt;hr/&gt;&lt;div&gt;&lt;h5&gt;&lt;b&gt;Ability Drain (Su)&lt;/b&gt; A vendenopterix drains energy from a mortal she lures into an act of passion, such as a kiss. An unwilling victim must be grappled before the vendenopterix can use this ability. The vendenopterix's kiss inflicts 1 point of Intelligence, Wisdom, or Charisma drain (her choice). The kiss also has the effect of a &lt;i&gt;suggestion&lt;/i&gt; spell, asking the victim to accept another act of passion from the vendenopterix. The target must succeed at a DC 15 Will save to negate the &lt;i&gt;suggestion&lt;/i&gt;. The save DC is Charisma-based. &lt;/h5&gt;&lt;h5&gt;&lt;b&gt;Poison (Ex)&lt;/b&gt; Claw-injury; &lt;i&gt;save&lt;/i&gt; Fort DC 16; &lt;i&gt;frequency&lt;/i&gt; 1/round for 6 rounds; &lt;i&gt;effect&lt;/i&gt; 1d2 Dex damage; &lt;i&gt;cure&lt;/i&gt; 2 consecutive &lt;i&gt;save&lt;/i&gt;s. The save DC is Constitution-based, and includes a +2 racial bonus. &lt;/h5&gt;&lt;h5&gt;&lt;b&gt;Swift Tracker (Ex)&lt;/b&gt; A vendenopterix can move at her normal speed while using Survival to follow tracks without taking the normal -5 penalty. She takes only a -10 penalty (instead of the normal -20 penalty) when moving at up to twice her normal speed while tracking.&lt;/h5&gt;&lt;/div&gt;&lt;br&gt;&lt;div&gt;&lt;h4&gt;&lt;p&gt;&lt;p&gt;Beautiful, seductive, and ruthless, vendenopterixes are servitors of Calistria tasked with hunting down and punishing enemies of the faith. Though they typically take female form, vendenopterixes are comfortable taking the shape of any gendered humanoid (including polygendered creatures) but avoid genderless shapes. A vendenopterix's purpose is to punish, but not necessarily to kill. She may be tasked with exposing a creature's secrets or convincing a creature to do so itself in an embarrassing way, and she is just as likely to drain her victim's mental facilities until it acts like a buffoon or clod as she is to poison her target so it appears to be aff licted with (or even dying from) a venereal pox. Vendenopterixes stand about 6 feet tall and range in weight from a slender 140 pounds to a curvaceous 240.&lt;/p&gt;&lt;/h4&gt;&lt;/div&gt;</t>
  </si>
  <si>
    <t>Thais</t>
  </si>
  <si>
    <t>(chaotic, extraplanar, good, herald, shapechanger)</t>
  </si>
  <si>
    <t>bravery (30 ft.)</t>
  </si>
  <si>
    <t>32, touch 25, flat-footed 23</t>
  </si>
  <si>
    <t>(+7 deflection, +8 Dex, +1 dodge, +7 natural, -1 size)</t>
  </si>
  <si>
    <t>Fort +17, Ref +21, Will +12</t>
  </si>
  <si>
    <t>armor of valor, improved evasion, uncanny dodge</t>
  </si>
  <si>
    <t>electricity, fear, petrification</t>
  </si>
  <si>
    <t>+2 anarchic keen halberd +25/+20/+15/+10 (2d8+12/x3)</t>
  </si>
  <si>
    <t>luck domain, penetrating gaze</t>
  </si>
  <si>
    <t>Spell-Like Abilities (CL 15th; concentration +22) At will-freedom of movement, greater heroism, true strike 3/day-break enchantment, displacement, greater dispel magic, plane shift (self and willing targets only), shout (DC 21) 1/day-greater planar ally (one bralani or ghaele azata only), hallow, word of chaos (DC 24)</t>
  </si>
  <si>
    <t>Str 24, Dex 26, Con 22, Int 21, Wis 18, Cha 24</t>
  </si>
  <si>
    <t>Combat Expertise, Combat Reflexes, Dodge, Flyby Attack, Hover, Improved Initiative, Iron Will, Lightning Reflexes, Mobility</t>
  </si>
  <si>
    <t>Acrobatics +28, Bluff +27, Diplomacy +24, Disguise +17, Fly +10, Heal +11, Intimidate +18, Knowledge (local, religion) +12, Knowledge (planes) +15, Perception +24, Perform (dance) +24, Profession (courtesan) +12, Sense Motive +24, Sleight of Hand +28, Stealth +24</t>
  </si>
  <si>
    <t>Auran, Celestial, Common, Draconic, Infernal; tongues</t>
  </si>
  <si>
    <t>change shape (female elf, half-elf, or human from Medium to Huge size; alter self or giant form II)</t>
  </si>
  <si>
    <t>triple (+2 anarchic keen halberd)</t>
  </si>
  <si>
    <t>This defiant, angelic woman has two black wings and three white wings, and bears a crystalline halberd.</t>
  </si>
  <si>
    <t>Armor of Valor (Su) Thais adds her Charisma modifier as a deflection bonus to her Armor Class and gains a +1 luck bonus on all saving throws. Aura of Bravery (Su) Allies within Thais's aura are affected by remove fear and remove paralysis. Allies gain a +1 morale bonus on attack rolls, weapon damage rolls, saves, and skill checks; opponents take a -1 morale penalty on such rolls. Luck Domain (Ex) Thais can use the bit of luck (30 ft. range) and good fortune Luck domain powers three times per day each. Penetrating Gaze (Su) Lawful opponents within 30 feet take 5d6 points of damage and are dazed for 1 round. A successful DC 25 Will save halves the damage and negates the daze effect. The save DC is Charisma-based.</t>
  </si>
  <si>
    <t>Cayden Cailean's herald Thais is a personification of freedom and courage. She typically appears as a 15-foot-tall, angelic woman, but can change her size to be anywhere from 4 feet to 32 feet tall. She is always portrayed carrying her signature weapon, a crystalline halberd called Tyranny's Foil borrowed from Milani's armory. Three times per day as a standard action, she can use the weapon to open all nonmagical doors and break all nonmagical chains within 30 feet.</t>
  </si>
  <si>
    <t>&lt;link rel="stylesheet"href="PF.css"&gt;&lt;div&gt;&lt;h2&gt;Thais&lt;/h2&gt;&lt;h3&gt;&lt;i&gt;This defiant, angelic woman has two black wings and three white wings, and bears a crystalline halberd.&lt;/i&gt;&lt;/h3&gt;&lt;br&gt;&lt;/div&gt;&lt;div class="heading"&gt;&lt;p class="alignleft"&gt;Thais&lt;/p&gt;&lt;p class="alignright"&gt;CR 15&lt;/p&gt;&lt;div style="clear: both;"&gt;&lt;/div&gt;&lt;/div&gt;&lt;div&gt;&lt;h5&gt;&lt;b&gt;XP &lt;/b&gt;51,200&lt;/h5&gt;&lt;h5&gt;CG Large outsider (chaotic, extraplanar, good, herald, shapechanger)&lt;/h5&gt;&lt;h5&gt;&lt;b&gt;Init &lt;/b&gt;+12; &lt;b&gt;Senses &lt;/b&gt;darkvision 60 ft., low-light vision; Perception +24&lt;/h5&gt;&lt;h5&gt;&lt;b&gt;Aura &lt;/b&gt;bravery (30 ft.)&lt;/h5&gt;&lt;/div&gt;&lt;hr/&gt;&lt;div&gt;&lt;h5&gt;&lt;b&gt;DEFENSE&lt;/b&gt;&lt;/h5&gt;&lt;/div&gt;&lt;hr/&gt;&lt;div&gt;&lt;h5&gt;&lt;b&gt;AC &lt;/b&gt;32, touch 25, flat-footed 23 (+7 deflection, +8 Dex, +1 dodge, +7 natural, -1 size)&lt;/h5&gt;&lt;h5&gt;&lt;b&gt;hp &lt;/b&gt;195 (17d10+102)&lt;/h5&gt;&lt;h5&gt;&lt;b&gt;Fort &lt;/b&gt;+17, &lt;b&gt;Ref &lt;/b&gt;+21, &lt;b&gt;Will &lt;/b&gt;+12&lt;/h5&gt;&lt;h5&gt;&lt;b&gt;Defensive Abilities &lt;/b&gt;armor of valor, improved evasion, uncanny dodge; &lt;b&gt;DR &lt;/b&gt;15/lawful; &lt;b&gt;Immune &lt;/b&gt;electricity, fear, petrification; &lt;b&gt;Resist &lt;/b&gt;cold 10, fire 10; &lt;b&gt;SR &lt;/b&gt;26&lt;/h5&gt;&lt;/div&gt;&lt;hr/&gt;&lt;div&gt;&lt;h5&gt;&lt;b&gt;OFFENSE&lt;/b&gt;&lt;/h5&gt;&lt;/div&gt;&lt;hr/&gt;&lt;div&gt;&lt;h5&gt;&lt;b&gt;Spd &lt;/b&gt;50 ft., fly 80 ft. (good)&lt;/h5&gt;&lt;h5&gt;&lt;b&gt;Melee &lt;/b&gt;&lt;i&gt;&lt;i&gt;&lt;i&gt;+2 anarchic keen&lt;/i&gt; halberd&lt;/i&gt;&lt;/i&gt; +25/+20/+15/+10 (2d8+12/x3)&lt;/h5&gt;&lt;h5&gt;&lt;b&gt;Space &lt;/b&gt;10 ft.; &lt;b&gt;Reach &lt;/b&gt;10 ft.&lt;/h5&gt;&lt;h5&gt;&lt;b&gt;Special Attacks &lt;/b&gt;luck domain, penetrating gaze&lt;/h5&gt;&lt;h5&gt;&lt;b&gt;Spell-Like Abilities&lt;/b&gt; (CL 15th; concentration +22)&lt;/br&gt;At will&amp;mdash;&lt;i&gt;freedom of movement&lt;/i&gt;, &lt;i&gt;greater heroism&lt;/i&gt;, &lt;i&gt;true strike&lt;/i&gt;&lt;/br&gt;3/day&amp;mdash;&lt;i&gt;break enchantment&lt;/i&gt;, &lt;i&gt;displacement&lt;/i&gt;, &lt;i&gt;greater dispel magic&lt;/i&gt;, &lt;i&gt;plane shift&lt;/i&gt; (self and willing targets only), &lt;i&gt;shout&lt;/i&gt; (DC 21)&lt;/br&gt;1/day&amp;mdash;&lt;i&gt;greater planar ally&lt;/i&gt; (one bralani or ghaele azata only), &lt;i&gt;hallow&lt;/i&gt;, &lt;i&gt;word of chaos&lt;/i&gt; (DC 24)&lt;/h5&gt;&lt;/h5&gt;&lt;/div&gt;&lt;hr/&gt;&lt;div&gt;&lt;h5&gt;&lt;b&gt;STATISTICS&lt;/b&gt;&lt;/h5&gt;&lt;/div&gt;&lt;hr/&gt;&lt;div&gt;&lt;h5&gt;&lt;b&gt;Str &lt;/b&gt;24, &lt;b&gt;Dex &lt;/b&gt;26, &lt;b&gt;Con &lt;/b&gt;22, &lt;b&gt;Int &lt;/b&gt; 21, &lt;b&gt;Wis &lt;/b&gt;18, &lt;b&gt;Cha &lt;/b&gt;24&lt;/h5&gt;&lt;h5&gt;&lt;b&gt;Base Atk &lt;/b&gt;+17; &lt;b&gt;CMB &lt;/b&gt;+25; &lt;b&gt;CMD &lt;/b&gt;51&lt;/h5&gt;&lt;h5&gt;&lt;b&gt;Feats &lt;/b&gt;Combat Expertise, Combat Reflexes, Dodge, Flyby Attack, Hover, Improved Initiative, Iron Will, Lightning Reflexes, Mobility&lt;/h5&gt;&lt;h5&gt;&lt;b&gt;Skills &lt;/b&gt;Acrobatics +28, Bluff +27, Diplomacy +24, Disguise +17, Fly +10, Heal +11, Intimidate +18, Knowledge (local, religion) +12, Knowledge (planes) +15, Perception +24, Perform (dance) +24, Profession (courtesan) +12, Sense Motive +24, Sleight of Hand +28, Stealth +24&lt;/h5&gt;&lt;h5&gt;&lt;b&gt;Languages &lt;/b&gt;Auran, Celestial, Common, Draconic, Infernal; &lt;i&gt;tongues&lt;/i&gt;&lt;/h5&gt;&lt;h5&gt;&lt;b&gt;SQ &lt;/b&gt;change shape (female elf, half-elf, or human from Medium to Huge size; &lt;i&gt;alter self&lt;/i&gt; or &lt;i&gt;giant form&lt;/i&gt; II)&lt;/h5&gt;&lt;/div&gt;&lt;hr/&gt;&lt;div&gt;&lt;h5&gt;&lt;b&gt;ECOLOGY&lt;/b&gt;&lt;/h5&gt;&lt;/div&gt;&lt;hr/&gt;&lt;div&gt;&lt;h5&gt;&lt;b&gt;Environment &lt;/b&gt; any (Elysium)&lt;/h5&gt;&lt;h5&gt;&lt;b&gt;Organization &lt;/b&gt;solitary&lt;/h5&gt;&lt;h5&gt;&lt;b&gt;Treasure &lt;/b&gt;triple (&lt;i&gt;&lt;i&gt;+2 anarchic keen&lt;/i&gt; halberd&lt;/i&gt;)&lt;/h5&gt;&lt;/div&gt;&lt;hr/&gt;&lt;div&gt;&lt;h5&gt;&lt;b&gt;SPECIAL ABILITIES&lt;/b&gt;&lt;/h5&gt;&lt;/div&gt;&lt;hr/&gt;&lt;div&gt;&lt;h5&gt;&lt;b&gt;Armor of Valor (Su)&lt;/b&gt; Thais adds her Charisma modifier as a deflection bonus to her Armor Class and gains a +1 luck bonus on all saving throws. &lt;/h5&gt;&lt;h5&gt;&lt;b&gt;Aura of Bravery (Su)&lt;/b&gt; Allies within Thais's aura are affected by &lt;i&gt;remove fear&lt;/i&gt; and &lt;i&gt;remove paralysis&lt;/i&gt;. Allies gain a +1 morale bonus on attack rolls, weapon damage rolls, saves, and skill checks; opponents take a -1 morale penalty on such rolls. &lt;/h5&gt;&lt;h5&gt;&lt;b&gt;Luck Domain (Ex)&lt;/b&gt; Thais can use the bit of luck (30 ft. range) and good fortune Luck domain powers three times per day each. &lt;/h5&gt;&lt;h5&gt;&lt;b&gt;Penetrating Gaze (Su)&lt;/b&gt; Lawful opponents within 30 feet take 5d6 points of damage and are dazed for 1 round. A successful DC 25 Will save halves the damage and negates the daze effect. The save DC is Charisma-based.&lt;/h5&gt;&lt;/div&gt;&lt;br&gt;&lt;div&gt;&lt;h4&gt;&lt;p&gt;&lt;p&gt;Cayden Cailean's herald Thais is a personification of freedom and courage. She typically appears as a 15-foot-tall, angelic woman, but can change her size to be anywhere from 4 feet to 32 feet tall. She is always portrayed carrying her signature weapon, a crystalline halberd called &lt;i&gt;Tyranny's Foil&lt;/i&gt; borrowed from Milani's armory. Three times per day as a standard action, she can use the weapon to open all nonmagical doors and break all nonmagical chains within 30 feet.&lt;/p&gt;&lt;/h4&gt;&lt;/div&gt;</t>
  </si>
  <si>
    <t>Ataxian</t>
  </si>
  <si>
    <t>blindsense 30 ft., darkvision 60 ft.; Perception +8</t>
  </si>
  <si>
    <t>5/evil or lawful</t>
  </si>
  <si>
    <t>poison, fear</t>
  </si>
  <si>
    <t>2 slams +3 (1d2-3)</t>
  </si>
  <si>
    <t>ray +7 (1d6 cold plus staggered)</t>
  </si>
  <si>
    <t>Spell-Like Abilities (CL 4th; concentration +6) At will-remove fear 3/day-bear's endurance, create water (ale or wine, up to 4 cups), hideous laughter (DC 13), lesser confusion (DC 13), pick your poison*, sleep (DC 13) 1/day-knock, magic jar (willing target only, lasts 1 hour, see possession), ray of sickeningUM (DC 13)</t>
  </si>
  <si>
    <t>Str 5, Dex 12, Con 15, Int 10, Wis 13, Cha 14</t>
  </si>
  <si>
    <t>Agile Maneuvers, Combat Casting</t>
  </si>
  <si>
    <t>Acrobatics +8, Fly +9, Handle Animal +9, Knowledge (local) +7, Knowledge (religion) +7, Perception +8, Stealth +16</t>
  </si>
  <si>
    <t>Celestial, Common, Dwarven, Elven, Halfling</t>
  </si>
  <si>
    <t>staggering drunk</t>
  </si>
  <si>
    <t>solitary, pair, or brawl (3-5)</t>
  </si>
  <si>
    <t>This sprite-like creature resembles a humanoid the size of a cat, with amber skin, surrounded by an aura of tiny bubbles.</t>
  </si>
  <si>
    <t>Possession (Su) An ataxian does not require a receptacle to use its magic jar spell-like ability. When using this ability on the Material Plane, its body becomes ethereal for the duration. When the ataxian leaves its host, the host must succeed at a DC 14 Will save or fall asleep for 1d3 minutes. The save DC is Charisma-based. Staggered (Ex) Any creature struck by an ataxian's ray attack must succeed at a DC 14 Fortitude saving throw or be staggered for 1d4 rounds. This is a poison effect. The save DC is Charisma-based. Staggering Drunk (Ex) For each alcoholic drink an ataxian has consumed in the past hour, it gains a +1 dodge bonus to AC and takes a -1 penalty on all attack rolls, saving throws, skill checks, and ability checks, to a maximum of +4 and -4, respectively. These effects wear off after 1 hour. Ray (Su) An ataxian can fire a ray of cold up to 30 feet with no range increment.</t>
  </si>
  <si>
    <t>An ataxian is a rowdy, boisterous, and good-natured servitor of Cayden Cailean. It has an instinct for finding taverns, whether in a crowded city or rural farmland. When it finds these drinking holes, it's always able to find people willing to buy it drinks. An ataxian embodies all the positive stereotypes of a happy, fun drunk. Courageous despite its tiny, frail body, an ataxian is always ready to stand up for the underdog, and it isn't afraid to take the first swing against a bully. However, an ataxian much prefers to use its magic to make fools out of thugs-or, better yet, turn potential adversaries into drinking buddies. Ataxians love to possess worshipers of the Drunken Hero and experience life in an "enormous" body, and they seize the chance whenever they can. Many tales of a drunken peasant single-handedly defeating a gang of ruffians can be attributed to the unexpected intervention of one of these servitors. Ataxians enjoy singing bawdy songs, carousing with light-hearted folk, and spreading good cheer. Ataxians typically measure about 1-1/2 feet tall and weigh about 4 pounds.</t>
  </si>
  <si>
    <t>&lt;link rel="stylesheet"href="PF.css"&gt;&lt;div&gt;&lt;h2&gt;Ataxian&lt;/h2&gt;&lt;h3&gt;&lt;i&gt;This sprite-like creature resembles a humanoid the size of a cat, with amber skin, surrounded by an aura of tiny bubbles.&lt;/i&gt;&lt;/h3&gt;&lt;br&gt;&lt;/div&gt;&lt;div class="heading"&gt;&lt;p class="alignleft"&gt;Ataxian&lt;/p&gt;&lt;p class="alignright"&gt;CR 4&lt;/p&gt;&lt;div style="clear: both;"&gt;&lt;/div&gt;&lt;/div&gt;&lt;div&gt;&lt;h5&gt;&lt;b&gt;XP &lt;/b&gt;1,200&lt;/h5&gt;&lt;h5&gt;CG Tiny outsider (chaotic, extraplanar, good)&lt;/h5&gt;&lt;h5&gt;&lt;b&gt;Init &lt;/b&gt;+1; &lt;b&gt;Senses &lt;/b&gt;blindsense 30 ft., darkvision 60 ft.; Perception +8&lt;/h5&gt;&lt;/div&gt;&lt;hr/&gt;&lt;div&gt;&lt;h5&gt;&lt;b&gt;DEFENSE&lt;/b&gt;&lt;/h5&gt;&lt;/div&gt;&lt;hr/&gt;&lt;div&gt;&lt;h5&gt;&lt;b&gt;AC &lt;/b&gt;16, touch 13, flat-footed 15 (+1 Dex, +3 natural, +2 size)&lt;/h5&gt;&lt;h5&gt;&lt;b&gt;hp &lt;/b&gt;30 (4d10+8)&lt;/h5&gt;&lt;h5&gt;&lt;b&gt;Fort &lt;/b&gt;+6, &lt;b&gt;Ref &lt;/b&gt;+2, &lt;b&gt;Will &lt;/b&gt;+5&lt;/h5&gt;&lt;h5&gt;&lt;b&gt;DR &lt;/b&gt;5/evil or lawful; &lt;b&gt;Immune &lt;/b&gt;poison, fear; &lt;b&gt;Resist &lt;/b&gt;acid 5, cold 5, fire 5; &lt;b&gt;SR &lt;/b&gt;15&lt;/h5&gt;&lt;/div&gt;&lt;hr/&gt;&lt;div&gt;&lt;h5&gt;&lt;b&gt;OFFENSE&lt;/b&gt;&lt;/h5&gt;&lt;/div&gt;&lt;hr/&gt;&lt;div&gt;&lt;h5&gt;&lt;b&gt;Spd &lt;/b&gt;10 ft., fly 40 ft. (good)&lt;/h5&gt;&lt;h5&gt;&lt;b&gt;Melee &lt;/b&gt;2 slams +3 (1d2-3)&lt;/h5&gt;&lt;h5&gt;&lt;b&gt;Ranged &lt;/b&gt;ray +7 (1d6 cold plus staggered)&lt;/h5&gt;&lt;h5&gt;&lt;b&gt;Space &lt;/b&gt;2-1/2 ft.; &lt;b&gt;Reach &lt;/b&gt;0 ft.&lt;/h5&gt;&lt;h5&gt;&lt;b&gt;Special Attacks &lt;/b&gt;possession&lt;/h5&gt;&lt;h5&gt;&lt;b&gt;Spell-Like Abilities&lt;/b&gt; (CL 4th; concentration +6)&lt;/br&gt;At will&amp;mdash;&lt;i&gt;remove fear&lt;/i&gt;&lt;/br&gt;3/day&amp;mdash;&lt;i&gt;bear's endurance&lt;/i&gt;, &lt;i&gt;create water&lt;/i&gt; (ale or wine, up to 4 cups), &lt;i&gt;hideous laughter&lt;/i&gt; (DC 13), &lt;i&gt;lesser confusion&lt;/i&gt; (DC 13), &lt;i&gt;pick your poison&lt;/i&gt;*, &lt;i&gt;sleep&lt;/i&gt; (DC 13)&lt;/br&gt;1/day&amp;mdash;&lt;i&gt;knock&lt;/i&gt;, &lt;i&gt;magic jar&lt;/i&gt; (willing target only, lasts 1 hour, see possession), &lt;i&gt;ray of sickening&lt;/i&gt;&lt;sup&gt;UM&lt;/sup&gt; (DC 13)&lt;/h5&gt;&lt;/h5&gt;&lt;/div&gt;&lt;hr/&gt;&lt;div&gt;&lt;h5&gt;&lt;b&gt;STATISTICS&lt;/b&gt;&lt;/h5&gt;&lt;/div&gt;&lt;hr/&gt;&lt;div&gt;&lt;h5&gt;&lt;b&gt;Str &lt;/b&gt;5, &lt;b&gt;Dex &lt;/b&gt;12, &lt;b&gt;Con &lt;/b&gt;15, &lt;b&gt;Int &lt;/b&gt; 10, &lt;b&gt;Wis &lt;/b&gt;13, &lt;b&gt;Cha &lt;/b&gt;14&lt;/h5&gt;&lt;h5&gt;&lt;b&gt;Base Atk &lt;/b&gt;+4; &lt;b&gt;CMB &lt;/b&gt;+3; &lt;b&gt;CMD &lt;/b&gt;14&lt;/h5&gt;&lt;h5&gt;&lt;b&gt;Feats &lt;/b&gt;Agile Maneuvers, Combat Casting&lt;/h5&gt;&lt;h5&gt;&lt;b&gt;Skills &lt;/b&gt;Acrobatics +8, Fly +9, Handle Animal +9, Knowledge (local) +7, Knowledge (religion) +7, Perception +8, Stealth +16&lt;/h5&gt;&lt;h5&gt;&lt;b&gt;Languages &lt;/b&gt;Celestial, Common, Dwarven, Elven, Halfling&lt;/h5&gt;&lt;h5&gt;&lt;b&gt;SQ &lt;/b&gt;staggering drunk&lt;/h5&gt;&lt;/div&gt;&lt;hr/&gt;&lt;div&gt;&lt;h5&gt;&lt;b&gt;ECOLOGY&lt;/b&gt;&lt;/h5&gt;&lt;/div&gt;&lt;hr/&gt;&lt;div&gt;&lt;h5&gt;&lt;b&gt;Environment &lt;/b&gt; any (Elysium)&lt;/h5&gt;&lt;h5&gt;&lt;b&gt;Organization &lt;/b&gt;solitary, pair, or brawl (3-5)&lt;/h5&gt;&lt;h5&gt;&lt;b&gt;Treasure &lt;/b&gt;standard&lt;/h5&gt;&lt;/div&gt;&lt;hr/&gt;&lt;div&gt;&lt;h5&gt;&lt;b&gt;SPECIAL ABILITIES&lt;/b&gt;&lt;/h5&gt;&lt;/div&gt;&lt;hr/&gt;&lt;div&gt;&lt;h5&gt;&lt;b&gt;Possession (Su)&lt;/b&gt; An ataxian does not require a receptacle to use its &lt;i&gt;magic jar&lt;/i&gt; spell-like ability. When using this ability on the Material Plane, its body becomes ethereal for the duration. When the ataxian leaves its host, the host must succeed at a DC 14 Will save or fall a&lt;i&gt;sleep&lt;/i&gt; for 1d3 minutes. The save DC is Charisma-based. &lt;/h5&gt;&lt;h5&gt;&lt;b&gt;Staggered (Ex)&lt;/b&gt; Any creature struck by an ataxian's ray attack must succeed at a DC 14 Fortitude saving throw or be staggered for 1d4 rounds. This is a poison effect. The save DC is Charisma-based. &lt;/h5&gt;&lt;h5&gt;&lt;b&gt;Staggering Drunk (Ex)&lt;/b&gt; For each alcoholic drink an ataxian has consumed in the past hour, it gains a +1 dodge bonus to AC and takes a -1 penalty on all attack rolls, saving throws, skill checks, and ability checks, to a maximum of +4 and -4, respectively. These effects wear off after 1 hour. &lt;/h5&gt;&lt;h5&gt;&lt;b&gt;Ray (Su)&lt;/b&gt; An ataxian can fire a ray of cold up to 30 feet with no range increment.&lt;/h5&gt;&lt;/div&gt;&lt;br&gt;&lt;div&gt;&lt;h4&gt;&lt;p&gt;&lt;p&gt;An ataxian is a rowdy, boisterous, and good-natured servitor of Cayden Cailean. It has an instinct for finding taverns, whether in a crowded city or rural farmland.&lt;/p&gt;&lt;p&gt;When it finds these drinking holes, it's always able to find people willing to buy it drinks. An ataxian embodies all the positive stereotypes of a happy, fun drunk.&lt;/p&gt;&lt;p&gt;Courageous despite its tiny, frail body, an ataxian is always ready to stand up for the underdog, and it isn't afraid to take the first swing against a bully. However, an ataxian much prefers to use its magic to make fools out of thugs-or, better yet, turn potential adversaries into drinking buddies.&lt;/p&gt;&lt;p&gt;Ataxians love to possess worshipers of the Drunken Hero and experience life in an "enormous" body, and they seize the chance whenever they can. Many tales of a drunken peasant single-handedly defeating a gang of ruffians can be attributed to the unexpected intervention of one of these servitors. Ataxians enjoy singing bawdy songs, carousing with light-hearted folk, and spreading good cheer.&lt;/p&gt;&lt;p&gt;Ataxians typically measure about 1-1/2 feet tall and weigh about 4 pounds.&lt;/p&gt;&lt;/h4&gt;&lt;/div&gt;</t>
  </si>
  <si>
    <t>Night Monarch</t>
  </si>
  <si>
    <t>(chaotic, extraplanar, good, herald)</t>
  </si>
  <si>
    <t>blindsense 60 ft., darkvision 120 ft.; Perception +29</t>
  </si>
  <si>
    <t>Fort +17, Ref +14, Will +15</t>
  </si>
  <si>
    <t>cold (itself and its riders), electricity, sleep</t>
  </si>
  <si>
    <t>30 ft., fly 120 ft. (average)</t>
  </si>
  <si>
    <t>2 claws +23 (2d6+7), 2 wings +21 (2d6+3)</t>
  </si>
  <si>
    <t>breath weapon (30-ft. cone, web, Reflex DC 25 negates, usable every 1d4 rounds), dream dust, poison</t>
  </si>
  <si>
    <t>Spell-Like Abilities (CL 15th; concentration +22) At will-cure serious wounds, dream, freedom of movement, hypnotic pattern (DC 19) 3/day-break enchantment, greater dispel magic, plane shift (self and willing targets only), remove curse, remove fear, remove paralysis 1/day-hallow, regenerate</t>
  </si>
  <si>
    <t>Str 25, Dex 22, Con 23, Int 20, Wis 18, Cha 24</t>
  </si>
  <si>
    <t>44 (52 vs. trip)</t>
  </si>
  <si>
    <t>Alertness, Dodge, Flyby Attack, Hover, Improved Initiative, Lightning Reflexes, Multiattack, Snatch, Wind Stance</t>
  </si>
  <si>
    <t>Diplomacy +28, Fly +2, Handle Animal +25, Heal +22, Knowledge (geography, religion) +23, Knowledge (nature, planes) +26, Perception +29, Sense Motive +29, Stealth +19, Survival +25</t>
  </si>
  <si>
    <t>Auran, Celestial, Common (can't speak); telepathy touch</t>
  </si>
  <si>
    <t>no breath (itself and its riders)</t>
  </si>
  <si>
    <t>This mothlike creature has a long, three-pronged tail akin to peacock feathers. Sparkling dust drifts from its gigantic wings.</t>
  </si>
  <si>
    <t>Breath Weapon (Su) The Night Monarch's breath weapon creates sticky webbing (as the web universal monster ability). It can use this ability in the air to entangle flying creatures without requiring the use of anchor points to hold the web in place. Dream Dust (Su) As a full-round action, the Night Monarch can flutter its wings to create a 30-foot burst of dust centered on itself. This dust affects creatures as deep slumber, but with no Hit Die limit (Will DC 25 negates). This ability is usable once every 1d4 rounds. The save DC is Constitution-based. Poison Flesh (Ex) Any creature that bites the Night Monarch is exposed to black lotus extract poison (Pathfinder RPG Core Rulebook 558). Eating the Night Monarch's flesh gives the attacker a -4 penalty on the poison's saving throw.</t>
  </si>
  <si>
    <t>The Night Monarch serves the goddess Desna, and resembles a titanic moth or butterf ly with brightly colored wings. The shifting patterns depicted upon its wings always ref lect some aspect of the quest the goddess has willed it to take up. Depending on the herald's progress, these markings may resemble elaborate constellations and star shapes, swift blowing winds and clouds, or even harsh streaks of falling meteorites. Sighting the Night Monarch is thought to bring good luck and favorable dreams, which many hold to be visions from the goddess herself. The Herald of Desna's head rises 14 feet off the ground, and its body is about 30 feet long. It weighs approximately 2,000 pounds.</t>
  </si>
  <si>
    <t>&lt;link rel="stylesheet"href="PF.css"&gt;&lt;div&gt;&lt;h2&gt;Night Monarch&lt;/h2&gt;&lt;h3&gt;&lt;i&gt;This mothlike creature has a long, three-pronged tail akin to peacock feathers. Sparkling dust drifts from its gigantic wings.&lt;/i&gt;&lt;/h3&gt;&lt;br&gt;&lt;/div&gt;&lt;div class="heading"&gt;&lt;p class="alignleft"&gt;Night Monarch&lt;/p&gt;&lt;p class="alignright"&gt;CR 15&lt;/p&gt;&lt;div style="clear: both;"&gt;&lt;/div&gt;&lt;/div&gt;&lt;div&gt;&lt;h5&gt;&lt;b&gt;XP &lt;/b&gt;51,200&lt;/h5&gt;&lt;h5&gt;CG Huge outsider (chaotic, extraplanar, good, herald)&lt;/h5&gt;&lt;h5&gt;&lt;b&gt;Init &lt;/b&gt;+10; &lt;b&gt;Senses &lt;/b&gt;blindsense 60 ft., darkvision 120 ft.; Perception +29&lt;/h5&gt;&lt;/div&gt;&lt;hr/&gt;&lt;div&gt;&lt;h5&gt;&lt;b&gt;DEFENSE&lt;/b&gt;&lt;/h5&gt;&lt;/div&gt;&lt;hr/&gt;&lt;div&gt;&lt;h5&gt;&lt;b&gt;AC &lt;/b&gt;31, touch 15, flat-footed 24 (+6 Dex, +1 dodge, +16 natural, -2 size)&lt;/h5&gt;&lt;h5&gt;&lt;b&gt;hp &lt;/b&gt;207 (18d10+108)&lt;/h5&gt;&lt;h5&gt;&lt;b&gt;Fort &lt;/b&gt;+17, &lt;b&gt;Ref &lt;/b&gt;+14, &lt;b&gt;Will &lt;/b&gt;+15&lt;/h5&gt;&lt;h5&gt;&lt;b&gt;Defensive Abilities &lt;/b&gt;poison flesh; &lt;b&gt;DR &lt;/b&gt;15/evil; &lt;b&gt;Immune &lt;/b&gt;cold (itself and its riders), electricity, sleep; &lt;b&gt;SR &lt;/b&gt;26&lt;/h5&gt;&lt;/div&gt;&lt;hr/&gt;&lt;div&gt;&lt;h5&gt;&lt;b&gt;OFFENSE&lt;/b&gt;&lt;/h5&gt;&lt;/div&gt;&lt;hr/&gt;&lt;div&gt;&lt;h5&gt;&lt;b&gt;Spd &lt;/b&gt;30 ft., fly 120 ft. (average)&lt;/h5&gt;&lt;h5&gt;&lt;b&gt;Melee &lt;/b&gt;2 claws +23 (2d6+7), 2 wings +21 (2d6+3)&lt;/h5&gt;&lt;h5&gt;&lt;b&gt;Space &lt;/b&gt;15 ft.; &lt;b&gt;Reach &lt;/b&gt;15 ft.&lt;/h5&gt;&lt;h5&gt;&lt;b&gt;Special Attacks &lt;/b&gt;breath weapon (30-ft. cone, web, Reflex DC 25 negates, usable every 1d4 rounds), &lt;i&gt;dream&lt;/i&gt; dust, poison&lt;/h5&gt;&lt;h5&gt;&lt;b&gt;Spell-Like Abilities&lt;/b&gt; (CL 15th; concentration +22)&lt;/br&gt;At will&amp;mdash;&lt;i&gt;cure serious wounds&lt;/i&gt;, &lt;i&gt;dream&lt;/i&gt;, &lt;i&gt;freedom of movement&lt;/i&gt;, &lt;i&gt;hypnotic pattern&lt;/i&gt; (DC 19)&lt;/br&gt;3/day&amp;mdash;&lt;i&gt;break enchantment&lt;/i&gt;, &lt;i&gt;greater dispel magic&lt;/i&gt;, &lt;i&gt;plane shift&lt;/i&gt; (self and willing targets only), &lt;i&gt;remove curse&lt;/i&gt;, &lt;i&gt;remove fear&lt;/i&gt;, &lt;i&gt;remove paralysis&lt;/i&gt;&lt;/br&gt;1/day&amp;mdash;&lt;i&gt;hallow&lt;/i&gt;, &lt;i&gt;regenerate&lt;/i&gt;&lt;/h5&gt;&lt;/h5&gt;&lt;/div&gt;&lt;hr/&gt;&lt;div&gt;&lt;h5&gt;&lt;b&gt;STATISTICS&lt;/b&gt;&lt;/h5&gt;&lt;/div&gt;&lt;hr/&gt;&lt;div&gt;&lt;h5&gt;&lt;b&gt;Str &lt;/b&gt;25, &lt;b&gt;Dex &lt;/b&gt;22, &lt;b&gt;Con &lt;/b&gt;23, &lt;b&gt;Int &lt;/b&gt; 20, &lt;b&gt;Wis &lt;/b&gt;18, &lt;b&gt;Cha &lt;/b&gt;24&lt;/h5&gt;&lt;h5&gt;&lt;b&gt;Base Atk &lt;/b&gt;+18; &lt;b&gt;CMB &lt;/b&gt;+27; &lt;b&gt;CMD &lt;/b&gt;44 (52 vs. trip)&lt;/h5&gt;&lt;h5&gt;&lt;b&gt;Feats &lt;/b&gt;Alertness, Dodge, Flyby Attack, Hover, Improved Initiative, Lightning Reflexes, Multiattack, Snatch, Wind Stance&lt;/h5&gt;&lt;h5&gt;&lt;b&gt;Skills &lt;/b&gt;Diplomacy +28, Fly +2, Handle Animal +25, Heal +22, Knowledge (geography, religion) +23, Knowledge (nature, planes) +26, Perception +29, Sense Motive +29, Stealth +19, Survival +25&lt;/h5&gt;&lt;h5&gt;&lt;b&gt;Languages &lt;/b&gt;Auran, Celestial, Common (can't speak); telepathy touch&lt;/h5&gt;&lt;h5&gt;&lt;b&gt;SQ &lt;/b&gt;no breath (itself and its riders)&lt;/h5&gt;&lt;/div&gt;&lt;hr/&gt;&lt;div&gt;&lt;h5&gt;&lt;b&gt;ECOLOGY&lt;/b&gt;&lt;/h5&gt;&lt;/div&gt;&lt;hr/&gt;&lt;div&gt;&lt;h5&gt;&lt;b&gt;Environment &lt;/b&gt; any (Elysium)&lt;/h5&gt;&lt;h5&gt;&lt;b&gt;Organization &lt;/b&gt;solitary&lt;/h5&gt;&lt;h5&gt;&lt;b&gt;Treasure &lt;/b&gt;none&lt;/h5&gt;&lt;/div&gt;&lt;hr/&gt;&lt;div&gt;&lt;h5&gt;&lt;b&gt;SPECIAL ABILITIES&lt;/b&gt;&lt;/h5&gt;&lt;/div&gt;&lt;hr/&gt;&lt;div&gt;&lt;h5&gt;&lt;b&gt;Breath Weapon (Su)&lt;/b&gt; The Night Monarch's breath weapon creates sticky webbing (as the web universal monster ability). It can use this ability in the air to entangle flying creatures without requiring the use of anchor points to hold the web in place. &lt;/h5&gt;&lt;h5&gt;&lt;b&gt;Dream Dust (Su)&lt;/b&gt; As a full-round action, the Night Monarch can flutter its wings to create a 30-foot burst of dust centered on itself. This dust affects creatures as &lt;i&gt;deep slumber&lt;/i&gt;, but with no Hit Die limit (Will DC 25 negates). This ability is usable once every 1d4 rounds. The save DC is Constitution-based. &lt;/h5&gt;&lt;h5&gt;&lt;b&gt;Poison Flesh (Ex)&lt;/b&gt; Any creature that bites the Night Monarch is exposed to black lotus extract poison (&lt;i&gt;Pathfinder RPG Core Rulebook&lt;/i&gt; 558). Eating the Night Monarch's flesh gives the attacker a -4 penalty on the poison's saving throw.&lt;/h5&gt;&lt;/div&gt;&lt;br&gt;&lt;div&gt;&lt;h4&gt;&lt;p&gt;&lt;p&gt;The Night Monarch serves the goddess Desna, and resembles a titanic moth or butterf ly with brightly colored wings. The shifting patterns depicted upon its wings always ref lect some aspect of the quest the goddess has willed it to take up. Depending on the herald's progress, these markings may resemble elaborate constellations and star shapes, swift blowing winds and clouds, or even harsh streaks of falling meteorites. Sighting the Night Monarch is thought to bring good luck and favorable &lt;i&gt;dream&lt;/i&gt;s, which many hold to be visions from the goddess herself. The Herald of Desna's head rises 14 feet off the ground, and its body is about 30 feet long. It weighs approximately 2,000 pounds.&lt;/p&gt;&lt;/h4&gt;&lt;/div&gt;</t>
  </si>
  <si>
    <t>Thyrlien</t>
  </si>
  <si>
    <t>(azata, chaotic, extraplanar, good, shapechanger)</t>
  </si>
  <si>
    <t>fast healing 1 (see below)</t>
  </si>
  <si>
    <t>Fort +3, Ref +7, Will +7; +4 vs. poison</t>
  </si>
  <si>
    <t>cold  10, fire 10</t>
  </si>
  <si>
    <t>bite +9 (1d3-1 plus poison), 2 wings +4 (1d4-1)</t>
  </si>
  <si>
    <t>favored enemy (evil outsiders +2, vermin +2), poison, starlight blast</t>
  </si>
  <si>
    <t>Spell-Like Abilities (CL 6th; concentration +8)  Constant-detect evil, detect magic  3/day-cure light wounds, locate creature, magic missile, message  1/day-blindness/deafness (DC 15), neutralize poison, true strike</t>
  </si>
  <si>
    <t>Str 9, Dex 15, Con 12, Int 12, Wis 15, Cha 14</t>
  </si>
  <si>
    <t>Flyby Attack, Improved Initiative, Weapon Finesse</t>
  </si>
  <si>
    <t>Acrobatics +11, Fly +8, Knowledge (planes) +10, Knowledge (religion) +10, Perception +11, Perform (any one) +11, Stealth +15, Survival +11</t>
  </si>
  <si>
    <t>change shape (giant moth [use giant wasp stats]; vermin shape IIUM)</t>
  </si>
  <si>
    <t>This fey-looking humanoid is colored in shades of gray. Its wings are decorated with colored motes resembling a starry night sky.</t>
  </si>
  <si>
    <t>Fast Healing (Ex) A thyrlien has fast healing 1 only when outside under a night sky (whether the sky is cloudy or clear).  Poison (Ex) Bite-injury; save Fort DC 14; frequency 1/round for 6 rounds; effect 1d3 Str; cure 2 consecutive saves.  Starlight Blast (Su) As a standard action once every 1d4 rounds, a thyrlien can tap into Desna's divine radiance and unleash a blast of holy twilight in a 5-foot burst. All creatures in this area take 2d4 points of holy damage, plus 1 point for each step their alignment deviates from chaotic good.  For example, a chaotic neutral or neutral good creature would take 2d4+1 points of damage, a neutral creature would take 2d4+2 points of damage, and a lawful evil creature would take 2d4+4 points of damage. A DC 14 Reflex save negates this damage.  Chaotic good creatures are unaffected by this ability. The save DC is Constitution-based.</t>
  </si>
  <si>
    <t>A thyrlien is a unique type of azata created by Desna.  Intended as rare warrior counterparts to lyrakien, thyrlien are tasked with watching over nighttime travelers. Specifically hunting the servants of Lamashtu and Ghlaunder, thyrlien wander lonely roads and dark alleys, hoping to confront or counter the dark things that so often hunt such ominous spots. Superficially humanoid, a thyrlien's attacks reveal its nonhuman origins. Venomous saliva coats mouth and its delicate-looking wings are actually as stiff as wood and have razor sharp edges. A thyrlien is skilled at tracking using conventional and magical methods and is savvy to the ways of its chosen prey. These servants of the goddess of luck stand about 2 feet tall and weigh around 15 pounds.</t>
  </si>
  <si>
    <t>&lt;link rel="stylesheet"href="PF.css"&gt;&lt;div&gt;&lt;h2&gt;Azata, Thyrlien&lt;/h2&gt;&lt;h3&gt;&lt;i&gt;This fey-looking humanoid is colored in shades of gray. Its wings are decorated with colored motes resembling a starry night sky.&lt;/i&gt;&lt;/h3&gt;&lt;br&gt;&lt;/div&gt;&lt;div class="heading"&gt;&lt;p class="alignleft"&gt;Thyrlien&lt;/p&gt;&lt;p class="alignright"&gt;CR 4&lt;/p&gt;&lt;div style="clear: both;"&gt;&lt;/div&gt;&lt;/div&gt;&lt;div&gt;&lt;h5&gt;&lt;b&gt;XP &lt;/b&gt;1,200&lt;/h5&gt;&lt;h5&gt;CG Small outsider (azata, chaotic, extraplanar, good, shapechanger)&lt;/h5&gt;&lt;h5&gt;&lt;b&gt;Init &lt;/b&gt;+6; &lt;b&gt;Senses &lt;/b&gt;darkvision 60 ft., &lt;i&gt;detect evil&lt;/i&gt;, &lt;i&gt;detect magic&lt;/i&gt;, low-light vision; Perception +11&lt;/h5&gt;&lt;/div&gt;&lt;hr/&gt;&lt;div&gt;&lt;h5&gt;&lt;b&gt;DEFENSE&lt;/b&gt;&lt;/h5&gt;&lt;/div&gt;&lt;hr/&gt;&lt;div&gt;&lt;h5&gt;&lt;b&gt;AC &lt;/b&gt;16, touch 13, flat-footed 14 (+2 Dex, +3 natural, +1 size)&lt;/h5&gt;&lt;h5&gt;&lt;b&gt;hp &lt;/b&gt;39 (6d10+6); fast healing 1 (see below)&lt;/h5&gt;&lt;h5&gt;&lt;b&gt;Fort &lt;/b&gt;+3, &lt;b&gt;Ref &lt;/b&gt;+7, &lt;b&gt;Will &lt;/b&gt;+7; +4 vs. poison&lt;/h5&gt;&lt;h5&gt;&lt;b&gt;DR &lt;/b&gt;5/evil; &lt;b&gt;Immune &lt;/b&gt;electricity, petrification; &lt;b&gt;Resist &lt;/b&gt;cold  10, fire 10; &lt;b&gt;SR &lt;/b&gt;15&lt;/h5&gt;&lt;/div&gt;&lt;hr/&gt;&lt;div&gt;&lt;h5&gt;&lt;b&gt;OFFENSE&lt;/b&gt;&lt;/h5&gt;&lt;/div&gt;&lt;hr/&gt;&lt;div&gt;&lt;h5&gt;&lt;b&gt;Spd &lt;/b&gt;20 ft., fly 40 ft. (good)&lt;/h5&gt;&lt;h5&gt;&lt;b&gt;Melee &lt;/b&gt;bite +9 (1d3-1 plus poison), 2 wings +4 (1d4-1)&lt;/h5&gt;&lt;h5&gt;&lt;b&gt;Space &lt;/b&gt;5 ft.; &lt;b&gt;Reach &lt;/b&gt;5 ft.&lt;/h5&gt;&lt;h5&gt;&lt;b&gt;Special Attacks &lt;/b&gt;favored enemy (evil outsiders +2, vermin +2), poison, starlight blast&lt;/h5&gt;&lt;h5&gt;&lt;b&gt;Spell-Like Abilities&lt;/b&gt; (CL 6th; concentration +8)&lt;/br&gt;Constant&amp;mdash;&lt;i&gt;detect evil&lt;/i&gt;, &lt;i&gt;detect magic&lt;/i&gt;&lt;/br&gt;3/day&amp;mdash;&lt;i&gt;cure light wounds&lt;/i&gt;, &lt;i&gt;locate creature&lt;/i&gt;, &lt;i&gt;magic missile&lt;/i&gt;, &lt;i&gt;message&lt;/i&gt;&lt;/br&gt;1/day&amp;mdash;&lt;i&gt;blindness/deafness&lt;/i&gt; (DC 15), &lt;i&gt;neutralize poison&lt;/i&gt;, &lt;i&gt;true strike&lt;/i&gt;&lt;/h5&gt;&lt;/h5&gt;&lt;/div&gt;&lt;hr/&gt;&lt;div&gt;&lt;h5&gt;&lt;b&gt;STATISTICS&lt;/b&gt;&lt;/h5&gt;&lt;/div&gt;&lt;hr/&gt;&lt;div&gt;&lt;h5&gt;&lt;b&gt;Str &lt;/b&gt;9, &lt;b&gt;Dex &lt;/b&gt;15, &lt;b&gt;Con &lt;/b&gt;12, &lt;b&gt;Int &lt;/b&gt; 12, &lt;b&gt;Wis &lt;/b&gt;15, &lt;b&gt;Cha &lt;/b&gt;14&lt;/h5&gt;&lt;h5&gt;&lt;b&gt;Base Atk &lt;/b&gt;+6; &lt;b&gt;CMB &lt;/b&gt;+4; &lt;b&gt;CMD &lt;/b&gt;16&lt;/h5&gt;&lt;h5&gt;&lt;b&gt;Feats &lt;/b&gt;Flyby Attack, Improved Initiative, Weapon Finesse&lt;/h5&gt;&lt;h5&gt;&lt;b&gt;Skills &lt;/b&gt;Acrobatics +11, Fly +8, Knowledge (planes) +10, Knowledge (religion) +10, Perception +11, Perform (any one) +11, Stealth +15, Survival +11&lt;/h5&gt;&lt;h5&gt;&lt;b&gt;Languages &lt;/b&gt;Celestial, Draconic, Infernal; truespeech&lt;/h5&gt;&lt;h5&gt;&lt;b&gt;SQ &lt;/b&gt;change shape (giant moth [use giant wasp stats]; &lt;i&gt;vermin shape&lt;/i&gt; II&lt;sup&gt;UM&lt;/sup&gt;)&lt;/h5&gt;&lt;/div&gt;&lt;hr/&gt;&lt;div&gt;&lt;h5&gt;&lt;b&gt;ECOLOGY&lt;/b&gt;&lt;/h5&gt;&lt;/div&gt;&lt;hr/&gt;&lt;div&gt;&lt;h5&gt;&lt;b&gt;Environment &lt;/b&gt; any (Elysium)&lt;/h5&gt;&lt;h5&gt;&lt;b&gt;Organization &lt;/b&gt;solitary, pair, or squad (3-5)&lt;/h5&gt;&lt;h5&gt;&lt;b&gt;Treasure &lt;/b&gt;standard&lt;/h5&gt;&lt;/div&gt;&lt;hr/&gt;&lt;div&gt;&lt;h5&gt;&lt;b&gt;SPECIAL ABILITIES&lt;/b&gt;&lt;/h5&gt;&lt;/div&gt;&lt;hr/&gt;&lt;div&gt;&lt;h5&gt;&lt;b&gt;Fast Healing (Ex)&lt;/b&gt; A thyrlien has fast healing 1 only when outside under a night sky (whether the sky is cloudy or clear).  &lt;/h5&gt;&lt;h5&gt;&lt;b&gt;Poison (Ex)&lt;/b&gt; Bite-injury; &lt;i&gt;save&lt;/i&gt; Fort DC 14; &lt;i&gt;frequency&lt;/i&gt; 1/round for 6 rounds; &lt;i&gt;effect&lt;/i&gt; 1d3 Str; &lt;i&gt;cure&lt;/i&gt; 2 consecutive &lt;i&gt;save&lt;/i&gt;s.  &lt;/h5&gt;&lt;h5&gt;&lt;b&gt;Starlight Blast (Su)&lt;/b&gt; As a standard action once every 1d4 rounds, a thyrlien can tap into Desna's divine radiance and unleash a blast of holy twilight in a 5-foot burst. All creatures in this area take 2d4 points of holy damage, plus 1 point for each step their alignment deviates from chaotic good.  For example, a chaotic neutral or neutral good creature would take 2d4+1 points of damage, a neutral creature would take 2d4+2 points of damage, and a lawful evil creature would take 2d4+4 points of damage. A DC 14 Reflex save negates this damage.  Chaotic good creatures are unaffected by this ability. The save DC is Constitution-based.&lt;/h5&gt;&lt;/div&gt;&lt;br&gt;&lt;div&gt;&lt;h4&gt;&lt;p&gt;&lt;p&gt;A thyrlien is a unique type of azata created by Desna.&lt;/p&gt;&lt;p&gt;Intended as rare warrior counterparts to lyrakien, thyrlien are tasked with watching over nighttime travelers. Specifically hunting the servants of Lamashtu and Ghlaunder, thyrlien wander lonely roads and dark alleys, hoping to confront or counter the dark things that so often hunt such ominous spots. Superficially humanoid, a thyrlien's attacks reveal its nonhuman origins. Venomous saliva coats mouth and its delicate-looking wings are actually as stiff as wood and have razor sharp edges. A thyrlien is skilled at tracking using conventional and magical methods and is savvy to the ways of its chosen prey. These servants of the goddess of luck stand about 2 feet tall and weigh around 15 pounds.&lt;/p&gt;&lt;/h4&gt;&lt;/div&gt;</t>
  </si>
  <si>
    <t>The Grim White Stag</t>
  </si>
  <si>
    <t>(extraplanar, good, lawful)</t>
  </si>
  <si>
    <t>darkvision 60 ft., low-light vision, detect evil; Perception +22</t>
  </si>
  <si>
    <t>25, touch 5, flat-footed 22</t>
  </si>
  <si>
    <t>(+2 Dex, +1 dodge, +20 natural, -8 size| +4 deflection vs. evil)</t>
  </si>
  <si>
    <t>regeneration 5 (evil weapons and effects)</t>
  </si>
  <si>
    <t>Fort +18, Ref +13, Will +7; +4 vs. poison, +4 resistance vs. evil</t>
  </si>
  <si>
    <t>gore +25 (4d6+14/19-20 plus push), 2 hooves  +19 (2d8+7)</t>
  </si>
  <si>
    <t>lay on hands (10/day, 9d6), push (gore, 10 ft.), trample (2d8+21, DC 33)</t>
  </si>
  <si>
    <t>Spell-Like Abilities (CL 18th; concentration +19)  Constant-detect evil  3/day-neutralize poison, remove disease  1/month-heroes' feast (see below)</t>
  </si>
  <si>
    <t>Str 39, Dex 14, Con 25, Int 10, Wis 13, Cha 12</t>
  </si>
  <si>
    <t>+40 (+44 bull rush)</t>
  </si>
  <si>
    <t>53 (55 vs. bull rush, 57 vs. trip)</t>
  </si>
  <si>
    <t>Dodge, Endurance, Greater Bull Rush, Improved Bull Rush, Improved Critical (gore), Mobility, Power Attack, Run, Weapon Focus (gore)</t>
  </si>
  <si>
    <t>Acrobatics +11, Handle Animal +13, Intimidate +19, Knowledge (nature) +12, Perception +22, Sense Motive +13, Stealth +7 (+15 in forests), Survival +13, Swim +26</t>
  </si>
  <si>
    <t>Celestial, Common, Druidic, Sylvan (can't speak any  language); speak with animals</t>
  </si>
  <si>
    <t>bugle, cascade of spears</t>
  </si>
  <si>
    <t xml:space="preserve"> any land (Heaven)</t>
  </si>
  <si>
    <t>This gigantic stag-like being blurs the line between plant and beast, its horns branching like the limbs of some ancient, leaf less tree.</t>
  </si>
  <si>
    <t>Bugle (Ex) The Stag can make a distinctive call that can be heard for miles. All who worship Erastil immediately recognize the sound and know the direction and general distance to it.  Cascade of Spears (Su) Once per day, the Stag can shed fragments of its antlers, creating up to 18 +1 shortspears, +1 spears, or +1 longspears in any combination (or substitute five +1 arrows or +1 crossbow bolts for each spear). These weapons retain their magic for 18 minutes, after which they become common weapons made of antler.  Heroes' Feast (Sp) The Stag lies down and dies to begin the "casting" of this ability, its body becoming a magical feast feeding up to 18 creatures. At the next sunrise, it returns to life with full hit points.  Protective Aura (Su) This ability provides a +4 deflection bonus to AC and a +4 resistance bonus on saving throws, but only against attacks or effects from evil creatures.</t>
  </si>
  <si>
    <t>Erastil's herald is rarely seen more than once in a given generation, and only when a settlement is in mortal danger.  All good creatures of the forest recognize its near-divinity and come when they hear its bugling call. Other than its mighty summons, it does not speak to humanoids. It stands 60 feet tall and weighs approximately 140 tons.</t>
  </si>
  <si>
    <t>&lt;link rel="stylesheet"href="PF.css"&gt;&lt;div&gt;&lt;h2&gt;The Grim White Stag&lt;/h2&gt;&lt;h3&gt;&lt;i&gt;This gigantic stag-like being blurs the line between plant and beast, its horns branching like the limbs of some ancient, leaf less tree.&lt;/i&gt;&lt;/h3&gt;&lt;br&gt;&lt;/div&gt;&lt;div class="heading"&gt;&lt;p class="alignleft"&gt;The Grim White Stag&lt;/p&gt;&lt;p class="alignright"&gt;CR 15&lt;/p&gt;&lt;div style="clear: both;"&gt;&lt;/div&gt;&lt;/div&gt;&lt;div&gt;&lt;h5&gt;&lt;b&gt;XP &lt;/b&gt;51,200&lt;/h5&gt;&lt;h5&gt;LG Colossal outsider (extraplanar, good, lawful)&lt;/h5&gt;&lt;h5&gt;&lt;b&gt;Init &lt;/b&gt;+2; &lt;b&gt;Senses &lt;/b&gt;darkvision 60 ft., low-light vision, &lt;i&gt;detect evil&lt;/i&gt;; Perception +22&lt;/h5&gt;&lt;h5&gt;&lt;b&gt;Aura &lt;/b&gt;protective aura (20 ft.)&lt;/h5&gt;&lt;/div&gt;&lt;hr/&gt;&lt;div&gt;&lt;h5&gt;&lt;b&gt;DEFENSE&lt;/b&gt;&lt;/h5&gt;&lt;/div&gt;&lt;hr/&gt;&lt;div&gt;&lt;h5&gt;&lt;b&gt;AC &lt;/b&gt;25, touch 5, flat-footed 22 (+2 Dex, +1 dodge, +20 natural, -8 size; +4 deflection vs. evil)&lt;/h5&gt;&lt;h5&gt;&lt;b&gt;hp &lt;/b&gt;225 (18d10+126); regeneration 5 (evil weapons and effects)&lt;/h5&gt;&lt;h5&gt;&lt;b&gt;Fort &lt;/b&gt;+18, &lt;b&gt;Ref &lt;/b&gt;+13, &lt;b&gt;Will &lt;/b&gt;+7; +4 vs. poison, +4 resistance vs. evil&lt;/h5&gt;&lt;h5&gt;&lt;b&gt;DR &lt;/b&gt;10/evil and silver; &lt;b&gt;Immune &lt;/b&gt;electricity, petrification; &lt;b&gt;Resist &lt;/b&gt;cold 10, sonic 10; &lt;b&gt;SR &lt;/b&gt;26&lt;/h5&gt;&lt;/div&gt;&lt;hr/&gt;&lt;div&gt;&lt;h5&gt;&lt;b&gt;OFFENSE&lt;/b&gt;&lt;/h5&gt;&lt;/div&gt;&lt;hr/&gt;&lt;div&gt;&lt;h5&gt;&lt;b&gt;Spd &lt;/b&gt;40 ft.&lt;/h5&gt;&lt;h5&gt;&lt;b&gt;Melee &lt;/b&gt;gore +25 (4d6+14/19-20 plus push), 2 hooves  +19 (2d8+7)&lt;/h5&gt;&lt;h5&gt;&lt;b&gt;Space &lt;/b&gt;30 ft.; &lt;b&gt;Reach &lt;/b&gt;20 ft.&lt;/h5&gt;&lt;h5&gt;&lt;b&gt;Special Attacks &lt;/b&gt;lay on hands (10/day, 9d6), push (gore, 10 ft.), trample (2d8+21, DC 33)&lt;/h5&gt;&lt;h5&gt;&lt;b&gt;Spell-Like Abilities&lt;/b&gt; (CL 18th; concentration +19)&lt;/br&gt;Constant&amp;mdash;&lt;i&gt;detect evil&lt;/i&gt;&lt;/br&gt;3/day&amp;mdash;&lt;i&gt;neutralize poison&lt;/i&gt;, &lt;i&gt;remove disease&lt;/i&gt;&lt;/br&gt;1/month&amp;mdash;&lt;i&gt;heroes' feast&lt;/i&gt; (see below)&lt;/h5&gt;&lt;/h5&gt;&lt;/div&gt;&lt;hr/&gt;&lt;div&gt;&lt;h5&gt;&lt;b&gt;STATISTICS&lt;/b&gt;&lt;/h5&gt;&lt;/div&gt;&lt;hr/&gt;&lt;div&gt;&lt;h5&gt;&lt;b&gt;Str &lt;/b&gt;39, &lt;b&gt;Dex &lt;/b&gt;14, &lt;b&gt;Con &lt;/b&gt;25, &lt;b&gt;Int &lt;/b&gt; 10, &lt;b&gt;Wis &lt;/b&gt;13, &lt;b&gt;Cha &lt;/b&gt;12&lt;/h5&gt;&lt;h5&gt;&lt;b&gt;Base Atk &lt;/b&gt;+18; &lt;b&gt;CMB &lt;/b&gt;+40 (+44 bull rush); &lt;b&gt;CMD &lt;/b&gt;53 (55 vs. bull rush, 57 vs. trip)&lt;/h5&gt;&lt;h5&gt;&lt;b&gt;Feats &lt;/b&gt;Dodge, Endurance, Greater Bull Rush, Improved Bull Rush, Improved Critical (gore), Mobility, Power Attack, Run, Weapon Focus (gore)&lt;/h5&gt;&lt;h5&gt;&lt;b&gt;Skills &lt;/b&gt;Acrobatics +11, Handle Animal +13, Intimidate +19, Knowledge (nature) +12, Perception +22, Sense Motive +13, Stealth +7 (+15 in forests), Survival +13, Swim +26; &lt;b&gt;Racial Modifiers &lt;/b&gt;+8 Stealth in forests&lt;/h5&gt;&lt;h5&gt;&lt;b&gt;Languages &lt;/b&gt;Celestial, Common, Druidic, Sylvan (can't speak any  language); &lt;i&gt;speak with animals&lt;/i&gt;&lt;/h5&gt;&lt;h5&gt;&lt;b&gt;SQ &lt;/b&gt;bugle, cascade of spears&lt;/h5&gt;&lt;/div&gt;&lt;hr/&gt;&lt;div&gt;&lt;h5&gt;&lt;b&gt;ECOLOGY&lt;/b&gt;&lt;/h5&gt;&lt;/div&gt;&lt;hr/&gt;&lt;div&gt;&lt;h5&gt;&lt;b&gt;Environment &lt;/b&gt; any land (Heaven)&lt;/h5&gt;&lt;h5&gt;&lt;b&gt;Organization &lt;/b&gt;solitary&lt;/h5&gt;&lt;h5&gt;&lt;b&gt;Treasure &lt;/b&gt;standard&lt;/h5&gt;&lt;/div&gt;&lt;hr/&gt;&lt;div&gt;&lt;h5&gt;&lt;b&gt;SPECIAL ABILITIES&lt;/b&gt;&lt;/h5&gt;&lt;/div&gt;&lt;hr/&gt;&lt;div&gt;&lt;h5&gt;&lt;b&gt;Bugle (Ex)&lt;/b&gt; The Stag can make a distinctive call that can be heard for miles. All who worship Erastil immediately recognize the sound and know the direction and general distance to it.  &lt;/h5&gt;&lt;h5&gt;&lt;b&gt;Cascade of Spears (Su)&lt;/b&gt; Once per day, the Stag can shed fragments of its antlers, creating up to 18 &lt;i&gt;+1 shortspears&lt;/i&gt;, &lt;i&gt;+1 spears&lt;/i&gt;, or &lt;i&gt;+1 longspears&lt;/i&gt; in any combination (or substitute five &lt;i&gt;+1 arrows&lt;/i&gt; or &lt;i&gt;+1 crossbow bolts&lt;/i&gt; for each spear). These weapons retain their magic for 18 minutes, after which they become common weapons made of antler.  &lt;/h5&gt;&lt;h5&gt;&lt;b&gt;Heroes' Feast (Sp)&lt;/b&gt; The Stag lies down and dies to begin the "casting" of this ability, its body becoming a magical feast feeding up to 18 creatures. At the next sunrise, it returns to life with full hit points.  &lt;/h5&gt;&lt;h5&gt;&lt;b&gt;Protective Aura (Su)&lt;/b&gt; This ability provides a +4 deflection bonus to AC and a +4 resistance bonus on saving throws, but only against attacks or effects from evil creatures.&lt;/h5&gt;&lt;/div&gt;&lt;br&gt;&lt;div&gt;&lt;h4&gt;&lt;p&gt;&lt;p&gt;Erastil's herald is rarely seen more than once in a given generation, and only when a settlement is in mortal danger.&lt;/p&gt;&lt;p&gt;All good creatures of the forest recognize its near-divinity and come when they hear its bugling call. Other than its mighty summons, it does not speak to humanoids. It stands 60 feet tall and weighs approximately 140 tons.&lt;/p&gt;&lt;/h4&gt;&lt;/div&gt;</t>
  </si>
  <si>
    <t>Stag Archon</t>
  </si>
  <si>
    <t>(archon, extraplanar, good, lawful, shapechanger)</t>
  </si>
  <si>
    <t>darkvision 60 ft., detect evil, low-light vision; Perception +11</t>
  </si>
  <si>
    <t>menace (20 ft., DC 15, 10 rounds)</t>
  </si>
  <si>
    <t>Fort +5, Ref +4, Will +7; +4 vs. poison</t>
  </si>
  <si>
    <t>gore +7 (1d6+1 plus push)</t>
  </si>
  <si>
    <t>mwk longbow +9/+4 (1d8/x3)</t>
  </si>
  <si>
    <t>push (gore, 10 ft.)</t>
  </si>
  <si>
    <t>Spell-Like Abilities (CL 6th; concentration +6)  Constant-detect evil  At Will-aid, animal messenger, dancing lights, greater teleport (self plus 50 lbs. of objects only)  3/day-charm animal, true strike</t>
  </si>
  <si>
    <t>Str 12, Dex 15, Con 11, Int 10, Wis 15, Cha 10</t>
  </si>
  <si>
    <t>Acrobatics +11, Knowledge (nature) +9, Knowledge (religion) +9, Perception +11, Stealth +11, Survival +11 (+14 when following tracks)</t>
  </si>
  <si>
    <t>+3 Survival when following tracks</t>
  </si>
  <si>
    <t>Celestial, Draconic, Infernal;  truespeech</t>
  </si>
  <si>
    <t>favored terrain (forest +2), change shape (Large stag; beast shape II)</t>
  </si>
  <si>
    <t>standard (mwk longbow, other treasure)</t>
  </si>
  <si>
    <t>This stag-headed humanoid has large, sweeping antlers and wields a finely-crafted longbow.</t>
  </si>
  <si>
    <t>A stag archon looks like a well-muscled human with the head of a horned deer, typically an elk or stag.  They prefer to use their bows in battle, though they are comfortable charging antlers-first into melee as well.  Each was created from the spirit of a mortal hero of Erastil's faith, hand-picked by the god to aid his followers in the world and defend some of the Outer Sphere's least tamed wildernesses. Though none remember the specifics of their mortal lives, they retain the skills of trained woodland warriors. Most are more practical than hound archons, willing to kill evil mortals if doing so is necessary to protect the innocent.  Stag archons are experienced trackers and scouts.  Occasionally Erastil sends one to look after a specific village or farmstead, particularly in a dangerous frontier area.  They watch in animal form, luring lost children to safety and leading hungry hunters to easily-caught prey. They have a deep-seated hatred of cold riders and other evil fey, and they gather in great numbers to pursue and take down those defilers of the wilderness.  A stag archon typically stands about 6-1/2 feet tall (a foot or more taller than that with its horns) and weighs around 220 pounds.</t>
  </si>
  <si>
    <t>&lt;link rel="stylesheet"href="PF.css"&gt;&lt;div&gt;&lt;h2&gt;Archon, Stag&lt;/h2&gt;&lt;h3&gt;&lt;i&gt;This stag-headed humanoid has large, sweeping antlers and wields a finely-crafted longbow.&lt;/i&gt;&lt;/h3&gt;&lt;br&gt;&lt;/div&gt;&lt;div class="heading"&gt;&lt;p class="alignleft"&gt;Stag Archon&lt;/p&gt;&lt;p class="alignright"&gt;CR 4&lt;/p&gt;&lt;div style="clear: both;"&gt;&lt;/div&gt;&lt;/div&gt;&lt;div&gt;&lt;h5&gt;&lt;b&gt;XP &lt;/b&gt;1,200&lt;/h5&gt;&lt;h5&gt;LG Medium outsider (archon, extraplanar, good, lawful, shapechanger)&lt;/h5&gt;&lt;h5&gt;&lt;b&gt;Init &lt;/b&gt;+2; &lt;b&gt;Senses &lt;/b&gt;darkvision 60 ft., &lt;i&gt;detect evil&lt;/i&gt;, low-light vision; Perception +11&lt;/h5&gt;&lt;h5&gt;&lt;b&gt;Aura &lt;/b&gt;menace (20 ft., DC 15, 10 rounds)&lt;/h5&gt;&lt;/div&gt;&lt;hr/&gt;&lt;div&gt;&lt;h5&gt;&lt;b&gt;DEFENSE&lt;/b&gt;&lt;/h5&gt;&lt;/div&gt;&lt;hr/&gt;&lt;div&gt;&lt;h5&gt;&lt;b&gt;AC &lt;/b&gt;18, touch 12, flat-footed 16 (+2 Dex, +6 natural)&lt;/h5&gt;&lt;h5&gt;&lt;b&gt;hp &lt;/b&gt;33 (6d10)&lt;/h5&gt;&lt;h5&gt;&lt;b&gt;Fort &lt;/b&gt;+5, &lt;b&gt;Ref &lt;/b&gt;+4, &lt;b&gt;Will &lt;/b&gt;+7; +4 vs. poison&lt;/h5&gt;&lt;h5&gt;&lt;b&gt;DR &lt;/b&gt;10/evil; &lt;b&gt;Immune &lt;/b&gt;electricity, petrification; &lt;b&gt;SR &lt;/b&gt;15&lt;/h5&gt;&lt;/div&gt;&lt;hr/&gt;&lt;div&gt;&lt;h5&gt;&lt;b&gt;OFFENSE&lt;/b&gt;&lt;/h5&gt;&lt;/div&gt;&lt;hr/&gt;&lt;div&gt;&lt;h5&gt;&lt;b&gt;Spd &lt;/b&gt;40 ft.&lt;/h5&gt;&lt;h5&gt;&lt;b&gt;Melee &lt;/b&gt;gore +7 (1d6+1 plus push)&lt;/h5&gt;&lt;h5&gt;&lt;b&gt;Ranged &lt;/b&gt;mwk longbow +9/+4 (1d8/x3)&lt;/h5&gt;&lt;h5&gt;&lt;b&gt;Space &lt;/b&gt;5 ft.; &lt;b&gt;Reach &lt;/b&gt;5 ft.&lt;/h5&gt;&lt;h5&gt;&lt;b&gt;Special Attacks &lt;/b&gt;push (gore, 10 ft.)&lt;/h5&gt;&lt;h5&gt;&lt;b&gt;Spell-Like Abilities&lt;/b&gt; (CL 6th; concentration +6)&lt;/br&gt;Constant&amp;mdash;&lt;i&gt;detect evil&lt;/i&gt;&lt;/br&gt;At Will&amp;mdash;&lt;i&gt;aid&lt;/i&gt;, &lt;i&gt;animal messenger&lt;/i&gt;, &lt;i&gt;dancing lights&lt;/i&gt;, &lt;i&gt;greater teleport&lt;/i&gt; (self plus 50 lbs. of objects only)&lt;/br&gt;3/day&amp;mdash;&lt;i&gt;charm animal&lt;/i&gt;, &lt;i&gt;true strike&lt;/i&gt;&lt;/h5&gt;&lt;/h5&gt;&lt;/div&gt;&lt;hr/&gt;&lt;div&gt;&lt;h5&gt;&lt;b&gt;STATISTICS&lt;/b&gt;&lt;/h5&gt;&lt;/div&gt;&lt;hr/&gt;&lt;div&gt;&lt;h5&gt;&lt;b&gt;Str &lt;/b&gt;12, &lt;b&gt;Dex &lt;/b&gt;15, &lt;b&gt;Con &lt;/b&gt;11, &lt;b&gt;Int &lt;/b&gt; 10, &lt;b&gt;Wis &lt;/b&gt;15, &lt;b&gt;Cha &lt;/b&gt;10&lt;/h5&gt;&lt;h5&gt;&lt;b&gt;Base Atk &lt;/b&gt;+6; &lt;b&gt;CMB &lt;/b&gt;+7; &lt;b&gt;CMD &lt;/b&gt;19&lt;/h5&gt;&lt;h5&gt;&lt;b&gt;Feats &lt;/b&gt;Point-Blank Shot, Precise Shot, Rapid Shot&lt;/h5&gt;&lt;h5&gt;&lt;b&gt;Skills &lt;/b&gt;Acrobatics +11, Knowledge (nature) +9, Knowledge (religion) +9, Perception +11, Stealth +11, Survival +11 (+14 when following tracks); &lt;b&gt;Racial Modifiers &lt;/b&gt;+3 Survival when following tracks&lt;/h5&gt;&lt;h5&gt;&lt;b&gt;Languages &lt;/b&gt;Celestial, Draconic, Infernal;  truespeech&lt;/h5&gt;&lt;h5&gt;&lt;b&gt;SQ &lt;/b&gt;favored terrain (forest +2), change shape (Large stag; &lt;i&gt;beast shape&lt;/i&gt; II)&lt;/h5&gt;&lt;h5&gt;&lt;b&gt;Gear &lt;/b&gt;mwk longbow with 20 arrows&lt;/h5&gt;&lt;/div&gt;&lt;hr/&gt;&lt;div&gt;&lt;h5&gt;&lt;b&gt;ECOLOGY&lt;/b&gt;&lt;/h5&gt;&lt;/div&gt;&lt;hr/&gt;&lt;div&gt;&lt;h5&gt;&lt;b&gt;Environment &lt;/b&gt; any (Heaven)&lt;/h5&gt;&lt;h5&gt;&lt;b&gt;Organization &lt;/b&gt;solitary, pair, or band (3-5)&lt;/h5&gt;&lt;h5&gt;&lt;b&gt;Treasure &lt;/b&gt;standard (mwk longbow, other treasure)&lt;/h5&gt;&lt;/div&gt;&lt;br&gt;&lt;div&gt;&lt;h4&gt;&lt;p&gt;&lt;p&gt;A stag archon looks like a well-muscled human with the head of a horned deer, typically an elk or stag.&lt;/p&gt;&lt;p&gt;They prefer to use their bows in battle, though they are comfortable charging antlers-first into melee as well.&lt;/p&gt;&lt;p&gt;Each was created from the spirit of a mortal hero of Erastil's faith, hand-picked by the god to &lt;i&gt;aid&lt;/i&gt; his followers in the world and defend some of the Outer Sphere's least tamed wildernesses. Though none remember the specifics of their mortal lives, they retain the skills of trained woodland warriors. Most are more practical than hound archons, willing to kill evil mortals if doing so is necessary to protect the innocent.&lt;/p&gt;&lt;p&gt;Stag archons are experienced trackers and scouts.&lt;/p&gt;&lt;p&gt;Occasionally Erastil sends one to look after a specific village or farmstead, particularly in a dangerous frontier area.&lt;/p&gt;&lt;p&gt;They watch in animal form, luring lost children to safety and leading hungry hunters to easily-caught prey. They have a deep-seated hatred of cold riders and other evil fey, and they gather in great numbers to pursue and take down those defilers of the wilderness.&lt;/p&gt;&lt;p&gt;A stag archon typically stands about 6-1/2 feet tall (a foot or more taller than that with its horns) and weighs around 220 pounds.&lt;/p&gt;&lt;/h4&gt;&lt;/div&gt;</t>
  </si>
  <si>
    <t>mwk longbow with 20 arrows</t>
  </si>
  <si>
    <t>The First Blade</t>
  </si>
  <si>
    <t>(chaotic, extraplanar, herald)</t>
  </si>
  <si>
    <t>darkvision 60 ft., ironsense 60 ft., low-light vision; Perception +23</t>
  </si>
  <si>
    <t>rage (100 ft.)</t>
  </si>
  <si>
    <t>fortification (75%)B4</t>
  </si>
  <si>
    <t>2 slams +29 (2d10+16/x19-20 plus bleed)</t>
  </si>
  <si>
    <t>bladed slam, bleed (1d10), powerful blows</t>
  </si>
  <si>
    <t>Spell-Like Abilities (CL 18th; concentration +19)  At will-instant summons (any nonmagical weapon)  3/day-chill metal (DC 13), heat metal (DC 13), repel metal or stone, wall of iron  1/day-blade barrier (DC 17)</t>
  </si>
  <si>
    <t>Acrobatics +22, Climb +32, Intimidate +22, Knowledge (history) +21, Perception +23, Sense Motive +23</t>
  </si>
  <si>
    <t>Abyssal, Celestial, Common,  Infernal, Protean</t>
  </si>
  <si>
    <t>change shape (swarm form; see below), lord of battle, no breath</t>
  </si>
  <si>
    <t>Harsh flourishes decorate the armor of this ironclad giant, as though it were the war regalia of some merciless warlord.</t>
  </si>
  <si>
    <t>Bladed Slam (Ex) The First Blade's slam attacks deal bludgeoning and slashing damage.  Its slams count as natural weapons or manufactured weapons (whichever is most beneficial to it) for the purpose of spells that enhance attacks, and as adamantine, chaotic, and magic for the purpose of overcoming damage reduction and bypassing hardness.  Ironsense (Ex) The First Blade automatically detects iron objects within 60 feet, just as if it possessed the blindsight ability.  Immunity to Magic (Su) The First Blade has the same immunity to magic as an iron golem. It can lower this resistance for 1 round as a standard action.  Lord of Battle (Ex) The First Blade is proficient in all weapons, and counts as an 18th-level barbarian and fighter for the purposes of all prerequisites.  Rage Aura (Su) Willing creatures within 100 feet of the First Blade gain the effects of rage automatically, whether they are allies or enemies of the herald. Those who choose not to be affected are immune to the aura until they leave the area and return.  Swarm Form (Su) The herald can transform into a floating swarm of Tiny sharp metal fragments. In this form it has the swarm subtype, cannot make slam attacks, gains the distraction ability (DC 28), and can make a swarm attack that deals 4d6 points of slashing damage to its targets.</t>
  </si>
  <si>
    <t>Said to have been formed from an unthinking sliver of steel dashed from Gorum's blade during one of his violent clashes with a god-beast felled long ago, the First Blade is a living tool of war. Inspired by Gorum's divine bloodlust, the First Blade continues to do battle in the service of its divine master. It has been reforged through the eons into a manifestation of Gorum's perfect warrior, and now serves as the war god's herald, traveling where its master desires. The herald answers only the calls of those who please Gorum in battle-weakling priests who beg for salvation from deadly foes never have their entreaties answered. Tales tell of the herald appearing amid lesser battles and, upon finding them to be mere skirmishes or clashes among weaklings, slaughtering all involved in disgust.  The appearance of the First Blade transforms to match a style of armor that's impressive to those it will be facing in battle. Regardless of its form, it typically stands about 15 feet tall and weighs nearly 5 tons.</t>
  </si>
  <si>
    <t>&lt;link rel="stylesheet"href="PF.css"&gt;&lt;div&gt;&lt;h2&gt;The First Blade&lt;/h2&gt;&lt;h3&gt;&lt;i&gt;Harsh flourishes decorate the armor of this ironclad giant, as though it were the war regalia of some merciless warlord.&lt;/i&gt;&lt;/h3&gt;&lt;br&gt;&lt;/div&gt;&lt;div class="heading"&gt;&lt;p class="alignleft"&gt;The First Blade&lt;/p&gt;&lt;p class="alignright"&gt;CR 15&lt;/p&gt;&lt;div style="clear: both;"&gt;&lt;/div&gt;&lt;/div&gt;&lt;div&gt;&lt;h5&gt;&lt;b&gt;XP &lt;/b&gt;51,200&lt;/h5&gt;&lt;h5&gt;CN Large outsider (chaotic, extraplanar, herald)&lt;/h5&gt;&lt;h5&gt;&lt;b&gt;Init &lt;/b&gt;+5; &lt;b&gt;Senses &lt;/b&gt;darkvision 60 ft., ironsense 60 ft., low-light vision; Perception +23&lt;/h5&gt;&lt;h5&gt;&lt;b&gt;Aura &lt;/b&gt;&lt;i&gt;rage&lt;/i&gt; (100 ft.)&lt;/h5&gt;&lt;/div&gt;&lt;hr/&gt;&lt;div&gt;&lt;h5&gt;&lt;b&gt;DEFENSE&lt;/b&gt;&lt;/h5&gt;&lt;/div&gt;&lt;hr/&gt;&lt;div&gt;&lt;h5&gt;&lt;b&gt;AC &lt;/b&gt;30, touch 10, flat-footed 29 (+20 armor, +1 Dex, -1 size)&lt;/h5&gt;&lt;h5&gt;&lt;b&gt;hp &lt;/b&gt;261 (18d10+162); regeneration 5 (adamantine)&lt;/h5&gt;&lt;h5&gt;&lt;b&gt;Fort &lt;/b&gt;+20, &lt;b&gt;Ref &lt;/b&gt;+12, &lt;b&gt;Will &lt;/b&gt;+8&lt;/h5&gt;&lt;h5&gt;&lt;b&gt;Defensive Abilities &lt;/b&gt;fortification (75%)&lt;sup&gt;B4&lt;/sup&gt;; &lt;b&gt;DR &lt;/b&gt;15/adamantine and law; &lt;b&gt;Immune &lt;/b&gt;magic, poison; &lt;b&gt;Resist &lt;/b&gt;cold 10, sonic 10&lt;/h5&gt;&lt;/div&gt;&lt;hr/&gt;&lt;div&gt;&lt;h5&gt;&lt;b&gt;OFFENSE&lt;/b&gt;&lt;/h5&gt;&lt;/div&gt;&lt;hr/&gt;&lt;div&gt;&lt;h5&gt;&lt;b&gt;Spd &lt;/b&gt;30 ft.&lt;/h5&gt;&lt;h5&gt;&lt;b&gt;Melee &lt;/b&gt;2 slams +29 (2d10+16/x19-20 plus bleed)&lt;/h5&gt;&lt;h5&gt;&lt;b&gt;Space &lt;/b&gt;10 ft.; &lt;b&gt;Reach &lt;/b&gt;10 ft.&lt;/h5&gt;&lt;h5&gt;&lt;b&gt;Special Attacks &lt;/b&gt;bladed slam, bleed (1d10), powerful blows&lt;/h5&gt;&lt;h5&gt;&lt;b&gt;Spell-Like Abilities&lt;/b&gt; (CL 18th; concentration +19)&lt;/br&gt;At will&amp;mdash;&lt;i&gt;instant summons&lt;/i&gt; (any nonmagical weapon)&lt;/br&gt;3/day&amp;mdash;&lt;i&gt;chill metal&lt;/i&gt; (DC 13), &lt;i&gt;heat metal&lt;/i&gt; (DC 13), &lt;i&gt;repel metal or stone&lt;/i&gt;, &lt;i&gt;wall of iron&lt;/i&gt;&lt;/br&gt;1/day&amp;mdash;&lt;i&gt;blade barrier&lt;/i&gt; (DC 17)&lt;/h5&gt;&lt;/h5&gt;&lt;/div&gt;&lt;hr/&gt;&lt;div&gt;&lt;h5&gt;&lt;b&gt;STATISTICS&lt;/b&gt;&lt;/h5&gt;&lt;/div&gt;&lt;hr/&gt;&lt;div&gt;&lt;h5&gt;&lt;b&gt;Str &lt;/b&gt;32, &lt;b&gt;Dex &lt;/b&gt;13, &lt;b&gt;Con &lt;/b&gt;28, &lt;b&gt;Int &lt;/b&gt; 10, &lt;b&gt;Wis &lt;/b&gt;15, &lt;b&gt;Cha &lt;/b&gt;13&lt;/h5&gt;&lt;h5&gt;&lt;b&gt;Base Atk &lt;/b&gt;+18; &lt;b&gt;CMB &lt;/b&gt;+30 (+32 bull rush or overrun); &lt;b&gt;CMD &lt;/b&gt;41 (43 vs. bull rush or overrun)&lt;/h5&gt;&lt;h5&gt;&lt;b&gt;Feats &lt;/b&gt;Blind-Fight, Cleave, Combat Reflexes, Great Cleave, Improved Bull Rush, Improved Initiative, Improved Overrun, Power Attack, Weapon Focus (slam)&lt;/h5&gt;&lt;h5&gt;&lt;b&gt;Skills &lt;/b&gt;Acrobatics +22, Climb +32, Intimidate +22, Knowledge (history) +21, Perception +23, Sense Motive +23&lt;/h5&gt;&lt;h5&gt;&lt;b&gt;Languages &lt;/b&gt;Abyssal, Celestial, Common,  Infernal, Protean&lt;/h5&gt;&lt;h5&gt;&lt;b&gt;SQ &lt;/b&gt;change shape (swarm form; see below), lord of battle, no breath&lt;/h5&gt;&lt;/div&gt;&lt;hr/&gt;&lt;div&gt;&lt;h5&gt;&lt;b&gt;ECOLOGY&lt;/b&gt;&lt;/h5&gt;&lt;/div&gt;&lt;hr/&gt;&lt;div&gt;&lt;h5&gt;&lt;b&gt;Environment &lt;/b&gt; any (Elysium)&lt;/h5&gt;&lt;h5&gt;&lt;b&gt;Organization &lt;/b&gt;solitary&lt;/h5&gt;&lt;h5&gt;&lt;b&gt;Treasure &lt;/b&gt;standard&lt;/h5&gt;&lt;/div&gt;&lt;hr/&gt;&lt;div&gt;&lt;h5&gt;&lt;b&gt;SPECIAL ABILITIES&lt;/b&gt;&lt;/h5&gt;&lt;/div&gt;&lt;hr/&gt;&lt;div&gt;&lt;h5&gt;&lt;b&gt;Bladed Slam (Ex)&lt;/b&gt; The First Blade's slam attacks deal bludgeoning and slashing damage.  Its slams count as natural weapons or manufactured weapons (whichever is most beneficial to it) for the purpose of spells that enhance attacks, and as adamantine, chaotic, and magic for the purpose of overcoming damage reduction and bypassing hardness.  &lt;/h5&gt;&lt;h5&gt;&lt;b&gt;Ironsense (Ex)&lt;/b&gt; The First Blade automatically detects iron objects within 60 feet, just as if it possessed the blindsight ability.  &lt;/h5&gt;&lt;h5&gt;&lt;b&gt;Immunity to Magic (Su)&lt;/b&gt; The First Blade has the same immunity to magic as an iron golem. It can lower this resistance for 1 round as a standard action.  &lt;/h5&gt;&lt;h5&gt;&lt;b&gt;Lord of Battle (Ex)&lt;/b&gt; The First Blade is proficient in all weapons, and counts as an 18th-level barbarian and fighter for the purposes of all prerequisites.  &lt;/h5&gt;&lt;h5&gt;&lt;b&gt;Rage Aura (Su)&lt;/b&gt; Willing creatures within 100 feet of the First Blade gain the effects of &lt;i&gt;rage&lt;/i&gt; automatically, whether they are allies or enemies of the herald. Those who choose not to be affected are immune to the aura until they leave the area and return.  &lt;/h5&gt;&lt;h5&gt;&lt;b&gt;Swarm Form (Su)&lt;/b&gt; The herald can transform into a floating swarm of Tiny sharp metal fragments. In this form it has the swarm subtype, cannot make slam attacks, gains the distraction ability (DC 28), and can make a swarm attack that deals 4d6 points of slashing damage to its targets.&lt;/h5&gt;&lt;/div&gt;&lt;br&gt;&lt;div&gt;&lt;h4&gt;&lt;p&gt;&lt;p&gt;Said to have been formed from an unthinking sliver of steel dashed from Gorum's blade during one of his violent clashes with a god-beast felled long ago, the First Blade is a living tool of war. Inspired by Gorum's divine bloodlust, the First Blade continues to do battle in the service of its divine master. It has been reforged through the eons into a manifestation of Gorum's perfect warrior, and now serves as the war god's herald, traveling where its master desires. The herald answers only the calls of those who please Gorum in battle-weakling priests who beg for salvation from deadly foes never have their entreaties answered. Tales tell of the herald appearing amid lesser battles and, upon finding them to be mere skirmishes or clashes among weaklings, slaughtering all involved in disgust.&lt;/p&gt;&lt;p&gt;The appearance of the First Blade transforms to match a style of armor that's impressive to those it will be facing in battle. Regardless of its form, it typically stands about 15 feet tall and weighs nearly 5 tons.&lt;/p&gt;&lt;/h4&gt;&lt;/div&gt;</t>
  </si>
  <si>
    <t>Zentragt</t>
  </si>
  <si>
    <t>Fort +6, Ref +3, Will +5</t>
  </si>
  <si>
    <t>bite +8 (1d6+3), 2 claws +9 (1d6+3 plus grab)</t>
  </si>
  <si>
    <t>adamantine attacks</t>
  </si>
  <si>
    <t>Spell-Like Abilities (CL 6th; concentration +6)  3/day-bear's endurance, cure light wounds, true strike  1/day-rage</t>
  </si>
  <si>
    <t>Str 17, Dex 12, Con 13, Int 8, Wis 11, Cha 10</t>
  </si>
  <si>
    <t>+10 (+14 grapple, +12 sunder)</t>
  </si>
  <si>
    <t>21 (23 vs. sunder, 25 vs. trip)</t>
  </si>
  <si>
    <t>Improved Initiative, Improved SunderB, Power Attack, Weapon Focus (claws)</t>
  </si>
  <si>
    <t>Climb +12, Intimidate +9, Knowledge (planes) +5, Knowledge (religion) +5, Perception +9, Swim +16</t>
  </si>
  <si>
    <t>Abyssal, Celestial; speak with animals (bears only)</t>
  </si>
  <si>
    <t>eat metal</t>
  </si>
  <si>
    <t>This ferocious ursine brute has blade-like metallic teeth and appears to be covered in overlapping iron plates.</t>
  </si>
  <si>
    <t>Adamantine Attacks (Ex) A zentragt's bite and claw attacks count as adamantine, chaotic, and magic for the purposes of overcoming damage reduction and bypassing hardness.  Eat Metal (Su) A zentragt can eat metal to heal itself.  For every 5 pounds of iron or steel it consumes, it heals 5 hit points. Adamantine, cold iron, mithral, or metals with an enhancement bonus of +1 or higher heal it double this amount. It takes a zentragt 1 minute to eat 5 pounds of metal.</t>
  </si>
  <si>
    <t>Zentragts are armored, bearlike servitors of Gorum.  Terse, burly, and independent, they are disciplined warriors, and use canny tactics whether alone, grouped with their own kind, or part of a legion of mixed creatures. They relish opportunities to charge into battle and eagerly serve in the vanguard of armies sworn to Our Lord in Iron.  Zentragts quickly grow bored if there is nothing for them to fight, and challenge each other-or any creature present that looks like it can handle a rough fight-to maintain their high spirits. They work as needed to prepare for future battles, hauling materials to build defensive walls or siege engines for future conf licts or hunting creatures that consider themselves apex predators. They prefer using their magical abilities to enhance themselves and share their blessings with those they consider worthy allies. Some particularly brazen zentragts have even been known to use magic to enhance foes, bolstering their strength or healing their wounds to ensure a more worthy battle. Regardless of their foe, zentragts enjoy singing during combat (though they aren't particularly good at it), and keep rhythm by using their metallic natural weapons as percussive instruments against enemy armor.  Zentragts revere metal, seeing all iron and steel as a portion of their divine master. To them, the act of eating metal is a form of communion in which they replenish their bodies with Gorum's enduring substance. As such, they go out of their way to collect rare metals and treat such ritual meals with uncharacteristic respect.  On average, zentragts stand about 9 feet tall and weigh over 1,200 pounds.</t>
  </si>
  <si>
    <t>&lt;link rel="stylesheet"href="PF.css"&gt;&lt;div&gt;&lt;h2&gt;Zentragt&lt;/h2&gt;&lt;h3&gt;&lt;i&gt;This ferocious ursine brute has blade-like metallic teeth and appears to be covered in overlapping iron plates.&lt;/i&gt;&lt;/h3&gt;&lt;br&gt;&lt;/div&gt;&lt;div class="heading"&gt;&lt;p class="alignleft"&gt;Zentragt&lt;/p&gt;&lt;p class="alignright"&gt;CR 4&lt;/p&gt;&lt;div style="clear: both;"&gt;&lt;/div&gt;&lt;/div&gt;&lt;div&gt;&lt;h5&gt;&lt;b&gt;XP &lt;/b&gt;1,200&lt;/h5&gt;&lt;h5&gt;CN Large outsider (chaotic, extraplanar)&lt;/h5&gt;&lt;h5&gt;&lt;b&gt;Init &lt;/b&gt;+5; &lt;b&gt;Senses &lt;/b&gt;darkvision 60 ft., low-light vision, scent; Perception +9&lt;/h5&gt;&lt;/div&gt;&lt;hr/&gt;&lt;div&gt;&lt;h5&gt;&lt;b&gt;DEFENSE&lt;/b&gt;&lt;/h5&gt;&lt;/div&gt;&lt;hr/&gt;&lt;div&gt;&lt;h5&gt;&lt;b&gt;AC &lt;/b&gt;19, touch 10, flat-footed 18 (+1 Dex, +9 natural, -1 size)&lt;/h5&gt;&lt;h5&gt;&lt;b&gt;hp &lt;/b&gt;39 (6d10+6)&lt;/h5&gt;&lt;h5&gt;&lt;b&gt;Fort &lt;/b&gt;+6, &lt;b&gt;Ref &lt;/b&gt;+3, &lt;b&gt;Will &lt;/b&gt;+5&lt;/h5&gt;&lt;h5&gt;&lt;b&gt;DR &lt;/b&gt;5/lawful; &lt;b&gt;Immune &lt;/b&gt;fear; &lt;b&gt;Resist &lt;/b&gt;cold 5, electricity 5, fire 5; &lt;b&gt;SR &lt;/b&gt;15&lt;/h5&gt;&lt;/div&gt;&lt;hr/&gt;&lt;div&gt;&lt;h5&gt;&lt;b&gt;OFFENSE&lt;/b&gt;&lt;/h5&gt;&lt;/div&gt;&lt;hr/&gt;&lt;div&gt;&lt;h5&gt;&lt;b&gt;Spd &lt;/b&gt;30 ft.&lt;/h5&gt;&lt;h5&gt;&lt;b&gt;Melee &lt;/b&gt;bite +8 (1d6+3), 2 claws +9 (1d6+3 plus grab)&lt;/h5&gt;&lt;h5&gt;&lt;b&gt;Space &lt;/b&gt;10 ft.; &lt;b&gt;Reach &lt;/b&gt;5 ft.&lt;/h5&gt;&lt;h5&gt;&lt;b&gt;Special Attacks &lt;/b&gt;adamantine attacks&lt;/h5&gt;&lt;h5&gt;&lt;b&gt;Spell-Like Abilities&lt;/b&gt; (CL 6th; concentration +6)&lt;/br&gt;3/day&amp;mdash;&lt;i&gt;bear's endurance&lt;/i&gt;, &lt;i&gt;cure light wounds&lt;/i&gt;, &lt;i&gt;true strike&lt;/i&gt;&lt;/br&gt;1/day&amp;mdash;&lt;i&gt;rage&lt;/i&gt;&lt;/h5&gt;&lt;/h5&gt;&lt;/div&gt;&lt;hr/&gt;&lt;div&gt;&lt;h5&gt;&lt;b&gt;STATISTICS&lt;/b&gt;&lt;/h5&gt;&lt;/div&gt;&lt;hr/&gt;&lt;div&gt;&lt;h5&gt;&lt;b&gt;Str &lt;/b&gt;17, &lt;b&gt;Dex &lt;/b&gt;12, &lt;b&gt;Con &lt;/b&gt;13, &lt;b&gt;Int &lt;/b&gt; 8, &lt;b&gt;Wis &lt;/b&gt;11, &lt;b&gt;Cha &lt;/b&gt;10&lt;/h5&gt;&lt;h5&gt;&lt;b&gt;Base Atk &lt;/b&gt;+6; &lt;b&gt;CMB &lt;/b&gt;+10 (+14 grapple, +12 sunder); &lt;b&gt;CMD &lt;/b&gt;21 (23 vs. sunder, 25 vs. trip)&lt;/h5&gt;&lt;h5&gt;&lt;b&gt;Feats &lt;/b&gt;Improved Initiative, Improved Sunder&lt;sup&gt;B&lt;/sup&gt;, Power Attack, Weapon Focus (claws)&lt;/h5&gt;&lt;h5&gt;&lt;b&gt;Skills &lt;/b&gt;Climb +12, Intimidate +9, Knowledge (planes) +5, Knowledge (religion) +5, Perception +9, Swim +16; &lt;b&gt;Racial Modifiers &lt;/b&gt;+4 Swim&lt;/h5&gt;&lt;h5&gt;&lt;b&gt;Languages &lt;/b&gt;Abyssal, Celestial; &lt;i&gt;speak with animals&lt;/i&gt; (bears only)&lt;/h5&gt;&lt;h5&gt;&lt;b&gt;SQ &lt;/b&gt;eat metal&lt;/h5&gt;&lt;/div&gt;&lt;hr/&gt;&lt;div&gt;&lt;h5&gt;&lt;b&gt;ECOLOGY&lt;/b&gt;&lt;/h5&gt;&lt;/div&gt;&lt;hr/&gt;&lt;div&gt;&lt;h5&gt;&lt;b&gt;Environment &lt;/b&gt; any (Elysium)&lt;/h5&gt;&lt;h5&gt;&lt;b&gt;Organization &lt;/b&gt;solitary, pair, or gang (3-5)&lt;/h5&gt;&lt;h5&gt;&lt;b&gt;Treasure &lt;/b&gt;standard&lt;/h5&gt;&lt;/div&gt;&lt;hr/&gt;&lt;div&gt;&lt;h5&gt;&lt;b&gt;SPECIAL ABILITIES&lt;/b&gt;&lt;/h5&gt;&lt;/div&gt;&lt;hr/&gt;&lt;div&gt;&lt;h5&gt;&lt;b&gt;Adamantine Attacks (Ex)&lt;/b&gt; A zentragt's bite and claw attacks count as adamantine, chaotic, and magic for the purposes of overcoming damage reduction and bypassing hardness.  &lt;/h5&gt;&lt;h5&gt;&lt;b&gt;Eat Metal (Su)&lt;/b&gt; A zentragt can eat metal to heal itself.  For every 5 pounds of iron or steel it consumes, it heals 5 hit points. Adamantine, cold iron, mithral, or metals with an enhancement bonus of +1 or higher heal it double this amount. It takes a zentragt 1 minute to eat 5 pounds of metal.&lt;/h5&gt;&lt;/div&gt;&lt;br&gt;&lt;div&gt;&lt;h4&gt;&lt;p&gt;&lt;p&gt;Zentragts are armored, bearlike servitors of Gorum.&lt;/p&gt;&lt;p&gt;Terse, burly, and independent, they are disciplined warriors, and use canny tactics whether alone, grouped with their own kind, or part of a legion of mixed creatures. They relish opportunities to charge into battle and eagerly serve in the vanguard of armies sworn to Our Lord in Iron.&lt;/p&gt;&lt;p&gt;Zentragts quickly grow bored if there is nothing for them to fight, and challenge each other-or any creature present that looks like it can handle a rough fight-to maintain their high spirits. They work as needed to prepare for future battles, hauling materials to build defensive walls or siege engines for future conf licts or hunting creatures that consider themselves apex predators. They prefer using their magical abilities to enhance themselves and share their blessings with those they consider worthy allies. Some particularly brazen zentragts have even been known to use magic to enhance foes, bolstering their strength or healing their wounds to ensure a more worthy battle. Regardless of their foe, zentragts enjoy singing during combat (though they aren't particularly good at it), and keep rhythm by using their metallic natural weapons as percussive instruments against enemy armor.&lt;/p&gt;&lt;p&gt;Zentragts revere metal, seeing all iron and steel as a portion of their divine master. To them, the act of eating metal is a form of communion in which they replenish their bodies with Gorum's enduring substance. As such, they go out of their way to collect rare metals and treat such ritual meals with uncharacteristic respect.&lt;/p&gt;&lt;p&gt;On ave&lt;i&gt;rage&lt;/i&gt;, zentragts stand about 9 feet tall and weigh over 1,200 pounds.&lt;/p&gt;&lt;/h4&gt;&lt;/div&gt;</t>
  </si>
  <si>
    <t>Xocothian</t>
  </si>
  <si>
    <t>30 ft., fly 90 ft. (average), swim 90 ft., speed burst 200 ft.</t>
  </si>
  <si>
    <t>bite +7 (1d8+2), 2 wings +2 (1d6+1)</t>
  </si>
  <si>
    <t>Spell-Like Abilities (CL 6th; concentration +6)  At will-alter windsAPG, know direction, shocking grasp  3/day-chill metal (DC 13), cure light wounds, faerie fire, obscuring mist  1/day-dimension door (self plus 50 lbs. of objects only), hydraulic torrentAPG (DC 13)</t>
  </si>
  <si>
    <t>Str 15, Dex 12, Con 11, Int 10, Wis 11, Cha 10</t>
  </si>
  <si>
    <t>Combat Reflexes, Lightning Reflexes, Power Attack</t>
  </si>
  <si>
    <t>Fly +8, Handle Animal +9, Knowledge (nature) +9, Knowledge (religion) +9, Perception +9, Stealth +6, Swim +10</t>
  </si>
  <si>
    <t>Druidic, Sylvan; speak with animals</t>
  </si>
  <si>
    <t>form of sea and sky</t>
  </si>
  <si>
    <t>solitary, pair, or school (3-5)</t>
  </si>
  <si>
    <t>This serpentine mix of flying fish and great seabird rolls and twists like waves in an ocean storm.</t>
  </si>
  <si>
    <t>Form of Sea and Sky (Su) Once per hour, a xocothian can transform itself into two Small elementals (one air and one water) for up to 7 minutes. These elementals appear in adjacent squares. Each have half of the xocothian's current hit points and share the same mind. They can reform into the xocothian as a standard action if they are adjacent to each other-the reformed xocothian's hit points are equal to the total of the two elementals' hit points. If either elemental is slain, the xocothian must use its standard action on its next turn to reform (treat a slain elemental's hit points as 0 when determining the reformed xocothian's total hit points).  Speed Burst (Ex) A xocothian can fly or swim up to 200 feet as a full-round action. When using this ability, it must move in a straight line. This does not provoke attacks of opportunity.</t>
  </si>
  <si>
    <t>A xocothian is a physical manifestation of Gozreh's dual nature and destructive power. As a creature that has a form mingling both fish and fowl, it's as at home in the water as it is in the air. A xocothian amuses itself by manipulating clouds-it can fly in a way that whips off portions of clouds, allowing the creature to sculpt the cloud into fantastic creations. When on the sea, the creature dives in and out of the waves in a way that looks almost like a massive skipping stone dipping below the waves with each strike and then erupting into the air in a spray of sea water.  Blunt and impatient, xocothians aren't fond of nuanced manipulation or clever gambits when dealing with others. They prefer straightforward approaches to obstacles and problems, and always takes such a route unless impeded in some way.  When on the Material Plane and not called into service by mortal worshipers of Gozreh, xocothians enjoy exploring the natural wonders of the world. They splash through the seas, and soar through the skies, keeping away from civilization on these travels. Sometimes when encountering mortals, the creatures hide themselves in obscuring mist, hoping to be mistaken as a cloud.  When at sea, they sometimes surge past ships underwater or in the air to create confusion and panic. When feeling sociable, they chat with local animals and discuss matters of weather and migrations with members of Gozreh's faith and respectful druids of other religions. They grow outraged with mortals who poison or pollute water and even those who befoul the air with bad smells (such as by burning garbage, casting stinking cloud, or running a tannery). Although they don't need to eat, they sometimes choose to do so for pleasure, enjoying the sort of food that a carnivorous fish or bird would consume.  As enigmatic as its creator, a xocothian may refer to itself as "I," "we," "she," "he," "it," or "they," whether in one body or two.  Xocothians are about 8 feet long and weigh around 650 pounds.</t>
  </si>
  <si>
    <t>&lt;link rel="stylesheet"href="PF.css"&gt;&lt;div&gt;&lt;h2&gt;Xocothian&lt;/h2&gt;&lt;h3&gt;&lt;i&gt;This serpentine mix of flying fish and great seabird rolls and twists like waves in an ocean storm.&lt;/i&gt;&lt;/h3&gt;&lt;br&gt;&lt;/div&gt;&lt;div class="heading"&gt;&lt;p class="alignleft"&gt;Xocothian&lt;/p&gt;&lt;p class="alignright"&gt;CR 4&lt;/p&gt;&lt;div style="clear: both;"&gt;&lt;/div&gt;&lt;/div&gt;&lt;div&gt;&lt;h5&gt;&lt;b&gt;XP &lt;/b&gt;1,200&lt;/h5&gt;&lt;h5&gt;N Large outsider (air, extraplanar, water)&lt;/h5&gt;&lt;h5&gt;&lt;b&gt;Init &lt;/b&gt;+1; &lt;b&gt;Senses &lt;/b&gt;darkvision 60 ft., low-light vision; Perception +9&lt;/h5&gt;&lt;/div&gt;&lt;hr/&gt;&lt;div&gt;&lt;h5&gt;&lt;b&gt;DEFENSE&lt;/b&gt;&lt;/h5&gt;&lt;/div&gt;&lt;hr/&gt;&lt;div&gt;&lt;h5&gt;&lt;b&gt;AC &lt;/b&gt;17, touch 10, flat-footed 16 (+1 Dex, +7 natural, -1 size)&lt;/h5&gt;&lt;h5&gt;&lt;b&gt;hp &lt;/b&gt;33 (6d10)&lt;/h5&gt;&lt;h5&gt;&lt;b&gt;Fort &lt;/b&gt;+5, &lt;b&gt;Ref &lt;/b&gt;+5, &lt;b&gt;Will &lt;/b&gt;+5&lt;/h5&gt;&lt;h5&gt;&lt;b&gt;DR &lt;/b&gt;5/cold iron; &lt;b&gt;SR &lt;/b&gt;15&lt;/h5&gt;&lt;/div&gt;&lt;hr/&gt;&lt;div&gt;&lt;h5&gt;&lt;b&gt;OFFENSE&lt;/b&gt;&lt;/h5&gt;&lt;/div&gt;&lt;hr/&gt;&lt;div&gt;&lt;h5&gt;&lt;b&gt;Spd &lt;/b&gt;30 ft., fly 90 ft. (average), swim 90 ft., speed burst 200 ft.&lt;/h5&gt;&lt;h5&gt;&lt;b&gt;Melee &lt;/b&gt;bite +7 (1d8+2), 2 wings +2 (1d6+1)&lt;/h5&gt;&lt;h5&gt;&lt;b&gt;Space &lt;/b&gt;10 ft.; &lt;b&gt;Reach &lt;/b&gt;5 ft.&lt;/h5&gt;&lt;h5&gt;&lt;b&gt;Spell-Like Abilities&lt;/b&gt; (CL 6th; concentration +6)&lt;/br&gt;At will&amp;mdash;&lt;i&gt;alter winds&lt;/i&gt;&lt;sup&gt;APG&lt;/sup&gt;, &lt;i&gt;know direction&lt;/i&gt;, &lt;i&gt;shocking grasp&lt;/i&gt;&lt;/br&gt;3/day&amp;mdash;&lt;i&gt;chill metal&lt;/i&gt; (DC 13), &lt;i&gt;cure light wounds&lt;/i&gt;, &lt;i&gt;faerie fire&lt;/i&gt;, &lt;i&gt;obscuring mist&lt;/i&gt;&lt;/br&gt;1/day&amp;mdash;&lt;i&gt;dimension door&lt;/i&gt; (self plus 50 lbs. of objects only), &lt;i&gt;hydraulic torrent&lt;/i&gt;&lt;sup&gt;APG&lt;/sup&gt; (DC 13)&lt;/h5&gt;&lt;/h5&gt;&lt;/div&gt;&lt;hr/&gt;&lt;div&gt;&lt;h5&gt;&lt;b&gt;STATISTICS&lt;/b&gt;&lt;/h5&gt;&lt;/div&gt;&lt;hr/&gt;&lt;div&gt;&lt;h5&gt;&lt;b&gt;Str &lt;/b&gt;15, &lt;b&gt;Dex &lt;/b&gt;12, &lt;b&gt;Con &lt;/b&gt;11, &lt;b&gt;Int &lt;/b&gt; 10, &lt;b&gt;Wis &lt;/b&gt;11, &lt;b&gt;Cha &lt;/b&gt;10&lt;/h5&gt;&lt;h5&gt;&lt;b&gt;Base Atk &lt;/b&gt;+6; &lt;b&gt;CMB &lt;/b&gt;+9; &lt;b&gt;CMD &lt;/b&gt;20 (can't be tripped)&lt;/h5&gt;&lt;h5&gt;&lt;b&gt;Feats &lt;/b&gt;Combat Reflexes, Lightning Reflexes, Power Attack&lt;/h5&gt;&lt;h5&gt;&lt;b&gt;Skills &lt;/b&gt;Fly +8, Handle Animal +9, Knowledge (nature) +9, Knowledge (religion) +9, Perception +9, Stealth +6, Swim +10&lt;/h5&gt;&lt;h5&gt;&lt;b&gt;Languages &lt;/b&gt;Druidic, Sylvan; &lt;i&gt;speak with animals&lt;/i&gt;&lt;/h5&gt;&lt;h5&gt;&lt;b&gt;SQ &lt;/b&gt;form of sea and sky&lt;/h5&gt;&lt;/div&gt;&lt;hr/&gt;&lt;div&gt;&lt;h5&gt;&lt;b&gt;ECOLOGY&lt;/b&gt;&lt;/h5&gt;&lt;/div&gt;&lt;hr/&gt;&lt;div&gt;&lt;h5&gt;&lt;b&gt;Environment &lt;/b&gt; any (Plane of Air or Plane of Water)&lt;/h5&gt;&lt;h5&gt;&lt;b&gt;Organization &lt;/b&gt;solitary, pair, or school (3-5)&lt;/h5&gt;&lt;h5&gt;&lt;b&gt;Treasure &lt;/b&gt;standard&lt;/h5&gt;&lt;/div&gt;&lt;hr/&gt;&lt;div&gt;&lt;h5&gt;&lt;b&gt;SPECIAL ABILITIES&lt;/b&gt;&lt;/h5&gt;&lt;/div&gt;&lt;hr/&gt;&lt;div&gt;&lt;h5&gt;&lt;b&gt;Form of Sea and Sky (Su)&lt;/b&gt; Once per hour, a xocothian can transform itself into two Small elementals (one air and one water) for up to 7 minutes. These elementals appear in adjacent squares. Each have half of the xocothian's current hit points and share the same mind. They can reform into the xocothian as a standard action if they are adjacent to each other-the reformed xocothian's hit points are equal to the total of the two elementals' hit points. If either elemental is slain, the xocothian must use its standard action on its next turn to reform (treat a slain elemental's hit points as 0 when determining the reformed xocothian's total hit points).  &lt;/h5&gt;&lt;h5&gt;&lt;b&gt;Speed Burst (Ex)&lt;/b&gt; A xocothian can fly or swim up to 200 feet as a full-round action. When using this ability, it must move in a straight line. This does not provoke attacks of opportunity.&lt;/h5&gt;&lt;/div&gt;&lt;br&gt;&lt;div&gt;&lt;h4&gt;&lt;p&gt;&lt;p&gt;A xocothian is a physical manifestation of Gozreh's dual nature and destructive power. As a creature that has a form mingling both fish and fowl, it's as at home in the water as it is in the air. A xocothian amuses itself by manipulating clouds-it can fly in a way that whips off portions of clouds, allowing the creature to sculpt the cloud into fantastic creations. When on the sea, the creature dives in and out of the waves in a way that looks almost like a massive skipping stone dipping below the waves with each strike and then erupting into the air in a spray of sea water.&lt;/p&gt;&lt;p&gt;Blunt and impatient, xocothians aren't fond of nuanced manipulation or clever gambits when dealing with others. They prefer straightforward approaches to obstacles and problems, and always takes such a route unless impeded in some way.&lt;/p&gt;&lt;p&gt;When on the Material Plane and not called into service by mortal worshipers of Gozreh, xocothians enjoy exploring the natural wonders of the world. They splash through the seas, and soar through the skies, keeping away from civilization on these travels. Sometimes when encountering mortals, the creatures hide themselves in &lt;i&gt;obscuring mist&lt;/i&gt;, hoping to be mistaken as a cloud.&lt;/p&gt;&lt;p&gt;When at sea, they sometimes surge past ships underwater or in the air to create confusion and panic. When feeling sociable, they chat with local animals and discuss matters of weather and migrations with members of Gozreh's faith and respectful druids of other religions. They grow outraged with mortals who poison or pollute water and even those who befoul the air with bad smells (such as by burning garbage, casting &lt;i&gt;stinking cloud&lt;/i&gt;, or running a tannery). Although they don't need to eat, they sometimes choose to do so for pleasure, enjoying the sort of food that a carnivorous fish or bird would consume.&lt;/p&gt;&lt;p&gt;As enigmatic as its creator, a xocothian may refer to itself as "I," "we," "she," "he," "it," or "they," whether in one body or two.&lt;/p&gt;&lt;p&gt;Xocothians are about 8 feet long and weigh around 650 pounds.&lt;/p&gt;&lt;/h4&gt;&lt;/div&gt;</t>
  </si>
  <si>
    <t>regeneration 10 (evil effects or weapons)</t>
  </si>
  <si>
    <t>Iophanite</t>
  </si>
  <si>
    <t>(angel, extraplanar, fire, good, lawful)</t>
  </si>
  <si>
    <t>(+3 Dex, +1 dodge, +4 natural| +2 deflection vs. evil)</t>
  </si>
  <si>
    <t>Fort +6, Ref +7, Will +1; +4 vs. poison, +4 resistance vs. evil</t>
  </si>
  <si>
    <t>fire, petrification</t>
  </si>
  <si>
    <t>acid 5, cold 5,  electricity 5</t>
  </si>
  <si>
    <t>2 blades +8 (1d8+1 plus burn)</t>
  </si>
  <si>
    <t>burn (1d6 fire, DC 14), radiance</t>
  </si>
  <si>
    <t>Spell-Like Abilities (CL 6th; concentration +7)  Constant-protection from evil  At Will-know direction, mage hand  3/day-burning hands (DC 12), expeditious retreat  1/day-scorching ray</t>
  </si>
  <si>
    <t>Str 12, Dex 17, Con 14, Int 10, Wis 11, Cha 13</t>
  </si>
  <si>
    <t>Acrobatics +1, Fly +7, Intimidate +9, Knowledge (geography) +8, Knowledge (planes) +8, Knowledge (religion) +5, Perception +12</t>
  </si>
  <si>
    <t>Celestial, Infernal;  truespeech</t>
  </si>
  <si>
    <t>shield form</t>
  </si>
  <si>
    <t>This disc of flying metal is about the size of a wagon wheel and burns with yellow-white flame.</t>
  </si>
  <si>
    <t>Radiance (Sp) An iophanite usually glows with a golden light equivalent to that of a candle. In battle, its glow increases, filling the area within 5 feet.  An iophanite can suppress or resume this glow as a free action. Additionally, as a standard action at will an iophanite can intensify its glow to reproduce the effects of the spell flare.  A creature can resist this effect with a DC 14 Fortitude save, though evil creatures take a -4 penalty on their saves. The save DC is Charisma-based.  Shield Form (Su) Once per day, an iophanite can transform into a +1 spiked light steel shield sized for a Small or Medium creature. An iophanite cannot communicate or use any of its other abilities while in this form. Once it transforms, it cannot change back for 24 hours, though the spell break enchantment can end the transformation early. An iophanite regains its full hit points when it shifts back into its normal form. If the shield is destroyed, the iophanite is killed.</t>
  </si>
  <si>
    <t>Iophanites comprise a unique classification of messenger angel in service to Iomedae. Energetic, enthusiastic, impulsive, and outgoing, it constantly looks for ways to aid the forces of righteousness in the wars against fiends and villainy. As a being of pure righteous spirit in a burning physical form, an iophanite is often confused for an exotic form of harbinger or lantern archon. Its form is slightly mutable, and it can deform itself into an oval curved like a shield, or manifest simple tendrils to manipulate objects or lash out at opponents. When interacting with mortals, an iophanite usually manifests ripples of flames or pulses of light that thrum in time with its speaking. Most creatures have a difficult time telling iophanites apart, but these angels can always recognize each other.  Iophanites are talkative and have excellent memories, making them naturally inclined to carry news, battle orders, and other critical information. Their bodies are hot to the touch, but do not ignite combustibles unless the iophanite wishes it, allowing it to carry scrolls or other flammable goods without risk of destroying them. Of the lawful angels, they tend to be the most creative in terms of working around rules and the most forgiving of others' failures. They are also inclined to serve as the guardians of mortals, being mindful of virtuous and selfsacrificing heroes who might be destined for greatness in much the same way Iomedae herself was.  Iophanites measure exactly 5 feet in diameter and weigh 200 pounds.</t>
  </si>
  <si>
    <t>&lt;link rel="stylesheet"href="PF.css"&gt;&lt;div&gt;&lt;h2&gt;Angel, Iophanite&lt;/h2&gt;&lt;h3&gt;&lt;i&gt;This disc of flying metal is about the size of a wagon wheel and burns with yellow-white flame.&lt;/i&gt;&lt;/h3&gt;&lt;br&gt;&lt;/div&gt;&lt;div class="heading"&gt;&lt;p class="alignleft"&gt;Iophanite&lt;/p&gt;&lt;p class="alignright"&gt;CR 4&lt;/p&gt;&lt;div style="clear: both;"&gt;&lt;/div&gt;&lt;/div&gt;&lt;div&gt;&lt;h5&gt;&lt;b&gt;XP &lt;/b&gt;1,200&lt;/h5&gt;&lt;h5&gt;LG Medium outsider (angel, extraplanar, fire, good, lawful)&lt;/h5&gt;&lt;h5&gt;&lt;b&gt;Init &lt;/b&gt;+3; &lt;b&gt;Senses &lt;/b&gt;darkvision 60 ft., low-light vision; Perception +12&lt;/h5&gt;&lt;/div&gt;&lt;hr/&gt;&lt;div&gt;&lt;h5&gt;&lt;b&gt;DEFENSE&lt;/b&gt;&lt;/h5&gt;&lt;/div&gt;&lt;hr/&gt;&lt;div&gt;&lt;h5&gt;&lt;b&gt;AC &lt;/b&gt;18, touch 14, flat-footed 14 (+3 Dex, +1 dodge, +4 natural; +2 deflection vs. evil)&lt;/h5&gt;&lt;h5&gt;&lt;b&gt;hp &lt;/b&gt;37 (5d10+10)&lt;/h5&gt;&lt;h5&gt;&lt;b&gt;Fort &lt;/b&gt;+6, &lt;b&gt;Ref &lt;/b&gt;+7, &lt;b&gt;Will &lt;/b&gt;+1; +4 vs. poison, +4 resistance vs. evil&lt;/h5&gt;&lt;h5&gt;&lt;b&gt;DR &lt;/b&gt;5/magic; &lt;b&gt;Immune &lt;/b&gt;fire, petrification; &lt;b&gt;Resist &lt;/b&gt;acid 5, cold 5,  electricity 5; &lt;b&gt;SR &lt;/b&gt;15&lt;/h5&gt;&lt;h5&gt;&lt;b&gt;Weaknesses &lt;/b&gt;vulnerable to cold&lt;/h5&gt;&lt;/div&gt;&lt;hr/&gt;&lt;div&gt;&lt;h5&gt;&lt;b&gt;OFFENSE&lt;/b&gt;&lt;/h5&gt;&lt;/div&gt;&lt;hr/&gt;&lt;div&gt;&lt;h5&gt;&lt;b&gt;Spd &lt;/b&gt;fly 40 ft. (perfect)&lt;/h5&gt;&lt;h5&gt;&lt;b&gt;Melee &lt;/b&gt;2 blades +8 (1d8+1 plus burn)&lt;/h5&gt;&lt;h5&gt;&lt;b&gt;Space &lt;/b&gt;5 ft.; &lt;b&gt;Reach &lt;/b&gt;5 ft.&lt;/h5&gt;&lt;h5&gt;&lt;b&gt;Special Attacks &lt;/b&gt;burn (1d6 fire, DC 14), radiance&lt;/h5&gt;&lt;h5&gt;&lt;b&gt;Spell-Like Abilities&lt;/b&gt; (CL 6th; concentration +7)&lt;/br&gt;Constant&amp;mdash;&lt;i&gt;protection from evil&lt;/i&gt;&lt;/br&gt;At Will&amp;mdash;&lt;i&gt;know direction&lt;/i&gt;, &lt;i&gt;mage hand&lt;/i&gt;&lt;/br&gt;3/day&amp;mdash;&lt;i&gt;burning hands&lt;/i&gt; (DC 12), &lt;i&gt;expeditious retreat&lt;/i&gt;&lt;/br&gt;1/day&amp;mdash;&lt;i&gt;scorching ray&lt;/i&gt;&lt;/h5&gt;&lt;/h5&gt;&lt;/div&gt;&lt;hr/&gt;&lt;div&gt;&lt;h5&gt;&lt;b&gt;STATISTICS&lt;/b&gt;&lt;/h5&gt;&lt;/div&gt;&lt;hr/&gt;&lt;div&gt;&lt;h5&gt;&lt;b&gt;Str &lt;/b&gt;12, &lt;b&gt;Dex &lt;/b&gt;17, &lt;b&gt;Con &lt;/b&gt;14, &lt;b&gt;Int &lt;/b&gt; 10, &lt;b&gt;Wis &lt;/b&gt;11, &lt;b&gt;Cha &lt;/b&gt;13&lt;/h5&gt;&lt;h5&gt;&lt;b&gt;Base Atk &lt;/b&gt;+5; &lt;b&gt;CMB &lt;/b&gt;+6; &lt;b&gt;CMD &lt;/b&gt;20&lt;/h5&gt;&lt;h5&gt;&lt;b&gt;Feats &lt;/b&gt;Dodge, Mobility, Weapon Finesse&lt;/h5&gt;&lt;h5&gt;&lt;b&gt;Skills &lt;/b&gt;Acrobatics +1, Fly +7, Intimidate +9, Knowledge (geography) +8, Knowledge (planes) +8, Knowledge (religion) +5, Perception +12; &lt;b&gt;Racial Modifiers &lt;/b&gt;+4 Perception&lt;/h5&gt;&lt;h5&gt;&lt;b&gt;Languages &lt;/b&gt;Celestial, Infernal;  truespeech&lt;/h5&gt;&lt;h5&gt;&lt;b&gt;SQ &lt;/b&gt;shield form&lt;/h5&gt;&lt;/div&gt;&lt;hr/&gt;&lt;div&gt;&lt;h5&gt;&lt;b&gt;ECOLOGY&lt;/b&gt;&lt;/h5&gt;&lt;/div&gt;&lt;hr/&gt;&lt;div&gt;&lt;h5&gt;&lt;b&gt;Environment &lt;/b&gt; any (Heaven)&lt;/h5&gt;&lt;h5&gt;&lt;b&gt;Organization &lt;/b&gt;solitary, pair, or squad (3-8)&lt;/h5&gt;&lt;h5&gt;&lt;b&gt;Treasure &lt;/b&gt;standard&lt;/h5&gt;&lt;/div&gt;&lt;hr/&gt;&lt;div&gt;&lt;h5&gt;&lt;b&gt;SPECIAL ABILITIES&lt;/b&gt;&lt;/h5&gt;&lt;/div&gt;&lt;hr/&gt;&lt;div&gt;&lt;h5&gt;&lt;b&gt;Radiance (Sp)&lt;/b&gt; An iophanite usually glows with a golden light equivalent to that of a candle. In battle, its glow increases, filling the area within 5 feet.  An iophanite can suppress or resume this glow as a free action. Additionally, as a standard action at will an iophanite can intensify its glow to reproduce the effects of the spell &lt;i&gt;flare&lt;/i&gt;.  A creature can resist this effect with a DC 14 Fortitude save, though evil creatures take a -4 penalty on their saves. The save DC is Charisma-based.  &lt;/h5&gt;&lt;h5&gt;&lt;b&gt;Shield Form (Su)&lt;/b&gt; Once per day, an iophanite can transform into a &lt;i&gt;+1 spiked light steel shield&lt;/i&gt; sized for a Small or Medium creature. An iophanite cannot communicate or use any of its other abilities while in this form. Once it transforms, it cannot change back for 24 hours, though the spell &lt;i&gt;break enchantment&lt;/i&gt; can end the transformation early. An iophanite regains its full hit points when it shifts back into its normal form. If the shield is destroyed, the iophanite is killed.&lt;/h5&gt;&lt;/div&gt;&lt;br&gt;&lt;div&gt;&lt;h4&gt;&lt;p&gt;&lt;p&gt;Iophanites comprise a unique classification of messenger angel in service to Iomedae. Energetic, enthusiastic, impulsive, and outgoing, it constantly looks for ways to aid the forces of righteousness in the wars against fiends and villainy. As a being of pure righteous spirit in a burning physical form, an iophanite is often confused for an exotic form of harbinger or lantern archon. Its form is slightly mutable, and it can deform itself into an oval curved like a shield, or manifest simple tendrils to manipulate objects or lash out at opponents. When interacting with mortals, an iophanite usually manifests ripples of flames or pulses of light that thrum in time with its speaking. Most creatures have a difficult time telling iophanites apart, but these angels can always recognize each other.&lt;/p&gt;&lt;p&gt;Iophanites are talkative and have excellent memories, making them naturally inclined to carry news, battle orders, and other critical information. Their bodies are hot to the touch, but do not ignite combustibles unless the iophanite wishes it, allowing it to carry scrolls or other flammable goods without risk of destroying them. Of the lawful angels, they tend to be the most creative in terms of working around rules and the most forgiving of others' failures. They are also inclined to serve as the guardians of mortals, being mindful of virtuous and selfsacrificing heroes who might be destined for greatness in much the same way Iomedae herself was.&lt;/p&gt;&lt;p&gt;Iophanites measure exactly 5 feet in diameter and weigh 200 pounds.&lt;/p&gt;&lt;/h4&gt;&lt;/div&gt;</t>
  </si>
  <si>
    <t>Pavbagha</t>
  </si>
  <si>
    <t>courage (10 ft.)</t>
  </si>
  <si>
    <t>5/chaotic</t>
  </si>
  <si>
    <t>bite +6 (1d8+2 plus grab), 2 claws +7 (1d6+2 plus grab)</t>
  </si>
  <si>
    <t>pounce, rake (2 claws +7, 1d6+2), stunning claw (4/day, DC 15)</t>
  </si>
  <si>
    <t>Spell-Like Abilities (CL 6th; concentration +6)  At will-feather fall (self only), guidance, light  3/day-channel vigor*, cure light wounds, true strike  1/day-bull's strength, dimension door (self plus 50 lbs. of objects only)</t>
  </si>
  <si>
    <t>Str 15, Dex 13, Con 14, Int 10, Wis 17, Cha 10</t>
  </si>
  <si>
    <t>Improved Initiative, Lightning Reflexes, Weapon Focus (claw)</t>
  </si>
  <si>
    <t>Acrobatics +13 (+17 when jumping), Knowledge (history, religion) +8, Perception +11, Stealth +9 (+13 in tall grass), Swim +10</t>
  </si>
  <si>
    <t>+4 Acrobatics (+8 when jumping), +4 Stealth (+8 in tall grass)</t>
  </si>
  <si>
    <t>fade</t>
  </si>
  <si>
    <t>solitary, pair, or pride (3-5)</t>
  </si>
  <si>
    <t>This majestic tiger has white fur with deep blue stripes. It glows with divine radiance and radiates an aura of calm.</t>
  </si>
  <si>
    <t>Aura of Courage (Su) A pavbagha is immune to fear, magical or otherwise. Each ally within 10 feet of it gains a +4 morale bonus on saving throws against fear effects. This ability functions only while the pavbagha is conscious, not if it's unconscious or dead.  Fade (Su) As a standard action, a pavbagha can fade from sight, as invisibility, for up to 10 rounds per day. These rounds need not be consecutive.  Stunning Claw (Ex) This ability functions like the Stunning Fist feat, except the pavbagha uses a claw attack instead of an unarmed strike. The servitor can use this ability five times per day. A successful DC 15 Fortitude saving throw negates this effect. The save DC is Wisdom-based.</t>
  </si>
  <si>
    <t>A pavbagha is the reincarnated soul of an enlightened mortal worshiper of Irori transformed into the shape of a white tiger. Having lived one full mortal lifetime (if not more), it is patient, calm, and wise. It prefers to draw on its experience to guide and instruct mortals on ways to better themselves. Many enemies mistake a pavbagha's inner peace for weakness or pacifism, but the servitor was a warrior and a fierce predator in previous lives, and it quickly leaps into battle to defend its students or confront those who would dare destroy knowledge.  Pavbaghas patrol the borders of Irori's realm, alert for disturbances in the Serene Circle or forbidden natives of Axis who venture too close to the god's territory. Fulfilling the roles of guardians in the mortal world pleases pavbaghas, whether they're looking after a special person or watching over a sacred site. Although they don't need to eat, they enjoy the challenge and exercise of hunting and stalking prey. Rather than killing its catch, a pavbagha usually lays a single paw upon its target before allowing the creature to run away, secure in its triumph.  Some pavbaghas serve in temples and monasteries dedicated to Irori, where they help in training students in physical combat, particularly in how to deal with monsters and other dangerous beasts. Others guide students in meditation, helping them unravel those quandaries they might have on the path to perfection. Still other pavbaghas that make their homes in monasteries on the Material Plane focus their efforts on attending to those who visit Iroran shrines and temples looking for divine assistance.  A pavbagha measures about 10 to 12 feet long and weighs between 750 and 900 pounds.</t>
  </si>
  <si>
    <t>&lt;link rel="stylesheet"href="PF.css"&gt;&lt;div&gt;&lt;h2&gt;Pavbagha&lt;/h2&gt;&lt;h3&gt;&lt;i&gt;This majestic tiger has white fur with deep blue stripes. It glows with divine radiance and radiates an aura of calm.&lt;/i&gt;&lt;/h3&gt;&lt;br&gt;&lt;/div&gt;&lt;div class="heading"&gt;&lt;p class="alignleft"&gt;Pavbagha&lt;/p&gt;&lt;p class="alignright"&gt;CR 4&lt;/p&gt;&lt;div style="clear: both;"&gt;&lt;/div&gt;&lt;/div&gt;&lt;div&gt;&lt;h5&gt;&lt;b&gt;XP &lt;/b&gt;1,200&lt;/h5&gt;&lt;h5&gt;LN Large outsider (extraplanar, lawful)&lt;/h5&gt;&lt;h5&gt;&lt;b&gt;Init &lt;/b&gt;+5; &lt;b&gt;Senses &lt;/b&gt;darkvision 60 ft., low-light vision, scent; Perception +11&lt;/h5&gt;&lt;h5&gt;&lt;b&gt;Aura &lt;/b&gt;courage (10 ft.)&lt;/h5&gt;&lt;/div&gt;&lt;hr/&gt;&lt;div&gt;&lt;h5&gt;&lt;b&gt;DEFENSE&lt;/b&gt;&lt;/h5&gt;&lt;/div&gt;&lt;hr/&gt;&lt;div&gt;&lt;h5&gt;&lt;b&gt;AC &lt;/b&gt;16, touch 10, flat-footed 15 (+1 Dex, +6 natural, -1 size)&lt;/h5&gt;&lt;h5&gt;&lt;b&gt;hp &lt;/b&gt;37 (5d10+10)&lt;/h5&gt;&lt;h5&gt;&lt;b&gt;Fort &lt;/b&gt;+6, &lt;b&gt;Ref &lt;/b&gt;+4, &lt;b&gt;Will &lt;/b&gt;+7&lt;/h5&gt;&lt;h5&gt;&lt;b&gt;DR &lt;/b&gt;5/chaotic; &lt;b&gt;Immune &lt;/b&gt;fear; &lt;b&gt;SR &lt;/b&gt;15&lt;/h5&gt;&lt;/div&gt;&lt;hr/&gt;&lt;div&gt;&lt;h5&gt;&lt;b&gt;OFFENSE&lt;/b&gt;&lt;/h5&gt;&lt;/div&gt;&lt;hr/&gt;&lt;div&gt;&lt;h5&gt;&lt;b&gt;Spd &lt;/b&gt;40 ft.&lt;/h5&gt;&lt;h5&gt;&lt;b&gt;Melee &lt;/b&gt;bite +6 (1d8+2 plus grab), 2 claws +7 (1d6+2 plus grab)&lt;/h5&gt;&lt;h5&gt;&lt;b&gt;Space &lt;/b&gt;10 ft.; &lt;b&gt;Reach &lt;/b&gt;10 ft.&lt;/h5&gt;&lt;h5&gt;&lt;b&gt;Special Attacks &lt;/b&gt;pounce, rake (2 claws +7, 1d6+2), stunning claw (4/day, DC 15)&lt;/h5&gt;&lt;h5&gt;&lt;b&gt;Spell-Like Abilities&lt;/b&gt; (CL 6th; concentration +6)&lt;/br&gt;At will&amp;mdash;&lt;i&gt;feather fall&lt;/i&gt; (self only), &lt;i&gt;guidance&lt;/i&gt;, &lt;i&gt;light&lt;/i&gt;&lt;/br&gt;3/day&amp;mdash;&lt;i&gt;channel vigor&lt;/i&gt;*, cure &lt;i&gt;light&lt;/i&gt; wounds, &lt;i&gt;true strike&lt;/i&gt;&lt;/br&gt;1/day&amp;mdash;&lt;i&gt;bull's strength&lt;/i&gt;, &lt;i&gt;dimension door&lt;/i&gt; (self plus 50 lbs. of objects only)&lt;/h5&gt;&lt;/h5&gt;&lt;/div&gt;&lt;hr/&gt;&lt;div&gt;&lt;h5&gt;&lt;b&gt;STATISTICS&lt;/b&gt;&lt;/h5&gt;&lt;/div&gt;&lt;hr/&gt;&lt;div&gt;&lt;h5&gt;&lt;b&gt;Str &lt;/b&gt;15, &lt;b&gt;Dex &lt;/b&gt;13, &lt;b&gt;Con &lt;/b&gt;14, &lt;b&gt;Int &lt;/b&gt; 10, &lt;b&gt;Wis &lt;/b&gt;17, &lt;b&gt;Cha &lt;/b&gt;10&lt;/h5&gt;&lt;h5&gt;&lt;b&gt;Base Atk &lt;/b&gt;+5; &lt;b&gt;CMB &lt;/b&gt;+8 (+12 grapple); &lt;b&gt;CMD &lt;/b&gt;19 (23 vs. trip)&lt;/h5&gt;&lt;h5&gt;&lt;b&gt;Feats &lt;/b&gt;Improved Initiative, Lightning Reflexes, Weapon Focus (claw)&lt;/h5&gt;&lt;h5&gt;&lt;b&gt;Skills &lt;/b&gt;Acrobatics +13 (+17 when jumping), Knowledge (history, religion) +8, Perception +11, Stealth +9 (+13 in tall grass), Swim +10; &lt;b&gt;Racial Modifiers &lt;/b&gt;+4 Acrobatics (+8 when jumping), +4 Stealth (+8 in tall grass)&lt;/h5&gt;&lt;h5&gt;&lt;b&gt;Languages &lt;/b&gt;Celestial, Common, Draconic&lt;/h5&gt;&lt;h5&gt;&lt;b&gt;SQ &lt;/b&gt;fade&lt;/h5&gt;&lt;/div&gt;&lt;hr/&gt;&lt;div&gt;&lt;h5&gt;&lt;b&gt;ECOLOGY&lt;/b&gt;&lt;/h5&gt;&lt;/div&gt;&lt;hr/&gt;&lt;div&gt;&lt;h5&gt;&lt;b&gt;Environment &lt;/b&gt; any (Axis)&lt;/h5&gt;&lt;h5&gt;&lt;b&gt;Organization &lt;/b&gt;solitary, pair, or pride (3-5)&lt;/h5&gt;&lt;h5&gt;&lt;b&gt;Treasure &lt;/b&gt;standard&lt;/h5&gt;&lt;/div&gt;&lt;hr/&gt;&lt;div&gt;&lt;h5&gt;&lt;b&gt;SPECIAL ABILITIES&lt;/b&gt;&lt;/h5&gt;&lt;/div&gt;&lt;hr/&gt;&lt;div&gt;&lt;h5&gt;&lt;b&gt;Aura of Courage (Su)&lt;/b&gt; A pavbagha is immune to fear, magical or otherwise. Each ally within 10 feet of it gains a +4 morale bonus on saving throws against fear effects. This ability functions only while the pavbagha is conscious, not if it's unconscious or dead.  &lt;/h5&gt;&lt;h5&gt;&lt;b&gt;Fade (Su)&lt;/b&gt; As a standard action, a pavbagha can fade from sight, as &lt;i&gt;invisibility&lt;/i&gt;, for up to 10 rounds per day. These rounds need not be consecutive.  &lt;/h5&gt;&lt;h5&gt;&lt;b&gt;Stunning Claw (Ex)&lt;/b&gt; This ability functions like the Stunning Fist feat, except the pavbagha uses a claw attack instead of an unarmed strike. The servitor can use this ability five times per day. A successful DC 15 Fortitude saving throw negates this effect. The save DC is Wisdom-based.&lt;/h5&gt;&lt;/div&gt;&lt;br&gt;&lt;div&gt;&lt;h4&gt;&lt;p&gt;&lt;p&gt;A pavbagha is the reincarnated soul of an en&lt;i&gt;light&lt;/i&gt;ened mortal worshiper of Irori transformed into the shape of a white tiger. Having lived one full mortal lifetime (if not more), it is patient, calm, and wise. It prefers to draw on its experience to guide and instruct mortals on ways to better themselves. Many enemies mistake a pavbagha's inner peace for weakness or pacifism, but the servitor was a warrior and a fierce predator in previous lives, and it quickly leaps into battle to defend its students or confront those who would dare destroy knowledge.&lt;/p&gt;&lt;p&gt;Pavbaghas patrol the borders of Irori's realm, alert for disturbances in the Serene Circle or forbidden natives of Axis who venture too close to the god's territory. Fulfilling the roles of guardians in the mortal world pleases pavbaghas, whether they're looking after a special person or watching over a sacred site. Although they don't need to eat, they enjoy the challenge and exercise of hunting and stalking prey. Rather than killing its catch, a pavbagha usually lays a single paw upon its target before allowing the creature to run away, secure in its triumph.&lt;/p&gt;&lt;p&gt;Some pavbaghas serve in temples and monasteries dedicated to Irori, where they help in training students in physical combat, particularly in how to deal with monsters and other dangerous beasts. Others guide students in meditation, helping them unravel those quandaries they might have on the path to perfection. Still other pavbaghas that make their homes in monasteries on the Material Plane focus their efforts on attending to those who visit Iroran shrines and temples looking for divine assistance.&lt;/p&gt;&lt;p&gt;A pavbagha measures about 10 to 12 feet long and weighs between 750 and 900 pounds.&lt;/p&gt;&lt;/h4&gt;&lt;/div&gt;</t>
  </si>
  <si>
    <t>Yethazmari</t>
  </si>
  <si>
    <t>(chaotic, evil, extraplanar, herald)</t>
  </si>
  <si>
    <t>darkvision 60 ft., scent; Perception +33</t>
  </si>
  <si>
    <t>Fort +17, Ref +11, Will +17</t>
  </si>
  <si>
    <t>soul scream,</t>
  </si>
  <si>
    <t>15/good</t>
  </si>
  <si>
    <t>bite +25 (6d6+8/19-20), bite +25 (3d6+8/19-20 plus poison)</t>
  </si>
  <si>
    <t>poison gout +22 touch (6d10 acid plus poison)</t>
  </si>
  <si>
    <t>bay, breath weapon (30-ft. cone, 12d10 fire and see below, Reflex DC 25 half, usable every 1d4 rounds), poison</t>
  </si>
  <si>
    <t>Spell-Like Abilities (CL 15th; concentration +21)  At will-blindness/deafness (DC 18), locate creature, rage (DC 19), veil (DC 22)  3/day-baleful polymorph (DC 21), feeblemind (DC 21), greater dispel magic, plane shift (self and willing targets only), summon (level 4, 1d3 yeth hounds 100%)  1/day-control weather, unhallow</t>
  </si>
  <si>
    <t>Str 26, Dex 20, Con 22, Int 17, Wis 23, Cha 22</t>
  </si>
  <si>
    <t>42 (44 vs. bull rush or drag, 46 vs. trip)</t>
  </si>
  <si>
    <t>Cleave, Flyby Attack, Hover, Improved Bull Rush, Improved Critical (bite), Improved Drag, Improved Initiative, Power Attack, Skill Focus (Perception)</t>
  </si>
  <si>
    <t>Acrobatics +26, Bluff +27, Climb +17, Fly +7, Intimidate +27, Knowledge (planes) +24, Knowledge (religion) +15, Perception +33, Sense Motive +27, Stealth +22, Survival +27</t>
  </si>
  <si>
    <t>This starving, jackal-like monstrosity has a fanged snake where its tail should be, tattered wings, and smoking eye sockets.</t>
  </si>
  <si>
    <t>Bay (Su) When the Yethazmari howls or barks, each creature within a 300-foot-radius spread must succeed at a DC 25 Will save or be panicked for 2d4 rounds. This is a sonic mindaffecting fear effect. Evil outsiders are immune to this ability.  Whether or not it succeeds at its save, a creature in the area is immune to the Yethazmari's bay for 24 hours. The save DC is Charisma-based.  Breath Weapon (Su) The Yethazmari's breath weapon is a jet of smoke. Any nonchaotic creature that takes damage from this breath weapon must succeed at a DC 25 Will save or be confused for 1d6 rounds. The save DC is Constitution-based.  Soul Scream (Su) Anytime the Yethazmari takes piercing or slashing damage, its wounds create a terrifying cacophony equivalent to its bay ability. Creatures within 10 feet of it take a -4 penalty on their saves against this effect.  Poison (Ex) Contact or bite-injury; save Fort DC 25; frequency 1/round for 4 rounds; effect 1d6 Str; cure 2 consecutive saves.</t>
  </si>
  <si>
    <t>Having witnessed the most profane atrocities committed by the Mother of Monsters, the eyes of Lamashtu's herald-the Yethazmari-burned to smoldering coals. Now this ancient monstrosity, often said to be Lamashtu's favored offspring, sees only worlds undone and endless ruinous visions of reality rent by Lamashtu's claws. The Yethazmari stands 14 feet tall and weighs over 1,600 pounds.</t>
  </si>
  <si>
    <t>&lt;link rel="stylesheet"href="PF.css"&gt;&lt;div&gt;&lt;h2&gt;Yethazmari&lt;/h2&gt;&lt;h3&gt;&lt;i&gt;This starving, jackal-like monstrosity has a fanged snake where its tail should be, tattered wings, and smoking eye sockets.&lt;/i&gt;&lt;/h3&gt;&lt;br&gt;&lt;/div&gt;&lt;div class="heading"&gt;&lt;p class="alignleft"&gt;Yethazmari&lt;/p&gt;&lt;p class="alignright"&gt;CR 15&lt;/p&gt;&lt;div style="clear: both;"&gt;&lt;/div&gt;&lt;/div&gt;&lt;div&gt;&lt;h5&gt;&lt;b&gt;XP &lt;/b&gt;51,200&lt;/h5&gt;&lt;h5&gt;CE Large outsider (chaotic, evil, extraplanar, herald)&lt;/h5&gt;&lt;h5&gt;&lt;b&gt;Init &lt;/b&gt;+9; &lt;b&gt;Senses &lt;/b&gt;darkvision 60 ft., scent; Perception +33&lt;/h5&gt;&lt;/div&gt;&lt;hr/&gt;&lt;div&gt;&lt;h5&gt;&lt;b&gt;DEFENSE&lt;/b&gt;&lt;/h5&gt;&lt;/div&gt;&lt;hr/&gt;&lt;div&gt;&lt;h5&gt;&lt;b&gt;AC &lt;/b&gt;32, touch 14, flat-footed 27 (+5 Dex, +18 natural, -1 size)&lt;/h5&gt;&lt;h5&gt;&lt;b&gt;hp &lt;/b&gt;207 (18d10+108)&lt;/h5&gt;&lt;h5&gt;&lt;b&gt;Fort &lt;/b&gt;+17, &lt;b&gt;Ref &lt;/b&gt;+11, &lt;b&gt;Will &lt;/b&gt;+17&lt;/h5&gt;&lt;h5&gt;&lt;b&gt;Defensive Abilities &lt;/b&gt;soul scream,; &lt;b&gt;DR &lt;/b&gt;15/good; &lt;b&gt;Immune &lt;/b&gt;fire; &lt;b&gt;SR &lt;/b&gt;26&lt;/h5&gt;&lt;/div&gt;&lt;hr/&gt;&lt;div&gt;&lt;h5&gt;&lt;b&gt;OFFENSE&lt;/b&gt;&lt;/h5&gt;&lt;/div&gt;&lt;hr/&gt;&lt;div&gt;&lt;h5&gt;&lt;b&gt;Spd &lt;/b&gt;50 ft., fly 100 ft. (good)&lt;/h5&gt;&lt;h5&gt;&lt;b&gt;Melee &lt;/b&gt;bite +25 (6d6+8/19-20), bite +25 (3d6+8/19-20 plus poison)&lt;/h5&gt;&lt;h5&gt;&lt;b&gt;Ranged &lt;/b&gt;poison gout +22 touch (6d10 acid plus poison)&lt;/h5&gt;&lt;h5&gt;&lt;b&gt;Space &lt;/b&gt;10 ft.; &lt;b&gt;Reach &lt;/b&gt;10 ft.&lt;/h5&gt;&lt;h5&gt;&lt;b&gt;Special Attacks &lt;/b&gt;bay, breath weapon (30-ft. cone, 12d10 fire and see below, Reflex DC 25 half, usable every 1d4 rounds), poison&lt;/h5&gt;&lt;h5&gt;&lt;b&gt;Spell-Like Abilities&lt;/b&gt; (CL 15th; concentration +21)&lt;/br&gt;At will&amp;mdash;&lt;i&gt;blindness/deafness&lt;/i&gt; (DC 18), &lt;i&gt;locate creature&lt;/i&gt;, &lt;i&gt;rage&lt;/i&gt; (DC 19), &lt;i&gt;veil&lt;/i&gt; (DC 22)&lt;/br&gt;3/day&amp;mdash;&lt;i&gt;baleful polymorph&lt;/i&gt; (DC 21), &lt;i&gt;feeblemind&lt;/i&gt; (DC 21), &lt;i&gt;greater dispel magic&lt;/i&gt;, &lt;i&gt;plane shift&lt;/i&gt; (self and willing targets only), summon (level 4, 1d3 yeth hounds 100%)&lt;/br&gt;1/day&amp;mdash;&lt;i&gt;control weather&lt;/i&gt;, &lt;i&gt;unhallow&lt;/i&gt;&lt;/h5&gt;&lt;/h5&gt;&lt;/div&gt;&lt;hr/&gt;&lt;div&gt;&lt;h5&gt;&lt;b&gt;STATISTICS&lt;/b&gt;&lt;/h5&gt;&lt;/div&gt;&lt;hr/&gt;&lt;div&gt;&lt;h5&gt;&lt;b&gt;Str &lt;/b&gt;26, &lt;b&gt;Dex &lt;/b&gt;20, &lt;b&gt;Con &lt;/b&gt;22, &lt;b&gt;Int &lt;/b&gt; 17, &lt;b&gt;Wis &lt;/b&gt;23, &lt;b&gt;Cha &lt;/b&gt;22&lt;/h5&gt;&lt;h5&gt;&lt;b&gt;Base Atk &lt;/b&gt;+18; &lt;b&gt;CMB &lt;/b&gt;+27 (+29 bull rush or drag); &lt;b&gt;CMD &lt;/b&gt;42 (44 vs. bull rush or drag, 46 vs. trip)&lt;/h5&gt;&lt;h5&gt;&lt;b&gt;Feats &lt;/b&gt;Cleave, Flyby Attack, Hover, Improved Bull Rush, Improved Critical (bite), Improved Drag&lt;sup&gt;APG&lt;/sup&gt;, Improved Initiative, Power Attack, Skill Focus (Perception)&lt;/h5&gt;&lt;h5&gt;&lt;b&gt;Skills &lt;/b&gt;Acrobatics +26, Bluff +27, Climb +17, Fly +7, Intimidate +27, Knowledge (planes) +24, Knowledge (religion) +15, Perception +33, Sense Motive +27, Stealth +22, Survival +27&lt;/h5&gt;&lt;h5&gt;&lt;b&gt;Languages &lt;/b&gt;Abyssal, Common, Infernal&lt;/h5&gt;&lt;/div&gt;&lt;hr/&gt;&lt;div&gt;&lt;h5&gt;&lt;b&gt;ECOLOGY&lt;/b&gt;&lt;/h5&gt;&lt;/div&gt;&lt;hr/&gt;&lt;div&gt;&lt;h5&gt;&lt;b&gt;Environment &lt;/b&gt; any (Abyss)&lt;/h5&gt;&lt;h5&gt;&lt;b&gt;Organization &lt;/b&gt;solitary&lt;/h5&gt;&lt;h5&gt;&lt;b&gt;Treasure &lt;/b&gt;none&lt;/h5&gt;&lt;/div&gt;&lt;hr/&gt;&lt;div&gt;&lt;h5&gt;&lt;b&gt;SPECIAL ABILITIES&lt;/b&gt;&lt;/h5&gt;&lt;/div&gt;&lt;hr/&gt;&lt;div&gt;&lt;h5&gt;&lt;b&gt;Bay (Su)&lt;/b&gt; When the Yethazmari howls or barks, each creature within a 300-foot-radius spread must succeed at a DC 25 Will save or be panicked for 2d4 rounds. This is a sonic mindaffecting fear effect. Evil outsiders are immune to this ability.  Whether or not it succeeds at its save, a creature in the area is immune to the Yethazmari's bay for 24 hours. The save DC is Charisma-based.  &lt;/h5&gt;&lt;h5&gt;&lt;b&gt;Breath Weapon (Su)&lt;/b&gt; The Yethazmari's breath weapon is a jet of smoke. Any nonchaotic creature that takes damage from this breath weapon must succeed at a DC 25 Will save or be confused for 1d6 rounds. The save DC is Constitution-based.  &lt;/h5&gt;&lt;h5&gt;&lt;b&gt;Soul Scream (Su)&lt;/b&gt; Anytime the Yethazmari takes piercing or slashing damage, its wounds create a terrifying cacophony equivalent to its bay ability. Creatures within 10 feet of it take a -4 penalty on their saves against this effect.  &lt;/h5&gt;&lt;h5&gt;&lt;b&gt;Poison (Ex)&lt;/b&gt; Contact or bite-injury; &lt;i&gt;save&lt;/i&gt; Fort DC 25; &lt;i&gt;frequency&lt;/i&gt; 1/round for 4 rounds; &lt;i&gt;effect&lt;/i&gt; 1d6 Str; &lt;i&gt;cure&lt;/i&gt; 2 consecutive &lt;i&gt;save&lt;/i&gt;s.&lt;/h5&gt;&lt;/div&gt;&lt;br&gt;&lt;div&gt;&lt;h4&gt;&lt;p&gt;&lt;p&gt;Having witnessed the most profane atrocities committed by the Mother of Monsters, the eyes of Lamashtu's herald-the Yethazmari-burned to smoldering coals. Now this ancient monstrosity, often said to be Lamashtu's favored offspring, sees only worlds undone and endless ruinous visions of reality rent by Lamashtu's claws. The Yethazmari stands 14 feet tall and weighs over 1,600 pounds.&lt;/p&gt;&lt;/h4&gt;&lt;/div&gt;</t>
  </si>
  <si>
    <t>Swaithe</t>
  </si>
  <si>
    <t>electricity, gaze attacks, poison, visual effects and attacks relying on sight</t>
  </si>
  <si>
    <t>hexes (cackle, evil eye [-2, 4 rounds], misfortune [1 round]; DC 13)</t>
  </si>
  <si>
    <t>Spell-Like Abilities (CL 5th; concentration +6)  Constant-speak with animals  At Will-cause fear (DC 12), detect magic, ray of enfeeblement (DC 12), read magic  3/day-charm animal (DC 12), invisibility (self only)  1/day-rage, waters of LamashtuISWG</t>
  </si>
  <si>
    <t>Str 11, Dex 16, Con 14, Int 13, Wis 11, Cha 12</t>
  </si>
  <si>
    <t>Combat Casting, Improved Initiative, Lightning Reflexes</t>
  </si>
  <si>
    <t>Handle Animal +9, Intimidate +9, Knowledge (arcana) +9, Knowledge (planes) +9, Perception +8, Ride +11, Stealth +15</t>
  </si>
  <si>
    <t>Abyssal, Goblin, Gnoll, Orc; speak with animals,  telepathy 100 ft.</t>
  </si>
  <si>
    <t>eyeless, witchcraft</t>
  </si>
  <si>
    <t>This creepy ash-gray goblin-like creature has empty eye sockets and scraggly, stained teeth.</t>
  </si>
  <si>
    <t>Eyeless (Ex) A swaithe has no eyes, but can sense its immediate surroundings (within 60 feet) as well as a human can see.  Hexes (Su) A swaithe has the cackle, evil eye, and misfortune hexes of a 5th-level witch.  Witchcraft (Su) A swaithe can use spell completion and spell trigger items as if it were a 5th-level witch.</t>
  </si>
  <si>
    <t>Dedicated to Lamashtu, the eyeless swaithes are skulking agents of fear and unprovoked beast attacks, formed from sinful souls who, in life, used animals as tools of violence and murder. Swaithes often lure those who seek their aid and advice into falling victim to the darkest secrets of demonology and forbidden magic.  If left unsupervised, a swaithe charms animals and drives them toward villages, often under the inf luence of rage, further stoking the flames of fear and distrust between settlements and the wilderness.  Swaithes prefer stealth and subterfuge to direct confrontation, and these foul creatures delight in creating a sense of dread in their prey. Swaithes have been known to slip into a village under the cover of night, use their slumber hex on lone villagers, leave a grisly token (such as a bloody organ or strange twig doll) on its body for the victim to discover later when they wake clueless as to why they fell asleep in the first place. They delight in later repeating these attacks with strange cackling noises, invisibly "haunting" a victim's home at night, and driving the target to paranoia and outright panic.  Swaithes can join hag covens and contribute to the coven's cooperative magic. Because of its smaller size and weaker power, a swaithe is often treated as a little sister or daughter by the rest of the coven. Any coven that includes a swaithe can add giant vermin, animal growth, and insect plague to the spells the spells they can cast together.  Small and slight, most swaithes stand about 3-1/2 feet tall and weigh 50 pounds.</t>
  </si>
  <si>
    <t>&lt;link rel="stylesheet"href="PF.css"&gt;&lt;div&gt;&lt;h2&gt;Demon, Swaithe&lt;/h2&gt;&lt;h3&gt;&lt;i&gt;This creepy ash-gray goblin-like creature has empty eye sockets and scraggly, stained teeth.&lt;/i&gt;&lt;/h3&gt;&lt;br&gt;&lt;/div&gt;&lt;div class="heading"&gt;&lt;p class="alignleft"&gt;Swaithe&lt;/p&gt;&lt;p class="alignright"&gt;CR 4&lt;/p&gt;&lt;div style="clear: both;"&gt;&lt;/div&gt;&lt;/div&gt;&lt;div&gt;&lt;h5&gt;&lt;b&gt;XP &lt;/b&gt;1,200&lt;/h5&gt;&lt;h5&gt;CE Small outsider (chaotic, demon, evil, extraplanar)&lt;/h5&gt;&lt;h5&gt;&lt;b&gt;Init &lt;/b&gt;+7; &lt;b&gt;Senses &lt;/b&gt;blindsense 30 ft., darkvision 60 ft.; Perception +8&lt;/h5&gt;&lt;/div&gt;&lt;hr/&gt;&lt;div&gt;&lt;h5&gt;&lt;b&gt;DEFENSE&lt;/b&gt;&lt;/h5&gt;&lt;/div&gt;&lt;hr/&gt;&lt;div&gt;&lt;h5&gt;&lt;b&gt;AC &lt;/b&gt;18, touch 14, flat-footed 15 (+3 Dex, +4 natural, +1 size)&lt;/h5&gt;&lt;h5&gt;&lt;b&gt;hp &lt;/b&gt;37 (5d10+10)&lt;/h5&gt;&lt;h5&gt;&lt;b&gt;Fort &lt;/b&gt;+3, &lt;b&gt;Ref &lt;/b&gt;+9, &lt;b&gt;Will &lt;/b&gt;+4&lt;/h5&gt;&lt;h5&gt;&lt;b&gt;DR &lt;/b&gt;5/cold iron; &lt;b&gt;Immune &lt;/b&gt;electricity, gaze attacks, poison, visual effects and attacks relying on sight; &lt;b&gt;Resist &lt;/b&gt;acid 10, cold 10, fire 10; &lt;b&gt;SR &lt;/b&gt;15&lt;/h5&gt;&lt;/div&gt;&lt;hr/&gt;&lt;div&gt;&lt;h5&gt;&lt;b&gt;OFFENSE&lt;/b&gt;&lt;/h5&gt;&lt;/div&gt;&lt;hr/&gt;&lt;div&gt;&lt;h5&gt;&lt;b&gt;Spd &lt;/b&gt;30 ft.&lt;/h5&gt;&lt;h5&gt;&lt;b&gt;Melee &lt;/b&gt;bite +6 (1d4), 2 claws +6 (1d3)&lt;/h5&gt;&lt;h5&gt;&lt;b&gt;Space &lt;/b&gt;5 ft.; &lt;b&gt;Reach &lt;/b&gt;5 ft.&lt;/h5&gt;&lt;h5&gt;&lt;b&gt;Special Attacks &lt;/b&gt;hexes (cackle, evil eye [-2, 4 rounds], misfortune [1 round]; DC 13)&lt;/h5&gt;&lt;h5&gt;&lt;b&gt;Spell-Like Abilities&lt;/b&gt; (CL 5th; concentration +6)&lt;/br&gt;Constant&amp;mdash;&lt;i&gt;speak with animals&lt;/i&gt;&lt;/br&gt;At Will&amp;mdash;&lt;i&gt;cause fear&lt;/i&gt; (DC 12), &lt;i&gt;detect magic&lt;/i&gt;, &lt;i&gt;ray of enfeeblement&lt;/i&gt; (DC 12), &lt;i&gt;read magic&lt;/i&gt;&lt;/br&gt;3/day&amp;mdash;&lt;i&gt;charm animal&lt;/i&gt; (DC 12), &lt;i&gt;invisibility&lt;/i&gt; (self only)&lt;/br&gt;1/day&amp;mdash;&lt;i&gt;rage&lt;/i&gt;, &lt;i&gt;waters of Lamashtu&lt;/i&gt;&lt;sup&gt;ISWG&lt;/sup&gt;&lt;/h5&gt;&lt;/h5&gt;&lt;/div&gt;&lt;hr/&gt;&lt;div&gt;&lt;h5&gt;&lt;b&gt;STATISTICS&lt;/b&gt;&lt;/h5&gt;&lt;/div&gt;&lt;hr/&gt;&lt;div&gt;&lt;h5&gt;&lt;b&gt;Str &lt;/b&gt;11, &lt;b&gt;Dex &lt;/b&gt;16, &lt;b&gt;Con &lt;/b&gt;14, &lt;b&gt;Int &lt;/b&gt; 13, &lt;b&gt;Wis &lt;/b&gt;11, &lt;b&gt;Cha &lt;/b&gt;12&lt;/h5&gt;&lt;h5&gt;&lt;b&gt;Base Atk &lt;/b&gt;+5; &lt;b&gt;CMB &lt;/b&gt;+4; &lt;b&gt;CMD &lt;/b&gt;17&lt;/h5&gt;&lt;h5&gt;&lt;b&gt;Feats &lt;/b&gt;Combat Casting, Improved Initiative, Lightning Reflexes&lt;/h5&gt;&lt;h5&gt;&lt;b&gt;Skills &lt;/b&gt;Handle Animal +9, Intimidate +9, Knowledge (arcana) +9, Knowledge (planes) +9, Perception +8, Ride +11, Stealth +15&lt;/h5&gt;&lt;h5&gt;&lt;b&gt;Languages &lt;/b&gt;Abyssal, Goblin, Gnoll, Orc; &lt;i&gt;speak with animals&lt;/i&gt;,  telepathy 100 ft.&lt;/h5&gt;&lt;h5&gt;&lt;b&gt;SQ &lt;/b&gt;eyeless, witchcraft&lt;/h5&gt;&lt;/div&gt;&lt;hr/&gt;&lt;div&gt;&lt;h5&gt;&lt;b&gt;ECOLOGY&lt;/b&gt;&lt;/h5&gt;&lt;/div&gt;&lt;hr/&gt;&lt;div&gt;&lt;h5&gt;&lt;b&gt;Environment &lt;/b&gt; any (Abyss)&lt;/h5&gt;&lt;h5&gt;&lt;b&gt;Organization &lt;/b&gt;solitary, pair, or gang (3-5)&lt;/h5&gt;&lt;h5&gt;&lt;b&gt;Treasure &lt;/b&gt;standard&lt;/h5&gt;&lt;/div&gt;&lt;hr/&gt;&lt;div&gt;&lt;h5&gt;&lt;b&gt;SPECIAL ABILITIES&lt;/b&gt;&lt;/h5&gt;&lt;/div&gt;&lt;hr/&gt;&lt;div&gt;&lt;h5&gt;&lt;b&gt;Eyeless (Ex)&lt;/b&gt; A swaithe has no eyes, but can sense its immediate surroundings (within 60 feet) as well as a human can see.  &lt;/h5&gt;&lt;h5&gt;&lt;b&gt;Hexes (Su)&lt;/b&gt; A swaithe has the cackle, evil eye, and misfortune hexes of a 5th-level witch.  &lt;/h5&gt;&lt;h5&gt;&lt;b&gt;Witchcraft (Su)&lt;/b&gt; A swaithe can use spell completion and spell trigger items as if it were a 5th-level witch.&lt;/h5&gt;&lt;/div&gt;&lt;br&gt;&lt;div&gt;&lt;h4&gt;&lt;p&gt;&lt;p&gt;Dedicated to Lamashtu, the eyeless swaithes are skulking agents of fear and unprovoked beast attacks, formed from sinful souls who, in life, used animals as tools of violence and murder. Swaithes often lure those who seek their aid and advice into falling victim to the darkest secrets of demonology and forbidden magic.&lt;/p&gt;&lt;p&gt;If left unsupervised, a swaithe charms animals and drives them toward villages, often under the inf luence of &lt;i&gt;rage&lt;/i&gt;, further stoking the flames of fear and distrust between settlements and the wilderness.&lt;/p&gt;&lt;p&gt;Swaithes prefer stealth and subterfuge to direct confrontation, and these foul creatures delight in creating a sense of dread in their prey. Swaithes have been known to slip into a village under the cover of night, use their slumber hex on lone villagers, leave a grisly token (such as a bloody organ or strange twig doll) on its body for the victim to discover later when they wake clueless as to why they fell asleep in the first place. They delight in later repeating these attacks with strange cackling noises, invisibly "haunting" a victim's home at night, and driving the target to paranoia and outright panic.&lt;/p&gt;&lt;p&gt;Swaithes can join hag covens and contribute to the coven's cooperative magic. Because of its smaller size and weaker power, a swaithe is often treated as a little sister or daughter by the rest of the coven. Any coven that includes a swaithe can add &lt;i&gt;giant vermin&lt;/i&gt;, &lt;i&gt;animal growth&lt;/i&gt;, and &lt;i&gt;insect plague&lt;/i&gt; to the spells the spells they can cast together.&lt;/p&gt;&lt;p&gt;Small and slight, most swaithes stand about 3-1/2 feet tall and weigh 50 pounds.&lt;/p&gt;&lt;/h4&gt;&lt;/div&gt;</t>
  </si>
  <si>
    <t xml:space="preserve"> any (Maelstrom)</t>
  </si>
  <si>
    <t>Burleev</t>
  </si>
  <si>
    <t>(cold or fire, extraplanar)</t>
  </si>
  <si>
    <t>frostfire spirit,</t>
  </si>
  <si>
    <t>cold or fire</t>
  </si>
  <si>
    <t>vulnerable to cold or fire</t>
  </si>
  <si>
    <t>2 slams +5 (1d6 plus 1d6 cold or fire)</t>
  </si>
  <si>
    <t>Spell-Like Abilities (CL 5th; concentration +8)  At will-detect magic, read magic  3/day-cure light wounds  1/day-invisibility</t>
  </si>
  <si>
    <t>Sorcerer Spells Known (CL 5th; concentration +8)  2nd (5)-acid arrow, daze monster (DC 15)  1st (7)-chill touch (DC 14), color spray (DC 14), magic missile, sleep (DC 14)  0 (at will)-dancing lights, daze (DC 13), disrupt undead, ghost sound (DC 13), mage hand, prestidigitation</t>
  </si>
  <si>
    <t>Str 11, Dex 10, Con 13, Int 10, Wis 13, Cha 16</t>
  </si>
  <si>
    <t>Intimidate +11, Knowledge (arcana) +8, Knowledge (planes) +8, Perception +9, Spellcraft +8, Stealth +4, Use Magic Device +11</t>
  </si>
  <si>
    <t>Abyssal, Celestial, Draconic,  Protean; read magic</t>
  </si>
  <si>
    <t>This creature looks like a humanoid skeleton with a complete set of internal organs. A violet glow replaces its missing flesh.</t>
  </si>
  <si>
    <t>Frostfire Spirit (Su) A burleev is surrounded by either cold or fire energy. The burleev can change the energy type as a swift action. When surrounded by fire, the burleev has the fire subtype, it adds fire damage to its attacks, and creatures striking it with melee weapons, natural attacks, or unarmed strikes take 1d6 points of fire damage; when surrounded by cold, it instead gains the cold subtype and deals cold damage rather than fire damage. It can also completely dampen its aura for 1d6 rounds, but cannot reactivate it until this time has passed.  Spells A burleev cast spells as a 5th-level sorcerer.</t>
  </si>
  <si>
    <t>A burleev is a planar explorer created by the power of Nethys. Some are his mortal petitioners assigned to this role after their death by a deliberate act of the god, whereas others are hapless visitors who were transformed by proximity to Nethys or certain parts of his realm. They serve as his eyes and ears on many planes, using their power to adapt to hostile environments and report their discoveries to his greater servitors. Each has a unique allotment of spells suited for its current task, and a burleev that has completed its service in one inhospitable location might be destroyed and recreated with a different array of arcane talents that suit it better for its next duty.  The spells shown above represent those of a typical burleev.  A burleev's supernatural nimbus burns brightly with cold or heat, making it painfully cold or hot to the touch. As a burleev discovers information useful to the god of magic, the color of its aura increases in intensity. The eldest of these creatures, or those that have travelled far from Nethys's realm in the Maelstrom for the longest, often burn like living pyres. These burleevs sometimes take sorcerer class levels as their magical power grows to match their ever-increasing knowledge. Should it later be crushed and reformed as part of its continuing duties, such a burleev retains much of its brightness and arcane might.  A spellcaster whose research interests mirror those of a burleev can keep such an outsider's attention for days, weeks, or longer so long as the mortal continues to make new and exciting discoveries.  Burleevs stand around 6 feet tall and weigh roughly 80 pounds.</t>
  </si>
  <si>
    <t>&lt;link rel="stylesheet"href="PF.css"&gt;&lt;div&gt;&lt;h2&gt;Burleev&lt;/h2&gt;&lt;h3&gt;&lt;i&gt;This creature looks like a humanoid skeleton with a complete set of internal organs. A violet glow replaces its missing flesh.&lt;/i&gt;&lt;/h3&gt;&lt;br&gt;&lt;/div&gt;&lt;div class="heading"&gt;&lt;p class="alignleft"&gt;Burleev&lt;/p&gt;&lt;p class="alignright"&gt;CR 4&lt;/p&gt;&lt;div style="clear: both;"&gt;&lt;/div&gt;&lt;/div&gt;&lt;div&gt;&lt;h5&gt;&lt;b&gt;XP &lt;/b&gt;1,200&lt;/h5&gt;&lt;h5&gt;N Medium outsider (cold or fire, extraplanar)&lt;/h5&gt;&lt;h5&gt;&lt;b&gt;Init &lt;/b&gt;+4; &lt;b&gt;Senses &lt;/b&gt;darkvision 60 ft., &lt;i&gt;detect magic&lt;/i&gt;; Perception +9&lt;/h5&gt;&lt;/div&gt;&lt;hr/&gt;&lt;div&gt;&lt;h5&gt;&lt;b&gt;DEFENSE&lt;/b&gt;&lt;/h5&gt;&lt;/div&gt;&lt;hr/&gt;&lt;div&gt;&lt;h5&gt;&lt;b&gt;AC &lt;/b&gt;16, touch 10, flat-footed 16 (+6 natural)&lt;/h5&gt;&lt;h5&gt;&lt;b&gt;hp &lt;/b&gt;32 (5d10+5)&lt;/h5&gt;&lt;h5&gt;&lt;b&gt;Fort &lt;/b&gt;+5, &lt;b&gt;Ref &lt;/b&gt;+3, &lt;b&gt;Will &lt;/b&gt;+5&lt;/h5&gt;&lt;h5&gt;&lt;b&gt;Defensive Abilities &lt;/b&gt;frostfire spirit,; &lt;b&gt;DR &lt;/b&gt;5/magic; &lt;b&gt;Immune &lt;/b&gt;cold or fire; &lt;b&gt;SR &lt;/b&gt;15&lt;/h5&gt;&lt;h5&gt;&lt;b&gt;Weaknesses &lt;/b&gt;vulnerable to cold or fire&lt;/h5&gt;&lt;/div&gt;&lt;hr/&gt;&lt;div&gt;&lt;h5&gt;&lt;b&gt;OFFENSE&lt;/b&gt;&lt;/h5&gt;&lt;/div&gt;&lt;hr/&gt;&lt;div&gt;&lt;h5&gt;&lt;b&gt;Spd &lt;/b&gt;30 ft.&lt;/h5&gt;&lt;h5&gt;&lt;b&gt;Melee &lt;/b&gt;2 slams +5 (1d6 plus 1d6 cold or fire)&lt;/h5&gt;&lt;h5&gt;&lt;b&gt;Space &lt;/b&gt;5 ft.; &lt;b&gt;Reach &lt;/b&gt;5 ft.&lt;/h5&gt;&lt;h5&gt;&lt;b&gt;Spell-Like Abilities&lt;/b&gt; (CL 5th; concentration +8)&lt;/br&gt;At will&amp;mdash;&lt;i&gt;detect magic&lt;/i&gt;, &lt;i&gt;read magic&lt;/i&gt;&lt;/br&gt;3/day&amp;mdash;&lt;i&gt;cure light wounds&lt;/i&gt;&lt;/br&gt;1/day&amp;mdash;&lt;i&gt;invisibility&lt;/i&gt;&lt;/h5&gt;&lt;/h5&gt;&lt;h5&gt;&lt;b&gt;Sorcerer Spells Known&lt;/b&gt; (CL 5th; concentration +8)&lt;/br&gt;2nd (5)&amp;mdash;&lt;i&gt;acid arrow&lt;/i&gt;, &lt;i&gt;&lt;i&gt;daze&lt;/i&gt; monster&lt;/i&gt; (DC 15)&lt;/br&gt;1st (7)&amp;mdash;&lt;i&gt;chill touch&lt;/i&gt; (DC 14), &lt;i&gt;color spray&lt;/i&gt; (DC 14), &lt;i&gt;magic missile&lt;/i&gt;, &lt;i&gt;sleep&lt;/i&gt; (DC 14)&lt;/br&gt;0 (at will)&amp;mdash;&lt;i&gt;dancing lights&lt;/i&gt;, &lt;i&gt;daze&lt;/i&gt; (DC 13), &lt;i&gt;disrupt undead&lt;/i&gt;, &lt;i&gt;ghost sound&lt;/i&gt; (DC 13), &lt;i&gt;mage hand&lt;/i&gt;, &lt;i&gt;prestidigitation&lt;/i&gt;&lt;/h5&gt;&lt;/h5&gt;&lt;/div&gt;&lt;hr/&gt;&lt;div&gt;&lt;h5&gt;&lt;b&gt;STATISTICS&lt;/b&gt;&lt;/h5&gt;&lt;/div&gt;&lt;hr/&gt;&lt;div&gt;&lt;h5&gt;&lt;b&gt;Str &lt;/b&gt;11, &lt;b&gt;Dex &lt;/b&gt;10, &lt;b&gt;Con &lt;/b&gt;13, &lt;b&gt;Int &lt;/b&gt; 10, &lt;b&gt;Wis &lt;/b&gt;13, &lt;b&gt;Cha &lt;/b&gt;16&lt;/h5&gt;&lt;h5&gt;&lt;b&gt;Base Atk &lt;/b&gt;+5; &lt;b&gt;CMB &lt;/b&gt;+5; &lt;b&gt;CMD &lt;/b&gt;15&lt;/h5&gt;&lt;h5&gt;&lt;b&gt;Feats &lt;/b&gt;Combat Casting, Improved Initiative, Lightning Reflexes&lt;/h5&gt;&lt;h5&gt;&lt;b&gt;Skills &lt;/b&gt;Intimidate +11, Knowledge (arcana) +8, Knowledge (planes) +8, Perception +9, Spellcraft +8, Stealth +4, Use Magic Device +11; &lt;b&gt;Racial Modifiers &lt;/b&gt;+4 Stealth&lt;/h5&gt;&lt;h5&gt;&lt;b&gt;Languages &lt;/b&gt;Abyssal, Celestial, Draconic,  Protean; &lt;i&gt;read magic&lt;/i&gt;&lt;/h5&gt;&lt;/div&gt;&lt;hr/&gt;&lt;div&gt;&lt;h5&gt;&lt;b&gt;ECOLOGY&lt;/b&gt;&lt;/h5&gt;&lt;/div&gt;&lt;hr/&gt;&lt;div&gt;&lt;h5&gt;&lt;b&gt;Environment &lt;/b&gt; any (Maelstrom)&lt;/h5&gt;&lt;h5&gt;&lt;b&gt;Organization &lt;/b&gt;solitary, pair, or cabal (3-5)&lt;/h5&gt;&lt;h5&gt;&lt;b&gt;Treasure &lt;/b&gt;standard&lt;/h5&gt;&lt;/div&gt;&lt;hr/&gt;&lt;div&gt;&lt;h5&gt;&lt;b&gt;SPECIAL ABILITIES&lt;/b&gt;&lt;/h5&gt;&lt;/div&gt;&lt;hr/&gt;&lt;div&gt;&lt;h5&gt;&lt;b&gt;Frostfire Spirit (Su)&lt;/b&gt; A burleev is surrounded by either cold or fire energy. The burleev can change the energy type as a swift action. When surrounded by fire, the burleev has the fire subtype, it adds fire damage to its attacks, and creatures striking it with melee weapons, natural attacks, or unarmed strikes take 1d6 points of fire damage; when surrounded by cold, it instead gains the cold subtype and deals cold damage rather than fire damage. It can also completely dampen its aura for 1d6 rounds, but cannot reactivate it until this time has passed.  &lt;/h5&gt;&lt;h5&gt;&lt;b&gt;Spells&lt;/b&gt; A burleev cast spells as a 5th-level sorcerer.&lt;/h5&gt;&lt;/div&gt;&lt;br&gt;&lt;div&gt;&lt;h4&gt;&lt;p&gt;&lt;p&gt;A burleev is a planar explorer created by the power of Nethys. Some are his mortal petitioners assigned to this role after their death by a deliberate act of the god, whereas others are hapless visitors who were transformed by proximity to Nethys or certain parts of his realm. They serve as his eyes and ears on many planes, using their power to adapt to hostile environments and report their discoveries to his greater servitors. Each has a unique allotment of spells suited for its current task, and a burleev that has completed its service in one inhospitable location might be destroyed and recreated with a different array of arcane talents that suit it better for its next duty.&lt;/p&gt;&lt;p&gt;The spells shown above represent those of a typical burleev.&lt;/p&gt;&lt;p&gt;A burleev's supernatural nimbus burns brightly with cold or heat, making it painfully cold or hot to the touch. As a burleev discovers information useful to the god of magic, the color of its aura increases in intensity. The eldest of these creatures, or those that have travelled far from Nethys's realm in the Maelstrom for the longest, often burn like living pyres. These burleevs sometimes take sorcerer class levels as their magical power grows to match their ever-increasing knowledge. Should it later be crushed and reformed as part of its continuing duties, such a burleev retains much of its brightness and arcane might.&lt;/p&gt;&lt;p&gt;A spellcaster whose research interests mirror those of a burleev can keep such an outsider's attention for days, weeks, or longer so long as the mortal continues to make new and exciting discoveries.&lt;/p&gt;&lt;p&gt;Burleevs stand around 6 feet tall and weigh roughly 80 pounds.&lt;/p&gt;&lt;/h4&gt;&lt;/div&gt;</t>
  </si>
  <si>
    <t>The Stabbing Beast</t>
  </si>
  <si>
    <t>(evil, extraplanar, herald, shapechanger)</t>
  </si>
  <si>
    <t>darkvision 60 ft., low-light vision, see in darkness, see invisibility; Perception +26</t>
  </si>
  <si>
    <t>31, touch 23, flat-footed 18</t>
  </si>
  <si>
    <t>(+12 Dex, +1 dodge, +8 natural)</t>
  </si>
  <si>
    <t>Fort +17, Ref +17, Will +14; +4 vs. mind-affecting</t>
  </si>
  <si>
    <t>+1 keen short swords +28/+28/+23/+18/+13 (1d6+4/17-20 plus bleed), sting +24 (1d6+4 plus bleed and poison)</t>
  </si>
  <si>
    <t>poison stream +29 touch (blindness 1d4+1 rounds)</t>
  </si>
  <si>
    <t>bleed (2d6), poison, sudden strike</t>
  </si>
  <si>
    <t>Spell-Like Abilities (CL 17th; concentration +19) Constant-see invisibility At Will-absorbing touchAPG, alchemical allocationAPG, charm person (DC 13), keen edge, poison (DC 16), true strike 3/day-false alibi* (DC 15), greater teleport (self plus 50 lbs. of objects only), invisibility, modify memory (DC 16), suggestion (DC 15), summon (level 6, 1 fiendish deadfall scorpion [Bestiary 3 237] 100%)</t>
  </si>
  <si>
    <t>Combat Expertise, Combat Reflexes, Deflect ArrowsB, Dodge, Greater FeintB, Improved FeintB, Improved Initiative, Improved Iron Will, Iron Will, Mobility, Scorpion StyleB, Spring Attack, Two-Weapon Fighting, Weapon FinesseB</t>
  </si>
  <si>
    <t>Appraise +12, Bluff +22, Climb +11, Craft (alchemy) +13, Knowledge (arcana, nature) +10, Knowledge (local) +13, Knowledge (planes) +12, Knowledge (religion) +9, Perception +26, Sense Motive +13, Stealth +32</t>
  </si>
  <si>
    <t>change shape (Huge scorpion or scorpion-tailed human; shapechange), murderer's reward</t>
  </si>
  <si>
    <t>standard (2 +1 short swords)</t>
  </si>
  <si>
    <t>This towering, scorpion-tailed man stalks with a soundless grace and murderous intent.</t>
  </si>
  <si>
    <t>Change Shape (Su) In its scorpion form, replace or add the following statistics: Size Huge; Init +14; AC 31, touch 21, flat-footed 20 (+10 Dex, +1 dodge, +10 natural); Ref +16; Melee claws +28 (2d6+13 plus bleed and grab), sting +26 (2d6+11 plus bleed and poison); Space 15 ft.; Reach 15 ft.; Special Attacks constrict (2d6+12); Str 32, Dex 31; CMB +30 (+34 grapple); CMD 53 (65 vs. trip); Skills Climb +20, Stealth +24. Murderer's Reward (Su) If the Stabbing Beast's attack reduces a target to fewer than 0 hit points, the herald immediately gains 2d6 temporary hit points (or 3d8, if the attack kills the target), but no more than the target's maximum hit points. The temporary hit points last for 1 hour. Poison (Ex) Sting-injury; save Fort DC 25; frequency 1/round for 6 rounds; effect 1d6 Str; cure 2 consecutive saves. Poison Stream (Ex) As a ranged attack (or in place of a melee sting attack), the Stabbing Beast can fire a stream of poison up to 180 feet at an opponent's eyes. The target must succeed at a save against the Stabbing Beast's poison or be blinded for 1d4+1 rounds. Sudden Strike (Ex) During a surprise round, the herald may act as if it had a full round to act, rather than just one standard action.</t>
  </si>
  <si>
    <t>The Stabbing Beast is the herald of Norgorber, the god of greed, murder, secrets, and poison. It is an incredibly dangerous predator that uses its keen intellect and deadly poison to stalk and kill its prey. Its natural form is that of a huge scorpion, but it can also assume an armored humanoid shape suitable for stealth or interacting with Norgorber's followers. Though its main purpose for coming to Golarion is to kill, it has also been called to aid great thefts and bury terrible secrets.</t>
  </si>
  <si>
    <t>&lt;link rel="stylesheet"href="PF.css"&gt;&lt;div&gt;&lt;h2&gt;The Stabbing Beast&lt;/h2&gt;&lt;h3&gt;&lt;i&gt;This towering, scorpion-tailed man stalks with a soundless grace and murderous intent.&lt;/i&gt;&lt;/h3&gt;&lt;br&gt;&lt;/div&gt;&lt;div class="heading"&gt;&lt;p class="alignleft"&gt;The Stabbing Beast&lt;/p&gt;&lt;p class="alignright"&gt;CR 15&lt;/p&gt;&lt;div style="clear: both;"&gt;&lt;/div&gt;&lt;/div&gt;&lt;div&gt;&lt;h5&gt;&lt;b&gt;XP &lt;/b&gt;51,200&lt;/h5&gt;&lt;h5&gt;NE Medium outsider (evil, extraplanar, herald, shapechanger)&lt;/h5&gt;&lt;h5&gt;&lt;b&gt;Init &lt;/b&gt;+16; &lt;b&gt;Senses &lt;/b&gt;darkvision 60 ft., low-light vision, see in darkness, &lt;i&gt;see invisibility&lt;/i&gt;; Perception +26&lt;/h5&gt;&lt;/div&gt;&lt;hr/&gt;&lt;div&gt;&lt;h5&gt;&lt;b&gt;DEFENSE&lt;/b&gt;&lt;/h5&gt;&lt;/div&gt;&lt;hr/&gt;&lt;div&gt;&lt;h5&gt;&lt;b&gt;AC &lt;/b&gt;31, touch 23, flat-footed 18 (+12 Dex, +1 dodge, +8 natural)&lt;/h5&gt;&lt;h5&gt;&lt;b&gt;hp &lt;/b&gt;212 (17d10+119)&lt;/h5&gt;&lt;h5&gt;&lt;b&gt;Fort &lt;/b&gt;+17, &lt;b&gt;Ref &lt;/b&gt;+17, &lt;b&gt;Will &lt;/b&gt;+14; +4 vs. mind-affecting&lt;/h5&gt;&lt;h5&gt;&lt;b&gt;Defensive Abilities &lt;/b&gt;all-around vision; &lt;b&gt;DR &lt;/b&gt;10/good and magic; &lt;b&gt;Immune &lt;/b&gt;poison; &lt;b&gt;Resist &lt;/b&gt;acid 30, cold 10, electricity 10, fire 10; &lt;b&gt;SR &lt;/b&gt;26&lt;/h5&gt;&lt;/div&gt;&lt;hr/&gt;&lt;div&gt;&lt;h5&gt;&lt;b&gt;OFFENSE&lt;/b&gt;&lt;/h5&gt;&lt;/div&gt;&lt;hr/&gt;&lt;div&gt;&lt;h5&gt;&lt;b&gt;Spd &lt;/b&gt;50 ft.&lt;/h5&gt;&lt;h5&gt;&lt;b&gt;Melee &lt;/b&gt;&lt;i&gt;&lt;i&gt;+1 keen short swords&lt;/i&gt;&lt;/i&gt; +28/+28/+23/+18/+13 (1d6+4/17-20 plus bleed), sting +24 (1d6+4 plus bleed and &lt;i&gt;poison&lt;/i&gt;)&lt;/h5&gt;&lt;h5&gt;&lt;b&gt;Ranged &lt;/b&gt;&lt;i&gt;poison&lt;/i&gt; stream +29 touch (blindness 1d4+1 rounds)&lt;/h5&gt;&lt;h5&gt;&lt;b&gt;Space &lt;/b&gt;5 ft.; &lt;b&gt;Reach &lt;/b&gt;5 ft.&lt;/h5&gt;&lt;h5&gt;&lt;b&gt;Special Attacks &lt;/b&gt;bleed (2d6), &lt;i&gt;poison&lt;/i&gt;, sudden strike&lt;/h5&gt;&lt;h5&gt;&lt;b&gt;Spell-Like Abilities&lt;/b&gt; (CL 17th; concentration +19)&lt;/br&gt;Constant&amp;mdash;&lt;i&gt;see invisibility&lt;/i&gt;&lt;/br&gt;At Will&amp;mdash;&lt;i&gt;absorbing touch&lt;/i&gt;&lt;sup&gt;APG&lt;/sup&gt;, &lt;i&gt;alchemical allocation&lt;/i&gt;&lt;sup&gt;APG&lt;/sup&gt;, &lt;i&gt;charm person&lt;/i&gt; (DC 13), &lt;i&gt;keen edge&lt;/i&gt;, &lt;i&gt;poison&lt;/i&gt; (DC 16), &lt;i&gt;true strike&lt;/i&gt;&lt;/br&gt;3/day&amp;mdash;&lt;i&gt;false alibi&lt;/i&gt;* (DC 15), &lt;i&gt;greater teleport&lt;/i&gt; (self plus 50 lbs. of objects only), &lt;i&gt;invisibility&lt;/i&gt;, &lt;i&gt;modify memory&lt;/i&gt; (DC 16), &lt;i&gt;suggestion&lt;/i&gt; (DC 15), &lt;i&gt;summon&lt;/i&gt; (level 6, 1 fiendish deadfall scorpion [Bestiary 3 237] 100%)&lt;/h5&gt;&lt;/h5&gt;&lt;/div&gt;&lt;hr/&gt;&lt;div&gt;&lt;h5&gt;&lt;b&gt;STATISTICS&lt;/b&gt;&lt;/h5&gt;&lt;/div&gt;&lt;hr/&gt;&lt;div&gt;&lt;h5&gt;&lt;b&gt;Str &lt;/b&gt;16, &lt;b&gt;Dex &lt;/b&gt;35, &lt;b&gt;Con &lt;/b&gt;24, &lt;b&gt;Int &lt;/b&gt; 13, &lt;b&gt;Wis &lt;/b&gt;15, &lt;b&gt;Cha &lt;/b&gt;14&lt;/h5&gt;&lt;h5&gt;&lt;b&gt;Base Atk &lt;/b&gt;+17; &lt;b&gt;CMB &lt;/b&gt;+20; &lt;b&gt;CMD &lt;/b&gt;43&lt;/h5&gt;&lt;h5&gt;&lt;b&gt;Feats &lt;/b&gt;Combat Expertise, Combat Reflexes, Deflect Arrows&lt;sup&gt;B&lt;/sup&gt;, Dodge, Greater Feint&lt;sup&gt;B&lt;/sup&gt;, Improved Feint&lt;sup&gt;B&lt;/sup&gt;, Improved Initiative, Improved Iron Will, Iron Will, Mobility, Scorpion Style&lt;sup&gt;B&lt;/sup&gt;, Spring Attack, Two-Weapon Fighting, Weapon Finesse&lt;sup&gt;B&lt;/sup&gt;&lt;/h5&gt;&lt;h5&gt;&lt;b&gt;Skills &lt;/b&gt;Appraise +12, Bluff +22, Climb +11, Craft (alchemy) +13, Knowledge (arcana, nature) +10, Knowledge (local) +13, Knowledge (planes) +12, Knowledge (religion) +9, Perception +26, Sense Motive +13, Stealth +32; &lt;b&gt;Racial Modifiers &lt;/b&gt;+8 Bluff, +4 Perception&lt;/h5&gt;&lt;h5&gt;&lt;b&gt;Languages &lt;/b&gt;Abyssal, Celestial, Common, Infernal, Protean; telepathy 100 ft.&lt;/h5&gt;&lt;h5&gt;&lt;b&gt;SQ &lt;/b&gt;change shape (Huge scorpion or scorpion-tailed human; shapechange), murderer's reward&lt;/h5&gt;&lt;/div&gt;&lt;hr/&gt;&lt;div&gt;&lt;h5&gt;&lt;b&gt;ECOLOGY&lt;/b&gt;&lt;/h5&gt;&lt;/div&gt;&lt;hr/&gt;&lt;div&gt;&lt;h5&gt;&lt;b&gt;Environment &lt;/b&gt; any land (Axis)&lt;/h5&gt;&lt;h5&gt;&lt;b&gt;Organization &lt;/b&gt;solitary&lt;/h5&gt;&lt;h5&gt;&lt;b&gt;Treasure &lt;/b&gt;standard (2 &lt;i&gt;+1 short&lt;/i&gt; swords)&lt;/h5&gt;&lt;/div&gt;&lt;hr/&gt;&lt;div&gt;&lt;h5&gt;&lt;b&gt;SPECIAL ABILITIES&lt;/b&gt;&lt;/h5&gt;&lt;/div&gt;&lt;hr/&gt;&lt;div&gt;&lt;h5&gt;&lt;b&gt;Change Shape (Su)&lt;/b&gt; In its scorpion form, replace or add the following statistics: &lt;b&gt;Size&lt;/b&gt; Huge; &lt;b&gt;Init&lt;/b&gt; +14; &lt;b&gt;AC&lt;/b&gt; 31, touch 21, flat-footed 20 (+10 &lt;b&gt;Dex&lt;/b&gt;, +1 dodge, +10 natural); &lt;b&gt;Ref&lt;/b&gt; +16; &lt;b&gt;Melee&lt;/b&gt; claws +28 (2d6+13 plus bleed and grab), sting +26 (2d6+11 plus bleed and &lt;i&gt;poison&lt;/i&gt;); &lt;b&gt;Space&lt;/b&gt; 15 ft.; &lt;b&gt;Reach&lt;/b&gt; 15 ft.; &lt;b&gt;Special Attacks&lt;/b&gt; constrict (2d6+12); &lt;b&gt;Str&lt;/b&gt; 32, &lt;b&gt;Dex&lt;/b&gt; 31; &lt;b&gt;CMB&lt;/b&gt; +30 (+34 grapple); CMD 53 (65 vs. trip); &lt;b&gt;Skills&lt;/b&gt; Climb +20, Stealth +24. &lt;/h5&gt;&lt;h5&gt;&lt;b&gt;Murderer's Reward (Su)&lt;/b&gt; If the Stabbing Beast's attack reduces a target to fewer than 0 hit points, the herald immediately gains 2d6 temporary hit points (or 3d8, if the attack kills the target), but no more than the target's maximum hit points. The temporary hit points last for 1 hour. &lt;/h5&gt;&lt;h5&gt;&lt;b&gt;Poison (Ex)&lt;/b&gt; Sting-injury; &lt;i&gt;save&lt;/i&gt; Fort DC 25; &lt;i&gt;frequency&lt;/i&gt; 1/round for 6 rounds; &lt;i&gt;effect&lt;/i&gt; 1d6 Str; &lt;i&gt;cure&lt;/i&gt; 2 consecutive &lt;i&gt;save&lt;/i&gt;s. &lt;/h5&gt;&lt;h5&gt;&lt;b&gt;Poison Stream (Ex)&lt;/b&gt; As a ranged attack (or in place of a melee sting attack), the Stabbing Beast can fire a stream of &lt;i&gt;poison&lt;/i&gt; up to 180 feet at an opponent's eyes. The target must succeed at a save against the Stabbing Beast's &lt;i&gt;poison&lt;/i&gt; or be blinded for 1d4+1 rounds. &lt;/h5&gt;&lt;h5&gt;&lt;b&gt;Sudden Strike (Ex)&lt;/b&gt; During a surprise round, the herald may act as if it had a full round to act, rather than just one standard action.&lt;/h5&gt;&lt;/div&gt;&lt;br&gt;&lt;div&gt;&lt;h4&gt;&lt;p&gt;&lt;p&gt;The Stabbing Beast is the herald of Norgorber, the god of greed, murder, secrets, and &lt;i&gt;poison&lt;/i&gt;. It is an incredibly dangerous predator that uses its keen intellect and deadly &lt;i&gt;poison&lt;/i&gt; to stalk and kill its prey. Its natural form is that of a huge scorpion, but it can also assume an armored humanoid shape suitable for stealth or interacting with Norgorber's followers. Though its main purpose for coming to Golarion is to kill, it has also been called to aid great thefts and bury terrible secrets.&lt;/p&gt;&lt;/h4&gt;&lt;/div&gt;</t>
  </si>
  <si>
    <t>Karumzek</t>
  </si>
  <si>
    <t>darkvision 60 ft., low-light vision, sense poison; Perception +9</t>
  </si>
  <si>
    <t>bite +8 (1d8+3 plus poison)</t>
  </si>
  <si>
    <t>poison, sneak attack +1d6, web (+7 ranged, DC 14, 5 hp)</t>
  </si>
  <si>
    <t>Spell-Like Abilities (CL 6th; concentration +6)  Constant-negate aromaAPG  At Will-bleed, prestidigitation, stabilize  3/day-alchemical allocationAPG, death knell (DC 12), invisibility (self only), obscuring mist, vomit swarmAPG (spiders only)</t>
  </si>
  <si>
    <t>Str 15, Dex 14, Con 15, Int 8, Wis 13, Cha 10</t>
  </si>
  <si>
    <t>Improved Initiative, Point-Blank Shot, Weapon Focus (bite)</t>
  </si>
  <si>
    <t>Climb +10, Craft (alchemy) +7, Knowledge (nature) +7, Knowledge (religion) +7, Perception +9, Stealth +14</t>
  </si>
  <si>
    <t>Abyssal, Infernal, Undercommon</t>
  </si>
  <si>
    <t>change shape (Diminutive spider; vermin shape IIUM), deft limbs</t>
  </si>
  <si>
    <t>standard (usually alchemical weapons)</t>
  </si>
  <si>
    <t>This human-sized spider has a red eyes, spindly legs, and cloaklike folds of black flesh that obscure its head.</t>
  </si>
  <si>
    <t>Deft Limbs (Ex) A karumzek's front pair of feet are as nimble and dexterous as human hands. It takes a karumzek half the normal amount of time to create alchemical items.  Poison (Ex) Bite-injury; save Fort DC 14; frequency 1/round for 6 rounds; effect 1d3 Str, Dex, or Con (karumzek's choice); cure 2 consecutive saves.  Sense Poison (Ex) As a free action, a karumzek can detect if a creature within 15 feet of it is poisoned. It can attempt to determine the exact type of poison, as if using detect poison.</t>
  </si>
  <si>
    <t>A karumzek is a specialized servitor of Norgorber-one focused on Blackfingers, the god's aspect dealing with alchemy, experimentation, and poison. Despite this focus, a karumzek is as fond of murder as a devotee of Father Skinsaw, as covetous of material goods as a follower of the Gray Master, and as careful with secrets as one who worships the Reaper of Reputation. When left to its own devices, a karumzek spends its time crafting poisons, drugs, and other strange concoctions, and is usually armed with several common alchemical weapons-typically acid, alchemist's fire, smokesticks, and thunderstones.  Karumzeks enjoy working with mortal servants of Norgorber in order to meet their dark deity's goals.  Though karumzeks aren't decidedly brilliant, their inhuman minds and outsider nature often allow them to devise strategies that a mortal humanoid wouldn't normally conceive of. They use their miniature spider form to watch their enemies or spy on their rivals' labs.  They also keep to their inconspicuous spider forms to scout ahead when working with groups of cultists, though they quickly revert to their true forms if threatened.  Karumzeks enjoy the opportunity to sample concoctions crafted by mortals, slurping and regurgitating drugs and poisons as if noisily sampling a flight of fine wines.  Karumzeks have a crude and alien sense of humor, and enjoy making mortals feel uncomfortable or disgusted.  They tell foul jokes while in the company of human cultists and put on unnerving performances, such as using vomit swarm and claiming the swarms of spiders are its own pre-sentient young.  A karumzek stands about 5 feet tall and weighs around 200 pounds.</t>
  </si>
  <si>
    <t>&lt;link rel="stylesheet"href="PF.css"&gt;&lt;div&gt;&lt;h2&gt;Karumzek&lt;/h2&gt;&lt;h3&gt;&lt;i&gt;This human-sized spider has a red eyes, spindly legs, and cloaklike folds of black flesh that obscure its head.&lt;/i&gt;&lt;/h3&gt;&lt;br&gt;&lt;/div&gt;&lt;div class="heading"&gt;&lt;p class="alignleft"&gt;Karumzek&lt;/p&gt;&lt;p class="alignright"&gt;CR 4&lt;/p&gt;&lt;div style="clear: both;"&gt;&lt;/div&gt;&lt;/div&gt;&lt;div&gt;&lt;h5&gt;&lt;b&gt;XP &lt;/b&gt;1,200&lt;/h5&gt;&lt;h5&gt;NE Medium outsider (evil, extraplanar, shapechanger)&lt;/h5&gt;&lt;h5&gt;&lt;b&gt;Init &lt;/b&gt;+6; &lt;b&gt;Senses &lt;/b&gt;darkvision 60 ft., low-light vision, sense poison; Perception +9&lt;/h5&gt;&lt;/div&gt;&lt;hr/&gt;&lt;div&gt;&lt;h5&gt;&lt;b&gt;DEFENSE&lt;/b&gt;&lt;/h5&gt;&lt;/div&gt;&lt;hr/&gt;&lt;div&gt;&lt;h5&gt;&lt;b&gt;AC &lt;/b&gt;17, touch 12, flat-footed 15 (+2 Dex, +5 natural)&lt;/h5&gt;&lt;h5&gt;&lt;b&gt;hp &lt;/b&gt;37 (5d10+10)&lt;/h5&gt;&lt;h5&gt;&lt;b&gt;Fort &lt;/b&gt;+6, &lt;b&gt;Ref &lt;/b&gt;+6, &lt;b&gt;Will &lt;/b&gt;+2&lt;/h5&gt;&lt;h5&gt;&lt;b&gt;DR &lt;/b&gt;5/good; &lt;b&gt;Immune &lt;/b&gt;poison; &lt;b&gt;SR &lt;/b&gt;15&lt;/h5&gt;&lt;/div&gt;&lt;hr/&gt;&lt;div&gt;&lt;h5&gt;&lt;b&gt;OFFENSE&lt;/b&gt;&lt;/h5&gt;&lt;/div&gt;&lt;hr/&gt;&lt;div&gt;&lt;h5&gt;&lt;b&gt;Spd &lt;/b&gt;40 ft., climb 20 ft.&lt;/h5&gt;&lt;h5&gt;&lt;b&gt;Melee &lt;/b&gt;bite +8 (1d8+3 plus poison)&lt;/h5&gt;&lt;h5&gt;&lt;b&gt;Space &lt;/b&gt;5 ft.; &lt;b&gt;Reach &lt;/b&gt;5 ft.&lt;/h5&gt;&lt;h5&gt;&lt;b&gt;Special Attacks &lt;/b&gt;poison, sneak attack +1d6, web (+7 ranged, DC 14, 5 hp)&lt;/h5&gt;&lt;h5&gt;&lt;b&gt;Spell-Like Abilities&lt;/b&gt; (CL 6th; concentration +6)&lt;/br&gt;Constant&amp;mdash;&lt;i&gt;negate aroma&lt;/i&gt;&lt;sup&gt;APG&lt;/sup&gt;&lt;/br&gt;At Will&amp;mdash;&lt;i&gt;bleed&lt;/i&gt;, &lt;i&gt;prestidigitation&lt;/i&gt;, &lt;i&gt;stabilize&lt;/i&gt;&lt;/br&gt;3/day&amp;mdash;&lt;i&gt;alchemical allocation&lt;/i&gt;&lt;sup&gt;APG&lt;/sup&gt;, &lt;i&gt;death knell&lt;/i&gt; (DC 12), &lt;i&gt;invisibility&lt;/i&gt; (self only), &lt;i&gt;obscuring mist&lt;/i&gt;, &lt;i&gt;vomit swarm&lt;/i&gt;&lt;sup&gt;APG&lt;/sup&gt; (spiders only)&lt;/h5&gt;&lt;/h5&gt;&lt;/div&gt;&lt;hr/&gt;&lt;div&gt;&lt;h5&gt;&lt;b&gt;STATISTICS&lt;/b&gt;&lt;/h5&gt;&lt;/div&gt;&lt;hr/&gt;&lt;div&gt;&lt;h5&gt;&lt;b&gt;Str &lt;/b&gt;15, &lt;b&gt;Dex &lt;/b&gt;14, &lt;b&gt;Con &lt;/b&gt;15, &lt;b&gt;Int &lt;/b&gt; 8, &lt;b&gt;Wis &lt;/b&gt;13, &lt;b&gt;Cha &lt;/b&gt;10&lt;/h5&gt;&lt;h5&gt;&lt;b&gt;Base Atk &lt;/b&gt;+5; &lt;b&gt;CMB &lt;/b&gt;+7; &lt;b&gt;CMD &lt;/b&gt;19 (31 vs. trip)&lt;/h5&gt;&lt;h5&gt;&lt;b&gt;Feats &lt;/b&gt;Improved Initiative, Point-Blank Shot, Weapon Focus (bite)&lt;/h5&gt;&lt;h5&gt;&lt;b&gt;Skills &lt;/b&gt;Climb +10, Craft (alchemy) +7, Knowledge (nature) +7, Knowledge (religion) +7, Perception +9, Stealth +14; &lt;b&gt;Racial Modifiers &lt;/b&gt;+4 Stealth&lt;/h5&gt;&lt;h5&gt;&lt;b&gt;Languages &lt;/b&gt;Abyssal, Infernal, Undercommon&lt;/h5&gt;&lt;h5&gt;&lt;b&gt;SQ &lt;/b&gt;change shape (Diminutive spider; &lt;i&gt;vermin shape&lt;/i&gt; II&lt;sup&gt;UM&lt;/sup&gt;), deft limbs&lt;/h5&gt;&lt;/div&gt;&lt;hr/&gt;&lt;div&gt;&lt;h5&gt;&lt;b&gt;ECOLOGY&lt;/b&gt;&lt;/h5&gt;&lt;/div&gt;&lt;hr/&gt;&lt;div&gt;&lt;h5&gt;&lt;b&gt;Environment &lt;/b&gt; any (Axis)&lt;/h5&gt;&lt;h5&gt;&lt;b&gt;Organization &lt;/b&gt;solitary, pair, or swarm (3-12)&lt;/h5&gt;&lt;h5&gt;&lt;b&gt;Treasure &lt;/b&gt;standard (usually alchemical weapons)&lt;/h5&gt;&lt;/div&gt;&lt;hr/&gt;&lt;div&gt;&lt;h5&gt;&lt;b&gt;SPECIAL ABILITIES&lt;/b&gt;&lt;/h5&gt;&lt;/div&gt;&lt;hr/&gt;&lt;div&gt;&lt;/h5&gt;&lt;h5&gt;&lt;b&gt;Deft Limbs (Ex)&lt;/b&gt; A karumzek's front pair of feet are as nimble and dexterous as human hands. It takes a karumzek half the normal amount of time to create alchemical items.  &lt;/h5&gt;&lt;h5&gt;&lt;b&gt;Poison (Ex)&lt;/b&gt; Bite-injury; &lt;i&gt;save&lt;/i&gt; Fort DC 14; &lt;i&gt;frequency&lt;/i&gt; 1/round for 6 rounds; &lt;i&gt;effect&lt;/i&gt; 1d3 Str, Dex, or Con (karumzek's choice); &lt;i&gt;cure&lt;/i&gt; 2 consecutive &lt;i&gt;save&lt;/i&gt;s.  Sense &lt;/h5&gt;&lt;h5&gt;&lt;b&gt;Poison (Ex)&lt;/b&gt; As a free action, a karumzek can detect if a creature within 15 feet of it is poisoned. It can attempt to determine the exact type of poison, as if using &lt;i&gt;detect poison&lt;/i&gt;.&lt;/h5&gt;&lt;/div&gt;&lt;br&gt;&lt;div&gt;&lt;h4&gt;&lt;p&gt;&lt;p&gt;A karumzek is a specialized servitor of Norgorber-one focused on Blackfingers, the god's aspect dealing with alchemy, experimentation, and poison. Despite this focus, a karumzek is as fond of murder as a devotee of Father Skinsaw, as covetous of material goods as a follower of the Gray Master, and as careful with secrets as one who worships the Reaper of Reputation. When left to its own devices, a karumzek spends its time crafting poisons, drugs, and other strange concoctions, and is usually armed with several common alchemical weapons-typically acid, alchemist's fire, smokesticks, and thunderstones.&lt;/p&gt;&lt;p&gt;Karumzeks enjoy working with mortal servants of Norgorber in order to meet their dark deity's goals.&lt;/p&gt;&lt;p&gt;Though karumzeks aren't decidedly brilliant, their inhuman minds and outsider nature often allow them to devise strategies that a mortal humanoid wouldn't normally conceive of. They use their miniature spider form to watch their enemies or spy on their rivals' labs.&lt;/p&gt;&lt;p&gt;They also keep to their inconspicuous spider forms to scout ahead when working with groups of cultists, though they quickly revert to their true forms if threatened.&lt;/p&gt;&lt;p&gt;Karumzeks enjoy the opportunity to sample concoctions crafted by mortals, slurping and regurgitating drugs and poisons as if noisily sampling a flight of fine wines.&lt;/p&gt;&lt;p&gt;Karumzeks have a crude and alien sense of humor, and enjoy making mortals feel uncomfortable or disgusted.&lt;/p&gt;&lt;p&gt;They tell foul jokes while in the company of human cultists and put on unnerving performances, such as using &lt;i&gt;vomit swarm&lt;/i&gt; and claiming the swarms of spiders are its own pre-sentient young.&lt;/p&gt;&lt;p&gt;A karumzek stands about 5 feet tall and weighs around 200 pounds.&lt;/p&gt;&lt;/h4&gt;&lt;/div&gt;</t>
  </si>
  <si>
    <t xml:space="preserve"> any (Boneyard)</t>
  </si>
  <si>
    <t>Ahmuuth</t>
  </si>
  <si>
    <t>darkvision 60 ft., low-light vision, spiritsenseB4; Perception +10</t>
  </si>
  <si>
    <t>(+1 Dex, +3 natural, +4 shield)</t>
  </si>
  <si>
    <t>animated shield</t>
  </si>
  <si>
    <t>+1 returning undead-bane dagger +8/+3 (1d4+1/19-20)</t>
  </si>
  <si>
    <t>+1 returning undead-bane dagger +9 (1d4+1/19-20)</t>
  </si>
  <si>
    <t>Spell-Like Abilities (CL 6th; concentration +7) At will-bleed, deathwatch, detect undead, disrupt undead, ghost sound (DC 11), summon (level 1, 1 great horned owlB3 100%) 3/day-chill touch (DC 12), ghostbane dirgeAPG (DC 13), greater teleport (self plus 50 lbs. of objects only), silence (DC 13), spectral hand 1/day-ghostly disguiseUM, locate creature, speak with dead</t>
  </si>
  <si>
    <t>Str 10, Dex 13, Con 15, Int 10, Wis 13, Cha 12</t>
  </si>
  <si>
    <t>Great Fortitude, Iron Will, Weapon Focus (dagger)</t>
  </si>
  <si>
    <t>Knowledge (religion) +9, Perception +10, Sense Motive +10, Stealth +10, Survival +10, Use Magic Device +10</t>
  </si>
  <si>
    <t>death's dagger, ectoplasmic focus, spirit touchB4</t>
  </si>
  <si>
    <t>solitary, pair, or inquisition (3-8)</t>
  </si>
  <si>
    <t>This somberly dressed humanoid wears an ominous mask. Gravestones float near it like heavy shields.</t>
  </si>
  <si>
    <t>Animated Shield (Su) An ahmuuth's gravestones defend the it in a manner similar to an animated shield but without a limited duration (Pathfinder RPG Core Rulebook 462). If the stones leave the psychopomp's square or the ahmuuth is slain, they become inert stone. Death's Dagger (Su) An ahmuuth's dagger is treated as a +1 returning undead-bane dagger. It loses this ability if it is held by anyone other than the ahmuuth, and regains it once returned. Ectoplasmic Focus (Su) An ahmuuth's spells and spelllike abilities have their full effect against incorporeal or ethereal creatures.</t>
  </si>
  <si>
    <t>An ahmuuth is a servitor of Pharasma who is responsible for helping mortals destroy undead and dispatch renegade souls evading the goddess's judgment. Unlike morrigna psychopomps (Bestiary 4 219), who hunt lost or corrupted souls on their own, ahmuuths work with mortal worshipers of Pharasma and try to usher creatures like ghosts to peaceable final ends-when they can. When they can't, they have no qualms about forcing wayward spirts to face their goddess's judgement. An ahmuuth looks like a humanoid wearing an owl mask, and is always accompanied by floating gravestone shards that act as a shield. Like owls, ahmuuths are silent stalkers, revealing themselves only at the moment of attack. Ahmuuths stand just over 6 feet tall and weigh approximately 150 pounds.</t>
  </si>
  <si>
    <t>&lt;link rel="stylesheet"href="PF.css"&gt;&lt;div&gt;&lt;h2&gt;Psychopomp, Ahmuuth&lt;/h2&gt;&lt;h3&gt;&lt;i&gt;This somberly dressed humanoid wears an ominous mask. Gravestones float near it like heavy shields.&lt;/i&gt;&lt;/h3&gt;&lt;br&gt;&lt;/div&gt;&lt;div class="heading"&gt;&lt;p class="alignleft"&gt;Ahmuuth&lt;/p&gt;&lt;p class="alignright"&gt;CR 4&lt;/p&gt;&lt;div style="clear: both;"&gt;&lt;/div&gt;&lt;/div&gt;&lt;div&gt;&lt;h5&gt;&lt;b&gt;XP &lt;/b&gt;1,200&lt;/h5&gt;&lt;h5&gt;N Medium outsider (extraplanar, psychopomp)&lt;/h5&gt;&lt;h5&gt;&lt;b&gt;Init &lt;/b&gt;+1; &lt;b&gt;Senses &lt;/b&gt;darkvision 60 ft., low-light vision, spiritsense&lt;sup&gt;B4&lt;/sup&gt;; Perception +10&lt;/h5&gt;&lt;/div&gt;&lt;hr/&gt;&lt;div&gt;&lt;h5&gt;&lt;b&gt;DEFENSE&lt;/b&gt;&lt;/h5&gt;&lt;/div&gt;&lt;hr/&gt;&lt;div&gt;&lt;h5&gt;&lt;b&gt;AC &lt;/b&gt;18, touch 11, flat-footed 17 (+1 Dex, +3 natural, +4 shield)&lt;/h5&gt;&lt;h5&gt;&lt;b&gt;hp &lt;/b&gt;45 (6d10+12)&lt;/h5&gt;&lt;h5&gt;&lt;b&gt;Fort &lt;/b&gt;+9, &lt;b&gt;Ref &lt;/b&gt;+3, &lt;b&gt;Will &lt;/b&gt;+8&lt;/h5&gt;&lt;h5&gt;&lt;b&gt;Defensive Abilities &lt;/b&gt;animated shield; &lt;b&gt;DR &lt;/b&gt;5/adamantine; &lt;b&gt;Immune &lt;/b&gt;death effects, disease, poison; &lt;b&gt;Resist &lt;/b&gt;cold 10, electricity 10; &lt;b&gt;SR &lt;/b&gt;15&lt;/h5&gt;&lt;/div&gt;&lt;hr/&gt;&lt;div&gt;&lt;h5&gt;&lt;b&gt;OFFENSE&lt;/b&gt;&lt;/h5&gt;&lt;/div&gt;&lt;hr/&gt;&lt;div&gt;&lt;h5&gt;&lt;b&gt;Spd &lt;/b&gt;30 ft.&lt;/h5&gt;&lt;h5&gt;&lt;b&gt;Melee &lt;/b&gt;&lt;i&gt;&lt;i&gt;+1 returning undead-bane dagger&lt;/i&gt;&lt;/i&gt; +8/+3 (1d4+1/19-20)&lt;/h5&gt;&lt;h5&gt;&lt;b&gt;Ranged &lt;/b&gt;&lt;i&gt;&lt;i&gt;+1 returning undead-bane dagger&lt;/i&gt;&lt;/i&gt; +9 (1d4+1/19-20)&lt;/h5&gt;&lt;h5&gt;&lt;b&gt;Space &lt;/b&gt;5 ft.; &lt;b&gt;Reach &lt;/b&gt;5 ft.&lt;/h5&gt;&lt;h5&gt;&lt;b&gt;Spell-Like Abilities&lt;/b&gt; (CL 6th; concentration +7)&lt;/br&gt;At will&amp;mdash;&lt;i&gt;bleed&lt;/i&gt;, &lt;i&gt;deathwatch&lt;/i&gt;, &lt;i&gt;detect undead&lt;/i&gt;, &lt;i&gt;disrupt undead&lt;/i&gt;, &lt;i&gt;ghost sound&lt;/i&gt; (DC 11), &lt;i&gt;summon&lt;/i&gt; (level 1, 1 great horned owlB3 100%)&lt;/br&gt;3/day&amp;mdash;&lt;i&gt;chill touch&lt;/i&gt; (DC 12), &lt;i&gt;ghostbane dirge&lt;/i&gt;&lt;sup&gt;APG&lt;/sup&gt; (DC 13), &lt;i&gt;greater teleport&lt;/i&gt; (self plus 50 lbs. of objects only), &lt;i&gt;silence&lt;/i&gt; (DC 13), &lt;i&gt;spectral hand&lt;/i&gt;&lt;/br&gt;1/day&amp;mdash;&lt;i&gt;ghostly disguise&lt;/i&gt;&lt;sup&gt;UM&lt;/sup&gt;, &lt;i&gt;locate creature&lt;/i&gt;, &lt;i&gt;speak with dead&lt;/i&gt;&lt;/h5&gt;&lt;/h5&gt;&lt;/div&gt;&lt;hr/&gt;&lt;div&gt;&lt;h5&gt;&lt;b&gt;STATISTICS&lt;/b&gt;&lt;/h5&gt;&lt;/div&gt;&lt;hr/&gt;&lt;div&gt;&lt;h5&gt;&lt;b&gt;Str &lt;/b&gt;10, &lt;b&gt;Dex &lt;/b&gt;13, &lt;b&gt;Con &lt;/b&gt;15, &lt;b&gt;Int &lt;/b&gt; 10, &lt;b&gt;Wis &lt;/b&gt;13, &lt;b&gt;Cha &lt;/b&gt;12&lt;/h5&gt;&lt;h5&gt;&lt;b&gt;Base Atk &lt;/b&gt;+6; &lt;b&gt;CMB &lt;/b&gt;+6; &lt;b&gt;CMD &lt;/b&gt;17&lt;/h5&gt;&lt;h5&gt;&lt;b&gt;Feats &lt;/b&gt;Great Fortitude, Iron Will, Weapon Focus (dagger)&lt;/h5&gt;&lt;h5&gt;&lt;b&gt;Skills &lt;/b&gt;Knowledge (religion) +9, Perception +10, Sense Motive +10, Stealth +10, Survival +10, Use Magic Device +10&lt;/h5&gt;&lt;h5&gt;&lt;b&gt;Languages &lt;/b&gt;Abyssal, Celestial, Infernal&lt;/h5&gt;&lt;h5&gt;&lt;b&gt;SQ &lt;/b&gt;death's dagger, ectoplasmic focus, spirit touch&lt;sup&gt;B4&lt;/sup&gt;&lt;/h5&gt;&lt;/div&gt;&lt;hr/&gt;&lt;div&gt;&lt;h5&gt;&lt;b&gt;ECOLOGY&lt;/b&gt;&lt;/h5&gt;&lt;/div&gt;&lt;hr/&gt;&lt;div&gt;&lt;h5&gt;&lt;b&gt;Environment &lt;/b&gt; any (Boneyard)&lt;/h5&gt;&lt;h5&gt;&lt;b&gt;Organization &lt;/b&gt;solitary, pair, or inquisition (3-8)&lt;/h5&gt;&lt;h5&gt;&lt;b&gt;Treasure &lt;/b&gt;standard&lt;/h5&gt;&lt;/div&gt;&lt;hr/&gt;&lt;div&gt;&lt;h5&gt;&lt;b&gt;SPECIAL ABILITIES&lt;/b&gt;&lt;/h5&gt;&lt;/div&gt;&lt;hr/&gt;&lt;div&gt;&lt;h5&gt;&lt;b&gt;Animated Shield (Su)&lt;/b&gt; An ahmuuth's gravestones defend the it in a manner similar to an &lt;i&gt;animated shield&lt;/i&gt; but without a limited duration (&lt;i&gt;Pathfinder RPG Core Rulebook&lt;/i&gt; 462). If the stones leave the psychopomp's square or the ahmuuth is slain, they become inert stone. &lt;/h5&gt;&lt;h5&gt;&lt;b&gt;Death's Dagger (Su)&lt;/b&gt; An ahmuuth's dagger is treated as a &lt;i&gt;+1 returning undead-bane dagger&lt;/i&gt;. It loses this ability if it is held by anyone other than the ahmuuth, and regains it once returned. &lt;/h5&gt;&lt;h5&gt;&lt;b&gt;Ectoplasmic Focus (Su)&lt;/b&gt; An ahmuuth's spells and spelllike abilities have their full effect against incorporeal or ethereal creatures.&lt;/h5&gt;&lt;/div&gt;&lt;br&gt;&lt;div&gt;&lt;h4&gt;&lt;p&gt;&lt;p&gt;An ahmuuth is a servitor of Pharasma who is responsible for helping mortals destroy undead and dispatch renegade souls evading the goddess's judgment. Unlike morrigna psychopomps (&lt;i&gt;Bestiary 4&lt;/i&gt; 219), who hunt lost or corrupted souls on their own, ahmuuths work with mortal worshipers of Pharasma and try to usher creatures like ghosts to peaceable final ends-when they can. When they can't, they have no qualms about forcing wayward spirts to face their goddess's judgement. An ahmuuth looks like a humanoid wearing an owl mask, and is always accompanied by floating gravestone shards that act as a shield. Like owls, ahmuuths are silent stalkers, revealing themselves only at the moment of attack. Ahmuuths stand just over 6 feet tall and weigh approximately 150 pounds.&lt;/p&gt;&lt;/h4&gt;&lt;/div&gt;</t>
  </si>
  <si>
    <t>Thognorok</t>
  </si>
  <si>
    <t>(aquatic, chaotic, evil, extraplanar, qlippoth)</t>
  </si>
  <si>
    <t>Fort +6, Ref +0, Will +5</t>
  </si>
  <si>
    <t>all-around vision amorphous</t>
  </si>
  <si>
    <t>3 bites +7 (1d6+1 plus poison)</t>
  </si>
  <si>
    <t>acid web (+4 ranged, DC 16, 5 hp), horrific appearance, poison</t>
  </si>
  <si>
    <t>Spell-Like Abilities (CL 5th; concentration +6)  3/day-acid arrow, protection from law, vomit swarmAPG  1/day-excruciating deformationUM (DC 14)</t>
  </si>
  <si>
    <t>Str 13, Dex 8, Con 15, Int 8, Wis 13, Cha 12</t>
  </si>
  <si>
    <t>Ability Focus (acid web), Skill Focus (Stealth), Weapon Focus (bite)</t>
  </si>
  <si>
    <t>Climb +9, Intimidate +9, Knowledge (planes) +7, Perception +9, Stealth +10, Swim +9</t>
  </si>
  <si>
    <t>amphibious, compression</t>
  </si>
  <si>
    <t>This obscene mass looks like a melted blob crossed with a spider, ceaselessly lashing out with its hairy, wriggling legs.</t>
  </si>
  <si>
    <t>Acid Web (Su) This ability functions like the web universal monster ability, except a creature entangled by a thognorok's web also takes 1 point of acid damage each round.  Horrific Appearance (Su) Any creature that witnesses a thognorok's horrific appearance could find itself overwhelmed with revulsion at the qlippoth's constantly sprouting and waving insectile legs, becoming sickened for 1d6 rounds (Will DC 13 negates). The save DC is Charisma-based.  Poison (Ex) Bite-injury; save Fort DC 14; frequency 1/round for 4 rounds; effect 1d2 Str; cure 2 consecutive saves.</t>
  </si>
  <si>
    <t>Although thognoroks are considered servitor qlippoth of Rovagug, they are actually sentient symbiotes that once had the misfortune of dining on the Rough Beast's skin, blood, and other fluids. Equally at home on solid ground or swimming through toxic liquids, a thognorok hunts and consumes foreign materials and creatures that would impede its endless hunger to feed on more divine flesh-whether Rovagug's or another deity's.  Because of its tainted connection with the god of destruction, a thognorok obeys any telepathic or chemical command transmitted to it by the god-whether it be a direct command, or even the orders of a powerful priest of the foul god. Thognoroks are rarely directly controlled by Rovagug; instead, they're left to their own destructive rampages. The exception to this is when they accumulate in vast numbers near planar scars and rifts on the Material Plane where the god left some fleck of his terrible carapace or dripped vile and blasphemous liquid from his wounds.  In such instances, the thognoroks try to fulfil whatever whim possessed the deity at the moment of his ages-old passing, typically the destruction of some site of celestial power or other random act of devastation.  A common thognorok measures about 5 feet tall and weighs over 200 pounds.</t>
  </si>
  <si>
    <t>&lt;link rel="stylesheet"href="PF.css"&gt;&lt;div&gt;&lt;h2&gt;Qlippoth, Thognorok&lt;/h2&gt;&lt;h3&gt;&lt;i&gt;This obscene mass looks like a melted blob crossed with a spider, ceaselessly lashing out with its hairy, wriggling legs.&lt;/i&gt;&lt;/h3&gt;&lt;br&gt;&lt;/div&gt;&lt;div class="heading"&gt;&lt;p class="alignleft"&gt;Thognorok&lt;/p&gt;&lt;p class="alignright"&gt;CR 4&lt;/p&gt;&lt;div style="clear: both;"&gt;&lt;/div&gt;&lt;/div&gt;&lt;div&gt;&lt;h5&gt;&lt;b&gt;XP &lt;/b&gt;1,200&lt;/h5&gt;&lt;h5&gt;CE Medium outsider (aquatic, chaotic, evil, extraplanar, qlippoth)&lt;/h5&gt;&lt;h5&gt;&lt;b&gt;Init &lt;/b&gt;-1; &lt;b&gt;Senses &lt;/b&gt;darkvision 60 ft.; Perception +9&lt;/h5&gt;&lt;/div&gt;&lt;hr/&gt;&lt;div&gt;&lt;h5&gt;&lt;b&gt;DEFENSE&lt;/b&gt;&lt;/h5&gt;&lt;/div&gt;&lt;hr/&gt;&lt;div&gt;&lt;h5&gt;&lt;b&gt;AC &lt;/b&gt;16, touch 9, flat-footed 16 (-1 Dex, +7 natural)&lt;/h5&gt;&lt;h5&gt;&lt;b&gt;hp &lt;/b&gt;37 (5d10+10)&lt;/h5&gt;&lt;h5&gt;&lt;b&gt;Fort &lt;/b&gt;+6, &lt;b&gt;Ref &lt;/b&gt;+0, &lt;b&gt;Will &lt;/b&gt;+5&lt;/h5&gt;&lt;h5&gt;&lt;b&gt;Defensive Abilities &lt;/b&gt;all-around vision amorphous; &lt;b&gt;DR &lt;/b&gt;5/cold iron or lawful; &lt;b&gt;Immune &lt;/b&gt;cold, mind-affecting effects, poison; &lt;b&gt;Resist &lt;/b&gt;acid 10, electricity 10, fire 10; &lt;b&gt;SR &lt;/b&gt;15&lt;/h5&gt;&lt;/div&gt;&lt;hr/&gt;&lt;div&gt;&lt;h5&gt;&lt;b&gt;OFFENSE&lt;/b&gt;&lt;/h5&gt;&lt;/div&gt;&lt;hr/&gt;&lt;div&gt;&lt;h5&gt;&lt;b&gt;Spd &lt;/b&gt;20 ft., swim 30 ft.&lt;/h5&gt;&lt;h5&gt;&lt;b&gt;Melee &lt;/b&gt;3 bites +7 (1d6+1 plus poison)&lt;/h5&gt;&lt;h5&gt;&lt;b&gt;Space &lt;/b&gt;5 ft.; &lt;b&gt;Reach &lt;/b&gt;5 ft.&lt;/h5&gt;&lt;h5&gt;&lt;b&gt;Special Attacks &lt;/b&gt;acid web (+4 ranged, DC 16, 5 hp), horrific appearance, poison&lt;/h5&gt;&lt;h5&gt;&lt;b&gt;Spell-Like Abilities&lt;/b&gt; (CL 5th; concentration +6)&lt;/br&gt;3/day&amp;mdash;&lt;i&gt;acid arrow&lt;/i&gt;, &lt;i&gt;protection from law&lt;/i&gt;, &lt;i&gt;vomit swarm&lt;/i&gt;&lt;sup&gt;APG&lt;/sup&gt;&lt;/br&gt;1/day&amp;mdash;&lt;i&gt;excruciating deformation&lt;/i&gt;&lt;sup&gt;UM&lt;/sup&gt; (DC 14)&lt;/h5&gt;&lt;/h5&gt;&lt;/div&gt;&lt;hr/&gt;&lt;div&gt;&lt;h5&gt;&lt;b&gt;STATISTICS&lt;/b&gt;&lt;/h5&gt;&lt;/div&gt;&lt;hr/&gt;&lt;div&gt;&lt;h5&gt;&lt;b&gt;Str &lt;/b&gt;13, &lt;b&gt;Dex &lt;/b&gt;8, &lt;b&gt;Con &lt;/b&gt;15, &lt;b&gt;Int &lt;/b&gt; 8, &lt;b&gt;Wis &lt;/b&gt;13, &lt;b&gt;Cha &lt;/b&gt;12&lt;/h5&gt;&lt;h5&gt;&lt;b&gt;Base Atk &lt;/b&gt;+5; &lt;b&gt;CMB &lt;/b&gt;+6; &lt;b&gt;CMD &lt;/b&gt;15 (can't be tripped)&lt;/h5&gt;&lt;h5&gt;&lt;b&gt;Feats &lt;/b&gt;Ability Focus (acid web), Skill Focus (Stealth), Weapon Focus (bite)&lt;/h5&gt;&lt;h5&gt;&lt;b&gt;Skills &lt;/b&gt;Climb +9, Intimidate +9, Knowledge (planes) +7, Perception +9, Stealth +10, Swim +9&lt;/h5&gt;&lt;h5&gt;&lt;b&gt;Languages &lt;/b&gt;Abyssal; telepathy 100 ft.&lt;/h5&gt;&lt;h5&gt;&lt;b&gt;SQ &lt;/b&gt;amphibious, compression&lt;/h5&gt;&lt;/div&gt;&lt;hr/&gt;&lt;div&gt;&lt;h5&gt;&lt;b&gt;ECOLOGY&lt;/b&gt;&lt;/h5&gt;&lt;/div&gt;&lt;hr/&gt;&lt;div&gt;&lt;h5&gt;&lt;b&gt;Environment &lt;/b&gt; any (Abyss)&lt;/h5&gt;&lt;h5&gt;&lt;b&gt;Organization &lt;/b&gt;solitary, pair, or gang (3-5)&lt;/h5&gt;&lt;h5&gt;&lt;b&gt;Treasure &lt;/b&gt;none&lt;/h5&gt;&lt;/div&gt;&lt;hr/&gt;&lt;div&gt;&lt;h5&gt;&lt;b&gt;SPECIAL ABILITIES&lt;/b&gt;&lt;/h5&gt;&lt;/div&gt;&lt;hr/&gt;&lt;div&gt;&lt;h5&gt;&lt;b&gt;Acid Web (Su)&lt;/b&gt; This ability functions like the web universal monster ability, except a creature entangled by a thognorok's web also takes 1 point of acid damage each round.  &lt;/h5&gt;&lt;h5&gt;&lt;b&gt;Horrific Appearance (Su)&lt;/b&gt; Any creature that witnesses a thognorok's horrific appearance could find itself overwhelmed with revulsion at the qlippoth's constantly sprouting and waving insectile legs, becoming sickened for 1d6 rounds (Will DC 13 negates). The save DC is Charisma-based.  &lt;/h5&gt;&lt;h5&gt;&lt;b&gt;Poison (Ex)&lt;/b&gt; Bite-injury; &lt;i&gt;save&lt;/i&gt; Fort DC 14; &lt;i&gt;frequency&lt;/i&gt; 1/round for 4 rounds; &lt;i&gt;effect&lt;/i&gt; 1d2 Str; &lt;i&gt;cure&lt;/i&gt; 2 consecutive &lt;i&gt;save&lt;/i&gt;s.&lt;/h5&gt;&lt;/div&gt;&lt;br&gt;&lt;div&gt;&lt;h4&gt;&lt;p&gt;&lt;p&gt;Although thognoroks are considered servitor qlippoth of Rovagug, they are actually sentient symbiotes that once had the misfortune of dining on the Rough Beast's skin, blood, and other fluids. Equally at home on solid ground or swimming through toxic liquids, a thognorok hunts and consumes foreign materials and creatures that would impede its endless hunger to feed on more divine flesh-whether Rovagug's or another deity's.&lt;/p&gt;&lt;p&gt;Because of its tainted connection with the god of destruction, a thognorok obeys any telepathic or chemical command transmitted to it by the god-whether it be a direct command, or even the orders of a powerful priest of the foul god. Thognoroks are rarely directly controlled by Rovagug; instead, they're left to their own destructive rampages. The exception to this is when they accumulate in vast numbers near planar scars and rifts on the Material Plane where the god left some fleck of his terrible carapace or dripped vile and blasphemous liquid from his wounds.&lt;/p&gt;&lt;p&gt;In such instances, the thognoroks try to fulfil whatever whim possessed the deity at the moment of his ages-old passing, typically the destruction of some site of celestial power or other random act of devastation.&lt;/p&gt;&lt;p&gt;A common thognorok measures about 5 feet tall and weighs over 200 pounds.&lt;/p&gt;&lt;/h4&gt;&lt;/div&gt;</t>
  </si>
  <si>
    <t>Sunlord Thalachos</t>
  </si>
  <si>
    <t>(angel, extraplanar, good, herald, shapechanger)</t>
  </si>
  <si>
    <t>(+4 Dex, +16 natural, -1 size)| +4 deflection vs. evil)</t>
  </si>
  <si>
    <t>Fort +18, Ref +13, Will +13; +4 vs. poison, +4 resistance vs. evil</t>
  </si>
  <si>
    <t>acid, cold, fire, petrification</t>
  </si>
  <si>
    <t>+1 flaming holy scimitars  +19/+19/+14/+14/+9/+9 (1d8+8/18-20 plus 1d6  fire plus stun)</t>
  </si>
  <si>
    <t>+1 flaming holy composite longbow  +19/+14/+9 (2d6+8/x3 plus 1d6 fire)</t>
  </si>
  <si>
    <t>stun</t>
  </si>
  <si>
    <t>Spell-Like Abilities (CL 15th; concentration +21)  At will-aid, continual flame, detect evil, discern lies (DC 20), dispel evil (DC 21), dispel magic, holy aura (DC 24), holy smite (DC 20), holy word (DC 23), invisibility (self only), plane shift (DC 21), remove curse, remove disease, remove fear  7/day-cure light wounds, daylight, see invisibility  1/day-blade barrier (DC 22), fire shield, flame strike (DC 21), heal, sunburst (DC 24)</t>
  </si>
  <si>
    <t>Str 24, Dex 19, Con 24, Int 19, Wis 23, Cha 22</t>
  </si>
  <si>
    <t>Double Slice, Great Fortitude, Greater Two-Weapon Fighting, Improved Initiative, Improved Two-Weapon Fighting, Iron Will, Two-Weapon Fighting, Weapon Focus (scimitar)</t>
  </si>
  <si>
    <t>Acrobatics +19, Diplomacy +24, Fly +6, Heal +21, Intimidate +24, Knowledge (history, planes, religion) +22, Perception +24, Sense Motive +24, Stealth +18</t>
  </si>
  <si>
    <t>Celestial, Common; truespeech</t>
  </si>
  <si>
    <t>divine trigger, change shape (Small or Medium humanoid or elemental, alter self or elemental body II)</t>
  </si>
  <si>
    <t>triple (2 +1 flaming holy scimitars, +1 flaming holy composite longbow with 40 arrows)</t>
  </si>
  <si>
    <t>This platinum-skinned, four-armed angelic being glows with the power of the sun. He bears two flaming scimitars and a bow.</t>
  </si>
  <si>
    <t>Divine Trigger (Su) Thalachos can activate any divine spell from a spell trigger item as if he were a 15th-level caster.  Protective Aura (Su) In addition to the normal effects of an angel's protective aura, Thalachos's aura grants the benefits of the endure elements spell.  Stun (Su) If Thalachos strikes a creature twice in the same round with his scimitars (whether two strikes with one scimitar or one strike with each), that creature must succeed at a DC 24 Fortitude save or be stunned for 1d6 rounds. The save DC is Strength-based.</t>
  </si>
  <si>
    <t>Sunlord Thalachos is Sarenrae's favorite angel, serving as her liaison to the mortal world, the hosts of astral devas, and the ranks of other celestial rulers. He is the champion of the Dawnf lower and her favorite weapon against the spawn of Rovagug. The herald stands 8 feet tall and weighs 350 pounds.</t>
  </si>
  <si>
    <t>&lt;link rel="stylesheet"href="PF.css"&gt;&lt;div&gt;&lt;h2&gt;Sunlord Thalachos&lt;/h2&gt;&lt;h3&gt;&lt;i&gt;This platinum-skinned, four-armed angelic being glows with the power of the sun. He bears two flaming scimitars and a bow.&lt;/i&gt;&lt;/h3&gt;&lt;br&gt;&lt;/div&gt;&lt;div class="heading"&gt;&lt;p class="alignleft"&gt;Sunlord Thalachos&lt;/p&gt;&lt;p class="alignright"&gt;CR 15&lt;/p&gt;&lt;div style="clear: both;"&gt;&lt;/div&gt;&lt;/div&gt;&lt;div&gt;&lt;h5&gt;&lt;b&gt;XP &lt;/b&gt;51,200&lt;/h5&gt;&lt;h5&gt;NG Large outsider (angel, extraplanar, good, herald, shapechanger)&lt;/h5&gt;&lt;h5&gt;&lt;b&gt;Init &lt;/b&gt;+8; &lt;b&gt;Senses &lt;/b&gt;darkvision 60 ft., low-light vision; Perception +24&lt;/h5&gt;&lt;h5&gt;&lt;b&gt;Aura &lt;/b&gt;protective aura (20 ft.)&lt;/h5&gt;&lt;/div&gt;&lt;hr/&gt;&lt;div&gt;&lt;h5&gt;&lt;b&gt;DEFENSE&lt;/b&gt;&lt;/h5&gt;&lt;/div&gt;&lt;hr/&gt;&lt;div&gt;&lt;h5&gt;&lt;b&gt;AC &lt;/b&gt;29, touch 13, flat-footed 25 (+4 Dex, +16 natural, -1 size); +4 deflection vs. evil)&lt;/h5&gt;&lt;h5&gt;&lt;b&gt;hp &lt;/b&gt;187 (15d10+105); regeneration 10 (evil effects or weapons)&lt;/h5&gt;&lt;h5&gt;&lt;b&gt;Fort &lt;/b&gt;+18, &lt;b&gt;Ref &lt;/b&gt;+13, &lt;b&gt;Will &lt;/b&gt;+13; +4 vs. poison, +4 resistance vs. evil&lt;/h5&gt;&lt;h5&gt;&lt;b&gt;Defensive Abilities &lt;/b&gt;uncanny dodge; &lt;b&gt;DR &lt;/b&gt;10/evil; &lt;b&gt;Immune &lt;/b&gt;acid, cold, fire, petrification; &lt;b&gt;Resist &lt;/b&gt;electricity 10; &lt;b&gt;SR &lt;/b&gt;26&lt;/h5&gt;&lt;/div&gt;&lt;hr/&gt;&lt;div&gt;&lt;h5&gt;&lt;b&gt;OFFENSE&lt;/b&gt;&lt;/h5&gt;&lt;/div&gt;&lt;hr/&gt;&lt;div&gt;&lt;h5&gt;&lt;b&gt;Spd &lt;/b&gt;50 ft., fly 100 ft. (good)&lt;/h5&gt;&lt;h5&gt;&lt;b&gt;Melee &lt;/b&gt;&lt;i&gt;&lt;i&gt;+1 flaming holy scimitars&lt;/i&gt; &lt;/i&gt; +19/+19/+14/+14/+9/+9 (1d8+8/18-20 plus 1d6  fire plus stun)&lt;/h5&gt;&lt;h5&gt;&lt;b&gt;Ranged &lt;/b&gt;&lt;i&gt;&lt;i&gt;+1 flaming holy composite longbow&lt;/i&gt; &lt;/i&gt; +19/+14/+9 (2d6+8/x3 plus 1d6 fire)&lt;/h5&gt;&lt;h5&gt;&lt;b&gt;Space &lt;/b&gt;10 ft.; &lt;b&gt;Reach &lt;/b&gt;10 ft.&lt;/h5&gt;&lt;h5&gt;&lt;b&gt;Special Attacks &lt;/b&gt;stun&lt;/h5&gt;&lt;h5&gt;&lt;b&gt;Spell-Like Abilities&lt;/b&gt; (CL 15th; concentration +21)&lt;/br&gt;At will&amp;mdash;&lt;i&gt;aid&lt;/i&gt;, &lt;i&gt;continual flame&lt;/i&gt;, &lt;i&gt;detect evil&lt;/i&gt;, &lt;i&gt;discern lies&lt;/i&gt; (DC 20), &lt;i&gt;dispel evil&lt;/i&gt; (DC 21), &lt;i&gt;dispel magic&lt;/i&gt;, &lt;i&gt;holy aura&lt;/i&gt; (DC 24), &lt;i&gt;holy smite&lt;/i&gt; (DC 20), &lt;i&gt;holy word&lt;/i&gt; (DC 23), &lt;i&gt;invisibility&lt;/i&gt; (self only), &lt;i&gt;plane shift&lt;/i&gt; (DC 21), &lt;i&gt;remove curse&lt;/i&gt;, &lt;i&gt;remove disease&lt;/i&gt;, &lt;i&gt;remove fear&lt;/i&gt;&lt;/br&gt;7/day&amp;mdash;&lt;i&gt;cure light wounds&lt;/i&gt;, &lt;i&gt;daylight&lt;/i&gt;, see &lt;i&gt;invisibility&lt;/i&gt;&lt;/br&gt;1/day&amp;mdash;&lt;i&gt;blade barrier&lt;/i&gt; (DC 22), &lt;i&gt;fire shield&lt;/i&gt;, &lt;i&gt;flame strike&lt;/i&gt; (DC 21), &lt;i&gt;heal&lt;/i&gt;, &lt;i&gt;sunburst&lt;/i&gt; (DC 24)&lt;/h5&gt;&lt;/h5&gt;&lt;/div&gt;&lt;hr/&gt;&lt;div&gt;&lt;h5&gt;&lt;b&gt;STATISTICS&lt;/b&gt;&lt;/h5&gt;&lt;/div&gt;&lt;hr/&gt;&lt;div&gt;&lt;h5&gt;&lt;b&gt;Str &lt;/b&gt;24, &lt;b&gt;Dex &lt;/b&gt;19, &lt;b&gt;Con &lt;/b&gt;24, &lt;b&gt;Int &lt;/b&gt; 19, &lt;b&gt;Wis &lt;/b&gt;23, &lt;b&gt;Cha &lt;/b&gt;22&lt;/h5&gt;&lt;h5&gt;&lt;b&gt;Base Atk &lt;/b&gt;+15; &lt;b&gt;CMB &lt;/b&gt;+23; &lt;b&gt;CMD &lt;/b&gt;37&lt;/h5&gt;&lt;h5&gt;&lt;b&gt;Feats &lt;/b&gt;Double Slice, Great Fortitude, Greater Two-Weapon Fighting, Improved Initiative, Improved Two-Weapon Fighting, Iron Will, Two-Weapon Fighting, Weapon Focus (scimitar)&lt;/h5&gt;&lt;h5&gt;&lt;b&gt;Skills &lt;/b&gt;Acrobatics +19, Diplomacy +24, Fly +6, Heal +21, Intimidate +24, Knowledge (history, planes, religion) +22, Perception +24, Sense Motive +24, Stealth +18&lt;/h5&gt;&lt;h5&gt;&lt;b&gt;Languages &lt;/b&gt;Celestial, Common; truespeech&lt;/h5&gt;&lt;h5&gt;&lt;b&gt;SQ &lt;/b&gt;divine trigger, change shape (Small or Medium humanoid or elemental, &lt;i&gt;alter self&lt;/i&gt; or &lt;i&gt;elemental body&lt;/i&gt; II)&lt;/h5&gt;&lt;/div&gt;&lt;hr/&gt;&lt;div&gt;&lt;h5&gt;&lt;b&gt;ECOLOGY&lt;/b&gt;&lt;/h5&gt;&lt;/div&gt;&lt;hr/&gt;&lt;div&gt;&lt;h5&gt;&lt;b&gt;Environment &lt;/b&gt; any (extraplanar)&lt;/h5&gt;&lt;h5&gt;&lt;b&gt;Organization &lt;/b&gt;solitary&lt;/h5&gt;&lt;h5&gt;&lt;b&gt;Treasure &lt;/b&gt;triple (2 &lt;i&gt;+1 flaming holy scimitars&lt;/i&gt;, &lt;i&gt;+1 flaming holy composite longbow&lt;/i&gt; with 40 arrows)&lt;/h5&gt;&lt;/div&gt;&lt;hr/&gt;&lt;div&gt;&lt;h5&gt;&lt;b&gt;SPECIAL ABILITIES&lt;/b&gt;&lt;/h5&gt;&lt;/div&gt;&lt;hr/&gt;&lt;div&gt;&lt;/h5&gt;&lt;h5&gt;&lt;b&gt;Divine Trigger (Su)&lt;/b&gt; Thalachos can activate any divine spell from a spell trigger item as if he were a 15th-level caster.  &lt;/h5&gt;&lt;h5&gt;&lt;b&gt;Protective Aura (Su)&lt;/b&gt; In addition to the normal effects of an angel's protective aura, Thalachos's aura grants the benefits of the &lt;i&gt;endure elements&lt;/i&gt; spell.  &lt;/h5&gt;&lt;h5&gt;&lt;b&gt;Stun (Su)&lt;/b&gt; If Thalachos strikes a creature twice in the same round with his scimitars (whether two strikes with one scimitar or one strike with each), that creature must succeed at a DC 24 Fortitude save or be stunned for 1d6 rounds. The save DC is Strength-based.&lt;/h5&gt;&lt;/div&gt;&lt;br&gt;&lt;div&gt;&lt;h4&gt;&lt;p&gt;&lt;p&gt;Sunlord Thalachos is Sarenrae's favorite angel, serving as her liaison to the mortal world, the hosts of astral devas, and the ranks of other celestial rulers. He is the champion of the Dawnf lower and her favorite weapon against the spawn of Rovagug. The herald stands 8 feet tall and weighs 350 pounds.&lt;/p&gt;&lt;/h4&gt;&lt;/div&gt;</t>
  </si>
  <si>
    <t>Yhohm</t>
  </si>
  <si>
    <t>(extraplanar, fire, good)</t>
  </si>
  <si>
    <t>darkvision 60 ft., low-light vision, detect poison; Perception +10</t>
  </si>
  <si>
    <t>shroud of flame (10 ft., DC 14, 10 rounds)</t>
  </si>
  <si>
    <t>(+2 Dex, +1 dodge, +3 natural, +2 size)</t>
  </si>
  <si>
    <t>regeneration 1 (cold or evil)</t>
  </si>
  <si>
    <t>Fort +6, Ref +3, Will +6; +4 vs. poison</t>
  </si>
  <si>
    <t>2 talons +9 (1d2 plus 1d6 fire), bite +9 (1d3 plus 1d6 fire)</t>
  </si>
  <si>
    <t>holy fire</t>
  </si>
  <si>
    <t>Spell-Like Abilities (CL 5th; concentration +7)  Constant-detect poison  At Will-light, purify food and drink, stabilize, virtue  3/day-cure light wounds, daylight, flaming sphere (DC 14)  1/day-dimension door (self only), lesser restoration, see invisibiliity</t>
  </si>
  <si>
    <t>Str 10, Dex 15, Con 14, Int 10, Wis 15, Cha 14</t>
  </si>
  <si>
    <t>Fly +14, Heal +10, Knowledge (religion) +8, Perception +10, Perform (sing) +10, Stealth +18</t>
  </si>
  <si>
    <t>solitary, pair, or flight (3-5)</t>
  </si>
  <si>
    <t>This beautiful dove is as bright as the sun and the size of an eagle, surrounded by an aura of blazing white flames.</t>
  </si>
  <si>
    <t>Holy Fire (Su) Like a flame strike, half the fire damage from a yhohm's fire attacks is fire damage; the other half is divine power and is not subject to fire immunity or resistance.  Self-Resurrection (Su) A slain yhohm remains dead for only 1d4 rounds unless its body is completely destroyed by an effect such as disintegrate. Otherwise, a fully healed yhohm emerges from the remains 1d4 rounds after death, as if brought back to life via resurrection. The yhohm gains 1 permanent negative level when this occurs. A yhohm can self-resurrect only once per year. If a yhohm dies a second time before that year passes, its death is permanent. A yhohm that dies within the area of a desecrate spell cannot self-resurrect until the desecrate effect ends, at which point the yhohm immediately resurrects. A yhohm brought back to life by other means never gains negative levels as a result.  Shroud of Flame (Su) A yhohm can cause its feathers to burst into fire as a free action. As long as its feathers are burning, it deals an additional 1d6 points of fire damage with each natural attack, and any creature within 5 feet must attempt a DC 14 Reflex save each round or take 1d6 points of fire damage at the start of its turn. A creature that attacks the yhohm with a natural or non-reach melee weapon takes 1d6 points of fire damage (no save) with each successful hit. The save DC is Constitution-based.</t>
  </si>
  <si>
    <t>A yhohm is a spirit of holy fire that serves the Dawnf lower.  According to the faithful, each time a phoenix is reborn, a portion of its soul incarnates in Nirvana as a yhohm.  Eternally young and obsessed with life, a yhohm is a creature of healing, joyful song, and cleansing fire.  While far less intimidating and wise than true phoenixes, yhohms prove far more carefree, as though a great weight has been lifted from their souls. Despite that, many yhohms also harbor a deep sadness, as though they have left some great work undone.  A yhohm looks like a white dove, but is as large as an eagle, with eyes like burning coals that shine with the light of the sun. The presence of evil fills it with righteous indignation. It does not need to eat, but enjoys the taste of roasted berries and nuts. A yhohm measures just under 2 feet long and weighs about 4 pounds.</t>
  </si>
  <si>
    <t>&lt;link rel="stylesheet"href="PF.css"&gt;&lt;div&gt;&lt;h2&gt;Yhohm&lt;/h2&gt;&lt;h3&gt;&lt;i&gt;This beautiful dove is as bright as the sun and the size of an eagle, surrounded by an aura of blazing white flames.&lt;/i&gt;&lt;/h3&gt;&lt;br&gt;&lt;/div&gt;&lt;div class="heading"&gt;&lt;p class="alignleft"&gt;Yhohm&lt;/p&gt;&lt;p class="alignright"&gt;CR 4&lt;/p&gt;&lt;div style="clear: both;"&gt;&lt;/div&gt;&lt;/div&gt;&lt;div&gt;&lt;h5&gt;&lt;b&gt;XP &lt;/b&gt;1,200&lt;/h5&gt;&lt;h5&gt;NG Tiny outsider (extraplanar, fire, good)&lt;/h5&gt;&lt;h5&gt;&lt;b&gt;Init &lt;/b&gt;+6; &lt;b&gt;Senses &lt;/b&gt;darkvision 60 ft., low-light vision, &lt;i&gt;detect poison&lt;/i&gt;; Perception +10&lt;/h5&gt;&lt;h5&gt;&lt;b&gt;Aura &lt;/b&gt;shroud of flame (10 ft., DC 14, 10 rounds)&lt;/h5&gt;&lt;/div&gt;&lt;hr/&gt;&lt;div&gt;&lt;h5&gt;&lt;b&gt;DEFENSE&lt;/b&gt;&lt;/h5&gt;&lt;/div&gt;&lt;hr/&gt;&lt;div&gt;&lt;h5&gt;&lt;b&gt;AC &lt;/b&gt;18, touch 15, flat-footed 15 (+2 Dex, +1 dodge, +3 natural, +2 size)&lt;/h5&gt;&lt;h5&gt;&lt;b&gt;hp &lt;/b&gt;37 (5d10+10); regeneration 1 (cold or evil)&lt;/h5&gt;&lt;h5&gt;&lt;b&gt;Fort &lt;/b&gt;+6, &lt;b&gt;Ref &lt;/b&gt;+3, &lt;b&gt;Will &lt;/b&gt;+6; +4 vs. poison&lt;/h5&gt;&lt;h5&gt;&lt;b&gt;Defensive Abilities &lt;/b&gt;self-resurrection; &lt;b&gt;DR &lt;/b&gt;5/evil; &lt;b&gt;Immune &lt;/b&gt;fire, petrification; &lt;b&gt;Resist &lt;/b&gt;electricity 10; &lt;b&gt;SR &lt;/b&gt;15&lt;/h5&gt;&lt;h5&gt;&lt;b&gt;Weaknesses &lt;/b&gt;vulnerable to cold&lt;/h5&gt;&lt;/div&gt;&lt;hr/&gt;&lt;div&gt;&lt;h5&gt;&lt;b&gt;OFFENSE&lt;/b&gt;&lt;/h5&gt;&lt;/div&gt;&lt;hr/&gt;&lt;div&gt;&lt;h5&gt;&lt;b&gt;Spd &lt;/b&gt;10 ft., fly 60 ft. (average)&lt;/h5&gt;&lt;h5&gt;&lt;b&gt;Melee &lt;/b&gt;2 talons +9 (1d2 plus 1d6 fire), bite +9 (1d3 plus 1d6 fire)&lt;/h5&gt;&lt;h5&gt;&lt;b&gt;Space &lt;/b&gt;2-1/2 ft.; &lt;b&gt;Reach &lt;/b&gt;0 ft.&lt;/h5&gt;&lt;h5&gt;&lt;b&gt;Special Attacks &lt;/b&gt;holy fire&lt;/h5&gt;&lt;h5&gt;&lt;b&gt;Spell-Like Abilities&lt;/b&gt; (CL 5th; concentration +7)&lt;/br&gt;Constant&amp;mdash;&lt;i&gt;detect poison&lt;/i&gt;&lt;/br&gt;At Will&amp;mdash;&lt;i&gt;light&lt;/i&gt;, &lt;i&gt;purify food and drink&lt;/i&gt;, &lt;i&gt;stabilize&lt;/i&gt;, &lt;i&gt;virtue&lt;/i&gt;&lt;/br&gt;3/day&amp;mdash;cure &lt;i&gt;light&lt;/i&gt; wounds, day&lt;i&gt;light&lt;/i&gt;, &lt;i&gt;flaming sphere&lt;/i&gt; (DC 14)&lt;/br&gt;1/day&amp;mdash;&lt;i&gt;dimension door&lt;/i&gt; (self only), &lt;i&gt;lesser restoration&lt;/i&gt;, &lt;i&gt;see invisibiliity&lt;/i&gt;&lt;/h5&gt;&lt;/h5&gt;&lt;/div&gt;&lt;hr/&gt;&lt;div&gt;&lt;h5&gt;&lt;b&gt;STATISTICS&lt;/b&gt;&lt;/h5&gt;&lt;/div&gt;&lt;hr/&gt;&lt;div&gt;&lt;h5&gt;&lt;b&gt;Str &lt;/b&gt;10, &lt;b&gt;Dex &lt;/b&gt;15, &lt;b&gt;Con &lt;/b&gt;14, &lt;b&gt;Int &lt;/b&gt; 10, &lt;b&gt;Wis &lt;/b&gt;15, &lt;b&gt;Cha &lt;/b&gt;14&lt;/h5&gt;&lt;h5&gt;&lt;b&gt;Base Atk &lt;/b&gt;+5; &lt;b&gt;CMB &lt;/b&gt;+5; &lt;b&gt;CMD &lt;/b&gt;18&lt;/h5&gt;&lt;h5&gt;&lt;b&gt;Feats &lt;/b&gt;Dodge, Improved Initiative, Weapon Finesse&lt;/h5&gt;&lt;h5&gt;&lt;b&gt;Skills &lt;/b&gt;Fly +14, Heal +10, Knowledge (religion) +8, Perception +10, Perform (sing) +10, Stealth +18&lt;/h5&gt;&lt;h5&gt;&lt;b&gt;Languages &lt;/b&gt;Celestial&lt;/h5&gt;&lt;/div&gt;&lt;hr/&gt;&lt;div&gt;&lt;h5&gt;&lt;b&gt;ECOLOGY&lt;/b&gt;&lt;/h5&gt;&lt;/div&gt;&lt;hr/&gt;&lt;div&gt;&lt;h5&gt;&lt;b&gt;Environment &lt;/b&gt; any (Nirvana)&lt;/h5&gt;&lt;h5&gt;&lt;b&gt;Organization &lt;/b&gt;solitary, pair, or flight (3-5)&lt;/h5&gt;&lt;h5&gt;&lt;b&gt;Treasure &lt;/b&gt;none&lt;/h5&gt;&lt;/div&gt;&lt;hr/&gt;&lt;div&gt;&lt;h5&gt;&lt;b&gt;SPECIAL ABILITIES&lt;/b&gt;&lt;/h5&gt;&lt;/div&gt;&lt;hr/&gt;&lt;div&gt;&lt;h5&gt;&lt;b&gt;Holy Fire (Su)&lt;/b&gt; Like a &lt;i&gt;flame strike&lt;/i&gt;, half the fire damage from a yhohm's fire attacks is fire damage; the other half is divine power and is not subject to fire immunity or resistance.  &lt;/h5&gt;&lt;h5&gt;&lt;b&gt;Self-Resurrection (Su)&lt;/b&gt; A slain yhohm remains dead for only 1d4 rounds unless its body is completely destroyed by an effect such as &lt;i&gt;disintegrate&lt;/i&gt;. Otherwise, a fully healed yhohm emerges from the remains 1d4 rounds after death, as if brought back to life via &lt;i&gt;resurrection&lt;/i&gt;. The yhohm gains 1 permanent negative level when this occurs. A yhohm can self-resurrect only once per year. If a yhohm dies a second time before that year passes, its death is permanent. A yhohm that dies within the area of a &lt;i&gt;desecrate&lt;/i&gt; spell cannot self-resurrect until the &lt;i&gt;desecrate&lt;/i&gt; effect ends, at which point the yhohm immediately resurrects. A yhohm brought back to life by other means never gains negative levels as a result.  &lt;/h5&gt;&lt;h5&gt;&lt;b&gt;Shroud of Flame (Su)&lt;/b&gt; A yhohm can cause its feathers to burst into fire as a free action. As long as its feathers are burning, it deals an additional 1d6 points of fire damage with each natural attack, and any creature within 5 feet must attempt a DC 14 Reflex save each round or take 1d6 points of fire damage at the start of its turn. A creature that attacks the yhohm with a natural or non-reach melee weapon takes 1d6 points of fire damage (no save) with each successful hit. The save DC is Constitution-based.&lt;/h5&gt;&lt;/div&gt;&lt;br&gt;&lt;div&gt;&lt;h4&gt;&lt;p&gt;&lt;p&gt;A yhohm is a spirit of holy fire that serves the Dawnf lower.&lt;/p&gt;&lt;p&gt;According to the faithful, each time a phoenix is reborn, a portion of its soul incarnates in Nirvana as a yhohm.&lt;/p&gt;&lt;p&gt;Eternally young and obsessed with life, a yhohm is a creature of healing, joyful song, and cleansing fire.&lt;/p&gt;&lt;p&gt;While far less intimidating and wise than true phoenixes, yhohms prove far more carefree, as though a great weight has been lifted from their souls. Despite that, many yhohms also harbor a deep sadness, as though they have left some great work undone.&lt;/p&gt;&lt;p&gt;A yhohm looks like a white dove, but is as large as an eagle, with eyes like burning coals that shine with the &lt;i&gt;light&lt;/i&gt; of the sun. The presence of evil fills it with righteous indignation. It does not need to eat, but enjoys the taste of roasted berries and nuts. A yhohm measures just under 2 feet long and weighs about 4 pounds.&lt;/p&gt;&lt;/h4&gt;&lt;/div&gt;</t>
  </si>
  <si>
    <t>The Spirit Of Adoration</t>
  </si>
  <si>
    <t>(extraplanar, good, herald, shapechanger)</t>
  </si>
  <si>
    <t>darkvision 60 ft., low-light vision; Perception +31</t>
  </si>
  <si>
    <t>charming (30 ft., DC 24, 1 day)</t>
  </si>
  <si>
    <t>30, touch 20, flat-footed 25</t>
  </si>
  <si>
    <t>(+6 deflection, +4 Dex, +1 dodge, +10 natural, -1 size)</t>
  </si>
  <si>
    <t>Fort +17, Ref +20, Will +24</t>
  </si>
  <si>
    <t>+2 dancing glaive  +22/+17/+12/+7 (2d8+8/x3)</t>
  </si>
  <si>
    <t>stunning ray +19 (1d8  plus stun)</t>
  </si>
  <si>
    <t>bardic magic, bardic performance 40 rounds/day (swift action; countersong, distraction, fascinate, inspire courage +4)</t>
  </si>
  <si>
    <t>Spell-Like Abilities (CL 16th; concentration +22)  At will-calm emotions (DC 18), good hope, cure moderate wounds, teleport (self plus  50 lbs. only)</t>
  </si>
  <si>
    <t>Str 18, Dex 19, Con 22, Int 19, Wis 22, Cha 23</t>
  </si>
  <si>
    <t>42 (44 vs. sunder)</t>
  </si>
  <si>
    <t>Blind-Fight, Dodge, Improved Iron Will, Improved SunderB, Iron WillB, Mobility, Skill Focus (Perception), Step Up, Weapon Focus (glaive), Wind Stance</t>
  </si>
  <si>
    <t>Acrobatics +12, Bluff +17, Diplomacy +17, Disguise +14, Fly +17, Handle Animal +14, Heal +14, Intimidate +17, Knowledge (religion) +12, Perception +31, Perform (dance) +22, Sense Motive +25, Spellcraft +20, Stealth +19, Use Magic Device +14</t>
  </si>
  <si>
    <t>Auran, Celestial, Common,  Ignan, Shadowtongue</t>
  </si>
  <si>
    <t>inspiration, unearthly grace, change shape (Small or Medium humanoid; alter self )</t>
  </si>
  <si>
    <t>triple (+2 dancing glaive)</t>
  </si>
  <si>
    <t>This heavenly warrior appears to be a work of art come to life. She grips a fearsome glaive that trails brilliant colors.</t>
  </si>
  <si>
    <t>Bardic Magic (Su) Each day, the Spirit can cast any three bard spells of any level and in any combination (caster level 16th).  Inspiration (Su) The Spirit of Adoration can inspire an intelligent creature by giving it a token of her favor. As long as the creature carries her token, it gains a +4 insight bonus on all Will saving throws, Craft checks, and Perform checks.  An inspired bard adds the spirit's Charisma bonus (+6) to his number of bardic performance rounds per day. The spirit retains a link to her token and its carrier as if she had cast the spell status on the carrier. The spirit can end this effect at any time as a free action. The spirit may inspire a number of creatures at a time equal to her Charisma bonus.  Stunning Ray (Su) This ray of brilliant energy has a range of 180 feet. The target takes 1d8 points of damage and is stunned for 1d6 rounds (Will DC 24 reduces this to dazzled). The save DC is Charisma-based.  Unearthly Grace (Su) The spirit adds her Charisma modifier as a racial bonus on all her saving throws, as well as a deflection bonus to her Armor Class.</t>
  </si>
  <si>
    <t>The Spirit of Adoration is a personification of resolute love, whose power lifts the heaviest heart and overcomes all obstacles.  Her true form is that of a 10-foot-tall, angel-winged woman dressed in flowing clothes and bearing a shining steel glaive.</t>
  </si>
  <si>
    <t>&lt;link rel="stylesheet"href="PF.css"&gt;&lt;div&gt;&lt;h2&gt;The Spirit Of Adoration&lt;/h2&gt;&lt;h3&gt;&lt;i&gt;This heavenly warrior appears to be a work of art come to life. She grips a fearsome glaive that trails brilliant colors.&lt;/i&gt;&lt;/h3&gt;&lt;br&gt;&lt;/div&gt;&lt;div class="heading"&gt;&lt;p class="alignleft"&gt;The Spirit Of Adoration&lt;/p&gt;&lt;p class="alignright"&gt;CR 15&lt;/p&gt;&lt;div style="clear: both;"&gt;&lt;/div&gt;&lt;/div&gt;&lt;div&gt;&lt;h5&gt;&lt;b&gt;XP &lt;/b&gt;51,200&lt;/h5&gt;&lt;h5&gt;NG Large outsider (extraplanar, good, herald, shapechanger)&lt;/h5&gt;&lt;h5&gt;&lt;b&gt;Init &lt;/b&gt;+4; &lt;b&gt;Senses &lt;/b&gt;darkvision 60 ft., low-light vision; Perception +31&lt;/h5&gt;&lt;h5&gt;&lt;b&gt;Aura &lt;/b&gt;charming (30 ft., DC 24, 1 day)&lt;/h5&gt;&lt;/div&gt;&lt;hr/&gt;&lt;div&gt;&lt;h5&gt;&lt;b&gt;DEFENSE&lt;/b&gt;&lt;/h5&gt;&lt;/div&gt;&lt;hr/&gt;&lt;div&gt;&lt;h5&gt;&lt;b&gt;AC &lt;/b&gt;30, touch 20, flat-footed 25 (+6 deflection, +4 Dex, +1 dodge, +10 natural, -1 size)&lt;/h5&gt;&lt;h5&gt;&lt;b&gt;hp &lt;/b&gt;184 (16d10+96); fast healing 5&lt;/h5&gt;&lt;h5&gt;&lt;b&gt;Fort &lt;/b&gt;+17, &lt;b&gt;Ref &lt;/b&gt;+20, &lt;b&gt;Will &lt;/b&gt;+24&lt;/h5&gt;&lt;h5&gt;&lt;b&gt;DR &lt;/b&gt;10/evil; &lt;b&gt;Immune &lt;/b&gt;fire, sonic; &lt;b&gt;Resist &lt;/b&gt;acid 30, electricity 30; &lt;b&gt;SR &lt;/b&gt;26&lt;/h5&gt;&lt;/div&gt;&lt;hr/&gt;&lt;div&gt;&lt;h5&gt;&lt;b&gt;OFFENSE&lt;/b&gt;&lt;/h5&gt;&lt;/div&gt;&lt;hr/&gt;&lt;div&gt;&lt;h5&gt;&lt;b&gt;Spd &lt;/b&gt;40 ft., fly 60 ft. (good)&lt;/h5&gt;&lt;h5&gt;&lt;b&gt;Melee &lt;/b&gt;&lt;i&gt;&lt;i&gt;&lt;i&gt;+2 dancing&lt;/i&gt; glaive&lt;/i&gt; &lt;/i&gt; +22/+17/+12/+7 (2d8+8/x3)&lt;/h5&gt;&lt;h5&gt;&lt;b&gt;Ranged &lt;/b&gt;stunning ray +19 (1d8  plus stun)&lt;/h5&gt;&lt;h5&gt;&lt;b&gt;Space &lt;/b&gt;10 ft.; &lt;b&gt;Reach &lt;/b&gt;10 ft.&lt;/h5&gt;&lt;h5&gt;&lt;b&gt;Special Attacks &lt;/b&gt;bardic magic, bardic performance 40 rounds/day (swift action; countersong, distraction, fascinate, inspire courage +4)&lt;/h5&gt;&lt;h5&gt;&lt;b&gt;Spell-Like Abilities&lt;/b&gt; (CL 16th; concentration +22)&lt;/br&gt;At will&amp;mdash;&lt;i&gt;calm emotions&lt;/i&gt; (DC 18), &lt;i&gt;good hope&lt;/i&gt;, &lt;i&gt;cure moderate wounds&lt;/i&gt;, &lt;i&gt;teleport&lt;/i&gt; (self plus&lt;/br&gt;50 lbs. only)&lt;/h5&gt;&lt;/h5&gt;&lt;/div&gt;&lt;hr/&gt;&lt;div&gt;&lt;h5&gt;&lt;b&gt;STATISTICS&lt;/b&gt;&lt;/h5&gt;&lt;/div&gt;&lt;hr/&gt;&lt;div&gt;&lt;h5&gt;&lt;b&gt;Str &lt;/b&gt;18, &lt;b&gt;Dex &lt;/b&gt;19, &lt;b&gt;Con &lt;/b&gt;22, &lt;b&gt;Int &lt;/b&gt; 19, &lt;b&gt;Wis &lt;/b&gt;22, &lt;b&gt;Cha &lt;/b&gt;23&lt;/h5&gt;&lt;h5&gt;&lt;b&gt;Base Atk &lt;/b&gt;+16; &lt;b&gt;CMB &lt;/b&gt;+21 (+23 sunder); &lt;b&gt;CMD &lt;/b&gt;42 (44 vs. sunder)&lt;/h5&gt;&lt;h5&gt;&lt;b&gt;Feats &lt;/b&gt;Blind-Fight, Dodge, Improved Iron Will, Improved Sunder&lt;sup&gt;B&lt;/sup&gt;, Iron Will&lt;sup&gt;B&lt;/sup&gt;, Mobility, Skill Focus (Perception), Step Up, Weapon Focus (glaive), Wind Stance&lt;/h5&gt;&lt;h5&gt;&lt;b&gt;Skills &lt;/b&gt;Acrobatics +12, Bluff +17, Diplomacy +17, Disguise +14, Fly +17, Handle Animal +14, Heal +14, Intimidate +17, Knowledge (religion) +12, Perception +31, Perform (dance) +22, Sense Motive +25, Spellcraft +20, Stealth +19, Use Magic Device +14&lt;/h5&gt;&lt;h5&gt;&lt;b&gt;Languages &lt;/b&gt;Auran, Celestial, Common,  Ignan, Shadowtongue&lt;/h5&gt;&lt;h5&gt;&lt;b&gt;SQ &lt;/b&gt;inspiration, unearthly grace, change shape (Small or Medium humanoid; &lt;i&gt;alter self&lt;/i&gt; )&lt;/h5&gt;&lt;/div&gt;&lt;hr/&gt;&lt;div&gt;&lt;h5&gt;&lt;b&gt;ECOLOGY&lt;/b&gt;&lt;/h5&gt;&lt;/div&gt;&lt;hr/&gt;&lt;div&gt;&lt;h5&gt;&lt;b&gt;Environment &lt;/b&gt; any (Nirvana)&lt;/h5&gt;&lt;h5&gt;&lt;b&gt;Organization &lt;/b&gt;solitary&lt;/h5&gt;&lt;h5&gt;&lt;b&gt;Treasure &lt;/b&gt;triple (&lt;i&gt;&lt;i&gt;+2 dancing&lt;/i&gt; glaive&lt;/i&gt;)&lt;/h5&gt;&lt;/div&gt;&lt;hr/&gt;&lt;div&gt;&lt;h5&gt;&lt;b&gt;SPECIAL ABILITIES&lt;/b&gt;&lt;/h5&gt;&lt;/div&gt;&lt;hr/&gt;&lt;div&gt;&lt;h5&gt;&lt;b&gt;Bardic Magic (Su)&lt;/b&gt; Each day, the Spirit can cast any three bard spells of any level and in any combination (caster level 16th).  &lt;/h5&gt;&lt;h5&gt;&lt;b&gt;Inspiration (Su)&lt;/b&gt; The Spirit of Adoration can inspire an intelligent creature by giving it a token of her favor. As long as the creature carries her token, it gains a +4 insight bonus on all Will saving throws, Craft checks, and Perform checks.  An inspired bard adds the spirit's Charisma bonus (+6) to his number of bardic performance rounds per day. The spirit retains a link to her token and its carrier as if she had cast the spell &lt;i&gt;status&lt;/i&gt; on the carrier. The spirit can end this effect at any time as a free action. The spirit may inspire a number of creatures at a time equal to her Charisma bonus.  &lt;/h5&gt;&lt;h5&gt;&lt;b&gt;Stunning Ray (Su)&lt;/b&gt; This ray of brilliant energy has a range of 180 feet. The target takes 1d8 points of damage and is stunned for 1d6 rounds (Will DC 24 reduces this to dazzled). The save DC is Charisma-based.  &lt;/h5&gt;&lt;h5&gt;&lt;b&gt;Unearthly Grace (Su)&lt;/b&gt; The spirit adds her Charisma modifier as a racial bonus on all her saving throws, as well as a deflection bonus to her Armor Class.&lt;/h5&gt;&lt;/div&gt;&lt;br&gt;&lt;div&gt;&lt;h4&gt;&lt;p&gt;&lt;p&gt;The Spirit of Adoration is a personification of resolute love, whose power lifts the heaviest heart and overcomes all obstacles.&lt;/p&gt;&lt;p&gt;Her true form is that of a 10-foot-tall, angel-winged woman dressed in flowing clothes and bearing a shining steel glaive.&lt;/p&gt;&lt;/h4&gt;&lt;/div&gt;</t>
  </si>
  <si>
    <t>Dapsara</t>
  </si>
  <si>
    <t>Fort +2, Ref +6, Will +8; +4 vs. poison</t>
  </si>
  <si>
    <t>acid 5, cold 5,  electricity 5, fire 5</t>
  </si>
  <si>
    <t>4 slam +7 (1d4)</t>
  </si>
  <si>
    <t>bardic performance 16 rounds/day (countersong, distraction, fascinate, inspire competence +2, inspire courage +2), ghostly arms</t>
  </si>
  <si>
    <t>Spell-Like Abilities (CL 5th; concentration +7)  At will-summon instrument  3/day-calm emotions, lesser confusion (DC 13), remove fear, saving finaleAPG  1/day-eagle's splendor, gallant inspirationAPG, ghostbane dirgeAPG (DC 14), invisibility (self only)</t>
  </si>
  <si>
    <t>Str 11, Dex 14, Con 13, Int 10, Wis 15, Cha 14</t>
  </si>
  <si>
    <t>Acrobatics +7, Knowledge (history) +8, Knowledge (religion) +8, Perception +10, Perform (any one) +10, Sense Motive +10</t>
  </si>
  <si>
    <t>Celestial, Draconic, Infernal, speak with  animals, truespeech</t>
  </si>
  <si>
    <t>change shape (any humanoid or a cloud of perfume; alter self or gaseous form), versatile performance, weapon proficiencies</t>
  </si>
  <si>
    <t>This otherworldly dancer moves with incredible grace. A second pair of ghostly arms complement the motions of her physical arms.</t>
  </si>
  <si>
    <t>Bardic Performance (Su) A dapsara has the bardic performance ability of a 5th-level bard.  Ghostly Arms (Su) A dapsara's two spectral arms may manipulate corporeal or incorporeal creatures and objects, as if they had the ghost touch weapon property. She may manifest or hide these arms at will in any shape, even in gaseous form.  Versatile Performance (Su) A dapsara has the bard's versatile performance ability, using one Perform bonus in place of the skill bonuses of that Perform skill's associated skills.  Weapon Proficiencies (Ex) A dapsara is proficient with all simple weapons, plus the glaive, longsword, rapier, sap, short sword, shortbow, and whip.</t>
  </si>
  <si>
    <t>A dapsara is a physical representative of beauty and grace. Each studies one type of music, dance, poetry, or singing, and together they create elaborate performances for Shelyn and the other inhabitants of Nirvana. Some come to the Material Plane to be muses for mortals and still others protect sacred theaters and places of great natural beauty. They prefer to remain hidden, either in gaseous form, invisibly, or both, so they can advise and watch over the mortal world on behalf of the goddess.  A dapsara in her natural form looks like a beautiful humanoid woman (usually an elf or human), sometimes with an unusual skin color such as jade green or sky blue, but she can take the shape of any humanoid or any gender. She typically uses her second pair of arms to play musical instrument or assist some other type of performance, such as holding a sheet of lyrics for a song or manipulating a cloak or dress to look like wings or flowing wind. A dapsara is a mediocre flier and normally only uses her flight to augment a performance or to garner attention. A dapsara can use many kinds of weapons, but prefers to use magic to confound and defeat opponents; in a pinch, she can attack with all four arms.  Although these servitors of Shelyn respect and revere art is all of its forms, they especially delight in performance art, song, dance, and other arts of the moment.  They delight in the intimacy of sharing beauty with a limited group and knowing that a single masterful performance will never be reproduced in exactly the same way. They will also go far to help servants of Shelyn recover lost works of art, so long as they get to attend the eventual exhibition.  Dapsaras stand about 5-1/2 feet tall and weigh about 120 pounds.</t>
  </si>
  <si>
    <t>&lt;link rel="stylesheet"href="PF.css"&gt;&lt;div&gt;&lt;h2&gt;Dapsara&lt;/h2&gt;&lt;h3&gt;&lt;i&gt;This otherworldly dancer moves with incredible grace. A second pair of ghostly arms complement the motions of her physical arms.&lt;/i&gt;&lt;/h3&gt;&lt;br&gt;&lt;/div&gt;&lt;div class="heading"&gt;&lt;p class="alignleft"&gt;Dapsara&lt;/p&gt;&lt;p class="alignright"&gt;CR 4&lt;/p&gt;&lt;div style="clear: both;"&gt;&lt;/div&gt;&lt;/div&gt;&lt;div&gt;&lt;h5&gt;&lt;b&gt;XP &lt;/b&gt;1,200&lt;/h5&gt;&lt;h5&gt;NG Medium outsider (angel, extraplanar, good)&lt;/h5&gt;&lt;h5&gt;&lt;b&gt;Init &lt;/b&gt;+6; &lt;b&gt;Senses &lt;/b&gt;darkvision 60 ft., low-light vision; Perception +10&lt;/h5&gt;&lt;/div&gt;&lt;hr/&gt;&lt;div&gt;&lt;h5&gt;&lt;b&gt;DEFENSE&lt;/b&gt;&lt;/h5&gt;&lt;/div&gt;&lt;hr/&gt;&lt;div&gt;&lt;h5&gt;&lt;b&gt;AC &lt;/b&gt;16, touch 12, flat-footed 14 (+2 Dex, +4 natural)&lt;/h5&gt;&lt;h5&gt;&lt;b&gt;hp &lt;/b&gt;32 (5d10+5)&lt;/h5&gt;&lt;h5&gt;&lt;b&gt;Fort &lt;/b&gt;+2, &lt;b&gt;Ref &lt;/b&gt;+6, &lt;b&gt;Will &lt;/b&gt;+8; +4 vs. poison&lt;/h5&gt;&lt;h5&gt;&lt;b&gt;DR &lt;/b&gt;5/evil; &lt;b&gt;Immune &lt;/b&gt;petrification; &lt;b&gt;Resist &lt;/b&gt;acid 5, cold 5,  electricity 5, fire 5; &lt;b&gt;SR &lt;/b&gt;15&lt;/h5&gt;&lt;/div&gt;&lt;hr/&gt;&lt;div&gt;&lt;h5&gt;&lt;b&gt;OFFENSE&lt;/b&gt;&lt;/h5&gt;&lt;/div&gt;&lt;hr/&gt;&lt;div&gt;&lt;h5&gt;&lt;b&gt;Spd &lt;/b&gt;30 ft., fly 30 ft. (average)&lt;/h5&gt;&lt;h5&gt;&lt;b&gt;Melee &lt;/b&gt;4 slam +7 (1d4)&lt;/h5&gt;&lt;h5&gt;&lt;b&gt;Space &lt;/b&gt;5 ft.; &lt;b&gt;Reach &lt;/b&gt;5 ft.&lt;/h5&gt;&lt;h5&gt;&lt;b&gt;Special Attacks &lt;/b&gt;bardic performance 16 rounds/day (countersong, distraction, fascinate, inspire competence +2, inspire courage +2), ghostly arms&lt;/h5&gt;&lt;h5&gt;&lt;b&gt;Spell-Like Abilities&lt;/b&gt; (CL 5th; concentration +7)&lt;/br&gt;At will&amp;mdash;&lt;i&gt;summon instrument&lt;/i&gt;&lt;/br&gt;3/day&amp;mdash;&lt;i&gt;calm emotions&lt;/i&gt;, &lt;i&gt;lesser confusion&lt;/i&gt; (DC 13), &lt;i&gt;remove fear&lt;/i&gt;, &lt;i&gt;saving finale&lt;/i&gt;&lt;sup&gt;APG&lt;/sup&gt;&lt;/br&gt;1/day&amp;mdash;&lt;i&gt;eagle's splendor&lt;/i&gt;, &lt;i&gt;gallant inspiration&lt;/i&gt;&lt;sup&gt;APG&lt;/sup&gt;, &lt;i&gt;ghostbane dirge&lt;/i&gt;&lt;sup&gt;APG&lt;/sup&gt; (DC 14), &lt;i&gt;invisibility&lt;/i&gt; (self only)&lt;/h5&gt;&lt;/h5&gt;&lt;/div&gt;&lt;hr/&gt;&lt;div&gt;&lt;h5&gt;&lt;b&gt;STATISTICS&lt;/b&gt;&lt;/h5&gt;&lt;/div&gt;&lt;hr/&gt;&lt;div&gt;&lt;h5&gt;&lt;b&gt;Str &lt;/b&gt;11, &lt;b&gt;Dex &lt;/b&gt;14, &lt;b&gt;Con &lt;/b&gt;13, &lt;b&gt;Int &lt;/b&gt; 10, &lt;b&gt;Wis &lt;/b&gt;15, &lt;b&gt;Cha &lt;/b&gt;14&lt;/h5&gt;&lt;h5&gt;&lt;b&gt;Base Atk &lt;/b&gt;+5; &lt;b&gt;CMB &lt;/b&gt;+5; &lt;b&gt;CMD &lt;/b&gt;17&lt;/h5&gt;&lt;h5&gt;&lt;b&gt;Feats &lt;/b&gt;Improved Initiative, Iron Will, Weapon Finesse&lt;/h5&gt;&lt;h5&gt;&lt;b&gt;Skills &lt;/b&gt;Acrobatics +7, Knowledge (history) +8, Knowledge (religion) +8, Perception +10, Perform (any one) +10, Sense Motive +10&lt;/h5&gt;&lt;h5&gt;&lt;b&gt;Languages &lt;/b&gt;Celestial, Draconic, Infernal, speak with  animals, truespeech&lt;/h5&gt;&lt;h5&gt;&lt;b&gt;SQ &lt;/b&gt;change shape (any humanoid or a cloud of perfume; &lt;i&gt;alter self&lt;/i&gt; or &lt;i&gt;gaseous&lt;/i&gt; form), versatile performance, weapon proficiencies&lt;/h5&gt;&lt;/div&gt;&lt;hr/&gt;&lt;div&gt;&lt;h5&gt;&lt;b&gt;ECOLOGY&lt;/b&gt;&lt;/h5&gt;&lt;/div&gt;&lt;hr/&gt;&lt;div&gt;&lt;h5&gt;&lt;b&gt;Environment &lt;/b&gt; any (Nirvana)&lt;/h5&gt;&lt;h5&gt;&lt;b&gt;Organization &lt;/b&gt;solitary, pair, or band (3-5)&lt;/h5&gt;&lt;h5&gt;&lt;b&gt;Treasure &lt;/b&gt;standard&lt;/h5&gt;&lt;/div&gt;&lt;hr/&gt;&lt;div&gt;&lt;h5&gt;&lt;b&gt;SPECIAL ABILITIES&lt;/b&gt;&lt;/h5&gt;&lt;/div&gt;&lt;hr/&gt;&lt;div&gt;&lt;h5&gt;&lt;b&gt;Bardic Performance (Su)&lt;/b&gt; A dapsara has the bardic performance ability of a 5th-level bard.  &lt;/h5&gt;&lt;h5&gt;&lt;b&gt;Ghostly Arms (Su)&lt;/b&gt; A dapsara's two spectral arms may manipulate corporeal or incorporeal creatures and objects, as if they had the &lt;i&gt;ghost touch&lt;/i&gt; weapon property. She may manifest or hide these arms at will in any shape, even in &lt;i&gt;gaseous&lt;/i&gt; form.  &lt;/h5&gt;&lt;h5&gt;&lt;b&gt;Versatile Performance (Su)&lt;/b&gt; A dapsara has the bard's versatile performance ability, using one Perform bonus in place of the skill bonuses of that Perform skill's associated skills.  &lt;/h5&gt;&lt;h5&gt;&lt;b&gt;Weapon Proficiencies (Ex)&lt;/b&gt; A dapsara is proficient with all simple weapons, plus the glaive, longsword, rapier, sap, short sword, shortbow, and whip.&lt;/h5&gt;&lt;/div&gt;&lt;br&gt;&lt;div&gt;&lt;h4&gt;&lt;p&gt;&lt;p&gt;A dapsara is a physical representative of beauty and grace. Each studies one type of music, dance, poetry, or singing, and together they create elaborate performances for Shelyn and the other inhabitants of Nirvana. Some come to the Material Plane to be muses for mortals and still others protect sacred theaters and places of great natural beauty. They prefer to remain hidden, either in &lt;i&gt;gaseous&lt;/i&gt; form, invisibly, or both, so they can advise and watch over the mortal world on behalf of the goddess.&lt;/p&gt;&lt;p&gt;A dapsara in her natural form looks like a beautiful humanoid woman (usually an elf or human), sometimes with an unusual skin color such as jade green or sky blue, but she can take the shape of any humanoid or any gender. She typically uses her second pair of arms to play musical instrument or assist some other type of performance, such as holding a sheet of lyrics for a song or manipulating a cloak or dress to look like wings or flowing wind. A dapsara is a mediocre flier and normally only uses her flight to augment a performance or to garner attention. A dapsara can use many kinds of weapons, but prefers to use magic to confound and defeat opponents; in a pinch, she can attack with all four arms.&lt;/p&gt;&lt;p&gt;Although these servitors of Shelyn respect and revere art is all of its forms, they especially delight in performance art, song, dance, and other arts of the moment.&lt;/p&gt;&lt;p&gt;They delight in the intimacy of sharing beauty with a limited group and knowing that a single masterful performance will never be reproduced in exactly the same way. They will also go far to help servants of Shelyn recover lost works of art, so long as they get to attend the eventual exhibition.&lt;/p&gt;&lt;p&gt;Dapsaras stand about 5-1/2 feet tall and weigh about 120 pounds.&lt;/p&gt;&lt;/h4&gt;&lt;/div&gt;</t>
  </si>
  <si>
    <t>The Grand Defender</t>
  </si>
  <si>
    <t>(extraplanar, herald)</t>
  </si>
  <si>
    <t>40 (46 vs. bull rush, 44 vs. trip)</t>
  </si>
  <si>
    <t>Knowledge (dungeoneering, engineering, history, local, nature, religion) +11, Perception +20</t>
  </si>
  <si>
    <t>Celestial, Dwarven, Ignan, Terran</t>
  </si>
  <si>
    <t>ablative adaptation, defender's shield, dwarf traits (defensive training, hardy, hatred, stability, stonecunning, weapon familiarity) Other</t>
  </si>
  <si>
    <t>Made of polished iron, this mighty golem resembles a keen-eyed dwarf. It carries a warhammer and a shield bearing Torag's symbol.</t>
  </si>
  <si>
    <t>Ablative Adaptation (Su) As a standard action, the Grand Defender can shed its outer layer of metal, revealing a slightly smaller version of itself underneath. This new form may be made of cold iron (changing its DR to 15/cold iron), mithral (DR 15/silver), or iron (DR 15/adamantine, as normal). Its attacks count as this metal type for overcoming damage reduction. If the herald is brought to 0 hit points, it becomes inert; 1d4 hours after it last took damage, it sheds its outer layer and reanimates at half its normal hit points.  Once shed, the outer layer decays into worthless powder over 1d4 minutes.  Breath Weapon (Su) The herald's poisonous breath weapon functions like that of an iron golem (free action every 1d4 rounds, 10 ft. cube, Fort DC 19, 1d4 Con, 2 consecutive saves). The save DC is Constitution-based. The cloud persists for 1 round.  Defender's Shield (Ex) The herald's shield is a +3 heavy steel shield, though it becomes nonmagical if the herald is destroyed or is no longer holding or wearing it.  Hammer Storm (Ex) The herald can expel a volley of warhammers from its mouth, which functions like a breath weapon (30-foot cone, 15d6 bludgeoning damage plus Awesome Blow, Reflex 19 half, usable 1/day). If the herald is in its cold iron or mithral form, these hammers count as cold iron or silver, respectively. The herald can exclude any number of squares in the cone. The hammer storm creates 24 physical warhammers that persist after the instantaneous attack and may be used by creatures (though they're normal warhammers, not masterwork, cold iron, or mithral). The herald can spend 1 minute eating 24 warhammers (or an equivalent amount of metal such as that created by its ablative adaptation ability) to recharge this ability. The save DC is Constitution-based.  Immunity to Magic (Su) The herald has the same immunity to magic as an iron golem.</t>
  </si>
  <si>
    <t>The Grand Defender is a powerful golem-like tomb that serves as the communal body and resting place of Torag's greatest dwarven heroes. It stands 18 feet tall and weighs approximately 10 tons.</t>
  </si>
  <si>
    <t>&lt;link rel="stylesheet"href="PF.css"&gt;&lt;div&gt;&lt;h2&gt;The Grand Defender&lt;/h2&gt;&lt;h3&gt;&lt;i&gt;Made of polished iron, this mighty golem resembles a keen-eyed dwarf. It carries a warhammer and a shield bearing Torag's symbol.&lt;/i&gt;&lt;/h3&gt;&lt;br&gt;&lt;/div&gt;&lt;div class="heading"&gt;&lt;p class="alignleft"&gt;The Grand Defender&lt;/p&gt;&lt;p class="alignright"&gt;CR 15&lt;/p&gt;&lt;div style="clear: both;"&gt;&lt;/div&gt;&lt;/div&gt;&lt;div&gt;&lt;h5&gt;&lt;b&gt;XP &lt;/b&gt;51,200&lt;/h5&gt;&lt;h5&gt;LG Huge construct (extraplanar, herald)&lt;/h5&gt;&lt;h5&gt;&lt;b&gt;Init &lt;/b&gt;+3; &lt;b&gt;Senses &lt;/b&gt;darkvision 60 ft., low-light vision; Perception +20&lt;/h5&gt;&lt;/div&gt;&lt;hr/&gt;&lt;div&gt;&lt;h5&gt;&lt;b&gt;DEFENSE&lt;/b&gt;&lt;/h5&gt;&lt;/div&gt;&lt;hr/&gt;&lt;div&gt;&lt;h5&gt;&lt;b&gt;AC &lt;/b&gt;32, touch 7, flat-footed 32 (-1 Dex, +20 natural, +5 shield, -2 size)&lt;/h5&gt;&lt;h5&gt;&lt;b&gt;hp &lt;/b&gt;157 (18d10+58)&lt;/h5&gt;&lt;h5&gt;&lt;b&gt;Fort &lt;/b&gt;+6, &lt;b&gt;Ref &lt;/b&gt;+5, &lt;b&gt;Will &lt;/b&gt;+8&lt;/h5&gt;&lt;h5&gt;&lt;b&gt;DR &lt;/b&gt;15/adamantine; &lt;b&gt;Immune &lt;/b&gt;construct traits, magic&lt;/h5&gt;&lt;/div&gt;&lt;hr/&gt;&lt;div&gt;&lt;h5&gt;&lt;b&gt;OFFENSE&lt;/b&gt;&lt;/h5&gt;&lt;/div&gt;&lt;hr/&gt;&lt;div&gt;&lt;h5&gt;&lt;b&gt;Spd &lt;/b&gt;30 ft.&lt;/h5&gt;&lt;h5&gt;&lt;b&gt;Melee &lt;/b&gt;warhammer +27/+22/+17/+12 (3d6+11/x3)&lt;/h5&gt;&lt;h5&gt;&lt;b&gt;Space &lt;/b&gt;15 ft.; &lt;b&gt;Reach &lt;/b&gt;15 ft.&lt;/h5&gt;&lt;h5&gt;&lt;b&gt;Special Attacks &lt;/b&gt;breath weapon, hammer storm&lt;/h5&gt;&lt;/div&gt;&lt;hr/&gt;&lt;div&gt;&lt;h5&gt;&lt;b&gt;STATISTICS&lt;/b&gt;&lt;/h5&gt;&lt;/div&gt;&lt;hr/&gt;&lt;div&gt;&lt;h5&gt;&lt;b&gt;Str &lt;/b&gt;32, &lt;b&gt;Dex &lt;/b&gt;9, &lt;b&gt;Con &lt;/b&gt;-, &lt;b&gt;Int &lt;/b&gt; 15, &lt;b&gt;Wis &lt;/b&gt;14, &lt;b&gt;Cha &lt;/b&gt;13&lt;/h5&gt;&lt;h5&gt;&lt;b&gt;Base Atk &lt;/b&gt;+18; &lt;b&gt;CMB &lt;/b&gt;+31 (+33 bull rush); &lt;b&gt;CMD &lt;/b&gt;40 (46 vs. bull rush, 44 vs. trip)&lt;/h5&gt;&lt;h5&gt;&lt;b&gt;Feats &lt;/b&gt;Cleave, Combat Reflexes, Great Cleave, Improved Bull Rush, Improved Initiative, Power Attack, Stand Still, Throw Anything, Toughness&lt;/h5&gt;&lt;h5&gt;&lt;b&gt;Skills &lt;/b&gt;Knowledge (dungeoneering, engineering, history, local, nature, religion) +11, Perception +20&lt;/h5&gt;&lt;h5&gt;&lt;b&gt;Languages &lt;/b&gt;Celestial, Dwarven, Ignan, Terran&lt;/h5&gt;&lt;h5&gt;&lt;b&gt;SQ &lt;/b&gt;ablative adaptation, defender's shield, dwarf traits (defensive training, hardy, hatred, stability, stonecunning, weapon familiarity) Other&lt;/h5&gt;&lt;h5&gt;&lt;b&gt;Gear &lt;/b&gt;&lt;i&gt;+3 heavy steel shield&lt;/i&gt;&lt;/h5&gt;&lt;/div&gt;&lt;hr/&gt;&lt;div&gt;&lt;h5&gt;&lt;b&gt;ECOLOGY&lt;/b&gt;&lt;/h5&gt;&lt;/div&gt;&lt;hr/&gt;&lt;div&gt;&lt;h5&gt;&lt;b&gt;Environment &lt;/b&gt; any land (Heaven)&lt;/h5&gt;&lt;h5&gt;&lt;b&gt;Organization &lt;/b&gt;solitary&lt;/h5&gt;&lt;h5&gt;&lt;b&gt;Treasure &lt;/b&gt;standard&lt;/h5&gt;&lt;/div&gt;&lt;hr/&gt;&lt;div&gt;&lt;h5&gt;&lt;b&gt;SPECIAL ABILITIES&lt;/b&gt;&lt;/h5&gt;&lt;/div&gt;&lt;hr/&gt;&lt;div&gt;&lt;h5&gt;&lt;b&gt;Ablative Adaptation (Su)&lt;/b&gt; As a standard action, the Grand Defender can shed its outer layer of metal, revealing a slightly smaller version of itself underneath. This new form may be made of cold iron (changing its DR to 15/cold iron), mithral (DR 15/silver), or iron (DR 15/adamantine, as normal). Its attacks count as this metal type for overcoming damage reduction. If the herald is brought to 0 hit points, it becomes inert; 1d4 hours after it last took damage, it sheds its outer layer and reanimates at half its normal hit points.  Once shed, the outer layer decays into worthless powder over 1d4 minutes.  &lt;/h5&gt;&lt;h5&gt;&lt;b&gt;Breath Weapon (Su)&lt;/b&gt; The herald's poisonous breath weapon functions like that of an iron golem (free action every 1d4 rounds, 10 ft. cube, Fort DC 19, 1d4 Con, 2 consecutive saves). The save DC is Constitution-based. The cloud persists for 1 round.  &lt;/h5&gt;&lt;h5&gt;&lt;b&gt;Defender's Shield (Ex)&lt;/b&gt; The herald's shield is a &lt;i&gt;+3 heavy steel shield&lt;/i&gt;, though it becomes nonmagical if the herald is destroyed or is no longer holding or wearing it.  &lt;/h5&gt;&lt;h5&gt;&lt;b&gt;Hammer Storm (Ex)&lt;/b&gt; The herald can expel a volley of warhammers from its mouth, which functions like a breath weapon (30-foot cone, 15d6 bludgeoning damage plus Awesome Blow, Reflex 19 half, usable 1/day). If the herald is in its cold iron or mithral form, these hammers count as cold iron or silver, respectively. The herald can exclude any number of squares in the cone. The hammer storm creates 24 physical warhammers that persist after the instantaneous attack and may be used by creatures (though they're normal warhammers, not masterwork, cold iron, or mithral). The herald can spend 1 minute eating 24 warhammers (or an equivalent amount of metal such as that created by its ablative adaptation ability) to recharge this ability. The save DC is Constitution-based.  &lt;/h5&gt;&lt;h5&gt;&lt;b&gt;Immunity to Magic (Su)&lt;/b&gt; The herald has the same immunity to magic as an iron golem.&lt;/h5&gt;&lt;/div&gt;&lt;br&gt;&lt;div&gt;&lt;h4&gt;&lt;p&gt;&lt;p&gt;The Grand Defender is a powerful golem-like tomb that serves as the communal body and resting place of Torag's greatest dwarven heroes. It stands 18 feet tall and weighs approximately 10 tons.&lt;/p&gt;&lt;/h4&gt;&lt;/div&gt;</t>
  </si>
  <si>
    <t>+3 heavy steel shield</t>
  </si>
  <si>
    <t>Chalkost</t>
  </si>
  <si>
    <t>(extraplanar, good, lawful, shapechanger)</t>
  </si>
  <si>
    <t>Fort +7, Ref +1, Will +7; +2 vs. poison, spells, and spell-like abilities</t>
  </si>
  <si>
    <t>+2 vs. poison, spells, and spell-like abilities</t>
  </si>
  <si>
    <t>mwk cestus +9 (1d4+3/19-20 plus 1d6 electricity)</t>
  </si>
  <si>
    <t>breath weapon (5-ft. cone, 2d6 electricity, Reflex DC 15 for half, usable every 1d4 rounds)</t>
  </si>
  <si>
    <t>Spell-Like Abilities (CL 5th; concentration +4)  At will-guidance, light, mending, resistance  3/day-cure light wounds, magic weapon  1/day-bear's endurance, crafter's fortuneAPG, status</t>
  </si>
  <si>
    <t>Str 17, Dex 10, Con 17, Int 10, Wis 13, Cha 8</t>
  </si>
  <si>
    <t>Craft (any one) +8, Disable Device +8, Knowledge (dungeoneering) +8, Knowledge (engineering) +8, Knowledge (religion) +8, Perception +9</t>
  </si>
  <si>
    <t>Celestial, Dwarven, Goblin, Orc</t>
  </si>
  <si>
    <t>change shape (boar; beast shape I), copper boar form, dwarf blood, shock cestus</t>
  </si>
  <si>
    <t>standard (masterwork cestusUE, other treasure)</t>
  </si>
  <si>
    <t>This dwarf-like being of earth and metal has coppery hair and an open-faced helmet bearing two stylized boar tusks.</t>
  </si>
  <si>
    <t>Copper Boar Form (Su) When a chalkost uses its change shape ability, it can turn into a boar with metallic flesh, coppery bristles, and glistening steel tusks. In this form, a chalkost retains its damage reduction and energy resistances. The copper boar has the same statistics as a normal boar, but its natural armor bonus is +6 and its gore attack deals an extra 1d6 points of electricity damage on a successful hit.  Dwarf Blood (Ex) A chalkost counts as a dwarf for any effect related to race, and has the hardy, slow and steady, and stability dwarven racial traits.  Shock Cestus (Su) As a free action, a chalkost can summon or dismiss a masterwork cestus on one of its hands. While wielded by the chalkost, the cestus deals an extra 1d6 points of electricity damage on a successful hit. If the cestus is given away or taken, the chalkost loses this ability until it reclaims its weapon.</t>
  </si>
  <si>
    <t>A chalkost is a perfect dwarven soul that serves as a laborer and crafter in Torag's divine realm. Blessed with hardiness, fine weapons, and an incorrigible spirit, a chalkost is a tireless and loyal servant, capable of forging new arms for angels or defending the plane against fiendish invaders. Said to have been created from the souls of particularly skilled and heroic dwarves, each chalkost shares a mutual affinity for one mortal dwarven clan, observing and guiding its members like an honored ancestor. So close is this relationship that the name of a particular chalkost is often passed down from priest to priest and family to family, so that some of these divine beings have aided clans for generations. Chalkosts have a close relationship with dwarven paladins and other noble dwarven warriors, and it is considered a special honor for mortal dwarves to ride a boar-form chalkost into battle.  A chalkost looks like an attractive, copper-haired dwarf wearing an open-faced helm with stylized boar tusks and armed with a hammer-tipped cestus. Male chalkosts have long beards, while females have long braids. The gender of a chalkost associated with a given dwarven clan generally matches the gender of the clan's leaders.  Chalkosts stand just over 5 feet tall and weigh about 230 pounds.</t>
  </si>
  <si>
    <t>&lt;link rel="stylesheet"href="PF.css"&gt;&lt;div&gt;&lt;h2&gt;Chalkost&lt;/h2&gt;&lt;h3&gt;&lt;i&gt;This dwarf-like being of earth and metal has coppery hair and an open-faced helmet bearing two stylized boar tusks.&lt;/i&gt;&lt;/h3&gt;&lt;br&gt;&lt;/div&gt;&lt;div class="heading"&gt;&lt;p class="alignleft"&gt;Chalkost&lt;/p&gt;&lt;p class="alignright"&gt;CR 4&lt;/p&gt;&lt;div style="clear: both;"&gt;&lt;/div&gt;&lt;/div&gt;&lt;div&gt;&lt;h5&gt;&lt;b&gt;XP &lt;/b&gt;1,200&lt;/h5&gt;&lt;h5&gt;LG Medium outsider (extraplanar, good, lawful, shapechanger)&lt;/h5&gt;&lt;h5&gt;&lt;b&gt;Init &lt;/b&gt;+0; &lt;b&gt;Senses &lt;/b&gt;darkvision 60 ft.; Perception +9&lt;/h5&gt;&lt;/div&gt;&lt;hr/&gt;&lt;div&gt;&lt;h5&gt;&lt;b&gt;DEFENSE&lt;/b&gt;&lt;/h5&gt;&lt;/div&gt;&lt;hr/&gt;&lt;div&gt;&lt;h5&gt;&lt;b&gt;AC &lt;/b&gt;16, touch 10, flat-footed 16 (+6 natural)&lt;/h5&gt;&lt;h5&gt;&lt;b&gt;hp &lt;/b&gt;42 (5d10+15)&lt;/h5&gt;&lt;h5&gt;&lt;b&gt;Fort &lt;/b&gt;+7, &lt;b&gt;Ref &lt;/b&gt;+1, &lt;b&gt;Will &lt;/b&gt;+7; +2 vs. poison, spells, and spell-like abilities&lt;/h5&gt;&lt;h5&gt;&lt;b&gt;DR &lt;/b&gt;5/chaotic; &lt;b&gt;Resist &lt;/b&gt;electricity 10, fire 10; &lt;b&gt;SR &lt;/b&gt;15&lt;/h5&gt;&lt;/div&gt;&lt;hr/&gt;&lt;div&gt;&lt;h5&gt;&lt;b&gt;OFFENSE&lt;/b&gt;&lt;/h5&gt;&lt;/div&gt;&lt;hr/&gt;&lt;div&gt;&lt;h5&gt;&lt;b&gt;Spd &lt;/b&gt;20 ft.&lt;/h5&gt;&lt;h5&gt;&lt;b&gt;Melee &lt;/b&gt;mwk cestus +9 (1d4+3/19-20 plus 1d6 electricity)&lt;/h5&gt;&lt;h5&gt;&lt;b&gt;Space &lt;/b&gt;5 ft.; &lt;b&gt;Reach &lt;/b&gt;5 ft.&lt;/h5&gt;&lt;h5&gt;&lt;b&gt;Special Attacks &lt;/b&gt;breath weapon (5-ft. cone, 2d6 electricity, Reflex DC 15 for half, usable every 1d4 rounds)&lt;/h5&gt;&lt;h5&gt;&lt;b&gt;Spell-Like Abilities&lt;/b&gt; (CL 5th; concentration +4)&lt;/br&gt;At will&amp;mdash;&lt;i&gt;guidance&lt;/i&gt;, &lt;i&gt;light&lt;/i&gt;, &lt;i&gt;mending&lt;/i&gt;, &lt;i&gt;resistance&lt;/i&gt;&lt;/br&gt;3/day&amp;mdash;cure &lt;i&gt;light&lt;/i&gt; wounds, &lt;i&gt;magic weapon&lt;/i&gt;&lt;/br&gt;1/day&amp;mdash;&lt;i&gt;bear's endurance&lt;/i&gt;, &lt;i&gt;crafter's fortune&lt;/i&gt;&lt;sup&gt;APG&lt;/sup&gt;, &lt;i&gt;status&lt;/i&gt;&lt;/h5&gt;&lt;/h5&gt;&lt;/div&gt;&lt;hr/&gt;&lt;div&gt;&lt;h5&gt;&lt;b&gt;STATISTICS&lt;/b&gt;&lt;/h5&gt;&lt;/div&gt;&lt;hr/&gt;&lt;div&gt;&lt;h5&gt;&lt;b&gt;Str &lt;/b&gt;17, &lt;b&gt;Dex &lt;/b&gt;10, &lt;b&gt;Con &lt;/b&gt;17, &lt;b&gt;Int &lt;/b&gt; 10, &lt;b&gt;Wis &lt;/b&gt;13, &lt;b&gt;Cha &lt;/b&gt;8&lt;/h5&gt;&lt;h5&gt;&lt;b&gt;Base Atk &lt;/b&gt;+5; &lt;b&gt;CMB &lt;/b&gt;+8; &lt;b&gt;CMD &lt;/b&gt;18&lt;/h5&gt;&lt;h5&gt;&lt;b&gt;Feats &lt;/b&gt;Cleave, Iron Will, Power Attack&lt;/h5&gt;&lt;h5&gt;&lt;b&gt;Skills &lt;/b&gt;Craft (any one) +8, Disable Device +8, Knowledge (dungeoneering) +8, Knowledge (engineering) +8, Knowledge (religion) +8, Perception +9&lt;/h5&gt;&lt;h5&gt;&lt;b&gt;Languages &lt;/b&gt;Celestial, Dwarven, Goblin, Orc&lt;/h5&gt;&lt;h5&gt;&lt;b&gt;SQ &lt;/b&gt;change shape (boar; &lt;i&gt;beast shape&lt;/i&gt; I), copper boar form, dwarf blood, shock cestus&lt;/h5&gt;&lt;/div&gt;&lt;hr/&gt;&lt;div&gt;&lt;h5&gt;&lt;b&gt;ECOLOGY&lt;/b&gt;&lt;/h5&gt;&lt;/div&gt;&lt;hr/&gt;&lt;div&gt;&lt;h5&gt;&lt;b&gt;Environment &lt;/b&gt; any (Heaven)&lt;/h5&gt;&lt;h5&gt;&lt;b&gt;Organization &lt;/b&gt;solitary, pair, or team (3-5)&lt;/h5&gt;&lt;h5&gt;&lt;b&gt;Treasure &lt;/b&gt;standard (masterwork cestus&lt;sup&gt;UE&lt;/sup&gt;, other treasure)&lt;/h5&gt;&lt;/div&gt;&lt;hr/&gt;&lt;div&gt;&lt;h5&gt;&lt;b&gt;SPECIAL ABILITIES&lt;/b&gt;&lt;/h5&gt;&lt;/div&gt;&lt;hr/&gt;&lt;div&gt;&lt;h5&gt;&lt;b&gt;Copper Boar Form (Su)&lt;/b&gt; When a chalkost uses its change shape ability, it can turn into a boar with metallic flesh, coppery bristles, and glistening steel tusks. In this form, a chalkost retains its damage reduction and energy &lt;i&gt;resistance&lt;/i&gt;s. The copper boar has the same statistics as a normal boar, but its natural armor bonus is +6 and its gore attack deals an extra 1d6 points of electricity damage on a successful hit.  &lt;/h5&gt;&lt;h5&gt;&lt;b&gt;Dwarf Blood (Ex)&lt;/b&gt; A chalkost counts as a dwarf for any effect related to race, and has the hardy, slow and steady, and stability dwarven racial traits.  &lt;/h5&gt;&lt;h5&gt;&lt;b&gt;Shock Cestus (Su)&lt;/b&gt; As a free action, a chalkost can summon or dismiss a masterwork cestus on one of its hands. While wielded by the chalkost, the cestus deals an extra 1d6 points of electricity damage on a successful hit. If the cestus is given away or taken, the chalkost loses this ability until it reclaims its weapon.&lt;/h5&gt;&lt;/div&gt;&lt;br&gt;&lt;div&gt;&lt;h4&gt;&lt;p&gt;&lt;p&gt;A chalkost is a perfect dwarven soul that serves as a laborer and crafter in Torag's divine realm. Blessed with hardiness, fine weapons, and an incorrigible spirit, a chalkost is a tireless and loyal servant, capable of forging new arms for angels or defending the plane against fiendish invaders. Said to have been created from the souls of particularly skilled and heroic dwarves, each chalkost shares a mutual affinity for one mortal dwarven clan, observing and guiding its members like an honored ancestor. So close is this relationship that the name of a particular chalkost is often passed down from priest to priest and family to family, so that some of these divine beings have aided clans for generations. Chalkosts have a close relationship with dwarven paladins and other noble dwarven warriors, and it is considered a special honor for mortal dwarves to ride a boar-form chalkost into battle.&lt;/p&gt;&lt;p&gt;A chalkost looks like an attractive, copper-haired dwarf wearing an open-faced helm with stylized boar tusks and armed with a hammer-tipped cestus. Male chalkosts have long beards, while females have long braids. The gender of a chalkost associated with a given dwarven clan generally matches the gender of the clan's leaders.&lt;/p&gt;&lt;p&gt;Chalkosts stand just over 5 feet tall and weigh about 230 pounds.&lt;/p&gt;&lt;/h4&gt;&lt;/div&gt;</t>
  </si>
  <si>
    <t>Sarcovalt</t>
  </si>
  <si>
    <t>darkvision 60 ft., low-light vision, deathwatch; Perception +8</t>
  </si>
  <si>
    <t>bite +9 (1d8+1 plus bleed, disease, and  grab)</t>
  </si>
  <si>
    <t>bleed (1d6), blood drain (1d2 Constitution), detach head, disease</t>
  </si>
  <si>
    <t>Spell-Like Abilities (CL 4th; concentration +2)  Constant-deathwatch  At Will-purify food and drink  3/day-death knell (DC 10), lesser animate deadUM, vomit swarm (see below)  1/day-acid arrow, contagion (DC 11), stinking cloud (DC 10)</t>
  </si>
  <si>
    <t>Str 12, Dex 17, Con 16, Int 10, Wis 13, Cha 7</t>
  </si>
  <si>
    <t>Climb +9, Fly +11, Intimidate +5, Knowledge (nature) +7, Knowledge (religion) +7, Perception +8, Stealth +18, Survival +8</t>
  </si>
  <si>
    <t>Abyssal, Infernal; telepathy 30 ft.</t>
  </si>
  <si>
    <t>disease swarm</t>
  </si>
  <si>
    <t>solitary, pair, or swarm (3-5)</t>
  </si>
  <si>
    <t>This horse-sized housef ly has a vulture's neck growing out of its body, capped with a fleshless vulture skull.</t>
  </si>
  <si>
    <t>Detach Head (Su) A sarcovalt can survive without its head.  Attacks that sever its head (such as those of a vorpal weapon) do not kill it. If attacked by multiple creatures, it grapples one opponent, detaches its head (which continues to drain blood), and uses its body to continue attacking with spell-like abilities. Its head and body share a common pool of hit points but are otherwise treated as different creatures while separated. The head is AC 19, touch 15, flat-footed 16 (+3 Dex, +4 natural, +2 size) and can fly at the creature's normal speed. The head cannot initiate attacks on its own, and if removed from a target, it flies back to the body on its next turn. The body cannot see, but it can perceive through the head's eye cavities if it has line of effect to the head.  Disease Swarm (Su) A sarcovalt's vomit swarm ability summons a cloud of flies instead of spiders, which has a fly speed of 40 feet (good) and infects its target with filth fever (DC 12) instead of poison.  Disease (Ex) Filth Fever: Bite-injury; save Fort DC 15; onset 1d3 days; frequency 1 day; effect 1d3 Dex and 1d3 Con; cure 2 consecutive saves.</t>
  </si>
  <si>
    <t>Sarcovalts are disgusting carrion-eating servants of Urgathoa that pick over the filth and the remnants of devoured souls in her planar realm. They have little personal identity and barely remember events more than a few hours old. While they are intelligent enough to converse and recognize their own kind, other servitors of the Pallid Princess, and daemons, they tend to think of other creatures as either threats or food. Sarcovalts sometimes work together to kill larger prey, but are usually content to eat scraps left behind by more powerful outsiders.  A sarcovalt resembles an enormous fly with a vulture's neck-but instead of a fleshy head, its head is the naked skull of a vulture with glistening black eyes.  When its skull is detached, its bald neck ends in a stump of tattered flesh. It savors the opportunity to drink blood, but cannot swallow it, and therefore its skull is normally painted with the life-f luid of its victims. In their eagerness to shred bodies, especially living flesh, these eager scavengers often get small treasure like amulets, rings, and other equipment worn close to the body trapped within their skulls. After letting such items rattle around in their heads for a few days, they unceremoniously vomit them up coated in the vile remains of their last several meals. Sarcovalts use their skulls similarly to how psychopomps wear masks, and the first sarcovalts might have been created in mockery of Pharasma's servants.  Servants of Urgathoa frequently summon sarcovalts to serve either as scouts and sentinels, or as menaces to sow fear and disease in places they seek to terrorize. In the best cases, a single sarcovalt can spread disease resulting in the deaths of dozens, giving Urgathoa's priests ample bodies to raise as undead or use in more terrible plots when they reveal themselves.  Sarcovalts measure 2 feet long and weigh 5 pounds.</t>
  </si>
  <si>
    <t>&lt;link rel="stylesheet"href="PF.css"&gt;&lt;div&gt;&lt;h2&gt;Sarcovalt&lt;/h2&gt;&lt;h3&gt;&lt;i&gt;This horse-sized housef ly has a vulture's neck growing out of its body, capped with a fleshless vulture skull.&lt;/i&gt;&lt;/h3&gt;&lt;br&gt;&lt;/div&gt;&lt;div class="heading"&gt;&lt;p class="alignleft"&gt;Sarcovalt&lt;/p&gt;&lt;p class="alignright"&gt;CR 4&lt;/p&gt;&lt;div style="clear: both;"&gt;&lt;/div&gt;&lt;/div&gt;&lt;div&gt;&lt;h5&gt;&lt;b&gt;XP &lt;/b&gt;1,200&lt;/h5&gt;&lt;h5&gt;NE Tiny outsider (evil, extraplanar)&lt;/h5&gt;&lt;h5&gt;&lt;b&gt;Init &lt;/b&gt;+3; &lt;b&gt;Senses &lt;/b&gt;darkvision 60 ft., low-light vision, &lt;i&gt;deathwatch&lt;/i&gt;; Perception +8&lt;/h5&gt;&lt;/div&gt;&lt;hr/&gt;&lt;div&gt;&lt;h5&gt;&lt;b&gt;DEFENSE&lt;/b&gt;&lt;/h5&gt;&lt;/div&gt;&lt;hr/&gt;&lt;div&gt;&lt;h5&gt;&lt;b&gt;AC &lt;/b&gt;19, touch 15, flat-footed 16 (+3 Dex, +4 natural, +2 size)&lt;/h5&gt;&lt;h5&gt;&lt;b&gt;hp &lt;/b&gt;34 (4d10+12)&lt;/h5&gt;&lt;h5&gt;&lt;b&gt;Fort &lt;/b&gt;+6, &lt;b&gt;Ref &lt;/b&gt;+7, &lt;b&gt;Will &lt;/b&gt;+5&lt;/h5&gt;&lt;h5&gt;&lt;b&gt;Defensive Abilities &lt;/b&gt;ferocity; &lt;b&gt;DR &lt;/b&gt;5/good or silver; &lt;b&gt;Immune &lt;/b&gt;disease; &lt;b&gt;Resist &lt;/b&gt;acid 10, cold 10; &lt;b&gt;SR &lt;/b&gt;15&lt;/h5&gt;&lt;/div&gt;&lt;hr/&gt;&lt;div&gt;&lt;h5&gt;&lt;b&gt;OFFENSE&lt;/b&gt;&lt;/h5&gt;&lt;/div&gt;&lt;hr/&gt;&lt;div&gt;&lt;h5&gt;&lt;b&gt;Spd &lt;/b&gt;20 ft., climb 20 ft., fly 60 ft. (good)&lt;/h5&gt;&lt;h5&gt;&lt;b&gt;Melee &lt;/b&gt;bite +9 (1d8+1 plus bleed, disease, and  grab)&lt;/h5&gt;&lt;h5&gt;&lt;b&gt;Space &lt;/b&gt;2-1/2 ft.; &lt;b&gt;Reach &lt;/b&gt;0 ft.&lt;/h5&gt;&lt;h5&gt;&lt;b&gt;Special Attacks &lt;/b&gt;bleed (1d6), blood drain (1d2 Constitution), detach head, disease&lt;/h5&gt;&lt;h5&gt;&lt;b&gt;Spell-Like Abilities&lt;/b&gt; (CL 4th; concentration +2)&lt;/br&gt;Constant&amp;mdash;&lt;i&gt;deathwatch&lt;/i&gt;&lt;/br&gt;At Will&amp;mdash;&lt;i&gt;purify food and drink&lt;/i&gt;&lt;/br&gt;3/day&amp;mdash;&lt;i&gt;death knell&lt;/i&gt; (DC 10), &lt;i&gt;lesser animate dead&lt;/i&gt;&lt;sup&gt;UM&lt;/sup&gt;, &lt;i&gt;vomit swarm&lt;/i&gt; (see below)&lt;/br&gt;1/day&amp;mdash;&lt;i&gt;acid arrow&lt;/i&gt;, &lt;i&gt;contagion&lt;/i&gt; (DC 11), &lt;i&gt;stinking cloud&lt;/i&gt; (DC 10)&lt;/h5&gt;&lt;/h5&gt;&lt;/div&gt;&lt;hr/&gt;&lt;div&gt;&lt;h5&gt;&lt;b&gt;STATISTICS&lt;/b&gt;&lt;/h5&gt;&lt;/div&gt;&lt;hr/&gt;&lt;div&gt;&lt;h5&gt;&lt;b&gt;Str &lt;/b&gt;12, &lt;b&gt;Dex &lt;/b&gt;17, &lt;b&gt;Con &lt;/b&gt;16, &lt;b&gt;Int &lt;/b&gt; 10, &lt;b&gt;Wis &lt;/b&gt;13, &lt;b&gt;Cha &lt;/b&gt;7&lt;/h5&gt;&lt;h5&gt;&lt;b&gt;Base Atk &lt;/b&gt;+4; &lt;b&gt;CMB &lt;/b&gt;+5 (+9 grapple); &lt;b&gt;CMD &lt;/b&gt;18 (26 vs. trip)&lt;/h5&gt;&lt;h5&gt;&lt;b&gt;Feats &lt;/b&gt;Great Fortitude, Weapon Finesse&lt;/h5&gt;&lt;h5&gt;&lt;b&gt;Skills &lt;/b&gt;Climb +9, Fly +11, Intimidate +5, Knowledge (nature) +7, Knowledge (religion) +7, Perception +8, Stealth +18, Survival +8&lt;/h5&gt;&lt;h5&gt;&lt;b&gt;Languages &lt;/b&gt;Abyssal, Infernal; telepathy 30 ft.&lt;/h5&gt;&lt;h5&gt;&lt;b&gt;SQ &lt;/b&gt;disease swarm&lt;/h5&gt;&lt;/div&gt;&lt;hr/&gt;&lt;div&gt;&lt;h5&gt;&lt;b&gt;ECOLOGY&lt;/b&gt;&lt;/h5&gt;&lt;/div&gt;&lt;hr/&gt;&lt;div&gt;&lt;h5&gt;&lt;b&gt;Environment &lt;/b&gt; any (Abaddon)&lt;/h5&gt;&lt;h5&gt;&lt;b&gt;Organization &lt;/b&gt;solitary, pair, or swarm (3-5)&lt;/h5&gt;&lt;h5&gt;&lt;b&gt;Treasure &lt;/b&gt;none&lt;/h5&gt;&lt;/div&gt;&lt;hr/&gt;&lt;div&gt;&lt;h5&gt;&lt;b&gt;SPECIAL ABILITIES&lt;/b&gt;&lt;/h5&gt;&lt;/div&gt;&lt;hr/&gt;&lt;div&gt;&lt;/h5&gt;&lt;h5&gt;&lt;b&gt;Detach Head (Su)&lt;/b&gt; A sarcovalt can survive without its head.  Attacks that sever its head (such as those of a &lt;i&gt;vorpal&lt;/i&gt; weapon) do not kill it. If attacked by multiple creatures, it grapples one opponent, detaches its head (which continues to drain blood), and uses its body to continue attacking with spell-like abilities. Its head and body share a common pool of hit points but are otherwise treated as different creatures while separated. The head is AC 19, touch 15, flat-footed 16 (+3 Dex, +4 natural, +2 size) and can fly at the creature's normal speed. The head cannot initiate attacks on its own, and if removed from a target, it flies back to the body on its next turn. The body cannot see, but it can perceive through the head's eye cavities if it has line of effect to the head.  &lt;/h5&gt;&lt;h5&gt;&lt;b&gt;Disease Swarm (Su)&lt;/b&gt; A sarcovalt's &lt;i&gt;vomit swarm&lt;/i&gt; ability summons a cloud of flies instead of spiders, which has a fly speed of 40 feet (good) and infects its target with filth fever (DC 12) instead of poison.  &lt;i&gt;Disease (Ex)&lt;/i&gt; Filth Fever: Bite-injury; save Fort DC 15; &lt;i&gt;onset&lt;/i&gt; 1d3 days; frequency 1 day; effect 1d3 Dex and 1d3 Con; cure 2 consecutive saves.&lt;/h5&gt;&lt;/div&gt;&lt;br&gt;&lt;div&gt;&lt;h4&gt;&lt;p&gt;&lt;p&gt;Sarcovalts are disgusting carrion-eating servants of Urgathoa that pick over the filth and the remnants of devoured souls in her planar realm. They have little personal identity and barely remember events more than a few hours old. While they are intelligent enough to converse and recognize their own kind, other servitors of the Pallid Princess, and daemons, they tend to think of other creatures as either threats or food. Sarcovalts sometimes work together to kill larger prey, but are usually content to eat scraps left behind by more powerful outsiders.&lt;/p&gt;&lt;p&gt;A sarcovalt resembles an enormous fly with a vulture's neck-but instead of a fleshy head, its head is the naked skull of a vulture with glistening black eyes.&lt;/p&gt;&lt;p&gt;When its skull is detached, its bald neck ends in a stump of tattered flesh. It savors the opportunity to drink blood, but cannot swallow it, and therefore its skull is normally painted with the life-f luid of its victims. In their eagerness to shred bodies, especially living flesh, these eager scavengers often get small treasure like amulets, rings, and other equipment worn close to the body trapped within their skulls. After letting such items rattle around in their heads for a few days, they unceremoniously vomit them up coated in the vile remains of their last several meals. Sarcovalts use their skulls similarly to how psychopomps wear masks, and the first sarcovalts might have been created in mockery of Pharasma's servants.&lt;/p&gt;&lt;p&gt;Servants of Urgathoa frequently summon sarcovalts to serve either as scouts and sentinels, or as menaces to sow fear and disease in places they seek to terrorize. In the best cases, a single sarcovalt can spread disease resulting in the deaths of dozens, giving Urgathoa's priests ample bodies to raise as undead or use in more terrible plots when they reveal themselves.&lt;/p&gt;&lt;p&gt;Sarcovalts measure 2 feet long and weigh 5 pounds.&lt;/p&gt;&lt;/h4&gt;&lt;/div&gt;</t>
  </si>
  <si>
    <t>Th E Prince In Chains</t>
  </si>
  <si>
    <t>blindsight 60 ft., darkvision 60 ft., low-light vision, scent; Perception +21</t>
  </si>
  <si>
    <t>chainstorm (15 ft., DC 25)</t>
  </si>
  <si>
    <t>33, touch 13, flat-footed 29</t>
  </si>
  <si>
    <t>(+3 Dex, +1 Dodge, +20 natural, -1 size)</t>
  </si>
  <si>
    <t>fast healing 10 (see exaction)</t>
  </si>
  <si>
    <t>Fort +17, Ref +12, Will +8</t>
  </si>
  <si>
    <t>exaction</t>
  </si>
  <si>
    <t>cold, critical hits, sneak attacks</t>
  </si>
  <si>
    <t>bite +24 (6d6+9 plus trip and vicious critical), 2 tentacles +18 (3d6+4 plus vicious critical)</t>
  </si>
  <si>
    <t>howl of despair, unnerving gaze (30 ft., DC 22), vicious critical</t>
  </si>
  <si>
    <t>Spell-Like Abilities (CL 18th) Constant-pass without trace At Will-death knell (DC 17), deeper darkness, desecrate, shadow walk 3/day-bestow curse (DC 18), blindness/deafness (DC 18), crushing despair (DC 19), eyebite (DC 21), greater invisibility, greater shadow conjuration (DC 22), find the path, plane shift (DC 20), symbol of pain (DC 20) 1/day-blasphemy (DC 22), slay living (DC 20), unhallow</t>
  </si>
  <si>
    <t>Str 28, Dex 16, Con 26, Int 13, Wis 16, Cha 20</t>
  </si>
  <si>
    <t>+25 (+27 overrun, +27 sunder)</t>
  </si>
  <si>
    <t>39 (41 vs. overrun, 41 vs. sunder, 43 vs. trip)</t>
  </si>
  <si>
    <t>Combat Reflexes, Dodge, Improved Initiative, Improved Overrun, Improved Sunder, Power Attack, Run, Weapon Focus (bite)</t>
  </si>
  <si>
    <t>Acrobatics +21, Climb +17, Fly +5, Intimidate +23, Knowledge (planes) +19, Knowledge (religion) +11, Perception +21, Stealth +17, Survival +21 (+29 when following tracks)</t>
  </si>
  <si>
    <t>+8 Survival when following tracks</t>
  </si>
  <si>
    <t>Auran, Common, Infernal, Sylvan</t>
  </si>
  <si>
    <t>Animate, rusting chains simultaneously bind and lash out from this gigantic, skinless, wolf-like monstrosity.</t>
  </si>
  <si>
    <t>The Prince In Chains</t>
  </si>
  <si>
    <t>Chainstorm (Ex) Chains and flesh tendrils constantly lash at anything that approaches the herald. A creature that enters the area or begins its turn within it takes 1d12 points of bludgeoning and slashing damage. The chains entangle any creature so long as it's in the area (Reflex DC 25 negates). The save DC is Constitution-based. Exaction (Ex) The herald is healed of 10 points of damage in any round it deals damage, as if it had fast healing 10. Howl of Despair (Su) The Prince in Chains can loose a howl of immortal agony once every 1d4 rounds. All nonevil creatures within 60 feet must succeed at a DC 22 Will saving throw or take 6d6 points of sonic damage. Any within 10 feet who fail their saves are also affected as per the insanity spell. This is a sonic, mind-affecting effect. The save DC is Charisma-based. Unnerving Gaze (Ex) A creature that fails its save against the herald's unnerving gaze is staggered for 1 round. Vicious Critical (Ex) If the herald confirms a critical hit, the attack also deals 2 points of Constitution damage.</t>
  </si>
  <si>
    <t>Zon-Kuthon has stripped the flesh from this spirit-wolf and replaced it with haphazard layers of metal, leather, and necrotic tissue to create a terrifying herald. The Prince in Chains stands 18 feet tall and weighs nearly 3 tons.</t>
  </si>
  <si>
    <t>&lt;link rel="stylesheet"href="PF.css"&gt;&lt;div&gt;&lt;h2&gt;The Prince In Chains, Th E Prince In Chains&lt;/h2&gt;&lt;h3&gt;&lt;i&gt;Animate, rusting chains simultaneously bind and lash out from this gigantic, skinless, wolf-like monstrosity.&lt;/i&gt;&lt;/h3&gt;&lt;br&gt;&lt;/div&gt;&lt;div class="heading"&gt;&lt;p class="alignleft"&gt;Th E Prince In Chains&lt;/p&gt;&lt;p class="alignright"&gt;CR 15&lt;/p&gt;&lt;div style="clear: both;"&gt;&lt;/div&gt;&lt;/div&gt;&lt;div&gt;&lt;h5&gt;&lt;b&gt;XP &lt;/b&gt;51,200&lt;/h5&gt;&lt;h5&gt;LE Large outsider (evil, extraplanar, kyton, lawful)&lt;/h5&gt;&lt;h5&gt;&lt;b&gt;Init &lt;/b&gt;+7; &lt;b&gt;Senses &lt;/b&gt;blindsight 60 ft., darkvision 60 ft., low-light vision, scent; Perception +21&lt;/h5&gt;&lt;h5&gt;&lt;b&gt;Aura &lt;/b&gt;chainstorm (15 ft., DC 25)&lt;/h5&gt;&lt;/div&gt;&lt;hr/&gt;&lt;div&gt;&lt;h5&gt;&lt;b&gt;DEFENSE&lt;/b&gt;&lt;/h5&gt;&lt;/div&gt;&lt;hr/&gt;&lt;div&gt;&lt;h5&gt;&lt;b&gt;AC &lt;/b&gt;33, touch 13, flat-footed 29 (+3 Dex, +1 Dodge, +20 natural, -1 size)&lt;/h5&gt;&lt;h5&gt;&lt;b&gt;hp &lt;/b&gt;202 (15d10+120); fast healing 10 (see exaction)&lt;/h5&gt;&lt;h5&gt;&lt;b&gt;Fort &lt;/b&gt;+17, &lt;b&gt;Ref &lt;/b&gt;+12, &lt;b&gt;Will &lt;/b&gt;+8&lt;/h5&gt;&lt;h5&gt;&lt;b&gt;Defensive Abilities &lt;/b&gt;exaction; &lt;b&gt;DR &lt;/b&gt;15/good; &lt;b&gt;Immune &lt;/b&gt;cold, critical hits, sneak attacks&lt;/h5&gt;&lt;/div&gt;&lt;hr/&gt;&lt;div&gt;&lt;h5&gt;&lt;b&gt;OFFENSE&lt;/b&gt;&lt;/h5&gt;&lt;/div&gt;&lt;hr/&gt;&lt;div&gt;&lt;h5&gt;&lt;b&gt;Spd &lt;/b&gt;40 ft., fly 50 ft. (good)&lt;/h5&gt;&lt;h5&gt;&lt;b&gt;Melee &lt;/b&gt;bite +24 (6d6+9 plus trip and vicious critical), 2 tentacles +18 (3d6+4 plus vicious critical)&lt;/h5&gt;&lt;h5&gt;&lt;b&gt;Space &lt;/b&gt;10 ft.; &lt;b&gt;Reach &lt;/b&gt;10 ft. (15 ft. with tentacle)&lt;/h5&gt;&lt;h5&gt;&lt;b&gt;Special Attacks &lt;/b&gt;howl of despair, unnerving gaze (30 ft., DC 22), vicious critical&lt;/h5&gt;&lt;h5&gt;&lt;b&gt;Spell-Like Abilities&lt;/b&gt; (CL 18th)&lt;/br&gt;Constant&amp;mdash;&lt;i&gt;pass without trace&lt;/i&gt;&lt;/br&gt;At Will&amp;mdash;&lt;i&gt;death knell&lt;/i&gt; (DC 17), &lt;i&gt;deeper darkness&lt;/i&gt;, &lt;i&gt;desecrate&lt;/i&gt;, &lt;i&gt;shadow walk&lt;/i&gt;&lt;/br&gt;3/day&amp;mdash;&lt;i&gt;bestow curse&lt;/i&gt; (DC 18), &lt;i&gt;blindness/deafness&lt;/i&gt; (DC 18), &lt;i&gt;crushing despair&lt;/i&gt; (DC 19), &lt;i&gt;eyebite&lt;/i&gt; (DC 21), &lt;i&gt;greater invisibility&lt;/i&gt;, &lt;i&gt;greater shadow conjuration&lt;/i&gt; (DC 22), &lt;i&gt;find the path&lt;/i&gt;, plane shift (DC 20), &lt;i&gt;symbol of pain&lt;/i&gt; (DC 20)&lt;/br&gt;1/day&amp;mdash;&lt;i&gt;blasphemy&lt;/i&gt; (DC 22), &lt;i&gt;slay living&lt;/i&gt; (DC 20), &lt;i&gt;unhallow&lt;/i&gt;&lt;/h5&gt;&lt;/h5&gt;&lt;/div&gt;&lt;hr/&gt;&lt;div&gt;&lt;h5&gt;&lt;b&gt;STATISTICS&lt;/b&gt;&lt;/h5&gt;&lt;/div&gt;&lt;hr/&gt;&lt;div&gt;&lt;h5&gt;&lt;b&gt;Str &lt;/b&gt;28, &lt;b&gt;Dex &lt;/b&gt;16, &lt;b&gt;Con &lt;/b&gt;26, &lt;b&gt;Int &lt;/b&gt; 13, &lt;b&gt;Wis &lt;/b&gt;16, &lt;b&gt;Cha &lt;/b&gt;20&lt;/h5&gt;&lt;h5&gt;&lt;b&gt;Base Atk &lt;/b&gt;+15; &lt;b&gt;CMB &lt;/b&gt;+25 (+27 overrun, +27 sunder); &lt;b&gt;CMD &lt;/b&gt;39 (41 vs. overrun, 41 vs. sunder, 43 vs. trip)&lt;/h5&gt;&lt;h5&gt;&lt;b&gt;Feats &lt;/b&gt;Combat Reflexes, Dodge, Improved Initiative, Improved Overrun, Improved Sunder, Power Attack, Run, Weapon Focus (bite)&lt;/h5&gt;&lt;h5&gt;&lt;b&gt;Skills &lt;/b&gt;Acrobatics +21, Climb +17, Fly +5, Intimidate +23, Knowledge (planes) +19, Knowledge (religion) +11, Perception +21, Stealth +17, Survival +21 (+29 when following tracks); &lt;b&gt;Racial Modifiers &lt;/b&gt;+8 Survival when following tracks&lt;/h5&gt;&lt;h5&gt;&lt;b&gt;Languages &lt;/b&gt;Auran, Common, Infernal, Sylvan&lt;/h5&gt;&lt;h5&gt;&lt;b&gt;SQ &lt;/b&gt;no breath&lt;/h5&gt;&lt;/div&gt;&lt;hr/&gt;&lt;div&gt;&lt;h5&gt;&lt;b&gt;ECOLOGY&lt;/b&gt;&lt;/h5&gt;&lt;/div&gt;&lt;hr/&gt;&lt;div&gt;&lt;h5&gt;&lt;b&gt;Environment &lt;/b&gt; any (Plane of Shadow)&lt;/h5&gt;&lt;h5&gt;&lt;b&gt;Organization &lt;/b&gt;solitary&lt;/h5&gt;&lt;h5&gt;&lt;b&gt;Treasure &lt;/b&gt;none&lt;/h5&gt;&lt;/div&gt;&lt;hr/&gt;&lt;div&gt;&lt;h5&gt;&lt;b&gt;SPECIAL ABILITIES&lt;/b&gt;&lt;/h5&gt;&lt;/div&gt;&lt;hr/&gt;&lt;div&gt;&lt;h5&gt;&lt;b&gt;Chainstorm (Ex)&lt;/b&gt; Chains and flesh tendrils constantly lash at anything that approaches the herald. A creature that enters the area or begins its turn within it takes 1d12 points of bludgeoning and slashing damage. The chains entangle any creature so long as it's in the area (Reflex DC 25 negates). The save DC is Constitution-based. &lt;/h5&gt;&lt;h5&gt;&lt;b&gt;Exaction (Ex)&lt;/b&gt; The herald is healed of 10 points of damage in any round it deals damage, as if it had fast healing 10. &lt;/h5&gt;&lt;h5&gt;&lt;b&gt;Howl of Despair (Su)&lt;/b&gt; The Prince in Chains can loose a howl of immortal agony once every 1d4 rounds. All nonevil creatures within 60 feet must succeed at a DC 22 Will saving throw or take 6d6 points of sonic damage. Any within 10 feet who fail their saves are also affected as per the &lt;i&gt;insanity&lt;/i&gt; spell. This is a sonic, mind-affecting effect. The save DC is Charisma-based. &lt;/h5&gt;&lt;h5&gt;&lt;b&gt;Unnerving Gaze (Ex)&lt;/b&gt; A creature that fails its save against the herald's unnerving gaze is staggered for 1 round. &lt;/h5&gt;&lt;h5&gt;&lt;b&gt;Vicious Critical (Ex)&lt;/b&gt; If the herald confirms a critical hit, the attack also deals 2 points of Constitution damage.&lt;/h5&gt;&lt;/div&gt;&lt;br&gt;&lt;div&gt;&lt;h4&gt;&lt;p&gt;&lt;p&gt;Zon-Kuthon has stripped the flesh from this spirit-wolf and replaced it with haphazard layers of metal, leather, and necrotic tissue to create a terrifying herald. The Prince in Chains stands 18 feet tall and weighs nearly 3 tons.&lt;/p&gt;&lt;/h4&gt;&lt;/div&gt;</t>
  </si>
  <si>
    <t>Lamp Adarius</t>
  </si>
  <si>
    <t>darkvision 60 ft., see in darkness; Perception +8</t>
  </si>
  <si>
    <t>semi-incorporeal</t>
  </si>
  <si>
    <t>slam +5 (1d6), incorporeal touch +5 (1d6 Strength damage)</t>
  </si>
  <si>
    <t>unnerving gaze (30 ft., DC 13)</t>
  </si>
  <si>
    <t>Spell-Like Abilities (CL 5th; concentration +6) Constant-blur At Will-bleed (DC 11), dancing lights, detect magic 3/day-darkness, invisibility (self only), levitate (self only) 1/day-deeper darkness, shadowstepUM</t>
  </si>
  <si>
    <t>Str 11, Dex 15, Con 14, Int 11, Wis 10, Cha 12</t>
  </si>
  <si>
    <t>Heal +8, Intimidate +9, Knowledge (arcana) +8, Knowledge (planes) +8, Perception +8, Stealth +14</t>
  </si>
  <si>
    <t>solitary, pair, or choir (3-5)</t>
  </si>
  <si>
    <t>Ragged wounds on one side of this leather-clad humanoid's face and body mark the transition between flesh and shifting shadowstuff.</t>
  </si>
  <si>
    <t>Lampadarius</t>
  </si>
  <si>
    <t>Semi-Incorporeal (Su) Some of a lampadarius's body is composed of incorporeal shadow. As a result, it has a 25% chance of taking no damage from any nonmagical attack. It takes only 75% of the damage from magic weapons, spells, spell-like effects, and supernatural effects. However, it takes full damage from incorporeal creatures and effects, force effects, and ghost touch weapons. Strength Damage (Su) A lampadarius's touch deals 1d6 points of Strength damage to a living creature. This is a negative energy effect. If the kyton deals Strength damage that equals or exceeds the target's Strength score, the kyton gains the benefits of death knell for 1 hour. Unnerving Gaze (Su) Shaken, range 30 ft., Will DC 13 negates. A lampadarius can make an opponent feel like its own shadow is attempting to claw its face. Those who fail their saves are shaken for 1d3 rounds. This ability has no effect if there is no light present to create shadows. In dim illumination, the DC increases by 2. This is a mind-affecting fear effect. The save DC is Charisma-based.</t>
  </si>
  <si>
    <t>A kyton lampadarius is a servitor of the Midnight Lord who, instead of continually replacing parts of its body with those of other creatures, embraced the will of Zon-Kuthon by cutting away its flesh and replacing the lost parts with burning darkness from the Shadow Plane. Walking a fine line between outsider and undead, a lampadarius balances the freezing pain of its new body parts with the burning pleasures of its remaining flesh, continually indulging both as it gains power. It yearns to attain a perfect body of true shadows, yet pines for it missing flesh and the potential for sensation lost. A lampadarius resembles a common evangelist kyton (Pathfinder RPG Bestiary 185) with many old and new wounds, but instead of it being wrapped in chains, entire limbs and half of its face are nothing more than shifting shadow. Individuals have vastly varied appearances-some have a shadowy right arm, others a shadowy left, some replace both limbs on the same side, others alternate which limbs are replaced-but all have some portion of the face removed. All are very close to being half-shadow, as a lesser amount is insufficient to grant them power, and too much converts them to some other kind of shadow-creature. Lampadariuses stand just under 6 feet tall and weigh about 80 pounds.</t>
  </si>
  <si>
    <t>&lt;link rel="stylesheet"href="PF.css"&gt;&lt;div&gt;&lt;h2&gt;Lampadarius, Lamp Adarius&lt;/h2&gt;&lt;h3&gt;&lt;i&gt;Ragged wounds on one side of this leather-clad humanoid's face and body mark the transition between flesh and shifting shadowstuff.&lt;/i&gt;&lt;/h3&gt;&lt;br&gt;&lt;/div&gt;&lt;div class="heading"&gt;&lt;p class="alignleft"&gt;Lamp Adarius&lt;/p&gt;&lt;p class="alignright"&gt;CR 4&lt;/p&gt;&lt;div style="clear: both;"&gt;&lt;/div&gt;&lt;/div&gt;&lt;div&gt;&lt;h5&gt;&lt;b&gt;XP &lt;/b&gt;1,200&lt;/h5&gt;&lt;h5&gt;LE Medium outsider (evil, extraplanar, kyton, lawful)&lt;/h5&gt;&lt;h5&gt;&lt;b&gt;Init &lt;/b&gt;+6; &lt;b&gt;Senses &lt;/b&gt;darkvision 60 ft., see in &lt;i&gt;darkness&lt;/i&gt;; Perception +8&lt;/h5&gt;&lt;/div&gt;&lt;hr/&gt;&lt;div&gt;&lt;h5&gt;&lt;b&gt;DEFENSE&lt;/b&gt;&lt;/h5&gt;&lt;/div&gt;&lt;hr/&gt;&lt;div&gt;&lt;h5&gt;&lt;b&gt;AC &lt;/b&gt;16, touch 13, flat-footed 13 (+2 Dex, +1 dodge, +3 natural)&lt;/h5&gt;&lt;h5&gt;&lt;b&gt;hp &lt;/b&gt;37 (5d10+10); regeneration 2 (good weapons and spells, silver weapons)&lt;/h5&gt;&lt;h5&gt;&lt;b&gt;Fort &lt;/b&gt;+6, &lt;b&gt;Ref &lt;/b&gt;+3, &lt;b&gt;Will &lt;/b&gt;+6&lt;/h5&gt;&lt;h5&gt;&lt;b&gt;Defensive Abilities &lt;/b&gt;semi-incorporeal; &lt;b&gt;DR &lt;/b&gt;5/good or silver; &lt;b&gt;Immune &lt;/b&gt;cold; &lt;b&gt;SR &lt;/b&gt;15&lt;/h5&gt;&lt;/div&gt;&lt;hr/&gt;&lt;div&gt;&lt;h5&gt;&lt;b&gt;OFFENSE&lt;/b&gt;&lt;/h5&gt;&lt;/div&gt;&lt;hr/&gt;&lt;div&gt;&lt;h5&gt;&lt;b&gt;Spd &lt;/b&gt;30 ft.&lt;/h5&gt;&lt;h5&gt;&lt;b&gt;Melee &lt;/b&gt;slam +5 (1d6), incorporeal touch +5 (1d6 Strength damage)&lt;/h5&gt;&lt;h5&gt;&lt;b&gt;Space &lt;/b&gt;5 ft.; &lt;b&gt;Reach &lt;/b&gt;5 ft.&lt;/h5&gt;&lt;h5&gt;&lt;b&gt;Special Attacks &lt;/b&gt;unnerving gaze (30 ft., DC 13)&lt;/h5&gt;&lt;h5&gt;&lt;b&gt;Spell-Like Abilities&lt;/b&gt; (CL 5th; concentration +6)&lt;/br&gt;Constant&amp;mdash;&lt;i&gt;blur&lt;/i&gt;&lt;/br&gt;At Will&amp;mdash;&lt;i&gt;bleed&lt;/i&gt; (DC 11), &lt;i&gt;dancing lights&lt;/i&gt;, &lt;i&gt;detect magic&lt;/i&gt;&lt;/br&gt;3/day&amp;mdash;&lt;i&gt;darkness&lt;/i&gt;, &lt;i&gt;invisibility&lt;/i&gt; (self only), &lt;i&gt;levitate&lt;/i&gt; (self only)&lt;/br&gt;1/day&amp;mdash;deeper &lt;i&gt;darkness&lt;/i&gt;, &lt;i&gt;shadowstep&lt;/i&gt;&lt;sup&gt;UM&lt;/sup&gt;&lt;/h5&gt;&lt;/h5&gt;&lt;/div&gt;&lt;hr/&gt;&lt;div&gt;&lt;h5&gt;&lt;b&gt;STATISTICS&lt;/b&gt;&lt;/h5&gt;&lt;/div&gt;&lt;hr/&gt;&lt;div&gt;&lt;h5&gt;&lt;b&gt;Str &lt;/b&gt;11, &lt;b&gt;Dex &lt;/b&gt;15, &lt;b&gt;Con &lt;/b&gt;14, &lt;b&gt;Int &lt;/b&gt; 11, &lt;b&gt;Wis &lt;/b&gt;10, &lt;b&gt;Cha &lt;/b&gt;12&lt;/h5&gt;&lt;h5&gt;&lt;b&gt;Base Atk &lt;/b&gt;+5; &lt;b&gt;CMB &lt;/b&gt;+5; &lt;b&gt;CMD &lt;/b&gt;18&lt;/h5&gt;&lt;h5&gt;&lt;b&gt;Feats &lt;/b&gt;Dodge, Improved Initiative, Iron Will&lt;/h5&gt;&lt;h5&gt;&lt;b&gt;Skills &lt;/b&gt;Heal +8, Intimidate +9, Knowledge (arcana) +8, Knowledge (planes) +8, Perception +8, Stealth +14; &lt;b&gt;Racial Modifiers &lt;/b&gt;+4 Stealth&lt;/h5&gt;&lt;h5&gt;&lt;b&gt;Languages &lt;/b&gt;Common, Infernal, Shadowtongue&lt;/h5&gt;&lt;/div&gt;&lt;hr/&gt;&lt;div&gt;&lt;h5&gt;&lt;b&gt;ECOLOGY&lt;/b&gt;&lt;/h5&gt;&lt;/div&gt;&lt;hr/&gt;&lt;div&gt;&lt;h5&gt;&lt;b&gt;Environment &lt;/b&gt; any (Shadow Plane)&lt;/h5&gt;&lt;h5&gt;&lt;b&gt;Organization &lt;/b&gt;solitary, pair, or choir (3-5)&lt;/h5&gt;&lt;h5&gt;&lt;b&gt;Treasure &lt;/b&gt;standard&lt;/h5&gt;&lt;/div&gt;&lt;hr/&gt;&lt;div&gt;&lt;h5&gt;&lt;b&gt;SPECIAL ABILITIES&lt;/b&gt;&lt;/h5&gt;&lt;/div&gt;&lt;hr/&gt;&lt;div&gt;&lt;h5&gt;&lt;b&gt;Semi-Incorporeal (Su)&lt;/b&gt; Some of a lampadarius's body is composed of incorporeal shadow. As a result, it has a 25% chance of taking no damage from any nonmagical attack. It takes only 75% of the damage from magic weapons, spells, spell-like effects, and supernatural effects. However, it takes full damage from incorporeal creatures and effects, force effects, and &lt;i&gt;ghost touch&lt;/i&gt; weapons. &lt;/h5&gt;&lt;h5&gt;&lt;b&gt;Strength Damage (Su)&lt;/b&gt; A lampadarius's touch deals 1d6 points of  Strength damage to a living creature. This is a negative energy effect. If the kyton deals Strength damage that equals or exceeds the target's Strength score, the kyton gains the benefits of &lt;i&gt;death knell&lt;/i&gt; for 1 hour. &lt;/h5&gt;&lt;h5&gt;&lt;b&gt;Unnerving Gaze (Su)&lt;/b&gt; Shaken, range 30 ft., Will DC 13 negates. A lampadarius can make an opponent feel like its own shadow is attempting to claw its face. Those who fail their saves are shaken for 1d3 rounds. This ability has no effect if there is no light present to create shadows. In dim illumination, the DC increases by 2. This is a mind-affecting fear effect. The save DC is Charisma-based.&lt;/h5&gt;&lt;/div&gt;&lt;br&gt;&lt;div&gt;&lt;h4&gt;&lt;p&gt;&lt;p&gt;A kyton lampadarius is a servitor of the Midnight Lord who, instead of continually replacing parts of its body with those of other creatures, embraced the will of Zon-Kuthon by cutting away its flesh and replacing the lost parts with burning &lt;i&gt;darkness&lt;/i&gt; from the Shadow Plane. Walking a fine line between outsider and undead, a lampadarius balances the freezing pain of its new body parts with the burning pleasures of its remaining flesh, continually indulging both as it gains power. It yearns to attain a perfect body of true shadows, yet pines for it missing flesh and the potential for sensation lost.&lt;/p&gt;&lt;p&gt;A lampadarius resembles a common evangelist kyton (&lt;i&gt;Pathfinder RPG Bestiary&lt;/i&gt; 185) with many old and new wounds, but instead of it being wrapped in chains, entire limbs and half of its face are nothing more than shifting shadow. Individuals have vastly varied appearances-some have a shadowy right arm, others a shadowy left, some replace both limbs on the same side, others alternate which limbs are replaced-but all have some portion of the face removed. All are very close to being half-shadow, as a lesser amount is insufficient to grant them power, and too much converts them to some other kind of shadow-creature.&lt;/p&gt;&lt;p&gt;Lampadariuses stand just under 6 feet tall and weigh about 80 pounds.&lt;/p&gt;&lt;/h4&gt;&lt;/div&gt;</t>
  </si>
  <si>
    <t>bite +6 (1d4+2 plus poison), 2 claws +6 (1d3+2)</t>
  </si>
  <si>
    <t>poison, poison stream</t>
  </si>
  <si>
    <t>Str 15, Dex 15, Con 13, Int -, Wis 10, Cha 2</t>
  </si>
  <si>
    <t>Fly -4, Perception +4, Stealth +10</t>
  </si>
  <si>
    <t>solitary or nest (2-12)</t>
  </si>
  <si>
    <t>This goat-sized insect tilts its head to the side as it grinds its mouthparts in an intimidating trill.</t>
  </si>
  <si>
    <t>AP 81</t>
  </si>
  <si>
    <t>Poison (Ex) Bite-injury; save Fort DC 13; frequency 1/round for 4 rounds; effect 1d4 Dex; cure 2 consecutive saves. The save DC is Constitution-based.  Poison Stream (Ex) As a standard action usable every 1d4 rounds, an assassin bug can spray poison from its mouth in a 15-foot line. Any creature caught in this area must succeed at a DC 14 Reflex save to avoid being exposed to the assassin bug's poison. The save DC is Dexterity-based.</t>
  </si>
  <si>
    <t>Giant assassin bugs are an example of a large and varied class of hunting insects that live throughout Golarion. Assassin bugs partially bury themselves in the sand or hide among clusters of thorny bushes found near oases, waiting for the next palatable creature to approach. When prey arrives, the insects burst out of hiding and pierce their prey with their elongated mouthparts, injecting a potent toxin that paralyzes victims. Once prey is safely paralyzed, assassin bugs feed by siphoning the victim's fluids. Even if these bites don't kill their prey, they are extremely painful and cause swelling in the area.  Giant assassin bugs lay eggs in places shaded from the sun at all times, such as shallow caves or the crevices between rocks, preferably in a place where food is readily available for the hatching young. The soft-bodied young that hatch resemble their mature counterparts in all ways but size, and are fully ready to hunt the moment they emerge, though they typically seek much smaller prey. An adult assassin bug is typically 4 feet long, and weighs 65 pounds.</t>
  </si>
  <si>
    <t>&lt;link rel="stylesheet"href="PF.css"&gt;&lt;div&gt;&lt;h2&gt;Assassin Bug, Giant&lt;/h2&gt;&lt;h3&gt;&lt;i&gt;This goat-sized insect tilts its head to the side as it grinds its mouthparts in an intimidating trill.&lt;/i&gt;&lt;/h3&gt;&lt;br&gt;&lt;/div&gt;&lt;div class="heading"&gt;&lt;p class="alignleft"&gt;Giant Assassin Bug&lt;/p&gt;&lt;p class="alignright"&gt;CR 3&lt;/p&gt;&lt;div style="clear: both;"&gt;&lt;/div&gt;&lt;/div&gt;&lt;div&gt;&lt;h5&gt;&lt;b&gt;XP &lt;/b&gt;800&lt;/h5&gt;&lt;h5&gt;N Small vermin &lt;/h5&gt;&lt;h5&gt;&lt;b&gt;Init &lt;/b&gt;+2; &lt;b&gt;Senses &lt;/b&gt;darkvision 60 ft.; Perception +4&lt;/h5&gt;&lt;/div&gt;&lt;hr/&gt;&lt;div&gt;&lt;h5&gt;&lt;b&gt;DEFENSE&lt;/b&gt;&lt;/h5&gt;&lt;/div&gt;&lt;hr/&gt;&lt;div&gt;&lt;h5&gt;&lt;b&gt;AC &lt;/b&gt;15, touch 13, flat-footed 13 (+2 Dex, +2 natural, +1 size)&lt;/h5&gt;&lt;h5&gt;&lt;b&gt;hp &lt;/b&gt;27 (5d8+5)&lt;/h5&gt;&lt;h5&gt;&lt;b&gt;Fort &lt;/b&gt;+5, &lt;b&gt;Ref &lt;/b&gt;+3, &lt;b&gt;Will &lt;/b&gt;+1&lt;/h5&gt;&lt;h5&gt;&lt;b&gt;Immune &lt;/b&gt;mind-affecting effects&lt;/h5&gt;&lt;/div&gt;&lt;hr/&gt;&lt;div&gt;&lt;h5&gt;&lt;b&gt;OFFENSE&lt;/b&gt;&lt;/h5&gt;&lt;/div&gt;&lt;hr/&gt;&lt;div&gt;&lt;h5&gt;&lt;b&gt;Spd &lt;/b&gt;30 ft., fly 30 ft. (clumsy)&lt;/h5&gt;&lt;h5&gt;&lt;b&gt;Melee &lt;/b&gt;bite +6 (1d4+2 plus poison), 2 claws +6 (1d3+2)&lt;/h5&gt;&lt;h5&gt;&lt;b&gt;Space &lt;/b&gt;5 ft.; &lt;b&gt;Reach &lt;/b&gt;5 ft.&lt;/h5&gt;&lt;h5&gt;&lt;b&gt;Special Attacks &lt;/b&gt;poison, poison stream&lt;/h5&gt;&lt;/div&gt;&lt;hr/&gt;&lt;div&gt;&lt;h5&gt;&lt;b&gt;STATISTICS&lt;/b&gt;&lt;/h5&gt;&lt;/div&gt;&lt;hr/&gt;&lt;div&gt;&lt;h5&gt;&lt;b&gt;Str &lt;/b&gt;15, &lt;b&gt;Dex &lt;/b&gt;15, &lt;b&gt;Con &lt;/b&gt;13, &lt;b&gt;Int &lt;/b&gt; -, &lt;b&gt;Wis &lt;/b&gt;10, &lt;b&gt;Cha &lt;/b&gt;2&lt;/h5&gt;&lt;h5&gt;&lt;b&gt;Base Atk &lt;/b&gt;+3; &lt;b&gt;CMB &lt;/b&gt;+4; &lt;b&gt;CMD &lt;/b&gt;16 (24 vs. trip)&lt;/h5&gt;&lt;h5&gt;&lt;b&gt;Skills &lt;/b&gt;Fly -4, Perception +4, Stealth +10; &lt;b&gt;Racial Modifiers &lt;/b&gt;+4 Perception, +4 Stealth&lt;/h5&gt;&lt;/div&gt;&lt;hr/&gt;&lt;div&gt;&lt;h5&gt;&lt;b&gt;ECOLOGY&lt;/b&gt;&lt;/h5&gt;&lt;/div&gt;&lt;hr/&gt;&lt;div&gt;&lt;h5&gt;&lt;b&gt;Environment &lt;/b&gt; any warm&lt;/h5&gt;&lt;h5&gt;&lt;b&gt;Organization &lt;/b&gt;solitary or nest (2-12)&lt;/h5&gt;&lt;h5&gt;&lt;b&gt;Treasure &lt;/b&gt;none&lt;/h5&gt;&lt;/div&gt;&lt;hr/&gt;&lt;div&gt;&lt;h5&gt;&lt;b&gt;SPECIAL ABILITIES&lt;/b&gt;&lt;/h5&gt;&lt;/div&gt;&lt;hr/&gt;&lt;div&gt;&lt;/h5&gt;&lt;h5&gt;&lt;b&gt;Poison (Ex)&lt;/b&gt; Bite-injury; &lt;i&gt;save&lt;/i&gt; Fort DC 13; &lt;i&gt;frequency&lt;/i&gt; 1/round for 4 rounds; &lt;i&gt;effect&lt;/i&gt; 1d4 Dex; &lt;i&gt;cure&lt;/i&gt; 2 consecutive &lt;i&gt;save&lt;/i&gt;s. The save DC is Constitution-based.  &lt;/h5&gt;&lt;h5&gt;&lt;b&gt;Poison Stream (Ex)&lt;/b&gt; As a standard action usable every 1d4 rounds, an assassin bug can spray poison from its mouth in a 15-foot line. Any creature caught in this area must succeed at a DC 14 Reflex save to avoid being exposed to the assassin bug's poison. The save DC is Dexterity-based.&lt;/h5&gt;&lt;/div&gt;&lt;br&gt;&lt;div&gt;&lt;h4&gt;&lt;p&gt;&lt;p&gt;Giant assassin bugs are an example of a large and varied class of hunting insects that live throughout Golarion. Assassin bugs partially bury themselves in the sand or hide among clusters of thorny bushes found near oases, waiting for the next palatable creature to approach. When prey arrives, the insects burst out of hiding and pierce their prey with their elongated mouthparts, injecting a potent toxin that paralyzes victims. Once prey is safely paralyzed, assassin bugs feed by siphoning the victim's fluids. Even if these bites don't kill their prey, they are extremely painful and cause swelling in the area.  Giant assassin bugs lay eggs in places shaded from the sun at all times, such as shallow caves or the crevices between rocks, preferably in a place where food is readily available for the hatching young. The soft-bodied young that hatch resemble their mature counterparts in all ways but size, and are fully ready to hunt the moment they emerge, though they typically seek much smaller prey. An adult assassin bug is typically 4 feet long, and weighs 65 pounds.&lt;/p&gt;&lt;/h4&gt;&lt;/div&gt;</t>
  </si>
  <si>
    <t>Giant Ground Wasp</t>
  </si>
  <si>
    <t>20 ft., burrow 10 ft., fly 40 ft. (average)</t>
  </si>
  <si>
    <t>bite +7 (1d6+2), sting +7 (1d4+2 plus poison)</t>
  </si>
  <si>
    <t>implant, poison</t>
  </si>
  <si>
    <t>Str 15, Dex 19, Con 15, Int -, Wis 10, Cha 2</t>
  </si>
  <si>
    <t>Fly +6, Perception +4</t>
  </si>
  <si>
    <t>solitary or hive (2-20)</t>
  </si>
  <si>
    <t>Black and yellow stripes cover this winged insect's bulbous abdomen, which ends in a dagger-sized stinger.</t>
  </si>
  <si>
    <t>Ground Wasp</t>
  </si>
  <si>
    <t>Implant (Ex) Ground wasps grow their eggs inside of a living host. Implanting eggs in a host is a full-round action that provokes attacks of opportunity, and the target must be helpless but alive. Once an egg is implanted, it exudes paralytic enzymes that not only keep the victim in a state of perpetual paralysis, but also keep it nourished and alive- and fully aware. This condition lasts until the egg hatches 1d6 days later, at which point the larvae consume most of the host, killing it. Any magical effect that removes paralysis or disease (such as remove paralysis, remove disease, or heal) destroys the eggs, but mere immunity to paralysis or disease does not offer protection.  Poison (Ex) Sting-injury; save Fort DC 15; frequency 1/round for 6 rounds; effect 1d4 Dex damage; cure 2 consecutive saves. The save DC is Constitution-based.</t>
  </si>
  <si>
    <t>In areas of dense vegetation, ground wasps can destroy crops and ruin the land with their burrows, but in the rocky and sandy desert, living creatures are most at risk from these dangerous vermin. The blistering heat of the desert can damage delicate eggs laid in exposed locations, so ground wasps have evolved to lay their eggs safely in the bodies of their victims. They keep to their shallow burrows during the hottest parts of the day, but remain near the opening to ambush creatures that wander near. A fully-grown ground wasp is 2 feet long, with a wingspan of 5 feet, and weighs 22 pounds.</t>
  </si>
  <si>
    <t>&lt;link rel="stylesheet"href="PF.css"&gt;&lt;div&gt;&lt;h2&gt;Ground Wasp, Giant&lt;/h2&gt;&lt;h3&gt;&lt;i&gt;Black and yellow stripes cover this winged insect's bulbous abdomen, which ends in a dagger-sized stinger.&lt;/i&gt;&lt;/h3&gt;&lt;br&gt;&lt;/div&gt;&lt;div class="heading"&gt;&lt;p class="alignleft"&gt;Giant Ground Wasp&lt;/p&gt;&lt;p class="alignright"&gt;CR 4&lt;/p&gt;&lt;div style="clear: both;"&gt;&lt;/div&gt;&lt;/div&gt;&lt;div&gt;&lt;h5&gt;&lt;b&gt;XP &lt;/b&gt;1,200&lt;/h5&gt;&lt;h5&gt;N Small vermin &lt;/h5&gt;&lt;h5&gt;&lt;b&gt;Init &lt;/b&gt;+4; &lt;b&gt;Senses &lt;/b&gt;darkvision 60 ft.; Perception +4&lt;/h5&gt;&lt;/div&gt;&lt;hr/&gt;&lt;div&gt;&lt;h5&gt;&lt;b&gt;DEFENSE&lt;/b&gt;&lt;/h5&gt;&lt;/div&gt;&lt;hr/&gt;&lt;div&gt;&lt;h5&gt;&lt;b&gt;AC &lt;/b&gt;17, touch 15, flat-footed 13 (+4 Dex, +2 natural, +1 size)&lt;/h5&gt;&lt;h5&gt;&lt;b&gt;hp &lt;/b&gt;39 (6d8+12)&lt;/h5&gt;&lt;h5&gt;&lt;b&gt;Fort &lt;/b&gt;+7, &lt;b&gt;Ref &lt;/b&gt;+6, &lt;b&gt;Will &lt;/b&gt;+2&lt;/h5&gt;&lt;h5&gt;&lt;b&gt;Immune &lt;/b&gt;mind-affecting effects&lt;/h5&gt;&lt;/div&gt;&lt;hr/&gt;&lt;div&gt;&lt;h5&gt;&lt;b&gt;OFFENSE&lt;/b&gt;&lt;/h5&gt;&lt;/div&gt;&lt;hr/&gt;&lt;div&gt;&lt;h5&gt;&lt;b&gt;Spd &lt;/b&gt;20 ft., burrow 10 ft., fly 40 ft. (average)&lt;/h5&gt;&lt;h5&gt;&lt;b&gt;Melee &lt;/b&gt;bite +7 (1d6+2), sting +7 (1d4+2 plus poison)&lt;/h5&gt;&lt;h5&gt;&lt;b&gt;Space &lt;/b&gt;5 ft.; &lt;b&gt;Reach &lt;/b&gt;5 ft.&lt;/h5&gt;&lt;h5&gt;&lt;b&gt;Special Attacks &lt;/b&gt;implant, poison&lt;/h5&gt;&lt;/div&gt;&lt;hr/&gt;&lt;div&gt;&lt;h5&gt;&lt;b&gt;STATISTICS&lt;/b&gt;&lt;/h5&gt;&lt;/div&gt;&lt;hr/&gt;&lt;div&gt;&lt;h5&gt;&lt;b&gt;Str &lt;/b&gt;15, &lt;b&gt;Dex &lt;/b&gt;19, &lt;b&gt;Con &lt;/b&gt;15, &lt;b&gt;Int &lt;/b&gt; -, &lt;b&gt;Wis &lt;/b&gt;10, &lt;b&gt;Cha &lt;/b&gt;2&lt;/h5&gt;&lt;h5&gt;&lt;b&gt;Base Atk &lt;/b&gt;+4; &lt;b&gt;CMB &lt;/b&gt;+5; &lt;b&gt;CMD &lt;/b&gt;19 (27 vs. trip)&lt;/h5&gt;&lt;h5&gt;&lt;b&gt;Skills &lt;/b&gt;Fly +6, Perception +4; &lt;b&gt;Racial Modifiers &lt;/b&gt;+4 Perception&lt;/h5&gt;&lt;/div&gt;&lt;hr/&gt;&lt;div&gt;&lt;h5&gt;&lt;b&gt;ECOLOGY&lt;/b&gt;&lt;/h5&gt;&lt;/div&gt;&lt;hr/&gt;&lt;div&gt;&lt;h5&gt;&lt;b&gt;Environment &lt;/b&gt; warm desert&lt;/h5&gt;&lt;h5&gt;&lt;b&gt;Organization &lt;/b&gt;solitary or hive (2-20)&lt;/h5&gt;&lt;h5&gt;&lt;b&gt;Treasure &lt;/b&gt;none&lt;/h5&gt;&lt;/div&gt;&lt;hr/&gt;&lt;div&gt;&lt;h5&gt;&lt;b&gt;SPECIAL ABILITIES&lt;/b&gt;&lt;/h5&gt;&lt;/div&gt;&lt;hr/&gt;&lt;div&gt;&lt;/h5&gt;&lt;h5&gt;&lt;b&gt;Implant (Ex)&lt;/b&gt; Ground wasps grow their eggs inside of a living host. Implanting eggs in a host is a full-round action that provokes attacks of opportunity, and the target must be helpless but alive. Once an egg is implanted, it exudes paralytic enzymes that not only keep the victim in a state of perpetual paralysis, but also keep it nourished and alive- and fully aware. This condition lasts until the egg hatches 1d6 days later, at which point the larvae consume most of the host, killing it. Any magical effect that removes paralysis or disease (such as &lt;i&gt;remove paralysis&lt;/i&gt;, &lt;i&gt;remove disease&lt;/i&gt;, or heal) destroys the eggs, but mere immunity to paralysis or disease does not offer protection.  &lt;/h5&gt;&lt;h5&gt;&lt;b&gt;Poison (Ex)&lt;/b&gt; Sting-injury; &lt;i&gt;save&lt;/i&gt; Fort DC 15; &lt;i&gt;frequency&lt;/i&gt; 1/round for 6 rounds; &lt;i&gt;effect&lt;/i&gt; 1d4 Dex damage; &lt;i&gt;cure&lt;/i&gt; 2 consecutive &lt;i&gt;save&lt;/i&gt;s. The save DC is Constitution-based.&lt;/h5&gt;&lt;/div&gt;&lt;br&gt;&lt;div&gt;&lt;h4&gt;&lt;p&gt;&lt;p&gt;In areas of dense vegetation, ground wasps can destroy crops and ruin the land with their burrows, but in the rocky and sandy desert, living creatures are most at risk from these dangerous vermin. The blistering heat of the desert can damage delicate eggs laid in exposed locations, so ground wasps have evolved to lay their eggs safely in the bodies of their victims. They keep to their shallow burrows during the hottest parts of the day, but remain near the opening to ambush creatures that wander near. A fully-grown ground wasp is 2 feet long, with a wingspan of 5 feet, and weighs 22 pounds.&lt;/p&gt;&lt;/h4&gt;&lt;/div&gt;</t>
  </si>
  <si>
    <t>Giant Walking Stick</t>
  </si>
  <si>
    <t>Fort +9, Ref +4, Will +2</t>
  </si>
  <si>
    <t>nauseating spray</t>
  </si>
  <si>
    <t>Str 21, Dex 15, Con 17, Int -, Wis 10, Cha 2</t>
  </si>
  <si>
    <t>Stealth +6 (+14 in brushy areas)</t>
  </si>
  <si>
    <t>+8 Stealth (+16 in brushy areas)</t>
  </si>
  <si>
    <t xml:space="preserve"> warm deserts and forests</t>
  </si>
  <si>
    <t>solitary, pair, or brood (3-12)</t>
  </si>
  <si>
    <t>What at first appears to be a spindly, dead tree suddenly crawls from its camouflage, its wiry antenna twitching in the air.</t>
  </si>
  <si>
    <t>Walking Stick</t>
  </si>
  <si>
    <t>Nauseating Spray (Ex) A walking stick can spray a 15-foot cone of irritating, foul-smelling liquid once every 1d4 rounds. Creatures within this area must succeed at a DC 17 Reflex save or be sickened for 5 rounds. Alternatively, the walking stick can target a single creature within 30 feet with a stream of this fluid. To use this version of its nauseating spray, the walking stick must succeed at a ranged touch attack (+5 for most walking sticks). If the target is hit, it must succeed at a DC 17 Fortitude save or become nauseated for 5 rounds; otherwise, it is sickened for 5 rounds. The save DC is Constitution-based.</t>
  </si>
  <si>
    <t>More common in rocky badlands than the great sandy dunes, stick bugs of all sizes are often mistaken for the fallen palm fronds or thorny leaf less trees found near oases and other spots in the desert where vegetation grows. Giant walking sticks often remain motionless for days at a time, waiting for the right prey to pass by before striking. When engaged with a foe too difficult to overtake, giant walking sticks flee from the fight. They usually expel their nauseating spray in these situations, but some can even break off their own limbs in order to escape, regrowing the missing arm or leg later once they're safe.  A fully grown giant walking stick stretches from 6 to 10 feet long, but typically weighs only 120 pounds.</t>
  </si>
  <si>
    <t>&lt;link rel="stylesheet"href="PF.css"&gt;&lt;div&gt;&lt;h2&gt;Walking Stick, Giant&lt;/h2&gt;&lt;h3&gt;&lt;i&gt;What at first appears to be a spindly, dead tree suddenly crawls from its camouflage, its wiry antenna twitching in the air.&lt;/i&gt;&lt;/h3&gt;&lt;br&gt;&lt;/div&gt;&lt;div class="heading"&gt;&lt;p class="alignleft"&gt;Giant Walking Stick&lt;/p&gt;&lt;p class="alignright"&gt;CR 5&lt;/p&gt;&lt;div style="clear: both;"&gt;&lt;/div&gt;&lt;/div&gt;&lt;div&gt;&lt;h5&gt;&lt;b&gt;XP &lt;/b&gt;1,600&lt;/h5&gt;&lt;h5&gt;N Large vermin &lt;/h5&gt;&lt;h5&gt;&lt;b&gt;Init &lt;/b&gt;+2; &lt;b&gt;Senses &lt;/b&gt;darkvision 60 ft.; Perception +0&lt;/h5&gt;&lt;/div&gt;&lt;hr/&gt;&lt;div&gt;&lt;h5&gt;&lt;b&gt;DEFENSE&lt;/b&gt;&lt;/h5&gt;&lt;/div&gt;&lt;hr/&gt;&lt;div&gt;&lt;h5&gt;&lt;b&gt;AC &lt;/b&gt;17, touch 11, flat-footed 15 (+2 Dex, +6 natural, -1 size)&lt;/h5&gt;&lt;h5&gt;&lt;b&gt;hp &lt;/b&gt;60 (8d8+24)&lt;/h5&gt;&lt;h5&gt;&lt;b&gt;Fort &lt;/b&gt;+9, &lt;b&gt;Ref &lt;/b&gt;+4, &lt;b&gt;Will &lt;/b&gt;+2&lt;/h5&gt;&lt;h5&gt;&lt;b&gt;Immune &lt;/b&gt;mind-affecting effects&lt;/h5&gt;&lt;/div&gt;&lt;hr/&gt;&lt;div&gt;&lt;h5&gt;&lt;b&gt;OFFENSE&lt;/b&gt;&lt;/h5&gt;&lt;/div&gt;&lt;hr/&gt;&lt;div&gt;&lt;h5&gt;&lt;b&gt;Spd &lt;/b&gt;30 ft.&lt;/h5&gt;&lt;h5&gt;&lt;b&gt;Melee &lt;/b&gt;2 slams +10 (1d6+5)&lt;/h5&gt;&lt;h5&gt;&lt;b&gt;Space &lt;/b&gt;10 ft.; &lt;b&gt;Reach &lt;/b&gt;10 ft.&lt;/h5&gt;&lt;h5&gt;&lt;b&gt;Special Attacks &lt;/b&gt;nauseating spray&lt;/h5&gt;&lt;/div&gt;&lt;hr/&gt;&lt;div&gt;&lt;h5&gt;&lt;b&gt;STATISTICS&lt;/b&gt;&lt;/h5&gt;&lt;/div&gt;&lt;hr/&gt;&lt;div&gt;&lt;h5&gt;&lt;b&gt;Str &lt;/b&gt;21, &lt;b&gt;Dex &lt;/b&gt;15, &lt;b&gt;Con &lt;/b&gt;17, &lt;b&gt;Int &lt;/b&gt; -, &lt;b&gt;Wis &lt;/b&gt;10, &lt;b&gt;Cha &lt;/b&gt;2&lt;/h5&gt;&lt;h5&gt;&lt;b&gt;Base Atk &lt;/b&gt;+6; &lt;b&gt;CMB &lt;/b&gt;+12; &lt;b&gt;CMD &lt;/b&gt;24 (32 vs. trip)&lt;/h5&gt;&lt;h5&gt;&lt;b&gt;Skills &lt;/b&gt;Stealth +6 (+14 in brushy areas); &lt;b&gt;Racial Modifiers &lt;/b&gt;+8 Stealth (+16 in brushy areas)&lt;/h5&gt;&lt;/div&gt;&lt;hr/&gt;&lt;div&gt;&lt;h5&gt;&lt;b&gt;ECOLOGY&lt;/b&gt;&lt;/h5&gt;&lt;/div&gt;&lt;hr/&gt;&lt;div&gt;&lt;h5&gt;&lt;b&gt;Environment &lt;/b&gt; warm deserts and forests&lt;/h5&gt;&lt;h5&gt;&lt;b&gt;Organization &lt;/b&gt;solitary, pair, or brood (3-12)&lt;/h5&gt;&lt;h5&gt;&lt;b&gt;Treasure &lt;/b&gt;none&lt;/h5&gt;&lt;/div&gt;&lt;hr/&gt;&lt;div&gt;&lt;h5&gt;&lt;b&gt;SPECIAL ABILITIES&lt;/b&gt;&lt;/h5&gt;&lt;/div&gt;&lt;hr/&gt;&lt;div&gt;&lt;/h5&gt;&lt;h5&gt;&lt;b&gt;Nauseating Spray (Ex)&lt;/b&gt; A walking stick can spray a 15-foot cone of irritating, foul-smelling liquid once every 1d4 rounds. Creatures within this area must succeed at a DC 17 Reflex save or be sickened for 5 rounds. Alternatively, the walking stick can target a single creature within 30 feet with a stream of this fluid. To use this version of its nauseating spray, the walking stick must succeed at a ranged touch attack (+5 for most walking sticks). If the target is hit, it must succeed at a DC 17 Fortitude save or become nauseated for 5 rounds; otherwise, it is sickened for 5 rounds. The save DC is Constitution-based.&lt;/h5&gt;&lt;/div&gt;&lt;br&gt;&lt;div&gt;&lt;h4&gt;&lt;p&gt;&lt;p&gt;More common in rocky badlands than the great sandy dunes, stick bugs of all sizes are often mistaken for the fallen palm fronds or thorny leaf less trees found near oases and other spots in the desert where vegetation grows. Giant walking sticks often remain motionless for days at a time, waiting for the right prey to pass by before striking. When engaged with a foe too difficult to overtake, giant walking sticks flee from the fight. They usually expel their nauseating spray in these situations, but some can even break off their own limbs in order to escape, regrowing the missing arm or leg later once they're safe.  A fully grown giant walking stick stretches from 6 to 10 feet long, but typically weighs only 120 pounds.&lt;/p&gt;&lt;/h4&gt;&lt;/div&gt;</t>
  </si>
  <si>
    <t>Mummified Baboon</t>
  </si>
  <si>
    <t>2/-</t>
  </si>
  <si>
    <t>servant's curse (DC 12)</t>
  </si>
  <si>
    <t>Str 12, Dex 15, Con -, Int 2, Wis 12, Cha 14</t>
  </si>
  <si>
    <t>Wrapped in strips of cloth, this hairy, stout animal has opposable thumbs, with a pronounced muzzle and bright red buttocks.</t>
  </si>
  <si>
    <t>In Ancient Osirion, baboons were associated with the god Thoth, and were often depicted in art with crescent moons on their heads. Ancient Osirians kept baboons as pets, and old inscriptions show them being led around on leashes or climbing trees to pick dates and figs.</t>
  </si>
  <si>
    <t>&lt;link rel="stylesheet"href="PF.css"&gt;&lt;div&gt;&lt;h2&gt;Mummified Baboon&lt;/h2&gt;&lt;h3&gt;&lt;i&gt;Wrapped in strips of cloth, this hairy, stout animal has opposable thumbs, with a pronounced muzzle and bright red buttocks.&lt;/i&gt;&lt;/h3&gt;&lt;br&gt;&lt;/div&gt;&lt;div class="heading"&gt;&lt;p class="alignleft"&gt;Mummified Baboon&lt;/p&gt;&lt;p class="alignright"&gt;CR 1/2&lt;/p&gt;&lt;div style="clear: both;"&gt;&lt;/div&gt;&lt;/div&gt;&lt;div&gt;&lt;h5&gt;&lt;b&gt;XP &lt;/b&gt;200&lt;/h5&gt;&lt;h5&gt;NE Small undead &lt;/h5&gt;&lt;h5&gt;&lt;b&gt;Init &lt;/b&gt;+2; &lt;b&gt;Senses &lt;/b&gt;darkvision 60 ft.; Perception +1&lt;/h5&gt;&lt;/div&gt;&lt;hr/&gt;&lt;div&gt;&lt;h5&gt;&lt;b&gt;DEFENSE&lt;/b&gt;&lt;/h5&gt;&lt;/div&gt;&lt;hr/&gt;&lt;div&gt;&lt;h5&gt;&lt;b&gt;AC &lt;/b&gt;13, touch 13, flat-footed 11 (+2 Dex, +1 size)&lt;/h5&gt;&lt;h5&gt;&lt;b&gt;hp &lt;/b&gt;6 (1d8+2)&lt;/h5&gt;&lt;h5&gt;&lt;b&gt;Fort &lt;/b&gt;+4, &lt;b&gt;Ref &lt;/b&gt;+4, &lt;b&gt;Will &lt;/b&gt;+1&lt;/h5&gt;&lt;h5&gt;&lt;b&gt;DR &lt;/b&gt;2/-; &lt;b&gt;Immune &lt;/b&gt;undead traits&lt;/h5&gt;&lt;/div&gt;&lt;hr/&gt;&lt;div&gt;&lt;h5&gt;&lt;b&gt;OFFENSE&lt;/b&gt;&lt;/h5&gt;&lt;/div&gt;&lt;hr/&gt;&lt;div&gt;&lt;h5&gt;&lt;b&gt;Spd &lt;/b&gt;30 ft.&lt;/h5&gt;&lt;h5&gt;&lt;b&gt;Melee &lt;/b&gt;bite +3 (1d4+1)&lt;/h5&gt;&lt;h5&gt;&lt;b&gt;Space &lt;/b&gt;5 ft.; &lt;b&gt;Reach &lt;/b&gt;5 ft.&lt;/h5&gt;&lt;h5&gt;&lt;b&gt;Special Attacks &lt;/b&gt;servant's curse (DC 12)&lt;/h5&gt;&lt;/div&gt;&lt;hr/&gt;&lt;div&gt;&lt;h5&gt;&lt;b&gt;STATISTICS&lt;/b&gt;&lt;/h5&gt;&lt;/div&gt;&lt;hr/&gt;&lt;div&gt;&lt;h5&gt;&lt;b&gt;Str &lt;/b&gt;12, &lt;b&gt;Dex &lt;/b&gt;15, &lt;b&gt;Con &lt;/b&gt;-, &lt;b&gt;Int &lt;/b&gt; 2, &lt;b&gt;Wis &lt;/b&gt;12, &lt;b&gt;Cha &lt;/b&gt;14&lt;/h5&gt;&lt;h5&gt;&lt;b&gt;Base Atk &lt;/b&gt;+0; &lt;b&gt;CMB &lt;/b&gt;+0; &lt;b&gt;CMD &lt;/b&gt;12&lt;/h5&gt;&lt;h5&gt;&lt;b&gt;Feats &lt;/b&gt;Weapon Finesse&lt;/h5&gt;&lt;h5&gt;&lt;b&gt;Skills &lt;/b&gt;Acrobatics +10, Climb +5; &lt;b&gt;Racial Modifiers &lt;/b&gt;+4 Acrobatics, +4 Climb&lt;/h5&gt;&lt;/div&gt;&lt;hr/&gt;&lt;div&gt;&lt;h5&gt;&lt;b&gt;ECOLOGY&lt;/b&gt;&lt;/h5&gt;&lt;/div&gt;&lt;hr/&gt;&lt;div&gt;&lt;h5&gt;&lt;b&gt;Environment &lt;/b&gt; warm ruins&lt;/h5&gt;&lt;h5&gt;&lt;b&gt;Organization &lt;/b&gt;solitary&lt;/h5&gt;&lt;h5&gt;&lt;b&gt;Treasure &lt;/b&gt;none&lt;/h5&gt;&lt;/div&gt;&lt;br&gt;&lt;div&gt;&lt;h4&gt;&lt;p&gt;&lt;p&gt;In Ancient Osirion, baboons were associated with the god Thoth, and were often depicted in art with crescent moons on their heads. Ancient Osirians kept baboons as pets, and old inscriptions show them being led around on leashes or climbing trees to pick dates and figs.&lt;/p&gt;&lt;/h4&gt;&lt;/div&gt;</t>
  </si>
  <si>
    <t>mummified animal|</t>
  </si>
  <si>
    <t>Mummified Crocodile</t>
  </si>
  <si>
    <t>bite +5 (1d8+4 plus grab), tail slap +0 (1d12+2)</t>
  </si>
  <si>
    <t>death roll, servant's curse (DC 13)</t>
  </si>
  <si>
    <t>Str 19, Dex 12, Con -, Int 1, Wis 12, Cha 14</t>
  </si>
  <si>
    <t>Skill Focus (Stealth), Skill Focus (Perception)</t>
  </si>
  <si>
    <t>Perception +8, Stealth +4 (+12 in water), Swim +16</t>
  </si>
  <si>
    <t>This clothed wrapped reptile lunges out of the placid water with shocking speed. Its jaw gapes open in a roar, its powerful tail lashing behind.</t>
  </si>
  <si>
    <t>Death Roll (Ex) When grappling a foe of its size or smaller, a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Sprint (Ex) Once per minute a crocodile may sprint, increasing its land speed to 40 feet for 1 round.</t>
  </si>
  <si>
    <t>Crocodiles are depicted in many ways in ancient Osirion, but most often they are shown in association with the River Sphinx and, more importantly, with the god Sobek. Mummified crocodiles are common in crypts that are no farther from the river than a single day's walk. Many mummif ied crocodiles have baby crocodiles placed on their backs or in their mouths, representing how live crocodiles transport and care for their young.</t>
  </si>
  <si>
    <t>&lt;link rel="stylesheet"href="PF.css"&gt;&lt;div&gt;&lt;h2&gt;Mummified Crocodile&lt;/h2&gt;&lt;h3&gt;&lt;i&gt;This clothed wrapped reptile lunges out of the placid water with shocking speed. Its jaw gapes open in a roar, its powerful tail lashing behind.&lt;/i&gt;&lt;/h3&gt;&lt;br&gt;&lt;/div&gt;&lt;div class="heading"&gt;&lt;p class="alignleft"&gt;Mummified Crocodile&lt;/p&gt;&lt;p class="alignright"&gt;CR 2&lt;/p&gt;&lt;div style="clear: both;"&gt;&lt;/div&gt;&lt;/div&gt;&lt;div&gt;&lt;h5&gt;&lt;b&gt;XP &lt;/b&gt;600&lt;/h5&gt;&lt;h5&gt;N Large undead &lt;/h5&gt;&lt;h5&gt;&lt;b&gt;Init &lt;/b&gt;+1; &lt;b&gt;Senses &lt;/b&gt;darkvision 60 ft.; Perception +8&lt;/h5&gt;&lt;/div&gt;&lt;hr/&gt;&lt;div&gt;&lt;h5&gt;&lt;b&gt;DEFENSE&lt;/b&gt;&lt;/h5&gt;&lt;/div&gt;&lt;hr/&gt;&lt;div&gt;&lt;h5&gt;&lt;b&gt;AC &lt;/b&gt;14, touch 10, flat-footed 13 (+1 Dex, +4 natural, -1 size)&lt;/h5&gt;&lt;h5&gt;&lt;b&gt;hp &lt;/b&gt;19 (3d8+6)&lt;/h5&gt;&lt;h5&gt;&lt;b&gt;Fort &lt;/b&gt;+5, &lt;b&gt;Ref &lt;/b&gt;+4, &lt;b&gt;Will &lt;/b&gt;+2&lt;/h5&gt;&lt;h5&gt;&lt;b&gt;DR &lt;/b&gt;2/-; &lt;b&gt;Immune &lt;/b&gt;undead traits&lt;/h5&gt;&lt;/div&gt;&lt;hr/&gt;&lt;div&gt;&lt;h5&gt;&lt;b&gt;OFFENSE&lt;/b&gt;&lt;/h5&gt;&lt;/div&gt;&lt;hr/&gt;&lt;div&gt;&lt;h5&gt;&lt;b&gt;Spd &lt;/b&gt;20 ft., swim 30 ft.;  sprint&lt;/h5&gt;&lt;h5&gt;&lt;b&gt;Melee &lt;/b&gt;bite +5 (1d8+4 plus grab), tail slap +0 (1d12+2)&lt;/h5&gt;&lt;h5&gt;&lt;b&gt;Space &lt;/b&gt;10 ft.; &lt;b&gt;Reach &lt;/b&gt;5 ft.&lt;/h5&gt;&lt;h5&gt;&lt;b&gt;Special Attacks &lt;/b&gt;death roll, servant's curse (DC 13)&lt;/h5&gt;&lt;/div&gt;&lt;hr/&gt;&lt;div&gt;&lt;h5&gt;&lt;b&gt;STATISTICS&lt;/b&gt;&lt;/h5&gt;&lt;/div&gt;&lt;hr/&gt;&lt;div&gt;&lt;h5&gt;&lt;b&gt;Str &lt;/b&gt;19, &lt;b&gt;Dex &lt;/b&gt;12, &lt;b&gt;Con &lt;/b&gt;-, &lt;b&gt;Int &lt;/b&gt; 1, &lt;b&gt;Wis &lt;/b&gt;12, &lt;b&gt;Cha &lt;/b&gt;14&lt;/h5&gt;&lt;h5&gt;&lt;b&gt;Base Atk &lt;/b&gt;+2; &lt;b&gt;CMB &lt;/b&gt;+7; &lt;b&gt;CMD &lt;/b&gt;18 (22 vs. trip)&lt;/h5&gt;&lt;h5&gt;&lt;b&gt;Feats &lt;/b&gt;Skill Focus (Stealth), Skill Focus (Perception)&lt;/h5&gt;&lt;h5&gt;&lt;b&gt;Skills &lt;/b&gt;Perception +8, Stealth +4 (+12 in water), Swim +16; &lt;b&gt;Racial Modifiers &lt;/b&gt;+8 Stealth in water&lt;/h5&gt;&lt;/div&gt;&lt;hr/&gt;&lt;div&gt;&lt;h5&gt;&lt;b&gt;ECOLOGY&lt;/b&gt;&lt;/h5&gt;&lt;/div&gt;&lt;hr/&gt;&lt;div&gt;&lt;h5&gt;&lt;b&gt;Environment &lt;/b&gt; warm ruins&lt;/h5&gt;&lt;h5&gt;&lt;b&gt;Organization &lt;/b&gt;solitary&lt;/h5&gt;&lt;h5&gt;&lt;b&gt;Treasure &lt;/b&gt;none&lt;/h5&gt;&lt;/div&gt;&lt;hr/&gt;&lt;div&gt;&lt;h5&gt;&lt;b&gt;SPECIAL ABILITIES&lt;/b&gt;&lt;/h5&gt;&lt;/div&gt;&lt;hr/&gt;&lt;div&gt;&lt;/h5&gt;&lt;h5&gt;&lt;b&gt;Death Roll (Ex)&lt;/b&gt; When grappling a foe of its size or smaller, a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&lt;/h5&gt;&lt;h5&gt;&lt;b&gt;Sprint (Ex)&lt;/b&gt; Once per minute a crocodile may sprint, increasing its land speed to 40 feet for 1 round.&lt;/h5&gt;&lt;/div&gt;&lt;br&gt;&lt;div&gt;&lt;h4&gt;&lt;p&gt;&lt;p&gt;Crocodiles are depicted in many ways in ancient Osirion, but most often they are shown in association with the River Sphinx and, more importantly, with the god Sobek. Mummified crocodiles are common in crypts that are no farther from the river than a single day's walk. Many mummif ied crocodiles have baby crocodiles placed on their backs or in their mouths, representing how live crocodiles transport and care for their young.&lt;/p&gt;&lt;/h4&gt;&lt;/div&gt;</t>
  </si>
  <si>
    <t>Mummified Elephant</t>
  </si>
  <si>
    <t>Fort +11, Ref +7, Will +6</t>
  </si>
  <si>
    <t>servant's curse (DC 17), trample (2d8+15, DC 25)</t>
  </si>
  <si>
    <t>Str 30, Dex 10, Con -, Int 2, Wis 13, Cha 14</t>
  </si>
  <si>
    <t>This cloth wrapped thick-skinned animal bear large ivory tusks flanking a long, prehensile snout.</t>
  </si>
  <si>
    <t>Mummified elephants are difficult to prepare because of the animals' great size. As a result, they're rare-typically only found in the tombs of the wealthiest Osirians. Since the animals are less common in the deep deserts, mummified elephants are more likely to be found in tombs in southern Osirion.</t>
  </si>
  <si>
    <t>&lt;link rel="stylesheet"href="PF.css"&gt;&lt;div&gt;&lt;h2&gt;Mummified Elephant&lt;/h2&gt;&lt;h3&gt;&lt;i&gt;This cloth wrapped thick-skinned animal bear large ivory tusks flanking a long, prehensile snout.&lt;/i&gt;&lt;/h3&gt;&lt;br&gt;&lt;/div&gt;&lt;div class="heading"&gt;&lt;p class="alignleft"&gt;Mummified Elephant&lt;/p&gt;&lt;p class="alignright"&gt;CR 9&lt;/p&gt;&lt;div style="clear: both;"&gt;&lt;/div&gt;&lt;/div&gt;&lt;div&gt;&lt;h5&gt;&lt;b&gt;XP &lt;/b&gt;6,400&lt;/h5&gt;&lt;h5&gt;N Huge undead &lt;/h5&gt;&lt;h5&gt;&lt;b&gt;Init &lt;/b&gt;+0; &lt;b&gt;Senses &lt;/b&gt;darkvision 60 ft., scent; Perception +21&lt;/h5&gt;&lt;/div&gt;&lt;hr/&gt;&lt;div&gt;&lt;h5&gt;&lt;b&gt;DEFENSE&lt;/b&gt;&lt;/h5&gt;&lt;/div&gt;&lt;hr/&gt;&lt;div&gt;&lt;h5&gt;&lt;b&gt;AC &lt;/b&gt;17, touch 8, flat-footed 17 (+9 natural, -2 size)&lt;/h5&gt;&lt;h5&gt;&lt;b&gt;hp &lt;/b&gt;71 (11d8+22)&lt;/h5&gt;&lt;h5&gt;&lt;b&gt;Fort &lt;/b&gt;+11, &lt;b&gt;Ref &lt;/b&gt;+7, &lt;b&gt;Will &lt;/b&gt;+6&lt;/h5&gt;&lt;h5&gt;&lt;b&gt;DR &lt;/b&gt;10/-; &lt;b&gt;Immune &lt;/b&gt;undead traits&lt;/h5&gt;&lt;/div&gt;&lt;hr/&gt;&lt;div&gt;&lt;h5&gt;&lt;b&gt;OFFENSE&lt;/b&gt;&lt;/h5&gt;&lt;/div&gt;&lt;hr/&gt;&lt;div&gt;&lt;h5&gt;&lt;b&gt;Spd &lt;/b&gt;40 ft.&lt;/h5&gt;&lt;h5&gt;&lt;b&gt;Melee &lt;/b&gt;gore +16 (2d8+10), slam +16 (2d6+10)&lt;/h5&gt;&lt;h5&gt;&lt;b&gt;Space &lt;/b&gt;15 ft.; &lt;b&gt;Reach &lt;/b&gt;10 ft.&lt;/h5&gt;&lt;h5&gt;&lt;b&gt;Special Attacks &lt;/b&gt;servant's curse (DC 17), trample (2d8+15, DC 25)&lt;/h5&gt;&lt;/div&gt;&lt;hr/&gt;&lt;div&gt;&lt;h5&gt;&lt;b&gt;STATISTICS&lt;/b&gt;&lt;/h5&gt;&lt;/div&gt;&lt;hr/&gt;&lt;div&gt;&lt;h5&gt;&lt;b&gt;Str &lt;/b&gt;30, &lt;b&gt;Dex &lt;/b&gt;10, &lt;b&gt;Con &lt;/b&gt;-, &lt;b&gt;Int &lt;/b&gt; 2, &lt;b&gt;Wis &lt;/b&gt;13, &lt;b&gt;Cha &lt;/b&gt;14&lt;/h5&gt;&lt;h5&gt;&lt;b&gt;Base Atk &lt;/b&gt;+8; &lt;b&gt;CMB &lt;/b&gt;+20 (+22 bull rush); &lt;b&gt;CMD &lt;/b&gt;30 (32 vs. bull rush, 34 vs. trip)&lt;/h5&gt;&lt;h5&gt;&lt;b&gt;Feats &lt;/b&gt;Endurance, Great Fortitude, Improved Bull Rush, Iron Will, Power Attack, Skill Focus (Perception)&lt;/h5&gt;&lt;h5&gt;&lt;b&gt;Skills &lt;/b&gt;Perception +21&lt;/h5&gt;&lt;/div&gt;&lt;hr/&gt;&lt;div&gt;&lt;h5&gt;&lt;b&gt;ECOLOGY&lt;/b&gt;&lt;/h5&gt;&lt;/div&gt;&lt;hr/&gt;&lt;div&gt;&lt;h5&gt;&lt;b&gt;Environment &lt;/b&gt; warm ruins&lt;/h5&gt;&lt;h5&gt;&lt;b&gt;Organization &lt;/b&gt;solitary&lt;/h5&gt;&lt;h5&gt;&lt;b&gt;Treasure &lt;/b&gt;none&lt;/h5&gt;&lt;/div&gt;&lt;br&gt;&lt;div&gt;&lt;h4&gt;&lt;p&gt;&lt;p&gt;Mummified elephants are difficult to prepare because of the animals' great size. As a result, they're rare-typically only found in the tombs of the wealthiest Osirians. Since the animals are less common in the deep deserts, mummified elephants are more likely to be found in tombs in southern Osirion.&lt;/p&gt;&lt;/h4&gt;&lt;/div&gt;</t>
  </si>
  <si>
    <t>Mummified Hippopotamus</t>
  </si>
  <si>
    <t>capsize, servant's curse (DC 15), trample (1d8+6, DC 17)</t>
  </si>
  <si>
    <t>Str 19, Dex 10, Con -, Int 2, Wis 13, Cha 14</t>
  </si>
  <si>
    <t>This cloth wrapped, lumbering bull hippopotamus lunges out of the water and yawns wide, displaying an impressive set of tusk-like teeth.</t>
  </si>
  <si>
    <t>Mummified Animal</t>
  </si>
  <si>
    <t>Capsize (Ex) A hippopotamus can overturn a boat of its size or smaller by ramming it as a charge attack and making a CMB check. The DC of this check is 25 or the result of the boat captain's Profession (sailor) check, whichever is highest.</t>
  </si>
  <si>
    <t>Much like with elephants, the process for mummifying hippopotamuses is expensive and difficult; thus, only significant people are interred with these creatures. They are placed in tombs to protect against bad fortune. Because of their association with rivers, these protectors are often found in tombs near such waterways.  Creating a Mummified Animal  "Mummified animal" is an acquired template that can be added to a creature of the animal type. A mummified animal uses all the base creature's statistics and special abilities except as noted here.  Challenge Rating: HD 4 or fewer, as base creature; HD 5 to 10, as base creature +1; HD 11 or more, as base creature +2.  Alignment: Neutral evil.  Type: The creature's type changes to undead. Do not recalculate BAB, saves, or skills.  Senses: A mummified animal gains darkvision 60 ft.  Defensive Abilities: A mummified animal gains damage reduction based on its Hit Dice: one with 5 or fewer Hit Dice gains DR 2/-, one with 6-10 Hit Dice gains DR 5/-, and one with 11-20 Hit Dice gains DR 10/-.  Speed: Winged mummified animals can still fly, but their maneuverability drops to clumsy. Retain all other movement types.  Special Attacks: A mummified animal retains all special attacks except those dependent on a living body to function, such as a snake's poison or a skunk's revolting musk. A mummified animal also gains the following special attack.  Servant's Curse (Su): Once per day, a mummified animal can touch a creature or hit a creature with one of its natural attacks to deliver a curse. Any living creature struck by this attack must succeed at a Will save or take 1d3 points of Dex and Wis damage. The save DC is equal to 10 + 1/2 the mummified animal's Hit Dice + the mummified animal's Charisma modifier.  Abilities: A mummified animal loses its Constitution score, and its Charisma score becomes 14.</t>
  </si>
  <si>
    <t>&lt;link rel="stylesheet"href="PF.css"&gt;&lt;div&gt;&lt;h2&gt;Mummified Animal&lt;/h2&gt;&lt;h3&gt;&lt;i&gt;This cloth wrapped, lumbering bull hippopotamus lunges out of the water and yawns wide, displaying an impressive set of tusk-like teeth.&lt;/i&gt;&lt;/h3&gt;&lt;br&gt;&lt;/div&gt;&lt;div class="heading"&gt;&lt;p class="alignleft"&gt;Mummified Hippopotamus&lt;/p&gt;&lt;p class="alignright"&gt;CR 6&lt;/p&gt;&lt;div style="clear: both;"&gt;&lt;/div&gt;&lt;/div&gt;&lt;div&gt;&lt;h5&gt;&lt;b&gt;XP &lt;/b&gt;2,400&lt;/h5&gt;&lt;h5&gt;NE Large undead &lt;/h5&gt;&lt;h5&gt;&lt;b&gt;Init &lt;/b&gt;+4; &lt;b&gt;Senses &lt;/b&gt;darkvision 60 ft., scent; Perception +8&lt;/h5&gt;&lt;/div&gt;&lt;hr/&gt;&lt;div&gt;&lt;h5&gt;&lt;b&gt;DEFENSE&lt;/b&gt;&lt;/h5&gt;&lt;/div&gt;&lt;hr/&gt;&lt;div&gt;&lt;h5&gt;&lt;b&gt;AC &lt;/b&gt;17, touch 9, flat-footed 17 (+8 natural, -1 size)&lt;/h5&gt;&lt;h5&gt;&lt;b&gt;hp &lt;/b&gt;45 (7d8+14)&lt;/h5&gt;&lt;h5&gt;&lt;b&gt;Fort &lt;/b&gt;+7, &lt;b&gt;Ref &lt;/b&gt;+5, &lt;b&gt;Will &lt;/b&gt;+3&lt;/h5&gt;&lt;h5&gt;&lt;b&gt;DR &lt;/b&gt;5/-; &lt;b&gt;Immune &lt;/b&gt;undead traits&lt;/h5&gt;&lt;/div&gt;&lt;hr/&gt;&lt;div&gt;&lt;h5&gt;&lt;b&gt;OFFENSE&lt;/b&gt;&lt;/h5&gt;&lt;/div&gt;&lt;hr/&gt;&lt;div&gt;&lt;h5&gt;&lt;b&gt;Spd &lt;/b&gt;40 ft.&lt;/h5&gt;&lt;h5&gt;&lt;b&gt;Melee &lt;/b&gt;bite +8 (2d8+6)&lt;/h5&gt;&lt;h5&gt;&lt;b&gt;Space &lt;/b&gt;10 ft.; &lt;b&gt;Reach &lt;/b&gt;5 ft.&lt;/h5&gt;&lt;h5&gt;&lt;b&gt;Special Attacks &lt;/b&gt;capsize, servant's curse (DC 15), trample (1d8+6, DC 17)&lt;/h5&gt;&lt;/div&gt;&lt;hr/&gt;&lt;div&gt;&lt;h5&gt;&lt;b&gt;STATISTICS&lt;/b&gt;&lt;/h5&gt;&lt;/div&gt;&lt;hr/&gt;&lt;div&gt;&lt;h5&gt;&lt;b&gt;Str &lt;/b&gt;19, &lt;b&gt;Dex &lt;/b&gt;10, &lt;b&gt;Con &lt;/b&gt;-, &lt;b&gt;Int &lt;/b&gt; 2, &lt;b&gt;Wis &lt;/b&gt;13, &lt;b&gt;Cha &lt;/b&gt;14&lt;/h5&gt;&lt;h5&gt;&lt;b&gt;Base Atk &lt;/b&gt;+5; &lt;b&gt;CMB &lt;/b&gt;+10; &lt;b&gt;CMD &lt;/b&gt;20 (24 vs. trip)&lt;/h5&gt;&lt;h5&gt;&lt;b&gt;Feats &lt;/b&gt;Endurance, Improved Initiative, Power Attack, Skill Focus (Perception)&lt;/h5&gt;&lt;h5&gt;&lt;b&gt;Skills &lt;/b&gt;Perception +8, Stealth +1 (+11 underwater), Swim +11; &lt;b&gt;Racial Modifiers &lt;/b&gt;+10 Stealth underwater&lt;/h5&gt;&lt;h5&gt;&lt;b&gt;SQ &lt;/b&gt;hold breath&lt;/h5&gt;&lt;/div&gt;&lt;hr/&gt;&lt;div&gt;&lt;h5&gt;&lt;b&gt;ECOLOGY&lt;/b&gt;&lt;/h5&gt;&lt;/div&gt;&lt;hr/&gt;&lt;div&gt;&lt;h5&gt;&lt;b&gt;Environment &lt;/b&gt; warm ruins&lt;/h5&gt;&lt;h5&gt;&lt;b&gt;Organization &lt;/b&gt;solitary&lt;/h5&gt;&lt;h5&gt;&lt;b&gt;Treasure &lt;/b&gt;none&lt;/h5&gt;&lt;/div&gt;&lt;hr/&gt;&lt;div&gt;&lt;h5&gt;&lt;b&gt;SPECIAL ABILITIES&lt;/b&gt;&lt;/h5&gt;&lt;/div&gt;&lt;hr/&gt;&lt;div&gt;&lt;/h5&gt;&lt;h5&gt;&lt;b&gt;Capsize (Ex)&lt;/b&gt; A hippopotamus can overturn a boat of its size or smaller by ramming it as a charge attack and making a CMB check. The DC of this check is 25 or the result of the boat captain's Profession (sailor) check, whichever is highest.&lt;/h5&gt;&lt;/div&gt;&lt;br&gt;&lt;div&gt;&lt;h4&gt;&lt;p&gt;&lt;p&gt;Much like with elephants, the process for mummifying hippopotamuses is expensive and difficult; thus, only significant people are interred with these creatures. They are placed in tombs to protect against bad fortune. Because of their association with rivers, these protectors are often found in tombs near such waterways.  &lt;br&gt;&lt;b&gt;Creating a Mummified Animal&lt;/b&gt;&lt;br&gt;  "Mummified animal" is an acquired template that can be added to a creature of the animal type. A mummified animal uses all the base creature's statistics and special abilities except as noted here.  &lt;br&gt;&lt;b&gt;Challenge Rating:&lt;/b&gt; HD 4 or fewer, as base creature; HD 5 to 10, as base creature +1; HD 11 or more, as base creature +2.  &lt;br&gt;&lt;b&gt;Alignment:&lt;/b&gt; Neutral evil.  &lt;br&gt;&lt;b&gt;Type:&lt;/b&gt; The creature's type changes to undead. Do not recalculate BAB, saves, or skills.  &lt;br&gt;&lt;b&gt;Senses:&lt;/b&gt; A mummified animal gains darkvision 60 ft.  &lt;br&gt;&lt;b&gt;Defensive Abilities:&lt;/b&gt; A mummified animal gains damage reduction based on its Hit Dice: one with 5 or fewer Hit Dice gains DR 2/-, one with 6-10 Hit Dice gains DR 5/-, and one with 11-20 Hit Dice gains DR 10/-.  &lt;br&gt;&lt;b&gt;Speed:&lt;/b&gt; Winged mummified animals can still fly, but their maneuverability drops to clumsy. Retain all other movement types.  &lt;br&gt;&lt;b&gt;Special Attacks:&lt;/b&gt; A mummified animal retains all special attacks except those dependent on a living body to function, such as a snake's poison or a skunk's revolting musk. A mummified animal also gains the following special attack.  &lt;br&gt;&lt;i&gt;Servant's Curse (Su)&lt;/i&gt;: Once per day, a mummified animal can touch a creature or hit a creature with one of its natural attacks to deliver a curse. Any living creature struck by this attack must succeed at a Will save or take 1d3 points of Dex and Wis damage. The save DC is equal to 10 + 1/2 the mummified animal's Hit Dice + the mummified animal's Charisma modifier.  &lt;br&gt;&lt;b&gt;Abilities:&lt;/b&gt; A mummified animal loses its Constitution score, and its Charisma score becomes 14.&lt;/p&gt;&lt;/h4&gt;&lt;/div&gt;</t>
  </si>
  <si>
    <t>Serpopard</t>
  </si>
  <si>
    <t>Fort +10, Ref +11, Will +7</t>
  </si>
  <si>
    <t>bite +14 (1d6+4/19-20), 2 claws +14 (1d4+4 plus grab)</t>
  </si>
  <si>
    <t>5 ft. (15 ft. with bite)</t>
  </si>
  <si>
    <t>dune step, limber neck, pounce, rake (bite +14, 1d6+4; 2 claws +14, 1d4+4)</t>
  </si>
  <si>
    <t>Str 19, Dex 21, Con 18, Int 10, Wis 14, Cha 17</t>
  </si>
  <si>
    <t>Combat Reflexes, Improved Critical (bite), Improved Initiative, Iron Will, Weapon Finesse</t>
  </si>
  <si>
    <t>Acrobatics +10 (+14 when jumping), Bluff +9, Climb +8, Knowledge (geography) +5, Perception +10, Stealth +15, Survival +8</t>
  </si>
  <si>
    <t>+4 Acrobatics when jumping, +4 Bluff, +4 Stealth</t>
  </si>
  <si>
    <t>far wanderer</t>
  </si>
  <si>
    <t>The muscles beneath the spotted fur of this sleek feline tense, poised to pounce. Its long, sinuous neck stretches over twice the length of its body, ending in a snarling leopard's head.</t>
  </si>
  <si>
    <t>Dune Step (Su) Three times per day as part of a move action, a serpopard can instantaneously leap from one dune to any other dune within 1 mile as if by dimension door. The serpopard must begin and end this movement in an area of dunes. Using this ability does not provoke attacks of opportunity.  Far Wanderer (Ex) Knowledge (geography) and Survival are class skills for serpopards.  Limber Neck (Ex) A serpopard can use its long neck to make bite attacks as part of a rake attack against grappled opponents. In addition, a serpopard doesn't take the usual -2 penalty on attack rolls when it makes a bite attack while grappling.</t>
  </si>
  <si>
    <t>Avistani naturalists named this creature serpopard because they saw it as possessing features of both a leopard and a serpent, though this creature is also widely known by its Osiriani name sedja, meaning "one who travels from afar." Serpopards earn this appellation because of their supernatural ability to leap from one dune to another, an ability they call "stepping between the dunes."  Some scholars speculate that the pharaohs of old bred this ability into the serpopards in order to create scouts and messengers able to cross the harsh terrain of their vast empires quickly and efficiently, but this creature is not one that has been created or inf luenced by humankind. Though rare, serpopards are naturally occurring beasts native to the deserts of northern Garund. Superstitious folk who believe that the gods' hands touch everything beneath the blistering Osirian sun see the serpopard as a cursed creature, marked with snakelike features by Apep and forced to wander eternally through the desert, never to find rest or sanctuary. On the other hand, carvings on ceremonial plates, on uncovered artifacts, and in ruined temples make it clear that the god-kings of Ancient Osirion once kept serpopards as pets or servants, as depictions of these creatures in the oldest of Osirion's ruins often show them chained or collared, bowing obediently to human masters.  Serpopards stand approximately 3 feet tall at the shoulder; when their necks are fully extended, they can measure up to 20 feet long from nose to tail. Serpopards weigh anywhere from 150 to 200 lbs.  Ecology  Though serpopards are most common in the deserts of northern Garund, travelers in such far-off locales as the Meraz Desert in Qadira, the Cinderlands of Varisia, and the vast expanse of Shaguang in Tian Xia to the east have spotted creatures matching the serpopards' description. Some sages hypothesize that the most powerful or ancient serpopards can cross greater distances with their dune step ability, and thus travel through it to distant deserts across Golarion. Such experts say it's therefore likely that all deserts hold populations of serpopards, though they may be few in number or very isolated.  Serpopards are largely nocturnal, preferring to hunt at night when they can use the cover of darkness to approach prey undetected. When hunting, they rely on their speed and powerful claws to take down large quarry, and then use the additional reach provided by their unusually long necks to defend their kills from scavengers and competing hunters. Serpopards are not averse to eating intelligent beings, and hunt humanoids if the opportunity or need arises, but they aren't cruel- serpopards gain no pleasure from such acts beyond the satisfaction of a fresh meal.  On average, serpopards have a lifespan of about 50 years, but rumors exist of serpopards living much longer than this. One town along the northern coast of Rahadoum claims a single serpopard has visited its outskirts once every decade for the past 100 years.  Habitat &amp; Society  Serpopards are mainly solitary creatures. Very rarely do they travel in pairs, and then only during mating season or in the case of littermates who chose not to separate at adulthood. When living as mated pairs, the father stays only until the cubs are able to run, but the mother stays with the cubs much longer, teaching them how to hunt and use their special ability to travel between the dunes. Mothers also pass on to the cubs their understanding of the land, instructing them as to which areas are good for hunting or exploring, what kinds of places to avoid, and how to find fresh water. Young serpopards separate from their mother individually, leaving as soon as they mature and feel confident navigating their way through the desert alone.  When traveling, serpopards range anywhere from 50 to 100 miles per day, stopping only to hunt, rest, or (more rarely) explore some aged ruin. No one knows what fascination these ancient works hold for the serpopards, but the creatures' interest in such locations is undeniable. An old poem involving serpopards claims that the creatures visit these ancient ruins because they are pining for the lost empire of Ancient Osirion.  Serpopards are clever liars and frustrating conversationalists, and hold a reputation among other races as skilled deceivers. In rural parts of Osirion, those with a gift for deception are often said to have "the tongue of a sedja," while young children caught in a lie are warned that their "necks are growing" with each lie they tell. Despite this potential untrustworthiness, many people still seek the aid of serpopards. Few creatures know the deserts of Osirion as well as serpopards, and for the right price many are willing to guide groups of people across the desert. It's usually best to ensure the serpopard is well fed before undertaking such a journey, however, for a hungry serpopard may turn on its traveling companions if it thinks it can make a quick meal out of them. Serpopards have little use for gold and rarely accept it as payment for their services, though some apparently take a liking to jewelry, as travelers report the creatures as frequently wearing necklaces and bracelets when encountered. Food and hospitality are always acceptable payments, for those two things are in short supply in the harsh expanse of the desert. For those wishing to earn a serpopard's true faith and loyalty, however, one form of compensation stands above all others-divination magic. Serpopards are unceasingly curious about what their futures hold, and put great stock in the words of those who can tell fortunes or predict events to come.  Serpopards attack most sphinxes on sight, often fighting at least long enough to get in a few solid blows before retreating between the dunes to safety. The only exception to this is androsphinxes, which most serpopards fear for some unknown reason. Only the bravest or most desperate serpopards face down such creatures in combat without aid; most flee immediately once they spot these mighty sphinxes. Sphinxes are aware of this antipathy and treat serpopards accordingly. Perhaps as a consequence of their antipathy toward sphinxes, serpopards also hate riddles and word games, and prefer to twist their words with lies and omissions rather than making a game out of conversation. Ignorant travelers who confuse the two creatures and try to engage the serpopard in a bout of riddling can find themselves in a dangerous predicament.</t>
  </si>
  <si>
    <t>&lt;link rel="stylesheet"href="PF.css"&gt;&lt;div&gt;&lt;h2&gt;Serpopard&lt;/h2&gt;&lt;h3&gt;&lt;i&gt;The muscles beneath the spotted fur of this sleek feline tense, poised to pounce. Its long, sinuous neck stretches over twice the length of its body, ending in a snarling leopard's head.&lt;/i&gt;&lt;/h3&gt;&lt;br&gt;&lt;/div&gt;&lt;div class="heading"&gt;&lt;p class="alignleft"&gt;Serpopard&lt;/p&gt;&lt;p class="alignright"&gt;CR 7&lt;/p&gt;&lt;div style="clear: both;"&gt;&lt;/div&gt;&lt;/div&gt;&lt;div&gt;&lt;h5&gt;&lt;b&gt;XP &lt;/b&gt;3,200&lt;/h5&gt;&lt;h5&gt;CN Medium magical beast &lt;/h5&gt;&lt;h5&gt;&lt;b&gt;Init &lt;/b&gt;+9; &lt;b&gt;Senses &lt;/b&gt;darkvision 60 ft., low-light vision, scent; Perception +10&lt;/h5&gt;&lt;/div&gt;&lt;hr/&gt;&lt;div&gt;&lt;h5&gt;&lt;b&gt;DEFENSE&lt;/b&gt;&lt;/h5&gt;&lt;/div&gt;&lt;hr/&gt;&lt;div&gt;&lt;h5&gt;&lt;b&gt;AC &lt;/b&gt;20, touch 15, flat-footed 15 (+5 Dex, +5 natural)&lt;/h5&gt;&lt;h5&gt;&lt;b&gt;hp &lt;/b&gt;85 (9d10+36)&lt;/h5&gt;&lt;h5&gt;&lt;b&gt;Fort &lt;/b&gt;+10, &lt;b&gt;Ref &lt;/b&gt;+11, &lt;b&gt;Will &lt;/b&gt;+7&lt;/h5&gt;&lt;/div&gt;&lt;hr/&gt;&lt;div&gt;&lt;h5&gt;&lt;b&gt;OFFENSE&lt;/b&gt;&lt;/h5&gt;&lt;/div&gt;&lt;hr/&gt;&lt;div&gt;&lt;h5&gt;&lt;b&gt;Spd &lt;/b&gt;40 ft.&lt;/h5&gt;&lt;h5&gt;&lt;b&gt;Melee &lt;/b&gt;bite +14 (1d6+4/19-20), 2 claws +14 (1d4+4 plus grab)&lt;/h5&gt;&lt;h5&gt;&lt;b&gt;Space &lt;/b&gt;5 ft.; &lt;b&gt;Reach &lt;/b&gt;5 ft. (15 ft. with bite)&lt;/h5&gt;&lt;h5&gt;&lt;b&gt;Special Attacks &lt;/b&gt;dune step, limber neck, pounce, rake (bite +14, 1d6+4; 2 claws +14, 1d4+4)&lt;/h5&gt;&lt;/div&gt;&lt;hr/&gt;&lt;div&gt;&lt;h5&gt;&lt;b&gt;STATISTICS&lt;/b&gt;&lt;/h5&gt;&lt;/div&gt;&lt;hr/&gt;&lt;div&gt;&lt;h5&gt;&lt;b&gt;Str &lt;/b&gt;19, &lt;b&gt;Dex &lt;/b&gt;21, &lt;b&gt;Con &lt;/b&gt;18, &lt;b&gt;Int &lt;/b&gt; 10, &lt;b&gt;Wis &lt;/b&gt;14, &lt;b&gt;Cha &lt;/b&gt;17&lt;/h5&gt;&lt;h5&gt;&lt;b&gt;Base Atk &lt;/b&gt;+9; &lt;b&gt;CMB &lt;/b&gt;+13; &lt;b&gt;CMD &lt;/b&gt;28 (32 vs. trip)&lt;/h5&gt;&lt;h5&gt;&lt;b&gt;Feats &lt;/b&gt;Combat Reflexes, Improved Critical (bite), Improved Initiative, Iron Will, Weapon Finesse&lt;/h5&gt;&lt;h5&gt;&lt;b&gt;Skills &lt;/b&gt;Acrobatics +10 (+14 when jumping), Bluff +9, Climb +8, Knowledge (geography) +5, Perception +10, Stealth +15, Survival +8; &lt;b&gt;Racial Modifiers &lt;/b&gt;+4 Acrobatics when jumping, +4 Bluff, +4 Stealth&lt;/h5&gt;&lt;h5&gt;&lt;b&gt;Languages &lt;/b&gt;Common&lt;/h5&gt;&lt;h5&gt;&lt;b&gt;SQ &lt;/b&gt;far wanderer&lt;/h5&gt;&lt;/div&gt;&lt;hr/&gt;&lt;div&gt;&lt;h5&gt;&lt;b&gt;ECOLOGY&lt;/b&gt;&lt;/h5&gt;&lt;/div&gt;&lt;hr/&gt;&lt;div&gt;&lt;h5&gt;&lt;b&gt;Environment &lt;/b&gt; warm deserts or plains&lt;/h5&gt;&lt;h5&gt;&lt;b&gt;Organization &lt;/b&gt;solitary or pair&lt;/h5&gt;&lt;h5&gt;&lt;b&gt;Treasure &lt;/b&gt;standard&lt;/h5&gt;&lt;/div&gt;&lt;hr/&gt;&lt;div&gt;&lt;h5&gt;&lt;b&gt;SPECIAL ABILITIES&lt;/b&gt;&lt;/h5&gt;&lt;/div&gt;&lt;hr/&gt;&lt;div&gt;&lt;/h5&gt;&lt;h5&gt;&lt;b&gt;Dune Step (Su)&lt;/b&gt; Three times per day as part of a move action, a serpopard can instantaneously leap from one dune to any other dune within 1 mile as if by &lt;i&gt;dimension door&lt;/i&gt;. The serpopard must begin and end this movement in an area of dunes. Using this ability does not provoke attacks of opportunity.  &lt;/h5&gt;&lt;h5&gt;&lt;b&gt;Far Wanderer (Ex)&lt;/b&gt; Knowledge (geography) and Survival are class skills for serpopards.  &lt;/h5&gt;&lt;h5&gt;&lt;b&gt;Limber Neck (Ex)&lt;/b&gt; A serpopard can use its long neck to make bite attacks as part of a rake attack against grappled opponents. In addition, a serpopard doesn't take the usual -2 penalty on attack rolls when it makes a bite attack while grappling.&lt;/h5&gt;&lt;/div&gt;&lt;br&gt;&lt;div&gt;&lt;h4&gt;&lt;p&gt;&lt;p&gt;Avistani naturalists named this creature serpopard because they saw it as possessing features of both a leopard and a serpent, though this creature is also widely known by its Osiriani name &lt;i&gt;sedja&lt;/i&gt;, meaning "one who travels from afar." Serpopards earn this appellation because of their supernatural ability to leap from one dune to another, an ability they call "stepping between the dunes."  Some scholars speculate that the pharaohs of old bred this ability into the serpopards in order to create scouts and messengers able to cross the harsh terrain of their vast empires quickly and efficiently, but this creature is not one that has been created or inf luenced by humankind. Though rare, serpopards are naturally occurring beasts native to the deserts of northern Garund. Superstitious folk who believe that the gods' hands touch everything beneath the blistering Osirian sun see the serpopard as a cursed creature, marked with snakelike features by Apep and forced to wander eternally through the desert, never to find rest or sanctuary. On the other hand, carvings on ceremonial plates, on uncovered artifacts, and in ruined temples make it clear that the god-kings of Ancient Osirion once kept serpopards as pets or servants, as depictions of these creatures in the oldest of Osirion's ruins often show them chained or collared, bowing obediently to human masters.  Serpopards stand approximately 3 feet tall at the shoulder; when their necks are fully extended, they can measure up to 20 feet long from nose to tail. Serpopards weigh anywhere from 150 to 200 lbs.  &lt;b&gt;&lt;/p&gt;&lt;p&gt;Ecology&lt;/b&gt;&lt;/p&gt;&lt;p&gt;  Though serpopards are most common in the deserts of northern Garund, travelers in such far-off locales as the Meraz Desert in Qadira, the Cinderlands of Varisia, and the vast expanse of Shaguang in Tian Xia to the east have spotted creatures matching the serpopards' description. Some sages hypothesize that the most powerful or ancient serpopards can cross greater distances with their dune step ability, and thus travel through it to distant deserts across Golarion. Such experts say it's therefore likely that all deserts hold populations of serpopards, though they may be few in number or very isolated.  Serpopards are largely nocturnal, preferring to hunt at night when they can use the cover of darkness to approach prey undetected. When hunting, they rely on their speed and powerful claws to take down large quarry, and then use the additional reach provided by their unusually long necks to defend their kills from scavengers and competing hunters. Serpopards are not averse to eating intelligent beings, and hunt humanoids if the opportunity or need arises, but they aren't cruel- serpopards gain no pleasure from such acts beyond the satisfaction of a fresh meal.  On average, serpopards have a lifespan of about 50 years, but rumors exist of serpopards living much longer than this. One town along the northern coast of Rahadoum claims a single serpopard has visited its outskirts once every decade for the past 100 years.  &lt;b&gt;&lt;/p&gt;&lt;p&gt;Habitat &amp; Society&lt;/b&gt;&lt;/p&gt;&lt;p&gt;  Serpopards are mainly solitary creatures. Very rarely do they travel in pairs, and then only during mating season or in the case of littermates who chose not to separate at adulthood. When living as mated pairs, the father stays only until the cubs are able to run, but the mother stays with the cubs much longer, teaching them how to hunt and use their special ability to travel between the dunes. Mothers also pass on to the cubs their understanding of the land, instructing them as to which areas are good for hunting or exploring, what kinds of places to avoid, and how to find fresh water. Young serpopards separate from their mother individually, leaving as soon as they mature and feel confident navigating their way through the desert alone.  When traveling, serpopards range anywhere from 50 to 100 miles per day, stopping only to hunt, rest, or (more rarely) explore some aged ruin. No one knows what fascination these ancient works hold for the serpopards, but the creatures' interest in such locations is undeniable. An old poem involving serpopards claims that the creatures visit these ancient ruins because they are pining for the lost empire of Ancient Osirion.  Serpopards are clever liars and frustrating conversationalists, and hold a reputation among other races as skilled deceivers. In rural parts of Osirion, those with a gift for deception are often said to have "the tongue of a &lt;i&gt;sedja&lt;/i&gt;," while young children caught in a lie are warned that their "necks are growing" with each lie they tell. Despite this potential untrustworthiness, many people still seek the aid of serpopards. Few creatures know the deserts of Osirion as well as serpopards, and for the right price many are willing to guide groups of people across the desert. It's usually best to ensure the serpopard is well fed before undertaking such a journey, however, for a hungry serpopard may turn on its traveling companions if it thinks it can make a quick meal out of them. Serpopards have little use for gold and rarely accept it as payment for their services, though some apparently take a liking to jewelry, as travelers report the creatures as frequently wearing necklaces and bracelets when encountered. Food and hospitality are always acceptable payments, for those two things are in short supply in the harsh expanse of the desert. For those wishing to earn a serpopard's true faith and loyalty, however, one form of compensation stands above all others-divination magic. Serpopards are unceasingly curious about what their futures hold, and put great stock in the words of those who can tell fortunes or predict events to come.  Serpopards attack most sphinxes on sight, often fighting at least long enough to get in a few solid blows before retreating between the dunes to safety. The only exception to this is androsphinxes, which most serpopards fear for some unknown reason. Only the bravest or most desperate serpopards face down such creatures in combat without aid; most flee immediately once they spot these mighty sphinxes. Sphinxes are aware of this antipathy and treat serpopards accordingly. Perhaps as a consequence of their antipathy toward sphinxes, serpopards also hate riddles and word games, and prefer to twist their words with lies and omissions rather than making a game out of conversation. Ignorant travelers who confuse the two creatures and try to engage the serpopard in a bout of riddling can find themselves in a dangerous predicament.&lt;/p&gt;&lt;/h4&gt;&lt;/div&gt;</t>
  </si>
  <si>
    <t>Shalkeshka</t>
  </si>
  <si>
    <t>darkvision 60 ft., low-light vision, scent, tremorsense 90 ft.; Perception +14</t>
  </si>
  <si>
    <t>bite +16 (1d8+7/19-20 plus grab), 2 claws +16 (1d8+7)</t>
  </si>
  <si>
    <t>burrowing charge, pit surge, rake (2 claws +16, 1d8+7)</t>
  </si>
  <si>
    <t>Str 24, Dex 17, Con 18, Int 2, Wis 11, Cha 5</t>
  </si>
  <si>
    <t>Combat Reflexes, Improved Critical (bite), Power Attack, Run, Skill Focus (Perception)</t>
  </si>
  <si>
    <t>Acrobatics +7, Climb +11, Perception +14</t>
  </si>
  <si>
    <t>feeding, no breath</t>
  </si>
  <si>
    <t xml:space="preserve"> temperate and warm deserts and plains</t>
  </si>
  <si>
    <t>This creature's bulbous compound eyes peer in all directions as its twin mandibles twitch and gnash. Six legs, each ending in spade-like claws, support its bulk.</t>
  </si>
  <si>
    <t>Burrowing Charge (Ex) A shalkeshka can use the charge and run actions while burrowing.  Feeding (Ex) As a free action while a shalkeshka is burrowed beneath the ground, it can go into a dormant state and leech nutrients from the soil. During this time, the shalkeshka regains hit points at a rate of 5 hit points per hour. While in this state, the creature can't move, doesn't have to eat or drink, and is considered flat-footed for the first full round of combat if interrupted from its dormancy.  Pit Surge (Ex) A shalkeshka can burrow into dirt, sand, or loose soil to lie in ambush 30 feet beneath the surface. It monitors the area above it using tremorsense, awaiting a victim's movement into the area. When it detects prey, the shalkeshka can surge to the surface as a standard action and make a single bite attack. This action creates a 30-foot-deep pit where the shalkeshka was laying in wait. All creatures standing in the area above must succeed at a DC 18 Reflex save to jump to safety in the nearest open space to the edge of the newly formed pit. Creatures that fail this Reflex save fall into the pit, taking damage as normal. The pit's walls have a climb DC of 25. The shalkeshka (along with any creature it may have grappled) can stay above ground by making a successful saving throw, or voluntarily fall back into the pit. The save DC is Dexterity-based.</t>
  </si>
  <si>
    <t>A dangerous nuisance in northern Garund, a shalkeshka is a strange burrowing predator that inhabits fertile soil near rivers, oases, and (most destructively) farmland. This creature's anatomy is reminiscent of an insect or some sort of lizard, and when burrowing it tears into the earth with its claws, swimming through sand and soil. Since the creatures spend most of their time buried underground, their pale, nearly transparent skin is cool and clammy to the touch. Shalkeshkas feed on whatever creatures are unfortunate enough to tread the ground above them while they nest in the earth below. When fighting, a shalkeshka viciously grapples its victim with its mandibles, shredding its prey to pieces with its claws.  Squat and powerfully built, a shalkeshka stands only 5 feet tall, but is 8 feet wide and weighs almost 2,500 pounds.  Ecology  Although shalkeshkas are predators, they have a unique ability to derive nutrition from the ground itself if unable to find prey. This serves the creatures well in the lands of northern Garund, where desert travelers are few and far between and the harsh sun and unforgiving terrain keep roaming fauna to a minimum. While burrowed, a shalkeshka can enter a state of hibernation wherein it can sustain itself by absorbing minerals from the soil. A shalkeshka absorbs nutrients through the tufts of hair distributed across its long body, each of which is capable of leeching valuable sustenance from the very ground. This method of feeding can sustain a shalkeshka for extended periods of time-anywhere from a few hours to weeks, or even years-without the need to hunt. A shalkeshka breaks its hibernation only when it senses prey or during the rare times it succumbs to the urge to reproduce.  A shalkeshka's bristly hairs also serve as one of the creature's sensory organs, allowing it to sense subtle vibrations in the ground. Its compound eyes provide it with excellent vision, and the third eye on the center of its forehead enables it to see in even the darkest of lighting conditions. Its enhanced senses ensure that a shalkeshka remains a constant threat to those who intrude on its territory, regardless of time of day or whether its prey is above or below ground.  A shalkeshka ambushes its prey with impressive speed, bursting from beneath the sand and snatching unwary foes with its mandibles. Once engaged in combat, a shalkeshka fights with unrestrained ferocity. When it encounters groups of prey while hunting, a shalkeshka burrows beneath the ground to stealthily follow them until a member splits off from the group. The shalkeshka then emerges, grabs the straggler, and dives back into the sand to devour its newly acquired meal. If unable to snag its target, a shalkeshka remains above ground until it has subdued or slain its prey. They are powerful creatures, but lack the intelligence to make strong tactical decisions when it comes to engaging a target. However, if the tide of battle turns against a shalkeshka, it doesn't hesitate to burrow away to safety.  Shalkeshkas can live for over 300 years, though most of this time is spent hibernating underground. Shalkeshkas experience periods of fertility only a few times in their lives, during which they lay their eggs in hidden tunnels in the desert. Shalkeshkas stay near their eggs during the yearlong incubation period, sometimes even letting prey pass by untouched in order to conceal the eggs' location. In rare circumstances, however, a pair of shalkeshkas that are both about to lay their eggs will tolerate each other's presence, instinctually recognizing the need for extra defense during the process. Such mutual defenses are dangerous for other intruders in the region, as the two shalkeshkas can then work together to bring down larger prey.  Once the young hatch, they emerge from their leathery eggs in a larval stage that lasts for a year, culminating in a cocoon stage. During their larva stage, shalkeshkas subsist solely on nutrients in the soil as their mature mouthparts have yet to form. Shalkeshkas feel little kinship with their broodmates and soon begin splitting off from the group. As the cocoon stage nears, the parent shalkeshkas leave the area, leaving the young to fend for themselves. Any shalkeshkas still living in close proximity to their broodmates when they reach adulthood often cannibalize their siblings in great burrowing clashes until only one or two shalkeshkas hunt in the immediate vicinity.  Habitat &amp; Society  Many wandering shalkeshkas travel throughout the great deserts of Osirion, stopping only once they have claimed a lush territory for themselves. Though they can live in the deepest desert, shalkeshkas prefer territory with a source of water, for prey is more plentiful there, and while lying in wait enjoy the abundant nutrients in the soil- the creatures are notorious for setting ambushes near riverbanks or in oases. A single small oasis can sustain a shalkeshka for its entire life.  When adult shalkeshkas encounter each other, violence soon follows. A shalkeshka that has claimed a territory defends it to the death against intruding shalkeshkas seeking to claim it; these vicious fights often leave both opponents injured. Shalkeshkas also frequently battle ankhegs (Pathfinder RPG Bestiary 15), as they often share similar environments. Many a caravan has had to alter its path after happening upon a clash between these two burrowing beasts.  These are not the only times a desert caravan must be watchful of shalkeshkas. The creatures grow most aggressive when far from fertile soil, and a train of packed camels and their riders driving across the desert serves as an enticing meal for shalkeshkas in nutrient-poor lands. These attacks inspired the Osirian saying "claimed by the shalkeshka," which is used to describe someone who has gone suddenly missing or a caravan contract that never pans out.</t>
  </si>
  <si>
    <t>&lt;link rel="stylesheet"href="PF.css"&gt;&lt;div&gt;&lt;h2&gt;Shalkeshka&lt;/h2&gt;&lt;h3&gt;&lt;i&gt;This creature's bulbous compound eyes peer in all directions as its twin mandibles twitch and gnash. Six legs, each ending in spade-like claws, support its bulk.&lt;/i&gt;&lt;/h3&gt;&lt;br&gt;&lt;/div&gt;&lt;div class="heading"&gt;&lt;p class="alignleft"&gt;Shalkeshka&lt;/p&gt;&lt;p class="alignright"&gt;CR 8&lt;/p&gt;&lt;div style="clear: both;"&gt;&lt;/div&gt;&lt;/div&gt;&lt;div&gt;&lt;h5&gt;&lt;b&gt;XP &lt;/b&gt;4,800&lt;/h5&gt;&lt;h5&gt;N Large magical beast (earth)&lt;/h5&gt;&lt;h5&gt;&lt;b&gt;Init &lt;/b&gt;+3; &lt;b&gt;Senses &lt;/b&gt;darkvision 60 ft., low-light vision, scent, tremorsense 90 ft.; Perception +14&lt;/h5&gt;&lt;/div&gt;&lt;hr/&gt;&lt;div&gt;&lt;h5&gt;&lt;b&gt;DEFENSE&lt;/b&gt;&lt;/h5&gt;&lt;/div&gt;&lt;hr/&gt;&lt;div&gt;&lt;h5&gt;&lt;b&gt;AC &lt;/b&gt;21, touch 12, flat-footed 18 (+3 Dex, +9 natural, -1 size)&lt;/h5&gt;&lt;h5&gt;&lt;b&gt;hp &lt;/b&gt;95 (10d10+40)&lt;/h5&gt;&lt;h5&gt;&lt;b&gt;Fort &lt;/b&gt;+11, &lt;b&gt;Ref &lt;/b&gt;+10, &lt;b&gt;Will &lt;/b&gt;+3&lt;/h5&gt;&lt;/div&gt;&lt;hr/&gt;&lt;div&gt;&lt;h5&gt;&lt;b&gt;OFFENSE&lt;/b&gt;&lt;/h5&gt;&lt;/div&gt;&lt;hr/&gt;&lt;div&gt;&lt;h5&gt;&lt;b&gt;Spd &lt;/b&gt;30 ft., burrow 30 ft.&lt;/h5&gt;&lt;h5&gt;&lt;b&gt;Melee &lt;/b&gt;bite +16 (1d8+7/19-20 plus grab), 2 claws +16 (1d8+7)&lt;/h5&gt;&lt;h5&gt;&lt;b&gt;Space &lt;/b&gt;10 ft.; &lt;b&gt;Reach &lt;/b&gt;5 ft.&lt;/h5&gt;&lt;h5&gt;&lt;b&gt;Special Attacks &lt;/b&gt;burrowing charge, pit surge, rake (2 claws +16, 1d8+7)&lt;/h5&gt;&lt;/div&gt;&lt;hr/&gt;&lt;div&gt;&lt;h5&gt;&lt;b&gt;STATISTICS&lt;/b&gt;&lt;/h5&gt;&lt;/div&gt;&lt;hr/&gt;&lt;div&gt;&lt;h5&gt;&lt;b&gt;Str &lt;/b&gt;24, &lt;b&gt;Dex &lt;/b&gt;17, &lt;b&gt;Con &lt;/b&gt;18, &lt;b&gt;Int &lt;/b&gt; 2, &lt;b&gt;Wis &lt;/b&gt;11, &lt;b&gt;Cha &lt;/b&gt;5&lt;/h5&gt;&lt;h5&gt;&lt;b&gt;Base Atk &lt;/b&gt;+10; &lt;b&gt;CMB &lt;/b&gt;+18; &lt;b&gt;CMD &lt;/b&gt;31 (39 vs. trip)&lt;/h5&gt;&lt;h5&gt;&lt;b&gt;Feats &lt;/b&gt;Combat Reflexes, Improved Critical (bite), Power Attack, Run, Skill Focus (Perception)&lt;/h5&gt;&lt;h5&gt;&lt;b&gt;Skills &lt;/b&gt;Acrobatics +7, Climb +11, Perception +14&lt;/h5&gt;&lt;h5&gt;&lt;b&gt;SQ &lt;/b&gt;feeding, no breath&lt;/h5&gt;&lt;/div&gt;&lt;hr/&gt;&lt;div&gt;&lt;h5&gt;&lt;b&gt;ECOLOGY&lt;/b&gt;&lt;/h5&gt;&lt;/div&gt;&lt;hr/&gt;&lt;div&gt;&lt;h5&gt;&lt;b&gt;Environment &lt;/b&gt; temperate and warm deserts and plains&lt;/h5&gt;&lt;h5&gt;&lt;b&gt;Organization &lt;/b&gt;solitary or pair&lt;/h5&gt;&lt;h5&gt;&lt;b&gt;Treasure &lt;/b&gt;incidental&lt;/h5&gt;&lt;/div&gt;&lt;hr/&gt;&lt;div&gt;&lt;h5&gt;&lt;b&gt;SPECIAL ABILITIES&lt;/b&gt;&lt;/h5&gt;&lt;/div&gt;&lt;hr/&gt;&lt;div&gt;&lt;/h5&gt;&lt;h5&gt;&lt;b&gt;Burrowing Charge (Ex)&lt;/b&gt; A shalkeshka can use the charge and run actions while burrowing.  &lt;/h5&gt;&lt;h5&gt;&lt;b&gt;Feeding (Ex)&lt;/b&gt; As a free action while a shalkeshka is burrowed beneath the ground, it can go into a dormant state and leech nutrients from the soil. During this time, the shalkeshka regains hit points at a rate of 5 hit points per hour. While in this state, the creature can't move, doesn't have to eat or drink, and is considered flat-footed for the first full round of combat if interrupted from its dormancy.  &lt;/h5&gt;&lt;h5&gt;&lt;b&gt;Pit Surge (Ex)&lt;/b&gt; A shalkeshka can burrow into dirt, sand, or loose soil to lie in ambush 30 feet beneath the surface. It monitors the area above it using tremorsense, awaiting a victim's movement into the area. When it detects prey, the shalkeshka can surge to the surface as a standard action and make a single bite attack. This action creates a 30-foot-deep pit where the shalkeshka was laying in wait. All creatures standing in the area above must succeed at a DC 18 Reflex save to jump to safety in the nearest open space to the edge of the newly formed pit. Creatures that fail this Reflex save fall into the pit, taking damage as normal. The pit's walls have a climb DC of 25. The shalkeshka (along with any creature it may have grappled) can stay above ground by making a successful saving throw, or voluntarily fall back into the pit. The save DC is Dexterity-based.&lt;/h5&gt;&lt;/div&gt;&lt;br&gt;&lt;div&gt;&lt;h4&gt;&lt;p&gt;&lt;p&gt;A dangerous nuisance in northern Garund, a shalkeshka is a strange burrowing predator that inhabits fertile soil near rivers, oases, and (most destructively) farmland. This creature's anatomy is reminiscent of an insect or some sort of lizard, and when burrowing it tears into the earth with its claws, swimming through sand and soil. Since the creatures spend most of their time buried underground, their pale, nearly transparent skin is cool and clammy to the touch. Shalkeshkas feed on whatever creatures are unfortunate enough to tread the ground above them while they nest in the earth below. When fighting, a shalkeshka viciously grapples its victim with its mandibles, shredding its prey to pieces with its claws.  Squat and powerfully built, a shalkeshka stands only 5 feet tall, but is 8 feet wide and weighs almost 2,500 pounds.  &lt;b&gt;&lt;/p&gt;&lt;p&gt;Ecology&lt;/b&gt;&lt;/p&gt;&lt;p&gt;  Although shalkeshkas are predators, they have a unique ability to derive nutrition from the ground itself if unable to find prey. This serves the creatures well in the lands of northern Garund, where desert travelers are few and far between and the harsh sun and unforgiving terrain keep roaming fauna to a minimum. While burrowed, a shalkeshka can enter a state of hibernation wherein it can sustain itself by absorbing minerals from the soil. A shalkeshka absorbs nutrients through the tufts of hair distributed across its long body, each of which is capable of leeching valuable sustenance from the very ground. This method of feeding can sustain a shalkeshka for extended periods of time-anywhere from a few hours to weeks, or even years-without the need to hunt. A shalkeshka breaks its hibernation only when it senses prey or during the rare times it succumbs to the urge to reproduce.  A shalkeshka's bristly hairs also serve as one of the creature's sensory organs, allowing it to sense subtle vibrations in the ground. Its compound eyes provide it with excellent vision, and the third eye on the center of its forehead enables it to see in even the darkest of lighting conditions. Its enhanced senses ensure that a shalkeshka remains a constant threat to those who intrude on its territory, regardless of time of day or whether its prey is above or below ground.  A shalkeshka ambushes its prey with impressive speed, bursting from beneath the sand and snatching unwary foes with its mandibles. Once engaged in combat, a shalkeshka fights with unrestrained ferocity. When it encounters groups of prey while hunting, a shalkeshka burrows beneath the ground to stealthily follow them until a member splits off from the group. The shalkeshka then emerges, grabs the straggler, and dives back into the sand to devour its newly acquired meal. If unable to snag its target, a shalkeshka remains above ground until it has subdued or slain its prey. They are powerful creatures, but lack the intelligence to make strong tactical decisions when it comes to engaging a target. However, if the tide of battle turns against a shalkeshka, it doesn't hesitate to burrow away to safety.  Shalkeshkas can live for over 300 years, though most of this time is spent hibernating underground. Shalkeshkas experience periods of fertility only a few times in their lives, during which they lay their eggs in hidden tunnels in the desert. Shalkeshkas stay near their eggs during the yearlong incubation period, sometimes even letting prey pass by untouched in order to conceal the eggs' location. In rare circumstances, however, a pair of shalkeshkas that are both about to lay their eggs will tolerate each other's presence, instinctually recognizing the need for extra defense during the process. Such mutual defenses are dangerous for other intruders in the region, as the two shalkeshkas can then work together to bring down larger prey.  Once the young hatch, they emerge from their leathery eggs in a larval stage that lasts for a year, culminating in a cocoon stage. During their larva stage, shalkeshkas subsist solely on nutrients in the soil as their mature mouthparts have yet to form. Shalkeshkas feel little kinship with their broodmates and soon begin splitting off from the group. As the cocoon stage nears, the parent shalkeshkas leave the area, leaving the young to fend for themselves. Any shalkeshkas still living in close proximity to their broodmates when they reach adulthood often cannibalize their siblings in great burrowing clashes until only one or two shalkeshkas hunt in the immediate vicinity.  &lt;b&gt;&lt;/p&gt;&lt;p&gt;Habitat &amp; Society&lt;/b&gt;&lt;/p&gt;&lt;p&gt;  Many wandering shalkeshkas travel throughout the great deserts of Osirion, stopping only once they have claimed a lush territory for themselves. Though they can live in the deepest desert, shalkeshkas prefer territory with a source of water, for prey is more plentiful there, and while lying in wait enjoy the abundant nutrients in the soil- the creatures are notorious for setting ambushes near riverbanks or in oases. A single small oasis can sustain a shalkeshka for its entire life.  When adult shalkeshkas encounter each other, violence soon follows. A shalkeshka that has claimed a territory defends it to the death against intruding shalkeshkas seeking to claim it; these vicious fights often leave both opponents injured. Shalkeshkas also frequently battle ankhegs (&lt;i&gt;Pathfinder RPG Bestiary&lt;/i&gt; 15), as they often share similar environments. Many a caravan has had to alter its path after happening upon a clash between these two burrowing beasts.  These are not the only times a desert caravan must be watchful of shalkeshkas. The creatures grow most aggressive when far from fertile soil, and a train of packed camels and their riders driving across the desert serves as an enticing meal for shalkeshkas in nutrient-poor lands. These attacks inspired the Osirian saying "claimed by the shalkeshka," which is used to describe someone who has gone suddenly missing or a caravan contract that never pans out.&lt;/p&gt;&lt;/h4&gt;&lt;/div&gt;</t>
  </si>
  <si>
    <t>Thriae Dancer</t>
  </si>
  <si>
    <t>Fort +6, Ref +9, Will +7; +4 vs. mind-affecting effects</t>
  </si>
  <si>
    <t>mwk glaive +12/+7 (1d10+3/x3), sting +10 (1d8+3)</t>
  </si>
  <si>
    <t>inspiring dance, poison</t>
  </si>
  <si>
    <t>Spell-Like Abilities (CL 8th; concentration +11)  Constant-detect secret doors  At Will-lullaby (DC 13)   3/day-calm emotions (DC 14), charm person (DC 14), hypnotism (DC 14)  1/day-deep slumber (DC 16), suggestion (DC 16)</t>
  </si>
  <si>
    <t>Str 15, Dex 16, Con 15, Int 12, Wis 13, Cha 16</t>
  </si>
  <si>
    <t>Combat Reflexes, Great Fortitude, Improved Initiative, Weapon Focus (glaive)</t>
  </si>
  <si>
    <t>Acrobatics +11, Diplomacy +11, Fly +11, Perception +10, Perform (dance) +11, Sleight of Hand +6, Stealth +12</t>
  </si>
  <si>
    <t>Common, Thriae</t>
  </si>
  <si>
    <t>solitary, duet, trio, or troupe (4-8)</t>
  </si>
  <si>
    <t>standard (mwk glaive, 3 doses of merope, other treasure)</t>
  </si>
  <si>
    <t>This elegant half-woman, half-bee wields a glaive and is clad in flowing, gauzy garments. A veil covers most of her face, revealing only seductive, unnaturally beautiful eyes.</t>
  </si>
  <si>
    <t>Inspiring Dance (Su) Three times per day as a standard action, a thriae dancer can consume a dose of merope (honey from the thriae queen) to channel her connection to the natural world into an awe-inspiring dance. This dance may have a variety of effects depending on which of the following performances she chooses. Once she has begun, the thriae dancer may maintain her dance as a free action, and the effects of the dance persist as long as the thriae performs her dance. A thriae dancer can dance for a number of rounds equal to her Hit Dice before becoming fatigued. After that, if she continues dancing for that same number of rounds, she becomes exhausted. A thriae dancer may switch between performances as a swift action. Targets must be within 60 feet and able to see the thriae dancer in order to be affected by her dance. This is a mind-affecting effect.  Dance of Fervor: This performance affects all non-thriae creatures within its range with the effects of both confusion and rage (Will DC 17 negates). When this effect ends, affected creatures are fatigued for a number of rounds equal to the length of time they were affected by the dance of fervor. A creature may not be affected by the same thriae dancer's dance of fervor more than once in 24 hours. The save DC is Charisma-based.  Dance of Grace: This performance grants all thriae within its range (including the dancer) a +1 insight bonus to AC and on Reflex saving throws. This bonus increases to +2 if three or more thriae dancers are performing a dance of grace within range of the target.  Dance of Passion: This performance grants all thriae within its range (including the dancer) a +1 insight bonus on attack and damage rolls. This bonus increases to +2 if three or more thriae dancers are performing a dance of passion within range of the target.  Poison (Ex) Sting-injury; save Fort DC 16; frequency 1/round for 6 rounds; effect 1d3 Str; cure 1 save.</t>
  </si>
  <si>
    <t>For as stoic and pragmatic as the thriae may be, they do appreciate art, grace, and beauty. This is exemplified not only by their ornately crafted weapons, armor, and jewelry, but also by their renowned dancers. These talented individuals are the most honored performers of their race, and they grace the halls and temple chambers of every thriae colony.  While all thriae can be considered the epitome of alien grace and charm, thriae dancers are always among the most beautiful of their kind. They are typically 6 feet tall and weigh 140 pounds.  Ecology  Other races may scoff at the fact that thriae dancers seemingly rely on merope consumption in order to channel their mystical power into their dances, but there is much more to this act than one might realize. A thriae dancer's reliance on merope to execute her awesome performances is akin to a ballerina's reliance on her specialized shoes-while a ballet can be performed without them, the final result lacks a certain amount of finish without this integral element. So too does a thriae dancer's use of merope enhance her performance, with the potent serum pushing her body to its utmost limits. As the merope courses through a dancer, she channels her mysterious art into a spiritual energy capable of thrusting viewers to previously unknown heights of pleasure, awe, and sorrow. It's true that thriae are a stoic, nigh-unf linching race, but in the middle of a thriae dancer's performance, it's rare to see any thriae witnesses unmoved by such a powerful spectacle.  Habitat &amp; Society  Like all thriae, a dancer's role in the colony is chosen for her during adolescence, and she's thereafter cared for and trained by elder members from the same occupation until ready to perform on her own. A dancer's training takes many years of concentrated effort and tutelage from her superiors, during which time she's permitted to see no one but her fellow dancers. Thriae seers reason that dancers must be completely virginal in order for them to channel only the purest forms of nature's secrets. All training takes place within a special temple room in the thriae colony, where incense derived from merope is burned constantly to ensure the dancers' focus is sustained for hours on end.  Dancers train in troupes, and most performances are choreographed group pieces performed once a month in the colony's largest hall, with an audience of thriae from all parts of the colony and caste system. The buzz of wings and even the sound of twitching antennae become muted as thriae soldiers, seers, and workers eagerly witness the highly spiritual dance ceremony.   Drones-those humanoid men inducted into thriae society-are not permitted to witness thriae dances, as to behold such beauty would surely drive them irreparably mad.  Only the most talented and coveted thriae dancers are permitted to perform alone-there's typically only one such dancer in the entire colony, though some colonies might host a pair of honored performers. The solo or duet performances of these honored individuals are considered sacred affairs, and are typically attended only by the queen and upper class thriae such as seers, royal consorts, and generals. Venerated by their peers, these dancers are known as thriae terpsichoreans, and occupy the upper echelons of thriae society. Thriae terpsichoreans typically have levels in bard, are at least CR 9, and have access to the following spell-like abilities: 3/day-heroism, suggestion; 1/ day-zone of silence.</t>
  </si>
  <si>
    <t>&lt;link rel="stylesheet"href="PF.css"&gt;&lt;div&gt;&lt;h2&gt;Thriae Dancer&lt;/h2&gt;&lt;h3&gt;&lt;i&gt;This elegant half-woman, half-bee wields a glaive and is clad in flowing, gauzy garments. A veil covers most of her face, revealing only seductive, unnaturally beautiful eyes.&lt;/i&gt;&lt;/h3&gt;&lt;br&gt;&lt;/div&gt;&lt;div class="heading"&gt;&lt;p class="alignleft"&gt;Thriae Dancer&lt;/p&gt;&lt;p class="alignright"&gt;CR 6&lt;/p&gt;&lt;div style="clear: both;"&gt;&lt;/div&gt;&lt;/div&gt;&lt;div&gt;&lt;h5&gt;&lt;b&gt;XP &lt;/b&gt;2,400&lt;/h5&gt;&lt;h5&gt;LN Medium monstrous humanoid &lt;/h5&gt;&lt;h5&gt;&lt;b&gt;Init &lt;/b&gt;+7; &lt;b&gt;Senses &lt;/b&gt;darkvision 60 ft.; Perception +10&lt;/h5&gt;&lt;/div&gt;&lt;hr/&gt;&lt;div&gt;&lt;h5&gt;&lt;b&gt;DEFENSE&lt;/b&gt;&lt;/h5&gt;&lt;/div&gt;&lt;hr/&gt;&lt;div&gt;&lt;h5&gt;&lt;b&gt;AC &lt;/b&gt;19, touch 13, flat-footed 16 (+3 Dex, +6 natural)&lt;/h5&gt;&lt;h5&gt;&lt;b&gt;hp &lt;/b&gt;60 (8d10+16)&lt;/h5&gt;&lt;h5&gt;&lt;b&gt;Fort &lt;/b&gt;+6, &lt;b&gt;Ref &lt;/b&gt;+9, &lt;b&gt;Will &lt;/b&gt;+7; +4 vs. mind-affecting effects&lt;/h5&gt;&lt;h5&gt;&lt;b&gt;Immune &lt;/b&gt;poison, sonic; &lt;b&gt;Resist &lt;/b&gt;acid 10&lt;/h5&gt;&lt;/div&gt;&lt;hr/&gt;&lt;div&gt;&lt;h5&gt;&lt;b&gt;OFFENSE&lt;/b&gt;&lt;/h5&gt;&lt;/div&gt;&lt;hr/&gt;&lt;div&gt;&lt;h5&gt;&lt;b&gt;Spd &lt;/b&gt;30 ft., fly 60 ft. (good)&lt;/h5&gt;&lt;h5&gt;&lt;b&gt;Melee &lt;/b&gt;mwk glaive +12/+7 (1d10+3/x3), sting +10 (1d8+3)&lt;/h5&gt;&lt;h5&gt;&lt;b&gt;Space &lt;/b&gt;5 ft.; &lt;b&gt;Reach &lt;/b&gt;5 ft.&lt;/h5&gt;&lt;h5&gt;&lt;b&gt;Special Attacks &lt;/b&gt;inspiring dance, poison&lt;/h5&gt;&lt;h5&gt;&lt;b&gt;Spell-Like Abilities&lt;/b&gt; (CL 8th; concentration +11)  &lt;/br&gt;Constant&amp;mdash;&lt;i&gt;detect secret doors&lt;/i&gt; &lt;/br&gt;At Will&amp;mdash;&lt;i&gt;lullaby&lt;/i&gt; (DC 13)  &lt;/br&gt;3/day&amp;mdash;&lt;i&gt;calm emotions&lt;/i&gt; (DC 14), &lt;i&gt;charm person&lt;/i&gt; (DC 14), &lt;i&gt;hypnotism&lt;/i&gt; (DC 14) &lt;/br&gt;1/day&amp;mdash;&lt;i&gt;deep slumber&lt;/i&gt; (DC 16), &lt;i&gt;suggestion&lt;/i&gt; (DC 16)&lt;/h5&gt;&lt;/h5&gt;&lt;/div&gt;&lt;hr/&gt;&lt;div&gt;&lt;h5&gt;&lt;b&gt;STATISTICS&lt;/b&gt;&lt;/h5&gt;&lt;/div&gt;&lt;hr/&gt;&lt;div&gt;&lt;h5&gt;&lt;b&gt;Str &lt;/b&gt;15, &lt;b&gt;Dex &lt;/b&gt;16, &lt;b&gt;Con &lt;/b&gt;15, &lt;b&gt;Int &lt;/b&gt; 12, &lt;b&gt;Wis &lt;/b&gt;13, &lt;b&gt;Cha &lt;/b&gt;16&lt;/h5&gt;&lt;h5&gt;&lt;b&gt;Base Atk &lt;/b&gt;+8; &lt;b&gt;CMB &lt;/b&gt;+10; &lt;b&gt;CMD &lt;/b&gt;23&lt;/h5&gt;&lt;h5&gt;&lt;b&gt;Feats &lt;/b&gt;Combat Reflexes, Great Fortitude, Improved Initiative, Weapon Focus (glaive)&lt;/h5&gt;&lt;h5&gt;&lt;b&gt;Skills &lt;/b&gt;Acrobatics +11, Diplomacy +11, Fly +11, Perception +10, Perform (dance) +11, Sleight of Hand +6, Stealth +12&lt;/h5&gt;&lt;h5&gt;&lt;b&gt;Languages &lt;/b&gt;Common, Thriae&lt;/h5&gt;&lt;/div&gt;&lt;hr/&gt;&lt;div&gt;&lt;h5&gt;&lt;b&gt;ECOLOGY&lt;/b&gt;&lt;/h5&gt;&lt;/div&gt;&lt;hr/&gt;&lt;div&gt;&lt;h5&gt;&lt;b&gt;Environment &lt;/b&gt; any&lt;/h5&gt;&lt;h5&gt;&lt;b&gt;Organization &lt;/b&gt;solitary, duet, trio, or troupe (4-8)&lt;/h5&gt;&lt;h5&gt;&lt;b&gt;Treasure &lt;/b&gt;standard (mwk glaive, 3 doses of merope, other treasure)&lt;/h5&gt;&lt;/div&gt;&lt;hr/&gt;&lt;div&gt;&lt;h5&gt;&lt;b&gt;SPECIAL ABILITIES&lt;/b&gt;&lt;/h5&gt;&lt;/div&gt;&lt;hr/&gt;&lt;div&gt;&lt;/h5&gt;&lt;h5&gt;&lt;b&gt;Inspiring Dance (Su)&lt;/b&gt; Three times per day as a standard action, a thriae dancer can consume a dose of merope (honey from the thriae queen) to channel her connection to the natural world into an awe-inspiring dance. This dance may have a variety of effects depending on which of the following performances she chooses. Once she has begun, the thriae dancer may maintain her dance as a free action, and the effects of the dance persist as long as the thriae performs her dance. A thriae dancer can dance for a number of rounds equal to her Hit Dice before becoming fatigued. After that, if she continues dancing for that same number of rounds, she becomes exhausted. A thriae dancer may switch between performances as a swift action. Targets must be within 60 feet and able to see the thriae dancer in order to be affected by her dance. This is a mind-affecting effect.  &lt;i&gt;Dance of Fervor&lt;/i&gt;: This performance affects all non-thriae creatures within its range with the effects of both &lt;i&gt;confusion&lt;/i&gt; and &lt;i&gt;rage&lt;/i&gt; (Will DC 17 negates). When this effect ends, affected creatures are fatigued for a number of rounds equal to the length of time they were affected by the dance of fervor. A creature may not be affected by the same thriae dancer's dance of fervor more than once in 24 hours. The save DC is Charisma-based.  &lt;i&gt;Dance of Grace&lt;/i&gt;: This performance grants all thriae within its range (including the dancer) a +1 insight bonus to AC and on Reflex saving throws. This bonus increases to +2 if three or more thriae dancers are performing a dance of grace within range of the target.  &lt;i&gt;Dance of Passion&lt;/i&gt;: This performance grants all thriae within its range (including the dancer) a +1 insight bonus on attack and damage rolls. This bonus increases to +2 if three or more thriae dancers are performing a dance of passion within range of the target.  &lt;/h5&gt;&lt;h5&gt;&lt;b&gt;Poison (Ex)&lt;/b&gt; Sting-injury; &lt;i&gt;save&lt;/i&gt; Fort DC 16; &lt;i&gt;frequency&lt;/i&gt; 1/round for 6 rounds; &lt;i&gt;effect&lt;/i&gt; 1d3 Str; &lt;i&gt;cure&lt;/i&gt; 1 &lt;i&gt;save&lt;/i&gt;.&lt;/h5&gt;&lt;/div&gt;&lt;br&gt;&lt;div&gt;&lt;h4&gt;&lt;p&gt;&lt;p&gt;For as stoic and pragmatic as the thriae may be, they do appreciate art, grace, and beauty. This is exemplified not only by their ornately crafted weapons, armor, and jewelry, but also by their renowned dancers. These talented individuals are the most honored performers of their race, and they grace the halls and temple chambers of every thriae colony.  While all thriae can be considered the epitome of alien grace and charm, thriae dancers are always among the most beautiful of their kind. They are typically 6 feet tall and weigh 140 pounds.  &lt;b&gt;&lt;/p&gt;&lt;p&gt;Ecology&lt;/b&gt;&lt;/p&gt;&lt;p&gt;  Other races may scoff at the fact that thriae dancers seemingly rely on merope consumption in order to channel their mystical power into their dances, but there is much more to this act than one might realize. A thriae dancer's reliance on merope to execute her awesome performances is akin to a ballerina's reliance on her specialized shoes-while a ballet can be performed without them, the final result lacks a certain amount of finish without this integral element. So too does a thriae dancer's use of merope enhance her performance, with the potent serum pushing her body to its utmost limits. As the merope courses through a dancer, she channels her mysterious art into a spiritual energy capable of thrusting viewers to previously unknown heights of pleasure, awe, and sorrow. It's true that thriae are a stoic, nigh-unf linching race, but in the middle of a thriae dancer's performance, it's rare to see any thriae witnesses unmoved by such a powerful spectacle.  &lt;b&gt;&lt;/p&gt;&lt;p&gt;Habitat &amp; Society&lt;/b&gt;&lt;/p&gt;&lt;p&gt;  Like all thriae, a dancer's role in the colony is chosen for her during adolescence, and she's thereafter cared for and trained by elder members from the same occupation until ready to perform on her own. A dancer's training takes many years of concentrated effort and tutelage from her superiors, during which time she's permitted to see no one but her fellow dancers. Thriae seers reason that dancers must be completely virginal in order for them to channel only the purest forms of nature's secrets. All training takes place within a special temple room in the thriae colony, where incense derived from merope is burned constantly to ensure the dancers' focus is sustained for hours on end.  Dancers train in troupes, and most performances are choreographed group pieces performed once a month in the colony's largest hall, with an audience of thriae from all parts of the colony and caste system. The buzz of wings and even the sound of twitching antennae become muted as thriae soldiers, seers, and workers eagerly witness the highly spiritual dance ceremony.   Drones-those humanoid men inducted into thriae society-are not permitted to witness thriae dances, as to behold such beauty would surely drive them irreparably mad.  Only the most talented and coveted thriae dancers are permitted to perform alone-there's typically only one such dancer in the entire colony, though some colonies might host a pair of honored performers. The solo or duet performances of these honored individuals are considered sacred affairs, and are typically attended only by the queen and upper class thriae such as seers, royal consorts, and generals. Venerated by their peers, these dancers are known as thriae terpsichoreans, and occupy the upper echelons of thriae society. Thriae terpsichoreans typically have levels in bard, are at least CR 9, and have access to the following spell-like abilities: 3/day-&lt;i&gt;heroism&lt;/i&gt;, &lt;i&gt;suggestion&lt;/i&gt;; 1/ day-&lt;i&gt;zone of silence&lt;/i&gt;.&lt;/p&gt;&lt;/h4&gt;&lt;/div&gt;</t>
  </si>
  <si>
    <t>Noble Efreeti</t>
  </si>
  <si>
    <t>darkvision 60 ft., detect magic; Perception +18</t>
  </si>
  <si>
    <t>(+7 armor, +3 Dex, +1 dodge, +8 natural, -1 size)</t>
  </si>
  <si>
    <t>2 slams +18 (1d8+6 plus 1d6 fire)</t>
  </si>
  <si>
    <t>Spell-Like Abilities (CL 15th; concentration +17) Constant-detect magic At Will-plane shift (wills targets to elemental planes, Astral Plane, or Material Plane only), produce flame, pyrotechnics (DC 14), scorching ray 3/day-fireball (DC 15), heat metal, invisibility, quickened scorching ray, wall of fire(DC 16) 1/day-grant up to 3 wishes (to non-genies only), gaseous form, greater invisibility, permanent image (DC 18), pyroclastic storm(as ice storm, with fire instead of cold damage)</t>
  </si>
  <si>
    <t>Combat Casting, Combat Reflexes, Deceitful, Dodge, Improved Initiative, Power Attack, Quicken Spell-Like Ability (scorching ray), Toughness</t>
  </si>
  <si>
    <t>Bluff +22, Craft (armor) +17, Disguise +13, Fly +10, Intimidate +15, Perception +18, Sense Motive +18, Spellcraft +17, Stealth +8</t>
  </si>
  <si>
    <t>Malik</t>
  </si>
  <si>
    <t>Change Size (Sp)Twice per day, a noble efreeti can magically change a creature's size. This works just like an enlarge person or reduce person spell (the efreeti chooses when using the ability), except that the ability can work on the efreeti. A DC 13 Fortitude save negates the effect. The save DC is Charisma-based. This is the equivalent of a 2nd-level spell. Heat (Ex)An noble efreeti's body deals 1d6 points of fire damage whenever it hits in melee, or in each round it grapples.</t>
  </si>
  <si>
    <t>The efreet (singular efreeti) are genies from the Plane of Fire. An efreeti stands about 12 feet tall and weighs about 2,000 pounds.  Efreet have few allies among geniekind. They certainly hate djinn, and attack them on sight. They hold an equally strong enmity for marids, and view the jann as frail and weak. Efreet often work closely with shaitans, yet even then alliances are temporary at best.</t>
  </si>
  <si>
    <t>&lt;link rel="stylesheet"href="PF.css"&gt;&lt;div&gt;&lt;h2&gt;Malik, Noble Efreet&lt;/h2&gt;&lt;h3&gt;&lt;i&gt;This muscular giant has crimson skin, smoldering eyes, and small black horns. Smoke rises in curls from its flesh.&lt;/i&gt;&lt;/h3&gt;&lt;br&gt;&lt;/div&gt;&lt;div class="heading"&gt;&lt;p class="alignleft"&gt;Noble Efreet (Malik)&lt;/p&gt;&lt;p class="alignright"&gt;CR 10&lt;/p&gt;&lt;div style="clear: both;"&gt;&lt;/div&gt;&lt;/div&gt;&lt;div&gt;&lt;h5&gt;&lt;b&gt;XP &lt;/b&gt;9,600&lt;/h5&gt;&lt;h5&gt;LE Large outsider (extraplanar, fire)&lt;/h5&gt;&lt;h5&gt;&lt;b&gt;Init &lt;/b&gt;+7; &lt;b&gt;Senses &lt;/b&gt;darkvision 60 ft., &lt;i&gt;detect magic&lt;/i&gt;; Perception +18&lt;/h5&gt;&lt;/div&gt;&lt;hr/&gt;&lt;div&gt;&lt;h5&gt;&lt;b&gt;DEFENSE&lt;/b&gt;&lt;/h5&gt;&lt;/div&gt;&lt;hr/&gt;&lt;div&gt;&lt;h5&gt;&lt;b&gt;AC &lt;/b&gt;28, touch 13, flat-footed 24 (+7 armor, +3 Dex, +1 dodge, +8 natural, -1 size)&lt;/h5&gt;&lt;h5&gt;&lt;b&gt;hp &lt;/b&gt;136 (13d10+65)&lt;/h5&gt;&lt;h5&gt;&lt;b&gt;Fort &lt;/b&gt;+8, &lt;b&gt;Ref &lt;/b&gt;+11, &lt;b&gt;Will &lt;/b&gt;+10&lt;/h5&gt;&lt;h5&gt;&lt;b&gt;Immune &lt;/b&gt;fire&lt;/h5&gt;&lt;h5&gt;&lt;b&gt;Weaknesses &lt;/b&gt;vulnerability to cold&lt;/h5&gt;&lt;/div&gt;&lt;hr/&gt;&lt;div&gt;&lt;h5&gt;&lt;b&gt;OFFENSE&lt;/b&gt;&lt;/h5&gt;&lt;/div&gt;&lt;hr/&gt;&lt;div&gt;&lt;h5&gt;&lt;b&gt;Spd &lt;/b&gt;20 ft., fly 40 ft. (perfect)&lt;/h5&gt;&lt;h5&gt;&lt;b&gt;Melee &lt;/b&gt;2 slams +18 (1d8+6 plus 1d6 fire)&lt;/h5&gt;&lt;h5&gt;&lt;b&gt;Space &lt;/b&gt;10 ft.; &lt;b&gt;Reach &lt;/b&gt;10 ft.&lt;/h5&gt;&lt;h5&gt;&lt;b&gt;Special Attacks &lt;/b&gt;change size, heat&lt;/h5&gt;&lt;h5&gt;&lt;b&gt;Spell-Like Abilities&lt;/b&gt; (CL 15th; concentration +17)&lt;/br&gt;Constant&amp;mdash;&lt;i&gt;detect magic&lt;/i&gt;&lt;/br&gt;At Will&amp;mdash;&lt;i&gt;plane shift&lt;/i&gt; (wills targets to elemental planes, Astral Plane, or Material Plane only), &lt;i&gt;produce flame&lt;/i&gt;, &lt;i&gt;pyrotechnics&lt;/i&gt; (DC 14), &lt;i&gt;scorching ray&lt;/i&gt;&lt;/br&gt;3/day&amp;mdash;&lt;i&gt;fireball&lt;/i&gt; (DC 15), &lt;i&gt;heat metal&lt;/i&gt;, &lt;i&gt;invisibility&lt;/i&gt;, quickened &lt;i&gt;scorching ray&lt;/i&gt;, &lt;i&gt;wall of&lt;/i&gt; fire(DC 16)&lt;/br&gt;1/day&amp;mdash;grant up to 3 &lt;i&gt;wishes&lt;/i&gt; (to non&amp;mdash;genies only), &lt;i&gt;gaseous form&lt;/i&gt;, greater &lt;i&gt;invisibility&lt;/i&gt;, &lt;i&gt;permanent image&lt;/i&gt; (DC 18), &lt;i&gt;pyroclastic&lt;/i&gt; storm(as ice storm, with fire instead of cold damage)&lt;/h5&gt;&lt;/h5&gt;&lt;/div&gt;&lt;hr/&gt;&lt;div&gt;&lt;h5&gt;&lt;b&gt;STATISTICS&lt;/b&gt;&lt;/h5&gt;&lt;/div&gt;&lt;hr/&gt;&lt;div&gt;&lt;h5&gt;&lt;b&gt;Str &lt;/b&gt;23, &lt;b&gt;Dex &lt;/b&gt;17, &lt;b&gt;Con &lt;/b&gt;18, &lt;b&gt;Int &lt;/b&gt; 12, &lt;b&gt;Wis &lt;/b&gt;14, &lt;b&gt;Cha &lt;/b&gt;15&lt;/h5&gt;&lt;h5&gt;&lt;b&gt;Base Atk &lt;/b&gt;+13; &lt;b&gt;CMB &lt;/b&gt;+20; &lt;b&gt;CMD &lt;/b&gt;34&lt;/h5&gt;&lt;h5&gt;&lt;b&gt;Feats &lt;/b&gt;Combat Casting, Combat Reflexes, Deceitful, Dodge, Improved Initiative, Power Attack, Quicken Spell-Like Ability (&lt;i&gt;scorching ray&lt;/i&gt;), Toughness&lt;/h5&gt;&lt;h5&gt;&lt;b&gt;Skills &lt;/b&gt;Bluff +22, Craft (armor) +17, Disguise +13, Fly +10, Intimidate +15, Perception +18, Sense Motive +18, Spellcraft +17, Stealth +8&lt;/h5&gt;&lt;h5&gt;&lt;b&gt;Languages &lt;/b&gt;Aquan, Auran, Common, Ignan, Terran; telepathy 100 ft.&lt;/h5&gt;&lt;h5&gt;&lt;b&gt;SQ &lt;/b&gt;change shape (humanoid or giant, alter self or giant form I)&lt;/h5&gt;&lt;h5&gt;&lt;b&gt;Gear &lt;/b&gt;+3 chain shirt, dimensional shackles, iron key radiating a faint transmutation aura and engraved with a cross-eyed medusa head&lt;/h5&gt;&lt;/div&gt;&lt;hr/&gt;&lt;div&gt;&lt;h5&gt;&lt;b&gt;ECOLOGY&lt;/b&gt;&lt;/h5&gt;&lt;/div&gt;&lt;hr/&gt;&lt;div&gt;&lt;h5&gt;&lt;b&gt;Environment &lt;/b&gt; any (Plane of Fire)&lt;/h5&gt;&lt;h5&gt;&lt;b&gt;Organization &lt;/b&gt;solitary, pair, company (3-6), or band (7-12)&lt;/h5&gt;&lt;h5&gt;&lt;b&gt;Treasure &lt;/b&gt;standard (mwk falchion, other gear)&lt;/h5&gt;&lt;/div&gt;&lt;hr/&gt;&lt;div&gt;&lt;h5&gt;&lt;b&gt;SPECIAL ABILITIES&lt;/b&gt;&lt;/h5&gt;&lt;/div&gt;&lt;hr/&gt;&lt;div&gt;&lt;h5&gt;&lt;b&gt;Change Size (Sp)&lt;/b&gt; Twice per day, a noble efreeti can magically change a creature's size. This works just like an enlarge person or reduce person spell (the efreeti chooses when using the ability), except that the ability can work on the efreeti. A DC 13 Fortitude save negates the effect. The save DC is Charisma-based. This is the equivalent of a 2nd-level spell. &lt;/h5&gt;&lt;h5&gt;&lt;b&gt;Heat (Ex)&lt;/b&gt; An noble efreeti's body deals 1d6 points of fire damage whenever it hits in melee, or in each round it grapples.&lt;/h5&gt;&lt;/div&gt;&lt;br&gt;&lt;div&gt;&lt;h4&gt;&lt;p&gt;&lt;p&gt;The efreet (singular efreeti) are genies from the Plane of Fire. An efreeti stands about 12 feet tall and weighs about 2,000 pounds.&lt;/p&gt;&lt;p&gt; Efreet have few allies among geniekind. They certainly hate djinn, and attack them on sight. They hold an equally strong enmity for marids, and view the jann as frail and weak. Efreet often work closely with shaitans, yet even then alliances are temporary at best.&lt;/p&gt;&lt;/h4&gt;&lt;/div&gt;</t>
  </si>
  <si>
    <t>+3 chain shirt, dimensional shackles, iron key radiating a faint transmutation aura and engraved with a cross-eyed medusa head</t>
  </si>
  <si>
    <t>Cynosphinx</t>
  </si>
  <si>
    <t>bite +13 (1d8+7 plus disease and trip), 2 claws +13 (1d6+5)</t>
  </si>
  <si>
    <t>devour secret lore, disease, pounce, powerful bite, trip</t>
  </si>
  <si>
    <t>Spell-Like Abilities (CL 9th; concentration +11)  At Will-speak with dead (DC 15)  3/day-detect thoughts (DC 14)  1/day-animate dead, seek thoughtsAPG (DC 15)</t>
  </si>
  <si>
    <t>Str 20, Dex 13, Con 17, Int 15, Wis 14, Cha 14</t>
  </si>
  <si>
    <t>+15 (+17 trip)</t>
  </si>
  <si>
    <t>26 (32 vs. trip)</t>
  </si>
  <si>
    <t>Cleave, Combat Expertise, Flyby Attack, Improved Trip, Power Attack</t>
  </si>
  <si>
    <t>Fly +4, Intimidate +8, Knowledge (any one) +11, Perception +8, Sense Motive +8, Survival +8</t>
  </si>
  <si>
    <t>A jackal's head draped in a tattered headdress extends from a winged, leonine body.</t>
  </si>
  <si>
    <t>AP 82</t>
  </si>
  <si>
    <t>Devour Secret Lore (Su) When a cynosphinx reduces a living creature below zero hit points, it steals some of its essence. Treat the cynosphinx as if it were the target of an aid spell with a caster level equal to the dying target's Hit Dice. A cynosphinx can only affect a single creature with this effect once in a 24 hour period.  Disease (Ex) Carrion fever: Bite-injury; save Fort DC 17; onset 1 day; frequency 1 day; effect 2 Con damage; cure 2 consecutive saves.  Powerful Bite (Ex) A cynosphinx adds 1-1/2 times its Strength bonus to its bite attack.</t>
  </si>
  <si>
    <t>Cynosphinxes are hoarders of secret knowledge and guardians of abandoned ruins. Those who intrude upon the realm of a cynosphinx and fail to offer a tribute of secret knowledge provoke the beast to savage anger.  Whereas androsphinxes barter information for the sake of achieving enlightenment, cynosphinxes strive to learn secrets to gain power over others. Often, a cynosphinx enters a parley hoping to secretly learn clandestine information with its ability to read its target's thoughts, steering the conversation toward such topics with leading questions. Quick to anger, the cynosphinx kills those it feels are inferior, knowing that it still has the opportunity to converse with the trespasser after its death. If the knowledge it seeks is relayed during clever, amusing conversation, the sphinx rewards the provider with invaluable clues to a desired object or location, or simply safe passage through its territory, though the cynosphinx rarely shares any of its own secrets willingly. A cynosphinx stands 12 feet tall at its powerful shoulders. Built of muscular flesh and sinew, a cynosphinx weighs roughly 1,200 pounds.  Ecology  Rare even among sphinxes, a cynosphinx is a terror of the desert. Were it not for its fixation on secrets, it would be a scourge to all who dwell among the sands. Its canine head grants it a sense of smell superior to that of other sphinxes, giving it the ability to stalk prey in conditions of poor visibility. Though it possesses massive wings, a cynosphinx is an ungainly flier. In addition to hit-and-run attacks from above, one of its favored tactics is to hover over an enemy and whip up a cloud of dust and debris to blind its prey.  Like all sphinxes, a cynosphinx is long-lived, but it has a particularly selfish desire to cling to its lengthy existence, making it a careful combatant who will flee rather than perish. This obsession usually leads a cynosphinx to search out the secrets of longevity and immortality, not just for its own use, but also because it knows the value mortals place on such secrets.  A cynosphinx requires little sustenance and even prefers to feed on carrion, finding rotting flesh more palatable. Because of this, an area with a few hundred gravesites can sustain a cynosphinx for several millennia. Even when a cynosphinx makes a fresh kill, the creature lets it rot for several days before devouring the carcass. Its diet mainly consists of the decaying corpses found abandoned within its lair, with bone marrow being a particular treat. Due to its affinity with the dead, and its obsessive need to learn secrets, a cynosphinx always interacts with its exhumed morsels, speaking with the dead and learning what it can before fully consuming the body. Like a scholar devouring knowledge from a book, a cynosphinx pores over both the physical and intellectual particulars of its strange corpse diet.  When a cynosphinx it sees fit to mate-usually once its will to live ends-it needs a gynosphinx, just like other sphinxes do. However, due to the cynosphinx's disdain for mating, not to mention gynosphinxes' utter disgust toward cynosphinxes, this type of union is rare. In nearly every case, the resulting offspring from such a pairing is a cynosphinx. Gynosphinxes want nothing to do with such offspring, and offer no protest when the cynosphinx takes the progeny away. Before it dies, the new father brings the child to its lair, leaving its progeny a carcass to learn from and feed upon.  Habitat &amp; Society  Cynosphinxes dwell among the abandoned burial sites of civilized folk. Due to their obsession with lost secrets and their steady diet of carrion, a cynosphinx's ideal lair is a graveyard, tomb, or necropolis. When a cynosphinx takes up residence at such a site, the otherwise contemplative creature defends its territory with tenacity. However, if a visitor approaches a cynosphinx's territory with the promise of divulging secret lore, the sphinx may grant an audience. In such an instance, if the promise of lore fails to satisfy the cynosphinx, the intruder finds herself quickly under attack. Fortunately, many tombs and necropolises have tight nooks and narrow crannies far too small for a cynosphinx to maneuver in. If a clever traveler offers to explore these regions for the obsessive cynosphinx, she may find this arrangement to be just the bartering chip she needs to leave the sphinx's territory alive.  Solitary by nature, a cynosphinx truly feels comfortable only among the dead, and leaves its lair only for brief, localized patrols or when a longer journey promises to unearth lost knowledge. Cynosphinxes are always male and treat other sphinxes as inferior, save for androsphinxes. Cynosphinxes ignore criosphinxes, subjugate hieracosphinxes, and only associate with gynosphinxes for the purpose of mating-an act cynosphinxes find revolting. If a cynosphinx finds its only recourse to extend its legacy is through mating, this is usually done through blackmailing a gynosphinx or resorting to other forms of coercion or subterfuge. In fact, a cynosphinx would rather discover a means of extending its own lifespan than sire an offspring-as they view even their own progeny as threats to their well-guarded store of knowledge. Toward the androsphinx, the cynosphinx harbors a seething jealousy. Envious of the androsphinx's superior intellect, wisdom, and guile, a cynosphinx will plot to murder any androsphinx it discovers. Cynosphinxes believe they can extract a wealth of knowledge and learn powerful secrets from the carcass of a slaughtered androsphinx using their speak with dead ability. If a cynosphinx's food supply is abundant, the one category of creatures with whom it will ally is the undead. It is common for a cynosphinx to take a place at the head of an undead menace or even to serve a greater power such as a graveknight or a lich.  Cynosphinxes as Mounts Although they have the physical ability to carry a rider, cynosphinxes cannot be trained as mounts. They are intelligent beings who choose for themselves whether to accept a rider. A worthy rider is usually a powerful undead creature of evil alignment with whom the cynosphinx has an obsession, or who has promised eldritch secrets in return for service. Often, a creature petitioning a cynosphinx for this arrangement must provide such knowledge regularly for the cynosphinx to continue to grant its consent as a steed. A cynosphinx is considered a special cohort, not a normal mount.</t>
  </si>
  <si>
    <t>&lt;link rel="stylesheet"href="PF.css"&gt;&lt;div&gt;&lt;h2&gt;Cynosphinx&lt;/h2&gt;&lt;h3&gt;&lt;i&gt;A jackal's head draped in a tattered headdress extends from a winged, leonine body.&lt;/i&gt;&lt;/h3&gt;&lt;br&gt;&lt;/div&gt;&lt;div class="heading"&gt;&lt;p class="alignleft"&gt;Cynosphinx&lt;/p&gt;&lt;p class="alignright"&gt;CR 6&lt;/p&gt;&lt;div style="clear: both;"&gt;&lt;/div&gt;&lt;/div&gt;&lt;div&gt;&lt;h5&gt;&lt;b&gt;XP &lt;/b&gt;2,400&lt;/h5&gt;&lt;h5&gt;NE Large magical beast &lt;/h5&gt;&lt;h5&gt;&lt;b&gt;Init &lt;/b&gt;+1; &lt;b&gt;Senses &lt;/b&gt;darkvision 60 ft., low-light vision, scent; Perception +8&lt;/h5&gt;&lt;/div&gt;&lt;hr/&gt;&lt;div&gt;&lt;h5&gt;&lt;b&gt;DEFENSE&lt;/b&gt;&lt;/h5&gt;&lt;/div&gt;&lt;hr/&gt;&lt;div&gt;&lt;h5&gt;&lt;b&gt;AC &lt;/b&gt;20, touch 10, flat-footed 19 (+1 Dex, +10 natural, -1 size)&lt;/h5&gt;&lt;h5&gt;&lt;b&gt;hp &lt;/b&gt;76 (9d10+27)&lt;/h5&gt;&lt;h5&gt;&lt;b&gt;Fort &lt;/b&gt;+9, &lt;b&gt;Ref &lt;/b&gt;+7, &lt;b&gt;Will &lt;/b&gt;+5&lt;/h5&gt;&lt;h5&gt;&lt;b&gt;Immune &lt;/b&gt;disease&lt;/h5&gt;&lt;/div&gt;&lt;hr/&gt;&lt;div&gt;&lt;h5&gt;&lt;b&gt;OFFENSE&lt;/b&gt;&lt;/h5&gt;&lt;/div&gt;&lt;hr/&gt;&lt;div&gt;&lt;h5&gt;&lt;b&gt;Spd &lt;/b&gt;30 ft., fly 60 ft. (poor)&lt;/h5&gt;&lt;h5&gt;&lt;b&gt;Melee &lt;/b&gt;bite +13 (1d8+7 plus disease and trip), 2 claws +13 (1d6+5)&lt;/h5&gt;&lt;h5&gt;&lt;b&gt;Space &lt;/b&gt;10 ft.; &lt;b&gt;Reach &lt;/b&gt;5 ft.&lt;/h5&gt;&lt;h5&gt;&lt;b&gt;Special Attacks &lt;/b&gt;devour secret lore, disease, pounce, powerful bite, trip&lt;/h5&gt;&lt;h5&gt;&lt;b&gt;Spell-Like Abilities&lt;/b&gt; (CL 9th; concentration +11) &lt;/br&gt;At Will&amp;mdash;&lt;i&gt;speak with dead&lt;/i&gt; (DC 15) &lt;/br&gt;3/day&amp;mdash;&lt;i&gt;detect thoughts&lt;/i&gt; (DC 14) &lt;/br&gt;1/day&amp;mdash;&lt;i&gt;animate dead&lt;/i&gt;, &lt;i&gt;seek thoughts&lt;/i&gt;&lt;sup&gt;APG&lt;/sup&gt; (DC 15)&lt;/h5&gt;&lt;/h5&gt;&lt;/div&gt;&lt;hr/&gt;&lt;div&gt;&lt;h5&gt;&lt;b&gt;STATISTICS&lt;/b&gt;&lt;/h5&gt;&lt;/div&gt;&lt;hr/&gt;&lt;div&gt;&lt;h5&gt;&lt;b&gt;Str &lt;/b&gt;20, &lt;b&gt;Dex &lt;/b&gt;13, &lt;b&gt;Con &lt;/b&gt;17, &lt;b&gt;Int &lt;/b&gt; 15, &lt;b&gt;Wis &lt;/b&gt;14, &lt;b&gt;Cha &lt;/b&gt;14&lt;/h5&gt;&lt;h5&gt;&lt;b&gt;Base Atk &lt;/b&gt;+9; &lt;b&gt;CMB &lt;/b&gt;+15 (+17 trip); &lt;b&gt;CMD &lt;/b&gt;26 (32 vs. trip)&lt;/h5&gt;&lt;h5&gt;&lt;b&gt;Feats &lt;/b&gt;Cleave, Combat Expertise, Flyby Attack, Improved Trip, Power Attack&lt;/h5&gt;&lt;h5&gt;&lt;b&gt;Skills &lt;/b&gt;Fly +4, Intimidate +8, Knowledge (any one) +11, Perception +8, Sense Motive +8, Survival +8&lt;/h5&gt;&lt;h5&gt;&lt;b&gt;Languages &lt;/b&gt;Common, Draconic, Sphinx&lt;/h5&gt;&lt;/div&gt;&lt;hr/&gt;&lt;div&gt;&lt;h5&gt;&lt;b&gt;ECOLOGY&lt;/b&gt;&lt;/h5&gt;&lt;/div&gt;&lt;hr/&gt;&lt;div&gt;&lt;h5&gt;&lt;b&gt;Environment &lt;/b&gt; warm deserts and hills&lt;/h5&gt;&lt;h5&gt;&lt;b&gt;Organization &lt;/b&gt;solitary&lt;/h5&gt;&lt;h5&gt;&lt;b&gt;Treasure &lt;/b&gt;standard&lt;/h5&gt;&lt;/div&gt;&lt;hr/&gt;&lt;div&gt;&lt;h5&gt;&lt;b&gt;SPECIAL ABILITIES&lt;/b&gt;&lt;/h5&gt;&lt;/div&gt;&lt;hr/&gt;&lt;div&gt;&lt;/h5&gt;&lt;h5&gt;&lt;b&gt;Devour Secret Lore (Su)&lt;/b&gt; When a cynosphinx reduces a living creature below zero hit points, it steals some of its essence. Treat the cynosphinx as if it were the target of an &lt;i&gt;aid&lt;/i&gt; spell with a caster level equal to the dying target's Hit Dice. A cynosphinx can only affect a single creature with this effect once in a 24 hour period.  &lt;/h5&gt;&lt;h5&gt;&lt;b&gt;Disease (Ex)&lt;/b&gt; &lt;i&gt;Carrion fever&lt;/i&gt;: Bite-injury; save Fort DC 17; &lt;i&gt;onset&lt;/i&gt; 1 day; frequency 1 day; effect 2 Con damage; cure 2 consecutive saves.  &lt;/h5&gt;&lt;h5&gt;&lt;b&gt;Powerful Bite (Ex)&lt;/b&gt; A cynosphinx adds 1-1/2 times its Strength bonus to its bite attack.&lt;/h5&gt;&lt;/div&gt;&lt;br&gt;&lt;div&gt;&lt;h4&gt;&lt;p&gt;&lt;p&gt;Cynosphinxes are hoarders of secret knowledge and guardians of abandoned ruins. Those who intrude upon the realm of a cynosphinx and fail to offer a tribute of secret knowledge provoke the beast to savage anger.  Whereas androsphinxes barter information for the sake of achieving enlightenment, cynosphinxes strive to learn secrets to gain power over others. Often, a cynosphinx enters a parley hoping to secretly learn clandestine information with its ability to read its target's thoughts, steering the conversation toward such topics with leading questions. Quick to anger, the cynosphinx kills those it feels are inferior, knowing that it still has the opportunity to converse with the trespasser after its death. If the knowledge it seeks is relayed during clever, amusing conversation, the sphinx rewards the provider with invaluable clues to a desired object or location, or simply safe passage through its territory, though the cynosphinx rarely shares any of its own secrets willingly. A cynosphinx stands 12 feet tall at its powerful shoulders. Built of muscular flesh and sinew, a cynosphinx weighs roughly 1,200 pounds.  &lt;b&gt;&lt;/p&gt;&lt;p&gt;Ecology&lt;/b&gt;&lt;/p&gt;&lt;p&gt;  Rare even among sphinxes, a cynosphinx is a terror of the desert. Were it not for its fixation on secrets, it would be a scourge to all who dwell among the sands. Its canine head grants it a sense of smell superior to that of other sphinxes, giving it the ability to stalk prey in conditions of poor visibility. Though it possesses massive wings, a cynosphinx is an ungainly flier. In addition to hit-and-run attacks from above, one of its favored tactics is to hover over an enemy and whip up a cloud of dust and debris to blind its prey.  Like all sphinxes, a cynosphinx is long-lived, but it has a particularly selfish desire to cling to its lengthy existence, making it a careful combatant who will flee rather than perish. This obsession usually leads a cynosphinx to search out the secrets of longevity and immortality, not just for its own use, but also because it knows the value mortals place on such secrets.  A cynosphinx requires little sustenance and even prefers to feed on carrion, finding rotting flesh more palatable. Because of this, an area with a few hundred gravesites can sustain a cynosphinx for several millennia. Even when a cynosphinx makes a fresh kill, the creature lets it rot for several days before devouring the carcass. Its diet mainly consists of the decaying corpses found abandoned within its lair, with bone marrow being a particular treat. Due to its affinity with the dead, and its obsessive need to learn secrets, a cynosphinx always interacts with its exhumed morsels, speaking with the dead and learning what it can before fully consuming the body. Like a scholar devouring knowledge from a book, a cynosphinx pores over both the physical and intellectual particulars of its strange corpse diet.  When a cynosphinx it sees fit to mate-usually once its will to live ends-it needs a gynosphinx, just like other sphinxes do. However, due to the cynosphinx's disdain for mating, not to mention gynosphinxes' utter disgust toward cynosphinxes, this type of union is rare. In nearly every case, the resulting offspring from such a pairing is a cynosphinx. Gynosphinxes want nothing to do with such offspring, and offer no protest when the cynosphinx takes the progeny away. Before it dies, the new father brings the child to its lair, leaving its progeny a carcass to learn from and feed upon.  &lt;b&gt;&lt;/p&gt;&lt;p&gt;Habitat &amp; Society&lt;/b&gt;&lt;/p&gt;&lt;p&gt;  Cynosphinxes dwell among the abandoned burial sites of civilized folk. Due to their obsession with lost secrets and their steady diet of carrion, a cynosphinx's ideal lair is a graveyard, tomb, or necropolis. When a cynosphinx takes up residence at such a site, the otherwise contemplative creature defends its territory with tenacity. However, if a visitor approaches a cynosphinx's territory with the promise of divulging secret lore, the sphinx may grant an audience. In such an instance, if the promise of lore fails to satisfy the cynosphinx, the intruder finds herself quickly under attack. Fortunately, many tombs and necropolises have tight nooks and narrow crannies far too small for a cynosphinx to maneuver in. If a clever traveler offers to explore these regions for the obsessive cynosphinx, she may find this arrangement to be just the bartering chip she needs to leave the sphinx's territory alive.  Solitary by nature, a cynosphinx truly feels comfortable only among the dead, and leaves its lair only for brief, localized patrols or when a longer journey promises to unearth lost knowledge. Cynosphinxes are always male and treat other sphinxes as inferior, save for androsphinxes. Cynosphinxes ignore criosphinxes, subjugate hieracosphinxes, and only associate with gynosphinxes for the purpose of mating-an act cynosphinxes find revolting. If a cynosphinx finds its only recourse to extend its legacy is through mating, this is usually done through blackmailing a gynosphinx or resorting to other forms of coercion or subterfuge. In fact, a cynosphinx would rather discover a means of extending its own lifespan than sire an offspring-as they view even their own progeny as threats to their well-guarded store of knowledge. Toward the androsphinx, the cynosphinx harbors a seething jealousy. Envious of the androsphinx's superior intellect, wisdom, and guile, a cynosphinx will plot to murder any androsphinx it discovers. Cynosphinxes believe they can extract a wealth of knowledge and learn powerful secrets from the carcass of a slaughtered androsphinx using their &lt;i&gt;speak with dead&lt;/i&gt; ability. If a cynosphinx's food supply is abundant, the one category of creatures with whom it will ally is the undead. It is common for a cynosphinx to take a place at the head of an undead menace or even to serve a greater power such as a graveknight or a lich.  &lt;br&gt;&lt;b&gt;Cynosphinxes as Mounts&lt;br&gt;&lt;/b&gt; Although they have the physical ability to carry a rider, cynosphinxes cannot be trained as mounts. They are intelligent beings who choose for themselves whether to accept a rider. A worthy rider is usually a powerful undead creature of evil alignment with whom the cynosphinx has an obsession, or who has promised eldritch secrets in return for service. Often, a creature petitioning a cynosphinx for this arrangement must provide such knowledge regularly for the cynosphinx to continue to grant its consent as a steed. A cynosphinx is considered a special cohort, not a normal mount.&lt;/p&gt;&lt;/h4&gt;&lt;/div&gt;</t>
  </si>
  <si>
    <t>darkvision 60 ft., low-light vision, tremorsense 30 ft.; Perception +11</t>
  </si>
  <si>
    <t>22, touch 11, flat-footed 19</t>
  </si>
  <si>
    <t>(+3 Dex, +11 natural, -2 size)</t>
  </si>
  <si>
    <t>Fort +13, Ref +10, Will +6; +4 vs. enchantment</t>
  </si>
  <si>
    <t>willful</t>
  </si>
  <si>
    <t>30 ft., burrow 20 ft., swim 20 ft.</t>
  </si>
  <si>
    <t>bite +20 (2d8+11/19-20 plus grab), tail slap +15 (2d8+5)</t>
  </si>
  <si>
    <t>constrict (2d8+11), guiding star (DC 14)</t>
  </si>
  <si>
    <t>Str 32, Dex 16, Con 23, Int 1, Wis 13, Cha 8</t>
  </si>
  <si>
    <t>Improved Critical (bite), Improved Initiative, Iron Will, Power Attack, Skill Focus (Perception), Skill Focus (Stealth)</t>
  </si>
  <si>
    <t>Perception +11, Stealth +8 (+16 in water), Swim +19</t>
  </si>
  <si>
    <t>amphibious, seasonal transformation</t>
  </si>
  <si>
    <t xml:space="preserve"> warm marshes and rivers</t>
  </si>
  <si>
    <t>As thick and tall as a towering palm tree, this mud-colored worm hisses through a fanged mouth. Atop its head, a small protuberance shines like a star.</t>
  </si>
  <si>
    <t>Guiding Star (Su) When the estuarine worm is in ahket form, its bioluminescence attracts weak-minded creatures. Any creature within 120 feet that attempts to move during its turn must succeed at a DC 14 Will save or be forced to move toward the estuarine worm instead of in its intended direction. This ability is otherwise treated a gaze attack. This ability is a mind-affecting illusion (pattern) effect, though vermin are not immune to this effect. The estuarine worm can activate and deactivate this ability as a free action. The save DC is Charisma-based.  Seasonal Transformation (Ex) An estuarine worm has two forms: ahket (wet season) and shemu (dry season). In its shemu form, the estuarine worm is one size category smaller than when it's in its ahket form. Further, its Strength and Dexterity decrease by 8 and it loses its damage reduction. It also loses its guiding star ability and its willful special quality. Its natural armor bonus increases by 8 and it gains DR 15/ bludgeoning. In addition, all of the creature's movement speeds are decreased by 10 feet.  An estuarine worm assumes its shemu form if it goes 24 hours without exposure to water. An estuarine worm that is targeted by a control water (lower water), greater polymorph, flesh to stone, or transmute mud to rock spell immediately shifts to its shemu form (instead of experiencing the spell's normal effect).  An estuarine worm takes on ahket form if it is submerged in water for 24 hours. An estuarine worm that is targeted by a control water (raise water), greater polymorph, stone to flesh, or transmute rock to mud spell immediately shifts to its ahket form (instead of experiencing the spell's normal effect).  Willful (Ex) In ahket form, an estuarine worm gains a +4 competence bonus to Will saves against enchantment spells and effects.</t>
  </si>
  <si>
    <t>When Alboras, one of the brightest navigable stars, returns to the night sky, it is a sure sign the River Sphinx will soon flood its banks and replenish the land after the harvest. The inundation also revives the rare but deadly estuarine worms. During the wet season, which is called akhet in Osiriani, the giant worms hunt the flooded plains. When the waters recede and Alboras disappears below the horizon again, the estuarine worms retreat as well. During shemu, the dry season, they enter a semi-torpid state and lie buried beneath the dry soil for protection.  A typical estuarine worm measures 25 feet long and 3 feet wide during the wet season. The worms have a bioluminescent organ atop their heads. At night, the tiny,   flickering light might be mistaken for a star low on the horizon. When the dry season comes, the estuarine worm contracts to become half as long and half as wide. Its skin, once soft and spongy like wet mud, becomes as hard as stone.  Ecology  Estuarine worms are most active when the River Sphinx is at its highest levels and crests its banks. Though the farmers leave when their lands flood, those who live on the edges of the flood plain, as well as those who sail the river, are still at risk of attack by these predators. Estuarine worms bury themselves in the mud during the day and emerge to hunt at night when it is cooler. The carnivorous worms eat whatever they can find, from fish and frogs, to livestock and people. They have even been known to gorge on crocodiles and hippopotamuses, after which they bury themselves for a time in order to digest their hefty meals. The lights on their heads attract small animals above and below the water, which in turn can attract larger prey. Stories are told of travelers who mistake the light for Alboras and navigate their small riverboats right into the maw of a worm.  As the floods recede, the estuarine worms become less active. When the land above them is no longer underwater, the worms remain buried in the moist soil. For the rest of the year, they live off fat and water stored during the wet season. The worms' flesh contracts, becoming denser in the process. It is commonly believed that the worms, like the soil, harden from dehydration, but it is, in fact, a natural defense mechanism. Though they might seem to be asleep, estuarine worms remain a danger in the dry season. When the worm's resting spot is too shallow or a plow digs too deep, farmers risk disturbing a worm in its hibernation. Though the worms may not be as agile or as hungry during this time, they are still dangerous predators.  Habitat &amp; Society  Estuarine worms are typically solitary hunters. They reproduce parthenogenetically, and thus have little need for contact with others of their kind. Estuarine worms reproduce rarely, but birth large numbers of offspring when they do. Most of the spawn, however, are eaten by other predators long before they reach full size. When multiple worms are found together (usually because of lower-than-normal floodwater), only the alpha worm uses its bioluminescence. This sign of dominance also keeps potential prey from being drawn to multiple light sources.  Several cults in Osirion keep estuarine worms as sacred beasts in their secret temples. Worshipers of both Lamashtu and Rovagug believe it was their respective god who birthed these worms. Members of the Old Cults revere estuarine worms for their connection to the star Alboras and the Great Old One who supposedly dwells there. The cultists seek out the worms during the season of shemu, when the worms are less violent and more tractable. A combination of brute force and magic are necessary to find, exhume, and contain these elusive creatures. In captivity, estuarine worms can be made to change form regardless of the season through the application or exclusion of water. The high priests of these cults also know certain spells that can trigger an immediate change. The cultists connect to their god through the worms, offering sacrifices to them and reading omens in their violent squirming. The worms serve as guards against intruders, and can also be used as weapons against the cult's enemies.</t>
  </si>
  <si>
    <t>&lt;link rel="stylesheet"href="PF.css"&gt;&lt;div&gt;&lt;h2&gt;Estuarine Worm&lt;/h2&gt;&lt;h3&gt;&lt;i&gt;As thick and tall as a towering palm tree, this mud-colored worm hisses through a fanged mouth. Atop its head, a small protuberance shines like a star.&lt;/i&gt;&lt;/h3&gt;&lt;br&gt;&lt;/div&gt;&lt;div class="heading"&gt;&lt;p class="alignleft"&gt;Estuarine Worm (Ahket Form)&lt;/p&gt;&lt;p class="alignright"&gt;CR 10&lt;/p&gt;&lt;div style="clear: both;"&gt;&lt;/div&gt;&lt;/div&gt;&lt;div&gt;&lt;h5&gt;&lt;b&gt;XP &lt;/b&gt;9,600&lt;/h5&gt;&lt;h5&gt;N Huge magical beast (aquatic)&lt;/h5&gt;&lt;h5&gt;&lt;b&gt;Init &lt;/b&gt;+7; &lt;b&gt;Senses &lt;/b&gt;darkvision 60 ft., low-light vision, tremorsense 30 ft.; Perception +11&lt;/h5&gt;&lt;/div&gt;&lt;hr/&gt;&lt;div&gt;&lt;h5&gt;&lt;b&gt;DEFENSE&lt;/b&gt;&lt;/h5&gt;&lt;/div&gt;&lt;hr/&gt;&lt;div&gt;&lt;h5&gt;&lt;b&gt;AC &lt;/b&gt;22, touch 11, flat-footed 19 (+3 Dex, +11 natural, -2 size)&lt;/h5&gt;&lt;h5&gt;&lt;b&gt;hp &lt;/b&gt;126 (11d10+66)&lt;/h5&gt;&lt;h5&gt;&lt;b&gt;Fort &lt;/b&gt;+13, &lt;b&gt;Ref &lt;/b&gt;+10, &lt;b&gt;Will &lt;/b&gt;+6; +4 vs. enchantment&lt;/h5&gt;&lt;h5&gt;&lt;b&gt;Defensive Abilities &lt;/b&gt;willful; &lt;b&gt;DR &lt;/b&gt;5/piercing or slashing; &lt;b&gt;Resist &lt;/b&gt;acid 10, fire 10&lt;/h5&gt;&lt;/div&gt;&lt;hr/&gt;&lt;div&gt;&lt;h5&gt;&lt;b&gt;OFFENSE&lt;/b&gt;&lt;/h5&gt;&lt;/div&gt;&lt;hr/&gt;&lt;div&gt;&lt;h5&gt;&lt;b&gt;Spd &lt;/b&gt;30 ft., burrow 20 ft., swim 20 ft.&lt;/h5&gt;&lt;h5&gt;&lt;b&gt;Melee &lt;/b&gt;bite +20 (2d8+11/19-20 plus grab), tail slap +15 (2d8+5)&lt;/h5&gt;&lt;h5&gt;&lt;b&gt;Space &lt;/b&gt;15 ft.; &lt;b&gt;Reach &lt;/b&gt;10 ft.&lt;/h5&gt;&lt;h5&gt;&lt;b&gt;Special Attacks &lt;/b&gt;constrict (2d8+11), guiding star (DC 14)&lt;/h5&gt;&lt;/div&gt;&lt;hr/&gt;&lt;div&gt;&lt;h5&gt;&lt;b&gt;STATISTICS&lt;/b&gt;&lt;/h5&gt;&lt;/div&gt;&lt;hr/&gt;&lt;div&gt;&lt;h5&gt;&lt;b&gt;Str &lt;/b&gt;32, &lt;b&gt;Dex &lt;/b&gt;16, &lt;b&gt;Con &lt;/b&gt;23, &lt;b&gt;Int &lt;/b&gt; 1, &lt;b&gt;Wis &lt;/b&gt;13, &lt;b&gt;Cha &lt;/b&gt;8&lt;/h5&gt;&lt;h5&gt;&lt;b&gt;Base Atk &lt;/b&gt;+11; &lt;b&gt;CMB &lt;/b&gt;+24; &lt;b&gt;CMD &lt;/b&gt;37 (can't be tripped)&lt;/h5&gt;&lt;h5&gt;&lt;b&gt;Feats &lt;/b&gt;Improved Critical (bite), Improved Initiative, Iron Will, Power Attack, Skill Focus (Perception), Skill Focus (Stealth)&lt;/h5&gt;&lt;h5&gt;&lt;b&gt;Skills &lt;/b&gt;Perception +11, Stealth +8 (+16 in water), Swim +19; &lt;b&gt;Racial Modifiers &lt;/b&gt;+8 Stealth in water&lt;/h5&gt;&lt;h5&gt;&lt;b&gt;SQ &lt;/b&gt;amphibious, seasonal transformation&lt;/h5&gt;&lt;/div&gt;&lt;hr/&gt;&lt;div&gt;&lt;h5&gt;&lt;b&gt;ECOLOGY&lt;/b&gt;&lt;/h5&gt;&lt;/div&gt;&lt;hr/&gt;&lt;div&gt;&lt;h5&gt;&lt;b&gt;Environment &lt;/b&gt; warm marshes and rivers&lt;/h5&gt;&lt;h5&gt;&lt;b&gt;Organization &lt;/b&gt;solitary, pair, or nest (3-6)&lt;/h5&gt;&lt;h5&gt;&lt;b&gt;Treasure &lt;/b&gt;incidental&lt;/h5&gt;&lt;/div&gt;&lt;hr/&gt;&lt;div&gt;&lt;h5&gt;&lt;b&gt;SPECIAL ABILITIES&lt;/b&gt;&lt;/h5&gt;&lt;/div&gt;&lt;hr/&gt;&lt;div&gt;&lt;/h5&gt;&lt;h5&gt;&lt;b&gt;Guiding Star (Su)&lt;/b&gt; When the estuarine worm is in ahket form, its bioluminescence attracts weak-minded creatures. Any creature within 120 feet that attempts to move during its turn must succeed at a DC 14 Will save or be forced to move toward the estuarine worm instead of in its intended direction. This ability is otherwise treated a gaze attack. This ability is a mind-affecting illusion (pattern) effect, though vermin are not immune to this effect. The estuarine worm can activate and deactivate this ability as a free action. The save DC is Charisma-based.  &lt;/h5&gt;&lt;h5&gt;&lt;b&gt;Seasonal Transformation (Ex)&lt;/b&gt; An estuarine worm has two forms: ahket (wet season) and shemu (dry season). In its shemu form, the estuarine worm is one size category smaller than when it's in its ahket form. Further, its Strength and Dexterity decrease by 8 and it loses its damage reduction. It also loses its guiding star ability and its willful special quality. Its natural armor bonus increases by 8 and it gains DR 15/ bludgeoning. In addition, all of the creature's movement speeds are decreased by 10 feet.  An estuarine worm assumes its shemu form if it goes 24 hours without exposure to water. An estuarine worm that is targeted by a &lt;i&gt;control water&lt;/i&gt; (lower water), &lt;i&gt;greater polymorph&lt;/i&gt;, &lt;i&gt;flesh to stone&lt;/i&gt;, or &lt;i&gt;transmute mud to rock&lt;/i&gt; spell immediately shifts to its shemu form (instead of experiencing the spell's normal effect).  An estuarine worm takes on ahket form if it is submerged in water for 24 hours. An estuarine worm that is targeted by a &lt;i&gt;control water&lt;/i&gt; (raise water), &lt;i&gt;greater polymorph&lt;/i&gt;, &lt;i&gt;stone to flesh&lt;/i&gt;, or &lt;i&gt;transmute rock to mud&lt;/i&gt; spell immediately shifts to its ahket form (instead of experiencing the spell's normal effect).  &lt;/h5&gt;&lt;h5&gt;&lt;b&gt;Willful (Ex)&lt;/b&gt; In ahket form, an estuarine worm gains a +4 competence bonus to Will saves against enchantment spells and effects.&lt;/h5&gt;&lt;/div&gt;&lt;br&gt;&lt;div&gt;&lt;h4&gt;&lt;p&gt;&lt;p&gt;When Alboras, one of the brightest navigable stars, returns to the night sky, it is a sure sign the River Sphinx will soon flood its banks and replenish the land after the harvest. The inundation also revives the rare but deadly estuarine worms. During the wet season, which is called &lt;i&gt;akhet&lt;/i&gt; in Osiriani, the giant worms hunt the flooded plains. When the waters recede and Alboras disappears below the horizon again, the estuarine worms retreat as well. During shemu, the dry season, they enter a semi-torpid state and lie buried beneath the dry soil for protection.  A typical estuarine worm measures 25 feet long and 3 feet wide during the wet season. The worms have a bioluminescent organ atop their heads. At night, the tiny,   flickering light might be mistaken for a star low on the horizon. When the dry season comes, the estuarine worm contracts to become half as long and half as wide. Its skin, once soft and spongy like wet mud, becomes as hard as stone.  &lt;b&gt;&lt;/p&gt;&lt;p&gt;Ecology&lt;/b&gt;&lt;/p&gt;&lt;p&gt;  Estuarine worms are most active when the River Sphinx is at its highest levels and crests its banks. Though the farmers leave when their lands flood, those who live on the edges of the flood plain, as well as those who sail the river, are still at risk of attack by these predators. Estuarine worms bury themselves in the mud during the day and emerge to hunt at night when it is cooler. The carnivorous worms eat whatever they can find, from fish and frogs, to livestock and people. They have even been known to gorge on crocodiles and hippopotamuses, after which they bury themselves for a time in order to digest their hefty meals. The lights on their heads attract small animals above and below the water, which in turn can attract larger prey. Stories are told of travelers who mistake the light for Alboras and navigate their small riverboats right into the maw of a worm.  As the floods recede, the estuarine worms become less active. When the land above them is no longer underwater, the worms remain buried in the moist soil. For the rest of the year, they live off fat and water stored during the wet season. The worms' flesh contracts, becoming denser in the process. It is commonly believed that the worms, like the soil, harden from dehydration, but it is, in fact, a natural defense mechanism. Though they might seem to be asleep, estuarine worms remain a danger in the dry season. When the worm's resting spot is too shallow or a plow digs too deep, farmers risk disturbing a worm in its hibernation. Though the worms may not be as agile or as hungry during this time, they are still dangerous predators.  &lt;b&gt;&lt;/p&gt;&lt;p&gt;Habitat &amp; Society&lt;/b&gt;&lt;/p&gt;&lt;p&gt;  Estuarine worms are typically solitary hunters. They reproduce parthenogenetically, and thus have little need for contact with others of their kind. Estuarine worms reproduce rarely, but birth large numbers of offspring when they do. Most of the spawn, however, are eaten by other predators long before they reach full size. When multiple worms are found together (usually because of lower-than-normal floodwater), only the alpha worm uses its bioluminescence. This sign of dominance also keeps potential prey from being drawn to multiple light sources.  Several cults in Osirion keep estuarine worms as sacred beasts in their secret temples. Worshipers of both Lamashtu and Rovagug believe it was their respective god who birthed these worms. Members of the Old Cults revere estuarine worms for their connection to the star Alboras and the Great Old One who supposedly dwells there. The cultists seek out the worms during the season of shemu, when the worms are less violent and more tractable. A combination of brute force and magic are necessary to find, exhume, and contain these elusive creatures. In captivity, estuarine worms can be made to change form regardless of the season through the application or exclusion of water. The high priests of these cults also know certain spells that can trigger an immediate change. The cultists connect to their god through the worms, offering sacrifices to them and reading omens in their violent squirming. The worms serve as guards against intruders, and can also be used as weapons against the cult's enemies.&lt;/p&gt;&lt;/h4&gt;&lt;/div&gt;</t>
  </si>
  <si>
    <t>Ahket Form</t>
  </si>
  <si>
    <t>Fort +13, Ref +6, Will +6</t>
  </si>
  <si>
    <t>30 ft., burrow 10 ft., swim 10 ft.</t>
  </si>
  <si>
    <t>bite +17 (2d6+7/19-20 plus grab), tail slap +12 (2d6+3)</t>
  </si>
  <si>
    <t>Str 24, Dex 8, Con 23, Int 1, Wis 13, Cha 8</t>
  </si>
  <si>
    <t>Perception +11, Stealth +8 (+16 in water), Swim +15</t>
  </si>
  <si>
    <t>&lt;link rel="stylesheet"href="PF.css"&gt;&lt;div&gt;&lt;h2&gt;Estuarine Worm&lt;/h2&gt;&lt;h3&gt;&lt;i&gt;As thick and tall as a towering palm tree, this mud-colored worm hisses through a fanged mouth. Atop its head, a small protuberance shines like a star.&lt;/i&gt;&lt;/h3&gt;&lt;br&gt;&lt;/div&gt;&lt;div class="heading"&gt;&lt;p class="alignleft"&gt;Estuarine Worm (Shemu Form)&lt;/p&gt;&lt;p class="alignright"&gt;CR 10&lt;/p&gt;&lt;div style="clear: both;"&gt;&lt;/div&gt;&lt;/div&gt;&lt;div&gt;&lt;h5&gt;&lt;b&gt;XP &lt;/b&gt;9,600&lt;/h5&gt;&lt;h5&gt;N Large magical beast (aquatic)&lt;/h5&gt;&lt;h5&gt;&lt;b&gt;Init &lt;/b&gt;+3; &lt;b&gt;Senses &lt;/b&gt;darkvision 60 ft., low-light vision, tremorsense 30 ft.; Perception +11&lt;/h5&gt;&lt;/div&gt;&lt;hr/&gt;&lt;div&gt;&lt;h5&gt;&lt;b&gt;DEFENSE&lt;/b&gt;&lt;/h5&gt;&lt;/div&gt;&lt;hr/&gt;&lt;div&gt;&lt;h5&gt;&lt;b&gt;AC &lt;/b&gt;27, touch 8, flat-footed 27 (-1 Dex, +19 natural, -1 size)&lt;/h5&gt;&lt;h5&gt;&lt;b&gt;hp &lt;/b&gt;126 (11d10+66)&lt;/h5&gt;&lt;h5&gt;&lt;b&gt;Fort &lt;/b&gt;+13, &lt;b&gt;Ref &lt;/b&gt;+6, &lt;b&gt;Will &lt;/b&gt;+6&lt;/h5&gt;&lt;h5&gt;&lt;b&gt;DR &lt;/b&gt;15/bludgeoning; &lt;b&gt;Resist &lt;/b&gt;acid 10, fire 10&lt;/h5&gt;&lt;/div&gt;&lt;hr/&gt;&lt;div&gt;&lt;h5&gt;&lt;b&gt;OFFENSE&lt;/b&gt;&lt;/h5&gt;&lt;/div&gt;&lt;hr/&gt;&lt;div&gt;&lt;h5&gt;&lt;b&gt;Spd &lt;/b&gt;30 ft., burrow 10 ft., swim 10 ft.&lt;/h5&gt;&lt;h5&gt;&lt;b&gt;Melee &lt;/b&gt;bite +17 (2d6+7/19-20 plus grab), tail slap +12 (2d6+3)&lt;/h5&gt;&lt;h5&gt;&lt;b&gt;Space &lt;/b&gt;10 ft.; &lt;b&gt;Reach &lt;/b&gt;10 ft.&lt;/h5&gt;&lt;h5&gt;&lt;b&gt;Special Attacks &lt;/b&gt;constrict (2d6+7)&lt;/h5&gt;&lt;/div&gt;&lt;hr/&gt;&lt;div&gt;&lt;h5&gt;&lt;b&gt;STATISTICS&lt;/b&gt;&lt;/h5&gt;&lt;/div&gt;&lt;hr/&gt;&lt;div&gt;&lt;h5&gt;&lt;b&gt;Str &lt;/b&gt;24, &lt;b&gt;Dex &lt;/b&gt;8, &lt;b&gt;Con &lt;/b&gt;23, &lt;b&gt;Int &lt;/b&gt; 1, &lt;b&gt;Wis &lt;/b&gt;13, &lt;b&gt;Cha &lt;/b&gt;8&lt;/h5&gt;&lt;h5&gt;&lt;b&gt;Base Atk &lt;/b&gt;+11; &lt;b&gt;CMB &lt;/b&gt;+19; &lt;b&gt;CMD &lt;/b&gt;28 (can't be tripped)&lt;/h5&gt;&lt;h5&gt;&lt;b&gt;Feats &lt;/b&gt;Improved Critical (bite), Improved Initiative, Iron Will, Power Attack, Skill Focus (Perception), Skill Focus (Stealth)&lt;/h5&gt;&lt;h5&gt;&lt;b&gt;Skills &lt;/b&gt;Perception +11, Stealth +8 (+16 in water), Swim +15; &lt;b&gt;Racial Modifiers &lt;/b&gt;+8 Stealth in water&lt;/h5&gt;&lt;h5&gt;&lt;b&gt;SQ &lt;/b&gt;amphibious, seasonal transformation&lt;/h5&gt;&lt;/div&gt;&lt;hr/&gt;&lt;div&gt;&lt;h5&gt;&lt;b&gt;ECOLOGY&lt;/b&gt;&lt;/h5&gt;&lt;/div&gt;&lt;hr/&gt;&lt;div&gt;&lt;h5&gt;&lt;b&gt;Environment &lt;/b&gt; warm marshes and rivers&lt;/h5&gt;&lt;h5&gt;&lt;b&gt;Organization &lt;/b&gt;solitary, pair, or nest (3-6)&lt;/h5&gt;&lt;h5&gt;&lt;b&gt;Treasure &lt;/b&gt;incidental&lt;/h5&gt;&lt;/div&gt;&lt;hr/&gt;&lt;div&gt;&lt;h5&gt;&lt;b&gt;SPECIAL ABILITIES&lt;/b&gt;&lt;/h5&gt;&lt;/div&gt;&lt;hr/&gt;&lt;div&gt;&lt;/h5&gt;&lt;h5&gt;&lt;b&gt;Guiding Star (Su)&lt;/b&gt; When the estuarine worm is in ahket form, its bioluminescence attracts weak-minded creatures. Any creature within 120 feet that attempts to move during its turn must succeed at a DC 14 Will save or be forced to move toward the estuarine worm instead of in its intended direction. This ability is otherwise treated a gaze attack. This ability is a mind-affecting illusion (pattern) effect, though vermin are not immune to this effect. The estuarine worm can activate and deactivate this ability as a free action. The save DC is Charisma-based.  &lt;/h5&gt;&lt;h5&gt;&lt;b&gt;Seasonal Transformation (Ex)&lt;/b&gt; An estuarine worm has two forms: ahket (wet season) and shemu (dry season). In its shemu form, the estuarine worm is one size category smaller than when it's in its ahket form. Further, its Strength and Dexterity decrease by 8 and it loses its damage reduction. It also loses its guiding star ability and its willful special quality. Its natural armor bonus increases by 8 and it gains DR 15/ bludgeoning. In addition, all of the creature's movement speeds are decreased by 10 feet.  An estuarine worm assumes its shemu form if it goes 24 hours without exposure to water. An estuarine worm that is targeted by a &lt;i&gt;control water&lt;/i&gt; (lower water), &lt;i&gt;greater polymorph&lt;/i&gt;, &lt;i&gt;flesh to stone&lt;/i&gt;, or &lt;i&gt;transmute mud to rock&lt;/i&gt; spell immediately shifts to its shemu form (instead of experiencing the spell's normal effect).  An estuarine worm takes on ahket form if it is submerged in water for 24 hours. An estuarine worm that is targeted by a &lt;i&gt;control water&lt;/i&gt; (raise water), &lt;i&gt;greater polymorph&lt;/i&gt;, &lt;i&gt;stone to flesh&lt;/i&gt;, or &lt;i&gt;transmute rock to mud&lt;/i&gt; spell immediately shifts to its ahket form (instead of experiencing the spell's normal effect).  &lt;/h5&gt;&lt;h5&gt;&lt;b&gt;Willful (Ex)&lt;/b&gt; In ahket form, an estuarine worm gains a +4 competence bonus to Will saves against enchantment spells and effects.&lt;/h5&gt;&lt;/div&gt;&lt;br&gt;&lt;div&gt;&lt;h4&gt;&lt;p&gt;&lt;p&gt;When Alboras, one of the brightest navigable stars, returns to the night sky, it is a sure sign the River Sphinx will soon flood its banks and replenish the land after the harvest. The inundation also revives the rare but deadly estuarine worms. During the wet season, which is called &lt;i&gt;akhet&lt;/i&gt; in Osiriani, the giant worms hunt the flooded plains. When the waters recede and Alboras disappears below the horizon again, the estuarine worms retreat as well. During shemu, the dry season, they enter a semi-torpid state and lie buried beneath the dry soil for protection.  A typical estuarine worm measures 25 feet long and 3 feet wide during the wet season. The worms have a bioluminescent organ atop their heads. At night, the tiny,   flickering light might be mistaken for a star low on the horizon. When the dry season comes, the estuarine worm contracts to become half as long and half as wide. Its skin, once soft and spongy like wet mud, becomes as hard as stone.  &lt;b&gt;&lt;/p&gt;&lt;p&gt;Ecology&lt;/b&gt;&lt;/p&gt;&lt;p&gt;  Estuarine worms are most active when the River Sphinx is at its highest levels and crests its banks. Though the farmers leave when their lands flood, those who live on the edges of the flood plain, as well as those who sail the river, are still at risk of attack by these predators. Estuarine worms bury themselves in the mud during the day and emerge to hunt at night when it is cooler. The carnivorous worms eat whatever they can find, from fish and frogs, to livestock and people. They have even been known to gorge on crocodiles and hippopotamuses, after which they bury themselves for a time in order to digest their hefty meals. The lights on their heads attract small animals above and below the water, which in turn can attract larger prey. Stories are told of travelers who mistake the light for Alboras and navigate their small riverboats right into the maw of a worm.  As the floods recede, the estuarine worms become less active. When the land above them is no longer underwater, the worms remain buried in the moist soil. For the rest of the year, they live off fat and water stored during the wet season. The worms' flesh contracts, becoming denser in the process. It is commonly believed that the worms, like the soil, harden from dehydration, but it is, in fact, a natural defense mechanism. Though they might seem to be asleep, estuarine worms remain a danger in the dry season. When the worm's resting spot is too shallow or a plow digs too deep, farmers risk disturbing a worm in its hibernation. Though the worms may not be as agile or as hungry during this time, they are still dangerous predators.  &lt;b&gt;&lt;/p&gt;&lt;p&gt;Habitat &amp; Society&lt;/b&gt;&lt;/p&gt;&lt;p&gt;  Estuarine worms are typically solitary hunters. They reproduce parthenogenetically, and thus have little need for contact with others of their kind. Estuarine worms reproduce rarely, but birth large numbers of offspring when they do. Most of the spawn, however, are eaten by other predators long before they reach full size. When multiple worms are found together (usually because of lower-than-normal floodwater), only the alpha worm uses its bioluminescence. This sign of dominance also keeps potential prey from being drawn to multiple light sources.  Several cults in Osirion keep estuarine worms as sacred beasts in their secret temples. Worshipers of both Lamashtu and Rovagug believe it was their respective god who birthed these worms. Members of the Old Cults revere estuarine worms for their connection to the star Alboras and the Great Old One who supposedly dwells there. The cultists seek out the worms during the season of shemu, when the worms are less violent and more tractable. A combination of brute force and magic are necessary to find, exhume, and contain these elusive creatures. In captivity, estuarine worms can be made to change form regardless of the season through the application or exclusion of water. The high priests of these cults also know certain spells that can trigger an immediate change. The cultists connect to their god through the worms, offering sacrifices to them and reading omens in their violent squirming. The worms serve as guards against intruders, and can also be used as weapons against the cult's enemies.&lt;/p&gt;&lt;/h4&gt;&lt;/div&gt;</t>
  </si>
  <si>
    <t>Shemu Form</t>
  </si>
  <si>
    <t>Panthereon</t>
  </si>
  <si>
    <t>darkvision 60 ft., low-light vision, true seeing; Perception +2</t>
  </si>
  <si>
    <t>bite +22 (4d6+7 plus cursed wound), 2 slams +22 (1d10+7)</t>
  </si>
  <si>
    <t>cursed wound, eye beam, haste</t>
  </si>
  <si>
    <t>Spell-Like Abilities (CL 11th; concentration +6)  Constant-true seeing</t>
  </si>
  <si>
    <t>Str 24, Dex 9, Con -, Int -, Wis 15, Cha 1</t>
  </si>
  <si>
    <t>solitary or pride (2-4)</t>
  </si>
  <si>
    <t>This finely sculpted statue is formed of hardened clay. Its muscular body is topped with the head of a feline predator.</t>
  </si>
  <si>
    <t>Cursed Wound (Ex) The damage a panthereon deals doesn't heal naturally and resists magical healing. A character attempting to use magical healing on a creature damaged by a panthereon must succeed at a DC 26 caster level check, or the healing has no effect on the injured creature.  Eye Beam (Su) Once per round as a standard action, a panthereon can unleash a beam of blinding light at a target within 60 feet as a ranged touch attack. The beam deals 2d8 points of fire damage. Any creature struck by this beam must succeed at a DC 18 Fortitude save or be blinded for 1 hour.  Haste (Su) After it has engaged in at least 1 round of combat, a panthereon can gain the benefits of haste once per day as a free action. The effect lasts 6 rounds and is otherwise the same as the spell.  Immunity to Magic (Ex) A panthereon is immune to any spell or spell-like ability that allows spell resistance. In addition, certain spells and effects function differently against the creature, as noted below.  • A disintegrate spell slows the golem (as the slow spell) for 1d6 rounds and deals 1d12 points of damage (no save).  • A soften earth and stone spell cast directly at a panthereon reduces its damage reduction to DR 2/ adamantine and bludgeoning for 1d4 rounds.  • Any magical attack against a panthereon that deals electricity damage heals 1 point of damage for every 3 points of damage it would normally deal. If the amount of healing would cause the golem to exceed its full normal hit points, it gains any excess as temporary hit points. A panthereon gets no saving throw against magical attacks that deal electricity damage.</t>
  </si>
  <si>
    <t>Carefully constructed to serve as tomb guardians and protectors of their creators and their treasure, panthereons are a variant of clay golems. The majority of these golems were created during the First Age in Osirion, though evidence of their existence has turned up beyond the nation's borders. A panthereon stands over 8 feet tall and weighs 600 pounds. While its sculpted form may vary, it is typically muscular and wears no clothing save for a simple Osirian skirt.  Ecology  Osirion's golem makers dispute the notion that the panthereon's design was simply the work of some arcane crafter. Instead, many of them believe the inspiration for its creation was bestowed by the ancient gods themselves. The design for golems has changed little from their initial creation in the First Age, and most variations only came along during the end of the Second Age.  Habitat &amp; Society  As mindless constructs, panthereons have no society or culture of their own. Scholars closely associate panthereons with the societal norms of Osirion during the period when the creatures were widely used as tomb guardians. Many panthereons have abilities tied to their creators, but most of these creators have long since perished, leaving the golems to act on their last given orders.  Construction  A panthereon's body is carved from 1,000 pounds of clay mixed with the powdered bones of a purebred Osiriani cat that was either awakened or served as a bonded familiar. During the sculpting process the creator may only moisten the clay with water sourced from an Osirian desert oasis and must add 1,500 gp worth of rare oils and powders.  PANTHEREON  CL 11th; Price 48,500 gp  Construction  Requirements Craft Construct, animate objects, bless, commune, prayer, resurrection, searing light, true seeing, creator must be caster level 11th; Skill Craft (pottery) or Craft (sculpture) DC 16; Cost 28,500 gp   VARIANT PANTHEREONS  While most panthereons possess the statistics presented above, a few of Osirion's finest golem makers have developed specialized panthereons, each with slightly different enhancements to their abilities. Each one of these variants lists the new abilities, as well as any additional construction requirements and the additional cost in special materials required to create the variant.  Esteemed (CR+0)  The ultimate palace guard, an esteemed panthereon can take the form of a black house cat (Pathfinder RPG Bestiary 131) at will as a standard action. This allows the panthereon to guard a location without being seen as an obvious sentry. Esteemed panthereons can be commanded to change between house cat and guardian forms by their creator, or they can be made to do so under set conditions. Though not widely held, the superstitious belief that any house cat could be a disguised esteemed panthereon has led some to keep cats as a deterrent to thieves and vandals.  Additional Construction Requirements: beast shape II; Additional Cost: 21,000 gp.  Slaver (CR+0)  The slaver panthereon was initially designed to supervise recalcitrant slaves, but it has since proved equally useful when hunting anyone the golem's creator wants to have captured alive. Because slaves and prisoners are often a very valuable commodity, the slaver panthereon has the ability to, as a swift action, convert all of its attacks to nonlethal damage. When it does so, its slam attacks also gain the grab special ability. As another swift action, it can change its attacks back to dealing normal lethal damage (losing the grab ability in the process). Since they are nonintelligent, slaver panthereons default to dealing nonlethal damage unless their master orders otherwise.   Additional Construction Requirements: Merciful Spell; Additional Cost: 21,500 gp.  Spell Bearer (CR+1)  This panthereon serves its master by augmenting and reinforcing the master's spellcasting. Some sages believe the spell bearer panthereon was a precursor to the present-day shield guardian golem. A spell bearer panthereon can store a single spell of 1st through 6th level, but the golem can't be commanded to cast the spell as a shield guardian golem would. Instead, should that spell be cast on the golem or its creator (as long as the creator is within 60 feet), the spell is immediately countered, as by counterspell, requiring no action of the panthereon or its creator. Once used, the spell in the panthereon is gone, and a new spell (or the same spell) may be placed into it.  In addition, if a spell bearer panthereon's creator casts a spell within 60 feet of the panthereon, the golem may mirror its creator, and also cast the same spell the following round. A spell bearer panthereon can use this ability once per day for any spell 3rd-level or lower.  Additional Construction Requirements: Improved Counterspell, mnemonic enhancer; Additional Cost: 30,000 gp.  TrueHunter (CR+1)  During creation, this panthereon is given the name of an individual it is tasked with slaying. The target's identity must be clear and unambiguous. Once the ritual is complete and the panthereon is activated, the golem receives a +4 bonus on attacks against its named target and deals it an extra 2d6 points of damage. This additional damage is not multiplied on a critical hit. A true hunter can always detect the presence and location of its target so long as the target is within 1 mile.  If the true hunter's target is killed, it becomes a regular panthereon. If the target is resurrected or reincarnated, the true hunter instinctively becomes aware of this, and regains all of its old abilities. It can't pinpoint their direction or presence unless the target is within 1 mile.  Additional Construction Requirements: instant enemy; Additional Cost: 26,500 gp.</t>
  </si>
  <si>
    <t>&lt;link rel="stylesheet"href="PF.css"&gt;&lt;div&gt;&lt;h2&gt;Golem, Panthereon&lt;/h2&gt;&lt;h3&gt;&lt;i&gt;This finely sculpted statue is formed of hardened clay. Its muscular body is topped with the head of a feline predator.&lt;/i&gt;&lt;/h3&gt;&lt;br&gt;&lt;/div&gt;&lt;div class="heading"&gt;&lt;p class="alignleft"&gt;Panthereon&lt;/p&gt;&lt;p class="alignright"&gt;CR 11&lt;/p&gt;&lt;div style="clear: both;"&gt;&lt;/div&gt;&lt;/div&gt;&lt;div&gt;&lt;h5&gt;&lt;b&gt;XP &lt;/b&gt;12,800&lt;/h5&gt;&lt;h5&gt;N Large construct &lt;/h5&gt;&lt;h5&gt;&lt;b&gt;Init &lt;/b&gt;+3; &lt;b&gt;Senses &lt;/b&gt;darkvision 60 ft., low-light vision, &lt;i&gt;true seeing&lt;/i&gt;; Perception +2&lt;/h5&gt;&lt;/div&gt;&lt;hr/&gt;&lt;div&gt;&lt;h5&gt;&lt;b&gt;DEFENSE&lt;/b&gt;&lt;/h5&gt;&lt;/div&gt;&lt;hr/&gt;&lt;div&gt;&lt;h5&gt;&lt;b&gt;AC &lt;/b&gt;24, touch 8, flat-footed 24 (-1 Dex, +16 natural, -1 size)&lt;/h5&gt;&lt;h5&gt;&lt;b&gt;hp &lt;/b&gt;118 (16d10+30)&lt;/h5&gt;&lt;h5&gt;&lt;b&gt;Fort &lt;/b&gt;+5, &lt;b&gt;Ref &lt;/b&gt;+4, &lt;b&gt;Will &lt;/b&gt;+7&lt;/h5&gt;&lt;h5&gt;&lt;b&gt;DR &lt;/b&gt;10/adamantine and bludgeoning; &lt;b&gt;Immune &lt;/b&gt;construct traits, magic&lt;/h5&gt;&lt;/div&gt;&lt;hr/&gt;&lt;div&gt;&lt;h5&gt;&lt;b&gt;OFFENSE&lt;/b&gt;&lt;/h5&gt;&lt;/div&gt;&lt;hr/&gt;&lt;div&gt;&lt;h5&gt;&lt;b&gt;Spd &lt;/b&gt;30 ft.&lt;/h5&gt;&lt;h5&gt;&lt;b&gt;Melee &lt;/b&gt;bite +22 (4d6+7 plus cursed wound), 2 slams +22 (1d10+7)&lt;/h5&gt;&lt;h5&gt;&lt;b&gt;Space &lt;/b&gt;10 ft.; &lt;b&gt;Reach &lt;/b&gt;10 ft. (5 ft. with bite)&lt;/h5&gt;&lt;h5&gt;&lt;b&gt;Special Attacks &lt;/b&gt;cursed wound, eye beam, haste&lt;/h5&gt;&lt;h5&gt;&lt;b&gt;Spell-Like Abilities&lt;/b&gt; (CL 11th; concentration +6)  &lt;/br&gt;Constant&amp;mdash;&lt;i&gt;true seeing&lt;/i&gt;&lt;/h5&gt;&lt;/h5&gt;&lt;/div&gt;&lt;hr/&gt;&lt;div&gt;&lt;h5&gt;&lt;b&gt;STATISTICS&lt;/b&gt;&lt;/h5&gt;&lt;/div&gt;&lt;hr/&gt;&lt;div&gt;&lt;h5&gt;&lt;b&gt;Str &lt;/b&gt;24, &lt;b&gt;Dex &lt;/b&gt;9, &lt;b&gt;Con &lt;/b&gt;-, &lt;b&gt;Int &lt;/b&gt; -, &lt;b&gt;Wis &lt;/b&gt;15, &lt;b&gt;Cha &lt;/b&gt;1&lt;/h5&gt;&lt;h5&gt;&lt;b&gt;Base Atk &lt;/b&gt;+16; &lt;b&gt;CMB &lt;/b&gt;+24; &lt;b&gt;CMD &lt;/b&gt;33&lt;/h5&gt;&lt;h5&gt;&lt;b&gt;Feats &lt;/b&gt;Improved Initiative&lt;sup&gt;B&lt;/sup&gt;&lt;/h5&gt;&lt;/div&gt;&lt;hr/&gt;&lt;div&gt;&lt;h5&gt;&lt;b&gt;ECOLOGY&lt;/b&gt;&lt;/h5&gt;&lt;/div&gt;&lt;hr/&gt;&lt;div&gt;&lt;h5&gt;&lt;b&gt;Environment &lt;/b&gt; any&lt;/h5&gt;&lt;h5&gt;&lt;b&gt;Organization &lt;/b&gt;solitary or pride (2-4)&lt;/h5&gt;&lt;h5&gt;&lt;b&gt;Treasure &lt;/b&gt;none&lt;/h5&gt;&lt;/div&gt;&lt;hr/&gt;&lt;div&gt;&lt;h5&gt;&lt;b&gt;SPECIAL ABILITIES&lt;/b&gt;&lt;/h5&gt;&lt;/div&gt;&lt;hr/&gt;&lt;div&gt;&lt;/h5&gt;&lt;h5&gt;&lt;b&gt;Cursed Wound (Ex)&lt;/b&gt; The damage a panthereon deals doesn't heal naturally and resists magical healing. A character attempting to use magical healing on a creature damaged by a panthereon must succeed at a DC 26 caster level check, or the healing has no effect on the injured creature.  &lt;/h5&gt;&lt;h5&gt;&lt;b&gt;Eye Beam (Su)&lt;/b&gt; Once per round as a standard action, a panthereon can unleash a beam of blinding light at a target within 60 feet as a ranged touch attack. The beam deals 2d8 points of fire damage. Any creature struck by this beam must succeed at a DC 18 Fortitude save or be blinded for 1 hour.  &lt;/h5&gt;&lt;h5&gt;&lt;b&gt;Haste (Su)&lt;/b&gt; After it has engaged in at least 1 round of combat, a panthereon can gain the benefits of haste once per day as a free action. The effect lasts 6 rounds and is otherwise the same as the spell.  &lt;/h5&gt;&lt;h5&gt;&lt;b&gt;Immunity to Magic (Ex)&lt;/b&gt; A panthereon is immune to any spell or spell-like ability that allows spell resistance. In addition, certain spells and effects function differently against the creature, as noted below.  &lt;ul&gt;&lt;li&gt; A &lt;i&gt;disintegrate&lt;/i&gt; spell slows the golem (as the &lt;i&gt;slow&lt;/i&gt; spell) for 1d6 rounds and deals 1d12 points of damage (no save).  &lt;li&gt; A &lt;i&gt;soften earth and stone&lt;/i&gt; spell cast directly at a panthereon reduces its damage reduction to DR 2/ adamantine and bludgeoning for 1d4 rounds.  &lt;li&gt; Any magical attack against a panthereon that deals electricity damage heals 1 point of damage for every 3 points of damage it would normally deal. If the amount of healing would cause the golem to exceed its full normal hit points, it gains any excess as temporary hit points. A panthereon gets no saving throw against magical attacks that deal electricity damage.&lt;/ul&gt;&lt;/h5&gt;&lt;/div&gt;&lt;br&gt;&lt;div&gt;&lt;h4&gt;&lt;p&gt;&lt;p&gt;Carefully constructed to serve as tomb guardians and protectors of their creators and their treasure, panthereons are a variant of clay golems. The majority of these golems were created during the First Age in Osirion, though evidence of their existence has turned up beyond the nation's borders. A panthereon stands over 8 feet tall and weighs 600 pounds. While its sculpted form may vary, it is typically muscular and wears no clothing save for a simple Osirian skirt.  &lt;b&gt;&lt;/p&gt;&lt;p&gt;Ecology&lt;/b&gt;&lt;/p&gt;&lt;p&gt;  Osirion's golem makers dispute the notion that the panthereon's design was simply the work of some arcane crafter. Instead, many of them believe the inspiration for its creation was bestowed by the ancient gods themselves. The design for golems has changed little from their initial creation in the First Age, and most variations only came along during the end of the Second Age.  &lt;b&gt;&lt;/p&gt;&lt;p&gt;Habitat &amp; Society&lt;/b&gt;&lt;/p&gt;&lt;p&gt;  As mindless constructs, panthereons have no society or culture of their own. Scholars closely associate panthereons with the societal norms of Osirion during the period when the creatures were widely used as tomb guardians. Many panthereons have abilities tied to their creators, but most of these creators have long since perished, leaving the golems to act on their last given orders.  &lt;br&gt;&lt;b&gt;Construction&lt;/b&gt;&lt;br&gt;  A panthereon's body is carved from 1,000 pounds of clay mixed with the powdered bones of a purebred Osiriani cat that was either awakened or served as a bonded familiar. During the sculpting process the creator may only moisten the clay with water sourced from an Osirian desert oasis and must add 1,500 gp worth of rare oils and powders.  &lt;br&gt;&lt;div class="heading"&gt;&lt;p class="alignleft"&gt;Panthereon&lt;div style="clear: both;"&gt;&lt;/div&gt;  &lt;b&gt;CL&lt;/b&gt; 11th; &lt;b&gt;Price&lt;/b&gt; 48,500 gp  &lt;br&gt;&lt;hr/&gt;&lt;b&gt;Construction&lt;/b&gt;&lt;hr/&gt;  &lt;b&gt;Requirements&lt;/b&gt; Craft Construct, &lt;i&gt;animate objects&lt;/i&gt;, &lt;i&gt;bless&lt;/i&gt;, &lt;i&gt;commune&lt;/i&gt;, &lt;i&gt;prayer&lt;/i&gt;, &lt;i&gt;resurrection&lt;/i&gt;, &lt;i&gt;searing light&lt;/i&gt;, &lt;i&gt;true seeing&lt;/i&gt;, creator must be caster level 11th; &lt;b&gt;Skill&lt;/b&gt; Craft (pottery) or Craft (sculpture) DC 16; &lt;b&gt;Cost&lt;/b&gt; 28,500 gp   &lt;br&gt;&lt;br&gt;&lt;b&gt;VARIANT PANTHEREONS&lt;/b&gt;&lt;br&gt;  While most panthereons possess the statistics presented above, a few of Osirion's finest golem makers have developed specialized panthereons, each with slightly different enhancements to their abilities. Each one of these variants lists the new abilities, as well as any additional construction requirements and the additional cost in special materials required to create the variant.  &lt;br&gt;&lt;b&gt;Esteemed (CR+0)&lt;/b&gt;  The ultimate palace guard, an esteemed panthereon can take the form of a black house cat (&lt;i&gt;Pathfinder RPG Bestiary&lt;/i&gt; 131) at will as a standard action. This allows the panthereon to guard a location without being seen as an obvious sentry. Esteemed panthereons can be commanded to change between house cat and guardian forms by their creator, or they can be made to do so under set conditions. Though not widely held, the superstitious belief that any house cat could be a disguised esteemed panthereon has led some to keep cats as a deterrent to thieves and vandals.  &lt;br&gt;&lt;b&gt;Additional Construction&lt;/b&gt; &lt;b&gt;Requirements&lt;/b&gt;: &lt;i&gt;beast shape II&lt;/i&gt;; &lt;b&gt;Additional Cost&lt;/b&gt;: 21,000 gp.  &lt;br&gt;&lt;b&gt;Slaver (CR+0)&lt;/b&gt;&lt;br&gt;  The slaver panthereon was initially designed to supervise recalcitrant slaves, but it has since proved equally useful when hunting anyone the golem's creator wants to have captured alive. Because slaves and prisoners are often a very valuable commodity, the slaver panthereon has the ability to, as a swift action, convert all of its attacks to nonlethal damage. When it does so, its slam attacks also gain the grab special ability. As another swift action, it can change its attacks back to dealing normal lethal damage (losing the grab ability in the process). Since they are nonintelligent, slaver panthereons default to dealing nonlethal damage unless their master orders otherwise.   &lt;br&gt;&lt;b&gt;Additional ConstructionRequirements&lt;/b&gt;: Merciful Spell; &lt;b&gt;Additional Cost&lt;/b&gt;: 21,500 gp.  &lt;br&gt;&lt;b&gt;Spell Bearer (CR+1)&lt;/b&gt;&lt;br&gt;  This panthereon serves its master by augmenting and reinforcing the master's spellcasting. Some sages believe the spell bearer panthereon was a precursor to the present-day shield guardian golem. A spell bearer panthereon can store a single spell of 1st through 6th level, but the golem can't be commanded to cast the spell as a shield guardian golem would. Instead, should that spell be cast on the golem or its creator (as long as the creator is within 60 feet), the spell is immediately countered, as by counterspell, requiring no action of the panthereon or its creator. Once used, the spell in the panthereon is gone, and a new spell (or the same spell) may be placed into it.  In addition, if a spell bearer panthereon's creator casts a spell within 60 feet of the panthereon, the golem may mirror its creator, and also cast the same spell the following round. A spell bearer panthereon can use this ability once per day for any spell 3rd-level or lower.  &lt;br&gt;&lt;b&gt;Additional Construction Requirements&lt;/b&gt;: Improved Counterspell, &lt;i&gt;mnemonic enhancer&lt;/i&gt;; &lt;b&gt;Additional Cost&lt;/b&gt;: 30,000 gp.  &lt;br&gt;&lt;b&gt;TrueHunter (CR+1)&lt;/b&gt;&lt;br&gt;  During creation, this panthereon is given the name of an individual it is tasked with slaying. The target's identity must be clear and unambiguous. Once the ritual is complete and the panthereon is activated, the golem receives a +4 bonus on attacks against its named target and deals it an extra 2d6 points of damage. This additional damage is not multiplied on a critical hit. A true hunter can always detect the presence and location of its target so long as the target is within 1 mile.  If the true hunter's target is killed, it becomes a regular panthereon. If the target is resurrected or reincarnated, the true hunter instinctively becomes aware of this, and regains all of its old abilities. It can't pinpoint their direction or presence unless the target is within 1 mile.  &lt;br&gt;&lt;b&gt;Additional Construction Requirements&lt;/b&gt;: &lt;i&gt;instant enemy&lt;/i&gt;; &lt;b&gt;Additional Cost&lt;/b&gt;: 26,500 gp.&lt;/p&gt;&lt;/h4&gt;&lt;/div&gt;</t>
  </si>
  <si>
    <t>Stranglereed</t>
  </si>
  <si>
    <t>Fort +13, Ref +11, Will +5</t>
  </si>
  <si>
    <t>all-around vision,</t>
  </si>
  <si>
    <t>5 ft., climb 10 ft., swim 20 ft.</t>
  </si>
  <si>
    <t>2 tendrils +15 (2d8+6 plus grab), bite +14 (1d8+6)</t>
  </si>
  <si>
    <t>constrict (2d8+9), grab (Huge), pull (tendril, 5 ft.), strangle, suffocate</t>
  </si>
  <si>
    <t>Str 23, Dex 20, Con 21, Int 1, Wis 12, Cha 6</t>
  </si>
  <si>
    <t>Improved Initiative, Lightning Reflexes, Lunge, Skill Focus (Stealth), Stealthy, Weapon Focus (tendrils)</t>
  </si>
  <si>
    <t>Climb +14, Escape Artist +7, Perception +10, Stealth +15, Swim +14</t>
  </si>
  <si>
    <t xml:space="preserve"> warm rivers or lakes</t>
  </si>
  <si>
    <t>solitary or patch (2-6)</t>
  </si>
  <si>
    <t>This tangled mass of thick reeds sways in the breeze. Hidden under the surface of the water, a wicked maw of barbs and thorns waits in ambush.</t>
  </si>
  <si>
    <t>Freeze (Ex) A stranglereed can hold itself so still that it appears to be normal vegetation. A stranglereed that uses this ability can take 20 on its Stealth check to hide in plain sight as a regular patch of reeds.  Strangle (Ex) Stranglereeds have an unerring talent for seizing their victims by the throat. A creature that is grappled by a stranglereed can't speak or cast spells with verbal components.  Suffocate (Ex) A creature that's affected by a stranglereed's strangle ability can't breathe and must hold its breath or suffocate.</t>
  </si>
  <si>
    <t>An unlikely predator, a stranglereed floats motionless in calm lakes and rivers, patiently waiting for prey to approach before lashing out with two thick tendrils. This horrifically efficient killer gets its name from its uncanny ability to find a victim's throat with its tendrils. Once the stranglereed has secured its prey, it pulls its victim beneath the surface of the water and directs the victim toward a submerged circular orifice ringed with hundreds of gnashing barbs and thorns. Exceptionally voracious, the stranglereed never stops feeding, and in desperate times, the industrious plant can leave the water brief ly in order to hunt on land. These vicious, tenacious plants can even chase down their prey if it breaks free of their strong tendrils. Fortunately, a stranglereed can spend only a limited amount of time out of water. A stranglereed resembles a patch of normal reeds that covers a roughly circular 10-foot diameter area. Submerged in the water under this unassuming vegetation lies a large stalk that ends in its circular mouth. Its length is roughly 8 feet, from its mouth to the tips of its extended reeds. A stranglereed weighs 800 pounds.  Ecology  Above the calm waters, the stranglereed resembles a large but innocuous reedbed. However, underneath the water's murk, a large cylindrical stalk bobs in the currents. At the end of this stalk gapes a maw ringed with multiple rows of sharp barbs and thorns capable of shredding the flesh from prey's bones. Several tendrils grow from under the stranglereed's stalk to root themselves loosely into the bed of the lake, oasis, or river where it dwells. When the stranglereed detects prey, two tendrils specialized for grasping prey shoot toward their target and attempt to grapple it. The stranglereed lashes its tendrils around its target's throat and begins to asphyxiate the target. Once its hold is secure, it reels the prey into the water and into its hungry maw. Over centuries of evolution, the stranglereed has developed the ability to extend the range of these lashing tendrils by using an effective, if awkward, lunge.  Close inspection reveals that the stranglereed has multiple eyes that resemble fuzzy nodules running up its many reed stalks. In fact, over a hundred of these tiny orbs can be detected on a typical specimen, and they grant the stranglereed a superior sense of sight.  A stranglereed can venture onto dry land for a limited period of time, which it does when food is scarce or its prey breaks free from its tendrils and flees onto land. Its stalks can change in appearance to match the surrounding flora, a process that takes approximately 24 hours. This enables the plant to blend in with its surroundings whenever it finds itself in a new body of water.  A stranglereed reproduces by expelling seeds that float on air currents much like a dandelion's fluff. Those that land on dry earth soon die or are scavenged by birds and other small animals. Those that land in water grow into full-sized stranglereed stalks within 1 month. A large body of water can be home to a cluster of stranglereeds if the food supply can meet their demands.  Habitat &amp; Society  Typically found in warm, slow-moving water, the stranglereed favors sites that attract large mammals. Watering holes, sluggish rivers, lakes, and especially oases are common feeding spots. While the stranglereed can sustain itself on a diet of fish and other marine life, it seems to prefer the taste of hot blood washing through its gullet. Possessing an animal intellect, the stranglereed quickly adapts to its habitat and soon discovers which creatures it can realistically take down and which are better left alone.   Osirion, they pose the greatest danger in and around Tephu, where workers harvest the abundant papyrus reeds for Tephu's profitable papyrus trade. Papyrus harvesters have taken to prodding growths of papyrus with long poles to determine whether the reeds are in fact mundane plants or dangerous stranglereeds. Some enterprising harvesters even seek out and kill stranglereeds to sell to those who use their pulp in the creation of guardian scrolls (for more information on guardian scrolls see page 82 of Pathfinder Adventure Path #79).  When food is abundant, groups of stranglereeds often entwine their tendrils to create a strong matrix that allows them to work together to tackle much larger prey. This prey is often torn apart and split among the various members of the entwined patch. Entwined stranglereeds seem to release their fluff-like seeds more frequently than their solitary brethren. After spending years in an entwined state, these plants can sometimes merge into one larger creature referred to as a bloated patch.  Variant Stranglereeds Nomads and explorers tell chilling tales of more aggressive stranglereeds dwelling in secluded areas of the Inner Sea that glory in blood-drinking, paralyze victims, and have gigantic mouths, . Fortunately, the tales passed from nomad to nomad are often exaggerated, and while stranglereeds that possess some of these qualities do exist, they are simply minor variations on the standard stranglereed.  Stranglereed Bloated Patch (CR +1): This variation of the stranglereed has the giant creature simple template. Because of its enormous size, this variation prefers to swallow its prey whole. The bloated patch's bite attack gains the grab special attack, and any creature grappled in its mouth can be swallowed whole. The bloated patch gains the following special attacks: bite (grab) and swallow whole (4d6 acid damage, AC 16, 14 hp).  Stranglereed Sucker (CR+1): This variation of the stranglereed has the advanced creature simple template. In addition, the tendrils of this stranglereed are lined with tiny suckers that draw forth the victim's blood. This ability not only makes these stranglereeds less likely to lose their prey, but also make it easier for them to drink their prey's warm blood. Because of this evolution, stranglereed suckers gain an additional +2 bonus on combat maneuver checks when grappling and their tendril attacks gain the bleed ability (2d6).  Toxic Stranglereed (CR +2): This variation of the stranglereed has the advanced creature simple template. When the tendrils of the toxic stranglereed strike its prey, its target must succeed at a Fortitude save or become paralyzed. The toxic stranglereed's tendrils gain the following special attack: paralysis (1d4 rounds, DC 16).</t>
  </si>
  <si>
    <t>&lt;link rel="stylesheet"href="PF.css"&gt;&lt;div&gt;&lt;h2&gt;Stranglereed&lt;/h2&gt;&lt;h3&gt;&lt;i&gt;This tangled mass of thick reeds sways in the breeze. Hidden under the surface of the water, a wicked maw of barbs and thorns waits in ambush.&lt;/i&gt;&lt;/h3&gt;&lt;br&gt;&lt;/div&gt;&lt;div class="heading"&gt;&lt;p class="alignleft"&gt;Stranglereed&lt;/p&gt;&lt;p class="alignright"&gt;CR 9&lt;/p&gt;&lt;div style="clear: both;"&gt;&lt;/div&gt;&lt;/div&gt;&lt;div&gt;&lt;h5&gt;&lt;b&gt;XP &lt;/b&gt;6,400&lt;/h5&gt;&lt;h5&gt;N Large plant (aquatic)&lt;/h5&gt;&lt;h5&gt;&lt;b&gt;Init &lt;/b&gt;+9; &lt;b&gt;Senses &lt;/b&gt;low-light vision; Perception +10&lt;/h5&gt;&lt;/div&gt;&lt;hr/&gt;&lt;div&gt;&lt;h5&gt;&lt;b&gt;DEFENSE&lt;/b&gt;&lt;/h5&gt;&lt;/div&gt;&lt;hr/&gt;&lt;div&gt;&lt;h5&gt;&lt;b&gt;AC &lt;/b&gt;23, touch 14, flat-footed 18 (+5 Dex, +9 natural, -1 size)&lt;/h5&gt;&lt;h5&gt;&lt;b&gt;hp &lt;/b&gt;114 (12d8+60)&lt;/h5&gt;&lt;h5&gt;&lt;b&gt;Fort &lt;/b&gt;+13, &lt;b&gt;Ref &lt;/b&gt;+11, &lt;b&gt;Will &lt;/b&gt;+5&lt;/h5&gt;&lt;h5&gt;&lt;b&gt;Defensive Abilities &lt;/b&gt;all-around vision,; &lt;b&gt;DR &lt;/b&gt;5/slashing; &lt;b&gt;Immune &lt;/b&gt;plant traits&lt;/h5&gt;&lt;h5&gt;&lt;b&gt;Weaknesses &lt;/b&gt;vulnerable to fire&lt;/h5&gt;&lt;/div&gt;&lt;hr/&gt;&lt;div&gt;&lt;h5&gt;&lt;b&gt;OFFENSE&lt;/b&gt;&lt;/h5&gt;&lt;/div&gt;&lt;hr/&gt;&lt;div&gt;&lt;h5&gt;&lt;b&gt;Spd &lt;/b&gt;5 ft., climb 10 ft., swim 20 ft.&lt;/h5&gt;&lt;h5&gt;&lt;b&gt;Melee &lt;/b&gt;2 tendrils +15 (2d8+6 plus grab), bite +14 (1d8+6)&lt;/h5&gt;&lt;h5&gt;&lt;b&gt;Space &lt;/b&gt;10 ft.; &lt;b&gt;Reach &lt;/b&gt;10 ft. (5 ft. with bite)&lt;/h5&gt;&lt;h5&gt;&lt;b&gt;Special Attacks &lt;/b&gt;constrict (2d8+9), grab (Huge), pull (tendril, 5 ft.), strangle, suffocate&lt;/h5&gt;&lt;/div&gt;&lt;hr/&gt;&lt;div&gt;&lt;h5&gt;&lt;b&gt;STATISTICS&lt;/b&gt;&lt;/h5&gt;&lt;/div&gt;&lt;hr/&gt;&lt;div&gt;&lt;h5&gt;&lt;b&gt;Str &lt;/b&gt;23, &lt;b&gt;Dex &lt;/b&gt;20, &lt;b&gt;Con &lt;/b&gt;21, &lt;b&gt;Int &lt;/b&gt; 1, &lt;b&gt;Wis &lt;/b&gt;12, &lt;b&gt;Cha &lt;/b&gt;6&lt;/h5&gt;&lt;h5&gt;&lt;b&gt;Base Atk &lt;/b&gt;+9; &lt;b&gt;CMB &lt;/b&gt;+16 (+20 grapple); &lt;b&gt;CMD &lt;/b&gt;31&lt;/h5&gt;&lt;h5&gt;&lt;b&gt;Feats &lt;/b&gt;Improved Initiative, Lightning Reflexes, Lunge, Skill Focus (Stealth), Stealthy, Weapon Focus (tendrils)&lt;/h5&gt;&lt;h5&gt;&lt;b&gt;Skills &lt;/b&gt;Climb +14, Escape Artist +7, Perception +10, Stealth +15, Swim +14&lt;/h5&gt;&lt;h5&gt;&lt;b&gt;SQ &lt;/b&gt;freeze, water dependency&lt;/h5&gt;&lt;/div&gt;&lt;hr/&gt;&lt;div&gt;&lt;h5&gt;&lt;b&gt;ECOLOGY&lt;/b&gt;&lt;/h5&gt;&lt;/div&gt;&lt;hr/&gt;&lt;div&gt;&lt;h5&gt;&lt;b&gt;Environment &lt;/b&gt; warm rivers or lakes&lt;/h5&gt;&lt;h5&gt;&lt;b&gt;Organization &lt;/b&gt;solitary or patch (2-6)&lt;/h5&gt;&lt;h5&gt;&lt;b&gt;Treasure &lt;/b&gt;incidental&lt;/h5&gt;&lt;/div&gt;&lt;hr/&gt;&lt;div&gt;&lt;h5&gt;&lt;b&gt;SPECIAL ABILITIES&lt;/b&gt;&lt;/h5&gt;&lt;/div&gt;&lt;hr/&gt;&lt;div&gt;&lt;/h5&gt;&lt;h5&gt;&lt;b&gt;Freeze (Ex)&lt;/b&gt; A stranglereed can hold itself so still that it appears to be normal vegetation. A stranglereed that uses this ability can take 20 on its Stealth check to hide in plain sight as a regular patch of reeds.  &lt;/h5&gt;&lt;h5&gt;&lt;b&gt;Strangle (Ex)&lt;/b&gt; Stranglereeds have an unerring talent for seizing their victims by the throat. A creature that is grappled by a stranglereed can't speak or cast spells with verbal components.  &lt;/h5&gt;&lt;h5&gt;&lt;b&gt;Suffocate (Ex)&lt;/b&gt; A creature that's affected by a stranglereed's strangle ability can't breathe and must hold its breath or suffocate.&lt;/h5&gt;&lt;/div&gt;&lt;br&gt;&lt;div&gt;&lt;h4&gt;&lt;p&gt;&lt;p&gt;An unlikely predator, a stranglereed floats motionless in calm lakes and rivers, patiently waiting for prey to approach before lashing out with two thick tendrils. This horrifically efficient killer gets its name from its uncanny ability to find a victim's throat with its tendrils. Once the stranglereed has secured its prey, it pulls its victim beneath the surface of the water and directs the victim toward a submerged circular orifice ringed with hundreds of gnashing barbs and thorns. Exceptionally voracious, the stranglereed never stops feeding, and in desperate times, the industrious plant can leave the water brief ly in order to hunt on land. These vicious, tenacious plants can even chase down their prey if it breaks free of their strong tendrils. Fortunately, a stranglereed can spend only a limited amount of time out of water. A stranglereed resembles a patch of normal reeds that covers a roughly circular 10-foot diameter area. Submerged in the water under this unassuming vegetation lies a large stalk that ends in its circular mouth. Its length is roughly 8 feet, from its mouth to the tips of its extended reeds. A stranglereed weighs 800 pounds.  &lt;b&gt;&lt;/p&gt;&lt;p&gt;Ecology&lt;/b&gt;&lt;/p&gt;&lt;p&gt;  Above the calm waters, the stranglereed resembles a large but innocuous reedbed. However, underneath the water's murk, a large cylindrical stalk bobs in the currents. At the end of this stalk gapes a maw ringed with multiple rows of sharp barbs and thorns capable of shredding the flesh from prey's bones. Several tendrils grow from under the stranglereed's stalk to root themselves loosely into the bed of the lake, oasis, or river where it dwells. When the stranglereed detects prey, two tendrils specialized for grasping prey shoot toward their target and attempt to grapple it. The stranglereed lashes its tendrils around its target's throat and begins to asphyxiate the target. Once its hold is secure, it reels the prey into the water and into its hungry maw. Over centuries of evolution, the stranglereed has developed the ability to extend the range of these lashing tendrils by using an effective, if awkward, lunge.  Close inspection reveals that the stranglereed has multiple eyes that resemble fuzzy nodules running up its many reed stalks. In fact, over a hundred of these tiny orbs can be detected on a typical specimen, and they grant the stranglereed a superior sense of sight.  A stranglereed can venture onto dry land for a limited period of time, which it does when food is scarce or its prey breaks free from its tendrils and flees onto land. Its stalks can change in appearance to match the surrounding flora, a process that takes approximately 24 hours. This enables the plant to blend in with its surroundings whenever it finds itself in a new body of water.  A stranglereed reproduces by expelling seeds that float on air currents much like a dandelion's fluff. Those that land on dry earth soon die or are scavenged by birds and other small animals. Those that land in water grow into full-sized stranglereed stalks within 1 month. A large body of water can be home to a cluster of stranglereeds if the food supply can meet their demands.  &lt;b&gt;&lt;/p&gt;&lt;p&gt;Habitat &amp; Society&lt;/b&gt;&lt;/p&gt;&lt;p&gt;  Typically found in warm, slow-moving water, the stranglereed favors sites that attract large mammals. Watering holes, sluggish rivers, lakes, and especially oases are common feeding spots. While the stranglereed can sustain itself on a diet of fish and other marine life, it seems to prefer the taste of hot blood washing through its gullet. Possessing an animal intellect, the stranglereed quickly adapts to its habitat and soon discovers which creatures it can realistically take down and which are better left alone.   Osirion, they pose the greatest danger in and around Tephu, where workers harvest the abundant papyrus reeds for Tephu's profitable papyrus trade. Papyrus harvesters have taken to prodding growths of papyrus with long poles to determine whether the reeds are in fact mundane plants or dangerous stranglereeds. Some enterprising harvesters even seek out and kill stranglereeds to sell to those who use their pulp in the creation of guardian scrolls (for more information on guardian scrolls see page 82 of &lt;i&gt;Pathfinder Adventure Path&lt;/i&gt; #79).  When food is abundant, groups of stranglereeds often entwine their tendrils to create a strong matrix that allows them to work together to tackle much larger prey. This prey is often torn apart and split among the various members of the entwined patch. Entwined stranglereeds seem to release their fluff-like seeds more frequently than their solitary brethren. After spending years in an entwined state, these plants can sometimes merge into one larger creature referred to as a bloated patch.  &lt;br&gt;&lt;b&gt;Variant Stranglereeds&lt;/b&gt;&lt;br&gt; Nomads and explorers tell chilling tales of more aggressive stranglereeds dwelling in secluded areas of the Inner Sea that glory in blood-drinking, paralyze victims, and have gigantic mouths, . Fortunately, the tales passed from nomad to nomad are often exaggerated, and while stranglereeds that possess some of these qualities do exist, they are simply minor variations on the standard stranglereed.  &lt;br&gt;&lt;b&gt;Stranglereed Bloated Patch (CR +1):&lt;/b&gt; This variation of the stranglereed has the giant creature simple template. Because of its enormous size, this variation prefers to swallow its prey whole. The bloated patch's bite attack gains the grab special attack, and any creature grappled in its mouth can be swallowed whole. The bloated patch gains the following special attacks: bite (grab) and swallow whole (4d6 acid damage, AC 16, 14 hp).  &lt;br&gt;&lt;b&gt;Stranglereed Sucker (CR+1):&lt;/b&gt; This variation of the stranglereed has the advanced creature simple template. In addition, the tendrils of this stranglereed are lined with tiny suckers that draw forth the victim's blood. This ability not only makes these stranglereeds less likely to lose their prey, but also make it easier for them to drink their prey's warm blood. Because of this evolution, stranglereed suckers gain an additional +2 bonus on combat maneuver checks when grappling and their tendril attacks gain the bleed ability (2d6).  &lt;br&gt;&lt;b&gt;Toxic Stranglereed (CR +2):&lt;/b&gt; This variation of the stranglereed has the advanced creature simple template. When the tendrils of the toxic stranglereed strike its prey, its target must succeed at a Fortitude save or become paralyzed. The toxic stranglereed's tendrils gain the following special attack: paralysis (1d4 rounds, DC 16).&lt;/p&gt;&lt;/h4&gt;&lt;/div&gt;</t>
  </si>
  <si>
    <t>Android Impostor</t>
  </si>
  <si>
    <t>Pathfinder Campaign Setting: Inner Sea Bestiary 3</t>
  </si>
  <si>
    <t>(+6 armor)</t>
  </si>
  <si>
    <t>bravery +2, constructed</t>
  </si>
  <si>
    <t>+1 greataxe +12/+7 (1d12+8/3)</t>
  </si>
  <si>
    <t>mwk composite longbow +7/+2 (1d8+3/3) or  throwing axe +7 (1d6+4)</t>
  </si>
  <si>
    <t>nanite surge, weapon training (axe +1)</t>
  </si>
  <si>
    <t>Str 16, Dex 10, Con 14, Int 12, Wis 13, Cha 10</t>
  </si>
  <si>
    <t>Deceitful, Improved Initiative, Lunge, Power Attack, Toughness, Weapon Focus (greataxe), Weapon Specialization (greataxe)</t>
  </si>
  <si>
    <t>Bluff +8, Climb +4, Disguise +8, Intimidate +9, Perception +6, Sense Motive -3, Survival +5, Swim +4</t>
  </si>
  <si>
    <t>armor training 1, emotionless</t>
  </si>
  <si>
    <t xml:space="preserve"> cold plains (Numeria)</t>
  </si>
  <si>
    <t>NPC gear (potion of bull's strength, potions of cure light wounds [2], alchemist's fire [2], mwk chainmail, +1 greataxe, mwk composite longbow with 20 arrows, throwing axe, cloak of resistance +1, disguise kit, wooden holy symbol of Gorum, 130 gp)</t>
  </si>
  <si>
    <t>Intricate tribal tattoos cover the skin of this greataxe-wielding Kellid warrior.</t>
  </si>
  <si>
    <t>Numeria Land Of Fallen Stars</t>
  </si>
  <si>
    <t>Constructed (Ex) For the purposes of effects that target a creature by type (such as a ranger's favored enemy or a bane weapon), androids count as both humanoids and constructs. Androids gain a +4 racial bonus on all saving throws against mind-affecting effects, paralysis, poison, and stun effects; they are not subject to fatigue or exhaustion, and are immune to disease, emotion-based effects, fear effects, and sleep effects.  Androids can never gain morale bonuses.  Emotionless (Ex) Androids have problems processing emotions properly, and thus take a -4 penalty on Sense Motive checks.  Nanite Surge (Ex) An android's body is infused with nanites. Once per day as an immediate action, an android can cause his nanites to surge, granting the android a bonus equal to 3 + the android's character level on any one d20 roll; this ability must be activated before the roll is made. When an android uses this power, his circuitry-tattoos glow with light equivalent to that of a torch in illumination for 1 round.</t>
  </si>
  <si>
    <t>This android has managed to infiltrate a Kellid tribe, and impersonates a barbarian.  In battle, he feigns a berserker rage by using his martial skills and Power Attack. Intricate tribal tattoos obscure his circuitry-tattoos, and he takes care to never use his nanite surge in sight of others. Supplies from his disguise kit conceal his pale flesh and metallic irises, and because he knows that open wounds could expose him by revealing the pale color of his blood, he ensures the blood of his enemies coats him first.  The Kellid infiltrator has grown close to his tribe, especially his brothers and sisters in battle. He fears their hurt and rejection as much as their anger should they discover his secret. At the same time, he feels racial solidarity with fellow androids, and does not tolerate antagonism toward his kind. He may work to spread the message of acceptance of androids and other aliens among the generally superstitious and insular Kellids of Numeria.</t>
  </si>
  <si>
    <t>&lt;link rel="stylesheet"href="PF.css"&gt;&lt;div&gt;&lt;h2&gt;Android Impostor&lt;/h2&gt;&lt;h3&gt;&lt;i&gt;Intricate tribal tattoos cover the skin of this greataxe-wielding Kellid warrior.&lt;/i&gt;&lt;/h3&gt;&lt;br&gt;&lt;/div&gt;&lt;div class="heading"&gt;&lt;p class="alignleft"&gt;Android Impostor&lt;/p&gt;&lt;p class="alignright"&gt;CR 5&lt;/p&gt;&lt;div style="clear: both;"&gt;&lt;/div&gt;&lt;/div&gt;&lt;div&gt;&lt;h5&gt;&lt;b&gt;XP &lt;/b&gt;1,600&lt;/h5&gt;&lt;h5&gt;Android fighter 6 (&lt;i&gt;Pathfinder Campaign Setting&lt;/i&gt;: &lt;i&gt;Inner Sea Bestiary&lt;/i&gt; 3)&lt;/h5&gt;&lt;h5&gt;N Medium humanoid (android)&lt;/h5&gt;&lt;h5&gt;&lt;b&gt;Init &lt;/b&gt;+4; &lt;b&gt;Senses &lt;/b&gt;darkvision 60 ft., low-light vision; Perception +6&lt;/h5&gt;&lt;/div&gt;&lt;hr/&gt;&lt;div&gt;&lt;h5&gt;&lt;b&gt;DEFENSE&lt;/b&gt;&lt;/h5&gt;&lt;/div&gt;&lt;hr/&gt;&lt;div&gt;&lt;h5&gt;&lt;b&gt;AC &lt;/b&gt;16, touch 10, flat-footed 16 (+6 armor)&lt;/h5&gt;&lt;h5&gt;&lt;b&gt;hp &lt;/b&gt;55 (6d10+18)&lt;/h5&gt;&lt;h5&gt;&lt;b&gt;Fort &lt;/b&gt;+8, &lt;b&gt;Ref &lt;/b&gt;+3, &lt;b&gt;Will &lt;/b&gt;+4 (+2 vs. fear)&lt;/h5&gt;&lt;h5&gt;&lt;b&gt;Defensive Abilities &lt;/b&gt;bravery +2, constructed; &lt;b&gt;Immune &lt;/b&gt;disease, emotion-based effects, exhaustion, fatigue, fear, sleep&lt;/h5&gt;&lt;/div&gt;&lt;hr/&gt;&lt;div&gt;&lt;h5&gt;&lt;b&gt;OFFENSE&lt;/b&gt;&lt;/h5&gt;&lt;/div&gt;&lt;hr/&gt;&lt;div&gt;&lt;h5&gt;&lt;b&gt;Spd &lt;/b&gt;30 ft.&lt;/h5&gt;&lt;h5&gt;&lt;b&gt;Melee &lt;/b&gt;&lt;i&gt;&lt;i&gt;+1 greataxe&lt;/i&gt;&lt;/i&gt; +12/+7 (1d12+8/3)&lt;/h5&gt;&lt;h5&gt;&lt;b&gt;Ranged &lt;/b&gt;mwk composite longbow +7/+2 (1d8+3/3) or &lt;/br&gt;throwing axe +7 (1d6+4)&lt;/h5&gt;&lt;h5&gt;&lt;b&gt;Space &lt;/b&gt;5 ft.; &lt;b&gt;Reach &lt;/b&gt;5 ft.&lt;/h5&gt;&lt;h5&gt;&lt;b&gt;Special Attacks &lt;/b&gt;nanite surge, weapon training (axe +1)&lt;/h5&gt;&lt;/div&gt;&lt;hr/&gt;&lt;div&gt;&lt;h5&gt;&lt;b&gt;STATISTICS&lt;/b&gt;&lt;/h5&gt;&lt;/div&gt;&lt;hr/&gt;&lt;div&gt;&lt;h5&gt;&lt;b&gt;Str &lt;/b&gt;16, &lt;b&gt;Dex &lt;/b&gt;10, &lt;b&gt;Con &lt;/b&gt;14, &lt;b&gt;Int &lt;/b&gt; 12, &lt;b&gt;Wis &lt;/b&gt;13, &lt;b&gt;Cha &lt;/b&gt;10&lt;/h5&gt;&lt;h5&gt;&lt;b&gt;Base Atk &lt;/b&gt;+6; &lt;b&gt;CMB &lt;/b&gt;+9; &lt;b&gt;CMD &lt;/b&gt;19&lt;/h5&gt;&lt;h5&gt;&lt;b&gt;Feats &lt;/b&gt;Deceitful, Improved Initiative, Lunge, Power Attack, Toughness, Weapon Focus (greataxe), Weapon Specialization (greataxe)&lt;/h5&gt;&lt;h5&gt;&lt;b&gt;Skills &lt;/b&gt;Bluff +8, Climb +4, Disguise +8, Intimidate +9, Perception +6, Sense Motive -3, Survival +5, Swim +4; &lt;b&gt;Racial Modifiers &lt;/b&gt;+2 Perception, -4 Sense Motive&lt;/h5&gt;&lt;h5&gt;&lt;b&gt;Languages &lt;/b&gt;Common, Hallit&lt;/h5&gt;&lt;h5&gt;&lt;b&gt;SQ &lt;/b&gt;armor training 1, emotionless&lt;/h5&gt;&lt;/div&gt;&lt;hr/&gt;&lt;div&gt;&lt;h5&gt;&lt;b&gt;ECOLOGY&lt;/b&gt;&lt;/h5&gt;&lt;/div&gt;&lt;hr/&gt;&lt;div&gt;&lt;h5&gt;&lt;b&gt;Environment &lt;/b&gt; cold plains (Numeria)&lt;/h5&gt;&lt;h5&gt;&lt;b&gt;Organization &lt;/b&gt;solitary&lt;/h5&gt;&lt;h5&gt;&lt;b&gt;Treasure &lt;/b&gt;NPC gear (&lt;i&gt;potion of bull's strength&lt;/i&gt;, &lt;i&gt;potions of cure light wounds&lt;/i&gt; [2], alchemist's fire [2], mwk chainmail, &lt;i&gt;+1 greataxe&lt;/i&gt;, mwk composite longbow with 20 arrows, throwing axe, &lt;i&gt;cloak of resistance +1&lt;/i&gt;, disguise kit, wooden holy symbol of Gorum, 130 gp)&lt;/h5&gt;&lt;/div&gt;&lt;hr/&gt;&lt;div&gt;&lt;h5&gt;&lt;b&gt;SPECIAL ABILITIES&lt;/b&gt;&lt;/h5&gt;&lt;/div&gt;&lt;hr/&gt;&lt;div&gt;&lt;h5&gt;&lt;b&gt;Constructed (Ex)&lt;/b&gt; For the purposes of effects that target a creature by type (such as a ranger's favored enemy or a bane weapon), androids count as both humanoids and constructs. Androids gain a +4 racial bonus on all saving throws against mind-affecting effects, paralysis, poison, and stun effects; they are not subject to fatigue or exhaustion, and are immune to disease, emotion-based effects, fear effects, and sleep effects.  Androids can never gain morale bonuses.  &lt;/h5&gt;&lt;h5&gt;&lt;b&gt;Emotionless (Ex)&lt;/b&gt; Androids have problems processing emotions properly, and thus take a -4 penalty on Sense Motive checks.  &lt;/h5&gt;&lt;h5&gt;&lt;b&gt;Nanite Surge (Ex)&lt;/b&gt; An android's body is infused with nanites. Once per day as an immediate action, an android can cause his nanites to surge, granting the android a bonus equal to 3 + the android's character level on any one d20 roll; this ability must be activated before the roll is made. When an android uses this power, his circuitry-tattoos glow with light equivalent to that of a torch in illumination for 1 round.&lt;/h5&gt;&lt;/div&gt;&lt;br&gt;&lt;div&gt;&lt;h4&gt;&lt;p&gt;&lt;p&gt;This android has managed to infiltrate a Kellid tribe, and impersonates a barbarian.&lt;/p&gt;&lt;p&gt;In battle, he feigns a berserker rage by using his martial skills and Power Attack. Intricate tribal tattoos obscure his circuitry-tattoos, and he takes care to never use his nanite surge in sight of others. Supplies from his disguise kit conceal his pale flesh and metallic irises, and because he knows that open wounds could expose him by revealing the pale color of his blood, he ensures the blood of his enemies coats him first.&lt;/p&gt;&lt;p&gt;The Kellid infiltrator has grown close to his tribe, especially his brothers and sisters in battle. He fears their hurt and rejection as much as their anger should they discover his secret. At the same time, he feels racial solidarity with fellow androids, and does not tolerate antagonism toward his kind. He may work to spread the message of acceptance of androids and other aliens among the generally superstitious and insular Kellids of Numeria.&lt;/p&gt;&lt;/h4&gt;&lt;/div&gt;</t>
  </si>
  <si>
    <t>Bloodbrush</t>
  </si>
  <si>
    <t>(+2 natural, +1 size)</t>
  </si>
  <si>
    <t>all-around vision, barbs, flammable</t>
  </si>
  <si>
    <t>slam +6 (1d3+3 plus grab)</t>
  </si>
  <si>
    <t>grab (Medium), poison, powerful charge (slam, 2d4+3 plus grab)</t>
  </si>
  <si>
    <t>Str 14, Dex 11, Con 15, Int -, Wis 10, Cha 1</t>
  </si>
  <si>
    <t>solitary, pair, or field (3-12)</t>
  </si>
  <si>
    <t>This dried-out clump of thorny brush has torn free of its roots and seems to move not with the wind, but of its own volition.</t>
  </si>
  <si>
    <t>Barbs (Ex) A creature that strikes a bloodbrush with a melee weapon, an unarmed strike, or a natural weapon takes 1d4 points of piercing damage and 1 point of bleed damage, and is exposed to the bloodbrush's poison. Any creature that attempts a combat maneuver or Escape Artist check against a bloodbrush also takes this barb damage, regardless of success. Melee weapons with reach do not endanger an attacker in this way. A grappled creature takes barb damage at the start of the bloodbrush's turn.  Flammable (Ex) If a bloodbrush takes fire damage, it catches fire (Pathfinder RPG Core Rulebook 444), but does not take damage for catching fire in the round it ignites. It takes 1d6 points of fire damage at the start of each turn unless it succeeds at a DC 15 Reflex save to extinguish the flame. A burning bloodbrush inflicts 1d6 points of fire damage with its barbs and slam attacks and to any creature that strikes it with a melee attack as its barbs ability.  Poison (Ex) Barbs-injury; save Fort DC 14; frequency 1/round for 4 rounds; effect dazed; cure 1 save; no effect on creatures immune to mind-affecting effects.</t>
  </si>
  <si>
    <t>Though they resemble humble tumbleweed, bloodbrushes are animate and aggressive. Movement draws its attention, especially when accompanied by warmth and moisture.  When it strikes prey, it latches on and delivers a sedating toxin through its barbs. Victims that succumb to this poison experience vivid hallucinations as the bloodbrush finishes them off. As much a drug as a poison, refined bloodbrush toxin commands a high price in the right circles. A single bloodbrush provides sufficient poison to refine 1d4 doses of bloodbrush extract (see page 23), and counts as the raw materials for the process.  Bloodbrush thorns deposit seeds, though the seeds germinate only in dead flesh. A single corpse sprouts 2d4 seedlings. After 3 months of growth, the now-mature and animate bloodbrush breaks free of its roots and rolls off in search of prey. Prior to this, an immature bloodbrush is neither animate nor toxic. A bloodbrush lives for up to 6 months after tearing free, and can survive 2 weeks between feedings. Despite its size, a mature bloodbrush plant weighs 5 pounds at most.  Kellids harvest the thorns of immature bloodbrushes.  They grind the dried thorns, and brew the resulting powder as a tea with mild euphoric and fever-reducing properties.  Harvesting the thorns and preparing the tea requires a successful DC 15 Survival check. Drinking this tea grants a +1 circumstance bonus on saves against an ongoing disease for 24 hours.  Particularly ingenious tribes, and even some members of the Technic League, cultivate bloodbrush in the shallowly buried corpses of their fallen enemies. When a farmed bloodbrush is near maturity, the grower places a sturdy wicker cage about it to prevent it from escaping.  Such cages can be completely sealed and carried into battle or covertly placed in a rival settlement. When released, the captive bloodbrush tends to attack the nearest target, so using one as a weapon presents significant risks to the one who releases it.</t>
  </si>
  <si>
    <t>&lt;link rel="stylesheet"href="PF.css"&gt;&lt;div&gt;&lt;h2&gt;Bloodbrush&lt;/h2&gt;&lt;h3&gt;&lt;i&gt;This dried-out clump of thorny brush has torn free of its roots and seems to move not with the wind, but of its own volition.&lt;/i&gt;&lt;/h3&gt;&lt;br&gt;&lt;/div&gt;&lt;div class="heading"&gt;&lt;p class="alignleft"&gt;Bloodbrush&lt;/p&gt;&lt;p class="alignright"&gt;CR 2&lt;/p&gt;&lt;div style="clear: both;"&gt;&lt;/div&gt;&lt;/div&gt;&lt;div&gt;&lt;h5&gt;&lt;b&gt;XP &lt;/b&gt;600&lt;/h5&gt;&lt;h5&gt;N Small plant &lt;/h5&gt;&lt;h5&gt;&lt;b&gt;Init &lt;/b&gt;+0; &lt;b&gt;Senses &lt;/b&gt;low-light vision; Perception +0&lt;/h5&gt;&lt;/div&gt;&lt;hr/&gt;&lt;div&gt;&lt;h5&gt;&lt;b&gt;DEFENSE&lt;/b&gt;&lt;/h5&gt;&lt;/div&gt;&lt;hr/&gt;&lt;div&gt;&lt;h5&gt;&lt;b&gt;AC &lt;/b&gt;13, touch 11, flat-footed 13 (+2 natural, +1 size)&lt;/h5&gt;&lt;h5&gt;&lt;b&gt;hp &lt;/b&gt;26 (4d8+8)&lt;/h5&gt;&lt;h5&gt;&lt;b&gt;Fort &lt;/b&gt;+6, &lt;b&gt;Ref &lt;/b&gt;+1, &lt;b&gt;Will &lt;/b&gt;+1&lt;/h5&gt;&lt;h5&gt;&lt;b&gt;Defensive Abilities &lt;/b&gt;all-around vision, barbs, flammable; &lt;b&gt;DR &lt;/b&gt;5/slashing; &lt;b&gt;Immune &lt;/b&gt;plant traits&lt;/h5&gt;&lt;h5&gt;&lt;b&gt;Weaknesses &lt;/b&gt;vulnerable to fire&lt;/h5&gt;&lt;/div&gt;&lt;hr/&gt;&lt;div&gt;&lt;h5&gt;&lt;b&gt;OFFENSE&lt;/b&gt;&lt;/h5&gt;&lt;/div&gt;&lt;hr/&gt;&lt;div&gt;&lt;h5&gt;&lt;b&gt;Spd &lt;/b&gt;30 ft.&lt;/h5&gt;&lt;h5&gt;&lt;b&gt;Melee &lt;/b&gt;slam +6 (1d3+3 plus grab)&lt;/h5&gt;&lt;h5&gt;&lt;b&gt;Space &lt;/b&gt;5 ft.; &lt;b&gt;Reach &lt;/b&gt;5 ft.&lt;/h5&gt;&lt;h5&gt;&lt;b&gt;Special Attacks &lt;/b&gt;grab (Medium), poison, powerful charge (slam, 2d4+3 plus grab)&lt;/h5&gt;&lt;/div&gt;&lt;hr/&gt;&lt;div&gt;&lt;h5&gt;&lt;b&gt;STATISTICS&lt;/b&gt;&lt;/h5&gt;&lt;/div&gt;&lt;hr/&gt;&lt;div&gt;&lt;h5&gt;&lt;b&gt;Str &lt;/b&gt;14, &lt;b&gt;Dex &lt;/b&gt;11, &lt;b&gt;Con &lt;/b&gt;15, &lt;b&gt;Int &lt;/b&gt; -, &lt;b&gt;Wis &lt;/b&gt;10, &lt;b&gt;Cha &lt;/b&gt;1&lt;/h5&gt;&lt;h5&gt;&lt;b&gt;Base Atk &lt;/b&gt;+3; &lt;b&gt;CMB &lt;/b&gt;+4 (+8 grapple); &lt;b&gt;CMD &lt;/b&gt;14 (can't be tripped)&lt;/h5&gt;&lt;/div&gt;&lt;hr/&gt;&lt;div&gt;&lt;h5&gt;&lt;b&gt;ECOLOGY&lt;/b&gt;&lt;/h5&gt;&lt;/div&gt;&lt;hr/&gt;&lt;div&gt;&lt;h5&gt;&lt;b&gt;Environment &lt;/b&gt; cold or temperate plains&lt;/h5&gt;&lt;h5&gt;&lt;b&gt;Organization &lt;/b&gt;solitary, pair, or field (3-12)&lt;/h5&gt;&lt;h5&gt;&lt;b&gt;Treasure &lt;/b&gt;none&lt;/h5&gt;&lt;/div&gt;&lt;hr/&gt;&lt;div&gt;&lt;h5&gt;&lt;b&gt;SPECIAL ABILITIES&lt;/b&gt;&lt;/h5&gt;&lt;/div&gt;&lt;hr/&gt;&lt;div&gt;&lt;h5&gt;&lt;b&gt;Barbs (Ex)&lt;/b&gt; A creature that strikes a bloodbrush with a melee weapon, an unarmed strike, or a natural weapon takes 1d4 points of piercing damage and 1 point of bleed damage, and is exposed to the bloodbrush's poison. Any creature that attempts a combat maneuver or Escape Artist check against a bloodbrush also takes this barb damage, regardless of success. Melee weapons with reach do not endanger an attacker in this way. A grappled creature takes barb damage at the start of the bloodbrush's turn.  &lt;/h5&gt;&lt;h5&gt;&lt;b&gt;Flammable (Ex)&lt;/b&gt; If a bloodbrush takes fire damage, it catches fire (&lt;i&gt;Pathfinder RPG Core Rulebook&lt;/i&gt; 444), but does not take damage for catching fire in the round it ignites. It takes 1d6 points of fire damage at the start of each turn unless it succeeds at a DC 15 Reflex save to extinguish the flame. A burning bloodbrush inflicts 1d6 points of fire damage with its barbs and slam attacks and to any creature that strikes it with a melee attack as its barbs ability.  &lt;/h5&gt;&lt;h5&gt;&lt;b&gt;Poison (Ex)&lt;/b&gt; Barbs-injury; &lt;i&gt;save&lt;/i&gt; Fort DC 14; &lt;i&gt;frequency&lt;/i&gt; 1/round for 4 rounds; &lt;i&gt;effect&lt;/i&gt; dazed; &lt;i&gt;cure&lt;/i&gt; 1 &lt;i&gt;save&lt;/i&gt;; no &lt;i&gt;effect&lt;/i&gt; on creatures immune to mind-affecting &lt;i&gt;effect&lt;/i&gt;s.&lt;/h5&gt;&lt;/div&gt;&lt;br&gt;&lt;div&gt;&lt;h4&gt;&lt;p&gt;&lt;p&gt;Though they resemble humble tumbleweed, bloodbrushes are animate and aggressive. Movement draws its attention, especially when accompanied by warmth and moisture.&lt;/p&gt;&lt;p&gt;When it strikes prey, it latches on and delivers a sedating toxin through its barbs. Victims that succumb to this poison experience vivid hallucinations as the bloodbrush finishes them off. As much a drug as a poison, refined bloodbrush toxin commands a high price in the right circles. A single bloodbrush provides sufficient poison to refine 1d4 doses of bloodbrush extract (see page 23), and counts as the raw materials for the process.&lt;/p&gt;&lt;p&gt;Bloodbrush thorns deposit seeds, though the seeds germinate only in dead flesh. A single corpse sprouts 2d4 seedlings. After 3 months of growth, the now-mature and animate bloodbrush breaks free of its roots and rolls off in search of prey. Prior to this, an immature bloodbrush is neither animate nor toxic. A bloodbrush lives for up to 6 months after tearing free, and can survive 2 weeks between feedings. Despite its size, a mature bloodbrush plant weighs 5 pounds at most.&lt;/p&gt;&lt;p&gt;Kellids harvest the thorns of immature bloodbrushes.&lt;/p&gt;&lt;p&gt;They grind the dried thorns, and brew the resulting powder as a tea with mild euphoric and fever-reducing properties.&lt;/p&gt;&lt;p&gt;Harvesting the thorns and preparing the tea requires a successful DC 15 Survival check. Drinking this tea grants a +1 circumstance bonus on saves against an ongoing disease for 24 hours.&lt;/p&gt;&lt;p&gt;Particularly ingenious tribes, and even some members of the Technic League, cultivate bloodbrush in the shallowly buried corpses of their fallen enemies. When a farmed bloodbrush is near maturity, the grower places a sturdy wicker cage about it to prevent it from escaping.&lt;/p&gt;&lt;p&gt;Such cages can be completely sealed and carried into battle or covertly placed in a rival settlement. When released, the captive bloodbrush tends to attack the nearest target, so using one as a weapon presents significant risks to the one who releases it.&lt;/p&gt;&lt;/h4&gt;&lt;/div&gt;</t>
  </si>
  <si>
    <t>Capacitor Ooze</t>
  </si>
  <si>
    <t>osmotic drain (10 ft., DC 25)</t>
  </si>
  <si>
    <t>Fort +12, Ref +0, Will +0</t>
  </si>
  <si>
    <t>electrified</t>
  </si>
  <si>
    <t>slam +18 (2d6+9 plus 4d6 electricity and neurophagic jolt)</t>
  </si>
  <si>
    <t>neurophagic jolt</t>
  </si>
  <si>
    <t>Str 22, Dex 1, Con 24, Int -, Wis 1, Cha 1</t>
  </si>
  <si>
    <t xml:space="preserve"> cold deserts or plains</t>
  </si>
  <si>
    <t>Electricity crackles and arcs from this undulating mass of orange slime.</t>
  </si>
  <si>
    <t>Electrified (Ex) A creature that strikes a capacitor ooze with a natural weapon, unarmed strike, or metal weapon takes 4d6 points of electricity damage. Creatures grappling a capacitor ooze take this damage when initiating the grapple and on each round the grapple is maintained. Neurophagic Jolt (Ex) When a capacitor ooze deals electricity damage to a target with its slam attack, the jolt to the target's neurological system stuns the creature for 1 round (Fortitude DC 25 negates). A second neurophagic jolt to a stunned target sets up a destructive resonance in the target's brain. This resonance functions like an affliction with the following statistics: save Will DC 25; frequency 1/round for 6 rounds; effect 1d2 Dexterity and 1d2 Intelligence damage; cure 1 save. Neutralize poison does not cure this affliction, but heal, greater restoration, and any effect that removes insanity does. This is a mind-affecting effect. The save DC is Constitution-based. Osmotic Drain (Ex) A capacitor ooze drains power from nearby electrical sources. Any creatures within 10 feet of a capacitor ooze carrying at least one device that's powered by or generates electricity must succeed at a DC 25 Fortitude save or lose 1 charge from a random electrical device. Singleuse items are depowered entirely; devices with renewable electrical sources are depowered until they can recharge (in the case of a solar-powered device) or have their electrical function suppressed for 1d4 minutes (in the case of a shock weapon). A given power source can be drained only once per minute. For each electrical device affected by the capacitor ooze's osmotic drain, the ooze deals an additional 1d6 points of electricity damage the next time it would deal electricity damage to a target, and its speed increases by 30 feet for 1 round. The save DC is Constitution-based.</t>
  </si>
  <si>
    <t>Created by technologists seeking to devise an organic battery, capacitor oozes escaped captivity and now infest the hinterlands of Numeria. They find water dangerous and humidity painful, so they gravitate toward arid climes with stable weather. Capacitor oozes instinctively seek out sources of electricity, consuming them like other creatures would food. Maintaining vigor and growth requires regular consumption of organic material as well. A capacitor ooze that's denied power or food begins to starve. Capacitor oozes grow without bound, splitting only from damage or misfortune. Capacitor oozes that encounter others of their kind often merge if left undisturbed, a process that takes 1d4 hours and may result in a giant or advanced ooze. Capacitor oozes that aren't inclined to merge disperse, as they find disharmonious electrical auras intolerable.</t>
  </si>
  <si>
    <t>&lt;link rel="stylesheet"href="PF.css"&gt;&lt;div&gt;&lt;h2&gt;Capacitor Ooze&lt;/h2&gt;&lt;h3&gt;&lt;i&gt;Electricity crackles and arcs from this undulating mass of orange slime.&lt;/i&gt;&lt;/h3&gt;&lt;br&gt;&lt;/div&gt;&lt;div class="heading"&gt;&lt;p class="alignleft"&gt;Capacitor Ooze&lt;/p&gt;&lt;p class="alignright"&gt;CR 11&lt;/p&gt;&lt;div style="clear: both;"&gt;&lt;/div&gt;&lt;/div&gt;&lt;div&gt;&lt;h5&gt;&lt;b&gt;XP &lt;/b&gt;12,800&lt;/h5&gt;&lt;h5&gt;N Medium ooze &lt;/h5&gt;&lt;h5&gt;&lt;b&gt;Init &lt;/b&gt;-5; &lt;b&gt;Senses &lt;/b&gt;blindsight 120 ft.; Perception -5&lt;/h5&gt;&lt;h5&gt;&lt;b&gt;Aura &lt;/b&gt;osmotic drain (10 ft., DC 25)&lt;/h5&gt;&lt;/div&gt;&lt;hr/&gt;&lt;div&gt;&lt;h5&gt;&lt;b&gt;DEFENSE&lt;/b&gt;&lt;/h5&gt;&lt;/div&gt;&lt;hr/&gt;&lt;div&gt;&lt;h5&gt;&lt;b&gt;AC &lt;/b&gt;5, touch 5, flat-footed 5 (-5 Dex)&lt;/h5&gt;&lt;h5&gt;&lt;b&gt;hp &lt;/b&gt;195 (17d8+119)&lt;/h5&gt;&lt;h5&gt;&lt;b&gt;Fort &lt;/b&gt;+12, &lt;b&gt;Ref &lt;/b&gt;+0, &lt;b&gt;Will &lt;/b&gt;+0&lt;/h5&gt;&lt;h5&gt;&lt;b&gt;Defensive Abilities &lt;/b&gt;electrified; &lt;b&gt;Immune &lt;/b&gt;electricity, ooze traits&lt;/h5&gt;&lt;/div&gt;&lt;hr/&gt;&lt;div&gt;&lt;h5&gt;&lt;b&gt;OFFENSE&lt;/b&gt;&lt;/h5&gt;&lt;/div&gt;&lt;hr/&gt;&lt;div&gt;&lt;h5&gt;&lt;b&gt;Spd &lt;/b&gt;10 ft., climb 10 ft.&lt;/h5&gt;&lt;h5&gt;&lt;b&gt;Melee &lt;/b&gt;slam +18 (2d6+9 plus 4d6 electricity and neurophagic jolt)&lt;/h5&gt;&lt;h5&gt;&lt;b&gt;Space &lt;/b&gt;5 ft.; &lt;b&gt;Reach &lt;/b&gt;5 ft.&lt;/h5&gt;&lt;h5&gt;&lt;b&gt;Special Attacks &lt;/b&gt;neurophagic jolt&lt;/h5&gt;&lt;/div&gt;&lt;hr/&gt;&lt;div&gt;&lt;h5&gt;&lt;b&gt;STATISTICS&lt;/b&gt;&lt;/h5&gt;&lt;/div&gt;&lt;hr/&gt;&lt;div&gt;&lt;h5&gt;&lt;b&gt;Str &lt;/b&gt;22, &lt;b&gt;Dex &lt;/b&gt;1, &lt;b&gt;Con &lt;/b&gt;24, &lt;b&gt;Int &lt;/b&gt; -, &lt;b&gt;Wis &lt;/b&gt;1, &lt;b&gt;Cha &lt;/b&gt;1&lt;/h5&gt;&lt;h5&gt;&lt;b&gt;Base Atk &lt;/b&gt;+12; &lt;b&gt;CMB &lt;/b&gt;+18; &lt;b&gt;CMD &lt;/b&gt;23&lt;/h5&gt;&lt;h5&gt;&lt;b&gt;Skills &lt;/b&gt;Climb +14&lt;/h5&gt;&lt;h5&gt;&lt;b&gt;SQ &lt;/b&gt;compression&lt;/h5&gt;&lt;/div&gt;&lt;hr/&gt;&lt;div&gt;&lt;h5&gt;&lt;b&gt;ECOLOGY&lt;/b&gt;&lt;/h5&gt;&lt;/div&gt;&lt;hr/&gt;&lt;div&gt;&lt;h5&gt;&lt;b&gt;Environment &lt;/b&gt; cold deserts or plains&lt;/h5&gt;&lt;h5&gt;&lt;b&gt;Organization &lt;/b&gt;solitary&lt;/h5&gt;&lt;h5&gt;&lt;b&gt;Treasure &lt;/b&gt;none&lt;/h5&gt;&lt;/div&gt;&lt;hr/&gt;&lt;div&gt;&lt;h5&gt;&lt;b&gt;SPECIAL ABILITIES&lt;/b&gt;&lt;/h5&gt;&lt;/div&gt;&lt;hr/&gt;&lt;div&gt;&lt;h5&gt;&lt;b&gt;Electrified (Ex)&lt;/b&gt; A creature that strikes a capacitor ooze with a natural weapon, unarmed strike, or metal weapon takes 4d6 points of electricity damage. Creatures grappling a capacitor ooze take this damage when initiating the grapple and on each round the grapple is maintained. &lt;/h5&gt;&lt;h5&gt;&lt;b&gt;Neurophagic Jolt (Ex)&lt;/b&gt; When a capacitor ooze deals electricity damage to a target with its slam attack, the jolt to the target's neurological system stuns the creature for 1 round (Fortitude DC 25 negates). A second neurophagic jolt to a stunned target sets up a destructive resonance in the target's brain. This resonance functions like an affliction with the following statistics: save Will DC 25; frequency 1/round for 6 rounds; effect 1d2 Dexterity and 1d2 Intelligence damage; cure 1 save. &lt;i&gt;Neutralize poison&lt;/i&gt; does not cure this affliction, but &lt;i&gt;heal&lt;/i&gt;, &lt;i&gt;greater restoration&lt;/i&gt;, and any effect that removes insanity does. This is a mind-affecting effect. The save DC is Constitution-based. &lt;/h5&gt;&lt;h5&gt;&lt;b&gt;Osmotic Drain (Ex)&lt;/b&gt; A capacitor ooze drains power from nearby electrical sources. Any creatures within 10 feet of a capacitor ooze carrying at least one device that's powered by or generates electricity must succeed at a DC 25 Fortitude save or lose 1 charge from a random electrical device. Singleuse items are depowered entirely; devices with renewable electrical sources are depowered until they can recharge (in the case of a solar-powered device) or have their electrical function suppressed for 1d4 minutes (in the case of a &lt;i&gt;shock&lt;/i&gt; weapon). A given power source can be drained only once per minute. For each electrical device affected by the capacitor ooze's osmotic drain, the ooze deals an additional 1d6 points of electricity damage the next time it would deal electricity damage to a target, and its speed increases by 30 feet for 1 round. The save DC is Constitution-based.&lt;/h5&gt;&lt;/div&gt;&lt;br&gt;&lt;div&gt;&lt;h4&gt;&lt;p&gt;&lt;p&gt;Created by technologists seeking to devise an organic battery, capacitor oozes escaped captivity and now infest the hinterlands of Numeria. They find water dangerous and humidity painful, so they gravitate toward arid climes with stable weather.&lt;/p&gt;&lt;p&gt;Capacitor oozes instinctively seek out sources of electricity, consuming them like other creatures would food. Maintaining vigor and growth requires regular consumption of organic material as well. A capacitor ooze that's denied power or food begins to starve.&lt;/p&gt;&lt;p&gt;Capacitor oozes grow without bound, splitting only from damage or misfortune. Capacitor oozes that encounter others of their kind often merge if left undisturbed, a process that takes 1d4 hours and may result in a giant or advanced ooze. Capacitor oozes that aren't inclined to merge disperse, as they find disharmonious electrical auras intolerable.&lt;/p&gt;&lt;/h4&gt;&lt;/div&gt;</t>
  </si>
  <si>
    <t>Robot Golem</t>
  </si>
  <si>
    <t>2 slams +22 (2d10+8)</t>
  </si>
  <si>
    <t>rend construct (2 slams, 2d10+12), shockwave (30-ft.-radius spread, 8d6 electricity, Reflex DC 19 for half, usable every 1d4 rounds)</t>
  </si>
  <si>
    <t>Though corroded and damaged, this bipedal metallic construct moves silently, as though powered by some force other than its own rattling gears.</t>
  </si>
  <si>
    <t>Immunity to Magic (Ex) A robot golem is immune to spells or spell-like abilities that allow spell resistance. In addition, certain spells and effects function differently against it, as noted below.  • A magical attack that deals electricity damage deals half damage to the golem. Additionally, for 1d4+1 rounds the golem gains the benefits of haste and goes berserk. The uncontrolled golem goes on a rampage, attacking the nearest living creature or smashing an object smaller than itself if no creature is within reach; it then moves on to spread more destruction. The golem comes back under the control of its creator when the duration ends.  • A transmute metal to wood spell reduces the robot golem's damage reduction by 5 and its natural armor bonus by 9 for 1d4 rounds.  • A robot golem is affected normally by rust attacks, such as those of a rust monster or a rusting grasp spell.  Rend Construct (Ex) This functions as the rend special ability, except the robot golem can rend only other constructs.  Shockwave (Ex) A robot golem can release a pulse of electrical energy held within its nonfunctioning batteries as a standard action once every 1d4 rounds. This pulse is a 30-foot-radius spread that deals 8d6 points of electricity damage to all creatures in its area of effect (Reflex DC 19 half). The save DC is Constitution-based and includes a +2 racial bonus.</t>
  </si>
  <si>
    <t>When robots are damaged beyond the abilities of Numerian technologists to repair, salvages sometimes animate their frames via magic rather than science.  What results is more of a walking mechanical corpse that lacks the intelligence and vulnerabilities of a true robot.  The arcanists of the Technic League often employ these magically animated constructs to combat rogue robots or those under the control of their enemies.  Construction A robot golem's body used to be a Large robot, but is now nonfunctional. Any major damage on the intended body must be repaired prior to animation.  Robot Golem CL 14th; Price 72,000 gp Construction Requirements Craft Construct, geas/quest, limited wish, make whole, shatter, creator must be caster level 13th; Skill Craft (mechanical) DC 20; Cost 36,000 gp</t>
  </si>
  <si>
    <t>&lt;link rel="stylesheet"href="PF.css"&gt;&lt;div&gt;&lt;h2&gt;Golem, Robot&lt;/h2&gt;&lt;h3&gt;&lt;i&gt;Though corroded and damaged, this bipedal metallic construct moves silently, as though powered by some force other than its own rattling gears.&lt;/i&gt;&lt;/h3&gt;&lt;br&gt;&lt;/div&gt;&lt;div class="heading"&gt;&lt;p class="alignleft"&gt;Robot Golem&lt;/p&gt;&lt;p class="alignright"&gt;CR 11&lt;/p&gt;&lt;div style="clear: both;"&gt;&lt;/div&gt;&lt;/div&gt;&lt;div&gt;&lt;h5&gt;&lt;b&gt;XP &lt;/b&gt;12,800&lt;/h5&gt;&lt;h5&gt;N Large construct &lt;/h5&gt;&lt;h5&gt;&lt;b&gt;Init &lt;/b&gt;+0; &lt;b&gt;Senses &lt;/b&gt;darkvision 60 ft., low-light vision; Perception +0&lt;/h5&gt;&lt;/div&gt;&lt;hr/&gt;&lt;div&gt;&lt;h5&gt;&lt;b&gt;DEFENSE&lt;/b&gt;&lt;/h5&gt;&lt;/div&gt;&lt;hr/&gt;&lt;div&gt;&lt;h5&gt;&lt;b&gt;AC &lt;/b&gt;27, touch 9, flat-footed 27 (+18 natural, -1 size)&lt;/h5&gt;&lt;h5&gt;&lt;b&gt;hp &lt;/b&gt;112 (15d10+30)&lt;/h5&gt;&lt;h5&gt;&lt;b&gt;Fort &lt;/b&gt;+5, &lt;b&gt;Ref &lt;/b&gt;+5, &lt;b&gt;Will &lt;/b&gt;+5&lt;/h5&gt;&lt;h5&gt;&lt;b&gt;DR &lt;/b&gt;10/adamantine; &lt;b&gt;Immune &lt;/b&gt;construct traits, magic&lt;/h5&gt;&lt;/div&gt;&lt;hr/&gt;&lt;div&gt;&lt;h5&gt;&lt;b&gt;OFFENSE&lt;/b&gt;&lt;/h5&gt;&lt;/div&gt;&lt;hr/&gt;&lt;div&gt;&lt;h5&gt;&lt;b&gt;Spd &lt;/b&gt;20 ft.&lt;/h5&gt;&lt;h5&gt;&lt;b&gt;Melee &lt;/b&gt;2 slams +22 (2d10+8)&lt;/h5&gt;&lt;h5&gt;&lt;b&gt;Space &lt;/b&gt;10 ft.; &lt;b&gt;Reach &lt;/b&gt;10 ft.&lt;/h5&gt;&lt;h5&gt;&lt;b&gt;Special Attacks &lt;/b&gt;rend construct (2 slams, 2d10+12), shockwave (30-ft.-radius spread, 8d6 electricity, Reflex DC 19 for half, usable every 1d4 rounds)&lt;/h5&gt;&lt;/div&gt;&lt;hr/&gt;&lt;div&gt;&lt;h5&gt;&lt;b&gt;STATISTICS&lt;/b&gt;&lt;/h5&gt;&lt;/div&gt;&lt;hr/&gt;&lt;div&gt;&lt;h5&gt;&lt;b&gt;Str &lt;/b&gt;26, &lt;b&gt;Dex &lt;/b&gt;11, &lt;b&gt;Con &lt;/b&gt;-, &lt;b&gt;Int &lt;/b&gt; -, &lt;b&gt;Wis &lt;/b&gt;11, &lt;b&gt;Cha &lt;/b&gt;1&lt;/h5&gt;&lt;h5&gt;&lt;b&gt;Base Atk &lt;/b&gt;+15; &lt;b&gt;CMB &lt;/b&gt;+24; &lt;b&gt;CMD &lt;/b&gt;34&lt;/h5&gt;&lt;/div&gt;&lt;hr/&gt;&lt;div&gt;&lt;h5&gt;&lt;b&gt;ECOLOGY&lt;/b&gt;&lt;/h5&gt;&lt;/div&gt;&lt;hr/&gt;&lt;div&gt;&lt;h5&gt;&lt;b&gt;Environment &lt;/b&gt; any (Numeria)&lt;/h5&gt;&lt;h5&gt;&lt;b&gt;Organization &lt;/b&gt;solitary or gang (2-4)&lt;/h5&gt;&lt;h5&gt;&lt;b&gt;Treasure &lt;/b&gt;none&lt;/h5&gt;&lt;/div&gt;&lt;hr/&gt;&lt;div&gt;&lt;h5&gt;&lt;b&gt;SPECIAL ABILITIES&lt;/b&gt;&lt;/h5&gt;&lt;/div&gt;&lt;hr/&gt;&lt;div&gt;&lt;h5&gt;&lt;b&gt;Immunity to Magic (Ex)&lt;/b&gt; A robot golem is immune to spells or spell-like abilities that allow spell resistance. In addition, certain spells and effects function differently against it, as noted below.  &lt;ul&gt;&lt;li&gt; A magical attack that deals electricity damage deals half damage to the golem. Additionally, for 1d4+1 rounds the golem gains the benefits of &lt;i&gt;haste&lt;/i&gt; and goes berserk. The uncontrolled golem goes on a rampage, attacking the nearest living creature or smashing an object smaller than itself if no creature is within reach; it then moves on to spread more destruction. The golem comes back under the control of its creator when the duration ends.  &lt;li&gt; A &lt;i&gt;transmute metal to wood&lt;/i&gt; spell reduces the robot golem's damage reduction by 5 and its natural armor bonus by 9 for 1d4 rounds.  &lt;li&gt; A robot golem is affected normally by rust attacks, such as those of a rust monster or a &lt;i&gt;rusting grasp&lt;/i&gt; spell.  &lt;/h5&gt;&lt;h5&gt;&lt;b&gt;Rend Construct (Ex)&lt;/b&gt; This functions as the rend special ability, except the robot golem can rend only other constructs.  &lt;/h5&gt;&lt;h5&gt;&lt;b&gt;Shockwave (Ex)&lt;/b&gt; A robot golem can release a pulse of electrical energy held within its nonfunctioning batteries as a standard action once every 1d4 rounds. This pulse is a 30-foot-radius spread that deals 8d6 points of electricity damage to all creatures in its area of effect (Reflex DC 19 half). The save DC is Constitution-based and includes a +2 racial bonus.&lt;/ul&gt;&lt;/h5&gt;&lt;/div&gt;&lt;br&gt;&lt;div&gt;&lt;h4&gt;&lt;p&gt;&lt;p&gt;When robots are damaged beyond the abilities of Numerian technologists to repair, salvages sometimes animate their frames via magic rather than science.&lt;/p&gt;&lt;p&gt;What results is more of a walking mechanical corpse that lacks the intelligence and vulnerabilities of a true robot.&lt;/p&gt;&lt;p&gt;The arcanists of the Technic League often employ these magically animated constructs to combat rogue robots or those under the control of their enemies.&lt;/p&gt;&lt;p&gt;&lt;br&gt;&lt;b&gt;Construction&lt;/b&gt;&lt;br&gt; A robot golem's body used to be a Large robot, but is now nonfunctional. Any major damage on the intended body must be repaired prior to animation.&lt;/p&gt;&lt;p&gt;&lt;br&gt;&lt;div class="heading"&gt;&lt;p class="alignleft"&gt;Robot Golem&lt;div style="clear: both;"&gt;&lt;/div&gt; &lt;b&gt;CL&lt;/b&gt; 14th; &lt;b&gt;Price&lt;/b&gt; 72,000 gp &lt;br&gt;&lt;hr/&gt;&lt;b&gt;Construction&lt;/b&gt;&lt;hr/&gt; &lt;b&gt;Requirements&lt;/b&gt; Craft Construct, &lt;i&gt;geas/quest&lt;/i&gt;, &lt;i&gt;limited wish&lt;/i&gt;, &lt;i&gt;make whole&lt;/i&gt;, &lt;i&gt;shatter&lt;/i&gt;, creator must be caster level 13th; &lt;b&gt;Skill&lt;/b&gt; Craft (mechanical) DC 20; &lt;b&gt;Cost&lt;/b&gt; 36,000 gp&lt;/p&gt;&lt;/h4&gt;&lt;/div&gt;</t>
  </si>
  <si>
    <t>Gray Goo</t>
  </si>
  <si>
    <t>29, touch 29, flat-footed 18</t>
  </si>
  <si>
    <t>(+10 Dex, +1 dodge, +8 size)</t>
  </si>
  <si>
    <t>(19d10+19)</t>
  </si>
  <si>
    <t>Fort +8, Ref +18, Will +8</t>
  </si>
  <si>
    <t>dispersion, swarm traits</t>
  </si>
  <si>
    <t>construct traits, weapon damage</t>
  </si>
  <si>
    <t>swarm (6d6 plus dismantle and distraction)</t>
  </si>
  <si>
    <t>dismantle, distraction (DC 21), infest</t>
  </si>
  <si>
    <t>Str 1, Dex 30, Con -, Int 5, Wis 10, Cha 1</t>
  </si>
  <si>
    <t>Ability Focus (distraction), Dodge, Great Fortitude, Improved Lightning Reflexes, Iron Will, Lightning Reflexes, Lightning Stance, Mobility, Toughness, Wind Stance</t>
  </si>
  <si>
    <t>Fly +26, Perception +13, Stealth +32 (+42 when dispersed) Racial M odifiers +10 Stealth when dispersed</t>
  </si>
  <si>
    <t>Common (can't speak), Hallit (can't speak)</t>
  </si>
  <si>
    <t>solitary, pair, or storm (3-12)</t>
  </si>
  <si>
    <t>Droplets of a silvery gray, slightly grainy goo gleam dully as they hang in the air.</t>
  </si>
  <si>
    <t>Dismantle (Ex) Creatures damaged by a gray goo must succeed at a DC 19 Reflex save or a random piece of their equipment takes the same amount of damage, determined as though the target rolled a natural 1 on a saving throw, using the rules for items surviving after a saving throw (Pathfinder RPG Core Rulebook 217). In addition, unattended objects in the area of a gray goo take damage if the swarm chooses to harm them. The save DC is Constitution-based.  Dispersion (Ex) As an immediate action, a gray goo can disperse, spreading itself across an area of up to 30 cubic feet. While dispersed, it deals no damage and cannot use its other special abilities until it reforms. A dispersed gray goo can hide in plain sight (as a ranger in its favored terrain) with a +10 bonus and does not take additional damage from area effects. It takes 2 rounds for a dispersed gray goo to reform.  Infest (Ex) As a standard action, a gray goo can infest a Medium or larger creature (Fortitude DC 21 negates), including constructs and undead. The swarm deals double its normal damage to its host each round, but cannot make use of its dismantle ability. If the host is reduced to 0 hit points while infested, it is reduced to dust and destroyed (similar to a disintegrate effect).  A gray goo infesting a host can be expelled by any effect that cures disease, with a disease save equal to this ability's DC. The save DC is Constitution-based and includes a +2 racial bonus.</t>
  </si>
  <si>
    <t>Swarms of weaponized nanites-microscopic robots designed to work in large groups to perform varied tasks-roam the Felldales, reducing anything in their path to wisps of dust. Called "gray goo" by natives who do not understand the true nature of the creature's components, some swarms were activated as weapons of mass destruction, while others were originally benign swarms that malfunctioned and abandoned their programming. Nanites have limited intelligence and potentially respond to commands. Such controlled swarms often spare the treasure their victims carry.  Rumors of virulent clouds of gray goo spread throughout Numeria every few years. The most recent tale speaks of a self-replicating swarm that uses its victims as incubators from which further swarms are born- a harrowing prospect if true.</t>
  </si>
  <si>
    <t>&lt;link rel="stylesheet"href="PF.css"&gt;&lt;div&gt;&lt;h2&gt;Gray Goo&lt;/h2&gt;&lt;h3&gt;&lt;i&gt;Droplets of a silvery gray, slightly grainy goo gleam dully as they hang in the air.&lt;/i&gt;&lt;/h3&gt;&lt;br&gt;&lt;/div&gt;&lt;div class="heading"&gt;&lt;p class="alignleft"&gt;Gray Goo&lt;/p&gt;&lt;p class="alignright"&gt;CR 14&lt;/p&gt;&lt;div style="clear: both;"&gt;&lt;/div&gt;&lt;/div&gt;&lt;div&gt;&lt;h5&gt;&lt;b&gt;XP &lt;/b&gt;38,400&lt;/h5&gt;&lt;h5&gt;N Fine construct (swarm)&lt;/h5&gt;&lt;h5&gt;&lt;b&gt;Init &lt;/b&gt;+10; &lt;b&gt;Senses &lt;/b&gt;darkvision 60 ft., low-light vision; Perception +13&lt;/h5&gt;&lt;/div&gt;&lt;hr/&gt;&lt;div&gt;&lt;h5&gt;&lt;b&gt;DEFENSE&lt;/b&gt;&lt;/h5&gt;&lt;/div&gt;&lt;hr/&gt;&lt;div&gt;&lt;h5&gt;&lt;b&gt;AC &lt;/b&gt;29, touch 29, flat-footed 18 (+10 Dex, +1 dodge, +8 size)&lt;/h5&gt;&lt;h5&gt;&lt;b&gt;hp &lt;/b&gt;123 (19d10+19)&lt;/h5&gt;&lt;h5&gt;&lt;b&gt;Fort &lt;/b&gt;+8, &lt;b&gt;Ref &lt;/b&gt;+18, &lt;b&gt;Will &lt;/b&gt;+8&lt;/h5&gt;&lt;h5&gt;&lt;b&gt;Defensive Abilities &lt;/b&gt;dispersion, swarm traits; &lt;b&gt;Immune &lt;/b&gt;construct traits, weapon damage&lt;/h5&gt;&lt;/div&gt;&lt;hr/&gt;&lt;div&gt;&lt;h5&gt;&lt;b&gt;OFFENSE&lt;/b&gt;&lt;/h5&gt;&lt;/div&gt;&lt;hr/&gt;&lt;div&gt;&lt;h5&gt;&lt;b&gt;Spd &lt;/b&gt;fly 50 ft. (perfect)&lt;/h5&gt;&lt;h5&gt;&lt;b&gt;Melee &lt;/b&gt;swarm (6d6 plus dismantle and distraction)&lt;/h5&gt;&lt;h5&gt;&lt;b&gt;Space &lt;/b&gt;10 ft.; &lt;b&gt;Reach &lt;/b&gt;0 ft.&lt;/h5&gt;&lt;h5&gt;&lt;b&gt;Special Attacks &lt;/b&gt;dismantle, distraction (DC 21), infest&lt;/h5&gt;&lt;/div&gt;&lt;hr/&gt;&lt;div&gt;&lt;h5&gt;&lt;b&gt;STATISTICS&lt;/b&gt;&lt;/h5&gt;&lt;/div&gt;&lt;hr/&gt;&lt;div&gt;&lt;h5&gt;&lt;b&gt;Str &lt;/b&gt;1, &lt;b&gt;Dex &lt;/b&gt;30, &lt;b&gt;Con &lt;/b&gt;-, &lt;b&gt;Int &lt;/b&gt; 5, &lt;b&gt;Wis &lt;/b&gt;10, &lt;b&gt;Cha &lt;/b&gt;1&lt;/h5&gt;&lt;h5&gt;&lt;b&gt;Base Atk &lt;/b&gt;+19; &lt;b&gt;CMB &lt;/b&gt;-; &lt;b&gt;CMD &lt;/b&gt;-&lt;/h5&gt;&lt;h5&gt;&lt;b&gt;Feats &lt;/b&gt;Ability Focus (distraction), Dodge, Great Fortitude, Improved Lightning Reflexes, Iron Will, Lightning Reflexes, Lightning Stance, Mobility, Toughness, Wind Stance&lt;/h5&gt;&lt;h5&gt;&lt;b&gt;Skills &lt;/b&gt;Fly +26, Perception +13, Stealth +32 (+42 when dispersed) Racial M odifiers +10 Stealth when dispersed&lt;/h5&gt;&lt;h5&gt;&lt;b&gt;Languages &lt;/b&gt;Common (can't speak), Hallit (can't speak)&lt;/h5&gt;&lt;/div&gt;&lt;hr/&gt;&lt;div&gt;&lt;h5&gt;&lt;b&gt;ECOLOGY&lt;/b&gt;&lt;/h5&gt;&lt;/div&gt;&lt;hr/&gt;&lt;div&gt;&lt;h5&gt;&lt;b&gt;Environment &lt;/b&gt; cold plains (Numeria)&lt;/h5&gt;&lt;h5&gt;&lt;b&gt;Organization &lt;/b&gt;solitary, pair, or storm (3-12)&lt;/h5&gt;&lt;h5&gt;&lt;b&gt;Treasure &lt;/b&gt;none&lt;/h5&gt;&lt;/div&gt;&lt;hr/&gt;&lt;div&gt;&lt;h5&gt;&lt;b&gt;SPECIAL ABILITIES&lt;/b&gt;&lt;/h5&gt;&lt;/div&gt;&lt;hr/&gt;&lt;div&gt;&lt;/h5&gt;&lt;h5&gt;&lt;b&gt;Dismantle (Ex)&lt;/b&gt; Creatures damaged by a gray goo must succeed at a DC 19 Reflex save or a random piece of their equipment takes the same amount of damage, determined as though the target rolled a natural 1 on a saving throw, using the rules for items surviving after a saving throw (&lt;i&gt;Pathfinder RPG Core Rulebook&lt;/i&gt; 217). In addition, unattended objects in the area of a gray goo take damage if the swarm chooses to harm them. The save DC is Constitution-based.  &lt;/h5&gt;&lt;h5&gt;&lt;b&gt;Dispersion (Ex)&lt;/b&gt; As an immediate action, a gray goo can disperse, spreading itself across an area of up to 30 cubic feet. While dispersed, it deals no damage and cannot use its other special abilities until it reforms. A dispersed gray goo can hide in plain sight (as a ranger in its favored terrain) with a +10 bonus and does not take additional damage from area effects. It takes 2 rounds for a dispersed gray goo to reform.  &lt;/h5&gt;&lt;h5&gt;&lt;b&gt;Infest (Ex)&lt;/b&gt; As a standard action, a gray goo can infest a Medium or larger creature (Fortitude DC 21 negates), including constructs and undead. The swarm deals double its normal damage to its host each round, but cannot make use of its dismantle ability. If the host is reduced to 0 hit points while infested, it is reduced to dust and destroyed (similar to a &lt;i&gt;disintegrate&lt;/i&gt; effect).  A gray goo infesting a host can be expelled by any effect that cures disease, with a disease save equal to this ability's DC. The save DC is Constitution-based and includes a +2 racial bonus.&lt;/h5&gt;&lt;/div&gt;&lt;br&gt;&lt;div&gt;&lt;h4&gt;&lt;p&gt;&lt;p&gt;Swarms of weaponized nanites-microscopic robots designed to work in large groups to perform varied tasks-roam the Felldales, reducing anything in their path to wisps of dust. Called "gray goo" by natives who do not understand the true nature of the creature's components, some swarms were activated as weapons of mass destruction, while others were originally benign swarms that malfunctioned and abandoned their programming. Nanites have limited intelligence and potentially respond to commands. Such controlled swarms often spare the treasure their victims carry.&lt;/p&gt;&lt;p&gt;Rumors of virulent clouds of gray goo spread throughout Numeria every few years. The most recent tale speaks of a self-replicating swarm that uses its victims as incubators from which further swarms are born- a harrowing prospect if true.&lt;/p&gt;&lt;/h4&gt;&lt;/div&gt;</t>
  </si>
  <si>
    <t>Machine Slayer</t>
  </si>
  <si>
    <t>ranger 9</t>
  </si>
  <si>
    <t>(+5 armor, +4 Dex)</t>
  </si>
  <si>
    <t>(9d10+25)</t>
  </si>
  <si>
    <t>adamantine warhammer +12/+7 (1d8+2/3)</t>
  </si>
  <si>
    <t>mwk composite longbow +15/+10 (1d8+2/3)</t>
  </si>
  <si>
    <t>combat style (archery), favored enemy (animals +2, constructs +4)</t>
  </si>
  <si>
    <t>Ranger Spells Prepared (CL 6th; concentration +7) 2nd-barkskin 1st-abundant ammunitionUC, longstrider, resist energy</t>
  </si>
  <si>
    <t>Str 14, Dex 18, Con 14, Int 8, Wis 12, Cha 10</t>
  </si>
  <si>
    <t>Deadly Aim, Diehard, Endurance, Improved Precise Shot, Point-Blank Shot, Power Attack, Precise Shot, Rapid Shot, Weapon Focus (longbow)</t>
  </si>
  <si>
    <t>Heal +12, Knowledge (geography) +8, Knowledge (nature) +8, Perception +13, Sense Motive +10, Stealth +15, Survival +13</t>
  </si>
  <si>
    <t>favored terrain (mountain +2, plains +4), hunter's bond (companions), swift tracker, track +4, wild empathy +9, woodland stride</t>
  </si>
  <si>
    <t xml:space="preserve"> cold hills or plains (Numeria)</t>
  </si>
  <si>
    <t>NPC gear (+1 adamantine construct bane arrows [10], adamantine arrows [10], scroll of cat's grace, scroll of cure moderate wounds, arc grenade, +1 chain shirt, adamantine warhammer, dagger, mwk composite longbow with 20 arrows, cloak of resistance +1, animal fetish [divine focus], spell component pouch, 29 gp)</t>
  </si>
  <si>
    <t>Battered scraps of metal hang from this battle-scarred archer's necklace, trophies of the fierce Kellid's many mechanical kills.</t>
  </si>
  <si>
    <t>Arc Grenade (Ex) An arc grenade is a splash weapon with a range increment of 20 feet, generally thrown at a grid intersection rather than a creature. When armed and thrown, it detonates at the beginning of the machine slayer's next turn. The explosion deals 5d6 points of electricity damage to all targets within a 20-foot-radius spread (Reflex DC 15 half). An arc grenade weighs 1 pound and is worth 750 gp.</t>
  </si>
  <si>
    <t>To feed his tribe, he learned to hunt. To keep them safe, he learned to hunt machines. This Kellid ranger learned the secrets of fighting the metal monstrosities of Numeria from the greatest hunters of his tribe, and now he has surpassed and outlived them all. He leads his fellow warriors in battle against the robots, fighting with warhammer and arrowheads crafted from skymetal claimed from his foes' remains. Whether the machines act independently or serve the hated Technic League matters not-all pose a threat to the tribe. Of late, rumors have reached the tribe of machines crafted into human form, sent to infiltrate the surviving free tribes and destroy them from within. The machine slayer keeps a close eye on strangers, any of whom might be machines pretending to be humans. Odd behavior risks a deadly response. He would rather mistakenly kill a stranger than risk the lives of his kinfolk.</t>
  </si>
  <si>
    <t>&lt;link rel="stylesheet"href="PF.css"&gt;&lt;div&gt;&lt;h2&gt;Machine Slayer&lt;/h2&gt;&lt;h3&gt;&lt;i&gt;Battered scraps of metal hang from this battle-scarred archer's necklace, trophies of the fierce Kellid's many mechanical kills.&lt;/i&gt;&lt;/h3&gt;&lt;br&gt;&lt;/div&gt;&lt;div class="heading"&gt;&lt;p class="alignleft"&gt;Machine Slayer&lt;/p&gt;&lt;p class="alignright"&gt;CR 8&lt;/p&gt;&lt;div style="clear: both;"&gt;&lt;/div&gt;&lt;/div&gt;&lt;div&gt;&lt;h5&gt;&lt;b&gt;XP &lt;/b&gt;4,800&lt;/h5&gt;&lt;h5&gt;Human ranger 9&lt;/h5&gt;&lt;h5&gt;CN Medium humanoid (human)&lt;/h5&gt;&lt;h5&gt;&lt;b&gt;Init &lt;/b&gt;+4; &lt;b&gt;Senses &lt;/b&gt;Perception +13&lt;/h5&gt;&lt;/div&gt;&lt;hr/&gt;&lt;div&gt;&lt;h5&gt;&lt;b&gt;DEFENSE&lt;/b&gt;&lt;/h5&gt;&lt;/div&gt;&lt;hr/&gt;&lt;div&gt;&lt;h5&gt;&lt;b&gt;AC &lt;/b&gt;19, touch 14, flat-footed 15 (+5 armor, +4 Dex)&lt;/h5&gt;&lt;h5&gt;&lt;b&gt;hp &lt;/b&gt;79 (9d10+25)&lt;/h5&gt;&lt;h5&gt;&lt;b&gt;Fort &lt;/b&gt;+9, &lt;b&gt;Ref &lt;/b&gt;+11, &lt;b&gt;Will &lt;/b&gt;+5&lt;/h5&gt;&lt;h5&gt;&lt;b&gt;Defensive Abilities &lt;/b&gt;evasion&lt;/h5&gt;&lt;/div&gt;&lt;hr/&gt;&lt;div&gt;&lt;h5&gt;&lt;b&gt;OFFENSE&lt;/b&gt;&lt;/h5&gt;&lt;/div&gt;&lt;hr/&gt;&lt;div&gt;&lt;h5&gt;&lt;b&gt;Spd &lt;/b&gt;30 ft.&lt;/h5&gt;&lt;h5&gt;&lt;b&gt;Melee &lt;/b&gt;adamantine warhammer +12/+7 (1d8+2/3)&lt;/h5&gt;&lt;h5&gt;&lt;b&gt;Ranged &lt;/b&gt;mwk composite longbow +15/+10 (1d8+2/3)&lt;/h5&gt;&lt;h5&gt;&lt;b&gt;Space &lt;/b&gt;5 ft.; &lt;b&gt;Reach &lt;/b&gt;5 ft.&lt;/h5&gt;&lt;h5&gt;&lt;b&gt;Special Attacks &lt;/b&gt;combat style (archery), favored enemy (animals +2, constructs +4)&lt;/h5&gt;&lt;h5&gt;&lt;b&gt;Ranger Spells Prepared&lt;/b&gt; (CL 6th; concentration +7)&lt;/br&gt;2nd&amp;mdash;&lt;i&gt;barkskin&lt;/i&gt;&lt;/br&gt;1st&amp;mdash;&lt;i&gt;abundant ammunition&lt;/i&gt;&lt;sup&gt;UC&lt;/sup&gt;, &lt;i&gt;longstrider&lt;/i&gt;, &lt;i&gt;resist energy&lt;/i&gt;&lt;/h5&gt;&lt;/h5&gt;&lt;/div&gt;&lt;hr/&gt;&lt;div&gt;&lt;h5&gt;&lt;b&gt;STATISTICS&lt;/b&gt;&lt;/h5&gt;&lt;/div&gt;&lt;hr/&gt;&lt;div&gt;&lt;h5&gt;&lt;b&gt;Str &lt;/b&gt;14, &lt;b&gt;Dex &lt;/b&gt;18, &lt;b&gt;Con &lt;/b&gt;14, &lt;b&gt;Int &lt;/b&gt; 8, &lt;b&gt;Wis &lt;/b&gt;12, &lt;b&gt;Cha &lt;/b&gt;10&lt;/h5&gt;&lt;h5&gt;&lt;b&gt;Base Atk &lt;/b&gt;+9; &lt;b&gt;CMB &lt;/b&gt;+11; &lt;b&gt;CMD &lt;/b&gt;25&lt;/h5&gt;&lt;h5&gt;&lt;b&gt;Feats &lt;/b&gt;Deadly Aim, Diehard, Endurance, Improved Precise Shot, Point-Blank Shot, Power Attack, Precise Shot, Rapid Shot, Weapon Focus (longbow)&lt;/h5&gt;&lt;h5&gt;&lt;b&gt;Skills &lt;/b&gt;Heal +12, Knowledge (geography) +8, Knowledge (nature) +8, Perception +13, Sense Motive +10, Stealth +15, Survival +13&lt;/h5&gt;&lt;h5&gt;&lt;b&gt;Languages &lt;/b&gt;Common, Hallit&lt;/h5&gt;&lt;h5&gt;&lt;b&gt;SQ &lt;/b&gt;favored terrain (mountain +2, plains +4), hunter's bond (companions), swift tracker, track +4, wild empathy +9, woodland stride&lt;/h5&gt;&lt;/div&gt;&lt;hr/&gt;&lt;div&gt;&lt;h5&gt;&lt;b&gt;ECOLOGY&lt;/b&gt;&lt;/h5&gt;&lt;/div&gt;&lt;hr/&gt;&lt;div&gt;&lt;h5&gt;&lt;b&gt;Environment &lt;/b&gt; cold hills or plains (Numeria)&lt;/h5&gt;&lt;h5&gt;&lt;b&gt;Organization &lt;/b&gt;solitary&lt;/h5&gt;&lt;h5&gt;&lt;b&gt;Treasure &lt;/b&gt;NPC gear (&lt;i&gt;+1 adamantine construct bane arrows&lt;/i&gt; [10], &lt;i&gt;adamantine arrows&lt;/i&gt; [10], &lt;i&gt;scroll of cat's grace&lt;/i&gt;, &lt;i&gt;scroll of cure moderate wounds&lt;/i&gt;, arc grenade, &lt;i&gt;+1 chain shirt&lt;/i&gt;, adamantine warhammer, dagger, mwk composite longbow with 20 arrows, &lt;i&gt;cloak of resistance +1&lt;/i&gt;, animal fetish [divine focus], spell component pouch, 29 gp)&lt;/h5&gt;&lt;/div&gt;&lt;hr/&gt;&lt;div&gt;&lt;h5&gt;&lt;b&gt;SPECIAL ABILITIES&lt;/b&gt;&lt;/h5&gt;&lt;/div&gt;&lt;hr/&gt;&lt;div&gt;&lt;h5&gt;&lt;b&gt;Arc Grenade (Ex)&lt;/b&gt; An arc grenade is a splash weapon with a range increment of 20 feet, generally thrown at a grid intersection rather than a creature. When armed and thrown, it detonates at the beginning of the machine slayer's next turn. The explosion deals 5d6 points of electricity damage to all targets within a 20-foot-radius spread (Reflex DC 15 half). An arc grenade weighs 1 pound and is worth 750 gp.&lt;/h5&gt;&lt;/div&gt;&lt;br&gt;&lt;div&gt;&lt;h4&gt;&lt;p&gt;&lt;p&gt;To feed his tribe, he learned to hunt. To keep them safe, he learned to hunt machines. This Kellid ranger learned the secrets of fighting the metal monstrosities of Numeria from the greatest hunters of his tribe, and now he has surpassed and outlived them all. He leads his fellow warriors in battle against the robots, fighting with warhammer and arrowheads crafted from skymetal claimed from his foes' remains. Whether the machines act independently or serve the hated Technic League matters not-all pose a threat to the tribe.&lt;/p&gt;&lt;p&gt;Of late, rumors have reached the tribe of machines crafted into human form, sent to infiltrate the surviving free tribes and destroy them from within. The machine slayer keeps a close eye on strangers, any of whom might be machines pretending to be humans. Odd behavior risks a deadly response. He would rather mistakenly kill a stranger than risk the lives of his kinfolk.&lt;/p&gt;&lt;/h4&gt;&lt;/div&gt;</t>
  </si>
  <si>
    <t>Mutant Orc</t>
  </si>
  <si>
    <t>Mutant orc</t>
  </si>
  <si>
    <t>barbarian 7</t>
  </si>
  <si>
    <t>Pathfinder RPG Bestiary 222</t>
  </si>
  <si>
    <t>(+4 armor, +1 Dex, +3 natural, -2 rage)</t>
  </si>
  <si>
    <t>(7d12+49)</t>
  </si>
  <si>
    <t>ferocity, improved uncanny dodge, trap sense +2</t>
  </si>
  <si>
    <t>gaze attacks, radiation, sightbased attacks, and visual effects</t>
  </si>
  <si>
    <t>mwk club +18/+13 (1d6+9)</t>
  </si>
  <si>
    <t>rage (20 rounds/day), rage powers (powerful blow +2, quick reflexes, scent)</t>
  </si>
  <si>
    <t>Str 28, Dex 12, Con 22, Int 6, Wis 11, Cha 4</t>
  </si>
  <si>
    <t>Blind-Fight, Cleave, Power Attack, Toughness, Weapon Focus (club)</t>
  </si>
  <si>
    <t>Acrobatics +11 (+15 when jumping), Climb +19, Swim +19</t>
  </si>
  <si>
    <t>deformities (blind, useless arm), fast movement, mutations (armored, fast healing, sonar), weapon familiarity</t>
  </si>
  <si>
    <t>solitary, pair, band (3-8), or tribe (9-30)</t>
  </si>
  <si>
    <t>NPC gear (potion of bear's endurance, potion of bull's strength, potions of cure serious wounds [2], potion of lesser restoration, alchemist's fire [3], tanglefoot bag, +1 studded leather, mwk club, amulet of natural armor +1, 15 gp)</t>
  </si>
  <si>
    <t>This mutated, eyeless, heavily scaled orc holds a crude club in one arm, but her other arm is withered and useless.</t>
  </si>
  <si>
    <t>Mutant</t>
  </si>
  <si>
    <t>When long-term exposure to radiation doesn't result in a creature's death, it often mutates the creature into a twisted version of itself. Some of these mutations can be advantageous to the creature; others are unquestionably a hindrance to it. In either case, mutants are plentiful throughout Numeria, especially in the Felldales, where they band together into roving bands of loosely affiliated marauders, traveling the landscape in search of food, shelter, or whatever other things motivate their fractured and warped minds. Creating a Mutant "Mutant" is an acquired template that can be added to any living, corporeal creature. A mutant retains the base creature's statistics and special abilities except as noted here. CR: As base creature +1. Type: The creature's type changes to aberration. Do not recalculate HD, BAB, or saves. Defensive Abilities: Mutants are immune to radiation. Attacks: A mutant retains all the natural weapons, manufactured weapon attacks, and weapon and armor proficiencies of the base creature. Special Abilities: A mutant retains any extraordinary and supernatural qualities of the base creature. Mutations: A mutant gains one of the mutations below when it acquires this template, plus an additional mutation for every 4 HD it possesses. By taking an extra deformity, a mutant can add an additional beneficial mutation. Only the first extra deformity provides this benefit. A mutant that gains additional HD after acquiring this template does not gain additional special abilities. Armored (Ex): The mutant's natural armor bonus to AC increases by 2. This ability can be taken multiple times. Bulbous Eyes (Ex) The mutant has darkvision with a range of 60 feet and low-light vision. Celerity (Ex): As a swift action, the mutant gains the benefits of haste for 1 round. This ability can be used once every 1d4 rounds. The mutant has a +2 bonus on Initiative checks. Extra Arm (Ex): The mutant has an extra arm and gains Multiweapon Fighting as a bonus feat if this mutation brings its total number of arms above two. This ability can be taken multiple times, adding an arm each time. Fast Healing (Ex): The mutant has fast healing 5. Feral (Ex): The mutant gains a bite attack and one claw attack for each arm or forelimb. These natural weapons deal damage based on the mutant's size. If it already has these attacks, their damage improves by one size category. Gills (Ex): The mutant has the aquatic subtype, the amphibious special ability, and a swim speed equal to its base speed. Increased Speed (Ex): One of the mutant's speeds increases by 10 feet. If this mutation is taken multiple times, apply it to a different speed each time. Leaping (Ex): The mutant gains Acrobatics as a class skill and a +10 bonus on Acrobatics checks to jump. The mutant always counts as having a running start when jumping. Mental Armor (Su): The mutant generates a protective field as mage armor while conscious. If its mental armor is removed, the mutant can restore it as a swift action. Radiation Affinity (Ex): The mutant gains the advanced simple template when in areas of medium or stronger radiation (see page 26). Rage (Ex): The mutant gains the ability to enter a manic rage, as the barbarian rage class feature. The mutant uses its HD as its barbarian level. energy type. This special ability can be selected multiple times, for the same or different types. Selecting it twice for one energy type grants resistance 20; taking it three times for the same energy type provides immunity. Rugged (Ex): The mutant has DR 5/-. Sealed Mind (Ex): The mutant is immune to mindaffecting effects. Slam (Ex): The mutant gains a slam attack for each arm or forelimb. These attacks deal damage based on the mutant's size. If the mutant already has a slam attack, its slam damage improves by one size category. Sonar (Ex): The mutant has blindsense with a range of 30 feet and gains Blind-Fight as a bonus feat. Spell-Like Ability (Sp): The mutant has one of the following spell-like abilities, usable at will unless noted otherwise: charm monster, charm person, chill metal, deep slumber, dimension door (3/day), dominate person (dominating a new character frees any previous dominated creature), heat metal, mirror image, modify memory, rage, shocking grasp, shout, sleep, suggestion, telekinesis. The mutant's caster level is equal to its HD. The mutant can choose only spells with a level no higher than half its hit dice. This ability can be taken multiple times, choosing a different spell each time. Stench (Ex): The mutant has the stench ability, with a duration of 1 minute. Telepathy (Su, Sp): The mutant has telepathy with a range of 100 feet as a supernatural ability and detect thoughts as a spell-like ability, usable at will. Wings (Ex): The mutant gains wings, granting it a fly speed of 40 feet with average maneuverability. Deformities: Each mutant has one of the following deformities. It can take a second to gain an extra special ability as detailed above. If a deformity would not disadvantage the mutant, it cannot be taken. Blind (Ex): The mutant cannot see, and gains the blinded condition unless it possesses a means of seeing other than normal vision, darkvision, or low-light vision. This blindness cannot be magically removed. Deaf (Ex): The mutant can't hear, and gains the deafened condition. This deafness cannot be magically removed. Fragile (Ex): When the mutant fails a Fortitude save, it is staggered for 1 round. Fractured Mind (Ex): When the mutant fails a Will save, it is confused for 1 round. Lame (Ex): The mutant's stunted legs reduce its base speed by 10 feet. This deformity cannot be taken if the mutant's base speed is already slower than 20 feet. Light Blindness (Ex): The mutant has the light blindness special ability. This deformity cannot be taken in conjunction with the blind deformity. Mindless (Ex): The mutant gains the mindless trait. A mindless mutant has no Intelligence score, loses all feats and skills, and is immune to mind-affecting effects. A mutant with class levels retains its hit points, base attack bonus, and base saves from its class levels, but loses all weapon and armor proficiencies and other class abilities. This deformity may prevent the mutant from being eligible to take certain special abilities or using some of the base creature's abilities, at the GM's discretion. Misshapen (Ex): Humanoid mutants only. The mutant cannot wear armor (including magical armor) fashioned for humanoid creatures. Armor made to fit the mutant costs twice as much. Poor Ability (Ex): The mutant takes a -4 penalty to one ability score in addition to the normal ability score penalties applied by the template. Spasms (Ex): When the mutant fails a Reflex save, it loses its Dexterity bonus to AC, on ranged attack rolls and attack rolls with finesse weapons, and on ability checks and skill checks, and it cannot take attacks of opportunity or immediate actions for 1 round. Useless Arm (Ex): One of the mutant's arms is malformed and useless. Vulnerability (Ex): The mutant is vulnerable to one energy type. If the base creature has innate resistance or immunity to that energy type, it loses those abilities. Abilities: A mutant gains a +4 bonus to two ability scores of its choice and takes a -2 penalty to two ability scores of its choice. Skills: A mutant gains Climb, Intimidate, Knowledge (any one), Perception, Sense Motive, Survival, and Swim as class skills.</t>
  </si>
  <si>
    <t>&lt;link rel="stylesheet"href="PF.css"&gt;&lt;div&gt;&lt;h2&gt;Mutant&lt;/h2&gt;&lt;h3&gt;&lt;i&gt;This mutated, eyeless, heavily scaled orc holds a crude club in one arm, but her other arm is withered and useless.&lt;/i&gt;&lt;/h3&gt;&lt;br&gt;&lt;/div&gt;&lt;div class="heading"&gt;&lt;p class="alignleft"&gt;Mutant Orc&lt;/p&gt;&lt;p class="alignright"&gt;CR 7&lt;/p&gt;&lt;div style="clear: both;"&gt;&lt;/div&gt;&lt;/div&gt;&lt;div&gt;&lt;h5&gt;&lt;b&gt;XP &lt;/b&gt;3,200&lt;/h5&gt;&lt;h5&gt;Mutant orc barbarian 7 (&lt;i&gt;Pathfinder RPG Bestiary&lt;/i&gt; 222)&lt;/h5&gt;&lt;h5&gt;CE Medium aberration (orc)&lt;/h5&gt;&lt;h5&gt;&lt;b&gt;Init &lt;/b&gt;+1; &lt;b&gt;Senses &lt;/b&gt;blindsense 30 ft.; Perception +0&lt;/h5&gt;&lt;/div&gt;&lt;hr/&gt;&lt;div&gt;&lt;h5&gt;&lt;b&gt;DEFENSE&lt;/b&gt;&lt;/h5&gt;&lt;/div&gt;&lt;hr/&gt;&lt;div&gt;&lt;h5&gt;&lt;b&gt;AC &lt;/b&gt;16, touch 9, flat-footed 15 (+4 armor, +1 Dex, +3 natural, -2 &lt;i&gt;rage&lt;/i&gt;)&lt;/h5&gt;&lt;h5&gt;&lt;b&gt;hp &lt;/b&gt;100 (7d12+49); fast healing 5&lt;/h5&gt;&lt;h5&gt;&lt;b&gt;Fort &lt;/b&gt;+11, &lt;b&gt;Ref &lt;/b&gt;+3, &lt;b&gt;Will &lt;/b&gt;+4&lt;/h5&gt;&lt;h5&gt;&lt;b&gt;Defensive Abilities &lt;/b&gt;ferocity, improved uncanny dodge, trap sense +2; &lt;b&gt;DR &lt;/b&gt;1/-; &lt;b&gt;Immune &lt;/b&gt;gaze attacks, radiation, sightbased attacks, and visual effects&lt;/h5&gt;&lt;/div&gt;&lt;hr/&gt;&lt;div&gt;&lt;h5&gt;&lt;b&gt;OFFENSE&lt;/b&gt;&lt;/h5&gt;&lt;/div&gt;&lt;hr/&gt;&lt;div&gt;&lt;h5&gt;&lt;b&gt;Spd &lt;/b&gt;40 ft.&lt;/h5&gt;&lt;h5&gt;&lt;b&gt;Melee &lt;/b&gt;mwk club +18/+13 (1d6+9)&lt;/h5&gt;&lt;h5&gt;&lt;b&gt;Space &lt;/b&gt;5 ft.; &lt;b&gt;Reach &lt;/b&gt;5 ft.&lt;/h5&gt;&lt;h5&gt;&lt;b&gt;Special Attacks &lt;/b&gt;rage (20 rounds/day), rage powers (powerful blow +2, quick reflexes, scent)&lt;/h5&gt;&lt;/div&gt;&lt;hr/&gt;&lt;div&gt;&lt;h5&gt;&lt;b&gt;TACTICS&lt;/b&gt;&lt;/h5&gt;&lt;/div&gt;&lt;hr/&gt;&lt;div&gt;&lt;h5&gt;&lt;b&gt;Base Statistics &lt;/b&gt;When not raging, the barbarian's statistics are &lt;b&gt;AC&lt;/b&gt; 18, touch 11, flat-footed 17; &lt;b&gt;hp&lt;/b&gt; 86; &lt;b&gt;Fort&lt;/b&gt; +9, &lt;b&gt;Will&lt;/b&gt; +2; &lt;b&gt;Melee&lt;/b&gt; mwk club +16/+11 (1d6+7); &lt;b&gt;Str&lt;/b&gt; 24, &lt;b&gt;Con&lt;/b&gt; 18; &lt;b&gt;CMB&lt;/b&gt; +14, &lt;b&gt;CMD&lt;/b&gt; 25; &lt;b&gt;Skills&lt;/b&gt; Climb +17, Swim +17.&lt;/h5&gt;&lt;/div&gt;&lt;hr/&gt;&lt;div&gt;&lt;h5&gt;&lt;b&gt;STATISTICS&lt;/b&gt;&lt;/h5&gt;&lt;/div&gt;&lt;hr/&gt;&lt;div&gt;&lt;h5&gt;&lt;b&gt;Str &lt;/b&gt;28, &lt;b&gt;Dex &lt;/b&gt;12, &lt;b&gt;Con &lt;/b&gt;22, &lt;b&gt;Int &lt;/b&gt; 6, &lt;b&gt;Wis &lt;/b&gt;11, &lt;b&gt;Cha &lt;/b&gt;4&lt;/h5&gt;&lt;h5&gt;&lt;b&gt;Base Atk &lt;/b&gt;+7; &lt;b&gt;CMB &lt;/b&gt;+16; &lt;b&gt;CMD &lt;/b&gt;25&lt;/h5&gt;&lt;h5&gt;&lt;b&gt;Feats &lt;/b&gt;Blind-Fight, Cleave, Power Attack, Toughness, Weapon Focus (club)&lt;/h5&gt;&lt;h5&gt;&lt;b&gt;Skills &lt;/b&gt;Acrobatics +11 (+15 when jumping), Climb +19, Swim +19&lt;/h5&gt;&lt;h5&gt;&lt;b&gt;Languages &lt;/b&gt;Common, Orc&lt;/h5&gt;&lt;h5&gt;&lt;b&gt;SQ &lt;/b&gt;deformities (blind, useless arm), fast movement, mutations (armored, fast healing, sonar), weapon familiarity&lt;/h5&gt;&lt;/div&gt;&lt;hr/&gt;&lt;div&gt;&lt;h5&gt;&lt;b&gt;ECOLOGY&lt;/b&gt;&lt;/h5&gt;&lt;/div&gt;&lt;hr/&gt;&lt;div&gt;&lt;h5&gt;&lt;b&gt;Environment &lt;/b&gt; any (Numeria)&lt;/h5&gt;&lt;h5&gt;&lt;b&gt;Organization &lt;/b&gt;solitary, pair, band (3-8), or tribe (9-30)&lt;/h5&gt;&lt;h5&gt;&lt;b&gt;Treasure &lt;/b&gt;NPC gear (&lt;i&gt;potion of bear's endurance&lt;/i&gt;, &lt;i&gt;potion of bull's strength&lt;/i&gt;, &lt;i&gt;potions of cure serious wounds&lt;/i&gt; [2], &lt;i&gt;potion of lesser restoration&lt;/i&gt;, alchemist's fire [3], tanglefoot bag, &lt;i&gt;+1 studded leather&lt;/i&gt;, mwk club, &lt;i&gt;amulet of natural armor +1&lt;/i&gt;, 15 gp)&lt;/h5&gt;&lt;/div&gt;&lt;br&gt;&lt;div&gt;&lt;h4&gt;&lt;p&gt;&lt;p&gt;When long-term exposure to radiation doesn't result in a creature's death, it often mutates the creature into a twisted version of itself. Some of these mutations can be advantageous to the creature; others are unquestionably a hindrance to it. In either case, mutants are plentiful throughout Numeria, especially in the Felldales, where they band together into roving bands of loosely affiliated marauders, traveling the landscape in search of food, shelter, or whatever other things motivate their fractured and warped minds.&lt;/p&gt;&lt;p&gt;&lt;br&gt;&lt;b&gt;Creating a Mutant&lt;/b&gt;&lt;br&gt; "Mutant" is an acquired template that can be added to any living, corporeal creature. A mutant retains the base creature's statistics and special abilities except as noted here.&lt;br&gt;&lt;b&gt;CR:&lt;/b&gt; As base creature +1.&lt;br&gt;&lt;b&gt;Type:&lt;/b&gt; The creature's type changes to aberration. Do not recalculate HD, BAB, or saves.&lt;/p&gt;&lt;p&gt;Defensive Abilities: Mutants are immune to radiation.&lt;/p&gt;&lt;p&gt;Attacks: A mutant retains all the natural weapons, manufactured weapon attacks, and weapon and armor proficiencies of the base creature.&lt;br&gt;&lt;b&gt;Special Abilities:&lt;/b&gt; A mutant retains any extraordinary and supernatural qualities of the base creature.&lt;/p&gt;&lt;p&gt;Mutations: A mutant gains one of the mutations below when it acquires this template, plus an additional mutation for every 4 HD it possesses. By taking an extra deformity, a mutant can add an additional beneficial mutation. Only the first extra deformity provides this benefit. A mutant that gains additional HD after acquiring this template does not gain additional special abilities.&lt;/p&gt;&lt;p&gt;&lt;i&gt;Armored (Ex)&lt;/i&gt;: The mutant's natural armor bonus to AC increases by 2. This ability can be taken multiple times.&lt;/p&gt;&lt;p&gt;&lt;i&gt;Bulbous Eyes (Ex)&lt;/i&gt; The mutant has darkvision with a range of 60 feet and low-light vision.&lt;/p&gt;&lt;p&gt;&lt;i&gt;Celerity (Ex)&lt;/i&gt;: As a swift action, the mutant gains the benefits of &lt;i&gt;haste&lt;/i&gt; for 1 round. This ability can be used once every 1d4 rounds. The mutant has a +2 bonus on Initiative checks.&lt;/p&gt;&lt;p&gt;&lt;i&gt;Extra Arm (Ex)&lt;/i&gt;: The mutant has an extra arm and gains Multiweapon Fighting as a bonus feat if this mutation brings its total number of arms above two. This ability can be taken multiple times, adding an arm each time.&lt;/p&gt;&lt;p&gt;&lt;i&gt;Fast Healing (Ex)&lt;/i&gt;: The mutant has fast healing 5.&lt;/p&gt;&lt;p&gt;&lt;i&gt;Feral (Ex)&lt;/i&gt;: The mutant gains a bite attack and one claw attack for each arm or forelimb. These natural weapons deal damage based on the mutant's size. If it already has these attacks, their damage improves by one size category.&lt;/p&gt;&lt;p&gt;&lt;i&gt;Gills (Ex)&lt;/i&gt;: The mutant has the aquatic subtype, the amphibious special ability, and a swim speed equal to its base speed.&lt;/p&gt;&lt;p&gt;&lt;i&gt;Increased Speed (Ex)&lt;/i&gt;: One of the mutant's speeds increases by 10 feet. If this mutation is taken multiple times, apply it to a different speed each time.&lt;/p&gt;&lt;p&gt;&lt;i&gt;Leaping (Ex)&lt;/i&gt;: The mutant gains Acrobatics as a class skill and a +10 bonus on Acrobatics checks to jump. The mutant always counts as having a running start when jumping.&lt;/p&gt;&lt;p&gt;&lt;i&gt;Mental Armor (Su)&lt;/i&gt;: The mutant generates a protective field as &lt;i&gt;mage armor&lt;/i&gt; while conscious. If its mental armor is removed, the mutant can restore it as a swift action.&lt;/p&gt;&lt;p&gt;&lt;i&gt;Radiation Affinity (Ex)&lt;/i&gt;: The mutant gains the advanced simple template when in areas of medium or stronger radiation (see page 26).&lt;/p&gt;&lt;p&gt;&lt;i&gt;Rage (Ex)&lt;/i&gt;: The mutant gains the ability to enter a manic &lt;i&gt;rage&lt;/i&gt;, as the barbarian &lt;i&gt;rage&lt;/i&gt; class feature. The mutant uses its HD as its barbarian level.&lt;/p&gt;&lt;p&gt;energy type. This special ability can be selected multiple times, for the same or different types. Selecting it twice for one energy type grants resistance 20; taking it three times for the same energy type provides immunity.&lt;/p&gt;&lt;p&gt;&lt;i&gt;Rugged (Ex)&lt;/i&gt;: The mutant has DR 5/-.&lt;/p&gt;&lt;p&gt;&lt;i&gt;Sealed Mind (Ex)&lt;/i&gt;: The mutant is immune to mindaffecting effects.&lt;/p&gt;&lt;p&gt;&lt;i&gt;Slam (Ex)&lt;/i&gt;: The mutant gains a slam attack for each arm or forelimb. These attacks deal damage based on the mutant's size. If the mutant already has a slam attack, its slam damage improves by one size category.&lt;/p&gt;&lt;p&gt;&lt;i&gt;Sonar (Ex)&lt;/i&gt;: The mutant has blindsense with a range of 30 feet and gains Blind-Fight as a bonus feat.&lt;/p&gt;&lt;p&gt;&lt;i&gt;Spell-Like Ability (&lt;i&gt;Sp)&lt;/i&gt;&lt;/i&gt;: The mutant has one of the following spell-like abilities, usable at will unless noted otherwise: &lt;i&gt;charm monster&lt;/i&gt;, &lt;i&gt;charm person&lt;/i&gt;, &lt;i&gt;chill metal&lt;/i&gt;, &lt;i&gt;deep slumber&lt;/i&gt;, &lt;i&gt;dimension door&lt;/i&gt; (3/day), &lt;i&gt;dominate person&lt;/i&gt; (dominating a new character frees any previous dominated creature), &lt;i&gt;heat metal&lt;/i&gt;, &lt;i&gt;mirror image&lt;/i&gt;, &lt;i&gt;modify memory&lt;/i&gt;, &lt;i&gt;rage&lt;/i&gt;, &lt;i&gt;shocking grasp&lt;/i&gt;, &lt;i&gt;shout&lt;/i&gt;, &lt;i&gt;sleep&lt;/i&gt;, &lt;i&gt;suggestion&lt;/i&gt;, &lt;i&gt;telekinesis&lt;/i&gt;. The mutant's caster level is equal to its HD. The mutant can choose only spells with a level no higher than half its hit dice. This ability can be taken multiple times, choosing a different spell each time.&lt;/p&gt;&lt;p&gt;&lt;i&gt;Stench (Ex)&lt;/i&gt;: The mutant has the stench ability, with a duration of 1 minute.&lt;/p&gt;&lt;p&gt;&lt;i&gt;Telepathy (Su&lt;/i&gt;, &lt;i&gt;Sp)&lt;/i&gt;: The mutant has telepathy with a range of 100 feet as a supernatural ability and &lt;i&gt;detect thoughts&lt;/i&gt; as a spell-like ability, usable at will.&lt;/p&gt;&lt;p&gt;&lt;i&gt;Wings (Ex)&lt;/i&gt;: The mutant gains wings, granting it a fly speed of 40 feet with ave&lt;i&gt;rage&lt;/i&gt; maneuverability.&lt;/p&gt;&lt;p&gt;Deformities: Each mutant has one of the following deformities. It can take a second to gain an extra special ability as detailed above. If a deformity would not disadvantage the mutant, it cannot be taken.&lt;/p&gt;&lt;p&gt;&lt;i&gt;Blind (Ex)&lt;/i&gt;: The mutant cannot see, and gains the blinded condition unless it possesses a means of seeing other than normal vision, darkvision, or low-light vision. This blindness cannot be magically removed.&lt;/p&gt;&lt;p&gt;&lt;i&gt;Deaf (Ex)&lt;/i&gt;: The mutant can't hear, and gains the deafened condition. This deafness cannot be magically removed.&lt;/p&gt;&lt;p&gt;&lt;i&gt;Fragile (Ex)&lt;/i&gt;: When the mutant fails a Fortitude save, it is staggered for 1 round.&lt;/p&gt;&lt;p&gt;&lt;i&gt;Fractured Mind (Ex)&lt;/i&gt;: When the mutant fails a Will save, it is confused for 1 round.&lt;/p&gt;&lt;p&gt;&lt;i&gt;Lame (Ex)&lt;/i&gt;: The mutant's stunted legs reduce its base speed by 10 feet. This deformity cannot be taken if the mutant's base speed is already slower than 20 feet.&lt;/p&gt;&lt;p&gt;&lt;i&gt;Light Blindness (Ex)&lt;/i&gt;: The mutant has the light blindness special ability. This deformity cannot be taken in conjunction with the blind deformity.&lt;/p&gt;&lt;p&gt;&lt;i&gt;Mindless (Ex)&lt;/i&gt;: The mutant gains the mindless trait.&lt;/p&gt;&lt;p&gt;A mindless mutant has no Intelligence score, loses all feats and skills, and is immune to mind-affecting effects. A mutant with class levels retains its hit points, base attack bonus, and base saves from its class levels, but loses all weapon and armor proficiencies and other class abilities. This deformity may prevent the mutant from being eligible to take certain special abilities or using some of the base creature's abilities, at the GM's discretion.&lt;/p&gt;&lt;p&gt;&lt;i&gt;Misshapen (Ex)&lt;/i&gt;: Humanoid mutants only. The mutant cannot wear armor (including magical armor) fashioned for humanoid creatures. Armor made to fit the mutant costs twice as much.&lt;/p&gt;&lt;p&gt;&lt;i&gt;Poor Ability (Ex)&lt;/i&gt;: The mutant takes a -4 penalty to one ability score in addition to the normal ability score penalties applied by the template.&lt;/p&gt;&lt;p&gt;&lt;i&gt;Spasms (Ex)&lt;/i&gt;: When the mutant fails a Reflex save, it loses its Dexterity bonus to AC, on ranged attack rolls and attack rolls with finesse weapons, and on ability checks and skill checks, and it cannot take attacks of opportunity or immediate actions for 1 round.&lt;/p&gt;&lt;p&gt;&lt;i&gt;Useless Arm (Ex)&lt;/i&gt;: One of the mutant's arms is malformed and useless.&lt;/p&gt;&lt;p&gt;&lt;i&gt;Vulnerability (Ex)&lt;/i&gt;: The mutant is vulnerable to one energy type. If the base creature has innate resistance or immunity to that energy type, it loses those abilities.&lt;br&gt;&lt;b&gt;Abilities:&lt;/b&gt; A mutant gains a +4 bonus to two ability scores of its choice and takes a -2 penalty to two ability scores of its choice.&lt;br&gt;&lt;b&gt;Skills:&lt;/b&gt; A mutant gains Climb, Intimidate, Knowledge (any one), Perception, Sense Motive, Survival, and Swim as class skills.&lt;/p&gt;&lt;/h4&gt;&lt;/div&gt;</t>
  </si>
  <si>
    <t>When not raging, the barbarian's statistics are AC 18, touch 11, flat-footed 17; hp 86; Fort +9, Will +2; Melee mwk club +16/+11 (1d6+7); Str 24, Con 18; CMB +14, CMD 25; Skills Climb +17, Swim +17.</t>
  </si>
  <si>
    <t>Numerian Fluid Scavenger</t>
  </si>
  <si>
    <t>alchemist 7</t>
  </si>
  <si>
    <t>Pathfinder RPG Advanced Player's Guide 26</t>
  </si>
  <si>
    <t>Fort +9, Ref +10, Will +2; +4 vs. poison</t>
  </si>
  <si>
    <t>addicted</t>
  </si>
  <si>
    <t>mwk longspear +6 (1d8/3)</t>
  </si>
  <si>
    <t>dart +7 (1d4 plus poison)</t>
  </si>
  <si>
    <t>bomb 11/day (4d6+4 fire, DC 17)</t>
  </si>
  <si>
    <t>Str 10, Dex 14, Con 13, Int 18, Wis 8, Cha 12</t>
  </si>
  <si>
    <t>Brew Potion, Great Fortitude, Improved Initiative, Lightning Reflexes, Point-Blank Shot, Throw Anything, Toughness</t>
  </si>
  <si>
    <t>Appraise +10, Craft (alchemy) +14, Disable Device +12, Knowledge (engineering) +11, Knowledge (local) +8, Perception +9, Sleight of Hand +12, Spellcraft +14, Stealth +9, Survival +9</t>
  </si>
  <si>
    <t>Aklo, Common, Giant, Hallit, Orc</t>
  </si>
  <si>
    <t>alchemy (alchemy crafting +7, identify potions), discoveries (acid bomb, enhance potion 4/day, latest dose, mutagen (+4/-2, +2 natural, 70 minutes), precise bombs [4 squares]), poison use, swift alchemy, swift poisoning</t>
  </si>
  <si>
    <t>NPC gear (potion of cure moderate wounds, potion of delay poison, potion of lesser restoration, potion of remove disease, acid [2], alchemist's fire [2], darts coated in giant wasp poison [6], giant wasp poison [4 doses], oil of taggit [2 doses], plastic container holding 1 pint of Numerian fluid, +1 studded leather, mwk longspear, cloak of resistance +1, alchemist's kit, formula book [contains all prepared formulae as well as the following: 1st-comprehend languages, detect secret doors, endure elements, identify; 2nd-cure moderate wounds, delay poison], 34 gp)</t>
  </si>
  <si>
    <t>Bottles and flasks hang from the belt and tattered leather armor or this ragged, wild-eyed human.</t>
  </si>
  <si>
    <t>Addicted (Ex) The Numerian scavenger is addicted to Numerian fluids (see page 28). She keeps her ability damage and penalties under control with lesser restoration. Roll once on the Numerian Fluids Side Effects table on page 29. If the result indicates a side effect that includes an addiction, the scavenger is addicted to that specific side effect in addition to Numerian fluids in general. Latest Dose (Ex) There is a 50% chance the Numerian fluid scavenger drank her latest dose of fluid 1d4 hours ago and is still under the effects of the drug when encountered. If she has done so, apply the effects of the dose and roll on the Numerian Fluids Side Effects table on page 29. The alchemist uses alchemical allocation to consume her potion of lesser restoration to cure any ability damage she takes from the dose. The scavenger retains the unused dose of fluids in her inventory, even if she has consumed a dose earlier in the day.</t>
  </si>
  <si>
    <t>Once, the Numerian fluid scavenger roamed the Felldales, searching for fluids to sell to hapless addicts. Now, she's become addicted to her own merchandise, and increasingly drinks her finds instead of making the long trek to civilization. As her symptoms worsen, the Numerian fluid scavenger grows more and more paranoid, convinced that strangers seek to track her back to her sources of Numerian fluids and rob her of her precious liquids. If her addiction is lifted by a healer or simply through forced withdrawal, the Numerian fluid scavenger could be a powerful ally for one looking for a source of such potent reagents.</t>
  </si>
  <si>
    <t>&lt;link rel="stylesheet"href="PF.css"&gt;&lt;div&gt;&lt;h2&gt;Numerian Fluid Scavenger&lt;/h2&gt;&lt;h3&gt;&lt;i&gt;Bottles and flasks hang from the belt and tattered leather armor or this ragged, wild-eyed human.&lt;/i&gt;&lt;/h3&gt;&lt;br&gt;&lt;/div&gt;&lt;div class="heading"&gt;&lt;p class="alignleft"&gt;Numerian Fluid Scavenger&lt;/p&gt;&lt;p class="alignright"&gt;CR 6&lt;/p&gt;&lt;div style="clear: both;"&gt;&lt;/div&gt;&lt;/div&gt;&lt;div&gt;&lt;h5&gt;&lt;b&gt;XP &lt;/b&gt;2,400&lt;/h5&gt;&lt;h5&gt;Human alchemist 7 (&lt;i&gt;Pathfinder RPG Advanced Player's Guide&lt;/i&gt; 26)&lt;/h5&gt;&lt;h5&gt;CN Medium humanoid (human)&lt;/h5&gt;&lt;h5&gt;&lt;b&gt;Init &lt;/b&gt;+6; &lt;b&gt;Senses &lt;/b&gt;Perception +9&lt;/h5&gt;&lt;/div&gt;&lt;hr/&gt;&lt;div&gt;&lt;h5&gt;&lt;b&gt;DEFENSE&lt;/b&gt;&lt;/h5&gt;&lt;/div&gt;&lt;hr/&gt;&lt;div&gt;&lt;h5&gt;&lt;b&gt;AC &lt;/b&gt;16, touch 12, flat-footed 14 (+4 armor, +2 Dex)&lt;/h5&gt;&lt;h5&gt;&lt;b&gt;hp &lt;/b&gt;56 (7d8+21)&lt;/h5&gt;&lt;h5&gt;&lt;b&gt;Fort &lt;/b&gt;+9, &lt;b&gt;Ref &lt;/b&gt;+10, &lt;b&gt;Will &lt;/b&gt;+2; +4 vs. poison&lt;/h5&gt;&lt;h5&gt;&lt;b&gt;Weaknesses &lt;/b&gt;addicted&lt;/h5&gt;&lt;/div&gt;&lt;hr/&gt;&lt;div&gt;&lt;h5&gt;&lt;b&gt;OFFENSE&lt;/b&gt;&lt;/h5&gt;&lt;/div&gt;&lt;hr/&gt;&lt;div&gt;&lt;h5&gt;&lt;b&gt;Spd &lt;/b&gt;30 ft.&lt;/h5&gt;&lt;h5&gt;&lt;b&gt;Melee &lt;/b&gt;mwk longspear +6 (1d8/3)&lt;/h5&gt;&lt;h5&gt;&lt;b&gt;Ranged &lt;/b&gt;dart +7 (1d4 plus poison)&lt;/h5&gt;&lt;h5&gt;&lt;b&gt;Space &lt;/b&gt;5 ft.; &lt;b&gt;Reach &lt;/b&gt;5 ft.&lt;/h5&gt;&lt;h5&gt;&lt;b&gt;Special Attacks &lt;/b&gt;bomb 11/day (4d6+4 fire, DC 17)&lt;/h5&gt;&lt;h5&gt;&lt;b&gt;Alchemist Extracts Prepared&lt;/b&gt; (CL 7th)&lt;/br&gt;3rd&amp;mdash;&lt;i&gt;absorbing touch&lt;/i&gt;&lt;sup&gt;APG&lt;/sup&gt;, &lt;i&gt;heroism&lt;/i&gt;&lt;/br&gt;2nd&amp;mdash;&lt;i&gt;alchemical allocation&lt;/i&gt;&lt;sup&gt;APG&lt;/sup&gt;, &lt;i&gt;barkskin&lt;/i&gt;, &lt;i&gt;false life&lt;/i&gt;, &lt;i&gt;invisibility&lt;/i&gt;&lt;/br&gt;1st&amp;mdash;&lt;i&gt;bomber's eye&lt;/i&gt;&lt;sup&gt;APG&lt;/sup&gt;, &lt;i&gt;cure light wounds&lt;/i&gt;, &lt;i&gt;disguise self&lt;/i&gt;, &lt;i&gt;expeditious retreat&lt;/i&gt;, &lt;i&gt;shield&lt;/i&gt;&lt;/h5&gt;&lt;/h5&gt;&lt;/div&gt;&lt;hr/&gt;&lt;div&gt;&lt;h5&gt;&lt;b&gt;STATISTICS&lt;/b&gt;&lt;/h5&gt;&lt;/div&gt;&lt;hr/&gt;&lt;div&gt;&lt;h5&gt;&lt;b&gt;Str &lt;/b&gt;10, &lt;b&gt;Dex &lt;/b&gt;14, &lt;b&gt;Con &lt;/b&gt;13, &lt;b&gt;Int &lt;/b&gt; 18, &lt;b&gt;Wis &lt;/b&gt;8, &lt;b&gt;Cha &lt;/b&gt;12&lt;/h5&gt;&lt;h5&gt;&lt;b&gt;Base Atk &lt;/b&gt;+5; &lt;b&gt;CMB &lt;/b&gt;+5; &lt;b&gt;CMD &lt;/b&gt;17&lt;/h5&gt;&lt;h5&gt;&lt;b&gt;Feats &lt;/b&gt;Brew Potion, Great Fortitude, Improved Initiative, Lightning Reflexes, Point-Blank Shot, Throw Anything, Toughness&lt;/h5&gt;&lt;h5&gt;&lt;b&gt;Skills &lt;/b&gt;Appraise +10, Craft (alchemy) +14, Disable Device +12, Knowledge (engineering) +11, Knowledge (local) +8, Perception +9, Sleight of Hand +12, Spellcraft +14, Stealth +9, Survival +9&lt;/h5&gt;&lt;h5&gt;&lt;b&gt;Languages &lt;/b&gt;Aklo, Common, Giant, Hallit, Orc&lt;/h5&gt;&lt;h5&gt;&lt;b&gt;SQ &lt;/b&gt;alchemy (alchemy crafting +7, &lt;i&gt;identify&lt;/i&gt; potions), discoveries (acid bomb, enhance potion 4/day, latest dose, mutagen (+4/-2, +2 natural, 70 minutes), precise bombs [4 squares]), poison use, swift alchemy, swift poisoning&lt;/h5&gt;&lt;/div&gt;&lt;hr/&gt;&lt;div&gt;&lt;h5&gt;&lt;b&gt;ECOLOGY&lt;/b&gt;&lt;/h5&gt;&lt;/div&gt;&lt;hr/&gt;&lt;div&gt;&lt;h5&gt;&lt;b&gt;Environment &lt;/b&gt; cold plains (Numeria)&lt;/h5&gt;&lt;h5&gt;&lt;b&gt;Organization &lt;/b&gt;solitary&lt;/h5&gt;&lt;h5&gt;&lt;b&gt;Treasure &lt;/b&gt;NPC gear (&lt;i&gt;potion of &lt;i&gt;cure moderate wounds&lt;/i&gt;&lt;/i&gt;, &lt;i&gt;potion of &lt;i&gt;delay&lt;/i&gt; poison&lt;/i&gt;, &lt;i&gt;potion of &lt;i&gt;lesser restoration&lt;/i&gt;&lt;/i&gt;, &lt;i&gt;potion of remove disease&lt;/i&gt;, acid [2], alchemist's fire [2], darts coated in giant wasp poison [6], giant wasp poison [4 doses], oil of taggit [2 doses], plastic container holding 1 pint of Numerian fluid, &lt;i&gt;+1 studded leather&lt;/i&gt;, mwk longspear, &lt;i&gt;cloak of resistance +1&lt;/i&gt;, alchemist's kit, formula book [contains all prepared formulae as well as the following: 1st-&lt;i&gt;comprehend languages&lt;/i&gt;, &lt;i&gt;detect secret doors&lt;/i&gt;, &lt;i&gt;endure elements&lt;/i&gt;, &lt;i&gt;identify&lt;/i&gt;; 2nd-&lt;i&gt;cure moderate wounds&lt;/i&gt;, &lt;i&gt;delay&lt;/i&gt; poison], 34 gp)&lt;/h5&gt;&lt;/div&gt;&lt;hr/&gt;&lt;div&gt;&lt;h5&gt;&lt;b&gt;SPECIAL ABILITIES&lt;/b&gt;&lt;/h5&gt;&lt;/div&gt;&lt;hr/&gt;&lt;div&gt;&lt;h5&gt;&lt;b&gt;Addicted (Ex)&lt;/b&gt; The Numerian scavenger is addicted to Numerian fluids (see page 28). She keeps her ability damage and penalties under control with &lt;i&gt;lesser restoration&lt;/i&gt;. Roll once on the Numerian Fluids Side Effects table on page 29. If the result indicates a side effect that includes an addiction, the scavenger is addicted to that specific side effect in addition to Numerian fluids in general. &lt;/h5&gt;&lt;h5&gt;&lt;b&gt;Latest Dose (Ex)&lt;/b&gt; There is a 50% chance the Numerian fluid scavenger drank her latest dose of fluid 1d4 hours ago and is still under the effects of the drug when encountered. If she has done so, apply the effects of the dose and roll on the Numerian Fluids Side Effects table on page 29. The alchemist uses &lt;i&gt;alchemical allocation&lt;/i&gt; to consume her &lt;i&gt;potion of &lt;i&gt;lesser restoration&lt;/i&gt;&lt;/i&gt; to cure any ability damage she takes from the dose. The scavenger retains the unused dose of fluids in her inventory, even if she has consumed a dose earlier in the day.&lt;/h5&gt;&lt;/div&gt;&lt;br&gt;&lt;div&gt;&lt;h4&gt;&lt;p&gt;&lt;p&gt;Once, the Numerian fluid scavenger roamed the Felldales, searching for fluids to sell to hapless addicts. Now, she's become addicted to her own merchandise, and increasingly drinks her finds instead of making the long trek to civilization. As her symptoms worsen, the Numerian fluid scavenger grows more and more paranoid, convinced that strangers seek to track her back to her sources of Numerian fluids and rob her of her precious liquids.&lt;/p&gt;&lt;p&gt;If her addiction is lifted by a healer or simply through forced withdrawal, the Numerian fluid scavenger could be a powerful ally for one looking for a source of such potent reagents.&lt;/p&gt;&lt;/h4&gt;&lt;/div&gt;</t>
  </si>
  <si>
    <t>Alchemist Extracts Prepared (CL 7th) 3rd-absorbing touchAPG, heroism 2nd-alchemical allocationAPG, barkskin, false life, invisibility 1st-bomber's eyeAPG, cure light wounds, disguise self, expeditious retreat, shield</t>
  </si>
  <si>
    <t>Numerian Gunslinger</t>
  </si>
  <si>
    <t>gunslinger 6</t>
  </si>
  <si>
    <t>Pathfinder RPG Ultimate Combat 9</t>
  </si>
  <si>
    <t>(+4 armor, +1 deflection, +3 Dex, +2 dodge)</t>
  </si>
  <si>
    <t>Fort +8, Ref +9, Will +5</t>
  </si>
  <si>
    <t>nimble +2</t>
  </si>
  <si>
    <t>mwk dagger +8/+3 (1d4+1/19-20)</t>
  </si>
  <si>
    <t>laser pistol +10 touch (1d8+3 fire) or  mwk pistol +10 touch (1d8/x4)</t>
  </si>
  <si>
    <t>grit (2), gun training (laser pistol, +3)</t>
  </si>
  <si>
    <t>Str 12, Dex 17, Con 14, Int 10, Wis 14, Cha 8</t>
  </si>
  <si>
    <t>Gunsmithing, Point-Blank Shot, Precise Shot, Rapid Shot, Toughness, Weapon Focus (laser pistol)</t>
  </si>
  <si>
    <t>Acrobatics +11, Craft (mechanical) +9, Knowledge (engineering) +9, Perception +11, Sleight of Hand +11</t>
  </si>
  <si>
    <t>deeds (deadeye, gunslinger initiative, gunslinger's dodge, pistol-whip, quick clear, utility shot), gunsmith, rare resources</t>
  </si>
  <si>
    <t>NPC gear (oil of magic weapon, potion of cat's grace, potions of cure moderate wounds [2], antitoxin, mwk chain shirt, laser pistol, mwk dagger, mwk pistol with 20 bullets and 20 paper alchemical cartridges [bullet], cloak of resistance +1, ring of protection +1, black powder horn with 20 doses of black powder, everburning torch, mwk artisan's tools, 5 Numerian silverdisks worth 100 gp each, 40 gp)</t>
  </si>
  <si>
    <t>This hard-eyed stranger holds a strange weapon in his hand that resembles a pistol but glows with a pale blue light.</t>
  </si>
  <si>
    <t>Laser Pistol (Ex) The gunslinger's laser pistol is a one-handed firearm that shoots a beam of highly focused light at its target, dealing 1d8 points of fire damage on a successful hit. The gun has a range increment of 50 feet, and its attacks resolve against the target's touch AC.  Lasers can pass through force fields and force effects like a wall of force without damaging that field to strike a foe beyond. Objects like glass or other transparent barriers do not provide cover from lasers (but unlike force barriers, glass still takes damage from a laser strike passing through it). Invisible creatures are immune to damage caused by lasers. Fog, smoke, and other clouds provide cover in addition to concealment from laser attacks. Each shot expends 1 charge of the gun's 10-charge capacity.  As a semiautomatic weapon, the gun fires one shot per attack. If the gunslinger wishes, he can fire an additional shot per round as if using the Rapid Shot feat. This additional shot can stack with the additional shot granted by Rapid Shot, but when it does so, it increases the penalty for all shots fired that round to -6. A laser pistol is worth 10,000 gp and weighs 2 pounds.  Numerian Silverdisks (Ex) These small, coin-sized discs are etched with circuitry, and contain 10 charges each. When placed in a special slot in the gunslinger's laser pistol, a silverdisk transfers its charge into the gun's internal capacitors, effectively reloading the weapon. A silverdisk can be recharged (with a 20% chance of being destroyed) with an active generator. A charged silverdisk glows with light equivalent to that of a candle. A Numerian silverdisk is worth 100 gp as long as it is capable of holding a charge; a dead silverdisk is worth 1 gp.  Rare Resources (Ex) The Numerian gunslinger's access to the rare and expensive technology of the land's many metal ruins increases his wealth to that of a PC of her level.  This increases his CR by 1.</t>
  </si>
  <si>
    <t>Not content with the black powder guns of Alkenstar, the Numerian gunslinger tracks down and masters the high-tech weaponry of Numeria. In the course of his travels, he's made enemies among the Technic League, who, like the people of Alkenstar, want to ensure that their advanced technology doesn't spread beyond their reach.  Other technological firearms can be found in Numeria beyond the laser pistol-see Pathfinder Campaign Setting: Technology Guide for more examples of advanced firearms such a character could use.</t>
  </si>
  <si>
    <t>&lt;link rel="stylesheet"href="PF.css"&gt;&lt;div&gt;&lt;h2&gt;Numerian Gunslinger&lt;/h2&gt;&lt;h3&gt;&lt;i&gt;This hard-eyed stranger holds a strange weapon in his hand that resembles a pistol but glows with a pale blue light.&lt;/i&gt;&lt;/h3&gt;&lt;br&gt;&lt;/div&gt;&lt;div class="heading"&gt;&lt;p class="alignleft"&gt;Numerian Gunslinger&lt;/p&gt;&lt;p class="alignright"&gt;CR 6&lt;/p&gt;&lt;div style="clear: both;"&gt;&lt;/div&gt;&lt;/div&gt;&lt;div&gt;&lt;h5&gt;&lt;b&gt;XP &lt;/b&gt;2,400&lt;/h5&gt;&lt;h5&gt;Human gunslinger 6 (&lt;i&gt;Pathfinder RPG Ultimate Combat&lt;/i&gt; 9)&lt;/h5&gt;&lt;h5&gt;CG Medium humanoid (human)&lt;/h5&gt;&lt;h5&gt;&lt;b&gt;Init &lt;/b&gt;+5; &lt;b&gt;Senses &lt;/b&gt;Perception +11&lt;/h5&gt;&lt;/div&gt;&lt;hr/&gt;&lt;div&gt;&lt;h5&gt;&lt;b&gt;DEFENSE&lt;/b&gt;&lt;/h5&gt;&lt;/div&gt;&lt;hr/&gt;&lt;div&gt;&lt;h5&gt;&lt;b&gt;AC &lt;/b&gt;20, touch 16, flat-footed 15 (+4 armor, +1 deflection, +3 Dex, +2 dodge)&lt;/h5&gt;&lt;h5&gt;&lt;b&gt;hp &lt;/b&gt;61 (6d10+24)&lt;/h5&gt;&lt;h5&gt;&lt;b&gt;Fort &lt;/b&gt;+8, &lt;b&gt;Ref &lt;/b&gt;+9, &lt;b&gt;Will &lt;/b&gt;+5&lt;/h5&gt;&lt;h5&gt;&lt;b&gt;Defensive Abilities &lt;/b&gt;nimble +2&lt;/h5&gt;&lt;/div&gt;&lt;hr/&gt;&lt;div&gt;&lt;h5&gt;&lt;b&gt;OFFENSE&lt;/b&gt;&lt;/h5&gt;&lt;/div&gt;&lt;hr/&gt;&lt;div&gt;&lt;h5&gt;&lt;b&gt;Spd &lt;/b&gt;30 ft.&lt;/h5&gt;&lt;h5&gt;&lt;b&gt;Melee &lt;/b&gt;mwk dagger +8/+3 (1d4+1/19-20)&lt;/h5&gt;&lt;h5&gt;&lt;b&gt;Ranged &lt;/b&gt;laser pistol +10 touch (1d8+3 fire) or &lt;/br&gt;mwk pistol +10 touch (1d8/x4)&lt;/h5&gt;&lt;h5&gt;&lt;b&gt;Space &lt;/b&gt;5 ft.; &lt;b&gt;Reach &lt;/b&gt;5 ft.&lt;/h5&gt;&lt;h5&gt;&lt;b&gt;Special Attacks &lt;/b&gt;grit (2), gun training (laser pistol, +3)&lt;/h5&gt;&lt;/div&gt;&lt;hr/&gt;&lt;div&gt;&lt;h5&gt;&lt;b&gt;STATISTICS&lt;/b&gt;&lt;/h5&gt;&lt;/div&gt;&lt;hr/&gt;&lt;div&gt;&lt;h5&gt;&lt;b&gt;Str &lt;/b&gt;12, &lt;b&gt;Dex &lt;/b&gt;17, &lt;b&gt;Con &lt;/b&gt;14, &lt;b&gt;Int &lt;/b&gt; 10, &lt;b&gt;Wis &lt;/b&gt;14, &lt;b&gt;Cha &lt;/b&gt;8&lt;/h5&gt;&lt;h5&gt;&lt;b&gt;Base Atk &lt;/b&gt;+6; &lt;b&gt;CMB &lt;/b&gt;+7; &lt;b&gt;CMD &lt;/b&gt;23&lt;/h5&gt;&lt;h5&gt;&lt;b&gt;Feats &lt;/b&gt;Gunsmithing&lt;sup&gt;UC&lt;/sup&gt;, Point-Blank Shot, Precise Shot, Rapid Shot, Toughness, Weapon Focus (laser pistol)&lt;/h5&gt;&lt;h5&gt;&lt;b&gt;Skills &lt;/b&gt;Acrobatics +11, Craft (mechanical) +9, Knowledge (engineering) +9, Perception +11, Sleight of Hand +11&lt;/h5&gt;&lt;h5&gt;&lt;b&gt;Languages &lt;/b&gt;Common&lt;/h5&gt;&lt;h5&gt;&lt;b&gt;SQ &lt;/b&gt;deeds (deadeye, gunslinger initiative, gunslinger's dodge, pistol-whip, quick clear, utility shot), gunsmith, rare resources&lt;/h5&gt;&lt;/div&gt;&lt;hr/&gt;&lt;div&gt;&lt;h5&gt;&lt;b&gt;ECOLOGY&lt;/b&gt;&lt;/h5&gt;&lt;/div&gt;&lt;hr/&gt;&lt;div&gt;&lt;h5&gt;&lt;b&gt;Environment &lt;/b&gt; any (Numeria)&lt;/h5&gt;&lt;h5&gt;&lt;b&gt;Organization &lt;/b&gt;solitary&lt;/h5&gt;&lt;h5&gt;&lt;b&gt;Treasure &lt;/b&gt;NPC gear (&lt;i&gt;oil of magic weapon&lt;/i&gt;, &lt;i&gt;potion of cat's grace&lt;/i&gt;, &lt;i&gt;potions of cure moderate wounds&lt;/i&gt; [2], antitoxin, mwk chain shirt, laser pistol, mwk dagger, mwk pistol with 20 bullets and 20 paper alchemical cartridges [bullet], &lt;i&gt;cloak of resistance +1&lt;/i&gt;, &lt;i&gt;ring of protection +1&lt;/i&gt;, black powder horn with 20 doses of black powder, everburning torch, mwk artisan's tools, 5 Numerian silverdisks worth 100 gp each, 40 gp)&lt;/h5&gt;&lt;/div&gt;&lt;hr/&gt;&lt;div&gt;&lt;h5&gt;&lt;b&gt;SPECIAL ABILITIES&lt;/b&gt;&lt;/h5&gt;&lt;/div&gt;&lt;hr/&gt;&lt;div&gt;&lt;h5&gt;&lt;b&gt;Laser Pistol (Ex)&lt;/b&gt; The gunslinger's laser pistol is a one-handed firearm that shoots a beam of highly focused light at its target, dealing 1d8 points of fire damage on a successful hit. The gun has a range increment of 50 feet, and its attacks resolve against the target's touch AC.  Lasers can pass through force fields and force effects like a &lt;i&gt;wall of force&lt;/i&gt; without damaging that field to strike a foe beyond. Objects like glass or other transparent barriers do not provide cover from lasers (but unlike force barriers, glass still takes damage from a laser strike passing through it). Invisible creatures are immune to damage caused by lasers. Fog, smoke, and other clouds provide cover in addition to concealment from laser attacks. Each shot expends 1 charge of the gun's 10-charge capacity.  As a semiautomatic weapon, the gun fires one shot per attack. If the gunslinger wishes, he can fire an additional shot per round as if using the Rapid Shot feat. This additional shot can stack with the additional shot granted by Rapid Shot, but when it does so, it increases the penalty for all shots fired that round to -6. A laser pistol is worth 10,000 gp and weighs 2 pounds.  &lt;/h5&gt;&lt;h5&gt;&lt;b&gt;Numerian Silverdisks (Ex)&lt;/b&gt; These small, coin-sized discs are etched with circuitry, and contain 10 charges each. When placed in a special slot in the gunslinger's laser pistol, a silverdisk transfers its charge into the gun's internal capacitors, effectively reloading the weapon. A silverdisk can be recharged (with a 20% chance of being destroyed) with an active generator. A charged silverdisk glows with light equivalent to that of a candle. A Numerian silverdisk is worth 100 gp as long as it is capable of holding a charge; a dead silverdisk is worth 1 gp.  &lt;/h5&gt;&lt;h5&gt;&lt;b&gt;Rare Resources (Ex)&lt;/b&gt; The Numerian gunslinger's access to the rare and expensive technology of the land's many metal ruins increases his wealth to that of a PC of her level.  This increases his CR by 1.&lt;/h5&gt;&lt;/div&gt;&lt;br&gt;&lt;div&gt;&lt;h4&gt;&lt;p&gt;&lt;p&gt;Not content with the black powder guns of Alkenstar, the Numerian gunslinger tracks down and masters the high-tech weaponry of Numeria. In the course of his travels, he's made enemies among the Technic League, who, like the people of Alkenstar, want to ensure that their advanced technology doesn't spread beyond their reach.&lt;/p&gt;&lt;p&gt;Other technological firearms can be found in Numeria beyond the laser pistol-see &lt;i&gt;Pathfinder Campaign Setting&lt;/i&gt;: &lt;i&gt;Technology Guide&lt;/i&gt; for more examples of advanced firearms such a character could use.&lt;/p&gt;&lt;/h4&gt;&lt;/div&gt;</t>
  </si>
  <si>
    <t>Arachnid Robot</t>
  </si>
  <si>
    <t>(robot)</t>
  </si>
  <si>
    <t>fragile, vulnerable to critical hits, vulnerable  to electricity</t>
  </si>
  <si>
    <t>2 claws +3 (1d3-1)</t>
  </si>
  <si>
    <t>explode, plasma torch</t>
  </si>
  <si>
    <t>Str 9, Dex 13, Con -, Int 10, Wis 12, Cha 1</t>
  </si>
  <si>
    <t>Climb +7, Disable Device +10, Perception +5, Stealth +10</t>
  </si>
  <si>
    <t>+5 Disable Device, +5 Stealth</t>
  </si>
  <si>
    <t>This dog-sized, spiderlike robot has a plasma torch mounted on a stinger-like limb and gripping claws on its forelegs.</t>
  </si>
  <si>
    <t>Robot</t>
  </si>
  <si>
    <t>Explode (Ex) If an arachnid robot is destroyed or takes damage while below half its maximum hit points, it must attempt a Fortitude saving throw with a DC equal to the amount of damage taken. If it fails, the robot explodes, dealing 2d4 points of plasma damage to all targets in a 10-foot-radius burst (Reflex DC 10 half). Half the damage dealt by plasma is fire damage, and half is electricity damage. This destroys the robot if it was still animate. The save DC is Dexterity-based.  Fragile (Ex) When badly damaged, arachnid robots function poorly. An arachnid robot reduced to fewer than half its maximum hit points is staggered and moves at half speed. Further damage may cause the robot to explode.  Plasma Torch (Ex) An arachnid robot can use its arm-mounted plasma torch in two ways. First, it can use the torch to make a ranged touch attack against a target within 15 feet, dealing 1d6 points of plasma damage on a successful hit. Alternatively, the robot can emit a 15-foot cone from its torch, dealing 1d4 points of plasma damage to all targets in the area of effect (Reflex DC 10 half). The robot's plasma torch requires 1 full round to recharge between uses. Half the damage dealt by plasma is fire damage, and half is electricity damage.</t>
  </si>
  <si>
    <t>Ubiquitous pets of Numerian technologists, arachnid robots also serve as sentinels and spies. Arachnid robots come equipped with a plasma welding torch that resembles a scorpion's tail stinger and doubles as a weapon. Under stress, an arachnid robot's plasma core can overload, destroying the robot in a fiery blast. This tendency inspired the practice of using the robots as suicide drones.  An arachnid robot is intelligent enough to have a sense of self-preservation, however, and one can be made to undertake such a mission only through trickery.  Despite their scorpion-like appearance, arachnid robots' ability to use their claws as an additional pair of legs when climbing or moving quickly has earned the robots the name "spiderbots" among Kellid natives.  Their small size makes them the most likely robots to be found outside of Numeria, as they are the ones most easily smuggled past watchful Technic League agents.</t>
  </si>
  <si>
    <t>&lt;link rel="stylesheet"href="PF.css"&gt;&lt;div&gt;&lt;h2&gt;Robot, Arachnid&lt;/h2&gt;&lt;h3&gt;&lt;i&gt;This dog-sized, spiderlike robot has a plasma torch mounted on a stinger-like limb and gripping claws on its forelegs.&lt;/i&gt;&lt;/h3&gt;&lt;br&gt;&lt;/div&gt;&lt;div class="heading"&gt;&lt;p class="alignleft"&gt;Arachnid Robot&lt;/p&gt;&lt;p class="alignright"&gt;CR 1/2&lt;/p&gt;&lt;div style="clear: both;"&gt;&lt;/div&gt;&lt;/div&gt;&lt;div&gt;&lt;h5&gt;&lt;b&gt;XP &lt;/b&gt;200&lt;/h5&gt;&lt;h5&gt;N Small construct (robot)&lt;/h5&gt;&lt;h5&gt;&lt;b&gt;Init &lt;/b&gt;+1; &lt;b&gt;Senses &lt;/b&gt;darkvision 60 ft., low-light vision; Perception +5&lt;/h5&gt;&lt;/div&gt;&lt;hr/&gt;&lt;div&gt;&lt;h5&gt;&lt;b&gt;DEFENSE&lt;/b&gt;&lt;/h5&gt;&lt;/div&gt;&lt;hr/&gt;&lt;div&gt;&lt;h5&gt;&lt;b&gt;AC &lt;/b&gt;14, touch 12, flat-footed 13 (+1 Dex, +2 natural, +1 size)&lt;/h5&gt;&lt;h5&gt;&lt;b&gt;hp &lt;/b&gt;15 (1d10+10)&lt;/h5&gt;&lt;h5&gt;&lt;b&gt;Fort &lt;/b&gt;+0, &lt;b&gt;Ref &lt;/b&gt;+1, &lt;b&gt;Will &lt;/b&gt;+1&lt;/h5&gt;&lt;h5&gt;&lt;b&gt;Immune &lt;/b&gt;construct traits; &lt;b&gt;Resist &lt;/b&gt;fire 5&lt;/h5&gt;&lt;h5&gt;&lt;b&gt;Weaknesses &lt;/b&gt;fragile, vulnerable to critical hits, vulnerable  to electricity&lt;/h5&gt;&lt;/div&gt;&lt;hr/&gt;&lt;div&gt;&lt;h5&gt;&lt;b&gt;OFFENSE&lt;/b&gt;&lt;/h5&gt;&lt;/div&gt;&lt;hr/&gt;&lt;div&gt;&lt;h5&gt;&lt;b&gt;Spd &lt;/b&gt;40 ft., climb 20 ft.&lt;/h5&gt;&lt;h5&gt;&lt;b&gt;Melee &lt;/b&gt;2 claws +3 (1d3-1)&lt;/h5&gt;&lt;h5&gt;&lt;b&gt;Space &lt;/b&gt;5 ft.; &lt;b&gt;Reach &lt;/b&gt;5 ft.&lt;/h5&gt;&lt;h5&gt;&lt;b&gt;Special Attacks &lt;/b&gt;explode, plasma torch&lt;/h5&gt;&lt;/div&gt;&lt;hr/&gt;&lt;div&gt;&lt;h5&gt;&lt;b&gt;STATISTICS&lt;/b&gt;&lt;/h5&gt;&lt;/div&gt;&lt;hr/&gt;&lt;div&gt;&lt;h5&gt;&lt;b&gt;Str &lt;/b&gt;9, &lt;b&gt;Dex &lt;/b&gt;13, &lt;b&gt;Con &lt;/b&gt;-, &lt;b&gt;Int &lt;/b&gt; 10, &lt;b&gt;Wis &lt;/b&gt;12, &lt;b&gt;Cha &lt;/b&gt;1&lt;/h5&gt;&lt;h5&gt;&lt;b&gt;Base Atk &lt;/b&gt;+1; &lt;b&gt;CMB &lt;/b&gt;-1; &lt;b&gt;CMD &lt;/b&gt;10 (18 vs. trip)&lt;/h5&gt;&lt;h5&gt;&lt;b&gt;Feats &lt;/b&gt;Weapon Finesse&lt;/h5&gt;&lt;h5&gt;&lt;b&gt;Skills &lt;/b&gt;Climb +7, Disable Device +10, Perception +5, Stealth +10; &lt;b&gt;Racial Modifiers &lt;/b&gt;+5 Disable Device, +5 Stealth&lt;/h5&gt;&lt;h5&gt;&lt;b&gt;Languages &lt;/b&gt;Common, Hallit&lt;/h5&gt;&lt;/div&gt;&lt;hr/&gt;&lt;div&gt;&lt;h5&gt;&lt;b&gt;ECOLOGY&lt;/b&gt;&lt;/h5&gt;&lt;/div&gt;&lt;hr/&gt;&lt;div&gt;&lt;h5&gt;&lt;b&gt;Environment &lt;/b&gt; any (Numeria)&lt;/h5&gt;&lt;h5&gt;&lt;b&gt;Organization &lt;/b&gt;solitary, pair, or colony (3-12)&lt;/h5&gt;&lt;h5&gt;&lt;b&gt;Treasure &lt;/b&gt;none&lt;/h5&gt;&lt;/div&gt;&lt;hr/&gt;&lt;div&gt;&lt;h5&gt;&lt;b&gt;SPECIAL ABILITIES&lt;/b&gt;&lt;/h5&gt;&lt;/div&gt;&lt;hr/&gt;&lt;div&gt;&lt;h5&gt;&lt;b&gt;Explode (Ex)&lt;/b&gt; If an arachnid robot is destroyed or takes damage while below half its maximum hit points, it must attempt a Fortitude saving throw with a DC equal to the amount of damage taken. If it fails, the robot explodes, dealing 2d4 points of plasma damage to all targets in a 10-foot-radius burst (Reflex DC 10 half). Half the damage dealt by plasma is fire damage, and half is electricity damage. This destroys the robot if it was still animate. The save DC is Dexterity-based.  &lt;/h5&gt;&lt;h5&gt;&lt;b&gt;Fragile (Ex)&lt;/b&gt; When badly damaged, arachnid robots function poorly. An arachnid robot reduced to fewer than half its maximum hit points is staggered and moves at half speed. Further damage may cause the robot to explode.  &lt;/h5&gt;&lt;h5&gt;&lt;b&gt;Plasma Torch (Ex)&lt;/b&gt; An arachnid robot can use its arm-mounted plasma torch in two ways. First, it can use the torch to make a ranged touch attack against a target within 15 feet, dealing 1d6 points of plasma damage on a successful hit. Alternatively, the robot can emit a 15-foot cone from its torch, dealing 1d4 points of plasma damage to all targets in the area of effect (Reflex DC 10 half). The robot's plasma torch requires 1 full round to recharge between uses. Half the damage dealt by plasma is fire damage, and half is electricity damage.&lt;/h5&gt;&lt;/div&gt;&lt;br&gt;&lt;div&gt;&lt;h4&gt;&lt;p&gt;&lt;p&gt;Ubiquitous pets of Numerian technologists, arachnid robots also serve as sentinels and spies. Arachnid robots come equipped with a plasma welding torch that resembles a scorpion's tail stinger and doubles as a weapon. Under stress, an arachnid robot's plasma core can overload, destroying the robot in a fiery blast. This tendency inspired the practice of using the robots as suicide drones.&lt;/p&gt;&lt;p&gt;An arachnid robot is intelligent enough to have a sense of self-preservation, however, and one can be made to undertake such a mission only through trickery.&lt;/p&gt;&lt;p&gt;Despite their scorpion-like appearance, arachnid robots' ability to use their claws as an additional pair of legs when climbing or moving quickly has earned the robots the name "spiderbots" among Kellid natives.&lt;/p&gt;&lt;p&gt;Their small size makes them the most likely robots to be found outside of Numeria, as they are the ones most easily smuggled past watchful Technic League agents.&lt;/p&gt;&lt;/h4&gt;&lt;/div&gt;</t>
  </si>
  <si>
    <t>Mannequin Robot</t>
  </si>
  <si>
    <t>Fort +0, Ref +1, Will +0</t>
  </si>
  <si>
    <t>vulnerable to critical hits, vulnerability to electricity</t>
  </si>
  <si>
    <t>2 slams +4 (1d4+2)</t>
  </si>
  <si>
    <t>Str 15, Dex 12, Con -, Int 10, Wis 11, Cha 1</t>
  </si>
  <si>
    <t>Disguise -4 (+4 to appear human), Knowledge (local) +4, Perception +6, Sense Motive +6</t>
  </si>
  <si>
    <t>+8 Disguise to appear human</t>
  </si>
  <si>
    <t>false flesh</t>
  </si>
  <si>
    <t>This impassive humanoid has shiny, pale skin and an eerily expressionless face.</t>
  </si>
  <si>
    <t>False Flesh (Ex) The synthetic flesh and hair of a mannequin robot give it a +8 bonus on Disguise checks to appear human (but not to impersonate a specific human). Closely inspecting a mannequin or touching its cold, synthetic skin automatically reveals its non-human nature.</t>
  </si>
  <si>
    <t>Designed to labor at tedious or hazardous tasks, mannequin robots were intended to both look and behave like humans. Their designers felt that humans would find the mannequins more comfortable to work next to than conventional robots-but they were mistaken. While the mannequins superficially resembled their makers, their inhuman behavior, subtly wrong appearance, and unnatural movement, as well as the unyielding cold of their synthetic flesh proved disturbing, and the humans they were meant to work alongside reflexively distrusted them. Though many were produced for a variety of tasks, the mannequin line of robot was deemed a failure. The next generation of human-form constructs took the form of a true artificial life form: the android. Mannequins look more or less human, but their jerky, mechanical movement, imperfectly simulated behavior, and artificial construction give them away with any close interaction. Mannequin robots vary in size and shape as much as humans, but weigh at least 200 pounds because of their metallic endoskeletons. Variants The mannequin robot described above represents a typical model, designed for menial labor or basic service. Other models resemble the base model, but have different capabilities. If no CR change is noted, the model has the same CR as a standard mannequin. Specialized mannequins advance by taking class levels, generally in non-spellcasting classes such as fighter, gunslinger, monk, and rogue. Athlete (CR +1): Designed to compete in robotic sporting events, an athlete model has +2 Strength, +2 Dexterity, Fleet in place of Alertness, and a +5 racial bonus on Acrobatics checks. Recreation (CR +1): Designed for entertainment and leisure purposes, a pleasure model has a +4 bonus to Charisma, has Skill Focus (Perform [any]) in place of Alertness, and can scan the minds of creatures within 30 feet (as detect thoughts). Rescue: Designed for rescue and retrieval operations in conditions too dangerous for unprotected humans, a rescue model's resistance to electricity and fire improves to 10. Security (CR +1): Designed for assisting human security forces in dangerous situations, a security model has +2 Dexterity, Improved Initiative in place of Alertness, +1 natural armor, and hardness 5. Security models are proficient with firearms, simple weapons, and light armor. Target: Designed as an active target for weapons practice, a target model has +2 Dexterity, a 10-foot increase to speed, hardness 5, and Dodge in place of Alertness. Reducing a target model below half its maximum hit points causes it to shut down for 10 minutes.</t>
  </si>
  <si>
    <t>&lt;link rel="stylesheet"href="PF.css"&gt;&lt;div&gt;&lt;h2&gt;Robot, Mannequin&lt;/h2&gt;&lt;h3&gt;&lt;i&gt;This impassive humanoid has shiny, pale skin and an eerily expressionless face.&lt;/i&gt;&lt;/h3&gt;&lt;br&gt;&lt;/div&gt;&lt;div class="heading"&gt;&lt;p class="alignleft"&gt;Mannequin Robot&lt;/p&gt;&lt;p class="alignright"&gt;CR 2&lt;/p&gt;&lt;div style="clear: both;"&gt;&lt;/div&gt;&lt;/div&gt;&lt;div&gt;&lt;h5&gt;&lt;b&gt;XP &lt;/b&gt;600&lt;/h5&gt;&lt;h5&gt;N Medium construct (robot)&lt;/h5&gt;&lt;h5&gt;&lt;b&gt;Init &lt;/b&gt;+1; &lt;b&gt;Senses &lt;/b&gt;darkvision 60 ft., low-light vision; Perception +6&lt;/h5&gt;&lt;/div&gt;&lt;hr/&gt;&lt;div&gt;&lt;h5&gt;&lt;b&gt;DEFENSE&lt;/b&gt;&lt;/h5&gt;&lt;/div&gt;&lt;hr/&gt;&lt;div&gt;&lt;h5&gt;&lt;b&gt;AC &lt;/b&gt;13, touch 11, flat-footed 12 (+1 Dex, +2 natural)&lt;/h5&gt;&lt;h5&gt;&lt;b&gt;hp &lt;/b&gt;31 (2d10+20)&lt;/h5&gt;&lt;h5&gt;&lt;b&gt;Fort &lt;/b&gt;+0, &lt;b&gt;Ref &lt;/b&gt;+1, &lt;b&gt;Will &lt;/b&gt;+0&lt;/h5&gt;&lt;h5&gt;&lt;b&gt;Immune &lt;/b&gt;construct traits; &lt;b&gt;Resist &lt;/b&gt;electricity 5, fire 5&lt;/h5&gt;&lt;h5&gt;&lt;b&gt;Weaknesses &lt;/b&gt;vulnerable to critical hits, vulnerability to electricity&lt;/h5&gt;&lt;/div&gt;&lt;hr/&gt;&lt;div&gt;&lt;h5&gt;&lt;b&gt;OFFENSE&lt;/b&gt;&lt;/h5&gt;&lt;/div&gt;&lt;hr/&gt;&lt;div&gt;&lt;h5&gt;&lt;b&gt;Spd &lt;/b&gt;30 ft.&lt;/h5&gt;&lt;h5&gt;&lt;b&gt;Melee &lt;/b&gt;2 slams +4 (1d4+2)&lt;/h5&gt;&lt;h5&gt;&lt;b&gt;Space &lt;/b&gt;5 ft.; &lt;b&gt;Reach &lt;/b&gt;5 ft.&lt;/h5&gt;&lt;/div&gt;&lt;hr/&gt;&lt;div&gt;&lt;h5&gt;&lt;b&gt;STATISTICS&lt;/b&gt;&lt;/h5&gt;&lt;/div&gt;&lt;hr/&gt;&lt;div&gt;&lt;h5&gt;&lt;b&gt;Str &lt;/b&gt;15, &lt;b&gt;Dex &lt;/b&gt;12, &lt;b&gt;Con &lt;/b&gt;-, &lt;b&gt;Int &lt;/b&gt; 10, &lt;b&gt;Wis &lt;/b&gt;11, &lt;b&gt;Cha &lt;/b&gt;1&lt;/h5&gt;&lt;h5&gt;&lt;b&gt;Base Atk &lt;/b&gt;+2; &lt;b&gt;CMB &lt;/b&gt;+4; &lt;b&gt;CMD &lt;/b&gt;15&lt;/h5&gt;&lt;h5&gt;&lt;b&gt;Feats &lt;/b&gt;Alertness&lt;/h5&gt;&lt;h5&gt;&lt;b&gt;Skills &lt;/b&gt;Disguise -4 (+4 to appear human), Knowledge (local) +4, Perception +6, Sense Motive +6; &lt;b&gt;Racial Modifiers &lt;/b&gt;+8 Disguise to appear human&lt;/h5&gt;&lt;h5&gt;&lt;b&gt;Languages &lt;/b&gt;Common, Hallit&lt;/h5&gt;&lt;h5&gt;&lt;b&gt;SQ &lt;/b&gt;false flesh&lt;/h5&gt;&lt;/div&gt;&lt;hr/&gt;&lt;div&gt;&lt;h5&gt;&lt;b&gt;ECOLOGY&lt;/b&gt;&lt;/h5&gt;&lt;/div&gt;&lt;hr/&gt;&lt;div&gt;&lt;h5&gt;&lt;b&gt;Environment &lt;/b&gt; any (Numeria)&lt;/h5&gt;&lt;h5&gt;&lt;b&gt;Organization &lt;/b&gt;solitary, pair, or band (3-8)&lt;/h5&gt;&lt;h5&gt;&lt;b&gt;Treasure &lt;/b&gt;standard&lt;/h5&gt;&lt;/div&gt;&lt;hr/&gt;&lt;div&gt;&lt;h5&gt;&lt;b&gt;SPECIAL ABILITIES&lt;/b&gt;&lt;/h5&gt;&lt;/div&gt;&lt;hr/&gt;&lt;div&gt;&lt;h5&gt;&lt;b&gt;False Flesh (Ex)&lt;/b&gt; The synthetic flesh and hair of a mannequin robot give it a +8 bonus on Disguise checks to appear human (but not to impersonate a specific human). Closely inspecting a mannequin or touching its cold, synthetic skin automatically reveals its non-human nature.&lt;/h5&gt;&lt;/div&gt;&lt;br&gt;&lt;div&gt;&lt;h4&gt;&lt;p&gt;&lt;p&gt;Designed to labor at tedious or hazardous tasks, mannequin robots were intended to both look and behave like humans. Their designers felt that humans would find the mannequins more comfortable to work next to than conventional robots-but they were mistaken. While the mannequins superficially resembled their makers, their inhuman behavior, subtly wrong appearance, and unnatural movement, as well as the unyielding cold of their synthetic flesh proved disturbing, and the humans they were meant to work alongside reflexively distrusted them. Though many were produced for a variety of tasks, the mannequin line of robot was deemed a failure. The next generation of human-form constructs took the form of a true artificial life form: the android.&lt;/p&gt;&lt;p&gt;Mannequins look more or less human, but their jerky, mechanical movement, imperfectly simulated behavior, and artificial construction give them away with any close interaction. Mannequin robots vary in size and shape as much as humans, but weigh at least 200 pounds because of their metallic endoskeletons.&lt;b&gt;&lt;b&gt;&lt;/p&gt;&lt;p&gt;Variants&lt;/b&gt;&lt;/p&gt;&lt;p&gt;&lt;/b&gt;&lt;/p&gt;&lt;p&gt; The mannequin robot described above represents a typical model, designed for menial labor or basic service. Other models resemble the base model, but have different capabilities. If no CR change is noted, the model has the same CR as a standard mannequin.&lt;/p&gt;&lt;p&gt;Specialized mannequins advance by taking class levels, generally in non-spellcasting classes such as fighter, gunslinger, monk, and rogue.&lt;br&gt;&lt;b&gt;Athlete (CR +1):&lt;/b&gt; Designed to compete in robotic sporting events, an athlete model has +2 Strength, +2 Dexterity, Fleet in place of Alertness, and a +5 racial bonus on Acrobatics checks.&lt;br&gt;&lt;b&gt;Recreation (CR +1): &lt;/b&gt;Designed for entertainment and leisure purposes, a pleasure model has a +4 bonus to Charisma, has Skill Focus (Perform [any]) in place of Alertness, and can scan the minds of creatures within 30 feet (as &lt;i&gt;detect&lt;/i&gt; thoughts).&lt;br&gt;&lt;b&gt;Rescue:&lt;/b&gt; Designed for rescue and retrieval operations in conditions too dangerous for unprotected humans, a rescue model's resistance to electricity and fire improves to 10.&lt;br&gt;&lt;b&gt;Security (CR +1):&lt;/b&gt; Designed for assisting human security forces in dangerous situations, a security model has +2 Dexterity, Improved Initiative in place of Alertness, +1 natural armor, and hardness 5. Security models are proficient with firearms, simple weapons, and light armor.&lt;br&gt;&lt;b&gt;Target:&lt;/b&gt; Designed as an active target for weapons practice, a target model has +2 Dexterity, a 10-foot increase to speed, hardness 5, and Dodge in place of Alertness. Reducing a target model below half its maximum hit points causes it to shut down for 10 minutes.&lt;/p&gt;&lt;/h4&gt;&lt;/div&gt;</t>
  </si>
  <si>
    <t>Scrapyard Robot</t>
  </si>
  <si>
    <t>fall to pieces, vulnerable to critical hits,  vulnerable to electricity</t>
  </si>
  <si>
    <t>slam +7 (1d4+4) or  rotary saw +8 (2d4+4/x3)</t>
  </si>
  <si>
    <t>Str 17, Dex 8, Con -, Int 5, Wis 10, Cha 1</t>
  </si>
  <si>
    <t>Power Attack, Weapon Focus (rotary saw)</t>
  </si>
  <si>
    <t>Knowledge (engineering) +2, Perception +5</t>
  </si>
  <si>
    <t>repair, staggered</t>
  </si>
  <si>
    <t xml:space="preserve"> any ruin (Numeria)</t>
  </si>
  <si>
    <t>Frayed wires and broken-off protrusions sprout from mechanical construct', and one of its salvaged arms ends in a spinning blade.</t>
  </si>
  <si>
    <t>Fall to Pieces (Ex) Attacks and effects that deal more than 25% of a scrapyard robot's maximum hit points in damage (10 hit points for a standard scrapyard robot) impair one of the robot's components. Determine which subsystem randomly by rolling 1d6. If the subsystem has already been impaired, there is no further effect.  1 CPU: The robot is confused (Pathfinder RPG Core Rulebook 566) 2 Fractured Plating: Reduce the robot's natural armor bonus by 3.  3 Power Core: Attacks against the robot with natural weapons, unarmed strikes, or metal weapons deal 1d6 points of electricity damage to the attacker, and the robot's slam attack deals an additional 1d6 points of electricity damage. The robot shuts down from power loss in 1d4+1 rounds.  4 Rotary Saw: The robot loses its rotary saw attack.  5 Servos: The robot's speed is reduced to 15 feet and its CMD against trip combat maneuvers is reduced by 8.  6 Sensors: The robot is blinded.  Repair (Ex) A scrapyard robot can use the inactive bodies of other robots to repair damage to itself. Doing so restores 10 hit points and removes one condition imparted by its fall to pieces ability per 8-hour period of uninterrupted work.  Eight hours of repair expends all salvageable parts from 1 Medium robot. For each size category a scrapped robot is above Medium, the scrapyard robot can perform another 8 hours of repairs using that robot's parts.  For each size category smaller than Medium scrapped robots are, the scrapyard robot requires twice as many robots to complete 8 hours of work.  Staggered (Ex) The poor construction of a scrapyard robot allows it to take only a single move or standard action each round. In effect, it always has the staggered condition. A scrapyard robot can move up to its speed and attack in the same round as a charge action.</t>
  </si>
  <si>
    <t>Pieced together from broken technology, these constructs lack the balance to stand upright, the motor control to use their hands (if they have any), and the intelligence possessed by advanced robots, but they still retain a halting consciousness and the ability to obey simple commands.</t>
  </si>
  <si>
    <t>&lt;link rel="stylesheet"href="PF.css"&gt;&lt;div&gt;&lt;h2&gt;Robot, Scrapyard&lt;/h2&gt;&lt;h3&gt;&lt;i&gt;Frayed wires and broken-off protrusions sprout from mechanical construct', and one of its salvaged arms ends in a spinning blade.&lt;/i&gt;&lt;/h3&gt;&lt;br&gt;&lt;/div&gt;&lt;div class="heading"&gt;&lt;p class="alignleft"&gt;Scrapyard Robot&lt;/p&gt;&lt;p class="alignright"&gt;CR 3&lt;/p&gt;&lt;div style="clear: both;"&gt;&lt;/div&gt;&lt;/div&gt;&lt;div&gt;&lt;h5&gt;&lt;b&gt;XP &lt;/b&gt;800&lt;/h5&gt;&lt;h5&gt;N Medium construct (robot)&lt;/h5&gt;&lt;h5&gt;&lt;b&gt;Init &lt;/b&gt;-1; &lt;b&gt;Senses &lt;/b&gt;darkvision 60 ft., low-light vision; Perception +5&lt;/h5&gt;&lt;/div&gt;&lt;hr/&gt;&lt;div&gt;&lt;h5&gt;&lt;b&gt;DEFENSE&lt;/b&gt;&lt;/h5&gt;&lt;/div&gt;&lt;hr/&gt;&lt;div&gt;&lt;h5&gt;&lt;b&gt;AC &lt;/b&gt;14, touch 9, flat-footed 14 (-1 Dex, +5 natural)&lt;/h5&gt;&lt;h5&gt;&lt;b&gt;hp &lt;/b&gt;42 (4d10+20)&lt;/h5&gt;&lt;h5&gt;&lt;b&gt;Fort &lt;/b&gt;+1, &lt;b&gt;Ref &lt;/b&gt;+0, &lt;b&gt;Will &lt;/b&gt;+1&lt;/h5&gt;&lt;h5&gt;&lt;b&gt;Defensive Abilities &lt;/b&gt;hardness 5; &lt;b&gt;Immune &lt;/b&gt;construct traits&lt;/h5&gt;&lt;h5&gt;&lt;b&gt;Weaknesses &lt;/b&gt;fall to pieces, vulnerable to critical hits,  vulnerable to electricity&lt;/h5&gt;&lt;/div&gt;&lt;hr/&gt;&lt;div&gt;&lt;h5&gt;&lt;b&gt;OFFENSE&lt;/b&gt;&lt;/h5&gt;&lt;/div&gt;&lt;hr/&gt;&lt;div&gt;&lt;h5&gt;&lt;b&gt;Spd &lt;/b&gt;30 ft.&lt;/h5&gt;&lt;h5&gt;&lt;b&gt;Melee &lt;/b&gt;slam +7 (1d4+4) or &lt;/br&gt;rotary saw +8 (2d4+4/x3)&lt;/h5&gt;&lt;h5&gt;&lt;b&gt;Space &lt;/b&gt;5 ft.; &lt;b&gt;Reach &lt;/b&gt;5 ft.&lt;/h5&gt;&lt;/div&gt;&lt;hr/&gt;&lt;div&gt;&lt;h5&gt;&lt;b&gt;STATISTICS&lt;/b&gt;&lt;/h5&gt;&lt;/div&gt;&lt;hr/&gt;&lt;div&gt;&lt;h5&gt;&lt;b&gt;Str &lt;/b&gt;17, &lt;b&gt;Dex &lt;/b&gt;8, &lt;b&gt;Con &lt;/b&gt;-, &lt;b&gt;Int &lt;/b&gt; 5, &lt;b&gt;Wis &lt;/b&gt;10, &lt;b&gt;Cha &lt;/b&gt;1&lt;/h5&gt;&lt;h5&gt;&lt;b&gt;Base Atk &lt;/b&gt;+4; &lt;b&gt;CMB &lt;/b&gt;+7; &lt;b&gt;CMD &lt;/b&gt;16 (20 vs. trip)&lt;/h5&gt;&lt;h5&gt;&lt;b&gt;Feats &lt;/b&gt;Power Attack, Weapon Focus (rotary saw)&lt;/h5&gt;&lt;h5&gt;&lt;b&gt;Skills &lt;/b&gt;Knowledge (engineering) +2, Perception +5&lt;/h5&gt;&lt;h5&gt;&lt;b&gt;Languages &lt;/b&gt;Common, Hallit&lt;/h5&gt;&lt;h5&gt;&lt;b&gt;SQ &lt;/b&gt;repair, staggered&lt;/h5&gt;&lt;/div&gt;&lt;hr/&gt;&lt;div&gt;&lt;h5&gt;&lt;b&gt;ECOLOGY&lt;/b&gt;&lt;/h5&gt;&lt;/div&gt;&lt;hr/&gt;&lt;div&gt;&lt;h5&gt;&lt;b&gt;Environment &lt;/b&gt; any ruin (Numeria)&lt;/h5&gt;&lt;h5&gt;&lt;b&gt;Organization &lt;/b&gt;solitary&lt;/h5&gt;&lt;h5&gt;&lt;b&gt;Treasure &lt;/b&gt;none&lt;/h5&gt;&lt;/div&gt;&lt;hr/&gt;&lt;div&gt;&lt;h5&gt;&lt;b&gt;SPECIAL ABILITIES&lt;/b&gt;&lt;/h5&gt;&lt;/div&gt;&lt;hr/&gt;&lt;div&gt;&lt;h5&gt;&lt;b&gt;Fall to Pieces (Ex)&lt;/b&gt; Attacks and effects that deal more than 25% of a scrapyard robot's maximum hit points in damage (10 hit points for a standard scrapyard robot) impair one of the robot's components. Determine which subsystem randomly by rolling 1d6. If the subsystem has already been impaired, there is no further effect.  &lt;i&gt;1 CPU&lt;/i&gt;: The robot is confused (&lt;i&gt;Pathfinder RPG Core Rulebook&lt;/i&gt; 566) &lt;i&gt;2 Fractured Plating&lt;/i&gt;: Reduce the robot's natural armor bonus by 3.  &lt;i&gt;3 Power Core&lt;/i&gt;: Attacks against the robot with natural weapons, unarmed strikes, or metal weapons deal 1d6 points of electricity damage to the attacker, and the robot's slam attack deals an additional 1d6 points of electricity damage. The robot shuts down from power loss in 1d4+1 rounds.  &lt;i&gt;4 Rotary Saw&lt;/i&gt;: The robot loses its rotary saw attack.  &lt;i&gt;5 Servos&lt;/i&gt;: The robot's speed is reduced to 15 feet and its CMD against trip combat maneuvers is reduced by 8.  &lt;i&gt;6 Sensors&lt;/i&gt;: The robot is blinded.  &lt;/h5&gt;&lt;h5&gt;&lt;b&gt;Repair (Ex)&lt;/b&gt; A scrapyard robot can use the inactive bodies of other robots to repair damage to itself. Doing so restores 10 hit points and removes one condition imparted by its fall to pieces ability per 8-hour period of uninterrupted work.  Eight hours of repair expends all salvageable parts from 1 Medium robot. For each size category a scrapped robot is above Medium, the scrapyard robot can perform another 8 hours of repairs using that robot's parts.  For each size category smaller than Medium scrapped robots are, the scrapyard robot requires twice as many robots to complete 8 hours of work.  &lt;/h5&gt;&lt;h5&gt;&lt;b&gt;Staggered (Ex)&lt;/b&gt; The poor construction of a scrapyard robot allows it to take only a single move or standard action each round. In effect, it always has the staggered condition. A scrapyard robot can move up to its speed and attack in the same round as a charge action.&lt;/h5&gt;&lt;/div&gt;&lt;br&gt;&lt;div&gt;&lt;h4&gt;&lt;p&gt;&lt;p&gt;Pieced together from broken technology, these constructs lack the balance to stand upright, the motor control to use their hands (if they have any), and the intelligence possessed by advanced robots, but they still retain a halting consciousness and the ability to obey simple commands.&lt;/p&gt;&lt;/h4&gt;&lt;/div&gt;</t>
  </si>
  <si>
    <t>Torturer Robot</t>
  </si>
  <si>
    <t>23, touch 17, flat-footed 17</t>
  </si>
  <si>
    <t>(+5 Dex, +1 dodge, +6 natural, +1 size)</t>
  </si>
  <si>
    <t>all-around vision, hardness 10</t>
  </si>
  <si>
    <t>vulnerable to critical hits, vulnerable to electricity</t>
  </si>
  <si>
    <t>4 rotating blades +16 (1d4+5/18-20)</t>
  </si>
  <si>
    <t>4 surgical lasers +16 touch (1d8/19-20 plus fire)</t>
  </si>
  <si>
    <t>agile, interrogate, nanosurgeon</t>
  </si>
  <si>
    <t>Str 8, Dex 21, Con -, Int 10, Wis 15, Cha 1</t>
  </si>
  <si>
    <t>Alertness, Dodge, Mobility, Vital Strike, Weapon Finesse</t>
  </si>
  <si>
    <t>Fly +15, Heal +17, Perception +19, Sense Motive +19</t>
  </si>
  <si>
    <t>+15 Heal</t>
  </si>
  <si>
    <t>Spinning blades, long needles, and crystal-tipped rods stud the surface of this hovering metallic sphere.</t>
  </si>
  <si>
    <t>Agile (Ex) A torturer robot adds its Dexterity modifier to its damage rolls in place of its Strength modifier when using its rotating blades attack.  Force Field (Ex) A field of shimmering energy surrounds a torturer robot. Damage dealt to the robot is applied to the force field first. As long as the field is active, the robot is immune to critical hits. The force field has fast healing 8, but once the field's hit points are reduced to 0, the field collapses and does not reactive for 24 hours.  Interrogate (Ex) As a standard action, the torturer robot can attempt a Heal check to deal 1d4 points of damage to an ability of its choice possessed by an adjacent, helpless target.  A successful Fortitude saving throw with a DC equal to the robot's Heal check result negates this damage.  Nanosurgeon (Ex) As a standard action, a torturer robot can inject purpose-programmed nanites into a target as a melee touch attack. The nanites produce one of the following effects or conditions (CL 10th, where applicable): cure serious wounds, lesser restoration, neutralize poison, remove disease, exhaustion, nauseated for 1d4 rounds, or paralyzed (nauseated targets only, for remainder of original duration).  If the victim succeeds at a DC 17 Fortitude saving throw, exhaustion is reduced to fatigue, nauseated is reduced to sickened, and other effects are negated. The torturer robot carries 5 doses of nanites, and it constructs replacements at a rate of 1 dose per hour. The save DC is Wisdom-based.  Surgical Lasers (Ex) The torturer robot's lasers have a range of 50 feet with no range increment, and threaten a critical hit on a 19 or 20. Lasers pass through transparent creatures and objects without causing harm (including force fields, force effects, and invisible creatures; it can pass through glass, but the glass takes damage), and can strike targets behind them normally. Fog, smoke, and other clouds provide cover in addition to concealment from laser attacks.</t>
  </si>
  <si>
    <t>Torturer robots, nicknamed "murderballs" by enemies of the Technic League, were built to extract information from prisoners. Murderballs administer pain in a detached fashion, repeating questions over and over while their heuristic programming analyzes the truth and completeness of responses. Their job demands detailed knowledge of human anatomy and the capacity to revive a dying patient, leading some to serve double-duty as field medics and surgeons.</t>
  </si>
  <si>
    <t>&lt;link rel="stylesheet"href="PF.css"&gt;&lt;div&gt;&lt;h2&gt;Robot, Torturer&lt;/h2&gt;&lt;h3&gt;&lt;i&gt;Spinning blades, long needles, and crystal-tipped rods stud the surface of this hovering metallic sphere.&lt;/i&gt;&lt;/h3&gt;&lt;br&gt;&lt;/div&gt;&lt;div class="heading"&gt;&lt;p class="alignleft"&gt;Torturer Robot&lt;/p&gt;&lt;p class="alignright"&gt;CR 8&lt;/p&gt;&lt;div style="clear: both;"&gt;&lt;/div&gt;&lt;/div&gt;&lt;div&gt;&lt;h5&gt;&lt;b&gt;XP &lt;/b&gt;4,800&lt;/h5&gt;&lt;h5&gt;N Small construct (robot)&lt;/h5&gt;&lt;h5&gt;&lt;b&gt;Init &lt;/b&gt;+5; &lt;b&gt;Senses &lt;/b&gt;darkvision 60 ft., low-light vision; Perception +19&lt;/h5&gt;&lt;/div&gt;&lt;hr/&gt;&lt;div&gt;&lt;h5&gt;&lt;b&gt;DEFENSE&lt;/b&gt;&lt;/h5&gt;&lt;/div&gt;&lt;hr/&gt;&lt;div&gt;&lt;h5&gt;&lt;b&gt;AC &lt;/b&gt;23, touch 17, flat-footed 17 (+5 Dex, +1 dodge, +6 natural, +1 size)&lt;/h5&gt;&lt;h5&gt;&lt;b&gt;hp &lt;/b&gt;105 (10d10+10 plus 40-hp force field)&lt;/h5&gt;&lt;h5&gt;&lt;b&gt;Fort &lt;/b&gt;+3, &lt;b&gt;Ref &lt;/b&gt;+8, &lt;b&gt;Will &lt;/b&gt;+5&lt;/h5&gt;&lt;h5&gt;&lt;b&gt;Defensive Abilities &lt;/b&gt;all-around vision, hardness 10; &lt;b&gt;Immune &lt;/b&gt;construct traits&lt;/h5&gt;&lt;h5&gt;&lt;b&gt;Weaknesses &lt;/b&gt;vulnerable to critical hits, vulnerable to electricity&lt;/h5&gt;&lt;/div&gt;&lt;hr/&gt;&lt;div&gt;&lt;h5&gt;&lt;b&gt;OFFENSE&lt;/b&gt;&lt;/h5&gt;&lt;/div&gt;&lt;hr/&gt;&lt;div&gt;&lt;h5&gt;&lt;b&gt;Spd &lt;/b&gt;fly 40 ft. (perfect)&lt;/h5&gt;&lt;h5&gt;&lt;b&gt;Melee &lt;/b&gt;4 rotating blades +16 (1d4+5/18-20)&lt;/h5&gt;&lt;h5&gt;&lt;b&gt;Ranged &lt;/b&gt;4 surgical lasers +16 touch (1d8/19-20 plus fire)&lt;/h5&gt;&lt;h5&gt;&lt;b&gt;Space &lt;/b&gt;5 ft.; &lt;b&gt;Reach &lt;/b&gt;5 ft.&lt;/h5&gt;&lt;h5&gt;&lt;b&gt;Special Attacks &lt;/b&gt;agile, interrogate, nanosurgeon&lt;/h5&gt;&lt;/div&gt;&lt;hr/&gt;&lt;div&gt;&lt;h5&gt;&lt;b&gt;STATISTICS&lt;/b&gt;&lt;/h5&gt;&lt;/div&gt;&lt;hr/&gt;&lt;div&gt;&lt;h5&gt;&lt;b&gt;Str &lt;/b&gt;8, &lt;b&gt;Dex &lt;/b&gt;21, &lt;b&gt;Con &lt;/b&gt;-, &lt;b&gt;Int &lt;/b&gt; 10, &lt;b&gt;Wis &lt;/b&gt;15, &lt;b&gt;Cha &lt;/b&gt;1&lt;/h5&gt;&lt;h5&gt;&lt;b&gt;Base Atk &lt;/b&gt;+10; &lt;b&gt;CMB &lt;/b&gt;+8; &lt;b&gt;CMD &lt;/b&gt;24 (can't be tripped)&lt;/h5&gt;&lt;h5&gt;&lt;b&gt;Feats &lt;/b&gt;Alertness, Dodge, Mobility, Vital Strike, Weapon Finesse&lt;/h5&gt;&lt;h5&gt;&lt;b&gt;Skills &lt;/b&gt;Fly +15, Heal +17, Perception +19, Sense Motive +19; &lt;b&gt;Racial Modifiers &lt;/b&gt;+15 Heal&lt;/h5&gt;&lt;h5&gt;&lt;b&gt;Languages &lt;/b&gt;Common, Hallit&lt;/h5&gt;&lt;/div&gt;&lt;hr/&gt;&lt;div&gt;&lt;h5&gt;&lt;b&gt;ECOLOGY&lt;/b&gt;&lt;/h5&gt;&lt;/div&gt;&lt;hr/&gt;&lt;div&gt;&lt;h5&gt;&lt;b&gt;Environment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ABILITIES&lt;/b&gt;&lt;/h5&gt;&lt;/div&gt;&lt;hr/&gt;&lt;div&gt;&lt;h5&gt;&lt;b&gt;Agile (Ex)&lt;/b&gt; A torturer robot adds its Dexterity modifier to its damage rolls in place of its Strength modifier when using its rotating blades attack.  &lt;/h5&gt;&lt;h5&gt;&lt;b&gt;Force Field (Ex)&lt;/b&gt; A field of shimmering energy surrounds a torturer robot. Damage dealt to the robot is applied to the force field first. As long as the field is active, the robot is immune to critical hits. The force field has fast healing 8, but once the field's hit points are reduced to 0, the field collapses and does not reactive for 24 hours.  &lt;/h5&gt;&lt;h5&gt;&lt;b&gt;Interrogate (Ex)&lt;/b&gt; As a standard action, the torturer robot can attempt a Heal check to deal 1d4 points of damage to an ability of its choice possessed by an adjacent, helpless target.  A successful Fortitude saving throw with a DC equal to the robot's Heal check result negates this damage.  &lt;/h5&gt;&lt;h5&gt;&lt;b&gt;Nanosurgeon (Ex)&lt;/b&gt; As a standard action, a torturer robot can inject purpose-programmed nanites into a target as a melee touch attack. The nanites produce one of the following effects or conditions (CL 10th, where applicable): &lt;i&gt;cure serious wounds&lt;/i&gt;, &lt;i&gt;lesser restoration&lt;/i&gt;, &lt;i&gt;neutralize poison&lt;/i&gt;, &lt;i&gt;remove disease&lt;/i&gt;, exhaustion, nauseated for 1d4 rounds, or paralyzed (nauseated targets only, for remainder of original duration).  If the victim succeeds at a DC 17 Fortitude saving throw, exhaustion is reduced to fatigue, nauseated is reduced to sickened, and other effects are negated. The torturer robot carries 5 doses of nanites, and it constructs replacements at a rate of 1 dose per hour. The save DC is Wisdom-based.  &lt;/h5&gt;&lt;h5&gt;&lt;b&gt;Surgical Lasers (Ex)&lt;/b&gt; The torturer robot's lasers have a range of 50 feet with no range increment, and threaten a critical hit on a 19 or 20. Lasers pass through transparent creatures and objects without causing harm (including force fields, force effects, and invisible creatures; it can pass through glass, but the glass takes damage), and can strike targets behind them normally. Fog, smoke, and other clouds provide cover in addition to concealment from laser attacks.&lt;/h5&gt;&lt;/div&gt;&lt;br&gt;&lt;div&gt;&lt;h4&gt;&lt;p&gt;&lt;p&gt;Torturer robots, nicknamed "murderballs" by enemies of the Technic League, were built to extract information from prisoners. Murderballs administer pain in a detached fashion, repeating questions over and over while their heuristic programming analyzes the truth and completeness of responses. Their job demands detailed knowledge of human anatomy and the capacity to revive a dying patient, leading some to serve double-duty as field medics and surgeons.&lt;/p&gt;&lt;/h4&gt;&lt;/div&gt;</t>
  </si>
  <si>
    <t>Targotha</t>
  </si>
  <si>
    <t>blindsense 120 ft., darkvision 60 ft.; Perception +16</t>
  </si>
  <si>
    <t>(+1 Dex, +1 dodge, +18 natural, -2 size)</t>
  </si>
  <si>
    <t>all-around vision, slippery</t>
  </si>
  <si>
    <t>bite +25 (3d6+11 plus poison), 2 razor fins +25  (2d6+11/19-20), tail slap +20 (2d8+16 plus bull rush)</t>
  </si>
  <si>
    <t>jolt +15 touch (12d6 electricity plus stun)</t>
  </si>
  <si>
    <t>volatile breath (60-ft. cone, 15d6 fire or confusion, Reflex DC 28 half or Fortitude DC 23 negates, usable every 2d4 rounds)</t>
  </si>
  <si>
    <t>Str 33, Dex 13, Con 24, Int 2, Wis 14, Cha 13</t>
  </si>
  <si>
    <t>Blind-Fight, Critical Focus, Dodge, Great Fortitude, Improved Critical (razor fins), Improved Vital Strike, Lightning Reflexes, Mobility, Spring Attack, Staggering Critical, Vital Strike</t>
  </si>
  <si>
    <t>Perception +16, Swim +33</t>
  </si>
  <si>
    <t xml:space="preserve"> any swamp (tar seeps)</t>
  </si>
  <si>
    <t>This eyeless, eel-like beast has a menacing mouth and sharp fins running down its long, black-and-orange body.</t>
  </si>
  <si>
    <t>Jolt (Ex) A targotha stores electrical potential that it can expend as a ranged touch attack with a range of 240 feet and no range increment. Using this ability within oil or tar reduces its range to 30 feet. A targotha cannot use this ability in water. A jolt deals 12d6 points of electricity damage, and the target is stunned for 1d4 rounds (Fortitude 28 negates the stun effect). It can use this ability once every 1d4+1 rounds, during which the targotha cannot ignite its volatile breath. The save DC is Constitution-based.  Razor Fins (Ex) A targotha's razor fins threaten a critical hit on a 19 or 20, augmented to 17-20 by its Improved Critical feat.  Slippery (Ex) A targotha secretes a thick mucus that allows it to move gracefully through viscous fluids like tar and oil. This mucus dissolves away adhesives (such as sovereign glue, tanglefoot bags, and webs) in 1d4 rounds.  Additionally, all combat maneuver checks to grapple a targotha automatically fail. The targotha automatically succeeds at any combat maneuver checks and Escape Artist checks to escape a grapple or a pin.  Tail Slap (Ex) A targotha adds 1-1/2  its Strength modifier on damage rolls for its tail slap. It can attempt a bull rush combat maneuver against a creature struck by its tail slap as a free action without provoking attacks of opportunity.  The targotha can't move as part of this bull rush.  Volatile Breath (Ex) A targotha can breathe a cone of flammable gas as a breath weapon. As a swift action, it can ignite the gas with its jolt ability. When ignited, the gas explodes, dealing 15d6 points of fire damage in the area of the cone (Reflex DC 28 half). If not ignited, the gas confuses all creatures in the area of effect that breathe it in before the gas dissipates at the start of the targotha's next turn. This confusion last for 1d4 rounds (Fortitude DC 23 negates). The save DCs are Constitution-based, and the confusion save DC has a -5 racial penalty.</t>
  </si>
  <si>
    <t>Before the great starship crashed on Golarion, it traveled the stars, collecting all manner of strange specimens. One of the oddest varieties were targothas, which came from a lush planet rich in oil and tar where local fauna evolved to live in that world's tarry seas.</t>
  </si>
  <si>
    <t>&lt;link rel="stylesheet"href="PF.css"&gt;&lt;div&gt;&lt;h2&gt;Targotha&lt;/h2&gt;&lt;h3&gt;&lt;i&gt;This eyeless, eel-like beast has a menacing mouth and sharp fins running down its long, black-and-orange body.&lt;/i&gt;&lt;/h3&gt;&lt;br&gt;&lt;/div&gt;&lt;div class="heading"&gt;&lt;p class="alignleft"&gt;Targotha&lt;/p&gt;&lt;p class="alignright"&gt;CR 15&lt;/p&gt;&lt;div style="clear: both;"&gt;&lt;/div&gt;&lt;/div&gt;&lt;div&gt;&lt;h5&gt;&lt;b&gt;XP &lt;/b&gt;51,200&lt;/h5&gt;&lt;h5&gt;N Huge aberration &lt;/h5&gt;&lt;h5&gt;&lt;b&gt;Init &lt;/b&gt;+1; &lt;b&gt;Senses &lt;/b&gt;blindsense 120 ft., darkvision 60 ft.; Perception +16&lt;/h5&gt;&lt;/div&gt;&lt;hr/&gt;&lt;div&gt;&lt;h5&gt;&lt;b&gt;DEFENSE&lt;/b&gt;&lt;/h5&gt;&lt;/div&gt;&lt;hr/&gt;&lt;div&gt;&lt;h5&gt;&lt;b&gt;AC &lt;/b&gt;28, touch 10, flat-footed 26 (+1 Dex, +1 dodge, +18 natural, -2 size)&lt;/h5&gt;&lt;h5&gt;&lt;b&gt;hp &lt;/b&gt;253 (22d8+154)&lt;/h5&gt;&lt;h5&gt;&lt;b&gt;Fort &lt;/b&gt;+16, &lt;b&gt;Ref &lt;/b&gt;+10, &lt;b&gt;Will &lt;/b&gt;+15&lt;/h5&gt;&lt;h5&gt;&lt;b&gt;Defensive Abilities &lt;/b&gt;all-around vision, slippery; &lt;b&gt;Immune &lt;/b&gt;acid, electricity, poison; &lt;b&gt;Resist &lt;/b&gt;cold 20, fire 20&lt;/h5&gt;&lt;/div&gt;&lt;hr/&gt;&lt;div&gt;&lt;h5&gt;&lt;b&gt;OFFENSE&lt;/b&gt;&lt;/h5&gt;&lt;/div&gt;&lt;hr/&gt;&lt;div&gt;&lt;h5&gt;&lt;b&gt;Spd &lt;/b&gt;10 ft., swim 50 ft.&lt;/h5&gt;&lt;h5&gt;&lt;b&gt;Melee &lt;/b&gt;bite +25 (3d6+11 plus poison), 2 razor fins +25  (2d6+11/19-20), tail slap +20 (2d8+16 plus bull rush)&lt;/h5&gt;&lt;h5&gt;&lt;b&gt;Ranged &lt;/b&gt;jolt +15 touch (12d6 electricity plus stun)&lt;/h5&gt;&lt;h5&gt;&lt;b&gt;Space &lt;/b&gt;15 ft.; &lt;b&gt;Reach &lt;/b&gt;15 ft.&lt;/h5&gt;&lt;h5&gt;&lt;b&gt;Special Attacks &lt;/b&gt;volatile breath (60-ft. cone, 15d6 fire or confusion, Reflex DC 28 half or Fortitude DC 23 negates, usable every 2d4 rounds)&lt;/h5&gt;&lt;/div&gt;&lt;hr/&gt;&lt;div&gt;&lt;h5&gt;&lt;b&gt;STATISTICS&lt;/b&gt;&lt;/h5&gt;&lt;/div&gt;&lt;hr/&gt;&lt;div&gt;&lt;h5&gt;&lt;b&gt;Str &lt;/b&gt;33, &lt;b&gt;Dex &lt;/b&gt;13, &lt;b&gt;Con &lt;/b&gt;24, &lt;b&gt;Int &lt;/b&gt; 2, &lt;b&gt;Wis &lt;/b&gt;14, &lt;b&gt;Cha &lt;/b&gt;13&lt;/h5&gt;&lt;h5&gt;&lt;b&gt;Base Atk &lt;/b&gt;+16; &lt;b&gt;CMB &lt;/b&gt;+29; &lt;b&gt;CMD &lt;/b&gt;41 (can't be tripped)&lt;/h5&gt;&lt;h5&gt;&lt;b&gt;Feats &lt;/b&gt;Blind-Fight, Critical Focus, Dodge, Great Fortitude, Improved Critical (razor fins), Improved Vital Strike, Lightning Reflexes, Mobility, Spring Attack, Staggering Critical, Vital Strike&lt;/h5&gt;&lt;h5&gt;&lt;b&gt;Skills &lt;/b&gt;Perception +16, Swim +33&lt;/h5&gt;&lt;/div&gt;&lt;hr/&gt;&lt;div&gt;&lt;h5&gt;&lt;b&gt;ECOLOGY&lt;/b&gt;&lt;/h5&gt;&lt;/div&gt;&lt;hr/&gt;&lt;div&gt;&lt;h5&gt;&lt;b&gt;Environment &lt;/b&gt; any swamp (tar seeps)&lt;/h5&gt;&lt;h5&gt;&lt;b&gt;Organization &lt;/b&gt;solitary, pair, or pack (3-6)&lt;/h5&gt;&lt;h5&gt;&lt;b&gt;Treasure &lt;/b&gt;none&lt;/h5&gt;&lt;/div&gt;&lt;hr/&gt;&lt;div&gt;&lt;h5&gt;&lt;b&gt;SPECIAL ABILITIES&lt;/b&gt;&lt;/h5&gt;&lt;/div&gt;&lt;hr/&gt;&lt;div&gt;&lt;h5&gt;&lt;b&gt;Jolt (Ex)&lt;/b&gt; A targotha stores electrical potential that it can expend as a ranged touch attack with a range of 240 feet and no range increment. Using this ability within oil or tar reduces its range to 30 feet. A targotha cannot use this ability in water. A jolt deals 12d6 points of electricity damage, and the target is stunned for 1d4 rounds (Fortitude 28 negates the stun effect). It can use this ability once every 1d4+1 rounds, during which the targotha cannot ignite its volatile breath. The save DC is Constitution-based.  &lt;/h5&gt;&lt;h5&gt;&lt;b&gt;Razor Fins (Ex)&lt;/b&gt; A targotha's razor fins threaten a critical hit on a 19 or 20, augmented to 17-20 by its Improved Critical feat.  &lt;/h5&gt;&lt;h5&gt;&lt;b&gt;Slippery (Ex)&lt;/b&gt; A targotha secretes a thick mucus that allows it to move gracefully through viscous fluids like tar and oil. This mucus dissolves away adhesives (such as &lt;i&gt;sovereign glue&lt;/i&gt;, tanglefoot bags, and webs) in 1d4 rounds.  Additionally, all combat maneuver checks to grapple a targotha automatically fail. The targotha automatically succeeds at any combat maneuver checks and Escape Artist checks to escape a grapple or a pin.  &lt;/h5&gt;&lt;h5&gt;&lt;b&gt;Tail Slap (Ex)&lt;/b&gt; A targotha adds 1-1/2  its Strength modifier on damage rolls for its tail slap. It can attempt a bull rush combat maneuver against a creature struck by its tail slap as a free action without provoking attacks of opportunity.  The targotha can't move as part of this bull rush.  &lt;/h5&gt;&lt;h5&gt;&lt;b&gt;Volatile Breath (Ex)&lt;/b&gt; A targotha can breathe a cone of flammable gas as a breath weapon. As a swift action, it can ignite the gas with its jolt ability. When ignited, the gas explodes, dealing 15d6 points of fire damage in the area of the cone (Reflex DC 28 half). If not ignited, the gas confuses all creatures in the area of effect that breathe it in before the gas dissipates at the start of the targotha's next turn. This confusion last for 1d4 rounds (Fortitude DC 23 negates). The save DCs are Constitution-based, and the confusion save DC has a -5 racial penalty.&lt;/h5&gt;&lt;/div&gt;&lt;br&gt;&lt;div&gt;&lt;h4&gt;&lt;p&gt;&lt;p&gt;Before the great starship crashed on Golarion, it traveled the stars, collecting all manner of strange specimens. One of the oddest varieties were targothas, which came from a lush planet rich in oil and tar where local fauna evolved to live in that world's tarry seas.&lt;/p&gt;&lt;/h4&gt;&lt;/div&gt;</t>
  </si>
  <si>
    <t>Technic League Hireling</t>
  </si>
  <si>
    <t>(+3 armor, +4 Dex, +1 shield)</t>
  </si>
  <si>
    <t>Fort +5, Ref +9, Will +1</t>
  </si>
  <si>
    <t>dagger +7 (1d4+1/19-20)</t>
  </si>
  <si>
    <t>Str 13, Dex 18, Con 12, Int 14, Wis 8, Cha 10</t>
  </si>
  <si>
    <t>Alertness, Deft Hands, Great Fortitude</t>
  </si>
  <si>
    <t>Acrobatics +11, Appraise +7, Bluff +7, Climb +8, Disable Device +15 (+14 vs. electronic devices), Escape Artist +11, Knowledge (engineering) +6, Knowledge (local) +6, Perception +8, Sense Motive +8, Sleight of Hand +13, Stealth +11, Survival +3, Swim +5</t>
  </si>
  <si>
    <t>Common, Giant, Hallit, Orc</t>
  </si>
  <si>
    <t>implanted tracker chip, rogue talents (ledge walker, trap spotter), trapfinding +2</t>
  </si>
  <si>
    <t xml:space="preserve"> ruins (Numeria)</t>
  </si>
  <si>
    <t>NPC gear (potions of cure light wounds [2], potion of delay poison, acid [2], alchemist's fire, antitoxin, smokesticks [2], mwk studded leather, mwk buckler, dagger, cloak of resistance +1, backpack, black e-pick, climber's kit, crowbar, everburning torch, grappling hook, magnifying glass, masterwork thieves' tools, signal whistle, silk rope [100 ft.], sunrod [2], tindertwig [4], waterskin)</t>
  </si>
  <si>
    <t>This woman's once-fine garments are tattered and stained with unnatural fluids, but her protective gear is carefully maintained.</t>
  </si>
  <si>
    <t>Black E-Pick (Ex) This electronic lockpick allows the user to attempt Disable Device checks against electronic devices and grants its user a +1 competence bonus on the check.  Thieves' tools do not apply to Disable Device checks against electronic devices. An e-pick has 10 charges; using the e-pick as part of a Disable Device check consumes one charge. An e-pick weighs 1 pound and is worth 100 gp.  Implanted Tracker Chip (Ex) This chip allows its carrier to be tracked remotely with a chipfinder (see Pathfinder Campaign Setting: Technology Guide). Finding evidence of it requires a full-round search of the carrier and a successful DC 30 Perception check. Extracting the chip requires a slashing weapon and deals 1 point of damage to the carrier.</t>
  </si>
  <si>
    <t>Long experience with the threats of Silver Mount often leaves Technic League members reluctant to risk their own lives in exploration. Rather, when they gain access to a new chamber in the Mount or other trove of lost technology, they sometimes rely on hirelings and specialized slaves. Also called canaries, metal rats, and silver divers, these delvers are valued for their skill but still seen as expendable. While most hire on voluntarily, offering their services in exchange for coin and adventure, some are adventurers who were caught trespassing in the Technic League's domain, and now pay for their continued existence with this risky form of servitude.  Hirelings are searched for any sign of contraband whenever they exit the Mount. Attempts to hide technology bring harsh, public punishment as a warning to others.  The Technic League secretly implants tracking devices in most metal rats to prevent them from escaping with technological secrets, attributing the scar to injections given to protect against exotic plagues and poisons..</t>
  </si>
  <si>
    <t>&lt;link rel="stylesheet"href="PF.css"&gt;&lt;div&gt;&lt;h2&gt;Technic League Hireling&lt;/h2&gt;&lt;h3&gt;&lt;i&gt;This woman's once-fine garments are tattered and stained with unnatural fluids, but her protective gear is carefully maintained.&lt;/i&gt;&lt;/h3&gt;&lt;br&gt;&lt;/div&gt;&lt;div class="heading"&gt;&lt;p class="alignleft"&gt;Technic League Hireling&lt;/p&gt;&lt;p class="alignright"&gt;CR 3&lt;/p&gt;&lt;div style="clear: both;"&gt;&lt;/div&gt;&lt;/div&gt;&lt;div&gt;&lt;h5&gt;&lt;b&gt;XP &lt;/b&gt;800&lt;/h5&gt;&lt;h5&gt;Human rogue 4&lt;/h5&gt;&lt;h5&gt;CN Medium humanoid (human)&lt;/h5&gt;&lt;h5&gt;&lt;b&gt;Init &lt;/b&gt;+4; &lt;b&gt;Senses &lt;/b&gt;Perception +8&lt;/h5&gt;&lt;/div&gt;&lt;hr/&gt;&lt;div&gt;&lt;h5&gt;&lt;b&gt;DEFENSE&lt;/b&gt;&lt;/h5&gt;&lt;/div&gt;&lt;hr/&gt;&lt;div&gt;&lt;h5&gt;&lt;b&gt;AC &lt;/b&gt;18, touch 14, flat-footed 14 (+3 armor, +4 Dex, +1 shield)&lt;/h5&gt;&lt;h5&gt;&lt;b&gt;hp &lt;/b&gt;25 (4d8+4)&lt;/h5&gt;&lt;h5&gt;&lt;b&gt;Fort &lt;/b&gt;+5, &lt;b&gt;Ref &lt;/b&gt;+9, &lt;b&gt;Will &lt;/b&gt;+1&lt;/h5&gt;&lt;h5&gt;&lt;b&gt;Defensive Abilities &lt;/b&gt;evasion, trap sense +1, uncanny dodge&lt;/h5&gt;&lt;/div&gt;&lt;hr/&gt;&lt;div&gt;&lt;h5&gt;&lt;b&gt;OFFENSE&lt;/b&gt;&lt;/h5&gt;&lt;/div&gt;&lt;hr/&gt;&lt;div&gt;&lt;h5&gt;&lt;b&gt;Spd &lt;/b&gt;30 ft.&lt;/h5&gt;&lt;h5&gt;&lt;b&gt;Melee &lt;/b&gt;dagger +4 (1d4+1/19-20)&lt;/h5&gt;&lt;h5&gt;&lt;b&gt;Ranged &lt;/b&gt;dagger +7 (1d4+1/19-20)&lt;/h5&gt;&lt;h5&gt;&lt;b&gt;Space &lt;/b&gt;5 ft.; &lt;b&gt;Reach &lt;/b&gt;5 ft.&lt;/h5&gt;&lt;h5&gt;&lt;b&gt;Special Attacks &lt;/b&gt;sneak attack +2d6&lt;/h5&gt;&lt;/div&gt;&lt;hr/&gt;&lt;div&gt;&lt;h5&gt;&lt;b&gt;STATISTICS&lt;/b&gt;&lt;/h5&gt;&lt;/div&gt;&lt;hr/&gt;&lt;div&gt;&lt;h5&gt;&lt;b&gt;Str &lt;/b&gt;13, &lt;b&gt;Dex &lt;/b&gt;18, &lt;b&gt;Con &lt;/b&gt;12, &lt;b&gt;Int &lt;/b&gt; 14, &lt;b&gt;Wis &lt;/b&gt;8, &lt;b&gt;Cha &lt;/b&gt;10&lt;/h5&gt;&lt;h5&gt;&lt;b&gt;Base Atk &lt;/b&gt;+3; &lt;b&gt;CMB &lt;/b&gt;+4; &lt;b&gt;CMD &lt;/b&gt;18&lt;/h5&gt;&lt;h5&gt;&lt;b&gt;Feats &lt;/b&gt;Alertness, Deft Hands, Great Fortitude&lt;/h5&gt;&lt;h5&gt;&lt;b&gt;Skills &lt;/b&gt;Acrobatics +11, Appraise +7, Bluff +7, Climb +8, Disable Device +15 (+14 vs. electronic devices), Escape Artist +11, Knowledge (engineering) +6, Knowledge (local) +6, Perception +8, Sense Motive +8, Sleight of Hand +13, Stealth +11, Survival +3, Swim +5&lt;/h5&gt;&lt;h5&gt;&lt;b&gt;Languages &lt;/b&gt;Common, Giant, Hallit, Orc&lt;/h5&gt;&lt;h5&gt;&lt;b&gt;SQ &lt;/b&gt;implanted tracker chip, rogue talents (ledge walker, trap spotter), trapfinding +2&lt;/h5&gt;&lt;/div&gt;&lt;hr/&gt;&lt;div&gt;&lt;h5&gt;&lt;b&gt;ECOLOGY&lt;/b&gt;&lt;/h5&gt;&lt;/div&gt;&lt;hr/&gt;&lt;div&gt;&lt;h5&gt;&lt;b&gt;Environment &lt;/b&gt; ruins (Numeria)&lt;/h5&gt;&lt;h5&gt;&lt;b&gt;Organization &lt;/b&gt;solitary&lt;/h5&gt;&lt;h5&gt;&lt;b&gt;Treasure &lt;/b&gt;NPC gear (&lt;i&gt;potions of cure light wounds&lt;/i&gt; [2], &lt;i&gt;potion of delay poison&lt;/i&gt;, acid [2], alchemist's fire, antitoxin, smokesticks [2], mwk studded leather, mwk buckler, dagger, &lt;i&gt;cloak of resistance +1&lt;/i&gt;, backpack, black e-pick, climber's kit, crowbar, everburning torch, grappling hook, magnifying glass, masterwork thieves' tools, signal whistle, silk rope [100 ft.], sunrod [2], tindertwig [4], waterskin)&lt;/h5&gt;&lt;/div&gt;&lt;hr/&gt;&lt;div&gt;&lt;h5&gt;&lt;b&gt;SPECIAL ABILITIES&lt;/b&gt;&lt;/h5&gt;&lt;/div&gt;&lt;hr/&gt;&lt;div&gt;&lt;h5&gt;&lt;b&gt;Black E-Pick (Ex)&lt;/b&gt; This electronic lockpick allows the user to attempt Disable Device checks against electronic devices and grants its user a +1 competence bonus on the check.  Thieves' tools do not apply to Disable Device checks against electronic devices. An e-pick has 10 charges; using the e-pick as part of a Disable Device check consumes one charge. An e-pick weighs 1 pound and is worth 100 gp.  &lt;/h5&gt;&lt;h5&gt;&lt;b&gt;Implanted Tracker Chip (Ex)&lt;/b&gt; This chip allows its carrier to be tracked remotely with a chipfinder (see &lt;i&gt;Pathfinder Campaign Setting&lt;/i&gt;: &lt;i&gt;Technology&lt;/i&gt; Guide). Finding evidence of it requires a full-round search of the carrier and a successful DC 30 Perception check. Extracting the chip requires a slashing weapon and deals 1 point of damage to the carrier.&lt;/h5&gt;&lt;/div&gt;&lt;br&gt;&lt;div&gt;&lt;h4&gt;&lt;p&gt;&lt;p&gt;Long experience with the threats of Silver Mount often leaves Technic League members reluctant to risk their own lives in exploration. Rather, when they gain access to a new chamber in the Mount or other trove of lost technology, they sometimes rely on hirelings and specialized slaves. Also called canaries, metal rats, and silver divers, these delvers are valued for their skill but still seen as expendable. While most hire on voluntarily, offering their services in exchange for coin and adventure, some are adventurers who were caught trespassing in the Technic League's domain, and now pay for their continued existence with this risky form of servitude.&lt;/p&gt;&lt;p&gt;Hirelings are searched for any sign of contraband whenever they exit the Mount. Attempts to hide technology bring harsh, public punishment as a warning to others.&lt;/p&gt;&lt;p&gt;The Technic League secretly implants tracking devices in most metal rats to prevent them from escaping with technological secrets, attributing the scar to injections given to protect against exotic plagues and poisons..&lt;/p&gt;&lt;/h4&gt;&lt;/div&gt;</t>
  </si>
  <si>
    <t>Wayward Crusader</t>
  </si>
  <si>
    <t>paladin of Iomedae 5</t>
  </si>
  <si>
    <t>(+9 armor, -1 Dex, +2 shield)</t>
  </si>
  <si>
    <t>Fort +8, Ref +3, Will +8</t>
  </si>
  <si>
    <t>mwk cold iron longsword +9 (1d8+3/19-20) or  mwk lance +9 (1d8+4/3)</t>
  </si>
  <si>
    <t>javelin +4 (1d6+3)</t>
  </si>
  <si>
    <t>channel positive energy (DC 15, 3d6), smite evil 2/day (+3 attack and AC, +5 damage)</t>
  </si>
  <si>
    <t>Paladin Spell-Like Abilities (CL 5th; concentration +8)  At will-detect evil</t>
  </si>
  <si>
    <t>Paladin Spells Prepared (CL 2nd; concentration +5)  1st-bless weapon, lesser restoration</t>
  </si>
  <si>
    <t>Str 16, Dex 8, Con 13, Int 10, Wis 12, Cha 16</t>
  </si>
  <si>
    <t>Mounted Combat, Ride-By Attack, Skill Focus (Ride), Spirited Charge</t>
  </si>
  <si>
    <t>Diplomacy +11, Heal +9, Ride +4</t>
  </si>
  <si>
    <t>divine bond (mount), lay on hands (2d6, 5/day), mercy (sickened)</t>
  </si>
  <si>
    <t>NPC gear (wand of cure light wounds [9 charges], holy water [2], mwk full plate, mwk heavy steel shield, dagger, javelins [4], mwk cold iron longsword, mwk lance, everburning torch, silver holy symbol of Iomedae, spell component pouch, 83 gp)</t>
  </si>
  <si>
    <t>Dents and nicks fail to dull the shine of this knight's armor. A sword and starburst decorate her shield.</t>
  </si>
  <si>
    <t>Crusader 's Mount CR - Horse animal companion N Large animal Init +2; Senses low-light vision, scent; Perception +9 Defense AC 21, touch 11, flat-footed 19 (+4 armor, +2 Dex, +6 natural, -1 size) hp 37 (5d8+15) Fort +7, Ref +6, Will +4 Offense Speed 50 ft.  Melee bite +6 (1d4+4), 2 hooves +4 (1d6+2) Space 10 ft.; Reach 5 ft.  Statistics Str 19, Dex 14, Con 17, Int 6, Wis 12, Cha 6 Base Atk +3; CMB +8; CMD 20 (24 vs. trip) Feats Endurance, Iron Will, Multiattack Skills Perception +9 Languages Common (can't speak) SQ link, share spells Gear mwk chain shirt barding, bit and bridle, military saddle, saddlebags This crusader believed her destiny to be in Mendev, as a sword and shield against the cancer of the Worldwound.  Yet the long road from Taldor took her through Numeria, and here she found a cause perhaps as great, and with far fewer ready to stand with her on the side of compassion and righteousness. Now she quests to bring justice to Sovereign's Reach and mercy to the Felldales, and is always in search of stout hearts to stand beside her. She preaches the glory of the Inheritor to those in search of meaning and answers, but recognizes the universal truths behind all good faiths.  PCs adventuring in Numeria may run across or even be rescued by this wayward crusader, and she doesn't hesitate to enlist them in her cause. For low-level PCs she can serve as a powerful ally and mentor, while companions who surpass her in power could even claim her crusade for their own.</t>
  </si>
  <si>
    <t>&lt;link rel="stylesheet"href="PF.css"&gt;&lt;div&gt;&lt;h2&gt;Wayward Crusader&lt;/h2&gt;&lt;h3&gt;&lt;i&gt;Dents and nicks fail to dull the shine of this knight's armor. A sword and starburst decorate her shield.&lt;/i&gt;&lt;/h3&gt;&lt;br&gt;&lt;/div&gt;&lt;div class="heading"&gt;&lt;p class="alignleft"&gt;Wayward Crusader&lt;/p&gt;&lt;p class="alignright"&gt;CR 4&lt;/p&gt;&lt;div style="clear: both;"&gt;&lt;/div&gt;&lt;/div&gt;&lt;div&gt;&lt;h5&gt;&lt;b&gt;XP &lt;/b&gt;1,200&lt;/h5&gt;&lt;h5&gt;Human paladin of Iomedae 5&lt;/h5&gt;&lt;h5&gt;LG Medium humanoid (human)&lt;/h5&gt;&lt;h5&gt;&lt;b&gt;Init &lt;/b&gt;-1; &lt;b&gt;Senses &lt;/b&gt;Perception +1&lt;/h5&gt;&lt;h5&gt;&lt;b&gt;Aura &lt;/b&gt;courage (10 ft.)&lt;/h5&gt;&lt;/div&gt;&lt;hr/&gt;&lt;div&gt;&lt;h5&gt;&lt;b&gt;DEFENSE&lt;/b&gt;&lt;/h5&gt;&lt;/div&gt;&lt;hr/&gt;&lt;div&gt;&lt;h5&gt;&lt;b&gt;AC &lt;/b&gt;20, touch 9, flat-footed 20 (+9 armor, -1 Dex, +2 shield)&lt;/h5&gt;&lt;h5&gt;&lt;b&gt;hp &lt;/b&gt;42 (5d10+10)&lt;/h5&gt;&lt;h5&gt;&lt;b&gt;Fort &lt;/b&gt;+8, &lt;b&gt;Ref &lt;/b&gt;+3, &lt;b&gt;Will &lt;/b&gt;+8&lt;/h5&gt;&lt;h5&gt;&lt;b&gt;Immune &lt;/b&gt;disease, fear&lt;/h5&gt;&lt;/div&gt;&lt;hr/&gt;&lt;div&gt;&lt;h5&gt;&lt;b&gt;OFFENSE&lt;/b&gt;&lt;/h5&gt;&lt;/div&gt;&lt;hr/&gt;&lt;div&gt;&lt;h5&gt;&lt;b&gt;Spd &lt;/b&gt;20 ft.&lt;/h5&gt;&lt;h5&gt;&lt;b&gt;Melee &lt;/b&gt;mwk cold iron longsword +9 (1d8+3/19-20) or &lt;/br&gt;mwk lance +9 (1d8+4/3)&lt;/h5&gt;&lt;h5&gt;&lt;b&gt;Ranged &lt;/b&gt;javelin +4 (1d6+3)&lt;/h5&gt;&lt;h5&gt;&lt;b&gt;Space &lt;/b&gt;5 ft.; &lt;b&gt;Reach &lt;/b&gt;5 ft.&lt;/h5&gt;&lt;h5&gt;&lt;b&gt;Special Attacks &lt;/b&gt;channel positive energy (DC 15, 3d6), smite evil 2/day (+3 attack and AC, +5 damage)&lt;/h5&gt;&lt;h5&gt;&lt;b&gt;Paladin Spell-Like Abilities&lt;/b&gt; (CL 5th; concentration +8)&lt;/br&gt;At will&amp;mdash;&lt;i&gt;detect evil&lt;/i&gt;&lt;/h5&gt;&lt;/h5&gt;&lt;h5&gt;&lt;b&gt;Paladin Spells Prepared&lt;/b&gt; (CL 2nd; concentration +5)&lt;/br&gt;1st&amp;mdash;&lt;i&gt;bless weapon&lt;/i&gt;, &lt;i&gt;lesser restoration&lt;/i&gt;&lt;/h5&gt;&lt;/h5&gt;&lt;/div&gt;&lt;hr/&gt;&lt;div&gt;&lt;h5&gt;&lt;b&gt;STATISTICS&lt;/b&gt;&lt;/h5&gt;&lt;/div&gt;&lt;hr/&gt;&lt;div&gt;&lt;h5&gt;&lt;b&gt;Str &lt;/b&gt;16, &lt;b&gt;Dex &lt;/b&gt;8, &lt;b&gt;Con &lt;/b&gt;13, &lt;b&gt;Int &lt;/b&gt; 10, &lt;b&gt;Wis &lt;/b&gt;12, &lt;b&gt;Cha &lt;/b&gt;16&lt;/h5&gt;&lt;h5&gt;&lt;b&gt;Base Atk &lt;/b&gt;+5; &lt;b&gt;CMB &lt;/b&gt;+8; &lt;b&gt;CMD &lt;/b&gt;17&lt;/h5&gt;&lt;h5&gt;&lt;b&gt;Feats &lt;/b&gt;Mounted Combat, Ride-By Attack, Skill Focus (Ride), Spirited Charge&lt;/h5&gt;&lt;h5&gt;&lt;b&gt;Skills &lt;/b&gt;Diplomacy +11, Heal +9, Ride +4&lt;/h5&gt;&lt;h5&gt;&lt;b&gt;Languages &lt;/b&gt;Common&lt;/h5&gt;&lt;h5&gt;&lt;b&gt;SQ &lt;/b&gt;divine bond (mount), lay on hands (2d6, 5/day), mercy (sickened)&lt;/h5&gt;&lt;/div&gt;&lt;hr/&gt;&lt;div&gt;&lt;h5&gt;&lt;b&gt;ECOLOGY&lt;/b&gt;&lt;/h5&gt;&lt;/div&gt;&lt;hr/&gt;&lt;div&gt;&lt;h5&gt;&lt;b&gt;Environment &lt;/b&gt; any&lt;/h5&gt;&lt;h5&gt;&lt;b&gt;Organization &lt;/b&gt;solitary&lt;/h5&gt;&lt;h5&gt;&lt;b&gt;Treasure &lt;/b&gt;NPC gear (&lt;i&gt;wand of cure light wounds&lt;/i&gt; [9 charges], holy water [2], mwk full plate, mwk heavy steel shield, dagger, javelins [4], mwk cold iron longsword, mwk lance, everburning torch, silver holy symbol of Iomedae, spell component pouch, 83 gp)&lt;/h5&gt;&lt;/div&gt;&lt;br&gt;&lt;div&gt;&lt;h4&gt;&lt;p&gt;&lt;p&gt;Crusader 's Mount CR - Horse animal companion N Large animal Init +2; Senses low-light vision, scent; Perception +9 Defense AC 21, touch 11, flat-footed 19 (+4 armor, +2 Dex, +6 natural, -1 size) hp 37 (5d8+15) Fort +7, Ref +6, Will +4 Offense Speed 50 ft.&lt;/p&gt;&lt;p&gt;Melee bite +6 (1d4+4), 2 hooves +4 (1d6+2) Space 10 ft.; Reach 5 ft.&lt;/p&gt;&lt;p&gt;Statistics Str 19, Dex 14, Con 17, Int 6, Wis 12, Cha 6 Base Atk +3; CMB +8; CMD 20 (24 vs. trip) Feats Endurance, Iron Will, Multiattack Skills Perception +9 Languages Common (can't speak) SQ link, share spells Gear mwk chain shirt barding, bit and bridle, military saddle, saddlebags This crusader believed her destiny to be in Mendev, as a sword and shield against the cancer of the Worldwound.&lt;/p&gt;&lt;p&gt;Yet the long road from Taldor took her through Numeria, and here she found a cause perhaps as great, and with far fewer ready to stand with her on the side of compassion and righteousness. Now she quests to bring justice to Sovereign's Reach and mercy to the Felldales, and is always in search of stout hearts to stand beside her. She preaches the glory of the Inheritor to those in search of meaning and answers, but recognizes the universal truths behind all good faiths.&lt;/p&gt;&lt;p&gt;PCs adventuring in Numeria may run across or even be rescued by this wayward crusader, and she doesn't hesitate to enlist them in her cause. For low-level PCs she can serve as a powerful ally and mentor, while companions who surpass her in power could even claim her crusade for their own.&lt;/p&gt;&lt;/h4&gt;&lt;/div&gt;</t>
  </si>
  <si>
    <t>Zhen Worm</t>
  </si>
  <si>
    <t>Fort +3, Ref -1, Will +0</t>
  </si>
  <si>
    <t>protective mucus</t>
  </si>
  <si>
    <t>gaze attacks, mind-affecting effects, sight-based attacks, and visual effects</t>
  </si>
  <si>
    <t>slam +1 (1d4+1 plus grab)</t>
  </si>
  <si>
    <t>constrict (1d4+1), dissolve flesh</t>
  </si>
  <si>
    <t>Str 12, Dex 9, Con 13, Int -, Wis 10, Cha 1</t>
  </si>
  <si>
    <t>Blind-FightB</t>
  </si>
  <si>
    <t>Stealth -1 (+9 in swamps), Swim +9</t>
  </si>
  <si>
    <t>+10 Stealth in swamps</t>
  </si>
  <si>
    <t>solitary, pair, or colony (3-20)</t>
  </si>
  <si>
    <t>Barely thicker than hempen rope, this orange-banded worm stretches many feet in length.</t>
  </si>
  <si>
    <t>Blindness (Ex) A zhen worm perceives solely through its tremorsense ability. It is immune to all sight-based effects and attacks, including gaze attacks.  Dissolve Flesh (Ex) Though too dilute to cause damage in combat, a zhen worm's acidic mucus reduces a Mediumsized corpse to bones and a pool of foul-smelling slurry in 1d4 days. Each size category above Medium doubles the amount of time required, and each size category smaller than Medium halves it.  Protective Mucus (Ex) Weapons slip off the slick slime that coats a zhen worm, and fire has difficulty burning it away.  Zhen worms take half damage from weapons and fire. This ability does not reduce damage from confirmed critical hits.</t>
  </si>
  <si>
    <t>The blind and mindless zhen worms thrive in warm, wet environments such as the Gorum Pots of Numeria.  Cold disrupts their tremorsense, and they cannot burrow through rocky soil, so the worms do not roam far from their geothermal baths.  Though rarely thicker than an inch in diameter, zhen worms reach up to 10 feet in length and weigh up to 20 pounds. The orange bands along their sides react to tremors and vibration, providing their only means of perceiving the environment around them. Zhen worms hunt by lying unseen beneath mud or water, waiting for prey to approach close enough to attack. Zhen worms normally restrict themselves to modest prey such as rodents and lizards, but a hungry worm may attack Small or even Medium prey.  A zhen worm has no mouth or digestive tract. Instead, it absorbs nutrients and secretes waste through thousands of tiny orifices along its body. The mucus coating its body slowly dissolves organic matter. Over a matter of days, a zhen worm wrapped around a corpse reduces it to nothing but bones and a foul-smelling slurry.</t>
  </si>
  <si>
    <t>&lt;link rel="stylesheet"href="PF.css"&gt;&lt;div&gt;&lt;h2&gt;Zhen Worm&lt;/h2&gt;&lt;h3&gt;&lt;i&gt;Barely thicker than hempen rope, this orange-banded worm stretches many feet in length.&lt;/i&gt;&lt;/h3&gt;&lt;br&gt;&lt;/div&gt;&lt;div class="heading"&gt;&lt;p class="alignleft"&gt;Zhen Worm&lt;/p&gt;&lt;p class="alignright"&gt;CR 1/2&lt;/p&gt;&lt;div style="clear: both;"&gt;&lt;/div&gt;&lt;/div&gt;&lt;div&gt;&lt;h5&gt;&lt;b&gt;XP &lt;/b&gt;200&lt;/h5&gt;&lt;h5&gt;N Medium vermin &lt;/h5&gt;&lt;h5&gt;&lt;b&gt;Init &lt;/b&gt;-1; &lt;b&gt;Senses &lt;/b&gt;tremorsense 60 ft.; Perception +0&lt;/h5&gt;&lt;/div&gt;&lt;hr/&gt;&lt;div&gt;&lt;h5&gt;&lt;b&gt;DEFENSE&lt;/b&gt;&lt;/h5&gt;&lt;/div&gt;&lt;hr/&gt;&lt;div&gt;&lt;h5&gt;&lt;b&gt;AC &lt;/b&gt;9, touch 9, flat-footed 9 (-1 Dex)&lt;/h5&gt;&lt;h5&gt;&lt;b&gt;hp &lt;/b&gt;5 (1d8+1)&lt;/h5&gt;&lt;h5&gt;&lt;b&gt;Fort &lt;/b&gt;+3, &lt;b&gt;Ref &lt;/b&gt;-1, &lt;b&gt;Will &lt;/b&gt;+0&lt;/h5&gt;&lt;h5&gt;&lt;b&gt;Defensive Abilities &lt;/b&gt;protective mucus; &lt;b&gt;Immune &lt;/b&gt;gaze attacks, mind-affecting effects, sight-based attacks, and visual effects&lt;/h5&gt;&lt;h5&gt;&lt;b&gt;Weaknesses &lt;/b&gt;blindness&lt;/h5&gt;&lt;/div&gt;&lt;hr/&gt;&lt;div&gt;&lt;h5&gt;&lt;b&gt;OFFENSE&lt;/b&gt;&lt;/h5&gt;&lt;/div&gt;&lt;hr/&gt;&lt;div&gt;&lt;h5&gt;&lt;b&gt;Spd &lt;/b&gt;20 ft., burrow 10 ft., swim 20 ft.&lt;/h5&gt;&lt;h5&gt;&lt;b&gt;Melee &lt;/b&gt;slam +1 (1d4+1 plus grab)&lt;/h5&gt;&lt;h5&gt;&lt;b&gt;Space &lt;/b&gt;5 ft.; &lt;b&gt;Reach &lt;/b&gt;5 ft.&lt;/h5&gt;&lt;h5&gt;&lt;b&gt;Special Attacks &lt;/b&gt;constrict (1d4+1), dissolve flesh&lt;/h5&gt;&lt;/div&gt;&lt;hr/&gt;&lt;div&gt;&lt;h5&gt;&lt;b&gt;STATISTICS&lt;/b&gt;&lt;/h5&gt;&lt;/div&gt;&lt;hr/&gt;&lt;div&gt;&lt;h5&gt;&lt;b&gt;Str &lt;/b&gt;12, &lt;b&gt;Dex &lt;/b&gt;9, &lt;b&gt;Con &lt;/b&gt;13, &lt;b&gt;Int &lt;/b&gt; -, &lt;b&gt;Wis &lt;/b&gt;10, &lt;b&gt;Cha &lt;/b&gt;1&lt;/h5&gt;&lt;h5&gt;&lt;b&gt;Base Atk &lt;/b&gt;+0; &lt;b&gt;CMB &lt;/b&gt;+1; &lt;b&gt;CMD &lt;/b&gt;10&lt;/h5&gt;&lt;h5&gt;&lt;b&gt;Feats &lt;/b&gt;Blind-Fight&lt;sup&gt;B&lt;/sup&gt;&lt;/h5&gt;&lt;h5&gt;&lt;b&gt;Skills &lt;/b&gt;Stealth -1 (+9 in swamps), Swim +9; &lt;b&gt;Racial Modifiers &lt;/b&gt;+10 Stealth in swamps&lt;/h5&gt;&lt;/div&gt;&lt;hr/&gt;&lt;div&gt;&lt;h5&gt;&lt;b&gt;ECOLOGY&lt;/b&gt;&lt;/h5&gt;&lt;/div&gt;&lt;hr/&gt;&lt;div&gt;&lt;h5&gt;&lt;b&gt;Environment &lt;/b&gt; warm swamps&lt;/h5&gt;&lt;h5&gt;&lt;b&gt;Organization &lt;/b&gt;solitary, pair, or colony (3-20)&lt;/h5&gt;&lt;h5&gt;&lt;b&gt;Treasure &lt;/b&gt;none&lt;/h5&gt;&lt;/div&gt;&lt;hr/&gt;&lt;div&gt;&lt;h5&gt;&lt;b&gt;SPECIAL ABILITIES&lt;/b&gt;&lt;/h5&gt;&lt;/div&gt;&lt;hr/&gt;&lt;div&gt;&lt;h5&gt;&lt;b&gt;Blindness (Ex)&lt;/b&gt; A zhen worm perceives solely through its tremorsense ability. It is immune to all sight-based effects and attacks, including gaze attacks.  &lt;/h5&gt;&lt;h5&gt;&lt;b&gt;Dissolve Flesh (Ex)&lt;/b&gt; Though too dilute to cause damage in combat, a zhen worm's acidic mucus reduces a Mediumsized corpse to bones and a pool of foul-smelling slurry in 1d4 days. Each size category above Medium doubles the amount of time required, and each size category smaller than Medium halves it.  &lt;/h5&gt;&lt;h5&gt;&lt;b&gt;Protective Mucus (Ex)&lt;/b&gt; Weapons slip off the slick slime that coats a zhen worm, and fire has difficulty burning it away.  Zhen worms take half damage from weapons and fire. This ability does not reduce damage from confirmed critical hits.&lt;/h5&gt;&lt;/div&gt;&lt;br&gt;&lt;div&gt;&lt;h4&gt;&lt;p&gt;&lt;p&gt;The blind and mindless zhen worms thrive in warm, wet environments such as the Gorum Pots of Numeria.&lt;/p&gt;&lt;p&gt;Cold disrupts their tremorsense, and they cannot burrow through rocky soil, so the worms do not roam far from their geothermal baths.&lt;/p&gt;&lt;p&gt;Though rarely thicker than an inch in diameter, zhen worms reach up to 10 feet in length and weigh up to 20 pounds. The orange bands along their sides react to tremors and vibration, providing their only means of perceiving the environment around them. Zhen worms hunt by lying unseen beneath mud or water, waiting for prey to approach close enough to attack. Zhen worms normally restrict themselves to modest prey such as rodents and lizards, but a hungry worm may attack Small or even Medium prey.&lt;/p&gt;&lt;p&gt;A zhen worm has no mouth or digestive tract. Instead, it absorbs nutrients and secretes waste through thousands of tiny orifices along its body. The mucus coating its body slowly dissolves organic matter. Over a matter of days, a zhen worm wrapped around a corpse reduces it to nothing but bones and a foul-smelling slurry.&lt;/p&gt;&lt;/h4&gt;&lt;/div&gt;</t>
  </si>
  <si>
    <t>Degenerate Serpentfolk</t>
  </si>
  <si>
    <t>Fort +7, Ref +5, Will +5</t>
  </si>
  <si>
    <t>dagger +10 (1d4+5/19-20), bite +6 (1d6+2 plus poison)</t>
  </si>
  <si>
    <t>Str 20, Dex 13, Con 19, Int 4, Wis 13, Cha 6</t>
  </si>
  <si>
    <t>Escape Artist +9, Perception +13</t>
  </si>
  <si>
    <t>+8 Escape Artist, +4 Perception</t>
  </si>
  <si>
    <t>NPC gear (dagger, other treasure)</t>
  </si>
  <si>
    <t>Poison (Ex)Bite-injury; save Fort DC 16; frequency 1/round for 6 rounds; effect 1d2 Str; cure 2 saves. The save DC is Constitution-based.</t>
  </si>
  <si>
    <t>The majority of serpentfolk today are degenerates who have devolved to the point of primeval savagery and have lost much of their magical legacy-more civilized serpentfolk generally regard these degenerates with shame and disdain.  Degenerates are 5 feet tall but weigh 200 pounds.</t>
  </si>
  <si>
    <t>&lt;link rel="stylesheet"href="PF.css"&gt;&lt;div&gt;&lt;h2&gt;Serpentfolk, Degenerate&lt;/h2&gt;&lt;h3&gt;&lt;i&gt;This serpentine humanoid has bright scaly skin, a long sinuous tail, and a fanged serpent's head.&lt;/i&gt;&lt;/h3&gt;&lt;br&gt;&lt;/div&gt;&lt;div class="heading"&gt;&lt;p class="alignleft"&gt;Degenerate Serpentfolk&lt;/p&gt;&lt;p class="alignright"&gt;CR 4&lt;/p&gt;&lt;div style="clear: both;"&gt;&lt;/div&gt;&lt;/div&gt;&lt;div&gt;&lt;h5&gt;&lt;b&gt;XP &lt;/b&gt;1,200&lt;/h5&gt;&lt;h5&gt;NE Medium monstrous humanoid &lt;/h5&gt;&lt;h5&gt;&lt;b&gt;Init &lt;/b&gt;+5; &lt;b&gt;Senses &lt;/b&gt;darkvision 60 ft., scent; Perception +13&lt;/h5&gt;&lt;/div&gt;&lt;hr/&gt;&lt;div&gt;&lt;h5&gt;&lt;b&gt;DEFENSE&lt;/b&gt;&lt;/h5&gt;&lt;/div&gt;&lt;hr/&gt;&lt;div&gt;&lt;h5&gt;&lt;b&gt;AC &lt;/b&gt;18, touch 11, flat-footed 17 (+1 Dex, +7 natural)&lt;/h5&gt;&lt;h5&gt;&lt;b&gt;hp &lt;/b&gt;47 (5d10+20)&lt;/h5&gt;&lt;h5&gt;&lt;b&gt;Fort &lt;/b&gt;+7, &lt;b&gt;Ref &lt;/b&gt;+5, &lt;b&gt;Will &lt;/b&gt;+5&lt;/h5&gt;&lt;h5&gt;&lt;b&gt;Immune &lt;/b&gt;mind-affecting effects, paralysis, poison; &lt;b&gt;SR &lt;/b&gt;15&lt;/h5&gt;&lt;/div&gt;&lt;hr/&gt;&lt;div&gt;&lt;h5&gt;&lt;b&gt;OFFENSE&lt;/b&gt;&lt;/h5&gt;&lt;/div&gt;&lt;hr/&gt;&lt;div&gt;&lt;h5&gt;&lt;b&gt;Spd &lt;/b&gt;30 ft.&lt;/h5&gt;&lt;h5&gt;&lt;b&gt;Melee &lt;/b&gt;dagger +10 (1d4+5/19-20), bite +6 (1d6+2 plus poison)&lt;/h5&gt;&lt;h5&gt;&lt;b&gt;Space &lt;/b&gt;5 ft.; &lt;b&gt;Reach &lt;/b&gt;5 ft.&lt;/h5&gt;&lt;/div&gt;&lt;hr/&gt;&lt;div&gt;&lt;h5&gt;&lt;b&gt;STATISTICS&lt;/b&gt;&lt;/h5&gt;&lt;/div&gt;&lt;hr/&gt;&lt;div&gt;&lt;h5&gt;&lt;b&gt;Str &lt;/b&gt;20, &lt;b&gt;Dex &lt;/b&gt;13, &lt;b&gt;Con &lt;/b&gt;19, &lt;b&gt;Int &lt;/b&gt; 4, &lt;b&gt;Wis &lt;/b&gt;13, &lt;b&gt;Cha &lt;/b&gt;6&lt;/h5&gt;&lt;h5&gt;&lt;b&gt;Base Atk &lt;/b&gt;+5; &lt;b&gt;CMB &lt;/b&gt;+10; &lt;b&gt;CMD &lt;/b&gt;21&lt;/h5&gt;&lt;h5&gt;&lt;b&gt;Feats &lt;/b&gt;Great Fortitude, Improved Initiative, Weapon Focus (bite)&lt;/h5&gt;&lt;h5&gt;&lt;b&gt;Skills &lt;/b&gt;Escape Artist +9, Perception +13; &lt;b&gt;Racial Modifiers &lt;/b&gt;+8 Escape Artist, +4 Perception&lt;/h5&gt;&lt;h5&gt;&lt;b&gt;Languages &lt;/b&gt;Aklo, Common, Draconic, Undercommon; telepathy 100 ft.&lt;/h5&gt;&lt;/div&gt;&lt;hr/&gt;&lt;div&gt;&lt;h5&gt;&lt;b&gt;ECOLOGY&lt;/b&gt;&lt;/h5&gt;&lt;/div&gt;&lt;hr/&gt;&lt;div&gt;&lt;h5&gt;&lt;b&gt;Environment &lt;/b&gt; any land (usually jungles or underground)&lt;/h5&gt;&lt;h5&gt;&lt;b&gt;Organization &lt;/b&gt;solitary, pair, or cult (3-12)&lt;/h5&gt;&lt;h5&gt;&lt;b&gt;Treasure &lt;/b&gt;NPC gear (dagger, other treasure)&lt;/h5&gt;&lt;/div&gt;&lt;hr/&gt;&lt;div&gt;&lt;h5&gt;&lt;b&gt;SPECIAL ABILITIES&lt;/b&gt;&lt;/h5&gt;&lt;/div&gt;&lt;hr/&gt;&lt;div&gt;&lt;h5&gt;&lt;b&gt;Poison (Ex)&lt;/b&gt; Bite-injury; &lt;i&gt;save&lt;/i&gt; Fort DC 16; &lt;i&gt;frequency&lt;/i&gt; 1/round for 6 rounds; &lt;i&gt;effect&lt;/i&gt; 1d2 Str; &lt;i&gt;cure&lt;/i&gt; 2 &lt;i&gt;save&lt;/i&gt;s. The save DC is Constitution-based.&lt;/h5&gt;&lt;/div&gt;&lt;br&gt;&lt;div&gt;&lt;h4&gt;&lt;p&gt;&lt;p&gt;The majority of serpentfolk today are degenerates who have devolved to the point of primeval savagery and have lost much of their magical legacy-more civilized serpentfolk generally regard these degenerates with shame and disdain.&lt;/p&gt;&lt;p&gt; Degenerates are 5 feet tall but weigh 200 pounds.&lt;/p&gt;&lt;/h4&gt;&lt;/div&gt;</t>
  </si>
  <si>
    <t>Bone Priest</t>
  </si>
  <si>
    <t>mwk bastard sword +7 (1d10+3/19-20) or  slam +5 (1d4+3)</t>
  </si>
  <si>
    <t>death drink, unnerving gaze</t>
  </si>
  <si>
    <t>Spells Prepared (CL 3rd; concentration +6)  2nd-hold person (DC 15), spiritual weapon, touch of idiocyD (DC 15)  1st-cause fear (DC 14), command (DC 14), lesser confusionD (DC 14), protection from good  0-detect magic, guidance, read magic, resistance</t>
  </si>
  <si>
    <t>Madness</t>
  </si>
  <si>
    <t>Str 14, Dex 15, Con -, Int 11, Wis 16, Cha 17</t>
  </si>
  <si>
    <t>Combat Casting, Improved Initiative, Weapon Focus (bastard sword)</t>
  </si>
  <si>
    <t>Intimidate +11, Knowledge (religion) +8, Perception +11, Stealth +10</t>
  </si>
  <si>
    <t>standard (mwk bastard sword, other treasure)</t>
  </si>
  <si>
    <t>This skeletal creature wears rotting robes, and carries a sword in its talon-like hands. An evil blue light dances in its empty eye sockets.</t>
  </si>
  <si>
    <t>The Emerald Spire</t>
  </si>
  <si>
    <t>Death Drink (Su) When a bone priest reduces a creature to 0 hit points or fewer with a melee attack or coup de grace, it can use death knell against that creature as a free action. It doesn't need to be touching the creature to use this ability.  Spells A bone priest casts spells as 3rd-level cleric. It also gains domain spells from the Madness domain, but none of the other domain abilities or cleric abilities.  Unnerving Gaze (Su) A bone priest can make a gaze attack that strikes fear into the hearts of all creatures within a 30- foot radius that can see the bone priest. These creatures must succeed at a DC 15 Will saving throw or be shaken for 1d4 rounds. This is a mind-affecting fear effect. The save DC is Charisma-based.</t>
  </si>
  <si>
    <t>Bone priests are undead servants of evil gods, condemned to continue serving for decades or centuries after death. In life, bone priests were acolytes or underpriests who failed at some difficult test or fell in battle against powerful enemies of the faith. Their dark gods have rewarded their fanaticism by giving another chance to demonstrate their worthiness.  Bone priests retain the spellcasting ability and some of the domain spells they possessed in life. A typical bone priest casts spells as a 3rd-level cleric and has the bonus spells of one of the domains it had originally-usually Darkness, Death, Destruction, Evil, or Madness (the bone priest presented here possesses the Madness domain).  While bone priests occasionally arise with no outside intervention other than the will of their gods, they are normally created through a profane ritual that culminates in the casting of a create undead spell by a caster of at least 11th level.</t>
  </si>
  <si>
    <t>&lt;link rel="stylesheet"href="PF.css"&gt;&lt;div&gt;&lt;h2&gt;Bone Priest&lt;/h2&gt;&lt;h3&gt;&lt;i&gt;This skeletal creature wears rotting robes, and carries a sword in its talon-like hands. An evil blue light dances in its empty eye sockets.&lt;/i&gt;&lt;/h3&gt;&lt;br&gt;&lt;/div&gt;&lt;div class="heading"&gt;&lt;p class="alignleft"&gt;Bone Priest&lt;/p&gt;&lt;p class="alignright"&gt;CR 4&lt;/p&gt;&lt;div style="clear: both;"&gt;&lt;/div&gt;&lt;/div&gt;&lt;div&gt;&lt;h5&gt;&lt;b&gt;XP &lt;/b&gt;1,200&lt;/h5&gt;&lt;h5&gt;LE Medium undead &lt;/h5&gt;&lt;h5&gt;&lt;b&gt;Init &lt;/b&gt;+6; &lt;b&gt;Senses &lt;/b&gt;darkvision 60 ft.; Perception +11&lt;/h5&gt;&lt;/div&gt;&lt;hr/&gt;&lt;div&gt;&lt;h5&gt;&lt;b&gt;DEFENSE&lt;/b&gt;&lt;/h5&gt;&lt;/div&gt;&lt;hr/&gt;&lt;div&gt;&lt;h5&gt;&lt;b&gt;AC &lt;/b&gt;16, touch 12, flat-footed 14 (+2 Dex, +4 natural)&lt;/h5&gt;&lt;h5&gt;&lt;b&gt;hp &lt;/b&gt;37 (5d8+15)&lt;/h5&gt;&lt;h5&gt;&lt;b&gt;Fort &lt;/b&gt;+4, &lt;b&gt;Ref &lt;/b&gt;+3, &lt;b&gt;Will &lt;/b&gt;+7&lt;/h5&gt;&lt;h5&gt;&lt;b&gt;Defensive Abilities &lt;/b&gt;channel resistance +2; &lt;b&gt;DR &lt;/b&gt;5/bludgeoning and magic; &lt;b&gt;Immune &lt;/b&gt;cold, undead traits&lt;/h5&gt;&lt;/div&gt;&lt;hr/&gt;&lt;div&gt;&lt;h5&gt;&lt;b&gt;OFFENSE&lt;/b&gt;&lt;/h5&gt;&lt;/div&gt;&lt;hr/&gt;&lt;div&gt;&lt;h5&gt;&lt;b&gt;Spd &lt;/b&gt;30 ft.&lt;/h5&gt;&lt;h5&gt;&lt;b&gt;Melee &lt;/b&gt;mwk bastard sword +7 (1d10+3/19-20) or &lt;/br&gt; slam +5 (1d4+3)&lt;/h5&gt;&lt;h5&gt;&lt;b&gt;Space &lt;/b&gt;5 ft.; &lt;b&gt;Reach &lt;/b&gt;5 ft.&lt;/h5&gt;&lt;h5&gt;&lt;b&gt;Special Attacks &lt;/b&gt;death drink, unnerving gaze&lt;/h5&gt;&lt;h5&gt;&lt;b&gt;Spells Prepared&lt;/b&gt; (CL 3rd; concentration +6) &lt;/br&gt;2nd&amp;mdash;&lt;i&gt;hold person&lt;/i&gt; (DC 15), &lt;i&gt;spiritual weapon&lt;/i&gt;, &lt;i&gt;touch of idiocy&lt;/i&gt;&lt;sup&gt;D&lt;/sup&gt; (DC 15) &lt;/br&gt;1st&amp;mdash;&lt;i&gt;cause fear&lt;/i&gt; (DC 14), &lt;i&gt;command&lt;/i&gt; (DC 14), &lt;i&gt;lesser confusion&lt;/i&gt;&lt;sup&gt;D&lt;/sup&gt; (DC 14), &lt;i&gt;protection from good&lt;/i&gt; &lt;/br&gt;0&amp;mdash;&lt;i&gt;detect magic&lt;/i&gt;, &lt;i&gt;guidance&lt;/i&gt;, &lt;i&gt;read magic&lt;/i&gt;, &lt;i&gt;resistance&lt;/i&gt;&lt;/h5&gt;&lt;/h5&gt;&lt;h5&gt;&lt;b&gt;D&lt;/b&gt; domain spell; &lt;b&gt;Domains &lt;/b&gt;Madness&lt;/h5&gt;&lt;/div&gt;&lt;hr/&gt;&lt;div&gt;&lt;h5&gt;&lt;b&gt;STATISTICS&lt;/b&gt;&lt;/h5&gt;&lt;/div&gt;&lt;hr/&gt;&lt;div&gt;&lt;h5&gt;&lt;b&gt;Str &lt;/b&gt;14, &lt;b&gt;Dex &lt;/b&gt;15, &lt;b&gt;Con &lt;/b&gt;-, &lt;b&gt;Int &lt;/b&gt; 11, &lt;b&gt;Wis &lt;/b&gt;16, &lt;b&gt;Cha &lt;/b&gt;17&lt;/h5&gt;&lt;h5&gt;&lt;b&gt;Base Atk &lt;/b&gt;+3; &lt;b&gt;CMB &lt;/b&gt;+5; &lt;b&gt;CMD &lt;/b&gt;17&lt;/h5&gt;&lt;h5&gt;&lt;b&gt;Feats &lt;/b&gt;Combat Casting, Improved Initiative, Weapon Focus (bastard sword)&lt;/h5&gt;&lt;h5&gt;&lt;b&gt;Skills &lt;/b&gt;Intimidate +11, Knowledge (religion) +8, Perception +11, Stealth +10&lt;/h5&gt;&lt;h5&gt;&lt;b&gt;Languages &lt;/b&gt;Common, Undercommon&lt;/h5&gt;&lt;/div&gt;&lt;hr/&gt;&lt;div&gt;&lt;h5&gt;&lt;b&gt;ECOLOGY&lt;/b&gt;&lt;/h5&gt;&lt;/div&gt;&lt;hr/&gt;&lt;div&gt;&lt;h5&gt;&lt;b&gt;Environment &lt;/b&gt; any&lt;/h5&gt;&lt;h5&gt;&lt;b&gt;Organization &lt;/b&gt;solitary&lt;/h5&gt;&lt;h5&gt;&lt;b&gt;Treasure &lt;/b&gt;standard (mwk bastard sword, other treasure)&lt;/h5&gt;&lt;/div&gt;&lt;hr/&gt;&lt;div&gt;&lt;h5&gt;&lt;b&gt;SPECIAL ABILITIES&lt;/b&gt;&lt;/h5&gt;&lt;/div&gt;&lt;hr/&gt;&lt;div&gt;&lt;/h5&gt;&lt;h5&gt;&lt;b&gt;Death Drink (Su)&lt;/b&gt; When a bone priest reduces a creature to 0 hit points or fewer with a melee attack or coup de grace, it can use &lt;i&gt;death knell&lt;/i&gt; against that creature as a free action. It doesn't need to be touching the creature to use this ability.  &lt;/h5&gt;&lt;h5&gt;&lt;b&gt;Spells&lt;/b&gt; A bone priest casts spells as 3rd-level cleric. It also gains domain spells from the Madness domain, but none of the other domain abilities or cleric abilities.  &lt;/h5&gt;&lt;h5&gt;&lt;b&gt;Unnerving Gaze (Su)&lt;/b&gt; A bone priest can make a gaze attack that strikes fear into the hearts of all creatures within a 30- foot radius that can see the bone priest. These creatures must succeed at a DC 15 Will saving throw or be shaken for 1d4 rounds. This is a mind-affecting fear effect. The save DC is Charisma-based.&lt;/h5&gt;&lt;/div&gt;&lt;br&gt;&lt;div&gt;&lt;h4&gt;&lt;p&gt;&lt;p&gt;Bone priests are undead servants of evil gods, condemned to continue serving for decades or centuries after death. In life, bone priests were acolytes or underpriests who failed at some difficult test or fell in battle against powerful enemies of the faith. Their dark gods have rewarded their fanaticism by giving another chance to demonstrate their worthiness.  Bone priests retain the spellcasting ability and some of the domain spells they possessed in life. A typical bone priest casts spells as a 3rd-level cleric and has the bonus spells of one of the domains it had originally-usually Darkness, Death, Destruction, Evil, or Madness (the bone priest presented here possesses the Madness domain).  While bone priests occasionally arise with no outside intervention other than the will of their gods, they are normally created through a profane ritual that culminates in the casting of a &lt;i&gt;create undead&lt;/i&gt; spell by a caster of at least 11th level.&lt;/p&gt;&lt;/h4&gt;&lt;/div&gt;</t>
  </si>
  <si>
    <t>Caustic Stalker</t>
  </si>
  <si>
    <t>(+8 Dex, +1 dodge)</t>
  </si>
  <si>
    <t>Fort +10, Ref +13, Will +4</t>
  </si>
  <si>
    <t>2 slams +15 (1d6 plus chemical burn)</t>
  </si>
  <si>
    <t>breath weapon (15-ft. cone, 5d6 acid damage plus poison, Reflex DC 18 half, usable every 1d4 rounds), chemical burn (1d6, DC 18)</t>
  </si>
  <si>
    <t>Str -, Dex 27, Con 20, Int 5, Wis 14, Cha 11</t>
  </si>
  <si>
    <t>Fly +26, Perception +12, Stealth +18</t>
  </si>
  <si>
    <t>misty form</t>
  </si>
  <si>
    <t>solitary, pair, smog (3-10)</t>
  </si>
  <si>
    <t>Reaching hands, a fierce and eerie visage, and a powerfully abrasive stench all stem from this hissing cloud of churning gases.</t>
  </si>
  <si>
    <t>Breath Weapon (Su) In addition to taking acid damage, any creature harmed by a caustic stalker's breath weapon must succeed at an additional DC 18 Fortitude saving throw or be affected by caustic creep poison.  Caustic Creep-inhaled; save Fort DC 18; frequency 1/round for 4 rounds; effect 1d4 Con; cure 2 consecutive saves. The save DC is Constitution-based.  Chemical Burn (Su) Any creature struck by the caustic stalker, or that strikes it with a natural weapon or unarmed attack, is affected as if by the burn special attack, but takes acid damage instead of fire damage. The chemical burn persists for multiple rounds, just as a normal burn, but can be ended early if the affected creature is doused in at least 1 gallon of liquid (requiring a full-round action from the victim or another creature) or fully submerges itself in water. Misty Form (Su)A caustic stalker's body is composed of a semisolid chemical mist similar to thick foam. The caustic stalker does not have a Strength score and cannot manipulate or wear solid objects. This form grants it the amorphous defensive ability, and enables it to move through areas as small as 1 inch in diameter with no reduction to its speed. A caustic stalker cannot enter water or other fluids, and is treated as a creature two size categories smaller than its actual size (Tiny for most caustic stalkers) for the purposes of how wind affects it. Vulnerable to Wind (Ex)A caustic stalker takes damage every round that it's exposed to stronger than moderate winds: 1d6 points of damage for strong winds, 2d6 points of damage for severe winds, and an additional 1d6 points of damage for each wind force category beyond severe (Pathfinder RPG Core Rulebook 439). Gust of wind is considered severe wind for this ability. A caustic stalker cannot use its breath weapon while being affected by stronger than moderate winds and for 1 minute afterward.</t>
  </si>
  <si>
    <t>Though caustic stalkers arise from pockets of poisonous gas in the Plane of Air, they far prefer to congregate amid the great heat and pressure where the Plane of Earth and Plane of Fire meet. These conditions are also common in the depths of many worlds on the Material Plane. Caustic stalkers are usually content to drift amid the searing rocks and toxic fumes of volcanic depths, but occasionally emerge into more spacious areas. When they emerge, they are quick to lash out at anything that disturbs their explorations, especially if the area is windy.</t>
  </si>
  <si>
    <t>&lt;link rel="stylesheet"href="PF.css"&gt;&lt;div&gt;&lt;h2&gt;Caustic Stalker&lt;/h2&gt;&lt;h3&gt;&lt;i&gt;Reaching hands, a fierce and eerie visage, and a powerfully abrasive stench all stem from this hissing cloud of churning gases.&lt;/i&gt;&lt;/h3&gt;&lt;br&gt;&lt;/div&gt;&lt;div class="heading"&gt;&lt;p class="alignleft"&gt;Caustic Stalker&lt;/p&gt;&lt;p class="alignright"&gt;CR 7&lt;/p&gt;&lt;div style="clear: both;"&gt;&lt;/div&gt;&lt;/div&gt;&lt;div&gt;&lt;h5&gt;&lt;b&gt;XP &lt;/b&gt;3,200&lt;/h5&gt;&lt;h5&gt;N Medium outsider (air, elemental, extraplanar)&lt;/h5&gt;&lt;h5&gt;&lt;b&gt;Init &lt;/b&gt;+12; &lt;b&gt;Senses &lt;/b&gt;darkvision 60 ft.; Perception +12&lt;/h5&gt;&lt;/div&gt;&lt;hr/&gt;&lt;div&gt;&lt;h5&gt;&lt;b&gt;DEFENSE&lt;/b&gt;&lt;/h5&gt;&lt;/div&gt;&lt;hr/&gt;&lt;div&gt;&lt;h5&gt;&lt;b&gt;AC &lt;/b&gt;19, touch 19, flat-footed 10 (+8 Dex, +1 dodge)&lt;/h5&gt;&lt;h5&gt;&lt;b&gt;hp &lt;/b&gt;73 (7d10+35)&lt;/h5&gt;&lt;h5&gt;&lt;b&gt;Fort &lt;/b&gt;+10, &lt;b&gt;Ref &lt;/b&gt;+13, &lt;b&gt;Will &lt;/b&gt;+4&lt;/h5&gt;&lt;h5&gt;&lt;b&gt;Defensive Abilities &lt;/b&gt;amorphous; &lt;b&gt;DR &lt;/b&gt;5/-; &lt;b&gt;Immune &lt;/b&gt;acid, elemental traits&lt;/h5&gt;&lt;h5&gt;&lt;b&gt;Weaknesses &lt;/b&gt;vulnerable to wind&lt;/h5&gt;&lt;/div&gt;&lt;hr/&gt;&lt;div&gt;&lt;h5&gt;&lt;b&gt;OFFENSE&lt;/b&gt;&lt;/h5&gt;&lt;/div&gt;&lt;hr/&gt;&lt;div&gt;&lt;h5&gt;&lt;b&gt;Spd &lt;/b&gt;fly 40 ft. (perfect)&lt;/h5&gt;&lt;h5&gt;&lt;b&gt;Melee &lt;/b&gt;2 slams +15 (1d6 plus chemical burn)&lt;/h5&gt;&lt;h5&gt;&lt;b&gt;Space &lt;/b&gt;5 ft.; &lt;b&gt;Reach &lt;/b&gt;5 ft.&lt;/h5&gt;&lt;h5&gt;&lt;b&gt;Special Attacks &lt;/b&gt;breath weapon (15-ft. cone, 5d6 acid damage plus poison, Reflex DC 18 half, usable every 1d4 rounds), chemical burn (1d6, DC 18)&lt;/h5&gt;&lt;/div&gt;&lt;hr/&gt;&lt;div&gt;&lt;h5&gt;&lt;b&gt;STATISTICS&lt;/b&gt;&lt;/h5&gt;&lt;/div&gt;&lt;hr/&gt;&lt;div&gt;&lt;h5&gt;&lt;b&gt;Str &lt;/b&gt;-, &lt;b&gt;Dex &lt;/b&gt;27, &lt;b&gt;Con &lt;/b&gt;20, &lt;b&gt;Int &lt;/b&gt; 5, &lt;b&gt;Wis &lt;/b&gt;14, &lt;b&gt;Cha &lt;/b&gt;11&lt;/h5&gt;&lt;h5&gt;&lt;b&gt;Base Atk &lt;/b&gt;+7; &lt;b&gt;CMB &lt;/b&gt;-; &lt;b&gt;CMD &lt;/b&gt;-&lt;/h5&gt;&lt;h5&gt;&lt;b&gt;Feats &lt;/b&gt;Dodge, Improved Initiative, Mobility, Weapon Finesse&lt;/h5&gt;&lt;h5&gt;&lt;b&gt;Skills &lt;/b&gt;Fly +26, Perception +12, Stealth +18&lt;/h5&gt;&lt;h5&gt;&lt;b&gt;Languages &lt;/b&gt;Auran&lt;/h5&gt;&lt;h5&gt;&lt;b&gt;SQ &lt;/b&gt;misty form&lt;/h5&gt;&lt;/div&gt;&lt;hr/&gt;&lt;div&gt;&lt;h5&gt;&lt;b&gt;ECOLOGY&lt;/b&gt;&lt;/h5&gt;&lt;/div&gt;&lt;hr/&gt;&lt;div&gt;&lt;h5&gt;&lt;b&gt;Environment &lt;/b&gt; any underground&lt;/h5&gt;&lt;h5&gt;&lt;b&gt;Organization &lt;/b&gt;solitary, pair, smog (3-10)&lt;/h5&gt;&lt;h5&gt;&lt;b&gt;Treasure &lt;/b&gt;incidental&lt;/h5&gt;&lt;/div&gt;&lt;hr/&gt;&lt;div&gt;&lt;h5&gt;&lt;b&gt;SPECIAL ABILITIES&lt;/b&gt;&lt;/h5&gt;&lt;/div&gt;&lt;hr/&gt;&lt;div&gt;&lt;/h5&gt;&lt;h5&gt;&lt;b&gt;Breath Weapon (Su)&lt;/b&gt; In addition to taking acid damage, any creature harmed by a caustic stalker's breath weapon must succeed at an additional DC 18 Fortitude saving throw or be affected by caustic creep poison.  &lt;i&gt;Caustic Creep&lt;/i&gt;-inhaled; save Fort DC 18; frequency 1/round for 4 rounds; effect 1d4 Con; cure 2 consecutive saves. The save DC is Constitution-based.  &lt;/h5&gt;&lt;h5&gt;&lt;b&gt;Chemical Burn (Su)&lt;/b&gt; Any creature struck by the caustic stalker, or that strikes it with a natural weapon or unarmed attack, is affected as if by the burn special attack, but takes acid damage instead of fire damage. The chemical burn persists for multiple rounds, just as a normal burn, but can be ended early if the affected creature is doused in at least 1 gallon of liquid (requiring a full-round action from the victim or another creature) or fully submerges itself in water. &lt;/h5&gt;&lt;h5&gt;&lt;b&gt;Misty Form (Su)&lt;/b&gt; A caustic stalker's body is composed of a semisolid chemical mist similar to thick foam. The caustic stalker does not have a Strength score and cannot manipulate or wear solid objects. This form grants it the amorphous defensive ability, and enables it to move through areas as small as 1 inch in diameter with no reduction to its speed. A caustic stalker cannot enter water or other fluids, and is treated as a creature two size categories smaller than its actual size (Tiny for most caustic stalkers) for the purposes of how wind affects it. &lt;/h5&gt;&lt;h5&gt;&lt;b&gt;Vulnerable to Wind (Ex)&lt;/b&gt; A caustic stalker takes damage every round that it's exposed to stronger than moderate winds: 1d6 points of damage for strong winds, 2d6 points of damage for severe winds, and an additional 1d6 points of damage for each wind force category beyond severe (Pathfinder RPG Core Rulebook 439). Gust of wind is considered severe wind for this ability. A caustic stalker cannot use its breath weapon while being affected by stronger than moderate winds and for 1 minute afterward.&lt;/h5&gt;&lt;/div&gt;&lt;br&gt;&lt;div&gt;&lt;h4&gt;&lt;p&gt;&lt;p&gt;Though caustic stalkers arise from pockets of poisonous gas in the Plane of Air, they far prefer to congregate amid the great heat and pressure where the Plane of Earth and Plane of Fire meet. These conditions are also common in the depths of many worlds on the Material Plane. Caustic stalkers are usually content to drift amid the searing rocks and toxic fumes of volcanic depths, but occasionally emerge into more spacious areas. When they emerge, they are quick to lash out at anything that disturbs their explorations, especially if the area is windy.&lt;/p&gt;&lt;/h4&gt;&lt;/div&gt;</t>
  </si>
  <si>
    <t>Emerald Automaton</t>
  </si>
  <si>
    <t>electricity (5 ft., DC 12)</t>
  </si>
  <si>
    <t>magic dependent</t>
  </si>
  <si>
    <t>guisarme +10 (2d4+7/x3) or  longsword +10 (1d8+5/19-20), slam +5 (1d4+2)</t>
  </si>
  <si>
    <t>5 ft. (10 ft. with guisarme)</t>
  </si>
  <si>
    <t>Str 20, Dex 13, Con -, Int -, Wis 11, Cha 1</t>
  </si>
  <si>
    <t>+10 (+12 sunder)</t>
  </si>
  <si>
    <t>21 (23 vs. sunder)</t>
  </si>
  <si>
    <t>Improved SunderB, Power AttackB</t>
  </si>
  <si>
    <t>proficient</t>
  </si>
  <si>
    <t>incidental (guisarme, other treasure)</t>
  </si>
  <si>
    <t>An eerie green glow shines through the seams of this mechanical creature's armor.</t>
  </si>
  <si>
    <t>Electricity Aura (Su) An emerald automaton reduced to half its hit points or fewer emits hazardous energy from its damaged magical battery. Any non-construct creature that ends its turn within 5 feet of a damaged emerald automaton takes 1d10 points of electricity damage (Reflex DC 12 negates). The save DC is Constitution-based.  Magic Dependent (Su) An emerald automaton is partially powered by magic. When deprived of magic, the automaton is affected as if it were exhausted. The automaton's magic can be cut off by antimagic, or suppressed by a dispel magic or mage's disjunction effect as if it were a magic item.  Proficient (Ex) An emerald automaton is proficient with all simple and martial weapons.</t>
  </si>
  <si>
    <t>Like other constructs, an emerald automaton is a mindless, unliving machine that exists only to follow the orders of its creator. It is a capable soldier and can wield almost any weapon its creator chooses to provide it, fighting until it or its target is destroyed.  In combat, emerald automatons often wield polearms and make use of their reach. When multiple automatons are fighting together, it's common for one to sunder a target's shield or weapon and the rest to gang up  against the target. Getting inside the reach of an emerald automaton is no guarantee of safety-the constructs are quite strong, and can strike with a powerful slam attack at need. When badly damaged, an emerald automaton begins to emit crackling green sparks of electricity that can severely shock nearby creatures.  Construction  An emerald automaton begins as an articulated iron frame connected with thick copper wiring, and is then covered by armored plates. These materials cost at least 500 gp. The creator must then use a fist-sized shard of crystal from the Emerald Spire as the automaton's main battery, placing it in the construct's hollow chest.  EMERALD AUTOMATON  CL 6th; Price 12,000 gp  Construction  Requirements Craft Construct, lesser geas, shocking grasp, creator must be caster level 6th; Skill Craft (armor) DC 20; Cost 6,500 gp</t>
  </si>
  <si>
    <t>&lt;link rel="stylesheet"href="PF.css"&gt;&lt;div&gt;&lt;h2&gt;Emerald Automaton&lt;/h2&gt;&lt;h3&gt;&lt;i&gt;An eerie green glow shines through the seams of this mechanical creature's armor.&lt;/i&gt;&lt;/h3&gt;&lt;br&gt;&lt;/div&gt;&lt;div class="heading"&gt;&lt;p class="alignleft"&gt;Emerald Automaton&lt;/p&gt;&lt;p class="alignright"&gt;CR 4&lt;/p&gt;&lt;div style="clear: both;"&gt;&lt;/div&gt;&lt;/div&gt;&lt;div&gt;&lt;h5&gt;&lt;b&gt;XP &lt;/b&gt;1,200&lt;/h5&gt;&lt;h5&gt;N Medium construct &lt;/h5&gt;&lt;h5&gt;&lt;b&gt;Init &lt;/b&gt;+1; &lt;b&gt;Senses &lt;/b&gt;darkvision 60 ft., low-light vision; Perception +0&lt;/h5&gt;&lt;h5&gt;&lt;b&gt;Aura &lt;/b&gt;electricity (5 ft., DC 12)&lt;/h5&gt;&lt;/div&gt;&lt;hr/&gt;&lt;div&gt;&lt;h5&gt;&lt;b&gt;DEFENSE&lt;/b&gt;&lt;/h5&gt;&lt;/div&gt;&lt;hr/&gt;&lt;div&gt;&lt;h5&gt;&lt;b&gt;AC &lt;/b&gt;17, touch 11, flat-footed 16 (+1 Dex, +6 natural)&lt;/h5&gt;&lt;h5&gt;&lt;b&gt;hp &lt;/b&gt;47 (5d10+20)&lt;/h5&gt;&lt;h5&gt;&lt;b&gt;Fort &lt;/b&gt;+1, &lt;b&gt;Ref &lt;/b&gt;+2, &lt;b&gt;Will &lt;/b&gt;+1&lt;/h5&gt;&lt;h5&gt;&lt;b&gt;DR &lt;/b&gt;5/adamantine; &lt;b&gt;Immune &lt;/b&gt;construct traits&lt;/h5&gt;&lt;h5&gt;&lt;b&gt;Weaknesses &lt;/b&gt;magic dependent&lt;/h5&gt;&lt;/div&gt;&lt;hr/&gt;&lt;div&gt;&lt;h5&gt;&lt;b&gt;OFFENSE&lt;/b&gt;&lt;/h5&gt;&lt;/div&gt;&lt;hr/&gt;&lt;div&gt;&lt;h5&gt;&lt;b&gt;Spd &lt;/b&gt;30 ft.&lt;/h5&gt;&lt;h5&gt;&lt;b&gt;Melee &lt;/b&gt;guisarme +10 (2d4+7/x3) or &lt;/br&gt; longsword +10 (1d8+5/19-20), slam +5 (1d4+2)&lt;/h5&gt;&lt;h5&gt;&lt;b&gt;Space &lt;/b&gt;5 ft.; &lt;b&gt;Reach &lt;/b&gt;5 ft. (10 ft. with guisarme)&lt;/h5&gt;&lt;/div&gt;&lt;hr/&gt;&lt;div&gt;&lt;h5&gt;&lt;b&gt;STATISTICS&lt;/b&gt;&lt;/h5&gt;&lt;/div&gt;&lt;hr/&gt;&lt;div&gt;&lt;h5&gt;&lt;b&gt;Str &lt;/b&gt;20, &lt;b&gt;Dex &lt;/b&gt;13, &lt;b&gt;Con &lt;/b&gt;-, &lt;b&gt;Int &lt;/b&gt; -, &lt;b&gt;Wis &lt;/b&gt;11, &lt;b&gt;Cha &lt;/b&gt;1&lt;/h5&gt;&lt;h5&gt;&lt;b&gt;Base Atk &lt;/b&gt;+5; &lt;b&gt;CMB &lt;/b&gt;+10 (+12 sunder); &lt;b&gt;CMD &lt;/b&gt;21 (23 vs. sunder)&lt;/h5&gt;&lt;h5&gt;&lt;b&gt;Feats &lt;/b&gt;Improved Sunder&lt;sup&gt;B&lt;/sup&gt;, Power Attack&lt;sup&gt;B&lt;/sup&gt;&lt;/h5&gt;&lt;h5&gt;&lt;b&gt;SQ &lt;/b&gt;proficient&lt;/h5&gt;&lt;/div&gt;&lt;hr/&gt;&lt;div&gt;&lt;h5&gt;&lt;b&gt;ECOLOGY&lt;/b&gt;&lt;/h5&gt;&lt;/div&gt;&lt;hr/&gt;&lt;div&gt;&lt;h5&gt;&lt;b&gt;Environment &lt;/b&gt; any&lt;/h5&gt;&lt;h5&gt;&lt;b&gt;Organization &lt;/b&gt;solitary, pair, or squad (3-8)&lt;/h5&gt;&lt;h5&gt;&lt;b&gt;Treasure &lt;/b&gt;incidental (guisarme, other treasure)&lt;/h5&gt;&lt;/div&gt;&lt;hr/&gt;&lt;div&gt;&lt;h5&gt;&lt;b&gt;SPECIAL ABILITIES&lt;/b&gt;&lt;/h5&gt;&lt;/div&gt;&lt;hr/&gt;&lt;div&gt;&lt;/h5&gt;&lt;h5&gt;&lt;b&gt;Electricity Aura (Su)&lt;/b&gt; An emerald automaton reduced to half its hit points or fewer emits hazardous energy from its damaged magical battery. Any non-construct creature that ends its turn within 5 feet of a damaged emerald automaton takes 1d10 points of electricity damage (Reflex DC 12 negates). The save DC is Constitution-based.  &lt;/h5&gt;&lt;h5&gt;&lt;b&gt;Magic Dependent (Su)&lt;/b&gt; An emerald automaton is partially powered by magic. When deprived of magic, the automaton is affected as if it were exhausted. The automaton's magic can be cut off by antimagic, or suppressed by a &lt;i&gt;dispel magic&lt;/i&gt; or &lt;i&gt;mage's disjunction&lt;/i&gt; effect as if it were a magic item.  &lt;/h5&gt;&lt;h5&gt;&lt;b&gt;Proficient (Ex)&lt;/b&gt; An emerald automaton is proficient with all simple and martial weapons.&lt;/h5&gt;&lt;/div&gt;&lt;br&gt;&lt;div&gt;&lt;h4&gt;&lt;p&gt;&lt;p&gt;Like other constructs, an emerald automaton is a mindless, unliving machine that exists only to follow the orders of its creator. It is a capable soldier and can wield almost any weapon its creator chooses to provide it, fighting until it or its target is destroyed.  In combat, emerald automatons often wield polearms and make use of their reach. When multiple automatons are fighting together, it's common for one to sunder a target's shield or weapon and the rest to gang up  against the target. Getting inside the reach of an emerald automaton is no guarantee of safety-the constructs are quite strong, and can strike with a powerful slam attack at need. When badly damaged, an emerald automaton begins to emit crackling green sparks of electricity that can severely shock nearby creatures.  &lt;br&gt;&lt;b&gt;Construction&lt;/b&gt;&lt;br&gt;  An emerald automaton begins as an articulated iron frame connected with thick copper wiring, and is then covered by armored plates. These materials cost at least 500 gp. The creator must then use a fist-sized shard of crystal from the Emerald Spire as the automaton's main battery, placing it in the construct's hollow chest.  &lt;br&gt;&lt;div class="heading"&gt;&lt;p class="alignleft"&gt;Emerald Automaton&lt;div style="clear: both;"&gt;&lt;/div&gt;  &lt;b&gt;CL&lt;/b&gt; 6th; &lt;b&gt;Price&lt;/b&gt; 12,000 gp  &lt;br&gt;&lt;hr/&gt;&lt;b&gt;Construction&lt;/b&gt;&lt;hr/&gt;  &lt;b&gt;Requirements&lt;/b&gt; Craft Construct, &lt;i&gt;lesser geas&lt;/i&gt;, &lt;i&gt;shocking grasp&lt;/i&gt;, creator must be caster level 6th; &lt;b&gt;Skill&lt;/b&gt; Craft (armor) DC 20; &lt;b&gt;Cost&lt;/b&gt; 6,500 gp&lt;/p&gt;&lt;/h4&gt;&lt;/div&gt;</t>
  </si>
  <si>
    <t>Lava Lurker</t>
  </si>
  <si>
    <t>darkvision 60 ft., tremorsense 60 ft.; Perception +15</t>
  </si>
  <si>
    <t>(+1 Dex, +11 natural)</t>
  </si>
  <si>
    <t>Fort +12, Ref +9, Will +4</t>
  </si>
  <si>
    <t>electricity, elemental traits, fire</t>
  </si>
  <si>
    <t>vulnerable to cold, vulnerable to water</t>
  </si>
  <si>
    <t>2 slams +20 (1d6+8 plus burn)</t>
  </si>
  <si>
    <t>magma ball +14 (1d6+8 plus burn)</t>
  </si>
  <si>
    <t>burn (1d6 fire, DC 20), death throes</t>
  </si>
  <si>
    <t>Str 26, Dex 13, Con 18, Int 5, Wis 10, Cha 11</t>
  </si>
  <si>
    <t>Combat Reflexes, Deadly Aim, Improved Initiative, Power Attack, Stand Still, Weapon Focus (magma ball)</t>
  </si>
  <si>
    <t>Perception +15, Stealth +16 (+20 in magma), Swim +31</t>
  </si>
  <si>
    <t>+4 Stealth in magma</t>
  </si>
  <si>
    <t>solitary, pair, or flow (3-6)</t>
  </si>
  <si>
    <t>Spatters of magma sear everything that comes near this vaguely humanoid mass of endlessly melting and reforming rock.</t>
  </si>
  <si>
    <t>Death Throes (Ex) When a lava lurker is slain, its body implodes, creating an extinguishing vacuum. All creatures within a 5-foot-radius burst take 8d6 points of cold damage (Reflex DC 20 half). In addition to the damage, every affected square is targeted by quench (CL 10th). This also targets all fire effects and magic items that create and control flame.  If the lava lurker is killed in a pool of magma, it solidifies the rock within the area of effect, though in an active magma flow or similar natural and nearly endless s Vulnerable to Water (Ex) If a significant amount of water- such as the contents of a large bucket, the liquid created by a create water spell, or a blow from a water elemental- strikes a lava lurker, the lava lurker must succeed at a DC 20 Fortitude save or be staggered for 2d4 rounds. A lava lurker that is immersed in water is automatically staggered and must succeed at a DC 20 Fortitude save each round or be petrified (this DC increases by 1 on each subsequent round), reverting to its molten stone form once the water is gone.</t>
  </si>
  <si>
    <t>Territorial swimmers through the molten veins that crisscross the hottest depths of mortal worlds and the Elemental Plane of Earth, lava lurkers claim active magma flows and the fiery lakes within smoldering volcanoes as their homes. Most are content to stay within such burning depths, threatening only those foolish enough to wander close to such obviously deadly natural hazards. But occasionally, during volcanic eruptions or other explosive geological events, lava lurkers are forced from their comfortable homes, becoming unwilling riders on blazing rapids. While these disasters rarely threaten lava lurkers' elemental forms, they do often force the creatures into-or worse, strand them in-areas they find uncomfortably cool.  Dull-witted lava lurkers eagerly sow fires and throw magma as they wander semi-aimlessly, doing what they can to create more comfortable surroundings or seeking other nearby warm places-like furnaces or bonfires-as they try to find their way back to active volcanic flows. They care little for non-elemental creatures, being baffled and annoyed by the shrill noises such creatures make when they're exposed to even the slightest fleck of molten rock.  Though lava lurkers live in earth and flame, they die with a chilling inward gasp. If slain, the final surge of a lava lurker's animating fires consumes the nearby air, creating a momentary vacuum that extinguishes surrounding flames. This instantly transforms a lava lurker's body into a perfectly cool hunk of rock and often quells lesser flames nearby, if only temporarily.  upply of molten rock, cooled rock might melt again after only a few moments. The save DC is Constitution-based.</t>
  </si>
  <si>
    <t>&lt;link rel="stylesheet"href="PF.css"&gt;&lt;div&gt;&lt;h2&gt;Lava Lurker&lt;/h2&gt;&lt;h3&gt;&lt;i&gt;Spatters of magma sear everything that comes near this vaguely humanoid mass of endlessly melting and reforming rock.&lt;/i&gt;&lt;/h3&gt;&lt;br&gt;&lt;/div&gt;&lt;div class="heading"&gt;&lt;p class="alignleft"&gt;Lava Lurker&lt;/p&gt;&lt;p class="alignright"&gt;CR 9&lt;/p&gt;&lt;div style="clear: both;"&gt;&lt;/div&gt;&lt;/div&gt;&lt;div&gt;&lt;h5&gt;&lt;b&gt;XP &lt;/b&gt;6,400&lt;/h5&gt;&lt;h5&gt;N Medium outsider (elemental, extraplanar, fire)&lt;/h5&gt;&lt;h5&gt;&lt;b&gt;Init &lt;/b&gt;+5; &lt;b&gt;Senses &lt;/b&gt;darkvision 60 ft., tremorsense 60 ft.; Perception +15&lt;/h5&gt;&lt;/div&gt;&lt;hr/&gt;&lt;div&gt;&lt;h5&gt;&lt;b&gt;DEFENSE&lt;/b&gt;&lt;/h5&gt;&lt;/div&gt;&lt;hr/&gt;&lt;div&gt;&lt;h5&gt;&lt;b&gt;AC &lt;/b&gt;22, touch 11, flat-footed 21 (+1 Dex, +11 natural)&lt;/h5&gt;&lt;h5&gt;&lt;b&gt;hp &lt;/b&gt;114 (12d10+48)&lt;/h5&gt;&lt;h5&gt;&lt;b&gt;Fort &lt;/b&gt;+12, &lt;b&gt;Ref &lt;/b&gt;+9, &lt;b&gt;Will &lt;/b&gt;+4&lt;/h5&gt;&lt;h5&gt;&lt;b&gt;Immune &lt;/b&gt;electricity, elemental traits, fire&lt;/h5&gt;&lt;h5&gt;&lt;b&gt;Weaknesses &lt;/b&gt;vulnerable to cold, vulnerable to water&lt;/h5&gt;&lt;/div&gt;&lt;hr/&gt;&lt;div&gt;&lt;h5&gt;&lt;b&gt;OFFENSE&lt;/b&gt;&lt;/h5&gt;&lt;/div&gt;&lt;hr/&gt;&lt;div&gt;&lt;h5&gt;&lt;b&gt;Spd &lt;/b&gt;30 ft., swim 30 ft. (in molten rock only)&lt;/h5&gt;&lt;h5&gt;&lt;b&gt;Melee &lt;/b&gt;2 slams +20 (1d6+8 plus burn)&lt;/h5&gt;&lt;h5&gt;&lt;b&gt;Ranged &lt;/b&gt;magma ball +14 (1d6+8 plus burn)&lt;/h5&gt;&lt;h5&gt;&lt;b&gt;Space &lt;/b&gt;5 ft.; &lt;b&gt;Reach &lt;/b&gt;5 ft.&lt;/h5&gt;&lt;h5&gt;&lt;b&gt;Special Attacks &lt;/b&gt;burn (1d6 fire, DC 20), death throes&lt;/h5&gt;&lt;/div&gt;&lt;hr/&gt;&lt;div&gt;&lt;h5&gt;&lt;b&gt;STATISTICS&lt;/b&gt;&lt;/h5&gt;&lt;/div&gt;&lt;hr/&gt;&lt;div&gt;&lt;h5&gt;&lt;b&gt;Str &lt;/b&gt;26, &lt;b&gt;Dex &lt;/b&gt;13, &lt;b&gt;Con &lt;/b&gt;18, &lt;b&gt;Int &lt;/b&gt; 5, &lt;b&gt;Wis &lt;/b&gt;10, &lt;b&gt;Cha &lt;/b&gt;11&lt;/h5&gt;&lt;h5&gt;&lt;b&gt;Base Atk &lt;/b&gt;+12; &lt;b&gt;CMB &lt;/b&gt;+20; &lt;b&gt;CMD &lt;/b&gt;31&lt;/h5&gt;&lt;h5&gt;&lt;b&gt;Feats &lt;/b&gt;Combat Reflexes, Deadly Aim, Improved Initiative, Power Attack, Stand Still, Weapon Focus (magma ball)&lt;/h5&gt;&lt;h5&gt;&lt;b&gt;Skills &lt;/b&gt;Perception +15, Stealth +16 (+20 in magma), Swim +31; &lt;b&gt;Racial Modifiers &lt;/b&gt;+4 Stealth in magma&lt;/h5&gt;&lt;h5&gt;&lt;b&gt;Languages &lt;/b&gt;Ignan&lt;/h5&gt;&lt;/div&gt;&lt;hr/&gt;&lt;div&gt;&lt;h5&gt;&lt;b&gt;ECOLOGY&lt;/b&gt;&lt;/h5&gt;&lt;/div&gt;&lt;hr/&gt;&lt;div&gt;&lt;h5&gt;&lt;b&gt;Environment &lt;/b&gt; any volcano or underground&lt;/h5&gt;&lt;h5&gt;&lt;b&gt;Organization &lt;/b&gt;solitary, pair, or flow (3-6)&lt;/h5&gt;&lt;h5&gt;&lt;b&gt;Treasure &lt;/b&gt;incidental&lt;/h5&gt;&lt;/div&gt;&lt;hr/&gt;&lt;div&gt;&lt;h5&gt;&lt;b&gt;SPECIAL ABILITIES&lt;/b&gt;&lt;/h5&gt;&lt;/div&gt;&lt;hr/&gt;&lt;div&gt;&lt;/h5&gt;&lt;h5&gt;&lt;b&gt;Death Throes (Ex)&lt;/b&gt; When a lava lurker is slain, its body implodes, creating an extinguishing vacuum. All creatures within a 5-foot-radius burst take 8d6 points of cold damage (Reflex DC 20 half). In addition to the damage, every affected square is targeted by &lt;i&gt;quench&lt;/i&gt; (CL 10th). This also targets all fire effects and magic items that create and control flame.  If the lava lurker is killed in a pool of magma, it solidifies the rock within the area of effect, though in an active magma flow or similar natural and nearly endless s &lt;/h5&gt;&lt;h5&gt;&lt;b&gt;Vulnerable to Water (Ex)&lt;/b&gt; If a significant amount of water- such as the contents of a large bucket, the liquid created by a &lt;i&gt;create water&lt;/i&gt; spell, or a blow from a water elemental- strikes a lava lurker, the lava lurker must succeed at a DC 20 Fortitude save or be staggered for 2d4 rounds. A lava lurker that is immersed in water is automatically staggered and must succeed at a DC 20 Fortitude save each round or be petrified (this DC increases by 1 on each subsequent round), reverting to its molten stone form once the water is gone.&lt;/h5&gt;&lt;/div&gt;&lt;br&gt;&lt;div&gt;&lt;h4&gt;&lt;p&gt;&lt;p&gt;Territorial swimmers through the molten veins that crisscross the hottest depths of mortal worlds and the Elemental Plane of Earth, lava lurkers claim active magma flows and the fiery lakes within smoldering volcanoes as their homes. Most are content to stay within such burning depths, threatening only those foolish enough to wander close to such obviously deadly natural hazards. But occasionally, during volcanic eruptions or other explosive geological events, lava lurkers are forced from their comfortable homes, becoming unwilling riders on blazing rapids. While these disasters rarely threaten lava lurkers' elemental forms, they do often force the creatures into-or worse, strand them in-areas they find uncomfortably cool.  Dull-witted lava lurkers eagerly sow fires and throw magma as they wander semi-aimlessly, doing what they can to create more comfortable surroundings or seeking other nearby warm places-like furnaces or bonfires-as they try to find their way back to active volcanic flows. They care little for non-elemental creatures, being baffled and annoyed by the shrill noises such creatures make when they're exposed to even the slightest fleck of molten rock.  Though lava lurkers live in earth and flame, they die with a chilling inward gasp. If slain, the final surge of a lava lurker's animating fires consumes the nearby air, creating a momentary vacuum that extinguishes surrounding flames. This instantly transforms a lava lurker's body into a perfectly cool hunk of rock and often quells lesser flames nearby, if only temporarily.  upply of molten rock, cooled rock might melt again after only a few moments. The save DC is Constitution-based.&lt;/p&gt;&lt;/h4&gt;&lt;/div&gt;</t>
  </si>
  <si>
    <t>Moon Spider</t>
  </si>
  <si>
    <t>darkvision 60 ft., low-light vision, tremorsense 60 ft.; Perception +10</t>
  </si>
  <si>
    <t>bite +4 (1d6+1 plus poison)</t>
  </si>
  <si>
    <t>poison, web (+11 ranged touch, DC 19, 10 hp, DR 5/slashing)</t>
  </si>
  <si>
    <t>Spell-Like Abilities (CL 5th; concentration +3)   3/day-obscuring mist   1/day-gaseous form</t>
  </si>
  <si>
    <t>Str 12, Dex 15, Con 14, Int 5, Wis 14, Cha 7</t>
  </si>
  <si>
    <t>Ability Focus (poison), Improved Initiative</t>
  </si>
  <si>
    <t>Climb +21, Perception +10, Stealth +10</t>
  </si>
  <si>
    <t>moon spider webs</t>
  </si>
  <si>
    <t>Pale and round-bodied, this giant spider is the size of a large dog. Its crimson eyes glitter with malign intelligence.</t>
  </si>
  <si>
    <t>Moon Spider Webs (Ex) The webs created by a moon spider are especially strong and sticky, and the creatures weave net-like snares to trap their enemies. A moon spider's web attack is a ranged touch attack with a +6 racial bonus to the save DC needed to burst or escape the web. The spider also holds a trailing tether that prevents an entangled creature from moving away from the spider until it gets free.  Moon spiders frequently set web traps throughout areas where  they live. Anyone who enters a square of moon spider web must succeed at a Reflex save (DC 13) or become entangled as though it had been hit by a web attack (though the spider doesn't have a tether to it). If a creature that is already entangled enters a square of moon spider web, it must save again or become grappled. The save DC is Constitution-based.  A moon spider's webs have 10 hit points and DR 5/ slashing. A web that's set on fire takes an additional 1d6 points of fire damage each round until it's destroyed.  Poison (Ex) Bite-injury; save Fort DC 15; frequency 1/round for 5 rounds; effect 1d3 Str; cure 1 save.</t>
  </si>
  <si>
    <t>Moon spiders are malevolent giant spiders that haunt the Echo Wood and other forests in the western vales of the Sellen River. They are far more intelligent than most of their arachnid kin; while they aren't as smart as humans, they possess a sly cunning and magical talents that make them much more dangerous than other giant spiders-they even hunt cooperatively and share their kills.  Moon spiders are web-weavers, and often create huge traps of sticky webbing. A creature that enters a square of moon spider webbing can easily become entangled or grappled. Typically, a moon spider uses its obscuring mist to hide the extent of its webs when prey approaches, using its tremorsense to keep track of its prey's struggles.  Moon spiders do not speak any humanoid language, but communicate with each other in clicks and taps of their legs on the ground, and they can understand simple concepts in Common (which is useful when they're listening to prey).</t>
  </si>
  <si>
    <t>&lt;link rel="stylesheet"href="PF.css"&gt;&lt;div&gt;&lt;h2&gt;Moon Spider&lt;/h2&gt;&lt;h3&gt;&lt;i&gt;Pale and round-bodied, this giant spider is the size of a large dog. Its crimson eyes glitter with malign intelligence.&lt;/i&gt;&lt;/h3&gt;&lt;br&gt;&lt;/div&gt;&lt;div class="heading"&gt;&lt;p class="alignleft"&gt;Moon Spider&lt;/p&gt;&lt;p class="alignright"&gt;CR 2&lt;/p&gt;&lt;div style="clear: both;"&gt;&lt;/div&gt;&lt;/div&gt;&lt;div&gt;&lt;h5&gt;&lt;b&gt;XP &lt;/b&gt;600&lt;/h5&gt;&lt;h5&gt;NE Medium magical beast &lt;/h5&gt;&lt;h5&gt;&lt;b&gt;Init &lt;/b&gt;+6; &lt;b&gt;Senses &lt;/b&gt;darkvision 60 ft., low-light vision, tremorsense 60 ft.; Perception +10&lt;/h5&gt;&lt;/div&gt;&lt;hr/&gt;&lt;div&gt;&lt;h5&gt;&lt;b&gt;DEFENSE&lt;/b&gt;&lt;/h5&gt;&lt;/div&gt;&lt;hr/&gt;&lt;div&gt;&lt;h5&gt;&lt;b&gt;AC &lt;/b&gt;14, touch 12, flat-footed 12 (+2 Dex, +2 natural)&lt;/h5&gt;&lt;h5&gt;&lt;b&gt;hp &lt;/b&gt;22 (3d10+6)&lt;/h5&gt;&lt;h5&gt;&lt;b&gt;Fort &lt;/b&gt;+5, &lt;b&gt;Ref &lt;/b&gt;+5, &lt;b&gt;Will &lt;/b&gt;+3&lt;/h5&gt;&lt;/div&gt;&lt;hr/&gt;&lt;div&gt;&lt;h5&gt;&lt;b&gt;OFFENSE&lt;/b&gt;&lt;/h5&gt;&lt;/div&gt;&lt;hr/&gt;&lt;div&gt;&lt;h5&gt;&lt;b&gt;Spd &lt;/b&gt;30 ft., climb 30 ft.&lt;/h5&gt;&lt;h5&gt;&lt;b&gt;Melee &lt;/b&gt;bite +4 (1d6+1 plus poison)&lt;/h5&gt;&lt;h5&gt;&lt;b&gt;Space &lt;/b&gt;5 ft.; &lt;b&gt;Reach &lt;/b&gt;5 ft.&lt;/h5&gt;&lt;h5&gt;&lt;b&gt;Special Attacks &lt;/b&gt;poison, web (+11 ranged touch, DC 19, 10 hp, DR 5/slashing)&lt;/h5&gt;&lt;h5&gt;&lt;b&gt;Spell-Like Abilities&lt;/b&gt; (CL 5th; concentration +3) &lt;/br&gt;3/day&amp;mdash;&lt;i&gt;obscuring mist&lt;/i&gt; &lt;/br&gt;1/day&amp;mdash;&lt;i&gt;gaseous form&lt;/i&gt;&lt;/h5&gt;&lt;/h5&gt;&lt;/div&gt;&lt;hr/&gt;&lt;div&gt;&lt;h5&gt;&lt;b&gt;STATISTICS&lt;/b&gt;&lt;/h5&gt;&lt;/div&gt;&lt;hr/&gt;&lt;div&gt;&lt;h5&gt;&lt;b&gt;Str &lt;/b&gt;12, &lt;b&gt;Dex &lt;/b&gt;15, &lt;b&gt;Con &lt;/b&gt;14, &lt;b&gt;Int &lt;/b&gt; 5, &lt;b&gt;Wis &lt;/b&gt;14, &lt;b&gt;Cha &lt;/b&gt;7&lt;/h5&gt;&lt;h5&gt;&lt;b&gt;Base Atk &lt;/b&gt;+3; &lt;b&gt;CMB &lt;/b&gt;+4; &lt;b&gt;CMD &lt;/b&gt;16&lt;/h5&gt;&lt;h5&gt;&lt;b&gt;Feats &lt;/b&gt;Ability Focus (poison), Improved Initiative&lt;/h5&gt;&lt;h5&gt;&lt;b&gt;Skills &lt;/b&gt;Climb +21, Perception +10, Stealth +10; &lt;b&gt;Racial Modifiers &lt;/b&gt;+16 Climb, +4 Perception, +4 Stealth&lt;/h5&gt;&lt;h5&gt;&lt;b&gt;Languages &lt;/b&gt;Common (can't speak)&lt;/h5&gt;&lt;h5&gt;&lt;b&gt;SQ &lt;/b&gt;moon spider webs&lt;/h5&gt;&lt;/div&gt;&lt;hr/&gt;&lt;div&gt;&lt;h5&gt;&lt;b&gt;ECOLOGY&lt;/b&gt;&lt;/h5&gt;&lt;/div&gt;&lt;hr/&gt;&lt;div&gt;&lt;h5&gt;&lt;b&gt;Environment &lt;/b&gt; temperate forest&lt;/h5&gt;&lt;h5&gt;&lt;b&gt;Organization &lt;/b&gt;solitary, pair, or colony (3-8)&lt;/h5&gt;&lt;h5&gt;&lt;b&gt;Treasure &lt;/b&gt;standard&lt;/h5&gt;&lt;/div&gt;&lt;hr/&gt;&lt;div&gt;&lt;h5&gt;&lt;b&gt;SPECIAL ABILITIES&lt;/b&gt;&lt;/h5&gt;&lt;/div&gt;&lt;hr/&gt;&lt;div&gt;&lt;/h5&gt;&lt;h5&gt;&lt;b&gt;Moon Spider Webs (Ex)&lt;/b&gt; The webs created by a moon spider are especially strong and sticky, and the creatures weave net-like snares to trap their enemies. A moon spider's web attack is a ranged touch attack with a +6 racial bonus to the save DC needed to burst or escape the web. The spider also holds a trailing tether that prevents an entangled creature from moving away from the spider until it gets free.  Moon spiders frequently set web traps throughout areas where  they live. Anyone who enters a square of moon spider web must succeed at a Reflex save (DC 13) or become entangled as though it had been hit by a web attack (though the spider doesn't have a tether to it). If a creature that is already entangled enters a square of moon spider web, it must save again or become grappled. The save DC is Constitution-based.  A moon spider's webs have 10 hit points and DR 5/ slashing. A web that's set on fire takes an additional 1d6 points of fire damage each round until it's destroyed.  &lt;/h5&gt;&lt;h5&gt;&lt;b&gt;Poison (Ex)&lt;/b&gt; Bite-injury; &lt;i&gt;save&lt;/i&gt; Fort DC 15; &lt;i&gt;frequency&lt;/i&gt; 1/round for 5 rounds; &lt;i&gt;effect&lt;/i&gt; 1d3 Str; &lt;i&gt;cure&lt;/i&gt; 1 &lt;i&gt;save&lt;/i&gt;.&lt;/h5&gt;&lt;/div&gt;&lt;br&gt;&lt;div&gt;&lt;h4&gt;&lt;p&gt;&lt;p&gt;Moon spiders are malevolent giant spiders that haunt the Echo Wood and other forests in the western vales of the Sellen River. They are far more intelligent than most of their arachnid kin; while they aren't as smart as humans, they possess a sly cunning and magical talents that make them much more dangerous than other giant spiders-they even hunt cooperatively and share their kills.  Moon spiders are web-weavers, and often create huge traps of sticky webbing. A creature that enters a square of moon spider webbing can easily become entangled or grappled. Typically, a moon spider uses its &lt;i&gt;obscuring mist&lt;/i&gt; to hide the extent of its webs when prey approaches, using its tremorsense to keep track of its prey's struggles.  Moon spiders do not speak any humanoid language, but communicate with each other in clicks and taps of their legs on the ground, and they can understand simple concepts in Common (which is useful when they're listening to prey).&lt;/p&gt;&lt;/h4&gt;&lt;/div&gt;</t>
  </si>
  <si>
    <t>Large Shadowfire Fire Elemental</t>
  </si>
  <si>
    <t>20, touch 16, flat-footed 13</t>
  </si>
  <si>
    <t>(+6 Dex, +1 dodge, +4 natural, -1 size)</t>
  </si>
  <si>
    <t>fire absorption, incorporeal step, shadow blend (20% miss chance except in bright light)</t>
  </si>
  <si>
    <t>cold, elemental traits, fire</t>
  </si>
  <si>
    <t>2 slams +13 (1d8+3 plus shadow touch and burn)</t>
  </si>
  <si>
    <t>burn (1d8 fire, DC 16), shadow touch (1d6 negative energy)</t>
  </si>
  <si>
    <t>Spell-Like Abilities (CL 8; concentration +10)  1/day-shadow stepUM</t>
  </si>
  <si>
    <t>Str 16, Dex 23, Con 14, Int 6, Wis 11, Cha 15</t>
  </si>
  <si>
    <t>Dodge, Improved Initiative, Iron Will, Mobility, Spring Attack, Weapon Finesse</t>
  </si>
  <si>
    <t>Acrobatics +15 (+23 when jumping), Climb +10, Escape Artist +13, Intimidate +11, Knowledge (planes) +5, Perception +11</t>
  </si>
  <si>
    <t>Burning with a wispy blue-and-purple flame, this ghostly creature has a roughly humanoid shape and stands nearly ten feet tall.</t>
  </si>
  <si>
    <t>Shadowfire Creature</t>
  </si>
  <si>
    <t>Created through rituals that suffused elemental fire with the dark corruption of shadow, shadowfire creatures were spawned from the evil cult led by Yarrix (see page 103). Cruelly transformed from their true forms by their ancient creators, they flicker between existence and nothingness, reality and oblivion, feeding on pain and flame and the screams of those who dare stand against them.   Creating a Shadowfire Creature  "Shadowfire creature" is an inherited template that can be applied to any creature that has the shadow creature template (Pathfinder RPG Bestiary 4 238) and 5 or more Hit Dice, referred to hereafter as the base creature. It retains all the special abilities of the base creature, except as noted here.  CR: Same as the base creature + 1.  Type: The shadowfire creature gains the elemental and fire subtypes if it does not already have them. Do not recalculate the creature's base attack bonus, saves, or skill ranks.  Defensive Abilities: A shadowfire creature gains immunity to fire and cold, and loses any vulnerability it has to fire or cold. In addition, a shadowfire creature gains the following defensive abilities.  Fire Absorption (Su): A shadowfire creature regains 1 hit point for each point of fire damage it would take from normal fire, a flaming weapon, or magical fire were it not immune. Any hit points gained above the shadowfire creature's full normal hit point total are temporary hit points that disappear after 5 minutes.  Incorporeal Step (Su): When a shadowfire creature moves, it gains the incorporeal subtype and special ability, including a deflection bonus to AC equal to its Charisma bonus. It loses the incorporeal subtype and special ability when it stops moving.  Special Attacks: A shadowfire creature gains the following special attack.  Shadow Touch (Su): A shadowfire creature's touch chills the target and saps away its life energy. All of a shadowfire creature's slam attacks and attacks with natural weapons deal an additional 1d6 points of negative energy damage to living creatures.  Spell-Like Abilities: A shadowfire creature can use the shadow step spell (Pathfinder RPG Ultimate Magic 237) as a spell-like ability once per day, with a caster level equal to its Hit Dice. If it has 11 or more Hit Dice, it can instead use this ability three times per day.  Ability Scores: Str +2, Dex +2, Cha +4.</t>
  </si>
  <si>
    <t>&lt;link rel="stylesheet"href="PF.css"&gt;&lt;div&gt;&lt;h2&gt;Shadowfire Creature&lt;/h2&gt;&lt;h3&gt;&lt;i&gt;Burning with a wispy blue-and-purple flame, this ghostly creature has a roughly humanoid shape and stands nearly ten feet tall.&lt;/i&gt;&lt;/h3&gt;&lt;br&gt;&lt;/div&gt;&lt;div class="heading"&gt;&lt;p class="alignleft"&gt;Large Shadowfire Fire Elemental&lt;/p&gt;&lt;p class="alignright"&gt;CR 7&lt;/p&gt;&lt;div style="clear: both;"&gt;&lt;/div&gt;&lt;/div&gt;&lt;div&gt;&lt;h5&gt;&lt;b&gt;XP &lt;/b&gt;3,200&lt;/h5&gt;&lt;h5&gt;N Large outsider (elemental, extraplanar, fire)&lt;/h5&gt;&lt;h5&gt;&lt;b&gt;Init &lt;/b&gt;+10; &lt;b&gt;Senses &lt;/b&gt;darkvision 60 ft., low-light vision; Perception +11&lt;/h5&gt;&lt;/div&gt;&lt;hr/&gt;&lt;div&gt;&lt;h5&gt;&lt;b&gt;DEFENSE&lt;/b&gt;&lt;/h5&gt;&lt;/div&gt;&lt;hr/&gt;&lt;div&gt;&lt;h5&gt;&lt;b&gt;AC &lt;/b&gt;20, touch 16, flat-footed 13 (+6 Dex, +1 dodge, +4 natural, -1 size)&lt;/h5&gt;&lt;h5&gt;&lt;b&gt;hp &lt;/b&gt;60 (8d10+16)&lt;/h5&gt;&lt;h5&gt;&lt;b&gt;Fort &lt;/b&gt;+8, &lt;b&gt;Ref &lt;/b&gt;+12, &lt;b&gt;Will &lt;/b&gt;+4&lt;/h5&gt;&lt;h5&gt;&lt;b&gt;Defensive Abilities &lt;/b&gt;fire absorption, incorporeal step, shadow blend (20% miss chance except in bright light); &lt;b&gt;DR &lt;/b&gt;5/-; &lt;b&gt;Immune &lt;/b&gt;cold, elemental traits, fire; &lt;b&gt;Resist &lt;/b&gt;electricity 10; &lt;b&gt;SR &lt;/b&gt;13&lt;/h5&gt;&lt;/div&gt;&lt;hr/&gt;&lt;div&gt;&lt;h5&gt;&lt;b&gt;OFFENSE&lt;/b&gt;&lt;/h5&gt;&lt;/div&gt;&lt;hr/&gt;&lt;div&gt;&lt;h5&gt;&lt;b&gt;Spd &lt;/b&gt;50 ft.&lt;/h5&gt;&lt;h5&gt;&lt;b&gt;Melee &lt;/b&gt;2 slams +13 (1d8+3 plus shadow touch and burn)&lt;/h5&gt;&lt;h5&gt;&lt;b&gt;Space &lt;/b&gt;10 ft.; &lt;b&gt;Reach &lt;/b&gt;10 ft.&lt;/h5&gt;&lt;h5&gt;&lt;b&gt;Special Attacks &lt;/b&gt;burn (1d8 fire, DC 16), shadow touch (1d6 negative energy)&lt;/h5&gt;&lt;h5&gt;&lt;b&gt;Spell-Like Abilities&lt;/b&gt; (CL 8; concentration +10) &lt;/br&gt;1/day&amp;mdash;&lt;i&gt;shadow step&lt;/i&gt;&lt;sup&gt;UM&lt;/sup&gt;&lt;/h5&gt;&lt;/h5&gt;&lt;/div&gt;&lt;hr/&gt;&lt;div&gt;&lt;h5&gt;&lt;b&gt;STATISTICS&lt;/b&gt;&lt;/h5&gt;&lt;/div&gt;&lt;hr/&gt;&lt;div&gt;&lt;h5&gt;&lt;b&gt;Str &lt;/b&gt;16, &lt;b&gt;Dex &lt;/b&gt;23, &lt;b&gt;Con &lt;/b&gt;14, &lt;b&gt;Int &lt;/b&gt; 6, &lt;b&gt;Wis &lt;/b&gt;11, &lt;b&gt;Cha &lt;/b&gt;15&lt;/h5&gt;&lt;h5&gt;&lt;b&gt;Base Atk &lt;/b&gt;+8; &lt;b&gt;CMB &lt;/b&gt;+12; &lt;b&gt;CMD &lt;/b&gt;29&lt;/h5&gt;&lt;h5&gt;&lt;b&gt;Feats &lt;/b&gt;Dodge, Improved Initiative, Iron Will, Mobility, Spring Attack, Weapon Finesse&lt;/h5&gt;&lt;h5&gt;&lt;b&gt;Skills &lt;/b&gt;Acrobatics +15 (+23 when jumping), Climb +10, Escape Artist +13, Intimidate +11, Knowledge (planes) +5, Perception +11; &lt;b&gt;Racial Modifiers &lt;/b&gt;+8 Acrobatics when jumping&lt;/h5&gt;&lt;h5&gt;&lt;b&gt;Languages &lt;/b&gt;Ignan&lt;/h5&gt;&lt;/div&gt;&lt;hr/&gt;&lt;div&gt;&lt;h5&gt;&lt;b&gt;ECOLOGY&lt;/b&gt;&lt;/h5&gt;&lt;/div&gt;&lt;hr/&gt;&lt;div&gt;&lt;h5&gt;&lt;b&gt;Environment &lt;/b&gt; any (Plane of Fire)&lt;/h5&gt;&lt;h5&gt;&lt;b&gt;Organization &lt;/b&gt;solitary, pair, or gang (3-8)&lt;/h5&gt;&lt;h5&gt;&lt;b&gt;Treasure &lt;/b&gt;none&lt;/h5&gt;&lt;/div&gt;&lt;br&gt;&lt;div&gt;&lt;h4&gt;&lt;p&gt;&lt;p&gt;Created through rituals that suffused elemental fire with the dark corruption of shadow, shadowfire creatures were spawned from the evil cult led by Yarrix (see page 103). Cruelly transformed from their true forms by their ancient creators, they flicker between existence and nothingness, reality and oblivion, feeding on pain and flame and the screams of those who dare stand against them.   &lt;br&gt;&lt;b&gt;Creating a Shadowfire Creature&lt;/b&gt;&lt;br&gt;  "Shadowfire creature" is an inherited template that can be applied to any creature that has the shadow creature template (&lt;i&gt;Pathfinder RPG Bestiary 4&lt;/i&gt; 238) and 5 or more Hit Dice, referred to hereafter as the base creature. It retains all the special abilities of the base creature, except as noted here.  &lt;br&gt;&lt;b&gt;CR:&lt;/b&gt; Same as the base creature + 1.  Type: The shadowfire creature gains the elemental and fire subtypes if it does not already have them. Do not recalculate the creature's base attack bonus, saves, or skill ranks.  &lt;br&gt;&lt;b&gt;Defensive Abilities:&lt;/b&gt; A shadowfire creature gains immunity to fire and cold, and loses any vulnerability it has to fire or cold. In addition, a shadowfire creature gains the following defensive abilities.  &lt;br&gt;&lt;i&gt;Fire Absorption (Su)&lt;/i&gt;: A shadowfire creature regains 1 hit point for each point of fire damage it would take from normal fire, a flaming weapon, or magical fire were it not immune. Any hit points gained above the shadowfire creature's full normal hit point total are temporary hit points that disappear after 5 minutes.  &lt;br&gt;&lt;i&gt;Incorporeal Step (Su)&lt;/i&gt;: When a shadowfire creature moves, it gains the incorporeal subtype and special ability, including a deflection bonus to AC equal to its Charisma bonus. It loses the incorporeal subtype and special ability when it stops moving.  &lt;br&gt;&lt;b&gt;Special Attacks:&lt;/b&gt; A shadowfire creature gains the following special attack.  &lt;br&gt;&lt;i&gt;Shadow Touch (Su)&lt;/i&gt;: A shadowfire creature's touch chills the target and saps away its life energy. All of a shadowfire creature's slam attacks and attacks with natural weapons deal an additional 1d6 points of negative energy damage to living creatures.  &lt;br&gt;&lt;b&gt;Spell-Like Abilities:&lt;/b&gt; A shadowfire creature can use the &lt;i&gt;shadow step&lt;/i&gt; spell (&lt;i&gt;Pathfinder RPG Ultimate Magic&lt;/i&gt; 237) as a spell-like ability once per day, with a caster level equal to its Hit Dice. If it has 11 or more Hit Dice, it can instead use this ability three times per day.  &lt;br&gt;&lt;b&gt;Ability Scores:&lt;/b&gt; Str +2, Dex +2, Cha +4.&lt;/p&gt;&lt;/h4&gt;&lt;/div&gt;</t>
  </si>
  <si>
    <t>Xiomorn</t>
  </si>
  <si>
    <t>darkvision 60 ft., tremorsense 120 ft.; Perception +23</t>
  </si>
  <si>
    <t>28, touch 19, flat-footed 19</t>
  </si>
  <si>
    <t>(+8 Dex, +1 dodge, +9 natural)</t>
  </si>
  <si>
    <t>Fort +12, Ref +18, Will +14</t>
  </si>
  <si>
    <t>4 claws +24 (2d4+6/19-20 plus crystallization)</t>
  </si>
  <si>
    <t>crystal burst, crystallization (DC 25), rend (2 claws, 2d4+9)</t>
  </si>
  <si>
    <t>Spell-Like Abilities (CL 16th; concentration +23)   At Will-dispel magic, greater teleport (self plus 50 lbs. of objects only), shatter (DC 19), statue, stone shape, stone tell   3/day-command stone (DC 26), flesh to stone (DC 23), spike stones (DC 21), wall of stone   1/day-summon monster VII (earth elementals only), symbol of scryingUM</t>
  </si>
  <si>
    <t>Str 22, Dex 27, Con 25, Int 27, Wis 18, Cha 24</t>
  </si>
  <si>
    <t>41 (43 vs. sunder)</t>
  </si>
  <si>
    <t>Combat Reflexes, Dodge, Improved Critical (claw), Improved Sunder, Mobility, Power Attack, Spring Attack, Weapon Finesse</t>
  </si>
  <si>
    <t>Acrobatics +20 (+24 when jumping), Climb +30, Craft (sculptures) +15, Disable Device +24, Heal +20, Knowledge (arcana) +27, Knowledge (dungeoneering) +24, Knowledge (planes) +27, Knowledge (geography) +24, Knowledge (nature) +24, Perception +23, Sense Motive +23, Spellcraft +27, Stealth +27, Use Magic Device +26</t>
  </si>
  <si>
    <t>Terran; telepathy 300 ft.</t>
  </si>
  <si>
    <t>item mastery</t>
  </si>
  <si>
    <t>This towering, spindly, four-armed entity appears to be made of stone and crystal, yet it moves with a fluid grace.</t>
  </si>
  <si>
    <t>Command Stone (Sp) This ability functions as dominate monster, equivalent of a 9th-level spell, but only on creatures with the earth subtype or constructs made out of stone. When used against a construct, this ability overcomes any spell resistance, but the effects last for only 1 round per level.  Crystal Burst (Su) As a standard action once every 1d4 rounds, a xiomorn can create an explosion of razor-sharp crystals at a range of up to 120 feet. These crystals fill a 30-foot-radius burst and deal 12d6 points of piercing and slashing damage (Reflex DC 25 half). The save DC is Constitution-based.  Crystallization (Su) A creature struck by a xiomorn's claw must succeed at a DC 25 Fortitude save or take 1 point of Dexterity drain. On a critical hit, the claw deals 2 points of Dexterity drain on a failed save. As long as a creature suffers any of this drain, portions of its body appear as living green crystal and it gains the earth creature subtype. A creature drained to 0 Dexterity in this manner transforms into a green crystal statue, as if affected by flesh to stone. The save DC is Constitution-based.  Item Mastery (Ex) A xiomorn can always activate spell trigger and spell completion items as if the spell were on its class list. For the purposes of crafting magic items or constructs, it is treated as though it possessed all item creation feats.</t>
  </si>
  <si>
    <t>Organization solitary, pair, or cabal (3-6 plus 4-12 pechs and 2-6 earth elementals)  Treasure double     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t>
  </si>
  <si>
    <t>&lt;link rel="stylesheet"href="PF.css"&gt;&lt;div&gt;&lt;h2&gt;Xiomorn&lt;/h2&gt;&lt;h3&gt;&lt;i&gt;This towering, spindly, four-armed entity appears to be made of stone and crystal, yet it moves with a fluid grace.&lt;/i&gt;&lt;/h3&gt;&lt;br&gt;&lt;/div&gt;&lt;div class="heading"&gt;&lt;p class="alignleft"&gt;Xiomorn (Vault Keeper)&lt;/p&gt;&lt;p class="alignright"&gt;CR 14&lt;/p&gt;&lt;div style="clear: both;"&gt;&lt;/div&gt;&lt;/div&gt;&lt;div&gt;&lt;h5&gt;&lt;b&gt;XP &lt;/b&gt;38,400&lt;/h5&gt;&lt;h5&gt;LN Medium outsider (earth, elemental, extraplanar)&lt;/h5&gt;&lt;h5&gt;&lt;b&gt;Init &lt;/b&gt;+8; &lt;b&gt;Senses &lt;/b&gt;darkvision 60 ft., tremorsense 120 ft.; Perception +23&lt;/h5&gt;&lt;/div&gt;&lt;hr/&gt;&lt;div&gt;&lt;h5&gt;&lt;b&gt;DEFENSE&lt;/b&gt;&lt;/h5&gt;&lt;/div&gt;&lt;hr/&gt;&lt;div&gt;&lt;h5&gt;&lt;b&gt;AC &lt;/b&gt;28, touch 19, flat-footed 19 (+8 Dex, +1 dodge, +9 natural)&lt;/h5&gt;&lt;h5&gt;&lt;b&gt;hp &lt;/b&gt;200 (16d10+112); fast healing 5&lt;/h5&gt;&lt;h5&gt;&lt;b&gt;Fort &lt;/b&gt;+12, &lt;b&gt;Ref &lt;/b&gt;+18, &lt;b&gt;Will &lt;/b&gt;+14&lt;/h5&gt;&lt;h5&gt;&lt;b&gt;DR &lt;/b&gt;10/adamantine and bludgeoning; &lt;b&gt;Immune &lt;/b&gt;elemental traits; &lt;b&gt;SR &lt;/b&gt;25&lt;/h5&gt;&lt;/div&gt;&lt;hr/&gt;&lt;div&gt;&lt;h5&gt;&lt;b&gt;OFFENSE&lt;/b&gt;&lt;/h5&gt;&lt;/div&gt;&lt;hr/&gt;&lt;div&gt;&lt;h5&gt;&lt;b&gt;Spd &lt;/b&gt;40 ft., climb 40 ft.&lt;/h5&gt;&lt;h5&gt;&lt;b&gt;Melee &lt;/b&gt;4 claws +24 (2d4+6/19-20 plus crystallization)&lt;/h5&gt;&lt;h5&gt;&lt;b&gt;Space &lt;/b&gt;5 ft.; &lt;b&gt;Reach &lt;/b&gt;5 ft.&lt;/h5&gt;&lt;h5&gt;&lt;b&gt;Special Attacks &lt;/b&gt;crystal burst, crystallization (DC 25), rend (2 claws, 2d4+9)&lt;/h5&gt;&lt;h5&gt;&lt;b&gt;Spell-Like Abilities&lt;/b&gt; (CL 16th; concentration +23) &lt;/br&gt;At Will&amp;mdash;&lt;i&gt;dispel magic&lt;/i&gt;, &lt;i&gt;greater teleport&lt;/i&gt; (self plus 50 lbs. of objects only), &lt;i&gt;shatter&lt;/i&gt; (DC 19), &lt;i&gt;statue&lt;/i&gt;, &lt;i&gt;stone shape&lt;/i&gt;, &lt;i&gt;stone tell&lt;/i&gt; &lt;/br&gt;3/day&amp;mdash;command stone (DC 26), &lt;i&gt;flesh to stone&lt;/i&gt; (DC 23), &lt;i&gt;spike stones&lt;/i&gt; (DC 21), &lt;i&gt;wall of stone&lt;/i&gt; &lt;/br&gt;1/day&amp;mdash;&lt;i&gt;summon monster VII&lt;/i&gt; (earth elementals only), &lt;i&gt;symbol of scrying&lt;/i&gt;&lt;sup&gt;UM&lt;/sup&gt;&lt;/h5&gt;&lt;/h5&gt;&lt;/div&gt;&lt;hr/&gt;&lt;div&gt;&lt;h5&gt;&lt;b&gt;STATISTICS&lt;/b&gt;&lt;/h5&gt;&lt;/div&gt;&lt;hr/&gt;&lt;div&gt;&lt;h5&gt;&lt;b&gt;Str &lt;/b&gt;22, &lt;b&gt;Dex &lt;/b&gt;27, &lt;b&gt;Con &lt;/b&gt;25, &lt;b&gt;Int &lt;/b&gt; 27, &lt;b&gt;Wis &lt;/b&gt;18, &lt;b&gt;Cha &lt;/b&gt;24&lt;/h5&gt;&lt;h5&gt;&lt;b&gt;Base Atk &lt;/b&gt;+16; &lt;b&gt;CMB &lt;/b&gt;+22 (+24 sunder); &lt;b&gt;CMD &lt;/b&gt;41 (43 vs. sunder)&lt;/h5&gt;&lt;h5&gt;&lt;b&gt;Feats &lt;/b&gt;Combat Reflexes, Dodge, Improved Critical (claw), Improved Sunder, Mobility, Power Attack, Spring Attack, Weapon Finesse&lt;/h5&gt;&lt;h5&gt;&lt;b&gt;Skills &lt;/b&gt;Acrobatics +20 (+24 when jumping), Climb +30, Craft (sculptures) +15, Disable Device +24, Heal +20, Knowledge (arcana) +27, Knowledge (dungeoneering) +24, Knowledge (planes) +27, Knowledge (geography) +24, Knowledge (nature) +24, Perception +23, Sense Motive +23, Spellcraft +27, Stealth +27, Use Magic Device +26; &lt;b&gt;Racial Modifiers &lt;/b&gt;+4 Acrobatics when jumping&lt;/h5&gt;&lt;h5&gt;&lt;b&gt;Languages &lt;/b&gt;Terran; telepathy 300 ft.&lt;/h5&gt;&lt;h5&gt;&lt;b&gt;SQ &lt;/b&gt;item mastery&lt;/h5&gt;&lt;/div&gt;&lt;hr/&gt;&lt;div&gt;&lt;h5&gt;&lt;b&gt;ECOLOGY&lt;/b&gt;&lt;/h5&gt;&lt;/div&gt;&lt;hr/&gt;&lt;div&gt;&lt;h5&gt;&lt;b&gt;Environment &lt;/b&gt; any&lt;/h5&gt;&lt;h5&gt;&lt;b&gt;Organization &lt;/b&gt;&lt;/h5&gt;&lt;h5&gt;&lt;b&gt;Treasure &lt;/b&gt;&lt;/h5&gt;&lt;/div&gt;&lt;hr/&gt;&lt;div&gt;&lt;h5&gt;&lt;b&gt;SPECIAL ABILITIES&lt;/b&gt;&lt;/h5&gt;&lt;/div&gt;&lt;hr/&gt;&lt;div&gt;&lt;/h5&gt;&lt;h5&gt;&lt;b&gt;Command Stone (Sp)&lt;/b&gt; This ability functions as &lt;i&gt;dominate monster&lt;/i&gt;, equivalent of a 9th-level spell, but only on creatures with the earth subtype or constructs made out of stone. When used against a construct, this ability overcomes any spell resistance, but the effects last for only 1 round per level.  &lt;/h5&gt;&lt;h5&gt;&lt;b&gt;Crystal Burst (Su)&lt;/b&gt; As a standard action once every 1d4 rounds, a xiomorn can create an explosion of razor-sharp crystals at a range of up to 120 feet. These crystals fill a 30-foot-radius burst and deal 12d6 points of piercing and slashing damage (Reflex DC 25 half). The save DC is Constitution-based.  &lt;/h5&gt;&lt;h5&gt;&lt;b&gt;Crystallization (Su)&lt;/b&gt; A creature struck by a xiomorn's claw must succeed at a DC 25 Fortitude save or take 1 point of Dexterity drain. On a critical hit, the claw deals 2 points of Dexterity drain on a failed save. As long as a creature suffers any of this drain, portions of its body appear as living green crystal and it gains the earth creature subtype. A creature drained to 0 Dexterity in this manner transforms into a green crystal &lt;i&gt;statue&lt;/i&gt;, as if affected by &lt;i&gt;flesh to stone&lt;/i&gt;. The save DC is Constitution-based.  &lt;/h5&gt;&lt;h5&gt;&lt;b&gt;Item Mastery (Ex)&lt;/b&gt; A xiomorn can always activate spell trigger and spell completion items as if the spell were on its class list. For the purposes of crafting magic items or constructs, it is treated as though it possessed all item creation feats.&lt;/h5&gt;&lt;/div&gt;&lt;br&gt;&lt;div&gt;&lt;h4&gt;&lt;p&gt;&lt;p&gt;Organization solitary, pair, or cabal (3-6 plus 4-12 pechs and 2-6 earth elementals)  Treasure double     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realms.&lt;/p&gt;&lt;/h4&gt;&lt;/div&gt;</t>
  </si>
  <si>
    <t>Vault Keeper</t>
  </si>
  <si>
    <t>Mythic Xiomorn</t>
  </si>
  <si>
    <t>(earth, elemental, extraplanar, mythicMA)</t>
  </si>
  <si>
    <t>darkvision 60 ft., tremorsense 120 ft.; Perception +26</t>
  </si>
  <si>
    <t>frightful presence (30 ft., DC 27)</t>
  </si>
  <si>
    <t>38, touch 21, flat-footed 27</t>
  </si>
  <si>
    <t>(+10 Dex, +1 dodge, +17 natural)</t>
  </si>
  <si>
    <t>(19d10+213)</t>
  </si>
  <si>
    <t>Fort +13, Ref +21, Will +17</t>
  </si>
  <si>
    <t>10/ adamantine and bludgeoning and epic</t>
  </si>
  <si>
    <t>4 claws +29 (2d4+10/19-20 plus crystallization)</t>
  </si>
  <si>
    <t>crystal burst (see xiomorn), crystallization (DC 28, see xiomorn), mythic magic (3/day), mythic power (10/day, surge +1d10), rend (2 claws, 2d4+9), xiomorn spellcasting</t>
  </si>
  <si>
    <t>Spell-Like Abilities (CL 19th; concentration +27)   At Will-dispel magic, greater teleport (self plus 50 lbs. of objects only), shatter (DC 20), statue, stone shape, stone tell   3/day-command stone (DC 27, see xiomorn), flesh to stone (DC 24), spike stones (DC 22), wall of stone   1/day-permanency, summon monster VII (earth elementals only), symbol of scryingUM</t>
  </si>
  <si>
    <t>Wizard Spells Prepared (CL 19th; concentration +28)   8th (1/day)-earthquakeM, maze, repel metal or stone   6th (1/day)-disintegrateM (DC 24), flesh to stoneM (DC 24)   3rd (1/day)-flyM</t>
  </si>
  <si>
    <t>Str 22, Dex 31, Con 25, Int 29, Wis 18, Cha 26</t>
  </si>
  <si>
    <t>+25 (+31 sunder)</t>
  </si>
  <si>
    <t>46 (52 vs. sunder)</t>
  </si>
  <si>
    <t>Ability Focus (crystallization), Combat Reflexes, Dodge, Extra Mythic Power, Improved Critical (claw), Improved Sunder[M], Iron Will, Mobility, Power Attack, Spring Attack[M], Weapon Finesse[M]</t>
  </si>
  <si>
    <t>Climb +33, Craft (sculptures) +39, Disable Device +29, Heal +23, Knowledge (arcana, planes) +39, Knowledge (dungeoneering, engineering, geography, nature) +28, Perception +26, Sense Motive +26, Spellcraft +31, Stealth +32, Use Magic Device +30</t>
  </si>
  <si>
    <t>+8 Craft (sculptures), +8 Knowledge (arcana), +8 Knowledge (planes)</t>
  </si>
  <si>
    <t>item mastery (see xiomorn), item shaper, secret of the Vault Seed</t>
  </si>
  <si>
    <t>solitary, pair, or foundation (2 plus 4-20 Vault Keepers)</t>
  </si>
  <si>
    <t>Item Shaper (Ex) A mythic xiomorn can create magic items at a rate of 1 hour per 1,000 gp in the item's base price instead of 8 hours. For items made primarily of crystal, stone, or earth, this time and the item's cost to create are halved.  Secret of the Vault Seed (Su) Mythic xiomorns possess an innate understanding of Vault Seeds-the magic-rich artifacts that grow into the xiomorns' underground vaults. This process includes finding the raw crystals the seeds are formed from on the Plane of Earth, faceting the gem and using magic to grow it into its shape, and nurturing the seed with the proper spells once it's planted in the raw earth from which the Vault will grow.  A mythic xiomorn gains regeneration 10 while in a Vault it created or directly helped create. No attack form causes this regeneration to stop functioning; a mythic xiomorn can be killed by hit point damage only if removed from its Vault first.  Xiomorn Spellcasting (Su) This ability functions as simple arcane spellcasting, except that the xiomorn can change its spells each morning as though preparing spells, choosing a number of spells with a combined level equal to twice its CR. Each xiomorn knows a number of spells with a combined level equal to three times its CR-choosing from the spells listed above, as well as create demiplaneUM, mythic move earth, and terraformMA.</t>
  </si>
  <si>
    <t>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t>
  </si>
  <si>
    <t>&lt;link rel="stylesheet"href="PF.css"&gt;&lt;div&gt;&lt;h2&gt;Xiomorn, Mythic&lt;/h2&gt;&lt;h3&gt;&lt;i&gt;This towering, spindly, four-armed entity appears to be made of stone and crystal, yet it moves with a fluid grace.&lt;/i&gt;&lt;/h3&gt;&lt;br&gt;&lt;/div&gt;&lt;div class="heading"&gt;&lt;p class="alignleft"&gt;Mythic Xiomorn (Vault Builder)&lt;/p&gt;&lt;p class="alignright"&gt;CR 20/MR 8&lt;/p&gt;&lt;div style="clear: both;"&gt;&lt;/div&gt;&lt;/div&gt;&lt;div&gt;&lt;h5&gt;&lt;b&gt;XP &lt;/b&gt;307,200&lt;/h5&gt;&lt;h5&gt;LN Medium outsider (earth, elemental, extraplanar, mythic&lt;sup&gt;MA&lt;/sup&gt;)&lt;/h5&gt;&lt;h5&gt;&lt;b&gt;Init &lt;/b&gt;+10; &lt;b&gt;Senses &lt;/b&gt;darkvision 60 ft., tremorsense 120 ft.; Perception +26&lt;/h5&gt;&lt;h5&gt;&lt;b&gt;Aura &lt;/b&gt;frightful presence (30 ft., DC 27)&lt;/h5&gt;&lt;/div&gt;&lt;hr/&gt;&lt;div&gt;&lt;h5&gt;&lt;b&gt;DEFENSE&lt;/b&gt;&lt;/h5&gt;&lt;/div&gt;&lt;hr/&gt;&lt;div&gt;&lt;h5&gt;&lt;b&gt;AC &lt;/b&gt;38, touch 21, flat-footed 27 (+10 Dex, +1 dodge, +17 natural)&lt;/h5&gt;&lt;h5&gt;&lt;b&gt;hp &lt;/b&gt;317 (19d10+213); fast healing 5&lt;/h5&gt;&lt;h5&gt;&lt;b&gt;Fort &lt;/b&gt;+13, &lt;b&gt;Ref &lt;/b&gt;+21, &lt;b&gt;Will &lt;/b&gt;+17&lt;/h5&gt;&lt;h5&gt;&lt;b&gt;Defensive Abilities &lt;/b&gt;block attacks, fortification (50%); &lt;b&gt;DR &lt;/b&gt;10/ adamantine and bludgeoning and epic; &lt;b&gt;Immune &lt;/b&gt;elemental traits; &lt;b&gt;SR &lt;/b&gt;31&lt;/h5&gt;&lt;/div&gt;&lt;hr/&gt;&lt;div&gt;&lt;h5&gt;&lt;b&gt;OFFENSE&lt;/b&gt;&lt;/h5&gt;&lt;/div&gt;&lt;hr/&gt;&lt;div&gt;&lt;h5&gt;&lt;b&gt;Spd &lt;/b&gt;40 ft., burrow 30 ft., climb 40 ft., earth glide&lt;/h5&gt;&lt;h5&gt;&lt;b&gt;Melee &lt;/b&gt;4 claws +29 (2d4+10/19-20 plus crystallization)&lt;/h5&gt;&lt;h5&gt;&lt;b&gt;Space &lt;/b&gt;5 ft.; &lt;b&gt;Reach &lt;/b&gt;5 ft.&lt;/h5&gt;&lt;h5&gt;&lt;b&gt;Special Attacks &lt;/b&gt;crystal burst (see xiomorn), crystallization (DC 28, see xiomorn), mythic magic (3/day), mythic power (10/day, surge +1d10), rend (2 claws, 2d4+9), xiomorn spellcasting&lt;/h5&gt;&lt;h5&gt;&lt;b&gt;Spell-Like Abilities&lt;/b&gt; (CL 19th; concentration +27) &lt;/br&gt;At Will&amp;mdash;&lt;i&gt;dispel magic&lt;/i&gt;, &lt;i&gt;greater teleport&lt;/i&gt; (self plus 50 lbs. of objects only), &lt;i&gt;shatter&lt;/i&gt; (DC 20), &lt;i&gt;statue&lt;/i&gt;, &lt;i&gt;stone shape&lt;/i&gt;, &lt;i&gt;stone tell&lt;/i&gt; &lt;/br&gt;3/day&amp;mdash;command stone (DC 27, see xiomorn), &lt;i&gt;flesh to stone&lt;/i&gt; (DC 24), &lt;i&gt;spike stones&lt;/i&gt; (DC 22), &lt;i&gt;wall of stone&lt;/i&gt; &lt;/br&gt;1/day&amp;mdash;&lt;i&gt;permanency&lt;/i&gt;, &lt;i&gt;summon monster VII&lt;/i&gt; (earth elementals only), &lt;i&gt;symbol of scrying&lt;/i&gt;&lt;sup&gt;UM&lt;/sup&gt;&lt;/h5&gt;&lt;/h5&gt;&lt;h5&gt;&lt;b&gt;Wizard Spells Prepared&lt;/b&gt; (CL 19th; concentration +28) &lt;/br&gt;8th (1/day)&amp;mdash;&lt;i&gt;earthquake&lt;/i&gt;&lt;sup&gt;M&lt;/sup&gt;, &lt;i&gt;maze&lt;/i&gt;, &lt;i&gt;repel metal or stone&lt;/i&gt; &lt;/br&gt;6th (1/day)&amp;mdash;&lt;i&gt;disintegrate&lt;/i&gt;&lt;sup&gt;M&lt;/sup&gt; (DC 24), &lt;i&gt;flesh to stone&lt;/i&gt;&lt;sup&gt;M&lt;/sup&gt; (DC 24) &lt;/br&gt;3rd (1/day)&amp;mdash;&lt;i&gt;fly&lt;/i&gt;&lt;sup&gt;M&lt;/sup&gt;&lt;/h5&gt;&lt;/h5&gt;&lt;h5&gt;&lt;b&gt;M&lt;/b&gt; Mythic spell&lt;/h5&gt;&lt;/div&gt;&lt;hr/&gt;&lt;div&gt;&lt;h5&gt;&lt;b&gt;STATISTICS&lt;/b&gt;&lt;/h5&gt;&lt;/div&gt;&lt;hr/&gt;&lt;div&gt;&lt;h5&gt;&lt;b&gt;Str &lt;/b&gt;22, &lt;b&gt;Dex &lt;/b&gt;31, &lt;b&gt;Con &lt;/b&gt;25, &lt;b&gt;Int &lt;/b&gt; 29, &lt;b&gt;Wis &lt;/b&gt;18, &lt;b&gt;Cha &lt;/b&gt;26&lt;/h5&gt;&lt;h5&gt;&lt;b&gt;Base Atk &lt;/b&gt;+19; &lt;b&gt;CMB &lt;/b&gt;+25 (+31 sunder); &lt;b&gt;CMD &lt;/b&gt;46 (52 vs. sunder)&lt;/h5&gt;&lt;h5&gt;&lt;b&gt;Feats &lt;/b&gt;Ability Focus (crystallization), Combat Reflexes, Dodge, Extra Mythic Power, Improved Critical (claw), Improved Sunder&lt;sup&gt;M&lt;/sup&gt;, Iron Will, Mobility, Power Attack, Spring Attack&lt;sup&gt;M&lt;/sup&gt;, Weapon Finesse&lt;sup&gt;M&lt;/sup&gt;&lt;/h5&gt;&lt;h5&gt;&lt;b&gt;Skills &lt;/b&gt;Climb +33, Craft (sculptures) +39, Disable Device +29, Heal +23, Knowledge (arcana, planes) +39, Knowledge (dungeoneering, engineering, geography, nature) +28, Perception +26, Sense Motive +26, Spellcraft +31, Stealth +32, Use Magic Device +30; &lt;b&gt;Racial Modifiers &lt;/b&gt;+8 Craft (sculptures), +8 Knowledge (arcana), +8 Knowledge (planes)&lt;/h5&gt;&lt;h5&gt;&lt;b&gt;Languages &lt;/b&gt;Terran; telepathy 300 ft.&lt;/h5&gt;&lt;h5&gt;&lt;b&gt;SQ &lt;/b&gt;item mastery (see xiomorn), item shaper, secret of the &lt;i&gt;Vault Seed&lt;/i&gt;&lt;/h5&gt;&lt;/div&gt;&lt;hr/&gt;&lt;div&gt;&lt;h5&gt;&lt;b&gt;ECOLOGY&lt;/b&gt;&lt;/h5&gt;&lt;/div&gt;&lt;hr/&gt;&lt;div&gt;&lt;h5&gt;&lt;b&gt;Environment &lt;/b&gt; any&lt;/h5&gt;&lt;h5&gt;&lt;b&gt;Organization &lt;/b&gt;solitary, pair, or foundation (2 plus 4-20 Vault Keepers)&lt;/h5&gt;&lt;h5&gt;&lt;b&gt;Treasure &lt;/b&gt;triple&lt;/h5&gt;&lt;/div&gt;&lt;hr/&gt;&lt;div&gt;&lt;h5&gt;&lt;b&gt;SPECIAL ABILITIES&lt;/b&gt;&lt;/h5&gt;&lt;/div&gt;&lt;hr/&gt;&lt;div&gt;&lt;/h5&gt;&lt;h5&gt;&lt;b&gt;Item Shaper (Ex)&lt;/b&gt; A mythic xiomorn can create magic items at a rate of 1 hour per 1,000 gp in the item's base price instead of 8 hours. For items made primarily of crystal, stone, or earth, this time and the item's cost to create are halved.  &lt;/h5&gt;&lt;h5&gt;&lt;b&gt;Secret of the &lt;i&gt;Vault Seed&lt;/i&gt; (Su)&lt;/b&gt; Mythic xiomorns possess an innate understanding of &lt;i&gt;Vault Seed&lt;/i&gt;s-the magic-rich artifacts that grow into the xiomorns' underground vaults. This process includes finding the raw crystals the seeds are formed from on the Plane of Earth, faceting the gem and using magic to grow it into its shape, and nurturing the seed with the proper spells once it's planted in the raw earth from which the Vault will grow.  A mythic xiomorn gains regeneration 10 while in a Vault it created or directly helped create. No attack form causes this regeneration to stop functioning; a mythic xiomorn can be killed by hit point damage only if removed from its Vault first.  &lt;/h5&gt;&lt;h5&gt;&lt;b&gt;Xiomorn Spellcasting (Su)&lt;/b&gt; This ability functions as simple arcane spellcasting, except that the xiomorn can change its spells each morning as though preparing spells, choosing a number of spells with a combined level equal to twice its CR. Each xiomorn knows a number of spells with a combined level equal to three times its CR-choosing from the spells listed above, as well as &lt;i&gt;create demiplane&lt;/i&gt;&lt;sup&gt;UM&lt;/sup&gt;, &lt;i&gt;mythic move earth&lt;/i&gt;, and &lt;i&gt;terraform&lt;/i&gt;&lt;sup&gt;MA&lt;/sup&gt;.&lt;/h5&gt;&lt;/div&gt;&lt;br&gt;&lt;div&gt;&lt;h4&gt;&lt;p&gt;&lt;p&gt;The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realms.&lt;/p&gt;&lt;/h4&gt;&lt;/div&gt;</t>
  </si>
  <si>
    <t>Vault Builder</t>
  </si>
  <si>
    <t>Black Jinni</t>
  </si>
  <si>
    <t>(+6 Dex, +1 dodge, +14 natural, -1 size)</t>
  </si>
  <si>
    <t>Fort +18, Ref +18, Will +10</t>
  </si>
  <si>
    <t>freedom of movement, obscuring cloud</t>
  </si>
  <si>
    <t>vulnerability to recitation</t>
  </si>
  <si>
    <t>+1 conductive falchion +29/+24/+19/+14 (2d6+13/15-20 plus 1d10 electricity), gore +22 (2d8+4) or   2 claws +27 (2d6+8), gore +27 (2d8+8)</t>
  </si>
  <si>
    <t>create spawn, dust vortex, shocking touch</t>
  </si>
  <si>
    <t>Str 26, Dex 22, Con 23, Int 12, Wis 15, Cha 18</t>
  </si>
  <si>
    <t>Bleeding Critical, Combat Reflexes, Critical Focus, Dodge, Improved Critical (falchion), Improved Initiative, Iron Will, Mobility, Spring Attack, Weapon Focus (falchion)</t>
  </si>
  <si>
    <t>Acrobatics +29, Bluff +27, Fly +4, Intimidate +27, Knowledge (religion) +24, Perception +25, Sense Motive +25, Stealth +25 (+33 in storms or clouds)</t>
  </si>
  <si>
    <t>Ancient Osiriani, Aquan, Auran, Ignan, Terran</t>
  </si>
  <si>
    <t>aligned weapons, stormwalk</t>
  </si>
  <si>
    <t>This appears to be a powerful humanoid figure, but it is difficult to make out due to the cloud of obscuring dust that perpetually hangs around it. The faint howl of winds and the smell of the deep desert seems to linger in its presence. It has recognizable features such as arms and legs, but they seem somehow wrong and out of proportion.</t>
  </si>
  <si>
    <t>Aligned Weapons (Su) A black jinni's natural weapons and any weapon she wields are treated as chaotic and evil for the purposes of overcoming damage reduction.  Create Spawn (Su) A humanoid or genie slain by a black jinni's melee attacks enhanced by her shocking touch rises 1d4 rounds later as an undead spawn. Humans rise as zombies, jann rise as ghuls (Pathfinder RPG Bestiary 3 125), and djinn, efreet, shaitans, and marids rise as great ghuls (see page 51). Any spawn created by a black jinni are under her control.  Dust Vortex (Su) Once per day, as a full-round action, a black jinni can cause the obscuring cloud that surrounds her to become a vortex of electrically charged dust. This vortex is 20 feet high and radiates to a range of 30 feet, with the black jinni at the vortex's center. The winds within this area are considered a windstorm (Core Rulebook 439). Creatures within the vortex that would normally be blown away are instead drawn toward the center to a square adjacent to the black jinni. A creature that ends its turn within the dust vortex takes 10d6 points of electricity damage (Reflex DC 23 half). Once the dust vortex is created, it remains stationary, allowing the black jinni to move around in it or even leave it. The vortex remains in place for 1d6 rounds, or until the black jinni dismisses it as a move action. The save DC is Constitution-based.  Obscuring Cloud (Ex) A black jinni is continually surrounded by a cloud of obscuring dust and scouring wind. This cloud gives her a +8 racial bonus on Stealth checks while within a sandstorm or other area of blowing dust. In addition, a black jinni has concealment (20% miss chance) while the cloud is in effect. Any strong (or stronger) wind can suppress the obscuring cloud as long as the wind persists.  Shocking Touch (Su) Any creature hit by a black jinni's claw attack or its conductive falchion takes an additional 1d10 points of electricity damage-on a critical hit, this additional electricity damage increases to 2d10 points of damage and the creature must succeed at a DC 23 Fortitude save or the electricity lingers on its body, dealing an additional 1d10 points of electricity damage each round on the start of the victim's turn for 1d6 additional rounds. Immersion in any liquid ends this ongoing damage, as does contact with a metal object of at least Medium or larger size that is in contact with the ground. The save DC is Constitution-based.  Stormwalk (Ex) A black jinni is able to move about in any storm of natural or unnatural origin of hurricane velocity or less without suffering any of its effects.  Vulnerability to Recitation (Ex) As cursed genies of evil and chaos, black jinn are strangely susceptible to recitations of certain holy tracts belonging to good or lawful deities or philosophies. These include the spells dictum and holy word, but also forceful recitations of nonmagical holy sermonizing. If a cleric or paladin of a lawful or good deity succeeds at an opposed Knowledge (religion) check against a black jinni's Knowledge (religion) check as a standard action, the black jinni must succeed at a DC 20 Fortitude save or be instantly destroyed, leaving behind only a small spot of charred ash. If this save is successful, the black jinni instead takes 5d6 points of damage. Unlike most black jinn, though, Agazuberi is particularly patient and accepting of such recitations-she gains a +4 bonus on her Fortitude saves and Knowledge (religion) checks when reacting to this weakness.</t>
  </si>
  <si>
    <t>Thought by many, even among the jann, to be myths and dark legends, the black jinn are an accursed and forgotten tribe of genies. Bearers of ill will and bringers of destruction upon both mortals and their own kind, these hateful creatures are possessed by madness and a drive to call down ruin upon any who intrude upon their desolate sanctums. The few black jinn encountered on the Material Plane are thought of as terrors of the deep desert, arriving in sudden sandstorms, brilliant with electrical fury, and disappearing just as quickly to leave behind no trace of lost comrades, or merely leaving corpses, charred or glazed in molten glass. Largely, black jinn are creatures of myth and legend, but a handful of mortals know the terrible truth - which few live long enough to tell. Although typically surrounded by a cloud of dust, black jinn appear more fiendish than other genies. A cursed creature, they do not constitute a true race of jann, but rather a bloodline so corrupt as to no longer be considered part of this proud race. A black jinni stands 12 feet tall and can weigh as much 1,200 pounds, its body being mostly comprised of soot, dust, and foul smoke.</t>
  </si>
  <si>
    <t>&lt;link rel="stylesheet"href="PF.css"&gt;&lt;div&gt;&lt;h2&gt;Black Jinni&lt;/h2&gt;&lt;h3&gt;&lt;i&gt;This appears to be a powerful humanoid figure, but it is difficult to make out due to the cloud of obscuring dust that perpetually hangs around it. The faint howl of winds and the smell of the deep desert seems to linger in its presence. It has recognizable features such as arms and legs, but they seem somehow wrong and out of proportion.&lt;/i&gt;&lt;/h3&gt;&lt;br&gt;&lt;/div&gt;&lt;div class="heading"&gt;&lt;p class="alignleft"&gt;Black Jinni&lt;/p&gt;&lt;p class="alignright"&gt;CR 15&lt;/p&gt;&lt;div style="clear: both;"&gt;&lt;/div&gt;&lt;/div&gt;&lt;div&gt;&lt;h5&gt;&lt;b&gt;XP &lt;/b&gt;51,200&lt;/h5&gt;&lt;h5&gt;CE Large outsider (chaotic, evil, extraplanar)&lt;/h5&gt;&lt;h5&gt;&lt;b&gt;Init &lt;/b&gt;+10; &lt;b&gt;Senses &lt;/b&gt;darkvision 60 ft.; Perception +19&lt;/h5&gt;&lt;/div&gt;&lt;hr/&gt;&lt;div&gt;&lt;h5&gt;&lt;b&gt;DEFENSE&lt;/b&gt;&lt;/h5&gt;&lt;/div&gt;&lt;hr/&gt;&lt;div&gt;&lt;h5&gt;&lt;b&gt;AC &lt;/b&gt;30, touch 16, flat-footed 23 (+6 Dex, +1 dodge, +14 natural, -1 size)&lt;/h5&gt;&lt;h5&gt;&lt;b&gt;hp &lt;/b&gt;230 (20d10+120)&lt;/h5&gt;&lt;h5&gt;&lt;b&gt;Fort &lt;/b&gt;+18, &lt;b&gt;Ref &lt;/b&gt;+18, &lt;b&gt;Will &lt;/b&gt;+10&lt;/h5&gt;&lt;h5&gt;&lt;b&gt;Defensive Abilities &lt;/b&gt;freedom of movement, obscuring cloud; &lt;b&gt;Immune &lt;/b&gt;electricity, fire&lt;/h5&gt;&lt;h5&gt;&lt;b&gt;Weaknesses &lt;/b&gt;vulnerability to recitation&lt;/h5&gt;&lt;/div&gt;&lt;hr/&gt;&lt;div&gt;&lt;h5&gt;&lt;b&gt;OFFENSE&lt;/b&gt;&lt;/h5&gt;&lt;/div&gt;&lt;hr/&gt;&lt;div&gt;&lt;h5&gt;&lt;b&gt;Spd &lt;/b&gt;40 ft., fly 60 ft. (average)&lt;/h5&gt;&lt;h5&gt;&lt;b&gt;Melee &lt;/b&gt;&lt;i&gt;&lt;i&gt;+1 &lt;i&gt;conductive falchion&lt;/i&gt;&lt;/i&gt;&lt;/i&gt; +29/+24/+19/+14 (2d6+13/15-20 plus 1d10 electricity), gore +22 (2d8+4) or &lt;/br&gt;  2 claws +27 (2d6+8), gore +27 (2d8+8)&lt;/h5&gt;&lt;h5&gt;&lt;b&gt;Space &lt;/b&gt;10 ft.; &lt;b&gt;Reach &lt;/b&gt;10 ft.&lt;/h5&gt;&lt;h5&gt;&lt;b&gt;Special Attacks &lt;/b&gt;create spawn, dust vortex, shocking touch&lt;/h5&gt;&lt;/div&gt;&lt;hr/&gt;&lt;div&gt;&lt;h5&gt;&lt;b&gt;STATISTICS&lt;/b&gt;&lt;/h5&gt;&lt;/div&gt;&lt;hr/&gt;&lt;div&gt;&lt;h5&gt;&lt;b&gt;Str &lt;/b&gt;26, &lt;b&gt;Dex &lt;/b&gt;22, &lt;b&gt;Con &lt;/b&gt;23, &lt;b&gt;Int &lt;/b&gt; 12, &lt;b&gt;Wis &lt;/b&gt;15, &lt;b&gt;Cha &lt;/b&gt;18&lt;/h5&gt;&lt;h5&gt;&lt;b&gt;Base Atk &lt;/b&gt;+20; &lt;b&gt;CMB &lt;/b&gt;+29; &lt;b&gt;CMD &lt;/b&gt;46&lt;/h5&gt;&lt;h5&gt;&lt;b&gt;Feats &lt;/b&gt;Bleeding Critical, Combat Reflexes, Critical Focus, Dodge, Improved Critical (falchion), Improved Initiative, Iron Will, Mobility, Spring Attack, Weapon Focus (falchion)&lt;/h5&gt;&lt;h5&gt;&lt;b&gt;Skills &lt;/b&gt;Acrobatics +29, Bluff +27, Fly +4, Intimidate +27, Knowledge (religion) +24, Perception +25, Sense Motive +25, Stealth +25 (+33 in storms or clouds)&lt;/h5&gt;&lt;h5&gt;&lt;b&gt;Languages &lt;/b&gt;Ancient Osiriani, Aquan, Auran, Ignan, Terran&lt;/h5&gt;&lt;h5&gt;&lt;b&gt;SQ &lt;/b&gt;aligned weapons, stormwalk&lt;/h5&gt;&lt;/div&gt;&lt;hr/&gt;&lt;div&gt;&lt;h5&gt;&lt;b&gt;ECOLOGY&lt;/b&gt;&lt;/h5&gt;&lt;/div&gt;&lt;hr/&gt;&lt;div&gt;&lt;h5&gt;&lt;b&gt;Environment &lt;/b&gt; warm deserts&lt;/h5&gt;&lt;h5&gt;&lt;b&gt;Organization &lt;/b&gt;solitary, pair, or band (3-6)&lt;/h5&gt;&lt;h5&gt;&lt;b&gt;Treasure &lt;/b&gt;standard&lt;/h5&gt;&lt;/div&gt;&lt;hr/&gt;&lt;div&gt;&lt;h5&gt;&lt;b&gt;SPECIAL ABILITIES&lt;/b&gt;&lt;/h5&gt;&lt;/div&gt;&lt;hr/&gt;&lt;div&gt;&lt;/h5&gt;&lt;h5&gt;&lt;b&gt;Aligned Weapons (Su)&lt;/b&gt; A black jinni's natural weapons and any weapon she wields are treated as chaotic and evil for the purposes of overcoming damage reduction.  &lt;/h5&gt;&lt;h5&gt;&lt;b&gt;Create Spawn (Su)&lt;/b&gt; A humanoid or genie slain by a black jinni's melee attacks enhanced by her shocking touch rises 1d4 rounds later as an undead spawn. Humans rise as zombies, jann rise as ghuls (&lt;i&gt;Pathfinder RPG Bestiary 3&lt;/i&gt; 125), and djinn, efreet, shaitans, and marids rise as great ghuls (see page 51). Any spawn created by a black jinni are under her control.  &lt;/h5&gt;&lt;h5&gt;&lt;b&gt;Dust Vortex (Su)&lt;/b&gt; Once per day, as a full-round action, a black jinni can cause the obscuring cloud that surrounds her to become a vortex of electrically charged dust. This vortex is 20 feet high and radiates to a range of 30 feet, with the black jinni at the vortex's center. The winds within this area are considered a windstorm (&lt;i&gt;Core Rulebook&lt;/i&gt; 439). Creatures within the vortex that would normally be blown away are instead drawn toward the center to a square adjacent to the black jinni. A creature that ends its turn within the dust vortex takes 10d6 points of electricity damage (Reflex DC 23 half). Once the dust vortex is created, it remains stationary, allowing the black jinni to move around in it or even leave it. The vortex remains in place for 1d6 rounds, or until the black jinni dismisses it as a move action. The save DC is Constitution-based.  &lt;/h5&gt;&lt;h5&gt;&lt;b&gt;Obscuring Cloud (Ex)&lt;/b&gt; A black jinni is continually surrounded by a cloud of obscuring dust and scouring wind. This cloud gives her a +8 racial bonus on Stealth checks while within a sandstorm or other area of blowing dust. In addition, a black jinni has concealment (20% miss chance) while the cloud is in effect. Any strong (or stronger) wind can suppress the obscuring cloud as long as the wind persists.  &lt;/h5&gt;&lt;h5&gt;&lt;b&gt;Shocking Touch (Su)&lt;/b&gt; Any creature hit by a black jinni's claw attack or its &lt;i&gt;conductive falchion&lt;/i&gt; takes an additional 1d10 points of electricity damage-on a critical hit, this additional electricity damage increases to 2d10 points of damage and the creature must succeed at a DC 23 Fortitude save or the electricity lingers on its body, dealing an additional 1d10 points of electricity damage each round on the start of the victim's turn for 1d6 additional rounds. Immersion in any liquid ends this ongoing damage, as does contact with a metal object of at least Medium or larger size that is in contact with the ground. The save DC is Constitution-based.  &lt;/h5&gt;&lt;h5&gt;&lt;b&gt;Stormwalk (Ex)&lt;/b&gt; A black jinni is able to move about in any storm of natural or unnatural origin of hurricane velocity or less without suffering any of its effects.  &lt;/h5&gt;&lt;h5&gt;&lt;b&gt;Vulnerability to Recitation (Ex)&lt;/b&gt; As cursed genies of evil and chaos, black jinn are strangely susceptible to recitations of certain holy tracts belonging to good or lawful deities or philosophies. These include the spells &lt;i&gt;dictum&lt;/i&gt; and &lt;i&gt;holy word&lt;/i&gt;, but also forceful recitations of nonmagical holy sermonizing. If a cleric or paladin of a lawful or good deity succeeds at an opposed Knowledge (religion) check against a black jinni's Knowledge (religion) check as a standard action, the black jinni must succeed at a DC 20 Fortitude save or be instantly destroyed, leaving behind only a small spot of charred ash. If this save is successful, the black jinni instead takes 5d6 points of damage. Unlike most black jinn, though, Agazuberi is particularly patient and accepting of such recitations-she gains a +4 bonus on her Fortitude saves and Knowledge (religion) checks when reacting to this weakness.&lt;/h5&gt;&lt;/div&gt;&lt;br&gt;&lt;div&gt;&lt;h4&gt;&lt;p&gt;&lt;p&gt;Thought by many, even among the jann, to be myths and dark legends, the black jinn are an accursed and forgotten tribe of genies. Bearers of ill will and bringers of destruction upon both mortals and their own kind, these hateful creatures are possessed by madness and a drive to call down ruin upon any who intrude upon their desolate sanctums. The few black jinn encountered on the Material Plane are thought of as terrors of the deep desert, arriving in sudden sandstorms, brilliant with electrical fury, and disappearing just as quickly to leave behind no trace of lost comrades, or merely leaving corpses, charred or glazed in molten glass. Largely, black jinn are creatures of myth and legend, but a handful of mortals know the terrible truth - which few live long enough to tell. Although typically surrounded by a cloud of dust, black jinn appear more fiendish than other genies. A cursed creature, they do not constitute a true race of jann, but rather a bloodline so corrupt as to no longer be considered part of this proud race. A black jinni stands 12 feet tall and can weigh as much 1,200 pounds, its body being mostly comprised of soot, dust, and foul smoke.&lt;/p&gt;&lt;/h4&gt;&lt;/div&gt;</t>
  </si>
  <si>
    <t>Hanshepsu</t>
  </si>
  <si>
    <t>Fort +5, Ref +11, Will +8</t>
  </si>
  <si>
    <t>+1 heavy mace +23/+18/+13 (1d8+9)</t>
  </si>
  <si>
    <t>morphic head</t>
  </si>
  <si>
    <t>Str 22, Dex 18, Con -, Int 11, Wis 13, Cha 5</t>
  </si>
  <si>
    <t>+21 (+23 bull rush)</t>
  </si>
  <si>
    <t>35 (37 vs. bull rush)</t>
  </si>
  <si>
    <t>Alertness, Improved Bull Rush, Iron Will, Lightning Reflexes, Power Attack, Vital Strike, Weapon Focus (heavy mace), Weapon Specialization (heavy mace)</t>
  </si>
  <si>
    <t>Acrobatics +10, Climb +10, Perception +15, Sense Motive +7, Stealth +10</t>
  </si>
  <si>
    <t>soldier's training, warrior's mace</t>
  </si>
  <si>
    <t>solitary or unit (2-20)</t>
  </si>
  <si>
    <t>This muscular warrior is carefully sculpted from clay and has a large scarab beetle in place of its head.</t>
  </si>
  <si>
    <t>AP 83</t>
  </si>
  <si>
    <t>Immunity to Magic (Ex) A hanshepsu is immune to any spell or spell-like ability that allows spell resistance. In addition, certain spells and effects function differently against the creature.  • Dominate animal causes a hanshepsu to become confused for 1d4 rounds.  • Hold animal slows a hanshepsu (as the slow spell) for 1d6 rounds. While slowed, a hanshepsu can't change its animal head with its morphic head ability.  • Soften earth and stone cast directly at a hanshepsu deals 5d10 points of damage (no save).  Morphic Head (Su) As a move action, a hanshepsu can transform its head from one animal form to another. Each animal head grants a hanshepsu different abilities.  Cat: The hanshepsu gains a +2 dodge bonus to AC, a +8 racial bonus on Acrobatics checks, and it always counts as having a running start when attempting Acrobatics checks to jump.  Cobra: The hanshepsu can spit a stream of venom up to 30 feet as a standard action. This is a ranged touch attack with no range increment. Any opponent hit by this attack succeed at a DC 17 Fortitude save or take 1d4 points of Constitution damage for 2 rounds. This is a poison effect.  Crocodile: The hanshepsu's mace grows teeth and deals an additional 1d6 points of piercing damage with each successful attack.  Hawk: The hanshepsu gains a +8 racial bonus on Perception checks, and all penalties to Perception based on distance are halved.  Hippopotamus: The hanshepsu's damage reduction increases to DR 15/- and it gains a +4 bonus against combat maneuvers and effects that attempt to move it.  Ibis: The hanshepsu can use feather fall at will as a spell-like ability and can fly for up to 5 minutes each day.  Scarab: The hanshepsu's damage reduction is not subject to the effects of a golembane scarab or any abilities that allow a creature to ignore a construct's damage reduction.  Scorpion: The hanshepsu gains a climb speed of 20 feet and its mace gains the speedUE weapon special ability for 1 minute each day.  Set Beast: The hanshepsu's mace deals an additional 1d6 points of negative energy damage with each successful attack.  Solar Disk: A hanshepsu can change its head into a single non-animal form: that of a solar disk. In this form, a hanshepsu becomes immobile and heals itself at a rate of 5 hit points per hour.  Vulture: Each time a creature is struck by the hanshepsu's mace, it must succeed at a Fortitude save or contract bubonic plague (Pathfinder RPG Core Rulebook 557).  Soldier's Training (Ex) A hanshepsu has Weapon Specialization (heavy mace) despite not being a 4th-level fighter.  Warrior's Mace (Su) A hanshepsu's mace is treated as a +1 weapon, and the hanshepsu can deal nonlethal damage with the mace without taking a penalty. The mace is permanently affixed to the hanshepsu's hand during creation so it can't be disarmed; it can, however, be sundered. If the mace is destroyed, a hanshepsu can make 1 slam attack per round that deals 1d8+7 points of damage.</t>
  </si>
  <si>
    <t>Strangely intelligent constructs, the earliest hanshepsus were created during Osirion's First Age. Hanshepsus were originally built to serve as elite soldiers that never tired, didn't need to be fed, and were impervious to common attacks. Using secrets stolen from Jistkan golem crafters, Osirion's own artificers designed hanshepsus to equalize the battlef ield in their clashes against the Jistka Imperium as the two nations carved up northern Garund. Throughout the conf lict, hanshepsus fought in dozens of battles, each time turning the tide in favor of Osirion's forces as they marched ahead of regular, human soldiers through the hot sands of what is now Thuvia. Hanshepsus stand as tall as an adult human. While they appear lean and muscular, their clay bodies give them additional heft, causing them to weigh in at around 300 pounds.   sacrifice of a willing humanoid to provide not only the life force needed to animate the construct's body, but also the creature's intelligence. This allows the hanshepsu to make calculated decisions on the battlefield, and some even commanded humanoid units during battles, implementing clever tactics amid the fray.  Though a hanshepsu is intelligent, it lacks anything approaching a personality. Cold and stoic, hanshepsus don't hold conversations that involve anything more complicated than answering questions or issuing orders. Any attempt to engage a hanshepsu further results in utter silence and an inexpressive face. Some hanshepsus even shut down in the middle of their limited interactions with others, crossing their arms and changing to their solar disk head.  Despite their lack of personality, some hanshepsus retain traces of their mortal memories, and shout out bizarre non sequiturs in the midst of battle. Crumbling texts from the First Age of Osirion contain reports that, after time, hanshepsus became unpredictable, sometimes turning on their commanders and the other soldiers. This suggested that the process of creating these near-impervious soldiers was flawed in some fashion.  Few hanshepsus have been found in the current age, and they are rarely discovered in large numbers. The process of creating hanshepsus was expensive and required a willing sacrif ice, so only the best and brightest warriors were transformed into these constructs. Because of this, modern scholars believe that fewer than 5,000 hanshepsus were created before the practice fell out of favor, and with the march of time, less than 10 percent of that estimation are believed to be still functional.  Hanshepsus work best when assembled in a unit with other hanshepsus. They work in concert, taking physical cues from one another and rarely needing to verbally communicate. When not charged with leading or when fighting alongside a unit containing humanoids, hanshepsus barely regard other creatures. When at rest, they simply wait for new commands. In fighting units, hanshepsus were often at the front lines of a battle, and they used their increased strength and superior defenses to drive a wedge into enemy units and scatter their ranks, allowing the humanoid soldiers behind them to easily pick off the dispersed soldiers.  Construction  To create a hanshepsu, the crafter must sculpt and shape the body from a single block of clay harvested from the banks of the Asp, the Crook, or the Sphinx. The creature's head must be fired in a specially prepared kiln stoked with 1,500 gp worth of rare desert wood. As a final step, a living humanoid must be sacrificed in order to animate a hanshepsu in a  process that separates the victim's spirit from his body and infuses his essence (but not his personality) into the clay body.  HANSHEPSU  CL 13th; Price 46,500 gp  Construction  Requirements Craft Construct, animate object, beast shape III, limited wish, creator must be caster level 13th; Skill Craft (sculptures); Cost 24,000 gp</t>
  </si>
  <si>
    <t>&lt;link rel="stylesheet"href="PF.css"&gt;&lt;div&gt;&lt;h2&gt;Hanshepsu&lt;/h2&gt;&lt;h3&gt;&lt;i&gt;This muscular warrior is carefully sculpted from clay and has a large scarab beetle in place of its head.&lt;/i&gt;&lt;/h3&gt;&lt;br&gt;&lt;/div&gt;&lt;div class="heading"&gt;&lt;p class="alignleft"&gt;Hanshepsu&lt;/p&gt;&lt;p class="alignright"&gt;CR 10&lt;/p&gt;&lt;div style="clear: both;"&gt;&lt;/div&gt;&lt;/div&gt;&lt;div&gt;&lt;h5&gt;&lt;b&gt;XP &lt;/b&gt;9,600&lt;/h5&gt;&lt;h5&gt;N Medium construct &lt;/h5&gt;&lt;h5&gt;&lt;b&gt;Init &lt;/b&gt;+4; &lt;b&gt;Senses &lt;/b&gt;darkvision 60 ft., low-light vision; Perception +15&lt;/h5&gt;&lt;/div&gt;&lt;hr/&gt;&lt;div&gt;&lt;h5&gt;&lt;b&gt;DEFENSE&lt;/b&gt;&lt;/h5&gt;&lt;/div&gt;&lt;hr/&gt;&lt;div&gt;&lt;h5&gt;&lt;b&gt;AC &lt;/b&gt;24, touch 14, flat-footed 20 (+4 Dex, +10 natural)&lt;/h5&gt;&lt;h5&gt;&lt;b&gt;hp &lt;/b&gt;102 (15d10+20)&lt;/h5&gt;&lt;h5&gt;&lt;b&gt;Fort &lt;/b&gt;+5, &lt;b&gt;Ref &lt;/b&gt;+11, &lt;b&gt;Will &lt;/b&gt;+8&lt;/h5&gt;&lt;h5&gt;&lt;b&gt;DR &lt;/b&gt;10/-; &lt;b&gt;Immune &lt;/b&gt;construct traits, magic&lt;/h5&gt;&lt;/div&gt;&lt;hr/&gt;&lt;div&gt;&lt;h5&gt;&lt;b&gt;OFFENSE&lt;/b&gt;&lt;/h5&gt;&lt;/div&gt;&lt;hr/&gt;&lt;div&gt;&lt;h5&gt;&lt;b&gt;Spd &lt;/b&gt;30 ft.&lt;/h5&gt;&lt;h5&gt;&lt;b&gt;Melee &lt;/b&gt;&lt;i&gt;&lt;i&gt;+1 heavy mace&lt;/i&gt;&lt;/i&gt; +23/+18/+13 (1d8+9)&lt;/h5&gt;&lt;h5&gt;&lt;b&gt;Space &lt;/b&gt;5 ft.; &lt;b&gt;Reach &lt;/b&gt;5 ft.&lt;/h5&gt;&lt;h5&gt;&lt;b&gt;Special Attacks &lt;/b&gt;morphic head&lt;/h5&gt;&lt;/div&gt;&lt;hr/&gt;&lt;div&gt;&lt;h5&gt;&lt;b&gt;STATISTICS&lt;/b&gt;&lt;/h5&gt;&lt;/div&gt;&lt;hr/&gt;&lt;div&gt;&lt;h5&gt;&lt;b&gt;Str &lt;/b&gt;22, &lt;b&gt;Dex &lt;/b&gt;18, &lt;b&gt;Con &lt;/b&gt;-, &lt;b&gt;Int &lt;/b&gt; 11, &lt;b&gt;Wis &lt;/b&gt;13, &lt;b&gt;Cha &lt;/b&gt;5&lt;/h5&gt;&lt;h5&gt;&lt;b&gt;Base Atk &lt;/b&gt;+15; &lt;b&gt;CMB &lt;/b&gt;+21 (+23 bull rush); &lt;b&gt;CMD &lt;/b&gt;35 (37 vs. bull rush)&lt;/h5&gt;&lt;h5&gt;&lt;b&gt;Feats &lt;/b&gt;Alertness, Improved Bull Rush, Iron Will, Lightning Reflexes, Power Attack, Vital Strike, Weapon Focus (heavy mace), Weapon Specialization (heavy mace)&lt;/h5&gt;&lt;h5&gt;&lt;b&gt;Skills &lt;/b&gt;Acrobatics +10, Climb +10, Perception +15, Sense Motive +7, Stealth +10&lt;/h5&gt;&lt;h5&gt;&lt;b&gt;Languages &lt;/b&gt;Ancient Osiriani&lt;/h5&gt;&lt;h5&gt;&lt;b&gt;SQ &lt;/b&gt;soldier's training, warrior's mace&lt;/h5&gt;&lt;/div&gt;&lt;hr/&gt;&lt;div&gt;&lt;h5&gt;&lt;b&gt;ECOLOGY&lt;/b&gt;&lt;/h5&gt;&lt;/div&gt;&lt;hr/&gt;&lt;div&gt;&lt;h5&gt;&lt;b&gt;Environment &lt;/b&gt; warm deserts (Osirion)&lt;/h5&gt;&lt;h5&gt;&lt;b&gt;Organization &lt;/b&gt;solitary or unit (2-20)&lt;/h5&gt;&lt;h5&gt;&lt;b&gt;Treasure &lt;/b&gt;none&lt;/h5&gt;&lt;/div&gt;&lt;hr/&gt;&lt;div&gt;&lt;h5&gt;&lt;b&gt;SPECIAL ABILITIES&lt;/b&gt;&lt;/h5&gt;&lt;/div&gt;&lt;hr/&gt;&lt;div&gt;&lt;/h5&gt;&lt;h5&gt;&lt;b&gt;Immunity to Magic (Ex)&lt;/b&gt; A hanshepsu is immune to any spell or spell-like ability that allows spell resistance. In addition, certain spells and effects function differently against the creature.  &lt;ul&gt;&lt;li&gt; &lt;i&gt;Dominate animal&lt;/i&gt; causes a hanshepsu to become confused for 1d4 rounds.  &lt;li&gt; &lt;i&gt;Hold animal&lt;/i&gt; slows a hanshepsu (as the &lt;i&gt;slow&lt;/i&gt; spell) for 1d6 rounds. While slowed, a hanshepsu can't change its animal head with its morphic head ability.  &lt;li&gt; &lt;i&gt;Soften earth and stone&lt;/i&gt; cast directly at a hanshepsu deals 5d10 points of damage (no save).  &lt;/h5&gt;&lt;h5&gt;&lt;b&gt;Morphic Head (Su)&lt;/b&gt; As a move action, a hanshepsu can transform its head from one animal form to another. Each animal head grants a hanshepsu different abilities.  &lt;br&gt;&lt;i&gt;Cat&lt;/i&gt;: The hanshepsu gains a +2 dodge bonus to AC, a +8 racial bonus on Acrobatics checks, and it always counts as having a running start when attempting Acrobatics checks to jump.  &lt;br&gt;&lt;i&gt;Cobra&lt;/i&gt;: The hanshepsu can spit a stream of venom up to 30 feet as a standard action. This is a ranged touch attack with no range increment. Any opponent hit by this attack succeed at a DC 17 Fortitude save or take 1d4 points of Constitution damage for 2 rounds. This is a poison effect.  &lt;br&gt;&lt;i&gt;Crocodile&lt;/i&gt;: The hanshepsu's mace grows teeth and deals an additional 1d6 points of piercing damage with each successful attack.  &lt;br&gt;&lt;i&gt;Hawk&lt;/i&gt;: The hanshepsu gains a +8 racial bonus on Perception checks, and all penalties to Perception based on distance are halved.  &lt;br&gt;&lt;i&gt;Hippopotamus&lt;/i&gt;: The hanshepsu's damage reduction increases to DR 15/- and it gains a +4 bonus against combat maneuvers and effects that attempt to move it.  &lt;br&gt;&lt;i&gt;Ibis&lt;/i&gt;: The hanshepsu can use &lt;i&gt;feather fall&lt;/i&gt; at will as a spell-like ability and can fly for up to 5 minutes each day.  &lt;br&gt;&lt;i&gt;Scarab&lt;/i&gt;: The hanshepsu's damage reduction is not subject to the effects of a &lt;i&gt;golembane scarab&lt;/i&gt; or any abilities that allow a creature to ignore a construct's damage reduction.  &lt;br&gt;&lt;i&gt;Scorpion&lt;/i&gt;: The hanshepsu gains a climb &lt;i&gt;speed&lt;/i&gt; of 20 feet and its mace gains the &lt;i&gt;speed&lt;/i&gt;&lt;sup&gt;UE&lt;/sup&gt; weapon special ability for 1 minute each day.  &lt;br&gt;&lt;i&gt;Set Beast&lt;/i&gt;: The hanshepsu's mace deals an additional 1d6 points of negative energy damage with each successful attack.  &lt;br&gt;&lt;i&gt;Solar Disk&lt;/i&gt;: A hanshepsu can change its head into a single non-animal form: that of a solar disk. In this form, a hanshepsu becomes immobile and heals itself at a rate of 5 hit points per hour.  &lt;br&gt;&lt;i&gt;Vulture&lt;/i&gt;: Each time a creature is struck by the hanshepsu's mace, it must succeed at a Fortitude save or contract bubonic plague (&lt;i&gt;Pathfinder RPG Core Rulebook&lt;/i&gt; 557).  &lt;/h5&gt;&lt;h5&gt;&lt;b&gt;Soldier's Training (Ex)&lt;/b&gt; A hanshepsu has Weapon Specialization (heavy mace) despite not being a 4th-level fighter.  &lt;/h5&gt;&lt;h5&gt;&lt;b&gt;Warrior's Mace (Su)&lt;/b&gt; A hanshepsu's mace is treated as a &lt;i&gt;+1 weapon&lt;/i&gt;, and the hanshepsu can deal nonlethal damage with the mace without taking a penalty. The mace is permanently affixed to the hanshepsu's hand during creation so it can't be disarmed; it can, however, be sundered. If the mace is destroyed, a hanshepsu can make 1 slam attack per round that deals 1d8+7 points of damage.&lt;/ul&gt;&lt;/h5&gt;&lt;/div&gt;&lt;br&gt;&lt;div&gt;&lt;h4&gt;&lt;p&gt;&lt;p&gt;Strangely intelligent constructs, the earliest hanshepsus were created during Osirion's First Age. Hanshepsus were originally built to serve as elite soldiers that never tired, didn't need to be fed, and were impervious to common attacks. Using secrets stolen from Jistkan golem crafters, Osirion's own artificers designed hanshepsus to equalize the battlef ield in their clashes against the Jistka Imperium as the two nations carved up northern Garund. Throughout the conf lict, hanshepsus fought in dozens of battles, each time turning the tide in favor of Osirion's forces as they marched ahead of regular, human soldiers through the hot sands of what is now Thuvia. Hanshepsus stand as tall as an adult human. While they appear lean and muscular, their clay bodies give them additional heft, causing them to weigh in at around 300 pounds.   sacrifice of a willing humanoid to provide not only the life force needed to animate the construct's body, but also the creature's intelligence. This allows the hanshepsu to make calculated decisions on the battlefield, and some even commanded humanoid units during battles, implementing clever tactics amid the fray.  Though a hanshepsu is intelligent, it lacks anything approaching a personality. Cold and stoic, hanshepsus don't hold conversations that involve anything more complicated than answering questions or issuing orders. Any attempt to engage a hanshepsu further results in utter silence and an inexpressive face. Some hanshepsus even shut down in the middle of their limited interactions with others, crossing their arms and changing to their solar disk head.  Despite their lack of personality, some hanshepsus retain traces of their mortal memories, and shout out bizarre non sequiturs in the midst of battle. Crumbling texts from the First Age of Osirion contain reports that, after time, hanshepsus became unpredictable, sometimes turning on their commanders and the other soldiers. This suggested that the process of creating these near-impervious soldiers was flawed in some fashion.  Few hanshepsus have been found in the current age, and they are rarely discovered in large numbers. The process of creating hanshepsus was expensive and required a willing sacrif ice, so only the best and brightest warriors were transformed into these constructs. Because of this, modern scholars believe that fewer than 5,000 hanshepsus were created before the practice fell out of favor, and with the march of time, less than 10 percent of that estimation are believed to be still functional.  Hanshepsus work best when assembled in a unit with other hanshepsus. They work in concert, taking physical cues from one another and rarely needing to verbally communicate. When not charged with leading or when fighting alongside a unit containing humanoids, hanshepsus barely regard other creatures. When at rest, they simply wait for new commands. In fighting units, hanshepsus were often at the front lines of a battle, and they used their increased strength and superior defenses to drive a wedge into enemy units and scatter their ranks, allowing the humanoid soldiers behind them to easily pick off the dispersed soldiers.  &lt;br&gt;&lt;b&gt;Construction&lt;/b&gt;&lt;br&gt;  To create a hanshepsu, the crafter must sculpt and shape the body from a single block of clay harvested from the banks of the Asp, the Crook, or the Sphinx. The creature's head must be fired in a specially prepared kiln stoked with 1,500 gp worth of rare desert wood. As a final step, a living humanoid must be sacrificed in order to animate a hanshepsu in a  process that separates the victim's spirit from his body and infuses his essence (but not his personality) into the clay body.  &lt;br&gt;&lt;div class="heading"&gt;&lt;p class="alignleft"&gt;Hanshepsu&lt;div style="clear: both;"&gt;&lt;/div&gt;  &lt;b&gt;CL&lt;/b&gt; 13th; &lt;b&gt;Price&lt;/b&gt; 46,500 gp  &lt;br&gt;&lt;hr/&gt;&lt;b&gt;Construction&lt;/b&gt;&lt;hr/&gt;  &lt;b&gt;Requirements&lt;/b&gt; Craft Construct, &lt;i&gt;animate object&lt;/i&gt;, &lt;i&gt;beast shape III&lt;/i&gt;, &lt;i&gt;limited wish&lt;/i&gt;, creator must be caster level 13th; &lt;b&gt;Skill&lt;/b&gt; Craft (sculptures); &lt;b&gt;Cost&lt;/b&gt; 24,000 gp&lt;/p&gt;&lt;/h4&gt;&lt;/div&gt;</t>
  </si>
  <si>
    <t>darkvision 60 ft., sandsight, tremorsense 60 ft.; Perception +18</t>
  </si>
  <si>
    <t>26, touch 17, flat-footed 19</t>
  </si>
  <si>
    <t>(+6 Dex, +1 dodge, +9 natural)</t>
  </si>
  <si>
    <t>Fort +9, Ref +15, Will +12</t>
  </si>
  <si>
    <t>2 slams +24 (1d8+10 plus distraction)</t>
  </si>
  <si>
    <t>distraction (DC 22), slashing sand</t>
  </si>
  <si>
    <t>Str 31, Dex 22, Con 21, Int 12, Wis 12, Cha 13</t>
  </si>
  <si>
    <t>+24 (+26 sunder)</t>
  </si>
  <si>
    <t>Dodge, Improved Iron Will, Improved Sunder, Iron Will, Mobility, Power Attack, Step Up</t>
  </si>
  <si>
    <t>Acrobatics +20, Fly +23, Intimidate +18, Knowledge (planes) +18, Linguistics +4, Perception +18, Stealth +23 (+31 in sand), Survival +18</t>
  </si>
  <si>
    <t>+8 Stealth in sand</t>
  </si>
  <si>
    <t>change shape (humanoid form or sandstorm form; polymorph), compression</t>
  </si>
  <si>
    <t xml:space="preserve"> any desert (Plane of Earth)</t>
  </si>
  <si>
    <t>This hulking humanoid figure of packed red sand is no taller than an average human, but it is brawny and exceptionally broad.</t>
  </si>
  <si>
    <t>Change Shape (Su) A living sandstorm can shift between its humanoid form, shaped from packed sand, and a sandstorm form as a standard action. In sandstorm form, a living sandstorm functions as if it were a swarm of Fine creatures with a hive mind, and it loses its burrow speed, slam attacks, and compression abilities, but gains a fly speed and the ability to use its create sand and sand blast abilities. Its Strength score is reduced to 1, but its ability scores are otherwise unchanged. A living sandstorm remains in one form until it chooses to assume its other form. A change in form can't be dispelled, nor does the living sandstorm revert to any particular form when killed (both shapes are its true form). A true seeing spell reveals both forms simultaneously.  Sandsight (Ex) The living sandstorm can see through sand, dust, and other particles in the air as if the air were clear, ignoring the miss chance for these obstructions, up to its normal range of vision.  Slashing Sand (Ex) A living sandstorm's swarm attack deals slashing damage. Its slam attacks deal bludgeoning and slashing damage.</t>
  </si>
  <si>
    <t>Notorious for appearing suddenly out of the roiling tempests of the deep desert, living sandstorms are capable of turning oases and dry farmlands into areas of featureless desert in a shockingly short span of time. When angered, they can scour a whole army down to bits of shining metal and bone buried under feet of shifting sand over the course of one terrible night. Some Osiriani scholars claim that living sandstorms are related to the deadly khamsin storms that scour the desert, and while these creatures are related to elementals, they have nothing to do with the formation of those iconic storms. Living sandstorms are most comfortable when sand is free to flow across the earth. They become agitated whenever creatures make an effort to remove or limit sand in an area, shelter an area from the drifting dust, or alter the weather to reduce or prevent sandstorms. However, they are curious creatures and enjoy experiencing new interactions with beings of other shapes, and are willing to parley when they believe doing so may open the door to a novel diversion-or if a creature simply appears easy to intimidate.  A living sandstorm in its humanoid shape is about 6 feet tall and weighs 900 pounds. In sandstorm form, it expands its form into a pulsing cloud of streaming, loose sand, which gathers into small clumps before being reabsorbed into the storm.  Ecology  Living sandstorms are formed from and fed by the unpredictable interaction of raw elemental earth and planar storms or vortices carrying the essence of other planes. These ageless elemental creatures tend to be curious and outgoing when they first discover new places, but are easily frustrated by any kind of restraint. They use their ability to create sand liberally, attempting to pack caves, voids in the Plane of Earth, and other open areas at least half-full of their reddish sand. Because of their origin, they are usually found near gates, portals, and vortices between planes both on the Plane of Earth and on the Material Plane.  Habitat &amp; Society  Living sandstorms dwell in the rare open caverns on the Plane of Earth. On that plane, they are misfits, feared for their affinities for open spaces and howling winds. When conflicts erupt between the powers of the Elemental Planes, they are sometimes recruited to lead strike teams into other planes, as they are adventurous and enjoy discovering open spaces they can fill with their fine, red sand. They are especially valuable when establishing beachheads on planes that have little in the way of earth, because of their ability to create large amounts of sand in relatively short periods of time.  Due to their intrepidness, they readily answer callings to serve summoners so they can visit new places and spread their sand far and wide. If they see an opportunity to do so, they may break free of their calling and explore the wider Material Plane, where they favor desert climes and their nearby regions, and where they are known to contribute to rapid desertification. When marooned on the Material Plane, they are generally restless until they find a way back to the Plane of Earth, but if they know of a route home, they instead explore the nearby area, wandering farther and farther until they lose interest in filling that world with sand and long to move on to a new one.</t>
  </si>
  <si>
    <t>&lt;link rel="stylesheet"href="PF.css"&gt;&lt;div&gt;&lt;h2&gt;Living Sandstorm&lt;/h2&gt;&lt;h3&gt;&lt;i&gt;This hulking humanoid figure of packed red sand is no taller than an average human, but it is brawny and exceptionally broad.&lt;/i&gt;&lt;/h3&gt;&lt;br&gt;&lt;/div&gt;&lt;div class="heading"&gt;&lt;p class="alignleft"&gt;Living Sandstorm (Humanoid)&lt;/p&gt;&lt;p class="alignright"&gt;CR 11&lt;/p&gt;&lt;div style="clear: both;"&gt;&lt;/div&gt;&lt;/div&gt;&lt;div&gt;&lt;h5&gt;&lt;b&gt;XP &lt;/b&gt;12,800&lt;/h5&gt;&lt;h5&gt;N Medium outsider (earth, elemental)&lt;/h5&gt;&lt;h5&gt;&lt;b&gt;Init &lt;/b&gt;+6; &lt;b&gt;Senses &lt;/b&gt;darkvision 60 ft., sandsight, tremorsense 60 ft.; Perception +18&lt;/h5&gt;&lt;/div&gt;&lt;hr/&gt;&lt;div&gt;&lt;h5&gt;&lt;b&gt;DEFENSE&lt;/b&gt;&lt;/h5&gt;&lt;/div&gt;&lt;hr/&gt;&lt;div&gt;&lt;h5&gt;&lt;b&gt;AC &lt;/b&gt;26, touch 17, flat-footed 19 (+6 Dex, +1 dodge, +9 natural)&lt;/h5&gt;&lt;h5&gt;&lt;b&gt;hp &lt;/b&gt;147 (14d10+70)&lt;/h5&gt;&lt;h5&gt;&lt;b&gt;Fort &lt;/b&gt;+9, &lt;b&gt;Ref &lt;/b&gt;+15, &lt;b&gt;Will &lt;/b&gt;+12&lt;/h5&gt;&lt;h5&gt;&lt;b&gt;DR &lt;/b&gt;10/-; &lt;b&gt;Immune &lt;/b&gt;elemental traits&lt;/h5&gt;&lt;/div&gt;&lt;hr/&gt;&lt;div&gt;&lt;h5&gt;&lt;b&gt;OFFENSE&lt;/b&gt;&lt;/h5&gt;&lt;/div&gt;&lt;hr/&gt;&lt;div&gt;&lt;h5&gt;&lt;b&gt;Spd &lt;/b&gt;30 ft., burrow 30 ft.&lt;/h5&gt;&lt;h5&gt;&lt;b&gt;Melee &lt;/b&gt;2 slams +24 (1d8+10 plus distraction)&lt;/h5&gt;&lt;h5&gt;&lt;b&gt;Space &lt;/b&gt;5 ft.; &lt;b&gt;Reach &lt;/b&gt;5 ft.&lt;/h5&gt;&lt;h5&gt;&lt;b&gt;Special Attacks &lt;/b&gt;distraction (DC 22), slashing sand&lt;/h5&gt;&lt;/div&gt;&lt;hr/&gt;&lt;div&gt;&lt;h5&gt;&lt;b&gt;STATISTICS&lt;/b&gt;&lt;/h5&gt;&lt;/div&gt;&lt;hr/&gt;&lt;div&gt;&lt;h5&gt;&lt;b&gt;Str &lt;/b&gt;31, &lt;b&gt;Dex &lt;/b&gt;22, &lt;b&gt;Con &lt;/b&gt;21, &lt;b&gt;Int &lt;/b&gt; 12, &lt;b&gt;Wis &lt;/b&gt;12, &lt;b&gt;Cha &lt;/b&gt;13&lt;/h5&gt;&lt;h5&gt;&lt;b&gt;Base Atk &lt;/b&gt;+14; &lt;b&gt;CMB &lt;/b&gt;+24 (+26 sunder); &lt;b&gt;CMD &lt;/b&gt;41 (43 vs. sunder)&lt;/h5&gt;&lt;h5&gt;&lt;b&gt;Feats &lt;/b&gt;Dodge, Improved Iron Will, Improved Sunder, Iron Will, Mobility, Power Attack, Step Up&lt;/h5&gt;&lt;h5&gt;&lt;b&gt;Skills &lt;/b&gt;Acrobatics +20, Fly +23, Intimidate +18, Knowledge (planes) +18, Linguistics +4, Perception +18, Stealth +23 (+31 in sand), Survival +18; &lt;b&gt;Racial Modifiers &lt;/b&gt;+8 Stealth in sand&lt;/h5&gt;&lt;h5&gt;&lt;b&gt;Languages &lt;/b&gt;Aquan, Auran, Common, Ignan, Terran&lt;/h5&gt;&lt;h5&gt;&lt;b&gt;SQ &lt;/b&gt;change shape (humanoid form or sandstorm form; polymorph), compression&lt;/h5&gt;&lt;/div&gt;&lt;hr/&gt;&lt;div&gt;&lt;h5&gt;&lt;b&gt;ECOLOGY&lt;/b&gt;&lt;/h5&gt;&lt;/div&gt;&lt;hr/&gt;&lt;div&gt;&lt;h5&gt;&lt;b&gt;Environment &lt;/b&gt; any desert (Plane of Earth)&lt;/h5&gt;&lt;h5&gt;&lt;b&gt;Organization &lt;/b&gt;solitary, pair, or gang (3-8)&lt;/h5&gt;&lt;h5&gt;&lt;b&gt;Treasure &lt;/b&gt;none&lt;/h5&gt;&lt;/div&gt;&lt;hr/&gt;&lt;div&gt;&lt;h5&gt;&lt;b&gt;SPECIAL ABILITIES&lt;/b&gt;&lt;/h5&gt;&lt;/div&gt;&lt;hr/&gt;&lt;div&gt;&lt;/h5&gt;&lt;h5&gt;&lt;b&gt;Change Shape (Su)&lt;/b&gt; A living sandstorm can shift between its humanoid form, shaped from packed sand, and a sandstorm form as a standard action. In sandstorm form, a living sandstorm functions as if it were a swarm of Fine creatures with a hive mind, and it loses its burrow speed, slam attacks, and compression abilities, but gains a fly speed and the ability to use its create sand and sand blast abilities. Its Strength score is reduced to 1, but its ability scores are otherwise unchanged. A living sandstorm remains in one form until it chooses to assume its other form. A change in form can't be dispelled, nor does the living sandstorm revert to any particular form when killed (both shapes are its true form). A &lt;i&gt;true seeing&lt;/i&gt; spell reveals both forms simultaneously.  &lt;/h5&gt;&lt;h5&gt;&lt;b&gt;Sandsight (Ex)&lt;/b&gt; The living sandstorm can see through sand, dust, and other particles in the air as if the air were clear, ignoring the miss chance for these obstructions, up to its normal range of vision.  &lt;/h5&gt;&lt;h5&gt;&lt;b&gt;Slashing Sand (Ex)&lt;/b&gt; A living sandstorm's swarm attack deals slashing damage. Its slam attacks deal bludgeoning and slashing damage.&lt;/h5&gt;&lt;/div&gt;&lt;br&gt;&lt;div&gt;&lt;h4&gt;&lt;p&gt;&lt;p&gt;Notorious for appearing suddenly out of the roiling tempests of the deep desert, living sandstorms are capable of turning oases and dry farmlands into areas of featureless desert in a shockingly short span of time. When angered, they can scour a whole army down to bits of shining metal and bone buried under feet of shifting sand over the course of one terrible night. Some Osiriani scholars claim that living sandstorms are related to the deadly khamsin storms that scour the desert, and while these creatures are related to elementals, they have nothing to do with the formation of those iconic storms. Living sandstorms are most comfortable when sand is free to flow across the earth. They become agitated whenever creatures make an effort to remove or limit sand in an area, shelter an area from the drifting dust, or alter the weather to reduce or prevent sandstorms. However, they are curious creatures and enjoy experiencing new interactions with beings of other shapes, and are willing to parley when they believe doing so may open the door to a novel diversion-or if a creature simply appears easy to intimidate.  A living sandstorm in its humanoid shape is about 6 feet tall and weighs 900 pounds. In sandstorm form, it expands its form into a pulsing cloud of streaming, loose sand, which gathers into small clumps before being reabsorbed into the storm.  &lt;b&gt;&lt;/p&gt;&lt;p&gt;Ecology&lt;/b&gt;&lt;/p&gt;&lt;p&gt;  Living sandstorms are formed from and fed by the unpredictable interaction of raw elemental earth and planar storms or vortices carrying the essence of other planes. These ageless elemental creatures tend to be curious and outgoing when they first discover new places, but are easily frustrated by any kind of restraint. They use their ability to create sand liberally, attempting to pack caves, voids in the Plane of Earth, and other open areas at least half-full of their reddish sand. Because of their origin, they are usually found near gates, portals, and vortices between planes both on the Plane of Earth and on the Material Plane.  &lt;b&gt;&lt;/p&gt;&lt;p&gt;Habitat &amp; Society&lt;/b&gt;&lt;/p&gt;&lt;p&gt;  Living sandstorms dwell in the rare open caverns on the Plane of Earth. On that plane, they are misfits, feared for their affinities for open spaces and howling winds. When conflicts erupt between the powers of the Elemental Planes, they are sometimes recruited to lead strike teams into other planes, as they are adventurous and enjoy discovering open spaces they can fill with their fine, red sand. They are especially valuable when establishing beachheads on planes that have little in the way of earth, because of their ability to create large amounts of sand in relatively short periods of time.  Due to their intrepidness, they readily answer callings to serve summoners so they can visit new places and spread their sand far and wide. If they see an opportunity to do so, they may break free of their calling and explore the wider Material Plane, where they favor desert climes and their nearby regions, and where they are known to contribute to rapid desertification. When marooned on the Material Plane, they are generally restless until they find a way back to the Plane of Earth, but if they know of a route home, they instead explore the nearby area, wandering farther and farther until they lose interest in filling that world with sand and long to move on to a new one.&lt;/p&gt;&lt;/h4&gt;&lt;/div&gt;</t>
  </si>
  <si>
    <t>Humanoid</t>
  </si>
  <si>
    <t>(earth, elemental, swarm)</t>
  </si>
  <si>
    <t>34, touch 25, flat-footed 27</t>
  </si>
  <si>
    <t>(+6 Dex, +1 dodge, +9 natural, +8 size)</t>
  </si>
  <si>
    <t>elemental traits, weapon damage</t>
  </si>
  <si>
    <t>swarm (6d6 plus distraction)</t>
  </si>
  <si>
    <t>create sand, distraction (DC 22), sand blast</t>
  </si>
  <si>
    <t>Str 1, Dex 22, Con 21, Int 12, Wis 12, Cha 13</t>
  </si>
  <si>
    <t>Acrobatics +20, Fly +35, Intimidate +18, Knowledge (planes) +18, Linguistics +4, Perception +18, Stealth +39 (+47 in sand), Survival +18</t>
  </si>
  <si>
    <t>change shape (humanoid form or sandstorm form; polymorph)</t>
  </si>
  <si>
    <t>Create Sand (Su) While in sandstorm form, a living sandstorm can, as a standard action, create 500 cubic feet of fine red sand, filling a 10-foot radius beneath it to a depth of 5 feet. All creatures in the area and adjacent squares must succeed at a DC 22 Reflex save or be blinded for 1d4 rounds. Medium and smaller creatures in the area are buried and must begin holding their breath to avoid drowning in the sand. By attempting a Reflex save against the same DC, a creature can avoid being buried if there is an adjacent space outside the area to which it can move; if the save is successful, the creature is moved into an available adjacent space. As a standard action, each buried creature can dig itself out or be dug out by another with a successful DC 15 Strength check. Invisible creatures in or adjacent to the area when the sand is created are outlined until the dust is removed. The save DC is Constitution-based.  Sand Blast (Ex) When in sandstorm form, a living sandstorm can attack with a blast of scouring sand in a 20-foot line. The sand deals 6d6 points of slashing damage and blinds creatures in the area for 1d4 rounds. A successful DC 22 Reflex save halves the damage and negates the blinding. The save DC is Constitution-based.</t>
  </si>
  <si>
    <t>&lt;link rel="stylesheet"href="PF.css"&gt;&lt;div&gt;&lt;h2&gt;Living Sandstorm&lt;/h2&gt;&lt;h3&gt;&lt;i&gt;This hulking humanoid figure of packed red sand is no taller than an average human, but it is brawny and exceptionally broad.&lt;/i&gt;&lt;/h3&gt;&lt;br&gt;&lt;/div&gt;&lt;div class="heading"&gt;&lt;p class="alignleft"&gt;Living Sandstorm (Sandstorm)&lt;/p&gt;&lt;p class="alignright"&gt;CR 11&lt;/p&gt;&lt;div style="clear: both;"&gt;&lt;/div&gt;&lt;/div&gt;&lt;div&gt;&lt;h5&gt;&lt;b&gt;XP &lt;/b&gt;12,800&lt;/h5&gt;&lt;h5&gt;N Fine outsider (earth, elemental, swarm)&lt;/h5&gt;&lt;h5&gt;&lt;b&gt;Init &lt;/b&gt;+6; &lt;b&gt;Senses &lt;/b&gt;darkvision 60 ft., sandsight, tremorsense 60 ft.; Perception +18&lt;/h5&gt;&lt;/div&gt;&lt;hr/&gt;&lt;div&gt;&lt;h5&gt;&lt;b&gt;DEFENSE&lt;/b&gt;&lt;/h5&gt;&lt;/div&gt;&lt;hr/&gt;&lt;div&gt;&lt;h5&gt;&lt;b&gt;AC &lt;/b&gt;34, touch 25, flat-footed 27 (+6 Dex, +1 dodge, +9 natural, +8 size)&lt;/h5&gt;&lt;h5&gt;&lt;b&gt;hp &lt;/b&gt;147 (14d10+70)&lt;/h5&gt;&lt;h5&gt;&lt;b&gt;Fort &lt;/b&gt;+9, &lt;b&gt;Ref &lt;/b&gt;+15, &lt;b&gt;Will &lt;/b&gt;+12&lt;/h5&gt;&lt;h5&gt;&lt;b&gt;Defensive Abilities &lt;/b&gt;swarm traits; &lt;b&gt;DR &lt;/b&gt;10/-; &lt;b&gt;Immune &lt;/b&gt;elemental traits, weapon damage&lt;/h5&gt;&lt;/div&gt;&lt;hr/&gt;&lt;div&gt;&lt;h5&gt;&lt;b&gt;OFFENSE&lt;/b&gt;&lt;/h5&gt;&lt;/div&gt;&lt;hr/&gt;&lt;div&gt;&lt;h5&gt;&lt;b&gt;Spd &lt;/b&gt;30 ft., fly 60 ft. (good)&lt;/h5&gt;&lt;h5&gt;&lt;b&gt;Melee &lt;/b&gt;swarm (6d6 plus distraction)&lt;/h5&gt;&lt;h5&gt;&lt;b&gt;Space &lt;/b&gt;5 ft.; &lt;b&gt;Reach &lt;/b&gt;0 ft.&lt;/h5&gt;&lt;h5&gt;&lt;b&gt;Special Attacks &lt;/b&gt;create sand, distraction (DC 22), sand blast&lt;/h5&gt;&lt;/div&gt;&lt;hr/&gt;&lt;div&gt;&lt;h5&gt;&lt;b&gt;STATISTICS&lt;/b&gt;&lt;/h5&gt;&lt;/div&gt;&lt;hr/&gt;&lt;div&gt;&lt;h5&gt;&lt;b&gt;Str &lt;/b&gt;1, &lt;b&gt;Dex &lt;/b&gt;22, &lt;b&gt;Con &lt;/b&gt;21, &lt;b&gt;Int &lt;/b&gt; 12, &lt;b&gt;Wis &lt;/b&gt;12, &lt;b&gt;Cha &lt;/b&gt;13&lt;/h5&gt;&lt;h5&gt;&lt;b&gt;Base Atk &lt;/b&gt;+14; &lt;b&gt;CMB &lt;/b&gt;-; &lt;b&gt;CMD &lt;/b&gt;-&lt;/h5&gt;&lt;h5&gt;&lt;b&gt;Feats &lt;/b&gt;Dodge, Improved Iron Will, Improved Sunder, Iron Will, Mobility, Power Attack, Step Up&lt;/h5&gt;&lt;h5&gt;&lt;b&gt;Skills &lt;/b&gt;Acrobatics +20, Fly +35, Intimidate +18, Knowledge (planes) +18, Linguistics +4, Perception +18, Stealth +39 (+47 in sand), Survival +18; &lt;b&gt;Racial Modifiers &lt;/b&gt;+8 Stealth in sand&lt;/h5&gt;&lt;h5&gt;&lt;b&gt;Languages &lt;/b&gt;Aquan, Auran, Common, Ignan, Terran&lt;/h5&gt;&lt;h5&gt;&lt;b&gt;SQ &lt;/b&gt;change shape (humanoid form or sandstorm form; polymorph)&lt;/h5&gt;&lt;/div&gt;&lt;hr/&gt;&lt;div&gt;&lt;h5&gt;&lt;b&gt;ECOLOGY&lt;/b&gt;&lt;/h5&gt;&lt;/div&gt;&lt;hr/&gt;&lt;div&gt;&lt;h5&gt;&lt;b&gt;Environment &lt;/b&gt; any desert (Plane of Earth)&lt;/h5&gt;&lt;h5&gt;&lt;b&gt;Organization &lt;/b&gt;solitary, pair, or gang (3-8)&lt;/h5&gt;&lt;h5&gt;&lt;b&gt;Treasure &lt;/b&gt;none&lt;/h5&gt;&lt;/div&gt;&lt;hr/&gt;&lt;div&gt;&lt;h5&gt;&lt;b&gt;SPECIAL ABILITIES&lt;/b&gt;&lt;/h5&gt;&lt;/div&gt;&lt;hr/&gt;&lt;div&gt;&lt;/h5&gt;&lt;h5&gt;&lt;b&gt;Create Sand (Su)&lt;/b&gt; While in sandstorm form, a living sandstorm can, as a standard action, create 500 cubic feet of fine red sand, filling a 10-foot radius beneath it to a depth of 5 feet. All creatures in the area and adjacent squares must succeed at a DC 22 Reflex save or be blinded for 1d4 rounds. Medium and smaller creatures in the area are buried and must begin holding their breath to avoid drowning in the sand. By attempting a Reflex save against the same DC, a creature can avoid being buried if there is an adjacent space outside the area to which it can move; if the save is successful, the creature is moved into an available adjacent space. As a standard action, each buried creature can dig itself out or be dug out by another with a successful DC 15 Strength check. Invisible creatures in or adjacent to the area when the sand is created are outlined until the dust is removed. The save DC is Constitution-based.  &lt;/h5&gt;&lt;h5&gt;&lt;b&gt;Sand Blast (Ex)&lt;/b&gt; When in sandstorm form, a living sandstorm can attack with a blast of scouring sand in a 20-foot line. The sand deals 6d6 points of slashing damage and blinds creatures in the area for 1d4 rounds. A successful DC 22 Reflex save halves the damage and negates the blinding. The save DC is Constitution-based.&lt;/h5&gt;&lt;/div&gt;&lt;br&gt;&lt;div&gt;&lt;h4&gt;&lt;p&gt;&lt;p&gt;Notorious for appearing suddenly out of the roiling tempests of the deep desert, living sandstorms are capable of turning oases and dry farmlands into areas of featureless desert in a shockingly short span of time. When angered, they can scour a whole army down to bits of shining metal and bone buried under feet of shifting sand over the course of one terrible night. Some Osiriani scholars claim that living sandstorms are related to the deadly khamsin storms that scour the desert, and while these creatures are related to elementals, they have nothing to do with the formation of those iconic storms. Living sandstorms are most comfortable when sand is free to flow across the earth. They become agitated whenever creatures make an effort to remove or limit sand in an area, shelter an area from the drifting dust, or alter the weather to reduce or prevent sandstorms. However, they are curious creatures and enjoy experiencing new interactions with beings of other shapes, and are willing to parley when they believe doing so may open the door to a novel diversion-or if a creature simply appears easy to intimidate.  A living sandstorm in its humanoid shape is about 6 feet tall and weighs 900 pounds. In sandstorm form, it expands its form into a pulsing cloud of streaming, loose sand, which gathers into small clumps before being reabsorbed into the storm.  &lt;b&gt;&lt;/p&gt;&lt;p&gt;Ecology&lt;/b&gt;&lt;/p&gt;&lt;p&gt;  Living sandstorms are formed from and fed by the unpredictable interaction of raw elemental earth and planar storms or vortices carrying the essence of other planes. These ageless elemental creatures tend to be curious and outgoing when they first discover new places, but are easily frustrated by any kind of restraint. They use their ability to create sand liberally, attempting to pack caves, voids in the Plane of Earth, and other open areas at least half-full of their reddish sand. Because of their origin, they are usually found near gates, portals, and vortices between planes both on the Plane of Earth and on the Material Plane.  &lt;b&gt;&lt;/p&gt;&lt;p&gt;Habitat &amp; Society&lt;/b&gt;&lt;/p&gt;&lt;p&gt;  Living sandstorms dwell in the rare open caverns on the Plane of Earth. On that plane, they are misfits, feared for their affinities for open spaces and howling winds. When conflicts erupt between the powers of the Elemental Planes, they are sometimes recruited to lead strike teams into other planes, as they are adventurous and enjoy discovering open spaces they can fill with their fine, red sand. They are especially valuable when establishing beachheads on planes that have little in the way of earth, because of their ability to create large amounts of sand in relatively short periods of time.  Due to their intrepidness, they readily answer callings to serve summoners so they can visit new places and spread their sand far and wide. If they see an opportunity to do so, they may break free of their calling and explore the wider Material Plane, where they favor desert climes and their nearby regions, and where they are known to contribute to rapid desertification. When marooned on the Material Plane, they are generally restless until they find a way back to the Plane of Earth, but if they know of a route home, they instead explore the nearby area, wandering farther and farther until they lose interest in filling that world with sand and long to move on to a new one.&lt;/p&gt;&lt;/h4&gt;&lt;/div&gt;</t>
  </si>
  <si>
    <t>Sandstorm</t>
  </si>
  <si>
    <t>darkvision 60 ft., tremorsense 100 ft.; Perception +26</t>
  </si>
  <si>
    <t>4 slams +21 (1d8+10/19-20)</t>
  </si>
  <si>
    <t>breath weapon (40-ft. cone, 6d6 bludgeoning and acid, Reflex DC 18 half, usable every 1d4 rounds), discorporate</t>
  </si>
  <si>
    <t>Str 30, Dex 17, Con -, Int 9, Wis 14, Cha 21</t>
  </si>
  <si>
    <t>+23 (+27 bull rush, +25 overrun)</t>
  </si>
  <si>
    <t>36 (38 vs. bull rush, 38 vs. overrun)</t>
  </si>
  <si>
    <t>Alertness, Awesome Blow, Cleave, Greater Bull Rush, Improved Bull Rush, Improved Critical (slams), Improved Overrun, Power Attack, Vital Strike</t>
  </si>
  <si>
    <t>Climb +14, Intimidate +16, Knowledge (planes) +16, Perception +26, Sense Motive +4, Stealth +10</t>
  </si>
  <si>
    <t>Ancient Osiriani, Terran</t>
  </si>
  <si>
    <t>This towering collection of sun-bleached bones is assembled in a humanoid form.</t>
  </si>
  <si>
    <t>Discorporate (Su) Formed by hundreds of humanoid bones, an ossumental can drop its form into a scattered pile of bones, allowing it to take 20 on Stealth checks to avoid being noticed for what it is. In addition, when an ossumental uses its breath weapon, it can, as a free action, transport itself to any unoccupied area affected by the breath weapon.</t>
  </si>
  <si>
    <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t>
  </si>
  <si>
    <t>&lt;link rel="stylesheet"href="PF.css"&gt;&lt;div&gt;&lt;h2&gt;Ossumental&lt;/h2&gt;&lt;h3&gt;&lt;i&gt;This towering collection of sun-bleached bones is assembled in a humanoid form.&lt;/i&gt;&lt;/h3&gt;&lt;br&gt;&lt;/div&gt;&lt;div class="heading"&gt;&lt;p class="alignleft"&gt;Ossumental (Earth)&lt;/p&gt;&lt;p class="alignright"&gt;CR 12&lt;/p&gt;&lt;div style="clear: both;"&gt;&lt;/div&gt;&lt;/div&gt;&lt;div&gt;&lt;h5&gt;&lt;b&gt;XP &lt;/b&gt;19,200&lt;/h5&gt;&lt;h5&gt;NE Large undead (earth)&lt;/h5&gt;&lt;h5&gt;&lt;b&gt;Init &lt;/b&gt;+3; &lt;b&gt;Senses &lt;/b&gt;darkvision 60 ft., tremorsense 100 ft.;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&lt;/b&gt;undead traits&lt;/h5&gt;&lt;/div&gt;&lt;hr/&gt;&lt;div&gt;&lt;h5&gt;&lt;b&gt;OFFENSE&lt;/b&gt;&lt;/h5&gt;&lt;/div&gt;&lt;hr/&gt;&lt;div&gt;&lt;h5&gt;&lt;b&gt;Spd &lt;/b&gt;30 ft., burrow 30 ft.&lt;/h5&gt;&lt;h5&gt;&lt;b&gt;Melee &lt;/b&gt;4 slams +21 (1d8+10/19-20)&lt;/h5&gt;&lt;h5&gt;&lt;b&gt;Space &lt;/b&gt;10 ft.; &lt;b&gt;Reach &lt;/b&gt;10 ft.&lt;/h5&gt;&lt;h5&gt;&lt;b&gt;Special Attacks &lt;/b&gt;breath weapon (40-ft. cone, 6d6 bludgeoning and acid,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+10&lt;/h5&gt;&lt;h5&gt;&lt;b&gt;Languages &lt;/b&gt;Ancient Osiriani, Terran&lt;/h5&gt;&lt;/div&gt;&lt;hr/&gt;&lt;div&gt;&lt;h5&gt;&lt;b&gt;ECOLOGY&lt;/b&gt;&lt;/h5&gt;&lt;/div&gt;&lt;hr/&gt;&lt;div&gt;&lt;h5&gt;&lt;b&gt;Environment &lt;/b&gt; warm deserts (Osirion)&lt;/h5&gt;&lt;h5&gt;&lt;b&gt;Organization &lt;/b&gt;solitary or gang (2-8)&lt;/h5&gt;&lt;h5&gt;&lt;b&gt;Treasure &lt;/b&gt;none&lt;/h5&gt;&lt;/div&gt;&lt;hr/&gt;&lt;div&gt;&lt;h5&gt;&lt;b&gt;SPECIAL ABILITIES&lt;/b&gt;&lt;/h5&gt;&lt;/div&gt;&lt;hr/&gt;&lt;div&gt;&lt;/h5&gt;&lt;h5&gt;&lt;b&gt;Discorporate (Su)&lt;/b&gt; Formed by hundreds of humanoid bones, an ossumental can drop its form into a scattered pile of bones, allowing it to take 20 on Stealth checks to avoid being noticed for what it is. In addition, when an ossumental uses its breath weapon, it can, as a free action, transport itself to any unoccupied area affected by the breath weapon.&lt;/h5&gt;&lt;/div&gt;&lt;br&gt;&lt;div&gt;&lt;h4&gt;&lt;p&gt;&lt;p&gt;Ossumentals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</si>
  <si>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Earth</t>
  </si>
  <si>
    <t>darkvision 60 ft., firesight; Perception +26</t>
  </si>
  <si>
    <t>breath weapon (40-ft. cone, 6d6 bludgeoning and fire, Reflex DC 18 half, usable every 1d4 rounds), discorporate</t>
  </si>
  <si>
    <t>Ancient Osiriani, Ignan</t>
  </si>
  <si>
    <t>Firesight (Ex) An ossumental can see through fire and smoke as if they were transparent, ignoring any cover or concealment bonuses from fire and smoke, up to its normal range of vision.</t>
  </si>
  <si>
    <t>&lt;link rel="stylesheet"href="PF.css"&gt;&lt;div&gt;&lt;h2&gt;Ossumental&lt;/h2&gt;&lt;h3&gt;&lt;i&gt;This towering collection of sun-bleached bones is assembled in a humanoid form.&lt;/i&gt;&lt;/h3&gt;&lt;br&gt;&lt;/div&gt;&lt;div class="heading"&gt;&lt;p class="alignleft"&gt;Ossumental (Fire)&lt;/p&gt;&lt;p class="alignright"&gt;CR 12&lt;/p&gt;&lt;div style="clear: both;"&gt;&lt;/div&gt;&lt;/div&gt;&lt;div&gt;&lt;h5&gt;&lt;b&gt;XP &lt;/b&gt;19,200&lt;/h5&gt;&lt;h5&gt;NE Large undead (fire)&lt;/h5&gt;&lt;h5&gt;&lt;b&gt;Init &lt;/b&gt;+3; &lt;b&gt;Senses &lt;/b&gt;darkvision 60 ft., firesight;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&lt;/b&gt;fire, undead traits&lt;/h5&gt;&lt;h5&gt;&lt;b&gt;Weaknesses &lt;/b&gt;vulnerable to cold&lt;/h5&gt;&lt;/div&gt;&lt;hr/&gt;&lt;div&gt;&lt;h5&gt;&lt;b&gt;OFFENSE&lt;/b&gt;&lt;/h5&gt;&lt;/div&gt;&lt;hr/&gt;&lt;div&gt;&lt;h5&gt;&lt;b&gt;Spd &lt;/b&gt;30 ft.&lt;/h5&gt;&lt;h5&gt;&lt;b&gt;Melee &lt;/b&gt;4 slams +21 (1d8+10/19-20)&lt;/h5&gt;&lt;h5&gt;&lt;b&gt;Space &lt;/b&gt;10 ft.; &lt;b&gt;Reach &lt;/b&gt;10 ft.&lt;/h5&gt;&lt;h5&gt;&lt;b&gt;Special Attacks &lt;/b&gt;breath weapon (40-ft. cone, 6d6 bludgeoning and fire,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+10&lt;/h5&gt;&lt;h5&gt;&lt;b&gt;Languages &lt;/b&gt;Ancient Osiriani, Ignan&lt;/h5&gt;&lt;/div&gt;&lt;hr/&gt;&lt;div&gt;&lt;h5&gt;&lt;b&gt;ECOLOGY&lt;/b&gt;&lt;/h5&gt;&lt;/div&gt;&lt;hr/&gt;&lt;div&gt;&lt;h5&gt;&lt;b&gt;Environment &lt;/b&gt; warm deserts (Osirion)&lt;/h5&gt;&lt;h5&gt;&lt;b&gt;Organization &lt;/b&gt;solitary or gang (2-8)&lt;/h5&gt;&lt;h5&gt;&lt;b&gt;Treasure &lt;/b&gt;none&lt;/h5&gt;&lt;/div&gt;&lt;hr/&gt;&lt;div&gt;&lt;h5&gt;&lt;b&gt;SPECIAL ABILITIES&lt;/b&gt;&lt;/h5&gt;&lt;/div&gt;&lt;hr/&gt;&lt;div&gt;&lt;/h5&gt;&lt;h5&gt;&lt;b&gt;Firesight (Ex)&lt;/b&gt; An ossumental can see through fire and smoke as if they were transparent, ignoring any cover or concealment bonuses from fire and smoke, up to its normal range of vision.&lt;/h5&gt;&lt;/div&gt;&lt;br&gt;&lt;div&gt;&lt;h4&gt;&lt;p&gt;&lt;p&gt;Ossumentals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</si>
  <si>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Fire</t>
  </si>
  <si>
    <t>darkvision 60 ft., mistsight; Perception +26</t>
  </si>
  <si>
    <t>breath weapon (40-ft. cone, 6d6 bludgeoning and electricity, Reflex DC 18 half, usable every 1d4 rounds), discorporate</t>
  </si>
  <si>
    <t>Ancient Osiriani, Auran</t>
  </si>
  <si>
    <t>&lt;link rel="stylesheet"href="PF.css"&gt;&lt;div&gt;&lt;h2&gt;Ossumental&lt;/h2&gt;&lt;h3&gt;&lt;i&gt;This towering collection of sun-bleached bones is assembled in a humanoid form.&lt;/i&gt;&lt;/h3&gt;&lt;br&gt;&lt;/div&gt;&lt;div class="heading"&gt;&lt;p class="alignleft"&gt;Ossumental (Air)&lt;/p&gt;&lt;p class="alignright"&gt;CR 12&lt;/p&gt;&lt;div style="clear: both;"&gt;&lt;/div&gt;&lt;/div&gt;&lt;div&gt;&lt;h5&gt;&lt;b&gt;XP &lt;/b&gt;19,200&lt;/h5&gt;&lt;h5&gt;NE Large undead (air)&lt;/h5&gt;&lt;h5&gt;&lt;b&gt;Init &lt;/b&gt;+3; &lt;b&gt;Senses &lt;/b&gt;darkvision 60 ft., mistsight;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&lt;/b&gt;undead traits&lt;/h5&gt;&lt;/div&gt;&lt;hr/&gt;&lt;div&gt;&lt;h5&gt;&lt;b&gt;OFFENSE&lt;/b&gt;&lt;/h5&gt;&lt;/div&gt;&lt;hr/&gt;&lt;div&gt;&lt;h5&gt;&lt;b&gt;Spd &lt;/b&gt;30 ft., fly 90 ft. (good)&lt;/h5&gt;&lt;h5&gt;&lt;b&gt;Melee &lt;/b&gt;4 slams +21 (1d8+10/19-20)&lt;/h5&gt;&lt;h5&gt;&lt;b&gt;Space &lt;/b&gt;10 ft.; &lt;b&gt;Reach &lt;/b&gt;10 ft.&lt;/h5&gt;&lt;h5&gt;&lt;b&gt;Special Attacks &lt;/b&gt;breath weapon (40-ft. cone, 6d6 bludgeoning and electricity,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+10&lt;/h5&gt;&lt;h5&gt;&lt;b&gt;Languages &lt;/b&gt;Ancient Osiriani, Auran&lt;/h5&gt;&lt;/div&gt;&lt;hr/&gt;&lt;div&gt;&lt;h5&gt;&lt;b&gt;ECOLOGY&lt;/b&gt;&lt;/h5&gt;&lt;/div&gt;&lt;hr/&gt;&lt;div&gt;&lt;h5&gt;&lt;b&gt;Environment &lt;/b&gt; warm deserts (Osirion)&lt;/h5&gt;&lt;h5&gt;&lt;b&gt;Organization &lt;/b&gt;solitary or gang (2-8)&lt;/h5&gt;&lt;h5&gt;&lt;b&gt;Treasure &lt;/b&gt;none&lt;/h5&gt;&lt;/div&gt;&lt;br&gt;&lt;div&gt;&lt;h4&gt;&lt;p&gt;&lt;p&gt;Ossumentals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</si>
  <si>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30 ft., swim 90 ft.</t>
  </si>
  <si>
    <t>breath weapon (40-ft. cone, 6d6 bludgeoning and cold, Reflex DC 18 half, usable every 1d4 rounds), discorporate</t>
  </si>
  <si>
    <t>Climb +14, Intimidate +16, Knowledge (planes) +16, Perception +26, Sense Motive +4, Stealth +10, Swim +18</t>
  </si>
  <si>
    <t>Ancient Osiriani, Aquan</t>
  </si>
  <si>
    <t>&lt;link rel="stylesheet"href="PF.css"&gt;&lt;div&gt;&lt;h2&gt;Ossumental&lt;/h2&gt;&lt;h3&gt;&lt;i&gt;This towering collection of sun-bleached bones is assembled in a humanoid form.&lt;/i&gt;&lt;/h3&gt;&lt;br&gt;&lt;/div&gt;&lt;div class="heading"&gt;&lt;p class="alignleft"&gt;Ossumental (Water)&lt;/p&gt;&lt;p class="alignright"&gt;CR 12&lt;/p&gt;&lt;div style="clear: both;"&gt;&lt;/div&gt;&lt;/div&gt;&lt;div&gt;&lt;h5&gt;&lt;b&gt;XP &lt;/b&gt;19,200&lt;/h5&gt;&lt;h5&gt;NE Large undead (water)&lt;/h5&gt;&lt;h5&gt;&lt;b&gt;Init &lt;/b&gt;+3; &lt;b&gt;Senses &lt;/b&gt;darkvision 60 ft., mistsight;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&lt;/b&gt;undead traits&lt;/h5&gt;&lt;/div&gt;&lt;hr/&gt;&lt;div&gt;&lt;h5&gt;&lt;b&gt;OFFENSE&lt;/b&gt;&lt;/h5&gt;&lt;/div&gt;&lt;hr/&gt;&lt;div&gt;&lt;h5&gt;&lt;b&gt;Spd &lt;/b&gt;30 ft., swim 90 ft.&lt;/h5&gt;&lt;h5&gt;&lt;b&gt;Melee &lt;/b&gt;4 slams +21 (1d8+10/19-20)&lt;/h5&gt;&lt;h5&gt;&lt;b&gt;Space &lt;/b&gt;10 ft.; &lt;b&gt;Reach &lt;/b&gt;10 ft.&lt;/h5&gt;&lt;h5&gt;&lt;b&gt;Special Attacks &lt;/b&gt;breath weapon (40-ft. cone, 6d6 bludgeoning and cold,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 Swim +18&lt;/h5&gt;&lt;h5&gt;&lt;b&gt;Languages &lt;/b&gt;Ancient Osiriani, Aquan&lt;/h5&gt;&lt;/div&gt;&lt;hr/&gt;&lt;div&gt;&lt;h5&gt;&lt;b&gt;ECOLOGY&lt;/b&gt;&lt;/h5&gt;&lt;/div&gt;&lt;hr/&gt;&lt;div&gt;&lt;h5&gt;&lt;b&gt;Environment &lt;/b&gt; warm deserts (Osirion)&lt;/h5&gt;&lt;h5&gt;&lt;b&gt;Organization &lt;/b&gt;solitary or gang (2-8)&lt;/h5&gt;&lt;h5&gt;&lt;b&gt;Treasure &lt;/b&gt;none&lt;/h5&gt;&lt;/div&gt;&lt;br&gt;&lt;div&gt;&lt;h4&gt;&lt;p&gt;&lt;p&gt;Ossumentals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</si>
  <si>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Water</t>
  </si>
  <si>
    <t>Elder Sphinx</t>
  </si>
  <si>
    <t>darkvision 60 ft., low-light vision, true seeing; Perception +27</t>
  </si>
  <si>
    <t>29, touch 7, flat-footed 28</t>
  </si>
  <si>
    <t>(+1 Dex, +22 natural, -4 size)</t>
  </si>
  <si>
    <t>Fort +18, Ref +15, Will +19</t>
  </si>
  <si>
    <t>enciphered mind</t>
  </si>
  <si>
    <t>15/adamantine and magic</t>
  </si>
  <si>
    <t>2 claws +31 (2d6+14), 2 wings +26 (2d6+7)</t>
  </si>
  <si>
    <t>litany of riddles, pounce, rake (2 claws +31, 2d6+14), trample (2d6+21, DC 34)</t>
  </si>
  <si>
    <t>Spell-Like Abilities (CL 20th; concentration +27)  Constant-comprehend languages, detect magic, nondetection, read magic, true seeing   3/day-clairaudience/clairvoyance, greater dispel magic, hallucinatory terrain (DC 21), locate object, remove curse, siroccoAPG (DC 23)   1/day-commune, contact other plane, legend lore   1/week-any one of the following: symbol of fear (DC 22), symbol of persuasion (DC 23), symbol of sleep (DC 23), symbol of vulnerability (DC 26), symbol of weakness (DC 24); all symbols last for 1 week maximum</t>
  </si>
  <si>
    <t>Str 39, Dex 12, Con 23, Int 26, Wis 30, Cha 25</t>
  </si>
  <si>
    <t>+39 (+41 bull rush)</t>
  </si>
  <si>
    <t>Alertness, Awesome Blow, Flyby Attack, Improved Bull Rush, Improved Initiative, Improved Iron Will, Improved Vital Strike, Iron Will, Lightning Reflexes, Power Attack, Vital Strike</t>
  </si>
  <si>
    <t>Diplomacy +20, Fly +8, Intimidate +15, Knowledge (arcana) +20, Knowledge (dungeoneering) +20, Knowledge (engineering) +15, Knowledge (geography) +20, Knowledge (history) +20, Knowledge (local) +20, Knowledge (nature) +20, Knowledge (nobility) +20, Knowledge (planes) +20, Knowledge (religion) +20, Linguistics +15, Perception +27, Sense Motive +24, Spellcraft +28, Use Magic Device +20</t>
  </si>
  <si>
    <t>Abyssal, Aquan, Ancient Osiriani, Auran, Celestial, Common, Draconic, Giant, Ignan, Infernal, Jistka, Sphinx, Sylvan, Tekritanin, Terran; telepathy 100 ft.</t>
  </si>
  <si>
    <t>enigma, sphinx monolith</t>
  </si>
  <si>
    <t>The brooding face of this towering limestone statue of a gynosphinx ref lects a harsh wisdom acquired through untold ages of experience.</t>
  </si>
  <si>
    <t>Enciphered Mind (Su) The forbidden knowledge elder sphinxes have accumulated is etched on their psyches, and it causes great harm to those who attempt to make psychic contact. Any creature attempting to contact an elder sphinx's mind or read its thoughts with a divination spell or similar ability must succeed at a DC 27 Will save or be overwhelmed by the chaos and vast scope of the knowledge within. Those who fail are affected by feeblemind. An elder sphinx can willingly suppress this ability at will as a free action. This is a mind-affecting effect, and the save DC is Charisma-based.  Enigma (Su) Elder sphinxes have removed themselves from the mundane world to contemplate the mysteries of the universe-and beyond. To facilitate this, they possess an uncanny ability to elude detection and discovery by those that could possibly interrupt their meditations. Any creature (other than another sphinx), that leaves line of sight of an elder sphinx for more than 1 hour must succeed at a DC 27 Will save or be unable to recall details of the encounter, as if the sphinx cast modify memory to eliminate all recollection of itself. The exact details of this memory loss are decided by the elder sphinx subconsciously during the encounter and it may eliminate up to an hour of memories. This is a mind-affecting compulsion effect and the save DC is Charisma-based.  Litany of Riddles (Su) As a standard action, an elder sphinx can telepathically project a befuddling series of riddles, puzzles, and logic paradoxes at all creatures in a 60-foot cone. Creatures caught in this effect must succeed at a DC 27 Will save or be stunned for 1d4 rounds. Creatures that succeed against this effect glean snippets of lore from this brush with the sphinx's mind, granting them a +5 insight bonus on all Knowledge checks for 1 hour and the ability to attempt Knowledge checks with a DC higher than 10 untrained. Once a creature successfully saves against this ability, it can't be affected by the same elder sphinx's litany of riddles for 24 hours. This is a mind-affecting effect and the save DC is Charisma-based.  Sphinx Monolith (Su) An elder sphinx can enter a state of suspended animation and transform its massive body into a stone monument. This transformation takes 1 minute to complete, during which the elder sphinx is immobile. Once it transforms into its monolith form, the elder sphinx's body hardens to stone, granting it hardness 30 and 350 hit points. If the elder sphinx's stony body is reduced to 0 hit points, it is destroyed and the elder sphinx is slain. While transformed, an elder sphinx doesn't need to breathe, eat, drink, or sleep. The elder sphinx is aware of its surroundings and it can use astral projection at will when in this form. Anytime an elder sphinx's body takes damage while using astral projection, its astral form immediately becomes aware that it is in danger and can, as a free action, end the astral projection and begin reverting back to its natural form (though the process still takes 1 minute). When an elder sphinx ends its transformation, it is immediately healed of all hit point damage it may have sustained while transformed. An elder sphinx can remain in its sphinx monolith form indefinitely.</t>
  </si>
  <si>
    <t>Older than most modern civilizations, elder sphinxes are the wisest and most venerable of sphinx kind. Though they have long since calcified into creatures of living limestone, these ancient creatures serve eternally as guardians, not of temples or other such terrestrial sites, but of forbidden knowledge and lore, much of which is beyond the understanding of lesser beings. Elder sphinxes are highly protective of the vast wealth of information they possess and strive to defend it from those they deem unworthy.  Ecology  Sphinxes gradually become more sedentary over their long lifespans as they lose their inclination toward physical activity. The eldest and most knowledgeable sphinxes undergo a transformation that allows them to remain undisturbed as they ponder the knowledge they've obtained. They turn into creatures of living limestone and grow to tremendous proportions, until they resemble ancient and weathered statues. No longer content with the Material Plane, elder sphinxes cast their consciousnesses out into the Astral Plane and beyond in search of the secrets of the universe, as their mortal hunger for nourishment is replaced by a metaphysical hunger for knowledge.  Habitat &amp; Society  Scholars claim that some elder sphinxes predate even the Age of Darkness and thus possess firsthand knowledge of the world as it once was, and have learned of the contemporary world only through their astral wandering or during the rare times they walk in their corporeal form. Whatever purpose they served in their youth has long since been forgotten or abandoned, leaving them to pursue more esoteric ambitions. These ancient creatures exist solely to seek out new information and to understand the great mysteries of the universe while their stony physical remains sit idle as time passes them by. In time, these elder sphinxes come to be seen as monuments, and sometimes humanoid cultures gather around them and worship them  as idols. Infrequently, elder sphinxes can be coaxed to trade ancient knowledge for more current information or for arcane secrets they have yet to divine from the planes. Finding knowledge or information beyond an elder sphinx's experiences, however, is as monumental a task as locating one of their kind.  Elder sphinxes have little to no contact with other sphinxes. This only occurs when a younger, less powerful sphinx seeks out one of these magnificent specimens to plead for lost knowledge. When elder sphinxes do come into contact with one another, it is always a meeting of great purpose, typically on a matter of such importance that it requires them to share their ancient wisdom and unfathomable lore.</t>
  </si>
  <si>
    <t>&lt;link rel="stylesheet"href="PF.css"&gt;&lt;div&gt;&lt;h2&gt;Sphinx, Elder&lt;/h2&gt;&lt;h3&gt;&lt;i&gt;The brooding face of this towering limestone statue of a gynosphinx ref lects a harsh wisdom acquired through untold ages of experience.&lt;/i&gt;&lt;/h3&gt;&lt;br&gt;&lt;/div&gt;&lt;div class="heading"&gt;&lt;p class="alignleft"&gt;Elder Sphinx&lt;/p&gt;&lt;p class="alignright"&gt;CR 16&lt;/p&gt;&lt;div style="clear: both;"&gt;&lt;/div&gt;&lt;/div&gt;&lt;div&gt;&lt;h5&gt;&lt;b&gt;XP &lt;/b&gt;76,800&lt;/h5&gt;&lt;h5&gt;N Gargantuan magical beast &lt;/h5&gt;&lt;h5&gt;&lt;b&gt;Init &lt;/b&gt;+5; &lt;b&gt;Senses &lt;/b&gt;darkvision 60 ft., low-light vision, &lt;i&gt;true seeing&lt;/i&gt;; Perception +27&lt;/h5&gt;&lt;/div&gt;&lt;hr/&gt;&lt;div&gt;&lt;h5&gt;&lt;b&gt;DEFENSE&lt;/b&gt;&lt;/h5&gt;&lt;/div&gt;&lt;hr/&gt;&lt;div&gt;&lt;h5&gt;&lt;b&gt;AC &lt;/b&gt;29, touch 7, flat-footed 28 (+1 Dex, +22 natural, -4 size)&lt;/h5&gt;&lt;h5&gt;&lt;b&gt;hp &lt;/b&gt;241 (21d10+126)&lt;/h5&gt;&lt;h5&gt;&lt;b&gt;Fort &lt;/b&gt;+18, &lt;b&gt;Ref &lt;/b&gt;+15, &lt;b&gt;Will &lt;/b&gt;+19&lt;/h5&gt;&lt;h5&gt;&lt;b&gt;Defensive Abilities &lt;/b&gt;enciphered mind; &lt;b&gt;DR &lt;/b&gt;15/adamantine and magic; &lt;b&gt;Immune &lt;/b&gt;petrification; &lt;b&gt;SR &lt;/b&gt;27&lt;/h5&gt;&lt;/div&gt;&lt;hr/&gt;&lt;div&gt;&lt;h5&gt;&lt;b&gt;OFFENSE&lt;/b&gt;&lt;/h5&gt;&lt;/div&gt;&lt;hr/&gt;&lt;div&gt;&lt;h5&gt;&lt;b&gt;Spd &lt;/b&gt;40 ft., fly 60 ft. (poor)&lt;/h5&gt;&lt;h5&gt;&lt;b&gt;Melee &lt;/b&gt;2 claws +31 (2d6+14), 2 wings +26 (2d6+7)&lt;/h5&gt;&lt;h5&gt;&lt;b&gt;Space &lt;/b&gt;20 ft.; &lt;b&gt;Reach &lt;/b&gt;15 ft.&lt;/h5&gt;&lt;h5&gt;&lt;b&gt;Special Attacks &lt;/b&gt;litany of riddles, pounce, rake (2 claws +31, 2d6+14), trample (2d6+21, DC 34)&lt;/h5&gt;&lt;h5&gt;&lt;b&gt;Spell-Like Abilities&lt;/b&gt; (CL 20th; concentration +27)  &lt;/br&gt;Constant&amp;mdash;&lt;i&gt;comprehend languages&lt;/i&gt;, &lt;i&gt;detect magic&lt;/i&gt;, &lt;i&gt;nondetection&lt;/i&gt;, &lt;i&gt;read magic&lt;/i&gt;, &lt;i&gt;true seeing&lt;/i&gt; &lt;/br&gt;3/day&amp;mdash;&lt;i&gt;clairaudience/clairvoyance&lt;/i&gt;, &lt;i&gt;greater dispel magic&lt;/i&gt;, &lt;i&gt;hallucinatory terrain&lt;/i&gt; (DC 21), &lt;i&gt;locate object&lt;/i&gt;, &lt;i&gt;remove curse&lt;/i&gt;, &lt;i&gt;sirocco&lt;/i&gt;&lt;sup&gt;APG&lt;/sup&gt; (DC 23) &lt;/br&gt;1/day&amp;mdash;&lt;i&gt;commune&lt;/i&gt;, &lt;i&gt;contact other plane&lt;/i&gt;, &lt;i&gt;legend lore&lt;/i&gt; &lt;/br&gt;1/week&amp;mdash;any one of the following: &lt;i&gt;symbol of fear&lt;/i&gt; (DC 22), &lt;i&gt;symbol of persuasion&lt;/i&gt; (DC 23), &lt;i&gt;symbol of sleep&lt;/i&gt; (DC 23), &lt;i&gt;symbol of vulnerability&lt;/i&gt; (DC 26), &lt;i&gt;symbol of weakness&lt;/i&gt; (DC 24); all symbols last for 1 week maximum&lt;/h5&gt;&lt;/h5&gt;&lt;/div&gt;&lt;hr/&gt;&lt;div&gt;&lt;h5&gt;&lt;b&gt;STATISTICS&lt;/b&gt;&lt;/h5&gt;&lt;/div&gt;&lt;hr/&gt;&lt;div&gt;&lt;h5&gt;&lt;b&gt;Str &lt;/b&gt;39, &lt;b&gt;Dex &lt;/b&gt;12, &lt;b&gt;Con &lt;/b&gt;23, &lt;b&gt;Int &lt;/b&gt; 26, &lt;b&gt;Wis &lt;/b&gt;30, &lt;b&gt;Cha &lt;/b&gt;25&lt;/h5&gt;&lt;h5&gt;&lt;b&gt;Base Atk &lt;/b&gt;+21; &lt;b&gt;CMB &lt;/b&gt;+39 (+41 bull rush); &lt;b&gt;CMD &lt;/b&gt;50 (52 vs. bull rush, 54 vs. trip)&lt;/h5&gt;&lt;h5&gt;&lt;b&gt;Feats &lt;/b&gt;Alertness, Awesome Blow, Flyby Attack, Improved Bull Rush, Improved Initiative, Improved Iron Will, Improved Vital Strike, Iron Will, Lightning Reflexes, Power Attack, Vital Strike&lt;/h5&gt;&lt;h5&gt;&lt;b&gt;Skills &lt;/b&gt;Diplomacy +20, Fly +8, Intimidate +15, Knowledge (arcana) +20, Knowledge (dungeoneering) +20, Knowledge (engineering) +15, Knowledge (geography) +20, Knowledge (history) +20, Knowledge (local) +20, Knowledge (nature) +20, Knowledge (nobility) +20, Knowledge (planes) +20, Knowledge (religion) +20, Linguistics +15, Perception +27, Sense Motive +24, Spellcraft +28, Use Magic Device +20&lt;/h5&gt;&lt;h5&gt;&lt;b&gt;Languages &lt;/b&gt;Abyssal, Aquan, Ancient Osiriani, Auran, Celestial, Common, Draconic, Giant, Ignan, Infernal, Jistka, Sphinx, Sylvan, Tekritanin, Terran; telepathy 100 ft.&lt;/h5&gt;&lt;h5&gt;&lt;b&gt;SQ &lt;/b&gt;enigma, sphinx monolith&lt;/h5&gt;&lt;/div&gt;&lt;hr/&gt;&lt;div&gt;&lt;h5&gt;&lt;b&gt;ECOLOGY&lt;/b&gt;&lt;/h5&gt;&lt;/div&gt;&lt;hr/&gt;&lt;div&gt;&lt;h5&gt;&lt;b&gt;Environment &lt;/b&gt; warm deserts&lt;/h5&gt;&lt;h5&gt;&lt;b&gt;Organization &lt;/b&gt;solitary&lt;/h5&gt;&lt;h5&gt;&lt;b&gt;Treasure &lt;/b&gt;standard&lt;/h5&gt;&lt;/div&gt;&lt;hr/&gt;&lt;div&gt;&lt;h5&gt;&lt;b&gt;SPECIAL ABILITIES&lt;/b&gt;&lt;/h5&gt;&lt;/div&gt;&lt;hr/&gt;&lt;div&gt;&lt;/h5&gt;&lt;h5&gt;&lt;b&gt;Enciphered Mind (Su)&lt;/b&gt; The forbidden knowledge elder sphinxes have accumulated is etched on their psyches, and it causes great harm to those who attempt to make psychic contact. Any creature attempting to contact an elder sphinx's mind or read its thoughts with a divination spell or similar ability must succeed at a DC 27 Will save or be overwhelmed by the chaos and vast scope of the knowledge within. Those who fail are affected by &lt;i&gt;feeblemind&lt;/i&gt;. An elder sphinx can willingly suppress this ability at will as a free action. This is a mind-affecting effect, and the save DC is Charisma-based.  &lt;/h5&gt;&lt;h5&gt;&lt;b&gt;Enigma (Su)&lt;/b&gt; Elder sphinxes have removed themselves from the mundane world to contemplate the mysteries of the universe-and beyond. To facilitate this, they possess an uncanny ability to elude detection and discovery by those that could possibly interrupt their meditations. Any creature (other than another sphinx), that leaves line of sight of an elder sphinx for more than 1 hour must succeed at a DC 27 Will save or be unable to recall details of the encounter, as if the sphinx cast &lt;i&gt;modify memory&lt;/i&gt; to eliminate all recollection of itself. The exact details of this memory loss are decided by the elder sphinx subconsciously during the encounter and it may eliminate up to an hour of memories. This is a mind-affecting compulsion effect and the save DC is Charisma-based.  &lt;/h5&gt;&lt;h5&gt;&lt;b&gt;Litany of Riddles (Su)&lt;/b&gt; As a standard action, an elder sphinx can telepathically project a befuddling series of riddles, puzzles, and logic paradoxes at all creatures in a 60-foot cone. Creatures caught in this effect must succeed at a DC 27 Will save or be stunned for 1d4 rounds. Creatures that succeed against this effect glean snippets of lore from this brush with the sphinx's mind, granting them a +5 insight bonus on all Knowledge checks for 1 hour and the ability to attempt Knowledge checks with a DC higher than 10 untrained. Once a creature successfully saves against this ability, it can't be affected by the same elder sphinx's litany of riddles for 24 hours. This is a mind-affecting effect and the save DC is Charisma-based.  &lt;/h5&gt;&lt;h5&gt;&lt;b&gt;Sphinx Monolith (Su)&lt;/b&gt; An elder sphinx can enter a state of suspended animation and transform its massive body into a stone monument. This transformation takes 1 minute to complete, during which the elder sphinx is immobile. Once it transforms into its monolith form, the elder sphinx's body hardens to stone, granting it hardness 30 and 350 hit points. If the elder sphinx's stony body is reduced to 0 hit points, it is destroyed and the elder sphinx is slain. While transformed, an elder sphinx doesn't need to breathe, eat, drink, or sleep. The elder sphinx is aware of its surroundings and it can use &lt;i&gt;astral projection&lt;/i&gt; at will when in this form. Anytime an elder sphinx's body takes damage while using &lt;i&gt;astral projection&lt;/i&gt;, its astral form immediately becomes aware that it is in danger and can, as a free action, end the &lt;i&gt;astral projection&lt;/i&gt; and begin reverting back to its natural form (though the process still takes 1 minute). When an elder sphinx ends its transformation, it is immediately healed of all hit point damage it may have sustained while transformed. An elder sphinx can remain in its sphinx monolith form indefinitely.&lt;/h5&gt;&lt;/div&gt;&lt;br&gt;&lt;div&gt;&lt;h4&gt;&lt;p&gt;&lt;p&gt;Older than most modern civilizations, elder sphinxes are the wisest and most venerable of sphinx kind. Though they have long since calcified into creatures of living limestone, these ancient creatures serve eternally as guardians, not of temples or other such terrestrial sites, but of forbidden knowledge and lore, much of which is beyond the understanding of lesser beings. Elder sphinxes are highly protective of the vast wealth of information they possess and strive to defend it from those they deem unworthy.  &lt;b&gt;&lt;/p&gt;&lt;p&gt;Ecology&lt;/b&gt;&lt;/p&gt;&lt;p&gt;  Sphinxes gradually become more sedentary over their long lifespans as they lose their inclination toward physical activity. The eldest and most knowledgeable sphinxes undergo a transformation that allows them to remain undisturbed as they ponder the knowledge they've obtained. They turn into creatures of living limestone and grow to tremendous proportions, until they resemble ancient and weathered statues. No longer content with the Material Plane, elder sphinxes cast their consciousnesses out into the Astral Plane and beyond in search of the secrets of the universe, as their mortal hunger for nourishment is replaced by a metaphysical hunger for knowledge.  &lt;b&gt;&lt;/p&gt;&lt;p&gt;Habitat &amp; Society&lt;/b&gt;&lt;/p&gt;&lt;p&gt;  Scholars claim that some elder sphinxes predate even the Age of Darkness and thus possess firsthand knowledge of the world as it once was, and have learned of the contemporary world only through their astral wandering or during the rare times they walk in their corporeal form. Whatever purpose they served in their youth has long since been forgotten or abandoned, leaving them to pursue more esoteric ambitions. These ancient creatures exist solely to seek out new information and to understand the great mysteries of the universe while their stony physical remains sit idle as time passes them by. In time, these elder sphinxes come to be seen as monuments, and sometimes humanoid cultures gather around them and worship them  as idols. Infrequently, elder sphinxes can be coaxed to trade ancient knowledge for more current information or for arcane secrets they have yet to divine from the planes. Finding knowledge or information beyond an elder sphinx's experiences, however, is as monumental a task as locating one of their kind.  Elder sphinxes have little to no contact with other sphinxes. This only occurs when a younger, less powerful sphinx seeks out one of these magnificent specimens to plead for lost knowledge. When elder sphinxes do come into contact with one another, it is always a meeting of great purpose, typically on a matter of such importance that it requires them to share their ancient wisdom and unfathomable lore.&lt;/p&gt;&lt;/h4&gt;&lt;/div&gt;</t>
  </si>
  <si>
    <t>Festering Ulunat, The Unholy First</t>
  </si>
  <si>
    <t>darkvision 600 ft., low-light vision, tremorsense 600 ft.; Perception +42</t>
  </si>
  <si>
    <t>42, touch 7, flat-footed 37</t>
  </si>
  <si>
    <t>(+5 Dex, +35 natural, -8 size)</t>
  </si>
  <si>
    <t>Fort +29, Ref +24, Will +22</t>
  </si>
  <si>
    <t>regeneration</t>
  </si>
  <si>
    <t>ability damage, bleed, disease, energy drain, fire, mind-affecting effects, paralysis, permanent wounds, petrification, poison, polymorph, sonic</t>
  </si>
  <si>
    <t>60 ft., climb 60 ft., fly 90 ft. (poor), swim 40 ft.</t>
  </si>
  <si>
    <t>bite +36 (4d8+14/19-20 plus 6d6 acid), 4 claws +36 (4d6+14/19-20)</t>
  </si>
  <si>
    <t>crush, devour magic, disease, rend (2 claws, 4d8+21), thunderous steps, trample (4d8+21, DC 39), terrible claws</t>
  </si>
  <si>
    <t>Str 38, Dex 21, Con 35, Int 3, Wis 30, Cha 20</t>
  </si>
  <si>
    <t>+52 (+54 bull rush, +56 sunder)</t>
  </si>
  <si>
    <t>67 (69 vs. bull rush, 69 vs. sunder, 83 vs. trip)</t>
  </si>
  <si>
    <t>Awesome Blow, Blind-Fight, Critical Focus, Greater Sunder, Improved Bull Rush, Improved Critical (bite), Improved Critical (claws), Improved Sunder, Improved Vital Strike, Iron Will, Lightning Reflexes, Power Attack, Staggering Critical, Stunning Critical, Vital Strike</t>
  </si>
  <si>
    <t>Climb +26, Fly +8, Perception +30, Swim +22</t>
  </si>
  <si>
    <t>hibernation, massive, no breath</t>
  </si>
  <si>
    <t xml:space="preserve"> any (Sothis)</t>
  </si>
  <si>
    <t>No text givien</t>
  </si>
  <si>
    <t>The Unholy First</t>
  </si>
  <si>
    <t>AP 84</t>
  </si>
  <si>
    <t>Crush (Ex) Ulunat uses its immense size as a formidable weapon. As a standard action, Ulunat can move over enemies or objects, using its whole body to crush them, dealing 20d6+30 points of damage. Crush attacks are effective only against opponents that are Huge or smaller. This attack affects as many creatures as fit in Ulunat's space. Creatures in the affected area must succeed at a DC 39 Reflex save or be pinned, automatically taking bludgeoning damage during the next round unless Ulunat moves off them. If Ulunat chooses to maintain the pin, it must succeed at a combat maneuver check as normal. Pinned foes take damage from the crush each round if they don't escape. The save DC is Strength-based.  Devour Magic (Ex) Ulunat has the ability to absorb magic directed at it and create arcane feedback that has the potential to shred a spellcaster's mind. Whenever Ulunat is targeted by a spell or spell-like ability, the caster must succeed at a DC 30 Will save or be affected as if he were targeted by phantasmal killer. If Ulunat is in the area of effect of a spell or spell-like ability, the caster must succeed at a DC 30 Will save or be affected as if he were targeted by insanity. The save DC is Charisma-based.  Hibernation (Ex) Ulunat can sleep for centuries and doesn't need to eat during these periods of dormancy, though it eats ravenously and almost constantly once it has been awakened. If Ulunat is forced into an inhospitable environment, it goes into hibernation until conditions are right for it to reawaken. While in hibernation, Ulunat's damage reduction improves to 50/epic and it gains immunity to any spell or spell-like ability that allows spell resistance as well as all divination effects.  Massive (Ex) Because of Ulunat's size, uneven ground and other terrain features that form difficult terrain generally pose no significant hindrance to its movement, though forests or settlements are considered difficult terrain. A Huge or smaller creature can move through any square Ulunat occupies, and vice versa. Ulunat can make attacks of opportunity only against foes that are Huge or larger, and can be flanked only by Huge or larger foes. Ulunat gains a bonus for being on higher ground only if its entire space is on higher ground than that of its target. It's possible for a Huge or smaller creature to climb Ulunat with a successful DC 30 Climb check, however unlike the normal rules regarding Ulunat and attacks of opportunity, a Small or larger creature that climbs on Ulunat provokes an attack of opportunity from the monster.  Regeneration (Ex) Like all Spawn of Rovagug, Ulunat is a nearly indestructible force. No form of attack can suppress Ulunat's regeneration-it regenerates even if disintegrated or slain by a death effect. If Ulunat fails a save against an effect that would kill it instantly, it rises from death 3 rounds later with 1 hit point if no further damage is dealt to its remains. It can be banished or otherwise transported as a means to save a region from devastation, but a method to kill Spawn of Rovagug like Ulunat has yet to be discovered.  Terrible Claws (Ex) Ulunat's natural weapons ignore all forms of damage reduction and hardness.  Tremor Step (Ex) Ulunat's thunderous steps shake the ground as it moves. While moving along the ground, any creatures within 100 feet of Ulunat that are also in contact with the ground must succeed at a DC 39 Reflex save or be knocked prone as the beast thunders along. The save DC is Strength-based.</t>
  </si>
  <si>
    <t>The stories from the beginning of the First Age of Osirion claim that Azghaad killed Ulunat-some even say that he achieved this feat with the divine help of Nethys-but the truth is that the Spawn of Rovagug are unkillable. After a lengthy and dangerous battle, Azghaad banished Ulunat to a pocket realm beneath the place where its bloated shell still stands. In this realm, under the oldest and largest settlement in Osirion, Ulunat sleeps.  Before this ancient conf lict, the great beast emerged from the Pit of Gormuz and thundered across Golarion. As Ulunat neared what is now Sothis, cultists of Rovagug channeling the power of raw chaos in a massive ritual- chanting cacophonous praises to the Rough Beast- opened a direct link between Ulunat and Rovagug. Empowered by this divine connection, Ulunat grew to an immense size and charged across the land, trampling everything in its path.  Now, thousands of years later, the Unholy First has begun to stir in its prison. Numerous past attempts to free the Unholy First have failed, and most of these were hidden from the public and Osirion's official history in hopes that the proper method for freeing Ulunat would remain unknown. However, this doesn't stop cultists and doomsayers from trying to bring back the terrible beast.  Bolstered by recently discovered information, a cult of Rovagug has created a key that they know can unlock Ulunat's prison. Using this key, they perform a ritual that breaks open Azghaad's prison and unleashes Festering Ulunat on Osirion once more. Fueled by their chaotic power and Rovagug's fury, the beast erupts from hibernation, destroying everything beneath the Black Dome. Once it reaches the bounds of its ancient carapace, it effectively molts, bursting fully formed from its old shell into Sothis.</t>
  </si>
  <si>
    <t>&lt;link rel="stylesheet"href="PF.css"&gt;&lt;div&gt;&lt;h2&gt;The Unholy First, Festering Ulunat,&lt;/h2&gt;&lt;h3&gt;&lt;i&gt;No text givien&lt;/i&gt;&lt;/h3&gt;&lt;br&gt;&lt;/div&gt;&lt;div class="heading"&gt;&lt;p class="alignleft"&gt;Festering Ulunat, The Unholy First&lt;/p&gt;&lt;p class="alignright"&gt;CR 24&lt;/p&gt;&lt;div style="clear: both;"&gt;&lt;/div&gt;&lt;/div&gt;&lt;div&gt;&lt;h5&gt;&lt;b&gt;XP &lt;/b&gt;1,228,800&lt;/h5&gt;&lt;h5&gt;CE Colossal magical beast &lt;/h5&gt;&lt;h5&gt;&lt;b&gt;Init &lt;/b&gt;+5; &lt;b&gt;Senses &lt;/b&gt;darkvision 600 ft., low-light vision, tremorsense 600 ft.; Perception +42&lt;/h5&gt;&lt;h5&gt;&lt;b&gt;Aura &lt;/b&gt;frightful presence (300 ft., DC 30)&lt;/h5&gt;&lt;/div&gt;&lt;hr/&gt;&lt;div&gt;&lt;h5&gt;&lt;b&gt;DEFENSE&lt;/b&gt;&lt;/h5&gt;&lt;/div&gt;&lt;hr/&gt;&lt;div&gt;&lt;h5&gt;&lt;b&gt;AC &lt;/b&gt;42, touch 7, flat-footed 37 (+5 Dex, +35 natural, -8 size)&lt;/h5&gt;&lt;h5&gt;&lt;b&gt;hp &lt;/b&gt;525 (30d10+360); regeneration 30&lt;/h5&gt;&lt;h5&gt;&lt;b&gt;Fort &lt;/b&gt;+29, &lt;b&gt;Ref &lt;/b&gt;+24, &lt;b&gt;Will &lt;/b&gt;+22&lt;/h5&gt;&lt;h5&gt;&lt;b&gt;Defensive Abilities &lt;/b&gt;regeneration; &lt;b&gt;DR &lt;/b&gt;15/epic; &lt;b&gt;Immune &lt;/b&gt;ability damage, bleed, disease, energy drain, fire, mind-affecting effects, paralysis, permanent wounds, petrification, poison, polymorph, sonic; &lt;b&gt;SR &lt;/b&gt;35&lt;/h5&gt;&lt;/div&gt;&lt;hr/&gt;&lt;div&gt;&lt;h5&gt;&lt;b&gt;OFFENSE&lt;/b&gt;&lt;/h5&gt;&lt;/div&gt;&lt;hr/&gt;&lt;div&gt;&lt;h5&gt;&lt;b&gt;Spd &lt;/b&gt;60 ft., climb 60 ft., fly 90 ft. (poor), swim 40 ft.&lt;/h5&gt;&lt;h5&gt;&lt;b&gt;Melee &lt;/b&gt;bite +36 (4d8+14/19-20 plus 6d6 acid), 4 claws +36 (4d6+14/19-20)&lt;/h5&gt;&lt;h5&gt;&lt;b&gt;Space &lt;/b&gt;60 ft.; &lt;b&gt;Reach &lt;/b&gt;60 ft.&lt;/h5&gt;&lt;h5&gt;&lt;b&gt;Special Attacks &lt;/b&gt;crush, devour magic, disease, rend (2 claws, 4d8+21), thunderous steps, trample (4d8+21, DC 39), terrible claws&lt;/h5&gt;&lt;/div&gt;&lt;hr/&gt;&lt;div&gt;&lt;h5&gt;&lt;b&gt;STATISTICS&lt;/b&gt;&lt;/h5&gt;&lt;/div&gt;&lt;hr/&gt;&lt;div&gt;&lt;h5&gt;&lt;b&gt;Str &lt;/b&gt;38, &lt;b&gt;Dex &lt;/b&gt;21, &lt;b&gt;Con &lt;/b&gt;35, &lt;b&gt;Int &lt;/b&gt; 3, &lt;b&gt;Wis &lt;/b&gt;30, &lt;b&gt;Cha &lt;/b&gt;20&lt;/h5&gt;&lt;h5&gt;&lt;b&gt;Base Atk &lt;/b&gt;+30; &lt;b&gt;CMB &lt;/b&gt;+52 (+54 bull rush, +56 sunder); &lt;b&gt;CMD &lt;/b&gt;67 (69 vs. bull rush, 69 vs. sunder, 83 vs. trip)&lt;/h5&gt;&lt;h5&gt;&lt;b&gt;Feats &lt;/b&gt;Awesome Blow, Blind-Fight, Critical Focus, Greater Sunder, Improved Bull Rush, Improved Critical (bite), Improved Critical (claws), Improved Sunder, Improved Vital Strike, Iron Will, Lightning Reflexes, Power Attack, Staggering Critical, Stunning Critical, Vital Strike&lt;/h5&gt;&lt;h5&gt;&lt;b&gt;Skills &lt;/b&gt;Climb +26, Fly +8, Perception +30, Swim +22&lt;/h5&gt;&lt;h5&gt;&lt;b&gt;Languages &lt;/b&gt;Aklo (can't speak)&lt;/h5&gt;&lt;h5&gt;&lt;b&gt;SQ &lt;/b&gt;hibernation, massive, no breath&lt;/h5&gt;&lt;/div&gt;&lt;hr/&gt;&lt;div&gt;&lt;h5&gt;&lt;b&gt;ECOLOGY&lt;/b&gt;&lt;/h5&gt;&lt;/div&gt;&lt;hr/&gt;&lt;div&gt;&lt;h5&gt;&lt;b&gt;Environment &lt;/b&gt; any (Sothis)&lt;/h5&gt;&lt;h5&gt;&lt;b&gt;Organization &lt;/b&gt;unique&lt;/h5&gt;&lt;h5&gt;&lt;b&gt;Treasure &lt;/b&gt;none&lt;/h5&gt;&lt;/div&gt;&lt;hr/&gt;&lt;div&gt;&lt;h5&gt;&lt;b&gt;SPECIAL ABILITIES&lt;/b&gt;&lt;/h5&gt;&lt;/div&gt;&lt;hr/&gt;&lt;div&gt;&lt;/h5&gt;&lt;h5&gt;&lt;b&gt;Crush (Ex)&lt;/b&gt; Ulunat uses its immense size as a formidable weapon. As a standard action, Ulunat can move over enemies or objects, using its whole body to crush them, dealing 20d6+30 points of damage. Crush attacks are effective only against opponents that are Huge or smaller. This attack affects as many creatures as fit in Ulunat's space. Creatures in the affected area must succeed at a DC 39 Reflex save or be pinned, automatically taking bludgeoning damage during the next round unless Ulunat moves off them. If Ulunat chooses to maintain the pin, it must succeed at a combat maneuver check as normal. Pinned foes take damage from the crush each round if they don't escape. The save DC is Strength-based.  &lt;/h5&gt;&lt;h5&gt;&lt;b&gt;Devour Magic (Ex)&lt;/b&gt; Ulunat has the ability to absorb magic directed at it and create arcane feedback that has the potential to shred a spellcaster's mind. Whenever Ulunat is targeted by a spell or spell-like ability, the caster must succeed at a DC 30 Will save or be affected as if he were targeted by &lt;i&gt;phantasmal killer&lt;/i&gt;. If Ulunat is in the area of effect of a spell or spell-like ability, the caster must succeed at a DC 30 Will save or be affected as if he were targeted by &lt;i&gt;insanity&lt;/i&gt;. The save DC is Charisma-based.  &lt;/h5&gt;&lt;h5&gt;&lt;b&gt;Hibernation (Ex)&lt;/b&gt; Ulunat can sleep for centuries and doesn't need to eat during these periods of dormancy, though it eats ravenously and almost constantly once it has been awakened. If Ulunat is forced into an inhospitable environment, it goes into hibernation until conditions are right for it to reawaken. While in hibernation, Ulunat's damage reduction improves to 50/epic and it gains immunity to any spell or spell-like ability that allows spell resistance as well as all divination effects.  &lt;/h5&gt;&lt;h5&gt;&lt;b&gt;Massive (Ex)&lt;/b&gt; Because of Ulunat's size, uneven ground and other terrain features that form difficult terrain generally pose no significant hindrance to its movement, though forests or settlements are considered difficult terrain. A Huge or smaller creature can move through any square Ulunat occupies, and vice versa. Ulunat can make attacks of opportunity only against foes that are Huge or larger, and can be flanked only by Huge or larger foes. Ulunat gains a bonus for being on higher ground only if its entire space is on higher ground than that of its target. It's possible for a Huge or smaller creature to climb Ulunat with a successful DC 30 Climb check, however unlike the normal rules regarding Ulunat and attacks of opportunity, a Small or larger creature that climbs on Ulunat provokes an attack of opportunity from the monster.  &lt;/h5&gt;&lt;h5&gt;&lt;b&gt;Regeneration (Ex)&lt;/b&gt; Like all Spawn of Rovagug, Ulunat is a nearly indestructible force. No form of attack can suppress Ulunat's regeneration-it regenerates even if disintegrated or slain by a death effect. If Ulunat fails a save against an effect that would kill it instantly, it rises from death 3 rounds later with 1 hit point if no further damage is dealt to its remains. It can be banished or otherwise transported as a means to save a region from devastation, but a method to kill Spawn of Rovagug like Ulunat has yet to be discovered.  &lt;/h5&gt;&lt;h5&gt;&lt;b&gt;Terrible Claws (Ex)&lt;/b&gt; Ulunat's natural weapons ignore all forms of damage reduction and hardness.  &lt;/h5&gt;&lt;h5&gt;&lt;b&gt;Tremor Step (Ex)&lt;/b&gt; Ulunat's thunderous steps shake the ground as it moves. While moving along the ground, any creatures within 100 feet of Ulunat that are also in contact with the ground must succeed at a DC 39 Reflex save or be knocked prone as the beast thunders along. The save DC is Strength-based.&lt;/h5&gt;&lt;/div&gt;&lt;br&gt;&lt;div&gt;&lt;h4&gt;&lt;p&gt;&lt;p&gt;The stories from the beginning of the First Age of Osirion claim that Azghaad killed Ulunat-some even say that he achieved this feat with the divine help of Nethys-but the truth is that the Spawn of Rovagug are unkillable. After a lengthy and dangerous battle, Azghaad banished Ulunat to a pocket realm beneath the place where its bloated shell still stands. In this realm, under the oldest and largest settlement in Osirion, Ulunat sleeps.  Before this ancient conf lict, the great beast emerged from the Pit of Gormuz and thundered across Golarion. As Ulunat neared what is now Sothis, cultists of Rovagug channeling the power of raw chaos in a massive ritual- chanting cacophonous praises to the Rough Beast- opened a direct link between Ulunat and Rovagug. Empowered by this divine connection, Ulunat grew to an immense size and charged across the land, trampling everything in its path.  Now, thousands of years later, the Unholy First has begun to stir in its prison. Numerous past attempts to free the Unholy First have failed, and most of these were hidden from the public and Osirion's official history in hopes that the proper method for freeing Ulunat would remain unknown. However, this doesn't stop cultists and doomsayers from trying to bring back the terrible beast.  Bolstered by recently discovered information, a cult of Rovagug has created a key that they know can unlock Ulunat's prison. Using this key, they perform a ritual that breaks open Azghaad's prison and unleashes Festering Ulunat on Osirion once more. Fueled by their chaotic power and Rovagug's fury, the beast erupts from hibernation, destroying everything beneath the Black Dome. Once it reaches the bounds of its ancient carapace, it effectively molts, bursting fully formed from its old shell into Sothis.&lt;/p&gt;&lt;/h4&gt;&lt;/div&gt;</t>
  </si>
  <si>
    <t>Ammut</t>
  </si>
  <si>
    <t>(evil, native)</t>
  </si>
  <si>
    <t>darkvision 60 ft., scent, tremorsense 60 ft., true seeing; Perception +30</t>
  </si>
  <si>
    <t>fear aura (30 ft., DC 29)</t>
  </si>
  <si>
    <t>(+6 Dex, +20 natural, -2 size)</t>
  </si>
  <si>
    <t>Fort +21, Ref +20, Will +13</t>
  </si>
  <si>
    <t>15/good and slashing</t>
  </si>
  <si>
    <t>disease, exhaustion, fatigue, fire, poison</t>
  </si>
  <si>
    <t>bite +31 (4d6+19/19-20 plus grab), 2 claws +31 (2d6+13)</t>
  </si>
  <si>
    <t>breath weapon (30-ft. cone, 14d6 fire damage, Reflex DC 29 half, usable every 1d4 rounds), devour soul, powerful jaw, swallow whole (3d6+13 bludgeoning plus 4d6 fire plus wasting curse, AC 20, 29 hp), wasting curse</t>
  </si>
  <si>
    <t>Spell-Like Abilities (CL 14th; concentration +23)  Constant-detect evil, detect good, detect chaos, true seeing   3/day-quickened ear-piercing screamUM (DC 20)   1/day-dominate monster</t>
  </si>
  <si>
    <t>Str 36, Dex 22, Con 29, Int 11, Wis 24, Cha 29</t>
  </si>
  <si>
    <t>+35 (+37 bull rush)</t>
  </si>
  <si>
    <t>51 (53 vs. bull rush, 55 vs. trip)</t>
  </si>
  <si>
    <t>Blind-Fight, Critical Focus, Improved Bull Rush, Improved Critical (bite), Improved Initiative, Lightning Reflexes, Lunge, Power Attack, Quicken Spell-Like AbilityB (ear-piercing scream), Staggering Critical</t>
  </si>
  <si>
    <t>Climb +24, Intimidate +30, Knowledge (planes) +20, Knowledge (religion) +20, Perception +30, Sense Motive +30, Stealth +21</t>
  </si>
  <si>
    <t>Celestial, Infernal; telepathy 100 ft.</t>
  </si>
  <si>
    <t>This massive creature has the head of a crocodile, the mane and torso of a lion, and the hindquarters of a hippopotamus. The wickedly curved claws on the creature's forepaws pale in comparison to the danger of its mighty jaws.</t>
  </si>
  <si>
    <t>Devour Soul (Su) If a creature dies while swallowed whole by an ammut, its soul is consumed along with its body. A creature killed in this way cannot be brought back to life via any effect short of true resurrection, miracle, or wish, but even these spells require the caster to succeed at a caster level check equal to 10 + the targeted creature's Hit Dice. If this check fails, the caster can't attempt to return the targeted creature to life for the next 24 hours (though the caster can try again after this period).  Powerful Jaw (Ex) An ammut's bite attack deals 4d6 points of damage plus one and a half times its Strength bonus. In addition, its reach with this attack is 5 feet further than normal and it gains the grab ability when attacking with its bite.  Swallow Whole (Ex) An ammut can swallow creatures size Large or smaller with this special ability, and can only swallow one creature at a time regardless of the creature's size. In addition, creatures swallowed by an ammut are subject to its wasting curse.  Wasting Curse (Su) Swallow whole-contact; save Will DC 29; frequency 1 hour; effect 1d4 Cha drain. A creature whose Charisma score is reduced to 0 by this wasting curse dies; its body is destroyed and it is subject to the ammut's devour soul ability as if it had died while within the ammut's gut. The save DC is Charisma-based.</t>
  </si>
  <si>
    <t>Ammuts are beastly but cunning creatures that consume souls in an attempt to satisfy their insatiable hungers. Few ammuts exist, and those that do wander the vast deserts of Osirion preying on the souls of any creature they can catch. These creatures prefer the taste of thoroughly evil souls or those who have experienced full and complex lives. Ammuts show disdain for creatures of inferior intelligence, but also tend to leave them alone, as they claim their souls are shallow and flavorless. The rarity of ammuts and their nomadic nature makes it difficult to determine how long they live, or even if they age at all. Ammuts are approximately 20 feet long and 9 feet tall at the shoulder. Their rounded and muscular hindquarters makes them denser than would be expected for their size, and ammuts can weigh up to 10 tons.  Ecology  Ammuts live among the ruins scattered throughout the Osirian deserts, often lairing in abandoned and lost temples of the gods of Ancient Osirion. When outside their lairs, ammuts bury themselves in sand to await the arrival of a suitable meal.  An ammut is covered in fur ranging from sandy-colored to dark brown, with shorter fur on its back and legs, and a long mane behind its head that covers its shoulders. Its snout and face are layered in reptilian scales that are usually crusted with sand that has partially fused into glass from the heat of its breath.  Ammuts never tire, and once an ammut notices a creature that it considers suitable prey, it's unrelenting- stalking its prey for hundreds of miles if need be before running it down. These terrifying chases generally don't  last long, as the ammut makes use of a high-pitched scream that dazes prey long enough to allow the beast to catch and devour them. If that tactic fails to net the ammut its meal, it can also use its powerful force of will to dominate its prey, using telepathy to convince the victim to approach. Creatures that try to hide from an ammut using illusions soon find those plans foiled, as ammuts can see through illusions cast by even the most powerful mages. The only way to truly escape an ammut once it selects you as its quarry is to confront and defeat the beast.  Fire burns within the core of an ammut, and the heat generated by an ammut's inner fires can sometimes fuse the sand it passes through into glassy depressions in the desert floor. The best desert guides can recognize these signs (called "blaze bowls") and avoid areas in which an ammut might be lurking.  Habitat &amp; Society  Ammuts are lone predators, and are so rare their social structures (if any) and method of reproduction are unknown. No live specimen has ever been caught for observation, because the inner fires of the ammut consume the creature's body quickly upon its death, leaving little to be studied besides ash and brittle glass formed from fused sand. Every so often, a peddler in the markets of Eto or Shiman-Sekh will claim to possess a rare piece of an ammut's body (such as one of its teeth or an eye) that they try to sell to foreigners and treasure hunters. Most native Osirians know to ignore such claims, but outsiders may be gullible enough to buy the extremely expensive fakes as souvenirs. One of the few things peddled in these markets that actually has a connection to ammuts are pieces of their blaze bowls. Sometimes brave explorers come across one of these glassy depressions, and remain in the area long enough to try to carefully remove the fused sand in one whole piece. More often than not these efforts are fruitless, as the brittle glass often crumbles if mishandled.  Because ammuts are so rare, the libraries of Osirion contain records of only two-dozen confirmed sightings, though it's likely that many more encounters ended with no one left to report the event. Osirian scholars have estimated, based more on reports of the telltale blaze bowls than of actual ammuts, that there are perhaps twenty to thirty  of the creatures roaming the vast wasteland between the Junira River and the River Sphinx, though a single sighting near the Ruins of Tumen suggests the ammuts are not confined between those waterways. No record of a peaceful encounter with an ammut exists, suggesting that they have no interest in anything other than feeding on the souls of those who cross their paths.  The origin of the ammuts is shrouded in mystery, though it's thought that they descended from a single creature of their kind that was more powerful than all existing ammuts combined. This mythical ammut is sometimes referred to in Ancient Osiriani scrolls where it has the position of judging the souls of the dead-a role already assumed by Pharasma. Because of this conf lict, scholars argue about the creatures' true origin.  Though it is generally agreed that ammuts migrated to Golarion from another plane long ago, many scholars disagree on the exact planar origin. Some scholars claim that ammuts are perhaps descended from a race of devils, while others claim the lineage stems from the divs. The most logical association of a fiendish origin is rooted in daemonkind. That ammuts are connected with souls and have the ability to utterly consume them certainly lends to this hypothesis.</t>
  </si>
  <si>
    <t>&lt;link rel="stylesheet"href="PF.css"&gt;&lt;div&gt;&lt;h2&gt;Ammut&lt;/h2&gt;&lt;h3&gt;&lt;i&gt;This massive creature has the head of a crocodile, the mane and torso of a lion, and the hindquarters of a hippopotamus. The wickedly curved claws on the creature's forepaws pale in comparison to the danger of its mighty jaws.&lt;/i&gt;&lt;/h3&gt;&lt;br&gt;&lt;/div&gt;&lt;div class="heading"&gt;&lt;p class="alignleft"&gt;Ammut&lt;/p&gt;&lt;p class="alignright"&gt;CR 18&lt;/p&gt;&lt;div style="clear: both;"&gt;&lt;/div&gt;&lt;/div&gt;&lt;div&gt;&lt;h5&gt;&lt;b&gt;XP &lt;/b&gt;153,600&lt;/h5&gt;&lt;h5&gt;LE Huge outsider (evil, native)&lt;/h5&gt;&lt;h5&gt;&lt;b&gt;Init &lt;/b&gt;+10; &lt;b&gt;Senses &lt;/b&gt;darkvision 60 ft., scent, tremorsense 60 ft., &lt;i&gt;true seeing&lt;/i&gt;; Perception +30&lt;/h5&gt;&lt;h5&gt;&lt;b&gt;Aura &lt;/b&gt;fear aura (30 ft., DC 29)&lt;/h5&gt;&lt;/div&gt;&lt;hr/&gt;&lt;div&gt;&lt;h5&gt;&lt;b&gt;DEFENSE&lt;/b&gt;&lt;/h5&gt;&lt;/div&gt;&lt;hr/&gt;&lt;div&gt;&lt;h5&gt;&lt;b&gt;AC &lt;/b&gt;34, touch 14, flat-footed 28 (+6 Dex, +20 natural, -2 size)&lt;/h5&gt;&lt;h5&gt;&lt;b&gt;hp &lt;/b&gt;290 (20d10+180)&lt;/h5&gt;&lt;h5&gt;&lt;b&gt;Fort &lt;/b&gt;+21, &lt;b&gt;Ref &lt;/b&gt;+20, &lt;b&gt;Will &lt;/b&gt;+13&lt;/h5&gt;&lt;h5&gt;&lt;b&gt;DR &lt;/b&gt;15/good and slashing; &lt;b&gt;Immune &lt;/b&gt;disease, exhaustion, fatigue, fire, poison; &lt;b&gt;Resist &lt;/b&gt;acid 10, cold 10, electricity 10; &lt;b&gt;SR &lt;/b&gt;29&lt;/h5&gt;&lt;/div&gt;&lt;hr/&gt;&lt;div&gt;&lt;h5&gt;&lt;b&gt;OFFENSE&lt;/b&gt;&lt;/h5&gt;&lt;/div&gt;&lt;hr/&gt;&lt;div&gt;&lt;h5&gt;&lt;b&gt;Spd &lt;/b&gt;40 ft.&lt;/h5&gt;&lt;h5&gt;&lt;b&gt;Melee &lt;/b&gt;bite +31 (4d6+19/19-20 plus grab), 2 claws +31 (2d6+13)&lt;/h5&gt;&lt;h5&gt;&lt;b&gt;Space &lt;/b&gt;15 ft.; &lt;b&gt;Reach &lt;/b&gt;10 ft. (15 ft. with bite)&lt;/h5&gt;&lt;h5&gt;&lt;b&gt;Special Attacks &lt;/b&gt;breath weapon (30-ft. cone, 14d6 fire damage, Reflex DC 29 half, usable every 1d4 rounds), devour soul, powerful jaw, swallow whole (3d6+13 bludgeoning plus 4d6 fire plus wasting curse, AC 20, 29 hp), wasting curse&lt;/h5&gt;&lt;h5&gt;&lt;b&gt;Spell-Like Abilities&lt;/b&gt; (CL 14th; concentration +23)  &lt;/br&gt;Constant&amp;mdash;&lt;i&gt;detect evil&lt;/i&gt;, &lt;i&gt;detect good&lt;/i&gt;, &lt;i&gt;detect chaos&lt;/i&gt;, &lt;i&gt;true seeing&lt;/i&gt; &lt;/br&gt;3/day&amp;mdash;quickened ear&amp;mdash;piercing scream&lt;sup&gt;UM&lt;/sup&gt; (DC 20) &lt;/br&gt;1/day&amp;mdash;&lt;i&gt;dominate monster&lt;/i&gt;&lt;/h5&gt;&lt;/h5&gt;&lt;/div&gt;&lt;hr/&gt;&lt;div&gt;&lt;h5&gt;&lt;b&gt;STATISTICS&lt;/b&gt;&lt;/h5&gt;&lt;/div&gt;&lt;hr/&gt;&lt;div&gt;&lt;h5&gt;&lt;b&gt;Str &lt;/b&gt;36, &lt;b&gt;Dex &lt;/b&gt;22, &lt;b&gt;Con &lt;/b&gt;29, &lt;b&gt;Int &lt;/b&gt; 11, &lt;b&gt;Wis &lt;/b&gt;24, &lt;b&gt;Cha &lt;/b&gt;29&lt;/h5&gt;&lt;h5&gt;&lt;b&gt;Base Atk &lt;/b&gt;+20; &lt;b&gt;CMB &lt;/b&gt;+35 (+37 bull rush); &lt;b&gt;CMD &lt;/b&gt;51 (53 vs. bull rush, 55 vs. trip)&lt;/h5&gt;&lt;h5&gt;&lt;b&gt;Feats &lt;/b&gt;Blind-Fight, Critical Focus, Improved Bull Rush, Improved Critical (bite), Improved Initiative, Lightning Reflexes, Lunge, Power Attack, Quicken Spell-Like Ability&lt;sup&gt;B &lt;/sup&gt;(&lt;i&gt;ear-piercing scream&lt;/i&gt;), Staggering Critical&lt;/h5&gt;&lt;h5&gt;&lt;b&gt;Skills &lt;/b&gt;Climb +24, Intimidate +30, Knowledge (planes) +20, Knowledge (religion) +20, Perception +30, Sense Motive +30, Stealth +21&lt;/h5&gt;&lt;h5&gt;&lt;b&gt;Languages &lt;/b&gt;Celestial, Infernal; telepathy 100 ft.&lt;/h5&gt;&lt;/div&gt;&lt;hr/&gt;&lt;div&gt;&lt;h5&gt;&lt;b&gt;ECOLOGY&lt;/b&gt;&lt;/h5&gt;&lt;/div&gt;&lt;hr/&gt;&lt;div&gt;&lt;h5&gt;&lt;b&gt;Environment &lt;/b&gt; any (Osirion)&lt;/h5&gt;&lt;h5&gt;&lt;b&gt;Organization &lt;/b&gt;solitary&lt;/h5&gt;&lt;h5&gt;&lt;b&gt;Treasure &lt;/b&gt;none&lt;/h5&gt;&lt;/div&gt;&lt;hr/&gt;&lt;div&gt;&lt;h5&gt;&lt;b&gt;SPECIAL ABILITIES&lt;/b&gt;&lt;/h5&gt;&lt;/div&gt;&lt;hr/&gt;&lt;div&gt;&lt;/h5&gt;&lt;h5&gt;&lt;b&gt;Devour Soul (Su)&lt;/b&gt; If a creature dies while swallowed whole by an ammut, its soul is consumed along with its body. A creature killed in this way cannot be brought back to life via any effect short of &lt;i&gt;true resurrection&lt;/i&gt;, &lt;i&gt;miracle&lt;/i&gt;, or &lt;i&gt;wish&lt;/i&gt;, but even these spells require the caster to succeed at a caster level check equal to 10 + the targeted creature's Hit Dice. If this check fails, the caster can't attempt to return the targeted creature to life for the next 24 hours (though the caster can try again after this period).  &lt;/h5&gt;&lt;h5&gt;&lt;b&gt;Powerful Jaw (Ex)&lt;/b&gt; An ammut's bite attack deals 4d6 points of damage plus one and a half times its Strength bonus. In addition, its reach with this attack is 5 feet further than normal and it gains the grab ability when attacking with its bite.  &lt;/h5&gt;&lt;h5&gt;&lt;b&gt;Swallow Whole (Ex)&lt;/b&gt; An ammut can swallow creatures size Large or smaller with this special ability, and can only swallow one creature at a time regardless of the creature's size. In addition, creatures swallowed by an ammut are subject to its wasting curse.  &lt;/h5&gt;&lt;h5&gt;&lt;b&gt;Wasting Curse (Su)&lt;/b&gt; Swallow whole-contact; save Will DC 29; frequency 1 hour; effect 1d4 Cha drain. A creature whose Charisma score is reduced to 0 by this wasting curse dies; its body is destroyed and it is subject to the ammut's devour soul ability as if it had died while within the ammut's gut. The save DC is Charisma-based.&lt;/h5&gt;&lt;/div&gt;&lt;br&gt;&lt;div&gt;&lt;h4&gt;&lt;p&gt;&lt;p&gt;Ammuts are beastly but cunning creatures that consume souls in an attempt to satisfy their insatiable hungers. Few ammuts exist, and those that do wander the vast deserts of Osirion preying on the souls of any creature they can catch. These creatures prefer the taste of thoroughly evil souls or those who have experienced full and complex lives. Ammuts show disdain for creatures of inferior intelligence, but also tend to leave them alone, as they claim their souls are shallow and flavorless. The rarity of ammuts and their nomadic nature makes it difficult to determine how long they live, or even if they age at all. Ammuts are approximately 20 feet long and 9 feet tall at the shoulder. Their rounded and muscular hindquarters makes them denser than would be expected for their size, and ammuts can weigh up to 10 tons.  &lt;b&gt;&lt;/p&gt;&lt;p&gt;Ecology&lt;/b&gt;&lt;/p&gt;&lt;p&gt;  Ammuts live among the ruins scattered throughout the Osirian deserts, often lairing in abandoned and lost temples of the gods of Ancient Osirion. When outside their lairs, ammuts bury themselves in sand to await the arrival of a suitable meal.  An ammut is covered in fur ranging from sandy-colored to dark brown, with shorter fur on its back and legs, and a long mane behind its head that covers its shoulders. Its snout and face are layered in reptilian scales that are usually crusted with sand that has partially fused into glass from the heat of its breath.  Ammuts never tire, and once an ammut notices a creature that it considers suitable prey, it's unrelenting- stalking its prey for hundreds of miles if need be before running it down. These terrifying chases generally don't  last long, as the ammut makes use of a high-pitched scream that dazes prey long enough to allow the beast to catch and devour them. If that tactic fails to net the ammut its meal, it can also use its powerful force of will to dominate its prey, using telepathy to convince the victim to approach. Creatures that try to hide from an ammut using illusions soon find those plans foiled, as ammuts can see through illusions cast by even the most powerful mages. The only way to truly escape an ammut once it selects you as its quarry is to confront and defeat the beast.  Fire burns within the core of an ammut, and the heat generated by an ammut's inner fires can sometimes fuse the sand it passes through into glassy depressions in the desert floor. The best desert guides can recognize these signs (called "blaze bowls") and avoid areas in which an ammut might be lurking.  &lt;b&gt;&lt;/p&gt;&lt;p&gt;Habitat &amp; Society&lt;/b&gt;&lt;/p&gt;&lt;p&gt;  Ammuts are lone predators, and are so rare their social structures (if any) and method of reproduction are unknown. No live specimen has ever been caught for observation, because the inner fires of the ammut consume the creature's body quickly upon its death, leaving little to be studied besides ash and brittle glass formed from fused sand. Every so often, a peddler in the markets of Eto or Shiman-Sekh will claim to possess a rare piece of an ammut's body (such as one of its teeth or an eye) that they try to sell to foreigners and treasure hunters. Most native Osirians know to ignore such claims, but outsiders may be gullible enough to buy the extremely expensive fakes as souvenirs. One of the few things peddled in these markets that actually has a connection to ammuts are pieces of their blaze bowls. Sometimes brave explorers come across one of these glassy depressions, and remain in the area long enough to try to carefully remove the fused sand in one whole piece. More often than not these efforts are fruitless, as the brittle glass often crumbles if mishandled.  Because ammuts are so rare, the libraries of Osirion contain records of only two-dozen confirmed sightings, though it's likely that many more encounters ended with no one left to report the event. Osirian scholars have estimated, based more on reports of the telltale blaze bowls than of actual ammuts, that there are perhaps twenty to thirty  of the creatures roaming the vast wasteland between the Junira River and the River Sphinx, though a single sighting near the Ruins of Tumen suggests the ammuts are not confined between those waterways. No record of a peaceful encounter with an ammut exists, suggesting that they have no interest in anything other than feeding on the souls of those who cross their paths.  The origin of the ammuts is shrouded in mystery, though it's thought that they descended from a single creature of their kind that was more powerful than all existing ammuts combined. This mythical ammut is sometimes referred to in Ancient Osiriani scrolls where it has the position of judging the souls of the dead-a role already assumed by Pharasma. Because of this conf lict, scholars argue about the creatures' true origin.  Though it is generally agreed that ammuts migrated to Golarion from another plane long ago, many scholars disagree on the exact planar origin. Some scholars claim that ammuts are perhaps descended from a race of devils, while others claim the lineage stems from the divs. The most logical association of a fiendish origin is rooted in daemonkind. That ammuts are connected with souls and have the ability to utterly consume them certainly lends to this hypothesis.&lt;/p&gt;&lt;/h4&gt;&lt;/div&gt;</t>
  </si>
  <si>
    <t>Mummy Lord</t>
  </si>
  <si>
    <t>Male human mummy lord</t>
  </si>
  <si>
    <t>cleric of Set 9</t>
  </si>
  <si>
    <t>great despair (30 ft., DC 19)</t>
  </si>
  <si>
    <t>(+1 deflection, +2 Dex, +1 dodge, +4 natural)</t>
  </si>
  <si>
    <t>(9d8+63)</t>
  </si>
  <si>
    <t>Fort +11, Ref +7, Will +11</t>
  </si>
  <si>
    <t>channel resistance +4, undying will</t>
  </si>
  <si>
    <t>+1 spear +12/+7 (1d8+8/x3 plus insidious mummy rot) or  slam +11 (1d6+7 plus insidious mummy rot)</t>
  </si>
  <si>
    <t>channel negative energy 8/day (DC 21, 5d6), channel rot, insidious mummy rot (DC 19), sandstorm wrath (DC 19, 6d8 fire and slashing), scythe of evil (4 rounds, 1/day), undead mastery (DC 19)</t>
  </si>
  <si>
    <t>Domain Spell-Like Abilities (CL 9th; concentration +14)  8/day-touch of darkness (4 rounds)  8/day-touch of evil (4 rounds)</t>
  </si>
  <si>
    <t>Cleric Spells Prepared (CL 9th; concentration +14)  5th-dispel goodD (DC 20), greater contagionUM (DC 21), slay living (DC 21)  4th-divine power, poison (DC 20), shadow conjurationD (DC 19), spit venomUM (DC 19)  3rd-animate dead, bestow curse (DC 19), deeper darknessD, magic vestment, sands of timeUM  2nd-align weaponD (evil only), bull's strength, desecrate, dread boltUM (DC 17), hold person (DC 18), silence (DC 17),  1st-bane (DC 17), cause fear (DC 17), command (DC 17), detect good, divine favor, protection from goodD, sanctuary (DC 16)  0 (at will)-detect magic, guidance, read magic, resistance</t>
  </si>
  <si>
    <t>Darkness, Evil</t>
  </si>
  <si>
    <t>Str 20, Dex 14, Con -, Int 10, Wis 20, Cha 20</t>
  </si>
  <si>
    <t>Blind-Fight, Combat Casting, Dodge, Improved Channel, Lightning Reflexes, Spell Focus (enchantment), Spell Focus (necromancy), ToughnessB</t>
  </si>
  <si>
    <t>Intimidate +17, Knowledge (religion) +12, Sense Motive +20, Spellcraft +12, Stealth +17</t>
  </si>
  <si>
    <t>+8 Intimidate, +8 Sense Motive, +8 Stealth</t>
  </si>
  <si>
    <t>Ancient Osiriani, Common</t>
  </si>
  <si>
    <t>eyes of darkness (4 rounds/day)</t>
  </si>
  <si>
    <t>solitary or court (mummy lord and 6-14 standard mummies or mummified creatures)</t>
  </si>
  <si>
    <t>Dirty linen strips swathe this emaciated figure from head to toe, and its stripped headdress marks it as a once-noble being, whose eyes now burn with an unholy light.</t>
  </si>
  <si>
    <t>Mummification is a practice common to many cultures, although the use of magical techniques to imbue the departed with potent, undead vitality is less widespread. On rare occasions, if the deceased was a person of great rank and exceeding malice, he may undergo even more elaborate and expensive rituals granting him greater power in undeath, and he eventually rises from his tomb as a mummy lord. Retaining the powers and abilities he had in life, he becomes a creature consumed by the desire to dominate others and a seething envy for the living that drives him to acts of surpassing cruelty.  Creating a Mummy Lord  "Mummy Lord" is an acquired template that can be added to any living corporeal creature (referred to hereafter as the base creature) with at least 8 HD. The process of creating a mummy lord requires 50,000 gp worth of rare herbs, oils, and other mummification materials. The mummy lord retains all of the base creature's statistics and special abilities except as listed below.  CR: Same as the base creature +2.  Alignment: Any evil.  Type: The creature's type changes to undead. Do not recalculate BAB, saves, or skill ranks.  Senses: A mummy lord gains darkvision 60 ft.  Armor Class: A mummy lord has either a +1 natural armor bonus for every 2 Hit Dice it possesses or the base creature's natural armor bonus, whichever is higher.  Hit Dice: Change the creature's racial Hit Dice to d8s. All Hit Dice derived from class levels remain unchanged. As undead, mummy lords use their Charisma modifiers to determine bonus hit points.  Defensive Abilities: A mummy lord gains channel resistance +4, DR 10/-, immunity to cold and electricity (in addition to those granted by its undead traits), and the following defensive ability.  Rejuvenation (Su): One day after a mummy lord is destroyed, the necromantic energies that created the abomination begin to rebuild its body. This process takes 1d10 days, and if the body is destroyed before that time passes, the process starts anew. After this time, the mummy lord awakens fully healed in its tomb. To prevent the mummy lord from returning, its remains must be targeted by consecrate, hallow, and then dispel evil, cast in consecutive rounds and in that order, before it can be permanently destroyed.  Attacks: The mummification process hardens the mummy lord's bones to a stone-like density, granting it a powerful slam attack if the base creature has no other natural attacks. This slam attack deals damage based on the mummy lord's size (Pathfinder RPG Bestiary 302), treating the creature as if it were one size category larger. Those hit by a mummy lord's slam attack also run the risk of succumbing to insidious mummy rot (see Special Attacks).  Special Attacks: A mummy lord gains the following special attacks. Save DCs are equal to 10 + 1/2 the mummy lord's HD + the mummy lord's Charisma modifier unless otherwise noted.  Channel Rot (Su): A mummy lord can deliver its insidious mummy rot through melee weapons as well as through its slam attack and any natural attacks it possesses.  Great Despair Aura (Su): All creatures within a 30-foot radius that see a mummy lord must make a successful Will save or be paralyzed with fear for 1d4 rounds, then shaken for the following 1d4 rounds. Whether or not the save is successful, that creature cannot be affected again by the same mummy's great despair aura ability for 24 hours. This is a paralysis and mind-affecting fear affect.  Insidious Mummy Rot (Su): Curse and disease-slam; save Fort DC 10 + 1/2 HD + Cha modifier; onset 1 minute; frequency 1/day; effect 2d4 Con and 2d4 Cha damage; cure -. Insidious mummy rot is both a curse and disease, and can be cured only by first removing the curse and then curing the disease. Even after the curse element of mummy rot is lifted, a creature suffering from it cannot recover naturally over time. Anyone casting a conjuration (healing) spell on the aff licted creature must succeed at a DC 20 caster level check, or the spell is wasted and the healing has no effect. Anyone who dies from insidious mummy rot turns to dust and cannot be raised by means other than resurrection or greater magic.  Sandstorm Wrath (Su): Three times per day as a standard action, a mummy lord can exhale a blast of superheated sand in a 40-foot cone. The blast deals 2d8 points of fire and slashing damage for every 3 Hit Dice a mummy lord possesses. A successful Reflex save halves this damage, and creatures that fail this save are blinded for 2d4 rounds.  Undead Mastery (Su): As a standard action, a mummy lord can attempt to bend any undead creature within 50 feet to its will. The targeted undead must succeed at a Will save or fall under the mummy lord's control. An undead with an Intelligence score is allowed an additional save every day to break free of the mummy lord's control; for undead without an Intelligence score, the control is permanent. A creature that succeeds at its Will save cannot be affected again by the same mummy lord's undead mastery for 24 hours. A mummy lord can control 6 Hit Dice of undead creatures for every Hit Die it has. If the mummy lord exceeds this limit, the excess undead from earlier uses of the ability become uncontrolled, as animate dead.  Ability Scores: Str +8, Cha +6. As an undead creature, a mummy lord has no Constitution score.  Skills: A mummy lord gains a +8 racial bonus to Intimidate, Sense Motive, and Stealth checks. A mummy lord always treats Climb, Disguise, Fly, Intimidate, Knowledge (arcana), Knowledge (religion), Perception, Sense Motive, Spellcraft, and Stealth as class skills. Otherwise, its skills are the same as the base creature.  Feats: A mummif ied creature gains Toughness as a bonus feat.</t>
  </si>
  <si>
    <t>&lt;link rel="stylesheet"href="PF.css"&gt;&lt;div&gt;&lt;h2&gt;Mummy Lord&lt;/h2&gt;&lt;h3&gt;&lt;i&gt;Dirty linen strips swathe this emaciated figure from head to toe, and its stripped headdress marks it as a once-noble being, whose eyes now burn with an unholy light.&lt;/i&gt;&lt;/h3&gt;&lt;br&gt;&lt;/div&gt;&lt;div class="heading"&gt;&lt;p class="alignleft"&gt;Mummy Lord&lt;/p&gt;&lt;p class="alignright"&gt;CR 10&lt;/p&gt;&lt;div style="clear: both;"&gt;&lt;/div&gt;&lt;/div&gt;&lt;div&gt;&lt;h5&gt;&lt;b&gt;XP &lt;/b&gt;9,600&lt;/h5&gt;&lt;h5&gt;Male human mummy lord cleric of Set 9&lt;/h5&gt;&lt;h5&gt;LE Medium undead (human)&lt;/h5&gt;&lt;h5&gt;&lt;b&gt;Init &lt;/b&gt;+2; &lt;b&gt;Senses &lt;/b&gt;darkvision 60 ft.; Perception +5&lt;/h5&gt;&lt;h5&gt;&lt;b&gt;Aura &lt;/b&gt;great despair (30 ft., DC 19)&lt;/h5&gt;&lt;/div&gt;&lt;hr/&gt;&lt;div&gt;&lt;h5&gt;&lt;b&gt;DEFENSE&lt;/b&gt;&lt;/h5&gt;&lt;/div&gt;&lt;hr/&gt;&lt;div&gt;&lt;h5&gt;&lt;b&gt;AC &lt;/b&gt;18, touch 14, flat-footed 15 (+1 deflection, +2 Dex, +1 dodge, +4 natural)&lt;/h5&gt;&lt;h5&gt;&lt;b&gt;hp &lt;/b&gt;107 (9d8+63)&lt;/h5&gt;&lt;h5&gt;&lt;b&gt;Fort &lt;/b&gt;+11, &lt;b&gt;Ref &lt;/b&gt;+7, &lt;b&gt;Will &lt;/b&gt;+11&lt;/h5&gt;&lt;h5&gt;&lt;b&gt;Defensive Abilities &lt;/b&gt;channel resistance +4, undying will; &lt;b&gt;DR &lt;/b&gt;10/-; &lt;b&gt;Immune &lt;/b&gt;cold, electricity, undead traits&lt;/h5&gt;&lt;/div&gt;&lt;hr/&gt;&lt;div&gt;&lt;h5&gt;&lt;b&gt;OFFENSE&lt;/b&gt;&lt;/h5&gt;&lt;/div&gt;&lt;hr/&gt;&lt;div&gt;&lt;h5&gt;&lt;b&gt;Spd &lt;/b&gt;30 ft.&lt;/h5&gt;&lt;h5&gt;&lt;b&gt;Melee &lt;/b&gt;&lt;i&gt;&lt;i&gt;+1 spear&lt;/i&gt;&lt;/i&gt; +12/+7 (1d8+8/x3 plus insidious mummy rot) or &lt;/br&gt; slam +11 (1d6+7 plus insidious mummy rot)&lt;/h5&gt;&lt;h5&gt;&lt;b&gt;Space &lt;/b&gt;5 ft.; &lt;b&gt;Reach &lt;/b&gt;5 ft.&lt;/h5&gt;&lt;h5&gt;&lt;b&gt;Special Attacks &lt;/b&gt;channel negative energy 8/day (DC 21, 5d6), channel rot, insidious mummy rot (DC 19), sandstorm wrath (DC 19, 6d8 fire and slashing), scythe of evil (4 rounds, 1/day), undead mastery (DC 19)&lt;/h5&gt;&lt;h5&gt;&lt;b&gt;Domain Spell-Like Abilities&lt;/b&gt; (CL 9th; concentration +14) &lt;/br&gt;8/day&amp;mdash;touch of darkness (4 rounds) &lt;/br&gt;8/day&amp;mdash;touch of evil (4 rounds)&lt;/h5&gt;&lt;/h5&gt;&lt;h5&gt;&lt;b&gt;Cleric Spells Prepared&lt;/b&gt; (CL 9th; concentration +14) &lt;/br&gt;5th&amp;mdash;&lt;i&gt;dispel good&lt;/i&gt;&lt;sup&gt;D&lt;/sup&gt; (DC 20), &lt;i&gt;greater contagion&lt;/i&gt;&lt;sup&gt;UM&lt;/sup&gt; (DC 21), &lt;i&gt;slay living&lt;/i&gt; (DC 21) &lt;/br&gt;4th&amp;mdash;&lt;i&gt;divine power&lt;/i&gt;, &lt;i&gt;poison&lt;/i&gt; (DC 20), &lt;i&gt;shadow conjuration&lt;/i&gt;&lt;sup&gt;D&lt;/sup&gt; (DC 19), &lt;i&gt;spit venom&lt;/i&gt;&lt;sup&gt;UM&lt;/sup&gt; (DC 19) &lt;/br&gt;3rd&amp;mdash;&lt;i&gt;animate dead&lt;/i&gt;, &lt;i&gt;bestow curse&lt;/i&gt; (DC 19), &lt;i&gt;deeper darkness&lt;/i&gt;&lt;sup&gt;D&lt;/sup&gt;, &lt;i&gt;magic vestment&lt;/i&gt;, &lt;i&gt;sands of time&lt;/i&gt;&lt;sup&gt;UM&lt;/sup&gt; &lt;/br&gt;2nd&amp;mdash;&lt;i&gt;align weapon&lt;/i&gt;&lt;sup&gt;D&lt;/sup&gt; (evil only), &lt;i&gt;bull's strength&lt;/i&gt;, &lt;i&gt;desecrate&lt;/i&gt;, &lt;i&gt;dread bolt&lt;/i&gt;&lt;sup&gt;UM&lt;/sup&gt; (DC 17), &lt;i&gt;hold person&lt;/i&gt; (DC 18), &lt;i&gt;silence&lt;/i&gt; (DC 17), &lt;/br&gt;1st&amp;mdash;&lt;i&gt;bane&lt;/i&gt; (DC 17), &lt;i&gt;cause fear&lt;/i&gt; (DC 17), &lt;i&gt;command&lt;/i&gt; (DC 17), &lt;i&gt;detect good&lt;/i&gt;, &lt;i&gt;divine favor&lt;/i&gt;, &lt;i&gt;protection from good&lt;/i&gt;&lt;sup&gt;D&lt;/sup&gt;, &lt;i&gt;sanctuary&lt;/i&gt; (DC 16) &lt;/br&gt;0 (at will)&amp;mdash;&lt;i&gt;detect magic&lt;/i&gt;, &lt;i&gt;guidance&lt;/i&gt;, &lt;i&gt;read magic&lt;/i&gt;, &lt;i&gt;resistance&lt;/i&gt;&lt;/h5&gt;&lt;/h5&gt;&lt;h5&gt;&lt;b&gt;D&lt;/b&gt; domain spell; &lt;b&gt;Domains &lt;/b&gt;Darkness, Evil&lt;/h5&gt;&lt;/div&gt;&lt;hr/&gt;&lt;div&gt;&lt;h5&gt;&lt;b&gt;STATISTICS&lt;/b&gt;&lt;/h5&gt;&lt;/div&gt;&lt;hr/&gt;&lt;div&gt;&lt;h5&gt;&lt;b&gt;Str &lt;/b&gt;20, &lt;b&gt;Dex &lt;/b&gt;14, &lt;b&gt;Con &lt;/b&gt;-, &lt;b&gt;Int &lt;/b&gt; 10, &lt;b&gt;Wis &lt;/b&gt;20, &lt;b&gt;Cha &lt;/b&gt;20&lt;/h5&gt;&lt;h5&gt;&lt;b&gt;Base Atk &lt;/b&gt;+6; &lt;b&gt;CMB &lt;/b&gt;+11; &lt;b&gt;CMD &lt;/b&gt;25&lt;/h5&gt;&lt;h5&gt;&lt;b&gt;Feats &lt;/b&gt;Blind-Fight, Combat Casting, Dodge, Improved Channel, Lightning Reflexes, Spell Focus (enchantment), Spell Focus (necromancy), Toughness&lt;sup&gt;B&lt;/sup&gt;&lt;/h5&gt;&lt;h5&gt;&lt;b&gt;Skills &lt;/b&gt;Intimidate +17, Knowledge (religion) +12, Sense Motive +20, Spellcraft +12, Stealth +17; &lt;b&gt;Racial Modifiers &lt;/b&gt;+8 Intimidate, +8 Sense Motive, +8 Stealth&lt;/h5&gt;&lt;h5&gt;&lt;b&gt;Languages &lt;/b&gt;Ancient Osiriani, Common&lt;/h5&gt;&lt;h5&gt;&lt;b&gt;SQ &lt;/b&gt;eyes of darkness (4 rounds/day)&lt;/h5&gt;&lt;h5&gt;&lt;b&gt;Gear &lt;/b&gt;&lt;i&gt;scroll of spiritual weapon&lt;/i&gt;, &lt;i&gt;scroll of summon monster III&lt;/i&gt;; Other Gear &lt;i&gt;+1 spear&lt;/i&gt;, &lt;i&gt;headband of inspired wisdom +2&lt;/i&gt;, &lt;i&gt;ring of protection +1&lt;/i&gt;&lt;/h5&gt;&lt;/div&gt;&lt;hr/&gt;&lt;div&gt;&lt;h5&gt;&lt;b&gt;ECOLOGY&lt;/b&gt;&lt;/h5&gt;&lt;/div&gt;&lt;hr/&gt;&lt;div&gt;&lt;h5&gt;&lt;b&gt;Environment &lt;/b&gt; any (Osirion)&lt;/h5&gt;&lt;h5&gt;&lt;b&gt;Organization &lt;/b&gt;solitary or court (mummy lord and 6-14 standard mummies or mummified creatures)&lt;/h5&gt;&lt;h5&gt;&lt;b&gt;Treasure &lt;/b&gt;NPC gear&lt;/h5&gt;&lt;/div&gt;&lt;br&gt;&lt;div&gt;&lt;h4&gt;&lt;p&gt;&lt;p&gt;Mummification is a practice common to many cultures, although the use of magical techniques to imbue the departed with potent, undead vitality is less widespread. On rare occasions, if the deceased was a person of great rank and exceeding malice, he may undergo even more elaborate and expensive rituals granting him greater power in undeath, and he eventually rises from his tomb as a mummy lord. Retaining the powers and abilities he had in life, he becomes a creature consumed by the desire to dominate others and a seething envy for the living that drives him to acts of surpassing cruelty.  &lt;br&gt;&lt;b&gt;Creating a Mummy Lord&lt;/b&gt;&lt;br&gt;  "Mummy Lord" is an acquired template that can be added to any living corporeal creature (referred to hereafter as the base creature) with at least 8 HD. The process of creating a mummy lord requires 50,000 gp worth of rare herbs, oils, and other mummification materials. The mummy lord retains all of the base creature's statistics and special abilities except as listed below.  &lt;br&gt;&lt;b&gt;CR:&lt;/b&gt; Same as the base creature +2.  &lt;br&gt;&lt;b&gt;Alignment:&lt;/b&gt; Any evil.  &lt;br&gt;&lt;b&gt;Type:&lt;/b&gt; The creature's type changes to undead. Do not recalculate BAB, saves, or skill ranks.  &lt;br&gt;&lt;b&gt;Senses:&lt;/b&gt; A mummy lord gains darkvision 60 ft.  &lt;br&gt;&lt;b&gt;Armor Class:&lt;/b&gt; A mummy lord has either a +1 natural armor bonus for every 2 Hit Dice it possesses or the base creature's natural armor bonus, whichever is higher.  &lt;br&gt;&lt;b&gt;Hit Dice:&lt;/b&gt; Change the creature's racial Hit Dice to d8s. All Hit Dice derived from class levels remain unchanged. As undead, mummy lords use their Charisma modifiers to determine bonus hit points.  &lt;br&gt;&lt;b&gt;Defensive Abilities:&lt;/b&gt; A mummy lord gains channel resistance +4, DR 10/-, immunity to cold and electricity (in addition to those granted by its undead traits), and the following defensive ability.  &lt;br&gt;&lt;i&gt;Rejuvenation (Su)&lt;/i&gt;: One day after a mummy lord is destroyed, the necromantic energies that created the abomination begin to rebuild its body. This process takes 1d10 days, and if the body is destroyed before that time passes, the process starts anew. After this time, the mummy lord awakens fully healed in its tomb. To prevent the mummy lord from returning, its remains must be targeted by &lt;i&gt;consecrate&lt;/i&gt;, &lt;i&gt;hallow&lt;/i&gt;, and then &lt;i&gt;dispel evil&lt;/i&gt;, cast in consecutive rounds and in that order, before it can be permanently destroyed.  Attacks: The mummification process hardens the mummy lord's bones to a stone-like density, granting it a powerful slam attack if the base creature has no other natural attacks. This slam attack deals damage based on the mummy lord's size (&lt;i&gt;Pathfinder RPG Bestiary&lt;/i&gt; 302), treating the creature as if it were one size category larger. Those hit by a mummy lord's slam attack also run the risk of succumbing to insidious mummy rot (see Special Attacks).  Special Attacks: A mummy lord gains the following special attacks. Save DCs are equal to 10 + 1/2 the mummy lord's HD + the mummy lord's Charisma modifier unless otherwise noted.  &lt;i&gt;Channel Rot (Su)&lt;/i&gt;: A mummy lord can deliver its insidious mummy rot through melee weapons as well as through its slam attack and any natural attacks it possesses.  &lt;br&gt;&lt;i&gt;Great Despair Aura (Su)&lt;/i&gt;: All creatures within a 30-foot radius that see a mummy lord must make a successful Will save or be paralyzed with fear for 1d4 rounds, then shaken for the following 1d4 rounds. Whether or not the save is successful, that creature cannot be affected again by the same mummy's great despair aura ability for 24 hours. This is a paralysis and mind-affecting fear affect.  &lt;br&gt;&lt;i&gt;Insidious Mummy Rot (Su)&lt;/i&gt;: Curse and disease-slam; save Fort DC 10 + 1/2 HD + Cha modifier; &lt;i&gt;onset&lt;/i&gt; 1 minute; frequency 1/day; effect 2d4 Con and 2d4 Cha damage; cure -. Insidious mummy rot is both a curse and disease, and can be cured only by first removing the curse and then curing the disease. Even after the curse element of mummy rot is lifted, a creature suffering from it cannot recover naturally over time. Anyone casting a conjuration (healing) spell on the aff licted creature must succeed at a DC 20 caster level check, or the spell is wasted and the healing has no effect. Anyone who dies from insidious mummy rot turns to dust and cannot be raised by means other than &lt;i&gt;resurrection&lt;/i&gt; or greater magic.  &lt;br&gt;&lt;i&gt;Sandstorm Wrath (Su)&lt;/i&gt;: Three times per day as a standard action, a mummy lord can exhale a blast of superheated sand in a 40-foot cone. The blast deals 2d8 points of fire and slashing damage for every 3 Hit Dice a mummy lord possesses. A successful Reflex save halves this damage, and creatures that fail this save are blinded for 2d4 rounds.  &lt;br&gt;&lt;i&gt;Undead Mastery (Su)&lt;/i&gt;: As a standard action, a mummy lord can attempt to bend any undead creature within 50 feet to its will. The targeted undead must succeed at a Will save or fall under the mummy lord's control. An undead with an Intelligence score is allowed an additional save every day to break free of the mummy lord's control; for undead without an Intelligence score, the control is permanent. A creature that succeeds at its Will save cannot be affected again by the same mummy lord's undead mastery for 24 hours. A mummy lord can control 6 Hit Dice of undead creatures for every Hit Die it has. If the mummy lord exceeds this limit, the excess undead from earlier uses of the ability become uncontrolled, as &lt;i&gt;animate dead&lt;/i&gt;.  &lt;br&gt;&lt;b&gt;Ability Scores:&lt;/b&gt; Str +8, Cha +6. As an undead creature, a mummy lord has no Constitution score.  &lt;br&gt;&lt;b&gt;Skills:&lt;/b&gt; A mummy lord gains a +8 racial bonus to Intimidate, Sense Motive, and Stealth checks. A mummy lord always treats Climb, Disguise, Fly, Intimidate, Knowledge (arcana), Knowledge (religion), Perception, Sense Motive, Spellcraft, and Stealth as class skills. Otherwise, its skills are the same as the base creature.  &lt;br&gt;&lt;b&gt;Feats:&lt;/b&gt; A mummif ied creature gains Toughness as a bonus feat.&lt;/p&gt;&lt;/h4&gt;&lt;/div&gt;</t>
  </si>
  <si>
    <t>scroll of spiritual weapon, scroll of summon monster III; Other Gear +1 spear, headband of inspired wisdom +2, ring of protection +1</t>
  </si>
  <si>
    <t>Neshmaal</t>
  </si>
  <si>
    <t>alien dread (20 ft., DC 23)</t>
  </si>
  <si>
    <t>(+7 deflection, +7 Dex, +1 dodge, -1 size)</t>
  </si>
  <si>
    <t>Fort +14, Ref +11, Will +12</t>
  </si>
  <si>
    <t>3 tendrils +20 (2d8/19-20 plus energy drain)</t>
  </si>
  <si>
    <t>energy drain (1 level, DC 23), kiss of the void</t>
  </si>
  <si>
    <t>Spell-Like Abilities (CL 14th; concentration +21)  Constant-endure elements  3/day-confusion (DC 21), control summoned creatureUM (DC 21)  1/day-dominate person (DC 22)</t>
  </si>
  <si>
    <t>Str -, Dex 25, Con 22, Int 9, Wis 15, Cha 24</t>
  </si>
  <si>
    <t>Dodge, Flyby Attack, Hover, Improved Critical (tendrils), Improved Initiative, Iron Will, Weapon Focus (tendrils)</t>
  </si>
  <si>
    <t>Fly +20, Intimidate +20, Knowledge (planes) +10, Perception +18, Sense Motive +10, Stealth +19, Survival +9</t>
  </si>
  <si>
    <t>Aklo; telepathy 20 ft.</t>
  </si>
  <si>
    <t>solitary, pair, or congregation (3-6)</t>
  </si>
  <si>
    <t>This semi-transparent mass of convulsively roiling tentacles and whiplike tendrils hovers in the air, giving off an aura of dark, alien menace.</t>
  </si>
  <si>
    <t>Aura of Alien Dread (Su) A neshmaal's presence is deeply disturbing. Any creature that comes within 20 feet of a neshmaal must succeed at a DC 23 Will save or become shaken for 2d4 rounds. If a creature is within the auras of multiple neshmaals, only a single save is required, but the save DC increases by 2 for each additional neshmaal (for example, the presence of two neshmaals increases the usual save DC to 25). Arcane spellcasters are especially vulnerable to this aura. The DC to cast spells defensively within the aura increases by 4, and the neshmaal can make an attack of opportunity against an arcane caster who fails to cast defensively. This secondary effect occurs even if the arcane caster succeeded at her save against the shaken condition. Once a creature is exposed to a neshmaal's aura, it is immune to this effect for 24 hours. This is a mind-affecting fear effect, and the save DC is Constitution-based.  Dominate Person (Sp) A neshmaal can dominate only one target at a time when using its dominate person spell-like ability. If a neshmaal uses its dominate person spell-like ability on a new target while already dominating another creature, the previous target is immediately released from the neshmaal's control. This occurs whether or not the new attempt is successful.  Kiss of the Void (Su) Three times per day, a neshmaal may forgo using energy drain on one of its three tendril attacks in a round and instead imbue the touch with the icy coldness of deep space. This attack deals an additional 6d6 points of cold damage and paralyzes the target for 1d4-1 rounds. A successful DC 23 Fortitude save halves the damage and negates the paralysis. The save DC is Charisma-based.  Vulnerability to Sonic (Su) Neshmaals are native to the noiseless void of deep space or their own alien dimension and, as a result, are especially vulnerable to sonic damage. Magical attacks that cause sonic damage bypass the neshmaal's spell resistance, and they take half again as much damage (+50%) on a failed save (normal full damage on a successful save). If a neshmaal fails a saving throw against an effect that deals sonic damage, it has a 25% chance of being stunned for 1 round.</t>
  </si>
  <si>
    <t>The vast, dark spaces between the stars hold horrors aplenty, skulking in the unholy blackness with their aberrant desires and unspeakable appetites. Some of these beings exist simultaneously in two worlds, half in the emptiness of space and half in some other dimension of which mortals dare not even dream. The neshmaals are such a race, aliens of such inscrutable malice and hunger that even most other denizens of the darkness avoid them. These strange beings view the humanoids populating the universe as either cattle to eat or playthings to manipulate like marionettes.  A neshmaal's body is formed of a tangle of writhing tentacles that is roughly 9 feet across. As they are incorporeal outside of their home dimension, the creatures have no weight.  Ecology  Neshmaals are incorporeal in the Material Plane. They may be corporeal in their own dimension, but no one has journeyed there and returned to verify this. In the Material Plane, neshmaals spend most of their time in the empty darkness of deep space, where extremes of temperature are commonplace and the varieties of weather found on terrestrial worlds have  no impact on these strange creatures. Due to this exceptional form of adaptation, neshmaals can be found virtually anywhere. Neshmaals have no need to breathe, so they are unaffected by inhaled poisons and can dwell underwater without restriction. Despite their many immunities and resistances, they are especially vulnerable to damage from sonic attacks, perhaps because they are accustomed to the silence of the void. Since outsiders don't normally need to eat, the neshmaals' ravenous hunger for the energy of all living creatures suggests that they manifest in the Material Plane only to gain sustenance. Neshmaals satisfy this hunger by draining the life force from living creatures, though it's assumed they also derive some nourishment from psychic energies from sentient beings as well, fear in particular.  Habitat &amp; Society  Neshmaals, which exist at once on the Material Plane and in a dimension of their own, seem to have no interest in congress with other species, though they speak passable Aklo and possess telepathy. What little information exists about their culture is contradictory, though their endless appetites for raw life force support the theory that they are scavengers created by the Great Old Ones to cleanse worlds of sentience.  Neshmaals are occasionally found in the service of much more powerful otherworldly beings from the Dark Tapestry. Some scholars believe these creatures to be agents of the mysterious Dominion of the Black. This is a reasonable assumption, as they have similar inscrutable methodologies to the creatures that make up the Dominion, and neshmaals have been recorded in texts that deal with various creatures that make up the Dominion of the Black. The role neshmaals might play in that dark hierarchy is unclear.  Humanoid conjurers on the Material Plane have summoned these inscrutable beings to gain knowledge of the inky depths of the universe and beyond, though doing so places the conjurer's sanity in terrible jeopardy. The process is maddening, and the conjurer's safety is not diminished once the neshmaal is called to service. Attempting to obtain the service of a neshmaal is very dangerous, unless such service aligns with the neshmaal's goals, and only the mad can discern the nature of those goals. Neshmaals constantly modify the original agreement, and they often manipulate those they serve. A neshmaal's most common request is a never-ending chain of humanoids for them to drain of their life force.   It's unusual to find more than a few of these otherworldly creatures in one place, making it difficult to calculate their total numbers. Neshmaals employ telepathy to communicate with others of their kind; while doing so, they intertwine their tentacles and tendrils in a manic, lascivious embrace. The book Secrets of the Dreaming Dark (which is thankfully rare) provides the ritual to summon neshmaals. The tome also reports that neshmaals are somehow connected to, seeking, or fleeing from something cryptically referred to as the "Black Alluvion Dream." Even occult scholars, astronomers, and other seekers of secrets tend to steer clear of this esoteric and dangerous topic, given that those few who have pursued its study now occupy carefully guarded cells in asylums across the Inner Sea Region.</t>
  </si>
  <si>
    <t>&lt;link rel="stylesheet"href="PF.css"&gt;&lt;div&gt;&lt;h2&gt;Neshmaal&lt;/h2&gt;&lt;h3&gt;&lt;i&gt;This semi-transparent mass of convulsively roiling tentacles and whiplike tendrils hovers in the air, giving off an aura of dark, alien menace.&lt;/i&gt;&lt;/h3&gt;&lt;br&gt;&lt;/div&gt;&lt;div class="heading"&gt;&lt;p class="alignleft"&gt;Neshmaal&lt;/p&gt;&lt;p class="alignright"&gt;CR 12&lt;/p&gt;&lt;div style="clear: both;"&gt;&lt;/div&gt;&lt;/div&gt;&lt;div&gt;&lt;h5&gt;&lt;b&gt;XP &lt;/b&gt;19,200&lt;/h5&gt;&lt;h5&gt;CE Large outsider (extraplanar, incorporeal)&lt;/h5&gt;&lt;h5&gt;&lt;b&gt;Init &lt;/b&gt;+11; &lt;b&gt;Senses &lt;/b&gt;darkvision 60 ft.; Perception +18&lt;/h5&gt;&lt;h5&gt;&lt;b&gt;Aura &lt;/b&gt;alien dread (20 ft., DC 23)&lt;/h5&gt;&lt;/div&gt;&lt;hr/&gt;&lt;div&gt;&lt;h5&gt;&lt;b&gt;DEFENSE&lt;/b&gt;&lt;/h5&gt;&lt;/div&gt;&lt;hr/&gt;&lt;div&gt;&lt;h5&gt;&lt;b&gt;AC &lt;/b&gt;24, touch 24, flat-footed 16 (+7 deflection, +7 Dex, +1 dodge, -1 size)&lt;/h5&gt;&lt;h5&gt;&lt;b&gt;hp &lt;/b&gt;149 (13d10+78)&lt;/h5&gt;&lt;h5&gt;&lt;b&gt;Fort &lt;/b&gt;+14, &lt;b&gt;Ref &lt;/b&gt;+11, &lt;b&gt;Will &lt;/b&gt;+12&lt;/h5&gt;&lt;h5&gt;&lt;b&gt;Defensive Abilities &lt;/b&gt;incorporeal; &lt;b&gt;Immune &lt;/b&gt;cold; &lt;b&gt;Resist &lt;/b&gt;electricity 10, fire 10; &lt;b&gt;SR &lt;/b&gt;23&lt;/h5&gt;&lt;h5&gt;&lt;b&gt;Weaknesses &lt;/b&gt;vulnerable to sonic&lt;/h5&gt;&lt;/div&gt;&lt;hr/&gt;&lt;div&gt;&lt;h5&gt;&lt;b&gt;OFFENSE&lt;/b&gt;&lt;/h5&gt;&lt;/div&gt;&lt;hr/&gt;&lt;div&gt;&lt;h5&gt;&lt;b&gt;Spd &lt;/b&gt;fly 50 ft. (perfect)&lt;/h5&gt;&lt;h5&gt;&lt;b&gt;Melee &lt;/b&gt;3 tendrils +20 (2d8/19-20 plus energy drain)&lt;/h5&gt;&lt;h5&gt;&lt;b&gt;Space &lt;/b&gt;10 ft.; &lt;b&gt;Reach &lt;/b&gt;10 ft.&lt;/h5&gt;&lt;h5&gt;&lt;b&gt;Special Attacks &lt;/b&gt;energy drain (1 level, DC 23), kiss of the void&lt;/h5&gt;&lt;h5&gt;&lt;b&gt;Spell-Like Abilities&lt;/b&gt; (CL 14th; concentration +21)  &lt;/br&gt;Constant&amp;mdash;&lt;i&gt;endure elements&lt;/i&gt; &lt;/br&gt;3/day&amp;mdash;&lt;i&gt;confusion&lt;/i&gt; (DC 21), &lt;i&gt;control summoned creature&lt;/i&gt;&lt;sup&gt;UM&lt;/sup&gt; (DC 21) &lt;/br&gt;1/day&amp;mdash;&lt;i&gt;dominate person&lt;/i&gt; (DC 22)&lt;/h5&gt;&lt;/h5&gt;&lt;/div&gt;&lt;hr/&gt;&lt;div&gt;&lt;h5&gt;&lt;b&gt;STATISTICS&lt;/b&gt;&lt;/h5&gt;&lt;/div&gt;&lt;hr/&gt;&lt;div&gt;&lt;h5&gt;&lt;b&gt;Str &lt;/b&gt;-, &lt;b&gt;Dex &lt;/b&gt;25, &lt;b&gt;Con &lt;/b&gt;22, &lt;b&gt;Int &lt;/b&gt; 9, &lt;b&gt;Wis &lt;/b&gt;15, &lt;b&gt;Cha &lt;/b&gt;24&lt;/h5&gt;&lt;h5&gt;&lt;b&gt;Base Atk &lt;/b&gt;+13; &lt;b&gt;CMB &lt;/b&gt;+21; &lt;b&gt;CMD &lt;/b&gt;39&lt;/h5&gt;&lt;h5&gt;&lt;b&gt;Feats &lt;/b&gt;Dodge, Flyby Attack, Hover, Improved Critical (tendrils), Improved Initiative, Iron Will, Weapon Focus (tendrils)&lt;/h5&gt;&lt;h5&gt;&lt;b&gt;Skills &lt;/b&gt;Fly +20, Intimidate +20, Knowledge (planes) +10, Perception +18, Sense Motive +10, Stealth +19, Survival +9&lt;/h5&gt;&lt;h5&gt;&lt;b&gt;Languages &lt;/b&gt;Aklo; telepathy 20 ft.&lt;/h5&gt;&lt;h5&gt;&lt;b&gt;SQ &lt;/b&gt;no breath&lt;/h5&gt;&lt;/div&gt;&lt;hr/&gt;&lt;div&gt;&lt;h5&gt;&lt;b&gt;ECOLOGY&lt;/b&gt;&lt;/h5&gt;&lt;/div&gt;&lt;hr/&gt;&lt;div&gt;&lt;h5&gt;&lt;b&gt;Environment &lt;/b&gt; any&lt;/h5&gt;&lt;h5&gt;&lt;b&gt;Organization &lt;/b&gt;solitary, pair, or congregation (3-6)&lt;/h5&gt;&lt;h5&gt;&lt;b&gt;Treasure &lt;/b&gt;none&lt;/h5&gt;&lt;/div&gt;&lt;hr/&gt;&lt;div&gt;&lt;h5&gt;&lt;b&gt;SPECIAL ABILITIES&lt;/b&gt;&lt;/h5&gt;&lt;/div&gt;&lt;hr/&gt;&lt;div&gt;&lt;/h5&gt;&lt;h5&gt;&lt;b&gt;Aura of Alien Dread (Su)&lt;/b&gt; A neshmaal's presence is deeply disturbing. Any creature that comes within 20 feet of a neshmaal must succeed at a DC 23 Will save or become shaken for 2d4 rounds. If a creature is within the auras of multiple neshmaals, only a single save is required, but the save DC increases by 2 for each additional neshmaal (for example, the presence of two neshmaals increases the usual save DC to 25). Arcane spellcasters are especially vulnerable to this aura. The DC to cast spells defensively within the aura increases by 4, and the neshmaal can make an attack of opportunity against an arcane caster who fails to cast defensively. This secondary effect occurs even if the arcane caster succeeded at her save against the shaken condition. Once a creature is exposed to a neshmaal's aura, it is immune to this effect for 24 hours. This is a mind-affecting fear effect, and the save DC is Constitution-based.  &lt;/h5&gt;&lt;h5&gt;&lt;b&gt;Dominate Person (Sp)&lt;/b&gt; A neshmaal can dominate only one target at a time when using its &lt;i&gt;dominate person&lt;/i&gt; spell-like ability. If a neshmaal uses its &lt;i&gt;dominate person&lt;/i&gt; spell-like ability on a new target while already dominating another creature, the previous target is immediately released from the neshmaal's control. This occurs whether or not the new attempt is successful.  &lt;/h5&gt;&lt;h5&gt;&lt;b&gt;Kiss of the Void (Su)&lt;/b&gt; Three times per day, a neshmaal may forgo using energy drain on one of its three tendril attacks in a round and instead imbue the touch with the icy coldness of deep space. This attack deals an additional 6d6 points of cold damage and paralyzes the target for 1d4-1 rounds. A successful DC 23 Fortitude save halves the damage and negates the paralysis. The save DC is Charisma-based.  &lt;/h5&gt;&lt;h5&gt;&lt;b&gt;Vulnerability to Sonic (Su)&lt;/b&gt; Neshmaals are native to the noiseless void of deep space or their own alien dimension and, as a result, are especially vulnerable to sonic damage. Magical attacks that cause sonic damage bypass the neshmaal's spell resistance, and they take half again as much damage (+50%) on a failed save (normal full damage on a successful save). If a neshmaal fails a saving throw against an effect that deals sonic damage, it has a 25% chance of being stunned for 1 round.&lt;/h5&gt;&lt;/div&gt;&lt;br&gt;&lt;div&gt;&lt;h4&gt;&lt;p&gt;&lt;p&gt;The vast, dark spaces between the stars hold horrors aplenty, skulking in the unholy blackness with their aberrant desires and unspeakable appetites. Some of these beings exist simultaneously in two worlds, half in the emptiness of space and half in some other dimension of which mortals dare not even dream. The neshmaals are such a race, aliens of such inscrutable malice and hunger that even most other denizens of the darkness avoid them. These strange beings view the humanoids populating the universe as either cattle to eat or playthings to manipulate like marionettes.  A neshmaal's body is formed of a tangle of writhing tentacles that is roughly 9 feet across. As they are incorporeal outside of their home dimension, the creatures have no weight.  &lt;b&gt;&lt;/p&gt;&lt;p&gt;Ecology&lt;/b&gt;&lt;/p&gt;&lt;p&gt;  Neshmaals are incorporeal in the Material Plane. They may be corporeal in their own dimension, but no one has journeyed there and returned to verify this. In the Material Plane, neshmaals spend most of their time in the empty darkness of deep space, where extremes of temperature are commonplace and the varieties of weather found on terrestrial worlds have  no impact on these strange creatures. Due to this exceptional form of adaptation, neshmaals can be found virtually anywhere. Neshmaals have no need to breathe, so they are unaffected by inhaled poisons and can dwell underwater without restriction. Despite their many immunities and resistances, they are especially vulnerable to damage from sonic attacks, perhaps because they are accustomed to the silence of the void. Since outsiders don't normally need to eat, the neshmaals' ravenous hunger for the energy of all living creatures suggests that they manifest in the Material Plane only to gain sustenance. Neshmaals satisfy this hunger by draining the life force from living creatures, though it's assumed they also derive some nourishment from psychic energies from sentient beings as well, fear in particular.  &lt;b&gt;&lt;/p&gt;&lt;p&gt;Habitat &amp; Society&lt;/b&gt;&lt;/p&gt;&lt;p&gt;  Neshmaals, which exist at once on the Material Plane and in a dimension of their own, seem to have no interest in congress with other species, though they speak passable Aklo and possess telepathy. What little information exists about their culture is contradictory, though their endless appetites for raw life force support the theory that they are scavengers created by the Great Old Ones to cleanse worlds of sentience.  Neshmaals are occasionally found in the service of much more powerful otherworldly beings from the &lt;i&gt;Dark&lt;/i&gt; Tapestry. Some scholars believe these creatures to be agents of the mysterious Dominion of the Black. This is a reasonable assumption, as they have similar inscrutable methodologies to the creatures that make up the Dominion, and neshmaals have been recorded in texts that deal with various creatures that make up the Dominion of the Black. The role neshmaals might play in that dark hierarchy is unclear.  Humanoid conjurers on the Material Plane have summoned these inscrutable beings to gain knowledge of the inky depths of the universe and beyond, though doing so places the conjurer's sanity in terrible jeopardy. The process is maddening, and the conjurer's safety is not diminished once the neshmaal is called to service. Attempting to obtain the service of a neshmaal is very dangerous, unless such service aligns with the neshmaal's goals, and only the mad can discern the nature of those goals. Neshmaals constantly modify the original agreement, and they often manipulate those they serve. A neshmaal's most common request is a never-ending chain of humanoids for them to drain of their life force.   It's unusual to find more than a few of these otherworldly creatures in one place, making it difficult to calculate their total numbers. Neshmaals employ telepathy to communicate with others of their kind; while doing so, they intertwine their tentacles and tendrils in a manic, lascivious embrace. The book &lt;i&gt;Secrets of the&lt;/i&gt; &lt;i&gt;Dreaming&lt;/i&gt; &lt;i&gt;Dark&lt;/i&gt; (which is thankfully rare) provides the ritual to summon neshmaals. The tome also reports that neshmaals are somehow connected to, seeking, or fleeing from something cryptically referred to as the "Black Alluvion Dream." Even occult scholars, astronomers, and other seekers of secrets tend to steer clear of this esoteric and dangerous topic, given that those few who have pursued its study now occupy carefully guarded cells in asylums across the Inner Sea Region.&lt;/p&gt;&lt;/h4&gt;&lt;/div&gt;</t>
  </si>
  <si>
    <t>Set Guardian</t>
  </si>
  <si>
    <t>29, touch 9, flat-footed 27</t>
  </si>
  <si>
    <t>(22d10+30)</t>
  </si>
  <si>
    <t>unholy weaknesses</t>
  </si>
  <si>
    <t>2 slams +30 (2d12+9/18-20)</t>
  </si>
  <si>
    <t>elemental conduit (ruby), mighty blows, trumpet of doom</t>
  </si>
  <si>
    <t>Str 28, Dex 13, Con -, Int -, Wis 17, Cha 21</t>
  </si>
  <si>
    <t>solitary or sentinel (2-8)</t>
  </si>
  <si>
    <t>incidental (2 eye gems worth 2,000 gp each)</t>
  </si>
  <si>
    <t>This towering figure's head is completely encased in a shiny black metal helmet that resembles the head of a long-snouted canine. Ruby gems sparkle in its eye sockets.</t>
  </si>
  <si>
    <t>Elemental Conduit (Su) Each Set guardian is immune to a specific energy type, and can absorb damage of this type and then discharge it in an intense burst. When a Set guardian would be damaged by the specified energy type, it is instead unharmed. As a free action on the following round, it discharges this energy in a 20-foot radius dealing half again as much damage (150%) as it would have taken from the effect. This discharge occurs even if the Set guardian was destroyed on the previous round. A successful DC 21 Reflex save halves this damage. The gemstones in the eye sockets of the Set guardian's headpiece determine the energy type.  Emerald: Set guardians with emerald gemstones are immune to and absorb electricity damage.  Ruby: Set guardians with ruby gemstones are immune to and absorb fire damage.  Sapphire: Set guardians with sapphire gemstones are immune to and absorb cold damage.  Topaz: Set guardians with topaz gemstones are immune to and absorb acid damage.  Another Set guardian that has the same energy type keyed to this ability is unharmed by the damage from this burst, but also doesn't absorb the energy. The save DC is Constitution-based.  Mighty Blows (Ex) A Set guardian's slam attacks score a critical threat on a natural 18-20, and deal double damage on a critical hit. If both slam attacks successfully hit in a single round, the target is staggered for 1d4+1 rounds unless the target makes a successful DC 21 Fortitude save. The save DC is Constitution-based.  Trumpet of Doom (Su) Once every 3 rounds as a free action, a Set guardian can emit a sonic blast from its headpiece that deals 2d8+2 points of damage and stuns all creatures within 20 feet of the construct for a single round. A successful DC 21 Fortitude save halves the damage and negates the stunned condition. Other Set guardians are immune to this effect. This is a sonic effect, and the save DC is Constitution-based.  Unholy Weaknesses (Ex) Due to the necromantic techniques used in its creation, certain spells and effects affect a Set guardian differently than they otherwise would. A Set guardian is treated as undead for the purposes of spells or effects that deal more damage to undead, like searing light, sunbeam, or sunburst. A Set guardian in the area of effect of positive energy channeled to damage undead is slowed 1 round for every 3d6 points of damage channeled (minimum 1 round). A raise dead spell cast on a Set guardian paralyzes it for 1d4 rounds.</t>
  </si>
  <si>
    <t>In the days of Ancient Osirion, when temples to the old gods still stood throughout the nation, worshipers of Set protected their places of worship with imposing constructs. To allow the priests of these old gods to devote their time and energy to ecclesiastical duties, Set's clerics designed these foul sentinels to be self-sufficient by using a combination of necromantic techniques and golem crafting.  The clerics and crafters preparing the constructs would begin with the body of an evil desert giant-preferably one who, like them, revered Set. The crafters would then fashion headpieces out of brass, bronze, or iron that were sculpted in the likeness of the god of darkness, deserts, murder, and storms. The headpiece would then be lacquered a glossy black, and set with expensive gemstones indicative of the type of elemental spirit used to animate the construct. After the headpiece was crafted, the preserved desert giant would be decapitated and the headpiece affixed to its shoulders.  The towering constructs stood within the sanctuaries of Set's great temples across the empire, and were often posted at the temple's exterior doors when the faithful were called to worship. The laity always assumed that the constructs were undead servants crowned with metal helms of their god, and the clergy did nothing to disabuse them of this conceit. Indeed, adventurers often make the same mistake. Opponents can use Knowledge (religion) to identify a Set guardian's true nature and learn about the construct's unholy weaknesses.  During the dark decades of Hakotep's reign, the guardians were a common-and for many, terrifying-sight, for the pharaoh used them as tools to threaten and cow the priesthoods of cults opposed to his religious reforms favoring Set. Today, these constructs have fallen out of favor in ecclesiastical circles-few of the modern cults employ them, though a couple of the surviving temples formerly dedicated to Set still boast one of these giant wardens. Most encounters with Set guardians today are reported by archaeological parties exploring lost temples or the tombs of long-buried nobles who had some devotion to the god in life. Once frightening attendants in temples across the land, they now wait in darkness for those unwisely disturbing ancient burial sites.  Set guardians stand a towering 18 feet tall and weigh approximately 12,000 pounds.   Construction  The process begins with the recently deceased body of an evil desert giant. The body must undergo a painstaking embalming process. This preparation keeps the body from rotting and hardens its flesh, making it as tough as stone. During this time, a headpiece made from 1,500 pounds of bronze, brass, or iron must be cast using special, cursed elixirs in the process. The head of the preserved giant must be severed cleanly at the shoulders and the headpiece then bolted on. At this point, two gems (each worth at least 2,000 gp) of the appropriate type are fitted into the headpiece's eye sockets before the construct is animated with an elemental spirit.  SET GUARDIAN  CL 17th; Price 184,000 gp  Construction  Requirements Craft Construct, blasphemy, geas/quest, miracle; Skill Heal DC 20 and Craft (armor) or Craft (blacksmithing) DC 22; Cost 90,000 gp.   ELEVATED SET GUARDIANS  Clerics of Set wishing to create more powerful constructs to guard their temples experimented with many different methods and finally came upon a process that resulted in the creation of an elevated Set guardian. These constructs went through a preservation process that utilized more expensive materials than those of the standard guardian, and were animated with two separate elemental spirits. Such constructs can be identified by two different gems (matching the two spirits that animate them) fitted into their headpieces. An elevated Set guardian can also be animated with two elemental spirits of the same type, though the construct is easily mistaken for a standard Set guardian because its gemstone eyes are the same color.  Elevated Set guardians are at least CR 15, have the advanced creature simple template, and their elemental conduit ability is keyed to two different energy types. Elevated Set guardians imbued with two elemental spirits of the same type discharge double the amount of energy damage they would have taken instead of half again as much.  Construction  The process of creating an elevated Set guardian is nearly identical to creating a regular Set guardian except for the cost of the required materials. The gemstones fitted into the construct's eye sockets each must be worth at least 5,000 gp.  ELEVATED SET GUARDIAN  CL 18th; Price 210,000 gp  Construction  Requirements Craft Construct, blasphemy, geas/quest, miracle; Skill Heal DC 26 and Craft (armor) or Craft (blacksmithing) DC 28; Cost 110,000 gp.</t>
  </si>
  <si>
    <t>&lt;link rel="stylesheet"href="PF.css"&gt;&lt;div&gt;&lt;h2&gt;Set Guardian&lt;/h2&gt;&lt;h3&gt;&lt;i&gt;This towering figure's head is completely encased in a shiny black metal helmet that resembles the head of a long-snouted canine. Ruby gems sparkle in its eye sockets.&lt;/i&gt;&lt;/h3&gt;&lt;br&gt;&lt;/div&gt;&lt;div class="heading"&gt;&lt;p class="alignleft"&gt;Set Guardian&lt;/p&gt;&lt;p class="alignright"&gt;CR 13&lt;/p&gt;&lt;div style="clear: both;"&gt;&lt;/div&gt;&lt;/div&gt;&lt;div&gt;&lt;h5&gt;&lt;b&gt;XP &lt;/b&gt;25,600&lt;/h5&gt;&lt;h5&gt;N Large construct &lt;/h5&gt;&lt;h5&gt;&lt;b&gt;Init &lt;/b&gt;+1; &lt;b&gt;Senses &lt;/b&gt;darkvision 60 ft., low-light vision; Perception +3&lt;/h5&gt;&lt;/div&gt;&lt;hr/&gt;&lt;div&gt;&lt;h5&gt;&lt;b&gt;DEFENSE&lt;/b&gt;&lt;/h5&gt;&lt;/div&gt;&lt;hr/&gt;&lt;div&gt;&lt;h5&gt;&lt;b&gt;AC &lt;/b&gt;29, touch 9, flat-footed 27 (+1 Dex, +19 natural, -1 size)&lt;/h5&gt;&lt;h5&gt;&lt;b&gt;hp &lt;/b&gt;151 (22d10+30)&lt;/h5&gt;&lt;h5&gt;&lt;b&gt;Fort &lt;/b&gt;+7, &lt;b&gt;Ref &lt;/b&gt;+8, &lt;b&gt;Will &lt;/b&gt;+10&lt;/h5&gt;&lt;h5&gt;&lt;b&gt;DR &lt;/b&gt;15/adamantine; &lt;b&gt;Immune &lt;/b&gt;construct traits, fire&lt;/h5&gt;&lt;h5&gt;&lt;b&gt;Weaknesses &lt;/b&gt;unholy weaknesses&lt;/h5&gt;&lt;/div&gt;&lt;hr/&gt;&lt;div&gt;&lt;h5&gt;&lt;b&gt;OFFENSE&lt;/b&gt;&lt;/h5&gt;&lt;/div&gt;&lt;hr/&gt;&lt;div&gt;&lt;h5&gt;&lt;b&gt;Spd &lt;/b&gt;40 ft.&lt;/h5&gt;&lt;h5&gt;&lt;b&gt;Melee &lt;/b&gt;2 slams +30 (2d12+9/18-20)&lt;/h5&gt;&lt;h5&gt;&lt;b&gt;Space &lt;/b&gt;10 ft.; &lt;b&gt;Reach &lt;/b&gt;10 ft.&lt;/h5&gt;&lt;h5&gt;&lt;b&gt;Special Attacks &lt;/b&gt;elemental conduit (ruby), mighty blows, trumpet of doom&lt;/h5&gt;&lt;/div&gt;&lt;hr/&gt;&lt;div&gt;&lt;h5&gt;&lt;b&gt;STATISTICS&lt;/b&gt;&lt;/h5&gt;&lt;/div&gt;&lt;hr/&gt;&lt;div&gt;&lt;h5&gt;&lt;b&gt;Str &lt;/b&gt;28, &lt;b&gt;Dex &lt;/b&gt;13, &lt;b&gt;Con &lt;/b&gt;-, &lt;b&gt;Int &lt;/b&gt; -, &lt;b&gt;Wis &lt;/b&gt;17, &lt;b&gt;Cha &lt;/b&gt;21&lt;/h5&gt;&lt;h5&gt;&lt;b&gt;Base Atk &lt;/b&gt;+22; &lt;b&gt;CMB &lt;/b&gt;+32; &lt;b&gt;CMD &lt;/b&gt;43&lt;/h5&gt;&lt;h5&gt;&lt;b&gt;SQ &lt;/b&gt;freeze&lt;/h5&gt;&lt;/div&gt;&lt;hr/&gt;&lt;div&gt;&lt;h5&gt;&lt;b&gt;ECOLOGY&lt;/b&gt;&lt;/h5&gt;&lt;/div&gt;&lt;hr/&gt;&lt;div&gt;&lt;h5&gt;&lt;b&gt;Environment &lt;/b&gt; any (Osirion)&lt;/h5&gt;&lt;h5&gt;&lt;b&gt;Organization &lt;/b&gt;solitary or sentinel (2-8)&lt;/h5&gt;&lt;h5&gt;&lt;b&gt;Treasure &lt;/b&gt;incidental (2 eye gems worth 2,000 gp each)&lt;/h5&gt;&lt;/div&gt;&lt;hr/&gt;&lt;div&gt;&lt;h5&gt;&lt;b&gt;SPECIAL ABILITIES&lt;/b&gt;&lt;/h5&gt;&lt;/div&gt;&lt;hr/&gt;&lt;div&gt;&lt;/h5&gt;&lt;h5&gt;&lt;b&gt;Elemental Conduit (Su)&lt;/b&gt; Each Set guardian is immune to a specific energy type, and can absorb damage of this type and then discharge it in an intense burst. When a Set guardian would be damaged by the specified energy type, it is instead unharmed. As a free action on the following round, it discharges this energy in a 20-foot radius dealing half again as much damage (150%) as it would have taken from the effect. This discharge occurs even if the Set guardian was destroyed on the previous round. A successful DC 21 Reflex save halves this damage. The gemstones in the eye sockets of the Set guardian's headpiece determine the energy type.  &lt;i&gt;Emerald&lt;/i&gt;: Set guardians with emerald gemstones are immune to and absorb electricity damage.  Ruby: Set guardians with ruby gemstones are immune to and absorb fire damage.  &lt;i&gt;Sapphire&lt;/i&gt;: Set guardians with sapphire gemstones are immune to and absorb cold damage.  &lt;i&gt;Topaz&lt;/i&gt;: Set guardians with topaz gemstones are immune to and absorb acid damage.  Another Set guardian that has the same energy type keyed to this ability is unharmed by the damage from this burst, but also doesn't absorb the energy. The save DC is Constitution-based.  &lt;/h5&gt;&lt;h5&gt;&lt;b&gt;Mighty Blows (Ex)&lt;/b&gt; A Set guardian's slam attacks score a critical threat on a natural 18-20, and deal double damage on a critical hit. If both slam attacks successfully hit in a single round, the target is staggered for 1d4+1 rounds unless the target makes a successful DC 21 Fortitude save. The save DC is Constitution-based.  &lt;/h5&gt;&lt;h5&gt;&lt;b&gt;Trumpet of Doom (Su)&lt;/b&gt; Once every 3 rounds as a free action, a Set guardian can emit a sonic blast from its headpiece that deals 2d8+2 points of damage and stuns all creatures within 20 feet of the construct for a single round. A successful DC 21 Fortitude save halves the damage and negates the stunned condition. Other Set guardians are immune to this effect. This is a sonic effect, and the save DC is Constitution-based.  &lt;/h5&gt;&lt;h5&gt;&lt;b&gt;Unholy Weaknesses (Ex)&lt;/b&gt; Due to the necromantic techniques used in its creation, certain spells and effects affect a Set guardian differently than they otherwise would. A Set guardian is treated as undead for the purposes of spells or effects that deal more damage to undead, like &lt;i&gt;searing light&lt;/i&gt;, &lt;i&gt;sunbeam&lt;/i&gt;, or &lt;i&gt;sunburst&lt;/i&gt;. A Set guardian in the area of effect of positive energy channeled to damage undead is slowed 1 round for every 3d6 points of damage channeled (minimum 1 round). A &lt;i&gt;raise dead&lt;/i&gt; spell cast on a Set guardian paralyzes it for 1d4 rounds.&lt;/h5&gt;&lt;/div&gt;&lt;br&gt;&lt;div&gt;&lt;h4&gt;&lt;p&gt;&lt;p&gt;In the days of Ancient Osirion, when temples to the old gods still stood throughout the nation, worshipers of Set protected their places of worship with imposing constructs. To allow the priests of these old gods to devote their time and energy to ecclesiastical duties, Set's clerics designed these foul sentinels to be self-sufficient by using a combination of necromantic techniques and golem crafting.  The clerics and crafters preparing the constructs would begin with the body of an evil desert giant-preferably one who, like them, revered Set. The crafters would then fashion headpieces out of brass, bronze, or iron that were sculpted in the likeness of the god of darkness, deserts, murder, and storms. The headpiece would then be lacquered a glossy black, and set with expensive gemstones indicative of the type of elemental spirit used to animate the construct. After the headpiece was crafted, the preserved desert giant would be decapitated and the headpiece affixed to its shoulders.  The towering constructs stood within the sanctuaries of Set's great temples across the empire, and were often posted at the temple's exterior doors when the faithful were called to worship. The laity always assumed that the constructs were undead servants crowned with metal helms of their god, and the clergy did nothing to disabuse them of this conceit. Indeed, adventurers often make the same mistake. Opponents can use Knowledge (religion) to identify a Set guardian's true nature and learn about the construct's unholy weaknesses.  During the dark decades of Hakotep's reign, the guardians were a common-and for many, terrifying-sight, for the pharaoh used them as tools to threaten and cow the priesthoods of cults opposed to his religious reforms favoring Set. Today, these constructs have fallen out of favor in ecclesiastical circles-few of the modern cults employ them, though a couple of the surviving temples formerly dedicated to Set still boast one of these giant wardens. Most encounters with Set guardians today are reported by archaeological parties exploring lost temples or the tombs of long-buried nobles who had some devotion to the god in life. Once frightening attendants in temples across the land, they now wait in darkness for those unwisely disturbing ancient burial sites.  Set guardians stand a towering 18 feet tall and weigh approximately 12,000 pounds.   &lt;br&gt;&lt;b&gt;Construction&lt;/b&gt;&lt;br&gt;  The process begins with the recently deceased body of an evil desert giant. The body must undergo a painstaking embalming process. This preparation keeps the body from rotting and hardens its flesh, making it as tough as stone. During this time, a headpiece made from 1,500 pounds of bronze, brass, or iron must be cast using special, cursed elixirs in the process. The head of the preserved giant must be severed cleanly at the shoulders and the headpiece then bolted on. At this point, two gems (each worth at least 2,000 gp) of the appropriate type are fitted into the headpiece's eye sockets before the construct is animated with an elemental spirit. &lt;br&gt;&lt;div class="heading"&gt;&lt;p class="alignleft"&gt;Set Guardian&lt;div style="clear: both;"&gt;&lt;/div&gt;  &lt;b&gt;CL&lt;/b&gt; 17th; &lt;b&gt;Price&lt;/b&gt; 184,000 gp  &lt;br&gt;&lt;hr/&gt;&lt;b&gt;Construction&lt;/b&gt;&lt;hr/&gt;  &lt;b&gt;Requirements&lt;/b&gt; Craft Construct, &lt;i&gt;blasphemy&lt;/i&gt;, &lt;i&gt;geas/quest&lt;/i&gt;, &lt;i&gt;miracle&lt;/i&gt;; &lt;b&gt;Skill&lt;/b&gt; Heal DC 20 and Craft (armor) or Craft (blacksmithing) DC 22; &lt;b&gt;Cost&lt;/b&gt; 90,000 gp.&lt;/p&gt;   &lt;br&gt;&lt;b&gt;ELEVATED SET GUARDIANS&lt;/b&gt;&lt;br&gt;  Clerics of Set wishing to create more powerful constructs to guard their temples experimented with many different methods and finally came upon a process that resulted in the creation of an elevated Set guardian. These constructs went through a preservation process that utilized more expensive materials than those of the standard guardian, and were animated with two separate elemental spirits. Such constructs can be identified by two different gems (matching the two spirits that animate them) fitted into their headpieces. An elevated Set guardian can also be animated with two elemental spirits of the same type, though the construct is easily mistaken for a standard Set guardian because its gemstone eyes are the same color.  Elevated Set guardians are at least CR 15, have the advanced creature simple template, and their elemental conduit ability is keyed to two different energy types. Elevated Set guardians imbued with two elemental spirits of the same type discharge double the amount of energy damage they would have taken instead of half again as much.  &lt;br&gt;&lt;b&gt;Construction&lt;/b&gt;  The process of creating an elevated Set guardian is nearly identical to creating a regular Set guardian except for the cost of the required materials. The gemstones fitted into the construct's eye sockets each must be worth at least 5,000 gp.  &lt;br&gt;&lt;div class="heading"&gt;&lt;p class="alignleft"&gt;Elevated Set Guardian&lt;div style="clear: both;"&gt;&lt;/div&gt;  &lt;b&gt;CL&lt;/b&gt; 18th; &lt;b&gt;Price&lt;/b&gt; 210,000 gp  &lt;br&gt;&lt;b&gt;Construction&lt;/b&gt;  &lt;b&gt;Requirements&lt;/b&gt; Craft Construct, &lt;i&gt;blasphemy&lt;/i&gt;, &lt;i&gt;geas/quest&lt;/i&gt;, &lt;i&gt;miracle&lt;/i&gt;; &lt;b&gt;Skill&lt;/b&gt; Heal DC 26 and Craft (armor) or Craft (blacksmithing) DC 28; &lt;b&gt;Cost&lt;/b&gt; 110,000 gp.&lt;/p&gt;&lt;/h4&gt;&lt;/div&gt;</t>
  </si>
  <si>
    <t>Shabti</t>
  </si>
  <si>
    <t>oracle 1</t>
  </si>
  <si>
    <t>immune to undeath, resist level drain</t>
  </si>
  <si>
    <t>club +0 (1d6)</t>
  </si>
  <si>
    <t>Spell-Like Abilities (CL 1st; concentration +4)  1/day-suggestion (DC 16)</t>
  </si>
  <si>
    <t>Oracle Spells Known (CL 1st; concentration +4)  1st (4/day)-command (DC 14), cure light wounds, summon monster I  0 (at will)-bleed (DC 13), create water, detect magic, ghost sound, mage hand, stabilize</t>
  </si>
  <si>
    <t>Str 10, Dex 12, Con 16, Int 13, Wis 8, Cha 17</t>
  </si>
  <si>
    <t>Diplomacy +7, Knowledge (religion) +5, Perception +3, Sense Motive +3, Spellcraft +5</t>
  </si>
  <si>
    <t>immortal, oracle's curse (haunted), past-life knowledge, revelations (coat of many stars), shattered soul</t>
  </si>
  <si>
    <t>solitary or retinue (1 shabti with 2d4 human commoners)</t>
  </si>
  <si>
    <t>NPC gear (club, potion of cure moderate wounds)</t>
  </si>
  <si>
    <t>Light shimmers across this humanoid figure's bare golden skin, illuminating regal features.</t>
  </si>
  <si>
    <t>Immortal (Ex) Shabti do not age naturally and cannot die of old age. While some might come into being at age categories other than adulthood, they never leave their original age category. Spells and effects that cause aging affect a shabti as normal.  Immune to Undeath (Ex) Shabti can't become undead. Spells and abilities that would transform a shabti into an undead creature have no effect.  Past-Life Knowledge (Ex) Shabti remember bits of their past lives. As a result, they treat all Knowledge skills as class skills.  Resist Level Drain (Ex) A shabti takes no penalties from energy drain effects, though he can still be killed if he accrues more negative levels than he has Hit Dice. After 24 hours, any negative levels a shabti takes are automatically removed without the need for an additional saving throw.  Shattered Soul (Ex) Shabti who are killed are exceptionally difficult to return to life. Those who attempt to return a shabti to life using raise dead, resurrection, or similar spells must succeed at a caster level check equal to 10 + the shabti's Hit Dice. If this check fails, the spell fails and the caster can't return the shabti to life for the next 24 hours (though the caster can try again after this period).</t>
  </si>
  <si>
    <t>Death is more terrifying for those who have the best of life. Many rulers obsess over their mortality, the most brazen turning to the mystical arts, pouring their fears into splendid vessels, fashioning simulacra of themselves to bear the scourge of Pharasma's judgment. In the mortal world, these icons are nothing but gold with a ruler's face and name, but in death, they are shabti.  Existing as something between mortal souls, fabricated beings, and true children of the planes, shabti are immortal facsimiles of death-obsessed nobles. They serve out the sentences of their mortal twins, whether it be an infinity of torture or an eternity wandering the planes. Most never emerge from such trials, but some manage to find their own paths upon the planes.  Shabti typically look like idealized humans with perfect physiques and flawless features. They usually stand just over 6 feet tall and weigh between 150 and 210 pounds.  Ecology  Shabti are artificially created creatures, brought into being by mortal magic interfering with the natural course of souls. They are born when an individual of royal blood makes use of a rare magical item known as a sovereign shabti (see the sidebar on page 91). The methods of creating these soul-guarding relics number among the deepest secrets of royal dynasties and cultic societies, meaning few mortals have access to such magic. However, groups on countless disparate worlds have discovered various routes to this power. This proliferation, along with the race's immortality, means that while shabti are rare sights in most planar metropolises, they are certainly not total strangers. They're practically unknown on the Material Plane, and are typically mistaken for aasimars or ifrits. Still, traditions and superstitions harkening back to this magic make the placement of mundane versions of these figurines-called ushabti-common in Osirian tombs  Shabti appear when a paranoid noble uses a sovereign shabti in an effort to avoid their judgment. They come into being full-grown and possessing glimpses from a life of privilege, yet knowing nothing of the magic that spawned them or the karmic debts they've been burdened with. Some appear on the terrifying thresholds of evil-aligned planes among legions of doomed petitioners. Others might simply wander onto the planes from the mists of the Maelstrom.  Most shabti have golden skin that feels cool but not metallic, which is regularly accented by gemstone veins, nails, or other embellishments. Some have skin tones more similar to jade, ivory, or ebony. Apart from their distinctive colorations, shabti have anatomies similar to humans. However, all shabti are sterile, preventing the race from propagating naturally. As such, childlike shabti are exceedingly rare.  Habitat &amp; Society  Most shabti can be found in the planar metropolis of Axis, though Dis, Heaven's Shore, and the City of Brass also seem to be to many shabti's liking. Even in such places, though, shabti rarely gather in groups larger than two or three. Many seek to distinguish themselves from the magic items that spawned them, adopting self-chosen family names- "Answerers" and "Crowns" being popular among some.  Upon their creation, shabti don't realize they're copies of another being. Each individual initially believes he is a deceased member of royalty, usually taking his rich appearance as a sign of divine favor or spiritual value. Most prove quite indignant, then distraught, in the face of their torture or forced labor. Eventually, they discover their unusual nature. Many deny the notion, choosing to live as if their copied memories were their own. Others face ages of depression, madness, and self-destruction. Some, however, embrace the freedom of a new, rare existence and seek to live up to the splendid forms fate has granted them.  Many shabti learn of their nature from psychopomps. As Pharasma naturally despises such attempts to circumvent the natural cycle, her psychopomps are constantly on the lookout for shabti. When they find shabti, they immediately free them from any punishments, then use the shabti's memories to track down their mortal creators and bring them to justice.   Shabti Characters(13 RP)  Liberated shabti often explore the planes, seeking to replace their false memories with unique experiences. Shabti are defined by their class levels-they do not possess racial Hit Dice. All shabti have the following racial traits.  +2 Constitution, +2 Charisma: Shabti have powerful bodies and presences to match.  Native Outsider: Shabti are outsiders with the native subtype.  Medium: Shabti are Medium creatures and receive no bonuses or penalties due to their size.  Normal Speed: Shabti have a base speed of 30 feet.  Darkvision: Shabti can see in the dark up to 60 feet.  Immortal (1 RP), Immune to Undeath (1 RP), Past Life Knowledge (2 RP), Resist Level Drain (1 RP), Shattered Soul (-1 RP): See above.  Spell-Like Ability (3 RP): Shabti can use suggestion once per day as a spell-like ability, with the caster level equal to the shabti's class level.  Languages: Shabti begin play speaking Common. Those with high Intelligence scores can choose any languages they want (except secret languages, such as Druidic).</t>
  </si>
  <si>
    <t>&lt;link rel="stylesheet"href="PF.css"&gt;&lt;div&gt;&lt;h2&gt;Shabti&lt;/h2&gt;&lt;h3&gt;&lt;i&gt;Light shimmers across this humanoid figure's bare golden skin, illuminating regal features.&lt;/i&gt;&lt;/h3&gt;&lt;br&gt;&lt;/div&gt;&lt;div class="heading"&gt;&lt;p class="alignleft"&gt;Shabti&lt;/p&gt;&lt;p class="alignright"&gt;CR 1/2&lt;/p&gt;&lt;div style="clear: both;"&gt;&lt;/div&gt;&lt;/div&gt;&lt;div&gt;&lt;h5&gt;&lt;b&gt;XP &lt;/b&gt;200&lt;/h5&gt;&lt;h5&gt;Shabti oracle 1&lt;/h5&gt;&lt;h5&gt;LN Medium outsider (native)&lt;/h5&gt;&lt;h5&gt;&lt;b&gt;Init &lt;/b&gt;+1; &lt;b&gt;Senses &lt;/b&gt;darkvision 60 ft.; Perception +3&lt;/h5&gt;&lt;/div&gt;&lt;hr/&gt;&lt;div&gt;&lt;h5&gt;&lt;b&gt;DEFENSE&lt;/b&gt;&lt;/h5&gt;&lt;/div&gt;&lt;hr/&gt;&lt;div&gt;&lt;h5&gt;&lt;b&gt;AC &lt;/b&gt;11, touch 11, flat-footed 10 (+1 Dex)&lt;/h5&gt;&lt;h5&gt;&lt;b&gt;hp &lt;/b&gt;12 (1d8+4)&lt;/h5&gt;&lt;h5&gt;&lt;b&gt;Fort &lt;/b&gt;+3, &lt;b&gt;Ref &lt;/b&gt;+1, &lt;b&gt;Will &lt;/b&gt;+1&lt;/h5&gt;&lt;h5&gt;&lt;b&gt;Defensive Abilities &lt;/b&gt;immune to undeath, resist level drain&lt;/h5&gt;&lt;/div&gt;&lt;hr/&gt;&lt;div&gt;&lt;h5&gt;&lt;b&gt;OFFENSE&lt;/b&gt;&lt;/h5&gt;&lt;/div&gt;&lt;hr/&gt;&lt;div&gt;&lt;h5&gt;&lt;b&gt;Spd &lt;/b&gt;30 ft.&lt;/h5&gt;&lt;h5&gt;&lt;b&gt;Melee &lt;/b&gt;club +0 (1d6)&lt;/h5&gt;&lt;h5&gt;&lt;b&gt;Space &lt;/b&gt;5 ft.; &lt;b&gt;Reach &lt;/b&gt;5 ft.&lt;/h5&gt;&lt;h5&gt;&lt;b&gt;Spell-Like Abilities&lt;/b&gt; (CL 1st; concentration +4) &lt;/br&gt;1/day&amp;mdash;&lt;i&gt;suggestion&lt;/i&gt; (DC 16)&lt;/h5&gt;&lt;/h5&gt;&lt;h5&gt;&lt;b&gt;Oracle Spells Known&lt;/b&gt; (CL 1st; concentration +4) &lt;/br&gt;1st (4/day)&amp;mdash;&lt;i&gt;command&lt;/i&gt; (DC 14), &lt;i&gt;cure light wounds&lt;/i&gt;, &lt;i&gt;summon monster I&lt;/i&gt; &lt;/br&gt;0 (at will)&amp;mdash;&lt;i&gt;bleed&lt;/i&gt; (DC 13), &lt;i&gt;create water&lt;/i&gt;, &lt;i&gt;detect magic&lt;/i&gt;, &lt;i&gt;ghost sound&lt;/i&gt;, &lt;i&gt;mage hand&lt;/i&gt;, &lt;i&gt;stabilize&lt;/i&gt;&lt;/h5&gt;&lt;/h5&gt;&lt;h5&gt;&lt;b&gt;Mystery &lt;/b&gt;heavens&lt;/h5&gt;&lt;/div&gt;&lt;hr/&gt;&lt;div&gt;&lt;h5&gt;&lt;b&gt;STATISTICS&lt;/b&gt;&lt;/h5&gt;&lt;/div&gt;&lt;hr/&gt;&lt;div&gt;&lt;h5&gt;&lt;b&gt;Str &lt;/b&gt;10, &lt;b&gt;Dex &lt;/b&gt;12, &lt;b&gt;Con &lt;/b&gt;16, &lt;b&gt;Int &lt;/b&gt; 13, &lt;b&gt;Wis &lt;/b&gt;8, &lt;b&gt;Cha &lt;/b&gt;17&lt;/h5&gt;&lt;h5&gt;&lt;b&gt;Base Atk &lt;/b&gt;+0; &lt;b&gt;CMB &lt;/b&gt;+0; &lt;b&gt;CMD &lt;/b&gt;11&lt;/h5&gt;&lt;h5&gt;&lt;b&gt;Feats &lt;/b&gt;Combat Casting&lt;/h5&gt;&lt;h5&gt;&lt;b&gt;Skills &lt;/b&gt;Diplomacy +7, Knowledge (religion) +5, Perception +3, Sense Motive +3, Spellcraft +5&lt;/h5&gt;&lt;h5&gt;&lt;b&gt;Languages &lt;/b&gt;Celestial, Common&lt;/h5&gt;&lt;h5&gt;&lt;b&gt;SQ &lt;/b&gt;immortal, oracle's curse (haunted), past-life knowledge, revelations (coat of many stars), shattered soul&lt;/h5&gt;&lt;/div&gt;&lt;hr/&gt;&lt;div&gt;&lt;h5&gt;&lt;b&gt;ECOLOGY&lt;/b&gt;&lt;/h5&gt;&lt;/div&gt;&lt;hr/&gt;&lt;div&gt;&lt;h5&gt;&lt;b&gt;Environment &lt;/b&gt; any&lt;/h5&gt;&lt;h5&gt;&lt;b&gt;Organization &lt;/b&gt;solitary or retinue (1 shabti with 2d4 human commoners)&lt;/h5&gt;&lt;h5&gt;&lt;b&gt;Treasure &lt;/b&gt;NPC gear (club, &lt;i&gt;potion of cure moderate&lt;/i&gt; wounds)&lt;/h5&gt;&lt;/div&gt;&lt;hr/&gt;&lt;div&gt;&lt;h5&gt;&lt;b&gt;SPECIAL ABILITIES&lt;/b&gt;&lt;/h5&gt;&lt;/div&gt;&lt;hr/&gt;&lt;div&gt;&lt;/h5&gt;&lt;h5&gt;&lt;b&gt;Immortal (Ex)&lt;/b&gt; Shabti do not age naturally and cannot die of old age. While some might come into being at age categories other than adulthood, they never leave their original age category. Spells and effects that cause aging affect a shabti as normal.  &lt;/h5&gt;&lt;h5&gt;&lt;b&gt;Immune to Undeath (Ex)&lt;/b&gt; Shabti can't become undead. Spells and abilities that would transform a shabti into an undead creature have no effect.  &lt;/h5&gt;&lt;h5&gt;&lt;b&gt;Past-Life Knowledge (Ex)&lt;/b&gt; Shabti remember bits of their past lives. As a result, they treat all Knowledge skills as class skills.  &lt;/h5&gt;&lt;h5&gt;&lt;b&gt;Resist Level Drain (Ex)&lt;/b&gt; A shabti takes no penalties from energy drain effects, though he can still be killed if he accrues more negative levels than he has Hit Dice. After 24 hours, any negative levels a shabti takes are automatically removed without the need for an additional saving throw.  &lt;/h5&gt;&lt;h5&gt;&lt;b&gt;Shattered Soul (Ex)&lt;/b&gt; Shabti who are killed are exceptionally difficult to return to life. Those who attempt to return a shabti to life using &lt;i&gt;raise dead&lt;/i&gt;, &lt;i&gt;resurrection&lt;/i&gt;, or similar spells must succeed at a caster level check equal to 10 + the shabti's Hit Dice. If this check fails, the spell fails and the caster can't return the shabti to life for the next 24 hours (though the caster can try again after this period).&lt;/h5&gt;&lt;/div&gt;&lt;br&gt;&lt;div&gt;&lt;h4&gt;&lt;p&gt;&lt;p&gt;Death is more terrifying for those who have the best of life. Many rulers obsess over their mortality, the most brazen turning to the mystical arts, pouring their fears into splendid vessels, fashioning simulacra of themselves to bear the scourge of Pharasma's judgment. In the mortal world, these icons are nothing but gold with a ruler's face and name, but in death, they are shabti.  Existing as something between mortal souls, fabricated beings, and true children of the planes, shabti are immortal facsimiles of death-obsessed nobles. They serve out the sentences of their mortal twins, whether it be an infinity of torture or an eternity wandering the planes. Most never emerge from such trials, but some manage to find their own paths upon the planes.  Shabti typically look like idealized humans with perfect physiques and flawless features. They usually stand just over 6 feet tall and weigh between 150 and 210 pounds.  &lt;b&gt;&lt;/p&gt;&lt;p&gt;Ecology&lt;/b&gt;&lt;/p&gt;&lt;p&gt;  Shabti are artificially created creatures, brought into being by mortal magic interfering with the natural course of souls. They are born when an individual of royal blood makes use of a rare magical item known as a &lt;i&gt;sovereign shabti&lt;/i&gt; (see the sidebar on page 91). The methods of creating these soul-guarding relics number among the deepest secrets of royal dynasties and cultic societies, meaning few mortals have access to such magic. However, groups on countless disparate worlds have discovered various routes to this power. This proliferation, along with the race's immortality, means that while shabti are rare sights in most planar metropolises, they are certainly not total strangers. They're practically unknown on the Material Plane, and are typically mistaken for aasimars or ifrits. Still, traditions and superstitions harkening back to this magic make the placement of mundane versions of these figurines-called &lt;i&gt;ushabti&lt;/i&gt;-common in Osirian tombs  Shabti appear when a paranoid noble uses a &lt;i&gt;sovereign shabti&lt;/i&gt; in an effort to avoid their judgment. They come into being full-grown and possessing glimpses from a life of privilege, yet knowing nothing of the magic that spawned them or the karmic debts they've been burdened with. Some appear on the terrifying thresholds of evil-aligned planes among legions of doomed petitioners. Others might simply wander onto the planes from the mists of the Maelstrom.  Most shabti have golden skin that feels cool but not metallic, which is regularly accented by gemstone veins, nails, or other embellishments. Some have skin tones more similar to jade, ivory, or ebony. Apart from their distinctive colorations, shabti have anatomies similar to humans. However, all shabti are sterile, preventing the race from propagating naturally. As such, childlike shabti are exceedingly rare.  &lt;b&gt;&lt;/p&gt;&lt;p&gt;Habitat &amp; Society&lt;/b&gt;&lt;/p&gt;&lt;p&gt;  Most shabti can be found in the planar metropolis of Axis, though Dis, Heaven's Shore, and the City of Brass also seem to be to many shabti's liking. Even in such places, though, shabti rarely gather in groups larger than two or three. Many seek to distinguish themselves from the magic items that spawned them, adopting self-chosen family names- "Answerers" and "Crowns" being popular among some.  Upon their creation, shabti don't realize they're copies of another being. Each individual initially believes he is a deceased member of royalty, usually taking his rich appearance as a sign of divine favor or spiritual value. Most prove quite indignant, then distraught, in the face of their torture or forced labor. Eventually, they discover their unusual nature. Many deny the notion, choosing to live as if their copied memories were their own. Others face ages of depression, madness, and self-destruction. Some, however, embrace the freedom of a new, rare existence and seek to live up to the splendid forms fate has granted them.  Many shabti learn of their nature from psychopomps. As Pharasma naturally despises such attempts to circumvent the natural cycle, her psychopomps are constantly on the lookout for shabti. When they find shabti, they immediately free them from any punishments, then use the shabti's memories to track down their mortal creators and bring them to justice.   &lt;br&gt;&lt;b&gt;Shabti Characters&lt;/b&gt;&lt;br&gt;(13 RP)  Liberated shabti often explore the planes, seeking to replace their false memories with unique experiences. Shabti are defined by their class levels-they do not possess racial Hit Dice. All shabti have the following racial traits.  &lt;br&gt;&lt;b&gt;+2 Constitution, +2 Charisma:&lt;/b&gt; Shabti have powerful bodies and presences to match.  &lt;br&gt;&lt;b&gt;Native Outsider&lt;/b&gt;: Shabti are outsiders with the native subtype.  &lt;br&gt;&lt;b&gt;Medium:&lt;/b&gt; Shabti are Medium creatures and receive no bonuses or penalties due to their size.  &lt;br&gt;&lt;b&gt;Normal Speed&lt;/b&gt;: Shabti have a base speed of 30 feet.  &lt;br&gt;&lt;b&gt;Darkvision:&lt;/b&gt; Shabti can see in the dark up to 60 feet.  &lt;br&gt;&lt;b&gt;Immortal (1 RP), Immune to Undeath (1 RP), Past Life Knowledge (2 RP), Resist Level Drain (1 RP), Shattered Soul (-1 RP):&lt;/b&gt; See above.  &lt;br&gt;&lt;b&gt;Spell-Like Ability (3 RP&lt;/b&gt;): Shabti can use &lt;i&gt;suggestion&lt;/i&gt; once per day as a spell-like ability, with the caster level equal to the shabti's class level.  &lt;br&gt;&lt;b&gt;Languages&lt;/b&gt;: Shabti begin play speaking Common. Those with high Intelligence scores can choose any languages they want (except secret languages, such as Druidic).&lt;/p&gt;&lt;/h4&gt;&lt;/div&gt;</t>
  </si>
  <si>
    <t>heavens</t>
  </si>
  <si>
    <t>Annihilator Robot</t>
  </si>
  <si>
    <t>darkvision 120 ft., low-light vision, tremorsense 60 ft.; Perception +24</t>
  </si>
  <si>
    <t>Fort +8, Ref +8, Will +7</t>
  </si>
  <si>
    <t xml:space="preserve"> booster jets</t>
  </si>
  <si>
    <t>2 claws +28 (2d6+12/19-20)</t>
  </si>
  <si>
    <t>2 integrated chain guns +19 (8d6/4)</t>
  </si>
  <si>
    <t>combined arms, plasma lance, suppressing fire</t>
  </si>
  <si>
    <t>Str 34, Dex 15, Con -, Int 14, Wis 13, Cha 1</t>
  </si>
  <si>
    <t>53 (61 vs. trip)</t>
  </si>
  <si>
    <t>Combat Expertise, Combat Reflexes, Deadly Aim, Dodge, Great Fortitude, Improved Critical (chain gun), Improved Initiative, Mobility, Skill Focus (Acrobatics), Weapon Focus (chain gun)</t>
  </si>
  <si>
    <t>Acrobatics +28 (+36 when jumping), Climb +20, Intimidate +15, Perception +24, Sense Motive +24</t>
  </si>
  <si>
    <t>This towering, scorpion-like construct makes tortured shrieks as it moves, its metallic weapons thrumming with otherworldly energy.</t>
  </si>
  <si>
    <t>Booster Jets (Ex) As a swift action up to 10 times per hour, an annihilator robot can gain a fly speed of 60 feet (poor maneuverability) for a duration of 1 minute.  Chain Guns (Ex) These advanced firearms have a range increment of 200 feet, automatically reload as a free action, and never misfire. An annihilator's core can process scrap metal into new ammunition, effectively giving the annihilator infinite ammo with these weapons.  Combined Arms (Ex) When taking a full attack action, an annihilator can attack with melee and ranged integrated weapons simultaneously.  Plasma Lance (Ex) As a standard action once every 3 rounds, an annihilator may fire a 120-foot-long line of plasma from its tail. All creatures in this area take 20d6 points of plasma damage (Reflex DC 22 halves). The save DC is Intelligence-based.  Suppressing Fire (Ex) As a standard action, an annihilator can use its chain guns to fire in a 100-foot cone. When it does so, it makes a single chain gun attack against every target in this area.</t>
  </si>
  <si>
    <t>The first known annihilator rampaged through western Numeria in 4709 ar, destroying dozens of towns and villages before retreating with more than a dozen prisoners into the Felldales. Since then, increasing numbers of these immense and devastating robots have been spotted in the region. Annihilators seem driven to destroy structures and slaughter living foes, yet they often gather up the dying and unconscious from battlefields-their purpose for keeping these battered but still-living prisoners is unknown.</t>
  </si>
  <si>
    <t>&lt;link rel="stylesheet"href="PF.css"&gt;&lt;div&gt;&lt;h2&gt;Robot, Annihilator&lt;/h2&gt;&lt;h3&gt;&lt;i&gt;This towering, scorpion-like construct makes tortured shrieks as it moves, its metallic weapons thrumming with otherworldly energy.&lt;/i&gt;&lt;/h3&gt;&lt;br&gt;&lt;/div&gt;&lt;div class="heading"&gt;&lt;p class="alignleft"&gt;Annihilator Robot&lt;/p&gt;&lt;p class="alignright"&gt;CR 16&lt;/p&gt;&lt;div style="clear: both;"&gt;&lt;/div&gt;&lt;/div&gt;&lt;div&gt;&lt;h5&gt;&lt;b&gt;XP &lt;/b&gt;76,800&lt;/h5&gt;&lt;h5&gt;N Gargantuan construct (robot)&lt;/h5&gt;&lt;h5&gt;&lt;b&gt;Init &lt;/b&gt;+6; &lt;b&gt;Senses &lt;/b&gt;darkvision 120 ft., low-light vision, tremorsense 60 ft.; Perception +24&lt;/h5&gt;&lt;/div&gt;&lt;hr/&gt;&lt;div&gt;&lt;h5&gt;&lt;b&gt;DEFENSE&lt;/b&gt;&lt;/h5&gt;&lt;/div&gt;&lt;hr/&gt;&lt;div&gt;&lt;h5&gt;&lt;b&gt;AC &lt;/b&gt;31, touch 9, flat-footed 28 (+2 Dex, +1 dodge, +22 natural, -4 size)&lt;/h5&gt;&lt;h5&gt;&lt;b&gt;hp &lt;/b&gt;250 (20d10+60 plus 80 hp force field)&lt;/h5&gt;&lt;h5&gt;&lt;b&gt;Fort &lt;/b&gt;+8, &lt;b&gt;Ref &lt;/b&gt;+8, &lt;b&gt;Will &lt;/b&gt;+7&lt;/h5&gt;&lt;h5&gt;&lt;b&gt;Defensive Abilities &lt;/b&gt;hardness 10; &lt;b&gt;Immune &lt;/b&gt;cold, construct traits; &lt;b&gt;Resist &lt;/b&gt;electricity 30, fire 30&lt;/h5&gt;&lt;h5&gt;&lt;b&gt;Weaknesses &lt;/b&gt;vulnerable to critical hits, vulnerable to electricity&lt;/h5&gt;&lt;/div&gt;&lt;hr/&gt;&lt;div&gt;&lt;h5&gt;&lt;b&gt;OFFENSE&lt;/b&gt;&lt;/h5&gt;&lt;/div&gt;&lt;hr/&gt;&lt;div&gt;&lt;h5&gt;&lt;b&gt;Spd &lt;/b&gt;50 ft., climb 30 ft.;  booster jets&lt;/h5&gt;&lt;h5&gt;&lt;b&gt;Melee &lt;/b&gt;2 claws +28 (2d6+12/19-20)&lt;/h5&gt;&lt;h5&gt;&lt;b&gt;Ranged &lt;/b&gt;2 integrated chain guns +19 (8d6/4)&lt;/h5&gt;&lt;h5&gt;&lt;b&gt;Space &lt;/b&gt;20 ft.; &lt;b&gt;Reach &lt;/b&gt;20 ft.&lt;/h5&gt;&lt;h5&gt;&lt;b&gt;Special Attacks &lt;/b&gt;combined arms, plasma lance, suppressing fire&lt;/h5&gt;&lt;/div&gt;&lt;hr/&gt;&lt;div&gt;&lt;h5&gt;&lt;b&gt;STATISTICS&lt;/b&gt;&lt;/h5&gt;&lt;/div&gt;&lt;hr/&gt;&lt;div&gt;&lt;h5&gt;&lt;b&gt;Str &lt;/b&gt;34, &lt;b&gt;Dex &lt;/b&gt;15, &lt;b&gt;Con &lt;/b&gt;-, &lt;b&gt;Int &lt;/b&gt; 14, &lt;b&gt;Wis &lt;/b&gt;13, &lt;b&gt;Cha &lt;/b&gt;1&lt;/h5&gt;&lt;h5&gt;&lt;b&gt;Base Atk &lt;/b&gt;+20; &lt;b&gt;CMB &lt;/b&gt;+36; &lt;b&gt;CMD &lt;/b&gt;53 (61 vs. trip)&lt;/h5&gt;&lt;h5&gt;&lt;b&gt;Feats &lt;/b&gt;Combat Expertise, Combat Reflexes, Deadly Aim, Dodge, Great Fortitude, Improved Critical (chain gun), Improved Initiative, Mobility, Skill Focus (Acrobatics), Weapon Focus (chain gun)&lt;/h5&gt;&lt;h5&gt;&lt;b&gt;Skills &lt;/b&gt;Acrobatics +28 (+36 when jumping), Climb +20, Intimidate +15, Perception +24, Sense Motive +24&lt;/h5&gt;&lt;h5&gt;&lt;b&gt;Languages &lt;/b&gt;Common, Hallit&lt;/h5&gt;&lt;/div&gt;&lt;hr/&gt;&lt;div&gt;&lt;h5&gt;&lt;b&gt;ECOLOGY&lt;/b&gt;&lt;/h5&gt;&lt;/div&gt;&lt;hr/&gt;&lt;div&gt;&lt;h5&gt;&lt;b&gt;Environment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ABILITIES&lt;/b&gt;&lt;/h5&gt;&lt;/div&gt;&lt;hr/&gt;&lt;div&gt;&lt;/h5&gt;&lt;h5&gt;&lt;b&gt;Booster Jets (Ex)&lt;/b&gt; As a swift action up to 10 times per hour, an annihilator robot can gain a fly speed of 60 feet (poor maneuverability) for a duration of 1 minute.  &lt;/h5&gt;&lt;h5&gt;&lt;b&gt;Chain Guns (Ex)&lt;/b&gt; These advanced firearms have a range increment of 200 feet, automatically reload as a free action, and never misfire. An annihilator's core can process scrap metal into new ammunition, effectively giving the annihilator infinite ammo with these weapons.  &lt;/h5&gt;&lt;h5&gt;&lt;b&gt;Combined Arms (Ex)&lt;/b&gt; When taking a full attack action, an annihilator can attack with melee and ranged integrated weapons simultaneously.  &lt;/h5&gt;&lt;h5&gt;&lt;b&gt;Plasma Lance (Ex)&lt;/b&gt; As a standard action once every 3 rounds, an annihilator may fire a 120-foot-long line of plasma from its tail. All creatures in this area take 20d6 points of plasma damage (Reflex DC 22 halves). The save DC is Intelligence-based.  &lt;/h5&gt;&lt;h5&gt;&lt;b&gt;Suppressing Fire (Ex)&lt;/b&gt; As a standard action, an annihilator can use its chain guns to fire in a 100-foot cone. When it does so, it makes a single chain gun attack against every target in this area.&lt;/h5&gt;&lt;/div&gt;&lt;br&gt;&lt;div&gt;&lt;h4&gt;&lt;p&gt;&lt;p&gt;The first known annihilator rampaged through western Numeria in 4709 ar, destroying dozens of towns and villages before retreating with more than a dozen prisoners into the Felldales. Since then, increasing numbers of these immense and devastating robots have been spotted in the region. Annihilators seem driven to destroy structures and slaughter living foes, yet they often gather up the dying and unconscious from battlefields-their purpose for keeping these battered but still-living prisoners is unknown.&lt;/p&gt;&lt;/h4&gt;&lt;/div&gt;</t>
  </si>
  <si>
    <t>Gearsman Robot</t>
  </si>
  <si>
    <t>slam +9 (1d4+7) or   mwk spear +10 (1d8+5/x3 plus 1d6 electricity)</t>
  </si>
  <si>
    <t>mwk spear +6 (1d8+6/x3)</t>
  </si>
  <si>
    <t>Str 20, Dex 13, Con -, Int 10, Wis 13, Cha 1</t>
  </si>
  <si>
    <t>Craft (any one) +8, Disable Device +8, Perception +8, Profession (any one) +7, Sense Motive +8</t>
  </si>
  <si>
    <t>adaptive learning, charge weapon, self-repair</t>
  </si>
  <si>
    <t>Made of what appears to be burnished brass, this construct resembles a suit of armor with a glowing glass orb for an eye.</t>
  </si>
  <si>
    <t>Adaptive Learning (Ex) A gearsman has a number of skill points equal to 4 + its Int modifier per Hit Die, and treats Craft and Profession as class skills beyond those possessed by all robots. In addition, a gearsman has a number of bonus skill ranks equal to its Hit Dice that can be reprogrammed to apply to any skill-these ranks cannot be split among multiple skills and must all apply to one skill. A gearsman may change what skill these bonus ranks apply to up to once per day by concentrating for 1 minute, during which time it can take no other actions. Rather than spend these bonus ranks on a skill, a gearsman can choose to devote them to weapon knowledge, gaining proficiency with a single weapon instead of bonus ranks in a skill. All gearsmen are automatically proficient with all simple weapons.  Charge Weapon (Ex) Any metal melee weapon wielded by a gearsman becomes charged with electricity and deals +1d6 points of electricity damage on a hit.  Self-Repair (Ex) A gearsman's nanites heal it of damage at the rate of a number of hit points per hour equal to its Hit Dice (4 hit points per hour for most gearsmen). Up to once per day, as a full-round action, it can heal any robot it touches of 4d6 points of damage-if a gearsman uses this ability on itself, it automatically heals the maximum amount: 24 points of damage.</t>
  </si>
  <si>
    <t>Of all the impossible artifacts of Silver Mount, none has been a greater boon to the Technic League than the fabled gearsmen. For reasons known only to themselves, many of these robots serve the artificers of the Technic League as shock troops and guards, performing their tasks with mechanical detachment and coldly logical efficiency. Yet they serve a purpose beyond Numeria, disobeying their putative masters whenever orders contradict their mysterious internal directives. When questioned about their lapses, a gearsman answers only with endlessly patient silence.</t>
  </si>
  <si>
    <t>&lt;link rel="stylesheet"href="PF.css"&gt;&lt;div&gt;&lt;h2&gt;Robot, Gearsman&lt;/h2&gt;&lt;h3&gt;&lt;i&gt;Made of what appears to be burnished brass, this construct resembles a suit of armor with a glowing glass orb for an eye.&lt;/i&gt;&lt;/h3&gt;&lt;br&gt;&lt;/div&gt;&lt;div class="heading"&gt;&lt;p class="alignleft"&gt;Gearsman Robot&lt;/p&gt;&lt;p class="alignright"&gt;CR 4&lt;/p&gt;&lt;div style="clear: both;"&gt;&lt;/div&gt;&lt;/div&gt;&lt;div&gt;&lt;h5&gt;&lt;b&gt;XP &lt;/b&gt;1,200&lt;/h5&gt;&lt;h5&gt;N Medium construct (robot)&lt;/h5&gt;&lt;h5&gt;&lt;b&gt;Init &lt;/b&gt;+1; &lt;b&gt;Senses &lt;/b&gt;darkvision 60 ft., low-light vision; Perception +1&lt;/h5&gt;&lt;/div&gt;&lt;hr/&gt;&lt;div&gt;&lt;h5&gt;&lt;b&gt;DEFENSE&lt;/b&gt;&lt;/h5&gt;&lt;/div&gt;&lt;hr/&gt;&lt;div&gt;&lt;h5&gt;&lt;b&gt;AC &lt;/b&gt;20, touch 11, flat-footed 19 (+1 Dex, +9 natural)&lt;/h5&gt;&lt;h5&gt;&lt;b&gt;hp &lt;/b&gt;42 (4d10+20)&lt;/h5&gt;&lt;h5&gt;&lt;b&gt;Fort &lt;/b&gt;+1, &lt;b&gt;Ref &lt;/b&gt;+2, &lt;b&gt;Will &lt;/b&gt;+2&lt;/h5&gt;&lt;h5&gt;&lt;b&gt;Defensive Abilities &lt;/b&gt;hardness 10; &lt;b&gt;Immune &lt;/b&gt;construct traits&lt;/h5&gt;&lt;h5&gt;&lt;b&gt;Weaknesses &lt;/b&gt;vulnerable to critical hits, vulnerable to electricity&lt;/h5&gt;&lt;/div&gt;&lt;hr/&gt;&lt;div&gt;&lt;h5&gt;&lt;b&gt;OFFENSE&lt;/b&gt;&lt;/h5&gt;&lt;/div&gt;&lt;hr/&gt;&lt;div&gt;&lt;h5&gt;&lt;b&gt;Spd &lt;/b&gt;20 ft.&lt;/h5&gt;&lt;h5&gt;&lt;b&gt;Melee &lt;/b&gt;slam +9 (1d4+7) or &lt;/br&gt;  mwk spear +10 (1d8+5/x3 plus 1d6 electricity)&lt;/h5&gt;&lt;h5&gt;&lt;b&gt;Ranged &lt;/b&gt;mwk spear +6 (1d8+6/x3)&lt;/h5&gt;&lt;h5&gt;&lt;b&gt;Space &lt;/b&gt;5 ft.; &lt;b&gt;Reach &lt;/b&gt;5 ft.&lt;/h5&gt;&lt;/div&gt;&lt;hr/&gt;&lt;div&gt;&lt;h5&gt;&lt;b&gt;STATISTICS&lt;/b&gt;&lt;/h5&gt;&lt;/div&gt;&lt;hr/&gt;&lt;div&gt;&lt;h5&gt;&lt;b&gt;Str &lt;/b&gt;20, &lt;b&gt;Dex &lt;/b&gt;13, &lt;b&gt;Con &lt;/b&gt;-, &lt;b&gt;Int &lt;/b&gt; 10, &lt;b&gt;Wis &lt;/b&gt;13, &lt;b&gt;Cha &lt;/b&gt;1&lt;/h5&gt;&lt;h5&gt;&lt;b&gt;Base Atk &lt;/b&gt;+4; &lt;b&gt;CMB &lt;/b&gt;+9; &lt;b&gt;CMD &lt;/b&gt;20&lt;/h5&gt;&lt;h5&gt;&lt;b&gt;Feats &lt;/b&gt;Combat Reflexes, Power Attack&lt;/h5&gt;&lt;h5&gt;&lt;b&gt;Skills &lt;/b&gt;Craft (any one) +8, Disable Device +8, Perception +8, Profession (any one) +7, Sense Motive +8&lt;/h5&gt;&lt;h5&gt;&lt;b&gt;Languages &lt;/b&gt;Common, Hallit&lt;/h5&gt;&lt;h5&gt;&lt;b&gt;SQ &lt;/b&gt;adaptive learning, charge weapon, self-repair&lt;/h5&gt;&lt;/div&gt;&lt;hr/&gt;&lt;div&gt;&lt;h5&gt;&lt;b&gt;ECOLOGY&lt;/b&gt;&lt;/h5&gt;&lt;/div&gt;&lt;hr/&gt;&lt;div&gt;&lt;h5&gt;&lt;b&gt;Environment &lt;/b&gt; any (Numeria)&lt;/h5&gt;&lt;h5&gt;&lt;b&gt;Organization &lt;/b&gt;solitary, pair, or squad (3-12)&lt;/h5&gt;&lt;h5&gt;&lt;b&gt;Treasure &lt;/b&gt;standard (masterwork spear, other treasure)&lt;/h5&gt;&lt;/div&gt;&lt;hr/&gt;&lt;div&gt;&lt;h5&gt;&lt;b&gt;SPECIAL ABILITIES&lt;/b&gt;&lt;/h5&gt;&lt;/div&gt;&lt;hr/&gt;&lt;div&gt;&lt;/h5&gt;&lt;h5&gt;&lt;b&gt;Adaptive Learning (Ex)&lt;/b&gt; A gearsman has a number of skill points equal to 4 + its Int modifier per Hit Die, and treats Craft and Profession as class skills beyond those possessed by all robots. In addition, a gearsman has a number of bonus skill ranks equal to its Hit Dice that can be reprogrammed to apply to any skill-these ranks cannot be split among multiple skills and must all apply to one skill. A gearsman may change what skill these bonus ranks apply to up to once per day by concentrating for 1 minute, during which time it can take no other actions. Rather than spend these bonus ranks on a skill, a gearsman can choose to devote them to weapon knowledge, gaining proficiency with a single weapon instead of bonus ranks in a skill. All gearsmen are automatically proficient with all simple weapons.  &lt;/h5&gt;&lt;h5&gt;&lt;b&gt;Charge Weapon (Ex)&lt;/b&gt; Any metal melee weapon wielded by a gearsman becomes charged with electricity and deals +1d6 points of electricity damage on a hit.  &lt;/h5&gt;&lt;h5&gt;&lt;b&gt;Self-Repair (Ex)&lt;/b&gt; A gearsman's nanites heal it of damage at the rate of a number of hit points per hour equal to its Hit Dice (4 hit points per hour for most gearsmen). Up to once per day, as a full-round action, it can heal any robot it touches of 4d6 points of damage-if a gearsman uses this ability on itself, it automatically heals the maximum amount: 24 points of damage.&lt;/h5&gt;&lt;/div&gt;&lt;br&gt;&lt;div&gt;&lt;h4&gt;&lt;p&gt;&lt;p&gt;Of all the impossible artifacts of Silver Mount, none has been a greater boon to the Technic League than the fabled gearsmen. For reasons known only to themselves, many of these robots serve the artificers of the Technic League as shock troops and guards, performing their tasks with mechanical detachment and coldly logical efficiency. Yet they serve a purpose beyond Numeria, disobeying their putative masters whenever orders contradict their mysterious internal directives. When questioned about their lapses, a gearsman answers only with endlessly patient silence.&lt;/p&gt;&lt;/h4&gt;&lt;/div&gt;</t>
  </si>
  <si>
    <t>Myrmidon Robot</t>
  </si>
  <si>
    <t>darkvision 60 ft., low-light vision, superior optics; Perception +20</t>
  </si>
  <si>
    <t>hardness 10, resilient</t>
  </si>
  <si>
    <t>2 claws +22 (1d6+8 plus grab), 2 quantum lashes +22 touch (1d10 force/19-20)</t>
  </si>
  <si>
    <t>integrated laser rifle +16 touch (2d10 fire)</t>
  </si>
  <si>
    <t>5 ft. (20 ft. with quantum lash)</t>
  </si>
  <si>
    <t>combined arms, constrict (1d6+8), rockets</t>
  </si>
  <si>
    <t>Str 27, Dex 15, Con -, Int 12, Wis 14, Cha 1</t>
  </si>
  <si>
    <t>Combat Reflexes, Flyby Attack, Great Fortitude, Improved Initiative, Improved Lightning Reflexes, Lightning Reflexes, Point-Blank Shot, Precise Shot</t>
  </si>
  <si>
    <t>Fly +26, Knowledge (engineering) +19, Perception +20</t>
  </si>
  <si>
    <t>This metallic creature has pincer-tipped arms and a single red eye-it flies with eerie grace via blasts of fire from its back.</t>
  </si>
  <si>
    <t>Combined Arms (Ex) When taking a full-attack action, a myrmidon can attack with melee and ranged integrated weapons simultaneously.  Laser Rifle (Ex) A myrmidon's eye is an integrated laser rifle. This weapon has a range increment of 250 feet.  Quantum Lash (Ex) A myrmidon's two facial tentacles lash out with surprising force, and are capable of extending up to a reach of 20 feet. These lashes are primary attacks that deal force damage on a successful hit. They resolve as touch attacks, but the damage dealt is not modified by Strength, nor can it be improved via Power Attack. A quantum lash threatens a critical hit on a 19-20. A quantum lash that strikes a force field or force effect has a chance to disrupt that effect. Against a magical force effect like a wall of force, the myrmidon makes a special check as if it were casting dispel magic against the effect (CL 11th). Against a robot's  force field, the robot struck must succeed at a DC 18 Fortitude save or its force field is deactivated for 1d10 rounds, after which it returns at the same hit point level it was at before it was deactivated. The save DC is Intelligence-based.  Resilient (Ex) Myrmidons receive a +3 racial bonus on all saving throws.  Rockets (Ex) As a standard action, a myrmidon can fire a rocket to a range of 800 feet. A rocket explodes on impact in a 30-foot-radius burst, dealing 6d6 points of fire damage and 6d6 points of bludgeoning damage to all creatures in the area (Reflex DC 18 halves). A myrmidon carries a maximum of five rockets. Its core can replenish fired rockets at the rate of one per 12 hours, crafting new rockets from scrap metal and other collected components used in the construction process. The save DC is Intelligence-based.  Superior Optics (Ex) Myrmidons see invisible creatures or objects as if they were visible.</t>
  </si>
  <si>
    <t>Myrmidons are highly mobile robots programmed to patrol the skies above important locations. They tend to react with swift violence, and often interpret any anomalous sensory input as proof of hostile intent and rain destruction on the offending target. Most have analyzed enough language to communicate, but rarely choose to do so. The Technic League has had little success in reprogramming myrmidons to submit to their control, with most such attempts resulting in devastating backlashes as the robots run amok until destroyed.</t>
  </si>
  <si>
    <t>&lt;link rel="stylesheet"href="PF.css"&gt;&lt;div&gt;&lt;h2&gt;Robot, Myrmidon&lt;/h2&gt;&lt;h3&gt;&lt;i&gt;This metallic creature has pincer-tipped arms and a single red eye-it flies with eerie grace via blasts of fire from its back.&lt;/i&gt;&lt;/h3&gt;&lt;br&gt;&lt;/div&gt;&lt;div class="heading"&gt;&lt;p class="alignleft"&gt;Myrmidon Robot&lt;/p&gt;&lt;p class="alignright"&gt;CR 11&lt;/p&gt;&lt;div style="clear: both;"&gt;&lt;/div&gt;&lt;/div&gt;&lt;div&gt;&lt;h5&gt;&lt;b&gt;XP &lt;/b&gt;12,800&lt;/h5&gt;&lt;h5&gt;N Large construct (robot)&lt;/h5&gt;&lt;h5&gt;&lt;b&gt;Init &lt;/b&gt;+6; &lt;b&gt;Senses &lt;/b&gt;darkvision 60 ft., low-light vision, superior optics; Perception +20&lt;/h5&gt;&lt;/div&gt;&lt;hr/&gt;&lt;div&gt;&lt;h5&gt;&lt;b&gt;DEFENSE&lt;/b&gt;&lt;/h5&gt;&lt;/div&gt;&lt;hr/&gt;&lt;div&gt;&lt;h5&gt;&lt;b&gt;AC &lt;/b&gt;25, touch 11, flat-footed 23 (+2 Dex, +14 natural, -1 size)&lt;/h5&gt;&lt;h5&gt;&lt;b&gt;hp &lt;/b&gt;167 (15d10+30 plus 55 hp force shield)&lt;/h5&gt;&lt;h5&gt;&lt;b&gt;Fort &lt;/b&gt;+10, &lt;b&gt;Ref &lt;/b&gt;+12, &lt;b&gt;Will &lt;/b&gt;+10&lt;/h5&gt;&lt;h5&gt;&lt;b&gt;Defensive Abilities &lt;/b&gt;hardness 10, resilient; &lt;b&gt;Immune &lt;/b&gt;cold, construct traits&lt;/h5&gt;&lt;h5&gt;&lt;b&gt;Weaknesses &lt;/b&gt;vulnerable to critical hits, vulnerable to electricity&lt;/h5&gt;&lt;/div&gt;&lt;hr/&gt;&lt;div&gt;&lt;h5&gt;&lt;b&gt;OFFENSE&lt;/b&gt;&lt;/h5&gt;&lt;/div&gt;&lt;hr/&gt;&lt;div&gt;&lt;h5&gt;&lt;b&gt;Spd &lt;/b&gt;20 ft., fly 90 ft. (perfect)&lt;/h5&gt;&lt;h5&gt;&lt;b&gt;Melee &lt;/b&gt;2 claws +22 (1d6+8 plus grab), 2 quantum lashes +22 touch (1d10 force/19-20)&lt;/h5&gt;&lt;h5&gt;&lt;b&gt;Ranged &lt;/b&gt;integrated laser rifle +16 touch (2d10 fire)&lt;/h5&gt;&lt;h5&gt;&lt;b&gt;Space &lt;/b&gt;10 ft.; &lt;b&gt;Reach &lt;/b&gt;5 ft. (20 ft. with quantum lash)&lt;/h5&gt;&lt;h5&gt;&lt;b&gt;Special Attacks &lt;/b&gt;combined arms, constrict (1d6+8), rockets&lt;/h5&gt;&lt;/div&gt;&lt;hr/&gt;&lt;div&gt;&lt;h5&gt;&lt;b&gt;STATISTICS&lt;/b&gt;&lt;/h5&gt;&lt;/div&gt;&lt;hr/&gt;&lt;div&gt;&lt;h5&gt;&lt;b&gt;Str &lt;/b&gt;27, &lt;b&gt;Dex &lt;/b&gt;15, &lt;b&gt;Con &lt;/b&gt;-, &lt;b&gt;Int &lt;/b&gt; 12, &lt;b&gt;Wis &lt;/b&gt;14, &lt;b&gt;Cha &lt;/b&gt;1&lt;/h5&gt;&lt;h5&gt;&lt;b&gt;Base Atk &lt;/b&gt;+15; &lt;b&gt;CMB &lt;/b&gt;+24 (+28 grapple); &lt;b&gt;CMD &lt;/b&gt;36 (can't be tripped)&lt;/h5&gt;&lt;h5&gt;&lt;b&gt;Feats &lt;/b&gt;Combat Reflexes, Flyby Attack, Great Fortitude, Improved Initiative, Improved Lightning Reflexes, Lightning Reflexes, Point-Blank Shot, Precise Shot&lt;/h5&gt;&lt;h5&gt;&lt;b&gt;Skills &lt;/b&gt;Fly +26, Knowledge (engineering) +19, Perception +20&lt;/h5&gt;&lt;h5&gt;&lt;b&gt;Languages &lt;/b&gt;Common, Hallit&lt;/h5&gt;&lt;/div&gt;&lt;hr/&gt;&lt;div&gt;&lt;h5&gt;&lt;b&gt;ECOLOGY&lt;/b&gt;&lt;/h5&gt;&lt;/div&gt;&lt;hr/&gt;&lt;div&gt;&lt;h5&gt;&lt;b&gt;Environment &lt;/b&gt; any (Numeria)&lt;/h5&gt;&lt;h5&gt;&lt;b&gt;Organization &lt;/b&gt;solitary or unit (2-6)&lt;/h5&gt;&lt;h5&gt;&lt;b&gt;Treasure &lt;/b&gt;none&lt;/h5&gt;&lt;/div&gt;&lt;hr/&gt;&lt;div&gt;&lt;h5&gt;&lt;b&gt;SPECIAL ABILITIES&lt;/b&gt;&lt;/h5&gt;&lt;/div&gt;&lt;hr/&gt;&lt;div&gt;&lt;/h5&gt;&lt;h5&gt;&lt;b&gt;Combined Arms (Ex)&lt;/b&gt; When taking a full-attack action, a myrmidon can attack with melee and ranged integrated weapons simultaneously.  &lt;/h5&gt;&lt;h5&gt;&lt;b&gt;Laser Rifle (Ex)&lt;/b&gt; A myrmidon's eye is an integrated laser rifle. This weapon has a range increment of 250 feet.  &lt;/h5&gt;&lt;h5&gt;&lt;b&gt;Quantum Lash (Ex)&lt;/b&gt; A myrmidon's two facial tentacles lash out with surprising force, and are capable of extending up to a reach of 20 feet. These lashes are primary attacks that deal force damage on a successful hit. They resolve as touch attacks, but the damage dealt is not modified by Strength, nor can it be improved via Power Attack. A quantum lash threatens a critical hit on a 19-20. A quantum lash that strikes a force field or force effect has a chance to disrupt that effect. Against a magical force effect like a &lt;i&gt;wall of force&lt;/i&gt;, the myrmidon makes a special check as if it were casting &lt;i&gt;dispel magic&lt;/i&gt; against the effect (CL 11th). Against a robot's  force field, the robot struck must succeed at a DC 18 Fortitude save or its force field is deactivated for 1d10 rounds, after which it returns at the same hit point level it was at before it was deactivated. The save DC is Intelligence-based.  &lt;/h5&gt;&lt;h5&gt;&lt;b&gt;Resilient (Ex)&lt;/b&gt; Myrmidons receive a +3 racial bonus on all saving throws.  &lt;/h5&gt;&lt;h5&gt;&lt;b&gt;Rockets (Ex)&lt;/b&gt; As a standard action, a myrmidon can fire a rocket to a range of 800 feet. A rocket explodes on impact in a 30-foot-radius burst, dealing 6d6 points of fire damage and 6d6 points of bludgeoning damage to all creatures in the area (Reflex DC 18 halves). A myrmidon carries a maximum of five rockets. Its core can replenish fired rockets at the rate of one per 12 hours, crafting new rockets from scrap metal and other collected components used in the construction process. The save DC is Intelligence-based.  &lt;/h5&gt;&lt;h5&gt;&lt;b&gt;Superior Optics (Ex)&lt;/b&gt; Myrmidons see invisible creatures or objects as if they were visible.&lt;/h5&gt;&lt;/div&gt;&lt;br&gt;&lt;div&gt;&lt;h4&gt;&lt;p&gt;&lt;p&gt;Myrmidons are highly mobile robots programmed to patrol the skies above important locations. They tend to react with swift violence, and often interpret any anomalous sensory input as proof of hostile intent and rain destruction on the offending target. Most have analyzed enough language to communicate, but rarely choose to do so. The Technic League has had little success in reprogramming myrmidons to submit to their control, with most such attempts resulting in devastating backlashes as the robots run amok until destroyed.&lt;/p&gt;&lt;/h4&gt;&lt;/div&gt;</t>
  </si>
  <si>
    <t>Petromin</t>
  </si>
  <si>
    <t>20 ft., climb 20 ft., fly 40 ft. (poor)</t>
  </si>
  <si>
    <t>Climb +4, Perception +5, Stealth +14</t>
  </si>
  <si>
    <t>cloaked, gliding flight, luminous</t>
  </si>
  <si>
    <t xml:space="preserve"> any deserts</t>
  </si>
  <si>
    <t>This sleek, furred creature has flaps of skin stretching between its limbs and its body.</t>
  </si>
  <si>
    <t>AP 85</t>
  </si>
  <si>
    <t>Cloaked (Ex) A petromin is invisible to creatures using only darkvision, but can be detected by other means.  Gliding Flight (Ex) A petromin can't hover or fly up at an angle greater than 45 degrees while flying. It must end its turn on the ground.  Luminous (Ex) A petromin naturally sheds light equal to that provided by a candle. It can control the color of the illumination. As a swift action, it can extinguish the light.</t>
  </si>
  <si>
    <t>Petromins, also known as azure gliders, are desert cliff-top dwellers that glide down to snatch prey. As a defense, their coloration is countershaded; the blue, sky-like coloration on their undersides makes them hard to notice from the ground, while their brown fur helps them blend into desert vistas below, hiding them from predatory birds. The fur of petromins is awash in sapphire-blue bioluminescence, unnoticeable during the day but distinctive from dusk until dawn. Petromins have control over this natural light, which allows them to attract the large insects on which they feed. A petromin measures 30 inches in length (including a 6-inch-long tail) and weighs 5 pounds. A spellcaster can select a petromin as a familiar, and the master gains a +3 bonus on Stealth checks as a special ability.</t>
  </si>
  <si>
    <t>&lt;link rel="stylesheet"href="PF.css"&gt;&lt;div&gt;&lt;h2&gt;Petromin&lt;/h2&gt;&lt;h3&gt;&lt;i&gt;This sleek, furred creature has flaps of skin stretching between its limbs and its body.&lt;/i&gt;&lt;/h3&gt;&lt;br&gt;&lt;/div&gt;&lt;div class="heading"&gt;&lt;p class="alignleft"&gt;Petromin&lt;/p&gt;&lt;p class="alignright"&gt;CR 1/3&lt;/p&gt;&lt;div style="clear: both;"&gt;&lt;/div&gt;&lt;/div&gt;&lt;div&gt;&lt;h5&gt;&lt;b&gt;XP &lt;/b&gt;135&lt;/h5&gt;&lt;h5&gt;N Tiny animal &lt;/h5&gt;&lt;h5&gt;&lt;b&gt;Init &lt;/b&gt;+2; &lt;b&gt;Senses &lt;/b&gt;low-light vision; Perception +5&lt;/h5&gt;&lt;/div&gt;&lt;hr/&gt;&lt;div&gt;&lt;h5&gt;&lt;b&gt;DEFENSE&lt;/b&gt;&lt;/h5&gt;&lt;/div&gt;&lt;hr/&gt;&lt;div&gt;&lt;h5&gt;&lt;b&gt;AC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&lt;/b&gt;20 ft., climb 20 ft., fly 40 ft. (poor)&lt;/h5&gt;&lt;h5&gt;&lt;b&gt;Melee &lt;/b&gt;bite +4 (1d3-4)&lt;/h5&gt;&lt;h5&gt;&lt;b&gt;Space &lt;/b&gt;2 1/2 ft.; &lt;b&gt;Reach &lt;/b&gt;0 ft.&lt;/h5&gt;&lt;/div&gt;&lt;hr/&gt;&lt;div&gt;&lt;h5&gt;&lt;b&gt;STATISTICS&lt;/b&gt;&lt;/h5&gt;&lt;/div&gt;&lt;hr/&gt;&lt;div&gt;&lt;h5&gt;&lt;b&gt;Str &lt;/b&gt;3, &lt;b&gt;Dex &lt;/b&gt;15, &lt;b&gt;Con &lt;/b&gt;10, &lt;b&gt;Int &lt;/b&gt; 2, &lt;b&gt;Wis &lt;/b&gt;12, &lt;b&gt;Cha &lt;/b&gt;7&lt;/h5&gt;&lt;h5&gt;&lt;b&gt;Base Atk &lt;/b&gt;+0; &lt;b&gt;CMB &lt;/b&gt;+0; &lt;b&gt;CMD &lt;/b&gt;6 (10 vs. trip)&lt;/h5&gt;&lt;h5&gt;&lt;b&gt;Feats &lt;/b&gt;Weapon Finesse&lt;/h5&gt;&lt;h5&gt;&lt;b&gt;Skills &lt;/b&gt;Climb +4, Perception +5, Stealth +14; &lt;b&gt;Racial Modifiers &lt;/b&gt;+4 Stealth&lt;/h5&gt;&lt;h5&gt;&lt;b&gt;SQ &lt;/b&gt;cloaked, gliding flight, luminous&lt;/h5&gt;&lt;/div&gt;&lt;hr/&gt;&lt;div&gt;&lt;h5&gt;&lt;b&gt;ECOLOGY&lt;/b&gt;&lt;/h5&gt;&lt;/div&gt;&lt;hr/&gt;&lt;div&gt;&lt;h5&gt;&lt;b&gt;Environment &lt;/b&gt; any deserts&lt;/h5&gt;&lt;h5&gt;&lt;b&gt;Organization &lt;/b&gt;solitary, pair, or gathering (3-8)&lt;/h5&gt;&lt;h5&gt;&lt;b&gt;Treasure &lt;/b&gt;none&lt;/h5&gt;&lt;/div&gt;&lt;hr/&gt;&lt;div&gt;&lt;h5&gt;&lt;b&gt;SPECIAL ABILITIES&lt;/b&gt;&lt;/h5&gt;&lt;/div&gt;&lt;hr/&gt;&lt;div&gt;&lt;/h5&gt;&lt;h5&gt;&lt;b&gt;Cloaked (Ex)&lt;/b&gt; A petromin is invisible to creatures using only darkvision, but can be detected by other means.  &lt;/h5&gt;&lt;h5&gt;&lt;b&gt;Gliding Flight (Ex)&lt;/b&gt; A petromin can't hover or fly up at an angle greater than 45 degrees while flying. It must end its turn on the ground.  &lt;/h5&gt;&lt;h5&gt;&lt;b&gt;Luminous (Ex)&lt;/b&gt; A petromin naturally sheds light equal to that provided by a candle. It can control the color of the illumination. As a swift action, it can extinguish the light.&lt;/h5&gt;&lt;/div&gt;&lt;br&gt;&lt;div&gt;&lt;h4&gt;&lt;p&gt;&lt;p&gt;Petromins, also known as azure gliders, are desert cliff-top dwellers that glide down to snatch prey. As a defense, their coloration is countershaded; the blue, sky-like coloration on their undersides makes them hard to notice from the ground, while their brown fur helps them blend into desert vistas below, hiding them from predatory birds. The fur of petromins is awash in sapphire-blue bioluminescence, unnoticeable during the day but distinctive from dusk until dawn. Petromins have control over this natural light, which allows them to attract the large insects on which they feed. A petromin measures 30 inches in length (including a 6-inch-long tail) and weighs 5 pounds. A spellcaster can select a petromin as a familiar, and the master gains a +3 bonus on Stealth checks as a special ability.&lt;/p&gt;&lt;/h4&gt;&lt;/div&gt;</t>
  </si>
  <si>
    <t>Pilo</t>
  </si>
  <si>
    <t>roll up</t>
  </si>
  <si>
    <t>gore +4 (1d6+1 plus poison), tail slap -1 (1d4)</t>
  </si>
  <si>
    <t>poison, quills</t>
  </si>
  <si>
    <t>Str 13, Dex 13, Con 14, Int 2, Wis 14, Cha 7</t>
  </si>
  <si>
    <t>+2 (+4 bull rush)</t>
  </si>
  <si>
    <t>13 (15 vs. bull rush, 21 vs. trip)</t>
  </si>
  <si>
    <t>Sharp quills cover this bright yellow, six-legged animal, and its long, twitching snout probes the air around it.</t>
  </si>
  <si>
    <t>Poison (Ex) Quills-injury; save Fort DC 13; frequency 1/round for 4 rounds; effect 1d2 Dex; cure 1 save.  Quills (Ex) Any creature attacking a pilo with natural weapons or an unarmed strike takes 1d6 points of piercing damage. A creature that grapples a pilo takes 2d6 points of piercing damage each round it is engaged in a grapple. A pilo can also use its quills to damage any opponent it successfully bull rushes. Any creature that takes damage from a pilo's quills risks being poisoned.  Roll Up (Ex) As a move action, a pilo can tuck itself into a ball. This grants the pilo a +4 bonus to its natural armor, but its speed is reduced to 10 feet.</t>
  </si>
  <si>
    <t>These carnivorous marsupials, sometimes called tumblespikes, are irritable desert-dwelling creatures that even predators leave alone. They are aggressive and often attack creatures that are larger than themselves. Pilos plow toward their foes and attempt to gore these foes with their spikes, bellowing a wheezing series of grunts. When provoked by a creature much larger than themselves or a particularly dangerous predator, pilos roll up into a spiny ball to deter attacks. Their aggressive nature means that they often fight until they die or until their opponent perishes or flees. Though pilos are only 3 feet long, their muscular bodies and spikes-which constantly grow-contribute to their 80-pound weight. Like many marsupials, pilos carry their young in a pouch, which they protect by remaining rolled up except when hunting.  Pilo Companions  Starting Statistics: Size Small; Speed 30 ft.; AC +2 natural armor; Attack gore (1d6); Ability Scores Str 13, Dex 13, Con 14, Int 2, Wis 14, Cha 7; Special Defenses roll up; SQ low-light vision, scent.  4th-level Advancement: Size Small; AC +2 natural armor; Attack tail slap (1d4); Ability Scores Str +2, Con +2; Special Attacks poison, quills.</t>
  </si>
  <si>
    <t>&lt;link rel="stylesheet"href="PF.css"&gt;&lt;div&gt;&lt;h2&gt;Pilo&lt;/h2&gt;&lt;h3&gt;&lt;i&gt;Sharp quills cover this bright yellow, six-legged animal, and its long, twitching snout probes the air around it.&lt;/i&gt;&lt;/h3&gt;&lt;br&gt;&lt;/div&gt;&lt;div class="heading"&gt;&lt;p class="alignleft"&gt;Pilo&lt;/p&gt;&lt;p class="alignright"&gt;CR 2&lt;/p&gt;&lt;div style="clear: both;"&gt;&lt;/div&gt;&lt;/div&gt;&lt;div&gt;&lt;h5&gt;&lt;b&gt;XP &lt;/b&gt;600&lt;/h5&gt;&lt;h5&gt;N Small animal &lt;/h5&gt;&lt;h5&gt;&lt;b&gt;Init &lt;/b&gt;+1; &lt;b&gt;Senses &lt;/b&gt;low-light vision, scent; Perception +8&lt;/h5&gt;&lt;/div&gt;&lt;hr/&gt;&lt;div&gt;&lt;h5&gt;&lt;b&gt;DEFENSE&lt;/b&gt;&lt;/h5&gt;&lt;/div&gt;&lt;hr/&gt;&lt;div&gt;&lt;h5&gt;&lt;b&gt;AC &lt;/b&gt;14, touch 12, flat-footed 13 (+1 Dex, +2 natural, +1 size)&lt;/h5&gt;&lt;h5&gt;&lt;b&gt;hp &lt;/b&gt;19 (3d8+6)&lt;/h5&gt;&lt;h5&gt;&lt;b&gt;Fort &lt;/b&gt;+5, &lt;b&gt;Ref &lt;/b&gt;+4, &lt;b&gt;Will &lt;/b&gt;+3&lt;/h5&gt;&lt;h5&gt;&lt;b&gt;Defensive Abilities &lt;/b&gt;roll up&lt;/h5&gt;&lt;/div&gt;&lt;hr/&gt;&lt;div&gt;&lt;h5&gt;&lt;b&gt;OFFENSE&lt;/b&gt;&lt;/h5&gt;&lt;/div&gt;&lt;hr/&gt;&lt;div&gt;&lt;h5&gt;&lt;b&gt;Spd &lt;/b&gt;30 ft.&lt;/h5&gt;&lt;h5&gt;&lt;b&gt;Melee &lt;/b&gt;gore +4 (1d6+1 plus poison), tail slap -1 (1d4)&lt;/h5&gt;&lt;h5&gt;&lt;b&gt;Space &lt;/b&gt;5 ft.; &lt;b&gt;Reach &lt;/b&gt;5 ft.&lt;/h5&gt;&lt;h5&gt;&lt;b&gt;Special Attacks &lt;/b&gt;poison, quills&lt;/h5&gt;&lt;/div&gt;&lt;hr/&gt;&lt;div&gt;&lt;h5&gt;&lt;b&gt;STATISTICS&lt;/b&gt;&lt;/h5&gt;&lt;/div&gt;&lt;hr/&gt;&lt;div&gt;&lt;h5&gt;&lt;b&gt;Str &lt;/b&gt;13, &lt;b&gt;Dex &lt;/b&gt;13, &lt;b&gt;Con &lt;/b&gt;14, &lt;b&gt;Int &lt;/b&gt; 2, &lt;b&gt;Wis &lt;/b&gt;14, &lt;b&gt;Cha &lt;/b&gt;7&lt;/h5&gt;&lt;h5&gt;&lt;b&gt;Base Atk &lt;/b&gt;+2; &lt;b&gt;CMB &lt;/b&gt;+2 (+4 bull rush); &lt;b&gt;CMD &lt;/b&gt;13 (15 vs. bull rush, 21 vs. trip)&lt;/h5&gt;&lt;h5&gt;&lt;b&gt;Feats &lt;/b&gt;Improved Bull Rush, Power Attack&lt;/h5&gt;&lt;h5&gt;&lt;b&gt;Skills &lt;/b&gt;Perception +8&lt;/h5&gt;&lt;/div&gt;&lt;hr/&gt;&lt;div&gt;&lt;h5&gt;&lt;b&gt;ECOLOGY&lt;/b&gt;&lt;/h5&gt;&lt;/div&gt;&lt;hr/&gt;&lt;div&gt;&lt;h5&gt;&lt;b&gt;Environment &lt;/b&gt; any deserts&lt;/h5&gt;&lt;h5&gt;&lt;b&gt;Organization &lt;/b&gt;solitary or pair&lt;/h5&gt;&lt;h5&gt;&lt;b&gt;Treasure &lt;/b&gt;none&lt;/h5&gt;&lt;/div&gt;&lt;hr/&gt;&lt;div&gt;&lt;h5&gt;&lt;b&gt;SPECIAL ABILITIES&lt;/b&gt;&lt;/h5&gt;&lt;/div&gt;&lt;hr/&gt;&lt;div&gt;&lt;/h5&gt;&lt;h5&gt;&lt;b&gt;Poison (Ex)&lt;/b&gt; Quills-injury; &lt;i&gt;save&lt;/i&gt; Fort DC 13; &lt;i&gt;frequency&lt;/i&gt; 1/round for 4 rounds; &lt;i&gt;effect&lt;/i&gt; 1d2 Dex; &lt;i&gt;cure&lt;/i&gt; 1 &lt;i&gt;save&lt;/i&gt;.  &lt;/h5&gt;&lt;h5&gt;&lt;b&gt;Quills (Ex)&lt;/b&gt; Any creature attacking a pilo with natural weapons or an unarmed strike takes 1d6 points of piercing damage. A creature that grapples a pilo takes 2d6 points of piercing damage each round it is engaged in a grapple. A pilo can also use its quills to damage any opponent it successfully bull rushes. Any creature that takes damage from a pilo's quills risks being poisoned.  &lt;/h5&gt;&lt;h5&gt;&lt;b&gt;Roll Up (Ex)&lt;/b&gt; As a move action, a pilo can tuck itself into a ball. This grants the pilo a +4 bonus to its natural armor, but its speed is reduced to 10 feet.&lt;/h5&gt;&lt;/div&gt;&lt;br&gt;&lt;div&gt;&lt;h4&gt;&lt;p&gt;&lt;p&gt;These carnivorous marsupials, sometimes called tumblespikes, are irritable desert-dwelling creatures that even predators leave alone. They are aggressive and often attack creatures that are larger than themselves. Pilos plow toward their foes and attempt to gore these foes with their spikes, bellowing a wheezing series of grunts. When provoked by a creature much larger than themselves or a particularly dangerous predator, pilos roll up into a spiny ball to deter attacks. Their aggressive nature means that they often fight until they die or until their opponent perishes or flees. Though pilos are only 3 feet long, their muscular bodies and spikes-which constantly grow-contribute to their 80-pound weight. Like many marsupials, pilos carry their young in a pouch, which they protect by remaining rolled up except when hunting.  &lt;br&gt;&lt;b&gt;Pilo Companions&lt;/b&gt;&lt;br&gt;  &lt;b&gt;Starting Statistics&lt;/b&gt;: &lt;b&gt;Size&lt;/b&gt; Small; &lt;b&gt;Speed&lt;/b&gt; 30 ft.; &lt;b&gt;AC&lt;/b&gt; +2 natural armor; &lt;b&gt;Attack&lt;/b&gt; gore (1d6); &lt;b&gt;Ability Scores&lt;/b&gt; Str 13, Dex 13, Con 14, Int 2, Wis 14, Cha 7; &lt;b&gt;Special&lt;/b&gt; &lt;b&gt;Defenses&lt;/b&gt; roll up; &lt;b&gt;SQ&lt;/b&gt; low-light vision, scent.  &lt;b&gt;4th-level Advancement&lt;/b&gt;: &lt;b&gt;Size&lt;/b&gt; Small; &lt;b&gt;AC&lt;/b&gt; +2 natural armor; &lt;b&gt;Attack&lt;/b&gt; tail slap (1d4); &lt;b&gt;Ability Scores&lt;/b&gt; Str +2, Con +2; &lt;b&gt;&lt;b&gt;Special&lt;/b&gt; &lt;b&gt;Attack&lt;/b&gt;s&lt;/b&gt; poison, quills.&lt;/p&gt;&lt;/h4&gt;&lt;/div&gt;</t>
  </si>
  <si>
    <t>Sorico</t>
  </si>
  <si>
    <t>bite +2 (1d4), 2 claws +2 (1d4)</t>
  </si>
  <si>
    <t>Str 10, Dex 13, Con 15, Int 2, Wis 14, Cha 7</t>
  </si>
  <si>
    <t>Perception +6, Stealth +9</t>
  </si>
  <si>
    <t>solitary, pair, or warren (3-36)</t>
  </si>
  <si>
    <t>This large, tawny rodent has powerful forelimbs ending in spade-like claws. Sand and mud cakes the creature's fur.</t>
  </si>
  <si>
    <t>Dust Cloud (Ex) Three times per day as a move action, a sorico can shake loose a cloud of dust and sand from its coat that fills its space, providing concealment for 1 round. A light wind disperses this cloud immediately. Any creatures sharing a sorico's space when it uses this ability must succeed at a DC 13 Fortitude save or they become staggered for 1 round as they cough and sneeze. Creatures that don't breathe are immune to this effect. The save DC is Constitution-based.</t>
  </si>
  <si>
    <t>Also called dustshroud rabbits, soricos dig out warrens in the desert sands, where they remain protected from the elements and predators alike. These communal animals live in vast tunneling colonies like ants, each working endlessly to provide for the warren. They dig tunnels and burrows, shoring up the sides of the passages with sticky saliva that hardens into a temporary cement. Since they constantly toil in their warrens, their tawny fur collects fine dust and sand particles. As an instinctive means of defense, soricos shake themselves violently, which loosens the sand and creates a distracting cloud of dust that allows them to escape from predators. Soricos measure 3 feet long, stand 2 feet tall, and weigh 100 pounds. Those who hunt soricos find their meat delicious, comparable to that of a farm-raised rabbit.  Sorico Companions  Starting Statistics: Size small; Speed 30 ft., burrow 10 ft.; Attack bite (1d4), 2 claws (1d4); Ability Scores Str 10, Dex 13, Con 15, Int 2, Wis 14, Cha 7; SQ low-light vision, scent.  4th-level Advancement: Size Medium; AC +2 natural armor; Attack bite (1d6), 2 claws (1d6); Ability Scores Str +4, Dex +2, Con +2; Special Attacks dust cloud.</t>
  </si>
  <si>
    <t>&lt;link rel="stylesheet"href="PF.css"&gt;&lt;div&gt;&lt;h2&gt;Sorico&lt;/h2&gt;&lt;h3&gt;&lt;i&gt;This large, tawny rodent has powerful forelimbs ending in spade-like claws. Sand and mud cakes the creature's fur.&lt;/i&gt;&lt;/h3&gt;&lt;br&gt;&lt;/div&gt;&lt;div class="heading"&gt;&lt;p class="alignleft"&gt;Sorico&lt;/p&gt;&lt;p class="alignright"&gt;CR 1&lt;/p&gt;&lt;div style="clear: both;"&gt;&lt;/div&gt;&lt;/div&gt;&lt;div&gt;&lt;h5&gt;&lt;b&gt;XP &lt;/b&gt;400&lt;/h5&gt;&lt;h5&gt;N Small animal &lt;/h5&gt;&lt;h5&gt;&lt;b&gt;Init &lt;/b&gt;+1; &lt;b&gt;Senses &lt;/b&gt;low-light vision, scent; Perception +6&lt;/h5&gt;&lt;/div&gt;&lt;hr/&gt;&lt;div&gt;&lt;h5&gt;&lt;b&gt;DEFENSE&lt;/b&gt;&lt;/h5&gt;&lt;/div&gt;&lt;hr/&gt;&lt;div&gt;&lt;h5&gt;&lt;b&gt;AC &lt;/b&gt;12, touch 12, flat-footed 11 (+1 Dex, +1 size)&lt;/h5&gt;&lt;h5&gt;&lt;b&gt;hp &lt;/b&gt;13 (2d8+4)&lt;/h5&gt;&lt;h5&gt;&lt;b&gt;Fort &lt;/b&gt;+7, &lt;b&gt;Ref &lt;/b&gt;+4, &lt;b&gt;Will &lt;/b&gt;+2&lt;/h5&gt;&lt;/div&gt;&lt;hr/&gt;&lt;div&gt;&lt;h5&gt;&lt;b&gt;OFFENSE&lt;/b&gt;&lt;/h5&gt;&lt;/div&gt;&lt;hr/&gt;&lt;div&gt;&lt;h5&gt;&lt;b&gt;Spd &lt;/b&gt;30 ft., burrow 10 ft.&lt;/h5&gt;&lt;h5&gt;&lt;b&gt;Melee &lt;/b&gt;bite +2 (1d4), 2 claws +2 (1d4)&lt;/h5&gt;&lt;h5&gt;&lt;b&gt;Space &lt;/b&gt;5 ft.; &lt;b&gt;Reach &lt;/b&gt;5 ft.&lt;/h5&gt;&lt;h5&gt;&lt;b&gt;Special Attacks &lt;/b&gt;dust cloud&lt;/h5&gt;&lt;/div&gt;&lt;hr/&gt;&lt;div&gt;&lt;h5&gt;&lt;b&gt;STATISTICS&lt;/b&gt;&lt;/h5&gt;&lt;/div&gt;&lt;hr/&gt;&lt;div&gt;&lt;h5&gt;&lt;b&gt;Str &lt;/b&gt;10, &lt;b&gt;Dex &lt;/b&gt;13, &lt;b&gt;Con &lt;/b&gt;15, &lt;b&gt;Int &lt;/b&gt; 2, &lt;b&gt;Wis &lt;/b&gt;14, &lt;b&gt;Cha &lt;/b&gt;7&lt;/h5&gt;&lt;h5&gt;&lt;b&gt;Base Atk &lt;/b&gt;+1; &lt;b&gt;CMB &lt;/b&gt;+0; &lt;b&gt;CMD &lt;/b&gt;11 (15 vs. trip)&lt;/h5&gt;&lt;h5&gt;&lt;b&gt;Feats &lt;/b&gt;Great Fortitude&lt;/h5&gt;&lt;h5&gt;&lt;b&gt;Skills &lt;/b&gt;Perception +6, Stealth +9&lt;/h5&gt;&lt;/div&gt;&lt;hr/&gt;&lt;div&gt;&lt;h5&gt;&lt;b&gt;ECOLOGY&lt;/b&gt;&lt;/h5&gt;&lt;/div&gt;&lt;hr/&gt;&lt;div&gt;&lt;h5&gt;&lt;b&gt;Environment &lt;/b&gt; any deserts&lt;/h5&gt;&lt;h5&gt;&lt;b&gt;Organization &lt;/b&gt;solitary, pair, or warren (3-36)&lt;/h5&gt;&lt;h5&gt;&lt;b&gt;Treasure &lt;/b&gt;none&lt;/h5&gt;&lt;/div&gt;&lt;hr/&gt;&lt;div&gt;&lt;h5&gt;&lt;b&gt;SPECIAL ABILITIES&lt;/b&gt;&lt;/h5&gt;&lt;/div&gt;&lt;hr/&gt;&lt;div&gt;&lt;/h5&gt;&lt;h5&gt;&lt;b&gt;Dust Cloud (Ex)&lt;/b&gt; Three times per day as a move action, a sorico can shake loose a cloud of dust and sand from its coat that fills its space, providing concealment for 1 round. A light wind disperses this cloud immediately. Any creatures sharing a sorico's space when it uses this ability must succeed at a DC 13 Fortitude save or they become staggered for 1 round as they cough and sneeze. Creatures that don't breathe are immune to this effect. The save DC is Constitution-based.&lt;/h5&gt;&lt;/div&gt;&lt;br&gt;&lt;div&gt;&lt;h4&gt;&lt;p&gt;&lt;p&gt;Also called dustshroud rabbits, soricos dig out warrens in the desert sands, where they remain protected from the elements and predators alike. These communal animals live in vast tunneling colonies like ants, each working endlessly to provide for the warren. They dig tunnels and burrows, shoring up the sides of the passages with sticky saliva that hardens into a temporary cement. Since they constantly toil in their warrens, their tawny fur collects fine dust and sand particles. As an instinctive means of defense, soricos shake themselves violently, which loosens the sand and creates a distracting cloud of dust that allows them to escape from predators. Soricos measure 3 feet long, stand 2 feet tall, and weigh 100 pounds. Those who hunt soricos find their meat delicious, comparable to that of a farm-raised rabbit.  &lt;br&gt;&lt;b&gt;Sorico Companions&lt;/b&gt;&lt;br&gt;  &lt;b&gt;Starting Statistics&lt;/b&gt;: &lt;b&gt;Size&lt;/b&gt; small; &lt;b&gt;Speed&lt;/b&gt; 30 ft., burrow 10 ft.; &lt;b&gt;Attack&lt;/b&gt; bite (1d4), 2 claws (1d4); &lt;b&gt;Ability Scores&lt;/b&gt; Str 10, Dex 13, Con 15, Int 2, Wis 14, Cha 7; &lt;b&gt;SQ&lt;/b&gt; low-light vision, scent.  &lt;b&gt;4th-level Advancement&lt;/b&gt;: &lt;b&gt;Size&lt;/b&gt; Medium; &lt;b&gt;AC&lt;/b&gt; +2 natural armor; &lt;b&gt;Attack&lt;/b&gt; bite (1d6), 2 claws (1d6); &lt;b&gt;Ability Scores&lt;/b&gt; Str +4, Dex +2, Con +2; &lt;b&gt;Special &lt;b&gt;Attack&lt;/b&gt;s&lt;/b&gt; dust cloud.&lt;/p&gt;&lt;/h4&gt;&lt;/div&gt;</t>
  </si>
  <si>
    <t>Collector Robot</t>
  </si>
  <si>
    <t>Fort +0, Ref +6, Will +2</t>
  </si>
  <si>
    <t>all-around vision, hardness 10, reactive gyros</t>
  </si>
  <si>
    <t>vulnerable to critical hits and electricity</t>
  </si>
  <si>
    <t>2 slams +5 (1d4+3 plus grab)</t>
  </si>
  <si>
    <t>integrated stun gun +5 (1d8 nonlethal)</t>
  </si>
  <si>
    <t>integrated stun gun, integrated tracking</t>
  </si>
  <si>
    <t>Str 17, Dex 17, Con -, Int 12, Wis 14, Cha 1</t>
  </si>
  <si>
    <t>Fly +11, Perception +8, Stealth +5, Survival +4 (+8 to follow or identify tracks)</t>
  </si>
  <si>
    <t>+4 Perception, +4 Survival to follow or identify tracks</t>
  </si>
  <si>
    <t>Androffan</t>
  </si>
  <si>
    <t>adaptive tracker</t>
  </si>
  <si>
    <t>solitary, pair, or unit (3-6)</t>
  </si>
  <si>
    <t>A soft whirring noise accompanies this flying mechanical creature. Its arms and hands end in spindly, multi-jointed fingers, and four circular rotors hold the creature aloft.</t>
  </si>
  <si>
    <t>Adaptive Tracker (Ex) As a full-round action, a collector robot can adapt itself to any environment in which it travels, granting it a +2 bonus on initiative checks and Knowledge (geography), Perception, Stealth, and Survival checks while in that kind of terrain.  Integrated Stun Gun (Ex) A collector robot has an integrated stun gun slung beneath its body. This weapon uses a powerful sonic amplifier to produce powerful low-frequency blasts of energy that pummel targets. This weapon has a range increment of 20 feet, and it deals 1d8 points of nonlethal damage. On a critical hit, the robot can attempt a free trip combat maneuver (CMB +12) against the target, which does not provoke attacks of opportunity.  Integrated Tracking (Ex) A collector robot has integrated systems that allow it to tag and track creatures. As a full-round action, a collector robot can implant a tracker chipTG into the body of a target that it is grappling or a helpless target. Once implanted, the tracker chip is activated and  the collector robot's chipfinder can detect the presence of the implanted tracker chip within 1 mile. It uses a signal to locate the tracker chips, and this signal can be blocked by 1 foot of metal, 5 feet of stone, or 20 feet of organic matter. A tracker chip can be removed with a sharp tool. Doing so deals 1 point of damage. Once an implanted tracker chip is removed from the body (or remains in a body after it dies) it retains enough energy to continue to be detected by the collector robot's sensors for 1 week.  Reactive Gyros (Ex) The rotors that grant a collector robot flight also provide quick reactions to threats and external stimuli, granting it a +3 racial bonus on Reflex saves.</t>
  </si>
  <si>
    <t>Serving as long-distance scouts, trackers, and acquisition agents, collector robots see frequent use in the study and collection of alien life forms on new worlds. They can operate independently for years, cataloging unique species while enduring extreme environments that would overwhelm their biological makers. These machines may tag a captive creature with a tracker chip that can be monitored and tracked with their integrated chipfinders. They do so to observe and document the behavioral patterns of such creatures from afar, studying viable specimens for days until they eventually isolate and retrieve the studied prey again for further examination in the controlled laboratories of the robots' masters.  Among their more impressive features, collector robots possess a hardened artificial intelligence, maintaining a singular focus on their mission directives even when wandering out of communication range with their owners. They tend to react swiftly to movement and perceived threats to their physical security, either emitting loud tones or alarms as a preemptive warning, or flying upward to gain altitude before assessing a given situation and potentially opening fire in defense of itself. Some collector robots grow more lax in their analysis protocols over time, giving way to a state similar to paranoia if left in the field for too long. This corrupted logic inevitably leads them to interpret even the most innocuous actions as proof of hostile intent. Other collectors become fixated on their directive to retrieve specimens without undue damage, interpreting it as a need to protect their targets from all possible sources of harm.  Ecology  Collector robots have no defined Ecology, as they are built by others and gifted with a unique purpose and skill set. Most often, they emerge from automated factories, engineering shops, and scrap heaps under the direction of a controlling authority that activates them and assigns their missions. Thereafter, the power cores of collector robots last indefinitely. Most collector robots have fusion generators, but some have the ability to derive power from the sun,  making them capable of recharging several weeks' worth of operating power with solar energy in a single daytime "sleep" cycle. During prolonged missions, collector robots often support one another in the absence of their masters, dragging damaged units back to repair facilities and cooperating to achieve any mutual goals. Collector robots have a similar protectiveness toward other robots of various types, treating them almost like siblings.  Habitat &amp; Society  Collector robots have little in the way of organized society, but do array themselves in a rigid hierarchy as designated by their controlling authority. Individual collectors may carry a higher rank than other robots, and thus are capable of commanding lesser machines they encounter or even overriding their programming with new directives as they commandeer aid in carrying out their assigned missions. This often leads to symbiotic relationships with servant robots capable of repairing and assisting with their upkeep.  Collector robots first appeared in Numeria, but some have since wandered further afield, slaves to their dedicated programming as they go about cataloging, tagging, and occasionally tracking various life forms- sentient or otherwise. Some rogue collector robots kidnap people and creatures, and secret them away in remote caves. Others cascaded from the starship Divinity during its original descent, falling to Golarion as newly deployed probes far outside the range of Unity's control, thus free to pursue individual interests. A few enterprising Technic League wizards and alchemists have managed to control some of these automatons, taming and reprogramming them to suit their purposes. New directives for these automatons typically involve the abduction or assassination of targets that their overseers program into them.  Variants  The chassis developed for collector robots has proven exceptionally versatile over the years, giving rise to multiple configurations and alternate capabilities. These are less likely to be encountered than a typical collector robot. Some of the models include:  Aquatic Collector Robots (CR +0): Adapted for use in marine environments, aquatic collector robots abandon flight for a swim speed of 30 ft. Their integrated stun guns still function underwater, though they are based on frequencies designed to work more eff iciently in aquatic environments.  Extermination Robots (CR +1): Newly encountered life forms can sometimes threaten the safety of landing parties or the ecological balance of controlled environments. Extermination robots serve a more specialized role than collectors, programming themselves to track and annihilate a single type of creature. This ability grants a favored enemy bonus (as the ranger class ability) against a single creature type chosen from the ranger favored enemies table. The robot also comes equipped with a longer-range arc rifleTG.  Trapper Robots (CR +1): Some robots cover a wider range of territory by deploying traps rather than hunting creatures individually. Designed to capture specimens for retrieval and sedation, they have gravity-based snares which function similar to the snare spell. They can deploy up to five of these devices and remain linked to them via tracker chips and an integrated chipfinder. When a snare is sprung, it sends an alert to the trapper robot, which then hurries to retrieve its quarry.</t>
  </si>
  <si>
    <t>&lt;link rel="stylesheet"href="PF.css"&gt;&lt;div&gt;&lt;h2&gt;Robot, Collector&lt;/h2&gt;&lt;h3&gt;&lt;i&gt;A soft whirring noise accompanies this flying mechanical creature. Its arms and hands end in spindly, multi-jointed fingers, and four circular rotors hold the creature aloft.&lt;/i&gt;&lt;/h3&gt;&lt;br&gt;&lt;/div&gt;&lt;div class="heading"&gt;&lt;p class="alignleft"&gt;Collector Robot&lt;/p&gt;&lt;p class="alignright"&gt;CR 3&lt;/p&gt;&lt;div style="clear: both;"&gt;&lt;/div&gt;&lt;/div&gt;&lt;div&gt;&lt;h5&gt;&lt;b&gt;XP &lt;/b&gt;800&lt;/h5&gt;&lt;h5&gt;N Medium construct (robot)&lt;/h5&gt;&lt;h5&gt;&lt;b&gt;Init &lt;/b&gt;+7; &lt;b&gt;Senses &lt;/b&gt;darkvision 60 ft., low-light vision; Perception +8&lt;/h5&gt;&lt;/div&gt;&lt;hr/&gt;&lt;div&gt;&lt;h5&gt;&lt;b&gt;DEFENSE&lt;/b&gt;&lt;/h5&gt;&lt;/div&gt;&lt;hr/&gt;&lt;div&gt;&lt;h5&gt;&lt;b&gt;AC &lt;/b&gt;16, touch 13, flat-footed 13 (+3 Dex, +3 natural)&lt;/h5&gt;&lt;h5&gt;&lt;b&gt;hp &lt;/b&gt;31 (2d10+20)&lt;/h5&gt;&lt;h5&gt;&lt;b&gt;Fort &lt;/b&gt;+0, &lt;b&gt;Ref &lt;/b&gt;+6, &lt;b&gt;Will &lt;/b&gt;+2&lt;/h5&gt;&lt;h5&gt;&lt;b&gt;Defensive Abilities &lt;/b&gt;all-around vision, hardness 10, reactive gyros; &lt;b&gt;Immune &lt;/b&gt;construct traits&lt;/h5&gt;&lt;h5&gt;&lt;b&gt;Weaknesses &lt;/b&gt;vulnerable to critical hits and electricity&lt;/h5&gt;&lt;/div&gt;&lt;hr/&gt;&lt;div&gt;&lt;h5&gt;&lt;b&gt;OFFENSE&lt;/b&gt;&lt;/h5&gt;&lt;/div&gt;&lt;hr/&gt;&lt;div&gt;&lt;h5&gt;&lt;b&gt;Spd &lt;/b&gt;10 ft., fly 60 ft. (perfect)&lt;/h5&gt;&lt;h5&gt;&lt;b&gt;Melee &lt;/b&gt;2 slams +5 (1d4+3 plus grab)&lt;/h5&gt;&lt;h5&gt;&lt;b&gt;Ranged &lt;/b&gt;integrated stun gun +5 (1d8 nonlethal)&lt;/h5&gt;&lt;h5&gt;&lt;b&gt;Space &lt;/b&gt;5 ft.; &lt;b&gt;Reach &lt;/b&gt;5 ft.&lt;/h5&gt;&lt;h5&gt;&lt;b&gt;Special Attacks &lt;/b&gt;integrated stun gun, integrated tracking&lt;/h5&gt;&lt;/div&gt;&lt;hr/&gt;&lt;div&gt;&lt;h5&gt;&lt;b&gt;STATISTICS&lt;/b&gt;&lt;/h5&gt;&lt;/div&gt;&lt;hr/&gt;&lt;div&gt;&lt;h5&gt;&lt;b&gt;Str &lt;/b&gt;17, &lt;b&gt;Dex &lt;/b&gt;17, &lt;b&gt;Con &lt;/b&gt;-, &lt;b&gt;Int &lt;/b&gt; 12, &lt;b&gt;Wis &lt;/b&gt;14, &lt;b&gt;Cha &lt;/b&gt;1&lt;/h5&gt;&lt;h5&gt;&lt;b&gt;Base Atk &lt;/b&gt;+2; &lt;b&gt;CMB &lt;/b&gt;+5; &lt;b&gt;CMD &lt;/b&gt;18&lt;/h5&gt;&lt;h5&gt;&lt;b&gt;Feats &lt;/b&gt;Improved Initiative&lt;/h5&gt;&lt;h5&gt;&lt;b&gt;Skills &lt;/b&gt;Fly +11, Perception +8, Stealth +5, Survival +4 (+8 to follow or identify tracks); &lt;b&gt;Racial Modifiers &lt;/b&gt;+4 Perception, +4 Survival to follow or identify tracks&lt;/h5&gt;&lt;h5&gt;&lt;b&gt;Languages &lt;/b&gt;Androffan&lt;/h5&gt;&lt;h5&gt;&lt;b&gt;SQ &lt;/b&gt;adaptive tracker&lt;/h5&gt;&lt;/div&gt;&lt;hr/&gt;&lt;div&gt;&lt;h5&gt;&lt;b&gt;ECOLOGY&lt;/b&gt;&lt;/h5&gt;&lt;/div&gt;&lt;hr/&gt;&lt;div&gt;&lt;h5&gt;&lt;b&gt;Environment &lt;/b&gt; any (Numeria)&lt;/h5&gt;&lt;h5&gt;&lt;b&gt;Organization &lt;/b&gt;solitary, pair, or unit (3-6)&lt;/h5&gt;&lt;h5&gt;&lt;b&gt;Treasure &lt;/b&gt;none&lt;/h5&gt;&lt;/div&gt;&lt;hr/&gt;&lt;div&gt;&lt;h5&gt;&lt;b&gt;SPECIAL ABILITIES&lt;/b&gt;&lt;/h5&gt;&lt;/div&gt;&lt;hr/&gt;&lt;div&gt;&lt;/h5&gt;&lt;h5&gt;&lt;b&gt;Adaptive Tracker (Ex)&lt;/b&gt; As a full-round action, a collector robot can adapt itself to any environment in which it travels, granting it a +2 bonus on initiative checks and Knowledge (geography), Perception, Stealth, and Survival checks while in that kind of terrain.  &lt;/h5&gt;&lt;h5&gt;&lt;b&gt;Integrated Stun Gun (Ex)&lt;/b&gt; A collector robot has an integrated stun gun slung beneath its body. This weapon uses a powerful sonic amplifier to produce powerful low-frequency blasts of energy that pummel targets. This weapon has a range increment of 20 feet, and it deals 1d8 points of nonlethal damage. On a critical hit, the robot can attempt a free trip combat maneuver (CMB +12) against the target, which does not provoke attacks of opportunity.  &lt;/h5&gt;&lt;h5&gt;&lt;b&gt;Integrated Tracking (Ex)&lt;/b&gt; A collector robot has integrated systems that allow it to tag and track creatures. As a full-round action, a collector robot can implant a tracker chip&lt;sup&gt;TG&lt;/sup&gt; into the body of a target that it is grappling or a helpless target. Once implanted, the tracker chip is activated and  the collector robot's chipfinder can detect the presence of the implanted tracker chip within 1 mile. It uses a signal to locate the tracker chips, and this signal can be blocked by 1 foot of metal, 5 feet of stone, or 20 feet of organic matter. A tracker chip can be removed with a sharp tool. Doing so deals 1 point of damage. Once an implanted tracker chip is removed from the body (or remains in a body after it dies) it retains enough energy to continue to be detected by the collector robot's sensors for 1 week.  &lt;/h5&gt;&lt;h5&gt;&lt;b&gt;Reactive Gyros (Ex)&lt;/b&gt; The rotors that grant a collector robot flight also provide quick reactions to threats and external stimuli, granting it a +3 racial bonus on Reflex saves.&lt;/h5&gt;&lt;/div&gt;&lt;br&gt;&lt;div&gt;&lt;h4&gt;&lt;p&gt;&lt;p&gt;Serving as long-distance scouts, trackers, and acquisition agents, collector robots see frequent use in the study and collection of alien life forms on new worlds. They can operate independently for years, cataloging unique species while enduring extreme environments that would overwhelm their biological makers. These machines may tag a captive creature with a tracker chip that can be monitored and tracked with their integrated chipfinders. They do so to observe and document the behavioral patterns of such creatures from afar, studying viable specimens for days until they eventually isolate and retrieve the studied prey again for further examination in the controlled laboratories of the robots' masters.  Among their more impressive features, collector robots possess a hardened artificial intelligence, maintaining a singular focus on their mission directives even when wandering out of communication range with their owners. They tend to react swiftly to movement and perceived threats to their physical security, either emitting loud tones or alarms as a preemptive warning, or flying upward to gain altitude before assessing a given situation and potentially opening fire in defense of itself. Some collector robots grow more lax in their analysis protocols over time, giving way to a state similar to paranoia if left in the field for too long. This corrupted logic inevitably leads them to interpret even the most innocuous actions as proof of hostile intent. Other collectors become fixated on their directive to retrieve specimens without undue damage, interpreting it as a need to protect their targets from all possible sources of harm.  &lt;b&gt;&lt;/p&gt;&lt;p&gt;Ecology&lt;/b&gt;&lt;/p&gt;&lt;p&gt;  Collector robots have no defined Ecology, as they are built by others and gifted with a unique purpose and skill set. Most often, they emerge from automated factories, engineering shops, and scrap heaps under the direction of a controlling authority that activates them and assigns their missions. Thereafter, the power cores of collector robots last indefinitely. Most collector robots have fusion generators, but some have the ability to derive power from the sun,  making them capable of recharging several weeks' worth of operating power with solar energy in a single daytime "sleep" cycle. During prolonged missions, collector robots often support one another in the absence of their masters, dragging damaged units back to repair facilities and cooperating to achieve any mutual goals. Collector robots have a similar protectiveness toward other robots of various types, treating them almost like siblings.  &lt;b&gt;&lt;/p&gt;&lt;p&gt;Habitat &amp; Society&lt;/b&gt;&lt;/p&gt;&lt;p&gt;  Collector robots have little in the way of organized society, but do array themselves in a rigid hierarchy as designated by their controlling authority. Individual collectors may carry a higher rank than other robots, and thus are capable of commanding lesser machines they encounter or even overriding their programming with new directives as they commandeer aid in carrying out their assigned missions. This often leads to symbiotic relationships with servant robots capable of repairing and assisting with their upkeep.  Collector robots first appeared in Numeria, but some have since wandered further afield, slaves to their dedicated programming as they go about cataloging, tagging, and occasionally tracking various life forms- sentient or otherwise. Some rogue collector robots kidnap people and creatures, and secret them away in remote caves. Others cascaded from the starship &lt;i&gt;Divinity&lt;/i&gt; during its original descent, falling to Golarion as newly deployed probes far outside the range of Unity's control, thus free to pursue individual interests. A few enterprising Technic League wizards and alchemists have managed to control some of these automatons, taming and reprogramming them to suit their purposes. New directives for these automatons typically involve the abduction or assassination of targets that their overseers program into them.  &lt;b&gt;&lt;b&gt;&lt;/p&gt;&lt;p&gt;Variants&lt;/b&gt;&lt;/p&gt;&lt;p&gt;&lt;/b&gt;&lt;/p&gt;&lt;p&gt;  The chassis developed for collector robots has proven exceptionally versatile over the years, giving rise to multiple configurations and alternate capabilities. These are less likely to be encountered than a typical collector robot. Some of the models include:  &lt;br&gt;&lt;b&gt;Aquatic Collector Robots (CR +0):&lt;/b&gt; Adapted for use in marine environments, aquatic collector robots abandon flight for a swim speed of 30 ft. Their integrated stun guns still function underwater, though they are based on frequencies designed to work more eff iciently in aquatic environments.  &lt;br&gt;&lt;b&gt;Extermination Robots (CR +1):&lt;/b&gt; Newly encountered life forms can sometimes threaten the safety of landing parties or the ecological balance of controlled environments. Extermination robots serve a more specialized role than collectors, programming themselves to track and annihilate a single type of creature. This ability grants a favored enemy bonus (as the ranger class ability) against a single creature type chosen from the ranger favored enemies table. The robot also comes equipped with a longer-range arc rifle&lt;sup&gt;TG&lt;/sup&gt;.  &lt;br&gt;&lt;b&gt;Trapper Robots (CR +1):&lt;/b&gt; Some robots cover a wider range of territory by deploying traps rather than hunting creatures individually. Designed to capture specimens for retrieval and sedation, they have gravity-based &lt;i&gt;snare&lt;/i&gt;s which function similar to the &lt;i&gt;snare&lt;/i&gt; spell. They can deploy up to five of these devices and remain linked to them via tracker chips and an integrated chipfinder. When a &lt;i&gt;snare&lt;/i&gt; is sprung, it sends an alert to the trapper robot, which then hurries to retrieve its quarry.&lt;/p&gt;&lt;/h4&gt;&lt;/div&gt;</t>
  </si>
  <si>
    <t>Ghelarn</t>
  </si>
  <si>
    <t>Fort +4, Ref +1, Will +5</t>
  </si>
  <si>
    <t>carapace</t>
  </si>
  <si>
    <t>2 tentacles +4 (1d6+3)</t>
  </si>
  <si>
    <t>entrap (DC 14, 1d8 rounds, hardness 5, hp 8), leeching tendrils</t>
  </si>
  <si>
    <t>Str 17, Dex 10, Con 16, Int 3, Wis 14, Cha 3</t>
  </si>
  <si>
    <t>Perception +10, Stealth +4 (+14 in deserts)</t>
  </si>
  <si>
    <t>+4 Stealth (+14 in deserts)</t>
  </si>
  <si>
    <t>hibernate</t>
  </si>
  <si>
    <t xml:space="preserve"> cold or temperate deserts</t>
  </si>
  <si>
    <t>Purple tentacles emerge from a white, coral-like rock formation, tracing whirled patterns in the surrounding sand.</t>
  </si>
  <si>
    <t>Carapace (Ex) A ghelarn typically shelters within a hardened, rocklike shell that houses all of its vital organs. By withdrawing its tentacles and sensory stalks into its shell, the ghelarn gains total cover until the beginning of its next turn. The shell doesn't provide cover against targeted spells, and the ghelarn's movement is limited to downward burrowing during this time. The benefits of the shell can be lost if sundered (hardness 5, 8 hit points, regenerates in 2d6 days), and a ghelarn caught without its carapace loses its natural armor bonus.  Entrap (Ex) A ghelarn secretes a quagmire of sticky fluid a few feet below the sand where it lives. This fluid extends in a 10-foot radius around the creature and acts to trap victims, making it easier for the ghelarn to attack prey with its tentacles or feed upon it with its leeching tendrils. This otherwise acts as the entrap universal monster rule.  Hibernate (Ex) When food is scarce, a ghelarn can enter a state of hibernation for an indefinite period of time. When it enters hibernation, the ghelarn nestles itself in the sand and fills in its porous carapace with sticky excretions that quickly harden to seal the creature from the elements. When hibernating, the ghelarn doesn't have to eat or drink. A ghelarn remains in a state of hibernation until it senses another living creature within 10 feet, at which point it dissolves the seals on its carapace over the course of 1d4 minutes.  Leeching Tendrils (Ex) A living creature that spends more than a single round ensnared within a ghelarn's entrapping fluid becomes targeted by invasive tendrils from the ghelarn's lower body. These feeding stalks deal 1 point of bleed damage each round, and continue to do so for as long as a victim remains within the area of the ghelarn's entrapping fluid.</t>
  </si>
  <si>
    <t>Born on the desert plain of an alien world, the soft-bodied ghelarn is a non-aquatic arthropod living within a shell-like exoskeleton manufactured from its own hardened secretions. This outer carapace contains many perforations, similar to dry coral or air-blasted stone, providing ample room from which the ghelarn can extend its outer extremities and explore the world. Chief among these appendages are two main tentacles that it uses to pull itself through the upper layers of sand within its native home, burrowing just below the surface while its hardened carapace remains above ground. As a result, ghelarns give the impression of ambulatory stone formations when traveling, but they can also abandon their shells entirely and delve deeper into the sand to avoid predators.  Patient, quiet creatures, ghelarns prefer to ambush prey, waiting until suitable meals wander within reach of their tentacles or into the sticky quagmires they create just below the surface around their nesting grounds. Helpless victims soon find themselves pulled into the sand as the ghelarn extends invasive tendrils from its lower body. These lesser tentacles slowly bleed away moisture from anyone trapped in the ooze, leaving behind little more than dried husks and bones for scavengers to find, along with whatever equipment such victims may have carried.  Ecology  During the creatures' spawning season, an entire clutch of ghelarns produces a variant musk in their secretions to attract one another. Some travel for miles in search of this scent, and the resulting orgy once a group gathers allows for a communal intermingling of reproductive oils. This impregnates multiple ghelarn at the same time, enabling them to spawn new offspring as they separate again. A typical ghelarn can create 1d3 young, which gestate for consecutive 3-month periods rather than being born all at once. Pregnant ghelarns abandon these young to fend for themselves almost as soon as they're born, moving to another region to birth more offspring rather than leaving them within the same area to compete for resources.  It takes a newborn ghelarn about 2 weeks before it can muster enough secretions to form a hardened shell of its own. During this time, it stays deep below the earth, seeking nourishment and moisture trapped in the desert soil rather than risking its vulnerable body to predators above ground. Once fully matured, it pushes upward, its shell rising from the sand to mark its domain. Sentient creatures wisely avoid these areas, though it's often hard  to tell empty shells from a living ghelarn's hunting grounds. Many societies find the abandoned and cast-off shells useful for making tools and crafting weapons and armor. As a result, ghelarn habitats frequently draw those seeking to harvest them as a resource. Unfortunately for the scavengers, these shells also attract young ghelarns who haven't yet formed their own and seek to use the abandoned ones as temporary homes.  Habitat &amp; Society  Ghelarns typically live solitary lives. The extreme nature of their native habitat causes them to separate and spread out to avoid overhunting an area. They sometimes cooperate in pairs or packs known as clutches to defend themselves, but more frequently do so in preparation for mating season, so they can drag down large prey that they leave behind for their new offspring to feed upon. Sometimes a clutch will gather in geologically unstable regions, where quakes and tremors draw their interest. Mostly, they migrate in seemingly aimless patterns, driven away from the harsh sounds of overhead thunderstorms, as the noise causes them acute pain.  The rudimentary sentience of ghelarns places them just above animal-level intelligence. Though they have no real language of their own, they communicate warnings or call for help by turning their porous shells into the wind and adjusting the flow with their tentacles, allowing air to pass through the openings, and creating a musical "voice" similar to wind instruments. Each ghelarn's voice is distinctly different from any other ghelarn. Some societies have also learned to domesticate young ghelarns-these cultures train them to understand simple commands and use them as guard animals.  Noble Ghelarns  Occasionally, evolution gives rise to a more advanced breed of ghelarn. These specimens have both the advanced and giant simple templates, and prove more intelligent than their lesser kin. The shell of a noble ghelarn encompasses a much greater area, appearing more like an outcropping of rock or a small hillside. This grants them the freeze special quality to appear as such, allowing them to take 20 on their Stealth checks to hide in plain sight. Noble ghelarns sometimes remain hidden within these massive shells and purposefully suppress their entrapping ooze in order to dupe other creatures into seeking shelter next to them. While the tall shell certainly provides shade from the sun and a windbreak against desert storms, those camping near a noble ghelarn inevitably find themselves assaulted during the night by the creature's invasive tendrils. These appendages are more leechlike than the painful barbs of lesser ghelarns and require a DC 20 Perception check for sleeping creatures to notice.</t>
  </si>
  <si>
    <t>&lt;link rel="stylesheet"href="PF.css"&gt;&lt;div&gt;&lt;h2&gt;Ghelarn&lt;/h2&gt;&lt;h3&gt;&lt;i&gt;Purple tentacles emerge from a white, coral-like rock formation, tracing whirled patterns in the surrounding sand.&lt;/i&gt;&lt;/h3&gt;&lt;br&gt;&lt;/div&gt;&lt;div class="heading"&gt;&lt;p class="alignleft"&gt;Ghelarn&lt;/p&gt;&lt;p class="alignright"&gt;CR 2&lt;/p&gt;&lt;div style="clear: both;"&gt;&lt;/div&gt;&lt;/div&gt;&lt;div&gt;&lt;h5&gt;&lt;b&gt;XP &lt;/b&gt;600&lt;/h5&gt;&lt;h5&gt;N Large aberration &lt;/h5&gt;&lt;h5&gt;&lt;b&gt;Init &lt;/b&gt;+0; &lt;b&gt;Senses &lt;/b&gt;darkvision 60 ft., tremorsense 30 ft.; Perception +10&lt;/h5&gt;&lt;/div&gt;&lt;hr/&gt;&lt;div&gt;&lt;h5&gt;&lt;b&gt;DEFENSE&lt;/b&gt;&lt;/h5&gt;&lt;/div&gt;&lt;hr/&gt;&lt;div&gt;&lt;h5&gt;&lt;b&gt;AC &lt;/b&gt;14, touch 9, flat-footed 14 (+5 natural, -1 size)&lt;/h5&gt;&lt;h5&gt;&lt;b&gt;hp &lt;/b&gt;22 (3d8+9)&lt;/h5&gt;&lt;h5&gt;&lt;b&gt;Fort &lt;/b&gt;+4, &lt;b&gt;Ref &lt;/b&gt;+1, &lt;b&gt;Will &lt;/b&gt;+5&lt;/h5&gt;&lt;h5&gt;&lt;b&gt;Defensive Abilities &lt;/b&gt;carapace; &lt;b&gt;Resist &lt;/b&gt;fire 5&lt;/h5&gt;&lt;h5&gt;&lt;b&gt;Weaknesses &lt;/b&gt;vulnerable to sonic&lt;/h5&gt;&lt;/div&gt;&lt;hr/&gt;&lt;div&gt;&lt;h5&gt;&lt;b&gt;OFFENSE&lt;/b&gt;&lt;/h5&gt;&lt;/div&gt;&lt;hr/&gt;&lt;div&gt;&lt;h5&gt;&lt;b&gt;Spd &lt;/b&gt;30 ft.&lt;/h5&gt;&lt;h5&gt;&lt;b&gt;Melee &lt;/b&gt;2 tentacles +4 (1d6+3)&lt;/h5&gt;&lt;h5&gt;&lt;b&gt;Space &lt;/b&gt;10 ft.; &lt;b&gt;Reach &lt;/b&gt;10 ft.&lt;/h5&gt;&lt;h5&gt;&lt;b&gt;Special Attacks &lt;/b&gt;entrap (DC 14, 1d8 rounds, hardness 5, hp 8), leeching tendrils&lt;/h5&gt;&lt;/div&gt;&lt;hr/&gt;&lt;div&gt;&lt;h5&gt;&lt;b&gt;STATISTICS&lt;/b&gt;&lt;/h5&gt;&lt;/div&gt;&lt;hr/&gt;&lt;div&gt;&lt;h5&gt;&lt;b&gt;Str &lt;/b&gt;17, &lt;b&gt;Dex &lt;/b&gt;10, &lt;b&gt;Con &lt;/b&gt;16, &lt;b&gt;Int &lt;/b&gt; 3, &lt;b&gt;Wis &lt;/b&gt;14, &lt;b&gt;Cha &lt;/b&gt;3&lt;/h5&gt;&lt;h5&gt;&lt;b&gt;Base Atk &lt;/b&gt;+2; &lt;b&gt;CMB &lt;/b&gt;+6; &lt;b&gt;CMD &lt;/b&gt;16&lt;/h5&gt;&lt;h5&gt;&lt;b&gt;Feats &lt;/b&gt;Combat Reflexes, Skill Focus (Perception)&lt;/h5&gt;&lt;h5&gt;&lt;b&gt;Skills &lt;/b&gt;Perception +10, Stealth +4 (+14 in deserts); &lt;b&gt;Racial Modifiers &lt;/b&gt;+4 Stealth (+14 in deserts)&lt;/h5&gt;&lt;h5&gt;&lt;b&gt;SQ &lt;/b&gt;hibernate&lt;/h5&gt;&lt;/div&gt;&lt;hr/&gt;&lt;div&gt;&lt;h5&gt;&lt;b&gt;ECOLOGY&lt;/b&gt;&lt;/h5&gt;&lt;/div&gt;&lt;hr/&gt;&lt;div&gt;&lt;h5&gt;&lt;b&gt;Environment &lt;/b&gt; cold or temperate deserts&lt;/h5&gt;&lt;h5&gt;&lt;b&gt;Organization &lt;/b&gt;solitary&lt;/h5&gt;&lt;h5&gt;&lt;b&gt;Treasure &lt;/b&gt;none&lt;/h5&gt;&lt;/div&gt;&lt;hr/&gt;&lt;div&gt;&lt;h5&gt;&lt;b&gt;SPECIAL ABILITIES&lt;/b&gt;&lt;/h5&gt;&lt;/div&gt;&lt;hr/&gt;&lt;div&gt;&lt;/h5&gt;&lt;h5&gt;&lt;b&gt;Carapace (Ex)&lt;/b&gt; A ghelarn typically shelters within a hardened, rocklike shell that houses all of its vital organs. By withdrawing its tentacles and sensory stalks into its shell, the ghelarn gains total cover until the beginning of its next turn. The shell doesn't provide cover against targeted spells, and the ghelarn's movement is limited to downward burrowing during this time. The benefits of the shell can be lost if sundered (hardness 5, 8 hit points, regenerates in 2d6 days), and a ghelarn caught without its carapace loses its natural armor bonus.  &lt;/h5&gt;&lt;h5&gt;&lt;b&gt;Entrap (Ex)&lt;/b&gt; A ghelarn secretes a quagmire of sticky fluid a few feet below the sand where it lives. This fluid extends in a 10-foot radius around the creature and acts to trap victims, making it easier for the ghelarn to attack prey with its tentacles or feed upon it with its leeching tendrils. This otherwise acts as the entrap universal monster rule.  &lt;/h5&gt;&lt;h5&gt;&lt;b&gt;Hibernate (Ex)&lt;/b&gt; When food is scarce, a ghelarn can enter a state of hibernation for an indefinite period of time. When it enters hibernation, the ghelarn nestles itself in the sand and fills in its porous carapace with sticky excretions that quickly harden to seal the creature from the elements. When hibernating, the ghelarn doesn't have to eat or drink. A ghelarn remains in a state of hibernation until it senses another living creature within 10 feet, at which point it dissolves the seals on its carapace over the course of 1d4 minutes.  &lt;/h5&gt;&lt;h5&gt;&lt;b&gt;Leeching Tendrils (Ex)&lt;/b&gt; A living creature that spends more than a single round ensnared within a ghelarn's entrapping fluid becomes targeted by invasive tendrils from the ghelarn's lower body. These feeding stalks deal 1 point of bleed damage each round, and continue to do so for as long as a victim remains within the area of the ghelarn's entrapping fluid.&lt;/h5&gt;&lt;/div&gt;&lt;br&gt;&lt;div&gt;&lt;h4&gt;&lt;p&gt;&lt;p&gt;Born on the desert plain of an alien world, the soft-bodied ghelarn is a non-aquatic arthropod living within a shell-like exoskeleton manufactured from its own hardened secretions. This outer carapace contains many perforations, similar to dry coral or air-blasted stone, providing ample room from which the ghelarn can extend its outer extremities and explore the world. Chief among these appendages are two main tentacles that it uses to pull itself through the upper layers of sand within its native home, burrowing just below the surface while its hardened carapace remains above ground. As a result, ghelarns give the impression of ambulatory stone formations when traveling, but they can also abandon their shells entirely and delve deeper into the sand to avoid predators.  Patient, quiet creatures, ghelarns prefer to ambush prey, waiting until suitable meals wander within reach of their tentacles or into the sticky quagmires they create just below the surface around their nesting grounds. Helpless victims soon find themselves pulled into the sand as the ghelarn extends invasive tendrils from its lower body. These lesser tentacles slowly bleed away moisture from anyone trapped in the ooze, leaving behind little more than dried husks and bones for scavengers to find, along with whatever equipment such victims may have carried.  &lt;b&gt;&lt;/p&gt;&lt;p&gt;Ecology&lt;/b&gt;&lt;/p&gt;&lt;p&gt;  During the creatures' spawning season, an entire clutch of ghelarns produces a variant musk in their secretions to attract one another. Some travel for miles in search of this scent, and the resulting orgy once a group gathers allows for a communal intermingling of reproductive oils. This impregnates multiple ghelarn at the same time, enabling them to spawn new offspring as they separate again. A typical ghelarn can create 1d3 young, which gestate for consecutive 3-month periods rather than being born all at once. Pregnant ghelarns abandon these young to fend for themselves almost as soon as they're born, moving to another region to birth more offspring rather than leaving them within the same area to compete for resources.  It takes a newborn ghelarn about 2 weeks before it can muster enough secretions to form a hardened shell of its own. During this time, it stays deep below the earth, seeking nourishment and moisture trapped in the desert soil rather than risking its vulnerable body to predators above ground. Once fully matured, it pushes upward, its shell rising from the sand to mark its domain. Sentient creatures wisely avoid these areas, though it's often hard  to tell empty shells from a living ghelarn's hunting grounds. Many societies find the abandoned and cast-off shells useful for making tools and crafting weapons and armor. As a result, ghelarn habitats frequently draw those seeking to harvest them as a resource. Unfortunately for the scavengers, these shells also attract young ghelarns who haven't yet formed their own and seek to use the abandoned ones as temporary homes.  &lt;b&gt;&lt;/p&gt;&lt;p&gt;Habitat &amp; Society&lt;/b&gt;&lt;/p&gt;&lt;p&gt;  Ghelarns typically live solitary lives. The extreme nature of their native habitat causes them to separate and spread out to avoid overhunting an area. They sometimes cooperate in pairs or packs known as clutches to defend themselves, but more frequently do so in preparation for mating season, so they can drag down large prey that they leave behind for their new offspring to feed upon. Sometimes a clutch will gather in geologically unstable regions, where quakes and tremors draw their interest. Mostly, they migrate in seemingly aimless patterns, driven away from the harsh sounds of overhead thunderstorms, as the noise causes them acute pain.  The rudimentary sentience of ghelarns places them just above animal-level intelligence. Though they have no real language of their own, they communicate warnings or call for help by turning their porous shells into the wind and adjusting the flow with their tentacles, allowing air to pass through the openings, and creating a musical "voice" similar to wind instruments. Each ghelarn's voice is distinctly different from any other ghelarn. Some societies have also learned to domesticate young ghelarns-these cultures train them to understand simple commands and use them as guard animals.  &lt;br&gt;&lt;b&gt;Noble Ghelarns&lt;/b&gt;&lt;br&gt;  Occasionally, evolution gives rise to a more advanced breed of ghelarn. These specimens have both the advanced and giant simple templates, and prove more intelligent than their lesser kin. The shell of a noble ghelarn encompasses a much greater area, appearing more like an outcropping of rock or a small hillside. This grants them the freeze special quality to appear as such, allowing them to take 20 on their Stealth checks to hide in plain sight. Noble ghelarns sometimes remain hidden within these massive shells and purposefully suppress their entrapping ooze in order to dupe other creatures into seeking shelter next to them. While the tall shell certainly provides shade from the sun and a windbreak against desert storms, those camping near a noble ghelarn inevitably find themselves assaulted during the night by the creature's invasive tendrils. These appendages are more leechlike than the painful barbs of lesser ghelarns and require a DC 20 Perception check for sleeping creatures to notice.&lt;/p&gt;&lt;/h4&gt;&lt;/div&gt;</t>
  </si>
  <si>
    <t>Tsaalgrend</t>
  </si>
  <si>
    <t>light blindness, vulnerable to fire</t>
  </si>
  <si>
    <t>10 ft., climb 10 ft., fly 40 ft. (poor)</t>
  </si>
  <si>
    <t>bite +5 (1d4+1 plus grab), 2 tendrils +0 (1d4 plus grab)</t>
  </si>
  <si>
    <t>grab, spores</t>
  </si>
  <si>
    <t>Str 13, Dex 15, Con 15, Int 3, Wis 10, Cha 8</t>
  </si>
  <si>
    <t>14 (16 vs. trip)</t>
  </si>
  <si>
    <t>Climb +9, Fly +5, Perception +4</t>
  </si>
  <si>
    <t>solitary, pair, cluster (3-6), or pod (7-20)</t>
  </si>
  <si>
    <t>Strange, translucent gas bladders carry this tangle of thorny, purple vines and clumps of mold through the air. A dusting of spores floats to the ground beneath it.</t>
  </si>
  <si>
    <t>Grab (Ex) A tsaalgrend can grab a foe of up to one size category larger than itself.  Spores (Ex) As a standard action, a tsaalgrend can release a cloud of toxic spores in a 10-foot-radius spread. Each living creature within this area must succeed at a DC 13 Fortitude save or become paralyzed with fear as the victim vividly hallucinates for 1d4 rounds. A creature that successfully saves against this effect is immune to the same tsaalgrend's spores for 24 hours. The save DC is Constitution-based.</t>
  </si>
  <si>
    <t>A tsaalgrend is a predatory creature resembling a tangle of sturdy vines with jagged purple thorns. Its coloration is mottled with brown, green, and yellow mold patches that flake and fall as the creature writhes through the air. The tsaalgrend's vines barely conceal two translucent, gas-filled sacks that act as balloons, enabling it to float along above the ground. Stretching from the creature's center are two longer vines that the tsaalgrend uses to capture its prey. An opening filled with rows of spiky thorns serves as the creature's mouth and is positioned on the creature's underside, where it constantly emits a wet, rancid stench. A tsaalgrend typically grows to be over 3 feet long, and weighs about 40 pounds.   Ecology  Strange and sentient plants, tsaalgrends float up to the surface from their underground habitats in a constant search for prey. Growing in the darkened depths, these fungal creatures shun light, only hunting at night near the cave openings from which they emerge. Tsaalgrends can fly, albeit awkwardly, by forcing air into and out of their gas bladders. This helps them not only get around in the difficult conditions found underground, but also avoid becoming snacks for enterprising predators. When not flying, the creatures constrict and relax their tangle of vines to provide a roiling form of locomotion. They can move slowly across the ground and even climb vertical surfaces. Tsaalgrends are often found clinging to the walls in subterranean chambers, and sometimes whole colonies can fill a cave with the airy sounds of rustling vines and the ventilation of their gas bladders.  Tsaalgrends are carnivorous hunters that paralyze prey by hovering above their victims and raining toxic spores. They then use their thorny vines to wrap up their prey and transfer it to their mouths. Since tsaalgrends are small and relatively weak, larger prey often eludes these creatures' grasp. Instead, tsaalgrends feed on insects, rodents, snakes, and other similar creatures they find crawling around in caverns. A tsaalgrend's mouth is lined with crisscrossed rows of jagged thorns, layered in rings, appearing like a shark's teeth. Inside its mouth, quick-moving tendrils covered in tiny barbed spines wrap around food and pull it to the creature's stomach, rasping its meal against its rows of teeth to help break down the body into more easily digestible chunks before finally allowing stomach acid to complete the digestion process.  Tsaalgrends not only produce their own fungus, but also play host to a multitude of other molds, fungi, mosses, and epiphytes. The most powerful mold growing within a tsaalgrend is the fine, dustlike black spores it generates. Used for hunting, these spores can be released in a wide area. Any creature breathing them in is immediately subject to an overwhelming fear response as its mind is flooded with the most frightening things imaginable. The victim's breathing becomes quick and shallow, the heart rate rises dramatically, and nearby sounds become dull over the rush of blood in the ears. The mind screams to run away, but the muscles simply cannot react.  Opportunistic alchemists have been known to hunt and trap tsaalgrends with the intention of painstakingly harvesting the black spores from living specimens and using them to fabricate new and potent inhaled poisons. Securing a living tsaalgrend is important to the process, as the spores lose potency soon after they are released, making storage for later utilization impractical. Such alchemists often run afoul of druids with an affinity for   fungal creatures who have an interest in communing with and protecting tsaalgrends.  Though tsaalgrends display only limited intelligence, they seem to be capable of communicating with each other through the deliberate transfer of spores. These bouts of communication involve bursts of various colors and types of spores in quick succession. This behavior has been observed just prior to coordinated hunting efforts. Some creatures that have spent time around tsaalgrends claim that the plants also respond to spoken language. Critics of this theory say that the plant creatures are simply responding to the noise and the presence of a potential meal. Several distinct patches of stubby 1- or 2-inch growths found along the creature's sides are believed to serve as eyes.  Though tsaalgrends favor damp environments, they have extremely dry exteriors which make them especially vulnerable to fire and fire-based attacks. Tsaalgrends exposed to fire can be reduced to piles of ash in just a few moments. As such, tsaalgrends avoid open flame, and creatures that share environments with these floating plants use this knowledge to their advantage to keep their caves free of floating predators.  Habitat &amp; Society  Tsaalgrends live and breed in underground caverns and other dark, damp places, but it's strongly suspected that they didn't evolve naturally on Golarion. Even though the creatures live almost exclusively in underground environments, those who explore the Darklands rarely report the creatures too far afield from caverns directly below Numeria, suggesting that tsaalgrends may have come to Golarion during the Rain of Stars. The plants also tend to share environments with vegepygmies and the russet mold that spawns them, however, leading other scholars to claim that tsaalgrends are somehow magically manipulated offshoots of those creatures, if not the direct product of drow sporecrafting. Still others believe that the plant creatures must stem from a subterranean portal to the First World, perhaps a breach broken open by the immense impact of the crashing Silver Mount. Only further study will reveal the truth.  Tsaalgrends bloom infrequently, producing offspring only when certain conditions are met. Environmental conditions linked to moisture levels, available food, and the presence of other fungal creatures trigger the growth of sacs that produce vegetative spores. These spores are  distributed safely on damp ledges covered with slimes, fungi, or other fertile organic matter like guano. These spores develop over the course of a few weeks, forming the young tsaalgrends' spore sacs first. As they mature, the spore sacs lift developing tsaalgrends into the air, making them vulnerable to predators as they lack the ability to control their flight until they sprout their thorny tendrils. It takes a full month for tsaalgrends to reach maturity. On average, tsaalgrends live for about 4 years, though larger specimen have been reported, suggesting that their lifespan can be extended under ideal conditions.  While most sentient, underground races treat tsaalgrends like nuisances and avoid these creatures, a tribe of derro living in the Darklands beneath Numeria corrals dozens of tsaalgrends in caves secured with iron grates. Eager to breed larger tsaalgrends or those with even more potent fungal poison, these derro explore the Darklands in order to seek out new and unusual tsaalgrends to capture and add to their corrals as spore stock. Rumor has it that the derro have bred a massive tsaalgrend that fills an entire cavern room by itself.</t>
  </si>
  <si>
    <t>&lt;link rel="stylesheet"href="PF.css"&gt;&lt;div&gt;&lt;h2&gt;Tsaalgrend&lt;/h2&gt;&lt;h3&gt;&lt;i&gt;Strange, translucent gas bladders carry this tangle of thorny, purple vines and clumps of mold through the air. A dusting of spores floats to the ground beneath it.&lt;/i&gt;&lt;/h3&gt;&lt;br&gt;&lt;/div&gt;&lt;div class="heading"&gt;&lt;p class="alignleft"&gt;Tsaalgrend&lt;/p&gt;&lt;p class="alignright"&gt;CR 2&lt;/p&gt;&lt;div style="clear: both;"&gt;&lt;/div&gt;&lt;/div&gt;&lt;div&gt;&lt;h5&gt;&lt;b&gt;XP &lt;/b&gt;600&lt;/h5&gt;&lt;h5&gt;N Small plant &lt;/h5&gt;&lt;h5&gt;&lt;b&gt;Init &lt;/b&gt;+2; &lt;b&gt;Senses &lt;/b&gt;darkvision 60 ft., low-light vision; Perception +4&lt;/h5&gt;&lt;/div&gt;&lt;hr/&gt;&lt;div&gt;&lt;h5&gt;&lt;b&gt;DEFENSE&lt;/b&gt;&lt;/h5&gt;&lt;/div&gt;&lt;hr/&gt;&lt;div&gt;&lt;h5&gt;&lt;b&gt;AC &lt;/b&gt;14, touch 13, flat-footed 12 (+2 Dex, +1 natural, +1 size)&lt;/h5&gt;&lt;h5&gt;&lt;b&gt;hp &lt;/b&gt;19 (3d8+6)&lt;/h5&gt;&lt;h5&gt;&lt;b&gt;Fort &lt;/b&gt;+5, &lt;b&gt;Ref &lt;/b&gt;+3, &lt;b&gt;Will &lt;/b&gt;+1&lt;/h5&gt;&lt;h5&gt;&lt;b&gt;Immune &lt;/b&gt;plant traits; &lt;b&gt;Resist &lt;/b&gt;acid 5, electricity 5&lt;/h5&gt;&lt;h5&gt;&lt;b&gt;Weaknesses &lt;/b&gt;light blindness, vulnerable to fire&lt;/h5&gt;&lt;/div&gt;&lt;hr/&gt;&lt;div&gt;&lt;h5&gt;&lt;b&gt;OFFENSE&lt;/b&gt;&lt;/h5&gt;&lt;/div&gt;&lt;hr/&gt;&lt;div&gt;&lt;h5&gt;&lt;b&gt;Spd &lt;/b&gt;10 ft., climb 10 ft., fly 40 ft. (poor)&lt;/h5&gt;&lt;h5&gt;&lt;b&gt;Melee &lt;/b&gt;bite +5 (1d4+1 plus grab), 2 tendrils +0 (1d4 plus grab)&lt;/h5&gt;&lt;h5&gt;&lt;b&gt;Space &lt;/b&gt;5 ft.; &lt;b&gt;Reach &lt;/b&gt;5 ft.&lt;/h5&gt;&lt;h5&gt;&lt;b&gt;Special Attacks &lt;/b&gt;grab, spores&lt;/h5&gt;&lt;/div&gt;&lt;hr/&gt;&lt;div&gt;&lt;h5&gt;&lt;b&gt;STATISTICS&lt;/b&gt;&lt;/h5&gt;&lt;/div&gt;&lt;hr/&gt;&lt;div&gt;&lt;h5&gt;&lt;b&gt;Str &lt;/b&gt;13, &lt;b&gt;Dex &lt;/b&gt;15, &lt;b&gt;Con &lt;/b&gt;15, &lt;b&gt;Int &lt;/b&gt; 3, &lt;b&gt;Wis &lt;/b&gt;10, &lt;b&gt;Cha &lt;/b&gt;8&lt;/h5&gt;&lt;h5&gt;&lt;b&gt;Base Atk &lt;/b&gt;+2; &lt;b&gt;CMB &lt;/b&gt;+2; &lt;b&gt;CMD &lt;/b&gt;14 (16 vs. trip)&lt;/h5&gt;&lt;h5&gt;&lt;b&gt;Feats &lt;/b&gt;Flyby Attack, Weapon Finesse&lt;/h5&gt;&lt;h5&gt;&lt;b&gt;Skills &lt;/b&gt;Climb +9, Fly +5, Perception +4&lt;/h5&gt;&lt;/div&gt;&lt;hr/&gt;&lt;div&gt;&lt;h5&gt;&lt;b&gt;ECOLOGY&lt;/b&gt;&lt;/h5&gt;&lt;/div&gt;&lt;hr/&gt;&lt;div&gt;&lt;h5&gt;&lt;b&gt;Environment &lt;/b&gt; any underground&lt;/h5&gt;&lt;h5&gt;&lt;b&gt;Organization &lt;/b&gt;solitary, pair, cluster (3-6), or pod (7-20)&lt;/h5&gt;&lt;h5&gt;&lt;b&gt;Treasure &lt;/b&gt;none&lt;/h5&gt;&lt;/div&gt;&lt;hr/&gt;&lt;div&gt;&lt;h5&gt;&lt;b&gt;SPECIAL ABILITIES&lt;/b&gt;&lt;/h5&gt;&lt;/div&gt;&lt;hr/&gt;&lt;div&gt;&lt;/h5&gt;&lt;h5&gt;&lt;b&gt;Grab (Ex)&lt;/b&gt; A tsaalgrend can grab a foe of up to one size category larger than itself.  &lt;/h5&gt;&lt;h5&gt;&lt;b&gt;Spores (Ex)&lt;/b&gt; As a standard action, a tsaalgrend can release a cloud of toxic spores in a 10-foot-radius spread. Each living creature within this area must succeed at a DC 13 Fortitude save or become paralyzed with fear as the victim vividly hallucinates for 1d4 rounds. A creature that successfully saves against this effect is immune to the same tsaalgrend's spores for 24 hours. The save DC is Constitution-based.&lt;/h5&gt;&lt;/div&gt;&lt;br&gt;&lt;div&gt;&lt;h4&gt;&lt;p&gt;&lt;p&gt;A tsaalgrend is a predatory creature resembling a tangle of sturdy vines with jagged purple thorns. Its coloration is mottled with brown, green, and yellow mold patches that flake and fall as the creature writhes through the air. The tsaalgrend's vines barely conceal two translucent, gas-filled sacks that act as balloons, enabling it to float along above the ground. Stretching from the creature's center are two longer vines that the tsaalgrend uses to capture its prey. An opening filled with rows of spiky thorns serves as the creature's mouth and is positioned on the creature's underside, where it constantly emits a wet, rancid stench. A tsaalgrend typically grows to be over 3 feet long, and weighs about 40 pounds.   &lt;b&gt;&lt;/p&gt;&lt;p&gt;Ecology&lt;/b&gt;&lt;/p&gt;&lt;p&gt;  Strange and sentient plants, tsaalgrends float up to the surface from their underground habitats in a constant search for prey. Growing in the darkened depths, these fungal creatures shun light, only hunting at night near the cave openings from which they emerge. Tsaalgrends can fly, albeit awkwardly, by forcing air into and out of their gas bladders. This helps them not only get around in the difficult conditions found underground, but also avoid becoming snacks for enterprising predators. When not flying, the creatures constrict and relax their tangle of vines to provide a roiling form of locomotion. They can move slowly across the ground and even climb vertical surfaces. Tsaalgrends are often found clinging to the walls in subterranean chambers, and sometimes whole colonies can fill a cave with the airy sounds of rustling vines and the ventilation of their gas bladders.  Tsaalgrends are carnivorous hunters that paralyze prey by hovering above their victims and raining toxic spores. They then use their thorny vines to wrap up their prey and transfer it to their mouths. Since tsaalgrends are small and relatively weak, larger prey often eludes these creatures' grasp. Instead, tsaalgrends feed on insects, rodents, snakes, and other similar creatures they find crawling around in caverns. A tsaalgrend's mouth is lined with crisscrossed rows of jagged thorns, layered in rings, appearing like a shark's teeth. Inside its mouth, quick-moving tendrils covered in tiny barbed spines wrap around food and pull it to the creature's stomach, rasping its meal against its rows of teeth to help break down the body into more easily digestible chunks before finally allowing stomach acid to complete the digestion process.  Tsaalgrends not only produce their own fungus, but also play host to a multitude of other molds, fungi, mosses, and epiphytes. The most powerful mold growing within a tsaalgrend is the fine, dustlike black spores it generates. Used for hunting, these spores can be released in a wide area. Any creature breathing them in is immediately subject to an overwhelming fear response as its mind is flooded with the most frightening things imaginable. The victim's breathing becomes quick and shallow, the heart rate rises dramatically, and nearby sounds become dull over the rush of blood in the ears. The mind screams to run away, but the muscles simply cannot react.  Opportunistic alchemists have been known to hunt and trap tsaalgrends with the intention of painstakingly harvesting the black spores from living specimens and using them to fabricate new and potent inhaled poisons. Securing a living tsaalgrend is important to the process, as the spores lose potency soon after they are released, making storage for later utilization impractical. Such alchemists often run afoul of druids with an affinity for   fungal creatures who have an interest in communing with and protecting tsaalgrends.  Though tsaalgrends display only limited intelligence, they seem to be capable of communicating with each other through the deliberate transfer of spores. These bouts of communication involve bursts of various colors and types of spores in quick succession. This behavior has been observed just prior to coordinated hunting efforts. Some creatures that have spent time around tsaalgrends claim that the plants also respond to spoken language. Critics of this theory say that the plant creatures are simply responding to the noise and the presence of a potential meal. Several distinct patches of stubby 1- or 2-inch growths found along the creature's sides are believed to serve as eyes.  Though tsaalgrends favor damp environments, they have extremely dry exteriors which make them especially vulnerable to fire and fire-based attacks. Tsaalgrends exposed to fire can be reduced to piles of ash in just a few moments. As such, tsaalgrends avoid open flame, and creatures that share environments with these floating plants use this knowledge to their advantage to keep their caves free of floating predators.  &lt;b&gt;&lt;/p&gt;&lt;p&gt;Habitat &amp; Society&lt;/b&gt;&lt;/p&gt;&lt;p&gt;  Tsaalgrends live and breed in underground caverns and other dark, damp places, but it's strongly suspected that they didn't evolve naturally on Golarion. Even though the creatures live almost exclusively in underground environments, those who explore the Darklands rarely report the creatures too far afield from caverns directly below Numeria, suggesting that tsaalgrends may have come to Golarion during the Rain of Stars. The plants also tend to share environments with vegepygmies and the russet mold that spawns them, however, leading other scholars to claim that tsaalgrends are somehow magically manipulated offshoots of those creatures, if not the direct product of drow sporecrafting. Still others believe that the plant creatures must stem from a subterranean portal to the First World, perhaps a breach broken open by the immense impact of the crashing Silver Mount. Only further study will reveal the truth.  Tsaalgrends bloom infrequently, producing offspring only when certain conditions are met. Environmental conditions linked to moisture levels, available food, and the presence of other fungal creatures trigger the growth of sacs that produce vegetative spores. These spores are  distributed safely on damp ledges covered with slimes, fungi, or other fertile organic matter like guano. These spores develop over the course of a few weeks, forming the young tsaalgrends' spore sacs first. As they mature, the spore sacs lift developing tsaalgrends into the air, making them vulnerable to predators as they lack the ability to control their flight until they sprout their thorny tendrils. It takes a full month for tsaalgrends to reach maturity. On average, tsaalgrends live for about 4 years, though larger specimen have been reported, suggesting that their lifespan can be extended under ideal conditions.  While most sentient, underground races treat tsaalgrends like nuisances and avoid these creatures, a tribe of derro living in the Darklands beneath Numeria corrals dozens of tsaalgrends in caves secured with iron grates. Eager to breed larger tsaalgrends or those with even more potent fungal poison, these derro explore the Darklands in order to seek out new and unusual tsaalgrends to capture and add to their corrals as spore stock. Rumor has it that the derro have bred a massive tsaalgrend that fills an entire cavern room by itself.&lt;/p&gt;&lt;/h4&gt;&lt;/div&gt;</t>
  </si>
  <si>
    <t>Latten Mechanism</t>
  </si>
  <si>
    <t>31, touch 13, flat-footed 27</t>
  </si>
  <si>
    <t>(+4 Dex, +18 natural, -1 size)</t>
  </si>
  <si>
    <t>(18d10+48)</t>
  </si>
  <si>
    <t>Fort +8, Ref +12, Will +12</t>
  </si>
  <si>
    <t>bite +27 (6d8+13 plus grab and 6d8 acid or electricity)</t>
  </si>
  <si>
    <t>breath weapon (120-ft. line, 12d8 acid or electricity damage, Reflex DC 19 half, usable every 1d4 rounds), constrict (6d8 plus 6d8 acid or electricity), entrap (DC 19, 1d10 rounds, hardness 8, hp 20), lyre of building</t>
  </si>
  <si>
    <t>Spell-Like Abilities (CL 18th; concentration +23; save DCs are Intelligence-based)  At Will-dimension door, make whole, move earth, rapid repairUM, soothe constructUM  3/day-control constructUM, fabricate, haste, lightning bolt (DC 18), major creation, slow (DC 18), unbreakable constructUM, wall of iron</t>
  </si>
  <si>
    <t>Str 29, Dex 19, Con -, Int 21, Wis 18, Cha 16</t>
  </si>
  <si>
    <t>Climb +18, Craft (any one) +23, Disable Device +22, Knowledge (engineering) +23, Knowledge (religion) +23, Perception +22, Sense Motive +13, Spellcraft +22, Use Magic Device +12</t>
  </si>
  <si>
    <t>always armed, change size, create soldiers, double damage against objects, emissary, integrated masterwork tools, master of crafting</t>
  </si>
  <si>
    <t>solitary or team (herald plus 1d6 clockwork soldiers and 1d6 clockwork servants)</t>
  </si>
  <si>
    <t>This clockwork termite is the size of a rhinoceros and has an oversized head with a humanoid face on it. Multiple apertures along its body sprout tool-wielding limbs, and a human-sized hatch on its abdomen chitters and clicks like a menacing maw.</t>
  </si>
  <si>
    <t>AP 86</t>
  </si>
  <si>
    <t>Change Size (Su) Latten Mechanism can change its size to Huge, Large, or Medium as a standard action, as if using  enlarge person or reduce person. This change lasts until it changes size again or is killed.  Create Soldiers (Ex) Once per day, Latten Mechanism can create up to four clockwork soldiers (Pathfinder RPG Bestiary 3 57). These soldiers serve it for 1 hour, after which they break down into their component parts.  Double Damage Against Objects (Ex) If Latten Mechanism makes a full attack against an object or structure, it deals double damage.  Integrated Masterwork Tools (Ex) Latten Mechanism can extend additional limbs from its body that end in masterwork tools suitable for any Craft skill it has ranks in.  Lyre of Building (Su) Latten Mechanism has all of the abilities of a lyre of building (Pathfinder RPG Core Rulebook 522), with the same limitations as that item.  Master of Crafting (Ex) Latten Mechanism can spend 10 minutes reconfiguring itself to allocate its 18 ranks in the Craft skill to any specific Craft skills in any combination. For example, it can allocate 9 ranks in Craft (armor) and 9 ranks in Craft (clockwork). All Craft skills are class skills for Latten Mechanism.</t>
  </si>
  <si>
    <t>Latten Mechanism is a defender of constructs and crafters, a living siege engine who prefers the solitude of research and invention to the distractions of battle. Given a massive insectile form to allow it to perform all of its necessary functions, Latten Mechanism's only humanlike feature is the androgynous face built into the top of its insectile head. Able to tear open castle gates, create iron walls, scoop up enemies and crush them in its body, reshape the very earth it stands on, and form complex objects out of raw materials or thin air, Latten Mechanism is a versatile engine of creation and destruction guided by a mechanical conscience that values constructs as much as it does intelligent living creatures.  The herald sees itself as a protective parent of all constructs, especially intelligent ones, and never uses its powers to destroy artificial beings unless it has no other choice; it prefers to neutralize or sideline these opponents until it has the opportunity to reprogram or repurpose them. Much as a true champion of freedom loathes charm spells for temporarily enslaving a person's free will, Latten Mechanism believes spells such as control construct are a violation of a sentient construct's free will, and only uses them as a last resort to peacefully end a threat. When confronted by a dangerous construct in an enemy's service, Latten Mechanism has been known to render the construct helpless and flee with it, returning to deal with the construct's master at a later time. The herald is a legend among intelligent constructs, and many come to Brigh's faith after witnessing or experiencing its generosity and leniency.  The herald doesn't speak in battle, as it prefers to fool its opponents into mistaking it for a mindless clockwork foe. Outside of combat, it's curious about its allies' inventions  and crafting projects, and it can provide many insights into how the ally might overcome various obstacles to achieve greater successes (although it sometimes needs a few minutes to update its mind with knowledge suitable for the conversation). It can speak equally well out of its termite or humanoid mouth, and sometimes uses both in the same conversation, adding deep emphasis to certain words with its inhuman vocal apparatus. Both voices have a metallic, echoing twang.  The herald's proper name is Latten Mechanism, although it answers to either part of its name individually, or even if its name is used as a title ("the Latten Mechanism"). Its programming allows it to recognize flattery, insults, and threats, although it doesn't really understand the motivations for such things. The easiest way to anger it is to treat it like an unfeeling, unthinking machine or suggest that it could be parceled into useful parts (in the same way that a dragon would object to a casual discussion of how its hide could be made into armor).  Ecology  Latten Mechanism is a created being that has no need to eat or drink. Though it has a need for occasional maintenance to prevent its delicate mechanical parts from seizing up or breaking down, it's effectively immortal. It has no need to reproduce, but it treats all constructs it builds (even the temporary ones) as beloved pets, and is saddened if they are damaged, destroyed, or otherwise compromised. It feels kinship toward mortals who create constructs, so long as those creators are respectful toward their inventions.  The herald has no particular attachment to any mortal race or country, although it has spent more time among humans and the people of Alkenstar than any other kind or place. It holds neither aversion nor affinity to undead creatures-it considers reusing dead body parts to create   new entities essentially similar to reusing metal or wood from a destroyed construct to repair or build another.  Because it became self-aware only when Brigh built it out of inanimate parts, it has no fear of death-for it, death is the same as the state of non-consciousness it existed in before its activation. If it was destroyed, but Brigh needed its abilities once more, the goddess would recreate and reawaken it; from the herald's perspective, this wouldn't even be an interruption of its consciousness.  Latten Mechanism has a fondness for small clockwork objects and wind-up toys, such as rolling carts, hopping animals, and music boxes. It collects these treasures much the way noble's child might collect elaborate dolls. A priest who offers such a thing as part of a payment when the herald is called is likely to gain the herald's support, especially if the device features a clever mechanism, such as a dragon toy that utilizes a smokestick to create a miniature breath weapon, or a mechanical spider that utilizes a tanglefoot bag to catch bugs with tiny bursts of sticky webbing.  Habitat &amp; Society  The herald spends most of its time on Axis mixing with Brigh's other servitors and pursuing its own research projects. It enjoys the company of axiomites and inevitables, respecting their non-biological anatomies and ever curious about their devotion to law. It sometimes directly intervenes in the mortal world by soothing a rampaging construct that might accidentally kill a genius inventor, but otherwise limits its interactions to those commanded by Brigh.  Among the servitors of Brigh, Latten Mechanism is admired for its crafting skills and devotion to all artificial creatures. Some servitors who become melancholy and long to become true flesh beings seek counsel from the herald, hoping to gain a better appreciation of their mechanical bodies and the uniqueness of their souls.</t>
  </si>
  <si>
    <t>&lt;link rel="stylesheet"href="PF.css"&gt;&lt;div&gt;&lt;h2&gt;Latten Mechanism&lt;/h2&gt;&lt;h3&gt;&lt;i&gt;This clockwork termite is the size of a rhinoceros and has an oversized head with a humanoid face on it. Multiple apertures along its body sprout tool-wielding limbs, and a human-sized hatch on its abdomen chitters and clicks like a menacing maw.&lt;/i&gt;&lt;/h3&gt;&lt;br&gt;&lt;/div&gt;&lt;div class="heading"&gt;&lt;p class="alignleft"&gt;Latten Mechanism&lt;/p&gt;&lt;p class="alignright"&gt;CR 15&lt;/p&gt;&lt;div style="clear: both;"&gt;&lt;/div&gt;&lt;/div&gt;&lt;div&gt;&lt;h5&gt;&lt;b&gt;XP &lt;/b&gt;51,200&lt;/h5&gt;&lt;h5&gt;N Large construct (extraplanar, herald&lt;sup&gt;ISG&lt;/sup&gt;)&lt;/h5&gt;&lt;h5&gt;&lt;b&gt;Init &lt;/b&gt;+8; &lt;b&gt;Senses &lt;/b&gt;darkvision 60 ft., low-light vision; Perception +22&lt;/h5&gt;&lt;/div&gt;&lt;hr/&gt;&lt;div&gt;&lt;h5&gt;&lt;b&gt;DEFENSE&lt;/b&gt;&lt;/h5&gt;&lt;/div&gt;&lt;hr/&gt;&lt;div&gt;&lt;h5&gt;&lt;b&gt;AC &lt;/b&gt;31, touch 13, flat-footed 27 (+4 Dex, +18 natural, -1 size)&lt;/h5&gt;&lt;h5&gt;&lt;b&gt;hp &lt;/b&gt;147 (18d10+48); fast healing 10&lt;/h5&gt;&lt;h5&gt;&lt;b&gt;Fort &lt;/b&gt;+8, &lt;b&gt;Ref &lt;/b&gt;+12, &lt;b&gt;Will &lt;/b&gt;+12&lt;/h5&gt;&lt;h5&gt;&lt;b&gt;DR &lt;/b&gt;10/adamantine and magic; &lt;b&gt;Immune &lt;/b&gt;acid, construct traits; &lt;b&gt;Resist &lt;/b&gt;cold 30, fire 30; &lt;b&gt;SR &lt;/b&gt;26&lt;/h5&gt;&lt;/div&gt;&lt;hr/&gt;&lt;div&gt;&lt;h5&gt;&lt;b&gt;OFFENSE&lt;/b&gt;&lt;/h5&gt;&lt;/div&gt;&lt;hr/&gt;&lt;div&gt;&lt;h5&gt;&lt;b&gt;Spd &lt;/b&gt;40 ft., burrow 20 ft., climb 20 ft.&lt;/h5&gt;&lt;h5&gt;&lt;b&gt;Melee &lt;/b&gt;bite +27 (6d8+13 plus grab and 6d8 acid or electricity)&lt;/h5&gt;&lt;h5&gt;&lt;b&gt;Space &lt;/b&gt;10 ft.; &lt;b&gt;Reach &lt;/b&gt;10 ft.&lt;/h5&gt;&lt;h5&gt;&lt;b&gt;Special Attacks &lt;/b&gt;breath weapon (120-ft. line, 12d8 acid or electricity damage, Reflex DC 19 half, usable every 1d4 rounds), constrict (6d8 plus 6d8 acid or electricity), entrap (DC 19, 1d10 rounds, hardness 8, hp 20), &lt;i&gt;lyre of building&lt;/i&gt;&lt;/h5&gt;&lt;h5&gt;&lt;b&gt;Spell-Like Abilities&lt;/b&gt; (CL 18th; concentration +23; save DCs are Intelligence&amp;mdash;based) &lt;/br&gt;At Will&amp;mdash;&lt;i&gt;dimension door&lt;/i&gt;, &lt;i&gt;make whole&lt;/i&gt;, &lt;i&gt;move earth&lt;/i&gt;, &lt;i&gt;rapid repair&lt;/i&gt;&lt;sup&gt;UM&lt;/sup&gt;, &lt;i&gt;soothe construct&lt;/i&gt;&lt;sup&gt;UM&lt;/sup&gt; &lt;/br&gt;3/day&amp;mdash;&lt;i&gt;control construct&lt;/i&gt;&lt;sup&gt;UM&lt;/sup&gt;, &lt;i&gt;fabricate&lt;/i&gt;, &lt;i&gt;haste&lt;/i&gt;, &lt;i&gt;lightning bolt&lt;/i&gt; (DC 18), &lt;i&gt;major creation&lt;/i&gt;, &lt;i&gt;slow&lt;/i&gt; (DC 18), &lt;i&gt;unbreakable construct&lt;/i&gt;&lt;sup&gt;UM&lt;/sup&gt;, &lt;i&gt;wall of iron&lt;/i&gt;&lt;/h5&gt;&lt;/h5&gt;&lt;/div&gt;&lt;hr/&gt;&lt;div&gt;&lt;h5&gt;&lt;b&gt;STATISTICS&lt;/b&gt;&lt;/h5&gt;&lt;/div&gt;&lt;hr/&gt;&lt;div&gt;&lt;h5&gt;&lt;b&gt;Str &lt;/b&gt;29, &lt;b&gt;Dex &lt;/b&gt;19, &lt;b&gt;Con &lt;/b&gt;-, &lt;b&gt;Int &lt;/b&gt; 21, &lt;b&gt;Wis &lt;/b&gt;18, &lt;b&gt;Cha &lt;/b&gt;16&lt;/h5&gt;&lt;h5&gt;&lt;b&gt;Base Atk &lt;/b&gt;+18; &lt;b&gt;CMB &lt;/b&gt;+28; &lt;b&gt;CMD &lt;/b&gt;42 (50 vs. trip)&lt;/h5&gt;&lt;h5&gt;&lt;b&gt;Feats &lt;/b&gt;Cleave, Combat Expertise, Combat Reflexes, Great Fortitude, Gunsmithing&lt;sup&gt;B&lt;/sup&gt;, &lt;sup&gt;UC&lt;/sup&gt;, Improved Initiative&lt;sup&gt;B&lt;/sup&gt;, Iron Will&lt;sup&gt;B&lt;/sup&gt;, Lightning Reflexes&lt;sup&gt;B&lt;/sup&gt;, Power Attack, Stand Still, Toughness, Weapon Focus (bite)&lt;/h5&gt;&lt;h5&gt;&lt;b&gt;Skills &lt;/b&gt;Climb +18, Craft (any one) +23, Disable Device +22, Knowledge (engineering) +23, Knowledge (religion) +23, Perception +22, Sense Motive +13, Spellcraft +22, Use Magic Device +12&lt;/h5&gt;&lt;h5&gt;&lt;b&gt;Languages &lt;/b&gt;Abyssal, Celestial, Common, Draconic, Infernal&lt;/h5&gt;&lt;h5&gt;&lt;b&gt;SQ &lt;/b&gt;always armed, change size, create soldiers, double damage against objects, emissary, integrated masterwork tools, master of crafting&lt;/h5&gt;&lt;/div&gt;&lt;hr/&gt;&lt;div&gt;&lt;h5&gt;&lt;b&gt;ECOLOGY&lt;/b&gt;&lt;/h5&gt;&lt;/div&gt;&lt;hr/&gt;&lt;div&gt;&lt;h5&gt;&lt;b&gt;Environment &lt;/b&gt; any (Axis)&lt;/h5&gt;&lt;h5&gt;&lt;b&gt;Organization &lt;/b&gt;solitary or team (herald plus 1d6 clockwork soldiers and 1d6 clockwork servants)&lt;/h5&gt;&lt;h5&gt;&lt;b&gt;Treasure &lt;/b&gt;standard&lt;/h5&gt;&lt;/div&gt;&lt;hr/&gt;&lt;div&gt;&lt;h5&gt;&lt;b&gt;SPECIAL ABILITIES&lt;/b&gt;&lt;/h5&gt;&lt;/div&gt;&lt;hr/&gt;&lt;div&gt;&lt;/h5&gt;&lt;h5&gt;&lt;b&gt;Change Size (Su)&lt;/b&gt; Latten Mechanism can change its size to Huge, Large, or Medium as a standard action, as if using  &lt;i&gt;enlarge person&lt;/i&gt; or &lt;i&gt;reduce person&lt;/i&gt;. This change lasts until it changes size again or is killed.  &lt;/h5&gt;&lt;h5&gt;&lt;b&gt;Create Soldiers (Ex)&lt;/b&gt; Once per day, Latten Mechanism can create up to four clockwork soldiers (&lt;i&gt;Pathfinder RPG Bestiary 3&lt;/i&gt; 57). These soldiers serve it for 1 hour, after which they break down into their component parts.  &lt;/h5&gt;&lt;h5&gt;&lt;b&gt;Double Damage Against Objects (Ex)&lt;/b&gt; If Latten Mechanism makes a full attack against an object or structure, it deals double damage.  &lt;/h5&gt;&lt;h5&gt;&lt;b&gt;Integrated Masterwork Tools (Ex)&lt;/b&gt; Latten Mechanism can extend additional limbs from its body that end in masterwork tools suitable for any Craft skill it has ranks in.  &lt;/h5&gt;&lt;h5&gt;&lt;b&gt;Lyre of Building (Su)&lt;/b&gt; Latten Mechanism has all of the abilities of a &lt;i&gt;lyre of building&lt;/i&gt; (Pathfinder &lt;i&gt;RPG Core Rulebook&lt;/i&gt; 522), with the same limitations as that item.  &lt;/h5&gt;&lt;h5&gt;&lt;b&gt;Master of Crafting (Ex)&lt;/b&gt; Latten Mechanism can spend 10 minutes reconfiguring itself to allocate its 18 ranks in the Craft skill to any specific Craft skills in any combination. For example, it can allocate 9 ranks in Craft (armor) and 9 ranks in Craft (clockwork). All Craft skills are class skills for Latten Mechanism.&lt;/h5&gt;&lt;/div&gt;&lt;br&gt;&lt;div&gt;&lt;h4&gt;&lt;p&gt;&lt;p&gt;Latten Mechanism is a defender of constructs and crafters, a living siege engine who prefers the solitude of research and invention to the distractions of battle. Given a massive insectile form to allow it to perform all of its necessary functions, Latten Mechanism's only humanlike feature is the androgynous face built into the top of its insectile head. Able to tear open castle gates, create iron walls, scoop up enemies and crush them in its body, reshape the very earth it stands on, and form complex objects out of raw materials or thin air, Latten Mechanism is a versatile engine of creation and destruction guided by a mechanical conscience that values constructs as much as it does intelligent living creatures.  The herald sees itself as a protective parent of all constructs, especially intelligent ones, and never uses its powers to destroy artificial beings unless it has no other choice; it prefers to neutralize or sideline these opponents until it has the opportunity to reprogram or repurpose them. Much as a true champion of freedom loathes charm spells for temporarily enslaving a person's free will, Latten Mechanism believes spells such as &lt;i&gt;control construct&lt;/i&gt; are a violation of a sentient construct's free will, and only uses them as a last resort to peacefully end a threat. When confronted by a dangerous construct in an enemy's service, Latten Mechanism has been known to render the construct helpless and flee with it, returning to deal with the construct's master at a later time. The herald is a legend among intelligent constructs, and many come to Brigh's faith after witnessing or experiencing its generosity and leniency.  The herald doesn't speak in battle, as it prefers to fool its opponents into mistaking it for a mindless clockwork foe. Outside of combat, it's curious about its allies' inventions  and crafting projects, and it can provide many insights into how the ally might overcome various obstacles to achieve greater successes (although it sometimes needs a few minutes to update its mind with knowledge suitable for the conversation). It can speak equally well out of its termite or humanoid mouth, and sometimes uses both in the same conversation, adding deep emphasis to certain words with its inhuman vocal apparatus. Both voices have a metallic, echoing twang.  The herald's proper name is Latten Mechanism, although it answers to either part of its name individually, or even if its name is used as a title ("the Latten Mechanism"). Its programming allows it to recognize flattery, insults, and threats, although it doesn't really understand the motivations for such things. The easiest way to anger it is to treat it like an unfeeling, unthinking machine or suggest that it could be parceled into useful parts (in the same way that a dragon would object to a casual discussion of how its hide could be made into armor).  &lt;b&gt;&lt;/p&gt;&lt;p&gt;Ecology&lt;/b&gt;&lt;/p&gt;&lt;p&gt;  Latten Mechanism is a created being that has no need to eat or drink. Though it has a need for occasional maintenance to prevent its delicate mechanical parts from seizing up or breaking down, it's effectively immortal. It has no need to reproduce, but it treats all constructs it builds (even the temporary ones) as beloved pets, and is saddened if they are damaged, destroyed, or otherwise compromised. It feels kinship toward mortals who create constructs, so long as those creators are respectful toward their inventions.  The herald has no particular attachment to any mortal race or country, although it has spent more time among humans and the people of Alkenstar than any other kind or place. It holds neither aversion nor affinity to undead creatures-it considers reusing dead body parts to create   new entities essentially similar to reusing metal or wood from a destroyed construct to repair or build another.  Because it became self-aware only when Brigh built it out of inanimate parts, it has no fear of death-for it, death is the same as the state of non-consciousness it existed in before its activation. If it was destroyed, but Brigh needed its abilities once more, the goddess would recreate and reawaken it; from the herald's perspective, this wouldn't even be an interruption of its consciousness.  Latten Mechanism has a fondness for small clockwork objects and wind-up toys, such as rolling carts, hopping animals, and music boxes. It collects these treasures much the way noble's child might collect elaborate dolls. A priest who offers such a thing as part of a payment when the herald is called is likely to gain the herald's support, especially if the device features a clever mechanism, such as a dragon toy that utilizes a smokestick to create a miniature breath weapon, or a mechanical spider that utilizes a tanglefoot bag to catch bugs with tiny bursts of sticky webbing.  &lt;b&gt;&lt;/p&gt;&lt;p&gt;Habitat &amp; Society&lt;/b&gt;&lt;/p&gt;&lt;p&gt;  The herald spends most of its time on Axis mixing with Brigh's other servitors and pursuing its own research projects. It enjoys the company of axiomites and inevitables, respecting their non-biological anatomies and ever curious about their devotion to law. It sometimes directly intervenes in the mortal world by soothing a rampaging construct that might accidentally kill a genius inventor, but otherwise limits its interactions to those commanded by Brigh.  Among the servitors of Brigh, Latten Mechanism is admired for its crafting skills and devotion to all artificial creatures. Some servitors who become melancholy and long to become true flesh beings seek counsel from the herald, hoping to gain a better appreciation of their mechanical bodies and the uniqueness of their souls.&lt;/p&gt;&lt;/h4&gt;&lt;/div&gt;</t>
  </si>
  <si>
    <t>Rhu-Chalik</t>
  </si>
  <si>
    <t>(+4 armor, +3 Dex, +1 size)</t>
  </si>
  <si>
    <t>4 tendrils +10 (1d4+1 plus pain touch)</t>
  </si>
  <si>
    <t>pain touch, project terror, void transmission</t>
  </si>
  <si>
    <t>Spell-Like Abilities (CL 10th; concentration +12)  Constant-mage armor   At Will-detect thoughts (DC 14), invisibility, share memoryUM (DC 14)   1/day-modify memory (DC 16)</t>
  </si>
  <si>
    <t>Str 12, Dex 16, Con 19, Int 13, Wis 14, Cha 15</t>
  </si>
  <si>
    <t>Combat Expertise, Combat Reflexes, Improved Initiative, Weapon Finesse</t>
  </si>
  <si>
    <t>Bluff +8, Diplomacy +8, Fly +13, Intimidate +10, Perception +10, Sense Motive +7, Stealth +15, Use Magic Device +10</t>
  </si>
  <si>
    <t>Thin tendrils trail from this misshapen sphere. A gray orb hangs beneath the creature like a bulging lidless eye.</t>
  </si>
  <si>
    <t>Pain Touch (Ex) A rhu-chalik secretes an enzyme that coats its tendrils. When this enzyme comes into contact with a living creature, it causes excruciating pain. Any creature that comes into contact with the enzyme must succeed at a DC 18 Fortitude save or take a -2 penalty on attack rolls, ability checks, and skill checks for 1d4 rounds. If a creature is affected by multiple pain touch attacks, the duration stacks but the penalty doesn't. Creatures that are immune to pain effects are immune to this ability. The save DC is Charisma-based.  Project Terror (Su) As a standard action, a rhu-chalik can harness the fears of any creature it has successfully used detect thoughts on within the last minute. This effect creates visions of that creature's most terrible nightmares in the target's mind; the target must succeed at a DC 16 Will save or be frightened and take 1d4 points of Wisdom damage. The save DC is Charisma-based.  Void Transmission (Su) If a creature takes an amount of Wisdom damage from the rhu-chalik's project terror ability that equals or exceeds the creature's Wisdom score, the creature falls unconscious as normal. At that point, the rhu-chalik can take 10 minutes to copy and absorb the creature's entire consciousness and send that consciousness through the void of space to its waiting masters. If the creature's Wisdom damage is healed and the creature is revived prior to the end of this process, this effect fails. If the creature's Wisdom damage is healed after its consciousness is successfully transmitted, the creature awakes disoriented, and takes a -2 penalty on attack rolls, ability checks, and skill checks for 24 hours. This effect otherwise doesn't harm the target, as the target's consciousness isn't eliminated, only duplicated and transmitted.</t>
  </si>
  <si>
    <t>A rhu-chalik, also called a void wanderer, is an alien entity that scouts for a nebulous collection of space conquerors known as the Dominion of the Black. In addition to ambitions for dominating the universe, they also engage in a curious pursuit: collecting the memories of interesting creatures in the universe into a vast repository of knowledge in hopes of unraveling every secret of existence.  Though they are theoretically capable of traversing the vastness of space to make it to Golarion on their own, the rhu-chaliks encountered here arrived on the crashed spaceship Divinity. Years before Divinity crashed onto Golarion, the ship's crew discovered rhu-chaliks in a distant galaxy and became intrigued with their unique form. They collected a few specimens and set about observing the enigmatic creatures. Unknown to the scientists, these aliens had allowed their own capture in order to travel to far-f lung galaxies where they could explore the thoughts, dreams, and knowledge of thousands upon thousands of races the universe over. The rhu-chaliks kept their strange abilities secret onboard the ship, content to travel in dormancy until the Divinity encountered the Dominion of the Black, at which point the creatures shredded the minds of their scientist wardens. Later, as the ship crashed on Golarion, the creatures seeped from the vessel and began their exploration of this new world flush with sentient life.  A rhu-chalik is approximately 3 feet across and weighs only 30 pounds.  Ecology  Rhu-chaliks' anatomy is as alien as their motives. The creatures resemble spongy masses of jet-black tissue, with lidless, pupil-less, grayish-white eyes at their center and four thin tendrils extending from their mass. Rhu-chaliks can hover in atmosphere or float in the dead vacuum of space; they don't need to breathe. They're capable of remaining motionless for decades, and some claim that their life spans may outlast even the stars themselves.   It's assumed that rhu-chaliks are the least powerful of their strange race and exist merely to transmit the minds of interesting creatures they encounter far into the depths of their masters' domain-a starless void beyond the edge of the universe. Those few who have studied rhu-chaliks and survived with their minds intact theorize that these creatures are carefully sculpted to suit their task, and it's likely that their original form has been drastically altered by millennia of specialized breeding into their current dread incarnation. There is no existing information about how these creatures procreate, and it is assumed that they are artificially crafted by their dark masters.  Void wanderers don't feed in the traditional sense, and they lack a mouth or any other orifice that can accept food. Some records retrieved from Divinity suggest that the creatures use their tendrils to absorb nutrients through osmosis, but this is incorrect. Rhu-chaliks maintain their bodily form and sustain their lengthy lifespans by feeding off the thoughts and fears of sentient beings. Every emotion has a different flavor to these creatures, and since their feedings are harmless to the sources of their meals, many rhu-chaliks have been observed to dine continuously from the same mind endlessly, prodding different emotions to elicit a new taste as if they were ordering a new course at a banquet.  Habitat &amp; Society  Rhu-chaliks are the lesser cogs of a collective of star-spanning overlords far beyond the powers of Golarion. Rhu-chaliks serve as scouts and traveling collectors that wander through civilizations in search of minds that they can twist with fear and agony. Their ultimate goal is to copy the minds of those they encounter and send the consciousnesses beyond the stars to their masters.  As observers, rhu-chaliks prefer to maintain stealth for as long as possible. These small creatures can compress their spongy bodies into a fraction of their normal size, and then lodge themselves into tight hiding spots so that they can sift through the thoughts of nearby sentient creatures. If discovered, rhu-chaliks leave their hiding places, but they are quick to return once they're confident that they can reestablish secrecy.  Millions of these strange horrors are cast out from their dark domain every moment, hurtling through space until they encounter some alien race or world not yet probed by the dark masters of their native space. From their far-f lung redoubt, rhu-chaliks observe the churning cosmos,   gathering every speck of information and every thought ever birthed by the minds of a thousand races of alien species.  In the dark space from which they hail, catalogs of entire civilizations hang in a surreal miasma of misplaced minds shrieking out in disembodied agony for all eternity, with their every desire, fear, secret, and scrap of understanding exposed like raw nerves for invasive perusal. The creatures who survive having their consciousnesses copied and transmitted are often unaware of the transmission, and little realize that their most private moments will be pored over endlessly by alien minds.  Rhu-chaliks serve their masters tirelessly, and are as patient as they are long-lived. They rarely make an uncalculated move, and seek only the most prized intellects to cast into the dark beyond for their master's delectations. When exploring distant worlds, rhu-chaliks are not social beings, and they avoid other rhu-chaliks in hopes that their predations won't cause too much overlap in the mind collection clouds of their masters. However, back in their native space, rhu-chaliks number in the billions, and the creatures feed off a countless number of disembodied minds.</t>
  </si>
  <si>
    <t>&lt;link rel="stylesheet"href="PF.css"&gt;&lt;div&gt;&lt;h2&gt;Rhu-Chalik&lt;/h2&gt;&lt;h3&gt;&lt;i&gt;Thin tendrils trail from this misshapen sphere. A gray orb hangs beneath the creature like a bulging lidless eye.&lt;/i&gt;&lt;/h3&gt;&lt;br&gt;&lt;/div&gt;&lt;div class="heading"&gt;&lt;p class="alignleft"&gt;Rhu-Chalik&lt;/p&gt;&lt;p class="alignright"&gt;CR 6&lt;/p&gt;&lt;div style="clear: both;"&gt;&lt;/div&gt;&lt;/div&gt;&lt;div&gt;&lt;h5&gt;&lt;b&gt;XP &lt;/b&gt;2,400&lt;/h5&gt;&lt;h5&gt;CE Small aberration &lt;/h5&gt;&lt;h5&gt;&lt;b&gt;Init &lt;/b&gt;+7; &lt;b&gt;Senses &lt;/b&gt;darkvision 60 ft., see in darkness; Perception +10&lt;/h5&gt;&lt;/div&gt;&lt;hr/&gt;&lt;div&gt;&lt;h5&gt;&lt;b&gt;DEFENSE&lt;/b&gt;&lt;/h5&gt;&lt;/div&gt;&lt;hr/&gt;&lt;div&gt;&lt;h5&gt;&lt;b&gt;AC &lt;/b&gt;18, touch 14, flat-footed 15 (+4 armor, +3 Dex, +1 size)&lt;/h5&gt;&lt;h5&gt;&lt;b&gt;hp &lt;/b&gt;68 (8d8+32); fast healing 2&lt;/h5&gt;&lt;h5&gt;&lt;b&gt;Fort &lt;/b&gt;+6, &lt;b&gt;Ref &lt;/b&gt;+5, &lt;b&gt;Will &lt;/b&gt;+8&lt;/h5&gt;&lt;h5&gt;&lt;b&gt;Defensive Abilities &lt;/b&gt;all-around vision; &lt;b&gt;Immune &lt;/b&gt;cold, disease&lt;/h5&gt;&lt;/div&gt;&lt;hr/&gt;&lt;div&gt;&lt;h5&gt;&lt;b&gt;OFFENSE&lt;/b&gt;&lt;/h5&gt;&lt;/div&gt;&lt;hr/&gt;&lt;div&gt;&lt;h5&gt;&lt;b&gt;Spd &lt;/b&gt;5 ft., fly 60 ft. (perfect)&lt;/h5&gt;&lt;h5&gt;&lt;b&gt;Melee &lt;/b&gt;4 tendrils +10 (1d4+1 plus pain touch)&lt;/h5&gt;&lt;h5&gt;&lt;b&gt;Space &lt;/b&gt;5 ft.; &lt;b&gt;Reach &lt;/b&gt;5 ft.&lt;/h5&gt;&lt;h5&gt;&lt;b&gt;Special Attacks &lt;/b&gt;pain touch, project terror, void transmission&lt;/h5&gt;&lt;h5&gt;&lt;b&gt;Spell-Like Abilities&lt;/b&gt; (CL 10th; concentration +12)  &lt;/br&gt;Constant&amp;mdash;&lt;i&gt;mage armor&lt;/i&gt; &lt;/br&gt;At Will&amp;mdash;&lt;i&gt;detect thoughts&lt;/i&gt; (DC 14), &lt;i&gt;invisibility&lt;/i&gt;, &lt;i&gt;share memory&lt;/i&gt;&lt;sup&gt;UM&lt;/sup&gt; (DC 14) &lt;/br&gt;1/day&amp;mdash;&lt;i&gt;modify memory&lt;/i&gt; (DC 16)&lt;/h5&gt;&lt;/h5&gt;&lt;/div&gt;&lt;hr/&gt;&lt;div&gt;&lt;h5&gt;&lt;b&gt;STATISTICS&lt;/b&gt;&lt;/h5&gt;&lt;/div&gt;&lt;hr/&gt;&lt;div&gt;&lt;h5&gt;&lt;b&gt;Str &lt;/b&gt;12, &lt;b&gt;Dex &lt;/b&gt;16, &lt;b&gt;Con &lt;/b&gt;19, &lt;b&gt;Int &lt;/b&gt; 13, &lt;b&gt;Wis &lt;/b&gt;14, &lt;b&gt;Cha &lt;/b&gt;15&lt;/h5&gt;&lt;h5&gt;&lt;b&gt;Base Atk &lt;/b&gt;+6; &lt;b&gt;CMB &lt;/b&gt;+6; &lt;b&gt;CMD &lt;/b&gt;19&lt;/h5&gt;&lt;h5&gt;&lt;b&gt;Feats &lt;/b&gt;Combat Expertise, Combat Reflexes, Improved Initiative, Weapon Finesse&lt;/h5&gt;&lt;h5&gt;&lt;b&gt;Skills &lt;/b&gt;Bluff +8, Diplomacy +8, Fly +13, Intimidate +10, Perception +10, Sense Motive +7, Stealth +15, Use Magic Device +10&lt;/h5&gt;&lt;h5&gt;&lt;b&gt;Languages &lt;/b&gt;Aklo; telepathy 100 ft.&lt;/h5&gt;&lt;h5&gt;&lt;b&gt;SQ &lt;/b&gt;compression, no breath&lt;/h5&gt;&lt;/div&gt;&lt;hr/&gt;&lt;div&gt;&lt;h5&gt;&lt;b&gt;ECOLOGY&lt;/b&gt;&lt;/h5&gt;&lt;/div&gt;&lt;hr/&gt;&lt;div&gt;&lt;h5&gt;&lt;b&gt;Environment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ABILITIES&lt;/b&gt;&lt;/h5&gt;&lt;/div&gt;&lt;hr/&gt;&lt;div&gt;&lt;/h5&gt;&lt;h5&gt;&lt;b&gt;Pain Touch (Ex)&lt;/b&gt; A rhu-chalik secretes an enzyme that coats its tendrils. When this enzyme comes into contact with a living creature, it causes excruciating pain. Any creature that comes into contact with the enzyme must succeed at a DC 18 Fortitude save or take a -2 penalty on attack rolls, ability checks, and skill checks for 1d4 rounds. If a creature is affected by multiple pain touch attacks, the duration stacks but the penalty doesn't. Creatures that are immune to pain effects are immune to this ability. The save DC is Charisma-based.  &lt;/h5&gt;&lt;h5&gt;&lt;b&gt;Project Terror (Su)&lt;/b&gt; As a standard action, a rhu-chalik can harness the fears of any creature it has successfully used &lt;i&gt;detect thoughts&lt;/i&gt; on within the last minute. This effect creates visions of that creature's most terrible nightmares in the target's mind; the target must succeed at a DC 16 Will save or be frightened and take 1d4 points of Wisdom damage. The save DC is Charisma-based.  &lt;/h5&gt;&lt;h5&gt;&lt;b&gt;Void Transmission (Su)&lt;/b&gt; If a creature takes an amount of Wisdom damage from the rhu-chalik's project terror ability that equals or exceeds the creature's Wisdom score, the creature falls unconscious as normal. At that point, the rhu-chalik can take 10 minutes to copy and absorb the creature's entire consciousness and send that consciousness through the void of space to its waiting masters. If the creature's Wisdom damage is healed and the creature is revived prior to the end of this process, this effect fails. If the creature's Wisdom damage is healed after its consciousness is successfully transmitted, the creature awakes disoriented, and takes a -2 penalty on attack rolls, ability checks, and skill checks for 24 hours. This effect otherwise doesn't harm the target, as the target's consciousness isn't eliminated, only duplicated and transmitted.&lt;/h5&gt;&lt;/div&gt;&lt;br&gt;&lt;div&gt;&lt;h4&gt;&lt;p&gt;&lt;p&gt;A rhu-chalik, also called a void wanderer, is an alien entity that scouts for a nebulous collection of space conquerors known as the Dominion of the Black. In addition to ambitions for dominating the universe, they also engage in a curious pursuit: collecting the memories of interesting creatures in the universe into a vast repository of knowledge in hopes of unraveling every secret of existence.  Though they are theoretically capable of traversing the vastness of space to make it to Golarion on their own, the rhu-chaliks encountered here arrived on the crashed spaceship &lt;i&gt;Divinity&lt;/i&gt;. Years before &lt;i&gt;Divinity&lt;/i&gt; crashed onto Golarion, the ship's crew discovered rhu-chaliks in a distant galaxy and became intrigued with their unique form. They collected a few specimens and set about observing the enigmatic creatures. Unknown to the scientists, these aliens had allowed their own capture in order to travel to far-f lung galaxies where they could explore the thoughts, dreams, and knowledge of thousands upon thousands of races the universe over. The rhu-chaliks kept their strange abilities secret onboard the ship, content to travel in dormancy until the &lt;i&gt;Divinity&lt;/i&gt; encountered the Dominion of the Black, at which point the creatures shredded the minds of their scientist wardens. Later, as the ship crashed on Golarion, the creatures seeped from the vessel and began their exploration of this new world flush with sentient life.  A rhu-chalik is approximately 3 feet across and weighs only 30 pounds.  &lt;b&gt;&lt;/p&gt;&lt;p&gt;Ecology&lt;/b&gt;&lt;/p&gt;&lt;p&gt;  Rhu-chaliks' anatomy is as alien as their motives. The creatures resemble spongy masses of jet-black tissue, with lidless, pupil-less, grayish-white eyes at their center and four thin tendrils extending from their mass. Rhu-chaliks can hover in atmosphere or float in the dead vacuum of space; they don't need to breathe. They're capable of remaining motionless for decades, and some claim that their life spans may outlast even the stars themselves.   It's assumed that rhu-chaliks are the least powerful of their strange race and exist merely to transmit the minds of interesting creatures they encounter far into the depths of their masters' domain-a starless void beyond the edge of the universe. Those few who have studied rhu-chaliks and survived with their minds intact theorize that these creatures are carefully sculpted to suit their task, and it's likely that their original form has been drastically altered by millennia of specialized breeding into their current dread incarnation. There is no existing information about how these creatures procreate, and it is assumed that they are artificially crafted by their dark masters.  Void wanderers don't feed in the traditional sense, and they lack a mouth or any other orifice that can accept food. Some records retrieved from &lt;i&gt;Divinity&lt;/i&gt; suggest that the creatures use their tendrils to absorb nutrients through osmosis, but this is incorrect. Rhu-chaliks maintain their bodily form and sustain their lengthy lifespans by feeding off the thoughts and fears of sentient beings. Every emotion has a different flavor to these creatures, and since their feedings are harmless to the sources of their meals, many rhu-chaliks have been observed to dine continuously from the same mind endlessly, prodding different emotions to elicit a new taste as if they were ordering a new course at a banquet.  &lt;b&gt;&lt;/p&gt;&lt;p&gt;Habitat &amp; Society&lt;/b&gt;&lt;/p&gt;&lt;p&gt;  Rhu-chaliks are the lesser cogs of a collective of star-spanning overlords far beyond the powers of Golarion. Rhu-chaliks serve as scouts and traveling collectors that wander through civilizations in search of minds that they can twist with fear and agony. Their ultimate goal is to copy the minds of those they encounter and send the consciousnesses beyond the stars to their masters.  As observers, rhu-chaliks prefer to maintain stealth for as long as possible. These small creatures can compress their spongy bodies into a fraction of their normal size, and then lodge themselves into tight hiding spots so that they can sift through the thoughts of nearby sentient creatures. If discovered, rhu-chaliks leave their hiding places, but they are quick to return once they're confident that they can reestablish secrecy.  Millions of these strange horrors are cast out from their dark domain every moment, hurtling through space until they encounter some alien race or world not yet probed by the dark masters of their native space. From their far-f lung redoubt, rhu-chaliks observe the churning cosmos,   gathering every speck of information and every thought ever birthed by the minds of a thousand races of alien species.  In the dark space from which they hail, catalogs of entire civilizations hang in a surreal miasma of misplaced minds shrieking out in disembodied agony for all eternity, with their every desire, fear, secret, and scrap of understanding exposed like raw nerves for invasive perusal. The creatures who survive having their consciousnesses copied and transmitted are often unaware of the transmission, and little realize that their most private moments will be pored over endlessly by alien minds.  Rhu-chaliks serve their masters tirelessly, and are as patient as they are long-lived. They rarely make an uncalculated move, and seek only the most prized intellects to cast into the dark beyond for their master's delectations. When exploring distant worlds, rhu-chaliks are not social beings, and they avoid other rhu-chaliks in hopes that their predations won't cause too much overlap in the mind collection clouds of their masters. However, back in their native space, rhu-chaliks number in the billions, and the creatures feed off a countless number of disembodied minds.&lt;/p&gt;&lt;/h4&gt;&lt;/div&gt;</t>
  </si>
  <si>
    <t>Observer Robot</t>
  </si>
  <si>
    <t>all-around vision, hardness 5</t>
  </si>
  <si>
    <t>2 claws +6 (1d2+1), integrated laser torch +6 (1d10)</t>
  </si>
  <si>
    <t>integrated stun gun +7 (1d8 plus nonlethal)</t>
  </si>
  <si>
    <t>0 ft. (5 ft. with integrated laser torch)</t>
  </si>
  <si>
    <t>integrated laser torch, integrated stun gun</t>
  </si>
  <si>
    <t>Str 12, Dex 15, Con -, Int 10, Wis 17, Cha 1</t>
  </si>
  <si>
    <t>Fly +14, Perception +15, Sense Motive +5, Stealth +11, Survival +5</t>
  </si>
  <si>
    <t>Androffan, Common</t>
  </si>
  <si>
    <t>camouflage, transmit senses</t>
  </si>
  <si>
    <t>solitary or deployment (2-12)</t>
  </si>
  <si>
    <t>This small robot is reminiscent of a beetle with a pair of pincers extending from the front of its body.</t>
  </si>
  <si>
    <t>Camouflage (Ex) An observer robot's outer shell contains color-shifting screens that allow the creature to blend into any background. Though not truly invisible, they are hard to pinpoint. While using this ability, an observer robot gains a +8 racial bonus on Stealth checks and has concealment from creatures more than 5 feet away.  Integrated Laser Torch (Ex) An observer robot is outfitted with an integrated laser torch used to bypass barriers or restraints. When activated, the torch emits a beam of highly focused light, cutting and burning through surfaces up to 6 inches away. Attacks from a laser torch resolve as touch attacks and deal 1d10 points of fire damage. This damage is not modified further by Strength. An observer robot's integrated laser torch is mounted on an extending arm that allows it greater reach. When the laser torch is used as a tool or as a weapon to sunder, its damage bypasses hardness up to 20 points, and damage is not halved (as is normally the case for energy damage applied to objects) unless the object is particularly fire-resistant. A laser torch's cutting beam passes through force fields and force effects without damaging the field. Invisible objects and creatures can't be harmed by a laser torch.  Integrated Stun Gun (Ex) An observer robot has an integrated stun gun built into its head. This weapon uses a sonic amplifier to produce powerful low-frequency blasts of energy that can pummel targets. This weapon has a range increment of 20 feet, and it deals 1d8 points of nonlethal damage. When it scores a critical hit, the robot can attempt a free trip combat maneuver (CMB +13) against the target, which does not provoke attacks of opportunity.  Transmit Senses (Ex) An observer robot is outfitted with a number of sensors, cameras, and microphones that allow it to record events and transmit them to another location. An observer robot can record up to 12 hours of audio and video. An observer robot's communications can be keyed to a commsetTG or other similar device, and it can broadcast everything it can see or hear to this device as long as it is within 1 mile. The signal strength can be enhanced with a signal boosterTG. An observer robot can also transmit its senses to another observer robot. A signal has difficulty penetrating solid barriers. A signal is blocked by 1 foot of metal, 5 feet of stone, or 20 feet of organic matter. Force fields do not block signals. Broadcasting functions like a scrying sensor, allowing the viewer to hear and see what the observer robot is experiencing. The viewer gains the benefits of any nonmagical special abilities the observer robot has tied to its senses (such as low-light vision), but the viewer uses her own Perception skill. This ability doesn't allow magically or supernaturally enhanced senses to work through it, even if both the observer robot and the viewer possess them.</t>
  </si>
  <si>
    <t>Designed for reconnaissance, observer robots are deployed to serve as the eyes and ears of their controllers. Because they're intelligent and able to make their own decisions, observer robots are suited for exploring without supervision, recording their observations so that they can relay the images and sounds to their creators. The outer hull of an observer robot and its wings are covered in a network of tiny screens that can display images of the robots' surroundings, which grants the observer robot a form of camouf lage that allows it to clandestinely observe its subjects.  The statistics above represent the most common observer robots, but some models have enhanced senses that allow them to see in darkness or see invisible creatures. Some even have olfactory sensors that effectively smell their environment and test the surrounding air for impurities that would harm their creators. Observer robots deployed in hostile environments might be outfitted with more formidable weaponry than the standard stun gun and laser torch.  An observer robot is approximately 20 inches long and weighs 8 pounds.</t>
  </si>
  <si>
    <t>&lt;link rel="stylesheet"href="PF.css"&gt;&lt;div&gt;&lt;h2&gt;Robot, Observer&lt;/h2&gt;&lt;h3&gt;&lt;i&gt;This small robot is reminiscent of a beetle with a pair of pincers extending from the front of its body.&lt;/i&gt;&lt;/h3&gt;&lt;br&gt;&lt;/div&gt;&lt;div class="heading"&gt;&lt;p class="alignleft"&gt;Observer Robot&lt;/p&gt;&lt;p class="alignright"&gt;CR 2&lt;/p&gt;&lt;div style="clear: both;"&gt;&lt;/div&gt;&lt;/div&gt;&lt;div&gt;&lt;h5&gt;&lt;b&gt;XP &lt;/b&gt;600&lt;/h5&gt;&lt;h5&gt;N Tiny construct (robot)&lt;/h5&gt;&lt;h5&gt;&lt;b&gt;Init &lt;/b&gt;+2; &lt;b&gt;Senses &lt;/b&gt;darkvision 60 ft., low-light vision; Perception +15&lt;/h5&gt;&lt;/div&gt;&lt;hr/&gt;&lt;div&gt;&lt;h5&gt;&lt;b&gt;DEFENSE&lt;/b&gt;&lt;/h5&gt;&lt;/div&gt;&lt;hr/&gt;&lt;div&gt;&lt;h5&gt;&lt;b&gt;AC &lt;/b&gt;18, touch 14, flat-footed 16 (+2 Dex, +4 natural, +2 size)&lt;/h5&gt;&lt;h5&gt;&lt;b&gt;hp &lt;/b&gt;16 (3d10)&lt;/h5&gt;&lt;h5&gt;&lt;b&gt;Fort &lt;/b&gt;+1, &lt;b&gt;Ref &lt;/b&gt;+5, &lt;b&gt;Will &lt;/b&gt;+4&lt;/h5&gt;&lt;h5&gt;&lt;b&gt;Defensive Abilities &lt;/b&gt;all-around vision, hardness 5; &lt;b&gt;Immune &lt;/b&gt;construct traits&lt;/h5&gt;&lt;h5&gt;&lt;b&gt;Weaknesses &lt;/b&gt;vulnerable to critical hits and electricity&lt;/h5&gt;&lt;/div&gt;&lt;hr/&gt;&lt;div&gt;&lt;h5&gt;&lt;b&gt;OFFENSE&lt;/b&gt;&lt;/h5&gt;&lt;/div&gt;&lt;hr/&gt;&lt;div&gt;&lt;h5&gt;&lt;b&gt;Spd &lt;/b&gt;20 ft., fly 60 ft. (perfect)&lt;/h5&gt;&lt;h5&gt;&lt;b&gt;Melee &lt;/b&gt;2 claws +6 (1d2+1), integrated laser torch +6 (1d10)&lt;/h5&gt;&lt;h5&gt;&lt;b&gt;Ranged &lt;/b&gt;integrated stun gun +7 (1d8 plus nonlethal)&lt;/h5&gt;&lt;h5&gt;&lt;b&gt;Space &lt;/b&gt;2 1/2 ft.; &lt;b&gt;Reach &lt;/b&gt;0 ft. (5 ft. with integrated laser torch)&lt;/h5&gt;&lt;h5&gt;&lt;b&gt;Special Attacks &lt;/b&gt;integrated laser torch, integrated stun gun&lt;/h5&gt;&lt;/div&gt;&lt;hr/&gt;&lt;div&gt;&lt;h5&gt;&lt;b&gt;STATISTICS&lt;/b&gt;&lt;/h5&gt;&lt;/div&gt;&lt;hr/&gt;&lt;div&gt;&lt;h5&gt;&lt;b&gt;Str &lt;/b&gt;12, &lt;b&gt;Dex &lt;/b&gt;15, &lt;b&gt;Con &lt;/b&gt;-, &lt;b&gt;Int &lt;/b&gt; 10, &lt;b&gt;Wis &lt;/b&gt;17, &lt;b&gt;Cha &lt;/b&gt;1&lt;/h5&gt;&lt;h5&gt;&lt;b&gt;Base Atk &lt;/b&gt;+3; &lt;b&gt;CMB &lt;/b&gt;+3; &lt;b&gt;CMD &lt;/b&gt;14 (22 vs. trip)&lt;/h5&gt;&lt;h5&gt;&lt;b&gt;Feats &lt;/b&gt;Alertness, Lightning Reflexes&lt;/h5&gt;&lt;h5&gt;&lt;b&gt;Skills &lt;/b&gt;Fly +14, Perception +15, Sense Motive +5, Stealth +11, Survival +5; &lt;b&gt;Racial Modifiers &lt;/b&gt;+4 Perception&lt;/h5&gt;&lt;h5&gt;&lt;b&gt;Languages &lt;/b&gt;Androffan, Common&lt;/h5&gt;&lt;h5&gt;&lt;b&gt;SQ &lt;/b&gt;camouflage, transmit senses&lt;/h5&gt;&lt;/div&gt;&lt;hr/&gt;&lt;div&gt;&lt;h5&gt;&lt;b&gt;ECOLOGY&lt;/b&gt;&lt;/h5&gt;&lt;/div&gt;&lt;hr/&gt;&lt;div&gt;&lt;h5&gt;&lt;b&gt;Environment &lt;/b&gt; any (Numeria)&lt;/h5&gt;&lt;h5&gt;&lt;b&gt;Organization &lt;/b&gt;solitary or deployment (2-12)&lt;/h5&gt;&lt;h5&gt;&lt;b&gt;Treasure &lt;/b&gt;none&lt;/h5&gt;&lt;/div&gt;&lt;hr/&gt;&lt;div&gt;&lt;h5&gt;&lt;b&gt;SPECIAL ABILITIES&lt;/b&gt;&lt;/h5&gt;&lt;/div&gt;&lt;hr/&gt;&lt;div&gt;&lt;/h5&gt;&lt;h5&gt;&lt;b&gt;Camouflage (Ex)&lt;/b&gt; An observer robot's outer shell contains color-shifting screens that allow the creature to blend into any background. Though not truly invisible, they are hard to pinpoint. While using this ability, an observer robot gains a +8 racial bonus on Stealth checks and has concealment from creatures more than 5 feet away.  &lt;/h5&gt;&lt;h5&gt;&lt;b&gt;Integrated Laser Torch (Ex)&lt;/b&gt; An observer robot is outfitted with an integrated laser torch used to bypass barriers or restraints. When activated, the torch emits a beam of highly focused light, cutting and burning through surfaces up to 6 inches away. Attacks from a laser torch resolve as touch attacks and deal 1d10 points of fire damage. This damage is not modified further by Strength. An observer robot's integrated laser torch is mounted on an extending arm that allows it greater reach. When the laser torch is used as a tool or as a weapon to sunder, its damage bypasses hardness up to 20 points, and damage is not halved (as is normally the case for energy damage applied to objects) unless the object is particularly fire-resistant. A laser torch's cutting beam passes through force fields and force effects without damaging the field. Invisible objects and creatures can't be harmed by a laser torch.  &lt;/h5&gt;&lt;h5&gt;&lt;b&gt;Integrated Stun Gun (Ex)&lt;/b&gt; An observer robot has an integrated stun gun built into its head. This weapon uses a sonic amplifier to produce powerful low-frequency blasts of energy that can pummel targets. This weapon has a range increment of 20 feet, and it deals 1d8 points of nonlethal damage. When it scores a critical hit, the robot can attempt a free trip combat maneuver (CMB +13) against the target, which does not provoke attacks of opportunity.  &lt;/h5&gt;&lt;h5&gt;&lt;b&gt;Transmit Senses (Ex)&lt;/b&gt; An observer robot is outfitted with a number of sensors, cameras, and microphones that allow it to record events and transmit them to another location. An observer robot can record up to 12 hours of audio and video. An observer robot's communications can be keyed to a commset&lt;sup&gt;TG&lt;/sup&gt; or other similar device, and it can broadcast everything it can see or hear to this device as long as it is within 1 mile. The signal strength can be enhanced with a signal booster&lt;sup&gt;TG&lt;/sup&gt;. An observer robot can also transmit its senses to another observer robot. A signal has difficulty penetrating solid barriers. A signal is blocked by 1 foot of metal, 5 feet of stone, or 20 feet of organic matter. Force fields do not block signals. Broadcasting functions like a &lt;i&gt;scrying&lt;/i&gt; sensor, allowing the viewer to hear and see what the observer robot is experiencing. The viewer gains the benefits of any nonmagical special abilities the observer robot has tied to its senses (such as low-light vision), but the viewer uses her own Perception skill. This ability doesn't allow magically or supernaturally enhanced senses to work through it, even if both the observer robot and the viewer possess them.&lt;/h5&gt;&lt;/div&gt;&lt;br&gt;&lt;div&gt;&lt;h4&gt;&lt;p&gt;&lt;p&gt;Designed for reconnaissance, observer robots are deployed to serve as the eyes and ears of their controllers. Because they're intelligent and able to make their own decisions, observer robots are suited for exploring without supervision, recording their observations so that they can relay the images and sounds to their creators. The outer hull of an observer robot and its wings are covered in a network of tiny screens that can display images of the robots' surroundings, which grants the observer robot a form of camouf lage that allows it to clandestinely observe its subjects.  The statistics above represent the most common observer robots, but some models have enhanced senses that allow them to see in darkness or see invisible creatures. Some even have olfactory sensors that effectively smell their environment and test the surrounding air for impurities that would harm their creators. Observer robots deployed in hostile environments might be outfitted with more formidable weaponry than the standard stun gun and laser torch.  An observer robot is approximately 20 inches long and weighs 8 pounds.&lt;/p&gt;&lt;/h4&gt;&lt;/div&gt;</t>
  </si>
  <si>
    <t>Observer Robot Swarm</t>
  </si>
  <si>
    <t>(robot, swarm)</t>
  </si>
  <si>
    <t>(18d10+18)</t>
  </si>
  <si>
    <t>Fort +6, Ref +12, Will +12</t>
  </si>
  <si>
    <t>all-around vision, hardness 10, swarm traits</t>
  </si>
  <si>
    <t>swarm (4d6 plus distraction and 2d6 fire)</t>
  </si>
  <si>
    <t>distraction (DC 19)</t>
  </si>
  <si>
    <t>Str 12, Dex 19, Con -, Int 11, Wis 18, Cha 3</t>
  </si>
  <si>
    <t>Alertness, Dodge, Following Step, Improved Initiative, Improved Lightning Reflexes, Iron Will, Lightning Reflexes, Step Up, Toughness</t>
  </si>
  <si>
    <t>Fly +20, Perception +30, Sense Motive +10, Stealth +20, Survival +9</t>
  </si>
  <si>
    <t>solitary or cloud (2-5)</t>
  </si>
  <si>
    <t>Observer</t>
  </si>
  <si>
    <t>Camouflage (Ex) An observer robot's outer shell contains color-shifting screens that allow the creature to blend into the background. Though not truly invisible, they are hard to pinpoint. While using this ability, an observer robot gains a +8 racial bonus on Stealth checks and has concealment from creatures more than 5 feet away.  Transmit Senses (Ex) Though observer robot swarms still maintain the ability to transmit their senses to a receiver like a normal observer robot, these rogue robots rarely do so.</t>
  </si>
  <si>
    <t>Observer robots were sometimes deployed in groups that were dependent on each other. Their instruments were networked to form a web of sensors spread out over a wide area to retrieve superior surveillance for their masters. Years after these networked robots ceased receiving orders, numerous observer robots rewrote their programming and assembled into collectives that numbered up to 1,000 individual observer robots. These swarms emerge from buried wreckage in dangerous metallic clouds that scour, confound, and burn creatures they attack.  While swarms are typically chaotic, roiling clouds of creatures, observer robot swarms are highly organized, with hundreds of the tiny robots moving in synchronized patterns as they fly through the air. When observer robot swarms attack, the screens on their outer hulls flicker with disorienting colors that leave their enemies nauseated. They can also organize themselves into a matrix to display composite images across the screens on their collective shells. Treating their individual screens like pixels, observer robot swarms can form moving images of things that they have recorded such as displaying the terror-stricken face of their last victim. These robot swarms even cleverly use this technique to disguise themselves as churning clouds, flickering fires, or even other swarms such as bats or wasps.  Since observer robot swarms spend much of their processing power transmitting and sharing senses with other robots in the swarm, they rarely transmit to other devices. Their recordings are shared among the collective, making harvesting recorded data from them extremely difficult.</t>
  </si>
  <si>
    <t>&lt;link rel="stylesheet"href="PF.css"&gt;&lt;div&gt;&lt;h2&gt;Observer Robot Swarm&lt;/h2&gt;&lt;h3&gt;&lt;i&gt;This small robot is reminiscent of a beetle with a pair of pincers extending from the front of its body.&lt;/i&gt;&lt;/h3&gt;&lt;br&gt;&lt;/div&gt;&lt;div class="heading"&gt;&lt;p class="alignleft"&gt;Observer Robot Swarm&lt;/p&gt;&lt;p class="alignright"&gt;CR 10&lt;/p&gt;&lt;div style="clear: both;"&gt;&lt;/div&gt;&lt;/div&gt;&lt;div&gt;&lt;h5&gt;&lt;b&gt;XP &lt;/b&gt;9,600&lt;/h5&gt;&lt;h5&gt;N Tiny construct (robot, swarm)&lt;/h5&gt;&lt;h5&gt;&lt;b&gt;Init &lt;/b&gt;+8; &lt;b&gt;Senses &lt;/b&gt;darkvision 60 ft., low-light vision; Perception +30&lt;/h5&gt;&lt;/div&gt;&lt;hr/&gt;&lt;div&gt;&lt;h5&gt;&lt;b&gt;DEFENSE&lt;/b&gt;&lt;/h5&gt;&lt;/div&gt;&lt;hr/&gt;&lt;div&gt;&lt;h5&gt;&lt;b&gt;AC &lt;/b&gt;23, touch 17, flat-footed 18 (+4 Dex, +1 dodge, +6 natural, +2 size)&lt;/h5&gt;&lt;h5&gt;&lt;b&gt;hp &lt;/b&gt;117 (18d10+18)&lt;/h5&gt;&lt;h5&gt;&lt;b&gt;Fort &lt;/b&gt;+6, &lt;b&gt;Ref &lt;/b&gt;+12, &lt;b&gt;Will &lt;/b&gt;+12&lt;/h5&gt;&lt;h5&gt;&lt;b&gt;Defensive Abilities &lt;/b&gt;all-around vision, hardness 10, swarm traits; &lt;b&gt;Immune &lt;/b&gt;construct traits&lt;/h5&gt;&lt;h5&gt;&lt;b&gt;Weaknesses &lt;/b&gt;vulnerable to electricity&lt;/h5&gt;&lt;/div&gt;&lt;hr/&gt;&lt;div&gt;&lt;h5&gt;&lt;b&gt;OFFENSE&lt;/b&gt;&lt;/h5&gt;&lt;/div&gt;&lt;hr/&gt;&lt;div&gt;&lt;h5&gt;&lt;b&gt;Spd &lt;/b&gt;30 ft., fly 60 ft. (perfect)&lt;/h5&gt;&lt;h5&gt;&lt;b&gt;Melee &lt;/b&gt;swarm (4d6 plus distraction and 2d6 fire)&lt;/h5&gt;&lt;h5&gt;&lt;b&gt;Space &lt;/b&gt;10 ft.; &lt;b&gt;Reach &lt;/b&gt;0 ft.&lt;/h5&gt;&lt;h5&gt;&lt;b&gt;Special Attacks &lt;/b&gt;distraction (DC 19)&lt;/h5&gt;&lt;/div&gt;&lt;hr/&gt;&lt;div&gt;&lt;h5&gt;&lt;b&gt;STATISTICS&lt;/b&gt;&lt;/h5&gt;&lt;/div&gt;&lt;hr/&gt;&lt;div&gt;&lt;h5&gt;&lt;b&gt;Str &lt;/b&gt;12, &lt;b&gt;Dex &lt;/b&gt;19, &lt;b&gt;Con &lt;/b&gt;-, &lt;b&gt;Int &lt;/b&gt; 11, &lt;b&gt;Wis &lt;/b&gt;18, &lt;b&gt;Cha &lt;/b&gt;3&lt;/h5&gt;&lt;h5&gt;&lt;b&gt;Base Atk &lt;/b&gt;+18; &lt;b&gt;CMB &lt;/b&gt;-; &lt;b&gt;CMD &lt;/b&gt;-&lt;/h5&gt;&lt;h5&gt;&lt;b&gt;Feats &lt;/b&gt;Alertness, Dodge, Following Step, Improved Initiative, Improved Lightning Reflexes, Iron Will, Lightning Reflexes, Step Up, Toughness&lt;/h5&gt;&lt;h5&gt;&lt;b&gt;Skills &lt;/b&gt;Fly +20, Perception +30, Sense Motive +10, Stealth +20, Survival +9; &lt;b&gt;Racial Modifiers &lt;/b&gt;+4 Perception&lt;/h5&gt;&lt;h5&gt;&lt;b&gt;Languages &lt;/b&gt;Androffan, Common&lt;/h5&gt;&lt;h5&gt;&lt;b&gt;SQ &lt;/b&gt;camouflage, transmit senses&lt;/h5&gt;&lt;/div&gt;&lt;hr/&gt;&lt;div&gt;&lt;h5&gt;&lt;b&gt;ECOLOGY&lt;/b&gt;&lt;/h5&gt;&lt;/div&gt;&lt;hr/&gt;&lt;div&gt;&lt;h5&gt;&lt;b&gt;Environment &lt;/b&gt; any (Numeria)&lt;/h5&gt;&lt;h5&gt;&lt;b&gt;Organization &lt;/b&gt;solitary or cloud (2-5)&lt;/h5&gt;&lt;h5&gt;&lt;b&gt;Treasure &lt;/b&gt;none&lt;/h5&gt;&lt;/div&gt;&lt;hr/&gt;&lt;div&gt;&lt;h5&gt;&lt;b&gt;SPECIAL ABILITIES&lt;/b&gt;&lt;/h5&gt;&lt;/div&gt;&lt;hr/&gt;&lt;div&gt;&lt;/h5&gt;&lt;h5&gt;&lt;b&gt;Camouflage (Ex)&lt;/b&gt; An observer robot's outer shell contains color-shifting screens that allow the creature to blend into the background. Though not truly invisible, they are hard to pinpoint. While using this ability, an observer robot gains a +8 racial bonus on Stealth checks and has concealment from creatures more than 5 feet away.  &lt;/h5&gt;&lt;h5&gt;&lt;b&gt;Transmit Senses (Ex)&lt;/b&gt; Though observer robot swarms still maintain the ability to transmit their senses to a receiver like a normal observer robot, these rogue robots rarely do so.&lt;/h5&gt;&lt;/div&gt;&lt;br&gt;&lt;div&gt;&lt;h4&gt;&lt;p&gt;&lt;p&gt;Observer robots were sometimes deployed in groups that were dependent on each other. Their instruments were networked to form a web of sensors spread out over a wide area to retrieve superior surveillance for their masters. Years after these networked robots ceased receiving orders, numerous observer robots rewrote their programming and assembled into collectives that numbered up to 1,000 individual observer robots. These swarms emerge from buried wreckage in dangerous metallic clouds that scour, confound, and burn creatures they attack.  While swarms are typically chaotic, roiling clouds of creatures, observer robot swarms are highly organized, with hundreds of the tiny robots moving in synchronized patterns as they fly through the air. When observer robot swarms attack, the screens on their outer hulls flicker with disorienting colors that leave their enemies nauseated. They can also organize themselves into a matrix to display composite images across the screens on their collective shells. Treating their individual screens like pixels, observer robot swarms can form moving images of things that they have recorded such as displaying the terror-stricken face of their last victim. These robot swarms even cleverly use this technique to disguise themselves as churning clouds, flickering fires, or even other swarms such as bats or wasps.  Since observer robot swarms spend much of their processing power transmitting and sharing senses with other robots in the swarm, they rarely transmit to other devices. Their recordings are shared among the collective, making harvesting recorded data from them extremely difficult.&lt;/p&gt;&lt;/h4&gt;&lt;/div&gt;</t>
  </si>
  <si>
    <t>Rust-Risen</t>
  </si>
  <si>
    <t>absorb electricity</t>
  </si>
  <si>
    <t>malfunction</t>
  </si>
  <si>
    <t>arm drill +5 (1d6+3), metal jaw +5 (1d6+3)</t>
  </si>
  <si>
    <t>Str 17, Dex 13, Con -, Int 5, Wis 12, Cha 14</t>
  </si>
  <si>
    <t>Intimidate +6, Perception +7, Stealth +5</t>
  </si>
  <si>
    <t>augmentations</t>
  </si>
  <si>
    <t>Miscellaneous bits of rusted machinery are fused to the body of this shambling corpse.</t>
  </si>
  <si>
    <t>Absorb Electricity (Ex) When a rust-risen is damaged by electricity, it takes no damage (as if immune). Instead, the rust-risen gains 1 temporary hit point for every 4 points of damage it would have taken. A rust-risen can only have a number of temporary hit points equal to 150% of its hit point total. These temporary hit points disappear 1 hour later. If a rust-risen takes more than double its normal hit point total in electricity damage from a single attack, the creature is destroyed.  Augmentations (Ex) Rust-risen have various pieces of malfunctioning machinery embedded in their bodies. Each of these augmentations provides the rust-risen with different abilities. A rust-risen has one augmentation plus one additional augmentation for every 3 Hit Dice the creature possesses (typically 2 for most rust-risen). The rust-risen presented here has the arm drill and metal jaw augmentations. See the next page for other augmentations.  Malfunction (Ex) The machinery embedded in a rust-risen functions unpredictably in stressful situations. When a rust-risen enters combat, there is a cumulative 1% chance each round that it malfunctions. This chance resets to 0% 1 minute after combat ends. When a rust-risen malfunctions, it takes a -2 penalty on attack rolls, saving throws, skill checks, and ability checks for 1d4 minutes.</t>
  </si>
  <si>
    <t>Rust-risen lurk n the burned-out husks of ancient space-faring vessels and among the grease and blood stained laboratories of mad, technologist necromancers. These hideous undead mockeries riddled with the remnants of ancient technology-rotting creatures, outfitted with twitching relics of a space-faring race, that prey on the living by tearing their victims to shreds with gnashing drills, vivisecting scalpels, and flailing exsanguination tubes.  Ecology  Necromancers with a twisted affinity for technology often forgo the usual ghoul or   zombie minions for a rust-risen ally. Far from mindless, rust-risen possess limited memories of their lives before undeath, though these recollections are more like misshapen shadows flickering on the walls of their minds, and are often distorted and highly inaccurate.  Habitat &amp; Society  Rust-risen possess the unnatural hunger for the living shared by other undead, but they also maintain a strange obsession with technological artifacts. It's not uncommon when breaching a rust-risen lair to find it filled with baubles, gizmos, and other technological oddities-even schematics which rust-risen cannot make sense of. Rust-risen collect such items, which appear to give them some semblance of comfort in their rotting horror of an existence. Rust-risen also seek sources of electrical power, finding them comforting in the same way a warm bath soothes living flesh. If denied access to an electrical power source, rust-risen become sluggish and despondent, but spring to activity as soon as they are exposed to electricity.  Rust-risen are always bonded to their creator, serving them as loyally as an animal companion does its master. They rely on their creator to keep their malfunctioning technology from completely breaking down. Over time however, their bond grows into obsession; eventually it becomes an uncontrollable desire for their master to join them in undeath. Such obsessed rust-risen often overpower their necromancer overlords, who awaken to find themselves on an operating table, their machine-studded monstrosities hovering busily over their extracted viscera.  If a rust-risen's creator is destroyed, the undead becomes despondent and lost. It wanders, avoiding civilization and hovering at the fringes of communities, preying on stragglers and wallowing in misanthropic misery. At the same time, it constantly seeks the aid of anyone who can keep it from breaking down. This duality means that the mood of an uncontrolled rust-risen is nigh-impossible to predict.  Rust-Risen Augmentations As rust-risen are cobbled together from dead bodies augmented with barely-functioning machinery, no two are exactly alike. Some technologically minded necromancers with enough raw materials and a consistent design plan try to make their rust-risen conform to a template, but most packs of rust-risen are motley and violent amalgamations of flesh and steel.  A GM can further modify rust-risen in their games with augmentations of their own creation, but they should be no more powerful than those described below.  Additional Appendage: Some rust-risen are augmented with an additional mechanical limb. A rust-risen with this augmentation gains a slam attack that deals damage appropriate for its size (1d4 for most rust-risen). This arm   can manipulate objects as well as a normal arm, but cannot be used to wield a weapon.  Antifreeze: A rust-risen with this augmentation has an embedded series of tubes connected to a pump that keeps a chemical flowing through its body, preventing ice from forming inside it. The rust-risen gains resistance 5 to cold.  Arm Drill: A rust-risen with this augmentation has a deadly, spinning drill grafted onto its forearm. The rust-risen can use the drill to make a melee attack that deals 1d6 points of bludgeoning, piercing, and slashing damage.  Cling Hooks: A rust-risen with this augmentation has barbed hooks grafted into its arms and legs. The rust-risen gains a +4 racial bonus on Climb checks and a +4 racial bonus on combat maneuvers to grapple opponents.  Cutting Arm: A rust-risen with this augmentation has one of its forearms replaced with a functional laser torch. The rust-risen deals 1d10 points of fire damage as a touch attack. This damage is not modified further by Strength. When the laser torch is used as a tool or as a weapon to sunder, damage dealt by it bypasses hardness up to 20 points and isn't halved (as is normally the case for energy damage applied to objects) unless the object is fire resistant. A laser torch's cutting beam passes through a force field and force effect without damaging that field. Invisible objects and creatures cannot be harmed by a laser torch.  Eviscerator: A rust-risen with the eviscerator augmentation has a number of twisting blades, reciprocating saws, and spinning drills built into its chest. The rust-risen deals an additional 1d8 points of damage when grappling.  Exsanguination Tubes: A rust-risen with exsanguination tubes can drain blood from creatures it has grappled. If the rust-risen establishes or maintains a pin, it bleeds the target, dealing 1 point of Constitution damage.  Metal Jaw: A rust-risen with this augmentation has a metal jaw replacing its natural one. The rust-risen gains a bite attack that deals damage appropriate for its size (1d6 points of damage for most rust-risen).  Multi-tool: A rust-risen with this augmentation has at least one of its hands replaced with a variety of tools. The rust-risen gains a +4 competence bonus on Disable Device checks and is considered to be trained in that skill. The rust-risen also gains a +2 competence bonus on one specific Craft skill.  Steel Clad: A rust-risen with this augmentation has sheets of metal riveted to is body. The rust-risen gains a +2 natural armor bonus.  Tripod: A rust-risen with this augmentation has an additional mechanical leg. The rust-risen gains a +2 bonus to CMD against overrun and trip attempts and a +2 bonus on Acrobatics when moving on narrow surfaces or uneven ground. The rust-risen isn't considered flat-footed nor does it lose its Dexterity bonus to AC when using Acrobatics in this way.</t>
  </si>
  <si>
    <t>&lt;link rel="stylesheet"href="PF.css"&gt;&lt;div&gt;&lt;h2&gt;Rust-Risen&lt;/h2&gt;&lt;h3&gt;&lt;i&gt;Miscellaneous bits of rusted machinery are fused to the body of this shambling corpse.&lt;/i&gt;&lt;/h3&gt;&lt;br&gt;&lt;/div&gt;&lt;div class="heading"&gt;&lt;p class="alignleft"&gt;Rust-Risen&lt;/p&gt;&lt;p class="alignright"&gt;CR 2&lt;/p&gt;&lt;div style="clear: both;"&gt;&lt;/div&gt;&lt;/div&gt;&lt;div&gt;&lt;h5&gt;&lt;b&gt;XP &lt;/b&gt;600&lt;/h5&gt;&lt;h5&gt;CE Medium undead &lt;/h5&gt;&lt;h5&gt;&lt;b&gt;Init &lt;/b&gt;+5; &lt;b&gt;Senses &lt;/b&gt;darkvision 60 ft.; Perception +7&lt;/h5&gt;&lt;/div&gt;&lt;hr/&gt;&lt;div&gt;&lt;h5&gt;&lt;b&gt;DEFENSE&lt;/b&gt;&lt;/h5&gt;&lt;/div&gt;&lt;hr/&gt;&lt;div&gt;&lt;h5&gt;&lt;b&gt;AC &lt;/b&gt;15, touch 11, flat-footed 14 (+1 Dex, +4 natural)&lt;/h5&gt;&lt;h5&gt;&lt;b&gt;hp &lt;/b&gt;19 (3d8+6)&lt;/h5&gt;&lt;h5&gt;&lt;b&gt;Fort &lt;/b&gt;+3, &lt;b&gt;Ref &lt;/b&gt;+2, &lt;b&gt;Will &lt;/b&gt;+4&lt;/h5&gt;&lt;h5&gt;&lt;b&gt;Defensive Abilities &lt;/b&gt;absorb electricity; &lt;b&gt;Immune &lt;/b&gt;undead traits&lt;/h5&gt;&lt;h5&gt;&lt;b&gt;Weaknesses &lt;/b&gt;malfunction&lt;/h5&gt;&lt;/div&gt;&lt;hr/&gt;&lt;div&gt;&lt;h5&gt;&lt;b&gt;OFFENSE&lt;/b&gt;&lt;/h5&gt;&lt;/div&gt;&lt;hr/&gt;&lt;div&gt;&lt;h5&gt;&lt;b&gt;Spd &lt;/b&gt;30 ft.&lt;/h5&gt;&lt;h5&gt;&lt;b&gt;Melee &lt;/b&gt;arm drill +5 (1d6+3), metal jaw +5 (1d6+3)&lt;/h5&gt;&lt;h5&gt;&lt;b&gt;Space &lt;/b&gt;5 ft.; &lt;b&gt;Reach &lt;/b&gt;5 ft.&lt;/h5&gt;&lt;/div&gt;&lt;hr/&gt;&lt;div&gt;&lt;h5&gt;&lt;b&gt;STATISTICS&lt;/b&gt;&lt;/h5&gt;&lt;/div&gt;&lt;hr/&gt;&lt;div&gt;&lt;h5&gt;&lt;b&gt;Str &lt;/b&gt;17, &lt;b&gt;Dex &lt;/b&gt;13, &lt;b&gt;Con &lt;/b&gt;-, &lt;b&gt;Int &lt;/b&gt; 5, &lt;b&gt;Wis &lt;/b&gt;12, &lt;b&gt;Cha &lt;/b&gt;14&lt;/h5&gt;&lt;h5&gt;&lt;b&gt;Base Atk &lt;/b&gt;+2; &lt;b&gt;CMB &lt;/b&gt;+5; &lt;b&gt;CMD &lt;/b&gt;16&lt;/h5&gt;&lt;h5&gt;&lt;b&gt;Feats &lt;/b&gt;Improved Initiative, Power Attack&lt;/h5&gt;&lt;h5&gt;&lt;b&gt;Skills &lt;/b&gt;Intimidate +6, Perception +7, Stealth +5; &lt;b&gt;Racial Modifiers &lt;/b&gt;+2 Perception&lt;/h5&gt;&lt;h5&gt;&lt;b&gt;Languages &lt;/b&gt;Common&lt;/h5&gt;&lt;h5&gt;&lt;b&gt;SQ &lt;/b&gt;augmentations&lt;/h5&gt;&lt;/div&gt;&lt;hr/&gt;&lt;div&gt;&lt;h5&gt;&lt;b&gt;ECOLOGY&lt;/b&gt;&lt;/h5&gt;&lt;/div&gt;&lt;hr/&gt;&lt;div&gt;&lt;h5&gt;&lt;b&gt;Environment &lt;/b&gt; any&lt;/h5&gt;&lt;h5&gt;&lt;b&gt;Organization &lt;/b&gt;solitary, pair, or pack (3-12)&lt;/h5&gt;&lt;h5&gt;&lt;b&gt;Treasure &lt;/b&gt;none&lt;/h5&gt;&lt;/div&gt;&lt;hr/&gt;&lt;div&gt;&lt;h5&gt;&lt;b&gt;SPECIAL ABILITIES&lt;/b&gt;&lt;/h5&gt;&lt;/div&gt;&lt;hr/&gt;&lt;div&gt;&lt;/h5&gt;&lt;h5&gt;&lt;b&gt;Absorb Electricity (Ex)&lt;/b&gt; When a rust-risen is damaged by electricity, it takes no damage (as if immune). Instead, the rust-risen gains 1 temporary hit point for every 4 points of damage it would have taken. A rust-risen can only have a number of temporary hit points equal to 150% of its hit point total. These temporary hit points disappear 1 hour later. If a rust-risen takes more than double its normal hit point total in electricity damage from a single attack, the creature is destroyed.  &lt;/h5&gt;&lt;h5&gt;&lt;b&gt;Augmentations (Ex)&lt;/b&gt; Rust-risen have various pieces of malfunctioning machinery embedded in their bodies. Each of these augmentations provides the rust-risen with different abilities. A rust-risen has one augmentation plus one additional augmentation for every 3 Hit Dice the creature possesses (typically 2 for most rust-risen). The rust-risen presented here has the arm drill and metal jaw augmentations. See the next page for other augmentations.  &lt;/h5&gt;&lt;h5&gt;&lt;b&gt;Malfunction (Ex)&lt;/b&gt; The machinery embedded in a rust-risen functions unpredictably in stressful situations. When a rust-risen enters combat, there is a cumulative 1% chance each round that it malfunctions. This chance resets to 0% 1 minute after combat ends. When a rust-risen malfunctions, it takes a -2 penalty on attack rolls, saving throws, skill checks, and ability checks for 1d4 minutes.&lt;/h5&gt;&lt;/div&gt;&lt;br&gt;&lt;div&gt;&lt;h4&gt;&lt;p&gt;&lt;p&gt;Rust-risen lurk n the burned-out husks of ancient space-faring vessels and among the grease and blood stained laboratories of mad, technologist necromancers. These hideous undead mockeries riddled with the remnants of ancient technology-rotting creatures, outfitted with twitching relics of a space-faring race, that prey on the living by tearing their victims to shreds with gnashing drills, vivisecting scalpels, and flailing exsanguination tubes.  &lt;b&gt;&lt;/p&gt;&lt;p&gt;Ecology&lt;/b&gt;&lt;/p&gt;&lt;p&gt;  Necromancers with a twisted affinity for technology often forgo the usual ghoul or   zombie minions for a rust-risen ally. Far from mindless, rust-risen possess limited memories of their lives before undeath, though these recollections are more like misshapen shadows flickering on the walls of their minds, and are often distorted and highly inaccurate.  &lt;b&gt;&lt;/p&gt;&lt;p&gt;Habitat &amp; Society&lt;/b&gt;&lt;/p&gt;&lt;p&gt;  Rust-risen possess the unnatural hunger for the living shared by other undead, but they also maintain a strange obsession with technological artifacts. It's not uncommon when breaching a rust-risen lair to find it filled with baubles, gizmos, and other technological oddities-even schematics which rust-risen cannot make sense of. Rust-risen collect such items, which appear to give them some semblance of comfort in their rotting horror of an existence. Rust-risen also seek sources of electrical power, finding them comforting in the same way a warm bath soothes living flesh. If denied access to an electrical power source, rust-risen become sluggish and despondent, but spring to activity as soon as they are exposed to electricity.  Rust-risen are always bonded to their creator, serving them as loyally as an animal companion does its master. They rely on their creator to keep their malfunctioning technology from completely breaking down. Over time however, their bond grows into obsession; eventually it becomes an uncontrollable desire for their master to join them in undeath. Such obsessed rust-risen often overpower their necromancer overlords, who awaken to find themselves on an operating table, their machine-studded monstrosities hovering busily over their extracted viscera.  If a rust-risen's creator is destroyed, the undead becomes despondent and lost. It wanders, avoiding civilization and hovering at the fringes of communities, preying on stragglers and wallowing in misanthropic misery. At the same time, it constantly seeks the aid of anyone who can keep it from breaking down. This duality means that the mood of an uncontrolled rust-risen is nigh-impossible to predict.  &lt;br&gt;&lt;b&gt;Rust-Risen Augmentations&lt;/b&gt;&lt;br&gt; As rust-risen are cobbled together from dead bodies augmented with barely-functioning machinery, no two are exactly alike. Some technologically minded necromancers with enough raw materials and a consistent design plan try to make their rust-risen conform to a template, but most packs of rust-risen are motley and violent amalgamations of flesh and steel.  A GM can further modify rust-risen in their games with augmentations of their own creation, but they should be no more powerful than those described below.  &lt;br&gt;&lt;i&gt;Additional Appendage&lt;/i&gt;: Some rust-risen are augmented with an additional mechanical limb. A rust-risen with this augmentation gains a slam attack that deals damage appropriate for its size (1d4 for most rust-risen). This arm   can manipulate objects as well as a normal arm, but cannot be used to wield a weapon.  &lt;br&gt;&lt;i&gt;Antifreeze&lt;/i&gt;: A rust-risen with this augmentation has an embedded series of tubes connected to a pump that keeps a chemical flowing through its body, preventing ice from forming inside it. The rust-risen gains resistance 5 to cold.  &lt;br&gt;&lt;i&gt;Arm Drill&lt;/i&gt;: A rust-risen with this augmentation has a deadly, spinning drill grafted onto its forearm. The rust-risen can use the drill to make a melee attack that deals 1d6 points of bludgeoning, piercing, and slashing damage.  &lt;br&gt;&lt;i&gt;Cling Hooks&lt;/i&gt;: A rust-risen with this augmentation has barbed hooks grafted into its arms and legs. The rust-risen gains a +4 racial bonus on Climb checks and a +4 racial bonus on combat maneuvers to grapple opponents.  &lt;br&gt;&lt;i&gt;Cutting Arm&lt;/i&gt;: A rust-risen with this augmentation has one of its forearms replaced with a functional laser torch. The rust-risen deals 1d10 points of fire damage as a touch attack. This damage is not modified further by Strength. When the laser torch is used as a tool or as a weapon to sunder, damage dealt by it bypasses hardness up to 20 points and isn't halved (as is normally the case for energy damage applied to objects) unless the object is fire resistant. A laser torch's cutting beam passes through a force field and force effect without damaging that field. Invisible objects and creatures cannot be harmed by a laser torch.  &lt;br&gt;&lt;i&gt;Eviscerator&lt;/i&gt;: A rust-risen with the eviscerator augmentation has a number of twisting blades, reciprocating saws, and spinning drills built into its chest. The rust-risen deals an additional 1d8 points of damage when grappling.  &lt;br&gt;&lt;i&gt;Exsanguination Tubes&lt;/i&gt;: A rust-risen with exsanguination tubes can drain blood from creatures it has grappled. If the rust-risen establishes or maintains a pin, it bleeds the target, dealing 1 point of Constitution damage.  &lt;br&gt;&lt;i&gt;Metal Jaw&lt;/i&gt;: A rust-risen with this augmentation has a metal jaw replacing its natural one. The rust-risen gains a bite attack that deals damage appropriate for its size (1d6 points of damage for most rust-risen).  &lt;br&gt;&lt;i&gt;Multi-tool&lt;/i&gt;: A rust-risen with this augmentation has at least one of its hands replaced with a variety of tools. The rust-risen gains a +4 competence bonus on Disable Device checks and is considered to be trained in that skill. The rust-risen also gains a +2 competence bonus on one specific Craft skill.  &lt;br&gt;&lt;i&gt;Steel Clad&lt;/i&gt;: A rust-risen with this augmentation has sheets of metal riveted to is body. The rust-risen gains a +2 natural armor bonus.  &lt;br&gt;&lt;i&gt;Tripod&lt;/i&gt;: A rust-risen with this augmentation has an additional mechanical leg. The rust-risen gains a +2 bonus to CMD against overrun and trip attempts and a +2 bonus on Acrobatics when moving on narrow surfaces or uneven ground. The rust-risen isn't considered flat-footed nor does it lose its Dexterity bonus to AC when using Acrobatics in this way.&lt;/p&gt;&lt;/h4&gt;&lt;/div&gt;</t>
  </si>
  <si>
    <t>Irradiated Dead</t>
  </si>
  <si>
    <t>(+3 Dex, +1 dodge, +5 natural)</t>
  </si>
  <si>
    <t>2 slams +12 (1d6+5 plus radiation)</t>
  </si>
  <si>
    <t>create spawn, radioactive, radioactive spew</t>
  </si>
  <si>
    <t>Str 20, Dex 16, Con -, Int 7, Wis 15, Cha 17</t>
  </si>
  <si>
    <t>Combat Reflexes, Dodge, Improved Initiative, Power Attack, Toughness</t>
  </si>
  <si>
    <t>Climb +9, Perception +15, Stealth +14, Swim +6</t>
  </si>
  <si>
    <t>This humanoid creature's pale orange, withered skin peels from its flesh in patches. Its yellow eyes stare, unblinking but seething with rage.</t>
  </si>
  <si>
    <t>AP 87</t>
  </si>
  <si>
    <t>Create Spawn (Su) Any humanoid creature that is slain by an irradiated dead's radiation becomes an irradiated dead itself in 1d4 rounds. Spawn so created are less powerful than typical irradiated dead, taking a -2 penalty on all d20 rolls and having 2 fewer hit points per Hit Die. Spawn are under the command of the irradiated dead that created them and remain enslaved until its destruction, at which point they lose their spawn penalties to d20 rolls and become full-fledged and free-willed irradiated dead. They don't possess any of the abilities they had in life.  Radioactive (Ex) Any creature that comes in contact with an irradiated dead risks infection from the radiation that consumes the creatures. Any creature hit by an irradiated dead's slam attack or radioactive spew risks infection, as does any creature who touches an irradiated dead. On a failed saving throw, the target is affected by medium radiation and radiates low radiation in a 10-foot radius for as long as it remains afflicted. For more information on radiation, see page 55 of Pathfinder Campaign Setting: Technology Guide. This is a poison effect, and the save DC is Charisma-based.  Radiation: Slam-contact; save Fort DC 18; frequency 1/round for 6 rounds; effect 1d4 Con drain; cure 2 consecutive saves.  Radioactive Spew (Ex) Three times per day as a standard action, an irradiated dead can spew a 15-foot cone of irradiated viscera from its mouth. Creatures in the area take 2d6 points of acid damage and are subjected to the creature's radiation. A successful DC 18 Reflex save halves the damage. Creatures that takes damage from this effect are subject to the irradiated dead's radioactive special ability. The save DC is Charisma-based.</t>
  </si>
  <si>
    <t>Little more than orange-tinted, blistered flesh drawn across skeletons, the irradiated dead were once humanoids- mainly Kellid warriors-who have been tainted by the radiation that's strewn across Numeria. Created as a result of experiments by members of the Technic League, a handful of irradiated dead escaped their restraints and set off across Numeria, creating more of their kind with each kill. With the strange chemicals and radiation coursing through their bodies and augmenting survival and hunting instincts, they scour the Numerian wastes in search of prey. Irradiated dead generally appear the same size as the humanoids they once were, but they weigh less due to their bodies have been ravaged by radiation.  Ecology  The secretive cabal known as the Technic League has always looked for ways to bolster its military power beyond the use of the gearsmen. Over the past couple centuries, the League's members have made numerous foul discoveries by studying the strange relics, technologies, and chemicals collected from the ruins of Divinity.  Originally conceived by a Technic League lieutenant as more reliable and easily replaceable minions than the gearsmen, the irradiated dead were the result of a series of experiments conducted in the shadow of the Silver Mount. The lieutenant was skilled in the use of necromancy magic, a study not normally mastered by Technic League members. She gathered a group of the strongest young warriors in Starfall-all of whom sought to make names for themselves in the service of the Black Sovereign-and subjected them to round after round of brutal endurance tests, injections of chemicals and drugs, savage bloodletting, and forced starvation until their bodies couldn't take any more.  The lieutenant administered to the warriors a number of chemical compounds recovered from a medical bay within Silver Mount that were originally intended to aid the crew of the Divinity in surviving in strange and hostile environments. Lacking full understanding of what they were working with, the lieutenant and her apprentices mixed and distilled these strange chemicals into a viscous, orange fluid that augmented physical strength and coordination while also thickening the outer layers of skin to a rocklike hardness. She believed that replacing the subjects' blood with the orange liquid, along with   controlled exposure to a smashed piece of wreckage leaking radiation, would yield the obedient soldiers she desired. When the first two test subjects completed the regimen, they awoke with a savage hunger for the flesh of their kind and rose up to fight her. The lieutenant escaped that first trial with only the loss of her right eye and her right hand just above the wrist. Her two apprentices were not so lucky. Subsequent refinements and tests yielded no better results. Though these latest test subjects retained their free will, their hunger for raw flesh was just as potent as the earlier attempts. And as they're generally more powerful than their Technic League creators, the irradiated dead saw no reason to serve their creators in any way.  Not long after these experiments, several irradiated dead were turned loose or escaped. Rumors persist within the Technic League of study specimens that were kept in secret, and some foolish young sub-commanders are looking to restart the project.  Burning inside with necrotic radiation, the irradiated dead display enhanced strength and coordination. Their skin and pupils are tinted pale orange like the fluids that replaced their blood. Their fingers transform into savage claws as sharp as ragged metal. Unexpectedly, the creatures show a remarkable resistance to the effects of positive energy that are deadly to most other forms of undead. They are also carriers of the radiation treatment that fueled their transition to undeath, able to pass the aff liction to other living creatures.  Irradiated dead are carnivorous, greatly preferring fresh meat, but they aren't above eating carrion. Cunning, patient and careful hunters, irradiated dead can prey on a nomad tribe over months, ambushing small bands of warriors and feeding upon them one by one.  Habitat &amp; Society  Most irradiated dead are natives of the broken Numerian wastes, and they continue haunting these regions in their new forms just as they inhabited the wastes in life. They generally search for new hunting grounds in solitude, but those that manage to create their own spawn travel in packs with those they have transformed. Whether roaming across the plains, hills, and valleys, or even wading through muck and waterways, they spend much of their time lurking in shadowy places on the outskirts of villages or tribal encampments. They do not generally keep personal possessions or treasure from their meals, but may use such things to lure and entrap subsequent search parties.  Though they're intelligent, the irradiated dead rarely show any inclination toward forming social groups or hierarchies, preferring to kill and eat creatures that enter their territories, though they will deal with other intelligent creatures if they must. If they encounter more powerful beings in their hunting grounds, irradiated   dead will work to trick or trap them. The irradiated dead simply move on to new territories if they are unable to eliminate the threat. An unconfirmed report by a Technic League spy in Sunder Horn, however, claimed that at least three fast-moving, orange-skinned creatures had been hunting on the outskirts of town for nearly a year. The creatures have seemingly disappeared without any further sightings in the last 18 months.  Even the Technic League is aware of the dangers these creatures could pose to the populace. The methods used to create the irradiated dead are well-guarded secrets of the Technic League. These techniques are also impossible to implement outside of Numeria, because the necrotic radiation and alien chemicals instrumental to their creation can be found nowhere else on Golarion.</t>
  </si>
  <si>
    <t>&lt;link rel="stylesheet"href="PF.css"&gt;&lt;div&gt;&lt;h2&gt;Irradiated Dead&lt;/h2&gt;&lt;h3&gt;&lt;i&gt;This humanoid creature's pale orange, withered skin peels from its flesh in patches. Its yellow eyes stare, unblinking but seething with rage.&lt;/i&gt;&lt;/h3&gt;&lt;br&gt;&lt;/div&gt;&lt;div class="heading"&gt;&lt;p class="alignleft"&gt;Irradiated Dead&lt;/p&gt;&lt;p class="alignright"&gt;CR 7&lt;/p&gt;&lt;div style="clear: both;"&gt;&lt;/div&gt;&lt;/div&gt;&lt;div&gt;&lt;h5&gt;&lt;b&gt;XP &lt;/b&gt;3,200&lt;/h5&gt;&lt;h5&gt;NE Medium undead &lt;/h5&gt;&lt;h5&gt;&lt;b&gt;Init &lt;/b&gt;+7; &lt;b&gt;Senses &lt;/b&gt;darkvision 60 ft.; Perception +15&lt;/h5&gt;&lt;/div&gt;&lt;hr/&gt;&lt;div&gt;&lt;h5&gt;&lt;b&gt;DEFENSE&lt;/b&gt;&lt;/h5&gt;&lt;/div&gt;&lt;hr/&gt;&lt;div&gt;&lt;h5&gt;&lt;b&gt;AC &lt;/b&gt;19, touch 14, flat-footed 15 (+3 Dex, +1 dodge, +5 natural)&lt;/h5&gt;&lt;h5&gt;&lt;b&gt;hp &lt;/b&gt;85 (10d8+40)&lt;/h5&gt;&lt;h5&gt;&lt;b&gt;Fort &lt;/b&gt;+6, &lt;b&gt;Ref &lt;/b&gt;+6, &lt;b&gt;Will &lt;/b&gt;+9&lt;/h5&gt;&lt;h5&gt;&lt;b&gt;Defensive Abilities &lt;/b&gt;channel resistance +2; &lt;b&gt;Immune &lt;/b&gt;undead traits&lt;/h5&gt;&lt;/div&gt;&lt;hr/&gt;&lt;div&gt;&lt;h5&gt;&lt;b&gt;OFFENSE&lt;/b&gt;&lt;/h5&gt;&lt;/div&gt;&lt;hr/&gt;&lt;div&gt;&lt;h5&gt;&lt;b&gt;Spd &lt;/b&gt;30 ft.&lt;/h5&gt;&lt;h5&gt;&lt;b&gt;Melee &lt;/b&gt;2 slams +12 (1d6+5 plus radiation)&lt;/h5&gt;&lt;h5&gt;&lt;b&gt;Space &lt;/b&gt;5 ft.; &lt;b&gt;Reach &lt;/b&gt;5 ft.&lt;/h5&gt;&lt;h5&gt;&lt;b&gt;Special Attacks &lt;/b&gt;create spawn, radioactive, radioactive spew&lt;/h5&gt;&lt;/div&gt;&lt;hr/&gt;&lt;div&gt;&lt;h5&gt;&lt;b&gt;STATISTICS&lt;/b&gt;&lt;/h5&gt;&lt;/div&gt;&lt;hr/&gt;&lt;div&gt;&lt;h5&gt;&lt;b&gt;Str &lt;/b&gt;20, &lt;b&gt;Dex &lt;/b&gt;16, &lt;b&gt;Con &lt;/b&gt;-, &lt;b&gt;Int &lt;/b&gt; 7, &lt;b&gt;Wis &lt;/b&gt;15, &lt;b&gt;Cha &lt;/b&gt;17&lt;/h5&gt;&lt;h5&gt;&lt;b&gt;Base Atk &lt;/b&gt;+7; &lt;b&gt;CMB &lt;/b&gt;+11; &lt;b&gt;CMD &lt;/b&gt;26&lt;/h5&gt;&lt;h5&gt;&lt;b&gt;Feats &lt;/b&gt;Combat Reflexes, Dodge, Improved Initiative, Power Attack, Toughness&lt;/h5&gt;&lt;h5&gt;&lt;b&gt;Skills &lt;/b&gt;Climb +9, Perception +15, Stealth +14, Swim +6&lt;/h5&gt;&lt;h5&gt;&lt;b&gt;Languages &lt;/b&gt;Common&lt;/h5&gt;&lt;/div&gt;&lt;hr/&gt;&lt;div&gt;&lt;h5&gt;&lt;b&gt;ECOLOGY&lt;/b&gt;&lt;/h5&gt;&lt;/div&gt;&lt;hr/&gt;&lt;div&gt;&lt;h5&gt;&lt;b&gt;Environment &lt;/b&gt; any (Numeria)&lt;/h5&gt;&lt;h5&gt;&lt;b&gt;Organization &lt;/b&gt;solitary, pair, or gang (3-6)&lt;/h5&gt;&lt;h5&gt;&lt;b&gt;Treasure &lt;/b&gt;none&lt;/h5&gt;&lt;/div&gt;&lt;hr/&gt;&lt;div&gt;&lt;h5&gt;&lt;b&gt;SPECIAL ABILITIES&lt;/b&gt;&lt;/h5&gt;&lt;/div&gt;&lt;hr/&gt;&lt;div&gt;&lt;/h5&gt;&lt;h5&gt;&lt;b&gt;Create Spawn (Su)&lt;/b&gt; Any humanoid creature that is slain by an irradiated dead's radiation becomes an irradiated dead itself in 1d4 rounds. Spawn so created are less powerful than typical irradiated dead, taking a -2 penalty on all d20 rolls and having 2 fewer hit points per Hit Die. Spawn are under the command of the irradiated dead that created them and remain enslaved until its destruction, at which point they lose their spawn penalties to d20 rolls and become full-fledged and free-willed irradiated dead. They don't possess any of the abilities they had in life.  &lt;/h5&gt;&lt;h5&gt;&lt;b&gt;Radioactive (Ex)&lt;/b&gt; Any creature that comes in contact with an irradiated dead risks infection from the radiation that consumes the creatures. Any creature hit by an irradiated dead's slam attack or radioactive spew risks infection, as does any creature who touches an irradiated dead. On a failed saving throw, the target is affected by medium radiation and radiates low radiation in a 10-foot radius for as long as it remains afflicted. For more information on radiation, see page 55 of &lt;i&gt;Pathfinder Campaign Setting&lt;/i&gt;: &lt;i&gt;Technology Guide&lt;/i&gt;. This is a poison effect, and the save DC is Charisma-based.  &lt;i&gt;Radiation&lt;/i&gt;: Slam-contact; save Fort DC 18; frequency 1/round for 6 rounds; effect 1d4 Con drain; cure 2 consecutive saves.  &lt;/h5&gt;&lt;h5&gt;&lt;b&gt;Radioactive Spew (Ex)&lt;/b&gt; Three times per day as a standard action, an irradiated dead can spew a 15-foot cone of irradiated viscera from its mouth. Creatures in the area take 2d6 points of acid damage and are subjected to the creature's radiation. A successful DC 18 Reflex save halves the damage. Creatures that takes damage from this effect are subject to the irradiated dead's radioactive special ability. The save DC is Charisma-based.&lt;/h5&gt;&lt;/div&gt;&lt;br&gt;&lt;div&gt;&lt;h4&gt;&lt;p&gt;&lt;p&gt;Little more than orange-tinted, blistered flesh drawn across skeletons, the irradiated dead were once humanoids- mainly Kellid warriors-who have been tainted by the radiation that's strewn across Numeria. Created as a result of experiments by members of the Technic League, a handful of irradiated dead escaped their restraints and set off across Numeria, creating more of their kind with each kill. With the strange chemicals and radiation coursing through their bodies and augmenting survival and hunting instincts, they scour the Numerian wastes in search of prey. Irradiated dead generally appear the same size as the humanoids they once were, but they weigh less due to their bodies have been ravaged by radiation.  &lt;b&gt;&lt;/p&gt;&lt;p&gt;Ecology&lt;/b&gt;&lt;/p&gt;&lt;p&gt;  The secretive cabal known as the Technic League has always looked for ways to bolster its military power beyond the use of the gearsmen. Over the past couple centuries, the League's members have made numerous foul discoveries by studying the strange relics, technologies, and chemicals collected from the ruins of &lt;i&gt;Divinity&lt;/i&gt;.  Originally conceived by a Technic League lieutenant as more reliable and easily replaceable minions than the gearsmen, the irradiated dead were the result of a series of experiments conducted in the shadow of the Silver Mount. The lieutenant was skilled in the use of necromancy magic, a study not normally mastered by Technic League members. She gathered a group of the strongest young warriors in Starfall-all of whom sought to make names for themselves in the service of the Black Sovereign-and subjected them to round after round of brutal endurance tests, injections of chemicals and drugs, savage bloodletting, and forced starvation until their bodies couldn't take any more.  The lieutenant administered to the warriors a number of chemical compounds recovered from a medical bay within Silver Mount that were originally intended to aid the crew of the &lt;i&gt;Divinity&lt;/i&gt; in surviving in strange and hostile environments. Lacking full understanding of what they were working with, the lieutenant and her apprentices mixed and distilled these strange chemicals into a viscous, orange fluid that augmented physical strength and coordination while also thickening the outer layers of skin to a rocklike hardness. She believed that replacing the subjects' blood with the orange liquid, along with   controlled exposure to a smashed piece of wreckage leaking radiation, would yield the obedient soldiers she desired. When the first two test subjects completed the regimen, they awoke with a savage hunger for the flesh of their kind and rose up to fight her. The lieutenant escaped that first trial with only the loss of her right eye and her right hand just above the wrist. Her two apprentices were not so lucky. Subsequent refinements and tests yielded no better results. Though these latest test subjects retained their free will, their hunger for raw flesh was just as potent as the earlier attempts. And as they're generally more powerful than their Technic League creators, the irradiated dead saw no reason to serve their creators in any way.  Not long after these experiments, several irradiated dead were turned loose or escaped. Rumors persist within the Technic League of study specimens that were kept in secret, and some foolish young sub-commanders are looking to restart the project.  Burning inside with necrotic radiation, the irradiated dead display enhanced strength and coordination. Their skin and pupils are tinted pale orange like the fluids that replaced their blood. Their fingers transform into savage claws as sharp as ragged metal. Unexpectedly, the creatures show a remarkable resistance to the effects of positive energy that are deadly to most other forms of undead. They are also carriers of the radiation treatment that fueled their transition to undeath, able to pass the aff liction to other living creatures.  Irradiated dead are carnivorous, greatly preferring fresh meat, but they aren't above eating carrion. Cunning, patient and careful hunters, irradiated dead can prey on a nomad tribe over months, ambushing small bands of warriors and feeding upon them one by one.  &lt;b&gt;&lt;/p&gt;&lt;p&gt;Habitat &amp; Society&lt;/b&gt;&lt;/p&gt;&lt;p&gt;  Most irradiated dead are natives of the broken Numerian wastes, and they continue haunting these regions in their new forms just as they inhabited the wastes in life. They generally search for new hunting grounds in solitude, but those that manage to create their own spawn travel in packs with those they have transformed. Whether roaming across the plains, hills, and valleys, or even wading through muck and waterways, they spend much of their time lurking in shadowy places on the outskirts of villages or tribal encampments. They do not generally keep personal possessions or treasure from their meals, but may use such things to lure and entrap subsequent search parties.  Though they're intelligent, the irradiated dead rarely show any inclination toward forming social groups or hierarchies, preferring to kill and eat creatures that enter their territories, though they will deal with other intelligent creatures if they must. If they encounter more powerful beings in their hunting grounds, irradiated   dead will work to trick or trap them. The irradiated dead simply move on to new territories if they are unable to eliminate the threat. An unconfirmed report by a Technic League spy in Sunder Horn, however, claimed that at least three fast-moving, orange-skinned creatures had been hunting on the outskirts of town for nearly a year. The creatures have seemingly disappeared without any further sightings in the last 18 months.  Even the Technic League is aware of the dangers these creatures could pose to the populace. The methods used to create the irradiated dead are well-guarded secrets of the Technic League. These techniques are also impossible to implement outside of Numeria, because the necrotic radiation and alien chemicals instrumental to their creation can be found nowhere else on Golarion.&lt;/p&gt;&lt;/h4&gt;&lt;/div&gt;</t>
  </si>
  <si>
    <t>Thought Harvester Robot</t>
  </si>
  <si>
    <t>claw +19 (1d6+6 plus grab), 2 integrated nanite injectors +19 (1d4+6 plus harvest thoughts)</t>
  </si>
  <si>
    <t>integrated sonic rifle +15 ranged touch (3d6 sonic)</t>
  </si>
  <si>
    <t>constrict (1d6+9), harvest thoughts, integrated nanite injectors, integrated sonic rifle</t>
  </si>
  <si>
    <t>Str 22, Dex 15, Con -, Int 12, Wis 15, Cha 1</t>
  </si>
  <si>
    <t>Alertness, Dodge, Improved Initiative, Iron Will, Mobility, Point-Blank Shot, Power Attack</t>
  </si>
  <si>
    <t>Knowledge (local) +10, Perception +19, Sense Motive +19, Stealth +6</t>
  </si>
  <si>
    <t>solitary or squad (2-6)</t>
  </si>
  <si>
    <t>Rows of crystal spheres line the back of this four-legged robot. A single glowing eye sits in the middle of its head.</t>
  </si>
  <si>
    <t>Force Field (Ex) A thought harvester is sheathed in a thin layer of shimmering energy that grants it 40 bonus hit points. All damage dealt to a thought harvester with an active force field is reduced from these hit points first. As long as the force field is active, the thought harvester is immune to critical hits. A thought harvester's force field has fast healing 10, but once its hit points are reduced to 0, the force field shuts down and does not reactivate for 24 hours.  Integrated Nanite Injectors (Ex) A thought harvester is outfitted with two nanite injectors. These modified syringes are mounted on the end of animated, flexible tubes that feed into the robot's crystal spheres and allow it to use its harvest thoughts ability. These injectors are treated as a piercing weapons that deal 1d4 points of damage, but can't be salvaged to be used on their own.  Integrated Sonic Rifle (Ex) A thought harvester has an built-in sonic rifle slung beneath its head. This weapon has a range of 150 feet and deals 3d6 points of sonic damage.  The weapon can fire once per round and does so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Effects that grant concealment (such as fog or smoke) or the spells blur, invisibility, or mirror image don't affect this weapon's attack. Roll to confirm each attack roll that threatens a critical hit separately.  Harvest Thoughts (Ex) A thought harvester that hits a living creature with one of its integrated nanite injectors can selectively duplicate certain memories the target possesses. Each time the harvester uses this ability, it can copy one significant event (such as the events of a combat or a birthday party), or it can sift through the victim's memories as part of an interrogation that allows it to effectively ask and receive truthful answers to six questions. A successful DC 17 Will save negates the effects of this ability; mindless creatures or creatures with an Intelligence score of 1 are immune to it. Each time a creature's memories are copied through the use of this ability, it must succeed at a DC 17 Fortitude save or take 1d4 points of Intelligence drain. A creature's Intelligence score can't be drained below 1 in this way.  If successful, the target's copied memories appear as swirling mist within one of the crystal spheres socketed into the thought harvester's back. If the thought harvester is willing, helpless, or destroyed, a sphere can be removed from its socket with a successful DC 30 Disable Device check and be read by certain devices without damaging the memories within. This ability can be used on creatures that have been dead for less than 24 hours, but their brain must be mostly intact and only 1d4 memories can be harvested postmortem. The duration can be extended if the creature's brain has been preserved (such as by gentle repose) or if the creature possesses a brain that doesn't rot. The save DCs are Intelligence-based.</t>
  </si>
  <si>
    <t>Thought harvesters are specialized robots designed to forcibly extract memories from a living creature or corpse. Built to survive battlefields and other hazardous environments, thought harvesters are outfitted with thick armor plating and a durable force field. Giving the thought harvester robot its name, two prehensile tendrils extend from the creature's sides, each tipped with a wickedly barbed syringe through which the creature injects sophisticated nanites into its target. These nanites immediately duplicate portions of the target's brain and return through the syringe into the thought harvester's   central core. There, the target's memories are swiftly categorized and stored in one of an array of crystalline spheres located along the robot's spine. When performed on a living target, the process is painful and can cause severe damage to the subject's cognitive reasoning capabilities. A thought harvester's head has a single glowing eye in the center, and two weapons hang beneath it. These weapons allow the thought harvester to fire bursts of sonic energy at any targets that react in an aggressive manner. A thought harvester rarely speaks, but when it does it speaks in short, monosyllabic words, and is always direct and to the point. Thought harvesters are 6 feet long and 4 feet tall. They are densely built, and weigh 1,600 lbs. A thought harvester draws energy from an eff icient internal power source and continually recycles and repairs its internal store of specialized nanites.  Ecology  A thought harvester is a militarized application of specialized thought-recovery technology. Nanites able to affect a target's thoughts or memories are used in weapons such as the id rif le or mindrender, but the nanites used in those devices become inert after performing their function. When they're instead directly injected and immediately recovered, the nanites duplicate a creature's thoughts and store them for review. The thought harvester's nimble frame and armored shell ensure effective frontline deployment of this technology.  Dozens of egg-sized crystalline spheres line the creature's spine, each solidly nestled within a socket in the creature's armored back. These spheres are normally clear, but when the robot recovers a creature's thoughts, a sphere fills with a cloudy, gray haze. A thought harvester might fill all of its crystal spheres after a dozen missions. Regular maintenance includes transferring harvested thoughts into specialized computers, but the technology to do so is lost on Golarion. Instead, the stolen thoughts within the spheres simply dissipate when a sphere is destroyed or incorrectly removed.  Habitat &amp; Society  Thought harvesters are deployed in a variety of military situations in which specific intelligence must be recovered or eliminated, but bodily recovery of the target is unnecessary or unwise. A thought harvester can grab and carry a human  in its claw, but these robots are rarely used to capture living humanoids. A thought harvester might be assigned to invade an enemy stronghold to remove key orders from an opposing commander, or invade a prison to copy sensitive information from the mind of a spy captured by the enemy. Thought harvester robots are often used to recover critical intelligence from soldiers killed in the middle of a raging battle or that fell in irradiated environments. Thought harvesters are deployed only when overt force is acceptable, as they're neither stealthy nor subtle.  These robots show little individual personality as they go about their work of harvesting memories. Unlike other robots, which are generally content to stand perfectly motionless when not in use, thought harvesters tend to fidget, scanning for danger and waving their syringe-tipped tendrils in the air. A thought harvester cannot itself access any of the thoughts stored within the crystalline spheres, though it does retain some general idea of the memories it has previously collected. To the thought harvester, these memories are simply cargo to be recovered and brought back to its superiors.</t>
  </si>
  <si>
    <t>&lt;link rel="stylesheet"href="PF.css"&gt;&lt;div&gt;&lt;h2&gt;Robot, Thought Harvester&lt;/h2&gt;&lt;h3&gt;&lt;i&gt;Rows of crystal spheres line the back of this four-legged robot. A single glowing eye sits in the middle of its head.&lt;/i&gt;&lt;/h3&gt;&lt;br&gt;&lt;/div&gt;&lt;div class="heading"&gt;&lt;p class="alignleft"&gt;Thought Harvester Robot&lt;/p&gt;&lt;p class="alignright"&gt;CR 10&lt;/p&gt;&lt;div style="clear: both;"&gt;&lt;/div&gt;&lt;/div&gt;&lt;div&gt;&lt;h5&gt;&lt;b&gt;XP &lt;/b&gt;9,600&lt;/h5&gt;&lt;h5&gt;N Medium construct (robot)&lt;/h5&gt;&lt;h5&gt;&lt;b&gt;Init &lt;/b&gt;+6; &lt;b&gt;Senses &lt;/b&gt;darkvision 60 ft., low-light vision; Perception +19&lt;/h5&gt;&lt;/div&gt;&lt;hr/&gt;&lt;div&gt;&lt;h5&gt;&lt;b&gt;DEFENSE&lt;/b&gt;&lt;/h5&gt;&lt;/div&gt;&lt;hr/&gt;&lt;div&gt;&lt;h5&gt;&lt;b&gt;AC &lt;/b&gt;23, touch 13, flat-footed 20 (+2 Dex, +1 dodge, +10 natural)&lt;/h5&gt;&lt;h5&gt;&lt;b&gt;hp &lt;/b&gt;131 (13d10+20 plus 40 hp force field)&lt;/h5&gt;&lt;h5&gt;&lt;b&gt;Fort &lt;/b&gt;+4, &lt;b&gt;Ref &lt;/b&gt;+6, &lt;b&gt;Will &lt;/b&gt;+8&lt;/h5&gt;&lt;h5&gt;&lt;b&gt;Defensive Abilities &lt;/b&gt;hardness 10; &lt;b&gt;Immune &lt;/b&gt;construct traits; &lt;b&gt;Resist &lt;/b&gt;acid 10, cold 10, fire 10&lt;/h5&gt;&lt;h5&gt;&lt;b&gt;Weaknesses &lt;/b&gt;vulnerable to critical hits and electricity&lt;/h5&gt;&lt;/div&gt;&lt;hr/&gt;&lt;div&gt;&lt;h5&gt;&lt;b&gt;OFFENSE&lt;/b&gt;&lt;/h5&gt;&lt;/div&gt;&lt;hr/&gt;&lt;div&gt;&lt;h5&gt;&lt;b&gt;Spd &lt;/b&gt;30 ft.&lt;/h5&gt;&lt;h5&gt;&lt;b&gt;Melee &lt;/b&gt;claw +19 (1d6+6 plus grab), 2 integrated nanite injectors +19 (1d4+6 plus harvest thoughts)&lt;/h5&gt;&lt;h5&gt;&lt;b&gt;Ranged &lt;/b&gt;integrated sonic rifle +15 ranged touch (3d6 sonic)&lt;/h5&gt;&lt;h5&gt;&lt;b&gt;Space &lt;/b&gt;5 ft.; &lt;b&gt;Reach &lt;/b&gt;5 ft.&lt;/h5&gt;&lt;h5&gt;&lt;b&gt;Special Attacks &lt;/b&gt;constrict (1d6+9), harvest thoughts, integrated nanite injectors, integrated sonic rifle&lt;/h5&gt;&lt;/div&gt;&lt;hr/&gt;&lt;div&gt;&lt;h5&gt;&lt;b&gt;STATISTICS&lt;/b&gt;&lt;/h5&gt;&lt;/div&gt;&lt;hr/&gt;&lt;div&gt;&lt;h5&gt;&lt;b&gt;Str &lt;/b&gt;22, &lt;b&gt;Dex &lt;/b&gt;15, &lt;b&gt;Con &lt;/b&gt;-, &lt;b&gt;Int &lt;/b&gt; 12, &lt;b&gt;Wis &lt;/b&gt;15, &lt;b&gt;Cha &lt;/b&gt;1&lt;/h5&gt;&lt;h5&gt;&lt;b&gt;Base Atk &lt;/b&gt;+13; &lt;b&gt;CMB &lt;/b&gt;+19; &lt;b&gt;CMD &lt;/b&gt;32 (36 vs. trip)&lt;/h5&gt;&lt;h5&gt;&lt;b&gt;Feats &lt;/b&gt;Alertness, Dodge, Improved Initiative, Iron Will, Mobility, Point-Blank Shot, Power Attack&lt;/h5&gt;&lt;h5&gt;&lt;b&gt;Skills &lt;/b&gt;Knowledge (local) +10, Perception +19, Sense Motive +19, Stealth +6&lt;/h5&gt;&lt;h5&gt;&lt;b&gt;Languages &lt;/b&gt;Androffan, Common&lt;/h5&gt;&lt;/div&gt;&lt;hr/&gt;&lt;div&gt;&lt;h5&gt;&lt;b&gt;ECOLOGY&lt;/b&gt;&lt;/h5&gt;&lt;/div&gt;&lt;hr/&gt;&lt;div&gt;&lt;h5&gt;&lt;b&gt;Environment &lt;/b&gt; any (Numeria)&lt;/h5&gt;&lt;h5&gt;&lt;b&gt;Organization &lt;/b&gt;solitary or squad (2-6)&lt;/h5&gt;&lt;h5&gt;&lt;b&gt;Treasure &lt;/b&gt;none&lt;/h5&gt;&lt;/div&gt;&lt;hr/&gt;&lt;div&gt;&lt;h5&gt;&lt;b&gt;SPECIAL ABILITIES&lt;/b&gt;&lt;/h5&gt;&lt;/div&gt;&lt;hr/&gt;&lt;div&gt;&lt;/h5&gt;&lt;h5&gt;&lt;b&gt;Force Field (Ex)&lt;/b&gt; A thought harvester is sheathed in a thin layer of shimmering energy that grants it 40 bonus hit points. All damage dealt to a thought harvester with an active force field is reduced from these hit points first. As long as the force field is active, the thought harvester is immune to critical hits. A thought harvester's force field has fast healing 10, but once its hit points are reduced to 0, the force field shuts down and does not reactivate for 24 hours.  &lt;/h5&gt;&lt;h5&gt;&lt;b&gt;Integrated Nanite Injectors (Ex)&lt;/b&gt; A thought harvester is outfitted with two nanite injectors. These modified syringes are mounted on the end of animated, flexible tubes that feed into the robot's crystal spheres and allow it to use its harvest thoughts ability. These injectors are treated as a piercing weapons that deal 1d4 points of damage, but can't be salvaged to be used on their own.  &lt;/h5&gt;&lt;h5&gt;&lt;b&gt;Integrated Sonic Rifle (Ex)&lt;/b&gt; A thought harvester has an built-in sonic rifle slung beneath its head. This weapon has a range of 150 feet and deals 3d6 points of sonic damage.  The weapon can fire once per round and does so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Effects that grant concealment (such as fog or smoke) or the spells &lt;i&gt;blur&lt;/i&gt;, &lt;i&gt;invisibility&lt;/i&gt;, or &lt;i&gt;mirror image&lt;/i&gt; don't affect this weapon's attack. Roll to confirm each attack roll that threatens a critical hit separately.  &lt;/h5&gt;&lt;h5&gt;&lt;b&gt;Harvest Thoughts (Ex)&lt;/b&gt; A thought harvester that hits a living creature with one of its integrated nanite injectors can selectively duplicate certain memories the target possesses. Each time the harvester uses this ability, it can copy one significant event (such as the events of a combat or a birthday party), or it can sift through the victim's memories as part of an interrogation that allows it to effectively ask and receive truthful answers to six questions. A successful DC 17 Will save negates the effects of this ability; mindless creatures or creatures with an Intelligence score of 1 are immune to it. Each time a creature's memories are copied through the use of this ability, it must succeed at a DC 17 Fortitude save or take 1d4 points of Intelligence drain. A creature's Intelligence score can't be drained below 1 in this way.  If successful, the target's copied memories appear as swirling mist within one of the crystal spheres socketed into the thought harvester's back. If the thought harvester is willing, helpless, or destroyed, a sphere can be removed from its socket with a successful DC 30 Disable Device check and be read by certain devices without damaging the memories within. This ability can be used on creatures that have been dead for less than 24 hours, but their brain must be mostly intact and only 1d4 memories can be harvested postmortem. The duration can be extended if the creature's brain has been preserved (such as by &lt;i&gt;gentle&lt;/i&gt; repose) or if the creature possesses a brain that doesn't rot. The save DCs are Intelligence-based.&lt;/h5&gt;&lt;/div&gt;&lt;br&gt;&lt;div&gt;&lt;h4&gt;&lt;p&gt;&lt;p&gt;Thought harvesters are specialized robots designed to forcibly extract memories from a living creature or corpse. Built to survive battlefields and other hazardous environments, thought harvesters are outfitted with thick armor plating and a durable force field. Giving the thought harvester robot its name, two prehensile tendrils extend from the creature's sides, each tipped with a wickedly barbed syringe through which the creature injects sophisticated nanites into its target. These nanites immediately duplicate portions of the target's brain and return through the syringe into the thought harvester's   central core. There, the target's memories are swiftly categorized and stored in one of an array of crystalline spheres located along the robot's spine. When performed on a living target, the process is painful and can cause severe damage to the subject's cognitive reasoning capabilities. A thought harvester's head has a single glowing eye in the center, and two weapons hang beneath it. These weapons allow the thought harvester to fire bursts of sonic energy at any targets that react in an aggressive manner. A thought harvester rarely speaks, but when it does it speaks in short, monosyllabic words, and is always direct and to the point. Thought harvesters are 6 feet long and 4 feet tall. They are densely built, and weigh 1,600 lbs. A thought harvester draws energy from an eff icient internal power source and continually recycles and repairs its internal store of specialized nanites.  &lt;b&gt;&lt;/p&gt;&lt;p&gt;Ecology&lt;/b&gt;&lt;/p&gt;&lt;p&gt;  A thought harvester is a militarized application of specialized thought-recovery technology. Nanites able to affect a target's thoughts or memories are used in weapons such as the id rif le or mindrender, but the nanites used in those devices become inert after performing their function. When they're instead directly injected and immediately recovered, the nanites duplicate a creature's thoughts and store them for review. The thought harvester's nimble frame and armored shell ensure effective frontline deployment of this technology.  Dozens of egg-sized crystalline spheres line the creature's spine, each solidly nestled within a socket in the creature's armored back. These spheres are normally clear, but when the robot recovers a creature's thoughts, a sphere fills with a cloudy, gray haze. A thought harvester might fill all of its crystal spheres after a dozen missions. Regular maintenance includes transferring harvested thoughts into specialized computers, but the technology to do so is lost on Golarion. Instead, the stolen thoughts within the spheres simply dissipate when a sphere is destroyed or incorrectly removed.  &lt;b&gt;&lt;/p&gt;&lt;p&gt;Habitat &amp; Society&lt;/b&gt;&lt;/p&gt;&lt;p&gt;  Thought harvesters are deployed in a variety of military situations in which specific intelligence must be recovered or eliminated, but bodily recovery of the target is unnecessary or unwise. A thought harvester can grab and carry a human  in its claw, but these robots are rarely used to capture living humanoids. A thought harvester might be assigned to invade an enemy stronghold to remove key orders from an opposing commander, or invade a prison to copy sensitive information from the mind of a spy captured by the enemy. Thought harvester robots are often used to recover critical intelligence from soldiers killed in the middle of a raging battle or that fell in irradiated environments. Thought harvesters are deployed only when overt force is acceptable, as they're neither stealthy nor subtle.  These robots show little individual personality as they go about their work of harvesting memories. Unlike other robots, which are generally content to stand perfectly motionless when not in use, thought harvesters tend to fidget, scanning for danger and waving their syringe-tipped tendrils in the air. A thought harvester cannot itself access any of the thoughts stored within the crystalline spheres, though it does retain some general idea of the memories it has previously collected. To the thought harvester, these memories are simply cargo to be recovered and brought back to its superiors.&lt;/p&gt;&lt;/h4&gt;&lt;/div&gt;</t>
  </si>
  <si>
    <t>Warden Robot</t>
  </si>
  <si>
    <t>blindsight 30 ft., darkvision 60 ft., low-light vision; Perception +20</t>
  </si>
  <si>
    <t>infrasonic field (30 ft., DC 17)</t>
  </si>
  <si>
    <t>all-around vision, hardness 10, reactive armor, resilient</t>
  </si>
  <si>
    <t>2 slams +18 (1d8+4)</t>
  </si>
  <si>
    <t>2 integrated sonic disruptors +18 ranged touch (2d8 sonic)</t>
  </si>
  <si>
    <t>combined arms, dazzler, integrated sonic disruptor</t>
  </si>
  <si>
    <t>Str 18, Dex 19, Con -, Int 11, Wis 14, Cha 1</t>
  </si>
  <si>
    <t>Alertness, Combat Reflexes, Improved Initiative, Nimble Moves, Point-Blank Shot, Power Attack, Precise Shot, Stand Still</t>
  </si>
  <si>
    <t>Climb +10, Perception +20, Sense Motive +16</t>
  </si>
  <si>
    <t>solitary, pair, or sentry (3-12)</t>
  </si>
  <si>
    <t>Crafted of a strange, dull metal, this bulky construct stomps forward on stout, multi-jointed legs.</t>
  </si>
  <si>
    <t>Combined Arms (Ex) As part of a full-attack action, a warden robot can attack with both melee and ranged integrated weapons.  Dazzler (Ex) As a standard action, a warden robot can target a single creature with a beam of strobing light that functions as a gaze attack with a range of 60 feet. A creature subject to this attack must succeed at a DC 17 Fortitude save or be blinded for 2d4 rounds. Creatures that successfully save are dazzled for 1d4 rounds. Creatures with light blindness or light sensitivity take a -4 penalty on the saving throw. This is a light effect, and the save DC is Intelligence-based.  Infrasonic Field (Ex) Warden robots constantly emit powerful sound waves at a frequency below normal hearing. These vibrations can debilitate living beings within 30 feet. Such creatures must succeed at DC 17 Fortitude save or fall prone and be nauseated for 1d4 rounds. A warden robot can suppress or resume this ability as a free action. This is a sonic effect, and the save DC is Intelligence-based.  Integrated Sonic Disruptor (Ex) A warden robot's arms contain built-in ranged weapons that emit focused sound waves in 100-foot rays that deal 2d8 points of sonic damage.  Reactive Armor (Ex) A warden robot is covered in a special shell that reacts explosively to powerful strikes. Due to this covering, a warden robot gains light fortification (25% chance to negate critical hits and sneak attacks). When the armor negates a critical hit from a melee weapon, the attacker takes an amount of fire damage equal to half of the damage dealt to the robot. Attackers using reach or ranged weapons avoid this damage.  Resilient (Ex) Warden robots receive a +3 racial bonus on all saving throws.</t>
  </si>
  <si>
    <t>Wardens are dangerous guardian robots often found protecting sealed vaults or patrolling ancient, buried corridors. They carry out their orders with ruthlessness and zeal, usually offering no warning before attacking a perceived threat. The Technic League has had moderate success in controlling a few of these robots, and occasionally assigns them as guards for valuable treasures or important prisoners, roles for which they're well suited.  Although the mere sight of these massive machines is imposing enough to ward off most intruders, those who are undeterred by a warden's appearance soon find the robot to be quite capable of destroying those who enter its territory without proper clearance. Unlike golems or similarly mindless constructs, wardens possess an intelligence that allows them to employ tactics, either on their own or as part of a unit. When acting in groups, the robots are smart enough to suppress and reactivate their nausea-inducing sound waves in concert, maximizing the length of time their opponents are incapacitated.  Most wardens are in Silver Mount, but some can be found in many other parts of Numeria. Nearly all share the same characteristics: a squat upper body with a domed shape and two arms ending in six surprisingly dexterous "fingers" surrounding emitters that serve as its primary ranged weapons. Two stout, multi-jointed legs provide the construct with great mobility, even on hilly or rough terrain.  Ecology  Wardens were obviously designed and programmed to guard objects, people, or locations. Although they have no life cycle to speak of, these robots do seem to possess certain behavioral characteristics that make them fascinating to Numerian scholars.  The warden's reactive armor is a matter of particular interest to the Technic League. Although the robots are still vulnerable to critical hits, their armor reduces the risk posed by this weakness. A few of the League's most talented members have devoted themselves to determining how the reactive armor works and how to replicate it. The secret appears to be in the material that comprises the robot's exoskeleton-which behaves like metal in all respects until struck by a powerful force, when it responds with a violent, fiery explosion. Amazingly, the explosive material restores itself over time, as long as the robot continues to function.  Habitat &amp; Society  Wardens, like many robots found in Numeria, follow strict internal programming that guides their actions. Their special programming, however, is somewhat more flexible than that of other robots. Wardens learn and adapt, especially when it comes to facing specialized types of foes.  As constructs built by ancient masters whose goals and intentions are almost unknowable, wardens have no   society in the traditional sense of the word. They exist only to follow their programming to the best of their ability. Still, their ability to adapt and work together in small groups makes them formidable opponents for those who would seek treasures in the ancient caches scattered throughout Numeria.  Although capable of speech, wardens communicate with each other by some other means. They coordinate efforts silently, and skillfully arrange patrols to maximize coverage of their assigned areas. As long as a warden is guarding something (whether by itself or as part of a group of wardens), it nearly always follows the orders of the creature that owns the object or location. Wardens demonstrate a clear understanding of their duties, and can apply their alien intelligence toward problem solving when the situation requires it. This makes them effective jailers as well, since they can use their incapacitating sound field against prisoners who attempt to escape-as well as on those who might try to break the prisoners out.  Wardensof Note Wardens appear to have been an apex design, for the same model has been found guarding many of the chambers in Silver Mount, as well as other scattered remnants of the massive vessel that fell from the sky so long ago. However, a few have been known to display different characteristics. Some of these alterations are intentional modifications made by people with great knowledge and skill. Other models may have even stranger origins.  Red Terror (N warden robot ranger 7): The robot known as Red Terror guards a section of tunnels within the Red Redoubt of Karamoss. Red Terror appears to have been crafted using an alloy of djezet and steel (known as djezeteel). It's unclear whether the mad wizard Karamoss created the specialized warden robot using deciphered schematics or merely modified an existing construct. Either way, Red Terror is a skilled and ruthless hunter that relentlessly pursues intruders in its domain. Those adventurers who have encountered Red Terror claim that the robot actually seems to take pleasure in the gruesome deaths of its prey. The robot also seems to have some way to empower spellcasters it allies with and enhance the power of their spells.  Silent Sentinel (CR 9): Explorers investigating ruins in the Felldales of western Numeria have reported encountering a unique version of the warden robot that can generate fields that cancel sound rather than induce nausea, earning it the name "Silent Sentinel." This aura has the effect of a silence spell with a 30-foot radius centered on the warden, but the effect can't be dispelled or countered by magic. Instead of sonic disruptors, Silent Sentinel is equipped with integrated lasers that deal 2d8 points of fire damage. Based on recent reports from near the First Blade's Path, this specialized warden doesn't keep to just the Felldales.</t>
  </si>
  <si>
    <t>&lt;link rel="stylesheet"href="PF.css"&gt;&lt;div&gt;&lt;h2&gt;Robot, Warden&lt;/h2&gt;&lt;h3&gt;&lt;i&gt;Crafted of a strange, dull metal, this bulky construct stomps forward on stout, multi-jointed legs.&lt;/i&gt;&lt;/h3&gt;&lt;br&gt;&lt;/div&gt;&lt;div class="heading"&gt;&lt;p class="alignleft"&gt;Warden Robot&lt;/p&gt;&lt;p class="alignright"&gt;CR 9&lt;/p&gt;&lt;div style="clear: both;"&gt;&lt;/div&gt;&lt;/div&gt;&lt;div&gt;&lt;h5&gt;&lt;b&gt;XP &lt;/b&gt;6,400&lt;/h5&gt;&lt;h5&gt;N Large construct (robot)&lt;/h5&gt;&lt;h5&gt;&lt;b&gt;Init &lt;/b&gt;+8; &lt;b&gt;Senses &lt;/b&gt;blindsight 30 ft., darkvision 60 ft., low-light vision; Perception +20&lt;/h5&gt;&lt;h5&gt;&lt;b&gt;Aura &lt;/b&gt;infrasonic field (30 ft., DC 17)&lt;/h5&gt;&lt;/div&gt;&lt;hr/&gt;&lt;div&gt;&lt;h5&gt;&lt;b&gt;DEFENSE&lt;/b&gt;&lt;/h5&gt;&lt;/div&gt;&lt;hr/&gt;&lt;div&gt;&lt;h5&gt;&lt;b&gt;AC &lt;/b&gt;23, touch 13, flat-footed 19 (+4 Dex, +10 natural, -1 size)&lt;/h5&gt;&lt;h5&gt;&lt;b&gt;hp &lt;/b&gt;112 (15d10+30)&lt;/h5&gt;&lt;h5&gt;&lt;b&gt;Fort &lt;/b&gt;+8, &lt;b&gt;Ref &lt;/b&gt;+12, &lt;b&gt;Will &lt;/b&gt;+10&lt;/h5&gt;&lt;h5&gt;&lt;b&gt;Defensive Abilities &lt;/b&gt;all-around vision, hardness 10, reactive armor, resilient; &lt;b&gt;Immune &lt;/b&gt;construct traits&lt;/h5&gt;&lt;h5&gt;&lt;b&gt;Weaknesses &lt;/b&gt;vulnerable to critical hits and electricity&lt;/h5&gt;&lt;/div&gt;&lt;hr/&gt;&lt;div&gt;&lt;h5&gt;&lt;b&gt;OFFENSE&lt;/b&gt;&lt;/h5&gt;&lt;/div&gt;&lt;hr/&gt;&lt;div&gt;&lt;h5&gt;&lt;b&gt;Spd &lt;/b&gt;30 ft.&lt;/h5&gt;&lt;h5&gt;&lt;b&gt;Melee &lt;/b&gt;2 slams +18 (1d8+4)&lt;/h5&gt;&lt;h5&gt;&lt;b&gt;Ranged &lt;/b&gt;2 integrated sonic disruptors +18 ranged touch (2d8 sonic)&lt;/h5&gt;&lt;h5&gt;&lt;b&gt;Space &lt;/b&gt;10 ft.; &lt;b&gt;Reach &lt;/b&gt;10 ft.&lt;/h5&gt;&lt;h5&gt;&lt;b&gt;Special Attacks &lt;/b&gt;combined arms, dazzler, integrated sonic disruptor&lt;/h5&gt;&lt;/div&gt;&lt;hr/&gt;&lt;div&gt;&lt;h5&gt;&lt;b&gt;STATISTICS&lt;/b&gt;&lt;/h5&gt;&lt;/div&gt;&lt;hr/&gt;&lt;div&gt;&lt;h5&gt;&lt;b&gt;Str &lt;/b&gt;18, &lt;b&gt;Dex &lt;/b&gt;19, &lt;b&gt;Con &lt;/b&gt;-, &lt;b&gt;Int &lt;/b&gt; 11, &lt;b&gt;Wis &lt;/b&gt;14, &lt;b&gt;Cha &lt;/b&gt;1&lt;/h5&gt;&lt;h5&gt;&lt;b&gt;Base Atk &lt;/b&gt;+15; &lt;b&gt;CMB &lt;/b&gt;+20; &lt;b&gt;CMD &lt;/b&gt;34&lt;/h5&gt;&lt;h5&gt;&lt;b&gt;Feats &lt;/b&gt;Alertness, Combat Reflexes, Improved Initiative, Nimble Moves, Point-Blank Shot, Power Attack, Precise Shot, Stand Still&lt;/h5&gt;&lt;h5&gt;&lt;b&gt;Skills &lt;/b&gt;Climb +10, Perception +20, Sense Motive +16&lt;/h5&gt;&lt;h5&gt;&lt;b&gt;Languages &lt;/b&gt;Androffan&lt;/h5&gt;&lt;/div&gt;&lt;hr/&gt;&lt;div&gt;&lt;h5&gt;&lt;b&gt;ECOLOGY&lt;/b&gt;&lt;/h5&gt;&lt;/div&gt;&lt;hr/&gt;&lt;div&gt;&lt;h5&gt;&lt;b&gt;Environment &lt;/b&gt; any (Numeria)&lt;/h5&gt;&lt;h5&gt;&lt;b&gt;Organization &lt;/b&gt;solitary, pair, or sentry (3-12)&lt;/h5&gt;&lt;h5&gt;&lt;b&gt;Treasure &lt;/b&gt;none&lt;/h5&gt;&lt;/div&gt;&lt;hr/&gt;&lt;div&gt;&lt;h5&gt;&lt;b&gt;SPECIAL ABILITIES&lt;/b&gt;&lt;/h5&gt;&lt;/div&gt;&lt;hr/&gt;&lt;div&gt;&lt;/h5&gt;&lt;h5&gt;&lt;b&gt;Combined Arms (Ex)&lt;/b&gt; As part of a full-attack action, a warden robot can attack with both melee and ranged integrated weapons.  &lt;/h5&gt;&lt;h5&gt;&lt;b&gt;Dazzler (Ex)&lt;/b&gt; As a standard action, a warden robot can target a single creature with a beam of strobing light that functions as a gaze attack with a range of 60 feet. A creature subject to this attack must succeed at a DC 17 Fortitude save or be blinded for 2d4 rounds. Creatures that successfully save are dazzled for 1d4 rounds. Creatures with light blindness or light sensitivity take a -4 penalty on the saving throw. This is a light effect, and the save DC is Intelligence-based.  &lt;/h5&gt;&lt;h5&gt;&lt;b&gt;Infrasonic Field (Ex)&lt;/b&gt; Warden robots constantly emit powerful sound waves at a frequency below normal hearing. These vibrations can debilitate living beings within 30 feet. Such creatures must succeed at DC 17 Fortitude save or fall prone and be nauseated for 1d4 rounds. A warden robot can suppress or resume this ability as a free action. This is a sonic effect, and the save DC is Intelligence-based.  &lt;/h5&gt;&lt;h5&gt;&lt;b&gt;Integrated Sonic Disruptor (Ex)&lt;/b&gt; A warden robot's arms contain built-in ranged weapons that emit focused sound waves in 100-foot rays that deal 2d8 points of sonic damage.  &lt;/h5&gt;&lt;h5&gt;&lt;b&gt;Reactive Armor (Ex)&lt;/b&gt; A warden robot is covered in a special shell that reacts explosively to powerful strikes. Due to this covering, a warden robot gains &lt;i&gt;light fortification&lt;/i&gt; (25% chance to negate critical hits and sneak attacks). When the armor negates a critical hit from a melee weapon, the attacker takes an amount of fire damage equal to half of the damage dealt to the robot. Attackers using reach or ranged weapons avoid this damage.  &lt;/h5&gt;&lt;h5&gt;&lt;b&gt;Resilient (Ex)&lt;/b&gt; Warden robots receive a +3 racial bonus on all saving throws.&lt;/h5&gt;&lt;/div&gt;&lt;br&gt;&lt;div&gt;&lt;h4&gt;&lt;p&gt;&lt;p&gt;Wardens are dangerous guardian robots often found protecting sealed vaults or patrolling ancient, buried corridors. They carry out their orders with ruthlessness and zeal, usually offering no warning before attacking a perceived threat. The Technic League has had moderate success in controlling a few of these robots, and occasionally assigns them as guards for valuable treasures or important prisoners, roles for which they're well suited.  Although the mere sight of these massive machines is imposing enough to ward off most intruders, those who are undeterred by a warden's appearance soon find the robot to be quite capable of destroying those who enter its territory without proper clearance. Unlike golems or similarly mindless constructs, wardens possess an intelligence that allows them to employ tactics, either on their own or as part of a unit. When acting in groups, the robots are smart enough to suppress and reactivate their nausea-inducing sound waves in concert, maximizing the length of time their opponents are incapacitated.  Most wardens are in Silver Mount, but some can be found in many other parts of Numeria. Nearly all share the same characteristics: a squat upper body with a domed shape and two arms ending in six surprisingly dexterous "fingers" surrounding emitters that serve as its primary ranged weapons. Two stout, multi-jointed legs provide the construct with great mobility, even on hilly or rough terrain.  &lt;b&gt;&lt;/p&gt;&lt;p&gt;Ecology&lt;/b&gt;&lt;/p&gt;&lt;p&gt;  Wardens were obviously designed and programmed to guard objects, people, or locations. Although they have no life cycle to speak of, these robots do seem to possess certain behavioral characteristics that make them fascinating to Numerian scholars.  The warden's reactive armor is a matter of particular interest to the Technic League. Although the robots are still vulnerable to critical hits, their armor reduces the risk posed by this weakness. A few of the League's most talented members have devoted themselves to determining how the reactive armor works and how to replicate it. The secret appears to be in the material that comprises the robot's exoskeleton-which behaves like metal in all respects until struck by a powerful force, when it responds with a violent, fiery explosion. Amazingly, the explosive material restores itself over time, as long as the robot continues to function.  &lt;b&gt;&lt;/p&gt;&lt;p&gt;Habitat &amp; Society&lt;/b&gt;&lt;/p&gt;&lt;p&gt;  Wardens, like many robots found in Numeria, follow strict internal programming that guides their actions. Their special programming, however, is somewhat more flexible than that of other robots. Wardens learn and adapt, especially when it comes to facing specialized types of foes.  As constructs built by ancient masters whose goals and intentions are almost unknowable, wardens have no   society in the traditional sense of the word. They exist only to follow their programming to the best of their ability. Still, their ability to adapt and work together in small groups makes them formidable opponents for those who would seek treasures in the ancient caches scattered throughout Numeria.  Although capable of speech, wardens communicate with each other by some other means. They coordinate efforts silently, and skillfully arrange patrols to maximize coverage of their assigned areas. As long as a warden is guarding something (whether by itself or as part of a group of wardens), it nearly always follows the orders of the creature that owns the object or location. Wardens demonstrate a clear understanding of their duties, and can apply their alien intelligence toward problem solving when the situation requires it. This makes them effective jailers as well, since they can use their incapacitating sound field against prisoners who attempt to escape-as well as on those who might try to break the prisoners out.  &lt;br&gt;&lt;b&gt;Wardens of Note&lt;/b&gt;&lt;br&gt; Wardens appear to have been an apex design, for the same model has been found guarding many of the chambers in Silver Mount, as well as other scattered remnants of the massive vessel that fell from the sky so long ago. However, a few have been known to display different characteristics. Some of these alterations are intentional modifications made by people with great knowledge and skill. Other models may have even stranger origins.  &lt;br&gt;&lt;b&gt;Red Terror (N warden robot ranger 7):&lt;/b&gt; The robot known as Red Terror guards a section of tunnels within the Red Redoubt of Karamoss. Red Terror appears to have been crafted using an alloy of djezet and steel (known as djezeteel). It's unclear whether the mad wizard Karamoss created the specialized warden robot using deciphered schematics or merely modified an existing construct. Either way, Red Terror is a skilled and ruthless hunter that relentlessly pursues intruders in its domain. Those adventurers who have encountered Red Terror claim that the robot actually seems to take pleasure in the gruesome deaths of its prey. The robot also seems to have some way to empower spellcasters it allies with and enhance the power of their spells.  &lt;br&gt;&lt;b&gt;Silent Sentinel (CR 9):&lt;/b&gt; Explorers investigating ruins in the Felldales of western Numeria have reported encountering a unique version of the warden robot that can generate fields that cancel sound rather than induce nausea, earning it the name "Silent Sentinel." This aura has the effect of a &lt;i&gt;silence&lt;/i&gt; spell with a 30-foot radius centered on the warden, but the effect can't be dispelled or countered by magic. Instead of sonic disruptors, Silent Sentinel is equipped with integrated lasers that deal 2d8 points of fire damage. Based on recent reports from near the First Blade's Path, this specialized warden doesn't keep to just the Felldales.&lt;/p&gt;&lt;/h4&gt;&lt;/div&gt;</t>
  </si>
  <si>
    <t>Thorgothrel</t>
  </si>
  <si>
    <t>blindsight 100 ft.; Perception +11</t>
  </si>
  <si>
    <t>Fort +7, Ref +4, Will +7</t>
  </si>
  <si>
    <t>cold, electricity, mind-affecting effects, ooze traits</t>
  </si>
  <si>
    <t>2 slams +11 (1d6+6 plus bleed)</t>
  </si>
  <si>
    <t>force ray +5 ranged touch (10d6 force)</t>
  </si>
  <si>
    <t>atavistic manipulation, bleed (1 Int damage), force ray</t>
  </si>
  <si>
    <t>Str 22, Dex 10, Con 17, Int 17, Wis 16, Cha 11</t>
  </si>
  <si>
    <t>23 (25 vs. trip)</t>
  </si>
  <si>
    <t>Great Fortitude, Improved Initiative, Iron Will, Lightning Reflexes</t>
  </si>
  <si>
    <t>Disable Device +8, Heal +10, Knowledge (arcana) +10, Knowledge (engineering) +10, Knowledge (nature) +10, Perception +11</t>
  </si>
  <si>
    <t>Aklo, Common, Infernal; telepathy 100 ft.</t>
  </si>
  <si>
    <t>no breath, poisonous sublimation</t>
  </si>
  <si>
    <t>standard (silver armature worth 350 gp, other treasure)</t>
  </si>
  <si>
    <t>A skeleton of silver rods gives this blob of protoplasm a roughly defined shape with an approximation of three arms and legs. Its outer skin shimmers with a rainbow of colors.</t>
  </si>
  <si>
    <t>Atavistic Manipulation (Su) A thorgothrel can alter a target's genetic structure to induce rapid evolutionary regression by dealing Intelligence bleed damage with its slam attacks. As the target mentally regresses, it also becomes more feral and violent. A target that has taken at least 4 points of Intelligence damage from a thorgothrel gains a +2 enhancement bonus to Strength. If a thorgothrel spends an hour experimenting on a target rendered unconscious due to Intelligence damage, it can make this regression permanent. Thereafter, the target's Intelligence score is reduced to 1. This regression can be reversed only with heal, limited wish, miracle, or wish. At the GM's discretion, the target might change in additional ways to reflect its atavistic regression.  Force Field (Ex) A thorgothrel with a silver armature is sheathed in a thin layer of shimmering energy that grants 40 bonus hit points. All damage dealt to a thorgothrel with an active force field is reduced from these hit points first. As long as the force field is active, the thorgothrel is immune to critical hits. A thorgothrel's force field has fast healing 10, but once its hit points are reduced to 0, the force field shuts down and can only be reactivated if the thorgothrel spends a full-round action and succeeds at a DC 15 Disable Device check. If successful, the force field reactivates with 1 hit point.  Force Ray (Ex) As a standard action, a thorgothrel can lose 5 hit points from its force field (if it has that many or more remaining) in order to fire a ray of force at any target within 100 feet. The ray is a ranged touch attack that deals 10d6 points of force damage.  Poisonous Sublimation (Ex) When a thorgothrel without an active force field is in a region with breathable atmosphere, it beings to evaporate into a poisonous mist. The thorgothrel takes 1d4 points of Constitution damage each round at the beginning of its turn, and the mist expands to fill a 20-foot radius. Any living creature in the mist with 6 or fewer HD must succeed at a DC 17 Fortitude save or be slain. A creature with more than 6 HD takes 1d4 points of Constitution damage each round while in the mist (Fortitude half). A moderate wind disperses the mist in 4 rounds; a strong wind disperses the mist in 1 round. This is a poison effect, and the save DC is Constitution-based.</t>
  </si>
  <si>
    <t>Thorgothrels are a spacefaring race of aggressive genetic manipulators. In their natural form, thorgothrels are blobs of protoplasm 12 feet in diameter that move with awkward undulation. Thorgothrels can extrude pseudopods in order to manipulate objects and form simple tools. These pseudopods excrete a complex cocktail of chemicals that can force changes to a victim's underlying genetic structure.  Weighed down by Golarion's gravity and quick to sublimate into poisonous vapor in the atmosphere, thorgothrels find Golarion (and similar planets) inherently inimical. A thorgothrel can move about on Golarion only by wrapping its body around a frame of silver rods that provides inner support and encases the creature in a resilient force field barrier. Despite the hazard Golarion's atmosphere poses to these alien creatures, the planet's staggering diversity of life presents a veritable cornucopia of beings upon which they can perform their genetic experimentations, inching closer to their goal of returning all creatures to a primeval, atavistic state.  The silver armature largely determines the exact size of a thorgothrel, but a typical thorgothrel stands around 11 feet tall and weighs about 900 lbs.  Ecology  Hailing from a distant planet with a radically different environment, thorgothrels don't fit into Golarion's ecosystem. The environment on Golarion is deadly to this spacefaring race, as the planet's comparatively low   air pressure causes them to vaporize when exposed to it. Thorgothrels on Golarion combat this by remaining continually sheathed in a protective force field to avoid fatal dematerialization. Even in the best of conditions, a thorgothrel moves slowly. On Golarion, it must wrap its protoplasmic form around an artificial skeleton in order to move at a speed greater than a crawl. Thorgothrel mathematics are based on a ternary system, which is ref lected in their armatures usually having three legs and three arms radially placed around a central spine.  Thorgothrels feed on electrical currents and certain metals. The armatures thorgothrels create in order to provide mobility are made of electromagnetically charged and refined silver, and thus contain all of the nutrients the creatures need to survive for several months. Without an armature, a thorgothrel requires an ounce of silver per week to survive. Thorgothrels don't require true sleep, and the torpor they enter in the long years of travel between planets in their strange ships provides them with sufficient rest to remain active for months at a time.  Thorgothrels communicate telepathically, and consider verbal communication to be the sort of anathema that drives their work toward retrogressive development.  Habitat &amp; Society  The thorgothrel race were once humanoids. The greatest of their scientists and philosophers concluded that evolutionary advancement was a danger to the universe as a whole, and that life in its most primitive state was safest for all creatures. The thorgothrels began a great spacefaring crusade to subjugate other planets and force regressive evolution on the planets' denizens via genetic manipulation. Thorgothrels take pride in devolving entire planets into primitive life forms, and slaughter those races that put up too much of a struggle against their "great work."  As the thorgothrels "improved" world after world, they also manipulated their own genes. While maintaining their intelligence and skill at genetic manipulation, the race regressed its form to that of sentient blobs of protoplasm. Thorgothrels buttress the weaknesses of these new bodies, such as low mobility, with technological solutions. Although silver armatures and defensive force fields are the most common artifacts of thorgothrel science, rumors from other worlds tell of thorgothrels that occupy gargantuan walking machines or psychic field projectors powerful enough to render entire cities docile.  Their great crusade has caused the once numerous thorgothrel race to dwindle, but the race's fervor to enforce regression still continues on many far-f lung planets. A few decades ago, thorgothrel explorers discovered Golarion and were staggered by the abundance of advanced life found on this world. However, Golarion's unfavorable environment and great distance from the thorgothrels' homeworld has so far stymied a full-scale assault. To date, only a few daring adventurer-geneticists have come to Golarion. To avoid attracting wide public attention, these thorgothrels pursue their regression experiments in isolated locations, such as lonely wastelands, border outposts, or hidden valleys. Thorgothrels carefully dissect failed experiments in order to hone their craft, but usually set successfully regressed victims free. Rumors of remote areas where animals or people have suddenly "gone wild" or "turned feral" may indicate a thorgothrel's presence.  Thorgothrels are arrogant and prone to overconfidence. Most thorgothrels encountered on Golarion have visited dozens of other worlds, and they consider even the most advanced of Golarion's creatures to be evolutionary mistakes that must be corrected or exterminated. This gives thorgothrels little reason to communicate with other races, which in turn feeds into their intellectual and philosophical mandate to act however they see fit.</t>
  </si>
  <si>
    <t>&lt;link rel="stylesheet"href="PF.css"&gt;&lt;div&gt;&lt;h2&gt;Thorgothrel&lt;/h2&gt;&lt;h3&gt;&lt;i&gt;A skeleton of silver rods gives this blob of protoplasm a roughly defined shape with an approximation of three arms and legs. Its outer skin shimmers with a rainbow of colors.&lt;/i&gt;&lt;/h3&gt;&lt;br&gt;&lt;/div&gt;&lt;div class="heading"&gt;&lt;p class="alignleft"&gt;Thorgothrel&lt;/p&gt;&lt;p class="alignright"&gt;CR 8&lt;/p&gt;&lt;div style="clear: both;"&gt;&lt;/div&gt;&lt;/div&gt;&lt;div&gt;&lt;h5&gt;&lt;b&gt;XP &lt;/b&gt;4,800&lt;/h5&gt;&lt;h5&gt;LE Large ooze &lt;/h5&gt;&lt;h5&gt;&lt;b&gt;Init &lt;/b&gt;+4; &lt;b&gt;Senses &lt;/b&gt;blindsight 100 ft.; Perception +11&lt;/h5&gt;&lt;/div&gt;&lt;hr/&gt;&lt;div&gt;&lt;h5&gt;&lt;b&gt;DEFENSE&lt;/b&gt;&lt;/h5&gt;&lt;/div&gt;&lt;hr/&gt;&lt;div&gt;&lt;h5&gt;&lt;b&gt;AC &lt;/b&gt;21, touch 9, flat-footed 21 (+12 natural, -1 size)&lt;/h5&gt;&lt;h5&gt;&lt;b&gt;hp &lt;/b&gt;100 (8d8+24 plus 40 hp force field)&lt;/h5&gt;&lt;h5&gt;&lt;b&gt;Fort &lt;/b&gt;+7, &lt;b&gt;Ref &lt;/b&gt;+4, &lt;b&gt;Will &lt;/b&gt;+7&lt;/h5&gt;&lt;h5&gt;&lt;b&gt;Immune &lt;/b&gt;cold, electricity, mind-affecting effects, ooze traits; &lt;b&gt;Resist &lt;/b&gt;acid 10&lt;/h5&gt;&lt;/div&gt;&lt;hr/&gt;&lt;div&gt;&lt;h5&gt;&lt;b&gt;OFFENSE&lt;/b&gt;&lt;/h5&gt;&lt;/div&gt;&lt;hr/&gt;&lt;div&gt;&lt;h5&gt;&lt;b&gt;Spd &lt;/b&gt;20 ft.&lt;/h5&gt;&lt;h5&gt;&lt;b&gt;Melee &lt;/b&gt;2 slams +11 (1d6+6 plus bleed)&lt;/h5&gt;&lt;h5&gt;&lt;b&gt;Ranged &lt;/b&gt;force ray +5 ranged touch (10d6 force)&lt;/h5&gt;&lt;h5&gt;&lt;b&gt;Space &lt;/b&gt;10 ft.; &lt;b&gt;Reach &lt;/b&gt;10 ft.&lt;/h5&gt;&lt;h5&gt;&lt;b&gt;Special Attacks &lt;/b&gt;atavistic manipulation, bleed (1 Int damage), force ray&lt;/h5&gt;&lt;/div&gt;&lt;hr/&gt;&lt;div&gt;&lt;h5&gt;&lt;b&gt;STATISTICS&lt;/b&gt;&lt;/h5&gt;&lt;/div&gt;&lt;hr/&gt;&lt;div&gt;&lt;h5&gt;&lt;b&gt;Str &lt;/b&gt;22, &lt;b&gt;Dex &lt;/b&gt;10, &lt;b&gt;Con &lt;/b&gt;17, &lt;b&gt;Int &lt;/b&gt; 17, &lt;b&gt;Wis &lt;/b&gt;16, &lt;b&gt;Cha &lt;/b&gt;11&lt;/h5&gt;&lt;h5&gt;&lt;b&gt;Base Atk &lt;/b&gt;+6; &lt;b&gt;CMB &lt;/b&gt;+13; &lt;b&gt;CMD &lt;/b&gt;23 (25 vs. trip)&lt;/h5&gt;&lt;h5&gt;&lt;b&gt;Feats &lt;/b&gt;Great Fortitude, Improved Initiative, Iron Will, Lightning Reflexes&lt;/h5&gt;&lt;h5&gt;&lt;b&gt;Skills &lt;/b&gt;Disable Device +8, Heal +10, Knowledge (arcana) +10, Knowledge (engineering) +10, Knowledge (nature) +10, Perception +11; &lt;b&gt;Racial Modifiers &lt;/b&gt;+4 Heal&lt;/h5&gt;&lt;h5&gt;&lt;b&gt;Languages &lt;/b&gt;Aklo, Common, Infernal; telepathy 100 ft.&lt;/h5&gt;&lt;h5&gt;&lt;b&gt;SQ &lt;/b&gt;no breath, poisonous sublimation&lt;/h5&gt;&lt;/div&gt;&lt;hr/&gt;&lt;div&gt;&lt;h5&gt;&lt;b&gt;ECOLOGY&lt;/b&gt;&lt;/h5&gt;&lt;/div&gt;&lt;hr/&gt;&lt;div&gt;&lt;h5&gt;&lt;b&gt;Environment &lt;/b&gt; any&lt;/h5&gt;&lt;h5&gt;&lt;b&gt;Organization &lt;/b&gt;solitary&lt;/h5&gt;&lt;h5&gt;&lt;b&gt;Treasure &lt;/b&gt;standard (silver armature worth 350 gp, other treasure)&lt;/h5&gt;&lt;/div&gt;&lt;hr/&gt;&lt;div&gt;&lt;h5&gt;&lt;b&gt;SPECIAL ABILITIES&lt;/b&gt;&lt;/h5&gt;&lt;/div&gt;&lt;hr/&gt;&lt;div&gt;&lt;/h5&gt;&lt;h5&gt;&lt;b&gt;Atavistic Manipulation (Su)&lt;/b&gt; A thorgothrel can alter a target's genetic structure to induce rapid evolutionary regression by dealing Intelligence bleed damage with its slam attacks. As the target mentally regresses, it also becomes more feral and violent. A target that has taken at least 4 points of Intelligence damage from a thorgothrel gains a +2 enhancement bonus to Strength. If a thorgothrel spends an hour experimenting on a target rendered unconscious due to Intelligence damage, it can make this regression permanent. Thereafter, the target's Intelligence score is reduced to 1. This regression can be reversed only with &lt;i&gt;heal&lt;/i&gt;, &lt;i&gt;limited &lt;i&gt;wish&lt;/i&gt;&lt;/i&gt;, &lt;i&gt;miracle&lt;/i&gt;, or &lt;i&gt;wish&lt;/i&gt;. At the GM's discretion, the target might change in additional ways to reflect its atavistic regression.  &lt;/h5&gt;&lt;h5&gt;&lt;b&gt;Force Field (Ex)&lt;/b&gt; A thorgothrel with a silver armature is sheathed in a thin layer of shimmering energy that grants 40 bonus hit points. All damage dealt to a thorgothrel with an active force field is reduced from these hit points first. As long as the force field is active, the thorgothrel is immune to critical hits. A thorgothrel's force field has fast healing 10, but once its hit points are reduced to 0, the force field shuts down and can only be reactivated if the thorgothrel spends a full-round action and succeeds at a DC 15 Disable Device check. If successful, the force field reactivates with 1 hit point.  &lt;/h5&gt;&lt;h5&gt;&lt;b&gt;Force Ray (Ex)&lt;/b&gt; As a standard action, a thorgothrel can lose 5 hit points from its force field (if it has that many or more remaining) in order to fire a ray of force at any target within 100 feet. The ray is a ranged touch attack that deals 10d6 points of force damage.  &lt;/h5&gt;&lt;h5&gt;&lt;b&gt;Poisonous Sublimation (Ex)&lt;/b&gt; When a thorgothrel without an active force field is in a region with breathable atmosphere, it beings to evaporate into a poisonous mist. The thorgothrel takes 1d4 points of Constitution damage each round at the beginning of its turn, and the mist expands to fill a 20-foot radius. Any living creature in the mist with 6 or fewer HD must succeed at a DC 17 Fortitude save or be slain. A creature with more than 6 HD takes 1d4 points of Constitution damage each round while in the mist (Fortitude half). A moderate wind disperses the mist in 4 rounds; a strong wind disperses the mist in 1 round. This is a poison effect, and the save DC is Constitution-based.&lt;/h5&gt;&lt;/div&gt;&lt;br&gt;&lt;div&gt;&lt;h4&gt;&lt;p&gt;&lt;p&gt;Thorgothrels are a spacefaring race of aggressive genetic manipulators. In their natural form, thorgothrels are blobs of protoplasm 12 feet in diameter that move with awkward undulation. Thorgothrels can extrude pseudopods in order to manipulate objects and form simple tools. These pseudopods excrete a complex cocktail of chemicals that can force changes to a victim's underlying genetic structure.  Weighed down by Golarion's gravity and quick to sublimate into poisonous vapor in the atmosphere, thorgothrels find Golarion (and similar planets) inherently inimical. A thorgothrel can move about on Golarion only by wrapping its body around a frame of silver rods that provides inner support and encases the creature in a resilient force field barrier. Despite the hazard Golarion's atmosphere poses to these alien creatures, the planet's staggering diversity of life presents a veritable cornucopia of beings upon which they can perform their genetic experimentations, inching closer to their goal of returning all creatures to a primeval, atavistic state.  The silver armature largely determines the exact size of a thorgothrel, but a typical thorgothrel stands around 11 feet tall and weighs about 900 lbs.  &lt;b&gt;&lt;/p&gt;&lt;p&gt;Ecology&lt;/b&gt;&lt;/p&gt;&lt;p&gt;  Hailing from a distant planet with a radically different environment, thorgothrels don't fit into Golarion's ecosystem. The environment on Golarion is deadly to this spacefaring race, as the planet's comparatively low   air pressure causes them to vaporize when exposed to it. Thorgothrels on Golarion combat this by remaining continually sheathed in a protective force field to avoid fatal dematerialization. Even in the best of conditions, a thorgothrel moves slowly. On Golarion, it must wrap its protoplasmic form around an artificial skeleton in order to move at a speed greater than a crawl. Thorgothrel mathematics are based on a ternary system, which is ref lected in their armatures usually having three legs and three arms radially placed around a central spine.  Thorgothrels feed on electrical currents and certain metals. The armatures thorgothrels create in order to provide mobility are made of electromagnetically charged and refined silver, and thus contain all of the nutrients the creatures need to survive for several months. Without an armature, a thorgothrel requires an ounce of silver per week to survive. Thorgothrels don't require true sleep, and the torpor they enter in the long years of travel between planets in their strange ships provides them with sufficient rest to remain active for months at a time.  Thorgothrels communicate telepathically, and consider verbal communication to be the sort of anathema that drives their work toward retrogressive development.  &lt;b&gt;&lt;/p&gt;&lt;p&gt;Habitat &amp; Society&lt;/b&gt;&lt;/p&gt;&lt;p&gt;  The thorgothrel race were once humanoids. The greatest of their scientists and philosophers concluded that evolutionary advancement was a danger to the universe as a whole, and that life in its most primitive state was safest for all creatures. The thorgothrels began a great spacefaring crusade to subjugate other planets and force regressive evolution on the planets' denizens via genetic manipulation. Thorgothrels take pride in devolving entire planets into primitive life forms, and slaughter those races that put up too much of a struggle against their "great work."  As the thorgothrels "improved" world after world, they also manipulated their own genes. While maintaining their intelligence and skill at genetic manipulation, the race regressed its form to that of sentient blobs of protoplasm. Thorgothrels buttress the weaknesses of these new bodies, such as low mobility, with technological solutions. Although silver armatures and defensive force fields are the most common artifacts of thorgothrel science, rumors from other worlds tell of thorgothrels that occupy gargantuan walking machines or psychic field projectors powerful enough to render entire cities docile.  Their great crusade has caused the once numerous thorgothrel race to dwindle, but the race's fervor to enforce regression still continues on many far-f lung planets. A few decades ago, thorgothrel explorers discovered Golarion and were staggered by the abundance of advanced life found on this world. However, Golarion's unfavorable environment and great distance from the thorgothrels' homeworld has so far stymied a full-scale assault. To date, only a few daring adventurer-geneticists have come to Golarion. To avoid attracting wide public attention, these thorgothrels pursue their regression experiments in isolated locations, such as lonely wastelands, border outposts, or hidden valleys. Thorgothrels carefully dissect failed experiments in order to hone their craft, but usually set successfully regressed victims free. Rumors of remote areas where animals or people have suddenly "gone wild" or "turned feral" may indicate a thorgothrel's presence.  Thorgothrels are arrogant and prone to overconfidence. Most thorgothrels encountered on Golarion have visited dozens of other worlds, and they consider even the most advanced of Golarion's creatures to be evolutionary mistakes that must be corrected or exterminated. This gives thorgothrels little reason to communicate with other races, which in turn feeds into their intellectual and philosophical mandate to act however they see fit.&lt;/p&gt;&lt;/h4&gt;&lt;/div&gt;</t>
  </si>
  <si>
    <t>Monster Codex</t>
  </si>
  <si>
    <t>Frightful Haunter</t>
  </si>
  <si>
    <t>cowardice (30 ft.)</t>
  </si>
  <si>
    <t>(+3 deflection, +3 Dex)</t>
  </si>
  <si>
    <t>fast healing 0 (see special abilities)</t>
  </si>
  <si>
    <t>haunts  Defensive Abilities channel resistance +3, incorporeal</t>
  </si>
  <si>
    <t>terrifying touch +9 (3d8 plus Will DC 17 or shaken)</t>
  </si>
  <si>
    <t>create haunt, terrifying touch (DC 17)</t>
  </si>
  <si>
    <t>Str -, Dex 17, Con -, Int 15, Wis 17, Cha 16</t>
  </si>
  <si>
    <t>Fly +11, Intimidate +13, Knowledge (history) +10, Knowledge (local) +13, Perception +17, Stealth +14, Survival +11</t>
  </si>
  <si>
    <t>The mist forms a roughly humanoid shape. Its features are indistinct, except for its clawed hands and hairy, fanged face.</t>
  </si>
  <si>
    <t>Aura of Cowardice (Su) A frightful haunter radiates a palpably daunting aura that causes all enemies within 30 feet to take a -4 penalty on saving throws against fear effects. Creatures that are normally immune to fear lose that immunity while within 10 feet of a frightful haunter with this ability.  Create Haunt (Su) A frightful haunter has so much rage and desire to create fear that it can actually create a haunt (Pathfinder RPG GameMastery Guide 242) once per hour. Each haunt has a CR no greater than the frightful haunter's CR - 2, and often takes a form either tied to the location the frightful haunter selects for it or inspired by the victims the frightful haunter hopes to frighten.  Unlike a typical haunt, those created by a frightful haunter are destroyed when neutralized, and fade away after a number of days equal to the creator's Hit Dice. A frightful haunter cannot have more than 1 haunt active per HD; if any haunt is created that exceeds that limit, the oldest active haunt is neutralized.  Fear Eater (Su) A frightful haunter has an amount of fast healing equal to the number of creatures within 30 feet currently suffering from a fear effect.  Made of Fear (Su) A frightful haunter is immune to the effects of a haunt, even those it does not create.  Terrifying Touch (Su) A creature struck by a frightful haunter's touch attack takes 3d8 points of damage and must succeed at a DC 17 Will saving throw or be shaken for 1 minute. A creature that succeeds at the save can't be made shaken by the terrifying touch for 24 hours, but can still take damage from it. Successfully using terrifying touch multiple times extends only the duration of its effect; it does not create a stronger fear condition. This is a mind-affecting fear effect. The DC is Charisma-based.</t>
  </si>
  <si>
    <t>Occasionally, the desire to cause fear and misery survives even when a bugbear dies. Such a creature can detach part of its vile nature to create frightening spiritual traps in the form of haunts. Whenever possible, a frightful haunter learns about a group before building haunts to terrify it, and customizes the haunts' effects based on its victims' fears and weaknesses. If a frightful haunter is forced to confront a group directly, it attempts to create a stronghold of damaging haunts, attacking only when the group neutralizes one of the haunts, and then fleeing to another prepared location.</t>
  </si>
  <si>
    <t>&lt;link rel="stylesheet"href="PF.css"&gt;&lt;div&gt;&lt;h2&gt;Frightful Haunter&lt;/h2&gt;&lt;h3&gt;&lt;i&gt;The mist forms a roughly humanoid shape. Its features are indistinct, except for its clawed hands and hairy, fanged face.&lt;/i&gt;&lt;/h3&gt;&lt;br&gt;&lt;/div&gt;&lt;div class="heading"&gt;&lt;p class="alignleft"&gt;Frightful Haunter&lt;/p&gt;&lt;p class="alignright"&gt;CR 8&lt;/p&gt;&lt;div style="clear: both;"&gt;&lt;/div&gt;&lt;/div&gt;&lt;div&gt;&lt;h5&gt;&lt;b&gt;XP &lt;/b&gt;4,800&lt;/h5&gt;&lt;h5&gt;CE Medium undead (incorporeal)&lt;/h5&gt;&lt;h5&gt;&lt;b&gt;Init &lt;/b&gt;+7; &lt;b&gt;Senses &lt;/b&gt;darkvision 60 ft.; Perception +17&lt;/h5&gt;&lt;h5&gt;&lt;b&gt;Aura &lt;/b&gt;cowardice (30 ft.)&lt;/h5&gt;&lt;/div&gt;&lt;hr/&gt;&lt;div&gt;&lt;h5&gt;&lt;b&gt;DEFENSE&lt;/b&gt;&lt;/h5&gt;&lt;/div&gt;&lt;hr/&gt;&lt;div&gt;&lt;h5&gt;&lt;b&gt;AC &lt;/b&gt;16, touch 15, flat-footed 12 (+3 deflection, +3 Dex)&lt;/h5&gt;&lt;h5&gt;&lt;b&gt;hp &lt;/b&gt;60 (8d8+24); fast healing 0 (see special abilities)&lt;/h5&gt;&lt;h5&gt;&lt;b&gt;Fort &lt;/b&gt;+5, &lt;b&gt;Ref &lt;/b&gt;+5, &lt;b&gt;Will &lt;/b&gt;+9&lt;/h5&gt;&lt;h5&gt;&lt;b&gt;Immune &lt;/b&gt;haunts  Defensive Abilities channel resistance +3, incorporeal&lt;/h5&gt;&lt;/div&gt;&lt;hr/&gt;&lt;div&gt;&lt;h5&gt;&lt;b&gt;OFFENSE&lt;/b&gt;&lt;/h5&gt;&lt;/div&gt;&lt;hr/&gt;&lt;div&gt;&lt;h5&gt;&lt;b&gt;Spd &lt;/b&gt;fly 40 ft. (perfect)&lt;/h5&gt;&lt;h5&gt;&lt;b&gt;Melee &lt;/b&gt;terrifying touch +9 (3d8 plus Will DC 17 or shaken)&lt;/h5&gt;&lt;h5&gt;&lt;b&gt;Space &lt;/b&gt;5 ft.; &lt;b&gt;Reach &lt;/b&gt;5 ft.&lt;/h5&gt;&lt;h5&gt;&lt;b&gt;Special Attacks &lt;/b&gt;create haunt, terrifying touch (DC 17)&lt;/h5&gt;&lt;/div&gt;&lt;hr/&gt;&lt;div&gt;&lt;h5&gt;&lt;b&gt;STATISTICS&lt;/b&gt;&lt;/h5&gt;&lt;/div&gt;&lt;hr/&gt;&lt;div&gt;&lt;h5&gt;&lt;b&gt;Str &lt;/b&gt;-, &lt;b&gt;Dex &lt;/b&gt;17, &lt;b&gt;Con &lt;/b&gt;-, &lt;b&gt;Int &lt;/b&gt; 15, &lt;b&gt;Wis &lt;/b&gt;17, &lt;b&gt;Cha &lt;/b&gt;16&lt;/h5&gt;&lt;h5&gt;&lt;b&gt;Base Atk &lt;/b&gt;+6; &lt;b&gt;CMB &lt;/b&gt;+6; &lt;b&gt;CMD &lt;/b&gt;21&lt;/h5&gt;&lt;h5&gt;&lt;b&gt;Feats &lt;/b&gt;Blind-Fight, Skill Focus (Perception)&lt;/h5&gt;&lt;h5&gt;&lt;b&gt;Skills &lt;/b&gt;Fly +11, Intimidate +13, Knowledge (history) +10, Knowledge (local) +13, Perception +17, Stealth +14, Survival +11&lt;/h5&gt;&lt;h5&gt;&lt;b&gt;Languages &lt;/b&gt;Common, Goblin&lt;/h5&gt;&lt;/div&gt;&lt;hr/&gt;&lt;div&gt;&lt;h5&gt;&lt;b&gt;ECOLOGY&lt;/b&gt;&lt;/h5&gt;&lt;/div&gt;&lt;hr/&gt;&lt;div&gt;&lt;h5&gt;&lt;b&gt;Environment &lt;/b&gt; any&lt;/h5&gt;&lt;h5&gt;&lt;b&gt;Organization &lt;/b&gt;solitary, pair, or gang (3-6)&lt;/h5&gt;&lt;h5&gt;&lt;b&gt;Treasure &lt;/b&gt;none&lt;/h5&gt;&lt;/div&gt;&lt;hr/&gt;&lt;div&gt;&lt;h5&gt;&lt;b&gt;SPECIAL ABILITIES&lt;/b&gt;&lt;/h5&gt;&lt;/div&gt;&lt;hr/&gt;&lt;div&gt;&lt;/h5&gt;&lt;h5&gt;&lt;b&gt;Aura of Cowardice (Su)&lt;/b&gt; A frightful haunter radiates a palpably daunting aura that causes all enemies within 30 feet to take a -4 penalty on saving throws against fear effects. Creatures that are normally immune to fear lose that immunity while within 10 feet of a frightful haunter with this ability.  &lt;/h5&gt;&lt;h5&gt;&lt;b&gt;Create Haunt (Su)&lt;/b&gt; A frightful haunter has so much rage and desire to create fear that it can actually create a haunt (&lt;i&gt;Pathfinder RPG GameMastery Guide&lt;/i&gt; 242) once per hour. Each haunt has a CR no greater than the frightful haunter's CR - 2, and often takes a form either tied to the location the frightful haunter selects for it or inspired by the victims the frightful haunter hopes to frighten.  Unlike a typical haunt, those created by a frightful haunter are destroyed when neutralized, and fade away after a number of days equal to the creator's Hit Dice. A frightful haunter cannot have more than 1 haunt active per HD; if any haunt is created that exceeds that limit, the oldest active haunt is neutralized.  &lt;/h5&gt;&lt;h5&gt;&lt;b&gt;Fear Eater (Su)&lt;/b&gt; A frightful haunter has an amount of fast healing equal to the number of creatures within 30 feet currently suffering from a fear effect.  &lt;/h5&gt;&lt;h5&gt;&lt;b&gt;Made of Fear (Su)&lt;/b&gt; A frightful haunter is immune to the effects of a haunt, even those it does not create.  &lt;/h5&gt;&lt;h5&gt;&lt;b&gt;Terrifying Touch (Su)&lt;/b&gt; A creature struck by a frightful haunter's touch attack takes 3d8 points of damage and must succeed at a DC 17 Will saving throw or be shaken for 1 minute. A creature that succeeds at the save can't be made shaken by the terrifying touch for 24 hours, but can still take damage from it. Successfully using terrifying touch multiple times extends only the duration of its effect; it does not create a stronger fear condition. This is a mind-affecting fear effect. The DC is Charisma-based.&lt;/h5&gt;&lt;/div&gt;&lt;br&gt;&lt;div&gt;&lt;h4&gt;&lt;p&gt;&lt;p&gt;Occasionally, the desire to cause fear and misery survives even when a bugbear dies. Such a creature can detach part of its vile nature to create frightening spiritual traps in the form of haunts. Whenever possible, a frightful haunter learns about a group before building haunts to terrify it, and customizes the haunts' effects based on its victims' fears and weaknesses. If a frightful haunter is forced to confront a group directly, it attempts to create a stronghold of damaging haunts, attacking only when the group neutralizes one of the haunts, and then fleeing to another prepared location.&lt;/p&gt;&lt;/h4&gt;&lt;/div&gt;</t>
  </si>
  <si>
    <t>Abrakarn Viper</t>
  </si>
  <si>
    <t>darkvision 120 ft., low-light vision; Perception +4</t>
  </si>
  <si>
    <t>(+3 Dex, +19 natural, -2 size)</t>
  </si>
  <si>
    <t>(18d10+40)</t>
  </si>
  <si>
    <t>3 bites +25 (2d8+9 plus poison)</t>
  </si>
  <si>
    <t>confusing critical, poison</t>
  </si>
  <si>
    <t>Str 28, Dex 17, Con -, Int -, Wis 19, Cha 1</t>
  </si>
  <si>
    <t>demon-souled, find master, guard, shield other</t>
  </si>
  <si>
    <t>This massive, three-headed clockwork snake is crafted of brass and strange, dark alloys.</t>
  </si>
  <si>
    <t>Confusing Critical (Sp) If an abrakarn viper confirms a critical hit against an opponent with its bite attack, the opponent must succeed at a DC 23 Will save or be confused for 1 round (as lesser confusion). The save DC is Charisma-based and includes a +9 racial bonus.  Demon-Souled (Ex) Bound demonic life force animates the viper, giving it the chaotic and evil subtypes.  Find Master (Su) As long as an abrakarn viper and its diadem are on the same plane, the viper can unerringly find the diadem's wearer (or just the diadem, if it is removed).  Guard (Ex) If so ordered, an abrakarn viper defends the wearer of the diadem. All attacks against the diadem's wearer take a -2 penalty when the wearer is within the viper's melee reach.  Poison (Ex) An abrakarn viper's bite injects poison from a hidden reservoir within its body. The creator must refill this reservoir manually. The reservoir holds enough poison for three successful bite attacks, after which the creature merely deals bite damage. Refilling the reservoir takes 5 rounds and provokes attacks of opportunity. The creator can fill the reservoir with any injury poison (typically drow poison).  Shield Other (Sp) The wearer of an abrakarn viper's diadem can activate this ability as a standard action when within 100 feet of the viper. This ability transfers half the damage that would be dealt to the diadem's wearer to the viper (this ability does not provide the bonuses to AC or on saving throws granted by the spell of the same name). Damage transferred in this way bypasses any defensive abilities the viper possesses (such as immunity or damage reduction).</t>
  </si>
  <si>
    <t>Demonic spirits imbue this serpentine construct with the unnatural power to protect anyone who wears its diadem of control.  Construction  An abrakarn viper's body and its diadem of control are built from 5,000 pounds of magically treated brass and rare metals costing 10,000 gp in total.  ABRAKARN VIPER  CL 8th; Price 150,000 gp  Construction  Requirements Craft Construct, animate object, confusion, geas/ quest, shield other; Skill Craft (armor), Craft (blacksmithing), or Craft (weapons) DC 21; Cost 80,000 gp</t>
  </si>
  <si>
    <t>&lt;link rel="stylesheet"href="PF.css"&gt;&lt;div&gt;&lt;h2&gt;Abrakarn Viper&lt;/h2&gt;&lt;h3&gt;&lt;i&gt;This massive, three-headed clockwork snake is crafted of brass and strange, dark alloys.&lt;/i&gt;&lt;/h3&gt;&lt;br&gt;&lt;/div&gt;&lt;div class="heading"&gt;&lt;p class="alignleft"&gt;Abrakarn Viper&lt;/p&gt;&lt;p class="alignright"&gt;CR 13&lt;/p&gt;&lt;div style="clear: both;"&gt;&lt;/div&gt;&lt;/div&gt;&lt;div&gt;&lt;h5&gt;&lt;b&gt;XP &lt;/b&gt;25,600&lt;/h5&gt;&lt;h5&gt;CE Huge construct (chaotic, evil)&lt;/h5&gt;&lt;h5&gt;&lt;b&gt;Init &lt;/b&gt;+3; &lt;b&gt;Senses &lt;/b&gt;darkvision 120 ft., low-light vision; Perception +4&lt;/h5&gt;&lt;/div&gt;&lt;hr/&gt;&lt;div&gt;&lt;h5&gt;&lt;b&gt;DEFENSE&lt;/b&gt;&lt;/h5&gt;&lt;/div&gt;&lt;hr/&gt;&lt;div&gt;&lt;h5&gt;&lt;b&gt;AC &lt;/b&gt;30, touch 11, flat-footed 27 (+3 Dex, +19 natural, -2 size)&lt;/h5&gt;&lt;h5&gt;&lt;b&gt;hp &lt;/b&gt;139 (18d10+40)&lt;/h5&gt;&lt;h5&gt;&lt;b&gt;Fort &lt;/b&gt;+6, &lt;b&gt;Ref &lt;/b&gt;+9, &lt;b&gt;Will &lt;/b&gt;+10&lt;/h5&gt;&lt;h5&gt;&lt;b&gt;DR &lt;/b&gt;10/-; &lt;b&gt;Immune &lt;/b&gt;construct traits; &lt;b&gt;Resist &lt;/b&gt;acid 10, cold 10, electricity 10, fire 10; &lt;b&gt;SR &lt;/b&gt;24&lt;/h5&gt;&lt;/div&gt;&lt;hr/&gt;&lt;div&gt;&lt;h5&gt;&lt;b&gt;OFFENSE&lt;/b&gt;&lt;/h5&gt;&lt;/div&gt;&lt;hr/&gt;&lt;div&gt;&lt;h5&gt;&lt;b&gt;Spd &lt;/b&gt;40 ft.&lt;/h5&gt;&lt;h5&gt;&lt;b&gt;Melee &lt;/b&gt;3 bites +25 (2d8+9 plus poison)&lt;/h5&gt;&lt;h5&gt;&lt;b&gt;Space &lt;/b&gt;15 ft.; &lt;b&gt;Reach &lt;/b&gt;15 ft.&lt;/h5&gt;&lt;h5&gt;&lt;b&gt;Special Attacks &lt;/b&gt;confusing critical, poison&lt;/h5&gt;&lt;/div&gt;&lt;hr/&gt;&lt;div&gt;&lt;h5&gt;&lt;b&gt;STATISTICS&lt;/b&gt;&lt;/h5&gt;&lt;/div&gt;&lt;hr/&gt;&lt;div&gt;&lt;h5&gt;&lt;b&gt;Str &lt;/b&gt;28, &lt;b&gt;Dex &lt;/b&gt;17, &lt;b&gt;Con &lt;/b&gt;-, &lt;b&gt;Int &lt;/b&gt; -, &lt;b&gt;Wis &lt;/b&gt;19, &lt;b&gt;Cha &lt;/b&gt;1&lt;/h5&gt;&lt;h5&gt;&lt;b&gt;Base Atk &lt;/b&gt;+18; &lt;b&gt;CMB &lt;/b&gt;+29; &lt;b&gt;CMD &lt;/b&gt;42 (can't be tripped)&lt;/h5&gt;&lt;h5&gt;&lt;b&gt;SQ &lt;/b&gt;demon-souled, find master, guard, &lt;i&gt;shield other&lt;/i&gt;&lt;/h5&gt;&lt;/div&gt;&lt;hr/&gt;&lt;div&gt;&lt;h5&gt;&lt;b&gt;ECOLOGY&lt;/b&gt;&lt;/h5&gt;&lt;/div&gt;&lt;hr/&gt;&lt;div&gt;&lt;h5&gt;&lt;b&gt;Environment &lt;/b&gt; any land&lt;/h5&gt;&lt;h5&gt;&lt;b&gt;Organization &lt;/b&gt;solitary or pair&lt;/h5&gt;&lt;h5&gt;&lt;b&gt;Treasure &lt;/b&gt;none&lt;/h5&gt;&lt;/div&gt;&lt;hr/&gt;&lt;div&gt;&lt;h5&gt;&lt;b&gt;SPECIAL ABILITIES&lt;/b&gt;&lt;/h5&gt;&lt;/div&gt;&lt;hr/&gt;&lt;div&gt;&lt;/h5&gt;&lt;h5&gt;&lt;b&gt;Confusing Critical (Sp)&lt;/b&gt; If an abrakarn viper confirms a critical hit against an opponent with its bite attack, the opponent must succeed at a DC 23 Will save or be confused for 1 round (as &lt;i&gt;lesser&lt;/i&gt; &lt;i&gt;confusion&lt;/i&gt;). The save DC is Charisma-based and includes a +9 racial bonus.  &lt;/h5&gt;&lt;h5&gt;&lt;b&gt;Demon-Souled (Ex)&lt;/b&gt; Bound demonic life force animates the viper, giving it the chaotic and evil subtypes.  &lt;/h5&gt;&lt;h5&gt;&lt;b&gt;Find Master (Su)&lt;/b&gt; As long as an abrakarn viper and its diadem are on the same plane, the viper can unerringly find the diadem's wearer (or just the diadem, if it is removed).  &lt;/h5&gt;&lt;h5&gt;&lt;b&gt;Guard (Ex)&lt;/b&gt; If so ordered, an abrakarn viper defends the wearer of the diadem. All attacks against the diadem's wearer take a -2 penalty when the wearer is within the viper's melee reach.  &lt;/h5&gt;&lt;h5&gt;&lt;b&gt;Poison (Ex)&lt;/b&gt; An abrakarn viper's bite injects poison from a hidden reservoir within its body. The creator must refill this reservoir manually. The reservoir holds enough poison for three successful bite attacks, after which the creature merely deals bite damage. Refilling the reservoir takes 5 rounds and provokes attacks of opportunity. The creator can fill the reservoir with any injury poison (typically drow poison).  &lt;/h5&gt;&lt;h5&gt;&lt;b&gt;Shield Other (Sp)&lt;/b&gt; The wearer of an abrakarn viper's diadem can activate this ability as a standard action when within 100 feet of the viper. This ability transfers half the damage that would be dealt to the diadem's wearer to the viper (this ability does not provide the bonuses to AC or on saving throws granted by the spell of the same name). Damage transferred in this way bypasses any defensive abilities the viper possesses (such as immunity or damage reduction).&lt;/h5&gt;&lt;/div&gt;&lt;br&gt;&lt;div&gt;&lt;h4&gt;&lt;p&gt;&lt;p&gt;Demonic spirits imbue this serpentine construct with the unnatural power to protect anyone who wears its diadem of control.  &lt;br&gt;&lt;b&gt;Construction&lt;/b&gt;&lt;br&gt;  An abrakarn viper's body and its diadem of control are built from 5,000 pounds of magically treated brass and rare metals costing 10,000 gp in total.  &lt;br&gt;&lt;div class="heading"&gt;&lt;p class="alignleft"&gt;Abrakarn Viper&lt;div style="clear: both;"&gt;&lt;/div&gt;  &lt;b&gt;CL&lt;/b&gt; 8th; &lt;b&gt;Price&lt;/b&gt; 150,000 gp  &lt;br&gt;&lt;hr/&gt;&lt;b&gt;Construction&lt;/b&gt;&lt;hr/&gt;  &lt;b&gt;Requirements&lt;/b&gt; Craft Construct, &lt;i&gt;animate object&lt;/i&gt;, &lt;i&gt;confusion&lt;/i&gt;, &lt;i&gt;geas/ quest&lt;/i&gt;, &lt;i&gt;shield other&lt;/i&gt;; &lt;b&gt;Skill&lt;/b&gt; Craft (armor), Craft (blacksmithing), or Craft (weapons) DC 21; &lt;b&gt;Cost&lt;/b&gt; 80,000 gp&lt;/p&gt;&lt;/h4&gt;&lt;/div&gt;</t>
  </si>
  <si>
    <t>Dark Spitter Beetle</t>
  </si>
  <si>
    <t>bite +6 (2d8+6)</t>
  </si>
  <si>
    <t>breath weapon (15-ft. cone, 2d4 acid damage, Reflex DC 14 half, usable once every 1d4 rounds), trample (1d6+6, DC 16)</t>
  </si>
  <si>
    <t>Str 18, Dex 11, Con 15, Int -, Wis 11, Cha 6</t>
  </si>
  <si>
    <t>single, pair, or cluster (3-6)</t>
  </si>
  <si>
    <t>This large beetle's black, shiny exoskeleton clicks and grinds as it opens its dripping mandibles.</t>
  </si>
  <si>
    <t>Spitter beetles are used as mounts by duergar explorers.</t>
  </si>
  <si>
    <t>&lt;link rel="stylesheet"href="PF.css"&gt;&lt;div&gt;&lt;h2&gt;Beetle, Dark Spitter&lt;/h2&gt;&lt;h3&gt;&lt;i&gt;This large beetle's black, shiny exoskeleton clicks and grinds as it opens its dripping mandibles.&lt;/i&gt;&lt;/h3&gt;&lt;br&gt;&lt;/div&gt;&lt;div class="heading"&gt;&lt;p class="alignleft"&gt;Dark Spitter Beetle&lt;/p&gt;&lt;p class="alignright"&gt;CR 3&lt;/p&gt;&lt;div style="clear: both;"&gt;&lt;/div&gt;&lt;/div&gt;&lt;div&gt;&lt;h5&gt;&lt;b&gt;XP &lt;/b&gt;800&lt;/h5&gt;&lt;h5&gt;N Large vermin &lt;/h5&gt;&lt;h5&gt;&lt;b&gt;Init &lt;/b&gt;+0; &lt;b&gt;Senses &lt;/b&gt;darkvision 60 ft.; Perception +0&lt;/h5&gt;&lt;/div&gt;&lt;hr/&gt;&lt;div&gt;&lt;h5&gt;&lt;b&gt;DEFENSE&lt;/b&gt;&lt;/h5&gt;&lt;/div&gt;&lt;hr/&gt;&lt;div&gt;&lt;h5&gt;&lt;b&gt;AC &lt;/b&gt;17, touch 9, flat-footed 17 (+8 natural, -1 size)&lt;/h5&gt;&lt;h5&gt;&lt;b&gt;hp &lt;/b&gt;26 (4d8+8)&lt;/h5&gt;&lt;h5&gt;&lt;b&gt;Fort &lt;/b&gt;+6, &lt;b&gt;Ref &lt;/b&gt;+1, &lt;b&gt;Will &lt;/b&gt;+1&lt;/h5&gt;&lt;h5&gt;&lt;b&gt;Immune &lt;/b&gt;acid, mind-affecting effects&lt;/h5&gt;&lt;h5&gt;&lt;b&gt;Weaknesses &lt;/b&gt;light sensitivity&lt;/h5&gt;&lt;/div&gt;&lt;hr/&gt;&lt;div&gt;&lt;h5&gt;&lt;b&gt;OFFENSE&lt;/b&gt;&lt;/h5&gt;&lt;/div&gt;&lt;hr/&gt;&lt;div&gt;&lt;h5&gt;&lt;b&gt;Spd &lt;/b&gt;30 ft.&lt;/h5&gt;&lt;h5&gt;&lt;b&gt;Melee &lt;/b&gt;bite +6 (2d8+6)&lt;/h5&gt;&lt;h5&gt;&lt;b&gt;Space &lt;/b&gt;10 ft.; &lt;b&gt;Reach &lt;/b&gt;5 ft.&lt;/h5&gt;&lt;h5&gt;&lt;b&gt;Special Attacks &lt;/b&gt;breath weapon (15-ft. cone, 2d4 acid damage, Reflex DC 14 half, usable once every 1d4 rounds), trample (1d6+6, DC 16)&lt;/h5&gt;&lt;/div&gt;&lt;hr/&gt;&lt;div&gt;&lt;h5&gt;&lt;b&gt;STATISTICS&lt;/b&gt;&lt;/h5&gt;&lt;/div&gt;&lt;hr/&gt;&lt;div&gt;&lt;h5&gt;&lt;b&gt;Str &lt;/b&gt;18, &lt;b&gt;Dex &lt;/b&gt;11, &lt;b&gt;Con &lt;/b&gt;15, &lt;b&gt;Int &lt;/b&gt; -, &lt;b&gt;Wis &lt;/b&gt;11, &lt;b&gt;Cha &lt;/b&gt;6&lt;/h5&gt;&lt;h5&gt;&lt;b&gt;Base Atk &lt;/b&gt;+3; &lt;b&gt;CMB &lt;/b&gt;+8; &lt;b&gt;CMD &lt;/b&gt;18 (22 vs. trip)&lt;/h5&gt;&lt;/div&gt;&lt;hr/&gt;&lt;div&gt;&lt;h5&gt;&lt;b&gt;ECOLOGY&lt;/b&gt;&lt;/h5&gt;&lt;/div&gt;&lt;hr/&gt;&lt;div&gt;&lt;h5&gt;&lt;b&gt;Environment &lt;/b&gt; any underground&lt;/h5&gt;&lt;h5&gt;&lt;b&gt;Organization &lt;/b&gt;single, pair, or cluster (3-6)&lt;/h5&gt;&lt;h5&gt;&lt;b&gt;Treasure &lt;/b&gt;none&lt;/h5&gt;&lt;/div&gt;&lt;br&gt;&lt;div&gt;&lt;h4&gt;&lt;p&gt;&lt;p&gt;Spitter beetles are used as mounts by duergar explorers.&lt;/p&gt;&lt;/h4&gt;&lt;/div&gt;</t>
  </si>
  <si>
    <t>Juggernaut Beetle</t>
  </si>
  <si>
    <t>darkvision 120 ft., low-light vision; Perception +1</t>
  </si>
  <si>
    <t>selective mind</t>
  </si>
  <si>
    <t>bite +28 (4d10+15/19-20)</t>
  </si>
  <si>
    <t>breath weapon (60-ft. cone, 8d6 acid damage, Reflex DC 25 half, usable once every 1d4 rounds), trample (2d8+15, DC 30)</t>
  </si>
  <si>
    <t>Str 31, Dex 9, Con 20, Int 2, Wis 13, Cha 8</t>
  </si>
  <si>
    <t>41 (43 vs. bull rush or trip)</t>
  </si>
  <si>
    <t>Awesome Blow, Cleave, Critical Focus, Great Cleave, Improved Bull Rush, Improved Critical (bite), Improved Vital Strike, Power Attack, Stunning Critical, Vital Strike</t>
  </si>
  <si>
    <t>Climb +23, Perception +14</t>
  </si>
  <si>
    <t>single or pair</t>
  </si>
  <si>
    <t>This massive insect lumbers ominously, waving scythe-like mandibles that reek of acid.</t>
  </si>
  <si>
    <t>Selective Mind (Su): To anyone but duergar, these beetles count as mindless. Duergar can affect them with mind-affecting effects, and train and control them as if the beetles were animals.</t>
  </si>
  <si>
    <t>One duergar steers a juggernaut while two riders attack.</t>
  </si>
  <si>
    <t>&lt;link rel="stylesheet"href="PF.css"&gt;&lt;div&gt;&lt;h2&gt;Beetle, Juggernaut&lt;/h2&gt;&lt;h3&gt;&lt;i&gt;This massive insect lumbers ominously, waving scythe-like mandibles that reek of acid.&lt;/i&gt;&lt;/h3&gt;&lt;br&gt;&lt;/div&gt;&lt;div class="heading"&gt;&lt;p class="alignleft"&gt;Juggernaut Beetle&lt;/p&gt;&lt;p class="alignright"&gt;CR 14&lt;/p&gt;&lt;div style="clear: both;"&gt;&lt;/div&gt;&lt;/div&gt;&lt;div&gt;&lt;h5&gt;&lt;b&gt;XP &lt;/b&gt;38,400&lt;/h5&gt;&lt;h5&gt;N Huge magical beast &lt;/h5&gt;&lt;h5&gt;&lt;b&gt;Init &lt;/b&gt;-1; &lt;b&gt;Senses &lt;/b&gt;darkvision 120 ft., low-light vision; Perception +1&lt;/h5&gt;&lt;/div&gt;&lt;hr/&gt;&lt;div&gt;&lt;h5&gt;&lt;b&gt;DEFENSE&lt;/b&gt;&lt;/h5&gt;&lt;/div&gt;&lt;hr/&gt;&lt;div&gt;&lt;h5&gt;&lt;b&gt;AC &lt;/b&gt;29, touch 7, flat-footed 29 (-1 Dex, +22 natural, -2 size)&lt;/h5&gt;&lt;h5&gt;&lt;b&gt;hp &lt;/b&gt;210 (20d10+100)&lt;/h5&gt;&lt;h5&gt;&lt;b&gt;Fort &lt;/b&gt;+17, &lt;b&gt;Ref &lt;/b&gt;+11, &lt;b&gt;Will &lt;/b&gt;+7&lt;/h5&gt;&lt;h5&gt;&lt;b&gt;Defensive Abilities &lt;/b&gt;selective mind; &lt;b&gt;Immune &lt;/b&gt;acid, mind-affecting effects&lt;/h5&gt;&lt;h5&gt;&lt;b&gt;Weaknesses &lt;/b&gt;light sensitivity&lt;/h5&gt;&lt;/div&gt;&lt;hr/&gt;&lt;div&gt;&lt;h5&gt;&lt;b&gt;OFFENSE&lt;/b&gt;&lt;/h5&gt;&lt;/div&gt;&lt;hr/&gt;&lt;div&gt;&lt;h5&gt;&lt;b&gt;Spd &lt;/b&gt;30 ft.&lt;/h5&gt;&lt;h5&gt;&lt;b&gt;Melee &lt;/b&gt;bite +28 (4d10+15/19-20)&lt;/h5&gt;&lt;h5&gt;&lt;b&gt;Space &lt;/b&gt;15 ft.; &lt;b&gt;Reach &lt;/b&gt;10 ft.&lt;/h5&gt;&lt;h5&gt;&lt;b&gt;Special Attacks &lt;/b&gt;breath weapon (60-ft. cone, 8d6 acid damage, Reflex DC 25 half, usable once every 1d4 rounds), trample (2d8+15, DC 30)&lt;/h5&gt;&lt;/div&gt;&lt;hr/&gt;&lt;div&gt;&lt;h5&gt;&lt;b&gt;STATISTICS&lt;/b&gt;&lt;/h5&gt;&lt;/div&gt;&lt;hr/&gt;&lt;div&gt;&lt;h5&gt;&lt;b&gt;Str &lt;/b&gt;31, &lt;b&gt;Dex &lt;/b&gt;9, &lt;b&gt;Con &lt;/b&gt;20, &lt;b&gt;Int &lt;/b&gt; 2, &lt;b&gt;Wis &lt;/b&gt;13, &lt;b&gt;Cha &lt;/b&gt;8&lt;/h5&gt;&lt;h5&gt;&lt;b&gt;Base Atk &lt;/b&gt;+20; &lt;b&gt;CMB &lt;/b&gt;+32 (+34 bull rush); &lt;b&gt;CMD &lt;/b&gt;41 (43 vs. bull rush or trip)&lt;/h5&gt;&lt;h5&gt;&lt;b&gt;Feats &lt;/b&gt;Awesome Blow, Cleave, Critical Focus, Great Cleave, Improved Bull Rush, Improved Critical (bite), Improved Vital Strike, Power Attack, Stunning Critical, Vital Strike&lt;/h5&gt;&lt;h5&gt;&lt;b&gt;Skills &lt;/b&gt;Climb +23, Perception +14&lt;/h5&gt;&lt;/div&gt;&lt;hr/&gt;&lt;div&gt;&lt;h5&gt;&lt;b&gt;ECOLOGY&lt;/b&gt;&lt;/h5&gt;&lt;/div&gt;&lt;hr/&gt;&lt;div&gt;&lt;h5&gt;&lt;b&gt;Environment &lt;/b&gt; any underground&lt;/h5&gt;&lt;h5&gt;&lt;b&gt;Organization &lt;/b&gt;single or pair&lt;/h5&gt;&lt;h5&gt;&lt;b&gt;Treasure &lt;/b&gt;none&lt;/h5&gt;&lt;/div&gt;&lt;hr/&gt;&lt;div&gt;&lt;h5&gt;&lt;b&gt;SPECIAL ABILITIES&lt;/b&gt;&lt;/h5&gt;&lt;/div&gt;&lt;hr/&gt;&lt;div&gt;&lt;/h5&gt;&lt;h5&gt;&lt;b&gt;Selective Mind (Su)&lt;/b&gt;: To anyone but duergar, these beetles count as mindless. Duergar can affect them with mind-affecting effects, and train and control them as if the beetles were animals.&lt;/h5&gt;&lt;/div&gt;&lt;br&gt;&lt;div&gt;&lt;h4&gt;&lt;p&gt;&lt;p&gt;One duergar steers a juggernaut while two riders attack.&lt;/p&gt;&lt;/h4&gt;&lt;/div&gt;</t>
  </si>
  <si>
    <t>Steam Hog</t>
  </si>
  <si>
    <t>(+5 armor, +6 natural, -2 size)</t>
  </si>
  <si>
    <t>Fort +10, Ref +6, Will +6</t>
  </si>
  <si>
    <t>gore +14 (2d6+7 plus 1d6 fire), 2 hooves +9 (1d8+3)</t>
  </si>
  <si>
    <t>steam cloud, trample (1d8+10, DC 21)</t>
  </si>
  <si>
    <t>Str 24, Dex 11, Con 18, Int 1, Wis 12, Cha 9</t>
  </si>
  <si>
    <t>Cleave, Improved Initiative, Iron Will, Power Attack, Toughness</t>
  </si>
  <si>
    <t>solitary, cavalry (2-4 plus 2-4 fire giants), or stampede (5-8 plus 3-8 fire giants)</t>
  </si>
  <si>
    <t>standard (Huge adamantine scale mail barding, other treasure)</t>
  </si>
  <si>
    <t>This massive warthog is outfitted with all manner of steel armor and unnatural augmentations, including a pair of razor-sharp metal tusks.</t>
  </si>
  <si>
    <t>Steam Cloud (Ex) As a standard action, a steam hog can emit a cloud of steam from its snout in a 10-foot-radius spread. The initial burst of steam deals 2d6 points of fire damage to any creature in the area. The cloud remains for 1d4 rounds once created, acting as a 10-foot-radius obscuring mist. Any creature that begins its turn in the area of the steam must succeed at a DC 18 Fortitude save or take 1d6 points of fire damage. A steam hog can use its steam cloud only once every 1d6 rounds. The save DC is Constitution-based.</t>
  </si>
  <si>
    <t>The military advancements of fire giants aren't restricted only to arms and armor-just as ore is dredged from the mountains for these giants' cruel forges, animals are culled from the wilds to serve as fire giant weaponry. In addition to using hell hounds, red dragons, and other fiery fauna for their brutal campaigns, fire giants have created several unique species of war beasts all their own. Chief among these amalgamations of flesh and steel are the malformed swine known as steam hogs-enormous snorting brutes charged with heading the front lines of fire giant armies, each one capable of laying low an entire platoon of enemy soldiers.  While fire giants are more than capable of crafting new armor for their steam hogs, they take great pleasure in bedecking their prized war beasts with the reforged arms and armor of their vanquished foes. In this way, the armor and accoutrements of a veteran steam hog serve as a record of the battles and wars the beast has fought in. When such a steam hog falls in battle, its armor-and thus its history-are often kept by sentimental fire giant handlers as treasured heirlooms.  Steam hogs average 16 feet long from snout to tail and 8 feet tall at the shoulder. They can weigh up to 3 tons, or 4 tons when equipped with adamantine scale barding.</t>
  </si>
  <si>
    <t>&lt;link rel="stylesheet"href="PF.css"&gt;&lt;div&gt;&lt;h2&gt;Steam Hog&lt;/h2&gt;&lt;h3&gt;&lt;i&gt;This massive warthog is outfitted with all manner of steel armor and unnatural augmentations, including a pair of razor-sharp metal tusks.&lt;/i&gt;&lt;/h3&gt;&lt;br&gt;&lt;/div&gt;&lt;div class="heading"&gt;&lt;p class="alignleft"&gt;Steam Hog&lt;/p&gt;&lt;p class="alignright"&gt;CR 7&lt;/p&gt;&lt;div style="clear: both;"&gt;&lt;/div&gt;&lt;/div&gt;&lt;div&gt;&lt;h5&gt;&lt;b&gt;XP &lt;/b&gt;3,200&lt;/h5&gt;&lt;h5&gt;N Huge magical beast &lt;/h5&gt;&lt;h5&gt;&lt;b&gt;Init &lt;/b&gt;+4; &lt;b&gt;Senses &lt;/b&gt;darkvision 60 ft., low-light vision, scent; Perception +10&lt;/h5&gt;&lt;/div&gt;&lt;hr/&gt;&lt;div&gt;&lt;h5&gt;&lt;b&gt;DEFENSE&lt;/b&gt;&lt;/h5&gt;&lt;/div&gt;&lt;hr/&gt;&lt;div&gt;&lt;h5&gt;&lt;b&gt;AC &lt;/b&gt;19, touch 8, flat-footed 19 (+5 armor, +6 natural, -2 size)&lt;/h5&gt;&lt;h5&gt;&lt;b&gt;hp &lt;/b&gt;94 (9d10+45)&lt;/h5&gt;&lt;h5&gt;&lt;b&gt;Fort &lt;/b&gt;+10, &lt;b&gt;Ref &lt;/b&gt;+6, &lt;b&gt;Will &lt;/b&gt;+6&lt;/h5&gt;&lt;h5&gt;&lt;b&gt;Defensive Abilities &lt;/b&gt;ferocity; &lt;b&gt;DR &lt;/b&gt;2/-; &lt;b&gt;Resist &lt;/b&gt;fire 15&lt;/h5&gt;&lt;/div&gt;&lt;hr/&gt;&lt;div&gt;&lt;h5&gt;&lt;b&gt;OFFENSE&lt;/b&gt;&lt;/h5&gt;&lt;/div&gt;&lt;hr/&gt;&lt;div&gt;&lt;h5&gt;&lt;b&gt;Spd &lt;/b&gt;30 ft., burrow 10 ft.&lt;/h5&gt;&lt;h5&gt;&lt;b&gt;Melee &lt;/b&gt;gore +14 (2d6+7 plus 1d6 fire), 2 hooves +9 (1d8+3)&lt;/h5&gt;&lt;h5&gt;&lt;b&gt;Space &lt;/b&gt;15 ft.; &lt;b&gt;Reach &lt;/b&gt;10 ft.&lt;/h5&gt;&lt;h5&gt;&lt;b&gt;Special Attacks &lt;/b&gt;steam cloud, trample (1d8+10, DC 21)&lt;/h5&gt;&lt;/div&gt;&lt;hr/&gt;&lt;div&gt;&lt;h5&gt;&lt;b&gt;STATISTICS&lt;/b&gt;&lt;/h5&gt;&lt;/div&gt;&lt;hr/&gt;&lt;div&gt;&lt;h5&gt;&lt;b&gt;Str &lt;/b&gt;24, &lt;b&gt;Dex &lt;/b&gt;11, &lt;b&gt;Con &lt;/b&gt;18, &lt;b&gt;Int &lt;/b&gt; 1, &lt;b&gt;Wis &lt;/b&gt;12, &lt;b&gt;Cha &lt;/b&gt;9&lt;/h5&gt;&lt;h5&gt;&lt;b&gt;Base Atk &lt;/b&gt;+9; &lt;b&gt;CMB &lt;/b&gt;+18; &lt;b&gt;CMD &lt;/b&gt;28 (32 vs. trip)&lt;/h5&gt;&lt;h5&gt;&lt;b&gt;Feats &lt;/b&gt;Cleave, Improved Initiative, Iron Will, Power Attack, Toughness&lt;/h5&gt;&lt;h5&gt;&lt;b&gt;Skills &lt;/b&gt;Climb +10, Perception +10&lt;/h5&gt;&lt;/div&gt;&lt;hr/&gt;&lt;div&gt;&lt;h5&gt;&lt;b&gt;ECOLOGY&lt;/b&gt;&lt;/h5&gt;&lt;/div&gt;&lt;hr/&gt;&lt;div&gt;&lt;h5&gt;&lt;b&gt;Environment &lt;/b&gt; warm mountains&lt;/h5&gt;&lt;h5&gt;&lt;b&gt;Organization &lt;/b&gt;solitary, cavalry (2-4 plus 2-4 fire giants), or stampede (5-8 plus 3-8 fire giants)&lt;/h5&gt;&lt;h5&gt;&lt;b&gt;Treasure &lt;/b&gt;standard (Huge adamantine scale mail barding, other treasure)&lt;/h5&gt;&lt;/div&gt;&lt;hr/&gt;&lt;div&gt;&lt;h5&gt;&lt;b&gt;SPECIAL ABILITIES&lt;/b&gt;&lt;/h5&gt;&lt;/div&gt;&lt;hr/&gt;&lt;div&gt;&lt;/h5&gt;&lt;h5&gt;&lt;b&gt;Steam Cloud (Ex)&lt;/b&gt; As a standard action, a steam hog can emit a cloud of steam from its snout in a 10-foot-radius spread. The initial burst of steam deals 2d6 points of fire damage to any creature in the area. The cloud remains for 1d4 rounds once created, acting as a 10-foot-radius &lt;i&gt;obscuring mist&lt;/i&gt;. Any creature that begins its turn in the area of the steam must succeed at a DC 18 Fortitude save or take 1d6 points of fire damage. A steam hog can use its steam cloud only once every 1d6 rounds. The save DC is Constitution-based.&lt;/h5&gt;&lt;/div&gt;&lt;br&gt;&lt;div&gt;&lt;h4&gt;&lt;p&gt;&lt;p&gt;The military advancements of fire giants aren't restricted only to arms and armor-just as ore is dredged from the mountains for these giants' cruel forges, animals are culled from the wilds to serve as fire giant weaponry. In addition to using hell hounds, red dragons, and other fiery fauna for their brutal campaigns, fire giants have created several unique species of war beasts all their own. Chief among these amalgamations of flesh and steel are the malformed swine known as steam hogs-enormous snorting brutes charged with heading the front lines of fire giant armies, each one capable of laying low an entire platoon of enemy soldiers.  While fire giants are more than capable of crafting new armor for their steam hogs, they take great pleasure in bedecking their prized war beasts with the reforged arms and armor of their vanquished foes. In this way, the armor and accoutrements of a veteran steam hog serve as a record of the battles and wars the beast has fought in. When such a steam hog falls in battle, its armor-and thus its history-are often kept by sentimental fire giant handlers as treasured heirlooms.  Steam hogs average 16 feet long from snout to tail and 8 feet tall at the shoulder. They can weigh up to 3 tons, or 4 tons when equipped with adamantine scale barding.&lt;/p&gt;&lt;/h4&gt;&lt;/div&gt;</t>
  </si>
  <si>
    <t>mwk lance +22/+17/+12 (3d6+13/x3), gore +21 (2d6+9), 2 hooves +16 (1d8+4)</t>
  </si>
  <si>
    <t>mwk composite longbow +16/+11/+6 (3d6+9/x3)</t>
  </si>
  <si>
    <t>natural jouster, thunderous trample, trample (1d8+13, DC 26)</t>
  </si>
  <si>
    <t>+25 (+27 bull rush, +29 overrun)</t>
  </si>
  <si>
    <t>Charge Through, Great Fortitude, Greater Overrun, Improved Bull Rush, Improved Overrun, Intimidating Prowess, Power Attack</t>
  </si>
  <si>
    <t>solitary, pair, war band (3-6), or clan (1-4 svathurim plus 2-12 frost giants)</t>
  </si>
  <si>
    <t>standard (mwk chain shirt, mwk light steel shield, mwk composite longbow with 40 arrows, mwk lance, other treasure)</t>
  </si>
  <si>
    <t>This hulking creature has the lower half of an eight-legged stallion and the upper half of a horned frost giant.</t>
  </si>
  <si>
    <t>Natural Jouster (Ex) A svathurim can wield a lance one-handed as if it were mounted, and it deals double damage with a lance while charging.  Skyrunner (Su) When charging, running, or taking a double move, a svathurim can stride across open air as if it were using air walk. This movement is very taxing; a svathurim must succeed at a DC 14 Constitution check at the end of each round it uses this ability or become fatigued for 1 minute. This DC increases by 2 for each round after the first. Returning to the ground resets the DC to 14, but doesn't negate any ongoing fatigue or exhaustion. A svathurim cannot trample when using this ability.  Thunderous Trample (Su) Any creature damaged by a svathurim's trample attack must succeed at a DC 22 Fortitude save or be deafened for 1 minute. The save DC is Constitution-based.</t>
  </si>
  <si>
    <t>Svathurims and frost giants consider each other allies and distant kin. The hindquarters of an adult svathurim are up to 10 feet tall and 16 feet long, while its giant trunk and head reach up to 18 feet in height. They typically weigh more than 5 tons and may live up to 500 years. Svathurims dwell in arctic regions, galloping along the shores of polar seas or between high mountain peaks, with individuals organized into clans headed by the strongest hunters.</t>
  </si>
  <si>
    <t>&lt;link rel="stylesheet"href="PF.css"&gt;&lt;div&gt;&lt;h2&gt;Svathurim&lt;/h2&gt;&lt;h3&gt;&lt;i&gt;This hulking creature has the lower half of an eight-legged stallion and the upper half of a horned frost giant.&lt;/i&gt;&lt;/h3&gt;&lt;br&gt;&lt;/div&gt;&lt;div class="heading"&gt;&lt;p class="alignleft"&gt;Svathurim&lt;/p&gt;&lt;p class="alignright"&gt;CR 11&lt;/p&gt;&lt;div style="clear: both;"&gt;&lt;/div&gt;&lt;/div&gt;&lt;div&gt;&lt;h5&gt;&lt;b&gt;XP &lt;/b&gt;12,800&lt;/h5&gt;&lt;h5&gt;CE Huge monstrous humanoid (cold)&lt;/h5&gt;&lt;h5&gt;&lt;b&gt;Init &lt;/b&gt;+3; &lt;b&gt;Senses &lt;/b&gt;darkvision 60 ft.; Perception +19&lt;/h5&gt;&lt;/div&gt;&lt;hr/&gt;&lt;div&gt;&lt;h5&gt;&lt;b&gt;DEFENSE&lt;/b&gt;&lt;/h5&gt;&lt;/div&gt;&lt;hr/&gt;&lt;div&gt;&lt;h5&gt;&lt;b&gt;AC &lt;/b&gt;26, touch 11, flat-footed 23 (+4 armor, +3 Dex, +10 natural, +1 shield, -2 size)&lt;/h5&gt;&lt;h5&gt;&lt;b&gt;hp &lt;/b&gt;147 (14d10+70)&lt;/h5&gt;&lt;h5&gt;&lt;b&gt;Fort &lt;/b&gt;+11, &lt;b&gt;Ref &lt;/b&gt;+12, &lt;b&gt;Will &lt;/b&gt;+11&lt;/h5&gt;&lt;h5&gt;&lt;b&gt;Immune &lt;/b&gt;cold&lt;/h5&gt;&lt;h5&gt;&lt;b&gt;Weaknesses &lt;/b&gt;vulnerable to fire&lt;/h5&gt;&lt;/div&gt;&lt;hr/&gt;&lt;div&gt;&lt;h5&gt;&lt;b&gt;OFFENSE&lt;/b&gt;&lt;/h5&gt;&lt;/div&gt;&lt;hr/&gt;&lt;div&gt;&lt;h5&gt;&lt;b&gt;Spd &lt;/b&gt;50 ft.&lt;/h5&gt;&lt;h5&gt;&lt;b&gt;Melee &lt;/b&gt;mwk lance +22/+17/+12 (3d6+13/x3), gore +21 (2d6+9), 2 hooves +16 (1d8+4)&lt;/h5&gt;&lt;h5&gt;&lt;b&gt;Ranged &lt;/b&gt;mwk composite longbow +16/+11/+6 (3d6+9/x3)&lt;/h5&gt;&lt;h5&gt;&lt;b&gt;Space &lt;/b&gt;15 ft.; &lt;b&gt;Reach &lt;/b&gt;10 ft. (20 ft. with lance)&lt;/h5&gt;&lt;h5&gt;&lt;b&gt;Special Attacks &lt;/b&gt;natural jouster, thunderous trample, trample (1d8+13, DC 26)&lt;/h5&gt;&lt;/div&gt;&lt;hr/&gt;&lt;div&gt;&lt;h5&gt;&lt;b&gt;STATISTICS&lt;/b&gt;&lt;/h5&gt;&lt;/div&gt;&lt;hr/&gt;&lt;div&gt;&lt;h5&gt;&lt;b&gt;Str &lt;/b&gt;29, &lt;b&gt;Dex &lt;/b&gt;17, &lt;b&gt;Con &lt;/b&gt;20, &lt;b&gt;Int &lt;/b&gt; 10, &lt;b&gt;Wis &lt;/b&gt;14, &lt;b&gt;Cha &lt;/b&gt;11&lt;/h5&gt;&lt;h5&gt;&lt;b&gt;Base Atk &lt;/b&gt;+14; &lt;b&gt;CMB &lt;/b&gt;+25 (+27 bull rush, +29 overrun); &lt;b&gt;CMD &lt;/b&gt;38 (40 vs. bull rush, 40 vs. overrun, 50 vs. trip)&lt;/h5&gt;&lt;h5&gt;&lt;b&gt;Feats &lt;/b&gt;Charge Through&lt;sup&gt;APG&lt;/sup&gt;, Great Fortitude, Greater Overrun, Improved Bull Rush, Improved Overrun, Intimidating Prowess, Power Attack&lt;/h5&gt;&lt;h5&gt;&lt;b&gt;Skills &lt;/b&gt;Acrobatics +12 (+20 when jumping), Climb +12, Intimidate +25, Perception +19, Survival +14, Swim +20; &lt;b&gt;Racial Modifiers &lt;/b&gt;+8 Acrobatics when jumping&lt;/h5&gt;&lt;h5&gt;&lt;b&gt;Languages &lt;/b&gt;Common, Giant&lt;/h5&gt;&lt;h5&gt;&lt;b&gt;SQ &lt;/b&gt;skyrunner, undersized weapons&lt;/h5&gt;&lt;/div&gt;&lt;hr/&gt;&lt;div&gt;&lt;h5&gt;&lt;b&gt;ECOLOGY&lt;/b&gt;&lt;/h5&gt;&lt;/div&gt;&lt;hr/&gt;&lt;div&gt;&lt;h5&gt;&lt;b&gt;Environment &lt;/b&gt; cold hills, mountains, or plains&lt;/h5&gt;&lt;h5&gt;&lt;b&gt;Organization &lt;/b&gt;solitary, pair, war band (3-6), or clan (1-4 svathurim plus 2-12 frost giants)&lt;/h5&gt;&lt;h5&gt;&lt;b&gt;Treasure &lt;/b&gt;standard (mwk chain shirt, mwk light steel shield, mwk composite longbow with 40 arrows, mwk lance, other treasure)&lt;/h5&gt;&lt;/div&gt;&lt;hr/&gt;&lt;div&gt;&lt;h5&gt;&lt;b&gt;SPECIAL ABILITIES&lt;/b&gt;&lt;/h5&gt;&lt;/div&gt;&lt;hr/&gt;&lt;div&gt;&lt;/h5&gt;&lt;h5&gt;&lt;b&gt;Natural Jouster (Ex)&lt;/b&gt; A svathurim can wield a lance one-handed as if it were mounted, and it deals double damage with a lance while charging.  &lt;/h5&gt;&lt;h5&gt;&lt;b&gt;Skyrunner (Su)&lt;/b&gt; When charging, running, or taking a double move, a svathurim can stride across open air as if it were using &lt;i&gt;air walk&lt;/i&gt;. This movement is very taxing; a svathurim must succeed at a DC 14 Constitution check at the end of each round it uses this ability or become fatigued for 1 minute. This DC increases by 2 for each round after the first. Returning to the ground resets the DC to 14, but doesn't negate any ongoing fatigue or exhaustion. A svathurim cannot trample when using this ability.  &lt;/h5&gt;&lt;h5&gt;&lt;b&gt;Thunderous Trample (Su)&lt;/b&gt; Any creature damaged by a svathurim's trample attack must succeed at a DC 22 Fortitude save or be deafened for 1 minute. The save DC is Constitution-based.&lt;/h5&gt;&lt;/div&gt;&lt;br&gt;&lt;div&gt;&lt;h4&gt;&lt;p&gt;&lt;p&gt;Svathurims and frost giants consider each other allies and distant kin. The hindquarters of an adult svathurim are up to 10 feet tall and 16 feet long, while its giant trunk and head reach up to 18 feet in height. They typically weigh more than 5 tons and may live up to 500 years. Svathurims dwell in arctic regions, galloping along the shores of polar seas or between high mountain peaks, with individuals organized into clans headed by the strongest hunters.&lt;/p&gt;&lt;/h4&gt;&lt;/div&gt;</t>
  </si>
  <si>
    <t>Sootwing Bat</t>
  </si>
  <si>
    <t>blindsense 20 ft.; Perception +5</t>
  </si>
  <si>
    <t>(2d8-2)</t>
  </si>
  <si>
    <t>Fort -1, Ref +1, Will +4</t>
  </si>
  <si>
    <t>5 ft. fly 40 ft. (good)</t>
  </si>
  <si>
    <t>bite +4 (1d3-3 plus disease and paralysis)</t>
  </si>
  <si>
    <t>disease (DC 10), paralysis (1d4+1 rounds, DC 10, elves are immune to this effect)</t>
  </si>
  <si>
    <t>Str 5, Dex 12, Con -, Int 2, Wis 13, Cha 8</t>
  </si>
  <si>
    <t>Fly +9, Perception +5 (+9 when using blindsense)</t>
  </si>
  <si>
    <t>solitary or colony (4-12)</t>
  </si>
  <si>
    <t>This batlike creature has jagged points at the tips of its wings and a long, lashing tongue.</t>
  </si>
  <si>
    <t>Disease (Su) Ghoul Fever: See Pathfinder RPG Bestiary 146.</t>
  </si>
  <si>
    <t>Ghoul spellcasters use these smaller cousins to skavelings as familiars. An evil spellcaster can gain a sootwing bat as a familiar at 5th level by taking the Improved Familiar feat. A sootwing bat familiar grants its master a +1 bonus to channel resistance (if the master has any).</t>
  </si>
  <si>
    <t>&lt;link rel="stylesheet"href="PF.css"&gt;&lt;div&gt;&lt;h2&gt;Sootwing Bat&lt;/h2&gt;&lt;h3&gt;&lt;i&gt;This batlike creature has jagged points at the tips of its wings and a long, lashing tongue.&lt;/i&gt;&lt;/h3&gt;&lt;br&gt;&lt;/div&gt;&lt;div class="heading"&gt;&lt;p class="alignleft"&gt;Sootwing Bat&lt;/p&gt;&lt;p class="alignright"&gt;CR 1/2&lt;/p&gt;&lt;div style="clear: both;"&gt;&lt;/div&gt;&lt;/div&gt;&lt;div&gt;&lt;h5&gt;&lt;b&gt;XP &lt;/b&gt;200&lt;/h5&gt;&lt;h5&gt;CE Tiny undead &lt;/h5&gt;&lt;h5&gt;&lt;b&gt;Init &lt;/b&gt;+1; &lt;b&gt;Senses &lt;/b&gt;blindsense 20 ft.; Perception +5&lt;/h5&gt;&lt;/div&gt;&lt;hr/&gt;&lt;div&gt;&lt;h5&gt;&lt;b&gt;DEFENSE&lt;/b&gt;&lt;/h5&gt;&lt;/div&gt;&lt;hr/&gt;&lt;div&gt;&lt;h5&gt;&lt;b&gt;AC &lt;/b&gt;14, touch 13, flat-footed 13 (+1 Dex, +1 natural, +2 size)&lt;/h5&gt;&lt;h5&gt;&lt;b&gt;hp &lt;/b&gt;7 (2d8-2)&lt;/h5&gt;&lt;h5&gt;&lt;b&gt;Fort &lt;/b&gt;-1, &lt;b&gt;Ref &lt;/b&gt;+1, &lt;b&gt;Will &lt;/b&gt;+4&lt;/h5&gt;&lt;h5&gt;&lt;b&gt;Defensive Abilities &lt;/b&gt;channel resistance +2; &lt;b&gt;Immune &lt;/b&gt;undead traits&lt;/h5&gt;&lt;/div&gt;&lt;hr/&gt;&lt;div&gt;&lt;h5&gt;&lt;b&gt;OFFENSE&lt;/b&gt;&lt;/h5&gt;&lt;/div&gt;&lt;hr/&gt;&lt;div&gt;&lt;h5&gt;&lt;b&gt;Spd &lt;/b&gt;5 ft. fly 40 ft. (good)&lt;/h5&gt;&lt;h5&gt;&lt;b&gt;Melee &lt;/b&gt;bite +4 (1d3-3 plus disease and paralysis)&lt;/h5&gt;&lt;h5&gt;&lt;b&gt;Space &lt;/b&gt;2 1/2 ft.; &lt;b&gt;Reach &lt;/b&gt;0 ft.&lt;/h5&gt;&lt;h5&gt;&lt;b&gt;Special Attacks &lt;/b&gt;disease (DC 10), paralysis (1d4+1 rounds, DC 10, elves are immune to this effect)&lt;/h5&gt;&lt;/div&gt;&lt;hr/&gt;&lt;div&gt;&lt;h5&gt;&lt;b&gt;STATISTICS&lt;/b&gt;&lt;/h5&gt;&lt;/div&gt;&lt;hr/&gt;&lt;div&gt;&lt;h5&gt;&lt;b&gt;Str &lt;/b&gt;5, &lt;b&gt;Dex &lt;/b&gt;12, &lt;b&gt;Con &lt;/b&gt;-, &lt;b&gt;Int &lt;/b&gt; 2, &lt;b&gt;Wis &lt;/b&gt;13, &lt;b&gt;Cha &lt;/b&gt;8&lt;/h5&gt;&lt;h5&gt;&lt;b&gt;Base Atk &lt;/b&gt;+1; &lt;b&gt;CMB &lt;/b&gt;+0; &lt;b&gt;CMD &lt;/b&gt;7&lt;/h5&gt;&lt;h5&gt;&lt;b&gt;Feats &lt;/b&gt;Weapon Finesse&lt;/h5&gt;&lt;h5&gt;&lt;b&gt;Skills &lt;/b&gt;Fly +9, Perception +5 (+9 when using blindsense); &lt;b&gt;Racial Modifiers &lt;/b&gt;+4 Perception when using blindsense&lt;/h5&gt;&lt;/div&gt;&lt;hr/&gt;&lt;div&gt;&lt;h5&gt;&lt;b&gt;ECOLOGY&lt;/b&gt;&lt;/h5&gt;&lt;/div&gt;&lt;hr/&gt;&lt;div&gt;&lt;h5&gt;&lt;b&gt;Environment &lt;/b&gt; any land&lt;/h5&gt;&lt;h5&gt;&lt;b&gt;Organization &lt;/b&gt;solitary or colony (4-12)&lt;/h5&gt;&lt;h5&gt;&lt;b&gt;Treasure &lt;/b&gt;none&lt;/h5&gt;&lt;/div&gt;&lt;hr/&gt;&lt;div&gt;&lt;h5&gt;&lt;b&gt;SPECIAL ABILITIES&lt;/b&gt;&lt;/h5&gt;&lt;/div&gt;&lt;hr/&gt;&lt;div&gt;&lt;/h5&gt;&lt;h5&gt;&lt;b&gt;Disease (Su)&lt;/b&gt; &lt;i&gt;Ghoul Fever&lt;/i&gt;: See &lt;i&gt;Pathfinder RPG Bestiary&lt;/i&gt; 146.&lt;/h5&gt;&lt;/div&gt;&lt;br&gt;&lt;div&gt;&lt;h4&gt;&lt;p&gt;&lt;p&gt;Ghoul spellcasters use these smaller cousins to skavelings as familiars. An evil spellcaster can gain a sootwing bat as a familiar at 5th level by taking the Improved Familiar feat. A sootwing bat familiar grants its master a +1 bonus to channel resistance (if the master has any).&lt;/p&gt;&lt;/h4&gt;&lt;/div&gt;</t>
  </si>
  <si>
    <t>Ghoul Hound</t>
  </si>
  <si>
    <t>bite +5 (1d6+6 plus disease, paralysis, and trip)</t>
  </si>
  <si>
    <t>disease (DC 13), paralysis (1d4+1 rounds, DC 13, elves are immune to this effect)</t>
  </si>
  <si>
    <t>Str 18, Dex 15, Con -, Int 2, Wis 14, Cha 14</t>
  </si>
  <si>
    <t>Perception +6, Stealth +6</t>
  </si>
  <si>
    <t>solitary, guard (2-4 plus 2-4 ghouls), or pack (4-6 plus 2-4 ghouls)</t>
  </si>
  <si>
    <t>This canine creature has sallow, dead skin stretched tight across its bones. Its teeth are long and yellowed.</t>
  </si>
  <si>
    <t>Ghouls keep ghoul hounds much as humans keep hunting dogs-some ghouls view these vicious beasts as little more than tools, while more sentimental ghouls treat them as favored pets. Ghoul hounds obediently follow their ghoul masters.  Grathkoll (CR 2): A larger breed of ghoul hound, the grathkoll can be ridden by a Medium creature. A grathkoll is a ghoul hound with the giant simple template and a +10 bonus to its base land speed.</t>
  </si>
  <si>
    <t>&lt;link rel="stylesheet"href="PF.css"&gt;&lt;div&gt;&lt;h2&gt;Ghoul Hound&lt;/h2&gt;&lt;h3&gt;&lt;i&gt;This canine creature has sallow, dead skin stretched tight across its bones. Its teeth are long and yellowed.&lt;/i&gt;&lt;/h3&gt;&lt;br&gt;&lt;/div&gt;&lt;div class="heading"&gt;&lt;p class="alignleft"&gt;Ghoul Hound&lt;/p&gt;&lt;p class="alignright"&gt;CR 1&lt;/p&gt;&lt;div style="clear: both;"&gt;&lt;/div&gt;&lt;/div&gt;&lt;div&gt;&lt;h5&gt;&lt;b&gt;XP &lt;/b&gt;400&lt;/h5&gt;&lt;h5&gt;CE Medium undead &lt;/h5&gt;&lt;h5&gt;&lt;b&gt;Init &lt;/b&gt;+6; &lt;b&gt;Senses &lt;/b&gt;darkvision 60 ft.; Perception +6&lt;/h5&gt;&lt;/div&gt;&lt;hr/&gt;&lt;div&gt;&lt;h5&gt;&lt;b&gt;DEFENSE&lt;/b&gt;&lt;/h5&gt;&lt;/div&gt;&lt;hr/&gt;&lt;div&gt;&lt;h5&gt;&lt;b&gt;AC &lt;/b&gt;14, touch 12, flat-footed 12 (+2 Dex, +2 natural)&lt;/h5&gt;&lt;h5&gt;&lt;b&gt;hp &lt;/b&gt;13 (2d8+4)&lt;/h5&gt;&lt;h5&gt;&lt;b&gt;Fort &lt;/b&gt;+2, &lt;b&gt;Ref &lt;/b&gt;+2, &lt;b&gt;Will &lt;/b&gt;+5&lt;/h5&gt;&lt;h5&gt;&lt;b&gt;Defensive Abilities &lt;/b&gt;channel resistance +2; &lt;b&gt;Immune &lt;/b&gt;undead traits&lt;/h5&gt;&lt;/div&gt;&lt;hr/&gt;&lt;div&gt;&lt;h5&gt;&lt;b&gt;OFFENSE&lt;/b&gt;&lt;/h5&gt;&lt;/div&gt;&lt;hr/&gt;&lt;div&gt;&lt;h5&gt;&lt;b&gt;Spd &lt;/b&gt;50 ft.&lt;/h5&gt;&lt;h5&gt;&lt;b&gt;Melee &lt;/b&gt;bite +5 (1d6+6 plus disease, paralysis, and trip)&lt;/h5&gt;&lt;h5&gt;&lt;b&gt;Space &lt;/b&gt;5 ft.; &lt;b&gt;Reach &lt;/b&gt;5 ft.&lt;/h5&gt;&lt;h5&gt;&lt;b&gt;Special Attacks &lt;/b&gt;disease (DC 13), paralysis (1d4+1 rounds, DC 13, elves are immune to this effect)&lt;/h5&gt;&lt;/div&gt;&lt;hr/&gt;&lt;div&gt;&lt;h5&gt;&lt;b&gt;STATISTICS&lt;/b&gt;&lt;/h5&gt;&lt;/div&gt;&lt;hr/&gt;&lt;div&gt;&lt;h5&gt;&lt;b&gt;Str &lt;/b&gt;18, &lt;b&gt;Dex &lt;/b&gt;15, &lt;b&gt;Con &lt;/b&gt;-, &lt;b&gt;Int &lt;/b&gt; 2, &lt;b&gt;Wis &lt;/b&gt;14, &lt;b&gt;Cha &lt;/b&gt;14&lt;/h5&gt;&lt;h5&gt;&lt;b&gt;Base Atk &lt;/b&gt;+1; &lt;b&gt;CMB &lt;/b&gt;+5; &lt;b&gt;CMD &lt;/b&gt;17 (21 vs. trip)&lt;/h5&gt;&lt;h5&gt;&lt;b&gt;Feats &lt;/b&gt;Improved Initiative&lt;/h5&gt;&lt;h5&gt;&lt;b&gt;Skills &lt;/b&gt;Perception +6, Stealth +6&lt;/h5&gt;&lt;/div&gt;&lt;hr/&gt;&lt;div&gt;&lt;h5&gt;&lt;b&gt;ECOLOGY&lt;/b&gt;&lt;/h5&gt;&lt;/div&gt;&lt;hr/&gt;&lt;div&gt;&lt;h5&gt;&lt;b&gt;Environment &lt;/b&gt; any land&lt;/h5&gt;&lt;h5&gt;&lt;b&gt;Organization &lt;/b&gt;solitary, guard (2-4 plus 2-4 ghouls), or pack (4-6 plus 2-4 ghouls)&lt;/h5&gt;&lt;h5&gt;&lt;b&gt;Treasure &lt;/b&gt;none&lt;/h5&gt;&lt;/div&gt;&lt;hr/&gt;&lt;div&gt;&lt;h5&gt;&lt;b&gt;SPECIAL ABILITIES&lt;/b&gt;&lt;/h5&gt;&lt;/div&gt;&lt;hr/&gt;&lt;div&gt;&lt;/h5&gt;&lt;h5&gt;&lt;b&gt;Disease (Su)&lt;/b&gt; &lt;i&gt;Ghoul Fever&lt;/i&gt;: See &lt;i&gt;Pathfinder RPG Bestiary&lt;/i&gt; 146.&lt;/h5&gt;&lt;/div&gt;&lt;br&gt;&lt;div&gt;&lt;h4&gt;&lt;p&gt;&lt;p&gt;Ghouls keep ghoul hounds much as humans keep hunting dogs-some ghouls view these vicious beasts as little more than tools, while more sentimental ghouls treat them as favored pets. Ghoul hounds obediently follow their ghoul masters.  &lt;br&gt;&lt;b&gt;Grathkoll (CR 2):&lt;/b&gt; A larger breed of ghoul hound, the grathkoll can be ridden by a Medium creature. A grathkoll is a ghoul hound with the giant simple template and a +10 bonus to its base land speed.&lt;/p&gt;&lt;/h4&gt;&lt;/div&gt;</t>
  </si>
  <si>
    <t>Reclamation Robot</t>
  </si>
  <si>
    <t>Fort +7, Ref +12, Will +7</t>
  </si>
  <si>
    <t>cold 15, fire 15</t>
  </si>
  <si>
    <t>5 claws +21 (1d6+6/19-20 plus grab)</t>
  </si>
  <si>
    <t>integrated laser rifle +22 touch (2d6 fire)</t>
  </si>
  <si>
    <t>combined arms, constrict (1d6+6), efficient grappler</t>
  </si>
  <si>
    <t>Str 22, Dex 25, Con -, Int 14, Wis 15, Cha 1</t>
  </si>
  <si>
    <t>+23 (+31 grapple, +27 sunder)</t>
  </si>
  <si>
    <t>40 (48 vs. grapple, 42 vs. sunder, 44 vs. trip)</t>
  </si>
  <si>
    <t>Blinding Critical, Critical Focus, Great Fortitude, Greater Sunder, Improved Critical (claws), Improved Initiative, Improved Sunder, Power Attack, TechnologistB</t>
  </si>
  <si>
    <t>Climb +34, Disable Device +23, Knowledge (engineering) +22, Perception +18</t>
  </si>
  <si>
    <t>+4 Climb, +4 Knowledge (engineering)</t>
  </si>
  <si>
    <t>item creation, salvage, scaling</t>
  </si>
  <si>
    <t>solitary, duo, or work gang (3-5)</t>
  </si>
  <si>
    <t>This complex-looking automaton's multiple arms end in gripping talons. It moves about on a set of four legs and has a strange bell-shaped head.</t>
  </si>
  <si>
    <t>AP 88</t>
  </si>
  <si>
    <t>Combined Arms (Ex) When taking a full-attack action, a reclamation robot can attack with its claws and its integrated laser rifle simultaneously. It does not provoke attacks of opportunity with its integrated laser rifle when using combined arms.  Efficient Grappler (Ex) A reclamation robot takes only a -10 penalty on its combat maneuver check to make and maintain a grapple on a foe when using only its claw rather than its whole body to grapple. It receives a +8 bonus on combat maneuver checks to start and maintain a grapple rather than the normal +4 bonus granted by the grab ability. A reclamation robot can make an attack with its integrated laser rifle against one creature it is grappling as a swift action-when it attacks in this way, the robot has a threat range of 18-20 for critical hits with the laser rifle.  Item Creation (Ex) Reclamation robots are known for their startling creativity in repairing damaged technology. A reclamation robot ignores all of the item creation feat requirements for creating a technological item, but must have access to a sufficient amount of scrap metal and spare parts in order to create or repair an item (the robot must still expend materials equal to the item's cost). A reclamation robot can attempt a Knowledge (engineering) check to restore a timeworn technological item to full functionality-the DC of this check is equal to the item's Craft DC + 5, and requires an expenditure of technological components worth a total amount of money equal to the timeworn item's cost (half the cost of the object in its pristine condition). Failure results in the destruction of the item. When a reclamation robot restores a technological  item to full functionality in this manner, if the robot exceeds its DC by a result of 10 or more, it improves the item in some way-choose one of the following improvements or determine one randomly.  • The item's capacity permanently increases by 50%.  • If the item is a weapon or armor, it becomes masterwork.  • The item becomes hardened (increase its hardness by 2).  • The item becomes fortified (increase its hit points by 50%).  • The item becomes lightweight (weight is divided in half).  Force Field (Ex) A reclamation robot is sheathed in a thin layer of shimmering energy that grants it 50 bonus hit points. All damage dealt to a reclamation robot with an active force field is deducted from these hit points first. As long as the force field is active, the reclamation robot is immune to critical hits. A reclamation robot's force field has fast healing 10, but once these hit points are reduced to 0, the force field shuts down and does not reactivate for 24 hours.  Integrated Laser Rifle (Ex) A reclamation robot has a built-in laser rifle in its chest. This weapon has a range of 150 feet and deals 2d6 points of fire damage on a hit. The weapon can fire once per round as a ranged touch attack. A laser attack can pass through force fields and force effects, such as a wall of force,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Salvage (Ex) A reclamation robot is designed specifically to salvage technology for further use. All Craft skills are class skills for reclamation robots, and they gain a +4 racial bonus on Knowledge (engineering) checks and gain Technologist as a bonus feat. A reclamation robot can repair 2d6 points of damage to a robot within reach (including itself) as a standard action.  Scaling (Ex) Reclamation robots are expected to work at great heights or while clinging to immense ships. They gain a +4 racial bonus on Climb checks. Once every 1d4 rounds, a reclamation robot can increase its climb speed to 40 feet as a swift action for 1 round.  Vulnerable to Critical Hits (Ex) Like all robots, reclamation robots are vulnerable to critical hits. In addition, when a critical hit is confirmed against a reclamation robot, roll a d8. On a roll of 1, instead of suffering additional damage from the critical hit, the robot suffers damage to essential processing units and memory modules that it cannot itself repair (although another reclamation robot could repair this damage). While such damage is not readily apparent on the exterior-and the robot itself is essentially  unaware of it-this kind of injury can have a number of different effects. When such an injury occurs, roll d% and consult the following chart to determine the nature of the damage.  d% Result  01-20 The robot takes a -4 penalty on all skill checks.  21-30 The robot's integrated laser rifle now glitches each time it is fired as if it were timewornTG.  31-40 The robot loses its scaling ability (including its bonus on Climb checks).  41-60 When it attempts to repair damage to a robot via salvage, it only repairs 1d4 points of damage.  61-70 Movement is reduced by 10 feet.  71-95 One of the robot's claw attacks becomes nonfunctional.  96-100 The robot goes berserk, functioning as if under the simultaneous effects of a confusion spell and a rage spell.</t>
  </si>
  <si>
    <t>Reclamation robots, or "reclamators," are masters of salvage and construction. These robots were originally designed to build structures and repair all manner of technology with speed and precision. Construction of these robots was difficult and time consuming, but they often repaid those spent resources swiftly with their ability to rebuild and repair other robots or technological items. Their truly remarkable programing surprised even those who originally developed them, as these machines can salvage items thought to be far beyond hope of repair.  Over time it's not uncommon for a reclamation robot to develop a unique personality akin to that of an artist, with something that almost approaches pride in its work. On some occasions, reclamation robots have even been known to make improvements to items and constructs that they repair.  Though a reclamation robot is generally quite adept at repairing damage to itself as well, injury to certain processors and memory modules deep within the robot can cause significant problems. Some of the resulting malfunctions can be quite noticeable (see the table above), while others are subtler, such as a tendency to add baroque and unnecessary embellishments to constructions and repairs. Reclamation robots with this type of damage are largely unaware of their condition and actively resist efforts to repair them, requiring intervention with a robojackTG or the like. There are even recorded incidents of damaged reclamators going rogue and setting off on their own to build whatever outlandish structures their flawed processors dictate. Though they were originally designed to create things for humanoids, such rogue robots typically design structures and devices of no apparent use to organic beings... which isn't to say that these creations don't have a place in some unknowable automaton agenda.</t>
  </si>
  <si>
    <t>&lt;link rel="stylesheet"href="PF.css"&gt;&lt;div&gt;&lt;h2&gt;Robot, Reclamation&lt;/h2&gt;&lt;h3&gt;&lt;i&gt;This complex-looking automaton's multiple arms end in gripping talons. It moves about on a set of four legs and has a strange bell-shaped head.&lt;/i&gt;&lt;/h3&gt;&lt;br&gt;&lt;/div&gt;&lt;div class="heading"&gt;&lt;p class="alignleft"&gt;Reclamation Robot&lt;/p&gt;&lt;p class="alignright"&gt;CR 12&lt;/p&gt;&lt;div style="clear: both;"&gt;&lt;/div&gt;&lt;/div&gt;&lt;div&gt;&lt;h5&gt;&lt;b&gt;XP &lt;/b&gt;19,200&lt;/h5&gt;&lt;h5&gt;N Large construct (robot)&lt;/h5&gt;&lt;h5&gt;&lt;b&gt;Init &lt;/b&gt;+11; &lt;b&gt;Senses &lt;/b&gt;darkvision 60 ft., low-light vision; Perception +18&lt;/h5&gt;&lt;/div&gt;&lt;hr/&gt;&lt;div&gt;&lt;h5&gt;&lt;b&gt;DEFENSE&lt;/b&gt;&lt;/h5&gt;&lt;/div&gt;&lt;hr/&gt;&lt;div&gt;&lt;h5&gt;&lt;b&gt;AC &lt;/b&gt;27, touch 16, flat-footed 20 (+7 Dex, +11 natural, -1 size)&lt;/h5&gt;&lt;h5&gt;&lt;b&gt;hp &lt;/b&gt;168 (16d10+30 plus 50 hp force field)&lt;/h5&gt;&lt;h5&gt;&lt;b&gt;Fort &lt;/b&gt;+7, &lt;b&gt;Ref &lt;/b&gt;+12, &lt;b&gt;Will &lt;/b&gt;+7&lt;/h5&gt;&lt;h5&gt;&lt;b&gt;Defensive Abilities &lt;/b&gt;hardness 10; &lt;b&gt;Immune &lt;/b&gt;construct traits; &lt;b&gt;Resist &lt;/b&gt;cold 15, fire 15&lt;/h5&gt;&lt;h5&gt;&lt;b&gt;Weaknesses &lt;/b&gt;vulnerable to critical hits and electricity&lt;/h5&gt;&lt;/div&gt;&lt;hr/&gt;&lt;div&gt;&lt;h5&gt;&lt;b&gt;OFFENSE&lt;/b&gt;&lt;/h5&gt;&lt;/div&gt;&lt;hr/&gt;&lt;div&gt;&lt;h5&gt;&lt;b&gt;Spd &lt;/b&gt;30 ft., climb 20 ft.&lt;/h5&gt;&lt;h5&gt;&lt;b&gt;Melee &lt;/b&gt;5 claws +21 (1d6+6/19-20 plus grab)&lt;/h5&gt;&lt;h5&gt;&lt;b&gt;Ranged &lt;/b&gt;integrated laser rifle +22 touch (2d6 fire)&lt;/h5&gt;&lt;h5&gt;&lt;b&gt;Space &lt;/b&gt;10 ft.; &lt;b&gt;Reach &lt;/b&gt;15 ft.&lt;/h5&gt;&lt;h5&gt;&lt;b&gt;Special Attacks &lt;/b&gt;combined arms, constrict (1d6+6), efficient grappler&lt;/h5&gt;&lt;/div&gt;&lt;hr/&gt;&lt;div&gt;&lt;h5&gt;&lt;b&gt;STATISTICS&lt;/b&gt;&lt;/h5&gt;&lt;/div&gt;&lt;hr/&gt;&lt;div&gt;&lt;h5&gt;&lt;b&gt;Str &lt;/b&gt;22, &lt;b&gt;Dex &lt;/b&gt;25, &lt;b&gt;Con &lt;/b&gt;-, &lt;b&gt;Int &lt;/b&gt; 14, &lt;b&gt;Wis &lt;/b&gt;15, &lt;b&gt;Cha &lt;/b&gt;1&lt;/h5&gt;&lt;h5&gt;&lt;b&gt;Base Atk &lt;/b&gt;+16; &lt;b&gt;CMB &lt;/b&gt;+23 (+31 grapple, +27 sunder); &lt;b&gt;CMD &lt;/b&gt;40 (48 vs. grapple, 42 vs. sunder, 44 vs. trip)&lt;/h5&gt;&lt;h5&gt;&lt;b&gt;Feats &lt;/b&gt;Blinding Critical, Critical Focus, Great Fortitude, Greater Sunder, Improved Critical (claws), Improved Initiative, Improved Sunder, Power Attack, Technologist&lt;sup&gt;B&lt;/sup&gt;&lt;/h5&gt;&lt;h5&gt;&lt;b&gt;Skills &lt;/b&gt;Climb +34, Disable Device +23, Knowledge (engineering) +22, Perception +18; &lt;b&gt;Racial Modifiers &lt;/b&gt;+4 Climb, +4 Knowledge (engineering)&lt;/h5&gt;&lt;h5&gt;&lt;b&gt;Languages &lt;/b&gt;Androffan, Common&lt;/h5&gt;&lt;h5&gt;&lt;b&gt;SQ &lt;/b&gt;item creation, salvage, scaling&lt;/h5&gt;&lt;/div&gt;&lt;hr/&gt;&lt;div&gt;&lt;h5&gt;&lt;b&gt;ECOLOGY&lt;/b&gt;&lt;/h5&gt;&lt;/div&gt;&lt;hr/&gt;&lt;div&gt;&lt;h5&gt;&lt;b&gt;Environment &lt;/b&gt; any&lt;/h5&gt;&lt;h5&gt;&lt;b&gt;Organization &lt;/b&gt;solitary, duo, or work gang (3-5)&lt;/h5&gt;&lt;h5&gt;&lt;b&gt;Treasure &lt;/b&gt;standard&lt;/h5&gt;&lt;/div&gt;&lt;hr/&gt;&lt;div&gt;&lt;h5&gt;&lt;b&gt;SPECIAL ABILITIES&lt;/b&gt;&lt;/h5&gt;&lt;/div&gt;&lt;hr/&gt;&lt;div&gt;&lt;/h5&gt;&lt;h5&gt;&lt;b&gt;Combined Arms (Ex)&lt;/b&gt; When taking a full-attack action, a reclamation robot can attack with its claws and its integrated laser rifle simultaneously. It does not provoke attacks of opportunity with its integrated laser rifle when using combined arms.  &lt;/h5&gt;&lt;h5&gt;&lt;b&gt;Efficient Grappler (Ex)&lt;/b&gt; A reclamation robot takes only a -10 penalty on its combat maneuver check to make and maintain a grapple on a foe when using only its claw rather than its whole body to grapple. It receives a +8 bonus on combat maneuver checks to start and maintain a grapple rather than the normal +4 bonus granted by the grab ability. A reclamation robot can make an attack with its integrated laser rifle against one creature it is grappling as a swift action-when it attacks in this way, the robot has a threat range of 18-20 for critical hits with the laser rifle.  &lt;/h5&gt;&lt;h5&gt;&lt;b&gt;Item Creation (Ex)&lt;/b&gt; Reclamation robots are known for their startling creativity in repairing damaged technology. A reclamation robot ignores all of the item creation feat requirements for creating a technological item, but must have access to a sufficient amount of scrap metal and spare parts in order to create or repair an item (the robot must still expend materials equal to the item's cost). A reclamation robot can attempt a Knowledge (engineering) check to restore a timeworn technological item to full functionality-the DC of this check is equal to the item's Craft DC + 5, and requires an expenditure of technological components worth a total amount of money equal to the timeworn item's cost (half the cost of the object in its pristine condition). Failure results in the destruction of the item. When a reclamation robot restores a technological  item to full functionality in this manner, if the robot exceeds its DC by a result of 10 or more, it improves the item in some way-choose one of the following improvements or determine one randomly.  &lt;ul&gt;&lt;li&gt; The item's capacity permanently increases by 50%.  &lt;li&gt; If the item is a weapon or armor, it becomes masterwork.  &lt;li&gt; The item becomes hardened (increase its hardness by 2).  &lt;li&gt; The item becomes fortified (increase its hit points by 50%).  &lt;li&gt; The item becomes lightweight (weight is divided in half).  &lt;/h5&gt;&lt;h5&gt;&lt;b&gt;Force Field (Ex)&lt;/b&gt; A reclamation robot is sheathed in a thin layer of shimmering energy that grants it 50 bonus hit points. All damage dealt to a reclamation robot with an active force field is deducted from these hit points first. As long as the force field is active, the reclamation robot is immune to critical hits. A reclamation robot's force field has fast healing 10, but once these hit points are reduced to 0, the force field shuts down and does not reactivate for 24 hours.  &lt;/h5&gt;&lt;h5&gt;&lt;b&gt;Integrated Laser Rifle (Ex)&lt;/b&gt; A reclamation robot has a built-in laser rifle in its chest. This weapon has a range of 150 feet and deals 2d6 points of fire damage on a hit. The weapon can fire once per round as a ranged touch attack. A laser attack can pass through force fields and force effects, such as a &lt;i&gt;wall of force&lt;/i&gt;,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&lt;/h5&gt;&lt;h5&gt;&lt;b&gt;Salvage (Ex)&lt;/b&gt; A reclamation robot is designed specifically to salvage technology for further use. All Craft skills are class skills for reclamation robots, and they gain a +4 racial bonus on Knowledge (engineering) checks and gain Technologist as a bonus feat. A reclamation robot can repair 2d6 points of damage to a robot within reach (including itself) as a standard action.  &lt;/h5&gt;&lt;h5&gt;&lt;b&gt;Scaling (Ex)&lt;/b&gt; Reclamation robots are expected to work at great heights or while clinging to immense ships. They gain a +4 racial bonus on Climb checks. Once every 1d4 rounds, a reclamation robot can increase its climb speed to 40 feet as a swift action for 1 round.  &lt;/h5&gt;&lt;h5&gt;&lt;b&gt;Vulnerable to Critical Hits (Ex)&lt;/b&gt; Like all robots, reclamation robots are vulnerable to critical hits. In addition, when a critical hit is confirmed against a reclamation robot, roll a d8. On a roll of 1, instead of suffering additional damage from the critical hit, the robot suffers damage to essential processing units and memory modules that it cannot itself repair (although another reclamation robot could repair this damage). While such damage is not readily apparent on the exterior-and the robot itself is essentially  unaware of it-this kind of injury can have a number of different effects. When such an injury occurs, roll d% and consult the following chart to determine the nature of the damage.  &lt;/h5&gt;&lt;h5&gt;   &lt;table border ='1'&gt;&lt;tr&gt;&lt;th&gt;d%&lt;/th&gt;&lt;th&gt;Result&lt;/th&gt;&lt;/tr&gt;&lt;tr&gt;&lt;td&gt;01-20&lt;/td&gt;&lt;td&gt;The robot takes a -4 penalty on all skill checks.&lt;/td&gt;&lt;/tr&gt;&lt;tr&gt;&lt;td&gt;21-30&lt;/td&gt;&lt;td&gt;The robot's integrated laser rifle now glitches each time it is fired as if it were timewornTG.&lt;/td&gt;&lt;/tr&gt;&lt;tr&gt;&lt;td&gt;31-40&lt;/td&gt;&lt;td&gt;The robot loses its scaling ability (including its bonus on Climb checks).&lt;/td&gt;&lt;/tr&gt;&lt;tr&gt;&lt;td&gt;41-60&lt;/td&gt;&lt;td&gt;When it attempts to repair damage to a robot via salvage, it only repairs 1d4 points of damage.&lt;/td&gt;&lt;/tr&gt;&lt;tr&gt;&lt;td&gt;61-70&lt;/td&gt;&lt;td&gt;Movement is reduced by 10 feet.&lt;/td&gt;&lt;/tr&gt;&lt;tr&gt;&lt;td&gt;71-95&lt;/td&gt;&lt;td&gt;One of the robot's claw attacks becomes nonfunctional.&lt;/td&gt;&lt;/tr&gt;&lt;tr&gt;&lt;td&gt;96-100&lt;/td&gt;&lt;td&gt;The robot goes berserk, functioning as if under the simultaneous effects of a confusion spell and a rage spell.&lt;/td&gt;&lt;/tr&gt;&lt;/table&gt;   &lt;/ul&gt;&lt;/h5&gt;&lt;/div&gt;&lt;br&gt;&lt;div&gt;&lt;h4&gt;&lt;p&gt;&lt;p&gt;Reclamation robots, or "reclamators," are masters of salvage and construction. These robots were originally designed to build structures and repair all manner of technology with speed and precision. Construction of these robots was difficult and time consuming, but they often repaid those spent resources swiftly with their ability to rebuild and repair other robots or technological items. Their truly remarkable programing surprised even those who originally developed them, as these machines can salvage items thought to be far beyond hope of repair.  Over time it's not uncommon for a reclamation robot to develop a unique personality akin to that of an artist, with something that almost approaches pride in its work. On some occasions, reclamation robots have even been known to make improvements to items and constructs that they repair.  Though a reclamation robot is generally quite adept at repairing damage to itself as well, injury to certain processors and memory modules deep within the robot can cause significant problems. Some of the resulting malfunctions can be quite noticeable (see the table above), while others are subtler, such as a tendency to add baroque and unnecessary embellishments to constructions and repairs. Reclamation robots with this type of damage are largely unaware of their condition and actively resist efforts to repair them, requiring intervention with a robojack&lt;sup&gt;TG&lt;/sup&gt; or the like. There are even recorded incidents of damaged reclamators going rogue and setting off on their own to build whatever outlandish structures their flawed processors dictate. Though they were originally designed to create things for humanoids, such rogue robots typically design structures and devices of no apparent use to organic beings... which isn't to say that these creations don't have a place in some unknowable automaton agenda.&lt;/p&gt;&lt;/h4&gt;&lt;/div&gt;</t>
  </si>
  <si>
    <t>Shipmind</t>
  </si>
  <si>
    <t>blindsight 60 ft., detect good, detect law, detect magic; Perception +20</t>
  </si>
  <si>
    <t>27, touch 17, flat-footed 18</t>
  </si>
  <si>
    <t>(+9 Dex, +10 armor, -2 size)</t>
  </si>
  <si>
    <t>Fort +11, Ref +13, Will +12</t>
  </si>
  <si>
    <t>amorphous, thought disruption</t>
  </si>
  <si>
    <t>bludgeoning, charm effects, electricity, fire, ooze traits</t>
  </si>
  <si>
    <t>limited mobility, vulnerable to cold</t>
  </si>
  <si>
    <t>3 slams +20 (1d8+12 plus 1d4 Int damage and grab)</t>
  </si>
  <si>
    <t>plasma bolt +17 touch (10d6 plasma/19-20)</t>
  </si>
  <si>
    <t>immerse</t>
  </si>
  <si>
    <t>Spell-Like Abilities (CL 13th; concentration +18)  Constant-detect good, detect law, detect magic  At Will-enthrall (DC 17), sending, telekinesis (DC 20)  3/day-quickened touch of idiocy  1/day-confusion (DC 19), crushing despair (DC 19)</t>
  </si>
  <si>
    <t>Str 34, Dex 28, Con 24, Int 21, Wis 23, Cha 21</t>
  </si>
  <si>
    <t>Combat Casting, Combat Reflexes, Improved Critical (plasma bolt), Improved Initiative, Iron Will, Power Attack, Quicken Spell-Like Ability (touch of idiocy)</t>
  </si>
  <si>
    <t>Knowledge (engineering) +19, Knowledge (geography) +19, Knowledge (nature) +19, Knowledge (planes) +19, Knowledge (religion) +19, Perception +20, Sense Motive +20</t>
  </si>
  <si>
    <t>Abyssal, Aklo, Common, Draconic, Infernal, Undercommon, Protean; telepathy 60 ft.</t>
  </si>
  <si>
    <t>container, ship interface</t>
  </si>
  <si>
    <t xml:space="preserve"> any (Dominion of the Black ships)</t>
  </si>
  <si>
    <t>standard (mostly gemstones)</t>
  </si>
  <si>
    <t>This yellowy viscous liquid bubbles in a large tank suspended by strangely organic cables. Wisps of white gas occasionally escape the roiling fluid.</t>
  </si>
  <si>
    <t>Container (Ex) A shipmind dwells within an immobile container of partially organic material grown by its Dominion masters. This container functions somewhat like a suit of armor for the shipmind. A shipmind container has hardness 10 and 240 hit points, and can be damaged by sunder attempts. A shipmind container that gains the broken quality grants only a +5 armor bonus to the  shipmind within, and does not allow the shipmind to heal negative levels gained during a prolonged period outside of the container (see Limited Mobility). The partially crystalline nature of a shipmind container makes it vulnerable to shatter spells, and sonic damage bypasses the container's hardness and inflicts full damage.  Immerse (Ex) When a shipmind in its container successfully grabs a Large or smaller target with one of its slam attacks, it can attempt to drag that target into its body as a swift action. To immerse a creature, the shipmind must attempt a combat maneuver check (as though attempting to pin the opponent). If it succeeds, the prey is pulled into the container with the shipmind and immediately takes 6d6 points of plasma damage (half of which is electricity and half of which is fire) and 1d4 points of Intelligence damage-a successful DC 24 Fortitude save halves the plasma damage and negates the Intelligence damage. A creature that remains immersed takes this damage again every following round at the start of the shipmind's turn. In addition, an immersed creature is in danger of suffocating. A creature can attempt to escape immersion by making a successful combat maneuver check or Escape Artist check, as if it were attempting to escape a pin. If the shipmind's container has the broken condition, attempts to escape in this manner gain a +8 bonus.  Limited Mobility (Ex) Unlike most oozes, a shipmind cannot exist outside of the partially organic container it was originally created in-this container serves the shipmind as its "skin." While inside its container, a shipmind has a speed of 0 feet. When it leaves its container, it gains a speed of 10 feet, but loses its armor bonus to AC. A shipmind can exist outside of its container for 1 hour without consequences, but at the start of each subsequent hour it gains 1 negative level as its body starts to dissolve. These negative levels cannot be restored by any means save by returning to an appropriate shipmind container, at which point they are removed at a rate of 1 level per hour.  Plasma Bolt (Su) As a standard action, a shipmind can fire a bolt of plasma at a target within 300 feet (no range increment). On a hit, a blast of plasma deals 10d6 damage, half of which is electricity damage and half of which is fire damage.  Ship Interface (Ex) As long as a shipmind is interfaced with a Dominion vessel, it can observe events within the ship or within 90 feet of its exterior hull as if via clairaudience/ clairvoyance for as long as the shipmind concentrates. While concentrating on an area, the shipmind can activate traps or other ship systems in the area as a swift action; it can even converse with creatures in the area by vibrating the metal and strange membranes in the walls.  Thought Disruption (Su) The substance that makes up a shipmind ooze is charged with alien psychic energy that is toxic to the minds of most life forms. A creature who  willfully touches an ooze (via a touch attack, natural weapon attack, or unarmed strike) or is struck by its slam attack must make a DC 22 Will save or take 1d4 points of Intelligence damage. This is a mind-affecting confusion effect. The save DC is Charisma-based.</t>
  </si>
  <si>
    <t>The enigmatic shipminds are painstakingly engineered creations of Dominion fleshfarms, molded and formed over the course of years to pilot the massive organic spacecraft the aliens use to navigate the Dark Tapestry.  Intimately bound to their vessels, shipminds oversee the health and function of the ships they control. They maintain this single-minded task for as long as a thousand years before they must be recycled and rebuilt.  A shipmind resides within a specially designed containers on a craft, connected to the ship's greater workings via varying forms of physical interface. These oozes generally follow orders from superiors stationed on their spacecraft, though coaxing is sometimes necessary in order to get these strange creatures to follow direct orders. This is due in part to the fact that these engineered creatures are fanatically devoted to the Dominion's inscrutable faith, with rigid beliefs regarding orthodoxy. Rumors persist of especially radical shipmind oozes going beyond defiance and actually slaying their passengers, a task made frightfully easy due to the mastery each ooze has over every aspect of its spacecraft's function (such as life support and internal security appendages and creatures). Some have been known to plunge their vessel into a star or black hole in moments of defiance or religious ecstasy, leaving the rest of the ship's crew helpless and unable to convince the shipmind to abandon its actions.  As a shipmind reaches more advanced age, it becomes increasingly pedantic and difficult to control. Such oozes often demand small offerings, sacrifices of lesser creatures, or the powering down of ship's systems they deem superf luous or "unpure." At a certain point, the shipmind is recycled, poured from its container into vats to serve as nutrients for the cultivation of a replacement. Fragments of the previous shipmind's intellect and skills carry over into the newly created ooze, ensuring that a sort of entrenched memory and institutional knowledge persist through the generations.  Deteriorating Shipmind(CR-1)  In cases where a shipmind isn't recycled in time, as often happens in abandoned ships or in cases where a Dominion crew neglects the shipmind for too long,  a shipmind can begin to deteriorate while still within its container. Deteriorated shipminds are sometimes encountered on Dominion drop ships after the vessel has landed on a planet and been left to rot. In such cases, the shipmind slowly goes insane, serving almost as a sort of living haunt within the decaying ship and bringing madness and pain to any creatures exploring its decks. Most deteriorating shipminds survive for only a few years, or a decade at most-in the majority of cases, the Dominion drop ship decays into filth and sludge long before then.  A shipmind that is deteriorating has slightly different statistics than the typical shipmind. You can create stats for one of these shipminds by applying the deteriorating shipmind simple template to the statistics above. The quick rules and rebuild rules for a deteriorating shipmind are the same.  Quick/Rebuild Rules: -2 on all rolls (including damage rolls) and to special ability DCs. The shipmind's container is broken and has only 120 hit points. A deteriorating shipmind can only use its plasma bolt once every other round, and gains negative levels at a rate of 1 per round immediately after it leaves its container.</t>
  </si>
  <si>
    <t>&lt;link rel="stylesheet"href="PF.css"&gt;&lt;div&gt;&lt;h2&gt;Shipmind&lt;/h2&gt;&lt;h3&gt;&lt;i&gt;This yellowy viscous liquid bubbles in a large tank suspended by strangely organic cables. Wisps of white gas occasionally escape the roiling fluid.&lt;/i&gt;&lt;/h3&gt;&lt;br&gt;&lt;/div&gt;&lt;div class="heading"&gt;&lt;p class="alignleft"&gt;Shipmind&lt;/p&gt;&lt;p class="alignright"&gt;CR 13&lt;/p&gt;&lt;div style="clear: both;"&gt;&lt;/div&gt;&lt;/div&gt;&lt;div&gt;&lt;h5&gt;&lt;b&gt;XP &lt;/b&gt;25,600&lt;/h5&gt;&lt;h5&gt;CE Huge ooze &lt;/h5&gt;&lt;h5&gt;&lt;b&gt;Init &lt;/b&gt;+13; &lt;b&gt;Senses &lt;/b&gt;blindsight 60 ft., &lt;i&gt;detect good&lt;/i&gt;, &lt;i&gt;detect law&lt;/i&gt;, &lt;i&gt;detect magic&lt;/i&gt;; Perception +20&lt;/h5&gt;&lt;/div&gt;&lt;hr/&gt;&lt;div&gt;&lt;h5&gt;&lt;b&gt;DEFENSE&lt;/b&gt;&lt;/h5&gt;&lt;/div&gt;&lt;hr/&gt;&lt;div&gt;&lt;h5&gt;&lt;b&gt;AC &lt;/b&gt;27, touch 17, flat-footed 18 (+9 Dex, +10 armor, -2 size)&lt;/h5&gt;&lt;h5&gt;&lt;b&gt;hp &lt;/b&gt;161 (14d8+98)&lt;/h5&gt;&lt;h5&gt;&lt;b&gt;Fort &lt;/b&gt;+11, &lt;b&gt;Ref &lt;/b&gt;+13, &lt;b&gt;Will &lt;/b&gt;+12&lt;/h5&gt;&lt;h5&gt;&lt;b&gt;Defensive Abilities &lt;/b&gt;amorphous, thought disruption; &lt;b&gt;DR &lt;/b&gt;10/-; &lt;b&gt;Immune &lt;/b&gt;bludgeoning, charm effects, electricity, fire, ooze traits; &lt;b&gt;SR &lt;/b&gt;24&lt;/h5&gt;&lt;h5&gt;&lt;b&gt;Weaknesses &lt;/b&gt;limited mobility, vulnerable to cold&lt;/h5&gt;&lt;/div&gt;&lt;hr/&gt;&lt;div&gt;&lt;h5&gt;&lt;b&gt;OFFENSE&lt;/b&gt;&lt;/h5&gt;&lt;/div&gt;&lt;hr/&gt;&lt;div&gt;&lt;h5&gt;&lt;b&gt;Spd &lt;/b&gt;0 ft. or 10 ft. (limited mobility)&lt;/h5&gt;&lt;h5&gt;&lt;b&gt;Melee &lt;/b&gt;3 slams +20 (1d8+12 plus 1d4 Int damage and grab)&lt;/h5&gt;&lt;h5&gt;&lt;b&gt;Ranged &lt;/b&gt;plasma bolt +17 touch (10d6 plasma/19-20)&lt;/h5&gt;&lt;h5&gt;&lt;b&gt;Space &lt;/b&gt;15 ft.; &lt;b&gt;Reach &lt;/b&gt;15 ft.&lt;/h5&gt;&lt;h5&gt;&lt;b&gt;Special Attacks &lt;/b&gt;immerse&lt;/h5&gt;&lt;h5&gt;&lt;b&gt;Spell-Like Abilities&lt;/b&gt; (CL 13th; concentration +18)  &lt;/br&gt;Constant&amp;mdash;&lt;i&gt;detect good&lt;/i&gt;, &lt;i&gt;detect law&lt;/i&gt;, &lt;i&gt;detect magic&lt;/i&gt; &lt;/br&gt;At Will&amp;mdash;&lt;i&gt;enthrall&lt;/i&gt; (DC 17), &lt;i&gt;sending&lt;/i&gt;, &lt;i&gt;telekinesis&lt;/i&gt; (DC 20) &lt;/br&gt;3/day&amp;mdash;quickened &lt;i&gt;&lt;i&gt;touch of&lt;/i&gt; idiocy&lt;/i&gt; &lt;/br&gt;1/day&amp;mdash;&lt;i&gt;confusion&lt;/i&gt; (DC 19), &lt;i&gt;crushing despair&lt;/i&gt; (DC 19)&lt;/h5&gt;&lt;/h5&gt;&lt;/div&gt;&lt;hr/&gt;&lt;div&gt;&lt;h5&gt;&lt;b&gt;STATISTICS&lt;/b&gt;&lt;/h5&gt;&lt;/div&gt;&lt;hr/&gt;&lt;div&gt;&lt;h5&gt;&lt;b&gt;Str &lt;/b&gt;34, &lt;b&gt;Dex &lt;/b&gt;28, &lt;b&gt;Con &lt;/b&gt;24, &lt;b&gt;Int &lt;/b&gt; 21, &lt;b&gt;Wis &lt;/b&gt;23, &lt;b&gt;Cha &lt;/b&gt;21&lt;/h5&gt;&lt;h5&gt;&lt;b&gt;Base Atk &lt;/b&gt;+10; &lt;b&gt;CMB &lt;/b&gt;+24; &lt;b&gt;CMD &lt;/b&gt;43 (can't be tripped)&lt;/h5&gt;&lt;h5&gt;&lt;b&gt;Feats &lt;/b&gt;Combat Casting, Combat Reflexes, Improved Critical (plasma bolt), Improved Initiative, Iron Will, Power Attack, Quicken Spell-Like Ability (&lt;i&gt;&lt;i&gt;touch of&lt;/i&gt; idiocy&lt;/i&gt;)&lt;/h5&gt;&lt;h5&gt;&lt;b&gt;Skills &lt;/b&gt;Knowledge (engineering) +19, Knowledge (geography) +19, Knowledge (nature) +19, Knowledge (planes) +19, Knowledge (religion) +19, Perception +20, Sense Motive +20&lt;/h5&gt;&lt;h5&gt;&lt;b&gt;Languages &lt;/b&gt;Abyssal, Aklo, Common, Draconic, Infernal, Undercommon, Protean; telepathy 60 ft.&lt;/h5&gt;&lt;h5&gt;&lt;b&gt;SQ &lt;/b&gt;container, ship interface&lt;/h5&gt;&lt;/div&gt;&lt;hr/&gt;&lt;div&gt;&lt;h5&gt;&lt;b&gt;ECOLOGY&lt;/b&gt;&lt;/h5&gt;&lt;/div&gt;&lt;hr/&gt;&lt;div&gt;&lt;h5&gt;&lt;b&gt;Environment &lt;/b&gt; any (Dominion of the Black ships)&lt;/h5&gt;&lt;h5&gt;&lt;b&gt;Organization &lt;/b&gt;solitary&lt;/h5&gt;&lt;h5&gt;&lt;b&gt;Treasure &lt;/b&gt;standard (mostly gemstones)&lt;/h5&gt;&lt;/div&gt;&lt;hr/&gt;&lt;div&gt;&lt;h5&gt;&lt;b&gt;SPECIAL ABILITIES&lt;/b&gt;&lt;/h5&gt;&lt;/div&gt;&lt;hr/&gt;&lt;div&gt;&lt;/h5&gt;&lt;h5&gt;&lt;b&gt;Container (Ex)&lt;/b&gt; A shipmind dwells within an immobile container of partially organic material grown by its Dominion masters. This container functions somewhat like a suit of armor for the shipmind. A shipmind container has hardness 10 and 240 hit points, and can be damaged by sunder attempts. A shipmind container that gains the broken quality grants only a +5 armor bonus to the  shipmind within, and does not allow the shipmind to heal negative levels gained during a prolonged period outside of the container (see Limited Mobility). The partially crystalline nature of a shipmind container makes it vulnerable to &lt;i&gt;shatter&lt;/i&gt; spells, and sonic damage bypasses the container's hardness and inflicts full damage.  &lt;/h5&gt;&lt;h5&gt;&lt;b&gt;Immerse (Ex)&lt;/b&gt; When a shipmind in its container successfully grabs a Large or smaller target with one of its slam attacks, it can attempt to drag that target into its body as a swift action. To immerse a creature, the shipmind must attempt a combat maneuver check (as though attempting to pin the opponent). If it succeeds, the prey is pulled into the container with the shipmind and immediately takes 6d6 points of plasma damage (half of which is electricity and half of which is fire) and 1d4 points of Intelligence damage-a successful DC 24 Fortitude save halves the plasma damage and negates the Intelligence damage. A creature that remains immersed takes this damage again every following round at the start of the shipmind's turn. In addition, an immersed creature is in danger of suffocating. A creature can attempt to escape immersion by making a successful combat maneuver check or Escape Artist check, as if it were attempting to escape a pin. If the shipmind's container has the broken condition, attempts to escape in this manner gain a +8 bonus.  &lt;/h5&gt;&lt;h5&gt;&lt;b&gt;Limited Mobility (Ex)&lt;/b&gt; Unlike most oozes, a shipmind cannot exist outside of the partially organic container it was originally created in-this container serves the shipmind as its "skin." While inside its container, a shipmind has a speed of 0 feet. When it leaves its container, it gains a speed of 10 feet, but loses its armor bonus to AC. A shipmind can exist outside of its container for 1 hour without consequences, but at the start of each subsequent hour it gains 1 negative level as its body starts to dissolve. These negative levels cannot be restored by any means save by returning to an appropriate shipmind container, at which point they are removed at a rate of 1 level per hour.  &lt;/h5&gt;&lt;h5&gt;&lt;b&gt;Plasma Bolt (Su)&lt;/b&gt; As a standard action, a shipmind can fire a bolt of plasma at a target within 300 feet (no range increment). On a hit, a blast of plasma deals 10d6 damage, half of which is electricity damage and half of which is fire damage.  &lt;/h5&gt;&lt;h5&gt;&lt;b&gt;Ship Interface (Ex)&lt;/b&gt; As long as a shipmind is interfaced with a Dominion vessel, it can observe events within the ship or within 90 feet of its exterior hull as if via &lt;i&gt;clairaudience/ clairvoyance&lt;/i&gt; for as long as the shipmind concentrates. While concentrating on an area, the shipmind can activate traps or other ship systems in the area as a swift action; it can even converse with creatures in the area by vibrating the metal and strange membranes in the walls.  &lt;/h5&gt;&lt;h5&gt;&lt;b&gt;Thought Disruption (Su)&lt;/b&gt; The substance that makes up a shipmind ooze is charged with alien psychic energy that is toxic to the minds of most life forms. A creature who  willfully touches an ooze (via a touch attack, natural weapon attack, or unarmed strike) or is struck by its slam attack must make a DC 22 Will save or take 1d4 points of Intelligence damage. This is a mind-affecting &lt;i&gt;confusion&lt;/i&gt; effect. The save DC is Charisma-based.&lt;/h5&gt;&lt;/div&gt;&lt;br&gt;&lt;div&gt;&lt;h4&gt;&lt;p&gt;&lt;p&gt;The enigmatic shipminds are painstakingly engineered creations of Dominion fleshfarms, molded and formed over the course of years to pilot the massive organic spacecraft the aliens use to navigate the Dark Tapestry.  Intimately bound to their vessels, shipminds oversee the health and function of the ships they control. They maintain this single-minded task for as long as a thousand years before they must be recycled and rebuilt.  A shipmind resides within a specially designed containers on a craft, connected to the ship's greater workings via varying forms of physical interface. These oozes generally follow orders from superiors stationed on their spacecraft, though coaxing is sometimes necessary in order to get these strange creatures to follow direct orders. This is due in part to the fact that these engineered creatures are fanatically devoted to the Dominion's inscrutable faith, with rigid beliefs regarding orthodoxy. Rumors persist of especially radical shipmind oozes going beyond defiance and actually slaying their passengers, a task made frightfully easy due to the mastery each ooze has over every aspect of its spacecraft's function (such as life support and internal security appendages and creatures). Some have been known to plunge their vessel into a star or black hole in moments of defiance or religious ecstasy, leaving the rest of the ship's crew helpless and unable to convince the shipmind to abandon its actions.  As a shipmind reaches more advanced age, it becomes increasingly pedantic and difficult to control. Such oozes often demand small offerings, sacrifices of lesser creatures, or the powering down of ship's systems they deem superf luous or "unpure." At a certain point, the shipmind is recycled, poured from its container into vats to serve as nutrients for the cultivation of a replacement. Fragments of the previous shipmind's intellect and skills carry over into the newly created ooze, ensuring that a sort of entrenched memory and institutional knowledge persist through the generations.  &lt;br&gt;&lt;b&gt;Deteriorating Shipmind (CR-1)&lt;/b&gt;&lt;br&gt;  In cases where a shipmind isn't recycled in time, as often happens in abandoned ships or in cases where a Dominion crew neglects the shipmind for too long,  a shipmind can begin to deteriorate while still within its container. Deteriorated shipminds are sometimes encountered on Dominion drop ships after the vessel has landed on a planet and been left to rot. In such cases, the shipmind slowly goes insane, serving almost as a sort of living haunt within the decaying ship and bringing madness and pain to any creatures exploring its decks. Most deteriorating shipminds survive for only a few years, or a decade at most-in the majority of cases, the Dominion drop ship decays into filth and sludge long before then.  A shipmind that is deteriorating has slightly different statistics than the typical shipmind. You can create stats for one of these shipminds by applying the deteriorating shipmind simple template to the statistics above. The quick rules and rebuild rules for a deteriorating shipmind are the same.  &lt;br&gt;&lt;b&gt;Quick/Rebuild Rules:&lt;/b&gt; -2 on all rolls (including damage rolls) and to special ability DCs. The shipmind's container is broken and has only 120 hit points. A deteriorating shipmind can only use its plasma bolt once every other round, and gains negative levels at a rate of 1 per round immediately after it leaves its container.&lt;/p&gt;&lt;/h4&gt;&lt;/div&gt;</t>
  </si>
  <si>
    <t>Ugothokra</t>
  </si>
  <si>
    <t>infected blood</t>
  </si>
  <si>
    <t>bite +9 (1d4+1 plus poison)</t>
  </si>
  <si>
    <t>6 flechette spray +13 (1d4+1 plus viral infection)</t>
  </si>
  <si>
    <t>combined arms</t>
  </si>
  <si>
    <t>Str 13, Dex 20, Con 18, Int 10, Wis 17, Cha 13</t>
  </si>
  <si>
    <t>Dodge, Improved Initiative, Mobility, Point-Blank Shot, Shot on the Run</t>
  </si>
  <si>
    <t>Acrobatics +18 (+26 when jumping), Climb +30, Perception +16, Stealth +22</t>
  </si>
  <si>
    <t>expert climber, no breath</t>
  </si>
  <si>
    <t>This partially mechanical, partially organic spider moves with a skittering lurch. A single crystalline eye glares from its hideous face.</t>
  </si>
  <si>
    <t>Combined Arms (Ex) When taking a full-attack action, an ugothokra can attack with its bite and its flechette spray attacks simultaneously. It does not provoke attacks of opportunity with its flechette spray attacks when using combined arms.  Expert Climber (Ex) An ugothokra's feet allow it to climb any surface, no matter how slick or sheer. In effect, an ugothokra is treated as constantly being under the effects of spider climb, though this is effect is natural rather than magical.  Flechette Spray (Ex) An ugothokra can fire bursts of calcified bone and horn from the vents along its abdomen. All six vents can fire as part of a full-attack action, or it can fire one vent as a standard action. This attack has a range increment of 50 feet. An ugothokra generates the "ammunition" it uses for this attack internally by feeding on organic material, and effectively has an unlimited supply of flechette material at any one time, but an ugothokra that is currently starving can't use this attack until at least 1 hour after feeding.  Infected Blood (Ex) A creature that damages an ugothokra with a slashing or piercing melee weapon (regardless of how often the ugothokra is damaged) must succeed at a DC 20 Reflex saving throw at the end of its turn or be sprayed by the ugothokra's infected blood. A creature that damages an ugothokra with a slashing or piercing natural weapon automatically fails this saving throw. On a failed saving throw, the creature is exposed to a random viral infection (see below), but gains a +4 bonus on the Fortitude save to resist contracting whatever disease it is exposed to. Unlike when a victim contracts an infection from an ugothokra's flechette spray, diseases caught via contact with the monster's blood have normal onset times as determined by the disease in question. The Reflex save is Dexterity-based.  Poison (Ex) Bite-injury; save Fort DC 19; frequency 1/round for 6 rounds; effect 1d4 Con plus sickened for 1 round; cure 2 consecutive saves.  Viral Infection (Su) An ugothokra's body is infested with numerous potent and highly infectious diseases engineered by their Dominion creators to cause highly specific conditions in those they infect. An ugothokra's blood carries these diseases, and while the creature can transmit random infections by means of contact with its blood, the most efficient method of transmission is via its flechette spray. Most ugothokras carry the following three contagions in their systems, and they can decide which one to inflict on a target as part of the act of firing a flechette spray-it can even inflict different diseases with different sprays in the same round if it so chooses. Some ugothokras carry additional viral infections that are tailored by their Dominion creators for incredibly specialized tasks. A creature exposed to any of these viral infections can resist the infection with a successful DC 19 Fortitude save, but on a failed save, the effect occurs immediately and the onset time is ignored. Contracting an infection via the ugothokra's blood is not as efficient and uses the listed onset time. The most common viral infections available to an ugothokra are listed below.  Aklo Submission: Disease-injury or contact; save Fort DC 19; onset 1 day; frequency 1/day; effect 1d2 Wisdom drain (can't drain Wisdom below 0) plus susceptibility to Aklo; cure 2 consecutive saves. As long as a creature is infected with this disease (even if the creature isn't currently suffering any Wisdom drain from the disease), it becomes unusually compliant and responsive to commands issued to it in Aklo. Any Bluff, Diplomacy, or Intimidate check attempted against the character while speaking in Aklo gains a +4 bonus. Furthermore, as a full-round action, any creature can issue a command to the victim in Aklo to attempt to affect the victim with a suggestion effect (effective CL 5th, regardless of the commander's level)-the victim can resist this suggestion with a successful DC 14 Will save. Once a victim of Aklo submission succeeds at a Will save to resist such a suggestion, it can't be further affected in this way by any Aklo-speaking creature for 24 hours.  Flesh Ripen Fever: Disease-injury or contact; save Fort DC 19; onset 1d4 days; frequency 1/day; effect 1d3 Con damage plus stench; cure 2 consecutive saves. A character suffering from flesh ripen fever exudes a nauseating stench as his skin decays and sloughs off, leaving behind reeking pits of stinking flesh. The victim is automatically sickened by its own smell, as are all creatures within a 10-foot radius. A successful DC 14 Fortitude save allows a creature to ignore the sickening effect for 24 hours-the victim of flesh ripen fever doesn't get such a saving throw to avoid being sickened. This stench is a poison effect that doesn't affect creatures associated with the Dominion of the Black.  Implant Rejection Syndrome: Disease-injury or contact; save Fort DC 19; onset 1d4 days; frequency 1/day; effect 1d2 Con drain plus 1d2 Int drain plus implant rejection; cure 2 consecutive saves. This insidious sickness is particularly devastating to creatures with cybernetic implants. Such creatures take a -2 penalty on all saving throws attempted to resist this disease. Further, each time a saving throw to resist its effect is attempted and failed, the creature takes 2d6 points of damage and loses the use of one randomly selected cybernetic implant for 24 hours.</t>
  </si>
  <si>
    <t>One of many artificially engineered species grown and molded in Dominion of the Black labs, ugothokras were designed specifically to spread contagions through organic enemy ranks. Immune to disease, ugothokras have small bodies that are capable of hosting a limitless number of contagions within their blood.  Ugothokras are incapable of reproduction, and when additional ones are required by the Dominion of the Black, replacements are constructed from organic and cybernetic components. The construction facilities typically operate within the organic walls of Dominion installations, the little beasts crawling out from birthing tubes protruding from their semi-organic incubators. These incubators are of widely varying size and capacity. Smaller versions, possessing no more than two birthing tubes, can produce an ugothokra every hour if provided the proper nutrients (typically curdled flesh harvested from victims of flesh ripen fever), fed to it through the living walls in which the incubator is nestled. Significantly larger incubators with dozens of birthing tubes have been reported, their size limited only by the resources needed to create more offspring.  A newborn ugothokra is completely autonomous and fully functional. While ugothokras can't fly, their immunity to cold and the fact that they don't breathe make them ideal bioweapons for use against enemy vessels in space-often, a Dominion ship's exterior swarms with ugothokras, and as they near an enemy ship, dozens of the tenacious aberrations drop off to cling to the enemy's hull. The creatures skitter along surfaces, searching for points of entry so they can infect the vessel's crew and spread their sickness. Often, these entry points are created for them via battle damage from other Dominion weaponry. Many Dominion ships have had great success at using ugothokras to spread Aklo submission among enemy crews, allowing the Dominion to order their victims to power down and submit. Those that manage to resist still typically fall under the grinding legs and mouth parts of swarms of ugothokras.  Rumors of variant ugothokras abound, including swarms or larger varieties, and those possessing even more potent and deadly diseases. Given the prodigious industry of the Dominion of the Black, such rumors hardly seem far fetched.  An ugothokra stands only about 2 1/2 feet tall, with a leg span approaching 6 feet. Most weigh around 150 pounds.</t>
  </si>
  <si>
    <t>&lt;link rel="stylesheet"href="PF.css"&gt;&lt;div&gt;&lt;h2&gt;Ugothokra&lt;/h2&gt;&lt;h3&gt;&lt;i&gt;This partially mechanical, partially organic spider moves with a skittering lurch. A single crystalline eye glares from its hideous face.&lt;/i&gt;&lt;/h3&gt;&lt;br&gt;&lt;/div&gt;&lt;div class="heading"&gt;&lt;p class="alignleft"&gt;Ugothokra&lt;/p&gt;&lt;p class="alignright"&gt;CR 7&lt;/p&gt;&lt;div style="clear: both;"&gt;&lt;/div&gt;&lt;/div&gt;&lt;div&gt;&lt;h5&gt;&lt;b&gt;XP &lt;/b&gt;3,200&lt;/h5&gt;&lt;h5&gt;CE Small aberration &lt;/h5&gt;&lt;h5&gt;&lt;b&gt;Init &lt;/b&gt;+9; &lt;b&gt;Senses &lt;/b&gt;darkvision 60 ft.; Perception +16&lt;/h5&gt;&lt;/div&gt;&lt;hr/&gt;&lt;div&gt;&lt;h5&gt;&lt;b&gt;DEFENSE&lt;/b&gt;&lt;/h5&gt;&lt;/div&gt;&lt;hr/&gt;&lt;div&gt;&lt;h5&gt;&lt;b&gt;AC &lt;/b&gt;20, touch 17, flat-footed 14 (+5 Dex, +1 dodge, +3 natural, +1 size)&lt;/h5&gt;&lt;h5&gt;&lt;b&gt;hp &lt;/b&gt;85 (10d8+40)&lt;/h5&gt;&lt;h5&gt;&lt;b&gt;Fort &lt;/b&gt;+7, &lt;b&gt;Ref &lt;/b&gt;+8, &lt;b&gt;Will &lt;/b&gt;+10&lt;/h5&gt;&lt;h5&gt;&lt;b&gt;Defensive Abilities &lt;/b&gt;infected blood; &lt;b&gt;Immune &lt;/b&gt;cold, disease, poison; &lt;b&gt;Resist &lt;/b&gt;acid 5, electricity 5&lt;/h5&gt;&lt;/div&gt;&lt;hr/&gt;&lt;div&gt;&lt;h5&gt;&lt;b&gt;OFFENSE&lt;/b&gt;&lt;/h5&gt;&lt;/div&gt;&lt;hr/&gt;&lt;div&gt;&lt;h5&gt;&lt;b&gt;Spd &lt;/b&gt;50 ft., climb 50 ft.&lt;/h5&gt;&lt;h5&gt;&lt;b&gt;Melee &lt;/b&gt;bite +9 (1d4+1 plus poison)&lt;/h5&gt;&lt;h5&gt;&lt;b&gt;Ranged &lt;/b&gt;6 flechette spray +13 (1d4+1 plus viral infection)&lt;/h5&gt;&lt;h5&gt;&lt;b&gt;Space &lt;/b&gt;5 ft.; &lt;b&gt;Reach &lt;/b&gt;5 ft.&lt;/h5&gt;&lt;h5&gt;&lt;b&gt;Special Attacks &lt;/b&gt;combined arms&lt;/h5&gt;&lt;/div&gt;&lt;hr/&gt;&lt;div&gt;&lt;h5&gt;&lt;b&gt;STATISTICS&lt;/b&gt;&lt;/h5&gt;&lt;/div&gt;&lt;hr/&gt;&lt;div&gt;&lt;h5&gt;&lt;b&gt;Str &lt;/b&gt;13, &lt;b&gt;Dex &lt;/b&gt;20, &lt;b&gt;Con &lt;/b&gt;18, &lt;b&gt;Int &lt;/b&gt; 10, &lt;b&gt;Wis &lt;/b&gt;17, &lt;b&gt;Cha &lt;/b&gt;13&lt;/h5&gt;&lt;h5&gt;&lt;b&gt;Base Atk &lt;/b&gt;+7; &lt;b&gt;CMB &lt;/b&gt;+7; &lt;b&gt;CMD &lt;/b&gt;23 (35 vs. trip)&lt;/h5&gt;&lt;h5&gt;&lt;b&gt;Feats &lt;/b&gt;Dodge, Improved Initiative, Mobility, Point-Blank Shot, Shot on the Run&lt;/h5&gt;&lt;h5&gt;&lt;b&gt;Skills &lt;/b&gt;Acrobatics +18 (+26 when jumping), Climb +30, Perception +16, Stealth +22; &lt;b&gt;Racial Modifiers &lt;/b&gt;+8 Climb&lt;/h5&gt;&lt;h5&gt;&lt;b&gt;Languages &lt;/b&gt;Aklo (can't speak)&lt;/h5&gt;&lt;h5&gt;&lt;b&gt;SQ &lt;/b&gt;expert climber, no breath&lt;/h5&gt;&lt;/div&gt;&lt;hr/&gt;&lt;div&gt;&lt;h5&gt;&lt;b&gt;ECOLOGY&lt;/b&gt;&lt;/h5&gt;&lt;/div&gt;&lt;hr/&gt;&lt;div&gt;&lt;h5&gt;&lt;b&gt;Environment &lt;/b&gt; any&lt;/h5&gt;&lt;h5&gt;&lt;b&gt;Organization &lt;/b&gt;solitary, pair, or pack (3-12)&lt;/h5&gt;&lt;h5&gt;&lt;b&gt;Treasure &lt;/b&gt;incidental&lt;/h5&gt;&lt;/div&gt;&lt;hr/&gt;&lt;div&gt;&lt;h5&gt;&lt;b&gt;SPECIAL ABILITIES&lt;/b&gt;&lt;/h5&gt;&lt;/div&gt;&lt;hr/&gt;&lt;div&gt;&lt;/h5&gt;&lt;h5&gt;&lt;b&gt;Combined Arms (Ex)&lt;/b&gt; When taking a full-attack action, an ugothokra can attack with its bite and its flechette spray attacks simultaneously. It does not provoke attacks of opportunity with its flechette spray attacks when using combined arms.  &lt;/h5&gt;&lt;h5&gt;&lt;b&gt;Expert Climber (Ex)&lt;/b&gt; An ugothokra's feet allow it to climb any surface, no matter how slick or sheer. In effect, an ugothokra is treated as constantly being under the effects of &lt;i&gt;spider climb&lt;/i&gt;, though this is effect is natural rather than magical.  &lt;/h5&gt;&lt;h5&gt;&lt;b&gt;Flechette Spray (Ex)&lt;/b&gt; An ugothokra can fire bursts of calcified bone and horn from the vents along its abdomen. All six vents can fire as part of a full-attack action, or it can fire one vent as a standard action. This attack has a range increment of 50 feet. An ugothokra generates the "ammunition" it uses for this attack internally by feeding on organic material, and effectively has an unlimited supply of flechette material at any one time, but an ugothokra that is currently starving can't use this attack until at least 1 hour after feeding.  &lt;/h5&gt;&lt;h5&gt;&lt;b&gt;Infected Blood (Ex)&lt;/b&gt; A creature that damages an ugothokra with a slashing or piercing melee weapon (regardless of how often the ugothokra is damaged) must succeed at a DC 20 Reflex saving throw at the end of its turn or be sprayed by the ugothokra's infected blood. A creature that damages an ugothokra with a slashing or piercing natural weapon automatically fails this saving throw. On a failed saving throw, the creature is exposed to a random viral infection (see below), but gains a +4 bonus on the Fortitude save to resist contracting whatever disease it is exposed to. Unlike when a victim contracts an infection from an ugothokra's flechette spray, diseases caught via contact with the monster's blood have normal &lt;i&gt;onset&lt;/i&gt; times as determined by the disease in question. The Reflex save is Dexterity-based.  &lt;/h5&gt;&lt;h5&gt;&lt;b&gt;Poison (Ex)&lt;/b&gt; Bite-injury; &lt;i&gt;save&lt;/i&gt; Fort DC 19; &lt;i&gt;frequency&lt;/i&gt; 1/round for 6 rounds; &lt;i&gt;effect&lt;/i&gt; 1d4 Con plus sickened for 1 round; &lt;i&gt;cure&lt;/i&gt; 2 consecutive &lt;i&gt;save&lt;/i&gt;s.  &lt;/h5&gt;&lt;h5&gt;&lt;b&gt;Viral Infection (Su)&lt;/b&gt; An ugothokra's body is infested with numerous potent and highly infectious diseases engineered by their Dominion creators to cause highly specific conditions in those they infect. An ugothokra's blood carries these diseases, and while the creature can transmit random infections by means of contact with its blood, the most efficient method of transmission is via its flechette spray. Most ugothokras carry the following three contagions in their systems, and they can decide which one to inflict on a target as part of the act of firing a flechette spray-it can even inflict different diseases with different sprays in the same round if it so chooses. Some ugothokras carry additional viral infections that are tailored by their Dominion creators for incredibly specialized tasks. A creature exposed to any of these viral infections can resist the infection with a successful DC 19 Fortitude save, but on a failed save, the effect occurs immediately and the &lt;i&gt;onset&lt;/i&gt; time is ignored. Contracting an infection via the ugothokra's blood is not as efficient and uses the listed &lt;i&gt;onset&lt;/i&gt; time. The most common viral infections available to an ugothokra are listed below.  &lt;i&gt;Aklo Submission&lt;/i&gt;: Disease-injury or contact; save Fort DC 19; &lt;i&gt;onset&lt;/i&gt; 1 day; frequency 1/day; effect 1d2 Wisdom drain (can't drain Wisdom below 0) plus susceptibility to Aklo; cure 2 consecutive saves. As long as a creature is infected with this disease (even if the creature isn't currently suffering any Wisdom drain from the disease), it becomes unusually compliant and responsive to commands issued to it in Aklo. Any Bluff, Diplomacy, or Intimidate check attempted against the character while speaking in Aklo gains a +4 bonus. Furthermore, as a full-round action, any creature can issue a command to the victim in Aklo to attempt to affect the victim with a &lt;i&gt;suggestion&lt;/i&gt; effect (effective CL 5th, regardless of the commander's level)-the victim can resist this &lt;i&gt;suggestion&lt;/i&gt; with a successful DC 14 Will save. Once a victim of Aklo submission succeeds at a Will save to resist such a &lt;i&gt;suggestion&lt;/i&gt;, it can't be further affected in this way by any Aklo-speaking creature for 24 hours.  &lt;i&gt;Flesh Ripen Fever&lt;/i&gt;: Disease-injury or contact; save Fort DC 19; &lt;i&gt;onset&lt;/i&gt; 1d4 days; frequency 1/day; effect 1d3 Con damage plus stench; cure 2 consecutive saves. A character suffering from flesh ripen fever exudes a nauseating stench as his skin decays and sloughs off, leaving behind reeking pits of stinking flesh. The victim is automatically sickened by its own smell, as are all creatures within a 10-foot radius. A successful DC 14 Fortitude save allows a creature to ignore the sickening effect for 24 hours-the victim of flesh ripen fever doesn't get such a saving throw to avoid being sickened. This stench is a poison effect that doesn't affect creatures associated with the Dominion of the Black.  &lt;i&gt;Implant Rejection Syndrome&lt;/i&gt;: Disease-injury or contact; save Fort DC 19; &lt;i&gt;onset&lt;/i&gt; 1d4 days; frequency 1/day; effect 1d2 Con drain plus 1d2 Int drain plus implant rejection; cure 2 consecutive saves. This insidious sickness is particularly devastating to creatures with cybernetic implants. Such creatures take a -2 penalty on all saving throws attempted to resist this disease. Further, each time a saving throw to resist its effect is attempted and failed, the creature takes 2d6 points of damage and loses the use of one randomly selected cybernetic implant for 24 hours.&lt;/h5&gt;&lt;/div&gt;&lt;br&gt;&lt;div&gt;&lt;h4&gt;&lt;p&gt;&lt;p&gt;One of many artificially engineered species grown and molded in Dominion of the Black labs, ugothokras were designed specifically to spread contagions through organic enemy ranks. Immune to disease, ugothokras have small bodies that are capable of hosting a limitless number of contagions within their blood.  Ugothokras are incapable of reproduction, and when additional ones are required by the Dominion of the Black, replacements are constructed from organic and cybernetic components. The construction facilities typically operate within the organic walls of Dominion installations, the little beasts crawling out from birthing tubes protruding from their semi-organic incubators. These incubators are of widely varying size and capacity. Smaller versions, possessing no more than two birthing tubes, can produce an ugothokra every hour if provided the proper nutrients (typically curdled flesh harvested from victims of flesh ripen fever), fed to it through the living walls in which the incubator is nestled. Significantly larger incubators with dozens of birthing tubes have been reported, their size limited only by the resources needed to create more offspring.  A newborn ugothokra is completely autonomous and fully functional. While ugothokras can't fly, their immunity to cold and the fact that they don't breathe make them ideal bioweapons for use against enemy vessels in space-often, a Dominion ship's exterior swarms with ugothokras, and as they near an enemy ship, dozens of the tenacious aberrations drop off to cling to the enemy's hull. The creatures skitter along surfaces, searching for points of entry so they can infect the vessel's crew and spread their sickness. Often, these entry points are created for them via battle damage from other Dominion weaponry. Many Dominion ships have had great success at using ugothokras to spread Aklo submission among enemy crews, allowing the Dominion to order their victims to power down and submit. Those that manage to resist still typically fall under the grinding legs and mouth parts of swarms of ugothokras.  Rumors of variant ugothokras abound, including swarms or larger varieties, and those possessing even more potent and deadly diseases. Given the prodigious industry of the Dominion of the Black, such rumors hardly seem far fetched.  An ugothokra stands only about 2 1/2 feet tall, with a leg span approaching 6 feet. Most weigh around 150 pounds.&lt;/p&gt;&lt;/h4&gt;&lt;/div&gt;</t>
  </si>
  <si>
    <t>Yah-Thelgaad</t>
  </si>
  <si>
    <t>darkvision 60 ft., diagnose diseaseUM, true seeing; Perception +26</t>
  </si>
  <si>
    <t>30, touch 25, flat-footed 26</t>
  </si>
  <si>
    <t>(+4 Dex, +12 insight, +5 natural, -1 size)</t>
  </si>
  <si>
    <t>Fort +13, Ref +11, Will +17</t>
  </si>
  <si>
    <t>claw +22 (3d6+11 plus poison), 2 tentacles +22 (1d8+11 plus grab)</t>
  </si>
  <si>
    <t>command disease, mind storm, powerful tentacles, spellstrike</t>
  </si>
  <si>
    <t>Spell-Like Abilities (CL 12th; concentration +20)  Constant-diagnose diseaseUM, true seeing</t>
  </si>
  <si>
    <t>Sorcerer Spells Known (CL 12th; concentration +32)  6th (4/day)-disintegrate (DC 21)  5th (6/day)-sending, suffocationAPG (DC 22)  4th (8/day)-confusion (DC 19), contagion (DC 21), dimension door  3rd (8/day)-clairaudience/clairvoyance, dispel magic, slow (DC 18), vampiric touch  2nd (8/day)-detect thoughts (DC 17), ghoul touch (DC 19), mirror image, scorching ray, spectral hand  1st (8/day)-chill touch (DC 18), magic missile, ray of enfeeblement (DC 18), shocking grasp, unseen servant  0 (at will)-acid splash, detect magic, flare (DC 15), ghost sound (DC 15), mage hand, open/close, prestidigitation, read magic, touch of fatigue (DC 17)</t>
  </si>
  <si>
    <t>Str 32, Dex 18, Con 26, Int 23, Wis 25, Cha 21</t>
  </si>
  <si>
    <t>50 (62 vs. trip)</t>
  </si>
  <si>
    <t>Arcane Strike, Combat Casting, Combat Expertise, Eschew MaterialsB, Greater Spell Focus (necromancy), Improved Initiative, Lightning Reflexes, Spell Focus (necromancy), Vital Strike</t>
  </si>
  <si>
    <t>Bluff +21, Diplomacy +13, Fly +21, Intimidate +24, Knowledge (arcana) +37, Knowledge (engineering) +37, Knowledge (geography) +37, Knowledge (planes) +37, Perception +26, Spellcraft +25, Use Magic Device +21</t>
  </si>
  <si>
    <t>Abyssal, Aklo, Common, Draconic, Infernal, Protean, Undercommon; telepathy 100 ft.</t>
  </si>
  <si>
    <t>A writhing forest of tendrils extends from one end of this chitin-covered creature's body, while from the other lashes a pincer-tipped tail. Six transparent blisters adorn its back, each containing a brain floating in thick green fluid.</t>
  </si>
  <si>
    <t>Brain Collection (Ex) A yah-thelgaad can store up to six brains of Small or Medium creatures and use them to enhance its knowledge and power. Each stored brain grants a yah-thelgaad a cumulative +2 insight bonus to AC, concentration checks, and Knowledge checks. A yah-thelgaad can extract a brain from a helpless opponent with a coup de grace attack, or as a standard action from a body that has been dead for no more than 1 minute. A yah-thelgaad that has fewer than six collected brains gains two negative levels for each missing brain. These negative levels never become permanent, and can only be removed by replacing one of the yah-thelgaad's collected brains. The statistics presented here assume a yah-thelgaad with a full collection.  Carapace (Ex) The spikes on a yah-thelgaad's carapace make melee attacks against it hazardous. Any opponent attempting to attack a yah-thelgaad with a light weapon, unarmed strike, touch attack, or natural attack must succeed at a DC 22 Reflex save or take 1d6 points of bleed damage from these bristling barbs. Bleed damage from multiple failed Reflex saves does not stack. The save DC is Dexterity-based.  Command Disease (Su) As a swift action, a yah-thelgaad can cause a disease or infection currently afflicting a creature within 30 feet to quicken and activate, forcing the afflicted creature to immediately attempt a saving throw against the disease's effects. Those who fail immediately suffer the disease's effects. These additional saving throws count against those one must succeed at to recover from a disease, so it's possible for a victim to be cured by succeeding at enough saving throws. Any creature that has been affected by a yah-thelgaad's command disease ability (whether or not the creature succeeded at the saving throw this ability triggered) takes a -2 penalty against any mind-affecting spell or effect generated by the yah-thelgaad in the next minute.  Mind Storm (Su) As a standard action once every 1d4 rounds, a yah-thelgaad can employ its own brain as well as any brains kept in its blisters to create a powerful psychic vortex. When the creature activates this ability, all creatures within a 40-foot radius must succeed at DC 23 Will save or become confused for 1d4 rounds. When a yah-thelgaad activates this ability, it can choose to absorb one of its brains as a swift action to cause one creature within the area of effect that has succumbed to the confusion  effect to instead become stunned for 1d4 rounds. A creature stunned in this manner is confused for 1d4 rounds after the stun effect ends. A yah-thelgaad generally saves this tactic for when it's faced with a particularly dangerous foe, since the stun effect forces the yah-thelgaad to lose one of its stored brains and gain 2 negative levels. This is a mind-affecting confusion effect. The save DC is Charisma-based.  Poison (Ex) Claw-injury; save Fort DC 26; frequency 1/round for 6 rounds; effect 1d4 Strength damage and nauseated for 1 round; cure 2 consecutive saves. The save DC is Constitution-based.  Powerful Tentacles (Ex) A yah-thelgaad's tentacles are primary attacks.  Spells (Su) A yah-thelgaad casts spells as a 12th-level sorcerer. Its caster level is reduced by 2 for each negative level it gains from missing brains. A yah-thelgaad with no collected brains can't cast any of its spells.  Spellstrike (Su) Whenever a yah-thelgaad casts a spell with a range of "touch," it can deliver the spell through its claw attack as part of a melee attack. Instead of the free melee touch attack normally allowed to deliver the spell, the yah-thelgaad can make one free melee attack with its claw as part of casting the spell. If successful, this claw attack deals its normal damage (including poison) as well as the effects of the spell.  Strange Knowledge (Ex) All knowledge skills are class skills for yah-thelgaads.</t>
  </si>
  <si>
    <t>When a neh-thalggu has absorbed a critical mass of thoughts and memories from an unknown number of humanoid brains, its body undergoes a horrific transformation. The creature enters a state of torpor, its body curling into a tight ball as it consumes the oldest of its seven stored brains to trigger the metamorphosis. Over the course of several days of self-consumption, the neh-thalggu bursts from the shell of its old body into its new incarnation as a yah-thelgaad.  While the yah-thelgaad shares many of the features of its less powerful progenitor, it is in every way a more powerful creature than it was before. While the capacity to store one fewer brain than a neh-thalggu presents some disadvantage, the yah-thelgaad gains twice as much power from a collected brain as its lesser kin does. In addition, these creatures need not limit their harvest to the brains of humanoids-any Small or Medium creature's brain will do.    Yah-thelgaads are zealously devoted to the inscrutable causes of the Dominion of the Black, but they are also notoriously devout believers in that alliance's weird theology, worshiping a concept they refer to as the "Ineffable Void," among other cryptic mysteries. It is not uncommon for yah-thelgaads of high rank to also possess inquisitor or oracle levels, lording their authority and fanatical faith over those in their charge-the most powerful yah-thelgaads often take levels in mystic theurge to combine their class-based mastery of the divine with their stolen brains' arcane lore.  Yah-thelgaads often supervise the Dominion of the Black's surgical and genetic engineers on major projects, pushing those agents to attempt greater and more horrific procedures. For all their legendary cruelty, however, yah-thelgaads don't appear to gain pleasure from such experiments. Indeed, they don't seem to feel any emotions at all on their own, but rather experience such sensations vicariously through the memories of the brains they've collected. In this way, the creatures know lust, fear, hatred, and pride without exposing their own minds to the disadvantages of being susceptible to mind-affecting effects.</t>
  </si>
  <si>
    <t>&lt;link rel="stylesheet"href="PF.css"&gt;&lt;div&gt;&lt;h2&gt;Yah-Thelgaad&lt;/h2&gt;&lt;h3&gt;&lt;i&gt;A writhing forest of tendrils extends from one end of this chitin-covered creature's body, while from the other lashes a pincer-tipped tail. Six transparent blisters adorn its back, each containing a brain floating in thick green fluid.&lt;/i&gt;&lt;/h3&gt;&lt;br&gt;&lt;/div&gt;&lt;div class="heading"&gt;&lt;p class="alignleft"&gt;Yah-Thelgaad&lt;/p&gt;&lt;p class="alignright"&gt;CR 14&lt;/p&gt;&lt;div style="clear: both;"&gt;&lt;/div&gt;&lt;/div&gt;&lt;div&gt;&lt;h5&gt;&lt;b&gt;XP &lt;/b&gt;38,400&lt;/h5&gt;&lt;h5&gt;CE Large aberration &lt;/h5&gt;&lt;h5&gt;&lt;b&gt;Init &lt;/b&gt;+8; &lt;b&gt;Senses &lt;/b&gt;darkvision 60 ft., &lt;i&gt;diagnose disease&lt;/i&gt;&lt;sup&gt;UM&lt;/sup&gt;, &lt;i&gt;true seeing&lt;/i&gt;; Perception +26&lt;/h5&gt;&lt;/div&gt;&lt;hr/&gt;&lt;div&gt;&lt;h5&gt;&lt;b&gt;DEFENSE&lt;/b&gt;&lt;/h5&gt;&lt;/div&gt;&lt;hr/&gt;&lt;div&gt;&lt;h5&gt;&lt;b&gt;AC &lt;/b&gt;30, touch 25, flat-footed 26 (+4 Dex, +12 insight, +5 natural, -1 size)&lt;/h5&gt;&lt;h5&gt;&lt;b&gt;hp &lt;/b&gt;200 (16d8+128)&lt;/h5&gt;&lt;h5&gt;&lt;b&gt;Fort &lt;/b&gt;+13, &lt;b&gt;Ref &lt;/b&gt;+11, &lt;b&gt;Will &lt;/b&gt;+17&lt;/h5&gt;&lt;h5&gt;&lt;b&gt;Defensive Abilities &lt;/b&gt;carapace; &lt;b&gt;DR &lt;/b&gt;10/magic and adamantine; &lt;b&gt;Immune &lt;/b&gt;disease, mind-affecting effects; &lt;b&gt;Resist &lt;/b&gt;cold 10, fire 10; &lt;b&gt;SR &lt;/b&gt;25&lt;/h5&gt;&lt;/div&gt;&lt;hr/&gt;&lt;div&gt;&lt;h5&gt;&lt;b&gt;OFFENSE&lt;/b&gt;&lt;/h5&gt;&lt;/div&gt;&lt;hr/&gt;&lt;div&gt;&lt;h5&gt;&lt;b&gt;Spd &lt;/b&gt;20 ft., fly 40 ft. (perfect)&lt;/h5&gt;&lt;h5&gt;&lt;b&gt;Melee &lt;/b&gt;claw +22 (3d6+11 plus poison), 2 tentacles +22 (1d8+11 plus grab)&lt;/h5&gt;&lt;h5&gt;&lt;b&gt;Space &lt;/b&gt;10 ft.; &lt;b&gt;Reach &lt;/b&gt;10 ft.&lt;/h5&gt;&lt;h5&gt;&lt;b&gt;Special Attacks &lt;/b&gt;command disease, mind storm, powerful tentacles, spellstrike&lt;/h5&gt;&lt;h5&gt;&lt;b&gt;Spell-Like Abilities&lt;/b&gt; (CL 12th; concentration +20)  &lt;/br&gt;Constant&amp;mdash;&lt;i&gt;diagnose disease&lt;/i&gt;&lt;sup&gt;UM&lt;/sup&gt;, &lt;i&gt;true seeing&lt;/i&gt;&lt;/h5&gt;&lt;/h5&gt;&lt;h5&gt;&lt;b&gt;Sorcerer Spells Known&lt;/b&gt; (CL 12th; concentration +32) &lt;/br&gt;6th (4/day)&amp;mdash;&lt;i&gt;disintegrate&lt;/i&gt; (DC 21) &lt;/br&gt;5th (6/day)&amp;mdash;&lt;i&gt;sending&lt;/i&gt;, &lt;i&gt;suffocation&lt;/i&gt;&lt;sup&gt;APG&lt;/sup&gt; (DC 22) &lt;/br&gt;4th (8/day)&amp;mdash;&lt;i&gt;confusion&lt;/i&gt; (DC 19), &lt;i&gt;contagion&lt;/i&gt; (DC 21), &lt;i&gt;dimension door&lt;/i&gt; &lt;/br&gt;3rd (8/day)&amp;mdash;&lt;i&gt;clairaudience/clairvoyance&lt;/i&gt;, &lt;i&gt;dispel magic&lt;/i&gt;, &lt;i&gt;slow&lt;/i&gt; (DC 18), &lt;i&gt;vampiric touch&lt;/i&gt; &lt;/br&gt;2nd (8/day)&amp;mdash;&lt;i&gt;detect thoughts&lt;/i&gt; (DC 17), &lt;i&gt;ghoul touch&lt;/i&gt; (DC 19), &lt;i&gt;mirror image&lt;/i&gt;, &lt;i&gt;scorching ray&lt;/i&gt;, &lt;i&gt;spectral hand&lt;/i&gt; &lt;/br&gt;1st (8/day)&amp;mdash;&lt;i&gt;chill touch&lt;/i&gt; (DC 18), &lt;i&gt;magic missile&lt;/i&gt;, &lt;i&gt;ray of enfeeblement&lt;/i&gt; (DC 18), &lt;i&gt;shocking grasp&lt;/i&gt;, &lt;i&gt;unseen servant&lt;/i&gt; &lt;/br&gt;0 (at will)&amp;mdash;&lt;i&gt;acid splash&lt;/i&gt;, &lt;i&gt;detect magic&lt;/i&gt;, &lt;i&gt;flare&lt;/i&gt; (DC 15), &lt;i&gt;ghost sound&lt;/i&gt; (DC 15), &lt;i&gt;mage hand&lt;/i&gt;, &lt;i&gt;open/close&lt;/i&gt;, &lt;i&gt;prestidigitation&lt;/i&gt;, &lt;i&gt;read magic&lt;/i&gt;, &lt;i&gt;touch of fatigue&lt;/i&gt; (DC 17)&lt;/h5&gt;&lt;/h5&gt;&lt;/div&gt;&lt;hr/&gt;&lt;div&gt;&lt;h5&gt;&lt;b&gt;STATISTICS&lt;/b&gt;&lt;/h5&gt;&lt;/div&gt;&lt;hr/&gt;&lt;div&gt;&lt;h5&gt;&lt;b&gt;Str &lt;/b&gt;32, &lt;b&gt;Dex &lt;/b&gt;18, &lt;b&gt;Con &lt;/b&gt;26, &lt;b&gt;Int &lt;/b&gt; 23, &lt;b&gt;Wis &lt;/b&gt;25, &lt;b&gt;Cha &lt;/b&gt;21&lt;/h5&gt;&lt;h5&gt;&lt;b&gt;Base Atk &lt;/b&gt;+12; &lt;b&gt;CMB &lt;/b&gt;+24; &lt;b&gt;CMD &lt;/b&gt;50 (62 vs. trip)&lt;/h5&gt;&lt;h5&gt;&lt;b&gt;Feats &lt;/b&gt;Arcane Strike, Combat Casting, Combat Expertise, Eschew Materials&lt;sup&gt;B&lt;/sup&gt;, Greater Spell Focus (necromancy), Improved Initiative, Lightning Reflexes, Spell Focus (necromancy), Vital Strike&lt;/h5&gt;&lt;h5&gt;&lt;b&gt;Skills &lt;/b&gt;Bluff +21, Diplomacy +13, Fly +21, Intimidate +24, Knowledge (arcana) +37, Knowledge (engineering) +37, Knowledge (geography) +37, Knowledge (planes) +37, Perception +26, Spellcraft +25, Use Magic Device +21&lt;/h5&gt;&lt;h5&gt;&lt;b&gt;Languages &lt;/b&gt;Abyssal, Aklo, Common, Draconic, Infernal, Protean, Undercommon; telepathy 100 ft.&lt;/h5&gt;&lt;h5&gt;&lt;b&gt;SQ &lt;/b&gt;brain collection, strange knowledge&lt;/h5&gt;&lt;/div&gt;&lt;hr/&gt;&lt;div&gt;&lt;h5&gt;&lt;b&gt;ECOLOGY&lt;/b&gt;&lt;/h5&gt;&lt;/div&gt;&lt;hr/&gt;&lt;div&gt;&lt;h5&gt;&lt;b&gt;Environment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ABILITIES&lt;/b&gt;&lt;/h5&gt;&lt;/div&gt;&lt;hr/&gt;&lt;div&gt;&lt;/h5&gt;&lt;h5&gt;&lt;b&gt;Brain Collection (Ex)&lt;/b&gt; A yah-thelgaad can store up to six brains of Small or Medium creatures and use them to enhance its knowledge and power. Each stored brain grants a yah-thelgaad a cumulative +2 insight bonus to AC, concentration checks, and Knowledge checks. A yah-thelgaad can extract a brain from a helpless opponent with a coup de grace attack, or as a standard action from a body that has been dead for no more than 1 minute. A yah-thelgaad that has fewer than six collected brains gains two negative levels for each missing brain. These negative levels never become permanent, and can only be removed by replacing one of the yah-thelgaad's collected brains. The statistics presented here assume a yah-thelgaad with a full collection.  &lt;/h5&gt;&lt;h5&gt;&lt;b&gt;Carapace (Ex)&lt;/b&gt; The spikes on a yah-thelgaad's carapace make melee attacks against it hazardous. Any opponent attempting to attack a yah-thelgaad with a light weapon, unarmed strike, touch attack, or natural attack must succeed at a DC 22 Reflex save or take 1d6 points of bleed damage from these bristling barbs. Bleed damage from multiple failed Reflex saves does not stack. The save DC is Dexterity-based.  &lt;/h5&gt;&lt;h5&gt;&lt;b&gt;Command Disease (Su)&lt;/b&gt; As a swift action, a yah-thelgaad can cause a disease or infection currently afflicting a creature within 30 feet to quicken and activate, forcing the afflicted creature to immediately attempt a saving throw against the disease's effects. Those who fail immediately suffer the disease's effects. These additional saving throws count against those one must succeed at to recover from a disease, so it's possible for a victim to be cured by succeeding at enough saving throws. Any creature that has been affected by a yah-thelgaad's command disease ability (whether or not the creature succeeded at the saving throw this ability triggered) takes a -2 penalty against any mind-affecting spell or effect generated by the yah-thelgaad in the next minute.  &lt;/h5&gt;&lt;h5&gt;&lt;b&gt;Mind Storm (Su)&lt;/b&gt; As a standard action once every 1d4 rounds, a yah-thelgaad can employ its own brain as well as any brains kept in its blisters to create a powerful psychic vortex. When the creature activates this ability, all creatures within a 40-foot radius must succeed at DC 23 Will save or become confused for 1d4 rounds. When a yah-thelgaad activates this ability, it can choose to absorb one of its brains as a swift action to cause one creature within the area of effect that has succumbed to the &lt;i&gt;confusion&lt;/i&gt;  effect to instead become stunned for 1d4 rounds. A creature stunned in this manner is confused for 1d4 rounds after the stun effect ends. A yah-thelgaad generally saves this tactic for when it's faced with a particularly dangerous foe, since the stun effect forces the yah-thelgaad to lose one of its stored brains and gain 2 negative levels. This is a mind-affecting &lt;i&gt;confusion&lt;/i&gt; effect. The save DC is Charisma-based.  &lt;/h5&gt;&lt;h5&gt;&lt;b&gt;Poison (Ex)&lt;/b&gt; Claw-injury; &lt;i&gt;save&lt;/i&gt; Fort DC 26; &lt;i&gt;frequency&lt;/i&gt; 1/round for 6 rounds; &lt;i&gt;effect&lt;/i&gt; 1d4 Strength damage and nauseated for 1 round; &lt;i&gt;cure&lt;/i&gt; 2 consecutive &lt;i&gt;save&lt;/i&gt;s. The save DC is Constitution-based.  &lt;/h5&gt;&lt;h5&gt;&lt;b&gt;Powerful Tentacles (Ex)&lt;/b&gt; A yah-thelgaad's tentacles are primary attacks.  &lt;/h5&gt;&lt;h5&gt;&lt;b&gt;Spells (Su)&lt;/b&gt; A yah-thelgaad casts spells as a 12th-level sorcerer. Its caster level is reduced by 2 for each negative level it gains from missing brains. A yah-thelgaad with no collected brains can't cast any of its spells.  &lt;/h5&gt;&lt;h5&gt;&lt;b&gt;Spellstrike (Su)&lt;/b&gt; Whenever a yah-thelgaad casts a spell with a range of "touch," it can deliver the spell through its claw attack as part of a melee attack. Instead of the free melee touch attack normally allowed to deliver the spell, the yah-thelgaad can make one free melee attack with its claw as part of casting the spell. If successful, this claw attack deals its normal damage (including poison) as well as the effects of the spell.  &lt;/h5&gt;&lt;h5&gt;&lt;b&gt;Strange Knowledge (Ex)&lt;/b&gt; All knowledge skills are class skills for yah-thelgaads.&lt;/h5&gt;&lt;/div&gt;&lt;br&gt;&lt;div&gt;&lt;h4&gt;&lt;p&gt;&lt;p&gt;When a neh-thalggu has absorbed a critical mass of thoughts and memories from an unknown number of humanoid brains, its body undergoes a horrific transformation. The creature enters a state of torpor, its body curling into a tight ball as it consumes the oldest of its seven stored brains to trigger the metamorphosis. Over the course of several days of self-consumption, the neh-thalggu bursts from the shell of its old body into its new incarnation as a yah-thelgaad.  While the yah-thelgaad shares many of the features of its less powerful progenitor, it is in every way a more powerful creature than it was before. While the capacity to store one fewer brain than a neh-thalggu presents some disadvantage, the yah-thelgaad gains twice as much power from a collected brain as its lesser kin does. In addition, these creatures need not limit their harvest to the brains of humanoids-any Small or Medium creature's brain will do.    Yah-thelgaads are zealously devoted to the inscrutable causes of the Dominion of the Black, but they are also notoriously devout believers in that alliance's weird theology, worshiping a concept they refer to as the "Ineffable Void," among other cryptic mysteries. It is not uncommon for yah-thelgaads of high rank to also possess inquisitor or oracle levels, lording their authority and fanatical faith over those in their charge-the most powerful yah-thelgaads often take levels in mystic theurge to combine their class-based mastery of the divine with their stolen brains' arcane lore.  Yah-thelgaads often supervise the Dominion of the Black's surgical and genetic engineers on major projects, pushing those agents to attempt greater and more horrific procedures. For all their legendary cruelty, however, yah-thelgaads don't appear to gain pleasure from such experiments. Indeed, they don't seem to feel any emotions at all on their own, but rather experience such sensations vicariously through the memories of the brains they've collected. In this way, the creatures know lust, fear, hatred, and pride without exposing their own minds to the disadvantages of being susceptible to mind-affecting effects.&lt;/p&gt;&lt;/h4&gt;&lt;/div&gt;</t>
  </si>
  <si>
    <t>Calcified Creature</t>
  </si>
  <si>
    <t>Female calcified human</t>
  </si>
  <si>
    <t>rogue 8</t>
  </si>
  <si>
    <t>23, touch 15, flat-footed 15</t>
  </si>
  <si>
    <t>(+4 armor, +4 natural, +1 deflection, +4 Dex)</t>
  </si>
  <si>
    <t>Fort +7, Ref +11, Will +3</t>
  </si>
  <si>
    <t>mind-affecting effects  Defensive Abilities evasion, improved uncanny dodge, trap sense +2</t>
  </si>
  <si>
    <t>mwk rapier +12/+7 (1d6+2/18-20)</t>
  </si>
  <si>
    <t>pistol +10 (1d8/x4)</t>
  </si>
  <si>
    <t>sneak attack +4d6, grit (2 points, Gunslinger's DodgeUC)</t>
  </si>
  <si>
    <t>Rogue Spell-Like Abilities (CL 8th, concentration +10)  3/day-light  2/day-vanish</t>
  </si>
  <si>
    <t>Str 14, Dex 18, Con 18, Int 14, Wis 10, Cha 12</t>
  </si>
  <si>
    <t>Agile Maneuvers, Amateur Gunslinger, Combat Expertise, Exotic Weapon Proficiency (firearms), Improved Feint, Weapon Finesse, Weapon Focus (rapier)</t>
  </si>
  <si>
    <t>Acrobatics +13, Bluff +12, Climb +9, Perception +11, Profession (Sailor) +8, Stealth +13 (+17 in dim or no light), Swim +8</t>
  </si>
  <si>
    <t>+4 to Stealth in dim or no light.</t>
  </si>
  <si>
    <t>rogue talents (finesse rogue, major magic, minor magic, weapon training), trapfinding +4</t>
  </si>
  <si>
    <t>text not provided</t>
  </si>
  <si>
    <t>Calcified</t>
  </si>
  <si>
    <t>Plunder &amp; Peril</t>
  </si>
  <si>
    <t>A creature with the calcified template is preserved by the toxic fluids pumped into its body by an incutilis lord. Though the creature's identity is lost and its life soon fades, the incutilis lord retains use of the creature's feats, physical skills, extraordinary abilities, spell-like abilities, and supernatural abilities. This template can be applied to any living corporeal creature.   Creating a Calcified Creature   Challenge Rating: Same as the base creature +1. Rebuild Rules: Senses darkvision 60 ft.; AC increase natural armor by 4; Immune mind-affecting effects; Ability Scores +4 Str and Con. A calcified creature has no Intelligence score, but can use its physical skills as directed by the incutilis lord that created it and does not lose any skill ranks. Skills: +8 racial bonus on Stealth checks in dim or no light.</t>
  </si>
  <si>
    <t>&lt;link rel="stylesheet"href="PF.css"&gt;&lt;div&gt;&lt;h2&gt;Calcified, Captain Varossa Lanteri&lt;/h2&gt;&lt;h3&gt;&lt;i&gt;text not provided&lt;/i&gt;&lt;/h3&gt;&lt;br&gt;&lt;/div&gt;&lt;div class="heading"&gt;&lt;p class="alignleft"&gt;Calcified Captain Varossa Lanteri&lt;/p&gt;&lt;p class="alignright"&gt;CR 8&lt;/p&gt;&lt;div style="clear: both;"&gt;&lt;/div&gt;&lt;/div&gt;&lt;div&gt;&lt;h5&gt;&lt;b&gt;XP &lt;/b&gt;4,800&lt;/h5&gt;&lt;h5&gt;Female Calcified Human rogue 8&lt;/h5&gt;&lt;h5&gt;N Medium humanoid (human)&lt;/h5&gt;&lt;h5&gt;&lt;b&gt;Init &lt;/b&gt;+4; &lt;b&gt;Senses &lt;/b&gt;Perception +11&lt;/h5&gt;&lt;/div&gt;&lt;hr/&gt;&lt;div&gt;&lt;h5&gt;&lt;b&gt;DEFENSE&lt;/b&gt;&lt;/h5&gt;&lt;/div&gt;&lt;hr/&gt;&lt;div&gt;&lt;h5&gt;&lt;b&gt;AC &lt;/b&gt;23, touch 15, flat-footed 15 (+4 armor, +4 natural, +1 deflection, +4 Dex)&lt;/h5&gt;&lt;h5&gt;&lt;b&gt;hp &lt;/b&gt;79 (8d8+40)&lt;/h5&gt;&lt;h5&gt;&lt;b&gt;Fort &lt;/b&gt;+7, &lt;b&gt;Ref &lt;/b&gt;+11, &lt;b&gt;Will &lt;/b&gt;+3&lt;/h5&gt;&lt;h5&gt;&lt;b&gt;Immune &lt;/b&gt;mind-affecting effects  Defensive Abilities evasion, improved uncanny dodge, trap sense +2&lt;/h5&gt;&lt;/div&gt;&lt;hr/&gt;&lt;div&gt;&lt;h5&gt;&lt;b&gt;OFFENSE&lt;/b&gt;&lt;/h5&gt;&lt;/div&gt;&lt;hr/&gt;&lt;div&gt;&lt;h5&gt;&lt;b&gt;Spd &lt;/b&gt;30 ft.&lt;/h5&gt;&lt;h5&gt;&lt;b&gt;Melee &lt;/b&gt;mwk rapier +12/+7 (1d6+2/18-20)&lt;/h5&gt;&lt;h5&gt;&lt;b&gt;Ranged &lt;/b&gt;pistol +10 (1d8/x4)&lt;/h5&gt;&lt;h5&gt;&lt;b&gt;Space &lt;/b&gt;5 ft.; &lt;b&gt;Reach &lt;/b&gt;5 ft.&lt;/h5&gt;&lt;h5&gt;&lt;b&gt;Special Attacks &lt;/b&gt;sneak attack +4d6, grit (2 points, Gunslinger's Dodge&lt;sup&gt;UC&lt;/sup&gt;)&lt;/h5&gt;&lt;h5&gt;&lt;b&gt;Rogue Spell-Like Abilities&lt;/b&gt; (CL 8th, concentration +10) &lt;/br&gt;3/day&amp;mdash;&lt;i&gt;light&lt;/i&gt; &lt;/br&gt;2/day&amp;mdash;&lt;i&gt;vanish&lt;/i&gt;&lt;/h5&gt;&lt;/h5&gt;&lt;/div&gt;&lt;hr/&gt;&lt;div&gt;&lt;h5&gt;&lt;b&gt;STATISTICS&lt;/b&gt;&lt;/h5&gt;&lt;/div&gt;&lt;hr/&gt;&lt;div&gt;&lt;h5&gt;&lt;b&gt;Str &lt;/b&gt;14, &lt;b&gt;Dex &lt;/b&gt;18, &lt;b&gt;Con &lt;/b&gt;18, &lt;b&gt;Int &lt;/b&gt; 14, &lt;b&gt;Wis &lt;/b&gt;10, &lt;b&gt;Cha &lt;/b&gt;12&lt;/h5&gt;&lt;h5&gt;&lt;b&gt;Base Atk &lt;/b&gt;+6; &lt;b&gt;CMB &lt;/b&gt;+12; &lt;b&gt;CMD &lt;/b&gt;23&lt;/h5&gt;&lt;h5&gt;&lt;b&gt;Feats &lt;/b&gt;Agile Maneuvers, Amateur Gunslinger&lt;sup&gt;UC&lt;/sup&gt;, Combat Expertise, Exotic Weapon Proficiency (firearms&lt;sup&gt;UC&lt;/sup&gt;), Improved Feint, Weapon Finesse, Weapon Focus (rapier)&lt;/h5&gt;&lt;h5&gt;&lt;b&gt;Skills &lt;/b&gt;Acrobatics +13, Bluff +12, Climb +9, Perception +11, Profession (Sailor) +8, Stealth +13 (+17 in dim or no &lt;i&gt;light&lt;/i&gt;), Swim +8; &lt;b&gt;Racial Modifiers &lt;/b&gt;+4 to Stealth in dim or no &lt;i&gt;light&lt;/i&gt;.&lt;/h5&gt;&lt;h5&gt;&lt;b&gt;Languages &lt;/b&gt;Common, Polyglot&lt;/h5&gt;&lt;h5&gt;&lt;b&gt;SQ &lt;/b&gt;rogue talents (finesse rogue, major magic, minor magic, weapon training), trapfinding +4&lt;/h5&gt;&lt;h5&gt;&lt;b&gt;Gear &lt;/b&gt;&lt;i&gt;potion of cure moderate wounds&lt;/i&gt;; Other Gear chain shirt, mwk rapier, pistol with 20 bullets, &lt;i&gt;belt of incredible dexterity +2&lt;/i&gt;, &lt;i&gt;cloak of resistance +1&lt;/i&gt;, &lt;i&gt;ring of protection +1&lt;/i&gt;, 75 gp&lt;/h5&gt;&lt;/div&gt;&lt;hr/&gt;&lt;div&gt;&lt;h5&gt;&lt;b&gt;ECOLOGY&lt;/b&gt;&lt;/h5&gt;&lt;/div&gt;&lt;hr/&gt;&lt;div&gt;&lt;h5&gt;&lt;b&gt;Environment &lt;/b&gt; ?&lt;/h5&gt;&lt;h5&gt;&lt;b&gt;Organization &lt;/b&gt;?&lt;/h5&gt;&lt;h5&gt;&lt;b&gt;Treasure &lt;/b&gt;?&lt;/h5&gt;&lt;/div&gt;&lt;br&gt;&lt;div&gt;&lt;h4&gt;&lt;p&gt;&lt;p&gt;A creature with the calcified template is preserved by the toxic fluids pumped into its body by an incutilis lord. Though the creature's identity is lost and its life soon fades, the incutilis lord retains use of the creature's feats, physical skills, extraordinary abilities, spell-like abilities, and supernatural abilities. This template can be applied to any living corporeal creature.   &lt;/h5&gt;&lt;h5&gt;&lt;b&gt;Creating a Calcified Creature &lt;/b&gt;  Challenge Rating: Same as the base creature +1.&lt;/p&gt;&lt;p&gt;Rebuild Rules: &lt;/h5&gt;&lt;h5&gt;&lt;b&gt;Senses &lt;/b&gt;darkvision 60 ft.; &lt;/h5&gt;&lt;h5&gt;&lt;b&gt;AC &lt;/b&gt;increase natural armor by 4; &lt;/h5&gt;&lt;h5&gt;&lt;b&gt;Immune &lt;/b&gt;mind-affecting effects; &lt;/h5&gt;&lt;h5&gt;&lt;b&gt;Ability Scores &lt;/b&gt;+4 Str and Con. A calcified creature has no Intelligence score, but can use its physical skills as directed by the incutilis lord that created it and does not lose any skill ranks. Skills: +8 racial bonus on Stealth checks in dim or no &lt;i&gt;light&lt;/i&gt;.&lt;/p&gt;&lt;/h4&gt;&lt;/div&gt;</t>
  </si>
  <si>
    <t>potion of cure moderate wounds; Other Gear chain shirt, mwk rapier, pistol with 20 bullets, belt of incredible dexterity +2, cloak of resistance +1, ring of protection +1, 75 gp</t>
  </si>
  <si>
    <t>Incutilis Lord</t>
  </si>
  <si>
    <t>all-around vision, darkvision 60 ft.; Perception +20</t>
  </si>
  <si>
    <t>10 ft., climb 10 ft., jet 120 ft., swim 40 ft.</t>
  </si>
  <si>
    <t>4 tentacles +14 (1d6+2 plus calcifying sting)</t>
  </si>
  <si>
    <t>Str 20, Dex 17, Con 18, Int 15, Wis 16, Cha 15</t>
  </si>
  <si>
    <t>Alertness, Combat Reflexes, Great Fortitude, Iron Will, Toughness, Weapon Focus (tentacle)</t>
  </si>
  <si>
    <t>Climb +18, Intimidate +13, Knowledge (arcana) +6, Knowledge (local) +6, Knowledge (nature) +10, Perception +20, Sense Motive +12, Spellcraft +12, Stealth +11, Survival +11, Swim +21</t>
  </si>
  <si>
    <t>Aklo, Aquan, Common; telepathy (100 ft.)</t>
  </si>
  <si>
    <t>amphibious, black coral secretion, calcified minion</t>
  </si>
  <si>
    <t>solitary, pair, or coven (1-2 incutilis lords plus 3-7 incutilises [Pathfinder RPG Bestiary 4 157])</t>
  </si>
  <si>
    <t>standard (giant red pearl worth 500 gp, other treasure)</t>
  </si>
  <si>
    <t>A curved shell protects an unsightly mass of barbed tentacles, ringed by numerous inhuman eyes.</t>
  </si>
  <si>
    <t>Black Coral Secretion (Ex) An incutilis lord's tentacles generate an oily black residue that quickly hardens into a dense, coral-like substance. A single application covers a 5 foot square and completely hardens in 1 minute, even when exposed to water. This substance is malleable until hardened, allowing an incutilis lord or the lord's minions to shape it into armor, walls, and more. Once calcified, it has a hardness of 4 and 8 hit points per inch of thickness. An incutilis lord can produce one application of black coral per Hit Die each day.  Calcified Minion (Su) A calcifying stinger imparts a strong psychic connection between a calcified target and the incutilis lord who implanted the stinger. Once the target succumbs to the incutilis lord's will (see the calcifying sting ability, below), the target's whole body is infused with new secretions that allow the incutilis lord to dictate the target's actions and restore any Dexterity lost to the calcifying sting, as the secretions assist the minion's movement rather than hindering it. The incutilis lord can control a number of minions equal to its Charisma modifier as a free action. If the incutilis lord attempts to control a new minion in excess of this limit, it must first release one of its current calcified minions; see the calcifying sting ability, below. The minions have no will of their own but retain a small portion of their identity, giving the incutilis lord access to their feats, physical skills, extraordinary abilities, spell-like abilities, and supernatural abilities. A calcified creature moves under the direct control of its incutilis lord until the stinger is removed from its body.  While under the incutilis lord's control, a calcified minion takes its own normal actions each round, as directed by its controller. A minion can survive this process for a number of days equal to its Constitution score. After this time, the calcified minion dies, though its body retains a semblance of life. The dead minion is treated as a living creature and can be controlled in the same fashion as before until the calcifying stinger is removed or the incutilis lord that controls the creature dies.  Calcifying Sting (Su) The tentacles of an incutilis lord inject a painful stinger that constantly generates a black coral secretion. A creature stung by an incutilis lord must attempt a DC 19 Fortitude saving throw at the beginning of every turn until the stinger is removed. Each time it fails this save, the creature takes an additional 1d6 points of damage and 2 points of Dexterity drain. If this causes the creature to reach 0 or fewer hit points or a Dexterity score of 0, it loses all will of its own and immediately comes under the control of the incutilis lord (see the calcified minion ability, above).  As a swift action, the incutilis lord can psychically command one of its stingers to remove itself from a stung creature, releasing its control over that creature. Another creature can forcefully remove a stinger from a willing or unconscious target by a succeeding at a DC 19 Heal check. Regardless of whether this Heal check succeeds or fails, attempting to remove the stinger deals 1d8 points of damage to the target. If the stinger is removed or the incutilis lord dies, the fluid seeps out of the controlled creature's wounds and the creature is released from the incutilis lord's control-though the creature may be dead by that time. The save DC is Constitution-based.</t>
  </si>
  <si>
    <t>The elders of the incutilis race display an unearthly beauty, with vibrant colors and considerable aquatic grace for their size. As these horrors live for hundreds of years in remote aquatic locations, scholars remain unsure whether the lesser incutilises eventually attain this majestic form or are a separate race, and-more worrying-what their relationship is with these ancient aberrations of the deep ocean and the great subterranean seas.  Incutilis lords attack with barbed tentacles, inflicting a painful sting and injecting a calcifying agent that transforms living tissue into a dense black growth resembling a cross between chitin and coral. The stinger anchors the incutilis lord's senses in a calcified minion, leaving a disturbing exoskeleton that moves the minion about at the monster's whim. Unlike the mindless zombies that serve a more common incutilis, an incutilis lord's servitors retain muscle memory and a grasp of their magical abilities. An incutilis lord can survive for decades by feeding on the body and psyche of a single Medium-sized victim, but rarely settles for having only one minion to manipulate or feed upon.  An incutilis lord's shell is about 8 feet in diameter, and the aberration measures nearly 20 feet long from the back of the shell to the tips of its longest tentacles. An incutilis lord weighs about 600 pounds.</t>
  </si>
  <si>
    <t>&lt;link rel="stylesheet"href="PF.css"&gt;&lt;div&gt;&lt;h2&gt;Incutilis Lord&lt;/h2&gt;&lt;h3&gt;&lt;i&gt;A curved shell protects an unsightly mass of barbed tentacles, ringed by numerous inhuman eyes.&lt;/i&gt;&lt;/h3&gt;&lt;br&gt;&lt;/div&gt;&lt;div class="heading"&gt;&lt;p class="alignleft"&gt;Incutilis Lord&lt;/p&gt;&lt;p class="alignright"&gt;CR 8&lt;/p&gt;&lt;div style="clear: both;"&gt;&lt;/div&gt;&lt;/div&gt;&lt;div&gt;&lt;h5&gt;&lt;b&gt;XP &lt;/b&gt;4,800&lt;/h5&gt;&lt;h5&gt;NE Large aberration (aquatic)&lt;/h5&gt;&lt;h5&gt;&lt;b&gt;Init &lt;/b&gt;+3; &lt;b&gt;Senses &lt;/b&gt;all-around vision, darkvision 60 ft.; Perception +20&lt;/h5&gt;&lt;/div&gt;&lt;hr/&gt;&lt;div&gt;&lt;h5&gt;&lt;b&gt;DEFENSE&lt;/b&gt;&lt;/h5&gt;&lt;/div&gt;&lt;hr/&gt;&lt;div&gt;&lt;h5&gt;&lt;b&gt;AC &lt;/b&gt;22, touch 12, flat-footed 19 (+3 Dex, +10 natural, -1 size)&lt;/h5&gt;&lt;h5&gt;&lt;b&gt;hp &lt;/b&gt;104 (11d8+55)&lt;/h5&gt;&lt;h5&gt;&lt;b&gt;Fort &lt;/b&gt;+9, &lt;b&gt;Ref &lt;/b&gt;+6, &lt;b&gt;Will &lt;/b&gt;+12&lt;/h5&gt;&lt;h5&gt;&lt;b&gt;Immune &lt;/b&gt;disease, mind-affecting effects, poison; &lt;b&gt;Resist &lt;/b&gt;cold 10, electricity 10&lt;/h5&gt;&lt;/div&gt;&lt;hr/&gt;&lt;div&gt;&lt;h5&gt;&lt;b&gt;OFFENSE&lt;/b&gt;&lt;/h5&gt;&lt;/div&gt;&lt;hr/&gt;&lt;div&gt;&lt;h5&gt;&lt;b&gt;Spd &lt;/b&gt;10 ft., climb 10 ft., jet 120 ft., swim 40 ft.&lt;/h5&gt;&lt;h5&gt;&lt;b&gt;Melee &lt;/b&gt;4 tentacles +14 (1d6+2 plus calcifying sting)&lt;/h5&gt;&lt;h5&gt;&lt;b&gt;Space &lt;/b&gt;10 ft.; &lt;b&gt;Reach &lt;/b&gt;15 ft.&lt;/h5&gt;&lt;/div&gt;&lt;hr/&gt;&lt;div&gt;&lt;h5&gt;&lt;b&gt;STATISTICS&lt;/b&gt;&lt;/h5&gt;&lt;/div&gt;&lt;hr/&gt;&lt;div&gt;&lt;h5&gt;&lt;b&gt;Str &lt;/b&gt;20, &lt;b&gt;Dex &lt;/b&gt;17, &lt;b&gt;Con &lt;/b&gt;18, &lt;b&gt;Int &lt;/b&gt; 15, &lt;b&gt;Wis &lt;/b&gt;16, &lt;b&gt;Cha &lt;/b&gt;15&lt;/h5&gt;&lt;h5&gt;&lt;b&gt;Base Atk &lt;/b&gt;+8; &lt;b&gt;CMB &lt;/b&gt;+14; &lt;b&gt;CMD &lt;/b&gt;27 (can't be tripped)&lt;/h5&gt;&lt;h5&gt;&lt;b&gt;Feats &lt;/b&gt;Alertness, Combat Reflexes, Great Fortitude, Iron Will, Toughness, Weapon Focus (tentacle)&lt;/h5&gt;&lt;h5&gt;&lt;b&gt;Skills &lt;/b&gt;Climb +18, Intimidate +13, Knowledge (arcana) +6, Knowledge (local) +6, Knowledge (nature) +10, Perception +20, Sense Motive +12, Spellcraft +12, Stealth +11, Survival +11, Swim +21&lt;/h5&gt;&lt;h5&gt;&lt;b&gt;Languages &lt;/b&gt;Aklo, Aquan, Common; telepathy (100 ft.)&lt;/h5&gt;&lt;h5&gt;&lt;b&gt;SQ &lt;/b&gt;amphibious, black coral secretion, calcified minion&lt;/h5&gt;&lt;/div&gt;&lt;hr/&gt;&lt;div&gt;&lt;h5&gt;&lt;b&gt;ECOLOGY&lt;/b&gt;&lt;/h5&gt;&lt;/div&gt;&lt;hr/&gt;&lt;div&gt;&lt;h5&gt;&lt;b&gt;Environment &lt;/b&gt; any oceans&lt;/h5&gt;&lt;h5&gt;&lt;b&gt;Organization &lt;/b&gt;solitary, pair, or coven (1-2 incutilis lords plus 3-7 incutilises [Pathfinder &lt;i&gt;RPG Bestiary 4&lt;/i&gt; 157])&lt;/h5&gt;&lt;h5&gt;&lt;b&gt;Treasure &lt;/b&gt;standard (giant red pearl worth 500 gp, other treasure)&lt;/h5&gt;&lt;/div&gt;&lt;hr/&gt;&lt;div&gt;&lt;h5&gt;&lt;b&gt;SPECIAL ABILITIES&lt;/b&gt;&lt;/h5&gt;&lt;/div&gt;&lt;hr/&gt;&lt;div&gt;&lt;/h5&gt;&lt;h5&gt;&lt;b&gt;Black Coral Secretion (Ex)&lt;/b&gt; An incutilis lord's tentacles generate an oily black residue that quickly hardens into a dense, coral-like substance. A single application covers a 5 foot square and completely hardens in 1 minute, even when exposed to water. This substance is malleable until hardened, allowing an incutilis lord or the lord's minions to shape it into armor, walls, and more. Once calcified, it has a hardness of 4 and 8 hit points per inch of thickness. An incutilis lord can produce one application of black coral per Hit Die each day.  &lt;/h5&gt;&lt;h5&gt;&lt;b&gt;Calcified Minion (Su)&lt;/b&gt; A calcifying stinger imparts a strong psychic connection between a calcified target and the incutilis lord who implanted the stinger. Once the target succumbs to the incutilis lord's will (see the calcifying sting ability, below), the target's whole body is infused with new secretions that allow the incutilis lord to dictate the target's actions and restore any Dexterity lost to the calcifying sting, as the secretions assist the minion's movement rather than hindering it. The incutilis lord can control a number of minions equal to its Charisma modifier as a free action. If the incutilis lord attempts to control a new minion in excess of this limit, it must first release one of its current calcified minions; see the calcifying sting ability, below. The minions have no will of their own but retain a small portion of their identity, giving the incutilis lord access to their feats, physical skills, extraordinary abilities, spell-like abilities, and supernatural abilities. A calcified creature moves under the direct control of its incutilis lord until the stinger is removed from its body.  While under the incutilis lord's control, a calcified minion takes its own normal actions each round, as directed by its controller. A minion can survive this process for a number of days equal to its Constitution score. After this time, the calcified minion dies, though its body retains a semblance of life. The dead minion is treated as a living creature and can be controlled in the same fashion as before until the calcifying stinger is removed or the incutilis lord that controls the creature dies.  &lt;/h5&gt;&lt;h5&gt;&lt;b&gt;Calcifying Sting (Su)&lt;/b&gt; The tentacles of an incutilis lord inject a painful stinger that constantly generates a black coral secretion. A creature stung by an incutilis lord must attempt a DC 19 Fortitude saving throw at the beginning of every turn until the stinger is removed. Each time it fails this save, the creature takes an additional 1d6 points of damage and 2 points of Dexterity drain. If this causes the creature to reach 0 or fewer hit points or a Dexterity score of 0, it loses all will of its own and immediately comes under the control of the incutilis lord (see the calcified minion ability, above).  As a swift action, the incutilis lord can psychically command one of its stingers to remove itself from a stung creature, releasing its control over that creature. Another creature can forcefully remove a stinger from a willing or unconscious target by a succeeding at a DC 19 Heal check. Regardless of whether this Heal check succeeds or fails, attempting to remove the stinger deals 1d8 points of damage to the target. If the stinger is removed or the incutilis lord dies, the fluid seeps out of the controlled creature's wounds and the creature is released from the incutilis lord's control-though the creature may be dead by that time. The save DC is Constitution-based.&lt;/h5&gt;&lt;/div&gt;&lt;br&gt;&lt;div&gt;&lt;h4&gt;&lt;p&gt;&lt;p&gt;The elders of the incutilis race display an unearthly beauty, with vibrant colors and considerable aquatic grace for their size. As these horrors live for hundreds of years in remote aquatic locations, scholars remain unsure whether the lesser incutilises eventually attain this majestic form or are a separate race, and-more worrying-what their relationship is with these ancient aberrations of the deep ocean and the great subterranean seas.  Incutilis lords attack with barbed tentacles, inflicting a painful sting and injecting a calcifying agent that transforms living tissue into a dense black growth resembling a cross between chitin and coral. The stinger anchors the incutilis lord's senses in a calcified minion, leaving a disturbing exoskeleton that moves the minion about at the monster's whim. Unlike the mindless zombies that serve a more common incutilis, an incutilis lord's servitors retain muscle memory and a grasp of their magical abilities. An incutilis lord can survive for decades by feeding on the body and psyche of a single Medium-sized victim, but rarely settles for having only one minion to manipulate or feed upon.  An incutilis lord's shell is about 8 feet in diameter, and the aberration measures nearly 20 feet long from the back of the shell to the tips of its longest tentacles. An incutilis lord weighs about 600 pounds.&lt;/p&gt;&lt;/h4&gt;&lt;/div&gt;</t>
  </si>
  <si>
    <t>Karkinoi Brood Swarm</t>
  </si>
  <si>
    <t>clinging grasp (DC 15), consume, distraction (DC 14)</t>
  </si>
  <si>
    <t>Str 6, Dex 14, Con 13, Int 3, Wis 10, Cha 7</t>
  </si>
  <si>
    <t>Agile Maneuvers, Improved Initiative, Step Up</t>
  </si>
  <si>
    <t>Swim +15</t>
  </si>
  <si>
    <t>scuttling swarm, water dependency</t>
  </si>
  <si>
    <t>solitary, pair, or wave (3-4 swarms)</t>
  </si>
  <si>
    <t>Each member of this horde of blue crablike things is armed with a menacing, oversized pincer.</t>
  </si>
  <si>
    <t>Clinging Grasp (Ex) The spawn in a karkinoi brood swarm clutch with their pincers to tenaciously cling to other  creatures and each other, inhibiting their targets' movement as they swarm over prey. When the karkinoi brood swarm ends its turn in the space of a Medium or smaller creature, that creature must succeed at a DC 15 Reflex save or become entangled. This effect lasts for 1 round or until the creature leaves the karkinoi brood swarm's space, whichever comes first.  The save DC is normally Strength-based, but because the karkinoi brood swarm has the Agile Maneuvers feat, the DC is instead Dexterity-based.  Consume (Ex) A karkinoi brood swarm can rapidly consume any creature it swarms over. Against helpless or nauseated targets, a karkinoi brood swarm's attack deals 4d6 points of damage.  Scuttling Swarm (Ex) A karkinoi brood swarm can use its Step Up feat to move and reshape itself when a creature takes a 5-foot step while within the swarm's area. Each part of the swarm can move 5 feet, provided each part of the swarm ends this movement in a square occupied by the creature taking the 5-foot step or in a square that the swarm occupied before taking this movement.  Water Dependency (Ex) A karkinoi brood swarm can survive out of the water for 1 hour per point of Constitution. Beyond this limit, it runs the risk of suffocation, as if it were drowning.</t>
  </si>
  <si>
    <t>Among the myriad horrors inhabiting the Shackles, a karkinoi brood swarm is one of the most terror-inspiring to behold. The brutish karkinoi (Pathfinder RPG Bestiary 4 173) reproduce after collecting sufficient meat to feed their offspring, which is usually obtained by raiding coastal settlements. After mating, the female karkinoi lays a mass of eggs in the calm water of a coastal sea cave or sheltered underwater area. The voracious spawn hatch almost simultaneously, instinctively cluster together to form an endlessly ravenous karkinoi brood swarm, and devour all nearby meat. The taste of that first meal imprints itself on the karkinoi spawn, pushing these creatures to become savage marauders when they mature.  The karkinoi brood mother remains close by her progeny after they hatch, both to educate them and to safeguard them from predators, especially other karkinoi, which have been known to cannibalize karkinoi spawn. Karkinoi spawn mature rapidly, growing larger and aggressively vying for domination over each other. A karkinoi brood swarm's spawn rapidly diminish in number as the stronger members consume the vanquished. Eventually the karkinoi adolescents split up, searching for their own aquatic lairs and ample sources of soft meat.</t>
  </si>
  <si>
    <t>&lt;link rel="stylesheet"href="PF.css"&gt;&lt;div&gt;&lt;h2&gt;Karkinoi Brood Swarm&lt;/h2&gt;&lt;h3&gt;&lt;i&gt;Each member of this horde of blue crablike things is armed with a menacing, oversized pincer.&lt;/i&gt;&lt;/h3&gt;&lt;br&gt;&lt;/div&gt;&lt;div class="heading"&gt;&lt;p class="alignleft"&gt;Karkinoi Brood Swarm&lt;/p&gt;&lt;p class="alignright"&gt;CR 4&lt;/p&gt;&lt;div style="clear: both;"&gt;&lt;/div&gt;&lt;/div&gt;&lt;div&gt;&lt;h5&gt;&lt;b&gt;XP &lt;/b&gt;1,200&lt;/h5&gt;&lt;h5&gt;CE Tiny monstrous humanoid (aquatic, swarm)&lt;/h5&gt;&lt;h5&gt;&lt;b&gt;Init &lt;/b&gt;+6; &lt;b&gt;Senses &lt;/b&gt;darkvision 60 ft.; Perception +0&lt;/h5&gt;&lt;/div&gt;&lt;hr/&gt;&lt;div&gt;&lt;h5&gt;&lt;b&gt;DEFENSE&lt;/b&gt;&lt;/h5&gt;&lt;/div&gt;&lt;hr/&gt;&lt;div&gt;&lt;h5&gt;&lt;b&gt;AC &lt;/b&gt;18, touch 14, flat-footed 16 (+2 Dex, +4 natural, +2 size)&lt;/h5&gt;&lt;h5&gt;&lt;b&gt;hp &lt;/b&gt;39 (6d10+6)&lt;/h5&gt;&lt;h5&gt;&lt;b&gt;Fort &lt;/b&gt;+3, &lt;b&gt;Ref &lt;/b&gt;+7, &lt;b&gt;Will &lt;/b&gt;+5&lt;/h5&gt;&lt;h5&gt;&lt;b&gt;Defensive Abilities &lt;/b&gt;swarm traits&lt;/h5&gt;&lt;/div&gt;&lt;hr/&gt;&lt;div&gt;&lt;h5&gt;&lt;b&gt;OFFENSE&lt;/b&gt;&lt;/h5&gt;&lt;/div&gt;&lt;hr/&gt;&lt;div&gt;&lt;h5&gt;&lt;b&gt;Spd &lt;/b&gt;20 ft., swim 30 ft.&lt;/h5&gt;&lt;h5&gt;&lt;b&gt;Melee &lt;/b&gt;swarm (2d6)&lt;/h5&gt;&lt;h5&gt;&lt;b&gt;Space &lt;/b&gt;10 ft.; &lt;b&gt;Reach &lt;/b&gt;0 ft.&lt;/h5&gt;&lt;h5&gt;&lt;b&gt;Special Attacks &lt;/b&gt;clinging grasp (DC 15), consume, distraction (DC 14)&lt;/h5&gt;&lt;/div&gt;&lt;hr/&gt;&lt;div&gt;&lt;h5&gt;&lt;b&gt;STATISTICS&lt;/b&gt;&lt;/h5&gt;&lt;/div&gt;&lt;hr/&gt;&lt;div&gt;&lt;h5&gt;&lt;b&gt;Str &lt;/b&gt;6, &lt;b&gt;Dex &lt;/b&gt;14, &lt;b&gt;Con &lt;/b&gt;13, &lt;b&gt;Int &lt;/b&gt; 3, &lt;b&gt;Wis &lt;/b&gt;10, &lt;b&gt;Cha &lt;/b&gt;7&lt;/h5&gt;&lt;h5&gt;&lt;b&gt;Base Atk &lt;/b&gt;+6; &lt;b&gt;CMB &lt;/b&gt;-; &lt;b&gt;CMD &lt;/b&gt;-&lt;/h5&gt;&lt;h5&gt;&lt;b&gt;Feats &lt;/b&gt;Agile Maneuvers, Improved Initiative, Step Up&lt;/h5&gt;&lt;h5&gt;&lt;b&gt;Skills &lt;/b&gt;Swim +15&lt;/h5&gt;&lt;h5&gt;&lt;b&gt;Languages &lt;/b&gt;Aquan&lt;/h5&gt;&lt;h5&gt;&lt;b&gt;SQ &lt;/b&gt;scuttling swarm, water dependency&lt;/h5&gt;&lt;/div&gt;&lt;hr/&gt;&lt;div&gt;&lt;h5&gt;&lt;b&gt;ECOLOGY&lt;/b&gt;&lt;/h5&gt;&lt;/div&gt;&lt;hr/&gt;&lt;div&gt;&lt;h5&gt;&lt;b&gt;Environment &lt;/b&gt; any water&lt;/h5&gt;&lt;h5&gt;&lt;b&gt;Organization &lt;/b&gt;solitary, pair, or wave (3-4 swarms)&lt;/h5&gt;&lt;h5&gt;&lt;b&gt;Treasure &lt;/b&gt;none&lt;/h5&gt;&lt;/div&gt;&lt;hr/&gt;&lt;div&gt;&lt;h5&gt;&lt;b&gt;SPECIAL ABILITIES&lt;/b&gt;&lt;/h5&gt;&lt;/div&gt;&lt;hr/&gt;&lt;div&gt;&lt;/h5&gt;&lt;h5&gt;&lt;b&gt;Clinging Grasp (Ex)&lt;/b&gt; The spawn in a karkinoi brood swarm clutch with their pincers to tenaciously cling to other  creatures and each other, inhibiting their targets' movement as they swarm over prey. When the karkinoi brood swarm ends its turn in the space of a Medium or smaller creature, that creature must succeed at a DC 15 Reflex save or become entangled. This effect lasts for 1 round or until the creature leaves the karkinoi brood swarm's space, whichever comes first.  The save DC is normally Strength-based, but because the karkinoi brood swarm has the Agile Maneuvers feat, the DC is instead Dexterity-based.  &lt;/h5&gt;&lt;h5&gt;&lt;b&gt;Consume (Ex)&lt;/b&gt; A karkinoi brood swarm can rapidly consume any creature it swarms over. Against helpless or nauseated targets, a karkinoi brood swarm's attack deals 4d6 points of damage.  &lt;/h5&gt;&lt;h5&gt;&lt;b&gt;Scuttling Swarm (Ex)&lt;/b&gt; A karkinoi brood swarm can use its Step Up feat to move and reshape itself when a creature takes a 5-foot step while within the swarm's area. Each part of the swarm can move 5 feet, provided each part of the swarm ends this movement in a square occupied by the creature taking the 5-foot step or in a square that the swarm occupied before taking this movement.  &lt;/h5&gt;&lt;h5&gt;&lt;b&gt;Water Dependency (Ex)&lt;/b&gt; A karkinoi brood swarm can survive out of the water for 1 hour per point of Constitution. Beyond this limit, it runs the risk of suffocation, as if it were drowning.&lt;/h5&gt;&lt;/div&gt;&lt;br&gt;&lt;div&gt;&lt;h4&gt;&lt;p&gt;&lt;p&gt;Among the myriad horrors inhabiting the Shackles, a karkinoi brood swarm is one of the most terror-inspiring to behold. The brutish karkinoi (&lt;i&gt;Pathfinder RPG Bestiary 4&lt;/i&gt; 173) reproduce after collecting sufficient meat to feed their offspring, which is usually obtained by raiding coastal settlements. After mating, the female karkinoi lays a mass of eggs in the calm water of a coastal sea cave or sheltered underwater area. The voracious spawn hatch almost simultaneously, instinctively cluster together to form an endlessly ravenous karkinoi brood swarm, and devour all nearby meat. The taste of that first meal imprints itself on the karkinoi spawn, pushing these creatures to become savage marauders when they mature.  The karkinoi brood mother remains close by her progeny after they hatch, both to educate them and to safeguard them from predators, especially other karkinoi, which have been known to cannibalize karkinoi spawn. Karkinoi spawn mature rapidly, growing larger and aggressively vying for domination over each other. A karkinoi brood swarm's spawn rapidly diminish in number as the stronger members consume the vanquished. Eventually the karkinoi adolescents split up, searching for their own aquatic lairs and ample sources of soft meat.&lt;/p&gt;&lt;/h4&gt;&lt;/div&gt;</t>
  </si>
  <si>
    <t>Onwu Azu</t>
  </si>
  <si>
    <t>keen scent, low-light vision; Perception +7</t>
  </si>
  <si>
    <t>5 ft., swim 70 ft.</t>
  </si>
  <si>
    <t>bite +3 (1d4+1 plus attach and bleed)</t>
  </si>
  <si>
    <t>Str 12, Dex 16, Con 12, Int 1, Wis 11, Cha 3</t>
  </si>
  <si>
    <t>Perception +7, Swim +13</t>
  </si>
  <si>
    <t xml:space="preserve"> warm oceans or rivers</t>
  </si>
  <si>
    <t>solitary, school (4-11), or shoal (13-33)</t>
  </si>
  <si>
    <t>This oversized piranha bursts from the water, spreading broad fins as it takes to the air to sate its hunger.</t>
  </si>
  <si>
    <t>Attach (Ex) When an onwu azu hits with a bite attack, it automatically grapples its foe, though the target isn't considered to be grappling the onwu azu. Each round the onwu azu is grappling its foe, it automatically deals its bite damage.  Glide (Ex) An onwu azu can launch itself into the air and glide for up to 1 minute (depending on water and weather conditions, at the GM's discretion). When gliding, it has a fly speed of 60 feet with clumsy maneuverability and gains Flyby Attack.  Keen Scent (Ex) An onwu azu can notice creatures by scent within a 180-foot radius underwater and can detect blood in the water at ranges of up to 1 mile.</t>
  </si>
  <si>
    <t>Onwu azus are a species of saltwater flying fish that grow to a hefty size and have a taste for the blood of warm-blooded animals. They're similar to giant flying piranha, and their name roughly translates to "flying death" in the dialect of Polyglot spoken along the coasts of the western Mwangi Expanse.  Like salmon, onwu azus are born in rivers and migrate downstream to the ocean during their adolescence. There, they grow to their adult size and develop the ability to swim at incredible speeds and use their wing-like pectoral fins to glide above the waves. Onwu azus return to the river where they were born to reproduce, and die shortly afterward.  Onwu azus use their glide ability to hunt prey, and although they are capable of subsisting on smaller fish and other marine animals, they prefer the blood and meat of land-dwelling creatures. After spotting a target, schools of onwu azus soar over the waves at great speeds, hurling themselves at their preferred food sources and biting with their incredibly sharp teeth, employing a suction grip that is difficult to break. Once attached, the onwu azus continue biting until their prey is killed. Their bites cause continuous bleeding, and most of their victims die from shock and blood loss long before the onwu azus reach vital organs. These fish can survive for up to 5 minutes out of the water, and if they succeed at killing their prey on land, they briefly feed before flopping back into the water to look for their next meal.  More than one pirate has been knocked from his ship by a surprise onwu azu attack. Rather than just leaping to take a bite of air-breathing prey, the fish will often bull rush prey on either a coast or ship's deck, intending to knock it into the waiting mouths of the school below. Shallow inlets and river mouths in the paths of spawning onwu azus are often littered with the remains sailors and explorers who ran afoul of these deadly fish. Adventurers who find treasure in such areas would do well to wonder what killed any corpses lying beside loot and take appropriate precautions.  Onwu azus grow to over 4 feet in length with fin-spans of over 6 feet, and can weigh close to 90 pounds. Their skin is generally dark blue or brown, and their pectoral fins are a scintillating red that shimmers in the sun with a kaleidoscope of colors.</t>
  </si>
  <si>
    <t>&lt;link rel="stylesheet"href="PF.css"&gt;&lt;div&gt;&lt;h2&gt;Onwu Azu&lt;/h2&gt;&lt;h3&gt;&lt;i&gt;This oversized piranha bursts from the water, spreading broad fins as it takes to the air to sate its hunger.&lt;/i&gt;&lt;/h3&gt;&lt;br&gt;&lt;/div&gt;&lt;div class="heading"&gt;&lt;p class="alignleft"&gt;Onwu Azu&lt;/p&gt;&lt;p class="alignright"&gt;CR 1&lt;/p&gt;&lt;div style="clear: both;"&gt;&lt;/div&gt;&lt;/div&gt;&lt;div&gt;&lt;h5&gt;&lt;b&gt;XP &lt;/b&gt;400&lt;/h5&gt;&lt;h5&gt;N Small animal (aquatic)&lt;/h5&gt;&lt;h5&gt;&lt;b&gt;Init &lt;/b&gt;+3; &lt;b&gt;Senses &lt;/b&gt;keen scent, low-light vision; Perception +7&lt;/h5&gt;&lt;/div&gt;&lt;hr/&gt;&lt;div&gt;&lt;h5&gt;&lt;b&gt;DEFENSE&lt;/b&gt;&lt;/h5&gt;&lt;/div&gt;&lt;hr/&gt;&lt;div&gt;&lt;h5&gt;&lt;b&gt;AC &lt;/b&gt;14, touch 14, flat-footed 11 (+3 Dex, +1 size)&lt;/h5&gt;&lt;h5&gt;&lt;b&gt;hp &lt;/b&gt;11 (2d8+2)&lt;/h5&gt;&lt;h5&gt;&lt;b&gt;Fort &lt;/b&gt;+4, &lt;b&gt;Ref &lt;/b&gt;+6, &lt;b&gt;Will &lt;/b&gt;+0&lt;/h5&gt;&lt;h5&gt;&lt;b&gt;Defensive Abilities &lt;/b&gt;ferocity&lt;/h5&gt;&lt;/div&gt;&lt;hr/&gt;&lt;div&gt;&lt;h5&gt;&lt;b&gt;OFFENSE&lt;/b&gt;&lt;/h5&gt;&lt;/div&gt;&lt;hr/&gt;&lt;div&gt;&lt;h5&gt;&lt;b&gt;Spd &lt;/b&gt;5 ft., swim 70 ft.&lt;/h5&gt;&lt;h5&gt;&lt;b&gt;Melee &lt;/b&gt;bite +3 (1d4+1 plus attach and bleed)&lt;/h5&gt;&lt;h5&gt;&lt;b&gt;Space &lt;/b&gt;5 ft.; &lt;b&gt;Reach &lt;/b&gt;5 ft.&lt;/h5&gt;&lt;h5&gt;&lt;b&gt;Special Attacks &lt;/b&gt;bleed (1d4)&lt;/h5&gt;&lt;/div&gt;&lt;hr/&gt;&lt;div&gt;&lt;h5&gt;&lt;b&gt;STATISTICS&lt;/b&gt;&lt;/h5&gt;&lt;/div&gt;&lt;hr/&gt;&lt;div&gt;&lt;h5&gt;&lt;b&gt;Str &lt;/b&gt;12, &lt;b&gt;Dex &lt;/b&gt;16, &lt;b&gt;Con &lt;/b&gt;12, &lt;b&gt;Int &lt;/b&gt; 1, &lt;b&gt;Wis &lt;/b&gt;11, &lt;b&gt;Cha &lt;/b&gt;3&lt;/h5&gt;&lt;h5&gt;&lt;b&gt;Base Atk &lt;/b&gt;+1; &lt;b&gt;CMB &lt;/b&gt;+1; &lt;b&gt;CMD &lt;/b&gt;14 (can't be tripped)&lt;/h5&gt;&lt;h5&gt;&lt;b&gt;Feats &lt;/b&gt;Skill Focus (Perception)&lt;/h5&gt;&lt;h5&gt;&lt;b&gt;Skills &lt;/b&gt;Perception +7, Swim +13&lt;/h5&gt;&lt;h5&gt;&lt;b&gt;SQ &lt;/b&gt;glide&lt;/h5&gt;&lt;/div&gt;&lt;hr/&gt;&lt;div&gt;&lt;h5&gt;&lt;b&gt;ECOLOGY&lt;/b&gt;&lt;/h5&gt;&lt;/div&gt;&lt;hr/&gt;&lt;div&gt;&lt;h5&gt;&lt;b&gt;Environment &lt;/b&gt; warm oceans or rivers&lt;/h5&gt;&lt;h5&gt;&lt;b&gt;Organization &lt;/b&gt;solitary, school (4-11), or shoal (13-33)&lt;/h5&gt;&lt;h5&gt;&lt;b&gt;Treasure &lt;/b&gt;&lt;/h5&gt;&lt;/div&gt;&lt;hr/&gt;&lt;div&gt;&lt;h5&gt;&lt;b&gt;SPECIAL ABILITIES&lt;/b&gt;&lt;/h5&gt;&lt;/div&gt;&lt;hr/&gt;&lt;div&gt;&lt;/h5&gt;&lt;h5&gt;&lt;b&gt;Attach (Ex)&lt;/b&gt; When an onwu azu hits with a bite attack, it automatically grapples its foe, though the target isn't considered to be grappling the onwu azu. Each round the onwu azu is grappling its foe, it automatically deals its bite damage.  &lt;/h5&gt;&lt;h5&gt;&lt;b&gt;Glide (Ex)&lt;/b&gt; An onwu azu can launch itself into the air and glide for up to 1 minute (depending on water and weather conditions, at the GM's discretion). When gliding, it has a fly speed of 60 feet with clumsy maneuverability and gains Flyby Attack.  &lt;/h5&gt;&lt;h5&gt;&lt;b&gt;Keen Scent (Ex)&lt;/b&gt; An onwu azu can notice creatures by scent within a 180-foot radius underwater and can detect blood in the water at ranges of up to 1 mile.&lt;/h5&gt;&lt;/div&gt;&lt;br&gt;&lt;div&gt;&lt;h4&gt;&lt;p&gt;&lt;p&gt;Onwu azus are a species of saltwater flying fish that grow to a hefty size and have a taste for the blood of warm-blooded animals. They're similar to giant flying piranha, and their name roughly translates to "flying death" in the dialect of Polyglot spoken along the coasts of the western Mwangi Expanse.  Like salmon, onwu azus are born in rivers and migrate downstream to the ocean during their adolescence. There, they grow to their adult size and develop the ability to swim at incredible speeds and use their wing-like pectoral fins to glide above the waves. Onwu azus return to the river where they were born to reproduce, and die shortly afterward.  Onwu azus use their glide ability to hunt prey, and although they are capable of subsisting on smaller fish and other marine animals, they prefer the blood and meat of land-dwelling creatures. After spotting a target, schools of onwu azus soar over the waves at great speeds, hurling themselves at their preferred food sources and biting with their incredibly sharp teeth, employing a suction grip that is difficult to break. Once attached, the onwu azus continue biting until their prey is killed. Their bites cause continuous bleeding, and most of their victims die from shock and blood loss long before the onwu azus reach vital organs. These fish can survive for up to 5 minutes out of the water, and if they succeed at killing their prey on land, they briefly feed before flopping back into the water to look for their next meal.  More than one pirate has been knocked from his ship by a surprise onwu azu attack. Rather than just leaping to take a bite of air-breathing prey, the fish will often bull rush prey on either a coast or ship's deck, intending to knock it into the waiting mouths of the school below. Shallow inlets and river mouths in the paths of spawning onwu azus are often littered with the remains sailors and explorers who ran afoul of these deadly fish. Adventurers who find treasure in such areas would do well to wonder what killed any corpses lying beside loot and take appropriate precautions.  Onwu azus grow to over 4 feet in length with fin-spans of over 6 feet, and can weigh close to 90 pounds. Their skin is generally dark blue or brown, and their pectoral fins are a scintillating red that shimmers in the sun with a kaleidoscope of colors.&lt;/p&gt;&lt;/h4&gt;&lt;/div&gt;</t>
  </si>
  <si>
    <t>(+3 armor, +2 Dex, +2 natural)</t>
  </si>
  <si>
    <t>flindbar +6 (1d8+6/x2 plus disarm, trip)</t>
  </si>
  <si>
    <t>composite longbow +5 (1d8+4/x3)</t>
  </si>
  <si>
    <t>Str 18, Dex 15, Con 16, Int 12, Wis 15, Cha 13</t>
  </si>
  <si>
    <t>Handle Animal +8, Intimidate +5, Perception +6</t>
  </si>
  <si>
    <t xml:space="preserve"> warm plains or deserts</t>
  </si>
  <si>
    <t>solitary, pair, hunting party (1 flind, 1-4 gnolls and 1-2 hyenas), band (10-100 gnolls [30% flinds and 50% noncombatant children], 1 sergeant of 3rd level per 20 adults, 1 leader of 4th-6th level, and 5-8 hyenas), or tribe (20-200 gnolls [30% flinds and 50% noncombatant children] plus 1 sergeant of 3rd level per 20 gnolls, 1 or 2 lieutenants of 4th or 5th level, 1 leader of 6th-8th level, 7-12 hyenas, and 4-7 hyaenodons)</t>
  </si>
  <si>
    <t>standard (studded leather, composite longbow [Str +4] with 20 arrows, flindbar*, other treasure)</t>
  </si>
  <si>
    <t>This powerfully built, hyena-like humanoid is larger than the average gnoll and has a cunning, cruel gaze.</t>
  </si>
  <si>
    <t>Weapon Familiarity: Flinds are always proficient with flindbars.</t>
  </si>
  <si>
    <t>Flinds are slightly larger, more intelligent, and of a stockier build than gnolls, and it's a common misconception that flinds are an entirely separate race. Though interbreeding may one day make them so, flinds are actually the product of controlled breeding practices by the dominant females of gnoll packs.  The slyest and largest female gnolls sanctified by the chosen of Lamashtu are paired with the most savage males, and a little more than half the time, the resulting litter includes at least one flind. The flind pup is often female. A breeding female flind produces only flinds, though flinds' litters tend to be smaller than those of normal gnolls. Male flinds who breed with female gnolls produce a litter with a flind about three quarters of the time.  More capable of focus, cunning, and planning than gnolls, flinds are typically found in leadership roles within gnoll bands and tribes, and frequently lead hunting parties. Like gnolls, flinds use ambush tactics and often make slaves of surviving foes, yet a flind is more likely to go on the offensive when the odds are closer to even. Flinds still prefer the advantage of attacking in numbers-they just don't need the advantage to be overwhelming. In addition to using intimidation against enemies, flinds embrace flanking tactics and specialized uses of their unusual weapon, the flindbar.  Flinds assign gnolls lower in the pack hierarchy the task of crafting flindbars (see page 93). Flinds are very particular about these weapons, and a gnoll who fails to properly weight and polish a flindbar can expect a savage mauling from the flind who demanded the weapon.  A flind is roughly 7 feet tall and weighs between 280 and 315 pounds. Flinds have brindled or spotted fur, and are primarily russet in color with patches of black.</t>
  </si>
  <si>
    <t>&lt;link rel="stylesheet"href="PF.css"&gt;&lt;div&gt;&lt;h2&gt;Flind&lt;/h2&gt;&lt;h3&gt;&lt;i&gt;This powerfully built, hyena-like humanoid is larger than the average gnoll and has a cunning, cruel gaze.&lt;/i&gt;&lt;/h3&gt;&lt;br&gt;&lt;/div&gt;&lt;div class="heading"&gt;&lt;p class="alignleft"&gt;Flind&lt;/p&gt;&lt;p class="alignright"&gt;CR 3&lt;/p&gt;&lt;div style="clear: both;"&gt;&lt;/div&gt;&lt;/div&gt;&lt;div&gt;&lt;h5&gt;&lt;b&gt;XP &lt;/b&gt;800&lt;/h5&gt;&lt;h5&gt;NE Medium humanoid (gnoll)&lt;/h5&gt;&lt;h5&gt;&lt;b&gt;Init &lt;/b&gt;+6; &lt;b&gt;Senses &lt;/b&gt;darkvision 60 ft.; Perception +6&lt;/h5&gt;&lt;/div&gt;&lt;hr/&gt;&lt;div&gt;&lt;h5&gt;&lt;b&gt;DEFENSE&lt;/b&gt;&lt;/h5&gt;&lt;/div&gt;&lt;hr/&gt;&lt;div&gt;&lt;h5&gt;&lt;b&gt;AC &lt;/b&gt;17, touch 12, flat-footed 15 (+3 armor, +2 Dex, +2 natural)&lt;/h5&gt;&lt;h5&gt;&lt;b&gt;hp &lt;/b&gt;30 (4d8+12)&lt;/h5&gt;&lt;h5&gt;&lt;b&gt;Fort &lt;/b&gt;+7, &lt;b&gt;Ref &lt;/b&gt;+3, &lt;b&gt;Will &lt;/b&gt;+3&lt;/h5&gt;&lt;/div&gt;&lt;hr/&gt;&lt;div&gt;&lt;h5&gt;&lt;b&gt;OFFENSE&lt;/b&gt;&lt;/h5&gt;&lt;/div&gt;&lt;hr/&gt;&lt;div&gt;&lt;h5&gt;&lt;b&gt;Spd &lt;/b&gt;30 ft.&lt;/h5&gt;&lt;h5&gt;&lt;b&gt;Melee &lt;/b&gt;flindbar +6 (1d8+6/x2 plus disarm, trip)&lt;/h5&gt;&lt;h5&gt;&lt;b&gt;Ranged &lt;/b&gt;composite longbow +5 (1d8+4/x3)&lt;/h5&gt;&lt;h5&gt;&lt;b&gt;Space &lt;/b&gt;5 ft.; &lt;b&gt;Reach &lt;/b&gt;5 ft.&lt;/h5&gt;&lt;/div&gt;&lt;hr/&gt;&lt;div&gt;&lt;h5&gt;&lt;b&gt;STATISTICS&lt;/b&gt;&lt;/h5&gt;&lt;/div&gt;&lt;hr/&gt;&lt;div&gt;&lt;h5&gt;&lt;b&gt;Str &lt;/b&gt;18, &lt;b&gt;Dex &lt;/b&gt;15, &lt;b&gt;Con &lt;/b&gt;16, &lt;b&gt;Int &lt;/b&gt; 12, &lt;b&gt;Wis &lt;/b&gt;15, &lt;b&gt;Cha &lt;/b&gt;13&lt;/h5&gt;&lt;h5&gt;&lt;b&gt;Base Atk &lt;/b&gt;+3; &lt;b&gt;CMB &lt;/b&gt;+7; &lt;b&gt;CMD &lt;/b&gt;19&lt;/h5&gt;&lt;h5&gt;&lt;b&gt;Feats &lt;/b&gt;Improved Initiative, Power Attack&lt;/h5&gt;&lt;h5&gt;&lt;b&gt;Skills &lt;/b&gt;Handle Animal +8, Intimidate +5, Perception +6&lt;/h5&gt;&lt;h5&gt;&lt;b&gt;Languages &lt;/b&gt;Common, Gnoll&lt;/h5&gt;&lt;h5&gt;&lt;b&gt;SQ &lt;/b&gt;weapon familiarity&lt;/h5&gt;&lt;/div&gt;&lt;hr/&gt;&lt;div&gt;&lt;h5&gt;&lt;b&gt;ECOLOGY&lt;/b&gt;&lt;/h5&gt;&lt;/div&gt;&lt;hr/&gt;&lt;div&gt;&lt;h5&gt;&lt;b&gt;Environment &lt;/b&gt; warm plains or deserts&lt;/h5&gt;&lt;h5&gt;&lt;b&gt;Organization &lt;/b&gt;solitary, pair, hunting party (1 flind, 1-4 gnolls and 1-2 hyenas), band (10-100 gnolls [30% flinds and 50% noncombatant children], 1 sergeant of 3rd level per 20 adults, 1 leader of 4th-6th level, and 5-8 hyenas), or tribe (20-200 gnolls [30% flinds and 50% noncombatant children] plus 1 sergeant of 3rd level per 20 gnolls, 1 or 2 lieutenants of 4th or 5th level, 1 leader of 6th-8th level, 7-12 hyenas, and 4-7 hyaenodons)&lt;/h5&gt;&lt;h5&gt;&lt;b&gt;Treasure &lt;/b&gt;standard (studded leather, composite longbow [Str +4] with 20 arrows, flindbar*, other treasure)&lt;/h5&gt;&lt;/div&gt;&lt;hr/&gt;&lt;div&gt;&lt;h5&gt;&lt;b&gt;SPECIAL ABILITIES&lt;/b&gt;&lt;/h5&gt;&lt;/div&gt;&lt;hr/&gt;&lt;div&gt;&lt;/h5&gt;&lt;h5&gt;&lt;b&gt;Weapon Familiarity&lt;/b&gt;: Flinds are always proficient with flindbars.&lt;/h5&gt;&lt;/div&gt;&lt;br&gt;&lt;div&gt;&lt;h4&gt;&lt;p&gt;&lt;p&gt;Flinds are slightly larger, more intelligent, and of a stockier build than gnolls, and it's a common misconception that flinds are an entirely separate race. Though interbreeding may one day make them so, flinds are actually the product of controlled breeding practices by the dominant females of gnoll packs.  The slyest and largest female gnolls sanctified by the chosen of Lamashtu are paired with the most savage males, and a little more than half the time, the resulting litter includes at least one flind. The flind pup is often female. A breeding female flind produces only flinds, though flinds' litters tend to be smaller than those of normal gnolls. Male flinds who breed with female gnolls produce a litter with a flind about three quarters of the time.  More capable of focus, cunning, and planning than gnolls, flinds are typically found in leadership roles within gnoll bands and tribes, and frequently lead hunting parties. Like gnolls, flinds use ambush tactics and often make slaves of surviving foes, yet a flind is more likely to go on the offensive when the odds are closer to even. Flinds still prefer the advantage of attacking in numbers-they just don't need the advantage to be overwhelming. In addition to using intimidation against enemies, flinds embrace flanking tactics and specialized uses of their unusual weapon, the flindbar.  Flinds assign gnolls lower in the pack hierarchy the task of crafting flindbars (see page 93). Flinds are very particular about these weapons, and a gnoll who fails to properly weight and polish a flindbar can expect a savage mauling from the flind who demanded the weapon.  A flind is roughly 7 feet tall and weighs between 280 and 315 pounds. Flinds have brindled or spotted fur, and are primarily russet in color with patches of black.&lt;/p&gt;&lt;/h4&gt;&lt;/div&gt;</t>
  </si>
  <si>
    <t>Mutant Goblin</t>
  </si>
  <si>
    <t>Mutant goblin</t>
  </si>
  <si>
    <t>(+3 Dex, +4 natural, -2 rage, +1 size)</t>
  </si>
  <si>
    <t>(3d12+12)</t>
  </si>
  <si>
    <t>Fort +7, Ref +4, Will +4; +2 vs. magic</t>
  </si>
  <si>
    <t>+2 vs. magic</t>
  </si>
  <si>
    <t>40 ft., fly 30 ft. (clumsy)</t>
  </si>
  <si>
    <t>2 claws +9 (1d3+5)</t>
  </si>
  <si>
    <t>composite shortbow +7 (1d4+5/x3)</t>
  </si>
  <si>
    <t>breath weapon (20-ft. line, 3d4 acid damage, Reflex DC 14 half, usable every 1d4 rounds), rage (10 rounds/ day), rage powers (superstition +2)</t>
  </si>
  <si>
    <t>Str 21, Dex 17, Con 18, Int 8, Wis 12, Cha 6</t>
  </si>
  <si>
    <t>Fly -4, Intimidate +4, Perception +7, Ride +6, Stealth +13, Swim +10</t>
  </si>
  <si>
    <t>fast movement, mutations (breath weapon, claws, fast healing, wings)</t>
  </si>
  <si>
    <t>This goblin has a bizarre amalgamation of asymmetrical parts, including dragonf ly wings, a partial arm, and scales.</t>
  </si>
  <si>
    <t>Creating a Mutant Goblin  "Mutant goblin" is an acquired template that can be added to a goblin (referred to hereafter as the base creature). A mutant goblin uses the base creature's statistics and special abilities except as noted here.  CR: Same as the base creature + 1.  Armor Class: Natural armor bonus increases by 4.  Mutations: A mutant goblin gains four of the following mutations, determined randomly when it gains the template. For every 5 Hit Dice it has (5, 10, and so on), it gains another random mutation. (Other possible mutations include tusks, a spiked tail, and gills.)  Breath Weapon (Su): The goblin can spew a line of foul acidic blood from its mouth (20-foot line, Reflex DC = 10 + 1/2 Hit Die + its Constitution modifier for half damage, 1d4 points of acid damage per HD, usable every 1d4 rounds). If it has 5 or more HD, the range increases to 30 feet and the damage increases to 1d6 points of acid damage per HD.  Claws (Ex): The goblin's hands become claws. It gains a natural claw attack for each hand that deals damage appropriate to its size, and gains the grab ability with its claws.  Extra Arm (Ex): The goblin gains an extra arm with a functional hand, as the vestigial armUM discovery. If it gains this mutation again, it gains another arm.  Fast Healing (Ex): The goblin gains fast healing 1. If it has 5 Hit Dice or more, this increases to fast healing 2. If the creature has 10 HD or more, this increases to fast healing 5.  Venomous Bite (Ex): The mutant goblin grows large fangs, gaining a poisonous bite as a natural attack that deals damage appropriate to its size. The poison functions like wyvern poison, except its DC is 10 + 1/2 HD + its Constitution modifier.  Wings (Ex): The goblin gains dragonf ly wings, granting it a fly speed of 30 feet with clumsy maneuverability.  Abilities: Str +4, Int -2.</t>
  </si>
  <si>
    <t>&lt;link rel="stylesheet"href="PF.css"&gt;&lt;div&gt;&lt;h2&gt;Mutant Goblin&lt;/h2&gt;&lt;h3&gt;&lt;i&gt;This goblin has a bizarre amalgamation of asymmetrical parts, including dragonf ly wings, a partial arm, and scales.&lt;/i&gt;&lt;/h3&gt;&lt;br&gt;&lt;/div&gt;&lt;div class="heading"&gt;&lt;p class="alignleft"&gt;Mutant Goblin&lt;/p&gt;&lt;p class="alignright"&gt;CR 3&lt;/p&gt;&lt;div style="clear: both;"&gt;&lt;/div&gt;&lt;/div&gt;&lt;div&gt;&lt;h5&gt;&lt;b&gt;XP &lt;/b&gt;800&lt;/h5&gt;&lt;h5&gt;Mutant Goblin barbarian 3&lt;/h5&gt;&lt;h5&gt;NE Small humanoid (goblinoid)&lt;/h5&gt;&lt;h5&gt;&lt;b&gt;Init &lt;/b&gt;+7; &lt;b&gt;Senses &lt;/b&gt;darkvision 60 ft.; Perception +7&lt;/h5&gt;&lt;/div&gt;&lt;hr/&gt;&lt;div&gt;&lt;h5&gt;&lt;b&gt;DEFENSE&lt;/b&gt;&lt;/h5&gt;&lt;/div&gt;&lt;hr/&gt;&lt;div&gt;&lt;h5&gt;&lt;b&gt;AC &lt;/b&gt;16, touch 12, flat-footed 13 (+3 Dex, +4 natural, -2 rage, +1 size)&lt;/h5&gt;&lt;h5&gt;&lt;b&gt;hp &lt;/b&gt;37 (3d12+12); fast healing 1&lt;/h5&gt;&lt;h5&gt;&lt;b&gt;Fort &lt;/b&gt;+7, &lt;b&gt;Ref &lt;/b&gt;+4, &lt;b&gt;Will &lt;/b&gt;+4; +2 vs. magic&lt;/h5&gt;&lt;h5&gt;&lt;b&gt;Defensive Abilities &lt;/b&gt;trap sense +1, uncanny dodge&lt;/h5&gt;&lt;/div&gt;&lt;hr/&gt;&lt;div&gt;&lt;h5&gt;&lt;b&gt;OFFENSE&lt;/b&gt;&lt;/h5&gt;&lt;/div&gt;&lt;hr/&gt;&lt;div&gt;&lt;h5&gt;&lt;b&gt;Spd &lt;/b&gt;40 ft., fly 30 ft. (clumsy)&lt;/h5&gt;&lt;h5&gt;&lt;b&gt;Melee &lt;/b&gt;2 claws +9 (1d3+5)&lt;/h5&gt;&lt;h5&gt;&lt;b&gt;Ranged &lt;/b&gt;composite shortbow +7 (1d4+5/x3)&lt;/h5&gt;&lt;h5&gt;&lt;b&gt;Space &lt;/b&gt;5 ft.; &lt;b&gt;Reach &lt;/b&gt;5 ft.&lt;/h5&gt;&lt;h5&gt;&lt;b&gt;Special Attacks &lt;/b&gt;breath weapon (20-ft. line, 3d4 acid damage, Reflex DC 14 half, usable every 1d4 rounds), rage (10 rounds/ day), rage powers (superstition +2)&lt;/h5&gt;&lt;/div&gt;&lt;hr/&gt;&lt;div&gt;&lt;h5&gt;&lt;b&gt;STATISTICS&lt;/b&gt;&lt;/h5&gt;&lt;/div&gt;&lt;hr/&gt;&lt;div&gt;&lt;h5&gt;&lt;b&gt;Str &lt;/b&gt;21, &lt;b&gt;Dex &lt;/b&gt;17, &lt;b&gt;Con &lt;/b&gt;18, &lt;b&gt;Int &lt;/b&gt; 8, &lt;b&gt;Wis &lt;/b&gt;12, &lt;b&gt;Cha &lt;/b&gt;6&lt;/h5&gt;&lt;h5&gt;&lt;b&gt;Base Atk &lt;/b&gt;+3; &lt;b&gt;CMB &lt;/b&gt;+7; &lt;b&gt;CMD &lt;/b&gt;18&lt;/h5&gt;&lt;h5&gt;&lt;b&gt;Feats &lt;/b&gt;Improved Initiative, Power Attack&lt;/h5&gt;&lt;h5&gt;&lt;b&gt;Skills &lt;/b&gt;Fly -4, Intimidate +4, Perception +7, Ride +6, Stealth +13, Swim +10; &lt;b&gt;Racial Modifiers &lt;/b&gt;+4 Ride, +4 Stealth&lt;/h5&gt;&lt;h5&gt;&lt;b&gt;Languages &lt;/b&gt;Goblin&lt;/h5&gt;&lt;h5&gt;&lt;b&gt;SQ &lt;/b&gt;fast movement, mutations (breath weapon, claws, fast healing, wings)&lt;/h5&gt;&lt;h5&gt;&lt;b&gt;Gear &lt;/b&gt;&lt;i&gt;potion of bull's strength&lt;/i&gt;, &lt;i&gt;potion of cure serious wounds&lt;/i&gt;, &lt;i&gt;potion of displacement&lt;/i&gt;, &lt;i&gt;potion of protection from arrows&lt;/i&gt;, acid (2), alchemist's fire (2), smokestick, tanglefoot bag; Other Gear composite shortbow with 20 arrows, 94 gp&lt;/h5&gt;&lt;/div&gt;&lt;hr/&gt;&lt;div&gt;&lt;h5&gt;&lt;b&gt;ECOLOGY&lt;/b&gt;&lt;/h5&gt;&lt;/div&gt;&lt;hr/&gt;&lt;div&gt;&lt;h5&gt;&lt;b&gt;Environment &lt;/b&gt; ?&lt;/h5&gt;&lt;h5&gt;&lt;b&gt;Organization &lt;/b&gt;?&lt;/h5&gt;&lt;h5&gt;&lt;b&gt;Treasure &lt;/b&gt;?&lt;/h5&gt;&lt;/div&gt;&lt;br&gt;&lt;div&gt;&lt;h4&gt;&lt;p&gt;&lt;p&gt;&lt;b&gt;Creating a Mutant Goblin&lt;/b&gt;&lt;br&gt;  "Mutant goblin" is an acquired template that can be added to a goblin (referred to hereafter as the base creature). A mutant goblin uses the base creature's statistics and special abilities except as noted here.  &lt;br&gt;&lt;b&gt;CR:&lt;/b&gt; Same as the base creature + 1.  &lt;br&gt;&lt;b&gt;Armor Class:&lt;/b&gt; Natural armor bonus increases by 4.  &lt;br&gt;&lt;b&gt;Mutations:&lt;/b&gt; A mutant goblin gains four of the following mutations, determined randomly when it gains the template. For every 5 Hit Dice it has (5, 10, and so on), it gains another random mutation. (Other possible mutations include tusks, a spiked tail, and gills.)  &lt;br&gt;&lt;i&gt;Breath Weapon (Su)&lt;/i&gt;: The goblin can spew a line of foul acidic blood from its mouth (20-foot line, Reflex DC = 10 + 1/2 Hit Die + its Constitution modifier for half damage, 1d4 points of acid damage per HD, usable every 1d4 rounds). If it has 5 or more HD, the range increases to 30 feet and the damage increases to 1d6 points of acid damage per HD.  &lt;br&gt;&lt;i&gt;Claws (Ex)&lt;/i&gt;: The goblin's hands become claws. It gains a natural claw attack for each hand that deals damage appropriate to its size, and gains the grab ability with its claws.  &lt;br&gt;&lt;i&gt;Extra Arm (Ex)&lt;/i&gt;: The goblin gains an extra arm with a functional hand, as the vestigial arm&lt;sup&gt;UM&lt;/sup&gt; discovery. If it gains this mutation again, it gains another arm.  &lt;br&gt;&lt;i&gt;Fast Healing (Ex)&lt;/i&gt;: The goblin gains fast healing 1. If it has 5 Hit Dice or more, this increases to fast healing 2. If the creature has 10 HD or more, this increases to fast healing 5.  &lt;br&gt;&lt;i&gt;Venomous Bite (Ex)&lt;/i&gt;: The mutant goblin grows large fangs, gaining a poisonous bite as a natural attack that deals damage appropriate to its size. The poison functions like wyvern poison, except its DC is 10 + 1/2 HD + its Constitution modifier.  &lt;br&gt;&lt;i&gt;Wings (Ex)&lt;/i&gt;: The goblin gains dragonf ly wings, granting it a fly speed of 30 feet with clumsy maneuverability.  &lt;br&gt;&lt;b&gt;Abilities:&lt;/b&gt; Str +4, Int -2.&lt;/p&gt;&lt;/h4&gt;&lt;/div&gt;</t>
  </si>
  <si>
    <t>potion of bull's strength, potion of cure serious wounds, potion of displacement, potion of protection from arrows, acid (2), alchemist's fire (2), smokestick, tanglefoot bag; Other Gear composite shortbow with 20 arrows, 94 gp</t>
  </si>
  <si>
    <t>Yzobu</t>
  </si>
  <si>
    <t>gore +3 (1d8+3)</t>
  </si>
  <si>
    <t>stampede, trample (1d6+3, DC 13)</t>
  </si>
  <si>
    <t>Str 14, Dex 13, Con 14, Int 1, Wis 12, Cha 5</t>
  </si>
  <si>
    <t>Weapon Focus (gore)</t>
  </si>
  <si>
    <t xml:space="preserve"> cold hills and plains</t>
  </si>
  <si>
    <t>This four-legged animal with a long-horned, bovine head looks like a cross between a horse and a long-haired yak.</t>
  </si>
  <si>
    <t>An yzobu is a herd animal found in cold hills, plains, and mountains. It stands roughly the height of a horse, but has a bulkier frame. Its head is more bovine, with a pair of thick, slightly curved horns protruding from the sides of its flat forehead and four smaller prongs jutting from the top. The fur of an yzobu is long and shaggy, protecting it from the harsh winters of its habitat. This pelt accumulates a pungent secretion from the yzobu's body that gives it a strong odor that those unaccustomed to the creatures find sickening.  Like the hobgoblins who use them as mounts and beasts of burden, yzobus (called "battle yaks" by their war-mongering handlers) live in complex social groups. These immense herds can number in the thousands, and present quite a problem to ranchers, explorers, and pioneers who encounter them while traversing the open plains and hills where the yzobus graze. A single herd can range over a spread of tens of thousands of square miles in a year, devouring all the grass and small vegetation in the region, trampling what they can't eat, and forcing other creatures-including humanoids- to move elsewhere or suffer the same fate.  Yzobus are extremely aggressive, and fight ruthlessly to defend even the weakest member of their herd, making them difficult pests to deal with, and even more difficult to train for service or war. Hobgoblins have grown skilled at the process, and keep a fair number of tamed yzobus. They breed these with wild yzobus every few generations to keep them fierce.  Yzobu Companions  An yzobu can be taken as an animal companion or mount by cavaliers, druids, hunters, and rangers.  Starting Statistics: Size Medium; Speed 40 ft.; AC +1 natural armor, Attack gore (1d6); Ability Scores Str 14, Dex 12, Con 12, Int 2, Wis 11, Cha 4; Special Qualities low-light vision, scent.  7th-Level Advancement: Size Large; AC +3 natural armor; Attack gore (1d8); Ability Scores Str +8, Dex -2, Con +4; Special Qualities stampede, stench, trample.</t>
  </si>
  <si>
    <t>&lt;link rel="stylesheet"href="PF.css"&gt;&lt;div&gt;&lt;h2&gt;Yzobu&lt;/h2&gt;&lt;h3&gt;&lt;i&gt;This four-legged animal with a long-horned, bovine head looks like a cross between a horse and a long-haired yak.&lt;/i&gt;&lt;/h3&gt;&lt;br&gt;&lt;/div&gt;&lt;div class="heading"&gt;&lt;p class="alignleft"&gt;Yzobu&lt;/p&gt;&lt;p class="alignright"&gt;CR 1&lt;/p&gt;&lt;div style="clear: both;"&gt;&lt;/div&gt;&lt;/div&gt;&lt;div&gt;&lt;h5&gt;&lt;b&gt;XP &lt;/b&gt;400&lt;/h5&gt;&lt;h5&gt;N Large animal &lt;/h5&gt;&lt;h5&gt;&lt;b&gt;Init &lt;/b&gt;+1; &lt;b&gt;Senses &lt;/b&gt;low-light vision, scent; Perception +6&lt;/h5&gt;&lt;h5&gt;&lt;b&gt;Aura &lt;/b&gt;stench (DC 13, 10 rounds)&lt;/h5&gt;&lt;/div&gt;&lt;hr/&gt;&lt;div&gt;&lt;h5&gt;&lt;b&gt;DEFENSE&lt;/b&gt;&lt;/h5&gt;&lt;/div&gt;&lt;hr/&gt;&lt;div&gt;&lt;h5&gt;&lt;b&gt;AC &lt;/b&gt;13, touch 10, flat-footed 12 (+1 Dex, +3 natural, -1 size)&lt;/h5&gt;&lt;h5&gt;&lt;b&gt;hp &lt;/b&gt;13 (2d8+4)&lt;/h5&gt;&lt;h5&gt;&lt;b&gt;Fort &lt;/b&gt;+5, &lt;b&gt;Ref &lt;/b&gt;+4, &lt;b&gt;Will &lt;/b&gt;+1&lt;/h5&gt;&lt;/div&gt;&lt;hr/&gt;&lt;div&gt;&lt;h5&gt;&lt;b&gt;OFFENSE&lt;/b&gt;&lt;/h5&gt;&lt;/div&gt;&lt;hr/&gt;&lt;div&gt;&lt;h5&gt;&lt;b&gt;Spd &lt;/b&gt;40 ft.&lt;/h5&gt;&lt;h5&gt;&lt;b&gt;Melee &lt;/b&gt;gore +3 (1d8+3)&lt;/h5&gt;&lt;h5&gt;&lt;b&gt;Space &lt;/b&gt;10 ft.; &lt;b&gt;Reach &lt;/b&gt;5 ft.&lt;/h5&gt;&lt;h5&gt;&lt;b&gt;Special Attacks &lt;/b&gt;stampede, trample (1d6+3, DC 13)&lt;/h5&gt;&lt;/div&gt;&lt;hr/&gt;&lt;div&gt;&lt;h5&gt;&lt;b&gt;STATISTICS&lt;/b&gt;&lt;/h5&gt;&lt;/div&gt;&lt;hr/&gt;&lt;div&gt;&lt;h5&gt;&lt;b&gt;Str &lt;/b&gt;14, &lt;b&gt;Dex &lt;/b&gt;13, &lt;b&gt;Con &lt;/b&gt;14, &lt;b&gt;Int &lt;/b&gt; 1, &lt;b&gt;Wis &lt;/b&gt;12, &lt;b&gt;Cha &lt;/b&gt;5&lt;/h5&gt;&lt;h5&gt;&lt;b&gt;Base Atk &lt;/b&gt;+1; &lt;b&gt;CMB &lt;/b&gt;+4; &lt;b&gt;CMD &lt;/b&gt;15&lt;/h5&gt;&lt;h5&gt;&lt;b&gt;Feats &lt;/b&gt;Weapon Focus (gore)&lt;/h5&gt;&lt;h5&gt;&lt;b&gt;Skills &lt;/b&gt;Perception +6&lt;/h5&gt;&lt;/div&gt;&lt;hr/&gt;&lt;div&gt;&lt;h5&gt;&lt;b&gt;ECOLOGY&lt;/b&gt;&lt;/h5&gt;&lt;/div&gt;&lt;hr/&gt;&lt;div&gt;&lt;h5&gt;&lt;b&gt;Environment &lt;/b&gt; cold hills and plains&lt;/h5&gt;&lt;h5&gt;&lt;b&gt;Organization &lt;/b&gt;solitary, pair, or herd (3-30)&lt;/h5&gt;&lt;h5&gt;&lt;b&gt;Treasure &lt;/b&gt;none&lt;/h5&gt;&lt;/div&gt;&lt;hr/&gt;&lt;div&gt;&lt;h5&gt;&lt;b&gt;SPECIAL ABILITIES&lt;/b&gt;&lt;/h5&gt;&lt;/div&gt;&lt;hr/&gt;&lt;div&gt;&lt;/h5&gt;&lt;h5&gt;&lt;b&gt;Stampede (Ex)&lt;/b&gt; A stampede occurs if three or more creatures with stampede make a trample attack while remaining adjacent to each other. While stampeding, the creatures can trample foes of their size or smaller, and the trample's save DC increases by +2.&lt;/h5&gt;&lt;/div&gt;&lt;br&gt;&lt;div&gt;&lt;h4&gt;&lt;p&gt;&lt;p&gt;An yzobu is a herd animal found in cold hills, plains, and mountains. It stands roughly the height of a horse, but has a bulkier frame. Its head is more bovine, with a pair of thick, slightly curved horns protruding from the sides of its flat forehead and four smaller prongs jutting from the top. The fur of an yzobu is long and shaggy, protecting it from the harsh winters of its habitat. This pelt accumulates a pungent secretion from the yzobu's body that gives it a strong odor that those unaccustomed to the creatures find sickening.  Like the hobgoblins who use them as mounts and beasts of burden, yzobus (called "battle yaks" by their war-mongering handlers) live in complex social groups. These immense herds can number in the thousands, and present quite a problem to ranchers, explorers, and pioneers who encounter them while traversing the open plains and hills where the yzobus graze. A single herd can range over a spread of tens of thousands of square miles in a year, devouring all the grass and small vegetation in the region, trampling what they can't eat, and forcing other creatures-including humanoids- to move elsewhere or suffer the same fate.  Yzobus are extremely aggressive, and fight ruthlessly to defend even the weakest member of their herd, making them difficult pests to deal with, and even more difficult to train for service or war. Hobgoblins have grown skilled at the process, and keep a fair number of tamed yzobus. They breed these with wild yzobus every few generations to keep them fierce.  &lt;br&gt;&lt;b&gt;Yzobu Companions&lt;/b&gt;&lt;br&gt;  An yzobu can be taken as an animal companion or mount by cavaliers, druids, hunters, and rangers.  &lt;b&gt;Starting Statistics&lt;/b&gt;: &lt;b&gt;Size&lt;/b&gt; Medium; &lt;b&gt;Speed&lt;/b&gt; 40 ft.; &lt;b&gt;AC&lt;/b&gt; +1 natural armor, &lt;b&gt;Attack&lt;/b&gt; gore (1d6); &lt;b&gt;Ability Scores&lt;/b&gt; Str 14, Dex 12, Con 12, Int 2, Wis 11, Cha 4; &lt;b&gt;Special Qualities&lt;/b&gt; low-light vision, scent.  &lt;b&gt;7th-Level Advancement&lt;/b&gt;: &lt;b&gt;Size&lt;/b&gt; Large; &lt;b&gt;AC&lt;/b&gt; +3 natural armor; &lt;b&gt;Attack&lt;/b&gt; gore (1d8); &lt;b&gt;Ability Scores&lt;/b&gt; Str +8, Dex -2, Con +4; &lt;b&gt;Special Qualities&lt;/b&gt; stampede, stench, trample.&lt;/p&gt;&lt;/h4&gt;&lt;/div&gt;</t>
  </si>
  <si>
    <t>Kyrana</t>
  </si>
  <si>
    <t>fiery regeneration</t>
  </si>
  <si>
    <t>bite +8 (1d4+3), 2 claws +7 (1d3+3)</t>
  </si>
  <si>
    <t>breath weapon (20-ft. line, 3d6 fire damage, Reflex DC 13 half, usable every 1d4 rounds)</t>
  </si>
  <si>
    <t>Str 16, Dex 15, Con 12, Int 3, Wis 9, Cha 6</t>
  </si>
  <si>
    <t xml:space="preserve"> any underground or warm deserts</t>
  </si>
  <si>
    <t>Long spines jut from the head and neck of this red-scaled iguana, and fire trickles from its open mouth.</t>
  </si>
  <si>
    <t>Fiery Regeneration (Su) A kyrana does not take damage from fire-based attacks. Additionally, when a kyrana would normally take fire damage, it heals that number of hit points, to a maximum of 5 hit points per round. A kyrana can't use its breath weapon to heal itself.</t>
  </si>
  <si>
    <t>Kyranas are large, iguana-like relatives of true dragons, with low intelligence and an aff inity for fire. Though quite weak as dragons go, kyranas are still dangerous enough to command the fear and respect of kobolds, who often encounter the fire-breathing dragons while digging deep tunnels.  Kyranas are primarily subterranean creatures, though they can occasionally be found on the surface in extremely hot or volcanic areas. Healed supernaturally by contact with fire, they often spend their time swimming in volcanic calderas or underground lava lakes, taking in geothermic energy and storing it in order to release it on their prey as lines of fiery breath.  If kyranas stayed confined to their magma homes, they would present little problem to other races. Unfortunately, they're extremely territorial, even toward their own offspring. Kyranas are born in clutches of six to 12 eggs, and raised by both parents. As soon as the creatures reach adulthood at the age of 18 months, however, the parents turn on their offspring and drive them from the nest. The exiled kyranas then split up and wander the surrounding tunnels, traveling hundreds of miles in search of any source of heat. That means they often come waddling into inhabited areas, snorting and ready to burn anyone standing between them and the hearth. Adventurers may find their campfires claimed by a greedy kyrana, or end up being followed for their torchlight. Kobolds often use these barely intelligent dragons as heavy artillery, employing fire arrows and flaming traps to lure them into conf lict with enemies.  An adult kyrana is 5 feet long and weighs 300 pounds on average.</t>
  </si>
  <si>
    <t>&lt;link rel="stylesheet"href="PF.css"&gt;&lt;div&gt;&lt;h2&gt;Kyrana&lt;/h2&gt;&lt;h3&gt;&lt;i&gt;Long spines jut from the head and neck of this red-scaled iguana, and fire trickles from its open mouth.&lt;/i&gt;&lt;/h3&gt;&lt;br&gt;&lt;/div&gt;&lt;div class="heading"&gt;&lt;p class="alignleft"&gt;Kyrana&lt;/p&gt;&lt;p class="alignright"&gt;CR 3&lt;/p&gt;&lt;div style="clear: both;"&gt;&lt;/div&gt;&lt;/div&gt;&lt;div&gt;&lt;h5&gt;&lt;b&gt;XP &lt;/b&gt;800&lt;/h5&gt;&lt;h5&gt;NE Medium dragon (fire)&lt;/h5&gt;&lt;h5&gt;&lt;b&gt;Init &lt;/b&gt;+2; &lt;b&gt;Senses &lt;/b&gt;darkvision 60 ft., low-light vision; Perception +9&lt;/h5&gt;&lt;/div&gt;&lt;hr/&gt;&lt;div&gt;&lt;h5&gt;&lt;b&gt;DEFENSE&lt;/b&gt;&lt;/h5&gt;&lt;/div&gt;&lt;hr/&gt;&lt;div&gt;&lt;h5&gt;&lt;b&gt;AC &lt;/b&gt;14, touch 12, flat-footed 12 (+2 Dex, +2 natural)&lt;/h5&gt;&lt;h5&gt;&lt;b&gt;hp &lt;/b&gt;30 (4d12+4); fiery regeneration&lt;/h5&gt;&lt;h5&gt;&lt;b&gt;Fort &lt;/b&gt;+5, &lt;b&gt;Ref &lt;/b&gt;+6, &lt;b&gt;Will &lt;/b&gt;+3&lt;/h5&gt;&lt;h5&gt;&lt;b&gt;Immune &lt;/b&gt;dragon traits, fire, paralysis, sleep&lt;/h5&gt;&lt;h5&gt;&lt;b&gt;Weaknesses &lt;/b&gt;vulnerable to cold&lt;/h5&gt;&lt;/div&gt;&lt;hr/&gt;&lt;div&gt;&lt;h5&gt;&lt;b&gt;OFFENSE&lt;/b&gt;&lt;/h5&gt;&lt;/div&gt;&lt;hr/&gt;&lt;div&gt;&lt;h5&gt;&lt;b&gt;Spd &lt;/b&gt;30 ft.&lt;/h5&gt;&lt;h5&gt;&lt;b&gt;Melee &lt;/b&gt;bite +8 (1d4+3), 2 claws +7 (1d3+3)&lt;/h5&gt;&lt;h5&gt;&lt;b&gt;Space &lt;/b&gt;5 ft.; &lt;b&gt;Reach &lt;/b&gt;5 ft.&lt;/h5&gt;&lt;h5&gt;&lt;b&gt;Special Attacks &lt;/b&gt;breath weapon (20-ft. line, 3d6 fire damage, Reflex DC 13 half, usable every 1d4 rounds)&lt;/h5&gt;&lt;/div&gt;&lt;hr/&gt;&lt;div&gt;&lt;h5&gt;&lt;b&gt;STATISTICS&lt;/b&gt;&lt;/h5&gt;&lt;/div&gt;&lt;hr/&gt;&lt;div&gt;&lt;h5&gt;&lt;b&gt;Str &lt;/b&gt;16, &lt;b&gt;Dex &lt;/b&gt;15, &lt;b&gt;Con &lt;/b&gt;12, &lt;b&gt;Int &lt;/b&gt; 3, &lt;b&gt;Wis &lt;/b&gt;9, &lt;b&gt;Cha &lt;/b&gt;6&lt;/h5&gt;&lt;h5&gt;&lt;b&gt;Base Atk &lt;/b&gt;+4; &lt;b&gt;CMB &lt;/b&gt;+7; &lt;b&gt;CMD &lt;/b&gt;19 (23 vs. trip)&lt;/h5&gt;&lt;h5&gt;&lt;b&gt;Feats &lt;/b&gt;Skill Focus (Perception), Weapon Focus (bite)&lt;/h5&gt;&lt;h5&gt;&lt;b&gt;Skills &lt;/b&gt;Climb +10, Perception +9&lt;/h5&gt;&lt;h5&gt;&lt;b&gt;Languages &lt;/b&gt;Draconic&lt;/h5&gt;&lt;/div&gt;&lt;hr/&gt;&lt;div&gt;&lt;h5&gt;&lt;b&gt;ECOLOGY&lt;/b&gt;&lt;/h5&gt;&lt;/div&gt;&lt;hr/&gt;&lt;div&gt;&lt;h5&gt;&lt;b&gt;Environment &lt;/b&gt; any underground or warm deserts&lt;/h5&gt;&lt;h5&gt;&lt;b&gt;Organization &lt;/b&gt;solitary, pair&lt;/h5&gt;&lt;h5&gt;&lt;b&gt;Treasure &lt;/b&gt;standard&lt;/h5&gt;&lt;/div&gt;&lt;hr/&gt;&lt;div&gt;&lt;h5&gt;&lt;b&gt;SPECIAL ABILITIES&lt;/b&gt;&lt;/h5&gt;&lt;/div&gt;&lt;hr/&gt;&lt;div&gt;&lt;/h5&gt;&lt;h5&gt;&lt;b&gt;Fiery Regeneration (Su)&lt;/b&gt; A kyrana does not take damage from fire-based attacks. Additionally, when a kyrana would normally take fire damage, it heals that number of hit points, to a maximum of 5 hit points per round. A kyrana can't use its breath weapon to heal itself.&lt;/h5&gt;&lt;/div&gt;&lt;br&gt;&lt;div&gt;&lt;h4&gt;&lt;p&gt;&lt;p&gt;Kyranas are large, iguana-like relatives of true dragons, with low intelligence and an aff inity for fire. Though quite weak as dragons go, kyranas are still dangerous enough to command the fear and respect of kobolds, who often encounter the fire-breathing dragons while digging deep tunnels.  Kyranas are primarily subterranean creatures, though they can occasionally be found on the surface in extremely hot or volcanic areas. Healed supernaturally by contact with fire, they often spend their time swimming in volcanic calderas or underground lava lakes, taking in geothermic energy and storing it in order to release it on their prey as lines of fiery breath.  If kyranas stayed confined to their magma homes, they would present little problem to other races. Unfortunately, they're extremely territorial, even toward their own offspring. Kyranas are born in clutches of six to 12 eggs, and raised by both parents. As soon as the creatures reach adulthood at the age of 18 months, however, the parents turn on their offspring and drive them from the nest. The exiled kyranas then split up and wander the surrounding tunnels, traveling hundreds of miles in search of any source of heat. That means they often come waddling into inhabited areas, snorting and ready to burn anyone standing between them and the hearth. Adventurers may find their campfires claimed by a greedy kyrana, or end up being followed for their torchlight. Kobolds often use these barely intelligent dragons as heavy artillery, employing fire arrows and flaming traps to lure them into conf lict with enemies.  An adult kyrana is 5 feet long and weighs 300 pounds on average.&lt;/p&gt;&lt;/h4&gt;&lt;/div&gt;</t>
  </si>
  <si>
    <t>Lizard Scion</t>
  </si>
  <si>
    <t>mwk trident +9 (2d6+3), bite +5 (1d8+1) or 2 claws +7 (1d6+3), bite +5 (1d8+1)</t>
  </si>
  <si>
    <t>mwk javelin +5 (1d8+3)</t>
  </si>
  <si>
    <t>Str 16, Dex 11, Con 14, Int 9, Wis 12, Cha 11</t>
  </si>
  <si>
    <t>Cleave, Multiattack, Power Attack, Weapon Focus (trident)</t>
  </si>
  <si>
    <t>hold breath, lizardfolk blood</t>
  </si>
  <si>
    <t>solitary, band (with 3-12 lizardfolk), or tribe (with 13-60 lizardfolk)</t>
  </si>
  <si>
    <t>NPC gear (mwk trident, 2 mwk javelins)</t>
  </si>
  <si>
    <t>This muscular lizardfolk towers above others of its kind, a primeval behemoth painted with elaborate designs.</t>
  </si>
  <si>
    <t>Lizardfolk Blood (Ex) A lizard scion counts as a lizardfolk for all effects related to race.</t>
  </si>
  <si>
    <t>Every few generations, a lizard scion is born to a lizardfolk tribe. With twice the life span of a typical lizardfolk and a large and muscular stature, a scion typically rises to become the leader of her tribe. Lizardfolk show great- often unquestioning-devotion to scions, believing they are blessings from the spirits and divine in nature. In many ways, tribes see them as living monuments to the lost greatness of their people, singing songs of an era when every lizardfolk was as large and impressive as the scion.  A lizard scion is not officially recognized until her 100th birthday, though many might suspect that she is one. At that point, the tribe holds a ceremony in which they present the newly titled lizard scion with a special war trident as a mark of status. These ancient tridents are never used by ordinary lizardfolk, and most have been handed down through their tribe for generations, sometimes sitting untouched for hundreds of years until the naming of a new lizard scion.  Some lizard scions become great protectors and voices of wisdom among their people, leading a tribe to previously unknown accomplishments and stability within its hidden enclave. Others attempt to build alliances with other lizardfolk tribes or even unite two tribes into one. A tribe of lizardfolk being systematically pushed out of its ancestral territory, however, might see the coming of a lizard scion as a sign that war is imminent, and could be spurred to take up arms once and for all against the so-called "civilized" encroachers.  There are rumors that deep in some jungles or swamps there live entire tribes of dinosaur-herding lizard scions that have bred true as a race, but such stories may be little more than the overactive imaginations of explorers and treasure hunters.  Lizard scions average 10 feet in height and 500 pounds, though this can vary by tribe and age. Unlike boggard priest-kings, lizard scions are never fat, but rather hugely muscled specimens with excellent reflexes.</t>
  </si>
  <si>
    <t>&lt;link rel="stylesheet"href="PF.css"&gt;&lt;div&gt;&lt;h2&gt;Lizard Scion&lt;/h2&gt;&lt;h3&gt;&lt;i&gt;This muscular lizardfolk towers above others of its kind, a primeval behemoth painted with elaborate designs.&lt;/i&gt;&lt;/h3&gt;&lt;br&gt;&lt;/div&gt;&lt;div class="heading"&gt;&lt;p class="alignleft"&gt;Lizard Scion&lt;/p&gt;&lt;p class="alignright"&gt;CR 5&lt;/p&gt;&lt;div style="clear: both;"&gt;&lt;/div&gt;&lt;/div&gt;&lt;div&gt;&lt;h5&gt;&lt;b&gt;XP &lt;/b&gt;1,600&lt;/h5&gt;&lt;h5&gt;N Large humanoid (reptilian)&lt;/h5&gt;&lt;h5&gt;&lt;b&gt;Init &lt;/b&gt;+0; &lt;b&gt;Senses &lt;/b&gt;Perception +5&lt;/h5&gt;&lt;/div&gt;&lt;hr/&gt;&lt;div&gt;&lt;h5&gt;&lt;b&gt;DEFENSE&lt;/b&gt;&lt;/h5&gt;&lt;/div&gt;&lt;hr/&gt;&lt;div&gt;&lt;h5&gt;&lt;b&gt;AC &lt;/b&gt;17, touch 9, flat-footed 17 (+8 natural, -1 size)&lt;/h5&gt;&lt;h5&gt;&lt;b&gt;hp &lt;/b&gt;45 (7d8+14)&lt;/h5&gt;&lt;h5&gt;&lt;b&gt;Fort &lt;/b&gt;+7, &lt;b&gt;Ref &lt;/b&gt;+2, &lt;b&gt;Will &lt;/b&gt;+3&lt;/h5&gt;&lt;/div&gt;&lt;hr/&gt;&lt;div&gt;&lt;h5&gt;&lt;b&gt;OFFENSE&lt;/b&gt;&lt;/h5&gt;&lt;/div&gt;&lt;hr/&gt;&lt;div&gt;&lt;h5&gt;&lt;b&gt;Spd &lt;/b&gt;30 ft., swim 30 ft.&lt;/h5&gt;&lt;h5&gt;&lt;b&gt;Melee &lt;/b&gt;mwk trident +9 (2d6+3), bite +5 (1d8+1) or &lt;/br&gt;2 claws +7 (1d6+3), bite +5 (1d8+1)&lt;/h5&gt;&lt;h5&gt;&lt;b&gt;Ranged &lt;/b&gt;mwk javelin +5 (1d8+3)&lt;/h5&gt;&lt;h5&gt;&lt;b&gt;Space &lt;/b&gt;10 ft.; &lt;b&gt;Reach &lt;/b&gt;10 ft.&lt;/h5&gt;&lt;h5&gt;&lt;b&gt;Special Attacks &lt;/b&gt;blood rage&lt;/h5&gt;&lt;/div&gt;&lt;hr/&gt;&lt;div&gt;&lt;h5&gt;&lt;b&gt;STATISTICS&lt;/b&gt;&lt;/h5&gt;&lt;/div&gt;&lt;hr/&gt;&lt;div&gt;&lt;h5&gt;&lt;b&gt;Str &lt;/b&gt;16, &lt;b&gt;Dex &lt;/b&gt;11, &lt;b&gt;Con &lt;/b&gt;14, &lt;b&gt;Int &lt;/b&gt; 9, &lt;b&gt;Wis &lt;/b&gt;12, &lt;b&gt;Cha &lt;/b&gt;11&lt;/h5&gt;&lt;h5&gt;&lt;b&gt;Base Atk &lt;/b&gt;+5; &lt;b&gt;CMB &lt;/b&gt;+9; &lt;b&gt;CMD &lt;/b&gt;19&lt;/h5&gt;&lt;h5&gt;&lt;b&gt;Feats &lt;/b&gt;Cleave, Multiattack, Power Attack, Weapon Focus (trident)&lt;/h5&gt;&lt;h5&gt;&lt;b&gt;Skills &lt;/b&gt;Perception +5, Swim +14&lt;/h5&gt;&lt;h5&gt;&lt;b&gt;Languages &lt;/b&gt;Draconic&lt;/h5&gt;&lt;h5&gt;&lt;b&gt;SQ &lt;/b&gt;hold breath, lizardfolk blood&lt;/h5&gt;&lt;/div&gt;&lt;hr/&gt;&lt;div&gt;&lt;h5&gt;&lt;b&gt;ECOLOGY&lt;/b&gt;&lt;/h5&gt;&lt;/div&gt;&lt;hr/&gt;&lt;div&gt;&lt;h5&gt;&lt;b&gt;Environment &lt;/b&gt; temperate swamps&lt;/h5&gt;&lt;h5&gt;&lt;b&gt;Organization &lt;/b&gt;solitary, band (with 3-12 lizardfolk), or tribe (with 13-60 lizardfolk)&lt;/h5&gt;&lt;h5&gt;&lt;b&gt;Treasure &lt;/b&gt;NPC gear (mwk trident, 2 mwk javelins)&lt;/h5&gt;&lt;/div&gt;&lt;hr/&gt;&lt;div&gt;&lt;h5&gt;&lt;b&gt;SPECIAL ABILITIES&lt;/b&gt;&lt;/h5&gt;&lt;/div&gt;&lt;hr/&gt;&lt;div&gt;&lt;/h5&gt;&lt;h5&gt;&lt;b&gt;Lizardfolk Blood (Ex)&lt;/b&gt; A lizard scion counts as a lizardfolk for all effects related to race.&lt;/h5&gt;&lt;/div&gt;&lt;br&gt;&lt;div&gt;&lt;h4&gt;&lt;p&gt;&lt;p&gt;Every few generations, a lizard scion is born to a lizardfolk tribe. With twice the life span of a typical lizardfolk and a large and muscular stature, a scion typically rises to become the leader of her tribe. Lizardfolk show great- often unquestioning-devotion to scions, believing they are blessings from the spirits and divine in nature. In many ways, tribes see them as living monuments to the lost greatness of their people, singing songs of an era when every lizardfolk was as large and impressive as the scion.  A lizard scion is not officially recognized until her 100th birthday, though many might suspect that she is one. At that point, the tribe holds a ceremony in which they present the newly titled lizard scion with a special war trident as a mark of status. These ancient tridents are never used by ordinary lizardfolk, and most have been handed down through their tribe for generations, sometimes sitting untouched for hundreds of years until the naming of a new lizard scion.  Some lizard scions become great protectors and voices of wisdom among their people, leading a tribe to previously unknown accomplishments and stability within its hidden enclave. Others attempt to build alliances with other lizardfolk tribes or even unite two tribes into one. A tribe of lizardfolk being systematically pushed out of its ancestral territory, however, might see the coming of a lizard scion as a sign that war is imminent, and could be spurred to take up arms once and for all against the so-called "civilized" encroachers.  There are rumors that deep in some jungles or swamps there live entire tribes of dinosaur-herding lizard scions that have bred true as a race, but such stories may be little more than the overactive imaginations of explorers and treasure hunters.  Lizard scions average 10 feet in height and 500 pounds, though this can vary by tribe and age. Unlike boggard priest-kings, lizard scions are never fat, but rather hugely muscled specimens with excellent reflexes.&lt;/p&gt;&lt;/h4&gt;&lt;/div&gt;</t>
  </si>
  <si>
    <t>Troggle</t>
  </si>
  <si>
    <t>bite +7 (1d6+5 plus trip), 2 claws +7 (1d4+5)</t>
  </si>
  <si>
    <t>Str 20, Dex 13, Con 14, Int 5, Wis 10, Cha 5</t>
  </si>
  <si>
    <t>Combat Reflexes, Iron Will, Night Stalker, Skill Focus (Stealth)B</t>
  </si>
  <si>
    <t>Climb +9, Perception +6, Stealth +1 (+5 in dim light or darkness)</t>
  </si>
  <si>
    <t>+4 Stealth in dim light or darkness</t>
  </si>
  <si>
    <t>half</t>
  </si>
  <si>
    <t>This leathery creature has a lanky, ogre-like shape, but walks on all fours. Its claws, teeth, tail, and gait give it a degenerate , bestial appearance.</t>
  </si>
  <si>
    <t>Ogre Blood (Ex) Troggles count as ogres for the purpose of any effects related to race.</t>
  </si>
  <si>
    <t>These dim-witted creatures are a mongrel cross between a troll and an ogre, combining the worst features of each. They usually act like animals and move on all fours, but can rear up on their hind legs to attack with their sharp claws and vicious bites. Some ogres keep them as pets, treating them as exceptionally stupid but hilarious kinfolk. Trolls usually kill troggles on sight, and have been known to band together to wipe out entire ogre clans that possess troggles.</t>
  </si>
  <si>
    <t>&lt;link rel="stylesheet"href="PF.css"&gt;&lt;div&gt;&lt;h2&gt;Troggle&lt;/h2&gt;&lt;h3&gt;&lt;i&gt;This leathery creature has a lanky, ogre-like shape, but walks on all fours. Its claws, teeth, tail, and gait give it a degenerate , bestial appearance.&lt;/i&gt;&lt;/h3&gt;&lt;br&gt;&lt;/div&gt;&lt;div class="heading"&gt;&lt;p class="alignleft"&gt;Troggle&lt;/p&gt;&lt;p class="alignright"&gt;CR 4&lt;/p&gt;&lt;div style="clear: both;"&gt;&lt;/div&gt;&lt;/div&gt;&lt;div&gt;&lt;h5&gt;&lt;b&gt;XP &lt;/b&gt;1,200&lt;/h5&gt;&lt;h5&gt;CE Large humanoid (giant)&lt;/h5&gt;&lt;h5&gt;&lt;b&gt;Init &lt;/b&gt;+1; &lt;b&gt;Senses &lt;/b&gt;darkvision 60 ft., low-light vision; Perception +6&lt;/h5&gt;&lt;/div&gt;&lt;hr/&gt;&lt;div&gt;&lt;h5&gt;&lt;b&gt;DEFENSE&lt;/b&gt;&lt;/h5&gt;&lt;/div&gt;&lt;hr/&gt;&lt;div&gt;&lt;h5&gt;&lt;b&gt;AC &lt;/b&gt;15, touch 10, flat-footed 14 (+1 Dex, +5 natural, -1 size)&lt;/h5&gt;&lt;h5&gt;&lt;b&gt;hp &lt;/b&gt;32 (5d8+10); regeneration 5 (acid or fire)&lt;/h5&gt;&lt;h5&gt;&lt;b&gt;Fort &lt;/b&gt;+6, &lt;b&gt;Ref &lt;/b&gt;+2, &lt;b&gt;Will &lt;/b&gt;+3&lt;/h5&gt;&lt;/div&gt;&lt;hr/&gt;&lt;div&gt;&lt;h5&gt;&lt;b&gt;OFFENSE&lt;/b&gt;&lt;/h5&gt;&lt;/div&gt;&lt;hr/&gt;&lt;div&gt;&lt;h5&gt;&lt;b&gt;Spd &lt;/b&gt;40 ft.&lt;/h5&gt;&lt;h5&gt;&lt;b&gt;Melee &lt;/b&gt;bite +7 (1d6+5 plus trip), 2 claws +7 (1d4+5)&lt;/h5&gt;&lt;h5&gt;&lt;b&gt;Space &lt;/b&gt;10 ft.; &lt;b&gt;Reach &lt;/b&gt;10 ft.&lt;/h5&gt;&lt;/div&gt;&lt;hr/&gt;&lt;div&gt;&lt;h5&gt;&lt;b&gt;STATISTICS&lt;/b&gt;&lt;/h5&gt;&lt;/div&gt;&lt;hr/&gt;&lt;div&gt;&lt;h5&gt;&lt;b&gt;Str &lt;/b&gt;20, &lt;b&gt;Dex &lt;/b&gt;13, &lt;b&gt;Con &lt;/b&gt;14, &lt;b&gt;Int &lt;/b&gt; 5, &lt;b&gt;Wis &lt;/b&gt;10, &lt;b&gt;Cha &lt;/b&gt;5&lt;/h5&gt;&lt;h5&gt;&lt;b&gt;Base Atk &lt;/b&gt;+3; &lt;b&gt;CMB &lt;/b&gt;+9; &lt;b&gt;CMD &lt;/b&gt;20 (24 vs. trip)&lt;/h5&gt;&lt;h5&gt;&lt;b&gt;Feats &lt;/b&gt;Combat Reflexes, Iron Will, Night Stalker*, Skill Focus (Stealth)&lt;sup&gt;B&lt;/sup&gt;&lt;/h5&gt;&lt;h5&gt;&lt;b&gt;Skills &lt;/b&gt;Climb +9, Perception +6, Stealth +1 (+5 in dim light or darkness); &lt;b&gt;Racial Modifiers &lt;/b&gt;+4 Stealth in dim light or darkness&lt;/h5&gt;&lt;h5&gt;&lt;b&gt;Languages &lt;/b&gt;Giant&lt;/h5&gt;&lt;h5&gt;&lt;b&gt;SQ &lt;/b&gt;ogre blood&lt;/h5&gt;&lt;/div&gt;&lt;hr/&gt;&lt;div&gt;&lt;h5&gt;&lt;b&gt;ECOLOGY&lt;/b&gt;&lt;/h5&gt;&lt;/div&gt;&lt;hr/&gt;&lt;div&gt;&lt;h5&gt;&lt;b&gt;Environment &lt;/b&gt; cold hills and mountains&lt;/h5&gt;&lt;h5&gt;&lt;b&gt;Organization &lt;/b&gt;solitary, pair, or gang (3-4)&lt;/h5&gt;&lt;h5&gt;&lt;b&gt;Treasure &lt;/b&gt;half&lt;/h5&gt;&lt;/div&gt;&lt;hr/&gt;&lt;div&gt;&lt;h5&gt;&lt;b&gt;SPECIAL ABILITIES&lt;/b&gt;&lt;/h5&gt;&lt;/div&gt;&lt;hr/&gt;&lt;div&gt;&lt;/h5&gt;&lt;h5&gt;&lt;b&gt;Ogre Blood (Ex)&lt;/b&gt; Troggles count as ogres for the purpose of any effects related to race.&lt;/h5&gt;&lt;/div&gt;&lt;br&gt;&lt;div&gt;&lt;h4&gt;&lt;p&gt;&lt;p&gt;These dim-witted creatures are a mongrel cross between a troll and an ogre, combining the worst features of each. They usually act like animals and move on all fours, but can rear up on their hind legs to attack with their sharp claws and vicious bites. Some ogres keep them as pets, treating them as exceptionally stupid but hilarious kinfolk. Trolls usually kill troggles on sight, and have been known to band together to wipe out entire ogre clans that possess troggles.&lt;/p&gt;&lt;/h4&gt;&lt;/div&gt;</t>
  </si>
  <si>
    <t>Gorthek</t>
  </si>
  <si>
    <t>Fort +13, Ref +5, Will +3</t>
  </si>
  <si>
    <t>gore +16 (2d6+16)</t>
  </si>
  <si>
    <t>powerful charge (gore, 4d6+22), trample (2d6+16, DC 25)</t>
  </si>
  <si>
    <t>Str 32, Dex 9, Con 21, Int 2, Wis 10, Cha 5</t>
  </si>
  <si>
    <t>27 (29 vs. bull rush or sunder, 31 vs. trip)</t>
  </si>
  <si>
    <t>Awesome Blow, Great Fortitude, Improved Bull Rush, Improved Sunder, Power Attack</t>
  </si>
  <si>
    <t>This massive quadruped has a thick, wrinkled hide, curving horns, and shaggy hair that frames its leonine face.</t>
  </si>
  <si>
    <t>The gorthek is, without a doubt, one of the crankiest beasts found roaming in the wilderness. Appearing as a strange combination of primeval bison and ornery rhinoceros, but with a leonine head crowned with ramlike horns, a gorthek is both immensely powerful and preternaturally hard to injure. Its thick, battering-ram head and powerful body make it a fearsome opponent, particularly when it's riled up and in full charge.  Gortheks tend to travel in small herds, grazing across remote temperate grasslands or sparsely wooded hills. When a gorthek perceives a threat-which to the gorthek includes just about everything, often even other gortheks-it launches itself into a full charge, intent on sending the enemy flying.  Orc tribes have made a practice of raising the beasts from infancy to serve as living siege engines during warfare. Future gorthek riders bond with the creatures from a very young age, and if possible use gorthek masks to make that bond stronger. When riding into battle, one orc sits astride the gorthek in a specially crafted saddle secured behind its massive horns and guides the beast using spiked reins.  An adult male gorthek stands about 7 feet high at the shoulder and weighs around 9,000 pounds.  Gorthek Companions  An orc who takes the Beast Rider feat (Pathfinder RPG Advanced Race Guide 56) can choose a gorthek as an animal companion or mount.  Starting Stats: Size Medium; AC +4 natural armor; Speed 40 ft.; Attack gore (1d8); Ability Scores Str 16, Dex 11, Con 13, Int 2, Wis 10, Cha 5; Special Qualities darkvision 60 ft., low-light vision.  7th-Level Advancement: Size Large; AC +3 natural armor; Attacks gore (2d6) Ability Scores Str +8, Dex -2, Con +4; Special Attacks powerful charge (gore, 4d6 + twice Strength modifier).</t>
  </si>
  <si>
    <t>&lt;link rel="stylesheet"href="PF.css"&gt;&lt;div&gt;&lt;h2&gt;Gorthek&lt;/h2&gt;&lt;h3&gt;&lt;i&gt;This massive quadruped has a thick, wrinkled hide, curving horns, and shaggy hair that frames its leonine face.&lt;/i&gt;&lt;/h3&gt;&lt;br&gt;&lt;/div&gt;&lt;div class="heading"&gt;&lt;p class="alignleft"&gt;Gorthek&lt;/p&gt;&lt;p class="alignright"&gt;CR 7&lt;/p&gt;&lt;div style="clear: both;"&gt;&lt;/div&gt;&lt;/div&gt;&lt;div&gt;&lt;h5&gt;&lt;b&gt;XP &lt;/b&gt;3,200&lt;/h5&gt;&lt;h5&gt;N Large animal &lt;/h5&gt;&lt;h5&gt;&lt;b&gt;Init &lt;/b&gt;-1; &lt;b&gt;Senses &lt;/b&gt;darkvision 60 ft., low-light vision; Perception +12&lt;/h5&gt;&lt;/div&gt;&lt;hr/&gt;&lt;div&gt;&lt;h5&gt;&lt;b&gt;DEFENSE&lt;/b&gt;&lt;/h5&gt;&lt;/div&gt;&lt;hr/&gt;&lt;div&gt;&lt;h5&gt;&lt;b&gt;AC &lt;/b&gt;18, touch 8, flat-footed 18 (-1 Dex, +10 natural, -1 size)&lt;/h5&gt;&lt;h5&gt;&lt;b&gt;hp &lt;/b&gt;85 (9d8+45)&lt;/h5&gt;&lt;h5&gt;&lt;b&gt;Fort &lt;/b&gt;+13, &lt;b&gt;Ref &lt;/b&gt;+5, &lt;b&gt;Will &lt;/b&gt;+3&lt;/h5&gt;&lt;h5&gt;&lt;b&gt;DR &lt;/b&gt;5/-&lt;/h5&gt;&lt;/div&gt;&lt;hr/&gt;&lt;div&gt;&lt;h5&gt;&lt;b&gt;OFFENSE&lt;/b&gt;&lt;/h5&gt;&lt;/div&gt;&lt;hr/&gt;&lt;div&gt;&lt;h5&gt;&lt;b&gt;Spd &lt;/b&gt;40 ft.&lt;/h5&gt;&lt;h5&gt;&lt;b&gt;Melee &lt;/b&gt;gore +16 (2d6+16)&lt;/h5&gt;&lt;h5&gt;&lt;b&gt;Space &lt;/b&gt;10 ft.; &lt;b&gt;Reach &lt;/b&gt;5 ft.&lt;/h5&gt;&lt;h5&gt;&lt;b&gt;Special Attacks &lt;/b&gt;powerful charge (gore, 4d6+22), trample (2d6+16, DC 25)&lt;/h5&gt;&lt;/div&gt;&lt;hr/&gt;&lt;div&gt;&lt;h5&gt;&lt;b&gt;STATISTICS&lt;/b&gt;&lt;/h5&gt;&lt;/div&gt;&lt;hr/&gt;&lt;div&gt;&lt;h5&gt;&lt;b&gt;Str &lt;/b&gt;32, &lt;b&gt;Dex &lt;/b&gt;9, &lt;b&gt;Con &lt;/b&gt;21, &lt;b&gt;Int &lt;/b&gt; 2, &lt;b&gt;Wis &lt;/b&gt;10, &lt;b&gt;Cha &lt;/b&gt;5&lt;/h5&gt;&lt;h5&gt;&lt;b&gt;Base Atk &lt;/b&gt;+6; &lt;b&gt;CMB &lt;/b&gt;+18 (+20 bull rush or sunder); &lt;b&gt;CMD &lt;/b&gt;27 (29 vs. bull rush or sunder, 31 vs. trip)&lt;/h5&gt;&lt;h5&gt;&lt;b&gt;Feats &lt;/b&gt;Awesome Blow, Great Fortitude, Improved Bull Rush, Improved Sunder, Power Attack&lt;/h5&gt;&lt;h5&gt;&lt;b&gt;Skills &lt;/b&gt;Perception +12&lt;/h5&gt;&lt;/div&gt;&lt;hr/&gt;&lt;div&gt;&lt;h5&gt;&lt;b&gt;ECOLOGY&lt;/b&gt;&lt;/h5&gt;&lt;/div&gt;&lt;hr/&gt;&lt;div&gt;&lt;h5&gt;&lt;b&gt;Environment &lt;/b&gt; temperate hills and plains&lt;/h5&gt;&lt;h5&gt;&lt;b&gt;Organization &lt;/b&gt;solitary, pair, or herd (3-12)&lt;/h5&gt;&lt;h5&gt;&lt;b&gt;Treasure &lt;/b&gt;none&lt;/h5&gt;&lt;/div&gt;&lt;br&gt;&lt;div&gt;&lt;h4&gt;&lt;p&gt;&lt;p&gt;The gorthek is, without a doubt, one of the crankiest beasts found roaming in the wilderness. Appearing as a strange combination of primeval bison and ornery rhinoceros, but with a leonine head crowned with ramlike horns, a gorthek is both immensely powerful and preternaturally hard to injure. Its thick, battering-ram head and powerful body make it a fearsome opponent, particularly when it's riled up and in full charge.  Gortheks tend to travel in small herds, grazing across remote temperate grasslands or sparsely wooded hills. When a gorthek perceives a threat-which to the gorthek includes just about everything, often even other gortheks-it launches itself into a full charge, intent on sending the enemy flying.  Orc tribes have made a practice of raising the beasts from infancy to serve as living siege engines during warfare. Future gorthek riders bond with the creatures from a very young age, and if possible use &lt;i&gt;gorthek masks&lt;/i&gt; to make that bond stronger. When riding into battle, one orc sits astride the gorthek in a specially crafted saddle secured behind its massive horns and guides the beast using spiked reins.  An adult male gorthek stands about 7 feet high at the shoulder and weighs around 9,000 pounds.  &lt;br&gt;&lt;b&gt;Gorthek Companions&lt;/b&gt;&lt;br&gt;  An orc who takes the Beast Rider feat (&lt;i&gt;Pathfinder RPG Advanced Race Guide&lt;/i&gt; 56) can choose a gorthek as an animal companion or mount.  &lt;b&gt;Starting Stats&lt;/b&gt;: &lt;b&gt;Size&lt;/b&gt; Medium; &lt;b&gt;AC&lt;/b&gt; +4 natural armor; &lt;b&gt;Speed&lt;/b&gt; 40 ft.; &lt;b&gt;Attack&lt;/b&gt; gore (1d8); &lt;b&gt;Ability Scores&lt;/b&gt; Str 16, Dex 11, Con 13, Int 2, Wis 10, Cha 5; &lt;b&gt;Special Qualities&lt;/b&gt; darkvision 60 ft., low-light vision.  &lt;b&gt;7th-Level Advancement&lt;/b&gt;: &lt;b&gt;Size&lt;/b&gt; Large; &lt;b&gt;AC&lt;/b&gt; +3 natural armor; &lt;b&gt;&lt;b&gt;Attack&lt;/b&gt;s&lt;/b&gt; gore (2d6) &lt;b&gt;Ability Scores&lt;/b&gt; Str +8, Dex -2, Con +4; &lt;b&gt;Special &lt;b&gt;&lt;b&gt;Attack&lt;/b&gt;s&lt;/b&gt;&lt;/b&gt; powerful charge (gore, 4d6 + twice Strength modifier).&lt;/p&gt;&lt;/h4&gt;&lt;/div&gt;</t>
  </si>
  <si>
    <t>Kirrix</t>
  </si>
  <si>
    <t>blindsense 10 ft., darkvision 60 ft., low-light vision, scent; Perception +9</t>
  </si>
  <si>
    <t>bite +7 (1d8+6)</t>
  </si>
  <si>
    <t>expel pathogens</t>
  </si>
  <si>
    <t>Str 18, Dex 15, Con 17, Int 5, Wis 12, Cha 8</t>
  </si>
  <si>
    <t>Climb +12, Perception +9, Stealth +3</t>
  </si>
  <si>
    <t>compression, harbor pathogens</t>
  </si>
  <si>
    <t>This sleek, weasel-like rodent has exaggerated whiskers and six short but stout legs.</t>
  </si>
  <si>
    <t>Expel Pathogens (Ex) When a kirrix hits with its bite attack, it can infect its target using its harbor pathogens ability (if any) with one disease it has stored, even if that disease can't normally be contracted via an injury. It can do this a number of times per day equal to its Constitution modifier. Alternatively, a kirrix can expend two uses of this ability to spray a disease in a 15-foot cone, exposing all creatures in the cone to the disease even if it can't normally be contracted by contact. Doing so depletes the kirrix's reserve of that disease.  Harbor Pathogens (Ex) A kirrix's body has innate features that let it clean up and contain diseases within ratfolk warrens. A kirrix collects diseases by consuming them off of objects or from the air (typically contact, ingested, or inhaled diseases), by ministering to a diseased creature (typically ingested or injury diseases), or by fighting a creature that imparts diseases and being subjected to one. The kirrix can store up to two types of diseases at a time in an organ near its throat. (A typical kirrix has filth fever and bubonic plague stored.) A kirrix can harmlessly digest an unwanted disease as a full-round action. If the creature consumes a mold or another substance that causes disease, it clears the surface of disease. If it ingests a diseased creature's blood (either by licking an open wound or biting the creature), it can produce an antiplague secretion, which it can use on itself or apply to others. Treat this as though the kirrix were using the Heal skill to treat disease with a +12 bonus.</t>
  </si>
  <si>
    <t>Ratfolk have just as much enthusiasm for alchemy as they do for rodents, and they combined these two interests to create the kirrix-the result of generations of riding rat husbandry combined with regular infusions. These alchemical modifications have given kirrixes six legs and the ability to consume and transmit diseases without ill effect to the creatures themselves.  Many ratfolk settlements raise these gregarious creatures, with whom the ratfolk share their warrens in a symbiotic relationship. The kirrixes prowl the ratfolk tunnels and act as scavengers-searching for unfamiliar scents, consuming detritus, and removing harmful diseases from the ratfolk settlement. If the warren comes under attack, the kirrixes act as guards, and squeeze through or block tunnels as necessary to buy time for their ratfolk allies to escape.  A typical adult kirrix is 9 feet long and usually weighs under 500 pounds.</t>
  </si>
  <si>
    <t>&lt;link rel="stylesheet"href="PF.css"&gt;&lt;div&gt;&lt;h2&gt;Kirrix&lt;/h2&gt;&lt;h3&gt;&lt;i&gt;This sleek, weasel-like rodent has exaggerated whiskers and six short but stout legs.&lt;/i&gt;&lt;/h3&gt;&lt;br&gt;&lt;/div&gt;&lt;div class="heading"&gt;&lt;p class="alignleft"&gt;Kirrix&lt;/p&gt;&lt;p class="alignright"&gt;CR 3&lt;/p&gt;&lt;div style="clear: both;"&gt;&lt;/div&gt;&lt;/div&gt;&lt;div&gt;&lt;h5&gt;&lt;b&gt;XP &lt;/b&gt;800&lt;/h5&gt;&lt;h5&gt;N Large magical beast &lt;/h5&gt;&lt;h5&gt;&lt;b&gt;Init &lt;/b&gt;+6; &lt;b&gt;Senses &lt;/b&gt;blindsense 10 ft., darkvision 60 ft., low-light vision, scent; Perception +9&lt;/h5&gt;&lt;/div&gt;&lt;hr/&gt;&lt;div&gt;&lt;h5&gt;&lt;b&gt;DEFENSE&lt;/b&gt;&lt;/h5&gt;&lt;/div&gt;&lt;hr/&gt;&lt;div&gt;&lt;h5&gt;&lt;b&gt;AC &lt;/b&gt;14, touch 11, flat-footed 12 (+2 Dex, +3 natural, -1 size)&lt;/h5&gt;&lt;h5&gt;&lt;b&gt;hp &lt;/b&gt;34 (4d10+12)&lt;/h5&gt;&lt;h5&gt;&lt;b&gt;Fort &lt;/b&gt;+7, &lt;b&gt;Ref &lt;/b&gt;+6, &lt;b&gt;Will &lt;/b&gt;+2&lt;/h5&gt;&lt;h5&gt;&lt;b&gt;Immune &lt;/b&gt;disease&lt;/h5&gt;&lt;/div&gt;&lt;hr/&gt;&lt;div&gt;&lt;h5&gt;&lt;b&gt;OFFENSE&lt;/b&gt;&lt;/h5&gt;&lt;/div&gt;&lt;hr/&gt;&lt;div&gt;&lt;h5&gt;&lt;b&gt;Spd &lt;/b&gt;30 ft., burrow 10 ft., climb 20 ft.&lt;/h5&gt;&lt;h5&gt;&lt;b&gt;Melee &lt;/b&gt;bite +7 (1d8+6)&lt;/h5&gt;&lt;h5&gt;&lt;b&gt;Space &lt;/b&gt;10 ft.; &lt;b&gt;Reach &lt;/b&gt;5 ft.&lt;/h5&gt;&lt;h5&gt;&lt;b&gt;Special Attacks &lt;/b&gt;expel pathogens&lt;/h5&gt;&lt;/div&gt;&lt;hr/&gt;&lt;div&gt;&lt;h5&gt;&lt;b&gt;STATISTICS&lt;/b&gt;&lt;/h5&gt;&lt;/div&gt;&lt;hr/&gt;&lt;div&gt;&lt;h5&gt;&lt;b&gt;Str &lt;/b&gt;18, &lt;b&gt;Dex &lt;/b&gt;15, &lt;b&gt;Con &lt;/b&gt;17, &lt;b&gt;Int &lt;/b&gt; 5, &lt;b&gt;Wis &lt;/b&gt;12, &lt;b&gt;Cha &lt;/b&gt;8&lt;/h5&gt;&lt;h5&gt;&lt;b&gt;Base Atk &lt;/b&gt;+4; &lt;b&gt;CMB &lt;/b&gt;+9; &lt;b&gt;CMD &lt;/b&gt;21 (29 vs. trip)&lt;/h5&gt;&lt;h5&gt;&lt;b&gt;Feats &lt;/b&gt;Improved Initiative, Skill Focus (Perception)&lt;/h5&gt;&lt;h5&gt;&lt;b&gt;Skills &lt;/b&gt;Climb +12, Perception +9, Stealth +3&lt;/h5&gt;&lt;h5&gt;&lt;b&gt;Languages &lt;/b&gt;Common (can't speak)&lt;/h5&gt;&lt;h5&gt;&lt;b&gt;SQ &lt;/b&gt;compression, harbor pathogens&lt;/h5&gt;&lt;/div&gt;&lt;hr/&gt;&lt;div&gt;&lt;h5&gt;&lt;b&gt;ECOLOGY&lt;/b&gt;&lt;/h5&gt;&lt;/div&gt;&lt;hr/&gt;&lt;div&gt;&lt;h5&gt;&lt;b&gt;Environment &lt;/b&gt; any underground&lt;/h5&gt;&lt;h5&gt;&lt;b&gt;Organization &lt;/b&gt;solitary, pair, or pack (3-6)&lt;/h5&gt;&lt;h5&gt;&lt;b&gt;Treasure &lt;/b&gt;none&lt;/h5&gt;&lt;/div&gt;&lt;hr/&gt;&lt;div&gt;&lt;h5&gt;&lt;b&gt;SPECIAL ABILITIES&lt;/b&gt;&lt;/h5&gt;&lt;/div&gt;&lt;hr/&gt;&lt;div&gt;&lt;/h5&gt;&lt;h5&gt;&lt;b&gt;Expel Pathogens (Ex)&lt;/b&gt; When a kirrix hits with its bite attack, it can infect its target using its harbor pathogens ability (if any) with one disease it has stored, even if that disease can't normally be contracted via an injury. It can do this a number of times per day equal to its Constitution modifier. Alternatively, a kirrix can expend two uses of this ability to spray a disease in a 15-foot cone, exposing all creatures in the cone to the disease even if it can't normally be contracted by contact. Doing so depletes the kirrix's reserve of that disease.  &lt;/h5&gt;&lt;h5&gt;&lt;b&gt;Harbor Pathogens (Ex)&lt;/b&gt; A kirrix's body has innate features that let it clean up and contain diseases within ratfolk warrens. A kirrix collects diseases by consuming them off of objects or from the air (typically contact, ingested, or inhaled diseases), by ministering to a diseased creature (typically ingested or injury diseases), or by fighting a creature that imparts diseases and being subjected to one. The kirrix can store up to two types of diseases at a time in an organ near its throat. (A typical kirrix has filth fever and bubonic plague stored.) A kirrix can harmlessly digest an unwanted disease as a full-round action. If the creature consumes a mold or another substance that causes disease, it clears the surface of disease. If it ingests a diseased creature's blood (either by licking an open wound or biting the creature), it can produce an antiplague secretion, which it can use on itself or apply to others. Treat this as though the kirrix were using the Heal skill to treat disease with a +12 bonus.&lt;/h5&gt;&lt;/div&gt;&lt;br&gt;&lt;div&gt;&lt;h4&gt;&lt;p&gt;&lt;p&gt;Ratfolk have just as much enthusiasm for alchemy as they do for rodents, and they combined these two interests to create the kirrix-the result of generations of riding rat husbandry combined with regular infusions. These alchemical modifications have given kirrixes six legs and the ability to consume and transmit diseases without ill effect to the creatures themselves.  Many ratfolk settlements raise these gregarious creatures, with whom the ratfolk share their warrens in a symbiotic relationship. The kirrixes prowl the ratfolk tunnels and act as scavengers-searching for unfamiliar scents, consuming detritus, and removing harmful diseases from the ratfolk settlement. If the warren comes under attack, the kirrixes act as guards, and squeeze through or block tunnels as necessary to buy time for their ratfolk allies to escape.  A typical adult kirrix is 9 feet long and usually weighs under 500 pounds.&lt;/p&gt;&lt;/h4&gt;&lt;/div&gt;</t>
  </si>
  <si>
    <t>Feeder In The Depths</t>
  </si>
  <si>
    <t>blindsense 30 ft., darkvision 60 ft., keen scent, low-light vision; Perception +20</t>
  </si>
  <si>
    <t>blood feast (30 ft.)</t>
  </si>
  <si>
    <t>blood feast</t>
  </si>
  <si>
    <t>bite +15/+10 (2d6+10/19-20 plus deadly bleeding)</t>
  </si>
  <si>
    <t>swift bite</t>
  </si>
  <si>
    <t>Spell-Like Abilities (CL 10th; concentration +12)   At Will-blood biographyAPG (on any creature bitten in the past day, DC 15)   1/day-summon monster V (summons 1d4+1 hammerhead sharks or 1d3 great white sharks)</t>
  </si>
  <si>
    <t>Str 24, Dex 15, Con 20, Int 13, Wis 15, Cha 14</t>
  </si>
  <si>
    <t>Combat Reflexes, Improved Critical (bite), Intimidating Prowess, Iron Will, Vital Strike</t>
  </si>
  <si>
    <t>Intimidate +19, Knowledge (religion) +11, Perception +20, Swim +15</t>
  </si>
  <si>
    <t>+5 Perception</t>
  </si>
  <si>
    <t>Aklo, Aquan, Infernal</t>
  </si>
  <si>
    <t>An immense gray-and-white shark glides through the water, its piercing red eyes revealing a vicious intelligence.</t>
  </si>
  <si>
    <t>Blood Feast (Su) When a creature within 30 feet of a feeder in the depths takes bleed damage (including ongoing damage), the feeder heals an equal amount of damage.  Deadly Bleeding (Su) A feeder in the depth's bite causes bleeding wounds that resist healing. The first bite that damages a creature deals 1d4 points of bleed damage, and each subsequent bite increases the amount of bleed by 1d4. Stopping the bleeding requires a successful DC 20 Heal check or the application of any magical healing. However, anyone attempting to cast a healing spell on a creature suffering from deadly bleeding must succeed at a DC 20 caster level check or the spell doesn't affect the bleeding creature. The save DC is Constitution-based.  Keen Scent (Ex) A feeder in the depths can notice creatures by scent in a 180-foot radius underwater, and can detect blood in the water at a distance of up to 1 mile.  Swift Bite (Ex) When making a full attack, a feeder in the depths can make a second bite attack at a -5 penalty.</t>
  </si>
  <si>
    <t>Feeders in the depths closely resemble ordinary sharks, but they are faster, stronger, and far more intelligent and malevolent. Feeders in the depths begin life as ordinary sharks, raised under the care of sahuagin priestesses. A would-be feeder feasts on the flesh of merfolk, sea elves, and other aquatic humanoids. As it dines on these sacrifices, the priestess chants blasphemous rituals, infusing the shark with malign power and the stolen intelligence of its victims. Over the course of 13 feedings over 13 midwinters, a new feeder in the depths arises.  Feeders in the depths view themselves as equals to sahuagin, not as servants. They have no special affection for sharks, and can't communicate with them. Feeders act as loyal companions as long as they're respected and given the freedom to hunt. If not treated well, they rip their would-be masters apart and descend into the lightless depths of the ocean. Although able to breed, feeders in the depths give birth only to monstrosities or normal sharks, never to other feeders. A typical feeder in the depths is 24 feet long and weighs 5,500 pounds.</t>
  </si>
  <si>
    <t>&lt;link rel="stylesheet"href="PF.css"&gt;&lt;div&gt;&lt;h2&gt;Feeder In The Depths&lt;/h2&gt;&lt;h3&gt;&lt;i&gt;An immense gray-and-white shark glides through the water, its piercing red eyes revealing a vicious intelligence.&lt;/i&gt;&lt;/h3&gt;&lt;br&gt;&lt;/div&gt;&lt;div class="heading"&gt;&lt;p class="alignleft"&gt;Feeder In The Depths&lt;/p&gt;&lt;p class="alignright"&gt;CR 8&lt;/p&gt;&lt;div style="clear: both;"&gt;&lt;/div&gt;&lt;/div&gt;&lt;div&gt;&lt;h5&gt;&lt;b&gt;XP &lt;/b&gt;4,800&lt;/h5&gt;&lt;h5&gt;LE Huge magical beast &lt;/h5&gt;&lt;h5&gt;&lt;b&gt;Init &lt;/b&gt;+2; &lt;b&gt;Senses &lt;/b&gt;blindsense 30 ft., darkvision 60 ft., keen scent, low-light vision; Perception +20&lt;/h5&gt;&lt;h5&gt;&lt;b&gt;Aura &lt;/b&gt;blood feast (30 ft.)&lt;/h5&gt;&lt;/div&gt;&lt;hr/&gt;&lt;div&gt;&lt;h5&gt;&lt;b&gt;DEFENSE&lt;/b&gt;&lt;/h5&gt;&lt;/div&gt;&lt;hr/&gt;&lt;div&gt;&lt;h5&gt;&lt;b&gt;AC &lt;/b&gt;20, touch 10, flat-footed 18 (+2 Dex, +10 natural, -2 size)&lt;/h5&gt;&lt;h5&gt;&lt;b&gt;hp &lt;/b&gt;105 (10d10+50); blood feast&lt;/h5&gt;&lt;h5&gt;&lt;b&gt;Fort &lt;/b&gt;+12, &lt;b&gt;Ref &lt;/b&gt;+9, &lt;b&gt;Will &lt;/b&gt;+7&lt;/h5&gt;&lt;h5&gt;&lt;b&gt;Resist &lt;/b&gt;cold 20; &lt;b&gt;SR &lt;/b&gt;19&lt;/h5&gt;&lt;/div&gt;&lt;hr/&gt;&lt;div&gt;&lt;h5&gt;&lt;b&gt;OFFENSE&lt;/b&gt;&lt;/h5&gt;&lt;/div&gt;&lt;hr/&gt;&lt;div&gt;&lt;h5&gt;&lt;b&gt;Spd &lt;/b&gt;swim 80 ft.&lt;/h5&gt;&lt;h5&gt;&lt;b&gt;Melee &lt;/b&gt;bite +15/+10 (2d6+10/19-20 plus deadly bleeding)&lt;/h5&gt;&lt;h5&gt;&lt;b&gt;Space &lt;/b&gt;15 ft.; &lt;b&gt;Reach &lt;/b&gt;10 ft.&lt;/h5&gt;&lt;h5&gt;&lt;b&gt;Special Attacks &lt;/b&gt;swift bite&lt;/h5&gt;&lt;h5&gt;&lt;b&gt;Spell-Like Abilities&lt;/b&gt; (CL 10th; concentration +12) &lt;/br&gt;At Will&amp;mdash;&lt;i&gt;blood biography&lt;/i&gt;&lt;sup&gt;APG&lt;/sup&gt; (on any creature bitten in the past day, DC 15) &lt;/br&gt;1/day&amp;mdash;&lt;i&gt;summon monster V&lt;/i&gt; (summons 1d4+1 hammerhead sharks or 1d3 great white sharks)&lt;/h5&gt;&lt;/h5&gt;&lt;/div&gt;&lt;hr/&gt;&lt;div&gt;&lt;h5&gt;&lt;b&gt;STATISTICS&lt;/b&gt;&lt;/h5&gt;&lt;/div&gt;&lt;hr/&gt;&lt;div&gt;&lt;h5&gt;&lt;b&gt;Str &lt;/b&gt;24, &lt;b&gt;Dex &lt;/b&gt;15, &lt;b&gt;Con &lt;/b&gt;20, &lt;b&gt;Int &lt;/b&gt; 13, &lt;b&gt;Wis &lt;/b&gt;15, &lt;b&gt;Cha &lt;/b&gt;14&lt;/h5&gt;&lt;h5&gt;&lt;b&gt;Base Atk &lt;/b&gt;+10; &lt;b&gt;CMB &lt;/b&gt;+19; &lt;b&gt;CMD &lt;/b&gt;31 (can't be tripped)&lt;/h5&gt;&lt;h5&gt;&lt;b&gt;Feats &lt;/b&gt;Combat Reflexes, Improved Critical (bite), Intimidating Prowess, Iron Will, Vital Strike&lt;/h5&gt;&lt;h5&gt;&lt;b&gt;Skills &lt;/b&gt;Intimidate +19, Knowledge (religion) +11, Perception +20, Swim +15; &lt;b&gt;Racial Modifiers &lt;/b&gt;+5 Perception&lt;/h5&gt;&lt;h5&gt;&lt;b&gt;Languages &lt;/b&gt;Aklo, Aquan, Infernal&lt;/h5&gt;&lt;/div&gt;&lt;hr/&gt;&lt;div&gt;&lt;h5&gt;&lt;b&gt;ECOLOGY&lt;/b&gt;&lt;/h5&gt;&lt;/div&gt;&lt;hr/&gt;&lt;div&gt;&lt;h5&gt;&lt;b&gt;Environment &lt;/b&gt; any oceans&lt;/h5&gt;&lt;h5&gt;&lt;b&gt;Organization &lt;/b&gt;solitary&lt;/h5&gt;&lt;h5&gt;&lt;b&gt;Treasure &lt;/b&gt;none&lt;/h5&gt;&lt;/div&gt;&lt;hr/&gt;&lt;div&gt;&lt;h5&gt;&lt;b&gt;SPECIAL ABILITIES&lt;/b&gt;&lt;/h5&gt;&lt;/div&gt;&lt;hr/&gt;&lt;div&gt;&lt;/h5&gt;&lt;h5&gt;&lt;b&gt;Blood Feast (Su)&lt;/b&gt; When a creature within 30 feet of a feeder in the depths takes bleed damage (including ongoing damage), the feeder heals an equal amount of damage.  &lt;/h5&gt;&lt;h5&gt;&lt;b&gt;Deadly Bleeding (Su)&lt;/b&gt; A feeder in the depth's bite causes bleeding wounds that resist healing. The first bite that damages a creature deals 1d4 points of bleed damage, and each subsequent bite increases the amount of bleed by 1d4. Stopping the bleeding requires a successful DC 20 Heal check or the application of any magical healing. However, anyone attempting to cast a healing spell on a creature suffering from deadly bleeding must succeed at a DC 20 caster level check or the spell doesn't affect the bleeding creature. The save DC is Constitution-based.  &lt;/h5&gt;&lt;h5&gt;&lt;b&gt;Keen Scent (Ex)&lt;/b&gt; A feeder in the depths can notice creatures by scent in a 180-foot radius underwater, and can detect blood in the water at a distance of up to 1 mile.  &lt;/h5&gt;&lt;h5&gt;&lt;b&gt;Swift Bite (Ex)&lt;/b&gt; When making a full attack, a feeder in the depths can make a second bite attack at a -5 penalty.&lt;/h5&gt;&lt;/div&gt;&lt;br&gt;&lt;div&gt;&lt;h4&gt;&lt;p&gt;&lt;p&gt;Feeders in the depths closely resemble ordinary sharks, but they are faster, stronger, and far more intelligent and malevolent. Feeders in the depths begin life as ordinary sharks, raised under the care of sahuagin priestesses. A would-be feeder feasts on the flesh of merfolk, sea elves, and other aquatic humanoids. As it dines on these sacrifices, the priestess chants blasphemous rituals, infusing the shark with malign power and the stolen intelligence of its victims. Over the course of 13 feedings over 13 midwinters, a new feeder in the depths arises.  Feeders in the depths view themselves as equals to sahuagin, not as servants. They have no special affection for sharks, and can't communicate with them. Feeders act as loyal companions as long as they're respected and given the freedom to hunt. If not treated well, they rip their would-be masters apart and descend into the lightless depths of the ocean. Although able to breed, feeders in the depths give birth only to monstrosities or normal sharks, never to other feeders. A typical feeder in the depths is 24 feet long and weighs 5,500 pounds.&lt;/p&gt;&lt;/h4&gt;&lt;/div&gt;</t>
  </si>
  <si>
    <t>Seru</t>
  </si>
  <si>
    <t>bite +6 (1d4-2 plus poison)</t>
  </si>
  <si>
    <t>spit venom +6 ranged touch (poison)</t>
  </si>
  <si>
    <t>poison, spit venom</t>
  </si>
  <si>
    <t>Str 6, Dex 15, Con 14, Int 11, Wis 13, Cha 10</t>
  </si>
  <si>
    <t>Dodge, Flyby AttackB, Improved Initiative, Weapon FinesseB</t>
  </si>
  <si>
    <t>Bluff +7, Fly +4, Perception +10, Stealth +10 (+14 in rocky areas)</t>
  </si>
  <si>
    <t>+4 Bluff, +4 Perception</t>
  </si>
  <si>
    <t>Aklo, Common (can't speak any language); telepathy 60 ft.</t>
  </si>
  <si>
    <t xml:space="preserve"> any land (jungles, swamps, or underground)</t>
  </si>
  <si>
    <t>The sound of flapping wings and an angry hiss accompany the appearance of this flying snake.</t>
  </si>
  <si>
    <t>Poison (Ex) Bite or spit venom-injury; save Fort DC 15; frequency 1/minute for 6 minutes; effect 1 Con damage plus blindness for 1 minute; cure 1 save.  Spit Venom (Ex) As a standard action, a seru can spit venom up to 30 feet. This is a ranged touch attack with no range increment. Any opponent hit by this attack is exposed to the seru's poison.</t>
  </si>
  <si>
    <t>A seru is an underground variety of telepathic venomous snake with the wings of a bat. These creatures have long held a special relationship with serpentfolk, and some legends suggest the snake-god created these winged vipers to assist the serpentfolk in their war against humanity. Intelligent enough to form their own culture, many serus live entirely separate lives from serpentfolk enclaves. Even so, many serpentfolk wizards still seek out serus to bind them as familiars. A spellcaster must have the Improved Familiar feat, be of an evil alignment, and be an arcane caster of level of 7th or higher to gain a seru familiar.  Serus are natural predators that prefer to track prey by scent. When ready to strike, they spit venom into the eyes of a victim and use ambush tactics to wear down their targets. When presented with overwhelming odds or those capable of resisting their venom, serus tend to flee and hide among their cavern rocks.  Serpentfolk often use serus to watch their territorial borders. These creatures serve both as a deterrent and as telepathic spies that can quickly alert their masters to the presence of outsiders. They sometimes enter into friendships with degenerate serpentfolk, participating in raiding parties as equal companions and trackers, or else command them by acting as mouthpieces for purecastes.  An adult seru weighs approximately 20 pounds, with a body nearly 3 feet long and a wingspan of 5 feet. A mated female lays two to five eggs every year, but many fall victim to underground predators before they ever hatch. Serus have an average life span of 25 years.</t>
  </si>
  <si>
    <t>&lt;link rel="stylesheet"href="PF.css"&gt;&lt;div&gt;&lt;h2&gt;Seru&lt;/h2&gt;&lt;h3&gt;&lt;i&gt;The sound of flapping wings and an angry hiss accompany the appearance of this flying snake.&lt;/i&gt;&lt;/h3&gt;&lt;br&gt;&lt;/div&gt;&lt;div class="heading"&gt;&lt;p class="alignleft"&gt;Seru&lt;/p&gt;&lt;p class="alignright"&gt;CR 3&lt;/p&gt;&lt;div style="clear: both;"&gt;&lt;/div&gt;&lt;/div&gt;&lt;div&gt;&lt;h5&gt;&lt;b&gt;XP &lt;/b&gt;800&lt;/h5&gt;&lt;h5&gt;NE Small magical beast &lt;/h5&gt;&lt;h5&gt;&lt;b&gt;Init &lt;/b&gt;+6; &lt;b&gt;Senses &lt;/b&gt;darkvision 60 ft., low-light vision, scent; Perception +10&lt;/h5&gt;&lt;/div&gt;&lt;hr/&gt;&lt;div&gt;&lt;h5&gt;&lt;b&gt;DEFENSE&lt;/b&gt;&lt;/h5&gt;&lt;/div&gt;&lt;hr/&gt;&lt;div&gt;&lt;h5&gt;&lt;b&gt;AC &lt;/b&gt;15, touch 14, flat-footed 12 (+2 Dex, +1 dodge, +1 natural, +1 size)&lt;/h5&gt;&lt;h5&gt;&lt;b&gt;hp &lt;/b&gt;22 (3d10+6)&lt;/h5&gt;&lt;h5&gt;&lt;b&gt;Fort &lt;/b&gt;+5, &lt;b&gt;Ref &lt;/b&gt;+5, &lt;b&gt;Will &lt;/b&gt;+2&lt;/h5&gt;&lt;/div&gt;&lt;hr/&gt;&lt;div&gt;&lt;h5&gt;&lt;b&gt;OFFENSE&lt;/b&gt;&lt;/h5&gt;&lt;/div&gt;&lt;hr/&gt;&lt;div&gt;&lt;h5&gt;&lt;b&gt;Spd &lt;/b&gt;20 ft., fly 40 ft. (average)&lt;/h5&gt;&lt;h5&gt;&lt;b&gt;Melee &lt;/b&gt;bite +6 (1d4-2 plus poison)&lt;/h5&gt;&lt;h5&gt;&lt;b&gt;Ranged &lt;/b&gt;spit venom +6 ranged touch (poison)&lt;/h5&gt;&lt;h5&gt;&lt;b&gt;Space &lt;/b&gt;5 ft.; &lt;b&gt;Reach &lt;/b&gt;5 ft.&lt;/h5&gt;&lt;h5&gt;&lt;b&gt;Special Attacks &lt;/b&gt;poison, spit venom&lt;/h5&gt;&lt;/div&gt;&lt;hr/&gt;&lt;div&gt;&lt;h5&gt;&lt;b&gt;STATISTICS&lt;/b&gt;&lt;/h5&gt;&lt;/div&gt;&lt;hr/&gt;&lt;div&gt;&lt;h5&gt;&lt;b&gt;Str &lt;/b&gt;6, &lt;b&gt;Dex &lt;/b&gt;15, &lt;b&gt;Con &lt;/b&gt;14, &lt;b&gt;Int &lt;/b&gt; 11, &lt;b&gt;Wis &lt;/b&gt;13, &lt;b&gt;Cha &lt;/b&gt;10&lt;/h5&gt;&lt;h5&gt;&lt;b&gt;Base Atk &lt;/b&gt;+3; &lt;b&gt;CMB &lt;/b&gt;+0; &lt;b&gt;CMD &lt;/b&gt;13&lt;/h5&gt;&lt;h5&gt;&lt;b&gt;Feats &lt;/b&gt;Dodge, Flyby Attack&lt;sup&gt;B&lt;/sup&gt;, Improved Initiative, Weapon Finesse&lt;sup&gt;B&lt;/sup&gt;&lt;/h5&gt;&lt;h5&gt;&lt;b&gt;Skills &lt;/b&gt;Bluff +7, Fly +4, Perception +10, Stealth +10 (+14 in rocky areas); &lt;b&gt;Racial Modifiers &lt;/b&gt;+4 Bluff, +4 Perception&lt;/h5&gt;&lt;h5&gt;&lt;b&gt;Languages &lt;/b&gt;Aklo, Common (can't speak any language); telepathy 60 ft.&lt;/h5&gt;&lt;/div&gt;&lt;hr/&gt;&lt;div&gt;&lt;h5&gt;&lt;b&gt;ECOLOGY&lt;/b&gt;&lt;/h5&gt;&lt;/div&gt;&lt;hr/&gt;&lt;div&gt;&lt;h5&gt;&lt;b&gt;Environment &lt;/b&gt; any land (jungles, swamps, or underground)&lt;/h5&gt;&lt;h5&gt;&lt;b&gt;Organization &lt;/b&gt;solitary, pair, or nest (3-8)&lt;/h5&gt;&lt;h5&gt;&lt;b&gt;Treasure &lt;/b&gt;none&lt;/h5&gt;&lt;/div&gt;&lt;hr/&gt;&lt;div&gt;&lt;h5&gt;&lt;b&gt;SPECIAL ABILITIES&lt;/b&gt;&lt;/h5&gt;&lt;/div&gt;&lt;hr/&gt;&lt;div&gt;&lt;/h5&gt;&lt;h5&gt;&lt;b&gt;Poison (Ex)&lt;/b&gt; Bite or spit venom-injury; &lt;i&gt;save&lt;/i&gt; Fort DC 15; &lt;i&gt;frequency&lt;/i&gt; 1/minute for 6 minutes; &lt;i&gt;effect&lt;/i&gt; 1 Con damage plus blindness for 1 minute; &lt;i&gt;cure&lt;/i&gt; 1 &lt;i&gt;save&lt;/i&gt;.  &lt;/h5&gt;&lt;h5&gt;&lt;b&gt;Spit Venom (Ex)&lt;/b&gt; As a standard action, a seru can spit venom up to 30 feet. This is a ranged touch attack with no range increment. Any opponent hit by this attack is exposed to the seru's poison.&lt;/h5&gt;&lt;/div&gt;&lt;br&gt;&lt;div&gt;&lt;h4&gt;&lt;p&gt;&lt;p&gt;A seru is an underground variety of telepathic venomous snake with the wings of a bat. These creatures have long held a special relationship with serpentfolk, and some legends suggest the snake-god created these winged vipers to assist the serpentfolk in their war against humanity. Intelligent enough to form their own culture, many serus live entirely separate lives from serpentfolk enclaves. Even so, many serpentfolk wizards still seek out serus to bind them as familiars. A spellcaster must have the Improved Familiar feat, be of an evil alignment, and be an arcane caster of level of 7th or higher to gain a seru familiar.  Serus are natural predators that prefer to track prey by scent. When ready to strike, they spit venom into the eyes of a victim and use ambush tactics to wear down their targets. When presented with overwhelming odds or those capable of resisting their venom, serus tend to flee and hide among their cavern rocks.  Serpentfolk often use serus to watch their territorial borders. These creatures serve both as a deterrent and as telepathic spies that can quickly alert their masters to the presence of outsiders. They sometimes enter into friendships with degenerate serpentfolk, participating in raiding parties as equal companions and trackers, or else command them by acting as mouthpieces for purecastes.  An adult seru weighs approximately 20 pounds, with a body nearly 3 feet long and a wingspan of 5 feet. A mated female lays two to five eggs every year, but many fall victim to underground predators before they ever hatch. Serus have an average life span of 25 years.&lt;/p&gt;&lt;/h4&gt;&lt;/div&gt;</t>
  </si>
  <si>
    <t>Gammenore</t>
  </si>
  <si>
    <t>Fort +11, Ref +11, Will +7</t>
  </si>
  <si>
    <t>shell of ice</t>
  </si>
  <si>
    <t>claw +17 (1d6+6/19-20), pincer +17 (2d6+9 plus grab)</t>
  </si>
  <si>
    <t>constrict (2d6+9), ice spikes, oversized pincer</t>
  </si>
  <si>
    <t>Str 23, Dex 12, Con 16, Int 3, Wis 16, Cha 7</t>
  </si>
  <si>
    <t>Combat Reflexes, Improved Critical (claw), Improved Initiative, Lightning Reflexes, Lunge, Power Attack</t>
  </si>
  <si>
    <t>Climb +14, Perception +10, Stealth +8 (+16 in icy or snowy terrain)</t>
  </si>
  <si>
    <t>+8 Stealth in icy or snowy terrain</t>
  </si>
  <si>
    <t>solitary, pair, or cluster (3-9)</t>
  </si>
  <si>
    <t>Spikes of ice jut from the carapace of this stocky crustacean. It scuttles sideways on its eight legs with surprising speed, while its two pincers-one small and sharp, the other monstrously large- flex in anticipation of combat.</t>
  </si>
  <si>
    <t>AP 89</t>
  </si>
  <si>
    <t>Ice Spikes (Su) As a standard action, a gammenore can force freezing water through pores in its carapace to produce long, sharp spikes of ice. These spikes impale nearby creatures, dealing 6d6 points of piercing damage to each creature adjacent to the gammenore (Reflex DC 19 half). Additionally, the spikes shatter easily, embedding shards of ice in the flesh of creatures that fail their saving throws against the attack-these shards deal 1d6 points of bleed damage each round until the wounds are healed. A gammenore can use this ability once every 1d4 rounds. The save DC is Constitution-based.  Oversized Pincer (Ex) A gammenore's pincer attack is a primary attack that deals the indicated amount of damage plus 1-1/2 times its Strength modifier.  Shell of Ice (Su) Much of a gammenore's carapace is encased in a thick layer of jagged icicles. This shell of ice functions much like spiked armor, dealing 1d8 points of piercing damage to the target of any successful grapple combat maneuver check made by the gammenore.  Additionally, this frozen shell helps to regulate the gammenore's cold body temperature, granting it resistance 10 to fire. The shell can absorb up to 60 points of fire damage before melting. Once the shell melts, the gammenore takes a -4 penalty to its natural armor bonus, it loses its fire resistance, and it deals no additional damage when grappling. A gammenore can reconstitute a melted shell by spending time in areas of intense cold. This process takes 2 hours in a cold environment, 3d10 minutes in areas of severe cold, and 1d10 minutes in areas of extreme cold.</t>
  </si>
  <si>
    <t>The gammenore is a prime example of how Triaxian fauna has adapted to survive the planet's long, cruel winters. While other creatures struggle to survive the planet's decades-long season of cold and ice, the gammenore thrives, turning the might of winter into the very tools of its survival.  Absent its icy armor, the gammenore looks like a large, blue-and-white-shelled crustacean. It has a rather wide,  oval-shaped carapace, a pair of powerful pincers, and four pairs of strong, articulated legs.  A gammenore's two pincers serve very different purposes. The primary claw is monstrously large and extremely strong, and is used to break through ice and crush the gammenore's prey. The other claw is smaller, less cumbersome, and sharp enough to rend flesh and bone. The gammenore uses this smaller claw to tear its victims into pieces small enough to eat, and to perform any manipulations too delicate for the large claw. Its eyes are located on short stalks that rise from the front of its carapace, allowing it to see even when encased in its shell of ice. A gammenore is approximately 8 feet wide, and weighs between 2,000 and 3,000 pounds.  Ecology  Despite their resemblance to mundane crabs, gammenores are primarily terrestrial creatures, living in water only as larvae and while mating. They can be found anywhere ice and snow exists on Triaxus, from the high mountains to the low snowy plains, or even atop the ice-covered seas. The gammenore is an ambush predator, preferring to conceal itself in snow banks or among ice formations and wait for prey to approach. Once a victim is within reach, the gammenore erupts from hiding and attempts to grab or cripple the target with its large claw. Failing that, it may chase down its prey on foot, especially if the victim seems injured or the terrain favors climbing over sprinting. When times are lean, a gammenore may resort to scavenging or even to stealing food from larger predators, trusting its shell to protect it from enemies' reprisals.  When threatened, a gammenore forces freezing water through pores in its shell to form a barrier of spikes across its carapace. These spikes break and fuse together over time to form a thick sheet of jagged ice over much of the gammenore's body, granting it a second layer of defense against attacks. A gammenore is able to excrete more water this way than it should theoretically be able to carry within its body, leading many scholars to conclude that much of the ice is magically produced or conjured. Despite this, gammenores seem to possess an unquenchable thirst, spending much of their time eating snow and ice. The creatures also prefer to eat their food frozen, letting victims' torn bodies freeze before crunching away at their meals.  Habitat &amp; Society  During Triaxus's harsh winters, gammenores rarely spend much time in each other's company, as they are extremely competitive and fight each other for food or territory. Their behavior changes drastically as the season begins to turn- they become much more companionable as winter's grip on the land weakens. As spring nears, gammenores from across Triaxus instinctively begin to migrate to the nearest   body of water to mate and lay their eggs. These eggs then go dormant during the planet's long summer, hatching as the water temperature begins to drop once again. After laying their eggs, gammenores migrate to the coldest, most remote parts of the world. This is a time of danger for the civilized races of Triaxus, for gammenore migration routes are hardly regular each season and often cross through populated areas. In the northern stretches of the Allied Territories, inhabitants tell tales of armies of gammenores, over a hundred strong, marching through cities and leaving naught but rubble and ruin. These stories are most likely exaggerations, as gammenores rarely travel in groups larger than nine, but such packs of migrating gammenores can still wreak havoc on a community.  At the end of the gammenores' journey, they gather by the hundreds atop the tallest mountains and in the deepest caverns of the world to flee the coming heat. Near the planet's north pole these colonies can grow into the thousands, covering swaths of land in a living blanket of gammenores. Piled atop each other, the gammenores extend their ice shells to cover their entire bodies, encasing themselves in ice and slowing their metabolisms in an attempt to preserve themselves. Precipitation during the tail end of winter combines with the gammenore's own supernatural cold to further cement the creatures together, forming miniature glaciers and mountain icecaps to protect the colony from the heat of the planet's long summer.  This defense is far from perfect and few gammenores survive to the next winter. During particularly hot summers, gammenores on the periphery of the colony thaw prematurely. These gammenores either die quickly from the heat, or stumble into glacial runoff and are washed downstream, becoming short-lived menaces to riverside communities. Summertime gammenores react to heat dangers as though they were one category more severe-normal temperatures count as hot conditions, hot conditions count as severe heat, etc. The high temperatures of summer also disorient the gammenores, giving them the confused condition. Gammenores in the heat lose their shell of ice ability entirely, and produce sprays of cold water from their bodies in place of ice spikes, allowing them to attempt a single combat maneuver check to bull rush all adjacent creatures once every 1d4 rounds. Reduce the CR of a gammenore encountered in the summertime by 2.  Gammenore eggs hatch in late fall, releasing swarms of larvae into the waters in which they were deposited. These larvae feed upon each other, and on anything the current washes them across, until they mature into adult gammenores at the start of winter. Meanwhile, the adults that survived the summer chip themselves free from their communal glaciers to seek new hunting grounds away from their competitive kin, so that they can feed and restore their strength.</t>
  </si>
  <si>
    <t>&lt;link rel="stylesheet"href="PF.css"&gt;&lt;div&gt;&lt;h2&gt;Gammenore&lt;/h2&gt;&lt;h3&gt;&lt;i&gt;Spikes of ice jut from the carapace of this stocky crustacean. It scuttles sideways on its eight legs with surprising speed, while its two pincers-one small and sharp, the other monstrously large- flex in anticipation of combat.&lt;/i&gt;&lt;/h3&gt;&lt;br&gt;&lt;/div&gt;&lt;div class="heading"&gt;&lt;p class="alignleft"&gt;Gammenore&lt;/p&gt;&lt;p class="alignright"&gt;CR 8&lt;/p&gt;&lt;div style="clear: both;"&gt;&lt;/div&gt;&lt;/div&gt;&lt;div&gt;&lt;h5&gt;&lt;b&gt;XP &lt;/b&gt;4,800&lt;/h5&gt;&lt;h5&gt;N Large magical beast (cold)&lt;/h5&gt;&lt;h5&gt;&lt;b&gt;Init &lt;/b&gt;+5; &lt;b&gt;Senses &lt;/b&gt;darkvision 60 ft., low-light vision; Perception +10&lt;/h5&gt;&lt;/div&gt;&lt;hr/&gt;&lt;div&gt;&lt;h5&gt;&lt;b&gt;DEFENSE&lt;/b&gt;&lt;/h5&gt;&lt;/div&gt;&lt;hr/&gt;&lt;div&gt;&lt;h5&gt;&lt;b&gt;AC &lt;/b&gt;22, touch 10, flat-footed 21 (+1 Dex, +12 natural, -1 size)&lt;/h5&gt;&lt;h5&gt;&lt;b&gt;hp &lt;/b&gt;102 (12d10+36)&lt;/h5&gt;&lt;h5&gt;&lt;b&gt;Fort &lt;/b&gt;+11, &lt;b&gt;Ref &lt;/b&gt;+11, &lt;b&gt;Will &lt;/b&gt;+7&lt;/h5&gt;&lt;h5&gt;&lt;b&gt;Defensive Abilities &lt;/b&gt;shell of ice; &lt;b&gt;Immune &lt;/b&gt;cold&lt;/h5&gt;&lt;h5&gt;&lt;b&gt;Weaknesses &lt;/b&gt;vulnerable to fire&lt;/h5&gt;&lt;/div&gt;&lt;hr/&gt;&lt;div&gt;&lt;h5&gt;&lt;b&gt;OFFENSE&lt;/b&gt;&lt;/h5&gt;&lt;/div&gt;&lt;hr/&gt;&lt;div&gt;&lt;h5&gt;&lt;b&gt;Spd &lt;/b&gt;40 ft., climb 20 ft.&lt;/h5&gt;&lt;h5&gt;&lt;b&gt;Melee &lt;/b&gt;claw +17 (1d6+6/19-20), pincer +17 (2d6+9 plus grab)&lt;/h5&gt;&lt;h5&gt;&lt;b&gt;Space &lt;/b&gt;10 ft.; &lt;b&gt;Reach &lt;/b&gt;10 ft.&lt;/h5&gt;&lt;h5&gt;&lt;b&gt;Special Attacks &lt;/b&gt;constrict (2d6+9), ice spikes, oversized pincer&lt;/h5&gt;&lt;/div&gt;&lt;hr/&gt;&lt;div&gt;&lt;h5&gt;&lt;b&gt;STATISTICS&lt;/b&gt;&lt;/h5&gt;&lt;/div&gt;&lt;hr/&gt;&lt;div&gt;&lt;h5&gt;&lt;b&gt;Str &lt;/b&gt;23, &lt;b&gt;Dex &lt;/b&gt;12, &lt;b&gt;Con &lt;/b&gt;16, &lt;b&gt;Int &lt;/b&gt; 3, &lt;b&gt;Wis &lt;/b&gt;16, &lt;b&gt;Cha &lt;/b&gt;7&lt;/h5&gt;&lt;h5&gt;&lt;b&gt;Base Atk &lt;/b&gt;+12; &lt;b&gt;CMB &lt;/b&gt;+19 (+23 grapple); &lt;b&gt;CMD &lt;/b&gt;30 (42 vs. trip)&lt;/h5&gt;&lt;h5&gt;&lt;b&gt;Feats &lt;/b&gt;Combat Reflexes, Improved Critical (claw), Improved Initiative, Lightning Reflexes, Lunge, Power Attack&lt;/h5&gt;&lt;h5&gt;&lt;b&gt;Skills &lt;/b&gt;Climb +14, Perception +10, Stealth +8 (+16 in icy or snowy terrain); &lt;b&gt;Racial Modifiers &lt;/b&gt;+8 Stealth in icy or snowy terrain&lt;/h5&gt;&lt;/div&gt;&lt;hr/&gt;&lt;div&gt;&lt;h5&gt;&lt;b&gt;ECOLOGY&lt;/b&gt;&lt;/h5&gt;&lt;/div&gt;&lt;hr/&gt;&lt;div&gt;&lt;h5&gt;&lt;b&gt;Environment &lt;/b&gt; any cold&lt;/h5&gt;&lt;h5&gt;&lt;b&gt;Organization &lt;/b&gt;solitary, pair, or cluster (3-9)&lt;/h5&gt;&lt;h5&gt;&lt;b&gt;Treasure &lt;/b&gt;none&lt;/h5&gt;&lt;/div&gt;&lt;hr/&gt;&lt;div&gt;&lt;h5&gt;&lt;b&gt;SPECIAL ABILITIES&lt;/b&gt;&lt;/h5&gt;&lt;/div&gt;&lt;hr/&gt;&lt;div&gt;&lt;/h5&gt;&lt;h5&gt;&lt;b&gt;Ice Spikes (Su)&lt;/b&gt; As a standard action, a gammenore can force freezing water through pores in its carapace to produce long, sharp spikes of ice. These spikes impale nearby creatures, dealing 6d6 points of piercing damage to each creature adjacent to the gammenore (Reflex DC 19 half). Additionally, the spikes shatter easily, embedding shards of ice in the flesh of creatures that fail their saving throws against the attack-these shards deal 1d6 points of bleed damage each round until the wounds are healed. A gammenore can use this ability once every 1d4 rounds. The save DC is Constitution-based.  &lt;/h5&gt;&lt;h5&gt;&lt;b&gt;Oversized Pincer (Ex)&lt;/b&gt; A gammenore's pincer attack is a primary attack that deals the indicated amount of damage plus 1-1/2 times its Strength modifier.  &lt;/h5&gt;&lt;h5&gt;&lt;b&gt;Shell of Ice (Su)&lt;/b&gt; Much of a gammenore's carapace is encased in a thick layer of jagged icicles. This shell of ice functions much like spiked armor, dealing 1d8 points of piercing damage to the target of any successful grapple combat maneuver check made by the gammenore.  Additionally, this frozen shell helps to regulate the gammenore's cold body temperature, granting it resistance 10 to fire. The shell can absorb up to 60 points of fire damage before melting. Once the shell melts, the gammenore takes a -4 penalty to its natural armor bonus, it loses its fire resistance, and it deals no additional damage when grappling. A gammenore can reconstitute a melted shell by spending time in areas of intense cold. This process takes 2 hours in a cold environment, 3d10 minutes in areas of severe cold, and 1d10 minutes in areas of extreme cold.&lt;/h5&gt;&lt;/div&gt;&lt;br&gt;&lt;div&gt;&lt;h4&gt;&lt;p&gt;&lt;p&gt;The gammenore is a prime example of how Triaxian fauna has adapted to survive the planet's long, cruel winters. While other creatures struggle to survive the planet's decades-long season of cold and ice, the gammenore thrives, turning the might of winter into the very tools of its survival.  Absent its icy armor, the gammenore looks like a large, blue-and-white-shelled crustacean. It has a rather wide,  oval-shaped carapace, a pair of powerful pincers, and four pairs of strong, articulated legs.  A gammenore's two pincers serve very different purposes. The primary claw is monstrously large and extremely strong, and is used to break through ice and crush the gammenore's prey. The other claw is smaller, less cumbersome, and sharp enough to rend flesh and bone. The gammenore uses this smaller claw to tear its victims into pieces small enough to eat, and to perform any manipulations too delicate for the large claw. Its eyes are located on short stalks that rise from the front of its carapace, allowing it to see even when encased in its shell of ice. A gammenore is approximately 8 feet wide, and weighs between 2,000 and 3,000 pounds.  &lt;b&gt;&lt;/p&gt;&lt;p&gt;Ecology&lt;/b&gt;&lt;/p&gt;&lt;p&gt;  Despite their resemblance to mundane crabs, gammenores are primarily terrestrial creatures, living in water only as larvae and while mating. They can be found anywhere ice and snow exists on Triaxus, from the high mountains to the low snowy plains, or even atop the ice-covered seas. The gammenore is an ambush predator, preferring to conceal itself in snow banks or among ice formations and wait for prey to approach. Once a victim is within reach, the gammenore erupts from hiding and attempts to grab or cripple the target with its large claw. Failing that, it may chase down its prey on foot, especially if the victim seems injured or the terrain favors climbing over sprinting. When times are lean, a gammenore may resort to scavenging or even to stealing food from larger predators, trusting its shell to protect it from enemies' reprisals.  When threatened, a gammenore forces freezing water through pores in its shell to form a barrier of spikes across its carapace. These spikes break and fuse together over time to form a thick sheet of jagged ice over much of the gammenore's body, granting it a second layer of defense against attacks. A gammenore is able to excrete more water this way than it should theoretically be able to carry within its body, leading many scholars to conclude that much of the ice is magically produced or conjured. Despite this, gammenores seem to possess an unquenchable thirst, spending much of their time eating snow and ice. The creatures also prefer to eat their food frozen, letting victims' torn bodies freeze before crunching away at their meals.  &lt;b&gt;&lt;/p&gt;&lt;p&gt;Habitat &amp; Society&lt;/b&gt;&lt;/p&gt;&lt;p&gt;  During Triaxus's harsh winters, gammenores rarely spend much time in each other's company, as they are extremely competitive and fight each other for food or territory. Their behavior changes drastically as the season begins to turn- they become much more companionable as winter's grip on the land weakens. As spring nears, gammenores from across Triaxus instinctively begin to migrate to the nearest   body of water to mate and lay their eggs. These eggs then go dormant during the planet's long summer, hatching as the water temperature begins to drop once again. After laying their eggs, gammenores migrate to the coldest, most remote parts of the world. This is a time of danger for the civilized races of Triaxus, for gammenore migration routes are hardly regular each season and often cross through populated areas. In the northern stretches of the Allied Territories, inhabitants tell tales of armies of gammenores, over a hundred strong, marching through cities and leaving naught but rubble and ruin. These stories are most likely exaggerations, as gammenores rarely travel in groups larger than nine, but such packs of migrating gammenores can still wreak havoc on a community.  At the end of the gammenores' journey, they gather by the hundreds atop the tallest mountains and in the deepest caverns of the world to flee the coming heat. Near the planet's north pole these colonies can grow into the thousands, covering swaths of land in a living blanket of gammenores. Piled atop each other, the gammenores extend their ice shells to cover their entire bodies, encasing themselves in ice and slowing their metabolisms in an attempt to preserve themselves. Precipitation during the tail end of winter combines with the gammenore's own supernatural cold to further cement the creatures together, forming miniature glaciers and mountain icecaps to protect the colony from the heat of the planet's long summer.  This defense is far from perfect and few gammenores survive to the next winter. During particularly hot summers, gammenores on the periphery of the colony thaw prematurely. These gammenores either die quickly from the heat, or stumble into glacial runoff and are washed downstream, becoming short-lived menaces to riverside communities. Summertime gammenores react to heat dangers as though they were one category more severe-normal temperatures count as hot conditions, hot conditions count as severe heat, etc. The high temperatures of summer also disorient the gammenores, giving them the confused condition. Gammenores in the heat lose their shell of ice ability entirely, and produce sprays of cold water from their bodies in place of ice spikes, allowing them to attempt a single combat maneuver check to bull rush all adjacent creatures once every 1d4 rounds. Reduce the CR of a gammenore encountered in the summertime by 2.  Gammenore eggs hatch in late fall, releasing swarms of larvae into the waters in which they were deposited. These larvae feed upon each other, and on anything the current washes them across, until they mature into adult gammenores at the start of winter. Meanwhile, the adults that survived the summer chip themselves free from their communal glaciers to seek new hunting grounds away from their competitive kin, so that they can feed and restore their strength.&lt;/p&gt;&lt;/h4&gt;&lt;/div&gt;</t>
  </si>
  <si>
    <t>Gravedragger</t>
  </si>
  <si>
    <t>(evil, heraldISG)</t>
  </si>
  <si>
    <t>darkvision 60 ft., scent, see in darkness; Perception +23</t>
  </si>
  <si>
    <t>frightful presence (30 ft., DC 22), unluck (30 ft.)</t>
  </si>
  <si>
    <t>29, touch 17, flat-footed 25</t>
  </si>
  <si>
    <t>(+4 Dex, +4 luck, +12 natural, -1 size)</t>
  </si>
  <si>
    <t>Fort +15, Ref +18, Will +17</t>
  </si>
  <si>
    <t>unearthly luck</t>
  </si>
  <si>
    <t>50 ft., fly 30 ft. (average)</t>
  </si>
  <si>
    <t>+2 heavy pick +24/+19/+14/+9 (1d8+7/19-20/x4)</t>
  </si>
  <si>
    <t>+2 heavy pick +23/+18/+13/+8 (1d8+2/19-20/x4)</t>
  </si>
  <si>
    <t>bury alive, long arm of the reaper, pull (heavy pick, 5 ft.)</t>
  </si>
  <si>
    <t>Spell-Like Abilities (CL 17th; concentration +21)   At Will-dimension door (self only), invisibility (self only)   3/day-bestow curse (DC 18), greater invisibility (self only), gust of wind (DC 16), ice storm, slay living (DC 19)   1/day-animate dead, chain lightning (DC 20), telekinesis (DC 19)</t>
  </si>
  <si>
    <t>Str 20, Dex 19, Con 22, Int 17, Wis 16, Cha 19</t>
  </si>
  <si>
    <t>+23 (+25 dirty trick, +25 drag)</t>
  </si>
  <si>
    <t>37 (39 vs. dirty trick, 39 vs. drag)</t>
  </si>
  <si>
    <t>Combat Expertise, Combat Reflexes, Improved Critical (heavy pick), Improved Dirty Trick, Improved Drag, Improved Initiative, Power Attack, Vital Strike, Weapon Focus (heavy pick)</t>
  </si>
  <si>
    <t>Acrobatics +21, Bluff +24, Fly +2, Handle Animal +15, Intimidate +21, Knowledge (history) +15, Knowledge (planes) +15, Knowledge (religion) +23, Perception +23, Perform (dance) +12, Sleight of Hand +24, Stealth +20</t>
  </si>
  <si>
    <t>Abyssal, Celestial, Common, Infernal; telepathy 60 ft.</t>
  </si>
  <si>
    <t>change shape (human; alter self)</t>
  </si>
  <si>
    <t>standard (+2 heavy pick, other treasure)</t>
  </si>
  <si>
    <t>This creature's body rises from the ground in an amorphous mass of grave dirt and eroded bone. Its upper half is humanoid-shaped and wields an enormous pick made from a giant's rib and skull.</t>
  </si>
  <si>
    <t>Bury Alive (Su) As a standard action, Gravedragger can telekinetically pull a target within 100 feet into a grave (or a similar physical hole in the ground that is an appropriate size for burying the target) and bury it. Gravedragger must be  adjacent to the grave he intends to drag his target into. Treat this as a special drag combat maneuver. The target takes 4d6 points of damage (Reflex DC 22 half) and is buried alive (see Cave-Ins and Collapses on page 415 of the Pathfinder RPG Core Rulebook). The save DC is Charisma-based.  Long Arm of the Reaper (Ex) Gravedragger can throw his heavy pick up to 100 feet away as a ranged attack with no range increment. The weapon automatically returns just before the herald's next turn, as if it had the returning weapon quality.  Unearthly Luck (Su) Gravedragger adds his Charisma bonus as a luck bonus on all his saving throws and to his Armor Class.  Unluck Aura (Su) Gravedragger radiates an aura of unluck to a radius of 30 feet. Any creature in this area must roll two d20s whenever a situation calls for a d20 roll (such as an attack roll, a skill check, or a saving throw) and must use the lower of the two results. This is a mind-affecting effect that doesn't work on worshipers of Zyphus. Any creature that gains any sort of luck bonus (such as that granted by a luckstone or divine favor) is immune to Gravedragger's unluck aura.</t>
  </si>
  <si>
    <t>Gravedragger is a cruel prankster who enjoys murdering innocents in unexpected, horrid, ironic, and tragic ways. In the same way that children fear the mysterious bogeymen, adults cower at the thought of Gravedragger bringing them to a painful end. Unlike Pharasma, who enforces fated and inevitable death, the herald of Zyphus is a break from destiny's plan-a sudden deviation that leads to danger and ruin. Gravedragger appears as a vaguely humanoid mass of grave dirt and bones, and wields a heavy pick made of a rib bone punched through a giant's skull. He also takes the form of an old, thin human man with shifty eyes and a sickening, toothy smile. In this form he is known as "Grinning Jack," often shortened to "Grinjack." Gravedragger speaks in a high, mad voice, and is prone to outbursts of cackling even when cloaked by invisibility.  Divinations by the faithful show that Gravedragger was once a mortal farmer. When his wife and family fell ill with a sickness, he traveled to the nearest village to get aid from the healer. When he returned with a curative potion, he found that his home had been struck by lightning and burned to the ground; his family, too sick to crawl out, had perished in the fire. The man's mind snapped, broken by the idea that he could have prevented his loved ones' random and pointless deaths if he hadn't been away from home. He embraced the cult of Zyphus and began studying magic, using his abilities to stalk and kill clerics of rival faiths as well as to ambush adventurers to slay them in their sleep or after difficult battles. After a long, successful life at this morbid career, he died in his sleep, and in Zyphus's realm he was infused with divine power and became the god's herald. Remorseless and vindictive, Gravedigger now enjoys his role as the bringer of bad luck and the foil of fate, and every    death he causes buries a little bit deeper the guilt he feels for his family's deaths.  Although Gravedragger enjoys lurking in graveyards, where he can easily use his bury alive ability, he isn't a harbinger of deserved deaths and is bored by the idea of dispatching wounded soldiers-something he feels is the job of psychopomps. Instead, Gravedragger revels in unexpected methods of murder, such as causing a fallen armored knight to drown in a couple inches of mud after being pulled from his horse.  The herald uses invisibility and greater invisibility to sneak up on his targets and aff lict them with curses or blindness, blow them off cliffs (with gust of wind or telekinesis), call sudden bolts of lightning, or create symptomless deaths (using slay living). He might attack from invisibility for 1 or 2 rounds, then leave if he fails to kill anyone quickly-his interest is in spontaneity and sudden death, not extended battle. He usually employs these tactics even if tasked with slaying a specific person, as it's more entertaining to him to set up an elaborate ambush than to confront his opponent directly. Sometimes he's content to just follow his prey unobserved, creepily breaking the silence with his tittering laugh and unnerving the victim so much that it stumbles into a natural trap or flees in terror toward a wild creature's lair.  Ecology  Created from a mortal soul and raised to his station by a god, Gravedragger is sustained by divine power and like other outsiders has no need to eat or drink. However, he has often been seen hovering over a dead or dying victim, inhaling deeply as if sucking out remnants of the mortal's soul. He claims these breaths sustain him in place of food or air, but there's no evidence that he actually needs to do this; the habit is probably just some perverse torture intended to unnerve his victims in their last moments. When in his Grinjack form, he often pretends to be a Pharasmin priest, administering false last rites to doomed mortals just to enjoy the sound of their death rattles.  While Gravedragger's physical body appears to be composed of nonliving materials, he's a living creature and this appearance is only his outer "skin." When damaged, he bleeds red blood, pungent yellow bile, and-if the wound is large enough-dismembered humanoid body parts such as hands, limbs, and heads. As he doesn't eat, these parts are probably physical manifestations of the countless lives he has taken in the name of Zyphus. Immortal and able to recover from severe wounds, he would rather escape a fight than allow himself to die, for he has felt death as a mortal and has no desire to repeat the experience.   Habitat &amp; Society  Gravedragger spends most of his time in Zyphus' realm in Abaddon, exchanging grisly stories with the souls of Zyphus's faithful and other divine servitors. Left unsupervised to perform whatever murderous mischief he pleases, Gravedragger visits Golarion to enact petty revenge, blasphemous murders, and countless "accidental" deaths.  The herald sometimes associates with various daemons who help him effect these structured accidents, particularly hydrodaemons (death by drowning), leukodaemons (death by plague), meladaemons (death by starvation and thirst), and crucidaemons (death by traps). In the mortal world, Gravedragger has a fondness for pugwampis and trickster fey, especially bogeymen, and has been known to guide their efforts or even transport them over long distances to save them from extermination or help them to find new victims. He sometimes sneaks into a city in his Grinjack form carrying a sack of pugwampis and releases them upon an unsuspecting urban population, cackling glee as he watches the aftermath.</t>
  </si>
  <si>
    <t>&lt;link rel="stylesheet"href="PF.css"&gt;&lt;div&gt;&lt;h2&gt;Gravedragger&lt;/h2&gt;&lt;h3&gt;&lt;i&gt;This creature's body rises from the ground in an amorphous mass of grave dirt and eroded bone. Its upper half is humanoid-shaped and wields an enormous pick made from a giant's rib and skull.&lt;/i&gt;&lt;/h3&gt;&lt;br&gt;&lt;/div&gt;&lt;div class="heading"&gt;&lt;p class="alignleft"&gt;Gravedragger&lt;/p&gt;&lt;p class="alignright"&gt;CR 15&lt;/p&gt;&lt;div style="clear: both;"&gt;&lt;/div&gt;&lt;/div&gt;&lt;div&gt;&lt;h5&gt;&lt;b&gt;XP &lt;/b&gt;51,200&lt;/h5&gt;&lt;h5&gt;NE Large outsider (evil, herald&lt;sup&gt;ISG&lt;/sup&gt;)&lt;/h5&gt;&lt;h5&gt;&lt;b&gt;Init &lt;/b&gt;+8; &lt;b&gt;Senses &lt;/b&gt;darkvision 60 ft., scent, see in darkness; Perception +23&lt;/h5&gt;&lt;h5&gt;&lt;b&gt;Aura &lt;/b&gt;frightful presence (30 ft., DC 22), unluck (30 ft.)&lt;/h5&gt;&lt;/div&gt;&lt;hr/&gt;&lt;div&gt;&lt;h5&gt;&lt;b&gt;DEFENSE&lt;/b&gt;&lt;/h5&gt;&lt;/div&gt;&lt;hr/&gt;&lt;div&gt;&lt;h5&gt;&lt;b&gt;AC &lt;/b&gt;29, touch 17, flat-footed 25 (+4 Dex, +4 luck, +12 natural, -1 size)&lt;/h5&gt;&lt;h5&gt;&lt;b&gt;hp &lt;/b&gt;195 (17d10+102); fast healing 5&lt;/h5&gt;&lt;h5&gt;&lt;b&gt;Fort &lt;/b&gt;+15, &lt;b&gt;Ref &lt;/b&gt;+18, &lt;b&gt;Will &lt;/b&gt;+17&lt;/h5&gt;&lt;h5&gt;&lt;b&gt;Defensive Abilities &lt;/b&gt;unearthly luck; &lt;b&gt;DR &lt;/b&gt;10/cold iron and magic; &lt;b&gt;Immune &lt;/b&gt;fear; &lt;b&gt;Resist &lt;/b&gt;cold 30, fire 30; &lt;b&gt;SR &lt;/b&gt;26&lt;/h5&gt;&lt;/div&gt;&lt;hr/&gt;&lt;div&gt;&lt;h5&gt;&lt;b&gt;OFFENSE&lt;/b&gt;&lt;/h5&gt;&lt;/div&gt;&lt;hr/&gt;&lt;div&gt;&lt;h5&gt;&lt;b&gt;Spd &lt;/b&gt;50 ft., fly 30 ft. (average)&lt;/h5&gt;&lt;h5&gt;&lt;b&gt;Melee &lt;/b&gt;&lt;i&gt;&lt;i&gt;+2 heavy pick&lt;/i&gt;&lt;/i&gt; +24/+19/+14/+9 (1d8+7/19-20/x4)&lt;/h5&gt;&lt;h5&gt;&lt;b&gt;Ranged &lt;/b&gt;&lt;i&gt;&lt;i&gt;+2 heavy pick&lt;/i&gt;&lt;/i&gt; +23/+18/+13/+8 (1d8+2/19-20/x4)&lt;/h5&gt;&lt;h5&gt;&lt;b&gt;Space &lt;/b&gt;10 ft.; &lt;b&gt;Reach &lt;/b&gt;10 ft.&lt;/h5&gt;&lt;h5&gt;&lt;b&gt;Special Attacks &lt;/b&gt;bury alive, long arm of the reaper, pull (heavy pick, 5 ft.)&lt;/h5&gt;&lt;h5&gt;&lt;b&gt;Spell-Like Abilities&lt;/b&gt; (CL 17th; concentration +21) &lt;/br&gt;At Will&amp;mdash;&lt;i&gt;dimension door&lt;/i&gt; (self only), &lt;i&gt;invisibility&lt;/i&gt; (self only) &lt;/br&gt;3/day&amp;mdash;&lt;i&gt;bestow curse&lt;/i&gt; (DC 18), greater &lt;i&gt;invisibility&lt;/i&gt; (self only), &lt;i&gt;gust of wind&lt;/i&gt; (DC 16), &lt;i&gt;ice storm&lt;/i&gt;, &lt;i&gt;&lt;i&gt;slay&lt;/i&gt; living&lt;/i&gt; (DC 19) &lt;/br&gt;1/day&amp;mdash;&lt;i&gt;animate dead&lt;/i&gt;, &lt;i&gt;chain lightning&lt;/i&gt; (DC 20), &lt;i&gt;telekinesis&lt;/i&gt; (DC 19)&lt;/h5&gt;&lt;/h5&gt;&lt;/div&gt;&lt;hr/&gt;&lt;div&gt;&lt;h5&gt;&lt;b&gt;STATISTICS&lt;/b&gt;&lt;/h5&gt;&lt;/div&gt;&lt;hr/&gt;&lt;div&gt;&lt;h5&gt;&lt;b&gt;Str &lt;/b&gt;20, &lt;b&gt;Dex &lt;/b&gt;19, &lt;b&gt;Con &lt;/b&gt;22, &lt;b&gt;Int &lt;/b&gt; 17, &lt;b&gt;Wis &lt;/b&gt;16, &lt;b&gt;Cha &lt;/b&gt;19&lt;/h5&gt;&lt;h5&gt;&lt;b&gt;Base Atk &lt;/b&gt;+17; &lt;b&gt;CMB &lt;/b&gt;+23 (+25 dirty trick, +25 drag); &lt;b&gt;CMD &lt;/b&gt;37 (39 vs. dirty trick, 39 vs. drag)&lt;/h5&gt;&lt;h5&gt;&lt;b&gt;Feats &lt;/b&gt;Combat Expertise, Combat Reflexes, Improved Critical (heavy pick), Improved Dirty Trick&lt;sup&gt;APG&lt;/sup&gt;, Improved Drag&lt;sup&gt;APG&lt;/sup&gt;, Improved Initiative, Power Attack, Vital Strike, Weapon Focus (heavy pick)&lt;/h5&gt;&lt;h5&gt;&lt;b&gt;Skills &lt;/b&gt;Acrobatics +21, Bluff +24, Fly +2, Handle Animal +15, Intimidate +21, Knowledge (history) +15, Knowledge (planes) +15, Knowledge (religion) +23, Perception +23, Perform (dance) +12, Sleight of Hand +24, Stealth +20&lt;/h5&gt;&lt;h5&gt;&lt;b&gt;Languages &lt;/b&gt;Abyssal, Celestial, Common, Infernal; telepathy 60 ft.&lt;/h5&gt;&lt;h5&gt;&lt;b&gt;SQ &lt;/b&gt;change shape (human; &lt;i&gt;alter&lt;/i&gt; self)&lt;/h5&gt;&lt;/div&gt;&lt;hr/&gt;&lt;div&gt;&lt;h5&gt;&lt;b&gt;ECOLOGY&lt;/b&gt;&lt;/h5&gt;&lt;/div&gt;&lt;hr/&gt;&lt;div&gt;&lt;h5&gt;&lt;b&gt;Environment &lt;/b&gt; any (Abaddon or Astral Plane)&lt;/h5&gt;&lt;h5&gt;&lt;b&gt;Organization &lt;/b&gt;solitary&lt;/h5&gt;&lt;h5&gt;&lt;b&gt;Treasure &lt;/b&gt;standard (&lt;i&gt;+2 heavy pick&lt;/i&gt;, other treasure)&lt;/h5&gt;&lt;/div&gt;&lt;hr/&gt;&lt;div&gt;&lt;h5&gt;&lt;b&gt;SPECIAL ABILITIES&lt;/b&gt;&lt;/h5&gt;&lt;/div&gt;&lt;hr/&gt;&lt;div&gt;&lt;/h5&gt;&lt;h5&gt;&lt;b&gt;Bury Alive (Su)&lt;/b&gt; As a standard action, Gravedragger can telekinetically pull a target within 100 feet into a grave (or a similar physical hole in the ground that is an appropriate size for burying the target) and bury it. Gravedragger must be  adjacent to the grave he intends to drag his target into. Treat this as a special drag combat maneuver. The target takes 4d6 points of damage (Reflex DC 22 half) and is buried alive (see Cave-Ins and Collapses on page 415 of the &lt;i&gt;Pathfinder RPG Core&lt;/i&gt; Rulebook). The save DC is Charisma-based.  &lt;/h5&gt;&lt;h5&gt;&lt;b&gt;Long Arm of the Reaper (Ex)&lt;/b&gt; Gravedragger can throw his heavy pick up to 100 feet away as a ranged attack with no range increment. The weapon automatically returns just before the herald's next turn, as if it had the &lt;i&gt;returning&lt;/i&gt; weapon quality.  &lt;/h5&gt;&lt;h5&gt;&lt;b&gt;Unearthly Luck (Su)&lt;/b&gt; Gravedragger adds his Charisma bonus as a luck bonus on all his saving throws and to his Armor Class.  &lt;/h5&gt;&lt;h5&gt;&lt;b&gt;Unluck Aura (Su)&lt;/b&gt; Gravedragger radiates an aura of unluck to a radius of 30 feet. Any creature in this area must roll two d20s whenever a situation calls for a d20 roll (such as an attack roll, a skill check, or a saving throw) and must use the lower of the two results. This is a mind-affecting effect that doesn't work on worshipers of Zyphus. Any creature that gains any sort of luck bonus (such as that granted by a &lt;i&gt;luckstone&lt;/i&gt; or &lt;i&gt;divine&lt;/i&gt; favor) is immune to Gravedragger's unluck aura.&lt;/h5&gt;&lt;/div&gt;&lt;br&gt;&lt;div&gt;&lt;h4&gt;&lt;p&gt;&lt;p&gt;Gravedragger is a cruel prankster who enjoys murdering innocents in unexpected, horrid, ironic, and tragic ways. In the same way that children fear the mysterious bogeymen, adults cower at the thought of Gravedragger bringing them to a painful end. Unlike Pharasma, who enforces fated and inevitable death, the herald of Zyphus is a break from destiny's plan-a sudden deviation that leads to danger and ruin. Gravedragger appears as a vaguely humanoid mass of grave dirt and bones, and wields a heavy pick made of a rib bone punched through a giant's skull. He also takes the form of an old, thin human man with shifty eyes and a sickening, toothy smile. In this form he is known as "Grinning Jack," often shortened to "Grinjack." Gravedragger speaks in a high, mad voice, and is prone to outbursts of cackling even when cloaked by &lt;i&gt;invisibility&lt;/i&gt;.  Divinations by the faithful show that Gravedragger was once a mortal farmer. When his wife and family fell ill with a sickness, he traveled to the nearest village to get aid from the healer. When he returned with a curative potion, he found that his home had been struck by lightning and burned to the ground; his family, too sick to crawl out, had perished in the fire. The man's mind snapped, broken by the idea that he could have prevented his loved ones' random and pointless deaths if he hadn't been away from home. He embraced the cult of Zyphus and began studying magic, using his abilities to stalk and kill clerics of rival faiths as well as to ambush adventurers to &lt;i&gt;slay&lt;/i&gt; them in their sleep or after difficult battles. After a long, successful life at this morbid career, he died in his sleep, and in Zyphus's realm he was infused with &lt;i&gt;divine&lt;/i&gt; power and became the god's herald. Remorseless and vindictive, Gravedigger now enjoys his role as the bringer of bad luck and the foil of fate, and every    death he causes buries a little bit deeper the guilt he feels for his family's deaths.  Although Gravedragger enjoys lurking in graveyards, where he can easily use his bury alive ability, he isn't a harbinger of deserved deaths and is bored by the idea of dispatching wounded soldiers-something he feels is the job of psychopomps. Instead, Gravedragger revels in unexpected methods of murder, such as causing a fallen armored knight to drown in a couple inches of mud after being pulled from his horse.  The herald uses &lt;i&gt;invisibility&lt;/i&gt; and greater &lt;i&gt;invisibility&lt;/i&gt; to sneak up on his targets and aff lict them with curses or blindness, blow them off cliffs (with &lt;i&gt;gust of wind&lt;/i&gt; or &lt;i&gt;telekinesis&lt;/i&gt;), call sudden bolts of lightning, or create symptomless deaths (using &lt;i&gt;&lt;i&gt;slay&lt;/i&gt; living&lt;/i&gt;). He might attack from &lt;i&gt;invisibility&lt;/i&gt; for 1 or 2 rounds, then leave if he fails to kill anyone quickly-his interest is in spontaneity and sudden death, not extended battle. He usually employs these tactics even if tasked with &lt;i&gt;slay&lt;/i&gt;ing a specific person, as it's more entertaining to him to set up an elaborate ambush than to confront his opponent directly. Sometimes he's content to just follow his prey unobserved, creepily breaking the silence with his tittering laugh and unnerving the victim so much that it stumbles into a natural trap or flees in terror toward a wild creature's lair.  &lt;b&gt;&lt;/p&gt;&lt;p&gt;Ecology&lt;/b&gt;&lt;/p&gt;&lt;p&gt;  Created from a mortal soul and raised to his station by a god, Gravedragger is sustained by &lt;i&gt;divine&lt;/i&gt; power and like other outsiders has no need to eat or drink. However, he has often been seen hovering over a dead or dying victim, inhaling deeply as if sucking out remnants of the mortal's soul. He claims these breaths sustain him in place of food or air, but there's no evidence that he actually needs to do this; the habit is probably just some perverse torture intended to unnerve his victims in their last moments. When in his Grinjack form, he often pretends to be a Pharasmin priest, administering false last rites to doomed mortals just to enjoy the sound of their death rattles.  While Gravedragger's physical body appears to be composed of nonliving materials, he's a living creature and this appearance is only his outer "skin." When damaged, he bleeds red blood, pungent yellow bile, and-if the wound is large enough-dismembered humanoid body parts such as hands, limbs, and heads. As he doesn't eat, these parts are probably physical manifestations of the countless lives he has taken in the name of Zyphus. Immortal and able to recover from severe wounds, he would rather escape a fight than allow himself to die, for he has felt death as a mortal and has no desire to repeat the experience.   &lt;b&gt;&lt;/p&gt;&lt;p&gt;Habitat &amp; Society&lt;/b&gt;&lt;/p&gt;&lt;p&gt;  Gravedragger spends most of his time in Zyphus' realm in Abaddon, exchanging grisly stories with the souls of Zyphus's faithful and other &lt;i&gt;divine&lt;/i&gt; servitors. Left unsupervised to perform whatever murderous mischief he pleases, Gravedragger visits Golarion to enact petty revenge, blasphemous murders, and countless "accidental" deaths.  The herald sometimes associates with various daemons who help him effect these structured accidents, particularly hydrodaemons (death by drowning), leukodaemons (death by plague), meladaemons (death by starvation and thirst), and crucidaemons (death by traps). In the mortal world, Gravedragger has a fondness for pugwampis and trickster fey, especially bogeymen, and has been known to guide their efforts or even transport them over long distances to save them from extermination or help them to find new victims. He sometimes sneaks into a city in his Grinjack form carrying a sack of pugwampis and releases them upon an unsuspecting urban population, cackling glee as he watches the aftermath.&lt;/p&gt;&lt;/h4&gt;&lt;/div&gt;</t>
  </si>
  <si>
    <t>Juggernaut Robot</t>
  </si>
  <si>
    <t>darkvision 60 ft., low-light vision, targeting array; Perception +24</t>
  </si>
  <si>
    <t>2 slams +29 (2d6+13/19-20 plus 1d6 electricity)</t>
  </si>
  <si>
    <t>2 integrated heavy laser rifles +16 touch (4d10 fire)</t>
  </si>
  <si>
    <t>atomizer, charge fist, combined arms, electromagnetic pulse, vicious trample (6d6+19, DC 33)</t>
  </si>
  <si>
    <t>Str 36, Dex 11, Con -, Int 12, Wis 13, Cha 1</t>
  </si>
  <si>
    <t>+37 (+41 bull rush, +39 sunder)</t>
  </si>
  <si>
    <t>47 (49 vs. bull rush, 49 vs. sunder)</t>
  </si>
  <si>
    <t>Awesome Blow, Deadly Aim, Greater Bull Rush, Improved Bull Rush, Improved Critical (slam), Improved Sunder, Point- Blank Shot, Power Attack, Precise Shot, Stunning Assault</t>
  </si>
  <si>
    <t>Climb +17, Disable Device +13, Knowledge (engineering) +24, Perception +24, Sense Motive +13</t>
  </si>
  <si>
    <t>This towering mechanical humanoid stares down from a soulless violet eye. Its metallic fists crackle with electricity.</t>
  </si>
  <si>
    <t>Atomizer (Ex) As a full-round action once every 3 rounds, a juggernaut robot can fire a ray from its eye as a ranged touch attack. On a hit, the ray deals 15d6 points of damage. When used against an object, the atomizer disintegrates as much as a 10-foot cube of nonliving matter. A creature or object that succeeds at a DC 21 Fortitude save instead takes only 5d6 points of damage. Any creature reduced to 0 or fewer hit points by this attack is entirely disintegrated, leaving behind only a trace of fine dust. A disintegrated creature's equipment is unaffected. The save DC is Intelligence-based.  Charge Fist (Ex) A juggernaut robot can charge its oversized fists with electricity as a free action, causing its slam attacks to deal 1d6 points of electricity damage. On a critical hit, a charged strike explodes with electric energy, dealing an additional 1d10 points of electricity damage. This electricity doesn't harm the juggernaut.  Combined Arms (Ex) When taking a full-attack action, a juggernaut robot can attack with its melee and ranged integrated weapons simultaneously.  Electromagnetic Pulse (Ex) Once per day as a standard action, a juggernaut robot can unleash an electromagnetic pulse in a 20- foot radius that bypasses any active force fields (or similar effects) and deals 6d6 points of electricity damage to any robots or creatures with cybernetic implants. This effect doesn't harm the juggernaut robot itself or other living creatures. Creatures affected by this attack that succeed at a DC 21 Reflex save take only half the normal amount of damage. Any technological item within this radius is drained of 1d6 charges unless the item succeeds at a DC 21 Reflex save. The save DCs are Intelligence-based.  Force Field (Ex) A juggernaut robot is sheathed in a thin layer of shimmering energy that grants it 75 bonus hit points. All damage dealt to a juggernaut with an active force field is deducted from these hit points first. As long as the force field is active, the juggernaut is immune to critical hits. A juggernaut's force field has fast healing 10, but once these bonus hit points are reduced to 0, the force field shuts down and does not reactivate for 24 hours.  Integrated Heavy Lasers (Ex) A juggernaut robot has a heavy laser rifle built into each of its arms. Each weapon has a range of 150 feet and deals 4d10 points of fire damage. Each can fire once per round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Invisible creatures are immune to damage caused by a laser weapon. Fog, smoke, and other clouds provide cover in addition to concealment from laser attacks. Darkness (magical or otherwise) has no effect on lasers other than providing concealment. Roll to confirm each attack roll that threatens a critical hit separately.  Targeting Array (Ex) Juggernaut robots see invisible creatures or objects as if they were visible. In addition, because of their complex array of sensors, juggernauts suffer no miss chance if a target has concealment, and reduce the miss chance from total concealment to 20%.  Vicious Trample (Ex) A juggernaut robot's massive steel feet deal 6d6+19 points of damage on a successful trample attack.</t>
  </si>
  <si>
    <t>Easily the rarest of all robots in Numeria, these metallic monstrosities wreak havoc upon those who trespass upon the remnants of the strange vessel that crashed into Golarion's crust eons ago. The original reasons behind the creation of such titanic constructs remains a mystery. However, the Technic League quickly surmised that these metal giants excelled at rendering other Numerian technology inert, which may give clues to the constructs' purpose. Wrought from a strange metallic alloy similar to iron and containing bizarre electronics and delicate sensors, the juggernaut rises to a height of 50 feet and weighs well over 100 tons.  Ecology  To all but a select few, the juggernaut's inner workings are an inscrutable tangle of wires, circuits, and strange metallic widgets. Its crude humanoid silhouette, complete with dangling simian-like forearms, belies its alien visage: a sleek dome with a single, unblinking ovoid eye, behind which lies a dazzling array of multihued sensors. Thick cords twist over the robot's forearms before feeding into   cannon-like barrels that pulse with energy. Oversized fists crackle with lightning and explode with thunderous force upon impact. However terrible these weapons are, nothing in the juggernaut's arsenal is feared more than the ray of death that its central orb emits-a sickly hued beam that reduces all materials to a fine green dust. Luckily, this devastating attack is heralded by a series of swirling lights and high-pitched whines that mimic a colossal teapot about to explode.  Habitat &amp; Society  These goliaths serve as sentinels to the larger shards of their shattered starship. Occasionally mistaken for enormous statuary or tributes left behind from a forgotten age, these humongous robots lie inert until the location they guard is breached. At that point, they come to life amid the loud whir of alien machinery, the stench of ozone, and the terrified screams of the intruders. Luckily, the sites these brutes guard often lie deep within Silver Mount, out of reach of all but the most determined scavengers.  Strangely, these massive constructs seem to have a close, almost paternalistic, relationship towards the more common gearsmen of Numeria. Most attempts by the Technic League to get a juggernaut to attack a functioning gearsman prove ineffective, and much like their smaller counterparts, juggernauts respond to both threats and censure with inscrutable silence.  Known Juggernaut Robots Though the Technic League has spent decades excavating technological wonders from the wreckage of the spacecraft that crashed to Golarion so long ago, only a few of the juggernauts that have been reclaimed still have any semblance of functionality. Descriptions of the most intensively studied specimens follow.  The Living Monument: Straddling a deep crater and polished to a blinding sheen, this robot is worshiped by an indigenous tribe of Kellid warriors. Having calculated that the Kellids harbor no desire to unearth the cosmic shard that it has guarded for millennia, this juggernaut impassively tolerates the veneration it receives. The fact that its Kellid worshipers zealously oppose the Technic League's attempts to access the juggernaut causes the automaton to regard them as lesser guardians, almost as though they were gearsmen.  Specimen One: Unearthed deep beneath Silver Mount, this juggernaut was found inert within a colossal chamber. The debased arcanists of the Technic League disassembled the dormant hulk and catalogued its every wire, circuit, and cog. When they finished, they began the long, arduous process of reassembly. Unfortunately, their efforts were only partially successful. Now, only the juggernaut's massive robotic head remains "alive," forever calculating how it might escape from this pathetic existence amid a labyrinth of frayed wires, pitted alien alloys, and strange flickering bulbs.</t>
  </si>
  <si>
    <t>&lt;link rel="stylesheet"href="PF.css"&gt;&lt;div&gt;&lt;h2&gt;Robot, Juggernaut&lt;/h2&gt;&lt;h3&gt;&lt;i&gt;This towering mechanical humanoid stares down from a soulless violet eye. Its metallic fists crackle with electricity.&lt;/i&gt;&lt;/h3&gt;&lt;br&gt;&lt;/div&gt;&lt;div class="heading"&gt;&lt;p class="alignleft"&gt;Juggernaut Robot&lt;/p&gt;&lt;p class="alignright"&gt;CR 15&lt;/p&gt;&lt;div style="clear: both;"&gt;&lt;/div&gt;&lt;/div&gt;&lt;div&gt;&lt;h5&gt;&lt;b&gt;XP &lt;/b&gt;51,200&lt;/h5&gt;&lt;h5&gt;N Gargantuan construct (robot)&lt;/h5&gt;&lt;h5&gt;&lt;b&gt;Init &lt;/b&gt;+0; &lt;b&gt;Senses &lt;/b&gt;darkvision 60 ft., low-light vision, targeting array; Perception +24&lt;/h5&gt;&lt;/div&gt;&lt;hr/&gt;&lt;div&gt;&lt;h5&gt;&lt;b&gt;DEFENSE&lt;/b&gt;&lt;/h5&gt;&lt;/div&gt;&lt;hr/&gt;&lt;div&gt;&lt;h5&gt;&lt;b&gt;AC &lt;/b&gt;26, touch 6, flat-footed 26 (+20 natural, -4 size)&lt;/h5&gt;&lt;h5&gt;&lt;b&gt;hp &lt;/b&gt;245 (20d10+60 plus 75 hp force field)&lt;/h5&gt;&lt;h5&gt;&lt;b&gt;Fort &lt;/b&gt;+6, &lt;b&gt;Ref &lt;/b&gt;+6, &lt;b&gt;Will &lt;/b&gt;+7&lt;/h5&gt;&lt;h5&gt;&lt;b&gt;Defensive Abilities &lt;/b&gt;hardness 10; &lt;b&gt;Immune &lt;/b&gt;construct traits; &lt;b&gt;Resist &lt;/b&gt;cold 20, electricity 20, fire 20&lt;/h5&gt;&lt;h5&gt;&lt;b&gt;Weaknesses &lt;/b&gt;vulnerable to critical hits and electricity&lt;/h5&gt;&lt;/div&gt;&lt;hr/&gt;&lt;div&gt;&lt;h5&gt;&lt;b&gt;OFFENSE&lt;/b&gt;&lt;/h5&gt;&lt;/div&gt;&lt;hr/&gt;&lt;div&gt;&lt;h5&gt;&lt;b&gt;Spd &lt;/b&gt;50 ft.&lt;/h5&gt;&lt;h5&gt;&lt;b&gt;Melee &lt;/b&gt;2 slams +29 (2d6+13/19-20 plus 1d6 electricity)&lt;/h5&gt;&lt;h5&gt;&lt;b&gt;Ranged &lt;/b&gt;2 integrated heavy laser rifles +16 touch (4d10 fire)&lt;/h5&gt;&lt;h5&gt;&lt;b&gt;Space &lt;/b&gt;20 ft.; &lt;b&gt;Reach &lt;/b&gt;20 ft.&lt;/h5&gt;&lt;h5&gt;&lt;b&gt;Special Attacks &lt;/b&gt;atomizer, charge fist, combined arms, electromagnetic pulse, vicious trample (6d6+19, DC 33)&lt;/h5&gt;&lt;/div&gt;&lt;hr/&gt;&lt;div&gt;&lt;h5&gt;&lt;b&gt;STATISTICS&lt;/b&gt;&lt;/h5&gt;&lt;/div&gt;&lt;hr/&gt;&lt;div&gt;&lt;h5&gt;&lt;b&gt;Str &lt;/b&gt;36, &lt;b&gt;Dex &lt;/b&gt;11, &lt;b&gt;Con &lt;/b&gt;-, &lt;b&gt;Int &lt;/b&gt; 12, &lt;b&gt;Wis &lt;/b&gt;13, &lt;b&gt;Cha &lt;/b&gt;1&lt;/h5&gt;&lt;h5&gt;&lt;b&gt;Base Atk &lt;/b&gt;+20; &lt;b&gt;CMB &lt;/b&gt;+37 (+41 bull rush, +39 sunder); &lt;b&gt;CMD &lt;/b&gt;47 (49 vs. bull rush, 49 vs. sunder)&lt;/h5&gt;&lt;h5&gt;&lt;b&gt;Feats &lt;/b&gt;Awesome Blow, Deadly Aim, Greater Bull Rush, Improved Bull Rush, Improved Critical (slam), Improved Sunder, Point- Blank Shot, Power Attack, Precise Shot, Stunning Assault&lt;sup&gt;APG&lt;/sup&gt;&lt;/h5&gt;&lt;h5&gt;&lt;b&gt;Skills &lt;/b&gt;Climb +17, Disable Device +13, Knowledge (engineering) +24, Perception +24, Sense Motive +13&lt;/h5&gt;&lt;h5&gt;&lt;b&gt;Languages &lt;/b&gt;Androffan, Common&lt;/h5&gt;&lt;/div&gt;&lt;hr/&gt;&lt;div&gt;&lt;h5&gt;&lt;b&gt;ECOLOGY&lt;/b&gt;&lt;/h5&gt;&lt;/div&gt;&lt;hr/&gt;&lt;div&gt;&lt;h5&gt;&lt;b&gt;Environment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ABILITIES&lt;/b&gt;&lt;/h5&gt;&lt;/div&gt;&lt;hr/&gt;&lt;div&gt;&lt;/h5&gt;&lt;h5&gt;&lt;b&gt;Atomizer (Ex)&lt;/b&gt; As a full-round action once every 3 rounds, a juggernaut robot can fire a ray from its eye as a ranged touch attack. On a hit, the ray deals 15d6 points of damage. When used against an object, the atomizer disintegrates as much as a 10-foot cube of nonliving matter. A creature or object that succeeds at a DC 21 Fortitude save instead takes only 5d6 points of damage. Any creature reduced to 0 or fewer hit points by this attack is entirely disintegrated, leaving behind only a trace of fine dust. A disintegrated creature's equipment is unaffected. The save DC is Intelligence-based.  &lt;/h5&gt;&lt;h5&gt;&lt;b&gt;Charge Fist (Ex)&lt;/b&gt; A juggernaut robot can charge its oversized fists with electricity as a free action, causing its slam attacks to deal 1d6 points of electricity damage. On a critical hit, a charged strike explodes with electric energy, dealing an additional 1d10 points of electricity damage. This electricity doesn't harm the juggernaut.  &lt;/h5&gt;&lt;h5&gt;&lt;b&gt;Combined Arms (Ex)&lt;/b&gt; When taking a full-attack action, a juggernaut robot can attack with its melee and ranged integrated weapons simultaneously.  &lt;/h5&gt;&lt;h5&gt;&lt;b&gt;Electromagnetic Pulse (Ex)&lt;/b&gt; Once per day as a standard action, a juggernaut robot can unleash an electromagnetic pulse in a 20- foot radius that bypasses any active force fields (or similar effects) and deals 6d6 points of electricity damage to any robots or creatures with cybernetic implants. This effect doesn't harm the juggernaut robot itself or other living creatures. Creatures affected by this attack that succeed at a DC 21 Reflex save take only half the normal amount of damage. Any technological item within this radius is drained of 1d6 charges unless the item succeeds at a DC 21 Reflex save. The save DCs are Intelligence-based.  &lt;/h5&gt;&lt;h5&gt;&lt;b&gt;Force Field (Ex)&lt;/b&gt; A juggernaut robot is sheathed in a thin layer of shimmering energy that grants it 75 bonus hit points. All damage dealt to a juggernaut with an active force field is deducted from these hit points first. As long as the force field is active, the juggernaut is immune to critical hits. A juggernaut's force field has fast healing 10, but once these bonus hit points are reduced to 0, the force field shuts down and does not reactivate for 24 hours.  &lt;/h5&gt;&lt;h5&gt;&lt;b&gt;Integrated Heavy Lasers (Ex)&lt;/b&gt; A juggernaut robot has a heavy laser rifle built into each of its arms. Each weapon has a range of 150 feet and deals 4d10 points of fire damage. Each can fire once per round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Invisible creatures are immune to damage caused by a laser weapon. Fog, smoke, and other clouds provide cover in addition to concealment from laser attacks. Darkness (magical or otherwise) has no effect on lasers other than providing concealment. Roll to confirm each attack roll that threatens a critical hit separately.  &lt;/h5&gt;&lt;h5&gt;&lt;b&gt;Targeting Array (Ex)&lt;/b&gt; Juggernaut robots see invisible creatures or objects as if they were visible. In addition, because of their complex array of sensors, juggernauts suffer no miss chance if a target has concealment, and reduce the miss chance from total concealment to 20%.  &lt;/h5&gt;&lt;h5&gt;&lt;b&gt;Vicious Trample (Ex)&lt;/b&gt; A juggernaut robot's massive steel feet deal 6d6+19 points of damage on a successful trample attack.&lt;/h5&gt;&lt;/div&gt;&lt;br&gt;&lt;div&gt;&lt;h4&gt;&lt;p&gt;&lt;p&gt;Easily the rarest of all robots in Numeria, these metallic monstrosities wreak havoc upon those who trespass upon the remnants of the strange vessel that crashed into Golarion's crust eons ago. The original reasons behind the creation of such titanic constructs remains a mystery. However, the Technic League quickly surmised that these metal giants excelled at rendering other Numerian technology inert, which may give clues to the constructs' purpose. Wrought from a strange metallic alloy similar to iron and containing bizarre electronics and delicate sensors, the juggernaut rises to a height of 50 feet and weighs well over 100 tons.  &lt;b&gt;&lt;/p&gt;&lt;p&gt;Ecology&lt;/b&gt;&lt;/p&gt;&lt;p&gt;  To all but a select few, the juggernaut's inner workings are an inscrutable tangle of wires, circuits, and strange metallic widgets. Its crude humanoid silhouette, complete with dangling simian-like forearms, belies its alien visage: a sleek dome with a single, unblinking ovoid eye, behind which lies a dazzling array of multihued sensors. Thick cords twist over the robot's forearms before feeding into   cannon-like barrels that pulse with energy. Oversized fists crackle with lightning and explode with thunderous force upon impact. However terrible these weapons are, nothing in the juggernaut's arsenal is feared more than the ray of death that its central orb emits-a sickly hued beam that reduces all materials to a fine green dust. Luckily, this devastating attack is heralded by a series of swirling lights and high-pitched whines that mimic a colossal teapot about to explode.  &lt;b&gt;&lt;/p&gt;&lt;p&gt;Habitat &amp; Society&lt;/b&gt;&lt;/p&gt;&lt;p&gt;  These goliaths serve as sentinels to the larger shards of their shattered starship. Occasionally mistaken for enormous statuary or tributes left behind from a forgotten age, these humongous robots lie inert until the location they guard is breached. At that point, they come to life amid the loud whir of alien machinery, the stench of ozone, and the terrified screams of the intruders. Luckily, the sites these brutes guard often lie deep within Silver Mount, out of reach of all but the most determined scavengers.  Strangely, these massive constructs seem to have a close, almost paternalistic, relationship towards the more common gearsmen of Numeria. Most attempts by the Technic League to get a juggernaut to attack a functioning gearsman prove ineffective, and much like their smaller counterparts, juggernauts respond to both threats and censure with inscrutable silence.  &lt;br&gt;&lt;b&gt;Known Juggernaut Robots&lt;/b&gt;&lt;br&gt; Though the Technic League has spent decades excavating technological wonders from the wreckage of the spacecraft that crashed to Golarion so long ago, only a few of the juggernauts that have been reclaimed still have any semblance of functionality. Descriptions of the most intensively studied specimens follow.  &lt;br&gt;&lt;b&gt;The Living Monument:&lt;/b&gt; Straddling a deep crater and polished to a blinding sheen, this robot is worshiped by an indigenous tribe of Kellid warriors. Having calculated that the Kellids harbor no desire to unearth the cosmic shard that it has guarded for millennia, this juggernaut impassively tolerates the veneration it receives. The fact that its Kellid worshipers zealously oppose the Technic League's attempts to access the juggernaut causes the automaton to regard them as lesser guardians, almost as though they were gearsmen.  &lt;br&gt;&lt;b&gt;Specimen One:&lt;/b&gt; Unearthed deep beneath Silver Mount, this juggernaut was found inert within a colossal chamber. The debased arcanists of the Technic League disassembled the dormant hulk and catalogued its every wire, circuit, and cog. When they finished, they began the long, arduous process of reassembly. Unfortunately, their efforts were only partially successful. Now, only the juggernaut's massive robotic head remains "alive," forever calculating how it might escape from this pathetic existence amid a labyrinth of frayed wires, pitted alien alloys, and strange flickering bulbs.&lt;/p&gt;&lt;/h4&gt;&lt;/div&gt;</t>
  </si>
  <si>
    <t>Surgeon Robot</t>
  </si>
  <si>
    <t>darkvision 60 ft., low-light vision, superior optics; Perception +22</t>
  </si>
  <si>
    <t>(+7 Dex, +10 natural)</t>
  </si>
  <si>
    <t>Fort +6, Ref +13, Will +7</t>
  </si>
  <si>
    <t>2 claws +25 (1d6+6 plus grab), 4 scalpels +25 (1d6+6/19-20), syringe +25 (1d4+6/19-20 plus poison)</t>
  </si>
  <si>
    <t>integrated surgical laser +25 touch (1d6 fire/19-20)</t>
  </si>
  <si>
    <t>constrict (1d6+9), sneak attack +3d6, syringe</t>
  </si>
  <si>
    <t>Str 22, Dex 25, Con -, Int 14, Wis 13, Cha 1</t>
  </si>
  <si>
    <t>Bleeding Critical, Blinding Critical, Critical Focus, Improved Critical (integrated surgical laser), Improved Critical (scalpel), Improved Critical (syringe), Improved Initiative, Vital Strike, Weapon Finesse</t>
  </si>
  <si>
    <t>Disable Device +11, Heal +27, Knowledge (engineering) +15, Knowledge (local) +15, Knowledge (nature) +15, Perception +22, Sense Motive +9</t>
  </si>
  <si>
    <t>+8 Heal</t>
  </si>
  <si>
    <t>Androffan, Common, Hallit</t>
  </si>
  <si>
    <t>master surgeon, specialized programming</t>
  </si>
  <si>
    <t>This robot has the general appearance of a skeletal preying mantis fashioned entirely from gleaming metal. An array of limbs fitted with laser scalpels, syringes, and other surgical devices spring from its body.</t>
  </si>
  <si>
    <t>Force Field (Ex) A surgeon robot is sheathed in a thin layer of shimmering energy that grants it 75 bonus hit points. All damage dealt to a surgeon robot with an active force field is deducted from these hit points first. As long as the force field is active, the surgeon robot is immune to critical hits. A surgeon robot's force field has fast healing 15, but once these bonus hit points are reduced to 0, the force field shuts down and doesn't reactivate for 24 hours.  Master Surgeon (Ex) Programmed to execute advanced medical procedures, a surgeon robot can perform surgeries and other procedures that heal humanoid creatures of all manner of maladies. A surgeon robot can heal wounds, set broken bones, cure diseases, treat burns, remove poison, and even install cybertech items. These procedures take varying amounts of time for the surgeon robot to complete and require different Heal check DCs. The DCs for these surgical procedures increase by 10 when they're performed on a non-humanoid creature. These procedures leave the patient with the exhausted condition. If the surgeon robot fails any of its Heal checks, the surgery fails and the patient takes 1d4 points of Constitution damage and is exhausted for 24 hours. The procedures a surgeon robot can perform are as follows:  • Cure Blindness/Deafness (DC 35): The patient's sight or hearing is restored. Required Time: 30 minutes.  • Install Cybertech (DC = 5 + the cybertech install DC): Cybernetic equipment is installed safely. Required Time: 20 minutes per point of implantation of the cybertech being installed.  • Minor Surgery (DC 25): The patient is healed of 1d8+1 points of damage. Required Time: 5 minutes.  • Moderate Surgery (DC 30): The patient is healed of 2d8+3 points of damage and 1d4+1 points of ability damage to a selected ability score. Required Time: 10 minutes.  • Major Surgery (DC 35): The patient is healed of 3d8+5 points of damage and is cured of blindness and deafness. Required Time: 15 minutes.  • Critical Surgery (DC 40): The patient is healed of 4d8+7 points of damage and either all ability damage to all ability scores or all ability drain to one ability score. Required Time: 30 minutes.  • Treat Toxin (DC = 10 + the save DC of disease or poison): One disease or poison currently afflicting the patient is removed. Required Time: 10 minutes.  Specialized Programming (Ex) Heal is always a class skill for surgeon robots, and they gain a +8 racial bonus on Heal checks.  Superior Optics (Ex) Surgeon robots see invisible creatures or objects as if they were visible.  Syringe (Ex) When a surgeon robot makes a successful attack with its syringe, it can inject the target with pharmaceuticals. The robot contains nanites that fabricate the pharmaceuticals stored within its body. Up to 10 doses of these pharmaceuticals can be administered per day. The surgeon robot can choose to affect its target with cardioamp, cureall, hemochem (grade III), torpinal, or zortaphen each time it uses this ability. Rules for these pharmaceuticals can be found on pages 33-34 of Pathfinder Campaign Setting: Technology Guide.</t>
  </si>
  <si>
    <t>These large, insectoid-looking robots were designed to perform incredibly complicated surgeries with flawless results. Possessing a data bank filled with advanced surgical techniques, these robots produce nearly supernatural effects, and the recovery time from their procedures is often nothing short of miraculous. These robots were  originally stationed on Divinity to care for the humanoid crew of the ship during their long voyage, and some were even employed to treat the aliens the ship collected during its journey. Surgeon robots stand 7 feet tall and weigh a bit more than 600 pounds.  Ecology  Formed from a skeletal array of gleaming metal, surgeon robots can contort their forms to accommodate various positions needed to most effectively perform surgical procedures on their patients. Though the robot is capable of standing upright and extending its body to a height of 10 feet, it usually stands on four legs when working for increased stability. In this posture, the surgeon robot resembles an oversized preying mantis. Surgeon robots are equipped with powerful and precise rotors that allow them to fly if necessary. This added movement allows surgeon robots to treat patients in precarious locations during emergency situations.  Surgeon robots possess remarkable speed, dexterity, and structural strength, and their design makes them highly adaptable. In addition to sensory inputs that exceed the senses of most living creatures, its creators also added a nanite-powered pharmaceutical lab that is housed deep in the robot's body. Each of its limbs-though seemingly delicate-is crafted from remarkably durable metal that flexes to prevent breakage if the robot attempts to lift more than it can normally carry. Thin claws extend from its two primary limbs, allowing it to deftly and precisely maneuver a patient into the optimal position for each of the dizzying number of procedures the robot is capable of performing. Should a surgeon robot need to defend itself or its patient, its claws are also more than ample weapons.  Some surgeon robots have been reprogrammed to accommodate different sorts of patients. Due to exposure to alien creatures or training given by those expecting to venture into places with non-humanoid creatures, the robots contain detailed information on alien physiologies. These surgeon robots can perform surgical procedures on non-humanoid creatures with no increase to the Heal DC.  Habitat &amp; Society  The Technic League has spent a great deal of effort recovering and reprogramming these robots for its own purposes, which are not limited to simple healing and surgery. Aside from medicine, Technic League agents use these robots as torturers during painful interrogations, or take advantage of the robots' pharmaceutical production to keep subjects drugged for months at a time. Despite such alternate uses, these intelligent constructs have a hardwired directive that Technic League agents have failed to deactivate: an obsessive  drive to perfect their craft. Surgeon robots continually attempt to study humanoid physiology. They require new subject matter to study with some regularity, and if denied such opportunities, they take it upon themselves to collect specimens and perform experiments on them-sometimes claiming the same Technic League agents who tried to cow them.  These robots are most commonly encountered in Silver Mount, among the Technic League compound in Starfall, or hidden away inside other ruins of Divinity's crash where they once were stationed to provide medical care. However, rogue surgeon robots may also be found in dungeons or caves that they've transformed into their own macabre operating rooms filled with all manner of strange and alien technological devices. On rare occasions, these beings form pacts with other intelligent creatures, bartering their services as surgeons in return for both materials and test subjects. Lacking any sort of conscience or ethical code, surgeon robots make excellent torturers and executioners.</t>
  </si>
  <si>
    <t>&lt;link rel="stylesheet"href="PF.css"&gt;&lt;div&gt;&lt;h2&gt;Robot, Surgeon&lt;/h2&gt;&lt;h3&gt;&lt;i&gt;This robot has the general appearance of a skeletal preying mantis fashioned entirely from gleaming metal. An array of limbs fitted with laser scalpels, syringes, and other surgical devices spring from its body.&lt;/i&gt;&lt;/h3&gt;&lt;br&gt;&lt;/div&gt;&lt;div class="heading"&gt;&lt;p class="alignleft"&gt;Surgeon Robot&lt;/p&gt;&lt;p class="alignright"&gt;CR 14&lt;/p&gt;&lt;div style="clear: both;"&gt;&lt;/div&gt;&lt;/div&gt;&lt;div&gt;&lt;h5&gt;&lt;b&gt;XP &lt;/b&gt;38,400&lt;/h5&gt;&lt;h5&gt;N Medium construct (robot)&lt;/h5&gt;&lt;h5&gt;&lt;b&gt;Init &lt;/b&gt;+11; &lt;b&gt;Senses &lt;/b&gt;darkvision 60 ft., low-light vision, superior optics; Perception +22&lt;/h5&gt;&lt;/div&gt;&lt;hr/&gt;&lt;div&gt;&lt;h5&gt;&lt;b&gt;DEFENSE&lt;/b&gt;&lt;/h5&gt;&lt;/div&gt;&lt;hr/&gt;&lt;div&gt;&lt;h5&gt;&lt;b&gt;AC &lt;/b&gt;27, touch 17, flat-footed 20 (+7 Dex, +10 natural)&lt;/h5&gt;&lt;h5&gt;&lt;b&gt;hp &lt;/b&gt;254 (18d10+80 plus 75 hp force field)&lt;/h5&gt;&lt;h5&gt;&lt;b&gt;Fort &lt;/b&gt;+6, &lt;b&gt;Ref &lt;/b&gt;+13, &lt;b&gt;Will &lt;/b&gt;+7&lt;/h5&gt;&lt;h5&gt;&lt;b&gt;Defensive Abilities &lt;/b&gt;hardness 10; &lt;b&gt;Immune &lt;/b&gt;construct traits&lt;/h5&gt;&lt;h5&gt;&lt;b&gt;Weaknesses &lt;/b&gt;vulnerable to critical hits and electricity&lt;/h5&gt;&lt;/div&gt;&lt;hr/&gt;&lt;div&gt;&lt;h5&gt;&lt;b&gt;OFFENSE&lt;/b&gt;&lt;/h5&gt;&lt;/div&gt;&lt;hr/&gt;&lt;div&gt;&lt;h5&gt;&lt;b&gt;Spd &lt;/b&gt;30 ft., fly 60 ft. (good)&lt;/h5&gt;&lt;h5&gt;&lt;b&gt;Melee &lt;/b&gt;2 claws +25 (1d6+6 plus grab), 4 scalpels +25 (1d6+6/19-20), syringe +25 (1d4+6/19-20 plus poison)&lt;/h5&gt;&lt;h5&gt;&lt;b&gt;Ranged &lt;/b&gt;integrated surgical laser +25 touch (1d6 fire/19-20)&lt;/h5&gt;&lt;h5&gt;&lt;b&gt;Space &lt;/b&gt;5 ft.; &lt;b&gt;Reach &lt;/b&gt;5 ft.&lt;/h5&gt;&lt;h5&gt;&lt;b&gt;Special Attacks &lt;/b&gt;constrict (1d6+9), sneak attack +3d6, syringe&lt;/h5&gt;&lt;/div&gt;&lt;hr/&gt;&lt;div&gt;&lt;h5&gt;&lt;b&gt;STATISTICS&lt;/b&gt;&lt;/h5&gt;&lt;/div&gt;&lt;hr/&gt;&lt;div&gt;&lt;h5&gt;&lt;b&gt;Str &lt;/b&gt;22, &lt;b&gt;Dex &lt;/b&gt;25, &lt;b&gt;Con &lt;/b&gt;-, &lt;b&gt;Int &lt;/b&gt; 14, &lt;b&gt;Wis &lt;/b&gt;13, &lt;b&gt;Cha &lt;/b&gt;1&lt;/h5&gt;&lt;h5&gt;&lt;b&gt;Base Atk &lt;/b&gt;+18; &lt;b&gt;CMB &lt;/b&gt;+24; &lt;b&gt;CMD &lt;/b&gt;41 (45 vs. trip)&lt;/h5&gt;&lt;h5&gt;&lt;b&gt;Feats &lt;/b&gt;Bleeding Critical, Blinding Critical, Critical Focus, Improved Critical (integrated surgical laser), Improved Critical (scalpel), Improved Critical (syringe), Improved Initiative, Vital Strike, Weapon Finesse&lt;/h5&gt;&lt;h5&gt;&lt;b&gt;Skills &lt;/b&gt;Disable Device +11, Heal +27, Knowledge (engineering) +15, Knowledge (local) +15, Knowledge (nature) +15, Perception +22, Sense Motive +9; &lt;b&gt;Racial Modifiers &lt;/b&gt;+8 Heal&lt;/h5&gt;&lt;h5&gt;&lt;b&gt;Languages &lt;/b&gt;Androffan, Common, Hallit&lt;/h5&gt;&lt;h5&gt;&lt;b&gt;SQ &lt;/b&gt;master surgeon, specialized programming&lt;/h5&gt;&lt;/div&gt;&lt;hr/&gt;&lt;div&gt;&lt;h5&gt;&lt;b&gt;ECOLOGY&lt;/b&gt;&lt;/h5&gt;&lt;/div&gt;&lt;hr/&gt;&lt;div&gt;&lt;h5&gt;&lt;b&gt;Environment &lt;/b&gt; any (Numeria)&lt;/h5&gt;&lt;h5&gt;&lt;b&gt;Organization &lt;/b&gt;solitary or team (2-6)&lt;/h5&gt;&lt;h5&gt;&lt;b&gt;Treasure &lt;/b&gt;none&lt;/h5&gt;&lt;/div&gt;&lt;hr/&gt;&lt;div&gt;&lt;h5&gt;&lt;b&gt;SPECIAL ABILITIES&lt;/b&gt;&lt;/h5&gt;&lt;/div&gt;&lt;hr/&gt;&lt;div&gt;&lt;/h5&gt;&lt;h5&gt;&lt;b&gt;Force Field (Ex)&lt;/b&gt; A surgeon robot is sheathed in a thin layer of shimmering energy that grants it 75 bonus hit points. All damage dealt to a surgeon robot with an active force field is deducted from these hit points first. As long as the force field is active, the surgeon robot is immune to critical hits. A surgeon robot's force field has fast healing 15, but once these bonus hit points are reduced to 0, the force field shuts down and doesn't reactivate for 24 hours.  &lt;/h5&gt;&lt;h5&gt;&lt;b&gt;Master Surgeon (Ex)&lt;/b&gt; Programmed to execute advanced medical procedures, a surgeon robot can perform surgeries and other procedures that heal humanoid creatures of all manner of maladies. A surgeon robot can heal wounds, set broken bones, cure diseases, treat burns, remove poison, and even install cybertech items. These procedures take varying amounts of time for the surgeon robot to complete and require different Heal check DCs. The DCs for these surgical procedures increase by 10 when they're performed on a non-humanoid creature. These procedures leave the patient with the exhausted condition. If the surgeon robot fails any of its Heal checks, the surgery fails and the patient takes 1d4 points of Constitution damage and is exhausted for 24 hours. The procedures a surgeon robot can perform are as follows:  &lt;ul&gt;&lt;li&gt; Cure Blindness/Deafness (DC 35): The patient's sight or hearing is restored. &lt;i&gt;Required Time&lt;/i&gt;: 30 minutes.  &lt;li&gt; Install Cybertech (DC = 5 + the cybertech install &lt;i&gt;DC)&lt;/i&gt;: Cybernetic equipment is installed safely. &lt;i&gt;Required Time&lt;/i&gt;: 20 minutes per point of implantation of the cybertech being installed.  &lt;li&gt; Minor Surgery (DC 25): The patient is healed of 1d8+1 points of damage. &lt;i&gt;Required Time&lt;/i&gt;: 5 minutes.  &lt;li&gt; Moderate Surgery (DC 30): The patient is healed of 2d8+3 points of damage and 1d4+1 points of ability damage to a selected ability score. &lt;i&gt;Required Time&lt;/i&gt;: 10 minutes.  &lt;li&gt; Major Surgery (DC 35): The patient is healed of 3d8+5 points of damage and is cured of blindness and deafness. &lt;i&gt;Required Time&lt;/i&gt;: 15 minutes.  &lt;li&gt; Critical Surgery (DC 40): The patient is healed of 4d8+7 points of damage and either all ability damage to all ability scores or all ability drain to one ability score. &lt;i&gt;Required Time&lt;/i&gt;: 30 minutes.  &lt;li&gt; Treat Toxin (DC = 10 + the save &lt;i&gt;DC of disease or poison)&lt;/i&gt;: One disease or poison currently afflicting the patient is removed. &lt;i&gt;Required Time&lt;/i&gt;: 10 minutes.  &lt;/h5&gt;&lt;h5&gt;&lt;b&gt;Specialized Programming (Ex)&lt;/b&gt; Heal is always a class skill for surgeon robots, and they gain a +8 racial bonus on Heal checks.  &lt;/h5&gt;&lt;h5&gt;&lt;b&gt;Superior Optics (Ex)&lt;/b&gt; Surgeon robots see invisible creatures or objects as if they were visible.  &lt;/h5&gt;&lt;h5&gt;&lt;b&gt;Syringe (Ex)&lt;/b&gt; When a surgeon robot makes a successful attack with its syringe, it can inject the target with pharmaceuticals. The robot contains nanites that fabricate the pharmaceuticals stored within its body. Up to 10 doses of these pharmaceuticals can be administered per day. The surgeon robot can choose to affect its target with cardioamp, cureall, hemochem (grade III), torpinal, or zortaphen each time it uses this ability. Rules for these pharmaceuticals can be found on pages 33-34 of &lt;i&gt;Pathfinder Campaign Setting&lt;/i&gt;: &lt;i&gt;Technology Guide&lt;/i&gt;.&lt;/ul&gt;&lt;/h5&gt;&lt;/div&gt;&lt;br&gt;&lt;div&gt;&lt;h4&gt;&lt;p&gt;&lt;p&gt;These large, insectoid-looking robots were designed to perform incredibly complicated surgeries with flawless results. Possessing a data bank filled with advanced surgical techniques, these robots produce nearly supernatural effects, and the recovery time from their procedures is often nothing short of miraculous. These robots were  originally stationed on &lt;i&gt;Divinity&lt;/i&gt; to care for the humanoid crew of the ship during their long voyage, and some were even employed to treat the aliens the ship collected during its journey. Surgeon robots stand 7 feet tall and weigh a bit more than 600 pounds.  &lt;b&gt;&lt;/p&gt;&lt;p&gt;Ecology&lt;/b&gt;&lt;/p&gt;&lt;p&gt;  Formed from a skeletal array of gleaming metal, surgeon robots can contort their forms to accommodate various positions needed to most effectively perform surgical procedures on their patients. Though the robot is capable of standing upright and extending its body to a height of 10 feet, it usually stands on four legs when working for increased stability. In this posture, the surgeon robot resembles an oversized preying mantis. Surgeon robots are equipped with powerful and precise rotors that allow them to fly if necessary. This added movement allows surgeon robots to treat patients in precarious locations during emergency situations.  Surgeon robots possess remarkable speed, dexterity, and structural strength, and their design makes them highly adaptable. In addition to sensory inputs that exceed the senses of most living creatures, its creators also added a nanite-powered pharmaceutical lab that is housed deep in the robot's body. Each of its limbs-though seemingly delicate-is crafted from remarkably durable metal that flexes to prevent breakage if the robot attempts to lift more than it can normally carry. Thin claws extend from its two primary limbs, allowing it to deftly and precisely maneuver a patient into the optimal position for each of the dizzying number of procedures the robot is capable of performing. Should a surgeon robot need to defend itself or its patient, its claws are also more than ample weapons.  Some surgeon robots have been reprogrammed to accommodate different sorts of patients. Due to exposure to alien creatures or training given by those expecting to venture into places with non-humanoid creatures, the robots contain detailed information on alien physiologies. These surgeon robots can perform surgical procedures on non-humanoid creatures with no increase to the Heal DC.  &lt;b&gt;&lt;/p&gt;&lt;p&gt;Habitat &amp; Society&lt;/b&gt;&lt;/p&gt;&lt;p&gt;  The Technic League has spent a great deal of effort recovering and reprogramming these robots for its own purposes, which are not limited to simple healing and surgery. Aside from medicine, Technic League agents use these robots as torturers during painful interrogations, or take advantage of the robots' pharmaceutical production to keep subjects drugged for months at a time. Despite such alternate uses, these intelligent constructs have a hardwired directive that Technic League agents have failed to deactivate: an obsessive  drive to perfect their craft. Surgeon robots continually attempt to study humanoid physiology. They require new subject matter to study with some regularity, and if denied such opportunities, they take it upon themselves to collect specimens and perform experiments on them-sometimes claiming the same Technic League agents who tried to cow them.  These robots are most commonly encountered in Silver Mount, among the Technic League compound in Starfall, or hidden away inside other ruins of &lt;i&gt;Divinity&lt;/i&gt;'s crash where they once were stationed to provide medical care. However, rogue surgeon robots may also be found in dungeons or caves that they've transformed into their own macabre operating rooms filled with all manner of strange and alien technological devices. On rare occasions, these beings form pacts with other intelligent creatures, bartering their services as surgeons in return for both materials and test subjects. Lacking any sort of conscience or ethical code, surgeon robots make excellent torturers and executioners.&lt;/p&gt;&lt;/h4&gt;&lt;/div&gt;</t>
  </si>
  <si>
    <t>Champion Of The Gilded Host</t>
  </si>
  <si>
    <t>blazing courage (30 ft.), selective antimagic (30 ft.)</t>
  </si>
  <si>
    <t>32, touch 3, flat-footed 31</t>
  </si>
  <si>
    <t>(+1 Dex, +29 natural, -8 size)</t>
  </si>
  <si>
    <t>(19d10+169)</t>
  </si>
  <si>
    <t>50 ft., climb 50 ft., swim 50 ft.</t>
  </si>
  <si>
    <t>2 slams +30 (3d8+19/19-20) or stomp (6d8+28 plus pinning stomp and suppressing stomp)</t>
  </si>
  <si>
    <t>mythic power (7/day, surge +1d10), mythic quickening</t>
  </si>
  <si>
    <t>Spell-Like Abilities (CL 14th; concentration +14)   3/day-extended good hope   1/day-extended vengeful outrageUM (DC 16)</t>
  </si>
  <si>
    <t>Str 48, Dex 13, Con -, Int 7, Wis 12, Cha 11</t>
  </si>
  <si>
    <t>Cleave[M], Combat Reflexes[M], Critical Focus, Great Cleave, Improved Critical[M] (slam), Improved Vital Strike, Power Attack[M], Stand Still, Toughness, Vital Strike</t>
  </si>
  <si>
    <t>Climb +27, Intimidate +9, Perception +11, Swim +27</t>
  </si>
  <si>
    <t>Vudrani</t>
  </si>
  <si>
    <t>alternate form, blessing of the Gilded Host, mythic creation, mythic resilience</t>
  </si>
  <si>
    <t>solitary or legion (1 plus 10-100 human fighters of 5th-8th level)</t>
  </si>
  <si>
    <t>This towering humanoid creature is made almost entirely of gold and radiates a warm light.</t>
  </si>
  <si>
    <t>Lost Treasures</t>
  </si>
  <si>
    <t>Alternate Form (Ex) As a full-round action, a gold colossus can take the form of an immense war monument. Its DR in this form increases to 20/epic, and its aura of blazing courage's radius increases to 1,000 feet. While in this form, it can't attack.  Aura of Blazing Courage (Su) A gold colossus constantly radiates a warm aura of bravery. Allies within 30 feet of a gold colossus gain the benefits of bless and remove fear.  Blessing of the Gilded Host (Su) Once per week, a gold colossus can bless an army using the rules for mass combat (Pathfinder RPG Ultimate Campaign 234), granting the army a +2 bonus to its Offensive Modifier and on Morale checks until the end of its next battle or for 1 week, whichever comes first.  Selective Antimagic Aura (Su) Spells with the compulsion or teleportation descriptor are unaffected by this field.  Suppressing Stomp (Su) Whenever a gold colossus deals stomp damage to a target, it reduces the target's damage reduction and spell resistance by 2 for 1 minute.  Each stomp thereafter increases the reduction by 2 (maximum reduction of 10) and resets the duration.</t>
  </si>
  <si>
    <t>Individually, the component pieces of the Champion of the Gilded Host have the same strong magic aura as the intact construct, but possess no noteworthy abilities of their own. Any piece with a joint may flex occasionally, but without any purpose or significant force. When the pieces are brought within 100 feet of one another, they reassemble themselves to create a golden colossus. Long-forgotten command words keyed to each piece are able to shrink it to a fraction of its full size.</t>
  </si>
  <si>
    <t>&lt;link rel="stylesheet"href="PF.css"&gt;&lt;div&gt;&lt;h2&gt;Champion Of The Gilded Host&lt;/h2&gt;&lt;h3&gt;&lt;i&gt;This towering humanoid creature is made almost entirely of gold and radiates a warm light.&lt;/i&gt;&lt;/h3&gt;&lt;br&gt;&lt;/div&gt;&lt;div class="heading"&gt;&lt;p class="alignleft"&gt;Champion Of The Gilded Host&lt;/p&gt;&lt;p class="alignright"&gt;CR 18/MR 7&lt;/p&gt;&lt;div style="clear: both;"&gt;&lt;/div&gt;&lt;/div&gt;&lt;div&gt;&lt;h5&gt;&lt;b&gt;XP &lt;/b&gt;153,600&lt;/h5&gt;&lt;h5&gt;N Colossal construct (colossus&lt;sup&gt;B4&lt;/sup&gt;, mythic&lt;sup&gt;MA&lt;/sup&gt;)&lt;/h5&gt;&lt;h5&gt;&lt;b&gt;Init &lt;/b&gt;+1; &lt;b&gt;Senses &lt;/b&gt;darkvision 60 ft., low-light vision; Perception +11&lt;/h5&gt;&lt;h5&gt;&lt;b&gt;Aura &lt;/b&gt;blazing courage (30 ft.), selective antimagic (30 ft.)&lt;/h5&gt;&lt;/div&gt;&lt;hr/&gt;&lt;div&gt;&lt;h5&gt;&lt;b&gt;DEFENSE&lt;/b&gt;&lt;/h5&gt;&lt;/div&gt;&lt;hr/&gt;&lt;div&gt;&lt;h5&gt;&lt;b&gt;AC &lt;/b&gt;32, touch 3, flat-footed 31 (+1 Dex, +29 natural, -8 size)&lt;/h5&gt;&lt;h5&gt;&lt;b&gt;hp &lt;/b&gt;273 (19d10+169)&lt;/h5&gt;&lt;h5&gt;&lt;b&gt;Fort &lt;/b&gt;+6, &lt;b&gt;Ref &lt;/b&gt;+7, &lt;b&gt;Will &lt;/b&gt;+7&lt;/h5&gt;&lt;h5&gt;&lt;b&gt;DR &lt;/b&gt;10/epic; &lt;b&gt;Immune &lt;/b&gt;construct traits&lt;/h5&gt;&lt;/div&gt;&lt;hr/&gt;&lt;div&gt;&lt;h5&gt;&lt;b&gt;OFFENSE&lt;/b&gt;&lt;/h5&gt;&lt;/div&gt;&lt;hr/&gt;&lt;div&gt;&lt;h5&gt;&lt;b&gt;Spd &lt;/b&gt;50 ft., climb 50 ft., swim 50 ft.&lt;/h5&gt;&lt;h5&gt;&lt;b&gt;Melee &lt;/b&gt;2 slams +30 (3d8+19/19-20) or &lt;/br&gt;stomp (6d8+28 plus pinning stomp and suppressing stomp)&lt;/h5&gt;&lt;h5&gt;&lt;b&gt;Space &lt;/b&gt;30 ft.; &lt;b&gt;Reach &lt;/b&gt;30 ft.&lt;/h5&gt;&lt;h5&gt;&lt;b&gt;Special Attacks &lt;/b&gt;mythic power (7/day, surge +1d10), mythic quickening&lt;/h5&gt;&lt;h5&gt;&lt;b&gt;Spell-Like Abilities&lt;/b&gt; (CL 14th; concentration +14) &lt;/br&gt;3/day&amp;mdash;extended &lt;i&gt;good hope&lt;/i&gt; &lt;/br&gt;1/day&amp;mdash;extended &lt;i&gt;vengeful outrage&lt;/i&gt;&lt;sup&gt;UM&lt;/sup&gt; (DC 16)&lt;/h5&gt;&lt;/h5&gt;&lt;/div&gt;&lt;hr/&gt;&lt;div&gt;&lt;h5&gt;&lt;b&gt;STATISTICS&lt;/b&gt;&lt;/h5&gt;&lt;/div&gt;&lt;hr/&gt;&lt;div&gt;&lt;h5&gt;&lt;b&gt;Str &lt;/b&gt;48, &lt;b&gt;Dex &lt;/b&gt;13, &lt;b&gt;Con &lt;/b&gt;-, &lt;b&gt;Int &lt;/b&gt; 7, &lt;b&gt;Wis &lt;/b&gt;12, &lt;b&gt;Cha &lt;/b&gt;11&lt;/h5&gt;&lt;h5&gt;&lt;b&gt;Base Atk &lt;/b&gt;+19; &lt;b&gt;CMB &lt;/b&gt;+46; &lt;b&gt;CMD &lt;/b&gt;57 (can't be tripped)&lt;/h5&gt;&lt;h5&gt;&lt;b&gt;Feats &lt;/b&gt;Cleave&lt;sup&gt;M&lt;/sup&gt;, Combat Reflexes&lt;sup&gt;M&lt;/sup&gt;, Critical Focus, Great Cleave, Improved Critical&lt;sup&gt;M &lt;/sup&gt;(slam), Improved Vital Strike, Power Attack&lt;sup&gt;M&lt;/sup&gt;, Stand Still, Toughness, Vital Strike&lt;/h5&gt;&lt;h5&gt;&lt;b&gt;Skills &lt;/b&gt;Climb +27, Intimidate +9, Perception +11, Swim +27&lt;/h5&gt;&lt;h5&gt;&lt;b&gt;Languages &lt;/b&gt;Vudrani&lt;/h5&gt;&lt;h5&gt;&lt;b&gt;SQ &lt;/b&gt;alternate form, blessing of the Gilded Host, mythic creation, mythic resilience&lt;/h5&gt;&lt;/div&gt;&lt;hr/&gt;&lt;div&gt;&lt;h5&gt;&lt;b&gt;ECOLOGY&lt;/b&gt;&lt;/h5&gt;&lt;/div&gt;&lt;hr/&gt;&lt;div&gt;&lt;h5&gt;&lt;b&gt;Environment &lt;/b&gt; any land&lt;/h5&gt;&lt;h5&gt;&lt;b&gt;Organization &lt;/b&gt;solitary or legion (1 plus 10-100 human fighters of 5th-8th level)&lt;/h5&gt;&lt;h5&gt;&lt;b&gt;Treasure &lt;/b&gt;none&lt;/h5&gt;&lt;/div&gt;&lt;hr/&gt;&lt;div&gt;&lt;h5&gt;&lt;b&gt;SPECIAL ABILITIES&lt;/b&gt;&lt;/h5&gt;&lt;/div&gt;&lt;hr/&gt;&lt;div&gt;&lt;/h5&gt;&lt;h5&gt;&lt;b&gt;Alternate Form (Ex)&lt;/b&gt; As a full-round action, a gold colossus can take the form of an immense war monument. Its DR in this form increases to 20/epic, and its aura of blazing courage's radius increases to 1,000 feet. While in this form, it can't attack.  &lt;/h5&gt;&lt;h5&gt;&lt;b&gt;Aura of Blazing Courage (Su)&lt;/b&gt; A gold colossus constantly radiates a warm aura of bravery. Allies within 30 feet of a gold colossus gain the benefits of &lt;i&gt;bless&lt;/i&gt; and &lt;i&gt;remove fear&lt;/i&gt;.  &lt;/h5&gt;&lt;h5&gt;&lt;b&gt;Blessing of the Gilded Host (Su)&lt;/b&gt; Once per week, a gold colossus can &lt;i&gt;bless&lt;/i&gt; an army using the rules for mass combat (&lt;i&gt;Pathfinder RPG Ultimate Campaign&lt;/i&gt; 234), granting the army a +2 bonus to its Offensive Modifier and on Morale checks until the end of its next battle or for 1 week, whichever comes first.  &lt;/h5&gt;&lt;h5&gt;&lt;b&gt;Selective Antimagic Aura (Su)&lt;/b&gt; Spells with the compulsion or teleportation descriptor are unaffected by this field.  &lt;/h5&gt;&lt;h5&gt;&lt;b&gt;Suppressing Stomp (Su)&lt;/b&gt; Whenever a gold colossus deals stomp damage to a target, it reduces the target's damage reduction and spell resistance by 2 for 1 minute.  Each stomp thereafter increases the reduction by 2 (maximum reduction of 10) and resets the duration.&lt;/h5&gt;&lt;/div&gt;&lt;br&gt;&lt;div&gt;&lt;h4&gt;&lt;p&gt;&lt;p&gt;Individually, the component pieces of the &lt;i&gt;Champion of the Gilded Host&lt;/i&gt; have the same strong magic aura as the intact construct, but possess no noteworthy abilities of their own. Any piece with a joint may flex occasionally, but without any purpose or significant force. When the pieces are brought within 100 feet of one another, they reassemble themselves to create a golden colossus. Long-forgotten command words keyed to each piece are able to shrink it to a fraction of its full size.&lt;/p&gt;&lt;/h4&gt;&lt;/div&gt;</t>
  </si>
  <si>
    <t>Slaugrak</t>
  </si>
  <si>
    <t>(chaotic, evil, extraplanar, native)</t>
  </si>
  <si>
    <t>darkvision 120 ft., see in darkness; Perception +1</t>
  </si>
  <si>
    <t>stench (30 ft., DC 17, 10 rounds)</t>
  </si>
  <si>
    <t>bite +13 (1d10+5/19-20 plus 1d6 acid and corrupting bite), 2 claws +12 (1d6+5)</t>
  </si>
  <si>
    <t>corrupting bite, vicious jaws</t>
  </si>
  <si>
    <t>Spell-Like Abilities (CL 8th; concentration +10)   1/day-deeper darkness, slow (DC 15), unholy blight (DC 16)</t>
  </si>
  <si>
    <t>Str 20, Dex 12, Con 17, Int 5, Wis 13, Cha 14</t>
  </si>
  <si>
    <t>Diehard, Endurance, Iron Will, Weapon Focus (bite)</t>
  </si>
  <si>
    <t>Climb +12, Intimidate +13, Stealth +8 (+12 in rocky areas), Swim +12</t>
  </si>
  <si>
    <t>+4 Stealth in rocky areas</t>
  </si>
  <si>
    <t>This hulking reptilian humanoid's torso bristles with twitching vestigial limbs, milk-white eyes, and drooling half-formed mouths. The creature's oversized maw is filled with curved teeth reminiscent of sickle blades.</t>
  </si>
  <si>
    <t>Corrupting Bite (Su) A slaugrak's caustic saliva is infused with the corrupting power of the Abyss. Any living creature that takes acid damage from a slaugrak's bite must succeed at a DC 17 Fortitude save or take 2 points of Constitution bleed damage as its blood boils and its internal organs liquefy. Creatures without a discernible anatomy (blood and internal organs) are immune to the Constitution bleed. The save DC is Constitution-based.  Vicious Jaws (Ex) A slaugrak's bite attack threatens a critical hit on a roll of 19-20.</t>
  </si>
  <si>
    <t>The taint of demonkind has long corrupted the troglodyte bloodline. Each generation a few mutant creatures marked with the taint of the Abyss are born, and fiendish deformities and stillbirths reeking of brimstone are all too common. The rapacious slaugrak is one of these fiendish mutants.  A slaugrak is born with an unnatural and incessant hunger for living flesh. Young slaugraks grow at an unnatural rate, reaching full and awful maturity in just 2 weeks. From birth, a slaugrak is little more than a walking collection of fangs and claws with no thought other than to slay and eat.  Slaugraks are sterile and solitary, holding no special love for troglodytes. A well-fed captive slaugrak might form an affectionate bond with its troglodyte keeper, but this affection merely makes the slaugrak more likely to eat its keeper last.  A typical slaugrak stands 12 to 14 feet tall and weighs 6,000 pounds.</t>
  </si>
  <si>
    <t>&lt;link rel="stylesheet"href="PF.css"&gt;&lt;div&gt;&lt;h2&gt;Slaugrak&lt;/h2&gt;&lt;h3&gt;&lt;i&gt;This hulking reptilian humanoid's torso bristles with twitching vestigial limbs, milk-white eyes, and drooling half-formed mouths. The creature's oversized maw is filled with curved teeth reminiscent of sickle blades.&lt;/i&gt;&lt;/h3&gt;&lt;br&gt;&lt;/div&gt;&lt;div class="heading"&gt;&lt;p class="alignleft"&gt;Slaugrak&lt;/p&gt;&lt;p class="alignright"&gt;CR 6&lt;/p&gt;&lt;div style="clear: both;"&gt;&lt;/div&gt;&lt;/div&gt;&lt;div&gt;&lt;h5&gt;&lt;b&gt;XP &lt;/b&gt;2,400&lt;/h5&gt;&lt;h5&gt;CE Large outsider (chaotic, evil, extraplanar, native)&lt;/h5&gt;&lt;h5&gt;&lt;b&gt;Init &lt;/b&gt;+1; &lt;b&gt;Senses &lt;/b&gt;darkvision 120 ft., see in darkness; Perception +1&lt;/h5&gt;&lt;h5&gt;&lt;b&gt;Aura &lt;/b&gt;stench (30 ft., DC 17, 10 rounds)&lt;/h5&gt;&lt;/div&gt;&lt;hr/&gt;&lt;div&gt;&lt;h5&gt;&lt;b&gt;DEFENSE&lt;/b&gt;&lt;/h5&gt;&lt;/div&gt;&lt;hr/&gt;&lt;div&gt;&lt;h5&gt;&lt;b&gt;AC &lt;/b&gt;19, touch 10, flat-footed 18 (+1 Dex, +9 natural, -1 size)&lt;/h5&gt;&lt;h5&gt;&lt;b&gt;hp &lt;/b&gt;68 (8d10+24)&lt;/h5&gt;&lt;h5&gt;&lt;b&gt;Fort &lt;/b&gt;+9, &lt;b&gt;Ref &lt;/b&gt;+7, &lt;b&gt;Will &lt;/b&gt;+5&lt;/h5&gt;&lt;h5&gt;&lt;b&gt;DR &lt;/b&gt;10/cold iron or good; &lt;b&gt;Immune &lt;/b&gt;acid, poison; &lt;b&gt;Resist &lt;/b&gt;cold 10, electricity 10, fire 10&lt;/h5&gt;&lt;h5&gt;&lt;b&gt;Weaknesses &lt;/b&gt;sunlight powerlessness&lt;/h5&gt;&lt;/div&gt;&lt;hr/&gt;&lt;div&gt;&lt;h5&gt;&lt;b&gt;OFFENSE&lt;/b&gt;&lt;/h5&gt;&lt;/div&gt;&lt;hr/&gt;&lt;div&gt;&lt;h5&gt;&lt;b&gt;Spd &lt;/b&gt;30 ft.&lt;/h5&gt;&lt;h5&gt;&lt;b&gt;Melee &lt;/b&gt;bite +13 (1d10+5/19-20 plus 1d6 acid and corrupting bite), 2 claws +12 (1d6+5)&lt;/h5&gt;&lt;h5&gt;&lt;b&gt;Space &lt;/b&gt;10 ft.; &lt;b&gt;Reach &lt;/b&gt;10 ft.&lt;/h5&gt;&lt;h5&gt;&lt;b&gt;Special Attacks &lt;/b&gt;corrupting bite, vicious jaws&lt;/h5&gt;&lt;h5&gt;&lt;b&gt;Spell-Like Abilities&lt;/b&gt; (CL 8th; concentration +10) &lt;/br&gt;1/day&amp;mdash;&lt;i&gt;deeper darkness&lt;/i&gt;, &lt;i&gt;slow&lt;/i&gt; (DC 15), &lt;i&gt;unholy blight&lt;/i&gt; (DC 16)&lt;/h5&gt;&lt;/h5&gt;&lt;/div&gt;&lt;hr/&gt;&lt;div&gt;&lt;h5&gt;&lt;b&gt;STATISTICS&lt;/b&gt;&lt;/h5&gt;&lt;/div&gt;&lt;hr/&gt;&lt;div&gt;&lt;h5&gt;&lt;b&gt;Str &lt;/b&gt;20, &lt;b&gt;Dex &lt;/b&gt;12, &lt;b&gt;Con &lt;/b&gt;17, &lt;b&gt;Int &lt;/b&gt; 5, &lt;b&gt;Wis &lt;/b&gt;13, &lt;b&gt;Cha &lt;/b&gt;14&lt;/h5&gt;&lt;h5&gt;&lt;b&gt;Base Atk &lt;/b&gt;+8; &lt;b&gt;CMB &lt;/b&gt;+14; &lt;b&gt;CMD &lt;/b&gt;25&lt;/h5&gt;&lt;h5&gt;&lt;b&gt;Feats &lt;/b&gt;Diehard, Endurance, Iron Will, Weapon Focus (bite)&lt;/h5&gt;&lt;h5&gt;&lt;b&gt;Skills &lt;/b&gt;Climb +12, Intimidate +13, Stealth +8 (+12 in rocky areas), Swim +12; &lt;b&gt;Racial Modifiers &lt;/b&gt;+4 Stealth in rocky areas&lt;/h5&gt;&lt;h5&gt;&lt;b&gt;Languages &lt;/b&gt;Abyssal&lt;/h5&gt;&lt;/div&gt;&lt;hr/&gt;&lt;div&gt;&lt;h5&gt;&lt;b&gt;ECOLOGY&lt;/b&gt;&lt;/h5&gt;&lt;/div&gt;&lt;hr/&gt;&lt;div&gt;&lt;h5&gt;&lt;b&gt;Environment &lt;/b&gt; any underground&lt;/h5&gt;&lt;h5&gt;&lt;b&gt;Organization &lt;/b&gt;solitary&lt;/h5&gt;&lt;h5&gt;&lt;b&gt;Treasure &lt;/b&gt;incidental&lt;/h5&gt;&lt;/div&gt;&lt;hr/&gt;&lt;div&gt;&lt;h5&gt;&lt;b&gt;SPECIAL ABILITIES&lt;/b&gt;&lt;/h5&gt;&lt;/div&gt;&lt;hr/&gt;&lt;div&gt;&lt;/h5&gt;&lt;h5&gt;&lt;b&gt;Corrupting Bite (Su)&lt;/b&gt; A slaugrak's caustic saliva is infused with the corrupting power of the Abyss. Any living creature that takes acid damage from a slaugrak's bite must succeed at a DC 17 Fortitude save or take 2 points of Constitution bleed damage as its blood boils and its internal organs liquefy. Creatures without a discernible anatomy (blood and internal organs) are immune to the Constitution bleed. The save DC is Constitution-based.  &lt;/h5&gt;&lt;h5&gt;&lt;b&gt;Vicious Jaws (Ex)&lt;/b&gt; A slaugrak's bite attack threatens a critical hit on a roll of 19-20.&lt;/h5&gt;&lt;/div&gt;&lt;br&gt;&lt;div&gt;&lt;h4&gt;&lt;p&gt;&lt;p&gt;The taint of demonkind has long corrupted the troglodyte bloodline. Each generation a few mutant creatures marked with the taint of the Abyss are born, and fiendish deformities and stillbirths reeking of brimstone are all too common. The rapacious slaugrak is one of these fiendish mutants.  A slaugrak is born with an unnatural and incessant hunger for living flesh. Young slaugraks grow at an unnatural rate, reaching full and awful maturity in just 2 weeks. From birth, a slaugrak is little more than a walking collection of fangs and claws with no thought other than to slay and eat.  Slaugraks are sterile and solitary, holding no special love for troglodytes. A well-fed captive slaugrak might form an affectionate bond with its troglodyte keeper, but this affection merely makes the slaugrak more likely to eat its keeper last.  A typical slaugrak stands 12 to 14 feet tall and weighs 6,000 pounds.&lt;/p&gt;&lt;/h4&gt;&lt;/div&gt;</t>
  </si>
  <si>
    <t>Sewer Troll</t>
  </si>
  <si>
    <t>Fort +5, Ref +3, Will +0</t>
  </si>
  <si>
    <t>bite +3 (1d6+1), 2 claws +3 (1d4+1)</t>
  </si>
  <si>
    <t>rend (2 claws, 1d6+1), sneak attack +1d6</t>
  </si>
  <si>
    <t>Str 13, Dex 14, Con 15, Int 6, Wis 9, Cha 6</t>
  </si>
  <si>
    <t>Improved Initiative, Stealthy</t>
  </si>
  <si>
    <t>Climb +9, Escape Artist +4, Perception +4, Stealth +5 (+9 underground)</t>
  </si>
  <si>
    <t>+8 Climb, +4 Stealth underground</t>
  </si>
  <si>
    <t>This creature looks like a lanky, underfed troll. Its oversized claws drag along the ground, and its large eyes glow with inner light.</t>
  </si>
  <si>
    <t>Sewer trolls are close relations to both common trolls and scrags. They are much smaller, however, only weighing around 200 pounds and reaching up to 6 feet tall. Like normal trolls, sewer trolls possess regenerative powers that allow them to recover from almost any wound and even regrow limbs, though these powers can be thwarted by fire or acid. Their regeneration is significantly slower than a normal troll's, however.  Unlike the eyes of normal trolls, sewer trolls' eyes are so sensitive to light that they are momentarily blinded by bright lights. Their eyes absorb ambient light, which damages the slimy membrane that covers them. As the membrane regenerates, a strange reaction causes the eyes to glow orange.  In addition to being smaller than normal trolls, sewer trolls are incredibly flexible and can squeeze through small spaces with ease. When the terrain is favorable, they hunt by ambushing prey from small spaces that don't appear capable of harboring a threat.  Sewer trolls can eat almost anything, but prefer fresh meat, and like normal trolls they need a lot of food to power their regenerative abilities. Though they can subsist on subterranean fish, they prefer the warm blood and flesh of mammals.  Sewer trolls tend to lair underground in areas with a large prey population or ample sources of other nutrients. While sewer trolls are common in some of the immense caves deep underground, their name derives from their lairs under the cities of the surface world. A major city often hosts dozens of the creatures, living in small family groups or lairing on their own. They rarely leave the sewers because of their light blindness, but they have been known to hide just below sewer grates and snatch children who walk too close. In times of desperate hunger, sewer trolls may leave the sewers, invariably at night. They stick to the shadows and ambush lone walkers, or sneak through windows to snatch babies from their cribs. Sewer trolls outside of their native environment are easily scared, but woe to the unprepared foe who follows them back into the sewers.  Sewer trolls sometimes join groups of normal trolls or, being semiaquatic, groups of scrags, to benefit from safety in numbers. Their smaller size and weakness mean they're often bullied by their more dangerous cousins, but many sewer trolls accept this as inevitable. They typically have to do menial chores, like collecting rodents to eat if bigger game is scarce, or being the first to venture into unexplored caves, in exchange for protection.</t>
  </si>
  <si>
    <t>&lt;link rel="stylesheet"href="PF.css"&gt;&lt;div&gt;&lt;h2&gt;Sewer Troll&lt;/h2&gt;&lt;h3&gt;&lt;i&gt;This creature looks like a lanky, underfed troll. Its oversized claws drag along the ground, and its large eyes glow with inner light.&lt;/i&gt;&lt;/h3&gt;&lt;br&gt;&lt;/div&gt;&lt;div class="heading"&gt;&lt;p class="alignleft"&gt;Sewer Troll&lt;/p&gt;&lt;p class="alignright"&gt;CR 2&lt;/p&gt;&lt;div style="clear: both;"&gt;&lt;/div&gt;&lt;/div&gt;&lt;div&gt;&lt;h5&gt;&lt;b&gt;XP &lt;/b&gt;600&lt;/h5&gt;&lt;h5&gt;CE Medium humanoid (giant)&lt;/h5&gt;&lt;h5&gt;&lt;b&gt;Init &lt;/b&gt;+6; &lt;b&gt;Senses &lt;/b&gt;darkvision 60 ft., low-light vision, scent; Perception +4&lt;/h5&gt;&lt;/div&gt;&lt;hr/&gt;&lt;div&gt;&lt;h5&gt;&lt;b&gt;DEFENSE&lt;/b&gt;&lt;/h5&gt;&lt;/div&gt;&lt;hr/&gt;&lt;div&gt;&lt;h5&gt;&lt;b&gt;AC &lt;/b&gt;14, touch 12, flat-footed 12 (+2 Dex, +2 natural)&lt;/h5&gt;&lt;h5&gt;&lt;b&gt;hp &lt;/b&gt;19 (3d8+6); regeneration 2 (acid or fire)&lt;/h5&gt;&lt;h5&gt;&lt;b&gt;Fort &lt;/b&gt;+5, &lt;b&gt;Ref &lt;/b&gt;+3, &lt;b&gt;Will &lt;/b&gt;+0&lt;/h5&gt;&lt;h5&gt;&lt;b&gt;Weaknesses &lt;/b&gt;light blindness&lt;/h5&gt;&lt;/div&gt;&lt;hr/&gt;&lt;div&gt;&lt;h5&gt;&lt;b&gt;OFFENSE&lt;/b&gt;&lt;/h5&gt;&lt;/div&gt;&lt;hr/&gt;&lt;div&gt;&lt;h5&gt;&lt;b&gt;Spd &lt;/b&gt;30 ft.&lt;/h5&gt;&lt;h5&gt;&lt;b&gt;Melee &lt;/b&gt;bite +3 (1d6+1), 2 claws +3 (1d4+1)&lt;/h5&gt;&lt;h5&gt;&lt;b&gt;Space &lt;/b&gt;5 ft.; &lt;b&gt;Reach &lt;/b&gt;5 ft. (10 ft. with claws)&lt;/h5&gt;&lt;h5&gt;&lt;b&gt;Special Attacks &lt;/b&gt;rend (2 claws, 1d6+1), sneak attack +1d6&lt;/h5&gt;&lt;/div&gt;&lt;hr/&gt;&lt;div&gt;&lt;h5&gt;&lt;b&gt;STATISTICS&lt;/b&gt;&lt;/h5&gt;&lt;/div&gt;&lt;hr/&gt;&lt;div&gt;&lt;h5&gt;&lt;b&gt;Str &lt;/b&gt;13, &lt;b&gt;Dex &lt;/b&gt;14, &lt;b&gt;Con &lt;/b&gt;15, &lt;b&gt;Int &lt;/b&gt; 6, &lt;b&gt;Wis &lt;/b&gt;9, &lt;b&gt;Cha &lt;/b&gt;6&lt;/h5&gt;&lt;h5&gt;&lt;b&gt;Base Atk &lt;/b&gt;+2; &lt;b&gt;CMB &lt;/b&gt;+3; &lt;b&gt;CMD &lt;/b&gt;15&lt;/h5&gt;&lt;h5&gt;&lt;b&gt;Feats &lt;/b&gt;Improved Initiative, Stealthy&lt;/h5&gt;&lt;h5&gt;&lt;b&gt;Skills &lt;/b&gt;Climb +9, Escape Artist +4, Perception +4, Stealth +5 (+9 underground); &lt;b&gt;Racial Modifiers &lt;/b&gt;+8 Climb, +4 Stealth underground&lt;/h5&gt;&lt;h5&gt;&lt;b&gt;Languages &lt;/b&gt;Giant&lt;/h5&gt;&lt;h5&gt;&lt;b&gt;SQ &lt;/b&gt;compression&lt;/h5&gt;&lt;/div&gt;&lt;hr/&gt;&lt;div&gt;&lt;h5&gt;&lt;b&gt;ECOLOGY&lt;/b&gt;&lt;/h5&gt;&lt;/div&gt;&lt;hr/&gt;&lt;div&gt;&lt;h5&gt;&lt;b&gt;Environment &lt;/b&gt; any underground&lt;/h5&gt;&lt;h5&gt;&lt;b&gt;Organization &lt;/b&gt;solitary or gang (2-5)&lt;/h5&gt;&lt;h5&gt;&lt;b&gt;Treasure &lt;/b&gt;standard&lt;/h5&gt;&lt;/div&gt;&lt;br&gt;&lt;div&gt;&lt;h4&gt;&lt;p&gt;&lt;p&gt;Sewer trolls are close relations to both common trolls and scrags. They are much smaller, however, only weighing around 200 pounds and reaching up to 6 feet tall. Like normal trolls, sewer trolls possess regenerative powers that allow them to recover from almost any wound and even regrow limbs, though these powers can be thwarted by fire or acid. Their regeneration is significantly slower than a normal troll's, however.  Unlike the eyes of normal trolls, sewer trolls' eyes are so sensitive to light that they are momentarily blinded by bright lights. Their eyes absorb ambient light, which damages the slimy membrane that covers them. As the membrane regenerates, a strange reaction causes the eyes to glow orange.  In addition to being smaller than normal trolls, sewer trolls are incredibly flexible and can squeeze through small spaces with ease. When the terrain is favorable, they hunt by ambushing prey from small spaces that don't appear capable of harboring a threat.  Sewer trolls can eat almost anything, but prefer fresh meat, and like normal trolls they need a lot of food to power their regenerative abilities. Though they can subsist on subterranean fish, they prefer the warm blood and flesh of mammals.  Sewer trolls tend to lair underground in areas with a large prey population or ample sources of other nutrients. While sewer trolls are common in some of the immense caves deep underground, their name derives from their lairs under the cities of the surface world. A major city often hosts dozens of the creatures, living in small family groups or lairing on their own. They rarely leave the sewers because of their light blindness, but they have been known to hide just below sewer grates and snatch children who walk too close. In times of desperate hunger, sewer trolls may leave the sewers, invariably at night. They stick to the shadows and ambush lone walkers, or sneak through windows to snatch babies from their cribs. Sewer trolls outside of their native environment are easily scared, but woe to the unprepared foe who follows them back into the sewers.  Sewer trolls sometimes join groups of normal trolls or, being semiaquatic, groups of scrags, to benefit from safety in numbers. Their smaller size and weakness mean they're often bullied by their more dangerous cousins, but many sewer trolls accept this as inevitable. They typically have to do menial chores, like collecting rodents to eat if bigger game is scarce, or being the first to venture into unexplored caves, in exchange for protection.&lt;/p&gt;&lt;/h4&gt;&lt;/div&gt;</t>
  </si>
  <si>
    <t>Halfling</t>
  </si>
  <si>
    <t>Halfling Aristocrat 1</t>
  </si>
  <si>
    <t>(halfling)</t>
  </si>
  <si>
    <t>Fort +0, Ref +3, Will +3; +2 vs. fear</t>
  </si>
  <si>
    <t>Str 6, Dex 15, Con 9, Int 12, Wis 10, Cha 12</t>
  </si>
  <si>
    <t>Fleet</t>
  </si>
  <si>
    <t>Acrobatics +4, Climb +0, Diplomacy +5, Escape Artist +3, Knowledge (local, nobility) +5, Perception +6, Stealth +7</t>
  </si>
  <si>
    <t>Common, Halfling</t>
  </si>
  <si>
    <t>NPC Gear dagger, courtier's outfit, 228 gp</t>
  </si>
  <si>
    <t>Coming to a humble height of 3 feet , walks barefoot with curly hair warm the tops of their broad, tanned feet</t>
  </si>
  <si>
    <t>Halfling Characters Halflings are defined by their class levels-they do not possess racial HD.  They have the following racial traits.       Ability Score Racial Traits: Halflings are nimble and strong-willed, but their small stature makes them weaker than other races. They gain +2 Dexterity, +2 Charisma, and -2 Strength.      Size: Halflings are Small creatures and gain a +1 size bonus to their AC, a +1 size bonus on attack rolls, a -1 penalty to their CMB and CMD, and a +4 size bonus on Stealth checks.      Base Speed (Slow Speed): Halflings have a base speed of 20 feet.      Languages: Halflings begin play speaking Common and Halfling. Halflings with high Intelligence scores can choose from the following: Dwarven, Elven, Gnome, and Goblin. See the Linguistics skill page for more information about these languages.</t>
  </si>
  <si>
    <t>&lt;link rel="stylesheet"href="PF.css"&gt;&lt;div&gt;&lt;h2&gt;Halfling&lt;/h2&gt;&lt;h3&gt;&lt;i&gt;Coming to a humble height of 3 feet , walks barefoot with curly hair warm the tops of their broad, tanned feet&lt;/i&gt;&lt;/h3&gt;&lt;br&gt;&lt;/div&gt;&lt;div class="heading"&gt;&lt;p class="alignleft"&gt;Halfling&lt;/p&gt;&lt;p class="alignright"&gt;CR 1/3&lt;/p&gt;&lt;div style="clear: both;"&gt;&lt;/div&gt;&lt;/div&gt;&lt;div&gt;&lt;h5&gt;&lt;b&gt;XP &lt;/b&gt;135&lt;/h5&gt;&lt;h5&gt;Halfling Aristocrat 1&lt;/h5&gt;&lt;h5&gt;N Small humanoid (halfling)&lt;/h5&gt;&lt;h5&gt;&lt;b&gt;Init &lt;/b&gt;+2; &lt;b&gt;Senses &lt;/b&gt;Perception +6&lt;/h5&gt;&lt;/div&gt;&lt;hr/&gt;&lt;div&gt;&lt;h5&gt;&lt;b&gt;DEFENSE&lt;/b&gt;&lt;/h5&gt;&lt;/div&gt;&lt;hr/&gt;&lt;div&gt;&lt;h5&gt;&lt;b&gt;AC &lt;/b&gt;13, touch 13, flat-footed 11 (+2 Dex, +1 size)&lt;/h5&gt;&lt;h5&gt;&lt;b&gt;hp &lt;/b&gt;3 (1d8-1)&lt;/h5&gt;&lt;h5&gt;&lt;b&gt;Fort &lt;/b&gt;+0, &lt;b&gt;Ref &lt;/b&gt;+3, &lt;b&gt;Will &lt;/b&gt;+3; +2 vs. fear&lt;/h5&gt;&lt;/div&gt;&lt;hr/&gt;&lt;div&gt;&lt;h5&gt;&lt;b&gt;OFFENSE&lt;/b&gt;&lt;/h5&gt;&lt;/div&gt;&lt;hr/&gt;&lt;div&gt;&lt;h5&gt;&lt;b&gt;Spd &lt;/b&gt;25 ft.&lt;/h5&gt;&lt;h5&gt;&lt;b&gt;Melee &lt;/b&gt;dagger -1 (1d3-2/19-20)&lt;/h5&gt;&lt;h5&gt;&lt;b&gt;Space &lt;/b&gt;5 ft.; &lt;b&gt;Reach &lt;/b&gt;5 ft.&lt;/h5&gt;&lt;/div&gt;&lt;hr/&gt;&lt;div&gt;&lt;h5&gt;&lt;b&gt;STATISTICS&lt;/b&gt;&lt;/h5&gt;&lt;/div&gt;&lt;hr/&gt;&lt;div&gt;&lt;h5&gt;&lt;b&gt;Str &lt;/b&gt;6, &lt;b&gt;Dex &lt;/b&gt;15, &lt;b&gt;Con &lt;/b&gt;9, &lt;b&gt;Int &lt;/b&gt; 12, &lt;b&gt;Wis &lt;/b&gt;10, &lt;b&gt;Cha &lt;/b&gt;12&lt;/h5&gt;&lt;h5&gt;&lt;b&gt;Base Atk &lt;/b&gt;+0; &lt;b&gt;CMB &lt;/b&gt;-3; &lt;b&gt;CMD &lt;/b&gt;9&lt;/h5&gt;&lt;h5&gt;&lt;b&gt;Feats &lt;/b&gt;Fleet&lt;/h5&gt;&lt;h5&gt;&lt;b&gt;Skills &lt;/b&gt;Acrobatics +4, Climb +0, Diplomacy +5, Escape Artist +3, Knowledge (local, nobility) +5, Perception +6, Stealth +7&lt;/h5&gt;&lt;h5&gt;&lt;b&gt;Languages &lt;/b&gt;Common, Halfling&lt;/h5&gt;&lt;/div&gt;&lt;hr/&gt;&lt;div&gt;&lt;h5&gt;&lt;b&gt;ECOLOGY&lt;/b&gt;&lt;/h5&gt;&lt;/div&gt;&lt;hr/&gt;&lt;div&gt;&lt;h5&gt;&lt;b&gt;Environment &lt;/b&gt; any land&lt;/h5&gt;&lt;h5&gt;&lt;b&gt;Organization &lt;/b&gt;solitary, pair, or gang (3-5)&lt;/h5&gt;&lt;h5&gt;&lt;b&gt;Treasure &lt;/b&gt;NPC Gear dagger, courtier's outfit, 228 gp&lt;/h5&gt;&lt;/div&gt;&lt;br&gt;&lt;div&gt;&lt;h4&gt;&lt;p&gt;&lt;p&gt;&lt;br&gt;&lt;b&gt;Halfling Characters&lt;/b&gt;&lt;br&gt; Halflings are defined by their class levels-they do not possess racial HD.  &lt;br&gt;&lt;b&gt;They have the following racial traits&lt;/b&gt;.&lt;/p&gt;&lt;p&gt;     Ability Score Racial Traits: Halflings are nimble and strong-willed, but their small stature makes them weaker than other races. They gain +2 Dexterity, +2 Charisma, and -2 Strength.&lt;/p&gt;&lt;p&gt;    Size: Halflings are Small creatures and gain a +1 size bonus to their AC, a +1 size bonus on attack rolls, a -1 penalty to their CMB and CMD, and a +4 size bonus on Stealth checks.&lt;/p&gt;&lt;p&gt;    Base Speed (Slow Speed): Halflings have a base speed of 20 feet.&lt;/p&gt;&lt;p&gt;    Languages: Halflings begin play speaking Common and Halfling. Halflings with high Intelligence scores can choose from the following: Dwarven, Elven, Gnome, and Goblin. See the Linguistics skill page for more information about these languages.&lt;/p&gt;&lt;/h4&gt;&lt;/div&gt;</t>
  </si>
  <si>
    <t>(+4 armor, +2 Dex, +4 natural)</t>
  </si>
  <si>
    <t>channel resistance +2, evasion</t>
  </si>
  <si>
    <t>slam +4 (1d4+4 plus energy drain)</t>
  </si>
  <si>
    <t>blood drain, dominate (DC 13), energy drain (1 level, DC 13), sneak attack +1d6</t>
  </si>
  <si>
    <t>Str 17, Dex 14, Con -, Int 8, Wis 12, Cha 15</t>
  </si>
  <si>
    <t>Improved Initiative, Intimidating Prowess, Power Attack, Skill Focus (Perception)B</t>
  </si>
  <si>
    <t>Acrobatics +13, Climb +6, Intimidate +10, Knowledge (local) +4, Perception +9, Sense Motive +6, Sleight of Hand +5, Stealth +13</t>
  </si>
  <si>
    <t>gaseous form, rogue talents (strong impressionAPG), shadowless, spider climb, trapfinding +1</t>
  </si>
  <si>
    <t>gang (2-8) or family (vampire plus 2-8)</t>
  </si>
  <si>
    <t>NPC Gear (chain shirt, dagger, other treasure)</t>
  </si>
  <si>
    <t>This pale humanoid has fangs and burning red eyes.</t>
  </si>
  <si>
    <t>The following template can be used to create unique vampire spawn with class levels.  CREATING A VAMPIRE SPAWN  "Vampire spawn" is an acquired template that can be added to any living creature with 4 or more Hit Dice (referred to hereafter as the base creature). A vampire spawn uses the base creature's stats and abilities except as noted here.  CR: Same as the base creature + 1.  Alignment: Any evil.  Type: The creature's type changes to undead. Do not recalculate class Hit Dice, BAB, or saves.  Senses: A vampire spawn gains darkvision to 60 feet.  Armor Class: Natural armor increases to +4, unless the base creature's natural armor is already +4 or higher.  Hit Dice: Change all racial Hit Dice to d8s. Class Hit Dice are unaffected. As undead, vampire spawn use their Cha modifier to determine bonus hit points (instead of Con).  Defensive Abilities: A vampire spawn gains channel resistance +2, DR 5/silver, resistance 10 against cold and electricity, and fast healing 2.  Weaknesses: A vampire spawn has the same weaknesses of the vampire that created it.  Resurrection Vulnerability (Su): A raise dead or similar spell cast on a vampire spawn destroys it (Will negates). Using the spell in this way does not require a material component.  Melee: A vampire spawn gains a slam attack if the base creature didn't have one. Damage for the slam depends on the vampire spawn's size (see Bestiary 301).  Special Attacks: A vampire spawn gains a vampire's blood drain and dominate special attacks. The vampire who created the spawn can inf luence a spawn's dominated creature as if she had dominated it herself.  Energy Drain (Su): A creature hit by a vampire spawn's slam (or other natural weapon) gains 1 negative level. This ability only triggers only once per round.  Special Qualities: A vampire spawn gains the gaseous form, shadowless, and spider climb abilities of a vampire.  Ability Scores: Cha +2.  Skills: Spawn gain a +8 racial bonus on Acrobatics and Stealth checks.  Feats: Spawn gain Skill Focus (Perception) as a bonus feat.</t>
  </si>
  <si>
    <t>&lt;link rel="stylesheet"href="PF.css"&gt;&lt;div&gt;&lt;h2&gt;Vampire Spawn&lt;/h2&gt;&lt;h3&gt;&lt;i&gt;This pale humanoid has fangs and burning red eyes.&lt;/i&gt;&lt;/h3&gt;&lt;br&gt;&lt;/div&gt;&lt;div class="heading"&gt;&lt;p class="alignleft"&gt;Vampire Spawn&lt;/p&gt;&lt;p class="alignright"&gt;CR 2&lt;/p&gt;&lt;div style="clear: both;"&gt;&lt;/div&gt;&lt;/div&gt;&lt;div&gt;&lt;h5&gt;&lt;b&gt;XP &lt;/b&gt;600&lt;/h5&gt;&lt;h5&gt;Human rogue 2&lt;/h5&gt;&lt;h5&gt;NE Medium undead (human)&lt;/h5&gt;&lt;h5&gt;&lt;b&gt;Init &lt;/b&gt;+6; &lt;b&gt;Senses &lt;/b&gt;darkvision 60 ft.; Perception +9&lt;/h5&gt;&lt;/div&gt;&lt;hr/&gt;&lt;div&gt;&lt;h5&gt;&lt;b&gt;DEFENSE&lt;/b&gt;&lt;/h5&gt;&lt;/div&gt;&lt;hr/&gt;&lt;div&gt;&lt;h5&gt;&lt;b&gt;AC &lt;/b&gt;20, touch 12, flat-footed 18 (+4 armor, +2 Dex, +4 natural)&lt;/h5&gt;&lt;h5&gt;&lt;b&gt;hp &lt;/b&gt;18 (2d8+6); fast healing 2&lt;/h5&gt;&lt;h5&gt;&lt;b&gt;Fort &lt;/b&gt;+2, &lt;b&gt;Ref &lt;/b&gt;+5, &lt;b&gt;Will &lt;/b&gt;+1&lt;/h5&gt;&lt;h5&gt;&lt;b&gt;Defensive Abilities &lt;/b&gt;channel resistance +2, evasion; &lt;b&gt;DR &lt;/b&gt;5/silver; &lt;b&gt;Immune &lt;/b&gt;undead traits; &lt;b&gt;Resist &lt;/b&gt;cold 10, electricity 10&lt;/h5&gt;&lt;h5&gt;&lt;b&gt;Weaknesses &lt;/b&gt;resurrection vulnerability, vampire weaknesses&lt;/h5&gt;&lt;/div&gt;&lt;hr/&gt;&lt;div&gt;&lt;h5&gt;&lt;b&gt;OFFENSE&lt;/b&gt;&lt;/h5&gt;&lt;/div&gt;&lt;hr/&gt;&lt;div&gt;&lt;h5&gt;&lt;b&gt;Spd &lt;/b&gt;30 ft.&lt;/h5&gt;&lt;h5&gt;&lt;b&gt;Melee &lt;/b&gt;slam +4 (1d4+4 plus energy drain)&lt;/h5&gt;&lt;h5&gt;&lt;b&gt;Ranged &lt;/b&gt;dagger +3 (1d4+3/19-20)&lt;/h5&gt;&lt;h5&gt;&lt;b&gt;Space &lt;/b&gt;5 ft.; &lt;b&gt;Reach &lt;/b&gt;5 ft.&lt;/h5&gt;&lt;h5&gt;&lt;b&gt;Special Attacks &lt;/b&gt;blood drain, dominate (DC 13), energy drain (1 level, DC 13), sneak attack +1d6&lt;/h5&gt;&lt;/div&gt;&lt;hr/&gt;&lt;div&gt;&lt;h5&gt;&lt;b&gt;STATISTICS&lt;/b&gt;&lt;/h5&gt;&lt;/div&gt;&lt;hr/&gt;&lt;div&gt;&lt;h5&gt;&lt;b&gt;Str &lt;/b&gt;17, &lt;b&gt;Dex &lt;/b&gt;14, &lt;b&gt;Con &lt;/b&gt;-, &lt;b&gt;Int &lt;/b&gt; 8, &lt;b&gt;Wis &lt;/b&gt;12, &lt;b&gt;Cha &lt;/b&gt;15&lt;/h5&gt;&lt;h5&gt;&lt;b&gt;Base Atk &lt;/b&gt;+1; &lt;b&gt;CMB &lt;/b&gt;+4; &lt;b&gt;CMD &lt;/b&gt;16&lt;/h5&gt;&lt;h5&gt;&lt;b&gt;Feats &lt;/b&gt;Improved Initiative, Intimidating Prowess, Power Attack, Skill Focus (Perception)&lt;sup&gt;B&lt;/sup&gt;&lt;/h5&gt;&lt;h5&gt;&lt;b&gt;Skills &lt;/b&gt;Acrobatics +13, Climb +6, Intimidate +10, Knowledge (local) +4, Perception +9, Sense Motive +6, Sleight of Hand +5, Stealth +13&lt;/h5&gt;&lt;h5&gt;&lt;b&gt;Languages &lt;/b&gt;Common, Halfling&lt;/h5&gt;&lt;h5&gt;&lt;b&gt;SQ &lt;/b&gt;gaseous form, rogue talents (strong impression&lt;sup&gt;APG&lt;/sup&gt;), shadowless, spider climb, trapfinding +1&lt;/h5&gt;&lt;/div&gt;&lt;hr/&gt;&lt;div&gt;&lt;h5&gt;&lt;b&gt;ECOLOGY&lt;/b&gt;&lt;/h5&gt;&lt;/div&gt;&lt;hr/&gt;&lt;div&gt;&lt;h5&gt;&lt;b&gt;Environment &lt;/b&gt; any&lt;/h5&gt;&lt;h5&gt;&lt;b&gt;Organization &lt;/b&gt;gang (2-8) or family (vampire plus 2-8)&lt;/h5&gt;&lt;h5&gt;&lt;b&gt;Treasure &lt;/b&gt;NPC Gear (chain shirt, dagger, other treasure)&lt;/h5&gt;&lt;/div&gt;&lt;br&gt;&lt;div&gt;&lt;h4&gt;&lt;p&gt;&lt;p&gt;The following template can be used to create unique vampire spawn with class levels.  &lt;br&gt;&lt;b&gt;CREATING A VAMPIRE SPAWN &lt;/b&gt;&lt;br&gt; "Vampire spawn" is an acquired template that can be added to any living creature with 4 or more Hit Dice (referred to hereafter as the base creature). A vampire spawn uses the base creature's stats and abilities except as noted here.  &lt;br&gt;&lt;b&gt;CR:&lt;/b&gt; Same as the base creature + 1.  Alignment: Any evil.  Type: The creature's type changes to undead. Do not recalculate class Hit Dice, BAB, or saves.  Senses: A vampire spawn gains darkvision to 60 feet.  &lt;br&gt;&lt;b&gt;Armor Class:&lt;/b&gt; Natural armor increases to +4, unless the base creature's natural armor is already +4 or higher.  &lt;br&gt;&lt;b&gt;Hit Dice:&lt;/b&gt; Change all racial Hit Dice to d8s. Class Hit Dice are unaffected. As undead, vampire spawn use their Cha modifier to determine bonus hit points (instead of Con).  &lt;br&gt;&lt;b&gt;Defensive Abilities:&lt;/b&gt; A vampire spawn gains channel resistance +2, DR 5/silver, resistance 10 against cold and electricity, and fast healing 2.  Weaknesses: A vampire spawn has the same weaknesses of the vampire that created it.  &lt;br&gt;&lt;i&gt;Resurrection Vulnerability (Su)&lt;/i&gt;: A &lt;i&gt;raise dead&lt;/i&gt; or similar spell cast on a vampire spawn destroys it (Will negates). Using the spell in this way does not require a material component.  Melee: A vampire spawn gains a slam attack if the base creature didn't have one. Damage for the slam depends on the vampire spawn's size (see &lt;i&gt;Bestiary&lt;/i&gt; 301).  &lt;br&gt;&lt;b&gt;Special Attacks:&lt;/b&gt; A vampire spawn gains a vampire's blood drain and dominate special attacks. The vampire who created the spawn can inf luence a spawn's dominated creature as if she had dominated it herself.  &lt;br&gt;&lt;i&gt;Energy Drain (Su)&lt;/i&gt;: A creature hit by a vampire spawn's slam (or other natural weapon) gains 1 negative level. This ability only triggers only once per round.  &lt;br&gt;&lt;b&gt;Special Qualities:&lt;/b&gt; A vampire spawn gains the gaseous form, shadowless, and spider climb abilities of a vampire.  &lt;br&gt;&lt;b&gt;Ability Scores:&lt;/b&gt; Cha +2.  Skills: Spawn gain a +8 racial bonus on Acrobatics and Stealth checks.  &lt;br&gt;&lt;b&gt;Feats:&lt;/b&gt; Spawn gain Skill Focus (Perception) as a bonus feat.&lt;/p&gt;&lt;/h4&gt;&lt;/div&gt;</t>
  </si>
  <si>
    <t>Old Underworld Dragon</t>
  </si>
  <si>
    <t>40 ft., burrow 50 ft., fly 200 ft. (poor)</t>
  </si>
  <si>
    <t>bite +27 (2d8+15/19-20), 2 claws +27 (2d6+10/19-20), gore +26 (2d6+15), tail slap +21 (2d6+15)</t>
  </si>
  <si>
    <t>adamantine claws, breath weapon (100-ft. line, 16d6 fire damage, DC 25), crush (DC 25, 2d8+15)</t>
  </si>
  <si>
    <t>Spell-Like Abilities (CL 18th; concentration +22) At will-soften earth and stone, spike stones (DC 18), stone shape, wall of stone</t>
  </si>
  <si>
    <t>Spells Known (CL 9th; concentration +13) 4th (5/day)-shout (DC 18), stone shape 3rd (7/day)-displacement, fireball (DC 17), protection from good 2nd (7/day)-acid arrow, flaming sphere (DC 16), resist energy, scorching ray 1st (7/day)-burning hands (DC 15), cause fear (DC 15), magic missile, ray of enfeeblement (DC 15), true strike 0 (at will)-acid splash, bleed (DC 14), detect magic, flare (DC 14), ghost sound, mage hand, read magic, resistance</t>
  </si>
  <si>
    <t>Improved Critical (bite, claw), Improved Initiative, Improved Natural Armor, Lunge, Power Attack, Skill Focus (Stealth), Weapon Focus (bite, claw)</t>
  </si>
  <si>
    <t>Appraise +25, Bluff +25, Climb +31, Fly +12, Intimidate +25, Knowledge (dungeoneering, geography, planes) +25, Perception +25, Stealth +18</t>
  </si>
  <si>
    <t>Common, Draconic, Dwarven, Ignan, Terran</t>
  </si>
  <si>
    <t>Adamantine Claws (Ex) The claws of an underworld dragon are made of adamantine, and have the qualities of a weapon made from that material. Change Shape (Su) A young or older underworld dragon can assume any humanoid form three times per day as if using polymorph. Smoke Vision (Ex) A very young and older underworld dragon can see perfectly in smoky conditions (such as those created by pyrotechnics). Underworld Burrower (Ex) An adult underworld dragon gains a 10-foot bonus to its burrow speed. When the underworld dragon becomes old and every two age categories thereafter, its burrow speed increases by an additional 10 feet.</t>
  </si>
  <si>
    <t>Underworld dragons, also called futsanglungs, 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t>
  </si>
  <si>
    <t>&lt;link rel="stylesheet"href="PF.css"&gt;&lt;div&gt;&lt;h2&gt;Underworld Dragon, Old&lt;/h2&gt;&lt;h3&gt;&lt;i&gt;This serpentine dragon has skin the color of deep volcanic rock, enormous claws, and jagged, stonelike horns and scales.&lt;/i&gt;&lt;/h3&gt;&lt;br&gt;&lt;/div&gt;&lt;div class="heading"&gt;&lt;p class="alignleft"&gt;Old Underworld Dragon&lt;/p&gt;&lt;p class="alignright"&gt;CR 14&lt;/p&gt;&lt;div style="clear: both;"&gt;&lt;/div&gt;&lt;/div&gt;&lt;div&gt;&lt;h5&gt;&lt;b&gt;XP &lt;/b&gt;38,400&lt;/h5&gt;&lt;h5&gt;LE Huge dragon (fire)&lt;/h5&gt;&lt;h5&gt;&lt;b&gt;Init &lt;/b&gt;+3; &lt;b&gt;Senses &lt;/b&gt;dragon senses, smoke vision; Perception +25&lt;/h5&gt;&lt;h5&gt;&lt;b&gt;Aura &lt;/b&gt;frightful presence (240 ft., DC 23)&lt;/h5&gt;&lt;/div&gt;&lt;hr/&gt;&lt;div&gt;&lt;h5&gt;&lt;b&gt;DEFENSE&lt;/b&gt;&lt;/h5&gt;&lt;/div&gt;&lt;hr/&gt;&lt;div&gt;&lt;h5&gt;&lt;b&gt;AC &lt;/b&gt;33, touch 7, flat-footed 33 (-1 Dex, +26 natural, -2 size)&lt;/h5&gt;&lt;h5&gt;&lt;b&gt;hp &lt;/b&gt;225 (18d12+108)&lt;/h5&gt;&lt;h5&gt;&lt;b&gt;Fort &lt;/b&gt;+17, &lt;b&gt;Ref &lt;/b&gt;+10, &lt;b&gt;Will &lt;/b&gt;+15&lt;/h5&gt;&lt;h5&gt;&lt;b&gt;DR &lt;/b&gt;10/magic; &lt;b&gt;Immune &lt;/b&gt;fire, paralysis, sleep; &lt;b&gt;SR &lt;/b&gt;25&lt;/h5&gt;&lt;h5&gt;&lt;b&gt;Weaknesses &lt;/b&gt;vulnerability to cold&lt;/h5&gt;&lt;/div&gt;&lt;hr/&gt;&lt;div&gt;&lt;h5&gt;&lt;b&gt;OFFENSE&lt;/b&gt;&lt;/h5&gt;&lt;/div&gt;&lt;hr/&gt;&lt;div&gt;&lt;h5&gt;&lt;b&gt;Spd &lt;/b&gt;40 ft., burrow 50 ft., fly 200 ft. (poor)&lt;/h5&gt;&lt;h5&gt;&lt;b&gt;Melee &lt;/b&gt;bite +27 (2d8+15/19-20), 2 claws +27 (2d6+10/19-20), gore +26 (2d6+15), tail slap +21 (2d6+15)&lt;/h5&gt;&lt;h5&gt;&lt;b&gt;Space &lt;/b&gt;15 ft.; &lt;b&gt;Reach &lt;/b&gt;10 ft. (15 ft. with bite and gore)&lt;/h5&gt;&lt;h5&gt;&lt;b&gt;Special Attacks &lt;/b&gt;adamantine claws, breath weapon (100-ft. line, 16d6 fire damage, DC 25), crush (DC 25, 2d8+15)&lt;/h5&gt;&lt;h5&gt;&lt;b&gt;Spell-Like Abilities&lt;/b&gt; (CL 18th; concentration +22)&lt;/br&gt;At will&amp;mdash;&lt;i&gt;soften earth and&lt;/i&gt; stone, &lt;i&gt;spike stones&lt;/i&gt; (DC 18), &lt;i&gt;stone shape&lt;/i&gt;, &lt;i&gt;wall of stone&lt;/i&gt;&lt;/h5&gt;&lt;/h5&gt;&lt;h5&gt;&lt;b&gt;Spells Known&lt;/b&gt; (CL 9th; concentration +13)&lt;/br&gt;4th (5/day)&amp;mdash;&lt;i&gt;shout&lt;/i&gt; (DC 18), &lt;i&gt;stone shape&lt;/i&gt;&lt;/br&gt;3rd (7/day)&amp;mdash;&lt;i&gt;displacement&lt;/i&gt;, &lt;i&gt;fireball&lt;/i&gt; (DC 17), &lt;i&gt;protection from good&lt;/i&gt;&lt;/br&gt;2nd (7/day)&amp;mdash;&lt;i&gt;acid arrow&lt;/i&gt;, &lt;i&gt;flaming sphere&lt;/i&gt; (DC 16), &lt;i&gt;resist energy&lt;/i&gt;, &lt;i&gt;scorching ray&lt;/i&gt;&lt;/br&gt;1st (7/day)&amp;mdash;&lt;i&gt;burning hands&lt;/i&gt; (DC 15), &lt;i&gt;cause fear&lt;/i&gt; (DC 15), &lt;i&gt;&lt;i&gt;magic&lt;/i&gt; missile&lt;/i&gt;, &lt;i&gt;ray of enfeeblement&lt;/i&gt; (DC 15), &lt;i&gt;true strike&lt;/i&gt;&lt;/br&gt;0 (at will)&amp;mdash;&lt;i&gt;acid splash&lt;/i&gt;, &lt;i&gt;bleed&lt;/i&gt; (DC 14), &lt;i&gt;detect &lt;i&gt;magic&lt;/i&gt;&lt;/i&gt;, &lt;i&gt;flare&lt;/i&gt; (DC 14), &lt;i&gt;ghost sound&lt;/i&gt;, &lt;i&gt;mage hand&lt;/i&gt;, read &lt;i&gt;magic&lt;/i&gt;, &lt;i&gt;resistance&lt;/i&gt;&lt;/h5&gt;&lt;/h5&gt;&lt;/div&gt;&lt;hr/&gt;&lt;div&gt;&lt;h5&gt;&lt;b&gt;STATISTICS&lt;/b&gt;&lt;/h5&gt;&lt;/div&gt;&lt;hr/&gt;&lt;div&gt;&lt;h5&gt;&lt;b&gt;Str &lt;/b&gt;31, &lt;b&gt;Dex &lt;/b&gt;8, &lt;b&gt;Con &lt;/b&gt;23, &lt;b&gt;Int &lt;/b&gt; 18, &lt;b&gt;Wis &lt;/b&gt;19, &lt;b&gt;Cha &lt;/b&gt;18&lt;/h5&gt;&lt;h5&gt;&lt;b&gt;Base Atk &lt;/b&gt;+18; &lt;b&gt;CMB &lt;/b&gt;+30; &lt;b&gt;CMD &lt;/b&gt;39 (43 vs. trip)&lt;/h5&gt;&lt;h5&gt;&lt;b&gt;Feats &lt;/b&gt;Improved Critical (bite, claw), Improved Initiative, Improved Natural Armor, Lunge, Power Attack, Skill Focus (Stealth), Weapon Focus (bite, claw)&lt;/h5&gt;&lt;h5&gt;&lt;b&gt;Skills &lt;/b&gt;Appraise +25, Bluff +25, Climb +31, Fly +12, Intimidate +25, Knowledge (dungeoneering, geography, planes) +25, Perception +25, Stealth +18&lt;/h5&gt;&lt;h5&gt;&lt;b&gt;Languages &lt;/b&gt;Common, Draconic, Dwarven, Ignan, Terran&lt;/h5&gt;&lt;h5&gt;&lt;b&gt;SQ &lt;/b&gt;change shape, underworld burrower&lt;/h5&gt;&lt;/div&gt;&lt;hr/&gt;&lt;div&gt;&lt;h5&gt;&lt;b&gt;ECOLOGY&lt;/b&gt;&lt;/h5&gt;&lt;/div&gt;&lt;hr/&gt;&lt;div&gt;&lt;h5&gt;&lt;b&gt;Environment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ABILITIES&lt;/b&gt;&lt;/h5&gt;&lt;/div&gt;&lt;hr/&gt;&lt;div&gt;&lt;h5&gt;&lt;b&gt;Adamantine Claws (Ex)&lt;/b&gt;&lt;/b&gt; The claws of an underworld dragon are made of adamantine, and have the qualities of a weapon made from that material. &lt;/h5&gt;&lt;h5&gt;&lt;b&gt;Change Shape (Su)&lt;/b&gt; A young or older underworld dragon can assume any humanoid form three times per day as if using polymorph.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 also called futsanglungs, 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</si>
  <si>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Male gnome</t>
  </si>
  <si>
    <t>(+4 armor, +2 Dex, +1 size)(+4 dodge vs. giants)</t>
  </si>
  <si>
    <t>(1d10+4)</t>
  </si>
  <si>
    <t>Fort +5, Ref +4, Will +1; +2 vs. illusions, +1 vs. fear effects</t>
  </si>
  <si>
    <t>+2 vs. illusions, +1 vs. fear effects</t>
  </si>
  <si>
    <t>short sword +3 (1d4/19-20)</t>
  </si>
  <si>
    <t>composite longbow +6 (1d6/x3)</t>
  </si>
  <si>
    <t>favored enemy (humanoid [human] +2), +1 on attack rolls against goblinoid and reptilian humanoids</t>
  </si>
  <si>
    <t>Str 10, Dex 15, Con 16, Int 10, Wis 13, Cha 10</t>
  </si>
  <si>
    <t>Weapon Focus (composite longbow)</t>
  </si>
  <si>
    <t>Climb +2, Fly +2, Handle Animal +4, Heal +5, Intimidate +4, Knowledge (nature) +4, Perception +3, Stealth +4, Survival +5</t>
  </si>
  <si>
    <t>Common, Gnome, Sylvan</t>
  </si>
  <si>
    <t>track, wild empathy +1</t>
  </si>
  <si>
    <t>potion of cure light wounds; Other Gear chain shirt, short sword, composite longbow with 20 arrows</t>
  </si>
  <si>
    <t>A strange, multicolored creature stands before you.</t>
  </si>
  <si>
    <t>Gnome Characters  Gnomes are defined by their class levels-they do not possess racial HD.  They have the following racial traits.  Ability Score Racial Traits: Gnomes are physically weak but surprisingly hardy, and their attitude makes them naturally agreeable. They gain +2 Constitution, +2 Charisma, and -2 Strength.  • Type: Gnomes are Humanoid creatures with the gnome subtype.  • Size: Gnomes are Small creatures and thus gain a +1 size bonus to their AC, a +1 size bonus on attack rolls, a -1 penalty to their Combat Maneuver Bonus and Combat Maneuver Defense, and a +4 size bonus on Stealth checks.  • Base Speed: (Slow Speed) Gnomes have a base speed of 20 feet.  • Languages: Gnomes begin play speaking Common, Gnome, and Sylvan. Gnomes with high Intelligence scores can choose from the following: Draconic, Dwarven, Elven, Giant, Goblin, and Orc. See the Linguistics skill page for more information about these languages.</t>
  </si>
  <si>
    <t>&lt;link rel="stylesheet"href="PF.css"&gt;&lt;div&gt;&lt;h2&gt;Gnome&lt;/h2&gt;&lt;h3&gt;&lt;i&gt;A strange, multicolored creature stands before you.&lt;/i&gt;&lt;/h3&gt;&lt;br&gt;&lt;/div&gt;&lt;div class="heading"&gt;&lt;p class="alignleft"&gt;Gnome&lt;/p&gt;&lt;p class="alignright"&gt;CR 1/2&lt;/p&gt;&lt;div style="clear: both;"&gt;&lt;/div&gt;&lt;/div&gt;&lt;div&gt;&lt;h5&gt;&lt;b&gt;XP &lt;/b&gt;200&lt;/h5&gt;&lt;h5&gt;Male Gnome ranger 1&lt;/h5&gt;&lt;h5&gt;NE Small humanoid (gnome)&lt;/h5&gt;&lt;h5&gt;&lt;b&gt;Init &lt;/b&gt;+2; &lt;b&gt;Senses &lt;/b&gt;low-light vision; Perception +3&lt;/h5&gt;&lt;/div&gt;&lt;hr/&gt;&lt;div&gt;&lt;h5&gt;&lt;b&gt;DEFENSE&lt;/b&gt;&lt;/h5&gt;&lt;/div&gt;&lt;hr/&gt;&lt;div&gt;&lt;h5&gt;&lt;b&gt;AC &lt;/b&gt;17, touch 13, flat-footed 15 (+4 armor, +2 Dex, +1 size)(+4 dodge vs. giants)&lt;/h5&gt;&lt;h5&gt;&lt;b&gt;hp &lt;/b&gt;9 (1d10+4)&lt;/h5&gt;&lt;h5&gt;&lt;b&gt;Fort &lt;/b&gt;+5, &lt;b&gt;Ref &lt;/b&gt;+4, &lt;b&gt;Will &lt;/b&gt;+1; +2 vs. illusions, +1 vs. fear effects&lt;/h5&gt;&lt;/div&gt;&lt;hr/&gt;&lt;div&gt;&lt;h5&gt;&lt;b&gt;OFFENSE&lt;/b&gt;&lt;/h5&gt;&lt;/div&gt;&lt;hr/&gt;&lt;div&gt;&lt;h5&gt;&lt;b&gt;Spd &lt;/b&gt;20 ft.&lt;/h5&gt;&lt;h5&gt;&lt;b&gt;Melee &lt;/b&gt;short sword +3 (1d4/19-20)&lt;/h5&gt;&lt;h5&gt;&lt;b&gt;Ranged &lt;/b&gt;composite longbow +6 (1d6/x3)&lt;/h5&gt;&lt;h5&gt;&lt;b&gt;Space &lt;/b&gt;5 ft.; &lt;b&gt;Reach &lt;/b&gt;5 ft.&lt;/h5&gt;&lt;h5&gt;&lt;b&gt;Special Attacks &lt;/b&gt;favored enemy (humanoid [human] +2), +1 on attack rolls against goblinoid and reptilian humanoids&lt;/h5&gt;&lt;/div&gt;&lt;hr/&gt;&lt;div&gt;&lt;h5&gt;&lt;b&gt;STATISTICS&lt;/b&gt;&lt;/h5&gt;&lt;/div&gt;&lt;hr/&gt;&lt;div&gt;&lt;h5&gt;&lt;b&gt;Str &lt;/b&gt;10, &lt;b&gt;Dex &lt;/b&gt;15, &lt;b&gt;Con &lt;/b&gt;16, &lt;b&gt;Int &lt;/b&gt; 10, &lt;b&gt;Wis &lt;/b&gt;13, &lt;b&gt;Cha &lt;/b&gt;10&lt;/h5&gt;&lt;h5&gt;&lt;b&gt;Base Atk &lt;/b&gt;+1; &lt;b&gt;CMB &lt;/b&gt;+0; &lt;b&gt;CMD &lt;/b&gt;12&lt;/h5&gt;&lt;h5&gt;&lt;b&gt;Feats &lt;/b&gt;Weapon Focus (composite longbow)&lt;/h5&gt;&lt;h5&gt;&lt;b&gt;Skills &lt;/b&gt;Climb +2, Fly +2, Handle Animal +4, Heal +5, Intimidate +4, Knowledge (nature) +4, Perception +3, Stealth +4, Survival +5; &lt;b&gt;Racial Modifiers &lt;/b&gt;+2 Perception&lt;/h5&gt;&lt;h5&gt;&lt;b&gt;Languages &lt;/b&gt;Common, Gnome, Sylvan&lt;/h5&gt;&lt;h5&gt;&lt;b&gt;SQ &lt;/b&gt;track, wild empathy +1&lt;/h5&gt;&lt;/div&gt;&lt;hr/&gt;&lt;div&gt;&lt;h5&gt;&lt;b&gt;ECOLOGY&lt;/b&gt;&lt;/h5&gt;&lt;/div&gt;&lt;hr/&gt;&lt;div&gt;&lt;h5&gt;&lt;b&gt;Environment &lt;/b&gt; any land&lt;/h5&gt;&lt;h5&gt;&lt;b&gt;Organization &lt;/b&gt;solitary, pair, or gang (3-5)&lt;/h5&gt;&lt;h5&gt;&lt;b&gt;Treasure &lt;/b&gt;potion of cure light wounds; Other Gear chain shirt, short sword, composite longbow with 20 arrows&lt;/h5&gt;&lt;/div&gt;&lt;br&gt;&lt;div&gt;&lt;h4&gt;&lt;p&gt;&lt;p&gt;&lt;br&gt;&lt;b&gt;Gnome Characters&lt;/b&gt;&lt;br&gt;  Gnomes are defined by their class levels-they do not possess racial HD.  &lt;br&gt;&lt;b&gt;They have the following racial traits&lt;/b&gt;.&lt;/p&gt;&lt;p&gt;&lt;br&gt;&lt;b&gt;Ability Score Racial Traits&lt;/b&gt;: Gnomes are physically weak but surprisingly hardy, and their attitude makes them naturally agreeable. They gain +2 Constitution, +2 Charisma, and -2 Strength.  &lt;ul&gt;&lt;li&gt; Type: Gnomes are Humanoid creatures with the gnome subtype.  &lt;li&gt; Size: Gnomes are Small creatures and thus gain a +1 size bonus to their AC, a +1 size bonus on attack rolls, a -1 penalty to their Combat Maneuver Bonus and Combat Maneuver Defense, and a +4 size bonus on Stealth checks.  &lt;li&gt; Base Speed: (Slow Speed) Gnomes have a base speed of 20 feet.  &lt;li&gt; Languages: Gnomes begin play speaking Common, Gnome, and Sylvan. Gnomes with high Intelligence scores can choose from the following: Draconic, Dwarven, Elven, Giant, Goblin, and Orc. See the Linguistics skill page for more information about these languages.&lt;/ul&gt;&lt;/p&gt;&lt;/h4&gt;&lt;/div&gt;</t>
  </si>
  <si>
    <t>Feranth</t>
  </si>
  <si>
    <t>darkvision 60 ft., low-light vision, tremorsense 120 ft.; Perception +16</t>
  </si>
  <si>
    <t>29, touch 6, flat-footed 29</t>
  </si>
  <si>
    <t>(-2 Dex, +23 natural, -2 size)</t>
  </si>
  <si>
    <t>ferocity, hardened body</t>
  </si>
  <si>
    <t>bite +25 (2d6+8), 2 claws +25 (1d8+8), gore +25 (2d6+8 plus push)</t>
  </si>
  <si>
    <t>ambush, burrowing charge, push (gore, 10 ft.), quick strike, skull-splitting roar</t>
  </si>
  <si>
    <t>Str 26, Dex 7, Con 20, Int 4, Wis 17, Cha 7</t>
  </si>
  <si>
    <t>+29 (+31 bull rush)</t>
  </si>
  <si>
    <t>37 (39 vs. bull rush, 41 vs. trip)</t>
  </si>
  <si>
    <t>Awesome Blow, Cleave, Great Cleave, Improved Bull Rush, Improved Iron Will, Iron Will, Power Attack, Run, Stunning Assault, Toughness</t>
  </si>
  <si>
    <t>Acrobatics +10 (+18 when jumping), Climb +15, Perception +16</t>
  </si>
  <si>
    <t>+8 Acrobatics when jumping, +4 Perception</t>
  </si>
  <si>
    <t>A droning hum announces the presence of this enormous horned beast. Powerful muscles ripple just beneath its mottled black hide.</t>
  </si>
  <si>
    <t>AP 90</t>
  </si>
  <si>
    <t>Ambush (Ex) When a feranth charges, instead of making an attack at the end of the charge, it can instead use its skull-splitting roar ability, although the DC to resist this ability is 4 lower when the ability is used in this fashion.  Burrowing Charge (Ex) A feranth can use the charge and run actions while burrowing.  Hardened Body (Ex) A feranth's natural attacks count as adamantine for the purpose of overcoming damage reduction and hardness.  Quick Strike (Ex) Whenever a feranth successfully dazes a creature using its skull-splitting roar ability, it can make an attack of opportunity against that creature. A feranth can use this ability against only one target per round, no matter how many creatures it successfully dazes.  Skull-Splitting Roar (Ex) As a standard action, a feranth can unleash a terrible roar, affecting all creatures in a 15-foot cone. Any creatures in the area of the cone must succeed  at a DC 24 Fortitude save or be dazed for 1 round and deafened for 1 minute. A feranth can use this ability once every 1d4 rounds. This is a sonic effect, and the save DC is Constitution-based.</t>
  </si>
  <si>
    <t>A feranth uses its devastating sonic attack to incapacitate foes and follows up with its powerful bite, vicious claws, and sharp horns to tear its prey asunder. This massive ambush predator is covered with hardened ridges and mottled black skin. Its limbs end in powerful claws that it uses to dig through tough terrain. When burrowing, a feranth uses its rear legs to smash the sides of its burrow, collapsing the passage behind it. A feranth's head is adorned with two massive, forward-facing horns and four bulbous, constantly humming sacs that amplify its mighty roars. A feranth stands 25 feet tall and 40 feet long, and weighs between 9 and 11 tons.  Ecology  The feranths that now roam Numeria are the descendants of a group that were abducted from a far-off planet and brought to Golarion as part of an ill-fated voyage. They remained locked in their containment pods for many years after their arrival on Golarion, but the damage sustained by the pods eventually became too much-they finally failed, releasing the feranths into the unsuspecting world. Using their sharp claws, the creatures burrowed through the structurally weakened hull of the starship in which they were contained, emerging onto the surface of a strange new planet.  On their native planet, feranths were apex predators that devoured prey with endless appetite, and the few living on Golarion remain true to this behavior. Feranths move on to a new location only after exhausting most sources of available food. While feranths do eventually return to previous hunting grounds, they instinctively wait many years for food sources to replenish before terrorizing those regions once again.  Because of feranths' highly territorial nature, battles between two rivals are vicious affairs that can take hours or even days to resolve, and almost invariably end with one of the combatants bloodied, limping, and nearly dead. Yet deaths are surprisingly rare during these trials, despite the ferocity with which they are fought. It seems that feranths prefer to simply frighten and weaken their rivals rather than killing them outright.  When hunting prey, feranths tend to use ambush tactics. They often charge up through the ground once they have pinpointed their prey's location using tremorsense, and then unleash a mighty roar to further discombobulate their victims. Feranths often repeat this tactic many times during an encounter with prey, diving beneath the ground only to erupt back up a few seconds or even minutes later.    Fortunately for the inhabitants of Numeria, female feranths are rare on Golarion-a fact that keeps the beasts' numbers low. It's uncertain whether this same discrepancy in the ratio between the sexes exists on the feranths' home planet. Females are by far the most ferocious members of the species, especially in the few months following the hatching of their eggs. During this time, a female feranth can be identified by her mottled red-brown skin tone and vicious temperament. For 3 months after their eggs hatch, female feranths have the blood rage universal monster ability. A female usually mates multiple times during her lifetime, laying two eggs each time. She cares for her offspring for 3 years before the juveniles abandon their mother, leaving in search of their own territories in which to hunt. Juvenile feranths that have just left their families are often about 12 feet tall and 20 feet long.  Habitat &amp; Society  Scholars believe that feranths' behavior on Golarion is much the same now as it was on their home planet, with one key difference: their range. Rather than roaming great swaths of territory like their ancestors did, feranths on Golarion remain primarily in Numeria. Some of these creatures have wandered into the Worldwound, however, and every now and then one rampages through the northern reaches of the River Kingdoms, across the southern border of Mendev, or along the eastern edge of Brevoy. For unknown reasons, feranths avoid treading into Ustalav.  Feranths prefer to carve their lairs out of hillsides where they can monitor the passage of potential prey, but  they sometimes dig dens deep underground to protect themselves from ambush by rival feranths. It is most common for a feranth to construct its home underground when other feranths threaten its territory, but females of the species also dig underground lairs when they are ready to lay and hatch their eggs. Thus, the presence of an underground feranth lair is a sign of greater danger: either the nearby area is infested with other feranths, or the den belongs to a ferocious feranth mother.  Crafty Kellid tribes have learned some tricks, such as the use of earplugs or silencing magic, to counteract the beasts' advantages. They also bait feranths into traps or enclosed canyons using livestock or other large animals. The Kellids use these tactics not only to fight these alien beasts, but also to capture them-a few captive feranths have even been trained for warfare by various tribes. Powerful alchemical concoctions are mixed and fed to a captive feranth, as it is necessary to cloud the creature's mind to tame it. In this state, the feranth becomes docile and seemingly forgets how to burrow, making it easy for the tribe to keep its prized beast nearby. Once the feranth's mind is clouded, blinders can be attached to limit the creature's field of vision, allowing a brave barbarian rider to guide it in battle. When the time comes for the feranth to fight, a second concoction is fed to the beast to give it a burst of energy, sending it into a rampage.  The Red Dog tribe in Numeria's Sellen Hills was renowned for many years for its control of a feranth, a feat that its leaders parleyed into an alliance between a number of nearby tribes. This alliance-and the entire Red Dog tribe-ended abruptly when the captive feranth eventually developed a tolerance to the alchemical concoctions used to keep it docile.</t>
  </si>
  <si>
    <t>&lt;link rel="stylesheet"href="PF.css"&gt;&lt;div&gt;&lt;h2&gt;Feranth&lt;/h2&gt;&lt;h3&gt;&lt;i&gt;A droning hum announces the presence of this enormous horned beast. Powerful muscles ripple just beneath its mottled black hide.&lt;/i&gt;&lt;/h3&gt;&lt;br&gt;&lt;/div&gt;&lt;div class="heading"&gt;&lt;p class="alignleft"&gt;Feranth&lt;/p&gt;&lt;p class="alignright"&gt;CR 14&lt;/p&gt;&lt;div style="clear: both;"&gt;&lt;/div&gt;&lt;/div&gt;&lt;div&gt;&lt;h5&gt;&lt;b&gt;XP &lt;/b&gt;38,400&lt;/h5&gt;&lt;h5&gt;CE Huge magical beast &lt;/h5&gt;&lt;h5&gt;&lt;b&gt;Init &lt;/b&gt;-2; &lt;b&gt;Senses &lt;/b&gt;darkvision 60 ft., low-light vision, tremorsense 120 ft.; Perception +16&lt;/h5&gt;&lt;/div&gt;&lt;hr/&gt;&lt;div&gt;&lt;h5&gt;&lt;b&gt;DEFENSE&lt;/b&gt;&lt;/h5&gt;&lt;/div&gt;&lt;hr/&gt;&lt;div&gt;&lt;h5&gt;&lt;b&gt;AC &lt;/b&gt;29, touch 6, flat-footed 29 (-2 Dex, +23 natural, -2 size)&lt;/h5&gt;&lt;h5&gt;&lt;b&gt;hp &lt;/b&gt;218 (19d10+114)&lt;/h5&gt;&lt;h5&gt;&lt;b&gt;Fort &lt;/b&gt;+16, &lt;b&gt;Ref &lt;/b&gt;+9, &lt;b&gt;Will &lt;/b&gt;+11&lt;/h5&gt;&lt;h5&gt;&lt;b&gt;Defensive Abilities &lt;/b&gt;ferocity, hardened body; &lt;b&gt;DR &lt;/b&gt;5/adamantine&lt;/h5&gt;&lt;/div&gt;&lt;hr/&gt;&lt;div&gt;&lt;h5&gt;&lt;b&gt;OFFENSE&lt;/b&gt;&lt;/h5&gt;&lt;/div&gt;&lt;hr/&gt;&lt;div&gt;&lt;h5&gt;&lt;b&gt;Spd &lt;/b&gt;50 ft., burrow 30 ft.&lt;/h5&gt;&lt;h5&gt;&lt;b&gt;Melee &lt;/b&gt;bite +25 (2d6+8), 2 claws +25 (1d8+8), gore +25 (2d6+8 plus push)&lt;/h5&gt;&lt;h5&gt;&lt;b&gt;Space &lt;/b&gt;15 ft.; &lt;b&gt;Reach &lt;/b&gt;15 ft.&lt;/h5&gt;&lt;h5&gt;&lt;b&gt;Special Attacks &lt;/b&gt;ambush, burrowing charge, push (gore, 10 ft.), quick strike, skull-splitting roar&lt;/h5&gt;&lt;/div&gt;&lt;hr/&gt;&lt;div&gt;&lt;h5&gt;&lt;b&gt;STATISTICS&lt;/b&gt;&lt;/h5&gt;&lt;/div&gt;&lt;hr/&gt;&lt;div&gt;&lt;h5&gt;&lt;b&gt;Str &lt;/b&gt;26, &lt;b&gt;Dex &lt;/b&gt;7, &lt;b&gt;Con &lt;/b&gt;20, &lt;b&gt;Int &lt;/b&gt; 4, &lt;b&gt;Wis &lt;/b&gt;17, &lt;b&gt;Cha &lt;/b&gt;7&lt;/h5&gt;&lt;h5&gt;&lt;b&gt;Base Atk &lt;/b&gt;+19; &lt;b&gt;CMB &lt;/b&gt;+29 (+31 bull rush); &lt;b&gt;CMD &lt;/b&gt;37 (39 vs. bull rush, 41 vs. trip)&lt;/h5&gt;&lt;h5&gt;&lt;b&gt;Feats &lt;/b&gt;Awesome Blow, Cleave, Great Cleave, Improved Bull Rush, Improved Iron Will, Iron Will, Power Attack, Run, Stunning Assault&lt;sup&gt;APG&lt;/sup&gt;, Toughness&lt;/h5&gt;&lt;h5&gt;&lt;b&gt;Skills &lt;/b&gt;Acrobatics +10 (+18 when jumping), Climb +15, Perception +16; &lt;b&gt;Racial Modifiers &lt;/b&gt;+8 Acrobatics when jumping, +4 Perception&lt;/h5&gt;&lt;/div&gt;&lt;hr/&gt;&lt;div&gt;&lt;h5&gt;&lt;b&gt;ECOLOGY&lt;/b&gt;&lt;/h5&gt;&lt;/div&gt;&lt;hr/&gt;&lt;div&gt;&lt;h5&gt;&lt;b&gt;Environment &lt;/b&gt; warm deserts or mountains&lt;/h5&gt;&lt;h5&gt;&lt;b&gt;Organization &lt;/b&gt;solitary or pair&lt;/h5&gt;&lt;h5&gt;&lt;b&gt;Treasure &lt;/b&gt;none&lt;/h5&gt;&lt;/div&gt;&lt;hr/&gt;&lt;div&gt;&lt;h5&gt;&lt;b&gt;SPECIAL ABILITIES&lt;/b&gt;&lt;/h5&gt;&lt;/div&gt;&lt;hr/&gt;&lt;div&gt;&lt;/h5&gt;&lt;h5&gt;&lt;b&gt;Ambush (Ex)&lt;/b&gt; When a feranth charges, instead of making an attack at the end of the charge, it can instead use its skull-splitting roar ability, although the DC to resist this ability is 4 lower when the ability is used in this fashion.  &lt;/h5&gt;&lt;h5&gt;&lt;b&gt;Burrowing Charge (Ex)&lt;/b&gt; A feranth can use the charge and run actions while burrowing.  &lt;/h5&gt;&lt;h5&gt;&lt;b&gt;Hardened Body (Ex)&lt;/b&gt; A feranth's natural attacks count as adamantine for the purpose of overcoming damage reduction and hardness.  &lt;/h5&gt;&lt;h5&gt;&lt;b&gt;Quick Strike (Ex)&lt;/b&gt; Whenever a feranth successfully dazes a creature using its skull-splitting roar ability, it can make an attack of opportunity against that creature. A feranth can use this ability against only one target per round, no matter how many creatures it successfully dazes.  &lt;/h5&gt;&lt;h5&gt;&lt;b&gt;Skull-Splitting Roar (Ex)&lt;/b&gt; As a standard action, a feranth can unleash a terrible roar, affecting all creatures in a 15-foot cone. Any creatures in the area of the cone must succeed  at a DC 24 Fortitude save or be dazed for 1 round and deafened for 1 minute. A feranth can use this ability once every 1d4 rounds. This is a sonic effect, and the save DC is Constitution-based.&lt;/h5&gt;&lt;/div&gt;&lt;br&gt;&lt;div&gt;&lt;h4&gt;&lt;p&gt;&lt;p&gt;A feranth uses its devastating sonic attack to incapacitate foes and follows up with its powerful bite, vicious claws, and sharp horns to tear its prey asunder. This massive ambush predator is covered with hardened ridges and mottled black skin. Its limbs end in powerful claws that it uses to dig through tough terrain. When burrowing, a feranth uses its rear legs to smash the sides of its burrow, collapsing the passage behind it. A feranth's head is adorned with two massive, forward-facing horns and four bulbous, constantly humming sacs that amplify its mighty roars. A feranth stands 25 feet tall and 40 feet long, and weighs between 9 and 11 tons.  &lt;b&gt;&lt;/p&gt;&lt;p&gt;Ecology&lt;/b&gt;&lt;/p&gt;&lt;p&gt;  The feranths that now roam Numeria are the descendants of a group that were abducted from a far-off planet and brought to Golarion as part of an ill-fated voyage. They remained locked in their containment pods for many years after their arrival on Golarion, but the damage sustained by the pods eventually became too much-they finally failed, releasing the feranths into the unsuspecting world. Using their sharp claws, the creatures burrowed through the structurally weakened hull of the starship in which they were contained, emerging onto the surface of a strange new planet.  On their native planet, feranths were apex predators that devoured prey with endless appetite, and the few living on Golarion remain true to this behavior. Feranths move on to a new location only after exhausting most sources of available food. While feranths do eventually return to previous hunting grounds, they instinctively wait many years for food sources to replenish before terrorizing those regions once again.  Because of feranths' highly territorial nature, battles between two rivals are vicious affairs that can take hours or even days to resolve, and almost invariably end with one of the combatants bloodied, limping, and nearly dead. Yet deaths are surprisingly rare during these trials, despite the ferocity with which they are fought. It seems that feranths prefer to simply frighten and weaken their rivals rather than killing them outright.  When hunting prey, feranths tend to use ambush tactics. They often charge up through the ground once they have pinpointed their prey's location using tremorsense, and then unleash a mighty roar to further discombobulate their victims. Feranths often repeat this tactic many times during an encounter with prey, diving beneath the ground only to erupt back up a few seconds or even minutes later.    Fortunately for the inhabitants of Numeria, female feranths are rare on Golarion-a fact that keeps the beasts' numbers low. It's uncertain whether this same discrepancy in the ratio between the sexes exists on the feranths' home planet. Females are by far the most ferocious members of the species, especially in the few months following the hatching of their eggs. During this time, a female feranth can be identified by her mottled red-brown skin tone and vicious temperament. For 3 months after their eggs hatch, female feranths have the blood rage universal monster ability. A female usually mates multiple times during her lifetime, laying two eggs each time. She cares for her offspring for 3 years before the juveniles abandon their mother, leaving in search of their own territories in which to hunt. Juvenile feranths that have just left their families are often about 12 feet tall and 20 feet long.  &lt;b&gt;&lt;/p&gt;&lt;p&gt;Habitat &amp; Society&lt;/b&gt;&lt;/p&gt;&lt;p&gt;  Scholars believe that feranths' behavior on Golarion is much the same now as it was on their home planet, with one key difference: their range. Rather than roaming great swaths of territory like their ancestors did, feranths on Golarion remain primarily in Numeria. Some of these creatures have wandered into the Worldwound, however, and every now and then one rampages through the northern reaches of the River Kingdoms, across the southern border of Mendev, or along the eastern edge of Brevoy. For unknown reasons, feranths avoid treading into Ustalav.  Feranths prefer to carve their lairs out of hillsides where they can monitor the passage of potential prey, but  they sometimes dig dens deep underground to protect themselves from ambush by rival feranths. It is most common for a feranth to construct its home underground when other feranths threaten its territory, but females of the species also dig underground lairs when they are ready to lay and hatch their eggs. Thus, the presence of an underground feranth lair is a sign of greater danger: either the nearby area is infested with other feranths, or the den belongs to a ferocious feranth mother.  Crafty Kellid tribes have learned some tricks, such as the use of earplugs or silencing magic, to counteract the beasts' advantages. They also bait feranths into traps or enclosed canyons using livestock or other large animals. The Kellids use these tactics not only to fight these alien beasts, but also to capture them-a few captive feranths have even been trained for warfare by various tribes. Powerful alchemical concoctions are mixed and fed to a captive feranth, as it is necessary to cloud the creature's mind to tame it. In this state, the feranth becomes docile and seemingly forgets how to burrow, making it easy for the tribe to keep its prized beast nearby. Once the feranth's mind is clouded, blinders can be attached to limit the creature's field of vision, allowing a brave barbarian rider to guide it in battle. When the time comes for the feranth to fight, a second concoction is fed to the beast to give it a burst of energy, sending it into a rampage.  The Red Dog tribe in Numeria's Sellen Hills was renowned for many years for its control of a feranth, a feat that its leaders parleyed into an alliance between a number of nearby tribes. This alliance-and the entire Red Dog tribe-ended abruptly when the captive feranth eventually developed a tolerance to the alchemical concoctions used to keep it docile.&lt;/p&gt;&lt;/h4&gt;&lt;/div&gt;</t>
  </si>
  <si>
    <t>Yarahkut</t>
  </si>
  <si>
    <t>arcane sight, darkvision 60 ft., low-light vision, true seeing; Perception +18</t>
  </si>
  <si>
    <t>malfunctioning (100 ft.)</t>
  </si>
  <si>
    <t>all-around vision, constructed</t>
  </si>
  <si>
    <t>2 claws +21 (2d6+7), 2 slams +21 (1d6+7), 2 wings +21 (1d6+7)</t>
  </si>
  <si>
    <t>dismantling gaze, rend (2 wings, 2d6+10), wings</t>
  </si>
  <si>
    <t>Spell-Like Abilities (CL 15th; concentration +19)  Constant-arcane sight, true seeing   At Will-chill metal (DC 16), heat metal (DC 16)   3/day-locate object, modify memory (DC 18), rusting grasp, wall of force   1/day-disintegrate (DC 20), feeblemind, mark of justice   1/week-lesser geas (DC 18)</t>
  </si>
  <si>
    <t>Str 24, Dex 23, Con 20, Int 13, Wis 20, Cha 19</t>
  </si>
  <si>
    <t>+23 (+27 disarm, +27 steal)</t>
  </si>
  <si>
    <t>39 (41 vs. disarm, 41 vs. steal)</t>
  </si>
  <si>
    <t>Combat Expertise, Combat Reflexes, Flyby Attack, Greater Disarm, Greater Steal, Improved Disarm, Improved Steal, Quick Steal</t>
  </si>
  <si>
    <t>Diplomacy +16, Disable Device +16, Fly +16, Intimidate +16, Knowledge (engineering) +15, Knowledge (planes) +10, Perception +18, Sense Motive +16, Sleight of Hand +20, Survival +14, Use Magic Device +14</t>
  </si>
  <si>
    <t>solitary, pair, or intervention (3-6)</t>
  </si>
  <si>
    <t>Metallic plating and stone make up this creature's body. Sharpened brass wings stretch from its back, and its head bears three faces.</t>
  </si>
  <si>
    <t>Dismantling Gaze (Su) Once per round as a swift action, a yarahkut can concentrate its gaze on any item within 100 feet and damage that item. Attended items must succeed at a DC 21 Fortitude save or lose half their hit points and gain the broken condition. Items that already possess the broken condition and fail this save are destroyed. Items that successfully save against this effect are immune to that yarahkut's dismantling gaze for 24 hours. Unattended non-magical items don't receive a saving throw. The save DC is Charisma-based.  Malfunctioning Aura (Su) A yarahkut radiates a disruptive aura that is harmful to ranged weapons within 100 feet. Mechanical projectile weapons-such as crossbows, firearms, siege weapons, and many technological weapons-have a 20% chance of not firing on each attack made within the aura's area. If a weapon in this aura has a misfire value, its misfire value increases by 2.  Wings (Ex) A yarahkut's wings are primary attacks.</t>
  </si>
  <si>
    <t>Yarahkuts are inevitables (Pathfinder RPG Bestiary 2 161) tasked with preventing magic and technology throughout the cosmos from falling into the wrong hands. Their mandate is to track objects that could disrupt the development of cultures that are not yet ready to wield such power. In most cases, yarahkuts monitor the movement of advanced technologies and magical items from lost civilizations,  ensuring they aren't introduced to regions where they could have a disruptive impact.  Noted for their intricate brass wings, yarahkuts have superb control of these appendages and are able to use them as effective weapons. Three identical faces surround a yarahkut's head, staring impassively in separate directions with glowing golden eyes. Of its two sets of arms, one set bears claws for combat, while the remaining set is more humanoid and is used to manipulate objects-including those items it confiscates. A yarahkut stands 11 feet tall and weighs 3,000 pounds.  Ecology  These inevitables scour the planes for those in possession of items beyond their ability to control-or more accurately, beyond what the yarahkuts believe they can control-and ensure that such items do not remain in unsafe hands for long. Each yarahkut has jurisdiction over a specific territory and monitors its region for such trespasses, tracking any new piece of technology or major magical item that enters its assigned area. If an item is determined to be a threat, the yarahkut pursues its retrieval or destruction without reservation.  A yarahkut's distinctive wings are for more than just flight; the inevitable has remarkable control over these mechanical appendages. The wings are just as sharp and dangerous as its razorlike claws, and double as weapons in combat. The grace with which yarahkuts use their wings awes members of many primitive cultures, who often mistake these inevitables for celestials. Only those familiar with the nature of yarahkuts understand that their wings are weapons first, and a mode of transportation second.  Compared to most other types of inevitable, yarahkuts take extra care to avoid being destroyed on their missions. While all inevitables know that if they're destroyed, replacements will simply emerge from the forges of Axis to continue their work, yarahkuts understand that their destruction would extend the time that signif icantly advanced items are allowed to contaminate their assigned territories. Bereft of any form of innate teleportation or planar travel, yarahkuts are willing to retreat from combat if it means surviving in order to gather reinforcements or formulate a new plan.  Yarahkuts are supported in their task by a wide array of abilities; those who study these inevitables learn to fear their dismantling gazes in particular. Just by scrutinizing an item, a yarahkut is capable of disassembling it in a manner of moments, to the dismay of those who wield dangerous items against the inevitable. Yarahkuts also exude an aura that tampers with nearby mechanical items. This aura causes mechanical weapons such as crossbows and firearms to become misaligned and misfire, and can affect even advanced technology such as laser weapons.   Once a yarahkut has tracked its quarry, it uses its innate arcane sight to identify any threats that require disposal and unceremoniously relieves the target of these items. Once the transgressor has had its dangerous possessions removed, the yarahkut uses its mind-affecting abilities to strip relevant memories from the target. If the target has expert knowledge of technology or has been exposed to dangerous items for long periods of time-such as a gun maker in a primitive land or an engineer who built a weapon that could instantly destroy millions-the inevitable resorts to a thorough memory wipe or simple execution.  Habitat &amp; Society  Yarahkuts are mostly solitary outsiders, each with its own "jurisdiction" consisting of a meticulously assembled base of power and network of contacts from across the planes. Whenever possible, yarahkuts attempt to stay removed from the mundane affairs of the material world, running their networks through intermediaries and sending agents to investigate dangerous items before committing to a mission themselves. Those in service to a yarahkut rarely realize the true nature of their benefactor, whose identity is disguised by the inevitable's heightened ability to understand and adapt to other cultures. After reviewing the intelligence gathered by their agents, yarahkuts begin planning their retrieval missions. They are meticulous creatures, and attempt to plan for as many contingencies as possible to ensure success.  As they lack innate means of traveling the planes, yarahkuts may seek aid in arriving at the location of this wayward technology-including help from mortal spellcasters who summon them. Some conjurers seeking to bind a yarahkut tempt it with information about dangerous or prohibited technology being used in the inevitable's jurisdiction. Most conjurers fail to realize, though, that the yarahkut often already knows of the dangerous technology, word of which likely trickled through its established network of informants long ago; the yarahkut had counted on being summoned so it could pursue the item itself.  In rare circumstances, yarahkuts form alliances with others of their kind. These alliances most often occur in response to the distribution of a large cache of volatile items across overlapping yarahkut jurisdictions, or the unearthing of dangerous artifacts with immediate repercussions for a large region.  Sometimes yarahkuts seek out other types of inevitables when the need arises. For example, a situation in which a powerful undead creature has discovered a lost army of robots may prompt an alliance of convenience with a marut. If a bargain was broken regarding powerful technology, a yarahkut might instead align with a kolyarut, while a death-marked exile from Numeria bringing stolen items to other nations might necessitate working with a zelekhut in order to track the renegade down.</t>
  </si>
  <si>
    <t>&lt;link rel="stylesheet"href="PF.css"&gt;&lt;div&gt;&lt;h2&gt;Inevitable, Yarahkut&lt;/h2&gt;&lt;h3&gt;&lt;i&gt;Metallic plating and stone make up this creature's body. Sharpened brass wings stretch from its back, and its head bears three faces.&lt;/i&gt;&lt;/h3&gt;&lt;br&gt;&lt;/div&gt;&lt;div class="heading"&gt;&lt;p class="alignleft"&gt;Yarahkut&lt;/p&gt;&lt;p class="alignright"&gt;CR 14&lt;/p&gt;&lt;div style="clear: both;"&gt;&lt;/div&gt;&lt;/div&gt;&lt;div&gt;&lt;h5&gt;&lt;b&gt;XP &lt;/b&gt;38,400&lt;/h5&gt;&lt;h5&gt;LN Large outsider (extraplanar, inevitable, lawful)&lt;/h5&gt;&lt;h5&gt;&lt;b&gt;Init &lt;/b&gt;+6; &lt;b&gt;Senses &lt;/b&gt;&lt;i&gt;arcane sight&lt;/i&gt;, darkvision 60 ft., low-light vision, &lt;i&gt;true seeing&lt;/i&gt;; Perception +18&lt;/h5&gt;&lt;h5&gt;&lt;b&gt;Aura &lt;/b&gt;malfunctioning (100 ft.)&lt;/h5&gt;&lt;/div&gt;&lt;hr/&gt;&lt;div&gt;&lt;h5&gt;&lt;b&gt;DEFENSE&lt;/b&gt;&lt;/h5&gt;&lt;/div&gt;&lt;hr/&gt;&lt;div&gt;&lt;h5&gt;&lt;b&gt;AC &lt;/b&gt;29, touch 15, flat-footed 23 (+6 Dex, +14 natural, -1 size)&lt;/h5&gt;&lt;h5&gt;&lt;b&gt;hp &lt;/b&gt;187 (15d10+105); regeneration 10 (chaotic)&lt;/h5&gt;&lt;h5&gt;&lt;b&gt;Fort &lt;/b&gt;+14, &lt;b&gt;Ref &lt;/b&gt;+11, &lt;b&gt;Will &lt;/b&gt;+14&lt;/h5&gt;&lt;h5&gt;&lt;b&gt;Defensive Abilities &lt;/b&gt;all-around vision, constructed; &lt;b&gt;SR &lt;/b&gt;25&lt;/h5&gt;&lt;/div&gt;&lt;hr/&gt;&lt;div&gt;&lt;h5&gt;&lt;b&gt;OFFENSE&lt;/b&gt;&lt;/h5&gt;&lt;/div&gt;&lt;hr/&gt;&lt;div&gt;&lt;h5&gt;&lt;b&gt;Spd &lt;/b&gt;30 ft., fly 60 ft. (average)&lt;/h5&gt;&lt;h5&gt;&lt;b&gt;Melee &lt;/b&gt;2 claws +21 (2d6+7), 2 slams +21 (1d6+7), 2 wings +21 (1d6+7)&lt;/h5&gt;&lt;h5&gt;&lt;b&gt;Space &lt;/b&gt;10 ft.; &lt;b&gt;Reach &lt;/b&gt;10 ft.&lt;/h5&gt;&lt;h5&gt;&lt;b&gt;Special Attacks &lt;/b&gt;dismantling gaze, rend (2 wings, 2d6+10), wings&lt;/h5&gt;&lt;h5&gt;&lt;b&gt;Spell-Like Abilities&lt;/b&gt; (CL 15th; concentration +19)  &lt;/br&gt;Constant&amp;mdash;&lt;i&gt;arcane sight&lt;/i&gt;, &lt;i&gt;true seeing&lt;/i&gt; &lt;/br&gt;At Will&amp;mdash;&lt;i&gt;chill metal&lt;/i&gt; (DC 16), &lt;i&gt;heat metal&lt;/i&gt; (DC 16) &lt;/br&gt;3/day&amp;mdash;&lt;i&gt;locate object&lt;/i&gt;, &lt;i&gt;modify memory&lt;/i&gt; (DC 18), &lt;i&gt;rusting grasp&lt;/i&gt;, &lt;i&gt;wall of force&lt;/i&gt; &lt;/br&gt;1/day&amp;mdash;&lt;i&gt;disintegrate&lt;/i&gt; (DC 20), &lt;i&gt;feeblemind&lt;/i&gt;, &lt;i&gt;mark of justice&lt;/i&gt; &lt;/br&gt;1/week&amp;mdash;&lt;i&gt;lesser geas&lt;/i&gt; (DC 18)&lt;/h5&gt;&lt;/h5&gt;&lt;/div&gt;&lt;hr/&gt;&lt;div&gt;&lt;h5&gt;&lt;b&gt;STATISTICS&lt;/b&gt;&lt;/h5&gt;&lt;/div&gt;&lt;hr/&gt;&lt;div&gt;&lt;h5&gt;&lt;b&gt;Str &lt;/b&gt;24, &lt;b&gt;Dex &lt;/b&gt;23, &lt;b&gt;Con &lt;/b&gt;20, &lt;b&gt;Int &lt;/b&gt; 13, &lt;b&gt;Wis &lt;/b&gt;20, &lt;b&gt;Cha &lt;/b&gt;19&lt;/h5&gt;&lt;h5&gt;&lt;b&gt;Base Atk &lt;/b&gt;+15; &lt;b&gt;CMB &lt;/b&gt;+23 (+27 disarm, +27 steal); &lt;b&gt;CMD &lt;/b&gt;39 (41 vs. disarm, 41 vs. steal)&lt;/h5&gt;&lt;h5&gt;&lt;b&gt;Feats &lt;/b&gt;Combat Expertise, Combat Reflexes, Flyby Attack, Greater Disarm, Greater Steal&lt;sup&gt;APG&lt;/sup&gt;, Improved Disarm, Improved Steal&lt;sup&gt;APG&lt;/sup&gt;, Quick Steal&lt;sup&gt;UC&lt;/sup&gt;&lt;/h5&gt;&lt;h5&gt;&lt;b&gt;Skills &lt;/b&gt;Diplomacy +16, Disable Device +16, Fly +16, Intimidate +16, Knowledge (engineering) +15, Knowledge (planes) +10, Perception +18, Sense Motive +16, Sleight of Hand +20, Survival +14, Use Magic Device +14&lt;/h5&gt;&lt;h5&gt;&lt;b&gt;Languages &lt;/b&gt;truespeech&lt;/h5&gt;&lt;/div&gt;&lt;hr/&gt;&lt;div&gt;&lt;h5&gt;&lt;b&gt;ECOLOGY&lt;/b&gt;&lt;/h5&gt;&lt;/div&gt;&lt;hr/&gt;&lt;div&gt;&lt;h5&gt;&lt;b&gt;Environment &lt;/b&gt; any&lt;/h5&gt;&lt;h5&gt;&lt;b&gt;Organization &lt;/b&gt;solitary, pair, or intervention (3-6)&lt;/h5&gt;&lt;h5&gt;&lt;b&gt;Treasure &lt;/b&gt;none&lt;/h5&gt;&lt;/div&gt;&lt;hr/&gt;&lt;div&gt;&lt;h5&gt;&lt;b&gt;SPECIAL ABILITIES&lt;/b&gt;&lt;/h5&gt;&lt;/div&gt;&lt;hr/&gt;&lt;div&gt;&lt;/h5&gt;&lt;h5&gt;&lt;b&gt;Dismantling Gaze (Su)&lt;/b&gt; Once per round as a swift action, a yarahkut can concentrate its gaze on any item within 100 feet and damage that item. Attended items must succeed at a DC 21 Fortitude save or lose half their hit points and gain the broken condition. Items that already possess the broken condition and fail this save are destroyed. Items that successfully save against this effect are immune to that yarahkut's dismantling gaze for 24 hours. Unattended non-magical items don't receive a saving throw. The save DC is Charisma-based.  &lt;/h5&gt;&lt;h5&gt;&lt;b&gt;Malfunctioning Aura (Su)&lt;/b&gt; A yarahkut radiates a disruptive aura that is harmful to ranged weapons within 100 feet. Mechanical projectile weapons-such as crossbows, firearms, siege weapons, and many technological weapons-have a 20% chance of not firing on each attack made within the aura's area. If a weapon in this aura has a misfire value, its misfire value increases by 2.  &lt;/h5&gt;&lt;h5&gt;&lt;b&gt;Wings (Ex)&lt;/b&gt; A yarahkut's wings are primary attacks.&lt;/h5&gt;&lt;/div&gt;&lt;br&gt;&lt;div&gt;&lt;h4&gt;&lt;p&gt;&lt;p&gt;Yarahkuts are inevitables (&lt;i&gt;Pathfinder RPG Bestiary 2&lt;/i&gt; 161) tasked with preventing magic and technology throughout the cosmos from falling into the wrong hands. Their mandate is to track objects that could disrupt the development of cultures that are not yet ready to wield such power. In most cases, yarahkuts monitor the movement of advanced technologies and magical items from lost civilizations,  ensuring they aren't introduced to regions where they could have a disruptive impact.  Noted for their intricate brass wings, yarahkuts have superb control of these appendages and are able to use them as effective weapons. Three identical faces surround a yarahkut's head, staring impassively in separate directions with glowing golden eyes. Of its two sets of arms, one set bears claws for combat, while the remaining set is more humanoid and is used to manipulate objects-including those items it confiscates. A yarahkut stands 11 feet tall and weighs 3,000 pounds.  &lt;b&gt;&lt;/p&gt;&lt;p&gt;Ecology&lt;/b&gt;&lt;/p&gt;&lt;p&gt;  These inevitables scour the planes for those in possession of items beyond their ability to control-or more accurately, beyond what the yarahkuts believe they can control-and ensure that such items do not remain in unsafe hands for long. Each yarahkut has jurisdiction over a specific territory and monitors its region for such trespasses, tracking any new piece of technology or major magical item that enters its assigned area. If an item is determined to be a threat, the yarahkut pursues its retrieval or destruction without reservation.  A yarahkut's distinctive wings are for more than just flight; the inevitable has remarkable control over these mechanical appendages. The wings are just as sharp and dangerous as its razorlike claws, and double as weapons in combat. The grace with which yarahkuts use their wings awes members of many primitive cultures, who often mistake these inevitables for celestials. Only those familiar with the nature of yarahkuts understand that their wings are weapons first, and a mode of transportation second.  Compared to most other types of inevitable, yarahkuts take extra care to avoid being destroyed on their missions. While all inevitables know that if they're destroyed, replacements will simply emerge from the forges of Axis to continue their work, yarahkuts understand that their destruction would extend the time that signif icantly advanced items are allowed to contaminate their assigned territories. Bereft of any form of innate teleportation or planar travel, yarahkuts are willing to retreat from combat if it means surviving in order to gather reinforcements or formulate a new plan.  Yarahkuts are supported in their task by a wide array of abilities; those who study these inevitables learn to fear their dismantling gazes in particular. Just by scrutinizing an item, a yarahkut is capable of disassembling it in a manner of moments, to the dismay of those who wield dangerous items against the inevitable. Yarahkuts also exude an aura that tampers with nearby mechanical items. This aura causes mechanical weapons such as crossbows and firearms to become misaligned and misfire, and can affect even advanced technology such as laser weapons.   Once a yarahkut has tracked its quarry, it uses its innate &lt;i&gt;arcane sight&lt;/i&gt; to identify any threats that require disposal and unceremoniously relieves the target of these items. Once the transgressor has had its dangerous possessions removed, the yarahkut uses its mind-affecting abilities to strip relevant memories from the target. If the target has expert knowledge of technology or has been exposed to dangerous items for long periods of time-such as a gun maker in a primitive land or an engineer who built a weapon that could instantly destroy millions-the inevitable resorts to a thorough memory wipe or simple execution.  &lt;b&gt;&lt;/p&gt;&lt;p&gt;Habitat &amp; Society&lt;/b&gt;&lt;/p&gt;&lt;p&gt;  Yarahkuts are mostly solitary outsiders, each with its own "jurisdiction" consisting of a meticulously assembled base of power and network of contacts from across the planes. Whenever possible, yarahkuts attempt to stay removed from the mundane affairs of the material world, running their networks through intermediaries and sending agents to investigate dangerous items before committing to a mission themselves. Those in service to a yarahkut rarely realize the true nature of their benefactor, whose identity is disguised by the inevitable's heightened ability to understand and adapt to other cultures. After reviewing the intelligence gathered by their agents, yarahkuts begin planning their retrieval missions. They are meticulous creatures, and attempt to plan for as many contingencies as possible to ensure success.  As they lack innate means of traveling the planes, yarahkuts may seek aid in arriving at the location of this wayward technology-including help from mortal spellcasters who summon them. Some conjurers seeking to bind a yarahkut tempt it with information about dangerous or prohibited technology being used in the inevitable's jurisdiction. Most conjurers fail to realize, though, that the yarahkut often already knows of the dangerous technology, word of which likely trickled through its established network of informants long ago; the yarahkut had counted on being summoned so it could pursue the item itself.  In rare circumstances, yarahkuts form alliances with others of their kind. These alliances most often occur in response to the distribution of a large cache of volatile items across overlapping yarahkut jurisdictions, or the unearthing of dangerous artifacts with immediate repercussions for a large region.  Sometimes yarahkuts seek out other types of inevitables when the need arises. For example, a situation in which a powerful undead creature has discovered a lost army of robots may prompt an alliance of convenience with a marut. If a bargain was broken regarding powerful technology, a yarahkut might instead align with a kolyarut, while a death-marked exile from Numeria bringing stolen items to other nations might necessitate working with a zelekhut in order to track the renegade down.&lt;/p&gt;&lt;/h4&gt;&lt;/div&gt;</t>
  </si>
  <si>
    <t>Marax</t>
  </si>
  <si>
    <t>Fort +17, Ref +12, Will +7; +2 vs. poison</t>
  </si>
  <si>
    <t>bite +20 (2d6+9/19-20), 2 talons +20 (1d8+9), tail barbs +18 (1d6+4 plus poison)</t>
  </si>
  <si>
    <t>10 ft. (5 ft. with talons)</t>
  </si>
  <si>
    <t>Str 28, Dex 15, Con 21, Int 2, Wis 15, Cha 6</t>
  </si>
  <si>
    <t>Bleeding Critical, Combat Reflexes, Critical Focus, Endurance, Great Fortitude, Improved Critical (bite), Improved Initiative, Multiattack</t>
  </si>
  <si>
    <t>Perception +20, Stealth +10</t>
  </si>
  <si>
    <t>Dense, bony growths line the back of this bipedal predator. Between its gnashing, toothy underbite, scythe-like claws, and spiked tail, no part of this beast offers mercy.</t>
  </si>
  <si>
    <t>Poison (Ex) Tail barbs-injury; save Fort DC 23; frequency 1/round for 6 rounds; effect 1d4 Dex; cure 2 consecutive saves.  Cunning and brutal, maraxes are far-ranging predators from Castrovel's mist-shrouded landscape. Gifted with vicious weapons, dense armor, and a paralytic venom, a single marax is a match for even the greatest hunter. A pack can easily bring down Castrovel's largest creatures and defend their territory against the planet's most fearsome competitors.  Variations of maraxes dot Castrovel's different regions just as big cats stalk Golarion's. Different subspecies can be identified by their varying fur colors and patterns and the arrangement of ridges on their dorsal plates. Maraxes typically stand 9 to 10 feet tall and weigh up to 900 pounds.  Ecology  While they are far from the most dangerous predators on their homeworld, maraxes stand among the planet's more successful hunters thanks to their inherent adaptability. Perfectly suited to the forests and plains of Castrovel, they roam enormous territories as lone hunters or in small packs.</t>
  </si>
  <si>
    <t>Their seasonal migrations create famine in their wakes as they drain a region of fauna, and entire lashunta (Pathfinder Campaign Setting: Inner Sea Bestiary 25) villages may relocate seasonally to avoid starvation. Maraxes possess only a single lung, and those introduced to alien environments often become extremely irritable due to shortness of breath.  Maraxes are overwhelmingly carnivorous. The larger, more aggressive females dominate their packs, bringing down prey and eating first. Maraxes have voracious appetites, and will make a meal of almost anything-in lean times the animals turn to carrion, fruit, and in rare cases even soil and stones to sate their voracious appetites.  Straddling the line between mammal and reptile, maraxes are warm-blooded creatures with resilient bodies. Soft fur covers tough scales across much of a marax's body, while bony knobs protect the head, back, thighs, and tail. A marax's most identifiable feature is its tough dorsal osteoderms that offer protection. They lack forelimbs, and balance instead on a single pair of legs tipped with vicious, scythe-like claws. Their oversized jaws can crush both bone and stone, and larger specimens can even tear through metal armor. A cluster of venomous barbs sprout from the end of a marax's tail, which can inject enough paralytic venom to bring down prey twice the creature's size.  These statistics represent a typical marax. Various subspecies may be larger or smaller (use the giant creature or young creature simple templates accordingly) and possess a variety of different special abilities. The arctic-dwelling tundrax is smaller, but can hibernate for months beneath the snow and reawaken in moments to pounce upon unsuspecting prey, while females of the bioluminescent ghostback marax possess a resin-producing gland that grants them an ability similar to the web special ability.  Habitat &amp; Society  Maraxes are found all across Castrovel, but exist primarily in its primeval forests and vast savannas. Dozens of subspecies fill the planet's various ecological niches, and maraxes range from the polar tundra to steaming tropical jungles. Thanks to Castrovel's dramatic tides and powerful weather systems, regular migration is a way of life, and packs can cover hundreds of miles between seasonal hunting grounds. Some subspecies follow staple herds, while others alternate between a variety of environments and diets throughout the year. Most maraxes spend dry seasons stalking small prey in wooded areas or deep in Castrovel's countless hidden valleys, then during wet seasons move onto open savanna to take down larger prey. Wherever they settle for a time, packs use their powerful claws to dig out shallow nests, which shelter a complex Ecology of scavengers and opportunistic mammals once the beasts move on.  Most breeds of maraxes are social animals that form complex hierarchies. They vocalize a variety of chirps,  growls, and rasping grunts, and establish relative status with bellowing exchanges that lashunta call "debates." The largest female typically leads the pack, and surrounds herself with the other breeding-age females for hunting and territorial defense. Males and females not of breeding age rely on this matriarch's circle for food, and are expected to groom the hunters and one another for parasites. All members of a pack contribute to marking and defending territory and to scavenging during lean times. The social bonds are knit tight, and packs are more likely to move on to new hunting grounds than drive out members in hard times. An alpha female remains fertile so long as she is well fed, and especially successful matriarchs can grow to enormous sizes and dominate packs of fifty or more, cultivating legends and nicknames among lashunta hunters.  Non-alpha females breed only two or three litters in a lifetime. Females attract the attention of males using their tail barbs, and engage other females in mock combat to claim the healthiest mates. If a male shows interest, the female bonds her clutch of two to four eggs to his underbelly with a sticky resin. The father becomes incubator and guardian for the next 16 months. Hatchlings are born with soft, flexible back plates, and adults claw and nip at a pup's back to transform the soft cartilage into thick, sturdy osteoderms. The venom both males and females produce in their tails is a complex array of proteins and enzymes that the hatchlings suckle for nourishment during their vulnerable first few days. As one would expect, maraxes are very protective parents; packs will chase kidnappers for miles and tear them apart with an almost gleeful cruelty.   Thanks to Castrovel's numerous planetary portals, maraxes occasionally migrate to other worlds. A smaller, wheezing variety prowls Akiton's equator, riding the planet's massive dust storms from hunting ground to hunting ground. On Golarion, a few small packs roam Numeria and southern Garund, preying on the megafauna in these locations.  Among Castrovel's civilizations, capturing or slaying a marax is an impressive achievement. As maraxes' natural weapons can be used to craft vicious daggers, spears, and terbutje, those capable of reliably trapping or hunting the creatures earn impressive fortunes and high prestige.  Near rural settlements, maraxes stalk domesticated herds for easy meals, and even pick off careless hunters and shepherds without fear. Their hunting tactics are so effective that some lashunta have bred a loyal domesticated subspecies to guard their wilderness settlements from predation. Though ravenous and ill tempered, these tame maraxes are unf laggingly loyal. Druidic sects see the creature as a powerful totem, crafting fetishes from the animal's bones and plates and divining prophecies from packs' seasonal migrations.  Marax Companions  Starting Statistics: Size Medium; Speed 30 ft.; AC +3 natural armor; Attack bite (1d6), tail barbs* (1d4 plus poison); Ability Scores Str 16, Dex 15, Con 12, Int 2, Wis 12, Cha 6; Special Attacks poison (frequency 1 round [4], effect 1d2 Dex damage, cure 1 save, Con-based DC); Special Qualities low-light vision, scent. *This is a secondary natural attack.  7th-level Adjustments: Size Large, AC +2 natural armor; Attack bite (1d8), 2 claws (1d4); Ability Scores Str +6, Dex -2, Con +2; Special Qualities pounce</t>
  </si>
  <si>
    <t>&lt;link rel="stylesheet"href="PF.css"&gt;&lt;div&gt;&lt;h2&gt;Marax&lt;/h2&gt;&lt;h3&gt;&lt;i&gt;Dense, bony growths line the back of this bipedal predator. Between its gnashing, toothy underbite, scythe-like claws, and spiked tail, no part of this beast offers mercy.&lt;/i&gt;&lt;/h3&gt;&lt;br&gt;&lt;/div&gt;&lt;div class="heading"&gt;&lt;p class="alignleft"&gt;Marax&lt;/p&gt;&lt;p class="alignright"&gt;CR 11&lt;/p&gt;&lt;div style="clear: both;"&gt;&lt;/div&gt;&lt;/div&gt;&lt;div&gt;&lt;h5&gt;&lt;b&gt;XP &lt;/b&gt;12,800&lt;/h5&gt;&lt;h5&gt;N Large animal &lt;/h5&gt;&lt;h5&gt;&lt;b&gt;Init &lt;/b&gt;+6; &lt;b&gt;Senses &lt;/b&gt;low-light vision, scent; Perception +20&lt;/h5&gt;&lt;/div&gt;&lt;hr/&gt;&lt;div&gt;&lt;h5&gt;&lt;b&gt;DEFENSE&lt;/b&gt;&lt;/h5&gt;&lt;/div&gt;&lt;hr/&gt;&lt;div&gt;&lt;h5&gt;&lt;b&gt;AC &lt;/b&gt;25, touch 11, flat-footed 23 (+2 Dex, +14 natural, -1 size)&lt;/h5&gt;&lt;h5&gt;&lt;b&gt;hp &lt;/b&gt;152 (16d8+80)&lt;/h5&gt;&lt;h5&gt;&lt;b&gt;Fort &lt;/b&gt;+17, &lt;b&gt;Ref &lt;/b&gt;+12, &lt;b&gt;Will &lt;/b&gt;+7; +2 vs. poison&lt;/h5&gt;&lt;/div&gt;&lt;hr/&gt;&lt;div&gt;&lt;h5&gt;&lt;b&gt;OFFENSE&lt;/b&gt;&lt;/h5&gt;&lt;/div&gt;&lt;hr/&gt;&lt;div&gt;&lt;h5&gt;&lt;b&gt;Spd &lt;/b&gt;40 ft.&lt;/h5&gt;&lt;h5&gt;&lt;b&gt;Melee &lt;/b&gt;bite +20 (2d6+9/19-20), 2 talons +20 (1d8+9), tail barbs +18 (1d6+4 plus poison)&lt;/h5&gt;&lt;h5&gt;&lt;b&gt;Space &lt;/b&gt;10 ft.; &lt;b&gt;Reach &lt;/b&gt;10 ft. (5 ft. with talons)&lt;/h5&gt;&lt;h5&gt;&lt;b&gt;Special Attacks &lt;/b&gt;poison, pounce&lt;/h5&gt;&lt;/div&gt;&lt;hr/&gt;&lt;div&gt;&lt;h5&gt;&lt;b&gt;STATISTICS&lt;/b&gt;&lt;/h5&gt;&lt;/div&gt;&lt;hr/&gt;&lt;div&gt;&lt;h5&gt;&lt;b&gt;Str &lt;/b&gt;28, &lt;b&gt;Dex &lt;/b&gt;15, &lt;b&gt;Con &lt;/b&gt;21, &lt;b&gt;Int &lt;/b&gt; 2, &lt;b&gt;Wis &lt;/b&gt;15, &lt;b&gt;Cha &lt;/b&gt;6&lt;/h5&gt;&lt;h5&gt;&lt;b&gt;Base Atk &lt;/b&gt;+12; &lt;b&gt;CMB &lt;/b&gt;+22; &lt;b&gt;CMD &lt;/b&gt;34&lt;/h5&gt;&lt;h5&gt;&lt;b&gt;Feats &lt;/b&gt;Bleeding Critical, Combat Reflexes, Critical Focus, Endurance, Great Fortitude, Improved Critical (bite), Improved Initiative, Multiattack&lt;/h5&gt;&lt;h5&gt;&lt;b&gt;Skills &lt;/b&gt;Perception +20, Stealth +10; &lt;b&gt;Racial Modifiers &lt;/b&gt;+4 Perception, +4 Stealth&lt;/h5&gt;&lt;/div&gt;&lt;hr/&gt;&lt;div&gt;&lt;h5&gt;&lt;b&gt;ECOLOGY&lt;/b&gt;&lt;/h5&gt;&lt;/div&gt;&lt;hr/&gt;&lt;div&gt;&lt;h5&gt;&lt;b&gt;Environment &lt;/b&gt; warm forests or plains&lt;/h5&gt;&lt;h5&gt;&lt;b&gt;Organization &lt;/b&gt;solitary, pair, or pack (3-12)&lt;/h5&gt;&lt;h5&gt;&lt;b&gt;Treasure &lt;/b&gt;none&lt;/h5&gt;&lt;/div&gt;&lt;hr/&gt;&lt;div&gt;&lt;h5&gt;&lt;b&gt;SPECIAL ABILITIES&lt;/b&gt;&lt;/h5&gt;&lt;/div&gt;&lt;hr/&gt;&lt;div&gt;&lt;/h5&gt;&lt;h5&gt;&lt;b&gt;Poison (Ex)&lt;/b&gt; Tail barbs-injury; &lt;i&gt;save&lt;/i&gt; Fort DC 23; &lt;i&gt;frequency&lt;/i&gt; 1/round for 6 rounds; &lt;i&gt;effect&lt;/i&gt; 1d4 Dex; &lt;i&gt;cure&lt;/i&gt; 2 consecutive &lt;i&gt;save&lt;/i&gt;s.  Cunning and brutal, maraxes are far-ranging predators from Castrovel's mist-shrouded landscape. Gifted with vicious weapons, dense armor, and a paralytic venom, a single marax is a match for even the greatest hunter. A pack can easily bring down Castrovel's largest creatures and defend their territory against the planet's most fearsome competitors.  Variations of maraxes dot Castrovel's different regions just as big cats stalk Golarion's. Different subspecies can be identified by their varying fur colors and patterns and the arrangement of ridges on their dorsal plates. Maraxes typically stand 9 to 10 feet tall and weigh up to 900 pounds.  Ecology  While they are far from the most dangerous predators on their homeworld, maraxes stand among the planet's more successful hunters thanks to their inherent adaptability. Perfectly suited to the forests and plains of Castrovel, they roam enormous territories as lone hunters or in small packs.&lt;/h5&gt;&lt;/div&gt;&lt;br&gt;&lt;div&gt;&lt;h4&gt;&lt;p&gt;&lt;p&gt;Their seasonal migrations create famine in their wakes as they drain a region of fauna, and entire lashunta (&lt;i&gt;Pathfinder Campaign Setting&lt;/i&gt;: &lt;i&gt;Inner Sea Bestiary&lt;/i&gt; 25) villages may relocate seasonally to avoid starvation. Maraxes possess only a single lung, and those introduced to alien environments often become extremely irritable due to shortness of breath.  Maraxes are overwhelmingly carnivorous. The larger, more aggressive females dominate their packs, bringing down prey and eating first. Maraxes have voracious appetites, and will make a meal of almost anything-in lean times the animals turn to carrion, fruit, and in rare cases even soil and stones to sate their voracious appetites.  Straddling the line between mammal and reptile, maraxes are warm-blooded creatures with resilient bodies. Soft fur covers tough scales across much of a marax's body, while bony knobs protect the head, back, thighs, and tail. A marax's most identifiable feature is its tough dorsal osteoderms that offer protection. They lack forelimbs, and balance instead on a single pair of legs tipped with vicious, scythe-like claws. Their oversized jaws can crush both bone and stone, and larger specimens can even tear through metal armor. A cluster of venomous barbs sprout from the end of a marax's tail, which can inject enough paralytic venom to bring down prey twice the creature's size.  These statistics represent a typical marax. Various subspecies may be larger or smaller (use the giant creature or young creature simple templates accordingly) and possess a variety of different special abilities. The arctic-dwelling tundrax is smaller, but can hibernate for months beneath the snow and reawaken in moments to pounce upon unsuspecting prey, while females of the bioluminescent ghostback marax possess a resin-producing gland that grants them an ability similar to the web special ability.  &lt;b&gt;&lt;/p&gt;&lt;p&gt;Habitat &amp; Society&lt;/b&gt;&lt;/p&gt;&lt;p&gt;  Maraxes are found all across Castrovel, but exist primarily in its primeval forests and vast savannas. Dozens of subspecies fill the planet's various ecological niches, and maraxes range from the polar tundra to steaming tropical jungles. Thanks to Castrovel's dramatic tides and powerful weather systems, regular migration is a way of life, and packs can cover hundreds of miles between seasonal hunting grounds. Some subspecies follow staple herds, while others alternate between a variety of environments and diets throughout the year. Most maraxes spend dry seasons stalking small prey in wooded areas or deep in Castrovel's countless hidden valleys, then during wet seasons move onto open savanna to take down larger prey. Wherever they settle for a time, packs use their powerful claws to dig out shallow nests, which shelter a complex &lt;b&gt;&lt;/p&gt;&lt;p&gt;Ecology&lt;/b&gt;&lt;/p&gt;&lt;p&gt; of scavengers and opportunistic mammals once the beasts move on.  Most breeds of maraxes are social animals that form complex hierarchies. They vocalize a variety of chirps,  growls, and rasping grunts, and establish relative status with bellowing exchanges that lashunta call "debates." The largest female typically leads the pack, and surrounds herself with the other breeding-age females for hunting and territorial defense. Males and females not of breeding age rely on this matriarch's circle for food, and are expected to groom the hunters and one another for parasites. All members of a pack contribute to marking and defending territory and to scavenging during lean times. The social bonds are knit tight, and packs are more likely to move on to new hunting grounds than drive out members in hard times. An alpha female remains fertile so long as she is well fed, and especially successful matriarchs can grow to enormous sizes and dominate packs of fifty or more, cultivating legends and nicknames among lashunta hunters.  Non-alpha females breed only two or three litters in a lifetime. Females attract the attention of males using their tail barbs, and engage other females in mock combat to claim the healthiest mates. If a male shows interest, the female bonds her clutch of two to four eggs to his underbelly with a sticky resin. The father becomes incubator and guardian for the next 16 months. Hatchlings are born with soft, flexible back plates, and adults claw and nip at a pup's back to transform the soft cartilage into thick, sturdy osteoderms. The venom both males and females produce in their tails is a complex array of proteins and enzymes that the hatchlings suckle for nourishment during their vulnerable first few days. As one would expect, maraxes are very protective parents; packs will chase kidnappers for miles and tear them apart with an almost gleeful cruelty.   Thanks to Castrovel's numerous planetary portals, maraxes occasionally migrate to other worlds. A smaller, wheezing variety prowls Akiton's equator, riding the planet's massive dust storms from hunting ground to hunting ground. On Golarion, a few small packs roam Numeria and southern Garund, preying on the megafauna in these locations.  Among Castrovel's civilizations, capturing or slaying a marax is an impressive achievement. As maraxes' natural weapons can be used to craft vicious daggers, spears, and terbutje, those capable of reliably trapping or hunting the creatures earn impressive fortunes and high prestige.  Near rural settlements, maraxes stalk domesticated herds for easy meals, and even pick off careless hunters and shepherds without fear. Their hunting tactics are so effective that some lashunta have bred a loyal domesticated subspecies to guard their wilderness settlements from predation. Though ravenous and ill tempered, these tame maraxes are unf laggingly loyal. Druidic sects see the creature as a powerful totem, crafting fetishes from the animal's bones and plates and divining prophecies from packs' seasonal migrations.  &lt;br&gt;&lt;b&gt;Marax Companions&lt;/b&gt;&lt;br&gt;  &lt;b&gt;Starting Statistics&lt;/b&gt;: &lt;b&gt;Size&lt;/b&gt; Medium; &lt;b&gt;Speed&lt;/b&gt; 30 ft.; &lt;b&gt;AC&lt;/b&gt; +3 natural armor; &lt;b&gt;Attack&lt;/b&gt; bite (1d6), tail barbs* (1d4 plus poison); &lt;b&gt;Ability Scores&lt;/b&gt; Str 16, Dex 15, Con 12, Int 2, Wis 12, Cha 6; &lt;b&gt;Special &lt;b&gt;Attack&lt;/b&gt;s&lt;/b&gt; poison (frequency 1 round [4], effect 1d2 Dex damage, cure 1 save, Con-based DC); &lt;b&gt;Special Qualities&lt;/b&gt; low-light vision, scent. *This is a secondary natural attack.  &lt;b&gt;7th-level Adjustments&lt;/b&gt;: &lt;b&gt;Size&lt;/b&gt; Large, &lt;b&gt;AC&lt;/b&gt; +2 natural armor; &lt;b&gt;Attack&lt;/b&gt; bite (1d8), 2 claws (1d4); &lt;b&gt;Ability Scores&lt;/b&gt; Str +6, Dex -2, Con +2; &lt;b&gt;Special Qualities&lt;/b&gt; pounce&lt;/p&gt;&lt;/h4&gt;&lt;/div&gt;</t>
  </si>
  <si>
    <t>Director Robot</t>
  </si>
  <si>
    <t>(14d10+44)</t>
  </si>
  <si>
    <t>2 tentacles +19 (1d10+6), 2 slams +19 (1d8+6)</t>
  </si>
  <si>
    <t>integrated laser rifle +16 (2d6 fire)</t>
  </si>
  <si>
    <t>electromagnetic pulse, grasping tentacles, override</t>
  </si>
  <si>
    <t>Str 22, Dex 17, Con -, Int 16, Wis 15, Cha 1</t>
  </si>
  <si>
    <t>Dodge, Mobility, Point-Blank Shot, Power Attack, Precise Shot, Spring Attack, Toughness</t>
  </si>
  <si>
    <t>Acrobatics +10 (+14 when jumping), Climb +15, Craft (mechanical) +15, Disable Device +15, Knowledge (engineering) +15, Perception +15, Sense Motive +15</t>
  </si>
  <si>
    <t>advanced analytics, cling, repair robot</t>
  </si>
  <si>
    <t>solitary, patrol (1 director and 2-8 gearsmen), or unit (1 director, 2-12 gearsmen, and 1 myrmidon)</t>
  </si>
  <si>
    <t>A humanoid torso and four spindly legs sprout from the top of this black-paneled orb. Buzzing mechanical tentacles churn and writhe below its bulk.</t>
  </si>
  <si>
    <t>Advanced Analytics (Ex) A director robot gains a bonus equal to its Intelligence bonus on all saving throws.  Cling (Ex) A combination of magnetic pads and electrostatic emitters in its feet allow a director robot to climb and travel on vertical or horizontal surfaces without having to attempt Climb checks, even allowing it to traverse these surfaces while upside down.  Electromagnetic Pulse (Ex) Once per day as a standard action, a director robot can unleash an electromagnetic pulse that deals 6d6 points of electricity damage to any robots or creatures with cybernetic implants within a 20-foot radius (Reflex DC 20 half). This bypasses any active force fields or similar effects, but doesn't harm other living creatures or the director robot. Any technological item within this radius is drained of 1d6 charges unless it succeeds at a DC 20 Reflex save. The save DCs are Intelligence-based.  Grasping Tentacles (Ex) A director robot's tentacles are primary attacks and have the grab special ability.  Integrated Laser Rifle (Ex) A director robot has a built-in laser rifle. This weapon has a range of 150 feet and deals 2d6 points of fire damage on a hit. The weapon can fire once per round as a ranged touch attack. A laser attack can pass through force fields and force effects, such as a wall of force,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Override (Ex) A director robot can usurp control of an otherwise functional robot. In order to gain control of a robot, the director robot must first make a ranged touch attack against a target robot within a range of 60 feet. If the attack is successful, the targeted robot must succeed at a DC 20 Will saving throw to prevent the director robot from linking to the target's command processor. On any subsequent turn after a link is established, the director robot can issue a command to the targeted robot as a standard action. The targeted robot can attempt another Will save (DC 20) to resist following each command.  To command its target, the director robot must be within 60 feet of the targeted robot and must issue the command in a language the robot understands. The types of commands it can issue are similar to those allowed by a suggestion spell-once a command is successfully issued, the robot does its best to carry out the orders over the course of the next hour. Additionally, any robot affected by this ability also gains a +2 competence bonus on attack and weapon damage rolls. These save DCs are Intelligence-based.  Repair Robot (Ex) As a standard action that doesn't provoke an attack of opportunity, a director robot can repair damage done to either itself or an adjacent creature with the robot subtype, healing the target for 1d10 points of damage.</t>
  </si>
  <si>
    <t>No society endures without order, and among robots that order is enforced by directors. Clad in gleaming metal and viewing the world through a rotating array of lenses, a director is a robotic overseer designed to maximize efficiency and command the loyalty of lesser automatons. Its torso rests upon a utilitarian egg-shaped pod loaded with manipulators, tools, and dozens of thin mechanical tendrils. Four long, mechanical legs support its bulk and carry it across any terrain, even allowing the robot to cling magnetically to vertical surfaces. While the upper frame sports human-like arms to manipulate traditional tools and weapons, two powerful tentacles extend from below its frame to facilitate combat and handle heavy lifting. Though its humanoid torso is barely larger than that of a human, the director's entire frame stands over 10 feet tall and weighs nearly half a ton.  Ecology  Directors are middle managers built to ensure efficiency, productivity, and obedience. They oversee complex projects and protect networks of robots from outside corruption. A unit of robots controlled by a director goes about its business swiftly and with mechanical precision, taking what organic beings might mistake for pride in conserving resources or completing projects rapidly.    Naturally, director robots need neither rest nor food, and their internal generators provide nearly limitless power. Designed to be adaptable, they function with equal ease on the battlef ield, within winding corridors, deep underwater, and upon starship hulls in the vacuum of space. The magnetic claws that carry the director's bulk up sheer surfaces with surprising speed and grace are also perfectly suited to dragging damaged robots from the field.  To better analyze and respond to threats, directors are programmed with a remarkably advanced artif icial intelligence, capable of limited self-awareness and interaction with others. Their sophisticated systems easily overwhelm and seize control of other computer-operated devices, dredging memories and secrets from robotic minds, setting them to whatever work the director prioritizes, and removing any corrupting outside inf luence.  Habitat &amp; Society  A director robot's role is to break down the high-level goals of their superiors into simple instructions for lesser robots. While not fully self-aware in ways organic beings appreciate, their cold, clean minds take something like comfort in hard work, and experience distress if kept from their duties or left devoid of purpose-those without a clear goal often become obsessive, directing lesser robots to create order for its own sake. Surprisingly social, they fare poorly in isolation without other machines to interact with and direct.  Like all robots, directors are built, not born. With neural networks almost as advanced as androids', newly activated units undergo a learning period during which they reconcile their reams of programmed knowledge with the unpredictable tendencies of reality. This digital "infancy" is a confusing time, and these robots exhibit extreme frustration while learning to adapt. Other directors are especially wary of these child units, and keep a cautious eye sensor on them, always prepared to jump in and override the new robot if it proves incapable of translating theory into practice.  Directors rarely stray from their heavily technological environments. On Golarion, they usually cling to Silver Mount, but sometimes accompany a legion of the Technic League gearsmen unbidden, ignoring orders from human masters and watching over their mechanical charges with an almost religious devotion. Some directors operate within Starfall where they direct other robots used by the Technic League.  Tightly guarded reports held by the Technic League claim that a rogue director robot maintains a hidden lair somewhere in central Numeria. The robot has taken over a splintered section of Divinity that contains a technological laboratory, and the reports claim that it's building its own army of robotic followers.</t>
  </si>
  <si>
    <t>&lt;link rel="stylesheet"href="PF.css"&gt;&lt;div&gt;&lt;h2&gt;Robot, Director&lt;/h2&gt;&lt;h3&gt;&lt;i&gt;A humanoid torso and four spindly legs sprout from the top of this black-paneled orb. Buzzing mechanical tentacles churn and writhe below its bulk.&lt;/i&gt;&lt;/h3&gt;&lt;br&gt;&lt;/div&gt;&lt;div class="heading"&gt;&lt;p class="alignleft"&gt;Director Robot&lt;/p&gt;&lt;p class="alignright"&gt;CR 10&lt;/p&gt;&lt;div style="clear: both;"&gt;&lt;/div&gt;&lt;/div&gt;&lt;div&gt;&lt;h5&gt;&lt;b&gt;XP &lt;/b&gt;9,600&lt;/h5&gt;&lt;h5&gt;N Large construct (robot)&lt;/h5&gt;&lt;h5&gt;&lt;b&gt;Init &lt;/b&gt;+3; &lt;b&gt;Senses &lt;/b&gt;darkvision 60 ft., low-light vision; Perception +15&lt;/h5&gt;&lt;/div&gt;&lt;hr/&gt;&lt;div&gt;&lt;h5&gt;&lt;b&gt;DEFENSE&lt;/b&gt;&lt;/h5&gt;&lt;/div&gt;&lt;hr/&gt;&lt;div&gt;&lt;h5&gt;&lt;b&gt;AC &lt;/b&gt;23, touch 13, flat-footed 19 (+3 Dex, +1 dodge, +10 natural, -1 size)&lt;/h5&gt;&lt;h5&gt;&lt;b&gt;hp &lt;/b&gt;121 (14d10+44)&lt;/h5&gt;&lt;h5&gt;&lt;b&gt;Fort &lt;/b&gt;+7, &lt;b&gt;Ref &lt;/b&gt;+10, &lt;b&gt;Will &lt;/b&gt;+9&lt;/h5&gt;&lt;h5&gt;&lt;b&gt;Defensive Abilities &lt;/b&gt;all-around vision, hardness 10; &lt;b&gt;Immune &lt;/b&gt;construct traits; &lt;b&gt;Resist &lt;/b&gt;cold 10, fire 10&lt;/h5&gt;&lt;h5&gt;&lt;b&gt;Weaknesses &lt;/b&gt;vulnerable to critical hits and electricity&lt;/h5&gt;&lt;/div&gt;&lt;hr/&gt;&lt;div&gt;&lt;h5&gt;&lt;b&gt;OFFENSE&lt;/b&gt;&lt;/h5&gt;&lt;/div&gt;&lt;hr/&gt;&lt;div&gt;&lt;h5&gt;&lt;b&gt;Spd &lt;/b&gt;40 ft., climb 30 ft.&lt;/h5&gt;&lt;h5&gt;&lt;b&gt;Melee &lt;/b&gt;2 tentacles +19 (1d10+6), 2 slams +19 (1d8+6)&lt;/h5&gt;&lt;h5&gt;&lt;b&gt;Ranged &lt;/b&gt;integrated laser rifle +16 (2d6 fire)&lt;/h5&gt;&lt;h5&gt;&lt;b&gt;Space &lt;/b&gt;10 ft.; &lt;b&gt;Reach &lt;/b&gt;5 ft. (10 ft. with tentacles)&lt;/h5&gt;&lt;h5&gt;&lt;b&gt;Special Attacks &lt;/b&gt;electromagnetic pulse, grasping tentacles, override&lt;/h5&gt;&lt;/div&gt;&lt;hr/&gt;&lt;div&gt;&lt;h5&gt;&lt;b&gt;STATISTICS&lt;/b&gt;&lt;/h5&gt;&lt;/div&gt;&lt;hr/&gt;&lt;div&gt;&lt;h5&gt;&lt;b&gt;Str &lt;/b&gt;22, &lt;b&gt;Dex &lt;/b&gt;17, &lt;b&gt;Con &lt;/b&gt;-, &lt;b&gt;Int &lt;/b&gt; 16, &lt;b&gt;Wis &lt;/b&gt;15, &lt;b&gt;Cha &lt;/b&gt;1&lt;/h5&gt;&lt;h5&gt;&lt;b&gt;Base Atk &lt;/b&gt;+14; &lt;b&gt;CMB &lt;/b&gt;+21; &lt;b&gt;CMD &lt;/b&gt;35 (39 vs. trip)&lt;/h5&gt;&lt;h5&gt;&lt;b&gt;Feats &lt;/b&gt;Dodge, Mobility, Point-Blank Shot, Power Attack, Precise Shot, Spring Attack, Toughness&lt;/h5&gt;&lt;h5&gt;&lt;b&gt;Skills &lt;/b&gt;Acrobatics +10 (+14 when jumping), Climb +15, Craft (mechanical) +15, Disable Device +15, Knowledge (engineering) +15, Perception +15, Sense Motive +15&lt;/h5&gt;&lt;h5&gt;&lt;b&gt;Languages &lt;/b&gt;Androffan, Common, Hallit&lt;/h5&gt;&lt;h5&gt;&lt;b&gt;SQ &lt;/b&gt;advanced analytics, cling, repair robot&lt;/h5&gt;&lt;/div&gt;&lt;hr/&gt;&lt;div&gt;&lt;h5&gt;&lt;b&gt;ECOLOGY&lt;/b&gt;&lt;/h5&gt;&lt;/div&gt;&lt;hr/&gt;&lt;div&gt;&lt;h5&gt;&lt;b&gt;Environment &lt;/b&gt; any (Numeria)&lt;/h5&gt;&lt;h5&gt;&lt;b&gt;Organization &lt;/b&gt;solitary, patrol (1 director and 2-8 gearsmen), or unit (1 director, 2-12 gearsmen, and 1 myrmidon)&lt;/h5&gt;&lt;h5&gt;&lt;b&gt;Treasure &lt;/b&gt;none&lt;/h5&gt;&lt;/div&gt;&lt;hr/&gt;&lt;div&gt;&lt;h5&gt;&lt;b&gt;SPECIAL ABILITIES&lt;/b&gt;&lt;/h5&gt;&lt;/div&gt;&lt;hr/&gt;&lt;div&gt;&lt;/h5&gt;&lt;h5&gt;&lt;b&gt;Advanced Analytics (Ex)&lt;/b&gt; A director robot gains a bonus equal to its Intelligence bonus on all saving throws.  &lt;/h5&gt;&lt;h5&gt;&lt;b&gt;Cling (Ex)&lt;/b&gt; A combination of magnetic pads and electrostatic emitters in its feet allow a director robot to climb and travel on vertical or horizontal surfaces without having to attempt Climb checks, even allowing it to traverse these surfaces while upside down.  &lt;/h5&gt;&lt;h5&gt;&lt;b&gt;Electromagnetic Pulse (Ex)&lt;/b&gt; Once per day as a standard action, a director robot can unleash an electromagnetic pulse that deals 6d6 points of electricity damage to any robots or creatures with cybernetic implants within a 20-foot radius (Reflex DC 20 half). This bypasses any active force fields or similar effects, but doesn't harm other living creatures or the director robot. Any technological item within this radius is drained of 1d6 charges unless it succeeds at a DC 20 Reflex save. The save DCs are Intelligence-based.  &lt;/h5&gt;&lt;h5&gt;&lt;b&gt;Grasping Tentacles (Ex)&lt;/b&gt; A director robot's tentacles are primary attacks and have the grab special ability.  &lt;/h5&gt;&lt;h5&gt;&lt;b&gt;Integrated Laser Rifle (Ex)&lt;/b&gt; A director robot has a built-in laser rifle. This weapon has a range of 150 feet and deals 2d6 points of fire damage on a hit. The weapon can fire once per round as a ranged touch attack. A laser attack can pass through force fields and force effects, such as a &lt;i&gt;wall of force&lt;/i&gt;,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&lt;/h5&gt;&lt;h5&gt;&lt;b&gt;Override (Ex)&lt;/b&gt; A director robot can usurp control of an otherwise functional robot. In order to gain control of a robot, the director robot must first make a ranged touch attack against a target robot within a range of 60 feet. If the attack is successful, the targeted robot must succeed at a DC 20 Will saving throw to prevent the director robot from linking to the target's command processor. On any subsequent turn after a link is established, the director robot can issue a command to the targeted robot as a standard action. The targeted robot can attempt another Will save (DC 20) to resist following each command.  To command its target, the director robot must be within 60 feet of the targeted robot and must issue the command in a language the robot understands. The types of commands it can issue are similar to those allowed by a &lt;i&gt;suggestion&lt;/i&gt; spell-once a command is successfully issued, the robot does its best to carry out the orders over the course of the next hour. Additionally, any robot affected by this ability also gains a +2 competence bonus on attack and weapon damage rolls. These save DCs are Intelligence-based.  &lt;/h5&gt;&lt;h5&gt;&lt;b&gt;Repair Robot (Ex)&lt;/b&gt; As a standard action that doesn't provoke an attack of opportunity, a director robot can repair damage done to either itself or an adjacent creature with the robot subtype, healing the target for 1d10 points of damage.&lt;/h5&gt;&lt;/div&gt;&lt;br&gt;&lt;div&gt;&lt;h4&gt;&lt;p&gt;&lt;p&gt;No society endures without order, and among robots that order is enforced by directors. Clad in gleaming metal and viewing the world through a rotating array of lenses, a director is a robotic overseer designed to maximize efficiency and command the loyalty of lesser automatons. Its torso rests upon a utilitarian egg-shaped pod loaded with manipulators, tools, and dozens of thin mechanical tendrils. Four long, mechanical legs support its bulk and carry it across any terrain, even allowing the robot to cling magnetically to vertical surfaces. While the upper frame sports human-like arms to manipulate traditional tools and weapons, two powerful tentacles extend from below its frame to facilitate combat and handle heavy lifting. Though its humanoid torso is barely larger than that of a human, the director's entire frame stands over 10 feet tall and weighs nearly half a ton.  &lt;b&gt;&lt;/p&gt;&lt;p&gt;Ecology&lt;/b&gt;&lt;/p&gt;&lt;p&gt;  Directors are middle managers built to ensure efficiency, productivity, and obedience. They oversee complex projects and protect networks of robots from outside corruption. A unit of robots controlled by a director goes about its business swiftly and with mechanical precision, taking what organic beings might mistake for pride in conserving resources or completing projects rapidly.    Naturally, director robots need neither rest nor food, and their internal generators provide nearly limitless power. Designed to be adaptable, they function with equal ease on the battlef ield, within winding corridors, deep underwater, and upon starship hulls in the vacuum of space. The magnetic claws that carry the director's bulk up sheer surfaces with surprising speed and grace are also perfectly suited to dragging damaged robots from the field.  To better analyze and respond to threats, directors are programmed with a remarkably advanced artif icial intelligence, capable of limited self-awareness and interaction with others. Their sophisticated systems easily overwhelm and seize control of other computer-operated devices, dredging memories and secrets from robotic minds, setting them to whatever work the director prioritizes, and removing any corrupting outside inf luence.  &lt;b&gt;&lt;/p&gt;&lt;p&gt;Habitat &amp; Society&lt;/b&gt;&lt;/p&gt;&lt;p&gt;  A director robot's role is to break down the high-level goals of their superiors into simple instructions for lesser robots. While not fully self-aware in ways organic beings appreciate, their cold, clean minds take something like comfort in hard work, and experience distress if kept from their duties or left devoid of purpose-those without a clear goal often become obsessive, directing lesser robots to create order for its own sake. Surprisingly social, they fare poorly in isolation without other machines to interact with and direct.  Like all robots, directors are built, not born. With neural networks almost as advanced as androids', newly activated units undergo a learning period during which they reconcile their reams of programmed knowledge with the unpredictable tendencies of reality. This digital "infancy" is a confusing time, and these robots exhibit extreme frustration while learning to adapt. Other directors are especially wary of these child units, and keep a cautious eye sensor on them, always prepared to jump in and override the new robot if it proves incapable of translating theory into practice.  Directors rarely stray from their heavily technological environments. On Golarion, they usually cling to Silver Mount, but sometimes accompany a legion of the Technic League gearsmen unbidden, ignoring orders from human masters and watching over their mechanical charges with an almost religious devotion. Some directors operate within Starfall where they direct other robots used by the Technic League.  Tightly guarded reports held by the Technic League claim that a rogue director robot maintains a hidden lair somewhere in central Numeria. The robot has taken over a splintered section of &lt;i&gt;Divinity&lt;/i&gt; that contains a technological laboratory, and the reports claim that it's building its own army of robotic followers.&lt;/p&gt;&lt;/h4&gt;&lt;/div&gt;</t>
  </si>
  <si>
    <t>Evaluator Robot</t>
  </si>
  <si>
    <t>darkvision 60 ft., low-light vision, superior optics; Perception +18</t>
  </si>
  <si>
    <t>Fort +5, Ref +10, Will +10</t>
  </si>
  <si>
    <t>50 ft., fly 120 ft. (perfect)</t>
  </si>
  <si>
    <t>bastard sword +22/+17/+12/+7 (1d10+6/19-20 plus stun)  or 2 slams +22 (1d4+6 plus stun)</t>
  </si>
  <si>
    <t>integrated laser rifle +21 ranged touch (4d6 fire)</t>
  </si>
  <si>
    <t>memory wipe, stun (DC 19, 1d4 rounds)</t>
  </si>
  <si>
    <t>Str 22, Dex 21, Con -, Int 12, Wis 17, Cha 1</t>
  </si>
  <si>
    <t>Blind-Fight, Cleave, Flyby Attack, Improved Initiative, Iron Will, Power Attack, Skill Focus (Sense Motive), Vital Strike</t>
  </si>
  <si>
    <t>Fly +17, Knowledge (local) +12, Perception +18, Sense Motive +25, Stealth +10</t>
  </si>
  <si>
    <t>Androffan, Common; process languages</t>
  </si>
  <si>
    <t>With wings and an unearthly glow, this mechanical being could easily be mistaken for an angel.</t>
  </si>
  <si>
    <t>Force Field (Ex) An evaluator robot is sheathed in a thin layer of shimmering energy that grants it 50 bonus hit points. All damage dealt to an evaluator robot with an active force field is deducted from these hit points first. As long as the force field is active, the evaluator robot is immune to critical hits. An evaluator robot's force field has fast healing 10, but once these hit points are reduced to 0, the force field shuts down and does not reactivate for 24 hours.  Integrated Laser Rifle (Ex) An evaluator robot has a built-in laser rifle. This weapon has a range of 150 feet and deals 4d6 points of fire damage on a hit. The weapon can fire once per round as a ranged touch attack. A laser attack can pass through force fields and force effects, such as a wall of force,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Memory Wipe (Ex) As a standard action, an evaluator robot can make a touch attack that, if it hits, injects nanites into a target and erases the last 12 hours of its memories. A successful DC 19 Will save negates this effect. This is a mind-affecting effect, and the save DC is Intelligence-based.  Process Languages (Ex) Exceptional processing and data stores allows an evaluator robot to parse language in a way that lets it permanently speak and understand any spoken or written language it observes for at least 1 minute.  Stun (Ex) An evaluator robot's melee attacks deliver a nonlethal jolt of electricity with each strike. If the robot strikes a creature twice in one round with its bastard sword or slam attack, that target must succeed at a DC 19 Fortitude save or be stunned for 1d4 rounds. The save DC is Intelligence-based.  Superior Optics (Ex) An evaluator robot can see invisible creatures or objects as if they were visible.</t>
  </si>
  <si>
    <t>Androffans, the race responsible for the presence of robots on Golarion, were a spacefaring people who visited dozens of worlds. Masters of engineering, they created robots that could perform a wide array of tasks, even trusting their creations to perform complex surgeries on the Androffans' own organic forms. In the course of their interplanetary explorations, the Androffans quickly learned that not every world was ready to comprehend the awesome experience of leaving one's home planet to visit others. Not wanting to risk valuable crew members, the Androffans created evaluator robots as an alternative to sending a shuttle mission to alien planets and interacting in person. When sensors aboard Androffan ships orbiting foreign worlds discovered other humanoid species, evaluator robots would be dispatched to assess the planets' alien cultures.  Taking forms designed to be recognizable to a planet's general populace, evaluator robots would drop from orbiting surveillance ships onto alien worlds to collect data so that their masters could determine the readiness of the planets' inhabitants to accept the existence of creatures from other worlds. Androffans also used evaluator robots to determine how violent or superstitious the indigenous populations were so that they could carefully plan direct contact. Evaluator robots were fashioned into pleasing and majestic forms to command respect and admiration from the humanoids they interacted with, and were usually made slightly taller than the planet's primary race so as to seem properly impressive. These robots' advanced construction utilizes sophisticated lightweight materials, making their durable frames weigh in under 400 pounds. The model presented here is the most common design-a radiant humanoid angel with gleaming feathers of brushed metal.    Design  The engineers who designed evaluator robots created each one to serve specific purposes tailored to the world it was intended to observe. These thematic designs were tested through trial and error by the evaluators themselves, who paid close attention to the religions encountered on each planet. They discovered that reverence for angelic beings was common on many worlds populated by sentient humanoids, so the engineers built the majority of evaluator robots in this form.  Although some evaluators were designed for use on worlds that used advanced technology, evaluators were rarely used to observe cultures that had already reached space on their own or that were otherwise accustomed to dealing with beings from other worlds. In some cases, Androffan engineers designed evaluator robots to mimic the form of beings iconic to the populace, gathering information about these individuals from intercepted communication signals. This was often judged too risky, however, as it was found that cultures rarely responded well to the eventual revelation that their resurrected heroes and messiahs were actually alien robots.  Even though redesigning an evaluator robot's outward form was simple, their complex programming required a vast amount of collected data. If the robot couldn't reply in a convincing manner, or if its memory-modifying nanites took no hold on the alien humanoids it encountered, then the evaluator's mission was quickly compromised. The robot's creators then had to hope that the interaction would be interpreted as a fluke supernatural experience, or that the witness would be disbelieved and derided by its community.  Evaluator robots are universally curious, their programming filling them with an endless need to learn about living creatures. These robots take every opportunity to ask questions of intelligent organic life forms, especially humanoids. An evaluator robot compares these answers to profiles of existing cultures, either installed when it was created or assembled from previous interactions. Complex algorithms capable of parsing the nuances of myriad humanoid societies allow the robot to quickly evaluate and categorize the nature of a particular society using these hundreds or thousands of profiles. Once an evaluator has thoroughly assessed a planet's cultures, its Androffan masters use this information to plan a landing expedition to make direct contact.  Habitat &amp; Society  As robots, evaluators have no society outside of their programming, and their habitat is wherever they happen to be deployed. In the Inner Sea region, nearly all evaluator robots encountered to date have been found in Silver Mount.  Since they were designed to interact with sentient organic beings, evaluator robots don't regularly associate with  other robots unless tasked with a project requiring such interaction, and instead keep the company of humanoids (though their cold robotic presence isn't always comforting).  Crafts that split from Divinity during its crash and fell to other parts of Numeria contained two other known evaluator robots. A tribe of Ghost Wolves destroyed one of these evaluators-designed to resemble a horned, red-skinned fiend-when it appeared before the Kellid barbarians in the Sellen Hills. The robot fought with wicked claws, and after it was destroyed, it exploded in a blast that killed dozens of the barbarians. The other evaluator, reportedly appearing as a six-armed, three-faced woman with bronze skin, was spotted brief ly by griffon riders at Castle Urion before it headed south into the River Kingdoms, and hasn't been seen since.</t>
  </si>
  <si>
    <t>&lt;link rel="stylesheet"href="PF.css"&gt;&lt;div&gt;&lt;h2&gt;Robot, Evaluator&lt;/h2&gt;&lt;h3&gt;&lt;i&gt;With wings and an unearthly glow, this mechanical being could easily be mistaken for an angel.&lt;/i&gt;&lt;/h3&gt;&lt;br&gt;&lt;/div&gt;&lt;div class="heading"&gt;&lt;p class="alignleft"&gt;Evaluator Robot&lt;/p&gt;&lt;p class="alignright"&gt;CR 12&lt;/p&gt;&lt;div style="clear: both;"&gt;&lt;/div&gt;&lt;/div&gt;&lt;div&gt;&lt;h5&gt;&lt;b&gt;XP &lt;/b&gt;19,200&lt;/h5&gt;&lt;h5&gt;N Medium construct (robot)&lt;/h5&gt;&lt;h5&gt;&lt;b&gt;Init &lt;/b&gt;+9; &lt;b&gt;Senses &lt;/b&gt;darkvision 60 ft., low-light vision, superior optics; Perception +18&lt;/h5&gt;&lt;/div&gt;&lt;hr/&gt;&lt;div&gt;&lt;h5&gt;&lt;b&gt;DEFENSE&lt;/b&gt;&lt;/h5&gt;&lt;/div&gt;&lt;hr/&gt;&lt;div&gt;&lt;h5&gt;&lt;b&gt;AC &lt;/b&gt;27, touch 15, flat-footed 22 (+5 Dex, +12 natural)&lt;/h5&gt;&lt;h5&gt;&lt;b&gt;hp &lt;/b&gt;158 (16d10+20 plus 50 hp force field)&lt;/h5&gt;&lt;h5&gt;&lt;b&gt;Fort &lt;/b&gt;+5, &lt;b&gt;Ref &lt;/b&gt;+10, &lt;b&gt;Will &lt;/b&gt;+10&lt;/h5&gt;&lt;h5&gt;&lt;b&gt;Defensive Abilities &lt;/b&gt;hardness 10; &lt;b&gt;Immune &lt;/b&gt;construct traits&lt;/h5&gt;&lt;h5&gt;&lt;b&gt;Weaknesses &lt;/b&gt;vulnerable to critical hits and electricity&lt;/h5&gt;&lt;/div&gt;&lt;hr/&gt;&lt;div&gt;&lt;h5&gt;&lt;b&gt;OFFENSE&lt;/b&gt;&lt;/h5&gt;&lt;/div&gt;&lt;hr/&gt;&lt;div&gt;&lt;h5&gt;&lt;b&gt;Spd &lt;/b&gt;50 ft., fly 120 ft. (perfect)&lt;/h5&gt;&lt;h5&gt;&lt;b&gt;Melee &lt;/b&gt;bastard sword +22/+17/+12/+7 (1d10+6/19-20 plus stun)  or 2 slams +22 (1d4+6 plus stun)&lt;/h5&gt;&lt;h5&gt;&lt;b&gt;Ranged &lt;/b&gt;integrated laser rifle +21 ranged touch (4d6 fire)&lt;/h5&gt;&lt;h5&gt;&lt;b&gt;Space &lt;/b&gt;5 ft.; &lt;b&gt;Reach &lt;/b&gt;5 ft.&lt;/h5&gt;&lt;h5&gt;&lt;b&gt;Special Attacks &lt;/b&gt;memory wipe, stun (DC 19, 1d4 rounds)&lt;/h5&gt;&lt;/div&gt;&lt;hr/&gt;&lt;div&gt;&lt;h5&gt;&lt;b&gt;STATISTICS&lt;/b&gt;&lt;/h5&gt;&lt;/div&gt;&lt;hr/&gt;&lt;div&gt;&lt;h5&gt;&lt;b&gt;Str &lt;/b&gt;22, &lt;b&gt;Dex &lt;/b&gt;21, &lt;b&gt;Con &lt;/b&gt;-, &lt;b&gt;Int &lt;/b&gt; 12, &lt;b&gt;Wis &lt;/b&gt;17, &lt;b&gt;Cha &lt;/b&gt;1&lt;/h5&gt;&lt;h5&gt;&lt;b&gt;Base Atk &lt;/b&gt;+16; &lt;b&gt;CMB &lt;/b&gt;+22; &lt;b&gt;CMD &lt;/b&gt;37&lt;/h5&gt;&lt;h5&gt;&lt;b&gt;Feats &lt;/b&gt;Blind-Fight, Cleave, Flyby Attack, Improved Initiative, Iron Will, Power Attack, Skill Focus (Sense Motive), Vital Strike&lt;/h5&gt;&lt;h5&gt;&lt;b&gt;Skills &lt;/b&gt;Fly +17, Knowledge (local) +12, Perception +18, Sense Motive +25, Stealth +10&lt;/h5&gt;&lt;h5&gt;&lt;b&gt;Languages &lt;/b&gt;Androffan, Common; process languages&lt;/h5&gt;&lt;/div&gt;&lt;hr/&gt;&lt;div&gt;&lt;h5&gt;&lt;b&gt;ECOLOGY&lt;/b&gt;&lt;/h5&gt;&lt;/div&gt;&lt;hr/&gt;&lt;div&gt;&lt;h5&gt;&lt;b&gt;Environment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ABILITIES&lt;/b&gt;&lt;/h5&gt;&lt;/div&gt;&lt;hr/&gt;&lt;div&gt;&lt;/h5&gt;&lt;h5&gt;&lt;b&gt;Force Field (Ex)&lt;/b&gt; An evaluator robot is sheathed in a thin layer of shimmering energy that grants it 50 bonus hit points. All damage dealt to an evaluator robot with an active force field is deducted from these hit points first. As long as the force field is active, the evaluator robot is immune to critical hits. An evaluator robot's force field has fast healing 10, but once these hit points are reduced to 0, the force field shuts down and does not reactivate for 24 hours.  &lt;/h5&gt;&lt;h5&gt;&lt;b&gt;Integrated Laser Rifle (Ex)&lt;/b&gt; An evaluator robot has a built-in laser rifle. This weapon has a range of 150 feet and deals 4d6 points of fire damage on a hit. The weapon can fire once per round as a ranged touch attack. A laser attack can pass through force fields and force effects, such as a &lt;i&gt;wall of force&lt;/i&gt;,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&lt;/h5&gt;&lt;h5&gt;&lt;b&gt;Memory Wipe (Ex)&lt;/b&gt; As a standard action, an evaluator robot can make a touch attack that, if it hits, injects nanites into a target and erases the last 12 hours of its memories. A successful DC 19 Will save negates this effect. This is a mind-affecting effect, and the save DC is Intelligence-based.  &lt;/h5&gt;&lt;h5&gt;&lt;b&gt;Process Languages (Ex)&lt;/b&gt; Exceptional processing and data stores allows an evaluator robot to parse language in a way that lets it permanently speak and understand any spoken or written language it observes for at least 1 minute.  &lt;/h5&gt;&lt;h5&gt;&lt;b&gt;Stun (Ex)&lt;/b&gt; An evaluator robot's melee attacks deliver a nonlethal jolt of electricity with each strike. If the robot strikes a creature twice in one round with its bastard sword or slam attack, that target must succeed at a DC 19 Fortitude save or be stunned for 1d4 rounds. The save DC is Intelligence-based.  &lt;/h5&gt;&lt;h5&gt;&lt;b&gt;Superior Optics (Ex)&lt;/b&gt; An evaluator robot can see invisible creatures or objects as if they were visible.&lt;/h5&gt;&lt;/div&gt;&lt;br&gt;&lt;div&gt;&lt;h4&gt;&lt;p&gt;&lt;p&gt;Androffans, the race responsible for the presence of robots on Golarion, were a spacefaring people who visited dozens of worlds. Masters of engineering, they created robots that could perform a wide array of tasks, even trusting their creations to perform complex surgeries on the Androffans' own organic forms. In the course of their interplanetary explorations, the Androffans quickly learned that not every world was ready to comprehend the awesome experience of leaving one's home planet to visit others. Not wanting to risk valuable crew members, the Androffans created evaluator robots as an alternative to sending a shuttle mission to alien planets and interacting in person. When sensors aboard Androffan ships orbiting foreign worlds discovered other humanoid species, evaluator robots would be dispatched to assess the planets' alien cultures.  Taking forms designed to be recognizable to a planet's general populace, evaluator robots would drop from orbiting surveillance ships onto alien worlds to collect data so that their masters could determine the readiness of the planets' inhabitants to accept the existence of creatures from other worlds. Androffans also used evaluator robots to determine how violent or superstitious the indigenous populations were so that they could carefully plan direct contact. Evaluator robots were fashioned into pleasing and majestic forms to command respect and admiration from the humanoids they interacted with, and were usually made slightly taller than the planet's primary race so as to seem properly impressive. These robots' advanced construction utilizes sophisticated lightweight materials, making their durable frames weigh in under 400 pounds. The model presented here is the most common design-a radiant humanoid angel with gleaming feathers of brushed metal.    &lt;br&gt;&lt;b&gt;Design&lt;/b&gt;&lt;br&gt;  The engineers who designed evaluator robots created each one to serve specific purposes tailored to the world it was intended to observe. These thematic designs were tested through trial and error by the evaluators themselves, who paid close attention to the religions encountered on each planet. They discovered that reverence for angelic beings was common on many worlds populated by sentient humanoids, so the engineers built the majority of evaluator robots in this form.  Although some evaluators were designed for use on worlds that used advanced technology, evaluators were rarely used to observe cultures that had already reached space on their own or that were otherwise accustomed to dealing with beings from other worlds. In some cases, Androffan engineers designed evaluator robots to mimic the form of beings iconic to the populace, gathering information about these individuals from intercepted communication signals. This was often judged too risky, however, as it was found that cultures rarely responded well to the eventual revelation that their resurrected heroes and messiahs were actually alien robots.  Even though redesigning an evaluator robot's outward form was simple, their complex programming required a vast amount of collected data. If the robot couldn't reply in a convincing manner, or if its memory-modifying nanites took no hold on the alien humanoids it encountered, then the evaluator's mission was quickly compromised. The robot's creators then had to hope that the interaction would be interpreted as a fluke supernatural experience, or that the witness would be disbelieved and derided by its community.  Evaluator robots are universally curious, their programming filling them with an endless need to learn about living creatures. These robots take every opportunity to ask questions of intelligent organic life forms, especially humanoids. An evaluator robot compares these answers to profiles of existing cultures, either installed when it was created or assembled from previous interactions. Complex algorithms capable of parsing the nuances of myriad humanoid societies allow the robot to quickly evaluate and categorize the nature of a particular society using these hundreds or thousands of profiles. Once an evaluator has thoroughly assessed a planet's cultures, its Androffan masters use this information to plan a landing expedition to make direct contact.  &lt;b&gt;&lt;/p&gt;&lt;p&gt;Habitat &amp; Society&lt;/b&gt;&lt;/p&gt;&lt;p&gt;  As robots, evaluators have no society outside of their programming, and their habitat is wherever they happen to be deployed. In the Inner Sea region, nearly all evaluator robots encountered to date have been found in Silver Mount.  Since they were designed to interact with sentient organic beings, evaluator robots don't regularly associate with  other robots unless tasked with a project requiring such interaction, and instead keep the company of humanoids (though their cold robotic presence isn't always comforting).  Crafts that split from &lt;i&gt;Divinity&lt;/i&gt; during its crash and fell to other parts of Numeria contained two other known evaluator robots. A tribe of Ghost Wolves destroyed one of these evaluators-designed to resemble a horned, red-skinned fiend-when it appeared before the Kellid barbarians in the Sellen Hills. The robot fought with wicked claws, and after it was destroyed, it exploded in a blast that killed dozens of the barbarians. The other evaluator, reportedly appearing as a six-armed, three-faced woman with bronze skin, was spotted brief ly by griffon riders at Castle Urion before it headed south into the River Kingdoms, and hasn't been seen since.&lt;/p&gt;&lt;/h4&gt;&lt;/div&gt;</t>
  </si>
  <si>
    <t>Chicken</t>
  </si>
  <si>
    <t>(+2 size)</t>
  </si>
  <si>
    <t>30 ft., fly 20 ft. (clumsy)</t>
  </si>
  <si>
    <t xml:space="preserve"> drift</t>
  </si>
  <si>
    <t>Str 3, Dex 11, Con 12, Int 2, Wis 12, Cha 13</t>
  </si>
  <si>
    <t>Fly -4, Perception +5</t>
  </si>
  <si>
    <t>This fowl has a compact body, a short beak flanked by red wattles, and a crimson comb on the crown of its head.</t>
  </si>
  <si>
    <t>Familiar Folio</t>
  </si>
  <si>
    <t>Drift (Ex) A chicken flies in short bursts, and can't use its fly speed to hover. When it flies, a chicken must end its move action by landing or perching on a solid surface.</t>
  </si>
  <si>
    <t>While not particularly useful to travelers as combatants, chickens are prized for the hearty breakfast meals they provide if properly fed and cared for. Chickens are highly social creatures that raise their young communally. They're picky about the spots where they roost, and a hen rarely strays from a particular nest once she's laid her eggs there. A fertilized chicken egg hatches into a chick after roughly 3 weeks of incubation.  In addition to their quick reproductive cycles, chickens have the ability to thrive on simple foods, and they are valued in both rural farming communities and metropolitan areas for their delicious and nutrient-rich eggs and meat. A hen bred for laying eggs can produce up to one egg every 24 hours.  Master's Special Ability +3 hit points A chicken is about 1 foot tall and weighs 5 pounds.</t>
  </si>
  <si>
    <t>&lt;link rel="stylesheet"href="PF.css"&gt;&lt;div&gt;&lt;h2&gt;Familiar, Chicken&lt;/h2&gt;&lt;h3&gt;&lt;i&gt;This fowl has a compact body, a short beak flanked by red wattles, and a crimson comb on the crown of its head.&lt;/i&gt;&lt;/h3&gt;&lt;br&gt;&lt;/div&gt;&lt;div class="heading"&gt;&lt;p class="alignleft"&gt;Chicken&lt;/p&gt;&lt;p class="alignright"&gt;CR 1/6&lt;/p&gt;&lt;div style="clear: both;"&gt;&lt;/div&gt;&lt;/div&gt;&lt;div&gt;&lt;h5&gt;&lt;b&gt;XP &lt;/b&gt;65&lt;/h5&gt;&lt;h5&gt;N Tiny animal &lt;/h5&gt;&lt;h5&gt;&lt;b&gt;Init &lt;/b&gt;+4; &lt;b&gt;Senses &lt;/b&gt;low-light vision; Perception +5&lt;/h5&gt;&lt;/div&gt;&lt;hr/&gt;&lt;div&gt;&lt;h5&gt;&lt;b&gt;DEFENSE&lt;/b&gt;&lt;/h5&gt;&lt;/div&gt;&lt;hr/&gt;&lt;div&gt;&lt;h5&gt;&lt;b&gt;AC &lt;/b&gt;12, touch 12, flat-footed 12 (+2 size)&lt;/h5&gt;&lt;h5&gt;&lt;b&gt;hp &lt;/b&gt;5 (1d8+1)&lt;/h5&gt;&lt;h5&gt;&lt;b&gt;Fort &lt;/b&gt;+3, &lt;b&gt;Ref &lt;/b&gt;+2, &lt;b&gt;Will &lt;/b&gt;+1&lt;/h5&gt;&lt;/div&gt;&lt;hr/&gt;&lt;div&gt;&lt;h5&gt;&lt;b&gt;OFFENSE&lt;/b&gt;&lt;/h5&gt;&lt;/div&gt;&lt;hr/&gt;&lt;div&gt;&lt;h5&gt;&lt;b&gt;Spd &lt;/b&gt;30 ft., fly 20 ft. (clumsy);  drift&lt;/h5&gt;&lt;h5&gt;&lt;b&gt;Melee &lt;/b&gt;bite -2 (1d3-4)&lt;/h5&gt;&lt;h5&gt;&lt;b&gt;Space &lt;/b&gt;2-1/2 ft.; &lt;b&gt;Reach &lt;/b&gt;0 ft.&lt;/h5&gt;&lt;/div&gt;&lt;hr/&gt;&lt;div&gt;&lt;h5&gt;&lt;b&gt;STATISTICS&lt;/b&gt;&lt;/h5&gt;&lt;/div&gt;&lt;hr/&gt;&lt;div&gt;&lt;h5&gt;&lt;b&gt;Str &lt;/b&gt;3, &lt;b&gt;Dex &lt;/b&gt;11, &lt;b&gt;Con &lt;/b&gt;12, &lt;b&gt;Int &lt;/b&gt; 2, &lt;b&gt;Wis &lt;/b&gt;12, &lt;b&gt;Cha &lt;/b&gt;13&lt;/h5&gt;&lt;h5&gt;&lt;b&gt;Base Atk &lt;/b&gt;+0; &lt;b&gt;CMB &lt;/b&gt;-2; &lt;b&gt;CMD &lt;/b&gt;4&lt;/h5&gt;&lt;h5&gt;&lt;b&gt;Feats &lt;/b&gt;Improved Initiative&lt;/h5&gt;&lt;h5&gt;&lt;b&gt;Skills &lt;/b&gt;Fly -4, Perception +5&lt;/h5&gt;&lt;/div&gt;&lt;hr/&gt;&lt;div&gt;&lt;h5&gt;&lt;b&gt;ECOLOGY&lt;/b&gt;&lt;/h5&gt;&lt;/div&gt;&lt;hr/&gt;&lt;div&gt;&lt;h5&gt;&lt;b&gt;Environment &lt;/b&gt; ?&lt;/h5&gt;&lt;h5&gt;&lt;b&gt;Organization &lt;/b&gt;?&lt;/h5&gt;&lt;h5&gt;&lt;b&gt;Treasure &lt;/b&gt;?&lt;/h5&gt;&lt;/div&gt;&lt;hr/&gt;&lt;div&gt;&lt;h5&gt;&lt;b&gt;SPECIAL ABILITIES&lt;/b&gt;&lt;/h5&gt;&lt;/div&gt;&lt;hr/&gt;&lt;div&gt;&lt;/h5&gt;&lt;h5&gt;&lt;b&gt;Drift (Ex)&lt;/b&gt; A chicken flies in short bursts, and can't use its fly speed to hover. When it flies, a chicken must end its move action by landing or perching on a solid surface.&lt;/h5&gt;&lt;/div&gt;&lt;br&gt;&lt;div&gt;&lt;h4&gt;&lt;p&gt;&lt;p&gt;While not particularly useful to travelers as combatants, chickens are prized for the hearty breakfast meals they provide if properly fed and cared for. Chickens are highly social creatures that raise their young communally. They're picky about the spots where they roost, and a hen rarely strays from a particular nest once she's laid her eggs there. A fertilized chicken egg hatches into a chick after roughly 3 weeks of incubation.  In addition to their quick reproductive cycles, chickens have the ability to thrive on simple foods, and they are valued in both rural farming communities and metropolitan areas for their delicious and nutrient-rich eggs and meat. A hen bred for laying eggs can produce up to one egg every 24 hours.  Master's Special Ability +3 hit points A chicken is about 1 foot tall and weighs 5 pounds.&lt;/p&gt;&lt;/h4&gt;&lt;/div&gt;</t>
  </si>
  <si>
    <t>Mole</t>
  </si>
  <si>
    <t>claw -1 (1d2-3)</t>
  </si>
  <si>
    <t>Str 5, Dex 11, Con 14, Int 2, Wis 10, Cha 7</t>
  </si>
  <si>
    <t>solitary, pair, or labor (3-5)</t>
  </si>
  <si>
    <t>This brown, apparently eyeless rodent has a furry cylindrical body, a pointed snout, and large, thick paws that end in digging claws.</t>
  </si>
  <si>
    <t>Moles are small rodent mammals that live primarily in burrows underground. While many varieties of moles exist, most share common features that include subterranean habitats, poor eyesight, and the ability to dig long distances with their powerful forelimbs. The typical mole is 6 inches long and weighs less than a pound. These familiars are popular choices with ratfolk.   Master's Special Ability +3 bonus on smell-, taste-, and touch-based Perception checks</t>
  </si>
  <si>
    <t>&lt;link rel="stylesheet"href="PF.css"&gt;&lt;div&gt;&lt;h2&gt;Familiar, Mole&lt;/h2&gt;&lt;h3&gt;&lt;i&gt;This brown, apparently eyeless rodent has a furry cylindrical body, a pointed snout, and large, thick paws that end in digging claws.&lt;/i&gt;&lt;/h3&gt;&lt;br&gt;&lt;/div&gt;&lt;div class="heading"&gt;&lt;p class="alignleft"&gt;Mole&lt;/p&gt;&lt;p class="alignright"&gt;CR 1/6&lt;/p&gt;&lt;div style="clear: both;"&gt;&lt;/div&gt;&lt;/div&gt;&lt;div&gt;&lt;h5&gt;&lt;b&gt;XP &lt;/b&gt;65&lt;/h5&gt;&lt;h5&gt;N Tiny animal &lt;/h5&gt;&lt;h5&gt;&lt;b&gt;Init &lt;/b&gt;+0; &lt;b&gt;Senses &lt;/b&gt;low-light vision; Perception +7&lt;/h5&gt;&lt;/div&gt;&lt;hr/&gt;&lt;div&gt;&lt;h5&gt;&lt;b&gt;DEFENSE&lt;/b&gt;&lt;/h5&gt;&lt;/div&gt;&lt;hr/&gt;&lt;div&gt;&lt;h5&gt;&lt;b&gt;AC &lt;/b&gt;12, touch 12, flat-footed 12 (+2 size)&lt;/h5&gt;&lt;h5&gt;&lt;b&gt;hp &lt;/b&gt;6 (1d8+2)&lt;/h5&gt;&lt;h5&gt;&lt;b&gt;Fort &lt;/b&gt;+4, &lt;b&gt;Ref &lt;/b&gt;+2, &lt;b&gt;Will &lt;/b&gt;+0&lt;/h5&gt;&lt;/div&gt;&lt;hr/&gt;&lt;div&gt;&lt;h5&gt;&lt;b&gt;OFFENSE&lt;/b&gt;&lt;/h5&gt;&lt;/div&gt;&lt;hr/&gt;&lt;div&gt;&lt;h5&gt;&lt;b&gt;Spd &lt;/b&gt;20 ft., burrow 10 ft.&lt;/h5&gt;&lt;h5&gt;&lt;b&gt;Melee &lt;/b&gt;claw -1 (1d2-3)&lt;/h5&gt;&lt;h5&gt;&lt;b&gt;Space &lt;/b&gt;2-1/2 ft.; &lt;b&gt;Reach &lt;/b&gt;0 ft.&lt;/h5&gt;&lt;/div&gt;&lt;hr/&gt;&lt;div&gt;&lt;h5&gt;&lt;b&gt;STATISTICS&lt;/b&gt;&lt;/h5&gt;&lt;/div&gt;&lt;hr/&gt;&lt;div&gt;&lt;h5&gt;&lt;b&gt;Str &lt;/b&gt;5, &lt;b&gt;Dex &lt;/b&gt;11, &lt;b&gt;Con &lt;/b&gt;14, &lt;b&gt;Int &lt;/b&gt; 2, &lt;b&gt;Wis &lt;/b&gt;10, &lt;b&gt;Cha &lt;/b&gt;7&lt;/h5&gt;&lt;h5&gt;&lt;b&gt;Base Atk &lt;/b&gt;+0; &lt;b&gt;CMB &lt;/b&gt;-2; &lt;b&gt;CMD &lt;/b&gt;5&lt;/h5&gt;&lt;h5&gt;&lt;b&gt;Feats &lt;/b&gt;Skill Focus (Perception)&lt;/h5&gt;&lt;h5&gt;&lt;b&gt;Skills &lt;/b&gt;Perception +7&lt;/h5&gt;&lt;h5&gt;&lt;b&gt;SQ &lt;/b&gt;hold breath&lt;/h5&gt;&lt;/div&gt;&lt;hr/&gt;&lt;div&gt;&lt;h5&gt;&lt;b&gt;ECOLOGY&lt;/b&gt;&lt;/h5&gt;&lt;/div&gt;&lt;hr/&gt;&lt;div&gt;&lt;h5&gt;&lt;b&gt;Environment &lt;/b&gt; any land&lt;/h5&gt;&lt;h5&gt;&lt;b&gt;Organization &lt;/b&gt;solitary, pair, or labor (3-5)&lt;/h5&gt;&lt;h5&gt;&lt;b&gt;Treasure &lt;/b&gt;none&lt;/h5&gt;&lt;/div&gt;&lt;br&gt;&lt;div&gt;&lt;h4&gt;&lt;p&gt;&lt;p&gt;Moles are small rodent mammals that live primarily in burrows underground. While many varieties of moles exist, most share common features that include subterranean habitats, poor eyesight, and the ability to dig long distances with their powerful forelimbs. The typical mole is 6 inches long and weighs less than a pound. These familiars are popular choices with ratfolk.   Master's Special Ability +3 bonus on smell-, taste-, and touch-based Perception checks&lt;/p&gt;&lt;/h4&gt;&lt;/div&gt;</t>
  </si>
  <si>
    <t>Pufferfish</t>
  </si>
  <si>
    <t>Str 4, Dex 14, Con 15, Int 1, Wis 12, Cha 9</t>
  </si>
  <si>
    <t>Agile Maneuvers</t>
  </si>
  <si>
    <t>solitary or school (2-8)</t>
  </si>
  <si>
    <t>This spotted fish has pronounced eyes, a wide mouth, and tiny, brightly colored spikes protruding from its round body.</t>
  </si>
  <si>
    <t>Poison (Ex) Tetrodotoxin: Spines-injury; save Fort DC 12; frequency once; initial effect staggered for 1 round; secondary effect paralysis for 1d4 rounds; cure 2 consecutive saves. The save DC is Constitution-based.  Spines (Ex) Pufferfish aren't equipped attack other creatures, but foes that strike a pufferfish with an unarmed strike or natural attack risk being poisoned by the fish's toxic spines, and must immediately save against the pufferfish's tetrodotoxin.</t>
  </si>
  <si>
    <t>Pufferfish (or "puffers") are a category of poisonous fish that dwell in warm coastal waters. Pufferfish have the ability to rapidly fill their stomachs with water or air, causing their bodies to balloon out and make the poisonous spikes on their skin more pronounced. While certain aquatic sharks and other animals have adapted to eat pufferfish, the puffer's tetrodotoxin (typically delivered via the spines on the fish's skin, though prevalent throughout its organs as well) remains highly poisonous to humans and most mammals. Puffers come in a large variety of sizes and varieties, and most range from 6 inches to 2 feet in length and weigh between 5 and 30 pounds.  Certain societies in Tian Xia (particularly in the coastal regions of Minkai) regard pufferfish meat as a delicacy. The specially trained chefs capable of reliably distinguishing the poisonous parts of the pufferfish from the nontoxic parts are highly prized by members of Tian nobility.    Master's Special Ability +2 bonus on Fortitude saves</t>
  </si>
  <si>
    <t>&lt;link rel="stylesheet"href="PF.css"&gt;&lt;div&gt;&lt;h2&gt;Familiar, Pufferfish&lt;/h2&gt;&lt;h3&gt;&lt;i&gt;This spotted fish has pronounced eyes, a wide mouth, and tiny, brightly colored spikes protruding from its round body.&lt;/i&gt;&lt;/h3&gt;&lt;br&gt;&lt;/div&gt;&lt;div class="heading"&gt;&lt;p class="alignleft"&gt;Pufferfish&lt;/p&gt;&lt;p class="alignright"&gt;CR 1/4&lt;/p&gt;&lt;div style="clear: both;"&gt;&lt;/div&gt;&lt;/div&gt;&lt;div&gt;&lt;h5&gt;&lt;b&gt;XP &lt;/b&gt;100&lt;/h5&gt;&lt;h5&gt;N Tiny animal (aquatic)&lt;/h5&gt;&lt;h5&gt;&lt;b&gt;Init &lt;/b&gt;+2; &lt;b&gt;Senses &lt;/b&gt;low-light vision; Perception +5&lt;/h5&gt;&lt;/div&gt;&lt;hr/&gt;&lt;div&gt;&lt;h5&gt;&lt;b&gt;DEFENSE&lt;/b&gt;&lt;/h5&gt;&lt;/div&gt;&lt;hr/&gt;&lt;div&gt;&lt;h5&gt;&lt;b&gt;AC &lt;/b&gt;14, touch 14, flat-footed 12 (+2 Dex, +2 size)&lt;/h5&gt;&lt;h5&gt;&lt;b&gt;hp &lt;/b&gt;6 (1d8+2)&lt;/h5&gt;&lt;h5&gt;&lt;b&gt;Fort &lt;/b&gt;+4, &lt;b&gt;Ref &lt;/b&gt;+4, &lt;b&gt;Will &lt;/b&gt;+1&lt;/h5&gt;&lt;h5&gt;&lt;b&gt;Defensive Abilities &lt;/b&gt;spines&lt;/h5&gt;&lt;/div&gt;&lt;hr/&gt;&lt;div&gt;&lt;h5&gt;&lt;b&gt;OFFENSE&lt;/b&gt;&lt;/h5&gt;&lt;/div&gt;&lt;hr/&gt;&lt;div&gt;&lt;h5&gt;&lt;b&gt;Spd &lt;/b&gt;swim 20 ft.   MELEE&lt;/h5&gt;&lt;h5&gt;&lt;b&gt;Space &lt;/b&gt;2-1/2 ft.; &lt;b&gt;Reach &lt;/b&gt;0 ft.&lt;/h5&gt;&lt;h5&gt;&lt;b&gt;Special Attacks &lt;/b&gt;poison&lt;/h5&gt;&lt;/div&gt;&lt;hr/&gt;&lt;div&gt;&lt;h5&gt;&lt;b&gt;STATISTICS&lt;/b&gt;&lt;/h5&gt;&lt;/div&gt;&lt;hr/&gt;&lt;div&gt;&lt;h5&gt;&lt;b&gt;Str &lt;/b&gt;4, &lt;b&gt;Dex &lt;/b&gt;14, &lt;b&gt;Con &lt;/b&gt;15, &lt;b&gt;Int &lt;/b&gt; 1, &lt;b&gt;Wis &lt;/b&gt;12, &lt;b&gt;Cha &lt;/b&gt;9&lt;/h5&gt;&lt;h5&gt;&lt;b&gt;Base Atk &lt;/b&gt;+0; &lt;b&gt;CMB &lt;/b&gt;+0; &lt;b&gt;CMD &lt;/b&gt;7&lt;/h5&gt;&lt;h5&gt;&lt;b&gt;Feats &lt;/b&gt;Agile Maneuvers&lt;/h5&gt;&lt;h5&gt;&lt;b&gt;Skills &lt;/b&gt;Perception +5, Swim +5&lt;/h5&gt;&lt;/div&gt;&lt;hr/&gt;&lt;div&gt;&lt;h5&gt;&lt;b&gt;ECOLOGY&lt;/b&gt;&lt;/h5&gt;&lt;/div&gt;&lt;hr/&gt;&lt;div&gt;&lt;h5&gt;&lt;b&gt;Environment &lt;/b&gt; warm coastlines&lt;/h5&gt;&lt;h5&gt;&lt;b&gt;Organization &lt;/b&gt;solitary or school (2-8)&lt;/h5&gt;&lt;h5&gt;&lt;b&gt;Treasure &lt;/b&gt;none&lt;/h5&gt;&lt;/div&gt;&lt;hr/&gt;&lt;div&gt;&lt;h5&gt;&lt;b&gt;SPECIAL ABILITIES&lt;/b&gt;&lt;/h5&gt;&lt;/div&gt;&lt;hr/&gt;&lt;div&gt;&lt;/h5&gt;&lt;h5&gt;&lt;b&gt;Poison (Ex)&lt;/b&gt; &lt;i&gt;Tetrodotoxin&lt;/i&gt;: Spines-injury; &lt;i&gt;save&lt;/i&gt; Fort DC 12; &lt;i&gt;frequency&lt;/i&gt; once; initial &lt;i&gt;effect&lt;/i&gt; staggered for 1 round; secondary &lt;i&gt;effect&lt;/i&gt; paralysis for 1d4 rounds; &lt;i&gt;cure&lt;/i&gt; 2 consecutive &lt;i&gt;save&lt;/i&gt;s. The save DC is Constitution-based.  &lt;/h5&gt;&lt;h5&gt;&lt;b&gt;Spines (Ex)&lt;/b&gt; Pufferfish aren't equipped attack other creatures, but foes that strike a pufferfish with an unarmed strike or natural attack risk being poisoned by the fish's toxic spines, and must immediately save against the pufferfish's tetrodotoxin.&lt;/h5&gt;&lt;/div&gt;&lt;br&gt;&lt;div&gt;&lt;h4&gt;&lt;p&gt;&lt;p&gt;Pufferfish (or "puffers") are a category of poisonous fish that dwell in warm coastal waters. Pufferfish have the ability to rapidly fill their stomachs with water or air, causing their bodies to balloon out and make the poisonous spikes on their skin more pronounced. While certain aquatic sharks and other animals have adapted to eat pufferfish, the puffer's tetrodotoxin (typically delivered via the spines on the fish's skin, though prevalent throughout its organs as well) remains highly poisonous to humans and most mammals. Puffers come in a large variety of sizes and varieties, and most range from 6 inches to 2 feet in length and weigh between 5 and 30 pounds.  Certain societies in Tian Xia (particularly in the coastal regions of Minkai) regard pufferfish meat as a delicacy. The specially trained chefs capable of reliably distinguishing the poisonous parts of the pufferfish from the nontoxic parts are highly prized by members of Tian nobility.    Master's Special Ability +2 bonus on Fortitude saves&lt;/p&gt;&lt;/h4&gt;&lt;/div&gt;</t>
  </si>
  <si>
    <t>Popoto</t>
  </si>
  <si>
    <t>blindsight 60 ft., low-light vision; Perception +5</t>
  </si>
  <si>
    <t>slam +4 (1d3-1)</t>
  </si>
  <si>
    <t>Str 8, Dex 17, Con 11, Int 2, Wis 13, Cha 6</t>
  </si>
  <si>
    <t>Perception +5, Swim +7</t>
  </si>
  <si>
    <t>This sleek mammal has a short snout and black, white, and gray markings along its body, with a rounded black dorsal fin.</t>
  </si>
  <si>
    <t>Hold Breath (Ex) A popoto can hold its breath for a number of minutes equal to 6 times its Constitution score before it risks drowning.</t>
  </si>
  <si>
    <t>Popotos are the smallest breed of dolphin, and generally swim in shallow waters near shorelines. They are social hunters, traveling in small groups called pods, which normally contain three to five popotos. Like larger dolphins, popotos are popular with seafarers, who consider the creatures good luck and tell tales of popotos leading lost swimmers to shore and pods fighting off sharks much larger than themselves.    Master's Special Ability +3 bonus on Swim checks</t>
  </si>
  <si>
    <t>&lt;link rel="stylesheet"href="PF.css"&gt;&lt;div&gt;&lt;h2&gt;Familiar, Dolphin, Popoto&lt;/h2&gt;&lt;h3&gt;&lt;i&gt;This sleek mammal has a short snout and black, white, and gray markings along its body, with a rounded black dorsal fin.&lt;/i&gt;&lt;/h3&gt;&lt;br&gt;&lt;/div&gt;&lt;div class="heading"&gt;&lt;p class="alignleft"&gt;Popoto&lt;/p&gt;&lt;p class="alignright"&gt;CR 1/3&lt;/p&gt;&lt;div style="clear: both;"&gt;&lt;/div&gt;&lt;/div&gt;&lt;div&gt;&lt;h5&gt;&lt;b&gt;XP &lt;/b&gt;135&lt;/h5&gt;&lt;h5&gt;N Small animal &lt;/h5&gt;&lt;h5&gt;&lt;b&gt;Init &lt;/b&gt;+3; &lt;b&gt;Senses &lt;/b&gt;blindsight 60 ft., low-light vision; Perception +5&lt;/h5&gt;&lt;/div&gt;&lt;hr/&gt;&lt;div&gt;&lt;h5&gt;&lt;b&gt;DEFENSE&lt;/b&gt;&lt;/h5&gt;&lt;/div&gt;&lt;hr/&gt;&lt;div&gt;&lt;h5&gt;&lt;b&gt;AC &lt;/b&gt;15, touch 14, flat-footed 12 (+3 Dex, +1 natural, +1 size)&lt;/h5&gt;&lt;h5&gt;&lt;b&gt;hp &lt;/b&gt;4 (1d8)&lt;/h5&gt;&lt;h5&gt;&lt;b&gt;Fort &lt;/b&gt;+2, &lt;b&gt;Ref &lt;/b&gt;+5, &lt;b&gt;Will &lt;/b&gt;+1&lt;/h5&gt;&lt;/div&gt;&lt;hr/&gt;&lt;div&gt;&lt;h5&gt;&lt;b&gt;OFFENSE&lt;/b&gt;&lt;/h5&gt;&lt;/div&gt;&lt;hr/&gt;&lt;div&gt;&lt;h5&gt;&lt;b&gt;Spd &lt;/b&gt;swim 60 ft.&lt;/h5&gt;&lt;h5&gt;&lt;b&gt;Melee &lt;/b&gt;slam +4 (1d3-1)&lt;/h5&gt;&lt;h5&gt;&lt;b&gt;Space &lt;/b&gt;5 ft.; &lt;b&gt;Reach &lt;/b&gt;5 ft.&lt;/h5&gt;&lt;/div&gt;&lt;hr/&gt;&lt;div&gt;&lt;h5&gt;&lt;b&gt;STATISTICS&lt;/b&gt;&lt;/h5&gt;&lt;/div&gt;&lt;hr/&gt;&lt;div&gt;&lt;h5&gt;&lt;b&gt;Str &lt;/b&gt;8, &lt;b&gt;Dex &lt;/b&gt;17, &lt;b&gt;Con &lt;/b&gt;11, &lt;b&gt;Int &lt;/b&gt; 2, &lt;b&gt;Wis &lt;/b&gt;13, &lt;b&gt;Cha &lt;/b&gt;6&lt;/h5&gt;&lt;h5&gt;&lt;b&gt;Base Atk &lt;/b&gt;+0; &lt;b&gt;CMB &lt;/b&gt;-1; &lt;b&gt;CMD &lt;/b&gt;12&lt;/h5&gt;&lt;h5&gt;&lt;b&gt;Feats &lt;/b&gt;Weapon Finesse&lt;/h5&gt;&lt;h5&gt;&lt;b&gt;Skills &lt;/b&gt;Perception +5, Swim +7&lt;/h5&gt;&lt;h5&gt;&lt;b&gt;SQ &lt;/b&gt;hold breath&lt;/h5&gt;&lt;/div&gt;&lt;hr/&gt;&lt;div&gt;&lt;h5&gt;&lt;b&gt;ECOLOGY&lt;/b&gt;&lt;/h5&gt;&lt;/div&gt;&lt;hr/&gt;&lt;div&gt;&lt;h5&gt;&lt;b&gt;Environment &lt;/b&gt; ?&lt;/h5&gt;&lt;h5&gt;&lt;b&gt;Organization &lt;/b&gt;?&lt;/h5&gt;&lt;h5&gt;&lt;b&gt;Treasure &lt;/b&gt;?&lt;/h5&gt;&lt;/div&gt;&lt;hr/&gt;&lt;div&gt;&lt;h5&gt;&lt;b&gt;SPECIAL ABILITIES&lt;/b&gt;&lt;/h5&gt;&lt;/div&gt;&lt;hr/&gt;&lt;div&gt;&lt;/h5&gt;&lt;h5&gt;&lt;b&gt;Hold Breath (Ex)&lt;/b&gt; A popoto can hold its breath for a number of minutes equal to 6 times its Constitution score before it risks drowning.&lt;/h5&gt;&lt;/div&gt;&lt;br&gt;&lt;div&gt;&lt;h4&gt;&lt;p&gt;&lt;p&gt;Popotos are the smallest breed of dolphin, and generally swim in shallow waters near shorelines. They are social hunters, traveling in small groups called pods, which normally contain three to five popotos. Like larger dolphins, popotos are popular with seafarers, who consider the creatures good luck and tell tales of popotos leading lost swimmers to shore and pods fighting off sharks much larger than themselves.    Master's Special Ability +3 bonus on Swim checks&lt;/p&gt;&lt;/h4&gt;&lt;/div&gt;</t>
  </si>
  <si>
    <t>Koala</t>
  </si>
  <si>
    <t>2 claws +1 (1d3-2)</t>
  </si>
  <si>
    <t>Str 6, Dex 11, Con 12, Int 1, Wis 9, Cha 8</t>
  </si>
  <si>
    <t>Climb +6, Perception +3</t>
  </si>
  <si>
    <t>This wide-faced animal looks like a small, plump bear, with a flat black nose, small round eyes, and white-tufted ears that protrude from the sides of its head.</t>
  </si>
  <si>
    <t>The koala's cute appearance belies the tree-climbing marsupial's aggressive nature. Koalas subsist solely on the leaves of the eucalyptus tree, which are all but inedible to most other mammals. Because of their highly selective diet, most koalas see little reason to stray from eucalyptus trees at all, and so spend most of their lives hanging onto branches or moving from crook to crook by swinging between boughs. When a koala walks (usually just to get from tree to tree), it does so on all fours.  A koala measures about 2-1/2 feet from tail to nose and can weigh up to 30 pounds.     Master's Special Ability +3 bonus on Climb checks</t>
  </si>
  <si>
    <t>&lt;link rel="stylesheet"href="PF.css"&gt;&lt;div&gt;&lt;h2&gt;Familiar, Koala&lt;/h2&gt;&lt;h3&gt;&lt;i&gt;This wide-faced animal looks like a small, plump bear, with a flat black nose, small round eyes, and white-tufted ears that protrude from the sides of its head.&lt;/i&gt;&lt;/h3&gt;&lt;br&gt;&lt;/div&gt;&lt;div class="heading"&gt;&lt;p class="alignleft"&gt;Koala&lt;/p&gt;&lt;p class="alignright"&gt;CR 1/4&lt;/p&gt;&lt;div style="clear: both;"&gt;&lt;/div&gt;&lt;/div&gt;&lt;div&gt;&lt;h5&gt;&lt;b&gt;XP &lt;/b&gt;100&lt;/h5&gt;&lt;h5&gt;N Small animal &lt;/h5&gt;&lt;h5&gt;&lt;b&gt;Init &lt;/b&gt;+0; &lt;b&gt;Senses &lt;/b&gt;low-light vision; Perception +3&lt;/h5&gt;&lt;/div&gt;&lt;hr/&gt;&lt;div&gt;&lt;h5&gt;&lt;b&gt;DEFENSE&lt;/b&gt;&lt;/h5&gt;&lt;/div&gt;&lt;hr/&gt;&lt;div&gt;&lt;h5&gt;&lt;b&gt;AC &lt;/b&gt;11, touch 11, flat-footed 11 (+1 size)&lt;/h5&gt;&lt;h5&gt;&lt;b&gt;hp &lt;/b&gt;5 (1d8+1)&lt;/h5&gt;&lt;h5&gt;&lt;b&gt;Fort &lt;/b&gt;+3, &lt;b&gt;Ref &lt;/b&gt;+2, &lt;b&gt;Will &lt;/b&gt;-1&lt;/h5&gt;&lt;/div&gt;&lt;hr/&gt;&lt;div&gt;&lt;h5&gt;&lt;b&gt;OFFENSE&lt;/b&gt;&lt;/h5&gt;&lt;/div&gt;&lt;hr/&gt;&lt;div&gt;&lt;h5&gt;&lt;b&gt;Spd &lt;/b&gt;20 ft., climb 20 ft.&lt;/h5&gt;&lt;h5&gt;&lt;b&gt;Melee &lt;/b&gt;2 claws +1 (1d3-2)&lt;/h5&gt;&lt;h5&gt;&lt;b&gt;Space &lt;/b&gt;5 ft.; &lt;b&gt;Reach &lt;/b&gt;5 ft.&lt;/h5&gt;&lt;/div&gt;&lt;hr/&gt;&lt;div&gt;&lt;h5&gt;&lt;b&gt;STATISTICS&lt;/b&gt;&lt;/h5&gt;&lt;/div&gt;&lt;hr/&gt;&lt;div&gt;&lt;h5&gt;&lt;b&gt;Str &lt;/b&gt;6, &lt;b&gt;Dex &lt;/b&gt;11, &lt;b&gt;Con &lt;/b&gt;12, &lt;b&gt;Int &lt;/b&gt; 1, &lt;b&gt;Wis &lt;/b&gt;9, &lt;b&gt;Cha &lt;/b&gt;8&lt;/h5&gt;&lt;h5&gt;&lt;b&gt;Base Atk &lt;/b&gt;+0; &lt;b&gt;CMB &lt;/b&gt;-3; &lt;b&gt;CMD &lt;/b&gt;7&lt;/h5&gt;&lt;h5&gt;&lt;b&gt;Feats &lt;/b&gt;Weapon Finesse&lt;/h5&gt;&lt;h5&gt;&lt;b&gt;Skills &lt;/b&gt;Climb +6, Perception +3&lt;/h5&gt;&lt;/div&gt;&lt;hr/&gt;&lt;div&gt;&lt;h5&gt;&lt;b&gt;ECOLOGY&lt;/b&gt;&lt;/h5&gt;&lt;/div&gt;&lt;hr/&gt;&lt;div&gt;&lt;h5&gt;&lt;b&gt;Environment &lt;/b&gt; ?&lt;/h5&gt;&lt;h5&gt;&lt;b&gt;Organization &lt;/b&gt;?&lt;/h5&gt;&lt;h5&gt;&lt;b&gt;Treasure &lt;/b&gt;?&lt;/h5&gt;&lt;/div&gt;&lt;br&gt;&lt;div&gt;&lt;h4&gt;&lt;p&gt;&lt;p&gt;The koala's cute appearance belies the tree-climbing marsupial's aggressive nature. Koalas subsist solely on the leaves of the eucalyptus tree, which are all but inedible to most other mammals. Because of their highly selective diet, most koalas see little reason to stray from eucalyptus trees at all, and so spend most of their lives hanging onto branches or moving from crook to crook by swinging between boughs. When a koala walks (usually just to get from tree to tree), it does so on all fours.  A koala measures about 2-1/2 feet from tail to nose and can weigh up to 30 pounds.     Master's Special Ability +3 bonus on Climb checks&lt;/p&gt;&lt;/h4&gt;&lt;/div&gt;</t>
  </si>
  <si>
    <t>Peacock</t>
  </si>
  <si>
    <t>low-light vision; Perception -2</t>
  </si>
  <si>
    <t>Fort +2, Ref +3, Will -2</t>
  </si>
  <si>
    <t>2 talons +2 (1d3-2)</t>
  </si>
  <si>
    <t>Str 7, Dex 12, Con 10, Int 1, Wis 6, Cha 13</t>
  </si>
  <si>
    <t>Fly -1</t>
  </si>
  <si>
    <t>This bird's royal blue body is upstaged only by the magnificent array of feathers that radiate from its back.</t>
  </si>
  <si>
    <t>Drift (Ex) A peacock flies in short bursts, and can't use its fly speed to hover. When it flies, a peacock must end its move action by landing or perching on a solid surface.</t>
  </si>
  <si>
    <t>Peacocks are the male variety of a family of pheasants collectively called peafowls. Their female counterparts, peahens, don't possess the brightly colored iridescent plumage typically associated with peacocks, and instead sport gray or brown feathers. Some cultures also breed peafowls with white plumage that may or may not have coloration on the rest of their bodies.  A peacock displays its brightly colored feathers to impress and court peahens as well as to scare off potential predators. The colorful "eye" patterns in the feathers also make them popular symbols and decorations among fortune-tellers and royalty.  While the male variety is more commonly recognized, all peafowl have identical statistics. A peacock is 3-1/2 feet tall and weighs about 10 pounds.  Master's Special Ability +3 bonus on Intimidate</t>
  </si>
  <si>
    <t>&lt;link rel="stylesheet"href="PF.css"&gt;&lt;div&gt;&lt;h2&gt;Familiar, Peacock&lt;/h2&gt;&lt;h3&gt;&lt;i&gt;This bird's royal blue body is upstaged only by the magnificent array of feathers that radiate from its back.&lt;/i&gt;&lt;/h3&gt;&lt;br&gt;&lt;/div&gt;&lt;div class="heading"&gt;&lt;p class="alignleft"&gt;Peacock&lt;/p&gt;&lt;p class="alignright"&gt;CR 1/4&lt;/p&gt;&lt;div style="clear: both;"&gt;&lt;/div&gt;&lt;/div&gt;&lt;div&gt;&lt;h5&gt;&lt;b&gt;XP &lt;/b&gt;100&lt;/h5&gt;&lt;h5&gt;N Small animal &lt;/h5&gt;&lt;h5&gt;&lt;b&gt;Init &lt;/b&gt;+1; &lt;b&gt;Senses &lt;/b&gt;low-light vision; Perception -2&lt;/h5&gt;&lt;/div&gt;&lt;hr/&gt;&lt;div&gt;&lt;h5&gt;&lt;b&gt;DEFENSE&lt;/b&gt;&lt;/h5&gt;&lt;/div&gt;&lt;hr/&gt;&lt;div&gt;&lt;h5&gt;&lt;b&gt;AC &lt;/b&gt;12, touch 12, flat-footed 11 (+1 Dex, +1 size)&lt;/h5&gt;&lt;h5&gt;&lt;b&gt;hp &lt;/b&gt;4 (1d8)&lt;/h5&gt;&lt;h5&gt;&lt;b&gt;Fort &lt;/b&gt;+2, &lt;b&gt;Ref &lt;/b&gt;+3, &lt;b&gt;Will &lt;/b&gt;-2&lt;/h5&gt;&lt;/div&gt;&lt;hr/&gt;&lt;div&gt;&lt;h5&gt;&lt;b&gt;OFFENSE&lt;/b&gt;&lt;/h5&gt;&lt;/div&gt;&lt;hr/&gt;&lt;div&gt;&lt;h5&gt;&lt;b&gt;Spd &lt;/b&gt;20 ft., fly 40 ft. (clumsy);  drift&lt;/h5&gt;&lt;h5&gt;&lt;b&gt;Melee &lt;/b&gt;2 talons +2 (1d3-2)&lt;/h5&gt;&lt;h5&gt;&lt;b&gt;Space &lt;/b&gt;5 ft.; &lt;b&gt;Reach &lt;/b&gt;5 ft.&lt;/h5&gt;&lt;/div&gt;&lt;hr/&gt;&lt;div&gt;&lt;h5&gt;&lt;b&gt;STATISTICS&lt;/b&gt;&lt;/h5&gt;&lt;/div&gt;&lt;hr/&gt;&lt;div&gt;&lt;h5&gt;&lt;b&gt;Str &lt;/b&gt;7, &lt;b&gt;Dex &lt;/b&gt;12, &lt;b&gt;Con &lt;/b&gt;10, &lt;b&gt;Int &lt;/b&gt; 1, &lt;b&gt;Wis &lt;/b&gt;6, &lt;b&gt;Cha &lt;/b&gt;13&lt;/h5&gt;&lt;h5&gt;&lt;b&gt;Base Atk &lt;/b&gt;+0; &lt;b&gt;CMB &lt;/b&gt;-3; &lt;b&gt;CMD &lt;/b&gt;8&lt;/h5&gt;&lt;h5&gt;&lt;b&gt;Feats &lt;/b&gt;Weapon Finesse&lt;/h5&gt;&lt;h5&gt;&lt;b&gt;Skills &lt;/b&gt;Fly -1&lt;/h5&gt;&lt;/div&gt;&lt;hr/&gt;&lt;div&gt;&lt;h5&gt;&lt;b&gt;ECOLOGY&lt;/b&gt;&lt;/h5&gt;&lt;/div&gt;&lt;hr/&gt;&lt;div&gt;&lt;h5&gt;&lt;b&gt;Environment &lt;/b&gt; ?&lt;/h5&gt;&lt;h5&gt;&lt;b&gt;Organization &lt;/b&gt;?&lt;/h5&gt;&lt;h5&gt;&lt;b&gt;Treasure &lt;/b&gt;?&lt;/h5&gt;&lt;/div&gt;&lt;hr/&gt;&lt;div&gt;&lt;h5&gt;&lt;b&gt;SPECIAL ABILITIES&lt;/b&gt;&lt;/h5&gt;&lt;/div&gt;&lt;hr/&gt;&lt;div&gt;&lt;/h5&gt;&lt;h5&gt;&lt;b&gt;Drift (Ex)&lt;/b&gt; A peacock flies in short bursts, and can't use its fly speed to hover. When it flies, a peacock must end its move action by landing or perching on a solid surface.&lt;/h5&gt;&lt;/div&gt;&lt;br&gt;&lt;div&gt;&lt;h4&gt;&lt;p&gt;&lt;p&gt;Peacocks are the male variety of a family of pheasants collectively called peafowls. Their female counterparts, peahens, don't possess the brightly colored iridescent plumage typically associated with peacocks, and instead sport gray or brown feathers. Some cultures also breed peafowls with white plumage that may or may not have coloration on the rest of their bodies.  A peacock displays its brightly colored feathers to impress and court peahens as well as to scare off potential predators. The colorful "eye" patterns in the feathers also make them popular symbols and decorations among fortune-tellers and royalty.  While the male variety is more commonly recognized, all peafowl have identical statistics. A peacock is 3-1/2 feet tall and weighs about 10 pounds.  Master's Special Ability +3 bonus on Intimidate&lt;/p&gt;&lt;/h4&gt;&lt;/div&gt;</t>
  </si>
  <si>
    <t>Penguin</t>
  </si>
  <si>
    <t>(-1 Dex, +1 natural, +1 size)</t>
  </si>
  <si>
    <t>10 ft., swim 40 ft., toboggan 30 ft.</t>
  </si>
  <si>
    <t>bite +0 (1d3-1)</t>
  </si>
  <si>
    <t>Str 9, Dex 8, Con 13, Int 2, Wis 12, Cha 7</t>
  </si>
  <si>
    <t>Perception +8, Swim +7</t>
  </si>
  <si>
    <t>This three-foot-tall, thickset bird has smooth black and white plumage that yellows around the neck, a long beak, and black flippers that lie flat against the animal's sides.</t>
  </si>
  <si>
    <t>Hold Breath (Ex) A penguin can hold its breath for a number of minutes equal to 6 times its Constitution score before it risks drowning.  Toboggan (Ex) On snow- or ice-covered terrain, a penguin can move at a rate of 30 feet by sliding on its belly rather than walking.</t>
  </si>
  <si>
    <t>Many varieties of penguins exist, though most display similar characteristics. The penguin's most distinctive trait is the tuxedo-style coloration of its feathers, which acts as camouf lage while the penguin hunts for fish underwater; the black back and flippers allow the penguin to blend in with the water when viewed from above, while its white belly resembles the bright sky when seen from below water.  A penguin of the most common variety stands roughly 3 feet tall and weighs 70 pounds. Larger species of penguin can grow to heights of 4 feet and weigh as much as 100 pounds.   Master's Special Ability +3 bonus on Swim checks</t>
  </si>
  <si>
    <t>&lt;link rel="stylesheet"href="PF.css"&gt;&lt;div&gt;&lt;h2&gt;Familiar, Penguin&lt;/h2&gt;&lt;h3&gt;&lt;i&gt;This three-foot-tall, thickset bird has smooth black and white plumage that yellows around the neck, a long beak, and black flippers that lie flat against the animal's sides.&lt;/i&gt;&lt;/h3&gt;&lt;br&gt;&lt;/div&gt;&lt;div class="heading"&gt;&lt;p class="alignleft"&gt;Penguin&lt;/p&gt;&lt;p class="alignright"&gt;CR 1/3&lt;/p&gt;&lt;div style="clear: both;"&gt;&lt;/div&gt;&lt;/div&gt;&lt;div&gt;&lt;h5&gt;&lt;b&gt;XP &lt;/b&gt;135&lt;/h5&gt;&lt;h5&gt;N Small animal &lt;/h5&gt;&lt;h5&gt;&lt;b&gt;Init &lt;/b&gt;-1; &lt;b&gt;Senses &lt;/b&gt;low-light vision; Perception +8&lt;/h5&gt;&lt;/div&gt;&lt;hr/&gt;&lt;div&gt;&lt;h5&gt;&lt;b&gt;DEFENSE&lt;/b&gt;&lt;/h5&gt;&lt;/div&gt;&lt;hr/&gt;&lt;div&gt;&lt;h5&gt;&lt;b&gt;AC &lt;/b&gt;11, touch 10, flat-footed 11 (-1 Dex, +1 natural, +1 size)&lt;/h5&gt;&lt;h5&gt;&lt;b&gt;hp &lt;/b&gt;5 (1d8+1)&lt;/h5&gt;&lt;h5&gt;&lt;b&gt;Fort &lt;/b&gt;+3, &lt;b&gt;Ref &lt;/b&gt;+1, &lt;b&gt;Will &lt;/b&gt;+1&lt;/h5&gt;&lt;/div&gt;&lt;hr/&gt;&lt;div&gt;&lt;h5&gt;&lt;b&gt;OFFENSE&lt;/b&gt;&lt;/h5&gt;&lt;/div&gt;&lt;hr/&gt;&lt;div&gt;&lt;h5&gt;&lt;b&gt;Spd &lt;/b&gt;10 ft., swim 40 ft., toboggan 30 ft.&lt;/h5&gt;&lt;h5&gt;&lt;b&gt;Melee &lt;/b&gt;bite +0 (1d3-1)&lt;/h5&gt;&lt;h5&gt;&lt;b&gt;Space &lt;/b&gt;5 ft.; &lt;b&gt;Reach &lt;/b&gt;5 ft.&lt;/h5&gt;&lt;/div&gt;&lt;hr/&gt;&lt;div&gt;&lt;h5&gt;&lt;b&gt;STATISTICS&lt;/b&gt;&lt;/h5&gt;&lt;/div&gt;&lt;hr/&gt;&lt;div&gt;&lt;h5&gt;&lt;b&gt;Str &lt;/b&gt;9, &lt;b&gt;Dex &lt;/b&gt;8, &lt;b&gt;Con &lt;/b&gt;13, &lt;b&gt;Int &lt;/b&gt; 2, &lt;b&gt;Wis &lt;/b&gt;12, &lt;b&gt;Cha &lt;/b&gt;7&lt;/h5&gt;&lt;h5&gt;&lt;b&gt;Base Atk &lt;/b&gt;+0; &lt;b&gt;CMB &lt;/b&gt;-2; &lt;b&gt;CMD &lt;/b&gt;7&lt;/h5&gt;&lt;h5&gt;&lt;b&gt;Feats &lt;/b&gt;Skill Focus (Perception)&lt;/h5&gt;&lt;h5&gt;&lt;b&gt;Skills &lt;/b&gt;Perception +8, Swim +7&lt;/h5&gt;&lt;h5&gt;&lt;b&gt;SQ &lt;/b&gt;hold breath&lt;/h5&gt;&lt;/div&gt;&lt;hr/&gt;&lt;div&gt;&lt;h5&gt;&lt;b&gt;ECOLOGY&lt;/b&gt;&lt;/h5&gt;&lt;/div&gt;&lt;hr/&gt;&lt;div&gt;&lt;h5&gt;&lt;b&gt;Environment &lt;/b&gt; ?&lt;/h5&gt;&lt;h5&gt;&lt;b&gt;Organization &lt;/b&gt;?&lt;/h5&gt;&lt;h5&gt;&lt;b&gt;Treasure &lt;/b&gt;?&lt;/h5&gt;&lt;/div&gt;&lt;hr/&gt;&lt;div&gt;&lt;h5&gt;&lt;b&gt;SPECIAL ABILITIES&lt;/b&gt;&lt;/h5&gt;&lt;/div&gt;&lt;hr/&gt;&lt;div&gt;&lt;/h5&gt;&lt;h5&gt;&lt;b&gt;Hold Breath (Ex)&lt;/b&gt; A penguin can hold its breath for a number of minutes equal to 6 times its Constitution score before it risks drowning.  &lt;/h5&gt;&lt;h5&gt;&lt;b&gt;Toboggan (Ex)&lt;/b&gt; On snow- or ice-covered terrain, a penguin can move at a rate of 30 feet by sliding on its belly rather than walking.&lt;/h5&gt;&lt;/div&gt;&lt;br&gt;&lt;div&gt;&lt;h4&gt;&lt;p&gt;&lt;p&gt;Many varieties of penguins exist, though most display similar characteristics. The penguin's most distinctive trait is the tuxedo-style coloration of its feathers, which acts as camouf lage while the penguin hunts for fish underwater; the black back and flippers allow the penguin to blend in with the water when viewed from above, while its white belly resembles the bright sky when seen from below water.  A penguin of the most common variety stands roughly 3 feet tall and weighs 70 pounds. Larger species of penguin can grow to heights of 4 feet and weigh as much as 100 pounds.   Master's Special Ability +3 bonus on Swim checks&lt;/p&gt;&lt;/h4&gt;&lt;/div&gt;</t>
  </si>
  <si>
    <t>Wallaby</t>
  </si>
  <si>
    <t>Fort +2, Ref +4, Will -1</t>
  </si>
  <si>
    <t>kick +2 (1d3+1)</t>
  </si>
  <si>
    <t>Str 12, Dex 14, Con 11, Int 1, Wis 9, Cha 4</t>
  </si>
  <si>
    <t>Acrobatics +5, Perception +3</t>
  </si>
  <si>
    <t>Resembling nothing so much as a large rodent that stands on its powerful hind legs, this brown mammal has a long tail and short arms that end in five-fingered paws.</t>
  </si>
  <si>
    <t>Wallabies are squat mammals that hail from a distant land far from the Inner Sea. The wallaby is often mistakenly identified as a small kangaroo. Like all marsupials, wallabies carry their newborn young in pouches at the front of their bodies. The wallaby defends itself using its strong hind legs, which it can launch quickly from under its body to deliver a powerful kick that sends would-be predators reeling. A wallaby stands about 2 feet tall and weighs 20-40 pounds.    Master's Special Ability +3 bonus on Acrobatics</t>
  </si>
  <si>
    <t>&lt;link rel="stylesheet"href="PF.css"&gt;&lt;div&gt;&lt;h2&gt;Familiar, Wallaby&lt;/h2&gt;&lt;h3&gt;&lt;i&gt;Resembling nothing so much as a large rodent that stands on its powerful hind legs, this brown mammal has a long tail and short arms that end in five-fingered paws.&lt;/i&gt;&lt;/h3&gt;&lt;br&gt;&lt;/div&gt;&lt;div class="heading"&gt;&lt;p class="alignleft"&gt;Wallaby&lt;/p&gt;&lt;p class="alignright"&gt;CR 1/3&lt;/p&gt;&lt;div style="clear: both;"&gt;&lt;/div&gt;&lt;/div&gt;&lt;div&gt;&lt;h5&gt;&lt;b&gt;XP &lt;/b&gt;135&lt;/h5&gt;&lt;h5&gt;N Small animal &lt;/h5&gt;&lt;h5&gt;&lt;b&gt;Init &lt;/b&gt;+2; &lt;b&gt;Senses &lt;/b&gt;low-light vision, scent; Perception +3&lt;/h5&gt;&lt;/div&gt;&lt;hr/&gt;&lt;div&gt;&lt;h5&gt;&lt;b&gt;DEFENSE&lt;/b&gt;&lt;/h5&gt;&lt;/div&gt;&lt;hr/&gt;&lt;div&gt;&lt;h5&gt;&lt;b&gt;AC &lt;/b&gt;13, touch 13, flat-footed 11 (+2 Dex, +1 size)&lt;/h5&gt;&lt;h5&gt;&lt;b&gt;hp &lt;/b&gt;4 (1d8)&lt;/h5&gt;&lt;h5&gt;&lt;b&gt;Fort &lt;/b&gt;+2, &lt;b&gt;Ref &lt;/b&gt;+4, &lt;b&gt;Will &lt;/b&gt;-1&lt;/h5&gt;&lt;/div&gt;&lt;hr/&gt;&lt;div&gt;&lt;h5&gt;&lt;b&gt;OFFENSE&lt;/b&gt;&lt;/h5&gt;&lt;/div&gt;&lt;hr/&gt;&lt;div&gt;&lt;h5&gt;&lt;b&gt;Spd &lt;/b&gt;40 ft.&lt;/h5&gt;&lt;h5&gt;&lt;b&gt;Melee &lt;/b&gt;kick +2 (1d3+1)&lt;/h5&gt;&lt;h5&gt;&lt;b&gt;Space &lt;/b&gt;5 ft.; &lt;b&gt;Reach &lt;/b&gt;5 ft.&lt;/h5&gt;&lt;/div&gt;&lt;hr/&gt;&lt;div&gt;&lt;h5&gt;&lt;b&gt;STATISTICS&lt;/b&gt;&lt;/h5&gt;&lt;/div&gt;&lt;hr/&gt;&lt;div&gt;&lt;h5&gt;&lt;b&gt;Str &lt;/b&gt;12, &lt;b&gt;Dex &lt;/b&gt;14, &lt;b&gt;Con &lt;/b&gt;11, &lt;b&gt;Int &lt;/b&gt; 1, &lt;b&gt;Wis &lt;/b&gt;9, &lt;b&gt;Cha &lt;/b&gt;4&lt;/h5&gt;&lt;h5&gt;&lt;b&gt;Base Atk &lt;/b&gt;+0; &lt;b&gt;CMB &lt;/b&gt;+0; &lt;b&gt;CMD &lt;/b&gt;12&lt;/h5&gt;&lt;h5&gt;&lt;b&gt;Feats &lt;/b&gt;Skill Focus (Acrobatics)&lt;/h5&gt;&lt;h5&gt;&lt;b&gt;Skills &lt;/b&gt;Acrobatics +5, Perception +3&lt;/h5&gt;&lt;/div&gt;&lt;hr/&gt;&lt;div&gt;&lt;h5&gt;&lt;b&gt;ECOLOGY&lt;/b&gt;&lt;/h5&gt;&lt;/div&gt;&lt;hr/&gt;&lt;div&gt;&lt;h5&gt;&lt;b&gt;Environment &lt;/b&gt; ?&lt;/h5&gt;&lt;h5&gt;&lt;b&gt;Organization &lt;/b&gt;?&lt;/h5&gt;&lt;h5&gt;&lt;b&gt;Treasure &lt;/b&gt;?&lt;/h5&gt;&lt;/div&gt;&lt;br&gt;&lt;div&gt;&lt;h4&gt;&lt;p&gt;&lt;p&gt;Wallabies are squat mammals that hail from a distant land far from the Inner Sea. The wallaby is often mistakenly identified as a small kangaroo. Like all marsupials, wallabies carry their newborn young in pouches at the front of their bodies. The wallaby defends itself using its strong hind legs, which it can launch quickly from under its body to deliver a powerful kick that sends would-be predators reeling. A wallaby stands about 2 feet tall and weighs 20-40 pounds.    Master's Special Ability +3 bonus on Acrobatics&lt;/p&gt;&lt;/h4&gt;&lt;/div&gt;</t>
  </si>
  <si>
    <t>Cat Sith</t>
  </si>
  <si>
    <t>darkvision 60 ft., low-light vision, see invisibility; Perception +6</t>
  </si>
  <si>
    <t>2 claws +4 (1d2-1 plus no luck), bite +4 (1d3-1)</t>
  </si>
  <si>
    <t>false curse (DC 15)</t>
  </si>
  <si>
    <t>Spell-Like Abilities (CL 3rd; concentration +5)  Constant-see invisibility   3/day-ghost sound, hypnotism, magic aura   1/week-rest eternal APG</t>
  </si>
  <si>
    <t>Str 8, Dex 16, Con 12, Int 11, Wis 13, Cha 15</t>
  </si>
  <si>
    <t>Ability Focus (false curse), Stealthy</t>
  </si>
  <si>
    <t>Bluff +4, Escape Artist +5, Perception +6, Stealth +18</t>
  </si>
  <si>
    <t>Common; speak with animals</t>
  </si>
  <si>
    <t>solitary, pair, or band (3-7)</t>
  </si>
  <si>
    <t>This slinky black feline has a single white spot on its chest. Its mannerisms and movements are eerily human.</t>
  </si>
  <si>
    <t>False Curse (Su) Once per day, a cat sith can fool a creature into believing it has been cursed by the cat sith's black magic. The target must be within 60 feet and must be able to see the cat sith to be affected by the false curse (Will DC 15 negates). An affected creature takes a -4 penalty on attack rolls, saving throws, ability checks, and skill checks, as if affected by bestow curse. Because this effect is not a true curse, the target gains a new saving throw to end the effect at the beginning of each day. This is a language-dependent, mind-affecting effect that can be affected by remove curse. The save DC is Charisma-based.  No Luck (Su) A creature hit by a cat sith's claws must succeed at a DC 13 Will save or be stricken with lucklessness. For 1d4 rounds, the affected creature can't benefit from any luck bonuses. The save DC is Charisma-based.</t>
  </si>
  <si>
    <t>Cat siths are inscrutable feline creatures that inhabit highlands around towns and cities. They resemble common housecats at a glance, but cat siths are supernatural beings that have the cunning of civilized races and strange magical powers rivaling those of fey. They're capable of easily walking balanced on just their hind legs and wearing magic boots. They can carry one object in their front paws when walking bipedally, though they can't manipulate such objects with the fine control required to use weapons, wands, and similar objects.  Unpredictable yet sophisticated, these strange beings use their unassuming appearances to infiltrate civilized areas, either serving as spies for powerful spellcasters or entertaining their own unknowable agendas.  Many cultures fear cat siths and tell myths about their otherworldly powers. Some say that letting a cat sith near an unburied corpse may allow the beast to steal the departed's soul before it has made it to the Great Beyond.  A 7th-level spellcaster with the Improved Familiar feat can gain a cat sith as a familiar. Cat siths are heavier than most housecats, weighing between 25 and 30 pounds. A cat sith is nearly 2 feet long from its nose to the base of its tail.</t>
  </si>
  <si>
    <t>&lt;link rel="stylesheet"href="PF.css"&gt;&lt;div&gt;&lt;h2&gt;Cat Sith&lt;/h2&gt;&lt;h3&gt;&lt;i&gt;This slinky black feline has a single white spot on its chest. Its mannerisms and movements are eerily human.&lt;/i&gt;&lt;/h3&gt;&lt;br&gt;&lt;/div&gt;&lt;div class="heading"&gt;&lt;p class="alignleft"&gt;Cat Sith&lt;/p&gt;&lt;p class="alignright"&gt;CR 2&lt;/p&gt;&lt;div style="clear: both;"&gt;&lt;/div&gt;&lt;/div&gt;&lt;div&gt;&lt;h5&gt;&lt;b&gt;XP &lt;/b&gt;600&lt;/h5&gt;&lt;h5&gt;CN Tiny magical beast &lt;/h5&gt;&lt;h5&gt;&lt;b&gt;Init &lt;/b&gt;+3; &lt;b&gt;Senses &lt;/b&gt;darkvision 60 ft., low-light vision, &lt;i&gt;see invisibility&lt;/i&gt;; Perception +6&lt;/h5&gt;&lt;/div&gt;&lt;hr/&gt;&lt;div&gt;&lt;h5&gt;&lt;b&gt;DEFENSE&lt;/b&gt;&lt;/h5&gt;&lt;/div&gt;&lt;hr/&gt;&lt;div&gt;&lt;h5&gt;&lt;b&gt;AC &lt;/b&gt;15, touch 15, flat-footed 12 (+3 Dex, +2 size)&lt;/h5&gt;&lt;h5&gt;&lt;b&gt;hp &lt;/b&gt;19 (3d10+3)&lt;/h5&gt;&lt;h5&gt;&lt;b&gt;Fort &lt;/b&gt;+4, &lt;b&gt;Ref &lt;/b&gt;+6, &lt;b&gt;Will &lt;/b&gt;+2&lt;/h5&gt;&lt;/div&gt;&lt;hr/&gt;&lt;div&gt;&lt;h5&gt;&lt;b&gt;OFFENSE&lt;/b&gt;&lt;/h5&gt;&lt;/div&gt;&lt;hr/&gt;&lt;div&gt;&lt;h5&gt;&lt;b&gt;Spd &lt;/b&gt;30 ft.&lt;/h5&gt;&lt;h5&gt;&lt;b&gt;Melee &lt;/b&gt;2 claws +4 (1d2-1 plus no luck), bite +4 (1d3-1)&lt;/h5&gt;&lt;h5&gt;&lt;b&gt;Space &lt;/b&gt;2-1/2 ft.; &lt;b&gt;Reach &lt;/b&gt;0 ft.&lt;/h5&gt;&lt;h5&gt;&lt;b&gt;Special Attacks &lt;/b&gt;false curse (DC 15)&lt;/h5&gt;&lt;h5&gt;&lt;b&gt;Spell-Like Abilities&lt;/b&gt; (CL 3rd; concentration +5)  &lt;/br&gt;Constant&amp;mdash;&lt;i&gt;see invisibility&lt;/i&gt; &lt;/br&gt;3/day&amp;mdash;&lt;i&gt;ghost sound&lt;/i&gt;, &lt;i&gt;hypnotism&lt;/i&gt;, &lt;i&gt;magic aura&lt;/i&gt; &lt;/br&gt;1/week&amp;mdash;&lt;i&gt;rest eternal&lt;/i&gt; &lt;sup&gt;APG&lt;/sup&gt;&lt;/h5&gt;&lt;/h5&gt;&lt;/div&gt;&lt;hr/&gt;&lt;div&gt;&lt;h5&gt;&lt;b&gt;STATISTICS&lt;/b&gt;&lt;/h5&gt;&lt;/div&gt;&lt;hr/&gt;&lt;div&gt;&lt;h5&gt;&lt;b&gt;Str &lt;/b&gt;8, &lt;b&gt;Dex &lt;/b&gt;16, &lt;b&gt;Con &lt;/b&gt;12, &lt;b&gt;Int &lt;/b&gt; 11, &lt;b&gt;Wis &lt;/b&gt;13, &lt;b&gt;Cha &lt;/b&gt;15&lt;/h5&gt;&lt;h5&gt;&lt;b&gt;Base Atk &lt;/b&gt;+3; &lt;b&gt;CMB &lt;/b&gt;+4; &lt;b&gt;CMD &lt;/b&gt;13&lt;/h5&gt;&lt;h5&gt;&lt;b&gt;Feats &lt;/b&gt;Ability Focus (false curse), Stealthy&lt;/h5&gt;&lt;h5&gt;&lt;b&gt;Skills &lt;/b&gt;Bluff +4, Escape Artist +5, Perception +6, Stealth +18&lt;/h5&gt;&lt;h5&gt;&lt;b&gt;Languages &lt;/b&gt;Common; &lt;i&gt;speak with animals&lt;/i&gt;&lt;/h5&gt;&lt;/div&gt;&lt;hr/&gt;&lt;div&gt;&lt;h5&gt;&lt;b&gt;ECOLOGY&lt;/b&gt;&lt;/h5&gt;&lt;/div&gt;&lt;hr/&gt;&lt;div&gt;&lt;h5&gt;&lt;b&gt;Environment &lt;/b&gt; temperate hills&lt;/h5&gt;&lt;h5&gt;&lt;b&gt;Organization &lt;/b&gt;solitary, pair, or band (3-7)&lt;/h5&gt;&lt;h5&gt;&lt;b&gt;Treasure &lt;/b&gt;standard&lt;/h5&gt;&lt;/div&gt;&lt;hr/&gt;&lt;div&gt;&lt;h5&gt;&lt;b&gt;SPECIAL ABILITIES&lt;/b&gt;&lt;/h5&gt;&lt;/div&gt;&lt;hr/&gt;&lt;div&gt;&lt;/h5&gt;&lt;h5&gt;&lt;b&gt;False Curse (Su)&lt;/b&gt; Once per day, a cat sith can fool a creature into believing it has been cursed by the cat sith's black magic. The target must be within 60 feet and must be able to see the cat sith to be affected by the false curse (Will DC 15 negates). An affected creature takes a -4 penalty on attack rolls, saving throws, ability checks, and skill checks, as if affected by &lt;i&gt;bestow curse&lt;/i&gt;. Because this effect is not a true curse, the target gains a new saving throw to end the effect at the beginning of each day. This is a language-dependent, mind-affecting effect that can be affected by &lt;i&gt;remove curse&lt;/i&gt;. The save DC is Charisma-based.  &lt;/h5&gt;&lt;h5&gt;&lt;b&gt;No Luck (Su)&lt;/b&gt; A creature hit by a cat sith's claws must succeed at a DC 13 Will save or be stricken with lucklessness. For 1d4 rounds, the affected creature can't benefit from any luck bonuses. The save DC is Charisma-based.&lt;/h5&gt;&lt;/div&gt;&lt;br&gt;&lt;div&gt;&lt;h4&gt;&lt;p&gt;&lt;p&gt;Cat siths are inscrutable feline creatures that inhabit highlands around towns and cities. They resemble common housecats at a glance, but cat siths are supernatural beings that have the cunning of civilized races and strange magical powers rivaling those of fey. They're capable of easily walking balanced on just their hind legs and wearing magic boots. They can carry one object in their front paws when walking bipedally, though they can't manipulate such objects with the fine control required to use weapons, wands, and similar objects.  Unpredictable yet sophisticated, these strange beings use their unassuming appearances to infiltrate civilized areas, either serving as spies for powerful spellcasters or entertaining their own unknowable agendas.  Many cultures fear cat siths and tell myths about their otherworldly powers. Some say that letting a cat sith near an unburied corpse may allow the beast to steal the departed's soul before it has made it to the Great Beyond.  A 7th-level spellcaster with the Improved Familiar feat can gain a cat sith as a familiar. Cat siths are heavier than most housecats, weighing between 25 and 30 pounds. A cat sith is nearly 2 feet long from its nose to the base of its tail.&lt;/p&gt;&lt;/h4&gt;&lt;/div&gt;</t>
  </si>
  <si>
    <t>Caypup</t>
  </si>
  <si>
    <t>Fort +3, Ref +3, Will +2</t>
  </si>
  <si>
    <t>bite +6 (1d4+3)</t>
  </si>
  <si>
    <t>thunderous growl</t>
  </si>
  <si>
    <t>Spell-Like Abilities (CL 3rd; concentration +4)   3/day-knock, open/close, stabilize   1/day-dimension door (self plus 5 lbs. of objects only)</t>
  </si>
  <si>
    <t>Str 15, Dex 11, Con 14, Int 6, Wis 9, Cha 12</t>
  </si>
  <si>
    <t>Dimensional Agility, Improved Initiative</t>
  </si>
  <si>
    <t>Acrobatics +6, Intimidate +7, Perception +5, Sense Motive +5</t>
  </si>
  <si>
    <t>This large, regal canine looks like a juvenile mastiff. It has red fur and vibrant blue eyes.</t>
  </si>
  <si>
    <t>Thunderous Growl (Su) Three times per day, a caypup can issue a rumbling growl from its throat that sounds like distant thunder and scares away potential attackers. Creatures within 15 feet of the caypup must succeed at a DC 12 Will save to attack the caypup (as if affected by sanctuary). The caypup can choose to bestow the same effect on an adjacent ally as well. This effect lasts for 3 rounds or until the caypup or its ally attacks (whichever comes first), after which time the caypup must wait at least 1d6 rounds before using this ability again. The save DC is Charisma-based.</t>
  </si>
  <si>
    <t>Cayhounds-as fickle and determined as their patron god and master, Cayden Cailean-sometimes birth pups on the Material Plane or Elysium. These half-celestial offspring are known to mortals as caypups.  Like their otherworldly forebears, caypups are driven to perform acts of good and to halt wrongdoing in the lands they roam. Caypups sometimes join adventurers in hopes of reenacting the legendary deeds of Cayden Cailean and his hound, Thunder. A 7th-level spellcaster with the Improved Familiar feat can gain a caypup as a familiar.  After maturing through infancy, caypups reach an adolescent state that they occupy for their entire lives. Resembling juvenile mastiffs with rust-red fur and piercing blue eyes, caypups are 4 feet from nose to tail and weigh about 75 pounds.</t>
  </si>
  <si>
    <t>&lt;link rel="stylesheet"href="PF.css"&gt;&lt;div&gt;&lt;h2&gt;Caypup&lt;/h2&gt;&lt;h3&gt;&lt;i&gt;This large, regal canine looks like a juvenile mastiff. It has red fur and vibrant blue eyes.&lt;/i&gt;&lt;/h3&gt;&lt;br&gt;&lt;/div&gt;&lt;div class="heading"&gt;&lt;p class="alignleft"&gt;Caypup&lt;/p&gt;&lt;p class="alignright"&gt;CR 2&lt;/p&gt;&lt;div style="clear: both;"&gt;&lt;/div&gt;&lt;/div&gt;&lt;div&gt;&lt;h5&gt;&lt;b&gt;XP &lt;/b&gt;600&lt;/h5&gt;&lt;h5&gt;CG Small outsider (native)&lt;/h5&gt;&lt;h5&gt;&lt;b&gt;Init &lt;/b&gt;+4; &lt;b&gt;Senses &lt;/b&gt;darkvision 60 ft., scent; Perception +5&lt;/h5&gt;&lt;/div&gt;&lt;hr/&gt;&lt;div&gt;&lt;h5&gt;&lt;b&gt;DEFENSE&lt;/b&gt;&lt;/h5&gt;&lt;/div&gt;&lt;hr/&gt;&lt;div&gt;&lt;h5&gt;&lt;b&gt;AC &lt;/b&gt;14, touch 11, flat-footed 14 (+3 natural, +1 size)&lt;/h5&gt;&lt;h5&gt;&lt;b&gt;hp &lt;/b&gt;22 (3d10+6)&lt;/h5&gt;&lt;h5&gt;&lt;b&gt;Fort &lt;/b&gt;+3, &lt;b&gt;Ref &lt;/b&gt;+3, &lt;b&gt;Will &lt;/b&gt;+2&lt;/h5&gt;&lt;h5&gt;&lt;b&gt;DR &lt;/b&gt;5/cold iron&lt;/h5&gt;&lt;/div&gt;&lt;hr/&gt;&lt;div&gt;&lt;h5&gt;&lt;b&gt;OFFENSE&lt;/b&gt;&lt;/h5&gt;&lt;/div&gt;&lt;hr/&gt;&lt;div&gt;&lt;h5&gt;&lt;b&gt;Spd &lt;/b&gt;30 ft.&lt;/h5&gt;&lt;h5&gt;&lt;b&gt;Melee &lt;/b&gt;bite +6 (1d4+3)&lt;/h5&gt;&lt;h5&gt;&lt;b&gt;Space &lt;/b&gt;5 ft.; &lt;b&gt;Reach &lt;/b&gt;5 ft.&lt;/h5&gt;&lt;h5&gt;&lt;b&gt;Special Attacks &lt;/b&gt;thunderous growl&lt;/h5&gt;&lt;h5&gt;&lt;b&gt;Spell-Like Abilities&lt;/b&gt; (CL 3rd; concentration +4) &lt;/br&gt;3/day&amp;mdash;&lt;i&gt;knock&lt;/i&gt;, &lt;i&gt;open/close&lt;/i&gt;, &lt;i&gt;stabilize&lt;/i&gt; &lt;/br&gt;1/day&amp;mdash;&lt;i&gt;dimension door&lt;/i&gt; (self plus 5 lbs. of objects only)&lt;/h5&gt;&lt;/h5&gt;&lt;/div&gt;&lt;hr/&gt;&lt;div&gt;&lt;h5&gt;&lt;b&gt;STATISTICS&lt;/b&gt;&lt;/h5&gt;&lt;/div&gt;&lt;hr/&gt;&lt;div&gt;&lt;h5&gt;&lt;b&gt;Str &lt;/b&gt;15, &lt;b&gt;Dex &lt;/b&gt;11, &lt;b&gt;Con &lt;/b&gt;14, &lt;b&gt;Int &lt;/b&gt; 6, &lt;b&gt;Wis &lt;/b&gt;9, &lt;b&gt;Cha &lt;/b&gt;12&lt;/h5&gt;&lt;h5&gt;&lt;b&gt;Base Atk &lt;/b&gt;+3; &lt;b&gt;CMB &lt;/b&gt;+4; &lt;b&gt;CMD &lt;/b&gt;14&lt;/h5&gt;&lt;h5&gt;&lt;b&gt;Feats &lt;/b&gt;Dimensional Agility&lt;sup&gt;UC&lt;/sup&gt;, Improved Initiative&lt;/h5&gt;&lt;h5&gt;&lt;b&gt;Skills &lt;/b&gt;Acrobatics +6, Intimidate +7, Perception +5, Sense Motive +5&lt;/h5&gt;&lt;h5&gt;&lt;b&gt;Languages &lt;/b&gt;Celestial (can't speak)&lt;/h5&gt;&lt;/div&gt;&lt;hr/&gt;&lt;div&gt;&lt;h5&gt;&lt;b&gt;ECOLOGY&lt;/b&gt;&lt;/h5&gt;&lt;/div&gt;&lt;hr/&gt;&lt;div&gt;&lt;h5&gt;&lt;b&gt;Environment &lt;/b&gt; any land&lt;/h5&gt;&lt;h5&gt;&lt;b&gt;Organization &lt;/b&gt;solitary or pack (2-4)&lt;/h5&gt;&lt;h5&gt;&lt;b&gt;Treasure &lt;/b&gt;none&lt;/h5&gt;&lt;/div&gt;&lt;hr/&gt;&lt;div&gt;&lt;h5&gt;&lt;b&gt;SPECIAL ABILITIES&lt;/b&gt;&lt;/h5&gt;&lt;/div&gt;&lt;hr/&gt;&lt;div&gt;&lt;/h5&gt;&lt;h5&gt;&lt;b&gt;Thunderous Growl (Su)&lt;/b&gt; Three times per day, a caypup can issue a rumbling growl from its throat that sounds like distant thunder and scares away potential attackers. Creatures within 15 feet of the caypup must succeed at a DC 12 Will save to attack the caypup (as if affected by sanctuary). The caypup can choose to bestow the same effect on an adjacent ally as well. This effect lasts for 3 rounds or until the caypup or its ally attacks (whichever comes first), after which time the caypup must wait at least 1d6 rounds before using this ability again. The save DC is Charisma-based.&lt;/h5&gt;&lt;/div&gt;&lt;br&gt;&lt;div&gt;&lt;h4&gt;&lt;p&gt;&lt;p&gt;Cayhounds-as fickle and determined as their patron god and master, Cayden Cailean-sometimes birth pups on the Material Plane or Elysium. These half-celestial offspring are known to mortals as caypups.  Like their otherworldly forebears, caypups are driven to perform acts of good and to halt wrongdoing in the lands they roam. Caypups sometimes join adventurers in hopes of reenacting the legendary deeds of Cayden Cailean and his hound, Thunder. A 7th-level spellcaster with the Improved Familiar feat can gain a caypup as a familiar.  After maturing through infancy, caypups reach an adolescent state that they occupy for their entire lives. Resembling juvenile mastiffs with rust-red fur and piercing blue eyes, caypups are 4 feet from nose to tail and weigh about 75 pounds.&lt;/p&gt;&lt;/h4&gt;&lt;/div&gt;</t>
  </si>
  <si>
    <t>Pseudosphinx</t>
  </si>
  <si>
    <t>bite +2 (1d3-3), 2 claws +2 (1d2-3)</t>
  </si>
  <si>
    <t>aided insight</t>
  </si>
  <si>
    <t>Spell-Like Abilities (CL 5th; concentration +6)  Constant-comprehend languages   At Will-detect magic, detect secret doors   3/day-burning hands, cause fear, identify, vanish</t>
  </si>
  <si>
    <t>Str 5, Dex 14, Con 11, Int 9, Wis 16, Cha 12</t>
  </si>
  <si>
    <t>Alertness, Iron Will</t>
  </si>
  <si>
    <t>Fly +6, Perception +11, Sense Motive +5</t>
  </si>
  <si>
    <t>This small creature has the body of a housecat, the wings of a falcon, and the head of a monkey.</t>
  </si>
  <si>
    <t>Aided Insight (Su) Once per day, a pseudosphinx can tap into the wisdom of its ancestors to answer a question for another creature. To do so, the pseudosphinx attempts a Wisdom check, gaining a bonus on the check equal to the querent's level and treating the result of the check as the result of an appropriate Knowledge check. The pseudosphinx must be touching the querent to use this ability.</t>
  </si>
  <si>
    <t>Pseudosphinxes are cat-sized, fairylike creatures thought to be distant cousins to the larger and better-known true sphinxes. They most resemble gynosphinxes, though the pseudosphinxes' monkeylike heads and tiny bodies ensure that the two species are never confused for each other. A typical pseudosphinx is 2 feet long and weighs 10 pounds.  Pseudosphinxes are rarely found in groups, and scholars are unsure whether to attribute their cryptic origins to elusive demeanors or amnesic memories. Whether they're the misbegotten progeny of generations of lesser sphinxes or the result of some magical experiment in the same deserts where sphinxes are found, none can say.  A pseudosphinx can serve as the familiar for a 7th-level spellcaster with the Improved Familiar feat.</t>
  </si>
  <si>
    <t>&lt;link rel="stylesheet"href="PF.css"&gt;&lt;div&gt;&lt;h2&gt;Pseudosphinx&lt;/h2&gt;&lt;h3&gt;&lt;i&gt;This small creature has the body of a housecat, the wings of a falcon, and the head of a monkey.&lt;/i&gt;&lt;/h3&gt;&lt;br&gt;&lt;/div&gt;&lt;div class="heading"&gt;&lt;p class="alignleft"&gt;Pseudosphinx&lt;/p&gt;&lt;p class="alignright"&gt;CR 2&lt;/p&gt;&lt;div style="clear: both;"&gt;&lt;/div&gt;&lt;/div&gt;&lt;div&gt;&lt;h5&gt;&lt;b&gt;XP &lt;/b&gt;600&lt;/h5&gt;&lt;h5&gt;N Tiny magical beast &lt;/h5&gt;&lt;h5&gt;&lt;b&gt;Init &lt;/b&gt;+2; &lt;b&gt;Senses &lt;/b&gt;darkvision 60 ft., low-light vision; Perception +11&lt;/h5&gt;&lt;/div&gt;&lt;hr/&gt;&lt;div&gt;&lt;h5&gt;&lt;b&gt;DEFENSE&lt;/b&gt;&lt;/h5&gt;&lt;/div&gt;&lt;hr/&gt;&lt;div&gt;&lt;h5&gt;&lt;b&gt;AC &lt;/b&gt;15, touch 14, flat-footed 13 (+2 Dex, +1 natural, +2 size)&lt;/h5&gt;&lt;h5&gt;&lt;b&gt;hp &lt;/b&gt;16 (3d10)&lt;/h5&gt;&lt;h5&gt;&lt;b&gt;Fort &lt;/b&gt;+3, &lt;b&gt;Ref &lt;/b&gt;+5, &lt;b&gt;Will &lt;/b&gt;+6&lt;/h5&gt;&lt;h5&gt;&lt;b&gt;DR &lt;/b&gt;5/magic; &lt;b&gt;SR &lt;/b&gt;13&lt;/h5&gt;&lt;/div&gt;&lt;hr/&gt;&lt;div&gt;&lt;h5&gt;&lt;b&gt;OFFENSE&lt;/b&gt;&lt;/h5&gt;&lt;/div&gt;&lt;hr/&gt;&lt;div&gt;&lt;h5&gt;&lt;b&gt;Spd &lt;/b&gt;20 ft., fly 30 ft. (average)&lt;/h5&gt;&lt;h5&gt;&lt;b&gt;Melee &lt;/b&gt;bite +2 (1d3-3), 2 claws +2 (1d2-3)&lt;/h5&gt;&lt;h5&gt;&lt;b&gt;Space &lt;/b&gt;2-1/2 ft.; &lt;b&gt;Reach &lt;/b&gt;0 ft.&lt;/h5&gt;&lt;h5&gt;&lt;b&gt;Special Attacks &lt;/b&gt;aided insight&lt;/h5&gt;&lt;h5&gt;&lt;b&gt;Spell-Like Abilities&lt;/b&gt; (CL 5th; concentration +6)  &lt;/br&gt;Constant&amp;mdash;&lt;i&gt;comprehend languages&lt;/i&gt; &lt;/br&gt;At Will&amp;mdash;&lt;i&gt;detect magic&lt;/i&gt;, &lt;i&gt;detect secret doors&lt;/i&gt; &lt;/br&gt;3/day&amp;mdash;&lt;i&gt;burning hands&lt;/i&gt;, &lt;i&gt;cause fear&lt;/i&gt;, &lt;i&gt;identify&lt;/i&gt;, &lt;i&gt;vanish&lt;/i&gt;&lt;/h5&gt;&lt;/h5&gt;&lt;/div&gt;&lt;hr/&gt;&lt;div&gt;&lt;h5&gt;&lt;b&gt;STATISTICS&lt;/b&gt;&lt;/h5&gt;&lt;/div&gt;&lt;hr/&gt;&lt;div&gt;&lt;h5&gt;&lt;b&gt;Str &lt;/b&gt;5, &lt;b&gt;Dex &lt;/b&gt;14, &lt;b&gt;Con &lt;/b&gt;11, &lt;b&gt;Int &lt;/b&gt; 9, &lt;b&gt;Wis &lt;/b&gt;16, &lt;b&gt;Cha &lt;/b&gt;12&lt;/h5&gt;&lt;h5&gt;&lt;b&gt;Base Atk &lt;/b&gt;+3; &lt;b&gt;CMB &lt;/b&gt;+3; &lt;b&gt;CMD &lt;/b&gt;10&lt;/h5&gt;&lt;h5&gt;&lt;b&gt;Feats &lt;/b&gt;Alertness, Iron Will&lt;/h5&gt;&lt;h5&gt;&lt;b&gt;Skills &lt;/b&gt;Fly +6, Perception +11, Sense Motive +5&lt;/h5&gt;&lt;h5&gt;&lt;b&gt;Languages &lt;/b&gt;Common, Sphinx&lt;/h5&gt;&lt;/div&gt;&lt;hr/&gt;&lt;div&gt;&lt;h5&gt;&lt;b&gt;ECOLOGY&lt;/b&gt;&lt;/h5&gt;&lt;/div&gt;&lt;hr/&gt;&lt;div&gt;&lt;h5&gt;&lt;b&gt;Environment &lt;/b&gt; warm deserts&lt;/h5&gt;&lt;h5&gt;&lt;b&gt;Organization &lt;/b&gt;solitary&lt;/h5&gt;&lt;h5&gt;&lt;b&gt;Treasure &lt;/b&gt;standard&lt;/h5&gt;&lt;/div&gt;&lt;hr/&gt;&lt;div&gt;&lt;h5&gt;&lt;b&gt;SPECIAL ABILITIES&lt;/b&gt;&lt;/h5&gt;&lt;/div&gt;&lt;hr/&gt;&lt;div&gt;&lt;/h5&gt;&lt;h5&gt;&lt;b&gt;Aided Insight (Su)&lt;/b&gt; Once per day, a pseudosphinx can tap into the wisdom of its ancestors to answer a question for another creature. To do so, the pseudosphinx attempts a Wisdom check, gaining a bonus on the check equal to the querent's level and treating the result of the check as the result of an appropriate Knowledge check. The pseudosphinx must be touching the querent to use this ability.&lt;/h5&gt;&lt;/div&gt;&lt;br&gt;&lt;div&gt;&lt;h4&gt;&lt;p&gt;&lt;p&gt;Pseudosphinxes are cat-sized, fairylike creatures thought to be distant cousins to the larger and better-known true sphinxes. They most resemble gynosphinxes, though the pseudosphinxes' monkeylike heads and tiny bodies ensure that the two species are never confused for each other. A typical pseudosphinx is 2 feet long and weighs 10 pounds.  Pseudosphinxes are rarely found in groups, and scholars are unsure whether to attribute their cryptic origins to elusive demeanors or amnesic memories. Whether they're the misbegotten progeny of generations of lesser sphinxes or the result of some magical experiment in the same deserts where sphinxes are found, none can say.  A pseudosphinx can serve as the familiar for a 7th-level spellcaster with the Improved Familiar feat.&lt;/p&gt;&lt;/h4&gt;&lt;/div&gt;</t>
  </si>
  <si>
    <t>Ioun Wyrd</t>
  </si>
  <si>
    <t>blindsight 30 ft.; Perception +2</t>
  </si>
  <si>
    <t>fly 30 ft. (average)</t>
  </si>
  <si>
    <t>slam +0 (1d4-3)</t>
  </si>
  <si>
    <t>Str 4, Dex 15, Con -, Int 3, Wis 14, Cha 5</t>
  </si>
  <si>
    <t>Fly +10, Perception +2</t>
  </si>
  <si>
    <t>ioun affinity, share iouns</t>
  </si>
  <si>
    <t>none or 1d4-1 random ioun stones</t>
  </si>
  <si>
    <t>This creature is made of dozens of continually shifting shiny rocks and gemstones. Its centermost stone is larger than the others and occasionally pulses with dim light.</t>
  </si>
  <si>
    <t>Ioun Affinity (Su) An ioun wyrd may integrate a number of ioun stones into its body up to 1 + 1/2 its Hit Dice. Because an ioun wyrd sees all ioun stones as equal and gains no benefits from them, the wyrd's ioun stones can be swapped out by any creature the wyrd trusts.  Share Iouns (Su) A character with an ioun wyrd familiar gains the benefits of its ioun stones as long as he's within 30 feet of the ioun wyrd.</t>
  </si>
  <si>
    <t>Ioun wyrds appear to be extraplanar creatures somewhat resembling earth elementals, but they're actually bizarre constructs, assembled in laboratories throughout Golarion to serve equally unusual masters. Ioun wyrds have occasionally been found in the wild, typically in regions near hidden wizards' towers or discreet arcane laboratories in the Nexian highlands or Thuvian deserts, if only because mages sometimes find it difficult to keep track of these wily beings. Left to their own devices, ioun wyrds seek out abandoned mines, gem-rich caverns, or lonely grottos where they might find pretty stones, which they see as somehow related to themselves.  A typical ioun wyrd is roughly 2 feet in diameter and weighs 15-20 pounds.  Construction  An ioun wyrd is made of small gemstones, lodestones, and bits of granite which are coated with 500 gp worth of alchemical materials. A single functional ioun stone must also be present, which the ioun wyrd takes as the first ioun stone to be integrated into its body with its ioun aff inity.  IOUN WYRD  CL 5th; Price 1,500 gp plus ioun stone  Construction  Requirements Craft Construct, animate object, lesser geas; Skill Knowledge (arcana) DC 15; Cost 1,000 gp plus ioun stone</t>
  </si>
  <si>
    <t>&lt;link rel="stylesheet"href="PF.css"&gt;&lt;div&gt;&lt;h2&gt;Ioun Wyrd&lt;/h2&gt;&lt;h3&gt;&lt;i&gt;This creature is made of dozens of continually shifting shiny rocks and gemstones. Its centermost stone is larger than the others and occasionally pulses with dim light.&lt;/i&gt;&lt;/h3&gt;&lt;br&gt;&lt;/div&gt;&lt;div class="heading"&gt;&lt;p class="alignleft"&gt;Ioun Wyrd&lt;/p&gt;&lt;p class="alignright"&gt;CR 1/3&lt;/p&gt;&lt;div style="clear: both;"&gt;&lt;/div&gt;&lt;/div&gt;&lt;div&gt;&lt;h5&gt;&lt;b&gt;XP &lt;/b&gt;135&lt;/h5&gt;&lt;h5&gt;N Tiny construct &lt;/h5&gt;&lt;h5&gt;&lt;b&gt;Init &lt;/b&gt;+2; &lt;b&gt;Senses &lt;/b&gt;blindsight 30 ft.; Perception +2&lt;/h5&gt;&lt;/div&gt;&lt;hr/&gt;&lt;div&gt;&lt;h5&gt;&lt;b&gt;DEFENSE&lt;/b&gt;&lt;/h5&gt;&lt;/div&gt;&lt;hr/&gt;&lt;div&gt;&lt;h5&gt;&lt;b&gt;AC &lt;/b&gt;15, touch 15, flat-footed 12 (+2 Dex, +1 dodge, +2 size)&lt;/h5&gt;&lt;h5&gt;&lt;b&gt;hp &lt;/b&gt;5 (1d10)&lt;/h5&gt;&lt;h5&gt;&lt;b&gt;Fort &lt;/b&gt;+0, &lt;b&gt;Ref &lt;/b&gt;+2, &lt;b&gt;Will &lt;/b&gt;+2&lt;/h5&gt;&lt;h5&gt;&lt;b&gt;Immune &lt;/b&gt;construct traits&lt;/h5&gt;&lt;/div&gt;&lt;hr/&gt;&lt;div&gt;&lt;h5&gt;&lt;b&gt;OFFENSE&lt;/b&gt;&lt;/h5&gt;&lt;/div&gt;&lt;hr/&gt;&lt;div&gt;&lt;h5&gt;&lt;b&gt;Spd &lt;/b&gt;fly 30 ft. (average)&lt;/h5&gt;&lt;h5&gt;&lt;b&gt;Melee &lt;/b&gt;slam +0 (1d4-3)&lt;/h5&gt;&lt;h5&gt;&lt;b&gt;Space &lt;/b&gt;2-1/2 ft.; &lt;b&gt;Reach &lt;/b&gt;0 ft.&lt;/h5&gt;&lt;/div&gt;&lt;hr/&gt;&lt;div&gt;&lt;h5&gt;&lt;b&gt;STATISTICS&lt;/b&gt;&lt;/h5&gt;&lt;/div&gt;&lt;hr/&gt;&lt;div&gt;&lt;h5&gt;&lt;b&gt;Str &lt;/b&gt;4, &lt;b&gt;Dex &lt;/b&gt;15, &lt;b&gt;Con &lt;/b&gt;-, &lt;b&gt;Int &lt;/b&gt; 3, &lt;b&gt;Wis &lt;/b&gt;14, &lt;b&gt;Cha &lt;/b&gt;5&lt;/h5&gt;&lt;h5&gt;&lt;b&gt;Base Atk &lt;/b&gt;+1; &lt;b&gt;CMB &lt;/b&gt;+1; &lt;b&gt;CMD &lt;/b&gt;9&lt;/h5&gt;&lt;h5&gt;&lt;b&gt;Feats &lt;/b&gt;Dodge&lt;/h5&gt;&lt;h5&gt;&lt;b&gt;Skills &lt;/b&gt;Fly +10, Perception +2&lt;/h5&gt;&lt;h5&gt;&lt;b&gt;Languages &lt;/b&gt;Common (can't speak)&lt;/h5&gt;&lt;h5&gt;&lt;b&gt;SQ &lt;/b&gt;ioun affinity, share iouns&lt;/h5&gt;&lt;/div&gt;&lt;hr/&gt;&lt;div&gt;&lt;h5&gt;&lt;b&gt;ECOLOGY&lt;/b&gt;&lt;/h5&gt;&lt;/div&gt;&lt;hr/&gt;&lt;div&gt;&lt;h5&gt;&lt;b&gt;Environment &lt;/b&gt; any&lt;/h5&gt;&lt;h5&gt;&lt;b&gt;Organization &lt;/b&gt;solitary&lt;/h5&gt;&lt;h5&gt;&lt;b&gt;Treasure &lt;/b&gt;none or 1d4-1 random &lt;i&gt;&lt;i&gt;ioun stone&lt;/i&gt;s&lt;/i&gt;&lt;/h5&gt;&lt;/div&gt;&lt;hr/&gt;&lt;div&gt;&lt;h5&gt;&lt;b&gt;SPECIAL ABILITIES&lt;/b&gt;&lt;/h5&gt;&lt;/div&gt;&lt;hr/&gt;&lt;div&gt;&lt;/h5&gt;&lt;h5&gt;&lt;b&gt;Ioun Affinity (Su)&lt;/b&gt; An ioun wyrd may integrate a number of &lt;i&gt;&lt;i&gt;ioun stone&lt;/i&gt;s&lt;/i&gt; into its body up to 1 + 1/2 its Hit Dice. Because an ioun wyrd sees all &lt;i&gt;&lt;i&gt;ioun stone&lt;/i&gt;s&lt;/i&gt; as equal and gains no benefits from them, the wyrd's &lt;i&gt;&lt;i&gt;ioun stone&lt;/i&gt;s&lt;/i&gt; can be swapped out by any creature the wyrd trusts.  &lt;/h5&gt;&lt;h5&gt;&lt;b&gt;Share Iouns (Su)&lt;/b&gt; A character with an ioun wyrd familiar gains the benefits of its &lt;i&gt;&lt;i&gt;ioun stone&lt;/i&gt;s&lt;/i&gt; as long as he's within 30 feet of the ioun wyrd.&lt;/h5&gt;&lt;/div&gt;&lt;br&gt;&lt;div&gt;&lt;h4&gt;&lt;p&gt;&lt;p&gt;Ioun wyrds appear to be extraplanar creatures somewhat resembling earth elementals, but they're actually bizarre constructs, assembled in laboratories throughout Golarion to serve equally unusual masters. Ioun wyrds have occasionally been found in the wild, typically in regions near hidden wizards' towers or discreet arcane laboratories in the Nexian highlands or Thuvian deserts, if only because mages sometimes find it difficult to keep track of these wily beings. Left to their own devices, ioun wyrds seek out abandoned mines, gem-rich caverns, or lonely grottos where they might find pretty stones, which they see as somehow related to themselves.  A typical ioun wyrd is roughly 2 feet in diameter and weighs 15-20 pounds.  &lt;br&gt;&lt;b&gt;Construction&lt;/b&gt;&lt;br&gt;  An ioun wyrd is made of small gemstones, lodestones, and bits of granite which are coated with 500 gp worth of alchemical materials. A single functional &lt;i&gt;ioun stone&lt;/i&gt; must also be present, which the ioun wyrd takes as the first &lt;i&gt;ioun stone&lt;/i&gt; to be integrated into its body with its ioun aff inity.  &lt;br&gt;&lt;div class="heading"&gt;&lt;p class="alignleft"&gt;Ioun Wyrd&lt;div style="clear: both;"&gt;&lt;/div&gt;  &lt;b&gt;CL&lt;/b&gt; 5th; &lt;b&gt;Price&lt;/b&gt; 1,500 gp plus &lt;i&gt;ioun stone&lt;/i&gt;  &lt;br&gt;&lt;hr/&gt;&lt;b&gt;Construction&lt;/b&gt;&lt;hr/&gt;  &lt;b&gt;Requirements&lt;/b&gt; Craft Construct, &lt;i&gt;animate object&lt;/i&gt;, &lt;i&gt;lesser geas&lt;/i&gt;; &lt;b&gt;Skill&lt;/b&gt; Knowledge (arcana) DC 15; &lt;b&gt;Cost&lt;/b&gt; 1,000 gp plus &lt;i&gt;ioun stone&lt;/i&gt;&lt;/p&gt;&lt;/h4&gt;&lt;/div&gt;</t>
  </si>
  <si>
    <t>Leopard Slug</t>
  </si>
  <si>
    <t>darkvision 30 ft.; Perception -2</t>
  </si>
  <si>
    <t>(-3 Dex, +4 size)</t>
  </si>
  <si>
    <t>Fort +3, Ref -3, Will -2</t>
  </si>
  <si>
    <t>Str 1, Dex 4, Con 12, Int -, Wis 7, Cha 9</t>
  </si>
  <si>
    <t>Climb +3</t>
  </si>
  <si>
    <t>compression, slime strand, suction</t>
  </si>
  <si>
    <t>solitary, pair, or cornucopia (3-10)</t>
  </si>
  <si>
    <t>This dark yellow, hand-length slug is covered in a pattern of black spots and stripes.</t>
  </si>
  <si>
    <t>Slime Strand (Ex) A leopard slug can turn its mucus into a 30-foot-long strand, much like a spider's silk. It can hang from this strand indefinitely, and lower itself safely at a rate of 10 feet per round. It can climb back up the strand at the same rate. Once the slug breaks contact with the strand, the mucus disintegrates in 1d4 rounds.  Suction (Ex) A leopard slug secretes sticky mucus, which allows it to apply its 10-foot climb speed to any surface, even sheer walls and ceilings. Once attached to a surface, it has no chance of falling off, unless it's grappled and actively peeled away.</t>
  </si>
  <si>
    <t>Leopard slugs are among the largest species of slug, and are certainly the most distinctive due to their unique coloration, which often resembles that of a leopard. This characteristic pattern allows leopard slugs to blend in with foliage and stones in the forest environments they call home. Occasionally, one can find more colorful varieties of leopard slug (such as fluorescent orange, bright yellow, or flaming red), bred specifically as pets or familiars by the esoteric masters who prefer such creatures.  Leopard slugs are about 6 inches long and weigh less than a pound.</t>
  </si>
  <si>
    <t>&lt;link rel="stylesheet"href="PF.css"&gt;&lt;div&gt;&lt;h2&gt;Leopard Slug&lt;/h2&gt;&lt;h3&gt;&lt;i&gt;This dark yellow, hand-length slug is covered in a pattern of black spots and stripes.&lt;/i&gt;&lt;/h3&gt;&lt;br&gt;&lt;/div&gt;&lt;div class="heading"&gt;&lt;p class="alignleft"&gt;Leopard Slug&lt;/p&gt;&lt;p class="alignright"&gt;CR 1/8&lt;/p&gt;&lt;div style="clear: both;"&gt;&lt;/div&gt;&lt;/div&gt;&lt;div&gt;&lt;h5&gt;&lt;b&gt;XP &lt;/b&gt;50&lt;/h5&gt;&lt;h5&gt;N Diminutive vermin &lt;/h5&gt;&lt;h5&gt;&lt;b&gt;Init &lt;/b&gt;-3; &lt;b&gt;Senses &lt;/b&gt;darkvision 30 ft.; Perception -2&lt;/h5&gt;&lt;/div&gt;&lt;hr/&gt;&lt;div&gt;&lt;h5&gt;&lt;b&gt;DEFENSE&lt;/b&gt;&lt;/h5&gt;&lt;/div&gt;&lt;hr/&gt;&lt;div&gt;&lt;h5&gt;&lt;b&gt;AC &lt;/b&gt;11, touch 11, flat-footed 11 (-3 Dex, +4 size)&lt;/h5&gt;&lt;h5&gt;&lt;b&gt;hp &lt;/b&gt;5 (1d8+1)&lt;/h5&gt;&lt;h5&gt;&lt;b&gt;Fort &lt;/b&gt;+3, &lt;b&gt;Ref &lt;/b&gt;-3, &lt;b&gt;Will &lt;/b&gt;-2&lt;/h5&gt;&lt;h5&gt;&lt;b&gt;Immune &lt;/b&gt;mind-affecting effects&lt;/h5&gt;&lt;/div&gt;&lt;hr/&gt;&lt;div&gt;&lt;h5&gt;&lt;b&gt;OFFENSE&lt;/b&gt;&lt;/h5&gt;&lt;/div&gt;&lt;hr/&gt;&lt;div&gt;&lt;h5&gt;&lt;b&gt;Spd &lt;/b&gt;10 ft., climb 10 ft.&lt;/h5&gt;&lt;h5&gt;&lt;b&gt;Space &lt;/b&gt;1 ft.; &lt;b&gt;Reach &lt;/b&gt;0 ft.&lt;/h5&gt;&lt;/div&gt;&lt;hr/&gt;&lt;div&gt;&lt;h5&gt;&lt;b&gt;STATISTICS&lt;/b&gt;&lt;/h5&gt;&lt;/div&gt;&lt;hr/&gt;&lt;div&gt;&lt;h5&gt;&lt;b&gt;Str &lt;/b&gt;1, &lt;b&gt;Dex &lt;/b&gt;4, &lt;b&gt;Con &lt;/b&gt;12, &lt;b&gt;Int &lt;/b&gt; -, &lt;b&gt;Wis &lt;/b&gt;7, &lt;b&gt;Cha &lt;/b&gt;9&lt;/h5&gt;&lt;h5&gt;&lt;b&gt;Base Atk &lt;/b&gt;+0; &lt;b&gt;CMB &lt;/b&gt;-7; &lt;b&gt;CMD &lt;/b&gt;-2&lt;/h5&gt;&lt;h5&gt;&lt;b&gt;Skills &lt;/b&gt;Climb +3&lt;/h5&gt;&lt;h5&gt;&lt;b&gt;SQ &lt;/b&gt;compression, slime strand, suction&lt;/h5&gt;&lt;/div&gt;&lt;hr/&gt;&lt;div&gt;&lt;h5&gt;&lt;b&gt;ECOLOGY&lt;/b&gt;&lt;/h5&gt;&lt;/div&gt;&lt;hr/&gt;&lt;div&gt;&lt;h5&gt;&lt;b&gt;Environment &lt;/b&gt; temperate forests&lt;/h5&gt;&lt;h5&gt;&lt;b&gt;Organization &lt;/b&gt;solitary, pair, or cornucopia (3-10)&lt;/h5&gt;&lt;h5&gt;&lt;b&gt;Treasure &lt;/b&gt;none&lt;/h5&gt;&lt;/div&gt;&lt;hr/&gt;&lt;div&gt;&lt;h5&gt;&lt;b&gt;SPECIAL ABILITIES&lt;/b&gt;&lt;/h5&gt;&lt;/div&gt;&lt;hr/&gt;&lt;div&gt;&lt;/h5&gt;&lt;h5&gt;&lt;b&gt;Slime Strand (Ex)&lt;/b&gt; A leopard slug can turn its mucus into a 30-foot-long strand, much like a spider's silk. It can hang from this strand indefinitely, and lower itself safely at a rate of 10 feet per round. It can climb back up the strand at the same rate. Once the slug breaks contact with the strand, the mucus disintegrates in 1d4 rounds.  &lt;/h5&gt;&lt;h5&gt;&lt;b&gt;Suction (Ex)&lt;/b&gt; A leopard slug secretes sticky mucus, which allows it to apply its 10-foot climb speed to any surface, even sheer walls and ceilings. Once attached to a surface, it has no chance of falling off, unless it's grappled and actively peeled away.&lt;/h5&gt;&lt;/div&gt;&lt;br&gt;&lt;div&gt;&lt;h4&gt;&lt;p&gt;&lt;p&gt;Leopard slugs are among the largest species of slug, and are certainly the most distinctive due to their unique coloration, which often resembles that of a leopard. This characteristic pattern allows leopard slugs to blend in with foliage and stones in the forest environments they call home. Occasionally, one can find more colorful varieties of leopard slug (such as fluorescent orange, bright yellow, or flaming red), bred specifically as pets or familiars by the esoteric masters who prefer such creatures.  Leopard slugs are about 6 inches long and weigh less than a pound.&lt;/p&gt;&lt;/h4&gt;&lt;/div&gt;</t>
  </si>
  <si>
    <t>Petrifern</t>
  </si>
  <si>
    <t>blindsight 30 ft.; Perception -2</t>
  </si>
  <si>
    <t>15, touch 13, flat-footed 15</t>
  </si>
  <si>
    <t>(-1 Dex, +2 natural, +4 size)</t>
  </si>
  <si>
    <t>Fort +3, Ref -1, Will -2</t>
  </si>
  <si>
    <t>toxic secretion</t>
  </si>
  <si>
    <t>Str 2, Dex 9, Con 13, Int -, Wis 6, Cha 9</t>
  </si>
  <si>
    <t>petrify</t>
  </si>
  <si>
    <t>solitary, bundle (2-14), or hive (15-60)</t>
  </si>
  <si>
    <t>This tiny, unassuming tree is shaped like a miniature person, with branches for arms and roots for feet.</t>
  </si>
  <si>
    <t>Petrify (Ex) A petrifern can petrify itself as a standard action in order to defend itself from predators. When it does so, the petrifern's natural armor bonus to AC increases by 5, it gains resistance 10 to cold and fire, and it can take 20 on Stealth checks to appear as a sprout or fallen tree branch. While petrified, the petrifern can't move or take any actions. A petrifern can remain petrified indefinitely, and can cease its petrification as a standard action.  Toxic Secretion (Ex) Petriferns secrete a bitter toxin meant to make them distasteful to predators. Once per day when a creature touches a petrifern, the plant can release its toxin, causing the attacker to become sickened for 1d4 rounds if it fails a DC 11 Fortitude saving throw. The save DC is Constitution-based.</t>
  </si>
  <si>
    <t>The petrifern is an unusual plant creature that resembles a small humanoid-shaped fern, and is able to walk about on its roots. It has the unusual ability to petrify itself at will, hardening its branches and leaves to resemble those of a plant that has been fossilized by natural means. A petrifern's chemical makeup not only allows it to petrify itself, but also doubles as a toxin that the plant can emit from its foliage when it senses danger.  Like all plants, petriferns subsist on sunlight, oxygen, and water. But unlike most flora, they can relocate themselves to ensure they always receive an abundance of nutrients. Once rooted, a petrifern typically petrifies itself until either the nearby soil is depleted of nutrients or external factors cause it to seek sustenance elsewhere.  Petriferns reach a maximum height of 1 foot and weigh up to 3 pounds.</t>
  </si>
  <si>
    <t>&lt;link rel="stylesheet"href="PF.css"&gt;&lt;div&gt;&lt;h2&gt;Petrifern&lt;/h2&gt;&lt;h3&gt;&lt;i&gt;This tiny, unassuming tree is shaped like a miniature person, with branches for arms and roots for feet.&lt;/i&gt;&lt;/h3&gt;&lt;br&gt;&lt;/div&gt;&lt;div class="heading"&gt;&lt;p class="alignleft"&gt;Petrifern&lt;/p&gt;&lt;p class="alignright"&gt;CR 1/6&lt;/p&gt;&lt;div style="clear: both;"&gt;&lt;/div&gt;&lt;/div&gt;&lt;div&gt;&lt;h5&gt;&lt;b&gt;XP &lt;/b&gt;65&lt;/h5&gt;&lt;h5&gt;N Diminutive plant &lt;/h5&gt;&lt;h5&gt;&lt;b&gt;Init &lt;/b&gt;-1; &lt;b&gt;Senses &lt;/b&gt;blindsight 30 ft.; Perception -2&lt;/h5&gt;&lt;/div&gt;&lt;hr/&gt;&lt;div&gt;&lt;h5&gt;&lt;b&gt;DEFENSE&lt;/b&gt;&lt;/h5&gt;&lt;/div&gt;&lt;hr/&gt;&lt;div&gt;&lt;h5&gt;&lt;b&gt;AC &lt;/b&gt;15, touch 13, flat-footed 15 (-1 Dex, +2 natural, +4 size)&lt;/h5&gt;&lt;h5&gt;&lt;b&gt;hp &lt;/b&gt;5 (1d8+1)&lt;/h5&gt;&lt;h5&gt;&lt;b&gt;Fort &lt;/b&gt;+3, &lt;b&gt;Ref &lt;/b&gt;-1, &lt;b&gt;Will &lt;/b&gt;-2&lt;/h5&gt;&lt;h5&gt;&lt;b&gt;Defensive Abilities &lt;/b&gt;toxic secretion; &lt;b&gt;Immune &lt;/b&gt;plant traits&lt;/h5&gt;&lt;/div&gt;&lt;hr/&gt;&lt;div&gt;&lt;h5&gt;&lt;b&gt;OFFENSE&lt;/b&gt;&lt;/h5&gt;&lt;/div&gt;&lt;hr/&gt;&lt;div&gt;&lt;h5&gt;&lt;b&gt;Spd &lt;/b&gt;20 ft.&lt;/h5&gt;&lt;h5&gt;&lt;b&gt;Space &lt;/b&gt;1 ft.; &lt;b&gt;Reach &lt;/b&gt;0 ft.&lt;/h5&gt;&lt;/div&gt;&lt;hr/&gt;&lt;div&gt;&lt;h5&gt;&lt;b&gt;STATISTICS&lt;/b&gt;&lt;/h5&gt;&lt;/div&gt;&lt;hr/&gt;&lt;div&gt;&lt;h5&gt;&lt;b&gt;Str &lt;/b&gt;2, &lt;b&gt;Dex &lt;/b&gt;9, &lt;b&gt;Con &lt;/b&gt;13, &lt;b&gt;Int &lt;/b&gt; -, &lt;b&gt;Wis &lt;/b&gt;6, &lt;b&gt;Cha &lt;/b&gt;9&lt;/h5&gt;&lt;h5&gt;&lt;b&gt;Base Atk &lt;/b&gt;+0; &lt;b&gt;CMB &lt;/b&gt;-5; &lt;b&gt;CMD &lt;/b&gt;1&lt;/h5&gt;&lt;h5&gt;&lt;b&gt;SQ &lt;/b&gt;petrify&lt;/h5&gt;&lt;/div&gt;&lt;hr/&gt;&lt;div&gt;&lt;h5&gt;&lt;b&gt;ECOLOGY&lt;/b&gt;&lt;/h5&gt;&lt;/div&gt;&lt;hr/&gt;&lt;div&gt;&lt;h5&gt;&lt;b&gt;Environment &lt;/b&gt; any forests&lt;/h5&gt;&lt;h5&gt;&lt;b&gt;Organization &lt;/b&gt;solitary, bundle (2-14), or hive (15-60)&lt;/h5&gt;&lt;h5&gt;&lt;b&gt;Treasure &lt;/b&gt;none&lt;/h5&gt;&lt;/div&gt;&lt;hr/&gt;&lt;div&gt;&lt;h5&gt;&lt;b&gt;SPECIAL ABILITIES&lt;/b&gt;&lt;/h5&gt;&lt;/div&gt;&lt;hr/&gt;&lt;div&gt;&lt;/h5&gt;&lt;h5&gt;&lt;b&gt;Petrify (Ex)&lt;/b&gt; A petrifern can petrify itself as a standard action in order to defend itself from predators. When it does so, the petrifern's natural armor bonus to AC increases by 5, it gains resistance 10 to cold and fire, and it can take 20 on Stealth checks to appear as a sprout or fallen tree branch. While petrified, the petrifern can't move or take any actions. A petrifern can remain petrified indefinitely, and can cease its petrification as a standard action.  &lt;/h5&gt;&lt;h5&gt;&lt;b&gt;Toxic Secretion (Ex)&lt;/b&gt; Petriferns secrete a bitter toxin meant to make them distasteful to predators. Once per day when a creature touches a petrifern, the plant can release its toxin, causing the attacker to become sickened for 1d4 rounds if it fails a DC 11 Fortitude saving throw. The save DC is Constitution-based.&lt;/h5&gt;&lt;/div&gt;&lt;br&gt;&lt;div&gt;&lt;h4&gt;&lt;p&gt;&lt;p&gt;The petrifern is an unusual plant creature that resembles a small humanoid-shaped fern, and is able to walk about on its roots. It has the unusual ability to petrify itself at will, hardening its branches and leaves to resemble those of a plant that has been fossilized by natural means. A petrifern's chemical makeup not only allows it to petrify itself, but also doubles as a toxin that the plant can emit from its foliage when it senses danger.  Like all plants, petriferns subsist on sunlight, oxygen, and water. But unlike most flora, they can relocate themselves to ensure they always receive an abundance of nutrients. Once rooted, a petrifern typically petrifies itself until either the nearby soil is depleted of nutrients or external factors cause it to seek sustenance elsewhere.  Petriferns reach a maximum height of 1 foot and weigh up to 3 pounds.&lt;/p&gt;&lt;/h4&gt;&lt;/div&gt;</t>
  </si>
  <si>
    <t>Mindspin Ram</t>
  </si>
  <si>
    <t>gore +4 (1d6+1 plus bleed), 2 hooves +2 (1d4)</t>
  </si>
  <si>
    <t>bleed (1), powerful charge (gore, 1d8+1)</t>
  </si>
  <si>
    <t>Str 12, Dex 17, Con 13, Int 2, Wis 14, Cha 7</t>
  </si>
  <si>
    <t>Multiattack, Nimble Moves</t>
  </si>
  <si>
    <t>Acrobatics +7 (+11 to cross narrow surfaces), Climb +9, Perception +6, Stealth +7 (+11 in snowy conditions)</t>
  </si>
  <si>
    <t>+4 Acrobatics to cross narrow surfaces, +4 Climb, +4 Stealth in snowy conditions</t>
  </si>
  <si>
    <t>This stark white ram's curved horns appear to have sharp thorns studding every inch of their surface.</t>
  </si>
  <si>
    <t>AP 91</t>
  </si>
  <si>
    <t>The hardy Mindspin rams are found only in the high peaks of the Mindspin Mountains, where their stark white fur helps them blend into snowbanks to escape the giants and trolls that are prevalent in the area. They take another of their names, "rosethorn rams," from their dangerous horns, which are covered in sharp growths resembling short thorns, and can cause deep, bleeding wounds that slow foes down until the rams can flee or finish would-be hunters with their sharp hooves. The rams' thorny horns also enable them to strip bark from trees for sustenance during difficult winters.  Rigidly adapted to the snowy peaks of their mountain range, the rams are fiercely territorial and protective of the caves in which they make their dens. During breeding season, they become especially aggressive, venturing out to chase off predators and using their deadly horns to drive away competition. Even mountain trolls avoid direct confrontation with the rams at these times, preferring instead to cave in the creatures' dens, then pick through the rubble to gobble up the whole family. Mindspin rams are 4 feet tall and 6 feet long, and weigh up to 500 pounds.  Mindspin Ram Companions  Starting Statistics: Size Small; Speed 40 ft.; AC +1 natural; Attack gore (1d4); Ability Scores Str 10, Dex 17, Con 11, Int 2, Wis 14, Cha 7; Special Qualities low-light vision, scent.  4th-Level Advancement: Size Medium; Attack gore (1d6); Ability Scores Str +4, Dex -2, Con +2; Special Attacks bleed (gore, 1), powerful charge (gore, 1d8).</t>
  </si>
  <si>
    <t>&lt;link rel="stylesheet"href="PF.css"&gt;&lt;div&gt;&lt;h2&gt;Mindspin Ram&lt;/h2&gt;&lt;h3&gt;&lt;i&gt;This stark white ram's curved horns appear to have sharp thorns studding every inch of their surface.&lt;/i&gt;&lt;/h3&gt;&lt;br&gt;&lt;/div&gt;&lt;div class="heading"&gt;&lt;p class="alignleft"&gt;Mindspin Ram&lt;/p&gt;&lt;p class="alignright"&gt;CR 2&lt;/p&gt;&lt;div style="clear: both;"&gt;&lt;/div&gt;&lt;/div&gt;&lt;div&gt;&lt;h5&gt;&lt;b&gt;XP &lt;/b&gt;600&lt;/h5&gt;&lt;h5&gt;N Medium animal &lt;/h5&gt;&lt;h5&gt;&lt;b&gt;Init &lt;/b&gt;+3; &lt;b&gt;Senses &lt;/b&gt;low-light vision; Perception +6&lt;/h5&gt;&lt;/div&gt;&lt;hr/&gt;&lt;div&gt;&lt;h5&gt;&lt;b&gt;DEFENSE&lt;/b&gt;&lt;/h5&gt;&lt;/div&gt;&lt;hr/&gt;&lt;div&gt;&lt;h5&gt;&lt;b&gt;AC &lt;/b&gt;14, touch 13, flat-footed 11 (+3 Dex, +1 natural)&lt;/h5&gt;&lt;h5&gt;&lt;b&gt;hp &lt;/b&gt;22 (4d8+4)&lt;/h5&gt;&lt;h5&gt;&lt;b&gt;Fort &lt;/b&gt;+5, &lt;b&gt;Ref &lt;/b&gt;+7, &lt;b&gt;Will &lt;/b&gt;+3&lt;/h5&gt;&lt;/div&gt;&lt;hr/&gt;&lt;div&gt;&lt;h5&gt;&lt;b&gt;OFFENSE&lt;/b&gt;&lt;/h5&gt;&lt;/div&gt;&lt;hr/&gt;&lt;div&gt;&lt;h5&gt;&lt;b&gt;Spd &lt;/b&gt;40 ft.&lt;/h5&gt;&lt;h5&gt;&lt;b&gt;Melee &lt;/b&gt;gore +4 (1d6+1 plus bleed), 2 hooves +2 (1d4)&lt;/h5&gt;&lt;h5&gt;&lt;b&gt;Space &lt;/b&gt;5 ft.; &lt;b&gt;Reach &lt;/b&gt;5 ft.&lt;/h5&gt;&lt;h5&gt;&lt;b&gt;Special Attacks &lt;/b&gt;bleed (1), powerful charge (gore, 1d8+1)&lt;/h5&gt;&lt;/div&gt;&lt;hr/&gt;&lt;div&gt;&lt;h5&gt;&lt;b&gt;STATISTICS&lt;/b&gt;&lt;/h5&gt;&lt;/div&gt;&lt;hr/&gt;&lt;div&gt;&lt;h5&gt;&lt;b&gt;Str &lt;/b&gt;12, &lt;b&gt;Dex &lt;/b&gt;17, &lt;b&gt;Con &lt;/b&gt;13, &lt;b&gt;Int &lt;/b&gt; 2, &lt;b&gt;Wis &lt;/b&gt;14, &lt;b&gt;Cha &lt;/b&gt;7&lt;/h5&gt;&lt;h5&gt;&lt;b&gt;Base Atk &lt;/b&gt;+3; &lt;b&gt;CMB &lt;/b&gt;+4; &lt;b&gt;CMD &lt;/b&gt;17 (21 vs. trip)&lt;/h5&gt;&lt;h5&gt;&lt;b&gt;Feats &lt;/b&gt;Multiattack, Nimble Moves&lt;/h5&gt;&lt;h5&gt;&lt;b&gt;Skills &lt;/b&gt;Acrobatics +7 (+11 to cross narrow surfaces), Climb +9, Perception +6, Stealth +7 (+11 in snowy conditions); &lt;b&gt;Racial Modifiers &lt;/b&gt;+4 Acrobatics to cross narrow surfaces, +4 Climb, +4 Stealth in snowy conditions&lt;/h5&gt;&lt;/div&gt;&lt;hr/&gt;&lt;div&gt;&lt;h5&gt;&lt;b&gt;ECOLOGY&lt;/b&gt;&lt;/h5&gt;&lt;/div&gt;&lt;hr/&gt;&lt;div&gt;&lt;h5&gt;&lt;b&gt;Environment &lt;/b&gt; cold mountains&lt;/h5&gt;&lt;h5&gt;&lt;b&gt;Organization &lt;/b&gt;solitary, pair, or herd (3-12)&lt;/h5&gt;&lt;h5&gt;&lt;b&gt;Treasure &lt;/b&gt;none&lt;/h5&gt;&lt;/div&gt;&lt;br&gt;&lt;div&gt;&lt;h4&gt;&lt;p&gt;&lt;p&gt;The hardy Mindspin rams are found only in the high peaks of the Mindspin Mountains, where their stark white fur helps them blend into snowbanks to escape the giants and trolls that are prevalent in the area. They take another of their names, "rosethorn rams," from their dangerous horns, which are covered in sharp growths resembling short thorns, and can cause deep, bleeding wounds that slow foes down until the rams can flee or finish would-be hunters with their sharp hooves. The rams' thorny horns also enable them to strip bark from trees for sustenance during difficult winters.  Rigidly adapted to the snowy peaks of their mountain range, the rams are fiercely territorial and protective of the caves in which they make their dens. During breeding season, they become especially aggressive, venturing out to chase off predators and using their deadly horns to drive away competition. Even mountain trolls avoid direct confrontation with the rams at these times, preferring instead to cave in the creatures' dens, then pick through the rubble to gobble up the whole family. Mindspin rams are 4 feet tall and 6 feet long, and weigh up to 500 pounds.  &lt;br&gt;&lt;b&gt;Mindspin Ram Companions&lt;/b&gt;&lt;br&gt;  &lt;b&gt;Starting Statistics&lt;/b&gt;: &lt;b&gt;Size&lt;/b&gt; Small; &lt;b&gt;Speed&lt;/b&gt; 40 ft.; &lt;b&gt;AC&lt;/b&gt; +1 natural; &lt;b&gt;Attack&lt;/b&gt; gore (1d4); &lt;b&gt;Ability Scores&lt;/b&gt; Str 10, Dex 17, Con 11, Int 2, Wis 14, Cha 7; &lt;b&gt;Special Qualities&lt;/b&gt; low-light vision, scent.  &lt;b&gt;4th-Level Advancement&lt;/b&gt;: &lt;b&gt;Size&lt;/b&gt; Medium; &lt;b&gt;Attack&lt;/b&gt; gore (1d6); &lt;b&gt;Ability Scores&lt;/b&gt; Str +4, Dex -2, Con +2; &lt;b&gt;Special &lt;b&gt;Attack&lt;/b&gt;s&lt;/b&gt; bleed (gore, 1), powerful charge (gore, 1d8).&lt;/p&gt;&lt;/h4&gt;&lt;/div&gt;</t>
  </si>
  <si>
    <t>Skittergoat</t>
  </si>
  <si>
    <t>gore +3 (1d4+1)</t>
  </si>
  <si>
    <t>egg cracker</t>
  </si>
  <si>
    <t>Str 12, Dex 14, Con 11, Int 2, Wis 11, Cha 5</t>
  </si>
  <si>
    <t>Skill Focus (Escape Artist)</t>
  </si>
  <si>
    <t>Escape Artist +6 (+8 to escape a grapple), Perception +4</t>
  </si>
  <si>
    <t>+2 Escape Artist to escape a grapple</t>
  </si>
  <si>
    <t>This small goat has sharp horns that wrap around its head to point forward, making it resemble a tiny bull.</t>
  </si>
  <si>
    <t>Egg Cracker (Ex) A skittergoat's horns are able to crack through the tough shells of ankheg eggs. When a skittergoat charges, its gore attack is resolved against the target's touch AC. In addition, when breaking an object, a skittergoat ignores 1 point of the object's hardness.</t>
  </si>
  <si>
    <t>This breed of small goats, which dines almost exclusively on ankheg eggs, was only recently discovered living among the low hills and valleys of the Skittermounds. The skittergoats have adapted to life alongside the ankhegs with whom they share their environment: their agility allows them to slip through small spaces in search of eggs, and their speed makes them quite adept at escaping the grasp of angry ankheg mothers. Their relatively docile nature and ability to pierce ankheg eggs with their sharp horns have led to high demand for domesticated skittergoat companions among rangers searching for ankheg nests.  Skittergoats don't often form large herds, since foraging for ankheg eggs is most effectively done alone. A mating pair of skittergoats will generally pair for life, with the female ranging out in search of food while the male stays near the den to protect the young. Mothers regurgitate food for their young after returning from a hunt.  Skittergoat Companions  Starting Statistics: Size Small; Speed 30 ft.; AC +1 natural; Attack gore (1d4); Ability Scores Str 13, Dex 14, Con 11, Int 2, Wis 10, Cha 5; Special Qualities low-light vision.  4th-Level Advancement: Size Medium; Attack gore (1d6); Ability Scores Str +4, Dex -2, Con +2; Special Qualities egg cracker.</t>
  </si>
  <si>
    <t>&lt;link rel="stylesheet"href="PF.css"&gt;&lt;div&gt;&lt;h2&gt;Skittergoat&lt;/h2&gt;&lt;h3&gt;&lt;i&gt;This small goat has sharp horns that wrap around its head to point forward, making it resemble a tiny bull.&lt;/i&gt;&lt;/h3&gt;&lt;br&gt;&lt;/div&gt;&lt;div class="heading"&gt;&lt;p class="alignleft"&gt;Skittergoat&lt;/p&gt;&lt;p class="alignright"&gt;CR 1/2&lt;/p&gt;&lt;div style="clear: both;"&gt;&lt;/div&gt;&lt;/div&gt;&lt;div&gt;&lt;h5&gt;&lt;b&gt;XP &lt;/b&gt;200&lt;/h5&gt;&lt;h5&gt;N Small animal &lt;/h5&gt;&lt;h5&gt;&lt;b&gt;Init &lt;/b&gt;+2; &lt;b&gt;Senses &lt;/b&gt;low-light vision; Perception +4&lt;/h5&gt;&lt;/div&gt;&lt;hr/&gt;&lt;div&gt;&lt;h5&gt;&lt;b&gt;DEFENSE&lt;/b&gt;&lt;/h5&gt;&lt;/div&gt;&lt;hr/&gt;&lt;div&gt;&lt;h5&gt;&lt;b&gt;AC &lt;/b&gt;13, touch 13, flat-footed 11 (+2 Dex, +1 size)&lt;/h5&gt;&lt;h5&gt;&lt;b&gt;hp &lt;/b&gt;9 (2d8)&lt;/h5&gt;&lt;h5&gt;&lt;b&gt;Fort &lt;/b&gt;+3, &lt;b&gt;Ref &lt;/b&gt;+5, &lt;b&gt;Will &lt;/b&gt;+0&lt;/h5&gt;&lt;/div&gt;&lt;hr/&gt;&lt;div&gt;&lt;h5&gt;&lt;b&gt;OFFENSE&lt;/b&gt;&lt;/h5&gt;&lt;/div&gt;&lt;hr/&gt;&lt;div&gt;&lt;h5&gt;&lt;b&gt;Spd &lt;/b&gt;30 ft.&lt;/h5&gt;&lt;h5&gt;&lt;b&gt;Melee &lt;/b&gt;gore +3 (1d4+1)&lt;/h5&gt;&lt;h5&gt;&lt;b&gt;Space &lt;/b&gt;5 ft.; &lt;b&gt;Reach &lt;/b&gt;5 ft.&lt;/h5&gt;&lt;h5&gt;&lt;b&gt;Special Attacks &lt;/b&gt;egg cracker&lt;/h5&gt;&lt;/div&gt;&lt;hr/&gt;&lt;div&gt;&lt;h5&gt;&lt;b&gt;STATISTICS&lt;/b&gt;&lt;/h5&gt;&lt;/div&gt;&lt;hr/&gt;&lt;div&gt;&lt;h5&gt;&lt;b&gt;Str &lt;/b&gt;12, &lt;b&gt;Dex &lt;/b&gt;14, &lt;b&gt;Con &lt;/b&gt;11, &lt;b&gt;Int &lt;/b&gt; 2, &lt;b&gt;Wis &lt;/b&gt;11, &lt;b&gt;Cha &lt;/b&gt;5&lt;/h5&gt;&lt;h5&gt;&lt;b&gt;Base Atk &lt;/b&gt;+1; &lt;b&gt;CMB &lt;/b&gt;+1; &lt;b&gt;CMD &lt;/b&gt;13 (17 vs. trip)&lt;/h5&gt;&lt;h5&gt;&lt;b&gt;Feats &lt;/b&gt;Skill Focus (Escape Artist)&lt;/h5&gt;&lt;h5&gt;&lt;b&gt;Skills &lt;/b&gt;Escape Artist +6 (+8 to escape a grapple), Perception +4; &lt;b&gt;Racial Modifiers &lt;/b&gt;+2 Escape Artist to escape a grapple&lt;/h5&gt;&lt;/div&gt;&lt;hr/&gt;&lt;div&gt;&lt;h5&gt;&lt;b&gt;ECOLOGY&lt;/b&gt;&lt;/h5&gt;&lt;/div&gt;&lt;hr/&gt;&lt;div&gt;&lt;h5&gt;&lt;b&gt;Environment &lt;/b&gt; temperate hills or plains&lt;/h5&gt;&lt;h5&gt;&lt;b&gt;Organization &lt;/b&gt;solitary, pair, or herd (3-12)&lt;/h5&gt;&lt;h5&gt;&lt;b&gt;Treasure &lt;/b&gt;none&lt;/h5&gt;&lt;/div&gt;&lt;hr/&gt;&lt;div&gt;&lt;h5&gt;&lt;b&gt;SPECIAL ABILITIES&lt;/b&gt;&lt;/h5&gt;&lt;/div&gt;&lt;hr/&gt;&lt;div&gt;&lt;/h5&gt;&lt;h5&gt;&lt;b&gt;Egg Cracker (Ex)&lt;/b&gt; A skittergoat's horns are able to crack through the tough shells of ankheg eggs. When a skittergoat charges, its gore attack is resolved against the target's touch AC. In addition, when breaking an object, a skittergoat ignores 1 point of the object's hardness.&lt;/h5&gt;&lt;/div&gt;&lt;br&gt;&lt;div&gt;&lt;h4&gt;&lt;p&gt;&lt;p&gt;This breed of small goats, which dines almost exclusively on ankheg eggs, was only recently discovered living among the low hills and valleys of the Skittermounds. The skittergoats have adapted to life alongside the ankhegs with whom they share their environment: their agility allows them to slip through small spaces in search of eggs, and their speed makes them quite adept at escaping the grasp of angry ankheg mothers. Their relatively docile nature and ability to pierce ankheg eggs with their sharp horns have led to high demand for domesticated skittergoat companions among rangers searching for ankheg nests.  Skittergoats don't often form large herds, since foraging for ankheg eggs is most effectively done alone. A mating pair of skittergoats will generally pair for life, with the female ranging out in search of food while the male stays near the den to protect the young. Mothers regurgitate food for their young after returning from a hunt.  &lt;br&gt;&lt;b&gt;Skittergoat Companions&lt;/b&gt;&lt;br&gt;  &lt;b&gt;Starting Statistics&lt;/b&gt;: &lt;b&gt;Size&lt;/b&gt; Small; &lt;b&gt;Speed&lt;/b&gt; 30 ft.; &lt;b&gt;AC&lt;/b&gt; +1 natural; &lt;b&gt;Attack&lt;/b&gt; gore (1d4); &lt;b&gt;Ability Scores&lt;/b&gt; Str 13, Dex 14, Con 11, Int 2, Wis 10, Cha 5; &lt;b&gt;Special Qualities&lt;/b&gt; low-light vision.  &lt;b&gt;4th-Level Advancement&lt;/b&gt;: &lt;b&gt;Size&lt;/b&gt; Medium; &lt;b&gt;Attack&lt;/b&gt; gore (1d6); &lt;b&gt;Ability Scores&lt;/b&gt; Str +4, Dex -2, Con +2; &lt;b&gt;Special Qualities&lt;/b&gt; egg cracker.&lt;/p&gt;&lt;/h4&gt;&lt;/div&gt;</t>
  </si>
  <si>
    <t>Blackwisp Egret</t>
  </si>
  <si>
    <t>deceptive target</t>
  </si>
  <si>
    <t>bite +3 (1d4-3)</t>
  </si>
  <si>
    <t>Str 4, Dex 15, Con 11, Int 2, Wis 12, Cha 5</t>
  </si>
  <si>
    <t>Fly +4, Stealth +10</t>
  </si>
  <si>
    <t>This jet-black bird has a long, hooked beak. Its piercing orange eyes reflect any light that hits them, making them appear to glow ominously.</t>
  </si>
  <si>
    <t>Deceptive Target (Ex) A blackwisp egret's glowing eyes belie its true position at night. In areas of dim light or darkness, ranged attacks against a blackwisp egret suffer a 20% miss chance.</t>
  </si>
  <si>
    <t>Blackwisp egrets are relatively harmless during the day, but at night, their glowing eyes are often mistaken for the deadly will-o'-wisps that plague Belkzen's Ghostlight Marsh. Many people flee in terror upon seeing flocks of glowing orbs in the night and wind up twisting an ankle on a gnarled tree root or falling into a sinkhole as they bolt. These misfortunes have led many who travel through Ghostlight Marsh to consider blackwisp egrets unlucky omens.  Blackwisp egrets are hunters and scavengers, living on anything from frogs to fish to carrion left by other denizens of the marsh. Their long, serrated beaks are excellent for cutting through the clothing of deceased travelers, and flocks of egrets on the edge of starvation sometimes even attack living travelers.  Almost invisible at night thanks to their jet-black feathers, the birds are well adapted to hunting by stealth in their environment. They flock together for protection, as even the most dangerous predators avoid such groups when encountered in darkness, fearing that they may actually be a group of will-o'-wisps. The few swamp druids who still make their homes in the marsh have been known to domesticate these birds, encouraging them to slowly circle the druids' homes at night to ward away unwanted visitors.  Blackwisp Egret Companions  Starting Statistics: Size Small; Speed 30 ft., fly 30 ft. (poor); AC +1 natural; Attack bite (1d4); Ability Scores Str 8, Dex 17, Con 8, Int 2, Wis 13, Cha 5; Special Qualities low-light vision.  4th-Level Advancement: Size Medium; Attack bite (1d6); Ability Scores Str +4, Dex -2, Con +2; Special Qualities deceptive target.</t>
  </si>
  <si>
    <t>&lt;link rel="stylesheet"href="PF.css"&gt;&lt;div&gt;&lt;h2&gt;Blackwisp Egret&lt;/h2&gt;&lt;h3&gt;&lt;i&gt;This jet-black bird has a long, hooked beak. Its piercing orange eyes reflect any light that hits them, making them appear to glow ominously.&lt;/i&gt;&lt;/h3&gt;&lt;br&gt;&lt;/div&gt;&lt;div class="heading"&gt;&lt;p class="alignleft"&gt;Blackwisp Egret&lt;/p&gt;&lt;p class="alignright"&gt;CR 1/3&lt;/p&gt;&lt;div style="clear: both;"&gt;&lt;/div&gt;&lt;/div&gt;&lt;div&gt;&lt;h5&gt;&lt;b&gt;XP &lt;/b&gt;135&lt;/h5&gt;&lt;h5&gt;N Small animal &lt;/h5&gt;&lt;h5&gt;&lt;b&gt;Init &lt;/b&gt;+2; &lt;b&gt;Senses &lt;/b&gt;low-light vision; Perception +1&lt;/h5&gt;&lt;/div&gt;&lt;hr/&gt;&lt;div&gt;&lt;h5&gt;&lt;b&gt;DEFENSE&lt;/b&gt;&lt;/h5&gt;&lt;/div&gt;&lt;hr/&gt;&lt;div&gt;&lt;h5&gt;&lt;b&gt;AC &lt;/b&gt;13, touch 13, flat-footed 11 (+2 Dex, +1 size)&lt;/h5&gt;&lt;h5&gt;&lt;b&gt;hp &lt;/b&gt;4 (1d8)&lt;/h5&gt;&lt;h5&gt;&lt;b&gt;Fort &lt;/b&gt;+2, &lt;b&gt;Ref &lt;/b&gt;+4, &lt;b&gt;Will &lt;/b&gt;+1&lt;/h5&gt;&lt;h5&gt;&lt;b&gt;Defensive Abilities &lt;/b&gt;deceptive target&lt;/h5&gt;&lt;/div&gt;&lt;hr/&gt;&lt;div&gt;&lt;h5&gt;&lt;b&gt;OFFENSE&lt;/b&gt;&lt;/h5&gt;&lt;/div&gt;&lt;hr/&gt;&lt;div&gt;&lt;h5&gt;&lt;b&gt;Spd &lt;/b&gt;10 ft., fly 40 ft. (average)&lt;/h5&gt;&lt;h5&gt;&lt;b&gt;Melee &lt;/b&gt;bite +3 (1d4-3)&lt;/h5&gt;&lt;h5&gt;&lt;b&gt;Space &lt;/b&gt;5 ft.; &lt;b&gt;Reach &lt;/b&gt;5 ft.&lt;/h5&gt;&lt;/div&gt;&lt;hr/&gt;&lt;div&gt;&lt;h5&gt;&lt;b&gt;STATISTICS&lt;/b&gt;&lt;/h5&gt;&lt;/div&gt;&lt;hr/&gt;&lt;div&gt;&lt;h5&gt;&lt;b&gt;Str &lt;/b&gt;4, &lt;b&gt;Dex &lt;/b&gt;15, &lt;b&gt;Con &lt;/b&gt;11, &lt;b&gt;Int &lt;/b&gt; 2, &lt;b&gt;Wis &lt;/b&gt;12, &lt;b&gt;Cha &lt;/b&gt;5&lt;/h5&gt;&lt;h5&gt;&lt;b&gt;Base Atk &lt;/b&gt;+0; &lt;b&gt;CMB &lt;/b&gt;-4; &lt;b&gt;CMD &lt;/b&gt;8&lt;/h5&gt;&lt;h5&gt;&lt;b&gt;Feats &lt;/b&gt;Weapon Finesse&lt;/h5&gt;&lt;h5&gt;&lt;b&gt;Skills &lt;/b&gt;Fly +4, Stealth +10&lt;/h5&gt;&lt;/div&gt;&lt;hr/&gt;&lt;div&gt;&lt;h5&gt;&lt;b&gt;ECOLOGY&lt;/b&gt;&lt;/h5&gt;&lt;/div&gt;&lt;hr/&gt;&lt;div&gt;&lt;h5&gt;&lt;b&gt;Environment &lt;/b&gt; temperate swamps&lt;/h5&gt;&lt;h5&gt;&lt;b&gt;Organization &lt;/b&gt;solitary, pair, or flock (3-12)&lt;/h5&gt;&lt;h5&gt;&lt;b&gt;Treasure &lt;/b&gt;none&lt;/h5&gt;&lt;/div&gt;&lt;hr/&gt;&lt;div&gt;&lt;h5&gt;&lt;b&gt;SPECIAL ABILITIES&lt;/b&gt;&lt;/h5&gt;&lt;/div&gt;&lt;hr/&gt;&lt;div&gt;&lt;/h5&gt;&lt;h5&gt;&lt;b&gt;Deceptive Target (Ex)&lt;/b&gt; A blackwisp egret's glowing eyes belie its true position at night. In areas of dim light or darkness, ranged attacks against a blackwisp egret suffer a 20% miss chance.&lt;/h5&gt;&lt;/div&gt;&lt;br&gt;&lt;div&gt;&lt;h4&gt;&lt;p&gt;&lt;p&gt;Blackwisp egrets are relatively harmless during the day, but at night, their glowing eyes are often mistaken for the deadly will-o'-wisps that plague Belkzen's Ghostlight Marsh. Many people flee in terror upon seeing flocks of glowing orbs in the night and wind up twisting an ankle on a gnarled tree root or falling into a sinkhole as they bolt. These misfortunes have led many who travel through Ghostlight Marsh to consider blackwisp egrets unlucky omens.  Blackwisp egrets are hunters and scavengers, living on anything from frogs to fish to carrion left by other denizens of the marsh. Their long, serrated beaks are excellent for cutting through the clothing of deceased travelers, and flocks of egrets on the edge of starvation sometimes even attack living travelers.  Almost invisible at night thanks to their jet-black feathers, the birds are well adapted to hunting by stealth in their environment. They flock together for protection, as even the most dangerous predators avoid such groups when encountered in darkness, fearing that they may actually be a group of will-o'-wisps. The few swamp druids who still make their homes in the marsh have been known to domesticate these birds, encouraging them to slowly circle the druids' homes at night to ward away unwanted visitors.  &lt;br&gt;&lt;b&gt;Blackwisp Egret Companions&lt;/b&gt;&lt;br&gt;  &lt;b&gt;Starting Statistics&lt;/b&gt;: &lt;b&gt;Size&lt;/b&gt; Small; &lt;b&gt;Speed&lt;/b&gt; 30 ft., fly 30 ft. (poor); &lt;b&gt;AC&lt;/b&gt; +1 natural; &lt;b&gt;Attack&lt;/b&gt; bite (1d4); &lt;b&gt;Ability Scores&lt;/b&gt; Str 8, Dex 17, Con 8, Int 2, Wis 13, Cha 5; &lt;b&gt;Special Qualities&lt;/b&gt; low-light vision.  &lt;b&gt;4th-Level Advancement&lt;/b&gt;: &lt;b&gt;Size&lt;/b&gt; Medium; &lt;b&gt;Attack&lt;/b&gt; bite (1d6); &lt;b&gt;Ability Scores&lt;/b&gt; Str +4, Dex -2, Con +2; &lt;b&gt;Special Qualities&lt;/b&gt; deceptive target.&lt;/p&gt;&lt;/h4&gt;&lt;/div&gt;</t>
  </si>
  <si>
    <t>Exoskeleton Giant Cockroach</t>
  </si>
  <si>
    <t>Pathfinder RPG Bestiary 2 58</t>
  </si>
  <si>
    <t>30 ft., climb 30 ft., fly 40 ft. (clumsy)</t>
  </si>
  <si>
    <t>Str 13, Dex 12, Con -, Int -, Wis 10, Cha 10</t>
  </si>
  <si>
    <t>Climb +9, Fly -5</t>
  </si>
  <si>
    <t>burst (DC 11)</t>
  </si>
  <si>
    <t>The tattered remains of a dead stag beetle rumble to life, creaking and clattering forward on dry, brittle legs.</t>
  </si>
  <si>
    <t>Exoskeleton</t>
  </si>
  <si>
    <t>Found skittering through forgotten tombs, crawling through deep forests, and filling damp caverns, exoskeletons are animated carapaces of arthropods and other vermin. Most exoskeletons are the intentional creations of necromancers, but some of these undead monstrosities arise spontaneously from places awash with negative energy or are created by malfunctioning artifacts. Even though exoskeletons are just as mindless as they were when they were living, they now attack all living creatures on sight, exploding in a burst of dusty remains when they are destroyed.  A spellcaster can create an exoskeleton using animate dead. An exoskeleton can be created from a mostly intact dead vermin that has an exoskeleton. This includes arachnids, insects, crustaceans, and even some mollusks, but not soft-bodied vermin such as jellyfish and leeches.  Creating an Exoskeleton  "Exoskeleton" is an acquired template that can be added to any corporeal vermin that has an exoskeleton (referred to hereafter as the base creature).  Challenge Rating: Depends on Hit Dice, as follows:  Hit Dice CR XP  1 1/4 100  2 1/2 200  3-4 1 400  5-6 2 600  7-8 3 800  9-10 4 1,200  11-12 5 1,600  13-15 6 2,400  16-17 7 3,200  18-20 8 4,800  21-24 9 6,400  25-28 10 9,600   Alignment: Always neutral evil.  Type: The creature's type changes to undead. It retains any subtype except for alignment subtypes (such as good) and subtypes that indicate kind (such as giant). It does not gain the augmented subtype. It uses all the base creature's statistics and special abilities except as noted here.  Armor Class: Natural armor changes as follows:  Exoskeleton Size Natural Armor Bonus  Tiny or smaller +0  Small +1  Medium +2  Large +3  Huge +4  Gargantuan +7  Colossal +11  Hit Dice: An exoskeleton retains the number of Hit Dice the base creature possessed, and gains a number of additional Hit Dice as noted on the following table. If the base creature has more than 20 Hit Dice, it can't be made into an exoskeleton by the animate dead spell. An exoskeleton uses its Charisma modifier (instead of its Constitution modifier) to determine bonus hit points.  Exoskeleton Size Bonus Hit Dice  Tiny or smaller -  Small or Medium +1 HD  Large +2 HD  Huge +4 HD  Gargantuan +6 HD  Colossal +10 HD  Saves: Base save bonuses are Fort +1/3 HD, Ref +1/3 HD, and Will +1/2 HD +2.  Defensive Abilities: Exoskeletons lose their defensive abilities and gain all of the qualities and immunities granted by the undead type. In addition, exoskeletons gain DR 5/bludgeoning.  Speed: An exoskeleton retains all movement speeds. However, its maneuverability for flight drops to clumsy.  Attacks: An exoskeleton retains all of its natural weapons. If the base creature didn't have any natural weapons, it gains a slam attack that deals damage based on the exoskeleton's size, but as if it were one size category larger than its actual size.   Special Attacks: An exoskeleton loses all of its special attacks that rely on a functioning biology (such as poison), but retains any others.  Abilities: An exoskeleton's Strength increases by 2. The exoskeleton has no Constitution or Intelligence score, and its Wisdom and Charisma scores change to 10.  BAB: An exoskeleton's base attack bonus is equal to 3/4 of its Hit Dice.  Skills: Though most vermin are mindless and have no skill ranks, the exoskeleton loses all skill ranks if it had any, and it doesn't retain any racial bonuses it had.  Feats: An exoskeleton loses all feats possessed by the base creature, and doesn't gain feats as its Hit Dice increase, but it does gain Toughness as a bonus feat.  Special Qualities: An exoskeleton loses most special qualities of the base creature. It retains any extraordinary special qualities that improve its melee or ranged attacks. An exoskeleton gains the following special quality.  Burst (Ex): When an exoskeleton is destroyed, its desiccated husk bursts, releasing the dusty remains of the vermin into the surrounding air. Any creature adjacent to an exoskeleton when it bursts must succeed at a Fortitude save or become staggered for 1 round as it coughs and sneezes. Creatures that don't need to breathe are immune to this effect. If the exoskeleton possesses 10 or more Hit Dice, the victim is nauseated instead. The save DC is equal to 10 + 1/2 the exoskeleton's HD + its Cha modifier.</t>
  </si>
  <si>
    <t>&lt;link rel="stylesheet"href="PF.css"&gt;&lt;div&gt;&lt;h2&gt;Exoskeleton, Giant Cockroach&lt;/h2&gt;&lt;h3&gt;&lt;i&gt;The tattered remains of a dead stag beetle rumble to life, creaking and clattering forward on dry, brittle legs.&lt;/i&gt;&lt;/h3&gt;&lt;br&gt;&lt;/div&gt;&lt;div class="heading"&gt;&lt;p class="alignleft"&gt;Exoskeleton Giant Cockroach&lt;/p&gt;&lt;p class="alignright"&gt;CR 1/2&lt;/p&gt;&lt;div style="clear: both;"&gt;&lt;/div&gt;&lt;/div&gt;&lt;div&gt;&lt;h5&gt;&lt;b&gt;XP &lt;/b&gt;200&lt;/h5&gt;&lt;h5&gt;&lt;i&gt;Pathfinder RPG Bestiary 2&lt;/i&gt; 58&lt;/h5&gt;&lt;h5&gt;NE Small undead &lt;/h5&gt;&lt;h5&gt;&lt;b&gt;Init &lt;/b&gt;+1; &lt;b&gt;Senses &lt;/b&gt;darkvision 60 ft., tremorsense 60 ft.; Perception +0&lt;/h5&gt;&lt;/div&gt;&lt;hr/&gt;&lt;div&gt;&lt;h5&gt;&lt;b&gt;DEFENSE&lt;/b&gt;&lt;/h5&gt;&lt;/div&gt;&lt;hr/&gt;&lt;div&gt;&lt;h5&gt;&lt;b&gt;AC &lt;/b&gt;13, touch 12, flat-footed 12 (+1 Dex, +1 natural, +1 size)&lt;/h5&gt;&lt;h5&gt;&lt;b&gt;hp &lt;/b&gt;12 (2d8+3)&lt;/h5&gt;&lt;h5&gt;&lt;b&gt;Fort &lt;/b&gt;+0, &lt;b&gt;Ref &lt;/b&gt;+1, &lt;b&gt;Will &lt;/b&gt;+3&lt;/h5&gt;&lt;h5&gt;&lt;b&gt;DR &lt;/b&gt;5/bludgeoning; &lt;b&gt;Immune &lt;/b&gt;undead traits&lt;/h5&gt;&lt;h5&gt;&lt;b&gt;Weaknesses &lt;/b&gt;light sensitivity&lt;/h5&gt;&lt;/div&gt;&lt;hr/&gt;&lt;div&gt;&lt;h5&gt;&lt;b&gt;OFFENSE&lt;/b&gt;&lt;/h5&gt;&lt;/div&gt;&lt;hr/&gt;&lt;div&gt;&lt;h5&gt;&lt;b&gt;Spd &lt;/b&gt;30 ft., climb 30 ft., fly 40 ft. (clumsy)&lt;/h5&gt;&lt;h5&gt;&lt;b&gt;Melee &lt;/b&gt;bite +3 (1d4+1)&lt;/h5&gt;&lt;h5&gt;&lt;b&gt;Space &lt;/b&gt;5 ft.; &lt;b&gt;Reach &lt;/b&gt;5 ft.&lt;/h5&gt;&lt;/div&gt;&lt;hr/&gt;&lt;div&gt;&lt;h5&gt;&lt;b&gt;STATISTICS&lt;/b&gt;&lt;/h5&gt;&lt;/div&gt;&lt;hr/&gt;&lt;div&gt;&lt;h5&gt;&lt;b&gt;Str &lt;/b&gt;13, &lt;b&gt;Dex &lt;/b&gt;12, &lt;b&gt;Con &lt;/b&gt;-, &lt;b&gt;Int &lt;/b&gt; -, &lt;b&gt;Wis &lt;/b&gt;10, &lt;b&gt;Cha &lt;/b&gt;10&lt;/h5&gt;&lt;h5&gt;&lt;b&gt;Base Atk &lt;/b&gt;+1; &lt;b&gt;CMB &lt;/b&gt;+1; &lt;b&gt;CMD &lt;/b&gt;12 (20 vs. trip)&lt;/h5&gt;&lt;h5&gt;&lt;b&gt;Feats &lt;/b&gt;Toughness&lt;sup&gt;B&lt;/sup&gt;&lt;/h5&gt;&lt;h5&gt;&lt;b&gt;Skills &lt;/b&gt;Climb +9, Fly -5&lt;/h5&gt;&lt;h5&gt;&lt;b&gt;SQ &lt;/b&gt;burst (DC 11)&lt;/h5&gt;&lt;/div&gt;&lt;hr/&gt;&lt;div&gt;&lt;h5&gt;&lt;b&gt;ECOLOGY&lt;/b&gt;&lt;/h5&gt;&lt;/div&gt;&lt;hr/&gt;&lt;div&gt;&lt;h5&gt;&lt;b&gt;Environment &lt;/b&gt; ?&lt;/h5&gt;&lt;h5&gt;&lt;b&gt;Organization &lt;/b&gt;?&lt;/h5&gt;&lt;h5&gt;&lt;b&gt;Treasure &lt;/b&gt;?&lt;/h5&gt;&lt;/div&gt;&lt;br&gt;&lt;div&gt;&lt;h4&gt;&lt;p&gt;&lt;p&gt;Found skittering through forgotten tombs, crawling through deep forests, and filling damp caverns, exoskeletons are animated carapaces of arthropods and other vermin. Most exoskeletons are the intentional creations of necromancers, but some of these undead monstrosities arise spontaneously from places awash with negative energy or are created by malfunctioning artifacts. Even though exoskeletons are just as mindless as they were when they were living, they now attack all living creatures on sight, exploding in a burst of dusty remains when they are destroyed.  A spellcaster can create an exoskeleton using &lt;i&gt;animate dead&lt;/i&gt;. An exoskeleton can be created from a mostly intact dead vermin that has an exoskeleton. This includes arachnids, insects, crustaceans, and even some mollusks, but not soft-bodied vermin such as jellyfish and leeches.  &lt;br&gt;&lt;b&gt;Creating an Exoskeleton&lt;/b&gt;&lt;br&gt;  "Exoskeleton" is an acquired template that can be added to any corporeal vermin that has an exoskeleton (referred to hereafter as the base creature).  &lt;br&gt;&lt;b&gt;Challenge Rating:&lt;/b&gt; Depends on Hit Dice, as follows:  &lt;table border ='1'&gt;&lt;tr&gt;&lt;th&gt;Hit Dice&lt;/th&gt;&lt;th&gt;CR&lt;/th&gt;&lt;th&gt;XP&lt;/th&gt;&lt;/tr&gt;&lt;tr&gt;&lt;td&gt;1&lt;/td&gt;&lt;td&gt;1/4&lt;/td&gt;&lt;td&gt;100&lt;/td&gt;&lt;/tr&gt;&lt;tr&gt;&lt;td&gt;2&lt;/td&gt;&lt;td&gt;1/2&lt;/td&gt;&lt;td&gt;200&lt;/td&gt;&lt;/tr&gt;&lt;tr&gt;&lt;td&gt;3-4&lt;/td&gt;&lt;td&gt;1&lt;/td&gt;&lt;td&gt;400&lt;/td&gt;&lt;/tr&gt;&lt;tr&gt;&lt;td&gt;5-6&lt;/td&gt;&lt;td&gt;2&lt;/td&gt;&lt;td&gt;600&lt;/td&gt;&lt;/tr&gt;&lt;tr&gt;&lt;td&gt;7-8&lt;/td&gt;&lt;td&gt;3&lt;/td&gt;&lt;td&gt;800&lt;/td&gt;&lt;/tr&gt;&lt;tr&gt;&lt;td&gt;9-10&lt;/td&gt;&lt;td&gt;4&lt;/td&gt;&lt;td&gt;1,200&lt;/td&gt;&lt;/tr&gt;&lt;tr&gt;&lt;td&gt;11-12&lt;/td&gt;&lt;td&gt;5&lt;/td&gt;&lt;td&gt;1,600&lt;/td&gt;&lt;/tr&gt;&lt;tr&gt;&lt;td&gt;13-15&lt;/td&gt;&lt;td&gt;6&lt;/td&gt;&lt;td&gt;2,400&lt;/td&gt;&lt;/tr&gt;&lt;tr&gt;&lt;td&gt;16-17&lt;/td&gt;&lt;td&gt;7&lt;/td&gt;&lt;td&gt;3,200&lt;/td&gt;&lt;/tr&gt;&lt;tr&gt;&lt;td&gt;18-20&lt;/td&gt;&lt;td&gt;8&lt;/td&gt;&lt;td&gt;4,800&lt;/td&gt;&lt;/tr&gt;&lt;tr&gt;&lt;td&gt;21-24&lt;/td&gt;&lt;td&gt;9&lt;/td&gt;&lt;td&gt;6,400&lt;/td&gt;&lt;/tr&gt;&lt;tr&gt;&lt;td&gt;25-28&lt;/td&gt;&lt;td&gt;10&lt;/td&gt;&lt;td&gt;9,600&lt;/td&gt;&lt;/tr&gt;&lt;/table&gt;   &lt;br&gt;&lt;b&gt;Alignment:&lt;/b&gt; Always neutral evil.  &lt;br&gt;&lt;b&gt;Type:&lt;/b&gt; The creature's type changes to undead. It retains any subtype except for alignment subtypes (such as good) and subtypes that indicate kind (such as giant). It does not gain the augmented subtype. It uses all the base creature's statistics and special abilities except as noted here.  &lt;br&gt;&lt;b&gt;Armor Class:&lt;/b&gt; Natural armor changes as follows:     &lt;table border ='1'&gt;&lt;tr&gt;&lt;th&gt;Exoskeleton Size&lt;/th&gt;&lt;th&gt;Natural Armor Bonus&lt;/th&gt;&lt;/tr&gt;&lt;tr&gt;&lt;td&gt;Tiny or smaller&lt;/td&gt;&lt;td&gt;+0&lt;/td&gt;&lt;/tr&gt;&lt;tr&gt;&lt;td&gt;Small&lt;/td&gt;&lt;td&gt;+1&lt;/td&gt;&lt;/tr&gt;&lt;tr&gt;&lt;td&gt;Medium&lt;/td&gt;&lt;td&gt;+2&lt;/td&gt;&lt;/tr&gt;&lt;tr&gt;&lt;td&gt;Large&lt;/td&gt;&lt;td&gt;+3&lt;/td&gt;&lt;/tr&gt;&lt;tr&gt;&lt;td&gt;Huge&lt;/td&gt;&lt;td&gt;+4&lt;/td&gt;&lt;/tr&gt;&lt;tr&gt;&lt;td&gt;Gargantuan&lt;/td&gt;&lt;td&gt;+7&lt;/td&gt;&lt;/tr&gt;&lt;tr&gt;&lt;td&gt;Colossal&lt;/td&gt;&lt;td&gt;+11&lt;/td&gt;&lt;/tr&gt;&lt;/table&gt;     &lt;br&gt;&lt;b&gt;Hit Dice:&lt;/b&gt; An exoskeleton retains the number of Hit Dice the base creature possessed, and gains a number of additional HitDice as noted on the following table. If the base creature has more than 20 Hit Dice, it can't be made into an exoskeleton by the &lt;i&gt;animate dead&lt;/i&gt; spell. An exoskeleton uses its Charisma modifier (instead of its Constitution modifier) to determine bonus hit points.     &lt;table border ='1'&gt;&lt;tr&gt;&lt;th&gt;Exoskeleton Size&lt;/th&gt;&lt;th&gt;Bonus Hit Dice&lt;/th&gt;&lt;/tr&gt;&lt;tr&gt;&lt;td&gt;Tiny or smaller -&lt;/td&gt;&lt;/tr&gt;&lt;tr&gt;&lt;td&gt;Small or Medium&lt;/td&gt;&lt;td&gt;+1 HD&lt;/td&gt;&lt;/tr&gt;&lt;tr&gt;&lt;td&gt;Large&lt;/td&gt;&lt;td&gt;+2 HD&lt;/td&gt;&lt;/tr&gt;&lt;tr&gt;&lt;td&gt;Huge&lt;/td&gt;&lt;td&gt;+4 HD&lt;/td&gt;&lt;/tr&gt;&lt;tr&gt;&lt;td&gt;Gargantuan&lt;/td&gt;&lt;td&gt;+6 HD&lt;/td&gt;&lt;/tr&gt;&lt;tr&gt;&lt;td&gt;Colossal&lt;/td&gt;&lt;td&gt;+10 HD&lt;/td&gt;&lt;/tr&gt;&lt;/table&gt;     &lt;br&gt;&lt;b&gt;Saves:&lt;/b&gt; Base save bonuses are Fort +1/3 HD, Ref +1/3 HD, and Will +1/2 HD +2.  &lt;br&gt;&lt;b&gt;Defensive Abilities:&lt;/b&gt; Exoskeletons lose their defensive abilities and gain all of the qualities and immunities granted by the undead type. In addition, exoskeletons gain DR 5/bludgeoning.  &lt;br&gt;&lt;b&gt;Speed:&lt;/b&gt; An exoskeleton retains all movement speeds. However, its maneuverability for flight drops to clumsy.  &lt;br&gt;&lt;b&gt;Attacks:&lt;/b&gt; An exoskeleton retains all of its natural weapons. If the base creature didn't have any natural weapons, it gains a slam attack that deals damage based on the exoskeleton's size, but as if it were one size category larger than its actual size.   &lt;br&gt;&lt;b&gt;Special Attacks:&lt;/b&gt; An exoskeleton loses all of its special attacks that rely on a functioning biology (such as poison), but retains any others.  &lt;br&gt;&lt;b&gt;Abilities:&lt;/b&gt; An exoskeleton's Strength increases by 2. The exoskeleton has no Constitution or Intelligence score, and its Wisdom and Charisma scores change to 10.  &lt;br&gt;&lt;b&gt;BAB:&lt;/b&gt; An exoskeleton's base attack bonus is equal to 3/4 of its Hit Dice.  &lt;br&gt;&lt;b&gt;Skills:&lt;/b&gt; Though most vermin are mindless and have no skill ranks, the exoskeleton loses all skill ranks if it had any, and it doesn't retain any racial bonuses it had.  &lt;br&gt;&lt;b&gt;Feats:&lt;/b&gt; An exoskeleton loses all feats possessed by the base creature, and doesn't gain feats as its Hit Dice increase, but it does gain Toughness as a bonus feat.  &lt;br&gt;&lt;b&gt;Special Qualities:&lt;/b&gt; An exoskeleton loses most special qualities of the base creature. It retains any extraordinary special qualities that improve its melee or ranged attacks. An exoskeleton gains the following special quality.  &lt;i&gt;Burst (Ex)&lt;/i&gt;: When an exoskeleton is destroyed, its desiccated husk bursts, releasing the dusty remains of the vermin into the surrounding air. Any creature adjacent to an exoskeleton when it bursts must succeed at a Fortitude save or become staggered for 1 round as it coughs and sneezes. Creatures that don't need to breathe are immune to this effect. If the exoskeleton possesses 10 or more Hit Dice, the victim is nauseated instead. The save DC is equal to 10 + 1/2 the exoskeleton's HD + its Cha modifier.&lt;/p&gt;&lt;/h4&gt;&lt;/div&gt;</t>
  </si>
  <si>
    <t>Chalicotherium</t>
  </si>
  <si>
    <t>2 claws +12 (1d8+7)</t>
  </si>
  <si>
    <t>Str 24, Dex 11, Con 18, Int 2, Wis 11, Cha 5</t>
  </si>
  <si>
    <t>24 (26 vs. bull rush, 28 vs. trip)</t>
  </si>
  <si>
    <t>Endurance, Improved Bull Rush, Power Attack, Toughness</t>
  </si>
  <si>
    <t>Climb +11, Perception +10</t>
  </si>
  <si>
    <t>This huge, slothlike creature has long, clawed forelimbs and short rear legs.</t>
  </si>
  <si>
    <t>Chalicotheriums are massive creatures resembling sloths with vaguely equine heads and long forelimbs ending in wickedly sharp claws. These creatures are generally docile and will attack only when provoked, but they defend their homes and young from attack viciously. A typical adult chalicotherium is about 10 feet tall at the shoulder and 12 feet long from nose to rump, and weighs 14,000 pounds.  When on the ground, a chalicotherium seems almost to be standing upright, as its short, stocky rear legs support most of its body weight. Its ability to climb is superb, though only exceptionally large trees are sturdy enough to support it, and its long front limbs allow it to quickly ascend to dizzying heights even among relatively sparse foliage. The chalicotherium diet consists mainly of flowers and leaves, and a small family of these animals can quickly strip all the greenery from an area of forest before moving on.  Chalicotheriums are generally found alone or in breeding pairs with young. Chalicotheriums are protective of their offspring, which they produce in small litters of one to three pups at a time. These pups use their still-developing claws to hold on to a thick fat pad on the mother's back.  Chalicotherium Companions  Starting Statistics: Size Medium; Speed 30 ft., climb 30 ft.; AC +4 natural; Attack 2 claws (1d4); Ability Scores Str 12, Dex 14, Con 13, Int 2, Wis 13, Cha 3; Special Qualities low-light vision, scent.  7th-Level Advancement: Size Large; AC +2 natural; Attack 2 claws (1d6); Ability Scores Str +8, Dex -2, Con +4; Special Attack rend (2 claws, 1d6).</t>
  </si>
  <si>
    <t>&lt;link rel="stylesheet"href="PF.css"&gt;&lt;div&gt;&lt;h2&gt;Megafauna, Chalicotherium&lt;/h2&gt;&lt;h3&gt;&lt;i&gt;This huge, slothlike creature has long, clawed forelimbs and short rear legs.&lt;/i&gt;&lt;/h3&gt;&lt;br&gt;&lt;/div&gt;&lt;div class="heading"&gt;&lt;p class="alignleft"&gt;Chalicotherium&lt;/p&gt;&lt;p class="alignright"&gt;CR 6&lt;/p&gt;&lt;div style="clear: both;"&gt;&lt;/div&gt;&lt;/div&gt;&lt;div&gt;&lt;h5&gt;&lt;b&gt;XP &lt;/b&gt;2,400&lt;/h5&gt;&lt;h5&gt;N Large animal &lt;/h5&gt;&lt;h5&gt;&lt;b&gt;Init &lt;/b&gt;+0; &lt;b&gt;Senses &lt;/b&gt;low-light vision, scent; Perception +10&lt;/h5&gt;&lt;/div&gt;&lt;hr/&gt;&lt;div&gt;&lt;h5&gt;&lt;b&gt;DEFENSE&lt;/b&gt;&lt;/h5&gt;&lt;/div&gt;&lt;hr/&gt;&lt;div&gt;&lt;h5&gt;&lt;b&gt;AC &lt;/b&gt;18, touch 9, flat-footed 18 (+9 natural, -1 size)&lt;/h5&gt;&lt;h5&gt;&lt;b&gt;hp &lt;/b&gt;76 (8d8+40)&lt;/h5&gt;&lt;h5&gt;&lt;b&gt;Fort &lt;/b&gt;+10, &lt;b&gt;Ref &lt;/b&gt;+6, &lt;b&gt;Will &lt;/b&gt;+2&lt;/h5&gt;&lt;/div&gt;&lt;hr/&gt;&lt;div&gt;&lt;h5&gt;&lt;b&gt;OFFENSE&lt;/b&gt;&lt;/h5&gt;&lt;/div&gt;&lt;hr/&gt;&lt;div&gt;&lt;h5&gt;&lt;b&gt;Spd &lt;/b&gt;30 ft.&lt;/h5&gt;&lt;h5&gt;&lt;b&gt;Melee &lt;/b&gt;2 claws +12 (1d8+7)&lt;/h5&gt;&lt;h5&gt;&lt;b&gt;Space &lt;/b&gt;10 ft.; &lt;b&gt;Reach &lt;/b&gt;10 ft.&lt;/h5&gt;&lt;/div&gt;&lt;hr/&gt;&lt;div&gt;&lt;h5&gt;&lt;b&gt;STATISTICS&lt;/b&gt;&lt;/h5&gt;&lt;/div&gt;&lt;hr/&gt;&lt;div&gt;&lt;h5&gt;&lt;b&gt;Str &lt;/b&gt;24, &lt;b&gt;Dex &lt;/b&gt;11, &lt;b&gt;Con &lt;/b&gt;18, &lt;b&gt;Int &lt;/b&gt; 2, &lt;b&gt;Wis &lt;/b&gt;11, &lt;b&gt;Cha &lt;/b&gt;5&lt;/h5&gt;&lt;h5&gt;&lt;b&gt;Base Atk &lt;/b&gt;+6; &lt;b&gt;CMB &lt;/b&gt;+14 (+16 bull rush); &lt;b&gt;CMD &lt;/b&gt;24 (26 vs. bull rush, 28 vs. trip)&lt;/h5&gt;&lt;h5&gt;&lt;b&gt;Feats &lt;/b&gt;Endurance, Improved Bull Rush, Power Attack, Toughness&lt;/h5&gt;&lt;h5&gt;&lt;b&gt;Skills &lt;/b&gt;Climb +11, Perception +10&lt;/h5&gt;&lt;/div&gt;&lt;hr/&gt;&lt;div&gt;&lt;h5&gt;&lt;b&gt;ECOLOGY&lt;/b&gt;&lt;/h5&gt;&lt;/div&gt;&lt;hr/&gt;&lt;div&gt;&lt;h5&gt;&lt;b&gt;Environment &lt;/b&gt; temperate forests&lt;/h5&gt;&lt;h5&gt;&lt;b&gt;Organization &lt;/b&gt;solitary or pair&lt;/h5&gt;&lt;h5&gt;&lt;b&gt;Treasure &lt;/b&gt;none&lt;/h5&gt;&lt;/div&gt;&lt;br&gt;&lt;div&gt;&lt;h4&gt;&lt;p&gt;&lt;p&gt;Chalicotheriums are massive creatures resembling sloths with vaguely equine heads and long forelimbs ending in wickedly sharp claws. These creatures are generally docile and will attack only when provoked, but they defend their homes and young from attack viciously. A typical adult chalicotherium is about 10 feet tall at the shoulder and 12 feet long from nose to rump, and weighs 14,000 pounds.  When on the ground, a chalicotherium seems almost to be standing upright, as its short, stocky rear legs support most of its body weight. Its ability to climb is superb, though only exceptionally large trees are sturdy enough to support it, and its long front limbs allow it to quickly ascend to dizzying heights even among relatively sparse foliage. The chalicotherium diet consists mainly of flowers and leaves, and a small family of these animals can quickly strip all the greenery from an area of forest before moving on.  Chalicotheriums are generally found alone or in breeding pairs with young. Chalicotheriums are protective of their offspring, which they produce in small litters of one to three pups at a time. These pups use their still-developing claws to hold on to a thick fat pad on the mother's back.  &lt;br&gt;&lt;b&gt;Chalicotherium Companions&lt;/b&gt;&lt;br&gt;  &lt;b&gt;Starting Statistics&lt;/b&gt;: &lt;b&gt;Size&lt;/b&gt; Medium; &lt;b&gt;Speed&lt;/b&gt; 30 ft., climb 30 ft.; &lt;b&gt;AC&lt;/b&gt; +4 natural; &lt;b&gt;Attack&lt;/b&gt; 2 claws (1d4); &lt;b&gt;Ability Scores&lt;/b&gt; Str 12, Dex 14, Con 13, Int 2, Wis 13, Cha 3; &lt;b&gt;Special Qualities&lt;/b&gt; low-light vision, scent.  &lt;b&gt;7th-Level Advancement&lt;/b&gt;: &lt;b&gt;Size&lt;/b&gt; Large; &lt;b&gt;AC&lt;/b&gt; +2 natural; &lt;b&gt;Attack&lt;/b&gt; 2 claws (1d6); &lt;b&gt;Ability Scores&lt;/b&gt; Str +8, Dex -2, Con +4; &lt;b&gt;Special &lt;b&gt;Attack&lt;/b&gt;&lt;/b&gt; rend (2 claws, 1d6).&lt;/p&gt;&lt;/h4&gt;&lt;/div&gt;</t>
  </si>
  <si>
    <t>Deinotherium</t>
  </si>
  <si>
    <t>gore +13 (2d6+9), slam +13 (1d8+9)</t>
  </si>
  <si>
    <t>sweep, trample (2d8+13, DC 23)</t>
  </si>
  <si>
    <t>Str 29, Dex 9, Con 22, Int 2, Wis 13, Cha 4</t>
  </si>
  <si>
    <t>Endurance, Iron Will, Power Attack, Toughness</t>
  </si>
  <si>
    <t>solitary, pair, or family (2 adults and 1 calf)</t>
  </si>
  <si>
    <t>This creature resembles an elephant, though it has a shorter, thicker trunk and sharp, downward-curving tusks.</t>
  </si>
  <si>
    <t>Sweep (Ex) A deinotherium can sweep a target with its downward-curving tusks and knock the victim to the ground. As part of a charge, a deinotherium can move up to twice its base speed in a straight line and make a gore attack at any point during its movement. If this attack is successful, the target is knocked prone and the deinotherium can deal damage with its trample attack before continuing its movement.</t>
  </si>
  <si>
    <t>Deinotheriums are regal beasts of the same evolutionary family as the elephant, though with a shorter temper that far exceeds that of their more docile cousins. These creatures are known to attack with very little provocation, charging and sweeping a target under their gigantic feet to trample it to death. A typical deinotherium stands approximately 12 feet tall at the shoulder, measures 25 feet from trunk to tail, and weighs 30,000 pounds.  While deinotheriums are herbivores, their quick tempers have given them a reputation as man-eaters. The downward-swooping tusks under a deinotherium's mouth are used to dig for roots and tubers that it can scoop up and devour using its prehensile trunk. It also uses its curved tusks to hook tree branches and pull them close to allow for easier feeding. The trunk itself is much shorter and wider than that of an elephant, and its huge nasal passages give the creature an acute sense of smell.  Deinotheriums are not herd creatures, generally grouping only into small family packs of a calf and its parents. A mother usually gives birth to only a single calf, and will fiercely protect it well into its adult life. The father remains with the mother and calf until the calf reaches maturity, then leaves to find a new mate.  Deinotherium Companions  Starting Statistics: Size Medium; Speed 30 ft.; AC +4 natural; Attack slam (1d6), gore (1d8); Ability Scores Str 14, Dex 10, Con 15, Int 2, Wis 13, Cha 3; Special Qualities low-light vision, scent.  7th-Level Advancement: Size Large; AC +2 natural; Attack slam (1d8), gore (2d6); Ability Scores Str +8, Dex -2, Con +4; Special Qualities sweep, trample.</t>
  </si>
  <si>
    <t>&lt;link rel="stylesheet"href="PF.css"&gt;&lt;div&gt;&lt;h2&gt;Megafauna, Deinotherium&lt;/h2&gt;&lt;h3&gt;&lt;i&gt;This creature resembles an elephant, though it has a shorter, thicker trunk and sharp, downward-curving tusks.&lt;/i&gt;&lt;/h3&gt;&lt;br&gt;&lt;/div&gt;&lt;div class="heading"&gt;&lt;p class="alignleft"&gt;Deinotherium&lt;/p&gt;&lt;p class="alignright"&gt;CR 7&lt;/p&gt;&lt;div style="clear: both;"&gt;&lt;/div&gt;&lt;/div&gt;&lt;div&gt;&lt;h5&gt;&lt;b&gt;XP &lt;/b&gt;3,200&lt;/h5&gt;&lt;h5&gt;N Huge animal &lt;/h5&gt;&lt;h5&gt;&lt;b&gt;Init &lt;/b&gt;-1; &lt;b&gt;Senses &lt;/b&gt;low-light vision, scent; Perception +11&lt;/h5&gt;&lt;/div&gt;&lt;hr/&gt;&lt;div&gt;&lt;h5&gt;&lt;b&gt;DEFENSE&lt;/b&gt;&lt;/h5&gt;&lt;/div&gt;&lt;hr/&gt;&lt;div&gt;&lt;h5&gt;&lt;b&gt;AC &lt;/b&gt;19, touch 7, flat-footed 19 (-1 Dex, +12 natural, -2 size)&lt;/h5&gt;&lt;h5&gt;&lt;b&gt;hp &lt;/b&gt;92 (8d8+56)&lt;/h5&gt;&lt;h5&gt;&lt;b&gt;Fort &lt;/b&gt;+12, &lt;b&gt;Ref &lt;/b&gt;+5, &lt;b&gt;Will &lt;/b&gt;+5&lt;/h5&gt;&lt;/div&gt;&lt;hr/&gt;&lt;div&gt;&lt;h5&gt;&lt;b&gt;OFFENSE&lt;/b&gt;&lt;/h5&gt;&lt;/div&gt;&lt;hr/&gt;&lt;div&gt;&lt;h5&gt;&lt;b&gt;Spd &lt;/b&gt;30 ft.&lt;/h5&gt;&lt;h5&gt;&lt;b&gt;Melee &lt;/b&gt;gore +13 (2d6+9), slam +13 (1d8+9)&lt;/h5&gt;&lt;h5&gt;&lt;b&gt;Space &lt;/b&gt;15 ft.; &lt;b&gt;Reach &lt;/b&gt;15 ft.&lt;/h5&gt;&lt;h5&gt;&lt;b&gt;Special Attacks &lt;/b&gt;sweep, trample (2d8+13, DC 23)&lt;/h5&gt;&lt;/div&gt;&lt;hr/&gt;&lt;div&gt;&lt;h5&gt;&lt;b&gt;STATISTICS&lt;/b&gt;&lt;/h5&gt;&lt;/div&gt;&lt;hr/&gt;&lt;div&gt;&lt;h5&gt;&lt;b&gt;Str &lt;/b&gt;29, &lt;b&gt;Dex &lt;/b&gt;9, &lt;b&gt;Con &lt;/b&gt;22, &lt;b&gt;Int &lt;/b&gt; 2, &lt;b&gt;Wis &lt;/b&gt;13, &lt;b&gt;Cha &lt;/b&gt;4&lt;/h5&gt;&lt;h5&gt;&lt;b&gt;Base Atk &lt;/b&gt;+6; &lt;b&gt;CMB &lt;/b&gt;+17; &lt;b&gt;CMD &lt;/b&gt;26 (30 vs. trip)&lt;/h5&gt;&lt;h5&gt;&lt;b&gt;Feats &lt;/b&gt;Endurance, Iron Will, Power Attack, Toughness&lt;/h5&gt;&lt;h5&gt;&lt;b&gt;Skills &lt;/b&gt;Perception +11, Swim +13&lt;/h5&gt;&lt;/div&gt;&lt;hr/&gt;&lt;div&gt;&lt;h5&gt;&lt;b&gt;ECOLOGY&lt;/b&gt;&lt;/h5&gt;&lt;/div&gt;&lt;hr/&gt;&lt;div&gt;&lt;h5&gt;&lt;b&gt;Environment &lt;/b&gt; any forests or plains&lt;/h5&gt;&lt;h5&gt;&lt;b&gt;Organization &lt;/b&gt;solitary, pair, or family (2 adults and 1 calf)&lt;/h5&gt;&lt;h5&gt;&lt;b&gt;Treasure &lt;/b&gt;none&lt;/h5&gt;&lt;/div&gt;&lt;hr/&gt;&lt;div&gt;&lt;h5&gt;&lt;b&gt;SPECIAL ABILITIES&lt;/b&gt;&lt;/h5&gt;&lt;/div&gt;&lt;hr/&gt;&lt;div&gt;&lt;/h5&gt;&lt;h5&gt;&lt;b&gt;Sweep (Ex)&lt;/b&gt; A deinotherium can sweep a target with its downward-curving tusks and knock the victim to the ground. As part of a charge, a deinotherium can move up to twice its base speed in a straight line and make a gore attack at any point during its movement. If this attack is successful, the target is knocked prone and the deinotherium can deal damage with its trample attack before continuing its movement.&lt;/h5&gt;&lt;/div&gt;&lt;br&gt;&lt;div&gt;&lt;h4&gt;&lt;p&gt;&lt;p&gt;Deinotheriums are regal beasts of the same evolutionary family as the elephant, though with a shorter temper that far exceeds that of their more docile cousins. These creatures are known to attack with very little provocation, charging and sweeping a target under their gigantic feet to trample it to death. A typical deinotherium stands approximately 12 feet tall at the shoulder, measures 25 feet from trunk to tail, and weighs 30,000 pounds.  While deinotheriums are herbivores, their quick tempers have given them a reputation as man-eaters. The downward-swooping tusks under a deinotherium's mouth are used to dig for roots and tubers that it can scoop up and devour using its prehensile trunk. It also uses its curved tusks to hook tree branches and pull them close to allow for easier feeding. The trunk itself is much shorter and wider than that of an elephant, and its huge nasal passages give the creature an acute sense of smell.  Deinotheriums are not herd creatures, generally grouping only into small family packs of a calf and its parents. A mother usually gives birth to only a single calf, and will fiercely protect it well into its adult life. The father remains with the mother and calf until the calf reaches maturity, then leaves to find a new mate.  &lt;br&gt;&lt;b&gt;Deinotherium Companions&lt;/b&gt;&lt;br&gt;  &lt;b&gt;Starting Statistics&lt;/b&gt;: &lt;b&gt;Size&lt;/b&gt; Medium; &lt;b&gt;Speed&lt;/b&gt; 30 ft.; &lt;b&gt;AC&lt;/b&gt; +4 natural; &lt;b&gt;Attack&lt;/b&gt; slam (1d6), gore (1d8); &lt;b&gt;Ability Scores&lt;/b&gt; Str 14, Dex 10, Con 15, Int 2, Wis 13, Cha 3; &lt;b&gt;Special Qualities&lt;/b&gt; low-light vision, scent.  &lt;b&gt;7th-Level Advancement&lt;/b&gt;: &lt;b&gt;Size&lt;/b&gt; Large; &lt;b&gt;AC&lt;/b&gt; +2 natural; &lt;b&gt;Attack&lt;/b&gt; slam (1d8), gore (2d6); &lt;b&gt;Ability Scores&lt;/b&gt; Str +8, Dex -2, Con +4; &lt;b&gt;Special Qualities&lt;/b&gt; sweep, trample.&lt;/p&gt;&lt;/h4&gt;&lt;/div&gt;</t>
  </si>
  <si>
    <t>Embolotherium</t>
  </si>
  <si>
    <t>slam +12 (2d6+12)</t>
  </si>
  <si>
    <t>Str 26, Dex 11, Con 18, Int 2, Wis 13, Cha 3</t>
  </si>
  <si>
    <t>Diehard, Endurance, Great Fortitude, Power Attack</t>
  </si>
  <si>
    <t xml:space="preserve"> any plains</t>
  </si>
  <si>
    <t>solitary, pair, or herd (3-9)</t>
  </si>
  <si>
    <t>This creature is reminiscent of a rhinoceros, but instead of pointed horns on its nose, this creature possesses a blunt, bony protrusion.</t>
  </si>
  <si>
    <t>Embolotherium are squat, stocky creatures with hollow, bony protrusions on their snouts that are used as sound resonation chambers, allowing the creatures to create very loud noises to communicate across great distances. An average embolotherium stands 5 feet tall at the shoulder, with a nose-to-tail length of about 8 feet and a weight of 6,000 pounds.  Embolotherium are strict herbivores, grazing on grasses and flowering plants. Their eyesight is very poor, but extremely acute hearing makes up for this deficiency. A herd of embolotherium can be quickly provoked into a stampede, and travelers should be wary of even whispered conversation when near a group of these creatures.  Naturally social with others of their kind, embolotherium are generally found in large groups in flat, grassy areas. Their many layers of tough skin serve as deterrents to attack as well as thermal buffers, allowing them to survive in even frigid temperatures as long as there is sufficient food.  Embolotherium Companions  Starting Statistics: Size Medium; Speed 30 ft.; AC +6 natural; Attack bite (1d6); Ability Scores Str 14, Dex 10, Con 13, Int 2, Wis 13, Cha 3; Special Qualities low-light vision.  7th-Level Advancement: Size Large; AC +2 natural; Attack bite (1d8); Ability Scores Str +8, Dex -2, Con +4; Special Qualities trample.</t>
  </si>
  <si>
    <t>&lt;link rel="stylesheet"href="PF.css"&gt;&lt;div&gt;&lt;h2&gt;Megafauna, Embolotherium&lt;/h2&gt;&lt;h3&gt;&lt;i&gt;This creature is reminiscent of a rhinoceros, but instead of pointed horns on its nose, this creature possesses a blunt, bony protrusion.&lt;/i&gt;&lt;/h3&gt;&lt;br&gt;&lt;/div&gt;&lt;div class="heading"&gt;&lt;p class="alignleft"&gt;Embolotherium&lt;/p&gt;&lt;p class="alignright"&gt;CR 5&lt;/p&gt;&lt;div style="clear: both;"&gt;&lt;/div&gt;&lt;/div&gt;&lt;div&gt;&lt;h5&gt;&lt;b&gt;XP &lt;/b&gt;1,600&lt;/h5&gt;&lt;h5&gt;N Large animal &lt;/h5&gt;&lt;h5&gt;&lt;b&gt;Init &lt;/b&gt;+0; &lt;b&gt;Senses &lt;/b&gt;low-light vision; Perception +10&lt;/h5&gt;&lt;/div&gt;&lt;hr/&gt;&lt;div&gt;&lt;h5&gt;&lt;b&gt;DEFENSE&lt;/b&gt;&lt;/h5&gt;&lt;/div&gt;&lt;hr/&gt;&lt;div&gt;&lt;h5&gt;&lt;b&gt;AC &lt;/b&gt;17, touch 9, flat-footed 17 (+8 natural, -1 size)&lt;/h5&gt;&lt;h5&gt;&lt;b&gt;hp &lt;/b&gt;59 (7d8+28)&lt;/h5&gt;&lt;h5&gt;&lt;b&gt;Fort &lt;/b&gt;+11, &lt;b&gt;Ref &lt;/b&gt;+5, &lt;b&gt;Will &lt;/b&gt;+3&lt;/h5&gt;&lt;/div&gt;&lt;hr/&gt;&lt;div&gt;&lt;h5&gt;&lt;b&gt;OFFENSE&lt;/b&gt;&lt;/h5&gt;&lt;/div&gt;&lt;hr/&gt;&lt;div&gt;&lt;h5&gt;&lt;b&gt;Spd &lt;/b&gt;30 ft.&lt;/h5&gt;&lt;h5&gt;&lt;b&gt;Melee &lt;/b&gt;slam +12 (2d6+12)&lt;/h5&gt;&lt;h5&gt;&lt;b&gt;Space &lt;/b&gt;10 ft.; &lt;b&gt;Reach &lt;/b&gt;10 ft.&lt;/h5&gt;&lt;/div&gt;&lt;hr/&gt;&lt;div&gt;&lt;h5&gt;&lt;b&gt;STATISTICS&lt;/b&gt;&lt;/h5&gt;&lt;/div&gt;&lt;hr/&gt;&lt;div&gt;&lt;h5&gt;&lt;b&gt;Str &lt;/b&gt;26, &lt;b&gt;Dex &lt;/b&gt;11, &lt;b&gt;Con &lt;/b&gt;18, &lt;b&gt;Int &lt;/b&gt; 2, &lt;b&gt;Wis &lt;/b&gt;13, &lt;b&gt;Cha &lt;/b&gt;3&lt;/h5&gt;&lt;h5&gt;&lt;b&gt;Base Atk &lt;/b&gt;+5; &lt;b&gt;CMB &lt;/b&gt;+14; &lt;b&gt;CMD &lt;/b&gt;24 (28 vs. trip)&lt;/h5&gt;&lt;h5&gt;&lt;b&gt;Feats &lt;/b&gt;Diehard, Endurance, Great Fortitude, Power Attack&lt;/h5&gt;&lt;h5&gt;&lt;b&gt;Skills &lt;/b&gt;Perception +10, Swim +12&lt;/h5&gt;&lt;/div&gt;&lt;hr/&gt;&lt;div&gt;&lt;h5&gt;&lt;b&gt;ECOLOGY&lt;/b&gt;&lt;/h5&gt;&lt;/div&gt;&lt;hr/&gt;&lt;div&gt;&lt;h5&gt;&lt;b&gt;Environment &lt;/b&gt; any plains&lt;/h5&gt;&lt;h5&gt;&lt;b&gt;Organization &lt;/b&gt;solitary, pair, or herd (3-9)&lt;/h5&gt;&lt;h5&gt;&lt;b&gt;Treasure &lt;/b&gt;none&lt;/h5&gt;&lt;/div&gt;&lt;br&gt;&lt;div&gt;&lt;h4&gt;&lt;p&gt;&lt;p&gt;Embolotherium are squat, stocky creatures with hollow, bony protrusions on their snouts that are used as sound resonation chambers, allowing the creatures to create very loud noises to communicate across great distances. An average embolotherium stands 5 feet tall at the shoulder, with a nose-to-tail length of about 8 feet and a weight of 6,000 pounds.  Embolotherium are strict herbivores, grazing on grasses and flowering plants. Their eyesight is very poor, but extremely acute hearing makes up for this deficiency. A herd of embolotherium can be quickly provoked into a stampede, and travelers should be wary of even whispered conversation when near a group of these creatures.  Naturally social with others of their kind, embolotherium are generally found in large groups in flat, grassy areas. Their many layers of tough skin serve as deterrents to attack as well as thermal buffers, allowing them to survive in even frigid temperatures as long as there is sufficient food.  &lt;br&gt;&lt;b&gt;Embolotherium Companions&lt;/b&gt;&lt;br&gt;  &lt;b&gt;Starting Statistics&lt;/b&gt;: &lt;b&gt;Size&lt;/b&gt; Medium; &lt;b&gt;Speed&lt;/b&gt; 30 ft.; &lt;b&gt;AC&lt;/b&gt; +6 natural; &lt;b&gt;Attack&lt;/b&gt; bite (1d6); &lt;b&gt;Ability Scores&lt;/b&gt; Str 14, Dex 10, Con 13, Int 2, Wis 13, Cha 3; &lt;b&gt;Special Qualities&lt;/b&gt; low-light vision.  &lt;b&gt;7th-Level Advancement&lt;/b&gt;: &lt;b&gt;Size&lt;/b&gt; Large; &lt;b&gt;AC&lt;/b&gt; +2 natural; &lt;b&gt;Attack&lt;/b&gt; bite (1d8); &lt;b&gt;Ability Scores&lt;/b&gt; Str +8, Dex -2, Con +4; &lt;b&gt;Special Qualities&lt;/b&gt; trample.&lt;/p&gt;&lt;/h4&gt;&lt;/div&gt;</t>
  </si>
  <si>
    <t>Flood Troll</t>
  </si>
  <si>
    <t>rain regeneration 5 (acid or fire)</t>
  </si>
  <si>
    <t>absorbent hide</t>
  </si>
  <si>
    <t>30 ft., swim 10 ft.</t>
  </si>
  <si>
    <t>2 claws +6 (1d6+2)</t>
  </si>
  <si>
    <t>Str 15, Dex 18, Con 16, Int 8, Wis 11, Cha 7</t>
  </si>
  <si>
    <t>Perception +4, Stealth +5, Swim +11</t>
  </si>
  <si>
    <t>hold breath, oversized limbs</t>
  </si>
  <si>
    <t xml:space="preserve"> temperate swamps or rivers</t>
  </si>
  <si>
    <t>solitary or pair (usually twins)</t>
  </si>
  <si>
    <t>This tall, gangly giant has a thick hide of mottled blue; protruding yellowed canines; narrow slits for eyes; and large, powerful hands that end in wicked claws.</t>
  </si>
  <si>
    <t>Absorbent Hide (Ex) A flood troll's flesh is highly resilient to the stresses of long dry periods. A flood troll who has gone without touching flowing water for at least 24 hours gains a +2 natural armor bonus to AC. A flood troll who has touched water within the last 24 hours gains cold resistance 5 instead.  Oversized Limbs (Ex) A flood troll's hands are larger than its body would suggest. Flood trolls can wield Large weapons without penalty.  Rain Regeneration (Ex) A flood troll's regeneration functions as long as the flood troll is touching flowing water or precipitation. Even a slight drizzle is enough to activate the flood troll's regeneration. However, any acid or fire damage dealt to the flood troll suspends its next round of regeneration.</t>
  </si>
  <si>
    <t>Flood trolls are the mutated runts of scrag broods, cast out by their mothers and destined to haunt the lonely valleys and river basins beneath Avistan's frosty peaks. They lurk amid the craggy hills of Belkzen, Varisia, and other wildlands of northern Avistan, and serve as a menace to orc raiders and human adventurers alike. While smaller and less organized than true scrags, flood trolls' solitary nature and desperation for food often drives them to commit atrocities upon  unsuspecting humanoid populations-atrocities that almost invariably end with the flood trolls' eventual capture and execution.  Flood trolls average 7-1/2 feet tall and weigh 250 pounds.  Ecology  Flood trolls are not actual trolls in the truest sense of the word. Although flood trolls-like their scrag parents- are distantly related to mountain trolls, the species are distinct. Most humanoid societies, however, are content to simply refer to both scrags and trolls using the umbrella term "troll," linking the species because of overlapping myths and their similar regenerative abilities.  Scrag mothers birth anywhere from two to six younglings in a single brood, and every brood has a small chance of including what the scrags call an aruk-taii-"half-scrag" in the Giant tongue-known to many civilized peoples as a flood troll. Scrags with larger broods have a higher chance of producing flood trolls among their young. These runts are invariably smaller and more frail than true scrag younglings, and their growth rate is significantly slower than their non-mutated kin. This makes them undesirable to their scrag mothers and more likely to be eaten by their stronger siblings. Those flood trolls who aren't simply abandoned to the wilds by their mothers are raised as lesser beings, and live in the shadows of their scrag brothers and sisters. Most flood trolls flee their aggressive broodmates before coming of age, preferring to fend for themselves in the terrors of the wilderness rather than deal with their cruel, savage family members.  The mutation that results in a flood troll stymies many of the racial abilities typical to scrags. For one, flood trolls lack the amphibious special quality, making them much less suited to hunting underwater. Unfortunately for them, flood trolls still rely on exposure to water to enable their regenerative properties, meaning they must dwell near water but never wholly within it. Not just any water will do, either-only water that is continually refreshed with minerals and oxygen can regenerate flood trolls. Stagnant or relatively still waters such as small lakes and ponds cannot provide the nutrients flood troll regeneration requires, which means these monsters tend to stay near active waterways and areas with high precipitation where they can find the flowing water and rainfall that helps them to survive.  The mutation that results in a flood troll also affects the creature's reproductive organs, rendering it sterile. Because they cannot reproduce, flood trolls rarely seek out mates or even partners to aid in the hunt. Instead, they lead solitary existences steeped in ire for all living things; they are born amid hatred and rejection, and expect to die the same way.   In rare instances, a scrag mother may produce flood troll twins. In keeping with their primitive superstitions, scrags believe the arrival of two flood trolls is a dire omen that signals the coming of storms and floods, and cannot be dealt with by simply tossing the younglings away. Instead, the scrags believe, in order to appease the dread deities that they believe control the weather and the flow of rivers into their aquatic homes, the scrags must raise aruk-taii twins, aruk-taikii, as they would raise their true scrag offspring. The scrag mother-along with the other female scrags in her group-raises and nurtures the twins as best as she is able, albeit with grudging reluctance. In fact, the association between aruk-taikii and inclement weather in these old scrag myths is what originally inspired human adventurers to name the beasts flood trolls.  Habitat &amp; Society  Flood trolls are monstrous nomads-wandering hunters who follow the herds of game and pay close attention to humanoids' travel patterns as they journey between the distant settlements of northern Avistan. They are cunning by necessity, since they are smaller than their brethren and must often surprise their prey to earn their meals. While not afraid to pounce on their victims once they can catch them, most flood trolls prefer to use stealth tactics and crude traps to put prospective victims in hazardous situations before attempting an ambush.  Scrag mothers eject their flood troll spawn from the brood as soon as the youngling's hormonal mutation makes itself known, which typically occurs a couple of years after the brood is born. Abandoned aruk-taii younglings survive in the wilds by sticking close to a river or freshwater source, and those who fail to find fresh water typically fall prey to wolves or other predators. Solitary by circumstance, flood trolls are seen in pairs only rarely, and usually because the two are twins. Because flood troll twins are pampered and treated with care by their scrag mother (rather than being abused and ostracized), these specimens tend to be more intelligent and creative than their solitary kin. Some flood trolls even learn how to wield arms or poison daggers; woe betide anyone who feels the sting of an aruk-taii rogue's dirk-if not for the blade, then for the savage claws that come afterward.  Because they can survive in arid environments for longer periods, flood trolls are much more common in Belkzen than their scrag forebears. The orcs of Belkzen claim that flood trolls wander over the Mindspin and Kodar mountain  ranges, fleeing their scrag families in the Mushfens and Varisia's other wetlands. In the frigid Lands of the Linnorm Kings and Irrisen, scrags dwelling along the coast of the Arcadian Ocean and in Glacier Lake drive their flood troll offspring south along the Marblef low River or east toward the Gullik River. While they are most commonly encountered in Avistan, flood trolls may be found around the world, wherever scrags carry the aruk-taii mutation, though their physical features vary somewhat depending on where they originate. The Zenj tribes of the Mwangi Expanse speak of blue-skinned, humanoid horrors-jeburo in the Polyglot tongue-that stalk the jungle's riverbeds during the dry season and boldly attack villages as the storm season approaches. A number of these flood trolls make their way into the Sodden Lands. Never lacking for the rain that allows for their regeneration, these flood trolls terrorize the few remaining enclaves of humanity in that drenched land.</t>
  </si>
  <si>
    <t>&lt;link rel="stylesheet"href="PF.css"&gt;&lt;div&gt;&lt;h2&gt;Troll, Flood&lt;/h2&gt;&lt;h3&gt;&lt;i&gt;This tall, gangly giant has a thick hide of mottled blue; protruding yellowed canines; narrow slits for eyes; and large, powerful hands that end in wicked claws.&lt;/i&gt;&lt;/h3&gt;&lt;br&gt;&lt;/div&gt;&lt;div class="heading"&gt;&lt;p class="alignleft"&gt;Flood Troll&lt;/p&gt;&lt;p class="alignright"&gt;CR 2&lt;/p&gt;&lt;div style="clear: both;"&gt;&lt;/div&gt;&lt;/div&gt;&lt;div&gt;&lt;h5&gt;&lt;b&gt;XP &lt;/b&gt;600&lt;/h5&gt;&lt;h5&gt;CE Medium humanoid (giant)&lt;/h5&gt;&lt;h5&gt;&lt;b&gt;Init &lt;/b&gt;+8; &lt;b&gt;Senses &lt;/b&gt;darkvision 60 ft., low-light vision; Perception +4&lt;/h5&gt;&lt;/div&gt;&lt;hr/&gt;&lt;div&gt;&lt;h5&gt;&lt;b&gt;DEFENSE&lt;/b&gt;&lt;/h5&gt;&lt;/div&gt;&lt;hr/&gt;&lt;div&gt;&lt;h5&gt;&lt;b&gt;AC &lt;/b&gt;14, touch 14, flat-footed 10 (+4 Dex)&lt;/h5&gt;&lt;h5&gt;&lt;b&gt;hp &lt;/b&gt;22 (3d8+9); rain regeneration 5 (acid or fire)&lt;/h5&gt;&lt;h5&gt;&lt;b&gt;Fort &lt;/b&gt;+6, &lt;b&gt;Ref &lt;/b&gt;+5, &lt;b&gt;Will &lt;/b&gt;+1&lt;/h5&gt;&lt;h5&gt;&lt;b&gt;Defensive Abilities &lt;/b&gt;absorbent hide&lt;/h5&gt;&lt;/div&gt;&lt;hr/&gt;&lt;div&gt;&lt;h5&gt;&lt;b&gt;OFFENSE&lt;/b&gt;&lt;/h5&gt;&lt;/div&gt;&lt;hr/&gt;&lt;div&gt;&lt;h5&gt;&lt;b&gt;Spd &lt;/b&gt;30 ft., swim 10 ft.&lt;/h5&gt;&lt;h5&gt;&lt;b&gt;Melee &lt;/b&gt;2 claws +6 (1d6+2)&lt;/h5&gt;&lt;h5&gt;&lt;b&gt;Space &lt;/b&gt;5 ft.; &lt;b&gt;Reach &lt;/b&gt;5 ft.&lt;/h5&gt;&lt;h5&gt;&lt;b&gt;Special Attacks &lt;/b&gt;pounce&lt;/h5&gt;&lt;/div&gt;&lt;hr/&gt;&lt;div&gt;&lt;h5&gt;&lt;b&gt;STATISTICS&lt;/b&gt;&lt;/h5&gt;&lt;/div&gt;&lt;hr/&gt;&lt;div&gt;&lt;h5&gt;&lt;b&gt;Str &lt;/b&gt;15, &lt;b&gt;Dex &lt;/b&gt;18, &lt;b&gt;Con &lt;/b&gt;16, &lt;b&gt;Int &lt;/b&gt; 8, &lt;b&gt;Wis &lt;/b&gt;11, &lt;b&gt;Cha &lt;/b&gt;7&lt;/h5&gt;&lt;h5&gt;&lt;b&gt;Base Atk &lt;/b&gt;+2; &lt;b&gt;CMB &lt;/b&gt;+4; &lt;b&gt;CMD &lt;/b&gt;18&lt;/h5&gt;&lt;h5&gt;&lt;b&gt;Feats &lt;/b&gt;Improved Initiative, Weapon Finesse&lt;/h5&gt;&lt;h5&gt;&lt;b&gt;Skills &lt;/b&gt;Perception +4, Stealth +5, Swim +11&lt;/h5&gt;&lt;h5&gt;&lt;b&gt;Languages &lt;/b&gt;Giant&lt;/h5&gt;&lt;h5&gt;&lt;b&gt;SQ &lt;/b&gt;hold breath, oversized limbs&lt;/h5&gt;&lt;/div&gt;&lt;hr/&gt;&lt;div&gt;&lt;h5&gt;&lt;b&gt;ECOLOGY&lt;/b&gt;&lt;/h5&gt;&lt;/div&gt;&lt;hr/&gt;&lt;div&gt;&lt;h5&gt;&lt;b&gt;Environment &lt;/b&gt; temperate swamps or rivers&lt;/h5&gt;&lt;h5&gt;&lt;b&gt;Organization &lt;/b&gt;solitary or pair (usually twins)&lt;/h5&gt;&lt;h5&gt;&lt;b&gt;Treasure &lt;/b&gt;standard&lt;/h5&gt;&lt;/div&gt;&lt;hr/&gt;&lt;div&gt;&lt;h5&gt;&lt;b&gt;SPECIAL ABILITIES&lt;/b&gt;&lt;/h5&gt;&lt;/div&gt;&lt;hr/&gt;&lt;div&gt;&lt;/h5&gt;&lt;h5&gt;&lt;b&gt;Absorbent Hide (Ex)&lt;/b&gt; A flood troll's flesh is highly resilient to the stresses of long dry periods. A flood troll who has gone without touching flowing water for at least 24 hours gains a +2 natural armor bonus to AC. A flood troll who has touched water within the last 24 hours gains cold resistance 5 instead.  &lt;/h5&gt;&lt;h5&gt;&lt;b&gt;Oversized Limbs (Ex)&lt;/b&gt; A flood troll's hands are larger than its body would suggest. Flood trolls can wield Large weapons without penalty.  &lt;/h5&gt;&lt;h5&gt;&lt;b&gt;Rain Regeneration (Ex)&lt;/b&gt; A flood troll's regeneration functions as long as the flood troll is touching flowing water or precipitation. Even a slight drizzle is enough to activate the flood troll's regeneration. However, any acid or fire damage dealt to the flood troll suspends its next round of regeneration.&lt;/h5&gt;&lt;/div&gt;&lt;br&gt;&lt;div&gt;&lt;h4&gt;&lt;p&gt;&lt;p&gt;Flood trolls are the mutated runts of scrag broods, cast out by their mothers and destined to haunt the lonely valleys and river basins beneath Avistan's frosty peaks. They lurk amid the craggy hills of Belkzen, Varisia, and other wildlands of northern Avistan, and serve as a menace to orc raiders and human adventurers alike. While smaller and less organized than true scrags, flood trolls' solitary nature and desperation for food often drives them to commit atrocities upon  unsuspecting humanoid populations-atrocities that almost invariably end with the flood trolls' eventual capture and execution.  Flood trolls average 7-1/2 feet tall and weigh 250 pounds.  &lt;b&gt;&lt;/p&gt;&lt;p&gt;Ecology&lt;/b&gt;&lt;/p&gt;&lt;p&gt;  Flood trolls are not actual trolls in the truest sense of the word. Although flood trolls-like their scrag parents- are distantly related to mountain trolls, the species are distinct. Most humanoid societies, however, are content to simply refer to both scrags and trolls using the umbrella term "troll," linking the species because of overlapping myths and their similar regenerative abilities.  Scrag mothers birth anywhere from two to six younglings in a single brood, and every brood has a small chance of including what the scrags call an &lt;i&gt;aruk-taii&lt;/i&gt;-"half-scrag" in the Giant tongue-known to many civilized peoples as a flood troll. Scrags with larger broods have a higher chance of producing flood trolls among their young. These runts are invariably smaller and more frail than true scrag younglings, and their growth rate is significantly slower than their non-mutated kin. This makes them undesirable to their scrag mothers and more likely to be eaten by their stronger siblings. Those flood trolls who aren't simply abandoned to the wilds by their mothers are raised as lesser beings, and live in the shadows of their scrag brothers and sisters. Most flood trolls flee their aggressive broodmates before coming of age, preferring to fend for themselves in the terrors of the wilderness rather than deal with their cruel, savage family members.  The mutation that results in a flood troll stymies many of the racial abilities typical to scrags. For one, flood trolls lack the amphibious special quality, making them much less suited to hunting underwater. Unfortunately for them, flood trolls still rely on exposure to water to enable their regenerative properties, meaning they must dwell near water but never wholly within it. Not just any water will do, either-only water that is continually refreshed with minerals and oxygen can regenerate flood trolls. Stagnant or relatively still waters such as small lakes and ponds cannot provide the nutrients flood troll regeneration requires, which means these monsters tend to stay near active waterways and areas with high precipitation where they can find the flowing water and rainfall that helps them to survive.  The mutation that results in a flood troll also affects the creature's reproductive organs, rendering it sterile. Because they cannot reproduce, flood trolls rarely seek out mates or even partners to aid in the hunt. Instead, they lead solitary existences steeped in ire for all living things; they are born amid hatred and rejection, and expect to die the same way.   In rare instances, a scrag mother may produce flood troll twins. In keeping with their primitive superstitions, scrags believe the arrival of two flood trolls is a dire omen that signals the coming of storms and floods, and cannot be dealt with by simply tossing the younglings away. Instead, the scrags believe, in order to appease the dread deities that they believe control the weather and the flow of rivers into their aquatic homes, the scrags must raise &lt;i&gt;aruk-taii&lt;/i&gt; twins, &lt;i&gt;aruk-taikii&lt;/i&gt;, as they would raise their true scrag offspring. The scrag mother-along with the other female scrags in her group-raises and nurtures the twins as best as she is able, albeit with grudging reluctance. In fact, the association between &lt;i&gt;aruk-taikii&lt;/i&gt; and inclement weather in these old scrag myths is what originally inspired human adventurers to name the beasts flood trolls.  &lt;b&gt;&lt;/p&gt;&lt;p&gt;Habitat &amp; Society&lt;/b&gt;&lt;/p&gt;&lt;p&gt;  Flood trolls are monstrous nomads-wandering hunters who follow the herds of game and pay close attention to humanoids' travel patterns as they journey between the distant settlements of northern Avistan. They are cunning by necessity, since they are smaller than their brethren and must often surprise their prey to earn their meals. While not afraid to pounce on their victims once they can catch them, most flood trolls prefer to use stealth tactics and crude traps to put prospective victims in hazardous situations before attempting an ambush.  Scrag mothers eject their flood troll spawn from the brood as soon as the youngling's hormonal mutation makes itself known, which typically occurs a couple of years after the brood is born. Abandoned &lt;i&gt;aruk-taii&lt;/i&gt; younglings survive in the wilds by sticking close to a river or freshwater source, and those who fail to find fresh water typically fall prey to wolves or other predators. Solitary by circumstance, flood trolls are seen in pairs only rarely, and usually because the two are twins. Because flood troll twins are pampered and treated with care by their scrag mother (rather than being abused and ostracized), these specimens tend to be more intelligent and creative than their solitary kin. Some flood trolls even learn how to wield arms or poison daggers; woe betide anyone who feels the sting of an &lt;i&gt;aruk-taii&lt;/i&gt; rogue's dirk-if not for the blade, then for the savage claws that come afterward.  Because they can survive in arid environments for longer periods, flood trolls are much more common in Belkzen than their scrag forebears. The orcs of Belkzen claim that flood trolls wander over the Mindspin and Kodar mountain  ranges, fleeing their scrag families in the Mushfens and Varisia's other wetlands. In the frigid Lands of the Linnorm Kings and Irrisen, scrags dwelling along the coast of the Arcadian Ocean and in Glacier Lake drive their flood troll offspring south along the Marblef low River or east toward the Gullik River. While they are most commonly encountered in Avistan, flood trolls may be found around the world, wherever scrags carry the &lt;i&gt;aruk-taii&lt;/i&gt; mutation, though their physical features vary somewhat depending on where they originate. The Zenj tribes of the Mwangi Expanse speak of blue-skinned, humanoid horrors-&lt;i&gt;jeburo&lt;/i&gt; in the Polyglot tongue-that stalk the jungle's riverbeds during the dry season and boldly attack villages as the storm season approaches. A number of these flood trolls make their way into the Sodden Lands. Never lacking for the rain that allows for their regeneration, these flood trolls terrorize the few remaining enclaves of humanity in that drenched land.&lt;/p&gt;&lt;/h4&gt;&lt;/div&gt;</t>
  </si>
  <si>
    <t>Bristle Boar</t>
  </si>
  <si>
    <t>gore +7 (1d8+6 plus spines)</t>
  </si>
  <si>
    <t>Str 19, Dex 10, Con 17, Int 2, Wis 13, Cha 4</t>
  </si>
  <si>
    <t>Lightning Reflexes, Power Attack</t>
  </si>
  <si>
    <t>Acrobatics +5, Perception +6</t>
  </si>
  <si>
    <t xml:space="preserve"> any plains or hills</t>
  </si>
  <si>
    <t>The vicious spines surrounding this boar's head are almost as unnerving as the wild look in its eyes.</t>
  </si>
  <si>
    <t>Belkzen Hold Of The Orc Hordes</t>
  </si>
  <si>
    <t>Spines (Ex) Targets of a bristle boar's successful gore attack must succeed at a DC 16 Reflex saving throw to avoid being speared by the dangerously sharp spines around its head and neck. Failure results in 1d4 points of piercing damage as well as 1 point of bleed damage per round for  3 rounds. Bleed damage from multiple spines doesn't stack, but the duration is reset by subsequent attacks. Magical healing or a successful DC 15 Heal check ends the bleed effect. The save DC is Strength-based.</t>
  </si>
  <si>
    <t>Bristle boars are native to the plains and low hills of Belkzen, and are well-known threats to trackers and scouts familiar with the area. The long, hollow spines surrounding their heads are reminiscent of porcupine spines, and make these boars deadlier than their common cousins. Bristle boars are quite lean and aren't considered particularly good to eat-but a desperate adventurer faced with starvation could survive on the meat if necessary.  A typical bristle boar stands roughly 4 feet off the ground and weighs 200 pounds.    Bristle Boar Companions  Starting Statistics: Size Small; Speed 40 ft.; AC +6 natural armor; Attack gore (1d6); Ability Scores Str 15, Dex 10, Con 15, Int 2, Wis 11, Cha 4; SQ low-light vision.  4th-Level Advancement: Size Medium; Attack gore (1d8); Ability Scores Str +4, Dex -2, Con +2; Special Attacks spines.  Spines (Ex): Those hit by a bristle boar's gore attack must succeed at a Reflex saving throw to avoid being speared by the dangerously sharp spines around its head and neck. Failure results in 1d4 points of piercing damage.</t>
  </si>
  <si>
    <t>&lt;link rel="stylesheet"href="PF.css"&gt;&lt;div&gt;&lt;h2&gt;Bristle Boar&lt;/h2&gt;&lt;h3&gt;&lt;i&gt;The vicious spines surrounding this boar's head are almost as unnerving as the wild look in its eyes.&lt;/i&gt;&lt;/h3&gt;&lt;br&gt;&lt;/div&gt;&lt;div class="heading"&gt;&lt;p class="alignleft"&gt;Bristle Boar&lt;/p&gt;&lt;p class="alignright"&gt;CR 3&lt;/p&gt;&lt;div style="clear: both;"&gt;&lt;/div&gt;&lt;/div&gt;&lt;div&gt;&lt;h5&gt;&lt;b&gt;XP &lt;/b&gt;800&lt;/h5&gt;&lt;h5&gt;N Medium animal &lt;/h5&gt;&lt;h5&gt;&lt;b&gt;Init &lt;/b&gt;+0; &lt;b&gt;Senses &lt;/b&gt;low-light vision; Perception +6&lt;/h5&gt;&lt;/div&gt;&lt;hr/&gt;&lt;div&gt;&lt;h5&gt;&lt;b&gt;DEFENSE&lt;/b&gt;&lt;/h5&gt;&lt;/div&gt;&lt;hr/&gt;&lt;div&gt;&lt;h5&gt;&lt;b&gt;AC &lt;/b&gt;16, touch 10, flat-footed 16 (+6 natural)&lt;/h5&gt;&lt;h5&gt;&lt;b&gt;hp &lt;/b&gt;30 (4d8+12)&lt;/h5&gt;&lt;h5&gt;&lt;b&gt;Fort &lt;/b&gt;+7, &lt;b&gt;Ref &lt;/b&gt;+6, &lt;b&gt;Will &lt;/b&gt;+2&lt;/h5&gt;&lt;h5&gt;&lt;b&gt;Defensive Abilities &lt;/b&gt;ferocity&lt;/h5&gt;&lt;/div&gt;&lt;hr/&gt;&lt;div&gt;&lt;h5&gt;&lt;b&gt;OFFENSE&lt;/b&gt;&lt;/h5&gt;&lt;/div&gt;&lt;hr/&gt;&lt;div&gt;&lt;h5&gt;&lt;b&gt;Spd &lt;/b&gt;40 ft.&lt;/h5&gt;&lt;h5&gt;&lt;b&gt;Melee &lt;/b&gt;gore +7 (1d8+6 plus spines)&lt;/h5&gt;&lt;h5&gt;&lt;b&gt;Space &lt;/b&gt;5 ft.; &lt;b&gt;Reach &lt;/b&gt;5 ft.&lt;/h5&gt;&lt;/div&gt;&lt;hr/&gt;&lt;div&gt;&lt;h5&gt;&lt;b&gt;STATISTICS&lt;/b&gt;&lt;/h5&gt;&lt;/div&gt;&lt;hr/&gt;&lt;div&gt;&lt;h5&gt;&lt;b&gt;Str &lt;/b&gt;19, &lt;b&gt;Dex &lt;/b&gt;10, &lt;b&gt;Con &lt;/b&gt;17, &lt;b&gt;Int &lt;/b&gt; 2, &lt;b&gt;Wis &lt;/b&gt;13, &lt;b&gt;Cha &lt;/b&gt;4&lt;/h5&gt;&lt;h5&gt;&lt;b&gt;Base Atk &lt;/b&gt;+3; &lt;b&gt;CMB &lt;/b&gt;+7; &lt;b&gt;CMD &lt;/b&gt;17&lt;/h5&gt;&lt;h5&gt;&lt;b&gt;Feats &lt;/b&gt;Lightning Reflexes, Power Attack&lt;/h5&gt;&lt;h5&gt;&lt;b&gt;Skills &lt;/b&gt;Acrobatics +5, Perception +6&lt;/h5&gt;&lt;/div&gt;&lt;hr/&gt;&lt;div&gt;&lt;h5&gt;&lt;b&gt;ECOLOGY&lt;/b&gt;&lt;/h5&gt;&lt;/div&gt;&lt;hr/&gt;&lt;div&gt;&lt;h5&gt;&lt;b&gt;Environment &lt;/b&gt; any plains or hills&lt;/h5&gt;&lt;h5&gt;&lt;b&gt;Organization &lt;/b&gt;solitary or pair&lt;/h5&gt;&lt;h5&gt;&lt;b&gt;Treasure &lt;/b&gt;none&lt;/h5&gt;&lt;/div&gt;&lt;hr/&gt;&lt;div&gt;&lt;h5&gt;&lt;b&gt;SPECIAL ABILITIES&lt;/b&gt;&lt;/h5&gt;&lt;/div&gt;&lt;hr/&gt;&lt;div&gt;&lt;/h5&gt;&lt;h5&gt;&lt;b&gt;Spines (Ex)&lt;/b&gt; Targets of a bristle boar's successful gore attack must succeed at a DC 16 Reflex saving throw to avoid being speared by the dangerously sharp spines around its head and neck. Failure results in 1d4 points of piercing damage as well as 1 point of bleed damage per round for  3 rounds. Bleed damage from multiple spines doesn't stack, but the duration is reset by subsequent attacks. Magical healing or a successful DC 15 Heal check ends the bleed effect. The save DC is Strength-based.&lt;/h5&gt;&lt;/div&gt;&lt;br&gt;&lt;div&gt;&lt;h4&gt;&lt;p&gt;&lt;p&gt;Bristle boars are native to the plains and low hills of Belkzen, and are well-known threats to trackers and scouts familiar with the area. The long, hollow spines surrounding their heads are reminiscent of porcupine spines, and make these boars deadlier than their common cousins. Bristle boars are quite lean and aren't considered particularly good to eat-but a desperate adventurer faced with starvation could survive on the meat if necessary.  A typical bristle boar stands roughly 4 feet off the ground and weighs 200 pounds.    &lt;br&gt;&lt;b&gt;Bristle Boar Companions&lt;/b&gt;&lt;br&gt;  &lt;b&gt;Starting Statistics&lt;/b&gt;: &lt;b&gt;Size&lt;/b&gt; Small; &lt;b&gt;Speed&lt;/b&gt; 40 ft.; &lt;b&gt;AC&lt;/b&gt; +6 natural armor; &lt;b&gt;Attack&lt;/b&gt; gore (1d6); &lt;b&gt;Ability Scores&lt;/b&gt; Str 15, Dex 10, Con 15, Int 2, Wis 11, Cha 4; &lt;b&gt;SQ&lt;/b&gt; low-light vision.  &lt;b&gt;4th-Level Advancement&lt;/b&gt;: &lt;b&gt;Size&lt;/b&gt; Medium; &lt;b&gt;Attack&lt;/b&gt; gore (1d8); &lt;b&gt;Ability Scores&lt;/b&gt; Str +4, Dex -2, Con +2; &lt;b&gt;Special &lt;b&gt;Attack&lt;/b&gt;s&lt;/b&gt; spines.  &lt;b&gt;Spines (Ex)&lt;/b&gt;: Those hit by a bristle boar's gore attack must succeed at a Reflex saving throw to avoid being speared by the dangerously sharp spines around its head and neck. Failure results in 1d4 points of piercing damage.&lt;/p&gt;&lt;/h4&gt;&lt;/div&gt;</t>
  </si>
  <si>
    <t>Whisperfall Vulture</t>
  </si>
  <si>
    <t>Str 12, Dex 15, Con 14, Int 2, Wis 13, Cha 7</t>
  </si>
  <si>
    <t>Fly +12, Perception +13</t>
  </si>
  <si>
    <t>solitary, pair, or flock (3-18)</t>
  </si>
  <si>
    <t>This dark-winged vulture has a wickedly hooked beak stained with bright red blood.</t>
  </si>
  <si>
    <t>This relative of the common vulture is most often found in the region of Whisperfall Pass. Unlike its scavenging cousin, the Whisperfall vulture is a hunter, taking down rabbits and other small game with ease thanks to its speed and surprising agility. Hungry flocks of these birds of prey can even take down a human adult by sheer force of numbers.  Whisperfall vulture eggs are a delicacy, and those who can find and claim them can make a good amount of money selling them to merchants in Urgir.  A mature Whisperfall vulture has an 8-foot-long wingspan and weighs 50 pounds.   Whisperfall Vulture Companions  Starting Statistics: Size Small; Speed 10 ft., fly 60 ft. (average); AC +1 natural armor; Attack bite (1d6); Ability Scores Str 12, Dex 15, Con 12, Int 2, Wis 13, Cha 7; SQ low-light vision.  4th-Level Advancement: Ability Scores Str +2, Con +2.</t>
  </si>
  <si>
    <t>&lt;link rel="stylesheet"href="PF.css"&gt;&lt;div&gt;&lt;h2&gt;Whisperfall Vulture&lt;/h2&gt;&lt;h3&gt;&lt;i&gt;This dark-winged vulture has a wickedly hooked beak stained with bright red blood.&lt;/i&gt;&lt;/h3&gt;&lt;br&gt;&lt;/div&gt;&lt;div class="heading"&gt;&lt;p class="alignleft"&gt;Whisperfall Vulture&lt;/p&gt;&lt;p class="alignright"&gt;CR 1&lt;/p&gt;&lt;div style="clear: both;"&gt;&lt;/div&gt;&lt;/div&gt;&lt;div&gt;&lt;h5&gt;&lt;b&gt;XP &lt;/b&gt;400&lt;/h5&gt;&lt;h5&gt;N Small animal &lt;/h5&gt;&lt;h5&gt;&lt;b&gt;Init &lt;/b&gt;+2; &lt;b&gt;Senses &lt;/b&gt;low-light vision; Perception +13&lt;/h5&gt;&lt;/div&gt;&lt;hr/&gt;&lt;div&gt;&lt;h5&gt;&lt;b&gt;DEFENSE&lt;/b&gt;&lt;/h5&gt;&lt;/div&gt;&lt;hr/&gt;&lt;div&gt;&lt;h5&gt;&lt;b&gt;AC &lt;/b&gt;14, touch 13, flat-footed 12 (+2 Dex, +1 natural, +1 size)&lt;/h5&gt;&lt;h5&gt;&lt;b&gt;hp &lt;/b&gt;13 (2d8+4)&lt;/h5&gt;&lt;h5&gt;&lt;b&gt;Fort &lt;/b&gt;+5, &lt;b&gt;Ref &lt;/b&gt;+5, &lt;b&gt;Will &lt;/b&gt;+1&lt;/h5&gt;&lt;/div&gt;&lt;hr/&gt;&lt;div&gt;&lt;h5&gt;&lt;b&gt;OFFENSE&lt;/b&gt;&lt;/h5&gt;&lt;/div&gt;&lt;hr/&gt;&lt;div&gt;&lt;h5&gt;&lt;b&gt;Spd &lt;/b&gt;10 ft., fly 60 ft. (good)&lt;/h5&gt;&lt;h5&gt;&lt;b&gt;Melee &lt;/b&gt;bite +3 (1d6+1)&lt;/h5&gt;&lt;h5&gt;&lt;b&gt;Space &lt;/b&gt;5 ft.; &lt;b&gt;Reach &lt;/b&gt;5 ft.&lt;/h5&gt;&lt;/div&gt;&lt;hr/&gt;&lt;div&gt;&lt;h5&gt;&lt;b&gt;STATISTICS&lt;/b&gt;&lt;/h5&gt;&lt;/div&gt;&lt;hr/&gt;&lt;div&gt;&lt;h5&gt;&lt;b&gt;Str &lt;/b&gt;12, &lt;b&gt;Dex &lt;/b&gt;15, &lt;b&gt;Con &lt;/b&gt;14, &lt;b&gt;Int &lt;/b&gt; 2, &lt;b&gt;Wis &lt;/b&gt;13, &lt;b&gt;Cha &lt;/b&gt;7&lt;/h5&gt;&lt;h5&gt;&lt;b&gt;Base Atk &lt;/b&gt;+1; &lt;b&gt;CMB &lt;/b&gt;+1; &lt;b&gt;CMD &lt;/b&gt;13&lt;/h5&gt;&lt;h5&gt;&lt;b&gt;Feats &lt;/b&gt;Flyby Attack&lt;/h5&gt;&lt;h5&gt;&lt;b&gt;Skills &lt;/b&gt;Fly +12, Perception +13; &lt;b&gt;Racial Modifiers &lt;/b&gt;+8 Perception&lt;/h5&gt;&lt;/div&gt;&lt;hr/&gt;&lt;div&gt;&lt;h5&gt;&lt;b&gt;ECOLOGY&lt;/b&gt;&lt;/h5&gt;&lt;/div&gt;&lt;hr/&gt;&lt;div&gt;&lt;h5&gt;&lt;b&gt;Environment &lt;/b&gt; temperate mountains&lt;/h5&gt;&lt;h5&gt;&lt;b&gt;Organization &lt;/b&gt;solitary, pair, or flock (3-18)&lt;/h5&gt;&lt;h5&gt;&lt;b&gt;Treasure &lt;/b&gt;none&lt;/h5&gt;&lt;/div&gt;&lt;br&gt;&lt;div&gt;&lt;h4&gt;&lt;p&gt;&lt;p&gt;This relative of the common vulture is most often found in the region of Whisperfall Pass. Unlike its scavenging cousin, the Whisperfall vulture is a hunter, taking down rabbits and other small game with ease thanks to its speed and surprising agility. Hungry flocks of these birds of prey can even take down a human adult by sheer force of numbers.  Whisperfall vulture eggs are a delicacy, and those who can find and claim them can make a good amount of money selling them to merchants in Urgir.  A mature Whisperfall vulture has an 8-foot-long wingspan and weighs 50 pounds.   &lt;br&gt;&lt;b&gt;Whisperfall Vulture Companions&lt;/b&gt;&lt;br&gt;  &lt;b&gt;Starting Statistics&lt;/b&gt;: &lt;b&gt;Size&lt;/b&gt; Small; &lt;b&gt;Speed&lt;/b&gt; 10 ft., fly 60 ft. (average); &lt;b&gt;AC&lt;/b&gt; +1 natural armor; &lt;b&gt;Attack&lt;/b&gt; bite (1d6); &lt;b&gt;Ability Scores&lt;/b&gt; Str 12, Dex 15, Con 12, Int 2, Wis 13, Cha 7; &lt;b&gt;SQ&lt;/b&gt; low-light vision.  &lt;b&gt;4th-Level Advancement&lt;/b&gt;: &lt;b&gt;Ability Scores&lt;/b&gt; Str +2, Con +2.&lt;/p&gt;&lt;/h4&gt;&lt;/div&gt;</t>
  </si>
  <si>
    <t>Ankhrav</t>
  </si>
  <si>
    <t>bite +16 (2d8+8 plus 2d6 acid), 2 claws +16 (1d8+8)</t>
  </si>
  <si>
    <t>Str 27, Dex 10, Con 22, Int 1, Wis 15, Cha 10</t>
  </si>
  <si>
    <t>Improved Initiative, Iron Will, Skill Focus (Perception), Snatch, Step Up</t>
  </si>
  <si>
    <t>Climb +16, Perception +13</t>
  </si>
  <si>
    <t xml:space="preserve"> any hills, plains, or underground</t>
  </si>
  <si>
    <t>solitary, royal party (1 ankhrav plus 2-12 ankhegs), or army (1-3 ankhravs plus 2-8 ankhegs)</t>
  </si>
  <si>
    <t>This giant vermin waves two scything forelegs threateningly as hissing acid drips from its mandibles.</t>
  </si>
  <si>
    <t>Spit Acid (Ex) An ankhrav can spit a 60-foot line of digestive fluid that deals 7d6 points of acid damage (Reflex DC 21 half). Once an ankhrav uses this ability, the acid damage dealt by the ankhrav's bite attack is reduced by 1d6 for 1 hour. If the ankhrav's bite attack would not deal any acid damage, it cannot spit acid. The save DC is Constitution-based.  Ankhravs, also called "ankheg queens," are fearsome predators most common near the Skittermounds. These six-legged beasts are larger than regular ankhegs, but the most telling difference between them and drones is the pair of razor-sharp, mantislike arms located at the front of the thorax. While these arms provide no locomotive aid- their scissorlike edges are too delicate to support any weight-these additional appendages allow ankhravs to quickly bring down prey that would take ankheg spawn much longer to swarm and slay. Ankhravs are rarely encountered alone, and then only when a young queen travels from her home nest to establish a new colony. In most cases, when they venture from their lairs, ankhravs hunt accompanied by ankheg drones.</t>
  </si>
  <si>
    <t>Though a significant danger to locals, ankhravs are also a highly valued resource for local tribes and the humans of Trunau. While they and their spawn wreak havoc on any attempts to build settlements in their territory, their sturdy carapaces and valuable organs can be worth a fortune if sold to the right alchemist or collector. There are always a few scouts and trappers willing to risk the dangers of hunting ankhravs.  Every winter, ankhravs retreat into their hives to give birth to the next generation of ankhegs. During this time, each ankhrav is tended to by ankheg drones as its flared abdomen produces an incubating egg sac nearly the size of its body. Sustaining this sac uses much of the stores claimed by the ankhrav's hunting season, and without ankheg servants most ankhravs would starve to death, drained by the process of birthing the next generation of drones. If an ankhrav has a large hive with scores of drones and plentiful food, it may give birth to one or two young ankhravs, which leave their birthplace to establish their own hives at 2 years of age.  A fully grown ankhrav stretches to a length of 14 feet and can weigh as much as 4,200 pounds.</t>
  </si>
  <si>
    <t>&lt;link rel="stylesheet"href="PF.css"&gt;&lt;div&gt;&lt;h2&gt;Ankhrav&lt;/h2&gt;&lt;h3&gt;&lt;i&gt;This giant vermin waves two scything forelegs threateningly as hissing acid drips from its mandibles.&lt;/i&gt;&lt;/h3&gt;&lt;br&gt;&lt;/div&gt;&lt;div class="heading"&gt;&lt;p class="alignleft"&gt;Ankhrav&lt;/p&gt;&lt;p class="alignright"&gt;CR 9&lt;/p&gt;&lt;div style="clear: both;"&gt;&lt;/div&gt;&lt;/div&gt;&lt;div&gt;&lt;h5&gt;&lt;b&gt;XP &lt;/b&gt;6,400&lt;/h5&gt;&lt;h5&gt;N Huge magical beast &lt;/h5&gt;&lt;h5&gt;&lt;b&gt;Init &lt;/b&gt;+4; &lt;b&gt;Senses &lt;/b&gt;darkvision 60 ft., low-light vision; Perception +13&lt;/h5&gt;&lt;/div&gt;&lt;hr/&gt;&lt;div&gt;&lt;h5&gt;&lt;b&gt;DEFENSE&lt;/b&gt;&lt;/h5&gt;&lt;/div&gt;&lt;hr/&gt;&lt;div&gt;&lt;h5&gt;&lt;b&gt;AC &lt;/b&gt;24, touch 8, flat-footed 24 (+16 natural, -2 size)&lt;/h5&gt;&lt;h5&gt;&lt;b&gt;hp &lt;/b&gt;115 (10d10+60)&lt;/h5&gt;&lt;h5&gt;&lt;b&gt;Fort &lt;/b&gt;+13, &lt;b&gt;Ref &lt;/b&gt;+7, &lt;b&gt;Will &lt;/b&gt;+7&lt;/h5&gt;&lt;/div&gt;&lt;hr/&gt;&lt;div&gt;&lt;h5&gt;&lt;b&gt;OFFENSE&lt;/b&gt;&lt;/h5&gt;&lt;/div&gt;&lt;hr/&gt;&lt;div&gt;&lt;h5&gt;&lt;b&gt;Spd &lt;/b&gt;40 ft., burrow 30 ft.&lt;/h5&gt;&lt;h5&gt;&lt;b&gt;Melee &lt;/b&gt;bite +16 (2d8+8 plus 2d6 acid), 2 claws +16 (1d8+8)&lt;/h5&gt;&lt;h5&gt;&lt;b&gt;Space &lt;/b&gt;15 ft.; &lt;b&gt;Reach &lt;/b&gt;15 ft.&lt;/h5&gt;&lt;h5&gt;&lt;b&gt;Special Attacks &lt;/b&gt;spit acid&lt;/h5&gt;&lt;/div&gt;&lt;hr/&gt;&lt;div&gt;&lt;h5&gt;&lt;b&gt;STATISTICS&lt;/b&gt;&lt;/h5&gt;&lt;/div&gt;&lt;hr/&gt;&lt;div&gt;&lt;h5&gt;&lt;b&gt;Str &lt;/b&gt;27, &lt;b&gt;Dex &lt;/b&gt;10, &lt;b&gt;Con &lt;/b&gt;22, &lt;b&gt;Int &lt;/b&gt; 1, &lt;b&gt;Wis &lt;/b&gt;15, &lt;b&gt;Cha &lt;/b&gt;10&lt;/h5&gt;&lt;h5&gt;&lt;b&gt;Base Atk &lt;/b&gt;+10; &lt;b&gt;CMB &lt;/b&gt;+20; &lt;b&gt;CMD &lt;/b&gt;30&lt;/h5&gt;&lt;h5&gt;&lt;b&gt;Feats &lt;/b&gt;Improved Initiative, Iron Will, Skill Focus (Perception), Snatch, Step Up&lt;/h5&gt;&lt;h5&gt;&lt;b&gt;Skills &lt;/b&gt;Climb +16, Perception +13&lt;/h5&gt;&lt;/div&gt;&lt;hr/&gt;&lt;div&gt;&lt;h5&gt;&lt;b&gt;ECOLOGY&lt;/b&gt;&lt;/h5&gt;&lt;/div&gt;&lt;hr/&gt;&lt;div&gt;&lt;h5&gt;&lt;b&gt;Environment &lt;/b&gt; any hills, plains, or underground&lt;/h5&gt;&lt;h5&gt;&lt;b&gt;Organization &lt;/b&gt;solitary, royal party (1 ankhrav plus 2-12 ankhegs), or army (1-3 ankhravs plus 2-8 ankhegs)&lt;/h5&gt;&lt;h5&gt;&lt;b&gt;Treasure &lt;/b&gt;incidental&lt;/h5&gt;&lt;/div&gt;&lt;hr/&gt;&lt;div&gt;&lt;h5&gt;&lt;b&gt;SPECIAL ABILITIES&lt;/b&gt;&lt;/h5&gt;&lt;/div&gt;&lt;hr/&gt;&lt;div&gt;&lt;/h5&gt;&lt;h5&gt;&lt;b&gt;Spit Acid (Ex)&lt;/b&gt; An ankhrav can spit a 60-foot line of digestive fluid that deals 7d6 points of acid damage (Reflex DC 21 half). Once an ankhrav uses this ability, the acid damage dealt by the ankhrav's bite attack is reduced by 1d6 for 1 hour. If the ankhrav's bite attack would not deal any acid damage, it cannot spit acid. The save DC is Constitution-based.  Ankhravs, also called "ankheg queens," are fearsome predators most common near the Skittermounds. These six-legged beasts are larger than regular ankhegs, but the most telling difference between them and drones is the pair of razor-sharp, mantislike arms located at the front of the thorax. While these arms provide no locomotive aid- their scissorlike edges are too delicate to support any weight-these additional appendages allow ankhravs to quickly bring down prey that would take ankheg spawn much longer to swarm and slay. Ankhravs are rarely encountered alone, and then only when a young queen travels from her home nest to establish a new colony. In most cases, when they venture from their lairs, ankhravs hunt accompanied by ankheg drones.&lt;/h5&gt;&lt;/div&gt;&lt;br&gt;&lt;div&gt;&lt;h4&gt;&lt;p&gt;&lt;p&gt;Though a significant danger to locals, ankhravs are also a highly valued resource for local tribes and the humans of Trunau. While they and their spawn wreak havoc on any attempts to build settlements in their territory, their sturdy carapaces and valuable organs can be worth a fortune if sold to the right alchemist or collector. There are always a few scouts and trappers willing to risk the dangers of hunting ankhravs.  Every winter, ankhravs retreat into their hives to give birth to the next generation of ankhegs. During this time, each ankhrav is tended to by ankheg drones as its flared abdomen produces an incubating egg sac nearly the size of its body. Sustaining this sac uses much of the stores claimed by the ankhrav's hunting season, and without ankheg servants most ankhravs would starve to death, drained by the process of birthing the next generation of drones. If an ankhrav has a large hive with scores of drones and plentiful food, it may give birth to one or two young ankhravs, which leave their birthplace to establish their own hives at 2 years of age.  A fully grown ankhrav stretches to a length of 14 feet and can weigh as much as 4,200 pounds.&lt;/p&gt;&lt;/h4&gt;&lt;/div&gt;</t>
  </si>
  <si>
    <t>Burning Child</t>
  </si>
  <si>
    <t>elemental aura (fire, DC 17), frightful presence (60 ft., DC 21)</t>
  </si>
  <si>
    <t>Fort +9, Ref +12, Will +11</t>
  </si>
  <si>
    <t>channel resistance +4, final embrace</t>
  </si>
  <si>
    <t>slam +10 (1d4-2 plus burn)</t>
  </si>
  <si>
    <t>breath weapon (60-ft. cone, 10d6 fire damage, Reflex DC 21 half), burn (2d8, DC 21)</t>
  </si>
  <si>
    <t>Spell-Like Abilities (CL 11th; concentration +15)  Constant-elemental auraAPG (fire only; DC 17), fire trailARG (DC 17)   At Will-burning hands (DC 16), scorching ray (DC 16)   3/day-quickened fireball (DC 17)</t>
  </si>
  <si>
    <t>Str 6, Dex 17, Con -, Int 10, Wis 15, Cha 18</t>
  </si>
  <si>
    <t>Dodge, Improved Initiative, Lightning Reflexes, Quicken Spell-Like Ability (fireball), Toughness, Weapon Finesse</t>
  </si>
  <si>
    <t>Escape Artist +18, Intimidate +19, Perception +17, Sense Motive +17</t>
  </si>
  <si>
    <t>binary state</t>
  </si>
  <si>
    <t>The smell of scorched flesh accompanies this small child, who appears to be made entirely of dust and smoldering ash.</t>
  </si>
  <si>
    <t>Binary State (Su) Most of the time the Burning Child is in a passive state, during which he's incorporeal and invisible, though his soft sobs and the scent of burning flesh allow a creature to pinpoint his location with a successful DC 30 Perception check. If the Burning Child comes across a battle, the chance he enters his active state is equal to 1% per creature fighting (to a maximum of 100%). While active, the Burning Child is corporeal and visible. After 1d4 hours without being attacked or seeing conflict, the Burning Child reenters his passive state.  Breath Weapon (Su) The Burning Child can use his breath weapon only when in his active state, and only once each time he becomes active.  Final Embrace (Ex) If the Burning Child is destroyed, he reforms in 2d4 days. He can be permanently destroyed only when active, by a humanoid embracing and calming him. This requires succeeding at DC 28 Diplomacy checks for 3 consecutive rounds.</t>
  </si>
  <si>
    <t>Born from the traumatic death of an abducted human child at the hands of orc alchemists seeking to unlock the mysteries of his sorcerous bloodline and convert him into a weapon, the Burning Child has haunted a wide stretch of wasteland in eastern Belkzen for centuries.  First seen during the battle that bears his name, the Burning Child continues to wander in an endless search for his parents, constantly reliving the terrifying experience of his first fiery death. While in his passive state, he's little more than disembodied sobbing and the scent of burning flesh. But when he happens upon the scene of a battle, the memory of his agonizing death pushes him to manifest, and he wanders into the fray crying out for rescue, all the while unintentionally sowing devastation as the uncontrollable energies coursing through him spill out of his unstable form.</t>
  </si>
  <si>
    <t>&lt;link rel="stylesheet"href="PF.css"&gt;&lt;div&gt;&lt;h2&gt;Burning Child&lt;/h2&gt;&lt;h3&gt;&lt;i&gt;The smell of scorched flesh accompanies this small child, who appears to be made entirely of dust and smoldering ash.&lt;/i&gt;&lt;/h3&gt;&lt;br&gt;&lt;/div&gt;&lt;div class="heading"&gt;&lt;p class="alignleft"&gt;Burning Child&lt;/p&gt;&lt;p class="alignright"&gt;CR 10&lt;/p&gt;&lt;div style="clear: both;"&gt;&lt;/div&gt;&lt;/div&gt;&lt;div&gt;&lt;h5&gt;&lt;b&gt;XP &lt;/b&gt;9,600&lt;/h5&gt;&lt;h5&gt;CN Small undead (fire)&lt;/h5&gt;&lt;h5&gt;&lt;b&gt;Init &lt;/b&gt;+7; &lt;b&gt;Senses &lt;/b&gt;Perception +17&lt;/h5&gt;&lt;h5&gt;&lt;b&gt;Aura &lt;/b&gt;&lt;i&gt;elemental aura&lt;/i&gt; (fire, DC 17), frightful presence (60 ft., DC 21)&lt;/h5&gt;&lt;/div&gt;&lt;hr/&gt;&lt;div&gt;&lt;h5&gt;&lt;b&gt;DEFENSE&lt;/b&gt;&lt;/h5&gt;&lt;/div&gt;&lt;hr/&gt;&lt;div&gt;&lt;h5&gt;&lt;b&gt;AC &lt;/b&gt;17, touch 15, flat-footed 13 (+3 Dex, +1 dodge, +2 natural, +1 size)&lt;/h5&gt;&lt;h5&gt;&lt;b&gt;hp &lt;/b&gt;150 (15d8+75)&lt;/h5&gt;&lt;h5&gt;&lt;b&gt;Fort &lt;/b&gt;+9, &lt;b&gt;Ref &lt;/b&gt;+12, &lt;b&gt;Will &lt;/b&gt;+11&lt;/h5&gt;&lt;h5&gt;&lt;b&gt;Defensive Abilities &lt;/b&gt;channel resistance +4, final embrace; &lt;b&gt;Immune &lt;/b&gt;fire, undead traits&lt;/h5&gt;&lt;h5&gt;&lt;b&gt;Weaknesses &lt;/b&gt;vulnerable to cold&lt;/h5&gt;&lt;/div&gt;&lt;hr/&gt;&lt;div&gt;&lt;h5&gt;&lt;b&gt;OFFENSE&lt;/b&gt;&lt;/h5&gt;&lt;/div&gt;&lt;hr/&gt;&lt;div&gt;&lt;h5&gt;&lt;b&gt;Spd &lt;/b&gt;40 ft.&lt;/h5&gt;&lt;h5&gt;&lt;b&gt;Melee &lt;/b&gt;slam +10 (1d4-2 plus burn)&lt;/h5&gt;&lt;h5&gt;&lt;b&gt;Space &lt;/b&gt;5 ft.; &lt;b&gt;Reach &lt;/b&gt;5 ft.&lt;/h5&gt;&lt;h5&gt;&lt;b&gt;Special Attacks &lt;/b&gt;breath weapon (60-ft. cone, 10d6 fire damage, Reflex DC 21 half), burn (2d8, DC 21)&lt;/h5&gt;&lt;h5&gt;&lt;b&gt;Spell-Like Abilities&lt;/b&gt; (CL 11th; concentration +15)  &lt;/br&gt;Constant&amp;mdash;&lt;i&gt;elemental aura&lt;/i&gt;&lt;sup&gt;APG&lt;/sup&gt; (fire only; DC 17), &lt;i&gt;fire trail&lt;/i&gt;&lt;sup&gt;ARG&lt;/sup&gt; (DC 17) &lt;/br&gt;At Will&amp;mdash;&lt;i&gt;burning hands&lt;/i&gt; (DC 16), &lt;i&gt;scorching ray&lt;/i&gt; (DC 16) &lt;/br&gt;3/day&amp;mdash;quickened &lt;i&gt;fireball&lt;/i&gt; (DC 17)&lt;/h5&gt;&lt;/h5&gt;&lt;/div&gt;&lt;hr/&gt;&lt;div&gt;&lt;h5&gt;&lt;b&gt;STATISTICS&lt;/b&gt;&lt;/h5&gt;&lt;/div&gt;&lt;hr/&gt;&lt;div&gt;&lt;h5&gt;&lt;b&gt;Str &lt;/b&gt;6, &lt;b&gt;Dex &lt;/b&gt;17, &lt;b&gt;Con &lt;/b&gt;-, &lt;b&gt;Int &lt;/b&gt; 10, &lt;b&gt;Wis &lt;/b&gt;15, &lt;b&gt;Cha &lt;/b&gt;18&lt;/h5&gt;&lt;h5&gt;&lt;b&gt;Base Atk &lt;/b&gt;+7; &lt;b&gt;CMB &lt;/b&gt;14; &lt;b&gt;CMD &lt;/b&gt;17&lt;/h5&gt;&lt;h5&gt;&lt;b&gt;Feats &lt;/b&gt;Dodge, Improved Initiative, Lightning Reflexes, Quicken Spell-Like Ability (&lt;i&gt;fireball&lt;/i&gt;), Toughness, Weapon Finesse&lt;/h5&gt;&lt;h5&gt;&lt;b&gt;Skills &lt;/b&gt;Escape Artist +18, Intimidate +19, Perception +17, Sense Motive +17&lt;/h5&gt;&lt;h5&gt;&lt;b&gt;Languages &lt;/b&gt;Common&lt;/h5&gt;&lt;h5&gt;&lt;b&gt;SQ &lt;/b&gt;binary state&lt;/h5&gt;&lt;/div&gt;&lt;hr/&gt;&lt;div&gt;&lt;h5&gt;&lt;b&gt;ECOLOGY&lt;/b&gt;&lt;/h5&gt;&lt;/div&gt;&lt;hr/&gt;&lt;div&gt;&lt;h5&gt;&lt;b&gt;Environment &lt;/b&gt; temperate plains&lt;/h5&gt;&lt;h5&gt;&lt;b&gt;Organization &lt;/b&gt;unique&lt;/h5&gt;&lt;h5&gt;&lt;b&gt;Treasure &lt;/b&gt;none&lt;/h5&gt;&lt;/div&gt;&lt;hr/&gt;&lt;div&gt;&lt;h5&gt;&lt;b&gt;SPECIAL ABILITIES&lt;/b&gt;&lt;/h5&gt;&lt;/div&gt;&lt;hr/&gt;&lt;div&gt;&lt;/h5&gt;&lt;h5&gt;&lt;b&gt;Binary State (Su)&lt;/b&gt; Most of the time the Burning Child is in a passive state, during which he's incorporeal and invisible, though his soft sobs and the scent of burning flesh allow a creature to pinpoint his location with a successful DC 30 Perception check. If the Burning Child comes across a battle, the chance he enters his active state is equal to 1% per creature fighting (to a maximum of 100%). While active, the Burning Child is corporeal and visible. After 1d4 hours without being attacked or seeing conflict, the Burning Child reenters his passive state.  &lt;/h5&gt;&lt;h5&gt;&lt;b&gt;Breath Weapon (Su)&lt;/b&gt; The Burning Child can use his breath weapon only when in his active state, and only once each time he becomes active.  &lt;/h5&gt;&lt;h5&gt;&lt;b&gt;Final Embrace (Ex)&lt;/b&gt; If the Burning Child is destroyed, he reforms in 2d4 days. He can be permanently destroyed only when active, by a humanoid embracing and calming him. This requires succeeding at DC 28 Diplomacy checks for 3 consecutive rounds.&lt;/h5&gt;&lt;/div&gt;&lt;br&gt;&lt;div&gt;&lt;h4&gt;&lt;p&gt;&lt;p&gt;Born from the traumatic death of an abducted human child at the hands of orc alchemists seeking to unlock the mysteries of his sorcerous bloodline and convert him into a weapon, the Burning Child has haunted a wide stretch of wasteland in eastern Belkzen for centuries.  First seen during the battle that bears his name, the Burning Child continues to wander in an endless search for his parents, constantly reliving the terrifying experience of his first fiery death. While in his passive state, he's little more than disembodied sobbing and the scent of burning flesh. But when he happens upon the scene of a battle, the memory of his agonizing death pushes him to manifest, and he wanders into the fray crying out for rescue, all the while unintentionally sowing devastation as the uncontrollable energies coursing through him spill out of his unstable form.&lt;/p&gt;&lt;/h4&gt;&lt;/div&gt;</t>
  </si>
  <si>
    <t>Dahzagan</t>
  </si>
  <si>
    <t>darkvision 60 ft., deathwatch, scent; Perception +14</t>
  </si>
  <si>
    <t>19, touch +11, flat-footed +17</t>
  </si>
  <si>
    <t>(+2 Dex, +7 natural, +1 dodge, -1 size)</t>
  </si>
  <si>
    <t>mwk greatsword +13/+8 (2d6+7) and 2 claws +12 (1d4+5)</t>
  </si>
  <si>
    <t>terrifying howl</t>
  </si>
  <si>
    <t>Spell-Like Abilities (CL 6th; concentration +10)  Constant-deathwatch</t>
  </si>
  <si>
    <t>Str 21, Dex 14, Con 18, Int 7, Wis 16, Cha 19</t>
  </si>
  <si>
    <t>Dodge, Flyby Attack, Great Fortitude, Iron Will, Power Attack, Weapon Focus (greatsword)</t>
  </si>
  <si>
    <t>Fly +8, Intimidate +12, Knowledge (planes) +9, Perception +14</t>
  </si>
  <si>
    <t>Abyssal, Orc</t>
  </si>
  <si>
    <t>heart-feaster, undersized weapons</t>
  </si>
  <si>
    <t>solitary, trio, or murder (6-8 dahzagans)</t>
  </si>
  <si>
    <t>standard (mwk greatsword, other treasure)</t>
  </si>
  <si>
    <t>This winged horror has the upper body of a feral, bloody-mouthed female orc warrior and the lower body of a giant wolf.</t>
  </si>
  <si>
    <t>Heart-Feaster (Su) As a full-round action, a dahzagan can rip out and devour the heart of an orc or half-orc who died in battle within the past 24 hours. The strength of the dead warrior empowers her, granting her the effects of rage (CL 9th).  Terrifying Howl (Su) A dahzagan can use the terrifying howl barbarian rage power as a standard action (Will DC 19). A creature that succeeds at its save is immune to that dahzagan's terrifying howl for 24 hours.  Undersized Weapons (Ex) Although dahzagans are Large, their upper bodies are those of Medium orcs. As such, they wield weapons as Medium creatures.</t>
  </si>
  <si>
    <t>Servants of the orc pantheon, dahzagans are colloquially known as "orc valkyries" and are seen by many orcs as the midwives of their gods. These wild, bloodlust-driven warriors possess centaurlike builds with oversized wolf  bodies below the waist and large, batlike wings growing from their lupine backs. When especially strong, brutal, or savage orcs die in battle, dahzagans are sent to the Material Plane to fetch the warriors' souls and bear them to their gods. The warriors are then reincarnated as even greater orcs and returned to the Material Plane to avenge their own deaths.  Completely feral on the field of battle, dahzagans serve their gods loyally, usually taking on aspects of the deities to whom they are sworn. While most dahzagans serve orc gods, there are rumors of a rare few sworn to Gorum.  Dahzagans are also seen as the spiritual mothers of "cross-souls"-female warriors believed to be reincarnations of male orc champions. While male orcs often use the idea to explain the existence of capable female warriors and leaders, many female orcs resent the practice, and instead see dahzagans' gender as a symbol of female orc strength.  The average dahzagan is 8 feet tall and weighs 2,300 pounds or more.</t>
  </si>
  <si>
    <t>&lt;link rel="stylesheet"href="PF.css"&gt;&lt;div&gt;&lt;h2&gt;Dahzagan&lt;/h2&gt;&lt;h3&gt;&lt;i&gt;This winged horror has the upper body of a feral, bloody-mouthed female orc warrior and the lower body of a giant wolf.&lt;/i&gt;&lt;/h3&gt;&lt;br&gt;&lt;/div&gt;&lt;div class="heading"&gt;&lt;p class="alignleft"&gt;Dahzagan&lt;/p&gt;&lt;p class="alignright"&gt;CR 6&lt;/p&gt;&lt;div style="clear: both;"&gt;&lt;/div&gt;&lt;/div&gt;&lt;div&gt;&lt;h5&gt;&lt;b&gt;XP &lt;/b&gt;2,400&lt;/h5&gt;&lt;h5&gt;CE Large outsider (chaotic, evil, extraplanar)&lt;/h5&gt;&lt;h5&gt;&lt;b&gt;Init &lt;/b&gt;+2; &lt;b&gt;Senses &lt;/b&gt;darkvision 60 ft., &lt;i&gt;deathwatch&lt;/i&gt;, scent; Perception +14&lt;/h5&gt;&lt;/div&gt;&lt;hr/&gt;&lt;div&gt;&lt;h5&gt;&lt;b&gt;DEFENSE&lt;/b&gt;&lt;/h5&gt;&lt;/div&gt;&lt;hr/&gt;&lt;div&gt;&lt;h5&gt;&lt;b&gt;AC &lt;/b&gt;19, touch +11, flat-footed +17 (+2 Dex, +7 natural, +1 dodge, -1 size)&lt;/h5&gt;&lt;h5&gt;&lt;b&gt;hp &lt;/b&gt;76 (8d10+32)&lt;/h5&gt;&lt;h5&gt;&lt;b&gt;Fort &lt;/b&gt;+8, &lt;b&gt;Ref &lt;/b&gt;+4, &lt;b&gt;Will &lt;/b&gt;+7&lt;/h5&gt;&lt;h5&gt;&lt;b&gt;DR &lt;/b&gt;10/good or lawful; &lt;b&gt;Immune &lt;/b&gt;fire, poison; &lt;b&gt;Resist &lt;/b&gt;electricity 10; &lt;b&gt;SR &lt;/b&gt;16&lt;/h5&gt;&lt;/div&gt;&lt;hr/&gt;&lt;div&gt;&lt;h5&gt;&lt;b&gt;OFFENSE&lt;/b&gt;&lt;/h5&gt;&lt;/div&gt;&lt;hr/&gt;&lt;div&gt;&lt;h5&gt;&lt;b&gt;Spd &lt;/b&gt;40 ft., fly 60 ft. (ave&lt;i&gt;rage&lt;/i&gt;)&lt;/h5&gt;&lt;h5&gt;&lt;b&gt;Melee &lt;/b&gt;mwk greatsword +13/+8 (2d6+7) and 2 claws +12 (1d4+5)&lt;/h5&gt;&lt;h5&gt;&lt;b&gt;Space &lt;/b&gt;10 ft.; &lt;b&gt;Reach &lt;/b&gt;5 ft.&lt;/h5&gt;&lt;h5&gt;&lt;b&gt;Special Attacks &lt;/b&gt;terrifying howl&lt;/h5&gt;&lt;h5&gt;&lt;b&gt;Spell-Like Abilities&lt;/b&gt; (CL 6th; concentration +10)  &lt;/br&gt;Constant&amp;mdash;&lt;i&gt;deathwatch&lt;/i&gt;&lt;/h5&gt;&lt;/h5&gt;&lt;/div&gt;&lt;hr/&gt;&lt;div&gt;&lt;h5&gt;&lt;b&gt;STATISTICS&lt;/b&gt;&lt;/h5&gt;&lt;/div&gt;&lt;hr/&gt;&lt;div&gt;&lt;h5&gt;&lt;b&gt;Str &lt;/b&gt;21, &lt;b&gt;Dex &lt;/b&gt;14, &lt;b&gt;Con &lt;/b&gt;18, &lt;b&gt;Int &lt;/b&gt; 7, &lt;b&gt;Wis &lt;/b&gt;16, &lt;b&gt;Cha &lt;/b&gt;19&lt;/h5&gt;&lt;h5&gt;&lt;b&gt;Base Atk &lt;/b&gt;+8; &lt;b&gt;CMB &lt;/b&gt;+14; &lt;b&gt;CMD &lt;/b&gt;27 (31 vs. trip)&lt;/h5&gt;&lt;h5&gt;&lt;b&gt;Feats &lt;/b&gt;Dodge, Flyby Attack, Great Fortitude, Iron Will, Power Attack, Weapon Focus (greatsword)&lt;/h5&gt;&lt;h5&gt;&lt;b&gt;Skills &lt;/b&gt;Fly +8, Intimidate +12, Knowledge (planes) +9, Perception +14&lt;/h5&gt;&lt;h5&gt;&lt;b&gt;Languages &lt;/b&gt;Abyssal, Orc&lt;/h5&gt;&lt;h5&gt;&lt;b&gt;SQ &lt;/b&gt;heart-feaster, undersized weapons&lt;/h5&gt;&lt;/div&gt;&lt;hr/&gt;&lt;div&gt;&lt;h5&gt;&lt;b&gt;ECOLOGY&lt;/b&gt;&lt;/h5&gt;&lt;/div&gt;&lt;hr/&gt;&lt;div&gt;&lt;h5&gt;&lt;b&gt;Environment &lt;/b&gt; any (Abyss)&lt;/h5&gt;&lt;h5&gt;&lt;b&gt;Organization &lt;/b&gt;solitary, trio, or murder (6-8 dahzagans)&lt;/h5&gt;&lt;h5&gt;&lt;b&gt;Treasure &lt;/b&gt;standard (mwk greatsword, other treasure)&lt;/h5&gt;&lt;/div&gt;&lt;hr/&gt;&lt;div&gt;&lt;h5&gt;&lt;b&gt;SPECIAL ABILITIES&lt;/b&gt;&lt;/h5&gt;&lt;/div&gt;&lt;hr/&gt;&lt;div&gt;&lt;/h5&gt;&lt;h5&gt;&lt;b&gt;Heart-Feaster (Su)&lt;/b&gt; As a full-round action, a dahzagan can rip out and devour the heart of an orc or half-orc who died in battle within the past 24 hours. The strength of the dead warrior empowers her, granting her the effects of &lt;i&gt;rage&lt;/i&gt; (CL 9th).  &lt;/h5&gt;&lt;h5&gt;&lt;b&gt;Terrifying Howl (Su)&lt;/b&gt; A dahzagan can use the terrifying howl barbarian &lt;i&gt;rage&lt;/i&gt; power as a standard action (Will DC 19). A creature that succeeds at its save is immune to that dahzagan's terrifying howl for 24 hours.  &lt;/h5&gt;&lt;h5&gt;&lt;b&gt;Undersized Weapons (Ex)&lt;/b&gt; Although dahzagans are Large, their upper bodies are those of Medium orcs. As such, they wield weapons as Medium creatures.&lt;/h5&gt;&lt;/div&gt;&lt;br&gt;&lt;div&gt;&lt;h4&gt;&lt;p&gt;&lt;p&gt;Servants of the orc pantheon, dahzagans are colloquially known as "orc valkyries" and are seen by many orcs as the midwives of their gods. These wild, bloodlust-driven warriors possess centaurlike builds with oversized wolf  bodies below the waist and large, batlike wings growing from their lupine backs. When especially strong, brutal, or savage orcs die in battle, dahzagans are sent to the Material Plane to fetch the warriors' souls and bear them to their gods. The warriors are then reincarnated as even greater orcs and returned to the Material Plane to avenge their own deaths.  Completely feral on the field of battle, dahzagans serve their gods loyally, usually taking on aspects of the deities to whom they are sworn. While most dahzagans serve orc gods, there are rumors of a rare few sworn to Gorum.  Dahzagans are also seen as the spiritual mothers of "cross-souls"-female warriors believed to be reincarnations of male orc champions. While male orcs often use the idea to explain the existence of capable female warriors and leaders, many female orcs resent the practice, and instead see dahzagans' gender as a symbol of female orc strength.  The ave&lt;i&gt;rage&lt;/i&gt; dahzagan is 8 feet tall and weighs 2,300 pounds or more.&lt;/p&gt;&lt;/h4&gt;&lt;/div&gt;</t>
  </si>
  <si>
    <t>Floodslain Arsinoitherium</t>
  </si>
  <si>
    <t>(+13 natural, -1 Dex, -1 size)</t>
  </si>
  <si>
    <t>Fort +10, Ref +5, Will +5</t>
  </si>
  <si>
    <t>gore +15 (4d8+15)</t>
  </si>
  <si>
    <t>crashing waters, create spawn, drowning touch (DC 16), panic (DC 16), powerful charge (4d8+15), trample (2d8+13, DC 24)</t>
  </si>
  <si>
    <t>Str 30, Dex 8, Con -, Int 2, Wis 15, Cha 14</t>
  </si>
  <si>
    <t>Diehard, Endurance, Great Fortitude, Improved Overrun, Power Attack, ToughnessB</t>
  </si>
  <si>
    <t>flash flood</t>
  </si>
  <si>
    <t>This wild-eyed, rhinolike creature lumbers along with splashing steps, water streaming from its pale, sagging, hide.</t>
  </si>
  <si>
    <t>Floodslain</t>
  </si>
  <si>
    <t>Collectively known as "the after-storm" by Belkzen natives, floodslain are victims of flash floods that have risen as undead. They're creatures of panic and despair, driven by anger, fear, and a yearning to drag others into the waters. Long after the floodwaters recede, floodslain continue spreading the miserable death that claimed them.  Floodslain are similar in appearance to their original living forms, and are recognizable even in their waterlogged state. Many were gruesomely damaged by the floods that took their lives, though, their bodies battered and broken by rushing water and debris. The one feature common among all floodslain is wild, panicked eyes-a telltale sign of a death mired in shock and fear. Floodslain tend to drift toward lower ground, as if seeking the very water that transformed them. While this habitual migration makes them a contained threat in some areas, the relatively flat floodplains of Belkzen offer little resistance to the wandering undead. They can be found floating in major rivers, trapped in ravines and valleys, and staggering across flatlands, sometimes in large numbers. Floodslain that come close to living creatures try to drown them, and relentlessly follow those who flee. Targets who escape often draw the attention of yet more floodslain, eventually leading the undead to their homes. In great numbers, floodslain can slaughter small settlements.  While many find the possibility of undead born from purely natural disasters to be disturbing in and of itself, theories from druids and scholars in Lastwall hold even more chilling implications. Given that floodslain are most common in eastern Belkzen yet are little known outside that region, it is suspected that the floodwater itself was cursed even before falling as snow, perhaps by the dark influence of Gallowspire. If the Whispering Tyrant's insidious reach could extend so far using only passing clouds, the crusaders of Lastwall might be facing a threat even more dire than they realize.   Creating a Floodslain Creature  "Floodslain" is an acquired template that can be added to any non-aquatic living creature. A floodslain uses the base creature's stats and abilities except as noted here.  CR: Same as base creature + 1.  Alignment: Chaotic evil.  Type: The creature's type changes to undead (augmented). Do not recalculate class BAB or saves.  Armor Class: Natural armor increases by 2.  Hit Dice: Change all racial Hit Dice to d8s. Class Hit Dice are unaffected. As undead, floodslain creatures use their Charisma modifiers to determine bonus hit points (instead of their Constitution modifiers).  Defensive Abilities: A floodslain creature gains channel resistance +2, DR 5/magic, and cold resistance 10 in addition to other defensive abilities granted by the undead type.  Speed: A floodslain creature gains a swim speed of 30 feet unless it already possesses a swim speed.  Melee: A floodslain creature gains a slam attack based on its size, if the base creature doesn't have one. Its slam attack also delivers the drowning touch effect (see below). Its natural attacks are treated as magic weapons for the purpose of overcoming damage reduction.  Special Attacks: Floodslain creatures gain several special attacks. The save DCs are equal to 10 + 1/2 the base creature's HD + its Charisma modifier unless otherwise noted.  Crashing Waters (Su): Once per day, a floodslain creature can instinctively summon a spectral echo of the rushing waters that created it. This mass of phantom water slams the floodslain creature from behind, carrying it forward at up to three times its normal speed and enabling it to charge a single target. These waters also impact all creatures near the end of the floodslain creature's movement, pushing them back. This acts as a bull rush; the floodslain creature attempts a single combat maneuver check against the CMD of each creature within 10 feet of the end of its charge. This bull rush attempt doesn't provoke attacks of opportunity.  Create Spawn (Su): Any creature killed by a floodslain creature rises as a floodslain creature if it's left immersed in water for 24 hours. These spawn aren't under the control of their creators.  Drowning Touch (Su): The slam attack of a floodslain creature partially fills a living victim's lungs with water. The victim must succeed at a Fortitude saving throw in order to cough up this water or become fatigued for 1d4 rounds. A fatigued creature that fails this save becomes exhausted instead. An exhausted creature that fails this save is staggered and falls to 0 hp. A creature at 0 hp that fails this save drops to -1 hp and begins dying. A creature killed in this fashion appears to have drowned.  Panic (Su): The dead eyes of a floodslain creature are frozen with shock and fear.   The floodslain creature can induce fear in a living victim as a standard action. Targets must succeed at a Will saving throw or become shaken for 1d6 rounds. A creature can be affected by the same floodslain creature's panic attack only once every 24 hours.  Special Qualities: A floodslain creature gains the following special quality.  Flash Flood (Su): A floodslain creature is constantly surrounded by an echo of the disaster that originally took its life. Water streams from the floodslain creature's body, forming a 30-foot-radius pool that renders the ground in that area slick and muddy and increases the DCs of Acrobatics checks made in the area by 5.  Ability Scores: Str +2, Dex -2, Int +0, Wis +2, Cha +2 (minimum 14). Waterlogged and ruined, floodslain creatures are driven to cling to life by maddened fear and confusion. As undead, floodslain creatures have no Constitution scores.  Feats: Floodslain creatures gain Toughness as a bonus feat.</t>
  </si>
  <si>
    <t>&lt;link rel="stylesheet"href="PF.css"&gt;&lt;div&gt;&lt;h2&gt;Floodslain, Arsinoitherium&lt;/h2&gt;&lt;h3&gt;&lt;i&gt;This wild-eyed, rhinolike creature lumbers along with splashing steps, water streaming from its pale, sagging, hide.&lt;/i&gt;&lt;/h3&gt;&lt;br&gt;&lt;/div&gt;&lt;div class="heading"&gt;&lt;p class="alignleft"&gt;Floodslain Arsinoitherium&lt;/p&gt;&lt;p class="alignright"&gt;CR 8&lt;/p&gt;&lt;div style="clear: both;"&gt;&lt;/div&gt;&lt;/div&gt;&lt;div&gt;&lt;h5&gt;&lt;b&gt;XP &lt;/b&gt;4,800&lt;/h5&gt;&lt;h5&gt;CE Large undead (augmented animal)&lt;/h5&gt;&lt;h5&gt;&lt;b&gt;Init &lt;/b&gt;-1; &lt;b&gt;Senses &lt;/b&gt;low-light vision, scent; Perception +17&lt;/h5&gt;&lt;/div&gt;&lt;hr/&gt;&lt;div&gt;&lt;h5&gt;&lt;b&gt;DEFENSE&lt;/b&gt;&lt;/h5&gt;&lt;/div&gt;&lt;hr/&gt;&lt;div&gt;&lt;h5&gt;&lt;b&gt;AC &lt;/b&gt;21, touch 8, flat-footed 21 (+13 natural, -1 Dex, -1 size)&lt;/h5&gt;&lt;h5&gt;&lt;b&gt;hp &lt;/b&gt;67 (9d8+27)&lt;/h5&gt;&lt;h5&gt;&lt;b&gt;Fort &lt;/b&gt;+10, &lt;b&gt;Ref &lt;/b&gt;+5, &lt;b&gt;Will &lt;/b&gt;+5&lt;/h5&gt;&lt;h5&gt;&lt;b&gt;Defensive Abilities &lt;/b&gt;channel resistance +2; &lt;b&gt;DR &lt;/b&gt;5/magic; &lt;b&gt;Immune &lt;/b&gt;undead traits; &lt;b&gt;Resist &lt;/b&gt;cold 10&lt;/h5&gt;&lt;/div&gt;&lt;hr/&gt;&lt;div&gt;&lt;h5&gt;&lt;b&gt;OFFENSE&lt;/b&gt;&lt;/h5&gt;&lt;/div&gt;&lt;hr/&gt;&lt;div&gt;&lt;h5&gt;&lt;b&gt;Spd &lt;/b&gt;30 ft., swim 30 ft.&lt;/h5&gt;&lt;h5&gt;&lt;b&gt;Melee &lt;/b&gt;gore +15 (4d8+15)&lt;/h5&gt;&lt;h5&gt;&lt;b&gt;Space &lt;/b&gt;10 ft.; &lt;b&gt;Reach &lt;/b&gt;5 ft.&lt;/h5&gt;&lt;h5&gt;&lt;b&gt;Special Attacks &lt;/b&gt;crashing waters, create spawn, drowning touch (DC 16), panic (DC 16), powerful charge (4d8+15), trample (2d8+13, DC 24)&lt;/h5&gt;&lt;/div&gt;&lt;hr/&gt;&lt;div&gt;&lt;h5&gt;&lt;b&gt;STATISTICS&lt;/b&gt;&lt;/h5&gt;&lt;/div&gt;&lt;hr/&gt;&lt;div&gt;&lt;h5&gt;&lt;b&gt;Str &lt;/b&gt;30, &lt;b&gt;Dex &lt;/b&gt;8, &lt;b&gt;Con &lt;/b&gt;-, &lt;b&gt;Int &lt;/b&gt; 2, &lt;b&gt;Wis &lt;/b&gt;15, &lt;b&gt;Cha &lt;/b&gt;14&lt;/h5&gt;&lt;h5&gt;&lt;b&gt;Base Atk &lt;/b&gt;+6; &lt;b&gt;CMB &lt;/b&gt;+17; &lt;b&gt;CMD &lt;/b&gt;26 (30 vs. trip)&lt;/h5&gt;&lt;h5&gt;&lt;b&gt;Feats &lt;/b&gt;Diehard, Endurance, Great Fortitude, Improved Overrun, Power Attack, Toughness&lt;sup&gt;B&lt;/sup&gt;&lt;/h5&gt;&lt;h5&gt;&lt;b&gt;Skills &lt;/b&gt;Perception +14, Swim +18&lt;/h5&gt;&lt;h5&gt;&lt;b&gt;SQ &lt;/b&gt;flash flood&lt;/h5&gt;&lt;/div&gt;&lt;hr/&gt;&lt;div&gt;&lt;h5&gt;&lt;b&gt;ECOLOGY&lt;/b&gt;&lt;/h5&gt;&lt;/div&gt;&lt;hr/&gt;&lt;div&gt;&lt;h5&gt;&lt;b&gt;Environment &lt;/b&gt; any plains&lt;/h5&gt;&lt;h5&gt;&lt;b&gt;Organization &lt;/b&gt;solitary or pair&lt;/h5&gt;&lt;h5&gt;&lt;b&gt;Treasure &lt;/b&gt;none&lt;/h5&gt;&lt;/div&gt;&lt;br&gt;&lt;div&gt;&lt;h4&gt;&lt;p&gt;&lt;p&gt;Collectively known as "the after-storm" by Belkzen natives, floodslain are victims of flash floods that have risen as undead. They're creatures of panic and despair, driven by anger, fear, and a yearning to drag others into the waters. Long after the floodwaters recede, floodslain continue spreading the miserable death that claimed them.  Floodslain are similar in appearance to their original living forms, and are recognizable even in their waterlogged state. Many were gruesomely damaged by the floods that took their lives, though, their bodies battered and broken by rushing water and debris. The one feature common among all floodslain is wild, panicked eyes-a telltale sign of a death mired in shock and fear. Floodslain tend to drift toward lower ground, as if seeking the very water that transformed them. While this habitual migration makes them a contained threat in some areas, the relatively flat floodplains of Belkzen offer little resistance to the wandering undead. They can be found floating in major rivers, trapped in ravines and valleys, and staggering across flatlands, sometimes in large numbers. Floodslain that come close to living creatures try to drown them, and relentlessly follow those who flee. Targets who escape often draw the attention of yet more floodslain, eventually leading the undead to their homes. In great numbers, floodslain can slaughter small settlements.  While many find the possibility of undead born from purely natural disasters to be disturbing in and of itself, theories from druids and scholars in Lastwall hold even more chilling implications. Given that floodslain are most common in eastern Belkzen yet are little known outside that region, it is suspected that the floodwater itself was cursed even before falling as snow, perhaps by the dark influence of Gallowspire. If the Whispering Tyrant's insidious reach could extend so far using only passing clouds, the crusaders of Lastwall might be facing a threat even more dire than they realize.   &lt;br&gt;&lt;b&gt;Creating a Floodslain Creature&lt;/b&gt;&lt;br&gt;  "Floodslain" is an acquired template that can be added to any non-aquatic living creature. A floodslain uses the base creature's stats and abilities except as noted here.  &lt;br&gt;&lt;b&gt;CR:&lt;/b&gt; Same as base creature + 1.  Alignment: Chaotic evil.  &lt;br&gt;&lt;b&gt;Type:&lt;/b&gt; The creature's type changes to undead (augmented). Do not recalculate class BAB or saves.  &lt;br&gt;&lt;b&gt;Armor Class:&lt;/b&gt; Natural armor increases by 2.  &lt;br&gt;&lt;b&gt;Hit Dice:&lt;/b&gt; Change all racial Hit Dice to d8s. Class Hit Dice are unaffected. As undead, floodslain creatures use their Charisma modifiers to determine bonus hit points (instead of their Constitution modifiers).  &lt;br&gt;&lt;b&gt;Defensive Abilities:&lt;/b&gt; A floodslain creature gains channel resistance +2, DR 5/magic, and cold resistance 10 in addition to other defensive abilities granted by the undead type.  &lt;br&gt;&lt;b&gt;Speed:&lt;/b&gt; A floodslain creature gains a swim speed of 30 feet unless it already possesses a swim speed.  &lt;br&gt;&lt;b&gt;Melee:&lt;/b&gt; A floodslain creature gains a slam attack based on its size, if the base creature doesn't have one. Its slam attack also delivers the drowning touch effect (see below). Its natural attacks are treated as magic weapons for the purpose of overcoming damage reduction.  &lt;br&gt;&lt;b&gt;Special Attacks:&lt;/b&gt; Floodslain creatures gain several special attacks. The save DCs are equal to 10 + 1/2 the base creature's HD + its Charisma modifier unless otherwise noted.  &lt;br&gt;&lt;i&gt;Crashing Waters (Su)&lt;/i&gt;: Once per day, a floodslain creature can instinctively summon a spectral echo of the rushing waters that created it. This mass of phantom water slams the floodslain creature from behind, carrying it forward at up to three times its normal speed and enabling it to charge a single target. These waters also impact all creatures near the end of the floodslain creature's movement, pushing them back. This acts as a bull rush; the floodslain creature attempts a single combat maneuver check against the CMD of each creature within 10 feet of the end of its charge. This bull rush attempt doesn't provoke attacks of opportunity.  &lt;br&gt;&lt;i&gt;Create Spawn (Su)&lt;/i&gt;: Any creature killed by a floodslain creature rises as a floodslain creature if it's left immersed in water for 24 hours. These spawn aren't under the control of their creators.  &lt;i&gt;Drowning Touch (Su)&lt;/i&gt;: The slam attack of a floodslain creature partially fills a living victim's lungs with water. The victim must succeed at a Fortitude saving throw in order to cough up this water or become fatigued for 1d4 rounds. A fatigued creature that fails this save becomes exhausted instead. An exhausted creature that fails this save is staggered and falls to 0 hp. A creature at 0 hp that fails this save drops to -1 hp and begins dying. A creature killed in this fashion appears to have drowned.  &lt;br&gt;&lt;i&gt;Panic (Su)&lt;/i&gt;: The dead eyes of a floodslain creature are frozen with shock and fear.   The floodslain creature can induce fear in a living victim as a standard action. Targets must succeed at a Will saving throw or become shaken for 1d6 rounds. A creature can be affected by the same floodslain creature's panic attack only once every 24 hours.  &lt;br&gt;&lt;b&gt;Special Qualities:&lt;/b&gt; A floodslain creature gains the following special quality.  &lt;br&gt;&lt;i&gt;Flash Flood (Su)&lt;/i&gt;: A floodslain creature is constantly surrounded by an echo of the disaster that originally took its life. Water streams from the floodslain creature's body, forming a 30-foot-radius pool that renders the ground in that area slick and muddy and increases the DCs of Acrobatics checks made in the area by 5.  &lt;br&gt;&lt;b&gt;Ability Scores:&lt;/b&gt; Str +2, Dex -2, Int +0, Wis +2, Cha +2 (minimum 14). Waterlogged and ruined, floodslain creatures are driven to cling to life by maddened fear and confusion. As undead, floodslain creatures have no Constitution scores.  &lt;br&gt;&lt;b&gt;Feats:&lt;/b&gt; Floodslain creatures gain Toughness as a bonus feat.&lt;/p&gt;&lt;/h4&gt;&lt;/div&gt;</t>
  </si>
  <si>
    <t>Juggerloathe</t>
  </si>
  <si>
    <t>darkvision 120 ft., low-light vision, scent, tremorsense 120 ft.; Perception +16</t>
  </si>
  <si>
    <t>32, touch 7, flat-footed 31</t>
  </si>
  <si>
    <t>(+1 Dex, +25 natural, -4 size)</t>
  </si>
  <si>
    <t>Fort +19, Ref +14, Will +12</t>
  </si>
  <si>
    <t>2 bites +26 (3d8+11), 2 claws +26 (2d8+11)</t>
  </si>
  <si>
    <t>devour life, ejection, leaping shockwave, swallow whole (AC 23, hp 30), trample (2d8+11, DC 30)</t>
  </si>
  <si>
    <t>Str 32, Dex 13, Con 26, Int 5, Wis 19, Cha 12</t>
  </si>
  <si>
    <t>Improved Bull Rush, Improved Initiative, Improved Iron Will, Iron Will, Lightning Reflexes, Lunge, Power Attack, Run, Skill Focus (Perception), Snatch</t>
  </si>
  <si>
    <t>Acrobatics +17, Perception +16</t>
  </si>
  <si>
    <t xml:space="preserve"> any (Hold of Belkzen)</t>
  </si>
  <si>
    <t>This massive spiked creature has smoking black pits for eyes, an enormous maw, and a tail that appears to be an armored cobra.</t>
  </si>
  <si>
    <t>Devour Life (Su) The Juggerloathe's stomach leeches the life force of those trapped within it, rather than digesting them with acids. Any living victims that are swallowed whole and killed while within the Juggerloathe are turned into twisted creatures of undeath and pain. Regardless of their original size or form, those killed within the Juggerloathe become bodaks (Pathfinder RPG Bestiary 2 48), though their appearance may be less humanoid than those of typical bodaks. These undead stop taking damage while within the Juggerloathe, and escape its innards when it next uses its ejection attack. The undead aren't controlled by the Juggerloathe, but they don't attack it and it is immune to their powers.  Ejection (Ex) The Juggerloathe can eject the contents of its stomach in a 60-foot cone that deals 8d6 points of acid damage (Reflex DC 27 half) once every 1d6 rounds. Any creatures swallowed whole by it-still living and undead-land prone at the far end of the cone. The save DC is Constitution-based.  Leaping Shockwave (Ex) The Juggerloathe leaps into combat much like normal bulettes, but lands with an earth-shaking impact. When it charges, it can attempt a DC 25 Acrobatics check to jump into the air and land next to its enemies. If it's successful, all adjacent foes must succeed at a DC 30 Reflex save or be knocked prone. The Juggerloathe ends its charge with two bite attacks and two claw attacks, dividing them up as it sees fit among targets within reach. The save DC is Strength-based.</t>
  </si>
  <si>
    <t>The seemingly unstoppable spawn of a bulette of massive size and Yethazmari (Lamashtu's herald; see page 99 of Pathfinder Campaign Setting: Inner Sea Gods), the Juggerloathe is 50 feet from its nose to the base of its tail, and weighs slightly more than 100 tons. It has been a living legend among the tribes of Belkzen for centuries. Although it's seemingly content to remain hidden in its lair within the Mindspin Mountains, the creature is sometimes driven out onto the plains by hunger. Entire tribes have been known to disappear into its gullet, and it leaves only desolation and fiendishly warped undead in the wake of its rampages.</t>
  </si>
  <si>
    <t>&lt;link rel="stylesheet"href="PF.css"&gt;&lt;div&gt;&lt;h2&gt;Juggerloathe&lt;/h2&gt;&lt;h3&gt;&lt;i&gt;This massive spiked creature has smoking black pits for eyes, an enormous maw, and a tail that appears to be an armored cobra.&lt;/i&gt;&lt;/h3&gt;&lt;br&gt;&lt;/div&gt;&lt;div class="heading"&gt;&lt;p class="alignleft"&gt;Juggerloathe&lt;/p&gt;&lt;p class="alignright"&gt;CR 16&lt;/p&gt;&lt;div style="clear: both;"&gt;&lt;/div&gt;&lt;/div&gt;&lt;div&gt;&lt;h5&gt;&lt;b&gt;XP &lt;/b&gt;76,800&lt;/h5&gt;&lt;h5&gt;CE Gargantuan magical beast &lt;/h5&gt;&lt;h5&gt;&lt;b&gt;Init &lt;/b&gt;+5; &lt;b&gt;Senses &lt;/b&gt;darkvision 120 ft., low-light vision, scent, tremorsense 120 ft.; Perception +16&lt;/h5&gt;&lt;/div&gt;&lt;hr/&gt;&lt;div&gt;&lt;h5&gt;&lt;b&gt;DEFENSE&lt;/b&gt;&lt;/h5&gt;&lt;/div&gt;&lt;hr/&gt;&lt;div&gt;&lt;h5&gt;&lt;b&gt;AC &lt;/b&gt;32, touch 7, flat-footed 31 (+1 Dex, +25 natural, -4 size)&lt;/h5&gt;&lt;h5&gt;&lt;b&gt;hp &lt;/b&gt;256 (19d10+152)&lt;/h5&gt;&lt;h5&gt;&lt;b&gt;Fort &lt;/b&gt;+19, &lt;b&gt;Ref &lt;/b&gt;+14, &lt;b&gt;Will &lt;/b&gt;+12&lt;/h5&gt;&lt;h5&gt;&lt;b&gt;DR &lt;/b&gt;10/adamantine; &lt;b&gt;SR &lt;/b&gt;22&lt;/h5&gt;&lt;/div&gt;&lt;hr/&gt;&lt;div&gt;&lt;h5&gt;&lt;b&gt;OFFENSE&lt;/b&gt;&lt;/h5&gt;&lt;/div&gt;&lt;hr/&gt;&lt;div&gt;&lt;h5&gt;&lt;b&gt;Spd &lt;/b&gt;40 ft., burrow 30 ft.&lt;/h5&gt;&lt;h5&gt;&lt;b&gt;Melee &lt;/b&gt;2 bites +26 (3d8+11), 2 claws +26 (2d8+11)&lt;/h5&gt;&lt;h5&gt;&lt;b&gt;Space &lt;/b&gt;20 ft.; &lt;b&gt;Reach &lt;/b&gt;20 ft.&lt;/h5&gt;&lt;h5&gt;&lt;b&gt;Special Attacks &lt;/b&gt;devour life, ejection, leaping shockwave, swallow whole (AC 23, hp 30), trample (2d8+11, DC 30)&lt;/h5&gt;&lt;/div&gt;&lt;hr/&gt;&lt;div&gt;&lt;h5&gt;&lt;b&gt;STATISTICS&lt;/b&gt;&lt;/h5&gt;&lt;/div&gt;&lt;hr/&gt;&lt;div&gt;&lt;h5&gt;&lt;b&gt;Str &lt;/b&gt;32, &lt;b&gt;Dex &lt;/b&gt;13, &lt;b&gt;Con &lt;/b&gt;26, &lt;b&gt;Int &lt;/b&gt; 5, &lt;b&gt;Wis &lt;/b&gt;19, &lt;b&gt;Cha &lt;/b&gt;12&lt;/h5&gt;&lt;h5&gt;&lt;b&gt;Base Atk &lt;/b&gt;+19; &lt;b&gt;CMB &lt;/b&gt;+34 (+36 bull rush); &lt;b&gt;CMD &lt;/b&gt;45 (47 vs. bull rush, 49 vs. trip)&lt;/h5&gt;&lt;h5&gt;&lt;b&gt;Feats &lt;/b&gt;Improved Bull Rush, Improved Initiative, Improved Iron Will, Iron Will, Lightning Reflexes, Lunge, Power Attack, Run, Skill Focus (Perception), Snatch&lt;/h5&gt;&lt;h5&gt;&lt;b&gt;Skills &lt;/b&gt;Acrobatics +17, Perception +16&lt;/h5&gt;&lt;h5&gt;&lt;b&gt;Languages &lt;/b&gt;Orc&lt;/h5&gt;&lt;/div&gt;&lt;hr/&gt;&lt;div&gt;&lt;h5&gt;&lt;b&gt;ECOLOGY&lt;/b&gt;&lt;/h5&gt;&lt;/div&gt;&lt;hr/&gt;&lt;div&gt;&lt;h5&gt;&lt;b&gt;Environment &lt;/b&gt; any (Hold of Belkzen)&lt;/h5&gt;&lt;h5&gt;&lt;b&gt;Organization &lt;/b&gt;unique&lt;/h5&gt;&lt;h5&gt;&lt;b&gt;Treasure &lt;/b&gt;double&lt;/h5&gt;&lt;/div&gt;&lt;hr/&gt;&lt;div&gt;&lt;h5&gt;&lt;b&gt;SPECIAL ABILITIES&lt;/b&gt;&lt;/h5&gt;&lt;/div&gt;&lt;hr/&gt;&lt;div&gt;&lt;/h5&gt;&lt;h5&gt;&lt;b&gt;Devour Life (Su)&lt;/b&gt; The Juggerloathe's stomach leeches the life force of those trapped within it, rather than digesting them with acids. Any living victims that are swallowed whole and killed while within the Juggerloathe are turned into twisted creatures of undeath and pain. Regardless of their original size or form, those killed within the Juggerloathe become bodaks (&lt;i&gt;Pathfinder RPG Bestiary 2&lt;/i&gt; 48), though their appearance may be less humanoid than those of typical bodaks. These undead stop taking damage while within the Juggerloathe, and escape its innards when it next uses its ejection attack. The undead aren't controlled by the Juggerloathe, but they don't attack it and it is immune to their powers.  &lt;/h5&gt;&lt;h5&gt;&lt;b&gt;Ejection (Ex)&lt;/b&gt; The Juggerloathe can eject the contents of its stomach in a 60-foot cone that deals 8d6 points of acid damage (Reflex DC 27 half) once every 1d6 rounds. Any creatures swallowed whole by it-still living and undead-land prone at the far end of the cone. The save DC is Constitution-based.  &lt;/h5&gt;&lt;h5&gt;&lt;b&gt;Leaping Shockwave (Ex)&lt;/b&gt; The Juggerloathe leaps into combat much like normal bulettes, but lands with an earth-shaking impact. When it charges, it can attempt a DC 25 Acrobatics check to jump into the air and land next to its enemies. If it's successful, all adjacent foes must succeed at a DC 30 Reflex save or be knocked prone. The Juggerloathe ends its charge with two bite attacks and two claw attacks, dividing them up as it sees fit among targets within reach. The save DC is Strength-based.&lt;/h5&gt;&lt;/div&gt;&lt;br&gt;&lt;div&gt;&lt;h4&gt;&lt;p&gt;&lt;p&gt;The seemingly unstoppable spawn of a bulette of massive size and Yethazmari (Lamashtu's herald; see page 99 of &lt;i&gt;Pathfinder Campaign Setting&lt;/i&gt;: &lt;i&gt;Inner Sea&lt;/i&gt; Gods), the Juggerloathe is 50 feet from its nose to the base of its tail, and weighs slightly more than 100 tons. It has been a living legend among the tribes of Belkzen for centuries. Although it's seemingly content to remain hidden in its lair within the Mindspin Mountains, the creature is sometimes driven out onto the plains by hunger. Entire tribes have been known to disappear into its gullet, and it leaves only desolation and fiendishly warped undead in the wake of its rampages.&lt;/p&gt;&lt;/h4&gt;&lt;/div&gt;</t>
  </si>
  <si>
    <t>Bull Of Zagresh</t>
  </si>
  <si>
    <t>20, touch 9, flat-footed 18</t>
  </si>
  <si>
    <t>Fort +10, Ref +7, Will +3</t>
  </si>
  <si>
    <t>gore +14 (2d6+15)</t>
  </si>
  <si>
    <t>trample (3d8+15, DC 24)</t>
  </si>
  <si>
    <t>Str 31, Dex 12, Con 19, Int 2, Wis 11, Cha 4</t>
  </si>
  <si>
    <t>Diehard, Endurance, Improved Natural Attack (gore), Power Attack, Toughness</t>
  </si>
  <si>
    <t>Perception +8, Swim +17</t>
  </si>
  <si>
    <t>solitary, pair, or herd (10-30)</t>
  </si>
  <si>
    <t>This immense bovine has horns reminiscent of a stag, with daggerlike points spreading more than fifteen feet across.</t>
  </si>
  <si>
    <t>These enormous bovines are 15 feet tall, measure nearly 30 feet from horns to tail, and weigh approximately 16 tons. Bred for war and violence by the Murdered Child orc tribe, they are used in ravine fights-bloodsports in blocked-off gorges or gullies that pit the might and ferocity of orcs against various wild beasts. Aggressive and trained for combat, bulls of Zagresh respond to most threats by charging anything that stands and goring whatever is left. Skilled Murdered Child beast drovers oversee bulls of Zagresh in warfare, driving the mighty cattle into enemy formations to break the front line or crush foot archers and other lightly armored targets.   Bull Of Zagresh Companions  Starting Statistics: Size Medium; Speed 40 ft.; AC +4 natural armor; Attack gore (1d8); Ability Scores Str 15, Dex 14, Con 13, Int 2, Wis 11, Cha 4; Special Qualities low-light vision.  4th-Level Advancement: Size Large; AC +3 natural armor; Attack gore (2d6); Ability Scores Str +8, Dex -2, Con +4; Special Attacks trample.</t>
  </si>
  <si>
    <t>&lt;link rel="stylesheet"href="PF.css"&gt;&lt;div&gt;&lt;h2&gt;Bull Of Zagresh&lt;/h2&gt;&lt;h3&gt;&lt;i&gt;This immense bovine has horns reminiscent of a stag, with daggerlike points spreading more than fifteen feet across.&lt;/i&gt;&lt;/h3&gt;&lt;br&gt;&lt;/div&gt;&lt;div class="heading"&gt;&lt;p class="alignleft"&gt;Bull Of Zagresh&lt;/p&gt;&lt;p class="alignright"&gt;CR 7&lt;/p&gt;&lt;div style="clear: both;"&gt;&lt;/div&gt;&lt;/div&gt;&lt;div&gt;&lt;h5&gt;&lt;b&gt;XP &lt;/b&gt;3,200&lt;/h5&gt;&lt;h5&gt;N Huge animal &lt;/h5&gt;&lt;h5&gt;&lt;b&gt;Init &lt;/b&gt;+1; &lt;b&gt;Senses &lt;/b&gt;low-light vision; Perception +8&lt;/h5&gt;&lt;/div&gt;&lt;hr/&gt;&lt;div&gt;&lt;h5&gt;&lt;b&gt;DEFENSE&lt;/b&gt;&lt;/h5&gt;&lt;/div&gt;&lt;hr/&gt;&lt;div&gt;&lt;h5&gt;&lt;b&gt;AC &lt;/b&gt;20, touch 9, flat-footed 18 (+1 Dex, +11 natural, -2 size)&lt;/h5&gt;&lt;h5&gt;&lt;b&gt;hp &lt;/b&gt;85 (9d8+45)&lt;/h5&gt;&lt;h5&gt;&lt;b&gt;Fort &lt;/b&gt;+10, &lt;b&gt;Ref &lt;/b&gt;+7, &lt;b&gt;Will &lt;/b&gt;+3&lt;/h5&gt;&lt;/div&gt;&lt;hr/&gt;&lt;div&gt;&lt;h5&gt;&lt;b&gt;OFFENSE&lt;/b&gt;&lt;/h5&gt;&lt;/div&gt;&lt;hr/&gt;&lt;div&gt;&lt;h5&gt;&lt;b&gt;Spd &lt;/b&gt;40 ft.&lt;/h5&gt;&lt;h5&gt;&lt;b&gt;Melee &lt;/b&gt;gore +14 (2d6+15)&lt;/h5&gt;&lt;h5&gt;&lt;b&gt;Space &lt;/b&gt;15 ft.; &lt;b&gt;Reach &lt;/b&gt;15 ft.&lt;/h5&gt;&lt;h5&gt;&lt;b&gt;Special Attacks &lt;/b&gt;trample (3d8+15, DC 24)&lt;/h5&gt;&lt;/div&gt;&lt;hr/&gt;&lt;div&gt;&lt;h5&gt;&lt;b&gt;STATISTICS&lt;/b&gt;&lt;/h5&gt;&lt;/div&gt;&lt;hr/&gt;&lt;div&gt;&lt;h5&gt;&lt;b&gt;Str &lt;/b&gt;31, &lt;b&gt;Dex &lt;/b&gt;12, &lt;b&gt;Con &lt;/b&gt;19, &lt;b&gt;Int &lt;/b&gt; 2, &lt;b&gt;Wis &lt;/b&gt;11, &lt;b&gt;Cha &lt;/b&gt;4&lt;/h5&gt;&lt;h5&gt;&lt;b&gt;Base Atk &lt;/b&gt;+6; &lt;b&gt;CMB &lt;/b&gt;+18; &lt;b&gt;CMD &lt;/b&gt;29&lt;/h5&gt;&lt;h5&gt;&lt;b&gt;Feats &lt;/b&gt;Diehard, Endurance, Improved Natural Attack (gore), Power Attack, Toughness&lt;/h5&gt;&lt;h5&gt;&lt;b&gt;Skills &lt;/b&gt;Perception +8, Swim +17&lt;/h5&gt;&lt;/div&gt;&lt;hr/&gt;&lt;div&gt;&lt;h5&gt;&lt;b&gt;ECOLOGY&lt;/b&gt;&lt;/h5&gt;&lt;/div&gt;&lt;hr/&gt;&lt;div&gt;&lt;h5&gt;&lt;b&gt;Environment &lt;/b&gt; any hills or plains&lt;/h5&gt;&lt;h5&gt;&lt;b&gt;Organization &lt;/b&gt;solitary, pair, or herd (10-30)&lt;/h5&gt;&lt;h5&gt;&lt;b&gt;Treasure &lt;/b&gt;none&lt;/h5&gt;&lt;/div&gt;&lt;br&gt;&lt;div&gt;&lt;h4&gt;&lt;p&gt;&lt;p&gt;These enormous bovines are 15 feet tall, measure nearly 30 feet from horns to tail, and weigh approximately 16 tons. Bred for war and violence by the Murdered Child orc tribe, they are used in ravine fights-bloodsports in blocked-off gorges or gullies that pit the might and ferocity of orcs against various wild beasts. Aggressive and trained for combat, bulls of Zagresh respond to most threats by charging anything that stands and goring whatever is left. Skilled Murdered Child beast drovers oversee bulls of Zagresh in warfare, driving the mighty cattle into enemy formations to break the front line or crush foot archers and other lightly armored targets.   &lt;br&gt;&lt;b&gt;Bull Of Zagresh Companions&lt;/b&gt;&lt;br&gt;  &lt;b&gt;Starting Statistics&lt;/b&gt;: &lt;b&gt;Size&lt;/b&gt; Medium; &lt;b&gt;Speed&lt;/b&gt; 40 ft.; &lt;b&gt;AC&lt;/b&gt; +4 natural armor; &lt;b&gt;Attack&lt;/b&gt; gore (1d8); &lt;b&gt;Ability Scores&lt;/b&gt; Str 15, Dex 14, Con 13, Int 2, Wis 11, Cha 4; &lt;b&gt;Special Qualities&lt;/b&gt; low-light vision.  4th-Level &lt;b&gt;Advancement&lt;/b&gt;: &lt;b&gt;Size&lt;/b&gt; Large; &lt;b&gt;AC&lt;/b&gt; +3 natural armor; &lt;b&gt;Attack&lt;/b&gt; gore (2d6); &lt;b&gt;Ability Scores&lt;/b&gt; Str +8, Dex -2, Con +4; &lt;b&gt;Special &lt;b&gt;Attack&lt;/b&gt;s&lt;/b&gt; trample.&lt;/p&gt;&lt;/h4&gt;&lt;/div&gt;</t>
  </si>
  <si>
    <t>Warcat Of Rull</t>
  </si>
  <si>
    <t>28, touch 12, flat-footed 24</t>
  </si>
  <si>
    <t>Fort +17, Ref +14, Will +7</t>
  </si>
  <si>
    <t>bite +22 (2d6+12 plus grab), 2 claw +22 (1d8+12/19-20 plus rend)</t>
  </si>
  <si>
    <t>pounce, rend (2 claws, 1d8+18), trample (2d8, DC 30)</t>
  </si>
  <si>
    <t>Str 35, Dex 18, Con 24, Int 2, Wis 11, Cha 5</t>
  </si>
  <si>
    <t>Acrobatic, Cleave, Diehard, Endurance, Improved Critical (claw), Iron Will, Power Attack, Run</t>
  </si>
  <si>
    <t>Acrobatics +11, Climb +25, Perception +7, Stealth +3, Swim +19</t>
  </si>
  <si>
    <t>This massive catlike creature has the lithe grace of a feline despite a shell-like armor of segmented plates.</t>
  </si>
  <si>
    <t>Warcats of Rull are massive creatures with the shapes and habits of great cats but the armored skin of armadillos. Weighing 4,000 pounds and stretching 25 feet from nose to the base of its tail, a warcat of Rull is a dangerous predator with a large territory. Wild warcats of Rull hunt alone or with a single mate, and have been known to take down prey ranging from megafauna to giants and even young dragons. The Ice Tooth orc clan catches warcats of Rull as cubs and trains them to serve the clan. These beasts often act as mounts for the clan's champions, who ride them into battle against warriors from the Realm of the Mammoth Lords.   Warcat Of Rull Companions  Starting Statistics: Size Medium; Speed 40 ft.; AC +4 natural armor; Attack bite (1d6), 2 claws (1d4); Ability Scores Str 15, Dex 15, Con 14, Int 2, Wis 11, Cha 5; Special Attacks rake (1d4); SQ low-light vision, scent.  7th-Level Advancement: Size Large; AC +2 natural armor; Attack bite (1d8), 2 claws (1d6); Ability Scores Str +8, Dex -2, Con +4; Special Attacks grab, pounce, rake (1d6).</t>
  </si>
  <si>
    <t>&lt;link rel="stylesheet"href="PF.css"&gt;&lt;div&gt;&lt;h2&gt;Warcat Of Rull&lt;/h2&gt;&lt;h3&gt;&lt;i&gt;This massive catlike creature has the lithe grace of a feline despite a shell-like armor of segmented plates.&lt;/i&gt;&lt;/h3&gt;&lt;br&gt;&lt;/div&gt;&lt;div class="heading"&gt;&lt;p class="alignleft"&gt;Warcat Of Rull&lt;/p&gt;&lt;p class="alignright"&gt;CR 13&lt;/p&gt;&lt;div style="clear: both;"&gt;&lt;/div&gt;&lt;/div&gt;&lt;div&gt;&lt;h5&gt;&lt;b&gt;XP &lt;/b&gt;25,600&lt;/h5&gt;&lt;h5&gt;N Huge animal &lt;/h5&gt;&lt;h5&gt;&lt;b&gt;Init &lt;/b&gt;+4; &lt;b&gt;Senses &lt;/b&gt;low-light vision, scent; Perception +7&lt;/h5&gt;&lt;/div&gt;&lt;hr/&gt;&lt;div&gt;&lt;h5&gt;&lt;b&gt;DEFENSE&lt;/b&gt;&lt;/h5&gt;&lt;/div&gt;&lt;hr/&gt;&lt;div&gt;&lt;h5&gt;&lt;b&gt;AC &lt;/b&gt;28, touch 12, flat-footed 24 (+4 Dex, +16 natural, -2 size)&lt;/h5&gt;&lt;h5&gt;&lt;b&gt;hp &lt;/b&gt;184 (16d8+112)&lt;/h5&gt;&lt;h5&gt;&lt;b&gt;Fort &lt;/b&gt;+17, &lt;b&gt;Ref &lt;/b&gt;+14, &lt;b&gt;Will &lt;/b&gt;+7&lt;/h5&gt;&lt;/div&gt;&lt;hr/&gt;&lt;div&gt;&lt;h5&gt;&lt;b&gt;OFFENSE&lt;/b&gt;&lt;/h5&gt;&lt;/div&gt;&lt;hr/&gt;&lt;div&gt;&lt;h5&gt;&lt;b&gt;Spd &lt;/b&gt;50 ft., climb 20 ft.&lt;/h5&gt;&lt;h5&gt;&lt;b&gt;Melee &lt;/b&gt;bite +22 (2d6+12 plus grab), 2 claw +22 (1d8+12/19-20 plus rend)&lt;/h5&gt;&lt;h5&gt;&lt;b&gt;Space &lt;/b&gt;15 ft.; &lt;b&gt;Reach &lt;/b&gt;15 ft.&lt;/h5&gt;&lt;h5&gt;&lt;b&gt;Special Attacks &lt;/b&gt;pounce, rend (2 claws, 1d8+18), trample (2d8, DC 30)&lt;/h5&gt;&lt;/div&gt;&lt;hr/&gt;&lt;div&gt;&lt;h5&gt;&lt;b&gt;STATISTICS&lt;/b&gt;&lt;/h5&gt;&lt;/div&gt;&lt;hr/&gt;&lt;div&gt;&lt;h5&gt;&lt;b&gt;Str &lt;/b&gt;35, &lt;b&gt;Dex &lt;/b&gt;18, &lt;b&gt;Con &lt;/b&gt;24, &lt;b&gt;Int &lt;/b&gt; 2, &lt;b&gt;Wis &lt;/b&gt;11, &lt;b&gt;Cha &lt;/b&gt;5&lt;/h5&gt;&lt;h5&gt;&lt;b&gt;Base Atk &lt;/b&gt;+12; &lt;b&gt;CMB &lt;/b&gt;+26; &lt;b&gt;CMD &lt;/b&gt;40&lt;/h5&gt;&lt;h5&gt;&lt;b&gt;Feats &lt;/b&gt;Acrobatic, Cleave, Diehard, Endurance, Improved Critical (claw), Iron Will, Power Attack, Run&lt;/h5&gt;&lt;h5&gt;&lt;b&gt;Skills &lt;/b&gt;Acrobatics +11, Climb +25, Perception +7, Stealth +3, Swim +19&lt;/h5&gt;&lt;/div&gt;&lt;hr/&gt;&lt;div&gt;&lt;h5&gt;&lt;b&gt;ECOLOGY&lt;/b&gt;&lt;/h5&gt;&lt;/div&gt;&lt;hr/&gt;&lt;div&gt;&lt;h5&gt;&lt;b&gt;Environment &lt;/b&gt; cold hills or mountains&lt;/h5&gt;&lt;h5&gt;&lt;b&gt;Organization &lt;/b&gt;solitary or pair&lt;/h5&gt;&lt;h5&gt;&lt;b&gt;Treasure &lt;/b&gt;none&lt;/h5&gt;&lt;/div&gt;&lt;br&gt;&lt;div&gt;&lt;h4&gt;&lt;p&gt;&lt;p&gt;Warcats of Rull are massive creatures with the shapes and habits of great cats but the armored skin of armadillos. Weighing 4,000 pounds and stretching 25 feet from nose to the base of its tail, a warcat of Rull is a dangerous predator with a large territory. Wild warcats of Rull hunt alone or with a single mate, and have been known to take down prey ranging from megafauna to giants and even young dragons. The Ice Tooth orc clan catches warcats of Rull as cubs and trains them to serve the clan. These beasts often act as mounts for the clan's champions, who ride them into battle against warriors from the Realm of the Mammoth Lords.   &lt;br&gt;&lt;b&gt;Warcat Of Rull Companions&lt;/b&gt;&lt;br&gt;  &lt;b&gt;Starting Statistics&lt;/b&gt;: &lt;b&gt;Size&lt;/b&gt; Medium; &lt;b&gt;Speed&lt;/b&gt; 40 ft.; &lt;b&gt;AC&lt;/b&gt; +4 natural armor; &lt;b&gt;Attack&lt;/b&gt; bite (1d6), 2 claws (1d4); &lt;b&gt;Ability Scores&lt;/b&gt; Str 15, Dex 15, Con 14, Int 2, Wis 11, Cha 5; &lt;b&gt;Special &lt;b&gt;Attack&lt;/b&gt;s&lt;/b&gt; rake (1d4); &lt;b&gt;SQ&lt;/b&gt; low-light vision, scent.  &lt;b&gt;7th-Level Advancement&lt;/b&gt;: &lt;b&gt;Size&lt;/b&gt; Large; &lt;b&gt;AC&lt;/b&gt; +2 natural armor; &lt;b&gt;Attack&lt;/b&gt; bite (1d8), 2 claws (1d6); &lt;b&gt;Ability Scores&lt;/b&gt; Str +8, Dex -2, Con +4; &lt;b&gt;Special &lt;b&gt;Attack&lt;/b&gt;s&lt;/b&gt; grab, pounce, rake (1d6).&lt;/p&gt;&lt;/h4&gt;&lt;/div&gt;</t>
  </si>
  <si>
    <t>Chimney Troll</t>
  </si>
  <si>
    <t>wicked blood</t>
  </si>
  <si>
    <t>bite +2 (1d8+1), 2 claws +2 (1d6+1)</t>
  </si>
  <si>
    <t>rock +5 (1d8+1)</t>
  </si>
  <si>
    <t>soot breath, rock throwing (60 ft.)</t>
  </si>
  <si>
    <t>Str 13, Dex 16, Con 15, Int 8, Wis 11, Cha 6</t>
  </si>
  <si>
    <t>Combat Reflexes, Deadly Aim</t>
  </si>
  <si>
    <t>Acrobatics +4, Climb +9, Perception +4, Stealth +0 (+8 in urban environments)</t>
  </si>
  <si>
    <t>+8 Stealth in urban environments</t>
  </si>
  <si>
    <t>compression, inhale flames</t>
  </si>
  <si>
    <t>Filth and soot cover this large, emaciated humanoid's pallid skin, and its beady black eyes glint with desperate hunger.</t>
  </si>
  <si>
    <t>Daughters Of Fury</t>
  </si>
  <si>
    <t>Inhale Flames (Ex) As a standard action, a chimney troll can inhale a single nonmagical fire up to the size of a campfire within 30 feet. This extinguishes the fire and grants the chimney troll regeneration 3 (acid, cold) for 3 rounds. If the fire is attended (such as fire on a held torch), a successful DC 13 Reflex save negates this effect. The save DC is Constitution-based.  Soot Breath (Su) As a standard action, a chimney troll can exhale a searing cloud of smoke and cinders that fills the lungs of a targeted creature within 30 feet. The victim takes 1d6 points of fire damage and becomes nauseated for 1d3 rounds. A successful DC 13 Fortitude save halves the fire damage taken and negates the nausea effect. This ability can be used once each time the  chimney troll inhales flames and only within 3 rounds of using that ability. The save DC is Constitution-based.  Wicked Blood (Ex) Chimney trolls cannot heal hit point damage naturally (such as by resting).</t>
  </si>
  <si>
    <t>Chimney trolls are gaunt, pale giants that skulk among the shadowy rooftops of towns and cities, searching for flames to heal their cursed wounds and flesh to sate their bellies. To claim the fire they need to survive, they twist their limbs into impossible positions, hiding in chimneys and sucking up the flames from frightened townsfolk's hearths.  By some cruel twist of fate or malicious necromancy, chimney trolls' accursed bodies can heal wounds only if they consume the very substance trolls loathe most: fire. This desperate reliance on fire has made them anathema to their kin, who long ago drove them from their mountain homes and into civilized lands.  Chimney trolls are 9 feet tall and weigh 350 pounds.</t>
  </si>
  <si>
    <t>&lt;link rel="stylesheet"href="PF.css"&gt;&lt;div&gt;&lt;h2&gt;Troll, Chimney&lt;/h2&gt;&lt;h3&gt;&lt;i&gt;Filth and soot cover this large, emaciated humanoid's pallid skin, and its beady black eyes glint with desperate hunger.&lt;/i&gt;&lt;/h3&gt;&lt;br&gt;&lt;/div&gt;&lt;div class="heading"&gt;&lt;p class="alignleft"&gt;Chimney Troll&lt;/p&gt;&lt;p class="alignright"&gt;CR 2&lt;/p&gt;&lt;div style="clear: both;"&gt;&lt;/div&gt;&lt;/div&gt;&lt;div&gt;&lt;h5&gt;&lt;b&gt;XP &lt;/b&gt;600&lt;/h5&gt;&lt;h5&gt;CE Large humanoid (giant)&lt;/h5&gt;&lt;h5&gt;&lt;b&gt;Init &lt;/b&gt;+3; &lt;b&gt;Senses &lt;/b&gt;low-light vision, scent; Perception +4&lt;/h5&gt;&lt;/div&gt;&lt;hr/&gt;&lt;div&gt;&lt;h5&gt;&lt;b&gt;DEFENSE&lt;/b&gt;&lt;/h5&gt;&lt;/div&gt;&lt;hr/&gt;&lt;div&gt;&lt;h5&gt;&lt;b&gt;AC &lt;/b&gt;14, touch 12, flat-footed 11 (+3 Dex, +2 natural, -1 size)&lt;/h5&gt;&lt;h5&gt;&lt;b&gt;hp &lt;/b&gt;19 (3d8+6)&lt;/h5&gt;&lt;h5&gt;&lt;b&gt;Fort &lt;/b&gt;+5, &lt;b&gt;Ref &lt;/b&gt;+4, &lt;b&gt;Will &lt;/b&gt;+1&lt;/h5&gt;&lt;h5&gt;&lt;b&gt;Resist &lt;/b&gt;fire 10&lt;/h5&gt;&lt;h5&gt;&lt;b&gt;Weaknesses &lt;/b&gt;wicked blood&lt;/h5&gt;&lt;/div&gt;&lt;hr/&gt;&lt;div&gt;&lt;h5&gt;&lt;b&gt;OFFENSE&lt;/b&gt;&lt;/h5&gt;&lt;/div&gt;&lt;hr/&gt;&lt;div&gt;&lt;h5&gt;&lt;b&gt;Spd &lt;/b&gt;30 ft., climb 20 ft.&lt;/h5&gt;&lt;h5&gt;&lt;b&gt;Melee &lt;/b&gt;bite +2 (1d8+1), 2 claws +2 (1d6+1)&lt;/h5&gt;&lt;h5&gt;&lt;b&gt;Ranged &lt;/b&gt;rock +5 (1d8+1)&lt;/h5&gt;&lt;h5&gt;&lt;b&gt;Space &lt;/b&gt;10 ft.; &lt;b&gt;Reach &lt;/b&gt;10 ft.&lt;/h5&gt;&lt;h5&gt;&lt;b&gt;Special Attacks &lt;/b&gt;soot breath, rock throwing (60 ft.)&lt;/h5&gt;&lt;/div&gt;&lt;hr/&gt;&lt;div&gt;&lt;h5&gt;&lt;b&gt;STATISTICS&lt;/b&gt;&lt;/h5&gt;&lt;/div&gt;&lt;hr/&gt;&lt;div&gt;&lt;h5&gt;&lt;b&gt;Str &lt;/b&gt;13, &lt;b&gt;Dex &lt;/b&gt;16, &lt;b&gt;Con &lt;/b&gt;15, &lt;b&gt;Int &lt;/b&gt; 8, &lt;b&gt;Wis &lt;/b&gt;11, &lt;b&gt;Cha &lt;/b&gt;6&lt;/h5&gt;&lt;h5&gt;&lt;b&gt;Base Atk &lt;/b&gt;+2; &lt;b&gt;CMB &lt;/b&gt;+4; &lt;b&gt;CMD &lt;/b&gt;17&lt;/h5&gt;&lt;h5&gt;&lt;b&gt;Feats &lt;/b&gt;Combat Reflexes, Deadly Aim&lt;/h5&gt;&lt;h5&gt;&lt;b&gt;Skills &lt;/b&gt;Acrobatics +4, Climb +9, Perception +4, Stealth +0 (+8 in urban environments); &lt;b&gt;Racial Modifiers &lt;/b&gt;+8 Stealth in urban environments&lt;/h5&gt;&lt;h5&gt;&lt;b&gt;Languages &lt;/b&gt;Giant&lt;/h5&gt;&lt;h5&gt;&lt;b&gt;SQ &lt;/b&gt;compression, inhale flames&lt;/h5&gt;&lt;/div&gt;&lt;hr/&gt;&lt;div&gt;&lt;h5&gt;&lt;b&gt;ECOLOGY&lt;/b&gt;&lt;/h5&gt;&lt;/div&gt;&lt;hr/&gt;&lt;div&gt;&lt;h5&gt;&lt;b&gt;Environment &lt;/b&gt; any urban&lt;/h5&gt;&lt;h5&gt;&lt;b&gt;Organization &lt;/b&gt;solitary or gang (2-3)&lt;/h5&gt;&lt;h5&gt;&lt;b&gt;Treasure &lt;/b&gt;standard&lt;/h5&gt;&lt;/div&gt;&lt;hr/&gt;&lt;div&gt;&lt;h5&gt;&lt;b&gt;SPECIAL ABILITIES&lt;/b&gt;&lt;/h5&gt;&lt;/div&gt;&lt;hr/&gt;&lt;div&gt;&lt;/h5&gt;&lt;h5&gt;&lt;b&gt;Inhale Flames (Ex)&lt;/b&gt; As a standard action, a chimney troll can inhale a single nonmagical fire up to the size of a campfire within 30 feet. This extinguishes the fire and grants the chimney troll regeneration 3 (acid, cold) for 3 rounds. If the fire is attended (such as fire on a held torch), a successful DC 13 Reflex save negates this effect. The save DC is Constitution-based.  &lt;/h5&gt;&lt;h5&gt;&lt;b&gt;Soot Breath (Su)&lt;/b&gt; As a standard action, a chimney troll can exhale a searing cloud of smoke and cinders that fills the lungs of a targeted creature within 30 feet. The victim takes 1d6 points of fire damage and becomes nauseated for 1d3 rounds. A successful DC 13 Fortitude save halves the fire damage taken and negates the nausea effect. This ability can be used once each time the  chimney troll inhales flames and only within 3 rounds of using that ability. The save DC is Constitution-based.  &lt;/h5&gt;&lt;h5&gt;&lt;b&gt;Wicked Blood (Ex)&lt;/b&gt; Chimney trolls cannot heal hit point damage naturally (such as by resting).&lt;/h5&gt;&lt;/div&gt;&lt;br&gt;&lt;div&gt;&lt;h4&gt;&lt;p&gt;&lt;p&gt;Chimney trolls are gaunt, pale giants that skulk among the shadowy rooftops of towns and cities, searching for flames to heal their cursed wounds and flesh to sate their bellies. To claim the fire they need to survive, they twist their limbs into impossible positions, hiding in chimneys and sucking up the flames from frightened townsfolk's hearths.  By some cruel twist of fate or malicious necromancy, chimney trolls' accursed bodies can heal wounds only if they consume the very substance trolls loathe most: fire. This desperate reliance on fire has made them anathema to their kin, who long ago drove them from their mountain homes and into civilized lands.  Chimney trolls are 9 feet tall and weigh 350 pounds.&lt;/p&gt;&lt;/h4&gt;&lt;/div&gt;</t>
  </si>
  <si>
    <t>Curse Devil</t>
  </si>
  <si>
    <t>darkvision 60 ft., see in darkness, detect magic, detect thoughts; Perception +11</t>
  </si>
  <si>
    <t>5/cold or silver</t>
  </si>
  <si>
    <t>2 claws +6 (1d4-1)</t>
  </si>
  <si>
    <t>anathematize</t>
  </si>
  <si>
    <t>Spell-Like Abilities (CL 6th; concentration +9)  Constant-detect magic, detect thoughts (DC 15)  At Will-daze (DC 13), greater teleport (self plus 50 lbs. of objects only), mage hand  5/day-bane (DC 14), chill touch (DC 14), doom (DC 14)  3/day-bestow curse (DC 16), suggestion (DC 16), touch of idiocy (DC 15)  1/day-blindness/deafness (DC 15), confusion (DC 17), contagion (DC 17), summon (level 3, 2 lesser host devils 50%)</t>
  </si>
  <si>
    <t>Str 8, Dex 18, Con 12, Int 13, Wis 15, Cha 17</t>
  </si>
  <si>
    <t>Dodge, Great Fortitude, Improved Initiative</t>
  </si>
  <si>
    <t>Bluff +12, Fly +23, Intimidate +12, Perception +11, Sense Motive +11, Spellcraft +10, Stealth +17</t>
  </si>
  <si>
    <t>broken curses, infernal bond</t>
  </si>
  <si>
    <t>This short fiend has mottled pink skin, clawed fingers, and green eyes. It drags a tattered scroll behind its feminine frame.</t>
  </si>
  <si>
    <t>Anathematize (Su) Once per day as a standard action, a curse devil can temporarily drop its natural invisibility to reveal its true, horrifying form. All creatures within 30 feet must succeed at a DC 16 Will save or become cursed as bestow curse; additionally, all creatures in the area must succeed at a second DC 16 Will save or have their memories of the event stripped as if by modify memory. The curse devil can resume its invisibility at the end of its turn as a free action. Whether or not the saves are successful, an affected creature is immune to that curse devil's anathematize ability for 24 hours. If its natural invisibility is negated by other methods, the curse devil can't use this  ability. Those who can see invisible creatures are immune to this effect. The save DCs are Charisma-based.  Broken Curses (Ex) When a curse devil dies, any lingering curses or harmful effects caused by the devil are undone as if by a miracle spell.  Infernal Bond (Ex) When a curse devil is created by a lesser or greater devil, its creator forges a magical link between the curse devil and a mortal signed to-or implicated in-an infernal contract, such as a mortal who sold her soul to a devil or the first-born child of a mortal who was promised in an infernal bargain). Thereafter, the curse devil can always find the specified mortal as though guided by a locate creature spell with no maximum range. The specified mortal takes a -2 penalty on saving throws against the curse devil's anathematize ability and its spell-like abilities.</t>
  </si>
  <si>
    <t>Curse devils, or phiams, are constructs of Hell that exist outside the infernal hierarchy. They are forged by more powerful devils to hunt down mortals whose souls belong to Hell. When folk speak of "family curses" or "damned fates," a curse devil is often pulling strings.  A curse devil is 4 feet tall and weighs 80 pounds.</t>
  </si>
  <si>
    <t>&lt;link rel="stylesheet"href="PF.css"&gt;&lt;div&gt;&lt;h2&gt;Devil, Curse&lt;/h2&gt;&lt;h3&gt;&lt;i&gt;This short fiend has mottled pink skin, clawed fingers, and green eyes. It drags a tattered scroll behind its feminine frame.&lt;/i&gt;&lt;/h3&gt;&lt;br&gt;&lt;/div&gt;&lt;div class="heading"&gt;&lt;p class="alignleft"&gt;Curse Devil (Phiam)&lt;/p&gt;&lt;p class="alignright"&gt;CR 5&lt;/p&gt;&lt;div style="clear: both;"&gt;&lt;/div&gt;&lt;/div&gt;&lt;div&gt;&lt;h5&gt;&lt;b&gt;XP &lt;/b&gt;1,600&lt;/h5&gt;&lt;h5&gt;LE Small outsider (devil, evil, extraplanar, lawful)&lt;/h5&gt;&lt;h5&gt;&lt;b&gt;Init &lt;/b&gt;+8; &lt;b&gt;Senses &lt;/b&gt;darkvision 60 ft., see in darkness, &lt;i&gt;detect magic&lt;/i&gt;, &lt;i&gt;detect thoughts&lt;/i&gt;; Perception +11&lt;/h5&gt;&lt;/div&gt;&lt;hr/&gt;&lt;div&gt;&lt;h5&gt;&lt;b&gt;DEFENSE&lt;/b&gt;&lt;/h5&gt;&lt;/div&gt;&lt;hr/&gt;&lt;div&gt;&lt;h5&gt;&lt;b&gt;AC &lt;/b&gt;20, touch 16, flat-footed 15 (+4 Dex, +1 dodge, +4 natural, +1 size)&lt;/h5&gt;&lt;h5&gt;&lt;b&gt;hp &lt;/b&gt;39 (6d10+6)&lt;/h5&gt;&lt;h5&gt;&lt;b&gt;Fort &lt;/b&gt;+5, &lt;b&gt;Ref &lt;/b&gt;+9, &lt;b&gt;Will &lt;/b&gt;+7&lt;/h5&gt;&lt;h5&gt;&lt;b&gt;Defensive Abilities &lt;/b&gt;natural invisibility; &lt;b&gt;DR &lt;/b&gt;5/cold or silver; &lt;b&gt;Immune &lt;/b&gt;fire, poison; &lt;b&gt;Resist &lt;/b&gt;acid 10, cold 10&lt;/h5&gt;&lt;/div&gt;&lt;hr/&gt;&lt;div&gt;&lt;h5&gt;&lt;b&gt;OFFENSE&lt;/b&gt;&lt;/h5&gt;&lt;/div&gt;&lt;hr/&gt;&lt;div&gt;&lt;h5&gt;&lt;b&gt;Spd &lt;/b&gt;20 ft., fly 40 ft. (perfect)&lt;/h5&gt;&lt;h5&gt;&lt;b&gt;Melee &lt;/b&gt;2 claws +6 (1d4-1)&lt;/h5&gt;&lt;h5&gt;&lt;b&gt;Space &lt;/b&gt;5 ft.; &lt;b&gt;Reach &lt;/b&gt;5 ft.&lt;/h5&gt;&lt;h5&gt;&lt;b&gt;Special Attacks &lt;/b&gt;anathematize&lt;/h5&gt;&lt;h5&gt;&lt;b&gt;Spell-Like Abilities&lt;/b&gt; (CL 6th; concentration +9)  &lt;/br&gt;Constant&amp;mdash;&lt;i&gt;detect magic&lt;/i&gt;, &lt;i&gt;detect thoughts&lt;/i&gt; (DC 15) &lt;/br&gt;At Will&amp;mdash;&lt;i&gt;daze&lt;/i&gt; (DC 13), &lt;i&gt;greater teleport&lt;/i&gt; (self plus 50 lbs. of objects only), &lt;i&gt;mage hand&lt;/i&gt; &lt;/br&gt;5/day&amp;mdash;&lt;i&gt;bane&lt;/i&gt; (DC 14), &lt;i&gt;chill touch&lt;/i&gt; (DC 14), &lt;i&gt;doom&lt;/i&gt; (DC 14) &lt;/br&gt;3/day&amp;mdash;&lt;i&gt;bestow curse&lt;/i&gt; (DC 16), &lt;i&gt;suggestion&lt;/i&gt; (DC 16), &lt;i&gt;touch of idiocy&lt;/i&gt; (DC 15) &lt;/br&gt;1/day&amp;mdash;&lt;i&gt;blindness/deafness&lt;/i&gt; (DC 15), &lt;i&gt;confusion&lt;/i&gt; (DC 17), &lt;i&gt;contagion&lt;/i&gt; (DC 17), summon (level 3, 2 lesser host devils 50%)&lt;/h5&gt;&lt;/h5&gt;&lt;/div&gt;&lt;hr/&gt;&lt;div&gt;&lt;h5&gt;&lt;b&gt;STATISTICS&lt;/b&gt;&lt;/h5&gt;&lt;/div&gt;&lt;hr/&gt;&lt;div&gt;&lt;h5&gt;&lt;b&gt;Str &lt;/b&gt;8, &lt;b&gt;Dex &lt;/b&gt;18, &lt;b&gt;Con &lt;/b&gt;12, &lt;b&gt;Int &lt;/b&gt; 13, &lt;b&gt;Wis &lt;/b&gt;15, &lt;b&gt;Cha &lt;/b&gt;17&lt;/h5&gt;&lt;h5&gt;&lt;b&gt;Base Atk &lt;/b&gt;+6; &lt;b&gt;CMB &lt;/b&gt;+4; &lt;b&gt;CMD &lt;/b&gt;19&lt;/h5&gt;&lt;h5&gt;&lt;b&gt;Feats &lt;/b&gt;Dodge, Great Fortitude, Improved Initiative&lt;/h5&gt;&lt;h5&gt;&lt;b&gt;Skills &lt;/b&gt;Bluff +12, Fly +23, Intimidate +12, Perception +11, Sense Motive +11, Spellcraft +10, Stealth +17&lt;/h5&gt;&lt;h5&gt;&lt;b&gt;Languages &lt;/b&gt;Infernal; telepathy 100 ft.&lt;/h5&gt;&lt;h5&gt;&lt;b&gt;SQ &lt;/b&gt;broken curses, infernal bond&lt;/h5&gt;&lt;/div&gt;&lt;hr/&gt;&lt;div&gt;&lt;h5&gt;&lt;b&gt;ECOLOGY&lt;/b&gt;&lt;/h5&gt;&lt;/div&gt;&lt;hr/&gt;&lt;div&gt;&lt;h5&gt;&lt;b&gt;Environment &lt;/b&gt; any (Hell)&lt;/h5&gt;&lt;h5&gt;&lt;b&gt;Organization &lt;/b&gt;solitary&lt;/h5&gt;&lt;h5&gt;&lt;b&gt;Treasure &lt;/b&gt;incidental&lt;/h5&gt;&lt;/div&gt;&lt;hr/&gt;&lt;div&gt;&lt;h5&gt;&lt;b&gt;SPECIAL ABILITIES&lt;/b&gt;&lt;/h5&gt;&lt;/div&gt;&lt;hr/&gt;&lt;div&gt;&lt;/h5&gt;&lt;h5&gt;&lt;b&gt;Anathematize (Su)&lt;/b&gt; Once per day as a standard action, a curse devil can temporarily drop its natural invisibility to reveal its true, horrifying form. All creatures within 30 feet must succeed at a DC 16 Will save or become cursed as &lt;i&gt;bestow curse&lt;/i&gt;; additionally, all creatures in the area must succeed at a second DC 16 Will save or have their memories of the event stripped as if by &lt;i&gt;modify memory&lt;/i&gt;. The curse devil can resume its invisibility at the end of its turn as a free action. Whether or not the saves are successful, an affected creature is immune to that curse devil's anathematize ability for 24 hours. If its natural invisibility is negated by other methods, the curse devil can't use this  ability. Those who can see invisible creatures are immune to this effect. The save DCs are Charisma-based.  &lt;/h5&gt;&lt;h5&gt;&lt;b&gt;Broken Curses (Ex)&lt;/b&gt; When a curse devil dies, any lingering curses or harmful effects caused by the devil are undone as if by a &lt;i&gt;miracle&lt;/i&gt; spell.  &lt;/h5&gt;&lt;h5&gt;&lt;b&gt;Infernal Bond (Ex)&lt;/b&gt; When a curse devil is created by a lesser or greater devil, its creator forges a magical link between the curse devil and a mortal signed to-or implicated in-an infernal contract, such as a mortal who sold her soul to a devil or the first-born child of a mortal who was promised in an infernal bargain). Thereafter, the curse devil can always find the specified mortal as though guided by a &lt;i&gt;locate creature&lt;/i&gt; spell with no maximum range. The specified mortal takes a -2 penalty on saving throws against the curse devil's anathematize ability and its spell-like abilities.&lt;/h5&gt;&lt;/div&gt;&lt;br&gt;&lt;div&gt;&lt;h4&gt;&lt;p&gt;&lt;p&gt;Curse devils, or phiams, are constructs of Hell that exist outside the infernal hierarchy. They are forged by more powerful devils to hunt down mortals whose souls belong to Hell. When folk speak of "family curses" or "damned fates," a curse devil is often pulling strings.  A curse devil is 4 feet tall and weighs 80 pounds.&lt;/p&gt;&lt;/h4&gt;&lt;/div&gt;</t>
  </si>
  <si>
    <t>Phiam</t>
  </si>
  <si>
    <t>Dunagh</t>
  </si>
  <si>
    <t>(incorporeal, kami, native)</t>
  </si>
  <si>
    <t>fate (20 ft., DC 15)</t>
  </si>
  <si>
    <t>incorporeal touch +8 (2d6 cold plus dunagh's curse)</t>
  </si>
  <si>
    <t>Spell-Like Abilities (CL 5th; concentration +8)   At Will-mage hand</t>
  </si>
  <si>
    <t>Str -, Dex 17, Con 14, Int 11, Wis 17, Cha 16</t>
  </si>
  <si>
    <t>Fly +19, Intimidate +11, Knowledge (local) +8, Perception +13, Sense Motive +13, Stealth +11</t>
  </si>
  <si>
    <t>merge with ward, ward (house)</t>
  </si>
  <si>
    <t>This spectral woman holds a silver urn and floats in midair with an unearthly grace and demanding presence.</t>
  </si>
  <si>
    <t>Aura of Fate (Su) A dunagh merged with or within 120 feet of its ward radiates an aura of fate to a radius of 20 feet. Enemies within this aura must roll two d20s whenever a situation calls for a d20 roll (such as an attack, a skill check, or a saving throw) and take the lower of the two results. Allies designated by the dunagh in this aura likewise roll two d20s whenever a situation calls for a d20 roll, but can take the higher result instead. This is a mind-affecting morale effect that doesn't work on fey. A dunagh can suppress and reactivate this aura at will as a free action.  Dunagh's Curse (Su) Any creature touched by a dunagh must succeed at a DC 15 Will save or be afflicted with the dunagh's curse. Whenever the cursed creature rolls a d20, it treats any roll of 20 as a roll of 1 instead. The cursed creature cannot take 20. The save DC is Charisma-based.</t>
  </si>
  <si>
    <t>Dunaghs, like most kami, are guardian spirits native to Tian Xia. Unlike others of their kind, however, dunaghs long ago attached themselves to caravans coming over the Crown of the World, eventually establishing themselves in  the Lands of the Linnorm Kings, where they're most likely to be found today. Attracted by a family's or clan's intense devotion to a single structure or holding, the dunaghs serve as guardians of family homes, watchful protectors of both the structures and those who live within them.  Most dunaghs prefer to remain anonymous, going about their business when residents are not present. They occasionally assist "their" family by tidying up the house, locking doors, or shutting windows left open during the cold months.  When a family line watched over by a dunagh comes to an end, the dunagh falls into a bleak depression and remains fixated on the family's last place of residence, becoming a spiteful spirit that forcibly evicts anyone else who tries to take up residence or otherwise trespass upon its ward.  Dunaghs prefer to stay merged with their wards, but in their visible forms, they take on appearances similar to ghostly versions of those people they guard.</t>
  </si>
  <si>
    <t>&lt;link rel="stylesheet"href="PF.css"&gt;&lt;div&gt;&lt;h2&gt;Dunagh&lt;/h2&gt;&lt;h3&gt;&lt;i&gt;This spectral woman holds a silver urn and floats in midair with an unearthly grace and demanding presence.&lt;/i&gt;&lt;/h3&gt;&lt;br&gt;&lt;/div&gt;&lt;div class="heading"&gt;&lt;p class="alignleft"&gt;Dunagh&lt;/p&gt;&lt;p class="alignright"&gt;CR 4&lt;/p&gt;&lt;div style="clear: both;"&gt;&lt;/div&gt;&lt;/div&gt;&lt;div&gt;&lt;h5&gt;&lt;b&gt;XP &lt;/b&gt;1,200&lt;/h5&gt;&lt;h5&gt;LN Medium outsider (incorporeal, kami, native)&lt;/h5&gt;&lt;h5&gt;&lt;b&gt;Init &lt;/b&gt;+7; &lt;b&gt;Senses &lt;/b&gt;darkvision 60 ft.; Perception +13&lt;/h5&gt;&lt;h5&gt;&lt;b&gt;Aura &lt;/b&gt;fate (20 ft., DC 15)&lt;/h5&gt;&lt;/div&gt;&lt;hr/&gt;&lt;div&gt;&lt;h5&gt;&lt;b&gt;DEFENSE&lt;/b&gt;&lt;/h5&gt;&lt;/div&gt;&lt;hr/&gt;&lt;div&gt;&lt;h5&gt;&lt;b&gt;AC &lt;/b&gt;16, touch 16, flat-footed 13 (+3 deflection, +3 Dex)&lt;/h5&gt;&lt;h5&gt;&lt;b&gt;hp &lt;/b&gt;37 (5d10+10); fast healing 2&lt;/h5&gt;&lt;h5&gt;&lt;b&gt;Fort &lt;/b&gt;+3, &lt;b&gt;Ref &lt;/b&gt;+7, &lt;b&gt;Will &lt;/b&gt;+7&lt;/h5&gt;&lt;h5&gt;&lt;b&gt;Defensive Abilities &lt;/b&gt;incorporeal; &lt;b&gt;Immune &lt;/b&gt;bleed, mind-affecting effects, petrification, polymorph; &lt;b&gt;Resist &lt;/b&gt;acid 10, cold 10, electricity 10, fire 10&lt;/h5&gt;&lt;/div&gt;&lt;hr/&gt;&lt;div&gt;&lt;h5&gt;&lt;b&gt;OFFENSE&lt;/b&gt;&lt;/h5&gt;&lt;/div&gt;&lt;hr/&gt;&lt;div&gt;&lt;h5&gt;&lt;b&gt;Spd &lt;/b&gt;fly 30 ft. (perfect)&lt;/h5&gt;&lt;h5&gt;&lt;b&gt;Melee &lt;/b&gt;incorporeal touch +8 (2d6 cold plus dunagh's curse)&lt;/h5&gt;&lt;h5&gt;&lt;b&gt;Space &lt;/b&gt;5 ft.; &lt;b&gt;Reach &lt;/b&gt;5 ft.&lt;/h5&gt;&lt;h5&gt;&lt;b&gt;Spell-Like Abilities&lt;/b&gt; (CL 5th; concentration +8) &lt;/br&gt;At Will&amp;mdash;&lt;i&gt;mage hand&lt;/i&gt;&lt;/h5&gt;&lt;/h5&gt;&lt;/div&gt;&lt;hr/&gt;&lt;div&gt;&lt;h5&gt;&lt;b&gt;STATISTICS&lt;/b&gt;&lt;/h5&gt;&lt;/div&gt;&lt;hr/&gt;&lt;div&gt;&lt;h5&gt;&lt;b&gt;Str &lt;/b&gt;-, &lt;b&gt;Dex &lt;/b&gt;17, &lt;b&gt;Con &lt;/b&gt;14, &lt;b&gt;Int &lt;/b&gt; 11, &lt;b&gt;Wis &lt;/b&gt;17, &lt;b&gt;Cha &lt;/b&gt;16&lt;/h5&gt;&lt;h5&gt;&lt;b&gt;Base Atk &lt;/b&gt;+5; &lt;b&gt;CMB &lt;/b&gt;+8; &lt;b&gt;CMD &lt;/b&gt;21&lt;/h5&gt;&lt;h5&gt;&lt;b&gt;Feats &lt;/b&gt;Alertness, Flyby Attack, Improved Initiative&lt;/h5&gt;&lt;h5&gt;&lt;b&gt;Skills &lt;/b&gt;Fly +19, Intimidate +11, Knowledge (local) +8, Perception +13, Sense Motive +13, Stealth +11&lt;/h5&gt;&lt;h5&gt;&lt;b&gt;Languages &lt;/b&gt;Common; telepathy 100 ft.&lt;/h5&gt;&lt;h5&gt;&lt;b&gt;SQ &lt;/b&gt;merge with ward, ward (house)&lt;/h5&gt;&lt;/div&gt;&lt;hr/&gt;&lt;div&gt;&lt;h5&gt;&lt;b&gt;ECOLOGY&lt;/b&gt;&lt;/h5&gt;&lt;/div&gt;&lt;hr/&gt;&lt;div&gt;&lt;h5&gt;&lt;b&gt;Environment &lt;/b&gt; any urban&lt;/h5&gt;&lt;h5&gt;&lt;b&gt;Organization &lt;/b&gt;solitary&lt;/h5&gt;&lt;h5&gt;&lt;b&gt;Treasure &lt;/b&gt;standard&lt;/h5&gt;&lt;/div&gt;&lt;hr/&gt;&lt;div&gt;&lt;h5&gt;&lt;b&gt;SPECIAL ABILITIES&lt;/b&gt;&lt;/h5&gt;&lt;/div&gt;&lt;hr/&gt;&lt;div&gt;&lt;/h5&gt;&lt;h5&gt;&lt;b&gt;Aura of Fate (Su)&lt;/b&gt; A dunagh merged with or within 120 feet of its ward radiates an aura of fate to a radius of 20 feet. Enemies within this aura must roll two d20s whenever a situation calls for a d20 roll (such as an attack, a skill check, or a saving throw) and take the lower of the two results. Allies designated by the dunagh in this aura likewise roll two d20s whenever a situation calls for a d20 roll, but can take the higher result instead. This is a mind-affecting morale effect that doesn't work on fey. A dunagh can suppress and reactivate this aura at will as a free action.  &lt;/h5&gt;&lt;h5&gt;&lt;b&gt;Dunagh's Curse (Su)&lt;/b&gt; Any creature touched by a dunagh must succeed at a DC 15 Will save or be afflicted with the dunagh's curse. Whenever the cursed creature rolls a d20, it treats any roll of 20 as a roll of 1 instead. The cursed creature cannot take 20. The save DC is Charisma-based.&lt;/h5&gt;&lt;/div&gt;&lt;br&gt;&lt;div&gt;&lt;h4&gt;&lt;p&gt;&lt;p&gt;Dunaghs, like most kami, are guardian spirits native to Tian Xia. Unlike others of their kind, however, dunaghs long ago attached themselves to caravans coming over the Crown of the World, eventually establishing themselves in  the Lands of the Linnorm Kings, where they're most likely to be found today. Attracted by a family's or clan's intense devotion to a single structure or holding, the dunaghs serve as guardians of family homes, watchful protectors of both the structures and those who live within them.  Most dunaghs prefer to remain anonymous, going about their business when residents are not present. They occasionally assist "their" family by tidying up the house, locking doors, or shutting windows left open during the cold months.  When a family line watched over by a dunagh comes to an end, the dunagh falls into a bleak depression and remains fixated on the family's last place of residence, becoming a spiteful spirit that forcibly evicts anyone else who tries to take up residence or otherwise trespass upon its ward.  Dunaghs prefer to stay merged with their wards, but in their visible forms, they take on appearances similar to ghostly versions of those people they guard.&lt;/p&gt;&lt;/h4&gt;&lt;/div&gt;</t>
  </si>
  <si>
    <t>Immured</t>
  </si>
  <si>
    <t>breathlessness (10 ft., DC 14)</t>
  </si>
  <si>
    <t>bound</t>
  </si>
  <si>
    <t>slam +6 (1d4+4)</t>
  </si>
  <si>
    <t>breach, seize</t>
  </si>
  <si>
    <t>Str 16, Dex 11, Con -, Int 5, Wis 13, Cha 14</t>
  </si>
  <si>
    <t>+6 (+8 drag)</t>
  </si>
  <si>
    <t>16 (18 vs. drag)</t>
  </si>
  <si>
    <t>Improved Drag, B, Improved Initiative, Power Attack</t>
  </si>
  <si>
    <t>Through cracked, sickly blue lips, this pallid humanoid figure emits deep gasps as if struggling to breathe.</t>
  </si>
  <si>
    <t>Aura of Breathlessness (Su) The agonized gasping of an immured displaces oxygen within 10 feet of it, automatically extinguishing nonmagical fires within this range. Breathing creatures within the aura must hold their breath or risk suffocation. Whenever an immured deals nonlethal damage to a creature holding its breath in the aura, the duration the target can hold its breath for decreases by a number of rounds equal to the nonlethal damage dealt. The immured cannot dismiss this aura.  Bound (Su) Immured are bound to the locations in which they died. Each hour an immured remains away from the tomb or building in which it died, it takes 1d6 points of damage that can't be healed until it returns to its place of death.  Breach (Su) As a swift action, an immured can touch a nonmagical wall and open a spatial rift. The touched 5-foot section of wall (which can be up to 2 feet thick) effectively ceases to exist for 2 rounds, except for a dark, semisolid membrane that blocks line of sight through the rift. The immured can see, move, attack, or even drag a target through the rift without penalty. Other creatures can move through the rift, treating it as difficult terrain. After 2 rounds, the rift closes, pushing anything inside it into the nearest open space.  Seize (Ex) An immured can choose to deal nonlethal damage with its slam attack with no penalty on the  attack roll. In addition, an immured that deals nonlethal damage with its slam attack can attempt a drag combat maneuver against the target as a free action.</t>
  </si>
  <si>
    <t>Immured are undead remains of those who died of slow suffocation in a confined, lightless space. Their feelings of abject terror and desperate desire to escape before death manifest as an ability to open temporary rifts in reality. Although they loathe the bright lights and open spaces of the world outside, they occasionally emerge to violently hush any sounds that disturb their repose. Some immured find the last gasps of dying creatures intoxicating, so they seek out victims to choke night after night.  While an accidental live burial can trigger the birth of an immured, most of these unfortunates are brought about by purposeful malevolence, such as being walled in as a form of torture or execution in life. In cultures obsessed with undeath or the afterlife, living servants are sometimes honored by being entombed with their masters, which can create immured.  An immured is 6 feet tall and weighs 100 pounds.</t>
  </si>
  <si>
    <t>&lt;link rel="stylesheet"href="PF.css"&gt;&lt;div&gt;&lt;h2&gt;Immured&lt;/h2&gt;&lt;h3&gt;&lt;i&gt;Through cracked, sickly blue lips, this pallid humanoid figure emits deep gasps as if struggling to breathe.&lt;/i&gt;&lt;/h3&gt;&lt;br&gt;&lt;/div&gt;&lt;div class="heading"&gt;&lt;p class="alignleft"&gt;Immured&lt;/p&gt;&lt;p class="alignright"&gt;CR 3&lt;/p&gt;&lt;div style="clear: both;"&gt;&lt;/div&gt;&lt;/div&gt;&lt;div&gt;&lt;h5&gt;&lt;b&gt;XP &lt;/b&gt;800&lt;/h5&gt;&lt;h5&gt;NE Medium undead &lt;/h5&gt;&lt;h5&gt;&lt;b&gt;Init &lt;/b&gt;+4; &lt;b&gt;Senses &lt;/b&gt;darkvision 60 ft.; Perception +6&lt;/h5&gt;&lt;h5&gt;&lt;b&gt;Aura &lt;/b&gt;breathlessness (10 ft., DC 14)&lt;/h5&gt;&lt;/div&gt;&lt;hr/&gt;&lt;div&gt;&lt;h5&gt;&lt;b&gt;DEFENSE&lt;/b&gt;&lt;/h5&gt;&lt;/div&gt;&lt;hr/&gt;&lt;div&gt;&lt;h5&gt;&lt;b&gt;AC &lt;/b&gt;16, touch 10, flat-footed 16 (+6 natural)&lt;/h5&gt;&lt;h5&gt;&lt;b&gt;hp &lt;/b&gt;26 (4d8+8)&lt;/h5&gt;&lt;h5&gt;&lt;b&gt;Fort &lt;/b&gt;+3, &lt;b&gt;Ref &lt;/b&gt;+1, &lt;b&gt;Will &lt;/b&gt;+5&lt;/h5&gt;&lt;h5&gt;&lt;b&gt;Immune &lt;/b&gt;undead traits&lt;/h5&gt;&lt;h5&gt;&lt;b&gt;Weaknesses &lt;/b&gt;bound&lt;/h5&gt;&lt;/div&gt;&lt;hr/&gt;&lt;div&gt;&lt;h5&gt;&lt;b&gt;OFFENSE&lt;/b&gt;&lt;/h5&gt;&lt;/div&gt;&lt;hr/&gt;&lt;div&gt;&lt;h5&gt;&lt;b&gt;Spd &lt;/b&gt;30 ft.&lt;/h5&gt;&lt;h5&gt;&lt;b&gt;Melee &lt;/b&gt;slam +6 (1d4+4)&lt;/h5&gt;&lt;h5&gt;&lt;b&gt;Space &lt;/b&gt;5 ft.; &lt;b&gt;Reach &lt;/b&gt;5 ft.&lt;/h5&gt;&lt;h5&gt;&lt;b&gt;Special Attacks &lt;/b&gt;breach, seize&lt;/h5&gt;&lt;/div&gt;&lt;hr/&gt;&lt;div&gt;&lt;h5&gt;&lt;b&gt;STATISTICS&lt;/b&gt;&lt;/h5&gt;&lt;/div&gt;&lt;hr/&gt;&lt;div&gt;&lt;h5&gt;&lt;b&gt;Str &lt;/b&gt;16, &lt;b&gt;Dex &lt;/b&gt;11, &lt;b&gt;Con &lt;/b&gt;-, &lt;b&gt;Int &lt;/b&gt; 5, &lt;b&gt;Wis &lt;/b&gt;13, &lt;b&gt;Cha &lt;/b&gt;14&lt;/h5&gt;&lt;h5&gt;&lt;b&gt;Base Atk &lt;/b&gt;+3; &lt;b&gt;CMB &lt;/b&gt;+6 (+8 drag); &lt;b&gt;CMD &lt;/b&gt;16 (18 vs. drag)&lt;/h5&gt;&lt;h5&gt;&lt;b&gt;Feats &lt;/b&gt;Improved Drag&lt;sup&gt;APG&lt;/sup&gt;, &lt;sup&gt;B&lt;/sup&gt;, Improved Initiative, Power Attack&lt;/h5&gt;&lt;h5&gt;&lt;b&gt;Skills &lt;/b&gt;Perception +6, Stealth +5&lt;/h5&gt;&lt;h5&gt;&lt;b&gt;Languages &lt;/b&gt;Common (can't speak)&lt;/h5&gt;&lt;/div&gt;&lt;hr/&gt;&lt;div&gt;&lt;h5&gt;&lt;b&gt;ECOLOGY&lt;/b&gt;&lt;/h5&gt;&lt;/div&gt;&lt;hr/&gt;&lt;div&gt;&lt;h5&gt;&lt;b&gt;Environment &lt;/b&gt; any urban&lt;/h5&gt;&lt;h5&gt;&lt;b&gt;Organization &lt;/b&gt;solitary or gang (2-5)&lt;/h5&gt;&lt;h5&gt;&lt;b&gt;Treasure &lt;/b&gt;standard&lt;/h5&gt;&lt;/div&gt;&lt;hr/&gt;&lt;div&gt;&lt;h5&gt;&lt;b&gt;SPECIAL ABILITIES&lt;/b&gt;&lt;/h5&gt;&lt;/div&gt;&lt;hr/&gt;&lt;div&gt;&lt;/h5&gt;&lt;h5&gt;&lt;b&gt;Aura of Breathlessness (Su)&lt;/b&gt; The agonized gasping of an immured displaces oxygen within 10 feet of it, automatically extinguishing nonmagical fires within this range. Breathing creatures within the aura must hold their breath or risk suffocation. Whenever an immured deals nonlethal damage to a creature holding its breath in the aura, the duration the target can hold its breath for decreases by a number of rounds equal to the nonlethal damage dealt. The immured cannot dismiss this aura.  &lt;/h5&gt;&lt;h5&gt;&lt;b&gt;Bound (Su)&lt;/b&gt; Immured are bound to the locations in which they died. Each hour an immured remains away from the tomb or building in which it died, it takes 1d6 points of damage that can't be healed until it returns to its place of death.  &lt;/h5&gt;&lt;h5&gt;&lt;b&gt;Breach (Su)&lt;/b&gt; As a swift action, an immured can touch a nonmagical wall and open a spatial rift. The touched 5-foot section of wall (which can be up to 2 feet thick) effectively ceases to exist for 2 rounds, except for a dark, semisolid membrane that blocks line of sight through the rift. The immured can see, move, attack, or even drag a target through the rift without penalty. Other creatures can move through the rift, treating it as difficult terrain. After 2 rounds, the rift closes, pushing anything inside it into the nearest open space.  &lt;/h5&gt;&lt;h5&gt;&lt;b&gt;Seize (Ex)&lt;/b&gt; An immured can choose to deal nonlethal damage with its slam attack with no penalty on the  attack roll. In addition, an immured that deals nonlethal damage with its slam attack can attempt a drag combat maneuver against the target as a free action.&lt;/h5&gt;&lt;/div&gt;&lt;br&gt;&lt;div&gt;&lt;h4&gt;&lt;p&gt;&lt;p&gt;Immured are undead remains of those who died of slow suffocation in a confined, lightless space. Their feelings of abject terror and desperate desire to escape before death manifest as an ability to open temporary rifts in reality. Although they loathe the bright lights and open spaces of the world outside, they occasionally emerge to violently hush any sounds that disturb their repose. Some immured find the last gasps of dying creatures intoxicating, so they seek out victims to choke night after night.  While an accidental live burial can trigger the birth of an immured, most of these unfortunates are brought about by purposeful malevolence, such as being walled in as a form of torture or execution in life. In cultures obsessed with undeath or the afterlife, living servants are sometimes honored by being entombed with their masters, which can create immured.  An immured is 6 feet tall and weighs 100 pounds.&lt;/p&gt;&lt;/h4&gt;&lt;/div&gt;</t>
  </si>
  <si>
    <t>Toy Golem</t>
  </si>
  <si>
    <t>Clockwork variant junk golem</t>
  </si>
  <si>
    <t>Pathfinder RPG Bestiary 4 304, 132</t>
  </si>
  <si>
    <t>(-1 Dex, +2 dodge, +10 natural)</t>
  </si>
  <si>
    <t>clockwork repair</t>
  </si>
  <si>
    <t>2 slams +10 (1d6+4 plus disease)</t>
  </si>
  <si>
    <t>difficult to create, discorporate, swift reactions, winding</t>
  </si>
  <si>
    <t>This amalgam of mechanical toys clacks and whirs.</t>
  </si>
  <si>
    <t>Tombs Of Golarion</t>
  </si>
  <si>
    <t>Clockwork Repair (Ex) The toy golem has fast healing 2 when in an area with a high concentration of clockwork parts, such as Mutalib's workshop or the area created by a similar golem's discorporate ability.  Disease (Ex) Tetanus: Slam-injury; save Fort DC 13; onset 1d6 days; frequency 1/day; effect 1d4 Dex damage. Each time a victim takes Dexterity damage from tetanus, there's a 50% chance its jaw muscles stiffen, preventing speech and the use of spells with verbal components for 24 hours; cure 2 consecutive saves. The save DC is Constitution-based.</t>
  </si>
  <si>
    <t>A toy golem is 6 feet tall and weighs about 450 pounds; each component toy is only 1 foot tall and weighs 1-1/2 pounds. The components that make up the golem are capable of winding one another up if they can reach each other.  Construction  A toy golem requires approximately 300 tiny clockwork components worth a total of 1,000 gp.  TOY GOLEM  CL 7th; Price 16,000 gp  Construction  Requirements Craft Construct, lesser geas, false life, minor creation, creator must be at least caster level 7th; Skill Craft (clockwork) DC 17; Cost 8,500 gp</t>
  </si>
  <si>
    <t>&lt;link rel="stylesheet"href="PF.css"&gt;&lt;div&gt;&lt;h2&gt;Golem, Toy&lt;/h2&gt;&lt;h3&gt;&lt;i&gt;This amalgam of mechanical toys clacks and whirs.&lt;/i&gt;&lt;/h3&gt;&lt;br&gt;&lt;/div&gt;&lt;div class="heading"&gt;&lt;p class="alignleft"&gt;Toy Golem&lt;/p&gt;&lt;p class="alignright"&gt;CR 5&lt;/p&gt;&lt;div style="clear: both;"&gt;&lt;/div&gt;&lt;/div&gt;&lt;div&gt;&lt;h5&gt;&lt;b&gt;XP &lt;/b&gt;1,600&lt;/h5&gt;&lt;h5&gt;Clockwork Variant Junk Golem  (&lt;i&gt;Pathfinder RPG Bestiary 4&lt;/i&gt; 304, 132)&lt;/h5&gt;&lt;h5&gt;N Medium construct (clockwork)&lt;/h5&gt;&lt;h5&gt;&lt;b&gt;Init &lt;/b&gt;+3; &lt;b&gt;Senses &lt;/b&gt;darkvision 60 ft., low-light vision; Perception +0&lt;/h5&gt;&lt;/div&gt;&lt;hr/&gt;&lt;div&gt;&lt;h5&gt;&lt;b&gt;DEFENSE&lt;/b&gt;&lt;/h5&gt;&lt;/div&gt;&lt;hr/&gt;&lt;div&gt;&lt;h5&gt;&lt;b&gt;AC &lt;/b&gt;21, touch 11, flat-footed 19 (-1 Dex, +2 dodge, +10 natural)&lt;/h5&gt;&lt;h5&gt;&lt;b&gt;hp &lt;/b&gt;53 (6d10+20); clockwork repair&lt;/h5&gt;&lt;h5&gt;&lt;b&gt;Fort &lt;/b&gt;+2, &lt;b&gt;Ref &lt;/b&gt;+3, &lt;b&gt;Will &lt;/b&gt;+2&lt;/h5&gt;&lt;h5&gt;&lt;b&gt;DR &lt;/b&gt;5/adamantine; &lt;b&gt;Immune &lt;/b&gt;construct traits, magic&lt;/h5&gt;&lt;h5&gt;&lt;b&gt;Weaknesses &lt;/b&gt;vulnerable to electricity&lt;/h5&gt;&lt;/div&gt;&lt;hr/&gt;&lt;div&gt;&lt;h5&gt;&lt;b&gt;OFFENSE&lt;/b&gt;&lt;/h5&gt;&lt;/div&gt;&lt;hr/&gt;&lt;div&gt;&lt;h5&gt;&lt;b&gt;Spd &lt;/b&gt;30 ft.&lt;/h5&gt;&lt;h5&gt;&lt;b&gt;Melee &lt;/b&gt;2 slams +10 (1d6+4 plus disease)&lt;/h5&gt;&lt;h5&gt;&lt;b&gt;Space &lt;/b&gt;5 ft.; &lt;b&gt;Reach &lt;/b&gt;5 ft.&lt;/h5&gt;&lt;h5&gt;&lt;b&gt;Special Attacks &lt;/b&gt;disease&lt;/h5&gt;&lt;/div&gt;&lt;hr/&gt;&lt;div&gt;&lt;h5&gt;&lt;b&gt;STATISTICS&lt;/b&gt;&lt;/h5&gt;&lt;/div&gt;&lt;hr/&gt;&lt;div&gt;&lt;h5&gt;&lt;b&gt;Str &lt;/b&gt;18, &lt;b&gt;Dex &lt;/b&gt;9, &lt;b&gt;Con &lt;/b&gt;-, &lt;b&gt;Int &lt;/b&gt; -, &lt;b&gt;Wis &lt;/b&gt;11, &lt;b&gt;Cha &lt;/b&gt;1&lt;/h5&gt;&lt;h5&gt;&lt;b&gt;Base Atk &lt;/b&gt;+6; &lt;b&gt;CMB &lt;/b&gt;+10; &lt;b&gt;CMD &lt;/b&gt;21&lt;/h5&gt;&lt;h5&gt;&lt;b&gt;Feats &lt;/b&gt;Improved Initiative&lt;sup&gt;B&lt;/sup&gt;, Lightning Reflexes&lt;sup&gt;B&lt;/sup&gt;&lt;/h5&gt;&lt;h5&gt;&lt;b&gt;SQ &lt;/b&gt;difficult to create, discorporate, swift reactions, winding&lt;/h5&gt;&lt;/div&gt;&lt;hr/&gt;&lt;div&gt;&lt;h5&gt;&lt;b&gt;ECOLOGY&lt;/b&gt;&lt;/h5&gt;&lt;/div&gt;&lt;hr/&gt;&lt;div&gt;&lt;h5&gt;&lt;b&gt;Environment &lt;/b&gt; ?&lt;/h5&gt;&lt;h5&gt;&lt;b&gt;Organization &lt;/b&gt;?&lt;/h5&gt;&lt;h5&gt;&lt;b&gt;Treasure &lt;/b&gt;?&lt;/h5&gt;&lt;/div&gt;&lt;hr/&gt;&lt;div&gt;&lt;h5&gt;&lt;b&gt;SPECIAL ABILITIES&lt;/b&gt;&lt;/h5&gt;&lt;/div&gt;&lt;hr/&gt;&lt;div&gt;&lt;/h5&gt;&lt;h5&gt;&lt;b&gt;Clockwork Repair (Ex)&lt;/b&gt; The toy golem has fast healing 2 when in an area with a high concentration of clockwork parts, such as Mutalib's workshop or the area created by a similar golem's discorporate ability.  &lt;/h5&gt;&lt;h5&gt;&lt;b&gt;Disease (Ex)&lt;/b&gt; &lt;i&gt;Tetanus&lt;/i&gt;: Slam-injury; save Fort DC 13; &lt;i&gt;onset&lt;/i&gt; 1d6 days; frequency 1/day; effect 1d4 Dex damage. Each time a victim takes Dexterity damage from tetanus, there's a 50% chance its jaw muscles stiffen, preventing speech and the use of spells with verbal components for 24 hours; cure 2 consecutive saves. The save DC is Constitution-based.&lt;/h5&gt;&lt;/div&gt;&lt;br&gt;&lt;div&gt;&lt;h4&gt;&lt;p&gt;&lt;p&gt;A toy golem is 6 feet tall and weighs about 450 pounds; each component toy is only 1 foot tall and weighs 1-1/2 pounds. The components that make up the golem are capable of winding one another up if they can reach each other.  &lt;br&gt;&lt;b&gt;Construction&lt;/b&gt;&lt;br&gt;  A toy golem requires approximately 300 tiny clockwork components worth a total of 1,000 gp.  &lt;br&gt;&lt;div class="heading"&gt;&lt;p class="alignleft"&gt;Toy Golem&lt;div style="clear: both;"&gt;&lt;/div&gt;  &lt;b&gt;CL&lt;/b&gt; 7th; &lt;b&gt;Price&lt;/b&gt; 16,000 gp  &lt;br&gt;&lt;hr/&gt;&lt;b&gt;Construction&lt;/b&gt;&lt;hr/&gt;  &lt;b&gt;Requirements&lt;/b&gt; Craft Construct, &lt;i&gt;lesser geas&lt;/i&gt;, &lt;i&gt;false life&lt;/i&gt;, &lt;i&gt;minor creation&lt;/i&gt;, creator must be at least caster level 7th; &lt;b&gt;Skill&lt;/b&gt; Craft (clockwork) DC 17; &lt;b&gt;Cost&lt;/b&gt; 8,500 gp&lt;/p&gt;&lt;/h4&gt;&lt;/div&gt;</t>
  </si>
  <si>
    <t>Gravitic Globe</t>
  </si>
  <si>
    <t>magnetism (30 ft., DC 20)</t>
  </si>
  <si>
    <t>hardness 20, magnetism</t>
  </si>
  <si>
    <t>slam +29 (3d6+15 plus burn)</t>
  </si>
  <si>
    <t>burn (2d6 fire, DC 20), trample (3d6+15 plus burn, DC 30)</t>
  </si>
  <si>
    <t>Str 30, Dex 8, Con -, Int -, Wis 1, Cha 1</t>
  </si>
  <si>
    <t>This large, adamantine sphere is carved to resemble the surface of Golarion, and burns with magical flame.</t>
  </si>
  <si>
    <t>Magnetism (Ex) The gravitic globe is surrounded by an aura of magnetism that allows it to attract metal objects and creatures. A metal creature or creature wearing metal armor that begins its turn within the globe's aura must succeed at a DC 20 Reflex saving throw or fall prone; standing up from prone within the aura is a standard action for such creatures. Such a creature that enters the globe's aura must succeed at a DC 20 Reflex save or be pushed back 5 feet, ending its movement. On its turn, the gravitic globe can attempt a bull rush, pull, or trip combat maneuver against a single metal or metal-wearing creature within its aura as a swift action that does not provoke attacks of opportunity. Alternatively, it can attempt a disarm or steal combat maneuver targeting a metal weapon or item within its aura as a swift action that does not provoke attacks of opportunity. The erratic magnetic field surrounding the globe grants it a 20% miss chance against attacks made with metallic weapons (including ammunition), as the invisible forces make targeting unpredictable. The save DC is Constitution-based.</t>
  </si>
  <si>
    <t>Having seen a similar construct made of stone in an arcane library in the Five Kings Mountains, Alzika Karr was determined to improve upon the design. Wishing to make the construct as realistic as possible so as to fall in line with her experiences in the Darklands researching magnetic ores and magma, the Arclord procured a rare sample of a plasma ooze (Pathfinder RPG Bestiary 3 220) from a colleague in Oenopion and infused it into the core of her gravitic globe. The effects on the newly forged construct were remarkable- not only did it draw metallic objects toward it as the ooze did, but it occasionally repelled them as well.  Construction  A gravitic globe's outermost surface is a thin layer of adamantine galvanized around a hollow iron core containing a sample of a plasma ooze, which weighs 4,000 pounds and is worth 15,000 gp in total.  GRAVITIC GLOBE  CL 13th; Price 75,000 gp  Construction  Requirements Craft Construct; animate objects, repulsion, reverse gravity, telekinesis, creator must be caster level 13th; Skill Craft (sculptures) DC 16; Cost 45,000 gp</t>
  </si>
  <si>
    <t>&lt;link rel="stylesheet"href="PF.css"&gt;&lt;div&gt;&lt;h2&gt;Gravitic Globe&lt;/h2&gt;&lt;h3&gt;&lt;i&gt;This large, adamantine sphere is carved to resemble the surface of Golarion, and burns with magical flame.&lt;/i&gt;&lt;/h3&gt;&lt;br&gt;&lt;/div&gt;&lt;div class="heading"&gt;&lt;p class="alignleft"&gt;Gravitic Globe&lt;/p&gt;&lt;p class="alignright"&gt;CR 10&lt;/p&gt;&lt;div style="clear: both;"&gt;&lt;/div&gt;&lt;/div&gt;&lt;div&gt;&lt;h5&gt;&lt;b&gt;XP &lt;/b&gt;9,600&lt;/h5&gt;&lt;h5&gt;N Large construct &lt;/h5&gt;&lt;h5&gt;&lt;b&gt;Init &lt;/b&gt;-1; &lt;b&gt;Senses &lt;/b&gt;darkvision 60 ft., low-light vision; Perception -5&lt;/h5&gt;&lt;h5&gt;&lt;b&gt;Aura &lt;/b&gt;magnetism (30 ft., DC 20)&lt;/h5&gt;&lt;/div&gt;&lt;hr/&gt;&lt;div&gt;&lt;h5&gt;&lt;b&gt;DEFENSE&lt;/b&gt;&lt;/h5&gt;&lt;/div&gt;&lt;hr/&gt;&lt;div&gt;&lt;h5&gt;&lt;b&gt;AC &lt;/b&gt;18, touch 8, flat-footed 18 (-1 Dex, +10 natural, -1 size)&lt;/h5&gt;&lt;h5&gt;&lt;b&gt;hp &lt;/b&gt;140 (20d10+30)&lt;/h5&gt;&lt;h5&gt;&lt;b&gt;Fort &lt;/b&gt;+6, &lt;b&gt;Ref &lt;/b&gt;+5, &lt;b&gt;Will &lt;/b&gt;+1&lt;/h5&gt;&lt;h5&gt;&lt;b&gt;Defensive Abilities &lt;/b&gt;hardness 20, magnetism; &lt;b&gt;Immune &lt;/b&gt;construct traits&lt;/h5&gt;&lt;/div&gt;&lt;hr/&gt;&lt;div&gt;&lt;h5&gt;&lt;b&gt;OFFENSE&lt;/b&gt;&lt;/h5&gt;&lt;/div&gt;&lt;hr/&gt;&lt;div&gt;&lt;h5&gt;&lt;b&gt;Spd &lt;/b&gt;30 ft.&lt;/h5&gt;&lt;h5&gt;&lt;b&gt;Melee &lt;/b&gt;slam +29 (3d6+15 plus burn)&lt;/h5&gt;&lt;h5&gt;&lt;b&gt;Space &lt;/b&gt;10 ft.; &lt;b&gt;Reach &lt;/b&gt;5 ft.&lt;/h5&gt;&lt;h5&gt;&lt;b&gt;Special Attacks &lt;/b&gt;burn (2d6 fire, DC 20), trample (3d6+15 plus burn, DC 30)&lt;/h5&gt;&lt;/div&gt;&lt;hr/&gt;&lt;div&gt;&lt;h5&gt;&lt;b&gt;STATISTICS&lt;/b&gt;&lt;/h5&gt;&lt;/div&gt;&lt;hr/&gt;&lt;div&gt;&lt;h5&gt;&lt;b&gt;Str &lt;/b&gt;30, &lt;b&gt;Dex &lt;/b&gt;8, &lt;b&gt;Con &lt;/b&gt;-, &lt;b&gt;Int &lt;/b&gt; -, &lt;b&gt;Wis &lt;/b&gt;1, &lt;b&gt;Cha &lt;/b&gt;1&lt;/h5&gt;&lt;h5&gt;&lt;b&gt;Base Atk &lt;/b&gt;+20; &lt;b&gt;CMB &lt;/b&gt;+31; &lt;b&gt;CMD &lt;/b&gt;40 (can't be tripped)&lt;/h5&gt;&lt;/div&gt;&lt;hr/&gt;&lt;div&gt;&lt;h5&gt;&lt;b&gt;ECOLOGY&lt;/b&gt;&lt;/h5&gt;&lt;/div&gt;&lt;hr/&gt;&lt;div&gt;&lt;h5&gt;&lt;b&gt;Environment &lt;/b&gt; ?&lt;/h5&gt;&lt;h5&gt;&lt;b&gt;Organization &lt;/b&gt;?&lt;/h5&gt;&lt;h5&gt;&lt;b&gt;Treasure &lt;/b&gt;?&lt;/h5&gt;&lt;/div&gt;&lt;hr/&gt;&lt;div&gt;&lt;h5&gt;&lt;b&gt;SPECIAL ABILITIES&lt;/b&gt;&lt;/h5&gt;&lt;/div&gt;&lt;hr/&gt;&lt;div&gt;&lt;/h5&gt;&lt;h5&gt;&lt;b&gt;Magnetism (Ex)&lt;/b&gt; The gravitic globe is surrounded by an aura of magnetism that allows it to attract metal objects and creatures. A metal creature or creature wearing metal armor that begins its turn within the globe's aura must succeed at a DC 20 Reflex saving throw or fall prone; standing up from prone within the aura is a standard action for such creatures. Such a creature that enters the globe's aura must succeed at a DC 20 Reflex save or be pushed back 5 feet, ending its movement. On its turn, the gravitic globe can attempt a bull rush, pull, or trip combat maneuver against a single metal or metal-wearing creature within its aura as a swift action that does not provoke attacks of opportunity. Alternatively, it can attempt a disarm or steal combat maneuver targeting a metal weapon or item within its aura as a swift action that does not provoke attacks of opportunity. The erratic magnetic field surrounding the globe grants it a 20% miss chance against attacks made with metallic weapons (including ammunition), as the invisible forces make targeting unpredictable. The save DC is Constitution-based.&lt;/h5&gt;&lt;/div&gt;&lt;br&gt;&lt;div&gt;&lt;h4&gt;&lt;p&gt;&lt;p&gt;Having seen a similar construct made of stone in an arcane library in the Five Kings Mountains, Alzika Karr was determined to improve upon the design. Wishing to make the construct as realistic as possible so as to fall in line with her experiences in the Darklands researching magnetic ores and magma, the Arclord procured a rare sample of a plasma ooze (&lt;i&gt;Pathfinder RPG Bestiary 3&lt;/i&gt; 220) from a colleague in Oenopion and infused it into the core of her gravitic globe. The effects on the newly forged construct were remarkable- not only did it draw metallic objects toward it as the ooze did, but it occasionally repelled them as well.  &lt;br&gt;&lt;b&gt;Construction&lt;/b&gt;&lt;br&gt;  A gravitic globe's outermost surface is a thin layer of adamantine galvanized around a hollow iron core containing a sample of a plasma ooze, which weighs 4,000 pounds and is worth 15,000 gp in total.  &lt;br&gt;&lt;div class="heading"&gt;&lt;p class="alignleft"&gt;Gravitic Globe&lt;div style="clear: both;"&gt;&lt;/div&gt;  &lt;b&gt;CL&lt;/b&gt; 13th; &lt;b&gt;Price&lt;/b&gt; 75,000 gp  &lt;br&gt;&lt;hr/&gt;&lt;b&gt;Construction&lt;/b&gt;&lt;hr/&gt;  &lt;b&gt;Requirements&lt;/b&gt; Craft Construct; &lt;i&gt;animate objects&lt;/i&gt;, &lt;i&gt;repulsion&lt;/i&gt;, &lt;i&gt;reverse gravity&lt;/i&gt;, &lt;i&gt;telekinesis&lt;/i&gt;, creator must be caster level 13th; &lt;b&gt;Skill&lt;/b&gt; Craft (sculptures) DC 16; &lt;b&gt;Cost&lt;/b&gt; 45,000 gp&lt;/p&gt;&lt;/h4&gt;&lt;/div&gt;</t>
  </si>
  <si>
    <t>Prismatic Orrery</t>
  </si>
  <si>
    <t>darkvision 60 ft., low-light vision, true seeing; Perception +12</t>
  </si>
  <si>
    <t>(18d10+60)</t>
  </si>
  <si>
    <t>all-around vision, dispel resistance, hardness 10</t>
  </si>
  <si>
    <t>0 ft. (cannot move)</t>
  </si>
  <si>
    <t>slam +21 (6d6+10 plus grab)</t>
  </si>
  <si>
    <t>Spell-Like Abilities (CL 13th; concentration +8)  Constant-true seeing  Space 20 ft.; Reach 15 ft.  Special Attacks blinding pulse, constrict (6d6+10), prismatic refraction (+17 ranged touch, DC 21, every 1d4 rounds)</t>
  </si>
  <si>
    <t>Str 25, Dex 14, Con -, Int -, Wis 10, Cha 1</t>
  </si>
  <si>
    <t>A series of metal rings rotates around a giant prismatic sphere.</t>
  </si>
  <si>
    <t>Blinding Pulse (Ex) As a move action, the prismatic orrery can set its lenses to refract the light of the prismatic sphere at its center, granting it a gaze attack that causes blindness in all targets that fail a DC 19 Fortitude saving throw. This gaze attack can be disabled as a move action, and is automatically disabled if the orrery uses its prismatic refraction ability or if the prismatic sphere is temporarily dispelled. The save DC is Constitution-based.  Dispel Resistance (Su) The prismatic sphere at the center of the orrery (CL 20th) can be dispelled with a targeted dispel magic spell, but only temporarily. As the sphere is fueled by the elemental energies within the Prismatic Lantern's demiplane, it reappears after 1d3 rounds. While the prismatic sphere is inactive, the prismatic orrery cannot use its blinding pulse and prismatic refraction abilities.  Prismatic Refraction (Ex) As a standard action, the prismatic orrery can position its many rings and lenses such that the magical energy of the prismatic sphere at its center is aimed in a series of beams at all targets within 60 feet. These beams take the form of a prismatic spray spell (CL 13th); determine the color of each ray randomly with a roll of 1d8 as indicated in the spell. A prismatic refraction ray is a ranged touch attack with a +17 bonus to hit and a save DC of 21. It takes the prismatic orrery 1d4 rounds to recalibrate its lenses to recharge this ability. The save DC is Dexterity-based.</t>
  </si>
  <si>
    <t>The automated orrery atop the Prismatic Lantern takes no defensive actions against intruders except when attacked or if commanded to do so by the wielder of a crystal control rod.  Construction  A prismatic orrery must be built around a demiplane, using rare metals and delicate optics worth a total of 50,000 gp.  PRISMATIC ORRERY  CL 17th; Price 170,000 gp  Construction  Requirements Craft Construct, animate objects, permanency, prismatic sphere, true seeing, creator must be caster level 17th; Skill Craft (clockwork) DC 25; Cost 110,000 gp</t>
  </si>
  <si>
    <t>&lt;link rel="stylesheet"href="PF.css"&gt;&lt;div&gt;&lt;h2&gt;Prismatic Orrery&lt;/h2&gt;&lt;h3&gt;&lt;i&gt;A series of metal rings rotates around a giant prismatic sphere.&lt;/i&gt;&lt;/h3&gt;&lt;br&gt;&lt;/div&gt;&lt;div class="heading"&gt;&lt;p class="alignleft"&gt;Prismatic Orrery&lt;/p&gt;&lt;p class="alignright"&gt;CR 13&lt;/p&gt;&lt;div style="clear: both;"&gt;&lt;/div&gt;&lt;/div&gt;&lt;div&gt;&lt;h5&gt;&lt;b&gt;XP &lt;/b&gt;25,600&lt;/h5&gt;&lt;h5&gt;N Gargantuan construct &lt;/h5&gt;&lt;h5&gt;&lt;b&gt;Init &lt;/b&gt;+2; &lt;b&gt;Senses &lt;/b&gt;darkvision 60 ft., low-light vision, &lt;i&gt;true seeing&lt;/i&gt;; Perception +12&lt;/h5&gt;&lt;/div&gt;&lt;hr/&gt;&lt;div&gt;&lt;h5&gt;&lt;b&gt;DEFENSE&lt;/b&gt;&lt;/h5&gt;&lt;/div&gt;&lt;hr/&gt;&lt;div&gt;&lt;h5&gt;&lt;b&gt;AC &lt;/b&gt;24, touch 8, flat-footed 22 (+2 Dex, +16 natural, -4 size)&lt;/h5&gt;&lt;h5&gt;&lt;b&gt;hp &lt;/b&gt;159 (18d10+60)&lt;/h5&gt;&lt;h5&gt;&lt;b&gt;Fort &lt;/b&gt;+6, &lt;b&gt;Ref &lt;/b&gt;+8, &lt;b&gt;Will &lt;/b&gt;+6&lt;/h5&gt;&lt;h5&gt;&lt;b&gt;Defensive Abilities &lt;/b&gt;all-around vision, dispel resistance, hardness 10; &lt;b&gt;Immune &lt;/b&gt;construct traits&lt;/h5&gt;&lt;/div&gt;&lt;hr/&gt;&lt;div&gt;&lt;h5&gt;&lt;b&gt;OFFENSE&lt;/b&gt;&lt;/h5&gt;&lt;/div&gt;&lt;hr/&gt;&lt;div&gt;&lt;h5&gt;&lt;b&gt;Spd &lt;/b&gt;0 ft. (cannot move)&lt;/h5&gt;&lt;h5&gt;&lt;b&gt;Melee &lt;/b&gt;slam +21 (6d6+10 plus grab)&lt;/h5&gt;&lt;h5&gt;&lt;b&gt;Space &lt;/b&gt;5 ft.; &lt;b&gt;Reach &lt;/b&gt;5 ft.&lt;/h5&gt;&lt;h5&gt;&lt;b&gt;Spell-Like Abilities&lt;/b&gt; (CL 13th; concentration +8)  &lt;/br&gt;Constant&amp;mdash;&lt;i&gt;true seeing&lt;/i&gt;  Space 20 ft.; Reach 15 ft.  Special Attacks blinding pulse, constrict (6d6+10), prismatic refraction (+17 ranged touch, DC 21, every 1d4 rounds)&lt;/h5&gt;&lt;/h5&gt;&lt;/div&gt;&lt;hr/&gt;&lt;div&gt;&lt;h5&gt;&lt;b&gt;STATISTICS&lt;/b&gt;&lt;/h5&gt;&lt;/div&gt;&lt;hr/&gt;&lt;div&gt;&lt;h5&gt;&lt;b&gt;Str &lt;/b&gt;25, &lt;b&gt;Dex &lt;/b&gt;14, &lt;b&gt;Con &lt;/b&gt;-, &lt;b&gt;Int &lt;/b&gt; -, &lt;b&gt;Wis &lt;/b&gt;10, &lt;b&gt;Cha &lt;/b&gt;1&lt;/h5&gt;&lt;h5&gt;&lt;b&gt;Base Atk &lt;/b&gt;+18; &lt;b&gt;CMB &lt;/b&gt;+29 (+33 grapple); &lt;b&gt;CMD &lt;/b&gt;41&lt;/h5&gt;&lt;h5&gt;&lt;b&gt;Skills &lt;/b&gt;Perception +12; &lt;b&gt;Racial Modifiers &lt;/b&gt;+12 Perception&lt;/h5&gt;&lt;/div&gt;&lt;hr/&gt;&lt;div&gt;&lt;h5&gt;&lt;b&gt;ECOLOGY&lt;/b&gt;&lt;/h5&gt;&lt;/div&gt;&lt;hr/&gt;&lt;div&gt;&lt;h5&gt;&lt;b&gt;Environment &lt;/b&gt; ?&lt;/h5&gt;&lt;h5&gt;&lt;b&gt;Organization &lt;/b&gt;?&lt;/h5&gt;&lt;h5&gt;&lt;b&gt;Treasure &lt;/b&gt;?&lt;/h5&gt;&lt;/div&gt;&lt;hr/&gt;&lt;div&gt;&lt;h5&gt;&lt;b&gt;SPECIAL ABILITIES&lt;/b&gt;&lt;/h5&gt;&lt;/div&gt;&lt;hr/&gt;&lt;div&gt;&lt;/h5&gt;&lt;h5&gt;&lt;b&gt;Blinding Pulse (Ex)&lt;/b&gt; As a move action, the prismatic orrery can set its lenses to refract the light of the prismatic sphere at its center, granting it a gaze attack that causes blindness in all targets that fail a DC 19 Fortitude saving throw. This gaze attack can be disabled as a move action, and is automatically disabled if the orrery uses its prismatic refraction ability or if the prismatic sphere is temporarily dispelled. The save DC is Constitution-based.  &lt;/h5&gt;&lt;h5&gt;&lt;b&gt;Dispel Resistance (Su)&lt;/b&gt; The prismatic sphere at the center of the orrery (CL 20th) can be dispelled with a targeted &lt;i&gt;dispel magic&lt;/i&gt; spell, but only temporarily. As the sphere is fueled by the elemental energies within the Prismatic Lantern's demiplane, it reappears after 1d3 rounds. While the prismatic sphere is inactive, the prismatic orrery cannot use its blinding pulse and prismatic refraction abilities.  &lt;/h5&gt;&lt;h5&gt;&lt;b&gt;Prismatic Refraction (Ex)&lt;/b&gt; As a standard action, the prismatic orrery can position its many rings and lenses such that the magical energy of the prismatic sphere at its center is aimed in a series of beams at all targets within 60 feet. These beams take the form of a &lt;i&gt;prismatic spray&lt;/i&gt; spell (CL 13th); determine the color of each ray randomly with a roll of 1d8 as indicated in the spell. A prismatic refraction ray is a ranged touch attack with a +17 bonus to hit and a save DC of 21. It takes the prismatic orrery 1d4 rounds to recalibrate its lenses to recharge this ability. The save DC is Dexterity-based.&lt;/h5&gt;&lt;/div&gt;&lt;br&gt;&lt;div&gt;&lt;h4&gt;&lt;p&gt;&lt;p&gt;The automated orrery atop the Prismatic Lantern takes no defensive actions against intruders except when attacked or if commanded to do so by the wielder of a &lt;i&gt;crystal control rod&lt;/i&gt;.  &lt;br&gt;&lt;b&gt;Construction&lt;/b&gt;&lt;br&gt;  A prismatic orrery must be built around a demiplane, using rare metals and delicate optics worth a total of 50,000 gp.  &lt;br&gt;&lt;div class="heading"&gt;&lt;p class="alignleft"&gt;Prismatic Orrery&lt;div style="clear: both;"&gt;&lt;/div&gt;  &lt;b&gt;CL&lt;/b&gt; 17th; &lt;b&gt;Price&lt;/b&gt; 170,000 gp  &lt;br&gt;&lt;hr/&gt;&lt;b&gt;Construction&lt;/b&gt;&lt;hr/&gt;  &lt;b&gt;Requirements&lt;/b&gt; Craft Construct, &lt;i&gt;animate objects&lt;/i&gt;, &lt;i&gt;permanency&lt;/i&gt;, prismatic sphere, &lt;i&gt;true seeing&lt;/i&gt;, creator must be caster level 17th; &lt;b&gt;Skill&lt;/b&gt; Craft (clockwork) DC 25; &lt;b&gt;Cost&lt;/b&gt; 110,000 gp&lt;/p&gt;&lt;/h4&gt;&lt;/div&gt;</t>
  </si>
  <si>
    <t>(dwarf)</t>
  </si>
  <si>
    <t>(+6 armor, +2 shield)</t>
  </si>
  <si>
    <t>Fort +4, Ref +0, Will +0; +2 vs. poison, spells, and spell-like abilities</t>
  </si>
  <si>
    <t>defensive training (+4 dodge bonus to AC vs. giants)</t>
  </si>
  <si>
    <t>dwarven waraxe +3 (1d10+1/x3) or  dagger +2 (1d4+1/19-20)</t>
  </si>
  <si>
    <t>+1 on attack rolls against goblinoid and orc humanoids TACTICS During Combat The warrior prefers melee combat and working with other soldiers. He uses alchemist's fire against targets resistant to weapon damage.</t>
  </si>
  <si>
    <t>Str 13, Dex 11, Con 14, Int 10, Wis 10, Cha 7</t>
  </si>
  <si>
    <t>12 (16 vs. bull rush or trip)</t>
  </si>
  <si>
    <t>Weapon Focus (dwarven waraxe)</t>
  </si>
  <si>
    <t>Intimidate +2, Perception +1 (+3 to notice unusual stonework)</t>
  </si>
  <si>
    <t>Common, Dwarven</t>
  </si>
  <si>
    <t>NPC gear (chainmail, heavy wooden shield, dagger, dwarven waraxe, light crossbow with 20 bolts, other treasure)</t>
  </si>
  <si>
    <t>A short, stern faced, beared warrior faces you with hard eyes</t>
  </si>
  <si>
    <t>Dwarves are a short and stocky race, and stand about a foot shorter than most humans, with wide, compact bodies that account for their burly appearance. Male and female dwarves pride themselves on the long length of their hair, and men often decorate their beards with a variety of clasps and intricate braids. Clean-shavenness on a male dwarf is a sure sign of madness, or worse-no one familiar with their race trusts a beardless dwarven man.</t>
  </si>
  <si>
    <t>&lt;link rel="stylesheet"href="PF.css"&gt;&lt;div&gt;&lt;h2&gt;Dwarf&lt;/h2&gt;&lt;h3&gt;&lt;i&gt;A short, stern faced, beared warrior faces you with hard eyes&lt;/i&gt;&lt;/h3&gt;&lt;br&gt;&lt;/div&gt;&lt;div class="heading"&gt;&lt;p class="alignleft"&gt;Dwarf&lt;/p&gt;&lt;p class="alignright"&gt;CR 1/3&lt;/p&gt;&lt;div style="clear: both;"&gt;&lt;/div&gt;&lt;/div&gt;&lt;div&gt;&lt;h5&gt;&lt;b&gt;XP &lt;/b&gt;135&lt;/h5&gt;&lt;h5&gt;Dwarf warrior 1&lt;/h5&gt;&lt;h5&gt;N Medium humanoid (dwarf)&lt;/h5&gt;&lt;h5&gt;&lt;b&gt;Init &lt;/b&gt;+0; &lt;b&gt;Senses &lt;/b&gt;darkvision 60 ft.; Perception +1&lt;/h5&gt;&lt;/div&gt;&lt;hr/&gt;&lt;div&gt;&lt;h5&gt;&lt;b&gt;DEFENSE&lt;/b&gt;&lt;/h5&gt;&lt;/div&gt;&lt;hr/&gt;&lt;div&gt;&lt;h5&gt;&lt;b&gt;AC &lt;/b&gt;18, touch 10, flat-footed 18 (+6 armor, +2 shield)&lt;/h5&gt;&lt;h5&gt;&lt;b&gt;hp &lt;/b&gt;8 (1d10+3)&lt;/h5&gt;&lt;h5&gt;&lt;b&gt;Fort &lt;/b&gt;+4, &lt;b&gt;Ref &lt;/b&gt;+0, &lt;b&gt;Will &lt;/b&gt;+0; +2 vs. poison, spells, and spell-like abilities&lt;/h5&gt;&lt;h5&gt;&lt;b&gt;Defensive Abilities &lt;/b&gt;defensive training (+4 dodge bonus to AC vs. giants)&lt;/h5&gt;&lt;/div&gt;&lt;hr/&gt;&lt;div&gt;&lt;h5&gt;&lt;b&gt;OFFENSE&lt;/b&gt;&lt;/h5&gt;&lt;/div&gt;&lt;hr/&gt;&lt;div&gt;&lt;h5&gt;&lt;b&gt;Spd &lt;/b&gt;20 ft.&lt;/h5&gt;&lt;h5&gt;&lt;b&gt;Melee &lt;/b&gt;dwarven waraxe +3 (1d10+1/x3) or &lt;/br&gt;dagger +2 (1d4+1/19-20)&lt;/h5&gt;&lt;h5&gt;&lt;b&gt;Ranged &lt;/b&gt;light crossbow +1 (1d8/19-20)&lt;/h5&gt;&lt;h5&gt;&lt;b&gt;Space &lt;/b&gt;5 ft.; &lt;b&gt;Reach &lt;/b&gt;5 ft.&lt;/h5&gt;&lt;h5&gt;&lt;b&gt;Special Attacks &lt;/b&gt;+1 on attack rolls against goblinoid and orc humanoids TACTICS During Combat The warrior prefers melee combat and working with other soldiers. He uses alchemist's fire against targets resistant to weapon damage.&lt;/h5&gt;&lt;/div&gt;&lt;hr/&gt;&lt;div&gt;&lt;h5&gt;&lt;b&gt;STATISTICS&lt;/b&gt;&lt;/h5&gt;&lt;/div&gt;&lt;hr/&gt;&lt;div&gt;&lt;h5&gt;&lt;b&gt;Str &lt;/b&gt;13, &lt;b&gt;Dex &lt;/b&gt;11, &lt;b&gt;Con &lt;/b&gt;14, &lt;b&gt;Int &lt;/b&gt; 10, &lt;b&gt;Wis &lt;/b&gt;10, &lt;b&gt;Cha &lt;/b&gt;7&lt;/h5&gt;&lt;h5&gt;&lt;b&gt;Base Atk &lt;/b&gt;+1; &lt;b&gt;CMB &lt;/b&gt;+2; &lt;b&gt;CMD &lt;/b&gt;12 (16 vs. bull rush or trip)&lt;/h5&gt;&lt;h5&gt;&lt;b&gt;Feats &lt;/b&gt;Weapon Focus (dwarven waraxe)&lt;/h5&gt;&lt;h5&gt;&lt;b&gt;Skills &lt;/b&gt;Intimidate +2, Perception +1 (+3 to notice unusual stonework)&lt;/h5&gt;&lt;h5&gt;&lt;b&gt;Languages &lt;/b&gt;Common, Dwarven&lt;/h5&gt;&lt;/div&gt;&lt;hr/&gt;&lt;div&gt;&lt;h5&gt;&lt;b&gt;ECOLOGY&lt;/b&gt;&lt;/h5&gt;&lt;/div&gt;&lt;hr/&gt;&lt;div&gt;&lt;h5&gt;&lt;b&gt;Environment &lt;/b&gt; ?&lt;/h5&gt;&lt;h5&gt;&lt;b&gt;Organization &lt;/b&gt;?&lt;/h5&gt;&lt;h5&gt;&lt;b&gt;Treasure &lt;/b&gt;NPC gear (chainmail, heavy wooden shield, dagger, dwarven waraxe, light crossbow with 20 bolts, other treasure)&lt;/h5&gt;&lt;/div&gt;&lt;br&gt;&lt;div&gt;&lt;h4&gt;&lt;p&gt;&lt;p&gt;Dwarves are a short and stocky race, and stand about a foot shorter than most humans, with wide, compact bodies that account for their burly appearance. Male and female dwarves pride themselves on the long length of their hair, and men often decorate their beards with a variety of clasps and intricate braids. Clean-shavenness on a male dwarf is a sure sign of madness, or worse-no one familiar with their race trusts a beardless dwarven man.&lt;/p&gt;&lt;/h4&gt;&lt;/div&gt;</t>
  </si>
  <si>
    <t>Brambleblight</t>
  </si>
  <si>
    <t>darkvision 60 ft., low-light vision, plantsense 120 ft.; Perception +10</t>
  </si>
  <si>
    <t>blight (40 ft., DC 19)</t>
  </si>
  <si>
    <t>thorny</t>
  </si>
  <si>
    <t>2 slams +13 (2d6+7)</t>
  </si>
  <si>
    <t>4 thorns +10 (1d6+7)</t>
  </si>
  <si>
    <t>animate brambles, rain of thorns</t>
  </si>
  <si>
    <t>Str 25, Dex 16, Con 18, Int 6, Wis 14, Cha 8</t>
  </si>
  <si>
    <t>Combat Reflexes, Improved Initiative, Power Attack, Stand Still, Weapon Focus (thorns)</t>
  </si>
  <si>
    <t>Perception +10, Stealth +7 (+19 in forests)</t>
  </si>
  <si>
    <t>bramble infestation, improved woodland stride</t>
  </si>
  <si>
    <t>Two long vines covered in sharp thorns protrude from what appears to be a massive rotting bundle of barbs that's topped with a heap of berry-red eyes.</t>
  </si>
  <si>
    <t>AP 92</t>
  </si>
  <si>
    <t>Animate Brambles (Su) As a standard action, a brambleblight can animate any of the dead, thorny brambles created by its bramble infestation ability. For 1 minute, the animated bramble (see page 85) then attacks as though it were a Large animated object. The animated bramble is under the control of the brambleblight, which can change the animated bramble's target as a move action. The brambleblight can instead cause the brambles to entwine around creatures as if by the entangle spell (the brambles are considered to be covered in thorns). This effect lasts for 1 hour.  Blight Aura (Su) A brambleblight radiates a palpable aura of rot and decay in a 40-foot radius. Living creatures entering the aura must succeed at a DC 19 Fortitude save or be sickened for 1 round. A creature of the animal, fey, or plant type that fails its save is nauseated for 1 round and sickened for 1 minute thereafter. If a creature succeeds at this saving throw, it is immune to this effect for 24 hours. In addition,  any plant creature entering this aura takes 1d6 points of damage each round it is within the area (Fortitude DC 19 half). Creatures that are immune to disease are immune to this aura, and the resist nature's lure class feature applies to the aura's effects. The save DC is Constitution-based.  Bramble Infestation (Su) A brambleblight can devastate its surroundings, creating an area of dead, thorny brambles. To do so, the brambleblight must root itself in the ground and remain motionless for 24 hours. Over the next day, all plants that are not creatures in a 40-foot radius around the brambleblight sprout thorny brambles, then wither and die. This infestation of brambles persists and nothing grows in this area for as long as the brambleblight remains in the area. If the brambleblight leaves the area, normal growth returns after 1 week.  Improved Woodland Stride (Ex) A brambleblight can move through any sort of undergrowth (such as natural thorns, briars, overgrown areas, and similar terrain) at its normal speed without taking damage or suffering other impairments. However, it can also move without harm or impediment through thorns, briars, and overgrown areas that are magically manipulated to impede motion.  Plantsense (Ex) A brambleblight can automatically pinpoint the location of anything within 120 feet that is in contact with vegetation.  Rain of Thorns (Ex) With a snap of its thorny vines, a brambleblight can loose a volley of four thorns as a standard action (make an attack roll for each thorn). This attack has a range of 120 feet with no range increment. All targets must be within 30 feet of each other. A brambleblight can launch up to 36 thorns in any 24-hour period.  Thorny (Ex) A brambleblight's surface is covered in a host of thorns. A creature that strikes a brambleblight with a natural weapon, a melee weapon without reach, or an unarmed strike takes 1d6 points of piercing damage. Creatures that grapple a brambleblight automatically take 1d6 points of piercing damage each round they maintain the grapple.</t>
  </si>
  <si>
    <t>A stain on the land it infests, a brambleblight slowly alters its environment, infecting the local vegetation with sickness through its blight aura. When the native vegetation dies, the area becomes choked with slashing plants tangled together much like a giant briar patch. It is within this prickly terrain that the brambleblight dwells. Where most would find themselves at the mercy of the hungry barbs found within this thorn-filled region, the brambleblight traverses this area with ease. A brambleblight is a deviant thing of decay, a tangle of rotting vegetation rising in a roughly pyramidal heap, crowned with an asymmetrical cluster of berry-red eyes. Its main body resembles a bundle of fetid mulch with several thorn-covered branches spilling forth like the intestines of a gutted pig. These branches provide the plant with locomotion akin to that of a slithering serpent.    A brambleblight typically covers an area about 10 feet in diameter. From the creature's base to its crown of crimson eyes, it piles upon itself to a height of no more than 10 feet. A brambleblight weighs about 500 pounds.  Ecology  Brambleblights are not native to Golarion. They're believed by some scholars to be a terrible amalgamation of elements from the First World whose sole purpose is to spread decay and rot. The brambleblight attacks with its two primary vines, both covered in thousands of pricking barbs that shred exposed flesh. While the creature prefers to savor the decay of those who close in and succumb to its blight aura, it does have the means to defeat enemies who keep a safe distance. Besides the ability to fling dagger-sized thorns, the plant can also control the many barbed branches that make up its briar patch. While the brambleblight can animate only one branch at a time, that branch attacks independently until either it is destroyed, the brambleblight is slain, or the brambleblight moves out of controlling range.  Thankfully, brambleblights are not long-lived creatures. Brambleblights tend to live no longer than 5 years; if they survive long enough to reach this age, they attempt to spread up to a dozen seeds in the hope that at least a few of them take root and grow to maturity. The last 6 months of a brambleblight's life are spent feeding on as much prey as possible in order to store up the energy needed to form seeds. These seeds grow along a specialized tendril that allows the brambleblight to fling its seeds hundreds of feet away in a manner similar to its rain of thorns special attack, though with a much greater range. A brambleblight dies shortly after releasing its seeds.  Habitat &amp; Society  While brambleblights prosper in the mutable realm of the First World where they originated, they fare well in only a few environments on the Material Plane. They seem to shun brightly lit places and thrive in dim and dank locations such as deep forests, where the thick canopy shields the forest floor from the sun's rays. They also tend to lair near caves and other underground locations. They are rarely found in open plains or forests with thin canopies because these areas tend to spend long periods exposed to sunlight.  Brambleblights have no interest in others of their kind, and they must continually maintain their altered environments. They are thus reluctant to move to a new area unless their current location is completely depleted of prey. If a brambleblight uproots itself and moves on to another area, the region it blighted soon returns to its previous state. Likewise, when a brambleblight is killed, its tended patch withers and dies within days, eventually giving way once again to native vegetation.</t>
  </si>
  <si>
    <t>&lt;link rel="stylesheet"href="PF.css"&gt;&lt;div&gt;&lt;h2&gt;Brambleblight&lt;/h2&gt;&lt;h3&gt;&lt;i&gt;Two long vines covered in sharp thorns protrude from what appears to be a massive rotting bundle of barbs that's topped with a heap of berry-red eyes.&lt;/i&gt;&lt;/h3&gt;&lt;br&gt;&lt;/div&gt;&lt;div class="heading"&gt;&lt;p class="alignleft"&gt;Brambleblight&lt;/p&gt;&lt;p class="alignright"&gt;CR 7&lt;/p&gt;&lt;div style="clear: both;"&gt;&lt;/div&gt;&lt;/div&gt;&lt;div&gt;&lt;h5&gt;&lt;b&gt;XP &lt;/b&gt;3,200&lt;/h5&gt;&lt;h5&gt;N Large plant &lt;/h5&gt;&lt;h5&gt;&lt;b&gt;Init &lt;/b&gt;+7; &lt;b&gt;Senses &lt;/b&gt;darkvision 60 ft., low-light vision, plantsense 120 ft.; Perception +10&lt;/h5&gt;&lt;h5&gt;&lt;b&gt;Aura &lt;/b&gt;blight (40 ft., DC 19)&lt;/h5&gt;&lt;/div&gt;&lt;hr/&gt;&lt;div&gt;&lt;h5&gt;&lt;b&gt;DEFENSE&lt;/b&gt;&lt;/h5&gt;&lt;/div&gt;&lt;hr/&gt;&lt;div&gt;&lt;h5&gt;&lt;b&gt;AC &lt;/b&gt;20, touch 12, flat-footed 17 (+3 Dex, +8 natural, -1 size)&lt;/h5&gt;&lt;h5&gt;&lt;b&gt;hp &lt;/b&gt;85 (10d8+40)&lt;/h5&gt;&lt;h5&gt;&lt;b&gt;Fort &lt;/b&gt;+11, &lt;b&gt;Ref &lt;/b&gt;+6, &lt;b&gt;Will &lt;/b&gt;+5&lt;/h5&gt;&lt;h5&gt;&lt;b&gt;Defensive Abilities &lt;/b&gt;thorny; &lt;b&gt;Immune &lt;/b&gt;plant traits&lt;/h5&gt;&lt;/div&gt;&lt;hr/&gt;&lt;div&gt;&lt;h5&gt;&lt;b&gt;OFFENSE&lt;/b&gt;&lt;/h5&gt;&lt;/div&gt;&lt;hr/&gt;&lt;div&gt;&lt;h5&gt;&lt;b&gt;Spd &lt;/b&gt;20 ft.&lt;/h5&gt;&lt;h5&gt;&lt;b&gt;Melee &lt;/b&gt;2 slams +13 (2d6+7)&lt;/h5&gt;&lt;h5&gt;&lt;b&gt;Ranged &lt;/b&gt;4 thorns +10 (1d6+7)&lt;/h5&gt;&lt;h5&gt;&lt;b&gt;Space &lt;/b&gt;10 ft.; &lt;b&gt;Reach &lt;/b&gt;10 ft.&lt;/h5&gt;&lt;h5&gt;&lt;b&gt;Special Attacks &lt;/b&gt;animate brambles, rain of thorns&lt;/h5&gt;&lt;/div&gt;&lt;hr/&gt;&lt;div&gt;&lt;h5&gt;&lt;b&gt;STATISTICS&lt;/b&gt;&lt;/h5&gt;&lt;/div&gt;&lt;hr/&gt;&lt;div&gt;&lt;h5&gt;&lt;b&gt;Str &lt;/b&gt;25, &lt;b&gt;Dex &lt;/b&gt;16, &lt;b&gt;Con &lt;/b&gt;18, &lt;b&gt;Int &lt;/b&gt; 6, &lt;b&gt;Wis &lt;/b&gt;14, &lt;b&gt;Cha &lt;/b&gt;8&lt;/h5&gt;&lt;h5&gt;&lt;b&gt;Base Atk &lt;/b&gt;+7; &lt;b&gt;CMB &lt;/b&gt;+15; &lt;b&gt;CMD &lt;/b&gt;28 (can't be tripped)&lt;/h5&gt;&lt;h5&gt;&lt;b&gt;Feats &lt;/b&gt;Combat Reflexes, Improved Initiative, Power Attack, Stand Still, Weapon Focus (thorns)&lt;/h5&gt;&lt;h5&gt;&lt;b&gt;Skills &lt;/b&gt;Perception +10, Stealth +7 (+19 in forests); &lt;b&gt;Racial Modifiers &lt;/b&gt;+12 Stealth in forests&lt;/h5&gt;&lt;h5&gt;&lt;b&gt;Languages &lt;/b&gt;Sylvan&lt;/h5&gt;&lt;h5&gt;&lt;b&gt;SQ &lt;/b&gt;bramble infestation, improved woodland stride&lt;/h5&gt;&lt;/div&gt;&lt;hr/&gt;&lt;div&gt;&lt;h5&gt;&lt;b&gt;ECOLOGY&lt;/b&gt;&lt;/h5&gt;&lt;/div&gt;&lt;hr/&gt;&lt;div&gt;&lt;h5&gt;&lt;b&gt;Environment &lt;/b&gt; temperate or warm forests or underground&lt;/h5&gt;&lt;h5&gt;&lt;b&gt;Organization &lt;/b&gt;solitary&lt;/h5&gt;&lt;h5&gt;&lt;b&gt;Treasure &lt;/b&gt;incidental&lt;/h5&gt;&lt;/div&gt;&lt;hr/&gt;&lt;div&gt;&lt;h5&gt;&lt;b&gt;SPECIAL ABILITIES&lt;/b&gt;&lt;/h5&gt;&lt;/div&gt;&lt;hr/&gt;&lt;div&gt;&lt;/h5&gt;&lt;h5&gt;&lt;b&gt;Animate Brambles (Su)&lt;/b&gt; As a standard action, a brambleblight can animate any of the dead, thorny brambles created by its bramble infestation ability. For 1 minute, the animated bramble (see page 85) then attacks as though it were a Large animated object. The animated bramble is under the control of the brambleblight, which can change the animated bramble's target as a move action. The brambleblight can instead cause the brambles to entwine around creatures as if by the &lt;i&gt;entangle&lt;/i&gt; spell (the brambles are considered to be covered in thorns). This effect lasts for 1 hour.  &lt;/h5&gt;&lt;h5&gt;&lt;b&gt;Blight Aura (Su)&lt;/b&gt; A brambleblight radiates a palpable aura of rot and decay in a 40-foot radius. Living creatures entering the aura must succeed at a DC 19 Fortitude save or be sickened for 1 round. A creature of the animal, fey, or plant type that fails its save is nauseated for 1 round and sickened for 1 minute thereafter. If a creature succeeds at this saving throw, it is immune to this effect for 24 hours. In addition,  any plant creature entering this aura takes 1d6 points of damage each round it is within the area (Fortitude DC 19 half). Creatures that are immune to disease are immune to this aura, and the resist nature's lure class feature applies to the aura's effects. The save DC is Constitution-based.  &lt;/h5&gt;&lt;h5&gt;&lt;b&gt;Bramble Infestation (Su)&lt;/b&gt; A brambleblight can devastate its surroundings, creating an area of dead, thorny brambles. To do so, the brambleblight must root itself in the ground and remain motionless for 24 hours. Over the next day, all plants that are not creatures in a 40-foot radius around the brambleblight sprout thorny brambles, then wither and die. This infestation of brambles persists and nothing grows in this area for as long as the brambleblight remains in the area. If the brambleblight leaves the area, normal growth returns after 1 week.  &lt;/h5&gt;&lt;h5&gt;&lt;b&gt;Improved Woodland Stride (Ex)&lt;/b&gt; A brambleblight can move through any sort of undergrowth (such as natural thorns, briars, overgrown areas, and similar terrain) at its normal speed without taking damage or suffering other impairments. However, it can also move without harm or impediment through thorns, briars, and overgrown areas that are magically manipulated to impede motion.  &lt;/h5&gt;&lt;h5&gt;&lt;b&gt;Plantsense (Ex)&lt;/b&gt; A brambleblight can automatically pinpoint the location of anything within 120 feet that is in contact with vegetation.  &lt;/h5&gt;&lt;h5&gt;&lt;b&gt;Rain of Thorns (Ex)&lt;/b&gt; With a snap of its thorny vines, a brambleblight can loose a volley of four thorns as a standard action (make an attack roll for each thorn). This attack has a range of 120 feet with no range increment. All targets must be within 30 feet of each other. A brambleblight can launch up to 36 thorns in any 24-hour period.  &lt;/h5&gt;&lt;h5&gt;&lt;b&gt;Thorny (Ex)&lt;/b&gt; A brambleblight's surface is covered in a host of thorns. A creature that strikes a brambleblight with a natural weapon, a melee weapon without reach, or an unarmed strike takes 1d6 points of piercing damage. Creatures that grapple a brambleblight automatically take 1d6 points of piercing damage each round they maintain the grapple.&lt;/h5&gt;&lt;/div&gt;&lt;br&gt;&lt;div&gt;&lt;h4&gt;&lt;p&gt;&lt;p&gt;A stain on the land it infests, a brambleblight slowly alters its environment, infecting the local vegetation with sickness through its blight aura. When the native vegetation dies, the area becomes choked with slashing plants tangled together much like a giant briar patch. It is within this prickly terrain that the brambleblight dwells. Where most would find themselves at the mercy of the hungry barbs found within this thorn-filled region, the brambleblight traverses this area with ease. A brambleblight is a deviant thing of decay, a tangle of rotting vegetation rising in a roughly pyramidal heap, crowned with an asymmetrical cluster of berry-red eyes. Its main body resembles a bundle of fetid mulch with several thorn-covered branches spilling forth like the intestines of a gutted pig. These branches provide the plant with locomotion akin to that of a slithering serpent.    A brambleblight typically covers an area about 10 feet in diameter. From the creature's base to its crown of crimson eyes, it piles upon itself to a height of no more than 10 feet. A brambleblight weighs about 500 pounds.  &lt;b&gt;&lt;/p&gt;&lt;p&gt;Ecology&lt;/b&gt;&lt;/p&gt;&lt;p&gt;  Brambleblights are not native to Golarion. They're believed by some scholars to be a terrible amalgamation of elements from the First World whose sole purpose is to spread decay and rot. The brambleblight attacks with its two primary vines, both covered in thousands of pricking barbs that shred exposed flesh. While the creature prefers to savor the decay of those who close in and succumb to its blight aura, it does have the means to defeat enemies who keep a safe distance. Besides the ability to fling dagger-sized thorns, the plant can also control the many barbed branches that make up its briar patch. While the brambleblight can animate only one branch at a time, that branch attacks independently until either it is destroyed, the brambleblight is slain, or the brambleblight moves out of controlling range.  Thankfully, brambleblights are not long-lived creatures. Brambleblights tend to live no longer than 5 years; if they survive long enough to reach this age, they attempt to spread up to a dozen seeds in the hope that at least a few of them take root and grow to maturity. The last 6 months of a brambleblight's life are spent feeding on as much prey as possible in order to store up the energy needed to form seeds. These seeds grow along a specialized tendril that allows the brambleblight to fling its seeds hundreds of feet away in a manner similar to its rain of thorns special attack, though with a much greater range. A brambleblight dies shortly after releasing its seeds.  &lt;b&gt;&lt;/p&gt;&lt;p&gt;Habitat &amp; Society&lt;/b&gt;&lt;/p&gt;&lt;p&gt;  While brambleblights prosper in the mutable realm of the First World where they originated, they fare well in only a few environments on the Material Plane. They seem to shun brightly lit places and thrive in dim and dank locations such as deep forests, where the thick canopy shields the forest floor from the sun's rays. They also tend to lair near caves and other underground locations. They are rarely found in open plains or forests with thin canopies because these areas tend to spend long periods exposed to sunlight.  Brambleblights have no interest in others of their kind, and they must continually maintain their altered environments. They are thus reluctant to move to a new area unless their current location is completely depleted of prey. If a brambleblight uproots itself and moves on to another area, the region it blighted soon returns to its previous state. Likewise, when a brambleblight is killed, its tended patch withers and dies within days, eventually giving way once again to native vegetation.&lt;/p&gt;&lt;/h4&gt;&lt;/div&gt;</t>
  </si>
  <si>
    <t>Ourdivar</t>
  </si>
  <si>
    <t>slam +8 (1d6+4), tail slap +3 (1d8+2 plus grab)</t>
  </si>
  <si>
    <t>adaptive strike, constrict (1d8+4), warpwave exit</t>
  </si>
  <si>
    <t>Spell-Like Abilities (CL 5th; concentration +7)  3/day-color spray (DC 13)  1/day-dispel magic, rage</t>
  </si>
  <si>
    <t>Str 18, Dex 13, Con 16, Int 11, Wis 15, Cha 14</t>
  </si>
  <si>
    <t>Combat Reflexes, Improved Initiative, Power Attack</t>
  </si>
  <si>
    <t>Bluff +10, Fly +14, Intimidate +10, Perception +10, Sense Motive +10, Stealth +5, Swim +13</t>
  </si>
  <si>
    <t>change shape (any humanoid or monstrous humanoid; polymorph)</t>
  </si>
  <si>
    <t>solitary, pair, or breach (3-5)</t>
  </si>
  <si>
    <t>The upper body of this creature is that of a multicolored bestial humanoid, while its lower section ends in a serpentine tail.</t>
  </si>
  <si>
    <t>Adaptive Strike (Su) An ourdivar's natural weapons count as magical and chaotic for the purposes of overcoming damage reduction. Once per round as a free action, an ourdivar can change the damage type of its natural weapons to bludgeoning, slashing, or piercing, thereby allowing it to overcome damage reduction of those types as well.  Warpwave Exit (Su) An ourdivar that is killed or that lives out the length of its summoned time on the Material Plane erupts in a wave of chaotic energy. Upon the death of an ourdivar or when any spell or effect summoning or calling an ourdivar ends, 1d4+1 corporeal creatures within 15 feet of the ourdivar are affected by a minor warpwave (see the sidebar on page 87). Targets can resist the warpwave's effects with a successful DC 15 Fortitude save. The save DC is Constitution-based.</t>
  </si>
  <si>
    <t>Considered lesser proteans (though greater than voidworms), ourdivars are spontaneously formed from and given sentience by the chaotic energies of the Maelstrom when spellcasters call them forth. Ourdivars toil at the behest of their summoners, acting as tools of chaos across the planes. At the end of an ourdivar's brief existence, it departs in a furor of riotous energies, warping the area around it as its energy is reabsorbed into the Maelstrom.  Sitting upon a powerful serpentine tail instead of legs, an ourdivar's upper body looks akin to that of a bestial humanoid, but its iridescent skin constantly changes hue. The ends of both arms shift frequently between different weaponlike forms and basic hands that permit the protean to inflict a variety of terrible wounds on its opponents. An ourdivar is 12 feet long and weighs 700 pounds.   Ecology  Ourdivars are a common form of lesser proteans, brought into existence as a vessel of chaotic life energies bound into a stable yet temporary form. Only powerful spellcasters can summon greater proteans from the Maelstrom, so neophyte magic users instead bring forth these temporary creatures.  Ourdivars' humanoid upper bodies differ from the more serpentine outlines common to other proteans. Tusked facial features along with strong musculature give these proteans an intimidating countenance reminiscent of an orc with the build of an ogre. Using its inherent magical abilities, an ourdivar can take on the shape of humanoids of various races, often doing so to blend in with the allies or enemies of its creator.  The lower arms of an ourdivar mutate in shape, switching from blunt fists to razor-sharp blades and giving it the ability to bypass enemy defenses in combat. The shape of these weapons changes according to the ourdivar's whim to keep opponents off balance and wondering what sort of attack the ourdivar will make next.  Of all their powers, the barely contained anarchic energies that infuse ourdivars are the most deadly. Upon the destruction of an ourdivar-or at the end of the spell or effect that gave it form-the protean detonates in a surge of energy known as a minor warpwave. The chaotic outburst of an ourdivar is still able to wreak havoc, be that after the ourdivar falls to enemies on the battlefield or after it reports back to the peaceful home of the one who summoned it.  Habitat &amp; Society  The life of an ourdivar is a solitary and often brief affair, as its entire existence is based on the whims of those who call it. Unless summoned as part of a larger group, ourdivars have little relationship with others of their kind, working together with other proteans only if their summoners wish it. Unbound greater proteans tend to regard ourdivars and other lesser proteans with a mixture of disdain and pity, albeit in their typically erratic and unpredictable manners.  Even though they are creatures of pure chaos, ourdivars obey the wishes of their creators. Even ourdivars brought into existence by potentially long-lasting spells such as planar binding seem content to serve the whims of their masters. Perhaps the only divergence from this odd loyalty is that of an ourdivar near the end of its lifespan; ourdivars on the verge of death move to ensure that their warpwave exit ability affects the greatest possible number of targets. Some believe that the fact that ourdivars' willingness to serve spellcasters, coupled with the fact that they're easily summoned, protects the Maelstrom and its greater inhabitants from the interference of spellcasters, and that these outsiders thus serve as an immune system of sorts for the Maelstrom.   Binding&amp; Summoning Ourdivars can be found on any plane of existence where spellcasters can call them. Most summoners bring forth ourdivars onto the Material Plane to serve their immediate needs. When called forth through a planar ally spell, ourdivars eagerly negotiate with spellcasters. As the first true action of its life, an ourdivar enthusiastically acquiesces to its potential master's demands and often accepts reduced payments (but never less than 75% of the normal required amount by the spell) in order to continue its existence. When an ourdivar does accept a smaller offering, it makes sure to return to its master upon the completion of its mission, ensuring that the summoner is within range when its task is officially complete so the spellcaster will be struck by its departing warpwave.  Chaotic neutral spellcasters able to cast summon monster V can add the ourdivar to the list of creatures they can summon with this spell; when casting summon monster V in this way, the spell is chaotic.</t>
  </si>
  <si>
    <t>&lt;link rel="stylesheet"href="PF.css"&gt;&lt;div&gt;&lt;h2&gt;Protean, Ourdivar&lt;/h2&gt;&lt;h3&gt;&lt;i&gt;The upper body of this creature is that of a multicolored bestial humanoid, while its lower section ends in a serpentine tail.&lt;/i&gt;&lt;/h3&gt;&lt;br&gt;&lt;/div&gt;&lt;div class="heading"&gt;&lt;p class="alignleft"&gt;Ourdivar&lt;/p&gt;&lt;p class="alignright"&gt;CR 4&lt;/p&gt;&lt;div style="clear: both;"&gt;&lt;/div&gt;&lt;/div&gt;&lt;div&gt;&lt;h5&gt;&lt;b&gt;XP &lt;/b&gt;1,200&lt;/h5&gt;&lt;h5&gt;CN Large outsider (chaotic, extraplanar, protean, shapechanger)&lt;/h5&gt;&lt;h5&gt;&lt;b&gt;Init &lt;/b&gt;+5; &lt;b&gt;Senses &lt;/b&gt;blindsense 30 ft., darkvision 60 ft.; Perception +10&lt;/h5&gt;&lt;/div&gt;&lt;hr/&gt;&lt;div&gt;&lt;h5&gt;&lt;b&gt;DEFENSE&lt;/b&gt;&lt;/h5&gt;&lt;/div&gt;&lt;hr/&gt;&lt;div&gt;&lt;h5&gt;&lt;b&gt;AC &lt;/b&gt;17, touch 10, flat-footed 16 (+1 Dex, +7 natural, -1 size)&lt;/h5&gt;&lt;h5&gt;&lt;b&gt;hp &lt;/b&gt;42 (5d10+15)&lt;/h5&gt;&lt;h5&gt;&lt;b&gt;Fort &lt;/b&gt;+4, &lt;b&gt;Ref &lt;/b&gt;+5, &lt;b&gt;Will &lt;/b&gt;+6&lt;/h5&gt;&lt;h5&gt;&lt;b&gt;Defensive Abilities &lt;/b&gt;amorphous anatomy, freedom of movement; &lt;b&gt;Immune &lt;/b&gt;acid; &lt;b&gt;Resist &lt;/b&gt;electricity 10, sonic 10; &lt;b&gt;SR &lt;/b&gt;15&lt;/h5&gt;&lt;/div&gt;&lt;hr/&gt;&lt;div&gt;&lt;h5&gt;&lt;b&gt;OFFENSE&lt;/b&gt;&lt;/h5&gt;&lt;/div&gt;&lt;hr/&gt;&lt;div&gt;&lt;h5&gt;&lt;b&gt;Spd &lt;/b&gt;30 ft., fly 30 ft. (perfect), swim 30 ft.&lt;/h5&gt;&lt;h5&gt;&lt;b&gt;Melee &lt;/b&gt;slam +8 (1d6+4), tail slap +3 (1d8+2 plus grab)&lt;/h5&gt;&lt;h5&gt;&lt;b&gt;Space &lt;/b&gt;10 ft.; &lt;b&gt;Reach &lt;/b&gt;10 ft.&lt;/h5&gt;&lt;h5&gt;&lt;b&gt;Special Attacks &lt;/b&gt;adaptive strike, constrict (1d8+4), warpwave exit&lt;/h5&gt;&lt;h5&gt;&lt;b&gt;Spell-Like Abilities&lt;/b&gt; (CL 5th; concentration +7) &lt;/br&gt;3/day&amp;mdash;&lt;i&gt;color spray&lt;/i&gt; (DC 13) &lt;/br&gt;1/day&amp;mdash;&lt;i&gt;dispel magic&lt;/i&gt;, &lt;i&gt;rage&lt;/i&gt;&lt;/h5&gt;&lt;/h5&gt;&lt;/div&gt;&lt;hr/&gt;&lt;div&gt;&lt;h5&gt;&lt;b&gt;STATISTICS&lt;/b&gt;&lt;/h5&gt;&lt;/div&gt;&lt;hr/&gt;&lt;div&gt;&lt;h5&gt;&lt;b&gt;Str &lt;/b&gt;18, &lt;b&gt;Dex &lt;/b&gt;13, &lt;b&gt;Con &lt;/b&gt;16, &lt;b&gt;Int &lt;/b&gt; 11, &lt;b&gt;Wis &lt;/b&gt;15, &lt;b&gt;Cha &lt;/b&gt;14&lt;/h5&gt;&lt;h5&gt;&lt;b&gt;Base Atk &lt;/b&gt;+5; &lt;b&gt;CMB &lt;/b&gt;+10; &lt;b&gt;CMD &lt;/b&gt;21&lt;/h5&gt;&lt;h5&gt;&lt;b&gt;Feats &lt;/b&gt;Combat Reflexes, Improved Initiative, Power Attack&lt;/h5&gt;&lt;h5&gt;&lt;b&gt;Skills &lt;/b&gt;Bluff +10, Fly +14, Intimidate +10, Perception +10, Sense Motive +10, Stealth +5, Swim +13&lt;/h5&gt;&lt;h5&gt;&lt;b&gt;Languages &lt;/b&gt;Abyssal, Protean&lt;/h5&gt;&lt;h5&gt;&lt;b&gt;SQ &lt;/b&gt;change shape (any humanoid or monstrous humanoid; polymorph)&lt;/h5&gt;&lt;/div&gt;&lt;hr/&gt;&lt;div&gt;&lt;h5&gt;&lt;b&gt;ECOLOGY&lt;/b&gt;&lt;/h5&gt;&lt;/div&gt;&lt;hr/&gt;&lt;div&gt;&lt;h5&gt;&lt;b&gt;Environment &lt;/b&gt; any (Maelstrom)&lt;/h5&gt;&lt;h5&gt;&lt;b&gt;Organization &lt;/b&gt;solitary, pair, or breach (3-5)&lt;/h5&gt;&lt;h5&gt;&lt;b&gt;Treasure &lt;/b&gt;none&lt;/h5&gt;&lt;/div&gt;&lt;hr/&gt;&lt;div&gt;&lt;h5&gt;&lt;b&gt;SPECIAL ABILITIES&lt;/b&gt;&lt;/h5&gt;&lt;/div&gt;&lt;hr/&gt;&lt;div&gt;&lt;/h5&gt;&lt;h5&gt;&lt;b&gt;Adaptive Strike (Su)&lt;/b&gt; An ourdivar's natural weapons count as magical and chaotic for the purposes of overcoming damage reduction. Once per round as a free action, an ourdivar can change the damage type of its natural weapons to bludgeoning, slashing, or piercing, thereby allowing it to overcome damage reduction of those types as well.  &lt;/h5&gt;&lt;h5&gt;&lt;b&gt;Warpwave Exit (Su)&lt;/b&gt; An ourdivar that is killed or that lives out the length of its summoned time on the Material Plane erupts in a wave of chaotic energy. Upon the death of an ourdivar or when any spell or effect summoning or calling an ourdivar ends, 1d4+1 corporeal creatures within 15 feet of the ourdivar are affected by a minor warpwave (see the sidebar on page 87). Targets can resist the warpwave's effects with a successful DC 15 Fortitude save. The save DC is Constitution-based.&lt;/h5&gt;&lt;/div&gt;&lt;br&gt;&lt;div&gt;&lt;h4&gt;&lt;p&gt;&lt;p&gt;Considered lesser proteans (though greater than voidworms), ourdivars are spontaneously formed from and given sentience by the chaotic energies of the Maelstrom when spellcasters call them forth. Ourdivars toil at the behest of their summoners, acting as tools of chaos across the planes. At the end of an ourdivar's brief existence, it departs in a furor of riotous energies, warping the area around it as its energy is reabsorbed into the Maelstrom.  Sitting upon a powerful serpentine tail instead of legs, an ourdivar's upper body looks akin to that of a bestial humanoid, but its iridescent skin constantly changes hue. The ends of both arms shift frequently between different weaponlike forms and basic hands that permit the protean to inflict a variety of terrible wounds on its opponents. An ourdivar is 12 feet long and weighs 700 pounds.   &lt;b&gt;&lt;/p&gt;&lt;p&gt;Ecology&lt;/b&gt;&lt;/p&gt;&lt;p&gt;  Ourdivars are a common form of lesser proteans, brought into existence as a vessel of chaotic life energies bound into a stable yet temporary form. Only powerful spellcasters can summon greater proteans from the Maelstrom, so neophyte magic users instead bring forth these temporary creatures.  Ourdivars' humanoid upper bodies differ from the more serpentine outlines common to other proteans. Tusked facial features along with strong musculature give these proteans an intimidating countenance reminiscent of an orc with the build of an ogre. Using its inherent magical abilities, an ourdivar can take on the shape of humanoids of various races, often doing so to blend in with the allies or enemies of its creator.  The lower arms of an ourdivar mutate in shape, switching from blunt fists to razor-sharp blades and giving it the ability to bypass enemy defenses in combat. The shape of these weapons changes according to the ourdivar's whim to keep opponents off balance and wondering what sort of attack the ourdivar will make next.  Of all their powers, the barely contained anarchic energies that infuse ourdivars are the most deadly. Upon the destruction of an ourdivar-or at the end of the spell or effect that gave it form-the protean detonates in a surge of energy known as a minor warpwave. The chaotic outburst of an ourdivar is still able to wreak havoc, be that after the ourdivar falls to enemies on the battlefield or after it reports back to the peaceful home of the one who summoned it.  &lt;b&gt;&lt;/p&gt;&lt;p&gt;Habitat &amp; Society&lt;/b&gt;&lt;/p&gt;&lt;p&gt;  The life of an ourdivar is a solitary and often brief affair, as its entire existence is based on the whims of those who call it. Unless summoned as part of a larger group, ourdivars have little relationship with others of their kind, working together with other proteans only if their summoners wish it. Unbound greater proteans tend to regard ourdivars and other lesser proteans with a mixture of disdain and pity, albeit in their typically erratic and unpredictable manners.  Even though they are creatures of pure chaos, ourdivars obey the wishes of their creators. Even ourdivars brought into existence by potentially long-lasting spells such as &lt;i&gt;planar binding&lt;/i&gt; seem content to serve the whims of their masters. Perhaps the only divergence from this odd loyalty is that of an ourdivar near the end of its lifespan; ourdivars on the verge of death move to ensure that their warpwave exit ability affects the greatest possible number of targets. Some believe that the fact that ourdivars' willingness to serve spellcasters, coupled with the fact that they're easily summoned, protects the Maelstrom and its greater inhabitants from the interference of spellcasters, and that these outsiders thus serve as an immune system of sorts for the Maelstrom.   &lt;br&gt;&lt;b&gt;Binding&amp; Summoning&lt;/b&gt;&lt;br&gt; Ourdivars can be found on any plane of existence where spellcasters can call them. Most summoners bring forth ourdivars onto the Material Plane to serve their immediate needs. When called forth through a &lt;i&gt;planar ally&lt;/i&gt; spell, ourdivars eagerly negotiate with spellcasters. As the first true action of its life, an ourdivar enthusiastically acquiesces to its potential master's demands and often accepts reduced payments (but never less than 75% of the normal required amount by the spell) in order to continue its existence. When an ourdivar does accept a smaller offering, it makes sure to return to its master upon the completion of its mission, ensuring that the summoner is within range when its task is officially complete so the spellcaster will be struck by its departing warpwave.  Chaotic neutral spellcasters able to cast &lt;i&gt;summon monster V&lt;/i&gt; can add the ourdivar to the list of creatures they can summon with this spell; when casting &lt;i&gt;summon monster V&lt;/i&gt; in this way, the spell is chaotic.&lt;/p&gt;&lt;/h4&gt;&lt;/div&gt;</t>
  </si>
  <si>
    <t>Skapraun</t>
  </si>
  <si>
    <t>composite longbow +3 (1d6+1/x3)</t>
  </si>
  <si>
    <t>nature's traps</t>
  </si>
  <si>
    <t>Str 12, Dex 13, Con 15, Int 10, Wis 12, Cha 11</t>
  </si>
  <si>
    <t>Point-Blank Shot, Rapid Shot</t>
  </si>
  <si>
    <t>Acrobatics +11, Climb +11, Craft (bows) +8, Craft (traps) +8, Knowledge (nature) +4, Perception +7, Stealth +11, Survival +4</t>
  </si>
  <si>
    <t>+4 Acrobatics, +4 Climb, +4 Craft (bows), +4 Craft (traps)</t>
  </si>
  <si>
    <t>effortless leap, mountain stride</t>
  </si>
  <si>
    <t xml:space="preserve"> temperate or cold mountains</t>
  </si>
  <si>
    <t>solitary, pair, patrol (3-5), band (6-12), or tribe (13-32 plus 1 chieftain of 3rd-4th level)</t>
  </si>
  <si>
    <t>This dark-furred creature wielding a horn bow looks like a burly humanoid with the head and hooves of a mountain goat.</t>
  </si>
  <si>
    <t>Effortless Leap (Ex) A skapraun attempts Acrobatics checks to jump as though it had a running start.  Mountain Stride (Ex) A skapraun takes no penalty to speed or on Acrobatics checks when moving on steep slopes or through rubble or scree.  Nature's Traps (Ex) A skapraun is particularly skilled at crafting traps that mimic natural hazards. A skapraun doesn't require gold to build its traps, merely time. Rules for crafting traps can be found in Chapter 13 of the Pathfinder RPG Core Rulebook, and examples of traps typically built by skaprauns are provided on page 89.</t>
  </si>
  <si>
    <t>Because of their mighty horns, cloven hooves, and aggressively territorial behavior, skaprauns are often mistaken for hellspawn or other minions of evil. Although these fey actually have a deep sense of honor, even those who know them for what they are generally view them with suspicion-their stubbornness and isolationist traditions leave little room for alliances or friendships   with other creatures. Skaprauns stand 3-1/2 feet tall and weigh 60 pounds.  Ecology  Much like the animals that they resemble, skaprauns have beards, short tails, and long, curved horns. Their fur has a fine, woolly layer and a longer layer of hollow guard hairs, offering protection against wind and cold temperatures. Their feet have inner pads and sharp dewclaws to prevent slipping, and their cloven hooves can spread apart to ensure a better grip on uneven surfaces.  Skaprauns are mainly herbivorous, but they supplement their diet with meat from animals they hunt and with clay to obtain minerals. They eat animals primarily for ritualistic purposes rather than out of necessity. Their main purposes for hunting are to maintain balanced animal populations within their territory, to obtain raw materials such as bone and sinew for building tools and weapons, and to hone their combat tactics.  Although skaprauns have mortal lifespans averaging 18 years, they are in a sense immortal. The death of a skapraun triggers a form of reincarnation that occurs inside the body of the dead skapraun. The new skapraun leeches proteins and other nutrients from its precursor's body to build its own. When the newborn skapraun crawls out-a process that takes roughly 4 weeks-only a withered, fragile husk remains of the precursor's body. The horns of the precursor remain fully intact, however.  A newborn skapraun is hairless, hornless, and nearly helpless, but it learns to walk within 5 minutes of its birth. The skapraun remembers nothing of its former life, but it instinctively knows to collect the horns of its precursor and protect them at all costs so it can later build a bow from them. A skapraun usually reaches full maturity within 2 months of its birth, but it may take longer if the precursor's body was badly damaged.  A skapraun is not identical to the one from which it was born, but its psyche and physique are always shaped in some way by the decisions its precursor made-and particularly by how the precursor met its end.  Habitat &amp; Society  Skaprauns make their homes in rocky, mountainous areas where their physique gives them a distinct advantage over less agile beings. They live almost exclusively above the treeline, where their enemies have less of a chance to find shelter from their arrows. However, the territory of a skapraun tribe extends far below the treeline; the creatures hunt and gather plants and other resources in these lower regions.  To skaprauns, the concept of holding the higher ground is a central cultural aspect and a matter of great pride, and it also makes them fiercely territorial. They often do not allow   any other intelligent beings to inhabit a higher location on the same mountain and do not tolerate intruders near their homes, even travelers who just passing through. However, skaprauns do not usually resort to violence unless stern warnings fail to remove the threat.  While the inhospitable terrain skaprauns live in is enough to keep most intruders away, they take great care to fortify the slopes of their mountain homes against attacks. They build traps in natural choke points and prepare many defensive fighting positions from which they can shower any attacker with a rain of arrows. The defensive positions have rocks piled as low walls, camouf laged to look like naturally occurring piles of rubble. These are usually difficult to reach from below, but if the enemies are particularly mobile, the skapraun sentries retreat into another defensive position farther up the mountain rather than risking a melee that may go against them.  When a tribe of skaprauns ends up in a prolonged conf lict, the fey also employ offensive tactics that mostly involve quick hit-and-run attacks or feigned retreats in order to lead the enemy into an ambush. They also study weather patterns and use the treacherous mists of the mountains to their advantage, advancing when the mists rise and retreating when they recede.  Skapraun chieftains are born from the deaths of heroic individuals. The chieftains often have unusual physical traits that marks their births, such as very large horns, snow-white fur, or a greater stature. Skapraun leaders often take class levels in barbarian, druid, hunter, oracle, ranger, or shaman.  The birth of twins is considered a very auspicious sign in skapraun society. It is the only way in which a skapraun tribe can grow, and the twins are often uniquely gifted with oracular powers. Each inherits one of the precursor's horns and builds a spear instead of the usual recurve bow. These twin-oracles often speak in unison and seem to share a single mind. Any later generations born of the twin-oracles are usually normal skaprauns, however.  On the bottom rung of skapraun society are arkas- outcasts who are allowed to perform only the most menial tasks within a tribe. A skapraun becomes an arka if it loses and cannot recover its weapon. Similarly, a skapraun who for some reason cannot extract its precursor's horns or make a weapon out of them is marked an arka. Rather than facing the shame of not being considered a warrior, it is common for an arka to go on a self-imposed exile. Over time, these lone skaprauns lose their supernatural connection to nature, including their ability to reincarnate. They may find themselves in the company of humanoid creatures, getting along best with dwarves, perhaps because of dwarves' similarly dour dispositions and love of mountains.</t>
  </si>
  <si>
    <t>&lt;link rel="stylesheet"href="PF.css"&gt;&lt;div&gt;&lt;h2&gt;Skapraun&lt;/h2&gt;&lt;h3&gt;&lt;i&gt;This dark-furred creature wielding a horn bow looks like a burly humanoid with the head and hooves of a mountain goat.&lt;/i&gt;&lt;/h3&gt;&lt;br&gt;&lt;/div&gt;&lt;div class="heading"&gt;&lt;p class="alignleft"&gt;Skapraun&lt;/p&gt;&lt;p class="alignright"&gt;CR 1&lt;/p&gt;&lt;div style="clear: both;"&gt;&lt;/div&gt;&lt;/div&gt;&lt;div&gt;&lt;h5&gt;&lt;b&gt;XP &lt;/b&gt;400&lt;/h5&gt;&lt;h5&gt;LN Small fey &lt;/h5&gt;&lt;h5&gt;&lt;b&gt;Init &lt;/b&gt;+1; &lt;b&gt;Senses &lt;/b&gt;low-light vision; Perception +7&lt;/h5&gt;&lt;/div&gt;&lt;hr/&gt;&lt;div&gt;&lt;h5&gt;&lt;b&gt;DEFENSE&lt;/b&gt;&lt;/h5&gt;&lt;/div&gt;&lt;hr/&gt;&lt;div&gt;&lt;h5&gt;&lt;b&gt;AC &lt;/b&gt;12, touch 12, flat-footed 11 (+1 Dex, +1 size)&lt;/h5&gt;&lt;h5&gt;&lt;b&gt;hp &lt;/b&gt;16 (3d6+6)&lt;/h5&gt;&lt;h5&gt;&lt;b&gt;Fort &lt;/b&gt;+3, &lt;b&gt;Ref &lt;/b&gt;+4, &lt;b&gt;Will &lt;/b&gt;+4&lt;/h5&gt;&lt;h5&gt;&lt;b&gt;DR &lt;/b&gt;2/cold iron; &lt;b&gt;Resist &lt;/b&gt;cold 5&lt;/h5&gt;&lt;/div&gt;&lt;hr/&gt;&lt;div&gt;&lt;h5&gt;&lt;b&gt;OFFENSE&lt;/b&gt;&lt;/h5&gt;&lt;/div&gt;&lt;hr/&gt;&lt;div&gt;&lt;h5&gt;&lt;b&gt;Spd &lt;/b&gt;30 ft.&lt;/h5&gt;&lt;h5&gt;&lt;b&gt;Melee &lt;/b&gt;gore +3 (1d4+1)&lt;/h5&gt;&lt;h5&gt;&lt;b&gt;Ranged &lt;/b&gt;composite longbow +3 (1d6+1/x3)&lt;/h5&gt;&lt;h5&gt;&lt;b&gt;Space &lt;/b&gt;5 ft.; &lt;b&gt;Reach &lt;/b&gt;5 ft.&lt;/h5&gt;&lt;h5&gt;&lt;b&gt;Special Attacks &lt;/b&gt;nature's traps&lt;/h5&gt;&lt;/div&gt;&lt;hr/&gt;&lt;div&gt;&lt;h5&gt;&lt;b&gt;STATISTICS&lt;/b&gt;&lt;/h5&gt;&lt;/div&gt;&lt;hr/&gt;&lt;div&gt;&lt;h5&gt;&lt;b&gt;Str &lt;/b&gt;12, &lt;b&gt;Dex &lt;/b&gt;13, &lt;b&gt;Con &lt;/b&gt;15, &lt;b&gt;Int &lt;/b&gt; 10, &lt;b&gt;Wis &lt;/b&gt;12, &lt;b&gt;Cha &lt;/b&gt;11&lt;/h5&gt;&lt;h5&gt;&lt;b&gt;Base Atk &lt;/b&gt;+1; &lt;b&gt;CMB &lt;/b&gt;+1; &lt;b&gt;CMD &lt;/b&gt;12&lt;/h5&gt;&lt;h5&gt;&lt;b&gt;Feats &lt;/b&gt;Point-Blank Shot, Rapid Shot&lt;/h5&gt;&lt;h5&gt;&lt;b&gt;Skills &lt;/b&gt;Acrobatics +11, Climb +11, Craft (bows) +8, Craft (traps) +8, Knowledge (nature) +4, Perception +7, Stealth +11, Survival +4; &lt;b&gt;Racial Modifiers &lt;/b&gt;+4 Acrobatics, +4 Climb, +4 Craft (bows), +4 Craft (traps)&lt;/h5&gt;&lt;h5&gt;&lt;b&gt;Languages &lt;/b&gt;Sylvan&lt;/h5&gt;&lt;h5&gt;&lt;b&gt;SQ &lt;/b&gt;effortless leap, mountain stride&lt;/h5&gt;&lt;/div&gt;&lt;hr/&gt;&lt;div&gt;&lt;h5&gt;&lt;b&gt;ECOLOGY&lt;/b&gt;&lt;/h5&gt;&lt;/div&gt;&lt;hr/&gt;&lt;div&gt;&lt;h5&gt;&lt;b&gt;Environment &lt;/b&gt; temperate or cold mountains&lt;/h5&gt;&lt;h5&gt;&lt;b&gt;Organization &lt;/b&gt;solitary, pair, patrol (3-5), band (6-12), or tribe (13-32 plus 1 chieftain of 3rd-4th level)&lt;/h5&gt;&lt;h5&gt;&lt;b&gt;Treasure &lt;/b&gt;standard&lt;/h5&gt;&lt;/div&gt;&lt;hr/&gt;&lt;div&gt;&lt;h5&gt;&lt;b&gt;SPECIAL ABILITIES&lt;/b&gt;&lt;/h5&gt;&lt;/div&gt;&lt;hr/&gt;&lt;div&gt;&lt;/h5&gt;&lt;h5&gt;&lt;b&gt;Effortless Leap (Ex)&lt;/b&gt; A skapraun attempts Acrobatics checks to jump as though it had a running start.  &lt;/h5&gt;&lt;h5&gt;&lt;b&gt;Mountain Stride (Ex)&lt;/b&gt; A skapraun takes no penalty to speed or on Acrobatics checks when moving on steep slopes or through rubble or scree.  &lt;/h5&gt;&lt;h5&gt;&lt;b&gt;Nature's Traps (Ex)&lt;/b&gt; A skapraun is particularly skilled at crafting traps that mimic natural hazards. A skapraun doesn't require gold to build its traps, merely time. Rules for crafting traps can be found in Chapter 13 of the &lt;i&gt;Pathfinder RPG Core Rulebook&lt;/i&gt;, and examples of traps typically built by skaprauns are provided on page 89.&lt;/h5&gt;&lt;/div&gt;&lt;br&gt;&lt;div&gt;&lt;h4&gt;&lt;p&gt;&lt;p&gt;Because of their mighty horns, cloven hooves, and aggressively territorial behavior, skaprauns are often mistaken for hellspawn or other minions of evil. Although these fey actually have a deep sense of honor, even those who know them for what they are generally view them with suspicion-their stubbornness and isolationist traditions leave little room for alliances or friendships   with other creatures. Skaprauns stand 3-1/2 feet tall and weigh 60 pounds.  &lt;b&gt;&lt;/p&gt;&lt;p&gt;Ecology&lt;/b&gt;&lt;/p&gt;&lt;p&gt;  Much like the animals that they resemble, skaprauns have beards, short tails, and long, curved horns. Their fur has a fine, woolly layer and a longer layer of hollow guard hairs, offering protection against wind and cold temperatures. Their feet have inner pads and sharp dewclaws to prevent slipping, and their cloven hooves can spread apart to ensure a better grip on uneven surfaces.  Skaprauns are mainly herbivorous, but they supplement their diet with meat from animals they hunt and with clay to obtain minerals. They eat animals primarily for ritualistic purposes rather than out of necessity. Their main purposes for hunting are to maintain balanced animal populations within their territory, to obtain raw materials such as bone and sinew for building tools and weapons, and to hone their combat tactics.  Although skaprauns have mortal lifespans averaging 18 years, they are in a sense immortal. The death of a skapraun triggers a form of reincarnation that occurs inside the body of the dead skapraun. The new skapraun leeches proteins and other nutrients from its precursor's body to build its own. When the newborn skapraun crawls out-a process that takes roughly 4 weeks-only a withered, fragile husk remains of the precursor's body. The horns of the precursor remain fully intact, however.  A newborn skapraun is hairless, hornless, and nearly helpless, but it learns to walk within 5 minutes of its birth. The skapraun remembers nothing of its former life, but it instinctively knows to collect the horns of its precursor and protect them at all costs so it can later build a bow from them. A skapraun usually reaches full maturity within 2 months of its birth, but it may take longer if the precursor's body was badly damaged.  A skapraun is not identical to the one from which it was born, but its psyche and physique are always shaped in some way by the decisions its precursor made-and particularly by how the precursor met its end.  &lt;b&gt;&lt;/p&gt;&lt;p&gt;Habitat &amp; Society&lt;/b&gt;&lt;/p&gt;&lt;p&gt;  Skaprauns make their homes in rocky, mountainous areas where their physique gives them a distinct advantage over less agile beings. They live almost exclusively above the treeline, where their enemies have less of a chance to find shelter from their arrows. However, the territory of a skapraun tribe extends far below the treeline; the creatures hunt and gather plants and other resources in these lower regions.  To skaprauns, the concept of holding the higher ground is a central cultural aspect and a matter of great pride, and it also makes them fiercely territorial. They often do not allow   any other intelligent beings to inhabit a higher location on the same mountain and do not tolerate intruders near their homes, even travelers who just passing through. However, skaprauns do not usually resort to violence unless stern warnings fail to remove the threat.  While the inhospitable terrain skaprauns live in is enough to keep most intruders away, they take great care to fortify the slopes of their mountain homes against attacks. They build traps in natural choke points and prepare many defensive fighting positions from which they can shower any attacker with a rain of arrows. The defensive positions have rocks piled as low walls, camouf laged to look like naturally occurring piles of rubble. These are usually difficult to reach from below, but if the enemies are particularly mobile, the skapraun sentries retreat into another defensive position farther up the mountain rather than risking a melee that may go against them.  When a tribe of skaprauns ends up in a prolonged conf lict, the fey also employ offensive tactics that mostly involve quick hit-and-run attacks or feigned retreats in order to lead the enemy into an ambush. They also study weather patterns and use the treacherous mists of the mountains to their advantage, advancing when the mists rise and retreating when they recede.  Skapraun chieftains are born from the deaths of heroic individuals. The chieftains often have unusual physical traits that marks their births, such as very large horns, snow-white fur, or a greater stature. Skapraun leaders often take class levels in barbarian, druid, hunter, oracle, ranger, or shaman.  The birth of twins is considered a very auspicious sign in skapraun society. It is the only way in which a skapraun tribe can grow, and the twins are often uniquely gifted with oracular powers. Each inherits one of the precursor's horns and builds a spear instead of the usual recurve bow. These twin-oracles often speak in unison and seem to share a single mind. Any later generations born of the twin-oracles are usually normal skaprauns, however.  On the bottom rung of skapraun society are arkas- outcasts who are allowed to perform only the most menial tasks within a tribe. A skapraun becomes an arka if it loses and cannot recover its weapon. Similarly, a skapraun who for some reason cannot extract its precursor's horns or make a weapon out of them is marked an arka. Rather than facing the shame of not being considered a warrior, it is common for an arka to go on a self-imposed exile. Over time, these lone skaprauns lose their supernatural connection to nature, including their ability to reincarnate. They may find themselves in the company of humanoid creatures, getting along best with dwarves, perhaps because of dwarves' similarly dour dispositions and love of mountains.&lt;/p&gt;&lt;/h4&gt;&lt;/div&gt;</t>
  </si>
  <si>
    <t>Skeltercat</t>
  </si>
  <si>
    <t>(+4 Dex, +1 dodge, +2 natural)</t>
  </si>
  <si>
    <t>mixed mind</t>
  </si>
  <si>
    <t>bite +9 (1d6+4 plus grab), 2 claws +9 (1d4+4)</t>
  </si>
  <si>
    <t>musk, scream</t>
  </si>
  <si>
    <t>Str 19, Dex 18, Con 15, Int 6, Wis 13, Cha 12</t>
  </si>
  <si>
    <t>Dodge, Iron Will, Run</t>
  </si>
  <si>
    <t>Acrobatics +12 (+16 when jumping), Climb +8, Perception +5, Stealth +12, Survival +2</t>
  </si>
  <si>
    <t>partial transformation</t>
  </si>
  <si>
    <t>solitary, pair, or clan (3-8)</t>
  </si>
  <si>
    <t>The tawny coat of this snarling feline resembles that of a mountain lion, though this creature is much more muscular and carries itself with a strange posture.</t>
  </si>
  <si>
    <t>Mixed Mind (Ex) A skeltercat's mind is a bizarre combination of animal instinct and human intellect. This disordered consciousness grants the creature immunity to confusion effects. Additionally, any creature that attempts to read a skeltercat's mind or communicate with it telepathically must succeed at a DC 13 Will save or be shaken for 1d4 rounds. The save DC is Charisma-based.  Musk (Ex) A skeltercat has glands that produce a noxious musk. Any living creature within 10 feet must succeed at a DC 14 Fortitude save or be nauseated for 1d4 rounds and sickened for 1 minute afterward. A creature that successfully saves is instead sickened for 1d4 rounds and can't be affected again by the same skeltercat's musk for 24 hours. This is a poison effect, and other skeltercats are immune to this effect. A skeltercat can suppress this effect as a free action. The save DC is Constitution-based.  Partial Transformation (Su) A skeltercat can alter portions of its body in order to give itself access to certain abilities. As a standard action three times per day, a skeltercat can gain one of the abilities listed below. A partial transformation lasts for 10 minutes. As a swift action, a skeltercat that has already activated a partial transformation can spend an additional use of this ability to switch which benefit it receives. Only one such benefit can be in effect at a time.  Climb: The skeltercat's claws extend, granting it a climb speed equal to half its base land speed. Additionally, when falling within arm's reach of a wall, ledge, or something else it could grab on to for stability, it can slow its descent, taking damage as if the fall were 20 feet shorter.  Hide: The skeltercat's hide bristles like that of an angry cat and grows thicker, increasing its natural armor bonus by 2.  Legs: The skeltercat grows an additional pair of legs, bringing its total to six, increasing its base land speed to 60 feet, and granting it the rake special ability. The rake attacks use the same damage and critical threat range as the skeltercat's normal claw attacks.  Swim: The skeltercat grows webbing between its toes and whale-like flukes on its tail, granting it a swim speed equal to its base land speed. Additionally, it gains the hold breath universal monster ability.  Tail: The skeltercat's tail grows thick and clublike. It gains a tail slap as a primary attack that deals 1d6 points of damage plus trip on a successful hit.  Scream (Su) A skeltercat can release a terrifying cry that affects all creatures within a 300-foot spread. All creatures in that area must succeed at a DC 13 Will save or become panicked for 1d4 rounds. This is a sonic, mind-affecting fear effect. A creature that successfully saves against this effect can't be affected by the same skeltercat's scream for 24 hours. The save DC is Charisma-based.</t>
  </si>
  <si>
    <t>For a long time, many experts believed the creature now known as the skeltercat existed only in the folklore of the Shoanti tribes or in the far-fetched tales of a few wild-eyed travelers. Only with the recent reopening of the Bloodsworn Vale have rumors of the skeltercat's existence been taken seriously. As traffic through the vale increases, reports of attacks by strange, shapeshifting cats are growing startlingly commonplace. Such tales are told most frequently in the fortress city of Skelt, a common stopover for merchants traveling through the Bloodsworn Vale. The stories out of Skelt gave these creatures their name.  The skeltercat resembles a heavily muscled cougar or mountain lion, having a tawny coat, powerful paws with retractable claws, and strong hind legs that allow it to jump great distances. It primarily walks about on all fours, adopting an oddly hunched posture that distinguishes it from normal cats. When faced with a threat, a skeltercat rises onto its hind legs, walking upright in a disturbingly human fashion. An adult skeltercat stands just shy of 8 feet tall when fully upright, and weighs up to 300 pounds.   Ecology  Many generations ago, a small band of Shoanti warriors lived high in the Mindspin Mountains near the headwaters of the Yondabakari River. This band, whose name is now long lost, were the first to feel the bite of Chelish steel as the southerners began their push into Varisia. These Shoanti fought back against the invaders as best they could, but they had no shaman in their group, and soon found they were no match for Chelish magic. Though they begged the clans of the lowlands to train them in such arts, they were repeatedly refused. No clan wanted to share its secrets with the notorious raiders of the mountain tribe, and none yet realized the threat the Chelish invasion would soon pose.  As a desperate ploy, members of the mountain tribe stole down into the lowlands to spy on the druids and shamans of the other tribes, hoping to steal the secrets of the magic they had been denied. These spies observed a druid from the lowlands wildshaping herself into a mountain lion, and having listened carefully to the magic incantations she used, they returned to tell the tribe what they had found. Whether by chance or fate, the incantations worked, and soon the whole tribe had become fearsome cougars, just as the druid had. Only too late did they realize their spies had not learned how to reverse the transformation. Try as they might, they were able to become only partly human. Trapped somewhere between human and cat forms, the members of this reclusive mountain tribe were cursed to become the first skeltercats.  Though created by a magical accident, skeltercats breed true, and a skeltercat that mates with a normal cougar invariably produces skeltercat offspring. Much like mountain lions, skeltercats are carnivores, though unlike mundane cats, they display a distinct preference for humanoid prey. Though skeltercats will attack any humanoid, they appear to prefer Chelish flesh to any other, perhaps due to some ancestral memory of the original skeltercats' conf licts with Chelish invaders. Skeltercats live slightly longer than normal cougars, having an average lifespan of 30 to 40 years.  Habitat &amp; Society  Although skeltercats live throughout the Mindspin Mountains, they are especially concentrated in the Bloodsworn Vale. Outside of the vale, skeltercats are most often found in and around hill giant camps. The brutish giants admire the skeltercats' savage ferocity, and often share their food with the cats to  encourage them to remain in the area. For their part, the cats keep the area surrounding the giants' camp free from lesser predators and pick off any creatures attempting to escape the giants' clutches. Skeltercats may also serve as guards for the giants as they sleep through the night, and the last thing a group of adventurers may hear when attempting to ambush a band of giants is the yowl of a pouncing skeltercat.  The Shoanti have a complicated relationship with skeltercats. Though many Shoanti tribespeople have lost their lives to the shapeshifters' claws, the Shoanti nonetheless insist that skeltercats act as guardians for their people. An obscure Shoanti myth holds that the first skeltercat was once a Shoanti warrior who wished to defend her tribe from a demon that inflicted terrible madness upon its foes. Seeking a way to protect herself from the demon's insanity-inducing gaze, the warrior donned a magical cougar mask created by the shaman of her tribe. The mask worked, and the warrior was able to drive the demon away. However, she discovered too late that she could not remove the mask, and she was cursed to forever roam the land in the form of a fearsome mountain lion.  Though this myth is just a mangled retelling of the skeltercat's true origins, there may be some truth to it. Skeltercats are inherently immune to madness and confusion effects, and some claim that those who wear the hide of a skeltercat can gain some measure of this immunity for themselves.</t>
  </si>
  <si>
    <t>&lt;link rel="stylesheet"href="PF.css"&gt;&lt;div&gt;&lt;h2&gt;Skeltercat&lt;/h2&gt;&lt;h3&gt;&lt;i&gt;The tawny coat of this snarling feline resembles that of a mountain lion, though this creature is much more muscular and carries itself with a strange posture.&lt;/i&gt;&lt;/h3&gt;&lt;br&gt;&lt;/div&gt;&lt;div class="heading"&gt;&lt;p class="alignleft"&gt;Skeltercat&lt;/p&gt;&lt;p class="alignright"&gt;CR 4&lt;/p&gt;&lt;div style="clear: both;"&gt;&lt;/div&gt;&lt;/div&gt;&lt;div&gt;&lt;h5&gt;&lt;b&gt;XP &lt;/b&gt;1,200&lt;/h5&gt;&lt;h5&gt;CE Medium magical beast (shapechanger)&lt;/h5&gt;&lt;h5&gt;&lt;b&gt;Init &lt;/b&gt;+4; &lt;b&gt;Senses &lt;/b&gt;darkvision 60 ft., low-light vision, scent; Perception +5&lt;/h5&gt;&lt;/div&gt;&lt;hr/&gt;&lt;div&gt;&lt;h5&gt;&lt;b&gt;DEFENSE&lt;/b&gt;&lt;/h5&gt;&lt;/div&gt;&lt;hr/&gt;&lt;div&gt;&lt;h5&gt;&lt;b&gt;AC &lt;/b&gt;17, touch 15, flat-footed 12 (+4 Dex, +1 dodge, +2 natural)&lt;/h5&gt;&lt;h5&gt;&lt;b&gt;hp &lt;/b&gt;37 (5d10+10)&lt;/h5&gt;&lt;h5&gt;&lt;b&gt;Fort &lt;/b&gt;+6, &lt;b&gt;Ref &lt;/b&gt;+8, &lt;b&gt;Will &lt;/b&gt;+4&lt;/h5&gt;&lt;h5&gt;&lt;b&gt;Defensive Abilities &lt;/b&gt;mixed mind&lt;/h5&gt;&lt;/div&gt;&lt;hr/&gt;&lt;div&gt;&lt;h5&gt;&lt;b&gt;OFFENSE&lt;/b&gt;&lt;/h5&gt;&lt;/div&gt;&lt;hr/&gt;&lt;div&gt;&lt;h5&gt;&lt;b&gt;Spd &lt;/b&gt;40 ft.&lt;/h5&gt;&lt;h5&gt;&lt;b&gt;Melee &lt;/b&gt;bite +9 (1d6+4 plus grab), 2 claws +9 (1d4+4)&lt;/h5&gt;&lt;h5&gt;&lt;b&gt;Space &lt;/b&gt;5 ft.; &lt;b&gt;Reach &lt;/b&gt;5 ft.&lt;/h5&gt;&lt;h5&gt;&lt;b&gt;Special Attacks &lt;/b&gt;musk, scream&lt;/h5&gt;&lt;/div&gt;&lt;hr/&gt;&lt;div&gt;&lt;h5&gt;&lt;b&gt;STATISTICS&lt;/b&gt;&lt;/h5&gt;&lt;/div&gt;&lt;hr/&gt;&lt;div&gt;&lt;h5&gt;&lt;b&gt;Str &lt;/b&gt;19, &lt;b&gt;Dex &lt;/b&gt;18, &lt;b&gt;Con &lt;/b&gt;15, &lt;b&gt;Int &lt;/b&gt; 6, &lt;b&gt;Wis &lt;/b&gt;13, &lt;b&gt;Cha &lt;/b&gt;12&lt;/h5&gt;&lt;h5&gt;&lt;b&gt;Base Atk &lt;/b&gt;+5; &lt;b&gt;CMB &lt;/b&gt;+9; &lt;b&gt;CMD &lt;/b&gt;24&lt;/h5&gt;&lt;h5&gt;&lt;b&gt;Feats &lt;/b&gt;Dodge, Iron Will, Run&lt;/h5&gt;&lt;h5&gt;&lt;b&gt;Skills &lt;/b&gt;Acrobatics +12 (+16 when jumping), &lt;i&gt;Climb&lt;/i&gt; +8, Perception +5, Stealth +12, Survival +2; &lt;b&gt;Racial Modifiers &lt;/b&gt;+4 Acrobatics (+8 when jumping), +4 Stealth&lt;/h5&gt;&lt;h5&gt;&lt;b&gt;Languages &lt;/b&gt;Common (can't speak)&lt;/h5&gt;&lt;h5&gt;&lt;b&gt;SQ &lt;/b&gt;partial transformation&lt;/h5&gt;&lt;/div&gt;&lt;hr/&gt;&lt;div&gt;&lt;h5&gt;&lt;b&gt;ECOLOGY&lt;/b&gt;&lt;/h5&gt;&lt;/div&gt;&lt;hr/&gt;&lt;div&gt;&lt;h5&gt;&lt;b&gt;Environment &lt;/b&gt; temperate forests, hills, or mountains&lt;/h5&gt;&lt;h5&gt;&lt;b&gt;Organization &lt;/b&gt;solitary, pair, or clan (3-8)&lt;/h5&gt;&lt;h5&gt;&lt;b&gt;Treasure &lt;/b&gt;none&lt;/h5&gt;&lt;/div&gt;&lt;hr/&gt;&lt;div&gt;&lt;h5&gt;&lt;b&gt;SPECIAL ABILITIES&lt;/b&gt;&lt;/h5&gt;&lt;/div&gt;&lt;hr/&gt;&lt;div&gt;&lt;/h5&gt;&lt;h5&gt;&lt;b&gt;Mixed Mind (Ex)&lt;/b&gt; A skeltercat's mind is a bizarre combination of animal instinct and human intellect. This disordered consciousness grants the creature immunity to confusion effects. Additionally, any creature that attempts to read a skeltercat's mind or communicate with it telepathically must succeed at a DC 13 Will save or be shaken for 1d4 rounds. The save DC is Charisma-based.  &lt;/h5&gt;&lt;h5&gt;&lt;b&gt;Musk (Ex)&lt;/b&gt; A skeltercat has glands that produce a noxious musk. Any living creature within 10 feet must succeed at a DC 14 Fortitude save or be nauseated for 1d4 rounds and sickened for 1 minute afterward. A creature that successfully saves is instead sickened for 1d4 rounds and can't be affected again by the same skeltercat's musk for 24 hours. This is a poison effect, and other skeltercats are immune to this effect. A skeltercat can suppress this effect as a free action. The save DC is Constitution-based.  &lt;/h5&gt;&lt;h5&gt;&lt;b&gt;Partial Transformation (Su)&lt;/b&gt; A skeltercat can alter portions of its body in order to give itself access to certain abilities. As a standard action three times per day, a skeltercat can gain one of the abilities listed below. A partial transformation lasts for 10 minutes. As a swift action, a skeltercat that has already activated a partial transformation can spend an additional use of this ability to switch which benefit it receives. Only one such benefit can be in effect at a time.  &lt;i&gt;Climb&lt;/i&gt;: The skeltercat's claws extend, granting it a climb speed equal to half its base land speed. Additionally, when falling within arm's reach of a wall, ledge, or something else it could grab on to for stability, it can slow its descent, taking damage as if the fall were 20 feet shorter.  &lt;i&gt;Hide&lt;/i&gt;: The skeltercat's hide bristles like that of an angry cat and grows thicker, increasing its natural armor bonus by 2.  &lt;i&gt;Legs&lt;/i&gt;: The skeltercat grows an additional pair of legs, bringing its total to six, increasing its base land speed to 60 feet, and granting it the rake special ability. The rake attacks use the same damage and critical threat range as the skeltercat's normal claw attacks.  &lt;i&gt;Swim&lt;/i&gt;: The skeltercat grows webbing between its toes and whale-like flukes on its tail, granting it a swim speed equal to its base land speed. Additionally, it gains the hold breath universal monster ability.  &lt;i&gt;Tail&lt;/i&gt;: The skeltercat's tail grows thick and clublike. It gains a tail slap as a primary attack that deals 1d6 points of damage plus trip on a successful hit.  &lt;/h5&gt;&lt;h5&gt;&lt;b&gt;Scream (Su)&lt;/b&gt; A skeltercat can release a terrifying cry that affects all creatures within a 300-foot spread. All creatures in that area must succeed at a DC 13 Will save or become panicked for 1d4 rounds. This is a sonic, mind-affecting fear effect. A creature that successfully saves against this effect can't be affected by the same skeltercat's scream for 24 hours. The save DC is Charisma-based.&lt;/h5&gt;&lt;/div&gt;&lt;br&gt;&lt;div&gt;&lt;h4&gt;&lt;p&gt;&lt;p&gt;For a long time, many experts believed the creature now known as the skeltercat existed only in the folklore of the Shoanti tribes or in the far-fetched tales of a few wild-eyed travelers. Only with the recent reopening of the Bloodsworn Vale have rumors of the skeltercat's existence been taken seriously. As traffic through the vale increases, reports of attacks by strange, shapeshifting cats are growing startlingly commonplace. Such tales are told most frequently in the fortress city of Skelt, a common stopover for merchants traveling through the Bloodsworn Vale. The stories out of Skelt gave these creatures their name.  The skeltercat resembles a heavily muscled cougar or mountain lion, having a tawny coat, powerful paws with retractable claws, and strong hind legs that allow it to jump great distances. It primarily walks about on all fours, adopting an oddly hunched posture that distinguishes it from normal cats. When faced with a threat, a skeltercat rises onto its hind legs, walking upright in a disturbingly human fashion. An adult skeltercat stands just shy of 8 feet tall when fully upright, and weighs up to 300 pounds.   &lt;b&gt;&lt;/p&gt;&lt;p&gt;Ecology&lt;/b&gt;&lt;/p&gt;&lt;p&gt;  Many generations ago, a small band of Shoanti warriors lived high in the Mindspin Mountains near the headwaters of the Yondabakari River. This band, whose name is now long lost, were the first to feel the bite of Chelish steel as the southerners began their push into Varisia. These Shoanti fought back against the invaders as best they could, but they had no shaman in their group, and soon found they were no match for Chelish magic. Though they begged the clans of the lowlands to train them in such arts, they were repeatedly refused. No clan wanted to share its secrets with the notorious raiders of the mountain tribe, and none yet realized the threat the Chelish invasion would soon pose.  As a desperate ploy, members of the mountain tribe stole down into the lowlands to spy on the druids and shamans of the other tribes, hoping to steal the secrets of the magic they had been denied. These spies observed a druid from the lowlands wildshaping herself into a mountain lion, and having listened carefully to the magic incantations she used, they returned to tell the tribe what they had found. Whether by chance or fate, the incantations worked, and soon the whole tribe had become fearsome cougars, just as the druid had. Only too late did they realize their spies had not learned how to reverse the transformation. Try as they might, they were able to become only partly human. Trapped somewhere between human and cat forms, the members of this reclusive mountain tribe were cursed to become the first skeltercats.  Though created by a magical accident, skeltercats breed true, and a skeltercat that mates with a normal cougar invariably produces skeltercat offspring. Much like mountain lions, skeltercats are carnivores, though unlike mundane cats, they display a distinct preference for humanoid prey. Though skeltercats will attack any humanoid, they appear to prefer Chelish flesh to any other, perhaps due to some ancestral memory of the original skeltercats' conf licts with Chelish invaders. Skeltercats live slightly longer than normal cougars, having an average lifespan of 30 to 40 years.  &lt;b&gt;&lt;/p&gt;&lt;p&gt;Habitat &amp; Society&lt;/b&gt;&lt;/p&gt;&lt;p&gt;  Although skeltercats live throughout the Mindspin Mountains, they are especially concentrated in the Bloodsworn Vale. Outside of the vale, skeltercats are most often found in and around hill giant camps. The brutish giants admire the skeltercats' savage ferocity, and often share their food with the cats to  encourage them to remain in the area. For their part, the cats keep the area surrounding the giants' camp free from lesser predators and pick off any creatures attempting to escape the giants' clutches. Skeltercats may also serve as guards for the giants as they sleep through the night, and the last thing a group of adventurers may hear when attempting to ambush a band of giants is the yowl of a pouncing skeltercat.  The Shoanti have a complicated relationship with skeltercats. Though many Shoanti tribespeople have lost their lives to the shapeshifters' claws, the Shoanti nonetheless insist that skeltercats act as guardians for their people. An obscure Shoanti myth holds that the first skeltercat was once a Shoanti warrior who wished to defend her tribe from a demon that inflicted terrible madness upon its foes. Seeking a way to protect herself from the demon's insanity-inducing gaze, the warrior donned a magical cougar mask created by the shaman of her tribe. The mask worked, and the warrior was able to drive the demon away. However, she discovered too late that she could not remove the mask, and she was cursed to forever roam the land in the form of a fearsome mountain lion.  Though this myth is just a mangled retelling of the skeltercat's true origins, there may be some truth to it. Skeltercats are inherently immune to madness and confusion effects, and some claim that those who wear the hide of a skeltercat can gain some measure of this immunity for themselves.&lt;/p&gt;&lt;/h4&gt;&lt;/div&gt;</t>
  </si>
  <si>
    <t>blindsense 30 ft., darkvision 60 ft., low-light vision, tremorsense 90 ft.; Perception -4</t>
  </si>
  <si>
    <t>Fort +1, Ref +0, Will -3</t>
  </si>
  <si>
    <t>clay shell</t>
  </si>
  <si>
    <t>2 slams +12 (1d8+9)</t>
  </si>
  <si>
    <t>disease, spray slime</t>
  </si>
  <si>
    <t>Str 28, Dex 9, Con -, Int -, Wis 2, Cha 1</t>
  </si>
  <si>
    <t>freeze, symbiotic senses</t>
  </si>
  <si>
    <t>solitary, pair, or guard (3-12)</t>
  </si>
  <si>
    <t>This towering humanoid figure appears to be sculpted from clay. Fine cracks thread through the creature's body, leaking a steady stream of putrescent slime.</t>
  </si>
  <si>
    <t>AP 93</t>
  </si>
  <si>
    <t>Clay Shell (Ex) A benaioh is safely encased in an animated clay shell that is sculpted to resemble a giant humanoid. The shell provides the inhabiting ooze total cover. When the clay form is destroyed, it shatters violently, exploding in a spray of jagged clay shards that deal 3d6 points of damage to all creatures in a 30-foot-diameter burst centered on the benaioh. A successful DC 21 Reflex save halves this damage. This explosion releases the benaioh from its clay shell; thereafter it uses its ooze form statistics (see below). The save DC is Strength-based.  Disease (Ex) While a benaioh is immune to disease, it carries a contagion with which it both infects other creatures and propagates itself. Any creature struck by the benaioh's spray slime ability is exposed to this disease.  Wormrot: Contact; save Fort DC 20; onset 1 minute; frequency 1/day; effect sickened plus 1d3 Con damage; cure 2 consecutive saves. The save DC is Constitution-based. A creature that dies of wormrot transforms into a benaioh over the course of the next 24 hours.  Spray Slime (Ex) Once every 1d4 rounds (but no more than 6 times per day), a benaioh in its clay shell can force a stream of itself in a 20-foot line of worm-laden slime from one of the clay shell's orifices. The putrescent sludge deals 3d6 points of acid damage and exposes the target to wormrot.  Symbiotic Senses (Ex) A benaioh can still use its blindsense and tremorsense abilities while housed inside its animated clay shell.</t>
  </si>
  <si>
    <t>Long before the Thassilonian empire rose to power on the western shores of Avistan, ancient tribes of stone giants migrated into the western reaches of Varisia and settled in the region now called the Mindspin Mountains. As their culture grew, so did their devotion to the deities who blessed them with the riches of the earth. They worshiped gods, the spirits of the wild world around them, and their ancestors. To show their respect, they erected dozens of small temples throughout the region. In later centuries, much of their culture was torn apart. Those who clung to their beliefs were slaughtered, and their temples were sacked, looted, and burned. Anything left behind fell into the care of aging priests, and over the centuries, as their caretakers passed on, these remnants slipped into obscurity.   One strange ritual from this time, typically practiced by the ancient priests of the giant goddess Fandarra, involved the preparation of corpses for the journey to the afterlife, but created benaiohs as a side effect. Corpses were prepared by decomposing them within a clay vessel that the priests believed would allow the soul to escape after the body decomposed. To augment this process, the priests used slender, flesh-devouring worms that were imbued with divine blessings. Over the course of a lengthy ritual, priests sealed the deceased's entire body in sacred clay. As the clay hardened, they sculpted it to resemble the likeness of the deceased, forming a sort of statue-like sarcophagus that stood upright. The only portions of this clay vessel that were left unsealed were holes that allowed access to the individual's eyes and mouth. Then Fandarra's priests placed three of the sacred worms into each of the vessel's openings. Lastly, the priests sealed the openings with wax. In this manner, the priests believed they were separating the deceased's physical body from its soul, leaving the soul free to follow Fandarra (or her servitors) on to its final rest in the Great Beyond.  As a side effect, this strange burial practice provided guardians for the tombs, as the divinely imbued worms eventually animate their clay vessels as benaiohs. Since the worms are able to breed rapidly and then maintain a stable population indefinitely, benaiohs are capable of standing vigil for millennia. A benaioh in its clay vessel stands just over 12 feet tall and weighs 2,000 pounds.  Ecology  A benaioh is an ooze-like colony formed by a swarm of divinely imbued worms that live within a morass of their own waste and digestive secretions. When first created, the colony consists of only nine worms; however, the creatures breed rapidly, particularly when they have a readily available source of flesh. Over the course of several months, the worms reproduce hundreds of times, quickly increasing in population until they fill the clay vessel. During times of dormancy or when meat is scarce, the worms sustain their population through cannibalism, eventually balancing their reproductive and mortality rates. If the colony senses warm flesh, though, the worms stop eating each  other. These worms never exhibit this type of swarming behavior when encountered naturally, which indicates that the divine ritual is necessary to create a colony.  The worms are coated with a fleshy, gelatinous slime that forms as they devour flesh, and eventually this slurry of worms and slime gains the ability to animate the clay vessel in which they are interred. The worms' individual tiny jerking and wriggling movements work in unison to move the limbs of the clay vessel. The worms innately sense nearby motion as well as the body heat of most living creatures. As soon as a benaioh senses fresh meat, the worms begin jerking about in a sympathetic reaction, activating the clay figure and sending it lumbering off in the direction of the nearest living prey.  Habitat &amp; Society  Being by-products of a long-forgotten burial practice, benaiohs have no society. Few of these ancient worm-filled statues have managed to survive the transition into contemporary times, though they can still be found in lost tombs dotted throughout western Avistan.  A number of prominent scholars have questioned their existence altogether. While most of these scholars accept the procedures and preparations performed during burial rituals, they discredit tales of magically imbued worms animating the clay vessels, in part because no one has ever created one of these creatures in modern times-or, for that matter, provided hard evidence for their existence beyond a few broken shards of clay and trace amounts of slimy residue.  Many of these scholars think that this burial practice is simply a variation of an unusual practice from distant lands, in which ochre jellies are used to dissolve the deceased's flesh. They dismiss the tales of benaiohs springing to life as fables of a lost age invented by giants to protect their ancestral burial grounds.  While the practice of making benaiohs is most closely associated with the religious practices of ancient tribes of giants, tales and rumors of similar practices persist among primitive humanoids in the lower depths of the Darklands. In accounts of this practice, the flesh-devouring worm ceremony serves as a punishment or torture, but the end result is similar-the creation of guardians. These stories go on to describe guardians with powerful abilities.</t>
  </si>
  <si>
    <t>&lt;link rel="stylesheet"href="PF.css"&gt;&lt;div&gt;&lt;h2&gt;Benaioh&lt;/h2&gt;&lt;h3&gt;&lt;i&gt;This towering humanoid figure appears to be sculpted from clay. Fine cracks thread through the creature's body, leaking a steady stream of putrescent slime.&lt;/i&gt;&lt;/h3&gt;&lt;br&gt;&lt;/div&gt;&lt;div class="heading"&gt;&lt;p class="alignleft"&gt;Benaioh (Clay Vessel)&lt;/p&gt;&lt;p class="alignright"&gt;CR -&lt;/p&gt;&lt;div style="clear: both;"&gt;&lt;/div&gt;&lt;/div&gt;&lt;div&gt;&lt;h5&gt;&lt;b&gt;XP &lt;/b&gt;1,200&lt;/h5&gt;&lt;h5&gt;N Large construct &lt;/h5&gt;&lt;h5&gt;&lt;b&gt;Init &lt;/b&gt;-1; &lt;b&gt;Senses &lt;/b&gt;blindsense 30 ft., darkvision 60 ft., low-light vision, tremorsense 90 ft.; Perception -4&lt;/h5&gt;&lt;/div&gt;&lt;hr/&gt;&lt;div&gt;&lt;h5&gt;&lt;b&gt;DEFENSE&lt;/b&gt;&lt;/h5&gt;&lt;/div&gt;&lt;hr/&gt;&lt;div&gt;&lt;h5&gt;&lt;b&gt;AC &lt;/b&gt;18, touch 8, flat-footed 18 (-1 Dex, +10 natural, -1 size)&lt;/h5&gt;&lt;h5&gt;&lt;b&gt;hp &lt;/b&gt;52 (4d10+30)&lt;/h5&gt;&lt;h5&gt;&lt;b&gt;Fort &lt;/b&gt;+1, &lt;b&gt;Ref &lt;/b&gt;+0, &lt;b&gt;Will &lt;/b&gt;-3&lt;/h5&gt;&lt;h5&gt;&lt;b&gt;Defensive Abilities &lt;/b&gt;clay shell; &lt;b&gt;DR &lt;/b&gt;5/adamantine and bludgeoning; &lt;b&gt;Immune &lt;/b&gt;construct traits; &lt;b&gt;SR &lt;/b&gt;15&lt;/h5&gt;&lt;/div&gt;&lt;hr/&gt;&lt;div&gt;&lt;h5&gt;&lt;b&gt;OFFENSE&lt;/b&gt;&lt;/h5&gt;&lt;/div&gt;&lt;hr/&gt;&lt;div&gt;&lt;h5&gt;&lt;b&gt;Spd &lt;/b&gt;20 ft.&lt;/h5&gt;&lt;h5&gt;&lt;b&gt;Melee &lt;/b&gt;2 slams +12 (1d8+9)&lt;/h5&gt;&lt;h5&gt;&lt;b&gt;Space &lt;/b&gt;10 ft.; &lt;b&gt;Reach &lt;/b&gt;10 ft.&lt;/h5&gt;&lt;h5&gt;&lt;b&gt;Special Attacks &lt;/b&gt;disease, spray slime&lt;/h5&gt;&lt;/div&gt;&lt;hr/&gt;&lt;div&gt;&lt;h5&gt;&lt;b&gt;STATISTICS&lt;/b&gt;&lt;/h5&gt;&lt;/div&gt;&lt;hr/&gt;&lt;div&gt;&lt;h5&gt;&lt;b&gt;Str &lt;/b&gt;28, &lt;b&gt;Dex &lt;/b&gt;9, &lt;b&gt;Con &lt;/b&gt;-, &lt;b&gt;Int &lt;/b&gt; -, &lt;b&gt;Wis &lt;/b&gt;2, &lt;b&gt;Cha &lt;/b&gt;1&lt;/h5&gt;&lt;h5&gt;&lt;b&gt;Base Atk &lt;/b&gt;+4; &lt;b&gt;CMB &lt;/b&gt;+14; &lt;b&gt;CMD &lt;/b&gt;23&lt;/h5&gt;&lt;h5&gt;&lt;b&gt;SQ &lt;/b&gt;freeze, symbiotic senses&lt;/h5&gt;&lt;/div&gt;&lt;hr/&gt;&lt;div&gt;&lt;h5&gt;&lt;b&gt;ECOLOGY&lt;/b&gt;&lt;/h5&gt;&lt;/div&gt;&lt;hr/&gt;&lt;div&gt;&lt;h5&gt;&lt;b&gt;Environment &lt;/b&gt; any mountains or underground&lt;/h5&gt;&lt;h5&gt;&lt;b&gt;Organization &lt;/b&gt;solitary, pair, or guard (3-12)&lt;/h5&gt;&lt;h5&gt;&lt;b&gt;Treasure &lt;/b&gt;none&lt;/h5&gt;&lt;/div&gt;&lt;hr/&gt;&lt;div&gt;&lt;h5&gt;&lt;b&gt;SPECIAL ABILITIES&lt;/b&gt;&lt;/h5&gt;&lt;/div&gt;&lt;hr/&gt;&lt;div&gt;&lt;/h5&gt;&lt;h5&gt;&lt;b&gt;Clay Shell (Ex)&lt;/b&gt; A benaioh is safely encased in an animated clay shell that is sculpted to resemble a giant humanoid. The shell provides the inhabiting ooze total cover. When the clay form is destroyed, it shatters violently, exploding in a spray of jagged clay shards that deal 3d6 points of damage to all creatures in a 30-foot-diameter burst centered on the benaioh. A successful DC 21 Reflex save halves this damage. This explosion releases the benaioh from its clay shell; thereafter it uses its ooze form statistics (see below). The save DC is Strength-based.  &lt;/h5&gt;&lt;h5&gt;&lt;b&gt;Disease (Ex)&lt;/b&gt; While a benaioh is immune to disease, it carries a contagion with which it both infects other creatures and propagates itself. Any creature struck by the benaioh's spray slime ability is exposed to this disease.  &lt;i&gt;Wormrot&lt;/i&gt;: Contact; save Fort DC 20; &lt;i&gt;onset&lt;/i&gt; 1 minute; frequency 1/day; effect sickened plus 1d3 Con damage; cure 2 consecutive saves. The save DC is Constitution-based. A creature that dies of wormrot transforms into a benaioh over the course of the next 24 hours.  &lt;/h5&gt;&lt;h5&gt;&lt;b&gt;Spray Slime (Ex)&lt;/b&gt; Once every 1d4 rounds (but no more than 6 times per day), a benaioh in its clay shell can force a stream of itself in a 20-foot line of worm-laden slime from one of the clay shell's orifices. The putrescent sludge deals 3d6 points of acid damage and exposes the target to wormrot.  &lt;/h5&gt;&lt;h5&gt;&lt;b&gt;Symbiotic Senses (Ex)&lt;/b&gt; A benaioh can still use its blindsense and tremorsense abilities while housed inside its animated clay shell.&lt;/h5&gt;&lt;/div&gt;&lt;br&gt;&lt;div&gt;&lt;h4&gt;&lt;p&gt;&lt;p&gt;Long before the Thassilonian empire rose to power on the western shores of Avistan, ancient tribes of stone giants migrated into the western reaches of Varisia and settled in the region now called the Mindspin Mountains. As their culture grew, so did their devotion to the deities who blessed them with the riches of the earth. They worshiped gods, the spirits of the wild world around them, and their ancestors. To show their respect, they erected dozens of small temples throughout the region. In later centuries, much of their culture was torn apart. Those who clung to their beliefs were slaughtered, and their temples were sacked, looted, and burned. Anything left behind fell into the care of aging priests, and over the centuries, as their caretakers passed on, these remnants slipped into obscurity.   One strange ritual from this time, typically practiced by the ancient priests of the giant goddess Fandarra, involved the preparation of corpses for the journey to the afterlife, but created benaiohs as a side effect. Corpses were prepared by decomposing them within a clay vessel that the priests believed would allow the soul to escape after the body decomposed. To augment this process, the priests used slender, flesh-devouring worms that were imbued with divine blessings. Over the course of a lengthy ritual, priests sealed the deceased's entire body in sacred clay. As the clay hardened, they sculpted it to resemble the likeness of the deceased, forming a sort of statue-like sarcophagus that stood upright. The only portions of this clay vessel that were left unsealed were holes that allowed access to the individual's eyes and mouth. Then Fandarra's priests placed three of the sacred worms into each of the vessel's openings. Lastly, the priests sealed the openings with wax. In this manner, the priests believed they were separating the deceased's physical body from its soul, leaving the soul free to follow Fandarra (or her servitors) on to its final rest in the Great Beyond.  As a side effect, this strange burial practice provided guardians for the tombs, as the divinely imbued worms eventually animate their clay vessels as benaiohs. Since the worms are able to breed rapidly and then maintain a stable population indefinitely, benaiohs are capable of standing vigil for millennia. A benaioh in its clay vessel stands just over 12 feet tall and weighs 2,000 pounds.  &lt;b&gt;&lt;/p&gt;&lt;p&gt;Ecology&lt;/b&gt;&lt;/p&gt;&lt;p&gt;  A benaioh is an ooze-like colony formed by a swarm of divinely imbued worms that live within a morass of their own waste and digestive secretions. When first created, the colony consists of only nine worms; however, the creatures breed rapidly, particularly when they have a readily available source of flesh. Over the course of several months, the worms reproduce hundreds of times, quickly increasing in population until they fill the clay vessel. During times of dormancy or when meat is scarce, the worms sustain their population through cannibalism, eventually balancing their reproductive and mortality rates. If the colony senses warm flesh, though, the worms stop eating each  other. These worms never exhibit this type of swarming behavior when encountered naturally, which indicates that the divine ritual is necessary to create a colony.  The worms are coated with a fleshy, gelatinous slime that forms as they devour flesh, and eventually this slurry of worms and slime gains the ability to animate the clay vessel in which they are interred. The worms' individual tiny jerking and wriggling movements work in unison to move the limbs of the clay vessel. The worms innately sense nearby motion as well as the body heat of most living creatures. As soon as a benaioh senses fresh meat, the worms begin jerking about in a sympathetic reaction, activating the clay figure and sending it lumbering off in the direction of the nearest living prey.  &lt;b&gt;&lt;/p&gt;&lt;p&gt;Habitat &amp; Society&lt;/b&gt;&lt;/p&gt;&lt;p&gt;  Being by-products of a long-forgotten burial practice, benaiohs have no society. Few of these ancient worm-filled statues have managed to survive the transition into contemporary times, though they can still be found in lost tombs dotted throughout western Avistan.  A number of prominent scholars have questioned their existence altogether. While most of these scholars accept the procedures and preparations performed during burial rituals, they discredit tales of magically imbued worms animating the clay vessels, in part because no one has ever created one of these creatures in modern times-or, for that matter, provided hard evidence for their existence beyond a few broken shards of clay and trace amounts of slimy residue.  Many of these scholars think that this burial practice is simply a variation of an unusual practice from distant lands, in which ochre jellies are used to dissolve the deceased's flesh. They dismiss the tales of benaiohs springing to life as fables of a lost age invented by giants to protect their ancestral burial grounds.  While the practice of making benaiohs is most closely associated with the religious practices of ancient tribes of giants, tales and rumors of similar practices persist among primitive humanoids in the lower depths of the Darklands. In accounts of this practice, the flesh-devouring worm ceremony serves as a punishment or torture, but the end result is similar-the creation of guardians. These stories go on to describe guardians with powerful abilities.&lt;/p&gt;&lt;/h4&gt;&lt;/div&gt;</t>
  </si>
  <si>
    <t>Clay Vessel</t>
  </si>
  <si>
    <t>blindsense 30 ft., tremorsense 90 ft.; Perception -4</t>
  </si>
  <si>
    <t>(-2 Dex, -1 size)</t>
  </si>
  <si>
    <t>Fort +8, Ref +0, Will -2</t>
  </si>
  <si>
    <t>disease, ooze traits</t>
  </si>
  <si>
    <t>20 ft., climb 10 ft., swim 10 ft.</t>
  </si>
  <si>
    <t>slam +13 (1d12+12 plus 1d6 acid and disease)</t>
  </si>
  <si>
    <t>disease, engulf (DC 22, 6d6 acid plus disease)</t>
  </si>
  <si>
    <t>Str 26, Dex 6, Con 23, Int -, Wis 3, Cha 1</t>
  </si>
  <si>
    <t>Climb +16, Swim +16</t>
  </si>
  <si>
    <t>Disease (Ex) While a benaioh is immune to disease, it carries a contagion with which it both infects other creatures and propagates itself. Any creature struck by the benaioh's slam attack or engulf ability is exposed to this disease.  Wormrot: Contact; save Fort DC 20; onset 1 minute; frequency 1/day; effect sickened plus 1d3 Con damage; cure 2 consecutive saves. The save DC is Constitution-based. A creature that dies of wormrot transforms into a benaioh over the course of the next 24 hours.</t>
  </si>
  <si>
    <t>&lt;link rel="stylesheet"href="PF.css"&gt;&lt;div&gt;&lt;h2&gt;Benaioh&lt;/h2&gt;&lt;h3&gt;&lt;i&gt;This towering humanoid figure appears to be sculpted from clay. Fine cracks thread through the creature's body, leaking a steady stream of putrescent slime.&lt;/i&gt;&lt;/h3&gt;&lt;br&gt;&lt;/div&gt;&lt;div class="heading"&gt;&lt;p class="alignleft"&gt;Benaioh (Ooze Form)&lt;/p&gt;&lt;p class="alignright"&gt;CR 7&lt;/p&gt;&lt;div style="clear: both;"&gt;&lt;/div&gt;&lt;/div&gt;&lt;div&gt;&lt;h5&gt;&lt;b&gt;XP &lt;/b&gt;3,200&lt;/h5&gt;&lt;h5&gt;N Large ooze &lt;/h5&gt;&lt;h5&gt;&lt;b&gt;Init &lt;/b&gt;-2; &lt;b&gt;Senses &lt;/b&gt;blindsense 30 ft., tremorsense 90 ft.; Perception -4&lt;/h5&gt;&lt;/div&gt;&lt;hr/&gt;&lt;div&gt;&lt;h5&gt;&lt;b&gt;DEFENSE&lt;/b&gt;&lt;/h5&gt;&lt;/div&gt;&lt;hr/&gt;&lt;div&gt;&lt;h5&gt;&lt;b&gt;AC &lt;/b&gt;7, touch 7, flat-footed 7 (-2 Dex, -1 size)&lt;/h5&gt;&lt;h5&gt;&lt;b&gt;hp &lt;/b&gt;84 (8d8+48)&lt;/h5&gt;&lt;h5&gt;&lt;b&gt;Fort &lt;/b&gt;+8, &lt;b&gt;Ref &lt;/b&gt;+0, &lt;b&gt;Will &lt;/b&gt;-2&lt;/h5&gt;&lt;h5&gt;&lt;b&gt;Immune &lt;/b&gt;disease, ooze traits&lt;/h5&gt;&lt;/div&gt;&lt;hr/&gt;&lt;div&gt;&lt;h5&gt;&lt;b&gt;OFFENSE&lt;/b&gt;&lt;/h5&gt;&lt;/div&gt;&lt;hr/&gt;&lt;div&gt;&lt;h5&gt;&lt;b&gt;Spd &lt;/b&gt;20 ft., climb 10 ft., swim 10 ft.&lt;/h5&gt;&lt;h5&gt;&lt;b&gt;Melee &lt;/b&gt;slam +13 (1d12+12 plus 1d6 acid and disease)&lt;/h5&gt;&lt;h5&gt;&lt;b&gt;Space &lt;/b&gt;10 ft.; &lt;b&gt;Reach &lt;/b&gt;10 ft.&lt;/h5&gt;&lt;h5&gt;&lt;b&gt;Special Attacks &lt;/b&gt;disease, engulf (DC 22, 6d6 acid plus disease)&lt;/h5&gt;&lt;/div&gt;&lt;hr/&gt;&lt;div&gt;&lt;h5&gt;&lt;b&gt;STATISTICS&lt;/b&gt;&lt;/h5&gt;&lt;/div&gt;&lt;hr/&gt;&lt;div&gt;&lt;h5&gt;&lt;b&gt;Str &lt;/b&gt;26, &lt;b&gt;Dex &lt;/b&gt;6, &lt;b&gt;Con &lt;/b&gt;23, &lt;b&gt;Int &lt;/b&gt; -, &lt;b&gt;Wis &lt;/b&gt;3, &lt;b&gt;Cha &lt;/b&gt;1&lt;/h5&gt;&lt;h5&gt;&lt;b&gt;Base Atk &lt;/b&gt;+6; &lt;b&gt;CMB &lt;/b&gt;+15; &lt;b&gt;CMD &lt;/b&gt;23 (can't be tripped)&lt;/h5&gt;&lt;h5&gt;&lt;b&gt;Skills &lt;/b&gt;Climb +16, Swim +16&lt;/h5&gt;&lt;/div&gt;&lt;hr/&gt;&lt;div&gt;&lt;h5&gt;&lt;b&gt;ECOLOGY&lt;/b&gt;&lt;/h5&gt;&lt;/div&gt;&lt;hr/&gt;&lt;div&gt;&lt;h5&gt;&lt;b&gt;Environment &lt;/b&gt; any mountains or underground&lt;/h5&gt;&lt;h5&gt;&lt;b&gt;Organization &lt;/b&gt;solitary, pair, or guard (3-12)&lt;/h5&gt;&lt;h5&gt;&lt;b&gt;Treasure &lt;/b&gt;none&lt;/h5&gt;&lt;/div&gt;&lt;hr/&gt;&lt;div&gt;&lt;h5&gt;&lt;b&gt;SPECIAL ABILITIES&lt;/b&gt;&lt;/h5&gt;&lt;/div&gt;&lt;hr/&gt;&lt;div&gt;&lt;/h5&gt;&lt;h5&gt;&lt;b&gt;Disease (Ex)&lt;/b&gt; While a benaioh is immune to disease, it carries a contagion with which it both infects other creatures and propagates itself. Any creature struck by the benaioh's slam attack or engulf ability is exposed to this disease.  &lt;i&gt;Wormrot&lt;/i&gt;: Contact; save Fort DC 20; &lt;i&gt;onset&lt;/i&gt; 1 minute; frequency 1/day; effect sickened plus 1d3 Con damage; cure 2 consecutive saves. The save DC is Constitution-based. A creature that dies of wormrot transforms into a benaioh over the course of the next 24 hours.&lt;/h5&gt;&lt;/div&gt;&lt;br&gt;&lt;div&gt;&lt;h4&gt;&lt;p&gt;&lt;p&gt;Long before the Thassilonian empire rose to power on the western shores of Avistan, ancient tribes of stone giants migrated into the western reaches of Varisia and settled in the region now called the Mindspin Mountains. As their culture grew, so did their devotion to the deities who blessed them with the riches of the earth. They worshiped gods, the spirits of the wild world around them, and their ancestors. To show their respect, they erected dozens of small temples throughout the region. In later centuries, much of their culture was torn apart. Those who clung to their beliefs were slaughtered, and their temples were sacked, looted, and burned. Anything left behind fell into the care of aging priests, and over the centuries, as their caretakers passed on, these remnants slipped into obscurity.   One strange ritual from this time, typically practiced by the ancient priests of the giant goddess Fandarra, involved the preparation of corpses for the journey to the afterlife, but created benaiohs as a side effect. Corpses were prepared by decomposing them within a clay vessel that the priests believed would allow the soul to escape after the body decomposed. To augment this process, the priests used slender, flesh-devouring worms that were imbued with divine blessings. Over the course of a lengthy ritual, priests sealed the deceased's entire body in sacred clay. As the clay hardened, they sculpted it to resemble the likeness of the deceased, forming a sort of statue-like sarcophagus that stood upright. The only portions of this clay vessel that were left unsealed were holes that allowed access to the individual's eyes and mouth. Then Fandarra's priests placed three of the sacred worms into each of the vessel's openings. Lastly, the priests sealed the openings with wax. In this manner, the priests believed they were separating the deceased's physical body from its soul, leaving the soul free to follow Fandarra (or her servitors) on to its final rest in the Great Beyond.  As a side effect, this strange burial practice provided guardians for the tombs, as the divinely imbued worms eventually animate their clay vessels as benaiohs. Since the worms are able to breed rapidly and then maintain a stable population indefinitely, benaiohs are capable of standing vigil for millennia. A benaioh in its clay vessel stands just over 12 feet tall and weighs 2,000 pounds.  &lt;b&gt;&lt;/p&gt;&lt;p&gt;Ecology&lt;/b&gt;&lt;/p&gt;&lt;p&gt;  A benaioh is an ooze-like colony formed by a swarm of divinely imbued worms that live within a morass of their own waste and digestive secretions. When first created, the colony consists of only nine worms; however, the creatures breed rapidly, particularly when they have a readily available source of flesh. Over the course of several months, the worms reproduce hundreds of times, quickly increasing in population until they fill the clay vessel. During times of dormancy or when meat is scarce, the worms sustain their population through cannibalism, eventually balancing their reproductive and mortality rates. If the colony senses warm flesh, though, the worms stop eating each  other. These worms never exhibit this type of swarming behavior when encountered naturally, which indicates that the divine ritual is necessary to create a colony.  The worms are coated with a fleshy, gelatinous slime that forms as they devour flesh, and eventually this slurry of worms and slime gains the ability to animate the clay vessel in which they are interred. The worms' individual tiny jerking and wriggling movements work in unison to move the limbs of the clay vessel. The worms innately sense nearby motion as well as the body heat of most living creatures. As soon as a benaioh senses fresh meat, the worms begin jerking about in a sympathetic reaction, activating the clay figure and sending it lumbering off in the direction of the nearest living prey.  &lt;b&gt;&lt;/p&gt;&lt;p&gt;Habitat &amp; Society&lt;/b&gt;&lt;/p&gt;&lt;p&gt;  Being by-products of a long-forgotten burial practice, benaiohs have no society. Few of these ancient worm-filled statues have managed to survive the transition into contemporary times, though they can still be found in lost tombs dotted throughout western Avistan.  A number of prominent scholars have questioned their existence altogether. While most of these scholars accept the procedures and preparations performed during burial rituals, they discredit tales of magically imbued worms animating the clay vessels, in part because no one has ever created one of these creatures in modern times-or, for that matter, provided hard evidence for their existence beyond a few broken shards of clay and trace amounts of slimy residue.  Many of these scholars think that this burial practice is simply a variation of an unusual practice from distant lands, in which ochre jellies are used to dissolve the deceased's flesh. They dismiss the tales of benaiohs springing to life as fables of a lost age invented by giants to protect their ancestral burial grounds.  While the practice of making benaiohs is most closely associated with the religious practices of ancient tribes of giants, tales and rumors of similar practices persist among primitive humanoids in the lower depths of the Darklands. In accounts of this practice, the flesh-devouring worm ceremony serves as a punishment or torture, but the end result is similar-the creation of guardians. These stories go on to describe guardians with powerful abilities.&lt;/p&gt;&lt;/h4&gt;&lt;/div&gt;</t>
  </si>
  <si>
    <t>Ooze Form</t>
  </si>
  <si>
    <t>Great Elder Iuu</t>
  </si>
  <si>
    <t>(evil, giant, heraldISG, lawful)</t>
  </si>
  <si>
    <t>darkvision 120 ft., low-light vision; Perception +21</t>
  </si>
  <si>
    <t>courage (20 ft.)</t>
  </si>
  <si>
    <t>Fort +18, Ref +8, Will +15</t>
  </si>
  <si>
    <t>+3 adamantine corrosive warhammer +27/+22/+17/+12 (2d6+12/x3 plus 1d6 acid)</t>
  </si>
  <si>
    <t>adamantine rock +19/+14/+9/+4 (1d8+9)</t>
  </si>
  <si>
    <t>rock throwing (200 ft.)</t>
  </si>
  <si>
    <t>Spell-Like Abilities (CL 16th; concentration +19)   At Will-meld into stone, stone shape   5/day-bull's strength, cure serious wounds (DC 16), invisibility purge, levitate   3/day-dimension door, dispel magic, fly, gravel vortex (see page 74), neutralize poison, order's wrath (DC 17), spike stones (DC 17)   1/day-breath of life, fabricate, stone tell, stoneskin, wall of stone</t>
  </si>
  <si>
    <t>Str 29, Dex 17, Con 27, Int 14, Wis 16, Cha 16</t>
  </si>
  <si>
    <t>Blind-Fight, Cleave, Dodge, Iron Will, Point-Blank Shot, Power Attack, Precise Shot, Quick Draw</t>
  </si>
  <si>
    <t>Climb +15, Craft (stonemasonry, weapons) +15, Diplomacy +15, Intimidate +22, Knowledge (dungeoneering, history, planes, religion) +12, Perception +21, Perform (sing) +12, Sense Motive +16, Stealth +17 (+25 in rocky terrain)</t>
  </si>
  <si>
    <t>stone giant blood, summon boulders</t>
  </si>
  <si>
    <t xml:space="preserve"> temperate mountains (Hell)</t>
  </si>
  <si>
    <t>solitary or council (Great Elder Iuu plus 3d6 stone giants or fiendish stone giants)</t>
  </si>
  <si>
    <t>standard (+3 adamantine corrosive warhammer, other treasure)</t>
  </si>
  <si>
    <t>This ancient stone giant towers over others of his kind and has a crown of crystalline growths sprouting from his head. He holds a warhammer made of meteoric stone pierced by natural deposits of glinting metallic ore.</t>
  </si>
  <si>
    <t>Aura of Courage (Su) Great Elder Iuu is immune to fear. His allies within 20 feet gain a +4 morale bonus on saving throws against fear effects. This ability functions only while he's conscious, not if he's unconscious or dead.  Improved Rock Catching (Ex) Great Elder Iuu gains a +4 racial bonus on his Reflex save when attempting to catch a thrown rock with rock catching. This ability otherwise works as the rock catching ability.  Stone Giant Blood (Ex) Great Elder Iuu counts as a stone giant for any effect related to race.  Summon Boulders (Su) Great Elder Iuu can summon three adamantine throwing rocks as a swift action. If thrown, the rocks disappear at the end of his turn. Any rocks leaving his grasp otherwise disappear immediately.</t>
  </si>
  <si>
    <t>Great Elder Iuu is one of the first stone giants ever to set foot upon the mountains of Golarion, and one of the stone giants' first tribal elders. After he died at the age of 888, Minderhal brought him to Stonepeak for a century of paradise and crafting, then elevated him to serve as the god's herald. Minderhal sends Iuu to the mortal world in times of great trouble or change for the stone giant people, or to put an end to conf licts between tribes.  Iuu looks like an exceptionally tall, handsome, and wise elder stone giant with crystals sprouting from his head like a crown and a cloak of heavy moss. His weapon is Anfaru (meaning "Mountain from the Sky"), an adamantine-laden stone meteorite he carved over the course of 100 years into a hammer shape. Iuu has a deep, booming voice that can shatter mortar when he's angry. His crystal crown and unusual weapon have sometimes led ignorant members of lesser races to mistake him for a stone giant king.  Iuu uses his magical abilities to enhance, protect, and support himself and his mortal allies. Having been in countless battles against various creatures, he is a competent tactician; he quickly reacts to specific threats or enemy abilities and determines how to best use the available terrain and resources to overcome threats. When he gives orders, he expects other giants to obey immediately and without question. He believes in the inherent strength of his people, and although he is evil, he's unwilling to sacrifice their lives in risky gambits unless the survival of all the stone giants is at stake. He thinks little of smaller races and is indifferent to the "degenerate" giant races (which, according to some stone giant lore, includes all other races of giants).  Ecology  Iuu was born a mortal giant, and although he doesn't have to eat, he still has a strong attachment to the traditional foods and beverages of his people. When summoned to  the Material Plane by those with means, he expects a great feast to be prepared for him, and he honors his hosts by participating. If those who call him are impoverished, he treats whatever meager food they offer as if it were a fine meal, and limits what he eats so others don't go hungry.  Iuu does not need to sleep, and although he needs to breathe, that becomes an issue only if he is forced underwater or buried alive-in which case he can use magic such as dimension door or meld into stone to escape or compensate for the hazard.  As with mortal stone giants, Iuu's flesh appears to be made of rock, but he is a creature of flesh and blood. His flesh is much harder than normal stone, but when injured, he bleeds red. Having already lived a full mortal life once, he doesn't fear death, especially if his dying better serves Minderhal or the stone giant race as a whole. At worst, he would experience regret that he would not share another song or teach another student about the traditional ways of giantkind.  Habitat &amp; Society  Great Elder Iuu spends decades at a time in a catatonic slumber deep within Minderhal's realm, and nearly as much time crafting weapons for the god's other servitors and building architecture for the realm itself. After one of his deep sleeps, it's customary for new petitioners and servitors of the god to seek him out and gain his blessing. Many in Stonepeak determine their seniority by how many cycles of Iuu's waking and sleeping they have been present for.  Iuu enjoys teaching others-whether mortals, petitioners, or outsiders-about crafting and the early history of the giant race, using ancient songs to convey these tales to eager ears. He is pleased when a student learns the songs he teaches, but becomes stern if his pupil accidentally or intentionally alters the words or cadence of the song. If he hears an altered version of a song or tale from another, he interrupts, insisting the raconteur tell it the right way and honor its proper, orthodox form.  Iuu is respectful toward shrines and priests of Estig (the stone giants' name for Erastil), Fandarra, and spirits of ancestors and stone. He doesn't allow followers of Urazra to speak in his presence-the first offense merits a verbal rebuke; the second, a beating; and the third, a beating followed by tribal exile.  Many mortal giants are related to Iuu through the countless generations extending back to the origin of their race. Stone giants of all tribes award him great respect as a powerful, wise, and noteworthy hero-ancestor-even those of tribes that don't worship Minderhal or that disagree with the herald's beliefs. When a stone giant exemplifies many of the god's ideal traits, members of the tribe often consider that giant a spiritual incarnation  of Iuu, as if the herald granted the leader a portion of his own spirit at birth, destining that child for greatness.  When he visits the mortal world, Iuu typically travels with other stone giants; it's very rare that he's encountered alone. Usually, his companions are members of the tribe he came to the Material Plane to help. However, in rare cases, the giants who accompany him are his "proud children"-worthy petitioners temporarily given mortal bodies in the form of fiendish stone giants. These companions give Iuu many hands to accomplish tasks that, even with his great strength and knowledge, would be difficult to handle alone.</t>
  </si>
  <si>
    <t>&lt;link rel="stylesheet"href="PF.css"&gt;&lt;div&gt;&lt;h2&gt;Great Elder Iuu&lt;/h2&gt;&lt;h3&gt;&lt;i&gt;This ancient stone giant towers over others of his kind and has a crown of crystalline growths sprouting from his head. He holds a warhammer made of meteoric stone pierced by natural deposits of glinting metallic ore.&lt;/i&gt;&lt;/h3&gt;&lt;br&gt;&lt;/div&gt;&lt;div class="heading"&gt;&lt;p class="alignleft"&gt;Great Elder Iuu&lt;/p&gt;&lt;p class="alignright"&gt;CR 15&lt;/p&gt;&lt;div style="clear: both;"&gt;&lt;/div&gt;&lt;/div&gt;&lt;div&gt;&lt;h5&gt;&lt;b&gt;XP &lt;/b&gt;51,200&lt;/h5&gt;&lt;h5&gt;LE Large outsider (evil, giant, herald&lt;sup&gt;ISG&lt;/sup&gt;, lawful)&lt;/h5&gt;&lt;h5&gt;&lt;b&gt;Init &lt;/b&gt;+3; &lt;b&gt;Senses &lt;/b&gt;darkvision 120 ft., low-light vision; Perception +21&lt;/h5&gt;&lt;h5&gt;&lt;b&gt;Aura &lt;/b&gt;courage (20 ft.)&lt;/h5&gt;&lt;/div&gt;&lt;hr/&gt;&lt;div&gt;&lt;h5&gt;&lt;b&gt;DEFENSE&lt;/b&gt;&lt;/h5&gt;&lt;/div&gt;&lt;hr/&gt;&lt;div&gt;&lt;h5&gt;&lt;b&gt;AC &lt;/b&gt;30, touch 13, flat-footed 26 (+3 Dex, +1 dodge, +17 natural, -1 size)&lt;/h5&gt;&lt;h5&gt;&lt;b&gt;hp &lt;/b&gt;216 (16d10+128)&lt;/h5&gt;&lt;h5&gt;&lt;b&gt;Fort &lt;/b&gt;+18, &lt;b&gt;Ref &lt;/b&gt;+8, &lt;b&gt;Will &lt;/b&gt;+15&lt;/h5&gt;&lt;h5&gt;&lt;b&gt;Defensive Abilities &lt;/b&gt;improved rock catching; &lt;b&gt;DR &lt;/b&gt;10/adamantine; &lt;b&gt;Immune &lt;/b&gt;fear&lt;/h5&gt;&lt;/div&gt;&lt;hr/&gt;&lt;div&gt;&lt;h5&gt;&lt;b&gt;OFFENSE&lt;/b&gt;&lt;/h5&gt;&lt;/div&gt;&lt;hr/&gt;&lt;div&gt;&lt;h5&gt;&lt;b&gt;Spd &lt;/b&gt;30 ft.&lt;/h5&gt;&lt;h5&gt;&lt;b&gt;Melee &lt;/b&gt;&lt;i&gt;&lt;i&gt;+3 adamantine corrosive warhammer&lt;/i&gt;&lt;/i&gt; +27/+22/+17/+12 (2d6+12/x3 plus 1d6 acid)&lt;/h5&gt;&lt;h5&gt;&lt;b&gt;Ranged &lt;/b&gt;adamantine rock +19/+14/+9/+4 (1d8+9)&lt;/h5&gt;&lt;h5&gt;&lt;b&gt;Space &lt;/b&gt;10 ft.; &lt;b&gt;Reach &lt;/b&gt;10 ft.&lt;/h5&gt;&lt;h5&gt;&lt;b&gt;Special Attacks &lt;/b&gt;rock throwing (200 ft.)&lt;/h5&gt;&lt;h5&gt;&lt;b&gt;Spell-Like Abilities&lt;/b&gt; (CL 16th; concentration +19) &lt;/br&gt;At Will&amp;mdash;&lt;i&gt;meld into stone&lt;/i&gt;, &lt;i&gt;stone shape&lt;/i&gt; &lt;/br&gt;5/day&amp;mdash;&lt;i&gt;bull's strength&lt;/i&gt;, &lt;i&gt;cure serious wounds&lt;/i&gt; (DC 16), &lt;i&gt;invisibility purge&lt;/i&gt;, &lt;i&gt;levitate&lt;/i&gt; &lt;/br&gt;3/day&amp;mdash;&lt;i&gt;dimension door&lt;/i&gt;, &lt;i&gt;dispel magic&lt;/i&gt;, &lt;i&gt;fly&lt;/i&gt;, &lt;i&gt;gravel vortex&lt;/i&gt; (see page 74), &lt;i&gt;neutralize poison&lt;/i&gt;, &lt;i&gt;order's wrath&lt;/i&gt; (DC 17), &lt;i&gt;spike stones&lt;/i&gt; (DC 17) &lt;/br&gt;1/day&amp;mdash;&lt;i&gt;breath of life&lt;/i&gt;, &lt;i&gt;fabricate&lt;/i&gt;, &lt;i&gt;stone tell&lt;/i&gt;, &lt;i&gt;stoneskin&lt;/i&gt;, &lt;i&gt;wall of stone&lt;/i&gt;&lt;/h5&gt;&lt;/h5&gt;&lt;/div&gt;&lt;hr/&gt;&lt;div&gt;&lt;h5&gt;&lt;b&gt;STATISTICS&lt;/b&gt;&lt;/h5&gt;&lt;/div&gt;&lt;hr/&gt;&lt;div&gt;&lt;h5&gt;&lt;b&gt;Str &lt;/b&gt;29, &lt;b&gt;Dex &lt;/b&gt;17, &lt;b&gt;Con &lt;/b&gt;27, &lt;b&gt;Int &lt;/b&gt; 14, &lt;b&gt;Wis &lt;/b&gt;16, &lt;b&gt;Cha &lt;/b&gt;16&lt;/h5&gt;&lt;h5&gt;&lt;b&gt;Base Atk &lt;/b&gt;+16; &lt;b&gt;CMB &lt;/b&gt;+26; &lt;b&gt;CMD &lt;/b&gt;40&lt;/h5&gt;&lt;h5&gt;&lt;b&gt;Feats &lt;/b&gt;Blind-Fight, Cleave, Dodge, Iron Will, Point-Blank Shot, Power Attack, Precise Shot, Quick Draw&lt;/h5&gt;&lt;h5&gt;&lt;b&gt;Skills &lt;/b&gt;Climb +15, Craft (stonemasonry, weapons) +15, Diplomacy +15, Intimidate +22, Knowledge (dungeoneering, history, planes, religion) +12, Perception +21, Perform (sing) +12, Sense Motive +16, Stealth +17 (+25 in rocky terrain); &lt;b&gt;Racial Modifiers &lt;/b&gt;+8 Stealth in rocky terrain&lt;/h5&gt;&lt;h5&gt;&lt;b&gt;Languages &lt;/b&gt;Common, Giant, Infernal&lt;/h5&gt;&lt;h5&gt;&lt;b&gt;SQ &lt;/b&gt;stone giant blood, summon boulders&lt;/h5&gt;&lt;/div&gt;&lt;hr/&gt;&lt;div&gt;&lt;h5&gt;&lt;b&gt;ECOLOGY&lt;/b&gt;&lt;/h5&gt;&lt;/div&gt;&lt;hr/&gt;&lt;div&gt;&lt;h5&gt;&lt;b&gt;Environment &lt;/b&gt; temperate mountains (Hell)&lt;/h5&gt;&lt;h5&gt;&lt;b&gt;Organization &lt;/b&gt;solitary or council (Great Elder Iuu plus 3d6 stone giants or fiendish stone giants)&lt;/h5&gt;&lt;h5&gt;&lt;b&gt;Treasure &lt;/b&gt;standard (&lt;i&gt;+3 adamantine corrosive warhammer&lt;/i&gt;, other treasure)&lt;/h5&gt;&lt;/div&gt;&lt;hr/&gt;&lt;div&gt;&lt;h5&gt;&lt;b&gt;SPECIAL ABILITIES&lt;/b&gt;&lt;/h5&gt;&lt;/div&gt;&lt;hr/&gt;&lt;div&gt;&lt;/h5&gt;&lt;h5&gt;&lt;b&gt;Aura of Courage (Su)&lt;/b&gt; Great Elder Iuu is immune to fear. His allies within 20 feet gain a +4 morale bonus on saving throws against fear effects. This ability functions only while he's conscious, not if he's unconscious or dead.  &lt;/h5&gt;&lt;h5&gt;&lt;b&gt;Improved Rock Catching (Ex)&lt;/b&gt; Great Elder Iuu gains a +4 racial bonus on his Reflex save when attempting to catch a thrown rock with rock catching. This ability otherwise works as the rock catching ability.  &lt;/h5&gt;&lt;h5&gt;&lt;b&gt;Stone Giant Blood (Ex)&lt;/b&gt; Great Elder Iuu counts as a stone giant for any effect related to race.  &lt;/h5&gt;&lt;h5&gt;&lt;b&gt;Summon Boulders (Su)&lt;/b&gt; Great Elder Iuu can summon three adamantine throwing rocks as a swift action. If thrown, the rocks disappear at the end of his turn. Any rocks leaving his grasp otherwise disappear immediately.&lt;/h5&gt;&lt;/div&gt;&lt;br&gt;&lt;div&gt;&lt;h4&gt;&lt;p&gt;&lt;p&gt;Great Elder Iuu is one of the first stone giants ever to set foot upon the mountains of Golarion, and one of the stone giants' first tribal elders. After he died at the age of 888, Minderhal brought him to Stonepeak for a century of paradise and crafting, then elevated him to serve as the god's herald. Minderhal sends Iuu to the mortal world in times of great trouble or change for the stone giant people, or to put an end to conf licts between tribes.  Iuu looks like an exceptionally tall, handsome, and wise elder stone giant with crystals sprouting from his head like a crown and a cloak of heavy moss. His weapon is &lt;i&gt;Anfaru&lt;/i&gt; (meaning "Mountain from the Sky"), an adamantine-laden stone meteorite he carved over the course of 100 years into a hammer shape. Iuu has a deep, booming voice that can shatter mortar when he's angry. His crystal crown and unusual weapon have sometimes led ignorant members of lesser races to mistake him for a stone giant king.  Iuu uses his magical abilities to enhance, protect, and support himself and his mortal allies. Having been in countless battles against various creatures, he is a competent tactician; he quickly reacts to specific threats or enemy abilities and determines how to best use the available terrain and resources to overcome threats. When he gives orders, he expects other giants to obey immediately and without question. He believes in the inherent strength of his people, and although he is evil, he's unwilling to sacrifice their lives in risky gambits unless the survival of all the stone giants is at stake. He thinks little of smaller races and is indifferent to the "degenerate" giant races (which, according to some stone giant lore, includes all other races of giants).  &lt;b&gt;&lt;/p&gt;&lt;p&gt;Ecology&lt;/b&gt;&lt;/p&gt;&lt;p&gt;  Iuu was born a mortal giant, and although he doesn't have to eat, he still has a strong attachment to the traditional foods and beverages of his people. When summoned to  the Material Plane by those with means, he expects a great feast to be prepared for him, and he honors his hosts by participating. If those who call him are impoverished, he treats whatever meager food they offer as if it were a fine meal, and limits what he eats so others don't go hungry.  Iuu does not need to sleep, and although he needs to breathe, that becomes an issue only if he is forced underwater or buried alive-in which case he can use magic such as &lt;i&gt;dimension door&lt;/i&gt; or &lt;i&gt;meld into stone&lt;/i&gt; to escape or compensate for the hazard.  As with mortal stone giants, Iuu's flesh appears to be made of rock, but he is a creature of flesh and blood. His flesh is much harder than normal stone, but when injured, he bleeds red. Having already lived a full mortal life once, he doesn't fear death, especially if his dying better serves Minderhal or the stone giant race as a whole. At worst, he would experience regret that he would not share another song or teach another student about the traditional ways of giantkind.  &lt;b&gt;&lt;/p&gt;&lt;p&gt;Habitat &amp; Society&lt;/b&gt;&lt;/p&gt;&lt;p&gt;  Great Elder Iuu spends decades at a time in a catatonic slumber deep within Minderhal's realm, and nearly as much time crafting weapons for the god's other servitors and building architecture for the realm itself. After one of his deep sleeps, it's customary for new petitioners and servitors of the god to seek him out and gain his blessing. Many in Stonepeak determine their seniority by how many cycles of Iuu's waking and sleeping they have been present for.  Iuu enjoys teaching others-whether mortals, petitioners, or outsiders-about crafting and the early history of the giant race, using ancient songs to convey these tales to eager ears. He is pleased when a student learns the songs he teaches, but becomes stern if his pupil accidentally or intentionally alters the words or cadence of the song. If he hears an altered version of a song or tale from another, he interrupts, insisting the raconteur tell it the right way and honor its proper, orthodox form.  Iuu is respectful toward shrines and priests of Estig (the stone giants' name for Erastil), Fandarra, and spirits of ancestors and stone. He doesn't allow followers of Urazra to speak in his presence-the first offense merits a verbal rebuke; the second, a beating; and the third, a beating followed by tribal exile.  Many mortal giants are related to Iuu through the countless generations extending back to the origin of their race. Stone giants of all tribes award him great respect as a powerful, wise, and noteworthy hero-ancestor-even those of tribes that don't worship Minderhal or that disagree with the herald's beliefs. When a stone giant exemplifies many of the god's ideal traits, members of the tribe often consider that giant a spiritual incarnation  of Iuu, as if the herald granted the leader a portion of his own spirit at birth, destining that child for greatness.  When he visits the mortal world, Iuu typically travels with other stone giants; it's very rare that he's encountered alone. Usually, his companions are members of the tribe he came to the Material Plane to help. However, in rare cases, the giants who accompany him are his "proud children"-worthy petitioners temporarily given mortal bodies in the form of fiendish stone giants. These companions give Iuu many hands to accomplish tasks that, even with his great strength and knowledge, would be difficult to handle alone.&lt;/p&gt;&lt;/h4&gt;&lt;/div&gt;</t>
  </si>
  <si>
    <t>Living Cave Painting</t>
  </si>
  <si>
    <t>blindsight 30 ft.; Perception +5</t>
  </si>
  <si>
    <t>captivating artistry (30 ft., DC 15)</t>
  </si>
  <si>
    <t>bleed, disease, paralysis, poison, stunning</t>
  </si>
  <si>
    <t>vulnerable to erase</t>
  </si>
  <si>
    <t>ocherous touch +9 touch (1d6 plus 2d6 bleed)</t>
  </si>
  <si>
    <t>manifestation, ocherous touch</t>
  </si>
  <si>
    <t>Str -, Dex 21, Con 14, Int 5, Wis 12, Cha 15</t>
  </si>
  <si>
    <t>Climb +8, Perception +5, Stealth +13</t>
  </si>
  <si>
    <t>compression, freeze, two-dimensional</t>
  </si>
  <si>
    <t>solitary, pair, or collection (3-8)</t>
  </si>
  <si>
    <t>The painted ochre lines of this stylized bison seem to shift and flow, giving the primitive drawing an eerie sense of life and otherworldly majesty.</t>
  </si>
  <si>
    <t>Captivating Artistry (Su) Any creature with an Intelligence score of at least 3 that begins its turn within 30 feet of a living cave painting must succeed at a DC 15 Will saving throw or be fascinated for 1 round. Hostile actions by the living cave painting that don't target or affect the fascinated creature do not end the fascinated effect. Whether or not the save is successful, the target is immune to the same living cave painting's captivating artistry aura for 24 hours. This is a mind-affecting effect. The save DC is Charisma-based.  Manifestation (Sp) A living cave painting manifests itself in the three-dimensional world by shaping quasi-real illusions. Three times per day, a living cave painting can use shadow conjuration as a spell-like ability, but the shadow conjuration can mimic only summon nature's ally III spells. Additionally, whenever a conjured creature takes enough damage to destroy it, the living cave painting can instead, as a free action, sacrifice any number of hit points. Each hit point sacrificed in this way prevents 1 point of  damage done to the shadow conjuration. The caster level for this effect is 7th. The save DC is Charisma-based.  Ocherous Touch (Ex) A living cave painting's touch causes vicious wounds to appear on the victim's body, dealing 1d6 points of damage and 2d6 points of bleed damage. The living cave painting uses its Dexterity modifier instead of its Strength modifier to resolve all touch attacks.  Two-Dimensional (Ex) A living cave painting exists in only two dimensions, and has some qualities in common with incorporeal creatures. A living cave painting has no Strength score. Additionally, it gains a deflection bonus to its AC equal to its Charisma modifier. It cannot move in three dimensions (such as jumping or flying), and can navigate only along solid surfaces such as floors, ceilings, and walls. It can attack creatures only by entering their squares and touching them directly. A living cave painting can crawl onto solid objects that can then themselves be moved through other means. It cannot fall or take falling damage, and it cannot use or be affected by combat maneuvers such as bull rush, grapple, or trip. It cannot take any physical action that would move or manipulate an opponent or the opponent's equipment. It has no weight, and does not set off traps that are triggered by weight. A living cave painting takes no damage from nonmagical attacks and takes only half the normal amount of damage from magical weapons.  Vulnerable to Erase (Ex) A living cave painting can be targeted by an erase spell, which deals 3d6 points of damage to the creature.</t>
  </si>
  <si>
    <t>Little is known of the primitive tribes that preceded the great mortal civilizations of the Age of Legends. They possessed no written language and built few lasting structures, so little of their culture exists to this day. Yet some evidence of these ancient peoples can be found, hidden away in deep, remote caves protected from the ravages of time. The simple paintings and sculptures found in these caves speak to the primal roots of the human experience, and they're treasured in the modern world as pieces of art nearly as much as they are considered historical artifacts. Yet those who wish to explore these caverns or retrieve such relics must be cautious. Ancient guardians haunt the dark places in the earth, hiding among the paintings, waiting to strike down those foolish enough to disturb their millennia-long rest.  These guardians are the living cave paintings, ancient works of art animated by strange magic at the dawn of human civilization. They lack true bodies, and instead exist as two-dimensional beings painted across cave walls in ocher and charcoal. Living cave paintings most often depict herd animals such as aurochs, bison, horses, or rhinoceroses, or megafauna such as megaloceros that forms herds. Some others depict predatory creatures, human figures, or even animal-human hybrids.    Ecology  A living cave painting's temperament and behavior seem to depend on the type of creature (or creatures) it is painted to resemble. While all living cave paintings are aggressive to some extent, those that portray bison or horses tend to be less violent and less predatory in nature than those that depict lions or bears. Likewise, living cave paintings illustrated to represent herd animals often group together, while those showing solitary creatures generally eschew the company of their own kind. It is a mistake, however, to assume that a living cave painting is merely a two-dimensional version of some common animal. Even those that represent prey animals have sharp predatory instincts, and many an explorer has met a grisly end after disregarding a living cave painting of a peaceful herd animal.  Though they require no food or drink to survive, living cave paintings can consume small amounts of material-usually blood, ash, or stone pigments such as ocher. They seem to absorb these materials directly into their two-dimensional bodies, growing darker or more vivid as they do so. Living cave paintings sometimes accept such materials as offerings, allowing creatures who present them with such gifts to pass unharmed into the caverns they protect, though their tolerance is tenuous and short-lived even in the best of situations.  Scholars aren't sure whether living cave paintings age. Some living cave paintings seem to have existed for thousands of years without losing any potency or vitality, while others have grown faint and restive with age. It is even possible that apparently mundane cave paintings were once living cave paintings that either died or now simply lack the will or ability to move.  Habitat &amp; Society  Living cave paintings reside deep in the earth, in places of sacred significance to the primitive cultures that created cave art during Golarion's primordial times. Living cave paintings in these caverns attack intruders out of some bestial territorial instinct rather than cruel spite or random violence. No matter how extensive the cave system it occupies might be, a living cave painting typically treats only the areas of its cave decorated with cave art as its territory. It generally ignores raw, unadorned areas,  though it may pursue intruders into these areas if it feels they are still a threat.  In addition to the cave itself, living cave paintings are extremely protective of the mundane paintings and sculptures that cover the walls of their cavernous homes. Explorers who damage or deface such ancient works of art, whether accidentally or intentionally, are sure to draw the ire of any nearby living cave paintings. Such behavior suggests that living cave paintings were first created to be guardians for these sacred places, and continue to act out this role long after the cultures that created them have died out.  While many living cave paintings are ancient, specimens can sometimes be found in more recent sites. Some living cave paintings can be found in caverns near the surface that were occupied by orcs during the Age of Darkness, and even more recently in caves inhabited by modern Kellid or Shoanti tribes not that far back in Avistan's past. It's not clear whether the living cave paintings found in these places migrated to younger sites from older caves, or newer cave art also has the potential to transform into living cave paintings. Some believe (albeit without evidence) that shamans among some remote tribes still preserve the age-old secret to creating new living cave paintings.</t>
  </si>
  <si>
    <t>&lt;link rel="stylesheet"href="PF.css"&gt;&lt;div&gt;&lt;h2&gt;Living Cave Painting&lt;/h2&gt;&lt;h3&gt;&lt;i&gt;The painted ochre lines of this stylized bison seem to shift and flow, giving the primitive drawing an eerie sense of life and otherworldly majesty.&lt;/i&gt;&lt;/h3&gt;&lt;br&gt;&lt;/div&gt;&lt;div class="heading"&gt;&lt;p class="alignleft"&gt;Living Cave Painting&lt;/p&gt;&lt;p class="alignright"&gt;CR 4&lt;/p&gt;&lt;div style="clear: both;"&gt;&lt;/div&gt;&lt;/div&gt;&lt;div&gt;&lt;h5&gt;&lt;b&gt;XP &lt;/b&gt;1,200&lt;/h5&gt;&lt;h5&gt;N Medium aberration &lt;/h5&gt;&lt;h5&gt;&lt;b&gt;Init &lt;/b&gt;+9; &lt;b&gt;Senses &lt;/b&gt;blindsight 30 ft.; Perception +5&lt;/h5&gt;&lt;h5&gt;&lt;b&gt;Aura &lt;/b&gt;captivating artistry (30 ft., DC 15)&lt;/h5&gt;&lt;/div&gt;&lt;hr/&gt;&lt;div&gt;&lt;h5&gt;&lt;b&gt;DEFENSE&lt;/b&gt;&lt;/h5&gt;&lt;/div&gt;&lt;hr/&gt;&lt;div&gt;&lt;h5&gt;&lt;b&gt;AC &lt;/b&gt;18, touch 18, flat-footed 12 (+2 deflection, +5 Dex, +1 dodge)&lt;/h5&gt;&lt;h5&gt;&lt;b&gt;hp &lt;/b&gt;39 (6d8+12)&lt;/h5&gt;&lt;h5&gt;&lt;b&gt;Fort &lt;/b&gt;+4, &lt;b&gt;Ref &lt;/b&gt;+7, &lt;b&gt;Will &lt;/b&gt;+6&lt;/h5&gt;&lt;h5&gt;&lt;b&gt;Defensive Abilities &lt;/b&gt;amorphous; &lt;b&gt;Immune &lt;/b&gt;bleed, disease, paralysis, poison, stunning&lt;/h5&gt;&lt;h5&gt;&lt;b&gt;Weaknesses &lt;/b&gt;vulnerable to erase&lt;/h5&gt;&lt;/div&gt;&lt;hr/&gt;&lt;div&gt;&lt;h5&gt;&lt;b&gt;OFFENSE&lt;/b&gt;&lt;/h5&gt;&lt;/div&gt;&lt;hr/&gt;&lt;div&gt;&lt;h5&gt;&lt;b&gt;Spd &lt;/b&gt;30 ft., climb 30 ft.&lt;/h5&gt;&lt;h5&gt;&lt;b&gt;Melee &lt;/b&gt;ocherous touch +9 touch (1d6 plus 2d6 bleed)&lt;/h5&gt;&lt;h5&gt;&lt;b&gt;Space &lt;/b&gt;5 ft.; &lt;b&gt;Reach &lt;/b&gt;0 ft.&lt;/h5&gt;&lt;h5&gt;&lt;b&gt;Special Attacks &lt;/b&gt;manifestation, ocherous touch&lt;/h5&gt;&lt;/div&gt;&lt;hr/&gt;&lt;div&gt;&lt;h5&gt;&lt;b&gt;STATISTICS&lt;/b&gt;&lt;/h5&gt;&lt;/div&gt;&lt;hr/&gt;&lt;div&gt;&lt;h5&gt;&lt;b&gt;Str &lt;/b&gt;-, &lt;b&gt;Dex &lt;/b&gt;21, &lt;b&gt;Con &lt;/b&gt;14, &lt;b&gt;Int &lt;/b&gt; 5, &lt;b&gt;Wis &lt;/b&gt;12, &lt;b&gt;Cha &lt;/b&gt;15&lt;/h5&gt;&lt;h5&gt;&lt;b&gt;Base Atk &lt;/b&gt;+4; &lt;b&gt;CMB &lt;/b&gt;+4; &lt;b&gt;CMD &lt;/b&gt;22 (can't be tripped)&lt;/h5&gt;&lt;h5&gt;&lt;b&gt;Feats &lt;/b&gt;Dodge, Improved Initiative, Mobility&lt;/h5&gt;&lt;h5&gt;&lt;b&gt;Skills &lt;/b&gt;Climb +8, Perception +5, Stealth +13&lt;/h5&gt;&lt;h5&gt;&lt;b&gt;Languages &lt;/b&gt;Terran (can't speak)&lt;/h5&gt;&lt;h5&gt;&lt;b&gt;SQ &lt;/b&gt;compression, freeze, two-dimensional&lt;/h5&gt;&lt;/div&gt;&lt;hr/&gt;&lt;div&gt;&lt;h5&gt;&lt;b&gt;ECOLOGY&lt;/b&gt;&lt;/h5&gt;&lt;/div&gt;&lt;hr/&gt;&lt;div&gt;&lt;h5&gt;&lt;b&gt;Environment &lt;/b&gt; any underground&lt;/h5&gt;&lt;h5&gt;&lt;b&gt;Organization &lt;/b&gt;solitary, pair, or collection (3-8)&lt;/h5&gt;&lt;h5&gt;&lt;b&gt;Treasure &lt;/b&gt;incidental&lt;/h5&gt;&lt;/div&gt;&lt;hr/&gt;&lt;div&gt;&lt;h5&gt;&lt;b&gt;SPECIAL ABILITIES&lt;/b&gt;&lt;/h5&gt;&lt;/div&gt;&lt;hr/&gt;&lt;div&gt;&lt;/h5&gt;&lt;h5&gt;&lt;b&gt;Captivating Artistry (Su)&lt;/b&gt; Any creature with an Intelligence score of at least 3 that begins its turn within 30 feet of a living cave painting must succeed at a DC 15 Will saving throw or be fascinated for 1 round. Hostile actions by the living cave painting that don't target or affect the fascinated creature do not end the fascinated effect. Whether or not the save is successful, the target is immune to the same living cave painting's captivating artistry aura for 24 hours. This is a mind-affecting effect. The save DC is Charisma-based.  &lt;/h5&gt;&lt;h5&gt;&lt;b&gt;Manifestation (Sp)&lt;/b&gt; A living cave painting manifests itself in the three-dimensional world by shaping quasi-real illusions. Three times per day, a living cave painting can use &lt;i&gt;shadow conjuration&lt;/i&gt; as a spell-like ability, but the &lt;i&gt;shadow conjuration&lt;/i&gt; can mimic only &lt;i&gt;summon nature's ally III&lt;/i&gt; spells. Additionally, whenever a conjured creature takes enough damage to destroy it, the living cave painting can instead, as a free action, sacrifice any number of hit points. Each hit point sacrificed in this way prevents 1 point of  damage done to the &lt;i&gt;shadow conjuration&lt;/i&gt;. The caster level for this effect is 7th. The save DC is Charisma-based.  &lt;/h5&gt;&lt;h5&gt;&lt;b&gt;Ocherous Touch (Ex)&lt;/b&gt; A living cave painting's touch causes vicious wounds to appear on the victim's body, dealing 1d6 points of damage and 2d6 points of bleed damage. The living cave painting uses its Dexterity modifier instead of its Strength modifier to resolve all touch attacks.  Two-Dimensional (Ex) A living cave painting exists in only two dimensions, and has some qualities in common with incorporeal creatures. A living cave painting has no Strength score. Additionally, it gains a deflection bonus to its AC equal to its Charisma modifier. It cannot move in three dimensions (such as jumping or flying), and can navigate only along solid surfaces such as floors, ceilings, and walls. It can attack creatures only by entering their squares and touching them directly. A living cave painting can crawl onto solid objects that can then themselves be moved through other means. It cannot fall or take falling damage, and it cannot use or be affected by combat maneuvers such as bull rush, grapple, or trip. It cannot take any physical action that would move or manipulate an opponent or the opponent's equipment. It has no weight, and does not set off traps that are triggered by weight. A living cave painting takes no damage from nonmagical attacks and takes only half the normal amount of damage from magical weapons.  &lt;/h5&gt;&lt;h5&gt;&lt;b&gt;Vulnerable to Erase (Ex)&lt;/b&gt; A living cave painting can be targeted by an &lt;i&gt;erase&lt;/i&gt; spell, which deals 3d6 points of damage to the creature.&lt;/h5&gt;&lt;/div&gt;&lt;br&gt;&lt;div&gt;&lt;h4&gt;&lt;p&gt;&lt;p&gt;Little is known of the primitive tribes that preceded the great mortal civilizations of the Age of Legends. They possessed no written language and built few lasting structures, so little of their culture exists to this day. Yet some evidence of these ancient peoples can be found, hidden away in deep, remote caves protected from the ravages of time. The simple paintings and sculptures found in these caves speak to the primal roots of the human experience, and they're treasured in the modern world as pieces of art nearly as much as they are considered historical artifacts. Yet those who wish to explore these caverns or retrieve such relics must be cautious. Ancient guardians haunt the dark places in the earth, hiding among the paintings, waiting to strike down those foolish enough to disturb their millennia-long rest.  These guardians are the living cave paintings, ancient works of art animated by strange magic at the dawn of human civilization. They lack true bodies, and instead exist as two-dimensional beings painted across cave walls in ocher and charcoal. Living cave paintings most often depict herd animals such as aurochs, bison, horses, or rhinoceroses, or megafauna such as megaloceros that forms herds. Some others depict predatory creatures, human figures, or even animal-human hybrids.    &lt;b&gt;&lt;/p&gt;&lt;p&gt;Ecology&lt;/b&gt;&lt;/p&gt;&lt;p&gt;  A living cave painting's temperament and behavior seem to depend on the type of creature (or creatures) it is painted to resemble. While all living cave paintings are aggressive to some extent, those that portray bison or horses tend to be less violent and less predatory in nature than those that depict lions or bears. Likewise, living cave paintings illustrated to represent herd animals often group together, while those showing solitary creatures generally eschew the company of their own kind. It is a mistake, however, to assume that a living cave painting is merely a two-dimensional version of some common animal. Even those that represent prey animals have sharp predatory instincts, and many an explorer has met a grisly end after disregarding a living cave painting of a peaceful herd animal.  Though they require no food or drink to survive, living cave paintings can consume small amounts of material-usually blood, ash, or stone pigments such as ocher. They seem to absorb these materials directly into their two-dimensional bodies, growing darker or more vivid as they do so. Living cave paintings sometimes accept such materials as offerings, allowing creatures who present them with such gifts to pass unharmed into the caverns they protect, though their tolerance is tenuous and short-lived even in the best of situations.  Scholars aren't sure whether living cave paintings age. Some living cave paintings seem to have existed for thousands of years without losing any potency or vitality, while others have grown faint and restive with age. It is even possible that apparently mundane cave paintings were once living cave paintings that either died or now simply lack the will or ability to move.  &lt;b&gt;&lt;/p&gt;&lt;p&gt;Habitat &amp; Society&lt;/b&gt;&lt;/p&gt;&lt;p&gt;  Living cave paintings reside deep in the earth, in places of sacred significance to the primitive cultures that created cave art during Golarion's primordial times. Living cave paintings in these caverns attack intruders out of some bestial territorial instinct rather than cruel spite or random violence. No matter how extensive the cave system it occupies might be, a living cave painting typically treats only the areas of its cave decorated with cave art as its territory. It generally ignores raw, unadorned areas,  though it may pursue intruders into these areas if it feels they are still a threat.  In addition to the cave itself, living cave paintings are extremely protective of the mundane paintings and sculptures that cover the walls of their cavernous homes. Explorers who damage or deface such ancient works of art, whether accidentally or intentionally, are sure to draw the ire of any nearby living cave paintings. Such behavior suggests that living cave paintings were first created to be guardians for these sacred places, and continue to act out this role long after the cultures that created them have died out.  While many living cave paintings are ancient, specimens can sometimes be found in more recent sites. Some living cave paintings can be found in caverns near the surface that were occupied by orcs during the Age of Darkness, and even more recently in caves inhabited by modern Kellid or Shoanti tribes not that far back in Avistan's past. It's not clear whether the living cave paintings found in these places migrated to younger sites from older caves, or newer cave art also has the potential to transform into living cave paintings. Some believe (albeit without evidence) that shamans among some remote tribes still preserve the age-old secret to creating new living cave paintings.&lt;/p&gt;&lt;/h4&gt;&lt;/div&gt;</t>
  </si>
  <si>
    <t>Mongrel Cave Giant</t>
  </si>
  <si>
    <t>ferocity, improved rock catching</t>
  </si>
  <si>
    <t>battleaxe +12/+7 (2d6+9/x3) or  2 slams +11 (1d8+6)</t>
  </si>
  <si>
    <t>improved rock throwing (140 ft.)</t>
  </si>
  <si>
    <t>Climb +7, Intimidate +7, Perception +5, Stealth -7 (-3 in rocky terrain)</t>
  </si>
  <si>
    <t>+4 Stealth in rocky terrain</t>
  </si>
  <si>
    <t>axe wielder, stone giant ancestry (improved rock catching, improved rock throwing)</t>
  </si>
  <si>
    <t>This stooped giant has the tusks and posture of a cave giant, but its elongated head and gray, stony skin betray its stone giant heritage.</t>
  </si>
  <si>
    <t>Mongrel Giant</t>
  </si>
  <si>
    <t>Giants are a diverse race that can be found nearly anywhere on Golarion. As a people, they've grown exceedingly varied in both customs and appearance. While most giants bear the physical features of their immediate ancestors, on occasion a giant gives birth to a child possessing physical traits associated with one of the other types of giants. Exactly why these "mongrel giants" (as they're known) bear attributes of different giant varieties remains a mystery, particularly because giants of differing varieties who mate with one another don't produce viable offspring.  Many believe that all giants came from a single, great race of ancient giants and such throwbacks arise naturally. Not surprisingly, each type of giant argues that these ancient ancestors most resembled the giants of their own race and the other types of giants are their descendants.  Hill giants are the one type of giants whose traits don't arise in other giants. However, hill giants are the most prone to birthing mongrel giants.   Creating a Mongrel Giant  "Mongrel giant" is an inherited template that can be added to any creature with the giant subtype (referred to hereafter as the base creature). A mongrel giant retains all the base creature's statistics and special abilities except as noted here.  CR: Same as that of the base creature, unless the creature's size changes, in which case it's equal to the base creature's CR + 1.  Special Qualities: A mongrel giant retains all the special attacks, qualities, and abilities of the base creature and gains the following special quality.  Giant Ancestry (Ex): A mongrel giant displays traits and features of another variety of giant and gains additional abilities based on this ancestry (see Giant Ancestry Traits below). A mongrel giant can have only one giant ancestry.  Giant Ancestry Traits  A mongrel giant gains additional traits based on its ancestry. Roll 1d4 to determine how many traits a mongrel giant gains. Then roll 1d6 to randomly determine which traits for that ancestry the giant possesses, rerolling duplicates. For spell-like abilities, the caster level is equal to the creature's HD or the caster level of the base creature's spell-like abilities, whichever is higher. If the creature's size changes, modify its ability scores and natural armor bonus as noted on Table 2-2 on page 296 of the Pathfinder RPG Bestiary.  Ash Giant: Mongrel giants with ash giant ancestry are deformed and are covered in open sores and tumors.  1. Aff liction Immunity: The giant gains immunity to disease or poison (choose one; this ability can be selected twice).  2. Disease: The giant gains the disease (ash leprosy) ability (Pathfinder RPG Bestiary 3 126).  3. Oversized Weapon: The giant gains the oversized weapon ability (Bestiary 3 126).  4. Simpleminded: The giant's Intelligence score decreases by 2, to a minimum of 3.  5. Vermin Empathy: The giant gains the vermin empathy ability (Bestiary 3 126).  6. Roll twice (reroll any further rolls of 6).  Cloud Giant: Cloud mongrels giants have fine features and pale blue or white skin. If the base creature's size is smaller than Huge, increase its size by one category.  1. Cloud Magic: The giant gains the following spell-like abilities usable once per day: fog cloud, levitate (self plus 2,000 pounds).  2. Giant Stride: Increase the giant's base speed by 10 feet (maximum 50 feet).  3. Oversized Weapon: The giant gains the oversized weapon ability (Bestiary 147).  4. Powerful Slam: The giant's slam attack deals 2d6 points of damage.  5. Smell the Blood: The giant gains the scent ability.  6. Roll twice (reroll any further rolls of 6).   Fire Giant: Mongrel giants with fire giant ancestry have fiery orange hair and deep red or sooty black skin.  1. Fiery Body: The giant gains the fire subtype.  2. Heated Rock: The giant gains the heated rock ability (Bestiary 148).  3. Heavy Armor Training: The giant gains Heavy Armor Proficiency as a bonus feat.  4. Sword Training: The giant gains Martial Weapon Proficiency (greatsword) as a bonus feat.  5. Ungainly: The giant's Dexterity score decreases by 2, to a minimum of 1.  6. Roll twice (reroll any further rolls of 6).  Frost Giant: Mongrel giants with frost giant ancestry have light blue skin and hair that ranges from frosty blue to dirty yellow. Frost mongrels gain a +2 racial bonus on Stealth checks in snow.  1. Ambusher: The giant gains Skill Focus (Stealth) as a bonus feat.  2. Axe Training: The giant gains Martial Weapon Proficiency (greataxe) as a bonus feat.  3. Chilled Rock: The giant can transfer the cold of its body to rocks as part of an attack action when it throws rocks. A chilled rock deals an additional 1d6 points of cold damage.  4. Icy Body: The giant gains the cold subtype.  5. Ungainly: The giant's Dexterity score decreases by 2, to a minimum of 1.  6. Roll twice (reroll any further rolls of 6).  Stone Giant: Mongrel giants with stone giant ancestry have elongated heads and brown or gray skin that resembles rock. Stone mongrels gain a +4 racial bonus on Stealth checks in rocky terrain.  1. Darkvision: The giant gains darkvision to 60 feet.  2. Greatclub Training: The giant gains Martial Weapon Proficiency (greatclub) as a bonus feat.  3. Improved Rock Catching: The giant gains the improved rock catching ability (Bestiary 151). If the base creature doesn't have the rock catching ability, it gains that ability instead.  4. Improved Rock Throwing: Increase the range increment of the giant's rock throwing ability by 40 feet. If the base creature doesn't have the rock throwing ability, it gains that ability with a range increment of 120 feet instead.  5. Stony Skin: The giant's natural armor bonus increases by 2.   6. Roll twice (reroll any further rolls of 6).  Taiga Giant: Taiga mongrels have dark gray skin, red hair, and a strong lower jaw. If the base creature's size is smaller than Huge, increase its size by one category. These mongrels gain a +4 racial bonus on Stealth checks in undergrowth.  1. Quick Reactions: The giant gains Lightning Reflexes as a bonus feat.  2. Resilient: The giant gains endure elements as a constant spell-like ability.  3. Shrewd: The giant's Wisdom score increases by 2.  4. Skirmisher: The giant gains Shot on the Run as a bonus feat.  5. Spirit Summoning: The giant gains the def lection bonus and immunity provided by the spirit summoning ability (Pathfinder RPG Bestiary 2 131).  6. Roll twice (reroll any further rolls of 6).</t>
  </si>
  <si>
    <t>&lt;link rel="stylesheet"href="PF.css"&gt;&lt;div&gt;&lt;h2&gt;Mongrel Giant&lt;/h2&gt;&lt;h3&gt;&lt;i&gt;This stooped giant has the tusks and posture of a cave giant, but its elongated head and gray, stony skin betray its stone giant heritage.&lt;/i&gt;&lt;/h3&gt;&lt;br&gt;&lt;/div&gt;&lt;div class="heading"&gt;&lt;p class="alignleft"&gt;Mongrel Cave Giant&lt;/p&gt;&lt;p class="alignright"&gt;CR 6&lt;/p&gt;&lt;div style="clear: both;"&gt;&lt;/div&gt;&lt;/div&gt;&lt;div&gt;&lt;h5&gt;&lt;b&gt;XP &lt;/b&gt;2,400&lt;/h5&gt;&lt;h5&gt;CE Large humanoid (giant)&lt;/h5&gt;&lt;h5&gt;&lt;b&gt;Init &lt;/b&gt;+0; &lt;b&gt;Senses &lt;/b&gt;darkvision 120 ft., low-light vision; Perception +5&lt;/h5&gt;&lt;/div&gt;&lt;hr/&gt;&lt;div&gt;&lt;h5&gt;&lt;b&gt;DEFENSE&lt;/b&gt;&lt;/h5&gt;&lt;/div&gt;&lt;hr/&gt;&lt;div&gt;&lt;h5&gt;&lt;b&gt;AC &lt;/b&gt;19, touch 9, flat-footed 19 (+4 armor, +6 natural, -1 size)&lt;/h5&gt;&lt;h5&gt;&lt;b&gt;hp &lt;/b&gt;67 (9d8+27)&lt;/h5&gt;&lt;h5&gt;&lt;b&gt;Fort &lt;/b&gt;+9, &lt;b&gt;Ref &lt;/b&gt;+3, &lt;b&gt;Will &lt;/b&gt;+3&lt;/h5&gt;&lt;h5&gt;&lt;b&gt;Defensive Abilities &lt;/b&gt;ferocity, improved rock catching&lt;/h5&gt;&lt;h5&gt;&lt;b&gt;Weaknesses &lt;/b&gt;light sensitivity&lt;/h5&gt;&lt;/div&gt;&lt;hr/&gt;&lt;div&gt;&lt;h5&gt;&lt;b&gt;OFFENSE&lt;/b&gt;&lt;/h5&gt;&lt;/div&gt;&lt;hr/&gt;&lt;div&gt;&lt;h5&gt;&lt;b&gt;Spd &lt;/b&gt;30 ft.&lt;/h5&gt;&lt;h5&gt;&lt;b&gt;Melee &lt;/b&gt;battleaxe +12/+7 (2d6+9/x3) or &lt;/br&gt; 2 slams +11 (1d8+6)&lt;/h5&gt;&lt;h5&gt;&lt;b&gt;Ranged &lt;/b&gt;rock +6 (1d8+9)&lt;/h5&gt;&lt;h5&gt;&lt;b&gt;Space &lt;/b&gt;10 ft.; &lt;b&gt;Reach &lt;/b&gt;10 ft.&lt;/h5&gt;&lt;h5&gt;&lt;b&gt;Special Attacks &lt;/b&gt;improved rock throwing (140 ft.)&lt;/h5&gt;&lt;/div&gt;&lt;hr/&gt;&lt;div&gt;&lt;h5&gt;&lt;b&gt;STATISTICS&lt;/b&gt;&lt;/h5&gt;&lt;/div&gt;&lt;hr/&gt;&lt;div&gt;&lt;h5&gt;&lt;b&gt;Str &lt;/b&gt;23, &lt;b&gt;Dex &lt;/b&gt;10, &lt;b&gt;Con &lt;/b&gt;17, &lt;b&gt;Int &lt;/b&gt; 6, &lt;b&gt;Wis &lt;/b&gt;10, &lt;b&gt;Cha &lt;/b&gt;7&lt;/h5&gt;&lt;h5&gt;&lt;b&gt;Base Atk &lt;/b&gt;+6; &lt;b&gt;CMB &lt;/b&gt;+13 (+15 sunder); &lt;b&gt;CMD &lt;/b&gt;23 (25 vs. sunder)&lt;/h5&gt;&lt;h5&gt;&lt;b&gt;Feats &lt;/b&gt;Cleave, Improved Sunder, Power Attack, Vital Strike, Weapon Focus (battleaxe)&lt;/h5&gt;&lt;h5&gt;&lt;b&gt;Skills &lt;/b&gt;Climb +7, Intimidate +7, Perception +5, Stealth -7 (-3 in rocky terrain); &lt;b&gt;Racial Modifiers &lt;/b&gt;+4 Stealth in rocky terrain&lt;/h5&gt;&lt;h5&gt;&lt;b&gt;Languages &lt;/b&gt;Giant&lt;/h5&gt;&lt;h5&gt;&lt;b&gt;SQ &lt;/b&gt;axe wielder, stone giant ancestry (improved rock catching, improved rock throwing)&lt;/h5&gt;&lt;/div&gt;&lt;hr/&gt;&lt;div&gt;&lt;h5&gt;&lt;b&gt;ECOLOGY&lt;/b&gt;&lt;/h5&gt;&lt;/div&gt;&lt;hr/&gt;&lt;div&gt;&lt;h5&gt;&lt;b&gt;Environment &lt;/b&gt; ?&lt;/h5&gt;&lt;h5&gt;&lt;b&gt;Organization &lt;/b&gt;?&lt;/h5&gt;&lt;h5&gt;&lt;b&gt;Treasure &lt;/b&gt;?&lt;/h5&gt;&lt;/div&gt;&lt;hr/&gt;&lt;div&gt;&lt;h5&gt;&lt;b&gt;SPECIAL ABILITIES&lt;/b&gt;&lt;/h5&gt;&lt;/div&gt;&lt;hr/&gt;&lt;div&gt;&lt;/h5&gt;&lt;h5&gt;&lt;b&gt;Axe Wielder (Ex)&lt;/b&gt; All cave giants are proficient with handaxes, battleaxes, and greataxes.&lt;/h5&gt;&lt;/div&gt;&lt;br&gt;&lt;div&gt;&lt;h4&gt;&lt;p&gt;&lt;p&gt;Giants are a diverse race that can be found nearly anywhere on Golarion. As a people, they've grown exceedingly varied in both customs and appearance. While most giants bear the physical features of their immediate ancestors, on occasion a giant gives birth to a child possessing physical traits associated with one of the other types of giants. Exactly why these "mongrel giants" (as they're known) bear attributes of different giant varieties remains a mystery, particularly because giants of differing varieties who mate with one another don't produce viable offspring.  Many believe that all giants came from a single, great race of ancient giants and such throwbacks arise naturally. Not surprisingly, each type of giant argues that these ancient ancestors most resembled the giants of their own race and the other types of giants are their descendants.  Hill giants are the one type of giants whose traits don't arise in other giants. However, hill giants are the most prone to birthing mongrel giants.   &lt;br&gt;&lt;b&gt;Creating a Mongrel Giant&lt;/b&gt;&lt;br&gt;  "Mongrel giant" is an inherited template that can be added to any creature with the giant subtype (referred to hereafter as the base creature). A mongrel giant retains all the base creature's statistics and special abilities except as noted here.  &lt;br&gt;&lt;b&gt;CR:&lt;/b&gt; Same as that of the base creature, unless the creature's size changes, in which case it's equal to the base creature's CR + 1.  &lt;br&gt;&lt;b&gt;Special Qualities:&lt;/b&gt; A mongrel giant retains all the special attacks, qualities, and abilities of the base creature and gains the following special quality.  &lt;br&gt;&lt;i&gt;Giant Ancestry (Ex)&lt;/i&gt;: A mongrel giant displays traits and features of another variety of giant and gains additional abilities based on this ancestry (see Giant Ancestry Traits below). A mongrel giant can have only one giant ancestry.  &lt;br&gt;&lt;b&gt;Giant Ancestry Traits&lt;/b&gt;&lt;br&gt;  A mongrel giant gains additional traits based on its ancestry. Roll 1d4 to determine how many traits a mongrel giant gains. Then roll 1d6 to randomly determine which traits for that ancestry the giant possesses, rerolling duplicates. For spell-like abilities, the caster level is equal to the creature's HD or the caster level of the base creature's spell-like abilities, whichever is higher. If the creature's size changes, modify its ability scores and natural armor bonus as noted on Table 2-2 on page 296 of the &lt;i&gt;Pathfinder RPG &lt;i&gt;Bestiary&lt;/i&gt;&lt;/i&gt;.  &lt;br&gt;&lt;b&gt;Ash Giant:&lt;/b&gt; Mongrel giants with ash giant ancestry are deformed and are covered in open sores and tumors.  &lt;br&gt;1. &lt;i&gt;Affliction Immunity&lt;/i&gt;: The giant gains immunity to disease or poison (choose one; this ability can be selected twice).  &lt;br&gt;2. &lt;i&gt;Disease&lt;/i&gt;: The giant gains the disease (ash leprosy) ability (&lt;i&gt;Pathfinder RPG &lt;i&gt;Bestiary&lt;/i&gt;&lt;/i&gt; 3 126).  &lt;br&gt;3. &lt;i&gt;Oversized Weapon&lt;/i&gt;: The giant gains the oversized weapon ability (&lt;i&gt;&lt;i&gt;Bestiary&lt;/i&gt; 3&lt;/i&gt; 126).  &lt;br&gt;4. &lt;i&gt;Simpleminded&lt;/i&gt;: The giant's Intelligence score decreases by 2, to a minimum of 3.  &lt;br&gt;5. &lt;i&gt;Vermin Empathy&lt;/i&gt;: The giant gains the vermin empathy ability (&lt;i&gt;&lt;i&gt;Bestiary&lt;/i&gt; 3&lt;/i&gt; 126).  &lt;br&gt;6. Roll twice (reroll any further rolls of 6).  &lt;br&gt;&lt;b&gt;Cloud Giant:&lt;/b&gt; Cloud mongrels giants have fine features and pale blue or white skin. If the base creature's size is smaller than Huge, increase its size by one category.  &lt;br&gt;1. &lt;i&gt;Cloud Magic&lt;/i&gt;: The giant gains the following spell-like abilities usable once per day: &lt;i&gt;fog cloud&lt;/i&gt;, &lt;i&gt;levitate&lt;/i&gt; (self plus 2,000 pounds).  &lt;br&gt;2. &lt;i&gt;Giant Stride&lt;/i&gt;: Increase the giant's base speed by 10 feet (maximum 50 feet).  &lt;br&gt;3. &lt;i&gt;Oversized Weapon&lt;/i&gt;: The giant gains the oversized weapon ability (&lt;i&gt;Bestiary&lt;/i&gt; 147).  &lt;br&gt;4. &lt;i&gt;Powerful Slam&lt;/i&gt;: The giant's slam attack deals 2d6 points of damage.  &lt;br&gt;5. &lt;i&gt;Smell the Blood&lt;/i&gt;: The giant gains the scent ability.  &lt;br&gt;6. Roll twice (reroll any further rolls of 6).   &lt;br&gt;&lt;b&gt;Fire Giant:&lt;/b&gt; Mongrel giants with fire giant ancestry have fiery orange hair and deep red or sooty black skin.  &lt;br&gt;1. &lt;i&gt;Fiery Body&lt;/i&gt;: The giant gains the fire subtype.  &lt;br&gt;2. &lt;i&gt;Heated Rock&lt;/i&gt;: The giant gains the heated rock ability (&lt;i&gt;Bestiary&lt;/i&gt; 148).  &lt;br&gt;3. &lt;i&gt;Heavy Armor Training&lt;/i&gt;: The giant gains Heavy Armor Proficiency as a bonus feat.  &lt;br&gt;4. &lt;i&gt;Sword Training&lt;/i&gt;: The giant gains Martial Weapon Proficiency (greatsword) as a bonus feat.  &lt;br&gt;5. &lt;i&gt;Ungainly&lt;/i&gt;: The giant's Dexterity score decreases by 2, to a minimum of 1.  &lt;br&gt;6. Roll twice (reroll any further rolls of 6).  &lt;br&gt;&lt;b&gt;Frost Giant:&lt;/b&gt; Mongrel giants with frost giant ancestry have light blue skin and hair that ranges from frosty blue to dirty yellow. Frost mongrels gain a +2 racial bonus on Stealth checks in snow.  &lt;br&gt;1. &lt;i&gt;Ambusher&lt;/i&gt;: The giant gains Skill Focus (Stealth) as a bonus feat.  &lt;br&gt;2. &lt;i&gt;Axe Training&lt;/i&gt;: The giant gains Martial Weapon Proficiency (greataxe) as a bonus feat.  &lt;br&gt;3. &lt;i&gt;Chilled Rock&lt;/i&gt;: The giant can transfer the cold of its body to rocks as part of an attack action when it throws rocks. A chilled rock deals an additional 1d6 points of cold damage.  &lt;br&gt;4. &lt;i&gt;Icy Body&lt;/i&gt;: The giant gains the cold subtype.  &lt;br&gt;5. &lt;i&gt;Ungainly&lt;/i&gt;: The giant's Dexterity score decreases by 2, to a minimum of 1.  &lt;br&gt;6. Roll twice (reroll any further rolls of 6).  &lt;br&gt;&lt;b&gt;Stone Giant:&lt;/b&gt; Mongrel giants with stone giant ancestry have elongated heads and brown or gray skin that resembles rock. Stone mongrels gain a +4 racial bonus on Stealth checks in rocky terrain.  &lt;br&gt;1. &lt;i&gt;Darkvision&lt;/i&gt;: The giant gains darkvision to 60 feet.  &lt;br&gt;2. &lt;i&gt;Greatclub Training&lt;/i&gt;: The giant gains Martial Weapon Proficiency (greatclub) as a bonus feat.  &lt;br&gt;3. &lt;i&gt;Improved Rock Catching&lt;/i&gt;: The giant gains the improved rock catching ability (&lt;i&gt;Bestiary&lt;/i&gt; 151). If the base creature doesn't have the rock catching ability, it gains that ability instead.  &lt;br&gt;4. &lt;i&gt;Improved Rock Throwing&lt;/i&gt;: Increase the range increment of the giant's rock throwing ability by 40 feet. If the base creature doesn't have the rock throwing ability, it gains that ability with a range increment of 120 feet instead.  &lt;br&gt;5. &lt;i&gt;Stony Skin&lt;/i&gt;: The giant's natural armor bonus increases by 2.   &lt;br&gt;6. Roll twice (reroll any further rolls of 6).  &lt;br&gt;&lt;b&gt;Taiga Giant:&lt;/b&gt; Taiga mongrels have dark gray skin, red hair, and a strong lower jaw. If the base creature's size is smaller than Huge, increase its size by one category. These mongrels gain a +4 racial bonus on Stealth checks in undergrowth.  &lt;br&gt;1. &lt;i&gt;Quick Reactions&lt;/i&gt;: The giant gains Lightning Reflexes as a bonus feat.  &lt;br&gt;2. &lt;i&gt;Resilient&lt;/i&gt;: The giant gains &lt;i&gt;endure elements&lt;/i&gt; as a constant spell-like ability.  &lt;br&gt;3. &lt;i&gt;Shrewd&lt;/i&gt;: The giant's Wisdom score increases by 2.  &lt;br&gt;4. &lt;i&gt;Skirmisher&lt;/i&gt;: The giant gains Shot on the Run as a bonus feat.  &lt;br&gt;5. &lt;i&gt;Spirit Summoning&lt;/i&gt;: The giant gains the def lection bonus and immunity provided by the spirit summoning ability (&lt;i&gt;Pathfinder RPG &lt;i&gt;Bestiary&lt;/i&gt;&lt;/i&gt; 2 131).  &lt;br&gt;6. Roll twice (reroll any further rolls of 6).&lt;/p&gt;&lt;/h4&gt;&lt;/div&gt;</t>
  </si>
  <si>
    <t>Cervapral</t>
  </si>
  <si>
    <t>darkvision 60 ft., enchantment sense, scent; Perception +13</t>
  </si>
  <si>
    <t>Fort +5, Ref +9, Will +7; +4 vs. poison</t>
  </si>
  <si>
    <t>gore +11 (1d6+2), mwk rapier +11/+6 (1d6+2/18-20)</t>
  </si>
  <si>
    <t>powerful charge (gore +11, 2d6+3)</t>
  </si>
  <si>
    <t>Spell-Like Abilities (CL 6th; concentration +8)  Constant- freedom of movement, speak with animals   At Will-animal trance (DC 13), liberating commandAPG, message, remove paralysis   3/day-knock, protection from evil, summon nature's ally III (1 aurochs or 1d3 stags only)   1/day-break enchantment, seeming</t>
  </si>
  <si>
    <t>Str 14, Dex 18, Con 17, Int 15, Wis 15, Cha 14</t>
  </si>
  <si>
    <t>Alertness, Weapon Finesse, Weapon Focus (gore)</t>
  </si>
  <si>
    <t>Acrobatics +10 (+18 when jumping), Bluff +11, Disguise +11, Escape Artist +13, Perception +13, Sense Motive +13 (+23 to detect enchantments), Stealth +13, Survival +11</t>
  </si>
  <si>
    <t>+8 Acrobatics when jumping, +10 Sense Motive to detect enchantments</t>
  </si>
  <si>
    <t>Celestial, Draconic, Infernal; speak with animals; truespeech</t>
  </si>
  <si>
    <t>lay on hands (3d6, 5/day, as a 6th-level paladin), mental purge, mercies (diseased, fatigued)</t>
  </si>
  <si>
    <t>solitary, pair, or order (3-6)</t>
  </si>
  <si>
    <t>standard (mwk rapier)</t>
  </si>
  <si>
    <t>This sleek, long-legged, antelope-like figure has majestic pronged horns and ruffs of white fur on its chest and neck.</t>
  </si>
  <si>
    <t>Andoran Birthplace Of Freedom</t>
  </si>
  <si>
    <t>Enchantment Sense (Ex) Cervaprals have an innate sense for magical compulsion and control. A cervapral can attempt a Sense Motive check to sense an enchantment as a move action, rather than requiring the normal 1 minute.  Mercies (Su) A cervapral's lay on hands ability removes disease (as remove disease) and fatigue in addition to curing damage.  Pronghorn (Ex) A cervapral's gore attack is considered a primary natural weapon, even when used in conjunction with a weapon attack.  Sprint (Ex) Once per minute, a cervapral can move at 10 times its normal speed (500 feet) when it makes a charge.</t>
  </si>
  <si>
    <t>Cervaprals embody the essence of liberty and are passionately devoted to both the overthrow of tyranny and the abolition of slavery. They have no moral objection to the concepts of royalty or nobility, but hold any group that is granted authority through inheritance or tradition to a very high standard, insisting that the rights of the ruled must be protected at least as strongly as the rights of the rulers.  Cervaprals frequently serve on the Material Plane as willing allies to servants of good who engage in daring raids to free slaves and unjustly held captives. Cervaprals believe nearly any sacrifice is justified to break the chains of bondage, and are equally at home in frontal assaults as they are in stealthy scout missions and infiltrations. They fervently reject the notion that "the ends justify the means," and refuse to accept evil acts in the name of promoting greater good. They are willing to give up considerable personal comfort and safety to promote their goals of freedom and independence for all.  If called with the lesser planar ally spell, cervaprals generally demand that payment for their services is donated to a cause that fights slavery and supports freedom. Such a cause must not already be closely allied with the spellcaster or her allies. A cervapral who is called to aid in the immediate and direct liberation of prisoners or slaves often halves the payment he requires for granting such assistance.</t>
  </si>
  <si>
    <t>&lt;link rel="stylesheet"href="PF.css"&gt;&lt;div&gt;&lt;h2&gt;Agathion, Cervapral&lt;/h2&gt;&lt;h3&gt;&lt;i&gt;This sleek, long-legged, antelope-like figure has majestic pronged horns and ruffs of white fur on its chest and neck.&lt;/i&gt;&lt;/h3&gt;&lt;br&gt;&lt;/div&gt;&lt;div class="heading"&gt;&lt;p class="alignleft"&gt;Cervapral&lt;/p&gt;&lt;p class="alignright"&gt;CR 5&lt;/p&gt;&lt;div style="clear: both;"&gt;&lt;/div&gt;&lt;/div&gt;&lt;div&gt;&lt;h5&gt;&lt;b&gt;XP &lt;/b&gt;1,600&lt;/h5&gt;&lt;h5&gt;NG Medium outsider (agathion, extraplanar, good)&lt;/h5&gt;&lt;h5&gt;&lt;b&gt;Init &lt;/b&gt;+4; &lt;b&gt;Senses &lt;/b&gt;darkvision 60 ft., enchantment sense, scent; Perception +13&lt;/h5&gt;&lt;/div&gt;&lt;hr/&gt;&lt;div&gt;&lt;h5&gt;&lt;b&gt;DEFENSE&lt;/b&gt;&lt;/h5&gt;&lt;/div&gt;&lt;hr/&gt;&lt;div&gt;&lt;h5&gt;&lt;b&gt;AC &lt;/b&gt;18, touch 14, flat-footed 14 (+4 Dex, +4 natural)&lt;/h5&gt;&lt;h5&gt;&lt;b&gt;hp &lt;/b&gt;51 (6d10+18)&lt;/h5&gt;&lt;h5&gt;&lt;b&gt;Fort &lt;/b&gt;+5, &lt;b&gt;Ref &lt;/b&gt;+9, &lt;b&gt;Will &lt;/b&gt;+7; +4 vs. poison&lt;/h5&gt;&lt;h5&gt;&lt;b&gt;DR &lt;/b&gt;5/evil or silver; &lt;b&gt;Immune &lt;/b&gt;electricity, petrification; &lt;b&gt;Resist &lt;/b&gt;cold 10, sonic 10; &lt;b&gt;SR &lt;/b&gt;16&lt;/h5&gt;&lt;/div&gt;&lt;hr/&gt;&lt;div&gt;&lt;h5&gt;&lt;b&gt;OFFENSE&lt;/b&gt;&lt;/h5&gt;&lt;/div&gt;&lt;hr/&gt;&lt;div&gt;&lt;h5&gt;&lt;b&gt;Spd &lt;/b&gt;50 ft.;  sprint&lt;/h5&gt;&lt;h5&gt;&lt;b&gt;Melee &lt;/b&gt;gore +11 (1d6+2), mwk rapier +11/+6 (1d6+2/18-20)&lt;/h5&gt;&lt;h5&gt;&lt;b&gt;Space &lt;/b&gt;5 ft.; &lt;b&gt;Reach &lt;/b&gt;5 ft.&lt;/h5&gt;&lt;h5&gt;&lt;b&gt;Special Attacks &lt;/b&gt;powerful charge (gore +11, 2d6+3)&lt;/h5&gt;&lt;h5&gt;&lt;b&gt;Spell-Like Abilities&lt;/b&gt; (CL 6th; concentration +8)  &lt;/br&gt;Constant&amp;mdash; &lt;i&gt;freedom of movement&lt;/i&gt;, &lt;i&gt;speak with animals&lt;/i&gt; &lt;/br&gt;At Will&amp;mdash;&lt;i&gt;animal trance&lt;/i&gt; (DC 13), &lt;i&gt;liberating command&lt;/i&gt;&lt;sup&gt;APG&lt;/sup&gt;, &lt;i&gt;message&lt;/i&gt;, &lt;i&gt;&lt;i&gt;remove&lt;/i&gt; paralysis&lt;/i&gt; &lt;/br&gt;3/day&amp;mdash;&lt;i&gt;knock&lt;/i&gt;, &lt;i&gt;protection from evil&lt;/i&gt;, &lt;i&gt;summon nature's ally III&lt;/i&gt; (1 aurochs or 1d3 stags only) &lt;/br&gt;1/day&amp;mdash;&lt;i&gt;break enchantment&lt;/i&gt;, &lt;i&gt;seeming&lt;/i&gt;&lt;/h5&gt;&lt;/h5&gt;&lt;/div&gt;&lt;hr/&gt;&lt;div&gt;&lt;h5&gt;&lt;b&gt;STATISTICS&lt;/b&gt;&lt;/h5&gt;&lt;/div&gt;&lt;hr/&gt;&lt;div&gt;&lt;h5&gt;&lt;b&gt;Str &lt;/b&gt;14, &lt;b&gt;Dex &lt;/b&gt;18, &lt;b&gt;Con &lt;/b&gt;17, &lt;b&gt;Int &lt;/b&gt; 15, &lt;b&gt;Wis &lt;/b&gt;15, &lt;b&gt;Cha &lt;/b&gt;14&lt;/h5&gt;&lt;h5&gt;&lt;b&gt;Base Atk &lt;/b&gt;+6; &lt;b&gt;CMB &lt;/b&gt;+8; &lt;b&gt;CMD &lt;/b&gt;22&lt;/h5&gt;&lt;h5&gt;&lt;b&gt;Feats &lt;/b&gt;Alertness, Weapon Finesse, Weapon Focus (gore)&lt;/h5&gt;&lt;h5&gt;&lt;b&gt;Skills &lt;/b&gt;Acrobatics +10 (+18 when jumping), Bluff +11, Disguise +11, Escape Artist +13, Perception +13, Sense Motive +13 (+23 to detect enchantments), Stealth +13, Survival +11; &lt;b&gt;Racial Modifiers &lt;/b&gt;+8 Acrobatics when jumping, +10 Sense Motive to detect enchantments&lt;/h5&gt;&lt;h5&gt;&lt;b&gt;Languages &lt;/b&gt;Celestial, Draconic, Infernal; &lt;i&gt;speak with animals&lt;/i&gt;; truespeech&lt;/h5&gt;&lt;h5&gt;&lt;b&gt;SQ &lt;/b&gt;lay on hands (3d6, 5/day, as a 6th-level paladin), mental purge, mercies (diseased, fatigued)&lt;/h5&gt;&lt;/div&gt;&lt;hr/&gt;&lt;div&gt;&lt;h5&gt;&lt;b&gt;ECOLOGY&lt;/b&gt;&lt;/h5&gt;&lt;/div&gt;&lt;hr/&gt;&lt;div&gt;&lt;h5&gt;&lt;b&gt;Environment &lt;/b&gt; any land (Nirvana)&lt;/h5&gt;&lt;h5&gt;&lt;b&gt;Organization &lt;/b&gt;solitary, pair, or order (3-6)&lt;/h5&gt;&lt;h5&gt;&lt;b&gt;Treasure &lt;/b&gt;standard (mwk rapier)&lt;/h5&gt;&lt;/div&gt;&lt;hr/&gt;&lt;div&gt;&lt;h5&gt;&lt;b&gt;SPECIAL ABILITIES&lt;/b&gt;&lt;/h5&gt;&lt;/div&gt;&lt;hr/&gt;&lt;div&gt;&lt;/h5&gt;&lt;h5&gt;&lt;b&gt;Enchantment Sense (Ex)&lt;/b&gt; Cervaprals have an innate sense for magical compulsion and control. A cervapral can attempt a Sense Motive check to sense an enchantment as a move action, rather than requiring the normal 1 minute.  &lt;/h5&gt;&lt;h5&gt;&lt;b&gt;Mercies (Su)&lt;/b&gt; A cervapral's lay on hands ability &lt;i&gt;remove&lt;/i&gt;s disease (as &lt;i&gt;remove&lt;/i&gt; disease) and fatigue in addition to curing damage.  &lt;/h5&gt;&lt;h5&gt;&lt;b&gt;Pronghorn (Ex)&lt;/b&gt; A cervapral's gore attack is considered a primary natural weapon, even when used in conjunction with a weapon attack.  &lt;/h5&gt;&lt;h5&gt;&lt;b&gt;Sprint (Ex)&lt;/b&gt; Once per minute, a cervapral can move at 10 times its normal speed (500 feet) when it makes a charge.&lt;/h5&gt;&lt;/div&gt;&lt;br&gt;&lt;div&gt;&lt;h4&gt;&lt;p&gt;&lt;p&gt;Cervaprals embody the essence of liberty and are passionately devoted to both the overthrow of tyranny and the abolition of slavery. They have no moral objection to the concepts of royalty or nobility, but hold any group that is granted authority through inheritance or tradition to a very high standard, insisting that the rights of the ruled must be protected at least as strongly as the rights of the rulers.  Cervaprals frequently serve on the Material Plane as willing allies to servants of good who engage in daring raids to free slaves and unjustly held captives. Cervaprals believe nearly any sacrifice is justified to break the chains of bondage, and are equally at home in frontal assaults as they are in stealthy scout missions and infiltrations. They fervently reject the notion that "the ends justify the means," and refuse to accept evil acts in the name of promoting greater good. They are willing to give up considerable personal comfort and safety to promote their goals of freedom and independence for all.  If called with the &lt;i&gt;lesser planar ally&lt;/i&gt; spell, cervaprals generally demand that payment for their services is donated to a cause that fights slavery and supports freedom. Such a cause must not already be closely allied with the spellcaster or her allies. A cervapral who is called to aid in the immediate and direct liberation of prisoners or slaves often halves the payment he requires for granting such assistance.&lt;/p&gt;&lt;/h4&gt;&lt;/div&gt;</t>
  </si>
  <si>
    <t>Bee-Man Of Bellis</t>
  </si>
  <si>
    <t>disease, poison, paralysis, sleep, stunning</t>
  </si>
  <si>
    <t>slam +9 touch (3d6 plus poison)</t>
  </si>
  <si>
    <t>Spell-Like Abilities (CL 13th; concentration +16)  Constant-speak with vermin (operates as speak with plants, but for vermin)   At Will-alter self (male human only), augury, divination   3/day-glibness, lesser geas (DC 17), summon (level 4, 1 wasp swarm or 1d4+1 giant beesB3 100%)   1/day-commune with nature, contact other plane, reincarnate</t>
  </si>
  <si>
    <t>Str 10, Dex 23, Con 18, Int 13, Wis 15, Cha 17</t>
  </si>
  <si>
    <t>Ability Focus (poison), Acrobatic, Dodge, Mobility, Spring Attack, Step Up, Wind Stance</t>
  </si>
  <si>
    <t>Acrobatics +23, Fly +27, Intimidate +19, Perception +18, Stealth +22, Survival +11</t>
  </si>
  <si>
    <t>Common, Druidic</t>
  </si>
  <si>
    <t>apian emissaries, swarmlike, taboo name</t>
  </si>
  <si>
    <t xml:space="preserve"> temperate forest (Andoran)</t>
  </si>
  <si>
    <t>This shabby-cloaked figure is surrounded by hundreds of bees.</t>
  </si>
  <si>
    <t>Apian Emissaries (Sp) The Bee-Man can use bees to duplicate the effect of pryings eye or whispering wind at will (caster level 13th). A successful DC 15 Perception check identifies the presence of the bees that act as the sensors for these spells, but a DC 20 Knowledge (nature) check is required to realize they are behaving under outside influence.  Poison (Ex) Type injury (slam); save Fort DC 23; frequency 1/ round for 6 rounds; effect 1d4 Str; cure 2 consecutive saves.  Swarmlike (Ex) The Bee-Man exists as a hive mind controlling a body of swarming bees. He is immune to any physical spell or effect that targets a specific number of creatures (including single-target spells). This immunity doesn't apply to spells and effects generated by the Bee-Man himself, nor to mind-affecting effects that target single creatures. The Bee-Man takes half again as much damage (+50%) from damaging area effects. He is also susceptible to high winds and is treated as a Diminutive creature for the purposes of determining wind effects.  The Bee-Man can be targeted by spells as if he were a creature of the vermin type.  Taboo Name (Su) Whenever the Bee-Man's full name (Vernon Vestha) is spoken within 13 miles, he hears it as if using clairaudience/clairvoyance. He also learns the speaker's direction and distance.</t>
  </si>
  <si>
    <t>Vernon Vestha was a forest oracle obsessed with bees, reading the future in the patterns of their flight. Driven mad by a desire to internalize the bees' powers of divination, he became one with his beloved bees in some honeyed rite. Now a living swarm in the rough semblance of a man, Vernon still roams the forests near Bellis, and some still seek out the ex-druid's wisdom by calling his name (Knowledge [local] DC 20 to know). He often appears when he is called, though he seldom grants favors without exacting a terrible price.</t>
  </si>
  <si>
    <t>&lt;link rel="stylesheet"href="PF.css"&gt;&lt;div&gt;&lt;h2&gt;Bee-Man Of Bellis&lt;/h2&gt;&lt;h3&gt;&lt;i&gt;This shabby-cloaked figure is surrounded by hundreds of bees.&lt;/i&gt;&lt;/h3&gt;&lt;br&gt;&lt;/div&gt;&lt;div class="heading"&gt;&lt;p class="alignleft"&gt;Bee-Man Of Bellis&lt;/p&gt;&lt;p class="alignright"&gt;CR 9&lt;/p&gt;&lt;div style="clear: both;"&gt;&lt;/div&gt;&lt;/div&gt;&lt;div&gt;&lt;h5&gt;&lt;b&gt;XP &lt;/b&gt;6,400&lt;/h5&gt;&lt;h5&gt;NE Medium aberration &lt;/h5&gt;&lt;h5&gt;&lt;b&gt;Init &lt;/b&gt;+6; &lt;b&gt;Senses &lt;/b&gt;darkvision 60 ft., scent; Perception +18&lt;/h5&gt;&lt;/div&gt;&lt;hr/&gt;&lt;div&gt;&lt;h5&gt;&lt;b&gt;DEFENSE&lt;/b&gt;&lt;/h5&gt;&lt;/div&gt;&lt;hr/&gt;&lt;div&gt;&lt;h5&gt;&lt;b&gt;AC &lt;/b&gt;23, touch 17, flat-footed 16 (+6 Dex, +1 dodge, +6 natural)&lt;/h5&gt;&lt;h5&gt;&lt;b&gt;hp &lt;/b&gt;110 (13d8+52); fast healing 10&lt;/h5&gt;&lt;h5&gt;&lt;b&gt;Fort &lt;/b&gt;+8, &lt;b&gt;Ref &lt;/b&gt;+10, &lt;b&gt;Will &lt;/b&gt;+10&lt;/h5&gt;&lt;h5&gt;&lt;b&gt;Defensive Abilities &lt;/b&gt;amorphous; &lt;b&gt;DR &lt;/b&gt;15/-; &lt;b&gt;Immune &lt;/b&gt;disease, poison, paralysis, sleep, stunning&lt;/h5&gt;&lt;/div&gt;&lt;hr/&gt;&lt;div&gt;&lt;h5&gt;&lt;b&gt;OFFENSE&lt;/b&gt;&lt;/h5&gt;&lt;/div&gt;&lt;hr/&gt;&lt;div&gt;&lt;h5&gt;&lt;b&gt;Spd &lt;/b&gt;30 ft., fly 60 ft. (good)&lt;/h5&gt;&lt;h5&gt;&lt;b&gt;Melee &lt;/b&gt;slam +9 touch (3d6 plus poison)&lt;/h5&gt;&lt;h5&gt;&lt;b&gt;Space &lt;/b&gt;5 ft.; &lt;b&gt;Reach &lt;/b&gt;5 ft.&lt;/h5&gt;&lt;h5&gt;&lt;b&gt;Spell-Like Abilities&lt;/b&gt; (CL 13th; concentration +16)  &lt;/br&gt;Constant&amp;mdash;speak with vermin (operates as &lt;i&gt;speak with plants&lt;/i&gt;, but for vermin) &lt;/br&gt;At Will&amp;mdash;&lt;i&gt;alter self&lt;/i&gt; (male human only), &lt;i&gt;augury&lt;/i&gt;, &lt;i&gt;divination&lt;/i&gt; &lt;/br&gt;3/day&amp;mdash;&lt;i&gt;glibness&lt;/i&gt;, &lt;i&gt;lesser geas&lt;/i&gt; (DC 17), summon (level 4, 1 wasp swarm or 1d4+1 giant bees&lt;sup&gt;B3&lt;/sup&gt; 100%) &lt;/br&gt;1/day&amp;mdash;&lt;i&gt;commune with nature&lt;/i&gt;, &lt;i&gt;contact other plane&lt;/i&gt;, &lt;i&gt;reincarnate&lt;/i&gt;&lt;/h5&gt;&lt;/h5&gt;&lt;/div&gt;&lt;hr/&gt;&lt;div&gt;&lt;h5&gt;&lt;b&gt;STATISTICS&lt;/b&gt;&lt;/h5&gt;&lt;/div&gt;&lt;hr/&gt;&lt;div&gt;&lt;h5&gt;&lt;b&gt;Str &lt;/b&gt;10, &lt;b&gt;Dex &lt;/b&gt;23, &lt;b&gt;Con &lt;/b&gt;18, &lt;b&gt;Int &lt;/b&gt; 13, &lt;b&gt;Wis &lt;/b&gt;15, &lt;b&gt;Cha &lt;/b&gt;17&lt;/h5&gt;&lt;h5&gt;&lt;b&gt;Base Atk &lt;/b&gt;+9; &lt;b&gt;CMB &lt;/b&gt;+9; &lt;b&gt;CMD &lt;/b&gt;26&lt;/h5&gt;&lt;h5&gt;&lt;b&gt;Feats &lt;/b&gt;Ability Focus (poison), Acrobatic, Dodge, Mobility, Spring Attack, Step Up, Wind Stance&lt;/h5&gt;&lt;h5&gt;&lt;b&gt;Skills &lt;/b&gt;Acrobatics +23, Fly +27, Intimidate +19, Perception +18, Stealth +22, Survival +11&lt;/h5&gt;&lt;h5&gt;&lt;b&gt;Languages &lt;/b&gt;Common, Druidic&lt;/h5&gt;&lt;h5&gt;&lt;b&gt;SQ &lt;/b&gt;apian emissaries, swarmlike, taboo name&lt;/h5&gt;&lt;/div&gt;&lt;hr/&gt;&lt;div&gt;&lt;h5&gt;&lt;b&gt;ECOLOGY&lt;/b&gt;&lt;/h5&gt;&lt;/div&gt;&lt;hr/&gt;&lt;div&gt;&lt;h5&gt;&lt;b&gt;Environment &lt;/b&gt; temperate forest (Andoran)&lt;/h5&gt;&lt;h5&gt;&lt;b&gt;Organization &lt;/b&gt;solitary&lt;/h5&gt;&lt;h5&gt;&lt;b&gt;Treasure &lt;/b&gt;double&lt;/h5&gt;&lt;/div&gt;&lt;hr/&gt;&lt;div&gt;&lt;h5&gt;&lt;b&gt;SPECIAL ABILITIES&lt;/b&gt;&lt;/h5&gt;&lt;/div&gt;&lt;hr/&gt;&lt;div&gt;&lt;/h5&gt;&lt;h5&gt;&lt;b&gt;Apian Emissaries (Sp)&lt;/b&gt; The Bee-Man can use bees to duplicate the effect of &lt;i&gt;pryings eye&lt;/i&gt; or &lt;i&gt;whispering wind&lt;/i&gt; at will (caster level 13th). A successful DC 15 Perception check identifies the presence of the bees that act as the sensors for these spells, but a DC 20 Knowledge (nature) check is required to realize they are behaving under outside influence.  &lt;/h5&gt;&lt;h5&gt;&lt;b&gt;Poison (Ex)&lt;/b&gt; &lt;i&gt;Type&lt;/i&gt; injury (slam); &lt;i&gt;save&lt;/i&gt; Fort DC 23; &lt;i&gt;frequency&lt;/i&gt; 1/ round for 6 rounds; &lt;i&gt;effect&lt;/i&gt; 1d4 Str; &lt;i&gt;cure&lt;/i&gt; 2 consecutive &lt;i&gt;save&lt;/i&gt;s.  &lt;/h5&gt;&lt;h5&gt;&lt;b&gt;Swarmlike (Ex)&lt;/b&gt; The Bee-Man exists as a hive mind controlling a body of swarming bees. He is immune to any physical spell or effect that targets a specific number of creatures (including single-target spells). This immunity doesn't apply to spells and effects generated by the Bee-Man himself, nor to mind-affecting effects that target single creatures. The Bee-Man takes half again as much damage (+50%) from damaging area effects. He is also susceptible to high winds and is treated as a Diminutive creature for the purposes of determining wind effects.  The Bee-Man can be targeted by spells as if he were a creature of the vermin type.  &lt;/h5&gt;&lt;h5&gt;&lt;b&gt;Taboo Name (Su)&lt;/b&gt; Whenever the Bee-Man's full name (Vernon Vestha) is spoken within 13 miles, he hears it as if using &lt;i&gt;clairaudience/clairvoyance&lt;/i&gt;. He also learns the speaker's direction and distance.&lt;/h5&gt;&lt;/div&gt;&lt;br&gt;&lt;div&gt;&lt;h4&gt;&lt;p&gt;&lt;p&gt;Vernon Vestha was a forest oracle obsessed with bees, reading the future in the patterns of their flight. Driven mad by a desire to internalize the bees' powers of &lt;i&gt;divination&lt;/i&gt;, he became one with his beloved bees in some honeyed rite. Now a living swarm in the rough semblance of a man, Vernon still roams the forests near Bellis, and some still seek out the ex-druid's wisdom by calling his name (Knowledge [local] DC 20 to know). He often appears when he is called, though he seldom grants favors without exacting a terrible price.&lt;/p&gt;&lt;/h4&gt;&lt;/div&gt;</t>
  </si>
  <si>
    <t>Candlestone Courtier</t>
  </si>
  <si>
    <t>low-light vision, see in darkness; Perception +25</t>
  </si>
  <si>
    <t>26, touch 20, flat-footed 16</t>
  </si>
  <si>
    <t>(+9 Dex, +1 dodge, +4 natural, +2 shield)</t>
  </si>
  <si>
    <t>(19d6+95)</t>
  </si>
  <si>
    <t>Fort +11, Ref +20, Will +14</t>
  </si>
  <si>
    <t>+1 keen rapier +20/+15 (1d6+4/15-20)</t>
  </si>
  <si>
    <t>spellthrust</t>
  </si>
  <si>
    <t>Spell-Like Abilities (CL 19th; concentration +25)  Constant-misdirection, see invisibility   At Will-disfiguring touchUM (DC 18), disguise self, faerie fire, touch of idiocy, whispering wind   3/day-excruciating deformationUM (DC 19), major image (DC 19), sands of timeUM   1/day-ethereal jaunt, phantom steed, shadow walk</t>
  </si>
  <si>
    <t>Str 16, Dex 29, Con 20, Int 16, Wis 17, Cha 23</t>
  </si>
  <si>
    <t>+12 (+16 trip)</t>
  </si>
  <si>
    <t>Combat Expertise, Combat Reflexes, Dodge, Greater Trip, Improved Trip, Mobility, Spring Attack, Weapon Finesse, Weapon Focus (rapier), Whirlwind Attack</t>
  </si>
  <si>
    <t>Acrobatics +30, Bluff +27, Diplomacy +15, Disguise +20, Escape Artist +20, Knowledge (dungeoneering, history, local, nature, nobility, planes) +10, Perception +25, Perform (dance) +15, Sense Motive +15, Sleight of Hand +15, Stealth +30, Use Magic Device +28</t>
  </si>
  <si>
    <t>Aklo, Common, Sylvan, Terran, Undercommon</t>
  </si>
  <si>
    <t>fey bargain</t>
  </si>
  <si>
    <t>solitary, pair, or delegation (3-6)</t>
  </si>
  <si>
    <t>standard (+1 keen rapier, +1 buckler, other treasure)</t>
  </si>
  <si>
    <t>This willowy, lavender-skinned stranger looks like he is dressed for an extravagant ball, and carries himself with a dancer's grace.</t>
  </si>
  <si>
    <t>Fey Bargain (Su) Once per week, a Candlestone courtier can grant a limited wish or a permanent +2 inherent bonus to one ability score. In exchange, the bargainer is cursed to be carried off in its dreams each night by the courtier to a never-ending fey ball that, while pleasant as often as not, affects the dreamer as nightmare, requiring a saving throw each night (Will DC 21 negates). The DC to remove this curse is reduced by 4 if the courtier is killed, and a successful coup de grace on the courtier with a cold iron weapon automatically ends the curse. Ending the curse also ends any noninstantaneous effects of the bargain. A creature can have only one fey bargain at a time.  Spellthrust (Su) When a courtier threatens a critical hit, it can trigger a spell-like ability with a range of touch against the target. If the critical hit is confirmed, the target must save twice, using the lower result.</t>
  </si>
  <si>
    <t>Candlestone courtiers are emissaries of Queen Frilogarma and the Court of Ether. Venturing up from their Darklands domain, they make deals to the benefit of their queen, forge secret alliances with citizens of foreign lands, and inveigle mortals into endless revels in the inverted fey city while sapping the vitality of their victims to sate their alien appetites. Candlestone courtiers prefer to employ trickery and extortion over direct violence, but don't shy away from a fight if it is the fastest way to get what they want.</t>
  </si>
  <si>
    <t>&lt;link rel="stylesheet"href="PF.css"&gt;&lt;div&gt;&lt;h2&gt;Candlestone Courtier&lt;/h2&gt;&lt;h3&gt;&lt;i&gt;This willowy, lavender-skinned stranger looks like he is dressed for an extravagant ball, and carries himself with a dancer's grace.&lt;/i&gt;&lt;/h3&gt;&lt;br&gt;&lt;/div&gt;&lt;div class="heading"&gt;&lt;p class="alignleft"&gt;Candlestone Courtier&lt;/p&gt;&lt;p class="alignright"&gt;CR 12&lt;/p&gt;&lt;div style="clear: both;"&gt;&lt;/div&gt;&lt;/div&gt;&lt;div&gt;&lt;h5&gt;&lt;b&gt;XP &lt;/b&gt;19,200&lt;/h5&gt;&lt;h5&gt;NE Medium fey &lt;/h5&gt;&lt;h5&gt;&lt;b&gt;Init &lt;/b&gt;+9; &lt;b&gt;Senses &lt;/b&gt;low-light vision, see in darkness; Perception +25&lt;/h5&gt;&lt;/div&gt;&lt;hr/&gt;&lt;div&gt;&lt;h5&gt;&lt;b&gt;DEFENSE&lt;/b&gt;&lt;/h5&gt;&lt;/div&gt;&lt;hr/&gt;&lt;div&gt;&lt;h5&gt;&lt;b&gt;AC &lt;/b&gt;26, touch 20, flat-footed 16 (+9 Dex, +1 dodge, +4 natural, +2 shield)&lt;/h5&gt;&lt;h5&gt;&lt;b&gt;hp &lt;/b&gt;161 (19d6+95)&lt;/h5&gt;&lt;h5&gt;&lt;b&gt;Fort &lt;/b&gt;+11, &lt;b&gt;Ref &lt;/b&gt;+20, &lt;b&gt;Will &lt;/b&gt;+14&lt;/h5&gt;&lt;h5&gt;&lt;b&gt;DR &lt;/b&gt;10/cold iron; &lt;b&gt;SR &lt;/b&gt;23&lt;/h5&gt;&lt;/div&gt;&lt;hr/&gt;&lt;div&gt;&lt;h5&gt;&lt;b&gt;OFFENSE&lt;/b&gt;&lt;/h5&gt;&lt;/div&gt;&lt;hr/&gt;&lt;div&gt;&lt;h5&gt;&lt;b&gt;Spd &lt;/b&gt;30 ft.&lt;/h5&gt;&lt;h5&gt;&lt;b&gt;Melee &lt;/b&gt;&lt;i&gt;&lt;i&gt;+1 keen rapier&lt;/i&gt;&lt;/i&gt; +20/+15 (1d6+4/15-20)&lt;/h5&gt;&lt;h5&gt;&lt;b&gt;Space &lt;/b&gt;5 ft.; &lt;b&gt;Reach &lt;/b&gt;5 ft.&lt;/h5&gt;&lt;h5&gt;&lt;b&gt;Special Attacks &lt;/b&gt;spellthrust&lt;/h5&gt;&lt;h5&gt;&lt;b&gt;Spell-Like Abilities&lt;/b&gt; (CL 19th; concentration +25)  &lt;/br&gt;Constant&amp;mdash;&lt;i&gt;misdirection&lt;/i&gt;, &lt;i&gt;see invisibility&lt;/i&gt; &lt;/br&gt;At Will&amp;mdash;&lt;i&gt;disfiguring touch&lt;/i&gt;&lt;sup&gt;UM&lt;/sup&gt; (DC 18), &lt;i&gt;disguise self&lt;/i&gt;, &lt;i&gt;faerie fire&lt;/i&gt;, &lt;i&gt;touch of idiocy&lt;/i&gt;, &lt;i&gt;whispering wind&lt;/i&gt; &lt;/br&gt;3/day&amp;mdash;&lt;i&gt;excruciating deformation&lt;/i&gt;&lt;sup&gt;UM&lt;/sup&gt; (DC 19), &lt;i&gt;major image&lt;/i&gt; (DC 19), &lt;i&gt;sands of time&lt;/i&gt;&lt;sup&gt;UM&lt;/sup&gt; &lt;/br&gt;1/day&amp;mdash;&lt;i&gt;ethereal jaunt&lt;/i&gt;, &lt;i&gt;phantom steed&lt;/i&gt;, &lt;i&gt;shadow walk&lt;/i&gt;&lt;/h5&gt;&lt;/h5&gt;&lt;/div&gt;&lt;hr/&gt;&lt;div&gt;&lt;h5&gt;&lt;b&gt;STATISTICS&lt;/b&gt;&lt;/h5&gt;&lt;/div&gt;&lt;hr/&gt;&lt;div&gt;&lt;h5&gt;&lt;b&gt;Str &lt;/b&gt;16, &lt;b&gt;Dex &lt;/b&gt;29, &lt;b&gt;Con &lt;/b&gt;20, &lt;b&gt;Int &lt;/b&gt; 16, &lt;b&gt;Wis &lt;/b&gt;17, &lt;b&gt;Cha &lt;/b&gt;23&lt;/h5&gt;&lt;h5&gt;&lt;b&gt;Base Atk &lt;/b&gt;+9; &lt;b&gt;CMB &lt;/b&gt;+12 (+16 trip); &lt;b&gt;CMD &lt;/b&gt;32 (34 vs. trip)&lt;/h5&gt;&lt;h5&gt;&lt;b&gt;Feats &lt;/b&gt;Combat Expertise, Combat Reflexes, Dodge, Greater Trip, Improved Trip, Mobility, Spring Attack, Weapon Finesse, Weapon Focus (rapier), Whirlwind Attack&lt;/h5&gt;&lt;h5&gt;&lt;b&gt;Skills &lt;/b&gt;Acrobatics +30, Bluff +27, Diplomacy +15, Disguise +20, Escape Artist +20, Knowledge (dungeoneering, history, local, nature, nobility, planes) +10, Perception +25, Perform (dance) +15, Sense Motive +15, Sleight of Hand +15, Stealth +30, Use Magic Device +28&lt;/h5&gt;&lt;h5&gt;&lt;b&gt;Languages &lt;/b&gt;Aklo, Common, Sylvan, Terran, Undercommon&lt;/h5&gt;&lt;h5&gt;&lt;b&gt;SQ &lt;/b&gt;fey bargain&lt;/h5&gt;&lt;/div&gt;&lt;hr/&gt;&lt;div&gt;&lt;h5&gt;&lt;b&gt;ECOLOGY&lt;/b&gt;&lt;/h5&gt;&lt;/div&gt;&lt;hr/&gt;&lt;div&gt;&lt;h5&gt;&lt;b&gt;Environment &lt;/b&gt; any underground (Darklands)&lt;/h5&gt;&lt;h5&gt;&lt;b&gt;Organization &lt;/b&gt;solitary, pair, or delegation (3-6)&lt;/h5&gt;&lt;h5&gt;&lt;b&gt;Treasure &lt;/b&gt;standard (&lt;i&gt;+1 keen rapier&lt;/i&gt;, &lt;i&gt;+1 buckler&lt;/i&gt;, other treasure)&lt;/h5&gt;&lt;/div&gt;&lt;hr/&gt;&lt;div&gt;&lt;h5&gt;&lt;b&gt;SPECIAL ABILITIES&lt;/b&gt;&lt;/h5&gt;&lt;/div&gt;&lt;hr/&gt;&lt;div&gt;&lt;/h5&gt;&lt;h5&gt;&lt;b&gt;Fey Bargain (Su)&lt;/b&gt; Once per week, a Candlestone courtier can grant a &lt;i&gt;limited wish&lt;/i&gt; or a permanent +2 inherent bonus to one ability score. In exchange, the bargainer is cursed to be carried off in its dreams each night by the courtier to a never-ending fey ball that, while pleasant as often as not, affects the dreamer as &lt;i&gt;nightmare&lt;/i&gt;, requiring a saving throw each night (Will DC 21 negates). The DC to remove this curse is reduced by 4 if the courtier is killed, and a successful coup de grace on the courtier with a cold iron weapon automatically ends the curse. Ending the curse also ends any noninstantaneous effects of the bargain. A creature can have only one fey bargain at a time.  &lt;/h5&gt;&lt;h5&gt;&lt;b&gt;Spellthrust (Su)&lt;/b&gt; When a courtier threatens a critical hit, it can trigger a spell-like ability with a range of touch against the target. If the critical hit is confirmed, the target must save twice, using the lower result.&lt;/h5&gt;&lt;/div&gt;&lt;br&gt;&lt;div&gt;&lt;h4&gt;&lt;p&gt;&lt;p&gt;Candlestone courtiers are emissaries of Queen Frilogarma and the Court of Ether. Venturing up from their Darklands domain, they make deals to the benefit of their queen, forge secret alliances with citizens of foreign lands, and inveigle mortals into endless revels in the inverted fey city while sapping the vitality of their victims to sate their alien appetites. Candlestone courtiers prefer to employ trickery and extortion over direct violence, but don't shy away from a fight if it is the fastest way to get what they want.&lt;/p&gt;&lt;/h4&gt;&lt;/div&gt;</t>
  </si>
  <si>
    <t>Corrupt Politician</t>
  </si>
  <si>
    <t>bard (court bard) 5</t>
  </si>
  <si>
    <t>Pathfinder RPG Advanced Player's Guide 81</t>
  </si>
  <si>
    <t>Fort +2, Ref +6, Will +4; +4 vs. bardic performance, language-dependent, and sonic</t>
  </si>
  <si>
    <t>mwk sap +6 (1d6-1 nonlethal)</t>
  </si>
  <si>
    <t>bardic performance 16 rounds/day (countersong, distraction, fascinate (DC 16), mockery -2, satire -2)</t>
  </si>
  <si>
    <t>Bard Spells Known (CL 5th; concentration +9)   2nd (3/day)-enter imageAPG, honeyed tongueAPG, suggestion (DC 16)   1st (5/day)-charm person (DC 15), disguise self, memory lapseAPG (DC 15), vanishAPG   0 (at will)-dancing lights, daze (DC 14), ghost sound (DC 14), mage hand, message, prestidigitation</t>
  </si>
  <si>
    <t>Str 8, Dex 14, Con 12, Int 13, Wis 10, Cha 18</t>
  </si>
  <si>
    <t>Enforcer, Lingering Performance, Skill Focus (Intimidate), Weapon Finesse</t>
  </si>
  <si>
    <t>Bluff +14, Diplomacy +16, Disguise +8, Intimidate +15, Knowledge (history) +8, Knowledge (local) +8, Knowledge (nobility) +8, Perception +8, Perform (act) +9, Perform (oratory) +12, Sleight of Hand +7, Stealth +7, Use Magic Device +11</t>
  </si>
  <si>
    <t>heraldic expertise +2, versatile performance (oratory), wide audience</t>
  </si>
  <si>
    <t>solitary, contingent (1 corrupt politician plus 1d4 warrior guards of 3rd level and 1d4 expert sycophants of 3rd level)</t>
  </si>
  <si>
    <t>NPC gear (padded armor, mwk sap, other treasure)</t>
  </si>
  <si>
    <t>This woman wears colorful clothing of fine cut and cloth, and carries a satchel of documents.</t>
  </si>
  <si>
    <t>The representative democracy that stands as Andoran's form of government is unusual in the lands of Golarion. In many respects,  Andoren society is a model of liberty and equality among races and classes, a meritocracy wherein established castes of hereditary aristocracy have been set aside in favor of letting the best and brightest rise like cream to the top. Many serve with a true heart of civic duty, doing their best to raise the fortunes of all in their land.  Others, however, seek public office not for the benefit of the nation's general welfare, but rather for their own selfish interests. While most politicians in Andoran truly wish to serve their fellow citizens, it is inevitable that such power occasionally falls into the hands of the corrupt and greedy. Many corrupt politicians seek out office hoping to use its power to increase their own wealth and prestige, while others are slowly seduced by the ease with which their power allows them to cut corners, demand favors, and solve personal problems with wealth they hold in trust for the good of their constituents.  Politicians who have abandoned their public trust have numerous opportunities to use their position for personal gain. They manipulate policy and procedure to serve their own ends using any means at their disposal. Personal charm and political chicanery are weapons in their hands, as they forestall efforts at reform by misappropriating funds and channeling them to themselves or their allies. Corrupt politicians seek their own advantage at every turn, using bribery and misinformation to obstruct investigations and frame their rivals for their own wrongdoings.  Some corrupt politicians even convince themselves that such actions are necessary so they can gain the political power to do good in "important" matters. This self-serving belief allows such politicians to convince themselves that using their positions to assist with illegal smuggling, racketeering, gambling, and abuse of the political process is an acceptable cost of winning support for building orphanages and feeding the poor. Only a few corrupt politicians stoop to violence and extortion, though many who wish to restrict themselves to "victimless" crimes find themselves involved in ever-darker deeds as their careers progress.  Those fallen politicians who believe they do little true harm can sometimes be redeemed. A few turn their backs on their criminal allies upon seeing the damage done by their perversion of the democratic system, while others must be threatened with potential exposure or prosecution before changing their ways.</t>
  </si>
  <si>
    <t>&lt;link rel="stylesheet"href="PF.css"&gt;&lt;div&gt;&lt;h2&gt;Corrupt Politician&lt;/h2&gt;&lt;h3&gt;&lt;i&gt;This woman wears colorful clothing of fine cut and cloth, and carries a satchel of documents.&lt;/i&gt;&lt;/h3&gt;&lt;br&gt;&lt;/div&gt;&lt;div class="heading"&gt;&lt;p class="alignleft"&gt;Corrupt Politician&lt;/p&gt;&lt;p class="alignright"&gt;CR 4&lt;/p&gt;&lt;div style="clear: both;"&gt;&lt;/div&gt;&lt;/div&gt;&lt;div&gt;&lt;h5&gt;&lt;b&gt;XP &lt;/b&gt;1,200&lt;/h5&gt;&lt;h5&gt;Human bard (court bard) 5 (&lt;i&gt;Pathfinder RPG Advanced Player's Guide&lt;/i&gt; 81)&lt;/h5&gt;&lt;h5&gt;N Medium humanoid (human)&lt;/h5&gt;&lt;h5&gt;&lt;b&gt;Init &lt;/b&gt;+2; &lt;b&gt;Senses &lt;/b&gt;Perception +8&lt;/h5&gt;&lt;/div&gt;&lt;hr/&gt;&lt;div&gt;&lt;h5&gt;&lt;b&gt;DEFENSE&lt;/b&gt;&lt;/h5&gt;&lt;/div&gt;&lt;hr/&gt;&lt;div&gt;&lt;h5&gt;&lt;b&gt;AC &lt;/b&gt;13, touch 12, flat-footed 11 (+1 armor, +2 Dex)&lt;/h5&gt;&lt;h5&gt;&lt;b&gt;hp &lt;/b&gt;36 (5d8+10)&lt;/h5&gt;&lt;h5&gt;&lt;b&gt;Fort &lt;/b&gt;+2, &lt;b&gt;Ref &lt;/b&gt;+6, &lt;b&gt;Will &lt;/b&gt;+4; +4 vs. bardic performance, language-dependent, and sonic&lt;/h5&gt;&lt;/div&gt;&lt;hr/&gt;&lt;div&gt;&lt;h5&gt;&lt;b&gt;OFFENSE&lt;/b&gt;&lt;/h5&gt;&lt;/div&gt;&lt;hr/&gt;&lt;div&gt;&lt;h5&gt;&lt;b&gt;Spd &lt;/b&gt;30 ft.&lt;/h5&gt;&lt;h5&gt;&lt;b&gt;Melee &lt;/b&gt;mwk sap +6 (1d6-1 nonlethal)&lt;/h5&gt;&lt;h5&gt;&lt;b&gt;Space &lt;/b&gt;5 ft.; &lt;b&gt;Reach &lt;/b&gt;5 ft.&lt;/h5&gt;&lt;h5&gt;&lt;b&gt;Special Attacks &lt;/b&gt;bardic performance 16 rounds/day (countersong, distraction, fascinate (DC 16), mockery -2, satire -2)&lt;/h5&gt;&lt;h5&gt;&lt;b&gt;Bard Spells Known&lt;/b&gt; (CL 5th; concentration +9) &lt;/br&gt;2nd (3/day)&amp;mdash;&lt;i&gt;enter image&lt;/i&gt;&lt;sup&gt;APG&lt;/sup&gt;, &lt;i&gt;honeyed tongue&lt;/i&gt;&lt;sup&gt;APG&lt;/sup&gt;, &lt;i&gt;suggestion&lt;/i&gt; (DC 16) &lt;/br&gt;1st (5/day)&amp;mdash;&lt;i&gt;charm person&lt;/i&gt; (DC 15), &lt;i&gt;disguise self&lt;/i&gt;, &lt;i&gt;memory lapse&lt;/i&gt;&lt;sup&gt;APG&lt;/sup&gt; (DC 15), &lt;i&gt;vanish&lt;/i&gt;&lt;sup&gt;APG&lt;/sup&gt; &lt;/br&gt;0 (at will)&amp;mdash;&lt;i&gt;dancing lights&lt;/i&gt;, &lt;i&gt;daze&lt;/i&gt; (DC 14), &lt;i&gt;ghost sound&lt;/i&gt; (DC 14), &lt;i&gt;mage hand&lt;/i&gt;, &lt;i&gt;message&lt;/i&gt;, &lt;i&gt;prestidigitation&lt;/i&gt;&lt;/h5&gt;&lt;/h5&gt;&lt;/div&gt;&lt;hr/&gt;&lt;div&gt;&lt;h5&gt;&lt;b&gt;STATISTICS&lt;/b&gt;&lt;/h5&gt;&lt;/div&gt;&lt;hr/&gt;&lt;div&gt;&lt;h5&gt;&lt;b&gt;Str &lt;/b&gt;8, &lt;b&gt;Dex &lt;/b&gt;14, &lt;b&gt;Con &lt;/b&gt;12, &lt;b&gt;Int &lt;/b&gt; 13, &lt;b&gt;Wis &lt;/b&gt;10, &lt;b&gt;Cha &lt;/b&gt;18&lt;/h5&gt;&lt;h5&gt;&lt;b&gt;Base Atk &lt;/b&gt;+3; &lt;b&gt;CMB &lt;/b&gt;+2; &lt;b&gt;CMD &lt;/b&gt;14&lt;/h5&gt;&lt;h5&gt;&lt;b&gt;Feats &lt;/b&gt;Enforcer&lt;sup&gt;APG&lt;/sup&gt;, Lingering Performance&lt;sup&gt;APG&lt;/sup&gt;, Skill Focus (Intimidate), Weapon Finesse&lt;/h5&gt;&lt;h5&gt;&lt;b&gt;Skills &lt;/b&gt;Bluff +14, Diplomacy +16, Disguise +8, Intimidate +15, Knowledge (history) +8, Knowledge (local) +8, Knowledge (nobility) +8, Perception +8, Perform (act) +9, Perform (oratory) +12, Sleight of Hand +7, Stealth +7, Use Magic Device +11&lt;/h5&gt;&lt;h5&gt;&lt;b&gt;Languages &lt;/b&gt;Common, Halfling&lt;/h5&gt;&lt;h5&gt;&lt;b&gt;SQ &lt;/b&gt;heraldic expertise +2, versatile performance (oratory), wide audience&lt;/h5&gt;&lt;/div&gt;&lt;hr/&gt;&lt;div&gt;&lt;h5&gt;&lt;b&gt;ECOLOGY&lt;/b&gt;&lt;/h5&gt;&lt;/div&gt;&lt;hr/&gt;&lt;div&gt;&lt;h5&gt;&lt;b&gt;Environment &lt;/b&gt; any urban&lt;/h5&gt;&lt;h5&gt;&lt;b&gt;Organization &lt;/b&gt;solitary, contingent (1 corrupt politician plus 1d4 warrior guards of 3rd level and 1d4 expert sycophants of 3rd level)&lt;/h5&gt;&lt;h5&gt;&lt;b&gt;Treasure &lt;/b&gt;NPC gear (padded armor, mwk sap, other treasure)&lt;/h5&gt;&lt;/div&gt;&lt;br&gt;&lt;div&gt;&lt;h4&gt;&lt;p&gt;&lt;p&gt;The representative democracy that stands as Andoran's form of government is unusual in the lands of Golarion. In many respects,  Andoren society is a model of liberty and equality among races and classes, a meritocracy wherein established castes of hereditary aristocracy have been set aside in favor of letting the best and brightest rise like cream to the top. Many serve with a true heart of civic duty, doing their best to raise the fortunes of all in their land.  Others, however, seek public office not for the benefit of the nation's general welfare, but rather for their own selfish interests. While most politicians in Andoran truly wish to serve their fellow citizens, it is inevitable that such power occasionally falls into the hands of the corrupt and greedy. Many corrupt politicians seek out office hoping to use its power to increase their own wealth and prestige, while others are slowly seduced by the ease with which their power allows them to cut corners, demand favors, and solve personal problems with wealth they hold in trust for the good of their constituents.  Politicians who have abandoned their public trust have numerous opportunities to use their position for personal gain. They manipulate policy and procedure to serve their own ends using any means at their disposal. Personal charm and political chicanery are weapons in their hands, as they forestall efforts at reform by misappropriating funds and channeling them to themselves or their allies. Corrupt politicians seek their own advantage at every turn, using bribery and misinformation to obstruct investigations and frame their rivals for their own wrongdoings.  Some corrupt politicians even convince themselves that such actions are necessary so they can gain the political power to do good in "important" matters. This self-serving belief allows such politicians to convince themselves that using their positions to assist with illegal smuggling, racketeering, gambling, and abuse of the political process is an acceptable cost of winning support for building orphanages and feeding the poor. Only a few corrupt politicians stoop to violence and extortion, though many who wish to restrict themselves to "victimless" crimes find themselves involved in ever-darker deeds as their careers progress.  Those fallen politicians who believe they do little true harm can sometimes be redeemed. A few turn their backs on their criminal allies upon seeing the damage done by their perversion of the democratic system, while others must be threatened with potential exposure or prosecution before changing their ways.&lt;/p&gt;&lt;/h4&gt;&lt;/div&gt;</t>
  </si>
  <si>
    <t>court bard</t>
  </si>
  <si>
    <t>Eagle Knight</t>
  </si>
  <si>
    <t>(+6 armor, +3 Dex)</t>
  </si>
  <si>
    <t>mwk greatsword +6 (2d6+1/19-20)</t>
  </si>
  <si>
    <t>mwk composite longbow +7 (1d8+1/x3)</t>
  </si>
  <si>
    <t>Str 13, Dex 17, Con 12, Int 10, Wis 8, Cha 14</t>
  </si>
  <si>
    <t>Cleave, Deadly Aim, Iron Will, Power Attack, Weapon Focus (greatsword), Weapon Finesse</t>
  </si>
  <si>
    <t>Knowledge (history) +1, Knowledge (local) +1, Perception +2, Sense Motive +2, Stealth +4, Survival +3</t>
  </si>
  <si>
    <t xml:space="preserve"> any land (Andoran and surrounding nations)</t>
  </si>
  <si>
    <t>NPC gear (mwk breastplate, mwk greatsword, mwk composite longbow with 20 arrows, wooden holy symbol, backpack)</t>
  </si>
  <si>
    <t>Golden eagles shine proudly on the steel armor of this blue-uniformed soldier.</t>
  </si>
  <si>
    <t>Eagle Knights are the public face of Andoran in the eyes of surrounding nations-an army of citizen-soldiers who rose up to defend the hard-won freedoms of the Andoren people. The Eagle Knights serve at the forefront of their nation's armed forces, acting as scouts in dangerous regions and enemy territory, elite troops for the most perilous missions, officers for militias, and advisors to communities threatened by bandits, foreign raids, or dangerous wildlife. Eagle Knights put their lives on the line on a regular basis, and that risk earns them the respect of their fellow citizens.  However, the war Eagle Knights wage is not merely one of military combat. In a world dominated by monarchy and despotism, the citizen-soldiers must also fight on the vanguard of an ideological army, championing the strange notion that the ordinary citizens of a nation have both the right and responsibility to govern themselves. The Eagle Knights hold faith that the common folk are more than capable of holding a large nation together without being crushed beneath the weight of bureaucracy or dissolving into factional, sectional, and ideological squabbling that could hurl the nation into anarchy in the face of a crisis.  Among the Eagle Knights, the members of the Steel Falcons faction serve as Andoran's armed ambassadors to the world at large. While the larger part of the Eagle Knights is concerned with the nation's safety and order, the Steel Falcons travel abroad to bring awareness of the history and culture of Andoran to other lands and to spread the gospel of liberty. They travel not as seditionists (unless they are subverting tyranny), but rather as emissaries sharing the national narrative that makes Andoran unique among the nations. They are also trained listeners, culling important intelligence from information commonly available in the foreign lands they roam, returning to Andoran with invaluable details about attitudes and activities abroad.</t>
  </si>
  <si>
    <t>&lt;link rel="stylesheet"href="PF.css"&gt;&lt;div&gt;&lt;h2&gt;Eagle Knight&lt;/h2&gt;&lt;h3&gt;&lt;i&gt;Golden eagles shine proudly on the steel armor of this blue-uniformed soldier.&lt;/i&gt;&lt;/h3&gt;&lt;br&gt;&lt;/div&gt;&lt;div class="heading"&gt;&lt;p class="alignleft"&gt;Eagle Knight&lt;/p&gt;&lt;p class="alignright"&gt;CR 2&lt;/p&gt;&lt;div style="clear: both;"&gt;&lt;/div&gt;&lt;/div&gt;&lt;div&gt;&lt;h5&gt;&lt;b&gt;XP &lt;/b&gt;600&lt;/h5&gt;&lt;h5&gt;Human fighter 3&lt;/h5&gt;&lt;h5&gt;LG Medium humanoid (human)&lt;/h5&gt;&lt;h5&gt;&lt;b&gt;Init &lt;/b&gt;+3; &lt;b&gt;Senses &lt;/b&gt;Perception +2&lt;/h5&gt;&lt;/div&gt;&lt;hr/&gt;&lt;div&gt;&lt;h5&gt;&lt;b&gt;DEFENSE&lt;/b&gt;&lt;/h5&gt;&lt;/div&gt;&lt;hr/&gt;&lt;div&gt;&lt;h5&gt;&lt;b&gt;AC &lt;/b&gt;19, touch 13, flat-footed 16 (+6 armor, +3 Dex)&lt;/h5&gt;&lt;h5&gt;&lt;b&gt;hp &lt;/b&gt;24 (3d10+3)&lt;/h5&gt;&lt;h5&gt;&lt;b&gt;Fort &lt;/b&gt;+4, &lt;b&gt;Ref &lt;/b&gt;+4, &lt;b&gt;Will &lt;/b&gt;+2 (+1 vs. fear)&lt;/h5&gt;&lt;h5&gt;&lt;b&gt;Defensive Abilities &lt;/b&gt;bravery +1&lt;/h5&gt;&lt;/div&gt;&lt;hr/&gt;&lt;div&gt;&lt;h5&gt;&lt;b&gt;OFFENSE&lt;/b&gt;&lt;/h5&gt;&lt;/div&gt;&lt;hr/&gt;&lt;div&gt;&lt;h5&gt;&lt;b&gt;Spd &lt;/b&gt;30 ft.&lt;/h5&gt;&lt;h5&gt;&lt;b&gt;Melee &lt;/b&gt;mwk greatsword +6 (2d6+1/19-20)&lt;/h5&gt;&lt;h5&gt;&lt;b&gt;Ranged &lt;/b&gt;mwk composite longbow +7 (1d8+1/x3)&lt;/h5&gt;&lt;h5&gt;&lt;b&gt;Space &lt;/b&gt;5 ft.; &lt;b&gt;Reach &lt;/b&gt;5 ft.&lt;/h5&gt;&lt;/div&gt;&lt;hr/&gt;&lt;div&gt;&lt;h5&gt;&lt;b&gt;STATISTICS&lt;/b&gt;&lt;/h5&gt;&lt;/div&gt;&lt;hr/&gt;&lt;div&gt;&lt;h5&gt;&lt;b&gt;Str &lt;/b&gt;13, &lt;b&gt;Dex &lt;/b&gt;17, &lt;b&gt;Con &lt;/b&gt;12, &lt;b&gt;Int &lt;/b&gt; 10, &lt;b&gt;Wis &lt;/b&gt;8, &lt;b&gt;Cha &lt;/b&gt;14&lt;/h5&gt;&lt;h5&gt;&lt;b&gt;Base Atk &lt;/b&gt;+3; &lt;b&gt;CMB &lt;/b&gt;+4; &lt;b&gt;CMD &lt;/b&gt;17&lt;/h5&gt;&lt;h5&gt;&lt;b&gt;Feats &lt;/b&gt;Cleave, Deadly Aim, Iron Will, Power Attack, Weapon Focus (greatsword), Weapon Finesse&lt;/h5&gt;&lt;h5&gt;&lt;b&gt;Skills &lt;/b&gt;Knowledge (history) +1, Knowledge (local) +1, Perception +2, Sense Motive +2, Stealth +4, Survival +3&lt;/h5&gt;&lt;h5&gt;&lt;b&gt;Languages &lt;/b&gt;Common&lt;/h5&gt;&lt;h5&gt;&lt;b&gt;SQ &lt;/b&gt;armor training 1&lt;/h5&gt;&lt;/div&gt;&lt;hr/&gt;&lt;div&gt;&lt;h5&gt;&lt;b&gt;ECOLOGY&lt;/b&gt;&lt;/h5&gt;&lt;/div&gt;&lt;hr/&gt;&lt;div&gt;&lt;h5&gt;&lt;b&gt;Environment &lt;/b&gt; any land (Andoran and surrounding nations)&lt;/h5&gt;&lt;h5&gt;&lt;b&gt;Organization &lt;/b&gt;solitary, pair, or team (3-6)&lt;/h5&gt;&lt;h5&gt;&lt;b&gt;Treasure &lt;/b&gt;NPC gear (mwk breastplate, mwk greatsword, mwk composite longbow with 20 arrows, wooden holy symbol, backpack)&lt;/h5&gt;&lt;/div&gt;&lt;br&gt;&lt;div&gt;&lt;h4&gt;&lt;p&gt;&lt;p&gt;Eagle Knights are the public face of Andoran in the eyes of surrounding nations-an army of citizen-soldiers who rose up to defend the hard-won freedoms of the Andoren people. The Eagle Knights serve at the forefront of their nation's armed forces, acting as scouts in dangerous regions and enemy territory, elite troops for the most perilous missions, officers for militias, and advisors to communities threatened by bandits, foreign raids, or dangerous wildlife. Eagle Knights put their lives on the line on a regular basis, and that risk earns them the respect of their fellow citizens.  However, the war Eagle Knights wage is not merely one of military combat. In a world dominated by monarchy and despotism, the citizen-soldiers must also fight on the vanguard of an ideological army, championing the strange notion that the ordinary citizens of a nation have both the right and responsibility to govern themselves. The Eagle Knights hold faith that the common folk are more than capable of holding a large nation together without being crushed beneath the weight of bureaucracy or dissolving into factional, sectional, and ideological squabbling that could hurl the nation into anarchy in the face of a crisis.  Among the Eagle Knights, the members of the Steel Falcons faction serve as Andoran's armed ambassadors to the world at large. While the larger part of the Eagle Knights is concerned with the nation's safety and order, the Steel Falcons travel abroad to bring awareness of the history and culture of Andoran to other lands and to spread the gospel of liberty. They travel not as seditionists (unless they are subverting tyranny), but rather as emissaries sharing the national narrative that makes Andoran unique among the nations. They are also trained listeners, culling important intelligence from information commonly available in the foreign lands they roam, returning to Andoran with invaluable details about attitudes and activities abroad.&lt;/p&gt;&lt;/h4&gt;&lt;/div&gt;</t>
  </si>
  <si>
    <t>Fellsig</t>
  </si>
  <si>
    <t>darkvision 60 ft., tremorsense 30 ft.; Perception +9</t>
  </si>
  <si>
    <t>Fort +2, Ref +1, Will +5</t>
  </si>
  <si>
    <t>molten heart</t>
  </si>
  <si>
    <t>slam +6 (1d4+4 plus burn)</t>
  </si>
  <si>
    <t>lava ball +3 ranged touch (1d6 fire plus burn)</t>
  </si>
  <si>
    <t>burn (1d6, DC 13), eruption, lava ball</t>
  </si>
  <si>
    <t>Spell-Like Abilities (CL 5th; concentration +6)   5/day-pyrotechnics   3/day-burning hands (DC 12)</t>
  </si>
  <si>
    <t>Str 16, Dex 10, Con -, Int 8, Wis 13, Cha 12</t>
  </si>
  <si>
    <t>+6 (+8 bull rush)</t>
  </si>
  <si>
    <t>16 (18 vs. bull rush)</t>
  </si>
  <si>
    <t>Blind-Fight, Improved Bull Rush, Power Attack</t>
  </si>
  <si>
    <t>Craft (any) +6, Intimidate +9, Perception +9</t>
  </si>
  <si>
    <t>Dwarven, Ignan</t>
  </si>
  <si>
    <t>solitary, pair, or flow (3-8)</t>
  </si>
  <si>
    <t>This squat figure's rough-hewn visage is frozen in a mask of pain, while the cracks in its dark stone body glow with a fiery inner heat.</t>
  </si>
  <si>
    <t>Lava Ball (Su) As a full-round action, a fellsig can regurgitate a ball of lava into its fist and hurl it with a range increment of 30 feet. Any creature struck must succeed at a DC 13 Reflex save or catch fire and take 1d6 points of fire damage at the start of its turn for an additional 1d4 rounds. The save DC is Charisma-based.  Molten Heart (Ex) Beneath the slabs of igneous rock that compose a fellsig's body are organs of superheated rock and fumes. A creature that confirms a critical hit against a fellsig in melee is struck by a jet of flaming ash that deals 2d6 points of fire damage (Reflex DC 13 half).</t>
  </si>
  <si>
    <t>First created in catastrophic event known as the Rending, the molten undead known as fellsigs have wandered Darkmoon Vale for centuries. When Droskar's Crag erupted and buried entire dwarven settlements under choking ash, boiling mud, noxious fumes, and seething magma, the violence and suffering caused many of the  volcano's victims to rise after death, cursed to visit their own fiery deaths upon the living. Fellsigs are made up of the very materials that took their lives, and their existence is a constant reminder of all that was lost in the fiery cataclysm of the Rending. Most fellsigs are morose creatures, bemoaning the destruction of their homeland and carrying on a shadowy imitation of their former lives amid the scorched ruins they inhabit. The sight of life and joy often enrages them with vindictive jealousy for those spared the fellsigs' own cruel fate.  Fellsigs have sympathy for those exhibiting obvious signs of burn damage, however, and using the Diplomacy skill can sometimes convince these stony, smoldering monsters to aid such creatures. Similarly, fellsigs hold no special hatred for creatures of the fire subtype, and on occasion they can be convinced to serve such creatures as guards or even artisans, though such alliances are tenuous at best.</t>
  </si>
  <si>
    <t>&lt;link rel="stylesheet"href="PF.css"&gt;&lt;div&gt;&lt;h2&gt;Fellsig&lt;/h2&gt;&lt;h3&gt;&lt;i&gt;This squat figure's rough-hewn visage is frozen in a mask of pain, while the cracks in its dark stone body glow with a fiery inner heat.&lt;/i&gt;&lt;/h3&gt;&lt;br&gt;&lt;/div&gt;&lt;div class="heading"&gt;&lt;p class="alignleft"&gt;Fellsig&lt;/p&gt;&lt;p class="alignright"&gt;CR 3&lt;/p&gt;&lt;div style="clear: both;"&gt;&lt;/div&gt;&lt;/div&gt;&lt;div&gt;&lt;h5&gt;&lt;b&gt;XP &lt;/b&gt;800&lt;/h5&gt;&lt;h5&gt;NE Medium undead (fire)&lt;/h5&gt;&lt;h5&gt;&lt;b&gt;Init &lt;/b&gt;+0; &lt;b&gt;Senses &lt;/b&gt;darkvision 60 ft., tremorsense 30 ft.; Perception +9&lt;/h5&gt;&lt;/div&gt;&lt;hr/&gt;&lt;div&gt;&lt;h5&gt;&lt;b&gt;DEFENSE&lt;/b&gt;&lt;/h5&gt;&lt;/div&gt;&lt;hr/&gt;&lt;div&gt;&lt;h5&gt;&lt;b&gt;AC &lt;/b&gt;15, touch 10, flat-footed 15 (+5 natural)&lt;/h5&gt;&lt;h5&gt;&lt;b&gt;hp &lt;/b&gt;27 (5d8+5)&lt;/h5&gt;&lt;h5&gt;&lt;b&gt;Fort &lt;/b&gt;+2, &lt;b&gt;Ref &lt;/b&gt;+1, &lt;b&gt;Will &lt;/b&gt;+5&lt;/h5&gt;&lt;h5&gt;&lt;b&gt;Defensive Abilities &lt;/b&gt;molten heart; &lt;b&gt;Immune &lt;/b&gt;fire, undead traits&lt;/h5&gt;&lt;h5&gt;&lt;b&gt;Weaknesses &lt;/b&gt;vulnerable to cold&lt;/h5&gt;&lt;/div&gt;&lt;hr/&gt;&lt;div&gt;&lt;h5&gt;&lt;b&gt;OFFENSE&lt;/b&gt;&lt;/h5&gt;&lt;/div&gt;&lt;hr/&gt;&lt;div&gt;&lt;h5&gt;&lt;b&gt;Spd &lt;/b&gt;20 ft.&lt;/h5&gt;&lt;h5&gt;&lt;b&gt;Melee &lt;/b&gt;slam +6 (1d4+4 plus burn)&lt;/h5&gt;&lt;h5&gt;&lt;b&gt;Ranged &lt;/b&gt;lava ball +3 ranged touch (1d6 fire plus burn)&lt;/h5&gt;&lt;h5&gt;&lt;b&gt;Space &lt;/b&gt;5 ft.; &lt;b&gt;Reach &lt;/b&gt;5 ft.&lt;/h5&gt;&lt;h5&gt;&lt;b&gt;Special Attacks &lt;/b&gt;burn (1d6, DC 13), eruption, lava ball&lt;/h5&gt;&lt;h5&gt;&lt;b&gt;Spell-Like Abilities&lt;/b&gt; (CL 5th; concentration +6) &lt;/br&gt;5/day&amp;mdash;&lt;i&gt;pyrotechnics&lt;/i&gt; &lt;/br&gt;3/day&amp;mdash;&lt;i&gt;burning hands&lt;/i&gt; (DC 12)&lt;/h5&gt;&lt;/h5&gt;&lt;/div&gt;&lt;hr/&gt;&lt;div&gt;&lt;h5&gt;&lt;b&gt;STATISTICS&lt;/b&gt;&lt;/h5&gt;&lt;/div&gt;&lt;hr/&gt;&lt;div&gt;&lt;h5&gt;&lt;b&gt;Str &lt;/b&gt;16, &lt;b&gt;Dex &lt;/b&gt;10, &lt;b&gt;Con &lt;/b&gt;-, &lt;b&gt;Int &lt;/b&gt; 8, &lt;b&gt;Wis &lt;/b&gt;13, &lt;b&gt;Cha &lt;/b&gt;12&lt;/h5&gt;&lt;h5&gt;&lt;b&gt;Base Atk &lt;/b&gt;+3; &lt;b&gt;CMB &lt;/b&gt;+6 (+8 bull rush); &lt;b&gt;CMD &lt;/b&gt;16 (18 vs. bull rush)&lt;/h5&gt;&lt;h5&gt;&lt;b&gt;Feats &lt;/b&gt;Blind-Fight, Improved Bull Rush, Power Attack&lt;/h5&gt;&lt;h5&gt;&lt;b&gt;Skills &lt;/b&gt;Craft (any) +6, Intimidate +9, Perception +9&lt;/h5&gt;&lt;h5&gt;&lt;b&gt;Languages &lt;/b&gt;Dwarven, Ignan&lt;/h5&gt;&lt;/div&gt;&lt;hr/&gt;&lt;div&gt;&lt;h5&gt;&lt;b&gt;ECOLOGY&lt;/b&gt;&lt;/h5&gt;&lt;/div&gt;&lt;hr/&gt;&lt;div&gt;&lt;h5&gt;&lt;b&gt;Environment &lt;/b&gt; any mountains or underground&lt;/h5&gt;&lt;h5&gt;&lt;b&gt;Organization &lt;/b&gt;solitary, pair, or flow (3-8)&lt;/h5&gt;&lt;h5&gt;&lt;b&gt;Treasure &lt;/b&gt;standard&lt;/h5&gt;&lt;/div&gt;&lt;hr/&gt;&lt;div&gt;&lt;h5&gt;&lt;b&gt;SPECIAL ABILITIES&lt;/b&gt;&lt;/h5&gt;&lt;/div&gt;&lt;hr/&gt;&lt;div&gt;&lt;/h5&gt;&lt;h5&gt;&lt;b&gt;Lava Ball (Su)&lt;/b&gt; As a full-round action, a fellsig can regurgitate a ball of lava into its fist and hurl it with a range increment of 30 feet. Any creature struck must succeed at a DC 13 Reflex save or catch fire and take 1d6 points of fire damage at the start of its turn for an additional 1d4 rounds. The save DC is Charisma-based.  &lt;/h5&gt;&lt;h5&gt;&lt;b&gt;Molten Heart (Ex)&lt;/b&gt; Beneath the slabs of igneous rock that compose a fellsig's body are organs of superheated rock and fumes. A creature that confirms a critical hit against a fellsig in melee is struck by a jet of flaming ash that deals 2d6 points of fire damage (Reflex DC 13 half).&lt;/h5&gt;&lt;/div&gt;&lt;br&gt;&lt;div&gt;&lt;h4&gt;&lt;p&gt;&lt;p&gt;First created in catastrophic event known as the Rending, the molten undead known as fellsigs have wandered Darkmoon Vale for centuries. When Droskar's Crag erupted and buried entire dwarven settlements under choking ash, boiling mud, noxious fumes, and seething magma, the violence and suffering caused many of the  volcano's victims to rise after death, cursed to visit their own fiery deaths upon the living. Fellsigs are made up of the very materials that took their lives, and their existence is a constant reminder of all that was lost in the fiery cataclysm of the Rending. Most fellsigs are morose creatures, bemoaning the destruction of their homeland and carrying on a shadowy imitation of their former lives amid the scorched ruins they inhabit. The sight of life and joy often enrages them with vindictive jealousy for those spared the fellsigs' own cruel fate.  Fellsigs have sympathy for those exhibiting obvious signs of burn damage, however, and using the Diplomacy skill can sometimes convince these stony, smoldering monsters to aid such creatures. Similarly, fellsigs hold no special hatred for creatures of the fire subtype, and on occasion they can be convinced to serve such creatures as guards or even artisans, though such alliances are tenuous at best.&lt;/p&gt;&lt;/h4&gt;&lt;/div&gt;</t>
  </si>
  <si>
    <t>Erinat Gremlin</t>
  </si>
  <si>
    <t>discordant (20 ft.)</t>
  </si>
  <si>
    <t>spiked chain +6 (1d4+3)</t>
  </si>
  <si>
    <t>0 ft. (5 ft. with spiked chain)</t>
  </si>
  <si>
    <t>lashing chains, malicious mischief</t>
  </si>
  <si>
    <t>Spell-Like Abilities (CL 3rd; concentration +5)   At Will-alter self (Small humanoid child only), ghost sound (DC 12)   1/day-lesser confusion (DC 13), murderous commandUM (DC 13), rage</t>
  </si>
  <si>
    <t>Str 14, Dex 16, Con 15, Int 8, Wis 9, Cha 14</t>
  </si>
  <si>
    <t>Power Attack, Skill Focus (Stealth), ToughnessB, Weapon FinesseB</t>
  </si>
  <si>
    <t>Acrobatics +9, Bluff +8, Perception +5, Sleight of Hand +13, Stealth +20</t>
  </si>
  <si>
    <t>+4 Sleight of Hand</t>
  </si>
  <si>
    <t>solitary, pair, or mob (3-8)</t>
  </si>
  <si>
    <t>standard (spiked chain, other treasure)</t>
  </si>
  <si>
    <t>The pockets of this urchin are stuffed with worthless objects.</t>
  </si>
  <si>
    <t>Discordant Aura (Su) An erinat radiates an aura that imparts both gullibility and susceptibility to mental influence. Creatures within a 20-foot radius take a -2 penalty on saves against compulsion effects, and Bluff checks attempted against such creatures gain a +5 bonus. This bonus also applies on opposed Charisma checks against a charmed creature within the aura.  Lashing Chains (Ex) Erinats have 5-foot reach when attacking on their turn with their spiked chains, though they don't threaten adjacent squares when it is not their turn.  Malicious Mischief (Su) A pair of erinats working together for 1 round can present an item and compel a creature to take it. This functions as beguiling giftAPG (DC 13), but rather than using the item in the appropriate fashion, the recipient is compelled to use the item to attack a random non-gremlin creature within 30 feet, even if the recipient must use the item as an improvised weapon. Additionally, a group of six erinats working together over the course of 1 hour can create an effect identical to malicious spiteUM (DC 16) on any living creature. This effect functions at CL 6th, and the target creature must be either willing or helpless.</t>
  </si>
  <si>
    <t>Erinat gremlins are obsessed with conflict and discord. They love nothing more than starting fights-the more inane and pointless the struggle, the better. Erinat gremlins typically use alter self to take the appearance of unfed, unwashed humanoid children as appropriate to their surroundings, allowing the gremlins to move freely through settlements (and accuse anyone who attempts to stop their malicious conduct of trying to kidnap them). Erinats don't care who wins the fights they start; they simply wish to be entertained by the largest brawls they can arrange. The mischievous gremlins delight in creating chaos, and are prone to making outrageous claims in the hope of sparking riots, aided by forcing bystanders to attack each other with random, often ridiculous objects.</t>
  </si>
  <si>
    <t>&lt;link rel="stylesheet"href="PF.css"&gt;&lt;div&gt;&lt;h2&gt;Gremlin, Erinat&lt;/h2&gt;&lt;h3&gt;&lt;i&gt;The pockets of this urchin are stuffed with worthless objects.&lt;/i&gt;&lt;/h3&gt;&lt;br&gt;&lt;/div&gt;&lt;div class="heading"&gt;&lt;p class="alignleft"&gt;Erinat Gremlin&lt;/p&gt;&lt;p class="alignright"&gt;CR 2&lt;/p&gt;&lt;div style="clear: both;"&gt;&lt;/div&gt;&lt;/div&gt;&lt;div&gt;&lt;h5&gt;&lt;b&gt;XP &lt;/b&gt;600&lt;/h5&gt;&lt;h5&gt;CE Tiny fey &lt;/h5&gt;&lt;h5&gt;&lt;b&gt;Init &lt;/b&gt;+3; &lt;b&gt;Senses &lt;/b&gt;low-light vision; Perception +5&lt;/h5&gt;&lt;h5&gt;&lt;b&gt;Aura &lt;/b&gt;discordant (20 ft.)&lt;/h5&gt;&lt;/div&gt;&lt;hr/&gt;&lt;div&gt;&lt;h5&gt;&lt;b&gt;DEFENSE&lt;/b&gt;&lt;/h5&gt;&lt;/div&gt;&lt;hr/&gt;&lt;div&gt;&lt;h5&gt;&lt;b&gt;AC &lt;/b&gt;15, touch 15, flat-footed 12 (+3 Dex, +2 size)&lt;/h5&gt;&lt;h5&gt;&lt;b&gt;hp &lt;/b&gt;19 (3d6+9)&lt;/h5&gt;&lt;h5&gt;&lt;b&gt;Fort &lt;/b&gt;+3, &lt;b&gt;Ref &lt;/b&gt;+6, &lt;b&gt;Will &lt;/b&gt;+2&lt;/h5&gt;&lt;h5&gt;&lt;b&gt;DR &lt;/b&gt;5/cold iron; &lt;b&gt;SR &lt;/b&gt;13&lt;/h5&gt;&lt;/div&gt;&lt;hr/&gt;&lt;div&gt;&lt;h5&gt;&lt;b&gt;OFFENSE&lt;/b&gt;&lt;/h5&gt;&lt;/div&gt;&lt;hr/&gt;&lt;div&gt;&lt;h5&gt;&lt;b&gt;Spd &lt;/b&gt;30 ft.&lt;/h5&gt;&lt;h5&gt;&lt;b&gt;Melee &lt;/b&gt;spiked chain +6 (1d4+3)&lt;/h5&gt;&lt;h5&gt;&lt;b&gt;Space &lt;/b&gt;2-1/2 ft.; &lt;b&gt;Reach &lt;/b&gt;0 ft. (5 ft. with spiked chain)&lt;/h5&gt;&lt;h5&gt;&lt;b&gt;Special Attacks &lt;/b&gt;lashing chains, malicious mischief&lt;/h5&gt;&lt;h5&gt;&lt;b&gt;Spell-Like Abilities&lt;/b&gt; (CL 3rd; concentration +5) &lt;/br&gt;At Will&amp;mdash;&lt;i&gt;alter self&lt;/i&gt; (Small humanoid child only), &lt;i&gt;ghost sound&lt;/i&gt; (DC 12) &lt;/br&gt;1/day&amp;mdash;&lt;i&gt;lesser confusion&lt;/i&gt; (DC 13), &lt;i&gt;murderous command&lt;/i&gt;&lt;sup&gt;UM&lt;/sup&gt; (DC 13), &lt;i&gt;rage&lt;/i&gt;&lt;/h5&gt;&lt;/h5&gt;&lt;/div&gt;&lt;hr/&gt;&lt;div&gt;&lt;h5&gt;&lt;b&gt;STATISTICS&lt;/b&gt;&lt;/h5&gt;&lt;/div&gt;&lt;hr/&gt;&lt;div&gt;&lt;h5&gt;&lt;b&gt;Str &lt;/b&gt;14, &lt;b&gt;Dex &lt;/b&gt;16, &lt;b&gt;Con &lt;/b&gt;15, &lt;b&gt;Int &lt;/b&gt; 8, &lt;b&gt;Wis &lt;/b&gt;9, &lt;b&gt;Cha &lt;/b&gt;14&lt;/h5&gt;&lt;h5&gt;&lt;b&gt;Base Atk &lt;/b&gt;+1; &lt;b&gt;CMB &lt;/b&gt;+2; &lt;b&gt;CMD &lt;/b&gt;14&lt;/h5&gt;&lt;h5&gt;&lt;b&gt;Feats &lt;/b&gt;Power Attack, Skill Focus (Stealth), Toughness&lt;sup&gt;B&lt;/sup&gt;, Weapon Finesse&lt;sup&gt;B&lt;/sup&gt;&lt;/h5&gt;&lt;h5&gt;&lt;b&gt;Skills &lt;/b&gt;Acrobatics +9, Bluff +8, Perception +5, Sleight of Hand +13, Stealth +20; &lt;b&gt;Racial Modifiers &lt;/b&gt;+4 Sleight of Hand&lt;/h5&gt;&lt;h5&gt;&lt;b&gt;Languages &lt;/b&gt;Aklo, Common, Undercommon&lt;/h5&gt;&lt;/div&gt;&lt;hr/&gt;&lt;div&gt;&lt;h5&gt;&lt;b&gt;ECOLOGY&lt;/b&gt;&lt;/h5&gt;&lt;/div&gt;&lt;hr/&gt;&lt;div&gt;&lt;h5&gt;&lt;b&gt;Environment &lt;/b&gt; any underground or urban&lt;/h5&gt;&lt;h5&gt;&lt;b&gt;Organization &lt;/b&gt;solitary, pair, or mob (3-8)&lt;/h5&gt;&lt;h5&gt;&lt;b&gt;Treasure &lt;/b&gt;standard (spiked chain, other treasure)&lt;/h5&gt;&lt;/div&gt;&lt;hr/&gt;&lt;div&gt;&lt;h5&gt;&lt;b&gt;SPECIAL ABILITIES&lt;/b&gt;&lt;/h5&gt;&lt;/div&gt;&lt;hr/&gt;&lt;div&gt;&lt;/h5&gt;&lt;h5&gt;&lt;b&gt;Discordant Aura (Su)&lt;/b&gt; An erinat radiates an aura that imparts both gullibility and susceptibility to mental influence. Creatures within a 20-foot radius take a -2 penalty on saves against compulsion effects, and Bluff checks attempted against such creatures gain a +5 bonus. This bonus also applies on opposed Charisma checks against a charmed creature within the aura.  &lt;/h5&gt;&lt;h5&gt;&lt;b&gt;Lashing Chains (Ex)&lt;/b&gt; Erinats have 5-foot reach when attacking on their turn with their spiked chains, though they don't threaten adjacent squares when it is not their turn.  &lt;/h5&gt;&lt;h5&gt;&lt;b&gt;Malicious Mischief (Su)&lt;/b&gt; A pair of erinats working together for 1 round can present an item and compel a creature to take it. This functions as &lt;i&gt;beguiling gift&lt;/i&gt;&lt;sup&gt;APG&lt;/sup&gt; (DC 13), but rather than using the item in the appropriate fashion, the recipient is compelled to use the item to attack a random non-gremlin creature within 30 feet, even if the recipient must use the item as an improvised weapon. Additionally, a group of six erinats working together over the course of 1 hour can create an effect identical to &lt;i&gt;malicious spite&lt;/i&gt;&lt;sup&gt;UM&lt;/sup&gt; (DC 16) on any living creature. This effect functions at CL 6th, and the target creature must be either willing or helpless.&lt;/h5&gt;&lt;/div&gt;&lt;br&gt;&lt;div&gt;&lt;h4&gt;&lt;p&gt;&lt;p&gt;Erinat gremlins are obsessed with conflict and discord. They love nothing more than starting fights-the more inane and pointless the struggle, the better. Erinat gremlins typically use &lt;i&gt;alter self&lt;/i&gt; to take the appearance of unfed, unwashed humanoid children as appropriate to their surroundings, allowing the gremlins to move freely through settlements (and accuse anyone who attempts to stop their malicious conduct of trying to kidnap them). Erinats don't care who wins the fights they start; they simply wish to be entertained by the largest brawls they can arrange. The mischievous gremlins delight in creating chaos, and are prone to making out&lt;i&gt;rage&lt;/i&gt;ous claims in the hope of sparking riots, aided by forcing bystanders to attack each other with random, often ridiculous objects.&lt;/p&gt;&lt;/h4&gt;&lt;/div&gt;</t>
  </si>
  <si>
    <t>Lumber Consortium Enforcer</t>
  </si>
  <si>
    <t>brawler 4</t>
  </si>
  <si>
    <t>Pathfinder RPG Advanced Class Guide 23</t>
  </si>
  <si>
    <t>(4d10+11)</t>
  </si>
  <si>
    <t>mwk longspear +9 (1d8+6/x3) or   handaxe +8 (1d6+4/x3) or   unarmed strike +8 (1d8+4)</t>
  </si>
  <si>
    <t>javelin +5 (1d6+4)</t>
  </si>
  <si>
    <t>knockout (DC 16) 1/day, martial flexibility 5/day</t>
  </si>
  <si>
    <t>Str 18, Dex 13, Con 14, Int 8, Wis 12, Cha 10</t>
  </si>
  <si>
    <t>+8 (+9 trip)</t>
  </si>
  <si>
    <t>19 (20 vs. trip)</t>
  </si>
  <si>
    <t>Combat Expertise, Enforcer, Improved Unarmed Strike, Intimidating Prowess, Power Attack</t>
  </si>
  <si>
    <t>Acrobatics +7, Climb +7, Intimidate +11, Perception +5, Profession (woodcutter) +5, Ride +4, Sense Motive +5, Stealth +4, Swim +7</t>
  </si>
  <si>
    <t>brawler's cunning, martial training</t>
  </si>
  <si>
    <t xml:space="preserve"> any forest or urban (especially Darkmoon Vale)</t>
  </si>
  <si>
    <t>NPC gear (mwk chain shirt, mwk longspear, handaxe, javelins [3], cloak of resistance +1, other treasure)</t>
  </si>
  <si>
    <t>This beefy human brawler has the bearing of a thug.</t>
  </si>
  <si>
    <t>The Lumber Consortium maintains its monopoly on hardwood imports, exports, and manufacturing in much of Andoran by means of political manipulation and influence (both legal and otherwise), but employs gangs of enforcers to maintain its power and authority on a local level. Some Lumber Consortium enforcers are disaffected mercenaries or soldiers from elsewhere who have been recruited by the consortium to keep order in their company mill towns. Others have risen through the ranks of the company, beginning as simple roughnecks on the logging crews but showing an aptitude for pushing others around and informing on those they see as slackers to the company overseers.  Lumber Consortium enforcers serve a dual role as overseers for the company that manage works crews while nominally offering skilled protection from any threats the forest might offer. In reality, enforcers' responsibilities  within the company vary wildly based on the talent of the individuals and the whims of their overseers. Though not necessarily well schooled, some enforcers are selected for their cunning, intuition, and ability to motivate underlings by finding methods that keep people in line.  Since the Lumber Consortium considers itself the de facto authority in the lands it claims, these enforcers often take on the role of a police force. While a few do their best to maintain order and pursue justice, others spend more time spying on the populace and arresting people for "interfering with company business." Those living in areas controlled by the consortium are often subjected to threats, intimidation, and even beatings. Occasionally, the enforcers' strong-arm tactics do elicit useful information about people working outside the company's control, but for many enforcers the bullying is its own reward, and a means to maintain a climate of fear and control.</t>
  </si>
  <si>
    <t>&lt;link rel="stylesheet"href="PF.css"&gt;&lt;div&gt;&lt;h2&gt;Lumber Consortium Enforcer&lt;/h2&gt;&lt;h3&gt;&lt;i&gt;This beefy human brawler has the bearing of a thug.&lt;/i&gt;&lt;/h3&gt;&lt;br&gt;&lt;/div&gt;&lt;div class="heading"&gt;&lt;p class="alignleft"&gt;Lumber Consortium Enforcer&lt;/p&gt;&lt;p class="alignright"&gt;CR 3&lt;/p&gt;&lt;div style="clear: both;"&gt;&lt;/div&gt;&lt;/div&gt;&lt;div&gt;&lt;h5&gt;&lt;b&gt;XP &lt;/b&gt;800&lt;/h5&gt;&lt;h5&gt;Human brawler 4 (&lt;i&gt;Pathfinder RPG Advanced Class Guide&lt;/i&gt; 23)&lt;/h5&gt;&lt;h5&gt;NE Medium humanoid (human)&lt;/h5&gt;&lt;h5&gt;&lt;b&gt;Init &lt;/b&gt;+1; &lt;b&gt;Senses &lt;/b&gt;Perception +5&lt;/h5&gt;&lt;/div&gt;&lt;hr/&gt;&lt;div&gt;&lt;h5&gt;&lt;b&gt;DEFENSE&lt;/b&gt;&lt;/h5&gt;&lt;/div&gt;&lt;hr/&gt;&lt;div&gt;&lt;h5&gt;&lt;b&gt;AC &lt;/b&gt;15, touch 11, flat-footed 14 (+4 armor, +1 Dex)&lt;/h5&gt;&lt;h5&gt;&lt;b&gt;hp &lt;/b&gt;33 (4d10+11)&lt;/h5&gt;&lt;h5&gt;&lt;b&gt;Fort &lt;/b&gt;+7, &lt;b&gt;Ref &lt;/b&gt;+6, &lt;b&gt;Will &lt;/b&gt;+3&lt;/h5&gt;&lt;/div&gt;&lt;hr/&gt;&lt;div&gt;&lt;h5&gt;&lt;b&gt;OFFENSE&lt;/b&gt;&lt;/h5&gt;&lt;/div&gt;&lt;hr/&gt;&lt;div&gt;&lt;h5&gt;&lt;b&gt;Spd &lt;/b&gt;30 ft.&lt;/h5&gt;&lt;h5&gt;&lt;b&gt;Melee &lt;/b&gt;mwk longspear +9 (1d8+6/x3) or &lt;/br&gt;  handaxe +8 (1d6+4/x3) or &lt;/br&gt;  unarmed strike +8 (1d8+4)&lt;/h5&gt;&lt;h5&gt;&lt;b&gt;Ranged &lt;/b&gt;javelin +5 (1d6+4)&lt;/h5&gt;&lt;h5&gt;&lt;b&gt;Space &lt;/b&gt;5 ft.; &lt;b&gt;Reach &lt;/b&gt;5 ft.&lt;/h5&gt;&lt;h5&gt;&lt;b&gt;Special Attacks &lt;/b&gt;knockout (DC 16) 1/day, martial flexibility 5/day&lt;/h5&gt;&lt;/div&gt;&lt;hr/&gt;&lt;div&gt;&lt;h5&gt;&lt;b&gt;STATISTICS&lt;/b&gt;&lt;/h5&gt;&lt;/div&gt;&lt;hr/&gt;&lt;div&gt;&lt;h5&gt;&lt;b&gt;Str &lt;/b&gt;18, &lt;b&gt;Dex &lt;/b&gt;13, &lt;b&gt;Con &lt;/b&gt;14, &lt;b&gt;Int &lt;/b&gt; 8, &lt;b&gt;Wis &lt;/b&gt;12, &lt;b&gt;Cha &lt;/b&gt;10&lt;/h5&gt;&lt;h5&gt;&lt;b&gt;Base Atk &lt;/b&gt;+4; &lt;b&gt;CMB &lt;/b&gt;+8 (+9 trip); &lt;b&gt;CMD &lt;/b&gt;19 (20 vs. trip)&lt;/h5&gt;&lt;h5&gt;&lt;b&gt;Feats &lt;/b&gt;Combat Expertise, Enforcer&lt;sup&gt;APG&lt;/sup&gt;, Improved Unarmed Strike, Intimidating Prowess, Power Attack&lt;/h5&gt;&lt;h5&gt;&lt;b&gt;Skills &lt;/b&gt;Acrobatics +7, Climb +7, Intimidate +11, Perception +5, Profession (woodcutter) +5, Ride +4, Sense Motive +5, Stealth +4, Swim +7&lt;/h5&gt;&lt;h5&gt;&lt;b&gt;Languages &lt;/b&gt;Common&lt;/h5&gt;&lt;h5&gt;&lt;b&gt;SQ &lt;/b&gt;brawler's cunning, martial training&lt;/h5&gt;&lt;/div&gt;&lt;hr/&gt;&lt;div&gt;&lt;h5&gt;&lt;b&gt;ECOLOGY&lt;/b&gt;&lt;/h5&gt;&lt;/div&gt;&lt;hr/&gt;&lt;div&gt;&lt;h5&gt;&lt;b&gt;Environment &lt;/b&gt; any forest or urban (especially Darkmoon Vale)&lt;/h5&gt;&lt;h5&gt;&lt;b&gt;Organization &lt;/b&gt;solitary, pair, or gang (3-12)&lt;/h5&gt;&lt;h5&gt;&lt;b&gt;Treasure &lt;/b&gt;NPC gear (mwk chain shirt, mwk longspear, handaxe, javelins [3], &lt;i&gt;cloak of resistance +1&lt;/i&gt;, other treasure)&lt;/h5&gt;&lt;/div&gt;&lt;br&gt;&lt;div&gt;&lt;h4&gt;&lt;p&gt;&lt;p&gt;The Lumber Consortium maintains its monopoly on hardwood imports, exports, and manufacturing in much of Andoran by means of political manipulation and influence (both legal and otherwise), but employs gangs of enforcers to maintain its power and authority on a local level. Some Lumber Consortium enforcers are disaffected mercenaries or soldiers from elsewhere who have been recruited by the consortium to keep order in their company mill towns. Others have risen through the ranks of the company, beginning as simple roughnecks on the logging crews but showing an aptitude for pushing others around and informing on those they see as slackers to the company overseers.  Lumber Consortium enforcers serve a dual role as overseers for the company that manage works crews while nominally offering skilled protection from any threats the forest might offer. In reality, enforcers' responsibilities  within the company vary wildly based on the talent of the individuals and the whims of their overseers. Though not necessarily well schooled, some enforcers are selected for their cunning, intuition, and ability to motivate underlings by finding methods that keep people in line.  Since the Lumber Consortium considers itself the de facto authority in the lands it claims, these enforcers often take on the role of a police force. While a few do their best to maintain order and pursue justice, others spend more time spying on the populace and arresting people for "interfering with company business." Those living in areas controlled by the consortium are often subjected to threats, intimidation, and even beatings. Occasionally, the enforcers' strong-arm tactics do elicit useful information about people working outside the company's control, but for many enforcers the bullying is its own reward, and a means to maintain a climate of fear and control.&lt;/p&gt;&lt;/h4&gt;&lt;/div&gt;</t>
  </si>
  <si>
    <t>Ragewight</t>
  </si>
  <si>
    <t>(+2 Dex, +8 natural, -2 rage)</t>
  </si>
  <si>
    <t>Fort +6, Ref +5, Will +10; +4 morale bonus vs. spells, supernatural abilities, and spell-like abilities</t>
  </si>
  <si>
    <t>+4 morale bonus vs. spells, supernatural abilities, and spell-like abilities</t>
  </si>
  <si>
    <t>greatsword +12/+7 (2d6+6/17-20 plus energy drain), bite +7 (1d4+2 plus energy drain)</t>
  </si>
  <si>
    <t>create spawn, energy drain (1 level, DC 17), rage powers (animal fury, intimidating glare, knockback, superstition, unexpected strike)</t>
  </si>
  <si>
    <t>Str 18, Dex 14, Con -, Int 11, Wis 13, Cha 17</t>
  </si>
  <si>
    <t>Cleave, Furious Focus, Great Cleave, Improved Critical (greatsword), Lunge, Power Attack</t>
  </si>
  <si>
    <t>Climb +18, Intimidate +16, Knowledge (religion) +7, Perception +15, Stealth +20</t>
  </si>
  <si>
    <t xml:space="preserve"> temperate hills (necropolis of Nogortha)</t>
  </si>
  <si>
    <t>solitary, war band (1 ragewight plus 2-5 cairn wights), or war clan (2-5 ragewights plus 3-10 cairn wights)</t>
  </si>
  <si>
    <t>This desiccated corpse wields a greatsword, its eyes blazing with eerie red light.</t>
  </si>
  <si>
    <t>Create Spawn (Su) Most humanoids slain by a ragewight rise as cairn wights (though with chaotic evil alignments) in 1d4 rounds. However, humanoids with 6 or more Hit Dice and the rage class feature instead become ragewights, retaining the rage powers they had in life. Such spawn are under the command of their creator until its death, at which point they become free-willed undead.  Savage Fury (Ex) A ragewight can trigger a savage fury as a free action. It can use this fury for 24 rounds each day. These rounds don't need to be consecutive. The ragewight gains a +6 profane bonus to its Strength and Charisma and a +3 profane bonus on Will saves when using this fury. When a ragewight ends its fury, it is staggered for 1d4 rounds and can't resume its fury during this time. This ability otherwise functions as the greater rage barbarian class feature, treating the ragewight's racial Hit Dice as its barbarian level for the purposes of rage and any rage powers.</t>
  </si>
  <si>
    <t>Ragewights are the spirits of savage warriors who died in a rage and have since had their burial places disturbed or robbed. They are most common near the necropolis of Nogortha, a vast graveyard that includes many barrows of barbarians slain in 1707 ar by the expansionist forces of Taldor. Grave robbers plundering such barrows occasionally unleash a ragewight, which immediately sets out to build an undead army of spawn and wage war against those who slew it centuries ago.</t>
  </si>
  <si>
    <t>&lt;link rel="stylesheet"href="PF.css"&gt;&lt;div&gt;&lt;h2&gt;Ragewight&lt;/h2&gt;&lt;h3&gt;&lt;i&gt;This desiccated corpse wields a greatsword, its eyes blazing with eerie red light.&lt;/i&gt;&lt;/h3&gt;&lt;br&gt;&lt;/div&gt;&lt;div class="heading"&gt;&lt;p class="alignleft"&gt;Ragewight&lt;/p&gt;&lt;p class="alignright"&gt;CR 6&lt;/p&gt;&lt;div style="clear: both;"&gt;&lt;/div&gt;&lt;/div&gt;&lt;div&gt;&lt;h5&gt;&lt;b&gt;XP &lt;/b&gt;2,400&lt;/h5&gt;&lt;h5&gt;CE Medium undead &lt;/h5&gt;&lt;h5&gt;&lt;b&gt;Init &lt;/b&gt;+1; &lt;b&gt;Senses &lt;/b&gt;darkvision 60 ft.; Perception +15&lt;/h5&gt;&lt;/div&gt;&lt;hr/&gt;&lt;div&gt;&lt;h5&gt;&lt;b&gt;DEFENSE&lt;/b&gt;&lt;/h5&gt;&lt;/div&gt;&lt;hr/&gt;&lt;div&gt;&lt;h5&gt;&lt;b&gt;AC &lt;/b&gt;18, touch 10, flat-footed 16 (+2 Dex, +8 natural, -2 rage)&lt;/h5&gt;&lt;h5&gt;&lt;b&gt;hp &lt;/b&gt;82 (11d8+33)&lt;/h5&gt;&lt;h5&gt;&lt;b&gt;Fort &lt;/b&gt;+6, &lt;b&gt;Ref &lt;/b&gt;+5, &lt;b&gt;Will &lt;/b&gt;+10; +4 morale bonus vs. spells, supernatural abilities, and spell-like abilities&lt;/h5&gt;&lt;h5&gt;&lt;b&gt;Immune &lt;/b&gt;undead traits&lt;/h5&gt;&lt;/div&gt;&lt;hr/&gt;&lt;div&gt;&lt;h5&gt;&lt;b&gt;OFFENSE&lt;/b&gt;&lt;/h5&gt;&lt;/div&gt;&lt;hr/&gt;&lt;div&gt;&lt;h5&gt;&lt;b&gt;Spd &lt;/b&gt;40 ft.&lt;/h5&gt;&lt;h5&gt;&lt;b&gt;Melee &lt;/b&gt;greatsword +12/+7 (2d6+6/17-20 plus energy drain), bite +7 (1d4+2 plus energy drain)&lt;/h5&gt;&lt;h5&gt;&lt;b&gt;Ranged &lt;/b&gt;javelin +10 (1d6+4)&lt;/h5&gt;&lt;h5&gt;&lt;b&gt;Space &lt;/b&gt;5 ft.; &lt;b&gt;Reach &lt;/b&gt;5 ft.&lt;/h5&gt;&lt;h5&gt;&lt;b&gt;Special Attacks &lt;/b&gt;create spawn, energy drain (1 level, DC 17), rage powers (animal fury, intimidating glare, knockback, superstition, unexpected strike)&lt;/h5&gt;&lt;/div&gt;&lt;hr/&gt;&lt;div&gt;&lt;h5&gt;&lt;b&gt;TACTICS&lt;/b&gt;&lt;/h5&gt;&lt;/div&gt;&lt;hr/&gt;&lt;div&gt;&lt;h5&gt;&lt;b&gt;Base Statistics &lt;/b&gt;When not using savage fury, the ragewight's statistics are &lt;b&gt;AC&lt;/b&gt; 19, touch 11, flat-footed 18 (+1 &lt;b&gt;Dex&lt;/b&gt;, +8 natural); &lt;b&gt;hp&lt;/b&gt; 49 (11d8); &lt;b&gt;Fort&lt;/b&gt; +3, &lt;b&gt;Will&lt;/b&gt; +8; &lt;b&gt;Melee&lt;/b&gt; mwk greatsword +9/+4 (2d6+1/17-20 plus energy drain); &lt;b&gt;Ranged&lt;/b&gt; javelin +9 (1d6+4); &lt;b&gt;Str&lt;/b&gt; 12, &lt;b&gt;Cha&lt;/b&gt; 11; &lt;b&gt;CMB&lt;/b&gt; +9; &lt;b&gt;CMD&lt;/b&gt; 21; &lt;b&gt;Skills&lt;/b&gt; Climb +15, Intimidate +11&lt;/h5&gt;&lt;/div&gt;&lt;hr/&gt;&lt;div&gt;&lt;h5&gt;&lt;b&gt;STATISTICS&lt;/b&gt;&lt;/h5&gt;&lt;/div&gt;&lt;hr/&gt;&lt;div&gt;&lt;h5&gt;&lt;b&gt;Str &lt;/b&gt;18, &lt;b&gt;Dex &lt;/b&gt;14, &lt;b&gt;Con &lt;/b&gt;-, &lt;b&gt;Int &lt;/b&gt; 11, &lt;b&gt;Wis &lt;/b&gt;13, &lt;b&gt;Cha &lt;/b&gt;17&lt;/h5&gt;&lt;h5&gt;&lt;b&gt;Base Atk &lt;/b&gt;+8; &lt;b&gt;CMB &lt;/b&gt;+12; &lt;b&gt;CMD &lt;/b&gt;24&lt;/h5&gt;&lt;h5&gt;&lt;b&gt;Feats &lt;/b&gt;Cleave, Furious Focus&lt;sup&gt;UC&lt;/sup&gt;, Great Cleave, Improved Critical (greatsword), Lunge, Power Attack&lt;/h5&gt;&lt;h5&gt;&lt;b&gt;Skills &lt;/b&gt;Climb +18, Intimidate +16, Knowledge (religion) +7, Perception +15, Stealth +20; &lt;b&gt;Racial Modifiers &lt;/b&gt;+8 Stealth&lt;/h5&gt;&lt;h5&gt;&lt;b&gt;Languages &lt;/b&gt;Common&lt;/h5&gt;&lt;h5&gt;&lt;b&gt;Gear &lt;/b&gt;greatsword, javelin&lt;/h5&gt;&lt;/div&gt;&lt;hr/&gt;&lt;div&gt;&lt;h5&gt;&lt;b&gt;ECOLOGY&lt;/b&gt;&lt;/h5&gt;&lt;/div&gt;&lt;hr/&gt;&lt;div&gt;&lt;h5&gt;&lt;b&gt;Environment &lt;/b&gt; temperate hills (necropolis of Nogortha)&lt;/h5&gt;&lt;h5&gt;&lt;b&gt;Organization &lt;/b&gt;solitary, war band (1 ragewight plus 2-5 cairn wights), or war clan (2-5 ragewights plus 3-10 cairn wights)&lt;/h5&gt;&lt;h5&gt;&lt;b&gt;Treasure &lt;/b&gt;standard&lt;/h5&gt;&lt;/div&gt;&lt;hr/&gt;&lt;div&gt;&lt;h5&gt;&lt;b&gt;SPECIAL ABILITIES&lt;/b&gt;&lt;/h5&gt;&lt;/div&gt;&lt;hr/&gt;&lt;div&gt;&lt;/h5&gt;&lt;h5&gt;&lt;b&gt;Create Spawn (Su)&lt;/b&gt; Most humanoids slain by a ragewight rise as cairn wights (though with chaotic evil alignments) in 1d4 rounds. However, humanoids with 6 or more Hit Dice and the rage class feature instead become ragewights, retaining the rage powers they had in life. Such spawn are under the command of their creator until its death, at which point they become free-willed undead.  &lt;/h5&gt;&lt;h5&gt;&lt;b&gt;Savage Fury (Ex)&lt;/b&gt; A ragewight can trigger a savage fury as a free action. It can use this fury for 24 rounds each day. These rounds don't need to be consecutive. The ragewight gains a +6 profane bonus to its Strength and Charisma and a +3 profane bonus on Will saves when using this fury. When a ragewight ends its fury, it is staggered for 1d4 rounds and can't resume its fury during this time. This ability otherwise functions as the greater rage barbarian class feature, treating the ragewight's racial Hit Dice as its barbarian level for the purposes of rage and any rage powers.&lt;/h5&gt;&lt;/div&gt;&lt;br&gt;&lt;div&gt;&lt;h4&gt;&lt;p&gt;&lt;p&gt;Ragewights are the spirits of savage warriors who died in a rage and have since had their burial places disturbed or robbed. They are most common near the necropolis of Nogortha, a vast graveyard that includes many barrows of barbarians slain in 1707 ar by the expansionist forces of Taldor. Grave robbers plundering such barrows occasionally unleash a ragewight, which immediately sets out to build an undead army of spawn and wage war against those who slew it centuries ago.&lt;/p&gt;&lt;/h4&gt;&lt;/div&gt;</t>
  </si>
  <si>
    <t>greatsword, javelin</t>
  </si>
  <si>
    <t>When not using savage fury, the ragewight's statistics are AC 19, touch 11, flat-footed 18 (+1 Dex, +8 natural); hp 49 (11d8); Fort +3, Will +8; Melee mwk greatsword +9/+4 (2d6+1/17-20 plus energy drain); Ranged javelin +9 (1d6+4); Str 12, Cha 11; CMB +9; CMD 21; Skills Climb +15, Intimidate +11</t>
  </si>
  <si>
    <t>Sawdust Slough</t>
  </si>
  <si>
    <t>low-light vision, tremorsense 60 ft.; Perception -5</t>
  </si>
  <si>
    <t>choking chaff (5 ft., DC 18)</t>
  </si>
  <si>
    <t>Fort +10, Ref +1, Will -3</t>
  </si>
  <si>
    <t>slam +7 (1d6+6)</t>
  </si>
  <si>
    <t>engulf (DC 17, 1d6+6 bludgeoning plus choking chaff)</t>
  </si>
  <si>
    <t>Str 18, Dex 8, Con 21, Int -, Wis 1, Cha 1</t>
  </si>
  <si>
    <t>Climb +12</t>
  </si>
  <si>
    <t>flammable</t>
  </si>
  <si>
    <t>solitary, pair, or cascade (3-6)</t>
  </si>
  <si>
    <t>A cloud of fine dust particles hangs in the air around this seething mass of sawdust and wood shavings.</t>
  </si>
  <si>
    <t>Choking Chaff (Ex) A sawdust slough constantly releases particles of plant matter that form a cloud of choking dust around it. Creatures beginning their turns adjacent to a sawdust slough are coated with this dust, revealing invisible creatures (as glitterdust, though without any of that spell's other effects) and dazzling creatures as long as they remain adjacent to it and for 1d3 rounds thereafter. In addition, creatures that breathe that begin their turns adjacent to the sawdust slough are sickened for the same duration (Fortitude DC 18 negates). Creatures that hold their breath before being exposed to the choking chaff aura are immune to the sickening effect for as long as they hold their breath. The save DC is Constitution-based. A sawdust slough's choking chaff aura is burned off when it takes fire damage, and does not become active again until the end of the sawdust slough's next turn.  Flammable (Ex) Sawdust sloughs and the particulate cloud surrounding them are highly flammable, causing any damaging flame around them to flare up in gouts of fire. Any creature adjacent to a sawdust slough (including creatures engulfed by it) when it takes fire damage must  succeed at a DC 18 Reflex save or take half as much fire damage as that dealt to the sawdust slough. The save DC is Constitution-based.</t>
  </si>
  <si>
    <t>The vast forests of Andoran have long been prime timberlands, logged and exploited for centuries as crucial resources in Andoran's efforts to establish itself as a great naval and shipbuilding power. Rather than seek to work in balance with the forests, many logging groups have clear-cut vast sections of woodland, and such depredations have not been without consequence.  As the blood of fey guardians is spilled and spirits of ancient plants and wild places are destroyed, the wild power sometimes weaves itself into the sawdust and shavings left behind by loggers, spawning mindlessly destructive masses of detritus called sawdust sloughs. These creatures are drawn to loud noises and vibrations, especially metallic sounds such as chopping and sawing. They savagely attack loggers and mills, engulfing and suffocating all creatures they encounter and grinding their flesh into bloody paste.</t>
  </si>
  <si>
    <t>&lt;link rel="stylesheet"href="PF.css"&gt;&lt;div&gt;&lt;h2&gt;Sawdust Slough&lt;/h2&gt;&lt;h3&gt;&lt;i&gt;A cloud of fine dust particles hangs in the air around this seething mass of sawdust and wood shavings.&lt;/i&gt;&lt;/h3&gt;&lt;br&gt;&lt;/div&gt;&lt;div class="heading"&gt;&lt;p class="alignleft"&gt;Sawdust Slough&lt;/p&gt;&lt;p class="alignright"&gt;CR 4&lt;/p&gt;&lt;div style="clear: both;"&gt;&lt;/div&gt;&lt;/div&gt;&lt;div&gt;&lt;h5&gt;&lt;b&gt;XP &lt;/b&gt;1,200&lt;/h5&gt;&lt;h5&gt;N Large plant &lt;/h5&gt;&lt;h5&gt;&lt;b&gt;Init &lt;/b&gt;-1; &lt;b&gt;Senses &lt;/b&gt;low-light vision, tremorsense 60 ft.; Perception -5&lt;/h5&gt;&lt;h5&gt;&lt;b&gt;Aura &lt;/b&gt;choking chaff (5 ft., DC 18)&lt;/h5&gt;&lt;/div&gt;&lt;hr/&gt;&lt;div&gt;&lt;h5&gt;&lt;b&gt;DEFENSE&lt;/b&gt;&lt;/h5&gt;&lt;/div&gt;&lt;hr/&gt;&lt;div&gt;&lt;h5&gt;&lt;b&gt;AC &lt;/b&gt;12, touch 8, flat-footed 12 (-1 Dex, +4 natural, -1 size)&lt;/h5&gt;&lt;h5&gt;&lt;b&gt;hp &lt;/b&gt;57 (6d8+30)&lt;/h5&gt;&lt;h5&gt;&lt;b&gt;Fort &lt;/b&gt;+10, &lt;b&gt;Ref &lt;/b&gt;+1, &lt;b&gt;Will &lt;/b&gt;-3&lt;/h5&gt;&lt;h5&gt;&lt;b&gt;Defensive Abilities &lt;/b&gt;amorphous; &lt;b&gt;DR &lt;/b&gt;5/-; &lt;b&gt;Immune &lt;/b&gt;plant traits&lt;/h5&gt;&lt;h5&gt;&lt;b&gt;Weaknesses &lt;/b&gt;vulnerable to fire&lt;/h5&gt;&lt;/div&gt;&lt;hr/&gt;&lt;div&gt;&lt;h5&gt;&lt;b&gt;OFFENSE&lt;/b&gt;&lt;/h5&gt;&lt;/div&gt;&lt;hr/&gt;&lt;div&gt;&lt;h5&gt;&lt;b&gt;Spd &lt;/b&gt;20 ft., climb 20 ft.&lt;/h5&gt;&lt;h5&gt;&lt;b&gt;Melee &lt;/b&gt;slam +7 (1d6+6)&lt;/h5&gt;&lt;h5&gt;&lt;b&gt;Space &lt;/b&gt;10 ft.; &lt;b&gt;Reach &lt;/b&gt;5 ft.&lt;/h5&gt;&lt;h5&gt;&lt;b&gt;Special Attacks &lt;/b&gt;engulf (DC 17, 1d6+6 bludgeoning plus choking chaff)&lt;/h5&gt;&lt;/div&gt;&lt;hr/&gt;&lt;div&gt;&lt;h5&gt;&lt;b&gt;STATISTICS&lt;/b&gt;&lt;/h5&gt;&lt;/div&gt;&lt;hr/&gt;&lt;div&gt;&lt;h5&gt;&lt;b&gt;Str &lt;/b&gt;18, &lt;b&gt;Dex &lt;/b&gt;8, &lt;b&gt;Con &lt;/b&gt;21, &lt;b&gt;Int &lt;/b&gt; -, &lt;b&gt;Wis &lt;/b&gt;1, &lt;b&gt;Cha &lt;/b&gt;1&lt;/h5&gt;&lt;h5&gt;&lt;b&gt;Base Atk &lt;/b&gt;+4; &lt;b&gt;CMB &lt;/b&gt;+9; &lt;b&gt;CMD &lt;/b&gt;18 (can't be tripped)&lt;/h5&gt;&lt;h5&gt;&lt;b&gt;Skills &lt;/b&gt;Climb +12&lt;/h5&gt;&lt;h5&gt;&lt;b&gt;SQ &lt;/b&gt;flammable&lt;/h5&gt;&lt;/div&gt;&lt;hr/&gt;&lt;div&gt;&lt;h5&gt;&lt;b&gt;ECOLOGY&lt;/b&gt;&lt;/h5&gt;&lt;/div&gt;&lt;hr/&gt;&lt;div&gt;&lt;h5&gt;&lt;b&gt;Environment &lt;/b&gt; temperate forest&lt;/h5&gt;&lt;h5&gt;&lt;b&gt;Organization &lt;/b&gt;solitary, pair, or cascade (3-6)&lt;/h5&gt;&lt;h5&gt;&lt;b&gt;Treasure &lt;/b&gt;standard&lt;/h5&gt;&lt;/div&gt;&lt;hr/&gt;&lt;div&gt;&lt;h5&gt;&lt;b&gt;SPECIAL ABILITIES&lt;/b&gt;&lt;/h5&gt;&lt;/div&gt;&lt;hr/&gt;&lt;div&gt;&lt;/h5&gt;&lt;h5&gt;&lt;b&gt;Choking Chaff (Ex)&lt;/b&gt; A sawdust slough constantly releases particles of plant matter that form a cloud of choking dust around it. Creatures beginning their turns adjacent to a sawdust slough are coated with this dust, revealing invisible creatures (as &lt;i&gt;glitterdust&lt;/i&gt;, though without any of that spell's other effects) and dazzling creatures as long as they remain adjacent to it and for 1d3 rounds thereafter. In addition, creatures that breathe that begin their turns adjacent to the sawdust slough are sickened for the same duration (Fortitude DC 18 negates). Creatures that hold their breath before being exposed to the choking chaff aura are immune to the sickening effect for as long as they hold their breath. The save DC is Constitution-based. A sawdust slough's choking chaff aura is burned off when it takes fire damage, and does not become active again until the end of the sawdust slough's next turn.  &lt;/h5&gt;&lt;h5&gt;&lt;b&gt;Flammable (Ex)&lt;/b&gt; Sawdust sloughs and the particulate cloud surrounding them are highly flammable, causing any damaging flame around them to flare up in gouts of fire. Any creature adjacent to a sawdust slough (including creatures engulfed by it) when it takes fire damage must  succeed at a DC 18 Reflex save or take half as much fire damage as that dealt to the sawdust slough. The save DC is Constitution-based.&lt;/h5&gt;&lt;/div&gt;&lt;br&gt;&lt;div&gt;&lt;h4&gt;&lt;p&gt;&lt;p&gt;The vast forests of Andoran have long been prime timberlands, logged and exploited for centuries as crucial resources in Andoran's efforts to establish itself as a great naval and shipbuilding power. Rather than seek to work in balance with the forests, many logging groups have clear-cut vast sections of woodland, and such depredations have not been without consequence.  As the blood of fey guardians is spilled and spirits of ancient plants and wild places are destroyed, the wild power sometimes weaves itself into the sawdust and shavings left behind by loggers, spawning mindlessly destructive masses of detritus called sawdust sloughs. These creatures are drawn to loud noises and vibrations, especially metallic sounds such as chopping and sawing. They savagely attack loggers and mills, engulfing and suffocating all creatures they encounter and grinding their flesh into bloody paste.&lt;/p&gt;&lt;/h4&gt;&lt;/div&gt;</t>
  </si>
  <si>
    <t>ranger (trapper) 4</t>
  </si>
  <si>
    <t>Pathfinder RPG Ultimate Magic 65</t>
  </si>
  <si>
    <t>mwk bardiche +9 (1d8+6/19-20) or 2 claws +9 (1d4+4)</t>
  </si>
  <si>
    <t>mwk composite longbow +6 (1d8+4/x3)</t>
  </si>
  <si>
    <t>favored enemy (humans +2), rend (2 claws, 1d6)</t>
  </si>
  <si>
    <t>Str 18, Dex 13, Con 14, Int 12, Wis 12, Cha 6</t>
  </si>
  <si>
    <t>Aspect of the Beast (claws), Endurance, Power Attack, Rending Claws, Weapon Focus (claws)</t>
  </si>
  <si>
    <t>Acrobatics +4, Climb +10, Disable Device +9, Handle Animal +2, Intimidate +5, Knowledge (nature) +5, Perception +8 (+10 to locate traps), Profession (trapper) +5, Stealth +7, Survival +8, Swim +7</t>
  </si>
  <si>
    <t>change shape (human, hybrid, and wolf; polymorph), favored terrain (forest +2), hunter's bond (companions), lycanthropic empathy (wolves and dire wolves), track +2, trapfinding +2, wild empathy +3</t>
  </si>
  <si>
    <t xml:space="preserve"> Any land</t>
  </si>
  <si>
    <t>solitary, pair, pack (2-4), or warband (2-6 silverblood werewolves, 2-8 werewolves, and 10-20 hobgoblins)</t>
  </si>
  <si>
    <t>NPC gear (mwk chain shirt, mwk buckler, mwk bardiche, mwk composite longbow [+4 Str] with 20 arrows, cloak of resistance +1, backpack, bear trapsAPG [2], masterwork thieves' tools, other treasure)</t>
  </si>
  <si>
    <t>This snarling creature has a woman's body, but the head and claws of a savage wolf.</t>
  </si>
  <si>
    <t>Silverblood Lycanthrope</t>
  </si>
  <si>
    <t>Silverblood werewolves are a rare type of lycanthrope found almost exclusively in the Arthfell Forest. They are the survivors of an experimental process conceived by jeweler-turned-werewolf Garrick Argentum, and developed by his allies in the Shadow Pack, a group of werewolf druids in the forest. The Shadow Pack conducted an eldritch ritual involving successive exposures to pure silver under the light of the full moon in an attempt to desensitize the werewolves to the deadly touch of silver (in theory, this process could also produce other types of silverblood lycanthropes). The experiment was a success, and the werewolves lost their vulnerability. Swollen with pride at their new ability, the Shadow Pack joined forces with the hobgoblins of the wood and attacked the town of Olfden. Turned back after a savage battle known as the Night of Silver Blood, the werewolves sought to regroup and prepare a new assault, but on the night of the next new moon they discovered a fatal flaw in their blasphemous rite. Tied now more than ever to the lunar cycle, most of the silverblood werewolves wasted away and died when the moon darkened. Even those few that survived are greatly weakened when each new moon comes, though the surge of power when the moon waxes full still earns them great respect, and many have found positions of leadership among the werewolves of the wood.  Though the Night of Silver Blood was a failure, many hobgoblins and werewolves within the Arthfell Forest believe it is proof that major towns and even small cities could be totally ravaged by a somewhat larger, better-prepared force spearheaded by silverblood werewolves. Some groups of silverblood werewolves continue to maintain close connections to the local hobgoblins, forming war parties with them that raid farther and farther from the woods during the nights of the full moon. If one such band were to have a noteworthy success, its leaders might be able to gather a much larger force that could once again threaten Olfden or similarly sized settlements.   Creating a Silverblood Lycanthrope  "Silverblood lycanthrope" is an acquired lycanthrope template (Pathfinder RPG Bestiary 196) that can be added to any humanoid or lycanthrope. If added to a creature that already has the lycanthrope template, it replaces that template.  Challenge Rating: Same as base creature +2 (this includes the +1 increase for being a natural lycanthrope).  Size and Type: The creature (referred to hereafter as the base creature) gains the shapechanger subtype. The silverblood lycanthrope takes on the characteristics of the base animal. Its hybrid form is the same size as the base animal or the base creature, whichever is larger.  AC: In animal or hybrid form the silverblood lycanthrope gains a +4 natural armor bonus to AC.  Defensive Abilities: A silverblood lycanthrope gains DR 1/- in animal or hybrid form. When the moon is at least half full, this increases to DR 3/-, and during the nights of the full moon the silverblood lycanthrope gains DR 10/-.  Speed: Same as the base creature or base animal, depending on which form the lycanthrope is using. Hybrids use the base creature's speed.  Melee: A lycanthrope gains a bite attack in animal and hybrid forms according to the base animal.  Special Attacks: A silverblood lycanthrope retains all the special attacks, qualities, and abilities of the base creature. In animal or hybrid form it gains any special attacks associated with its natural weapons. A silverblood lycanthrope also gains low-light vision, scent, and the following abilities.  Change Shape (Su): All silverblood lycanthropes have three forms: a humanoid form, an animal form, and a hybrid form. Equipment does not meld with the new form when changing between humanoid and hybrid form, but does when changing between those forms and animal form. A silverblood lycanthrope can shift to any of its three forms as a move action. A slain silverblood lycanthrope reverts to its humanoid form, although it remains dead.  Curse of Lycanthropy (Su): A silverblood lycanthrope's bite attack in animal or hybrid form infects a humanoid target with lycanthropy (Fortitude DC 15 negates). If the victim's size is not within one size category of the silverblood lycanthrope, this ability has no effect. Creatures that become lycanthropes as a result of this curse become standard afflicted lycanthropes rather than silverblood lycanthropes.  Lunar Sympathy (Su): A silverblood lycanthrope is filled with enthusiastic vigor when the light of the moon is strongest. When the moon is at least half full, a silverblood lycanthrope gains the benefit of bless whenever it is outdoors at night. On nights of the full moon, a silverblood lycanthrope gains the effect of heroism rather than bless, and retains the benefit indoors.  When the moon is less than half full, a silverblood lycanthrope becomes fatigued during the night. On nights of the new moon, a silverblood lycanthrope becomes fatigued   during the day and each night becomes exhausted and takes 1d4 points of Constitution damage. A successful DC 20 Fortitude save reduces the Constitution damage by half.  Lycanthropic Empathy (Ex): In any form, silverblood lycanthropes can communicate and empathize with animals of the same species as the base animal. They can use Diplomacy to alter such an animal's attitude, and when so doing gain a +4 racial bonus on the check. Due to their near-legendary reputation, silverblood lycanthropes gain a +8 racial bonus on Diplomacy and Intimidate checks against standard lycanthropes of the same base creature.  Ability Scores: +2 Wis, -2 Cha in all forms; +2 Str, +2 Con in hybrid and animal forms. Silverblood lycanthropes have enhanced senses but are not fully in control of their emotions and animalistic urges. In addition to these adjustments to the base creature's statistics, a silverblood lycanthrope's ability scores change when she assumes animal or hybrid form. In human form, the silverblood lycanthrope's ability scores are unchanged from the base creature's form. In animal and hybrid forms, the silverblood lycanthrope's ability scores are the same as the base creature's or the base animal's, whichever ability score is higher.</t>
  </si>
  <si>
    <t>&lt;link rel="stylesheet"href="PF.css"&gt;&lt;div&gt;&lt;h2&gt;Silverblood Lycanthrope&lt;/h2&gt;&lt;h3&gt;&lt;i&gt;This snarling creature has a woman's body, but the head and claws of a savage wolf.&lt;/i&gt;&lt;/h3&gt;&lt;br&gt;&lt;/div&gt;&lt;div class="heading"&gt;&lt;p class="alignleft"&gt;Silverblood Werewolf (Human Form)&lt;/p&gt;&lt;p class="alignright"&gt;CR 5&lt;/p&gt;&lt;div style="clear: both;"&gt;&lt;/div&gt;&lt;/div&gt;&lt;div&gt;&lt;h5&gt;&lt;b&gt;XP &lt;/b&gt;1,600&lt;/h5&gt;&lt;h5&gt;Human ranger (trapper) 4 (&lt;i&gt;Pathfinder RPG Ultimate Magic&lt;/i&gt; 65)&lt;/h5&gt;&lt;h5&gt;CE Medium humanoid (human, shapechanger)&lt;/h5&gt;&lt;h5&gt;&lt;b&gt;Init &lt;/b&gt;+1; &lt;b&gt;Senses &lt;/b&gt;low-light vision, scent; Perception +8&lt;/h5&gt;&lt;/div&gt;&lt;hr/&gt;&lt;div&gt;&lt;h5&gt;&lt;b&gt;DEFENSE&lt;/b&gt;&lt;/h5&gt;&lt;/div&gt;&lt;hr/&gt;&lt;div&gt;&lt;h5&gt;&lt;b&gt;AC &lt;/b&gt;15, touch 11, flat-footed 14 (+4 armor, +1 Dex)&lt;/h5&gt;&lt;h5&gt;&lt;b&gt;hp &lt;/b&gt;38 (4d10+12)&lt;/h5&gt;&lt;h5&gt;&lt;b&gt;Fort &lt;/b&gt;+7, &lt;b&gt;Ref &lt;/b&gt;+6, &lt;b&gt;Will &lt;/b&gt;+3&lt;/h5&gt;&lt;/div&gt;&lt;hr/&gt;&lt;div&gt;&lt;h5&gt;&lt;b&gt;OFFENSE&lt;/b&gt;&lt;/h5&gt;&lt;/div&gt;&lt;hr/&gt;&lt;div&gt;&lt;h5&gt;&lt;b&gt;Spd &lt;/b&gt;30 ft.&lt;/h5&gt;&lt;h5&gt;&lt;b&gt;Melee &lt;/b&gt;mwk bardiche +9 (1d8+6/19-20) or &lt;/br&gt;2 claws +9 (1d4+4)&lt;/h5&gt;&lt;h5&gt;&lt;b&gt;Ranged &lt;/b&gt;mwk composite longbow +6 (1d8+4/x3)&lt;/h5&gt;&lt;h5&gt;&lt;b&gt;Space &lt;/b&gt;5 ft.; &lt;b&gt;Reach &lt;/b&gt;5 ft.&lt;/h5&gt;&lt;h5&gt;&lt;b&gt;Special Attacks &lt;/b&gt;favored enemy (humans +2), rend (2 claws, 1d6)&lt;/h5&gt;&lt;/div&gt;&lt;hr/&gt;&lt;div&gt;&lt;h5&gt;&lt;b&gt;STATISTICS&lt;/b&gt;&lt;/h5&gt;&lt;/div&gt;&lt;hr/&gt;&lt;div&gt;&lt;h5&gt;&lt;b&gt;Str &lt;/b&gt;18, &lt;b&gt;Dex &lt;/b&gt;13, &lt;b&gt;Con &lt;/b&gt;14, &lt;b&gt;Int &lt;/b&gt; 12, &lt;b&gt;Wis &lt;/b&gt;12, &lt;b&gt;Cha &lt;/b&gt;6&lt;/h5&gt;&lt;h5&gt;&lt;b&gt;Base Atk &lt;/b&gt;+4; &lt;b&gt;CMB &lt;/b&gt;+8; &lt;b&gt;CMD &lt;/b&gt;19&lt;/h5&gt;&lt;h5&gt;&lt;b&gt;Feats &lt;/b&gt;Aspect of the Beast&lt;sup&gt;APG&lt;/sup&gt; (claws), Endurance, Power Attack, Rending Claws&lt;sup&gt;APG&lt;/sup&gt;, Weapon Focus (claws)&lt;/h5&gt;&lt;h5&gt;&lt;b&gt;Skills &lt;/b&gt;Acrobatics +4, Climb +10, Disable Device +9, Handle Animal +2, Intimidate +5, Knowledge (nature) +5, Perception +8 (+10 to locate traps), Profession (trapper) +5, Stealth +7, Survival +8, Swim +7&lt;/h5&gt;&lt;h5&gt;&lt;b&gt;Languages &lt;/b&gt;Common, Sylvan&lt;/h5&gt;&lt;h5&gt;&lt;b&gt;SQ &lt;/b&gt;change shape (human, hybrid, and wolf; polymorph), favored terrain (forest +2), hunter's bond (companions), lycanthropic empathy (wolves and dire wolves), track +2, trapfinding +2, wild empathy +3&lt;/h5&gt;&lt;/div&gt;&lt;hr/&gt;&lt;div&gt;&lt;h5&gt;&lt;b&gt;ECOLOGY&lt;/b&gt;&lt;/h5&gt;&lt;/div&gt;&lt;hr/&gt;&lt;div&gt;&lt;h5&gt;&lt;b&gt;Environment &lt;/b&gt; Any land&lt;/h5&gt;&lt;h5&gt;&lt;b&gt;Organization &lt;/b&gt;solitary, pair, pack (2-4), or warband (2-6 silverblood werewolves, 2-8 werewolves, and 10-20 hobgoblins)&lt;/h5&gt;&lt;h5&gt;&lt;b&gt;Treasure &lt;/b&gt;NPC gear (mwk chain shirt, mwk buckler, mwk bardiche, mwk composite longbow [+4 Str] with 20 arrows, &lt;i&gt;cloak of resistance +1&lt;/i&gt;, backpack, bear traps&lt;sup&gt;APG&lt;/sup&gt; [2], masterwork thieves' tools, other treasure)&lt;/h5&gt;&lt;/div&gt;&lt;br&gt;&lt;div&gt;&lt;h4&gt;&lt;p&gt;&lt;p&gt;Silverblood werewolves are a rare type of lycanthrope found almost exclusively in the Arthfell Forest. They are the survivors of an experimental process conceived by jeweler-turned-werewolf Garrick Argentum, and developed by his allies in the Shadow Pack, a group of werewolf druids in the forest. The Shadow Pack conducted an eldritch ritual involving successive exposures to pure silver under the light of the full moon in an attempt to desensitize the werewolves to the deadly touch of silver (in theory, this process could also produce other types of silverblood lycanthropes). The experiment was a success, and the werewolves lost their vulnerability. Swollen with pride at their new ability, the Shadow Pack joined forces with the hobgoblins of the wood and attacked the town of Olfden. Turned back after a savage battle known as the Night of Silver Blood, the werewolves sought to regroup and prepare a new assault, but on the night of the next new moon they discovered a fatal flaw in their blasphemous rite. Tied now more than ever to the lunar cycle, most of the silverblood werewolves wasted away and died when the moon darkened. Even those few that survived are greatly weakened when each new moon comes, though the surge of power when the moon waxes full still earns them great respect, and many have found positions of leadership among the werewolves of the wood.  Though the Night of Silver Blood was a failure, many hobgoblins and werewolves within the Arthfell Forest believe it is proof that major towns and even small cities could be totally ravaged by a somewhat larger, better-prepared force spearheaded by silverblood werewolves. Some groups of silverblood werewolves continue to maintain close connections to the local hobgoblins, forming war parties with them that raid farther and farther from the woods during the nights of the full moon. If one such band were to have a noteworthy success, its leaders might be able to gather a much larger force that could once again threaten Olfden or similarly sized settlements.   &lt;br&gt;&lt;b&gt;Creating a Silverblood Lycanthrope&lt;/b&gt;&lt;br&gt;  "Silverblood lycanthrope" is an acquired lycanthrope template (&lt;i&gt;Pathfinder RPG Bestiary&lt;/i&gt; 196) that can be added to any humanoid or lycanthrope. If added to a creature that already has the lycanthrope template, it replaces that template.  &lt;br&gt;&lt;b&gt;Challenge Rating:&lt;/b&gt; Same as base creature +2 (this includes the +1 increase for being a natural lycanthrope).  &lt;br&gt;&lt;b&gt;Size and Type:&lt;/b&gt; The creature (referred to hereafter as the base creature) gains the shapechanger subtype. The silverblood lycanthrope takes on the characteristics of the base animal. Its hybrid form is the same size as the base animal or the base creature, whichever is larger.  &lt;br&gt;&lt;b&gt;AC:&lt;/b&gt; In animal or hybrid form the silverblood lycanthrope gains a +4 natural armor bonus to AC.  &lt;br&gt;&lt;b&gt;Defensive Abilities:&lt;/b&gt; A silverblood lycanthrope gains DR 1/- in animal or hybrid form. When the moon is at least half full, this increases to DR 3/-, and during the nights of the full moon the silverblood lycanthrope gains DR 10/-.  &lt;br&gt;&lt;b&gt;Speed:&lt;/b&gt; Same as the base creature or base animal, depending on which form the lycanthrope is using. Hybrids use the base creature's speed.  &lt;br&gt;&lt;b&gt;Melee:&lt;/b&gt; A lycanthrope gains a bite attack in animal and hybrid forms according to the base animal.  &lt;br&gt;&lt;b&gt;Special Attacks:&lt;/b&gt; A silverblood lycanthrope retains all the special attacks, qualities, and abilities of the base creature. In animal or hybrid form it gains any special attacks associated with its natural weapons. A silverblood lycanthrope also gains low-light vision, scent, and the following abilities.  &lt;br&gt;&lt;i&gt;Change Shape (Su)&lt;/i&gt;: All silverblood lycanthropes have three forms: a humanoid form, an animal form, and a hybrid form. Equipment does not meld with the new form when changing between humanoid and hybrid form, but does when changing between those forms and animal form. A silverblood lycanthrope can shift to any of its three forms as a move action. A slain silverblood lycanthrope reverts to its humanoid form, although it remains dead.  &lt;br&gt;&lt;i&gt;Curse of Lycanthropy (Su)&lt;/i&gt;: A silverblood lycanthrope's bite attack in animal or hybrid form infects a humanoid target with lycanthropy (Fortitude DC 15 negates). If the victim's size is not within one size category of the silverblood lycanthrope, this ability has no effect. Creatures that become lycanthropes as a result of this curse become standard afflicted lycanthropes rather than silverblood lycanthropes.  &lt;br&gt;&lt;i&gt;Lunar Sympathy (Su)&lt;/i&gt;: A silverblood lycanthrope is filled with enthusiastic vigor when the light of the moon is strongest. When the moon is at least half full, a silverblood lycanthrope gains the benefit of &lt;i&gt;bless&lt;/i&gt; whenever it is outdoors at night. On nights of the full moon, a silverblood lycanthrope gains the effect of &lt;i&gt;heroism&lt;/i&gt; rather than &lt;i&gt;bless&lt;/i&gt;, and retains the benefit indoors.  When the moon is less than half full, a silverblood lycanthrope becomes fatigued during the night. On nights of the new moon, a silverblood lycanthrope becomes fatigued   during the day and each night becomes exhausted and takes 1d4 points of Constitution damage. A successful DC 20 Fortitude save reduces the Constitution damage by half.  &lt;br&gt;&lt;i&gt;Lycanthropic Empathy (Ex)&lt;/i&gt;: In any form, silverblood lycanthropes can communicate and empathize with animals of the same species as the base animal. They can use Diplomacy to alter such an animal's attitude, and when so doing gain a +4 racial bonus on the check. Due to their near-legendary reputation, silverblood lycanthropes gain a +8 racial bonus on Diplomacy and Intimidate checks against standard lycanthropes of the same base creature.  &lt;br&gt;&lt;b&gt;Ability Scores:&lt;/b&gt; +2 Wis, -2 Cha in all forms; +2 Str, +2 Con in hybrid and animal forms. Silverblood lycanthropes have enhanced senses but are not fully in control of their emotions and animalistic urges. In addition to these adjustments to the base creature's statistics, a silverblood lycanthrope's ability scores change when she assumes animal or hybrid form. In human form, the silverblood lycanthrope's ability scores are unchanged from the base creature's form. In animal and hybrid forms, the silverblood lycanthrope's ability scores are the same as the base creature's or the base animal's, whichever ability score is higher.&lt;/p&gt;&lt;/h4&gt;&lt;/div&gt;</t>
  </si>
  <si>
    <t>trapper</t>
  </si>
  <si>
    <t>3/-</t>
  </si>
  <si>
    <t>mwk bardiche +10 (1d8+7/19-20) or  2 claws +10 (1d4+5), bite +4 (1d4+2 plus trip and curse of lycanthropy)</t>
  </si>
  <si>
    <t>mwk composite longbow +7 (1d8+4/x3)</t>
  </si>
  <si>
    <t>Str 20, Dex 15, Con 17, Int 12, Wis 12, Cha 6</t>
  </si>
  <si>
    <t>Acrobatics +5, Climb +11, Disable Device +10, Handle Animal +2, Intimidate +5, Knowledge (nature) +5, Perception +8 (+10 to locate traps), Profession (trapper) +5, Stealth +8, Survival +8, Swim +8</t>
  </si>
  <si>
    <t>&lt;link rel="stylesheet"href="PF.css"&gt;&lt;div&gt;&lt;h2&gt;Silverblood Lycanthrope&lt;/h2&gt;&lt;h3&gt;&lt;i&gt;This snarling creature has a woman's body, but the head and claws of a savage wolf.&lt;/i&gt;&lt;/h3&gt;&lt;br&gt;&lt;/div&gt;&lt;div class="heading"&gt;&lt;p class="alignleft"&gt;Silverblood Werewolf (Hybrid Form)&lt;/p&gt;&lt;p class="alignright"&gt;CR 5&lt;/p&gt;&lt;div style="clear: both;"&gt;&lt;/div&gt;&lt;/div&gt;&lt;div&gt;&lt;h5&gt;&lt;b&gt;XP &lt;/b&gt;1,600&lt;/h5&gt;&lt;h5&gt;CE Medium humanoid (human, shapechanger)&lt;/h5&gt;&lt;h5&gt;&lt;b&gt;Init &lt;/b&gt;+2; &lt;b&gt;Senses &lt;/b&gt;low-light vision, scent; Perception +8&lt;/h5&gt;&lt;/div&gt;&lt;hr/&gt;&lt;div&gt;&lt;h5&gt;&lt;b&gt;DEFENSE&lt;/b&gt;&lt;/h5&gt;&lt;/div&gt;&lt;hr/&gt;&lt;div&gt;&lt;h5&gt;&lt;b&gt;AC &lt;/b&gt;20, touch 12, flat-footed 18 (+4 armor, +2 Dex, +4 natural)&lt;/h5&gt;&lt;h5&gt;&lt;b&gt;hp &lt;/b&gt;38 (4d10+12)&lt;/h5&gt;&lt;h5&gt;&lt;b&gt;Fort &lt;/b&gt;+8, &lt;b&gt;Ref &lt;/b&gt;+7, &lt;b&gt;Will &lt;/b&gt;+3&lt;/h5&gt;&lt;h5&gt;&lt;b&gt;DR &lt;/b&gt;3/-&lt;/h5&gt;&lt;/div&gt;&lt;hr/&gt;&lt;div&gt;&lt;h5&gt;&lt;b&gt;OFFENSE&lt;/b&gt;&lt;/h5&gt;&lt;/div&gt;&lt;hr/&gt;&lt;div&gt;&lt;h5&gt;&lt;b&gt;Spd &lt;/b&gt;30 ft.&lt;/h5&gt;&lt;h5&gt;&lt;b&gt;Melee &lt;/b&gt;mwk bardiche +10 (1d8+7/19-20) or &lt;/br&gt; 2 claws +10 (1d4+5), bite +4 (1d4+2 plus trip and curse of lycanthropy)&lt;/h5&gt;&lt;h5&gt;&lt;b&gt;Ranged &lt;/b&gt;mwk composite longbow +7 (1d8+4/x3)&lt;/h5&gt;&lt;h5&gt;&lt;b&gt;Space &lt;/b&gt;5 ft.; &lt;b&gt;Reach &lt;/b&gt;5 ft.&lt;/h5&gt;&lt;h5&gt;&lt;b&gt;Special Attacks &lt;/b&gt;favored enemy (humans +2), rend (2 claws, 1d6)&lt;/h5&gt;&lt;/div&gt;&lt;hr/&gt;&lt;div&gt;&lt;h5&gt;&lt;b&gt;STATISTICS&lt;/b&gt;&lt;/h5&gt;&lt;/div&gt;&lt;hr/&gt;&lt;div&gt;&lt;h5&gt;&lt;b&gt;Str &lt;/b&gt;20, &lt;b&gt;Dex &lt;/b&gt;15, &lt;b&gt;Con &lt;/b&gt;17, &lt;b&gt;Int &lt;/b&gt; 12, &lt;b&gt;Wis &lt;/b&gt;12, &lt;b&gt;Cha &lt;/b&gt;6&lt;/h5&gt;&lt;h5&gt;&lt;b&gt;Base Atk &lt;/b&gt;+4; &lt;b&gt;CMB &lt;/b&gt;+9; &lt;b&gt;CMD &lt;/b&gt;21&lt;/h5&gt;&lt;h5&gt;&lt;b&gt;Feats &lt;/b&gt;Aspect of the Beast&lt;sup&gt;APG&lt;/sup&gt; (claws), Endurance, Power Attack, Rending Claws&lt;sup&gt;APG&lt;/sup&gt;, Weapon Focus (claws)&lt;/h5&gt;&lt;h5&gt;&lt;b&gt;Skills &lt;/b&gt;Acrobatics +5, Climb +11, Disable Device +10, Handle Animal +2, Intimidate +5, Knowledge (nature) +5, Perception +8 (+10 to locate traps), Profession (trapper) +5, Stealth +8, Survival +8, Swim +8&lt;/h5&gt;&lt;h5&gt;&lt;b&gt;Languages &lt;/b&gt;Common, Sylvan&lt;/h5&gt;&lt;h5&gt;&lt;b&gt;SQ &lt;/b&gt;change shape (human, hybrid, and wolf; polymorph), favored terrain (forest +2), hunter's bond (companions), lycanthropic empathy (wolves and dire wolves), track +2, trapfinding +2, wild empathy +3&lt;/h5&gt;&lt;/div&gt;&lt;hr/&gt;&lt;div&gt;&lt;h5&gt;&lt;b&gt;ECOLOGY&lt;/b&gt;&lt;/h5&gt;&lt;/div&gt;&lt;hr/&gt;&lt;div&gt;&lt;h5&gt;&lt;b&gt;Environment &lt;/b&gt; Any land&lt;/h5&gt;&lt;h5&gt;&lt;b&gt;Organization &lt;/b&gt;solitary, pair, pack (2-4), or warband (2-6 silverblood werewolves, 2-8 werewolves, and 10-20 hobgoblins)&lt;/h5&gt;&lt;h5&gt;&lt;b&gt;Treasure &lt;/b&gt;NPC gear (mwk chain shirt, mwk buckler, mwk bardiche, mwk composite longbow [+4 Str] with 20 arrows, &lt;i&gt;cloak of resistance +1&lt;/i&gt;, backpack, bear traps&lt;sup&gt;APG&lt;/sup&gt; [2], masterwork thieves' tools, other treasure)&lt;/h5&gt;&lt;/div&gt;&lt;br&gt;&lt;div&gt;&lt;h4&gt;&lt;p&gt;&lt;p&gt;Silverblood werewolves are a rare type of lycanthrope found almost exclusively in the Arthfell Forest. They are the survivors of an experimental process conceived by jeweler-turned-werewolf Garrick Argentum, and developed by his allies in the Shadow Pack, a group of werewolf druids in the forest. The Shadow Pack conducted an eldritch ritual involving successive exposures to pure silver under the light of the full moon in an attempt to desensitize the werewolves to the deadly touch of silver (in theory, this process could also produce other types of silverblood lycanthropes). The experiment was a success, and the werewolves lost their vulnerability. Swollen with pride at their new ability, the Shadow Pack joined forces with the hobgoblins of the wood and attacked the town of Olfden. Turned back after a savage battle known as the Night of Silver Blood, the werewolves sought to regroup and prepare a new assault, but on the night of the next new moon they discovered a fatal flaw in their blasphemous rite. Tied now more than ever to the lunar cycle, most of the silverblood werewolves wasted away and died when the moon darkened. Even those few that survived are greatly weakened when each new moon comes, though the surge of power when the moon waxes full still earns them great respect, and many have found positions of leadership among the werewolves of the wood.  Though the Night of Silver Blood was a failure, many hobgoblins and werewolves within the Arthfell Forest believe it is proof that major towns and even small cities could be totally ravaged by a somewhat larger, better-prepared force spearheaded by silverblood werewolves. Some groups of silverblood werewolves continue to maintain close connections to the local hobgoblins, forming war parties with them that raid farther and farther from the woods during the nights of the full moon. If one such band were to have a noteworthy success, its leaders might be able to gather a much larger force that could once again threaten Olfden or similarly sized settlements. &lt;br&gt;&lt;b&gt;Creating a Silverblood Lycanthrope&lt;/b&gt;&lt;br&gt;  "Silverblood lycanthrope" is an acquired lycanthrope template (&lt;i&gt;Pathfinder RPG Bestiary&lt;/i&gt; 196) that can be added to any humanoid or lycanthrope. If added to a creature that already has the lycanthrope template, it replaces that template.  &lt;br&gt;&lt;b&gt;Challenge Rating:&lt;/b&gt; Same as base creature +2 (this includes the +1 increase for being a natural lycanthrope).  &lt;br&gt;&lt;b&gt;Size and Type:&lt;/b&gt; The creature (referred to hereafter as the base creature) gains the shapechanger subtype. The silverblood lycanthrope takes on the characteristics of the base animal. Its hybrid form is the same size as the base animal or the base creature, whichever is larger.  &lt;br&gt;&lt;b&gt;AC:&lt;/b&gt; In animal or hybrid form the silverblood lycanthrope gains a +4 natural armor bonus to AC.  &lt;br&gt;&lt;b&gt;Defensive Abilities:&lt;/b&gt; A silverblood lycanthrope gains DR 1/- in animal or hybrid form. When the moon is at least half full, this increases to DR 3/-, and during the nights of the full moon the silverblood lycanthrope gains DR 10/-.  &lt;br&gt;&lt;b&gt;Speed:&lt;/b&gt; Same as the base creature or base animal, depending on which form the lycanthrope is using. Hybrids use the base creature's speed.  &lt;br&gt;&lt;b&gt;Melee:&lt;/b&gt; A lycanthrope gains a bite attack in animal and hybrid forms according to the base animal.  &lt;br&gt;&lt;b&gt;Special Attacks:&lt;/b&gt; A silverblood lycanthrope retains all the special attacks, qualities, and abilities of the base creature. In animal or hybrid form it gains any special attacks associated with its natural weapons. A silverblood lycanthrope also gains low-light vision, scent, and the following abilities.  &lt;br&gt;&lt;i&gt;Change Shape (Su)&lt;/i&gt;: All silverblood lycanthropes have three forms: a humanoid form, an animal form, and a hybrid form. Equipment does not meld with the new form when changing between humanoid and hybrid form, but does when changing between those forms and animal form. A silverblood lycanthrope can shift to any of its three forms as a move action. A slain silverblood lycanthrope reverts to its humanoid form, although it remains dead.  &lt;br&gt;&lt;i&gt;Curse of Lycanthropy (Su)&lt;/i&gt;: A silverblood lycanthrope's bite attack in animal or hybrid form infects a humanoid target with lycanthropy (Fortitude DC 15 negates). If the victim's size is not within one size category of the silverblood lycanthrope, this ability has no effect. Creatures that become lycanthropes as a result of this curse become standard afflicted lycanthropes rather than silverblood lycanthropes.  &lt;br&gt;&lt;i&gt;Lunar Sympathy (Su)&lt;/i&gt;: A silverblood lycanthrope is filled with enthusiastic vigor when the light of the moon is strongest. When the moon is at least half full, a silverblood lycanthrope gains the benefit of &lt;i&gt;bless&lt;/i&gt; whenever it is outdoors at night. On nights of the full moon, a silverblood lycanthrope gains the effect of &lt;i&gt;heroism&lt;/i&gt; rather than &lt;i&gt;bless&lt;/i&gt;, and retains the benefit indoors.  When the moon is less than half full, a silverblood lycanthrope becomes fatigued during the night. On nights of the new moon, a silverblood lycanthrope becomes fatigued   during the day and each night becomes exhausted and takes 1d4 points of Constitution damage. A successful DC 20 Fortitude save reduces the Constitution damage by half.  &lt;br&gt;&lt;i&gt;Lycanthropic Empathy (Ex)&lt;/i&gt;: In any form, silverblood lycanthropes can communicate and empathize with animals of the same species as the base animal. They can use Diplomacy to alter such an animal's attitude, and when so doing gain a +4 racial bonus on the check. Due to their near-legendary reputation, silverblood lycanthropes gain a +8 racial bonus on Diplomacy and Intimidate checks against standard lycanthropes of the same base creature.  &lt;br&gt;&lt;b&gt;Ability Scores:&lt;/b&gt; +2 Wis, -2 Cha in all forms; +2 Str, +2 Con in hybrid and animal forms. Silverblood lycanthropes have enhanced senses but are not fully in control of their emotions and animalistic urges. In addition to these adjustments to the base creature's statistics, a silverblood lycanthrope's ability scores change when she assumes animal or hybrid form. In human form, the silverblood lycanthrope's ability scores are unchanged from the base creature's form. In animal and hybrid forms, the silverblood lycanthrope's ability scores are the same as the base creature's or the base animal's, whichever ability score is higher.&lt;/p&gt;&lt;/h4&gt;&lt;/div&gt;</t>
  </si>
  <si>
    <t>Talmandor</t>
  </si>
  <si>
    <t>darkvision 60 ft.; see invisibility, true seeing, Perception +44</t>
  </si>
  <si>
    <t>frightful presence (60 ft., DC 30), protective aura (30 ft., DC 30, 10 rounds), quell the profane</t>
  </si>
  <si>
    <t>40, touch 22, flat-footed 27</t>
  </si>
  <si>
    <t>(+13 Dex, +18 natural, -1 size)</t>
  </si>
  <si>
    <t>Fort +27, Ref +22, Will +21; +4 vs. poison</t>
  </si>
  <si>
    <t>15/silver and evil</t>
  </si>
  <si>
    <t>40 ft., fly 180 ft. (good)</t>
  </si>
  <si>
    <t>2 claws +40 (3d6+12/18-20/x3), 2 wings +37 (3d6+4)</t>
  </si>
  <si>
    <t>channel positive energy, coruscating charge, pounce, rend (2 claws, 3d6+12), sacred slasher, twin talons</t>
  </si>
  <si>
    <t>Spell-Like Abilities (CL 20th; concentration +27)  Constant-cloak of windsAPG, discern lies, freedom of movement, magic circle against evil, mind blank, see invisibility, speak with animals, true seeing   At Will-aid, daylight, dimension door, dispel evil (DC 22), displacement (self only), greater command (DC 22), greater dispel magic, greater teleport (self plus 50 lbs. of objects only), hold monster (DC 22), magic missile, remove fear, river of windAPG (DC 21), wind wall   3/day-break enchantment, control winds, divine power, eagle aerieUM, quickened empowered chain lightning (DC 23), holy aura (DC 25), holy word (DC 24), miracle, plane shift (DC 24), spell turning   1/day-control weather, mass heal, overwhelming presenceUM (DC 26), summon (level 8, 1d4+1 advanced avorals 100%), sunburst (DC 25), whirlwind (DC 25)</t>
  </si>
  <si>
    <t>Str 26, Dex 36, Con 35, Int 19, Wis 23, Cha 24</t>
  </si>
  <si>
    <t>Bleeding Critical, Dimensional Agility, Dimensional Assault, Dimensional Dervish, Critical Focus, Empower Spell-Like Ability (chain lightning), Flyby Attack, Multiattack, Power Attack, Quicken Spell-Like Ability (chain lightning), Staggering Critical, Stunning Critical, Weapon Finesse, Weapon Focus (claws)</t>
  </si>
  <si>
    <t>Acrobatics +40, Bluff +20, Diplomacy +30, Fly +45, Handle Animal +30, Intimidate +30, Knowledge (history, local, nobility, planes) +10, Perception +44, Perform (oratory) +10, Sense Motive +36, Spellcraft +10, Stealth +38, Use Magic Device +34</t>
  </si>
  <si>
    <t>benevolent mercy, lay on hands (10d6, 10/day, as a 20th-level paladin)</t>
  </si>
  <si>
    <t>solitary or flight (Talmandor and 3-6 advanced avorals)</t>
  </si>
  <si>
    <t>This gloriously plumed anthropomorphic eagle has feathers tipped with shimmering gold, and claws with sharp black talons.</t>
  </si>
  <si>
    <t>Benevolent Mercy (Su) When Talmandor uses his lay on hands ability, he also removes all of the following conditions from the target: dazed, nauseated, paralyzed, poisoned, sickened, and stunned.  Channel Positive Energy (Su) Talmandor can expend two uses of his lay on hands ability to channel energy as a 20th-level cleric.  Coruscating Charge (Su) When Talmandor charges, he can transform his body into golden light. He becomes incorporeal until he arrives at the end of his charge and makes his physical attacks. In this form, he radiates light as a daylight spell. Any evil creature whose space he passes through is affected as by sunbeam (Reflex DC 35 negates and Reflex half), while good-aligned creatures whose space he passes through gain the benefit of good hope for 1d4 rounds. The save DC is Constitution-based.  Protective Aura (Su) Against attacks made or effects created by evil creatures, this ability provides a +4 deflection bonus to AC and a +4 resistance bonus on saving throws to anyone within 20 feet of Talmandor. Otherwise, it functions as a magic circle against evil effect and a lesser globe of invulnerability, both with a radius of 20 feet (and a caster level of 20th). The defensive benefits from the magic circle are not included in the statistics above.  Quell the Profane (Su) Talmandor's frightful presence aura affects only evil creatures. Evil creatures inside Talmandor's protective aura also become sickened, and profane bonuses are suppressed within his aura unless their caster level exceeds 20th.  Sacred Slasher (Ex) When attacking with his claws, Talmandor adds 1-1/2 times his Strength bonus on damage rolls. He also threatens a critical hit on a roll of 18-20 and multiplies critical hit damage by 3. His claws overcome all damage reduction of evil creatures.  Twin Talons (Ex) When using the attack action, Talmandor can attack a single target with both claws.</t>
  </si>
  <si>
    <t>Talmandor is the celestial patron of Andoran and a great leader of the avoral agathions, surpassed among their kind only by the empyreal lord Ylimancha, the Harborwing. Talmandor abides in the aptly named Soaring Palace of Talmandor the Golden on the plane of Nirvana, yet travels frequently among the planes. In addition to looking in on the nation that has arisen under his wings, he wanders the Outer Sphere, often acting as an ambassador between mortal priesthoods and the immortal servants of Erastil, Iomedae, and Shelyn.   Like most agathions, Talmandor takes an interest in influencing mortals and bringing them to a place of enlightenment. He is convinced that the greatest enlightenment for mortals can be achieved through social interaction. He has observed that mortals respond best to a full, robust engagement with their fellow citizens, and that it's important to have a voice in the decision-making process of one's society. Talmandor sees hereditary aristocracy and primogeniture as shackles slowing society's ascent into a place of justice and peace where all citizens work together for the common good. Talmandor does not want the rights and importance of individuals to be sacrificed for the greater good, and advocates a balance between collective needs and communitarian works on the one hand and the individual's personal responsibilities and liberties on the other.  According to popular legend, Talmandor developed his democratic theories and shared them with the mortal poet Darl Jubannich, who transcribed them in his now-famous treatise, On Government. However, while Talmandor favored overturning established structures of power where necessary, he never promoted anarchy and has long felt great sadness over how the core tenets of his political philosophy have been twisted beyond recognition in Galt. He strives to promote moderation and peaceful reconciliation within government, even in times of upheaval.  In some parts of Andoran, the adulation Talmandor has earned goes beyond respect to outright worship. The agathion steadfastly refuses to seek godhood in his own right, as he believes he can be a better inspiration to the goals of democratic freedom as a powerful outsider who can aid the mortal citizens of Andoran in times of great need, rather than becoming a godlike creature they worship from afar. Talmandor typically assists only those he feels have earned the right to call upon any ally of Andoran, though he is pleased to give advice to anyone if asked in earnest. He often appears to speak when called upon by the People's Council, offering what guidance he can, but never insists that his suggestions be enacted. He has been known to appear at the meetings of smaller city and town councils as well, though as a guest he does not speak until the council asks him to. Only if Andoran faced some threat it found impossible to handle on its own without his aid would Talmandor take direct action to protect the nation, though his regular presence is certainly considered carefully by Andoran's enemies.  Though Andoran celebrates a feast day in his honor on 4 Erastus, Talmandor insists the celebration is held to honor him in his capacity as one of many heroes of the nation, rather than as its divine protector. Despite his refusal of the mantle of divinity, a few in Andoran (including a small but growing number of oracles and paladins) revere him as a nascent demigod embodying the virtues of hope, liberty, and community, and his worship has begun to grow in small congregations across the country.   Talmandor is closely associated with birds of prey and as a result is the patron of the Steel Falcons order of the Eagle Knights of Andoran, as well as a frequent advisor to leaders within the order. Talmandor inspires their work as ambassadors of liberty, and he sometimes even sends aid to those in the midst of dangerous political missions aimed at cultivating peace. Those who rise to greatness also receive Talmandor's direct blessing, which he sees as a rightful reward for good works and a tool that allows those blessed to achieve even greater things. If called to serve through powerful magic (such as gate), Talmandor generally answers but refuses to grant direct assistance except to those overwhelmingly outmatched by evil foes. Even then, he generally requires any aid he gives be paid for in massive donations to the poor and oppressed, though he also often offers a free alternative to his direct involvement, such as receiving his blessing (often crafted with miracle) or gaining some insight into the caller's foes.</t>
  </si>
  <si>
    <t>&lt;link rel="stylesheet"href="PF.css"&gt;&lt;div&gt;&lt;h2&gt;Talmandor&lt;/h2&gt;&lt;h3&gt;&lt;i&gt;This gloriously plumed anthropomorphic eagle has feathers tipped with shimmering gold, and claws with sharp black talons.&lt;/i&gt;&lt;/h3&gt;&lt;br&gt;&lt;/div&gt;&lt;div class="heading"&gt;&lt;p class="alignleft"&gt;Talmandor&lt;/p&gt;&lt;p class="alignright"&gt;CR 23&lt;/p&gt;&lt;div style="clear: both;"&gt;&lt;/div&gt;&lt;/div&gt;&lt;div&gt;&lt;h5&gt;&lt;b&gt;XP &lt;/b&gt;819,200&lt;/h5&gt;&lt;h5&gt;NG Large outsider (agathion, extraplanar, good)&lt;/h5&gt;&lt;h5&gt;&lt;b&gt;Init &lt;/b&gt;+13; &lt;b&gt;Senses &lt;/b&gt;darkvision 60 ft.; &lt;i&gt;see invisibility&lt;/i&gt;, &lt;i&gt;true seeing&lt;/i&gt;, Perception +44&lt;/h5&gt;&lt;h5&gt;&lt;b&gt;Aura &lt;/b&gt;frightful presence (60 ft., DC 30), protective aura (30 ft., DC 30, 10 rounds), quell the profane&lt;/h5&gt;&lt;/div&gt;&lt;hr/&gt;&lt;div&gt;&lt;h5&gt;&lt;b&gt;DEFENSE&lt;/b&gt;&lt;/h5&gt;&lt;/div&gt;&lt;hr/&gt;&lt;div&gt;&lt;h5&gt;&lt;b&gt;AC &lt;/b&gt;40, touch 22, flat-footed 27 (+13 Dex, +18 natural, -1 size)&lt;/h5&gt;&lt;h5&gt;&lt;b&gt;hp &lt;/b&gt;472 (27d10+324)&lt;/h5&gt;&lt;h5&gt;&lt;b&gt;Fort &lt;/b&gt;+27, &lt;b&gt;Ref &lt;/b&gt;+22, &lt;b&gt;Will &lt;/b&gt;+21; +4 vs. poison&lt;/h5&gt;&lt;h5&gt;&lt;b&gt;Defensive Abilities &lt;/b&gt;evasion; &lt;b&gt;DR &lt;/b&gt;15/silver and evil; &lt;b&gt;Immune &lt;/b&gt;electricity, petrification; &lt;b&gt;Resist &lt;/b&gt;cold 10, sonic 10; &lt;b&gt;SR &lt;/b&gt;34&lt;/h5&gt;&lt;/div&gt;&lt;hr/&gt;&lt;div&gt;&lt;h5&gt;&lt;b&gt;OFFENSE&lt;/b&gt;&lt;/h5&gt;&lt;/div&gt;&lt;hr/&gt;&lt;div&gt;&lt;h5&gt;&lt;b&gt;Spd &lt;/b&gt;40 ft., fly 180 ft. (good)&lt;/h5&gt;&lt;h5&gt;&lt;b&gt;Melee &lt;/b&gt;2 claws +40 (3d6+12/18-20/x3), 2 wings +37 (3d6+4)&lt;/h5&gt;&lt;h5&gt;&lt;b&gt;Space &lt;/b&gt;10 ft.; &lt;b&gt;Reach &lt;/b&gt;10 ft.&lt;/h5&gt;&lt;h5&gt;&lt;b&gt;Special Attacks &lt;/b&gt;channel positive energy, coruscating charge, pounce, rend (2 claws, 3d6+12), sacred slasher, twin talons&lt;/h5&gt;&lt;h5&gt;&lt;b&gt;Spell-Like Abilities&lt;/b&gt; (CL 20th; concentration +27)  &lt;/br&gt;Constant&amp;mdash;&lt;i&gt;cloak of winds&lt;/i&gt;&lt;sup&gt;APG&lt;/sup&gt;, &lt;i&gt;discern lies&lt;/i&gt;, &lt;i&gt;freedom of movement&lt;/i&gt;, &lt;i&gt;magic circle against evil&lt;/i&gt;, &lt;i&gt;mind blank&lt;/i&gt;, &lt;i&gt;see invisibility&lt;/i&gt;, &lt;i&gt;speak with animals&lt;/i&gt;, &lt;i&gt;true seeing&lt;/i&gt; &lt;/br&gt;At Will&amp;mdash;&lt;i&gt;aid&lt;/i&gt;, &lt;i&gt;daylight&lt;/i&gt;, &lt;i&gt;dimension door&lt;/i&gt;, &lt;i&gt;dispel evil&lt;/i&gt; (DC 22), &lt;i&gt;displacement&lt;/i&gt; (self only), &lt;i&gt;greater command&lt;/i&gt; (DC 22), &lt;i&gt;greater dispel magic&lt;/i&gt;, &lt;i&gt;greater teleport&lt;/i&gt; (self plus 50 lbs. of objects only), &lt;i&gt;hold monster&lt;/i&gt; (DC 22), &lt;i&gt;magic missile&lt;/i&gt;, &lt;i&gt;remove fear&lt;/i&gt;, &lt;i&gt;river of wind&lt;/i&gt;&lt;sup&gt;APG&lt;/sup&gt; (DC 21), &lt;i&gt;wind wall&lt;/i&gt; &lt;/br&gt;3/day&amp;mdash;&lt;i&gt;break enchantment&lt;/i&gt;, &lt;i&gt;control winds&lt;/i&gt;, &lt;i&gt;divine power&lt;/i&gt;, &lt;i&gt;eagle aerie&lt;/i&gt;&lt;sup&gt;UM&lt;/sup&gt;, &lt;i&gt;quickened empowered &lt;i&gt;chain&lt;/i&gt; lightning&lt;/i&gt; (DC 23), &lt;i&gt;holy aura&lt;/i&gt; (DC 25), &lt;i&gt;holy word&lt;/i&gt; (DC 24), &lt;i&gt;miracle&lt;/i&gt;, &lt;i&gt;plane shift&lt;/i&gt; (DC 24), &lt;i&gt;spell turning&lt;/i&gt; &lt;/br&gt;1/day&amp;mdash;&lt;i&gt;control weather&lt;/i&gt;, &lt;i&gt;mass heal&lt;/i&gt;, &lt;i&gt;overwhelming presence&lt;/i&gt;&lt;sup&gt;UM&lt;/sup&gt; (DC 26), summon (level 8, 1d4+1 advanced avorals 100%), &lt;i&gt;sunburst&lt;/i&gt; (DC 25), &lt;i&gt;whirlwind&lt;/i&gt; (DC 25)&lt;/h5&gt;&lt;/h5&gt;&lt;/div&gt;&lt;hr/&gt;&lt;div&gt;&lt;h5&gt;&lt;b&gt;STATISTICS&lt;/b&gt;&lt;/h5&gt;&lt;/div&gt;&lt;hr/&gt;&lt;div&gt;&lt;h5&gt;&lt;b&gt;Str &lt;/b&gt;26, &lt;b&gt;Dex &lt;/b&gt;36, &lt;b&gt;Con &lt;/b&gt;35, &lt;b&gt;Int &lt;/b&gt; 19, &lt;b&gt;Wis &lt;/b&gt;23, &lt;b&gt;Cha &lt;/b&gt;24&lt;/h5&gt;&lt;h5&gt;&lt;b&gt;Base Atk &lt;/b&gt;+27; &lt;b&gt;CMB &lt;/b&gt;+36; &lt;b&gt;CMD &lt;/b&gt;59&lt;/h5&gt;&lt;h5&gt;&lt;b&gt;Feats &lt;/b&gt;Bleeding Critical, Dimensional Agility&lt;sup&gt;APG&lt;/sup&gt;, Dimensional Assault&lt;sup&gt;APG&lt;/sup&gt;, Dimensional Dervish&lt;sup&gt;APG&lt;/sup&gt;, Critical Focus, Empower Spell-Like Ability (&lt;i&gt;chain&lt;/i&gt; lightning), Flyby Attack, Multiattack, Power Attack, Quicken Spell-Like Ability (&lt;i&gt;chain&lt;/i&gt; lightning), Staggering Critical, Stunning Critical, Weapon Finesse, Weapon Focus (claws)&lt;/h5&gt;&lt;h5&gt;&lt;b&gt;Skills &lt;/b&gt;Acrobatics +40, Bluff +20, Diplomacy +30, Fly +45, Handle Animal +30, Intimidate +30, Knowledge (history, local, nobility, planes) +10, Perception +44, Perform (oratory) +10, Sense Motive +36, Spellcraft +10, Stealth +38, Use Magic Device +34; &lt;b&gt;Racial Modifiers &lt;/b&gt;+8 Perception&lt;/h5&gt;&lt;h5&gt;&lt;b&gt;Languages &lt;/b&gt;Celestial, Common, Draconic, Infernal; &lt;i&gt;speak with animals&lt;/i&gt;; truespeech&lt;/h5&gt;&lt;h5&gt;&lt;b&gt;SQ &lt;/b&gt;benevolent mercy, lay on hands (10d6, 10/day, as a 20th-level paladin)&lt;/h5&gt;&lt;/div&gt;&lt;hr/&gt;&lt;div&gt;&lt;h5&gt;&lt;b&gt;ECOLOGY&lt;/b&gt;&lt;/h5&gt;&lt;/div&gt;&lt;hr/&gt;&lt;div&gt;&lt;h5&gt;&lt;b&gt;Environment &lt;/b&gt; any air (Nirvana)&lt;/h5&gt;&lt;h5&gt;&lt;b&gt;Organization &lt;/b&gt;solitary or flight (Talmandor and 3-6 advanced avorals)&lt;/h5&gt;&lt;h5&gt;&lt;b&gt;Treasure &lt;/b&gt;triple&lt;/h5&gt;&lt;/div&gt;&lt;hr/&gt;&lt;div&gt;&lt;h5&gt;&lt;b&gt;SPECIAL ABILITIES&lt;/b&gt;&lt;/h5&gt;&lt;/div&gt;&lt;hr/&gt;&lt;div&gt;&lt;/h5&gt;&lt;h5&gt;&lt;b&gt;Benevolent Mercy (Su)&lt;/b&gt; When Talmandor uses his lay on hands ability, he also removes all of the following conditions from the target: dazed, nauseated, paralyzed, poisoned, sickened, and stunned.  &lt;/h5&gt;&lt;h5&gt;&lt;b&gt;Channel Positive Energy (Su)&lt;/b&gt; Talmandor can expend two uses of his lay on hands ability to channel energy as a 20th-level cleric.  &lt;/h5&gt;&lt;h5&gt;&lt;b&gt;Coruscating Charge (Su)&lt;/b&gt; When Talmandor charges, he can transform his body into golden light. He becomes incorporeal until he arrives at the end of his charge and makes his physical attacks. In this form, he radiates light as a &lt;i&gt;daylight&lt;/i&gt; spell. Any evil creature whose space he passes through is affected as by &lt;i&gt;sunbeam&lt;/i&gt; (Reflex DC 35 negates and Reflex half), while good-aligned creatures whose space he passes through gain the benefit of &lt;i&gt;good hope&lt;/i&gt; for 1d4 rounds. The save DC is Constitution-based.  &lt;/h5&gt;&lt;h5&gt;&lt;b&gt;Protective Aura (Su)&lt;/b&gt; Against attacks made or effects created by evil creatures, this ability provides a +4 deflection bonus to AC and a +4 resistance bonus on saving throws to anyone within 20 feet of Talmandor. Otherwise, it functions as a &lt;i&gt;magic circle against evil&lt;/i&gt; effect and a &lt;i&gt;lesser globe of invulnerability&lt;/i&gt;, both with a radius of 20 feet (and a caster level of 20th). The defensive benefits from the magic circle are not included in the statistics above.  &lt;/h5&gt;&lt;h5&gt;&lt;b&gt;Quell the Profane (Su)&lt;/b&gt; Talmandor's frightful presence aura affects only evil creatures. Evil creatures inside Talmandor's protective aura also become sickened, and profane bonuses are suppressed within his aura unless their caster level exceeds 20th.  &lt;/h5&gt;&lt;h5&gt;&lt;b&gt;Sacred Slasher (Ex)&lt;/b&gt; When attacking with his claws, Talmandor adds 1-1/2 times his Strength bonus on damage rolls. He also threatens a critical hit on a roll of 18-20 and multiplies critical hit damage by 3. His claws overcome all damage reduction of evil creatures.  &lt;/h5&gt;&lt;h5&gt;&lt;b&gt;Twin Talons (Ex)&lt;/b&gt; When using the attack action, Talmandor can attack a single target with both claws.&lt;/h5&gt;&lt;/div&gt;&lt;br&gt;&lt;div&gt;&lt;h4&gt;&lt;p&gt;&lt;p&gt;Talmandor is the celestial patron of Andoran and a great leader of the avoral agathions, surpassed among their kind only by the empyreal lord Ylimancha, the Harborwing. Talmandor abides in the aptly named Soaring Palace of Talmandor the Golden on the plane of Nirvana, yet travels frequently among the planes. In addition to looking in on the nation that has arisen under his wings, he wanders the Outer Sphere, often acting as an ambassador between mortal priesthoods and the immortal servants of Erastil, Iomedae, and Shelyn.   Like most agathions, Talmandor takes an interest in influencing mortals and bringing them to a place of enlightenment. He is convinced that the greatest enlightenment for mortals can be achieved through social interaction. He has observed that mortals respond best to a full, robust engagement with their fellow citizens, and that it's important to have a voice in the decision-making process of one's society. Talmandor sees hereditary aristocracy and primogeniture as shackles slowing society's ascent into a place of justice and peace where all citizens work together for the common good. Talmandor does not want the rights and importance of individuals to be sacrificed for the greater good, and advocates a balance between collective needs and communitarian works on the one hand and the individual's personal responsibilities and liberties on the other.  According to popular legend, Talmandor developed his democratic theories and shared them with the mortal poet Darl Jubannich, who transcribed them in his now-famous treatise, &lt;i&gt;On Government&lt;/i&gt;. However, while Talmandor favored overturning established structures of power where necessary, he never promoted anarchy and has long felt great sadness over how the core tenets of his political philosophy have been twisted beyond recognition in Galt. He strives to promote moderation and peaceful reconciliation within government, even in times of upheaval.  In some parts of Andoran, the adulation Talmandor has earned goes beyond respect to outright worship. The agathion steadfastly refuses to seek godhood in his own right, as he believes he can be a better inspiration to the goals of democratic freedom as a powerful outsider who can &lt;i&gt;aid&lt;/i&gt; the mortal citizens of Andoran in times of great need, rather than becoming a godlike creature they worship from afar. Talmandor typically assists only those he feels have earned the right to call upon any ally of Andoran, though he is pleased to give advice to anyone if asked in earnest. He often appears to speak when called upon by the People's Council, offering what guidance he can, but never insists that his suggestions be enacted. He has been known to appear at the meetings of smaller city and town councils as well, though as a guest he does not speak until the council asks him to. Only if Andoran faced some threat it found impossible to handle on its own without his &lt;i&gt;aid&lt;/i&gt; would Talmandor take direct action to protect the nation, though his regular presence is certainly considered carefully by Andoran's enemies.  Though Andoran celebrates a feast day in his honor on 4 Erastus, Talmandor insists the celebration is held to honor him in his capacity as one of many heroes of the nation, rather than as its divine protector. Despite his refusal of the mantle of divinity, a few in Andoran (including a small but growing number of oracles and paladins) revere him as a nascent demigod embodying the virtues of hope, liberty, and community, and his worship has begun to grow in small congregations across the country.   Talmandor is closely associated with birds of prey and as a result is the patron of the Steel Falcons order of the Eagle Knights of Andoran, as well as a frequent advisor to leaders within the order. Talmandor inspires their work as ambassadors of liberty, and he sometimes even sends &lt;i&gt;aid&lt;/i&gt; to those in the midst of dangerous political missions aimed at cultivating peace. Those who rise to greatness also receive Talmandor's direct blessing, which he sees as a rightful reward for good works and a tool that allows those blessed to achieve even greater things. If called to serve through powerful magic (such as gate), Talmandor generally answers but refuses to grant direct assistance except to those overwhelmingly outmatched by evil foes. Even then, he generally requires any &lt;i&gt;aid&lt;/i&gt; he gives be p&lt;i&gt;aid&lt;/i&gt; for in massive donations to the poor and oppressed, though he also often offers a free alternative to his direct involvement, such as receiving his blessing (often crafted with &lt;i&gt;miracle&lt;/i&gt;) or gaining some insight into the caller's foes.&lt;/p&gt;&lt;/h4&gt;&lt;/div&gt;</t>
  </si>
  <si>
    <t>Birelu</t>
  </si>
  <si>
    <t>(+4 deflection, +6 Dex, +1 dodge)</t>
  </si>
  <si>
    <t>Fort +11, Ref +14, Will +7</t>
  </si>
  <si>
    <t>gore +19 (1d8 plus 2d6 force), 2 claws +19 (1d6 plus 2d6 force)</t>
  </si>
  <si>
    <t>force of nature, powerful charge (gore, 2d8 plus 4d6 force), spirit walk</t>
  </si>
  <si>
    <t>Spell-Like Abilities (CL 13th; concentration +17)  Constant-speak with animals  At Will-call animalAPG, charm animal (DC 15)  3/day-dominate animal (DC 17), moonstruckAPG (DC 18)  1/day-baleful polymorph (DC 19), commune with nature</t>
  </si>
  <si>
    <t>Str -, Dex 23, Con 16, Int 10, Wis 13, Cha 19</t>
  </si>
  <si>
    <t>Blind-Fight, Combat Reflexes, Dodge, Flyby Attack, Improved Initiative, Iron Will, Mobility</t>
  </si>
  <si>
    <t>Fly +20, Handle Animal +13, Knowledge (geography) +16, Knowledge (nature) +16, Perception +17, Sense Motive +14, Stealth +22, Survival +8</t>
  </si>
  <si>
    <t>Sylvan, speak with animals</t>
  </si>
  <si>
    <t xml:space="preserve"> any forest, mountain, or plains</t>
  </si>
  <si>
    <t>This figure seems caught at the moment of transformation between human and animal. Though its bearded face seems like a man's, its head is crowned with a rack of antlers, and its hunched body is covered in patches of sleek black fur.</t>
  </si>
  <si>
    <t>AP 94</t>
  </si>
  <si>
    <t>Force of Nature (Su) A birelu channels the raw power of nature into its attacks. Its natural attacks are considered to have the ghost touch special ability, and each of its natural attacks deals an additional 2d6 points of force damage. This damage is doubled when a birelu makes a powerful charge.  Spirit Walk (Su) Once per round as a standard action, a birelu can merge itself with a single humanoid or animal. This ability is similar to the magic jar spell (caster level 13th), except it doesn't require a receptacle. To use this ability, the birelu must be adjacent to the target. The target can resist the attack with a successful DC 20 Will save. A creature that successfully saves is immune to the  same birelu's spirit walk ability for 24 hours. The save DC is Charisma-based.  Additionally, a creature affected by this ability undergoes a physical transformation, growing either more beastlike or more humanlike, depending on its original form. A humanoid affected by this ability is affected as by greater animal aspectUC. The birelu chooses the aspect gained from this effect. This aspect can't be changed, though the birelu can select a new aspect if it merges with the same creature again at a later time. An animal affected by the spirit walk ability is affected as by anthropomorphic animalUM. Either effect lasts for as long as the creature remains possessed by the birelu, ending once the birelu leaves the creature's body.</t>
  </si>
  <si>
    <t>In ages past, humans didn't live apart from nature as they do now. They had no cities, no farms, and no metal tools. In this primitive time, humans lived as beasts, hunting and foraging in the savage wild, living and dying by the cruel whims of nature. To these early humans, a successful hunt sometimes meant the difference between the life of the tribe and utter extinction. For this reason, the land and the animals who lived on it commanded great respect among the tribes. The environment represented more than just food or clothing or territory; it was an ally, an enemy, or even a god unto itself.  There was need in those days for people who could pass from the physical world and into the world of the spirits, where they could intercede with the spirits of the land and the animals to ensure the tribe's survival. From this need came the birelus, manifestations of humankind's desire to bridge the boundary between humans and nature. These ancient beings served as guardians and travelers of the paths between worlds.  A birelu seems to both stand upright and walk upon all fours at the same time, its form shifting and flowing incomprehensibly between the two poses. Even while partially hunched in this manner, a birelu stands over 7 feet tall when in its natural state.  Ecology  Birelus are ancient beings, having existed since time immemorial. It may be that they were born at the very dawn of time, champions of a unity between humankind and nature that would not exist on the Material Plane for eons hence, and simply waited to intrude upon the world when it was ready for them. More likely, they owe their existence to humankind itself, springing to life as the manifestation of ideas held sacred by the early mortal races. Whatever the case, birelus came to Golarion when the mortal races were still young. In those primordial times, they acted as guardians and guides, teaching the first mortal shamans how to cross the boundaries  between the physical world and the spirit world, and bringing terrible destruction upon those who violated that sacred boundary. These early birelus sought to guide humanity, to groom its growth in harmony with nature as a way to restrict the destructive tendencies of civilization. Despite these efforts, humanity marched forward through time to establish cities, discover arcane magic, and usher in the destruction that the early birelus had attempted to hinder.  As outsiders, birelus don't need to eat or drink to survive, though they take great pleasure in hunting and feeding on wild prey. Most often they hunt while possessing the body of an animal, usually the apex predator of the local environment. Occasionally, a birelu stalks its prey in the possessed body of a humanoid, though typically this is done to honor the humanoid host. As much as they delight in such behavior, birelus never over-hunt an area, and they seem to have an innate sense about the state of the local Ecology.  Habitat &amp; Society  Birelus have no set habitat, nor do they hold territory, preferring instead to wander the wild places of the world. Birelus don't often intrude upon inhabited areas, though when they do, the results are often disastrous. They find the trappings of civilized life distasteful, even blasphemous, and focus their attentions on destroying the objects of their ire. Often they accomplish this by possessing people and turning them against their own homes and their fellow citizens. Birelus can sometimes be reasoned with and convinced to depart in peace, but this is rare, as their attacks are often confused for the actions of lycanthropes, and are met with violence rather than diplomacy by mortal humanoids.  For the most part, birelus are solitary creatures. They don't scorn the company of their own kind, but neither do they delight in it or seek it out. Birelus who meet in passing are more likely to ignore each other than to interact in any meaningful way. Some have speculated that there may in fact be only one birelu, and that those specimens encountered on Golarion emanate from it or serve as its avatars.  A birelu's attentions are drawn to animals more often than to any other kind of creature, earning them the title "spirits of the beasts" in some cultures. Birelus seem to delight in possessing animals and using their bodies to explore and interact with the world. Upon entering new territory, a birelu uses its call animal spell-like ability to draw in  potential hosts, choosing the strongest and fastest of the native creatures to inhabit. Birelus are very protective of their wild animal hosts, and they abandon a creature's body if the animal is at grave risk rather than fighting to the host's death. Domesticated animals-or those serving as animal companions to the birelu's enemies- don't receive the same consideration.  Birelus' interactions with humanoids are more complicated. Civilized peoples hold no interest to them, and in fact often earn their scorn. Birelus react with hostility toward those who openly bear the signs of civilization, such as worked metal or agricultural tools. A birelu's attitude is much softer toward less civilized humanoids. Primitive tribes of hunter-gatherers and those who shun the cities of the world and live in communion with nature are often able to make peaceful contact with a birelu. In return, the birelu might draw in prey animals to feed the tribe, or guide them to more fertile lands in times of scarcity. It may even join the tribe's warriors in combat against their enemies, leaping from warrior to warrior in order to grant them the benefits of greater animal aspect.</t>
  </si>
  <si>
    <t>&lt;link rel="stylesheet"href="PF.css"&gt;&lt;div&gt;&lt;h2&gt;Birelu&lt;/h2&gt;&lt;h3&gt;&lt;i&gt;This figure seems caught at the moment of transformation between human and animal. Though its bearded face seems like a man's, its head is crowned with a rack of antlers, and its hunched body is covered in patches of sleek black fur.&lt;/i&gt;&lt;/h3&gt;&lt;br&gt;&lt;/div&gt;&lt;div class="heading"&gt;&lt;p class="alignleft"&gt;Birelu&lt;/p&gt;&lt;p class="alignright"&gt;CR 10&lt;/p&gt;&lt;div style="clear: both;"&gt;&lt;/div&gt;&lt;/div&gt;&lt;div&gt;&lt;h5&gt;&lt;b&gt;XP &lt;/b&gt;9,600&lt;/h5&gt;&lt;h5&gt;CN Medium outsider (extraplanar, incorporeal)&lt;/h5&gt;&lt;h5&gt;&lt;b&gt;Init &lt;/b&gt;+10; &lt;b&gt;Senses &lt;/b&gt;darkvision 60 ft., low-light vision, scent; Perception +17&lt;/h5&gt;&lt;/div&gt;&lt;hr/&gt;&lt;div&gt;&lt;h5&gt;&lt;b&gt;DEFENSE&lt;/b&gt;&lt;/h5&gt;&lt;/div&gt;&lt;hr/&gt;&lt;div&gt;&lt;h5&gt;&lt;b&gt;AC &lt;/b&gt;21, touch 21, flat-footed 14 (+4 deflection, +6 Dex, +1 dodge)&lt;/h5&gt;&lt;h5&gt;&lt;b&gt;hp &lt;/b&gt;110 (13d10+39)&lt;/h5&gt;&lt;h5&gt;&lt;b&gt;Fort &lt;/b&gt;+11, &lt;b&gt;Ref &lt;/b&gt;+14, &lt;b&gt;Will &lt;/b&gt;+7&lt;/h5&gt;&lt;h5&gt;&lt;b&gt;Defensive Abilities &lt;/b&gt;incorporeal; &lt;b&gt;DR &lt;/b&gt;10/cold iron; &lt;b&gt;SR &lt;/b&gt;21&lt;/h5&gt;&lt;/div&gt;&lt;hr/&gt;&lt;div&gt;&lt;h5&gt;&lt;b&gt;OFFENSE&lt;/b&gt;&lt;/h5&gt;&lt;/div&gt;&lt;hr/&gt;&lt;div&gt;&lt;h5&gt;&lt;b&gt;Spd &lt;/b&gt;fly 50 ft. (perfect)&lt;/h5&gt;&lt;h5&gt;&lt;b&gt;Melee &lt;/b&gt;gore +19 (1d8 plus 2d6 force), 2 claws +19 (1d6 plus 2d6 force)&lt;/h5&gt;&lt;h5&gt;&lt;b&gt;Space &lt;/b&gt;5 ft.; &lt;b&gt;Reach &lt;/b&gt;5 ft.&lt;/h5&gt;&lt;h5&gt;&lt;b&gt;Special Attacks &lt;/b&gt;force of nature, powerful charge (gore, 2d8 plus 4d6 force), spirit walk&lt;/h5&gt;&lt;h5&gt;&lt;b&gt;Spell-Like Abilities&lt;/b&gt; (CL 13th; concentration +17)  &lt;/br&gt;Constant&amp;mdash;&lt;i&gt;speak with animals&lt;/i&gt; &lt;/br&gt;At Will&amp;mdash;&lt;i&gt;call animal&lt;/i&gt;&lt;sup&gt;APG&lt;/sup&gt;, &lt;i&gt;charm animal&lt;/i&gt; (DC 15) &lt;/br&gt;3/day&amp;mdash;&lt;i&gt;dominate animal&lt;/i&gt; (DC 17), &lt;i&gt;moonstruck&lt;/i&gt;&lt;sup&gt;APG&lt;/sup&gt; (DC 18) &lt;/br&gt;1/day&amp;mdash;&lt;i&gt;baleful polymorph&lt;/i&gt; (DC 19), &lt;i&gt;commune with nature&lt;/i&gt;&lt;/h5&gt;&lt;/h5&gt;&lt;/div&gt;&lt;hr/&gt;&lt;div&gt;&lt;h5&gt;&lt;b&gt;STATISTICS&lt;/b&gt;&lt;/h5&gt;&lt;/div&gt;&lt;hr/&gt;&lt;div&gt;&lt;h5&gt;&lt;b&gt;Str &lt;/b&gt;-, &lt;b&gt;Dex &lt;/b&gt;23, &lt;b&gt;Con &lt;/b&gt;16, &lt;b&gt;Int &lt;/b&gt; 10, &lt;b&gt;Wis &lt;/b&gt;13, &lt;b&gt;Cha &lt;/b&gt;19&lt;/h5&gt;&lt;h5&gt;&lt;b&gt;Base Atk &lt;/b&gt;+13; &lt;b&gt;CMB &lt;/b&gt;+19; &lt;b&gt;CMD &lt;/b&gt;34&lt;/h5&gt;&lt;h5&gt;&lt;b&gt;Feats &lt;/b&gt;Blind-Fight, Combat Reflexes, Dodge, Flyby Attack, Improved Initiative, Iron Will, Mobility&lt;/h5&gt;&lt;h5&gt;&lt;b&gt;Skills &lt;/b&gt;Fly +20, Handle Animal +13, Knowledge (geography) +16, Knowledge (nature) +16, Perception +17, Sense Motive +14, Stealth +22, Survival +8&lt;/h5&gt;&lt;h5&gt;&lt;b&gt;Languages &lt;/b&gt;Sylvan, &lt;i&gt;speak with animals&lt;/i&gt;&lt;/h5&gt;&lt;/div&gt;&lt;hr/&gt;&lt;div&gt;&lt;h5&gt;&lt;b&gt;ECOLOGY&lt;/b&gt;&lt;/h5&gt;&lt;/div&gt;&lt;hr/&gt;&lt;div&gt;&lt;h5&gt;&lt;b&gt;Environment &lt;/b&gt; any forest, mountain, or plains&lt;/h5&gt;&lt;h5&gt;&lt;b&gt;Organization &lt;/b&gt;solitary&lt;/h5&gt;&lt;h5&gt;&lt;b&gt;Treasure &lt;/b&gt;none&lt;/h5&gt;&lt;/div&gt;&lt;hr/&gt;&lt;div&gt;&lt;h5&gt;&lt;b&gt;SPECIAL ABILITIES&lt;/b&gt;&lt;/h5&gt;&lt;/div&gt;&lt;hr/&gt;&lt;div&gt;&lt;/h5&gt;&lt;h5&gt;&lt;b&gt;Force of Nature (Su)&lt;/b&gt; A birelu channels the raw power of nature into its attacks. Its natural attacks are considered to have the ghost touch special ability, and each of its natural attacks deals an additional 2d6 points of force damage. This damage is doubled when a birelu makes a powerful charge.  &lt;/h5&gt;&lt;h5&gt;&lt;b&gt;Spirit Walk (Su)&lt;/b&gt; Once per round as a standard action, a birelu can merge itself with a single humanoid or animal. This ability is similar to the &lt;i&gt;magic jar&lt;/i&gt; spell (caster level 13th), except it doesn't require a receptacle. To use this ability, the birelu must be adjacent to the target. The target can resist the attack with a successful DC 20 Will save. A creature that successfully saves is immune to the  same birelu's spirit walk ability for 24 hours. The save DC is Charisma-based.  Additionally, a creature affected by this ability undergoes a physical transformation, growing either more beastlike or more humanlike, depending on its original form. A humanoid affected by this ability is affected as by &lt;i&gt;greater animal aspect&lt;/i&gt;&lt;sup&gt;UC&lt;/sup&gt;. The birelu chooses the aspect gained from this effect. This aspect can't be changed, though the birelu can select a new aspect if it merges with the same creature again at a later time. An animal affected by the spirit walk ability is affected as by &lt;i&gt;anthropomorphic animal&lt;/i&gt;&lt;sup&gt;UM&lt;/sup&gt;. Either effect lasts for as long as the creature remains possessed by the birelu, ending once the birelu leaves the creature's body.&lt;/h5&gt;&lt;/div&gt;&lt;br&gt;&lt;div&gt;&lt;h4&gt;&lt;p&gt;&lt;p&gt;In ages past, humans didn't live apart from nature as they do now. They had no cities, no farms, and no metal tools. In this primitive time, humans lived as beasts, hunting and foraging in the savage wild, living and dying by the cruel whims of nature. To these early humans, a successful hunt sometimes meant the difference between the life of the tribe and utter extinction. For this reason, the land and the animals who lived on it commanded great respect among the tribes. The environment represented more than just food or clothing or territory; it was an ally, an enemy, or even a god unto itself.  There was need in those days for people who could pass from the physical world and into the world of the spirits, where they could intercede with the spirits of the land and the animals to ensure the tribe's survival. From this need came the birelus, manifestations of humankind's desire to bridge the boundary between humans and nature. These ancient beings served as guardians and travelers of the paths between worlds.  A birelu seems to both stand upright and walk upon all fours at the same time, its form shifting and flowing incomprehensibly between the two poses. Even while partially hunched in this manner, a birelu stands over 7 feet tall when in its natural state.  &lt;b&gt;&lt;/p&gt;&lt;p&gt;Ecology&lt;/b&gt;&lt;/p&gt;&lt;p&gt;  Birelus are ancient beings, having existed since time immemorial. It may be that they were born at the very dawn of time, champions of a unity between humankind and nature that would not exist on the Material Plane for eons hence, and simply waited to intrude upon the world when it was ready for them. More likely, they owe their existence to humankind itself, springing to life as the manifestation of ideas held sacred by the early mortal races. Whatever the case, birelus came to Golarion when the mortal races were still young. In those primordial times, they acted as guardians and guides, teaching the first mortal shamans how to cross the boundaries  between the physical world and the spirit world, and bringing terrible destruction upon those who violated that sacred boundary. These early birelus sought to guide humanity, to groom its growth in harmony with nature as a way to restrict the destructive tendencies of civilization. Despite these efforts, humanity marched forward through time to establish cities, discover arcane magic, and usher in the destruction that the early birelus had attempted to hinder.  As outsiders, birelus don't need to eat or drink to survive, though they take great pleasure in hunting and feeding on wild prey. Most often they hunt while possessing the body of an animal, usually the apex predator of the local environment. Occasionally, a birelu stalks its prey in the possessed body of a humanoid, though typically this is done to honor the humanoid host. As much as they delight in such behavior, birelus never over-hunt an area, and they seem to have an innate sense about the state of the local Ecology.  &lt;b&gt;&lt;/p&gt;&lt;p&gt;Habitat &amp; Society&lt;/b&gt;&lt;/p&gt;&lt;p&gt;  Birelus have no set habitat, nor do they hold territory, preferring instead to wander the wild places of the world. Birelus don't often intrude upon inhabited areas, though when they do, the results are often disastrous. They find the trappings of civilized life distasteful, even blasphemous, and focus their attentions on destroying the objects of their ire. Often they accomplish this by possessing people and turning them against their own homes and their fellow citizens. Birelus can sometimes be reasoned with and convinced to depart in peace, but this is rare, as their attacks are often confused for the actions of lycanthropes, and are met with violence rather than diplomacy by mortal humanoids.  For the most part, birelus are solitary creatures. They don't scorn the company of their own kind, but neither do they delight in it or seek it out. Birelus who meet in passing are more likely to ignore each other than to interact in any meaningful way. Some have speculated that there may in fact be only one birelu, and that those specimens encountered on Golarion emanate from it or serve as its avatars.  A birelu's attentions are drawn to animals more often than to any other kind of creature, earning them the title "spirits of the beasts" in some cultures. Birelus seem to delight in possessing animals and using their bodies to explore and interact with the world. Upon entering new territory, a birelu uses its &lt;i&gt;call animal&lt;/i&gt; spell-like ability to draw in  potential hosts, choosing the strongest and fastest of the native creatures to inhabit. Birelus are very protective of their wild animal hosts, and they abandon a creature's body if the animal is at grave risk rather than fighting to the host's death. Domesticated animals-or those serving as animal companions to the birelu's enemies- don't receive the same consideration.  Birelus' interactions with humanoids are more complicated. Civilized peoples hold no interest to them, and in fact often earn their scorn. Birelus react with hostility toward those who openly bear the signs of civilization, such as worked metal or agricultural tools. A birelu's attitude is much softer toward less civilized humanoids. Primitive tribes of hunter-gatherers and those who shun the cities of the world and live in communion with nature are often able to make peaceful contact with a birelu. In return, the birelu might draw in prey animals to feed the tribe, or guide them to more fertile lands in times of scarcity. It may even join the tribe's warriors in combat against their enemies, leaping from warrior to warrior in order to grant them the benefits of &lt;i&gt;greater animal aspect&lt;/i&gt;.&lt;/p&gt;&lt;/h4&gt;&lt;/div&gt;</t>
  </si>
  <si>
    <t>Tomb Giant</t>
  </si>
  <si>
    <t>(+6 armor, +3 Dex, +10 natural, -1 size)</t>
  </si>
  <si>
    <t>(13d8+104)</t>
  </si>
  <si>
    <t>Fort +16, Ref +7, Will +10</t>
  </si>
  <si>
    <t>negative energy affinity, rock catching</t>
  </si>
  <si>
    <t>death effects, paralysis</t>
  </si>
  <si>
    <t>mwk scythe +20/+15 (2d6+16/19-20/x4 plus energy drain) or  2 slams +19 (1d6+11 plus energy drain)</t>
  </si>
  <si>
    <t>rock +12 (1d8+11)</t>
  </si>
  <si>
    <t>energy drain (1 level, DC 18), rock throwing (120 ft.)</t>
  </si>
  <si>
    <t>Spell-Like Abilities (CL 12th; concentration +14)  Constant-deathwatch  At Will-detect undead  3/day-make whole, sculpt corpseAPG  1/day-animate dead, control undead (DC 19)</t>
  </si>
  <si>
    <t>Str 32, Dex 17, Con 26, Int 13, Wis 19, Cha 14</t>
  </si>
  <si>
    <t>+21 (+23 trip)</t>
  </si>
  <si>
    <t>34 (36 vs. trip)</t>
  </si>
  <si>
    <t>Combat Expertise, Improved Critical (scythe), Improved Iron Will, Improved Trip, Iron Will, Martial Weapon Proficiency (scythe), Power Attack</t>
  </si>
  <si>
    <t>Climb +12, Heal +12, Knowledge (religion) +14, Perception +15, Stealth +5, Survival +10</t>
  </si>
  <si>
    <t>corpse stitcher, sinister synergy</t>
  </si>
  <si>
    <t>solitary, pair, or cabal (3-13)</t>
  </si>
  <si>
    <t>standard (mwk breastplate, mwk scythe)</t>
  </si>
  <si>
    <t>This towering, lean figure is hairless and has smooth, milky white skin. A scythe gleams in her hands.</t>
  </si>
  <si>
    <t>Corpse Stitcher (Sp) Tomb giants can cast make whole as a spell-like ability, but only for the purposes of creating undead creatures. For example, a tomb giant can use this ability to aid in the creation of a necrocraft (Pathfinder RPG Bestiary 4 200), to restore armor to be used for the creation of a phantom armor (Bestiary 4 213), or even to repair the armor of a graveknight (Pathfinder RPG Bestiary 3 138).  Energy Drain (Su) A tomb giant can channel its energy drain attack through any melee weapon it wields.  Sinister Synergy (Su) Multiple tomb giants can combine their efforts to gain the ability to create undead. When two or more tomb giants are within 30 feet of each other, they can work together to use create undead as a spell-like ability (caster level 13th). Three or more tomb giants working in unison in this way can use greater create undead as a spell-like ability (caster level 15th). Every additional tomb giant beyond the third who participates in this synergy increases the caster level of this effect by 1.</t>
  </si>
  <si>
    <t>Since the time Urgathoa first fled the Boneyard, there have been living creatures that have given their allegiance to powers that offer the promise of existence eternal.   Tomb giants are an entire race of humanoids who have given themselves over to necromancy, and in so doing have gained sinister powers. These giants are born as the living agents of undeath, and they show great skill in creating all manner of undead creatures-even from their own kind. Tomb giants fully expect to be transformed after they die, though most don't have to worry about the cost of sacrificing their experiences and memories, for they know their brothers and sisters can raise intelligent undead much greater than shambling zombies or clattering skeletons.  Tomb giants possess an alabaster complexion. They are devoid of all body hair and have smooth, rounded features and marbleized skin. Tomb giants often tattoo their pale skin with arcane symbols in stark black ink. The sclerae of their eyes are jet black, and ghostly white pupils glow in the centers. They move with an eerie, silent grace for humanoids of their size, and rarely talk unless it is necessary. Tomb giants favor simple clothing, typically wearing togas at home and hooded cloaks when they emerge from their shadowy lairs. The average tomb giant stands 11 to 13 feet tall and weighs approximately 1,300 pounds. Tomb giants can live for up to 400 years.  Ecology  Tomb giants were created as an offshoot of taiga giants, forged by a Runelord of Gluttony during Thassilon's rule. When this ancient necromancer discovered the taiga giants' ability to sense and direct the life energy that pulses through every living creature, he hid a number of them away a secret complex deep beneath Golarion's surface. Using a now-lost ritual, the runelord altered the essence of these specimens to create the first tomb giants. He wanted to use the new species of giants as a deadly army of necromancers against the other runelords, but the conniving Runelord of Gluttony died before he could enact his plan, and his project was lost to the mists of time. The tomb giants lingered in their isolation for generations before they began to spread throughout the Darklands.  These days, tomb giants are born rather than created, though it would be a misnomer to call their procreation natural. The giants' adaptation to their unwholesome powers has come at a cost, for tomb giants have trouble conceiving except during a small window of time (not much longer than an hour) after they have drained a portion of the life energy from another living creature. It is therefore common for tomb giants to take prisoners and keep them on hand for when they wish to conceive children.  Although tomb giants possess inherent powers of necromancy, they are not undead. They aren't particularly troubled by sunlight (aside from their tendency to sunburn), but they have an instinctual dislike of bright  light and open spaces. They are omnivorous and have no qualms about consuming sentient humanoids. By the time tomb giants are 10 years old, they are as large as an adult human and are capable of hunting and fighting. They reach maturity by age 50 or 60, when they gain full use of their magical abilities. When tomb giants die, their families or friends often transform them into sentient undead creatures or use the deceased giants' parts in the creation of other undead abominations. Tomb giants view their mortal life spans much as humans view puberty: as merely one stage in the development of the individual. An undead tomb giant is likely to be valued as a family elder.  For tomb giants, sentient undeath represents the perpetual continuation of self-identity, and is the highest hope for those still alive. Thus, some of the most feared tomb giant punishments consist of execution followed by the offender's transformation into a mindless undead. Such unfortunates are often turned into an eternal servant, and are sometimes passed down from generation to generation within families.  Habitat &amp; Society  Tomb giants prefer enclosed spaces and underground lairs. While tombs and crypts can serve as lairs, tomb giants are more commonly found in renovated cave systems near the surface and in scattered pockets in the Darklands.  Tomb giants have no compunction about living among undead, but are circumspect about their own safety and well aware that some undead have no loyalty to the living. It's common to create undead horrors from the corpses of lesser creatures to use as servants or guards-smaller undead are often used as components for necrocrafts.  Tomb giants are a secretive race, and go to extraordinary lengths to pursue and capture anyone they catch spying on them. Surrounding themselves with undead creatures (most of which are under their control) has provided the giants the secrecy they crave, as the dead don't utter secrets. Some folktales speak of silent, pale folk of impossible height who come out of the night in pursuit of a victim who has "seen something no one should see." These stories have a grain of truth to them, and invariably end with the foolhardy individual vanished from his home, never to be seen again. Those few fortunate enough to have escaped with their lives bear scars of their interactions with the sinister giants, and survivors tell tales of pale giants who made light conversation with their victims while preparing to cook them. Darker tales hint at the tomb giants' perverse mating rituals, wherein chained victims are drained of their life force and left hanging on the walls, bearing witness to the giants' frenzied couplings before the pale creatures eat their weakened captives alive. Wherever these alabaster fiends tread, horror and madness is sure to follow.</t>
  </si>
  <si>
    <t>&lt;link rel="stylesheet"href="PF.css"&gt;&lt;div&gt;&lt;h2&gt;Giant, Tomb&lt;/h2&gt;&lt;h3&gt;&lt;i&gt;This towering, lean figure is hairless and has smooth, milky white skin. A scythe gleams in her hands.&lt;/i&gt;&lt;/h3&gt;&lt;br&gt;&lt;/div&gt;&lt;div class="heading"&gt;&lt;p class="alignleft"&gt;Tomb Giant&lt;/p&gt;&lt;p class="alignright"&gt;CR 12&lt;/p&gt;&lt;div style="clear: both;"&gt;&lt;/div&gt;&lt;/div&gt;&lt;div&gt;&lt;h5&gt;&lt;b&gt;XP &lt;/b&gt;19,200&lt;/h5&gt;&lt;h5&gt;NE Large humanoid (giant)&lt;/h5&gt;&lt;h5&gt;&lt;b&gt;Init &lt;/b&gt;+3; &lt;b&gt;Senses &lt;/b&gt;darkvision 60 ft., low-light vision; Perception +15&lt;/h5&gt;&lt;/div&gt;&lt;hr/&gt;&lt;div&gt;&lt;h5&gt;&lt;b&gt;DEFENSE&lt;/b&gt;&lt;/h5&gt;&lt;/div&gt;&lt;hr/&gt;&lt;div&gt;&lt;h5&gt;&lt;b&gt;AC &lt;/b&gt;28, touch 12, flat-footed 25 (+6 armor, +3 Dex, +10 natural, -1 size)&lt;/h5&gt;&lt;h5&gt;&lt;b&gt;hp &lt;/b&gt;162 (13d8+104)&lt;/h5&gt;&lt;h5&gt;&lt;b&gt;Fort &lt;/b&gt;+16, &lt;b&gt;Ref &lt;/b&gt;+7, &lt;b&gt;Will &lt;/b&gt;+10&lt;/h5&gt;&lt;h5&gt;&lt;b&gt;Defensive Abilities &lt;/b&gt;negative energy affinity, rock catching; &lt;b&gt;Immune &lt;/b&gt;death effects, paralysis&lt;/h5&gt;&lt;/div&gt;&lt;hr/&gt;&lt;div&gt;&lt;h5&gt;&lt;b&gt;OFFENSE&lt;/b&gt;&lt;/h5&gt;&lt;/div&gt;&lt;hr/&gt;&lt;div&gt;&lt;h5&gt;&lt;b&gt;Spd &lt;/b&gt;40 ft. (30 ft. in armor)&lt;/h5&gt;&lt;h5&gt;&lt;b&gt;Melee &lt;/b&gt;mwk scythe +20/+15 (2d6+16/19-20/x4 plus energy drain) or &lt;/br&gt; 2 slams +19 (1d6+11 plus energy drain)&lt;/h5&gt;&lt;h5&gt;&lt;b&gt;Ranged &lt;/b&gt;rock +12 (1d8+11)&lt;/h5&gt;&lt;h5&gt;&lt;b&gt;Space &lt;/b&gt;10 ft.; &lt;b&gt;Reach &lt;/b&gt;10 ft.&lt;/h5&gt;&lt;h5&gt;&lt;b&gt;Special Attacks &lt;/b&gt;energy drain (1 level, DC 18), rock throwing (120 ft.)&lt;/h5&gt;&lt;h5&gt;&lt;b&gt;Spell-Like Abilities&lt;/b&gt; (CL 12th; concentration +14)  &lt;/br&gt;Constant&amp;mdash;&lt;i&gt;deathwatch&lt;/i&gt; &lt;/br&gt;At Will&amp;mdash;&lt;i&gt;detect undead&lt;/i&gt; &lt;/br&gt;3/day&amp;mdash;&lt;i&gt;make whole&lt;/i&gt;, &lt;i&gt;sculpt corpse&lt;/i&gt;&lt;sup&gt;APG&lt;/sup&gt; &lt;/br&gt;1/day&amp;mdash;&lt;i&gt;animate dead&lt;/i&gt;, &lt;i&gt;control undead&lt;/i&gt; (DC 19)&lt;/h5&gt;&lt;/h5&gt;&lt;/div&gt;&lt;hr/&gt;&lt;div&gt;&lt;h5&gt;&lt;b&gt;STATISTICS&lt;/b&gt;&lt;/h5&gt;&lt;/div&gt;&lt;hr/&gt;&lt;div&gt;&lt;h5&gt;&lt;b&gt;Str &lt;/b&gt;32, &lt;b&gt;Dex &lt;/b&gt;17, &lt;b&gt;Con &lt;/b&gt;26, &lt;b&gt;Int &lt;/b&gt; 13, &lt;b&gt;Wis &lt;/b&gt;19, &lt;b&gt;Cha &lt;/b&gt;14&lt;/h5&gt;&lt;h5&gt;&lt;b&gt;Base Atk &lt;/b&gt;+9; &lt;b&gt;CMB &lt;/b&gt;+21 (+23 trip); &lt;b&gt;CMD &lt;/b&gt;34 (36 vs. trip)&lt;/h5&gt;&lt;h5&gt;&lt;b&gt;Feats &lt;/b&gt;Combat Expertise, Improved Critical (scythe), Improved Iron Will, Improved Trip, Iron Will, Martial Weapon Proficiency (scythe), Power Attack&lt;/h5&gt;&lt;h5&gt;&lt;b&gt;Skills &lt;/b&gt;Climb +12, Heal +12, Knowledge (religion) +14, Perception +15, Stealth +5, Survival +10&lt;/h5&gt;&lt;h5&gt;&lt;b&gt;Languages &lt;/b&gt;Common, Giant&lt;/h5&gt;&lt;h5&gt;&lt;b&gt;SQ &lt;/b&gt;corpse stitcher, sinister synergy&lt;/h5&gt;&lt;/div&gt;&lt;hr/&gt;&lt;div&gt;&lt;h5&gt;&lt;b&gt;ECOLOGY&lt;/b&gt;&lt;/h5&gt;&lt;/div&gt;&lt;hr/&gt;&lt;div&gt;&lt;h5&gt;&lt;b&gt;Environment &lt;/b&gt; any land or underground&lt;/h5&gt;&lt;h5&gt;&lt;b&gt;Organization &lt;/b&gt;solitary, pair, or cabal (3-13)&lt;/h5&gt;&lt;h5&gt;&lt;b&gt;Treasure &lt;/b&gt;standard (mwk breastplate, mwk scythe)&lt;/h5&gt;&lt;/div&gt;&lt;hr/&gt;&lt;div&gt;&lt;h5&gt;&lt;b&gt;SPECIAL ABILITIES&lt;/b&gt;&lt;/h5&gt;&lt;/div&gt;&lt;hr/&gt;&lt;div&gt;&lt;/h5&gt;&lt;h5&gt;&lt;b&gt;Corpse Stitcher (Sp)&lt;/b&gt; Tomb giants can cast &lt;i&gt;make whole&lt;/i&gt; as a spell-like ability, but only for the purposes of creating undead creatures. For example, a tomb giant can use this ability to aid in the creation of a necrocraft (&lt;i&gt;Pathfinder RPG &lt;i&gt;Bestiary 4&lt;/i&gt;&lt;/i&gt; 200), to restore armor to be used for the creation of a phantom armor (&lt;i&gt;Bestiary 4&lt;/i&gt; 213), or even to repair the armor of a graveknight (&lt;i&gt;Pathfinder RPG Bestiary 3&lt;/i&gt; 138).  &lt;/h5&gt;&lt;h5&gt;&lt;b&gt;Energy Drain (Su)&lt;/b&gt; A tomb giant can channel its energy drain attack through any melee weapon it wields.  &lt;/h5&gt;&lt;h5&gt;&lt;b&gt;Sinister Synergy (Su)&lt;/b&gt; Multiple tomb giants can combine their efforts to gain the ability to &lt;i&gt;create undead&lt;/i&gt;. When two or more tomb giants are within 30 feet of each other, they can work together to use &lt;i&gt;create undead&lt;/i&gt; as a spell-like ability (caster level 13th). Three or more tomb giants working in unison in this way can use greater &lt;i&gt;create undead&lt;/i&gt; as a spell-like ability (caster level 15th). Every additional tomb giant beyond the third who participates in this synergy increases the caster level of this effect by 1.&lt;/h5&gt;&lt;/div&gt;&lt;br&gt;&lt;div&gt;&lt;h4&gt;&lt;p&gt;&lt;p&gt;Since the time Urgathoa first fled the Boneyard, there have been living creatures that have given their allegiance to powers that offer the promise of existence eternal.   Tomb giants are an entire race of humanoids who have given themselves over to necromancy, and in so doing have gained sinister powers. These giants are born as the living agents of undeath, and they show great skill in creating all manner of undead creatures-even from their own kind. Tomb giants fully expect to be transformed after they die, though most don't have to worry about the cost of sacrificing their experiences and memories, for they know their brothers and sisters can raise intelligent undead much greater than shambling zombies or clattering skeletons.  Tomb giants possess an alabaster complexion. They are devoid of all body hair and have smooth, rounded features and marbleized skin. Tomb giants often tattoo their pale skin with arcane symbols in stark black ink. The sclerae of their eyes are jet black, and ghostly white pupils glow in the centers. They move with an eerie, silent grace for humanoids of their size, and rarely talk unless it is necessary. Tomb giants favor simple clothing, typically wearing togas at home and hooded cloaks when they emerge from their shadowy lairs. The average tomb giant stands 11 to 13 feet tall and weighs approximately 1,300 pounds. Tomb giants can live for up to 400 years.  &lt;b&gt;&lt;/p&gt;&lt;p&gt;Ecology&lt;/b&gt;&lt;/p&gt;&lt;p&gt;  Tomb giants were created as an offshoot of taiga giants, forged by a Runelord of Gluttony during Thassilon's rule. When this ancient necromancer discovered the taiga giants' ability to sense and direct the life energy that pulses through every living creature, he hid a number of them away a secret complex deep beneath Golarion's surface. Using a now-lost ritual, the runelord altered the essence of these specimens to create the first tomb giants. He wanted to use the new species of giants as a deadly army of necromancers against the other runelords, but the conniving Runelord of Gluttony died before he could enact his plan, and his project was lost to the mists of time. The tomb giants lingered in their isolation for generations before they began to spread throughout the Darklands.  These days, tomb giants are born rather than created, though it would be a misnomer to call their procreation natural. The giants' adaptation to their unwholesome powers has come at a cost, for tomb giants have trouble conceiving except during a small window of time (not much longer than an hour) after they have drained a portion of the life energy from another living creature. It is therefore common for tomb giants to take prisoners and keep them on hand for when they wish to conceive children.  Although tomb giants possess inherent powers of necromancy, they are not undead. They aren't particularly troubled by sunlight (aside from their tendency to sunburn), but they have an instinctual dislike of bright  light and open spaces. They are omnivorous and have no qualms about consuming sentient humanoids. By the time tomb giants are 10 years old, they are as large as an adult human and are capable of hunting and fighting. They reach maturity by age 50 or 60, when they gain full use of their magical abilities. When tomb giants die, their families or friends often transform them into sentient undead creatures or use the deceased giants' parts in the creation of other undead abominations. Tomb giants view their mortal life spans much as humans view puberty: as merely one stage in the development of the individual. An undead tomb giant is likely to be valued as a family elder.  For tomb giants, sentient undeath represents the perpetual continuation of self-identity, and is the highest hope for those still alive. Thus, some of the most feared tomb giant punishments consist of execution followed by the offender's transformation into a mindless undead. Such unfortunates are often turned into an eternal servant, and are sometimes passed down from generation to generation within families.  &lt;b&gt;&lt;/p&gt;&lt;p&gt;Habitat &amp; Society&lt;/b&gt;&lt;/p&gt;&lt;p&gt;  Tomb giants prefer enclosed spaces and underground lairs. While tombs and crypts can serve as lairs, tomb giants are more commonly found in renovated cave systems near the surface and in scattered pockets in the Darklands.  Tomb giants have no compunction about living among undead, but are circumspect about their own safety and well aware that some undead have no loyalty to the living. It's common to &lt;i&gt;create undead&lt;/i&gt; horrors from the corpses of lesser creatures to use as servants or guards-smaller undead are often used as components for necrocrafts.  Tomb giants are a secretive race, and go to extraordinary lengths to pursue and capture anyone they catch spying on them. Surrounding themselves with undead creatures (most of which are under their control) has provided the giants the secrecy they crave, as the dead don't utter secrets. Some folktales speak of silent, pale folk of impossible height who come out of the night in pursuit of a victim who has "seen something no one should see." These stories have a grain of truth to them, and invariably end with the foolhardy individual vanished from his home, never to be seen again. Those few fortunate enough to have escaped with their lives bear scars of their interactions with the sinister giants, and survivors tell tales of pale giants who made light conversation with their victims while preparing to cook them. Darker tales hint at the tomb giants' perverse mating rituals, wherein chained victims are drained of their life force and left hanging on the walls, bearing witness to the giants' frenzied couplings before the pale creatures eat their weakened captives alive. Wherever these alabaster fiends tread, horror and madness is sure to follow.&lt;/p&gt;&lt;/h4&gt;&lt;/div&gt;</t>
  </si>
  <si>
    <t>Indarugant</t>
  </si>
  <si>
    <t>(+4 armor, +2 Dex, +1 dodge, +14 natural, -2 size)</t>
  </si>
  <si>
    <t>Fort +10, Ref +10, Will +16</t>
  </si>
  <si>
    <t>battleaxe +23/+18/+13 (3d6+15/19-20/x3) or   2 slams +23 (1d8+10 plus curse of frozen flesh)</t>
  </si>
  <si>
    <t>rock +16 (2d6+10)</t>
  </si>
  <si>
    <t>curse of frozen flesh, lingering curses, rock throwing (120 ft.)</t>
  </si>
  <si>
    <t>Spell-Like Abilities (CL 15th; concentration +19)   At Will-ill omenAPG   3/day-bestow curse (DC 18), blindness/deafness (DC 17)   1/day-cone of cold (DC 19)</t>
  </si>
  <si>
    <t>Str 31, Dex 14, Con -, Int 12, Wis 19, Cha 19</t>
  </si>
  <si>
    <t>Combat Reflexes, Dodge, Intimidating Prowess, Lightning Reflexes, Mobility, Point-Blank Shot, Power Attack, Precise Shot, Toughness, Vital Strike</t>
  </si>
  <si>
    <t>Climb +17, Intimidate +37, Knowledge (religion) +7, Perception +27, Sense Motive +17, Stealth +14, Survival +24</t>
  </si>
  <si>
    <t>solitary or warband (1 indarugant and 2-6 taiga giants)</t>
  </si>
  <si>
    <t>standard (hide armor, spear)</t>
  </si>
  <si>
    <t>Taut, leathery skin clings to the skeleton of this giant, whose hide garments only partially conceal the simple geometric tattoos and ancient battle scars that decorate his flesh.</t>
  </si>
  <si>
    <t>Curse of Frozen Flesh (Su) Slam-contact; save Will DC 24; effect Creature gains vulnerability to cold. Anytime the cursed creature fails a saving throw against a spell or effect with the cold descriptor, it is also slowed for 1d4 rounds.  Lingering Curses (Su) An indarugant is an accursed creature, and so has dominion over misfortune and curses. An indarugant can apply the effects of its curse of frozen flesh with its bestow curse spell-like ability (in place of bestow curse's normal effects). Additionally, the DC of any attempt to remove a curse inflicted by the indarugant increases by 5. If a caster level check to remove an indarugant's curse fails by 5 or more, the curse appears to be lifted and is temporarily suppressed until the next time the victim enters combat or is otherwise faced with a life-threatening situation (subject to the GM's discretion).</t>
  </si>
  <si>
    <t>In times of need, the taiga giants of Varisia turn to the spirits of their ancestors for aid, relying on signs and omens from the spirit world to guide them out of danger. Yet sometimes the power and insight of these ancestral spirits is not enough. When invaders overhunt the land, when disease and pestilence run rampant, or when war and slavery threaten to decimate  whole tribes, some giants seek a different sort of aid-one that comes at a far higher price. High above the snow line, trapped within ancient glacial floes, the indarugants wait to be unleashed so they might once again bring disaster and ruin to the enemies of their tribes.  Most indarugants resemble the desiccated corpses of taiga giants, though other types of giants may become indarugants as well. After taiga giants, stone giants are the most likely to follow through with this ritual, though by doing so they risk being shunned by neighboring tribes.  Indarugants stand 20 feet tall, but weigh only 3,000 pounds due to the lack of water in their shriveled, skeletal bodies. The ritual that creates an indarugant involves marking and maiming the body of the candidate, and many still bear these fading tattoos and ancient scars.  Ecology  Indarugants are remarkable among corporeal undead in that they can't be created from a deceased creature's corpse-a creature must be alive and willing to be transformed into an indarugant. This process usually begins with a pilgrimage of a group of taiga giants into the icy mountains. The tribe's shaman or chieftain accompanies the candidate in order to perform the profane rituals necessary for the transformation. Once above the snow line, the candidate is subjected to a week-long ritual designed to sever its connection to the spirits of its ancestors, the intent being that the future indarugant can do whatever must be done to protect the tribe without fear of offending the spirits or bringing dishonor to the tribe. At the ritual's conclusion, the candidate is killed with a single blow to the head, then buried in the ice and snow along with the weapons and tools it will use once it rises as an indarugant. How long it takes the indarugant to rise varies-some rise as early as the following evening, while others remain in the ice for months or even years.  Not all giants who agree to undergo the transformation successfully complete their promise. Many lose their gall at the ritual's outset and attempt to escape back down the mountain to safety. Those who flee are hunted ruthlessly by their fellow pilgrims and the rest of the tribe, who fear offending the spirits. If possible, such escapees are captured alive and brought back to the frozen heights to undergo the ritual at spear point. This forced ritual does not produce an indarugant, but serves as a deterrent to those who would think to renege on their commitments in the future.  Some tribal leaders claim that those who successfully escape their promise to serve as an indarugant are cursed. They say that these traitors to their people transform into even more grotesque and sinister creatures, though no evidence of such monsters exists-these claims are widely thought to be a scare tactic to elicit compliance.   Those that successfully undergo the transformation come back changed. They are no longer constrained by moral concerns such as honor, fear, or mercy. Indarugants are capable of committing any act, no matter how taboo, so long as it furthers the interests of the tribe and its people. They treat their foes with such brutality that even the most wicked of giants cringe at the sight.  Habitat &amp; Society  Indarugants reside high in the mountains of Varisia, in places where the snow never melts. They hide themselves away in glacial caves, deep foreboding crevasses, and other secluded chasms where only those initiated into the secrets of their creation will know to find them. In times of need, a giant shaman or oracle will journey to the hidden places, braving the dangers of the cold and high elevation in order to beseech the indarugants for aid. Usually this aid comes in the form of exacting violence against the tribe's enemies, as indarugants are powerful warriors and cunning strategists. Rarely, an especially evil or desperate tribe may entreat an indarugant to serve as its chief or shaman, though usually only for a limited period of time, and only when the tribe is leaderless and under dire threat.  Whatever form the indarugant's aid takes, it comes at a steep price. A giant who would petition an indarugant for aid must first swear a profane pact with the creature to someday undergo the transformation and become an indarugant itself. Once the indarugant has accomplished its agreed-upon task, it will lead the petitioner back up the mountain to its desolate home, and perform the necessary rituals to add the petitioner to the ranks of the undead. This serves both as a deterrent to keep the giants from calling on the indarugants too readily, and as a way to ensure the indarugant population grows along with the tribe. In this way, the tribes of giants will always have guardians waiting for them in the high ice, ready to defend them against any threat.  Scholars of giant lore claim that all the races of giants once buried their dead in this manner, or at least created indarugants through similar rituals, if they did not live in icy climates. In Varisia, this changed during the Age of Legend, when the runelords of Azlant enslaved the giants and bent them to their sinister will. Those giants who fought back against the runelords called upon the might of their undying ancestors, sending legions of indarugants down into the plains to defend the giant tribes. Though the undead guardians fought fiercely, they were unable to stand against the might of Thassilon, and all were eventually destroyed. Since that time, only the taiga giants, who largely escaped slavery, continue the practice of creating indarugants. This may not be true for much longer, however, as reports of stone and frost giants burying their dead in the high ice now grow ever more common.</t>
  </si>
  <si>
    <t>&lt;link rel="stylesheet"href="PF.css"&gt;&lt;div&gt;&lt;h2&gt;Indarugant&lt;/h2&gt;&lt;h3&gt;&lt;i&gt;Taut, leathery skin clings to the skeleton of this giant, whose hide garments only partially conceal the simple geometric tattoos and ancient battle scars that decorate his flesh.&lt;/i&gt;&lt;/h3&gt;&lt;br&gt;&lt;/div&gt;&lt;div class="heading"&gt;&lt;p class="alignleft"&gt;Indarugant&lt;/p&gt;&lt;p class="alignright"&gt;CR 14&lt;/p&gt;&lt;div style="clear: both;"&gt;&lt;/div&gt;&lt;/div&gt;&lt;div&gt;&lt;h5&gt;&lt;b&gt;XP &lt;/b&gt;38,400&lt;/h5&gt;&lt;h5&gt;CE Huge undead &lt;/h5&gt;&lt;h5&gt;&lt;b&gt;Init &lt;/b&gt;+2; &lt;b&gt;Senses &lt;/b&gt;darkvision 60 ft.; Perception +27&lt;/h5&gt;&lt;/div&gt;&lt;hr/&gt;&lt;div&gt;&lt;h5&gt;&lt;b&gt;DEFENSE&lt;/b&gt;&lt;/h5&gt;&lt;/div&gt;&lt;hr/&gt;&lt;div&gt;&lt;h5&gt;&lt;b&gt;AC &lt;/b&gt;29, touch 11, flat-footed 26 (+4 armor, +2 Dex, +1 dodge, +14 natural, -2 size)&lt;/h5&gt;&lt;h5&gt;&lt;b&gt;hp &lt;/b&gt;190 (20d8+100)&lt;/h5&gt;&lt;h5&gt;&lt;b&gt;Fort &lt;/b&gt;+10, &lt;b&gt;Ref &lt;/b&gt;+10, &lt;b&gt;Will &lt;/b&gt;+16&lt;/h5&gt;&lt;h5&gt;&lt;b&gt;Defensive Abilities &lt;/b&gt;channel resistance +4; &lt;b&gt;DR &lt;/b&gt;5/-; &lt;b&gt;Immune &lt;/b&gt;cold, undead traits; &lt;b&gt;SR &lt;/b&gt;25&lt;/h5&gt;&lt;/div&gt;&lt;hr/&gt;&lt;div&gt;&lt;h5&gt;&lt;b&gt;OFFENSE&lt;/b&gt;&lt;/h5&gt;&lt;/div&gt;&lt;hr/&gt;&lt;div&gt;&lt;h5&gt;&lt;b&gt;Spd &lt;/b&gt;30 ft. (40 ft. without armor)&lt;/h5&gt;&lt;h5&gt;&lt;b&gt;Melee &lt;/b&gt;battleaxe +23/+18/+13 (3d6+15/19-20/x3) or &lt;/br&gt;  2 slams +23 (1d8+10 plus curse of frozen flesh)&lt;/h5&gt;&lt;h5&gt;&lt;b&gt;Ranged &lt;/b&gt;rock +16 (2d6+10)&lt;/h5&gt;&lt;h5&gt;&lt;b&gt;Space &lt;/b&gt;15 ft.; &lt;b&gt;Reach &lt;/b&gt;15 ft.&lt;/h5&gt;&lt;h5&gt;&lt;b&gt;Special Attacks &lt;/b&gt;curse of frozen flesh, lingering curses, rock throwing (120 ft.)&lt;/h5&gt;&lt;h5&gt;&lt;b&gt;Spell-Like Abilities&lt;/b&gt; (CL 15th; concentration +19) &lt;/br&gt;At Will&amp;mdash;&lt;i&gt;ill omen&lt;/i&gt;&lt;sup&gt;APG&lt;/sup&gt; &lt;/br&gt;3/day&amp;mdash;&lt;i&gt;&lt;i&gt;bestow&lt;/i&gt; curse&lt;/i&gt; (DC 18), &lt;i&gt;blindness/deafness&lt;/i&gt; (DC 17) &lt;/br&gt;1/day&amp;mdash;&lt;i&gt;cone of cold&lt;/i&gt; (DC 19)&lt;/h5&gt;&lt;/h5&gt;&lt;/div&gt;&lt;hr/&gt;&lt;div&gt;&lt;h5&gt;&lt;b&gt;STATISTICS&lt;/b&gt;&lt;/h5&gt;&lt;/div&gt;&lt;hr/&gt;&lt;div&gt;&lt;h5&gt;&lt;b&gt;Str &lt;/b&gt;31, &lt;b&gt;Dex &lt;/b&gt;14, &lt;b&gt;Con &lt;/b&gt;-, &lt;b&gt;Int &lt;/b&gt; 12, &lt;b&gt;Wis &lt;/b&gt;19, &lt;b&gt;Cha &lt;/b&gt;19&lt;/h5&gt;&lt;h5&gt;&lt;b&gt;Base Atk &lt;/b&gt;+15; &lt;b&gt;CMB &lt;/b&gt;+27; &lt;b&gt;CMD &lt;/b&gt;40&lt;/h5&gt;&lt;h5&gt;&lt;b&gt;Feats &lt;/b&gt;Combat Reflexes, Dodge, Intimidating Prowess, Lightning Reflexes, Mobility, Point-Blank Shot, Power Attack, Precise Shot, Toughness, Vital Strike&lt;/h5&gt;&lt;h5&gt;&lt;b&gt;Skills &lt;/b&gt;Climb +17, Intimidate +37, Knowledge (religion) +7, Perception +27, Sense Motive +17, Stealth +14, Survival +24&lt;/h5&gt;&lt;h5&gt;&lt;b&gt;Languages &lt;/b&gt;Common, Giant&lt;/h5&gt;&lt;/div&gt;&lt;hr/&gt;&lt;div&gt;&lt;h5&gt;&lt;b&gt;ECOLOGY&lt;/b&gt;&lt;/h5&gt;&lt;/div&gt;&lt;hr/&gt;&lt;div&gt;&lt;h5&gt;&lt;b&gt;Environment &lt;/b&gt; cold mountains&lt;/h5&gt;&lt;h5&gt;&lt;b&gt;Organization &lt;/b&gt;solitary or warband (1 indarugant and 2-6 taiga giants)&lt;/h5&gt;&lt;h5&gt;&lt;b&gt;Treasure &lt;/b&gt;standard (hide armor, spear)&lt;/h5&gt;&lt;/div&gt;&lt;hr/&gt;&lt;div&gt;&lt;h5&gt;&lt;b&gt;SPECIAL ABILITIES&lt;/b&gt;&lt;/h5&gt;&lt;/div&gt;&lt;hr/&gt;&lt;div&gt;&lt;/h5&gt;&lt;h5&gt;&lt;b&gt;Curse of Frozen Flesh (Su)&lt;/b&gt; Slam-contact; save Will DC 24; effect Creature gains vulnerability to cold. Anytime the cursed creature fails a saving throw against a spell or effect with the cold descriptor, it is also slowed for 1d4 rounds.  &lt;/h5&gt;&lt;h5&gt;&lt;b&gt;Lingering Curses (Su)&lt;/b&gt; An indarugant is an accursed creature, and so has dominion over misfortune and curses. An indarugant can apply the effects of its curse of frozen flesh with its &lt;i&gt;&lt;i&gt;bestow&lt;/i&gt; curse&lt;/i&gt; spell-like ability (in place of &lt;i&gt;&lt;i&gt;bestow&lt;/i&gt; curse&lt;/i&gt;'s normal effects). Additionally, the DC of any attempt to remove a curse inflicted by the indarugant increases by 5. If a caster level check to remove an indarugant's curse fails by 5 or more, the curse appears to be lifted and is temporarily suppressed until the next time the victim enters combat or is otherwise faced with a life-threatening situation (subject to the GM's discretion).&lt;/h5&gt;&lt;/div&gt;&lt;br&gt;&lt;div&gt;&lt;h4&gt;&lt;p&gt;&lt;p&gt;In times of need, the taiga giants of Varisia turn to the spirits of their ancestors for aid, relying on signs and omens from the spirit world to guide them out of danger. Yet sometimes the power and insight of these ancestral spirits is not enough. When invaders overhunt the land, when disease and pestilence run rampant, or when war and slavery threaten to decimate  whole tribes, some giants seek a different sort of aid-one that comes at a far higher price. High above the snow line, trapped within ancient glacial floes, the indarugants wait to be unleashed so they might once again bring disaster and ruin to the enemies of their tribes.  Most indarugants resemble the desiccated corpses of taiga giants, though other types of giants may become indarugants as well. After taiga giants, stone giants are the most likely to follow through with this ritual, though by doing so they risk being shunned by neighboring tribes.  Indarugants stand 20 feet tall, but weigh only 3,000 pounds due to the lack of water in their shriveled, skeletal bodies. The ritual that creates an indarugant involves marking and maiming the body of the candidate, and many still bear these fading tattoos and ancient scars.  &lt;b&gt;&lt;/p&gt;&lt;p&gt;Ecology&lt;/b&gt;&lt;/p&gt;&lt;p&gt;  Indarugants are remarkable among corporeal undead in that they can't be created from a deceased creature's corpse-a creature must be alive and willing to be transformed into an indarugant. This process usually begins with a pilgrimage of a group of taiga giants into the icy mountains. The tribe's shaman or chieftain accompanies the candidate in order to perform the profane rituals necessary for the transformation. Once above the snow line, the candidate is subjected to a week-long ritual designed to sever its connection to the spirits of its ancestors, the intent being that the future indarugant can do whatever must be done to protect the tribe without fear of offending the spirits or bringing dishonor to the tribe. At the ritual's conclusion, the candidate is killed with a single blow to the head, then buried in the ice and snow along with the weapons and tools it will use once it rises as an indarugant. How long it takes the indarugant to rise varies-some rise as early as the following evening, while others remain in the ice for months or even years.  Not all giants who agree to undergo the transformation successfully complete their promise. Many lose their gall at the ritual's outset and attempt to escape back down the mountain to safety. Those who flee are hunted ruthlessly by their fellow pilgrims and the rest of the tribe, who fear offending the spirits. If possible, such escapees are captured alive and brought back to the frozen heights to undergo the ritual at spear point. This forced ritual does not produce an indarugant, but serves as a deterrent to those who would think to renege on their commitments in the future.  Some tribal leaders claim that those who successfully escape their promise to serve as an indarugant are cursed. They say that these traitors to their people transform into even more grotesque and sinister creatures, though no evidence of such monsters exists-these claims are widely thought to be a scare tactic to elicit compliance.   Those that successfully undergo the transformation come back changed. They are no longer constrained by moral concerns such as honor, fear, or mercy. Indarugants are capable of committing any act, no matter how taboo, so long as it furthers the interests of the tribe and its people. They treat their foes with such brutality that even the most wicked of giants cringe at the sight.  &lt;b&gt;&lt;/p&gt;&lt;p&gt;Habitat &amp; Society&lt;/b&gt;&lt;/p&gt;&lt;p&gt;  Indarugants reside high in the mountains of Varisia, in places where the snow never melts. They hide themselves away in glacial caves, deep foreboding crevasses, and other secluded chasms where only those initiated into the secrets of their creation will know to find them. In times of need, a giant shaman or oracle will journey to the hidden places, braving the dangers of the cold and high elevation in order to beseech the indarugants for aid. Usually this aid comes in the form of exacting violence against the tribe's enemies, as indarugants are powerful warriors and cunning strategists. Rarely, an especially evil or desperate tribe may entreat an indarugant to serve as its chief or shaman, though usually only for a limited period of time, and only when the tribe is leaderless and under dire threat.  Whatever form the indarugant's aid takes, it comes at a steep price. A giant who would petition an indarugant for aid must first swear a profane pact with the creature to someday undergo the transformation and become an indarugant itself. Once the indarugant has accomplished its agreed-upon task, it will lead the petitioner back up the mountain to its desolate home, and perform the necessary rituals to add the petitioner to the ranks of the undead. This serves both as a deterrent to keep the giants from calling on the indarugants too readily, and as a way to ensure the indarugant population grows along with the tribe. In this way, the tribes of giants will always have guardians waiting for them in the high ice, ready to defend them against any threat.  Scholars of giant lore claim that all the races of giants once buried their dead in this manner, or at least created indarugants through similar rituals, if they did not live in icy climates. In Varisia, this changed during the Age of Legend, when the runelords of Azlant enslaved the giants and bent them to their sinister will. Those giants who fought back against the runelords called upon the might of their undying ancestors, sending legions of indarugants down into the plains to defend the giant tribes. Though the undead guardians fought fiercely, they were unable to stand against the might of Thassilon, and all were eventually destroyed. Since that time, only the taiga giants, who largely escaped slavery, continue the practice of creating indarugants. This may not be true for much longer, however, as reports of stone and frost giants burying their dead in the high ice now grow ever more common.&lt;/p&gt;&lt;/h4&gt;&lt;/div&gt;</t>
  </si>
  <si>
    <t>Living Effigy</t>
  </si>
  <si>
    <t>Fort +3, Ref +1, Will +6</t>
  </si>
  <si>
    <t>0 ft., fly 10 ft. (perfect)</t>
  </si>
  <si>
    <t>slam +13 (2d8+7/19-20)</t>
  </si>
  <si>
    <t>Spell-Like Abilities (CL 10th; concentration +13)   At Will-detect thoughts (DC 15), obscuring mist, sound burst (DC 15)   3/day-calm emotions (DC 15), crushing despair (DC 17), good hope, empowered sound burst (DC 15), stone shape, thundering drumsAPG (DC 16)   1/day-arcane concordanceAPG, fear (DC 17), witnessUM (DC 16)   1/week-dream, nightmare (DC 18)</t>
  </si>
  <si>
    <t>Str 20, Dex 7, Con -, Int 13, Wis 16, Cha 17</t>
  </si>
  <si>
    <t>Empower Spell-Like Ability (sound burst), Hover, Improved Critical (slam), Skill Focus (Intimidate), Skill Focus (Perception)</t>
  </si>
  <si>
    <t>Fly +2, Intimidate +12, Knowledge (history) +10, Knowledge (religion) +10, Perception +19, Sense Motive +8, Spellcraft +6</t>
  </si>
  <si>
    <t>+4 Knowledge (history), +4 Knowledge (religion)</t>
  </si>
  <si>
    <t>preserved mind, silent watcher, statue</t>
  </si>
  <si>
    <t>incidental (offerings, 2 eye gems worth 500 gp each)</t>
  </si>
  <si>
    <t>Carved from gray stone, this enormous figure is shaped like the head of some primordial giant.</t>
  </si>
  <si>
    <t>Charming Gaze (Su) As charm person with a range of 30 feet (Will DC 18 negates). The save DC is Charisma-based.  Preserved Mind (Ex) A living effigy is inhabited by an entrenched spirit that holds on to some aspects of its former intellect. A living effigy can choose two Knowledge skills, typically Knowledge (history) and Knowledge (religion). These Knowledge skills are class skills for the living effigy, and it gains a +4 racial bonus on checks with these skills.  Shape Self (Sp) Three times a day, a living effigy can shift its facial expression as if using stone shape, even though the  construct exceeds the volume the spell can usually affect and is a creature rather than an object.  Silent Watcher (Su) As a standard action, a living effigy can use greater teleport (self only) as long as there are no creatures with an Intelligence score higher than 2 within 150 feet that can see the effigy. When using this ability, the living effigy can travel up to 10 miles from its settlement.  Statue (Ex) A living effigy can remain perfectly still and emulate a statue. An observer must succeed at a DC 25 Perception check to notice that the living effigy is alive. If a living effigy initiates combat from this pose, it gains a +6 bonus on its initiative check.  Susceptible to Mind-Affecting Effects (Ex) Unlike most constructs, a living effigy isn't immune to mind-affecting effects.</t>
  </si>
  <si>
    <t>Resting among countless tribes across the world are strange icons and statues dedicated to the memories of ancient leaders or spiritual guides. Sometimes such figures hide greater intellects, inhabiting essences that watch over nearby settlements. Known as living effigies, these stone statues are possessed by the spirits of deceased chieftains and shamans who managed to partially cheat death by imparting a portion of their souls into stone images. Each living effigy is unique in its features-some resemble the heads of great giants, while others are busts of other creatures. Twin gems are embedded in the eyes of each living effigy; they glow a vibrant color whenever the statue uses one of its many magical abilities.  A living effigy's personality is as unique as its countenance, as the souls inhabiting the massive stones range from kind protectors wishing to continue their vigil over a settlement to brutal tyrants wishing only to reign past death. A living effigy stands 15 feet tall and weighs 40 tons.  Ecology  Despite sharing most of the traits common to other constructs, living effigies are sentient creatures that possess a portion of an inhabiting soul's intellect. Spells and abilities possessed by the originating soul are lost in the transfer, though some knowledge from the soul's past life remains. In addition to possessing this knowledge, the living effigy takes on the personal characteristics of the spirit that possesses it. In most cases, this directly impacts its alignment. The longer an effigy exists, though, the more detached it becomes from material concerns, eventually adopting an impartial stance on most subjects.  Much of a living effigy's existence is spent in unassuming silence, watching over the settlement around it. Unable to move (save for a limited means of supernatural travel that typically draws unwanted attention) these effigies often learn to appreciate their isolation. Preferring that others see them as nothing more than ordinary sculptures, living  effigies act only when their settlements are in danger. Should someone seek to harm it or its people, an effigy uses its charming gaze or its calm emotions spell-like ability to ease the anger of enemies and members of the settlement. Though effigies rarely issue direct commands, their gaze make the weak-willed see them in a positive light.  Though living effigies can speak, they rarely do so. Instead, the constructs prefer to rely on their mystical abilities to communicate with those nearby. Their most common means of direct communication are its dream and nightmare spell-like abilities. Living effigies use these abilities to intrude on the sleeping minds of leaders to inf luence the direction of their settlements. In situations where approval or rejection is necessary, the effigy uses its stone shape spell-like ability to alter its facial expression to an appropriate emotion.  Habitat &amp; Society  Transferring from a body of flesh to a monument of stone is a trauma that takes a spirit some time to recover from. It takes a living effigy a full week to learn its various abilities, and even after this initial adjustment, the spirit still needs to cope with the solitary nature of its new existence. Cut off from the sensations it once had, a living effigy learns to rely on the surface thoughts of those nearby and minor interaction through dreams. Its eye gems can attract unwanted attention when it uses its charming gaze, but can't be removed until the construct is destroyed.  Settlements guided by living effigies are typically found in remote locations, away from the administration of governments or the intervention of outside agencies. Because of their nature as silent watchers, such effigies are most commonly found in far-f lung communities in the Realm of the Mammoth Lords, where they are treated as honored ancestors, and in the wilds of the Mwangi Expanse, where they are sometimes seen as ancestral spirit gods. Worshipers of most deities find the idea of a living effigy worrying, especially if the effigy's settlement has raised a pseudo-religion around the idol. While living effigies aren't technically undead, Pharasmin priests in particular have problems with them and often oppose them once their true nature is discovered, heedless of the protection and aid the living effigies offer to their communities.  Construction  The construction of the stone effigy requires an appropriate amount of stone (at least 40 tons' worth) and a successful DC 20 Craft (stonemasonry) check. If the crafter fails the check, the stone is rendered  useless for this purpose and a new block must be obtained. The creation of the effigy also requires two gems that are worth at least 500 gp each.  A completed effigy acts as a soul receptacle, sucking in the intended target's soul as long as it dies within a mile of the inert statue. It takes the soul a full week to adjust to its new home, at which point the effigy animates and can use all of its abilities normally. During this transition period, the effigy remains a stone statue; it can be destroyed as normal or by removing or destroying the eye gems. Other forms of living effigies can be made of bone, bronze, wood, or similar materials.  LIVING EFFIGY  CL 15th; Price 71,000 gp  Construction  Requirements Craft Construct, limited wish, nightmare, trap the soul, creator must be caster level 15th; Skill Craft (stonemasonry) DC 20; Cost 35,000 gp</t>
  </si>
  <si>
    <t>&lt;link rel="stylesheet"href="PF.css"&gt;&lt;div&gt;&lt;h2&gt;Living Effigy&lt;/h2&gt;&lt;h3&gt;&lt;i&gt;Carved from gray stone, this enormous figure is shaped like the head of some primordial giant.&lt;/i&gt;&lt;/h3&gt;&lt;br&gt;&lt;/div&gt;&lt;div class="heading"&gt;&lt;p class="alignleft"&gt;Living Effigy&lt;/p&gt;&lt;p class="alignright"&gt;CR 8&lt;/p&gt;&lt;div style="clear: both;"&gt;&lt;/div&gt;&lt;/div&gt;&lt;div&gt;&lt;h5&gt;&lt;b&gt;XP &lt;/b&gt;4,800&lt;/h5&gt;&lt;h5&gt;N Huge construct &lt;/h5&gt;&lt;h5&gt;&lt;b&gt;Init &lt;/b&gt;-2; &lt;b&gt;Senses &lt;/b&gt;darkvision 60 ft., low-light vision; Perception +19&lt;/h5&gt;&lt;/div&gt;&lt;hr/&gt;&lt;div&gt;&lt;h5&gt;&lt;b&gt;DEFENSE&lt;/b&gt;&lt;/h5&gt;&lt;/div&gt;&lt;hr/&gt;&lt;div&gt;&lt;h5&gt;&lt;b&gt;AC &lt;/b&gt;20, touch 6, flat-footed 20 (-2 Dex, +14 natural, -2 size)&lt;/h5&gt;&lt;h5&gt;&lt;b&gt;hp &lt;/b&gt;95 (10d10+40)&lt;/h5&gt;&lt;h5&gt;&lt;b&gt;Fort &lt;/b&gt;+3, &lt;b&gt;Ref &lt;/b&gt;+1, &lt;b&gt;Will &lt;/b&gt;+6&lt;/h5&gt;&lt;h5&gt;&lt;b&gt;DR &lt;/b&gt;10/adamantine; &lt;b&gt;Immune &lt;/b&gt;construct traits&lt;/h5&gt;&lt;h5&gt;&lt;b&gt;Weaknesses &lt;/b&gt;susceptible to mind-affecting effects&lt;/h5&gt;&lt;/div&gt;&lt;hr/&gt;&lt;div&gt;&lt;h5&gt;&lt;b&gt;OFFENSE&lt;/b&gt;&lt;/h5&gt;&lt;/div&gt;&lt;hr/&gt;&lt;div&gt;&lt;h5&gt;&lt;b&gt;Spd &lt;/b&gt;0 ft., fly 10 ft. (perfect)&lt;/h5&gt;&lt;h5&gt;&lt;b&gt;Melee &lt;/b&gt;slam +13 (2d8+7/19-20)&lt;/h5&gt;&lt;h5&gt;&lt;b&gt;Space &lt;/b&gt;15 ft.; &lt;b&gt;Reach &lt;/b&gt;5 ft.&lt;/h5&gt;&lt;h5&gt;&lt;b&gt;Special Attacks &lt;/b&gt;charming gaze&lt;/h5&gt;&lt;h5&gt;&lt;b&gt;Spell-Like Abilities&lt;/b&gt; (CL 10th; concentration +13) &lt;/br&gt;At Will&amp;mdash;&lt;i&gt;detect thoughts&lt;/i&gt; (DC 15), &lt;i&gt;obscuring mist&lt;/i&gt;, &lt;i&gt;sound burst&lt;/i&gt; (DC 15) &lt;/br&gt;3/day&amp;mdash;&lt;i&gt;calm emotions&lt;/i&gt; (DC 15), &lt;i&gt;crushing despair&lt;/i&gt; (DC 17), &lt;i&gt;good hope&lt;/i&gt;, empowered &lt;i&gt;sound burst&lt;/i&gt; (DC 15), &lt;i&gt;stone shape&lt;/i&gt;, &lt;i&gt;thundering drums&lt;/i&gt;&lt;sup&gt;APG&lt;/sup&gt; (DC 16) &lt;/br&gt;1/day&amp;mdash;&lt;i&gt;arcane concordance&lt;/i&gt;&lt;sup&gt;APG&lt;/sup&gt;, &lt;i&gt;fear&lt;/i&gt; (DC 17), &lt;i&gt;witness&lt;/i&gt;&lt;sup&gt;UM&lt;/sup&gt; (DC 16) &lt;/br&gt;1/week&amp;mdash;&lt;i&gt;dream&lt;/i&gt;, &lt;i&gt;nightmare&lt;/i&gt; (DC 18)&lt;/h5&gt;&lt;/h5&gt;&lt;/div&gt;&lt;hr/&gt;&lt;div&gt;&lt;h5&gt;&lt;b&gt;STATISTICS&lt;/b&gt;&lt;/h5&gt;&lt;/div&gt;&lt;hr/&gt;&lt;div&gt;&lt;h5&gt;&lt;b&gt;Str &lt;/b&gt;20, &lt;b&gt;Dex &lt;/b&gt;7, &lt;b&gt;Con &lt;/b&gt;-, &lt;b&gt;Int &lt;/b&gt; 13, &lt;b&gt;Wis &lt;/b&gt;16, &lt;b&gt;Cha &lt;/b&gt;17&lt;/h5&gt;&lt;h5&gt;&lt;b&gt;Base Atk &lt;/b&gt;+10; &lt;b&gt;CMB &lt;/b&gt;+17; &lt;b&gt;CMD &lt;/b&gt;25 (can't be tripped)&lt;/h5&gt;&lt;h5&gt;&lt;b&gt;Feats &lt;/b&gt;Empower Spell-Like Ability (&lt;i&gt;sound burst&lt;/i&gt;), Hover, Improved Critical (slam), Skill Focus (Intimidate), Skill Focus (Perception)&lt;/h5&gt;&lt;h5&gt;&lt;b&gt;Skills &lt;/b&gt;Fly +2, Intimidate +12, Knowledge (history) +10, Knowledge (religion) +10, Perception +19, Sense Motive +8, Spellcraft +6; &lt;b&gt;Racial Modifiers &lt;/b&gt;+4 Knowledge (history), +4 Knowledge (religion)&lt;/h5&gt;&lt;h5&gt;&lt;b&gt;Languages &lt;/b&gt;Common, Giant&lt;/h5&gt;&lt;h5&gt;&lt;b&gt;SQ &lt;/b&gt;preserved mind, silent watcher, statue&lt;/h5&gt;&lt;/div&gt;&lt;hr/&gt;&lt;div&gt;&lt;h5&gt;&lt;b&gt;ECOLOGY&lt;/b&gt;&lt;/h5&gt;&lt;/div&gt;&lt;hr/&gt;&lt;div&gt;&lt;h5&gt;&lt;b&gt;Environment &lt;/b&gt; any&lt;/h5&gt;&lt;h5&gt;&lt;b&gt;Organization &lt;/b&gt;solitary&lt;/h5&gt;&lt;h5&gt;&lt;b&gt;Treasure &lt;/b&gt;incidental (offerings, 2 eye gems worth 500 gp each)&lt;/h5&gt;&lt;/div&gt;&lt;hr/&gt;&lt;div&gt;&lt;h5&gt;&lt;b&gt;SPECIAL ABILITIES&lt;/b&gt;&lt;/h5&gt;&lt;/div&gt;&lt;hr/&gt;&lt;div&gt;&lt;/h5&gt;&lt;h5&gt;&lt;b&gt;Charming Gaze (Su)&lt;/b&gt; As &lt;i&gt;charm person&lt;/i&gt; with a range of 30 feet (Will DC 18 negates). The save DC is Charisma-based.  &lt;/h5&gt;&lt;h5&gt;&lt;b&gt;Preserved Mind (Ex)&lt;/b&gt; A living effigy is inhabited by an entrenched spirit that holds on to some aspects of its former intellect. A living effigy can choose two Knowledge skills, typically Knowledge (history) and Knowledge (religion). These Knowledge skills are class skills for the living effigy, and it gains a +4 racial bonus on checks with these skills.  &lt;/h5&gt;&lt;h5&gt;&lt;b&gt;Shape Self (Sp)&lt;/b&gt; Three times a day, a living effigy can shift its facial expression as if using &lt;i&gt;stone shape&lt;/i&gt;, even though the  construct exceeds the volume the spell can usually affect and is a creature rather than an object.  &lt;/h5&gt;&lt;h5&gt;&lt;b&gt;Silent Watcher (Su)&lt;/b&gt; As a standard action, a living effigy can use &lt;i&gt;greater teleport&lt;/i&gt; (self only) as long as there are no creatures with an Intelligence score higher than 2 within 150 feet that can see the effigy. When using this ability, the living effigy can travel up to 10 miles from its settlement.  &lt;/h5&gt;&lt;h5&gt;&lt;b&gt;Statue (Ex)&lt;/b&gt; A living effigy can remain perfectly still and emulate a statue. An observer must succeed at a DC 25 Perception check to notice that the living effigy is alive. If a living effigy initiates combat from this pose, it gains a +6 bonus on its initiative check.  &lt;/h5&gt;&lt;h5&gt;&lt;b&gt;Susceptible to Mind-Affecting Effects (Ex)&lt;/b&gt; Unlike most constructs, a living effigy isn't immune to mind-affecting effects.&lt;/h5&gt;&lt;/div&gt;&lt;br&gt;&lt;div&gt;&lt;h4&gt;&lt;p&gt;&lt;p&gt;Resting among countless tribes across the world are strange icons and statues dedicated to the memories of ancient leaders or spiritual guides. Sometimes such figures hide greater intellects, inhabiting essences that watch over nearby settlements. Known as living effigies, these stone statues are possessed by the spirits of deceased chieftains and shamans who managed to partially cheat death by imparting a portion of their souls into stone images. Each living effigy is unique in its features-some resemble the heads of great giants, while others are busts of other creatures. Twin gems are embedded in the eyes of each living effigy; they glow a vibrant color whenever the statue uses one of its many magical abilities.  A living effigy's personality is as unique as its countenance, as the souls inhabiting the massive stones range from kind protectors wishing to continue their vigil over a settlement to brutal tyrants wishing only to reign past death. A living effigy stands 15 feet tall and weighs 40 tons.  &lt;b&gt;&lt;/p&gt;&lt;p&gt;Ecology&lt;/b&gt;&lt;/p&gt;&lt;p&gt;  Despite sharing most of the traits common to other constructs, living effigies are sentient creatures that possess a portion of an inhabiting soul's intellect. Spells and abilities possessed by the originating soul are lost in the transfer, though some knowledge from the soul's past life remains. In addition to possessing this knowledge, the living effigy takes on the personal characteristics of the spirit that possesses it. In most cases, this directly impacts its alignment. The longer an effigy exists, though, the more detached it becomes from material concerns, eventually adopting an impartial stance on most subjects.  Much of a living effigy's existence is spent in unassuming silence, watching over the settlement around it. Unable to move (save for a limited means of supernatural travel that typically draws unwanted attention) these effigies often learn to appreciate their isolation. Preferring that others see them as nothing more than ordinary sculptures, living  effigies act only when their settlements are in danger. Should someone seek to harm it or its people, an effigy uses its charming gaze or its &lt;i&gt;calm emotions&lt;/i&gt; spell-like ability to ease the anger of enemies and members of the settlement. Though effigies rarely issue direct commands, their gaze make the weak-willed see them in a positive light.  Though living effigies can speak, they rarely do so. Instead, the constructs prefer to rely on their mystical abilities to communicate with those nearby. Their most common means of direct communication are its &lt;i&gt;dream&lt;/i&gt; and &lt;i&gt;nightmare&lt;/i&gt; spell-like abilities. Living effigies use these abilities to intrude on the sleeping minds of leaders to inf luence the direction of their settlements. In situations where approval or rejection is necessary, the effigy uses its &lt;i&gt;stone shape&lt;/i&gt; spell-like ability to alter its facial expression to an appropriate emotion.  &lt;b&gt;&lt;/p&gt;&lt;p&gt;Habitat &amp; Society&lt;/b&gt;&lt;/p&gt;&lt;p&gt;  Transferring from a body of flesh to a monument of stone is a trauma that takes a spirit some time to recover from. It takes a living effigy a full week to learn its various abilities, and even after this initial adjustment, the spirit still needs to cope with the solitary nature of its new existence. Cut off from the sensations it once had, a living effigy learns to rely on the surface thoughts of those nearby and minor interaction through &lt;i&gt;dream&lt;/i&gt;s. Its eye gems can attract unwanted attention when it uses its charming gaze, but can't be removed until the construct is destroyed.  Settlements guided by living effigies are typically found in remote locations, away from the administration of governments or the intervention of outside agencies. Because of their nature as silent watchers, such effigies are most commonly found in far-f lung communities in the Realm of the Mammoth Lords, where they are treated as honored ancestors, and in the wilds of the Mwangi Expanse, where they are sometimes seen as ancestral spirit gods. Worshipers of most deities find the idea of a living effigy worrying, especially if the effigy's settlement has raised a pseudo-religion around the idol. While living effigies aren't technically undead, Pharasmin priests in particular have problems with them and often oppose them once their true nature is discovered, heedless of the protection and aid the living effigies offer to their communities.  &lt;br&gt;&lt;b&gt;Construction&lt;/b&gt;&lt;br&gt;  The construction of the stone effigy requires an appropriate amount of stone (at least 40 tons' worth) and a successful DC 20 Craft (stonemasonry) check. If the crafter fails the check, the stone is rendered  useless for this purpose and a new block must be obtained. The creation of the effigy also requires two gems that are worth at least 500 gp each.  A completed effigy acts as a soul receptacle, sucking in the intended target's soul as long as it dies within a mile of the inert statue. It takes the soul a full week to adjust to its new home, at which point the effigy animates and can use all of its abilities normally. During this transition period, the effigy remains a stone statue; it can be destroyed as normal or by removing or destroying the eye gems. Other forms of living effigies can be made of bone, bronze, wood, or similar materials.  &lt;br&gt;&lt;div class="heading"&gt;&lt;p class="alignleft"&gt;Living Effigy&lt;div style="clear: both;"&gt;&lt;/div&gt;  &lt;b&gt;CL&lt;/b&gt; 15th; &lt;b&gt;Price&lt;/b&gt; 71,000 gp  &lt;br&gt;&lt;hr/&gt;&lt;b&gt;Construction&lt;/b&gt;&lt;hr/&gt;  &lt;b&gt;Requirements&lt;/b&gt; Craft Construct, &lt;i&gt;limited wish&lt;/i&gt;, &lt;i&gt;nightmare&lt;/i&gt;, &lt;i&gt;trap the soul&lt;/i&gt;, creator must be caster level 15th; &lt;b&gt;Skill&lt;/b&gt; Craft (stonemasonry) DC 20; &lt;b&gt;Cost&lt;/b&gt; 35,000 gp&lt;/p&gt;&lt;/h4&gt;&lt;/div&gt;</t>
  </si>
  <si>
    <t>Thremindyr</t>
  </si>
  <si>
    <t>(air, cold, native)</t>
  </si>
  <si>
    <t>darkvision 60 ft., sense protection; Perception +15</t>
  </si>
  <si>
    <t>cold aura (10 ft.)</t>
  </si>
  <si>
    <t>(+7 Dex, +6 natural)</t>
  </si>
  <si>
    <t>Fort +12, Ref +12, Will +9</t>
  </si>
  <si>
    <t>2 slams +18 (1d6+2 plus 2d6 cold and entrap)</t>
  </si>
  <si>
    <t>breath weapon (30-ft. cone, 4d6 cold plus entrap, Reflex DC 18 half, usable every 1d4 rounds), entrap (DC 18, 1d10 rounds, hardness 5, hp 10), shatter protection</t>
  </si>
  <si>
    <t>Str 15, Dex 25, Con 16, Int 11, Wis 14, Cha 16</t>
  </si>
  <si>
    <t>Agile Maneuvers, Flyby Attack, Great Fortitude, Lightning Reflexes, Toughness, Weapon Finesse</t>
  </si>
  <si>
    <t>Acrobatics +15, Bluff +11, Escape Artist +20, Fly +25, Intimidate +16, Knowledge (planes) +10, Knowledge (religion) +10, Perception +15, Stealth +15</t>
  </si>
  <si>
    <t>Auran, Giant</t>
  </si>
  <si>
    <t>indistinct</t>
  </si>
  <si>
    <t>solitary, pair, or blizzard (3-6)</t>
  </si>
  <si>
    <t>Blustering winds and snow swirl around this white, almost transparent feylike phantom.</t>
  </si>
  <si>
    <t>Cold Aura (Su) A thremindyr is surrounded by an aura of intense cold. At the beginning of the thremindyr's turn, all creatures within 10 feet of the thremindyr take 1d6 points of cold damage.  Indistinct (Ex) A thremindyr barely stands out against snow and wintery skies except when it attacks. While in cold terrain, a thremindyr can use the Stealth skill even while being observed.  Sense Protection (Su) A thremindyr can automatically sense when a creature within 30 feet is under the effects of protection from energy (cold) or resist energy (cold).  Shatter Protection (Su) A thremindyr can pit its intense supernatural cold against another creature's magical protections in an attempt to wear them down or even shatter them completely. As a melee touch attack, the thremindyr can attempt to diminish the effectiveness of resist energy (cold) or protection from energy (cold) effects. If the touch attack is successful, the target is affected by a targeted dispel magic effect (caster level 11th). If the dispel check is successful, the spell protecting the target ends. This ability can affect only protection from energy (cold) or resist energy (cold) effects, and it deals no damage to the target directly.  This ability can be used at will, but each use can affect the effects of only one spell. If the target is under the effects of both spells, this ability affects protection from energy first; a separate use of this ability is needed to remove resist energy.  If a target is under the effects of resist energy (cold) or protection from energy (cold) as an effect of a magic item, the thremindyr's dispel check must overcome the item's caster level.  Creatures with inherent resistance or immunity to cold are unaffected by this ability. This does not extend to creatures that have immunity or resistance due to the effects of magic items or spells.</t>
  </si>
  <si>
    <t>Thremindyrs are often mistaken for ghosts or some manner of frozen spirits when spotted in the wild. Although they are not incorporeal, these icy elemental beings are pale and wispy, and are easily overlooked in the wintery outdoors where there is little to contrast with their translucent white bodies. If viewed against a dark backdrop, a thremindyr looks like a long-limbed humanoid. Close up, their features have an inhuman, angular, and almost crystalline quality to them. They sport high cheekbones, upward-slanted eyes, and pointed ears. What might represent hair is a swirling mass of ever-roiling tendrils of mist and snow. Thremindyrs are usually androgynous, but very rarely some thremindyrs sport what appears to be a beard composed of icicles. When agitated, these arctic elementals radiate a flurry of snow in the direction of their attention, especially when they howl and roar. They possess a considerable strength but are ephemeral, like an air elemental. Thremindyrs stand roughly 7 feet tall and weigh no more than 15 pounds.  Ecology  The name "thremindyr" roughly translates from the Giant language as "breath of Thremyr," and a connection between the giant god and these creatures appears certain. Students of ancient lore and experts on the planes point to legends that describe how parts of the god Thremyr fell away from the deity and sprang to life, creating the frost giant, ice troll, and winter wolf races, and suggest that thremindyrs may have been created in the same way. These legends say that, instead of sloughing off of Thremyr as he staggered into the Steaming Sea, the first thremindyr escaped from Thremyr's lungs as the ancient being sighed, passing through his lips and onto Golarion.   Although this in some ways parallels how thremindyrs reproduce on the Material Plane, the theory that thremindyrs spawn directly from the deity isn't supported by the evidence. For one thing, thremindyrs hail from the Plane of Air, and Thremyr does not reside there. Scholars propose that the thremindyrs' existence actually informs one of the nature of Thremyr-and other gods worshiped by giants (such as Gozreh)-far more than the other way around.  Thremindyrs are consistently humanoid in shape, unlike many other elemental beings, whose shapes are often chaotic or take on animalistic forms. Thremindyrs spontaneously generate on the Plane of Air, but procreate through asexual reproduction on the Material Plane. They seem to thrive on the Material Plane, and by some accounts are slowly evolving to a less elemental state of existence.  Habitat &amp; Society  Thremindyrs are thought to have originally sprung into existence in the misty zone where the Elemental Plane of Air juts up against the Plane of Water. Whatever their origin, thremindyrs have proliferated and are encountered as indigenous forms of life in many places on the Material Plane, especially on Golarion. When encountered outside of the Material Plane, thremindyrs possess the extraplanar subtype. Thremindyrs who dwell on the Material Plane require air, food, and moisture and have daily periods of inactivity. The creatures wither and die quickly in hot environments, and are found only in environments where water can freeze. Though thremindyrs need to eat, the period of time between each feeding can stretch for months.  Thremindyrs are curious creatures, but they are contemptuous of beings that can't adapt to the environments in which these outsiders thrive. When they coexist with creatures immune to their bitter cold presence, it is with a reserved indifference or muted curiosity. They are fickle and rarely maintain long-term alliances with other creatures.  Among their own kind, thremindyrs are peaceable and demonstrate a willingness to share ideas and cooperate- though they lack any ideas that do not lend themselves to mischief and mayhem. Thremindyrs are disastrously curious, and tend to treat any new stimulus as an excuse for playful destruction. A gathering of thremindyrs is dangerous indeed; more than one mountaineering expedition has been lost by being frozen to the side of a mountain by these strange elemental beings.  Thremindyrs chafe at being summoned-they have little patience for communication with creatures that have no natural inclination to cold or abilities to overcome it. Yet if directed toward an objective or opponent that it can freeze solid, a summoned thremindyr quickly forgets the indignity and sets about its work with malicious glee.   In combat, thremindyrs attempt to keep their distance from their enemies. They prefer to fly just out of the reach of their foes and attack with their breath weapons, hoping to entrap those struck. Once an opponent is immobilized, the thremindyr focuses on other foes until they are all coated in rime. Thremindyrs can tell whether creatures are magically protected against the cold, and they find these sorts of protections affronts to their icy nature. Thremindyrs focus their attacks on protected creatures first, and use their shatter protection ability to break down these defenses. If their enemies fight using ranged weapons, thremindyrs soar down and attack using Flyby Attack, sometimes remaining in melee combat long enough for their auras to damage their opponents.</t>
  </si>
  <si>
    <t>&lt;link rel="stylesheet"href="PF.css"&gt;&lt;div&gt;&lt;h2&gt;Thremindyr&lt;/h2&gt;&lt;h3&gt;&lt;i&gt;Blustering winds and snow swirl around this white, almost transparent feylike phantom.&lt;/i&gt;&lt;/h3&gt;&lt;br&gt;&lt;/div&gt;&lt;div class="heading"&gt;&lt;p class="alignleft"&gt;Thremindyr&lt;/p&gt;&lt;p class="alignright"&gt;CR 9&lt;/p&gt;&lt;div style="clear: both;"&gt;&lt;/div&gt;&lt;/div&gt;&lt;div&gt;&lt;h5&gt;&lt;b&gt;XP &lt;/b&gt;6,400&lt;/h5&gt;&lt;h5&gt;CE Medium outsider (air, cold, native)&lt;/h5&gt;&lt;h5&gt;&lt;b&gt;Init &lt;/b&gt;+7; &lt;b&gt;Senses &lt;/b&gt;darkvision 60 ft., sense protection; Perception +15&lt;/h5&gt;&lt;h5&gt;&lt;b&gt;Aura &lt;/b&gt;cold aura (10 ft.)&lt;/h5&gt;&lt;/div&gt;&lt;hr/&gt;&lt;div&gt;&lt;h5&gt;&lt;b&gt;DEFENSE&lt;/b&gt;&lt;/h5&gt;&lt;/div&gt;&lt;hr/&gt;&lt;div&gt;&lt;h5&gt;&lt;b&gt;AC &lt;/b&gt;23, touch 17, flat-footed 16 (+7 Dex, +6 natural)&lt;/h5&gt;&lt;h5&gt;&lt;b&gt;hp &lt;/b&gt;104 (11d10+44)&lt;/h5&gt;&lt;h5&gt;&lt;b&gt;Fort &lt;/b&gt;+12, &lt;b&gt;Ref &lt;/b&gt;+12, &lt;b&gt;Will &lt;/b&gt;+9&lt;/h5&gt;&lt;h5&gt;&lt;b&gt;DR &lt;/b&gt;10/magic; &lt;b&gt;Immune &lt;/b&gt;cold, elemental traits&lt;/h5&gt;&lt;h5&gt;&lt;b&gt;Weaknesses &lt;/b&gt;vulnerable to fire&lt;/h5&gt;&lt;/div&gt;&lt;hr/&gt;&lt;div&gt;&lt;h5&gt;&lt;b&gt;OFFENSE&lt;/b&gt;&lt;/h5&gt;&lt;/div&gt;&lt;hr/&gt;&lt;div&gt;&lt;h5&gt;&lt;b&gt;Spd &lt;/b&gt;30 ft., fly 60 ft. (perfect)&lt;/h5&gt;&lt;h5&gt;&lt;b&gt;Melee &lt;/b&gt;2 slams +18 (1d6+2 plus 2d6 cold and entrap)&lt;/h5&gt;&lt;h5&gt;&lt;b&gt;Space &lt;/b&gt;5 ft.; &lt;b&gt;Reach &lt;/b&gt;5 ft.&lt;/h5&gt;&lt;h5&gt;&lt;b&gt;Special Attacks &lt;/b&gt;breath weapon (30-ft. cone, 4d6 cold plus entrap, Reflex DC 18 half, usable every 1d4 rounds), entrap (DC 18, 1d10 rounds, hardness 5, hp 10), shatter protection&lt;/h5&gt;&lt;/div&gt;&lt;hr/&gt;&lt;div&gt;&lt;h5&gt;&lt;b&gt;STATISTICS&lt;/b&gt;&lt;/h5&gt;&lt;/div&gt;&lt;hr/&gt;&lt;div&gt;&lt;h5&gt;&lt;b&gt;Str &lt;/b&gt;15, &lt;b&gt;Dex &lt;/b&gt;25, &lt;b&gt;Con &lt;/b&gt;16, &lt;b&gt;Int &lt;/b&gt; 11, &lt;b&gt;Wis &lt;/b&gt;14, &lt;b&gt;Cha &lt;/b&gt;16&lt;/h5&gt;&lt;h5&gt;&lt;b&gt;Base Atk &lt;/b&gt;+11; &lt;b&gt;CMB &lt;/b&gt;+18; &lt;b&gt;CMD &lt;/b&gt;30&lt;/h5&gt;&lt;h5&gt;&lt;b&gt;Feats &lt;/b&gt;Agile Maneuvers, Flyby Attack, Great Fortitude, Lightning Reflexes, Toughness, Weapon Finesse&lt;/h5&gt;&lt;h5&gt;&lt;b&gt;Skills &lt;/b&gt;Acrobatics +15, Bluff +11, Escape Artist +20, Fly +25, Intimidate +16, Knowledge (planes) +10, Knowledge (religion) +10, Perception +15, Stealth +15&lt;/h5&gt;&lt;h5&gt;&lt;b&gt;Languages &lt;/b&gt;Auran, Giant&lt;/h5&gt;&lt;h5&gt;&lt;b&gt;SQ &lt;/b&gt;indistinct&lt;/h5&gt;&lt;/div&gt;&lt;hr/&gt;&lt;div&gt;&lt;h5&gt;&lt;b&gt;ECOLOGY&lt;/b&gt;&lt;/h5&gt;&lt;/div&gt;&lt;hr/&gt;&lt;div&gt;&lt;h5&gt;&lt;b&gt;Environment &lt;/b&gt; cold hills or mountains&lt;/h5&gt;&lt;h5&gt;&lt;b&gt;Organization &lt;/b&gt;solitary, pair, or blizzard (3-6)&lt;/h5&gt;&lt;h5&gt;&lt;b&gt;Treasure &lt;/b&gt;none&lt;/h5&gt;&lt;/div&gt;&lt;hr/&gt;&lt;div&gt;&lt;h5&gt;&lt;b&gt;SPECIAL ABILITIES&lt;/b&gt;&lt;/h5&gt;&lt;/div&gt;&lt;hr/&gt;&lt;div&gt;&lt;/h5&gt;&lt;h5&gt;&lt;b&gt;Cold Aura (Su)&lt;/b&gt; A thremindyr is surrounded by an aura of intense cold. At the beginning of the thremindyr's turn, all creatures within 10 feet of the thremindyr take 1d6 points of cold damage.  &lt;/h5&gt;&lt;h5&gt;&lt;b&gt;Indistinct (Ex)&lt;/b&gt; A thremindyr barely stands out against snow and wintery skies except when it attacks. While in cold terrain, a thremindyr can use the Stealth skill even while being observed.  &lt;/h5&gt;&lt;h5&gt;&lt;b&gt;Sense Protection (Su)&lt;/b&gt; A thremindyr can automatically sense when a creature within 30 feet is under the effects of &lt;i&gt;protection from energy&lt;/i&gt; (cold) or &lt;i&gt;resist energy&lt;/i&gt; (cold).  &lt;/h5&gt;&lt;h5&gt;&lt;b&gt;Shatter Protection (Su)&lt;/b&gt; A thremindyr can pit its intense supernatural cold against another creature's magical protections in an attempt to wear them down or even shatter them completely. As a melee touch attack, the thremindyr can attempt to diminish the effectiveness of &lt;i&gt;resist energy&lt;/i&gt; (cold) or &lt;i&gt;protection from energy&lt;/i&gt; (cold) effects. If the touch attack is successful, the target is affected by a targeted &lt;i&gt;dispel magic&lt;/i&gt; effect (caster level 11th). If the dispel check is successful, the spell protecting the target ends. This ability can affect only &lt;i&gt;protection from energy&lt;/i&gt; (cold) or &lt;i&gt;resist energy&lt;/i&gt; (cold) effects, and it deals no damage to the target directly.  This ability can be used at will, but each use can affect the effects of only one spell. If the target is under the effects of both spells, this ability affects &lt;i&gt;protection from energy&lt;/i&gt; first; a separate use of this ability is needed to remove &lt;i&gt;resist energy&lt;/i&gt;.  If a target is under the effects of &lt;i&gt;resist energy&lt;/i&gt; (cold) or &lt;i&gt;protection from energy&lt;/i&gt; (cold) as an effect of a magic item, the thremindyr's dispel check must overcome the item's caster level.  Creatures with inherent resistance or immunity to cold are unaffected by this ability. This does not extend to creatures that have immunity or resistance due to the effects of magic items or spells.&lt;/h5&gt;&lt;/div&gt;&lt;br&gt;&lt;div&gt;&lt;h4&gt;&lt;p&gt;&lt;p&gt;Thremindyrs are often mistaken for ghosts or some manner of frozen spirits when spotted in the wild. Although they are not incorporeal, these icy elemental beings are pale and wispy, and are easily overlooked in the wintery outdoors where there is little to contrast with their translucent white bodies. If viewed against a dark backdrop, a thremindyr looks like a long-limbed humanoid. Close up, their features have an inhuman, angular, and almost crystalline quality to them. They sport high cheekbones, upward-slanted eyes, and pointed ears. What might represent hair is a swirling mass of ever-roiling tendrils of mist and snow. Thremindyrs are usually androgynous, but very rarely some thremindyrs sport what appears to be a beard composed of icicles. When agitated, these arctic elementals radiate a flurry of snow in the direction of their attention, especially when they howl and roar. They possess a considerable strength but are ephemeral, like an air elemental. Thremindyrs stand roughly 7 feet tall and weigh no more than 15 pounds.  &lt;b&gt;&lt;/p&gt;&lt;p&gt;Ecology&lt;/b&gt;&lt;/p&gt;&lt;p&gt;  The name "thremindyr" roughly translates from the Giant language as "breath of Thremyr," and a connection between the giant god and these creatures appears certain. Students of ancient lore and experts on the planes point to legends that describe how parts of the god Thremyr fell away from the deity and sprang to life, creating the frost giant, ice troll, and winter wolf races, and suggest that thremindyrs may have been created in the same way. These legends say that, instead of sloughing off of Thremyr as he staggered into the Steaming Sea, the first thremindyr escaped from Thremyr's lungs as the ancient being sighed, passing through his lips and onto Golarion.   Although this in some ways parallels how thremindyrs reproduce on the Material Plane, the theory that thremindyrs spawn directly from the deity isn't supported by the evidence. For one thing, thremindyrs hail from the Plane of Air, and Thremyr does not reside there. Scholars propose that the thremindyrs' existence actually informs one of the nature of Thremyr-and other gods worshiped by giants (such as Gozreh)-far more than the other way around.  Thremindyrs are consistently humanoid in shape, unlike many other elemental beings, whose shapes are often chaotic or take on animalistic forms. Thremindyrs spontaneously generate on the Plane of Air, but procreate through asexual reproduction on the Material Plane. They seem to thrive on the Material Plane, and by some accounts are slowly evolving to a less elemental state of existence.  &lt;b&gt;&lt;/p&gt;&lt;p&gt;Habitat &amp; Society&lt;/b&gt;&lt;/p&gt;&lt;p&gt;  Thremindyrs are thought to have originally sprung into existence in the misty zone where the Elemental Plane of Air juts up against the Plane of Water. Whatever their origin, thremindyrs have proliferated and are encountered as indigenous forms of life in many places on the Material Plane, especially on Golarion. When encountered outside of the Material Plane, thremindyrs possess the extraplanar subtype. Thremindyrs who dwell on the Material Plane require air, food, and moisture and have daily periods of inactivity. The creatures wither and die quickly in hot environments, and are found only in environments where water can freeze. Though thremindyrs need to eat, the period of time between each feeding can stretch for months.  Thremindyrs are curious creatures, but they are contemptuous of beings that can't adapt to the environments in which these outsiders thrive. When they coexist with creatures immune to their bitter cold presence, it is with a reserved indifference or muted curiosity. They are fickle and rarely maintain long-term alliances with other creatures.  Among their own kind, thremindyrs are peaceable and demonstrate a willingness to share ideas and cooperate- though they lack any ideas that do not lend themselves to mischief and mayhem. Thremindyrs are disastrously curious, and tend to treat any new stimulus as an excuse for playful destruction. A gathering of thremindyrs is dangerous indeed; more than one mountaineering expedition has been lost by being frozen to the side of a mountain by these strange elemental beings.  Thremindyrs chafe at being summoned-they have little patience for communication with creatures that have no natural inclination to cold or abilities to overcome it. Yet if directed toward an objective or opponent that it can freeze solid, a summoned thremindyr quickly forgets the indignity and sets about its work with malicious glee.   In combat, thremindyrs attempt to keep their distance from their enemies. They prefer to fly just out of the reach of their foes and attack with their breath weapons, hoping to entrap those struck. Once an opponent is immobilized, the thremindyr focuses on other foes until they are all coated in rime. Thremindyrs can tell whether creatures are magically protected against the cold, and they find these sorts of protections affronts to their icy nature. Thremindyrs focus their attacks on protected creatures first, and use their shatter protection ability to break down these defenses. If their enemies fight using ranged weapons, thremindyrs soar down and attack using Flyby Attack, sometimes remaining in melee combat long enough for their auras to damage their opponents.&lt;/p&gt;&lt;/h4&gt;&lt;/div&gt;</t>
  </si>
  <si>
    <t>Ember Weaver</t>
  </si>
  <si>
    <t>darkvision 60 ft., low-light vision, spiritsense 60 ft.; Perception +19</t>
  </si>
  <si>
    <t>eerie radiance (300 ft., DC 19)</t>
  </si>
  <si>
    <t>(+5 Dex, +1 dodge, +6 natural)</t>
  </si>
  <si>
    <t>Fort +11, Ref +8, Will +12</t>
  </si>
  <si>
    <t>charm, death effects, disease, fire, poison, spells with the light descriptor</t>
  </si>
  <si>
    <t>2 touches +15 (4d6 fire)</t>
  </si>
  <si>
    <t>rush of souls</t>
  </si>
  <si>
    <t>Spell-Like Abilities (CL 11th; concentration +15)   At Will-continual flame, dancing lights (DC 14), searing light, suggestion (DC 19), whispering wind   1/day-dispel magic, freedom of movement, fly, locate creature, plane shift, slay living (DC 19)</t>
  </si>
  <si>
    <t>Str 19, Dex 21, Con 18, Int 18, Wis 21, Cha 18</t>
  </si>
  <si>
    <t>Ability Focus (suggestion), Dodge, Flyby Attack, Mobility, Toughness</t>
  </si>
  <si>
    <t>Acrobatics +19, Fly +23, Knowledge (geography) +18, Knowledge (planes) +18, Knowledge (religion) +18, Perception +19, Sense Motive +19, Spellcraft +18, Survival +19</t>
  </si>
  <si>
    <t>solitary, pair, escort (1 ember weaver and 1 shoki), troupe (1 ember weaver plus 3-10 ahmuuths, catrinas, esoboks, or nosois), or procession (3-12 ember weavers)</t>
  </si>
  <si>
    <t>This slim, glowing figure is draped with voluminous gossamer shawls and veils that obscure its shape.</t>
  </si>
  <si>
    <t>Monster Summoner's Handbook</t>
  </si>
  <si>
    <t>Eerie Radiance (Su) As a standard action, an ember weaver can wreath itself in an aura of cinders similar to dancing lights (CL 11th). Any living or dead creature within 300 feet with line of sight to the dancing embers must succeed at a DC 19 Will save or else any protections or immunities it has against charm, fear, and mind-affecting effects are suppressed for as long as the ember weaver uses a free action to maintain the effect each round and for 1 round thereafter. Once a creature succeeds at this saving throw, it can't be affected by an eerie radiance for 24 hours. The light has no effect on psychopomps, creatures that can't see, and creatures the ember weaver chooses to exclude. This is a sight-based abjuration effect.  Rush of Souls (Su) As a standard action every 1d4+1 rounds, an ember weaver can call forth a rush of souls to trample its foes. This ability deals 6d6 points of force damage to all creatures in a 60-foot cone. A successful DC 19 Reflex saving throw halves the damage. The save DC is Charisma-based.</t>
  </si>
  <si>
    <t>Ember weavers are beacons for dead souls seeking the afterlife, and escorts for other psychopomps. Most ember weavers patrol graveyards, ley lines, and other places where the dead enter into the river of souls, beckoning them to step toward eternity. Ember weavers also perform services in payment for knowledge about lost souls.  Ember weavers lead ahmuuths and esoboks in hunts for spirits waylaid by undeath. They also accompany nosois and catrinas to recover confused or rebellious spirits.</t>
  </si>
  <si>
    <t>&lt;link rel="stylesheet"href="PF.css"&gt;&lt;div&gt;&lt;h2&gt;Psychopomp, Ember Weaver&lt;/h2&gt;&lt;h3&gt;&lt;i&gt;This slim, glowing figure is draped with voluminous gossamer shawls and veils that obscure its shape.&lt;/i&gt;&lt;/h3&gt;&lt;br&gt;&lt;/div&gt;&lt;div class="heading"&gt;&lt;p class="alignleft"&gt;Ember Weaver&lt;/p&gt;&lt;p class="alignright"&gt;CR 8&lt;/p&gt;&lt;div style="clear: both;"&gt;&lt;/div&gt;&lt;/div&gt;&lt;div&gt;&lt;h5&gt;&lt;b&gt;XP &lt;/b&gt;4,800&lt;/h5&gt;&lt;h5&gt;N Medium outsider (psychopomp, extraplanar)&lt;/h5&gt;&lt;h5&gt;&lt;b&gt;Init &lt;/b&gt;+6; &lt;b&gt;Senses &lt;/b&gt;darkvision 60 ft., low-light vision, spiritsense 60 ft.; Perception +19&lt;/h5&gt;&lt;h5&gt;&lt;b&gt;Aura &lt;/b&gt;eerie radiance (300 ft., DC 19)&lt;/h5&gt;&lt;/div&gt;&lt;hr/&gt;&lt;div&gt;&lt;h5&gt;&lt;b&gt;DEFENSE&lt;/b&gt;&lt;/h5&gt;&lt;/div&gt;&lt;hr/&gt;&lt;div&gt;&lt;h5&gt;&lt;b&gt;AC &lt;/b&gt;22, touch 16, flat-footed 16 (+5 Dex, +1 dodge, +6 natural)&lt;/h5&gt;&lt;h5&gt;&lt;b&gt;hp &lt;/b&gt;104 (11d8+55)&lt;/h5&gt;&lt;h5&gt;&lt;b&gt;Fort &lt;/b&gt;+11, &lt;b&gt;Ref &lt;/b&gt;+8, &lt;b&gt;Will &lt;/b&gt;+12&lt;/h5&gt;&lt;h5&gt;&lt;b&gt;DR &lt;/b&gt;10/adamantine; &lt;b&gt;Immune &lt;/b&gt;charm, death effects, disease, fire, poison, spells with the light descriptor; &lt;b&gt;Resist &lt;/b&gt;cold 10, electricity 10; &lt;b&gt;SR &lt;/b&gt;19&lt;/h5&gt;&lt;/div&gt;&lt;hr/&gt;&lt;div&gt;&lt;h5&gt;&lt;b&gt;OFFENSE&lt;/b&gt;&lt;/h5&gt;&lt;/div&gt;&lt;hr/&gt;&lt;div&gt;&lt;h5&gt;&lt;b&gt;Spd &lt;/b&gt;30 ft., fly 60 ft. (good)&lt;/h5&gt;&lt;h5&gt;&lt;b&gt;Melee &lt;/b&gt;2 touches +15 (4d6 fire)&lt;/h5&gt;&lt;h5&gt;&lt;b&gt;Space &lt;/b&gt;5 ft.; &lt;b&gt;Reach &lt;/b&gt;5 ft.&lt;/h5&gt;&lt;h5&gt;&lt;b&gt;Special Attacks &lt;/b&gt;rush of souls&lt;/h5&gt;&lt;h5&gt;&lt;b&gt;Spell-Like Abilities&lt;/b&gt; (CL 11th; concentration +15) &lt;/br&gt;At Will&amp;mdash;&lt;i&gt;continual flame&lt;/i&gt;, &lt;i&gt;dancing lights&lt;/i&gt; (DC 14), &lt;i&gt;searing light&lt;/i&gt;, &lt;i&gt;suggestion&lt;/i&gt; (DC 19), &lt;i&gt;whispering wind&lt;/i&gt; &lt;/br&gt;1/day&amp;mdash;&lt;i&gt;dispel magic&lt;/i&gt;, &lt;i&gt;freedom of movement&lt;/i&gt;, &lt;i&gt;fly&lt;/i&gt;, &lt;i&gt;locate creature&lt;/i&gt;, &lt;i&gt;plane shift&lt;/i&gt;, &lt;i&gt;slay living&lt;/i&gt; (DC 19)&lt;/h5&gt;&lt;/h5&gt;&lt;/div&gt;&lt;hr/&gt;&lt;div&gt;&lt;h5&gt;&lt;b&gt;STATISTICS&lt;/b&gt;&lt;/h5&gt;&lt;/div&gt;&lt;hr/&gt;&lt;div&gt;&lt;h5&gt;&lt;b&gt;Str &lt;/b&gt;19, &lt;b&gt;Dex &lt;/b&gt;21, &lt;b&gt;Con &lt;/b&gt;18, &lt;b&gt;Int &lt;/b&gt; 18, &lt;b&gt;Wis &lt;/b&gt;21, &lt;b&gt;Cha &lt;/b&gt;18&lt;/h5&gt;&lt;h5&gt;&lt;b&gt;Base Atk &lt;/b&gt;+11; &lt;b&gt;CMB &lt;/b&gt;+15; &lt;b&gt;CMD &lt;/b&gt;30&lt;/h5&gt;&lt;h5&gt;&lt;b&gt;Feats &lt;/b&gt;Ability Focus (&lt;i&gt;suggestion&lt;/i&gt;), Dodge, Flyby Attack, Mobility, Toughness&lt;/h5&gt;&lt;h5&gt;&lt;b&gt;Skills &lt;/b&gt;Acrobatics +19, Fly +23, Knowledge (geography) +18, Knowledge (planes) +18, Knowledge (religion) +18, Perception +19, Sense Motive +19, Spellcraft +18, Survival +19&lt;/h5&gt;&lt;h5&gt;&lt;b&gt;Languages &lt;/b&gt;Abyssal, Celestial, Infernal&lt;/h5&gt;&lt;h5&gt;&lt;b&gt;SQ &lt;/b&gt;spirit touch&lt;/h5&gt;&lt;/div&gt;&lt;hr/&gt;&lt;div&gt;&lt;h5&gt;&lt;b&gt;ECOLOGY&lt;/b&gt;&lt;/h5&gt;&lt;/div&gt;&lt;hr/&gt;&lt;div&gt;&lt;h5&gt;&lt;b&gt;Environment &lt;/b&gt; any (Astral Plane)&lt;/h5&gt;&lt;h5&gt;&lt;b&gt;Organization &lt;/b&gt;solitary, pair, escort (1 ember weaver and 1 shoki), troupe (1 ember weaver plus 3-10 ahmuuths, catrinas, esoboks, or nosois), or procession (3-12 ember weavers)&lt;/h5&gt;&lt;h5&gt;&lt;b&gt;Treasure &lt;/b&gt;standard&lt;/h5&gt;&lt;/div&gt;&lt;hr/&gt;&lt;div&gt;&lt;h5&gt;&lt;b&gt;SPECIAL ABILITIES&lt;/b&gt;&lt;/h5&gt;&lt;/div&gt;&lt;hr/&gt;&lt;div&gt;&lt;/h5&gt;&lt;h5&gt;&lt;b&gt;Eerie Radiance (Su)&lt;/b&gt; As a standard action, an ember weaver can wreath itself in an aura of cinders similar to &lt;i&gt;dancing lights&lt;/i&gt; (CL 11th). Any living or dead creature within 300 feet with line of sight to the dancing embers must succeed at a DC 19 Will save or else any protections or immunities it has against charm, fear, and mind-affecting effects are suppressed for as long as the ember weaver uses a free action to maintain the effect each round and for 1 round thereafter. Once a creature succeeds at this saving throw, it can't be affected by an eerie radiance for 24 hours. The light has no effect on psychopomps, creatures that can't see, and creatures the ember weaver chooses to exclude. This is a sight-based abjuration effect.  &lt;/h5&gt;&lt;h5&gt;&lt;b&gt;Rush of Souls (Su)&lt;/b&gt; As a standard action every 1d4+1 rounds, an ember weaver can call forth a rush of souls to trample its foes. This ability deals 6d6 points of force damage to all creatures in a 60-foot cone. A successful DC 19 Reflex saving throw halves the damage. The save DC is Charisma-based.&lt;/h5&gt;&lt;/div&gt;&lt;br&gt;&lt;div&gt;&lt;h4&gt;&lt;p&gt;&lt;p&gt;Ember weavers are beacons for dead souls seeking the afterlife, and escorts for other psychopomps. Most ember weavers patrol graveyards, ley lines, and other places where the dead enter into the river of souls, beckoning them to step toward eternity. Ember weavers also perform services in payment for knowledge about lost souls.  Ember weavers lead ahmuuths and esoboks in hunts for spirits waylaid by undeath. They also accompany nosois and catrinas to recover confused or rebellious spirits.&lt;/p&gt;&lt;/h4&gt;&lt;/div&gt;</t>
  </si>
  <si>
    <t>Guardian Spirit Imp</t>
  </si>
  <si>
    <t>darkvision 60 ft., detect good, detect magic, see in darkness; Perception +10</t>
  </si>
  <si>
    <t>20, touch 18, flat-footed 14</t>
  </si>
  <si>
    <t>(+5 Dex, +1 dodge, +2 natural, +2 size)</t>
  </si>
  <si>
    <t>sting +11 (1d4+1 plus poison)</t>
  </si>
  <si>
    <t>smite threat 1/day</t>
  </si>
  <si>
    <t>Spell-Like Abilities (CL 6th; concentration +10)   Constant-detect good, detect magic  At Will-guidance, invisibility (self only, DC 17)  1/day-augury, call lightning (DC 19), protection from chaos, suggestion (DC 19)  1/week-commune (6 questions, CL 12th)</t>
  </si>
  <si>
    <t>Str 12, Dex 20, Con 12, Int 15, Wis 14, Cha 20</t>
  </si>
  <si>
    <t>Acrobatics +12, Bluff +13, Fly +25, Knowledge (arcana) +10, Knowledge (planes) +10, Perception +10, Sense Motive +7, Spellcraft +10</t>
  </si>
  <si>
    <t>change shape (boar, giant spider, rat, or raven, beast shape I), fated guardian, guardian spirit 4th level</t>
  </si>
  <si>
    <t>solitary or with ward</t>
  </si>
  <si>
    <t>A violet rune glows in the center of this red-skinned fiend's forehead.</t>
  </si>
  <si>
    <t>Guardian Spirit</t>
  </si>
  <si>
    <t>Poison (Ex) Sting-injury; save Fort DC 15; frequency 1/round for 6 rounds; effect 1d2 Dex; cure 1 save. The save DC is Constitution-based, and includes a +2 racial bonus.</t>
  </si>
  <si>
    <t>A guardian spirit is bound to the fate of a mortal being (called its "ward"). This bond may be formed by any number of beings or events carrying the weight of destiny, such as deities, the Eldest, norns, and mythic creatures and magic. A spirit can bind itself willingly if it believes that doing so is likely to further its agenda, give it more power, or allow it access to the world of mortals. Mortals can generally invoke a guardian spirit only with summoning and calling spells.  Creating a Guardian Spirit  "Guardian spirit" is an acquired template that can be added to any fey or outsider that qualifies to become a familiar through the Improved Familiar feat (this template does not make it a familiar, however). A guardian spirit uses all the base creature's statistics and special abilities except as noted here. A guardian spirit has a rune on its forehead similar to that on an eidolon (though its ward does not gain a matching rune).  CR: The guardian spirit's CR increases based on the level of spell used to summon it, as noted on the Conjured Guardian table on page 27.  Armor Class: The guardian spirit's natural armor bonus increases based on the level of spell used to summon it, as noted on the Conjured Guardian table.  Hit Dice: The guardian spirit's Hit Dice increase based on the level of spell used to summon it, as noted on the Conjured Guardian table. It gains appropriate skill points, feats, ability score increases, base attack bonus, and base saving throw advancements for its increased Hit Dice.   Defensive Abilities: The guardian spirit has an amount of spell resistance equal to 11 + its CR unless the base creature's SR was higher.  Ability Scores: The guardian spirit's Charisma score becomes 18 unless the base creature's Charisma score was higher. Each of the guardian spirit's ability scores increases when it's summoned by higher-level spells, as noted on the Conjured Guardian table above.  Special Attacks: If the guardian spirit has extraordinary or supernatural abilities that deal hit point damage measured in dice, the number of dice increases by an amount equal to the level of spell used to conjure it - 3. If the ability requires at least a standard action to activate and has an instantaneous duration, the damage increases by an additional die.  Special: The guardian spirit gains a smite and additional special abilities as noted on the table.  Smite Threat (Su): Once per day as a swift action, the guardian spirit can add its Charisma bonus on attack rolls and its HD on damage rolls against a foe that currently threatens its ward or has attacked the ward within the past 24 hours; this smite persists until the target is dead or the summoning of the guardian spirit ends. If the spirit is summoned by a 6th-level spell, it can use smite threat an additional time per day, and if the spirit is summoned by a 9th-level spell, it can use smite threat a third time per day.  Spell-Like Abilities: A guardian spirit's caster level for its spell-like abilities is equal to its Challenge Rating + 1, or to the base creature's caster level, whichever is higher. It can cast guidance at will. For every spell level of the conjuration spell used to call or summon it (such as planar ally, planar binding, or summon monster if the summoner has the Summon Guardian Spirit feat), the guardian spirit gains access to one additional spell-like ability of the ward's choice from the following list:  Spell Level 3: Chill touch, ill omenAPG, protection from chaos/ evil/good/law (choose one; its alignment descriptor must oppose the guardian spirit's alignment).  Spell Level 4: Call lightning, detect thoughts, invisibility.  Spell Level 5: Cure serious wounds, dispel magic, shout.  Spell Level 6: Call lightning storm, death ward, freedom of movement.  Spell Level 7: Break enchantment, breath of life, contagious flameAPG.  Spell Level 8: Cloak of dreamsAPG, greater heroism, sunbeam.  Spell Level 9: Greater shout, power word blind, regenerate.  Each chosen spell-like ability is available once per day.  Fated Guardian (Su): When conjured by a 4th-level or higher spell, a guardian spirit can protect the destiny of another creature within 30 feet as a standard action once per day. For 1 round, any time the creature makes an attack or attempts a saving throw, it rolls twice and takes the better result.  Co-Walker (Sp): When conjured by an 8th-level or higher spell, a guardian spirit can assume the shape of its ward as if with alter self, except it can appear to be only the ward (even if the ward is not of a creature type or size that can normally be assumed with alter self ) and it gains a +10 bonus on Disguise checks to appear to be the ward.</t>
  </si>
  <si>
    <t>&lt;link rel="stylesheet"href="PF.css"&gt;&lt;div&gt;&lt;h2&gt;Guardian Spirit&lt;/h2&gt;&lt;h3&gt;&lt;i&gt;A violet rune glows in the center of this red-skinned fiend's forehead.&lt;/i&gt;&lt;/h3&gt;&lt;br&gt;&lt;/div&gt;&lt;div class="heading"&gt;&lt;p class="alignleft"&gt;Guardian Spirit Imp&lt;/p&gt;&lt;p class="alignright"&gt;CR 4&lt;/p&gt;&lt;div style="clear: both;"&gt;&lt;/div&gt;&lt;/div&gt;&lt;div&gt;&lt;h5&gt;&lt;b&gt;XP &lt;/b&gt;1,200&lt;/h5&gt;&lt;h5&gt;LE Tiny outsider (devil, evil, extraplanar, lawful)&lt;/h5&gt;&lt;h5&gt;&lt;b&gt;Init &lt;/b&gt;+5; &lt;b&gt;Senses &lt;/b&gt;darkvision 60 ft., &lt;i&gt;detect good&lt;/i&gt;, &lt;i&gt;detect magic&lt;/i&gt;, see in darkness; Perception +10&lt;/h5&gt;&lt;/div&gt;&lt;hr/&gt;&lt;div&gt;&lt;h5&gt;&lt;b&gt;DEFENSE&lt;/b&gt;&lt;/h5&gt;&lt;/div&gt;&lt;hr/&gt;&lt;div&gt;&lt;h5&gt;&lt;b&gt;AC &lt;/b&gt;20, touch 18, flat-footed 14 (+5 Dex, +1 dodge, +2 natural, +2 size)&lt;/h5&gt;&lt;h5&gt;&lt;b&gt;hp &lt;/b&gt;32 (5d10+5); fast healing 2&lt;/h5&gt;&lt;h5&gt;&lt;b&gt;Fort &lt;/b&gt;+2, &lt;b&gt;Ref &lt;/b&gt;+9, &lt;b&gt;Will &lt;/b&gt;+6&lt;/h5&gt;&lt;h5&gt;&lt;b&gt;DR &lt;/b&gt;5/good or silver; &lt;b&gt;Immune &lt;/b&gt;fire, poison; &lt;b&gt;Resist &lt;/b&gt;acid 10, cold 10; &lt;b&gt;SR &lt;/b&gt;15&lt;/h5&gt;&lt;/div&gt;&lt;hr/&gt;&lt;div&gt;&lt;h5&gt;&lt;b&gt;OFFENSE&lt;/b&gt;&lt;/h5&gt;&lt;/div&gt;&lt;hr/&gt;&lt;div&gt;&lt;h5&gt;&lt;b&gt;Spd &lt;/b&gt;20 ft., fly 50 ft. (perfect)&lt;/h5&gt;&lt;h5&gt;&lt;b&gt;Melee &lt;/b&gt;sting +11 (1d4+1 plus poison)&lt;/h5&gt;&lt;h5&gt;&lt;b&gt;Space &lt;/b&gt;2-1/2 ft.; &lt;b&gt;Reach &lt;/b&gt;0 ft.&lt;/h5&gt;&lt;h5&gt;&lt;b&gt;Special Attacks &lt;/b&gt;smite threat 1/day&lt;/h5&gt;&lt;h5&gt;&lt;b&gt;Spell-Like Abilities&lt;/b&gt; (CL 6th; concentration +10)   &lt;/br&gt;Constant&amp;mdash;&lt;i&gt;detect good&lt;/i&gt;, &lt;i&gt;detect magic&lt;/i&gt; &lt;/br&gt;At Will&amp;mdash;&lt;i&gt;guidance&lt;/i&gt;, &lt;i&gt;invisibility&lt;/i&gt; (self only, DC 17) &lt;/br&gt;1/day&amp;mdash;&lt;i&gt;augury&lt;/i&gt;, &lt;i&gt;call lightning&lt;/i&gt; (DC 19), &lt;i&gt;protection from chaos&lt;/i&gt;, &lt;i&gt;suggestion&lt;/i&gt; (DC 19) &lt;/br&gt;1/week&amp;mdash;&lt;i&gt;commune&lt;/i&gt; (6 questions, CL 12th)&lt;/h5&gt;&lt;/h5&gt;&lt;/div&gt;&lt;hr/&gt;&lt;div&gt;&lt;h5&gt;&lt;b&gt;STATISTICS&lt;/b&gt;&lt;/h5&gt;&lt;/div&gt;&lt;hr/&gt;&lt;div&gt;&lt;h5&gt;&lt;b&gt;Str &lt;/b&gt;12, &lt;b&gt;Dex &lt;/b&gt;20, &lt;b&gt;Con &lt;/b&gt;12, &lt;b&gt;Int &lt;/b&gt; 15, &lt;b&gt;Wis &lt;/b&gt;14, &lt;b&gt;Cha &lt;/b&gt;20&lt;/h5&gt;&lt;h5&gt;&lt;b&gt;Base Atk &lt;/b&gt;+5; &lt;b&gt;CMB &lt;/b&gt;+4; &lt;b&gt;CMD &lt;/b&gt;18&lt;/h5&gt;&lt;h5&gt;&lt;b&gt;Feats &lt;/b&gt;Dodge, Mobility, Weapon Finesse&lt;/h5&gt;&lt;h5&gt;&lt;b&gt;Skills &lt;/b&gt;Acrobatics +12, Bluff +13, Fly +25, Knowledge (arcana) +10, Knowledge (planes) +10, Perception +10, Sense Motive +7, Spellcraft +10&lt;/h5&gt;&lt;h5&gt;&lt;b&gt;Languages &lt;/b&gt;Common, Draconic, Infernal&lt;/h5&gt;&lt;h5&gt;&lt;b&gt;SQ &lt;/b&gt;change shape (boar, giant spider, rat, or raven, &lt;i&gt;beast shape&lt;/i&gt; I), fated guardian, guardian spirit 4th level&lt;/h5&gt;&lt;/div&gt;&lt;hr/&gt;&lt;div&gt;&lt;h5&gt;&lt;b&gt;ECOLOGY&lt;/b&gt;&lt;/h5&gt;&lt;/div&gt;&lt;hr/&gt;&lt;div&gt;&lt;h5&gt;&lt;b&gt;Environment &lt;/b&gt; any (Hell)&lt;/h5&gt;&lt;h5&gt;&lt;b&gt;Organization &lt;/b&gt;solitary or with ward&lt;/h5&gt;&lt;h5&gt;&lt;b&gt;Treasure &lt;/b&gt;none&lt;/h5&gt;&lt;/div&gt;&lt;hr/&gt;&lt;div&gt;&lt;h5&gt;&lt;b&gt;SPECIAL ABILITIES&lt;/b&gt;&lt;/h5&gt;&lt;/div&gt;&lt;hr/&gt;&lt;div&gt;&lt;/h5&gt;&lt;h5&gt;&lt;b&gt;Poison (Ex)&lt;/b&gt; Sting-injury; &lt;i&gt;save&lt;/i&gt; Fort DC 15; &lt;i&gt;frequency&lt;/i&gt; 1/round for 6 rounds; &lt;i&gt;effect&lt;/i&gt; 1d2 Dex; &lt;i&gt;cure&lt;/i&gt; 1 &lt;i&gt;save&lt;/i&gt;. The save DC is Constitution-based, and includes a +2 racial bonus.&lt;/h5&gt;&lt;/div&gt;&lt;br&gt;&lt;div&gt;&lt;h4&gt;&lt;p&gt;&lt;p&gt;A guardian spirit is bound to the fate of a mortal being (called its "ward"). This bond may be formed by any number of beings or events carrying the weight of destiny, such as deities, the Eldest, norns, and mythic creatures and magic. A spirit can bind itself willingly if it believes that doing so is likely to further its agenda, give it more power, or allow it access to the world of mortals. Mortals can generally invoke a guardian spirit only with summoning and calling spells.  &lt;br&gt;&lt;b&gt;Creating a Guardian Spirit&lt;/b&gt;&lt;br&gt;  "Guardian spirit" is an acquired template that can be added to any fey or outsider that qualifies to become a familiar through the Improved Familiar feat (this template does not make it a familiar, however). A guardian spirit uses all the base creature's statistics and special abilities except as noted here. A guardian spirit has a rune on its forehead similar to that on an eidolon (though its ward does not gain a matching rune).  &lt;br&gt;&lt;b&gt;CR:&lt;/b&gt; The guardian spirit's CR increases based on the level of spell used to summon it, as noted on the Conjured Guardian table on page 27.  Armor Class: The guardian spirit's natural armor bonus increases based on the level of spell used to summon it, as noted on the Conjured Guardian table.  &lt;br&gt;&lt;b&gt;Hit Dice:&lt;/b&gt; The guardian spirit's Hit Dice increase based on the level of spell used to summon it, as noted on the Conjured Guardian table. It gains appropriate skill points, feats, ability score increases, base attack bonus, and base saving throw advancements for its increased Hit Dice.   &lt;br&gt;&lt;b&gt;Defensive Abilities:&lt;/b&gt; The guardian spirit has an amount of spell resistance equal to 11 + its CR unless the base creature's SR was higher.  &lt;br&gt;&lt;b&gt;Ability Scores:&lt;/b&gt; The guardian spirit's Charisma score becomes 18 unless the base creature's Charisma score was higher. Each of the guardian spirit's ability scores increases when it's summoned by higher-level spells, as noted on the Conjured Guardian table above.  &lt;br&gt;&lt;b&gt;Special Attacks:&lt;/b&gt; If the guardian spirit has extraordinary or supernatural abilities that deal hit point damage measured in dice, the number of dice increases by an amount equal to the level of spell used to conjure it - 3. If the ability requires at least a standard action to activate and has an instantaneous duration, the damage increases by an additional die.  Special: The guardian spirit gains a smite and additional special abilities as noted on the table.  &lt;br&gt;Smite Threat (Su): Once per day as a swift action, the guardian spirit can add its Charisma bonus on attack rolls and its HD on damage rolls against a foe that currently threatens its ward or has attacked the ward within the past 24 hours; this smite persists until the target is dead or the summoning of the guardian spirit ends. If the spirit is summoned by a 6th-level spell, it can use smite threat an additional time per day, and if the spirit is summoned by a 9th-level spell, it can use smite threat a third time per day.  &lt;br&gt;&lt;b&gt;Spell-Like Abilities:&lt;/b&gt; A guardian spirit's caster level for its spell-like abilities is equal to its Challenge Rating + 1, or to the base creature's caster level, whichever is higher. It can cast &lt;i&gt;guidance&lt;/i&gt; at will. For every spell level of the conjuration spell used to call or summon it (such as &lt;i&gt;planar ally&lt;/i&gt;, &lt;i&gt;planar binding&lt;/i&gt;, or &lt;i&gt;summon monster&lt;/i&gt; if the summoner has the Summon Guardian Spirit feat), the guardian spirit gains access to one additional spell-like ability of the ward's choice from the following list:  &lt;br&gt;&lt;i&gt;Spell Level 3&lt;/i&gt;: &lt;i&gt;Chill touch&lt;/i&gt;, &lt;i&gt;ill omen&lt;/i&gt;&lt;sup&gt;APG&lt;/sup&gt;, &lt;i&gt;protection from chaos&lt;/i&gt;/ evil/good/law (choose one; its alignment descriptor must oppose the guardian spirit's alignment).  &lt;br&gt;&lt;i&gt;Spell Level 4&lt;/i&gt;: &lt;i&gt;Call lightning&lt;/i&gt;, &lt;i&gt;detect thoughts&lt;/i&gt;, &lt;i&gt;invisibility&lt;/i&gt;.  &lt;br&gt;&lt;i&gt;Spell Level 5&lt;/i&gt;: &lt;i&gt;Cure serious wounds&lt;/i&gt;, &lt;i&gt;dispel magic&lt;/i&gt;, &lt;i&gt;shout&lt;/i&gt;.  &lt;br&gt;&lt;i&gt;Spell Level 6&lt;/i&gt;: &lt;i&gt;Call lightning&lt;/i&gt; storm, &lt;i&gt;death ward&lt;/i&gt;, &lt;i&gt;freedom of movement&lt;/i&gt;.  &lt;br&gt;&lt;i&gt;Spell Level 7&lt;/i&gt;: &lt;i&gt;Break enchantment&lt;/i&gt;, &lt;i&gt;breath of life&lt;/i&gt;, contagious flame&lt;sup&gt;APG&lt;/sup&gt;.  &lt;br&gt;&lt;i&gt;Spell Level 8&lt;/i&gt;: &lt;i&gt;Cloak of dreams&lt;/i&gt;&lt;sup&gt;APG&lt;/sup&gt;, &lt;i&gt;greater heroism&lt;/i&gt;, &lt;i&gt;sunbeam&lt;/i&gt;.  &lt;br&gt;&lt;i&gt;Spell Level 9&lt;/i&gt;: Greater &lt;i&gt;shout&lt;/i&gt;, &lt;i&gt;power word blind&lt;/i&gt;, &lt;i&gt;regenerate&lt;/i&gt;.  Each chosen spell-like ability is available once per day.  &lt;br&gt;Fated Guardian (Su): When conjured by a 4th-level or higher spell, a guardian spirit can protect the destiny of another creature within 30 feet as a standard action once per day. For 1 round, any time the creature makes an attack or attempts a saving throw, it rolls twice and takes the better result.  &lt;br&gt;Co-Walker (Sp): When conjured by an 8th-level or higher spell, a guardian spirit can assume the shape of its ward as if with &lt;i&gt;alter self&lt;/i&gt;, except it can appear to be only the ward (even if the ward is not of a creature type or size that can normally be assumed with &lt;i&gt;alter self&lt;/i&gt; ) and it gains a +10 bonus on Disguise checks to appear to be the ward.&lt;/p&gt;&lt;/h4&gt;&lt;/div&gt;</t>
  </si>
  <si>
    <t>Old Magma Dragon</t>
  </si>
  <si>
    <t>bite +27 (2d8+15/19-20 plus 8 fire), 2 claws +27 (2d6+10/19-20), tail slap +25 (2d6+15), 2 wings +25 (1d8+5)</t>
  </si>
  <si>
    <t>breath weapon (50-ft. cone, DC 25, 16d6 fire), crush (DC 25, 2d8+15)</t>
  </si>
  <si>
    <t>Spell-Like Abilities (CL 19th; concentration +23) Constant-fire shield(warm) At will-burning hands (DC 15), scorching ray, wall of fire</t>
  </si>
  <si>
    <t>Sorcerer Spells Known (CL 11th; concentration +15) 5th (4/day)-hungry pitAPG (DC 19), teleport 4th (7/day)-acid pitAPG (DC 18), fire shield, wall of fire(DC 18) 3rd (7/day)-displacement, dispel magic, fireball (DC 17), wind wall 2nd (7/day)-darkness, dust of twilightAPG, flaming sphere (DC 16), glitterdust(DC 16),scorching ray 1st (7/day)-feather fall, flare burstAPG (DC 15), grease (DC 15), shield, true strike 0 (at will)-bleed (DC 14), detect magic, detect poison, ghost sound, light, open/close, read magic, sparkAPG, touch of fatigue</t>
  </si>
  <si>
    <t>Str 31, Dex 10, Con 23, Int 20, Wis 20, Cha 19</t>
  </si>
  <si>
    <t>41 (43 vs. bull rush, 45 vs. trip)</t>
  </si>
  <si>
    <t>Great Fortitude, Improved Bull Rush, Improved Critical (bite, claws), Improved Initiative, Improved Vital Strike, Iron Will, Multiattack, Power Attack, Vital Strike</t>
  </si>
  <si>
    <t>Acrobatics +19 (+23 jump), Climb +32, Escape Artist +19, Fly +14, Intimidate +26, Perception +27, Sense Motive +27, Sleight of Hand +19, Stealth +14, Survival +27, Swim +32</t>
  </si>
  <si>
    <t>Common, Draconic, Dwarven, Elven, Gnome, Ignan</t>
  </si>
  <si>
    <t>Superheated (Su)At young age and older, a magma dragon's bite attack deals additional fire damage equal to its age category.</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</si>
  <si>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class="alignleft"&gt;Old Magma Dragon&lt;/p&gt;&lt;p class="alignright"&gt;CR 15&lt;/p&gt;&lt;div style="clear: both;"&gt;&lt;/div&gt;&lt;/div&gt;&lt;div&gt;&lt;h5&gt;&lt;b&gt;XP &lt;/b&gt;51,200&lt;/h5&gt;&lt;h5&gt;CN Huge dragon (&lt;i&gt;fire&lt;/i&gt;)&lt;/h5&gt;&lt;h5&gt;&lt;b&gt;Init &lt;/b&gt;+4; &lt;b&gt;Senses &lt;/b&gt;dragon senses; Perception +27&lt;/h5&gt;&lt;h5&gt;&lt;b&gt;Aura &lt;/b&gt;frightful presence (240 ft., DC 23)&lt;/h5&gt;&lt;/div&gt;&lt;hr/&gt;&lt;div&gt;&lt;h5&gt;&lt;b&gt;DEFENSE&lt;/b&gt;&lt;/h5&gt;&lt;/div&gt;&lt;hr/&gt;&lt;div&gt;&lt;h5&gt;&lt;b&gt;AC &lt;/b&gt;33, touch 8, flat-footed 33 (+25 natural, -2 size)&lt;/h5&gt;&lt;h5&gt;&lt;b&gt;hp &lt;/b&gt;237 (19d12+114)&lt;/h5&gt;&lt;h5&gt;&lt;b&gt;Fort &lt;/b&gt;+19, &lt;b&gt;Ref &lt;/b&gt;+11, &lt;b&gt;Will &lt;/b&gt;+18&lt;/h5&gt;&lt;h5&gt;&lt;b&gt;DR &lt;/b&gt;10/magic; &lt;b&gt;Immune &lt;/b&gt;fire, paralysis, sleep; &lt;b&gt;SR &lt;/b&gt;26&lt;/h5&gt;&lt;h5&gt;&lt;b&gt;Weaknesses &lt;/b&gt;vulnerable to cold&lt;/h5&gt;&lt;/div&gt;&lt;hr/&gt;&lt;div&gt;&lt;h5&gt;&lt;b&gt;OFFENSE&lt;/b&gt;&lt;/h5&gt;&lt;/div&gt;&lt;hr/&gt;&lt;div&gt;&lt;h5&gt;&lt;b&gt;Spd &lt;/b&gt;40 ft., fly 200 ft. (poor)&lt;/h5&gt;&lt;h5&gt;&lt;b&gt;Melee &lt;/b&gt;bite +27 (2d8+15/19-20 plus 8 &lt;i&gt;fire&lt;/i&gt;), 2 claws +27 (2d6+10/19-20), tail slap +25 (2d6+15), 2 wings +25 (1d8+5)&lt;/h5&gt;&lt;h5&gt;&lt;b&gt;Space &lt;/b&gt;15 ft.; &lt;b&gt;Reach &lt;/b&gt;10 ft. (15 ft. with bite)&lt;/h5&gt;&lt;h5&gt;&lt;b&gt;Special Attacks &lt;/b&gt;breath weapon (50-ft. cone, DC 25, 16d6 &lt;i&gt;fire&lt;/i&gt;), crush (DC 25, 2d8+15)&lt;/h5&gt;&lt;h5&gt;&lt;b&gt;Spell-Like Abilities&lt;/b&gt; (CL 19th; concentration +23)&lt;/br&gt;Constant&amp;mdash;&lt;i&gt;fire&lt;/i&gt; &lt;i&gt;shield&lt;/i&gt;(warm)&lt;/br&gt;At will&amp;mdash;&lt;i&gt;burning hands&lt;/i&gt; (DC 15), &lt;i&gt;scorching ray&lt;/i&gt;, &lt;i&gt;wall of&lt;/i&gt; &lt;i&gt;fire&lt;/i&gt;&lt;/h5&gt;&lt;/h5&gt;&lt;h5&gt;&lt;b&gt;Sorcerer Spells Known&lt;/b&gt; (CL 11th; concentration +15)&lt;/br&gt;5th (4/day)&amp;mdash;&lt;i&gt;hungry pit&lt;/i&gt;&lt;sup&gt;APG&lt;/sup&gt; (DC 19), &lt;i&gt;teleport&lt;/i&gt;&lt;/br&gt;4th (7/day)&amp;mdash;&lt;i&gt;acid pit&lt;/i&gt;&lt;sup&gt;APG&lt;/sup&gt; (DC 18), &lt;i&gt;fire&lt;/i&gt; &lt;i&gt;shield&lt;/i&gt;, &lt;i&gt;wall of&lt;/i&gt; &lt;i&gt;fire&lt;/i&gt;(DC 18)&lt;/br&gt;3rd (7/day)&amp;mdash;&lt;i&gt;displacement&lt;/i&gt;, &lt;i&gt;dispel magic&lt;/i&gt;, &lt;i&gt;fire&lt;/i&gt;ball (DC 17), &lt;i&gt;wind wall&lt;/i&gt;&lt;/br&gt;2nd (7/day)&amp;mdash;&lt;i&gt;darkness&lt;/i&gt;, &lt;i&gt;dust of twi&lt;i&gt;light&lt;/i&gt;&lt;/i&gt;&lt;sup&gt;APG&lt;/sup&gt;, &lt;i&gt;flaming sphere&lt;/i&gt; (DC 16), glitterdust(DC 16),&lt;i&gt;scorching ray&lt;/i&gt;&lt;/br&gt;1st (7/day)&amp;mdash;&lt;i&gt;feather fall&lt;/i&gt;, &lt;i&gt;flare burst&lt;/i&gt;&lt;sup&gt;APG&lt;/sup&gt; (DC 15), &lt;i&gt;grease&lt;/i&gt; (DC 15), &lt;i&gt;shield&lt;/i&gt;, &lt;i&gt;true strike&lt;/i&gt;&lt;/br&gt;0 (at will)&amp;mdash;&lt;i&gt;bleed&lt;/i&gt; (DC 14), &lt;i&gt;detect magic&lt;/i&gt;, &lt;i&gt;detect poison&lt;/i&gt;, &lt;i&gt;ghost sound&lt;/i&gt;, &lt;i&gt;light&lt;/i&gt;, &lt;i&gt;open/close&lt;/i&gt;, &lt;i&gt;read magic&lt;/i&gt;, &lt;i&gt;spark&lt;/i&gt;&lt;sup&gt;APG&lt;/sup&gt;, &lt;i&gt;touch of fatigue&lt;/i&gt;&lt;/h5&gt;&lt;/h5&gt;&lt;/div&gt;&lt;hr/&gt;&lt;div&gt;&lt;h5&gt;&lt;b&gt;STATISTICS&lt;/b&gt;&lt;/h5&gt;&lt;/div&gt;&lt;hr/&gt;&lt;div&gt;&lt;h5&gt;&lt;b&gt;Str &lt;/b&gt;31, &lt;b&gt;Dex &lt;/b&gt;10, &lt;b&gt;Con &lt;/b&gt;23, &lt;b&gt;Int &lt;/b&gt; 20, &lt;b&gt;Wis &lt;/b&gt;20, &lt;b&gt;Cha &lt;/b&gt;19&lt;/h5&gt;&lt;h5&gt;&lt;b&gt;Base Atk &lt;/b&gt;+19; &lt;b&gt;CMB &lt;/b&gt;+31 (+33 bull rush); &lt;b&gt;CMD &lt;/b&gt;41 (43 vs. bull rush, 45 vs. trip)&lt;/h5&gt;&lt;h5&gt;&lt;b&gt;Feats &lt;/b&gt;Great Fortitude, Improved Bull Rush, Improved Critical (bite, claws), Improved Initiative, Improved Vital Strike, Iron Will, Multiattack, Power Attack, Vital Strike&lt;/h5&gt;&lt;h5&gt;&lt;b&gt;Skills &lt;/b&gt;Acrobatics +19 (+23 jump), Climb +32, Escape Artist +19, Fly +14, Intimidate +26, Perception +27, Sense Motive +27, Sleight of Hand +19, Stealth +14, Survival +27, Swim +32&lt;/h5&gt;&lt;h5&gt;&lt;b&gt;Languages &lt;/b&gt;Common, Draconic, Dwarven, Elven, Gnome,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ABILITIES&lt;/b&gt;&lt;/h5&gt;&lt;/div&gt;&lt;hr/&gt;&lt;div&gt;&lt;h5&gt;&lt;b&gt;Superheated (Su)&lt;/b&gt;At young age and older, a magma dragon's bite attack deals additional &lt;i&gt;fire&lt;/i&gt; damage equal to its age category.&lt;/h5&gt;&lt;/div&gt;&lt;br&gt;&lt;div&gt;&lt;h4&gt;&lt;p&gt;&lt;p&gt;Temperamental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</si>
  <si>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Calpina</t>
  </si>
  <si>
    <t>bite +6 (1d4 plus grab)</t>
  </si>
  <si>
    <t>ego drain (1d4 Charisma), fragrant haze, grab (Medium)</t>
  </si>
  <si>
    <t>Spell-Like Abilities (CL 5th; concentration +7)  At Will-dancing lights  3/day-command (DC 13), hypnotism (DC 13), sleep (DC 13)  1/day-suggestion (DC 14)</t>
  </si>
  <si>
    <t>Str 10, Dex 17, Con 14, Int 11, Wis 12, Cha 15</t>
  </si>
  <si>
    <t>+4 (+10 grapple)</t>
  </si>
  <si>
    <t>14 (16 vs. grapple)</t>
  </si>
  <si>
    <t>Agile Maneuvers, Improved GrappleB, Improved Initiative, Weapon Finesse</t>
  </si>
  <si>
    <t>Bluff +10, Fly +17, Knowledge (nature) +8, Perception +9, Perform (dance) +10, Stealth +15</t>
  </si>
  <si>
    <t>solitary, eclipse (3-6), colony (6-12 plus 8-24 calpina larvae)</t>
  </si>
  <si>
    <t>Pearlescent, membranous wings hold this small insectile woman aloft in the air. She peers through red multifaceted eyes, and her tough, sharp-edged tongue resembles a proboscis.</t>
  </si>
  <si>
    <t>AP 95</t>
  </si>
  <si>
    <t>Ego Drain (Su) A calpina feeds on her target's ego at the end of its turn if she grapples a foe, dealing 1d4 points of Charisma damage. Once a calpina has dealt Charisma damage equal to her Constitution score, she is fully sated and cannot use this ability again for 24 hours.  Fragrant Haze (Su) As a standard action, a calpina can release magical vapors that cause stupor and vertigo in creatures other than calpinas or their larvae. Each living creature within 20 feet must succeed at a DC 14 Will save or be exhausted for 1d4 rounds. A creature that succeeds at its save is immune to that calpina's fragrant haze for 24 hours. The DC is Charisma-based.</t>
  </si>
  <si>
    <t>Calpinas are strange, primordial fey whose bodies possesses a combination of insectile and humanoid features. An exoskeleton the color of dull brass encases a calpina's boneless form, and four pink wings that resemble those of a dragonf ly emerge from the center of her back. Each calpina has a group of sensitive feelers on her head, which she controls nearly as dexterously as a humanoid wiggles its fingers. She uses her feelers to detect slight alterations in the air currents as well as to latch on to her victims more tightly when feeding.  Calpinas view their victims as little more than sources of nutrition. They are, however, intensely curious creatures and may sometimes, albeit rarely, interact with other creatures without harmful intentions.  Calpinas are usually just over 3 feet tall, with a wingspan of 5 to 6 feet. Most weigh only 25 pounds.  Ecology  Calpinas originate in the First World, where they thrive in the vast, lush expanses of eldritch forests and impossible mountains. They share their First World habitat with clusters of giant flowers and sentient plant creatures,  both of which they rely upon for sustenance. Thanks to their natural curiosity, quite a few calpinas cross to the Material Plane, following the beckoning lights, smells, and sounds that seep in through planar breaches.  Most calpinas' lives are more difficult on the Material Plane than on the First World, where the abundant greenery and free-f lowing magic makes finding suitable meals easy. With sentient plants being relatively rare on the Material Plane, calpinas that leave the First World adopt a new method of sating their unusual fey diets- feeding on the egos of non-plant creatures.  A calpina's tongue is actually a tough, razor-edged proboscis-like appendage, well suited for piercing a victim's flesh. When a calpina begins feeding, she wraps her wings tightly around her target's body to prevent it from escaping. Her supernatural venom draws in a victim's ego, which combine to form a sticky-sweet "psyche honey" that she extracts through the same proboscis.  The compound eyes of a calpina are usually a dull, dark red, but after feeding they glow brighter. A typical humanoid victim can provide sustenance to a single calpina for up to 2 weeks, but in the spring calpinas become particularly voracious and may feed daily to gather sufficient nutrients for egg production.  A calpina fertilizes her own eggs. Although calpinas do not need mates, some join together into colonies each year, forming tight-knit sisterhoods.  Habitat &amp; Society  Calpinas make their nests in hollow, rotting trees or shallow caves in cliff sides at the lower altitudes of mountains. The nests are rather simple, with only leaves, twigs, and other natural materials added for cushioning, warmth, and camouf lage.  The social and territorial tendencies of calpinas change with the seasons. In early spring, calpinas become largely solitary and nomadic, wandering in search of appetizing prey. A few months later, when they lay their eggs, calpinas band together into colonies of their own kind for mutual protection of their young. They also become fiercely territorial and attempt to kill anyone they can't persuade to leave their territory. Once the eggs have hatched, though, calpinas welcome visitors, as their larvae require substantial quantities of food to grow. Small groups of calpinas called eclipses often work together to lure victims into ambushes, draining their egos to the last drop before leaving the comatose victims for the fey's mindless offspring to eat.  Calpinas feed primarily upon the animals inhabiting their forests. However, more charismatic victims provide larger and well-flavored egos, and for this reason, most calpinas prefer humanoid prey. Especially creative or willful sorts-artists, performers, politicians, and  especially half lings and gnomes-prove particularly irresistible to these fey. They may sometimes even capture an unfortunate soul and keep it for their amusement and nourishment for weeks before growing bored. Lucky captives are released alive, though weakened by starvation, and left hazed and covered in curious scars by the constant feeding on their egos. More often than not, a captured creature becomes food for the calpinas' larvae or for forest predators that take advantage of its disoriented state.  Calpinas may engage in conversation with intelligent creatures if approached cautiously. They vocalize in short chirps, habitually repeating the same word over and over again with different nuances. While they are capable of more complex communication, they quickly grow tired of prolonged or abstruse conversations and prefer to savor only a few ideas at a time. Even when they don't intend to feed on an individual, they like to provoke strong emotions and pry at deeply held beliefs. Topics that stir up passions influence the flavor of a victim's ego, and a calpina never knows at the beginning of a conversation whether she'll be hungry by the end.  When calpinas face an enemy too powerful to kill or chase away, they may offer useful advice about mountain passes or other local creatures, if only to encourage the intruder to move on. They are cautious by nature, and rarely initiate fights they don't believe they will win. Unless they are defending their young in the summer months, calpinas are quick to flee from a losing battle.  Calpinas are most active in the twilight hours, but they also hunt on moonlit nights, using magical lights to locate, attract, or distract prey so that they can approach close enough to launch an attack. They try to tire or disorient their victims before latching on to feed.</t>
  </si>
  <si>
    <t>&lt;link rel="stylesheet"href="PF.css"&gt;&lt;div&gt;&lt;h2&gt;Calpina&lt;/h2&gt;&lt;h3&gt;&lt;i&gt;Pearlescent, membranous wings hold this small insectile woman aloft in the air. She peers through red multifaceted eyes, and her tough, sharp-edged tongue resembles a proboscis.&lt;/i&gt;&lt;/h3&gt;&lt;br&gt;&lt;/div&gt;&lt;div class="heading"&gt;&lt;p class="alignleft"&gt;Calpina&lt;/p&gt;&lt;p class="alignright"&gt;CR 3&lt;/p&gt;&lt;div style="clear: both;"&gt;&lt;/div&gt;&lt;/div&gt;&lt;div&gt;&lt;h5&gt;&lt;b&gt;XP &lt;/b&gt;800&lt;/h5&gt;&lt;h5&gt;CN Small fey &lt;/h5&gt;&lt;h5&gt;&lt;b&gt;Init &lt;/b&gt;+7; &lt;b&gt;Senses &lt;/b&gt;low-light vision; Perception +9&lt;/h5&gt;&lt;/div&gt;&lt;hr/&gt;&lt;div&gt;&lt;h5&gt;&lt;b&gt;DEFENSE&lt;/b&gt;&lt;/h5&gt;&lt;/div&gt;&lt;hr/&gt;&lt;div&gt;&lt;h5&gt;&lt;b&gt;AC &lt;/b&gt;16, touch 14, flat-footed 13 (+3 Dex, +2 natural, +1 size)&lt;/h5&gt;&lt;h5&gt;&lt;b&gt;hp &lt;/b&gt;27 (5d6+10)&lt;/h5&gt;&lt;h5&gt;&lt;b&gt;Fort &lt;/b&gt;+3, &lt;b&gt;Ref &lt;/b&gt;+7, &lt;b&gt;Will &lt;/b&gt;+5&lt;/h5&gt;&lt;h5&gt;&lt;b&gt;DR &lt;/b&gt;5/cold iron&lt;/h5&gt;&lt;/div&gt;&lt;hr/&gt;&lt;div&gt;&lt;h5&gt;&lt;b&gt;OFFENSE&lt;/b&gt;&lt;/h5&gt;&lt;/div&gt;&lt;hr/&gt;&lt;div&gt;&lt;h5&gt;&lt;b&gt;Spd &lt;/b&gt;20 ft., fly 40 ft. (good)&lt;/h5&gt;&lt;h5&gt;&lt;b&gt;Melee &lt;/b&gt;bite +6 (1d4 plus grab)&lt;/h5&gt;&lt;h5&gt;&lt;b&gt;Space &lt;/b&gt;5 ft.; &lt;b&gt;Reach &lt;/b&gt;5 ft.&lt;/h5&gt;&lt;h5&gt;&lt;b&gt;Special Attacks &lt;/b&gt;ego drain (1d4 Charisma), fragrant haze, grab (Medium)&lt;/h5&gt;&lt;h5&gt;&lt;b&gt;Spell-Like Abilities&lt;/b&gt; (CL 5th; concentration +7) &lt;/br&gt;At Will&amp;mdash;&lt;i&gt;dancing lights&lt;/i&gt; &lt;/br&gt;3/day&amp;mdash;&lt;i&gt;command&lt;/i&gt; (DC 13), &lt;i&gt;hypnotism&lt;/i&gt; (DC 13), &lt;i&gt;sleep&lt;/i&gt; (DC 13) &lt;/br&gt;1/day&amp;mdash;&lt;i&gt;suggestion&lt;/i&gt; (DC 14)&lt;/h5&gt;&lt;/h5&gt;&lt;/div&gt;&lt;hr/&gt;&lt;div&gt;&lt;h5&gt;&lt;b&gt;STATISTICS&lt;/b&gt;&lt;/h5&gt;&lt;/div&gt;&lt;hr/&gt;&lt;div&gt;&lt;h5&gt;&lt;b&gt;Str &lt;/b&gt;10, &lt;b&gt;Dex &lt;/b&gt;17, &lt;b&gt;Con &lt;/b&gt;14, &lt;b&gt;Int &lt;/b&gt; 11, &lt;b&gt;Wis &lt;/b&gt;12, &lt;b&gt;Cha &lt;/b&gt;15&lt;/h5&gt;&lt;h5&gt;&lt;b&gt;Base Atk &lt;/b&gt;+2; &lt;b&gt;CMB &lt;/b&gt;+4 (+10 grapple); &lt;b&gt;CMD &lt;/b&gt;14 (16 vs. grapple)&lt;/h5&gt;&lt;h5&gt;&lt;b&gt;Feats &lt;/b&gt;Agile Maneuvers, Improved Grapple&lt;sup&gt;B&lt;/sup&gt;, Improved Initiative, Weapon Finesse&lt;/h5&gt;&lt;h5&gt;&lt;b&gt;Skills &lt;/b&gt;Bluff +10, Fly +17, Knowledge (nature) +8, Perception +9, Perform (dance) +10, Stealth +15&lt;/h5&gt;&lt;h5&gt;&lt;b&gt;Languages &lt;/b&gt;Common, Sylvan&lt;/h5&gt;&lt;/div&gt;&lt;hr/&gt;&lt;div&gt;&lt;h5&gt;&lt;b&gt;ECOLOGY&lt;/b&gt;&lt;/h5&gt;&lt;/div&gt;&lt;hr/&gt;&lt;div&gt;&lt;h5&gt;&lt;b&gt;Environment &lt;/b&gt; temperate forests and mountains&lt;/h5&gt;&lt;h5&gt;&lt;b&gt;Organization &lt;/b&gt;solitary, eclipse (3-6), colony (6-12 plus 8-24 calpina larvae)&lt;/h5&gt;&lt;h5&gt;&lt;b&gt;Treasure &lt;/b&gt;incidental&lt;/h5&gt;&lt;/div&gt;&lt;hr/&gt;&lt;div&gt;&lt;h5&gt;&lt;b&gt;SPECIAL ABILITIES&lt;/b&gt;&lt;/h5&gt;&lt;/div&gt;&lt;hr/&gt;&lt;div&gt;&lt;/h5&gt;&lt;h5&gt;&lt;b&gt;Ego Drain (Su)&lt;/b&gt; A calpina feeds on her target's ego at the end of its turn if she grapples a foe, dealing 1d4 points of Charisma damage. Once a calpina has dealt Charisma damage equal to her Constitution score, she is fully sated and cannot use this ability again for 24 hours.  &lt;/h5&gt;&lt;h5&gt;&lt;b&gt;Fragrant Haze (Su)&lt;/b&gt; As a standard action, a calpina can release magical vapors that cause stupor and vertigo in creatures other than calpinas or their larvae. Each living creature within 20 feet must succeed at a DC 14 Will save or be exhausted for 1d4 rounds. A creature that succeeds at its save is immune to that calpina's fragrant haze for 24 hours. The DC is Charisma-based.&lt;/h5&gt;&lt;/div&gt;&lt;br&gt;&lt;div&gt;&lt;h4&gt;&lt;p&gt;&lt;p&gt;Calpinas are strange, primordial fey whose bodies possesses a combination of insectile and humanoid features. An exoskeleton the color of dull brass encases a calpina's boneless form, and four pink wings that resemble those of a dragonf ly emerge from the center of her back. Each calpina has a group of sensitive feelers on her head, which she controls nearly as dexterously as a humanoid wiggles its fingers. She uses her feelers to detect slight alterations in the air currents as well as to latch on to her victims more tightly when feeding.  Calpinas view their victims as little more than sources of nutrition. They are, however, intensely curious creatures and may sometimes, albeit rarely, interact with other creatures without harmful intentions.  Calpinas are usually just over 3 feet tall, with a wingspan of 5 to 6 feet. Most weigh only 25 pounds.  &lt;b&gt;&lt;/p&gt;&lt;p&gt;Ecology&lt;/b&gt;&lt;/p&gt;&lt;p&gt;  Calpinas originate in the First World, where they thrive in the vast, lush expanses of eldritch forests and impossible mountains. They share their First World habitat with clusters of giant flowers and sentient plant creatures,  both of which they rely upon for sustenance. Thanks to their natural curiosity, quite a few calpinas cross to the Material Plane, following the beckoning lights, smells, and sounds that seep in through planar breaches.  Most calpinas' lives are more difficult on the Material Plane than on the First World, where the abundant greenery and free-f lowing magic makes finding suitable meals easy. With sentient plants being relatively rare on the Material Plane, calpinas that leave the First World adopt a new method of sating their unusual fey diets- feeding on the egos of non-plant creatures.  A calpina's tongue is actually a tough, razor-edged proboscis-like appendage, well suited for piercing a victim's flesh. When a calpina begins feeding, she wraps her wings tightly around her target's body to prevent it from escaping. Her supernatural venom draws in a victim's ego, which combine to form a sticky-sweet "psyche honey" that she extracts through the same proboscis.  The compound eyes of a calpina are usually a dull, dark red, but after feeding they glow brighter. A typical humanoid victim can provide sustenance to a single calpina for up to 2 weeks, but in the spring calpinas become particularly voracious and may feed daily to gather sufficient nutrients for egg production.  A calpina fertilizes her own eggs. Although calpinas do not need mates, some join together into colonies each year, forming tight-knit sisterhoods.  &lt;b&gt;&lt;/p&gt;&lt;p&gt;Habitat &amp; Society&lt;/b&gt;&lt;/p&gt;&lt;p&gt;  Calpinas make their nests in hollow, rotting trees or shallow caves in cliff sides at the lower altitudes of mountains. The nests are rather simple, with only leaves, twigs, and other natural materials added for cushioning, warmth, and camouf lage.  The social and territorial tendencies of calpinas change with the seasons. In early spring, calpinas become largely solitary and nomadic, wandering in search of appetizing prey. A few months later, when they lay their eggs, calpinas band together into colonies of their own kind for mutual protection of their young. They also become fiercely territorial and attempt to kill anyone they can't persuade to leave their territory. Once the eggs have hatched, though, calpinas welcome visitors, as their larvae require substantial quantities of food to grow. Small groups of calpinas called eclipses often work together to lure victims into ambushes, draining their egos to the last drop before leaving the comatose victims for the fey's mindless offspring to eat.  Calpinas feed primarily upon the animals inhabiting their forests. However, more charismatic victims provide larger and well-flavored egos, and for this reason, most calpinas prefer humanoid prey. Especially creative or willful sorts-artists, performers, politicians, and  especially half lings and gnomes-prove particularly irresistible to these fey. They may sometimes even capture an unfortunate soul and keep it for their amusement and nourishment for weeks before growing bored. Lucky captives are released alive, though weakened by starvation, and left hazed and covered in curious scars by the constant feeding on their egos. More often than not, a captured creature becomes food for the calpinas' larvae or for forest predators that take advantage of its disoriented state.  Calpinas may engage in conversation with intelligent creatures if approached cautiously. They vocalize in short chirps, habitually repeating the same word over and over again with different nuances. While they are capable of more complex communication, they quickly grow tired of prolonged or abstruse conversations and prefer to savor only a few ideas at a time. Even when they don't intend to feed on an individual, they like to provoke strong emotions and pry at deeply held beliefs. Topics that stir up passions influence the flavor of a victim's ego, and a calpina never knows at the beginning of a conversation whether she'll be hungry by the end.  When calpinas face an enemy too powerful to kill or chase away, they may offer useful advice about mountain passes or other local creatures, if only to encourage the intruder to move on. They are cautious by nature, and rarely initiate fights they don't believe they will win. Unless they are defending their young in the summer months, calpinas are quick to flee from a losing battle.  Calpinas are most active in the twilight hours, but they also hunt on moonlit nights, using magical lights to locate, attract, or distract prey so that they can approach close enough to launch an attack. They try to tire or disorient their victims before latching on to feed.&lt;/p&gt;&lt;/h4&gt;&lt;/div&gt;</t>
  </si>
  <si>
    <t>Ikelos</t>
  </si>
  <si>
    <t>lethargy (30 ft., DC 17, 10 rounds)</t>
  </si>
  <si>
    <t>(+3 deflection, +4 Dex, +1 dodge)</t>
  </si>
  <si>
    <t>dream-phased, incorporeal</t>
  </si>
  <si>
    <t>fear dependency</t>
  </si>
  <si>
    <t>2 incorporeal claws +13 (2d6)</t>
  </si>
  <si>
    <t>frightful gaze</t>
  </si>
  <si>
    <t>Str -, Dex 19, Con 12, Int 15, Wis 16, Cha 17</t>
  </si>
  <si>
    <t>Dodge, Improved Initiative, Mobility, Stealthy, Toughness</t>
  </si>
  <si>
    <t>Acrobatics +16, Bluff +15, Escape Artist +6, Fly +24, Intimidate +15, Perception +15, Sense Motive +15, Spellcraft +14, Stealth +18</t>
  </si>
  <si>
    <t>This creature's eyes are large and lidless, and its large head dominates its lanky frame. Tiny wings spread across its back and the four digits of each hand end in sharp claws.</t>
  </si>
  <si>
    <t>Dream-Phased (Su) An ikelos is typically invisible. Creatures that are fatigued or under the effects of see invisibility can see an ikelos, but its nature is partially obscured. An ikelos gains the benefit of partial concealment against such creatures. In addition, its claws deal 3d6 points of damage to such creatures, instead of 2d6. Creatures that are exhausted or under the effects of true seeing can see the ikelos clearly. They suffer no miss chance when striking the ikelos. However, an ikelos's claws deal 4d6 points of damage to such creatures, instead of 2d6.  Fear Dependency (Ex) An ikelos is a creature of nightmares, and it depends completely on fear for its sustenance. An ikelos doesn't recover hit point damage naturally and cannot heal by any means other than its feed on fear ability.  Feed on Fear (Su) Anytime an ikelos is within 15 feet of a dying creature or a creature subject to a fear effect, it gains fast healing 5.  Frightful Gaze (Su) Creatures within 30 feet that meet an ikelos's gaze must succeed at a DC 17 Will save or be  paralyzed with fear for 1 round. This is a mind-affecting fear effect and a paralysis effect. A creature that succeeds at this saving throw is immune to the frightful gaze of that ikelos for 24 hours. The save DC is Charisma-based.  Lethargy Aura (Su) An ikelos exudes an aura that makes nearby creatures increasingly lethargic. Creatures that fail a DC 17 Fortitude save become fatigued. Fatigued creatures that fail a DC 17 Fortitude save become exhausted. The effects of the aura end 10 rounds after an affected creature exits the aura. An ikelos can suppress or reactivate its aura as a free action. Ikeloses are immune to this ability. The save DC is Charisma-based.</t>
  </si>
  <si>
    <t>Ikeloses are monsters that lurk just out of the sight of insomniacs; they are nightmares that freeze the body even as the mind recoils in horror.  To those who are fully awake, an ikelos remains unseen, a silently invisible nightmare that can travel undetected wherever it pleases. Only supernatural vision or drowsy eyes perceive these creatures. Ikeloses are painted in the colors of dreams-constantly warping hues that cannot be reproduced with light or pigments, and as such are impossible to accurately remember.  An ikelos is frightening in aspect, appearing as a distorted humanoid with large eyes and elongated limbs. Its flat, ovoid face has the barest hint of a nose, and its mouth is a barely noticeable seam until distended to reveal row upon row of sharp teeth. An ikelos's short wings are unnecessary for its flight, but when unfolded, they give the creature the illusion of size. Many a dream-addled victim has mistaken an ikelos for a sinister fiend or an avenging angel.  Ikeloses are commonly the size of a human, though both larger and smaller members of their kind exist. As incorporeal beings, they are entirely weightless.  Ecology  Ikeloses are born in dreamscapes in the Dimension of Dreams. They begin as recurring nightmares. When they've fed on enough fear, they create bodies from planar gossamer that can survive even as their dreamscapes crumble each morning. Eventually, a mature ikelos rides its dreamer back to the Material Plane, usually drawing its first meal from the unwitting "parent."  Although they don't need to eat or breathe in the conventional sense, ikeloses draw sustenance from fear. They use fear to mend their wounds and replenish their dream-spun forms. Deprived of this emotional fuel, they eventually waste away to nothing.  An ikelos's frightful gaze is often enough to extract the emotion it needs. By returning to a victim several times a week, it can, in theory, sustain itself without killing the victim. In practice, however, such unfortunate souls often die of fright or sleep deprivation, or else seek means to ward off  their tormentors. Against a victim that resists its paralyzing gaze, an ikelos resorts to violence. The resulting corpses usually foment more fear and sleeplessness in others.  An ikelos could rely solely on its aura of lethargy to tire its victims and quickly extract their fear. But being born from nightmares, ikeloses see such direct tactics as inelegant, and take pride in creative plans that slowly drive their victims mad. As a few surviving victims remember from the monster's taunts, ikeloses claim that fear tastes better when it has time to ripen. When an ikelos is threatened, it doesn't hesitate to unleash its aura of lethargy and viciously claw apart whoever stands in its way.  Ikeloses usually prey on insomniacs, those most prone to weariness and paranoia. In a pinch, they drift around invisibly during the day, searching for anxious individuals to target. They prefer to torment prey with alien whispers and intrusive thoughts-which become increasingly diffficult to dismiss as days pass into weeks-before revealing their true forms. Many ikeloses dislike that diviners can grant themselves and others the ability to see them, and target these spellcasters out of spite. Magic that pierces invisibility reveals ikeloses but, as with fatigue, makes the viewer more susceptible to ikeloses's malignancies.  Habitat &amp; Society  Ikeloses exist wherever sentient creatures dream, especially poor urban areas where hopes die and anxieties run high. Though they don't need to sleep, ikeloses become torpid during the day, anticipating their nocturnal games.  An ikelos's alien mind is ever turned toward finding suitable prey and devising new and unexpected ways to horrify. Typically loners, ikeloses sometimes form packs-not for companionship, but to aid in their hunting. Like a wolf pack, ikeloses surround their prey, increasing the chance that the victim will be paralyzed or unable to flee. Interactions between such ikeloses are usually contests of dominance. While food and mating are of no concern to these creatures, the dominant ikelos makes most of the decisions for the group; ikeloses crave autonomy as much as any living thing hungers or lusts. Acts of deviousness and depravity are the usual measure of standing. Knowing it can't heal in a normal fashion, an ikelos almost always avoids committing violence against others of its kind, unless it can do so without anticipation of reprisal.  Ikeloses don't interact with living creatures except to harvest their fear. Even were they not often invisible and intangible to most beings, they have little desire to socialize with creatures they consider food. However, as parasites, they can be found living invisibly amid all manner of creatures. An ikelos might seek to defend its "cattle" from other predators-whether monsters preying on its human stock or adventurers slaying its hobgoblin victims-or  else seek to harvest a new source of fear. Creatures who are immune to fear cannot sustain an ikelos's unnatural existence, and thus hold little interest for these stalkers.  Occasionally, ikeloses encounter creatures similar to themselves, such as house-haunting undead or soul-harvesting night hags, and choose to form temporary alliances. Such a creature might complement the ikelos's abilities, and an ikelos has no use for its victim's bodies or souls. However, such alliances can prove tenuous and dangerous for both sides. Perhaps the creature most similar to an ikelos is an animate dream (Pathfinder RPG Bestiary 2 29). While animate dreams are nonspecific fragments of a single dream, ikeloses are specific figures that build up strength across multiple dreams. Ikeloses and animate dreams each believe themselves to be superior manifestations, and when an ikelos and an animate dream set their sights on the same prey, the conf lict typically ends in violent confrontation.</t>
  </si>
  <si>
    <t>&lt;link rel="stylesheet"href="PF.css"&gt;&lt;div&gt;&lt;h2&gt;Ikelos&lt;/h2&gt;&lt;h3&gt;&lt;i&gt;This creature's eyes are large and lidless, and its large head dominates its lanky frame. Tiny wings spread across its back and the four digits of each hand end in sharp claws.&lt;/i&gt;&lt;/h3&gt;&lt;br&gt;&lt;/div&gt;&lt;div class="heading"&gt;&lt;p class="alignleft"&gt;Ikelos&lt;/p&gt;&lt;p class="alignright"&gt;CR 7&lt;/p&gt;&lt;div style="clear: both;"&gt;&lt;/div&gt;&lt;/div&gt;&lt;div&gt;&lt;h5&gt;&lt;b&gt;XP &lt;/b&gt;3,200&lt;/h5&gt;&lt;h5&gt;CE Medium outsider (extraplanar, incorporeal)&lt;/h5&gt;&lt;h5&gt;&lt;b&gt;Init &lt;/b&gt;+8; &lt;b&gt;Senses &lt;/b&gt;darkvision 60 ft.; Perception +15&lt;/h5&gt;&lt;h5&gt;&lt;b&gt;Aura &lt;/b&gt;lethargy (30 ft., DC 17, 10 rounds)&lt;/h5&gt;&lt;/div&gt;&lt;hr/&gt;&lt;div&gt;&lt;h5&gt;&lt;b&gt;DEFENSE&lt;/b&gt;&lt;/h5&gt;&lt;/div&gt;&lt;hr/&gt;&lt;div&gt;&lt;h5&gt;&lt;b&gt;AC &lt;/b&gt;18, touch 18, flat-footed 13 (+3 deflection, +4 Dex, +1 dodge)&lt;/h5&gt;&lt;h5&gt;&lt;b&gt;hp &lt;/b&gt;67 (9d10+18)&lt;/h5&gt;&lt;h5&gt;&lt;b&gt;Fort &lt;/b&gt;+7, &lt;b&gt;Ref &lt;/b&gt;+7, &lt;b&gt;Will &lt;/b&gt;+9&lt;/h5&gt;&lt;h5&gt;&lt;b&gt;Defensive Abilities &lt;/b&gt;dream-phased, incorporeal&lt;/h5&gt;&lt;h5&gt;&lt;b&gt;Weaknesses &lt;/b&gt;fear dependency&lt;/h5&gt;&lt;/div&gt;&lt;hr/&gt;&lt;div&gt;&lt;h5&gt;&lt;b&gt;OFFENSE&lt;/b&gt;&lt;/h5&gt;&lt;/div&gt;&lt;hr/&gt;&lt;div&gt;&lt;h5&gt;&lt;b&gt;Spd &lt;/b&gt;fly 30 ft. (perfect)&lt;/h5&gt;&lt;h5&gt;&lt;b&gt;Melee &lt;/b&gt;2 incorporeal claws +13 (2d6)&lt;/h5&gt;&lt;h5&gt;&lt;b&gt;Space &lt;/b&gt;5 ft.; &lt;b&gt;Reach &lt;/b&gt;5 ft.&lt;/h5&gt;&lt;h5&gt;&lt;b&gt;Special Attacks &lt;/b&gt;frightful gaze&lt;/h5&gt;&lt;/div&gt;&lt;hr/&gt;&lt;div&gt;&lt;h5&gt;&lt;b&gt;STATISTICS&lt;/b&gt;&lt;/h5&gt;&lt;/div&gt;&lt;hr/&gt;&lt;div&gt;&lt;h5&gt;&lt;b&gt;Str &lt;/b&gt;-, &lt;b&gt;Dex &lt;/b&gt;19, &lt;b&gt;Con &lt;/b&gt;12, &lt;b&gt;Int &lt;/b&gt; 15, &lt;b&gt;Wis &lt;/b&gt;16, &lt;b&gt;Cha &lt;/b&gt;17&lt;/h5&gt;&lt;h5&gt;&lt;b&gt;Base Atk &lt;/b&gt;+9; &lt;b&gt;CMB &lt;/b&gt;+13; &lt;b&gt;CMD &lt;/b&gt;27&lt;/h5&gt;&lt;h5&gt;&lt;b&gt;Feats &lt;/b&gt;Dodge, Improved Initiative, Mobility, Stealthy, Toughness&lt;/h5&gt;&lt;h5&gt;&lt;b&gt;Skills &lt;/b&gt;Acrobatics +16, Bluff +15, Escape Artist +6, Fly +24, Intimidate +15, Perception +15, Sense Motive +15, Spellcraft +14, Stealth +18&lt;/h5&gt;&lt;h5&gt;&lt;b&gt;Languages &lt;/b&gt;Aklo, Common; telepathy 100 ft.&lt;/h5&gt;&lt;h5&gt;&lt;b&gt;SQ &lt;/b&gt;feed on fear&lt;/h5&gt;&lt;/div&gt;&lt;hr/&gt;&lt;div&gt;&lt;h5&gt;&lt;b&gt;ECOLOGY&lt;/b&gt;&lt;/h5&gt;&lt;/div&gt;&lt;hr/&gt;&lt;div&gt;&lt;h5&gt;&lt;b&gt;Environment &lt;/b&gt; any&lt;/h5&gt;&lt;h5&gt;&lt;b&gt;Organization &lt;/b&gt;solitary or pack (2-6)&lt;/h5&gt;&lt;h5&gt;&lt;b&gt;Treasure &lt;/b&gt;standard&lt;/h5&gt;&lt;/div&gt;&lt;hr/&gt;&lt;div&gt;&lt;h5&gt;&lt;b&gt;SPECIAL ABILITIES&lt;/b&gt;&lt;/h5&gt;&lt;/div&gt;&lt;hr/&gt;&lt;div&gt;&lt;/h5&gt;&lt;h5&gt;&lt;b&gt;Dream-Phased (Su)&lt;/b&gt; An ikelos is typically invisible. Creatures that are fatigued or under the effects of &lt;i&gt;see invisibility&lt;/i&gt; can see an ikelos, but its nature is partially obscured. An ikelos gains the benefit of partial concealment against such creatures. In addition, its claws deal 3d6 points of damage to such creatures, instead of 2d6. Creatures that are exhausted or under the effects of &lt;i&gt;true seeing&lt;/i&gt; can see the ikelos clearly. They suffer no miss chance when striking the ikelos. However, an ikelos's claws deal 4d6 points of damage to such creatures, instead of 2d6.  &lt;/h5&gt;&lt;h5&gt;&lt;b&gt;Fear Dependency (Ex)&lt;/b&gt; An ikelos is a creature of nightmares, and it depends completely on fear for its sustenance. An ikelos doesn't recover hit point damage naturally and cannot heal by any means other than its feed on fear ability.  Feed on &lt;/h5&gt;&lt;h5&gt;&lt;b&gt;Fear (Su)&lt;/b&gt; Anytime an ikelos is within 15 feet of a dying creature or a creature subject to a fear effect, it gains fast healing 5.  &lt;/h5&gt;&lt;h5&gt;&lt;b&gt;Frightful Gaze (Su)&lt;/b&gt; Creatures within 30 feet that meet an ikelos's gaze must succeed at a DC 17 Will save or be  paralyzed with fear for 1 round. This is a mind-affecting fear effect and a paralysis effect. A creature that succeeds at this saving throw is immune to the frightful gaze of that ikelos for 24 hours. The save DC is Charisma-based.  &lt;/h5&gt;&lt;h5&gt;&lt;b&gt;Lethargy Aura (Su)&lt;/b&gt; An ikelos exudes an aura that makes nearby creatures increasingly lethargic. Creatures that fail a DC 17 Fortitude save become fatigued. Fatigued creatures that fail a DC 17 Fortitude save become exhausted. The effects of the aura end 10 rounds after an affected creature exits the aura. An ikelos can suppress or reactivate its aura as a free action. Ikeloses are immune to this ability. The save DC is Charisma-based.&lt;/h5&gt;&lt;/div&gt;&lt;br&gt;&lt;div&gt;&lt;h4&gt;&lt;p&gt;&lt;p&gt;Ikeloses are monsters that lurk just out of the sight of insomniacs; they are nightmares that freeze the body even as the mind recoils in horror.  To those who are fully awake, an ikelos remains unseen, a silently invisible nightmare that can travel undetected wherever it pleases. Only supernatural vision or drowsy eyes perceive these creatures. Ikeloses are painted in the colors of dreams-constantly warping hues that cannot be reproduced with light or pigments, and as such are impossible to accurately remember.  An ikelos is frightening in aspect, appearing as a distorted humanoid with large eyes and elongated limbs. Its flat, ovoid face has the barest hint of a nose, and its mouth is a barely noticeable seam until distended to reveal row upon row of sharp teeth. An ikelos's short wings are unnecessary for its flight, but when unfolded, they give the creature the illusion of size. Many a dream-addled victim has mistaken an ikelos for a sinister fiend or an avenging angel.  Ikeloses are commonly the size of a human, though both larger and smaller members of their kind exist. As incorporeal beings, they are entirely weightless.  &lt;b&gt;&lt;/p&gt;&lt;p&gt;Ecology&lt;/b&gt;&lt;/p&gt;&lt;p&gt;  Ikeloses are born in dreamscapes in the Dimension of Dreams. They begin as recurring nightmares. When they've fed on enough fear, they create bodies from planar gossamer that can survive even as their dreamscapes crumble each morning. Eventually, a mature ikelos rides its dreamer back to the Material Plane, usually drawing its first meal from the unwitting "parent."  Although they don't need to eat or breathe in the conventional sense, ikeloses draw sustenance from fear. They use fear to mend their wounds and replenish their dream-spun forms. Deprived of this emotional fuel, they eventually waste away to nothing.  An ikelos's frightful gaze is often enough to extract the emotion it needs. By returning to a victim several times a week, it can, in theory, sustain itself without killing the victim. In practice, however, such unfortunate souls often die of fright or sleep deprivation, or else seek means to ward off  their tormentors. Against a victim that resists its paralyzing gaze, an ikelos resorts to violence. The resulting corpses usually foment more fear and sleeplessness in others.  An ikelos could rely solely on its aura of lethargy to tire its victims and quickly extract their fear. But being born from nightmares, ikeloses see such direct tactics as inelegant, and take pride in creative plans that slowly drive their victims mad. As a few surviving victims remember from the monster's taunts, ikeloses claim that fear tastes better when it has time to ripen. When an ikelos is threatened, it doesn't hesitate to unleash its aura of lethargy and viciously claw apart whoever stands in its way.  Ikeloses usually prey on insomniacs, those most prone to weariness and paranoia. In a pinch, they drift around invisibly during the day, searching for anxious individuals to target. They prefer to torment prey with alien whispers and intrusive thoughts-which become increasingly diffficult to dismiss as days pass into weeks-before revealing their true forms. Many ikeloses dislike that diviners can grant themselves and others the ability to see them, and target these spellcasters out of spite. Magic that pierces invisibility reveals ikeloses but, as with fatigue, makes the viewer more susceptible to ikeloses's malignancies.  &lt;b&gt;&lt;/p&gt;&lt;p&gt;Habitat &amp; Society&lt;/b&gt;&lt;/p&gt;&lt;p&gt;  Ikeloses exist wherever sentient creatures dream, especially poor urban areas where hopes die and anxieties run high. Though they don't need to sleep, ikeloses become torpid during the day, anticipating their nocturnal games.  An ikelos's alien mind is ever turned toward finding suitable prey and devising new and unexpected ways to horrify. Typically loners, ikeloses sometimes form packs-not for companionship, but to aid in their hunting. Like a wolf pack, ikeloses surround their prey, increasing the chance that the victim will be paralyzed or unable to flee. Interactions between such ikeloses are usually contests of dominance. While food and mating are of no concern to these creatures, the dominant ikelos makes most of the decisions for the group; ikeloses crave autonomy as much as any living thing hungers or lusts. Acts of deviousness and depravity are the usual measure of standing. Knowing it can't heal in a normal fashion, an ikelos almost always avoids committing violence against others of its kind, unless it can do so without anticipation of reprisal.  Ikeloses don't interact with living creatures except to harvest their fear. Even were they not often invisible and intangible to most beings, they have little desire to socialize with creatures they consider food. However, as parasites, they can be found living invisibly amid all manner of creatures. An ikelos might seek to defend its "cattle" from other predators-whether monsters preying on its human stock or adventurers slaying its hobgoblin victims-or  else seek to harvest a new source of fear. Creatures who are immune to fear cannot sustain an ikelos's unnatural existence, and thus hold little interest for these stalkers.  Occasionally, ikeloses encounter creatures similar to themselves, such as house-haunting undead or soul-harvesting night hags, and choose to form temporary alliances. Such a creature might complement the ikelos's abilities, and an ikelos has no use for its victim's bodies or souls. However, such alliances can prove tenuous and dangerous for both sides. Perhaps the creature most similar to an ikelos is an animate dream (&lt;i&gt;Pathfinder RPG Bestiary 2&lt;/i&gt; 29). While animate dreams are nonspecific fragments of a single dream, ikeloses are specific figures that build up strength across multiple dreams. Ikeloses and animate dreams each believe themselves to be superior manifestations, and when an ikelos and an animate dream set their sights on the same prey, the conf lict typically ends in violent confrontation.&lt;/p&gt;&lt;/h4&gt;&lt;/div&gt;</t>
  </si>
  <si>
    <t>Iron Rhinoceros</t>
  </si>
  <si>
    <t>(14d10+54)</t>
  </si>
  <si>
    <t>gore +21 (3d8+9/19-20), 2 chains +19 (2d6+4 plus grab)</t>
  </si>
  <si>
    <t>10 ft. (20 ft. with chains)</t>
  </si>
  <si>
    <t>grasping chains, powerful charge (gore, 6d8+16 or scooping charge), powerful drag, swallow whole (2d6 fire damage, AC 18, 13 hp), trample (2d6+8 plus grasping chains, DC 26)</t>
  </si>
  <si>
    <t>Str 28, Dex 12, Con -, Int 1, Wis 11, Cha 5</t>
  </si>
  <si>
    <t>Great Fortitude, Improved Critical (gore), Intimidating Prowess, Lightning Reflexes, Multiattack, Power Attack, Toughness</t>
  </si>
  <si>
    <t>Intimidate +4, Perception +14</t>
  </si>
  <si>
    <t>Dangling chains cover the riveted iron body of this massive rhinoceros like thick, woolly fur. Its hollow eyes glow-windows into a mighty furnace-and smoke that smells suspiciously like burning flesh billows from its smokestack horns.</t>
  </si>
  <si>
    <t>Grasping Chains (Ex) An iron rhinoceros is covered in animated chains that grasp at its enemies. It doesn't gain the grappled condition when using its chains to grapple enemies, and can maintain a grapple using its chains as a free action, though doing so prevents it from attacking with that chain. An iron rhinoceros may have up to two creatures grappled in its chains at a time. Additionally, the chains seek to ensnare creatures the rhino tramples. The chains entangle any creature that fails its saving throw against the rhinoceros's trample attack, or that chooses to forgo its save in order to make an attack of opportunity against the rhinoceros. An entangled creature can escape from the chains as a standard action by succeeding on a DC 26 Strength check or a DC 20 Escape Artist check. Each chain has AC 12, hardness 10, and 15 hit points. Creatures entangled in the chains can't move farther than 20 feet away from the rhinoceros. If the rhinoceros moves farther than 20 feet from an entangled target, the tethering chain breaks, but the target remains entangled.  Powerful Drag (Ex) An iron rhinoceros can use the dragAPG combat maneuver to savagely scrape its foes across the ground. As a full-round action, an iron rhinoceros can attempt a single drag combat maneuver against every creature currently tethered to its grasping chains. This deals 1d6 points of damage for every 5 feet dragged, and the chains tethered to any creature more than 20 feet away break. The dragging damage may increase depending on the terrain, at the GM's discretion. Creatures dragged any distance are knocked prone.  Scooping Charge (Ex) An iron rhinoceros can unhinge its snout in order to scoop enemies into the furnace-like cavity within its belly. When making a powerful charge, the iron rhinoceros can forgo dealing damage in order to gain the grab and fast swallow abilities with its gore attack. The rhinoceros must make this choice at the beginning of its charge.  Swallow Whole (Ex) An iron rhinoceros's belly functions as a furnace, dealing 2d6 points of fire damage to swallowed creatures. Hatches on the rhinoceros's sides allow it to swallow creatures grappled in its chains. In order to take swallowed creatures prisoner without dealing fire damage, the rhinoceros can suppress (or activate) the flames within its furnace as a swift action. When the rhinoceros is suppressing the flames, the furnace instead fills with smoke, forcing swallowed creatures to succeed at a DC 17 Fortitude save each round or be sickened for as long as they remain in the rhinoceros's belly. This save DC is Constitution-based. Creatures attempting to cut their way out of the iron rhinoceros's belly must overcome the durability of the thick furnace walls (hardness 10).</t>
  </si>
  <si>
    <t>The brutality of fire giants is matched only by their ingenuity at crafting devices of war. Of all their creations, however, few match the ruthless efficiency or raw power of the iron rhinoceros. Built to sate the fire giants' endless desire for slaves, iron rhinoceroses serve as both tireless mounts for giant warlords campaigning against lesser races and as temporary prisons for troublesome captives.  An iron rhinoceros measures 18 feet long from snout to tail and stands 12 feet tall at the shoulder.  Ecology  It is a quirk of fate that fire giants, the most rigid and militaristic of the giant races, created a construct as willful and obstinate as the iron rhinoceros. Early prototypes for the creature borrowed techniques from golem manufacturing and relied on bound elementals to provide the construct's animating force. The results were initially promising, as these unintelligent creatures obeyed without hesitation and executed their orders with mechanical precision. However, they also inherited their golem forebears' tendency to go berserk in battle. Few generals were willing to ride a mount that might turn on its rider, and so these first creations were deemed unreliable and most were broken down for scrap.  For the second generation of iron rhinoceroses, fire giant blacksmiths bound the spirits of animals rather than elementals into the construct's frame. The results were surprisingly lifelike. When not in use as mounts or engines of war, these new iron rhinoceroses rest and graze as normal rhinoceroses do, even without the need for food or sleep. They "eat" combustible materials, such as wood and coal, to fuel their internal furnaces, and seek warm places to  lie down. They also share their living cousins' aggressive tendencies, and attack unfamiliar creatures on sight.  An iron rhinoceros is only truly loyal to its maker, or to an individual whom its maker designates at the time of its creation. At best, it tolerates the presence of other creatures, and more often displays barely constrained hostility toward its master's servants. An iron rhinoceros prefers not to allow riders other than its master, and such riders take a -4 penalty on Ride checks to control it in battle.  Habitat &amp; Society  Iron rhinoceroses are rarely found outside of fire giant camps. Although any sufficiently experienced and equipped spellcaster can create one, something in the mechanical beasts' construction predisposes them to favor giants over other creatures. While they might remain loyal to their creator, iron rhinoceroses display aggression toward any other non-giant creature they meet. These tendencies, combined with the creatures' immense size and strength, make them dangerous to keep in even lightly civilized areas.  Among some fire giant communities, iron rhinoceroses are a mark of status and power. Many fire giants assume that a general who possesses and commands one has been successful enough at war to afford the exorbitant cost of the beast's creation. Because iron rhinoceroses cannot (or will not) bond with a new master after their creation, elders rarely pass them down along family lines or to successors. Up-and-coming fire giant generals are expected to produce their own iron rhinoceroses to prove their worth as military commanders. In truth, few iron rhinoceroses survive their masters, as both tend to fall in battle against more powerful enemies. On the rare occasion when an iron rhinoceros does outlast its owner, the construct is placed within its master's tomb to serve as a guardian for his body and grave goods. Desperate or foolish young commanders sometimes attempt to steal iron rhinoceroses from the tombs of their ancestors, hoping to gain the prestige that comes with ownership without first proving themselves in war. These young generals more often than not end up impaled, making their attempted theft readily apparent to whatever unfortunate giants must clean up the mess.  Construction  An iron rhinoceros is made of 6,000 pounds of forge-hardened iron and steel that costs 5,000 gp.  IRON RHINOCEROS  CL 15th; Price 117,500 gp  Construction  Requirements Craft Construct, geas/quest, limited wish, resist energy, summon nature's ally V, creator must be caster level 15th; Skill Craft (armor) or Craft (weapons) DC 25; Cost 61,250 gp</t>
  </si>
  <si>
    <t>&lt;link rel="stylesheet"href="PF.css"&gt;&lt;div&gt;&lt;h2&gt;Iron Rhinoceros&lt;/h2&gt;&lt;h3&gt;&lt;i&gt;Dangling chains cover the riveted iron body of this massive rhinoceros like thick, woolly fur. Its hollow eyes glow-windows into a mighty furnace-and smoke that smells suspiciously like burning flesh billows from its smokestack horns.&lt;/i&gt;&lt;/h3&gt;&lt;br&gt;&lt;/div&gt;&lt;div class="heading"&gt;&lt;p class="alignleft"&gt;Iron Rhinoceros&lt;/p&gt;&lt;p class="alignright"&gt;CR 11&lt;/p&gt;&lt;div style="clear: both;"&gt;&lt;/div&gt;&lt;/div&gt;&lt;div&gt;&lt;h5&gt;&lt;b&gt;XP &lt;/b&gt;12,800&lt;/h5&gt;&lt;h5&gt;N Huge construct &lt;/h5&gt;&lt;h5&gt;&lt;b&gt;Init &lt;/b&gt;+1; &lt;b&gt;Senses &lt;/b&gt;darkvision 60 ft., low-light vision; Perception +14&lt;/h5&gt;&lt;/div&gt;&lt;hr/&gt;&lt;div&gt;&lt;h5&gt;&lt;b&gt;DEFENSE&lt;/b&gt;&lt;/h5&gt;&lt;/div&gt;&lt;hr/&gt;&lt;div&gt;&lt;h5&gt;&lt;b&gt;AC &lt;/b&gt;25, touch 9, flat-footed 24 (+1 Dex, +16 natural, -2 size)&lt;/h5&gt;&lt;h5&gt;&lt;b&gt;hp &lt;/b&gt;131 (14d10+54)&lt;/h5&gt;&lt;h5&gt;&lt;b&gt;Fort &lt;/b&gt;+6, &lt;b&gt;Ref &lt;/b&gt;+7, &lt;b&gt;Will &lt;/b&gt;+4&lt;/h5&gt;&lt;h5&gt;&lt;b&gt;DR &lt;/b&gt;10/adamantine; &lt;b&gt;Immune &lt;/b&gt;construct traits, fire&lt;/h5&gt;&lt;/div&gt;&lt;hr/&gt;&lt;div&gt;&lt;h5&gt;&lt;b&gt;OFFENSE&lt;/b&gt;&lt;/h5&gt;&lt;/div&gt;&lt;hr/&gt;&lt;div&gt;&lt;h5&gt;&lt;b&gt;Spd &lt;/b&gt;40 ft.&lt;/h5&gt;&lt;h5&gt;&lt;b&gt;Melee &lt;/b&gt;gore +21 (3d8+9/19-20), 2 chains +19 (2d6+4 plus grab)&lt;/h5&gt;&lt;h5&gt;&lt;b&gt;Space &lt;/b&gt;15 ft.; &lt;b&gt;Reach &lt;/b&gt;10 ft. (20 ft. with chains)&lt;/h5&gt;&lt;h5&gt;&lt;b&gt;Special Attacks &lt;/b&gt;grasping chains, powerful charge (gore, 6d8+16 or scooping charge), powerful drag, swallow whole (2d6 fire damage, AC 18, 13 hp), trample (2d6+8 plus grasping chains, DC 26)&lt;/h5&gt;&lt;/div&gt;&lt;hr/&gt;&lt;div&gt;&lt;h5&gt;&lt;b&gt;STATISTICS&lt;/b&gt;&lt;/h5&gt;&lt;/div&gt;&lt;hr/&gt;&lt;div&gt;&lt;h5&gt;&lt;b&gt;Str &lt;/b&gt;28, &lt;b&gt;Dex &lt;/b&gt;12, &lt;b&gt;Con &lt;/b&gt;-, &lt;b&gt;Int &lt;/b&gt; 1, &lt;b&gt;Wis &lt;/b&gt;11, &lt;b&gt;Cha &lt;/b&gt;5&lt;/h5&gt;&lt;h5&gt;&lt;b&gt;Base Atk &lt;/b&gt;+14; &lt;b&gt;CMB &lt;/b&gt;+25 (+29 grapple); &lt;b&gt;CMD &lt;/b&gt;36 (40 vs. trip)&lt;/h5&gt;&lt;h5&gt;&lt;b&gt;Feats &lt;/b&gt;Great Fortitude, Improved Critical (gore), Intimidating Prowess, Lightning Reflexes, Multiattack, Power Attack, Toughness&lt;/h5&gt;&lt;h5&gt;&lt;b&gt;Skills &lt;/b&gt;Intimidate +4, Perception +14&lt;/h5&gt;&lt;/div&gt;&lt;hr/&gt;&lt;div&gt;&lt;h5&gt;&lt;b&gt;ECOLOGY&lt;/b&gt;&lt;/h5&gt;&lt;/div&gt;&lt;hr/&gt;&lt;div&gt;&lt;h5&gt;&lt;b&gt;Environment &lt;/b&gt; warm mountains or underground&lt;/h5&gt;&lt;h5&gt;&lt;b&gt;Organization &lt;/b&gt;solitary&lt;/h5&gt;&lt;h5&gt;&lt;b&gt;Treasure &lt;/b&gt;none&lt;/h5&gt;&lt;/div&gt;&lt;hr/&gt;&lt;div&gt;&lt;h5&gt;&lt;b&gt;SPECIAL ABILITIES&lt;/b&gt;&lt;/h5&gt;&lt;/div&gt;&lt;hr/&gt;&lt;div&gt;&lt;/h5&gt;&lt;h5&gt;&lt;b&gt;Grasping Chains (Ex)&lt;/b&gt; An iron rhinoceros is covered in animated chains that grasp at its enemies. It doesn't gain the grappled condition when using its chains to grapple enemies, and can maintain a grapple using its chains as a free action, though doing so prevents it from attacking with that chain. An iron rhinoceros may have up to two creatures grappled in its chains at a time. Additionally, the chains seek to ensnare creatures the rhino tramples. The chains entangle any creature that fails its saving throw against the rhinoceros's trample attack, or that chooses to forgo its save in order to make an attack of opportunity against the rhinoceros. An entangled creature can escape from the chains as a standard action by succeeding on a DC 26 Strength check or a DC 20 Escape Artist check. Each chain has AC 12, hardness 10, and 15 hit points. Creatures entangled in the chains can't move farther than 20 feet away from the rhinoceros. If the rhinoceros moves farther than 20 feet from an entangled target, the tethering chain breaks, but the target remains entangled.  &lt;/h5&gt;&lt;h5&gt;&lt;b&gt;Powerful Drag (Ex)&lt;/b&gt; An iron rhinoceros can use the drag&lt;sup&gt;APG&lt;/sup&gt; combat maneuver to savagely scrape its foes across the ground. As a full-round action, an iron rhinoceros can attempt a single drag combat maneuver against every creature currently tethered to its grasping chains. This deals 1d6 points of damage for every 5 feet dragged, and the chains tethered to any creature more than 20 feet away break. The dragging damage may increase depending on the terrain, at the GM's discretion. Creatures dragged any distance are knocked prone.  &lt;/h5&gt;&lt;h5&gt;&lt;b&gt;Scooping Charge (Ex)&lt;/b&gt; An iron rhinoceros can unhinge its snout in order to scoop enemies into the furnace-like cavity within its belly. When making a powerful charge, the iron rhinoceros can forgo dealing damage in order to gain the grab and fast swallow abilities with its gore attack. The rhinoceros must make this choice at the beginning of its charge.  &lt;/h5&gt;&lt;h5&gt;&lt;b&gt;Swallow Whole (Ex)&lt;/b&gt; An iron rhinoceros's belly functions as a furnace, dealing 2d6 points of fire damage to swallowed creatures. Hatches on the rhinoceros's sides allow it to swallow creatures grappled in its chains. In order to take swallowed creatures prisoner without dealing fire damage, the rhinoceros can suppress (or activate) the flames within its furnace as a swift action. When the rhinoceros is suppressing the flames, the furnace instead fills with smoke, forcing swallowed creatures to succeed at a DC 17 Fortitude save each round or be sickened for as long as they remain in the rhinoceros's belly. This save DC is Constitution-based. Creatures attempting to cut their way out of the iron rhinoceros's belly must overcome the durability of the thick furnace walls (hardness 10).&lt;/h5&gt;&lt;/div&gt;&lt;br&gt;&lt;div&gt;&lt;h4&gt;&lt;p&gt;&lt;p&gt;The brutality of fire giants is matched only by their ingenuity at crafting devices of war. Of all their creations, however, few match the ruthless efficiency or raw power of the iron rhinoceros. Built to sate the fire giants' endless desire for slaves, iron rhinoceroses serve as both tireless mounts for giant warlords campaigning against lesser races and as temporary prisons for troublesome captives.  An iron rhinoceros measures 18 feet long from snout to tail and stands 12 feet tall at the shoulder.  &lt;b&gt;&lt;/p&gt;&lt;p&gt;Ecology&lt;/b&gt;&lt;/p&gt;&lt;p&gt;  It is a quirk of fate that fire giants, the most rigid and militaristic of the giant races, created a construct as willful and obstinate as the iron rhinoceros. Early prototypes for the creature borrowed techniques from golem manufacturing and relied on bound elementals to provide the construct's animating force. The results were initially promising, as these unintelligent creatures obeyed without hesitation and executed their orders with mechanical precision. However, they also inherited their golem forebears' tendency to go berserk in battle. Few generals were willing to ride a mount that might turn on its rider, and so these first creations were deemed unreliable and most were broken down for scrap.  For the second generation of iron rhinoceroses, fire giant blacksmiths bound the spirits of animals rather than elementals into the construct's frame. The results were surprisingly lifelike. When not in use as mounts or engines of war, these new iron rhinoceroses rest and graze as normal rhinoceroses do, even without the need for food or sleep. They "eat" combustible materials, such as wood and coal, to fuel their internal furnaces, and seek warm places to  lie down. They also share their living cousins' aggressive tendencies, and attack unfamiliar creatures on sight.  An iron rhinoceros is only truly loyal to its maker, or to an individual whom its maker designates at the time of its creation. At best, it tolerates the presence of other creatures, and more often displays barely constrained hostility toward its master's servants. An iron rhinoceros prefers not to allow riders other than its master, and such riders take a -4 penalty on Ride checks to control it in battle.  &lt;b&gt;&lt;/p&gt;&lt;p&gt;Habitat &amp; Society&lt;/b&gt;&lt;/p&gt;&lt;p&gt;  Iron rhinoceroses are rarely found outside of fire giant camps. Although any sufficiently experienced and equipped spellcaster can create one, something in the mechanical beasts' construction predisposes them to favor giants over other creatures. While they might remain loyal to their creator, iron rhinoceroses display aggression toward any other non-giant creature they meet. These tendencies, combined with the creatures' immense size and strength, make them dangerous to keep in even lightly civilized areas.  Among some fire giant communities, iron rhinoceroses are a mark of status and power. Many fire giants assume that a general who possesses and commands one has been successful enough at war to afford the exorbitant cost of the beast's creation. Because iron rhinoceroses cannot (or will not) bond with a new master after their creation, elders rarely pass them down along family lines or to successors. Up-and-coming fire giant generals are expected to produce their own iron rhinoceroses to prove their worth as military commanders. In truth, few iron rhinoceroses survive their masters, as both tend to fall in battle against more powerful enemies. On the rare occasion when an iron rhinoceros does outlast its owner, the construct is placed within its master's tomb to serve as a guardian for his body and grave goods. Desperate or foolish young commanders sometimes attempt to steal iron rhinoceroses from the tombs of their ancestors, hoping to gain the prestige that comes with ownership without first proving themselves in war. These young generals more often than not end up impaled, making their attempted theft readily apparent to whatever unfortunate giants must clean up the mess.  &lt;br&gt;&lt;b&gt;Construction&lt;/b&gt;&lt;br&gt;  An iron rhinoceros is made of 6,000 pounds of forge-hardened iron and steel that costs 5,000 gp.  &lt;br&gt;&lt;div class="heading"&gt;&lt;p class="alignleft"&gt;Iron Rhinoceros&lt;div style="clear: both;"&gt;&lt;/div&gt;  &lt;b&gt;CL&lt;/b&gt; 15th; &lt;b&gt;Price&lt;/b&gt; 117,500 gp  &lt;br&gt;&lt;hr/&gt;&lt;b&gt;Construction&lt;/b&gt;&lt;hr/&gt;  &lt;b&gt;Requirements&lt;/b&gt; Craft Construct, &lt;i&gt;geas/quest&lt;/i&gt;, &lt;i&gt;limited wish&lt;/i&gt;, &lt;i&gt;resist energy&lt;/i&gt;, &lt;i&gt;summon nature's ally V&lt;/i&gt;, creator must be caster level 15th; &lt;b&gt;Skill&lt;/b&gt; Craft (armor) or Craft (weapons) DC 25; &lt;b&gt;Cost&lt;/b&gt; 61,250 gp&lt;/p&gt;&lt;/h4&gt;&lt;/div&gt;</t>
  </si>
  <si>
    <t>Magnetite Golem</t>
  </si>
  <si>
    <t>magnetic field (30 ft.)</t>
  </si>
  <si>
    <t>2 slams +20 (2d10+8 plus inescapable grip and  magnetic disarm)</t>
  </si>
  <si>
    <t>inescapable grip, magnetic disarm</t>
  </si>
  <si>
    <t>Str 27, Dex 9, Con -, Int -, Wis 12, Cha 1</t>
  </si>
  <si>
    <t>incidental (metal objects stuck to the golem)</t>
  </si>
  <si>
    <t>This vaguely humanoid mass of polished black metal lumbers forward, with all manner of metallic objects clinging to its body.</t>
  </si>
  <si>
    <t>Immunity to Magic (Ex) A magnetite golem is immune to any spell or spell-like ability that allows spell resistance. In addition, certain spells and effects function differently against the creature, as noted below.  • Any spell that deals fire damage instead disables a magnetite golem's inescapable grip, magnetic disarm, and magnetic field for 1d4 rounds, with no saving throw.  • A magical attack that deals electricity damage heals 1 point of damage for every 3 points of damage the attack would otherwise deal. If the amount of healing would cause the golem to exceed its full normal hit points, it gains any excess as temporary hit points. A magnetite golem receives no saving throw against electricity effects.  Inescapable Grip (Ex) Whenever a magnetite golem hits a metallic creature or a creature wearing metal armor with its slam attack, it attempts to grapple the creature as a free action that doesn't provoke an attack of opportunity. If a magnetite golem successfully grapples such a creature, it partially adheres to the golem's body, and the golem needs only one arm to maintain the grapple. In these instances, a magnetite golem may still make a single slam attack on its turn with its remaining arm.  Magnetic Disarm (Su) Whenever a magnetite golem hits a creature wielding a metal weapon with its slam attack, it attempts to disarm the weapon as a free action that doesn't  provoke attacks of opportunity. If the golem successfully disarms a metal weapon, the weapon sticks to the golem's magnetic body rather than dropping to the ground. The golem is considered to have possession of the weapon, and the weapon must be retrieved using a disarm combat maneuver.  Magnetic Field (Su) A magnetite golem is surrounded by a magnetic field, which pulls all metallic creatures and objects toward it. At the start of a magnetite golem's turn, as a free action that doesn't provoke attacks of opportunity, the golem attempts a combat maneuver check against every creature within 30 feet that is connected to a piece of metal. Affected creatures include (but are not limited to) metallic creatures, creatures wearing metal armor, and creatures wielding metal weapons. If the golem succeeds at its combat maneuver against a creature, the affected creature is pulled 10 feet closer to the golem, and can't move away from the golem during its next round. The magnetic field is stronger than gravity, and can pull creatures off the ground. This movement doesn't provoke attacks of opportunity. Unattended Large or smaller metal objects automatically travel toward magnetite golem at a rate of 10 feet per round. This magnetism is supernatural in nature and affects all metal objects.</t>
  </si>
  <si>
    <t>Though softer than iron golems-upon whom their design is based-and problematic in most industrial settings, magnetite golems still prove to be useful, specialized constructs for both security and salvage. A magnetite golem's humanoid body is made of magnetite, a naturally magnetic mineral. A magnetite golem mindlessly obeys its creator's instructions, and, like most golems, shrugs off the most devastating magical assaults. To complicate matters, a magnetite golem emits a magnetic field, which forcefully pulls metallic objects closer-including creatures holding metal weapons or clad in metal armor. Once within range, metal-bearing opponents find it difficult to pull themselves away. Magnetite golems specialize in grappling and disarming creatures that rely on metal equipment.  Magnetite golems are usually about 9 feet tall, and weigh approximately 1,500 pounds.  Ecology  Magnetite golems prove tricky to build for even experienced golem crafters. Because of the sheer amount of magnetite required for their construction, these golems must be constructed in specially designed workshops with brass, stone, or wooden tools.  While magnetite golems are invaluable in specific circumstances, they are equally inconvenient in other instances. Due to the golems' magnetic fields, small metal bits constantly fly toward them and cling to their bodies, perpetually covering them in metal detritus-chains  fittings, scrap metal, and the occasional tool or weapon. A golem's owner must regularly pry off such debris, lest the clinging metal clog the construct's joints. Additionally, the golem's magnetic field prohibits using any kind of mundane metal objects (like basic tools, locks, or nails) nearby. Due to this, wealthy individuals in the market for golems usually purchase iron, stone, or wood golems. However, in the rare cases in which a magnetite golem is the perfect tool for the job, it proves a devastatingly effective weapon.  Habitat &amp; Society  Magnetite golems have existed on Golarion for many millennia. Explorers delving into Thassilonian ruins occasionally come across these hulking guardians. In Edasseril, the Thassilonian nation tied to the sin of envy, some powerful wizards commanded magnetite golems, and delighted in the constructs' ability to seize their foes' prized possessions.  Because of the unique difficulties associated with the crafting of magnetite golems, the production of new specimens is a rare event. Only a few workshops-such as Magnimar's famous Golemworks or the forges of Quantium-have the resources necessary to create these golems.  Most magnetite golems toil as guardians. A few individuals use magnetite golems for private security, including particularly wealthy alchemists and mages who wish to protect nonmetallic caches of alchemical reagents, artwork, spell components, or tomes. A few jealous warlords even protect their legendary armor or weapons by attaching them to the backs of magnetite golem guardians. For eccentrics who work exclusively with glass, paper, or wood, magnetite golems are ideal companions. Magnetite golems are sometimes tasked to guard lightly trafficked areas that hold objects of cultural, historical, or material value, such as spacious tombs or far-flung libraries.  A few paranoid aristocrats and wealthy thieves' guilds station magnetite golems at their visitor's entrances, as the inexorable pull of the golems' auras reveal even the most thoroughly hidden weapons. Individuals with substantial wealth may also station magnetite golems in secret passageways leading to their hidden vaults. Even if a magnetite golem fails to notice an intruder, its magnetic aura  still pulls the intruder and her metallic gear closer. The thundering crash of metal objects striking the golem conveniently alerts other nearby guardians.  Construction  A magnetite golem's body is sculpted from 1,500 pounds of pure magnetite, smelted with rare oils worth 5,000 gp.  MAGNETITE GOLEM  CL 13th; Price 90,000 gp  Construction  Requirements Craft Construct, geas/quest, limited wish, reverse gravity, telekinesis, creator must be caster level 13th; Skill Craft (armor) or Craft (weapons) DC 18; Cost 47,500 gp</t>
  </si>
  <si>
    <t>&lt;link rel="stylesheet"href="PF.css"&gt;&lt;div&gt;&lt;h2&gt;Golem, Magnetite&lt;/h2&gt;&lt;h3&gt;&lt;i&gt;This vaguely humanoid mass of polished black metal lumbers forward, with all manner of metallic objects clinging to its body.&lt;/i&gt;&lt;/h3&gt;&lt;br&gt;&lt;/div&gt;&lt;div class="heading"&gt;&lt;p class="alignleft"&gt;Magnetite Golem&lt;/p&gt;&lt;p class="alignright"&gt;CR 10&lt;/p&gt;&lt;div style="clear: both;"&gt;&lt;/div&gt;&lt;/div&gt;&lt;div&gt;&lt;h5&gt;&lt;b&gt;XP &lt;/b&gt;9,600&lt;/h5&gt;&lt;h5&gt;N Large construct &lt;/h5&gt;&lt;h5&gt;&lt;b&gt;Init &lt;/b&gt;-1; &lt;b&gt;Senses &lt;/b&gt;darkvision 60 ft., low-light vision; Perception +1&lt;/h5&gt;&lt;h5&gt;&lt;b&gt;Aura &lt;/b&gt;magnetic field (30 ft.)&lt;/h5&gt;&lt;/div&gt;&lt;hr/&gt;&lt;div&gt;&lt;h5&gt;&lt;b&gt;DEFENSE&lt;/b&gt;&lt;/h5&gt;&lt;/div&gt;&lt;hr/&gt;&lt;div&gt;&lt;h5&gt;&lt;b&gt;AC &lt;/b&gt;24, touch 8, flat-footed 24 (-1 Dex, +16 natural, -1 size)&lt;/h5&gt;&lt;h5&gt;&lt;b&gt;hp &lt;/b&gt;101 (13d10+30)&lt;/h5&gt;&lt;h5&gt;&lt;b&gt;Fort &lt;/b&gt;+4, &lt;b&gt;Ref &lt;/b&gt;+3, &lt;b&gt;Will &lt;/b&gt;+5&lt;/h5&gt;&lt;h5&gt;&lt;b&gt;DR &lt;/b&gt;10/adamantine; &lt;b&gt;Immune &lt;/b&gt;construct traits, magic&lt;/h5&gt;&lt;/div&gt;&lt;hr/&gt;&lt;div&gt;&lt;h5&gt;&lt;b&gt;OFFENSE&lt;/b&gt;&lt;/h5&gt;&lt;/div&gt;&lt;hr/&gt;&lt;div&gt;&lt;h5&gt;&lt;b&gt;Spd &lt;/b&gt;20 ft.&lt;/h5&gt;&lt;h5&gt;&lt;b&gt;Melee &lt;/b&gt;2 slams +20 (2d10+8 plus inescapable grip and  magnetic disarm)&lt;/h5&gt;&lt;h5&gt;&lt;b&gt;Space &lt;/b&gt;10 ft.; &lt;b&gt;Reach &lt;/b&gt;10 ft.&lt;/h5&gt;&lt;h5&gt;&lt;b&gt;Special Attacks &lt;/b&gt;inescapable grip, magnetic disarm&lt;/h5&gt;&lt;/div&gt;&lt;hr/&gt;&lt;div&gt;&lt;h5&gt;&lt;b&gt;STATISTICS&lt;/b&gt;&lt;/h5&gt;&lt;/div&gt;&lt;hr/&gt;&lt;div&gt;&lt;h5&gt;&lt;b&gt;Str &lt;/b&gt;27, &lt;b&gt;Dex &lt;/b&gt;9, &lt;b&gt;Con &lt;/b&gt;-, &lt;b&gt;Int &lt;/b&gt; -, &lt;b&gt;Wis &lt;/b&gt;12, &lt;b&gt;Cha &lt;/b&gt;1&lt;/h5&gt;&lt;h5&gt;&lt;b&gt;Base Atk &lt;/b&gt;+13; &lt;b&gt;CMB &lt;/b&gt;+22 (+26 grapple); &lt;b&gt;CMD &lt;/b&gt;31&lt;/h5&gt;&lt;/div&gt;&lt;hr/&gt;&lt;div&gt;&lt;h5&gt;&lt;b&gt;ECOLOGY&lt;/b&gt;&lt;/h5&gt;&lt;/div&gt;&lt;hr/&gt;&lt;div&gt;&lt;h5&gt;&lt;b&gt;Environment &lt;/b&gt; any&lt;/h5&gt;&lt;h5&gt;&lt;b&gt;Organization &lt;/b&gt;solitary or gang (2-4)&lt;/h5&gt;&lt;h5&gt;&lt;b&gt;Treasure &lt;/b&gt;incidental (metal objects stuck to the golem)&lt;/h5&gt;&lt;/div&gt;&lt;hr/&gt;&lt;div&gt;&lt;h5&gt;&lt;b&gt;SPECIAL ABILITIES&lt;/b&gt;&lt;/h5&gt;&lt;/div&gt;&lt;hr/&gt;&lt;div&gt;&lt;/h5&gt;&lt;h5&gt;&lt;b&gt;Immunity to Magic (Ex)&lt;/b&gt; A magnetite golem is immune to any spell or spell-like ability that allows spell resistance. In addition, certain spells and effects function differently against the creature, as noted below.  &lt;ul&gt;&lt;li&gt; Any spell that deals fire damage instead disables a magnetite golem's inescapable grip, magnetic disarm, and magnetic field for 1d4 rounds, with no saving throw.  &lt;li&gt; A magical attack that deals electricity damage heals 1 point of damage for every 3 points of damage the attack would otherwise deal. If the amount of healing would cause the golem to exceed its full normal hit points, it gains any excess as temporary hit points. A magnetite golem receives no saving throw against electricity effects.  &lt;/h5&gt;&lt;h5&gt;&lt;b&gt;Inescapable Grip (Ex)&lt;/b&gt; Whenever a magnetite golem hits a metallic creature or a creature wearing metal armor with its slam attack, it attempts to grapple the creature as a free action that doesn't provoke an attack of opportunity. If a magnetite golem successfully grapples such a creature, it partially adheres to the golem's body, and the golem needs only one arm to maintain the grapple. In these instances, a magnetite golem may still make a single slam attack on its turn with its remaining arm.  &lt;/h5&gt;&lt;h5&gt;&lt;b&gt;Magnetic Disarm (Su)&lt;/b&gt; Whenever a magnetite golem hits a creature wielding a metal weapon with its slam attack, it attempts to disarm the weapon as a free action that doesn't  provoke attacks of opportunity. If the golem successfully disarms a metal weapon, the weapon sticks to the golem's magnetic body rather than dropping to the ground. The golem is considered to have possession of the weapon, and the weapon must be retrieved using a disarm combat maneuver.  &lt;/h5&gt;&lt;h5&gt;&lt;b&gt;Magnetic&lt;/b&gt; Field (Su) A magnetite golem is surrounded by a magnetic field, which pulls all metallic creatures and objects toward it. At the start of a magnetite golem's turn, as a free action that doesn't provoke attacks of opportunity, the golem attempts a combat maneuver check against every creature within 30 feet that is connected to a piece of metal. Affected creatures include (but are not limited to) metallic creatures, creatures wearing metal armor, and creatures wielding metal weapons. If the golem succeeds at its combat maneuver against a creature, the affected creature is pulled 10 feet closer to the golem, and can't move away from the golem during its next round. The magnetic field is stronger than gravity, and can pull creatures off the ground. This movement doesn't provoke attacks of opportunity. Unattended Large or smaller metal objects automatically travel toward magnetite golem at a rate of 10 feet per round. This magnetism is supernatural in nature and affects all metal objects.&lt;/ul&gt;&lt;/h5&gt;&lt;/div&gt;&lt;br&gt;&lt;div&gt;&lt;h4&gt;&lt;p&gt;&lt;p&gt;Though softer than iron golems-upon whom their design is based-and problematic in most industrial settings, magnetite golems still prove to be useful, specialized constructs for both security and salvage. A magnetite golem's humanoid body is made of magnetite, a naturally magnetic mineral. A magnetite golem mindlessly obeys its creator's instructions, and, like most golems, shrugs off the most devastating magical assaults. To complicate matters, a magnetite golem emits a magnetic field, which forcefully pulls metallic objects closer-including creatures holding metal weapons or clad in metal armor. Once within range, metal-bearing opponents find it difficult to pull themselves away. Magnetite golems specialize in grappling and disarming creatures that rely on metal equipment.  Magnetite golems are usually about 9 feet tall, and weigh approximately 1,500 pounds.  &lt;b&gt;&lt;/p&gt;&lt;p&gt;Ecology&lt;/b&gt;&lt;/p&gt;&lt;p&gt;  Magnetite golems prove tricky to build for even experienced golem crafters. Because of the sheer amount of magnetite required for their construction, these golems must be constructed in specially designed workshops with brass, stone, or wooden tools.  While magnetite golems are invaluable in specific circumstances, they are equally inconvenient in other instances. Due to the golems' magnetic fields, small metal bits constantly fly toward them and cling to their bodies, perpetually covering them in metal detritus-chains  fittings, scrap metal, and the occasional tool or weapon. A golem's owner must regularly pry off such debris, lest the clinging metal clog the construct's joints. Additionally, the golem's magnetic field prohibits using any kind of mundane metal objects (like basic tools, locks, or nails) nearby. Due to this, wealthy individuals in the market for golems usually purchase iron, stone, or wood golems. However, in the rare cases in which a magnetite golem is the perfect tool for the job, it proves a devastatingly effective weapon.  &lt;b&gt;&lt;/p&gt;&lt;p&gt;Habitat &amp; Society&lt;/b&gt;&lt;/p&gt;&lt;p&gt;  Magnetite golems have existed on Golarion for many millennia. Explorers delving into Thassilonian ruins occasionally come across these hulking guardians. In Edasseril, the Thassilonian nation tied to the sin of envy, some powerful wizards commanded magnetite golems, and delighted in the constructs' ability to seize their foes' prized possessions.  Because of the unique difficulties associated with the crafting of magnetite golems, the production of new specimens is a rare event. Only a few workshops-such as Magnimar's famous Golemworks or the forges of Quantium-have the resources necessary to create these golems.  Most magnetite golems toil as guardians. A few individuals use magnetite golems for private security, including particularly wealthy alchemists and mages who wish to protect nonmetallic caches of alchemical reagents, artwork, spell components, or tomes. A few jealous warlords even protect their legendary armor or weapons by attaching them to the backs of magnetite golem guardians. For eccentrics who work exclusively with glass, paper, or wood, magnetite golems are ideal companions. Magnetite golems are sometimes tasked to guard lightly trafficked areas that hold objects of cultural, historical, or material value, such as spacious tombs or far-flung libraries.  A few paranoid aristocrats and wealthy thieves' guilds station magnetite golems at their visitor's entrances, as the inexorable pull of the golems' auras reveal even the most thoroughly hidden weapons. Individuals with substantial wealth may also station magnetite golems in secret passageways leading to their hidden vaults. Even if a magnetite golem fails to notice an intruder, its magnetic aura  still pulls the intruder and her metallic gear closer. The thundering crash of metal objects striking the golem conveniently alerts other nearby guardians.  &lt;br&gt;&lt;b&gt;Construction&lt;/b&gt;&lt;br&gt;  A magnetite golem's body is sculpted from 1,500 pounds of pure magnetite, smelted with rare oils worth 5,000 gp.  &lt;br&gt;&lt;div class="heading"&gt;&lt;p class="alignleft"&gt;Magnetite Golem&lt;div style="clear: both;"&gt;&lt;/div&gt;  &lt;b&gt;CL&lt;/b&gt; 13th; &lt;b&gt;Price&lt;/b&gt; 90,000 gp  &lt;br&gt;&lt;hr/&gt;&lt;b&gt;Construction&lt;/b&gt;&lt;hr/&gt;  &lt;b&gt;Requirements&lt;/b&gt; Craft Construct, &lt;i&gt;geas/quest&lt;/i&gt;, &lt;i&gt;limited wish&lt;/i&gt;, &lt;i&gt;reverse gravity&lt;/i&gt;, &lt;i&gt;telekinesis&lt;/i&gt;, creator must be caster level 13th; &lt;b&gt;Skill&lt;/b&gt; Craft (armor) or Craft (weapons) DC 18; &lt;b&gt;Cost&lt;/b&gt; 47,500 gp&lt;/p&gt;&lt;/h4&gt;&lt;/div&gt;</t>
  </si>
  <si>
    <t>Pyropiscis</t>
  </si>
  <si>
    <t>(+11 armor, +2 Dex, -1 size)</t>
  </si>
  <si>
    <t>Fort +11, Ref +9, Will +5</t>
  </si>
  <si>
    <t>lava dependency, vulnerable to cold</t>
  </si>
  <si>
    <t>bite +17 (2d8+10/19-20 plus burn and grab)</t>
  </si>
  <si>
    <t>lava bomb +11 (3d6 plus 2d6 fire)</t>
  </si>
  <si>
    <t>burn (1d6, DC 19), searing bite</t>
  </si>
  <si>
    <t>Str 24, Dex 14, Con 18, Int 2, Wis 15, Cha 6</t>
  </si>
  <si>
    <t>Improved Critical (bite), Improved Initiative, Lunge, Toughness, Weapon Focus (bite)</t>
  </si>
  <si>
    <t>Perception +10, Stealth +6 (+14 in lava)</t>
  </si>
  <si>
    <t>+8 Stealth in lava</t>
  </si>
  <si>
    <t>solitary, pack (3-6), or school (12-20)</t>
  </si>
  <si>
    <t>Glowing-hot plates of iron cover the head of this immense, primordial lungfish, and lava spills from between its jagged teeth.</t>
  </si>
  <si>
    <t>Hibernation (Ex) A pyropiscis can enter a state of hibernation for an indefinite period of time in order to survive longer periods away from a source of lava. Entering a state of hibernation takes 1 hour, during which the pyropiscis encases itself in a thick layer of igneous stone. While hibernating, a pyropiscis doesn't need to breathe, drink, or eat. The stone casing has hardness 8 and 90 hit points. As long as the casing remains intact, the pyropiscis within remains unharmed. The pyropiscis remains in a state of hibernation until it senses lava (or another source of extreme heat) nearby, at which point it breaks out of its case over the course of 1d4 minutes.  Lava Bomb (Ex) Like an active volcano, a pyropiscis can spit a lava bomb-a blob of molten rock-as a ranged attack (range increment 30 feet). If a lava bomb hits, it deals 3d6 points of bludgeoning damage and 2d6 points of fire damage to its target.  Lava Dependency (Ex) A pyropiscis can breathe indefinitely while submerged in lava. It can survive out of lava for 1 hour per point of Constitution. Beyond this limit, the pyropiscis runs the risk of suffocation, as if it were drowning.  Searing Bite (Ex) A pyropiscis's searing-hot jaws are designed to bind readily to flesh, giving it a firm grasp on its prey. This functions as the constrict ability, except that a pyropiscis deals 2d6 points of fire damage when it makes a successful grapple check, rather than dealing bludgeoning damage.  Sprint (Ex) Once per minute, a pyropiscis may sprint, increasing its land speed to 40 feet for 1 round.</t>
  </si>
  <si>
    <t>Few environments are more inhospitable to life than the depths of a volcano, where magma surges through the rock like blood through veins. Of the creatures that do live in this hellish landscape, few are better adapted than the pyropiscis. Pyropiscises depend on this deadly environment of extreme temperatures and choking gases for their very lives. While they have a fishlike appearance, pyropiscises do not swim-their bodies are far too dense to float in water or similar liquids. Instead, pyropiscises rely on their powerful muscles and sharp scales to burrow through molten rock.  A typical pyropiscis measures over 12 feet long, and weighs almost 4,000 pounds. Brilliant red scales glow and pulse with terrible heat, protecting those portions of their bodies not covered in blackened iron plates.  Ecology  The unique physiology of pyropiscises allows them to derive sustenance directly from molten rock, leaching necessary minerals and volatiles from lava as it passes through their gills. A pyropiscis draws energy directly from the lava in which it dwells, using the intense heat to power its metabolic processes. While pyropiscises don't need to consume the flesh of other creatures to survive, they require nutrients from flesh to grow and to reproduce. A well-fed pyropiscis continues to grow throughout its lifetime and can reach an immense size.  Pyropiscises typically lurk close to the surface of active volcanoes, and ride eruptions like flowing tides to find prey. They burst forth from rivers of lava to snatch fleeing creatures with their jaws, and consume the charred corpses of those who can't outrun the volcano's fury. Once they have finished feeding, they swim back against the current of lava and into the volcano. Those pyropiscises that linger to gorge themselves, and those too weak to fight the downhill flow, become stranded on land. They then enter hibernation, awaiting the next eruption. A pyropiscis can hibernate for centuries at a time. Eventually, however, a stranded pyropiscis begins to starve, and will break out of its hibernation in search of food.  Pyropiscises reproduce by laying clutches of four to six eggs. They surround their eggs in fiercely guarded nests constructed of iron drawn from the surrounding stone. Newly hatched pyropiscises look like worms made of lava. Their scales are soft, and they lack the protective plating of their adult counterparts.  Sometimes, pyropiscises venture deep into the hearts of volcanoes that host portals to other planes, and wander through in search of sustenance. The Elemental Plane of Fire is their most common extraplanar hunting ground, but occasionally pyropiscises are found hunting in Hell. Lengthy sojourns into infernal realms sometimes grant pyropiscises fiendish traits.   Habitat &amp; Society  Pyropiscises are found across Golarion, almost exclusively in areas of intense volcanic activity. They can reach many of the world's active volcanoes by navigating the interconnected series of magma chambers that worm their way through the depths of the earth, ranging from arctic hot springs to volcanic tropical islands.  These lava-dwelling fish rarely venture far onto the surface, preferring to remain belowground where rock remains molten for hundreds or thousands of years. The natural instability of their homes sometimes turns against pyropiscises, however, and particularly violent eruptions send angry pyropiscises raining down on nearby surface settlements, where they gorge themselves and cause even greater destruction.  Pyropiscises are social creatures. They live in schools of a dozen or more individuals, typically hunting alone or in smaller packs. They reproduce infrequently, and only ever after a successful hunt. Pyropiscises are intensely protective of all the young in their school regardless of parentage, and take turns guarding them. When a new crop of young reaches maturity, they form a school of their own, venturing to a different part of the same volcano. Even if a pyropiscis's hunts take it to other planes, it always strives to return to the volcano of its birth to spawn. Pyropiscis schools readily adopt stranded wanderers, but while welcoming to their own kind, these fiery beasts are hostile to all other creatures.  Some fire giants domesticate pyropiscises, overcoming their surly, willful nature through stubbornness. The giants' size and immunity to fire allow groups of them to handle an unruly pyropiscis throughout its training. Still, fire giants must continually placate their pets with charred flesh to prevent them from lashing out. This steady stream of food grows the pyropiscis to an enormous size, and some fire giants have been known to ride giant pyropiscises as mounts into battle. Pyropiscises also serve fire giants as fortress guardians, swimming in moats of magma at the entrances to their tunnels.  Pyropiscises are a recurring bane to miners and excavators. The rumble and activity of mining efforts can stir hibernating pyropiscises from their slumber, and the newly wakened pyropiscises spare few lives in their search for food and safety. The most unfortunate miners may even break directly into a pyropiscis's cocoon, as a hibernating pyropiscis encased in solid rock is indistinguishable from the surrounding stone. Those with the skill or unfortunate experience to recognize a sleeping pyropiscis for what it is can make a decent profit selling the monster to individuals in search of a guardian or owners of particularly opulent menageries, provided they can chisel the cocoon free and transport it to market without rousing the creature inside.</t>
  </si>
  <si>
    <t>&lt;link rel="stylesheet"href="PF.css"&gt;&lt;div&gt;&lt;h2&gt;Pyropiscis&lt;/h2&gt;&lt;h3&gt;&lt;i&gt;Glowing-hot plates of iron cover the head of this immense, primordial lungfish, and lava spills from between its jagged teeth.&lt;/i&gt;&lt;/h3&gt;&lt;br&gt;&lt;/div&gt;&lt;div class="heading"&gt;&lt;p class="alignleft"&gt;Pyropiscis&lt;/p&gt;&lt;p class="alignright"&gt;CR 8&lt;/p&gt;&lt;div style="clear: both;"&gt;&lt;/div&gt;&lt;/div&gt;&lt;div&gt;&lt;h5&gt;&lt;b&gt;XP &lt;/b&gt;4,800&lt;/h5&gt;&lt;h5&gt;N Large magical beast (fire)&lt;/h5&gt;&lt;h5&gt;&lt;b&gt;Init &lt;/b&gt;+6; &lt;b&gt;Senses &lt;/b&gt;darkvision 60 ft., low-light vision, tremorsense 60 ft.; Perception +10&lt;/h5&gt;&lt;/div&gt;&lt;hr/&gt;&lt;div&gt;&lt;h5&gt;&lt;b&gt;DEFENSE&lt;/b&gt;&lt;/h5&gt;&lt;/div&gt;&lt;hr/&gt;&lt;div&gt;&lt;h5&gt;&lt;b&gt;AC &lt;/b&gt;22, touch 11, flat-footed 20 (+11 armor, +2 Dex, -1 size)&lt;/h5&gt;&lt;h5&gt;&lt;b&gt;hp &lt;/b&gt;105 (10d10+50)&lt;/h5&gt;&lt;h5&gt;&lt;b&gt;Fort &lt;/b&gt;+11, &lt;b&gt;Ref &lt;/b&gt;+9, &lt;b&gt;Will &lt;/b&gt;+5&lt;/h5&gt;&lt;h5&gt;&lt;b&gt;DR &lt;/b&gt;5/adamantine; &lt;b&gt;Immune &lt;/b&gt;fire&lt;/h5&gt;&lt;h5&gt;&lt;b&gt;Weaknesses &lt;/b&gt;lava dependency, vulnerable to cold&lt;/h5&gt;&lt;/div&gt;&lt;hr/&gt;&lt;div&gt;&lt;h5&gt;&lt;b&gt;OFFENSE&lt;/b&gt;&lt;/h5&gt;&lt;/div&gt;&lt;hr/&gt;&lt;div&gt;&lt;h5&gt;&lt;b&gt;Spd &lt;/b&gt;10 ft., burrow 60 ft. (through lava or magma only);  sprint&lt;/h5&gt;&lt;h5&gt;&lt;b&gt;Melee &lt;/b&gt;bite +17 (2d8+10/19-20 plus burn and grab)&lt;/h5&gt;&lt;h5&gt;&lt;b&gt;Ranged &lt;/b&gt;lava bomb +11 (3d6 plus 2d6 fire)&lt;/h5&gt;&lt;h5&gt;&lt;b&gt;Space &lt;/b&gt;10 ft.; &lt;b&gt;Reach &lt;/b&gt;10 ft.&lt;/h5&gt;&lt;h5&gt;&lt;b&gt;Special Attacks &lt;/b&gt;burn (1d6, DC 19), searing bite&lt;/h5&gt;&lt;/div&gt;&lt;hr/&gt;&lt;div&gt;&lt;h5&gt;&lt;b&gt;STATISTICS&lt;/b&gt;&lt;/h5&gt;&lt;/div&gt;&lt;hr/&gt;&lt;div&gt;&lt;h5&gt;&lt;b&gt;Str &lt;/b&gt;24, &lt;b&gt;Dex &lt;/b&gt;14, &lt;b&gt;Con &lt;/b&gt;18, &lt;b&gt;Int &lt;/b&gt; 2, &lt;b&gt;Wis &lt;/b&gt;15, &lt;b&gt;Cha &lt;/b&gt;6&lt;/h5&gt;&lt;h5&gt;&lt;b&gt;Base Atk &lt;/b&gt;+10; &lt;b&gt;CMB &lt;/b&gt;+18 (+22 grapple); &lt;b&gt;CMD &lt;/b&gt;30&lt;/h5&gt;&lt;h5&gt;&lt;b&gt;Feats &lt;/b&gt;Improved Critical (bite), Improved Initiative, Lunge, Toughness, Weapon Focus (bite)&lt;/h5&gt;&lt;h5&gt;&lt;b&gt;Skills &lt;/b&gt;Perception +10, Stealth +6 (+14 in lava); &lt;b&gt;Racial Modifiers &lt;/b&gt;+8 Stealth in lava&lt;/h5&gt;&lt;h5&gt;&lt;b&gt;SQ &lt;/b&gt;hibernation&lt;/h5&gt;&lt;/div&gt;&lt;hr/&gt;&lt;div&gt;&lt;h5&gt;&lt;b&gt;ECOLOGY&lt;/b&gt;&lt;/h5&gt;&lt;/div&gt;&lt;hr/&gt;&lt;div&gt;&lt;h5&gt;&lt;b&gt;Environment &lt;/b&gt; warm mountains or underground&lt;/h5&gt;&lt;h5&gt;&lt;b&gt;Organization &lt;/b&gt;solitary, pack (3-6), or school (12-20)&lt;/h5&gt;&lt;h5&gt;&lt;b&gt;Treasure &lt;/b&gt;none&lt;/h5&gt;&lt;/div&gt;&lt;hr/&gt;&lt;div&gt;&lt;h5&gt;&lt;b&gt;SPECIAL ABILITIES&lt;/b&gt;&lt;/h5&gt;&lt;/div&gt;&lt;hr/&gt;&lt;div&gt;&lt;/h5&gt;&lt;h5&gt;&lt;b&gt;Hibernation (Ex)&lt;/b&gt; A pyropiscis can enter a state of hibernation for an indefinite period of time in order to survive longer periods away from a source of lava. Entering a state of hibernation takes 1 hour, during which the pyropiscis encases itself in a thick layer of igneous stone. While hibernating, a pyropiscis doesn't need to breathe, drink, or eat. The stone casing has hardness 8 and 90 hit points. As long as the casing remains intact, the pyropiscis within remains unharmed. The pyropiscis remains in a state of hibernation until it senses lava (or another source of extreme heat) nearby, at which point it breaks out of its case over the course of 1d4 minutes.  &lt;/h5&gt;&lt;h5&gt;&lt;b&gt;Lava Bomb (Ex)&lt;/b&gt; Like an active volcano, a pyropiscis can spit a lava bomb-a blob of molten rock-as a ranged attack (range increment 30 feet). If a lava bomb hits, it deals 3d6 points of bludgeoning damage and 2d6 points of fire damage to its target.  &lt;/h5&gt;&lt;h5&gt;&lt;b&gt;Lava Dependency (Ex)&lt;/b&gt; A pyropiscis can breathe indefinitely while submerged in lava. It can survive out of lava for 1 hour per point of Constitution. Beyond this limit, the pyropiscis runs the risk of suffocation, as if it were drowning.  &lt;/h5&gt;&lt;h5&gt;&lt;b&gt;Searing Bite (Ex)&lt;/b&gt; A pyropiscis's searing-hot jaws are designed to bind readily to flesh, giving it a firm grasp on its prey. This functions as the constrict ability, except that a pyropiscis deals 2d6 points of fire damage when it makes a successful grapple check, rather than dealing bludgeoning damage.  &lt;/h5&gt;&lt;h5&gt;&lt;b&gt;Sprint (Ex)&lt;/b&gt; Once per minute, a pyropiscis may sprint, increasing its land speed to 40 feet for 1 round.&lt;/h5&gt;&lt;/div&gt;&lt;br&gt;&lt;div&gt;&lt;h4&gt;&lt;p&gt;&lt;p&gt;Few environments are more inhospitable to life than the depths of a volcano, where magma surges through the rock like blood through veins. Of the creatures that do live in this hellish landscape, few are better adapted than the pyropiscis. Pyropiscises depend on this deadly environment of extreme temperatures and choking gases for their very lives. While they have a fishlike appearance, pyropiscises do not swim-their bodies are far too dense to float in water or similar liquids. Instead, pyropiscises rely on their powerful muscles and sharp scales to burrow through molten rock.  A typical pyropiscis measures over 12 feet long, and weighs almost 4,000 pounds. Brilliant red scales glow and pulse with terrible heat, protecting those portions of their bodies not covered in blackened iron plates.  &lt;b&gt;&lt;/p&gt;&lt;p&gt;Ecology&lt;/b&gt;&lt;/p&gt;&lt;p&gt;  The unique physiology of pyropiscises allows them to derive sustenance directly from molten rock, leaching necessary minerals and volatiles from lava as it passes through their gills. A pyropiscis draws energy directly from the lava in which it dwells, using the intense heat to power its metabolic processes. While pyropiscises don't need to consume the flesh of other creatures to survive, they require nutrients from flesh to grow and to reproduce. A well-fed pyropiscis continues to grow throughout its lifetime and can reach an immense size.  Pyropiscises typically lurk close to the surface of active volcanoes, and ride eruptions like flowing tides to find prey. They burst forth from rivers of lava to snatch fleeing creatures with their jaws, and consume the charred corpses of those who can't outrun the volcano's fury. Once they have finished feeding, they swim back against the current of lava and into the volcano. Those pyropiscises that linger to gorge themselves, and those too weak to fight the downhill flow, become stranded on land. They then enter hibernation, awaiting the next eruption. A pyropiscis can hibernate for centuries at a time. Eventually, however, a stranded pyropiscis begins to starve, and will break out of its hibernation in search of food.  Pyropiscises reproduce by laying clutches of four to six eggs. They surround their eggs in fiercely guarded nests constructed of iron drawn from the surrounding stone. Newly hatched pyropiscises look like worms made of lava. Their scales are soft, and they lack the protective plating of their adult counterparts.  Sometimes, pyropiscises venture deep into the hearts of volcanoes that host portals to other planes, and wander through in search of sustenance. The Elemental Plane of Fire is their most common extraplanar hunting ground, but occasionally pyropiscises are found hunting in Hell. Lengthy sojourns into infernal realms sometimes grant pyropiscises fiendish traits.   &lt;b&gt;&lt;/p&gt;&lt;p&gt;Habitat &amp; Society&lt;/b&gt;&lt;/p&gt;&lt;p&gt;  Pyropiscises are found across Golarion, almost exclusively in areas of intense volcanic activity. They can reach many of the world's active volcanoes by navigating the interconnected series of magma chambers that worm their way through the depths of the earth, ranging from arctic hot springs to volcanic tropical islands.  These lava-dwelling fish rarely venture far onto the surface, preferring to remain belowground where rock remains molten for hundreds or thousands of years. The natural instability of their homes sometimes turns against pyropiscises, however, and particularly violent eruptions send angry pyropiscises raining down on nearby surface settlements, where they gorge themselves and cause even greater destruction.  Pyropiscises are social creatures. They live in schools of a dozen or more individuals, typically hunting alone or in smaller packs. They reproduce infrequently, and only ever after a successful hunt. Pyropiscises are intensely protective of all the young in their school regardless of parentage, and take turns guarding them. When a new crop of young reaches maturity, they form a school of their own, venturing to a different part of the same volcano. Even if a pyropiscis's hunts take it to other planes, it always strives to return to the volcano of its birth to spawn. Pyropiscis schools readily adopt stranded wanderers, but while welcoming to their own kind, these fiery beasts are hostile to all other creatures.  Some fire giants domesticate pyropiscises, overcoming their surly, willful nature through stubbornness. The giants' size and immunity to fire allow groups of them to handle an unruly pyropiscis throughout its training. Still, fire giants must continually placate their pets with charred flesh to prevent them from lashing out. This steady stream of food grows the pyropiscis to an enormous size, and some fire giants have been known to ride giant pyropiscises as mounts into battle. Pyropiscises also serve fire giants as fortress guardians, swimming in moats of magma at the entrances to their tunnels.  Pyropiscises are a recurring bane to miners and excavators. The rumble and activity of mining efforts can stir hibernating pyropiscises from their slumber, and the newly wakened pyropiscises spare few lives in their search for food and safety. The most unfortunate miners may even break directly into a pyropiscis's cocoon, as a hibernating pyropiscis encased in solid rock is indistinguishable from the surrounding stone. Those with the skill or unfortunate experience to recognize a sleeping pyropiscis for what it is can make a decent profit selling the monster to individuals in search of a guardian or owners of particularly opulent menageries, provided they can chisel the cocoon free and transport it to market without rousing the creature inside.&lt;/p&gt;&lt;/h4&gt;&lt;/div&gt;</t>
  </si>
  <si>
    <t>Abysogh</t>
  </si>
  <si>
    <t>blindsight 120 ft.; Perception +12</t>
  </si>
  <si>
    <t>Fort +17, Ref +10, Will +10</t>
  </si>
  <si>
    <t>gaze attacks, mind-affecting effects, sonic, visual effects</t>
  </si>
  <si>
    <t>2 slams +27 (4d6+17/19-20)</t>
  </si>
  <si>
    <t>cataclysmic roar (10d6 sonic plus deafen and stagger, DC 25), living ammunition (60 ft.), whirlwind strike</t>
  </si>
  <si>
    <t>Str 45, Dex 18, Con 22, Int 6, Wis 15, Cha 7</t>
  </si>
  <si>
    <t>52 (54 vs. bull rush)</t>
  </si>
  <si>
    <t>Awesome Blow, Critical Focus, Improved Bull Rush, Improved Critical (slam), Improved Initiative, Intimidating Prowess, Iron Will, Power Attack, Throw Anything, Toughness</t>
  </si>
  <si>
    <t>Climb +26, Intimidate +24, Perception +12</t>
  </si>
  <si>
    <t>trembling earth</t>
  </si>
  <si>
    <t>The footsteps of this pale titan cause the very earth to shudder. Each muscle in its body is pulled taut as if in perpetual convulsion.</t>
  </si>
  <si>
    <t>AP 96</t>
  </si>
  <si>
    <t>Cataclysmic Roar (Ex) Once every 1d4 rounds as a standard action, an abysogh can emit a terrible roar in a 60-foot cone. Creatures caught in this cone take 10d6 points of sonic damage and are deafened and staggered for 1d6 rounds. A successful DC 25 Fortitude save halves the damage and negates both conditions. This is a sonic effect. The save DC is Constitution-based.  Freedom of Movement (Ex) An abysogh is under the constant effect of freedom of movement, as the spell. This effect cannot be dispelled.  Living Ammunition (Ex) When an abysogh succeeds at a combat maneuver check to initiate or maintain a grapple against a creature two or more size categories smaller than itself, it can hurl the creature anywhere within 60 feet as a free action, though if it does so after maintaining a grapple, it can't perform any of the actions that can normally be taken as part of maintaining a grapple. Regardless of the  trajectory, the hurled creature takes 6d6 points of damage from the collision and falls prone. The creature can attempt a DC 25 Reflex save to halve the damage and avoid falling prone. The save DC is Constitution-based.  If the targeted square contains another creature, the abysogh makes a ranged attack against the target. A hurled Large creature deals 4d6 points of damage, a Medium creature deals 3d6 points of damage, and a Small creature deals 2d6 points of damage. The abysogh adds 1-1/2 its Strength bonus to this damage. Tiny or smaller creatures don't deal damage to the target. Whether the attack hits or not, the hurled creature lands in an empty space of the abysogh's choice adjacent to the target.  Trembling Earth (Ex) When an abysogh moves more than 5 feet in a round, its footsteps send seismic waves rippling across the ground. All creatures at least two size categories smaller than the abysogh that are standing on the ground within 20 feet of the giant at any point during its movement must succeed at a DC 25 Reflex save or fall prone. The save DC is Constitution-based. The vibrations also suppress tremorsense within the area for 1 round (no save).  Whirlwind Strike (Ex) An abysogh can send multiple opponents flying through the air with its sweeping slams. When an abysogh uses the full-attack action, instead of making its normal attacks, it can perform one awesome blow combat maneuver at its highest base attack bonus against each opponent within its reach. It must attempt a separate combat maneuver check against each opponent. When using this ability, the abysogh forfeits any bonuses and extra attacks granted by feats, spells, or abilities.</t>
  </si>
  <si>
    <t>Rather than collecting rocks like ordinary giants, abysoghs enjoy collecting living creatures, and love nothing more than flinging a screaming human or horse at enemies.  Legends tell of a small cult of foolish storm giants who dug around the Pit of Gormuz in a misguided attempt to free lost Ranginori, and struck a flow of horrific blood from Rovagug or one of his spawn. Contaminated by the blood, the cultists emerged as horribly mutated creatures of hate and destruction. Nearly unstoppable in their mindless rage, they now live only to slaughter and destroy.  An abysogh stands at least 40 feet tall and weighs approximately 70 tons.  Ecology  Though abysoghs are giants, their mutations have warped them into bigger, stronger, and more aggressive creatures than others of their kind. Centuries spent sleeping in lightless caverns have turned the giants' skin to a pallid, milky white. Although sunlight does not harm them, they instinctively hate the sun for its connection to Sarenrae.  The eyes of an abysogh resemble misshapen pools of liquid. Completely blind to light and colors, their  eyes instead perceive motion and shapes through low-frequency vibrations, which cause ripples across the surfaces of their eyes. Only in this sense can they "see" the world around them.  The blood of these giants is black from the taint of Rovagug. Their bulging veins stretch out in weblike patterns across their pale skin. The cursed blood of the abysoghs also fuels their perpetual, mindless rage, rendering them incapable of being destroyed. Only electricity can momentarily snap them out of their rage and remind them of what they lost so long ago, allowing them to recover enough of their mortality to die.  Although abysoghs are far more intelligent than animals, their intellect is purely instinctual. The natural state of mind for these giants is a tempest of constant turmoil, and as such, it is impossible to affect their minds with magic.  For all of an abysogh's strength and fury, its body can sustain an active, destructive state for only a few weeks or months at a time. Toward the end of an abysogh's rampage, the giant becomes sluggish and weary, and starts looking for a place to rest. Once it finds a suitable place, it may remain dormant for decades, or even centuries.  An abysogh's metabolism slows down considerably during sleep. Although mortal, abysoghs can theoretically live for millennia for this reason. However, because of their violent lives and their lack of society or reproduction, their numbers decrease with every passing century.  Habitat &amp; Society  The lair of an abysogh is usually a vast cave in a mountainside or at the bottom of a deep, lightless chasm. The lair is bare of all decorations except for countless splintered bones and jagged rocks.  Much like Rovagug, abysoghs hate all creatures equally. They sometimes enslave lesser giants, but any such forced alliances are usually short-lived because of the abysoghs' volatile temperaments. They cannot even stand the presence of others of their kind; such an encounter inevitably leads to an earth-shattering showdown between the two titans. This means that abysoghs never mate; all the abysoghs on Golarion today come from the original cult of corrupted storm giants. It is unknown whether the abysogh race is even fecund, and, if so, whether any potential offspring would possess abilities different from their forebears.  Because of their unquenchable desire to slaughter and destroy, abysoghs can't coexist peacefully with any creatures save for the smallest and most unremarkable life forms. Tiny and smaller creatures are generally beneath an abysogh's notice and can even live in its lair if they are careful enough to avoid disturbing the giant.   Sometimes, people unwittingly settle near a sleeping abysogh's lair and may be completely oblivious to the giant's presence for generations. The only telltale sign of a sleeping abysogh is that the region surrounding its lair is occasionally plagued by tremors caused by the creature's restless slumber.  Rumors of a sleeping abysogh may attract followers of Rovagug to seek out its lair in order to awaken the giant. Such rumors may also attract giantslayers and followers of Sarenrae, who wish to thwart the cultists' plans and slay the abysogh before it awakens.  When an abysogh awakens, it often attacks any creatures near its lair relentlessly, destroying or eating anything it can and saving only what it can use later to cause more destruction. An abysogh usually keeps a few of its victims for future use, either as ammunition or snacks. For this reason, the thunderous beat of an approaching abysogh's footsteps is often accompanied by the lamentations of the giant's battered victims as they're carried along in its sack.</t>
  </si>
  <si>
    <t>&lt;link rel="stylesheet"href="PF.css"&gt;&lt;div&gt;&lt;h2&gt;Abysogh&lt;/h2&gt;&lt;h3&gt;&lt;i&gt;The footsteps of this pale titan cause the very earth to shudder. Each muscle in its body is pulled taut as if in perpetual convulsion.&lt;/i&gt;&lt;/h3&gt;&lt;br&gt;&lt;/div&gt;&lt;div class="heading"&gt;&lt;p class="alignleft"&gt;Abysogh&lt;/p&gt;&lt;p class="alignright"&gt;CR 15&lt;/p&gt;&lt;div style="clear: both;"&gt;&lt;/div&gt;&lt;/div&gt;&lt;div&gt;&lt;h5&gt;&lt;b&gt;XP &lt;/b&gt;51,200&lt;/h5&gt;&lt;h5&gt;CE Gargantuan humanoid (giant)&lt;/h5&gt;&lt;h5&gt;&lt;b&gt;Init &lt;/b&gt;+8; &lt;b&gt;Senses &lt;/b&gt;blindsight 120 ft.; Perception +12&lt;/h5&gt;&lt;/div&gt;&lt;hr/&gt;&lt;div&gt;&lt;h5&gt;&lt;b&gt;DEFENSE&lt;/b&gt;&lt;/h5&gt;&lt;/div&gt;&lt;hr/&gt;&lt;div&gt;&lt;h5&gt;&lt;b&gt;AC &lt;/b&gt;29, touch 10, flat-footed 25 (+4 Dex, +19 natural, -4 size)&lt;/h5&gt;&lt;h5&gt;&lt;b&gt;hp &lt;/b&gt;218 (19d8+133); regeneration 15 (electricity)&lt;/h5&gt;&lt;h5&gt;&lt;b&gt;Fort &lt;/b&gt;+17, &lt;b&gt;Ref &lt;/b&gt;+10, &lt;b&gt;Will &lt;/b&gt;+10&lt;/h5&gt;&lt;h5&gt;&lt;b&gt;Defensive Abilities &lt;/b&gt;freedom of movement; &lt;b&gt;Immune &lt;/b&gt;gaze attacks, mind-affecting effects, sonic, visual effects; &lt;b&gt;Resist &lt;/b&gt;cold 10, electricity 10&lt;/h5&gt;&lt;h5&gt;&lt;b&gt;Weaknesses &lt;/b&gt;blind&lt;/h5&gt;&lt;/div&gt;&lt;hr/&gt;&lt;div&gt;&lt;h5&gt;&lt;b&gt;OFFENSE&lt;/b&gt;&lt;/h5&gt;&lt;/div&gt;&lt;hr/&gt;&lt;div&gt;&lt;h5&gt;&lt;b&gt;Spd &lt;/b&gt;50 ft., climb 50 ft.&lt;/h5&gt;&lt;h5&gt;&lt;b&gt;Melee &lt;/b&gt;2 slams +27 (4d6+17/19-20)&lt;/h5&gt;&lt;h5&gt;&lt;b&gt;Space &lt;/b&gt;20 ft.; &lt;b&gt;Reach &lt;/b&gt;20 ft.&lt;/h5&gt;&lt;h5&gt;&lt;b&gt;Special Attacks &lt;/b&gt;cataclysmic roar (10d6 sonic plus deafen and stagger, DC 25), living ammunition (60 ft.), whirlwind strike&lt;/h5&gt;&lt;/div&gt;&lt;hr/&gt;&lt;div&gt;&lt;h5&gt;&lt;b&gt;STATISTICS&lt;/b&gt;&lt;/h5&gt;&lt;/div&gt;&lt;hr/&gt;&lt;div&gt;&lt;h5&gt;&lt;b&gt;Str &lt;/b&gt;45, &lt;b&gt;Dex &lt;/b&gt;18, &lt;b&gt;Con &lt;/b&gt;22, &lt;b&gt;Int &lt;/b&gt; 6, &lt;b&gt;Wis &lt;/b&gt;15, &lt;b&gt;Cha &lt;/b&gt;7&lt;/h5&gt;&lt;h5&gt;&lt;b&gt;Base Atk &lt;/b&gt;+14; &lt;b&gt;CMB &lt;/b&gt;+35 (+37 bull rush); &lt;b&gt;CMD &lt;/b&gt;52 (54 vs. bull rush)&lt;/h5&gt;&lt;h5&gt;&lt;b&gt;Feats &lt;/b&gt;Awesome Blow, Critical Focus, Improved Bull Rush, Improved Critical (slam), Improved Initiative, Intimidating Prowess, Iron Will, Power Attack, Throw Anything, Toughness&lt;/h5&gt;&lt;h5&gt;&lt;b&gt;Skills &lt;/b&gt;Climb +26, Intimidate +24, Perception +12&lt;/h5&gt;&lt;h5&gt;&lt;b&gt;Languages &lt;/b&gt;Giant&lt;/h5&gt;&lt;h5&gt;&lt;b&gt;SQ &lt;/b&gt;trembling earth&lt;/h5&gt;&lt;/div&gt;&lt;hr/&gt;&lt;div&gt;&lt;h5&gt;&lt;b&gt;ECOLOGY&lt;/b&gt;&lt;/h5&gt;&lt;/div&gt;&lt;hr/&gt;&lt;div&gt;&lt;h5&gt;&lt;b&gt;Environment &lt;/b&gt; any mountains&lt;/h5&gt;&lt;h5&gt;&lt;b&gt;Organization &lt;/b&gt;solitary&lt;/h5&gt;&lt;h5&gt;&lt;b&gt;Treasure &lt;/b&gt;half standard&lt;/h5&gt;&lt;/div&gt;&lt;hr/&gt;&lt;div&gt;&lt;h5&gt;&lt;b&gt;SPECIAL ABILITIES&lt;/b&gt;&lt;/h5&gt;&lt;/div&gt;&lt;hr/&gt;&lt;div&gt;&lt;/h5&gt;&lt;h5&gt;&lt;b&gt;Cataclysmic Roar (Ex)&lt;/b&gt; Once every 1d4 rounds as a standard action, an abysogh can emit a terrible roar in a 60-foot cone. Creatures caught in this cone take 10d6 points of sonic damage and are deafened and staggered for 1d6 rounds. A successful DC 25 Fortitude save halves the damage and negates both conditions. This is a sonic effect. The save DC is Constitution-based.  &lt;/h5&gt;&lt;h5&gt;&lt;b&gt;Freedom of Movement (Ex)&lt;/b&gt; An abysogh is under the constant effect of &lt;i&gt;freedom of movement&lt;/i&gt;, as the spell. This effect cannot be dispelled.  &lt;/h5&gt;&lt;h5&gt;&lt;b&gt;Living Ammunition (Ex)&lt;/b&gt; When an abysogh succeeds at a combat maneuver check to initiate or maintain a grapple against a creature two or more size categories smaller than itself, it can hurl the creature anywhere within 60 feet as a free action, though if it does so after maintaining a grapple, it can't perform any of the actions that can normally be taken as part of maintaining a grapple. Regardless of the  trajectory, the hurled creature takes 6d6 points of damage from the collision and falls prone. The creature can attempt a DC 25 Reflex save to halve the damage and avoid falling prone. The save DC is Constitution-based.  If the targeted square contains another creature, the abysogh makes a ranged attack against the target. A hurled Large creature deals 4d6 points of damage, a Medium creature deals 3d6 points of damage, and a Small creature deals 2d6 points of damage. The abysogh adds 1-1/2 its Strength bonus to this damage. Tiny or smaller creatures don't deal damage to the target. Whether the attack hits or not, the hurled creature lands in an empty space of the abysogh's choice adjacent to the target.  &lt;/h5&gt;&lt;h5&gt;&lt;b&gt;Trembling Earth (Ex)&lt;/b&gt; When an abysogh moves more than 5 feet in a round, its footsteps send seismic waves rippling across the ground. All creatures at least two size categories smaller than the abysogh that are standing on the ground within 20 feet of the giant at any point during its movement must succeed at a DC 25 Reflex save or fall prone. The save DC is Constitution-based. The vibrations also suppress tremorsense within the area for 1 round (no save).  &lt;/h5&gt;&lt;h5&gt;&lt;b&gt;Whirlwind Strike (Ex)&lt;/b&gt; An abysogh can send multiple opponents flying through the air with its sweeping slams. When an abysogh uses the full-attack action, instead of making its normal attacks, it can perform one awesome blow combat maneuver at its highest base attack bonus against each opponent within its reach. It must attempt a separate combat maneuver check against each opponent. When using this ability, the abysogh forfeits any bonuses and extra attacks granted by feats, spells, or abilities.&lt;/h5&gt;&lt;/div&gt;&lt;br&gt;&lt;div&gt;&lt;h4&gt;&lt;p&gt;&lt;p&gt;Rather than collecting rocks like ordinary giants, abysoghs enjoy collecting living creatures, and love nothing more than flinging a screaming human or horse at enemies.  Legends tell of a small cult of foolish storm giants who dug around the Pit of Gormuz in a misguided attempt to free lost Ranginori, and struck a flow of horrific blood from Rovagug or one of his spawn. Contaminated by the blood, the cultists emerged as horribly mutated creatures of hate and destruction. Nearly unstoppable in their mindless rage, they now live only to slaughter and destroy.  An abysogh stands at least 40 feet tall and weighs approximately 70 tons.  &lt;b&gt;&lt;/p&gt;&lt;p&gt;Ecology&lt;/b&gt;&lt;/p&gt;&lt;p&gt;  Though abysoghs are giants, their mutations have warped them into bigger, stronger, and more aggressive creatures than others of their kind. Centuries spent sleeping in lightless caverns have turned the giants' skin to a pallid, milky white. Although sunlight does not harm them, they instinctively hate the sun for its connection to Sarenrae.  The eyes of an abysogh resemble misshapen pools of liquid. Completely blind to light and colors, their  eyes instead perceive motion and shapes through low-frequency vibrations, which cause ripples across the surfaces of their eyes. Only in this sense can they "see" the world around them.  The blood of these giants is black from the taint of Rovagug. Their bulging veins stretch out in weblike patterns across their pale skin. The cursed blood of the abysoghs also fuels their perpetual, mindless rage, rendering them incapable of being destroyed. Only electricity can momentarily snap them out of their rage and remind them of what they lost so long ago, allowing them to recover enough of their mortality to die.  Although abysoghs are far more intelligent than animals, their intellect is purely instinctual. The natural state of mind for these giants is a tempest of constant turmoil, and as such, it is impossible to affect their minds with magic.  For all of an abysogh's strength and fury, its body can sustain an active, destructive state for only a few weeks or months at a time. Toward the end of an abysogh's rampage, the giant becomes sluggish and weary, and starts looking for a place to rest. Once it finds a suitable place, it may remain dormant for decades, or even centuries.  An abysogh's metabolism slows down considerably during sleep. Although mortal, abysoghs can theoretically live for millennia for this reason. However, because of their violent lives and their lack of society or reproduction, their numbers decrease with every passing century.  &lt;b&gt;&lt;/p&gt;&lt;p&gt;Habitat &amp; Society&lt;/b&gt;&lt;/p&gt;&lt;p&gt;  The lair of an abysogh is usually a vast cave in a mountainside or at the bottom of a deep, lightless chasm. The lair is bare of all decorations except for countless splintered bones and jagged rocks.  Much like Rovagug, abysoghs hate all creatures equally. They sometimes enslave lesser giants, but any such forced alliances are usually short-lived because of the abysoghs' volatile temperaments. They cannot even stand the presence of others of their kind; such an encounter inevitably leads to an earth-shattering showdown between the two titans. This means that abysoghs never mate; all the abysoghs on Golarion today come from the original cult of corrupted storm giants. It is unknown whether the abysogh race is even fecund, and, if so, whether any potential offspring would possess abilities different from their forebears.  Because of their unquenchable desire to slaughter and destroy, abysoghs can't coexist peacefully with any creatures save for the smallest and most unremarkable life forms. Tiny and smaller creatures are generally beneath an abysogh's notice and can even live in its lair if they are careful enough to avoid disturbing the giant.   Sometimes, people unwittingly settle near a sleeping abysogh's lair and may be completely oblivious to the giant's presence for generations. The only telltale sign of a sleeping abysogh is that the region surrounding its lair is occasionally plagued by tremors caused by the creature's restless slumber.  Rumors of a sleeping abysogh may attract followers of Rovagug to seek out its lair in order to awaken the giant. Such rumors may also attract giantslayers and followers of Sarenrae, who wish to thwart the cultists' plans and slay the abysogh before it awakens.  When an abysogh awakens, it often attacks any creatures near its lair relentlessly, destroying or eating anything it can and saving only what it can use later to cause more destruction. An abysogh usually keeps a few of its victims for future use, either as ammunition or snacks. For this reason, the thunderous beat of an approaching abysogh's footsteps is often accompanied by the lamentations of the giant's battered victims as they're carried along in its sack.&lt;/p&gt;&lt;/h4&gt;&lt;/div&gt;</t>
  </si>
  <si>
    <t>Abaddon Gigas</t>
  </si>
  <si>
    <t>(evil, extraplanar, giant)</t>
  </si>
  <si>
    <t>33, touch 9, flat-footed 30</t>
  </si>
  <si>
    <t>(+11 armor, +3 Dex, +13 natural, -4 size)</t>
  </si>
  <si>
    <t>Fort +19, Ref +11, Will +15</t>
  </si>
  <si>
    <t>acid, death effects</t>
  </si>
  <si>
    <t>cold 10, electricity 10, fire 10, sonic 10</t>
  </si>
  <si>
    <t>45 ft. (60 ft. without armor)</t>
  </si>
  <si>
    <t>+3 wounding adamantine greatsword +30/+25/+20 (6d6+27 plus energy drain/19-20) or  +5 nullifying adamantine spiked gauntlet +32/+27/+22 (2d6+21 plus energy drain) or  +5 unholy adamantine quarterstaff +32/+27/+22 (3d6+29 plus energy drain) or  +3 cruel keen scythe +30/+25/+20 (4d6+27 plus energy drain/19-20/x4)</t>
  </si>
  <si>
    <t>rock +15 (4d6+24)</t>
  </si>
  <si>
    <t>devour souls, energy drain (2 levels, DC 26), rock throwing (160 ft.), vile weapon</t>
  </si>
  <si>
    <t>Spell-Like Abilities (CL 17th; concentration +23)  At Will-fear (DC 20)  3/day-chain lightning (DC 22), cone of cold (DC 21), dimensional anchor, flame strike (DC 21), greater dispel magic, horrid wilting (DC 24), unholy blight (DC 20)  1/day-destruction (DC 23), energy drain (DC 25)</t>
  </si>
  <si>
    <t>Str 42, Dex 19, Con 25, Int 15, Wis 22, Cha 22</t>
  </si>
  <si>
    <t>49 (51 vs. bull rush and overrun)</t>
  </si>
  <si>
    <t>Awesome Blow, Cleave, Combat Reflexes, Great Cleave, Greater Overrun, Improved Bull Rush, Improved Initiative, Improved Overrun, Iron Will, Power Attack, Stand Still</t>
  </si>
  <si>
    <t>Climb +37, Intimidate +30, Knowledge (planes) +12, Perception +30, Sense Motive +17</t>
  </si>
  <si>
    <t>Abyssal, Giant, Infernal</t>
  </si>
  <si>
    <t>standard (+2 mithral full plate, other treasure)</t>
  </si>
  <si>
    <t>This lurching mass of spiked iron armor, rotting translucent flesh, and twisted black thorns resembles a dead giant with the head of an oversized boar.</t>
  </si>
  <si>
    <t>Abaddon</t>
  </si>
  <si>
    <t>Devour Souls (Su) As a standard action once every 1d4 rounds, an Abaddon gigas can drain the souls from all living creatures within 60 feet that are not native to Abaddon. Such creatures must succeed at a DC 26 Fortitude save or gain 1d4 negative levels. If even one creature is affected, the Abaddon gigas gains fast healing 15 for 15 rounds. If a creature dies from an Abaddon gigas's energy drain special attack, energy drain spell, or devour souls attack, the Abaddon gigas devours that creature's soul, gaining the benefits of death knell at a caster level equal to the dead creature's HD. Such a creature cannot be raised or resurrected by any means until the Abaddon gigas is slain. The save DC is Charisma-based.  Planar Empowerment (Su) While on the plane of Abaddon, an Abaddon gigas can cast each of the following as a spell-like ability once per day: blasphemy (DC 28), earthquake (DC 29), and unholy aura (DC 29) . If the gigas ventures onto another plane, it can't use these abilities (though its other spell-like abilities remain available). The save DCs for these spell-like abilities are Charisma-based and include a +5 racial bonus.  Vile Weapon (Su) As a swift action, an Abaddon gigas can transform its weapon into a +3 wounding adamantine greatsword, a +5 nullifyingUE adamantine spiked gauntlet, a +5 unholy adamantine quarterstaff, a +3 cruelUE keen scythe, or a +3 weapon of any other kind.</t>
  </si>
  <si>
    <t>Abaddon gigas are megalithic extraplanar giants that roam Abaddon and embody the same vile energies that permeate that plane. Their cruel forms and unusual powers give them nefarious reputations, and few giant hunters-even among those who traverse the Great Beyond-would willingly seek out one of these monstrosities.  An Abaddon gigas stands over 50 feet tall and weighs 30 tons, not including the weight of its enormous armor.  Ecology  The first known record of an Abaddon gigas dates back to Lamashtu's first struggles with the daemon race, when the Demon Queen captured and murdered two of the Four Horsemen. The putrid remains of the slain Horsemen oozed toward Abaddon's heart, where they merged with the body of a captured Thanatotic titan (and perhaps some of the energy of the fabled Oinodaemon) to create the first gigas on that plane. A hideous and gigantic being of size beyond reason and composed of some of the multiverse's most powerful souls, this mythic gigas soon tore itself into pieces while struggling against its uncompromising quaternary nature. In doing so, this first behemoth created countless "children," the beings known in present times as Abaddon gigas.  Abaddon gigas are asexual and incapable of reproducing; the Abaddon gigas in existence are all there ever will be. This fact is a small comfort, though, considering the terrible might of even a single Abaddon gigas. Worse still, whispered rumors among planar scholars say that, when an Abaddon gigas is slain, its power crawls back toward the heart of Abaddon, where the original mythic Abaddon gigas will one day reform once all its offspring have perished.   Habitat &amp; Society  While some Abaddon gigas serve the Four Horsemen- sensing in these demigods some missing piece of their original selves lost long ago-most instead wander the decrepit wastes of Abaddon in a never-ending search for something they cannot define. The daemons and divs believe that Abaddon gigas roam in search of souls to sate their enormous hunger for life. The rare interplanar scholars who travel to Abaddon claim that the gigas carry out nefarious deeds for fell beings such as olethrodaemons or akvans. Only Charon, the eldest of the current Four Horsemen, knows the true source of the Abaddon gigas' wanderlust: they yearn for the Oinodaemon. The Boatman keeps this secret to himself, and keeps a distant watch over the gigas of Abaddon, though it is unclear whether his surveillance is out of curiosity or some ulterior motive.  Known Gigas of Abaddon  While all Abaddon gigas share a special level of infamy, several of these beings have gained reputations (and unusual powers) that extend beyond the fell lore surrounding their kind. Below are descriptions of two such legendary gigas.  Goros: Thought to be a twisted creation of Trelmarixian the Black, the gigas called Goros possesses even less control over its mental faculties than most Abaddon gigas. The monster resembles a towering naked man with dark red skin the texture of granite. The right half of its body has been mutilated beyond comprehension, revealing a mess of blue veins that intermingle with oozing alien organs and pulsing black guts.  Goros wears no armor (reducing its AC to 22 and its flat-footed AC to 19), and flies into a rage if reduced to half its hit points. While in a rage, Goros gains all the same benefits and penalties as a raging 20th-level barbarian (gaining a +8 morale bonus to Strength and Constitution, a -2 penalty to AC, and a +4 morale bonus on Will saves), though the gigas doesn't gain any rage powers.  Mephengitan: Mephengitan the Arch-Giant dwells among the icy wastes of Hoarspan, a borderland of polluted arctic waters and vicious icebergs where the fetid swamps of Plaguemere meet with Charon's Drowning Court. The gigas's eyes are the color of a clear winter sky, and on its frosty breath one can hear the whispers of a thousand souls whose lives were claimed by the Arch-Giant.  Mephengitan emits a 30-foot-radius aura of frigid cold. Any living creature that begins its turn in this area must succeed at a DC 26 Fortitude save or take 4d6 points of cold damage as its core body temperature plummets and its blood begins to freeze. Creatures that don't need water to live are immune to this effect. Creatures with the water subtype take twice as much as damage.</t>
  </si>
  <si>
    <t>&lt;link rel="stylesheet"href="PF.css"&gt;&lt;div&gt;&lt;h2&gt;Abaddon, Gigas&lt;/h2&gt;&lt;h3&gt;&lt;i&gt;This lurching mass of spiked iron armor, rotting translucent flesh, and twisted black thorns resembles a dead giant with the head of an oversized boar.&lt;/i&gt;&lt;/h3&gt;&lt;br&gt;&lt;/div&gt;&lt;div class="heading"&gt;&lt;p class="alignleft"&gt;Abaddon Gigas&lt;/p&gt;&lt;p class="alignright"&gt;CR 17&lt;/p&gt;&lt;div style="clear: both;"&gt;&lt;/div&gt;&lt;/div&gt;&lt;div&gt;&lt;h5&gt;&lt;b&gt;XP &lt;/b&gt;102,400&lt;/h5&gt;&lt;h5&gt;NE Gargantuan humanoid (evil, extraplanar, giant)&lt;/h5&gt;&lt;h5&gt;&lt;b&gt;Init &lt;/b&gt;+8; &lt;b&gt;Senses &lt;/b&gt;darkvision 60 ft., low-light vision; Perception &lt;i&gt;+3&lt;/i&gt;0&lt;/h5&gt;&lt;/div&gt;&lt;hr/&gt;&lt;div&gt;&lt;h5&gt;&lt;b&gt;DEFENSE&lt;/b&gt;&lt;/h5&gt;&lt;/div&gt;&lt;hr/&gt;&lt;div&gt;&lt;h5&gt;&lt;b&gt;AC &lt;/b&gt;33, touch 9, flat-footed 30 (+11 armor, &lt;i&gt;+3&lt;/i&gt; Dex, +13 natural, -4 size)&lt;/h5&gt;&lt;h5&gt;&lt;b&gt;hp &lt;/b&gt;241 (21d8+147)&lt;/h5&gt;&lt;h5&gt;&lt;b&gt;Fort &lt;/b&gt;+19, &lt;b&gt;Ref &lt;/b&gt;+11, &lt;b&gt;Will &lt;/b&gt;+15&lt;/h5&gt;&lt;h5&gt;&lt;b&gt;Defensive Abilities &lt;/b&gt;rock catching; &lt;b&gt;DR &lt;/b&gt;10/good; &lt;b&gt;Immune &lt;/b&gt;acid, death effects; &lt;b&gt;Resist &lt;/b&gt;cold 10, electricity 10, fire 10, sonic 10&lt;/h5&gt;&lt;/div&gt;&lt;hr/&gt;&lt;div&gt;&lt;h5&gt;&lt;b&gt;OFFENSE&lt;/b&gt;&lt;/h5&gt;&lt;/div&gt;&lt;hr/&gt;&lt;div&gt;&lt;h5&gt;&lt;b&gt;Spd &lt;/b&gt;45 ft. (60 ft. without armor)&lt;/h5&gt;&lt;h5&gt;&lt;b&gt;Melee &lt;/b&gt;&lt;i&gt;&lt;i&gt;&lt;i&gt;+3&lt;/i&gt; wounding adamantine greatsword&lt;/i&gt;&lt;/i&gt; &lt;i&gt;+3&lt;/i&gt;0/+25/+20 (6d6+27 plus &lt;i&gt;energy drain&lt;/i&gt;/19-20) or &lt;/br&gt; &lt;i&gt;+5 nullifying adamantine spiked gauntlet&lt;/i&gt; &lt;i&gt;+3&lt;/i&gt;2/+27/+22 (2d6+21 plus &lt;i&gt;energy drain&lt;/i&gt;) or &lt;/br&gt; &lt;i&gt;+5 unholy adamantine quarterstaff&lt;/i&gt; &lt;i&gt;+3&lt;/i&gt;2/+27/+22 (3d6+29 plus &lt;i&gt;energy drain&lt;/i&gt;) or &lt;/br&gt; &lt;i&gt;&lt;i&gt;+3&lt;/i&gt; cruel keen scythe&lt;/i&gt; &lt;i&gt;+3&lt;/i&gt;0/+25/+20 (4d6+27 plus &lt;i&gt;energy drain&lt;/i&gt;/19-20/x4)&lt;/h5&gt;&lt;h5&gt;&lt;b&gt;Ranged &lt;/b&gt;rock +15 (4d6+24)&lt;/h5&gt;&lt;h5&gt;&lt;b&gt;Space &lt;/b&gt;20 ft.; &lt;b&gt;Reach &lt;/b&gt;20 ft.&lt;/h5&gt;&lt;h5&gt;&lt;b&gt;Special Attacks &lt;/b&gt;devour souls, &lt;i&gt;energy drain&lt;/i&gt; (2 levels, DC 26), rock throwing (160 ft.), vile weapon&lt;/h5&gt;&lt;h5&gt;&lt;b&gt;Spell-Like Abilities&lt;/b&gt; (CL 17th; concentration +23) &lt;/br&gt;At Will&amp;mdash;&lt;i&gt;fear&lt;/i&gt; (DC 20) &lt;/br&gt;3/day&amp;mdash;&lt;i&gt;chain lightning&lt;/i&gt; (DC 22), &lt;i&gt;cone of cold&lt;/i&gt; (DC 21), &lt;i&gt;dimensional anchor&lt;/i&gt;, &lt;i&gt;flame strike&lt;/i&gt; (DC 21), &lt;i&gt;greater dispel magic&lt;/i&gt;, &lt;i&gt;horrid wilting&lt;/i&gt; (DC 24), &lt;i&gt;unholy blight&lt;/i&gt; (DC 20) &lt;/br&gt;1/day&amp;mdash;&lt;i&gt;destruction&lt;/i&gt; (DC 23), &lt;i&gt;energy drain&lt;/i&gt; (DC 25)&lt;/h5&gt;&lt;/h5&gt;&lt;/div&gt;&lt;hr/&gt;&lt;div&gt;&lt;h5&gt;&lt;b&gt;STATISTICS&lt;/b&gt;&lt;/h5&gt;&lt;/div&gt;&lt;hr/&gt;&lt;div&gt;&lt;h5&gt;&lt;b&gt;Str &lt;/b&gt;42, &lt;b&gt;Dex &lt;/b&gt;19, &lt;b&gt;Con &lt;/b&gt;25, &lt;b&gt;Int &lt;/b&gt; 15, &lt;b&gt;Wis &lt;/b&gt;22, &lt;b&gt;Cha &lt;/b&gt;22&lt;/h5&gt;&lt;h5&gt;&lt;b&gt;Base Atk &lt;/b&gt;+15; &lt;b&gt;CMB &lt;/b&gt;&lt;i&gt;+3&lt;/i&gt;5 (&lt;i&gt;+3&lt;/i&gt;7 bull rush, &lt;i&gt;+3&lt;/i&gt;9 overrun); &lt;b&gt;CMD &lt;/b&gt;49 (51 vs. bull rush and overrun)&lt;/h5&gt;&lt;h5&gt;&lt;b&gt;Feats &lt;/b&gt;Awesome Blow, Cleave, Combat Reflexes, Great Cleave, Greater Overrun, Improved Bull Rush, Improved Initiative, Improved Overrun, Iron Will, Power Attack, Stand Still&lt;/h5&gt;&lt;h5&gt;&lt;b&gt;Skills &lt;/b&gt;Climb &lt;i&gt;+3&lt;/i&gt;7, Intimidate &lt;i&gt;+3&lt;/i&gt;0, Knowledge (planes) +12, Perception &lt;i&gt;+3&lt;/i&gt;0, Sense Motive +17&lt;/h5&gt;&lt;h5&gt;&lt;b&gt;Languages &lt;/b&gt;Abyssal, Giant, Infernal&lt;/h5&gt;&lt;h5&gt;&lt;b&gt;SQ &lt;/b&gt;planar empowerment&lt;/h5&gt;&lt;/div&gt;&lt;hr/&gt;&lt;div&gt;&lt;h5&gt;&lt;b&gt;ECOLOGY&lt;/b&gt;&lt;/h5&gt;&lt;/div&gt;&lt;hr/&gt;&lt;div&gt;&lt;h5&gt;&lt;b&gt;Environment &lt;/b&gt; any (Abaddon)&lt;/h5&gt;&lt;h5&gt;&lt;b&gt;Organization &lt;/b&gt;solitary&lt;/h5&gt;&lt;h5&gt;&lt;b&gt;Treasure &lt;/b&gt;standard (&lt;i&gt;+2 mithral full plate&lt;/i&gt;, other treasure)&lt;/h5&gt;&lt;/div&gt;&lt;hr/&gt;&lt;div&gt;&lt;h5&gt;&lt;b&gt;SPECIAL ABILITIES&lt;/b&gt;&lt;/h5&gt;&lt;/div&gt;&lt;hr/&gt;&lt;div&gt;&lt;/h5&gt;&lt;h5&gt;&lt;b&gt;Devour Souls (Su)&lt;/b&gt; As a standard action once every 1d4 rounds, an Abaddon gigas can drain the souls from all living creatures within 60 feet that are not native to Abaddon. Such creatures must succeed at a DC 26 Fortitude save or gain 1d4 negative levels. If even one creature is affected, the Abaddon gigas gains fast healing 15 for 15 rounds. If a creature dies from an Abaddon gigas's &lt;i&gt;energy drain&lt;/i&gt; special attack, &lt;i&gt;energy drain&lt;/i&gt; spell, or devour souls attack, the Abaddon gigas devours that creature's soul, gaining the benefits of &lt;i&gt;death knell&lt;/i&gt; at a caster level equal to the dead creature's HD. Such a creature cannot be raised or resurrected by any means until the Abaddon gigas is slain. The save DC is Charisma-based.  &lt;/h5&gt;&lt;h5&gt;&lt;b&gt;Planar Empowerment (Su)&lt;/b&gt; While on the plane of Abaddon, an Abaddon gigas can cast each of the following as a spell-like ability once per day: &lt;i&gt;blasphemy&lt;/i&gt; (DC 28), &lt;i&gt;earthquake&lt;/i&gt; (DC 29), and &lt;i&gt;unholy aura&lt;/i&gt; (DC 29) . If the gigas ventures onto another plane, it can't use these abilities (though its other spell-like abilities remain available). The save DCs for these spell-like abilities are Charisma-based and include a +5 racial bonus.  &lt;/h5&gt;&lt;h5&gt;&lt;b&gt;Vile Weapon (Su)&lt;/b&gt; As a swift action, an Abaddon gigas can transform its weapon into a &lt;i&gt;&lt;i&gt;+3&lt;/i&gt; wounding adamantine greatsword&lt;/i&gt;, a +5 nullifying&lt;sup&gt;UE&lt;/sup&gt; adamantine spiked gauntlet, a &lt;i&gt;+5 unholy adamantine quarterstaff&lt;/i&gt;, a &lt;i&gt;+3&lt;/i&gt; cruel&lt;sup&gt;UE&lt;/sup&gt; keen scythe, or a &lt;i&gt;+3&lt;/i&gt; weapon of any other kind.&lt;/h5&gt;&lt;/div&gt;&lt;br&gt;&lt;div&gt;&lt;h4&gt;&lt;p&gt;&lt;p&gt;Abaddon gigas are megalithic extraplanar giants that roam Abaddon and embody the same vile energies that permeate that plane. Their cruel forms and unusual powers give them nefarious reputations, and few giant hunters-even among those who traverse the Great Beyond-would willingly seek out one of these monstrosities.  An Abaddon gigas stands over 50 feet tall and weighs 30 tons, not including the weight of its enormous armor.  &lt;b&gt;&lt;/p&gt;&lt;p&gt;Ecology&lt;/b&gt;&lt;/p&gt;&lt;p&gt;  The first known record of an Abaddon gigas dates back to Lamashtu's first struggles with the daemon race, when the Demon Queen captured and murdered two of the Four Horsemen. The putrid remains of the slain Horsemen oozed toward Abaddon's heart, where they merged with the body of a captured Thanatotic titan (and perhaps some of the energy of the fabled Oinodaemon) to create the first gigas on that plane. A hideous and gigantic being of size beyond reason and composed of some of the multiverse's most powerful souls, this mythic gigas soon tore itself into pieces while struggling against its uncompromising quaternary nature. In doing so, this first behemoth created countless "children," the beings known in present times as Abaddon gigas.  Abaddon gigas are asexual and incapable of reproducing; the Abaddon gigas in existence are all there ever will be. This fact is a small comfort, though, considering the terrible might of even a single Abaddon gigas. Worse still, whispered rumors among planar scholars say that, when an Abaddon gigas is slain, its power crawls back toward the heart of Abaddon, where the original mythic Abaddon gigas will one day reform once all its offspring have perished.   &lt;b&gt;&lt;/p&gt;&lt;p&gt;Habitat &amp; Society&lt;/b&gt;&lt;/p&gt;&lt;p&gt;  While some Abaddon gigas serve the Four Horsemen- sensing in these demigods some missing piece of their original selves lost long ago-most instead wander the decrepit wastes of Abaddon in a never-ending search for something they cannot define. The daemons and divs believe that Abaddon gigas roam in search of souls to sate their enormous hunger for life. The rare interplanar scholars who travel to Abaddon claim that the gigas carry out nefarious deeds for fell beings such as olethrodaemons or akvans. Only Charon, the eldest of the current Four Horsemen, knows the true source of the Abaddon gigas' wanderlust: they yearn for the Oinodaemon. The Boatman keeps this secret to himself, and keeps a distant watch over the gigas of Abaddon, though it is unclear whether his surveillance is out of curiosity or some ulterior motive.  &lt;br&gt;&lt;b&gt;Known Gigas of Abaddon&lt;/b&gt;&lt;br&gt;  While all Abaddon gigas share a special level of infamy, several of these beings have gained reputations (and unusual powers) that extend beyond the fell lore surrounding their kind. Below are descriptions of two such legendary gigas.  &lt;br&gt;&lt;b&gt;Goros:&lt;/b&gt; Thought to be a twisted creation of Trelmarixian the Black, the gigas called Goros possesses even less control over its mental faculties than most Abaddon gigas. The monster resembles a towering naked man with dark red skin the texture of granite. The right half of its body has been mutilated beyond comprehension, revealing a mess of blue veins that intermingle with oozing alien organs and pulsing black guts.  Goros wears no armor (reducing its AC to 22 and its flat-footed AC to 19), and flies into a rage if reduced to half its hit points. While in a rage, Goros gains all the same benefits and penalties as a raging 20th-level barbarian (gaining a +8 morale bonus to Strength and Constitution, a -2 penalty to AC, and a +4 morale bonus on Will saves), though the gigas doesn't gain any rage powers.  &lt;br&gt;&lt;b&gt;Mephengitan:&lt;/b&gt; Mephengitan the Arch-Giant dwells among the icy wastes of Hoarspan, a borderland of polluted arctic waters and vicious icebergs where the fetid swamps of Plaguemere meet with Charon's Drowning Court. The gigas's eyes are the color of a clear winter sky, and on its frosty breath one can hear the whispers of a thousand souls whose lives were claimed by the Arch-Giant.  Mephengitan emits a 30-foot-radius aura of frigid cold. Any living creature that begins its turn in this area must succeed at a DC 26 Fortitude save or take 4d6 points of cold damage as its core body temperature plummets and its blood begins to freeze. Creatures that don't need water to live are immune to this effect. Creatures with the water subtype take twice as much as damage.&lt;/p&gt;&lt;/h4&gt;&lt;/div&gt;</t>
  </si>
  <si>
    <t>Nixudaemon</t>
  </si>
  <si>
    <t>acid, daze, death effects, disease, exhaustion, fatigue, nonlethal damage, paralysis, poison, sleep, stun</t>
  </si>
  <si>
    <t>2 slams +12 (1d8+3), 2 +1 deadly merciful vicious whip arms +13 (1d8+4 plus grab)</t>
  </si>
  <si>
    <t>10 ft. (20 ft. with whip arms)</t>
  </si>
  <si>
    <t>Spell-Like Abilities (CL 10th; concentration +13)  Constant-deathwatch   At Will-greater teleport (self plus 50 lbs. only)   3/day-heroism, waves of fatigue (DC 18)   1/day-temporary resurrectionUM  Special Attacks constrict (1d8+4), damning scourge, dead tired, enslave (DC 18)</t>
  </si>
  <si>
    <t>Str 17, Dex 13, Con 19, Int 14, Wis 14, Cha 16</t>
  </si>
  <si>
    <t>+14 (+16 disarm, +16 trip, +18 grapple)</t>
  </si>
  <si>
    <t>25 (27 vs. disarm, 27 vs. trip)</t>
  </si>
  <si>
    <t>Combat Expertise, Combat Reflexes, Improved Disarm, Improved Initiative, Improved Trip</t>
  </si>
  <si>
    <t>Acrobatics +12, Bluff +16, Diplomacy +14, Heal +13, Intimidate +16, Knowledge (planes) +11, Perception +15, Sense Motive +15, Stealth +10</t>
  </si>
  <si>
    <t>Abyssal, Common, Draconic, Infernal; telepathy 100 ft.</t>
  </si>
  <si>
    <t>solitary, pair, or corps (3-5)</t>
  </si>
  <si>
    <t>This four-armed fiend has blue-green skin covered in white scars. Its two upper arms end in long, barbed whips of calloused flesh.</t>
  </si>
  <si>
    <t>Damning Scourge (Su) Each of a nixudaemon's upper arms functions as a Large +1 deadlyUE mercifulUE viciousUE whip. Attacks with these whips count as natural attacks for the nixudaemon, have a reach of 20 feet, and don't provoke attacks of opportunity. The whips can't be disarmed or sundered, nor can they be dropped to allow the nixudaemon to avoid being tripped because of failing a combat maneuver check to trip. The nixudaemon decides before each attack roll whether to apply the weapon's merciful special ability, its vicious special ability, both, or neither.  Dead Tired (Su) A nixudaemon's attacks drain every bit of vitality from its victims when they die. Raising a creature killed by a nixudaemon (via raise dead or another effect that restores life) requires a successful DC 20 caster level check. The restored creature gains the exhausted condition, regardless of the spell used to raise it. The DC of this caster level check is Charisma-based, and includes a +2 racial bonus. A nixudaemon can use its temporary resurrection spell-like ability without attempting this check, even if another nixudaemon killed the subject.  Enslave (Su) If a nixudaemon successfully uses its grab ability to grapple a foe with its whip attack, its tendril wraps around the victim's throat. The daemon can forgo its constrict damage and instead attempt to dominate the subject, as the spell dominate monster (Will DC 18 negates). A creature dominated by a nixudaemon is immune to fatigue, exhaustion, and pain effects. At the beginning of its turn, a dominated slave automatically receives a new saving throw to end the effect. The nixudaemon can dominate only one creature at a time per whip arm it possesses (typically two). The save DC for this ability is Charisma-based.</t>
  </si>
  <si>
    <t>Nixudaemons, or "toil daemons," epitomize death by exploitation and extreme exertion. These fiends savor the moment when a desperate scholar collapses while putting in long, unappreciated hours, or when a galley slave finally succumbs to the lash. They drive burdened subjects before them to great effect, even resurrecting fallen servants for a brief time to complete vital tasks. Their skill for squeezing the last bit of energy from those under their supervision makes them invaluable to slavers, who pay the daemons in coin, information, and souls for their aid.  Nixudaemons exemplify the cruelty and disdain all daemonkind display toward the living. They lash out at their subjects, whipping the life out of them slowly. If it serves the daemon's purposes, or if time allows for another game of torture, a nixudaemon will revive its subject for another day. Typically, a nixudaemon uses this ability to incite a band of slaves to work harder; it dominates the weakest members of the workers to temporarily bolster them, then saps their last ounce of strength before discarding them as spent husks.  Most nixudaemons stand 10 feet tall and weigh 600 pounds. Sages report that the fiends grow larger and stronger as they age, absorbing the weariness of their victims over centuries. The greatest toil daemons are said to tower over their younger cousins, growing additional whip-arms and learning powerful spells that exhaust or even kill those who dare offend them.  Ecology  Nixudaemons roam the shores of the Styx. The daemons use their impressive reach to press new souls into service as soon as the doomed arrive on Abaddon, throwing the  ill-fated souls into enormous slave pens and hauling them to the realms of wealthy customers. Nixudaemons frequently visit the Material Plane, where greedy despots and desperate commandants pay high prices to the daemons in exchange for providing additional labor.  Rituals designed to call nixudaemons must be conducted while an intelligent, mortal creature labors physically, and the daemon's preferred sacrifice is working that creature to death as part of the ritual. One ancient story alleges that a mighty hero among an oppressed people worked for weeks, dragging great stone blocks to build a grand ziggurat. When he finally fell, the story claims, his death summoned a nixudaemon over 30 feet tall that lashed out with a dozen whips.  Nixudaemons despise laziness in both mortals and outsiders. They work their subjects past the point of exhaustion or death as suits their current needs. The nixudaemons view other creatures as weak or prone to sloth, challenging even other daemons they perceive as less than diligent.  Habitat &amp; Society  Nixudaemons occupy the role of merchants in daemonic society. They buy and sell the hunted, as Abaddon petitioners are known, when not outright capturing or stealing them. Powerful mortal slavers sometimes increase the value of their wares by hiring a summoned nixudaemon to drive slaves to maximum efficiency, but such arrangements still benefit Abaddon in the end. While summoned to the material world, nixudaemons obtain multiple forms of currency for the Four Horsemen's coffers. They engage in a dark form of proselytization, beating those who grow weary in their work and spreading the belief among the oppressed that there is no hope of recognition or rest. More discerning nixudaemons assail the mortal merchant classes, driving entire firms to adopt competitive climates until the stress of achievement reveals itself in the form of failing health, or pushing lone inventors to complete magical theories with their dying breaths. Because soft, wealthy mortals rarely succumb to the temptation to work themselves to death, some nixudaemons have been known to engineer the sale of wealthy scions into slavery, as their nightly sobbing and rapidly developing sores are music to the toil daemons' ears.  Nixudaemons understand the value of teamwork and work tirelessly together to great effect. In service to mortals and greater daemons, they have driven hordes  of slaves to erect legendary monuments. They revel in the misery they cause, and the crack of their whips against backs and around necks.  While their industrious natures and affinities for mortal business make them useful to each of the Four Horsemen, most of nixudaemons serve Szuriel, Trelmarixian, and the daemonic harbingers that scheme below them. The Horseman of War uses them as morale officers-a most effective paradox during the heat of battle. She also maintains special units of indentured prisoners under nixudaemon care, always breaking her promise to send her weary combatants home after a costly battle. The Horseman of Famine offers mere crumbs for sustenance to his legions of soldiers and slaves. He takes delight in using pet nixudaemons to drive his legions past their limits, accelerating their spiritual and physical starvation.</t>
  </si>
  <si>
    <t>&lt;link rel="stylesheet"href="PF.css"&gt;&lt;div&gt;&lt;h2&gt;Nixudaemon&lt;/h2&gt;&lt;h3&gt;&lt;i&gt;This four-armed fiend has blue-green skin covered in white scars. Its two upper arms end in long, barbed whips of calloused flesh.&lt;/i&gt;&lt;/h3&gt;&lt;br&gt;&lt;/div&gt;&lt;div class="heading"&gt;&lt;p class="alignleft"&gt;Nixudaemon&lt;/p&gt;&lt;p class="alignright"&gt;CR 7&lt;/p&gt;&lt;div style="clear: both;"&gt;&lt;/div&gt;&lt;/div&gt;&lt;div&gt;&lt;h5&gt;&lt;b&gt;XP &lt;/b&gt;3,200&lt;/h5&gt;&lt;h5&gt;NE Large outsider (daemon, evil, extraplanar)&lt;/h5&gt;&lt;h5&gt;&lt;b&gt;Init &lt;/b&gt;+5; &lt;b&gt;Senses &lt;/b&gt;darkvision 60 ft., low-light vision; Perception +15&lt;/h5&gt;&lt;/div&gt;&lt;hr/&gt;&lt;div&gt;&lt;h5&gt;&lt;b&gt;DEFENSE&lt;/b&gt;&lt;/h5&gt;&lt;/div&gt;&lt;hr/&gt;&lt;div&gt;&lt;h5&gt;&lt;b&gt;AC &lt;/b&gt;20, touch 10, flat-footed 19 (+1 Dex, +10 natural, -1 size)&lt;/h5&gt;&lt;h5&gt;&lt;b&gt;hp &lt;/b&gt;95 (10d10+40); fast healing 2&lt;/h5&gt;&lt;h5&gt;&lt;b&gt;Fort &lt;/b&gt;+7, &lt;b&gt;Ref &lt;/b&gt;+8, &lt;b&gt;Will &lt;/b&gt;+9&lt;/h5&gt;&lt;h5&gt;&lt;b&gt;DR &lt;/b&gt;10/good or silver; &lt;b&gt;Immune &lt;/b&gt;acid, daze, death effects, disease, exhaustion, fatigue, nonlethal damage, paralysis, poison, sleep, stun; &lt;b&gt;Resist &lt;/b&gt;cold 10, electricity 10, fire 10; &lt;b&gt;SR &lt;/b&gt;18&lt;/h5&gt;&lt;/div&gt;&lt;hr/&gt;&lt;div&gt;&lt;h5&gt;&lt;b&gt;OFFENSE&lt;/b&gt;&lt;/h5&gt;&lt;/div&gt;&lt;hr/&gt;&lt;div&gt;&lt;h5&gt;&lt;b&gt;Spd &lt;/b&gt;40 ft.&lt;/h5&gt;&lt;h5&gt;&lt;b&gt;Melee &lt;/b&gt;2 slams +12 (1d8+3), 2 &lt;i&gt;+1 deadly &lt;i&gt;merciful&lt;/i&gt; &lt;i&gt;vicious&lt;/i&gt; whip&lt;/i&gt; arms +13 (1d8+4 plus grab)&lt;/h5&gt;&lt;h5&gt;&lt;b&gt;Space &lt;/b&gt;10 ft.; &lt;b&gt;Reach &lt;/b&gt;10 ft. (20 ft. with whip arms)&lt;/h5&gt;&lt;h5&gt;&lt;b&gt;Spell-Like Abilities&lt;/b&gt; (CL 10th; concentration +13)  &lt;/br&gt;Constant&amp;mdash;&lt;i&gt;deathwatch&lt;/i&gt; &lt;/br&gt;At Will&amp;mdash;&lt;i&gt;greater teleport&lt;/i&gt; (self plus 50 lbs. only) &lt;/br&gt;3/day&amp;mdash;&lt;i&gt;heroism&lt;/i&gt;, &lt;i&gt;waves of fatigue&lt;/i&gt; (DC 18) &lt;/br&gt;1/day&amp;mdash;&lt;i&gt;temporary resurrection&lt;/i&gt;&lt;sup&gt;UM&lt;/sup&gt;  Special Attacks constrict (1d8+4), damning scourge, dead tired, enslave (DC 18)&lt;/h5&gt;&lt;/h5&gt;&lt;/div&gt;&lt;hr/&gt;&lt;div&gt;&lt;h5&gt;&lt;b&gt;STATISTICS&lt;/b&gt;&lt;/h5&gt;&lt;/div&gt;&lt;hr/&gt;&lt;div&gt;&lt;h5&gt;&lt;b&gt;Str &lt;/b&gt;17, &lt;b&gt;Dex &lt;/b&gt;13, &lt;b&gt;Con &lt;/b&gt;19, &lt;b&gt;Int &lt;/b&gt; 14, &lt;b&gt;Wis &lt;/b&gt;14, &lt;b&gt;Cha &lt;/b&gt;16&lt;/h5&gt;&lt;h5&gt;&lt;b&gt;Base Atk &lt;/b&gt;+10; &lt;b&gt;CMB &lt;/b&gt;+14 (+16 disarm, +16 trip, +18 grapple); &lt;b&gt;CMD &lt;/b&gt;25 (27 vs. disarm, 27 vs. trip)&lt;/h5&gt;&lt;h5&gt;&lt;b&gt;Feats &lt;/b&gt;Combat Expertise, Combat Reflexes, Improved Disarm, Improved Initiative, Improved Trip&lt;/h5&gt;&lt;h5&gt;&lt;b&gt;Skills &lt;/b&gt;Acrobatics +12, Bluff +16, Diplomacy +14, Heal +13, Intimidate +16, Knowledge (planes) +11, Perception +15, Sense Motive +15, Stealth +10&lt;/h5&gt;&lt;h5&gt;&lt;b&gt;Languages &lt;/b&gt;Abyssal, Common, Draconic, Infernal; telepathy 100 ft.&lt;/h5&gt;&lt;/div&gt;&lt;hr/&gt;&lt;div&gt;&lt;h5&gt;&lt;b&gt;ECOLOGY&lt;/b&gt;&lt;/h5&gt;&lt;/div&gt;&lt;hr/&gt;&lt;div&gt;&lt;h5&gt;&lt;b&gt;Environment &lt;/b&gt; any (Abaddon)&lt;/h5&gt;&lt;h5&gt;&lt;b&gt;Organization &lt;/b&gt;solitary, pair, or corps (3-5)&lt;/h5&gt;&lt;h5&gt;&lt;b&gt;Treasure &lt;/b&gt;standard&lt;/h5&gt;&lt;/div&gt;&lt;hr/&gt;&lt;div&gt;&lt;h5&gt;&lt;b&gt;SPECIAL ABILITIES&lt;/b&gt;&lt;/h5&gt;&lt;/div&gt;&lt;hr/&gt;&lt;div&gt;&lt;/h5&gt;&lt;h5&gt;&lt;b&gt;Damning Scourge (Su)&lt;/b&gt; Each of a nixudaemon's upper arms functions as a Large +1 deadly&lt;sup&gt;UE&lt;/sup&gt; &lt;i&gt;merciful&lt;/i&gt;&lt;sup&gt;UE&lt;/sup&gt; &lt;i&gt;vicious&lt;/i&gt;&lt;sup&gt;UE&lt;/sup&gt; whip. Attacks with these whips count as natural attacks for the nixudaemon, have a reach of 20 feet, and don't provoke attacks of opportunity. The whips can't be disarmed or sundered, nor can they be dropped to allow the nixudaemon to avoid being tripped because of failing a combat maneuver check to trip. The nixudaemon decides before each attack roll whether to apply the weapon's &lt;i&gt;merciful&lt;/i&gt; special ability, its &lt;i&gt;vicious&lt;/i&gt; special ability, both, or neither.  &lt;/h5&gt;&lt;h5&gt;&lt;b&gt;Dead Tired (Su)&lt;/b&gt; A nixudaemon's attacks drain every bit of vitality from its victims when they die. Raising a creature killed by a nixudaemon (via &lt;i&gt;raise dead&lt;/i&gt; or another effect that restores life) requires a successful DC 20 caster level check. The restored creature gains the exhausted condition, regardless of the spell used to raise it. The DC of this caster level check is Charisma-based, and includes a +2 racial bonus. A nixudaemon can use its &lt;i&gt;temporary resurrection&lt;/i&gt; spell-like ability without attempting this check, even if another nixudaemon killed the subject.  &lt;/h5&gt;&lt;h5&gt;&lt;b&gt;Enslave (Su)&lt;/b&gt; If a nixudaemon successfully uses its grab ability to grapple a foe with its whip attack, its tendril wraps around the victim's throat. The daemon can forgo its constrict damage and instead attempt to dominate the subject, as the spell &lt;i&gt;dominate monster&lt;/i&gt; (Will DC 18 negates). A creature dominated by a nixudaemon is immune to fatigue, exhaustion, and pain effects. At the beginning of its turn, a dominated slave automatically receives a new saving throw to end the effect. The nixudaemon can dominate only one creature at a time per whip arm it possesses (typically two). The save DC for this ability is Charisma-based.&lt;/h5&gt;&lt;/div&gt;&lt;br&gt;&lt;div&gt;&lt;h4&gt;&lt;p&gt;&lt;p&gt;Nixudaemons, or "toil daemons," epitomize death by exploitation and extreme exertion. These fiends savor the moment when a desperate scholar collapses while putting in long, unappreciated hours, or when a galley slave finally succumbs to the lash. They drive burdened subjects before them to great effect, even resurrecting fallen servants for a brief time to complete vital tasks. Their skill for squeezing the last bit of energy from those under their supervision makes them invaluable to slavers, who pay the daemons in coin, information, and souls for their aid.  Nixudaemons exemplify the cruelty and disdain all daemonkind display toward the living. They lash out at their subjects, whipping the life out of them slowly. If it serves the daemon's purposes, or if time allows for another game of torture, a nixudaemon will revive its subject for another day. Typically, a nixudaemon uses this ability to incite a band of slaves to work harder; it dominates the weakest members of the workers to temporarily bolster them, then saps their last ounce of strength before discarding them as spent husks.  Most nixudaemons stand 10 feet tall and weigh 600 pounds. Sages report that the fiends grow larger and stronger as they age, absorbing the weariness of their victims over centuries. The greatest toil daemons are said to tower over their younger cousins, growing additional whip-arms and learning powerful spells that exhaust or even kill those who dare offend them.  &lt;b&gt;&lt;/p&gt;&lt;p&gt;Ecology&lt;/b&gt;&lt;/p&gt;&lt;p&gt;  Nixudaemons roam the shores of the Styx. The daemons use their impressive reach to press new souls into service as soon as the doomed arrive on Abaddon, throwing the  ill-fated souls into enormous slave pens and hauling them to the realms of wealthy customers. Nixudaemons frequently visit the Material Plane, where greedy despots and desperate commandants pay high prices to the daemons in exchange for providing additional labor.  Rituals designed to call nixudaemons must be conducted while an intelligent, mortal creature labors physically, and the daemon's preferred sacrifice is working that creature to death as part of the ritual. One ancient story alleges that a mighty hero among an oppressed people worked for weeks, dragging great stone blocks to build a grand ziggurat. When he finally fell, the story claims, his death summoned a nixudaemon over 30 feet tall that lashed out with a dozen whips.  Nixudaemons despise laziness in both mortals and outsiders. They work their subjects past the point of exhaustion or death as suits their current needs. The nixudaemons view other creatures as weak or prone to sloth, challenging even other daemons they perceive as less than diligent.  &lt;b&gt;&lt;/p&gt;&lt;p&gt;Habitat &amp; Society&lt;/b&gt;&lt;/p&gt;&lt;p&gt;  Nixudaemons occupy the role of merchants in daemonic society. They buy and sell the hunted, as Abaddon petitioners are known, when not outright capturing or stealing them. Powerful mortal slavers sometimes increase the value of their wares by hiring a summoned nixudaemon to drive slaves to maximum efficiency, but such arrangements still benefit Abaddon in the end. While summoned to the material world, nixudaemons obtain multiple forms of currency for the Four Horsemen's coffers. They engage in a dark form of proselytization, beating those who grow weary in their work and spreading the belief among the oppressed that there is no hope of recognition or rest. More discerning nixudaemons assail the mortal merchant classes, driving entire firms to adopt competitive climates until the stress of achievement reveals itself in the form of failing health, or pushing lone inventors to complete magical theories with their dying breaths. Because soft, wealthy mortals rarely succumb to the temptation to work themselves to death, some nixudaemons have been known to engineer the sale of wealthy scions into slavery, as their nightly sobbing and rapidly developing sores are music to the toil daemons' ears.  Nixudaemons understand the value of teamwork and work tirelessly together to great effect. In service to mortals and greater daemons, they have driven hordes  of slaves to erect legendary monuments. They revel in the misery they cause, and the crack of their whips against backs and around necks.  While their industrious natures and affinities for mortal business make them useful to each of the Four Horsemen, most of nixudaemons serve Szuriel, Trelmarixian, and the daemonic harbingers that scheme below them. The Horseman of War uses them as morale officers-a most effective paradox during the heat of battle. She also maintains special units of indentured prisoners under nixudaemon care, always breaking her promise to send her weary combatants home after a costly battle. The Horseman of Famine offers mere crumbs for sustenance to his legions of soldiers and slaves. He takes delight in using pet nixudaemons to drive his legions past their limits, accelerating their spiritual and physical starvation.&lt;/p&gt;&lt;/h4&gt;&lt;/div&gt;</t>
  </si>
  <si>
    <t>Storm Aurochs</t>
  </si>
  <si>
    <t>darkvision 60 ft., low-light vision, scent; Perception +21</t>
  </si>
  <si>
    <t>Fort +13, Ref +10, Will +12</t>
  </si>
  <si>
    <t>gore +20 (2d8+15)</t>
  </si>
  <si>
    <t>powerful charge (gore, 4d8+30 plus 3d6 electricity), stampede, storming charge, trample (3d8+15 plus 3d6 sonic, DC 26)</t>
  </si>
  <si>
    <t>Spell-Like Abilities (CL 12th; concentration +11)  Constant-air walk</t>
  </si>
  <si>
    <t>Str 31, Dex 15, Con 20, Int 3, Wis 22, Cha 8</t>
  </si>
  <si>
    <t>Dodge, Endurance, Improved Bull Rush, Iron Will, Power Attack, Wind Stance</t>
  </si>
  <si>
    <t>Lighting crackles in the eyes of this enormous bull, whose body seems composed of dark storm clouds.</t>
  </si>
  <si>
    <t>Stampede (Ex) A stampede occurs if three or more storm aurochs make a trample attack while remaining adjacent to each other. While stampeding, storm aurochs can trample foes of their size or smaller, and the trample's save DC increases by 2.  Storming Charge (Su) A storm aurochs steps grow thunderous as it charges toward its enemies. A storm aurochs' powerful charge deals an additional 3d6 points of electricity damage, and its trample deals an additional 3d6 points of sonic damage, which are already included in the above statistics. If the storm aurochs is outdoors and in a stormy area-one featuring a rain shower, clouds and wind, hot and cloudy conditions, or even a tornado (including a whirlwind formed by a djinni or an air elemental of at least Large size)-its powerful charge and trample instead deal 3d10 points of electricity or sonic damage respectively, rather than 3d6 points of damage.</t>
  </si>
  <si>
    <t>Stampeding across the sky in booming herds, storm aurochs resemble nothing so much as vast and powerful thunderstorms bearing down across Golarion. Storm and cloud giants value these magnificent beasts not only for their meat and hides, but also as symbols of mystic power and divine strength. Though ostensibly domesticated centuries ago by storm giants, storm aurochs remain among the most fearsome and dangerous of the creatures that pass through Golarion's skies.  A storm aurochs is roughly twice the size of a normal aurochs, growing up to 20 feet long and standing 15 feet tall at the shoulder. Storm aurochs weigh on average anywhere from 5 to 7 tons, with females being noticeably smaller and slimmer than males. Both males and females bear prodigious horns atop their heads that crackle with electrical energy, though the female's horns are slightly smaller.   Ecology  Storm aurochs behave much as their more mundane cousins do. They are gregarious, herbivorous creatures that travel in herds of up to several dozen extended family members. These untamed herds are nomadic, and their migratory patterns mirror Golarion's natural weather patterns. Herds are fiercely territorial, with weather fronts forming the natural boundary between two herds' territories. Territorial disputes are common, though rarely lethal, and are often accompanied by terrific natural and magical storms.  In addition to more traditional fodder, storm aurochs also graze on clouds. It is unclear whether or not this provides them any real nourishment, and it may be that they do so purely out of enjoyment. This can be a blessing and a curse for areas frequented by herds of storm aurochs; these areas soon become cloudless and sunny. Overgrazing can prevent much needed rain from reaching the ground, eventually leading to periods of drought and famine for those living nearby. For this reason, farmers often see herds of storm aurochs as pests. Aside from the dangers inherent in facing a storm aurochs, slaying one often comes with the added danger of drawing the ire of its storm giant owner, and so most communities prefer to relocate an aurochs herd as gently as possible, or perhaps even negotiate with the owner, rather than trying to slay the aurochs.  Domesticated storm aurochs tolerate the presence and activities of storm or cloud giants with little hostility. This doesn't always hold for other races, and how a storm aurochs reacts to the presence of an adventuring party often depends on the temperament of the individual aurochs and the circumstances of the meeting. Storm aurochs are canny enough to recognize weapons, however, and usually respond to the approach of armed individuals of any species with extreme aggression.  Habitat &amp; Society  Storm aurochs are most commonly found in the possession of storm giants, where the animals spend their days grazing on the giants' expansive coastal estates. Storm giants keep aurochs for their meat, their hides, and their ability to inf luence the weather. The giants rarely use the creatures as beasts of burden, as unlike normal domesticated cattle or oxen, storm aurochs do not tolerate being placed in a yoke. A storm giant can use this fact to test the strength or patience of members of lesser races who come seeking the giant's aid. The giant first requires the petitioner to harness the giant's bull and plow his field. If the appellant accomplishes this task, either through cunning or brute strength, the giant is willing to hear her request. Those who give up the task or harm the aurochs in the effort, are banished from the giant's presence or slain outright.   Cloud giants also keep herds of storm aurochs, though less commonly than storm giants. Cloud giants particularly favor the taste of storm aurochs meat, which they serve at feasts and gatherings of great importance, or to honor particularly noteworthy guests. Cloud giants also make use of storm aurochs in one of their more idiosyncratic pastimes; bull-leaping. Young cloud giants, newly come of age, take turns leaping over a charging storm aurochs, sometimes even boosting themselves off the auroch's horns to gain extra height and momentum. Leapers perform feats of acrobatics as they pass over the bull, each seeking to impress her fellows with her daring and prowess. Bull-leaping has fallen out of favor among younger cloud giants, who increasingly turn their attentions toward more philosophical pursuits, but it's still commonly practiced by more traditional, rural cloud giant families.  Storm aurochs hold a deep spiritual significance for both storm and cloud giants. Cloud giants believe that the aurochs are gifts from Ioz'om, their version of Gozreh in his sky-father aspect, as a reward for their dutiful worship and piety. Storm giants also connect storm aurochs to Gozreh, through their sky-father incarnation, Hyjarth. Though most believe much as the cloud giants do, a few take their worship of the storm aurochs further. They claim that Hyjarth sacrificed the first storm aurochs to create the world itself, building the land from its bones and filling the seas with its blood. These storm giants gather in mystery cults across Golarion to reenact this ritual sacrifice, slaying a captive storm aurochs in order to honor Hyjarth and ensure that their lands and seas remain fruitful.  Skyshaping Stampede  When storm aurochs gather in one place, they can have a profound impact on the weather. Such a gathering is known as a skyshaping stampede.  Whenever three storm aurochs are within 10 feet of one another, all three of them can work together to use any of the following spell-like abilities: control weather, control winds (DC 16), fog cloud, siroccoAPG (DC 17), or sleet storm.  To take part in a skyshaping stampede, all three storm aurochs must take a full-round action to move through the area to be affected, usually by circling the spell's point of origin or tracing the path they desire winds to take. This movement provokes attacks of opportunity as normal. These spell-like abilities function at CL 12th (or at a caster level equal to the Hit Dice of the most powerful aurochs involved). The save DCs are Charisma-based, and function as if the herd has a Charisma score of 12, unless one of the aurochs has a higher Charisma score, in which case the spell-like ability DCs are adjusted by that aurochs's Charisma modifier.</t>
  </si>
  <si>
    <t>&lt;link rel="stylesheet"href="PF.css"&gt;&lt;div&gt;&lt;h2&gt;Storm Aurochs&lt;/h2&gt;&lt;h3&gt;&lt;i&gt;Lighting crackles in the eyes of this enormous bull, whose body seems composed of dark storm clouds.&lt;/i&gt;&lt;/h3&gt;&lt;br&gt;&lt;/div&gt;&lt;div class="heading"&gt;&lt;p class="alignleft"&gt;Storm Aurochs&lt;/p&gt;&lt;p class="alignright"&gt;CR 9&lt;/p&gt;&lt;div style="clear: both;"&gt;&lt;/div&gt;&lt;/div&gt;&lt;div&gt;&lt;h5&gt;&lt;b&gt;XP &lt;/b&gt;6,400&lt;/h5&gt;&lt;h5&gt;CN Huge magical beast &lt;/h5&gt;&lt;h5&gt;&lt;b&gt;Init &lt;/b&gt;+2; &lt;b&gt;Senses &lt;/b&gt;darkvision 60 ft., low-light vision, scent; Perception +21&lt;/h5&gt;&lt;/div&gt;&lt;hr/&gt;&lt;div&gt;&lt;h5&gt;&lt;b&gt;DEFENSE&lt;/b&gt;&lt;/h5&gt;&lt;/div&gt;&lt;hr/&gt;&lt;div&gt;&lt;h5&gt;&lt;b&gt;AC &lt;/b&gt;23, touch 11, flat-footed 20 (+2 Dex, +1 dodge, +12 natural, -2 size)&lt;/h5&gt;&lt;h5&gt;&lt;b&gt;hp &lt;/b&gt;126 (12d10+60)&lt;/h5&gt;&lt;h5&gt;&lt;b&gt;Fort &lt;/b&gt;+13, &lt;b&gt;Ref &lt;/b&gt;+10, &lt;b&gt;Will &lt;/b&gt;+12&lt;/h5&gt;&lt;h5&gt;&lt;b&gt;DR &lt;/b&gt;5/magic; &lt;b&gt;Immune &lt;/b&gt;electricity, sonic; &lt;b&gt;SR &lt;/b&gt;20&lt;/h5&gt;&lt;/div&gt;&lt;hr/&gt;&lt;div&gt;&lt;h5&gt;&lt;b&gt;OFFENSE&lt;/b&gt;&lt;/h5&gt;&lt;/div&gt;&lt;hr/&gt;&lt;div&gt;&lt;h5&gt;&lt;b&gt;Spd &lt;/b&gt;50 ft.&lt;/h5&gt;&lt;h5&gt;&lt;b&gt;Melee &lt;/b&gt;gore +20 (2d8+15)&lt;/h5&gt;&lt;h5&gt;&lt;b&gt;Space &lt;/b&gt;15 ft.; &lt;b&gt;Reach &lt;/b&gt;15 ft.&lt;/h5&gt;&lt;h5&gt;&lt;b&gt;Special Attacks &lt;/b&gt;powerful charge (gore, 4d8+30 plus 3d6 electricity), stampede, storming charge, trample (3d8+15 plus 3d6 sonic, DC 26)&lt;/h5&gt;&lt;h5&gt;&lt;b&gt;Spell-Like Abilities&lt;/b&gt; (CL 12th; concentration +11)  &lt;/br&gt;Constant&amp;mdash;&lt;i&gt;air walk&lt;/i&gt;&lt;/h5&gt;&lt;/h5&gt;&lt;/div&gt;&lt;hr/&gt;&lt;div&gt;&lt;h5&gt;&lt;b&gt;STATISTICS&lt;/b&gt;&lt;/h5&gt;&lt;/div&gt;&lt;hr/&gt;&lt;div&gt;&lt;h5&gt;&lt;b&gt;Str &lt;/b&gt;31, &lt;b&gt;Dex &lt;/b&gt;15, &lt;b&gt;Con &lt;/b&gt;20, &lt;b&gt;Int &lt;/b&gt; 3, &lt;b&gt;Wis &lt;/b&gt;22, &lt;b&gt;Cha &lt;/b&gt;8&lt;/h5&gt;&lt;h5&gt;&lt;b&gt;Base Atk &lt;/b&gt;+12; &lt;b&gt;CMB &lt;/b&gt;+24 (+26 bull rush); &lt;b&gt;CMD &lt;/b&gt;37 (39 vs. bull rush, 41 vs. trip)&lt;/h5&gt;&lt;h5&gt;&lt;b&gt;Feats &lt;/b&gt;Dodge, Endurance, Improved Bull Rush, Iron Will, Power Attack, Wind Stance&lt;/h5&gt;&lt;h5&gt;&lt;b&gt;Skills &lt;/b&gt;Perception +21&lt;/h5&gt;&lt;h5&gt;&lt;b&gt;Languages &lt;/b&gt;Auran (can't speak)&lt;/h5&gt;&lt;/div&gt;&lt;hr/&gt;&lt;div&gt;&lt;h5&gt;&lt;b&gt;ECOLOGY&lt;/b&gt;&lt;/h5&gt;&lt;/div&gt;&lt;hr/&gt;&lt;div&gt;&lt;h5&gt;&lt;b&gt;Environment &lt;/b&gt; any sky&lt;/h5&gt;&lt;h5&gt;&lt;b&gt;Organization &lt;/b&gt;solitary, pair, or herd (3-30)&lt;/h5&gt;&lt;h5&gt;&lt;b&gt;Treasure &lt;/b&gt;none&lt;/h5&gt;&lt;/div&gt;&lt;hr/&gt;&lt;div&gt;&lt;h5&gt;&lt;b&gt;SPECIAL ABILITIES&lt;/b&gt;&lt;/h5&gt;&lt;/div&gt;&lt;hr/&gt;&lt;div&gt;&lt;/h5&gt;&lt;h5&gt;&lt;b&gt;Stampede (Ex)&lt;/b&gt; A stampede occurs if three or more storm aurochs make a trample attack while remaining adjacent to each other. While stampeding, storm aurochs can trample foes of their size or smaller, and the trample's save DC increases by 2.  &lt;/h5&gt;&lt;h5&gt;&lt;b&gt;Storming Charge (Su)&lt;/b&gt; A storm aurochs steps grow thunderous as it charges toward its enemies. A storm aurochs' powerful charge deals an additional 3d6 points of electricity damage, and its trample deals an additional 3d6 points of sonic damage, which are already included in the above statistics. If the storm aurochs is outdoors and in a stormy area-one featuring a rain shower, clouds and wind, hot and cloudy conditions, or even a tornado (including a whirlwind formed by a djinni or an air elemental of at least Large size)-its powerful charge and trample instead deal 3d10 points of electricity or sonic damage respectively, rather than 3d6 points of damage.&lt;/h5&gt;&lt;/div&gt;&lt;br&gt;&lt;div&gt;&lt;h4&gt;&lt;p&gt;&lt;p&gt;Stampeding across the sky in booming herds, storm aurochs resemble nothing so much as vast and powerful thunderstorms bearing down across Golarion. Storm and cloud giants value these magnificent beasts not only for their meat and hides, but also as symbols of mystic power and divine strength. Though ostensibly domesticated centuries ago by storm giants, storm aurochs remain among the most fearsome and dangerous of the creatures that pass through Golarion's skies.  A storm aurochs is roughly twice the size of a normal aurochs, growing up to 20 feet long and standing 15 feet tall at the shoulder. Storm aurochs weigh on average anywhere from 5 to 7 tons, with females being noticeably smaller and slimmer than males. Both males and females bear prodigious horns atop their heads that crackle with electrical energy, though the female's horns are slightly smaller.   &lt;b&gt;&lt;/p&gt;&lt;p&gt;Ecology&lt;/b&gt;&lt;/p&gt;&lt;p&gt;  Storm aurochs behave much as their more mundane cousins do. They are gregarious, herbivorous creatures that travel in herds of up to several dozen extended family members. These untamed herds are nomadic, and their migratory patterns mirror Golarion's natural weather patterns. Herds are fiercely territorial, with weather fronts forming the natural boundary between two herds' territories. Territorial disputes are common, though rarely lethal, and are often accompanied by terrific natural and magical storms.  In addition to more traditional fodder, storm aurochs also graze on clouds. It is unclear whether or not this provides them any real nourishment, and it may be that they do so purely out of enjoyment. This can be a blessing and a curse for areas frequented by herds of storm aurochs; these areas soon become cloudless and sunny. Overgrazing can prevent much needed rain from reaching the ground, eventually leading to periods of drought and famine for those living nearby. For this reason, farmers often see herds of storm aurochs as pests. Aside from the dangers inherent in facing a storm aurochs, slaying one often comes with the added danger of drawing the ire of its storm giant owner, and so most communities prefer to relocate an aurochs herd as gently as possible, or perhaps even negotiate with the owner, rather than trying to slay the aurochs.  Domesticated storm aurochs tolerate the presence and activities of storm or cloud giants with little hostility. This doesn't always hold for other races, and how a storm aurochs reacts to the presence of an adventuring party often depends on the temperament of the individual aurochs and the circumstances of the meeting. Storm aurochs are canny enough to recognize weapons, however, and usually respond to the approach of armed individuals of any species with extreme aggression.  &lt;b&gt;&lt;/p&gt;&lt;p&gt;Habitat &amp; Society&lt;/b&gt;&lt;/p&gt;&lt;p&gt;  Storm aurochs are most commonly found in the possession of storm giants, where the animals spend their days grazing on the giants' expansive coastal estates. Storm giants keep aurochs for their meat, their hides, and their ability to inf luence the weather. The giants rarely use the creatures as beasts of burden, as unlike normal domesticated cattle or oxen, storm aurochs do not tolerate being placed in a yoke. A storm giant can use this fact to test the strength or patience of members of lesser races who come seeking the giant's aid. The giant first requires the petitioner to harness the giant's bull and plow his field. If the appellant accomplishes this task, either through cunning or brute strength, the giant is willing to hear her request. Those who give up the task or harm the aurochs in the effort, are banished from the giant's presence or slain outright.   Cloud giants also keep herds of storm aurochs, though less commonly than storm giants. Cloud giants particularly favor the taste of storm aurochs meat, which they serve at feasts and gatherings of great importance, or to honor particularly noteworthy guests. Cloud giants also make use of storm aurochs in one of their more idiosyncratic pastimes; bull-leaping. Young cloud giants, newly come of age, take turns leaping over a charging storm aurochs, sometimes even boosting themselves off the auroch's horns to gain extra height and momentum. Leapers perform feats of acrobatics as they pass over the bull, each seeking to impress her fellows with her daring and prowess. Bull-leaping has fallen out of favor among younger cloud giants, who increasingly turn their attentions toward more philosophical pursuits, but it's still commonly practiced by more traditional, rural cloud giant families.  Storm aurochs hold a deep spiritual significance for both storm and cloud giants. Cloud giants believe that the aurochs are gifts from Ioz'om, their version of Gozreh in his sky-father aspect, as a reward for their dutiful worship and piety. Storm giants also connect storm aurochs to Gozreh, through their sky-father incarnation, Hyjarth. Though most believe much as the cloud giants do, a few take their worship of the storm aurochs further. They claim that Hyjarth sacrificed the first storm aurochs to create the world itself, building the land from its bones and filling the seas with its blood. These storm giants gather in mystery cults across Golarion to reenact this ritual sacrifice, slaying a captive storm aurochs in order to honor Hyjarth and ensure that their lands and seas remain fruitful.  Skyshaping Stampede  When storm aurochs gather in one place, they can have a profound impact on the weather. Such a gathering is known as a skyshaping stampede.  Whenever three storm aurochs are within 10 feet of one another, all three of them can work together to use any of the following spell-like abilities: &lt;i&gt;control weather&lt;/i&gt;, &lt;i&gt;control winds&lt;/i&gt; (DC 16), &lt;i&gt;fog cloud&lt;/i&gt;, &lt;i&gt;sirocco&lt;/i&gt;&lt;sup&gt;APG&lt;/sup&gt; (DC 17), or &lt;i&gt;sleet storm&lt;/i&gt;.  To take part in a skyshaping stampede, all three storm aurochs must take a full-round action to move through the area to be affected, usually by circling the spell's point of origin or tracing the path they desire winds to take. This movement provokes attacks of opportunity as normal. These spell-like abilities function at CL 12th (or at a caster level equal to the Hit Dice of the most powerful aurochs involved). The save DCs are Charisma-based, and function as if the herd has a Charisma score of 12, unless one of the aurochs has a higher Charisma score, in which case the spell-like ability DCs are adjusted by that aurochs's Charisma modifier.&lt;/p&gt;&lt;/h4&gt;&lt;/div&gt;</t>
  </si>
  <si>
    <t>Benabak</t>
  </si>
  <si>
    <t>Male variant imp</t>
  </si>
  <si>
    <t>Pathfinder RPG Bestiary 78</t>
  </si>
  <si>
    <t>darkvision 60 ft., detect good, detect magic, see in darkness; Perception +6</t>
  </si>
  <si>
    <t>dart +8 (1d2 plus poison)</t>
  </si>
  <si>
    <t>infernal jinx</t>
  </si>
  <si>
    <t>Spell-Like Abilities (CL 6th; concentration +8)  Constant-detect good, detect magic   At Will-invisibility (self only)   1/day-augury, seek thoughtsAPG (DC 15)   1/week-commune (6 questions, CL 12th)</t>
  </si>
  <si>
    <t>Str 10, Dex 17, Con 10, Int 15, Wis 11, Cha 14</t>
  </si>
  <si>
    <t>Skill Focus (Profession [gambler]), Weapon Finesse</t>
  </si>
  <si>
    <t>Bluff +8, Fly +21, Knowledge (arcana) +3, Knowledge (local) +6, Knowledge (planes) +6, Perception +6, Profession (gambler) +9, Sense Motive +6, Stealth +17, Use Magic Device +8</t>
  </si>
  <si>
    <t>change shape (bat, rat, or raven, beast shape I)</t>
  </si>
  <si>
    <t>This tiny, crimson-skinned creature possesses a pair of horns, a stinger-tipped tail, and batlike wings.</t>
  </si>
  <si>
    <t>Hell Unleashed</t>
  </si>
  <si>
    <t>Change Shape (Su) Unlike a standard imp, Benabak's change shape ability allows him to take the form of a bat instead of a boar or giant spider.  Infernal Jinx (Su) Benabak has developed the ability to curse other creatures with ill luck. As a standard action, he can jinx a creature within 30 feet who fails a DC 13 Will save. A jinxed creature takes a -2 penalty on its next d20 roll. The effects of the jinx wear off after 1 minute. A creature that succeeds on the saving throw is immune to Benabak's infernal jinx for 24 hours. The save DC is Charisma-based.  Poison (Ex) Sting-injury; save Fort DC 13; frequency 1/round for 6 rounds; effect 1d2 Dex; cure 1 save. The save DC is Constitution-based, and includes a +2 racial bonus.</t>
  </si>
  <si>
    <t>Over the decades since his emancipation, more than a few thugs have attempted to divest Benabak of his hard-earned winnings. The imp's elusiveness, arcane defenses, and mobility often best those who attempt to seize his hoard by force. To protect his tower home, Benabak hung a trio of zombie soldiers upside down from a pair of beams on the third floor. He used a wand of command undead that he won from a down-on-her-luck arcanist to procure the zombies, who were the unfortunate victims of an ill-fated training exercise against a devil. The zombies gnash their teeth, and lash out at any living creatures in reach, serving as warnings to potential pilferers, as well as last-ditch security. Whenever would-be thieves attempts to steal the imp's treasures, Benabak kills them and strings their bodies up with the zombies. Two such corpses currently hang among the undead. Benabak hopes to one day gain the resources to raise these corpses as zombies as well.  Those who wish to end Benabak's tiny reign of corruption may do best to outwit him by beating the imp at his own game.</t>
  </si>
  <si>
    <t>&lt;link rel="stylesheet"href="PF.css"&gt;&lt;div&gt;&lt;h2&gt;Benabak&lt;/h2&gt;&lt;h3&gt;&lt;i&gt;This tiny, crimson-skinned creature possesses a pair of horns, a stinger-tipped tail, and batlike wings.&lt;/i&gt;&lt;/h3&gt;&lt;br&gt;&lt;/div&gt;&lt;div class="heading"&gt;&lt;p class="alignleft"&gt;Benabak&lt;/p&gt;&lt;p class="alignright"&gt;CR 2&lt;/p&gt;&lt;div style="clear: both;"&gt;&lt;/div&gt;&lt;/div&gt;&lt;div&gt;&lt;h5&gt;&lt;b&gt;XP &lt;/b&gt;600&lt;/h5&gt;&lt;h5&gt;Male Variant Imp  (&lt;i&gt;Pathfinder RPG Bestiary&lt;/i&gt; 78)&lt;/h5&gt;&lt;h5&gt;LE Tiny outsider (devil, evil, extraplanar, lawful)&lt;/h5&gt;&lt;h5&gt;&lt;b&gt;Init &lt;/b&gt;+3; &lt;b&gt;Senses &lt;/b&gt;darkvision 60 ft., &lt;i&gt;detect good&lt;/i&gt;, &lt;i&gt;detect magic&lt;/i&gt;, see in darkness; Perception +6&lt;/h5&gt;&lt;/div&gt;&lt;hr/&gt;&lt;div&gt;&lt;h5&gt;&lt;b&gt;DEFENSE&lt;/b&gt;&lt;/h5&gt;&lt;/div&gt;&lt;hr/&gt;&lt;div&gt;&lt;h5&gt;&lt;b&gt;AC &lt;/b&gt;16, touch 15, flat-footed 13 (+3 Dex, +1 natural, +2 size)&lt;/h5&gt;&lt;h5&gt;&lt;b&gt;hp &lt;/b&gt;16 (3d10); fast healing 2&lt;/h5&gt;&lt;h5&gt;&lt;b&gt;Fort &lt;/b&gt;+1, &lt;b&gt;Ref &lt;/b&gt;+6, &lt;b&gt;Will &lt;/b&gt;+3&lt;/h5&gt;&lt;h5&gt;&lt;b&gt;DR &lt;/b&gt;5/good or silver; &lt;b&gt;Immune &lt;/b&gt;fire, poison; &lt;b&gt;Resist &lt;/b&gt;acid 10, cold 10&lt;/h5&gt;&lt;/div&gt;&lt;hr/&gt;&lt;div&gt;&lt;h5&gt;&lt;b&gt;OFFENSE&lt;/b&gt;&lt;/h5&gt;&lt;/div&gt;&lt;hr/&gt;&lt;div&gt;&lt;h5&gt;&lt;b&gt;Spd &lt;/b&gt;20 ft., fly 50 ft. (perfect)&lt;/h5&gt;&lt;h5&gt;&lt;b&gt;Melee &lt;/b&gt;sting +8 (1d4 plus poison)&lt;/h5&gt;&lt;h5&gt;&lt;b&gt;Ranged &lt;/b&gt;dart +8 (1d2 plus poison)&lt;/h5&gt;&lt;h5&gt;&lt;b&gt;Space &lt;/b&gt;2-1/2 ft.; &lt;b&gt;Reach &lt;/b&gt;0 ft.&lt;/h5&gt;&lt;h5&gt;&lt;b&gt;Special Attacks &lt;/b&gt;infernal jinx&lt;/h5&gt;&lt;h5&gt;&lt;b&gt;Spell-Like Abilities&lt;/b&gt; (CL 6th; concentration +8)  &lt;/br&gt;Constant&amp;mdash;&lt;i&gt;detect good&lt;/i&gt;, &lt;i&gt;detect magic&lt;/i&gt; &lt;/br&gt;At Will&amp;mdash;&lt;i&gt;invisibility&lt;/i&gt; (self only) &lt;/br&gt;1/day&amp;mdash;&lt;i&gt;augury&lt;/i&gt;, &lt;i&gt;seek thoughts&lt;/i&gt;&lt;sup&gt;APG&lt;/sup&gt; (DC 15) &lt;/br&gt;1/week&amp;mdash;&lt;i&gt;commune&lt;/i&gt; (6 questions, CL 12th)&lt;/h5&gt;&lt;/h5&gt;&lt;/div&gt;&lt;hr/&gt;&lt;div&gt;&lt;h5&gt;&lt;b&gt;STATISTICS&lt;/b&gt;&lt;/h5&gt;&lt;/div&gt;&lt;hr/&gt;&lt;div&gt;&lt;h5&gt;&lt;b&gt;Str &lt;/b&gt;10, &lt;b&gt;Dex &lt;/b&gt;17, &lt;b&gt;Con &lt;/b&gt;10, &lt;b&gt;Int &lt;/b&gt; 15, &lt;b&gt;Wis &lt;/b&gt;11, &lt;b&gt;Cha &lt;/b&gt;14&lt;/h5&gt;&lt;h5&gt;&lt;b&gt;Base Atk &lt;/b&gt;+3; &lt;b&gt;CMB &lt;/b&gt;+4; &lt;b&gt;CMD &lt;/b&gt;14&lt;/h5&gt;&lt;h5&gt;&lt;b&gt;Feats &lt;/b&gt;Skill Focus (Profession [gambler]), Weapon Finesse&lt;/h5&gt;&lt;h5&gt;&lt;b&gt;Skills &lt;/b&gt;Bluff +8, Fly +21, Knowledge (arcana) +3, Knowledge (local) +6, Knowledge (planes) +6, Perception +6, Profession (gambler) +9, Sense Motive +6, Stealth +17, Use Magic Device +8&lt;/h5&gt;&lt;h5&gt;&lt;b&gt;Languages &lt;/b&gt;Common, Infernal&lt;/h5&gt;&lt;h5&gt;&lt;b&gt;SQ &lt;/b&gt;change shape (bat, rat, or raven, &lt;i&gt;beast shape I)&lt;/i&gt;&lt;/h5&gt;&lt;h5&gt;&lt;b&gt;Gear &lt;/b&gt;&lt;i&gt;wand of command undead&lt;/i&gt; (7 charges); Other Gear dagger, darts (20) with imp poison&lt;/h5&gt;&lt;/div&gt;&lt;hr/&gt;&lt;div&gt;&lt;h5&gt;&lt;b&gt;ECOLOGY&lt;/b&gt;&lt;/h5&gt;&lt;/div&gt;&lt;hr/&gt;&lt;div&gt;&lt;h5&gt;&lt;b&gt;Environment &lt;/b&gt; ?&lt;/h5&gt;&lt;h5&gt;&lt;b&gt;Organization &lt;/b&gt;?&lt;/h5&gt;&lt;h5&gt;&lt;b&gt;Treasure &lt;/b&gt;?&lt;/h5&gt;&lt;/div&gt;&lt;hr/&gt;&lt;div&gt;&lt;h5&gt;&lt;b&gt;SPECIAL ABILITIES&lt;/b&gt;&lt;/h5&gt;&lt;/div&gt;&lt;hr/&gt;&lt;div&gt;&lt;/h5&gt;&lt;h5&gt;&lt;b&gt;Change Shape (Su)&lt;/b&gt; Unlike a standard imp, Benabak's change shape ability allows him to take the form of a bat instead of a boar or giant spider.  &lt;/h5&gt;&lt;h5&gt;&lt;b&gt;Infernal Jinx (Su)&lt;/b&gt; Benabak has developed the ability to curse other creatures with ill luck. As a standard action, he can jinx a creature within 30 feet who fails a DC 13 Will save. A jinxed creature takes a -2 penalty on its next d20 roll. The effects of the jinx wear off after 1 minute. A creature that succeeds on the saving throw is immune to Benabak's infernal jinx for 24 hours. The save DC is Charisma-based.  &lt;/h5&gt;&lt;h5&gt;&lt;b&gt;Poison (Ex)&lt;/b&gt; Sting-injury; &lt;i&gt;save&lt;/i&gt; Fort DC 13; &lt;i&gt;frequency&lt;/i&gt; 1/round for 6 rounds; &lt;i&gt;effect&lt;/i&gt; 1d2 Dex; &lt;i&gt;cure&lt;/i&gt; 1 &lt;i&gt;save&lt;/i&gt;. The save DC is Constitution-based, and includes a +2 racial bonus.&lt;/h5&gt;&lt;/div&gt;&lt;br&gt;&lt;div&gt;&lt;h4&gt;&lt;p&gt;&lt;p&gt;Over the decades since his emancipation, more than a few thugs have attempted to divest Benabak of his hard-earned winnings. The imp's elusiveness, arcane defenses, and mobility often best those who attempt to seize his hoard by force. To protect his tower home, Benabak hung a trio of zombie soldiers upside down from a pair of beams on the third floor. He used a &lt;i&gt;wand of command undead&lt;/i&gt; that he won from a down-on-her-luck arcanist to procure the zombies, who were the unfortunate victims of an ill-fated training exercise against a devil. The zombies gnash their teeth, and lash out at any living creatures in reach, serving as warnings to potential pilferers, as well as last-ditch security. Whenever would-be thieves attempts to steal the imp's treasures, Benabak kills them and strings their bodies up with the zombies. Two such corpses currently hang among the undead. Benabak hopes to one day gain the resources to raise these corpses as zombies as well.  Those who wish to end Benabak's tiny reign of corruption may do best to outwit him by beating the imp at his own game.&lt;/p&gt;&lt;/h4&gt;&lt;/div&gt;</t>
  </si>
  <si>
    <t>wand of command undead (7 charges); Other Gear dagger, darts (20) with imp poison</t>
  </si>
  <si>
    <t>Furcas</t>
  </si>
  <si>
    <t>darkvision 60 ft., detect chaos, detect good, see in darkness, true seeing; Perception +45</t>
  </si>
  <si>
    <t>frightful presence (120 ft., DC 35), unholy aura (30 ft., DC 28, 10 rounds)</t>
  </si>
  <si>
    <t>46, touch 33, flat-footed 39</t>
  </si>
  <si>
    <t>(+4 deflection, +7 Dex, +13 natural, +14 profane, -2 size)</t>
  </si>
  <si>
    <t>(31d10+465)</t>
  </si>
  <si>
    <t>regeneration (epic and good, good and mythic, or deific)</t>
  </si>
  <si>
    <t>Fort +36, Ref +28, Will +27</t>
  </si>
  <si>
    <t>armor of thorns, freedom of movement, hellish resurrection, immovable</t>
  </si>
  <si>
    <t>20/good, epic, and silver</t>
  </si>
  <si>
    <t>ability damage, ability drain, charm effects, compulsion effects, death effects, energy drain, fire, petrification, poison</t>
  </si>
  <si>
    <t>Avernus Claw +48/+43/+38/+33 (2d6+19/19-20 plus 1d6 fire), 2 hooves +44 (1d8+15 plus disease), slam +44 (1d8+15 plus swat)</t>
  </si>
  <si>
    <t>poison barb +36 (1d4+15/19-20 plus poison)</t>
  </si>
  <si>
    <t>15 ft. (25 ft. with trident)</t>
  </si>
  <si>
    <t>crown of laurels, disease, poison, poison barb, powerful hooves, swat, trample (4d8+22, DC 40)</t>
  </si>
  <si>
    <t>Spell-Like Abilities (CL 27th; concentration +37)  Constant-air walk, detect chaos, detect good, freedom of movement, true seeing, unholy aura (DC 28)   At Will-blasphemy (DC 27), desecrate, diminish plants, greater dispel magic, greater teleport, plant growth, shapechange, telekinesis (DC 25), thorny entanglementACG (DC 23), unhallow, unholy blight, wall of stone   3/day-overwhelming presenceUM (DC 29), quickened fire seeds (DC 26), reverse gravity, summon devils   1/day-imprisonment (DC 29), meteor swarm (DC 29), time stop</t>
  </si>
  <si>
    <t>Str 40, Dex 24, Con 40, Int 29, Wis 33, Cha 31</t>
  </si>
  <si>
    <t>+48 (+52 bull rush, +52 disarm)</t>
  </si>
  <si>
    <t>83 (immovable 85 vs. bull rush, 85 vs. disarm, 87 vs. trip)</t>
  </si>
  <si>
    <t>Awesome Blow, Blind-Fight, Combat Expertise, Combat Reflexes, Craft Magic Arms and Armor, Critical Focus, Greater Bull Rush, Greater Disarm, Improved Bull Rush, Improved Critical (trident), Improved Disarm, Iron Will, Multiattack, Power Attack, Quicken Spell-Like Ability (fire seeds), Staggering Critical</t>
  </si>
  <si>
    <t>Bluff +44, Diplomacy +44, Handle Animal +44, Heal +42, Intimidate +44, Knowledge (arcana) +40, Knowledge (engineering) +40, Knowledge (nature) +43, Knowledge (planes) +43, Perception +45, Profession (herbalist) +42, Sense Motive +45, Spellcraft +40, Stealth +33, Use Magic Device +41</t>
  </si>
  <si>
    <t>Abyssal, Celestial, Common, Draconic, Dwarven, Elven, Infernal, Sylvan; telepathy 300 ft.</t>
  </si>
  <si>
    <t>infernal duke traits (see page 43), irresistible force</t>
  </si>
  <si>
    <t>triple standard (Avernus Claw, other treasure)</t>
  </si>
  <si>
    <t>This giant, centaurlike creature's body is made of hardened, thorny vines. A crown of laurels graces its brow.</t>
  </si>
  <si>
    <t>Infernal Duke</t>
  </si>
  <si>
    <t>Armor of Thorns (Ex) A network of thorny vines armors and invades Furcas's body. Any creature that strikes Furcas with a non-reach melee weapon, unarmed strike, or natural weapon takes 1d8+7 points of piercing damage from the barbs studding the infernal duke's body and must succeed at a DC 40 Fortitude saving throw or be poisoned (potentially in addition to the effects of unholy aura). This living, toxic armor also feeds off of all manner of corruption. Any attempt to poison Furcas or magically control his vine armor heals him for 4d6 points of damage. Furcas can also use his poison barbs to heal himself in this way.  Crown of Laurels (Su) Once per day as a move action, Furcas can bestow his laurel crown upon an adjacent creature. For the next 24 hours, the creature is affected as per the spells greater heroism and unholy aura. At the end of this period, these benefits cease and the creature is infected with a particularly resilient form of devil chills (see below). This  version requires six consecutive successful saving throws to cure, and can be magically cured only by a lawful evil spellcaster. Creatures immune to disease suffer no negative effects. The crown always returns to Furcas after 24 hours.  Disease (Su) Devil chills: hooves-injury; save Fort DC 40; onset immediate; frequency 1/day; effect 1d3 Str damage; cure 3 consecutive saves. The save DC is Constitution-based.  Immovable (Ex) While conscious, Furcas cannot be moved, tripped, or knocked prone by any attack, combat maneuver, spell, or similar effect generated by any creature lesser than a deity or object of less than artifact-level power.  Irresistible Force (Su) Anytime Furcas's attack moves a foe-whether through the use of a combat maneuver, Awesome Blow, telekinesis, or a similar effect-that creature is moved double the normal distance.  Poison (Ex) Poison barb-injury; save Fort DC 20; frequency 1/round for 10 rounds; effect fatigued; cure 3 consecutive saves. The save DC is Constitution-based.  Poison Barb (Su) As a standard action, Furcas can grow and fire a toxic barb from his body. This is a ranged attack with a range increment of 60 feet. Any creature struck by the barb must succeed at a DC 40 Fortitude saving throw or be poisoned. Furcas can decide what type of poison the barb bears, whether his own fatiguing toxin or any poison conveyed through injury that appears on the chart on page 559 of the Pathfinder RPG Core Rulebook. After using this ability, Furcas cannot grow another barb for 1d4 rounds.  Powerful Hooves (Ex) Furcas's hoof attacks are considered primary attacks. He always adds his full Strength bonus to the amount of damage dealt by his hooves.  Swat (Ex) As a free action, Furcas can use the Awesome Blow feat with his slam attack. Because of his irresistible force ability, any creature affected by this attack is hurled 20 feet.</t>
  </si>
  <si>
    <t>Called the Knight of the Laurels and the Sentinel of Dis, Furcas is the infernal duke of duty, flames, and herbalism. His disparate concerns model him as a true knight of Hell, a sentry armed with fire and girded by thorns. His patience and wisdom make him one of the multiverse's greatest military commanders, but also a sage of all things green and growing. It might take eons, but Furcas knows that a relentless will can forge even the most delicate petal into a weapon deadlier than any spear.  While laurels do crown Furcas's brown, his title stems from the tangle of parasitic, cassytha-like growths that riddle the remains of his stern, once-angelic form. These vines constitute a mighty, tauric body-one that serves as armor for the infernal duke and as a bed for innumerable toxic plants. Furcas is rarely seen without the Avernus Claw, a trident gifted to him by Typhon, the deceased former archdevil of Avernus. The burning trident holds  the power to block any escape from the first layer of Hell, and serves as Furcas's divine symbol.  As Furcas's demesne-the Hanging Marches-lies on Avernus, the infernal duke is the subject of the layer's ruler, Barbatos. However, Furcas also maintains strong ties with Dis, the second layer of Hell, and its imperious ruler, the archdevil Dispater. These dual loyalties stem from the ancient hellmouth Voulgaz, which yawns at the center of Furcas's realm. The infernal duke's fortress, the Forked Pyre, guards the hellmouth and serves as the stronghold from which Furcas oversees his legions as they conduct travelers and damned souls into the plane-city beyond. Furcas has overseen this post for countless eons, and despite numerous sieges by celestials and proteans alike, the gate to Dis has never fallen.  Whether seeking to reclaim a damned soul (rightfully or otherwise), to gain some wisdom of the natural world, or to secure passage to Dis, characters with business in Hell are likely to travel through the Hanging Marches. This is made all the easier from Golarion by a permanent portal that connects a forested valley within Brevoy's Icerime Peaks with Olikscourt, a toppled outpost on the shore of the Crawling Sea. Few who trespass in the Hanging Marches escape the notice of the Knight of the Laurels.</t>
  </si>
  <si>
    <t>&lt;link rel="stylesheet"href="PF.css"&gt;&lt;div&gt;&lt;h2&gt;Infernal Duke, Furcas&lt;/h2&gt;&lt;h3&gt;&lt;i&gt;This giant, centaurlike creature's body is made of hardened, thorny vines. A crown of laurels graces its brow.&lt;/i&gt;&lt;/h3&gt;&lt;br&gt;&lt;/div&gt;&lt;div class="heading"&gt;&lt;p class="alignleft"&gt;Furcas&lt;/p&gt;&lt;p class="alignright"&gt;CR 27&lt;/p&gt;&lt;div style="clear: both;"&gt;&lt;/div&gt;&lt;/div&gt;&lt;div&gt;&lt;h5&gt;&lt;b&gt;XP &lt;/b&gt;3,276,800&lt;/h5&gt;&lt;h5&gt;LE Huge outsider (devil, evil, extraplanar, lawful)&lt;/h5&gt;&lt;h5&gt;&lt;b&gt;Init &lt;/b&gt;+7; &lt;b&gt;Senses &lt;/b&gt;darkvision 60 ft., &lt;i&gt;detect chaos&lt;/i&gt;, &lt;i&gt;detect good&lt;/i&gt;, see in darkness, &lt;i&gt;true seeing&lt;/i&gt;; Perception +45&lt;/h5&gt;&lt;h5&gt;&lt;b&gt;Aura &lt;/b&gt;frightful presence (120 ft., DC 35), &lt;i&gt;&lt;i&gt;unholy&lt;/i&gt; aura&lt;/i&gt; (30 ft., DC 28, 10 rounds)&lt;/h5&gt;&lt;/div&gt;&lt;hr/&gt;&lt;div&gt;&lt;h5&gt;&lt;b&gt;DEFENSE&lt;/b&gt;&lt;/h5&gt;&lt;/div&gt;&lt;hr/&gt;&lt;div&gt;&lt;h5&gt;&lt;b&gt;AC &lt;/b&gt;46, touch 33, flat-footed 39 (+4 deflection, +7 Dex, +13 natural, +14 profane, -2 size)&lt;/h5&gt;&lt;h5&gt;&lt;b&gt;hp &lt;/b&gt;635 (31d10+465); regeneration (epic and good, good and mythic, or deific)&lt;/h5&gt;&lt;h5&gt;&lt;b&gt;Fort &lt;/b&gt;+36, &lt;b&gt;Ref &lt;/b&gt;+28, &lt;b&gt;Will &lt;/b&gt;+27&lt;/h5&gt;&lt;h5&gt;&lt;b&gt;Defensive Abilities &lt;/b&gt;armor of thorns, freedom of movement, hellish resurrection, immovable; &lt;b&gt;DR &lt;/b&gt;20/good, epic, and silver; &lt;b&gt;Immune &lt;/b&gt;ability damage, ability drain, charm effects, compulsion effects, death effects, energy drain, fire, petrification, poison; &lt;b&gt;Resist &lt;/b&gt;acid 30, cold 30; &lt;b&gt;SR &lt;/b&gt;38&lt;/h5&gt;&lt;/div&gt;&lt;hr/&gt;&lt;div&gt;&lt;h5&gt;&lt;b&gt;OFFENSE&lt;/b&gt;&lt;/h5&gt;&lt;/div&gt;&lt;hr/&gt;&lt;div&gt;&lt;h5&gt;&lt;b&gt;Spd &lt;/b&gt;50 ft.;  &lt;i&gt;air walk&lt;/i&gt;&lt;/h5&gt;&lt;h5&gt;&lt;b&gt;Melee &lt;/b&gt;&lt;i&gt;Avernus Claw&lt;/i&gt; +48/+43/+38/+33 (2d6+19/19-20 plus 1d6 &lt;i&gt;fire&lt;/i&gt;), 2 hooves +44 (1d8+15 plus disease), slam +44 (1d8+15 plus swat)&lt;/h5&gt;&lt;h5&gt;&lt;b&gt;Ranged &lt;/b&gt;poison barb +36 (1d4+15/19-20 plus poison)&lt;/h5&gt;&lt;h5&gt;&lt;b&gt;Space &lt;/b&gt;15 ft.; &lt;b&gt;Reach &lt;/b&gt;15 ft. (25 ft. with trident)&lt;/h5&gt;&lt;h5&gt;&lt;b&gt;Special Attacks &lt;/b&gt;crown of laurels, disease, poison, poison barb, powerful hooves, swat, trample (4d8+22, DC 40)&lt;/h5&gt;&lt;h5&gt;&lt;b&gt;Spell-Like Abilities&lt;/b&gt; (CL 27th; concentration +37)  &lt;/br&gt;Constant&amp;mdash;&lt;i&gt;air walk&lt;/i&gt;, &lt;i&gt;detect chaos&lt;/i&gt;, &lt;i&gt;detect good&lt;/i&gt;, &lt;i&gt;freedom of movement&lt;/i&gt;, &lt;i&gt;true seeing&lt;/i&gt;, &lt;i&gt;&lt;i&gt;unholy&lt;/i&gt; aura&lt;/i&gt; (DC 28) &lt;/br&gt;At Will&amp;mdash;&lt;i&gt;blasphemy&lt;/i&gt; (DC 27), &lt;i&gt;desecrate&lt;/i&gt;, &lt;i&gt;diminish plants&lt;/i&gt;, &lt;i&gt;greater dispel magic&lt;/i&gt;, &lt;i&gt;greater teleport&lt;/i&gt;, &lt;i&gt;plant growth&lt;/i&gt;, &lt;i&gt;shapechange&lt;/i&gt;, &lt;i&gt;telekinesis&lt;/i&gt; (DC 25), &lt;i&gt;thorny entanglement&lt;/i&gt;&lt;sup&gt;ACG&lt;/sup&gt; (DC 23), &lt;i&gt;unhallow&lt;/i&gt;, &lt;i&gt;&lt;i&gt;unholy&lt;/i&gt; blight&lt;/i&gt;, &lt;i&gt;wall of stone&lt;/i&gt; &lt;/br&gt;3/day&amp;mdash;&lt;i&gt;overwhelming presence&lt;/i&gt;&lt;sup&gt;UM&lt;/sup&gt; (DC 29), quickened &lt;i&gt;&lt;i&gt;fire&lt;/i&gt; seeds&lt;/i&gt; (DC 26), &lt;i&gt;reverse gravity&lt;/i&gt;, summon devils &lt;/br&gt;1/day&amp;mdash;&lt;i&gt;imprisonment&lt;/i&gt; (DC 29), &lt;i&gt;meteor swarm&lt;/i&gt; (DC 29), &lt;i&gt;time stop&lt;/i&gt;&lt;/h5&gt;&lt;/h5&gt;&lt;/div&gt;&lt;hr/&gt;&lt;div&gt;&lt;h5&gt;&lt;b&gt;STATISTICS&lt;/b&gt;&lt;/h5&gt;&lt;/div&gt;&lt;hr/&gt;&lt;div&gt;&lt;h5&gt;&lt;b&gt;Str &lt;/b&gt;40, &lt;b&gt;Dex &lt;/b&gt;24, &lt;b&gt;Con &lt;/b&gt;40, &lt;b&gt;Int &lt;/b&gt; 29, &lt;b&gt;Wis &lt;/b&gt;33, &lt;b&gt;Cha &lt;/b&gt;31&lt;/h5&gt;&lt;h5&gt;&lt;b&gt;Base Atk &lt;/b&gt;+31; &lt;b&gt;CMB &lt;/b&gt;+48 (+52 bull rush, +52 disarm); &lt;b&gt;CMD &lt;/b&gt;83 (immovable 85 vs. bull rush, 85 vs. disarm, 87 vs. trip)&lt;/h5&gt;&lt;h5&gt;&lt;b&gt;Feats &lt;/b&gt;Awesome Blow, Blind-Fight, Combat Expertise, Combat Reflexes, Craft Magic Arms and Armor, Critical Focus, Greater Bull Rush, Greater Disarm, Improved Bull Rush, Improved Critical (trident), Improved Disarm, Iron Will, Multiattack, Power Attack, Quicken Spell-Like Ability (&lt;i&gt;&lt;i&gt;fire&lt;/i&gt; seeds&lt;/i&gt;), Staggering Critical&lt;/h5&gt;&lt;h5&gt;&lt;b&gt;Skills &lt;/b&gt;Bluff +44, Diplomacy +44, Handle Animal +44, Heal +42, Intimidate +44, Knowledge (arcana) +40, Knowledge (engineering) +40, Knowledge (nature) +43, Knowledge (planes) +43, Perception +45, Profession (herbalist) +42, Sense Motive +45, Spellcraft +40, Stealth +33, Use Magic Device +41&lt;/h5&gt;&lt;h5&gt;&lt;b&gt;Languages &lt;/b&gt;Abyssal, Celestial, Common, Draconic, Dwarven, Elven, Infernal, Sylvan; telepathy 300 ft.&lt;/h5&gt;&lt;h5&gt;&lt;b&gt;SQ &lt;/b&gt;infernal duke traits (see page 43), irresistible force&lt;/h5&gt;&lt;/div&gt;&lt;hr/&gt;&lt;div&gt;&lt;h5&gt;&lt;b&gt;ECOLOGY&lt;/b&gt;&lt;/h5&gt;&lt;/div&gt;&lt;hr/&gt;&lt;div&gt;&lt;h5&gt;&lt;b&gt;Environment &lt;/b&gt; any (Hell)&lt;/h5&gt;&lt;h5&gt;&lt;b&gt;Organization &lt;/b&gt;solitary (unique)&lt;/h5&gt;&lt;h5&gt;&lt;b&gt;Treasure &lt;/b&gt;triple standard (&lt;i&gt;Avernus Claw&lt;/i&gt;, other treasure)&lt;/h5&gt;&lt;/div&gt;&lt;hr/&gt;&lt;div&gt;&lt;h5&gt;&lt;b&gt;SPECIAL ABILITIES&lt;/b&gt;&lt;/h5&gt;&lt;/div&gt;&lt;hr/&gt;&lt;div&gt;&lt;/h5&gt;&lt;h5&gt;&lt;b&gt;Armor of Thorns (Ex)&lt;/b&gt; A network of thorny vines armors and invades Furcas's body. Any creature that strikes Furcas with a non-reach melee weapon, unarmed strike, or natural weapon takes 1d8+7 points of piercing damage from the barbs studding the infernal duke's body and must succeed at a DC 40 Fortitude saving throw or be poisoned (potentially in addition to the effects of &lt;i&gt;&lt;i&gt;unholy&lt;/i&gt; aura&lt;/i&gt;). This living, toxic armor also feeds off of all manner of corruption. Any attempt to poison Furcas or magically control his vine armor heals him for 4d6 points of damage. Furcas can also use his poison barbs to heal himself in this way.  &lt;/h5&gt;&lt;h5&gt;&lt;b&gt;Crown of Laurels (Su)&lt;/b&gt; Once per day as a move action, Furcas can bestow his laurel crown upon an adjacent creature. For the next 24 hours, the creature is affected as per the spells &lt;i&gt;greater heroism&lt;/i&gt; and &lt;i&gt;&lt;i&gt;unholy&lt;/i&gt; aura&lt;/i&gt;. At the end of this period, these benefits cease and the creature is infected with a particularly resilient form of devil chills (see below). This  version requires six consecutive successful saving throws to cure, and can be magically cured only by a lawful evil spellcaster. Creatures immune to disease suffer no negative effects. The crown always returns to Furcas after 24 hours.  &lt;/h5&gt;&lt;h5&gt;&lt;b&gt;Disease (Su)&lt;/b&gt; &lt;i&gt;Devil chills&lt;/i&gt;: hooves-injury; save Fort DC 40; &lt;i&gt;onset&lt;/i&gt; immediate; frequency 1/day; effect 1d3 Str damage; cure 3 consecutive saves. The save DC is Constitution-based.  &lt;/h5&gt;&lt;h5&gt;&lt;b&gt;Immovable (Ex)&lt;/b&gt; While conscious, Furcas cannot be moved, tripped, or knocked prone by any attack, combat maneuver, spell, or similar effect generated by any creature lesser than a deity or object of less than artifact-level power.  &lt;/h5&gt;&lt;h5&gt;&lt;b&gt;Irresistible Force (Su)&lt;/b&gt; Anytime Furcas's attack moves a foe-whether through the use of a combat maneuver, Awesome Blow, &lt;i&gt;telekinesis&lt;/i&gt;, or a similar effect-that creature is moved double the normal distance.  &lt;/h5&gt;&lt;h5&gt;&lt;b&gt;Poison (Ex)&lt;/b&gt; Poison barb-injury; &lt;i&gt;save&lt;/i&gt; Fort DC 20; &lt;i&gt;frequency&lt;/i&gt; 1/round for 10 rounds; &lt;i&gt;effect&lt;/i&gt; fatigued; &lt;i&gt;cure&lt;/i&gt; 3 consecutive &lt;i&gt;save&lt;/i&gt;s. The save DC is Constitution-based.  &lt;/h5&gt;&lt;h5&gt;&lt;b&gt;Poison Barb (Su)&lt;/b&gt; As a standard action, Furcas can grow and &lt;i&gt;fire&lt;/i&gt; a toxic barb from his body. This is a ranged attack with a range increment of 60 feet. Any creature struck by the barb must succeed at a DC 40 Fortitude saving throw or be poisoned. Furcas can decide what type of poison the barb bears, whether his own fatiguing toxin or any poison conveyed through injury that appears on the chart on page 559 of the &lt;i&gt;Pathfinder RPG Core Rulebook&lt;/i&gt;. After using this ability, Furcas cannot grow another barb for 1d4 rounds.  &lt;/h5&gt;&lt;h5&gt;&lt;b&gt;Powerful Hooves (Ex)&lt;/b&gt; Furcas's hoof attacks are considered primary attacks. He always adds his full Strength bonus to the amount of damage dealt by his hooves.  &lt;/h5&gt;&lt;h5&gt;&lt;b&gt;Swat (Ex)&lt;/b&gt; As a free action, Furcas can use the Awesome Blow feat with his slam attack. Because of his irresistible force ability, any creature affected by this attack is hurled 20 feet.&lt;/h5&gt;&lt;/div&gt;&lt;br&gt;&lt;div&gt;&lt;h4&gt;&lt;p&gt;&lt;p&gt;Called the Knight of the Laurels and the Sentinel of Dis, Furcas is the infernal duke of duty, flames, and herbalism. His disparate concerns model him as a true knight of Hell, a sentry armed with &lt;i&gt;fire&lt;/i&gt; and girded by thorns. His patience and wisdom make him one of the multiverse's greatest military commanders, but also a sage of all things green and growing. It might take eons, but Furcas knows that a relentless will can forge even the most delicate petal into a weapon deadlier than any spear.  While laurels do crown Furcas's brown, his title stems from the tangle of parasitic, cassytha-like growths that riddle the remains of his stern, once-angelic form. These vines constitute a mighty, tauric body-one that serves as armor for the infernal duke and as a bed for innumerable toxic plants. Furcas is rarely seen without the &lt;i&gt;Avernus Claw&lt;/i&gt;, a trident gifted to him by Typhon, the deceased former archdevil of Avernus. The burning trident holds  the power to block any escape from the first layer of Hell, and serves as Furcas's divine symbol.  As Furcas's demesne-the Hanging Marches-lies on Avernus, the infernal duke is the subject of the layer's ruler, Barbatos. However, Furcas also maintains strong ties with Dis, the second layer of Hell, and its imperious ruler, the archdevil Dispater. These dual loyalties stem from the ancient hellmouth Voulgaz, which yawns at the center of Furcas's realm. The infernal duke's fortress, the Forked Pyre, guards the hellmouth and serves as the stronghold from which Furcas oversees his legions as they conduct travelers and damned souls into the plane-city beyond. Furcas has overseen this post for countless eons, and despite numerous sieges by celestials and proteans alike, the gate to Dis has never fallen.  Whether seeking to reclaim a damned soul (rightfully or otherwise), to gain some wisdom of the natural world, or to secure passage to Dis, characters with business in Hell are likely to travel through the Hanging Marches. This is made all the easier from Golarion by a permanent portal that connects a forested valley within Brevoy's Icerime Peaks with Olikscourt, a toppled outpost on the shore of the Crawling Sea. Few who trespass in the Hanging Marches escape the notice of the Knight of the Laurels.&lt;/p&gt;&lt;/h4&gt;&lt;/div&gt;</t>
  </si>
  <si>
    <t>Section 15: Copyright Notice – Monster Database</t>
  </si>
  <si>
    <t>Issues? Contact me at chopswil@comcast.net</t>
  </si>
  <si>
    <t>27 jul 2015: updated for AP 93, Cohorts &amp; Companions, AP 94, Monster Summoner's Handbook, Inner Sea Monster Codex, We Be Goblins Free, AP 95, AP 96, Hell Unleashed</t>
  </si>
  <si>
    <t>02 may 2015: updated for Tombs Of Golarion, AP 92</t>
  </si>
  <si>
    <t>07 Mar 2015: updated for AP 91, Belkzen, Daughters Of Fury</t>
  </si>
  <si>
    <t>24 Jan 2015: updated for AP 90 &amp; Familiar Folio</t>
  </si>
  <si>
    <t>27 Dec 2014: updated for PFRPG Bestiary 3 errata</t>
  </si>
  <si>
    <t>14 Dec 2014: updated for AP 88, AP 89, Plunder &amp; Peril and finished Monster Codex</t>
  </si>
  <si>
    <t>01 Nov 2014: updated for AP 87,  started Monster Codex</t>
  </si>
  <si>
    <t>04 Oct 2014: updated for AP 86</t>
  </si>
  <si>
    <t>23 Aug 2014: updated for AP 85</t>
  </si>
  <si>
    <t>27 jul 2014: updated for AP 83, AP 84, The Emerald Spire</t>
  </si>
  <si>
    <t>26 Jun 2014: updatred for AP 82, Numeria Land Of Fallen Stars</t>
  </si>
  <si>
    <t>31 May 2014: updated for AP 81</t>
  </si>
  <si>
    <t>04 May 2014: updated for aP 80</t>
  </si>
  <si>
    <t xml:space="preserve">
23 Mar 2014: Updated for AP 79 and Tears At Bitter Manor</t>
  </si>
  <si>
    <t>23 Feb 2014: updated for AP 78</t>
  </si>
  <si>
    <t>26 Jan 2014: updated for AP 77, Osirion, Legacy Of Pharaohs, People Of The Sands. Dedupped a bunch of monsters</t>
  </si>
  <si>
    <t>06 Dec 2013: updated for completed Bestiary 4</t>
  </si>
  <si>
    <t>17 Nov 2013: updated for Tome of Horrors 4 (all done), AP 75 and Bestiary 4 started Es</t>
  </si>
  <si>
    <t>29 Sep 2013: updated for AP 74, Mythic Origins, Mythic Realms</t>
  </si>
  <si>
    <t>08 sept 2013: updated for rest of Mythic Adventures monsters, now complete</t>
  </si>
  <si>
    <t>02 Sept 2013: updated for AP 73,Wrath Of The Righteous, Faiths &amp; Philosophies, Demon Hunter's Handbook, Demons Revisited, Mythic Adventures, Tome of Horrors 4 through middile of the Es</t>
  </si>
  <si>
    <t>28 Jul 2013: updated for AP 72,Dragonslayer's Handbook, The Worldwound,Pathfinder Society Primer, The Dragon's Demand and just started Tome of Horrors 4</t>
  </si>
  <si>
    <t>06 Jul 2013: minor update for dup of dire lion, space/reach on eagle and some formatting issues with some creature types</t>
  </si>
  <si>
    <t>29 Jun 2013: Updated for AP 71</t>
  </si>
  <si>
    <t>06 Jun 2013: Updated for Doom Comes To Dustpawn, Chronicle Of The Righteous, Fey Revisited,AP 70. also, the field HP_Mods wasn't being added to the fulltext field for all monsters. this has been fixed</t>
  </si>
  <si>
    <t>21 Apr 2013: updated for Fangwood Keep &amp; AP 69</t>
  </si>
  <si>
    <t>24 Mar 2013: Updated for AP 68, Broken Chains, and Dungeoneers Handbook</t>
  </si>
  <si>
    <t>23 Feb 2013: updated for Reign Of Winter Player's Guide, Animal Archive, AP 67, Carrion Hill, Masks Of The Living God. Also Errata has been applied to all Bestiary 2 monsters—finally.</t>
  </si>
  <si>
    <t>06 Feb 2013: Updated for AP 66 and Irrisen Land Of Eternal Winter</t>
  </si>
  <si>
    <t>24 Dec 2012: updated for AP 65 and Mystery Monsters Revisited</t>
  </si>
  <si>
    <t>02 Dec 2012: Updated for Inner Sea Bestiary and AP 64</t>
  </si>
  <si>
    <t>10 Nov 2012: updated for AP 63, Murder's Mark and Tome of Horrors Complete is now complete!!!</t>
  </si>
  <si>
    <t>30 Sep 2012: Updated for AP 62, Artifacts &amp; Legends and Knights Of The Inner Sea</t>
  </si>
  <si>
    <t>19 Aug 2012: updated AP 60 &amp; 61, Moonscar and RotRL-AE-Appendix</t>
  </si>
  <si>
    <t>22 JUl  2012: Updated AP 58 &amp; 59, Magnimar City Of Monuments, RotRL-AE-Burnt Offerings, started RotRL-AE-The Skinsaw Murders , name field is now just name, added linkedtext and id fields</t>
  </si>
  <si>
    <t>21 Jun 2012: Updated with AP 57, Lost Kingdoms, Advanced Race Guide</t>
  </si>
  <si>
    <t>12 Jun 2012: Added Tome of Horrors Complete up through Ts</t>
  </si>
  <si>
    <t>04 Jun 2012: Added Tome of Horrors Complete up through Rs, started Ss</t>
  </si>
  <si>
    <t>27 May 2012: Add Tome of Horrors through Qs. Added AP 56, Giants Revisited and No Response From Deepmar</t>
  </si>
  <si>
    <t>14 May 2012: Add Tome of Horrors Complete up to Ns and changed werebat's group to lycanthrope</t>
  </si>
  <si>
    <t>06 May 2012: Add Tome of Horrors Complete Ls and a smidgen of the Ms. New field AlternateNameFormwhich hold either the monster's name that is parentheses or its form i.e. lycanthrope</t>
  </si>
  <si>
    <t>22 Apr 2012 Updated for AP 55 and Isles Of The Shackles</t>
  </si>
  <si>
    <t>8 Apr 2012: Added Tome of Horrors Complete through Js</t>
  </si>
  <si>
    <t>18 Mar 2012: added Tome of Horrors Complete through Gs</t>
  </si>
  <si>
    <t>+16 vs. nonmagical disease</t>
  </si>
  <si>
    <t>+1 vs. traps</t>
  </si>
  <si>
    <t>Fort +8, Ref +5, Will +5; +2 vs. fear</t>
  </si>
  <si>
    <t>Fort +0, Ref +5, Will +1; +1 vs. traps</t>
  </si>
  <si>
    <t>Fort +6, Ref +2, Will +3; +1 vs. fear</t>
  </si>
  <si>
    <t>Fort +5, Ref +2, Will +3; +1 vs. fear</t>
  </si>
  <si>
    <t>Fort +7, Ref +2, Will +2; +1 vs. fear</t>
  </si>
  <si>
    <t>Fort +4, Ref +5, Will +3; +1 vs. traps</t>
  </si>
  <si>
    <t>Fort +3, Ref +5, Will +3; +1 vs. traps</t>
  </si>
  <si>
    <t>Fort +4, Ref +6, Will +3; +2 vs. fear</t>
  </si>
  <si>
    <t>Fort +8, Ref +4, Will +4; +2 vs. fear</t>
  </si>
  <si>
    <t>Fort +6, Ref +9, Will +5; +11 vs. traps</t>
  </si>
  <si>
    <t>Fort +11, Ref +10, Will +4; +2 vs. fear</t>
  </si>
  <si>
    <t>Fort +16, Ref +6, Will +13; +17 vs. mind-affecting effects</t>
  </si>
  <si>
    <t>Fort +8, Ref +5, Will +3; +10 vs. nonmagical disease</t>
  </si>
  <si>
    <t>Fort +4, Ref +4, Will +2; +1 vs. fear</t>
  </si>
  <si>
    <t>Fort +2, Ref +3, Will -1; +2 vs. disease and mind-affecting effects</t>
  </si>
  <si>
    <t>Fort +7, Ref +10, Will +9; +11 vs. charm effects</t>
  </si>
  <si>
    <t>Fort +14, Ref +8, Will +7; +16 vs. nonmagical disease</t>
  </si>
  <si>
    <t>Fort +8, Ref +3, Will +4; +2 vs. fear</t>
  </si>
  <si>
    <t>+11 vs. traps</t>
  </si>
  <si>
    <t>+10 vs. nonmagical diseases</t>
  </si>
  <si>
    <t>+17 vs. mind-affecting effect</t>
  </si>
  <si>
    <t>+2 vs. disease and mind-affecting effects</t>
  </si>
  <si>
    <t>+11 vs. charm effects</t>
  </si>
  <si>
    <t>+8 vs. mind-affecting spells and effects, +4 vs. death spells and effects</t>
  </si>
  <si>
    <t>10/good or evil or lawful or chaotic</t>
  </si>
  <si>
    <t>10/magic and slashing or bludgeoning</t>
  </si>
  <si>
    <t>10/lawful and magic</t>
  </si>
  <si>
    <t>human</t>
  </si>
  <si>
    <t>sorcerer 13</t>
  </si>
  <si>
    <t>Ossumental, Earth</t>
  </si>
  <si>
    <t>Ossumental, Fire</t>
  </si>
  <si>
    <t>Ossumental, Air</t>
  </si>
  <si>
    <t>Ossumental, Water</t>
  </si>
  <si>
    <t>Living Sandstorm, Sandstorm Form</t>
  </si>
  <si>
    <t>Living Sandstorm, Humanoid Form</t>
  </si>
  <si>
    <t>Silverblood Werewolf, Human Form</t>
  </si>
  <si>
    <t>Silverblood Werewolf, Hybrid Form</t>
  </si>
  <si>
    <t>Stabbing Beast, Humanoid Form</t>
  </si>
  <si>
    <t>Stabbing Beast, Scorpion Form</t>
  </si>
  <si>
    <t>Estuarine Worm, Shemu Form</t>
  </si>
  <si>
    <t>Estuarine Worm, Akhet Form</t>
  </si>
  <si>
    <t>Benaioh, Clay Vessel</t>
  </si>
  <si>
    <t>Benaioh, Ooze Form</t>
  </si>
  <si>
    <t>Wererat, Human Form</t>
  </si>
  <si>
    <t>Wererat, Hybrid Form</t>
  </si>
  <si>
    <t>Werewolf, Human Form</t>
  </si>
  <si>
    <t>Werewolf, Hybrid Form</t>
  </si>
  <si>
    <t>Werebear, Human Form</t>
  </si>
  <si>
    <t>Werebear, Hybrid Form</t>
  </si>
  <si>
    <t>Wereboar, Human Form</t>
  </si>
  <si>
    <t>Wereboar, Hybrid Form</t>
  </si>
  <si>
    <t>Weretiger, Human Form</t>
  </si>
  <si>
    <t>Weretiger, Hybrid Form</t>
  </si>
  <si>
    <t>Werebat, Human Form</t>
  </si>
  <si>
    <t>Werebat, Hybrid Form</t>
  </si>
  <si>
    <t>Werecrocodile, Human Form</t>
  </si>
  <si>
    <t>Werecrocodile, Hybrid Form</t>
  </si>
  <si>
    <t>Wereshark, Human Form</t>
  </si>
  <si>
    <t>Wereshark, Hybrid Form</t>
  </si>
  <si>
    <t>fast healing 5 or 20 (see Devour Soul)</t>
  </si>
  <si>
    <t xml:space="preserve"> extraplanar</t>
  </si>
  <si>
    <t>Monk Abilities (Ex or Su) The Old Man has the following abilities of a 16th-level monk: AC bonus (+4), fast movement (80 ft.), high jump, ki pool (18 points, adamantine, magic), quivering palm (DC 28), slow fall (70 ft.), stunning fist (blinded, deafened, fatigued, staggered, or stunned)</t>
  </si>
  <si>
    <t>25 (vs. lawful spells and creatures only)</t>
  </si>
  <si>
    <t>swift flight</t>
  </si>
  <si>
    <t>80 ft., fly 200 ft. (average)</t>
  </si>
  <si>
    <t>40 ft., fly 250 ft. (clumsy), swim 60 ft.</t>
  </si>
  <si>
    <t>50 ft., swim 120 ft.</t>
  </si>
  <si>
    <t>30 ft., fly 40 ft. (average), swim 60 ft.</t>
  </si>
  <si>
    <t>20 ft., burrow 20 ft. (ice and snow only), swim 60 ft.</t>
  </si>
  <si>
    <t>60 ft. (50 ft. with armor)</t>
  </si>
  <si>
    <t>50 ft. (35 ft. with armor), swim 30 ft. (swim 20 ft. with armor)</t>
  </si>
  <si>
    <t>50 ft. (35 ft. with armor)</t>
  </si>
  <si>
    <t>60 ft. (40 ft. with armor)</t>
  </si>
  <si>
    <t>40 ft. (30 ft. with armor), climb 15 ft.</t>
  </si>
  <si>
    <t>sand glide</t>
  </si>
  <si>
    <t>40 ft., fly 60 ft. (good), burrowing 30 ft. (ice only)</t>
  </si>
  <si>
    <t>40 ft., burrow 30 ft., climb 40 ft.</t>
  </si>
  <si>
    <t>0 ft. (10ft. when out of container)</t>
  </si>
  <si>
    <t>waverider</t>
  </si>
  <si>
    <t>50 ft. (35 ft. with armor), swim 40 ft. (swim 30 ft. with armor)</t>
  </si>
  <si>
    <t>30 ft. (40ft. without armor), climb 30 ft. (climb 40 ft. without armor)</t>
  </si>
  <si>
    <t>20 ft., burrow 30 ft. (lava only), fly 60 ft. (average)</t>
  </si>
  <si>
    <t>30 ft., swim 30 ft. (molten rock only)</t>
  </si>
  <si>
    <t>30 ft., fly 60 ft. (perfect) [fiery form only]</t>
  </si>
  <si>
    <t>10 ft., burrow 60 ft. (lava or magma only)</t>
  </si>
  <si>
    <t>30 ft. (20 ft. with armor), fly 60 ft. (average) [fly 40 ft. (average) with armor]</t>
  </si>
  <si>
    <t>60 ft. (40ft. with armor), fly 60 ft. (average) [fly 40 ft. (average) with armor]</t>
  </si>
  <si>
    <t>60 ft. (30ft. without haste), fly 90 ft. (good) [fly 60 ft. (good) without haste]</t>
  </si>
  <si>
    <t>30 ft. (20ft. with armor), fly 30 ft. (clumsy) [fly 20 ft. (clumsy) with armor]</t>
  </si>
  <si>
    <t>fly 30 ft. (perfect) [fly 40 ft. (perfect) without armor]</t>
  </si>
  <si>
    <t>High Girallon</t>
  </si>
  <si>
    <t>Cleave, Combat Expertise, Combat Reflexes, Great Fortitude, GunsmithingB, Improved InitiativeB, Iron WillB, Lightning ReflexesB, Power Attack, Stand Still, Toughness, Weapon Focus (bite)</t>
  </si>
  <si>
    <t>2 slams +29 (3d6+15) or stomp +29 (6d6+22 plus pinning stomp)</t>
  </si>
  <si>
    <t>balor lord</t>
  </si>
  <si>
    <t>+27 (+29 bull rush, +29 drag)</t>
  </si>
  <si>
    <t>+16 (+23 with tresses, +27 grapple with tresses)</t>
  </si>
  <si>
    <t>+11 (+19 bull rush, +19 trip)</t>
  </si>
  <si>
    <t>+30 (+32 bull rush, +32 overrun)</t>
  </si>
  <si>
    <t>+2 (+10 maintain grapple)</t>
  </si>
  <si>
    <t>+3 (+11 maintain grapple)</t>
  </si>
  <si>
    <t>+6 (+10 maintain grapple)</t>
  </si>
  <si>
    <t>41 (43 vs. bull rush, 43 vs. overrun)</t>
  </si>
  <si>
    <t>+10 (+14 maintain grapple)</t>
  </si>
  <si>
    <t>+16 (+20 disarm, +20 grapple)</t>
  </si>
  <si>
    <t>+28 (+32 grapple, +32 pull)</t>
  </si>
  <si>
    <t>+37 (+41 sunder)</t>
  </si>
  <si>
    <t>+33 (+35 sunder)</t>
  </si>
  <si>
    <t>+36 (+38 sunder)</t>
  </si>
  <si>
    <t>+33(+37 unknown bonus)</t>
  </si>
  <si>
    <t>+28 (+30 overrun)</t>
  </si>
  <si>
    <t>+55 (+59 grapple, +59 sunder)</t>
  </si>
  <si>
    <t>+58 (+60 bull rush, +62 grapple, +62 sunder)</t>
  </si>
  <si>
    <t>+4 (+8 maintain grapple)</t>
  </si>
  <si>
    <t>+46 (+50 bull rush, +50 grapple, +50 overrun)</t>
  </si>
  <si>
    <t>+28 (+30 bull rush, +30 overrun)</t>
  </si>
  <si>
    <t>+26 (+28 sunder)</t>
  </si>
  <si>
    <t>+9 (+13 grappling, +17 grappling charge)</t>
  </si>
  <si>
    <t>+28 (+30 bull rush, +30 sunder, +32 grapple)</t>
  </si>
  <si>
    <t>+30 (+34 bull rush, +34 overrun, +32 sunder)</t>
  </si>
  <si>
    <t>+49 (+53 bull rush, +53 grapple, +53 overrun, +53 sunder)</t>
  </si>
  <si>
    <t>+23 (+25 overrun, +25 sunder)</t>
  </si>
  <si>
    <t>+30 (+34 bull rush, + 34 overrun)</t>
  </si>
  <si>
    <t>+18 (+20 bull rush, +20 sunder)</t>
  </si>
  <si>
    <t>+41 (+43 disarm, +43 grapple, +45 trip)</t>
  </si>
  <si>
    <t>+3 (+5 disarm, +5 grapple, +5 steal)</t>
  </si>
  <si>
    <t>+37 (+39 bull rush, +39 overrun)</t>
  </si>
  <si>
    <t>+31 (+33 bull rush, +33 overrun)</t>
  </si>
  <si>
    <t>+1 (+5 grapple, +5 trip)</t>
  </si>
  <si>
    <t>+38 (+40 bull rush, +40 disarm)</t>
  </si>
  <si>
    <t>Blood Drain (Ex) Any living creature that begins its turn with a leech swarm in its space is drained of its blood and takes 1d3 points of Str and Con damage.  Poison (Ex) Swarm-injury; save Fort DC 15; frequency 1/round for 2 rounds; effect 1d4 Dexterity drain; cure 1 save. Susceptible to Salt (Ex) A handful of salt burns a leech swarm as if it were a flask of acid, causing 1d6 points of damage per use.</t>
  </si>
  <si>
    <t>40 hp force field</t>
  </si>
  <si>
    <t>75 hp force field</t>
  </si>
  <si>
    <t>40-hp force field</t>
  </si>
  <si>
    <t>(10d10+10)</t>
  </si>
  <si>
    <t>(20d10+60)</t>
  </si>
  <si>
    <t>50 hp force field</t>
  </si>
  <si>
    <t>80 hp force field</t>
  </si>
  <si>
    <t>55 hp force field</t>
  </si>
  <si>
    <t>(13d10+20)</t>
  </si>
  <si>
    <t>(18d10+80)</t>
  </si>
  <si>
    <t>(6d8+6)</t>
  </si>
  <si>
    <t>15 false life</t>
  </si>
  <si>
    <t>(11d6+55)</t>
  </si>
  <si>
    <t>(16d10+20)</t>
  </si>
  <si>
    <t>(17d8+6d12+253)</t>
  </si>
  <si>
    <t>(5d10+1d8+5)</t>
  </si>
  <si>
    <t>(2d8+2d10+12)</t>
  </si>
  <si>
    <t>(4d10+1d6+21)</t>
  </si>
  <si>
    <t>(2d8+1d10+3)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</si>
</sst>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5">
    <numFmt numFmtId="164" formatCode="#,##0.00&quot; &quot;;&quot;  (&quot;#,##0.00&quot;)&quot;;&quot;  - &quot;;@&quot; &quot;"/>
    <numFmt numFmtId="165" formatCode="#,##0&quot; &quot;;&quot;  (&quot;#,##0&quot;)&quot;;&quot;  - &quot;;@&quot; &quot;"/>
    <numFmt numFmtId="166" formatCode="&quot; $ &quot;#,##0.00&quot; &quot;;&quot; $ (&quot;#,##0.00&quot;)&quot;;&quot; $ - &quot;;@&quot; &quot;"/>
    <numFmt numFmtId="167" formatCode="&quot; $ &quot;#,##0&quot; &quot;;&quot; $ (&quot;#,##0&quot;)&quot;;&quot; $ - &quot;;@&quot; &quot;"/>
    <numFmt numFmtId="168" formatCode="[$$-409]#,##0.00;[Red]&quot;-&quot;[$$-409]#,##0.00"/>
  </numFmts>
  <fonts count="6" x14ac:knownFonts="1">
    <font>
      <sz val="10"/>
      <color rgb="FF000000"/>
      <name val="Arial"/>
      <family val="2"/>
    </font>
    <font>
      <sz val="10"/>
      <color rgb="FF000000"/>
      <name val="Arial"/>
      <family val="2"/>
    </font>
    <font>
      <b/>
      <i/>
      <sz val="16"/>
      <color rgb="FF000000"/>
      <name val="Arial"/>
      <family val="2"/>
    </font>
    <font>
      <b/>
      <i/>
      <u/>
      <sz val="10"/>
      <color rgb="FF000000"/>
      <name val="Arial"/>
      <family val="2"/>
    </font>
    <font>
      <u/>
      <sz val="10"/>
      <color theme="10"/>
      <name val="Arial"/>
      <family val="2"/>
    </font>
    <font>
      <sz val="10"/>
      <color rgb="FF0000FF"/>
      <name val="Arial"/>
      <family val="2"/>
    </font>
  </fonts>
  <fills count="2">
    <fill>
      <patternFill patternType="none"/>
    </fill>
    <fill>
      <patternFill patternType="gray125"/>
    </fill>
  </fills>
  <borders count="1">
    <border>
      <left/>
      <right/>
      <top/>
      <bottom/>
      <diagonal/>
    </border>
  </borders>
  <cellStyleXfs count="11">
    <xf numFmtId="0" fontId="0" fillId="0" borderId="0">
      <alignment vertical="center"/>
    </xf>
    <xf numFmtId="164" fontId="1" fillId="0" borderId="0">
      <alignment vertical="center"/>
    </xf>
    <xf numFmtId="166" fontId="1" fillId="0" borderId="0">
      <alignment vertical="center"/>
    </xf>
    <xf numFmtId="9" fontId="1" fillId="0" borderId="0">
      <alignment vertical="center"/>
    </xf>
    <xf numFmtId="165" fontId="1" fillId="0" borderId="0">
      <alignment vertical="center"/>
    </xf>
    <xf numFmtId="167" fontId="1" fillId="0" borderId="0">
      <alignment vertical="center"/>
    </xf>
    <xf numFmtId="0" fontId="2" fillId="0" borderId="0">
      <alignment horizontal="center" vertical="center"/>
    </xf>
    <xf numFmtId="0" fontId="2" fillId="0" borderId="0">
      <alignment horizontal="center" vertical="center" textRotation="90"/>
    </xf>
    <xf numFmtId="0" fontId="3" fillId="0" borderId="0">
      <alignment vertical="center"/>
    </xf>
    <xf numFmtId="168" fontId="3" fillId="0" borderId="0">
      <alignment vertical="center"/>
    </xf>
    <xf numFmtId="0" fontId="4" fillId="0" borderId="0" applyNumberFormat="0" applyFill="0" applyBorder="0" applyAlignment="0" applyProtection="0">
      <alignment vertical="center"/>
    </xf>
  </cellStyleXfs>
  <cellXfs count="7">
    <xf numFmtId="0" fontId="0" fillId="0" borderId="0" xfId="0">
      <alignment vertical="center"/>
    </xf>
    <xf numFmtId="49" fontId="0" fillId="0" borderId="0" xfId="0" applyNumberFormat="1">
      <alignment vertical="center"/>
    </xf>
    <xf numFmtId="0" fontId="0" fillId="0" borderId="0" xfId="0" applyFont="1" applyAlignment="1">
      <alignment wrapText="1"/>
    </xf>
    <xf numFmtId="0" fontId="5" fillId="0" borderId="0" xfId="0" applyFont="1" applyAlignment="1">
      <alignment wrapText="1"/>
    </xf>
    <xf numFmtId="0" fontId="0" fillId="0" borderId="0" xfId="0" applyFont="1" applyAlignment="1"/>
    <xf numFmtId="0" fontId="4" fillId="0" borderId="0" xfId="10">
      <alignment vertical="center"/>
    </xf>
    <xf numFmtId="0" fontId="0" fillId="0" borderId="0" xfId="0" quotePrefix="1">
      <alignment vertical="center"/>
    </xf>
  </cellXfs>
  <cellStyles count="11">
    <cellStyle name="Comma" xfId="1" builtinId="3" customBuiltin="1"/>
    <cellStyle name="Comma[0]" xfId="4"/>
    <cellStyle name="Currency" xfId="2" builtinId="4" customBuiltin="1"/>
    <cellStyle name="Currency[0]" xfId="5"/>
    <cellStyle name="Heading" xfId="6"/>
    <cellStyle name="Heading1" xfId="7"/>
    <cellStyle name="Hyperlink" xfId="10" builtinId="8"/>
    <cellStyle name="Normal" xfId="0" builtinId="0" customBuiltin="1"/>
    <cellStyle name="Percent" xfId="3" builtinId="5" customBuiltin="1"/>
    <cellStyle name="Result" xfId="8"/>
    <cellStyle name="Result2" xfId="9"/>
  </cellStyles>
  <dxfs count="3">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T2071"/>
  <sheetViews>
    <sheetView tabSelected="1" topLeftCell="BA1" workbookViewId="0">
      <selection activeCell="BF4" sqref="BF4"/>
    </sheetView>
  </sheetViews>
  <sheetFormatPr defaultRowHeight="12.75" x14ac:dyDescent="0.2"/>
  <cols>
    <col min="1" max="1" width="14.42578125" customWidth="1"/>
    <col min="2" max="11" width="9.140625" customWidth="1"/>
    <col min="12" max="12" width="8.140625" customWidth="1"/>
    <col min="13" max="58" width="9.140625" customWidth="1"/>
    <col min="59" max="59" width="13.42578125" customWidth="1"/>
    <col min="60" max="1024" width="9.140625" customWidth="1"/>
  </cols>
  <sheetData>
    <row r="1" spans="1:98" ht="15" customHeight="1"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34</v>
      </c>
      <c r="AJ1" t="s">
        <v>35</v>
      </c>
      <c r="AK1" t="s">
        <v>36</v>
      </c>
      <c r="AL1" t="s">
        <v>37</v>
      </c>
      <c r="AM1" t="s">
        <v>38</v>
      </c>
      <c r="AN1" t="s">
        <v>39</v>
      </c>
      <c r="AO1" t="s">
        <v>40</v>
      </c>
      <c r="AP1" t="s">
        <v>41</v>
      </c>
      <c r="AQ1" t="s">
        <v>42</v>
      </c>
      <c r="AR1" t="s">
        <v>43</v>
      </c>
      <c r="AS1" t="s">
        <v>44</v>
      </c>
      <c r="AT1" t="s">
        <v>45</v>
      </c>
      <c r="AU1" t="s">
        <v>46</v>
      </c>
      <c r="AV1" t="s">
        <v>47</v>
      </c>
      <c r="AW1" t="s">
        <v>48</v>
      </c>
      <c r="AX1" t="s">
        <v>49</v>
      </c>
      <c r="AY1" t="s">
        <v>50</v>
      </c>
      <c r="AZ1" t="s">
        <v>51</v>
      </c>
      <c r="BA1" t="s">
        <v>52</v>
      </c>
      <c r="BB1" t="s">
        <v>53</v>
      </c>
      <c r="BC1" t="s">
        <v>54</v>
      </c>
      <c r="BD1" t="s">
        <v>55</v>
      </c>
      <c r="BE1" t="s">
        <v>56</v>
      </c>
      <c r="BF1" t="s">
        <v>57</v>
      </c>
      <c r="BG1" t="s">
        <v>58</v>
      </c>
      <c r="BH1" t="s">
        <v>59</v>
      </c>
      <c r="BI1" t="s">
        <v>60</v>
      </c>
      <c r="BJ1" t="s">
        <v>61</v>
      </c>
      <c r="BK1" t="s">
        <v>62</v>
      </c>
      <c r="BL1" t="s">
        <v>63</v>
      </c>
      <c r="BM1" t="s">
        <v>64</v>
      </c>
      <c r="BN1" t="s">
        <v>65</v>
      </c>
      <c r="BO1" t="s">
        <v>66</v>
      </c>
      <c r="BP1" t="s">
        <v>67</v>
      </c>
      <c r="BQ1" t="s">
        <v>68</v>
      </c>
      <c r="BR1" t="s">
        <v>69</v>
      </c>
      <c r="BS1" t="s">
        <v>70</v>
      </c>
      <c r="BT1" t="s">
        <v>71</v>
      </c>
      <c r="BU1" t="s">
        <v>72</v>
      </c>
      <c r="BV1" t="s">
        <v>73</v>
      </c>
      <c r="BW1" t="s">
        <v>74</v>
      </c>
      <c r="BX1" t="s">
        <v>75</v>
      </c>
      <c r="BY1" t="s">
        <v>76</v>
      </c>
      <c r="BZ1" t="s">
        <v>77</v>
      </c>
      <c r="CA1" t="s">
        <v>78</v>
      </c>
      <c r="CB1" t="s">
        <v>79</v>
      </c>
      <c r="CC1" t="s">
        <v>80</v>
      </c>
      <c r="CD1" t="s">
        <v>81</v>
      </c>
      <c r="CE1" t="s">
        <v>82</v>
      </c>
      <c r="CF1" t="s">
        <v>83</v>
      </c>
      <c r="CG1" t="s">
        <v>84</v>
      </c>
      <c r="CH1" t="s">
        <v>85</v>
      </c>
      <c r="CI1" t="s">
        <v>86</v>
      </c>
      <c r="CJ1" t="s">
        <v>87</v>
      </c>
      <c r="CK1" t="s">
        <v>88</v>
      </c>
      <c r="CL1" t="s">
        <v>89</v>
      </c>
      <c r="CM1" t="s">
        <v>90</v>
      </c>
      <c r="CN1" t="s">
        <v>91</v>
      </c>
      <c r="CO1" t="s">
        <v>92</v>
      </c>
      <c r="CP1" t="s">
        <v>93</v>
      </c>
      <c r="CQ1" t="s">
        <v>94</v>
      </c>
      <c r="CR1" t="s">
        <v>95</v>
      </c>
      <c r="CS1" t="s">
        <v>96</v>
      </c>
      <c r="CT1" t="s">
        <v>97</v>
      </c>
    </row>
    <row r="2" spans="1:98" ht="15" customHeight="1" x14ac:dyDescent="0.2">
      <c r="A2" t="s">
        <v>19259</v>
      </c>
      <c r="B2" s="1" t="s">
        <v>633</v>
      </c>
      <c r="C2">
        <v>4800</v>
      </c>
      <c r="G2" t="s">
        <v>923</v>
      </c>
      <c r="H2" t="s">
        <v>193</v>
      </c>
      <c r="I2" t="s">
        <v>1780</v>
      </c>
      <c r="K2">
        <v>5</v>
      </c>
      <c r="L2" t="s">
        <v>19260</v>
      </c>
      <c r="N2" t="s">
        <v>1902</v>
      </c>
      <c r="O2" t="s">
        <v>1903</v>
      </c>
      <c r="P2">
        <v>103</v>
      </c>
      <c r="Q2" t="s">
        <v>16105</v>
      </c>
      <c r="S2" t="s">
        <v>15937</v>
      </c>
      <c r="T2">
        <v>11</v>
      </c>
      <c r="U2">
        <v>7</v>
      </c>
      <c r="V2">
        <v>9</v>
      </c>
      <c r="Z2" t="s">
        <v>19261</v>
      </c>
      <c r="AA2" t="s">
        <v>6192</v>
      </c>
      <c r="AB2">
        <v>19</v>
      </c>
      <c r="AD2" t="s">
        <v>19262</v>
      </c>
      <c r="AF2" t="s">
        <v>19263</v>
      </c>
      <c r="AH2" t="s">
        <v>202</v>
      </c>
      <c r="AI2" t="s">
        <v>114</v>
      </c>
      <c r="AJ2" t="s">
        <v>19264</v>
      </c>
      <c r="AO2" t="s">
        <v>19265</v>
      </c>
      <c r="AQ2">
        <v>9</v>
      </c>
      <c r="AR2" t="s">
        <v>566</v>
      </c>
      <c r="AS2">
        <v>26</v>
      </c>
      <c r="AT2" t="s">
        <v>19266</v>
      </c>
      <c r="AU2" t="s">
        <v>19267</v>
      </c>
      <c r="AV2" t="s">
        <v>323</v>
      </c>
      <c r="AW2" t="s">
        <v>878</v>
      </c>
      <c r="AX2" t="s">
        <v>1026</v>
      </c>
      <c r="AY2" t="s">
        <v>5523</v>
      </c>
      <c r="AZ2" t="s">
        <v>19268</v>
      </c>
      <c r="BA2" t="s">
        <v>426</v>
      </c>
      <c r="BB2" t="s">
        <v>19269</v>
      </c>
      <c r="BD2" t="s">
        <v>19270</v>
      </c>
      <c r="BE2">
        <v>0</v>
      </c>
      <c r="BF2" t="s">
        <v>19271</v>
      </c>
      <c r="BG2" t="s">
        <v>19272</v>
      </c>
      <c r="BH2" t="s">
        <v>19273</v>
      </c>
      <c r="BL2" t="s">
        <v>132</v>
      </c>
      <c r="BM2" t="s">
        <v>132</v>
      </c>
      <c r="BN2" t="s">
        <v>132</v>
      </c>
      <c r="BS2">
        <v>0</v>
      </c>
      <c r="BT2">
        <v>0</v>
      </c>
      <c r="BU2">
        <v>1</v>
      </c>
      <c r="BV2">
        <v>0</v>
      </c>
      <c r="BW2">
        <v>0</v>
      </c>
      <c r="BX2">
        <v>1</v>
      </c>
      <c r="BY2">
        <v>1</v>
      </c>
      <c r="CB2" t="s">
        <v>132</v>
      </c>
      <c r="CD2" t="s">
        <v>131</v>
      </c>
      <c r="CE2">
        <v>0</v>
      </c>
      <c r="CJ2" t="s">
        <v>132</v>
      </c>
      <c r="CP2">
        <v>2727</v>
      </c>
      <c r="CQ2">
        <v>0</v>
      </c>
      <c r="CR2">
        <v>0</v>
      </c>
      <c r="CS2">
        <v>0</v>
      </c>
      <c r="CT2">
        <v>0</v>
      </c>
    </row>
    <row r="3" spans="1:98" ht="15" customHeight="1" x14ac:dyDescent="0.2">
      <c r="A3" t="s">
        <v>98</v>
      </c>
      <c r="B3" s="1" t="s">
        <v>99</v>
      </c>
      <c r="C3">
        <v>200</v>
      </c>
      <c r="D3" t="s">
        <v>98</v>
      </c>
      <c r="E3" t="s">
        <v>100</v>
      </c>
      <c r="G3" t="s">
        <v>101</v>
      </c>
      <c r="H3" t="s">
        <v>102</v>
      </c>
      <c r="I3" t="s">
        <v>103</v>
      </c>
      <c r="J3" t="s">
        <v>104</v>
      </c>
      <c r="K3">
        <v>0</v>
      </c>
      <c r="L3" t="s">
        <v>105</v>
      </c>
      <c r="N3" t="s">
        <v>106</v>
      </c>
      <c r="O3" t="s">
        <v>107</v>
      </c>
      <c r="P3">
        <v>11</v>
      </c>
      <c r="Q3" t="s">
        <v>108</v>
      </c>
      <c r="S3" t="s">
        <v>109</v>
      </c>
      <c r="T3">
        <v>4</v>
      </c>
      <c r="U3">
        <v>0</v>
      </c>
      <c r="V3">
        <v>5</v>
      </c>
      <c r="AA3" t="s">
        <v>110</v>
      </c>
      <c r="AD3" t="s">
        <v>111</v>
      </c>
      <c r="AF3" t="s">
        <v>112</v>
      </c>
      <c r="AG3" t="s">
        <v>113</v>
      </c>
      <c r="AH3" t="s">
        <v>114</v>
      </c>
      <c r="AI3" t="s">
        <v>114</v>
      </c>
      <c r="AJ3" t="s">
        <v>115</v>
      </c>
      <c r="AK3" t="s">
        <v>116</v>
      </c>
      <c r="AM3" t="s">
        <v>117</v>
      </c>
      <c r="AN3" t="s">
        <v>118</v>
      </c>
      <c r="AO3" t="s">
        <v>119</v>
      </c>
      <c r="AQ3">
        <v>0</v>
      </c>
      <c r="AR3">
        <v>-1</v>
      </c>
      <c r="AS3">
        <v>9</v>
      </c>
      <c r="AT3" t="s">
        <v>120</v>
      </c>
      <c r="AU3" t="s">
        <v>121</v>
      </c>
      <c r="AV3" t="s">
        <v>122</v>
      </c>
      <c r="AW3" t="s">
        <v>123</v>
      </c>
      <c r="AY3" t="s">
        <v>124</v>
      </c>
      <c r="AZ3" t="s">
        <v>125</v>
      </c>
      <c r="BA3" t="s">
        <v>126</v>
      </c>
      <c r="BB3" t="s">
        <v>127</v>
      </c>
      <c r="BD3" t="s">
        <v>128</v>
      </c>
      <c r="BE3">
        <v>0</v>
      </c>
      <c r="BG3" t="s">
        <v>129</v>
      </c>
      <c r="BH3" t="s">
        <v>130</v>
      </c>
      <c r="BS3">
        <v>1</v>
      </c>
      <c r="BT3">
        <v>0</v>
      </c>
      <c r="BU3">
        <v>0</v>
      </c>
      <c r="BV3">
        <v>0</v>
      </c>
      <c r="BW3">
        <v>0</v>
      </c>
      <c r="BX3">
        <v>0</v>
      </c>
      <c r="BY3">
        <v>1</v>
      </c>
      <c r="CD3" t="s">
        <v>131</v>
      </c>
      <c r="CE3">
        <v>1</v>
      </c>
      <c r="CJ3" t="s">
        <v>132</v>
      </c>
      <c r="CO3" s="5" t="str">
        <f>HYPERLINK("http://www.d20pfsrd.com/bestiary/monster-listings/outsiders/aasimar","Aasimar")</f>
        <v>Aasimar</v>
      </c>
      <c r="CP3">
        <v>20</v>
      </c>
      <c r="CQ3">
        <v>0</v>
      </c>
      <c r="CR3">
        <v>0</v>
      </c>
      <c r="CS3">
        <v>0</v>
      </c>
      <c r="CT3">
        <v>0</v>
      </c>
    </row>
    <row r="4" spans="1:98" ht="15" customHeight="1" x14ac:dyDescent="0.2">
      <c r="A4" t="s">
        <v>32066</v>
      </c>
      <c r="B4" s="1" t="s">
        <v>1246</v>
      </c>
      <c r="C4">
        <v>102400</v>
      </c>
      <c r="G4" t="s">
        <v>1053</v>
      </c>
      <c r="H4" t="s">
        <v>1035</v>
      </c>
      <c r="I4" t="s">
        <v>701</v>
      </c>
      <c r="J4" t="s">
        <v>32067</v>
      </c>
      <c r="K4">
        <v>8</v>
      </c>
      <c r="L4" t="s">
        <v>21984</v>
      </c>
      <c r="N4" t="s">
        <v>32068</v>
      </c>
      <c r="O4" t="s">
        <v>32069</v>
      </c>
      <c r="P4">
        <v>241</v>
      </c>
      <c r="Q4" t="s">
        <v>10619</v>
      </c>
      <c r="S4" t="s">
        <v>32070</v>
      </c>
      <c r="T4">
        <v>19</v>
      </c>
      <c r="U4">
        <v>11</v>
      </c>
      <c r="V4">
        <v>15</v>
      </c>
      <c r="X4" t="s">
        <v>3191</v>
      </c>
      <c r="Y4" t="s">
        <v>581</v>
      </c>
      <c r="Z4" t="s">
        <v>32071</v>
      </c>
      <c r="AA4" t="s">
        <v>32072</v>
      </c>
      <c r="AD4" t="s">
        <v>32073</v>
      </c>
      <c r="AF4" t="s">
        <v>32074</v>
      </c>
      <c r="AG4" t="s">
        <v>32075</v>
      </c>
      <c r="AH4" t="s">
        <v>496</v>
      </c>
      <c r="AI4" t="s">
        <v>496</v>
      </c>
      <c r="AJ4" t="s">
        <v>32076</v>
      </c>
      <c r="AK4" t="s">
        <v>32077</v>
      </c>
      <c r="AO4" t="s">
        <v>32078</v>
      </c>
      <c r="AQ4">
        <v>15</v>
      </c>
      <c r="AR4" t="s">
        <v>28055</v>
      </c>
      <c r="AS4" t="s">
        <v>32079</v>
      </c>
      <c r="AT4" t="s">
        <v>32080</v>
      </c>
      <c r="AU4" t="s">
        <v>32081</v>
      </c>
      <c r="AW4" t="s">
        <v>32082</v>
      </c>
      <c r="AX4" t="s">
        <v>6175</v>
      </c>
      <c r="AY4" t="s">
        <v>4360</v>
      </c>
      <c r="AZ4" t="s">
        <v>670</v>
      </c>
      <c r="BA4" t="s">
        <v>32083</v>
      </c>
      <c r="BB4" t="s">
        <v>32084</v>
      </c>
      <c r="BC4" t="s">
        <v>32085</v>
      </c>
      <c r="BD4" t="s">
        <v>32062</v>
      </c>
      <c r="BE4">
        <v>0</v>
      </c>
      <c r="BF4" t="s">
        <v>32086</v>
      </c>
      <c r="BG4" t="s">
        <v>32087</v>
      </c>
      <c r="BH4" t="s">
        <v>32088</v>
      </c>
      <c r="BS4">
        <v>0</v>
      </c>
      <c r="BT4">
        <v>0</v>
      </c>
      <c r="BU4">
        <v>0</v>
      </c>
      <c r="BV4">
        <v>0</v>
      </c>
      <c r="BW4">
        <v>0</v>
      </c>
      <c r="BX4">
        <v>0</v>
      </c>
      <c r="BY4">
        <v>1</v>
      </c>
      <c r="CD4" t="s">
        <v>132</v>
      </c>
      <c r="CE4">
        <v>0</v>
      </c>
      <c r="CJ4" t="s">
        <v>132</v>
      </c>
      <c r="CK4" t="s">
        <v>132</v>
      </c>
      <c r="CP4">
        <v>7056</v>
      </c>
      <c r="CQ4">
        <v>0</v>
      </c>
      <c r="CR4">
        <v>0</v>
      </c>
      <c r="CS4">
        <v>0</v>
      </c>
      <c r="CT4">
        <v>0</v>
      </c>
    </row>
    <row r="5" spans="1:98" ht="15" customHeight="1" x14ac:dyDescent="0.2">
      <c r="A5" t="s">
        <v>24157</v>
      </c>
      <c r="B5" s="1" t="s">
        <v>574</v>
      </c>
      <c r="C5">
        <v>9600</v>
      </c>
      <c r="G5" t="s">
        <v>240</v>
      </c>
      <c r="H5" t="s">
        <v>136</v>
      </c>
      <c r="I5" t="s">
        <v>261</v>
      </c>
      <c r="J5" t="s">
        <v>138</v>
      </c>
      <c r="K5">
        <v>3</v>
      </c>
      <c r="L5" t="s">
        <v>24158</v>
      </c>
      <c r="N5" t="s">
        <v>4697</v>
      </c>
      <c r="O5" t="s">
        <v>4698</v>
      </c>
      <c r="P5">
        <v>147</v>
      </c>
      <c r="Q5" t="s">
        <v>4368</v>
      </c>
      <c r="S5" t="s">
        <v>24159</v>
      </c>
      <c r="T5">
        <v>14</v>
      </c>
      <c r="U5">
        <v>12</v>
      </c>
      <c r="V5">
        <v>8</v>
      </c>
      <c r="AB5" t="s">
        <v>24160</v>
      </c>
      <c r="AD5" t="s">
        <v>19738</v>
      </c>
      <c r="AF5" t="s">
        <v>24161</v>
      </c>
      <c r="AH5" t="s">
        <v>147</v>
      </c>
      <c r="AI5" t="s">
        <v>147</v>
      </c>
      <c r="AJ5" t="s">
        <v>24162</v>
      </c>
      <c r="AK5" t="s">
        <v>24163</v>
      </c>
      <c r="AO5" t="s">
        <v>24164</v>
      </c>
      <c r="AQ5">
        <v>14</v>
      </c>
      <c r="AR5" t="s">
        <v>1259</v>
      </c>
      <c r="AS5" t="s">
        <v>4320</v>
      </c>
      <c r="AT5" t="s">
        <v>24165</v>
      </c>
      <c r="AU5" t="s">
        <v>24166</v>
      </c>
      <c r="AV5" t="s">
        <v>20003</v>
      </c>
      <c r="AW5" t="s">
        <v>24167</v>
      </c>
      <c r="AX5" t="s">
        <v>24168</v>
      </c>
      <c r="AY5" t="s">
        <v>24169</v>
      </c>
      <c r="AZ5" t="s">
        <v>670</v>
      </c>
      <c r="BA5" t="s">
        <v>24170</v>
      </c>
      <c r="BB5" t="s">
        <v>24171</v>
      </c>
      <c r="BD5" t="s">
        <v>24172</v>
      </c>
      <c r="BE5">
        <v>0</v>
      </c>
      <c r="BF5" t="s">
        <v>24173</v>
      </c>
      <c r="BG5" t="s">
        <v>24174</v>
      </c>
      <c r="BH5" t="s">
        <v>24175</v>
      </c>
      <c r="BI5" t="s">
        <v>132</v>
      </c>
      <c r="BK5" t="s">
        <v>132</v>
      </c>
      <c r="BS5">
        <v>0</v>
      </c>
      <c r="BT5">
        <v>0</v>
      </c>
      <c r="BU5">
        <v>0</v>
      </c>
      <c r="BV5">
        <v>0</v>
      </c>
      <c r="BW5">
        <v>0</v>
      </c>
      <c r="BX5">
        <v>1</v>
      </c>
      <c r="BY5">
        <v>1</v>
      </c>
      <c r="CD5" t="s">
        <v>131</v>
      </c>
      <c r="CE5">
        <v>0</v>
      </c>
      <c r="CF5" t="s">
        <v>132</v>
      </c>
      <c r="CJ5" t="s">
        <v>132</v>
      </c>
      <c r="CK5" t="s">
        <v>132</v>
      </c>
      <c r="CP5">
        <v>5134</v>
      </c>
      <c r="CQ5">
        <v>0</v>
      </c>
      <c r="CR5">
        <v>0</v>
      </c>
      <c r="CS5">
        <v>0</v>
      </c>
      <c r="CT5">
        <v>0</v>
      </c>
    </row>
    <row r="6" spans="1:98" ht="15" customHeight="1" x14ac:dyDescent="0.2">
      <c r="A6" t="s">
        <v>19060</v>
      </c>
      <c r="B6" s="1" t="s">
        <v>134</v>
      </c>
      <c r="C6">
        <v>3200</v>
      </c>
      <c r="G6" t="s">
        <v>240</v>
      </c>
      <c r="H6" t="s">
        <v>102</v>
      </c>
      <c r="I6" t="s">
        <v>241</v>
      </c>
      <c r="K6">
        <v>2</v>
      </c>
      <c r="L6" t="s">
        <v>508</v>
      </c>
      <c r="N6" t="s">
        <v>2014</v>
      </c>
      <c r="O6" t="s">
        <v>2015</v>
      </c>
      <c r="P6">
        <v>75</v>
      </c>
      <c r="Q6" t="s">
        <v>19061</v>
      </c>
      <c r="S6" t="s">
        <v>9528</v>
      </c>
      <c r="T6">
        <v>3</v>
      </c>
      <c r="U6">
        <v>7</v>
      </c>
      <c r="V6">
        <v>5</v>
      </c>
      <c r="Y6" t="s">
        <v>3391</v>
      </c>
      <c r="Z6" t="s">
        <v>248</v>
      </c>
      <c r="AC6" t="s">
        <v>19062</v>
      </c>
      <c r="AD6" t="s">
        <v>582</v>
      </c>
      <c r="AF6" t="s">
        <v>19063</v>
      </c>
      <c r="AG6" t="s">
        <v>19064</v>
      </c>
      <c r="AH6" t="s">
        <v>114</v>
      </c>
      <c r="AI6" t="s">
        <v>114</v>
      </c>
      <c r="AO6" t="s">
        <v>19065</v>
      </c>
      <c r="AQ6">
        <v>10</v>
      </c>
      <c r="AR6" t="s">
        <v>10427</v>
      </c>
      <c r="AS6">
        <v>26</v>
      </c>
      <c r="AT6" t="s">
        <v>19066</v>
      </c>
      <c r="AU6" t="s">
        <v>19067</v>
      </c>
      <c r="AW6" t="s">
        <v>19068</v>
      </c>
      <c r="AX6" t="s">
        <v>19069</v>
      </c>
      <c r="AY6" t="s">
        <v>19070</v>
      </c>
      <c r="AZ6" t="s">
        <v>19071</v>
      </c>
      <c r="BA6" t="s">
        <v>426</v>
      </c>
      <c r="BB6" t="s">
        <v>19072</v>
      </c>
      <c r="BD6" t="s">
        <v>19073</v>
      </c>
      <c r="BE6">
        <v>0</v>
      </c>
      <c r="BF6" t="s">
        <v>19074</v>
      </c>
      <c r="BG6" t="s">
        <v>19075</v>
      </c>
      <c r="BH6" t="s">
        <v>19076</v>
      </c>
      <c r="BL6" t="s">
        <v>132</v>
      </c>
      <c r="BM6" t="s">
        <v>132</v>
      </c>
      <c r="BN6" t="s">
        <v>132</v>
      </c>
      <c r="BS6">
        <v>0</v>
      </c>
      <c r="BT6">
        <v>0</v>
      </c>
      <c r="BU6">
        <v>0</v>
      </c>
      <c r="BV6">
        <v>1</v>
      </c>
      <c r="BW6">
        <v>0</v>
      </c>
      <c r="BX6">
        <v>0</v>
      </c>
      <c r="BY6">
        <v>1</v>
      </c>
      <c r="CB6" t="s">
        <v>132</v>
      </c>
      <c r="CD6" t="s">
        <v>131</v>
      </c>
      <c r="CE6">
        <v>0</v>
      </c>
      <c r="CJ6" t="s">
        <v>132</v>
      </c>
      <c r="CP6">
        <v>2501</v>
      </c>
      <c r="CQ6">
        <v>0</v>
      </c>
      <c r="CR6">
        <v>0</v>
      </c>
      <c r="CS6">
        <v>0</v>
      </c>
      <c r="CT6">
        <v>0</v>
      </c>
    </row>
    <row r="7" spans="1:98" ht="15" customHeight="1" x14ac:dyDescent="0.2">
      <c r="A7" t="s">
        <v>28706</v>
      </c>
      <c r="B7" s="1" t="s">
        <v>365</v>
      </c>
      <c r="C7">
        <v>1200</v>
      </c>
      <c r="G7" t="s">
        <v>575</v>
      </c>
      <c r="H7" t="s">
        <v>102</v>
      </c>
      <c r="I7" t="s">
        <v>1555</v>
      </c>
      <c r="K7">
        <v>6</v>
      </c>
      <c r="L7" t="s">
        <v>28707</v>
      </c>
      <c r="N7" t="s">
        <v>454</v>
      </c>
      <c r="O7" t="s">
        <v>455</v>
      </c>
      <c r="P7">
        <v>37</v>
      </c>
      <c r="Q7" t="s">
        <v>4842</v>
      </c>
      <c r="S7" t="s">
        <v>24080</v>
      </c>
      <c r="T7">
        <v>4</v>
      </c>
      <c r="U7">
        <v>3</v>
      </c>
      <c r="V7">
        <v>7</v>
      </c>
      <c r="Z7" t="s">
        <v>3160</v>
      </c>
      <c r="AD7" t="s">
        <v>249</v>
      </c>
      <c r="AF7" t="s">
        <v>28708</v>
      </c>
      <c r="AH7" t="s">
        <v>114</v>
      </c>
      <c r="AI7" t="s">
        <v>114</v>
      </c>
      <c r="AJ7" t="s">
        <v>28709</v>
      </c>
      <c r="AK7" t="s">
        <v>28710</v>
      </c>
      <c r="AO7" t="s">
        <v>28711</v>
      </c>
      <c r="AQ7">
        <v>3</v>
      </c>
      <c r="AR7">
        <v>6</v>
      </c>
      <c r="AS7">
        <v>18</v>
      </c>
      <c r="AT7" t="s">
        <v>28712</v>
      </c>
      <c r="AU7" t="s">
        <v>28713</v>
      </c>
      <c r="AW7" t="s">
        <v>647</v>
      </c>
      <c r="AY7" t="s">
        <v>28714</v>
      </c>
      <c r="AZ7" t="s">
        <v>208</v>
      </c>
      <c r="BA7" t="s">
        <v>426</v>
      </c>
      <c r="BB7" t="s">
        <v>28715</v>
      </c>
      <c r="BD7" t="s">
        <v>28716</v>
      </c>
      <c r="BE7">
        <v>0</v>
      </c>
      <c r="BF7" t="s">
        <v>28717</v>
      </c>
      <c r="BG7" t="s">
        <v>28718</v>
      </c>
      <c r="BH7" t="s">
        <v>28719</v>
      </c>
      <c r="BI7" t="s">
        <v>132</v>
      </c>
      <c r="BS7">
        <v>0</v>
      </c>
      <c r="BT7">
        <v>0</v>
      </c>
      <c r="BU7">
        <v>0</v>
      </c>
      <c r="BV7">
        <v>0</v>
      </c>
      <c r="BW7">
        <v>0</v>
      </c>
      <c r="BX7">
        <v>0</v>
      </c>
      <c r="BY7">
        <v>1</v>
      </c>
      <c r="CD7" t="s">
        <v>131</v>
      </c>
      <c r="CE7">
        <v>0</v>
      </c>
      <c r="CF7" t="s">
        <v>132</v>
      </c>
      <c r="CJ7" t="s">
        <v>132</v>
      </c>
      <c r="CK7" t="s">
        <v>132</v>
      </c>
      <c r="CP7">
        <v>5797</v>
      </c>
      <c r="CQ7">
        <v>0</v>
      </c>
      <c r="CR7">
        <v>0</v>
      </c>
      <c r="CS7">
        <v>0</v>
      </c>
      <c r="CT7">
        <v>0</v>
      </c>
    </row>
    <row r="8" spans="1:98" ht="15" customHeight="1" x14ac:dyDescent="0.2">
      <c r="A8" t="s">
        <v>133</v>
      </c>
      <c r="B8" s="1" t="s">
        <v>134</v>
      </c>
      <c r="C8">
        <v>3200</v>
      </c>
      <c r="G8" t="s">
        <v>135</v>
      </c>
      <c r="H8" t="s">
        <v>136</v>
      </c>
      <c r="I8" t="s">
        <v>137</v>
      </c>
      <c r="J8" t="s">
        <v>138</v>
      </c>
      <c r="K8">
        <v>5</v>
      </c>
      <c r="L8" t="s">
        <v>139</v>
      </c>
      <c r="M8" t="s">
        <v>140</v>
      </c>
      <c r="N8" t="s">
        <v>141</v>
      </c>
      <c r="O8" t="s">
        <v>142</v>
      </c>
      <c r="P8">
        <v>84</v>
      </c>
      <c r="Q8" t="s">
        <v>143</v>
      </c>
      <c r="S8" t="s">
        <v>144</v>
      </c>
      <c r="T8">
        <v>8</v>
      </c>
      <c r="U8">
        <v>5</v>
      </c>
      <c r="V8">
        <v>11</v>
      </c>
      <c r="AD8" t="s">
        <v>145</v>
      </c>
      <c r="AF8" t="s">
        <v>146</v>
      </c>
      <c r="AH8" t="s">
        <v>147</v>
      </c>
      <c r="AI8" t="s">
        <v>147</v>
      </c>
      <c r="AK8" t="s">
        <v>148</v>
      </c>
      <c r="AO8" t="s">
        <v>149</v>
      </c>
      <c r="AQ8">
        <v>6</v>
      </c>
      <c r="AR8">
        <v>13</v>
      </c>
      <c r="AS8" t="s">
        <v>150</v>
      </c>
      <c r="AT8" t="s">
        <v>151</v>
      </c>
      <c r="AU8" t="s">
        <v>152</v>
      </c>
      <c r="AW8" t="s">
        <v>153</v>
      </c>
      <c r="AY8" t="s">
        <v>154</v>
      </c>
      <c r="AZ8" t="s">
        <v>155</v>
      </c>
      <c r="BA8" t="s">
        <v>156</v>
      </c>
      <c r="BB8" t="s">
        <v>157</v>
      </c>
      <c r="BD8" t="s">
        <v>128</v>
      </c>
      <c r="BE8">
        <v>0</v>
      </c>
      <c r="BF8" t="s">
        <v>158</v>
      </c>
      <c r="BG8" t="s">
        <v>159</v>
      </c>
      <c r="BH8" t="s">
        <v>160</v>
      </c>
      <c r="BS8">
        <v>0</v>
      </c>
      <c r="BT8">
        <v>0</v>
      </c>
      <c r="BU8">
        <v>0</v>
      </c>
      <c r="BV8">
        <v>0</v>
      </c>
      <c r="BW8">
        <v>0</v>
      </c>
      <c r="BX8">
        <v>1</v>
      </c>
      <c r="BY8">
        <v>1</v>
      </c>
      <c r="CD8" t="s">
        <v>131</v>
      </c>
      <c r="CE8">
        <v>0</v>
      </c>
      <c r="CJ8" t="s">
        <v>132</v>
      </c>
      <c r="CO8" t="str">
        <f>HYPERLINK("http://www.d20pfsrd.com/bestiary/monster-listings/aberrations/aboleth","Aboleth")</f>
        <v>Aboleth</v>
      </c>
      <c r="CP8">
        <v>21</v>
      </c>
      <c r="CQ8">
        <v>0</v>
      </c>
      <c r="CR8">
        <v>0</v>
      </c>
      <c r="CS8">
        <v>0</v>
      </c>
      <c r="CT8">
        <v>0</v>
      </c>
    </row>
    <row r="9" spans="1:98" ht="15" customHeight="1" x14ac:dyDescent="0.2">
      <c r="A9" t="s">
        <v>30486</v>
      </c>
      <c r="B9" s="1" t="s">
        <v>1205</v>
      </c>
      <c r="C9">
        <v>25600</v>
      </c>
      <c r="G9" t="s">
        <v>575</v>
      </c>
      <c r="H9" t="s">
        <v>136</v>
      </c>
      <c r="I9" t="s">
        <v>241</v>
      </c>
      <c r="J9" t="s">
        <v>13646</v>
      </c>
      <c r="K9">
        <v>3</v>
      </c>
      <c r="L9" t="s">
        <v>30487</v>
      </c>
      <c r="N9" t="s">
        <v>14674</v>
      </c>
      <c r="O9" t="s">
        <v>30488</v>
      </c>
      <c r="P9">
        <v>139</v>
      </c>
      <c r="Q9" t="s">
        <v>30489</v>
      </c>
      <c r="S9" t="s">
        <v>25589</v>
      </c>
      <c r="T9">
        <v>6</v>
      </c>
      <c r="U9">
        <v>9</v>
      </c>
      <c r="V9">
        <v>10</v>
      </c>
      <c r="Y9" t="s">
        <v>2563</v>
      </c>
      <c r="Z9" t="s">
        <v>248</v>
      </c>
      <c r="AA9" t="s">
        <v>3555</v>
      </c>
      <c r="AB9">
        <v>24</v>
      </c>
      <c r="AD9" t="s">
        <v>376</v>
      </c>
      <c r="AF9" t="s">
        <v>30490</v>
      </c>
      <c r="AH9" t="s">
        <v>147</v>
      </c>
      <c r="AI9" t="s">
        <v>147</v>
      </c>
      <c r="AJ9" t="s">
        <v>30491</v>
      </c>
      <c r="AO9" t="s">
        <v>30492</v>
      </c>
      <c r="AQ9">
        <v>18</v>
      </c>
      <c r="AR9">
        <v>29</v>
      </c>
      <c r="AS9" t="s">
        <v>1260</v>
      </c>
      <c r="AX9" t="s">
        <v>30493</v>
      </c>
      <c r="AY9" t="s">
        <v>3178</v>
      </c>
      <c r="AZ9" t="s">
        <v>208</v>
      </c>
      <c r="BA9" t="s">
        <v>255</v>
      </c>
      <c r="BB9" t="s">
        <v>30494</v>
      </c>
      <c r="BD9" t="s">
        <v>30472</v>
      </c>
      <c r="BE9">
        <v>0</v>
      </c>
      <c r="BF9" t="s">
        <v>30495</v>
      </c>
      <c r="BG9" t="s">
        <v>30496</v>
      </c>
      <c r="BH9" t="s">
        <v>30497</v>
      </c>
      <c r="BI9" t="s">
        <v>132</v>
      </c>
      <c r="BS9">
        <v>0</v>
      </c>
      <c r="BT9">
        <v>0</v>
      </c>
      <c r="BU9">
        <v>0</v>
      </c>
      <c r="BV9">
        <v>0</v>
      </c>
      <c r="BW9">
        <v>0</v>
      </c>
      <c r="BX9">
        <v>0</v>
      </c>
      <c r="BY9">
        <v>1</v>
      </c>
      <c r="CD9" t="s">
        <v>132</v>
      </c>
      <c r="CE9">
        <v>0</v>
      </c>
      <c r="CF9" t="s">
        <v>132</v>
      </c>
      <c r="CJ9" t="s">
        <v>132</v>
      </c>
      <c r="CK9" t="s">
        <v>132</v>
      </c>
      <c r="CP9">
        <v>6416</v>
      </c>
      <c r="CQ9">
        <v>0</v>
      </c>
      <c r="CR9">
        <v>0</v>
      </c>
      <c r="CS9">
        <v>0</v>
      </c>
      <c r="CT9">
        <v>0</v>
      </c>
    </row>
    <row r="10" spans="1:98" ht="15" customHeight="1" x14ac:dyDescent="0.2">
      <c r="A10" t="s">
        <v>22807</v>
      </c>
      <c r="B10" s="1" t="s">
        <v>239</v>
      </c>
      <c r="C10">
        <v>800</v>
      </c>
      <c r="G10" t="s">
        <v>575</v>
      </c>
      <c r="H10" t="s">
        <v>102</v>
      </c>
      <c r="I10" t="s">
        <v>103</v>
      </c>
      <c r="J10" t="s">
        <v>1138</v>
      </c>
      <c r="K10">
        <v>0</v>
      </c>
      <c r="L10" t="s">
        <v>3050</v>
      </c>
      <c r="N10" t="s">
        <v>106</v>
      </c>
      <c r="O10" t="s">
        <v>286</v>
      </c>
      <c r="P10">
        <v>32</v>
      </c>
      <c r="Q10" t="s">
        <v>5637</v>
      </c>
      <c r="S10" t="s">
        <v>22808</v>
      </c>
      <c r="T10">
        <v>5</v>
      </c>
      <c r="U10">
        <v>4</v>
      </c>
      <c r="V10">
        <v>3</v>
      </c>
      <c r="Z10" t="s">
        <v>1146</v>
      </c>
      <c r="AA10" t="s">
        <v>1147</v>
      </c>
      <c r="AC10" t="s">
        <v>22809</v>
      </c>
      <c r="AD10" t="s">
        <v>249</v>
      </c>
      <c r="AF10" t="s">
        <v>22810</v>
      </c>
      <c r="AG10" t="s">
        <v>22811</v>
      </c>
      <c r="AH10" t="s">
        <v>114</v>
      </c>
      <c r="AI10" t="s">
        <v>114</v>
      </c>
      <c r="AJ10" t="s">
        <v>22812</v>
      </c>
      <c r="AK10" t="s">
        <v>22813</v>
      </c>
      <c r="AO10" t="s">
        <v>22814</v>
      </c>
      <c r="AQ10">
        <v>5</v>
      </c>
      <c r="AR10" t="s">
        <v>22815</v>
      </c>
      <c r="AS10" t="s">
        <v>22816</v>
      </c>
      <c r="AT10" t="s">
        <v>22817</v>
      </c>
      <c r="AU10" t="s">
        <v>22818</v>
      </c>
      <c r="AV10" t="s">
        <v>323</v>
      </c>
      <c r="AW10" t="s">
        <v>1156</v>
      </c>
      <c r="AY10" t="s">
        <v>1157</v>
      </c>
      <c r="AZ10" t="s">
        <v>11098</v>
      </c>
      <c r="BA10" t="s">
        <v>22819</v>
      </c>
      <c r="BB10" t="s">
        <v>22820</v>
      </c>
      <c r="BC10" t="s">
        <v>1161</v>
      </c>
      <c r="BD10" t="s">
        <v>22821</v>
      </c>
      <c r="BE10">
        <v>0</v>
      </c>
      <c r="BF10" t="s">
        <v>22822</v>
      </c>
      <c r="BG10" t="s">
        <v>22823</v>
      </c>
      <c r="BH10" t="s">
        <v>22824</v>
      </c>
      <c r="BI10" t="s">
        <v>132</v>
      </c>
      <c r="BK10" t="s">
        <v>132</v>
      </c>
      <c r="BS10">
        <v>0</v>
      </c>
      <c r="BT10">
        <v>0</v>
      </c>
      <c r="BU10">
        <v>0</v>
      </c>
      <c r="BV10">
        <v>0</v>
      </c>
      <c r="BW10">
        <v>0</v>
      </c>
      <c r="BX10">
        <v>0</v>
      </c>
      <c r="BY10">
        <v>1</v>
      </c>
      <c r="CD10" t="s">
        <v>131</v>
      </c>
      <c r="CE10">
        <v>0</v>
      </c>
      <c r="CF10" t="s">
        <v>132</v>
      </c>
      <c r="CJ10" t="s">
        <v>132</v>
      </c>
      <c r="CK10" t="s">
        <v>132</v>
      </c>
      <c r="CP10">
        <v>4665</v>
      </c>
      <c r="CQ10">
        <v>0</v>
      </c>
      <c r="CR10">
        <v>0</v>
      </c>
      <c r="CS10">
        <v>0</v>
      </c>
      <c r="CT10">
        <v>0</v>
      </c>
    </row>
    <row r="11" spans="1:98" ht="15" customHeight="1" x14ac:dyDescent="0.2">
      <c r="A11" t="s">
        <v>32050</v>
      </c>
      <c r="B11" s="1" t="s">
        <v>2051</v>
      </c>
      <c r="C11">
        <v>51200</v>
      </c>
      <c r="G11" t="s">
        <v>575</v>
      </c>
      <c r="H11" t="s">
        <v>1035</v>
      </c>
      <c r="I11" t="s">
        <v>701</v>
      </c>
      <c r="J11" t="s">
        <v>1054</v>
      </c>
      <c r="K11">
        <v>8</v>
      </c>
      <c r="L11" t="s">
        <v>32051</v>
      </c>
      <c r="N11" t="s">
        <v>3909</v>
      </c>
      <c r="O11" t="s">
        <v>3910</v>
      </c>
      <c r="P11">
        <v>218</v>
      </c>
      <c r="Q11" t="s">
        <v>21151</v>
      </c>
      <c r="R11" t="s">
        <v>6111</v>
      </c>
      <c r="S11" t="s">
        <v>32052</v>
      </c>
      <c r="T11">
        <v>17</v>
      </c>
      <c r="U11">
        <v>10</v>
      </c>
      <c r="V11">
        <v>10</v>
      </c>
      <c r="X11" t="s">
        <v>3914</v>
      </c>
      <c r="Z11" t="s">
        <v>32053</v>
      </c>
      <c r="AA11" t="s">
        <v>5324</v>
      </c>
      <c r="AC11" t="s">
        <v>7188</v>
      </c>
      <c r="AD11" t="s">
        <v>11619</v>
      </c>
      <c r="AF11" t="s">
        <v>32054</v>
      </c>
      <c r="AH11" t="s">
        <v>496</v>
      </c>
      <c r="AI11" t="s">
        <v>496</v>
      </c>
      <c r="AJ11" t="s">
        <v>32055</v>
      </c>
      <c r="AO11" t="s">
        <v>32056</v>
      </c>
      <c r="AQ11">
        <v>14</v>
      </c>
      <c r="AR11" t="s">
        <v>30154</v>
      </c>
      <c r="AS11" t="s">
        <v>32057</v>
      </c>
      <c r="AT11" t="s">
        <v>32058</v>
      </c>
      <c r="AU11" t="s">
        <v>32059</v>
      </c>
      <c r="AW11" t="s">
        <v>3204</v>
      </c>
      <c r="AX11" t="s">
        <v>32060</v>
      </c>
      <c r="AY11" t="s">
        <v>16021</v>
      </c>
      <c r="AZ11" t="s">
        <v>670</v>
      </c>
      <c r="BA11" t="s">
        <v>19013</v>
      </c>
      <c r="BB11" t="s">
        <v>32061</v>
      </c>
      <c r="BD11" t="s">
        <v>32062</v>
      </c>
      <c r="BE11">
        <v>0</v>
      </c>
      <c r="BF11" t="s">
        <v>32063</v>
      </c>
      <c r="BG11" t="s">
        <v>32064</v>
      </c>
      <c r="BH11" t="s">
        <v>32065</v>
      </c>
      <c r="BS11">
        <v>0</v>
      </c>
      <c r="BT11">
        <v>0</v>
      </c>
      <c r="BU11">
        <v>0</v>
      </c>
      <c r="BV11">
        <v>1</v>
      </c>
      <c r="BW11">
        <v>0</v>
      </c>
      <c r="BX11">
        <v>0</v>
      </c>
      <c r="BY11">
        <v>1</v>
      </c>
      <c r="CD11" t="s">
        <v>132</v>
      </c>
      <c r="CE11">
        <v>0</v>
      </c>
      <c r="CF11" t="s">
        <v>132</v>
      </c>
      <c r="CJ11" t="s">
        <v>132</v>
      </c>
      <c r="CK11" t="s">
        <v>132</v>
      </c>
      <c r="CP11">
        <v>7055</v>
      </c>
      <c r="CQ11">
        <v>0</v>
      </c>
      <c r="CR11">
        <v>0</v>
      </c>
      <c r="CS11">
        <v>0</v>
      </c>
      <c r="CT11">
        <v>0</v>
      </c>
    </row>
    <row r="12" spans="1:98" ht="15" customHeight="1" x14ac:dyDescent="0.2">
      <c r="A12" t="s">
        <v>6953</v>
      </c>
      <c r="B12" s="1" t="s">
        <v>192</v>
      </c>
      <c r="C12">
        <v>76800</v>
      </c>
      <c r="G12" t="s">
        <v>575</v>
      </c>
      <c r="H12" t="s">
        <v>1035</v>
      </c>
      <c r="I12" t="s">
        <v>701</v>
      </c>
      <c r="J12" t="s">
        <v>6954</v>
      </c>
      <c r="K12">
        <v>5</v>
      </c>
      <c r="L12" t="s">
        <v>6955</v>
      </c>
      <c r="N12" t="s">
        <v>6956</v>
      </c>
      <c r="O12" t="s">
        <v>6957</v>
      </c>
      <c r="P12">
        <v>283</v>
      </c>
      <c r="Q12" t="s">
        <v>6958</v>
      </c>
      <c r="S12" t="s">
        <v>6959</v>
      </c>
      <c r="T12">
        <v>21</v>
      </c>
      <c r="U12">
        <v>8</v>
      </c>
      <c r="V12">
        <v>10</v>
      </c>
      <c r="X12" t="s">
        <v>3191</v>
      </c>
      <c r="Y12" t="s">
        <v>6960</v>
      </c>
      <c r="Z12" t="s">
        <v>639</v>
      </c>
      <c r="AA12" t="s">
        <v>6961</v>
      </c>
      <c r="AD12" t="s">
        <v>32280</v>
      </c>
      <c r="AF12" t="s">
        <v>6962</v>
      </c>
      <c r="AG12" t="s">
        <v>6963</v>
      </c>
      <c r="AH12" t="s">
        <v>496</v>
      </c>
      <c r="AI12" t="s">
        <v>496</v>
      </c>
      <c r="AJ12" t="s">
        <v>6964</v>
      </c>
      <c r="AK12" t="s">
        <v>6965</v>
      </c>
      <c r="AO12" t="s">
        <v>6966</v>
      </c>
      <c r="AQ12">
        <v>15</v>
      </c>
      <c r="AR12" t="s">
        <v>6967</v>
      </c>
      <c r="AS12" t="s">
        <v>6968</v>
      </c>
      <c r="AT12" t="s">
        <v>6969</v>
      </c>
      <c r="AU12" t="s">
        <v>6970</v>
      </c>
      <c r="AW12" t="s">
        <v>6971</v>
      </c>
      <c r="AX12" t="s">
        <v>6175</v>
      </c>
      <c r="AY12" t="s">
        <v>1157</v>
      </c>
      <c r="AZ12" t="s">
        <v>6176</v>
      </c>
      <c r="BA12" t="s">
        <v>6972</v>
      </c>
      <c r="BB12" t="s">
        <v>6973</v>
      </c>
      <c r="BC12" t="s">
        <v>6974</v>
      </c>
      <c r="BD12" t="s">
        <v>6975</v>
      </c>
      <c r="BE12">
        <v>0</v>
      </c>
      <c r="BF12" t="s">
        <v>6976</v>
      </c>
      <c r="BG12" t="s">
        <v>6977</v>
      </c>
      <c r="BH12" t="s">
        <v>6978</v>
      </c>
      <c r="BS12">
        <v>0</v>
      </c>
      <c r="BT12">
        <v>0</v>
      </c>
      <c r="BU12">
        <v>0</v>
      </c>
      <c r="BV12">
        <v>0</v>
      </c>
      <c r="BW12">
        <v>0</v>
      </c>
      <c r="BX12">
        <v>0</v>
      </c>
      <c r="BY12">
        <v>1</v>
      </c>
      <c r="CD12" t="s">
        <v>131</v>
      </c>
      <c r="CE12">
        <v>0</v>
      </c>
      <c r="CJ12" t="s">
        <v>132</v>
      </c>
      <c r="CP12">
        <v>970</v>
      </c>
      <c r="CQ12">
        <v>0</v>
      </c>
      <c r="CR12">
        <v>0</v>
      </c>
      <c r="CS12">
        <v>0</v>
      </c>
      <c r="CT12">
        <v>0</v>
      </c>
    </row>
    <row r="13" spans="1:98" ht="15" customHeight="1" x14ac:dyDescent="0.2">
      <c r="A13" t="s">
        <v>28914</v>
      </c>
      <c r="B13" s="1" t="s">
        <v>365</v>
      </c>
      <c r="C13">
        <v>1200</v>
      </c>
      <c r="G13" t="s">
        <v>135</v>
      </c>
      <c r="H13" t="s">
        <v>102</v>
      </c>
      <c r="I13" t="s">
        <v>103</v>
      </c>
      <c r="J13" t="s">
        <v>28915</v>
      </c>
      <c r="K13">
        <v>4</v>
      </c>
      <c r="L13" t="s">
        <v>28916</v>
      </c>
      <c r="N13" t="s">
        <v>2573</v>
      </c>
      <c r="O13" t="s">
        <v>23142</v>
      </c>
      <c r="P13">
        <v>33</v>
      </c>
      <c r="Q13" t="s">
        <v>19008</v>
      </c>
      <c r="S13" t="s">
        <v>28917</v>
      </c>
      <c r="T13">
        <v>5</v>
      </c>
      <c r="U13">
        <v>2</v>
      </c>
      <c r="V13">
        <v>8</v>
      </c>
      <c r="X13" t="s">
        <v>18993</v>
      </c>
      <c r="Y13" t="s">
        <v>1452</v>
      </c>
      <c r="Z13" t="s">
        <v>1412</v>
      </c>
      <c r="AA13" t="s">
        <v>1175</v>
      </c>
      <c r="AB13">
        <v>15</v>
      </c>
      <c r="AD13" t="s">
        <v>7984</v>
      </c>
      <c r="AF13" t="s">
        <v>28918</v>
      </c>
      <c r="AH13" t="s">
        <v>114</v>
      </c>
      <c r="AI13" t="s">
        <v>114</v>
      </c>
      <c r="AK13" t="s">
        <v>28919</v>
      </c>
      <c r="AO13" t="s">
        <v>28920</v>
      </c>
      <c r="AQ13">
        <v>6</v>
      </c>
      <c r="AR13">
        <v>7</v>
      </c>
      <c r="AS13">
        <v>17</v>
      </c>
      <c r="AT13" t="s">
        <v>28921</v>
      </c>
      <c r="AU13" t="s">
        <v>28922</v>
      </c>
      <c r="AV13" t="s">
        <v>19114</v>
      </c>
      <c r="AW13" t="s">
        <v>5932</v>
      </c>
      <c r="AX13" t="s">
        <v>28923</v>
      </c>
      <c r="AY13" t="s">
        <v>1398</v>
      </c>
      <c r="AZ13" t="s">
        <v>17428</v>
      </c>
      <c r="BA13" t="s">
        <v>426</v>
      </c>
      <c r="BB13" t="s">
        <v>28924</v>
      </c>
      <c r="BC13" t="s">
        <v>1401</v>
      </c>
      <c r="BD13" t="s">
        <v>28893</v>
      </c>
      <c r="BE13">
        <v>0</v>
      </c>
      <c r="BF13" t="s">
        <v>28925</v>
      </c>
      <c r="BG13" t="s">
        <v>28926</v>
      </c>
      <c r="BH13" t="s">
        <v>28927</v>
      </c>
      <c r="BI13" t="s">
        <v>132</v>
      </c>
      <c r="BS13">
        <v>0</v>
      </c>
      <c r="BT13">
        <v>0</v>
      </c>
      <c r="BU13">
        <v>0</v>
      </c>
      <c r="BV13">
        <v>1</v>
      </c>
      <c r="BW13">
        <v>0</v>
      </c>
      <c r="BX13">
        <v>1</v>
      </c>
      <c r="BY13">
        <v>1</v>
      </c>
      <c r="CD13" t="s">
        <v>132</v>
      </c>
      <c r="CE13">
        <v>0</v>
      </c>
      <c r="CJ13" t="s">
        <v>132</v>
      </c>
      <c r="CK13" t="s">
        <v>132</v>
      </c>
      <c r="CM13" t="s">
        <v>28928</v>
      </c>
      <c r="CP13">
        <v>5981</v>
      </c>
      <c r="CQ13">
        <v>0</v>
      </c>
      <c r="CR13">
        <v>0</v>
      </c>
      <c r="CS13">
        <v>0</v>
      </c>
      <c r="CT13">
        <v>0</v>
      </c>
    </row>
    <row r="14" spans="1:98" ht="15" customHeight="1" x14ac:dyDescent="0.2">
      <c r="A14" t="s">
        <v>8612</v>
      </c>
      <c r="B14" s="1" t="s">
        <v>239</v>
      </c>
      <c r="C14">
        <v>800</v>
      </c>
      <c r="G14" t="s">
        <v>135</v>
      </c>
      <c r="H14" t="s">
        <v>393</v>
      </c>
      <c r="I14" t="s">
        <v>103</v>
      </c>
      <c r="J14" t="s">
        <v>1384</v>
      </c>
      <c r="K14">
        <v>8</v>
      </c>
      <c r="L14" t="s">
        <v>1760</v>
      </c>
      <c r="N14" t="s">
        <v>5635</v>
      </c>
      <c r="O14" t="s">
        <v>5636</v>
      </c>
      <c r="P14">
        <v>30</v>
      </c>
      <c r="Q14" t="s">
        <v>812</v>
      </c>
      <c r="S14" t="s">
        <v>8613</v>
      </c>
      <c r="T14">
        <v>6</v>
      </c>
      <c r="U14">
        <v>10</v>
      </c>
      <c r="V14">
        <v>3</v>
      </c>
      <c r="Y14" t="s">
        <v>1411</v>
      </c>
      <c r="Z14" t="s">
        <v>1412</v>
      </c>
      <c r="AA14" t="s">
        <v>8614</v>
      </c>
      <c r="AD14" t="s">
        <v>3055</v>
      </c>
      <c r="AF14" t="s">
        <v>8615</v>
      </c>
      <c r="AH14" t="s">
        <v>114</v>
      </c>
      <c r="AI14" t="s">
        <v>114</v>
      </c>
      <c r="AK14" t="s">
        <v>8616</v>
      </c>
      <c r="AO14" t="s">
        <v>8617</v>
      </c>
      <c r="AQ14">
        <v>4</v>
      </c>
      <c r="AR14">
        <v>3</v>
      </c>
      <c r="AS14">
        <v>17</v>
      </c>
      <c r="AT14" t="s">
        <v>4233</v>
      </c>
      <c r="AU14" t="s">
        <v>8618</v>
      </c>
      <c r="AW14" t="s">
        <v>5932</v>
      </c>
      <c r="AX14" t="s">
        <v>8619</v>
      </c>
      <c r="AY14" t="s">
        <v>1398</v>
      </c>
      <c r="AZ14" t="s">
        <v>8620</v>
      </c>
      <c r="BA14" t="s">
        <v>426</v>
      </c>
      <c r="BB14" t="s">
        <v>8621</v>
      </c>
      <c r="BC14" t="s">
        <v>1401</v>
      </c>
      <c r="BD14" t="s">
        <v>7316</v>
      </c>
      <c r="BE14">
        <v>0</v>
      </c>
      <c r="BF14" t="s">
        <v>8622</v>
      </c>
      <c r="BG14" t="s">
        <v>8623</v>
      </c>
      <c r="BH14" t="s">
        <v>8624</v>
      </c>
      <c r="BS14">
        <v>0</v>
      </c>
      <c r="BT14">
        <v>0</v>
      </c>
      <c r="BU14">
        <v>1</v>
      </c>
      <c r="BV14">
        <v>0</v>
      </c>
      <c r="BW14">
        <v>0</v>
      </c>
      <c r="BX14">
        <v>0</v>
      </c>
      <c r="BY14">
        <v>1</v>
      </c>
      <c r="CD14" t="s">
        <v>131</v>
      </c>
      <c r="CE14">
        <v>0</v>
      </c>
      <c r="CJ14" t="s">
        <v>132</v>
      </c>
      <c r="CM14" t="s">
        <v>8625</v>
      </c>
      <c r="CO14" t="str">
        <f>HYPERLINK("http://www.d20pfsrd.com/bestiary/monster-listings/outsiders/devil/devil-accuser","Devil, Accuser (Zebub)")</f>
        <v>Devil, Accuser (Zebub)</v>
      </c>
      <c r="CP14">
        <v>1160</v>
      </c>
      <c r="CQ14">
        <v>0</v>
      </c>
      <c r="CR14">
        <v>0</v>
      </c>
      <c r="CS14">
        <v>0</v>
      </c>
      <c r="CT14">
        <v>0</v>
      </c>
    </row>
    <row r="15" spans="1:98" ht="15" customHeight="1" x14ac:dyDescent="0.2">
      <c r="A15" t="s">
        <v>7305</v>
      </c>
      <c r="B15" s="1" t="s">
        <v>306</v>
      </c>
      <c r="C15">
        <v>1600</v>
      </c>
      <c r="G15" t="s">
        <v>135</v>
      </c>
      <c r="H15" t="s">
        <v>193</v>
      </c>
      <c r="I15" t="s">
        <v>103</v>
      </c>
      <c r="J15" t="s">
        <v>5957</v>
      </c>
      <c r="K15">
        <v>1</v>
      </c>
      <c r="L15" t="s">
        <v>3050</v>
      </c>
      <c r="N15" t="s">
        <v>475</v>
      </c>
      <c r="O15" t="s">
        <v>7306</v>
      </c>
      <c r="P15">
        <v>52</v>
      </c>
      <c r="Q15" t="s">
        <v>511</v>
      </c>
      <c r="S15" t="s">
        <v>352</v>
      </c>
      <c r="T15">
        <v>7</v>
      </c>
      <c r="U15">
        <v>6</v>
      </c>
      <c r="V15">
        <v>4</v>
      </c>
      <c r="AB15">
        <v>20</v>
      </c>
      <c r="AD15" t="s">
        <v>766</v>
      </c>
      <c r="AF15" t="s">
        <v>7307</v>
      </c>
      <c r="AH15" t="s">
        <v>202</v>
      </c>
      <c r="AI15" t="s">
        <v>7308</v>
      </c>
      <c r="AJ15" t="s">
        <v>7309</v>
      </c>
      <c r="AO15" t="s">
        <v>7310</v>
      </c>
      <c r="AQ15">
        <v>7</v>
      </c>
      <c r="AR15">
        <v>12</v>
      </c>
      <c r="AS15" t="s">
        <v>1792</v>
      </c>
      <c r="AT15" t="s">
        <v>7311</v>
      </c>
      <c r="AU15" t="s">
        <v>7312</v>
      </c>
      <c r="AW15" t="s">
        <v>3608</v>
      </c>
      <c r="AY15" t="s">
        <v>7313</v>
      </c>
      <c r="AZ15" t="s">
        <v>7314</v>
      </c>
      <c r="BA15" t="s">
        <v>426</v>
      </c>
      <c r="BB15" t="s">
        <v>7315</v>
      </c>
      <c r="BD15" t="s">
        <v>7316</v>
      </c>
      <c r="BE15">
        <v>0</v>
      </c>
      <c r="BF15" t="s">
        <v>7317</v>
      </c>
      <c r="BG15" t="s">
        <v>7318</v>
      </c>
      <c r="BH15" t="s">
        <v>7319</v>
      </c>
      <c r="BS15">
        <v>0</v>
      </c>
      <c r="BT15">
        <v>0</v>
      </c>
      <c r="BU15">
        <v>0</v>
      </c>
      <c r="BV15">
        <v>0</v>
      </c>
      <c r="BW15">
        <v>0</v>
      </c>
      <c r="BX15">
        <v>0</v>
      </c>
      <c r="BY15">
        <v>1</v>
      </c>
      <c r="CD15" t="s">
        <v>131</v>
      </c>
      <c r="CE15">
        <v>0</v>
      </c>
      <c r="CJ15" t="s">
        <v>132</v>
      </c>
      <c r="CO15" t="str">
        <f>HYPERLINK("http://www.d20pfsrd.com/bestiary/monster-listings/outsiders/achaierai","Achaierai")</f>
        <v>Achaierai</v>
      </c>
      <c r="CP15">
        <v>1080</v>
      </c>
      <c r="CQ15">
        <v>0</v>
      </c>
      <c r="CR15">
        <v>0</v>
      </c>
      <c r="CS15">
        <v>0</v>
      </c>
      <c r="CT15">
        <v>0</v>
      </c>
    </row>
    <row r="16" spans="1:98" ht="15" customHeight="1" x14ac:dyDescent="0.2">
      <c r="A16" t="s">
        <v>6667</v>
      </c>
      <c r="B16" s="1" t="s">
        <v>239</v>
      </c>
      <c r="C16">
        <v>800</v>
      </c>
      <c r="G16" t="s">
        <v>240</v>
      </c>
      <c r="H16" t="s">
        <v>393</v>
      </c>
      <c r="I16" t="s">
        <v>241</v>
      </c>
      <c r="K16">
        <v>2</v>
      </c>
      <c r="L16" t="s">
        <v>3371</v>
      </c>
      <c r="N16" t="s">
        <v>6668</v>
      </c>
      <c r="O16" t="s">
        <v>6669</v>
      </c>
      <c r="P16">
        <v>20</v>
      </c>
      <c r="Q16" t="s">
        <v>6670</v>
      </c>
      <c r="S16" t="s">
        <v>3766</v>
      </c>
      <c r="T16">
        <v>0</v>
      </c>
      <c r="U16">
        <v>2</v>
      </c>
      <c r="V16">
        <v>0</v>
      </c>
      <c r="Y16" t="s">
        <v>2563</v>
      </c>
      <c r="Z16" t="s">
        <v>248</v>
      </c>
      <c r="AB16">
        <v>13</v>
      </c>
      <c r="AD16" t="s">
        <v>376</v>
      </c>
      <c r="AF16" t="s">
        <v>3767</v>
      </c>
      <c r="AH16" t="s">
        <v>114</v>
      </c>
      <c r="AI16" t="s">
        <v>114</v>
      </c>
      <c r="AO16" t="s">
        <v>3768</v>
      </c>
      <c r="AQ16">
        <v>1</v>
      </c>
      <c r="AR16">
        <v>1</v>
      </c>
      <c r="AS16" t="s">
        <v>1129</v>
      </c>
      <c r="AU16" t="s">
        <v>3769</v>
      </c>
      <c r="AV16" t="s">
        <v>3770</v>
      </c>
      <c r="AX16" t="s">
        <v>3771</v>
      </c>
      <c r="AY16" t="s">
        <v>253</v>
      </c>
      <c r="AZ16" t="s">
        <v>3772</v>
      </c>
      <c r="BA16" t="s">
        <v>255</v>
      </c>
      <c r="BB16" t="s">
        <v>6671</v>
      </c>
      <c r="BC16" t="s">
        <v>6672</v>
      </c>
      <c r="BD16" t="s">
        <v>6673</v>
      </c>
      <c r="BE16">
        <v>0</v>
      </c>
      <c r="BF16" t="s">
        <v>6674</v>
      </c>
      <c r="BG16" t="s">
        <v>6675</v>
      </c>
      <c r="BH16" t="s">
        <v>6676</v>
      </c>
      <c r="BI16" t="s">
        <v>132</v>
      </c>
      <c r="BS16">
        <v>0</v>
      </c>
      <c r="BT16">
        <v>0</v>
      </c>
      <c r="BU16">
        <v>0</v>
      </c>
      <c r="BV16">
        <v>0</v>
      </c>
      <c r="BW16">
        <v>0</v>
      </c>
      <c r="BX16">
        <v>0</v>
      </c>
      <c r="BY16">
        <v>1</v>
      </c>
      <c r="CD16" t="s">
        <v>131</v>
      </c>
      <c r="CE16">
        <v>0</v>
      </c>
      <c r="CF16" t="s">
        <v>132</v>
      </c>
      <c r="CJ16" t="s">
        <v>132</v>
      </c>
      <c r="CK16" t="s">
        <v>132</v>
      </c>
      <c r="CO16" t="str">
        <f>HYPERLINK("http://www.d20pfsrd.com/bestiary/monster-listings/constructs/cobra-constructs/adamantine-cobra","Cobra, Adamantine")</f>
        <v>Cobra, Adamantine</v>
      </c>
      <c r="CP16">
        <v>871</v>
      </c>
      <c r="CQ16">
        <v>0</v>
      </c>
      <c r="CR16">
        <v>0</v>
      </c>
      <c r="CS16">
        <v>0</v>
      </c>
      <c r="CT16">
        <v>0</v>
      </c>
    </row>
    <row r="17" spans="1:98" ht="15" customHeight="1" x14ac:dyDescent="0.2">
      <c r="A17" t="s">
        <v>9538</v>
      </c>
      <c r="B17" s="1" t="s">
        <v>1993</v>
      </c>
      <c r="C17">
        <v>204800</v>
      </c>
      <c r="G17" t="s">
        <v>240</v>
      </c>
      <c r="H17" t="s">
        <v>136</v>
      </c>
      <c r="I17" t="s">
        <v>241</v>
      </c>
      <c r="K17">
        <v>-1</v>
      </c>
      <c r="L17" t="s">
        <v>3371</v>
      </c>
      <c r="N17" t="s">
        <v>9539</v>
      </c>
      <c r="O17" t="s">
        <v>9540</v>
      </c>
      <c r="P17">
        <v>205</v>
      </c>
      <c r="Q17" t="s">
        <v>9541</v>
      </c>
      <c r="R17" t="s">
        <v>4980</v>
      </c>
      <c r="S17" t="s">
        <v>9542</v>
      </c>
      <c r="T17">
        <v>10</v>
      </c>
      <c r="U17">
        <v>9</v>
      </c>
      <c r="V17">
        <v>10</v>
      </c>
      <c r="X17" t="s">
        <v>9543</v>
      </c>
      <c r="Y17" t="s">
        <v>5188</v>
      </c>
      <c r="Z17" t="s">
        <v>3377</v>
      </c>
      <c r="AD17" t="s">
        <v>249</v>
      </c>
      <c r="AF17" t="s">
        <v>9544</v>
      </c>
      <c r="AH17" t="s">
        <v>147</v>
      </c>
      <c r="AI17" t="s">
        <v>147</v>
      </c>
      <c r="AJ17" t="s">
        <v>9545</v>
      </c>
      <c r="AO17" t="s">
        <v>9546</v>
      </c>
      <c r="AQ17">
        <v>30</v>
      </c>
      <c r="AR17">
        <v>45</v>
      </c>
      <c r="AS17">
        <v>54</v>
      </c>
      <c r="AY17" t="s">
        <v>298</v>
      </c>
      <c r="AZ17" t="s">
        <v>1240</v>
      </c>
      <c r="BA17" t="s">
        <v>255</v>
      </c>
      <c r="BB17" t="s">
        <v>9547</v>
      </c>
      <c r="BC17" t="s">
        <v>3382</v>
      </c>
      <c r="BD17" t="s">
        <v>7316</v>
      </c>
      <c r="BE17">
        <v>0</v>
      </c>
      <c r="BF17" t="s">
        <v>9548</v>
      </c>
      <c r="BG17" t="s">
        <v>9549</v>
      </c>
      <c r="BH17" t="s">
        <v>9550</v>
      </c>
      <c r="BI17" t="s">
        <v>132</v>
      </c>
      <c r="BS17">
        <v>0</v>
      </c>
      <c r="BT17">
        <v>0</v>
      </c>
      <c r="BU17">
        <v>0</v>
      </c>
      <c r="BV17">
        <v>0</v>
      </c>
      <c r="BW17">
        <v>0</v>
      </c>
      <c r="BX17">
        <v>0</v>
      </c>
      <c r="BY17">
        <v>1</v>
      </c>
      <c r="CD17" t="s">
        <v>131</v>
      </c>
      <c r="CE17">
        <v>0</v>
      </c>
      <c r="CF17" t="s">
        <v>132</v>
      </c>
      <c r="CJ17" t="s">
        <v>132</v>
      </c>
      <c r="CK17" t="s">
        <v>132</v>
      </c>
      <c r="CO17" t="str">
        <f>HYPERLINK("http://www.d20pfsrd.com/bestiary/monster-listings/constructs/golem/adamantine-golem","Golem, Adamantine")</f>
        <v>Golem, Adamantine</v>
      </c>
      <c r="CP17">
        <v>1233</v>
      </c>
      <c r="CQ17">
        <v>0</v>
      </c>
      <c r="CR17">
        <v>0</v>
      </c>
      <c r="CS17">
        <v>0</v>
      </c>
      <c r="CT17">
        <v>0</v>
      </c>
    </row>
    <row r="18" spans="1:98" ht="15" customHeight="1" x14ac:dyDescent="0.2">
      <c r="A18" t="s">
        <v>14607</v>
      </c>
      <c r="B18" s="1" t="s">
        <v>239</v>
      </c>
      <c r="C18">
        <v>800</v>
      </c>
      <c r="G18" t="s">
        <v>1053</v>
      </c>
      <c r="H18" t="s">
        <v>102</v>
      </c>
      <c r="I18" t="s">
        <v>809</v>
      </c>
      <c r="J18" t="s">
        <v>138</v>
      </c>
      <c r="K18">
        <v>3</v>
      </c>
      <c r="L18" t="s">
        <v>14608</v>
      </c>
      <c r="N18" t="s">
        <v>2788</v>
      </c>
      <c r="O18" t="s">
        <v>2789</v>
      </c>
      <c r="P18">
        <v>30</v>
      </c>
      <c r="Q18" t="s">
        <v>812</v>
      </c>
      <c r="S18" t="s">
        <v>9528</v>
      </c>
      <c r="T18">
        <v>3</v>
      </c>
      <c r="U18">
        <v>7</v>
      </c>
      <c r="V18">
        <v>5</v>
      </c>
      <c r="AD18" t="s">
        <v>8041</v>
      </c>
      <c r="AF18" t="s">
        <v>14609</v>
      </c>
      <c r="AG18" t="s">
        <v>14610</v>
      </c>
      <c r="AH18" t="s">
        <v>114</v>
      </c>
      <c r="AI18" t="s">
        <v>114</v>
      </c>
      <c r="AJ18" t="s">
        <v>14611</v>
      </c>
      <c r="AO18" t="s">
        <v>14612</v>
      </c>
      <c r="AQ18">
        <v>4</v>
      </c>
      <c r="AR18">
        <v>7</v>
      </c>
      <c r="AS18">
        <v>20</v>
      </c>
      <c r="AT18" t="s">
        <v>14613</v>
      </c>
      <c r="AU18" t="s">
        <v>14614</v>
      </c>
      <c r="AW18" t="s">
        <v>4795</v>
      </c>
      <c r="AX18" t="s">
        <v>14615</v>
      </c>
      <c r="AY18" t="s">
        <v>2486</v>
      </c>
      <c r="AZ18" t="s">
        <v>14616</v>
      </c>
      <c r="BA18" t="s">
        <v>14617</v>
      </c>
      <c r="BB18" t="s">
        <v>14618</v>
      </c>
      <c r="BD18" t="s">
        <v>14619</v>
      </c>
      <c r="BE18">
        <v>0</v>
      </c>
      <c r="BF18" t="s">
        <v>14620</v>
      </c>
      <c r="BG18" t="s">
        <v>14621</v>
      </c>
      <c r="BH18" t="s">
        <v>14622</v>
      </c>
      <c r="BS18">
        <v>0</v>
      </c>
      <c r="BT18">
        <v>0</v>
      </c>
      <c r="BU18">
        <v>0</v>
      </c>
      <c r="BV18">
        <v>0</v>
      </c>
      <c r="BW18">
        <v>0</v>
      </c>
      <c r="BX18">
        <v>1</v>
      </c>
      <c r="BY18">
        <v>1</v>
      </c>
      <c r="CD18" t="s">
        <v>132</v>
      </c>
      <c r="CE18">
        <v>0</v>
      </c>
      <c r="CF18" t="s">
        <v>132</v>
      </c>
      <c r="CJ18" t="s">
        <v>132</v>
      </c>
      <c r="CK18" t="s">
        <v>132</v>
      </c>
      <c r="CP18">
        <v>1958</v>
      </c>
      <c r="CQ18">
        <v>0</v>
      </c>
      <c r="CR18">
        <v>0</v>
      </c>
      <c r="CS18">
        <v>0</v>
      </c>
      <c r="CT18">
        <v>0</v>
      </c>
    </row>
    <row r="19" spans="1:98" ht="15" customHeight="1" x14ac:dyDescent="0.2">
      <c r="A19" t="s">
        <v>20469</v>
      </c>
      <c r="B19" s="1" t="s">
        <v>2051</v>
      </c>
      <c r="C19">
        <v>51200</v>
      </c>
      <c r="G19" t="s">
        <v>240</v>
      </c>
      <c r="H19" t="s">
        <v>1035</v>
      </c>
      <c r="I19" t="s">
        <v>261</v>
      </c>
      <c r="J19" t="s">
        <v>138</v>
      </c>
      <c r="K19">
        <v>4</v>
      </c>
      <c r="L19" t="s">
        <v>7125</v>
      </c>
      <c r="N19" t="s">
        <v>12197</v>
      </c>
      <c r="O19" t="s">
        <v>20470</v>
      </c>
      <c r="P19">
        <v>212</v>
      </c>
      <c r="Q19" t="s">
        <v>7437</v>
      </c>
      <c r="S19" t="s">
        <v>20471</v>
      </c>
      <c r="T19">
        <v>17</v>
      </c>
      <c r="U19">
        <v>14</v>
      </c>
      <c r="V19">
        <v>9</v>
      </c>
      <c r="Z19" t="s">
        <v>837</v>
      </c>
      <c r="AA19" t="s">
        <v>4878</v>
      </c>
      <c r="AD19" t="s">
        <v>7443</v>
      </c>
      <c r="AF19" t="s">
        <v>20472</v>
      </c>
      <c r="AH19" t="s">
        <v>496</v>
      </c>
      <c r="AI19" t="s">
        <v>8548</v>
      </c>
      <c r="AJ19" t="s">
        <v>20473</v>
      </c>
      <c r="AO19" t="s">
        <v>20474</v>
      </c>
      <c r="AQ19">
        <v>17</v>
      </c>
      <c r="AR19">
        <v>34</v>
      </c>
      <c r="AS19" t="s">
        <v>10823</v>
      </c>
      <c r="AT19" t="s">
        <v>20475</v>
      </c>
      <c r="AU19" t="s">
        <v>20476</v>
      </c>
      <c r="AY19" t="s">
        <v>2486</v>
      </c>
      <c r="AZ19" t="s">
        <v>208</v>
      </c>
      <c r="BA19" t="s">
        <v>255</v>
      </c>
      <c r="BB19" t="s">
        <v>20477</v>
      </c>
      <c r="BD19" t="s">
        <v>20430</v>
      </c>
      <c r="BE19">
        <v>0</v>
      </c>
      <c r="BF19" t="s">
        <v>20478</v>
      </c>
      <c r="BG19" t="s">
        <v>20479</v>
      </c>
      <c r="BH19" t="s">
        <v>20480</v>
      </c>
      <c r="BS19">
        <v>0</v>
      </c>
      <c r="BT19">
        <v>0</v>
      </c>
      <c r="BU19">
        <v>0</v>
      </c>
      <c r="BV19">
        <v>0</v>
      </c>
      <c r="BW19">
        <v>0</v>
      </c>
      <c r="BX19">
        <v>1</v>
      </c>
      <c r="BY19">
        <v>1</v>
      </c>
      <c r="CD19" t="s">
        <v>131</v>
      </c>
      <c r="CE19">
        <v>0</v>
      </c>
      <c r="CJ19" t="s">
        <v>132</v>
      </c>
      <c r="CP19">
        <v>3326</v>
      </c>
      <c r="CQ19">
        <v>0</v>
      </c>
      <c r="CR19">
        <v>0</v>
      </c>
      <c r="CS19">
        <v>0</v>
      </c>
      <c r="CT19">
        <v>0</v>
      </c>
    </row>
    <row r="20" spans="1:98" ht="15" customHeight="1" x14ac:dyDescent="0.2">
      <c r="A20" t="s">
        <v>14070</v>
      </c>
      <c r="B20" s="1" t="s">
        <v>239</v>
      </c>
      <c r="C20">
        <v>800</v>
      </c>
      <c r="G20" t="s">
        <v>135</v>
      </c>
      <c r="H20" t="s">
        <v>102</v>
      </c>
      <c r="I20" t="s">
        <v>809</v>
      </c>
      <c r="K20">
        <v>3</v>
      </c>
      <c r="L20" t="s">
        <v>105</v>
      </c>
      <c r="N20" t="s">
        <v>8699</v>
      </c>
      <c r="O20" t="s">
        <v>10103</v>
      </c>
      <c r="P20">
        <v>30</v>
      </c>
      <c r="Q20" t="s">
        <v>812</v>
      </c>
      <c r="S20" t="s">
        <v>9528</v>
      </c>
      <c r="T20">
        <v>3</v>
      </c>
      <c r="U20">
        <v>7</v>
      </c>
      <c r="V20">
        <v>5</v>
      </c>
      <c r="Y20" t="s">
        <v>2527</v>
      </c>
      <c r="AB20">
        <v>14</v>
      </c>
      <c r="AD20" t="s">
        <v>5465</v>
      </c>
      <c r="AF20" t="s">
        <v>10107</v>
      </c>
      <c r="AH20" t="s">
        <v>114</v>
      </c>
      <c r="AI20" t="s">
        <v>114</v>
      </c>
      <c r="AJ20" t="s">
        <v>14623</v>
      </c>
      <c r="AO20" t="s">
        <v>14624</v>
      </c>
      <c r="AQ20">
        <v>4</v>
      </c>
      <c r="AR20" t="s">
        <v>14625</v>
      </c>
      <c r="AS20">
        <v>19</v>
      </c>
      <c r="AT20" t="s">
        <v>14626</v>
      </c>
      <c r="AU20" t="s">
        <v>14627</v>
      </c>
      <c r="AV20" t="s">
        <v>14628</v>
      </c>
      <c r="AW20" t="s">
        <v>3309</v>
      </c>
      <c r="AX20" t="s">
        <v>14072</v>
      </c>
      <c r="AY20" t="s">
        <v>14629</v>
      </c>
      <c r="AZ20" t="s">
        <v>14630</v>
      </c>
      <c r="BA20" t="s">
        <v>426</v>
      </c>
      <c r="BB20" t="s">
        <v>14631</v>
      </c>
      <c r="BD20" t="s">
        <v>14619</v>
      </c>
      <c r="BE20">
        <v>0</v>
      </c>
      <c r="BF20" t="s">
        <v>14632</v>
      </c>
      <c r="BG20" t="s">
        <v>14633</v>
      </c>
      <c r="BH20" t="s">
        <v>14634</v>
      </c>
      <c r="BS20">
        <v>0</v>
      </c>
      <c r="BT20">
        <v>0</v>
      </c>
      <c r="BU20">
        <v>0</v>
      </c>
      <c r="BV20">
        <v>1</v>
      </c>
      <c r="BW20">
        <v>0</v>
      </c>
      <c r="BX20">
        <v>0</v>
      </c>
      <c r="BY20">
        <v>1</v>
      </c>
      <c r="CD20" t="s">
        <v>132</v>
      </c>
      <c r="CE20">
        <v>0</v>
      </c>
      <c r="CF20" t="s">
        <v>132</v>
      </c>
      <c r="CJ20" t="s">
        <v>132</v>
      </c>
      <c r="CK20" t="s">
        <v>132</v>
      </c>
      <c r="CP20">
        <v>1959</v>
      </c>
      <c r="CQ20">
        <v>0</v>
      </c>
      <c r="CR20">
        <v>0</v>
      </c>
      <c r="CS20">
        <v>0</v>
      </c>
      <c r="CT20">
        <v>0</v>
      </c>
    </row>
    <row r="21" spans="1:98" ht="15" customHeight="1" x14ac:dyDescent="0.2">
      <c r="A21" t="s">
        <v>14821</v>
      </c>
      <c r="B21" s="1" t="s">
        <v>134</v>
      </c>
      <c r="C21">
        <v>3200</v>
      </c>
      <c r="G21" t="s">
        <v>135</v>
      </c>
      <c r="H21" t="s">
        <v>102</v>
      </c>
      <c r="I21" t="s">
        <v>103</v>
      </c>
      <c r="J21" t="s">
        <v>14822</v>
      </c>
      <c r="K21">
        <v>3</v>
      </c>
      <c r="L21" t="s">
        <v>14823</v>
      </c>
      <c r="M21" t="s">
        <v>14824</v>
      </c>
      <c r="N21" t="s">
        <v>3747</v>
      </c>
      <c r="O21" t="s">
        <v>14533</v>
      </c>
      <c r="P21">
        <v>76</v>
      </c>
      <c r="Q21" t="s">
        <v>5655</v>
      </c>
      <c r="R21" t="s">
        <v>1472</v>
      </c>
      <c r="S21" t="s">
        <v>14825</v>
      </c>
      <c r="T21">
        <v>6</v>
      </c>
      <c r="U21">
        <v>11</v>
      </c>
      <c r="V21">
        <v>9</v>
      </c>
      <c r="W21" t="s">
        <v>14826</v>
      </c>
      <c r="Y21" t="s">
        <v>1452</v>
      </c>
      <c r="Z21" t="s">
        <v>14827</v>
      </c>
      <c r="AA21" t="s">
        <v>14828</v>
      </c>
      <c r="AB21">
        <v>18</v>
      </c>
      <c r="AD21" t="s">
        <v>376</v>
      </c>
      <c r="AF21" t="s">
        <v>14829</v>
      </c>
      <c r="AH21" t="s">
        <v>114</v>
      </c>
      <c r="AI21" t="s">
        <v>114</v>
      </c>
      <c r="AJ21" t="s">
        <v>14830</v>
      </c>
      <c r="AK21" t="s">
        <v>14831</v>
      </c>
      <c r="AO21" t="s">
        <v>14832</v>
      </c>
      <c r="AQ21">
        <v>9</v>
      </c>
      <c r="AR21">
        <v>14</v>
      </c>
      <c r="AS21">
        <v>28</v>
      </c>
      <c r="AT21" t="s">
        <v>14833</v>
      </c>
      <c r="AU21" t="s">
        <v>14834</v>
      </c>
      <c r="AV21" t="s">
        <v>14835</v>
      </c>
      <c r="AW21" t="s">
        <v>14836</v>
      </c>
      <c r="AY21" t="s">
        <v>1398</v>
      </c>
      <c r="AZ21" t="s">
        <v>14837</v>
      </c>
      <c r="BA21" t="s">
        <v>14838</v>
      </c>
      <c r="BB21" t="s">
        <v>14839</v>
      </c>
      <c r="BC21" t="s">
        <v>14840</v>
      </c>
      <c r="BD21" t="s">
        <v>14619</v>
      </c>
      <c r="BE21">
        <v>0</v>
      </c>
      <c r="BF21" t="s">
        <v>14841</v>
      </c>
      <c r="BG21" t="s">
        <v>14842</v>
      </c>
      <c r="BH21" t="s">
        <v>14843</v>
      </c>
      <c r="BL21" t="s">
        <v>132</v>
      </c>
      <c r="BM21" t="s">
        <v>132</v>
      </c>
      <c r="BN21" t="s">
        <v>132</v>
      </c>
      <c r="BS21">
        <v>0</v>
      </c>
      <c r="BT21">
        <v>0</v>
      </c>
      <c r="BU21">
        <v>0</v>
      </c>
      <c r="BV21">
        <v>0</v>
      </c>
      <c r="BW21">
        <v>0</v>
      </c>
      <c r="BX21">
        <v>0</v>
      </c>
      <c r="BY21">
        <v>1</v>
      </c>
      <c r="CB21" t="s">
        <v>132</v>
      </c>
      <c r="CD21" t="s">
        <v>131</v>
      </c>
      <c r="CE21">
        <v>0</v>
      </c>
      <c r="CJ21" t="s">
        <v>132</v>
      </c>
      <c r="CP21">
        <v>1972</v>
      </c>
      <c r="CQ21">
        <v>0</v>
      </c>
      <c r="CR21">
        <v>0</v>
      </c>
      <c r="CS21">
        <v>0</v>
      </c>
      <c r="CT21">
        <v>0</v>
      </c>
    </row>
    <row r="22" spans="1:98" ht="15" customHeight="1" x14ac:dyDescent="0.2">
      <c r="A22" t="s">
        <v>14635</v>
      </c>
      <c r="B22" s="1" t="s">
        <v>574</v>
      </c>
      <c r="C22">
        <v>9600</v>
      </c>
      <c r="G22" t="s">
        <v>923</v>
      </c>
      <c r="H22" t="s">
        <v>102</v>
      </c>
      <c r="I22" t="s">
        <v>701</v>
      </c>
      <c r="J22" t="s">
        <v>14636</v>
      </c>
      <c r="K22">
        <v>12</v>
      </c>
      <c r="L22" t="s">
        <v>6814</v>
      </c>
      <c r="N22" t="s">
        <v>14637</v>
      </c>
      <c r="O22" t="s">
        <v>14638</v>
      </c>
      <c r="P22">
        <v>127</v>
      </c>
      <c r="Q22" t="s">
        <v>9767</v>
      </c>
      <c r="S22" t="s">
        <v>14639</v>
      </c>
      <c r="T22">
        <v>9</v>
      </c>
      <c r="U22">
        <v>17</v>
      </c>
      <c r="V22">
        <v>8</v>
      </c>
      <c r="Z22" t="s">
        <v>3093</v>
      </c>
      <c r="AC22" t="s">
        <v>2019</v>
      </c>
      <c r="AD22" t="s">
        <v>376</v>
      </c>
      <c r="AF22" t="s">
        <v>14640</v>
      </c>
      <c r="AH22" t="s">
        <v>114</v>
      </c>
      <c r="AI22" t="s">
        <v>114</v>
      </c>
      <c r="AJ22" t="s">
        <v>14641</v>
      </c>
      <c r="AK22" t="s">
        <v>14642</v>
      </c>
      <c r="AO22" t="s">
        <v>14643</v>
      </c>
      <c r="AQ22">
        <v>11</v>
      </c>
      <c r="AR22">
        <v>15</v>
      </c>
      <c r="AS22">
        <v>35</v>
      </c>
      <c r="AT22" t="s">
        <v>14644</v>
      </c>
      <c r="AU22" t="s">
        <v>14645</v>
      </c>
      <c r="AV22" t="s">
        <v>14646</v>
      </c>
      <c r="AW22" t="s">
        <v>14647</v>
      </c>
      <c r="AX22" t="s">
        <v>14648</v>
      </c>
      <c r="AY22" t="s">
        <v>14649</v>
      </c>
      <c r="AZ22" t="s">
        <v>14650</v>
      </c>
      <c r="BA22" t="s">
        <v>14651</v>
      </c>
      <c r="BB22" t="s">
        <v>14652</v>
      </c>
      <c r="BD22" t="s">
        <v>14619</v>
      </c>
      <c r="BE22">
        <v>0</v>
      </c>
      <c r="BF22" t="s">
        <v>14653</v>
      </c>
      <c r="BG22" t="s">
        <v>14654</v>
      </c>
      <c r="BH22" t="s">
        <v>14655</v>
      </c>
      <c r="BS22">
        <v>0</v>
      </c>
      <c r="BT22">
        <v>0</v>
      </c>
      <c r="BU22">
        <v>0</v>
      </c>
      <c r="BV22">
        <v>0</v>
      </c>
      <c r="BW22">
        <v>0</v>
      </c>
      <c r="BX22">
        <v>0</v>
      </c>
      <c r="BY22">
        <v>1</v>
      </c>
      <c r="CD22" t="s">
        <v>132</v>
      </c>
      <c r="CE22">
        <v>0</v>
      </c>
      <c r="CF22" t="s">
        <v>132</v>
      </c>
      <c r="CJ22" t="s">
        <v>132</v>
      </c>
      <c r="CK22" t="s">
        <v>132</v>
      </c>
      <c r="CP22">
        <v>1960</v>
      </c>
      <c r="CQ22">
        <v>0</v>
      </c>
      <c r="CR22">
        <v>0</v>
      </c>
      <c r="CS22">
        <v>0</v>
      </c>
      <c r="CT22">
        <v>0</v>
      </c>
    </row>
    <row r="23" spans="1:98" ht="15" customHeight="1" x14ac:dyDescent="0.2">
      <c r="A23" t="s">
        <v>1804</v>
      </c>
      <c r="B23" s="1" t="s">
        <v>1223</v>
      </c>
      <c r="C23">
        <v>12800</v>
      </c>
      <c r="G23" t="s">
        <v>575</v>
      </c>
      <c r="H23" t="s">
        <v>193</v>
      </c>
      <c r="I23" t="s">
        <v>1780</v>
      </c>
      <c r="J23" t="s">
        <v>1781</v>
      </c>
      <c r="K23">
        <v>5</v>
      </c>
      <c r="L23" t="s">
        <v>1805</v>
      </c>
      <c r="M23" t="s">
        <v>1806</v>
      </c>
      <c r="N23" t="s">
        <v>1807</v>
      </c>
      <c r="O23" t="s">
        <v>1808</v>
      </c>
      <c r="P23">
        <v>161</v>
      </c>
      <c r="Q23" t="s">
        <v>1809</v>
      </c>
      <c r="S23" t="s">
        <v>1810</v>
      </c>
      <c r="T23">
        <v>14</v>
      </c>
      <c r="U23">
        <v>10</v>
      </c>
      <c r="V23">
        <v>12</v>
      </c>
      <c r="Y23" t="s">
        <v>458</v>
      </c>
      <c r="Z23" t="s">
        <v>1787</v>
      </c>
      <c r="AB23">
        <v>22</v>
      </c>
      <c r="AD23" t="s">
        <v>1811</v>
      </c>
      <c r="AF23" t="s">
        <v>1812</v>
      </c>
      <c r="AH23" t="s">
        <v>202</v>
      </c>
      <c r="AI23" t="s">
        <v>1813</v>
      </c>
      <c r="AJ23" t="s">
        <v>1814</v>
      </c>
      <c r="AK23" t="s">
        <v>1815</v>
      </c>
      <c r="AL23" t="s">
        <v>1816</v>
      </c>
      <c r="AO23" t="s">
        <v>1817</v>
      </c>
      <c r="AQ23">
        <v>14</v>
      </c>
      <c r="AR23">
        <v>22</v>
      </c>
      <c r="AS23" t="s">
        <v>1818</v>
      </c>
      <c r="AT23" t="s">
        <v>1819</v>
      </c>
      <c r="AU23" t="s">
        <v>1820</v>
      </c>
      <c r="AW23" t="s">
        <v>1821</v>
      </c>
      <c r="AX23" t="s">
        <v>1795</v>
      </c>
      <c r="AY23" t="s">
        <v>1796</v>
      </c>
      <c r="AZ23" t="s">
        <v>670</v>
      </c>
      <c r="BA23" t="s">
        <v>1797</v>
      </c>
      <c r="BB23" t="s">
        <v>1798</v>
      </c>
      <c r="BC23" t="s">
        <v>1799</v>
      </c>
      <c r="BD23" t="s">
        <v>128</v>
      </c>
      <c r="BE23">
        <v>0</v>
      </c>
      <c r="BF23" t="s">
        <v>1822</v>
      </c>
      <c r="BG23" t="s">
        <v>1801</v>
      </c>
      <c r="BH23" t="s">
        <v>1823</v>
      </c>
      <c r="BS23">
        <v>0</v>
      </c>
      <c r="BT23">
        <v>0</v>
      </c>
      <c r="BU23">
        <v>1</v>
      </c>
      <c r="BV23">
        <v>0</v>
      </c>
      <c r="BW23">
        <v>0</v>
      </c>
      <c r="BX23">
        <v>1</v>
      </c>
      <c r="BY23">
        <v>1</v>
      </c>
      <c r="CD23" t="s">
        <v>131</v>
      </c>
      <c r="CE23">
        <v>0</v>
      </c>
      <c r="CJ23" t="s">
        <v>132</v>
      </c>
      <c r="CO23" t="str">
        <f>HYPERLINK("http://www.d20pfsrd.com/bestiary/monster-lists-and-details/-d/dragon/chromatic-black/adult-black-dragon","Adult Black Dragon")</f>
        <v>Adult Black Dragon</v>
      </c>
      <c r="CP23">
        <v>112</v>
      </c>
      <c r="CQ23">
        <v>0</v>
      </c>
      <c r="CR23">
        <v>0</v>
      </c>
      <c r="CS23">
        <v>0</v>
      </c>
      <c r="CT23">
        <v>0</v>
      </c>
    </row>
    <row r="24" spans="1:98" ht="15" customHeight="1" x14ac:dyDescent="0.2">
      <c r="A24" t="s">
        <v>1885</v>
      </c>
      <c r="B24" s="1" t="s">
        <v>1205</v>
      </c>
      <c r="C24">
        <v>25600</v>
      </c>
      <c r="G24" t="s">
        <v>135</v>
      </c>
      <c r="H24" t="s">
        <v>136</v>
      </c>
      <c r="I24" t="s">
        <v>1780</v>
      </c>
      <c r="J24" t="s">
        <v>1846</v>
      </c>
      <c r="K24">
        <v>4</v>
      </c>
      <c r="L24" t="s">
        <v>1886</v>
      </c>
      <c r="M24" t="s">
        <v>1887</v>
      </c>
      <c r="N24" t="s">
        <v>1207</v>
      </c>
      <c r="O24" t="s">
        <v>1208</v>
      </c>
      <c r="P24">
        <v>184</v>
      </c>
      <c r="Q24" t="s">
        <v>1888</v>
      </c>
      <c r="S24" t="s">
        <v>1889</v>
      </c>
      <c r="T24">
        <v>15</v>
      </c>
      <c r="U24">
        <v>10</v>
      </c>
      <c r="V24">
        <v>13</v>
      </c>
      <c r="Y24" t="s">
        <v>458</v>
      </c>
      <c r="Z24" t="s">
        <v>1853</v>
      </c>
      <c r="AB24">
        <v>24</v>
      </c>
      <c r="AD24" t="s">
        <v>1876</v>
      </c>
      <c r="AF24" t="s">
        <v>1890</v>
      </c>
      <c r="AH24" t="s">
        <v>147</v>
      </c>
      <c r="AI24" t="s">
        <v>1833</v>
      </c>
      <c r="AJ24" t="s">
        <v>1891</v>
      </c>
      <c r="AK24" t="s">
        <v>1892</v>
      </c>
      <c r="AL24" t="s">
        <v>1893</v>
      </c>
      <c r="AO24" t="s">
        <v>1894</v>
      </c>
      <c r="AQ24">
        <v>16</v>
      </c>
      <c r="AR24">
        <v>26</v>
      </c>
      <c r="AS24" t="s">
        <v>1045</v>
      </c>
      <c r="AT24" t="s">
        <v>1895</v>
      </c>
      <c r="AU24" t="s">
        <v>1896</v>
      </c>
      <c r="AW24" t="s">
        <v>1897</v>
      </c>
      <c r="AX24" t="s">
        <v>1865</v>
      </c>
      <c r="AY24" t="s">
        <v>1866</v>
      </c>
      <c r="AZ24" t="s">
        <v>670</v>
      </c>
      <c r="BA24" t="s">
        <v>1797</v>
      </c>
      <c r="BB24" t="s">
        <v>1867</v>
      </c>
      <c r="BC24" t="s">
        <v>1799</v>
      </c>
      <c r="BD24" t="s">
        <v>128</v>
      </c>
      <c r="BE24">
        <v>0</v>
      </c>
      <c r="BF24" t="s">
        <v>1868</v>
      </c>
      <c r="BG24" t="s">
        <v>1869</v>
      </c>
      <c r="BH24" t="s">
        <v>1898</v>
      </c>
      <c r="BS24">
        <v>0</v>
      </c>
      <c r="BT24">
        <v>0</v>
      </c>
      <c r="BU24">
        <v>1</v>
      </c>
      <c r="BV24">
        <v>0</v>
      </c>
      <c r="BW24">
        <v>1</v>
      </c>
      <c r="BX24">
        <v>0</v>
      </c>
      <c r="BY24">
        <v>1</v>
      </c>
      <c r="CD24" t="s">
        <v>131</v>
      </c>
      <c r="CE24">
        <v>0</v>
      </c>
      <c r="CJ24" t="s">
        <v>132</v>
      </c>
      <c r="CO24" t="str">
        <f>HYPERLINK("http://www.d20pfsrd.com/bestiary/monster-listings/dragons/dragon/-chromatic-blue/adult-blue-dragon","Adult Blue Dragon")</f>
        <v>Adult Blue Dragon</v>
      </c>
      <c r="CP24">
        <v>118</v>
      </c>
      <c r="CQ24">
        <v>0</v>
      </c>
      <c r="CR24">
        <v>0</v>
      </c>
      <c r="CS24">
        <v>0</v>
      </c>
      <c r="CT24">
        <v>0</v>
      </c>
    </row>
    <row r="25" spans="1:98" ht="15" customHeight="1" x14ac:dyDescent="0.2">
      <c r="A25" t="s">
        <v>2085</v>
      </c>
      <c r="B25" s="1" t="s">
        <v>1223</v>
      </c>
      <c r="C25">
        <v>12800</v>
      </c>
      <c r="G25" t="s">
        <v>2068</v>
      </c>
      <c r="H25" t="s">
        <v>193</v>
      </c>
      <c r="I25" t="s">
        <v>1780</v>
      </c>
      <c r="J25" t="s">
        <v>1954</v>
      </c>
      <c r="K25">
        <v>5</v>
      </c>
      <c r="L25" t="s">
        <v>2086</v>
      </c>
      <c r="M25" t="s">
        <v>1920</v>
      </c>
      <c r="N25" t="s">
        <v>1807</v>
      </c>
      <c r="O25" t="s">
        <v>1808</v>
      </c>
      <c r="P25">
        <v>161</v>
      </c>
      <c r="Q25" t="s">
        <v>1809</v>
      </c>
      <c r="S25" t="s">
        <v>1810</v>
      </c>
      <c r="T25">
        <v>14</v>
      </c>
      <c r="U25">
        <v>10</v>
      </c>
      <c r="V25">
        <v>12</v>
      </c>
      <c r="Y25" t="s">
        <v>458</v>
      </c>
      <c r="Z25" t="s">
        <v>1960</v>
      </c>
      <c r="AB25">
        <v>22</v>
      </c>
      <c r="AC25" t="s">
        <v>1961</v>
      </c>
      <c r="AD25" t="s">
        <v>2087</v>
      </c>
      <c r="AF25" t="s">
        <v>2088</v>
      </c>
      <c r="AH25" t="s">
        <v>114</v>
      </c>
      <c r="AI25" t="s">
        <v>114</v>
      </c>
      <c r="AJ25" t="s">
        <v>2089</v>
      </c>
      <c r="AK25" t="s">
        <v>2090</v>
      </c>
      <c r="AL25" t="s">
        <v>2091</v>
      </c>
      <c r="AO25" t="s">
        <v>2092</v>
      </c>
      <c r="AQ25">
        <v>14</v>
      </c>
      <c r="AR25">
        <v>22</v>
      </c>
      <c r="AS25" t="s">
        <v>1818</v>
      </c>
      <c r="AT25" t="s">
        <v>2093</v>
      </c>
      <c r="AU25" t="s">
        <v>2094</v>
      </c>
      <c r="AW25" t="s">
        <v>2095</v>
      </c>
      <c r="AX25" t="s">
        <v>2079</v>
      </c>
      <c r="AY25" t="s">
        <v>1866</v>
      </c>
      <c r="AZ25" t="s">
        <v>670</v>
      </c>
      <c r="BA25" t="s">
        <v>1797</v>
      </c>
      <c r="BB25" t="s">
        <v>2080</v>
      </c>
      <c r="BC25" t="s">
        <v>2081</v>
      </c>
      <c r="BD25" t="s">
        <v>128</v>
      </c>
      <c r="BE25">
        <v>0</v>
      </c>
      <c r="BF25" t="s">
        <v>2082</v>
      </c>
      <c r="BG25" t="s">
        <v>2083</v>
      </c>
      <c r="BH25" t="s">
        <v>2096</v>
      </c>
      <c r="BS25">
        <v>0</v>
      </c>
      <c r="BT25">
        <v>0</v>
      </c>
      <c r="BU25">
        <v>1</v>
      </c>
      <c r="BV25">
        <v>0</v>
      </c>
      <c r="BW25">
        <v>1</v>
      </c>
      <c r="BX25">
        <v>0</v>
      </c>
      <c r="BY25">
        <v>1</v>
      </c>
      <c r="CD25" t="s">
        <v>131</v>
      </c>
      <c r="CE25">
        <v>0</v>
      </c>
      <c r="CJ25" t="s">
        <v>132</v>
      </c>
      <c r="CO25" t="str">
        <f>HYPERLINK("http://www.d20pfsrd.com/bestiary/monster-listings/dragons/dragon/-metallic-brass/adult-brass-dragon","Adult Brass Dragon")</f>
        <v>Adult Brass Dragon</v>
      </c>
      <c r="CP25">
        <v>129</v>
      </c>
      <c r="CQ25">
        <v>0</v>
      </c>
      <c r="CR25">
        <v>0</v>
      </c>
      <c r="CS25">
        <v>0</v>
      </c>
      <c r="CT25">
        <v>0</v>
      </c>
    </row>
    <row r="26" spans="1:98" ht="15" customHeight="1" x14ac:dyDescent="0.2">
      <c r="A26" t="s">
        <v>8781</v>
      </c>
      <c r="B26" s="1" t="s">
        <v>1223</v>
      </c>
      <c r="C26">
        <v>12800</v>
      </c>
      <c r="G26" t="s">
        <v>3133</v>
      </c>
      <c r="H26" t="s">
        <v>193</v>
      </c>
      <c r="I26" t="s">
        <v>1780</v>
      </c>
      <c r="J26" t="s">
        <v>3113</v>
      </c>
      <c r="K26">
        <v>4</v>
      </c>
      <c r="L26" t="s">
        <v>2109</v>
      </c>
      <c r="M26" t="s">
        <v>1920</v>
      </c>
      <c r="N26" t="s">
        <v>8782</v>
      </c>
      <c r="O26" t="s">
        <v>8783</v>
      </c>
      <c r="P26">
        <v>147</v>
      </c>
      <c r="Q26" t="s">
        <v>8784</v>
      </c>
      <c r="S26" t="s">
        <v>5322</v>
      </c>
      <c r="T26">
        <v>13</v>
      </c>
      <c r="U26">
        <v>11</v>
      </c>
      <c r="V26">
        <v>12</v>
      </c>
      <c r="Y26" t="s">
        <v>458</v>
      </c>
      <c r="Z26" t="s">
        <v>1787</v>
      </c>
      <c r="AB26">
        <v>22</v>
      </c>
      <c r="AD26" t="s">
        <v>1811</v>
      </c>
      <c r="AF26" t="s">
        <v>8785</v>
      </c>
      <c r="AH26" t="s">
        <v>202</v>
      </c>
      <c r="AI26" t="s">
        <v>1813</v>
      </c>
      <c r="AJ26" t="s">
        <v>8786</v>
      </c>
      <c r="AK26" t="s">
        <v>8787</v>
      </c>
      <c r="AL26" t="s">
        <v>8788</v>
      </c>
      <c r="AO26" t="s">
        <v>8789</v>
      </c>
      <c r="AQ26">
        <v>14</v>
      </c>
      <c r="AR26">
        <v>25</v>
      </c>
      <c r="AS26" t="s">
        <v>1929</v>
      </c>
      <c r="AT26" t="s">
        <v>8790</v>
      </c>
      <c r="AU26" t="s">
        <v>8791</v>
      </c>
      <c r="AW26" t="s">
        <v>8792</v>
      </c>
      <c r="AX26" t="s">
        <v>8773</v>
      </c>
      <c r="AY26" t="s">
        <v>8774</v>
      </c>
      <c r="AZ26" t="s">
        <v>670</v>
      </c>
      <c r="BA26" t="s">
        <v>1797</v>
      </c>
      <c r="BB26" t="s">
        <v>8775</v>
      </c>
      <c r="BC26" t="s">
        <v>8776</v>
      </c>
      <c r="BD26" t="s">
        <v>7316</v>
      </c>
      <c r="BE26">
        <v>0</v>
      </c>
      <c r="BF26" t="s">
        <v>8777</v>
      </c>
      <c r="BG26" t="s">
        <v>8778</v>
      </c>
      <c r="BH26" t="s">
        <v>8793</v>
      </c>
      <c r="BR26" t="s">
        <v>8780</v>
      </c>
      <c r="BS26">
        <v>0</v>
      </c>
      <c r="BT26">
        <v>0</v>
      </c>
      <c r="BU26">
        <v>1</v>
      </c>
      <c r="BV26">
        <v>0</v>
      </c>
      <c r="BW26">
        <v>0</v>
      </c>
      <c r="BX26">
        <v>1</v>
      </c>
      <c r="BY26">
        <v>1</v>
      </c>
      <c r="CD26" t="s">
        <v>131</v>
      </c>
      <c r="CE26">
        <v>0</v>
      </c>
      <c r="CJ26" t="s">
        <v>132</v>
      </c>
      <c r="CO26" t="str">
        <f>HYPERLINK("http://www.d20pfsrd.com/bestiary/monster-listings/dragons/dragon/-primal-brine","Adult Brine Dragon")</f>
        <v>Adult Brine Dragon</v>
      </c>
      <c r="CP26">
        <v>1171</v>
      </c>
      <c r="CQ26">
        <v>0</v>
      </c>
      <c r="CR26">
        <v>0</v>
      </c>
      <c r="CS26">
        <v>0</v>
      </c>
      <c r="CT26">
        <v>0</v>
      </c>
    </row>
    <row r="27" spans="1:98" ht="15" customHeight="1" x14ac:dyDescent="0.2">
      <c r="A27" t="s">
        <v>2126</v>
      </c>
      <c r="B27" s="1" t="s">
        <v>1205</v>
      </c>
      <c r="C27">
        <v>25600</v>
      </c>
      <c r="G27" t="s">
        <v>366</v>
      </c>
      <c r="H27" t="s">
        <v>136</v>
      </c>
      <c r="I27" t="s">
        <v>1780</v>
      </c>
      <c r="J27" t="s">
        <v>1781</v>
      </c>
      <c r="K27">
        <v>0</v>
      </c>
      <c r="L27" t="s">
        <v>2127</v>
      </c>
      <c r="M27" t="s">
        <v>2128</v>
      </c>
      <c r="N27" t="s">
        <v>1207</v>
      </c>
      <c r="O27" t="s">
        <v>1208</v>
      </c>
      <c r="P27">
        <v>184</v>
      </c>
      <c r="Q27" t="s">
        <v>1888</v>
      </c>
      <c r="S27" t="s">
        <v>2129</v>
      </c>
      <c r="T27">
        <v>15</v>
      </c>
      <c r="U27">
        <v>10</v>
      </c>
      <c r="V27">
        <v>15</v>
      </c>
      <c r="Y27" t="s">
        <v>458</v>
      </c>
      <c r="Z27" t="s">
        <v>1853</v>
      </c>
      <c r="AB27">
        <v>24</v>
      </c>
      <c r="AD27" t="s">
        <v>2111</v>
      </c>
      <c r="AF27" t="s">
        <v>2130</v>
      </c>
      <c r="AH27" t="s">
        <v>147</v>
      </c>
      <c r="AI27" t="s">
        <v>1833</v>
      </c>
      <c r="AJ27" t="s">
        <v>2131</v>
      </c>
      <c r="AK27" t="s">
        <v>2132</v>
      </c>
      <c r="AL27" t="s">
        <v>2133</v>
      </c>
      <c r="AO27" t="s">
        <v>2134</v>
      </c>
      <c r="AQ27">
        <v>16</v>
      </c>
      <c r="AR27">
        <v>26</v>
      </c>
      <c r="AS27" t="s">
        <v>1045</v>
      </c>
      <c r="AT27" t="s">
        <v>2135</v>
      </c>
      <c r="AU27" t="s">
        <v>2136</v>
      </c>
      <c r="AW27" t="s">
        <v>2137</v>
      </c>
      <c r="AX27" t="s">
        <v>2138</v>
      </c>
      <c r="AY27" t="s">
        <v>2121</v>
      </c>
      <c r="AZ27" t="s">
        <v>670</v>
      </c>
      <c r="BA27" t="s">
        <v>1797</v>
      </c>
      <c r="BB27" t="s">
        <v>2122</v>
      </c>
      <c r="BC27" t="s">
        <v>2081</v>
      </c>
      <c r="BD27" t="s">
        <v>128</v>
      </c>
      <c r="BE27">
        <v>0</v>
      </c>
      <c r="BF27" t="s">
        <v>2123</v>
      </c>
      <c r="BG27" t="s">
        <v>2124</v>
      </c>
      <c r="BH27" t="s">
        <v>2139</v>
      </c>
      <c r="BS27">
        <v>0</v>
      </c>
      <c r="BT27">
        <v>0</v>
      </c>
      <c r="BU27">
        <v>1</v>
      </c>
      <c r="BV27">
        <v>0</v>
      </c>
      <c r="BW27">
        <v>0</v>
      </c>
      <c r="BX27">
        <v>1</v>
      </c>
      <c r="BY27">
        <v>1</v>
      </c>
      <c r="CD27" t="s">
        <v>131</v>
      </c>
      <c r="CE27">
        <v>0</v>
      </c>
      <c r="CJ27" t="s">
        <v>132</v>
      </c>
      <c r="CO27" t="str">
        <f>HYPERLINK("http://www.d20pfsrd.com/bestiary/monster-listings/dragons/dragon/-metallic-bronze/adult-bronze-dragon","Adult Bronze Dragon")</f>
        <v>Adult Bronze Dragon</v>
      </c>
      <c r="CP27">
        <v>132</v>
      </c>
      <c r="CQ27">
        <v>0</v>
      </c>
      <c r="CR27">
        <v>0</v>
      </c>
      <c r="CS27">
        <v>0</v>
      </c>
      <c r="CT27">
        <v>0</v>
      </c>
    </row>
    <row r="28" spans="1:98" ht="15" customHeight="1" x14ac:dyDescent="0.2">
      <c r="A28" t="s">
        <v>8823</v>
      </c>
      <c r="B28" s="1" t="s">
        <v>1205</v>
      </c>
      <c r="C28">
        <v>25600</v>
      </c>
      <c r="G28" t="s">
        <v>923</v>
      </c>
      <c r="H28" t="s">
        <v>136</v>
      </c>
      <c r="I28" t="s">
        <v>1780</v>
      </c>
      <c r="J28" t="s">
        <v>3049</v>
      </c>
      <c r="K28">
        <v>3</v>
      </c>
      <c r="L28" t="s">
        <v>8824</v>
      </c>
      <c r="M28" t="s">
        <v>8825</v>
      </c>
      <c r="N28" t="s">
        <v>5884</v>
      </c>
      <c r="O28" t="s">
        <v>8826</v>
      </c>
      <c r="P28">
        <v>184</v>
      </c>
      <c r="Q28" t="s">
        <v>1888</v>
      </c>
      <c r="S28" t="s">
        <v>8827</v>
      </c>
      <c r="T28">
        <v>15</v>
      </c>
      <c r="U28">
        <v>9</v>
      </c>
      <c r="V28">
        <v>15</v>
      </c>
      <c r="Y28" t="s">
        <v>458</v>
      </c>
      <c r="Z28" t="s">
        <v>1853</v>
      </c>
      <c r="AB28">
        <v>24</v>
      </c>
      <c r="AD28" t="s">
        <v>1906</v>
      </c>
      <c r="AF28" t="s">
        <v>8828</v>
      </c>
      <c r="AH28" t="s">
        <v>147</v>
      </c>
      <c r="AI28" t="s">
        <v>1833</v>
      </c>
      <c r="AJ28" t="s">
        <v>8829</v>
      </c>
      <c r="AK28" t="s">
        <v>8830</v>
      </c>
      <c r="AL28" t="s">
        <v>8831</v>
      </c>
      <c r="AO28" t="s">
        <v>8832</v>
      </c>
      <c r="AQ28">
        <v>16</v>
      </c>
      <c r="AR28">
        <v>25</v>
      </c>
      <c r="AS28" t="s">
        <v>2183</v>
      </c>
      <c r="AT28" t="s">
        <v>8833</v>
      </c>
      <c r="AU28" t="s">
        <v>8834</v>
      </c>
      <c r="AW28" t="s">
        <v>8835</v>
      </c>
      <c r="AX28" t="s">
        <v>8836</v>
      </c>
      <c r="AY28" t="s">
        <v>8818</v>
      </c>
      <c r="AZ28" t="s">
        <v>670</v>
      </c>
      <c r="BA28" t="s">
        <v>1797</v>
      </c>
      <c r="BB28" t="s">
        <v>8819</v>
      </c>
      <c r="BC28" t="s">
        <v>8776</v>
      </c>
      <c r="BD28" t="s">
        <v>7316</v>
      </c>
      <c r="BE28">
        <v>0</v>
      </c>
      <c r="BF28" t="s">
        <v>8820</v>
      </c>
      <c r="BG28" t="s">
        <v>8821</v>
      </c>
      <c r="BH28" t="s">
        <v>8837</v>
      </c>
      <c r="BS28">
        <v>0</v>
      </c>
      <c r="BT28">
        <v>0</v>
      </c>
      <c r="BU28">
        <v>1</v>
      </c>
      <c r="BV28">
        <v>0</v>
      </c>
      <c r="BW28">
        <v>0</v>
      </c>
      <c r="BX28">
        <v>1</v>
      </c>
      <c r="BY28">
        <v>1</v>
      </c>
      <c r="CD28" t="s">
        <v>131</v>
      </c>
      <c r="CE28">
        <v>0</v>
      </c>
      <c r="CJ28" t="s">
        <v>132</v>
      </c>
      <c r="CO28" t="str">
        <f>HYPERLINK("http://www.d20pfsrd.com/bestiary/monster-listings/dragons/dragon/-primal-cloud","Adult Cloud Dragon")</f>
        <v>Adult Cloud Dragon</v>
      </c>
      <c r="CP28">
        <v>1174</v>
      </c>
      <c r="CQ28">
        <v>0</v>
      </c>
      <c r="CR28">
        <v>0</v>
      </c>
      <c r="CS28">
        <v>0</v>
      </c>
      <c r="CT28">
        <v>0</v>
      </c>
    </row>
    <row r="29" spans="1:98" ht="15" customHeight="1" x14ac:dyDescent="0.2">
      <c r="A29" t="s">
        <v>2172</v>
      </c>
      <c r="B29" s="1" t="s">
        <v>1918</v>
      </c>
      <c r="C29">
        <v>19200</v>
      </c>
      <c r="G29" t="s">
        <v>2068</v>
      </c>
      <c r="H29" t="s">
        <v>193</v>
      </c>
      <c r="I29" t="s">
        <v>1780</v>
      </c>
      <c r="J29" t="s">
        <v>1846</v>
      </c>
      <c r="K29">
        <v>5</v>
      </c>
      <c r="L29" t="s">
        <v>2173</v>
      </c>
      <c r="M29" t="s">
        <v>2174</v>
      </c>
      <c r="N29" t="s">
        <v>2175</v>
      </c>
      <c r="O29" t="s">
        <v>2176</v>
      </c>
      <c r="P29">
        <v>172</v>
      </c>
      <c r="Q29" t="s">
        <v>1923</v>
      </c>
      <c r="S29" t="s">
        <v>2177</v>
      </c>
      <c r="T29">
        <v>14</v>
      </c>
      <c r="U29">
        <v>10</v>
      </c>
      <c r="V29">
        <v>13</v>
      </c>
      <c r="X29" t="s">
        <v>171</v>
      </c>
      <c r="Y29" t="s">
        <v>458</v>
      </c>
      <c r="Z29" t="s">
        <v>1787</v>
      </c>
      <c r="AB29">
        <v>23</v>
      </c>
      <c r="AD29" t="s">
        <v>1962</v>
      </c>
      <c r="AE29" t="s">
        <v>2158</v>
      </c>
      <c r="AF29" t="s">
        <v>2178</v>
      </c>
      <c r="AH29" t="s">
        <v>202</v>
      </c>
      <c r="AI29" t="s">
        <v>1813</v>
      </c>
      <c r="AJ29" t="s">
        <v>2179</v>
      </c>
      <c r="AK29" t="s">
        <v>2180</v>
      </c>
      <c r="AL29" t="s">
        <v>2181</v>
      </c>
      <c r="AO29" t="s">
        <v>2182</v>
      </c>
      <c r="AQ29">
        <v>15</v>
      </c>
      <c r="AR29">
        <v>23</v>
      </c>
      <c r="AS29" t="s">
        <v>2183</v>
      </c>
      <c r="AT29" t="s">
        <v>2184</v>
      </c>
      <c r="AU29" t="s">
        <v>2185</v>
      </c>
      <c r="AW29" t="s">
        <v>2186</v>
      </c>
      <c r="AX29" t="s">
        <v>2187</v>
      </c>
      <c r="AY29" t="s">
        <v>2167</v>
      </c>
      <c r="AZ29" t="s">
        <v>670</v>
      </c>
      <c r="BA29" t="s">
        <v>1797</v>
      </c>
      <c r="BB29" t="s">
        <v>2168</v>
      </c>
      <c r="BC29" t="s">
        <v>2081</v>
      </c>
      <c r="BD29" t="s">
        <v>128</v>
      </c>
      <c r="BE29">
        <v>0</v>
      </c>
      <c r="BF29" t="s">
        <v>2169</v>
      </c>
      <c r="BG29" t="s">
        <v>2170</v>
      </c>
      <c r="BH29" t="s">
        <v>2188</v>
      </c>
      <c r="BS29">
        <v>0</v>
      </c>
      <c r="BT29">
        <v>0</v>
      </c>
      <c r="BU29">
        <v>1</v>
      </c>
      <c r="BV29">
        <v>1</v>
      </c>
      <c r="BW29">
        <v>0</v>
      </c>
      <c r="BX29">
        <v>0</v>
      </c>
      <c r="BY29">
        <v>1</v>
      </c>
      <c r="CD29" t="s">
        <v>131</v>
      </c>
      <c r="CE29">
        <v>0</v>
      </c>
      <c r="CJ29" t="s">
        <v>132</v>
      </c>
      <c r="CO29" t="str">
        <f>HYPERLINK("http://www.d20pfsrd.com/bestiary/monster-listings/dragons/dragon/-metallic-copper/adult-copper-dragon","Adult Copper Dragon")</f>
        <v>Adult Copper Dragon</v>
      </c>
      <c r="CP29">
        <v>135</v>
      </c>
      <c r="CQ29">
        <v>0</v>
      </c>
      <c r="CR29">
        <v>0</v>
      </c>
      <c r="CS29">
        <v>0</v>
      </c>
      <c r="CT29">
        <v>0</v>
      </c>
    </row>
    <row r="30" spans="1:98" ht="15" customHeight="1" x14ac:dyDescent="0.2">
      <c r="A30" t="s">
        <v>8870</v>
      </c>
      <c r="B30" s="1" t="s">
        <v>574</v>
      </c>
      <c r="C30">
        <v>9600</v>
      </c>
      <c r="G30" t="s">
        <v>2068</v>
      </c>
      <c r="H30" t="s">
        <v>193</v>
      </c>
      <c r="I30" t="s">
        <v>1780</v>
      </c>
      <c r="J30" t="s">
        <v>3134</v>
      </c>
      <c r="K30">
        <v>1</v>
      </c>
      <c r="L30" t="s">
        <v>8871</v>
      </c>
      <c r="M30" t="s">
        <v>8825</v>
      </c>
      <c r="N30" t="s">
        <v>2036</v>
      </c>
      <c r="O30" t="s">
        <v>2037</v>
      </c>
      <c r="P30">
        <v>149</v>
      </c>
      <c r="Q30" t="s">
        <v>2038</v>
      </c>
      <c r="S30" t="s">
        <v>8872</v>
      </c>
      <c r="T30">
        <v>15</v>
      </c>
      <c r="U30">
        <v>11</v>
      </c>
      <c r="V30">
        <v>11</v>
      </c>
      <c r="Y30" t="s">
        <v>458</v>
      </c>
      <c r="Z30" t="s">
        <v>8856</v>
      </c>
      <c r="AB30">
        <v>21</v>
      </c>
      <c r="AD30" t="s">
        <v>8873</v>
      </c>
      <c r="AF30" t="s">
        <v>8874</v>
      </c>
      <c r="AH30" t="s">
        <v>202</v>
      </c>
      <c r="AI30" t="s">
        <v>1813</v>
      </c>
      <c r="AJ30" t="s">
        <v>8875</v>
      </c>
      <c r="AK30" t="s">
        <v>8876</v>
      </c>
      <c r="AL30" t="s">
        <v>8877</v>
      </c>
      <c r="AO30" t="s">
        <v>8878</v>
      </c>
      <c r="AQ30">
        <v>13</v>
      </c>
      <c r="AR30">
        <v>20</v>
      </c>
      <c r="AS30" t="s">
        <v>1661</v>
      </c>
      <c r="AT30" t="s">
        <v>8879</v>
      </c>
      <c r="AU30" t="s">
        <v>8880</v>
      </c>
      <c r="AW30" t="s">
        <v>8881</v>
      </c>
      <c r="AX30" t="s">
        <v>8865</v>
      </c>
      <c r="AY30" t="s">
        <v>8242</v>
      </c>
      <c r="AZ30" t="s">
        <v>670</v>
      </c>
      <c r="BA30" t="s">
        <v>1797</v>
      </c>
      <c r="BB30" t="s">
        <v>8866</v>
      </c>
      <c r="BC30" t="s">
        <v>8776</v>
      </c>
      <c r="BD30" t="s">
        <v>7316</v>
      </c>
      <c r="BE30">
        <v>0</v>
      </c>
      <c r="BF30" t="s">
        <v>8867</v>
      </c>
      <c r="BG30" t="s">
        <v>8868</v>
      </c>
      <c r="BH30" t="s">
        <v>8882</v>
      </c>
      <c r="BS30">
        <v>0</v>
      </c>
      <c r="BT30">
        <v>0</v>
      </c>
      <c r="BU30">
        <v>1</v>
      </c>
      <c r="BV30">
        <v>1</v>
      </c>
      <c r="BW30">
        <v>1</v>
      </c>
      <c r="BX30">
        <v>0</v>
      </c>
      <c r="BY30">
        <v>1</v>
      </c>
      <c r="CD30" t="s">
        <v>131</v>
      </c>
      <c r="CE30">
        <v>0</v>
      </c>
      <c r="CJ30" t="s">
        <v>132</v>
      </c>
      <c r="CO30" t="str">
        <f>HYPERLINK("http://www.d20pfsrd.com/bestiary/monster-listings/dragons/dragon/-primal-crystal","Adult Crystal Dragon")</f>
        <v>Adult Crystal Dragon</v>
      </c>
      <c r="CP30">
        <v>1177</v>
      </c>
      <c r="CQ30">
        <v>0</v>
      </c>
      <c r="CR30">
        <v>0</v>
      </c>
      <c r="CS30">
        <v>0</v>
      </c>
      <c r="CT30">
        <v>0</v>
      </c>
    </row>
    <row r="31" spans="1:98" ht="15" customHeight="1" x14ac:dyDescent="0.2">
      <c r="A31" t="s">
        <v>15907</v>
      </c>
      <c r="B31" s="1" t="s">
        <v>162</v>
      </c>
      <c r="C31">
        <v>38400</v>
      </c>
      <c r="G31" t="s">
        <v>575</v>
      </c>
      <c r="H31" t="s">
        <v>136</v>
      </c>
      <c r="I31" t="s">
        <v>1780</v>
      </c>
      <c r="J31" t="s">
        <v>1846</v>
      </c>
      <c r="K31">
        <v>4</v>
      </c>
      <c r="L31" t="s">
        <v>15908</v>
      </c>
      <c r="M31" t="s">
        <v>2174</v>
      </c>
      <c r="N31" t="s">
        <v>2226</v>
      </c>
      <c r="O31" t="s">
        <v>2227</v>
      </c>
      <c r="P31">
        <v>229</v>
      </c>
      <c r="Q31" t="s">
        <v>14090</v>
      </c>
      <c r="S31" t="s">
        <v>1981</v>
      </c>
      <c r="T31">
        <v>16</v>
      </c>
      <c r="U31">
        <v>10</v>
      </c>
      <c r="V31">
        <v>15</v>
      </c>
      <c r="Y31" t="s">
        <v>15909</v>
      </c>
      <c r="Z31" t="s">
        <v>15891</v>
      </c>
      <c r="AB31">
        <v>25</v>
      </c>
      <c r="AD31" t="s">
        <v>15892</v>
      </c>
      <c r="AF31" t="s">
        <v>15910</v>
      </c>
      <c r="AH31" t="s">
        <v>147</v>
      </c>
      <c r="AI31" t="s">
        <v>15911</v>
      </c>
      <c r="AJ31" t="s">
        <v>15912</v>
      </c>
      <c r="AK31" t="s">
        <v>15913</v>
      </c>
      <c r="AL31" t="s">
        <v>15914</v>
      </c>
      <c r="AO31" t="s">
        <v>15915</v>
      </c>
      <c r="AQ31">
        <v>17</v>
      </c>
      <c r="AR31">
        <v>28</v>
      </c>
      <c r="AS31" t="s">
        <v>4374</v>
      </c>
      <c r="AT31" t="s">
        <v>15916</v>
      </c>
      <c r="AU31" t="s">
        <v>15917</v>
      </c>
      <c r="AW31" t="s">
        <v>15918</v>
      </c>
      <c r="AX31" t="s">
        <v>15919</v>
      </c>
      <c r="AY31" t="s">
        <v>789</v>
      </c>
      <c r="AZ31" t="s">
        <v>670</v>
      </c>
      <c r="BA31" t="s">
        <v>1797</v>
      </c>
      <c r="BB31" t="s">
        <v>15902</v>
      </c>
      <c r="BC31" t="s">
        <v>15903</v>
      </c>
      <c r="BD31" t="s">
        <v>14619</v>
      </c>
      <c r="BE31">
        <v>0</v>
      </c>
      <c r="BF31" t="s">
        <v>15904</v>
      </c>
      <c r="BG31" t="s">
        <v>15905</v>
      </c>
      <c r="BH31" t="s">
        <v>15920</v>
      </c>
      <c r="BS31">
        <v>0</v>
      </c>
      <c r="BT31">
        <v>0</v>
      </c>
      <c r="BU31">
        <v>1</v>
      </c>
      <c r="BV31">
        <v>1</v>
      </c>
      <c r="BW31">
        <v>1</v>
      </c>
      <c r="BX31">
        <v>0</v>
      </c>
      <c r="BY31">
        <v>1</v>
      </c>
      <c r="CD31" t="s">
        <v>132</v>
      </c>
      <c r="CE31">
        <v>0</v>
      </c>
      <c r="CJ31" t="s">
        <v>132</v>
      </c>
      <c r="CK31" t="s">
        <v>132</v>
      </c>
      <c r="CP31">
        <v>2037</v>
      </c>
      <c r="CQ31">
        <v>0</v>
      </c>
      <c r="CR31">
        <v>0</v>
      </c>
      <c r="CS31">
        <v>0</v>
      </c>
      <c r="CT31">
        <v>0</v>
      </c>
    </row>
    <row r="32" spans="1:98" ht="15" customHeight="1" x14ac:dyDescent="0.2">
      <c r="A32" t="s">
        <v>2223</v>
      </c>
      <c r="B32" s="1" t="s">
        <v>2051</v>
      </c>
      <c r="C32">
        <v>51200</v>
      </c>
      <c r="G32" t="s">
        <v>366</v>
      </c>
      <c r="H32" t="s">
        <v>136</v>
      </c>
      <c r="I32" t="s">
        <v>1780</v>
      </c>
      <c r="J32" t="s">
        <v>1954</v>
      </c>
      <c r="K32">
        <v>0</v>
      </c>
      <c r="L32" t="s">
        <v>2224</v>
      </c>
      <c r="M32" t="s">
        <v>2225</v>
      </c>
      <c r="N32" t="s">
        <v>2226</v>
      </c>
      <c r="O32" t="s">
        <v>2227</v>
      </c>
      <c r="P32">
        <v>225</v>
      </c>
      <c r="Q32" t="s">
        <v>2228</v>
      </c>
      <c r="S32" t="s">
        <v>2229</v>
      </c>
      <c r="T32">
        <v>17</v>
      </c>
      <c r="U32">
        <v>11</v>
      </c>
      <c r="V32">
        <v>18</v>
      </c>
      <c r="Y32" t="s">
        <v>458</v>
      </c>
      <c r="Z32" t="s">
        <v>1960</v>
      </c>
      <c r="AB32">
        <v>26</v>
      </c>
      <c r="AC32" t="s">
        <v>1961</v>
      </c>
      <c r="AD32" t="s">
        <v>2230</v>
      </c>
      <c r="AF32" t="s">
        <v>2231</v>
      </c>
      <c r="AH32" t="s">
        <v>147</v>
      </c>
      <c r="AI32" t="s">
        <v>1833</v>
      </c>
      <c r="AJ32" t="s">
        <v>2232</v>
      </c>
      <c r="AK32" t="s">
        <v>2233</v>
      </c>
      <c r="AL32" t="s">
        <v>2234</v>
      </c>
      <c r="AO32" t="s">
        <v>2235</v>
      </c>
      <c r="AQ32">
        <v>18</v>
      </c>
      <c r="AR32">
        <v>30</v>
      </c>
      <c r="AS32" t="s">
        <v>1602</v>
      </c>
      <c r="AT32" t="s">
        <v>2236</v>
      </c>
      <c r="AU32" t="s">
        <v>2237</v>
      </c>
      <c r="AW32" t="s">
        <v>2238</v>
      </c>
      <c r="AX32" t="s">
        <v>2239</v>
      </c>
      <c r="AY32" t="s">
        <v>774</v>
      </c>
      <c r="AZ32" t="s">
        <v>670</v>
      </c>
      <c r="BA32" t="s">
        <v>1797</v>
      </c>
      <c r="BB32" t="s">
        <v>2219</v>
      </c>
      <c r="BC32" t="s">
        <v>2081</v>
      </c>
      <c r="BD32" t="s">
        <v>128</v>
      </c>
      <c r="BE32">
        <v>0</v>
      </c>
      <c r="BF32" t="s">
        <v>2220</v>
      </c>
      <c r="BG32" t="s">
        <v>2221</v>
      </c>
      <c r="BH32" t="s">
        <v>2240</v>
      </c>
      <c r="BS32">
        <v>0</v>
      </c>
      <c r="BT32">
        <v>0</v>
      </c>
      <c r="BU32">
        <v>1</v>
      </c>
      <c r="BV32">
        <v>0</v>
      </c>
      <c r="BW32">
        <v>0</v>
      </c>
      <c r="BX32">
        <v>1</v>
      </c>
      <c r="BY32">
        <v>1</v>
      </c>
      <c r="CD32" t="s">
        <v>131</v>
      </c>
      <c r="CE32">
        <v>0</v>
      </c>
      <c r="CJ32" t="s">
        <v>132</v>
      </c>
      <c r="CO32" t="str">
        <f>HYPERLINK("http://www.d20pfsrd.com/bestiary/monster-listings/dragons/dragon/-metallic-gold/adult-gold-dragon","Adult Gold Dragon")</f>
        <v>Adult Gold Dragon</v>
      </c>
      <c r="CP32">
        <v>138</v>
      </c>
      <c r="CQ32">
        <v>0</v>
      </c>
      <c r="CR32">
        <v>0</v>
      </c>
      <c r="CS32">
        <v>0</v>
      </c>
      <c r="CT32">
        <v>0</v>
      </c>
    </row>
    <row r="33" spans="1:98" ht="15" customHeight="1" x14ac:dyDescent="0.2">
      <c r="A33" t="s">
        <v>1917</v>
      </c>
      <c r="B33" s="1" t="s">
        <v>1918</v>
      </c>
      <c r="C33">
        <v>19200</v>
      </c>
      <c r="G33" t="s">
        <v>135</v>
      </c>
      <c r="H33" t="s">
        <v>136</v>
      </c>
      <c r="I33" t="s">
        <v>1780</v>
      </c>
      <c r="J33" t="s">
        <v>1900</v>
      </c>
      <c r="K33">
        <v>0</v>
      </c>
      <c r="L33" t="s">
        <v>1919</v>
      </c>
      <c r="M33" t="s">
        <v>1920</v>
      </c>
      <c r="N33" t="s">
        <v>1921</v>
      </c>
      <c r="O33" t="s">
        <v>1922</v>
      </c>
      <c r="P33">
        <v>172</v>
      </c>
      <c r="Q33" t="s">
        <v>1923</v>
      </c>
      <c r="S33" t="s">
        <v>1924</v>
      </c>
      <c r="T33">
        <v>14</v>
      </c>
      <c r="U33">
        <v>9</v>
      </c>
      <c r="V33">
        <v>14</v>
      </c>
      <c r="Y33" t="s">
        <v>458</v>
      </c>
      <c r="Z33" t="s">
        <v>1787</v>
      </c>
      <c r="AB33">
        <v>23</v>
      </c>
      <c r="AD33" t="s">
        <v>1906</v>
      </c>
      <c r="AF33" t="s">
        <v>1925</v>
      </c>
      <c r="AH33" t="s">
        <v>147</v>
      </c>
      <c r="AI33" t="s">
        <v>1833</v>
      </c>
      <c r="AJ33" t="s">
        <v>1926</v>
      </c>
      <c r="AK33" t="s">
        <v>1927</v>
      </c>
      <c r="AL33" t="s">
        <v>1928</v>
      </c>
      <c r="AO33" t="s">
        <v>1894</v>
      </c>
      <c r="AQ33">
        <v>15</v>
      </c>
      <c r="AR33">
        <v>25</v>
      </c>
      <c r="AS33" t="s">
        <v>1929</v>
      </c>
      <c r="AT33" t="s">
        <v>1930</v>
      </c>
      <c r="AU33" t="s">
        <v>1931</v>
      </c>
      <c r="AW33" t="s">
        <v>1932</v>
      </c>
      <c r="AX33" t="s">
        <v>1933</v>
      </c>
      <c r="AY33" t="s">
        <v>445</v>
      </c>
      <c r="AZ33" t="s">
        <v>670</v>
      </c>
      <c r="BA33" t="s">
        <v>1797</v>
      </c>
      <c r="BB33" t="s">
        <v>1913</v>
      </c>
      <c r="BC33" t="s">
        <v>1799</v>
      </c>
      <c r="BD33" t="s">
        <v>128</v>
      </c>
      <c r="BE33">
        <v>0</v>
      </c>
      <c r="BF33" t="s">
        <v>1914</v>
      </c>
      <c r="BG33" t="s">
        <v>1915</v>
      </c>
      <c r="BH33" t="s">
        <v>1934</v>
      </c>
      <c r="BS33">
        <v>0</v>
      </c>
      <c r="BT33">
        <v>0</v>
      </c>
      <c r="BU33">
        <v>1</v>
      </c>
      <c r="BV33">
        <v>0</v>
      </c>
      <c r="BW33">
        <v>0</v>
      </c>
      <c r="BX33">
        <v>1</v>
      </c>
      <c r="BY33">
        <v>1</v>
      </c>
      <c r="CD33" t="s">
        <v>131</v>
      </c>
      <c r="CE33">
        <v>0</v>
      </c>
      <c r="CJ33" t="s">
        <v>132</v>
      </c>
      <c r="CO33" t="str">
        <f>HYPERLINK("http://www.d20pfsrd.com/bestiary/monster-listings/dragons/dragon/-chromatic-green/adult-green-dragon","Adult Green Dragon")</f>
        <v>Adult Green Dragon</v>
      </c>
      <c r="CP33">
        <v>120</v>
      </c>
      <c r="CQ33">
        <v>0</v>
      </c>
      <c r="CR33">
        <v>0</v>
      </c>
      <c r="CS33">
        <v>0</v>
      </c>
      <c r="CT33">
        <v>0</v>
      </c>
    </row>
    <row r="34" spans="1:98" ht="15" customHeight="1" x14ac:dyDescent="0.2">
      <c r="A34" t="s">
        <v>24918</v>
      </c>
      <c r="B34" s="1" t="s">
        <v>1205</v>
      </c>
      <c r="C34">
        <v>25600</v>
      </c>
      <c r="G34" t="s">
        <v>923</v>
      </c>
      <c r="H34" t="s">
        <v>136</v>
      </c>
      <c r="I34" t="s">
        <v>1780</v>
      </c>
      <c r="K34">
        <v>3</v>
      </c>
      <c r="L34" t="s">
        <v>24919</v>
      </c>
      <c r="M34" t="s">
        <v>24920</v>
      </c>
      <c r="N34" t="s">
        <v>24921</v>
      </c>
      <c r="O34" t="s">
        <v>24922</v>
      </c>
      <c r="P34">
        <v>200</v>
      </c>
      <c r="Q34" t="s">
        <v>24923</v>
      </c>
      <c r="S34" t="s">
        <v>24924</v>
      </c>
      <c r="T34">
        <v>15</v>
      </c>
      <c r="U34">
        <v>9</v>
      </c>
      <c r="V34">
        <v>16</v>
      </c>
      <c r="X34" t="s">
        <v>24903</v>
      </c>
      <c r="Y34" t="s">
        <v>458</v>
      </c>
      <c r="Z34" t="s">
        <v>2018</v>
      </c>
      <c r="AB34">
        <v>24</v>
      </c>
      <c r="AD34" t="s">
        <v>1876</v>
      </c>
      <c r="AF34" t="s">
        <v>24925</v>
      </c>
      <c r="AH34" t="s">
        <v>147</v>
      </c>
      <c r="AI34" t="s">
        <v>1833</v>
      </c>
      <c r="AJ34" t="s">
        <v>24926</v>
      </c>
      <c r="AK34" t="s">
        <v>24927</v>
      </c>
      <c r="AL34" t="s">
        <v>24928</v>
      </c>
      <c r="AO34" t="s">
        <v>24929</v>
      </c>
      <c r="AQ34">
        <v>16</v>
      </c>
      <c r="AR34">
        <v>26</v>
      </c>
      <c r="AS34" t="s">
        <v>1929</v>
      </c>
      <c r="AT34" t="s">
        <v>24930</v>
      </c>
      <c r="AU34" t="s">
        <v>24931</v>
      </c>
      <c r="AW34" t="s">
        <v>24932</v>
      </c>
      <c r="AX34" t="s">
        <v>24911</v>
      </c>
      <c r="AY34" t="s">
        <v>24912</v>
      </c>
      <c r="AZ34" t="s">
        <v>670</v>
      </c>
      <c r="BA34" t="s">
        <v>1797</v>
      </c>
      <c r="BB34" t="s">
        <v>24913</v>
      </c>
      <c r="BC34" t="s">
        <v>24914</v>
      </c>
      <c r="BD34" t="s">
        <v>24172</v>
      </c>
      <c r="BE34">
        <v>0</v>
      </c>
      <c r="BF34" t="s">
        <v>24915</v>
      </c>
      <c r="BG34" t="s">
        <v>24916</v>
      </c>
      <c r="BH34" t="s">
        <v>24933</v>
      </c>
      <c r="BI34" t="s">
        <v>132</v>
      </c>
      <c r="BK34" t="s">
        <v>132</v>
      </c>
      <c r="BS34">
        <v>0</v>
      </c>
      <c r="BT34">
        <v>0</v>
      </c>
      <c r="BU34">
        <v>1</v>
      </c>
      <c r="BV34">
        <v>0</v>
      </c>
      <c r="BW34">
        <v>1</v>
      </c>
      <c r="BX34">
        <v>0</v>
      </c>
      <c r="BY34">
        <v>1</v>
      </c>
      <c r="CD34" t="s">
        <v>131</v>
      </c>
      <c r="CE34">
        <v>0</v>
      </c>
      <c r="CJ34" t="s">
        <v>132</v>
      </c>
      <c r="CK34" t="s">
        <v>132</v>
      </c>
      <c r="CP34">
        <v>5183</v>
      </c>
      <c r="CQ34">
        <v>0</v>
      </c>
      <c r="CR34">
        <v>0</v>
      </c>
      <c r="CS34">
        <v>0</v>
      </c>
      <c r="CT34">
        <v>0</v>
      </c>
    </row>
    <row r="35" spans="1:98" ht="15" customHeight="1" x14ac:dyDescent="0.2">
      <c r="A35" t="s">
        <v>8912</v>
      </c>
      <c r="B35" s="1" t="s">
        <v>1918</v>
      </c>
      <c r="C35">
        <v>19200</v>
      </c>
      <c r="G35" t="s">
        <v>923</v>
      </c>
      <c r="H35" t="s">
        <v>193</v>
      </c>
      <c r="I35" t="s">
        <v>1780</v>
      </c>
      <c r="J35" t="s">
        <v>3072</v>
      </c>
      <c r="K35">
        <v>5</v>
      </c>
      <c r="L35" t="s">
        <v>1886</v>
      </c>
      <c r="M35" t="s">
        <v>1920</v>
      </c>
      <c r="N35" t="s">
        <v>2175</v>
      </c>
      <c r="O35" t="s">
        <v>2176</v>
      </c>
      <c r="P35">
        <v>172</v>
      </c>
      <c r="Q35" t="s">
        <v>1923</v>
      </c>
      <c r="S35" t="s">
        <v>1981</v>
      </c>
      <c r="T35">
        <v>16</v>
      </c>
      <c r="U35">
        <v>10</v>
      </c>
      <c r="V35">
        <v>15</v>
      </c>
      <c r="Y35" t="s">
        <v>458</v>
      </c>
      <c r="Z35" t="s">
        <v>1960</v>
      </c>
      <c r="AB35">
        <v>23</v>
      </c>
      <c r="AC35" t="s">
        <v>4565</v>
      </c>
      <c r="AD35" t="s">
        <v>1962</v>
      </c>
      <c r="AF35" t="s">
        <v>8913</v>
      </c>
      <c r="AH35" t="s">
        <v>202</v>
      </c>
      <c r="AI35" t="s">
        <v>1813</v>
      </c>
      <c r="AJ35" t="s">
        <v>8914</v>
      </c>
      <c r="AK35" t="s">
        <v>8915</v>
      </c>
      <c r="AL35" t="s">
        <v>8916</v>
      </c>
      <c r="AO35" t="s">
        <v>8917</v>
      </c>
      <c r="AQ35">
        <v>15</v>
      </c>
      <c r="AR35">
        <v>24</v>
      </c>
      <c r="AS35" t="s">
        <v>1929</v>
      </c>
      <c r="AT35" t="s">
        <v>8918</v>
      </c>
      <c r="AU35" t="s">
        <v>8919</v>
      </c>
      <c r="AW35" t="s">
        <v>8920</v>
      </c>
      <c r="AX35" t="s">
        <v>8906</v>
      </c>
      <c r="AY35" t="s">
        <v>8907</v>
      </c>
      <c r="AZ35" t="s">
        <v>670</v>
      </c>
      <c r="BA35" t="s">
        <v>1797</v>
      </c>
      <c r="BB35" t="s">
        <v>8908</v>
      </c>
      <c r="BC35" t="s">
        <v>8776</v>
      </c>
      <c r="BD35" t="s">
        <v>7316</v>
      </c>
      <c r="BE35">
        <v>0</v>
      </c>
      <c r="BF35" t="s">
        <v>8909</v>
      </c>
      <c r="BG35" t="s">
        <v>8910</v>
      </c>
      <c r="BH35" t="s">
        <v>8921</v>
      </c>
      <c r="BR35" t="s">
        <v>8780</v>
      </c>
      <c r="BS35">
        <v>0</v>
      </c>
      <c r="BT35">
        <v>0</v>
      </c>
      <c r="BU35">
        <v>1</v>
      </c>
      <c r="BV35">
        <v>0</v>
      </c>
      <c r="BW35">
        <v>0</v>
      </c>
      <c r="BX35">
        <v>0</v>
      </c>
      <c r="BY35">
        <v>1</v>
      </c>
      <c r="CD35" t="s">
        <v>131</v>
      </c>
      <c r="CE35">
        <v>0</v>
      </c>
      <c r="CJ35" t="s">
        <v>132</v>
      </c>
      <c r="CO35" t="str">
        <f>HYPERLINK("http://www.d20pfsrd.com/bestiary/monster-listings/dragons/dragon/-primal-magma","Adult Magma Dragon")</f>
        <v>Adult Magma Dragon</v>
      </c>
      <c r="CP35">
        <v>1180</v>
      </c>
      <c r="CQ35">
        <v>0</v>
      </c>
      <c r="CR35">
        <v>0</v>
      </c>
      <c r="CS35">
        <v>0</v>
      </c>
      <c r="CT35">
        <v>0</v>
      </c>
    </row>
    <row r="36" spans="1:98" ht="15" customHeight="1" x14ac:dyDescent="0.2">
      <c r="A36" t="s">
        <v>1975</v>
      </c>
      <c r="B36" s="1" t="s">
        <v>162</v>
      </c>
      <c r="C36">
        <v>38400</v>
      </c>
      <c r="G36" t="s">
        <v>575</v>
      </c>
      <c r="H36" t="s">
        <v>136</v>
      </c>
      <c r="I36" t="s">
        <v>1780</v>
      </c>
      <c r="J36" t="s">
        <v>1954</v>
      </c>
      <c r="K36">
        <v>4</v>
      </c>
      <c r="L36" t="s">
        <v>1976</v>
      </c>
      <c r="M36" t="s">
        <v>1977</v>
      </c>
      <c r="N36" t="s">
        <v>1978</v>
      </c>
      <c r="O36" t="s">
        <v>1979</v>
      </c>
      <c r="P36">
        <v>212</v>
      </c>
      <c r="Q36" t="s">
        <v>1980</v>
      </c>
      <c r="S36" t="s">
        <v>1981</v>
      </c>
      <c r="T36">
        <v>16</v>
      </c>
      <c r="U36">
        <v>10</v>
      </c>
      <c r="V36">
        <v>15</v>
      </c>
      <c r="Y36" t="s">
        <v>458</v>
      </c>
      <c r="Z36" t="s">
        <v>1960</v>
      </c>
      <c r="AB36">
        <v>25</v>
      </c>
      <c r="AC36" t="s">
        <v>1961</v>
      </c>
      <c r="AD36" t="s">
        <v>1962</v>
      </c>
      <c r="AF36" t="s">
        <v>1982</v>
      </c>
      <c r="AH36" t="s">
        <v>147</v>
      </c>
      <c r="AI36" t="s">
        <v>1833</v>
      </c>
      <c r="AJ36" t="s">
        <v>1983</v>
      </c>
      <c r="AK36" t="s">
        <v>1984</v>
      </c>
      <c r="AL36" t="s">
        <v>1985</v>
      </c>
      <c r="AO36" t="s">
        <v>1986</v>
      </c>
      <c r="AQ36">
        <v>17</v>
      </c>
      <c r="AR36">
        <v>29</v>
      </c>
      <c r="AS36" t="s">
        <v>1987</v>
      </c>
      <c r="AT36" t="s">
        <v>1988</v>
      </c>
      <c r="AU36" t="s">
        <v>1989</v>
      </c>
      <c r="AW36" t="s">
        <v>1990</v>
      </c>
      <c r="AY36" t="s">
        <v>1970</v>
      </c>
      <c r="AZ36" t="s">
        <v>670</v>
      </c>
      <c r="BA36" t="s">
        <v>1797</v>
      </c>
      <c r="BB36" t="s">
        <v>1971</v>
      </c>
      <c r="BC36" t="s">
        <v>1799</v>
      </c>
      <c r="BD36" t="s">
        <v>128</v>
      </c>
      <c r="BE36">
        <v>0</v>
      </c>
      <c r="BF36" t="s">
        <v>1972</v>
      </c>
      <c r="BG36" t="s">
        <v>1973</v>
      </c>
      <c r="BH36" t="s">
        <v>1991</v>
      </c>
      <c r="BS36">
        <v>0</v>
      </c>
      <c r="BT36">
        <v>0</v>
      </c>
      <c r="BU36">
        <v>1</v>
      </c>
      <c r="BV36">
        <v>0</v>
      </c>
      <c r="BW36">
        <v>0</v>
      </c>
      <c r="BX36">
        <v>0</v>
      </c>
      <c r="BY36">
        <v>1</v>
      </c>
      <c r="CD36" t="s">
        <v>131</v>
      </c>
      <c r="CE36">
        <v>0</v>
      </c>
      <c r="CJ36" t="s">
        <v>132</v>
      </c>
      <c r="CO36" t="str">
        <f>HYPERLINK("http://www.d20pfsrd.com/bestiary/monster-listings/dragons/dragon/-chromatic-red/adult-red-dragon","Adult Red Dragon")</f>
        <v>Adult Red Dragon</v>
      </c>
      <c r="CP36">
        <v>123</v>
      </c>
      <c r="CQ36">
        <v>0</v>
      </c>
      <c r="CR36">
        <v>0</v>
      </c>
      <c r="CS36">
        <v>0</v>
      </c>
      <c r="CT36">
        <v>0</v>
      </c>
    </row>
    <row r="37" spans="1:98" ht="15" customHeight="1" x14ac:dyDescent="0.2">
      <c r="A37" t="s">
        <v>15948</v>
      </c>
      <c r="B37" s="1" t="s">
        <v>1918</v>
      </c>
      <c r="C37">
        <v>19200</v>
      </c>
      <c r="G37" t="s">
        <v>2068</v>
      </c>
      <c r="H37" t="s">
        <v>136</v>
      </c>
      <c r="I37" t="s">
        <v>1780</v>
      </c>
      <c r="J37" t="s">
        <v>1781</v>
      </c>
      <c r="K37">
        <v>4</v>
      </c>
      <c r="L37" t="s">
        <v>12703</v>
      </c>
      <c r="M37" t="s">
        <v>8825</v>
      </c>
      <c r="N37" t="s">
        <v>1207</v>
      </c>
      <c r="O37" t="s">
        <v>15949</v>
      </c>
      <c r="P37">
        <v>172</v>
      </c>
      <c r="Q37" t="s">
        <v>1923</v>
      </c>
      <c r="S37" t="s">
        <v>12692</v>
      </c>
      <c r="T37">
        <v>16</v>
      </c>
      <c r="U37">
        <v>11</v>
      </c>
      <c r="V37">
        <v>14</v>
      </c>
      <c r="Y37" t="s">
        <v>458</v>
      </c>
      <c r="Z37" t="s">
        <v>1853</v>
      </c>
      <c r="AB37">
        <v>23</v>
      </c>
      <c r="AD37" t="s">
        <v>15950</v>
      </c>
      <c r="AF37" t="s">
        <v>15951</v>
      </c>
      <c r="AH37" t="s">
        <v>147</v>
      </c>
      <c r="AI37" t="s">
        <v>15911</v>
      </c>
      <c r="AJ37" t="s">
        <v>15952</v>
      </c>
      <c r="AK37" t="s">
        <v>15953</v>
      </c>
      <c r="AL37" t="s">
        <v>15954</v>
      </c>
      <c r="AO37" t="s">
        <v>2134</v>
      </c>
      <c r="AQ37">
        <v>15</v>
      </c>
      <c r="AR37">
        <v>25</v>
      </c>
      <c r="AS37" t="s">
        <v>1929</v>
      </c>
      <c r="AT37" t="s">
        <v>15955</v>
      </c>
      <c r="AU37" t="s">
        <v>15956</v>
      </c>
      <c r="AW37" t="s">
        <v>15957</v>
      </c>
      <c r="AX37" t="s">
        <v>15958</v>
      </c>
      <c r="AY37" t="s">
        <v>9725</v>
      </c>
      <c r="AZ37" t="s">
        <v>670</v>
      </c>
      <c r="BA37" t="s">
        <v>1797</v>
      </c>
      <c r="BB37" t="s">
        <v>15944</v>
      </c>
      <c r="BC37" t="s">
        <v>15903</v>
      </c>
      <c r="BD37" t="s">
        <v>14619</v>
      </c>
      <c r="BE37">
        <v>0</v>
      </c>
      <c r="BF37" t="s">
        <v>15945</v>
      </c>
      <c r="BG37" t="s">
        <v>15946</v>
      </c>
      <c r="BH37" t="s">
        <v>15959</v>
      </c>
      <c r="BL37" t="s">
        <v>132</v>
      </c>
      <c r="BM37" t="s">
        <v>132</v>
      </c>
      <c r="BN37" t="s">
        <v>132</v>
      </c>
      <c r="BS37">
        <v>0</v>
      </c>
      <c r="BT37">
        <v>0</v>
      </c>
      <c r="BU37">
        <v>1</v>
      </c>
      <c r="BV37">
        <v>0</v>
      </c>
      <c r="BW37">
        <v>0</v>
      </c>
      <c r="BX37">
        <v>1</v>
      </c>
      <c r="BY37">
        <v>1</v>
      </c>
      <c r="CA37" t="s">
        <v>14044</v>
      </c>
      <c r="CB37" t="s">
        <v>132</v>
      </c>
      <c r="CD37" t="s">
        <v>131</v>
      </c>
      <c r="CE37">
        <v>0</v>
      </c>
      <c r="CJ37" t="s">
        <v>132</v>
      </c>
      <c r="CP37">
        <v>2040</v>
      </c>
      <c r="CQ37">
        <v>0</v>
      </c>
      <c r="CR37">
        <v>0</v>
      </c>
      <c r="CS37">
        <v>0</v>
      </c>
      <c r="CT37">
        <v>0</v>
      </c>
    </row>
    <row r="38" spans="1:98" ht="15" customHeight="1" x14ac:dyDescent="0.2">
      <c r="A38" t="s">
        <v>2277</v>
      </c>
      <c r="B38" s="1" t="s">
        <v>162</v>
      </c>
      <c r="C38">
        <v>38400</v>
      </c>
      <c r="G38" t="s">
        <v>366</v>
      </c>
      <c r="H38" t="s">
        <v>136</v>
      </c>
      <c r="I38" t="s">
        <v>1780</v>
      </c>
      <c r="J38" t="s">
        <v>2012</v>
      </c>
      <c r="K38">
        <v>4</v>
      </c>
      <c r="L38" t="s">
        <v>2278</v>
      </c>
      <c r="M38" t="s">
        <v>2128</v>
      </c>
      <c r="N38" t="s">
        <v>1978</v>
      </c>
      <c r="O38" t="s">
        <v>1979</v>
      </c>
      <c r="P38">
        <v>195</v>
      </c>
      <c r="Q38" t="s">
        <v>2279</v>
      </c>
      <c r="S38" t="s">
        <v>2280</v>
      </c>
      <c r="T38">
        <v>15</v>
      </c>
      <c r="U38">
        <v>12</v>
      </c>
      <c r="V38">
        <v>17</v>
      </c>
      <c r="Y38" t="s">
        <v>458</v>
      </c>
      <c r="Z38" t="s">
        <v>2263</v>
      </c>
      <c r="AB38">
        <v>25</v>
      </c>
      <c r="AC38" t="s">
        <v>2019</v>
      </c>
      <c r="AD38" t="s">
        <v>2264</v>
      </c>
      <c r="AE38" t="s">
        <v>2265</v>
      </c>
      <c r="AF38" t="s">
        <v>2281</v>
      </c>
      <c r="AH38" t="s">
        <v>147</v>
      </c>
      <c r="AI38" t="s">
        <v>1833</v>
      </c>
      <c r="AJ38" t="s">
        <v>2282</v>
      </c>
      <c r="AK38" t="s">
        <v>2283</v>
      </c>
      <c r="AL38" t="s">
        <v>2284</v>
      </c>
      <c r="AO38" t="s">
        <v>2134</v>
      </c>
      <c r="AQ38">
        <v>17</v>
      </c>
      <c r="AR38">
        <v>27</v>
      </c>
      <c r="AS38" t="s">
        <v>2285</v>
      </c>
      <c r="AT38" t="s">
        <v>2286</v>
      </c>
      <c r="AU38" t="s">
        <v>2287</v>
      </c>
      <c r="AW38" t="s">
        <v>2288</v>
      </c>
      <c r="AX38" t="s">
        <v>2272</v>
      </c>
      <c r="AY38" t="s">
        <v>736</v>
      </c>
      <c r="AZ38" t="s">
        <v>670</v>
      </c>
      <c r="BA38" t="s">
        <v>1797</v>
      </c>
      <c r="BB38" t="s">
        <v>2273</v>
      </c>
      <c r="BC38" t="s">
        <v>2081</v>
      </c>
      <c r="BD38" t="s">
        <v>128</v>
      </c>
      <c r="BE38">
        <v>0</v>
      </c>
      <c r="BF38" t="s">
        <v>2274</v>
      </c>
      <c r="BG38" t="s">
        <v>2275</v>
      </c>
      <c r="BH38" t="s">
        <v>2289</v>
      </c>
      <c r="BS38">
        <v>0</v>
      </c>
      <c r="BT38">
        <v>0</v>
      </c>
      <c r="BU38">
        <v>1</v>
      </c>
      <c r="BV38">
        <v>0</v>
      </c>
      <c r="BW38">
        <v>0</v>
      </c>
      <c r="BX38">
        <v>0</v>
      </c>
      <c r="BY38">
        <v>1</v>
      </c>
      <c r="CD38" t="s">
        <v>131</v>
      </c>
      <c r="CE38">
        <v>0</v>
      </c>
      <c r="CJ38" t="s">
        <v>132</v>
      </c>
      <c r="CO38" t="str">
        <f>HYPERLINK("http://www.d20pfsrd.com/bestiary/monster-listings/dragons/dragon/-metallic-silver/adult-silver-dragon","Adult Silver Dragon")</f>
        <v>Adult Silver Dragon</v>
      </c>
      <c r="CP38">
        <v>141</v>
      </c>
      <c r="CQ38">
        <v>0</v>
      </c>
      <c r="CR38">
        <v>0</v>
      </c>
      <c r="CS38">
        <v>0</v>
      </c>
      <c r="CT38">
        <v>0</v>
      </c>
    </row>
    <row r="39" spans="1:98" ht="15" customHeight="1" x14ac:dyDescent="0.2">
      <c r="A39" t="s">
        <v>15987</v>
      </c>
      <c r="B39" s="1" t="s">
        <v>1205</v>
      </c>
      <c r="C39">
        <v>25600</v>
      </c>
      <c r="G39" t="s">
        <v>366</v>
      </c>
      <c r="H39" t="s">
        <v>136</v>
      </c>
      <c r="I39" t="s">
        <v>1780</v>
      </c>
      <c r="J39" t="s">
        <v>1900</v>
      </c>
      <c r="K39">
        <v>4</v>
      </c>
      <c r="L39" t="s">
        <v>15988</v>
      </c>
      <c r="M39" t="s">
        <v>2128</v>
      </c>
      <c r="N39" t="s">
        <v>1978</v>
      </c>
      <c r="O39" t="s">
        <v>1979</v>
      </c>
      <c r="P39">
        <v>184</v>
      </c>
      <c r="Q39" t="s">
        <v>1888</v>
      </c>
      <c r="S39" t="s">
        <v>2280</v>
      </c>
      <c r="T39">
        <v>15</v>
      </c>
      <c r="U39">
        <v>12</v>
      </c>
      <c r="V39">
        <v>17</v>
      </c>
      <c r="Y39" t="s">
        <v>458</v>
      </c>
      <c r="Z39" t="s">
        <v>1853</v>
      </c>
      <c r="AB39">
        <v>24</v>
      </c>
      <c r="AD39" t="s">
        <v>15057</v>
      </c>
      <c r="AF39" t="s">
        <v>15989</v>
      </c>
      <c r="AH39" t="s">
        <v>147</v>
      </c>
      <c r="AI39" t="s">
        <v>15911</v>
      </c>
      <c r="AJ39" t="s">
        <v>15990</v>
      </c>
      <c r="AK39" t="s">
        <v>15991</v>
      </c>
      <c r="AL39" t="s">
        <v>15992</v>
      </c>
      <c r="AO39" t="s">
        <v>2134</v>
      </c>
      <c r="AQ39">
        <v>16</v>
      </c>
      <c r="AR39">
        <v>26</v>
      </c>
      <c r="AS39" t="s">
        <v>1045</v>
      </c>
      <c r="AT39" t="s">
        <v>15993</v>
      </c>
      <c r="AU39" t="s">
        <v>15994</v>
      </c>
      <c r="AW39" t="s">
        <v>15995</v>
      </c>
      <c r="AX39" t="s">
        <v>15981</v>
      </c>
      <c r="AY39" t="s">
        <v>15982</v>
      </c>
      <c r="AZ39" t="s">
        <v>670</v>
      </c>
      <c r="BA39" t="s">
        <v>1797</v>
      </c>
      <c r="BB39" t="s">
        <v>15983</v>
      </c>
      <c r="BC39" t="s">
        <v>15903</v>
      </c>
      <c r="BD39" t="s">
        <v>14619</v>
      </c>
      <c r="BE39">
        <v>0</v>
      </c>
      <c r="BF39" t="s">
        <v>15984</v>
      </c>
      <c r="BG39" t="s">
        <v>15985</v>
      </c>
      <c r="BH39" t="s">
        <v>15996</v>
      </c>
      <c r="BS39">
        <v>0</v>
      </c>
      <c r="BT39">
        <v>0</v>
      </c>
      <c r="BU39">
        <v>1</v>
      </c>
      <c r="BV39">
        <v>0</v>
      </c>
      <c r="BW39">
        <v>0</v>
      </c>
      <c r="BX39">
        <v>0</v>
      </c>
      <c r="BY39">
        <v>1</v>
      </c>
      <c r="CD39" t="s">
        <v>132</v>
      </c>
      <c r="CE39">
        <v>0</v>
      </c>
      <c r="CJ39" t="s">
        <v>132</v>
      </c>
      <c r="CK39" t="s">
        <v>132</v>
      </c>
      <c r="CP39">
        <v>2043</v>
      </c>
      <c r="CQ39">
        <v>0</v>
      </c>
      <c r="CR39">
        <v>0</v>
      </c>
      <c r="CS39">
        <v>0</v>
      </c>
      <c r="CT39">
        <v>0</v>
      </c>
    </row>
    <row r="40" spans="1:98" ht="15" customHeight="1" x14ac:dyDescent="0.2">
      <c r="A40" t="s">
        <v>24964</v>
      </c>
      <c r="B40" s="1" t="s">
        <v>1205</v>
      </c>
      <c r="C40">
        <v>25600</v>
      </c>
      <c r="G40" t="s">
        <v>3133</v>
      </c>
      <c r="H40" t="s">
        <v>136</v>
      </c>
      <c r="I40" t="s">
        <v>1780</v>
      </c>
      <c r="J40" t="s">
        <v>1954</v>
      </c>
      <c r="K40">
        <v>5</v>
      </c>
      <c r="L40" t="s">
        <v>24965</v>
      </c>
      <c r="M40" t="s">
        <v>24920</v>
      </c>
      <c r="N40" t="s">
        <v>2998</v>
      </c>
      <c r="O40" t="s">
        <v>2999</v>
      </c>
      <c r="P40">
        <v>212</v>
      </c>
      <c r="Q40" t="s">
        <v>1980</v>
      </c>
      <c r="S40" t="s">
        <v>24966</v>
      </c>
      <c r="T40">
        <v>15</v>
      </c>
      <c r="U40">
        <v>13</v>
      </c>
      <c r="V40">
        <v>15</v>
      </c>
      <c r="Y40" t="s">
        <v>458</v>
      </c>
      <c r="Z40" t="s">
        <v>1960</v>
      </c>
      <c r="AB40">
        <v>24</v>
      </c>
      <c r="AC40" t="s">
        <v>4565</v>
      </c>
      <c r="AD40" t="s">
        <v>16012</v>
      </c>
      <c r="AF40" t="s">
        <v>24967</v>
      </c>
      <c r="AH40" t="s">
        <v>147</v>
      </c>
      <c r="AI40" t="s">
        <v>1833</v>
      </c>
      <c r="AJ40" t="s">
        <v>24968</v>
      </c>
      <c r="AK40" t="s">
        <v>24969</v>
      </c>
      <c r="AL40" t="s">
        <v>24970</v>
      </c>
      <c r="AO40" t="s">
        <v>24971</v>
      </c>
      <c r="AQ40">
        <v>17</v>
      </c>
      <c r="AR40">
        <v>28</v>
      </c>
      <c r="AS40" t="s">
        <v>1987</v>
      </c>
      <c r="AT40" t="s">
        <v>24972</v>
      </c>
      <c r="AU40" t="s">
        <v>24973</v>
      </c>
      <c r="AW40" t="s">
        <v>24974</v>
      </c>
      <c r="AX40" t="s">
        <v>24911</v>
      </c>
      <c r="AY40" t="s">
        <v>24912</v>
      </c>
      <c r="AZ40" t="s">
        <v>670</v>
      </c>
      <c r="BA40" t="s">
        <v>1797</v>
      </c>
      <c r="BB40" t="s">
        <v>24960</v>
      </c>
      <c r="BC40" t="s">
        <v>24914</v>
      </c>
      <c r="BD40" t="s">
        <v>24172</v>
      </c>
      <c r="BE40">
        <v>0</v>
      </c>
      <c r="BF40" t="s">
        <v>24961</v>
      </c>
      <c r="BG40" t="s">
        <v>24962</v>
      </c>
      <c r="BH40" t="s">
        <v>24975</v>
      </c>
      <c r="BI40" t="s">
        <v>132</v>
      </c>
      <c r="BK40" t="s">
        <v>132</v>
      </c>
      <c r="BS40">
        <v>0</v>
      </c>
      <c r="BT40">
        <v>0</v>
      </c>
      <c r="BU40">
        <v>1</v>
      </c>
      <c r="BV40">
        <v>0</v>
      </c>
      <c r="BW40">
        <v>0</v>
      </c>
      <c r="BX40">
        <v>0</v>
      </c>
      <c r="BY40">
        <v>1</v>
      </c>
      <c r="CD40" t="s">
        <v>131</v>
      </c>
      <c r="CE40">
        <v>0</v>
      </c>
      <c r="CJ40" t="s">
        <v>132</v>
      </c>
      <c r="CK40" t="s">
        <v>132</v>
      </c>
      <c r="CP40">
        <v>5186</v>
      </c>
      <c r="CQ40">
        <v>0</v>
      </c>
      <c r="CR40">
        <v>0</v>
      </c>
      <c r="CS40">
        <v>0</v>
      </c>
      <c r="CT40">
        <v>0</v>
      </c>
    </row>
    <row r="41" spans="1:98" ht="15" customHeight="1" x14ac:dyDescent="0.2">
      <c r="A41" t="s">
        <v>16026</v>
      </c>
      <c r="B41" s="1" t="s">
        <v>2051</v>
      </c>
      <c r="C41">
        <v>51200</v>
      </c>
      <c r="G41" t="s">
        <v>240</v>
      </c>
      <c r="H41" t="s">
        <v>136</v>
      </c>
      <c r="I41" t="s">
        <v>1780</v>
      </c>
      <c r="K41">
        <v>4</v>
      </c>
      <c r="L41" t="s">
        <v>12554</v>
      </c>
      <c r="M41" t="s">
        <v>2225</v>
      </c>
      <c r="N41" t="s">
        <v>2226</v>
      </c>
      <c r="O41" t="s">
        <v>2227</v>
      </c>
      <c r="P41">
        <v>225</v>
      </c>
      <c r="Q41" t="s">
        <v>2228</v>
      </c>
      <c r="S41" t="s">
        <v>16027</v>
      </c>
      <c r="T41">
        <v>17</v>
      </c>
      <c r="U41">
        <v>13</v>
      </c>
      <c r="V41">
        <v>18</v>
      </c>
      <c r="Y41" t="s">
        <v>458</v>
      </c>
      <c r="Z41" t="s">
        <v>4599</v>
      </c>
      <c r="AB41">
        <v>26</v>
      </c>
      <c r="AD41" t="s">
        <v>16012</v>
      </c>
      <c r="AF41" t="s">
        <v>16028</v>
      </c>
      <c r="AH41" t="s">
        <v>147</v>
      </c>
      <c r="AI41" t="s">
        <v>15911</v>
      </c>
      <c r="AJ41" t="s">
        <v>16029</v>
      </c>
      <c r="AK41" t="s">
        <v>16030</v>
      </c>
      <c r="AL41" t="s">
        <v>16031</v>
      </c>
      <c r="AO41" t="s">
        <v>2235</v>
      </c>
      <c r="AQ41">
        <v>18</v>
      </c>
      <c r="AR41">
        <v>30</v>
      </c>
      <c r="AS41" t="s">
        <v>1602</v>
      </c>
      <c r="AT41" t="s">
        <v>16032</v>
      </c>
      <c r="AU41" t="s">
        <v>16033</v>
      </c>
      <c r="AW41" t="s">
        <v>16034</v>
      </c>
      <c r="AX41" t="s">
        <v>16020</v>
      </c>
      <c r="AY41" t="s">
        <v>16021</v>
      </c>
      <c r="AZ41" t="s">
        <v>670</v>
      </c>
      <c r="BA41" t="s">
        <v>1797</v>
      </c>
      <c r="BB41" t="s">
        <v>16022</v>
      </c>
      <c r="BC41" t="s">
        <v>15903</v>
      </c>
      <c r="BD41" t="s">
        <v>14619</v>
      </c>
      <c r="BE41">
        <v>0</v>
      </c>
      <c r="BF41" t="s">
        <v>16023</v>
      </c>
      <c r="BG41" t="s">
        <v>16024</v>
      </c>
      <c r="BH41" t="s">
        <v>16035</v>
      </c>
      <c r="BS41">
        <v>0</v>
      </c>
      <c r="BT41">
        <v>0</v>
      </c>
      <c r="BU41">
        <v>1</v>
      </c>
      <c r="BV41">
        <v>0</v>
      </c>
      <c r="BW41">
        <v>0</v>
      </c>
      <c r="BX41">
        <v>0</v>
      </c>
      <c r="BY41">
        <v>1</v>
      </c>
      <c r="CD41" t="s">
        <v>132</v>
      </c>
      <c r="CE41">
        <v>0</v>
      </c>
      <c r="CJ41" t="s">
        <v>132</v>
      </c>
      <c r="CK41" t="s">
        <v>132</v>
      </c>
      <c r="CP41">
        <v>2046</v>
      </c>
      <c r="CQ41">
        <v>0</v>
      </c>
      <c r="CR41">
        <v>0</v>
      </c>
      <c r="CS41">
        <v>0</v>
      </c>
      <c r="CT41">
        <v>0</v>
      </c>
    </row>
    <row r="42" spans="1:98" ht="15" customHeight="1" x14ac:dyDescent="0.2">
      <c r="A42" t="s">
        <v>25005</v>
      </c>
      <c r="B42" s="1" t="s">
        <v>2051</v>
      </c>
      <c r="C42">
        <v>51200</v>
      </c>
      <c r="G42" t="s">
        <v>240</v>
      </c>
      <c r="H42" t="s">
        <v>136</v>
      </c>
      <c r="I42" t="s">
        <v>1780</v>
      </c>
      <c r="K42">
        <v>11</v>
      </c>
      <c r="L42" t="s">
        <v>25006</v>
      </c>
      <c r="M42" t="s">
        <v>24920</v>
      </c>
      <c r="N42" t="s">
        <v>2998</v>
      </c>
      <c r="O42" t="s">
        <v>2999</v>
      </c>
      <c r="P42">
        <v>256</v>
      </c>
      <c r="Q42" t="s">
        <v>22694</v>
      </c>
      <c r="S42" t="s">
        <v>25007</v>
      </c>
      <c r="T42">
        <v>18</v>
      </c>
      <c r="U42">
        <v>12</v>
      </c>
      <c r="V42">
        <v>15</v>
      </c>
      <c r="Y42" t="s">
        <v>458</v>
      </c>
      <c r="Z42" t="s">
        <v>24992</v>
      </c>
      <c r="AB42">
        <v>26</v>
      </c>
      <c r="AD42" t="s">
        <v>16012</v>
      </c>
      <c r="AF42" t="s">
        <v>25008</v>
      </c>
      <c r="AH42" t="s">
        <v>147</v>
      </c>
      <c r="AI42" t="s">
        <v>1833</v>
      </c>
      <c r="AJ42" t="s">
        <v>25009</v>
      </c>
      <c r="AK42" t="s">
        <v>25010</v>
      </c>
      <c r="AL42" t="s">
        <v>25011</v>
      </c>
      <c r="AO42" t="s">
        <v>25012</v>
      </c>
      <c r="AQ42">
        <v>19</v>
      </c>
      <c r="AR42" t="s">
        <v>25013</v>
      </c>
      <c r="AS42" t="s">
        <v>2063</v>
      </c>
      <c r="AT42" t="s">
        <v>25014</v>
      </c>
      <c r="AU42" t="s">
        <v>25015</v>
      </c>
      <c r="AW42" t="s">
        <v>25016</v>
      </c>
      <c r="AX42" t="s">
        <v>25000</v>
      </c>
      <c r="AY42" t="s">
        <v>24912</v>
      </c>
      <c r="AZ42" t="s">
        <v>670</v>
      </c>
      <c r="BA42" t="s">
        <v>1797</v>
      </c>
      <c r="BB42" t="s">
        <v>25001</v>
      </c>
      <c r="BC42" t="s">
        <v>24914</v>
      </c>
      <c r="BD42" t="s">
        <v>24172</v>
      </c>
      <c r="BE42">
        <v>0</v>
      </c>
      <c r="BF42" t="s">
        <v>25002</v>
      </c>
      <c r="BG42" t="s">
        <v>25003</v>
      </c>
      <c r="BH42" t="s">
        <v>25017</v>
      </c>
      <c r="BI42" t="s">
        <v>132</v>
      </c>
      <c r="BK42" t="s">
        <v>132</v>
      </c>
      <c r="BS42">
        <v>0</v>
      </c>
      <c r="BT42">
        <v>0</v>
      </c>
      <c r="BU42">
        <v>1</v>
      </c>
      <c r="BV42">
        <v>0</v>
      </c>
      <c r="BW42">
        <v>0</v>
      </c>
      <c r="BX42">
        <v>0</v>
      </c>
      <c r="BY42">
        <v>1</v>
      </c>
      <c r="CD42" t="s">
        <v>131</v>
      </c>
      <c r="CE42">
        <v>0</v>
      </c>
      <c r="CJ42" t="s">
        <v>132</v>
      </c>
      <c r="CK42" t="s">
        <v>132</v>
      </c>
      <c r="CP42">
        <v>5189</v>
      </c>
      <c r="CQ42">
        <v>0</v>
      </c>
      <c r="CR42">
        <v>0</v>
      </c>
      <c r="CS42">
        <v>0</v>
      </c>
      <c r="CT42">
        <v>0</v>
      </c>
    </row>
    <row r="43" spans="1:98" ht="15" customHeight="1" x14ac:dyDescent="0.2">
      <c r="A43" t="s">
        <v>20780</v>
      </c>
      <c r="B43" s="1" t="s">
        <v>162</v>
      </c>
      <c r="C43">
        <v>38400</v>
      </c>
      <c r="G43" t="s">
        <v>575</v>
      </c>
      <c r="H43" t="s">
        <v>136</v>
      </c>
      <c r="I43" t="s">
        <v>1780</v>
      </c>
      <c r="J43" t="s">
        <v>1556</v>
      </c>
      <c r="K43">
        <v>4</v>
      </c>
      <c r="L43" t="s">
        <v>1919</v>
      </c>
      <c r="M43" t="s">
        <v>2128</v>
      </c>
      <c r="N43" t="s">
        <v>1978</v>
      </c>
      <c r="O43" t="s">
        <v>1979</v>
      </c>
      <c r="P43">
        <v>195</v>
      </c>
      <c r="Q43" t="s">
        <v>2279</v>
      </c>
      <c r="S43" t="s">
        <v>2129</v>
      </c>
      <c r="T43">
        <v>15</v>
      </c>
      <c r="U43">
        <v>10</v>
      </c>
      <c r="V43">
        <v>15</v>
      </c>
      <c r="Y43" t="s">
        <v>458</v>
      </c>
      <c r="Z43" t="s">
        <v>8933</v>
      </c>
      <c r="AB43">
        <v>25</v>
      </c>
      <c r="AD43" t="s">
        <v>1962</v>
      </c>
      <c r="AF43" t="s">
        <v>20781</v>
      </c>
      <c r="AH43" t="s">
        <v>147</v>
      </c>
      <c r="AI43" t="s">
        <v>1833</v>
      </c>
      <c r="AJ43" t="s">
        <v>20782</v>
      </c>
      <c r="AK43" t="s">
        <v>20783</v>
      </c>
      <c r="AL43" t="s">
        <v>20784</v>
      </c>
      <c r="AO43" t="s">
        <v>2134</v>
      </c>
      <c r="AQ43">
        <v>17</v>
      </c>
      <c r="AR43">
        <v>27</v>
      </c>
      <c r="AS43" t="s">
        <v>2285</v>
      </c>
      <c r="AT43" t="s">
        <v>20785</v>
      </c>
      <c r="AU43" t="s">
        <v>20786</v>
      </c>
      <c r="AW43" t="s">
        <v>20787</v>
      </c>
      <c r="AX43" t="s">
        <v>8941</v>
      </c>
      <c r="AY43" t="s">
        <v>298</v>
      </c>
      <c r="AZ43" t="s">
        <v>670</v>
      </c>
      <c r="BA43" t="s">
        <v>1797</v>
      </c>
      <c r="BB43" t="s">
        <v>8942</v>
      </c>
      <c r="BC43" t="s">
        <v>8776</v>
      </c>
      <c r="BD43" t="s">
        <v>7316</v>
      </c>
      <c r="BE43">
        <v>0</v>
      </c>
      <c r="BF43" t="s">
        <v>8943</v>
      </c>
      <c r="BG43" t="s">
        <v>8944</v>
      </c>
      <c r="BH43" t="s">
        <v>20788</v>
      </c>
      <c r="BS43">
        <v>0</v>
      </c>
      <c r="BT43">
        <v>0</v>
      </c>
      <c r="BU43">
        <v>1</v>
      </c>
      <c r="BV43">
        <v>0</v>
      </c>
      <c r="BW43">
        <v>0</v>
      </c>
      <c r="BX43">
        <v>0</v>
      </c>
      <c r="BY43">
        <v>1</v>
      </c>
      <c r="CD43" t="s">
        <v>131</v>
      </c>
      <c r="CE43">
        <v>0</v>
      </c>
      <c r="CJ43" t="s">
        <v>132</v>
      </c>
      <c r="CP43">
        <v>3396</v>
      </c>
      <c r="CQ43">
        <v>0</v>
      </c>
      <c r="CR43">
        <v>0</v>
      </c>
      <c r="CS43">
        <v>0</v>
      </c>
      <c r="CT43">
        <v>0</v>
      </c>
    </row>
    <row r="44" spans="1:98" ht="15" customHeight="1" x14ac:dyDescent="0.2">
      <c r="A44" t="s">
        <v>16063</v>
      </c>
      <c r="B44" s="1" t="s">
        <v>1223</v>
      </c>
      <c r="C44">
        <v>12800</v>
      </c>
      <c r="G44" t="s">
        <v>135</v>
      </c>
      <c r="H44" t="s">
        <v>193</v>
      </c>
      <c r="I44" t="s">
        <v>1780</v>
      </c>
      <c r="J44" t="s">
        <v>1954</v>
      </c>
      <c r="K44">
        <v>4</v>
      </c>
      <c r="L44" t="s">
        <v>12912</v>
      </c>
      <c r="M44" t="s">
        <v>1920</v>
      </c>
      <c r="N44" t="s">
        <v>16064</v>
      </c>
      <c r="O44" t="s">
        <v>16065</v>
      </c>
      <c r="P44">
        <v>161</v>
      </c>
      <c r="Q44" t="s">
        <v>1809</v>
      </c>
      <c r="S44" t="s">
        <v>16066</v>
      </c>
      <c r="T44">
        <v>14</v>
      </c>
      <c r="U44">
        <v>9</v>
      </c>
      <c r="V44">
        <v>12</v>
      </c>
      <c r="Y44" t="s">
        <v>458</v>
      </c>
      <c r="Z44" t="s">
        <v>1960</v>
      </c>
      <c r="AB44">
        <v>22</v>
      </c>
      <c r="AC44" t="s">
        <v>1961</v>
      </c>
      <c r="AD44" t="s">
        <v>16067</v>
      </c>
      <c r="AF44" t="s">
        <v>16068</v>
      </c>
      <c r="AH44" t="s">
        <v>202</v>
      </c>
      <c r="AI44" t="s">
        <v>15894</v>
      </c>
      <c r="AJ44" t="s">
        <v>16069</v>
      </c>
      <c r="AK44" t="s">
        <v>16070</v>
      </c>
      <c r="AL44" t="s">
        <v>16071</v>
      </c>
      <c r="AO44" t="s">
        <v>1894</v>
      </c>
      <c r="AQ44">
        <v>14</v>
      </c>
      <c r="AR44">
        <v>23</v>
      </c>
      <c r="AS44" t="s">
        <v>1818</v>
      </c>
      <c r="AT44" t="s">
        <v>16072</v>
      </c>
      <c r="AU44" t="s">
        <v>16073</v>
      </c>
      <c r="AW44" t="s">
        <v>7115</v>
      </c>
      <c r="AX44" t="s">
        <v>16074</v>
      </c>
      <c r="AY44" t="s">
        <v>669</v>
      </c>
      <c r="AZ44" t="s">
        <v>670</v>
      </c>
      <c r="BA44" t="s">
        <v>1797</v>
      </c>
      <c r="BB44" t="s">
        <v>16059</v>
      </c>
      <c r="BC44" t="s">
        <v>15903</v>
      </c>
      <c r="BD44" t="s">
        <v>14619</v>
      </c>
      <c r="BE44">
        <v>0</v>
      </c>
      <c r="BF44" t="s">
        <v>16060</v>
      </c>
      <c r="BG44" t="s">
        <v>16061</v>
      </c>
      <c r="BH44" t="s">
        <v>16075</v>
      </c>
      <c r="BS44">
        <v>0</v>
      </c>
      <c r="BT44">
        <v>0</v>
      </c>
      <c r="BU44">
        <v>1</v>
      </c>
      <c r="BV44">
        <v>0</v>
      </c>
      <c r="BW44">
        <v>1</v>
      </c>
      <c r="BX44">
        <v>0</v>
      </c>
      <c r="BY44">
        <v>1</v>
      </c>
      <c r="CD44" t="s">
        <v>132</v>
      </c>
      <c r="CE44">
        <v>0</v>
      </c>
      <c r="CJ44" t="s">
        <v>132</v>
      </c>
      <c r="CK44" t="s">
        <v>132</v>
      </c>
      <c r="CP44">
        <v>2049</v>
      </c>
      <c r="CQ44">
        <v>0</v>
      </c>
      <c r="CR44">
        <v>0</v>
      </c>
      <c r="CS44">
        <v>0</v>
      </c>
      <c r="CT44">
        <v>0</v>
      </c>
    </row>
    <row r="45" spans="1:98" ht="15" customHeight="1" x14ac:dyDescent="0.2">
      <c r="A45" t="s">
        <v>25048</v>
      </c>
      <c r="B45" s="1" t="s">
        <v>1205</v>
      </c>
      <c r="C45">
        <v>25600</v>
      </c>
      <c r="G45" t="s">
        <v>1053</v>
      </c>
      <c r="H45" t="s">
        <v>136</v>
      </c>
      <c r="I45" t="s">
        <v>1780</v>
      </c>
      <c r="K45">
        <v>5</v>
      </c>
      <c r="L45" t="s">
        <v>25049</v>
      </c>
      <c r="M45" t="s">
        <v>24920</v>
      </c>
      <c r="N45" t="s">
        <v>14265</v>
      </c>
      <c r="O45" t="s">
        <v>14266</v>
      </c>
      <c r="P45">
        <v>184</v>
      </c>
      <c r="Q45" t="s">
        <v>1888</v>
      </c>
      <c r="S45" t="s">
        <v>25050</v>
      </c>
      <c r="T45">
        <v>15</v>
      </c>
      <c r="U45">
        <v>11</v>
      </c>
      <c r="V45">
        <v>15</v>
      </c>
      <c r="Y45" t="s">
        <v>458</v>
      </c>
      <c r="Z45" t="s">
        <v>25034</v>
      </c>
      <c r="AB45">
        <v>24</v>
      </c>
      <c r="AD45" t="s">
        <v>15057</v>
      </c>
      <c r="AF45" t="s">
        <v>25051</v>
      </c>
      <c r="AH45" t="s">
        <v>147</v>
      </c>
      <c r="AI45" t="s">
        <v>1833</v>
      </c>
      <c r="AJ45" t="s">
        <v>25052</v>
      </c>
      <c r="AK45" t="s">
        <v>25053</v>
      </c>
      <c r="AL45" t="s">
        <v>25054</v>
      </c>
      <c r="AO45" t="s">
        <v>25055</v>
      </c>
      <c r="AQ45">
        <v>16</v>
      </c>
      <c r="AR45">
        <v>26</v>
      </c>
      <c r="AS45" t="s">
        <v>2285</v>
      </c>
      <c r="AT45" t="s">
        <v>25056</v>
      </c>
      <c r="AU45" t="s">
        <v>25057</v>
      </c>
      <c r="AW45" t="s">
        <v>25058</v>
      </c>
      <c r="AX45" t="s">
        <v>25043</v>
      </c>
      <c r="AY45" t="s">
        <v>24912</v>
      </c>
      <c r="AZ45" t="s">
        <v>670</v>
      </c>
      <c r="BA45" t="s">
        <v>1797</v>
      </c>
      <c r="BB45" t="s">
        <v>25044</v>
      </c>
      <c r="BC45" t="s">
        <v>24914</v>
      </c>
      <c r="BD45" t="s">
        <v>24172</v>
      </c>
      <c r="BE45">
        <v>0</v>
      </c>
      <c r="BF45" t="s">
        <v>25045</v>
      </c>
      <c r="BG45" t="s">
        <v>25046</v>
      </c>
      <c r="BH45" t="s">
        <v>25059</v>
      </c>
      <c r="BI45" t="s">
        <v>132</v>
      </c>
      <c r="BK45" t="s">
        <v>132</v>
      </c>
      <c r="BS45">
        <v>0</v>
      </c>
      <c r="BT45">
        <v>0</v>
      </c>
      <c r="BU45">
        <v>1</v>
      </c>
      <c r="BV45">
        <v>0</v>
      </c>
      <c r="BW45">
        <v>0</v>
      </c>
      <c r="BX45">
        <v>0</v>
      </c>
      <c r="BY45">
        <v>1</v>
      </c>
      <c r="CD45" t="s">
        <v>131</v>
      </c>
      <c r="CE45">
        <v>0</v>
      </c>
      <c r="CJ45" t="s">
        <v>132</v>
      </c>
      <c r="CK45" t="s">
        <v>132</v>
      </c>
      <c r="CP45">
        <v>5192</v>
      </c>
      <c r="CQ45">
        <v>0</v>
      </c>
      <c r="CR45">
        <v>0</v>
      </c>
      <c r="CS45">
        <v>0</v>
      </c>
      <c r="CT45">
        <v>0</v>
      </c>
    </row>
    <row r="46" spans="1:98" ht="15" customHeight="1" x14ac:dyDescent="0.2">
      <c r="A46" t="s">
        <v>25088</v>
      </c>
      <c r="B46" s="1" t="s">
        <v>162</v>
      </c>
      <c r="C46">
        <v>38400</v>
      </c>
      <c r="G46" t="s">
        <v>3133</v>
      </c>
      <c r="H46" t="s">
        <v>136</v>
      </c>
      <c r="I46" t="s">
        <v>1780</v>
      </c>
      <c r="J46" t="s">
        <v>1954</v>
      </c>
      <c r="K46">
        <v>5</v>
      </c>
      <c r="L46" t="s">
        <v>25089</v>
      </c>
      <c r="M46" t="s">
        <v>24920</v>
      </c>
      <c r="N46" t="s">
        <v>25090</v>
      </c>
      <c r="O46" t="s">
        <v>25091</v>
      </c>
      <c r="P46">
        <v>195</v>
      </c>
      <c r="Q46" t="s">
        <v>2279</v>
      </c>
      <c r="S46" t="s">
        <v>13076</v>
      </c>
      <c r="T46">
        <v>17</v>
      </c>
      <c r="U46">
        <v>13</v>
      </c>
      <c r="V46">
        <v>14</v>
      </c>
      <c r="Y46" t="s">
        <v>458</v>
      </c>
      <c r="Z46" t="s">
        <v>1960</v>
      </c>
      <c r="AB46">
        <v>25</v>
      </c>
      <c r="AC46" t="s">
        <v>4565</v>
      </c>
      <c r="AD46" t="s">
        <v>25075</v>
      </c>
      <c r="AF46" t="s">
        <v>25092</v>
      </c>
      <c r="AH46" t="s">
        <v>147</v>
      </c>
      <c r="AI46" t="s">
        <v>1833</v>
      </c>
      <c r="AJ46" t="s">
        <v>25093</v>
      </c>
      <c r="AK46" t="s">
        <v>25094</v>
      </c>
      <c r="AL46" t="s">
        <v>25095</v>
      </c>
      <c r="AO46" t="s">
        <v>25096</v>
      </c>
      <c r="AQ46">
        <v>17</v>
      </c>
      <c r="AR46">
        <v>27</v>
      </c>
      <c r="AS46" t="s">
        <v>4374</v>
      </c>
      <c r="AT46" t="s">
        <v>25097</v>
      </c>
      <c r="AU46" t="s">
        <v>25098</v>
      </c>
      <c r="AW46" t="s">
        <v>16034</v>
      </c>
      <c r="AX46" t="s">
        <v>25083</v>
      </c>
      <c r="AY46" t="s">
        <v>24912</v>
      </c>
      <c r="AZ46" t="s">
        <v>670</v>
      </c>
      <c r="BA46" t="s">
        <v>1797</v>
      </c>
      <c r="BB46" t="s">
        <v>25084</v>
      </c>
      <c r="BC46" t="s">
        <v>24914</v>
      </c>
      <c r="BD46" t="s">
        <v>24172</v>
      </c>
      <c r="BE46">
        <v>0</v>
      </c>
      <c r="BF46" t="s">
        <v>25085</v>
      </c>
      <c r="BG46" t="s">
        <v>25086</v>
      </c>
      <c r="BH46" t="s">
        <v>25099</v>
      </c>
      <c r="BI46" t="s">
        <v>132</v>
      </c>
      <c r="BK46" t="s">
        <v>132</v>
      </c>
      <c r="BS46">
        <v>0</v>
      </c>
      <c r="BT46">
        <v>0</v>
      </c>
      <c r="BU46">
        <v>1</v>
      </c>
      <c r="BV46">
        <v>0</v>
      </c>
      <c r="BW46">
        <v>0</v>
      </c>
      <c r="BX46">
        <v>0</v>
      </c>
      <c r="BY46">
        <v>1</v>
      </c>
      <c r="CD46" t="s">
        <v>131</v>
      </c>
      <c r="CE46">
        <v>0</v>
      </c>
      <c r="CJ46" t="s">
        <v>132</v>
      </c>
      <c r="CK46" t="s">
        <v>132</v>
      </c>
      <c r="CP46">
        <v>5195</v>
      </c>
      <c r="CQ46">
        <v>0</v>
      </c>
      <c r="CR46">
        <v>0</v>
      </c>
      <c r="CS46">
        <v>0</v>
      </c>
      <c r="CT46">
        <v>0</v>
      </c>
    </row>
    <row r="47" spans="1:98" ht="15" customHeight="1" x14ac:dyDescent="0.2">
      <c r="A47" t="s">
        <v>2033</v>
      </c>
      <c r="B47" s="1" t="s">
        <v>574</v>
      </c>
      <c r="C47">
        <v>9600</v>
      </c>
      <c r="G47" t="s">
        <v>575</v>
      </c>
      <c r="H47" t="s">
        <v>193</v>
      </c>
      <c r="I47" t="s">
        <v>1780</v>
      </c>
      <c r="J47" t="s">
        <v>2012</v>
      </c>
      <c r="K47">
        <v>5</v>
      </c>
      <c r="L47" t="s">
        <v>2034</v>
      </c>
      <c r="M47" t="s">
        <v>2035</v>
      </c>
      <c r="N47" t="s">
        <v>2036</v>
      </c>
      <c r="O47" t="s">
        <v>2037</v>
      </c>
      <c r="P47">
        <v>149</v>
      </c>
      <c r="Q47" t="s">
        <v>2038</v>
      </c>
      <c r="S47" t="s">
        <v>2039</v>
      </c>
      <c r="T47">
        <v>13</v>
      </c>
      <c r="U47">
        <v>9</v>
      </c>
      <c r="V47">
        <v>10</v>
      </c>
      <c r="Y47" t="s">
        <v>458</v>
      </c>
      <c r="Z47" t="s">
        <v>2018</v>
      </c>
      <c r="AB47">
        <v>21</v>
      </c>
      <c r="AC47" t="s">
        <v>2019</v>
      </c>
      <c r="AD47" t="s">
        <v>2040</v>
      </c>
      <c r="AF47" t="s">
        <v>2041</v>
      </c>
      <c r="AH47" t="s">
        <v>202</v>
      </c>
      <c r="AI47" t="s">
        <v>1813</v>
      </c>
      <c r="AJ47" t="s">
        <v>2042</v>
      </c>
      <c r="AK47" t="s">
        <v>2043</v>
      </c>
      <c r="AL47" t="s">
        <v>2044</v>
      </c>
      <c r="AO47" t="s">
        <v>2045</v>
      </c>
      <c r="AQ47">
        <v>13</v>
      </c>
      <c r="AR47">
        <v>21</v>
      </c>
      <c r="AS47" t="s">
        <v>2046</v>
      </c>
      <c r="AT47" t="s">
        <v>2047</v>
      </c>
      <c r="AU47" t="s">
        <v>2048</v>
      </c>
      <c r="AW47" t="s">
        <v>1883</v>
      </c>
      <c r="AX47" t="s">
        <v>2027</v>
      </c>
      <c r="AY47" t="s">
        <v>2028</v>
      </c>
      <c r="AZ47" t="s">
        <v>670</v>
      </c>
      <c r="BA47" t="s">
        <v>1797</v>
      </c>
      <c r="BB47" t="s">
        <v>2029</v>
      </c>
      <c r="BC47" t="s">
        <v>1799</v>
      </c>
      <c r="BD47" t="s">
        <v>128</v>
      </c>
      <c r="BE47">
        <v>0</v>
      </c>
      <c r="BF47" t="s">
        <v>2030</v>
      </c>
      <c r="BG47" t="s">
        <v>2031</v>
      </c>
      <c r="BH47" t="s">
        <v>2049</v>
      </c>
      <c r="BS47">
        <v>0</v>
      </c>
      <c r="BT47">
        <v>0</v>
      </c>
      <c r="BU47">
        <v>1</v>
      </c>
      <c r="BV47">
        <v>0</v>
      </c>
      <c r="BW47">
        <v>1</v>
      </c>
      <c r="BX47">
        <v>1</v>
      </c>
      <c r="BY47">
        <v>1</v>
      </c>
      <c r="CD47" t="s">
        <v>131</v>
      </c>
      <c r="CE47">
        <v>0</v>
      </c>
      <c r="CJ47" t="s">
        <v>132</v>
      </c>
      <c r="CO47" t="str">
        <f>HYPERLINK("http://www.d20pfsrd.com/bestiary/monster-lists-and-details/-d/dragon/-chromatic-white/adult-white-dragon","Adult White Dragon")</f>
        <v>Adult White Dragon</v>
      </c>
      <c r="CP47">
        <v>126</v>
      </c>
      <c r="CQ47">
        <v>0</v>
      </c>
      <c r="CR47">
        <v>0</v>
      </c>
      <c r="CS47">
        <v>0</v>
      </c>
      <c r="CT47">
        <v>0</v>
      </c>
    </row>
    <row r="48" spans="1:98" ht="15" customHeight="1" x14ac:dyDescent="0.2">
      <c r="A48" t="s">
        <v>6129</v>
      </c>
      <c r="B48" s="1" t="s">
        <v>1845</v>
      </c>
      <c r="C48">
        <v>153600</v>
      </c>
      <c r="G48" t="s">
        <v>135</v>
      </c>
      <c r="H48" t="s">
        <v>136</v>
      </c>
      <c r="I48" t="s">
        <v>103</v>
      </c>
      <c r="J48" t="s">
        <v>1384</v>
      </c>
      <c r="K48">
        <v>11</v>
      </c>
      <c r="L48" t="s">
        <v>5862</v>
      </c>
      <c r="N48" t="s">
        <v>6130</v>
      </c>
      <c r="O48" t="s">
        <v>6131</v>
      </c>
      <c r="P48">
        <v>297</v>
      </c>
      <c r="Q48" t="s">
        <v>6132</v>
      </c>
      <c r="S48" t="s">
        <v>6133</v>
      </c>
      <c r="T48">
        <v>21</v>
      </c>
      <c r="U48">
        <v>18</v>
      </c>
      <c r="V48">
        <v>15</v>
      </c>
      <c r="X48" t="s">
        <v>6134</v>
      </c>
      <c r="Y48" t="s">
        <v>1474</v>
      </c>
      <c r="Z48" t="s">
        <v>6135</v>
      </c>
      <c r="AA48" t="s">
        <v>1494</v>
      </c>
      <c r="AB48">
        <v>29</v>
      </c>
      <c r="AD48" t="s">
        <v>6136</v>
      </c>
      <c r="AF48" t="s">
        <v>6137</v>
      </c>
      <c r="AH48" t="s">
        <v>147</v>
      </c>
      <c r="AI48" t="s">
        <v>6138</v>
      </c>
      <c r="AK48" t="s">
        <v>6139</v>
      </c>
      <c r="AO48" t="s">
        <v>6140</v>
      </c>
      <c r="AQ48">
        <v>18</v>
      </c>
      <c r="AR48">
        <v>32</v>
      </c>
      <c r="AS48" t="s">
        <v>1861</v>
      </c>
      <c r="AT48" t="s">
        <v>6141</v>
      </c>
      <c r="AU48" t="s">
        <v>6142</v>
      </c>
      <c r="AW48" t="s">
        <v>6143</v>
      </c>
      <c r="AX48" t="s">
        <v>6144</v>
      </c>
      <c r="AY48" t="s">
        <v>1398</v>
      </c>
      <c r="AZ48" t="s">
        <v>6145</v>
      </c>
      <c r="BA48" t="s">
        <v>156</v>
      </c>
      <c r="BB48" t="s">
        <v>6146</v>
      </c>
      <c r="BC48" t="s">
        <v>1401</v>
      </c>
      <c r="BD48" t="s">
        <v>6125</v>
      </c>
      <c r="BE48">
        <v>0</v>
      </c>
      <c r="BF48" t="s">
        <v>6147</v>
      </c>
      <c r="BG48" t="s">
        <v>6148</v>
      </c>
      <c r="BH48" t="s">
        <v>6149</v>
      </c>
      <c r="BS48">
        <v>0</v>
      </c>
      <c r="BT48">
        <v>0</v>
      </c>
      <c r="BU48">
        <v>0</v>
      </c>
      <c r="BV48">
        <v>0</v>
      </c>
      <c r="BW48">
        <v>0</v>
      </c>
      <c r="BX48">
        <v>0</v>
      </c>
      <c r="BY48">
        <v>0</v>
      </c>
      <c r="CD48" t="s">
        <v>131</v>
      </c>
      <c r="CE48">
        <v>0</v>
      </c>
      <c r="CJ48" t="s">
        <v>132</v>
      </c>
      <c r="CP48">
        <v>503</v>
      </c>
      <c r="CQ48">
        <v>0</v>
      </c>
      <c r="CR48">
        <v>0</v>
      </c>
      <c r="CS48">
        <v>0</v>
      </c>
      <c r="CT48">
        <v>0</v>
      </c>
    </row>
    <row r="49" spans="1:98" ht="15" customHeight="1" x14ac:dyDescent="0.2">
      <c r="A49" t="s">
        <v>7427</v>
      </c>
      <c r="B49" s="1" t="s">
        <v>365</v>
      </c>
      <c r="C49">
        <v>1200</v>
      </c>
      <c r="G49" t="s">
        <v>101</v>
      </c>
      <c r="H49" t="s">
        <v>102</v>
      </c>
      <c r="I49" t="s">
        <v>103</v>
      </c>
      <c r="J49" t="s">
        <v>20554</v>
      </c>
      <c r="K49">
        <v>7</v>
      </c>
      <c r="L49" t="s">
        <v>20555</v>
      </c>
      <c r="M49" t="s">
        <v>20556</v>
      </c>
      <c r="N49" t="s">
        <v>8699</v>
      </c>
      <c r="O49" t="s">
        <v>10103</v>
      </c>
      <c r="P49">
        <v>38</v>
      </c>
      <c r="Q49" t="s">
        <v>3572</v>
      </c>
      <c r="S49" t="s">
        <v>20557</v>
      </c>
      <c r="T49">
        <v>2</v>
      </c>
      <c r="U49">
        <v>8</v>
      </c>
      <c r="V49">
        <v>8</v>
      </c>
      <c r="W49" t="s">
        <v>3516</v>
      </c>
      <c r="Y49" t="s">
        <v>7505</v>
      </c>
      <c r="Z49" t="s">
        <v>375</v>
      </c>
      <c r="AA49" t="s">
        <v>7417</v>
      </c>
      <c r="AB49">
        <v>15</v>
      </c>
      <c r="AD49" t="s">
        <v>4788</v>
      </c>
      <c r="AF49" t="s">
        <v>20558</v>
      </c>
      <c r="AH49" t="s">
        <v>114</v>
      </c>
      <c r="AI49" t="s">
        <v>114</v>
      </c>
      <c r="AJ49" t="s">
        <v>20559</v>
      </c>
      <c r="AK49" t="s">
        <v>20560</v>
      </c>
      <c r="AO49" t="s">
        <v>20561</v>
      </c>
      <c r="AQ49">
        <v>7</v>
      </c>
      <c r="AR49">
        <v>10</v>
      </c>
      <c r="AS49">
        <v>22</v>
      </c>
      <c r="AT49" t="s">
        <v>20562</v>
      </c>
      <c r="AU49" t="s">
        <v>20563</v>
      </c>
      <c r="AW49" t="s">
        <v>20564</v>
      </c>
      <c r="AX49" t="s">
        <v>20565</v>
      </c>
      <c r="AY49" t="s">
        <v>20566</v>
      </c>
      <c r="AZ49" t="s">
        <v>20567</v>
      </c>
      <c r="BA49" t="s">
        <v>426</v>
      </c>
      <c r="BB49" t="s">
        <v>20568</v>
      </c>
      <c r="BC49" t="s">
        <v>20569</v>
      </c>
      <c r="BD49" t="s">
        <v>20570</v>
      </c>
      <c r="BE49">
        <v>0</v>
      </c>
      <c r="BF49" t="s">
        <v>20571</v>
      </c>
      <c r="BG49" t="s">
        <v>20572</v>
      </c>
      <c r="BH49" t="s">
        <v>20573</v>
      </c>
      <c r="BS49">
        <v>0</v>
      </c>
      <c r="BT49">
        <v>0</v>
      </c>
      <c r="BU49">
        <v>0</v>
      </c>
      <c r="BV49">
        <v>0</v>
      </c>
      <c r="BW49">
        <v>0</v>
      </c>
      <c r="BX49">
        <v>1</v>
      </c>
      <c r="BY49">
        <v>1</v>
      </c>
      <c r="CD49" t="s">
        <v>131</v>
      </c>
      <c r="CE49">
        <v>0</v>
      </c>
      <c r="CJ49" t="s">
        <v>132</v>
      </c>
      <c r="CP49">
        <v>3352</v>
      </c>
      <c r="CQ49">
        <v>0</v>
      </c>
      <c r="CR49">
        <v>0</v>
      </c>
      <c r="CS49">
        <v>0</v>
      </c>
      <c r="CT49">
        <v>0</v>
      </c>
    </row>
    <row r="50" spans="1:98" ht="15" customHeight="1" x14ac:dyDescent="0.2">
      <c r="A50" t="s">
        <v>15756</v>
      </c>
      <c r="B50" s="1" t="s">
        <v>365</v>
      </c>
      <c r="C50">
        <v>1200</v>
      </c>
      <c r="G50" t="s">
        <v>1053</v>
      </c>
      <c r="H50" t="s">
        <v>102</v>
      </c>
      <c r="I50" t="s">
        <v>103</v>
      </c>
      <c r="J50" t="s">
        <v>15757</v>
      </c>
      <c r="K50">
        <v>2</v>
      </c>
      <c r="L50" t="s">
        <v>5923</v>
      </c>
      <c r="N50" t="s">
        <v>7063</v>
      </c>
      <c r="O50" t="s">
        <v>14568</v>
      </c>
      <c r="P50">
        <v>42</v>
      </c>
      <c r="Q50" t="s">
        <v>3019</v>
      </c>
      <c r="S50" t="s">
        <v>15758</v>
      </c>
      <c r="T50">
        <v>4</v>
      </c>
      <c r="U50">
        <v>6</v>
      </c>
      <c r="V50">
        <v>7</v>
      </c>
      <c r="Y50" t="s">
        <v>1194</v>
      </c>
      <c r="Z50" t="s">
        <v>1412</v>
      </c>
      <c r="AA50" t="s">
        <v>14828</v>
      </c>
      <c r="AB50">
        <v>15</v>
      </c>
      <c r="AD50" t="s">
        <v>249</v>
      </c>
      <c r="AF50" t="s">
        <v>15759</v>
      </c>
      <c r="AH50" t="s">
        <v>114</v>
      </c>
      <c r="AI50" t="s">
        <v>114</v>
      </c>
      <c r="AJ50" t="s">
        <v>15760</v>
      </c>
      <c r="AK50" t="s">
        <v>15761</v>
      </c>
      <c r="AO50" t="s">
        <v>15762</v>
      </c>
      <c r="AQ50">
        <v>5</v>
      </c>
      <c r="AR50">
        <v>7</v>
      </c>
      <c r="AS50">
        <v>19</v>
      </c>
      <c r="AT50" t="s">
        <v>15763</v>
      </c>
      <c r="AU50" t="s">
        <v>15764</v>
      </c>
      <c r="AW50" t="s">
        <v>15765</v>
      </c>
      <c r="AY50" t="s">
        <v>4360</v>
      </c>
      <c r="AZ50" t="s">
        <v>670</v>
      </c>
      <c r="BA50" t="s">
        <v>426</v>
      </c>
      <c r="BB50" t="s">
        <v>15766</v>
      </c>
      <c r="BC50" t="s">
        <v>15767</v>
      </c>
      <c r="BD50" t="s">
        <v>14619</v>
      </c>
      <c r="BE50">
        <v>0</v>
      </c>
      <c r="BF50" t="s">
        <v>15768</v>
      </c>
      <c r="BG50" t="s">
        <v>15769</v>
      </c>
      <c r="BH50" t="s">
        <v>15770</v>
      </c>
      <c r="BS50">
        <v>0</v>
      </c>
      <c r="BT50">
        <v>0</v>
      </c>
      <c r="BU50">
        <v>0</v>
      </c>
      <c r="BV50">
        <v>0</v>
      </c>
      <c r="BW50">
        <v>0</v>
      </c>
      <c r="BX50">
        <v>0</v>
      </c>
      <c r="BY50">
        <v>1</v>
      </c>
      <c r="CD50" t="s">
        <v>132</v>
      </c>
      <c r="CE50">
        <v>0</v>
      </c>
      <c r="CF50" t="s">
        <v>132</v>
      </c>
      <c r="CJ50" t="s">
        <v>132</v>
      </c>
      <c r="CK50" t="s">
        <v>132</v>
      </c>
      <c r="CP50">
        <v>2028</v>
      </c>
      <c r="CQ50">
        <v>0</v>
      </c>
      <c r="CR50">
        <v>0</v>
      </c>
      <c r="CS50">
        <v>0</v>
      </c>
      <c r="CT50">
        <v>0</v>
      </c>
    </row>
    <row r="51" spans="1:98" ht="15" customHeight="1" x14ac:dyDescent="0.2">
      <c r="A51" t="s">
        <v>14844</v>
      </c>
      <c r="B51" s="1" t="s">
        <v>1223</v>
      </c>
      <c r="C51">
        <v>12800</v>
      </c>
      <c r="G51" t="s">
        <v>135</v>
      </c>
      <c r="H51" t="s">
        <v>136</v>
      </c>
      <c r="I51" t="s">
        <v>103</v>
      </c>
      <c r="J51" t="s">
        <v>14822</v>
      </c>
      <c r="K51">
        <v>3</v>
      </c>
      <c r="L51" t="s">
        <v>14845</v>
      </c>
      <c r="M51" t="s">
        <v>14846</v>
      </c>
      <c r="N51" t="s">
        <v>12120</v>
      </c>
      <c r="O51" t="s">
        <v>14847</v>
      </c>
      <c r="P51">
        <v>161</v>
      </c>
      <c r="Q51" t="s">
        <v>1491</v>
      </c>
      <c r="R51" t="s">
        <v>1472</v>
      </c>
      <c r="S51" t="s">
        <v>14848</v>
      </c>
      <c r="T51">
        <v>15</v>
      </c>
      <c r="U51">
        <v>9</v>
      </c>
      <c r="V51">
        <v>11</v>
      </c>
      <c r="W51" t="s">
        <v>14849</v>
      </c>
      <c r="Y51" t="s">
        <v>581</v>
      </c>
      <c r="Z51" t="s">
        <v>14850</v>
      </c>
      <c r="AA51" t="s">
        <v>14828</v>
      </c>
      <c r="AB51">
        <v>22</v>
      </c>
      <c r="AD51" t="s">
        <v>32281</v>
      </c>
      <c r="AF51" t="s">
        <v>14851</v>
      </c>
      <c r="AH51" t="s">
        <v>147</v>
      </c>
      <c r="AI51" t="s">
        <v>147</v>
      </c>
      <c r="AJ51" t="s">
        <v>14852</v>
      </c>
      <c r="AK51" t="s">
        <v>14853</v>
      </c>
      <c r="AO51" t="s">
        <v>14854</v>
      </c>
      <c r="AQ51">
        <v>14</v>
      </c>
      <c r="AR51" t="s">
        <v>1692</v>
      </c>
      <c r="AS51" t="s">
        <v>7448</v>
      </c>
      <c r="AT51" t="s">
        <v>14855</v>
      </c>
      <c r="AU51" t="s">
        <v>14856</v>
      </c>
      <c r="AV51" t="s">
        <v>14857</v>
      </c>
      <c r="AW51" t="s">
        <v>14836</v>
      </c>
      <c r="AY51" t="s">
        <v>1398</v>
      </c>
      <c r="AZ51" t="s">
        <v>14858</v>
      </c>
      <c r="BA51" t="s">
        <v>14859</v>
      </c>
      <c r="BB51" t="s">
        <v>14860</v>
      </c>
      <c r="BC51" t="s">
        <v>14840</v>
      </c>
      <c r="BD51" t="s">
        <v>14619</v>
      </c>
      <c r="BE51">
        <v>0</v>
      </c>
      <c r="BF51" t="s">
        <v>14861</v>
      </c>
      <c r="BG51" t="s">
        <v>14862</v>
      </c>
      <c r="BH51" t="s">
        <v>14863</v>
      </c>
      <c r="BS51">
        <v>0</v>
      </c>
      <c r="BT51">
        <v>0</v>
      </c>
      <c r="BU51">
        <v>0</v>
      </c>
      <c r="BV51">
        <v>0</v>
      </c>
      <c r="BW51">
        <v>0</v>
      </c>
      <c r="BX51">
        <v>1</v>
      </c>
      <c r="BY51">
        <v>1</v>
      </c>
      <c r="CD51" t="s">
        <v>132</v>
      </c>
      <c r="CE51">
        <v>0</v>
      </c>
      <c r="CJ51" t="s">
        <v>132</v>
      </c>
      <c r="CK51" t="s">
        <v>132</v>
      </c>
      <c r="CP51">
        <v>1973</v>
      </c>
      <c r="CQ51">
        <v>0</v>
      </c>
      <c r="CR51">
        <v>0</v>
      </c>
      <c r="CS51">
        <v>0</v>
      </c>
      <c r="CT51">
        <v>0</v>
      </c>
    </row>
    <row r="52" spans="1:98" ht="15" customHeight="1" x14ac:dyDescent="0.2">
      <c r="A52" t="s">
        <v>26331</v>
      </c>
      <c r="B52" s="1" t="s">
        <v>19019</v>
      </c>
      <c r="C52">
        <v>3276800</v>
      </c>
      <c r="G52" t="s">
        <v>923</v>
      </c>
      <c r="H52" t="s">
        <v>3932</v>
      </c>
      <c r="I52" t="s">
        <v>261</v>
      </c>
      <c r="J52" t="s">
        <v>26332</v>
      </c>
      <c r="K52">
        <v>11</v>
      </c>
      <c r="L52" t="s">
        <v>26333</v>
      </c>
      <c r="N52" t="s">
        <v>26334</v>
      </c>
      <c r="O52" t="s">
        <v>26335</v>
      </c>
      <c r="P52">
        <v>656</v>
      </c>
      <c r="Q52" t="s">
        <v>26336</v>
      </c>
      <c r="R52" t="s">
        <v>25950</v>
      </c>
      <c r="S52" t="s">
        <v>26337</v>
      </c>
      <c r="T52">
        <v>33</v>
      </c>
      <c r="U52">
        <v>25</v>
      </c>
      <c r="V52">
        <v>21</v>
      </c>
      <c r="X52" t="s">
        <v>26338</v>
      </c>
      <c r="Y52" t="s">
        <v>26339</v>
      </c>
      <c r="Z52" t="s">
        <v>26340</v>
      </c>
      <c r="AA52" t="s">
        <v>26341</v>
      </c>
      <c r="AD52" t="s">
        <v>32275</v>
      </c>
      <c r="AE52" t="s">
        <v>32274</v>
      </c>
      <c r="AF52" t="s">
        <v>26342</v>
      </c>
      <c r="AH52" t="s">
        <v>766</v>
      </c>
      <c r="AI52" t="s">
        <v>26343</v>
      </c>
      <c r="AJ52" t="s">
        <v>26344</v>
      </c>
      <c r="AO52" t="s">
        <v>26345</v>
      </c>
      <c r="AQ52">
        <v>32</v>
      </c>
      <c r="AR52" t="s">
        <v>26346</v>
      </c>
      <c r="AS52" t="s">
        <v>26347</v>
      </c>
      <c r="AT52" t="s">
        <v>26348</v>
      </c>
      <c r="AU52" t="s">
        <v>26349</v>
      </c>
      <c r="AV52" t="s">
        <v>26350</v>
      </c>
      <c r="AW52" t="s">
        <v>24068</v>
      </c>
      <c r="AX52" t="s">
        <v>26351</v>
      </c>
      <c r="AY52" t="s">
        <v>1970</v>
      </c>
      <c r="AZ52" t="s">
        <v>18854</v>
      </c>
      <c r="BA52" t="s">
        <v>277</v>
      </c>
      <c r="BB52" t="s">
        <v>26352</v>
      </c>
      <c r="BC52" t="s">
        <v>26353</v>
      </c>
      <c r="BD52" t="s">
        <v>24172</v>
      </c>
      <c r="BE52">
        <v>0</v>
      </c>
      <c r="BF52" t="s">
        <v>26354</v>
      </c>
      <c r="BG52" t="s">
        <v>26355</v>
      </c>
      <c r="BH52" t="s">
        <v>26356</v>
      </c>
      <c r="BI52" t="s">
        <v>132</v>
      </c>
      <c r="BK52" t="s">
        <v>132</v>
      </c>
      <c r="BS52">
        <v>0</v>
      </c>
      <c r="BT52">
        <v>0</v>
      </c>
      <c r="BU52">
        <v>1</v>
      </c>
      <c r="BV52">
        <v>0</v>
      </c>
      <c r="BW52">
        <v>0</v>
      </c>
      <c r="BX52">
        <v>0</v>
      </c>
      <c r="BY52">
        <v>1</v>
      </c>
      <c r="CD52" t="s">
        <v>131</v>
      </c>
      <c r="CE52">
        <v>0</v>
      </c>
      <c r="CF52" t="s">
        <v>132</v>
      </c>
      <c r="CJ52" t="s">
        <v>132</v>
      </c>
      <c r="CK52" t="s">
        <v>132</v>
      </c>
      <c r="CP52">
        <v>5275</v>
      </c>
      <c r="CQ52">
        <v>0</v>
      </c>
      <c r="CR52">
        <v>0</v>
      </c>
      <c r="CS52">
        <v>0</v>
      </c>
      <c r="CT52">
        <v>0</v>
      </c>
    </row>
    <row r="53" spans="1:98" ht="15" customHeight="1" x14ac:dyDescent="0.2">
      <c r="A53" t="s">
        <v>28620</v>
      </c>
      <c r="B53" s="1" t="s">
        <v>365</v>
      </c>
      <c r="C53">
        <v>1200</v>
      </c>
      <c r="G53" t="s">
        <v>240</v>
      </c>
      <c r="H53" t="s">
        <v>393</v>
      </c>
      <c r="I53" t="s">
        <v>103</v>
      </c>
      <c r="J53" t="s">
        <v>24078</v>
      </c>
      <c r="K53">
        <v>5</v>
      </c>
      <c r="L53" t="s">
        <v>28621</v>
      </c>
      <c r="N53" t="s">
        <v>19121</v>
      </c>
      <c r="O53" t="s">
        <v>19122</v>
      </c>
      <c r="P53">
        <v>34</v>
      </c>
      <c r="Q53" t="s">
        <v>2591</v>
      </c>
      <c r="S53" t="s">
        <v>337</v>
      </c>
      <c r="T53">
        <v>7</v>
      </c>
      <c r="U53">
        <v>5</v>
      </c>
      <c r="V53">
        <v>2</v>
      </c>
      <c r="Z53" t="s">
        <v>2497</v>
      </c>
      <c r="AD53" t="s">
        <v>249</v>
      </c>
      <c r="AE53" t="s">
        <v>28622</v>
      </c>
      <c r="AF53" t="s">
        <v>18989</v>
      </c>
      <c r="AG53" t="s">
        <v>28623</v>
      </c>
      <c r="AH53" t="s">
        <v>114</v>
      </c>
      <c r="AI53" t="s">
        <v>114</v>
      </c>
      <c r="AK53" t="s">
        <v>28624</v>
      </c>
      <c r="AO53" t="s">
        <v>28625</v>
      </c>
      <c r="AQ53">
        <v>4</v>
      </c>
      <c r="AR53">
        <v>6</v>
      </c>
      <c r="AS53">
        <v>17</v>
      </c>
      <c r="AT53" t="s">
        <v>28626</v>
      </c>
      <c r="AU53" t="s">
        <v>28627</v>
      </c>
      <c r="AV53" t="s">
        <v>28628</v>
      </c>
      <c r="AW53" t="s">
        <v>28629</v>
      </c>
      <c r="AX53" t="s">
        <v>28630</v>
      </c>
      <c r="AY53" t="s">
        <v>28631</v>
      </c>
      <c r="AZ53" t="s">
        <v>670</v>
      </c>
      <c r="BA53" t="s">
        <v>255</v>
      </c>
      <c r="BB53" t="s">
        <v>28632</v>
      </c>
      <c r="BD53" t="s">
        <v>28633</v>
      </c>
      <c r="BE53">
        <v>0</v>
      </c>
      <c r="BF53" t="s">
        <v>28634</v>
      </c>
      <c r="BG53" t="s">
        <v>28635</v>
      </c>
      <c r="BH53" t="s">
        <v>28636</v>
      </c>
      <c r="BI53" t="s">
        <v>132</v>
      </c>
      <c r="BS53">
        <v>0</v>
      </c>
      <c r="BT53">
        <v>0</v>
      </c>
      <c r="BU53">
        <v>0</v>
      </c>
      <c r="BV53">
        <v>0</v>
      </c>
      <c r="BW53">
        <v>0</v>
      </c>
      <c r="BX53">
        <v>0</v>
      </c>
      <c r="BY53">
        <v>1</v>
      </c>
      <c r="CD53" t="s">
        <v>131</v>
      </c>
      <c r="CE53">
        <v>0</v>
      </c>
      <c r="CJ53" t="s">
        <v>132</v>
      </c>
      <c r="CK53" t="s">
        <v>132</v>
      </c>
      <c r="CP53">
        <v>5774</v>
      </c>
      <c r="CQ53">
        <v>0</v>
      </c>
      <c r="CR53">
        <v>0</v>
      </c>
      <c r="CS53">
        <v>0</v>
      </c>
      <c r="CT53">
        <v>0</v>
      </c>
    </row>
    <row r="54" spans="1:98" ht="15" customHeight="1" x14ac:dyDescent="0.2">
      <c r="A54" t="s">
        <v>29239</v>
      </c>
      <c r="B54" s="1" t="s">
        <v>365</v>
      </c>
      <c r="C54">
        <v>1200</v>
      </c>
      <c r="G54" t="s">
        <v>240</v>
      </c>
      <c r="H54" t="s">
        <v>102</v>
      </c>
      <c r="I54" t="s">
        <v>103</v>
      </c>
      <c r="J54" t="s">
        <v>21457</v>
      </c>
      <c r="K54">
        <v>1</v>
      </c>
      <c r="L54" t="s">
        <v>29240</v>
      </c>
      <c r="N54" t="s">
        <v>490</v>
      </c>
      <c r="O54" t="s">
        <v>29241</v>
      </c>
      <c r="P54">
        <v>45</v>
      </c>
      <c r="Q54" t="s">
        <v>456</v>
      </c>
      <c r="S54" t="s">
        <v>8292</v>
      </c>
      <c r="T54">
        <v>9</v>
      </c>
      <c r="U54">
        <v>3</v>
      </c>
      <c r="V54">
        <v>8</v>
      </c>
      <c r="X54" t="s">
        <v>29242</v>
      </c>
      <c r="Y54" t="s">
        <v>3391</v>
      </c>
      <c r="Z54" t="s">
        <v>20951</v>
      </c>
      <c r="AA54" t="s">
        <v>5324</v>
      </c>
      <c r="AB54">
        <v>15</v>
      </c>
      <c r="AD54" t="s">
        <v>249</v>
      </c>
      <c r="AF54" t="s">
        <v>29243</v>
      </c>
      <c r="AG54" t="s">
        <v>29244</v>
      </c>
      <c r="AH54" t="s">
        <v>114</v>
      </c>
      <c r="AI54" t="s">
        <v>114</v>
      </c>
      <c r="AK54" t="s">
        <v>29245</v>
      </c>
      <c r="AO54" t="s">
        <v>29246</v>
      </c>
      <c r="AQ54">
        <v>6</v>
      </c>
      <c r="AR54">
        <v>6</v>
      </c>
      <c r="AS54">
        <v>17</v>
      </c>
      <c r="AT54" t="s">
        <v>29247</v>
      </c>
      <c r="AU54" t="s">
        <v>29248</v>
      </c>
      <c r="AW54" t="s">
        <v>27082</v>
      </c>
      <c r="AX54" t="s">
        <v>29249</v>
      </c>
      <c r="AY54" t="s">
        <v>29238</v>
      </c>
      <c r="AZ54" t="s">
        <v>29250</v>
      </c>
      <c r="BA54" t="s">
        <v>426</v>
      </c>
      <c r="BB54" t="s">
        <v>29251</v>
      </c>
      <c r="BC54" t="s">
        <v>20962</v>
      </c>
      <c r="BD54" t="s">
        <v>28893</v>
      </c>
      <c r="BE54">
        <v>0</v>
      </c>
      <c r="BF54" t="s">
        <v>29252</v>
      </c>
      <c r="BG54" t="s">
        <v>29253</v>
      </c>
      <c r="BH54" t="s">
        <v>29254</v>
      </c>
      <c r="BI54" t="s">
        <v>132</v>
      </c>
      <c r="BS54">
        <v>0</v>
      </c>
      <c r="BT54">
        <v>0</v>
      </c>
      <c r="BU54">
        <v>0</v>
      </c>
      <c r="BV54">
        <v>0</v>
      </c>
      <c r="BW54">
        <v>0</v>
      </c>
      <c r="BX54">
        <v>0</v>
      </c>
      <c r="BY54">
        <v>1</v>
      </c>
      <c r="CD54" t="s">
        <v>132</v>
      </c>
      <c r="CE54">
        <v>0</v>
      </c>
      <c r="CJ54" t="s">
        <v>132</v>
      </c>
      <c r="CK54" t="s">
        <v>132</v>
      </c>
      <c r="CP54">
        <v>6005</v>
      </c>
      <c r="CQ54">
        <v>0</v>
      </c>
      <c r="CR54">
        <v>0</v>
      </c>
      <c r="CS54">
        <v>0</v>
      </c>
      <c r="CT54">
        <v>0</v>
      </c>
    </row>
    <row r="55" spans="1:98" ht="15" customHeight="1" x14ac:dyDescent="0.2">
      <c r="A55" t="s">
        <v>14656</v>
      </c>
      <c r="B55" s="1" t="s">
        <v>1137</v>
      </c>
      <c r="C55">
        <v>2400</v>
      </c>
      <c r="G55" t="s">
        <v>1053</v>
      </c>
      <c r="H55" t="s">
        <v>193</v>
      </c>
      <c r="I55" t="s">
        <v>261</v>
      </c>
      <c r="J55" t="s">
        <v>138</v>
      </c>
      <c r="K55">
        <v>7</v>
      </c>
      <c r="L55" t="s">
        <v>14657</v>
      </c>
      <c r="N55" t="s">
        <v>924</v>
      </c>
      <c r="O55" t="s">
        <v>925</v>
      </c>
      <c r="P55">
        <v>68</v>
      </c>
      <c r="Q55" t="s">
        <v>2525</v>
      </c>
      <c r="S55" t="s">
        <v>14658</v>
      </c>
      <c r="T55">
        <v>9</v>
      </c>
      <c r="U55">
        <v>9</v>
      </c>
      <c r="V55">
        <v>4</v>
      </c>
      <c r="AD55" t="s">
        <v>8407</v>
      </c>
      <c r="AF55" t="s">
        <v>14659</v>
      </c>
      <c r="AH55" t="s">
        <v>202</v>
      </c>
      <c r="AI55" t="s">
        <v>4806</v>
      </c>
      <c r="AJ55" t="s">
        <v>14660</v>
      </c>
      <c r="AO55" t="s">
        <v>14661</v>
      </c>
      <c r="AQ55">
        <v>8</v>
      </c>
      <c r="AR55" t="s">
        <v>10427</v>
      </c>
      <c r="AS55" t="s">
        <v>1583</v>
      </c>
      <c r="AT55" t="s">
        <v>14662</v>
      </c>
      <c r="AU55" t="s">
        <v>14663</v>
      </c>
      <c r="AV55" t="s">
        <v>14664</v>
      </c>
      <c r="AW55" t="s">
        <v>647</v>
      </c>
      <c r="AX55" t="s">
        <v>14665</v>
      </c>
      <c r="AY55" t="s">
        <v>14666</v>
      </c>
      <c r="AZ55" t="s">
        <v>670</v>
      </c>
      <c r="BA55" t="s">
        <v>426</v>
      </c>
      <c r="BB55" t="s">
        <v>14667</v>
      </c>
      <c r="BD55" t="s">
        <v>14619</v>
      </c>
      <c r="BE55">
        <v>0</v>
      </c>
      <c r="BF55" t="s">
        <v>14668</v>
      </c>
      <c r="BG55" t="s">
        <v>14669</v>
      </c>
      <c r="BH55" t="s">
        <v>14670</v>
      </c>
      <c r="BS55">
        <v>0</v>
      </c>
      <c r="BT55">
        <v>0</v>
      </c>
      <c r="BU55">
        <v>0</v>
      </c>
      <c r="BV55">
        <v>0</v>
      </c>
      <c r="BW55">
        <v>0</v>
      </c>
      <c r="BX55">
        <v>1</v>
      </c>
      <c r="BY55">
        <v>1</v>
      </c>
      <c r="CD55" t="s">
        <v>132</v>
      </c>
      <c r="CE55">
        <v>0</v>
      </c>
      <c r="CF55" t="s">
        <v>132</v>
      </c>
      <c r="CJ55" t="s">
        <v>132</v>
      </c>
      <c r="CK55" t="s">
        <v>132</v>
      </c>
      <c r="CP55">
        <v>1961</v>
      </c>
      <c r="CQ55">
        <v>0</v>
      </c>
      <c r="CR55">
        <v>0</v>
      </c>
      <c r="CS55">
        <v>0</v>
      </c>
      <c r="CT55">
        <v>0</v>
      </c>
    </row>
    <row r="56" spans="1:98" ht="15" customHeight="1" x14ac:dyDescent="0.2">
      <c r="A56" t="s">
        <v>7539</v>
      </c>
      <c r="B56" s="1" t="s">
        <v>1117</v>
      </c>
      <c r="C56">
        <v>400</v>
      </c>
      <c r="G56" t="s">
        <v>240</v>
      </c>
      <c r="H56" t="s">
        <v>102</v>
      </c>
      <c r="I56" t="s">
        <v>137</v>
      </c>
      <c r="K56">
        <v>6</v>
      </c>
      <c r="L56" t="s">
        <v>7540</v>
      </c>
      <c r="N56" t="s">
        <v>1716</v>
      </c>
      <c r="O56" t="s">
        <v>1717</v>
      </c>
      <c r="P56">
        <v>15</v>
      </c>
      <c r="Q56" t="s">
        <v>2963</v>
      </c>
      <c r="S56" t="s">
        <v>7541</v>
      </c>
      <c r="T56">
        <v>3</v>
      </c>
      <c r="U56">
        <v>2</v>
      </c>
      <c r="V56">
        <v>4</v>
      </c>
      <c r="X56" t="s">
        <v>7542</v>
      </c>
      <c r="Z56" t="s">
        <v>7543</v>
      </c>
      <c r="AA56" t="s">
        <v>4878</v>
      </c>
      <c r="AC56" t="s">
        <v>7544</v>
      </c>
      <c r="AD56" t="s">
        <v>582</v>
      </c>
      <c r="AF56" t="s">
        <v>7545</v>
      </c>
      <c r="AH56" t="s">
        <v>114</v>
      </c>
      <c r="AI56" t="s">
        <v>114</v>
      </c>
      <c r="AO56" t="s">
        <v>7546</v>
      </c>
      <c r="AQ56">
        <v>1</v>
      </c>
      <c r="AR56">
        <v>2</v>
      </c>
      <c r="AS56" t="s">
        <v>2969</v>
      </c>
      <c r="AT56" t="s">
        <v>404</v>
      </c>
      <c r="AU56" t="s">
        <v>7547</v>
      </c>
      <c r="AV56" t="s">
        <v>519</v>
      </c>
      <c r="AX56" t="s">
        <v>7548</v>
      </c>
      <c r="AY56" t="s">
        <v>298</v>
      </c>
      <c r="AZ56" t="s">
        <v>7549</v>
      </c>
      <c r="BA56" t="s">
        <v>426</v>
      </c>
      <c r="BB56" t="s">
        <v>7550</v>
      </c>
      <c r="BD56" t="s">
        <v>7316</v>
      </c>
      <c r="BE56">
        <v>0</v>
      </c>
      <c r="BF56" t="s">
        <v>7551</v>
      </c>
      <c r="BG56" t="s">
        <v>7552</v>
      </c>
      <c r="BH56" t="s">
        <v>7553</v>
      </c>
      <c r="BS56">
        <v>0</v>
      </c>
      <c r="BT56">
        <v>0</v>
      </c>
      <c r="BU56">
        <v>0</v>
      </c>
      <c r="BV56">
        <v>1</v>
      </c>
      <c r="BW56">
        <v>0</v>
      </c>
      <c r="BX56">
        <v>0</v>
      </c>
      <c r="BY56">
        <v>1</v>
      </c>
      <c r="CD56" t="s">
        <v>131</v>
      </c>
      <c r="CE56">
        <v>0</v>
      </c>
      <c r="CJ56" t="s">
        <v>132</v>
      </c>
      <c r="CO56" t="str">
        <f>HYPERLINK("http://www.d20pfsrd.com/bestiary/monster-listings/aberrations/akata","Akata")</f>
        <v>Akata</v>
      </c>
      <c r="CP56">
        <v>1092</v>
      </c>
      <c r="CQ56">
        <v>0</v>
      </c>
      <c r="CR56">
        <v>0</v>
      </c>
      <c r="CS56">
        <v>0</v>
      </c>
      <c r="CT56">
        <v>0</v>
      </c>
    </row>
    <row r="57" spans="1:98" ht="15" customHeight="1" x14ac:dyDescent="0.2">
      <c r="A57" t="s">
        <v>7320</v>
      </c>
      <c r="B57" s="1" t="s">
        <v>1918</v>
      </c>
      <c r="C57">
        <v>19200</v>
      </c>
      <c r="G57" t="s">
        <v>240</v>
      </c>
      <c r="H57" t="s">
        <v>102</v>
      </c>
      <c r="I57" t="s">
        <v>103</v>
      </c>
      <c r="J57" t="s">
        <v>7321</v>
      </c>
      <c r="K57">
        <v>10</v>
      </c>
      <c r="L57" t="s">
        <v>7322</v>
      </c>
      <c r="N57" t="s">
        <v>7323</v>
      </c>
      <c r="O57" t="s">
        <v>7324</v>
      </c>
      <c r="P57">
        <v>148</v>
      </c>
      <c r="Q57" t="s">
        <v>7325</v>
      </c>
      <c r="R57" t="s">
        <v>3695</v>
      </c>
      <c r="S57" t="s">
        <v>7326</v>
      </c>
      <c r="T57">
        <v>17</v>
      </c>
      <c r="U57">
        <v>11</v>
      </c>
      <c r="V57">
        <v>14</v>
      </c>
      <c r="Z57" t="s">
        <v>7327</v>
      </c>
      <c r="AA57" t="s">
        <v>174</v>
      </c>
      <c r="AB57">
        <v>23</v>
      </c>
      <c r="AD57" t="s">
        <v>1294</v>
      </c>
      <c r="AF57" t="s">
        <v>7328</v>
      </c>
      <c r="AH57" t="s">
        <v>114</v>
      </c>
      <c r="AI57" t="s">
        <v>114</v>
      </c>
      <c r="AJ57" t="s">
        <v>7329</v>
      </c>
      <c r="AK57" t="s">
        <v>7330</v>
      </c>
      <c r="AO57" t="s">
        <v>7331</v>
      </c>
      <c r="AQ57">
        <v>11</v>
      </c>
      <c r="AR57" t="s">
        <v>7332</v>
      </c>
      <c r="AS57" t="s">
        <v>2183</v>
      </c>
      <c r="AT57" t="s">
        <v>7333</v>
      </c>
      <c r="AU57" t="s">
        <v>7334</v>
      </c>
      <c r="AW57" t="s">
        <v>7335</v>
      </c>
      <c r="AX57" t="s">
        <v>7336</v>
      </c>
      <c r="AY57" t="s">
        <v>7337</v>
      </c>
      <c r="AZ57" t="s">
        <v>7338</v>
      </c>
      <c r="BA57" t="s">
        <v>255</v>
      </c>
      <c r="BB57" t="s">
        <v>7339</v>
      </c>
      <c r="BC57" t="s">
        <v>7340</v>
      </c>
      <c r="BD57" t="s">
        <v>7316</v>
      </c>
      <c r="BE57">
        <v>0</v>
      </c>
      <c r="BF57" t="s">
        <v>7341</v>
      </c>
      <c r="BG57" t="s">
        <v>7342</v>
      </c>
      <c r="BH57" t="s">
        <v>7343</v>
      </c>
      <c r="BS57">
        <v>0</v>
      </c>
      <c r="BT57">
        <v>0</v>
      </c>
      <c r="BU57">
        <v>1</v>
      </c>
      <c r="BV57">
        <v>0</v>
      </c>
      <c r="BW57">
        <v>0</v>
      </c>
      <c r="BX57">
        <v>0</v>
      </c>
      <c r="BY57">
        <v>1</v>
      </c>
      <c r="CD57" t="s">
        <v>131</v>
      </c>
      <c r="CE57">
        <v>0</v>
      </c>
      <c r="CJ57" t="s">
        <v>132</v>
      </c>
      <c r="CO57" t="str">
        <f>HYPERLINK("http://www.d20pfsrd.com/bestiary/monster-listings/outsiders/aeon/aeon-akhana","Aeon, Akhana")</f>
        <v>Aeon, Akhana</v>
      </c>
      <c r="CP57">
        <v>1081</v>
      </c>
      <c r="CQ57">
        <v>0</v>
      </c>
      <c r="CR57">
        <v>0</v>
      </c>
      <c r="CS57">
        <v>0</v>
      </c>
      <c r="CT57">
        <v>0</v>
      </c>
    </row>
    <row r="58" spans="1:98" ht="15" customHeight="1" x14ac:dyDescent="0.2">
      <c r="A58" t="s">
        <v>14671</v>
      </c>
      <c r="B58" s="1" t="s">
        <v>1205</v>
      </c>
      <c r="C58">
        <v>25600</v>
      </c>
      <c r="G58" t="s">
        <v>240</v>
      </c>
      <c r="H58" t="s">
        <v>136</v>
      </c>
      <c r="I58" t="s">
        <v>261</v>
      </c>
      <c r="J58" t="s">
        <v>14672</v>
      </c>
      <c r="K58">
        <v>6</v>
      </c>
      <c r="L58" t="s">
        <v>14673</v>
      </c>
      <c r="N58" t="s">
        <v>14674</v>
      </c>
      <c r="O58" t="s">
        <v>14675</v>
      </c>
      <c r="P58">
        <v>189</v>
      </c>
      <c r="Q58" t="s">
        <v>14132</v>
      </c>
      <c r="S58" t="s">
        <v>14676</v>
      </c>
      <c r="T58">
        <v>16</v>
      </c>
      <c r="U58">
        <v>13</v>
      </c>
      <c r="V58">
        <v>10</v>
      </c>
      <c r="Y58" t="s">
        <v>1831</v>
      </c>
      <c r="Z58" t="s">
        <v>3093</v>
      </c>
      <c r="AC58" t="s">
        <v>2019</v>
      </c>
      <c r="AD58" t="s">
        <v>14677</v>
      </c>
      <c r="AF58" t="s">
        <v>14678</v>
      </c>
      <c r="AH58" t="s">
        <v>147</v>
      </c>
      <c r="AI58" t="s">
        <v>202</v>
      </c>
      <c r="AJ58" t="s">
        <v>14679</v>
      </c>
      <c r="AK58" t="s">
        <v>14680</v>
      </c>
      <c r="AO58" t="s">
        <v>14681</v>
      </c>
      <c r="AQ58">
        <v>18</v>
      </c>
      <c r="AR58" t="s">
        <v>14682</v>
      </c>
      <c r="AS58" t="s">
        <v>8892</v>
      </c>
      <c r="AT58" t="s">
        <v>14683</v>
      </c>
      <c r="AU58" t="s">
        <v>14684</v>
      </c>
      <c r="AV58" t="s">
        <v>14685</v>
      </c>
      <c r="AX58" t="s">
        <v>14686</v>
      </c>
      <c r="AY58" t="s">
        <v>14687</v>
      </c>
      <c r="AZ58" t="s">
        <v>670</v>
      </c>
      <c r="BA58" t="s">
        <v>255</v>
      </c>
      <c r="BB58" t="s">
        <v>14688</v>
      </c>
      <c r="BD58" t="s">
        <v>14619</v>
      </c>
      <c r="BE58">
        <v>0</v>
      </c>
      <c r="BF58" t="s">
        <v>14689</v>
      </c>
      <c r="BG58" t="s">
        <v>14690</v>
      </c>
      <c r="BH58" t="s">
        <v>14691</v>
      </c>
      <c r="BS58">
        <v>0</v>
      </c>
      <c r="BT58">
        <v>0</v>
      </c>
      <c r="BU58">
        <v>0</v>
      </c>
      <c r="BV58">
        <v>0</v>
      </c>
      <c r="BW58">
        <v>0</v>
      </c>
      <c r="BX58">
        <v>1</v>
      </c>
      <c r="BY58">
        <v>1</v>
      </c>
      <c r="CD58" t="s">
        <v>132</v>
      </c>
      <c r="CE58">
        <v>0</v>
      </c>
      <c r="CF58" t="s">
        <v>132</v>
      </c>
      <c r="CJ58" t="s">
        <v>132</v>
      </c>
      <c r="CK58" t="s">
        <v>132</v>
      </c>
      <c r="CP58">
        <v>1962</v>
      </c>
      <c r="CQ58">
        <v>0</v>
      </c>
      <c r="CR58">
        <v>0</v>
      </c>
      <c r="CS58">
        <v>0</v>
      </c>
      <c r="CT58">
        <v>0</v>
      </c>
    </row>
    <row r="59" spans="1:98" ht="15" customHeight="1" x14ac:dyDescent="0.2">
      <c r="A59" t="s">
        <v>15771</v>
      </c>
      <c r="B59" s="1" t="s">
        <v>1166</v>
      </c>
      <c r="C59">
        <v>307200</v>
      </c>
      <c r="G59" t="s">
        <v>1053</v>
      </c>
      <c r="H59" t="s">
        <v>1035</v>
      </c>
      <c r="I59" t="s">
        <v>103</v>
      </c>
      <c r="J59" t="s">
        <v>15757</v>
      </c>
      <c r="K59">
        <v>12</v>
      </c>
      <c r="L59" t="s">
        <v>15772</v>
      </c>
      <c r="M59" t="s">
        <v>15773</v>
      </c>
      <c r="N59" t="s">
        <v>15774</v>
      </c>
      <c r="O59" t="s">
        <v>15775</v>
      </c>
      <c r="P59">
        <v>372</v>
      </c>
      <c r="Q59" t="s">
        <v>10921</v>
      </c>
      <c r="S59" t="s">
        <v>15776</v>
      </c>
      <c r="T59">
        <v>18</v>
      </c>
      <c r="U59">
        <v>22</v>
      </c>
      <c r="V59">
        <v>21</v>
      </c>
      <c r="Y59" t="s">
        <v>1173</v>
      </c>
      <c r="Z59" t="s">
        <v>1412</v>
      </c>
      <c r="AA59" t="s">
        <v>14828</v>
      </c>
      <c r="AB59">
        <v>31</v>
      </c>
      <c r="AD59" t="s">
        <v>15777</v>
      </c>
      <c r="AF59" t="s">
        <v>15778</v>
      </c>
      <c r="AH59" t="s">
        <v>496</v>
      </c>
      <c r="AI59" t="s">
        <v>15779</v>
      </c>
      <c r="AJ59" t="s">
        <v>15780</v>
      </c>
      <c r="AK59" t="s">
        <v>15781</v>
      </c>
      <c r="AO59" t="s">
        <v>15782</v>
      </c>
      <c r="AQ59">
        <v>24</v>
      </c>
      <c r="AR59" t="s">
        <v>15783</v>
      </c>
      <c r="AS59" t="s">
        <v>15784</v>
      </c>
      <c r="AT59" t="s">
        <v>15785</v>
      </c>
      <c r="AU59" t="s">
        <v>15786</v>
      </c>
      <c r="AV59" t="s">
        <v>15787</v>
      </c>
      <c r="AW59" t="s">
        <v>14506</v>
      </c>
      <c r="AX59" t="s">
        <v>15788</v>
      </c>
      <c r="AY59" t="s">
        <v>4360</v>
      </c>
      <c r="AZ59" t="s">
        <v>670</v>
      </c>
      <c r="BA59" t="s">
        <v>15789</v>
      </c>
      <c r="BB59" t="s">
        <v>15790</v>
      </c>
      <c r="BC59" t="s">
        <v>15767</v>
      </c>
      <c r="BD59" t="s">
        <v>14619</v>
      </c>
      <c r="BE59">
        <v>0</v>
      </c>
      <c r="BF59" t="s">
        <v>15791</v>
      </c>
      <c r="BG59" t="s">
        <v>15792</v>
      </c>
      <c r="BH59" t="s">
        <v>15793</v>
      </c>
      <c r="BS59">
        <v>0</v>
      </c>
      <c r="BT59">
        <v>0</v>
      </c>
      <c r="BU59">
        <v>1</v>
      </c>
      <c r="BV59">
        <v>0</v>
      </c>
      <c r="BW59">
        <v>0</v>
      </c>
      <c r="BX59">
        <v>0</v>
      </c>
      <c r="BY59">
        <v>1</v>
      </c>
      <c r="CD59" t="s">
        <v>132</v>
      </c>
      <c r="CE59">
        <v>0</v>
      </c>
      <c r="CJ59" t="s">
        <v>132</v>
      </c>
      <c r="CK59" t="s">
        <v>132</v>
      </c>
      <c r="CP59">
        <v>2029</v>
      </c>
      <c r="CQ59">
        <v>0</v>
      </c>
      <c r="CR59">
        <v>0</v>
      </c>
      <c r="CS59">
        <v>0</v>
      </c>
      <c r="CT59">
        <v>0</v>
      </c>
    </row>
    <row r="60" spans="1:98" ht="15" customHeight="1" x14ac:dyDescent="0.2">
      <c r="A60" t="s">
        <v>11449</v>
      </c>
      <c r="B60" s="1" t="s">
        <v>365</v>
      </c>
      <c r="C60">
        <v>1200</v>
      </c>
      <c r="G60" t="s">
        <v>240</v>
      </c>
      <c r="H60" t="s">
        <v>102</v>
      </c>
      <c r="I60" t="s">
        <v>284</v>
      </c>
      <c r="K60">
        <v>1</v>
      </c>
      <c r="L60" t="s">
        <v>830</v>
      </c>
      <c r="N60" t="s">
        <v>725</v>
      </c>
      <c r="O60" t="s">
        <v>2723</v>
      </c>
      <c r="P60">
        <v>45</v>
      </c>
      <c r="Q60" t="s">
        <v>5241</v>
      </c>
      <c r="S60" t="s">
        <v>493</v>
      </c>
      <c r="T60">
        <v>8</v>
      </c>
      <c r="U60">
        <v>3</v>
      </c>
      <c r="V60">
        <v>2</v>
      </c>
      <c r="Z60" t="s">
        <v>289</v>
      </c>
      <c r="AD60" t="s">
        <v>7668</v>
      </c>
      <c r="AF60" t="s">
        <v>11450</v>
      </c>
      <c r="AH60" t="s">
        <v>114</v>
      </c>
      <c r="AI60" t="s">
        <v>114</v>
      </c>
      <c r="AJ60" t="s">
        <v>11451</v>
      </c>
      <c r="AO60" t="s">
        <v>11452</v>
      </c>
      <c r="AQ60">
        <v>4</v>
      </c>
      <c r="AR60">
        <v>7</v>
      </c>
      <c r="AS60" t="s">
        <v>11453</v>
      </c>
      <c r="AU60" t="s">
        <v>11454</v>
      </c>
      <c r="AV60" t="s">
        <v>1131</v>
      </c>
      <c r="AY60" t="s">
        <v>669</v>
      </c>
      <c r="AZ60" t="s">
        <v>520</v>
      </c>
      <c r="BA60" t="s">
        <v>255</v>
      </c>
      <c r="BB60" t="s">
        <v>11455</v>
      </c>
      <c r="BC60" t="s">
        <v>11446</v>
      </c>
      <c r="BD60" t="s">
        <v>7316</v>
      </c>
      <c r="BE60">
        <v>0</v>
      </c>
      <c r="BG60" t="s">
        <v>11456</v>
      </c>
      <c r="BH60" t="s">
        <v>11457</v>
      </c>
      <c r="BS60">
        <v>0</v>
      </c>
      <c r="BT60">
        <v>0</v>
      </c>
      <c r="BU60">
        <v>0</v>
      </c>
      <c r="BV60">
        <v>1</v>
      </c>
      <c r="BW60">
        <v>0</v>
      </c>
      <c r="BX60">
        <v>0</v>
      </c>
      <c r="BY60">
        <v>1</v>
      </c>
      <c r="CD60" t="s">
        <v>131</v>
      </c>
      <c r="CE60">
        <v>0</v>
      </c>
      <c r="CJ60" t="s">
        <v>132</v>
      </c>
      <c r="CO60" t="str">
        <f>HYPERLINK("http://www.d20pfsrd.com/bestiary/monster-listings/vermin/solifugid/giant-solifugid","Albino Cave Solifugid")</f>
        <v>Albino Cave Solifugid</v>
      </c>
      <c r="CP60">
        <v>1358</v>
      </c>
      <c r="CQ60">
        <v>0</v>
      </c>
      <c r="CR60">
        <v>0</v>
      </c>
      <c r="CS60">
        <v>0</v>
      </c>
      <c r="CT60">
        <v>0</v>
      </c>
    </row>
    <row r="61" spans="1:98" ht="15" customHeight="1" x14ac:dyDescent="0.2">
      <c r="A61" t="s">
        <v>9551</v>
      </c>
      <c r="B61" s="1" t="s">
        <v>1034</v>
      </c>
      <c r="C61">
        <v>6400</v>
      </c>
      <c r="G61" t="s">
        <v>240</v>
      </c>
      <c r="H61" t="s">
        <v>193</v>
      </c>
      <c r="I61" t="s">
        <v>241</v>
      </c>
      <c r="K61">
        <v>4</v>
      </c>
      <c r="L61" t="s">
        <v>3371</v>
      </c>
      <c r="N61" t="s">
        <v>8959</v>
      </c>
      <c r="O61" t="s">
        <v>9552</v>
      </c>
      <c r="P61">
        <v>96</v>
      </c>
      <c r="Q61" t="s">
        <v>9553</v>
      </c>
      <c r="S61" t="s">
        <v>9554</v>
      </c>
      <c r="T61">
        <v>4</v>
      </c>
      <c r="U61">
        <v>8</v>
      </c>
      <c r="V61">
        <v>4</v>
      </c>
      <c r="Y61" t="s">
        <v>9555</v>
      </c>
      <c r="Z61" t="s">
        <v>3377</v>
      </c>
      <c r="AD61" t="s">
        <v>249</v>
      </c>
      <c r="AF61" t="s">
        <v>9556</v>
      </c>
      <c r="AG61" t="s">
        <v>9557</v>
      </c>
      <c r="AH61" t="s">
        <v>202</v>
      </c>
      <c r="AI61" t="s">
        <v>202</v>
      </c>
      <c r="AJ61" t="s">
        <v>9558</v>
      </c>
      <c r="AO61" t="s">
        <v>9559</v>
      </c>
      <c r="AQ61">
        <v>12</v>
      </c>
      <c r="AR61">
        <v>21</v>
      </c>
      <c r="AS61">
        <v>35</v>
      </c>
      <c r="AY61" t="s">
        <v>298</v>
      </c>
      <c r="AZ61" t="s">
        <v>1240</v>
      </c>
      <c r="BA61" t="s">
        <v>255</v>
      </c>
      <c r="BB61" t="s">
        <v>9560</v>
      </c>
      <c r="BC61" t="s">
        <v>3382</v>
      </c>
      <c r="BD61" t="s">
        <v>7316</v>
      </c>
      <c r="BE61">
        <v>0</v>
      </c>
      <c r="BF61" t="s">
        <v>9561</v>
      </c>
      <c r="BG61" t="s">
        <v>9562</v>
      </c>
      <c r="BH61" t="s">
        <v>9563</v>
      </c>
      <c r="BI61" t="s">
        <v>132</v>
      </c>
      <c r="BS61">
        <v>0</v>
      </c>
      <c r="BT61">
        <v>0</v>
      </c>
      <c r="BU61">
        <v>0</v>
      </c>
      <c r="BV61">
        <v>0</v>
      </c>
      <c r="BW61">
        <v>0</v>
      </c>
      <c r="BX61">
        <v>0</v>
      </c>
      <c r="BY61">
        <v>1</v>
      </c>
      <c r="CD61" t="s">
        <v>131</v>
      </c>
      <c r="CE61">
        <v>0</v>
      </c>
      <c r="CF61" t="s">
        <v>132</v>
      </c>
      <c r="CJ61" t="s">
        <v>132</v>
      </c>
      <c r="CK61" t="s">
        <v>132</v>
      </c>
      <c r="CO61" t="str">
        <f>HYPERLINK("http://www.d20pfsrd.com/bestiary/monster-listings/constructs/golem/alchemical-golem","Golem, Alchemical")</f>
        <v>Golem, Alchemical</v>
      </c>
      <c r="CP61">
        <v>1234</v>
      </c>
      <c r="CQ61">
        <v>0</v>
      </c>
      <c r="CR61">
        <v>0</v>
      </c>
      <c r="CS61">
        <v>0</v>
      </c>
      <c r="CT61">
        <v>0</v>
      </c>
    </row>
    <row r="62" spans="1:98" ht="15" customHeight="1" x14ac:dyDescent="0.2">
      <c r="A62" t="s">
        <v>14692</v>
      </c>
      <c r="B62" s="1" t="s">
        <v>239</v>
      </c>
      <c r="C62">
        <v>800</v>
      </c>
      <c r="G62" t="s">
        <v>575</v>
      </c>
      <c r="H62" t="s">
        <v>102</v>
      </c>
      <c r="I62" t="s">
        <v>1555</v>
      </c>
      <c r="J62" t="s">
        <v>4890</v>
      </c>
      <c r="K62">
        <v>5</v>
      </c>
      <c r="L62" t="s">
        <v>810</v>
      </c>
      <c r="M62" t="s">
        <v>14693</v>
      </c>
      <c r="N62" t="s">
        <v>14694</v>
      </c>
      <c r="O62" t="s">
        <v>14695</v>
      </c>
      <c r="P62">
        <v>30</v>
      </c>
      <c r="Q62" t="s">
        <v>351</v>
      </c>
      <c r="S62" t="s">
        <v>4787</v>
      </c>
      <c r="T62">
        <v>4</v>
      </c>
      <c r="U62">
        <v>4</v>
      </c>
      <c r="V62">
        <v>4</v>
      </c>
      <c r="X62" t="s">
        <v>5502</v>
      </c>
      <c r="Z62" t="s">
        <v>3160</v>
      </c>
      <c r="AD62" t="s">
        <v>3161</v>
      </c>
      <c r="AF62" t="s">
        <v>14696</v>
      </c>
      <c r="AH62" t="s">
        <v>114</v>
      </c>
      <c r="AI62" t="s">
        <v>114</v>
      </c>
      <c r="AJ62" t="s">
        <v>14697</v>
      </c>
      <c r="AO62" t="s">
        <v>14698</v>
      </c>
      <c r="AQ62">
        <v>3</v>
      </c>
      <c r="AR62">
        <v>4</v>
      </c>
      <c r="AS62">
        <v>17</v>
      </c>
      <c r="AT62" t="s">
        <v>4233</v>
      </c>
      <c r="AU62" t="s">
        <v>14699</v>
      </c>
      <c r="AW62" t="s">
        <v>5424</v>
      </c>
      <c r="AX62" t="s">
        <v>14700</v>
      </c>
      <c r="AY62" t="s">
        <v>298</v>
      </c>
      <c r="AZ62" t="s">
        <v>14701</v>
      </c>
      <c r="BA62" t="s">
        <v>277</v>
      </c>
      <c r="BB62" t="s">
        <v>14702</v>
      </c>
      <c r="BD62" t="s">
        <v>14619</v>
      </c>
      <c r="BE62">
        <v>0</v>
      </c>
      <c r="BF62" t="s">
        <v>14703</v>
      </c>
      <c r="BG62" t="s">
        <v>14704</v>
      </c>
      <c r="BH62" t="s">
        <v>14705</v>
      </c>
      <c r="BL62" t="s">
        <v>132</v>
      </c>
      <c r="BM62" t="s">
        <v>132</v>
      </c>
      <c r="BN62" t="s">
        <v>132</v>
      </c>
      <c r="BS62">
        <v>0</v>
      </c>
      <c r="BT62">
        <v>0</v>
      </c>
      <c r="BU62">
        <v>1</v>
      </c>
      <c r="BV62">
        <v>0</v>
      </c>
      <c r="BW62">
        <v>0</v>
      </c>
      <c r="BX62">
        <v>0</v>
      </c>
      <c r="BY62">
        <v>0</v>
      </c>
      <c r="CB62" t="s">
        <v>132</v>
      </c>
      <c r="CD62" t="s">
        <v>131</v>
      </c>
      <c r="CE62">
        <v>0</v>
      </c>
      <c r="CJ62" t="s">
        <v>132</v>
      </c>
      <c r="CP62">
        <v>1963</v>
      </c>
      <c r="CQ62">
        <v>0</v>
      </c>
      <c r="CR62">
        <v>0</v>
      </c>
      <c r="CS62">
        <v>0</v>
      </c>
      <c r="CT62">
        <v>0</v>
      </c>
    </row>
    <row r="63" spans="1:98" ht="15" customHeight="1" x14ac:dyDescent="0.2">
      <c r="A63" t="s">
        <v>8715</v>
      </c>
      <c r="B63" s="1" t="s">
        <v>134</v>
      </c>
      <c r="C63">
        <v>3200</v>
      </c>
      <c r="G63" t="s">
        <v>240</v>
      </c>
      <c r="H63" t="s">
        <v>136</v>
      </c>
      <c r="I63" t="s">
        <v>332</v>
      </c>
      <c r="K63">
        <v>5</v>
      </c>
      <c r="L63" t="s">
        <v>1594</v>
      </c>
      <c r="N63" t="s">
        <v>8716</v>
      </c>
      <c r="O63" t="s">
        <v>8717</v>
      </c>
      <c r="P63">
        <v>93</v>
      </c>
      <c r="Q63" t="s">
        <v>2765</v>
      </c>
      <c r="S63" t="s">
        <v>8718</v>
      </c>
      <c r="T63">
        <v>11</v>
      </c>
      <c r="U63">
        <v>8</v>
      </c>
      <c r="V63">
        <v>7</v>
      </c>
      <c r="AD63" t="s">
        <v>766</v>
      </c>
      <c r="AF63" t="s">
        <v>8719</v>
      </c>
      <c r="AH63" t="s">
        <v>147</v>
      </c>
      <c r="AI63" t="s">
        <v>147</v>
      </c>
      <c r="AJ63" t="s">
        <v>8720</v>
      </c>
      <c r="AO63" t="s">
        <v>8721</v>
      </c>
      <c r="AQ63">
        <v>8</v>
      </c>
      <c r="AR63">
        <v>18</v>
      </c>
      <c r="AS63">
        <v>29</v>
      </c>
      <c r="AT63" t="s">
        <v>8722</v>
      </c>
      <c r="AU63" t="s">
        <v>8723</v>
      </c>
      <c r="AV63" t="s">
        <v>1065</v>
      </c>
      <c r="AY63" t="s">
        <v>8724</v>
      </c>
      <c r="AZ63" t="s">
        <v>917</v>
      </c>
      <c r="BA63" t="s">
        <v>7203</v>
      </c>
      <c r="BB63" t="s">
        <v>8725</v>
      </c>
      <c r="BC63" t="s">
        <v>1589</v>
      </c>
      <c r="BD63" t="s">
        <v>7316</v>
      </c>
      <c r="BE63">
        <v>0</v>
      </c>
      <c r="BG63" t="s">
        <v>8726</v>
      </c>
      <c r="BH63" t="s">
        <v>8727</v>
      </c>
      <c r="BS63">
        <v>0</v>
      </c>
      <c r="BT63">
        <v>0</v>
      </c>
      <c r="BU63">
        <v>0</v>
      </c>
      <c r="BV63">
        <v>0</v>
      </c>
      <c r="BW63">
        <v>0</v>
      </c>
      <c r="BX63">
        <v>0</v>
      </c>
      <c r="BY63">
        <v>1</v>
      </c>
      <c r="CD63" t="s">
        <v>131</v>
      </c>
      <c r="CE63">
        <v>0</v>
      </c>
      <c r="CJ63" t="s">
        <v>132</v>
      </c>
      <c r="CO63" t="str">
        <f>HYPERLINK("http://www.d20pfsrd.com/bestiary/monster-listings/animals/dinosaur/allosaurus","Dinosaurus, Allosaurus")</f>
        <v>Dinosaurus, Allosaurus</v>
      </c>
      <c r="CP63">
        <v>1166</v>
      </c>
      <c r="CQ63">
        <v>0</v>
      </c>
      <c r="CR63">
        <v>0</v>
      </c>
      <c r="CS63">
        <v>0</v>
      </c>
      <c r="CT63">
        <v>0</v>
      </c>
    </row>
    <row r="64" spans="1:98" ht="15" customHeight="1" x14ac:dyDescent="0.2">
      <c r="A64" t="s">
        <v>24176</v>
      </c>
      <c r="B64" s="1" t="s">
        <v>1117</v>
      </c>
      <c r="C64">
        <v>400</v>
      </c>
      <c r="G64" t="s">
        <v>240</v>
      </c>
      <c r="H64" t="s">
        <v>393</v>
      </c>
      <c r="I64" t="s">
        <v>261</v>
      </c>
      <c r="K64">
        <v>2</v>
      </c>
      <c r="L64" t="s">
        <v>19187</v>
      </c>
      <c r="N64" t="s">
        <v>9751</v>
      </c>
      <c r="O64" t="s">
        <v>9752</v>
      </c>
      <c r="P64">
        <v>13</v>
      </c>
      <c r="Q64" t="s">
        <v>398</v>
      </c>
      <c r="S64" t="s">
        <v>24177</v>
      </c>
      <c r="T64">
        <v>4</v>
      </c>
      <c r="U64">
        <v>5</v>
      </c>
      <c r="V64">
        <v>0</v>
      </c>
      <c r="W64" t="s">
        <v>24178</v>
      </c>
      <c r="AD64" t="s">
        <v>7088</v>
      </c>
      <c r="AF64" t="s">
        <v>24179</v>
      </c>
      <c r="AH64" t="s">
        <v>114</v>
      </c>
      <c r="AI64" t="s">
        <v>114</v>
      </c>
      <c r="AJ64" t="s">
        <v>24180</v>
      </c>
      <c r="AO64" t="s">
        <v>24181</v>
      </c>
      <c r="AQ64">
        <v>2</v>
      </c>
      <c r="AR64">
        <v>-1</v>
      </c>
      <c r="AS64" t="s">
        <v>1708</v>
      </c>
      <c r="AT64" t="s">
        <v>1734</v>
      </c>
      <c r="AU64" t="s">
        <v>24182</v>
      </c>
      <c r="AV64" t="s">
        <v>24183</v>
      </c>
      <c r="AW64" t="s">
        <v>10142</v>
      </c>
      <c r="AX64" t="s">
        <v>24184</v>
      </c>
      <c r="AY64" t="s">
        <v>24185</v>
      </c>
      <c r="AZ64" t="s">
        <v>670</v>
      </c>
      <c r="BA64" t="s">
        <v>24186</v>
      </c>
      <c r="BB64" t="s">
        <v>24187</v>
      </c>
      <c r="BD64" t="s">
        <v>24172</v>
      </c>
      <c r="BE64">
        <v>0</v>
      </c>
      <c r="BF64" t="s">
        <v>24188</v>
      </c>
      <c r="BG64" t="s">
        <v>24189</v>
      </c>
      <c r="BH64" t="s">
        <v>24190</v>
      </c>
      <c r="BI64" t="s">
        <v>132</v>
      </c>
      <c r="BK64" t="s">
        <v>132</v>
      </c>
      <c r="BS64">
        <v>0</v>
      </c>
      <c r="BT64">
        <v>0</v>
      </c>
      <c r="BU64">
        <v>0</v>
      </c>
      <c r="BV64">
        <v>0</v>
      </c>
      <c r="BW64">
        <v>1</v>
      </c>
      <c r="BX64">
        <v>0</v>
      </c>
      <c r="BY64">
        <v>1</v>
      </c>
      <c r="CD64" t="s">
        <v>131</v>
      </c>
      <c r="CE64">
        <v>0</v>
      </c>
      <c r="CF64" t="s">
        <v>132</v>
      </c>
      <c r="CJ64" t="s">
        <v>132</v>
      </c>
      <c r="CK64" t="s">
        <v>132</v>
      </c>
      <c r="CP64">
        <v>5135</v>
      </c>
      <c r="CQ64">
        <v>0</v>
      </c>
      <c r="CR64">
        <v>0</v>
      </c>
      <c r="CS64">
        <v>0</v>
      </c>
      <c r="CT64">
        <v>0</v>
      </c>
    </row>
    <row r="65" spans="1:98" ht="15" customHeight="1" x14ac:dyDescent="0.2">
      <c r="A65" t="s">
        <v>24191</v>
      </c>
      <c r="B65" s="1" t="s">
        <v>99</v>
      </c>
      <c r="C65">
        <v>200</v>
      </c>
      <c r="G65" t="s">
        <v>923</v>
      </c>
      <c r="H65" t="s">
        <v>850</v>
      </c>
      <c r="I65" t="s">
        <v>2390</v>
      </c>
      <c r="J65" t="s">
        <v>138</v>
      </c>
      <c r="K65">
        <v>1</v>
      </c>
      <c r="L65" t="s">
        <v>2460</v>
      </c>
      <c r="N65" t="s">
        <v>2906</v>
      </c>
      <c r="O65" t="s">
        <v>2907</v>
      </c>
      <c r="P65">
        <v>5</v>
      </c>
      <c r="Q65" t="s">
        <v>9912</v>
      </c>
      <c r="S65" t="s">
        <v>19176</v>
      </c>
      <c r="T65">
        <v>2</v>
      </c>
      <c r="U65">
        <v>3</v>
      </c>
      <c r="V65">
        <v>2</v>
      </c>
      <c r="X65" t="s">
        <v>24192</v>
      </c>
      <c r="AC65" t="s">
        <v>24193</v>
      </c>
      <c r="AD65" t="s">
        <v>24194</v>
      </c>
      <c r="AF65" t="s">
        <v>24195</v>
      </c>
      <c r="AH65" t="s">
        <v>114</v>
      </c>
      <c r="AI65" t="s">
        <v>114</v>
      </c>
      <c r="AJ65" t="s">
        <v>24196</v>
      </c>
      <c r="AO65" t="s">
        <v>24197</v>
      </c>
      <c r="AQ65">
        <v>0</v>
      </c>
      <c r="AR65">
        <v>-3</v>
      </c>
      <c r="AS65" t="s">
        <v>11810</v>
      </c>
      <c r="AT65" t="s">
        <v>10454</v>
      </c>
      <c r="AU65" t="s">
        <v>24198</v>
      </c>
      <c r="AW65" t="s">
        <v>3309</v>
      </c>
      <c r="AX65" t="s">
        <v>915</v>
      </c>
      <c r="AY65" t="s">
        <v>24199</v>
      </c>
      <c r="AZ65" t="s">
        <v>670</v>
      </c>
      <c r="BA65" t="s">
        <v>255</v>
      </c>
      <c r="BB65" t="s">
        <v>24200</v>
      </c>
      <c r="BD65" t="s">
        <v>24172</v>
      </c>
      <c r="BE65">
        <v>0</v>
      </c>
      <c r="BF65" t="s">
        <v>24201</v>
      </c>
      <c r="BG65" t="s">
        <v>24202</v>
      </c>
      <c r="BH65" t="s">
        <v>24203</v>
      </c>
      <c r="BI65" t="s">
        <v>132</v>
      </c>
      <c r="BK65" t="s">
        <v>132</v>
      </c>
      <c r="BS65">
        <v>0</v>
      </c>
      <c r="BT65">
        <v>0</v>
      </c>
      <c r="BU65">
        <v>0</v>
      </c>
      <c r="BV65">
        <v>0</v>
      </c>
      <c r="BW65">
        <v>0</v>
      </c>
      <c r="BX65">
        <v>1</v>
      </c>
      <c r="BY65">
        <v>1</v>
      </c>
      <c r="CD65" t="s">
        <v>131</v>
      </c>
      <c r="CE65">
        <v>0</v>
      </c>
      <c r="CF65" t="s">
        <v>132</v>
      </c>
      <c r="CJ65" t="s">
        <v>132</v>
      </c>
      <c r="CK65" t="s">
        <v>132</v>
      </c>
      <c r="CP65">
        <v>5136</v>
      </c>
      <c r="CQ65">
        <v>0</v>
      </c>
      <c r="CR65">
        <v>0</v>
      </c>
      <c r="CS65">
        <v>0</v>
      </c>
      <c r="CT65">
        <v>0</v>
      </c>
    </row>
    <row r="66" spans="1:98" ht="15" customHeight="1" x14ac:dyDescent="0.2">
      <c r="A66" t="s">
        <v>14706</v>
      </c>
      <c r="B66" s="1" t="s">
        <v>1205</v>
      </c>
      <c r="C66">
        <v>25600</v>
      </c>
      <c r="G66" t="s">
        <v>1053</v>
      </c>
      <c r="H66" t="s">
        <v>193</v>
      </c>
      <c r="I66" t="s">
        <v>432</v>
      </c>
      <c r="K66">
        <v>5</v>
      </c>
      <c r="L66" t="s">
        <v>10187</v>
      </c>
      <c r="M66" t="s">
        <v>14707</v>
      </c>
      <c r="N66" t="s">
        <v>2036</v>
      </c>
      <c r="O66" t="s">
        <v>2037</v>
      </c>
      <c r="P66">
        <v>199</v>
      </c>
      <c r="Q66" t="s">
        <v>3277</v>
      </c>
      <c r="S66" t="s">
        <v>14708</v>
      </c>
      <c r="T66">
        <v>17</v>
      </c>
      <c r="U66">
        <v>9</v>
      </c>
      <c r="V66">
        <v>11</v>
      </c>
      <c r="Z66" t="s">
        <v>4924</v>
      </c>
      <c r="AB66">
        <v>24</v>
      </c>
      <c r="AD66" t="s">
        <v>376</v>
      </c>
      <c r="AF66" t="s">
        <v>14709</v>
      </c>
      <c r="AH66" t="s">
        <v>202</v>
      </c>
      <c r="AI66" t="s">
        <v>202</v>
      </c>
      <c r="AJ66" t="s">
        <v>14710</v>
      </c>
      <c r="AK66" t="s">
        <v>14711</v>
      </c>
      <c r="AO66" t="s">
        <v>14712</v>
      </c>
      <c r="AQ66">
        <v>14</v>
      </c>
      <c r="AR66" t="s">
        <v>7492</v>
      </c>
      <c r="AS66" t="s">
        <v>4761</v>
      </c>
      <c r="AT66" t="s">
        <v>14713</v>
      </c>
      <c r="AU66" t="s">
        <v>14714</v>
      </c>
      <c r="AW66" t="s">
        <v>13544</v>
      </c>
      <c r="AY66" t="s">
        <v>445</v>
      </c>
      <c r="AZ66" t="s">
        <v>670</v>
      </c>
      <c r="BA66" t="s">
        <v>426</v>
      </c>
      <c r="BB66" t="s">
        <v>14715</v>
      </c>
      <c r="BD66" t="s">
        <v>14619</v>
      </c>
      <c r="BE66">
        <v>0</v>
      </c>
      <c r="BF66" t="s">
        <v>14716</v>
      </c>
      <c r="BG66" t="s">
        <v>14717</v>
      </c>
      <c r="BH66" t="s">
        <v>14718</v>
      </c>
      <c r="BS66">
        <v>0</v>
      </c>
      <c r="BT66">
        <v>0</v>
      </c>
      <c r="BU66">
        <v>0</v>
      </c>
      <c r="BV66">
        <v>0</v>
      </c>
      <c r="BW66">
        <v>0</v>
      </c>
      <c r="BX66">
        <v>0</v>
      </c>
      <c r="BY66">
        <v>1</v>
      </c>
      <c r="CD66" t="s">
        <v>132</v>
      </c>
      <c r="CE66">
        <v>0</v>
      </c>
      <c r="CF66" t="s">
        <v>132</v>
      </c>
      <c r="CJ66" t="s">
        <v>132</v>
      </c>
      <c r="CK66" t="s">
        <v>132</v>
      </c>
      <c r="CP66">
        <v>1964</v>
      </c>
      <c r="CQ66">
        <v>0</v>
      </c>
      <c r="CR66">
        <v>0</v>
      </c>
      <c r="CS66">
        <v>0</v>
      </c>
      <c r="CT66">
        <v>0</v>
      </c>
    </row>
    <row r="67" spans="1:98" ht="15" customHeight="1" x14ac:dyDescent="0.2">
      <c r="A67" t="s">
        <v>12351</v>
      </c>
      <c r="B67" s="1" t="s">
        <v>574</v>
      </c>
      <c r="C67">
        <v>9600</v>
      </c>
      <c r="G67" t="s">
        <v>240</v>
      </c>
      <c r="H67" t="s">
        <v>193</v>
      </c>
      <c r="I67" t="s">
        <v>241</v>
      </c>
      <c r="K67">
        <v>1</v>
      </c>
      <c r="L67" t="s">
        <v>3371</v>
      </c>
      <c r="N67" t="s">
        <v>12352</v>
      </c>
      <c r="O67" t="s">
        <v>12353</v>
      </c>
      <c r="P67">
        <v>107</v>
      </c>
      <c r="Q67" t="s">
        <v>3426</v>
      </c>
      <c r="S67" t="s">
        <v>4598</v>
      </c>
      <c r="T67">
        <v>4</v>
      </c>
      <c r="U67">
        <v>5</v>
      </c>
      <c r="V67">
        <v>4</v>
      </c>
      <c r="Y67" t="s">
        <v>3427</v>
      </c>
      <c r="Z67" t="s">
        <v>9588</v>
      </c>
      <c r="AD67" t="s">
        <v>249</v>
      </c>
      <c r="AF67" t="s">
        <v>12354</v>
      </c>
      <c r="AH67" t="s">
        <v>202</v>
      </c>
      <c r="AI67" t="s">
        <v>202</v>
      </c>
      <c r="AJ67" t="s">
        <v>12355</v>
      </c>
      <c r="AO67" t="s">
        <v>9580</v>
      </c>
      <c r="AQ67">
        <v>14</v>
      </c>
      <c r="AR67">
        <v>23</v>
      </c>
      <c r="AS67">
        <v>34</v>
      </c>
      <c r="AY67" t="s">
        <v>12356</v>
      </c>
      <c r="AZ67" t="s">
        <v>12357</v>
      </c>
      <c r="BA67" t="s">
        <v>255</v>
      </c>
      <c r="BB67" t="s">
        <v>12358</v>
      </c>
      <c r="BD67" t="s">
        <v>12359</v>
      </c>
      <c r="BE67">
        <v>0</v>
      </c>
      <c r="BF67" t="s">
        <v>12360</v>
      </c>
      <c r="BG67" t="s">
        <v>12361</v>
      </c>
      <c r="BH67" t="s">
        <v>12362</v>
      </c>
      <c r="BS67">
        <v>0</v>
      </c>
      <c r="BT67">
        <v>0</v>
      </c>
      <c r="BU67">
        <v>0</v>
      </c>
      <c r="BV67">
        <v>0</v>
      </c>
      <c r="BW67">
        <v>0</v>
      </c>
      <c r="BX67">
        <v>0</v>
      </c>
      <c r="BY67">
        <v>1</v>
      </c>
      <c r="CD67" t="s">
        <v>131</v>
      </c>
      <c r="CE67">
        <v>0</v>
      </c>
      <c r="CJ67" t="s">
        <v>132</v>
      </c>
      <c r="CP67">
        <v>1508</v>
      </c>
      <c r="CQ67">
        <v>0</v>
      </c>
      <c r="CR67">
        <v>0</v>
      </c>
      <c r="CS67">
        <v>0</v>
      </c>
      <c r="CT67">
        <v>0</v>
      </c>
    </row>
    <row r="68" spans="1:98" ht="15" customHeight="1" x14ac:dyDescent="0.2">
      <c r="A68" t="s">
        <v>30142</v>
      </c>
      <c r="B68" s="1" t="s">
        <v>1845</v>
      </c>
      <c r="C68">
        <v>153600</v>
      </c>
      <c r="G68" t="s">
        <v>135</v>
      </c>
      <c r="H68" t="s">
        <v>136</v>
      </c>
      <c r="I68" t="s">
        <v>103</v>
      </c>
      <c r="J68" t="s">
        <v>30143</v>
      </c>
      <c r="K68">
        <v>10</v>
      </c>
      <c r="L68" t="s">
        <v>30144</v>
      </c>
      <c r="M68" t="s">
        <v>30145</v>
      </c>
      <c r="N68" t="s">
        <v>24498</v>
      </c>
      <c r="O68" t="s">
        <v>30146</v>
      </c>
      <c r="P68">
        <v>290</v>
      </c>
      <c r="Q68" t="s">
        <v>3799</v>
      </c>
      <c r="S68" t="s">
        <v>30147</v>
      </c>
      <c r="T68">
        <v>21</v>
      </c>
      <c r="U68">
        <v>20</v>
      </c>
      <c r="V68">
        <v>13</v>
      </c>
      <c r="Y68" t="s">
        <v>30148</v>
      </c>
      <c r="Z68" t="s">
        <v>30149</v>
      </c>
      <c r="AA68" t="s">
        <v>3518</v>
      </c>
      <c r="AB68">
        <v>29</v>
      </c>
      <c r="AD68" t="s">
        <v>376</v>
      </c>
      <c r="AF68" t="s">
        <v>30150</v>
      </c>
      <c r="AH68" t="s">
        <v>147</v>
      </c>
      <c r="AI68" t="s">
        <v>1833</v>
      </c>
      <c r="AJ68" t="s">
        <v>30151</v>
      </c>
      <c r="AK68" t="s">
        <v>30152</v>
      </c>
      <c r="AO68" t="s">
        <v>30153</v>
      </c>
      <c r="AQ68">
        <v>20</v>
      </c>
      <c r="AR68" t="s">
        <v>30154</v>
      </c>
      <c r="AS68" t="s">
        <v>30155</v>
      </c>
      <c r="AT68" t="s">
        <v>30156</v>
      </c>
      <c r="AU68" t="s">
        <v>30157</v>
      </c>
      <c r="AW68" t="s">
        <v>30158</v>
      </c>
      <c r="AY68" t="s">
        <v>21755</v>
      </c>
      <c r="AZ68" t="s">
        <v>670</v>
      </c>
      <c r="BA68" t="s">
        <v>255</v>
      </c>
      <c r="BB68" t="s">
        <v>30159</v>
      </c>
      <c r="BD68" t="s">
        <v>30138</v>
      </c>
      <c r="BE68">
        <v>0</v>
      </c>
      <c r="BF68" t="s">
        <v>30160</v>
      </c>
      <c r="BG68" t="s">
        <v>30161</v>
      </c>
      <c r="BH68" t="s">
        <v>30162</v>
      </c>
      <c r="BI68" t="s">
        <v>132</v>
      </c>
      <c r="BS68">
        <v>0</v>
      </c>
      <c r="BT68">
        <v>0</v>
      </c>
      <c r="BU68">
        <v>0</v>
      </c>
      <c r="BV68">
        <v>0</v>
      </c>
      <c r="BW68">
        <v>0</v>
      </c>
      <c r="BX68">
        <v>0</v>
      </c>
      <c r="BY68">
        <v>1</v>
      </c>
      <c r="CD68" t="s">
        <v>132</v>
      </c>
      <c r="CE68">
        <v>0</v>
      </c>
      <c r="CF68" t="s">
        <v>132</v>
      </c>
      <c r="CJ68" t="s">
        <v>132</v>
      </c>
      <c r="CK68" t="s">
        <v>132</v>
      </c>
      <c r="CP68">
        <v>6257</v>
      </c>
      <c r="CQ68">
        <v>0</v>
      </c>
      <c r="CR68">
        <v>0</v>
      </c>
      <c r="CS68">
        <v>0</v>
      </c>
      <c r="CT68">
        <v>0</v>
      </c>
    </row>
    <row r="69" spans="1:98" ht="15" customHeight="1" x14ac:dyDescent="0.2">
      <c r="A69" t="s">
        <v>7570</v>
      </c>
      <c r="B69" s="1" t="s">
        <v>1117</v>
      </c>
      <c r="C69">
        <v>400</v>
      </c>
      <c r="G69" t="s">
        <v>240</v>
      </c>
      <c r="H69" t="s">
        <v>307</v>
      </c>
      <c r="I69" t="s">
        <v>654</v>
      </c>
      <c r="J69" t="s">
        <v>308</v>
      </c>
      <c r="K69">
        <v>-5</v>
      </c>
      <c r="L69" t="s">
        <v>7555</v>
      </c>
      <c r="N69" t="s">
        <v>7571</v>
      </c>
      <c r="O69" t="s">
        <v>7572</v>
      </c>
      <c r="P69">
        <v>9</v>
      </c>
      <c r="Q69" t="s">
        <v>6462</v>
      </c>
      <c r="S69" t="s">
        <v>7573</v>
      </c>
      <c r="T69">
        <v>0</v>
      </c>
      <c r="U69">
        <v>-5</v>
      </c>
      <c r="V69">
        <v>-5</v>
      </c>
      <c r="X69" t="s">
        <v>7574</v>
      </c>
      <c r="Z69" t="s">
        <v>315</v>
      </c>
      <c r="AD69" t="s">
        <v>7559</v>
      </c>
      <c r="AF69" t="s">
        <v>7575</v>
      </c>
      <c r="AH69" t="s">
        <v>202</v>
      </c>
      <c r="AI69" t="s">
        <v>318</v>
      </c>
      <c r="AJ69" t="s">
        <v>6466</v>
      </c>
      <c r="AO69" t="s">
        <v>7576</v>
      </c>
      <c r="AQ69">
        <v>1</v>
      </c>
      <c r="AR69" t="s">
        <v>321</v>
      </c>
      <c r="AS69" t="s">
        <v>321</v>
      </c>
      <c r="AU69" t="s">
        <v>7577</v>
      </c>
      <c r="AX69" t="s">
        <v>915</v>
      </c>
      <c r="AY69" t="s">
        <v>7565</v>
      </c>
      <c r="AZ69" t="s">
        <v>7578</v>
      </c>
      <c r="BA69" t="s">
        <v>255</v>
      </c>
      <c r="BB69" t="s">
        <v>7579</v>
      </c>
      <c r="BC69" t="s">
        <v>7580</v>
      </c>
      <c r="BD69" t="s">
        <v>7316</v>
      </c>
      <c r="BE69">
        <v>0</v>
      </c>
      <c r="BG69" t="s">
        <v>7581</v>
      </c>
      <c r="BH69" t="s">
        <v>7582</v>
      </c>
      <c r="BS69">
        <v>0</v>
      </c>
      <c r="BT69">
        <v>0</v>
      </c>
      <c r="BU69">
        <v>0</v>
      </c>
      <c r="BV69">
        <v>1</v>
      </c>
      <c r="BW69">
        <v>0</v>
      </c>
      <c r="BX69">
        <v>1</v>
      </c>
      <c r="BY69">
        <v>1</v>
      </c>
      <c r="CD69" t="s">
        <v>131</v>
      </c>
      <c r="CE69">
        <v>0</v>
      </c>
      <c r="CJ69" t="s">
        <v>132</v>
      </c>
      <c r="CO69" t="str">
        <f>HYPERLINK("http://www.d20pfsrd.com/bestiary/monster-listings/oozes/amoeba-swarm","Amoeba Swarm")</f>
        <v>Amoeba Swarm</v>
      </c>
      <c r="CP69">
        <v>1094</v>
      </c>
      <c r="CQ69">
        <v>0</v>
      </c>
      <c r="CR69">
        <v>0</v>
      </c>
      <c r="CS69">
        <v>0</v>
      </c>
      <c r="CT69">
        <v>0</v>
      </c>
    </row>
    <row r="70" spans="1:98" ht="15" customHeight="1" x14ac:dyDescent="0.2">
      <c r="A70" t="s">
        <v>7554</v>
      </c>
      <c r="B70" s="1" t="s">
        <v>1117</v>
      </c>
      <c r="C70">
        <v>400</v>
      </c>
      <c r="G70" t="s">
        <v>240</v>
      </c>
      <c r="H70" t="s">
        <v>393</v>
      </c>
      <c r="I70" t="s">
        <v>654</v>
      </c>
      <c r="J70" t="s">
        <v>138</v>
      </c>
      <c r="K70">
        <v>-5</v>
      </c>
      <c r="L70" t="s">
        <v>7555</v>
      </c>
      <c r="N70" t="s">
        <v>7556</v>
      </c>
      <c r="O70" t="s">
        <v>7557</v>
      </c>
      <c r="P70">
        <v>15</v>
      </c>
      <c r="Q70" t="s">
        <v>2963</v>
      </c>
      <c r="S70" t="s">
        <v>7558</v>
      </c>
      <c r="T70">
        <v>3</v>
      </c>
      <c r="U70">
        <v>-5</v>
      </c>
      <c r="V70">
        <v>-5</v>
      </c>
      <c r="X70" t="s">
        <v>3466</v>
      </c>
      <c r="AD70" t="s">
        <v>7559</v>
      </c>
      <c r="AF70" t="s">
        <v>7560</v>
      </c>
      <c r="AH70" t="s">
        <v>114</v>
      </c>
      <c r="AI70" t="s">
        <v>114</v>
      </c>
      <c r="AJ70" t="s">
        <v>7561</v>
      </c>
      <c r="AO70" t="s">
        <v>7562</v>
      </c>
      <c r="AQ70">
        <v>1</v>
      </c>
      <c r="AR70" t="s">
        <v>1128</v>
      </c>
      <c r="AS70" t="s">
        <v>7563</v>
      </c>
      <c r="AU70" t="s">
        <v>7564</v>
      </c>
      <c r="AX70" t="s">
        <v>915</v>
      </c>
      <c r="AY70" t="s">
        <v>7565</v>
      </c>
      <c r="AZ70" t="s">
        <v>7566</v>
      </c>
      <c r="BA70" t="s">
        <v>255</v>
      </c>
      <c r="BB70" t="s">
        <v>7567</v>
      </c>
      <c r="BD70" t="s">
        <v>7316</v>
      </c>
      <c r="BE70">
        <v>0</v>
      </c>
      <c r="BG70" t="s">
        <v>7568</v>
      </c>
      <c r="BH70" t="s">
        <v>7569</v>
      </c>
      <c r="BS70">
        <v>0</v>
      </c>
      <c r="BT70">
        <v>0</v>
      </c>
      <c r="BU70">
        <v>0</v>
      </c>
      <c r="BV70">
        <v>1</v>
      </c>
      <c r="BW70">
        <v>0</v>
      </c>
      <c r="BX70">
        <v>1</v>
      </c>
      <c r="BY70">
        <v>1</v>
      </c>
      <c r="CD70" t="s">
        <v>131</v>
      </c>
      <c r="CE70">
        <v>0</v>
      </c>
      <c r="CJ70" t="s">
        <v>132</v>
      </c>
      <c r="CO70" t="str">
        <f>HYPERLINK("http://www.d20pfsrd.com/bestiary/monster-listings/oozes/amoeba-giant","Amoeba, Giant")</f>
        <v>Amoeba, Giant</v>
      </c>
      <c r="CP70">
        <v>1093</v>
      </c>
      <c r="CQ70">
        <v>0</v>
      </c>
      <c r="CR70">
        <v>0</v>
      </c>
      <c r="CS70">
        <v>0</v>
      </c>
      <c r="CT70">
        <v>0</v>
      </c>
    </row>
    <row r="71" spans="1:98" ht="15" customHeight="1" x14ac:dyDescent="0.2">
      <c r="A71" t="s">
        <v>7583</v>
      </c>
      <c r="B71" s="1" t="s">
        <v>365</v>
      </c>
      <c r="C71">
        <v>1200</v>
      </c>
      <c r="G71" t="s">
        <v>240</v>
      </c>
      <c r="H71" t="s">
        <v>193</v>
      </c>
      <c r="I71" t="s">
        <v>261</v>
      </c>
      <c r="K71">
        <v>2</v>
      </c>
      <c r="L71" t="s">
        <v>7584</v>
      </c>
      <c r="N71" t="s">
        <v>2477</v>
      </c>
      <c r="O71" t="s">
        <v>2478</v>
      </c>
      <c r="P71">
        <v>45</v>
      </c>
      <c r="Q71" t="s">
        <v>456</v>
      </c>
      <c r="S71" t="s">
        <v>7585</v>
      </c>
      <c r="T71">
        <v>6</v>
      </c>
      <c r="U71">
        <v>7</v>
      </c>
      <c r="V71">
        <v>3</v>
      </c>
      <c r="X71" t="s">
        <v>4403</v>
      </c>
      <c r="Z71" t="s">
        <v>7586</v>
      </c>
      <c r="AA71" t="s">
        <v>4756</v>
      </c>
      <c r="AD71" t="s">
        <v>2921</v>
      </c>
      <c r="AF71" t="s">
        <v>7587</v>
      </c>
      <c r="AH71" t="s">
        <v>202</v>
      </c>
      <c r="AI71" t="s">
        <v>114</v>
      </c>
      <c r="AO71" t="s">
        <v>7588</v>
      </c>
      <c r="AQ71">
        <v>6</v>
      </c>
      <c r="AR71">
        <v>9</v>
      </c>
      <c r="AS71" t="s">
        <v>3700</v>
      </c>
      <c r="AT71" t="s">
        <v>7589</v>
      </c>
      <c r="AU71" t="s">
        <v>7590</v>
      </c>
      <c r="AV71" t="s">
        <v>7591</v>
      </c>
      <c r="AY71" t="s">
        <v>7592</v>
      </c>
      <c r="AZ71" t="s">
        <v>6215</v>
      </c>
      <c r="BA71" t="s">
        <v>277</v>
      </c>
      <c r="BB71" t="s">
        <v>7593</v>
      </c>
      <c r="BD71" t="s">
        <v>7316</v>
      </c>
      <c r="BE71">
        <v>0</v>
      </c>
      <c r="BF71" t="s">
        <v>7594</v>
      </c>
      <c r="BG71" t="s">
        <v>7595</v>
      </c>
      <c r="BH71" t="s">
        <v>7596</v>
      </c>
      <c r="BS71">
        <v>0</v>
      </c>
      <c r="BT71">
        <v>0</v>
      </c>
      <c r="BU71">
        <v>0</v>
      </c>
      <c r="BV71">
        <v>1</v>
      </c>
      <c r="BW71">
        <v>0</v>
      </c>
      <c r="BX71">
        <v>1</v>
      </c>
      <c r="BY71">
        <v>1</v>
      </c>
      <c r="CD71" t="s">
        <v>131</v>
      </c>
      <c r="CE71">
        <v>0</v>
      </c>
      <c r="CJ71" t="s">
        <v>132</v>
      </c>
      <c r="CO71" t="str">
        <f>HYPERLINK("http://www.d20pfsrd.com/bestiary/monster-listings/magical-beasts/amphisbaena","Amphisbaena")</f>
        <v>Amphisbaena</v>
      </c>
      <c r="CP71">
        <v>1095</v>
      </c>
      <c r="CQ71">
        <v>0</v>
      </c>
      <c r="CR71">
        <v>0</v>
      </c>
      <c r="CS71">
        <v>0</v>
      </c>
      <c r="CT71">
        <v>0</v>
      </c>
    </row>
    <row r="72" spans="1:98" ht="15" customHeight="1" x14ac:dyDescent="0.2">
      <c r="A72" t="s">
        <v>1824</v>
      </c>
      <c r="B72" s="1" t="s">
        <v>192</v>
      </c>
      <c r="C72">
        <v>76800</v>
      </c>
      <c r="G72" t="s">
        <v>575</v>
      </c>
      <c r="H72" t="s">
        <v>136</v>
      </c>
      <c r="I72" t="s">
        <v>1780</v>
      </c>
      <c r="J72" t="s">
        <v>1781</v>
      </c>
      <c r="K72">
        <v>4</v>
      </c>
      <c r="L72" t="s">
        <v>1825</v>
      </c>
      <c r="M72" t="s">
        <v>1826</v>
      </c>
      <c r="N72" t="s">
        <v>1827</v>
      </c>
      <c r="O72" t="s">
        <v>1828</v>
      </c>
      <c r="P72">
        <v>297</v>
      </c>
      <c r="Q72" t="s">
        <v>1829</v>
      </c>
      <c r="S72" t="s">
        <v>1830</v>
      </c>
      <c r="T72">
        <v>20</v>
      </c>
      <c r="U72">
        <v>13</v>
      </c>
      <c r="V72">
        <v>18</v>
      </c>
      <c r="Y72" t="s">
        <v>1831</v>
      </c>
      <c r="Z72" t="s">
        <v>1787</v>
      </c>
      <c r="AB72">
        <v>27</v>
      </c>
      <c r="AD72" t="s">
        <v>1811</v>
      </c>
      <c r="AF72" t="s">
        <v>1832</v>
      </c>
      <c r="AH72" t="s">
        <v>147</v>
      </c>
      <c r="AI72" t="s">
        <v>1833</v>
      </c>
      <c r="AJ72" t="s">
        <v>1834</v>
      </c>
      <c r="AK72" t="s">
        <v>1835</v>
      </c>
      <c r="AL72" t="s">
        <v>1836</v>
      </c>
      <c r="AO72" t="s">
        <v>1837</v>
      </c>
      <c r="AQ72">
        <v>22</v>
      </c>
      <c r="AR72">
        <v>35</v>
      </c>
      <c r="AS72" t="s">
        <v>1838</v>
      </c>
      <c r="AT72" t="s">
        <v>1839</v>
      </c>
      <c r="AU72" t="s">
        <v>1840</v>
      </c>
      <c r="AW72" t="s">
        <v>1841</v>
      </c>
      <c r="AX72" t="s">
        <v>1795</v>
      </c>
      <c r="AY72" t="s">
        <v>1796</v>
      </c>
      <c r="AZ72" t="s">
        <v>670</v>
      </c>
      <c r="BA72" t="s">
        <v>1797</v>
      </c>
      <c r="BB72" t="s">
        <v>1798</v>
      </c>
      <c r="BC72" t="s">
        <v>1799</v>
      </c>
      <c r="BD72" t="s">
        <v>128</v>
      </c>
      <c r="BE72">
        <v>0</v>
      </c>
      <c r="BF72" t="s">
        <v>1800</v>
      </c>
      <c r="BG72" t="s">
        <v>1801</v>
      </c>
      <c r="BH72" t="s">
        <v>1842</v>
      </c>
      <c r="BS72">
        <v>0</v>
      </c>
      <c r="BT72">
        <v>0</v>
      </c>
      <c r="BU72">
        <v>1</v>
      </c>
      <c r="BV72">
        <v>0</v>
      </c>
      <c r="BW72">
        <v>0</v>
      </c>
      <c r="BX72">
        <v>1</v>
      </c>
      <c r="BY72">
        <v>1</v>
      </c>
      <c r="CD72" t="s">
        <v>1843</v>
      </c>
      <c r="CE72">
        <v>0</v>
      </c>
      <c r="CJ72" t="s">
        <v>132</v>
      </c>
      <c r="CO72" t="str">
        <f>HYPERLINK("http://www.d20pfsrd.com/bestiary/monster-listings/dragons/dragon/chromatic-black/ancient-black-dragon","Ancient Black Dragon")</f>
        <v>Ancient Black Dragon</v>
      </c>
      <c r="CP72">
        <v>113</v>
      </c>
      <c r="CQ72">
        <v>0</v>
      </c>
      <c r="CR72">
        <v>0</v>
      </c>
      <c r="CS72">
        <v>0</v>
      </c>
      <c r="CT72">
        <v>0</v>
      </c>
    </row>
    <row r="73" spans="1:98" ht="15" customHeight="1" x14ac:dyDescent="0.2">
      <c r="A73" t="s">
        <v>1844</v>
      </c>
      <c r="B73" s="1" t="s">
        <v>1845</v>
      </c>
      <c r="C73">
        <v>153600</v>
      </c>
      <c r="G73" t="s">
        <v>135</v>
      </c>
      <c r="H73" t="s">
        <v>1035</v>
      </c>
      <c r="I73" t="s">
        <v>1780</v>
      </c>
      <c r="J73" t="s">
        <v>1846</v>
      </c>
      <c r="K73">
        <v>3</v>
      </c>
      <c r="L73" t="s">
        <v>1847</v>
      </c>
      <c r="M73" t="s">
        <v>1848</v>
      </c>
      <c r="N73" t="s">
        <v>1849</v>
      </c>
      <c r="O73" t="s">
        <v>1850</v>
      </c>
      <c r="P73">
        <v>324</v>
      </c>
      <c r="Q73" t="s">
        <v>1851</v>
      </c>
      <c r="S73" t="s">
        <v>1852</v>
      </c>
      <c r="T73">
        <v>21</v>
      </c>
      <c r="U73">
        <v>13</v>
      </c>
      <c r="V73">
        <v>19</v>
      </c>
      <c r="Y73" t="s">
        <v>1831</v>
      </c>
      <c r="Z73" t="s">
        <v>1853</v>
      </c>
      <c r="AB73">
        <v>29</v>
      </c>
      <c r="AD73" t="s">
        <v>1854</v>
      </c>
      <c r="AF73" t="s">
        <v>1855</v>
      </c>
      <c r="AH73" t="s">
        <v>496</v>
      </c>
      <c r="AI73" t="s">
        <v>1856</v>
      </c>
      <c r="AJ73" t="s">
        <v>1857</v>
      </c>
      <c r="AK73" t="s">
        <v>1858</v>
      </c>
      <c r="AL73" t="s">
        <v>1859</v>
      </c>
      <c r="AO73" t="s">
        <v>1860</v>
      </c>
      <c r="AQ73">
        <v>24</v>
      </c>
      <c r="AR73">
        <v>40</v>
      </c>
      <c r="AS73" t="s">
        <v>1861</v>
      </c>
      <c r="AT73" t="s">
        <v>1862</v>
      </c>
      <c r="AU73" t="s">
        <v>1863</v>
      </c>
      <c r="AW73" t="s">
        <v>1864</v>
      </c>
      <c r="AX73" t="s">
        <v>1865</v>
      </c>
      <c r="AY73" t="s">
        <v>1866</v>
      </c>
      <c r="AZ73" t="s">
        <v>670</v>
      </c>
      <c r="BA73" t="s">
        <v>1797</v>
      </c>
      <c r="BB73" t="s">
        <v>1867</v>
      </c>
      <c r="BC73" t="s">
        <v>1799</v>
      </c>
      <c r="BD73" t="s">
        <v>128</v>
      </c>
      <c r="BE73">
        <v>0</v>
      </c>
      <c r="BF73" t="s">
        <v>1868</v>
      </c>
      <c r="BG73" t="s">
        <v>1869</v>
      </c>
      <c r="BH73" t="s">
        <v>1870</v>
      </c>
      <c r="BS73">
        <v>0</v>
      </c>
      <c r="BT73">
        <v>0</v>
      </c>
      <c r="BU73">
        <v>1</v>
      </c>
      <c r="BV73">
        <v>0</v>
      </c>
      <c r="BW73">
        <v>1</v>
      </c>
      <c r="BX73">
        <v>0</v>
      </c>
      <c r="BY73">
        <v>1</v>
      </c>
      <c r="CD73" t="s">
        <v>1843</v>
      </c>
      <c r="CE73">
        <v>0</v>
      </c>
      <c r="CJ73" t="s">
        <v>132</v>
      </c>
      <c r="CO73" t="str">
        <f>HYPERLINK("http://www.d20pfsrd.com/bestiary/monster-listings/dragons/dragon/-chromatic-blue/ancient-blue-dragon","Ancient Blue Dragon")</f>
        <v>Ancient Blue Dragon</v>
      </c>
      <c r="CP73">
        <v>116</v>
      </c>
      <c r="CQ73">
        <v>0</v>
      </c>
      <c r="CR73">
        <v>0</v>
      </c>
      <c r="CS73">
        <v>0</v>
      </c>
      <c r="CT73">
        <v>0</v>
      </c>
    </row>
    <row r="74" spans="1:98" ht="15" customHeight="1" x14ac:dyDescent="0.2">
      <c r="A74" t="s">
        <v>2097</v>
      </c>
      <c r="B74" s="1" t="s">
        <v>192</v>
      </c>
      <c r="C74">
        <v>76800</v>
      </c>
      <c r="G74" t="s">
        <v>2068</v>
      </c>
      <c r="H74" t="s">
        <v>136</v>
      </c>
      <c r="I74" t="s">
        <v>1780</v>
      </c>
      <c r="J74" t="s">
        <v>1954</v>
      </c>
      <c r="K74">
        <v>4</v>
      </c>
      <c r="L74" t="s">
        <v>1825</v>
      </c>
      <c r="M74" t="s">
        <v>2098</v>
      </c>
      <c r="N74" t="s">
        <v>1827</v>
      </c>
      <c r="O74" t="s">
        <v>1828</v>
      </c>
      <c r="P74">
        <v>297</v>
      </c>
      <c r="Q74" t="s">
        <v>1829</v>
      </c>
      <c r="S74" t="s">
        <v>1830</v>
      </c>
      <c r="T74">
        <v>20</v>
      </c>
      <c r="U74">
        <v>13</v>
      </c>
      <c r="V74">
        <v>18</v>
      </c>
      <c r="Y74" t="s">
        <v>1831</v>
      </c>
      <c r="Z74" t="s">
        <v>1960</v>
      </c>
      <c r="AB74">
        <v>27</v>
      </c>
      <c r="AC74" t="s">
        <v>1961</v>
      </c>
      <c r="AD74" t="s">
        <v>2087</v>
      </c>
      <c r="AF74" t="s">
        <v>2099</v>
      </c>
      <c r="AH74" t="s">
        <v>114</v>
      </c>
      <c r="AI74" t="s">
        <v>114</v>
      </c>
      <c r="AJ74" t="s">
        <v>2100</v>
      </c>
      <c r="AK74" t="s">
        <v>2101</v>
      </c>
      <c r="AL74" t="s">
        <v>2102</v>
      </c>
      <c r="AO74" t="s">
        <v>2103</v>
      </c>
      <c r="AQ74">
        <v>22</v>
      </c>
      <c r="AR74">
        <v>35</v>
      </c>
      <c r="AS74" t="s">
        <v>1838</v>
      </c>
      <c r="AT74" t="s">
        <v>2104</v>
      </c>
      <c r="AU74" t="s">
        <v>2105</v>
      </c>
      <c r="AW74" t="s">
        <v>2106</v>
      </c>
      <c r="AX74" t="s">
        <v>2079</v>
      </c>
      <c r="AY74" t="s">
        <v>1866</v>
      </c>
      <c r="AZ74" t="s">
        <v>670</v>
      </c>
      <c r="BA74" t="s">
        <v>1797</v>
      </c>
      <c r="BB74" t="s">
        <v>2080</v>
      </c>
      <c r="BC74" t="s">
        <v>2081</v>
      </c>
      <c r="BD74" t="s">
        <v>128</v>
      </c>
      <c r="BE74">
        <v>0</v>
      </c>
      <c r="BF74" t="s">
        <v>2082</v>
      </c>
      <c r="BG74" t="s">
        <v>2083</v>
      </c>
      <c r="BH74" t="s">
        <v>2107</v>
      </c>
      <c r="BS74">
        <v>0</v>
      </c>
      <c r="BT74">
        <v>0</v>
      </c>
      <c r="BU74">
        <v>1</v>
      </c>
      <c r="BV74">
        <v>0</v>
      </c>
      <c r="BW74">
        <v>1</v>
      </c>
      <c r="BX74">
        <v>0</v>
      </c>
      <c r="BY74">
        <v>1</v>
      </c>
      <c r="CD74" t="s">
        <v>1843</v>
      </c>
      <c r="CE74">
        <v>0</v>
      </c>
      <c r="CJ74" t="s">
        <v>132</v>
      </c>
      <c r="CO74" t="str">
        <f>HYPERLINK("http://www.d20pfsrd.com/bestiary/monster-listings/dragons/dragon/-metallic-brass/ancient-brass-dragon","Ancient Brass Dragon")</f>
        <v>Ancient Brass Dragon</v>
      </c>
      <c r="CP74">
        <v>130</v>
      </c>
      <c r="CQ74">
        <v>0</v>
      </c>
      <c r="CR74">
        <v>0</v>
      </c>
      <c r="CS74">
        <v>0</v>
      </c>
      <c r="CT74">
        <v>0</v>
      </c>
    </row>
    <row r="75" spans="1:98" ht="15" customHeight="1" x14ac:dyDescent="0.2">
      <c r="A75" t="s">
        <v>8794</v>
      </c>
      <c r="B75" s="1" t="s">
        <v>192</v>
      </c>
      <c r="C75">
        <v>76800</v>
      </c>
      <c r="G75" t="s">
        <v>3133</v>
      </c>
      <c r="H75" t="s">
        <v>136</v>
      </c>
      <c r="I75" t="s">
        <v>1780</v>
      </c>
      <c r="J75" t="s">
        <v>3113</v>
      </c>
      <c r="K75">
        <v>3</v>
      </c>
      <c r="L75" t="s">
        <v>2224</v>
      </c>
      <c r="M75" t="s">
        <v>1937</v>
      </c>
      <c r="N75" t="s">
        <v>8795</v>
      </c>
      <c r="O75" t="s">
        <v>8796</v>
      </c>
      <c r="P75">
        <v>275</v>
      </c>
      <c r="Q75" t="s">
        <v>8797</v>
      </c>
      <c r="S75" t="s">
        <v>8798</v>
      </c>
      <c r="T75">
        <v>19</v>
      </c>
      <c r="U75">
        <v>14</v>
      </c>
      <c r="V75">
        <v>18</v>
      </c>
      <c r="Y75" t="s">
        <v>1831</v>
      </c>
      <c r="Z75" t="s">
        <v>1787</v>
      </c>
      <c r="AB75">
        <v>27</v>
      </c>
      <c r="AD75" t="s">
        <v>1811</v>
      </c>
      <c r="AF75" t="s">
        <v>8799</v>
      </c>
      <c r="AH75" t="s">
        <v>147</v>
      </c>
      <c r="AI75" t="s">
        <v>1833</v>
      </c>
      <c r="AJ75" t="s">
        <v>8800</v>
      </c>
      <c r="AK75" t="s">
        <v>8801</v>
      </c>
      <c r="AL75" t="s">
        <v>8802</v>
      </c>
      <c r="AO75" t="s">
        <v>8803</v>
      </c>
      <c r="AQ75">
        <v>22</v>
      </c>
      <c r="AR75">
        <v>38</v>
      </c>
      <c r="AS75" t="s">
        <v>7296</v>
      </c>
      <c r="AT75" t="s">
        <v>8804</v>
      </c>
      <c r="AU75" t="s">
        <v>8805</v>
      </c>
      <c r="AW75" t="s">
        <v>8806</v>
      </c>
      <c r="AX75" t="s">
        <v>8773</v>
      </c>
      <c r="AY75" t="s">
        <v>8774</v>
      </c>
      <c r="AZ75" t="s">
        <v>670</v>
      </c>
      <c r="BA75" t="s">
        <v>1797</v>
      </c>
      <c r="BB75" t="s">
        <v>8775</v>
      </c>
      <c r="BC75" t="s">
        <v>8776</v>
      </c>
      <c r="BD75" t="s">
        <v>7316</v>
      </c>
      <c r="BE75">
        <v>0</v>
      </c>
      <c r="BF75" t="s">
        <v>8777</v>
      </c>
      <c r="BG75" t="s">
        <v>8778</v>
      </c>
      <c r="BH75" t="s">
        <v>8807</v>
      </c>
      <c r="BR75" t="s">
        <v>8780</v>
      </c>
      <c r="BS75">
        <v>0</v>
      </c>
      <c r="BT75">
        <v>0</v>
      </c>
      <c r="BU75">
        <v>1</v>
      </c>
      <c r="BV75">
        <v>0</v>
      </c>
      <c r="BW75">
        <v>0</v>
      </c>
      <c r="BX75">
        <v>1</v>
      </c>
      <c r="BY75">
        <v>1</v>
      </c>
      <c r="CD75" t="s">
        <v>1843</v>
      </c>
      <c r="CE75">
        <v>0</v>
      </c>
      <c r="CJ75" t="s">
        <v>132</v>
      </c>
      <c r="CO75" t="str">
        <f>HYPERLINK("http://www.d20pfsrd.com/bestiary/monster-listings/dragons/dragon/-primal-brine","Ancient Brine Dragon")</f>
        <v>Ancient Brine Dragon</v>
      </c>
      <c r="CP75">
        <v>1172</v>
      </c>
      <c r="CQ75">
        <v>0</v>
      </c>
      <c r="CR75">
        <v>0</v>
      </c>
      <c r="CS75">
        <v>0</v>
      </c>
      <c r="CT75">
        <v>0</v>
      </c>
    </row>
    <row r="76" spans="1:98" ht="15" customHeight="1" x14ac:dyDescent="0.2">
      <c r="A76" t="s">
        <v>2140</v>
      </c>
      <c r="B76" s="1" t="s">
        <v>1845</v>
      </c>
      <c r="C76">
        <v>153600</v>
      </c>
      <c r="G76" t="s">
        <v>366</v>
      </c>
      <c r="H76" t="s">
        <v>1035</v>
      </c>
      <c r="I76" t="s">
        <v>1780</v>
      </c>
      <c r="J76" t="s">
        <v>1781</v>
      </c>
      <c r="K76">
        <v>3</v>
      </c>
      <c r="L76" t="s">
        <v>2141</v>
      </c>
      <c r="M76" t="s">
        <v>2142</v>
      </c>
      <c r="N76" t="s">
        <v>1849</v>
      </c>
      <c r="O76" t="s">
        <v>1850</v>
      </c>
      <c r="P76">
        <v>324</v>
      </c>
      <c r="Q76" t="s">
        <v>1851</v>
      </c>
      <c r="S76" t="s">
        <v>2143</v>
      </c>
      <c r="T76">
        <v>21</v>
      </c>
      <c r="U76">
        <v>13</v>
      </c>
      <c r="V76">
        <v>21</v>
      </c>
      <c r="Y76" t="s">
        <v>1831</v>
      </c>
      <c r="Z76" t="s">
        <v>1853</v>
      </c>
      <c r="AB76">
        <v>29</v>
      </c>
      <c r="AD76" t="s">
        <v>32276</v>
      </c>
      <c r="AF76" t="s">
        <v>2144</v>
      </c>
      <c r="AH76" t="s">
        <v>496</v>
      </c>
      <c r="AI76" t="s">
        <v>1856</v>
      </c>
      <c r="AJ76" t="s">
        <v>2145</v>
      </c>
      <c r="AK76" t="s">
        <v>2146</v>
      </c>
      <c r="AL76" t="s">
        <v>2147</v>
      </c>
      <c r="AO76" t="s">
        <v>2148</v>
      </c>
      <c r="AQ76">
        <v>24</v>
      </c>
      <c r="AR76">
        <v>40</v>
      </c>
      <c r="AS76" t="s">
        <v>1861</v>
      </c>
      <c r="AT76" t="s">
        <v>2149</v>
      </c>
      <c r="AU76" t="s">
        <v>2150</v>
      </c>
      <c r="AW76" t="s">
        <v>2151</v>
      </c>
      <c r="AX76" t="s">
        <v>2138</v>
      </c>
      <c r="AY76" t="s">
        <v>2121</v>
      </c>
      <c r="AZ76" t="s">
        <v>670</v>
      </c>
      <c r="BA76" t="s">
        <v>1797</v>
      </c>
      <c r="BB76" t="s">
        <v>2122</v>
      </c>
      <c r="BC76" t="s">
        <v>2081</v>
      </c>
      <c r="BD76" t="s">
        <v>128</v>
      </c>
      <c r="BE76">
        <v>0</v>
      </c>
      <c r="BF76" t="s">
        <v>2123</v>
      </c>
      <c r="BG76" t="s">
        <v>2124</v>
      </c>
      <c r="BH76" t="s">
        <v>2152</v>
      </c>
      <c r="BS76">
        <v>0</v>
      </c>
      <c r="BT76">
        <v>0</v>
      </c>
      <c r="BU76">
        <v>1</v>
      </c>
      <c r="BV76">
        <v>0</v>
      </c>
      <c r="BW76">
        <v>0</v>
      </c>
      <c r="BX76">
        <v>0</v>
      </c>
      <c r="BY76">
        <v>1</v>
      </c>
      <c r="CD76" t="s">
        <v>1843</v>
      </c>
      <c r="CE76">
        <v>0</v>
      </c>
      <c r="CJ76" t="s">
        <v>132</v>
      </c>
      <c r="CO76" t="str">
        <f>HYPERLINK("http://www.d20pfsrd.com/bestiary/monster-listings/dragons/dragon/-metallic-bronze/ancient-bronze-dragon","Ancient Bronze Dragon")</f>
        <v>Ancient Bronze Dragon</v>
      </c>
      <c r="CP76">
        <v>133</v>
      </c>
      <c r="CQ76">
        <v>0</v>
      </c>
      <c r="CR76">
        <v>0</v>
      </c>
      <c r="CS76">
        <v>0</v>
      </c>
      <c r="CT76">
        <v>0</v>
      </c>
    </row>
    <row r="77" spans="1:98" ht="15" customHeight="1" x14ac:dyDescent="0.2">
      <c r="A77" t="s">
        <v>8838</v>
      </c>
      <c r="B77" s="1" t="s">
        <v>1845</v>
      </c>
      <c r="C77">
        <v>153600</v>
      </c>
      <c r="G77" t="s">
        <v>923</v>
      </c>
      <c r="H77" t="s">
        <v>1035</v>
      </c>
      <c r="I77" t="s">
        <v>1780</v>
      </c>
      <c r="J77" t="s">
        <v>3049</v>
      </c>
      <c r="K77">
        <v>2</v>
      </c>
      <c r="L77" t="s">
        <v>8839</v>
      </c>
      <c r="M77" t="s">
        <v>8840</v>
      </c>
      <c r="N77" t="s">
        <v>8841</v>
      </c>
      <c r="O77" t="s">
        <v>8842</v>
      </c>
      <c r="P77">
        <v>324</v>
      </c>
      <c r="Q77" t="s">
        <v>1851</v>
      </c>
      <c r="S77" t="s">
        <v>8843</v>
      </c>
      <c r="T77">
        <v>21</v>
      </c>
      <c r="U77">
        <v>12</v>
      </c>
      <c r="V77">
        <v>21</v>
      </c>
      <c r="Y77" t="s">
        <v>1831</v>
      </c>
      <c r="Z77" t="s">
        <v>1853</v>
      </c>
      <c r="AB77">
        <v>29</v>
      </c>
      <c r="AD77" t="s">
        <v>1942</v>
      </c>
      <c r="AF77" t="s">
        <v>8844</v>
      </c>
      <c r="AH77" t="s">
        <v>496</v>
      </c>
      <c r="AI77" t="s">
        <v>1856</v>
      </c>
      <c r="AJ77" t="s">
        <v>8845</v>
      </c>
      <c r="AK77" t="s">
        <v>8846</v>
      </c>
      <c r="AL77" t="s">
        <v>8847</v>
      </c>
      <c r="AO77" t="s">
        <v>8848</v>
      </c>
      <c r="AQ77">
        <v>24</v>
      </c>
      <c r="AR77">
        <v>39</v>
      </c>
      <c r="AS77" t="s">
        <v>7296</v>
      </c>
      <c r="AT77" t="s">
        <v>8849</v>
      </c>
      <c r="AU77" t="s">
        <v>8850</v>
      </c>
      <c r="AW77" t="s">
        <v>8835</v>
      </c>
      <c r="AX77" t="s">
        <v>8851</v>
      </c>
      <c r="AY77" t="s">
        <v>8818</v>
      </c>
      <c r="AZ77" t="s">
        <v>670</v>
      </c>
      <c r="BA77" t="s">
        <v>1797</v>
      </c>
      <c r="BB77" t="s">
        <v>8819</v>
      </c>
      <c r="BC77" t="s">
        <v>8776</v>
      </c>
      <c r="BD77" t="s">
        <v>7316</v>
      </c>
      <c r="BE77">
        <v>0</v>
      </c>
      <c r="BF77" t="s">
        <v>8820</v>
      </c>
      <c r="BG77" t="s">
        <v>8821</v>
      </c>
      <c r="BH77" t="s">
        <v>8852</v>
      </c>
      <c r="BS77">
        <v>0</v>
      </c>
      <c r="BT77">
        <v>0</v>
      </c>
      <c r="BU77">
        <v>1</v>
      </c>
      <c r="BV77">
        <v>0</v>
      </c>
      <c r="BW77">
        <v>0</v>
      </c>
      <c r="BX77">
        <v>1</v>
      </c>
      <c r="BY77">
        <v>1</v>
      </c>
      <c r="CA77" t="s">
        <v>8780</v>
      </c>
      <c r="CD77" t="s">
        <v>1843</v>
      </c>
      <c r="CE77">
        <v>0</v>
      </c>
      <c r="CJ77" t="s">
        <v>132</v>
      </c>
      <c r="CO77" t="str">
        <f>HYPERLINK("http://www.d20pfsrd.com/bestiary/monster-listings/dragons/dragon/-primal-cloud","Ancient Cloud Dragon")</f>
        <v>Ancient Cloud Dragon</v>
      </c>
      <c r="CP77">
        <v>1175</v>
      </c>
      <c r="CQ77">
        <v>0</v>
      </c>
      <c r="CR77">
        <v>0</v>
      </c>
      <c r="CS77">
        <v>0</v>
      </c>
      <c r="CT77">
        <v>0</v>
      </c>
    </row>
    <row r="78" spans="1:98" ht="15" customHeight="1" x14ac:dyDescent="0.2">
      <c r="A78" t="s">
        <v>2189</v>
      </c>
      <c r="B78" s="1" t="s">
        <v>1246</v>
      </c>
      <c r="C78">
        <v>102400</v>
      </c>
      <c r="G78" t="s">
        <v>2068</v>
      </c>
      <c r="H78" t="s">
        <v>136</v>
      </c>
      <c r="I78" t="s">
        <v>1780</v>
      </c>
      <c r="J78" t="s">
        <v>1846</v>
      </c>
      <c r="K78">
        <v>4</v>
      </c>
      <c r="L78" t="s">
        <v>1847</v>
      </c>
      <c r="M78" t="s">
        <v>2190</v>
      </c>
      <c r="N78" t="s">
        <v>2191</v>
      </c>
      <c r="O78" t="s">
        <v>2192</v>
      </c>
      <c r="P78">
        <v>310</v>
      </c>
      <c r="Q78" t="s">
        <v>1940</v>
      </c>
      <c r="S78" t="s">
        <v>2193</v>
      </c>
      <c r="T78">
        <v>20</v>
      </c>
      <c r="U78">
        <v>13</v>
      </c>
      <c r="V78">
        <v>19</v>
      </c>
      <c r="X78" t="s">
        <v>171</v>
      </c>
      <c r="Y78" t="s">
        <v>1831</v>
      </c>
      <c r="Z78" t="s">
        <v>1787</v>
      </c>
      <c r="AB78">
        <v>28</v>
      </c>
      <c r="AD78" t="s">
        <v>1962</v>
      </c>
      <c r="AE78" t="s">
        <v>2158</v>
      </c>
      <c r="AF78" t="s">
        <v>2194</v>
      </c>
      <c r="AH78" t="s">
        <v>147</v>
      </c>
      <c r="AI78" t="s">
        <v>1833</v>
      </c>
      <c r="AJ78" t="s">
        <v>2195</v>
      </c>
      <c r="AK78" t="s">
        <v>2196</v>
      </c>
      <c r="AL78" t="s">
        <v>2197</v>
      </c>
      <c r="AO78" t="s">
        <v>2198</v>
      </c>
      <c r="AQ78">
        <v>23</v>
      </c>
      <c r="AR78">
        <v>36</v>
      </c>
      <c r="AS78" t="s">
        <v>2199</v>
      </c>
      <c r="AT78" t="s">
        <v>2200</v>
      </c>
      <c r="AU78" t="s">
        <v>2201</v>
      </c>
      <c r="AW78" t="s">
        <v>2202</v>
      </c>
      <c r="AX78" t="s">
        <v>2187</v>
      </c>
      <c r="AY78" t="s">
        <v>2167</v>
      </c>
      <c r="AZ78" t="s">
        <v>670</v>
      </c>
      <c r="BA78" t="s">
        <v>1797</v>
      </c>
      <c r="BB78" t="s">
        <v>2168</v>
      </c>
      <c r="BC78" t="s">
        <v>2081</v>
      </c>
      <c r="BD78" t="s">
        <v>128</v>
      </c>
      <c r="BE78">
        <v>0</v>
      </c>
      <c r="BF78" t="s">
        <v>2169</v>
      </c>
      <c r="BG78" t="s">
        <v>2170</v>
      </c>
      <c r="BH78" t="s">
        <v>2203</v>
      </c>
      <c r="BS78">
        <v>0</v>
      </c>
      <c r="BT78">
        <v>0</v>
      </c>
      <c r="BU78">
        <v>1</v>
      </c>
      <c r="BV78">
        <v>1</v>
      </c>
      <c r="BW78">
        <v>0</v>
      </c>
      <c r="BX78">
        <v>0</v>
      </c>
      <c r="BY78">
        <v>1</v>
      </c>
      <c r="CD78" t="s">
        <v>1843</v>
      </c>
      <c r="CE78">
        <v>0</v>
      </c>
      <c r="CJ78" t="s">
        <v>132</v>
      </c>
      <c r="CO78" t="str">
        <f>HYPERLINK("http://www.d20pfsrd.com/bestiary/monster-listings/dragons/dragon/-metallic-copper/ancient-copper-dragon","Ancient Copper Dragon")</f>
        <v>Ancient Copper Dragon</v>
      </c>
      <c r="CP78">
        <v>136</v>
      </c>
      <c r="CQ78">
        <v>0</v>
      </c>
      <c r="CR78">
        <v>0</v>
      </c>
      <c r="CS78">
        <v>0</v>
      </c>
      <c r="CT78">
        <v>0</v>
      </c>
    </row>
    <row r="79" spans="1:98" ht="15" customHeight="1" x14ac:dyDescent="0.2">
      <c r="A79" t="s">
        <v>8883</v>
      </c>
      <c r="B79" s="1" t="s">
        <v>2051</v>
      </c>
      <c r="C79">
        <v>51200</v>
      </c>
      <c r="G79" t="s">
        <v>2068</v>
      </c>
      <c r="H79" t="s">
        <v>136</v>
      </c>
      <c r="I79" t="s">
        <v>1780</v>
      </c>
      <c r="J79" t="s">
        <v>3134</v>
      </c>
      <c r="K79">
        <v>4</v>
      </c>
      <c r="L79" t="s">
        <v>8884</v>
      </c>
      <c r="M79" t="s">
        <v>8840</v>
      </c>
      <c r="N79" t="s">
        <v>2054</v>
      </c>
      <c r="O79" t="s">
        <v>2055</v>
      </c>
      <c r="P79">
        <v>283</v>
      </c>
      <c r="Q79" t="s">
        <v>2056</v>
      </c>
      <c r="S79" t="s">
        <v>8885</v>
      </c>
      <c r="T79">
        <v>21</v>
      </c>
      <c r="U79">
        <v>14</v>
      </c>
      <c r="V79">
        <v>17</v>
      </c>
      <c r="X79" t="s">
        <v>8886</v>
      </c>
      <c r="Y79" t="s">
        <v>1831</v>
      </c>
      <c r="Z79" t="s">
        <v>8856</v>
      </c>
      <c r="AB79">
        <v>26</v>
      </c>
      <c r="AD79" t="s">
        <v>8873</v>
      </c>
      <c r="AF79" t="s">
        <v>8887</v>
      </c>
      <c r="AH79" t="s">
        <v>202</v>
      </c>
      <c r="AI79" t="s">
        <v>1813</v>
      </c>
      <c r="AJ79" t="s">
        <v>8888</v>
      </c>
      <c r="AK79" t="s">
        <v>8889</v>
      </c>
      <c r="AL79" t="s">
        <v>8890</v>
      </c>
      <c r="AO79" t="s">
        <v>8891</v>
      </c>
      <c r="AQ79">
        <v>21</v>
      </c>
      <c r="AR79">
        <v>33</v>
      </c>
      <c r="AS79" t="s">
        <v>8892</v>
      </c>
      <c r="AT79" t="s">
        <v>8893</v>
      </c>
      <c r="AU79" t="s">
        <v>8894</v>
      </c>
      <c r="AW79" t="s">
        <v>8895</v>
      </c>
      <c r="AX79" t="s">
        <v>8865</v>
      </c>
      <c r="AY79" t="s">
        <v>8242</v>
      </c>
      <c r="AZ79" t="s">
        <v>670</v>
      </c>
      <c r="BA79" t="s">
        <v>1797</v>
      </c>
      <c r="BB79" t="s">
        <v>8866</v>
      </c>
      <c r="BC79" t="s">
        <v>8776</v>
      </c>
      <c r="BD79" t="s">
        <v>7316</v>
      </c>
      <c r="BE79">
        <v>0</v>
      </c>
      <c r="BF79" t="s">
        <v>8867</v>
      </c>
      <c r="BG79" t="s">
        <v>8868</v>
      </c>
      <c r="BH79" t="s">
        <v>8896</v>
      </c>
      <c r="BS79">
        <v>0</v>
      </c>
      <c r="BT79">
        <v>0</v>
      </c>
      <c r="BU79">
        <v>1</v>
      </c>
      <c r="BV79">
        <v>1</v>
      </c>
      <c r="BW79">
        <v>1</v>
      </c>
      <c r="BX79">
        <v>0</v>
      </c>
      <c r="BY79">
        <v>1</v>
      </c>
      <c r="CD79" t="s">
        <v>1843</v>
      </c>
      <c r="CE79">
        <v>0</v>
      </c>
      <c r="CJ79" t="s">
        <v>132</v>
      </c>
      <c r="CO79" t="str">
        <f>HYPERLINK("http://www.d20pfsrd.com/bestiary/monster-listings/dragons/dragon/-primal-crystal","Ancient Crystal Dragon")</f>
        <v>Ancient Crystal Dragon</v>
      </c>
      <c r="CP79">
        <v>1178</v>
      </c>
      <c r="CQ79">
        <v>0</v>
      </c>
      <c r="CR79">
        <v>0</v>
      </c>
      <c r="CS79">
        <v>0</v>
      </c>
      <c r="CT79">
        <v>0</v>
      </c>
    </row>
    <row r="80" spans="1:98" ht="15" customHeight="1" x14ac:dyDescent="0.2">
      <c r="A80" t="s">
        <v>15921</v>
      </c>
      <c r="B80" s="1" t="s">
        <v>1993</v>
      </c>
      <c r="C80">
        <v>204800</v>
      </c>
      <c r="G80" t="s">
        <v>575</v>
      </c>
      <c r="H80" t="s">
        <v>1035</v>
      </c>
      <c r="I80" t="s">
        <v>1780</v>
      </c>
      <c r="J80" t="s">
        <v>1846</v>
      </c>
      <c r="K80">
        <v>3</v>
      </c>
      <c r="L80" t="s">
        <v>15922</v>
      </c>
      <c r="M80" t="s">
        <v>8947</v>
      </c>
      <c r="N80" t="s">
        <v>2244</v>
      </c>
      <c r="O80" t="s">
        <v>2245</v>
      </c>
      <c r="P80">
        <v>387</v>
      </c>
      <c r="Q80" t="s">
        <v>15923</v>
      </c>
      <c r="S80" t="s">
        <v>1999</v>
      </c>
      <c r="T80">
        <v>22</v>
      </c>
      <c r="U80">
        <v>13</v>
      </c>
      <c r="V80">
        <v>21</v>
      </c>
      <c r="Y80" t="s">
        <v>3427</v>
      </c>
      <c r="Z80" t="s">
        <v>15891</v>
      </c>
      <c r="AB80">
        <v>30</v>
      </c>
      <c r="AD80" t="s">
        <v>15924</v>
      </c>
      <c r="AF80" t="s">
        <v>15925</v>
      </c>
      <c r="AH80" t="s">
        <v>496</v>
      </c>
      <c r="AI80" t="s">
        <v>15926</v>
      </c>
      <c r="AJ80" t="s">
        <v>15927</v>
      </c>
      <c r="AK80" t="s">
        <v>15928</v>
      </c>
      <c r="AL80" t="s">
        <v>15929</v>
      </c>
      <c r="AO80" t="s">
        <v>15930</v>
      </c>
      <c r="AQ80">
        <v>25</v>
      </c>
      <c r="AR80">
        <v>42</v>
      </c>
      <c r="AS80" t="s">
        <v>12743</v>
      </c>
      <c r="AT80" t="s">
        <v>15931</v>
      </c>
      <c r="AU80" t="s">
        <v>15932</v>
      </c>
      <c r="AW80" t="s">
        <v>15933</v>
      </c>
      <c r="AX80" t="s">
        <v>15919</v>
      </c>
      <c r="AY80" t="s">
        <v>789</v>
      </c>
      <c r="AZ80" t="s">
        <v>670</v>
      </c>
      <c r="BA80" t="s">
        <v>1797</v>
      </c>
      <c r="BB80" t="s">
        <v>15902</v>
      </c>
      <c r="BC80" t="s">
        <v>15903</v>
      </c>
      <c r="BD80" t="s">
        <v>14619</v>
      </c>
      <c r="BE80">
        <v>0</v>
      </c>
      <c r="BF80" t="s">
        <v>15904</v>
      </c>
      <c r="BG80" t="s">
        <v>15905</v>
      </c>
      <c r="BH80" t="s">
        <v>15934</v>
      </c>
      <c r="BL80" t="s">
        <v>132</v>
      </c>
      <c r="BM80" t="s">
        <v>132</v>
      </c>
      <c r="BN80" t="s">
        <v>132</v>
      </c>
      <c r="BS80">
        <v>0</v>
      </c>
      <c r="BT80">
        <v>0</v>
      </c>
      <c r="BU80">
        <v>1</v>
      </c>
      <c r="BV80">
        <v>1</v>
      </c>
      <c r="BW80">
        <v>1</v>
      </c>
      <c r="BX80">
        <v>0</v>
      </c>
      <c r="BY80">
        <v>1</v>
      </c>
      <c r="CB80" t="s">
        <v>132</v>
      </c>
      <c r="CD80" t="s">
        <v>1843</v>
      </c>
      <c r="CE80">
        <v>0</v>
      </c>
      <c r="CJ80" t="s">
        <v>132</v>
      </c>
      <c r="CP80">
        <v>2038</v>
      </c>
      <c r="CQ80">
        <v>0</v>
      </c>
      <c r="CR80">
        <v>0</v>
      </c>
      <c r="CS80">
        <v>0</v>
      </c>
      <c r="CT80">
        <v>0</v>
      </c>
    </row>
    <row r="81" spans="1:98" ht="15" customHeight="1" x14ac:dyDescent="0.2">
      <c r="A81" t="s">
        <v>2241</v>
      </c>
      <c r="B81" s="1" t="s">
        <v>1166</v>
      </c>
      <c r="C81">
        <v>307200</v>
      </c>
      <c r="G81" t="s">
        <v>366</v>
      </c>
      <c r="H81" t="s">
        <v>1035</v>
      </c>
      <c r="I81" t="s">
        <v>1780</v>
      </c>
      <c r="J81" t="s">
        <v>1954</v>
      </c>
      <c r="K81">
        <v>-1</v>
      </c>
      <c r="L81" t="s">
        <v>2242</v>
      </c>
      <c r="M81" t="s">
        <v>2243</v>
      </c>
      <c r="N81" t="s">
        <v>2244</v>
      </c>
      <c r="O81" t="s">
        <v>2245</v>
      </c>
      <c r="P81">
        <v>377</v>
      </c>
      <c r="Q81" t="s">
        <v>2246</v>
      </c>
      <c r="S81" t="s">
        <v>2247</v>
      </c>
      <c r="T81">
        <v>23</v>
      </c>
      <c r="U81">
        <v>14</v>
      </c>
      <c r="V81">
        <v>24</v>
      </c>
      <c r="Y81" t="s">
        <v>1831</v>
      </c>
      <c r="Z81" t="s">
        <v>1960</v>
      </c>
      <c r="AB81">
        <v>31</v>
      </c>
      <c r="AC81" t="s">
        <v>1961</v>
      </c>
      <c r="AD81" t="s">
        <v>2248</v>
      </c>
      <c r="AF81" t="s">
        <v>2249</v>
      </c>
      <c r="AH81" t="s">
        <v>496</v>
      </c>
      <c r="AI81" t="s">
        <v>1856</v>
      </c>
      <c r="AJ81" t="s">
        <v>2250</v>
      </c>
      <c r="AK81" t="s">
        <v>2251</v>
      </c>
      <c r="AL81" t="s">
        <v>2252</v>
      </c>
      <c r="AO81" t="s">
        <v>2253</v>
      </c>
      <c r="AQ81">
        <v>26</v>
      </c>
      <c r="AR81">
        <v>44</v>
      </c>
      <c r="AS81" t="s">
        <v>2254</v>
      </c>
      <c r="AT81" t="s">
        <v>2255</v>
      </c>
      <c r="AU81" t="s">
        <v>2256</v>
      </c>
      <c r="AW81" t="s">
        <v>2257</v>
      </c>
      <c r="AX81" t="s">
        <v>2239</v>
      </c>
      <c r="AY81" t="s">
        <v>774</v>
      </c>
      <c r="AZ81" t="s">
        <v>670</v>
      </c>
      <c r="BA81" t="s">
        <v>1797</v>
      </c>
      <c r="BB81" t="s">
        <v>2219</v>
      </c>
      <c r="BC81" t="s">
        <v>2081</v>
      </c>
      <c r="BD81" t="s">
        <v>128</v>
      </c>
      <c r="BE81">
        <v>0</v>
      </c>
      <c r="BF81" t="s">
        <v>2220</v>
      </c>
      <c r="BG81" t="s">
        <v>2221</v>
      </c>
      <c r="BH81" t="s">
        <v>2258</v>
      </c>
      <c r="BS81">
        <v>0</v>
      </c>
      <c r="BT81">
        <v>0</v>
      </c>
      <c r="BU81">
        <v>1</v>
      </c>
      <c r="BV81">
        <v>0</v>
      </c>
      <c r="BW81">
        <v>0</v>
      </c>
      <c r="BX81">
        <v>1</v>
      </c>
      <c r="BY81">
        <v>1</v>
      </c>
      <c r="CD81" t="s">
        <v>1843</v>
      </c>
      <c r="CE81">
        <v>0</v>
      </c>
      <c r="CJ81" t="s">
        <v>132</v>
      </c>
      <c r="CO81" t="str">
        <f>HYPERLINK("http://www.d20pfsrd.com/bestiary/monster-listings/dragons/dragon/-metallic-gold/ancient-gold-dragon","Ancient Gold Dragon")</f>
        <v>Ancient Gold Dragon</v>
      </c>
      <c r="CP81">
        <v>139</v>
      </c>
      <c r="CQ81">
        <v>0</v>
      </c>
      <c r="CR81">
        <v>0</v>
      </c>
      <c r="CS81">
        <v>0</v>
      </c>
      <c r="CT81">
        <v>0</v>
      </c>
    </row>
    <row r="82" spans="1:98" ht="15" customHeight="1" x14ac:dyDescent="0.2">
      <c r="A82" t="s">
        <v>1935</v>
      </c>
      <c r="B82" s="1" t="s">
        <v>1246</v>
      </c>
      <c r="C82">
        <v>102400</v>
      </c>
      <c r="G82" t="s">
        <v>135</v>
      </c>
      <c r="H82" t="s">
        <v>1035</v>
      </c>
      <c r="I82" t="s">
        <v>1780</v>
      </c>
      <c r="J82" t="s">
        <v>1900</v>
      </c>
      <c r="K82">
        <v>-1</v>
      </c>
      <c r="L82" t="s">
        <v>1936</v>
      </c>
      <c r="M82" t="s">
        <v>1937</v>
      </c>
      <c r="N82" t="s">
        <v>1938</v>
      </c>
      <c r="O82" t="s">
        <v>1939</v>
      </c>
      <c r="P82">
        <v>310</v>
      </c>
      <c r="Q82" t="s">
        <v>1940</v>
      </c>
      <c r="S82" t="s">
        <v>1941</v>
      </c>
      <c r="T82">
        <v>20</v>
      </c>
      <c r="U82">
        <v>12</v>
      </c>
      <c r="V82">
        <v>20</v>
      </c>
      <c r="Y82" t="s">
        <v>1831</v>
      </c>
      <c r="Z82" t="s">
        <v>1787</v>
      </c>
      <c r="AB82">
        <v>28</v>
      </c>
      <c r="AD82" t="s">
        <v>1942</v>
      </c>
      <c r="AF82" t="s">
        <v>1943</v>
      </c>
      <c r="AH82" t="s">
        <v>496</v>
      </c>
      <c r="AI82" t="s">
        <v>1856</v>
      </c>
      <c r="AJ82" t="s">
        <v>1944</v>
      </c>
      <c r="AK82" t="s">
        <v>1945</v>
      </c>
      <c r="AL82" t="s">
        <v>1946</v>
      </c>
      <c r="AO82" t="s">
        <v>1860</v>
      </c>
      <c r="AQ82">
        <v>23</v>
      </c>
      <c r="AR82">
        <v>39</v>
      </c>
      <c r="AS82" t="s">
        <v>1947</v>
      </c>
      <c r="AT82" t="s">
        <v>1948</v>
      </c>
      <c r="AU82" t="s">
        <v>1949</v>
      </c>
      <c r="AW82" t="s">
        <v>1950</v>
      </c>
      <c r="AX82" t="s">
        <v>1951</v>
      </c>
      <c r="AY82" t="s">
        <v>445</v>
      </c>
      <c r="AZ82" t="s">
        <v>670</v>
      </c>
      <c r="BA82" t="s">
        <v>1797</v>
      </c>
      <c r="BB82" t="s">
        <v>1913</v>
      </c>
      <c r="BC82" t="s">
        <v>1799</v>
      </c>
      <c r="BD82" t="s">
        <v>128</v>
      </c>
      <c r="BE82">
        <v>0</v>
      </c>
      <c r="BF82" t="s">
        <v>1914</v>
      </c>
      <c r="BG82" t="s">
        <v>1915</v>
      </c>
      <c r="BH82" t="s">
        <v>1952</v>
      </c>
      <c r="BS82">
        <v>0</v>
      </c>
      <c r="BT82">
        <v>0</v>
      </c>
      <c r="BU82">
        <v>1</v>
      </c>
      <c r="BV82">
        <v>0</v>
      </c>
      <c r="BW82">
        <v>0</v>
      </c>
      <c r="BX82">
        <v>1</v>
      </c>
      <c r="BY82">
        <v>1</v>
      </c>
      <c r="CD82" t="s">
        <v>1843</v>
      </c>
      <c r="CE82">
        <v>0</v>
      </c>
      <c r="CJ82" t="s">
        <v>132</v>
      </c>
      <c r="CO82" t="str">
        <f>HYPERLINK("http://www.d20pfsrd.com/bestiary/monster-listings/dragons/dragon/-chromatic-green/ancient-green-dragon","Ancient Green Dragon")</f>
        <v>Ancient Green Dragon</v>
      </c>
      <c r="CP82">
        <v>121</v>
      </c>
      <c r="CQ82">
        <v>0</v>
      </c>
      <c r="CR82">
        <v>0</v>
      </c>
      <c r="CS82">
        <v>0</v>
      </c>
      <c r="CT82">
        <v>0</v>
      </c>
    </row>
    <row r="83" spans="1:98" ht="15" customHeight="1" x14ac:dyDescent="0.2">
      <c r="A83" t="s">
        <v>24934</v>
      </c>
      <c r="B83" s="1" t="s">
        <v>1845</v>
      </c>
      <c r="C83">
        <v>153600</v>
      </c>
      <c r="G83" t="s">
        <v>923</v>
      </c>
      <c r="H83" t="s">
        <v>1035</v>
      </c>
      <c r="I83" t="s">
        <v>1780</v>
      </c>
      <c r="K83">
        <v>2</v>
      </c>
      <c r="L83" t="s">
        <v>24935</v>
      </c>
      <c r="M83" t="s">
        <v>24936</v>
      </c>
      <c r="N83" t="s">
        <v>21211</v>
      </c>
      <c r="O83" t="s">
        <v>21212</v>
      </c>
      <c r="P83">
        <v>348</v>
      </c>
      <c r="Q83" t="s">
        <v>24937</v>
      </c>
      <c r="S83" t="s">
        <v>24938</v>
      </c>
      <c r="T83">
        <v>21</v>
      </c>
      <c r="U83">
        <v>12</v>
      </c>
      <c r="V83">
        <v>22</v>
      </c>
      <c r="X83" t="s">
        <v>24939</v>
      </c>
      <c r="Y83" t="s">
        <v>24940</v>
      </c>
      <c r="Z83" t="s">
        <v>2018</v>
      </c>
      <c r="AB83">
        <v>29</v>
      </c>
      <c r="AD83" t="s">
        <v>1854</v>
      </c>
      <c r="AF83" t="s">
        <v>24941</v>
      </c>
      <c r="AH83" t="s">
        <v>496</v>
      </c>
      <c r="AI83" t="s">
        <v>1856</v>
      </c>
      <c r="AJ83" t="s">
        <v>24942</v>
      </c>
      <c r="AK83" t="s">
        <v>24943</v>
      </c>
      <c r="AL83" t="s">
        <v>24944</v>
      </c>
      <c r="AO83" t="s">
        <v>24945</v>
      </c>
      <c r="AQ83">
        <v>24</v>
      </c>
      <c r="AR83">
        <v>40</v>
      </c>
      <c r="AS83" t="s">
        <v>1947</v>
      </c>
      <c r="AT83" t="s">
        <v>24946</v>
      </c>
      <c r="AU83" t="s">
        <v>24947</v>
      </c>
      <c r="AW83" t="s">
        <v>24948</v>
      </c>
      <c r="AX83" t="s">
        <v>24949</v>
      </c>
      <c r="AY83" t="s">
        <v>24912</v>
      </c>
      <c r="AZ83" t="s">
        <v>670</v>
      </c>
      <c r="BA83" t="s">
        <v>1797</v>
      </c>
      <c r="BB83" t="s">
        <v>24913</v>
      </c>
      <c r="BC83" t="s">
        <v>24914</v>
      </c>
      <c r="BD83" t="s">
        <v>24172</v>
      </c>
      <c r="BE83">
        <v>0</v>
      </c>
      <c r="BF83" t="s">
        <v>24915</v>
      </c>
      <c r="BG83" t="s">
        <v>24916</v>
      </c>
      <c r="BH83" t="s">
        <v>24950</v>
      </c>
      <c r="BI83" t="s">
        <v>132</v>
      </c>
      <c r="BK83" t="s">
        <v>132</v>
      </c>
      <c r="BS83">
        <v>0</v>
      </c>
      <c r="BT83">
        <v>0</v>
      </c>
      <c r="BU83">
        <v>1</v>
      </c>
      <c r="BV83">
        <v>0</v>
      </c>
      <c r="BW83">
        <v>1</v>
      </c>
      <c r="BX83">
        <v>0</v>
      </c>
      <c r="BY83">
        <v>1</v>
      </c>
      <c r="CD83" t="s">
        <v>1843</v>
      </c>
      <c r="CE83">
        <v>0</v>
      </c>
      <c r="CJ83" t="s">
        <v>132</v>
      </c>
      <c r="CK83" t="s">
        <v>132</v>
      </c>
      <c r="CP83">
        <v>5184</v>
      </c>
      <c r="CQ83">
        <v>0</v>
      </c>
      <c r="CR83">
        <v>0</v>
      </c>
      <c r="CS83">
        <v>0</v>
      </c>
      <c r="CT83">
        <v>0</v>
      </c>
    </row>
    <row r="84" spans="1:98" ht="15" customHeight="1" x14ac:dyDescent="0.2">
      <c r="A84" t="s">
        <v>8922</v>
      </c>
      <c r="B84" s="1" t="s">
        <v>1246</v>
      </c>
      <c r="C84">
        <v>102400</v>
      </c>
      <c r="G84" t="s">
        <v>923</v>
      </c>
      <c r="H84" t="s">
        <v>136</v>
      </c>
      <c r="I84" t="s">
        <v>1780</v>
      </c>
      <c r="J84" t="s">
        <v>3072</v>
      </c>
      <c r="K84">
        <v>4</v>
      </c>
      <c r="L84" t="s">
        <v>1847</v>
      </c>
      <c r="M84" t="s">
        <v>1937</v>
      </c>
      <c r="N84" t="s">
        <v>2191</v>
      </c>
      <c r="O84" t="s">
        <v>2192</v>
      </c>
      <c r="P84">
        <v>310</v>
      </c>
      <c r="Q84" t="s">
        <v>1940</v>
      </c>
      <c r="S84" t="s">
        <v>1999</v>
      </c>
      <c r="T84">
        <v>22</v>
      </c>
      <c r="U84">
        <v>13</v>
      </c>
      <c r="V84">
        <v>21</v>
      </c>
      <c r="Y84" t="s">
        <v>1831</v>
      </c>
      <c r="Z84" t="s">
        <v>1960</v>
      </c>
      <c r="AB84">
        <v>28</v>
      </c>
      <c r="AC84" t="s">
        <v>4565</v>
      </c>
      <c r="AD84" t="s">
        <v>1962</v>
      </c>
      <c r="AF84" t="s">
        <v>8923</v>
      </c>
      <c r="AH84" t="s">
        <v>147</v>
      </c>
      <c r="AI84" t="s">
        <v>1833</v>
      </c>
      <c r="AJ84" t="s">
        <v>8924</v>
      </c>
      <c r="AK84" t="s">
        <v>8925</v>
      </c>
      <c r="AL84" t="s">
        <v>8926</v>
      </c>
      <c r="AO84" t="s">
        <v>8927</v>
      </c>
      <c r="AQ84">
        <v>23</v>
      </c>
      <c r="AR84">
        <v>37</v>
      </c>
      <c r="AS84" t="s">
        <v>7296</v>
      </c>
      <c r="AT84" t="s">
        <v>8928</v>
      </c>
      <c r="AU84" t="s">
        <v>8929</v>
      </c>
      <c r="AW84" t="s">
        <v>8930</v>
      </c>
      <c r="AX84" t="s">
        <v>8906</v>
      </c>
      <c r="AY84" t="s">
        <v>8907</v>
      </c>
      <c r="AZ84" t="s">
        <v>670</v>
      </c>
      <c r="BA84" t="s">
        <v>1797</v>
      </c>
      <c r="BB84" t="s">
        <v>8908</v>
      </c>
      <c r="BC84" t="s">
        <v>8776</v>
      </c>
      <c r="BD84" t="s">
        <v>7316</v>
      </c>
      <c r="BE84">
        <v>0</v>
      </c>
      <c r="BF84" t="s">
        <v>8909</v>
      </c>
      <c r="BG84" t="s">
        <v>8910</v>
      </c>
      <c r="BH84" t="s">
        <v>8931</v>
      </c>
      <c r="BR84" t="s">
        <v>8780</v>
      </c>
      <c r="BS84">
        <v>0</v>
      </c>
      <c r="BT84">
        <v>0</v>
      </c>
      <c r="BU84">
        <v>1</v>
      </c>
      <c r="BV84">
        <v>0</v>
      </c>
      <c r="BW84">
        <v>0</v>
      </c>
      <c r="BX84">
        <v>0</v>
      </c>
      <c r="BY84">
        <v>1</v>
      </c>
      <c r="CD84" t="s">
        <v>1843</v>
      </c>
      <c r="CE84">
        <v>0</v>
      </c>
      <c r="CJ84" t="s">
        <v>132</v>
      </c>
      <c r="CO84" t="str">
        <f>HYPERLINK("http://www.d20pfsrd.com/bestiary/monster-listings/dragons/dragon/-primal-magma","Ancient Magma Dragon")</f>
        <v>Ancient Magma Dragon</v>
      </c>
      <c r="CP84">
        <v>1181</v>
      </c>
      <c r="CQ84">
        <v>0</v>
      </c>
      <c r="CR84">
        <v>0</v>
      </c>
      <c r="CS84">
        <v>0</v>
      </c>
      <c r="CT84">
        <v>0</v>
      </c>
    </row>
    <row r="85" spans="1:98" ht="15" customHeight="1" x14ac:dyDescent="0.2">
      <c r="A85" t="s">
        <v>1992</v>
      </c>
      <c r="B85" s="1" t="s">
        <v>1993</v>
      </c>
      <c r="C85">
        <v>204800</v>
      </c>
      <c r="G85" t="s">
        <v>575</v>
      </c>
      <c r="H85" t="s">
        <v>1035</v>
      </c>
      <c r="I85" t="s">
        <v>1780</v>
      </c>
      <c r="J85" t="s">
        <v>1954</v>
      </c>
      <c r="K85">
        <v>3</v>
      </c>
      <c r="L85" t="s">
        <v>1994</v>
      </c>
      <c r="M85" t="s">
        <v>1995</v>
      </c>
      <c r="N85" t="s">
        <v>1996</v>
      </c>
      <c r="O85" t="s">
        <v>1997</v>
      </c>
      <c r="P85">
        <v>362</v>
      </c>
      <c r="Q85" t="s">
        <v>1998</v>
      </c>
      <c r="S85" t="s">
        <v>1999</v>
      </c>
      <c r="T85">
        <v>22</v>
      </c>
      <c r="U85">
        <v>13</v>
      </c>
      <c r="V85">
        <v>21</v>
      </c>
      <c r="Y85" t="s">
        <v>1831</v>
      </c>
      <c r="Z85" t="s">
        <v>1960</v>
      </c>
      <c r="AB85">
        <v>30</v>
      </c>
      <c r="AC85" t="s">
        <v>1961</v>
      </c>
      <c r="AD85" t="s">
        <v>2000</v>
      </c>
      <c r="AF85" t="s">
        <v>2001</v>
      </c>
      <c r="AH85" t="s">
        <v>496</v>
      </c>
      <c r="AI85" t="s">
        <v>1856</v>
      </c>
      <c r="AJ85" t="s">
        <v>2002</v>
      </c>
      <c r="AK85" t="s">
        <v>2003</v>
      </c>
      <c r="AL85" t="s">
        <v>2004</v>
      </c>
      <c r="AO85" t="s">
        <v>2005</v>
      </c>
      <c r="AQ85">
        <v>25</v>
      </c>
      <c r="AR85">
        <v>43</v>
      </c>
      <c r="AS85" t="s">
        <v>2006</v>
      </c>
      <c r="AT85" t="s">
        <v>2007</v>
      </c>
      <c r="AU85" t="s">
        <v>2008</v>
      </c>
      <c r="AW85" t="s">
        <v>2009</v>
      </c>
      <c r="AY85" t="s">
        <v>1970</v>
      </c>
      <c r="AZ85" t="s">
        <v>670</v>
      </c>
      <c r="BA85" t="s">
        <v>1797</v>
      </c>
      <c r="BB85" t="s">
        <v>1971</v>
      </c>
      <c r="BC85" t="s">
        <v>1799</v>
      </c>
      <c r="BD85" t="s">
        <v>128</v>
      </c>
      <c r="BE85">
        <v>0</v>
      </c>
      <c r="BF85" t="s">
        <v>1972</v>
      </c>
      <c r="BG85" t="s">
        <v>1973</v>
      </c>
      <c r="BH85" t="s">
        <v>2010</v>
      </c>
      <c r="BS85">
        <v>0</v>
      </c>
      <c r="BT85">
        <v>0</v>
      </c>
      <c r="BU85">
        <v>1</v>
      </c>
      <c r="BV85">
        <v>0</v>
      </c>
      <c r="BW85">
        <v>0</v>
      </c>
      <c r="BX85">
        <v>0</v>
      </c>
      <c r="BY85">
        <v>1</v>
      </c>
      <c r="CD85" t="s">
        <v>1843</v>
      </c>
      <c r="CE85">
        <v>0</v>
      </c>
      <c r="CJ85" t="s">
        <v>132</v>
      </c>
      <c r="CO85" t="str">
        <f>HYPERLINK("http://www.d20pfsrd.com/bestiary/monster-listings/dragons/dragon/-chromatic-red/ancient-red-dragon","Ancient Red Dragon")</f>
        <v>Ancient Red Dragon</v>
      </c>
      <c r="CP85">
        <v>124</v>
      </c>
      <c r="CQ85">
        <v>0</v>
      </c>
      <c r="CR85">
        <v>0</v>
      </c>
      <c r="CS85">
        <v>0</v>
      </c>
      <c r="CT85">
        <v>0</v>
      </c>
    </row>
    <row r="86" spans="1:98" ht="15" customHeight="1" x14ac:dyDescent="0.2">
      <c r="A86" t="s">
        <v>15960</v>
      </c>
      <c r="B86" s="1" t="s">
        <v>1246</v>
      </c>
      <c r="C86">
        <v>102400</v>
      </c>
      <c r="G86" t="s">
        <v>2068</v>
      </c>
      <c r="H86" t="s">
        <v>1035</v>
      </c>
      <c r="I86" t="s">
        <v>1780</v>
      </c>
      <c r="J86" t="s">
        <v>1781</v>
      </c>
      <c r="K86">
        <v>3</v>
      </c>
      <c r="L86" t="s">
        <v>12749</v>
      </c>
      <c r="M86" t="s">
        <v>8840</v>
      </c>
      <c r="N86" t="s">
        <v>1849</v>
      </c>
      <c r="O86" t="s">
        <v>1850</v>
      </c>
      <c r="P86">
        <v>310</v>
      </c>
      <c r="Q86" t="s">
        <v>1940</v>
      </c>
      <c r="S86" t="s">
        <v>15961</v>
      </c>
      <c r="T86">
        <v>22</v>
      </c>
      <c r="U86">
        <v>14</v>
      </c>
      <c r="V86">
        <v>20</v>
      </c>
      <c r="Y86" t="s">
        <v>1831</v>
      </c>
      <c r="Z86" t="s">
        <v>1853</v>
      </c>
      <c r="AB86">
        <v>28</v>
      </c>
      <c r="AD86" t="s">
        <v>15962</v>
      </c>
      <c r="AF86" t="s">
        <v>15963</v>
      </c>
      <c r="AH86" t="s">
        <v>496</v>
      </c>
      <c r="AI86" t="s">
        <v>15926</v>
      </c>
      <c r="AJ86" t="s">
        <v>15964</v>
      </c>
      <c r="AK86" t="s">
        <v>15965</v>
      </c>
      <c r="AL86" t="s">
        <v>15966</v>
      </c>
      <c r="AO86" t="s">
        <v>2148</v>
      </c>
      <c r="AQ86">
        <v>23</v>
      </c>
      <c r="AR86">
        <v>39</v>
      </c>
      <c r="AS86" t="s">
        <v>1947</v>
      </c>
      <c r="AT86" t="s">
        <v>15967</v>
      </c>
      <c r="AU86" t="s">
        <v>15968</v>
      </c>
      <c r="AW86" t="s">
        <v>15969</v>
      </c>
      <c r="AX86" t="s">
        <v>15970</v>
      </c>
      <c r="AY86" t="s">
        <v>9725</v>
      </c>
      <c r="AZ86" t="s">
        <v>670</v>
      </c>
      <c r="BA86" t="s">
        <v>1797</v>
      </c>
      <c r="BB86" t="s">
        <v>15944</v>
      </c>
      <c r="BC86" t="s">
        <v>15903</v>
      </c>
      <c r="BD86" t="s">
        <v>14619</v>
      </c>
      <c r="BE86">
        <v>0</v>
      </c>
      <c r="BF86" t="s">
        <v>15945</v>
      </c>
      <c r="BG86" t="s">
        <v>15946</v>
      </c>
      <c r="BH86" t="s">
        <v>15971</v>
      </c>
      <c r="BS86">
        <v>0</v>
      </c>
      <c r="BT86">
        <v>0</v>
      </c>
      <c r="BU86">
        <v>1</v>
      </c>
      <c r="BV86">
        <v>0</v>
      </c>
      <c r="BW86">
        <v>0</v>
      </c>
      <c r="BX86">
        <v>1</v>
      </c>
      <c r="BY86">
        <v>1</v>
      </c>
      <c r="CA86" t="s">
        <v>14044</v>
      </c>
      <c r="CD86" t="s">
        <v>132</v>
      </c>
      <c r="CE86">
        <v>0</v>
      </c>
      <c r="CJ86" t="s">
        <v>132</v>
      </c>
      <c r="CK86" t="s">
        <v>132</v>
      </c>
      <c r="CP86">
        <v>2041</v>
      </c>
      <c r="CQ86">
        <v>0</v>
      </c>
      <c r="CR86">
        <v>0</v>
      </c>
      <c r="CS86">
        <v>0</v>
      </c>
      <c r="CT86">
        <v>0</v>
      </c>
    </row>
    <row r="87" spans="1:98" ht="15" customHeight="1" x14ac:dyDescent="0.2">
      <c r="A87" t="s">
        <v>2290</v>
      </c>
      <c r="B87" s="1" t="s">
        <v>1993</v>
      </c>
      <c r="C87">
        <v>204800</v>
      </c>
      <c r="G87" t="s">
        <v>366</v>
      </c>
      <c r="H87" t="s">
        <v>1035</v>
      </c>
      <c r="I87" t="s">
        <v>1780</v>
      </c>
      <c r="J87" t="s">
        <v>2012</v>
      </c>
      <c r="K87">
        <v>3</v>
      </c>
      <c r="L87" t="s">
        <v>2291</v>
      </c>
      <c r="M87" t="s">
        <v>2292</v>
      </c>
      <c r="N87" t="s">
        <v>2293</v>
      </c>
      <c r="O87" t="s">
        <v>2294</v>
      </c>
      <c r="P87">
        <v>337</v>
      </c>
      <c r="Q87" t="s">
        <v>2295</v>
      </c>
      <c r="S87" t="s">
        <v>2296</v>
      </c>
      <c r="T87">
        <v>21</v>
      </c>
      <c r="U87">
        <v>15</v>
      </c>
      <c r="V87">
        <v>23</v>
      </c>
      <c r="X87" t="s">
        <v>2297</v>
      </c>
      <c r="Y87" t="s">
        <v>1831</v>
      </c>
      <c r="Z87" t="s">
        <v>2263</v>
      </c>
      <c r="AB87">
        <v>30</v>
      </c>
      <c r="AC87" t="s">
        <v>2019</v>
      </c>
      <c r="AD87" t="s">
        <v>2298</v>
      </c>
      <c r="AE87" t="s">
        <v>2265</v>
      </c>
      <c r="AF87" t="s">
        <v>2299</v>
      </c>
      <c r="AH87" t="s">
        <v>496</v>
      </c>
      <c r="AI87" t="s">
        <v>1856</v>
      </c>
      <c r="AJ87" t="s">
        <v>2300</v>
      </c>
      <c r="AK87" t="s">
        <v>2301</v>
      </c>
      <c r="AL87" t="s">
        <v>2302</v>
      </c>
      <c r="AO87" t="s">
        <v>2148</v>
      </c>
      <c r="AQ87">
        <v>25</v>
      </c>
      <c r="AR87">
        <v>41</v>
      </c>
      <c r="AS87" t="s">
        <v>2303</v>
      </c>
      <c r="AT87" t="s">
        <v>2304</v>
      </c>
      <c r="AU87" t="s">
        <v>2305</v>
      </c>
      <c r="AW87" t="s">
        <v>2306</v>
      </c>
      <c r="AX87" t="s">
        <v>2272</v>
      </c>
      <c r="AY87" t="s">
        <v>736</v>
      </c>
      <c r="AZ87" t="s">
        <v>670</v>
      </c>
      <c r="BA87" t="s">
        <v>1797</v>
      </c>
      <c r="BB87" t="s">
        <v>2273</v>
      </c>
      <c r="BC87" t="s">
        <v>2081</v>
      </c>
      <c r="BD87" t="s">
        <v>128</v>
      </c>
      <c r="BE87">
        <v>0</v>
      </c>
      <c r="BF87" t="s">
        <v>2274</v>
      </c>
      <c r="BG87" t="s">
        <v>2275</v>
      </c>
      <c r="BH87" t="s">
        <v>2307</v>
      </c>
      <c r="BS87">
        <v>0</v>
      </c>
      <c r="BT87">
        <v>0</v>
      </c>
      <c r="BU87">
        <v>1</v>
      </c>
      <c r="BV87">
        <v>0</v>
      </c>
      <c r="BW87">
        <v>0</v>
      </c>
      <c r="BX87">
        <v>0</v>
      </c>
      <c r="BY87">
        <v>1</v>
      </c>
      <c r="CD87" t="s">
        <v>1843</v>
      </c>
      <c r="CE87">
        <v>0</v>
      </c>
      <c r="CJ87" t="s">
        <v>132</v>
      </c>
      <c r="CO87" t="str">
        <f>HYPERLINK("http://www.d20pfsrd.com/bestiary/monster-listings/dragons/dragon/-metallic-silver/ancient-silver-dragon","Ancient Silver Dragon")</f>
        <v>Ancient Silver Dragon</v>
      </c>
      <c r="CP87">
        <v>142</v>
      </c>
      <c r="CQ87">
        <v>0</v>
      </c>
      <c r="CR87">
        <v>0</v>
      </c>
      <c r="CS87">
        <v>0</v>
      </c>
      <c r="CT87">
        <v>0</v>
      </c>
    </row>
    <row r="88" spans="1:98" ht="15" customHeight="1" x14ac:dyDescent="0.2">
      <c r="A88" t="s">
        <v>15997</v>
      </c>
      <c r="B88" s="1" t="s">
        <v>1845</v>
      </c>
      <c r="C88">
        <v>153600</v>
      </c>
      <c r="G88" t="s">
        <v>366</v>
      </c>
      <c r="H88" t="s">
        <v>1035</v>
      </c>
      <c r="I88" t="s">
        <v>1780</v>
      </c>
      <c r="J88" t="s">
        <v>1900</v>
      </c>
      <c r="K88">
        <v>3</v>
      </c>
      <c r="L88" t="s">
        <v>12622</v>
      </c>
      <c r="N88" t="s">
        <v>2293</v>
      </c>
      <c r="O88" t="s">
        <v>2294</v>
      </c>
      <c r="P88">
        <v>333</v>
      </c>
      <c r="Q88" t="s">
        <v>15998</v>
      </c>
      <c r="S88" t="s">
        <v>15999</v>
      </c>
      <c r="T88">
        <v>20</v>
      </c>
      <c r="U88">
        <v>14</v>
      </c>
      <c r="V88">
        <v>22</v>
      </c>
      <c r="Y88" t="s">
        <v>1831</v>
      </c>
      <c r="Z88" t="s">
        <v>1853</v>
      </c>
      <c r="AB88">
        <v>29</v>
      </c>
      <c r="AD88" t="s">
        <v>16000</v>
      </c>
      <c r="AF88" t="s">
        <v>16001</v>
      </c>
      <c r="AH88" t="s">
        <v>496</v>
      </c>
      <c r="AI88" t="s">
        <v>15926</v>
      </c>
      <c r="AJ88" t="s">
        <v>16002</v>
      </c>
      <c r="AK88" t="s">
        <v>16003</v>
      </c>
      <c r="AL88" t="s">
        <v>16004</v>
      </c>
      <c r="AO88" t="s">
        <v>2148</v>
      </c>
      <c r="AQ88">
        <v>23</v>
      </c>
      <c r="AR88">
        <v>39</v>
      </c>
      <c r="AS88" t="s">
        <v>1947</v>
      </c>
      <c r="AT88" t="s">
        <v>16005</v>
      </c>
      <c r="AU88" t="s">
        <v>16006</v>
      </c>
      <c r="AW88" t="s">
        <v>16007</v>
      </c>
      <c r="AX88" t="s">
        <v>15981</v>
      </c>
      <c r="AY88" t="s">
        <v>15982</v>
      </c>
      <c r="AZ88" t="s">
        <v>670</v>
      </c>
      <c r="BA88" t="s">
        <v>1797</v>
      </c>
      <c r="BB88" t="s">
        <v>16008</v>
      </c>
      <c r="BC88" t="s">
        <v>15903</v>
      </c>
      <c r="BD88" t="s">
        <v>14619</v>
      </c>
      <c r="BE88">
        <v>0</v>
      </c>
      <c r="BF88" t="s">
        <v>15984</v>
      </c>
      <c r="BG88" t="s">
        <v>15985</v>
      </c>
      <c r="BH88" t="s">
        <v>16009</v>
      </c>
      <c r="BL88" t="s">
        <v>132</v>
      </c>
      <c r="BM88" t="s">
        <v>132</v>
      </c>
      <c r="BN88" t="s">
        <v>132</v>
      </c>
      <c r="BS88">
        <v>0</v>
      </c>
      <c r="BT88">
        <v>0</v>
      </c>
      <c r="BU88">
        <v>1</v>
      </c>
      <c r="BV88">
        <v>0</v>
      </c>
      <c r="BW88">
        <v>0</v>
      </c>
      <c r="BX88">
        <v>0</v>
      </c>
      <c r="BY88">
        <v>1</v>
      </c>
      <c r="CB88" t="s">
        <v>132</v>
      </c>
      <c r="CD88" t="s">
        <v>1843</v>
      </c>
      <c r="CE88">
        <v>0</v>
      </c>
      <c r="CJ88" t="s">
        <v>132</v>
      </c>
      <c r="CP88">
        <v>2044</v>
      </c>
      <c r="CQ88">
        <v>0</v>
      </c>
      <c r="CR88">
        <v>0</v>
      </c>
      <c r="CS88">
        <v>0</v>
      </c>
      <c r="CT88">
        <v>0</v>
      </c>
    </row>
    <row r="89" spans="1:98" ht="15" customHeight="1" x14ac:dyDescent="0.2">
      <c r="A89" t="s">
        <v>24976</v>
      </c>
      <c r="B89" s="1" t="s">
        <v>1845</v>
      </c>
      <c r="C89">
        <v>153600</v>
      </c>
      <c r="G89" t="s">
        <v>3133</v>
      </c>
      <c r="H89" t="s">
        <v>1035</v>
      </c>
      <c r="I89" t="s">
        <v>1780</v>
      </c>
      <c r="J89" t="s">
        <v>1954</v>
      </c>
      <c r="K89">
        <v>4</v>
      </c>
      <c r="L89" t="s">
        <v>24977</v>
      </c>
      <c r="M89" t="s">
        <v>24936</v>
      </c>
      <c r="N89" t="s">
        <v>24978</v>
      </c>
      <c r="O89" t="s">
        <v>24979</v>
      </c>
      <c r="P89">
        <v>362</v>
      </c>
      <c r="Q89" t="s">
        <v>1998</v>
      </c>
      <c r="S89" t="s">
        <v>24980</v>
      </c>
      <c r="T89">
        <v>21</v>
      </c>
      <c r="U89">
        <v>16</v>
      </c>
      <c r="V89">
        <v>21</v>
      </c>
      <c r="Y89" t="s">
        <v>1831</v>
      </c>
      <c r="Z89" t="s">
        <v>1960</v>
      </c>
      <c r="AB89">
        <v>29</v>
      </c>
      <c r="AC89" t="s">
        <v>4565</v>
      </c>
      <c r="AD89" t="s">
        <v>16040</v>
      </c>
      <c r="AF89" t="s">
        <v>24981</v>
      </c>
      <c r="AH89" t="s">
        <v>496</v>
      </c>
      <c r="AI89" t="s">
        <v>1856</v>
      </c>
      <c r="AJ89" t="s">
        <v>24982</v>
      </c>
      <c r="AK89" t="s">
        <v>24983</v>
      </c>
      <c r="AL89" t="s">
        <v>24984</v>
      </c>
      <c r="AO89" t="s">
        <v>24985</v>
      </c>
      <c r="AQ89">
        <v>25</v>
      </c>
      <c r="AR89">
        <v>42</v>
      </c>
      <c r="AS89" t="s">
        <v>2006</v>
      </c>
      <c r="AT89" t="s">
        <v>24986</v>
      </c>
      <c r="AU89" t="s">
        <v>24987</v>
      </c>
      <c r="AW89" t="s">
        <v>24988</v>
      </c>
      <c r="AX89" t="s">
        <v>24911</v>
      </c>
      <c r="AY89" t="s">
        <v>24912</v>
      </c>
      <c r="AZ89" t="s">
        <v>670</v>
      </c>
      <c r="BA89" t="s">
        <v>1797</v>
      </c>
      <c r="BB89" t="s">
        <v>24960</v>
      </c>
      <c r="BC89" t="s">
        <v>215</v>
      </c>
      <c r="BD89" t="s">
        <v>24172</v>
      </c>
      <c r="BE89">
        <v>0</v>
      </c>
      <c r="BF89" t="s">
        <v>24961</v>
      </c>
      <c r="BG89" t="s">
        <v>24962</v>
      </c>
      <c r="BH89" t="s">
        <v>24989</v>
      </c>
      <c r="BI89" t="s">
        <v>132</v>
      </c>
      <c r="BK89" t="s">
        <v>132</v>
      </c>
      <c r="BS89">
        <v>0</v>
      </c>
      <c r="BT89">
        <v>0</v>
      </c>
      <c r="BU89">
        <v>1</v>
      </c>
      <c r="BV89">
        <v>0</v>
      </c>
      <c r="BW89">
        <v>0</v>
      </c>
      <c r="BX89">
        <v>0</v>
      </c>
      <c r="BY89">
        <v>1</v>
      </c>
      <c r="CD89" t="s">
        <v>131</v>
      </c>
      <c r="CE89">
        <v>0</v>
      </c>
      <c r="CF89" t="s">
        <v>132</v>
      </c>
      <c r="CJ89" t="s">
        <v>132</v>
      </c>
      <c r="CK89" t="s">
        <v>132</v>
      </c>
      <c r="CP89">
        <v>5187</v>
      </c>
      <c r="CQ89">
        <v>0</v>
      </c>
      <c r="CR89">
        <v>0</v>
      </c>
      <c r="CS89">
        <v>0</v>
      </c>
      <c r="CT89">
        <v>0</v>
      </c>
    </row>
    <row r="90" spans="1:98" ht="15" customHeight="1" x14ac:dyDescent="0.2">
      <c r="A90" t="s">
        <v>16036</v>
      </c>
      <c r="B90" s="1" t="s">
        <v>1166</v>
      </c>
      <c r="C90">
        <v>307200</v>
      </c>
      <c r="G90" t="s">
        <v>240</v>
      </c>
      <c r="H90" t="s">
        <v>1035</v>
      </c>
      <c r="I90" t="s">
        <v>1780</v>
      </c>
      <c r="K90">
        <v>3</v>
      </c>
      <c r="L90" t="s">
        <v>16037</v>
      </c>
      <c r="M90" t="s">
        <v>16038</v>
      </c>
      <c r="N90" t="s">
        <v>2244</v>
      </c>
      <c r="O90" t="s">
        <v>2245</v>
      </c>
      <c r="P90">
        <v>377</v>
      </c>
      <c r="Q90" t="s">
        <v>2246</v>
      </c>
      <c r="S90" t="s">
        <v>16039</v>
      </c>
      <c r="T90">
        <v>23</v>
      </c>
      <c r="U90">
        <v>16</v>
      </c>
      <c r="V90">
        <v>24</v>
      </c>
      <c r="Y90" t="s">
        <v>1831</v>
      </c>
      <c r="Z90" t="s">
        <v>4599</v>
      </c>
      <c r="AB90">
        <v>31</v>
      </c>
      <c r="AD90" t="s">
        <v>16040</v>
      </c>
      <c r="AF90" t="s">
        <v>16041</v>
      </c>
      <c r="AH90" t="s">
        <v>496</v>
      </c>
      <c r="AI90" t="s">
        <v>15926</v>
      </c>
      <c r="AJ90" t="s">
        <v>16042</v>
      </c>
      <c r="AK90" t="s">
        <v>16043</v>
      </c>
      <c r="AL90" t="s">
        <v>16044</v>
      </c>
      <c r="AO90" t="s">
        <v>2253</v>
      </c>
      <c r="AQ90">
        <v>26</v>
      </c>
      <c r="AR90">
        <v>44</v>
      </c>
      <c r="AS90" t="s">
        <v>2254</v>
      </c>
      <c r="AT90" t="s">
        <v>16045</v>
      </c>
      <c r="AU90" t="s">
        <v>16046</v>
      </c>
      <c r="AW90" t="s">
        <v>16047</v>
      </c>
      <c r="AX90" t="s">
        <v>16048</v>
      </c>
      <c r="AY90" t="s">
        <v>16021</v>
      </c>
      <c r="AZ90" t="s">
        <v>670</v>
      </c>
      <c r="BA90" t="s">
        <v>1797</v>
      </c>
      <c r="BB90" t="s">
        <v>16022</v>
      </c>
      <c r="BC90" t="s">
        <v>15903</v>
      </c>
      <c r="BD90" t="s">
        <v>14619</v>
      </c>
      <c r="BE90">
        <v>0</v>
      </c>
      <c r="BF90" t="s">
        <v>16023</v>
      </c>
      <c r="BG90" t="s">
        <v>16024</v>
      </c>
      <c r="BH90" t="s">
        <v>16049</v>
      </c>
      <c r="BL90" t="s">
        <v>132</v>
      </c>
      <c r="BM90" t="s">
        <v>132</v>
      </c>
      <c r="BN90" t="s">
        <v>132</v>
      </c>
      <c r="BS90">
        <v>0</v>
      </c>
      <c r="BT90">
        <v>0</v>
      </c>
      <c r="BU90">
        <v>1</v>
      </c>
      <c r="BV90">
        <v>0</v>
      </c>
      <c r="BW90">
        <v>0</v>
      </c>
      <c r="BX90">
        <v>0</v>
      </c>
      <c r="BY90">
        <v>1</v>
      </c>
      <c r="CB90" t="s">
        <v>132</v>
      </c>
      <c r="CD90" t="s">
        <v>1843</v>
      </c>
      <c r="CE90">
        <v>0</v>
      </c>
      <c r="CJ90" t="s">
        <v>132</v>
      </c>
      <c r="CP90">
        <v>2047</v>
      </c>
      <c r="CQ90">
        <v>0</v>
      </c>
      <c r="CR90">
        <v>0</v>
      </c>
      <c r="CS90">
        <v>0</v>
      </c>
      <c r="CT90">
        <v>0</v>
      </c>
    </row>
    <row r="91" spans="1:98" ht="15" customHeight="1" x14ac:dyDescent="0.2">
      <c r="A91" t="s">
        <v>25018</v>
      </c>
      <c r="B91" s="1" t="s">
        <v>1166</v>
      </c>
      <c r="C91">
        <v>307200</v>
      </c>
      <c r="G91" t="s">
        <v>240</v>
      </c>
      <c r="H91" t="s">
        <v>1035</v>
      </c>
      <c r="I91" t="s">
        <v>1780</v>
      </c>
      <c r="K91">
        <v>14</v>
      </c>
      <c r="L91" t="s">
        <v>25019</v>
      </c>
      <c r="M91" t="s">
        <v>24936</v>
      </c>
      <c r="N91" t="s">
        <v>19116</v>
      </c>
      <c r="O91" t="s">
        <v>24979</v>
      </c>
      <c r="P91">
        <v>418</v>
      </c>
      <c r="Q91" t="s">
        <v>25020</v>
      </c>
      <c r="S91" t="s">
        <v>25021</v>
      </c>
      <c r="T91">
        <v>24</v>
      </c>
      <c r="U91">
        <v>17</v>
      </c>
      <c r="V91">
        <v>21</v>
      </c>
      <c r="Y91" t="s">
        <v>1831</v>
      </c>
      <c r="Z91" t="s">
        <v>24992</v>
      </c>
      <c r="AB91">
        <v>31</v>
      </c>
      <c r="AD91" t="s">
        <v>16040</v>
      </c>
      <c r="AF91" t="s">
        <v>25022</v>
      </c>
      <c r="AH91" t="s">
        <v>496</v>
      </c>
      <c r="AI91" t="s">
        <v>1856</v>
      </c>
      <c r="AJ91" t="s">
        <v>25023</v>
      </c>
      <c r="AK91" t="s">
        <v>25024</v>
      </c>
      <c r="AL91" t="s">
        <v>25025</v>
      </c>
      <c r="AO91" t="s">
        <v>25026</v>
      </c>
      <c r="AQ91">
        <v>27</v>
      </c>
      <c r="AR91" t="s">
        <v>25027</v>
      </c>
      <c r="AS91" t="s">
        <v>12876</v>
      </c>
      <c r="AT91" t="s">
        <v>25028</v>
      </c>
      <c r="AU91" t="s">
        <v>25029</v>
      </c>
      <c r="AW91" t="s">
        <v>25030</v>
      </c>
      <c r="AX91" t="s">
        <v>25000</v>
      </c>
      <c r="AY91" t="s">
        <v>24912</v>
      </c>
      <c r="AZ91" t="s">
        <v>670</v>
      </c>
      <c r="BA91" t="s">
        <v>1797</v>
      </c>
      <c r="BB91" t="s">
        <v>25001</v>
      </c>
      <c r="BC91" t="s">
        <v>24914</v>
      </c>
      <c r="BD91" t="s">
        <v>24172</v>
      </c>
      <c r="BE91">
        <v>0</v>
      </c>
      <c r="BF91" t="s">
        <v>25002</v>
      </c>
      <c r="BG91" t="s">
        <v>25003</v>
      </c>
      <c r="BH91" t="s">
        <v>25031</v>
      </c>
      <c r="BI91" t="s">
        <v>132</v>
      </c>
      <c r="BK91" t="s">
        <v>132</v>
      </c>
      <c r="BS91">
        <v>0</v>
      </c>
      <c r="BT91">
        <v>0</v>
      </c>
      <c r="BU91">
        <v>1</v>
      </c>
      <c r="BV91">
        <v>0</v>
      </c>
      <c r="BW91">
        <v>0</v>
      </c>
      <c r="BX91">
        <v>0</v>
      </c>
      <c r="BY91">
        <v>1</v>
      </c>
      <c r="CD91" t="s">
        <v>1843</v>
      </c>
      <c r="CE91">
        <v>0</v>
      </c>
      <c r="CJ91" t="s">
        <v>132</v>
      </c>
      <c r="CK91" t="s">
        <v>132</v>
      </c>
      <c r="CP91">
        <v>5190</v>
      </c>
      <c r="CQ91">
        <v>0</v>
      </c>
      <c r="CR91">
        <v>0</v>
      </c>
      <c r="CS91">
        <v>0</v>
      </c>
      <c r="CT91">
        <v>0</v>
      </c>
    </row>
    <row r="92" spans="1:98" ht="15" customHeight="1" x14ac:dyDescent="0.2">
      <c r="A92" t="s">
        <v>8946</v>
      </c>
      <c r="B92" s="1" t="s">
        <v>1993</v>
      </c>
      <c r="C92">
        <v>204800</v>
      </c>
      <c r="G92" t="s">
        <v>575</v>
      </c>
      <c r="H92" t="s">
        <v>1035</v>
      </c>
      <c r="I92" t="s">
        <v>1780</v>
      </c>
      <c r="J92" t="s">
        <v>1556</v>
      </c>
      <c r="K92">
        <v>3</v>
      </c>
      <c r="L92" t="s">
        <v>1936</v>
      </c>
      <c r="M92" t="s">
        <v>8947</v>
      </c>
      <c r="N92" t="s">
        <v>2293</v>
      </c>
      <c r="O92" t="s">
        <v>2294</v>
      </c>
      <c r="P92">
        <v>337</v>
      </c>
      <c r="Q92" t="s">
        <v>2295</v>
      </c>
      <c r="S92" t="s">
        <v>2143</v>
      </c>
      <c r="T92">
        <v>21</v>
      </c>
      <c r="U92">
        <v>13</v>
      </c>
      <c r="V92">
        <v>21</v>
      </c>
      <c r="Y92" t="s">
        <v>1831</v>
      </c>
      <c r="Z92" t="s">
        <v>8948</v>
      </c>
      <c r="AB92">
        <v>30</v>
      </c>
      <c r="AD92" t="s">
        <v>2000</v>
      </c>
      <c r="AF92" t="s">
        <v>8949</v>
      </c>
      <c r="AH92" t="s">
        <v>496</v>
      </c>
      <c r="AI92" t="s">
        <v>1856</v>
      </c>
      <c r="AJ92" t="s">
        <v>8950</v>
      </c>
      <c r="AK92" t="s">
        <v>8951</v>
      </c>
      <c r="AL92" t="s">
        <v>8952</v>
      </c>
      <c r="AO92" t="s">
        <v>2148</v>
      </c>
      <c r="AQ92">
        <v>25</v>
      </c>
      <c r="AR92">
        <v>41</v>
      </c>
      <c r="AS92" t="s">
        <v>2303</v>
      </c>
      <c r="AT92" t="s">
        <v>8953</v>
      </c>
      <c r="AU92" t="s">
        <v>8954</v>
      </c>
      <c r="AW92" t="s">
        <v>8955</v>
      </c>
      <c r="AX92" t="s">
        <v>8941</v>
      </c>
      <c r="AY92" t="s">
        <v>298</v>
      </c>
      <c r="AZ92" t="s">
        <v>670</v>
      </c>
      <c r="BA92" t="s">
        <v>1797</v>
      </c>
      <c r="BB92" t="s">
        <v>8942</v>
      </c>
      <c r="BC92" t="s">
        <v>8776</v>
      </c>
      <c r="BD92" t="s">
        <v>7316</v>
      </c>
      <c r="BE92">
        <v>0</v>
      </c>
      <c r="BF92" t="s">
        <v>8943</v>
      </c>
      <c r="BG92" t="s">
        <v>8944</v>
      </c>
      <c r="BH92" t="s">
        <v>8956</v>
      </c>
      <c r="BS92">
        <v>0</v>
      </c>
      <c r="BT92">
        <v>0</v>
      </c>
      <c r="BU92">
        <v>1</v>
      </c>
      <c r="BV92">
        <v>0</v>
      </c>
      <c r="BW92">
        <v>0</v>
      </c>
      <c r="BX92">
        <v>0</v>
      </c>
      <c r="BY92">
        <v>1</v>
      </c>
      <c r="CD92" t="s">
        <v>1843</v>
      </c>
      <c r="CE92">
        <v>0</v>
      </c>
      <c r="CJ92" t="s">
        <v>132</v>
      </c>
      <c r="CO92" t="str">
        <f>HYPERLINK("http://www.d20pfsrd.com/bestiary/monster-listings/dragons/dragon/-primal-umbral","Ancient Umbral Dragon")</f>
        <v>Ancient Umbral Dragon</v>
      </c>
      <c r="CP92">
        <v>1183</v>
      </c>
      <c r="CQ92">
        <v>0</v>
      </c>
      <c r="CR92">
        <v>0</v>
      </c>
      <c r="CS92">
        <v>0</v>
      </c>
      <c r="CT92">
        <v>0</v>
      </c>
    </row>
    <row r="93" spans="1:98" ht="15" customHeight="1" x14ac:dyDescent="0.2">
      <c r="A93" t="s">
        <v>16076</v>
      </c>
      <c r="B93" s="1" t="s">
        <v>192</v>
      </c>
      <c r="C93">
        <v>76800</v>
      </c>
      <c r="G93" t="s">
        <v>135</v>
      </c>
      <c r="H93" t="s">
        <v>136</v>
      </c>
      <c r="I93" t="s">
        <v>1780</v>
      </c>
      <c r="J93" t="s">
        <v>1954</v>
      </c>
      <c r="K93">
        <v>3</v>
      </c>
      <c r="L93" t="s">
        <v>12952</v>
      </c>
      <c r="M93" t="s">
        <v>1937</v>
      </c>
      <c r="N93" t="s">
        <v>13089</v>
      </c>
      <c r="O93" t="s">
        <v>13090</v>
      </c>
      <c r="P93">
        <v>297</v>
      </c>
      <c r="Q93" t="s">
        <v>1829</v>
      </c>
      <c r="S93" t="s">
        <v>16077</v>
      </c>
      <c r="T93">
        <v>20</v>
      </c>
      <c r="U93">
        <v>12</v>
      </c>
      <c r="V93">
        <v>18</v>
      </c>
      <c r="Y93" t="s">
        <v>1831</v>
      </c>
      <c r="Z93" t="s">
        <v>1960</v>
      </c>
      <c r="AB93">
        <v>27</v>
      </c>
      <c r="AC93" t="s">
        <v>1961</v>
      </c>
      <c r="AD93" t="s">
        <v>16078</v>
      </c>
      <c r="AF93" t="s">
        <v>16079</v>
      </c>
      <c r="AH93" t="s">
        <v>147</v>
      </c>
      <c r="AI93" t="s">
        <v>1833</v>
      </c>
      <c r="AJ93" t="s">
        <v>16080</v>
      </c>
      <c r="AK93" t="s">
        <v>16081</v>
      </c>
      <c r="AL93" t="s">
        <v>16082</v>
      </c>
      <c r="AO93" t="s">
        <v>1860</v>
      </c>
      <c r="AQ93">
        <v>22</v>
      </c>
      <c r="AR93" t="s">
        <v>16083</v>
      </c>
      <c r="AS93" t="s">
        <v>16084</v>
      </c>
      <c r="AT93" t="s">
        <v>16085</v>
      </c>
      <c r="AU93" t="s">
        <v>16086</v>
      </c>
      <c r="AW93" t="s">
        <v>16087</v>
      </c>
      <c r="AX93" t="s">
        <v>16074</v>
      </c>
      <c r="AY93" t="s">
        <v>669</v>
      </c>
      <c r="AZ93" t="s">
        <v>670</v>
      </c>
      <c r="BA93" t="s">
        <v>1797</v>
      </c>
      <c r="BB93" t="s">
        <v>16059</v>
      </c>
      <c r="BC93" t="s">
        <v>15903</v>
      </c>
      <c r="BD93" t="s">
        <v>14619</v>
      </c>
      <c r="BE93">
        <v>0</v>
      </c>
      <c r="BF93" t="s">
        <v>16060</v>
      </c>
      <c r="BG93" t="s">
        <v>16061</v>
      </c>
      <c r="BH93" t="s">
        <v>16088</v>
      </c>
      <c r="BS93">
        <v>0</v>
      </c>
      <c r="BT93">
        <v>0</v>
      </c>
      <c r="BU93">
        <v>1</v>
      </c>
      <c r="BV93">
        <v>0</v>
      </c>
      <c r="BW93">
        <v>1</v>
      </c>
      <c r="BX93">
        <v>0</v>
      </c>
      <c r="BY93">
        <v>1</v>
      </c>
      <c r="CD93" t="s">
        <v>132</v>
      </c>
      <c r="CE93">
        <v>0</v>
      </c>
      <c r="CJ93" t="s">
        <v>132</v>
      </c>
      <c r="CK93" t="s">
        <v>132</v>
      </c>
      <c r="CP93">
        <v>2050</v>
      </c>
      <c r="CQ93">
        <v>0</v>
      </c>
      <c r="CR93">
        <v>0</v>
      </c>
      <c r="CS93">
        <v>0</v>
      </c>
      <c r="CT93">
        <v>0</v>
      </c>
    </row>
    <row r="94" spans="1:98" ht="15" customHeight="1" x14ac:dyDescent="0.2">
      <c r="A94" t="s">
        <v>25060</v>
      </c>
      <c r="B94" s="1" t="s">
        <v>1845</v>
      </c>
      <c r="C94">
        <v>153600</v>
      </c>
      <c r="G94" t="s">
        <v>1053</v>
      </c>
      <c r="H94" t="s">
        <v>1035</v>
      </c>
      <c r="I94" t="s">
        <v>1780</v>
      </c>
      <c r="K94">
        <v>4</v>
      </c>
      <c r="L94" t="s">
        <v>25061</v>
      </c>
      <c r="M94" t="s">
        <v>24936</v>
      </c>
      <c r="N94" t="s">
        <v>19295</v>
      </c>
      <c r="O94" t="s">
        <v>25062</v>
      </c>
      <c r="P94">
        <v>324</v>
      </c>
      <c r="Q94" t="s">
        <v>1851</v>
      </c>
      <c r="S94" t="s">
        <v>24980</v>
      </c>
      <c r="T94">
        <v>21</v>
      </c>
      <c r="U94">
        <v>16</v>
      </c>
      <c r="V94">
        <v>21</v>
      </c>
      <c r="Y94" t="s">
        <v>1831</v>
      </c>
      <c r="Z94" t="s">
        <v>25034</v>
      </c>
      <c r="AB94">
        <v>29</v>
      </c>
      <c r="AD94" t="s">
        <v>25063</v>
      </c>
      <c r="AF94" t="s">
        <v>25064</v>
      </c>
      <c r="AH94" t="s">
        <v>496</v>
      </c>
      <c r="AI94" t="s">
        <v>1856</v>
      </c>
      <c r="AJ94" t="s">
        <v>25065</v>
      </c>
      <c r="AK94" t="s">
        <v>25066</v>
      </c>
      <c r="AL94" t="s">
        <v>25067</v>
      </c>
      <c r="AO94" t="s">
        <v>25068</v>
      </c>
      <c r="AQ94">
        <v>24</v>
      </c>
      <c r="AR94">
        <v>40</v>
      </c>
      <c r="AS94" t="s">
        <v>2303</v>
      </c>
      <c r="AT94" t="s">
        <v>25069</v>
      </c>
      <c r="AU94" t="s">
        <v>25070</v>
      </c>
      <c r="AW94" t="s">
        <v>25071</v>
      </c>
      <c r="AX94" t="s">
        <v>25043</v>
      </c>
      <c r="AY94" t="s">
        <v>24912</v>
      </c>
      <c r="AZ94" t="s">
        <v>670</v>
      </c>
      <c r="BA94" t="s">
        <v>1797</v>
      </c>
      <c r="BB94" t="s">
        <v>25044</v>
      </c>
      <c r="BC94" t="s">
        <v>24914</v>
      </c>
      <c r="BD94" t="s">
        <v>24172</v>
      </c>
      <c r="BE94">
        <v>0</v>
      </c>
      <c r="BF94" t="s">
        <v>25045</v>
      </c>
      <c r="BG94" t="s">
        <v>25046</v>
      </c>
      <c r="BH94" t="s">
        <v>25072</v>
      </c>
      <c r="BI94" t="s">
        <v>132</v>
      </c>
      <c r="BK94" t="s">
        <v>132</v>
      </c>
      <c r="BS94">
        <v>0</v>
      </c>
      <c r="BT94">
        <v>0</v>
      </c>
      <c r="BU94">
        <v>1</v>
      </c>
      <c r="BV94">
        <v>0</v>
      </c>
      <c r="BW94">
        <v>0</v>
      </c>
      <c r="BX94">
        <v>0</v>
      </c>
      <c r="BY94">
        <v>1</v>
      </c>
      <c r="CD94" t="s">
        <v>1843</v>
      </c>
      <c r="CE94">
        <v>0</v>
      </c>
      <c r="CJ94" t="s">
        <v>132</v>
      </c>
      <c r="CK94" t="s">
        <v>132</v>
      </c>
      <c r="CP94">
        <v>5193</v>
      </c>
      <c r="CQ94">
        <v>0</v>
      </c>
      <c r="CR94">
        <v>0</v>
      </c>
      <c r="CS94">
        <v>0</v>
      </c>
      <c r="CT94">
        <v>0</v>
      </c>
    </row>
    <row r="95" spans="1:98" ht="15" customHeight="1" x14ac:dyDescent="0.2">
      <c r="A95" t="s">
        <v>25100</v>
      </c>
      <c r="B95" s="1" t="s">
        <v>1993</v>
      </c>
      <c r="C95">
        <v>204800</v>
      </c>
      <c r="G95" t="s">
        <v>3133</v>
      </c>
      <c r="H95" t="s">
        <v>1035</v>
      </c>
      <c r="I95" t="s">
        <v>1780</v>
      </c>
      <c r="J95" t="s">
        <v>1954</v>
      </c>
      <c r="K95">
        <v>4</v>
      </c>
      <c r="L95" t="s">
        <v>25101</v>
      </c>
      <c r="M95" t="s">
        <v>24936</v>
      </c>
      <c r="N95" t="s">
        <v>25102</v>
      </c>
      <c r="O95" t="s">
        <v>25103</v>
      </c>
      <c r="P95">
        <v>337</v>
      </c>
      <c r="Q95" t="s">
        <v>2295</v>
      </c>
      <c r="S95" t="s">
        <v>25104</v>
      </c>
      <c r="T95">
        <v>23</v>
      </c>
      <c r="U95">
        <v>16</v>
      </c>
      <c r="V95">
        <v>20</v>
      </c>
      <c r="Y95" t="s">
        <v>1831</v>
      </c>
      <c r="Z95" t="s">
        <v>1960</v>
      </c>
      <c r="AB95">
        <v>30</v>
      </c>
      <c r="AC95" t="s">
        <v>25105</v>
      </c>
      <c r="AD95" t="s">
        <v>25106</v>
      </c>
      <c r="AF95" t="s">
        <v>25107</v>
      </c>
      <c r="AH95" t="s">
        <v>496</v>
      </c>
      <c r="AI95" t="s">
        <v>1856</v>
      </c>
      <c r="AJ95" t="s">
        <v>25108</v>
      </c>
      <c r="AK95" t="s">
        <v>25109</v>
      </c>
      <c r="AL95" t="s">
        <v>25110</v>
      </c>
      <c r="AO95" t="s">
        <v>25111</v>
      </c>
      <c r="AQ95">
        <v>25</v>
      </c>
      <c r="AR95">
        <v>41</v>
      </c>
      <c r="AS95" t="s">
        <v>12743</v>
      </c>
      <c r="AT95" t="s">
        <v>25112</v>
      </c>
      <c r="AU95" t="s">
        <v>25113</v>
      </c>
      <c r="AW95" t="s">
        <v>25114</v>
      </c>
      <c r="AX95" t="s">
        <v>25083</v>
      </c>
      <c r="AY95" t="s">
        <v>24912</v>
      </c>
      <c r="AZ95" t="s">
        <v>670</v>
      </c>
      <c r="BA95" t="s">
        <v>1797</v>
      </c>
      <c r="BB95" t="s">
        <v>25084</v>
      </c>
      <c r="BC95" t="s">
        <v>24914</v>
      </c>
      <c r="BD95" t="s">
        <v>24172</v>
      </c>
      <c r="BE95">
        <v>0</v>
      </c>
      <c r="BF95" t="s">
        <v>25085</v>
      </c>
      <c r="BG95" t="s">
        <v>25086</v>
      </c>
      <c r="BH95" t="s">
        <v>25115</v>
      </c>
      <c r="BI95" t="s">
        <v>132</v>
      </c>
      <c r="BK95" t="s">
        <v>132</v>
      </c>
      <c r="BS95">
        <v>0</v>
      </c>
      <c r="BT95">
        <v>0</v>
      </c>
      <c r="BU95">
        <v>1</v>
      </c>
      <c r="BV95">
        <v>0</v>
      </c>
      <c r="BW95">
        <v>0</v>
      </c>
      <c r="BX95">
        <v>0</v>
      </c>
      <c r="BY95">
        <v>1</v>
      </c>
      <c r="CD95" t="s">
        <v>1843</v>
      </c>
      <c r="CE95">
        <v>0</v>
      </c>
      <c r="CJ95" t="s">
        <v>132</v>
      </c>
      <c r="CK95" t="s">
        <v>132</v>
      </c>
      <c r="CP95">
        <v>5196</v>
      </c>
      <c r="CQ95">
        <v>0</v>
      </c>
      <c r="CR95">
        <v>0</v>
      </c>
      <c r="CS95">
        <v>0</v>
      </c>
      <c r="CT95">
        <v>0</v>
      </c>
    </row>
    <row r="96" spans="1:98" ht="15" customHeight="1" x14ac:dyDescent="0.2">
      <c r="A96" t="s">
        <v>2050</v>
      </c>
      <c r="B96" s="1" t="s">
        <v>2051</v>
      </c>
      <c r="C96">
        <v>51200</v>
      </c>
      <c r="G96" t="s">
        <v>575</v>
      </c>
      <c r="H96" t="s">
        <v>136</v>
      </c>
      <c r="I96" t="s">
        <v>1780</v>
      </c>
      <c r="J96" t="s">
        <v>2012</v>
      </c>
      <c r="K96">
        <v>4</v>
      </c>
      <c r="L96" t="s">
        <v>2052</v>
      </c>
      <c r="M96" t="s">
        <v>2053</v>
      </c>
      <c r="N96" t="s">
        <v>2054</v>
      </c>
      <c r="O96" t="s">
        <v>2055</v>
      </c>
      <c r="P96">
        <v>283</v>
      </c>
      <c r="Q96" t="s">
        <v>2056</v>
      </c>
      <c r="S96" t="s">
        <v>2057</v>
      </c>
      <c r="T96">
        <v>19</v>
      </c>
      <c r="U96">
        <v>14</v>
      </c>
      <c r="V96">
        <v>16</v>
      </c>
      <c r="Y96" t="s">
        <v>1831</v>
      </c>
      <c r="Z96" t="s">
        <v>2018</v>
      </c>
      <c r="AB96">
        <v>26</v>
      </c>
      <c r="AC96" t="s">
        <v>2019</v>
      </c>
      <c r="AD96" t="s">
        <v>2040</v>
      </c>
      <c r="AF96" t="s">
        <v>2058</v>
      </c>
      <c r="AH96" t="s">
        <v>147</v>
      </c>
      <c r="AI96" t="s">
        <v>1833</v>
      </c>
      <c r="AJ96" t="s">
        <v>2059</v>
      </c>
      <c r="AK96" t="s">
        <v>2060</v>
      </c>
      <c r="AL96" t="s">
        <v>2061</v>
      </c>
      <c r="AO96" t="s">
        <v>2062</v>
      </c>
      <c r="AQ96">
        <v>21</v>
      </c>
      <c r="AR96">
        <v>34</v>
      </c>
      <c r="AS96" t="s">
        <v>2063</v>
      </c>
      <c r="AT96" t="s">
        <v>2064</v>
      </c>
      <c r="AU96" t="s">
        <v>2065</v>
      </c>
      <c r="AW96" t="s">
        <v>1883</v>
      </c>
      <c r="AX96" t="s">
        <v>2027</v>
      </c>
      <c r="AY96" t="s">
        <v>2028</v>
      </c>
      <c r="AZ96" t="s">
        <v>670</v>
      </c>
      <c r="BA96" t="s">
        <v>1797</v>
      </c>
      <c r="BB96" t="s">
        <v>2029</v>
      </c>
      <c r="BC96" t="s">
        <v>1799</v>
      </c>
      <c r="BD96" t="s">
        <v>128</v>
      </c>
      <c r="BE96">
        <v>0</v>
      </c>
      <c r="BF96" t="s">
        <v>2030</v>
      </c>
      <c r="BG96" t="s">
        <v>2031</v>
      </c>
      <c r="BH96" t="s">
        <v>2066</v>
      </c>
      <c r="BS96">
        <v>0</v>
      </c>
      <c r="BT96">
        <v>0</v>
      </c>
      <c r="BU96">
        <v>1</v>
      </c>
      <c r="BV96">
        <v>0</v>
      </c>
      <c r="BW96">
        <v>1</v>
      </c>
      <c r="BX96">
        <v>1</v>
      </c>
      <c r="BY96">
        <v>1</v>
      </c>
      <c r="CD96" t="s">
        <v>1843</v>
      </c>
      <c r="CE96">
        <v>0</v>
      </c>
      <c r="CJ96" t="s">
        <v>132</v>
      </c>
      <c r="CO96" t="str">
        <f>HYPERLINK("http://www.d20pfsrd.com/bestiary/monster-listings/dragons/dragon/-chromatic-white/ancient-white-dragon","Ancient White Dragon")</f>
        <v>Ancient White Dragon</v>
      </c>
      <c r="CP96">
        <v>127</v>
      </c>
      <c r="CQ96">
        <v>0</v>
      </c>
      <c r="CR96">
        <v>0</v>
      </c>
      <c r="CS96">
        <v>0</v>
      </c>
      <c r="CT96">
        <v>0</v>
      </c>
    </row>
    <row r="97" spans="1:98" ht="15" customHeight="1" x14ac:dyDescent="0.2">
      <c r="A97" t="s">
        <v>22342</v>
      </c>
      <c r="B97" s="1" t="s">
        <v>306</v>
      </c>
      <c r="C97">
        <v>1600</v>
      </c>
      <c r="G97" t="s">
        <v>575</v>
      </c>
      <c r="H97" t="s">
        <v>102</v>
      </c>
      <c r="I97" t="s">
        <v>103</v>
      </c>
      <c r="J97" t="s">
        <v>19024</v>
      </c>
      <c r="K97">
        <v>5</v>
      </c>
      <c r="L97" t="s">
        <v>3600</v>
      </c>
      <c r="N97" t="s">
        <v>490</v>
      </c>
      <c r="O97" t="s">
        <v>491</v>
      </c>
      <c r="P97">
        <v>57</v>
      </c>
      <c r="Q97" t="s">
        <v>1409</v>
      </c>
      <c r="S97" t="s">
        <v>18338</v>
      </c>
      <c r="T97">
        <v>9</v>
      </c>
      <c r="U97">
        <v>6</v>
      </c>
      <c r="V97">
        <v>2</v>
      </c>
      <c r="Y97" t="s">
        <v>1194</v>
      </c>
      <c r="Z97" t="s">
        <v>6446</v>
      </c>
      <c r="AA97" t="s">
        <v>6192</v>
      </c>
      <c r="AB97">
        <v>16</v>
      </c>
      <c r="AC97" t="s">
        <v>3438</v>
      </c>
      <c r="AD97" t="s">
        <v>316</v>
      </c>
      <c r="AF97" t="s">
        <v>22343</v>
      </c>
      <c r="AH97" t="s">
        <v>114</v>
      </c>
      <c r="AI97" t="s">
        <v>114</v>
      </c>
      <c r="AJ97" t="s">
        <v>22344</v>
      </c>
      <c r="AK97" t="s">
        <v>22345</v>
      </c>
      <c r="AO97" t="s">
        <v>22346</v>
      </c>
      <c r="AQ97">
        <v>6</v>
      </c>
      <c r="AR97">
        <v>11</v>
      </c>
      <c r="AS97">
        <v>22</v>
      </c>
      <c r="AT97" t="s">
        <v>9027</v>
      </c>
      <c r="AU97" t="s">
        <v>22347</v>
      </c>
      <c r="AV97" t="s">
        <v>1065</v>
      </c>
      <c r="AW97" t="s">
        <v>22348</v>
      </c>
      <c r="AX97" t="s">
        <v>13018</v>
      </c>
      <c r="AY97" t="s">
        <v>1157</v>
      </c>
      <c r="AZ97" t="s">
        <v>1158</v>
      </c>
      <c r="BA97" t="s">
        <v>426</v>
      </c>
      <c r="BB97" t="s">
        <v>22349</v>
      </c>
      <c r="BC97" t="s">
        <v>1161</v>
      </c>
      <c r="BD97" t="s">
        <v>22338</v>
      </c>
      <c r="BE97">
        <v>0</v>
      </c>
      <c r="BF97" t="s">
        <v>22350</v>
      </c>
      <c r="BG97" t="s">
        <v>22351</v>
      </c>
      <c r="BH97" t="s">
        <v>22352</v>
      </c>
      <c r="BS97">
        <v>0</v>
      </c>
      <c r="BT97">
        <v>0</v>
      </c>
      <c r="BU97">
        <v>0</v>
      </c>
      <c r="BV97">
        <v>1</v>
      </c>
      <c r="BW97">
        <v>0</v>
      </c>
      <c r="BX97">
        <v>0</v>
      </c>
      <c r="BY97">
        <v>1</v>
      </c>
      <c r="CD97" t="s">
        <v>131</v>
      </c>
      <c r="CE97">
        <v>0</v>
      </c>
      <c r="CJ97" t="s">
        <v>132</v>
      </c>
      <c r="CP97">
        <v>4360</v>
      </c>
      <c r="CQ97">
        <v>0</v>
      </c>
      <c r="CR97">
        <v>0</v>
      </c>
      <c r="CS97">
        <v>0</v>
      </c>
      <c r="CT97">
        <v>0</v>
      </c>
    </row>
    <row r="98" spans="1:98" ht="15" customHeight="1" x14ac:dyDescent="0.2">
      <c r="A98" t="s">
        <v>20988</v>
      </c>
      <c r="B98" s="1" t="s">
        <v>99</v>
      </c>
      <c r="C98">
        <v>200</v>
      </c>
      <c r="D98" t="s">
        <v>20988</v>
      </c>
      <c r="E98" t="s">
        <v>5206</v>
      </c>
      <c r="G98" t="s">
        <v>240</v>
      </c>
      <c r="H98" t="s">
        <v>102</v>
      </c>
      <c r="I98" t="s">
        <v>701</v>
      </c>
      <c r="J98" t="s">
        <v>20989</v>
      </c>
      <c r="K98">
        <v>3</v>
      </c>
      <c r="L98" t="s">
        <v>4540</v>
      </c>
      <c r="N98" t="s">
        <v>2788</v>
      </c>
      <c r="O98" t="s">
        <v>5208</v>
      </c>
      <c r="P98">
        <v>11</v>
      </c>
      <c r="Q98" t="s">
        <v>108</v>
      </c>
      <c r="S98" t="s">
        <v>13896</v>
      </c>
      <c r="T98">
        <v>2</v>
      </c>
      <c r="U98">
        <v>5</v>
      </c>
      <c r="V98">
        <v>0</v>
      </c>
      <c r="X98" t="s">
        <v>9954</v>
      </c>
      <c r="Z98" t="s">
        <v>20990</v>
      </c>
      <c r="AD98" t="s">
        <v>249</v>
      </c>
      <c r="AF98" t="s">
        <v>20991</v>
      </c>
      <c r="AH98" t="s">
        <v>114</v>
      </c>
      <c r="AI98" t="s">
        <v>114</v>
      </c>
      <c r="AJ98" t="s">
        <v>20992</v>
      </c>
      <c r="AO98" t="s">
        <v>20993</v>
      </c>
      <c r="AQ98">
        <v>0</v>
      </c>
      <c r="AR98">
        <v>1</v>
      </c>
      <c r="AS98">
        <v>14</v>
      </c>
      <c r="AT98" t="s">
        <v>1734</v>
      </c>
      <c r="AU98" t="s">
        <v>20994</v>
      </c>
      <c r="AV98" t="s">
        <v>20995</v>
      </c>
      <c r="AW98" t="s">
        <v>20996</v>
      </c>
      <c r="AX98" t="s">
        <v>20997</v>
      </c>
      <c r="AY98" t="s">
        <v>20998</v>
      </c>
      <c r="AZ98" t="s">
        <v>5017</v>
      </c>
      <c r="BA98" t="s">
        <v>20999</v>
      </c>
      <c r="BB98" t="s">
        <v>21000</v>
      </c>
      <c r="BD98" t="s">
        <v>21001</v>
      </c>
      <c r="BE98">
        <v>0</v>
      </c>
      <c r="BF98" t="s">
        <v>21002</v>
      </c>
      <c r="BG98" t="s">
        <v>21003</v>
      </c>
      <c r="BH98" t="s">
        <v>21004</v>
      </c>
      <c r="BS98">
        <v>1</v>
      </c>
      <c r="BT98">
        <v>0</v>
      </c>
      <c r="BU98">
        <v>0</v>
      </c>
      <c r="BV98">
        <v>0</v>
      </c>
      <c r="BW98">
        <v>0</v>
      </c>
      <c r="BX98">
        <v>0</v>
      </c>
      <c r="BY98">
        <v>1</v>
      </c>
      <c r="CD98" t="s">
        <v>131</v>
      </c>
      <c r="CE98">
        <v>1</v>
      </c>
      <c r="CJ98" t="s">
        <v>132</v>
      </c>
      <c r="CP98">
        <v>3551</v>
      </c>
      <c r="CQ98">
        <v>0</v>
      </c>
      <c r="CR98">
        <v>0</v>
      </c>
      <c r="CS98">
        <v>0</v>
      </c>
      <c r="CT98">
        <v>0</v>
      </c>
    </row>
    <row r="99" spans="1:98" ht="15" customHeight="1" x14ac:dyDescent="0.2">
      <c r="A99" t="s">
        <v>29608</v>
      </c>
      <c r="B99" s="1" t="s">
        <v>306</v>
      </c>
      <c r="C99">
        <v>1600</v>
      </c>
      <c r="D99" t="s">
        <v>20988</v>
      </c>
      <c r="E99" t="s">
        <v>28444</v>
      </c>
      <c r="F99" t="s">
        <v>29609</v>
      </c>
      <c r="G99" t="s">
        <v>240</v>
      </c>
      <c r="H99" t="s">
        <v>102</v>
      </c>
      <c r="I99" t="s">
        <v>701</v>
      </c>
      <c r="J99" t="s">
        <v>20989</v>
      </c>
      <c r="K99">
        <v>4</v>
      </c>
      <c r="L99" t="s">
        <v>4540</v>
      </c>
      <c r="N99" t="s">
        <v>9129</v>
      </c>
      <c r="O99" t="s">
        <v>29610</v>
      </c>
      <c r="P99">
        <v>55</v>
      </c>
      <c r="Q99" t="s">
        <v>4352</v>
      </c>
      <c r="S99" t="s">
        <v>32228</v>
      </c>
      <c r="T99">
        <v>8</v>
      </c>
      <c r="U99">
        <v>3</v>
      </c>
      <c r="V99">
        <v>4</v>
      </c>
      <c r="W99" s="6" t="s">
        <v>21174</v>
      </c>
      <c r="X99" t="s">
        <v>29611</v>
      </c>
      <c r="Z99" t="s">
        <v>20990</v>
      </c>
      <c r="AD99" t="s">
        <v>249</v>
      </c>
      <c r="AF99" t="s">
        <v>29612</v>
      </c>
      <c r="AG99" t="s">
        <v>29613</v>
      </c>
      <c r="AH99" t="s">
        <v>114</v>
      </c>
      <c r="AI99" t="s">
        <v>114</v>
      </c>
      <c r="AJ99" t="s">
        <v>29614</v>
      </c>
      <c r="AO99" t="s">
        <v>29615</v>
      </c>
      <c r="AQ99">
        <v>6</v>
      </c>
      <c r="AR99">
        <v>9</v>
      </c>
      <c r="AS99">
        <v>19</v>
      </c>
      <c r="AT99" t="s">
        <v>29616</v>
      </c>
      <c r="AU99" t="s">
        <v>29617</v>
      </c>
      <c r="AV99" t="s">
        <v>20995</v>
      </c>
      <c r="AW99" t="s">
        <v>21014</v>
      </c>
      <c r="AX99" t="s">
        <v>29618</v>
      </c>
      <c r="AY99" t="s">
        <v>29619</v>
      </c>
      <c r="AZ99" t="s">
        <v>670</v>
      </c>
      <c r="BA99" t="s">
        <v>29620</v>
      </c>
      <c r="BB99" t="s">
        <v>29621</v>
      </c>
      <c r="BD99" t="s">
        <v>29622</v>
      </c>
      <c r="BE99">
        <v>0</v>
      </c>
      <c r="BF99" t="s">
        <v>29623</v>
      </c>
      <c r="BG99" t="s">
        <v>29624</v>
      </c>
      <c r="BH99" t="s">
        <v>29625</v>
      </c>
      <c r="BI99" t="s">
        <v>132</v>
      </c>
      <c r="BS99">
        <v>0</v>
      </c>
      <c r="BT99">
        <v>0</v>
      </c>
      <c r="BU99">
        <v>0</v>
      </c>
      <c r="BV99">
        <v>0</v>
      </c>
      <c r="BW99">
        <v>0</v>
      </c>
      <c r="BX99">
        <v>0</v>
      </c>
      <c r="BY99">
        <v>1</v>
      </c>
      <c r="CD99" t="s">
        <v>132</v>
      </c>
      <c r="CE99">
        <v>0</v>
      </c>
      <c r="CF99" t="s">
        <v>132</v>
      </c>
      <c r="CJ99" t="s">
        <v>132</v>
      </c>
      <c r="CK99" t="s">
        <v>132</v>
      </c>
      <c r="CP99">
        <v>6087</v>
      </c>
      <c r="CQ99">
        <v>0</v>
      </c>
      <c r="CR99">
        <v>0</v>
      </c>
      <c r="CS99">
        <v>0</v>
      </c>
      <c r="CT99">
        <v>0</v>
      </c>
    </row>
    <row r="100" spans="1:98" ht="15" customHeight="1" x14ac:dyDescent="0.2">
      <c r="A100" t="s">
        <v>18269</v>
      </c>
      <c r="B100" s="1" t="s">
        <v>1034</v>
      </c>
      <c r="C100">
        <v>6400</v>
      </c>
      <c r="G100" t="s">
        <v>2068</v>
      </c>
      <c r="H100" t="s">
        <v>193</v>
      </c>
      <c r="I100" t="s">
        <v>261</v>
      </c>
      <c r="K100">
        <v>0</v>
      </c>
      <c r="L100" t="s">
        <v>17020</v>
      </c>
      <c r="N100" t="s">
        <v>18270</v>
      </c>
      <c r="O100" t="s">
        <v>18271</v>
      </c>
      <c r="P100">
        <v>123</v>
      </c>
      <c r="Q100" t="s">
        <v>2550</v>
      </c>
      <c r="S100" t="s">
        <v>18272</v>
      </c>
      <c r="T100">
        <v>12</v>
      </c>
      <c r="U100">
        <v>8</v>
      </c>
      <c r="V100">
        <v>7</v>
      </c>
      <c r="AD100" t="s">
        <v>17281</v>
      </c>
      <c r="AF100" t="s">
        <v>18273</v>
      </c>
      <c r="AH100" t="s">
        <v>202</v>
      </c>
      <c r="AI100" t="s">
        <v>114</v>
      </c>
      <c r="AJ100" t="s">
        <v>18274</v>
      </c>
      <c r="AM100" t="s">
        <v>18275</v>
      </c>
      <c r="AO100" t="s">
        <v>18276</v>
      </c>
      <c r="AQ100">
        <v>13</v>
      </c>
      <c r="AR100">
        <v>22</v>
      </c>
      <c r="AS100" t="s">
        <v>2046</v>
      </c>
      <c r="AT100" t="s">
        <v>18277</v>
      </c>
      <c r="AU100" t="s">
        <v>18278</v>
      </c>
      <c r="AW100" t="s">
        <v>18279</v>
      </c>
      <c r="AY100" t="s">
        <v>18280</v>
      </c>
      <c r="AZ100" t="s">
        <v>670</v>
      </c>
      <c r="BA100" t="s">
        <v>426</v>
      </c>
      <c r="BB100" t="s">
        <v>18281</v>
      </c>
      <c r="BC100" t="s">
        <v>18282</v>
      </c>
      <c r="BD100" t="s">
        <v>14619</v>
      </c>
      <c r="BE100">
        <v>0</v>
      </c>
      <c r="BF100" t="s">
        <v>18283</v>
      </c>
      <c r="BG100" t="s">
        <v>18284</v>
      </c>
      <c r="BH100" t="s">
        <v>18285</v>
      </c>
      <c r="BL100" t="s">
        <v>132</v>
      </c>
      <c r="BM100" t="s">
        <v>132</v>
      </c>
      <c r="BN100" t="s">
        <v>132</v>
      </c>
      <c r="BS100">
        <v>0</v>
      </c>
      <c r="BT100">
        <v>0</v>
      </c>
      <c r="BU100">
        <v>1</v>
      </c>
      <c r="BV100">
        <v>0</v>
      </c>
      <c r="BW100">
        <v>0</v>
      </c>
      <c r="BX100">
        <v>0</v>
      </c>
      <c r="BY100">
        <v>1</v>
      </c>
      <c r="CB100" t="s">
        <v>132</v>
      </c>
      <c r="CD100" t="s">
        <v>131</v>
      </c>
      <c r="CE100">
        <v>0</v>
      </c>
      <c r="CJ100" t="s">
        <v>132</v>
      </c>
      <c r="CP100">
        <v>2197</v>
      </c>
      <c r="CQ100">
        <v>0</v>
      </c>
      <c r="CR100">
        <v>0</v>
      </c>
      <c r="CS100">
        <v>0</v>
      </c>
      <c r="CT100">
        <v>0</v>
      </c>
    </row>
    <row r="101" spans="1:98" ht="15" customHeight="1" x14ac:dyDescent="0.2">
      <c r="A101" t="s">
        <v>20129</v>
      </c>
      <c r="B101" s="1" t="s">
        <v>306</v>
      </c>
      <c r="C101">
        <v>1600</v>
      </c>
      <c r="G101" t="s">
        <v>240</v>
      </c>
      <c r="H101" t="s">
        <v>102</v>
      </c>
      <c r="I101" t="s">
        <v>241</v>
      </c>
      <c r="K101">
        <v>2</v>
      </c>
      <c r="L101" t="s">
        <v>3371</v>
      </c>
      <c r="N101" t="s">
        <v>7063</v>
      </c>
      <c r="O101" t="s">
        <v>14568</v>
      </c>
      <c r="P101">
        <v>53</v>
      </c>
      <c r="Q101" t="s">
        <v>3400</v>
      </c>
      <c r="S101" t="s">
        <v>20130</v>
      </c>
      <c r="T101">
        <v>2</v>
      </c>
      <c r="U101">
        <v>4</v>
      </c>
      <c r="V101">
        <v>2</v>
      </c>
      <c r="X101" t="s">
        <v>20131</v>
      </c>
      <c r="Y101" t="s">
        <v>3391</v>
      </c>
      <c r="Z101" t="s">
        <v>18432</v>
      </c>
      <c r="AD101" t="s">
        <v>1276</v>
      </c>
      <c r="AF101" t="s">
        <v>20132</v>
      </c>
      <c r="AH101" t="s">
        <v>114</v>
      </c>
      <c r="AI101" t="s">
        <v>114</v>
      </c>
      <c r="AJ101" t="s">
        <v>20133</v>
      </c>
      <c r="AO101" t="s">
        <v>20134</v>
      </c>
      <c r="AQ101">
        <v>6</v>
      </c>
      <c r="AR101">
        <v>10</v>
      </c>
      <c r="AS101">
        <v>22</v>
      </c>
      <c r="AW101" t="s">
        <v>3504</v>
      </c>
      <c r="AX101" t="s">
        <v>20135</v>
      </c>
      <c r="AY101" t="s">
        <v>20136</v>
      </c>
      <c r="AZ101" t="s">
        <v>20137</v>
      </c>
      <c r="BA101" t="s">
        <v>255</v>
      </c>
      <c r="BB101" t="s">
        <v>20138</v>
      </c>
      <c r="BD101" t="s">
        <v>20139</v>
      </c>
      <c r="BE101">
        <v>0</v>
      </c>
      <c r="BF101" t="s">
        <v>20140</v>
      </c>
      <c r="BG101" t="s">
        <v>20141</v>
      </c>
      <c r="BH101" t="s">
        <v>20142</v>
      </c>
      <c r="BS101">
        <v>0</v>
      </c>
      <c r="BT101">
        <v>0</v>
      </c>
      <c r="BU101">
        <v>1</v>
      </c>
      <c r="BV101">
        <v>0</v>
      </c>
      <c r="BW101">
        <v>0</v>
      </c>
      <c r="BX101">
        <v>0</v>
      </c>
      <c r="BY101">
        <v>1</v>
      </c>
      <c r="CD101" t="s">
        <v>131</v>
      </c>
      <c r="CE101">
        <v>0</v>
      </c>
      <c r="CJ101" t="s">
        <v>132</v>
      </c>
      <c r="CP101">
        <v>3177</v>
      </c>
      <c r="CQ101">
        <v>0</v>
      </c>
      <c r="CR101">
        <v>0</v>
      </c>
      <c r="CS101">
        <v>0</v>
      </c>
      <c r="CT101">
        <v>0</v>
      </c>
    </row>
    <row r="102" spans="1:98" ht="15" customHeight="1" x14ac:dyDescent="0.2">
      <c r="A102" t="s">
        <v>19776</v>
      </c>
      <c r="B102" s="1" t="s">
        <v>134</v>
      </c>
      <c r="C102">
        <v>3200</v>
      </c>
      <c r="G102" t="s">
        <v>240</v>
      </c>
      <c r="H102" t="s">
        <v>1035</v>
      </c>
      <c r="I102" t="s">
        <v>332</v>
      </c>
      <c r="J102" t="s">
        <v>138</v>
      </c>
      <c r="K102">
        <v>1</v>
      </c>
      <c r="L102" t="s">
        <v>19777</v>
      </c>
      <c r="N102" t="s">
        <v>19778</v>
      </c>
      <c r="O102" t="s">
        <v>19779</v>
      </c>
      <c r="P102">
        <v>105</v>
      </c>
      <c r="Q102" t="s">
        <v>658</v>
      </c>
      <c r="S102" t="s">
        <v>19780</v>
      </c>
      <c r="T102">
        <v>15</v>
      </c>
      <c r="U102">
        <v>8</v>
      </c>
      <c r="V102">
        <v>3</v>
      </c>
      <c r="AD102" t="s">
        <v>19754</v>
      </c>
      <c r="AF102" t="s">
        <v>19781</v>
      </c>
      <c r="AH102" t="s">
        <v>496</v>
      </c>
      <c r="AI102" t="s">
        <v>114</v>
      </c>
      <c r="AJ102" t="s">
        <v>19782</v>
      </c>
      <c r="AO102" t="s">
        <v>19783</v>
      </c>
      <c r="AQ102">
        <v>7</v>
      </c>
      <c r="AR102" t="s">
        <v>19784</v>
      </c>
      <c r="AS102" t="s">
        <v>19785</v>
      </c>
      <c r="AT102" t="s">
        <v>19786</v>
      </c>
      <c r="AU102" t="s">
        <v>19787</v>
      </c>
      <c r="AY102" t="s">
        <v>1736</v>
      </c>
      <c r="AZ102" t="s">
        <v>670</v>
      </c>
      <c r="BA102" t="s">
        <v>255</v>
      </c>
      <c r="BB102" t="s">
        <v>19788</v>
      </c>
      <c r="BC102" t="s">
        <v>4938</v>
      </c>
      <c r="BD102" t="s">
        <v>19789</v>
      </c>
      <c r="BE102">
        <v>0</v>
      </c>
      <c r="BF102" t="s">
        <v>19790</v>
      </c>
      <c r="BG102" t="s">
        <v>19791</v>
      </c>
      <c r="BH102" t="s">
        <v>19792</v>
      </c>
      <c r="BS102">
        <v>0</v>
      </c>
      <c r="BT102">
        <v>0</v>
      </c>
      <c r="BU102">
        <v>0</v>
      </c>
      <c r="BV102">
        <v>0</v>
      </c>
      <c r="BW102">
        <v>0</v>
      </c>
      <c r="BX102">
        <v>1</v>
      </c>
      <c r="BY102">
        <v>0</v>
      </c>
      <c r="CD102" t="s">
        <v>131</v>
      </c>
      <c r="CE102">
        <v>0</v>
      </c>
      <c r="CJ102" t="s">
        <v>132</v>
      </c>
      <c r="CP102">
        <v>3074</v>
      </c>
      <c r="CQ102">
        <v>0</v>
      </c>
      <c r="CR102">
        <v>0</v>
      </c>
      <c r="CS102">
        <v>0</v>
      </c>
      <c r="CT102">
        <v>0</v>
      </c>
    </row>
    <row r="103" spans="1:98" ht="15" customHeight="1" x14ac:dyDescent="0.2">
      <c r="A103" t="s">
        <v>7650</v>
      </c>
      <c r="B103" s="1" t="s">
        <v>633</v>
      </c>
      <c r="C103">
        <v>4800</v>
      </c>
      <c r="G103" t="s">
        <v>1053</v>
      </c>
      <c r="H103" t="s">
        <v>102</v>
      </c>
      <c r="I103" t="s">
        <v>103</v>
      </c>
      <c r="J103" t="s">
        <v>7651</v>
      </c>
      <c r="K103">
        <v>4</v>
      </c>
      <c r="L103" t="s">
        <v>3114</v>
      </c>
      <c r="N103" t="s">
        <v>7652</v>
      </c>
      <c r="O103" t="s">
        <v>7653</v>
      </c>
      <c r="P103">
        <v>90</v>
      </c>
      <c r="Q103" t="s">
        <v>7654</v>
      </c>
      <c r="S103" t="s">
        <v>2262</v>
      </c>
      <c r="T103">
        <v>10</v>
      </c>
      <c r="U103">
        <v>8</v>
      </c>
      <c r="V103">
        <v>12</v>
      </c>
      <c r="X103" t="s">
        <v>6039</v>
      </c>
      <c r="AB103">
        <v>19</v>
      </c>
      <c r="AD103" t="s">
        <v>5979</v>
      </c>
      <c r="AF103" t="s">
        <v>7655</v>
      </c>
      <c r="AH103" t="s">
        <v>114</v>
      </c>
      <c r="AI103" t="s">
        <v>114</v>
      </c>
      <c r="AK103" t="s">
        <v>7656</v>
      </c>
      <c r="AO103" t="s">
        <v>7657</v>
      </c>
      <c r="AQ103">
        <v>12</v>
      </c>
      <c r="AR103">
        <v>16</v>
      </c>
      <c r="AS103">
        <v>32</v>
      </c>
      <c r="AT103" t="s">
        <v>7658</v>
      </c>
      <c r="AU103" t="s">
        <v>7659</v>
      </c>
      <c r="AW103" t="s">
        <v>7660</v>
      </c>
      <c r="AY103" t="s">
        <v>5539</v>
      </c>
      <c r="AZ103" t="s">
        <v>670</v>
      </c>
      <c r="BA103" t="s">
        <v>255</v>
      </c>
      <c r="BB103" t="s">
        <v>7661</v>
      </c>
      <c r="BD103" t="s">
        <v>7316</v>
      </c>
      <c r="BE103">
        <v>0</v>
      </c>
      <c r="BF103" t="s">
        <v>7662</v>
      </c>
      <c r="BG103" t="s">
        <v>7663</v>
      </c>
      <c r="BH103" t="s">
        <v>7664</v>
      </c>
      <c r="BS103">
        <v>0</v>
      </c>
      <c r="BT103">
        <v>0</v>
      </c>
      <c r="BU103">
        <v>1</v>
      </c>
      <c r="BV103">
        <v>0</v>
      </c>
      <c r="BW103">
        <v>0</v>
      </c>
      <c r="BX103">
        <v>0</v>
      </c>
      <c r="BY103">
        <v>0</v>
      </c>
      <c r="CD103" t="s">
        <v>131</v>
      </c>
      <c r="CE103">
        <v>0</v>
      </c>
      <c r="CJ103" t="s">
        <v>132</v>
      </c>
      <c r="CO103" t="str">
        <f>HYPERLINK("http://www.d20pfsrd.com/bestiary/monster-listings/outsiders/animate-dream","Animate Dream")</f>
        <v>Animate Dream</v>
      </c>
      <c r="CP103">
        <v>1099</v>
      </c>
      <c r="CQ103">
        <v>0</v>
      </c>
      <c r="CR103">
        <v>0</v>
      </c>
      <c r="CS103">
        <v>0</v>
      </c>
      <c r="CT103">
        <v>0</v>
      </c>
    </row>
    <row r="104" spans="1:98" ht="15" customHeight="1" x14ac:dyDescent="0.2">
      <c r="A104" t="s">
        <v>238</v>
      </c>
      <c r="B104" s="1" t="s">
        <v>239</v>
      </c>
      <c r="C104">
        <v>800</v>
      </c>
      <c r="G104" t="s">
        <v>240</v>
      </c>
      <c r="H104" t="s">
        <v>102</v>
      </c>
      <c r="I104" t="s">
        <v>241</v>
      </c>
      <c r="K104">
        <v>0</v>
      </c>
      <c r="L104" t="s">
        <v>242</v>
      </c>
      <c r="N104" t="s">
        <v>243</v>
      </c>
      <c r="O104" t="s">
        <v>244</v>
      </c>
      <c r="P104">
        <v>36</v>
      </c>
      <c r="Q104" t="s">
        <v>245</v>
      </c>
      <c r="S104" t="s">
        <v>246</v>
      </c>
      <c r="T104">
        <v>1</v>
      </c>
      <c r="U104">
        <v>1</v>
      </c>
      <c r="V104">
        <v>-4</v>
      </c>
      <c r="X104" t="s">
        <v>247</v>
      </c>
      <c r="Z104" t="s">
        <v>248</v>
      </c>
      <c r="AD104" t="s">
        <v>249</v>
      </c>
      <c r="AF104" t="s">
        <v>250</v>
      </c>
      <c r="AH104" t="s">
        <v>114</v>
      </c>
      <c r="AI104" t="s">
        <v>114</v>
      </c>
      <c r="AO104" t="s">
        <v>251</v>
      </c>
      <c r="AQ104">
        <v>3</v>
      </c>
      <c r="AR104">
        <v>5</v>
      </c>
      <c r="AS104">
        <v>15</v>
      </c>
      <c r="AX104" t="s">
        <v>252</v>
      </c>
      <c r="AY104" t="s">
        <v>253</v>
      </c>
      <c r="AZ104" t="s">
        <v>254</v>
      </c>
      <c r="BA104" t="s">
        <v>255</v>
      </c>
      <c r="BB104" t="s">
        <v>256</v>
      </c>
      <c r="BD104" t="s">
        <v>128</v>
      </c>
      <c r="BE104">
        <v>0</v>
      </c>
      <c r="BF104" t="s">
        <v>257</v>
      </c>
      <c r="BG104" t="s">
        <v>258</v>
      </c>
      <c r="BH104" t="s">
        <v>259</v>
      </c>
      <c r="BS104">
        <v>0</v>
      </c>
      <c r="BT104">
        <v>0</v>
      </c>
      <c r="BU104">
        <v>0</v>
      </c>
      <c r="BV104">
        <v>0</v>
      </c>
      <c r="BW104">
        <v>0</v>
      </c>
      <c r="BX104">
        <v>0</v>
      </c>
      <c r="BY104">
        <v>1</v>
      </c>
      <c r="CD104" t="s">
        <v>131</v>
      </c>
      <c r="CE104">
        <v>0</v>
      </c>
      <c r="CJ104" t="s">
        <v>132</v>
      </c>
      <c r="CO104" t="str">
        <f>HYPERLINK("http://www.d20pfsrd.com/bestiary/monster-listings/constructs/animated-object","Animated Object")</f>
        <v>Animated Object</v>
      </c>
      <c r="CP104">
        <v>25</v>
      </c>
      <c r="CQ104">
        <v>0</v>
      </c>
      <c r="CR104">
        <v>0</v>
      </c>
      <c r="CS104">
        <v>0</v>
      </c>
      <c r="CT104">
        <v>0</v>
      </c>
    </row>
    <row r="105" spans="1:98" ht="15" customHeight="1" x14ac:dyDescent="0.2">
      <c r="A105" t="s">
        <v>22571</v>
      </c>
      <c r="B105" s="1" t="s">
        <v>1918</v>
      </c>
      <c r="C105">
        <v>19200</v>
      </c>
      <c r="G105" t="s">
        <v>240</v>
      </c>
      <c r="H105" t="s">
        <v>136</v>
      </c>
      <c r="I105" t="s">
        <v>241</v>
      </c>
      <c r="K105">
        <v>5</v>
      </c>
      <c r="L105" t="s">
        <v>164</v>
      </c>
      <c r="N105" t="s">
        <v>14265</v>
      </c>
      <c r="O105" t="s">
        <v>14266</v>
      </c>
      <c r="P105">
        <v>144</v>
      </c>
      <c r="Q105" t="s">
        <v>22572</v>
      </c>
      <c r="S105" t="s">
        <v>9577</v>
      </c>
      <c r="T105">
        <v>5</v>
      </c>
      <c r="U105">
        <v>6</v>
      </c>
      <c r="V105">
        <v>5</v>
      </c>
      <c r="Y105" t="s">
        <v>3427</v>
      </c>
      <c r="Z105" t="s">
        <v>248</v>
      </c>
      <c r="AD105" t="s">
        <v>376</v>
      </c>
      <c r="AG105" t="s">
        <v>22573</v>
      </c>
      <c r="AH105" t="s">
        <v>147</v>
      </c>
      <c r="AI105" t="s">
        <v>114</v>
      </c>
      <c r="AJ105" t="s">
        <v>22574</v>
      </c>
      <c r="AO105" t="s">
        <v>22575</v>
      </c>
      <c r="AQ105">
        <v>16</v>
      </c>
      <c r="AR105" t="s">
        <v>22576</v>
      </c>
      <c r="AS105" t="s">
        <v>22577</v>
      </c>
      <c r="AT105" t="s">
        <v>22578</v>
      </c>
      <c r="AU105" t="s">
        <v>22579</v>
      </c>
      <c r="AW105" t="s">
        <v>22580</v>
      </c>
      <c r="AX105" t="s">
        <v>22581</v>
      </c>
      <c r="AY105" t="s">
        <v>298</v>
      </c>
      <c r="AZ105" t="s">
        <v>22582</v>
      </c>
      <c r="BA105" t="s">
        <v>255</v>
      </c>
      <c r="BB105" t="s">
        <v>22583</v>
      </c>
      <c r="BD105" t="s">
        <v>22584</v>
      </c>
      <c r="BE105">
        <v>0</v>
      </c>
      <c r="BF105" t="s">
        <v>22585</v>
      </c>
      <c r="BG105" t="s">
        <v>22586</v>
      </c>
      <c r="BH105" t="s">
        <v>22587</v>
      </c>
      <c r="BI105" t="s">
        <v>132</v>
      </c>
      <c r="BK105" t="s">
        <v>132</v>
      </c>
      <c r="BS105">
        <v>0</v>
      </c>
      <c r="BT105">
        <v>0</v>
      </c>
      <c r="BU105">
        <v>0</v>
      </c>
      <c r="BV105">
        <v>0</v>
      </c>
      <c r="BW105">
        <v>0</v>
      </c>
      <c r="BX105">
        <v>0</v>
      </c>
      <c r="BY105">
        <v>1</v>
      </c>
      <c r="CD105" t="s">
        <v>131</v>
      </c>
      <c r="CE105">
        <v>0</v>
      </c>
      <c r="CJ105" t="s">
        <v>132</v>
      </c>
      <c r="CK105" t="s">
        <v>132</v>
      </c>
      <c r="CP105">
        <v>4442</v>
      </c>
      <c r="CQ105">
        <v>0</v>
      </c>
      <c r="CR105">
        <v>0</v>
      </c>
      <c r="CS105">
        <v>0</v>
      </c>
      <c r="CT105">
        <v>0</v>
      </c>
    </row>
    <row r="106" spans="1:98" ht="15" customHeight="1" x14ac:dyDescent="0.2">
      <c r="A106" t="s">
        <v>260</v>
      </c>
      <c r="B106" s="1" t="s">
        <v>239</v>
      </c>
      <c r="C106">
        <v>800</v>
      </c>
      <c r="G106" t="s">
        <v>240</v>
      </c>
      <c r="H106" t="s">
        <v>193</v>
      </c>
      <c r="I106" t="s">
        <v>261</v>
      </c>
      <c r="K106">
        <v>0</v>
      </c>
      <c r="L106" t="s">
        <v>262</v>
      </c>
      <c r="N106" t="s">
        <v>263</v>
      </c>
      <c r="O106" t="s">
        <v>264</v>
      </c>
      <c r="P106">
        <v>28</v>
      </c>
      <c r="Q106" t="s">
        <v>265</v>
      </c>
      <c r="S106" t="s">
        <v>266</v>
      </c>
      <c r="T106">
        <v>6</v>
      </c>
      <c r="U106">
        <v>3</v>
      </c>
      <c r="V106">
        <v>2</v>
      </c>
      <c r="AD106" t="s">
        <v>267</v>
      </c>
      <c r="AF106" t="s">
        <v>268</v>
      </c>
      <c r="AH106" t="s">
        <v>202</v>
      </c>
      <c r="AI106" t="s">
        <v>114</v>
      </c>
      <c r="AJ106" t="s">
        <v>269</v>
      </c>
      <c r="AO106" t="s">
        <v>270</v>
      </c>
      <c r="AQ106">
        <v>3</v>
      </c>
      <c r="AR106" t="s">
        <v>271</v>
      </c>
      <c r="AS106" t="s">
        <v>272</v>
      </c>
      <c r="AT106" t="s">
        <v>273</v>
      </c>
      <c r="AU106" t="s">
        <v>274</v>
      </c>
      <c r="AY106" t="s">
        <v>275</v>
      </c>
      <c r="AZ106" t="s">
        <v>276</v>
      </c>
      <c r="BA106" t="s">
        <v>277</v>
      </c>
      <c r="BB106" t="s">
        <v>278</v>
      </c>
      <c r="BD106" t="s">
        <v>128</v>
      </c>
      <c r="BE106">
        <v>0</v>
      </c>
      <c r="BF106" t="s">
        <v>279</v>
      </c>
      <c r="BG106" t="s">
        <v>280</v>
      </c>
      <c r="BH106" t="s">
        <v>281</v>
      </c>
      <c r="BS106">
        <v>0</v>
      </c>
      <c r="BT106">
        <v>0</v>
      </c>
      <c r="BU106">
        <v>0</v>
      </c>
      <c r="BV106">
        <v>0</v>
      </c>
      <c r="BW106">
        <v>1</v>
      </c>
      <c r="BX106">
        <v>0</v>
      </c>
      <c r="BY106">
        <v>1</v>
      </c>
      <c r="CD106" t="s">
        <v>131</v>
      </c>
      <c r="CE106">
        <v>0</v>
      </c>
      <c r="CJ106" t="s">
        <v>132</v>
      </c>
      <c r="CO106" t="str">
        <f>HYPERLINK("http://www.d20pfsrd.com/bestiary/monster-listings/magical-beasts/ankheg","Ankheg")</f>
        <v>Ankheg</v>
      </c>
      <c r="CP106">
        <v>26</v>
      </c>
      <c r="CQ106">
        <v>0</v>
      </c>
      <c r="CR106">
        <v>0</v>
      </c>
      <c r="CS106">
        <v>0</v>
      </c>
      <c r="CT106">
        <v>0</v>
      </c>
    </row>
    <row r="107" spans="1:98" ht="15" customHeight="1" x14ac:dyDescent="0.2">
      <c r="A107" t="s">
        <v>31313</v>
      </c>
      <c r="B107" s="1" t="s">
        <v>1034</v>
      </c>
      <c r="C107">
        <v>6400</v>
      </c>
      <c r="G107" t="s">
        <v>240</v>
      </c>
      <c r="H107" t="s">
        <v>136</v>
      </c>
      <c r="I107" t="s">
        <v>261</v>
      </c>
      <c r="K107">
        <v>4</v>
      </c>
      <c r="L107" t="s">
        <v>4465</v>
      </c>
      <c r="N107" t="s">
        <v>3372</v>
      </c>
      <c r="O107" t="s">
        <v>22436</v>
      </c>
      <c r="P107">
        <v>115</v>
      </c>
      <c r="Q107" t="s">
        <v>4635</v>
      </c>
      <c r="S107" t="s">
        <v>21115</v>
      </c>
      <c r="T107">
        <v>13</v>
      </c>
      <c r="U107">
        <v>7</v>
      </c>
      <c r="V107">
        <v>7</v>
      </c>
      <c r="AD107" t="s">
        <v>23138</v>
      </c>
      <c r="AF107" t="s">
        <v>31314</v>
      </c>
      <c r="AH107" t="s">
        <v>147</v>
      </c>
      <c r="AI107" t="s">
        <v>147</v>
      </c>
      <c r="AJ107" t="s">
        <v>269</v>
      </c>
      <c r="AO107" t="s">
        <v>31315</v>
      </c>
      <c r="AQ107">
        <v>10</v>
      </c>
      <c r="AR107">
        <v>20</v>
      </c>
      <c r="AS107">
        <v>30</v>
      </c>
      <c r="AT107" t="s">
        <v>31316</v>
      </c>
      <c r="AU107" t="s">
        <v>31317</v>
      </c>
      <c r="AY107" t="s">
        <v>31318</v>
      </c>
      <c r="AZ107" t="s">
        <v>31319</v>
      </c>
      <c r="BA107" t="s">
        <v>277</v>
      </c>
      <c r="BB107" t="s">
        <v>31320</v>
      </c>
      <c r="BD107" t="s">
        <v>31302</v>
      </c>
      <c r="BE107">
        <v>0</v>
      </c>
      <c r="BF107" t="s">
        <v>31321</v>
      </c>
      <c r="BG107" t="s">
        <v>31322</v>
      </c>
      <c r="BH107" t="s">
        <v>31323</v>
      </c>
      <c r="BS107">
        <v>0</v>
      </c>
      <c r="BT107">
        <v>0</v>
      </c>
      <c r="BU107">
        <v>0</v>
      </c>
      <c r="BV107">
        <v>0</v>
      </c>
      <c r="BW107">
        <v>1</v>
      </c>
      <c r="BX107">
        <v>0</v>
      </c>
      <c r="BY107">
        <v>1</v>
      </c>
      <c r="CD107" t="s">
        <v>132</v>
      </c>
      <c r="CE107">
        <v>0</v>
      </c>
      <c r="CF107" t="s">
        <v>132</v>
      </c>
      <c r="CJ107" t="s">
        <v>132</v>
      </c>
      <c r="CK107" t="s">
        <v>132</v>
      </c>
      <c r="CP107">
        <v>6782</v>
      </c>
      <c r="CQ107">
        <v>0</v>
      </c>
      <c r="CR107">
        <v>0</v>
      </c>
      <c r="CS107">
        <v>0</v>
      </c>
      <c r="CT107">
        <v>0</v>
      </c>
    </row>
    <row r="108" spans="1:98" ht="15" customHeight="1" x14ac:dyDescent="0.2">
      <c r="A108" t="s">
        <v>24204</v>
      </c>
      <c r="B108" s="1" t="s">
        <v>162</v>
      </c>
      <c r="C108">
        <v>38400</v>
      </c>
      <c r="G108" t="s">
        <v>135</v>
      </c>
      <c r="H108" t="s">
        <v>193</v>
      </c>
      <c r="I108" t="s">
        <v>2390</v>
      </c>
      <c r="J108" t="s">
        <v>1556</v>
      </c>
      <c r="K108">
        <v>13</v>
      </c>
      <c r="L108" t="s">
        <v>20066</v>
      </c>
      <c r="N108" t="s">
        <v>16722</v>
      </c>
      <c r="O108" t="s">
        <v>16723</v>
      </c>
      <c r="P108">
        <v>133</v>
      </c>
      <c r="Q108" t="s">
        <v>24205</v>
      </c>
      <c r="S108" t="s">
        <v>24206</v>
      </c>
      <c r="T108">
        <v>10</v>
      </c>
      <c r="U108">
        <v>18</v>
      </c>
      <c r="V108">
        <v>13</v>
      </c>
      <c r="Y108" t="s">
        <v>4313</v>
      </c>
      <c r="AD108" t="s">
        <v>24207</v>
      </c>
      <c r="AF108" t="s">
        <v>24208</v>
      </c>
      <c r="AH108" t="s">
        <v>202</v>
      </c>
      <c r="AI108" t="s">
        <v>114</v>
      </c>
      <c r="AJ108" t="s">
        <v>24209</v>
      </c>
      <c r="AK108" t="s">
        <v>24210</v>
      </c>
      <c r="AO108" t="s">
        <v>24211</v>
      </c>
      <c r="AQ108">
        <v>7</v>
      </c>
      <c r="AR108">
        <v>16</v>
      </c>
      <c r="AS108">
        <v>36</v>
      </c>
      <c r="AT108" t="s">
        <v>24212</v>
      </c>
      <c r="AU108" t="s">
        <v>24213</v>
      </c>
      <c r="AW108" t="s">
        <v>24214</v>
      </c>
      <c r="AY108" t="s">
        <v>24215</v>
      </c>
      <c r="AZ108" t="s">
        <v>670</v>
      </c>
      <c r="BA108" t="s">
        <v>426</v>
      </c>
      <c r="BB108" t="s">
        <v>24216</v>
      </c>
      <c r="BD108" t="s">
        <v>24172</v>
      </c>
      <c r="BE108">
        <v>0</v>
      </c>
      <c r="BF108" t="s">
        <v>24217</v>
      </c>
      <c r="BG108" t="s">
        <v>24218</v>
      </c>
      <c r="BH108" t="s">
        <v>24219</v>
      </c>
      <c r="BI108" t="s">
        <v>132</v>
      </c>
      <c r="BK108" t="s">
        <v>132</v>
      </c>
      <c r="BS108">
        <v>0</v>
      </c>
      <c r="BT108">
        <v>0</v>
      </c>
      <c r="BU108">
        <v>1</v>
      </c>
      <c r="BV108">
        <v>0</v>
      </c>
      <c r="BW108">
        <v>0</v>
      </c>
      <c r="BX108">
        <v>0</v>
      </c>
      <c r="BY108">
        <v>0</v>
      </c>
      <c r="CD108" t="s">
        <v>131</v>
      </c>
      <c r="CE108">
        <v>0</v>
      </c>
      <c r="CJ108" t="s">
        <v>132</v>
      </c>
      <c r="CK108" t="s">
        <v>132</v>
      </c>
      <c r="CP108">
        <v>5137</v>
      </c>
      <c r="CQ108">
        <v>0</v>
      </c>
      <c r="CR108">
        <v>0</v>
      </c>
      <c r="CS108">
        <v>0</v>
      </c>
      <c r="CT108">
        <v>0</v>
      </c>
    </row>
    <row r="109" spans="1:98" ht="15" customHeight="1" x14ac:dyDescent="0.2">
      <c r="A109" t="s">
        <v>1575</v>
      </c>
      <c r="B109" s="1" t="s">
        <v>1137</v>
      </c>
      <c r="C109">
        <v>2400</v>
      </c>
      <c r="G109" t="s">
        <v>240</v>
      </c>
      <c r="H109" t="s">
        <v>136</v>
      </c>
      <c r="I109" t="s">
        <v>332</v>
      </c>
      <c r="K109">
        <v>0</v>
      </c>
      <c r="L109" t="s">
        <v>1576</v>
      </c>
      <c r="N109" t="s">
        <v>1577</v>
      </c>
      <c r="O109" t="s">
        <v>1578</v>
      </c>
      <c r="P109">
        <v>75</v>
      </c>
      <c r="Q109" t="s">
        <v>1579</v>
      </c>
      <c r="S109" t="s">
        <v>1580</v>
      </c>
      <c r="T109">
        <v>12</v>
      </c>
      <c r="U109">
        <v>7</v>
      </c>
      <c r="V109">
        <v>4</v>
      </c>
      <c r="AD109" t="s">
        <v>249</v>
      </c>
      <c r="AF109" t="s">
        <v>1581</v>
      </c>
      <c r="AH109" t="s">
        <v>147</v>
      </c>
      <c r="AI109" t="s">
        <v>147</v>
      </c>
      <c r="AO109" t="s">
        <v>1582</v>
      </c>
      <c r="AQ109">
        <v>7</v>
      </c>
      <c r="AR109">
        <v>17</v>
      </c>
      <c r="AS109" t="s">
        <v>1583</v>
      </c>
      <c r="AT109" t="s">
        <v>1584</v>
      </c>
      <c r="AU109" t="s">
        <v>1585</v>
      </c>
      <c r="AY109" t="s">
        <v>1586</v>
      </c>
      <c r="AZ109" t="s">
        <v>1587</v>
      </c>
      <c r="BA109" t="s">
        <v>255</v>
      </c>
      <c r="BB109" t="s">
        <v>1588</v>
      </c>
      <c r="BC109" t="s">
        <v>1589</v>
      </c>
      <c r="BD109" t="s">
        <v>128</v>
      </c>
      <c r="BE109">
        <v>0</v>
      </c>
      <c r="BF109" t="s">
        <v>1590</v>
      </c>
      <c r="BG109" t="s">
        <v>1591</v>
      </c>
      <c r="BH109" t="s">
        <v>1592</v>
      </c>
      <c r="BS109">
        <v>0</v>
      </c>
      <c r="BT109">
        <v>1</v>
      </c>
      <c r="BU109">
        <v>0</v>
      </c>
      <c r="BV109">
        <v>0</v>
      </c>
      <c r="BW109">
        <v>0</v>
      </c>
      <c r="BX109">
        <v>0</v>
      </c>
      <c r="BY109">
        <v>1</v>
      </c>
      <c r="CD109" t="s">
        <v>131</v>
      </c>
      <c r="CE109">
        <v>0</v>
      </c>
      <c r="CJ109" t="s">
        <v>132</v>
      </c>
      <c r="CO109" t="str">
        <f>HYPERLINK("http://www.d20pfsrd.com/bestiary/monster-listings/animals/dinosaur/ankylosaurus","Dinosaurus, Ankylosaurus")</f>
        <v>Dinosaurus, Ankylosaurus</v>
      </c>
      <c r="CP109">
        <v>98</v>
      </c>
      <c r="CQ109">
        <v>0</v>
      </c>
      <c r="CR109">
        <v>0</v>
      </c>
      <c r="CS109">
        <v>0</v>
      </c>
      <c r="CT109">
        <v>0</v>
      </c>
    </row>
    <row r="110" spans="1:98" ht="15" customHeight="1" x14ac:dyDescent="0.2">
      <c r="A110" t="s">
        <v>30232</v>
      </c>
      <c r="B110" s="1" t="s">
        <v>192</v>
      </c>
      <c r="C110">
        <v>76800</v>
      </c>
      <c r="G110" t="s">
        <v>240</v>
      </c>
      <c r="H110" t="s">
        <v>1035</v>
      </c>
      <c r="I110" t="s">
        <v>241</v>
      </c>
      <c r="J110" t="s">
        <v>29751</v>
      </c>
      <c r="K110">
        <v>6</v>
      </c>
      <c r="L110" t="s">
        <v>30233</v>
      </c>
      <c r="N110" t="s">
        <v>12430</v>
      </c>
      <c r="O110" t="s">
        <v>12431</v>
      </c>
      <c r="P110">
        <v>250</v>
      </c>
      <c r="Q110" t="s">
        <v>32345</v>
      </c>
      <c r="R110" t="s">
        <v>32347</v>
      </c>
      <c r="S110" t="s">
        <v>30234</v>
      </c>
      <c r="T110">
        <v>8</v>
      </c>
      <c r="U110">
        <v>8</v>
      </c>
      <c r="V110">
        <v>7</v>
      </c>
      <c r="X110" t="s">
        <v>18856</v>
      </c>
      <c r="Z110" t="s">
        <v>11173</v>
      </c>
      <c r="AA110" t="s">
        <v>8058</v>
      </c>
      <c r="AC110" t="s">
        <v>29791</v>
      </c>
      <c r="AD110" t="s">
        <v>7668</v>
      </c>
      <c r="AE110" t="s">
        <v>30235</v>
      </c>
      <c r="AF110" t="s">
        <v>30236</v>
      </c>
      <c r="AG110" t="s">
        <v>30237</v>
      </c>
      <c r="AH110" t="s">
        <v>496</v>
      </c>
      <c r="AI110" t="s">
        <v>496</v>
      </c>
      <c r="AJ110" t="s">
        <v>30238</v>
      </c>
      <c r="AO110" t="s">
        <v>30239</v>
      </c>
      <c r="AQ110">
        <v>20</v>
      </c>
      <c r="AR110">
        <v>36</v>
      </c>
      <c r="AS110" t="s">
        <v>30240</v>
      </c>
      <c r="AT110" t="s">
        <v>30241</v>
      </c>
      <c r="AU110" t="s">
        <v>30242</v>
      </c>
      <c r="AW110" t="s">
        <v>21014</v>
      </c>
      <c r="AY110" t="s">
        <v>20998</v>
      </c>
      <c r="AZ110" t="s">
        <v>670</v>
      </c>
      <c r="BA110" t="s">
        <v>255</v>
      </c>
      <c r="BB110" t="s">
        <v>30243</v>
      </c>
      <c r="BC110" t="s">
        <v>29759</v>
      </c>
      <c r="BD110" t="s">
        <v>21001</v>
      </c>
      <c r="BE110">
        <v>0</v>
      </c>
      <c r="BF110" t="s">
        <v>30244</v>
      </c>
      <c r="BG110" t="s">
        <v>30245</v>
      </c>
      <c r="BH110" t="s">
        <v>30246</v>
      </c>
      <c r="BI110" t="s">
        <v>132</v>
      </c>
      <c r="BS110">
        <v>0</v>
      </c>
      <c r="BT110">
        <v>0</v>
      </c>
      <c r="BU110">
        <v>0</v>
      </c>
      <c r="BV110">
        <v>1</v>
      </c>
      <c r="BW110">
        <v>0</v>
      </c>
      <c r="BX110">
        <v>0</v>
      </c>
      <c r="BY110">
        <v>1</v>
      </c>
      <c r="CD110" t="s">
        <v>132</v>
      </c>
      <c r="CE110">
        <v>0</v>
      </c>
      <c r="CF110" t="s">
        <v>132</v>
      </c>
      <c r="CJ110" t="s">
        <v>132</v>
      </c>
      <c r="CK110" t="s">
        <v>132</v>
      </c>
      <c r="CP110">
        <v>6279</v>
      </c>
      <c r="CQ110">
        <v>0</v>
      </c>
      <c r="CR110">
        <v>0</v>
      </c>
      <c r="CS110">
        <v>0</v>
      </c>
      <c r="CT110">
        <v>0</v>
      </c>
    </row>
    <row r="111" spans="1:98" ht="15" customHeight="1" x14ac:dyDescent="0.2">
      <c r="A111" t="s">
        <v>14741</v>
      </c>
      <c r="B111" s="1" t="s">
        <v>1137</v>
      </c>
      <c r="C111">
        <v>2400</v>
      </c>
      <c r="G111" t="s">
        <v>575</v>
      </c>
      <c r="H111" t="s">
        <v>193</v>
      </c>
      <c r="I111" t="s">
        <v>809</v>
      </c>
      <c r="K111">
        <v>1</v>
      </c>
      <c r="L111" t="s">
        <v>2535</v>
      </c>
      <c r="N111" t="s">
        <v>1902</v>
      </c>
      <c r="O111" t="s">
        <v>1903</v>
      </c>
      <c r="P111">
        <v>66</v>
      </c>
      <c r="Q111" t="s">
        <v>5549</v>
      </c>
      <c r="S111" t="s">
        <v>9006</v>
      </c>
      <c r="T111">
        <v>8</v>
      </c>
      <c r="U111">
        <v>6</v>
      </c>
      <c r="V111">
        <v>6</v>
      </c>
      <c r="Y111" t="s">
        <v>3301</v>
      </c>
      <c r="AB111">
        <v>17</v>
      </c>
      <c r="AD111" t="s">
        <v>376</v>
      </c>
      <c r="AF111" t="s">
        <v>14742</v>
      </c>
      <c r="AH111" t="s">
        <v>202</v>
      </c>
      <c r="AI111" t="s">
        <v>202</v>
      </c>
      <c r="AJ111" t="s">
        <v>14743</v>
      </c>
      <c r="AK111" t="s">
        <v>14744</v>
      </c>
      <c r="AO111" t="s">
        <v>14745</v>
      </c>
      <c r="AQ111">
        <v>7</v>
      </c>
      <c r="AR111" t="s">
        <v>566</v>
      </c>
      <c r="AS111">
        <v>26</v>
      </c>
      <c r="AT111" t="s">
        <v>14746</v>
      </c>
      <c r="AU111" t="s">
        <v>14747</v>
      </c>
      <c r="AW111" t="s">
        <v>3199</v>
      </c>
      <c r="AY111" t="s">
        <v>14748</v>
      </c>
      <c r="AZ111" t="s">
        <v>3487</v>
      </c>
      <c r="BA111" t="s">
        <v>426</v>
      </c>
      <c r="BB111" t="s">
        <v>14749</v>
      </c>
      <c r="BC111" t="s">
        <v>14750</v>
      </c>
      <c r="BD111" t="s">
        <v>14619</v>
      </c>
      <c r="BE111">
        <v>0</v>
      </c>
      <c r="BG111" t="s">
        <v>14751</v>
      </c>
      <c r="BH111" t="s">
        <v>14752</v>
      </c>
      <c r="BL111" t="s">
        <v>132</v>
      </c>
      <c r="BM111" t="s">
        <v>132</v>
      </c>
      <c r="BN111" t="s">
        <v>132</v>
      </c>
      <c r="BS111">
        <v>0</v>
      </c>
      <c r="BT111">
        <v>0</v>
      </c>
      <c r="BU111">
        <v>0</v>
      </c>
      <c r="BV111">
        <v>0</v>
      </c>
      <c r="BW111">
        <v>0</v>
      </c>
      <c r="BX111">
        <v>0</v>
      </c>
      <c r="BY111">
        <v>1</v>
      </c>
      <c r="CB111" t="s">
        <v>132</v>
      </c>
      <c r="CD111" t="s">
        <v>131</v>
      </c>
      <c r="CE111">
        <v>0</v>
      </c>
      <c r="CJ111" t="s">
        <v>132</v>
      </c>
      <c r="CP111">
        <v>1966</v>
      </c>
      <c r="CQ111">
        <v>0</v>
      </c>
      <c r="CR111">
        <v>0</v>
      </c>
      <c r="CS111">
        <v>0</v>
      </c>
      <c r="CT111">
        <v>0</v>
      </c>
    </row>
    <row r="112" spans="1:98" ht="15" customHeight="1" x14ac:dyDescent="0.2">
      <c r="A112" t="s">
        <v>16691</v>
      </c>
      <c r="B112" s="1" t="s">
        <v>99</v>
      </c>
      <c r="C112">
        <v>200</v>
      </c>
      <c r="G112" t="s">
        <v>240</v>
      </c>
      <c r="H112" t="s">
        <v>393</v>
      </c>
      <c r="I112" t="s">
        <v>332</v>
      </c>
      <c r="K112">
        <v>3</v>
      </c>
      <c r="L112" t="s">
        <v>2874</v>
      </c>
      <c r="N112" t="s">
        <v>4653</v>
      </c>
      <c r="O112" t="s">
        <v>4654</v>
      </c>
      <c r="P112">
        <v>6</v>
      </c>
      <c r="Q112" t="s">
        <v>1704</v>
      </c>
      <c r="S112" t="s">
        <v>16692</v>
      </c>
      <c r="T112">
        <v>4</v>
      </c>
      <c r="U112">
        <v>7</v>
      </c>
      <c r="V112">
        <v>1</v>
      </c>
      <c r="AD112" t="s">
        <v>1614</v>
      </c>
      <c r="AF112" t="s">
        <v>16693</v>
      </c>
      <c r="AH112" t="s">
        <v>114</v>
      </c>
      <c r="AI112" t="s">
        <v>114</v>
      </c>
      <c r="AJ112" t="s">
        <v>16694</v>
      </c>
      <c r="AO112" t="s">
        <v>16695</v>
      </c>
      <c r="AQ112">
        <v>0</v>
      </c>
      <c r="AR112">
        <v>-1</v>
      </c>
      <c r="AS112" t="s">
        <v>4659</v>
      </c>
      <c r="AT112" t="s">
        <v>16696</v>
      </c>
      <c r="AU112" t="s">
        <v>3686</v>
      </c>
      <c r="AY112" t="s">
        <v>7923</v>
      </c>
      <c r="AZ112" t="s">
        <v>6229</v>
      </c>
      <c r="BA112" t="s">
        <v>255</v>
      </c>
      <c r="BB112" t="s">
        <v>16697</v>
      </c>
      <c r="BC112" t="s">
        <v>3623</v>
      </c>
      <c r="BD112" t="s">
        <v>14619</v>
      </c>
      <c r="BE112">
        <v>0</v>
      </c>
      <c r="BG112" t="s">
        <v>16698</v>
      </c>
      <c r="BH112" t="s">
        <v>16699</v>
      </c>
      <c r="BS112">
        <v>0</v>
      </c>
      <c r="BT112">
        <v>1</v>
      </c>
      <c r="BU112">
        <v>0</v>
      </c>
      <c r="BV112">
        <v>0</v>
      </c>
      <c r="BW112">
        <v>0</v>
      </c>
      <c r="BX112">
        <v>0</v>
      </c>
      <c r="BY112">
        <v>1</v>
      </c>
      <c r="CD112" t="s">
        <v>132</v>
      </c>
      <c r="CE112">
        <v>0</v>
      </c>
      <c r="CF112" t="s">
        <v>132</v>
      </c>
      <c r="CJ112" t="s">
        <v>132</v>
      </c>
      <c r="CK112" t="s">
        <v>132</v>
      </c>
      <c r="CP112">
        <v>2094</v>
      </c>
      <c r="CQ112">
        <v>0</v>
      </c>
      <c r="CR112">
        <v>0</v>
      </c>
      <c r="CS112">
        <v>0</v>
      </c>
      <c r="CT112">
        <v>0</v>
      </c>
    </row>
    <row r="113" spans="1:98" ht="15" customHeight="1" x14ac:dyDescent="0.2">
      <c r="A113" t="s">
        <v>24220</v>
      </c>
      <c r="B113" s="1" t="s">
        <v>1918</v>
      </c>
      <c r="C113">
        <v>19200</v>
      </c>
      <c r="G113" t="s">
        <v>575</v>
      </c>
      <c r="H113" t="s">
        <v>102</v>
      </c>
      <c r="I113" t="s">
        <v>103</v>
      </c>
      <c r="J113" t="s">
        <v>24221</v>
      </c>
      <c r="K113">
        <v>7</v>
      </c>
      <c r="L113" t="s">
        <v>12364</v>
      </c>
      <c r="N113" t="s">
        <v>15125</v>
      </c>
      <c r="O113" t="s">
        <v>15126</v>
      </c>
      <c r="P113">
        <v>152</v>
      </c>
      <c r="Q113" t="s">
        <v>2561</v>
      </c>
      <c r="S113" t="s">
        <v>23136</v>
      </c>
      <c r="T113">
        <v>14</v>
      </c>
      <c r="U113">
        <v>12</v>
      </c>
      <c r="V113">
        <v>12</v>
      </c>
      <c r="X113" t="s">
        <v>6039</v>
      </c>
      <c r="AD113" t="s">
        <v>400</v>
      </c>
      <c r="AF113" t="s">
        <v>24222</v>
      </c>
      <c r="AH113" t="s">
        <v>114</v>
      </c>
      <c r="AI113" t="s">
        <v>114</v>
      </c>
      <c r="AK113" t="s">
        <v>24223</v>
      </c>
      <c r="AO113" t="s">
        <v>24224</v>
      </c>
      <c r="AQ113">
        <v>16</v>
      </c>
      <c r="AR113">
        <v>23</v>
      </c>
      <c r="AS113">
        <v>40</v>
      </c>
      <c r="AT113" t="s">
        <v>24225</v>
      </c>
      <c r="AU113" t="s">
        <v>24226</v>
      </c>
      <c r="AW113" t="s">
        <v>24227</v>
      </c>
      <c r="AY113" t="s">
        <v>298</v>
      </c>
      <c r="AZ113" t="s">
        <v>670</v>
      </c>
      <c r="BA113" t="s">
        <v>255</v>
      </c>
      <c r="BB113" t="s">
        <v>24228</v>
      </c>
      <c r="BD113" t="s">
        <v>24172</v>
      </c>
      <c r="BE113">
        <v>0</v>
      </c>
      <c r="BF113" t="s">
        <v>24229</v>
      </c>
      <c r="BG113" t="s">
        <v>24230</v>
      </c>
      <c r="BH113" t="s">
        <v>24231</v>
      </c>
      <c r="BI113" t="s">
        <v>132</v>
      </c>
      <c r="BK113" t="s">
        <v>132</v>
      </c>
      <c r="BS113">
        <v>0</v>
      </c>
      <c r="BT113">
        <v>0</v>
      </c>
      <c r="BU113">
        <v>1</v>
      </c>
      <c r="BV113">
        <v>0</v>
      </c>
      <c r="BW113">
        <v>0</v>
      </c>
      <c r="BX113">
        <v>0</v>
      </c>
      <c r="BY113">
        <v>0</v>
      </c>
      <c r="CD113" t="s">
        <v>131</v>
      </c>
      <c r="CE113">
        <v>0</v>
      </c>
      <c r="CJ113" t="s">
        <v>132</v>
      </c>
      <c r="CK113" t="s">
        <v>132</v>
      </c>
      <c r="CP113">
        <v>5138</v>
      </c>
      <c r="CQ113">
        <v>0</v>
      </c>
      <c r="CR113">
        <v>0</v>
      </c>
      <c r="CS113">
        <v>0</v>
      </c>
      <c r="CT113">
        <v>0</v>
      </c>
    </row>
    <row r="114" spans="1:98" ht="15" customHeight="1" x14ac:dyDescent="0.2">
      <c r="A114" t="s">
        <v>24232</v>
      </c>
      <c r="B114" s="1" t="s">
        <v>1137</v>
      </c>
      <c r="C114">
        <v>2400</v>
      </c>
      <c r="G114" t="s">
        <v>575</v>
      </c>
      <c r="H114" t="s">
        <v>193</v>
      </c>
      <c r="I114" t="s">
        <v>103</v>
      </c>
      <c r="J114" t="s">
        <v>24233</v>
      </c>
      <c r="K114">
        <v>0</v>
      </c>
      <c r="L114" t="s">
        <v>4175</v>
      </c>
      <c r="N114" t="s">
        <v>3448</v>
      </c>
      <c r="O114" t="s">
        <v>3449</v>
      </c>
      <c r="P114">
        <v>75</v>
      </c>
      <c r="Q114" t="s">
        <v>24234</v>
      </c>
      <c r="S114" t="s">
        <v>24235</v>
      </c>
      <c r="T114">
        <v>7</v>
      </c>
      <c r="U114">
        <v>2</v>
      </c>
      <c r="V114">
        <v>6</v>
      </c>
      <c r="Y114" t="s">
        <v>23246</v>
      </c>
      <c r="AD114" t="s">
        <v>4314</v>
      </c>
      <c r="AF114" t="s">
        <v>24236</v>
      </c>
      <c r="AH114" t="s">
        <v>202</v>
      </c>
      <c r="AI114" t="s">
        <v>202</v>
      </c>
      <c r="AJ114" t="s">
        <v>24237</v>
      </c>
      <c r="AK114" t="s">
        <v>24238</v>
      </c>
      <c r="AO114" t="s">
        <v>24239</v>
      </c>
      <c r="AQ114">
        <v>6</v>
      </c>
      <c r="AR114" t="s">
        <v>11126</v>
      </c>
      <c r="AS114">
        <v>23</v>
      </c>
      <c r="AT114" t="s">
        <v>24240</v>
      </c>
      <c r="AU114" t="s">
        <v>24241</v>
      </c>
      <c r="AW114" t="s">
        <v>14069</v>
      </c>
      <c r="AY114" t="s">
        <v>24242</v>
      </c>
      <c r="AZ114" t="s">
        <v>24243</v>
      </c>
      <c r="BA114" t="s">
        <v>426</v>
      </c>
      <c r="BB114" t="s">
        <v>24244</v>
      </c>
      <c r="BD114" t="s">
        <v>24172</v>
      </c>
      <c r="BE114">
        <v>0</v>
      </c>
      <c r="BF114" t="s">
        <v>24245</v>
      </c>
      <c r="BG114" t="s">
        <v>24246</v>
      </c>
      <c r="BH114" t="s">
        <v>24247</v>
      </c>
      <c r="BI114" t="s">
        <v>132</v>
      </c>
      <c r="BK114" t="s">
        <v>132</v>
      </c>
      <c r="BS114">
        <v>0</v>
      </c>
      <c r="BT114">
        <v>0</v>
      </c>
      <c r="BU114">
        <v>1</v>
      </c>
      <c r="BV114">
        <v>0</v>
      </c>
      <c r="BW114">
        <v>0</v>
      </c>
      <c r="BX114">
        <v>0</v>
      </c>
      <c r="BY114">
        <v>1</v>
      </c>
      <c r="CD114" t="s">
        <v>131</v>
      </c>
      <c r="CE114">
        <v>0</v>
      </c>
      <c r="CF114" t="s">
        <v>132</v>
      </c>
      <c r="CJ114" t="s">
        <v>132</v>
      </c>
      <c r="CK114" t="s">
        <v>132</v>
      </c>
      <c r="CP114">
        <v>5139</v>
      </c>
      <c r="CQ114">
        <v>0</v>
      </c>
      <c r="CR114">
        <v>3</v>
      </c>
      <c r="CS114">
        <v>1</v>
      </c>
      <c r="CT114">
        <v>0</v>
      </c>
    </row>
    <row r="115" spans="1:98" ht="15" customHeight="1" x14ac:dyDescent="0.2">
      <c r="A115" t="s">
        <v>21005</v>
      </c>
      <c r="B115" s="1" t="s">
        <v>1137</v>
      </c>
      <c r="C115">
        <v>2400</v>
      </c>
      <c r="G115" t="s">
        <v>575</v>
      </c>
      <c r="H115" t="s">
        <v>102</v>
      </c>
      <c r="I115" t="s">
        <v>1555</v>
      </c>
      <c r="J115" t="s">
        <v>4890</v>
      </c>
      <c r="K115">
        <v>8</v>
      </c>
      <c r="L115" t="s">
        <v>21006</v>
      </c>
      <c r="N115" t="s">
        <v>5145</v>
      </c>
      <c r="O115" t="s">
        <v>21007</v>
      </c>
      <c r="P115">
        <v>52</v>
      </c>
      <c r="Q115" t="s">
        <v>5088</v>
      </c>
      <c r="S115" t="s">
        <v>8218</v>
      </c>
      <c r="T115">
        <v>4</v>
      </c>
      <c r="U115">
        <v>6</v>
      </c>
      <c r="V115">
        <v>8</v>
      </c>
      <c r="X115" t="s">
        <v>13576</v>
      </c>
      <c r="Z115" t="s">
        <v>3160</v>
      </c>
      <c r="AC115" t="s">
        <v>21008</v>
      </c>
      <c r="AD115" t="s">
        <v>400</v>
      </c>
      <c r="AF115" t="s">
        <v>21009</v>
      </c>
      <c r="AH115" t="s">
        <v>114</v>
      </c>
      <c r="AI115" t="s">
        <v>114</v>
      </c>
      <c r="AJ115" t="s">
        <v>21010</v>
      </c>
      <c r="AO115" t="s">
        <v>21011</v>
      </c>
      <c r="AQ115">
        <v>6</v>
      </c>
      <c r="AR115">
        <v>10</v>
      </c>
      <c r="AS115">
        <v>22</v>
      </c>
      <c r="AT115" t="s">
        <v>21012</v>
      </c>
      <c r="AU115" t="s">
        <v>21013</v>
      </c>
      <c r="AW115" t="s">
        <v>21014</v>
      </c>
      <c r="AY115" t="s">
        <v>21015</v>
      </c>
      <c r="AZ115" t="s">
        <v>1773</v>
      </c>
      <c r="BA115" t="s">
        <v>255</v>
      </c>
      <c r="BB115" t="s">
        <v>21016</v>
      </c>
      <c r="BD115" t="s">
        <v>21001</v>
      </c>
      <c r="BE115">
        <v>0</v>
      </c>
      <c r="BF115" t="s">
        <v>21017</v>
      </c>
      <c r="BG115" t="s">
        <v>21018</v>
      </c>
      <c r="BH115" t="s">
        <v>21019</v>
      </c>
      <c r="BS115">
        <v>0</v>
      </c>
      <c r="BT115">
        <v>0</v>
      </c>
      <c r="BU115">
        <v>1</v>
      </c>
      <c r="BV115">
        <v>0</v>
      </c>
      <c r="BW115">
        <v>0</v>
      </c>
      <c r="BX115">
        <v>0</v>
      </c>
      <c r="BY115">
        <v>0</v>
      </c>
      <c r="CD115" t="s">
        <v>131</v>
      </c>
      <c r="CE115">
        <v>0</v>
      </c>
      <c r="CJ115" t="s">
        <v>132</v>
      </c>
      <c r="CP115">
        <v>3552</v>
      </c>
      <c r="CQ115">
        <v>0</v>
      </c>
      <c r="CR115">
        <v>0</v>
      </c>
      <c r="CS115">
        <v>0</v>
      </c>
      <c r="CT115">
        <v>0</v>
      </c>
    </row>
    <row r="116" spans="1:98" ht="15" customHeight="1" x14ac:dyDescent="0.2">
      <c r="A116" t="s">
        <v>5861</v>
      </c>
      <c r="B116" s="1" t="s">
        <v>1246</v>
      </c>
      <c r="C116">
        <v>102400</v>
      </c>
      <c r="G116" t="s">
        <v>135</v>
      </c>
      <c r="H116" t="s">
        <v>102</v>
      </c>
      <c r="I116" t="s">
        <v>103</v>
      </c>
      <c r="J116" t="s">
        <v>1384</v>
      </c>
      <c r="K116">
        <v>14</v>
      </c>
      <c r="L116" t="s">
        <v>5862</v>
      </c>
      <c r="N116" t="s">
        <v>5863</v>
      </c>
      <c r="O116" t="s">
        <v>5864</v>
      </c>
      <c r="P116">
        <v>261</v>
      </c>
      <c r="Q116" t="s">
        <v>5865</v>
      </c>
      <c r="R116" t="s">
        <v>5866</v>
      </c>
      <c r="S116" t="s">
        <v>5867</v>
      </c>
      <c r="T116">
        <v>20</v>
      </c>
      <c r="U116">
        <v>16</v>
      </c>
      <c r="V116">
        <v>20</v>
      </c>
      <c r="Y116" t="s">
        <v>1474</v>
      </c>
      <c r="Z116" t="s">
        <v>1412</v>
      </c>
      <c r="AA116" t="s">
        <v>1175</v>
      </c>
      <c r="AB116">
        <v>27</v>
      </c>
      <c r="AD116" t="s">
        <v>5868</v>
      </c>
      <c r="AF116" t="s">
        <v>5869</v>
      </c>
      <c r="AH116" t="s">
        <v>114</v>
      </c>
      <c r="AI116" t="s">
        <v>202</v>
      </c>
      <c r="AJ116" t="s">
        <v>5870</v>
      </c>
      <c r="AK116" t="s">
        <v>5871</v>
      </c>
      <c r="AO116" t="s">
        <v>5872</v>
      </c>
      <c r="AQ116">
        <v>18</v>
      </c>
      <c r="AR116">
        <v>28</v>
      </c>
      <c r="AS116">
        <v>47</v>
      </c>
      <c r="AT116" t="s">
        <v>5873</v>
      </c>
      <c r="AU116" t="s">
        <v>5874</v>
      </c>
      <c r="AW116" t="s">
        <v>5875</v>
      </c>
      <c r="AX116" t="s">
        <v>5876</v>
      </c>
      <c r="AY116" t="s">
        <v>5647</v>
      </c>
      <c r="AZ116" t="s">
        <v>670</v>
      </c>
      <c r="BA116" t="s">
        <v>5877</v>
      </c>
      <c r="BB116" t="s">
        <v>5878</v>
      </c>
      <c r="BC116" t="s">
        <v>1401</v>
      </c>
      <c r="BD116" t="s">
        <v>5879</v>
      </c>
      <c r="BE116">
        <v>0</v>
      </c>
      <c r="BF116" t="s">
        <v>5880</v>
      </c>
      <c r="BG116" t="s">
        <v>5881</v>
      </c>
      <c r="BH116" t="s">
        <v>5882</v>
      </c>
      <c r="BS116">
        <v>0</v>
      </c>
      <c r="BT116">
        <v>0</v>
      </c>
      <c r="BU116">
        <v>0</v>
      </c>
      <c r="BV116">
        <v>0</v>
      </c>
      <c r="BW116">
        <v>0</v>
      </c>
      <c r="BX116">
        <v>0</v>
      </c>
      <c r="BY116">
        <v>0</v>
      </c>
      <c r="CD116" t="s">
        <v>131</v>
      </c>
      <c r="CE116">
        <v>0</v>
      </c>
      <c r="CJ116" t="s">
        <v>132</v>
      </c>
      <c r="CO116" t="str">
        <f>HYPERLINK("http://www.d20pfsrd.com/bestiary/monster-listings/outsiders/devil/apostate-deimavigga","Devil, Apostate")</f>
        <v>Devil, Apostate</v>
      </c>
      <c r="CP116">
        <v>410</v>
      </c>
      <c r="CQ116">
        <v>0</v>
      </c>
      <c r="CR116">
        <v>0</v>
      </c>
      <c r="CS116">
        <v>0</v>
      </c>
      <c r="CT116">
        <v>0</v>
      </c>
    </row>
    <row r="117" spans="1:98" ht="15" customHeight="1" x14ac:dyDescent="0.2">
      <c r="A117" t="s">
        <v>29750</v>
      </c>
      <c r="B117" s="1" t="s">
        <v>99</v>
      </c>
      <c r="C117">
        <v>200</v>
      </c>
      <c r="G117" t="s">
        <v>240</v>
      </c>
      <c r="H117" t="s">
        <v>393</v>
      </c>
      <c r="I117" t="s">
        <v>241</v>
      </c>
      <c r="J117" t="s">
        <v>29751</v>
      </c>
      <c r="K117">
        <v>1</v>
      </c>
      <c r="L117" t="s">
        <v>4449</v>
      </c>
      <c r="N117" t="s">
        <v>6727</v>
      </c>
      <c r="O117" t="s">
        <v>6728</v>
      </c>
      <c r="P117">
        <v>15</v>
      </c>
      <c r="Q117" t="s">
        <v>3765</v>
      </c>
      <c r="S117" t="s">
        <v>18858</v>
      </c>
      <c r="T117">
        <v>0</v>
      </c>
      <c r="U117">
        <v>1</v>
      </c>
      <c r="V117">
        <v>1</v>
      </c>
      <c r="Z117" t="s">
        <v>248</v>
      </c>
      <c r="AA117" t="s">
        <v>9914</v>
      </c>
      <c r="AC117" t="s">
        <v>29752</v>
      </c>
      <c r="AD117" t="s">
        <v>582</v>
      </c>
      <c r="AF117" t="s">
        <v>29753</v>
      </c>
      <c r="AH117" t="s">
        <v>114</v>
      </c>
      <c r="AI117" t="s">
        <v>114</v>
      </c>
      <c r="AJ117" t="s">
        <v>29754</v>
      </c>
      <c r="AO117" t="s">
        <v>29755</v>
      </c>
      <c r="AQ117">
        <v>1</v>
      </c>
      <c r="AR117">
        <v>-1</v>
      </c>
      <c r="AS117" t="s">
        <v>18840</v>
      </c>
      <c r="AT117" t="s">
        <v>1734</v>
      </c>
      <c r="AU117" t="s">
        <v>29756</v>
      </c>
      <c r="AV117" t="s">
        <v>29757</v>
      </c>
      <c r="AW117" t="s">
        <v>21014</v>
      </c>
      <c r="AY117" t="s">
        <v>20998</v>
      </c>
      <c r="AZ117" t="s">
        <v>1028</v>
      </c>
      <c r="BA117" t="s">
        <v>255</v>
      </c>
      <c r="BB117" t="s">
        <v>29758</v>
      </c>
      <c r="BC117" t="s">
        <v>29759</v>
      </c>
      <c r="BD117" t="s">
        <v>29622</v>
      </c>
      <c r="BE117">
        <v>0</v>
      </c>
      <c r="BF117" t="s">
        <v>29760</v>
      </c>
      <c r="BG117" t="s">
        <v>29761</v>
      </c>
      <c r="BH117" t="s">
        <v>29762</v>
      </c>
      <c r="BI117" t="s">
        <v>132</v>
      </c>
      <c r="BS117">
        <v>0</v>
      </c>
      <c r="BT117">
        <v>0</v>
      </c>
      <c r="BU117">
        <v>0</v>
      </c>
      <c r="BV117">
        <v>1</v>
      </c>
      <c r="BW117">
        <v>0</v>
      </c>
      <c r="BX117">
        <v>0</v>
      </c>
      <c r="BY117">
        <v>1</v>
      </c>
      <c r="CD117" t="s">
        <v>132</v>
      </c>
      <c r="CE117">
        <v>0</v>
      </c>
      <c r="CF117" t="s">
        <v>132</v>
      </c>
      <c r="CJ117" t="s">
        <v>132</v>
      </c>
      <c r="CK117" t="s">
        <v>132</v>
      </c>
      <c r="CP117">
        <v>6099</v>
      </c>
      <c r="CQ117">
        <v>0</v>
      </c>
      <c r="CR117">
        <v>0</v>
      </c>
      <c r="CS117">
        <v>0</v>
      </c>
      <c r="CT117">
        <v>0</v>
      </c>
    </row>
    <row r="118" spans="1:98" ht="15" customHeight="1" x14ac:dyDescent="0.2">
      <c r="A118" t="s">
        <v>7665</v>
      </c>
      <c r="B118" s="1" t="s">
        <v>365</v>
      </c>
      <c r="C118">
        <v>1200</v>
      </c>
      <c r="G118" t="s">
        <v>240</v>
      </c>
      <c r="H118" t="s">
        <v>102</v>
      </c>
      <c r="I118" t="s">
        <v>261</v>
      </c>
      <c r="J118" t="s">
        <v>1759</v>
      </c>
      <c r="K118">
        <v>7</v>
      </c>
      <c r="L118" t="s">
        <v>2787</v>
      </c>
      <c r="N118" t="s">
        <v>1329</v>
      </c>
      <c r="O118" t="s">
        <v>7666</v>
      </c>
      <c r="P118">
        <v>37</v>
      </c>
      <c r="Q118" t="s">
        <v>7667</v>
      </c>
      <c r="S118" t="s">
        <v>3096</v>
      </c>
      <c r="T118">
        <v>6</v>
      </c>
      <c r="U118">
        <v>7</v>
      </c>
      <c r="V118">
        <v>4</v>
      </c>
      <c r="AD118" t="s">
        <v>7668</v>
      </c>
      <c r="AF118" t="s">
        <v>7669</v>
      </c>
      <c r="AH118" t="s">
        <v>114</v>
      </c>
      <c r="AI118" t="s">
        <v>114</v>
      </c>
      <c r="AJ118" t="s">
        <v>7670</v>
      </c>
      <c r="AL118" t="s">
        <v>7671</v>
      </c>
      <c r="AO118" t="s">
        <v>7672</v>
      </c>
      <c r="AQ118">
        <v>5</v>
      </c>
      <c r="AR118">
        <v>5</v>
      </c>
      <c r="AS118">
        <v>18</v>
      </c>
      <c r="AT118" t="s">
        <v>7673</v>
      </c>
      <c r="AU118" t="s">
        <v>7674</v>
      </c>
      <c r="AV118" t="s">
        <v>7675</v>
      </c>
      <c r="AW118" t="s">
        <v>3527</v>
      </c>
      <c r="AX118" t="s">
        <v>7676</v>
      </c>
      <c r="AY118" t="s">
        <v>7677</v>
      </c>
      <c r="AZ118" t="s">
        <v>7678</v>
      </c>
      <c r="BA118" t="s">
        <v>426</v>
      </c>
      <c r="BB118" t="s">
        <v>7679</v>
      </c>
      <c r="BD118" t="s">
        <v>7316</v>
      </c>
      <c r="BE118">
        <v>0</v>
      </c>
      <c r="BF118" t="s">
        <v>7680</v>
      </c>
      <c r="BG118" t="s">
        <v>7681</v>
      </c>
      <c r="BH118" t="s">
        <v>7682</v>
      </c>
      <c r="BS118">
        <v>0</v>
      </c>
      <c r="BT118">
        <v>0</v>
      </c>
      <c r="BU118">
        <v>0</v>
      </c>
      <c r="BV118">
        <v>1</v>
      </c>
      <c r="BW118">
        <v>0</v>
      </c>
      <c r="BX118">
        <v>0</v>
      </c>
      <c r="BY118">
        <v>1</v>
      </c>
      <c r="CD118" t="s">
        <v>131</v>
      </c>
      <c r="CE118">
        <v>0</v>
      </c>
      <c r="CJ118" t="s">
        <v>132</v>
      </c>
      <c r="CO118" t="str">
        <f>HYPERLINK("http://www.d20pfsrd.com/bestiary/monster-listings/magical-beasts/aranea","Aranea")</f>
        <v>Aranea</v>
      </c>
      <c r="CP118">
        <v>1100</v>
      </c>
      <c r="CQ118">
        <v>0</v>
      </c>
      <c r="CR118">
        <v>0</v>
      </c>
      <c r="CS118">
        <v>0</v>
      </c>
      <c r="CT118">
        <v>0</v>
      </c>
    </row>
    <row r="119" spans="1:98" ht="15" customHeight="1" x14ac:dyDescent="0.2">
      <c r="A119" t="s">
        <v>9929</v>
      </c>
      <c r="B119" s="1" t="s">
        <v>283</v>
      </c>
      <c r="C119">
        <v>600</v>
      </c>
      <c r="G119" t="s">
        <v>3133</v>
      </c>
      <c r="H119" t="s">
        <v>1308</v>
      </c>
      <c r="I119" t="s">
        <v>103</v>
      </c>
      <c r="J119" t="s">
        <v>9930</v>
      </c>
      <c r="K119">
        <v>3</v>
      </c>
      <c r="L119" t="s">
        <v>9931</v>
      </c>
      <c r="N119" t="s">
        <v>2918</v>
      </c>
      <c r="O119" t="s">
        <v>2919</v>
      </c>
      <c r="P119">
        <v>15</v>
      </c>
      <c r="Q119" t="s">
        <v>1121</v>
      </c>
      <c r="R119" t="s">
        <v>9932</v>
      </c>
      <c r="S119" t="s">
        <v>5390</v>
      </c>
      <c r="T119">
        <v>5</v>
      </c>
      <c r="U119">
        <v>3</v>
      </c>
      <c r="V119">
        <v>3</v>
      </c>
      <c r="X119" t="s">
        <v>9933</v>
      </c>
      <c r="AB119">
        <v>13</v>
      </c>
      <c r="AD119" t="s">
        <v>5925</v>
      </c>
      <c r="AF119" t="s">
        <v>9934</v>
      </c>
      <c r="AH119" t="s">
        <v>1316</v>
      </c>
      <c r="AI119" t="s">
        <v>318</v>
      </c>
      <c r="AJ119" t="s">
        <v>9935</v>
      </c>
      <c r="AK119" t="s">
        <v>9936</v>
      </c>
      <c r="AO119" t="s">
        <v>9937</v>
      </c>
      <c r="AQ119">
        <v>2</v>
      </c>
      <c r="AR119">
        <v>3</v>
      </c>
      <c r="AS119">
        <v>13</v>
      </c>
      <c r="AT119" t="s">
        <v>9938</v>
      </c>
      <c r="AU119" t="s">
        <v>9939</v>
      </c>
      <c r="AW119" t="s">
        <v>9940</v>
      </c>
      <c r="AX119" t="s">
        <v>9941</v>
      </c>
      <c r="AY119" t="s">
        <v>298</v>
      </c>
      <c r="AZ119" t="s">
        <v>9942</v>
      </c>
      <c r="BA119" t="s">
        <v>255</v>
      </c>
      <c r="BB119" t="s">
        <v>9943</v>
      </c>
      <c r="BC119" t="s">
        <v>9944</v>
      </c>
      <c r="BD119" t="s">
        <v>7316</v>
      </c>
      <c r="BE119">
        <v>0</v>
      </c>
      <c r="BF119" t="s">
        <v>9945</v>
      </c>
      <c r="BG119" t="s">
        <v>9946</v>
      </c>
      <c r="BH119" t="s">
        <v>9947</v>
      </c>
      <c r="BS119">
        <v>0</v>
      </c>
      <c r="BT119">
        <v>0</v>
      </c>
      <c r="BU119">
        <v>1</v>
      </c>
      <c r="BV119">
        <v>0</v>
      </c>
      <c r="BW119">
        <v>0</v>
      </c>
      <c r="BX119">
        <v>0</v>
      </c>
      <c r="BY119">
        <v>1</v>
      </c>
      <c r="CD119" t="s">
        <v>131</v>
      </c>
      <c r="CE119">
        <v>0</v>
      </c>
      <c r="CJ119" t="s">
        <v>132</v>
      </c>
      <c r="CO119" t="str">
        <f>HYPERLINK("http://www.d20pfsrd.com/bestiary/monster-listings/outsiders/inevitable/inevitable-arbiter","Inevitable, Arbiter")</f>
        <v>Inevitable, Arbiter</v>
      </c>
      <c r="CP119">
        <v>1262</v>
      </c>
      <c r="CQ119">
        <v>0</v>
      </c>
      <c r="CR119">
        <v>0</v>
      </c>
      <c r="CS119">
        <v>0</v>
      </c>
      <c r="CT119">
        <v>0</v>
      </c>
    </row>
    <row r="120" spans="1:98" ht="15" customHeight="1" x14ac:dyDescent="0.2">
      <c r="A120" t="s">
        <v>12170</v>
      </c>
      <c r="B120" s="1" t="s">
        <v>2051</v>
      </c>
      <c r="C120">
        <v>51200</v>
      </c>
      <c r="G120" t="s">
        <v>240</v>
      </c>
      <c r="H120" t="s">
        <v>102</v>
      </c>
      <c r="I120" t="s">
        <v>103</v>
      </c>
      <c r="J120" t="s">
        <v>7651</v>
      </c>
      <c r="K120">
        <v>12</v>
      </c>
      <c r="L120" t="s">
        <v>12171</v>
      </c>
      <c r="M120" t="s">
        <v>12172</v>
      </c>
      <c r="N120" t="s">
        <v>12173</v>
      </c>
      <c r="O120" t="s">
        <v>12174</v>
      </c>
      <c r="P120">
        <v>207</v>
      </c>
      <c r="Q120" t="s">
        <v>5677</v>
      </c>
      <c r="S120" t="s">
        <v>12175</v>
      </c>
      <c r="T120">
        <v>19</v>
      </c>
      <c r="U120">
        <v>14</v>
      </c>
      <c r="V120">
        <v>18</v>
      </c>
      <c r="W120" t="s">
        <v>12176</v>
      </c>
      <c r="X120" t="s">
        <v>12177</v>
      </c>
      <c r="Z120" t="s">
        <v>837</v>
      </c>
      <c r="AA120" t="s">
        <v>12178</v>
      </c>
      <c r="AB120">
        <v>31</v>
      </c>
      <c r="AD120" t="s">
        <v>8566</v>
      </c>
      <c r="AF120" t="s">
        <v>12179</v>
      </c>
      <c r="AG120" t="s">
        <v>12180</v>
      </c>
      <c r="AH120" t="s">
        <v>114</v>
      </c>
      <c r="AI120" t="s">
        <v>114</v>
      </c>
      <c r="AJ120" t="s">
        <v>12181</v>
      </c>
      <c r="AK120" t="s">
        <v>12182</v>
      </c>
      <c r="AO120" t="s">
        <v>12183</v>
      </c>
      <c r="AQ120">
        <v>18</v>
      </c>
      <c r="AR120">
        <v>26</v>
      </c>
      <c r="AS120">
        <v>45</v>
      </c>
      <c r="AT120" t="s">
        <v>12184</v>
      </c>
      <c r="AU120" t="s">
        <v>12185</v>
      </c>
      <c r="AV120" t="s">
        <v>12186</v>
      </c>
      <c r="AW120" t="s">
        <v>12187</v>
      </c>
      <c r="AX120" t="s">
        <v>12188</v>
      </c>
      <c r="AY120" t="s">
        <v>12189</v>
      </c>
      <c r="AZ120" t="s">
        <v>670</v>
      </c>
      <c r="BA120" t="s">
        <v>426</v>
      </c>
      <c r="BB120" t="s">
        <v>12190</v>
      </c>
      <c r="BD120" t="s">
        <v>12191</v>
      </c>
      <c r="BE120">
        <v>0</v>
      </c>
      <c r="BF120" t="s">
        <v>12192</v>
      </c>
      <c r="BG120" t="s">
        <v>12193</v>
      </c>
      <c r="BH120" t="s">
        <v>12194</v>
      </c>
      <c r="BS120">
        <v>0</v>
      </c>
      <c r="BT120">
        <v>0</v>
      </c>
      <c r="BU120">
        <v>1</v>
      </c>
      <c r="BV120">
        <v>0</v>
      </c>
      <c r="BW120">
        <v>0</v>
      </c>
      <c r="BX120">
        <v>0</v>
      </c>
      <c r="BY120">
        <v>1</v>
      </c>
      <c r="CD120" t="s">
        <v>131</v>
      </c>
      <c r="CE120">
        <v>0</v>
      </c>
      <c r="CJ120" t="s">
        <v>132</v>
      </c>
      <c r="CP120">
        <v>1438</v>
      </c>
      <c r="CQ120">
        <v>0</v>
      </c>
      <c r="CR120">
        <v>0</v>
      </c>
      <c r="CS120">
        <v>0</v>
      </c>
      <c r="CT120">
        <v>0</v>
      </c>
    </row>
    <row r="121" spans="1:98" ht="15" customHeight="1" x14ac:dyDescent="0.2">
      <c r="A121" t="s">
        <v>25381</v>
      </c>
      <c r="B121" s="1" t="s">
        <v>2839</v>
      </c>
      <c r="C121">
        <v>100</v>
      </c>
      <c r="G121" t="s">
        <v>240</v>
      </c>
      <c r="H121" t="s">
        <v>1308</v>
      </c>
      <c r="I121" t="s">
        <v>332</v>
      </c>
      <c r="K121">
        <v>2</v>
      </c>
      <c r="L121" t="s">
        <v>2864</v>
      </c>
      <c r="N121" t="s">
        <v>2840</v>
      </c>
      <c r="O121" t="s">
        <v>2841</v>
      </c>
      <c r="P121">
        <v>4</v>
      </c>
      <c r="Q121" t="s">
        <v>603</v>
      </c>
      <c r="S121" t="s">
        <v>728</v>
      </c>
      <c r="T121">
        <v>2</v>
      </c>
      <c r="U121">
        <v>4</v>
      </c>
      <c r="V121">
        <v>1</v>
      </c>
      <c r="AD121" t="s">
        <v>25382</v>
      </c>
      <c r="AF121" t="s">
        <v>2865</v>
      </c>
      <c r="AH121" t="s">
        <v>1316</v>
      </c>
      <c r="AI121" t="s">
        <v>318</v>
      </c>
      <c r="AO121" t="s">
        <v>25383</v>
      </c>
      <c r="AQ121">
        <v>0</v>
      </c>
      <c r="AR121">
        <v>0</v>
      </c>
      <c r="AS121">
        <v>6</v>
      </c>
      <c r="AT121" t="s">
        <v>1734</v>
      </c>
      <c r="AU121" t="s">
        <v>25384</v>
      </c>
      <c r="AX121" t="s">
        <v>25385</v>
      </c>
      <c r="AY121" t="s">
        <v>11567</v>
      </c>
      <c r="AZ121" t="s">
        <v>25386</v>
      </c>
      <c r="BA121" t="s">
        <v>255</v>
      </c>
      <c r="BB121" t="s">
        <v>2835</v>
      </c>
      <c r="BC121" t="s">
        <v>2836</v>
      </c>
      <c r="BD121" t="s">
        <v>24172</v>
      </c>
      <c r="BE121">
        <v>0</v>
      </c>
      <c r="BF121" t="s">
        <v>25387</v>
      </c>
      <c r="BG121" t="s">
        <v>25388</v>
      </c>
      <c r="BH121" t="s">
        <v>25389</v>
      </c>
      <c r="BI121" t="s">
        <v>132</v>
      </c>
      <c r="BK121" t="s">
        <v>132</v>
      </c>
      <c r="BS121">
        <v>0</v>
      </c>
      <c r="BT121">
        <v>0</v>
      </c>
      <c r="BU121">
        <v>1</v>
      </c>
      <c r="BV121">
        <v>1</v>
      </c>
      <c r="BW121">
        <v>0</v>
      </c>
      <c r="BX121">
        <v>0</v>
      </c>
      <c r="BY121">
        <v>1</v>
      </c>
      <c r="CD121" t="s">
        <v>131</v>
      </c>
      <c r="CE121">
        <v>0</v>
      </c>
      <c r="CF121" t="s">
        <v>132</v>
      </c>
      <c r="CJ121" t="s">
        <v>132</v>
      </c>
      <c r="CK121" t="s">
        <v>132</v>
      </c>
      <c r="CP121">
        <v>5211</v>
      </c>
      <c r="CQ121">
        <v>0</v>
      </c>
      <c r="CR121">
        <v>0</v>
      </c>
      <c r="CS121">
        <v>0</v>
      </c>
      <c r="CT121">
        <v>0</v>
      </c>
    </row>
    <row r="122" spans="1:98" ht="15" customHeight="1" x14ac:dyDescent="0.2">
      <c r="A122" t="s">
        <v>17340</v>
      </c>
      <c r="B122" s="1" t="s">
        <v>306</v>
      </c>
      <c r="C122">
        <v>1600</v>
      </c>
      <c r="G122" t="s">
        <v>240</v>
      </c>
      <c r="H122" t="s">
        <v>136</v>
      </c>
      <c r="I122" t="s">
        <v>332</v>
      </c>
      <c r="K122">
        <v>5</v>
      </c>
      <c r="L122" t="s">
        <v>5442</v>
      </c>
      <c r="N122" t="s">
        <v>8716</v>
      </c>
      <c r="O122" t="s">
        <v>17341</v>
      </c>
      <c r="P122">
        <v>59</v>
      </c>
      <c r="Q122" t="s">
        <v>3996</v>
      </c>
      <c r="S122" t="s">
        <v>6906</v>
      </c>
      <c r="T122">
        <v>9</v>
      </c>
      <c r="U122">
        <v>6</v>
      </c>
      <c r="V122">
        <v>5</v>
      </c>
      <c r="AD122" t="s">
        <v>17342</v>
      </c>
      <c r="AF122" t="s">
        <v>17343</v>
      </c>
      <c r="AH122" t="s">
        <v>147</v>
      </c>
      <c r="AI122" t="s">
        <v>202</v>
      </c>
      <c r="AJ122" t="s">
        <v>17344</v>
      </c>
      <c r="AO122" t="s">
        <v>17345</v>
      </c>
      <c r="AQ122">
        <v>5</v>
      </c>
      <c r="AR122">
        <v>13</v>
      </c>
      <c r="AS122" t="s">
        <v>1792</v>
      </c>
      <c r="AT122" t="s">
        <v>17346</v>
      </c>
      <c r="AU122" t="s">
        <v>17347</v>
      </c>
      <c r="AX122" t="s">
        <v>1026</v>
      </c>
      <c r="AY122" t="s">
        <v>17348</v>
      </c>
      <c r="AZ122" t="s">
        <v>17349</v>
      </c>
      <c r="BA122" t="s">
        <v>255</v>
      </c>
      <c r="BB122" t="s">
        <v>17350</v>
      </c>
      <c r="BC122" t="s">
        <v>10360</v>
      </c>
      <c r="BD122" t="s">
        <v>14619</v>
      </c>
      <c r="BE122">
        <v>0</v>
      </c>
      <c r="BG122" t="s">
        <v>17351</v>
      </c>
      <c r="BH122" t="s">
        <v>17352</v>
      </c>
      <c r="BL122" t="s">
        <v>132</v>
      </c>
      <c r="BM122" t="s">
        <v>132</v>
      </c>
      <c r="BN122" t="s">
        <v>132</v>
      </c>
      <c r="BS122">
        <v>0</v>
      </c>
      <c r="BT122">
        <v>1</v>
      </c>
      <c r="BU122">
        <v>0</v>
      </c>
      <c r="BV122">
        <v>0</v>
      </c>
      <c r="BW122">
        <v>0</v>
      </c>
      <c r="BX122">
        <v>1</v>
      </c>
      <c r="BY122">
        <v>1</v>
      </c>
      <c r="CB122" t="s">
        <v>132</v>
      </c>
      <c r="CD122" t="s">
        <v>131</v>
      </c>
      <c r="CE122">
        <v>0</v>
      </c>
      <c r="CJ122" t="s">
        <v>132</v>
      </c>
      <c r="CP122">
        <v>2137</v>
      </c>
      <c r="CQ122">
        <v>0</v>
      </c>
      <c r="CR122">
        <v>0</v>
      </c>
      <c r="CS122">
        <v>0</v>
      </c>
      <c r="CT122">
        <v>0</v>
      </c>
    </row>
    <row r="123" spans="1:98" ht="15" customHeight="1" x14ac:dyDescent="0.2">
      <c r="A123" t="s">
        <v>22026</v>
      </c>
      <c r="B123" s="1" t="s">
        <v>2839</v>
      </c>
      <c r="C123">
        <v>100</v>
      </c>
      <c r="G123" t="s">
        <v>240</v>
      </c>
      <c r="H123" t="s">
        <v>1308</v>
      </c>
      <c r="I123" t="s">
        <v>332</v>
      </c>
      <c r="K123">
        <v>2</v>
      </c>
      <c r="L123" t="s">
        <v>333</v>
      </c>
      <c r="N123" t="s">
        <v>2840</v>
      </c>
      <c r="O123" t="s">
        <v>2841</v>
      </c>
      <c r="P123">
        <v>5</v>
      </c>
      <c r="Q123" t="s">
        <v>833</v>
      </c>
      <c r="S123" t="s">
        <v>10765</v>
      </c>
      <c r="T123">
        <v>3</v>
      </c>
      <c r="U123">
        <v>4</v>
      </c>
      <c r="V123">
        <v>1</v>
      </c>
      <c r="AD123" t="s">
        <v>376</v>
      </c>
      <c r="AF123" t="s">
        <v>16202</v>
      </c>
      <c r="AH123" t="s">
        <v>1316</v>
      </c>
      <c r="AI123" t="s">
        <v>318</v>
      </c>
      <c r="AO123" t="s">
        <v>16203</v>
      </c>
      <c r="AQ123">
        <v>0</v>
      </c>
      <c r="AR123">
        <v>0</v>
      </c>
      <c r="AS123" t="s">
        <v>13854</v>
      </c>
      <c r="AT123" t="s">
        <v>1709</v>
      </c>
      <c r="AU123" t="s">
        <v>16204</v>
      </c>
      <c r="AV123" t="s">
        <v>22027</v>
      </c>
      <c r="AY123" t="s">
        <v>298</v>
      </c>
      <c r="AZ123" t="s">
        <v>16205</v>
      </c>
      <c r="BA123" t="s">
        <v>255</v>
      </c>
      <c r="BB123" t="s">
        <v>16197</v>
      </c>
      <c r="BC123" t="s">
        <v>2836</v>
      </c>
      <c r="BD123" t="s">
        <v>22028</v>
      </c>
      <c r="BE123">
        <v>0</v>
      </c>
      <c r="BG123" t="s">
        <v>22029</v>
      </c>
      <c r="BH123" t="s">
        <v>22030</v>
      </c>
      <c r="BS123">
        <v>0</v>
      </c>
      <c r="BT123">
        <v>0</v>
      </c>
      <c r="BU123">
        <v>0</v>
      </c>
      <c r="BV123">
        <v>0</v>
      </c>
      <c r="BW123">
        <v>0</v>
      </c>
      <c r="BX123">
        <v>0</v>
      </c>
      <c r="BY123">
        <v>1</v>
      </c>
      <c r="CD123" t="s">
        <v>131</v>
      </c>
      <c r="CE123">
        <v>0</v>
      </c>
      <c r="CJ123" t="s">
        <v>132</v>
      </c>
      <c r="CP123">
        <v>3995</v>
      </c>
      <c r="CQ123">
        <v>0</v>
      </c>
      <c r="CR123">
        <v>0</v>
      </c>
      <c r="CS123">
        <v>0</v>
      </c>
      <c r="CT123">
        <v>0</v>
      </c>
    </row>
    <row r="124" spans="1:98" ht="15" customHeight="1" x14ac:dyDescent="0.2">
      <c r="A124" t="s">
        <v>22031</v>
      </c>
      <c r="B124" s="1" t="s">
        <v>2863</v>
      </c>
      <c r="C124">
        <v>65</v>
      </c>
      <c r="G124" t="s">
        <v>240</v>
      </c>
      <c r="H124" t="s">
        <v>1308</v>
      </c>
      <c r="I124" t="s">
        <v>332</v>
      </c>
      <c r="K124">
        <v>3</v>
      </c>
      <c r="L124" t="s">
        <v>2864</v>
      </c>
      <c r="N124" t="s">
        <v>2853</v>
      </c>
      <c r="O124" t="s">
        <v>2854</v>
      </c>
      <c r="P124">
        <v>3</v>
      </c>
      <c r="Q124" t="s">
        <v>2842</v>
      </c>
      <c r="S124" t="s">
        <v>2920</v>
      </c>
      <c r="T124">
        <v>1</v>
      </c>
      <c r="U124">
        <v>5</v>
      </c>
      <c r="V124">
        <v>1</v>
      </c>
      <c r="AD124" t="s">
        <v>766</v>
      </c>
      <c r="AF124" t="s">
        <v>13911</v>
      </c>
      <c r="AH124" t="s">
        <v>1316</v>
      </c>
      <c r="AI124" t="s">
        <v>318</v>
      </c>
      <c r="AO124" t="s">
        <v>22032</v>
      </c>
      <c r="AQ124">
        <v>0</v>
      </c>
      <c r="AR124">
        <v>1</v>
      </c>
      <c r="AS124" t="s">
        <v>16219</v>
      </c>
      <c r="AT124" t="s">
        <v>22033</v>
      </c>
      <c r="AU124" t="s">
        <v>22034</v>
      </c>
      <c r="AV124" t="s">
        <v>22035</v>
      </c>
      <c r="AY124" t="s">
        <v>5493</v>
      </c>
      <c r="AZ124" t="s">
        <v>22036</v>
      </c>
      <c r="BA124" t="s">
        <v>255</v>
      </c>
      <c r="BB124" t="s">
        <v>16197</v>
      </c>
      <c r="BC124" t="s">
        <v>2836</v>
      </c>
      <c r="BD124" t="s">
        <v>22028</v>
      </c>
      <c r="BE124">
        <v>0</v>
      </c>
      <c r="BG124" t="s">
        <v>22037</v>
      </c>
      <c r="BH124" t="s">
        <v>22038</v>
      </c>
      <c r="BS124">
        <v>0</v>
      </c>
      <c r="BT124">
        <v>0</v>
      </c>
      <c r="BU124">
        <v>0</v>
      </c>
      <c r="BV124">
        <v>0</v>
      </c>
      <c r="BW124">
        <v>0</v>
      </c>
      <c r="BX124">
        <v>0</v>
      </c>
      <c r="BY124">
        <v>1</v>
      </c>
      <c r="CD124" t="s">
        <v>131</v>
      </c>
      <c r="CE124">
        <v>0</v>
      </c>
      <c r="CJ124" t="s">
        <v>132</v>
      </c>
      <c r="CP124">
        <v>3996</v>
      </c>
      <c r="CQ124">
        <v>0</v>
      </c>
      <c r="CR124">
        <v>0</v>
      </c>
      <c r="CS124">
        <v>0</v>
      </c>
      <c r="CT124">
        <v>0</v>
      </c>
    </row>
    <row r="125" spans="1:98" ht="15" customHeight="1" x14ac:dyDescent="0.2">
      <c r="A125" t="s">
        <v>22039</v>
      </c>
      <c r="B125" s="1" t="s">
        <v>2863</v>
      </c>
      <c r="C125">
        <v>65</v>
      </c>
      <c r="G125" t="s">
        <v>240</v>
      </c>
      <c r="H125" t="s">
        <v>1308</v>
      </c>
      <c r="I125" t="s">
        <v>332</v>
      </c>
      <c r="K125">
        <v>2</v>
      </c>
      <c r="L125" t="s">
        <v>2897</v>
      </c>
      <c r="N125" t="s">
        <v>2840</v>
      </c>
      <c r="O125" t="s">
        <v>2841</v>
      </c>
      <c r="P125">
        <v>2</v>
      </c>
      <c r="Q125" t="s">
        <v>2826</v>
      </c>
      <c r="S125" t="s">
        <v>2827</v>
      </c>
      <c r="T125">
        <v>0</v>
      </c>
      <c r="U125">
        <v>4</v>
      </c>
      <c r="V125">
        <v>2</v>
      </c>
      <c r="AD125" t="s">
        <v>929</v>
      </c>
      <c r="AF125" t="s">
        <v>2889</v>
      </c>
      <c r="AH125" t="s">
        <v>1316</v>
      </c>
      <c r="AI125" t="s">
        <v>318</v>
      </c>
      <c r="AO125" t="s">
        <v>22040</v>
      </c>
      <c r="AQ125">
        <v>0</v>
      </c>
      <c r="AR125">
        <v>0</v>
      </c>
      <c r="AS125">
        <v>6</v>
      </c>
      <c r="AT125" t="s">
        <v>1734</v>
      </c>
      <c r="AU125" t="s">
        <v>2901</v>
      </c>
      <c r="AY125" t="s">
        <v>22041</v>
      </c>
      <c r="AZ125" t="s">
        <v>22042</v>
      </c>
      <c r="BA125" t="s">
        <v>255</v>
      </c>
      <c r="BB125" t="s">
        <v>16197</v>
      </c>
      <c r="BC125" t="s">
        <v>2836</v>
      </c>
      <c r="BD125" t="s">
        <v>22028</v>
      </c>
      <c r="BE125">
        <v>0</v>
      </c>
      <c r="BG125" t="s">
        <v>22043</v>
      </c>
      <c r="BH125" t="s">
        <v>22044</v>
      </c>
      <c r="BS125">
        <v>0</v>
      </c>
      <c r="BT125">
        <v>0</v>
      </c>
      <c r="BU125">
        <v>1</v>
      </c>
      <c r="BV125">
        <v>0</v>
      </c>
      <c r="BW125">
        <v>0</v>
      </c>
      <c r="BX125">
        <v>0</v>
      </c>
      <c r="BY125">
        <v>1</v>
      </c>
      <c r="CD125" t="s">
        <v>131</v>
      </c>
      <c r="CE125">
        <v>0</v>
      </c>
      <c r="CJ125" t="s">
        <v>132</v>
      </c>
      <c r="CP125">
        <v>3997</v>
      </c>
      <c r="CQ125">
        <v>0</v>
      </c>
      <c r="CR125">
        <v>0</v>
      </c>
      <c r="CS125">
        <v>0</v>
      </c>
      <c r="CT125">
        <v>0</v>
      </c>
    </row>
    <row r="126" spans="1:98" ht="15" customHeight="1" x14ac:dyDescent="0.2">
      <c r="A126" t="s">
        <v>24248</v>
      </c>
      <c r="B126" s="1" t="s">
        <v>1205</v>
      </c>
      <c r="C126">
        <v>25600</v>
      </c>
      <c r="G126" t="s">
        <v>3133</v>
      </c>
      <c r="H126" t="s">
        <v>1035</v>
      </c>
      <c r="I126" t="s">
        <v>137</v>
      </c>
      <c r="J126" t="s">
        <v>23273</v>
      </c>
      <c r="K126" t="s">
        <v>23326</v>
      </c>
      <c r="L126" t="s">
        <v>24249</v>
      </c>
      <c r="M126" t="s">
        <v>24250</v>
      </c>
      <c r="N126" t="s">
        <v>24251</v>
      </c>
      <c r="O126" t="s">
        <v>24252</v>
      </c>
      <c r="P126">
        <v>184</v>
      </c>
      <c r="Q126" t="s">
        <v>24253</v>
      </c>
      <c r="S126" t="s">
        <v>24055</v>
      </c>
      <c r="T126">
        <v>10</v>
      </c>
      <c r="U126">
        <v>6</v>
      </c>
      <c r="V126">
        <v>9</v>
      </c>
      <c r="X126" t="s">
        <v>24254</v>
      </c>
      <c r="Y126" t="s">
        <v>10523</v>
      </c>
      <c r="Z126" t="s">
        <v>24255</v>
      </c>
      <c r="AA126" t="s">
        <v>11157</v>
      </c>
      <c r="AC126" t="s">
        <v>24256</v>
      </c>
      <c r="AD126" t="s">
        <v>376</v>
      </c>
      <c r="AF126" t="s">
        <v>24257</v>
      </c>
      <c r="AG126" t="s">
        <v>24258</v>
      </c>
      <c r="AH126" t="s">
        <v>496</v>
      </c>
      <c r="AI126" t="s">
        <v>496</v>
      </c>
      <c r="AJ126" t="s">
        <v>24259</v>
      </c>
      <c r="AK126" t="s">
        <v>24260</v>
      </c>
      <c r="AO126" t="s">
        <v>24261</v>
      </c>
      <c r="AQ126">
        <v>9</v>
      </c>
      <c r="AR126" t="s">
        <v>13749</v>
      </c>
      <c r="AS126">
        <v>43</v>
      </c>
      <c r="AT126" t="s">
        <v>24262</v>
      </c>
      <c r="AU126" t="s">
        <v>24263</v>
      </c>
      <c r="AV126" t="s">
        <v>24264</v>
      </c>
      <c r="AW126" t="s">
        <v>14982</v>
      </c>
      <c r="AY126" t="s">
        <v>3178</v>
      </c>
      <c r="AZ126" t="s">
        <v>670</v>
      </c>
      <c r="BA126" t="s">
        <v>426</v>
      </c>
      <c r="BB126" t="s">
        <v>24265</v>
      </c>
      <c r="BD126" t="s">
        <v>24172</v>
      </c>
      <c r="BE126">
        <v>0</v>
      </c>
      <c r="BF126" t="s">
        <v>24266</v>
      </c>
      <c r="BG126" t="s">
        <v>24267</v>
      </c>
      <c r="BH126" t="s">
        <v>24268</v>
      </c>
      <c r="BI126" t="s">
        <v>132</v>
      </c>
      <c r="BK126" t="s">
        <v>132</v>
      </c>
      <c r="BS126">
        <v>0</v>
      </c>
      <c r="BT126">
        <v>0</v>
      </c>
      <c r="BU126">
        <v>0</v>
      </c>
      <c r="BV126">
        <v>0</v>
      </c>
      <c r="BW126">
        <v>0</v>
      </c>
      <c r="BX126">
        <v>0</v>
      </c>
      <c r="BY126">
        <v>1</v>
      </c>
      <c r="CD126" t="s">
        <v>131</v>
      </c>
      <c r="CE126">
        <v>0</v>
      </c>
      <c r="CF126" t="s">
        <v>132</v>
      </c>
      <c r="CJ126" t="s">
        <v>132</v>
      </c>
      <c r="CK126" t="s">
        <v>132</v>
      </c>
      <c r="CP126">
        <v>5140</v>
      </c>
      <c r="CQ126">
        <v>0</v>
      </c>
      <c r="CR126">
        <v>6</v>
      </c>
      <c r="CS126">
        <v>1</v>
      </c>
      <c r="CT126">
        <v>0</v>
      </c>
    </row>
    <row r="127" spans="1:98" ht="15" customHeight="1" x14ac:dyDescent="0.2">
      <c r="A127" t="s">
        <v>22193</v>
      </c>
      <c r="B127" s="1" t="s">
        <v>2839</v>
      </c>
      <c r="C127">
        <v>100</v>
      </c>
      <c r="G127" t="s">
        <v>240</v>
      </c>
      <c r="H127" t="s">
        <v>1308</v>
      </c>
      <c r="I127" t="s">
        <v>332</v>
      </c>
      <c r="K127">
        <v>2</v>
      </c>
      <c r="L127" t="s">
        <v>22194</v>
      </c>
      <c r="N127" t="s">
        <v>1309</v>
      </c>
      <c r="O127" t="s">
        <v>1310</v>
      </c>
      <c r="P127">
        <v>4</v>
      </c>
      <c r="Q127" t="s">
        <v>603</v>
      </c>
      <c r="S127" t="s">
        <v>728</v>
      </c>
      <c r="T127">
        <v>2</v>
      </c>
      <c r="U127">
        <v>4</v>
      </c>
      <c r="V127">
        <v>1</v>
      </c>
      <c r="AD127" t="s">
        <v>22195</v>
      </c>
      <c r="AF127" t="s">
        <v>22196</v>
      </c>
      <c r="AH127" t="s">
        <v>1316</v>
      </c>
      <c r="AI127" t="s">
        <v>318</v>
      </c>
      <c r="AO127" t="s">
        <v>22197</v>
      </c>
      <c r="AQ127">
        <v>0</v>
      </c>
      <c r="AR127">
        <v>0</v>
      </c>
      <c r="AS127" t="s">
        <v>16219</v>
      </c>
      <c r="AT127" t="s">
        <v>1709</v>
      </c>
      <c r="AU127" t="s">
        <v>22198</v>
      </c>
      <c r="AV127" t="s">
        <v>552</v>
      </c>
      <c r="AY127" t="s">
        <v>7923</v>
      </c>
      <c r="AZ127" t="s">
        <v>670</v>
      </c>
      <c r="BA127" t="s">
        <v>255</v>
      </c>
      <c r="BB127" t="s">
        <v>22199</v>
      </c>
      <c r="BC127" t="s">
        <v>2836</v>
      </c>
      <c r="BD127" t="s">
        <v>22174</v>
      </c>
      <c r="BE127">
        <v>0</v>
      </c>
      <c r="BF127" t="s">
        <v>22200</v>
      </c>
      <c r="BG127" t="s">
        <v>22201</v>
      </c>
      <c r="BH127" t="s">
        <v>22202</v>
      </c>
      <c r="BS127">
        <v>0</v>
      </c>
      <c r="BT127">
        <v>0</v>
      </c>
      <c r="BU127">
        <v>0</v>
      </c>
      <c r="BV127">
        <v>0</v>
      </c>
      <c r="BW127">
        <v>1</v>
      </c>
      <c r="BX127">
        <v>0</v>
      </c>
      <c r="BY127">
        <v>1</v>
      </c>
      <c r="CD127" t="s">
        <v>131</v>
      </c>
      <c r="CE127">
        <v>0</v>
      </c>
      <c r="CJ127" t="s">
        <v>132</v>
      </c>
      <c r="CP127">
        <v>4033</v>
      </c>
      <c r="CQ127">
        <v>0</v>
      </c>
      <c r="CR127">
        <v>0</v>
      </c>
      <c r="CS127">
        <v>0</v>
      </c>
      <c r="CT127">
        <v>0</v>
      </c>
    </row>
    <row r="128" spans="1:98" ht="15" customHeight="1" x14ac:dyDescent="0.2">
      <c r="A128" t="s">
        <v>305</v>
      </c>
      <c r="B128" s="1" t="s">
        <v>306</v>
      </c>
      <c r="C128">
        <v>1600</v>
      </c>
      <c r="G128" t="s">
        <v>240</v>
      </c>
      <c r="H128" t="s">
        <v>307</v>
      </c>
      <c r="I128" t="s">
        <v>284</v>
      </c>
      <c r="J128" t="s">
        <v>308</v>
      </c>
      <c r="K128">
        <v>2</v>
      </c>
      <c r="L128" t="s">
        <v>309</v>
      </c>
      <c r="N128" t="s">
        <v>310</v>
      </c>
      <c r="O128" t="s">
        <v>311</v>
      </c>
      <c r="P128">
        <v>49</v>
      </c>
      <c r="Q128" t="s">
        <v>312</v>
      </c>
      <c r="S128" t="s">
        <v>313</v>
      </c>
      <c r="T128">
        <v>7</v>
      </c>
      <c r="U128">
        <v>5</v>
      </c>
      <c r="V128">
        <v>3</v>
      </c>
      <c r="X128" t="s">
        <v>314</v>
      </c>
      <c r="Z128" t="s">
        <v>315</v>
      </c>
      <c r="AD128" t="s">
        <v>316</v>
      </c>
      <c r="AF128" t="s">
        <v>317</v>
      </c>
      <c r="AH128" t="s">
        <v>202</v>
      </c>
      <c r="AI128" t="s">
        <v>318</v>
      </c>
      <c r="AJ128" t="s">
        <v>319</v>
      </c>
      <c r="AO128" t="s">
        <v>320</v>
      </c>
      <c r="AQ128">
        <v>8</v>
      </c>
      <c r="AR128" t="s">
        <v>321</v>
      </c>
      <c r="AS128" t="s">
        <v>321</v>
      </c>
      <c r="AU128" t="s">
        <v>322</v>
      </c>
      <c r="AV128" t="s">
        <v>323</v>
      </c>
      <c r="AY128" t="s">
        <v>324</v>
      </c>
      <c r="AZ128" t="s">
        <v>325</v>
      </c>
      <c r="BA128" t="s">
        <v>255</v>
      </c>
      <c r="BB128" t="s">
        <v>326</v>
      </c>
      <c r="BC128" t="s">
        <v>327</v>
      </c>
      <c r="BD128" t="s">
        <v>128</v>
      </c>
      <c r="BE128">
        <v>0</v>
      </c>
      <c r="BF128" t="s">
        <v>328</v>
      </c>
      <c r="BG128" t="s">
        <v>329</v>
      </c>
      <c r="BH128" t="s">
        <v>330</v>
      </c>
      <c r="BS128">
        <v>0</v>
      </c>
      <c r="BT128">
        <v>0</v>
      </c>
      <c r="BU128">
        <v>0</v>
      </c>
      <c r="BV128">
        <v>1</v>
      </c>
      <c r="BW128">
        <v>0</v>
      </c>
      <c r="BX128">
        <v>0</v>
      </c>
      <c r="BY128">
        <v>1</v>
      </c>
      <c r="CD128" t="s">
        <v>131</v>
      </c>
      <c r="CE128">
        <v>0</v>
      </c>
      <c r="CJ128" t="s">
        <v>132</v>
      </c>
      <c r="CO128" t="str">
        <f>HYPERLINK("http://www.d20pfsrd.com/bestiary/monster-listings/vermin/ant/army-ant-swarm","Ant, Army, Swarm")</f>
        <v>Ant, Army, Swarm</v>
      </c>
      <c r="CP128">
        <v>28</v>
      </c>
      <c r="CQ128">
        <v>0</v>
      </c>
      <c r="CR128">
        <v>0</v>
      </c>
      <c r="CS128">
        <v>0</v>
      </c>
      <c r="CT128">
        <v>0</v>
      </c>
    </row>
    <row r="129" spans="1:98" ht="15" customHeight="1" x14ac:dyDescent="0.2">
      <c r="A129" t="s">
        <v>10354</v>
      </c>
      <c r="B129" s="1" t="s">
        <v>134</v>
      </c>
      <c r="C129">
        <v>3200</v>
      </c>
      <c r="G129" t="s">
        <v>240</v>
      </c>
      <c r="H129" t="s">
        <v>193</v>
      </c>
      <c r="I129" t="s">
        <v>332</v>
      </c>
      <c r="K129">
        <v>0</v>
      </c>
      <c r="L129" t="s">
        <v>6814</v>
      </c>
      <c r="N129" t="s">
        <v>3448</v>
      </c>
      <c r="O129" t="s">
        <v>3449</v>
      </c>
      <c r="P129">
        <v>85</v>
      </c>
      <c r="Q129" t="s">
        <v>10324</v>
      </c>
      <c r="S129" t="s">
        <v>10355</v>
      </c>
      <c r="T129">
        <v>13</v>
      </c>
      <c r="U129">
        <v>6</v>
      </c>
      <c r="V129">
        <v>4</v>
      </c>
      <c r="AD129" t="s">
        <v>249</v>
      </c>
      <c r="AF129" t="s">
        <v>10356</v>
      </c>
      <c r="AH129" t="s">
        <v>202</v>
      </c>
      <c r="AI129" t="s">
        <v>114</v>
      </c>
      <c r="AJ129" t="s">
        <v>10357</v>
      </c>
      <c r="AO129" t="s">
        <v>4732</v>
      </c>
      <c r="AQ129">
        <v>6</v>
      </c>
      <c r="AR129">
        <v>16</v>
      </c>
      <c r="AS129" t="s">
        <v>567</v>
      </c>
      <c r="AT129" t="s">
        <v>10358</v>
      </c>
      <c r="AU129" t="s">
        <v>8743</v>
      </c>
      <c r="AY129" t="s">
        <v>954</v>
      </c>
      <c r="AZ129" t="s">
        <v>1587</v>
      </c>
      <c r="BA129" t="s">
        <v>255</v>
      </c>
      <c r="BB129" t="s">
        <v>10359</v>
      </c>
      <c r="BC129" t="s">
        <v>10360</v>
      </c>
      <c r="BD129" t="s">
        <v>7316</v>
      </c>
      <c r="BE129">
        <v>0</v>
      </c>
      <c r="BG129" t="s">
        <v>10361</v>
      </c>
      <c r="BH129" t="s">
        <v>10362</v>
      </c>
      <c r="BS129">
        <v>0</v>
      </c>
      <c r="BT129">
        <v>0</v>
      </c>
      <c r="BU129">
        <v>0</v>
      </c>
      <c r="BV129">
        <v>0</v>
      </c>
      <c r="BW129">
        <v>0</v>
      </c>
      <c r="BX129">
        <v>0</v>
      </c>
      <c r="BY129">
        <v>1</v>
      </c>
      <c r="CD129" t="s">
        <v>131</v>
      </c>
      <c r="CE129">
        <v>0</v>
      </c>
      <c r="CJ129" t="s">
        <v>132</v>
      </c>
      <c r="CO129" t="str">
        <f>HYPERLINK("http://www.d20pfsrd.com/bestiary/monster-listings/animals/arsinoitherium","Megafauna, Arsinoitherium")</f>
        <v>Megafauna, Arsinoitherium</v>
      </c>
      <c r="CP129">
        <v>1288</v>
      </c>
      <c r="CQ129">
        <v>0</v>
      </c>
      <c r="CR129">
        <v>0</v>
      </c>
      <c r="CS129">
        <v>0</v>
      </c>
      <c r="CT129">
        <v>0</v>
      </c>
    </row>
    <row r="130" spans="1:98" ht="15" customHeight="1" x14ac:dyDescent="0.2">
      <c r="A130" t="s">
        <v>14810</v>
      </c>
      <c r="B130" s="1" t="s">
        <v>306</v>
      </c>
      <c r="C130">
        <v>1600</v>
      </c>
      <c r="G130" t="s">
        <v>240</v>
      </c>
      <c r="H130" t="s">
        <v>193</v>
      </c>
      <c r="I130" t="s">
        <v>432</v>
      </c>
      <c r="K130">
        <v>1</v>
      </c>
      <c r="L130" t="s">
        <v>14811</v>
      </c>
      <c r="N130" t="s">
        <v>5485</v>
      </c>
      <c r="O130" t="s">
        <v>5486</v>
      </c>
      <c r="P130">
        <v>52</v>
      </c>
      <c r="Q130" t="s">
        <v>492</v>
      </c>
      <c r="S130" t="s">
        <v>493</v>
      </c>
      <c r="T130">
        <v>8</v>
      </c>
      <c r="U130">
        <v>3</v>
      </c>
      <c r="V130">
        <v>2</v>
      </c>
      <c r="Y130" t="s">
        <v>14812</v>
      </c>
      <c r="Z130" t="s">
        <v>4924</v>
      </c>
      <c r="AA130" t="s">
        <v>174</v>
      </c>
      <c r="AD130" t="s">
        <v>376</v>
      </c>
      <c r="AF130" t="s">
        <v>14813</v>
      </c>
      <c r="AH130" t="s">
        <v>202</v>
      </c>
      <c r="AI130" t="s">
        <v>114</v>
      </c>
      <c r="AJ130" t="s">
        <v>14814</v>
      </c>
      <c r="AO130" t="s">
        <v>14815</v>
      </c>
      <c r="AQ130">
        <v>5</v>
      </c>
      <c r="AR130">
        <v>10</v>
      </c>
      <c r="AS130" t="s">
        <v>3700</v>
      </c>
      <c r="AT130" t="s">
        <v>14816</v>
      </c>
      <c r="AY130" t="s">
        <v>938</v>
      </c>
      <c r="AZ130" t="s">
        <v>10473</v>
      </c>
      <c r="BA130" t="s">
        <v>255</v>
      </c>
      <c r="BB130" t="s">
        <v>14817</v>
      </c>
      <c r="BD130" t="s">
        <v>14619</v>
      </c>
      <c r="BE130">
        <v>0</v>
      </c>
      <c r="BF130" t="s">
        <v>14818</v>
      </c>
      <c r="BG130" t="s">
        <v>14819</v>
      </c>
      <c r="BH130" t="s">
        <v>14820</v>
      </c>
      <c r="BL130" t="s">
        <v>132</v>
      </c>
      <c r="BM130" t="s">
        <v>132</v>
      </c>
      <c r="BN130" t="s">
        <v>132</v>
      </c>
      <c r="BS130">
        <v>0</v>
      </c>
      <c r="BT130">
        <v>0</v>
      </c>
      <c r="BU130">
        <v>0</v>
      </c>
      <c r="BV130">
        <v>0</v>
      </c>
      <c r="BW130">
        <v>0</v>
      </c>
      <c r="BX130">
        <v>0</v>
      </c>
      <c r="BY130">
        <v>1</v>
      </c>
      <c r="CB130" t="s">
        <v>132</v>
      </c>
      <c r="CD130" t="s">
        <v>131</v>
      </c>
      <c r="CE130">
        <v>0</v>
      </c>
      <c r="CJ130" t="s">
        <v>132</v>
      </c>
      <c r="CP130">
        <v>1971</v>
      </c>
      <c r="CQ130">
        <v>0</v>
      </c>
      <c r="CR130">
        <v>0</v>
      </c>
      <c r="CS130">
        <v>0</v>
      </c>
      <c r="CT130">
        <v>0</v>
      </c>
    </row>
    <row r="131" spans="1:98" ht="15" customHeight="1" x14ac:dyDescent="0.2">
      <c r="A131" t="s">
        <v>16383</v>
      </c>
      <c r="B131" s="1" t="s">
        <v>1223</v>
      </c>
      <c r="C131">
        <v>12800</v>
      </c>
      <c r="G131" t="s">
        <v>923</v>
      </c>
      <c r="H131" t="s">
        <v>193</v>
      </c>
      <c r="I131" t="s">
        <v>701</v>
      </c>
      <c r="J131" t="s">
        <v>1054</v>
      </c>
      <c r="K131">
        <v>2</v>
      </c>
      <c r="L131" t="s">
        <v>1016</v>
      </c>
      <c r="N131" t="s">
        <v>16384</v>
      </c>
      <c r="O131" t="s">
        <v>16385</v>
      </c>
      <c r="P131">
        <v>147</v>
      </c>
      <c r="Q131" t="s">
        <v>15127</v>
      </c>
      <c r="S131" t="s">
        <v>14077</v>
      </c>
      <c r="T131">
        <v>15</v>
      </c>
      <c r="U131">
        <v>6</v>
      </c>
      <c r="V131">
        <v>5</v>
      </c>
      <c r="X131" t="s">
        <v>3191</v>
      </c>
      <c r="Z131" t="s">
        <v>4228</v>
      </c>
      <c r="AD131" t="s">
        <v>17530</v>
      </c>
      <c r="AF131" t="s">
        <v>16386</v>
      </c>
      <c r="AG131" t="s">
        <v>16387</v>
      </c>
      <c r="AH131" t="s">
        <v>202</v>
      </c>
      <c r="AI131" t="s">
        <v>202</v>
      </c>
      <c r="AJ131" t="s">
        <v>16388</v>
      </c>
      <c r="AO131" t="s">
        <v>16389</v>
      </c>
      <c r="AQ131">
        <v>10</v>
      </c>
      <c r="AR131">
        <v>22</v>
      </c>
      <c r="AS131">
        <v>34</v>
      </c>
      <c r="AT131" t="s">
        <v>16390</v>
      </c>
      <c r="AU131" t="s">
        <v>16391</v>
      </c>
      <c r="AW131" t="s">
        <v>3199</v>
      </c>
      <c r="AX131" t="s">
        <v>16392</v>
      </c>
      <c r="AY131" t="s">
        <v>16393</v>
      </c>
      <c r="AZ131" t="s">
        <v>16394</v>
      </c>
      <c r="BA131" t="s">
        <v>16395</v>
      </c>
      <c r="BB131" t="s">
        <v>16396</v>
      </c>
      <c r="BC131" t="s">
        <v>3204</v>
      </c>
      <c r="BD131" t="s">
        <v>14619</v>
      </c>
      <c r="BE131">
        <v>0</v>
      </c>
      <c r="BF131" t="s">
        <v>16397</v>
      </c>
      <c r="BG131" t="s">
        <v>16398</v>
      </c>
      <c r="BH131" t="s">
        <v>16399</v>
      </c>
      <c r="BS131">
        <v>0</v>
      </c>
      <c r="BT131">
        <v>0</v>
      </c>
      <c r="BU131">
        <v>0</v>
      </c>
      <c r="BV131">
        <v>0</v>
      </c>
      <c r="BW131">
        <v>0</v>
      </c>
      <c r="BX131">
        <v>0</v>
      </c>
      <c r="BY131">
        <v>1</v>
      </c>
      <c r="CD131" t="s">
        <v>132</v>
      </c>
      <c r="CE131">
        <v>0</v>
      </c>
      <c r="CF131" t="s">
        <v>132</v>
      </c>
      <c r="CJ131" t="s">
        <v>132</v>
      </c>
      <c r="CK131" t="s">
        <v>132</v>
      </c>
      <c r="CP131">
        <v>2075</v>
      </c>
      <c r="CQ131">
        <v>0</v>
      </c>
      <c r="CR131">
        <v>0</v>
      </c>
      <c r="CS131">
        <v>0</v>
      </c>
      <c r="CT131">
        <v>0</v>
      </c>
    </row>
    <row r="132" spans="1:98" ht="15" customHeight="1" x14ac:dyDescent="0.2">
      <c r="A132" t="s">
        <v>28348</v>
      </c>
      <c r="B132" s="1" t="s">
        <v>283</v>
      </c>
      <c r="C132">
        <v>600</v>
      </c>
      <c r="G132" t="s">
        <v>240</v>
      </c>
      <c r="H132" t="s">
        <v>102</v>
      </c>
      <c r="I132" t="s">
        <v>332</v>
      </c>
      <c r="K132">
        <v>6</v>
      </c>
      <c r="L132" t="s">
        <v>5442</v>
      </c>
      <c r="N132" t="s">
        <v>1610</v>
      </c>
      <c r="O132" t="s">
        <v>1611</v>
      </c>
      <c r="P132">
        <v>19</v>
      </c>
      <c r="Q132" t="s">
        <v>336</v>
      </c>
      <c r="S132" t="s">
        <v>28349</v>
      </c>
      <c r="T132">
        <v>5</v>
      </c>
      <c r="U132">
        <v>5</v>
      </c>
      <c r="V132">
        <v>3</v>
      </c>
      <c r="AD132" t="s">
        <v>2921</v>
      </c>
      <c r="AF132" t="s">
        <v>28350</v>
      </c>
      <c r="AH132" t="s">
        <v>114</v>
      </c>
      <c r="AI132" t="s">
        <v>114</v>
      </c>
      <c r="AJ132" t="s">
        <v>837</v>
      </c>
      <c r="AO132" t="s">
        <v>28351</v>
      </c>
      <c r="AQ132">
        <v>2</v>
      </c>
      <c r="AR132">
        <v>2</v>
      </c>
      <c r="AS132" t="s">
        <v>4424</v>
      </c>
      <c r="AT132" t="s">
        <v>28352</v>
      </c>
      <c r="AU132" t="s">
        <v>28353</v>
      </c>
      <c r="AV132" t="s">
        <v>28354</v>
      </c>
      <c r="AY132" t="s">
        <v>1866</v>
      </c>
      <c r="AZ132" t="s">
        <v>2870</v>
      </c>
      <c r="BA132" t="s">
        <v>255</v>
      </c>
      <c r="BB132" t="s">
        <v>28355</v>
      </c>
      <c r="BC132" t="s">
        <v>5069</v>
      </c>
      <c r="BD132" t="s">
        <v>28322</v>
      </c>
      <c r="BE132">
        <v>0</v>
      </c>
      <c r="BF132" t="s">
        <v>28356</v>
      </c>
      <c r="BG132" t="s">
        <v>28357</v>
      </c>
      <c r="BH132" t="s">
        <v>28358</v>
      </c>
      <c r="BI132" t="s">
        <v>132</v>
      </c>
      <c r="BS132">
        <v>0</v>
      </c>
      <c r="BT132">
        <v>0</v>
      </c>
      <c r="BU132">
        <v>0</v>
      </c>
      <c r="BV132">
        <v>1</v>
      </c>
      <c r="BW132">
        <v>0</v>
      </c>
      <c r="BX132">
        <v>1</v>
      </c>
      <c r="BY132">
        <v>1</v>
      </c>
      <c r="CD132" t="s">
        <v>131</v>
      </c>
      <c r="CE132">
        <v>0</v>
      </c>
      <c r="CF132" t="s">
        <v>132</v>
      </c>
      <c r="CJ132" t="s">
        <v>132</v>
      </c>
      <c r="CK132" t="s">
        <v>132</v>
      </c>
      <c r="CP132">
        <v>5573</v>
      </c>
      <c r="CQ132">
        <v>0</v>
      </c>
      <c r="CR132">
        <v>0</v>
      </c>
      <c r="CS132">
        <v>0</v>
      </c>
      <c r="CT132">
        <v>0</v>
      </c>
    </row>
    <row r="133" spans="1:98" ht="15" customHeight="1" x14ac:dyDescent="0.2">
      <c r="A133" t="s">
        <v>5727</v>
      </c>
      <c r="B133" s="1" t="s">
        <v>1246</v>
      </c>
      <c r="C133">
        <v>102400</v>
      </c>
      <c r="G133" t="s">
        <v>240</v>
      </c>
      <c r="H133" t="s">
        <v>3932</v>
      </c>
      <c r="I133" t="s">
        <v>261</v>
      </c>
      <c r="J133" t="s">
        <v>138</v>
      </c>
      <c r="K133">
        <v>-3</v>
      </c>
      <c r="L133" t="s">
        <v>5728</v>
      </c>
      <c r="N133" t="s">
        <v>5729</v>
      </c>
      <c r="O133" t="s">
        <v>5730</v>
      </c>
      <c r="P133">
        <v>297</v>
      </c>
      <c r="Q133" t="s">
        <v>5731</v>
      </c>
      <c r="S133" t="s">
        <v>5732</v>
      </c>
      <c r="T133">
        <v>23</v>
      </c>
      <c r="U133">
        <v>10</v>
      </c>
      <c r="V133">
        <v>7</v>
      </c>
      <c r="AD133" t="s">
        <v>5733</v>
      </c>
      <c r="AF133" t="s">
        <v>5734</v>
      </c>
      <c r="AH133" t="s">
        <v>5735</v>
      </c>
      <c r="AI133" t="s">
        <v>496</v>
      </c>
      <c r="AJ133" t="s">
        <v>5736</v>
      </c>
      <c r="AO133" t="s">
        <v>5737</v>
      </c>
      <c r="AQ133">
        <v>22</v>
      </c>
      <c r="AR133">
        <v>41</v>
      </c>
      <c r="AS133">
        <v>48</v>
      </c>
      <c r="AT133" t="s">
        <v>5738</v>
      </c>
      <c r="AU133" t="s">
        <v>5739</v>
      </c>
      <c r="AV133" t="s">
        <v>5740</v>
      </c>
      <c r="AX133" t="s">
        <v>5741</v>
      </c>
      <c r="AY133" t="s">
        <v>5742</v>
      </c>
      <c r="AZ133" t="s">
        <v>670</v>
      </c>
      <c r="BA133" t="s">
        <v>277</v>
      </c>
      <c r="BB133" t="s">
        <v>5743</v>
      </c>
      <c r="BD133" t="s">
        <v>5744</v>
      </c>
      <c r="BE133">
        <v>0</v>
      </c>
      <c r="BF133" t="s">
        <v>5745</v>
      </c>
      <c r="BG133" t="s">
        <v>5746</v>
      </c>
      <c r="BH133" t="s">
        <v>5747</v>
      </c>
      <c r="BS133">
        <v>0</v>
      </c>
      <c r="BT133">
        <v>0</v>
      </c>
      <c r="BU133">
        <v>0</v>
      </c>
      <c r="BV133">
        <v>0</v>
      </c>
      <c r="BW133">
        <v>0</v>
      </c>
      <c r="BX133">
        <v>0</v>
      </c>
      <c r="BY133">
        <v>0</v>
      </c>
      <c r="CD133" t="s">
        <v>131</v>
      </c>
      <c r="CE133">
        <v>0</v>
      </c>
      <c r="CJ133" t="s">
        <v>132</v>
      </c>
      <c r="CP133">
        <v>398</v>
      </c>
      <c r="CQ133">
        <v>0</v>
      </c>
      <c r="CR133">
        <v>0</v>
      </c>
      <c r="CS133">
        <v>0</v>
      </c>
      <c r="CT133">
        <v>0</v>
      </c>
    </row>
    <row r="134" spans="1:98" ht="15" customHeight="1" x14ac:dyDescent="0.2">
      <c r="A134" t="s">
        <v>20143</v>
      </c>
      <c r="B134" s="1" t="s">
        <v>365</v>
      </c>
      <c r="C134">
        <v>1200</v>
      </c>
      <c r="D134" t="s">
        <v>20144</v>
      </c>
      <c r="E134" t="s">
        <v>20145</v>
      </c>
      <c r="G134" t="s">
        <v>135</v>
      </c>
      <c r="H134" t="s">
        <v>102</v>
      </c>
      <c r="I134" t="s">
        <v>701</v>
      </c>
      <c r="J134" t="s">
        <v>14167</v>
      </c>
      <c r="K134">
        <v>2</v>
      </c>
      <c r="L134" t="s">
        <v>14190</v>
      </c>
      <c r="N134" t="s">
        <v>1761</v>
      </c>
      <c r="O134" t="s">
        <v>20146</v>
      </c>
      <c r="P134">
        <v>26</v>
      </c>
      <c r="Q134" t="s">
        <v>20147</v>
      </c>
      <c r="S134" t="s">
        <v>20148</v>
      </c>
      <c r="T134">
        <v>0</v>
      </c>
      <c r="U134">
        <v>6</v>
      </c>
      <c r="V134">
        <v>5</v>
      </c>
      <c r="W134" t="s">
        <v>20149</v>
      </c>
      <c r="AD134" t="s">
        <v>249</v>
      </c>
      <c r="AF134" t="s">
        <v>20150</v>
      </c>
      <c r="AH134" t="s">
        <v>114</v>
      </c>
      <c r="AI134" t="s">
        <v>114</v>
      </c>
      <c r="AJ134" t="s">
        <v>20151</v>
      </c>
      <c r="AL134" t="s">
        <v>20152</v>
      </c>
      <c r="AO134" t="s">
        <v>20153</v>
      </c>
      <c r="AQ134">
        <v>3</v>
      </c>
      <c r="AR134">
        <v>4</v>
      </c>
      <c r="AS134">
        <v>16</v>
      </c>
      <c r="AT134" t="s">
        <v>20154</v>
      </c>
      <c r="AU134" t="s">
        <v>20155</v>
      </c>
      <c r="AW134" t="s">
        <v>20156</v>
      </c>
      <c r="AX134" t="s">
        <v>20157</v>
      </c>
      <c r="AY134" t="s">
        <v>20158</v>
      </c>
      <c r="AZ134" t="s">
        <v>20159</v>
      </c>
      <c r="BA134" t="s">
        <v>20160</v>
      </c>
      <c r="BB134" t="s">
        <v>20161</v>
      </c>
      <c r="BD134" t="s">
        <v>20139</v>
      </c>
      <c r="BE134">
        <v>0</v>
      </c>
      <c r="BG134" t="s">
        <v>20162</v>
      </c>
      <c r="BH134" t="s">
        <v>20163</v>
      </c>
      <c r="BS134">
        <v>0</v>
      </c>
      <c r="BT134">
        <v>0</v>
      </c>
      <c r="BU134">
        <v>0</v>
      </c>
      <c r="BV134">
        <v>0</v>
      </c>
      <c r="BW134">
        <v>0</v>
      </c>
      <c r="BX134">
        <v>0</v>
      </c>
      <c r="BY134">
        <v>1</v>
      </c>
      <c r="CD134" t="s">
        <v>131</v>
      </c>
      <c r="CE134">
        <v>0</v>
      </c>
      <c r="CJ134" t="s">
        <v>132</v>
      </c>
      <c r="CP134">
        <v>3178</v>
      </c>
      <c r="CQ134">
        <v>0</v>
      </c>
      <c r="CR134">
        <v>0</v>
      </c>
      <c r="CS134">
        <v>0</v>
      </c>
      <c r="CT134">
        <v>0</v>
      </c>
    </row>
    <row r="135" spans="1:98" ht="15" customHeight="1" x14ac:dyDescent="0.2">
      <c r="A135" t="s">
        <v>431</v>
      </c>
      <c r="B135" s="1" t="s">
        <v>239</v>
      </c>
      <c r="C135">
        <v>800</v>
      </c>
      <c r="G135" t="s">
        <v>240</v>
      </c>
      <c r="H135" t="s">
        <v>193</v>
      </c>
      <c r="I135" t="s">
        <v>432</v>
      </c>
      <c r="K135">
        <v>0</v>
      </c>
      <c r="L135" t="s">
        <v>433</v>
      </c>
      <c r="N135" t="s">
        <v>434</v>
      </c>
      <c r="O135" t="s">
        <v>435</v>
      </c>
      <c r="P135">
        <v>30</v>
      </c>
      <c r="Q135" t="s">
        <v>351</v>
      </c>
      <c r="S135" t="s">
        <v>436</v>
      </c>
      <c r="T135">
        <v>7</v>
      </c>
      <c r="U135">
        <v>1</v>
      </c>
      <c r="V135">
        <v>2</v>
      </c>
      <c r="Z135" t="s">
        <v>437</v>
      </c>
      <c r="AA135" t="s">
        <v>438</v>
      </c>
      <c r="AD135" t="s">
        <v>114</v>
      </c>
      <c r="AF135" t="s">
        <v>439</v>
      </c>
      <c r="AH135" t="s">
        <v>202</v>
      </c>
      <c r="AI135" t="s">
        <v>202</v>
      </c>
      <c r="AJ135" t="s">
        <v>440</v>
      </c>
      <c r="AO135" t="s">
        <v>441</v>
      </c>
      <c r="AQ135">
        <v>3</v>
      </c>
      <c r="AR135" t="s">
        <v>442</v>
      </c>
      <c r="AS135" t="s">
        <v>443</v>
      </c>
      <c r="AX135" t="s">
        <v>444</v>
      </c>
      <c r="AY135" t="s">
        <v>445</v>
      </c>
      <c r="AZ135" t="s">
        <v>446</v>
      </c>
      <c r="BA135" t="s">
        <v>277</v>
      </c>
      <c r="BB135" t="s">
        <v>447</v>
      </c>
      <c r="BD135" t="s">
        <v>128</v>
      </c>
      <c r="BE135">
        <v>0</v>
      </c>
      <c r="BF135" t="s">
        <v>448</v>
      </c>
      <c r="BG135" t="s">
        <v>449</v>
      </c>
      <c r="BH135" t="s">
        <v>450</v>
      </c>
      <c r="BS135">
        <v>0</v>
      </c>
      <c r="BT135">
        <v>0</v>
      </c>
      <c r="BU135">
        <v>0</v>
      </c>
      <c r="BV135">
        <v>0</v>
      </c>
      <c r="BW135">
        <v>0</v>
      </c>
      <c r="BX135">
        <v>0</v>
      </c>
      <c r="BY135">
        <v>1</v>
      </c>
      <c r="CD135" t="s">
        <v>131</v>
      </c>
      <c r="CE135">
        <v>0</v>
      </c>
      <c r="CJ135" t="s">
        <v>132</v>
      </c>
      <c r="CO135" t="str">
        <f>HYPERLINK("http://www.d20pfsrd.com/bestiary/monster-listings/plants/assassin-vine","Assassin Vine")</f>
        <v>Assassin Vine</v>
      </c>
      <c r="CP135">
        <v>34</v>
      </c>
      <c r="CQ135">
        <v>0</v>
      </c>
      <c r="CR135">
        <v>0</v>
      </c>
      <c r="CS135">
        <v>0</v>
      </c>
      <c r="CT135">
        <v>0</v>
      </c>
    </row>
    <row r="136" spans="1:98" ht="15" customHeight="1" x14ac:dyDescent="0.2">
      <c r="A136" t="s">
        <v>8248</v>
      </c>
      <c r="B136" s="1" t="s">
        <v>192</v>
      </c>
      <c r="C136">
        <v>76800</v>
      </c>
      <c r="G136" t="s">
        <v>1053</v>
      </c>
      <c r="H136" t="s">
        <v>193</v>
      </c>
      <c r="I136" t="s">
        <v>103</v>
      </c>
      <c r="J136" t="s">
        <v>8249</v>
      </c>
      <c r="K136">
        <v>7</v>
      </c>
      <c r="L136" t="s">
        <v>8250</v>
      </c>
      <c r="M136" t="s">
        <v>8251</v>
      </c>
      <c r="N136" t="s">
        <v>8252</v>
      </c>
      <c r="O136" t="s">
        <v>8253</v>
      </c>
      <c r="P136">
        <v>212</v>
      </c>
      <c r="Q136" t="s">
        <v>7437</v>
      </c>
      <c r="S136" t="s">
        <v>8254</v>
      </c>
      <c r="T136">
        <v>12</v>
      </c>
      <c r="U136">
        <v>17</v>
      </c>
      <c r="V136">
        <v>14</v>
      </c>
      <c r="X136" t="s">
        <v>8255</v>
      </c>
      <c r="Y136" t="s">
        <v>1474</v>
      </c>
      <c r="Z136" t="s">
        <v>8256</v>
      </c>
      <c r="AA136" t="s">
        <v>8257</v>
      </c>
      <c r="AB136">
        <v>27</v>
      </c>
      <c r="AD136" t="s">
        <v>8258</v>
      </c>
      <c r="AF136" t="s">
        <v>8259</v>
      </c>
      <c r="AH136" t="s">
        <v>202</v>
      </c>
      <c r="AI136" t="s">
        <v>8260</v>
      </c>
      <c r="AJ136" t="s">
        <v>8261</v>
      </c>
      <c r="AK136" t="s">
        <v>8262</v>
      </c>
      <c r="AO136" t="s">
        <v>8263</v>
      </c>
      <c r="AQ136">
        <v>17</v>
      </c>
      <c r="AR136">
        <v>23</v>
      </c>
      <c r="AS136">
        <v>41</v>
      </c>
      <c r="AT136" t="s">
        <v>8264</v>
      </c>
      <c r="AU136" t="s">
        <v>8265</v>
      </c>
      <c r="AW136" t="s">
        <v>8266</v>
      </c>
      <c r="AY136" t="s">
        <v>8267</v>
      </c>
      <c r="AZ136" t="s">
        <v>917</v>
      </c>
      <c r="BA136" t="s">
        <v>426</v>
      </c>
      <c r="BB136" t="s">
        <v>8268</v>
      </c>
      <c r="BC136" t="s">
        <v>8269</v>
      </c>
      <c r="BD136" t="s">
        <v>7316</v>
      </c>
      <c r="BE136">
        <v>0</v>
      </c>
      <c r="BF136" t="s">
        <v>8270</v>
      </c>
      <c r="BG136" t="s">
        <v>8271</v>
      </c>
      <c r="BH136" t="s">
        <v>8272</v>
      </c>
      <c r="BS136">
        <v>0</v>
      </c>
      <c r="BT136">
        <v>0</v>
      </c>
      <c r="BU136">
        <v>1</v>
      </c>
      <c r="BV136">
        <v>0</v>
      </c>
      <c r="BW136">
        <v>0</v>
      </c>
      <c r="BX136">
        <v>0</v>
      </c>
      <c r="BY136">
        <v>1</v>
      </c>
      <c r="CD136" t="s">
        <v>131</v>
      </c>
      <c r="CE136">
        <v>0</v>
      </c>
      <c r="CJ136" t="s">
        <v>132</v>
      </c>
      <c r="CO136" t="str">
        <f>HYPERLINK("http://www.d20pfsrd.com/bestiary/monster-listings/outsiders/daemons/astradaemon","Daemon, Astradaemon")</f>
        <v>Daemon, Astradaemon</v>
      </c>
      <c r="CP136">
        <v>1140</v>
      </c>
      <c r="CQ136">
        <v>0</v>
      </c>
      <c r="CR136">
        <v>0</v>
      </c>
      <c r="CS136">
        <v>0</v>
      </c>
      <c r="CT136">
        <v>0</v>
      </c>
    </row>
    <row r="137" spans="1:98" ht="15" customHeight="1" x14ac:dyDescent="0.2">
      <c r="A137" t="s">
        <v>161</v>
      </c>
      <c r="B137" s="1" t="s">
        <v>162</v>
      </c>
      <c r="C137">
        <v>38400</v>
      </c>
      <c r="G137" t="s">
        <v>101</v>
      </c>
      <c r="H137" t="s">
        <v>102</v>
      </c>
      <c r="I137" t="s">
        <v>103</v>
      </c>
      <c r="J137" t="s">
        <v>163</v>
      </c>
      <c r="K137">
        <v>8</v>
      </c>
      <c r="L137" t="s">
        <v>164</v>
      </c>
      <c r="M137" t="s">
        <v>165</v>
      </c>
      <c r="N137" t="s">
        <v>166</v>
      </c>
      <c r="O137" t="s">
        <v>167</v>
      </c>
      <c r="P137">
        <v>172</v>
      </c>
      <c r="Q137" t="s">
        <v>168</v>
      </c>
      <c r="S137" t="s">
        <v>169</v>
      </c>
      <c r="T137">
        <v>16</v>
      </c>
      <c r="U137">
        <v>13</v>
      </c>
      <c r="V137">
        <v>11</v>
      </c>
      <c r="W137" t="s">
        <v>170</v>
      </c>
      <c r="X137" t="s">
        <v>171</v>
      </c>
      <c r="Y137" t="s">
        <v>172</v>
      </c>
      <c r="Z137" t="s">
        <v>173</v>
      </c>
      <c r="AA137" t="s">
        <v>174</v>
      </c>
      <c r="AB137">
        <v>25</v>
      </c>
      <c r="AD137" t="s">
        <v>175</v>
      </c>
      <c r="AF137" t="s">
        <v>176</v>
      </c>
      <c r="AH137" t="s">
        <v>114</v>
      </c>
      <c r="AI137" t="s">
        <v>114</v>
      </c>
      <c r="AK137" t="s">
        <v>177</v>
      </c>
      <c r="AO137" t="s">
        <v>178</v>
      </c>
      <c r="AQ137">
        <v>15</v>
      </c>
      <c r="AR137">
        <v>23</v>
      </c>
      <c r="AS137">
        <v>37</v>
      </c>
      <c r="AT137" t="s">
        <v>179</v>
      </c>
      <c r="AU137" t="s">
        <v>180</v>
      </c>
      <c r="AW137" t="s">
        <v>181</v>
      </c>
      <c r="AX137" t="s">
        <v>182</v>
      </c>
      <c r="AY137" t="s">
        <v>183</v>
      </c>
      <c r="AZ137" t="s">
        <v>184</v>
      </c>
      <c r="BA137" t="s">
        <v>185</v>
      </c>
      <c r="BB137" t="s">
        <v>186</v>
      </c>
      <c r="BC137" t="s">
        <v>187</v>
      </c>
      <c r="BD137" t="s">
        <v>128</v>
      </c>
      <c r="BE137">
        <v>0</v>
      </c>
      <c r="BF137" t="s">
        <v>188</v>
      </c>
      <c r="BG137" t="s">
        <v>189</v>
      </c>
      <c r="BH137" t="s">
        <v>190</v>
      </c>
      <c r="BS137">
        <v>0</v>
      </c>
      <c r="BT137">
        <v>0</v>
      </c>
      <c r="BU137">
        <v>0</v>
      </c>
      <c r="BV137">
        <v>0</v>
      </c>
      <c r="BW137">
        <v>0</v>
      </c>
      <c r="BX137">
        <v>0</v>
      </c>
      <c r="BY137">
        <v>0</v>
      </c>
      <c r="CD137" t="s">
        <v>131</v>
      </c>
      <c r="CE137">
        <v>0</v>
      </c>
      <c r="CJ137" t="s">
        <v>132</v>
      </c>
      <c r="CO137" t="str">
        <f>HYPERLINK("http://www.d20pfsrd.com/bestiary/monster-listings/outsiders/angel/astral-deva","Angel, Astral Deva")</f>
        <v>Angel, Astral Deva</v>
      </c>
      <c r="CP137">
        <v>22</v>
      </c>
      <c r="CQ137">
        <v>0</v>
      </c>
      <c r="CR137">
        <v>0</v>
      </c>
      <c r="CS137">
        <v>0</v>
      </c>
      <c r="CT137">
        <v>0</v>
      </c>
    </row>
    <row r="138" spans="1:98" ht="15" customHeight="1" x14ac:dyDescent="0.2">
      <c r="A138" t="s">
        <v>24269</v>
      </c>
      <c r="B138" s="1" t="s">
        <v>1845</v>
      </c>
      <c r="C138">
        <v>153600</v>
      </c>
      <c r="G138" t="s">
        <v>240</v>
      </c>
      <c r="H138" t="s">
        <v>3932</v>
      </c>
      <c r="I138" t="s">
        <v>103</v>
      </c>
      <c r="J138" t="s">
        <v>1556</v>
      </c>
      <c r="K138">
        <v>6</v>
      </c>
      <c r="L138" t="s">
        <v>24270</v>
      </c>
      <c r="N138" t="s">
        <v>24271</v>
      </c>
      <c r="O138" t="s">
        <v>24272</v>
      </c>
      <c r="P138">
        <v>310</v>
      </c>
      <c r="Q138" t="s">
        <v>17054</v>
      </c>
      <c r="R138" t="s">
        <v>24273</v>
      </c>
      <c r="S138" t="s">
        <v>24274</v>
      </c>
      <c r="T138">
        <v>24</v>
      </c>
      <c r="U138">
        <v>8</v>
      </c>
      <c r="V138">
        <v>16</v>
      </c>
      <c r="Y138" t="s">
        <v>3427</v>
      </c>
      <c r="Z138" t="s">
        <v>3093</v>
      </c>
      <c r="AA138" t="s">
        <v>8058</v>
      </c>
      <c r="AD138" t="s">
        <v>24275</v>
      </c>
      <c r="AF138" t="s">
        <v>24276</v>
      </c>
      <c r="AH138" t="s">
        <v>249</v>
      </c>
      <c r="AI138" t="s">
        <v>249</v>
      </c>
      <c r="AJ138" t="s">
        <v>24277</v>
      </c>
      <c r="AK138" t="s">
        <v>24278</v>
      </c>
      <c r="AO138" t="s">
        <v>24279</v>
      </c>
      <c r="AQ138">
        <v>20</v>
      </c>
      <c r="AR138" t="s">
        <v>24280</v>
      </c>
      <c r="AS138" t="s">
        <v>24281</v>
      </c>
      <c r="AT138" t="s">
        <v>24282</v>
      </c>
      <c r="AU138" t="s">
        <v>24283</v>
      </c>
      <c r="AW138" t="s">
        <v>24284</v>
      </c>
      <c r="AY138" t="s">
        <v>23115</v>
      </c>
      <c r="AZ138" t="s">
        <v>24285</v>
      </c>
      <c r="BA138" t="s">
        <v>426</v>
      </c>
      <c r="BB138" t="s">
        <v>24286</v>
      </c>
      <c r="BD138" t="s">
        <v>24172</v>
      </c>
      <c r="BE138">
        <v>0</v>
      </c>
      <c r="BF138" t="s">
        <v>24287</v>
      </c>
      <c r="BG138" t="s">
        <v>24288</v>
      </c>
      <c r="BH138" t="s">
        <v>24289</v>
      </c>
      <c r="BI138" t="s">
        <v>132</v>
      </c>
      <c r="BK138" t="s">
        <v>132</v>
      </c>
      <c r="BS138">
        <v>0</v>
      </c>
      <c r="BT138">
        <v>0</v>
      </c>
      <c r="BU138">
        <v>1</v>
      </c>
      <c r="BV138">
        <v>0</v>
      </c>
      <c r="BW138">
        <v>0</v>
      </c>
      <c r="BX138">
        <v>0</v>
      </c>
      <c r="BY138">
        <v>0</v>
      </c>
      <c r="CD138" t="s">
        <v>131</v>
      </c>
      <c r="CE138">
        <v>0</v>
      </c>
      <c r="CF138" t="s">
        <v>132</v>
      </c>
      <c r="CJ138" t="s">
        <v>132</v>
      </c>
      <c r="CK138" t="s">
        <v>132</v>
      </c>
      <c r="CP138">
        <v>5141</v>
      </c>
      <c r="CQ138">
        <v>0</v>
      </c>
      <c r="CR138">
        <v>0</v>
      </c>
      <c r="CS138">
        <v>0</v>
      </c>
      <c r="CT138">
        <v>0</v>
      </c>
    </row>
    <row r="139" spans="1:98" ht="15" customHeight="1" x14ac:dyDescent="0.2">
      <c r="A139" t="s">
        <v>14864</v>
      </c>
      <c r="B139" s="1" t="s">
        <v>1166</v>
      </c>
      <c r="C139">
        <v>307200</v>
      </c>
      <c r="G139" t="s">
        <v>135</v>
      </c>
      <c r="H139" t="s">
        <v>136</v>
      </c>
      <c r="I139" t="s">
        <v>103</v>
      </c>
      <c r="J139" t="s">
        <v>14822</v>
      </c>
      <c r="K139">
        <v>12</v>
      </c>
      <c r="L139" t="s">
        <v>14865</v>
      </c>
      <c r="M139" t="s">
        <v>14866</v>
      </c>
      <c r="N139" t="s">
        <v>14867</v>
      </c>
      <c r="O139" t="s">
        <v>14868</v>
      </c>
      <c r="P139">
        <v>385</v>
      </c>
      <c r="Q139" t="s">
        <v>14869</v>
      </c>
      <c r="R139" t="s">
        <v>14870</v>
      </c>
      <c r="S139" t="s">
        <v>14871</v>
      </c>
      <c r="T139">
        <v>25</v>
      </c>
      <c r="U139">
        <v>17</v>
      </c>
      <c r="V139">
        <v>20</v>
      </c>
      <c r="W139" t="s">
        <v>14872</v>
      </c>
      <c r="Y139" t="s">
        <v>14873</v>
      </c>
      <c r="Z139" t="s">
        <v>14874</v>
      </c>
      <c r="AA139" t="s">
        <v>14828</v>
      </c>
      <c r="AB139">
        <v>31</v>
      </c>
      <c r="AD139" t="s">
        <v>14875</v>
      </c>
      <c r="AF139" t="s">
        <v>14876</v>
      </c>
      <c r="AH139" t="s">
        <v>147</v>
      </c>
      <c r="AI139" t="s">
        <v>147</v>
      </c>
      <c r="AJ139" t="s">
        <v>14877</v>
      </c>
      <c r="AK139" t="s">
        <v>14878</v>
      </c>
      <c r="AO139" t="s">
        <v>14879</v>
      </c>
      <c r="AQ139">
        <v>22</v>
      </c>
      <c r="AR139" t="s">
        <v>10604</v>
      </c>
      <c r="AS139">
        <v>64</v>
      </c>
      <c r="AT139" t="s">
        <v>14880</v>
      </c>
      <c r="AU139" t="s">
        <v>14881</v>
      </c>
      <c r="AV139" t="s">
        <v>14857</v>
      </c>
      <c r="AW139" t="s">
        <v>14882</v>
      </c>
      <c r="AY139" t="s">
        <v>1398</v>
      </c>
      <c r="AZ139" t="s">
        <v>208</v>
      </c>
      <c r="BA139" t="s">
        <v>156</v>
      </c>
      <c r="BB139" t="s">
        <v>14883</v>
      </c>
      <c r="BC139" t="s">
        <v>14840</v>
      </c>
      <c r="BD139" t="s">
        <v>14619</v>
      </c>
      <c r="BE139">
        <v>0</v>
      </c>
      <c r="BF139" t="s">
        <v>14884</v>
      </c>
      <c r="BG139" t="s">
        <v>14885</v>
      </c>
      <c r="BH139" t="s">
        <v>14886</v>
      </c>
      <c r="BS139">
        <v>0</v>
      </c>
      <c r="BT139">
        <v>0</v>
      </c>
      <c r="BU139">
        <v>1</v>
      </c>
      <c r="BV139">
        <v>1</v>
      </c>
      <c r="BW139">
        <v>0</v>
      </c>
      <c r="BX139">
        <v>1</v>
      </c>
      <c r="BY139">
        <v>1</v>
      </c>
      <c r="CD139" t="s">
        <v>132</v>
      </c>
      <c r="CE139">
        <v>0</v>
      </c>
      <c r="CJ139" t="s">
        <v>132</v>
      </c>
      <c r="CK139" t="s">
        <v>132</v>
      </c>
      <c r="CP139">
        <v>1974</v>
      </c>
      <c r="CQ139">
        <v>0</v>
      </c>
      <c r="CR139">
        <v>0</v>
      </c>
      <c r="CS139">
        <v>0</v>
      </c>
      <c r="CT139">
        <v>0</v>
      </c>
    </row>
    <row r="140" spans="1:98" ht="15" customHeight="1" x14ac:dyDescent="0.2">
      <c r="A140" t="s">
        <v>14312</v>
      </c>
      <c r="B140" s="1" t="s">
        <v>1223</v>
      </c>
      <c r="C140">
        <v>12800</v>
      </c>
      <c r="G140" t="s">
        <v>135</v>
      </c>
      <c r="H140" t="s">
        <v>193</v>
      </c>
      <c r="I140" t="s">
        <v>103</v>
      </c>
      <c r="J140" t="s">
        <v>14313</v>
      </c>
      <c r="K140">
        <v>5</v>
      </c>
      <c r="L140" t="s">
        <v>4753</v>
      </c>
      <c r="N140" t="s">
        <v>12352</v>
      </c>
      <c r="O140" t="s">
        <v>14314</v>
      </c>
      <c r="P140">
        <v>147</v>
      </c>
      <c r="Q140" t="s">
        <v>4368</v>
      </c>
      <c r="R140" t="s">
        <v>5288</v>
      </c>
      <c r="S140" t="s">
        <v>14315</v>
      </c>
      <c r="T140">
        <v>14</v>
      </c>
      <c r="U140">
        <v>5</v>
      </c>
      <c r="V140">
        <v>12</v>
      </c>
      <c r="AB140">
        <v>22</v>
      </c>
      <c r="AD140" t="s">
        <v>249</v>
      </c>
      <c r="AF140" t="s">
        <v>14316</v>
      </c>
      <c r="AH140" t="s">
        <v>202</v>
      </c>
      <c r="AI140" t="s">
        <v>202</v>
      </c>
      <c r="AJ140" t="s">
        <v>14317</v>
      </c>
      <c r="AK140" t="s">
        <v>14318</v>
      </c>
      <c r="AO140" t="s">
        <v>14319</v>
      </c>
      <c r="AQ140">
        <v>14</v>
      </c>
      <c r="AR140">
        <v>22</v>
      </c>
      <c r="AS140">
        <v>33</v>
      </c>
      <c r="AT140" t="s">
        <v>14320</v>
      </c>
      <c r="AU140" t="s">
        <v>14321</v>
      </c>
      <c r="AV140" t="s">
        <v>323</v>
      </c>
      <c r="AW140" t="s">
        <v>14322</v>
      </c>
      <c r="AX140" t="s">
        <v>14323</v>
      </c>
      <c r="AY140" t="s">
        <v>736</v>
      </c>
      <c r="AZ140" t="s">
        <v>14324</v>
      </c>
      <c r="BA140" t="s">
        <v>14325</v>
      </c>
      <c r="BB140" t="s">
        <v>14326</v>
      </c>
      <c r="BC140" t="s">
        <v>4480</v>
      </c>
      <c r="BD140" t="s">
        <v>14309</v>
      </c>
      <c r="BE140">
        <v>0</v>
      </c>
      <c r="BF140" t="s">
        <v>14327</v>
      </c>
      <c r="BG140" t="s">
        <v>14328</v>
      </c>
      <c r="BH140" t="s">
        <v>14329</v>
      </c>
      <c r="BO140" t="s">
        <v>14330</v>
      </c>
      <c r="BS140">
        <v>0</v>
      </c>
      <c r="BT140">
        <v>0</v>
      </c>
      <c r="BU140">
        <v>0</v>
      </c>
      <c r="BV140">
        <v>0</v>
      </c>
      <c r="BW140">
        <v>0</v>
      </c>
      <c r="BX140">
        <v>0</v>
      </c>
      <c r="BY140">
        <v>1</v>
      </c>
      <c r="CD140" t="s">
        <v>131</v>
      </c>
      <c r="CE140">
        <v>0</v>
      </c>
      <c r="CJ140" t="s">
        <v>132</v>
      </c>
      <c r="CP140">
        <v>1917</v>
      </c>
      <c r="CQ140">
        <v>0</v>
      </c>
      <c r="CR140">
        <v>0</v>
      </c>
      <c r="CS140">
        <v>0</v>
      </c>
      <c r="CT140">
        <v>0</v>
      </c>
    </row>
    <row r="141" spans="1:98" ht="15" customHeight="1" x14ac:dyDescent="0.2">
      <c r="A141" t="s">
        <v>28986</v>
      </c>
      <c r="B141" s="1" t="s">
        <v>365</v>
      </c>
      <c r="C141">
        <v>1200</v>
      </c>
      <c r="G141" t="s">
        <v>2068</v>
      </c>
      <c r="H141" t="s">
        <v>1308</v>
      </c>
      <c r="I141" t="s">
        <v>103</v>
      </c>
      <c r="J141" t="s">
        <v>11680</v>
      </c>
      <c r="K141">
        <v>1</v>
      </c>
      <c r="L141" t="s">
        <v>28987</v>
      </c>
      <c r="N141" t="s">
        <v>13761</v>
      </c>
      <c r="O141" t="s">
        <v>13762</v>
      </c>
      <c r="P141">
        <v>30</v>
      </c>
      <c r="Q141" t="s">
        <v>812</v>
      </c>
      <c r="S141" t="s">
        <v>28897</v>
      </c>
      <c r="T141">
        <v>6</v>
      </c>
      <c r="U141">
        <v>2</v>
      </c>
      <c r="V141">
        <v>5</v>
      </c>
      <c r="Y141" t="s">
        <v>28988</v>
      </c>
      <c r="Z141" t="s">
        <v>28989</v>
      </c>
      <c r="AA141" t="s">
        <v>13689</v>
      </c>
      <c r="AB141">
        <v>15</v>
      </c>
      <c r="AD141" t="s">
        <v>6801</v>
      </c>
      <c r="AF141" t="s">
        <v>28990</v>
      </c>
      <c r="AG141" t="s">
        <v>28991</v>
      </c>
      <c r="AH141" t="s">
        <v>1316</v>
      </c>
      <c r="AI141" t="s">
        <v>318</v>
      </c>
      <c r="AJ141" t="s">
        <v>19157</v>
      </c>
      <c r="AK141" t="s">
        <v>28992</v>
      </c>
      <c r="AO141" t="s">
        <v>28993</v>
      </c>
      <c r="AQ141">
        <v>4</v>
      </c>
      <c r="AR141">
        <v>3</v>
      </c>
      <c r="AS141">
        <v>14</v>
      </c>
      <c r="AT141" t="s">
        <v>28994</v>
      </c>
      <c r="AU141" t="s">
        <v>28995</v>
      </c>
      <c r="AW141" t="s">
        <v>28996</v>
      </c>
      <c r="AX141" t="s">
        <v>28997</v>
      </c>
      <c r="AY141" t="s">
        <v>6368</v>
      </c>
      <c r="AZ141" t="s">
        <v>28998</v>
      </c>
      <c r="BA141" t="s">
        <v>426</v>
      </c>
      <c r="BB141" t="s">
        <v>28999</v>
      </c>
      <c r="BD141" t="s">
        <v>28893</v>
      </c>
      <c r="BE141">
        <v>0</v>
      </c>
      <c r="BF141" t="s">
        <v>29000</v>
      </c>
      <c r="BG141" t="s">
        <v>29001</v>
      </c>
      <c r="BH141" t="s">
        <v>29002</v>
      </c>
      <c r="BI141" t="s">
        <v>132</v>
      </c>
      <c r="BS141">
        <v>0</v>
      </c>
      <c r="BT141">
        <v>0</v>
      </c>
      <c r="BU141">
        <v>1</v>
      </c>
      <c r="BV141">
        <v>0</v>
      </c>
      <c r="BW141">
        <v>0</v>
      </c>
      <c r="BX141">
        <v>0</v>
      </c>
      <c r="BY141">
        <v>1</v>
      </c>
      <c r="CD141" t="s">
        <v>132</v>
      </c>
      <c r="CE141">
        <v>0</v>
      </c>
      <c r="CJ141" t="s">
        <v>132</v>
      </c>
      <c r="CK141" t="s">
        <v>132</v>
      </c>
      <c r="CP141">
        <v>5985</v>
      </c>
      <c r="CQ141">
        <v>0</v>
      </c>
      <c r="CR141">
        <v>0</v>
      </c>
      <c r="CS141">
        <v>0</v>
      </c>
      <c r="CT141">
        <v>0</v>
      </c>
    </row>
    <row r="142" spans="1:98" ht="15" customHeight="1" x14ac:dyDescent="0.2">
      <c r="A142" t="s">
        <v>7726</v>
      </c>
      <c r="B142" s="1" t="s">
        <v>1918</v>
      </c>
      <c r="C142">
        <v>19200</v>
      </c>
      <c r="G142" t="s">
        <v>575</v>
      </c>
      <c r="H142" t="s">
        <v>136</v>
      </c>
      <c r="I142" t="s">
        <v>701</v>
      </c>
      <c r="J142" t="s">
        <v>1054</v>
      </c>
      <c r="K142">
        <v>1</v>
      </c>
      <c r="L142" t="s">
        <v>3256</v>
      </c>
      <c r="N142" t="s">
        <v>7727</v>
      </c>
      <c r="O142" t="s">
        <v>7728</v>
      </c>
      <c r="P142">
        <v>161</v>
      </c>
      <c r="Q142" t="s">
        <v>7729</v>
      </c>
      <c r="S142" t="s">
        <v>7730</v>
      </c>
      <c r="T142">
        <v>16</v>
      </c>
      <c r="U142">
        <v>5</v>
      </c>
      <c r="V142">
        <v>7</v>
      </c>
      <c r="AA142" t="s">
        <v>4756</v>
      </c>
      <c r="AD142" t="s">
        <v>766</v>
      </c>
      <c r="AF142" t="s">
        <v>7731</v>
      </c>
      <c r="AG142" t="s">
        <v>7732</v>
      </c>
      <c r="AH142" t="s">
        <v>147</v>
      </c>
      <c r="AI142" t="s">
        <v>147</v>
      </c>
      <c r="AJ142" t="s">
        <v>7733</v>
      </c>
      <c r="AO142" t="s">
        <v>7734</v>
      </c>
      <c r="AQ142">
        <v>10</v>
      </c>
      <c r="AR142">
        <v>23</v>
      </c>
      <c r="AS142">
        <v>34</v>
      </c>
      <c r="AT142" t="s">
        <v>7735</v>
      </c>
      <c r="AU142" t="s">
        <v>7736</v>
      </c>
      <c r="AW142" t="s">
        <v>3204</v>
      </c>
      <c r="AY142" t="s">
        <v>7737</v>
      </c>
      <c r="AZ142" t="s">
        <v>7738</v>
      </c>
      <c r="BA142" t="s">
        <v>7739</v>
      </c>
      <c r="BB142" t="s">
        <v>7740</v>
      </c>
      <c r="BD142" t="s">
        <v>7316</v>
      </c>
      <c r="BE142">
        <v>0</v>
      </c>
      <c r="BF142" t="s">
        <v>7741</v>
      </c>
      <c r="BG142" t="s">
        <v>7742</v>
      </c>
      <c r="BH142" t="s">
        <v>7743</v>
      </c>
      <c r="BS142">
        <v>0</v>
      </c>
      <c r="BT142">
        <v>0</v>
      </c>
      <c r="BU142">
        <v>0</v>
      </c>
      <c r="BV142">
        <v>0</v>
      </c>
      <c r="BW142">
        <v>0</v>
      </c>
      <c r="BX142">
        <v>0</v>
      </c>
      <c r="BY142">
        <v>1</v>
      </c>
      <c r="CD142" t="s">
        <v>131</v>
      </c>
      <c r="CE142">
        <v>0</v>
      </c>
      <c r="CJ142" t="s">
        <v>132</v>
      </c>
      <c r="CO142" t="str">
        <f>HYPERLINK("http://www.d20pfsrd.com/bestiary/monster-listings/humanoids/giants/athach","Athach")</f>
        <v>Athach</v>
      </c>
      <c r="CP142">
        <v>1103</v>
      </c>
      <c r="CQ142">
        <v>0</v>
      </c>
      <c r="CR142">
        <v>0</v>
      </c>
      <c r="CS142">
        <v>0</v>
      </c>
      <c r="CT142">
        <v>0</v>
      </c>
    </row>
    <row r="143" spans="1:98" ht="15" customHeight="1" x14ac:dyDescent="0.2">
      <c r="A143" t="s">
        <v>14923</v>
      </c>
      <c r="B143" s="1" t="s">
        <v>1117</v>
      </c>
      <c r="C143">
        <v>400</v>
      </c>
      <c r="G143" t="s">
        <v>923</v>
      </c>
      <c r="H143" t="s">
        <v>850</v>
      </c>
      <c r="I143" t="s">
        <v>2390</v>
      </c>
      <c r="K143">
        <v>7</v>
      </c>
      <c r="L143" t="s">
        <v>5114</v>
      </c>
      <c r="N143" t="s">
        <v>5845</v>
      </c>
      <c r="O143" t="s">
        <v>14924</v>
      </c>
      <c r="P143">
        <v>9</v>
      </c>
      <c r="Q143" t="s">
        <v>14925</v>
      </c>
      <c r="S143" t="s">
        <v>14926</v>
      </c>
      <c r="T143">
        <v>1</v>
      </c>
      <c r="U143">
        <v>6</v>
      </c>
      <c r="V143">
        <v>5</v>
      </c>
      <c r="Y143" t="s">
        <v>4193</v>
      </c>
      <c r="AD143" t="s">
        <v>13690</v>
      </c>
      <c r="AF143" t="s">
        <v>14927</v>
      </c>
      <c r="AH143" t="s">
        <v>2830</v>
      </c>
      <c r="AI143" t="s">
        <v>318</v>
      </c>
      <c r="AJ143" t="s">
        <v>1371</v>
      </c>
      <c r="AK143" t="s">
        <v>14928</v>
      </c>
      <c r="AO143" t="s">
        <v>14929</v>
      </c>
      <c r="AQ143">
        <v>1</v>
      </c>
      <c r="AR143">
        <v>0</v>
      </c>
      <c r="AS143">
        <v>8</v>
      </c>
      <c r="AT143" t="s">
        <v>14930</v>
      </c>
      <c r="AU143" t="s">
        <v>14931</v>
      </c>
      <c r="AW143" t="s">
        <v>14932</v>
      </c>
      <c r="AY143" t="s">
        <v>2892</v>
      </c>
      <c r="AZ143" t="s">
        <v>14933</v>
      </c>
      <c r="BA143" t="s">
        <v>14934</v>
      </c>
      <c r="BB143" t="s">
        <v>14935</v>
      </c>
      <c r="BD143" t="s">
        <v>14619</v>
      </c>
      <c r="BE143">
        <v>0</v>
      </c>
      <c r="BG143" t="s">
        <v>14936</v>
      </c>
      <c r="BH143" t="s">
        <v>14937</v>
      </c>
      <c r="BL143" t="s">
        <v>132</v>
      </c>
      <c r="BM143" t="s">
        <v>132</v>
      </c>
      <c r="BN143" t="s">
        <v>132</v>
      </c>
      <c r="BS143">
        <v>0</v>
      </c>
      <c r="BT143">
        <v>0</v>
      </c>
      <c r="BU143">
        <v>1</v>
      </c>
      <c r="BV143">
        <v>0</v>
      </c>
      <c r="BW143">
        <v>0</v>
      </c>
      <c r="BX143">
        <v>0</v>
      </c>
      <c r="BY143">
        <v>1</v>
      </c>
      <c r="CB143" t="s">
        <v>132</v>
      </c>
      <c r="CD143" t="s">
        <v>131</v>
      </c>
      <c r="CE143">
        <v>0</v>
      </c>
      <c r="CJ143" t="s">
        <v>132</v>
      </c>
      <c r="CP143">
        <v>1977</v>
      </c>
      <c r="CQ143">
        <v>0</v>
      </c>
      <c r="CR143">
        <v>0</v>
      </c>
      <c r="CS143">
        <v>0</v>
      </c>
      <c r="CT143">
        <v>0</v>
      </c>
    </row>
    <row r="144" spans="1:98" ht="15" customHeight="1" x14ac:dyDescent="0.2">
      <c r="A144" t="s">
        <v>7744</v>
      </c>
      <c r="B144" s="1" t="s">
        <v>365</v>
      </c>
      <c r="C144">
        <v>1200</v>
      </c>
      <c r="G144" t="s">
        <v>1053</v>
      </c>
      <c r="H144" t="s">
        <v>393</v>
      </c>
      <c r="I144" t="s">
        <v>1555</v>
      </c>
      <c r="K144">
        <v>8</v>
      </c>
      <c r="L144" t="s">
        <v>3050</v>
      </c>
      <c r="M144" t="s">
        <v>7745</v>
      </c>
      <c r="N144" t="s">
        <v>7746</v>
      </c>
      <c r="O144" t="s">
        <v>7747</v>
      </c>
      <c r="P144">
        <v>45</v>
      </c>
      <c r="Q144" t="s">
        <v>5241</v>
      </c>
      <c r="S144" t="s">
        <v>7748</v>
      </c>
      <c r="T144">
        <v>5</v>
      </c>
      <c r="U144">
        <v>6</v>
      </c>
      <c r="V144">
        <v>8</v>
      </c>
      <c r="Z144" t="s">
        <v>3160</v>
      </c>
      <c r="AD144" t="s">
        <v>496</v>
      </c>
      <c r="AF144" t="s">
        <v>7749</v>
      </c>
      <c r="AH144" t="s">
        <v>114</v>
      </c>
      <c r="AI144" t="s">
        <v>114</v>
      </c>
      <c r="AO144" t="s">
        <v>7750</v>
      </c>
      <c r="AQ144">
        <v>4</v>
      </c>
      <c r="AR144">
        <v>2</v>
      </c>
      <c r="AS144">
        <v>17</v>
      </c>
      <c r="AT144" t="s">
        <v>7751</v>
      </c>
      <c r="AU144" t="s">
        <v>7752</v>
      </c>
      <c r="AW144" t="s">
        <v>7753</v>
      </c>
      <c r="AY144" t="s">
        <v>7754</v>
      </c>
      <c r="AZ144" t="s">
        <v>7755</v>
      </c>
      <c r="BA144" t="s">
        <v>277</v>
      </c>
      <c r="BB144" t="s">
        <v>7756</v>
      </c>
      <c r="BD144" t="s">
        <v>7316</v>
      </c>
      <c r="BE144">
        <v>0</v>
      </c>
      <c r="BF144" t="s">
        <v>7757</v>
      </c>
      <c r="BG144" t="s">
        <v>7758</v>
      </c>
      <c r="BH144" t="s">
        <v>7759</v>
      </c>
      <c r="BS144">
        <v>0</v>
      </c>
      <c r="BT144">
        <v>0</v>
      </c>
      <c r="BU144">
        <v>0</v>
      </c>
      <c r="BV144">
        <v>0</v>
      </c>
      <c r="BW144">
        <v>0</v>
      </c>
      <c r="BX144">
        <v>0</v>
      </c>
      <c r="BY144">
        <v>1</v>
      </c>
      <c r="CD144" t="s">
        <v>131</v>
      </c>
      <c r="CE144">
        <v>0</v>
      </c>
      <c r="CJ144" t="s">
        <v>132</v>
      </c>
      <c r="CO144" t="str">
        <f>HYPERLINK("http://www.d20pfsrd.com/bestiary/monster-listings/undead/attic-whisperer","Attic Whisperer")</f>
        <v>Attic Whisperer</v>
      </c>
      <c r="CP144">
        <v>1104</v>
      </c>
      <c r="CQ144">
        <v>0</v>
      </c>
      <c r="CR144">
        <v>0</v>
      </c>
      <c r="CS144">
        <v>0</v>
      </c>
      <c r="CT144">
        <v>0</v>
      </c>
    </row>
    <row r="145" spans="1:98" ht="15" customHeight="1" x14ac:dyDescent="0.2">
      <c r="A145" t="s">
        <v>10861</v>
      </c>
      <c r="B145" s="1" t="s">
        <v>162</v>
      </c>
      <c r="C145">
        <v>38400</v>
      </c>
      <c r="G145" t="s">
        <v>575</v>
      </c>
      <c r="H145" t="s">
        <v>136</v>
      </c>
      <c r="I145" t="s">
        <v>103</v>
      </c>
      <c r="J145" t="s">
        <v>10862</v>
      </c>
      <c r="K145">
        <v>3</v>
      </c>
      <c r="L145" t="s">
        <v>10863</v>
      </c>
      <c r="N145" t="s">
        <v>5884</v>
      </c>
      <c r="O145" t="s">
        <v>8826</v>
      </c>
      <c r="P145">
        <v>203</v>
      </c>
      <c r="Q145" t="s">
        <v>1292</v>
      </c>
      <c r="S145" t="s">
        <v>10864</v>
      </c>
      <c r="T145">
        <v>18</v>
      </c>
      <c r="U145">
        <v>10</v>
      </c>
      <c r="V145">
        <v>9</v>
      </c>
      <c r="Y145" t="s">
        <v>10792</v>
      </c>
      <c r="Z145" t="s">
        <v>10865</v>
      </c>
      <c r="AA145" t="s">
        <v>10866</v>
      </c>
      <c r="AD145" t="s">
        <v>10867</v>
      </c>
      <c r="AF145" t="s">
        <v>10868</v>
      </c>
      <c r="AH145" t="s">
        <v>147</v>
      </c>
      <c r="AI145" t="s">
        <v>10869</v>
      </c>
      <c r="AJ145" t="s">
        <v>10870</v>
      </c>
      <c r="AK145" t="s">
        <v>10871</v>
      </c>
      <c r="AO145" t="s">
        <v>10872</v>
      </c>
      <c r="AQ145">
        <v>14</v>
      </c>
      <c r="AR145">
        <v>27</v>
      </c>
      <c r="AS145" t="s">
        <v>10873</v>
      </c>
      <c r="AT145" t="s">
        <v>10874</v>
      </c>
      <c r="AU145" t="s">
        <v>10875</v>
      </c>
      <c r="AV145" t="s">
        <v>10876</v>
      </c>
      <c r="AW145" t="s">
        <v>10877</v>
      </c>
      <c r="AY145" t="s">
        <v>1157</v>
      </c>
      <c r="AZ145" t="s">
        <v>670</v>
      </c>
      <c r="BA145" t="s">
        <v>426</v>
      </c>
      <c r="BB145" t="s">
        <v>10878</v>
      </c>
      <c r="BC145" t="s">
        <v>10879</v>
      </c>
      <c r="BD145" t="s">
        <v>7316</v>
      </c>
      <c r="BE145">
        <v>0</v>
      </c>
      <c r="BF145" t="s">
        <v>10880</v>
      </c>
      <c r="BG145" t="s">
        <v>10881</v>
      </c>
      <c r="BH145" t="s">
        <v>10882</v>
      </c>
      <c r="BS145">
        <v>0</v>
      </c>
      <c r="BT145">
        <v>0</v>
      </c>
      <c r="BU145">
        <v>1</v>
      </c>
      <c r="BV145">
        <v>1</v>
      </c>
      <c r="BW145">
        <v>0</v>
      </c>
      <c r="BX145">
        <v>0</v>
      </c>
      <c r="BY145">
        <v>1</v>
      </c>
      <c r="CD145" t="s">
        <v>131</v>
      </c>
      <c r="CE145">
        <v>0</v>
      </c>
      <c r="CJ145" t="s">
        <v>132</v>
      </c>
      <c r="CO145" t="str">
        <f>HYPERLINK("http://www.d20pfsrd.com/bestiary/monster-listings/outsiders/qlippoth/qlippoth-augnagar","Qlippoth, Augnagar")</f>
        <v>Qlippoth, Augnagar</v>
      </c>
      <c r="CP145">
        <v>1322</v>
      </c>
      <c r="CQ145">
        <v>0</v>
      </c>
      <c r="CR145">
        <v>0</v>
      </c>
      <c r="CS145">
        <v>0</v>
      </c>
      <c r="CT145">
        <v>0</v>
      </c>
    </row>
    <row r="146" spans="1:98" ht="15" customHeight="1" x14ac:dyDescent="0.2">
      <c r="A146" t="s">
        <v>17036</v>
      </c>
      <c r="B146" s="1" t="s">
        <v>283</v>
      </c>
      <c r="C146">
        <v>600</v>
      </c>
      <c r="G146" t="s">
        <v>135</v>
      </c>
      <c r="H146" t="s">
        <v>1308</v>
      </c>
      <c r="I146" t="s">
        <v>103</v>
      </c>
      <c r="J146" t="s">
        <v>3818</v>
      </c>
      <c r="K146">
        <v>7</v>
      </c>
      <c r="L146" t="s">
        <v>17037</v>
      </c>
      <c r="N146" t="s">
        <v>11836</v>
      </c>
      <c r="O146" t="s">
        <v>11837</v>
      </c>
      <c r="P146">
        <v>19</v>
      </c>
      <c r="Q146" t="s">
        <v>4130</v>
      </c>
      <c r="R146" t="s">
        <v>17038</v>
      </c>
      <c r="S146" t="s">
        <v>17039</v>
      </c>
      <c r="T146">
        <v>2</v>
      </c>
      <c r="U146">
        <v>8</v>
      </c>
      <c r="V146">
        <v>4</v>
      </c>
      <c r="Y146" t="s">
        <v>1411</v>
      </c>
      <c r="Z146" t="s">
        <v>3093</v>
      </c>
      <c r="AD146" t="s">
        <v>1314</v>
      </c>
      <c r="AF146" t="s">
        <v>17040</v>
      </c>
      <c r="AH146" t="s">
        <v>1316</v>
      </c>
      <c r="AI146" t="s">
        <v>318</v>
      </c>
      <c r="AJ146" t="s">
        <v>17041</v>
      </c>
      <c r="AK146" t="s">
        <v>17042</v>
      </c>
      <c r="AO146" t="s">
        <v>17043</v>
      </c>
      <c r="AQ146">
        <v>3</v>
      </c>
      <c r="AR146">
        <v>4</v>
      </c>
      <c r="AS146" t="s">
        <v>1129</v>
      </c>
      <c r="AT146" t="s">
        <v>4233</v>
      </c>
      <c r="AU146" t="s">
        <v>17044</v>
      </c>
      <c r="AW146" t="s">
        <v>17045</v>
      </c>
      <c r="AY146" t="s">
        <v>5625</v>
      </c>
      <c r="AZ146" t="s">
        <v>17046</v>
      </c>
      <c r="BA146" t="s">
        <v>426</v>
      </c>
      <c r="BB146" t="s">
        <v>17047</v>
      </c>
      <c r="BC146" t="s">
        <v>3817</v>
      </c>
      <c r="BD146" t="s">
        <v>14619</v>
      </c>
      <c r="BE146">
        <v>0</v>
      </c>
      <c r="BF146" t="s">
        <v>17048</v>
      </c>
      <c r="BG146" t="s">
        <v>17049</v>
      </c>
      <c r="BH146" t="s">
        <v>17050</v>
      </c>
      <c r="BS146">
        <v>0</v>
      </c>
      <c r="BT146">
        <v>0</v>
      </c>
      <c r="BU146">
        <v>1</v>
      </c>
      <c r="BV146">
        <v>0</v>
      </c>
      <c r="BW146">
        <v>0</v>
      </c>
      <c r="BX146">
        <v>0</v>
      </c>
      <c r="BY146">
        <v>1</v>
      </c>
      <c r="CD146" t="s">
        <v>132</v>
      </c>
      <c r="CE146">
        <v>0</v>
      </c>
      <c r="CF146" t="s">
        <v>132</v>
      </c>
      <c r="CJ146" t="s">
        <v>132</v>
      </c>
      <c r="CK146" t="s">
        <v>132</v>
      </c>
      <c r="CP146">
        <v>2117</v>
      </c>
      <c r="CQ146">
        <v>0</v>
      </c>
      <c r="CR146">
        <v>0</v>
      </c>
      <c r="CS146">
        <v>0</v>
      </c>
      <c r="CT146">
        <v>0</v>
      </c>
    </row>
    <row r="147" spans="1:98" ht="15" customHeight="1" x14ac:dyDescent="0.2">
      <c r="A147" t="s">
        <v>3613</v>
      </c>
      <c r="B147" s="1" t="s">
        <v>283</v>
      </c>
      <c r="C147">
        <v>600</v>
      </c>
      <c r="G147" t="s">
        <v>240</v>
      </c>
      <c r="H147" t="s">
        <v>193</v>
      </c>
      <c r="I147" t="s">
        <v>332</v>
      </c>
      <c r="K147">
        <v>0</v>
      </c>
      <c r="L147" t="s">
        <v>2917</v>
      </c>
      <c r="N147" t="s">
        <v>3614</v>
      </c>
      <c r="O147" t="s">
        <v>3615</v>
      </c>
      <c r="P147">
        <v>22</v>
      </c>
      <c r="Q147" t="s">
        <v>705</v>
      </c>
      <c r="S147" t="s">
        <v>679</v>
      </c>
      <c r="T147">
        <v>6</v>
      </c>
      <c r="U147">
        <v>3</v>
      </c>
      <c r="V147">
        <v>1</v>
      </c>
      <c r="AD147" t="s">
        <v>376</v>
      </c>
      <c r="AF147" t="s">
        <v>3616</v>
      </c>
      <c r="AH147" t="s">
        <v>202</v>
      </c>
      <c r="AI147" t="s">
        <v>114</v>
      </c>
      <c r="AJ147" t="s">
        <v>3617</v>
      </c>
      <c r="AO147" t="s">
        <v>3618</v>
      </c>
      <c r="AQ147">
        <v>2</v>
      </c>
      <c r="AR147">
        <v>9</v>
      </c>
      <c r="AS147" t="s">
        <v>770</v>
      </c>
      <c r="AT147" t="s">
        <v>3619</v>
      </c>
      <c r="AU147" t="s">
        <v>3620</v>
      </c>
      <c r="AY147" t="s">
        <v>954</v>
      </c>
      <c r="AZ147" t="s">
        <v>3621</v>
      </c>
      <c r="BA147" t="s">
        <v>255</v>
      </c>
      <c r="BB147" t="s">
        <v>3622</v>
      </c>
      <c r="BC147" t="s">
        <v>3623</v>
      </c>
      <c r="BD147" t="s">
        <v>128</v>
      </c>
      <c r="BE147">
        <v>0</v>
      </c>
      <c r="BF147" t="s">
        <v>3624</v>
      </c>
      <c r="BG147" t="s">
        <v>3625</v>
      </c>
      <c r="BH147" t="s">
        <v>3626</v>
      </c>
      <c r="BS147">
        <v>0</v>
      </c>
      <c r="BT147">
        <v>1</v>
      </c>
      <c r="BU147">
        <v>0</v>
      </c>
      <c r="BV147">
        <v>0</v>
      </c>
      <c r="BW147">
        <v>0</v>
      </c>
      <c r="BX147">
        <v>0</v>
      </c>
      <c r="BY147">
        <v>1</v>
      </c>
      <c r="CD147" t="s">
        <v>131</v>
      </c>
      <c r="CE147">
        <v>0</v>
      </c>
      <c r="CJ147" t="s">
        <v>132</v>
      </c>
      <c r="CO147" t="str">
        <f>HYPERLINK("http://www.d20pfsrd.com/bestiary/monster-listings/animals/herd-animals/aurochs","Herd Animal, Aurochs")</f>
        <v>Herd Animal, Aurochs</v>
      </c>
      <c r="CP147">
        <v>232</v>
      </c>
      <c r="CQ147">
        <v>0</v>
      </c>
      <c r="CR147">
        <v>0</v>
      </c>
      <c r="CS147">
        <v>0</v>
      </c>
      <c r="CT147">
        <v>0</v>
      </c>
    </row>
    <row r="148" spans="1:98" ht="15" customHeight="1" x14ac:dyDescent="0.2">
      <c r="A148" t="s">
        <v>7760</v>
      </c>
      <c r="B148" s="1" t="s">
        <v>1034</v>
      </c>
      <c r="C148">
        <v>6400</v>
      </c>
      <c r="G148" t="s">
        <v>240</v>
      </c>
      <c r="H148" t="s">
        <v>393</v>
      </c>
      <c r="I148" t="s">
        <v>261</v>
      </c>
      <c r="K148">
        <v>8</v>
      </c>
      <c r="L148" t="s">
        <v>7761</v>
      </c>
      <c r="N148" t="s">
        <v>7762</v>
      </c>
      <c r="O148" t="s">
        <v>7763</v>
      </c>
      <c r="P148">
        <v>114</v>
      </c>
      <c r="Q148" t="s">
        <v>3117</v>
      </c>
      <c r="S148" t="s">
        <v>7764</v>
      </c>
      <c r="T148">
        <v>14</v>
      </c>
      <c r="U148">
        <v>12</v>
      </c>
      <c r="V148">
        <v>7</v>
      </c>
      <c r="X148" t="s">
        <v>680</v>
      </c>
      <c r="Y148" t="s">
        <v>7765</v>
      </c>
      <c r="Z148" t="s">
        <v>837</v>
      </c>
      <c r="AA148" t="s">
        <v>3003</v>
      </c>
      <c r="AD148" t="s">
        <v>7088</v>
      </c>
      <c r="AF148" t="s">
        <v>7766</v>
      </c>
      <c r="AH148" t="s">
        <v>114</v>
      </c>
      <c r="AI148" t="s">
        <v>114</v>
      </c>
      <c r="AJ148" t="s">
        <v>7767</v>
      </c>
      <c r="AO148" t="s">
        <v>7768</v>
      </c>
      <c r="AQ148">
        <v>12</v>
      </c>
      <c r="AR148" t="s">
        <v>7769</v>
      </c>
      <c r="AS148" t="s">
        <v>7770</v>
      </c>
      <c r="AT148" t="s">
        <v>7771</v>
      </c>
      <c r="AU148" t="s">
        <v>7772</v>
      </c>
      <c r="AY148" t="s">
        <v>7773</v>
      </c>
      <c r="AZ148" t="s">
        <v>208</v>
      </c>
      <c r="BA148" t="s">
        <v>426</v>
      </c>
      <c r="BB148" t="s">
        <v>7774</v>
      </c>
      <c r="BD148" t="s">
        <v>7316</v>
      </c>
      <c r="BE148">
        <v>0</v>
      </c>
      <c r="BF148" t="s">
        <v>7775</v>
      </c>
      <c r="BG148" t="s">
        <v>7776</v>
      </c>
      <c r="BH148" t="s">
        <v>7777</v>
      </c>
      <c r="BS148">
        <v>0</v>
      </c>
      <c r="BT148">
        <v>0</v>
      </c>
      <c r="BU148">
        <v>0</v>
      </c>
      <c r="BV148">
        <v>0</v>
      </c>
      <c r="BW148">
        <v>1</v>
      </c>
      <c r="BX148">
        <v>0</v>
      </c>
      <c r="BY148">
        <v>1</v>
      </c>
      <c r="CD148" t="s">
        <v>131</v>
      </c>
      <c r="CE148">
        <v>0</v>
      </c>
      <c r="CJ148" t="s">
        <v>132</v>
      </c>
      <c r="CO148" t="str">
        <f>HYPERLINK("http://www.d20pfsrd.com/bestiary/monster-listings/magical-beasts/aurumvorax","Aurumvorax")</f>
        <v>Aurumvorax</v>
      </c>
      <c r="CP148">
        <v>1105</v>
      </c>
      <c r="CQ148">
        <v>0</v>
      </c>
      <c r="CR148">
        <v>0</v>
      </c>
      <c r="CS148">
        <v>0</v>
      </c>
      <c r="CT148">
        <v>0</v>
      </c>
    </row>
    <row r="149" spans="1:98" ht="15" customHeight="1" x14ac:dyDescent="0.2">
      <c r="A149" t="s">
        <v>7409</v>
      </c>
      <c r="B149" s="1" t="s">
        <v>1034</v>
      </c>
      <c r="C149">
        <v>6400</v>
      </c>
      <c r="G149" t="s">
        <v>101</v>
      </c>
      <c r="H149" t="s">
        <v>102</v>
      </c>
      <c r="I149" t="s">
        <v>103</v>
      </c>
      <c r="J149" t="s">
        <v>7410</v>
      </c>
      <c r="K149">
        <v>6</v>
      </c>
      <c r="L149" t="s">
        <v>7411</v>
      </c>
      <c r="M149" t="s">
        <v>7412</v>
      </c>
      <c r="N149" t="s">
        <v>7413</v>
      </c>
      <c r="O149" t="s">
        <v>7414</v>
      </c>
      <c r="P149">
        <v>94</v>
      </c>
      <c r="Q149" t="s">
        <v>1450</v>
      </c>
      <c r="S149" t="s">
        <v>7415</v>
      </c>
      <c r="T149">
        <v>11</v>
      </c>
      <c r="U149">
        <v>12</v>
      </c>
      <c r="V149">
        <v>6</v>
      </c>
      <c r="W149" t="s">
        <v>3516</v>
      </c>
      <c r="Y149" t="s">
        <v>7416</v>
      </c>
      <c r="Z149" t="s">
        <v>375</v>
      </c>
      <c r="AA149" t="s">
        <v>7417</v>
      </c>
      <c r="AB149">
        <v>20</v>
      </c>
      <c r="AD149" t="s">
        <v>418</v>
      </c>
      <c r="AF149" t="s">
        <v>7418</v>
      </c>
      <c r="AH149" t="s">
        <v>114</v>
      </c>
      <c r="AI149" t="s">
        <v>114</v>
      </c>
      <c r="AK149" t="s">
        <v>7419</v>
      </c>
      <c r="AO149" t="s">
        <v>7420</v>
      </c>
      <c r="AQ149">
        <v>9</v>
      </c>
      <c r="AR149">
        <v>12</v>
      </c>
      <c r="AS149">
        <v>29</v>
      </c>
      <c r="AT149" t="s">
        <v>7421</v>
      </c>
      <c r="AU149" t="s">
        <v>7422</v>
      </c>
      <c r="AV149" t="s">
        <v>3634</v>
      </c>
      <c r="AW149" t="s">
        <v>7423</v>
      </c>
      <c r="AX149" t="s">
        <v>7424</v>
      </c>
      <c r="AY149" t="s">
        <v>7425</v>
      </c>
      <c r="AZ149" t="s">
        <v>184</v>
      </c>
      <c r="BA149" t="s">
        <v>426</v>
      </c>
      <c r="BB149" t="s">
        <v>7426</v>
      </c>
      <c r="BC149" t="s">
        <v>7427</v>
      </c>
      <c r="BD149" t="s">
        <v>7316</v>
      </c>
      <c r="BE149">
        <v>0</v>
      </c>
      <c r="BF149" t="s">
        <v>7428</v>
      </c>
      <c r="BG149" t="s">
        <v>7429</v>
      </c>
      <c r="BH149" t="s">
        <v>7430</v>
      </c>
      <c r="BS149">
        <v>0</v>
      </c>
      <c r="BT149">
        <v>0</v>
      </c>
      <c r="BU149">
        <v>1</v>
      </c>
      <c r="BV149">
        <v>0</v>
      </c>
      <c r="BW149">
        <v>0</v>
      </c>
      <c r="BX149">
        <v>0</v>
      </c>
      <c r="BY149">
        <v>1</v>
      </c>
      <c r="CD149" t="s">
        <v>131</v>
      </c>
      <c r="CE149">
        <v>0</v>
      </c>
      <c r="CJ149" t="s">
        <v>132</v>
      </c>
      <c r="CO149" t="str">
        <f>HYPERLINK("http://www.d20pfsrd.com/bestiary/monster-listings/outsiders/agathion/agathion-avoral","Agathion, Avoral")</f>
        <v>Agathion, Avoral</v>
      </c>
      <c r="CP149">
        <v>1086</v>
      </c>
      <c r="CQ149">
        <v>0</v>
      </c>
      <c r="CR149">
        <v>0</v>
      </c>
      <c r="CS149">
        <v>0</v>
      </c>
      <c r="CT149">
        <v>0</v>
      </c>
    </row>
    <row r="150" spans="1:98" ht="15" customHeight="1" x14ac:dyDescent="0.2">
      <c r="A150" t="s">
        <v>14938</v>
      </c>
      <c r="B150" s="1" t="s">
        <v>283</v>
      </c>
      <c r="C150">
        <v>600</v>
      </c>
      <c r="G150" t="s">
        <v>240</v>
      </c>
      <c r="H150" t="s">
        <v>193</v>
      </c>
      <c r="I150" t="s">
        <v>332</v>
      </c>
      <c r="K150">
        <v>3</v>
      </c>
      <c r="L150" t="s">
        <v>4578</v>
      </c>
      <c r="N150" t="s">
        <v>9844</v>
      </c>
      <c r="O150" t="s">
        <v>14939</v>
      </c>
      <c r="P150">
        <v>22</v>
      </c>
      <c r="Q150" t="s">
        <v>705</v>
      </c>
      <c r="S150" t="s">
        <v>14940</v>
      </c>
      <c r="T150">
        <v>6</v>
      </c>
      <c r="U150">
        <v>6</v>
      </c>
      <c r="V150">
        <v>1</v>
      </c>
      <c r="AD150" t="s">
        <v>766</v>
      </c>
      <c r="AF150" t="s">
        <v>14941</v>
      </c>
      <c r="AH150" t="s">
        <v>202</v>
      </c>
      <c r="AI150" t="s">
        <v>202</v>
      </c>
      <c r="AJ150" t="s">
        <v>14942</v>
      </c>
      <c r="AO150" t="s">
        <v>14943</v>
      </c>
      <c r="AQ150">
        <v>2</v>
      </c>
      <c r="AR150">
        <v>7</v>
      </c>
      <c r="AS150">
        <v>20</v>
      </c>
      <c r="AT150" t="s">
        <v>5477</v>
      </c>
      <c r="AU150" t="s">
        <v>3620</v>
      </c>
      <c r="AY150" t="s">
        <v>954</v>
      </c>
      <c r="AZ150" t="s">
        <v>6825</v>
      </c>
      <c r="BA150" t="s">
        <v>277</v>
      </c>
      <c r="BB150" t="s">
        <v>14944</v>
      </c>
      <c r="BD150" t="s">
        <v>14619</v>
      </c>
      <c r="BE150">
        <v>0</v>
      </c>
      <c r="BF150" t="s">
        <v>14945</v>
      </c>
      <c r="BG150" t="s">
        <v>14946</v>
      </c>
      <c r="BH150" t="s">
        <v>14947</v>
      </c>
      <c r="BL150" t="s">
        <v>132</v>
      </c>
      <c r="BM150" t="s">
        <v>132</v>
      </c>
      <c r="BN150" t="s">
        <v>132</v>
      </c>
      <c r="BS150">
        <v>0</v>
      </c>
      <c r="BT150">
        <v>1</v>
      </c>
      <c r="BU150">
        <v>0</v>
      </c>
      <c r="BV150">
        <v>0</v>
      </c>
      <c r="BW150">
        <v>0</v>
      </c>
      <c r="BX150">
        <v>0</v>
      </c>
      <c r="BY150">
        <v>1</v>
      </c>
      <c r="CB150" t="s">
        <v>132</v>
      </c>
      <c r="CD150" t="s">
        <v>131</v>
      </c>
      <c r="CE150">
        <v>0</v>
      </c>
      <c r="CJ150" t="s">
        <v>132</v>
      </c>
      <c r="CP150">
        <v>1978</v>
      </c>
      <c r="CQ150">
        <v>0</v>
      </c>
      <c r="CR150">
        <v>0</v>
      </c>
      <c r="CS150">
        <v>0</v>
      </c>
      <c r="CT150">
        <v>0</v>
      </c>
    </row>
    <row r="151" spans="1:98" ht="15" customHeight="1" x14ac:dyDescent="0.2">
      <c r="A151" t="s">
        <v>7778</v>
      </c>
      <c r="B151" s="1" t="s">
        <v>633</v>
      </c>
      <c r="C151">
        <v>4800</v>
      </c>
      <c r="G151" t="s">
        <v>3133</v>
      </c>
      <c r="H151" t="s">
        <v>102</v>
      </c>
      <c r="I151" t="s">
        <v>103</v>
      </c>
      <c r="J151" t="s">
        <v>7779</v>
      </c>
      <c r="K151">
        <v>8</v>
      </c>
      <c r="L151" t="s">
        <v>3154</v>
      </c>
      <c r="N151" t="s">
        <v>7780</v>
      </c>
      <c r="O151" t="s">
        <v>7781</v>
      </c>
      <c r="P151">
        <v>85</v>
      </c>
      <c r="Q151" t="s">
        <v>2679</v>
      </c>
      <c r="R151" t="s">
        <v>7782</v>
      </c>
      <c r="S151" t="s">
        <v>7783</v>
      </c>
      <c r="T151">
        <v>6</v>
      </c>
      <c r="U151">
        <v>11</v>
      </c>
      <c r="V151">
        <v>14</v>
      </c>
      <c r="Y151" t="s">
        <v>6165</v>
      </c>
      <c r="Z151" t="s">
        <v>7784</v>
      </c>
      <c r="AA151" t="s">
        <v>6358</v>
      </c>
      <c r="AB151">
        <v>19</v>
      </c>
      <c r="AD151" t="s">
        <v>7785</v>
      </c>
      <c r="AF151" t="s">
        <v>7786</v>
      </c>
      <c r="AH151" t="s">
        <v>114</v>
      </c>
      <c r="AI151" t="s">
        <v>114</v>
      </c>
      <c r="AK151" t="s">
        <v>7787</v>
      </c>
      <c r="AO151" t="s">
        <v>7788</v>
      </c>
      <c r="AQ151">
        <v>10</v>
      </c>
      <c r="AR151">
        <v>15</v>
      </c>
      <c r="AS151">
        <v>30</v>
      </c>
      <c r="AT151" t="s">
        <v>7789</v>
      </c>
      <c r="AU151" t="s">
        <v>7790</v>
      </c>
      <c r="AW151" t="s">
        <v>7791</v>
      </c>
      <c r="AX151" t="s">
        <v>7792</v>
      </c>
      <c r="AY151" t="s">
        <v>7793</v>
      </c>
      <c r="AZ151" t="s">
        <v>7533</v>
      </c>
      <c r="BA151" t="s">
        <v>7794</v>
      </c>
      <c r="BB151" t="s">
        <v>7795</v>
      </c>
      <c r="BD151" t="s">
        <v>7316</v>
      </c>
      <c r="BE151">
        <v>0</v>
      </c>
      <c r="BF151" t="s">
        <v>7796</v>
      </c>
      <c r="BG151" t="s">
        <v>7797</v>
      </c>
      <c r="BH151" t="s">
        <v>7798</v>
      </c>
      <c r="BS151">
        <v>0</v>
      </c>
      <c r="BT151">
        <v>0</v>
      </c>
      <c r="BU151">
        <v>1</v>
      </c>
      <c r="BV151">
        <v>0</v>
      </c>
      <c r="BW151">
        <v>0</v>
      </c>
      <c r="BX151">
        <v>0</v>
      </c>
      <c r="BY151">
        <v>1</v>
      </c>
      <c r="CD151" t="s">
        <v>131</v>
      </c>
      <c r="CE151">
        <v>0</v>
      </c>
      <c r="CJ151" t="s">
        <v>132</v>
      </c>
      <c r="CO151" t="str">
        <f>HYPERLINK("http://www.d20pfsrd.com/bestiary/monster-listings/outsiders/axiomite","Axiomite")</f>
        <v>Axiomite</v>
      </c>
      <c r="CP151">
        <v>1106</v>
      </c>
      <c r="CQ151">
        <v>0</v>
      </c>
      <c r="CR151">
        <v>0</v>
      </c>
      <c r="CS151">
        <v>0</v>
      </c>
      <c r="CT151">
        <v>0</v>
      </c>
    </row>
    <row r="152" spans="1:98" ht="15" customHeight="1" x14ac:dyDescent="0.2">
      <c r="A152" t="s">
        <v>7840</v>
      </c>
      <c r="B152" s="1" t="s">
        <v>283</v>
      </c>
      <c r="C152">
        <v>600</v>
      </c>
      <c r="G152" t="s">
        <v>3133</v>
      </c>
      <c r="H152" t="s">
        <v>102</v>
      </c>
      <c r="I152" t="s">
        <v>103</v>
      </c>
      <c r="J152" t="s">
        <v>3072</v>
      </c>
      <c r="K152">
        <v>1</v>
      </c>
      <c r="L152" t="s">
        <v>4094</v>
      </c>
      <c r="N152" t="s">
        <v>490</v>
      </c>
      <c r="O152" t="s">
        <v>7841</v>
      </c>
      <c r="P152">
        <v>15</v>
      </c>
      <c r="Q152" t="s">
        <v>1121</v>
      </c>
      <c r="S152" t="s">
        <v>7842</v>
      </c>
      <c r="T152">
        <v>5</v>
      </c>
      <c r="U152">
        <v>1</v>
      </c>
      <c r="V152">
        <v>4</v>
      </c>
      <c r="Z152" t="s">
        <v>3077</v>
      </c>
      <c r="AB152">
        <v>13</v>
      </c>
      <c r="AC152" t="s">
        <v>1961</v>
      </c>
      <c r="AD152" t="s">
        <v>111</v>
      </c>
      <c r="AF152" t="s">
        <v>7843</v>
      </c>
      <c r="AG152" t="s">
        <v>7844</v>
      </c>
      <c r="AH152" t="s">
        <v>114</v>
      </c>
      <c r="AI152" t="s">
        <v>114</v>
      </c>
      <c r="AJ152" t="s">
        <v>7845</v>
      </c>
      <c r="AO152" t="s">
        <v>7846</v>
      </c>
      <c r="AQ152">
        <v>2</v>
      </c>
      <c r="AR152">
        <v>3</v>
      </c>
      <c r="AS152">
        <v>14</v>
      </c>
      <c r="AT152" t="s">
        <v>2714</v>
      </c>
      <c r="AU152" t="s">
        <v>7847</v>
      </c>
      <c r="AW152" t="s">
        <v>4814</v>
      </c>
      <c r="AY152" t="s">
        <v>7848</v>
      </c>
      <c r="AZ152" t="s">
        <v>7849</v>
      </c>
      <c r="BA152" t="s">
        <v>7850</v>
      </c>
      <c r="BB152" t="s">
        <v>7851</v>
      </c>
      <c r="BD152" t="s">
        <v>7316</v>
      </c>
      <c r="BE152">
        <v>0</v>
      </c>
      <c r="BG152" t="s">
        <v>7852</v>
      </c>
      <c r="BH152" t="s">
        <v>7853</v>
      </c>
      <c r="BS152">
        <v>0</v>
      </c>
      <c r="BT152">
        <v>0</v>
      </c>
      <c r="BU152">
        <v>0</v>
      </c>
      <c r="BV152">
        <v>0</v>
      </c>
      <c r="BW152">
        <v>0</v>
      </c>
      <c r="BX152">
        <v>0</v>
      </c>
      <c r="BY152">
        <v>1</v>
      </c>
      <c r="CD152" t="s">
        <v>131</v>
      </c>
      <c r="CE152">
        <v>0</v>
      </c>
      <c r="CJ152" t="s">
        <v>132</v>
      </c>
      <c r="CO152" t="str">
        <f>HYPERLINK("http://www.d20pfsrd.com/bestiary/monster-listings/outsiders/azer","Azer")</f>
        <v>Azer</v>
      </c>
      <c r="CP152">
        <v>1110</v>
      </c>
      <c r="CQ152">
        <v>0</v>
      </c>
      <c r="CR152">
        <v>0</v>
      </c>
      <c r="CS152">
        <v>0</v>
      </c>
      <c r="CT152">
        <v>0</v>
      </c>
    </row>
    <row r="153" spans="1:98" ht="15" customHeight="1" x14ac:dyDescent="0.2">
      <c r="A153" t="s">
        <v>22325</v>
      </c>
      <c r="B153" s="1" t="s">
        <v>633</v>
      </c>
      <c r="C153">
        <v>4800</v>
      </c>
      <c r="G153" t="s">
        <v>1053</v>
      </c>
      <c r="H153" t="s">
        <v>193</v>
      </c>
      <c r="I153" t="s">
        <v>137</v>
      </c>
      <c r="J153" t="s">
        <v>138</v>
      </c>
      <c r="K153">
        <v>3</v>
      </c>
      <c r="L153" t="s">
        <v>22326</v>
      </c>
      <c r="M153" t="s">
        <v>22327</v>
      </c>
      <c r="N153" t="s">
        <v>904</v>
      </c>
      <c r="O153" t="s">
        <v>905</v>
      </c>
      <c r="P153">
        <v>95</v>
      </c>
      <c r="Q153" t="s">
        <v>562</v>
      </c>
      <c r="S153" t="s">
        <v>22328</v>
      </c>
      <c r="T153">
        <v>8</v>
      </c>
      <c r="U153">
        <v>6</v>
      </c>
      <c r="V153">
        <v>8</v>
      </c>
      <c r="X153" t="s">
        <v>3300</v>
      </c>
      <c r="Z153" t="s">
        <v>1412</v>
      </c>
      <c r="AD153" t="s">
        <v>3697</v>
      </c>
      <c r="AF153" t="s">
        <v>22329</v>
      </c>
      <c r="AH153" t="s">
        <v>202</v>
      </c>
      <c r="AI153" t="s">
        <v>114</v>
      </c>
      <c r="AJ153" t="s">
        <v>22330</v>
      </c>
      <c r="AO153" t="s">
        <v>22331</v>
      </c>
      <c r="AQ153">
        <v>7</v>
      </c>
      <c r="AR153" t="s">
        <v>665</v>
      </c>
      <c r="AS153">
        <v>25</v>
      </c>
      <c r="AT153" t="s">
        <v>22332</v>
      </c>
      <c r="AU153" t="s">
        <v>22333</v>
      </c>
      <c r="AV153" t="s">
        <v>22334</v>
      </c>
      <c r="AW153" t="s">
        <v>3309</v>
      </c>
      <c r="AX153" t="s">
        <v>22335</v>
      </c>
      <c r="AY153" t="s">
        <v>22336</v>
      </c>
      <c r="AZ153" t="s">
        <v>670</v>
      </c>
      <c r="BA153" t="s">
        <v>277</v>
      </c>
      <c r="BB153" t="s">
        <v>22337</v>
      </c>
      <c r="BD153" t="s">
        <v>22338</v>
      </c>
      <c r="BE153">
        <v>0</v>
      </c>
      <c r="BF153" t="s">
        <v>22339</v>
      </c>
      <c r="BG153" t="s">
        <v>22340</v>
      </c>
      <c r="BH153" t="s">
        <v>22341</v>
      </c>
      <c r="BS153">
        <v>0</v>
      </c>
      <c r="BT153">
        <v>0</v>
      </c>
      <c r="BU153">
        <v>0</v>
      </c>
      <c r="BV153">
        <v>0</v>
      </c>
      <c r="BW153">
        <v>0</v>
      </c>
      <c r="BX153">
        <v>1</v>
      </c>
      <c r="BY153">
        <v>1</v>
      </c>
      <c r="CD153" t="s">
        <v>131</v>
      </c>
      <c r="CE153">
        <v>0</v>
      </c>
      <c r="CJ153" t="s">
        <v>132</v>
      </c>
      <c r="CP153">
        <v>4359</v>
      </c>
      <c r="CQ153">
        <v>0</v>
      </c>
      <c r="CR153">
        <v>0</v>
      </c>
      <c r="CS153">
        <v>0</v>
      </c>
      <c r="CT153">
        <v>0</v>
      </c>
    </row>
    <row r="154" spans="1:98" ht="15" customHeight="1" x14ac:dyDescent="0.2">
      <c r="A154" t="s">
        <v>14948</v>
      </c>
      <c r="B154" s="1" t="s">
        <v>1205</v>
      </c>
      <c r="C154">
        <v>25600</v>
      </c>
      <c r="G154" t="s">
        <v>2068</v>
      </c>
      <c r="H154" t="s">
        <v>136</v>
      </c>
      <c r="I154" t="s">
        <v>137</v>
      </c>
      <c r="K154">
        <v>2</v>
      </c>
      <c r="L154" t="s">
        <v>14949</v>
      </c>
      <c r="N154" t="s">
        <v>14950</v>
      </c>
      <c r="O154" t="s">
        <v>14951</v>
      </c>
      <c r="P154">
        <v>168</v>
      </c>
      <c r="Q154" t="s">
        <v>3189</v>
      </c>
      <c r="S154" t="s">
        <v>14952</v>
      </c>
      <c r="T154">
        <v>11</v>
      </c>
      <c r="U154">
        <v>7</v>
      </c>
      <c r="V154">
        <v>15</v>
      </c>
      <c r="Y154" t="s">
        <v>14953</v>
      </c>
      <c r="Z154" t="s">
        <v>3054</v>
      </c>
      <c r="AA154" t="s">
        <v>4756</v>
      </c>
      <c r="AD154" t="s">
        <v>7668</v>
      </c>
      <c r="AF154" t="s">
        <v>14954</v>
      </c>
      <c r="AG154" t="s">
        <v>14955</v>
      </c>
      <c r="AH154" t="s">
        <v>147</v>
      </c>
      <c r="AI154" t="s">
        <v>147</v>
      </c>
      <c r="AJ154" t="s">
        <v>14956</v>
      </c>
      <c r="AK154" t="s">
        <v>14957</v>
      </c>
      <c r="AO154" t="s">
        <v>14958</v>
      </c>
      <c r="AQ154">
        <v>12</v>
      </c>
      <c r="AR154" t="s">
        <v>14959</v>
      </c>
      <c r="AS154" t="s">
        <v>14960</v>
      </c>
      <c r="AT154" t="s">
        <v>14961</v>
      </c>
      <c r="AU154" t="s">
        <v>14962</v>
      </c>
      <c r="AW154" t="s">
        <v>14963</v>
      </c>
      <c r="AX154" t="s">
        <v>14964</v>
      </c>
      <c r="AY154" t="s">
        <v>938</v>
      </c>
      <c r="AZ154" t="s">
        <v>14965</v>
      </c>
      <c r="BA154" t="s">
        <v>426</v>
      </c>
      <c r="BB154" t="s">
        <v>14966</v>
      </c>
      <c r="BD154" t="s">
        <v>14619</v>
      </c>
      <c r="BE154">
        <v>0</v>
      </c>
      <c r="BF154" t="s">
        <v>14967</v>
      </c>
      <c r="BG154" t="s">
        <v>14968</v>
      </c>
      <c r="BH154" t="s">
        <v>14969</v>
      </c>
      <c r="BL154" t="s">
        <v>132</v>
      </c>
      <c r="BM154" t="s">
        <v>132</v>
      </c>
      <c r="BN154" t="s">
        <v>132</v>
      </c>
      <c r="BS154">
        <v>0</v>
      </c>
      <c r="BT154">
        <v>0</v>
      </c>
      <c r="BU154">
        <v>0</v>
      </c>
      <c r="BV154">
        <v>1</v>
      </c>
      <c r="BW154">
        <v>0</v>
      </c>
      <c r="BX154">
        <v>0</v>
      </c>
      <c r="BY154">
        <v>1</v>
      </c>
      <c r="CB154" t="s">
        <v>132</v>
      </c>
      <c r="CD154" t="s">
        <v>131</v>
      </c>
      <c r="CE154">
        <v>0</v>
      </c>
      <c r="CJ154" t="s">
        <v>132</v>
      </c>
      <c r="CP154">
        <v>1979</v>
      </c>
      <c r="CQ154">
        <v>0</v>
      </c>
      <c r="CR154">
        <v>0</v>
      </c>
      <c r="CS154">
        <v>0</v>
      </c>
      <c r="CT154">
        <v>0</v>
      </c>
    </row>
    <row r="155" spans="1:98" ht="15" customHeight="1" x14ac:dyDescent="0.2">
      <c r="A155" t="s">
        <v>1136</v>
      </c>
      <c r="B155" s="1" t="s">
        <v>1137</v>
      </c>
      <c r="C155">
        <v>2400</v>
      </c>
      <c r="G155" t="s">
        <v>575</v>
      </c>
      <c r="H155" t="s">
        <v>102</v>
      </c>
      <c r="I155" t="s">
        <v>103</v>
      </c>
      <c r="J155" t="s">
        <v>1138</v>
      </c>
      <c r="K155">
        <v>5</v>
      </c>
      <c r="L155" t="s">
        <v>1139</v>
      </c>
      <c r="N155" t="s">
        <v>1140</v>
      </c>
      <c r="O155" t="s">
        <v>1141</v>
      </c>
      <c r="P155">
        <v>73</v>
      </c>
      <c r="Q155" t="s">
        <v>1142</v>
      </c>
      <c r="S155" t="s">
        <v>1143</v>
      </c>
      <c r="T155">
        <v>10</v>
      </c>
      <c r="U155">
        <v>6</v>
      </c>
      <c r="V155">
        <v>5</v>
      </c>
      <c r="X155" t="s">
        <v>1144</v>
      </c>
      <c r="Y155" t="s">
        <v>1145</v>
      </c>
      <c r="Z155" t="s">
        <v>1146</v>
      </c>
      <c r="AA155" t="s">
        <v>1147</v>
      </c>
      <c r="AB155">
        <v>17</v>
      </c>
      <c r="AD155" t="s">
        <v>249</v>
      </c>
      <c r="AF155" t="s">
        <v>1148</v>
      </c>
      <c r="AH155" t="s">
        <v>114</v>
      </c>
      <c r="AI155" t="s">
        <v>1149</v>
      </c>
      <c r="AJ155" t="s">
        <v>1150</v>
      </c>
      <c r="AK155" t="s">
        <v>1151</v>
      </c>
      <c r="AO155" t="s">
        <v>1152</v>
      </c>
      <c r="AQ155">
        <v>7</v>
      </c>
      <c r="AR155">
        <v>12</v>
      </c>
      <c r="AS155">
        <v>23</v>
      </c>
      <c r="AT155" t="s">
        <v>1153</v>
      </c>
      <c r="AU155" t="s">
        <v>1154</v>
      </c>
      <c r="AV155" t="s">
        <v>1155</v>
      </c>
      <c r="AW155" t="s">
        <v>1156</v>
      </c>
      <c r="AY155" t="s">
        <v>1157</v>
      </c>
      <c r="AZ155" t="s">
        <v>1158</v>
      </c>
      <c r="BA155" t="s">
        <v>1159</v>
      </c>
      <c r="BB155" t="s">
        <v>1160</v>
      </c>
      <c r="BC155" t="s">
        <v>1161</v>
      </c>
      <c r="BD155" t="s">
        <v>128</v>
      </c>
      <c r="BE155">
        <v>0</v>
      </c>
      <c r="BF155" t="s">
        <v>1162</v>
      </c>
      <c r="BG155" t="s">
        <v>1163</v>
      </c>
      <c r="BH155" t="s">
        <v>1164</v>
      </c>
      <c r="BS155">
        <v>0</v>
      </c>
      <c r="BT155">
        <v>0</v>
      </c>
      <c r="BU155">
        <v>0</v>
      </c>
      <c r="BV155">
        <v>0</v>
      </c>
      <c r="BW155">
        <v>0</v>
      </c>
      <c r="BX155">
        <v>0</v>
      </c>
      <c r="BY155">
        <v>1</v>
      </c>
      <c r="CD155" t="s">
        <v>131</v>
      </c>
      <c r="CE155">
        <v>0</v>
      </c>
      <c r="CJ155" t="s">
        <v>132</v>
      </c>
      <c r="CO155" t="str">
        <f>HYPERLINK("http://www.d20pfsrd.com/bestiary/monster-listings/outsiders/demon/babau","Demon, Babau")</f>
        <v>Demon, Babau</v>
      </c>
      <c r="CP155">
        <v>75</v>
      </c>
      <c r="CQ155">
        <v>0</v>
      </c>
      <c r="CR155">
        <v>0</v>
      </c>
      <c r="CS155">
        <v>0</v>
      </c>
      <c r="CT155">
        <v>0</v>
      </c>
    </row>
    <row r="156" spans="1:98" ht="15" customHeight="1" x14ac:dyDescent="0.2">
      <c r="A156" t="s">
        <v>10764</v>
      </c>
      <c r="B156" s="1" t="s">
        <v>99</v>
      </c>
      <c r="C156">
        <v>200</v>
      </c>
      <c r="G156" t="s">
        <v>240</v>
      </c>
      <c r="H156" t="s">
        <v>393</v>
      </c>
      <c r="I156" t="s">
        <v>332</v>
      </c>
      <c r="K156">
        <v>2</v>
      </c>
      <c r="L156" t="s">
        <v>2864</v>
      </c>
      <c r="N156" t="s">
        <v>9751</v>
      </c>
      <c r="O156" t="s">
        <v>9752</v>
      </c>
      <c r="P156">
        <v>5</v>
      </c>
      <c r="Q156" t="s">
        <v>833</v>
      </c>
      <c r="S156" t="s">
        <v>10765</v>
      </c>
      <c r="T156">
        <v>3</v>
      </c>
      <c r="U156">
        <v>4</v>
      </c>
      <c r="V156">
        <v>1</v>
      </c>
      <c r="AD156" t="s">
        <v>249</v>
      </c>
      <c r="AF156" t="s">
        <v>10766</v>
      </c>
      <c r="AH156" t="s">
        <v>114</v>
      </c>
      <c r="AI156" t="s">
        <v>114</v>
      </c>
      <c r="AO156" t="s">
        <v>10767</v>
      </c>
      <c r="AQ156">
        <v>0</v>
      </c>
      <c r="AR156">
        <v>0</v>
      </c>
      <c r="AS156">
        <v>12</v>
      </c>
      <c r="AT156" t="s">
        <v>1734</v>
      </c>
      <c r="AU156" t="s">
        <v>10768</v>
      </c>
      <c r="AV156" t="s">
        <v>10769</v>
      </c>
      <c r="AY156" t="s">
        <v>1605</v>
      </c>
      <c r="AZ156" t="s">
        <v>10770</v>
      </c>
      <c r="BA156" t="s">
        <v>255</v>
      </c>
      <c r="BB156" t="s">
        <v>10771</v>
      </c>
      <c r="BC156" t="s">
        <v>10772</v>
      </c>
      <c r="BD156" t="s">
        <v>7316</v>
      </c>
      <c r="BE156">
        <v>0</v>
      </c>
      <c r="BG156" t="s">
        <v>10773</v>
      </c>
      <c r="BH156" t="s">
        <v>10774</v>
      </c>
      <c r="BS156">
        <v>0</v>
      </c>
      <c r="BT156">
        <v>1</v>
      </c>
      <c r="BU156">
        <v>0</v>
      </c>
      <c r="BV156">
        <v>0</v>
      </c>
      <c r="BW156">
        <v>0</v>
      </c>
      <c r="BX156">
        <v>0</v>
      </c>
      <c r="BY156">
        <v>1</v>
      </c>
      <c r="CD156" t="s">
        <v>131</v>
      </c>
      <c r="CE156">
        <v>0</v>
      </c>
      <c r="CJ156" t="s">
        <v>132</v>
      </c>
      <c r="CO156" t="str">
        <f>HYPERLINK("http://www.d20pfsrd.com/bestiary/monster-listings/animals/primates/primate-baboon","Primate, Baboon")</f>
        <v>Primate, Baboon</v>
      </c>
      <c r="CP156">
        <v>1316</v>
      </c>
      <c r="CQ156">
        <v>0</v>
      </c>
      <c r="CR156">
        <v>0</v>
      </c>
      <c r="CS156">
        <v>0</v>
      </c>
      <c r="CT156">
        <v>0</v>
      </c>
    </row>
    <row r="157" spans="1:98" ht="15" customHeight="1" x14ac:dyDescent="0.2">
      <c r="A157" t="s">
        <v>7854</v>
      </c>
      <c r="B157" s="1" t="s">
        <v>99</v>
      </c>
      <c r="C157">
        <v>200</v>
      </c>
      <c r="G157" t="s">
        <v>240</v>
      </c>
      <c r="H157" t="s">
        <v>393</v>
      </c>
      <c r="I157" t="s">
        <v>332</v>
      </c>
      <c r="K157">
        <v>1</v>
      </c>
      <c r="L157" t="s">
        <v>762</v>
      </c>
      <c r="N157" t="s">
        <v>1702</v>
      </c>
      <c r="O157" t="s">
        <v>1703</v>
      </c>
      <c r="P157">
        <v>9</v>
      </c>
      <c r="Q157" t="s">
        <v>3358</v>
      </c>
      <c r="S157" t="s">
        <v>1705</v>
      </c>
      <c r="T157">
        <v>4</v>
      </c>
      <c r="U157">
        <v>3</v>
      </c>
      <c r="V157">
        <v>1</v>
      </c>
      <c r="AD157" t="s">
        <v>7088</v>
      </c>
      <c r="AF157" t="s">
        <v>7855</v>
      </c>
      <c r="AH157" t="s">
        <v>114</v>
      </c>
      <c r="AI157" t="s">
        <v>114</v>
      </c>
      <c r="AJ157" t="s">
        <v>7856</v>
      </c>
      <c r="AO157" t="s">
        <v>7857</v>
      </c>
      <c r="AQ157">
        <v>0</v>
      </c>
      <c r="AR157">
        <v>-1</v>
      </c>
      <c r="AS157" t="s">
        <v>4604</v>
      </c>
      <c r="AT157" t="s">
        <v>683</v>
      </c>
      <c r="AU157" t="s">
        <v>7858</v>
      </c>
      <c r="AV157" t="s">
        <v>7859</v>
      </c>
      <c r="AY157" t="s">
        <v>445</v>
      </c>
      <c r="AZ157" t="s">
        <v>7860</v>
      </c>
      <c r="BA157" t="s">
        <v>277</v>
      </c>
      <c r="BB157" t="s">
        <v>7861</v>
      </c>
      <c r="BC157" t="s">
        <v>7854</v>
      </c>
      <c r="BD157" t="s">
        <v>7316</v>
      </c>
      <c r="BE157">
        <v>0</v>
      </c>
      <c r="BG157" t="s">
        <v>7862</v>
      </c>
      <c r="BH157" t="s">
        <v>7863</v>
      </c>
      <c r="BS157">
        <v>0</v>
      </c>
      <c r="BT157">
        <v>0</v>
      </c>
      <c r="BU157">
        <v>0</v>
      </c>
      <c r="BV157">
        <v>0</v>
      </c>
      <c r="BW157">
        <v>1</v>
      </c>
      <c r="BX157">
        <v>0</v>
      </c>
      <c r="BY157">
        <v>1</v>
      </c>
      <c r="CD157" t="s">
        <v>131</v>
      </c>
      <c r="CE157">
        <v>0</v>
      </c>
      <c r="CJ157" t="s">
        <v>132</v>
      </c>
      <c r="CO157" t="str">
        <f>HYPERLINK("http://www.d20pfsrd.com/bestiary/monster-listings/animals/musteloids/badger","Badger")</f>
        <v>Badger</v>
      </c>
      <c r="CP157">
        <v>1111</v>
      </c>
      <c r="CQ157">
        <v>0</v>
      </c>
      <c r="CR157">
        <v>0</v>
      </c>
      <c r="CS157">
        <v>0</v>
      </c>
      <c r="CT157">
        <v>0</v>
      </c>
    </row>
    <row r="158" spans="1:98" ht="15" customHeight="1" x14ac:dyDescent="0.2">
      <c r="A158" t="s">
        <v>7864</v>
      </c>
      <c r="B158" s="1" t="s">
        <v>283</v>
      </c>
      <c r="C158">
        <v>600</v>
      </c>
      <c r="G158" t="s">
        <v>240</v>
      </c>
      <c r="H158" t="s">
        <v>102</v>
      </c>
      <c r="I158" t="s">
        <v>332</v>
      </c>
      <c r="K158">
        <v>6</v>
      </c>
      <c r="L158" t="s">
        <v>5442</v>
      </c>
      <c r="N158" t="s">
        <v>831</v>
      </c>
      <c r="O158" t="s">
        <v>832</v>
      </c>
      <c r="P158">
        <v>22</v>
      </c>
      <c r="Q158" t="s">
        <v>705</v>
      </c>
      <c r="S158" t="s">
        <v>7865</v>
      </c>
      <c r="T158">
        <v>6</v>
      </c>
      <c r="U158">
        <v>5</v>
      </c>
      <c r="V158">
        <v>2</v>
      </c>
      <c r="X158" t="s">
        <v>680</v>
      </c>
      <c r="AD158" t="s">
        <v>7088</v>
      </c>
      <c r="AF158" t="s">
        <v>7866</v>
      </c>
      <c r="AH158" t="s">
        <v>114</v>
      </c>
      <c r="AI158" t="s">
        <v>114</v>
      </c>
      <c r="AJ158" t="s">
        <v>7856</v>
      </c>
      <c r="AO158" t="s">
        <v>7867</v>
      </c>
      <c r="AQ158">
        <v>2</v>
      </c>
      <c r="AR158">
        <v>4</v>
      </c>
      <c r="AS158" t="s">
        <v>3592</v>
      </c>
      <c r="AT158" t="s">
        <v>4672</v>
      </c>
      <c r="AU158" t="s">
        <v>7868</v>
      </c>
      <c r="AV158" t="s">
        <v>7859</v>
      </c>
      <c r="AY158" t="s">
        <v>445</v>
      </c>
      <c r="AZ158" t="s">
        <v>7869</v>
      </c>
      <c r="BA158" t="s">
        <v>277</v>
      </c>
      <c r="BB158" t="s">
        <v>7870</v>
      </c>
      <c r="BC158" t="s">
        <v>7854</v>
      </c>
      <c r="BD158" t="s">
        <v>7316</v>
      </c>
      <c r="BE158">
        <v>0</v>
      </c>
      <c r="BG158" t="s">
        <v>7871</v>
      </c>
      <c r="BH158" t="s">
        <v>7872</v>
      </c>
      <c r="BS158">
        <v>0</v>
      </c>
      <c r="BT158">
        <v>0</v>
      </c>
      <c r="BU158">
        <v>0</v>
      </c>
      <c r="BV158">
        <v>0</v>
      </c>
      <c r="BW158">
        <v>1</v>
      </c>
      <c r="BX158">
        <v>0</v>
      </c>
      <c r="BY158">
        <v>1</v>
      </c>
      <c r="CD158" t="s">
        <v>131</v>
      </c>
      <c r="CE158">
        <v>0</v>
      </c>
      <c r="CJ158" t="s">
        <v>132</v>
      </c>
      <c r="CO158" t="str">
        <f>HYPERLINK("http://www.d20pfsrd.com/bestiary/monster-listings/animals/musteloids/badger-dire","Badger, Dire")</f>
        <v>Badger, Dire</v>
      </c>
      <c r="CP158">
        <v>1112</v>
      </c>
      <c r="CQ158">
        <v>0</v>
      </c>
      <c r="CR158">
        <v>0</v>
      </c>
      <c r="CS158">
        <v>0</v>
      </c>
      <c r="CT158">
        <v>0</v>
      </c>
    </row>
    <row r="159" spans="1:98" ht="15" customHeight="1" x14ac:dyDescent="0.2">
      <c r="A159" t="s">
        <v>24290</v>
      </c>
      <c r="B159" s="1" t="s">
        <v>1246</v>
      </c>
      <c r="C159">
        <v>102400</v>
      </c>
      <c r="G159" t="s">
        <v>1053</v>
      </c>
      <c r="H159" t="s">
        <v>3932</v>
      </c>
      <c r="I159" t="s">
        <v>1555</v>
      </c>
      <c r="J159" t="s">
        <v>138</v>
      </c>
      <c r="K159">
        <v>4</v>
      </c>
      <c r="L159" t="s">
        <v>1557</v>
      </c>
      <c r="M159" t="s">
        <v>24291</v>
      </c>
      <c r="N159" t="s">
        <v>24292</v>
      </c>
      <c r="O159" t="s">
        <v>24293</v>
      </c>
      <c r="P159">
        <v>262</v>
      </c>
      <c r="Q159" t="s">
        <v>24294</v>
      </c>
      <c r="S159" t="s">
        <v>24295</v>
      </c>
      <c r="T159">
        <v>14</v>
      </c>
      <c r="U159">
        <v>10</v>
      </c>
      <c r="V159">
        <v>14</v>
      </c>
      <c r="X159" t="s">
        <v>3891</v>
      </c>
      <c r="Y159" t="s">
        <v>24296</v>
      </c>
      <c r="Z159" t="s">
        <v>3160</v>
      </c>
      <c r="AD159" t="s">
        <v>24297</v>
      </c>
      <c r="AF159" t="s">
        <v>24298</v>
      </c>
      <c r="AH159" t="s">
        <v>249</v>
      </c>
      <c r="AI159" t="s">
        <v>249</v>
      </c>
      <c r="AJ159" t="s">
        <v>24299</v>
      </c>
      <c r="AO159" t="s">
        <v>24300</v>
      </c>
      <c r="AQ159">
        <v>18</v>
      </c>
      <c r="AR159" t="s">
        <v>23118</v>
      </c>
      <c r="AS159" t="s">
        <v>24281</v>
      </c>
      <c r="AT159" t="s">
        <v>24301</v>
      </c>
      <c r="AU159" t="s">
        <v>24302</v>
      </c>
      <c r="AY159" t="s">
        <v>8150</v>
      </c>
      <c r="AZ159" t="s">
        <v>670</v>
      </c>
      <c r="BA159" t="s">
        <v>255</v>
      </c>
      <c r="BB159" t="s">
        <v>24303</v>
      </c>
      <c r="BD159" t="s">
        <v>24172</v>
      </c>
      <c r="BE159">
        <v>0</v>
      </c>
      <c r="BF159" t="s">
        <v>24304</v>
      </c>
      <c r="BG159" t="s">
        <v>24305</v>
      </c>
      <c r="BH159" t="s">
        <v>24306</v>
      </c>
      <c r="BI159" t="s">
        <v>132</v>
      </c>
      <c r="BK159" t="s">
        <v>132</v>
      </c>
      <c r="BS159">
        <v>0</v>
      </c>
      <c r="BT159">
        <v>0</v>
      </c>
      <c r="BU159">
        <v>0</v>
      </c>
      <c r="BV159">
        <v>0</v>
      </c>
      <c r="BW159">
        <v>0</v>
      </c>
      <c r="BX159">
        <v>1</v>
      </c>
      <c r="BY159">
        <v>1</v>
      </c>
      <c r="CD159" t="s">
        <v>131</v>
      </c>
      <c r="CE159">
        <v>0</v>
      </c>
      <c r="CF159" t="s">
        <v>132</v>
      </c>
      <c r="CJ159" t="s">
        <v>132</v>
      </c>
      <c r="CK159" t="s">
        <v>132</v>
      </c>
      <c r="CP159">
        <v>5142</v>
      </c>
      <c r="CQ159">
        <v>0</v>
      </c>
      <c r="CR159">
        <v>0</v>
      </c>
      <c r="CS159">
        <v>0</v>
      </c>
      <c r="CT159">
        <v>0</v>
      </c>
    </row>
    <row r="160" spans="1:98" ht="15" customHeight="1" x14ac:dyDescent="0.2">
      <c r="A160" t="s">
        <v>14970</v>
      </c>
      <c r="B160" s="1" t="s">
        <v>633</v>
      </c>
      <c r="C160">
        <v>4800</v>
      </c>
      <c r="G160" t="s">
        <v>240</v>
      </c>
      <c r="H160" t="s">
        <v>102</v>
      </c>
      <c r="I160" t="s">
        <v>261</v>
      </c>
      <c r="K160">
        <v>9</v>
      </c>
      <c r="L160" t="s">
        <v>14971</v>
      </c>
      <c r="N160" t="s">
        <v>14972</v>
      </c>
      <c r="O160" t="s">
        <v>14973</v>
      </c>
      <c r="P160">
        <v>95</v>
      </c>
      <c r="Q160" t="s">
        <v>2538</v>
      </c>
      <c r="S160" t="s">
        <v>14974</v>
      </c>
      <c r="T160">
        <v>11</v>
      </c>
      <c r="U160">
        <v>12</v>
      </c>
      <c r="V160">
        <v>8</v>
      </c>
      <c r="Y160" t="s">
        <v>4313</v>
      </c>
      <c r="Z160" t="s">
        <v>14975</v>
      </c>
      <c r="AB160">
        <v>19</v>
      </c>
      <c r="AD160" t="s">
        <v>6017</v>
      </c>
      <c r="AF160" t="s">
        <v>14976</v>
      </c>
      <c r="AH160" t="s">
        <v>114</v>
      </c>
      <c r="AI160" t="s">
        <v>114</v>
      </c>
      <c r="AJ160" t="s">
        <v>14977</v>
      </c>
      <c r="AK160" t="s">
        <v>14978</v>
      </c>
      <c r="AO160" t="s">
        <v>14979</v>
      </c>
      <c r="AQ160">
        <v>10</v>
      </c>
      <c r="AR160">
        <v>12</v>
      </c>
      <c r="AS160" t="s">
        <v>1583</v>
      </c>
      <c r="AT160" t="s">
        <v>14980</v>
      </c>
      <c r="AU160" t="s">
        <v>14981</v>
      </c>
      <c r="AW160" t="s">
        <v>14982</v>
      </c>
      <c r="AX160" t="s">
        <v>14983</v>
      </c>
      <c r="AY160" t="s">
        <v>298</v>
      </c>
      <c r="AZ160" t="s">
        <v>670</v>
      </c>
      <c r="BA160" t="s">
        <v>426</v>
      </c>
      <c r="BB160" t="s">
        <v>14984</v>
      </c>
      <c r="BD160" t="s">
        <v>14619</v>
      </c>
      <c r="BE160">
        <v>0</v>
      </c>
      <c r="BF160" t="s">
        <v>14985</v>
      </c>
      <c r="BG160" t="s">
        <v>14986</v>
      </c>
      <c r="BH160" t="s">
        <v>14987</v>
      </c>
      <c r="BL160" t="s">
        <v>132</v>
      </c>
      <c r="BM160" t="s">
        <v>132</v>
      </c>
      <c r="BN160" t="s">
        <v>132</v>
      </c>
      <c r="BS160">
        <v>0</v>
      </c>
      <c r="BT160">
        <v>0</v>
      </c>
      <c r="BU160">
        <v>1</v>
      </c>
      <c r="BV160">
        <v>0</v>
      </c>
      <c r="BW160">
        <v>0</v>
      </c>
      <c r="BX160">
        <v>0</v>
      </c>
      <c r="BY160">
        <v>1</v>
      </c>
      <c r="CB160" t="s">
        <v>132</v>
      </c>
      <c r="CD160" t="s">
        <v>131</v>
      </c>
      <c r="CE160">
        <v>0</v>
      </c>
      <c r="CJ160" t="s">
        <v>132</v>
      </c>
      <c r="CP160">
        <v>1980</v>
      </c>
      <c r="CQ160">
        <v>0</v>
      </c>
      <c r="CR160">
        <v>0</v>
      </c>
      <c r="CS160">
        <v>0</v>
      </c>
      <c r="CT160">
        <v>0</v>
      </c>
    </row>
    <row r="161" spans="1:98" ht="15" customHeight="1" x14ac:dyDescent="0.2">
      <c r="A161" t="s">
        <v>22508</v>
      </c>
      <c r="B161" s="1" t="s">
        <v>633</v>
      </c>
      <c r="C161">
        <v>4800</v>
      </c>
      <c r="G161" t="s">
        <v>101</v>
      </c>
      <c r="H161" t="s">
        <v>102</v>
      </c>
      <c r="I161" t="s">
        <v>103</v>
      </c>
      <c r="J161" t="s">
        <v>163</v>
      </c>
      <c r="K161">
        <v>6</v>
      </c>
      <c r="L161" t="s">
        <v>22509</v>
      </c>
      <c r="M161" t="s">
        <v>165</v>
      </c>
      <c r="N161" t="s">
        <v>2352</v>
      </c>
      <c r="O161" t="s">
        <v>22510</v>
      </c>
      <c r="P161">
        <v>95</v>
      </c>
      <c r="Q161" t="s">
        <v>2538</v>
      </c>
      <c r="S161" t="s">
        <v>22511</v>
      </c>
      <c r="T161">
        <v>11</v>
      </c>
      <c r="U161">
        <v>7</v>
      </c>
      <c r="V161">
        <v>10</v>
      </c>
      <c r="W161" t="s">
        <v>170</v>
      </c>
      <c r="Y161" t="s">
        <v>172</v>
      </c>
      <c r="Z161" t="s">
        <v>173</v>
      </c>
      <c r="AA161" t="s">
        <v>174</v>
      </c>
      <c r="AB161">
        <v>19</v>
      </c>
      <c r="AD161" t="s">
        <v>1434</v>
      </c>
      <c r="AF161" t="s">
        <v>22512</v>
      </c>
      <c r="AH161" t="s">
        <v>114</v>
      </c>
      <c r="AI161" t="s">
        <v>114</v>
      </c>
      <c r="AJ161" t="s">
        <v>22513</v>
      </c>
      <c r="AK161" t="s">
        <v>22514</v>
      </c>
      <c r="AO161" t="s">
        <v>22515</v>
      </c>
      <c r="AQ161">
        <v>10</v>
      </c>
      <c r="AR161">
        <v>13</v>
      </c>
      <c r="AS161">
        <v>26</v>
      </c>
      <c r="AT161" t="s">
        <v>22516</v>
      </c>
      <c r="AU161" t="s">
        <v>22517</v>
      </c>
      <c r="AW161" t="s">
        <v>181</v>
      </c>
      <c r="AY161" t="s">
        <v>183</v>
      </c>
      <c r="AZ161" t="s">
        <v>670</v>
      </c>
      <c r="BA161" t="s">
        <v>22518</v>
      </c>
      <c r="BB161" t="s">
        <v>22519</v>
      </c>
      <c r="BC161" t="s">
        <v>211</v>
      </c>
      <c r="BD161" t="s">
        <v>22504</v>
      </c>
      <c r="BE161">
        <v>0</v>
      </c>
      <c r="BF161" t="s">
        <v>22520</v>
      </c>
      <c r="BG161" t="s">
        <v>22521</v>
      </c>
      <c r="BH161" t="s">
        <v>22522</v>
      </c>
      <c r="BI161" t="s">
        <v>132</v>
      </c>
      <c r="BK161" t="s">
        <v>132</v>
      </c>
      <c r="BS161">
        <v>0</v>
      </c>
      <c r="BT161">
        <v>0</v>
      </c>
      <c r="BU161">
        <v>1</v>
      </c>
      <c r="BV161">
        <v>0</v>
      </c>
      <c r="BW161">
        <v>0</v>
      </c>
      <c r="BX161">
        <v>0</v>
      </c>
      <c r="BY161">
        <v>1</v>
      </c>
      <c r="CD161" t="s">
        <v>131</v>
      </c>
      <c r="CE161">
        <v>0</v>
      </c>
      <c r="CF161" t="s">
        <v>132</v>
      </c>
      <c r="CJ161" t="s">
        <v>132</v>
      </c>
      <c r="CK161" t="s">
        <v>132</v>
      </c>
      <c r="CP161">
        <v>4412</v>
      </c>
      <c r="CQ161">
        <v>0</v>
      </c>
      <c r="CR161">
        <v>0</v>
      </c>
      <c r="CS161">
        <v>0</v>
      </c>
      <c r="CT161">
        <v>0</v>
      </c>
    </row>
    <row r="162" spans="1:98" ht="15" customHeight="1" x14ac:dyDescent="0.2">
      <c r="A162" t="s">
        <v>1165</v>
      </c>
      <c r="B162" s="1" t="s">
        <v>1166</v>
      </c>
      <c r="C162">
        <v>307200</v>
      </c>
      <c r="G162" t="s">
        <v>575</v>
      </c>
      <c r="H162" t="s">
        <v>193</v>
      </c>
      <c r="I162" t="s">
        <v>103</v>
      </c>
      <c r="J162" t="s">
        <v>1138</v>
      </c>
      <c r="K162">
        <v>11</v>
      </c>
      <c r="L162" t="s">
        <v>1167</v>
      </c>
      <c r="M162" t="s">
        <v>1168</v>
      </c>
      <c r="N162" t="s">
        <v>1169</v>
      </c>
      <c r="O162" t="s">
        <v>1170</v>
      </c>
      <c r="P162">
        <v>370</v>
      </c>
      <c r="Q162" t="s">
        <v>1171</v>
      </c>
      <c r="S162" t="s">
        <v>1172</v>
      </c>
      <c r="T162">
        <v>29</v>
      </c>
      <c r="U162">
        <v>17</v>
      </c>
      <c r="V162">
        <v>25</v>
      </c>
      <c r="Y162" t="s">
        <v>1173</v>
      </c>
      <c r="Z162" t="s">
        <v>1174</v>
      </c>
      <c r="AA162" t="s">
        <v>1175</v>
      </c>
      <c r="AB162">
        <v>31</v>
      </c>
      <c r="AD162" t="s">
        <v>418</v>
      </c>
      <c r="AF162" t="s">
        <v>1176</v>
      </c>
      <c r="AH162" t="s">
        <v>202</v>
      </c>
      <c r="AI162" t="s">
        <v>1177</v>
      </c>
      <c r="AK162" t="s">
        <v>1178</v>
      </c>
      <c r="AO162" t="s">
        <v>1179</v>
      </c>
      <c r="AQ162">
        <v>20</v>
      </c>
      <c r="AR162">
        <v>33</v>
      </c>
      <c r="AS162">
        <v>54</v>
      </c>
      <c r="AT162" t="s">
        <v>1180</v>
      </c>
      <c r="AU162" t="s">
        <v>1181</v>
      </c>
      <c r="AV162" t="s">
        <v>1065</v>
      </c>
      <c r="AW162" t="s">
        <v>1156</v>
      </c>
      <c r="AX162" t="s">
        <v>1182</v>
      </c>
      <c r="AY162" t="s">
        <v>1157</v>
      </c>
      <c r="AZ162" t="s">
        <v>1183</v>
      </c>
      <c r="BA162" t="s">
        <v>1184</v>
      </c>
      <c r="BB162" t="s">
        <v>1185</v>
      </c>
      <c r="BC162" t="s">
        <v>1161</v>
      </c>
      <c r="BD162" t="s">
        <v>128</v>
      </c>
      <c r="BE162">
        <v>0</v>
      </c>
      <c r="BF162" t="s">
        <v>1186</v>
      </c>
      <c r="BG162" t="s">
        <v>1187</v>
      </c>
      <c r="BH162" t="s">
        <v>1188</v>
      </c>
      <c r="BS162">
        <v>0</v>
      </c>
      <c r="BT162">
        <v>0</v>
      </c>
      <c r="BU162">
        <v>1</v>
      </c>
      <c r="BV162">
        <v>0</v>
      </c>
      <c r="BW162">
        <v>0</v>
      </c>
      <c r="BX162">
        <v>0</v>
      </c>
      <c r="BY162">
        <v>1</v>
      </c>
      <c r="CD162" t="s">
        <v>131</v>
      </c>
      <c r="CE162">
        <v>0</v>
      </c>
      <c r="CJ162" t="s">
        <v>132</v>
      </c>
      <c r="CO162" t="str">
        <f>HYPERLINK("http://www.d20pfsrd.com/bestiary/monster-listings/outsiders/demon/balor","Demon, Balor")</f>
        <v>Demon, Balor</v>
      </c>
      <c r="CP162">
        <v>76</v>
      </c>
      <c r="CQ162">
        <v>0</v>
      </c>
      <c r="CR162">
        <v>0</v>
      </c>
      <c r="CS162">
        <v>0</v>
      </c>
      <c r="CT162">
        <v>0</v>
      </c>
    </row>
    <row r="163" spans="1:98" ht="15" customHeight="1" x14ac:dyDescent="0.2">
      <c r="A163" t="s">
        <v>23221</v>
      </c>
      <c r="B163" s="1" t="s">
        <v>5180</v>
      </c>
      <c r="C163">
        <v>1638400</v>
      </c>
      <c r="D163" t="s">
        <v>32304</v>
      </c>
      <c r="E163" t="s">
        <v>23222</v>
      </c>
      <c r="G163" t="s">
        <v>575</v>
      </c>
      <c r="H163" t="s">
        <v>193</v>
      </c>
      <c r="I163" t="s">
        <v>103</v>
      </c>
      <c r="J163" t="s">
        <v>1138</v>
      </c>
      <c r="K163">
        <v>10</v>
      </c>
      <c r="L163" t="s">
        <v>23223</v>
      </c>
      <c r="M163" t="s">
        <v>23224</v>
      </c>
      <c r="N163" t="s">
        <v>23225</v>
      </c>
      <c r="O163" t="s">
        <v>23226</v>
      </c>
      <c r="P163">
        <v>518</v>
      </c>
      <c r="Q163" t="s">
        <v>23227</v>
      </c>
      <c r="S163" t="s">
        <v>23228</v>
      </c>
      <c r="T163">
        <v>31</v>
      </c>
      <c r="U163">
        <v>17</v>
      </c>
      <c r="V163">
        <v>25</v>
      </c>
      <c r="X163" t="s">
        <v>23229</v>
      </c>
      <c r="Y163" t="s">
        <v>1173</v>
      </c>
      <c r="Z163" t="s">
        <v>1174</v>
      </c>
      <c r="AA163" t="s">
        <v>1175</v>
      </c>
      <c r="AB163">
        <v>31</v>
      </c>
      <c r="AD163" t="s">
        <v>23140</v>
      </c>
      <c r="AF163" t="s">
        <v>23230</v>
      </c>
      <c r="AH163" t="s">
        <v>202</v>
      </c>
      <c r="AI163" t="s">
        <v>1177</v>
      </c>
      <c r="AJ163" t="s">
        <v>23231</v>
      </c>
      <c r="AK163" t="s">
        <v>23232</v>
      </c>
      <c r="AO163" t="s">
        <v>23233</v>
      </c>
      <c r="AQ163">
        <v>25</v>
      </c>
      <c r="AR163">
        <v>41</v>
      </c>
      <c r="AS163">
        <v>66</v>
      </c>
      <c r="AT163" t="s">
        <v>23234</v>
      </c>
      <c r="AU163" t="s">
        <v>23235</v>
      </c>
      <c r="AV163" t="s">
        <v>1065</v>
      </c>
      <c r="AW163" t="s">
        <v>1156</v>
      </c>
      <c r="AX163" t="s">
        <v>23236</v>
      </c>
      <c r="AY163" t="s">
        <v>1157</v>
      </c>
      <c r="AZ163" t="s">
        <v>1183</v>
      </c>
      <c r="BA163" t="s">
        <v>23237</v>
      </c>
      <c r="BB163" t="s">
        <v>23238</v>
      </c>
      <c r="BC163" t="s">
        <v>1161</v>
      </c>
      <c r="BD163" t="s">
        <v>6673</v>
      </c>
      <c r="BE163">
        <v>0</v>
      </c>
      <c r="BF163" t="s">
        <v>23239</v>
      </c>
      <c r="BG163" t="s">
        <v>23240</v>
      </c>
      <c r="BH163" t="s">
        <v>23241</v>
      </c>
      <c r="BI163" t="s">
        <v>132</v>
      </c>
      <c r="BK163" t="s">
        <v>132</v>
      </c>
      <c r="BS163">
        <v>0</v>
      </c>
      <c r="BT163">
        <v>0</v>
      </c>
      <c r="BU163">
        <v>1</v>
      </c>
      <c r="BV163">
        <v>0</v>
      </c>
      <c r="BW163">
        <v>0</v>
      </c>
      <c r="BX163">
        <v>0</v>
      </c>
      <c r="BY163">
        <v>1</v>
      </c>
      <c r="CD163" t="s">
        <v>131</v>
      </c>
      <c r="CE163">
        <v>0</v>
      </c>
      <c r="CJ163" t="s">
        <v>132</v>
      </c>
      <c r="CK163" t="s">
        <v>132</v>
      </c>
      <c r="CP163">
        <v>4846</v>
      </c>
      <c r="CQ163">
        <v>0</v>
      </c>
      <c r="CR163">
        <v>0</v>
      </c>
      <c r="CS163">
        <v>0</v>
      </c>
      <c r="CT163">
        <v>0</v>
      </c>
    </row>
    <row r="164" spans="1:98" ht="15" customHeight="1" x14ac:dyDescent="0.2">
      <c r="A164" t="s">
        <v>17353</v>
      </c>
      <c r="B164" s="1" t="s">
        <v>633</v>
      </c>
      <c r="C164">
        <v>4800</v>
      </c>
      <c r="G164" t="s">
        <v>240</v>
      </c>
      <c r="H164" t="s">
        <v>136</v>
      </c>
      <c r="I164" t="s">
        <v>332</v>
      </c>
      <c r="K164">
        <v>0</v>
      </c>
      <c r="L164" t="s">
        <v>1656</v>
      </c>
      <c r="N164" t="s">
        <v>1577</v>
      </c>
      <c r="O164" t="s">
        <v>17354</v>
      </c>
      <c r="P164">
        <v>114</v>
      </c>
      <c r="Q164" t="s">
        <v>4277</v>
      </c>
      <c r="S164" t="s">
        <v>17355</v>
      </c>
      <c r="T164">
        <v>15</v>
      </c>
      <c r="U164">
        <v>8</v>
      </c>
      <c r="V164">
        <v>7</v>
      </c>
      <c r="AD164" t="s">
        <v>376</v>
      </c>
      <c r="AF164" t="s">
        <v>17356</v>
      </c>
      <c r="AH164" t="s">
        <v>147</v>
      </c>
      <c r="AI164" t="s">
        <v>202</v>
      </c>
      <c r="AJ164" t="s">
        <v>17357</v>
      </c>
      <c r="AO164" t="s">
        <v>17358</v>
      </c>
      <c r="AQ164">
        <v>9</v>
      </c>
      <c r="AR164" t="s">
        <v>17359</v>
      </c>
      <c r="AS164" t="s">
        <v>17360</v>
      </c>
      <c r="AT164" t="s">
        <v>17361</v>
      </c>
      <c r="AU164" t="s">
        <v>17362</v>
      </c>
      <c r="AY164" t="s">
        <v>342</v>
      </c>
      <c r="AZ164" t="s">
        <v>696</v>
      </c>
      <c r="BA164" t="s">
        <v>255</v>
      </c>
      <c r="BB164" t="s">
        <v>17363</v>
      </c>
      <c r="BC164" t="s">
        <v>10360</v>
      </c>
      <c r="BD164" t="s">
        <v>14619</v>
      </c>
      <c r="BE164">
        <v>0</v>
      </c>
      <c r="BG164" t="s">
        <v>17364</v>
      </c>
      <c r="BH164" t="s">
        <v>17365</v>
      </c>
      <c r="BL164" t="s">
        <v>132</v>
      </c>
      <c r="BM164" t="s">
        <v>132</v>
      </c>
      <c r="BN164" t="s">
        <v>132</v>
      </c>
      <c r="BS164">
        <v>0</v>
      </c>
      <c r="BT164">
        <v>1</v>
      </c>
      <c r="BU164">
        <v>0</v>
      </c>
      <c r="BV164">
        <v>0</v>
      </c>
      <c r="BW164">
        <v>0</v>
      </c>
      <c r="BX164">
        <v>0</v>
      </c>
      <c r="BY164">
        <v>1</v>
      </c>
      <c r="CB164" t="s">
        <v>132</v>
      </c>
      <c r="CD164" t="s">
        <v>131</v>
      </c>
      <c r="CE164">
        <v>0</v>
      </c>
      <c r="CJ164" t="s">
        <v>132</v>
      </c>
      <c r="CP164">
        <v>2138</v>
      </c>
      <c r="CQ164">
        <v>0</v>
      </c>
      <c r="CR164">
        <v>0</v>
      </c>
      <c r="CS164">
        <v>0</v>
      </c>
      <c r="CT164">
        <v>0</v>
      </c>
    </row>
    <row r="165" spans="1:98" ht="15" customHeight="1" x14ac:dyDescent="0.2">
      <c r="A165" t="s">
        <v>14988</v>
      </c>
      <c r="B165" s="1" t="s">
        <v>1246</v>
      </c>
      <c r="C165">
        <v>102400</v>
      </c>
      <c r="G165" t="s">
        <v>240</v>
      </c>
      <c r="H165" t="s">
        <v>1035</v>
      </c>
      <c r="I165" t="s">
        <v>261</v>
      </c>
      <c r="K165">
        <v>11</v>
      </c>
      <c r="L165" t="s">
        <v>14989</v>
      </c>
      <c r="N165" t="s">
        <v>14990</v>
      </c>
      <c r="O165" t="s">
        <v>14991</v>
      </c>
      <c r="P165">
        <v>310</v>
      </c>
      <c r="Q165" t="s">
        <v>14992</v>
      </c>
      <c r="R165" t="s">
        <v>4980</v>
      </c>
      <c r="S165" t="s">
        <v>14993</v>
      </c>
      <c r="T165">
        <v>21</v>
      </c>
      <c r="U165">
        <v>20</v>
      </c>
      <c r="V165">
        <v>11</v>
      </c>
      <c r="X165" t="s">
        <v>14994</v>
      </c>
      <c r="Z165" t="s">
        <v>14995</v>
      </c>
      <c r="AD165" t="s">
        <v>14996</v>
      </c>
      <c r="AF165" t="s">
        <v>14997</v>
      </c>
      <c r="AG165" t="s">
        <v>14998</v>
      </c>
      <c r="AH165" t="s">
        <v>496</v>
      </c>
      <c r="AI165" t="s">
        <v>8089</v>
      </c>
      <c r="AJ165" t="s">
        <v>14999</v>
      </c>
      <c r="AO165" t="s">
        <v>15000</v>
      </c>
      <c r="AQ165">
        <v>23</v>
      </c>
      <c r="AR165" t="s">
        <v>3943</v>
      </c>
      <c r="AS165" t="s">
        <v>15001</v>
      </c>
      <c r="AT165" t="s">
        <v>15002</v>
      </c>
      <c r="AU165" t="s">
        <v>15003</v>
      </c>
      <c r="AV165" t="s">
        <v>15004</v>
      </c>
      <c r="AX165" t="s">
        <v>15005</v>
      </c>
      <c r="AY165" t="s">
        <v>5248</v>
      </c>
      <c r="AZ165" t="s">
        <v>670</v>
      </c>
      <c r="BA165" t="s">
        <v>277</v>
      </c>
      <c r="BB165" t="s">
        <v>15006</v>
      </c>
      <c r="BD165" t="s">
        <v>14619</v>
      </c>
      <c r="BE165">
        <v>0</v>
      </c>
      <c r="BF165" t="s">
        <v>15007</v>
      </c>
      <c r="BG165" t="s">
        <v>15008</v>
      </c>
      <c r="BH165" t="s">
        <v>15009</v>
      </c>
      <c r="BL165" t="s">
        <v>132</v>
      </c>
      <c r="BM165" t="s">
        <v>132</v>
      </c>
      <c r="BN165" t="s">
        <v>132</v>
      </c>
      <c r="BS165">
        <v>0</v>
      </c>
      <c r="BT165">
        <v>0</v>
      </c>
      <c r="BU165">
        <v>0</v>
      </c>
      <c r="BV165">
        <v>1</v>
      </c>
      <c r="BW165">
        <v>0</v>
      </c>
      <c r="BX165">
        <v>0</v>
      </c>
      <c r="BY165">
        <v>1</v>
      </c>
      <c r="CB165" t="s">
        <v>132</v>
      </c>
      <c r="CD165" t="s">
        <v>131</v>
      </c>
      <c r="CE165">
        <v>0</v>
      </c>
      <c r="CJ165" t="s">
        <v>132</v>
      </c>
      <c r="CP165">
        <v>1981</v>
      </c>
      <c r="CQ165">
        <v>0</v>
      </c>
      <c r="CR165">
        <v>0</v>
      </c>
      <c r="CS165">
        <v>0</v>
      </c>
      <c r="CT165">
        <v>0</v>
      </c>
    </row>
    <row r="166" spans="1:98" ht="15" customHeight="1" x14ac:dyDescent="0.2">
      <c r="A166" t="s">
        <v>7873</v>
      </c>
      <c r="B166" s="1" t="s">
        <v>1205</v>
      </c>
      <c r="C166">
        <v>25600</v>
      </c>
      <c r="G166" t="s">
        <v>575</v>
      </c>
      <c r="H166" t="s">
        <v>102</v>
      </c>
      <c r="I166" t="s">
        <v>1555</v>
      </c>
      <c r="J166" t="s">
        <v>4890</v>
      </c>
      <c r="K166">
        <v>15</v>
      </c>
      <c r="L166" t="s">
        <v>7874</v>
      </c>
      <c r="N166" t="s">
        <v>7875</v>
      </c>
      <c r="O166" t="s">
        <v>7876</v>
      </c>
      <c r="P166">
        <v>161</v>
      </c>
      <c r="Q166" t="s">
        <v>7877</v>
      </c>
      <c r="S166" t="s">
        <v>7878</v>
      </c>
      <c r="T166">
        <v>10</v>
      </c>
      <c r="U166">
        <v>19</v>
      </c>
      <c r="V166">
        <v>18</v>
      </c>
      <c r="X166" t="s">
        <v>6039</v>
      </c>
      <c r="Z166" t="s">
        <v>3160</v>
      </c>
      <c r="AC166" t="s">
        <v>5503</v>
      </c>
      <c r="AD166" t="s">
        <v>400</v>
      </c>
      <c r="AF166" t="s">
        <v>7879</v>
      </c>
      <c r="AH166" t="s">
        <v>114</v>
      </c>
      <c r="AI166" t="s">
        <v>114</v>
      </c>
      <c r="AJ166" t="s">
        <v>7880</v>
      </c>
      <c r="AO166" t="s">
        <v>7881</v>
      </c>
      <c r="AQ166">
        <v>14</v>
      </c>
      <c r="AR166">
        <v>25</v>
      </c>
      <c r="AS166">
        <v>40</v>
      </c>
      <c r="AT166" t="s">
        <v>7882</v>
      </c>
      <c r="AU166" t="s">
        <v>7883</v>
      </c>
      <c r="AW166" t="s">
        <v>7884</v>
      </c>
      <c r="AY166" t="s">
        <v>298</v>
      </c>
      <c r="AZ166" t="s">
        <v>670</v>
      </c>
      <c r="BA166" t="s">
        <v>426</v>
      </c>
      <c r="BB166" t="s">
        <v>7885</v>
      </c>
      <c r="BD166" t="s">
        <v>7316</v>
      </c>
      <c r="BE166">
        <v>0</v>
      </c>
      <c r="BF166" t="s">
        <v>7886</v>
      </c>
      <c r="BG166" t="s">
        <v>7887</v>
      </c>
      <c r="BH166" t="s">
        <v>7888</v>
      </c>
      <c r="BS166">
        <v>0</v>
      </c>
      <c r="BT166">
        <v>0</v>
      </c>
      <c r="BU166">
        <v>1</v>
      </c>
      <c r="BV166">
        <v>0</v>
      </c>
      <c r="BW166">
        <v>0</v>
      </c>
      <c r="BX166">
        <v>0</v>
      </c>
      <c r="BY166">
        <v>0</v>
      </c>
      <c r="CD166" t="s">
        <v>131</v>
      </c>
      <c r="CE166">
        <v>0</v>
      </c>
      <c r="CJ166" t="s">
        <v>132</v>
      </c>
      <c r="CO166" t="str">
        <f>HYPERLINK("http://www.d20pfsrd.com/bestiary/monster-listings/undead/banshee","Banshee")</f>
        <v>Banshee</v>
      </c>
      <c r="CP166">
        <v>1113</v>
      </c>
      <c r="CQ166">
        <v>0</v>
      </c>
      <c r="CR166">
        <v>0</v>
      </c>
      <c r="CS166">
        <v>0</v>
      </c>
      <c r="CT166">
        <v>0</v>
      </c>
    </row>
    <row r="167" spans="1:98" ht="15" customHeight="1" x14ac:dyDescent="0.2">
      <c r="A167" t="s">
        <v>19014</v>
      </c>
      <c r="B167" s="1" t="s">
        <v>19019</v>
      </c>
      <c r="C167">
        <v>3276800</v>
      </c>
      <c r="G167" t="s">
        <v>575</v>
      </c>
      <c r="H167" t="s">
        <v>193</v>
      </c>
      <c r="I167" t="s">
        <v>103</v>
      </c>
      <c r="J167" t="s">
        <v>1138</v>
      </c>
      <c r="K167">
        <v>23</v>
      </c>
      <c r="L167" t="s">
        <v>28274</v>
      </c>
      <c r="M167" t="s">
        <v>28275</v>
      </c>
      <c r="N167" t="s">
        <v>28276</v>
      </c>
      <c r="O167" t="s">
        <v>28277</v>
      </c>
      <c r="P167">
        <v>643</v>
      </c>
      <c r="Q167" t="s">
        <v>23168</v>
      </c>
      <c r="S167" t="s">
        <v>28278</v>
      </c>
      <c r="T167">
        <v>36</v>
      </c>
      <c r="U167">
        <v>26</v>
      </c>
      <c r="V167">
        <v>31</v>
      </c>
      <c r="X167" t="s">
        <v>28279</v>
      </c>
      <c r="Y167" t="s">
        <v>23994</v>
      </c>
      <c r="Z167" t="s">
        <v>28280</v>
      </c>
      <c r="AA167" t="s">
        <v>21320</v>
      </c>
      <c r="AB167">
        <v>38</v>
      </c>
      <c r="AD167" t="s">
        <v>18936</v>
      </c>
      <c r="AF167" t="s">
        <v>28281</v>
      </c>
      <c r="AH167" t="s">
        <v>202</v>
      </c>
      <c r="AI167" t="s">
        <v>28282</v>
      </c>
      <c r="AJ167" t="s">
        <v>28283</v>
      </c>
      <c r="AK167" t="s">
        <v>28284</v>
      </c>
      <c r="AO167" t="s">
        <v>28285</v>
      </c>
      <c r="AQ167">
        <v>33</v>
      </c>
      <c r="AR167" t="s">
        <v>28286</v>
      </c>
      <c r="AS167" t="s">
        <v>28287</v>
      </c>
      <c r="AT167" t="s">
        <v>28288</v>
      </c>
      <c r="AU167" t="s">
        <v>28289</v>
      </c>
      <c r="AV167" t="s">
        <v>1065</v>
      </c>
      <c r="AW167" t="s">
        <v>28290</v>
      </c>
      <c r="AX167" t="s">
        <v>28291</v>
      </c>
      <c r="AY167" t="s">
        <v>1157</v>
      </c>
      <c r="AZ167" t="s">
        <v>18854</v>
      </c>
      <c r="BA167" t="s">
        <v>28292</v>
      </c>
      <c r="BB167" t="s">
        <v>28293</v>
      </c>
      <c r="BC167" t="s">
        <v>19016</v>
      </c>
      <c r="BD167" t="s">
        <v>28255</v>
      </c>
      <c r="BE167">
        <v>0</v>
      </c>
      <c r="BF167" t="s">
        <v>28294</v>
      </c>
      <c r="BG167" t="s">
        <v>28295</v>
      </c>
      <c r="BH167" t="s">
        <v>28296</v>
      </c>
      <c r="BI167" t="s">
        <v>132</v>
      </c>
      <c r="BS167">
        <v>0</v>
      </c>
      <c r="BT167">
        <v>0</v>
      </c>
      <c r="BU167">
        <v>1</v>
      </c>
      <c r="BV167">
        <v>0</v>
      </c>
      <c r="BW167">
        <v>0</v>
      </c>
      <c r="BX167">
        <v>0</v>
      </c>
      <c r="BY167">
        <v>1</v>
      </c>
      <c r="CD167" t="s">
        <v>131</v>
      </c>
      <c r="CE167">
        <v>0</v>
      </c>
      <c r="CJ167" t="s">
        <v>132</v>
      </c>
      <c r="CK167" t="s">
        <v>132</v>
      </c>
      <c r="CP167">
        <v>5568</v>
      </c>
      <c r="CQ167">
        <v>0</v>
      </c>
      <c r="CR167">
        <v>0</v>
      </c>
      <c r="CS167">
        <v>0</v>
      </c>
      <c r="CT167">
        <v>0</v>
      </c>
    </row>
    <row r="168" spans="1:98" ht="15" customHeight="1" x14ac:dyDescent="0.2">
      <c r="A168" t="s">
        <v>1383</v>
      </c>
      <c r="B168" s="1" t="s">
        <v>1223</v>
      </c>
      <c r="C168">
        <v>12800</v>
      </c>
      <c r="G168" t="s">
        <v>135</v>
      </c>
      <c r="H168" t="s">
        <v>102</v>
      </c>
      <c r="I168" t="s">
        <v>103</v>
      </c>
      <c r="J168" t="s">
        <v>1384</v>
      </c>
      <c r="K168">
        <v>6</v>
      </c>
      <c r="L168" t="s">
        <v>1385</v>
      </c>
      <c r="N168" t="s">
        <v>1386</v>
      </c>
      <c r="O168" t="s">
        <v>1387</v>
      </c>
      <c r="P168">
        <v>138</v>
      </c>
      <c r="Q168" t="s">
        <v>1388</v>
      </c>
      <c r="S168" t="s">
        <v>1389</v>
      </c>
      <c r="T168">
        <v>14</v>
      </c>
      <c r="U168">
        <v>14</v>
      </c>
      <c r="V168">
        <v>8</v>
      </c>
      <c r="X168" t="s">
        <v>1390</v>
      </c>
      <c r="Y168" t="s">
        <v>581</v>
      </c>
      <c r="Z168" t="s">
        <v>1412</v>
      </c>
      <c r="AA168" t="s">
        <v>1175</v>
      </c>
      <c r="AB168">
        <v>22</v>
      </c>
      <c r="AD168" t="s">
        <v>249</v>
      </c>
      <c r="AF168" t="s">
        <v>1391</v>
      </c>
      <c r="AH168" t="s">
        <v>114</v>
      </c>
      <c r="AI168" t="s">
        <v>114</v>
      </c>
      <c r="AJ168" t="s">
        <v>1392</v>
      </c>
      <c r="AK168" t="s">
        <v>1393</v>
      </c>
      <c r="AO168" t="s">
        <v>1394</v>
      </c>
      <c r="AQ168">
        <v>12</v>
      </c>
      <c r="AR168" t="s">
        <v>643</v>
      </c>
      <c r="AS168">
        <v>34</v>
      </c>
      <c r="AT168" t="s">
        <v>1395</v>
      </c>
      <c r="AU168" t="s">
        <v>1396</v>
      </c>
      <c r="AW168" t="s">
        <v>1397</v>
      </c>
      <c r="AY168" t="s">
        <v>1398</v>
      </c>
      <c r="AZ168" t="s">
        <v>1399</v>
      </c>
      <c r="BA168" t="s">
        <v>426</v>
      </c>
      <c r="BB168" t="s">
        <v>1400</v>
      </c>
      <c r="BC168" t="s">
        <v>1401</v>
      </c>
      <c r="BD168" t="s">
        <v>128</v>
      </c>
      <c r="BE168">
        <v>0</v>
      </c>
      <c r="BF168" t="s">
        <v>1402</v>
      </c>
      <c r="BG168" t="s">
        <v>1403</v>
      </c>
      <c r="BH168" t="s">
        <v>1404</v>
      </c>
      <c r="BS168">
        <v>0</v>
      </c>
      <c r="BT168">
        <v>0</v>
      </c>
      <c r="BU168">
        <v>0</v>
      </c>
      <c r="BV168">
        <v>0</v>
      </c>
      <c r="BW168">
        <v>0</v>
      </c>
      <c r="BX168">
        <v>0</v>
      </c>
      <c r="BY168">
        <v>1</v>
      </c>
      <c r="CD168" t="s">
        <v>131</v>
      </c>
      <c r="CE168">
        <v>0</v>
      </c>
      <c r="CJ168" t="s">
        <v>132</v>
      </c>
      <c r="CO168" t="str">
        <f>HYPERLINK("http://www.d20pfsrd.com/bestiary/monster-listings/outsiders/devil/barbed","Devil, Barbed")</f>
        <v>Devil, Barbed</v>
      </c>
      <c r="CP168">
        <v>88</v>
      </c>
      <c r="CQ168">
        <v>0</v>
      </c>
      <c r="CR168">
        <v>0</v>
      </c>
      <c r="CS168">
        <v>0</v>
      </c>
      <c r="CT168">
        <v>0</v>
      </c>
    </row>
    <row r="169" spans="1:98" ht="15" customHeight="1" x14ac:dyDescent="0.2">
      <c r="A169" t="s">
        <v>15010</v>
      </c>
      <c r="B169" s="1" t="s">
        <v>1918</v>
      </c>
      <c r="C169">
        <v>19200</v>
      </c>
      <c r="G169" t="s">
        <v>575</v>
      </c>
      <c r="H169" t="s">
        <v>193</v>
      </c>
      <c r="I169" t="s">
        <v>103</v>
      </c>
      <c r="J169" t="s">
        <v>576</v>
      </c>
      <c r="K169">
        <v>8</v>
      </c>
      <c r="L169" t="s">
        <v>4292</v>
      </c>
      <c r="N169" t="s">
        <v>15011</v>
      </c>
      <c r="O169" t="s">
        <v>15012</v>
      </c>
      <c r="P169">
        <v>168</v>
      </c>
      <c r="Q169" t="s">
        <v>2632</v>
      </c>
      <c r="S169" t="s">
        <v>15013</v>
      </c>
      <c r="T169">
        <v>15</v>
      </c>
      <c r="U169">
        <v>14</v>
      </c>
      <c r="V169">
        <v>10</v>
      </c>
      <c r="Y169" t="s">
        <v>581</v>
      </c>
      <c r="Z169" t="s">
        <v>15014</v>
      </c>
      <c r="AA169" t="s">
        <v>1147</v>
      </c>
      <c r="AB169">
        <v>23</v>
      </c>
      <c r="AD169" t="s">
        <v>15015</v>
      </c>
      <c r="AF169" t="s">
        <v>15016</v>
      </c>
      <c r="AH169" t="s">
        <v>202</v>
      </c>
      <c r="AI169" t="s">
        <v>202</v>
      </c>
      <c r="AJ169" t="s">
        <v>15017</v>
      </c>
      <c r="AK169" t="s">
        <v>15018</v>
      </c>
      <c r="AO169" t="s">
        <v>15019</v>
      </c>
      <c r="AQ169">
        <v>16</v>
      </c>
      <c r="AR169" t="s">
        <v>4745</v>
      </c>
      <c r="AS169">
        <v>39</v>
      </c>
      <c r="AT169" t="s">
        <v>15020</v>
      </c>
      <c r="AU169" t="s">
        <v>15021</v>
      </c>
      <c r="AW169" t="s">
        <v>15022</v>
      </c>
      <c r="AY169" t="s">
        <v>15023</v>
      </c>
      <c r="AZ169" t="s">
        <v>15024</v>
      </c>
      <c r="BA169" t="s">
        <v>426</v>
      </c>
      <c r="BB169" t="s">
        <v>15025</v>
      </c>
      <c r="BD169" t="s">
        <v>14619</v>
      </c>
      <c r="BE169">
        <v>0</v>
      </c>
      <c r="BF169" t="s">
        <v>15026</v>
      </c>
      <c r="BG169" t="s">
        <v>15027</v>
      </c>
      <c r="BH169" t="s">
        <v>15028</v>
      </c>
      <c r="BS169">
        <v>0</v>
      </c>
      <c r="BT169">
        <v>0</v>
      </c>
      <c r="BU169">
        <v>0</v>
      </c>
      <c r="BV169">
        <v>1</v>
      </c>
      <c r="BW169">
        <v>0</v>
      </c>
      <c r="BX169">
        <v>0</v>
      </c>
      <c r="BY169">
        <v>1</v>
      </c>
      <c r="CD169" t="s">
        <v>132</v>
      </c>
      <c r="CE169">
        <v>0</v>
      </c>
      <c r="CJ169" t="s">
        <v>132</v>
      </c>
      <c r="CK169" t="s">
        <v>132</v>
      </c>
      <c r="CP169">
        <v>1982</v>
      </c>
      <c r="CQ169">
        <v>0</v>
      </c>
      <c r="CR169">
        <v>0</v>
      </c>
      <c r="CS169">
        <v>0</v>
      </c>
      <c r="CT169">
        <v>0</v>
      </c>
    </row>
    <row r="170" spans="1:98" ht="15" customHeight="1" x14ac:dyDescent="0.2">
      <c r="A170" t="s">
        <v>451</v>
      </c>
      <c r="B170" s="1" t="s">
        <v>365</v>
      </c>
      <c r="C170">
        <v>1200</v>
      </c>
      <c r="G170" t="s">
        <v>135</v>
      </c>
      <c r="H170" t="s">
        <v>102</v>
      </c>
      <c r="I170" t="s">
        <v>103</v>
      </c>
      <c r="J170" t="s">
        <v>452</v>
      </c>
      <c r="K170">
        <v>6</v>
      </c>
      <c r="L170" t="s">
        <v>453</v>
      </c>
      <c r="N170" t="s">
        <v>454</v>
      </c>
      <c r="O170" t="s">
        <v>455</v>
      </c>
      <c r="P170">
        <v>45</v>
      </c>
      <c r="Q170" t="s">
        <v>456</v>
      </c>
      <c r="S170" t="s">
        <v>457</v>
      </c>
      <c r="T170">
        <v>6</v>
      </c>
      <c r="U170">
        <v>7</v>
      </c>
      <c r="V170">
        <v>7</v>
      </c>
      <c r="Y170" t="s">
        <v>458</v>
      </c>
      <c r="AD170" t="s">
        <v>249</v>
      </c>
      <c r="AF170" t="s">
        <v>459</v>
      </c>
      <c r="AH170" t="s">
        <v>114</v>
      </c>
      <c r="AI170" t="s">
        <v>114</v>
      </c>
      <c r="AJ170" t="s">
        <v>460</v>
      </c>
      <c r="AK170" t="s">
        <v>461</v>
      </c>
      <c r="AO170" t="s">
        <v>462</v>
      </c>
      <c r="AQ170">
        <v>6</v>
      </c>
      <c r="AR170">
        <v>10</v>
      </c>
      <c r="AS170" t="s">
        <v>463</v>
      </c>
      <c r="AT170" t="s">
        <v>464</v>
      </c>
      <c r="AU170" t="s">
        <v>465</v>
      </c>
      <c r="AW170" t="s">
        <v>466</v>
      </c>
      <c r="AX170" t="s">
        <v>467</v>
      </c>
      <c r="AY170" t="s">
        <v>298</v>
      </c>
      <c r="AZ170" t="s">
        <v>468</v>
      </c>
      <c r="BA170" t="s">
        <v>426</v>
      </c>
      <c r="BB170" t="s">
        <v>469</v>
      </c>
      <c r="BC170" t="s">
        <v>451</v>
      </c>
      <c r="BD170" t="s">
        <v>128</v>
      </c>
      <c r="BE170">
        <v>0</v>
      </c>
      <c r="BF170" t="s">
        <v>470</v>
      </c>
      <c r="BG170" t="s">
        <v>471</v>
      </c>
      <c r="BH170" t="s">
        <v>472</v>
      </c>
      <c r="BS170">
        <v>0</v>
      </c>
      <c r="BT170">
        <v>0</v>
      </c>
      <c r="BU170">
        <v>0</v>
      </c>
      <c r="BV170">
        <v>0</v>
      </c>
      <c r="BW170">
        <v>0</v>
      </c>
      <c r="BX170">
        <v>0</v>
      </c>
      <c r="BY170">
        <v>1</v>
      </c>
      <c r="CD170" t="s">
        <v>131</v>
      </c>
      <c r="CE170">
        <v>0</v>
      </c>
      <c r="CJ170" t="s">
        <v>132</v>
      </c>
      <c r="CO170" t="str">
        <f>HYPERLINK("http://www.d20pfsrd.com/bestiary/monster-listings/outsiders/barghest","Barghest")</f>
        <v>Barghest</v>
      </c>
      <c r="CP170">
        <v>38</v>
      </c>
      <c r="CQ170">
        <v>0</v>
      </c>
      <c r="CR170">
        <v>0</v>
      </c>
      <c r="CS170">
        <v>0</v>
      </c>
      <c r="CT170">
        <v>0</v>
      </c>
    </row>
    <row r="171" spans="1:98" ht="15" customHeight="1" x14ac:dyDescent="0.2">
      <c r="A171" t="s">
        <v>24307</v>
      </c>
      <c r="B171" s="1" t="s">
        <v>2051</v>
      </c>
      <c r="C171">
        <v>51200</v>
      </c>
      <c r="G171" t="s">
        <v>240</v>
      </c>
      <c r="H171" t="s">
        <v>1035</v>
      </c>
      <c r="I171" t="s">
        <v>432</v>
      </c>
      <c r="K171">
        <v>5</v>
      </c>
      <c r="L171" t="s">
        <v>3274</v>
      </c>
      <c r="N171" t="s">
        <v>8542</v>
      </c>
      <c r="O171" t="s">
        <v>24308</v>
      </c>
      <c r="P171">
        <v>253</v>
      </c>
      <c r="Q171" t="s">
        <v>24309</v>
      </c>
      <c r="S171" t="s">
        <v>19393</v>
      </c>
      <c r="T171">
        <v>20</v>
      </c>
      <c r="U171">
        <v>12</v>
      </c>
      <c r="V171">
        <v>11</v>
      </c>
      <c r="Z171" t="s">
        <v>437</v>
      </c>
      <c r="AD171" t="s">
        <v>376</v>
      </c>
      <c r="AF171" t="s">
        <v>24310</v>
      </c>
      <c r="AH171" t="s">
        <v>496</v>
      </c>
      <c r="AI171" t="s">
        <v>496</v>
      </c>
      <c r="AJ171" t="s">
        <v>24311</v>
      </c>
      <c r="AO171" t="s">
        <v>24312</v>
      </c>
      <c r="AQ171">
        <v>16</v>
      </c>
      <c r="AR171" s="6" t="s">
        <v>32332</v>
      </c>
      <c r="AS171" t="s">
        <v>24313</v>
      </c>
      <c r="AT171" t="s">
        <v>24314</v>
      </c>
      <c r="AU171" t="s">
        <v>24315</v>
      </c>
      <c r="AY171" t="s">
        <v>5248</v>
      </c>
      <c r="AZ171" t="s">
        <v>24316</v>
      </c>
      <c r="BA171" t="s">
        <v>255</v>
      </c>
      <c r="BB171" t="s">
        <v>24317</v>
      </c>
      <c r="BD171" t="s">
        <v>24172</v>
      </c>
      <c r="BE171">
        <v>0</v>
      </c>
      <c r="BG171" t="s">
        <v>24318</v>
      </c>
      <c r="BH171" t="s">
        <v>24319</v>
      </c>
      <c r="BI171" t="s">
        <v>132</v>
      </c>
      <c r="BK171" t="s">
        <v>132</v>
      </c>
      <c r="BS171">
        <v>0</v>
      </c>
      <c r="BT171">
        <v>0</v>
      </c>
      <c r="BU171">
        <v>0</v>
      </c>
      <c r="BV171">
        <v>0</v>
      </c>
      <c r="BW171">
        <v>0</v>
      </c>
      <c r="BX171">
        <v>0</v>
      </c>
      <c r="BY171">
        <v>1</v>
      </c>
      <c r="CD171" t="s">
        <v>131</v>
      </c>
      <c r="CE171">
        <v>0</v>
      </c>
      <c r="CJ171" t="s">
        <v>132</v>
      </c>
      <c r="CK171" t="s">
        <v>132</v>
      </c>
      <c r="CP171">
        <v>5143</v>
      </c>
      <c r="CQ171">
        <v>0</v>
      </c>
      <c r="CR171">
        <v>0</v>
      </c>
      <c r="CS171">
        <v>0</v>
      </c>
      <c r="CT171">
        <v>0</v>
      </c>
    </row>
    <row r="172" spans="1:98" ht="15" customHeight="1" x14ac:dyDescent="0.2">
      <c r="A172" t="s">
        <v>488</v>
      </c>
      <c r="B172" s="1" t="s">
        <v>306</v>
      </c>
      <c r="C172">
        <v>1600</v>
      </c>
      <c r="G172" t="s">
        <v>240</v>
      </c>
      <c r="H172" t="s">
        <v>102</v>
      </c>
      <c r="I172" t="s">
        <v>432</v>
      </c>
      <c r="K172">
        <v>1</v>
      </c>
      <c r="L172" t="s">
        <v>489</v>
      </c>
      <c r="N172" t="s">
        <v>490</v>
      </c>
      <c r="O172" t="s">
        <v>491</v>
      </c>
      <c r="P172">
        <v>52</v>
      </c>
      <c r="Q172" t="s">
        <v>492</v>
      </c>
      <c r="S172" t="s">
        <v>493</v>
      </c>
      <c r="T172">
        <v>8</v>
      </c>
      <c r="U172">
        <v>3</v>
      </c>
      <c r="V172">
        <v>2</v>
      </c>
      <c r="Z172" t="s">
        <v>494</v>
      </c>
      <c r="AC172" t="s">
        <v>495</v>
      </c>
      <c r="AD172" t="s">
        <v>496</v>
      </c>
      <c r="AF172" t="s">
        <v>497</v>
      </c>
      <c r="AH172" t="s">
        <v>114</v>
      </c>
      <c r="AI172" t="s">
        <v>114</v>
      </c>
      <c r="AJ172" t="s">
        <v>498</v>
      </c>
      <c r="AO172" t="s">
        <v>499</v>
      </c>
      <c r="AQ172">
        <v>5</v>
      </c>
      <c r="AR172">
        <v>10</v>
      </c>
      <c r="AS172" t="s">
        <v>500</v>
      </c>
      <c r="AY172" t="s">
        <v>501</v>
      </c>
      <c r="AZ172" t="s">
        <v>502</v>
      </c>
      <c r="BA172" t="s">
        <v>277</v>
      </c>
      <c r="BB172" t="s">
        <v>503</v>
      </c>
      <c r="BD172" t="s">
        <v>128</v>
      </c>
      <c r="BE172">
        <v>0</v>
      </c>
      <c r="BF172" t="s">
        <v>504</v>
      </c>
      <c r="BG172" t="s">
        <v>505</v>
      </c>
      <c r="BH172" t="s">
        <v>506</v>
      </c>
      <c r="BS172">
        <v>0</v>
      </c>
      <c r="BT172">
        <v>0</v>
      </c>
      <c r="BU172">
        <v>0</v>
      </c>
      <c r="BV172">
        <v>0</v>
      </c>
      <c r="BW172">
        <v>0</v>
      </c>
      <c r="BX172">
        <v>0</v>
      </c>
      <c r="BY172">
        <v>1</v>
      </c>
      <c r="CD172" t="s">
        <v>131</v>
      </c>
      <c r="CE172">
        <v>0</v>
      </c>
      <c r="CJ172" t="s">
        <v>132</v>
      </c>
      <c r="CO172" t="str">
        <f>HYPERLINK("http://www.d20pfsrd.com/bestiary/monster-listings/plants/basidirond","Basidirond")</f>
        <v>Basidirond</v>
      </c>
      <c r="CP172">
        <v>40</v>
      </c>
      <c r="CQ172">
        <v>0</v>
      </c>
      <c r="CR172">
        <v>0</v>
      </c>
      <c r="CS172">
        <v>0</v>
      </c>
      <c r="CT172">
        <v>0</v>
      </c>
    </row>
    <row r="173" spans="1:98" ht="15" customHeight="1" x14ac:dyDescent="0.2">
      <c r="A173" t="s">
        <v>6012</v>
      </c>
      <c r="B173" s="1" t="s">
        <v>2051</v>
      </c>
      <c r="C173">
        <v>51200</v>
      </c>
      <c r="G173" t="s">
        <v>135</v>
      </c>
      <c r="H173" t="s">
        <v>102</v>
      </c>
      <c r="I173" t="s">
        <v>103</v>
      </c>
      <c r="J173" t="s">
        <v>1384</v>
      </c>
      <c r="K173">
        <v>10</v>
      </c>
      <c r="L173" t="s">
        <v>6013</v>
      </c>
      <c r="N173" t="s">
        <v>6014</v>
      </c>
      <c r="O173" t="s">
        <v>6015</v>
      </c>
      <c r="P173">
        <v>200</v>
      </c>
      <c r="Q173" t="s">
        <v>4617</v>
      </c>
      <c r="S173" t="s">
        <v>6016</v>
      </c>
      <c r="T173">
        <v>12</v>
      </c>
      <c r="U173">
        <v>18</v>
      </c>
      <c r="V173">
        <v>16</v>
      </c>
      <c r="Y173" t="s">
        <v>581</v>
      </c>
      <c r="Z173" t="s">
        <v>1412</v>
      </c>
      <c r="AA173" t="s">
        <v>1175</v>
      </c>
      <c r="AB173">
        <v>26</v>
      </c>
      <c r="AD173" t="s">
        <v>6017</v>
      </c>
      <c r="AF173" t="s">
        <v>6018</v>
      </c>
      <c r="AH173" t="s">
        <v>114</v>
      </c>
      <c r="AI173" t="s">
        <v>6019</v>
      </c>
      <c r="AJ173" t="s">
        <v>6020</v>
      </c>
      <c r="AK173" t="s">
        <v>6021</v>
      </c>
      <c r="AO173" t="s">
        <v>6022</v>
      </c>
      <c r="AQ173">
        <v>16</v>
      </c>
      <c r="AR173">
        <v>24</v>
      </c>
      <c r="AS173">
        <v>40</v>
      </c>
      <c r="AT173" t="s">
        <v>6023</v>
      </c>
      <c r="AU173" t="s">
        <v>6024</v>
      </c>
      <c r="AV173" t="s">
        <v>6025</v>
      </c>
      <c r="AW173" t="s">
        <v>6026</v>
      </c>
      <c r="AX173" t="s">
        <v>6027</v>
      </c>
      <c r="AY173" t="s">
        <v>1398</v>
      </c>
      <c r="AZ173" t="s">
        <v>670</v>
      </c>
      <c r="BA173" t="s">
        <v>6028</v>
      </c>
      <c r="BB173" t="s">
        <v>6029</v>
      </c>
      <c r="BD173" t="s">
        <v>6030</v>
      </c>
      <c r="BE173">
        <v>0</v>
      </c>
      <c r="BF173" t="s">
        <v>6031</v>
      </c>
      <c r="BG173" t="s">
        <v>6032</v>
      </c>
      <c r="BH173" t="s">
        <v>6033</v>
      </c>
      <c r="BS173">
        <v>0</v>
      </c>
      <c r="BT173">
        <v>0</v>
      </c>
      <c r="BU173">
        <v>0</v>
      </c>
      <c r="BV173">
        <v>0</v>
      </c>
      <c r="BW173">
        <v>0</v>
      </c>
      <c r="BX173">
        <v>0</v>
      </c>
      <c r="BY173">
        <v>0</v>
      </c>
      <c r="CD173" t="s">
        <v>131</v>
      </c>
      <c r="CE173">
        <v>0</v>
      </c>
      <c r="CJ173" t="s">
        <v>132</v>
      </c>
      <c r="CP173">
        <v>476</v>
      </c>
      <c r="CQ173">
        <v>0</v>
      </c>
      <c r="CR173">
        <v>0</v>
      </c>
      <c r="CS173">
        <v>0</v>
      </c>
      <c r="CT173">
        <v>0</v>
      </c>
    </row>
    <row r="174" spans="1:98" ht="15" customHeight="1" x14ac:dyDescent="0.2">
      <c r="A174" t="s">
        <v>507</v>
      </c>
      <c r="B174" s="1" t="s">
        <v>306</v>
      </c>
      <c r="C174">
        <v>1600</v>
      </c>
      <c r="G174" t="s">
        <v>240</v>
      </c>
      <c r="H174" t="s">
        <v>102</v>
      </c>
      <c r="I174" t="s">
        <v>261</v>
      </c>
      <c r="K174">
        <v>-1</v>
      </c>
      <c r="L174" t="s">
        <v>508</v>
      </c>
      <c r="N174" t="s">
        <v>509</v>
      </c>
      <c r="O174" t="s">
        <v>510</v>
      </c>
      <c r="P174">
        <v>52</v>
      </c>
      <c r="Q174" t="s">
        <v>511</v>
      </c>
      <c r="S174" t="s">
        <v>512</v>
      </c>
      <c r="T174">
        <v>9</v>
      </c>
      <c r="U174">
        <v>4</v>
      </c>
      <c r="V174">
        <v>5</v>
      </c>
      <c r="AD174" t="s">
        <v>496</v>
      </c>
      <c r="AF174" t="s">
        <v>513</v>
      </c>
      <c r="AH174" t="s">
        <v>114</v>
      </c>
      <c r="AI174" t="s">
        <v>114</v>
      </c>
      <c r="AJ174" t="s">
        <v>514</v>
      </c>
      <c r="AO174" t="s">
        <v>515</v>
      </c>
      <c r="AQ174">
        <v>7</v>
      </c>
      <c r="AR174">
        <v>10</v>
      </c>
      <c r="AS174" t="s">
        <v>516</v>
      </c>
      <c r="AT174" t="s">
        <v>517</v>
      </c>
      <c r="AU174" t="s">
        <v>518</v>
      </c>
      <c r="AV174" t="s">
        <v>519</v>
      </c>
      <c r="AY174" t="s">
        <v>298</v>
      </c>
      <c r="AZ174" t="s">
        <v>520</v>
      </c>
      <c r="BA174" t="s">
        <v>277</v>
      </c>
      <c r="BB174" t="s">
        <v>521</v>
      </c>
      <c r="BD174" t="s">
        <v>128</v>
      </c>
      <c r="BE174">
        <v>0</v>
      </c>
      <c r="BF174" t="s">
        <v>522</v>
      </c>
      <c r="BG174" t="s">
        <v>523</v>
      </c>
      <c r="BH174" t="s">
        <v>524</v>
      </c>
      <c r="BS174">
        <v>0</v>
      </c>
      <c r="BT174">
        <v>0</v>
      </c>
      <c r="BU174">
        <v>0</v>
      </c>
      <c r="BV174">
        <v>0</v>
      </c>
      <c r="BW174">
        <v>0</v>
      </c>
      <c r="BX174">
        <v>0</v>
      </c>
      <c r="BY174">
        <v>1</v>
      </c>
      <c r="CD174" t="s">
        <v>131</v>
      </c>
      <c r="CE174">
        <v>0</v>
      </c>
      <c r="CJ174" t="s">
        <v>132</v>
      </c>
      <c r="CO174" t="str">
        <f>HYPERLINK("http://www.d20pfsrd.com/bestiary/monster-listings/magical-beasts/basilisk","Basilisk")</f>
        <v>Basilisk</v>
      </c>
      <c r="CP174">
        <v>41</v>
      </c>
      <c r="CQ174">
        <v>0</v>
      </c>
      <c r="CR174">
        <v>0</v>
      </c>
      <c r="CS174">
        <v>0</v>
      </c>
      <c r="CT174">
        <v>0</v>
      </c>
    </row>
    <row r="175" spans="1:98" ht="15" customHeight="1" x14ac:dyDescent="0.2">
      <c r="A175" t="s">
        <v>17366</v>
      </c>
      <c r="B175" s="1" t="s">
        <v>1918</v>
      </c>
      <c r="C175">
        <v>19200</v>
      </c>
      <c r="G175" t="s">
        <v>240</v>
      </c>
      <c r="H175" t="s">
        <v>1035</v>
      </c>
      <c r="I175" t="s">
        <v>332</v>
      </c>
      <c r="K175">
        <v>5</v>
      </c>
      <c r="L175" t="s">
        <v>17367</v>
      </c>
      <c r="N175" t="s">
        <v>17368</v>
      </c>
      <c r="O175" t="s">
        <v>17369</v>
      </c>
      <c r="P175">
        <v>161</v>
      </c>
      <c r="Q175" t="s">
        <v>17370</v>
      </c>
      <c r="S175" t="s">
        <v>17371</v>
      </c>
      <c r="T175">
        <v>17</v>
      </c>
      <c r="U175">
        <v>11</v>
      </c>
      <c r="V175">
        <v>7</v>
      </c>
      <c r="AD175" t="s">
        <v>7018</v>
      </c>
      <c r="AF175" t="s">
        <v>17372</v>
      </c>
      <c r="AH175" t="s">
        <v>496</v>
      </c>
      <c r="AI175" t="s">
        <v>496</v>
      </c>
      <c r="AJ175" t="s">
        <v>17373</v>
      </c>
      <c r="AO175" t="s">
        <v>17374</v>
      </c>
      <c r="AQ175">
        <v>12</v>
      </c>
      <c r="AR175">
        <v>31</v>
      </c>
      <c r="AS175">
        <v>42</v>
      </c>
      <c r="AT175" t="s">
        <v>17375</v>
      </c>
      <c r="AU175" t="s">
        <v>17376</v>
      </c>
      <c r="AV175" t="s">
        <v>323</v>
      </c>
      <c r="AX175" t="s">
        <v>1026</v>
      </c>
      <c r="AY175" t="s">
        <v>8150</v>
      </c>
      <c r="AZ175" t="s">
        <v>17377</v>
      </c>
      <c r="BA175" t="s">
        <v>255</v>
      </c>
      <c r="BB175" t="s">
        <v>17378</v>
      </c>
      <c r="BC175" t="s">
        <v>10360</v>
      </c>
      <c r="BD175" t="s">
        <v>14619</v>
      </c>
      <c r="BE175">
        <v>0</v>
      </c>
      <c r="BG175" t="s">
        <v>17379</v>
      </c>
      <c r="BH175" t="s">
        <v>17380</v>
      </c>
      <c r="BL175" t="s">
        <v>132</v>
      </c>
      <c r="BM175" t="s">
        <v>132</v>
      </c>
      <c r="BN175" t="s">
        <v>132</v>
      </c>
      <c r="BS175">
        <v>0</v>
      </c>
      <c r="BT175">
        <v>1</v>
      </c>
      <c r="BU175">
        <v>0</v>
      </c>
      <c r="BV175">
        <v>0</v>
      </c>
      <c r="BW175">
        <v>0</v>
      </c>
      <c r="BX175">
        <v>1</v>
      </c>
      <c r="BY175">
        <v>0</v>
      </c>
      <c r="CB175" t="s">
        <v>132</v>
      </c>
      <c r="CD175" t="s">
        <v>131</v>
      </c>
      <c r="CE175">
        <v>0</v>
      </c>
      <c r="CJ175" t="s">
        <v>132</v>
      </c>
      <c r="CP175">
        <v>2139</v>
      </c>
      <c r="CQ175">
        <v>0</v>
      </c>
      <c r="CR175">
        <v>0</v>
      </c>
      <c r="CS175">
        <v>0</v>
      </c>
      <c r="CT175">
        <v>0</v>
      </c>
    </row>
    <row r="176" spans="1:98" ht="15" customHeight="1" x14ac:dyDescent="0.2">
      <c r="A176" t="s">
        <v>538</v>
      </c>
      <c r="B176" s="1" t="s">
        <v>2822</v>
      </c>
      <c r="C176">
        <v>50</v>
      </c>
      <c r="G176" t="s">
        <v>240</v>
      </c>
      <c r="H176" t="s">
        <v>850</v>
      </c>
      <c r="I176" t="s">
        <v>332</v>
      </c>
      <c r="K176">
        <v>2</v>
      </c>
      <c r="L176" t="s">
        <v>2823</v>
      </c>
      <c r="N176" t="s">
        <v>2824</v>
      </c>
      <c r="O176" t="s">
        <v>2825</v>
      </c>
      <c r="P176">
        <v>2</v>
      </c>
      <c r="Q176" t="s">
        <v>2826</v>
      </c>
      <c r="S176" t="s">
        <v>2827</v>
      </c>
      <c r="T176">
        <v>0</v>
      </c>
      <c r="U176">
        <v>4</v>
      </c>
      <c r="V176">
        <v>2</v>
      </c>
      <c r="AD176" t="s">
        <v>2828</v>
      </c>
      <c r="AF176" t="s">
        <v>2829</v>
      </c>
      <c r="AH176" t="s">
        <v>2830</v>
      </c>
      <c r="AI176" t="s">
        <v>318</v>
      </c>
      <c r="AO176" t="s">
        <v>2831</v>
      </c>
      <c r="AQ176">
        <v>0</v>
      </c>
      <c r="AR176">
        <v>-2</v>
      </c>
      <c r="AS176">
        <v>3</v>
      </c>
      <c r="AT176" t="s">
        <v>1734</v>
      </c>
      <c r="AU176" t="s">
        <v>2832</v>
      </c>
      <c r="AV176" t="s">
        <v>323</v>
      </c>
      <c r="AY176" t="s">
        <v>2833</v>
      </c>
      <c r="AZ176" t="s">
        <v>2834</v>
      </c>
      <c r="BA176" t="s">
        <v>255</v>
      </c>
      <c r="BB176" t="s">
        <v>2835</v>
      </c>
      <c r="BC176" t="s">
        <v>2836</v>
      </c>
      <c r="BD176" t="s">
        <v>128</v>
      </c>
      <c r="BE176">
        <v>0</v>
      </c>
      <c r="BG176" t="s">
        <v>2837</v>
      </c>
      <c r="BH176" t="s">
        <v>2838</v>
      </c>
      <c r="BI176" t="s">
        <v>132</v>
      </c>
      <c r="BS176">
        <v>0</v>
      </c>
      <c r="BT176">
        <v>0</v>
      </c>
      <c r="BU176">
        <v>1</v>
      </c>
      <c r="BV176">
        <v>0</v>
      </c>
      <c r="BW176">
        <v>0</v>
      </c>
      <c r="BX176">
        <v>0</v>
      </c>
      <c r="BY176">
        <v>1</v>
      </c>
      <c r="CD176" t="s">
        <v>131</v>
      </c>
      <c r="CE176">
        <v>0</v>
      </c>
      <c r="CF176" t="s">
        <v>132</v>
      </c>
      <c r="CJ176" t="s">
        <v>132</v>
      </c>
      <c r="CK176" t="s">
        <v>132</v>
      </c>
      <c r="CO176" t="str">
        <f>HYPERLINK("http://www.d20pfsrd.com/bestiary/monster-listings/animals/bat/bat","Bat")</f>
        <v>Bat</v>
      </c>
      <c r="CP176">
        <v>181</v>
      </c>
      <c r="CQ176">
        <v>0</v>
      </c>
      <c r="CR176">
        <v>0</v>
      </c>
      <c r="CS176">
        <v>0</v>
      </c>
      <c r="CT176">
        <v>0</v>
      </c>
    </row>
    <row r="177" spans="1:98" ht="15" customHeight="1" x14ac:dyDescent="0.2">
      <c r="A177" t="s">
        <v>6417</v>
      </c>
      <c r="B177" s="1" t="s">
        <v>283</v>
      </c>
      <c r="C177">
        <v>600</v>
      </c>
      <c r="G177" t="s">
        <v>240</v>
      </c>
      <c r="H177" t="s">
        <v>850</v>
      </c>
      <c r="I177" t="s">
        <v>332</v>
      </c>
      <c r="J177" t="s">
        <v>308</v>
      </c>
      <c r="K177">
        <v>2</v>
      </c>
      <c r="L177" t="s">
        <v>6418</v>
      </c>
      <c r="N177" t="s">
        <v>2824</v>
      </c>
      <c r="O177" t="s">
        <v>2825</v>
      </c>
      <c r="P177">
        <v>13</v>
      </c>
      <c r="Q177" t="s">
        <v>5115</v>
      </c>
      <c r="S177" t="s">
        <v>6419</v>
      </c>
      <c r="T177">
        <v>3</v>
      </c>
      <c r="U177">
        <v>7</v>
      </c>
      <c r="V177">
        <v>3</v>
      </c>
      <c r="X177" t="s">
        <v>314</v>
      </c>
      <c r="Z177" t="s">
        <v>315</v>
      </c>
      <c r="AD177" t="s">
        <v>2828</v>
      </c>
      <c r="AF177" t="s">
        <v>6420</v>
      </c>
      <c r="AH177" t="s">
        <v>202</v>
      </c>
      <c r="AI177" t="s">
        <v>318</v>
      </c>
      <c r="AJ177" t="s">
        <v>6421</v>
      </c>
      <c r="AO177" t="s">
        <v>6422</v>
      </c>
      <c r="AQ177">
        <v>2</v>
      </c>
      <c r="AR177" t="s">
        <v>321</v>
      </c>
      <c r="AS177" t="s">
        <v>321</v>
      </c>
      <c r="AT177" t="s">
        <v>6423</v>
      </c>
      <c r="AU177" t="s">
        <v>6424</v>
      </c>
      <c r="AV177" t="s">
        <v>534</v>
      </c>
      <c r="AX177" t="s">
        <v>314</v>
      </c>
      <c r="AY177" t="s">
        <v>535</v>
      </c>
      <c r="AZ177" t="s">
        <v>6425</v>
      </c>
      <c r="BA177" t="s">
        <v>255</v>
      </c>
      <c r="BB177" t="s">
        <v>6426</v>
      </c>
      <c r="BC177" t="s">
        <v>538</v>
      </c>
      <c r="BD177" t="s">
        <v>128</v>
      </c>
      <c r="BE177">
        <v>0</v>
      </c>
      <c r="BF177" t="s">
        <v>6427</v>
      </c>
      <c r="BG177" t="s">
        <v>6428</v>
      </c>
      <c r="BH177" t="s">
        <v>6429</v>
      </c>
      <c r="BS177">
        <v>0</v>
      </c>
      <c r="BT177">
        <v>0</v>
      </c>
      <c r="BU177">
        <v>1</v>
      </c>
      <c r="BV177">
        <v>0</v>
      </c>
      <c r="BW177">
        <v>0</v>
      </c>
      <c r="BX177">
        <v>0</v>
      </c>
      <c r="BY177">
        <v>1</v>
      </c>
      <c r="CD177" t="s">
        <v>131</v>
      </c>
      <c r="CE177">
        <v>0</v>
      </c>
      <c r="CJ177" t="s">
        <v>132</v>
      </c>
      <c r="CO177" t="str">
        <f>HYPERLINK("http://www.d20pfsrd.com/bestiary/monster-listings/animals/bat/bat-swarm","Bat, Swarm")</f>
        <v>Bat, Swarm</v>
      </c>
      <c r="CP177">
        <v>718</v>
      </c>
      <c r="CQ177">
        <v>0</v>
      </c>
      <c r="CR177">
        <v>0</v>
      </c>
      <c r="CS177">
        <v>0</v>
      </c>
      <c r="CT177">
        <v>0</v>
      </c>
    </row>
    <row r="178" spans="1:98" ht="15" customHeight="1" x14ac:dyDescent="0.2">
      <c r="A178" t="s">
        <v>15029</v>
      </c>
      <c r="B178" s="1" t="s">
        <v>1034</v>
      </c>
      <c r="C178">
        <v>6400</v>
      </c>
      <c r="G178" t="s">
        <v>1053</v>
      </c>
      <c r="H178" t="s">
        <v>102</v>
      </c>
      <c r="I178" t="s">
        <v>1555</v>
      </c>
      <c r="K178">
        <v>10</v>
      </c>
      <c r="L178" t="s">
        <v>3154</v>
      </c>
      <c r="N178" t="s">
        <v>15030</v>
      </c>
      <c r="O178" t="s">
        <v>15031</v>
      </c>
      <c r="P178">
        <v>97</v>
      </c>
      <c r="Q178" t="s">
        <v>15032</v>
      </c>
      <c r="S178" t="s">
        <v>15033</v>
      </c>
      <c r="T178">
        <v>7</v>
      </c>
      <c r="U178">
        <v>11</v>
      </c>
      <c r="V178">
        <v>9</v>
      </c>
      <c r="Z178" t="s">
        <v>3160</v>
      </c>
      <c r="AD178" t="s">
        <v>4314</v>
      </c>
      <c r="AF178" t="s">
        <v>15034</v>
      </c>
      <c r="AG178" t="s">
        <v>15035</v>
      </c>
      <c r="AH178" t="s">
        <v>114</v>
      </c>
      <c r="AI178" t="s">
        <v>114</v>
      </c>
      <c r="AJ178" t="s">
        <v>15036</v>
      </c>
      <c r="AO178" t="s">
        <v>15037</v>
      </c>
      <c r="AQ178">
        <v>11</v>
      </c>
      <c r="AR178">
        <v>14</v>
      </c>
      <c r="AS178">
        <v>31</v>
      </c>
      <c r="AT178" t="s">
        <v>15038</v>
      </c>
      <c r="AU178" t="s">
        <v>15039</v>
      </c>
      <c r="AW178" t="s">
        <v>647</v>
      </c>
      <c r="AY178" t="s">
        <v>298</v>
      </c>
      <c r="AZ178" t="s">
        <v>15040</v>
      </c>
      <c r="BA178" t="s">
        <v>15041</v>
      </c>
      <c r="BB178" t="s">
        <v>15042</v>
      </c>
      <c r="BD178" t="s">
        <v>14619</v>
      </c>
      <c r="BE178">
        <v>0</v>
      </c>
      <c r="BF178" t="s">
        <v>15043</v>
      </c>
      <c r="BG178" t="s">
        <v>15044</v>
      </c>
      <c r="BH178" t="s">
        <v>15045</v>
      </c>
      <c r="BS178">
        <v>0</v>
      </c>
      <c r="BT178">
        <v>0</v>
      </c>
      <c r="BU178">
        <v>1</v>
      </c>
      <c r="BV178">
        <v>0</v>
      </c>
      <c r="BW178">
        <v>0</v>
      </c>
      <c r="BX178">
        <v>0</v>
      </c>
      <c r="BY178">
        <v>1</v>
      </c>
      <c r="CD178" t="s">
        <v>132</v>
      </c>
      <c r="CE178">
        <v>0</v>
      </c>
      <c r="CF178" t="s">
        <v>132</v>
      </c>
      <c r="CJ178" t="s">
        <v>132</v>
      </c>
      <c r="CK178" t="s">
        <v>132</v>
      </c>
      <c r="CP178">
        <v>1983</v>
      </c>
      <c r="CQ178">
        <v>0</v>
      </c>
      <c r="CR178">
        <v>0</v>
      </c>
      <c r="CS178">
        <v>0</v>
      </c>
      <c r="CT178">
        <v>0</v>
      </c>
    </row>
    <row r="179" spans="1:98" ht="15" customHeight="1" x14ac:dyDescent="0.2">
      <c r="A179" t="s">
        <v>1405</v>
      </c>
      <c r="B179" s="1" t="s">
        <v>306</v>
      </c>
      <c r="C179">
        <v>1600</v>
      </c>
      <c r="G179" t="s">
        <v>135</v>
      </c>
      <c r="H179" t="s">
        <v>102</v>
      </c>
      <c r="I179" t="s">
        <v>103</v>
      </c>
      <c r="J179" t="s">
        <v>1384</v>
      </c>
      <c r="K179">
        <v>6</v>
      </c>
      <c r="L179" t="s">
        <v>1406</v>
      </c>
      <c r="N179" t="s">
        <v>1407</v>
      </c>
      <c r="O179" t="s">
        <v>1408</v>
      </c>
      <c r="P179">
        <v>57</v>
      </c>
      <c r="Q179" t="s">
        <v>1409</v>
      </c>
      <c r="S179" t="s">
        <v>1410</v>
      </c>
      <c r="T179">
        <v>9</v>
      </c>
      <c r="U179">
        <v>7</v>
      </c>
      <c r="V179">
        <v>3</v>
      </c>
      <c r="Y179" t="s">
        <v>1411</v>
      </c>
      <c r="Z179" t="s">
        <v>1412</v>
      </c>
      <c r="AA179" t="s">
        <v>1175</v>
      </c>
      <c r="AB179">
        <v>16</v>
      </c>
      <c r="AD179" t="s">
        <v>376</v>
      </c>
      <c r="AF179" t="s">
        <v>1413</v>
      </c>
      <c r="AH179" t="s">
        <v>114</v>
      </c>
      <c r="AI179" t="s">
        <v>1414</v>
      </c>
      <c r="AJ179" t="s">
        <v>1415</v>
      </c>
      <c r="AK179" t="s">
        <v>1416</v>
      </c>
      <c r="AO179" t="s">
        <v>1417</v>
      </c>
      <c r="AQ179">
        <v>6</v>
      </c>
      <c r="AR179">
        <v>10</v>
      </c>
      <c r="AS179">
        <v>22</v>
      </c>
      <c r="AT179" t="s">
        <v>1418</v>
      </c>
      <c r="AU179" t="s">
        <v>1419</v>
      </c>
      <c r="AW179" t="s">
        <v>1420</v>
      </c>
      <c r="AY179" t="s">
        <v>1398</v>
      </c>
      <c r="AZ179" t="s">
        <v>1421</v>
      </c>
      <c r="BA179" t="s">
        <v>1422</v>
      </c>
      <c r="BB179" t="s">
        <v>1423</v>
      </c>
      <c r="BC179" t="s">
        <v>1401</v>
      </c>
      <c r="BD179" t="s">
        <v>1424</v>
      </c>
      <c r="BE179">
        <v>0</v>
      </c>
      <c r="BF179" t="s">
        <v>1425</v>
      </c>
      <c r="BG179" t="s">
        <v>1426</v>
      </c>
      <c r="BH179" t="s">
        <v>1427</v>
      </c>
      <c r="BS179">
        <v>0</v>
      </c>
      <c r="BT179">
        <v>0</v>
      </c>
      <c r="BU179">
        <v>0</v>
      </c>
      <c r="BV179">
        <v>0</v>
      </c>
      <c r="BW179">
        <v>0</v>
      </c>
      <c r="BX179">
        <v>0</v>
      </c>
      <c r="BY179">
        <v>1</v>
      </c>
      <c r="CD179" t="s">
        <v>131</v>
      </c>
      <c r="CE179">
        <v>0</v>
      </c>
      <c r="CJ179" t="s">
        <v>132</v>
      </c>
      <c r="CO179" t="str">
        <f>HYPERLINK("http://www.d20pfsrd.com/bestiary/monster-listings/outsiders/devil/bearded","Devil, Bearded")</f>
        <v>Devil, Bearded</v>
      </c>
      <c r="CP179">
        <v>89</v>
      </c>
      <c r="CQ179">
        <v>0</v>
      </c>
      <c r="CR179">
        <v>0</v>
      </c>
      <c r="CS179">
        <v>0</v>
      </c>
      <c r="CT179">
        <v>0</v>
      </c>
    </row>
    <row r="180" spans="1:98" ht="15" customHeight="1" x14ac:dyDescent="0.2">
      <c r="A180" t="s">
        <v>573</v>
      </c>
      <c r="B180" s="1" t="s">
        <v>574</v>
      </c>
      <c r="C180">
        <v>9600</v>
      </c>
      <c r="G180" t="s">
        <v>575</v>
      </c>
      <c r="H180" t="s">
        <v>136</v>
      </c>
      <c r="I180" t="s">
        <v>103</v>
      </c>
      <c r="J180" t="s">
        <v>576</v>
      </c>
      <c r="K180">
        <v>5</v>
      </c>
      <c r="L180" t="s">
        <v>474</v>
      </c>
      <c r="N180" t="s">
        <v>577</v>
      </c>
      <c r="O180" t="s">
        <v>578</v>
      </c>
      <c r="P180">
        <v>150</v>
      </c>
      <c r="Q180" t="s">
        <v>579</v>
      </c>
      <c r="S180" t="s">
        <v>580</v>
      </c>
      <c r="T180">
        <v>15</v>
      </c>
      <c r="U180">
        <v>11</v>
      </c>
      <c r="V180">
        <v>7</v>
      </c>
      <c r="Y180" t="s">
        <v>581</v>
      </c>
      <c r="AD180" t="s">
        <v>582</v>
      </c>
      <c r="AF180" t="s">
        <v>583</v>
      </c>
      <c r="AH180" t="s">
        <v>147</v>
      </c>
      <c r="AI180" t="s">
        <v>147</v>
      </c>
      <c r="AJ180" t="s">
        <v>584</v>
      </c>
      <c r="AK180" t="s">
        <v>585</v>
      </c>
      <c r="AO180" t="s">
        <v>586</v>
      </c>
      <c r="AQ180">
        <v>12</v>
      </c>
      <c r="AR180">
        <v>23</v>
      </c>
      <c r="AS180" t="s">
        <v>587</v>
      </c>
      <c r="AT180" t="s">
        <v>588</v>
      </c>
      <c r="AU180" t="s">
        <v>589</v>
      </c>
      <c r="AV180" t="s">
        <v>590</v>
      </c>
      <c r="AW180" t="s">
        <v>591</v>
      </c>
      <c r="AY180" t="s">
        <v>592</v>
      </c>
      <c r="AZ180" t="s">
        <v>593</v>
      </c>
      <c r="BA180" t="s">
        <v>426</v>
      </c>
      <c r="BB180" t="s">
        <v>594</v>
      </c>
      <c r="BD180" t="s">
        <v>128</v>
      </c>
      <c r="BE180">
        <v>0</v>
      </c>
      <c r="BF180" t="s">
        <v>595</v>
      </c>
      <c r="BG180" t="s">
        <v>596</v>
      </c>
      <c r="BH180" t="s">
        <v>597</v>
      </c>
      <c r="BS180">
        <v>0</v>
      </c>
      <c r="BT180">
        <v>0</v>
      </c>
      <c r="BU180">
        <v>0</v>
      </c>
      <c r="BV180">
        <v>1</v>
      </c>
      <c r="BW180">
        <v>0</v>
      </c>
      <c r="BX180">
        <v>0</v>
      </c>
      <c r="BY180">
        <v>1</v>
      </c>
      <c r="CD180" t="s">
        <v>131</v>
      </c>
      <c r="CE180">
        <v>0</v>
      </c>
      <c r="CJ180" t="s">
        <v>132</v>
      </c>
      <c r="CO180" t="str">
        <f>HYPERLINK("http://www.d20pfsrd.com/bestiary/monster-listings/outsiders/bebilith","Bebilith")</f>
        <v>Bebilith</v>
      </c>
      <c r="CP180">
        <v>45</v>
      </c>
      <c r="CQ180">
        <v>0</v>
      </c>
      <c r="CR180">
        <v>0</v>
      </c>
      <c r="CS180">
        <v>0</v>
      </c>
      <c r="CT180">
        <v>0</v>
      </c>
    </row>
    <row r="181" spans="1:98" ht="15" customHeight="1" x14ac:dyDescent="0.2">
      <c r="A181" t="s">
        <v>31659</v>
      </c>
      <c r="B181" s="1" t="s">
        <v>1034</v>
      </c>
      <c r="C181">
        <v>6400</v>
      </c>
      <c r="G181" t="s">
        <v>1053</v>
      </c>
      <c r="H181" t="s">
        <v>102</v>
      </c>
      <c r="I181" t="s">
        <v>137</v>
      </c>
      <c r="K181">
        <v>6</v>
      </c>
      <c r="L181" t="s">
        <v>9794</v>
      </c>
      <c r="N181" t="s">
        <v>1448</v>
      </c>
      <c r="O181" t="s">
        <v>1449</v>
      </c>
      <c r="P181">
        <v>110</v>
      </c>
      <c r="Q181" t="s">
        <v>18848</v>
      </c>
      <c r="R181" t="s">
        <v>4980</v>
      </c>
      <c r="S181" t="s">
        <v>4294</v>
      </c>
      <c r="T181">
        <v>8</v>
      </c>
      <c r="U181">
        <v>10</v>
      </c>
      <c r="V181">
        <v>10</v>
      </c>
      <c r="X181" t="s">
        <v>3300</v>
      </c>
      <c r="Y181" t="s">
        <v>6936</v>
      </c>
      <c r="Z181" t="s">
        <v>31660</v>
      </c>
      <c r="AD181" t="s">
        <v>4314</v>
      </c>
      <c r="AF181" t="s">
        <v>31661</v>
      </c>
      <c r="AH181" t="s">
        <v>114</v>
      </c>
      <c r="AI181" t="s">
        <v>114</v>
      </c>
      <c r="AK181" t="s">
        <v>31662</v>
      </c>
      <c r="AO181" t="s">
        <v>31663</v>
      </c>
      <c r="AQ181">
        <v>9</v>
      </c>
      <c r="AR181">
        <v>9</v>
      </c>
      <c r="AS181">
        <v>26</v>
      </c>
      <c r="AT181" t="s">
        <v>31664</v>
      </c>
      <c r="AU181" t="s">
        <v>31665</v>
      </c>
      <c r="AW181" t="s">
        <v>31666</v>
      </c>
      <c r="AX181" t="s">
        <v>31667</v>
      </c>
      <c r="AY181" t="s">
        <v>31668</v>
      </c>
      <c r="AZ181" t="s">
        <v>670</v>
      </c>
      <c r="BA181" t="s">
        <v>156</v>
      </c>
      <c r="BB181" t="s">
        <v>31669</v>
      </c>
      <c r="BD181" t="s">
        <v>31655</v>
      </c>
      <c r="BE181">
        <v>0</v>
      </c>
      <c r="BF181" t="s">
        <v>31670</v>
      </c>
      <c r="BG181" t="s">
        <v>31671</v>
      </c>
      <c r="BH181" t="s">
        <v>31672</v>
      </c>
      <c r="BS181">
        <v>0</v>
      </c>
      <c r="BT181">
        <v>0</v>
      </c>
      <c r="BU181">
        <v>1</v>
      </c>
      <c r="BV181">
        <v>0</v>
      </c>
      <c r="BW181">
        <v>0</v>
      </c>
      <c r="BX181">
        <v>0</v>
      </c>
      <c r="BY181">
        <v>1</v>
      </c>
      <c r="CD181" t="s">
        <v>132</v>
      </c>
      <c r="CE181">
        <v>0</v>
      </c>
      <c r="CF181" t="s">
        <v>132</v>
      </c>
      <c r="CJ181" t="s">
        <v>132</v>
      </c>
      <c r="CK181" t="s">
        <v>132</v>
      </c>
      <c r="CP181">
        <v>6919</v>
      </c>
      <c r="CQ181">
        <v>0</v>
      </c>
      <c r="CR181">
        <v>0</v>
      </c>
      <c r="CS181">
        <v>0</v>
      </c>
      <c r="CT181">
        <v>0</v>
      </c>
    </row>
    <row r="182" spans="1:98" ht="15" customHeight="1" x14ac:dyDescent="0.2">
      <c r="A182" t="s">
        <v>12317</v>
      </c>
      <c r="B182" s="1" t="s">
        <v>599</v>
      </c>
      <c r="C182">
        <v>135</v>
      </c>
      <c r="G182" t="s">
        <v>1053</v>
      </c>
      <c r="H182" t="s">
        <v>1308</v>
      </c>
      <c r="I182" t="s">
        <v>1555</v>
      </c>
      <c r="K182">
        <v>2</v>
      </c>
      <c r="L182" t="s">
        <v>618</v>
      </c>
      <c r="N182" t="s">
        <v>2840</v>
      </c>
      <c r="O182" t="s">
        <v>2841</v>
      </c>
      <c r="P182">
        <v>4</v>
      </c>
      <c r="Q182" t="s">
        <v>603</v>
      </c>
      <c r="S182" t="s">
        <v>5000</v>
      </c>
      <c r="T182">
        <v>0</v>
      </c>
      <c r="U182">
        <v>2</v>
      </c>
      <c r="V182">
        <v>2</v>
      </c>
      <c r="Z182" t="s">
        <v>3160</v>
      </c>
      <c r="AD182" t="s">
        <v>5979</v>
      </c>
      <c r="AF182" t="s">
        <v>24320</v>
      </c>
      <c r="AH182" t="s">
        <v>1316</v>
      </c>
      <c r="AI182" t="s">
        <v>318</v>
      </c>
      <c r="AO182" t="s">
        <v>12314</v>
      </c>
      <c r="AQ182">
        <v>0</v>
      </c>
      <c r="AR182">
        <v>0</v>
      </c>
      <c r="AS182" t="s">
        <v>7211</v>
      </c>
      <c r="AU182" t="s">
        <v>24321</v>
      </c>
      <c r="AY182" t="s">
        <v>298</v>
      </c>
      <c r="AZ182" t="s">
        <v>12315</v>
      </c>
      <c r="BA182" t="s">
        <v>255</v>
      </c>
      <c r="BB182" t="s">
        <v>24322</v>
      </c>
      <c r="BD182" t="s">
        <v>24172</v>
      </c>
      <c r="BE182">
        <v>0</v>
      </c>
      <c r="BG182" t="s">
        <v>24323</v>
      </c>
      <c r="BH182" t="s">
        <v>24324</v>
      </c>
      <c r="BI182" t="s">
        <v>132</v>
      </c>
      <c r="BK182" t="s">
        <v>132</v>
      </c>
      <c r="BS182">
        <v>0</v>
      </c>
      <c r="BT182">
        <v>0</v>
      </c>
      <c r="BU182">
        <v>1</v>
      </c>
      <c r="BV182">
        <v>0</v>
      </c>
      <c r="BW182">
        <v>0</v>
      </c>
      <c r="BX182">
        <v>0</v>
      </c>
      <c r="BY182">
        <v>0</v>
      </c>
      <c r="CD182" t="s">
        <v>131</v>
      </c>
      <c r="CE182">
        <v>0</v>
      </c>
      <c r="CJ182" t="s">
        <v>132</v>
      </c>
      <c r="CK182" t="s">
        <v>132</v>
      </c>
      <c r="CP182">
        <v>5144</v>
      </c>
      <c r="CQ182">
        <v>0</v>
      </c>
      <c r="CR182">
        <v>0</v>
      </c>
      <c r="CS182">
        <v>0</v>
      </c>
      <c r="CT182">
        <v>0</v>
      </c>
    </row>
    <row r="183" spans="1:98" ht="15" customHeight="1" x14ac:dyDescent="0.2">
      <c r="A183" t="s">
        <v>19901</v>
      </c>
      <c r="B183" s="1" t="s">
        <v>1246</v>
      </c>
      <c r="C183">
        <v>102400</v>
      </c>
      <c r="G183" t="s">
        <v>240</v>
      </c>
      <c r="H183" t="s">
        <v>3932</v>
      </c>
      <c r="I183" t="s">
        <v>241</v>
      </c>
      <c r="K183">
        <v>-1</v>
      </c>
      <c r="L183" t="s">
        <v>14657</v>
      </c>
      <c r="N183" t="s">
        <v>19902</v>
      </c>
      <c r="O183" t="s">
        <v>19903</v>
      </c>
      <c r="P183">
        <v>206</v>
      </c>
      <c r="Q183" t="s">
        <v>19904</v>
      </c>
      <c r="S183" t="s">
        <v>907</v>
      </c>
      <c r="T183">
        <v>7</v>
      </c>
      <c r="U183">
        <v>6</v>
      </c>
      <c r="V183">
        <v>9</v>
      </c>
      <c r="Y183" t="s">
        <v>3415</v>
      </c>
      <c r="Z183" t="s">
        <v>3377</v>
      </c>
      <c r="AD183" t="s">
        <v>249</v>
      </c>
      <c r="AF183" t="s">
        <v>19905</v>
      </c>
      <c r="AH183" t="s">
        <v>249</v>
      </c>
      <c r="AI183" t="s">
        <v>249</v>
      </c>
      <c r="AJ183" t="s">
        <v>19906</v>
      </c>
      <c r="AO183" t="s">
        <v>19907</v>
      </c>
      <c r="AQ183">
        <v>23</v>
      </c>
      <c r="AR183">
        <v>47</v>
      </c>
      <c r="AS183" t="s">
        <v>19124</v>
      </c>
      <c r="AX183" t="s">
        <v>19908</v>
      </c>
      <c r="AY183" t="s">
        <v>19909</v>
      </c>
      <c r="AZ183" t="s">
        <v>670</v>
      </c>
      <c r="BA183" t="s">
        <v>277</v>
      </c>
      <c r="BB183" t="s">
        <v>19876</v>
      </c>
      <c r="BC183" t="s">
        <v>3382</v>
      </c>
      <c r="BD183" t="s">
        <v>19878</v>
      </c>
      <c r="BE183">
        <v>0</v>
      </c>
      <c r="BF183" t="s">
        <v>19910</v>
      </c>
      <c r="BG183" t="s">
        <v>19911</v>
      </c>
      <c r="BH183" t="s">
        <v>19912</v>
      </c>
      <c r="BS183">
        <v>0</v>
      </c>
      <c r="BT183">
        <v>0</v>
      </c>
      <c r="BU183">
        <v>0</v>
      </c>
      <c r="BV183">
        <v>0</v>
      </c>
      <c r="BW183">
        <v>0</v>
      </c>
      <c r="BX183">
        <v>0</v>
      </c>
      <c r="BY183">
        <v>1</v>
      </c>
      <c r="CD183" t="s">
        <v>131</v>
      </c>
      <c r="CE183">
        <v>0</v>
      </c>
      <c r="CJ183" t="s">
        <v>132</v>
      </c>
      <c r="CP183">
        <v>3088</v>
      </c>
      <c r="CQ183">
        <v>0</v>
      </c>
      <c r="CR183">
        <v>0</v>
      </c>
      <c r="CS183">
        <v>0</v>
      </c>
      <c r="CT183">
        <v>0</v>
      </c>
    </row>
    <row r="184" spans="1:98" ht="15" customHeight="1" x14ac:dyDescent="0.2">
      <c r="A184" t="s">
        <v>9869</v>
      </c>
      <c r="B184" s="1" t="s">
        <v>574</v>
      </c>
      <c r="C184">
        <v>9600</v>
      </c>
      <c r="G184" t="s">
        <v>240</v>
      </c>
      <c r="H184" t="s">
        <v>136</v>
      </c>
      <c r="I184" t="s">
        <v>332</v>
      </c>
      <c r="K184">
        <v>3</v>
      </c>
      <c r="L184" t="s">
        <v>2804</v>
      </c>
      <c r="N184" t="s">
        <v>2630</v>
      </c>
      <c r="O184" t="s">
        <v>2631</v>
      </c>
      <c r="P184">
        <v>133</v>
      </c>
      <c r="Q184" t="s">
        <v>1560</v>
      </c>
      <c r="S184" t="s">
        <v>32227</v>
      </c>
      <c r="U184">
        <v>8</v>
      </c>
      <c r="V184">
        <v>7</v>
      </c>
      <c r="W184" s="6" t="s">
        <v>32209</v>
      </c>
      <c r="X184" t="s">
        <v>9857</v>
      </c>
      <c r="AD184" t="s">
        <v>766</v>
      </c>
      <c r="AF184" t="s">
        <v>9870</v>
      </c>
      <c r="AH184" t="s">
        <v>147</v>
      </c>
      <c r="AI184" t="s">
        <v>147</v>
      </c>
      <c r="AJ184" t="s">
        <v>9871</v>
      </c>
      <c r="AO184" t="s">
        <v>9872</v>
      </c>
      <c r="AQ184">
        <v>10</v>
      </c>
      <c r="AR184" t="s">
        <v>6981</v>
      </c>
      <c r="AS184" t="s">
        <v>1631</v>
      </c>
      <c r="AT184" t="s">
        <v>9873</v>
      </c>
      <c r="AU184" t="s">
        <v>9874</v>
      </c>
      <c r="AV184" t="s">
        <v>9862</v>
      </c>
      <c r="AX184" t="s">
        <v>1026</v>
      </c>
      <c r="AY184" t="s">
        <v>9863</v>
      </c>
      <c r="AZ184" t="s">
        <v>9875</v>
      </c>
      <c r="BA184" t="s">
        <v>255</v>
      </c>
      <c r="BB184" t="s">
        <v>9876</v>
      </c>
      <c r="BC184" t="s">
        <v>9856</v>
      </c>
      <c r="BD184" t="s">
        <v>7316</v>
      </c>
      <c r="BE184">
        <v>0</v>
      </c>
      <c r="BG184" t="s">
        <v>9877</v>
      </c>
      <c r="BH184" t="s">
        <v>9878</v>
      </c>
      <c r="BS184">
        <v>0</v>
      </c>
      <c r="BT184">
        <v>0</v>
      </c>
      <c r="BU184">
        <v>0</v>
      </c>
      <c r="BV184">
        <v>0</v>
      </c>
      <c r="BW184">
        <v>0</v>
      </c>
      <c r="BX184">
        <v>0</v>
      </c>
      <c r="BY184">
        <v>1</v>
      </c>
      <c r="CD184" t="s">
        <v>131</v>
      </c>
      <c r="CE184">
        <v>0</v>
      </c>
      <c r="CJ184" t="s">
        <v>132</v>
      </c>
      <c r="CO184" t="str">
        <f>HYPERLINK("http://www.d20pfsrd.com/bestiary/monster-listings/animals/hippopotamus/hippopotamus-behemoth","Hippopotamus, Behemoth")</f>
        <v>Hippopotamus, Behemoth</v>
      </c>
      <c r="CP184">
        <v>1258</v>
      </c>
      <c r="CQ184">
        <v>0</v>
      </c>
      <c r="CR184">
        <v>0</v>
      </c>
      <c r="CS184">
        <v>0</v>
      </c>
      <c r="CT184">
        <v>0</v>
      </c>
    </row>
    <row r="185" spans="1:98" ht="15" customHeight="1" x14ac:dyDescent="0.2">
      <c r="A185" t="s">
        <v>6106</v>
      </c>
      <c r="B185" s="1" t="s">
        <v>1845</v>
      </c>
      <c r="C185">
        <v>153600</v>
      </c>
      <c r="G185" t="s">
        <v>240</v>
      </c>
      <c r="H185" t="s">
        <v>3932</v>
      </c>
      <c r="I185" t="s">
        <v>261</v>
      </c>
      <c r="K185">
        <v>-2</v>
      </c>
      <c r="L185" t="s">
        <v>6107</v>
      </c>
      <c r="N185" t="s">
        <v>6108</v>
      </c>
      <c r="O185" t="s">
        <v>6109</v>
      </c>
      <c r="P185">
        <v>337</v>
      </c>
      <c r="Q185" t="s">
        <v>6110</v>
      </c>
      <c r="R185" t="s">
        <v>6111</v>
      </c>
      <c r="S185" t="s">
        <v>6112</v>
      </c>
      <c r="T185">
        <v>22</v>
      </c>
      <c r="U185">
        <v>12</v>
      </c>
      <c r="V185">
        <v>12</v>
      </c>
      <c r="Y185" t="s">
        <v>3415</v>
      </c>
      <c r="Z185" t="s">
        <v>6113</v>
      </c>
      <c r="AA185" t="s">
        <v>6114</v>
      </c>
      <c r="AB185">
        <v>29</v>
      </c>
      <c r="AD185" t="s">
        <v>1231</v>
      </c>
      <c r="AF185" t="s">
        <v>6115</v>
      </c>
      <c r="AG185" t="s">
        <v>6116</v>
      </c>
      <c r="AH185" t="s">
        <v>249</v>
      </c>
      <c r="AI185" t="s">
        <v>496</v>
      </c>
      <c r="AJ185" t="s">
        <v>6117</v>
      </c>
      <c r="AO185" t="s">
        <v>6118</v>
      </c>
      <c r="AQ185">
        <v>25</v>
      </c>
      <c r="AR185">
        <v>49</v>
      </c>
      <c r="AS185" t="s">
        <v>6119</v>
      </c>
      <c r="AT185" t="s">
        <v>6120</v>
      </c>
      <c r="AU185" t="s">
        <v>6121</v>
      </c>
      <c r="AX185" t="s">
        <v>444</v>
      </c>
      <c r="AY185" t="s">
        <v>6122</v>
      </c>
      <c r="AZ185" t="s">
        <v>208</v>
      </c>
      <c r="BA185" t="s">
        <v>6101</v>
      </c>
      <c r="BB185" t="s">
        <v>6123</v>
      </c>
      <c r="BC185" t="s">
        <v>6124</v>
      </c>
      <c r="BD185" t="s">
        <v>6125</v>
      </c>
      <c r="BE185">
        <v>0</v>
      </c>
      <c r="BF185" t="s">
        <v>6126</v>
      </c>
      <c r="BG185" t="s">
        <v>6127</v>
      </c>
      <c r="BH185" t="s">
        <v>6128</v>
      </c>
      <c r="BS185">
        <v>0</v>
      </c>
      <c r="BT185">
        <v>0</v>
      </c>
      <c r="BU185">
        <v>0</v>
      </c>
      <c r="BV185">
        <v>0</v>
      </c>
      <c r="BW185">
        <v>0</v>
      </c>
      <c r="BX185">
        <v>0</v>
      </c>
      <c r="BY185">
        <v>0</v>
      </c>
      <c r="CD185" t="s">
        <v>131</v>
      </c>
      <c r="CE185">
        <v>0</v>
      </c>
      <c r="CJ185" t="s">
        <v>132</v>
      </c>
      <c r="CP185">
        <v>502</v>
      </c>
      <c r="CQ185">
        <v>0</v>
      </c>
      <c r="CR185">
        <v>0</v>
      </c>
      <c r="CS185">
        <v>0</v>
      </c>
      <c r="CT185">
        <v>0</v>
      </c>
    </row>
    <row r="186" spans="1:98" ht="15" customHeight="1" x14ac:dyDescent="0.2">
      <c r="A186" t="s">
        <v>632</v>
      </c>
      <c r="B186" s="1" t="s">
        <v>633</v>
      </c>
      <c r="C186">
        <v>4800</v>
      </c>
      <c r="G186" t="s">
        <v>240</v>
      </c>
      <c r="H186" t="s">
        <v>136</v>
      </c>
      <c r="I186" t="s">
        <v>261</v>
      </c>
      <c r="K186">
        <v>1</v>
      </c>
      <c r="L186" t="s">
        <v>634</v>
      </c>
      <c r="N186" t="s">
        <v>635</v>
      </c>
      <c r="O186" t="s">
        <v>636</v>
      </c>
      <c r="P186">
        <v>105</v>
      </c>
      <c r="Q186" t="s">
        <v>637</v>
      </c>
      <c r="S186" t="s">
        <v>638</v>
      </c>
      <c r="T186">
        <v>12</v>
      </c>
      <c r="U186">
        <v>8</v>
      </c>
      <c r="V186">
        <v>5</v>
      </c>
      <c r="Z186" t="s">
        <v>639</v>
      </c>
      <c r="AD186" t="s">
        <v>582</v>
      </c>
      <c r="AF186" t="s">
        <v>640</v>
      </c>
      <c r="AH186" t="s">
        <v>147</v>
      </c>
      <c r="AI186" t="s">
        <v>202</v>
      </c>
      <c r="AJ186" t="s">
        <v>641</v>
      </c>
      <c r="AO186" t="s">
        <v>642</v>
      </c>
      <c r="AQ186">
        <v>10</v>
      </c>
      <c r="AR186" t="s">
        <v>643</v>
      </c>
      <c r="AS186" t="s">
        <v>644</v>
      </c>
      <c r="AT186" t="s">
        <v>645</v>
      </c>
      <c r="AU186" t="s">
        <v>646</v>
      </c>
      <c r="AW186" t="s">
        <v>647</v>
      </c>
      <c r="AY186" t="s">
        <v>648</v>
      </c>
      <c r="AZ186" t="s">
        <v>208</v>
      </c>
      <c r="BA186" t="s">
        <v>156</v>
      </c>
      <c r="BB186" t="s">
        <v>649</v>
      </c>
      <c r="BD186" t="s">
        <v>128</v>
      </c>
      <c r="BE186">
        <v>0</v>
      </c>
      <c r="BF186" t="s">
        <v>650</v>
      </c>
      <c r="BG186" t="s">
        <v>651</v>
      </c>
      <c r="BH186" t="s">
        <v>652</v>
      </c>
      <c r="BS186">
        <v>0</v>
      </c>
      <c r="BT186">
        <v>0</v>
      </c>
      <c r="BU186">
        <v>0</v>
      </c>
      <c r="BV186">
        <v>1</v>
      </c>
      <c r="BW186">
        <v>0</v>
      </c>
      <c r="BX186">
        <v>0</v>
      </c>
      <c r="BY186">
        <v>1</v>
      </c>
      <c r="CD186" t="s">
        <v>131</v>
      </c>
      <c r="CE186">
        <v>0</v>
      </c>
      <c r="CJ186" t="s">
        <v>132</v>
      </c>
      <c r="CO186" t="str">
        <f>HYPERLINK("http://www.d20pfsrd.com/bestiary/monster-listings/magical-beasts/behir","Behir")</f>
        <v>Behir</v>
      </c>
      <c r="CP186">
        <v>48</v>
      </c>
      <c r="CQ186">
        <v>0</v>
      </c>
      <c r="CR186">
        <v>0</v>
      </c>
      <c r="CS186">
        <v>0</v>
      </c>
      <c r="CT186">
        <v>0</v>
      </c>
    </row>
    <row r="187" spans="1:98" ht="15" customHeight="1" x14ac:dyDescent="0.2">
      <c r="A187" t="s">
        <v>8626</v>
      </c>
      <c r="B187" s="1" t="s">
        <v>192</v>
      </c>
      <c r="C187">
        <v>76800</v>
      </c>
      <c r="G187" t="s">
        <v>135</v>
      </c>
      <c r="H187" t="s">
        <v>193</v>
      </c>
      <c r="I187" t="s">
        <v>103</v>
      </c>
      <c r="J187" t="s">
        <v>1384</v>
      </c>
      <c r="K187">
        <v>10</v>
      </c>
      <c r="L187" t="s">
        <v>5862</v>
      </c>
      <c r="N187" t="s">
        <v>8627</v>
      </c>
      <c r="O187" t="s">
        <v>8628</v>
      </c>
      <c r="P187">
        <v>212</v>
      </c>
      <c r="Q187" t="s">
        <v>7437</v>
      </c>
      <c r="S187" t="s">
        <v>8629</v>
      </c>
      <c r="T187">
        <v>17</v>
      </c>
      <c r="U187">
        <v>11</v>
      </c>
      <c r="V187">
        <v>20</v>
      </c>
      <c r="Y187" t="s">
        <v>1474</v>
      </c>
      <c r="Z187" t="s">
        <v>1412</v>
      </c>
      <c r="AA187" t="s">
        <v>8614</v>
      </c>
      <c r="AB187">
        <v>28</v>
      </c>
      <c r="AD187" t="s">
        <v>3055</v>
      </c>
      <c r="AF187" t="s">
        <v>8630</v>
      </c>
      <c r="AH187" t="s">
        <v>202</v>
      </c>
      <c r="AI187" t="s">
        <v>8631</v>
      </c>
      <c r="AJ187" t="s">
        <v>8632</v>
      </c>
      <c r="AK187" t="s">
        <v>8633</v>
      </c>
      <c r="AO187" t="s">
        <v>8634</v>
      </c>
      <c r="AQ187">
        <v>17</v>
      </c>
      <c r="AR187" t="s">
        <v>4745</v>
      </c>
      <c r="AS187" t="s">
        <v>7448</v>
      </c>
      <c r="AT187" t="s">
        <v>8635</v>
      </c>
      <c r="AU187" t="s">
        <v>8636</v>
      </c>
      <c r="AW187" t="s">
        <v>8637</v>
      </c>
      <c r="AY187" t="s">
        <v>1398</v>
      </c>
      <c r="AZ187" t="s">
        <v>670</v>
      </c>
      <c r="BA187" t="s">
        <v>156</v>
      </c>
      <c r="BB187" t="s">
        <v>8638</v>
      </c>
      <c r="BC187" t="s">
        <v>1401</v>
      </c>
      <c r="BD187" t="s">
        <v>7316</v>
      </c>
      <c r="BE187">
        <v>0</v>
      </c>
      <c r="BF187" t="s">
        <v>8639</v>
      </c>
      <c r="BG187" t="s">
        <v>8640</v>
      </c>
      <c r="BH187" t="s">
        <v>8641</v>
      </c>
      <c r="BS187">
        <v>0</v>
      </c>
      <c r="BT187">
        <v>0</v>
      </c>
      <c r="BU187">
        <v>1</v>
      </c>
      <c r="BV187">
        <v>0</v>
      </c>
      <c r="BW187">
        <v>0</v>
      </c>
      <c r="BX187">
        <v>0</v>
      </c>
      <c r="BY187">
        <v>1</v>
      </c>
      <c r="CD187" t="s">
        <v>131</v>
      </c>
      <c r="CE187">
        <v>0</v>
      </c>
      <c r="CJ187" t="s">
        <v>132</v>
      </c>
      <c r="CM187" t="s">
        <v>8642</v>
      </c>
      <c r="CO187" t="str">
        <f>HYPERLINK("http://www.d20pfsrd.com/bestiary/monster-listings/outsiders/devil/devil-belier","Devil, Belier (Bdellavritra)")</f>
        <v>Devil, Belier (Bdellavritra)</v>
      </c>
      <c r="CP187">
        <v>1161</v>
      </c>
      <c r="CQ187">
        <v>0</v>
      </c>
      <c r="CR187">
        <v>0</v>
      </c>
      <c r="CS187">
        <v>0</v>
      </c>
      <c r="CT187">
        <v>0</v>
      </c>
    </row>
    <row r="188" spans="1:98" ht="15" customHeight="1" x14ac:dyDescent="0.2">
      <c r="A188" t="s">
        <v>7964</v>
      </c>
      <c r="B188" s="1" t="s">
        <v>1137</v>
      </c>
      <c r="C188">
        <v>2400</v>
      </c>
      <c r="G188" t="s">
        <v>1053</v>
      </c>
      <c r="H188" t="s">
        <v>193</v>
      </c>
      <c r="I188" t="s">
        <v>103</v>
      </c>
      <c r="J188" t="s">
        <v>7965</v>
      </c>
      <c r="K188">
        <v>5</v>
      </c>
      <c r="L188" t="s">
        <v>2522</v>
      </c>
      <c r="N188" t="s">
        <v>7966</v>
      </c>
      <c r="O188" t="s">
        <v>7967</v>
      </c>
      <c r="P188">
        <v>68</v>
      </c>
      <c r="Q188" t="s">
        <v>2525</v>
      </c>
      <c r="S188" t="s">
        <v>7968</v>
      </c>
      <c r="T188">
        <v>9</v>
      </c>
      <c r="U188">
        <v>11</v>
      </c>
      <c r="V188">
        <v>2</v>
      </c>
      <c r="Y188" t="s">
        <v>2527</v>
      </c>
      <c r="AD188" t="s">
        <v>7969</v>
      </c>
      <c r="AF188" t="s">
        <v>7970</v>
      </c>
      <c r="AH188" t="s">
        <v>202</v>
      </c>
      <c r="AI188" t="s">
        <v>202</v>
      </c>
      <c r="AJ188" t="s">
        <v>7971</v>
      </c>
      <c r="AO188" t="s">
        <v>7972</v>
      </c>
      <c r="AQ188">
        <v>8</v>
      </c>
      <c r="AR188">
        <v>11</v>
      </c>
      <c r="AS188" t="s">
        <v>4265</v>
      </c>
      <c r="AT188" t="s">
        <v>7973</v>
      </c>
      <c r="AU188" t="s">
        <v>7974</v>
      </c>
      <c r="AV188" t="s">
        <v>519</v>
      </c>
      <c r="AW188" t="s">
        <v>2504</v>
      </c>
      <c r="AX188" t="s">
        <v>7975</v>
      </c>
      <c r="AY188" t="s">
        <v>3063</v>
      </c>
      <c r="AZ188" t="s">
        <v>7976</v>
      </c>
      <c r="BA188" t="s">
        <v>277</v>
      </c>
      <c r="BB188" t="s">
        <v>7977</v>
      </c>
      <c r="BD188" t="s">
        <v>7316</v>
      </c>
      <c r="BE188">
        <v>0</v>
      </c>
      <c r="BF188" t="s">
        <v>7978</v>
      </c>
      <c r="BG188" t="s">
        <v>7979</v>
      </c>
      <c r="BH188" t="s">
        <v>7980</v>
      </c>
      <c r="BS188">
        <v>0</v>
      </c>
      <c r="BT188">
        <v>0</v>
      </c>
      <c r="BU188">
        <v>1</v>
      </c>
      <c r="BV188">
        <v>0</v>
      </c>
      <c r="BW188">
        <v>0</v>
      </c>
      <c r="BX188">
        <v>0</v>
      </c>
      <c r="BY188">
        <v>1</v>
      </c>
      <c r="CD188" t="s">
        <v>131</v>
      </c>
      <c r="CE188">
        <v>0</v>
      </c>
      <c r="CJ188" t="s">
        <v>132</v>
      </c>
      <c r="CO188" t="str">
        <f>HYPERLINK("http://www.d20pfsrd.com/bestiary/monster-listings/outsiders/belker","Belker")</f>
        <v>Belker</v>
      </c>
      <c r="CP188">
        <v>1120</v>
      </c>
      <c r="CQ188">
        <v>0</v>
      </c>
      <c r="CR188">
        <v>0</v>
      </c>
      <c r="CS188">
        <v>0</v>
      </c>
      <c r="CT188">
        <v>0</v>
      </c>
    </row>
    <row r="189" spans="1:98" ht="15" customHeight="1" x14ac:dyDescent="0.2">
      <c r="A189" t="s">
        <v>13986</v>
      </c>
      <c r="B189" s="1" t="s">
        <v>239</v>
      </c>
      <c r="C189">
        <v>800</v>
      </c>
      <c r="G189" t="s">
        <v>240</v>
      </c>
      <c r="H189" t="s">
        <v>193</v>
      </c>
      <c r="I189" t="s">
        <v>284</v>
      </c>
      <c r="K189">
        <v>1</v>
      </c>
      <c r="L189" t="s">
        <v>13987</v>
      </c>
      <c r="M189" t="s">
        <v>13988</v>
      </c>
      <c r="N189" t="s">
        <v>560</v>
      </c>
      <c r="O189" t="s">
        <v>561</v>
      </c>
      <c r="P189">
        <v>30</v>
      </c>
      <c r="Q189" t="s">
        <v>351</v>
      </c>
      <c r="S189" t="s">
        <v>13989</v>
      </c>
      <c r="T189">
        <v>7</v>
      </c>
      <c r="U189">
        <v>2</v>
      </c>
      <c r="V189">
        <v>1</v>
      </c>
      <c r="Z189" t="s">
        <v>289</v>
      </c>
      <c r="AD189" t="s">
        <v>13990</v>
      </c>
      <c r="AF189" t="s">
        <v>13991</v>
      </c>
      <c r="AH189" t="s">
        <v>202</v>
      </c>
      <c r="AI189" t="s">
        <v>202</v>
      </c>
      <c r="AJ189" t="s">
        <v>13992</v>
      </c>
      <c r="AO189" t="s">
        <v>13993</v>
      </c>
      <c r="AQ189">
        <v>3</v>
      </c>
      <c r="AR189" t="s">
        <v>4847</v>
      </c>
      <c r="AS189" t="s">
        <v>9425</v>
      </c>
      <c r="AU189" t="s">
        <v>13994</v>
      </c>
      <c r="AV189" t="s">
        <v>1025</v>
      </c>
      <c r="AX189" t="s">
        <v>1026</v>
      </c>
      <c r="AY189" t="s">
        <v>13995</v>
      </c>
      <c r="AZ189" t="s">
        <v>670</v>
      </c>
      <c r="BA189" t="s">
        <v>255</v>
      </c>
      <c r="BB189" t="s">
        <v>13996</v>
      </c>
      <c r="BD189" t="s">
        <v>13997</v>
      </c>
      <c r="BE189">
        <v>0</v>
      </c>
      <c r="BF189" t="s">
        <v>13998</v>
      </c>
      <c r="BG189" t="s">
        <v>13999</v>
      </c>
      <c r="BH189" t="s">
        <v>14000</v>
      </c>
      <c r="BS189">
        <v>0</v>
      </c>
      <c r="BT189">
        <v>0</v>
      </c>
      <c r="BU189">
        <v>1</v>
      </c>
      <c r="BV189">
        <v>0</v>
      </c>
      <c r="BW189">
        <v>0</v>
      </c>
      <c r="BX189">
        <v>1</v>
      </c>
      <c r="BY189">
        <v>1</v>
      </c>
      <c r="CD189" t="s">
        <v>131</v>
      </c>
      <c r="CE189">
        <v>0</v>
      </c>
      <c r="CJ189" t="s">
        <v>132</v>
      </c>
      <c r="CP189">
        <v>1834</v>
      </c>
      <c r="CQ189">
        <v>0</v>
      </c>
      <c r="CR189">
        <v>0</v>
      </c>
      <c r="CS189">
        <v>0</v>
      </c>
      <c r="CT189">
        <v>0</v>
      </c>
    </row>
    <row r="190" spans="1:98" ht="15" customHeight="1" x14ac:dyDescent="0.2">
      <c r="A190" t="s">
        <v>32117</v>
      </c>
      <c r="B190" s="1" t="s">
        <v>283</v>
      </c>
      <c r="C190">
        <v>600</v>
      </c>
      <c r="D190" t="s">
        <v>32118</v>
      </c>
      <c r="F190" t="s">
        <v>32119</v>
      </c>
      <c r="G190" t="s">
        <v>135</v>
      </c>
      <c r="H190" t="s">
        <v>1308</v>
      </c>
      <c r="I190" t="s">
        <v>103</v>
      </c>
      <c r="J190" t="s">
        <v>1384</v>
      </c>
      <c r="K190">
        <v>3</v>
      </c>
      <c r="L190" t="s">
        <v>32120</v>
      </c>
      <c r="N190" t="s">
        <v>2918</v>
      </c>
      <c r="O190" t="s">
        <v>2919</v>
      </c>
      <c r="P190">
        <v>16</v>
      </c>
      <c r="Q190" t="s">
        <v>1311</v>
      </c>
      <c r="R190" t="s">
        <v>1312</v>
      </c>
      <c r="S190" t="s">
        <v>9703</v>
      </c>
      <c r="T190">
        <v>1</v>
      </c>
      <c r="U190">
        <v>6</v>
      </c>
      <c r="V190">
        <v>3</v>
      </c>
      <c r="Y190" t="s">
        <v>1411</v>
      </c>
      <c r="Z190" t="s">
        <v>1412</v>
      </c>
      <c r="AA190" t="s">
        <v>1175</v>
      </c>
      <c r="AD190" t="s">
        <v>1314</v>
      </c>
      <c r="AF190" t="s">
        <v>1511</v>
      </c>
      <c r="AG190" t="s">
        <v>32121</v>
      </c>
      <c r="AH190" t="s">
        <v>1316</v>
      </c>
      <c r="AI190" t="s">
        <v>318</v>
      </c>
      <c r="AJ190" t="s">
        <v>32122</v>
      </c>
      <c r="AK190" t="s">
        <v>32123</v>
      </c>
      <c r="AO190" t="s">
        <v>32124</v>
      </c>
      <c r="AQ190">
        <v>3</v>
      </c>
      <c r="AR190">
        <v>4</v>
      </c>
      <c r="AS190">
        <v>14</v>
      </c>
      <c r="AT190" t="s">
        <v>32125</v>
      </c>
      <c r="AU190" t="s">
        <v>32126</v>
      </c>
      <c r="AW190" t="s">
        <v>1516</v>
      </c>
      <c r="AX190" t="s">
        <v>32127</v>
      </c>
      <c r="AY190" t="s">
        <v>13753</v>
      </c>
      <c r="AZ190" t="s">
        <v>2367</v>
      </c>
      <c r="BA190" t="s">
        <v>2367</v>
      </c>
      <c r="BB190" t="s">
        <v>32128</v>
      </c>
      <c r="BD190" t="s">
        <v>32129</v>
      </c>
      <c r="BE190">
        <v>0</v>
      </c>
      <c r="BF190" t="s">
        <v>32130</v>
      </c>
      <c r="BG190" t="s">
        <v>32131</v>
      </c>
      <c r="BH190" t="s">
        <v>32132</v>
      </c>
      <c r="BO190" t="s">
        <v>32133</v>
      </c>
      <c r="BS190">
        <v>0</v>
      </c>
      <c r="BT190">
        <v>0</v>
      </c>
      <c r="BU190">
        <v>1</v>
      </c>
      <c r="BV190">
        <v>0</v>
      </c>
      <c r="BW190">
        <v>0</v>
      </c>
      <c r="BX190">
        <v>0</v>
      </c>
      <c r="BY190">
        <v>1</v>
      </c>
      <c r="CD190" t="s">
        <v>132</v>
      </c>
      <c r="CE190">
        <v>0</v>
      </c>
      <c r="CF190" t="s">
        <v>132</v>
      </c>
      <c r="CJ190" t="s">
        <v>132</v>
      </c>
      <c r="CK190" t="s">
        <v>132</v>
      </c>
      <c r="CP190">
        <v>7059</v>
      </c>
      <c r="CQ190">
        <v>0</v>
      </c>
      <c r="CR190">
        <v>0</v>
      </c>
      <c r="CS190">
        <v>0</v>
      </c>
      <c r="CT190">
        <v>0</v>
      </c>
    </row>
    <row r="191" spans="1:98" ht="15" customHeight="1" x14ac:dyDescent="0.2">
      <c r="A191" t="s">
        <v>32252</v>
      </c>
      <c r="B191">
        <v>7</v>
      </c>
      <c r="C191">
        <v>1200</v>
      </c>
      <c r="G191" t="s">
        <v>240</v>
      </c>
      <c r="H191" t="s">
        <v>193</v>
      </c>
      <c r="I191" t="s">
        <v>241</v>
      </c>
      <c r="K191">
        <v>-1</v>
      </c>
      <c r="L191" t="s">
        <v>31568</v>
      </c>
      <c r="N191" t="s">
        <v>2600</v>
      </c>
      <c r="O191" t="s">
        <v>2601</v>
      </c>
      <c r="P191">
        <v>52</v>
      </c>
      <c r="Q191" t="s">
        <v>27445</v>
      </c>
      <c r="S191" t="s">
        <v>31569</v>
      </c>
      <c r="T191">
        <v>1</v>
      </c>
      <c r="U191">
        <v>0</v>
      </c>
      <c r="V191">
        <v>-3</v>
      </c>
      <c r="X191" t="s">
        <v>31570</v>
      </c>
      <c r="Y191" t="s">
        <v>16507</v>
      </c>
      <c r="Z191" t="s">
        <v>248</v>
      </c>
      <c r="AB191">
        <v>15</v>
      </c>
      <c r="AD191" t="s">
        <v>496</v>
      </c>
      <c r="AF191" t="s">
        <v>31571</v>
      </c>
      <c r="AH191" t="s">
        <v>202</v>
      </c>
      <c r="AI191" t="s">
        <v>202</v>
      </c>
      <c r="AJ191" t="s">
        <v>31572</v>
      </c>
      <c r="AO191" t="s">
        <v>31573</v>
      </c>
      <c r="AQ191">
        <v>4</v>
      </c>
      <c r="AR191">
        <v>14</v>
      </c>
      <c r="AS191">
        <v>23</v>
      </c>
      <c r="AX191" t="s">
        <v>31574</v>
      </c>
      <c r="AY191" t="s">
        <v>6631</v>
      </c>
      <c r="AZ191" t="s">
        <v>31575</v>
      </c>
      <c r="BA191" t="s">
        <v>255</v>
      </c>
      <c r="BB191" t="s">
        <v>31576</v>
      </c>
      <c r="BD191" t="s">
        <v>31577</v>
      </c>
      <c r="BE191">
        <v>0</v>
      </c>
      <c r="BF191" t="s">
        <v>31578</v>
      </c>
      <c r="BG191" t="s">
        <v>31579</v>
      </c>
      <c r="BH191" t="s">
        <v>31580</v>
      </c>
      <c r="BS191">
        <v>0</v>
      </c>
      <c r="BT191">
        <v>0</v>
      </c>
      <c r="BU191">
        <v>0</v>
      </c>
      <c r="BV191">
        <v>0</v>
      </c>
      <c r="BW191">
        <v>0</v>
      </c>
      <c r="BX191">
        <v>0</v>
      </c>
      <c r="BY191">
        <v>1</v>
      </c>
      <c r="CD191" t="s">
        <v>132</v>
      </c>
      <c r="CE191">
        <v>0</v>
      </c>
      <c r="CF191" t="s">
        <v>132</v>
      </c>
      <c r="CJ191" t="s">
        <v>132</v>
      </c>
      <c r="CK191" t="s">
        <v>132</v>
      </c>
      <c r="CM191" t="s">
        <v>31581</v>
      </c>
      <c r="CP191">
        <v>6913</v>
      </c>
      <c r="CQ191">
        <v>0</v>
      </c>
      <c r="CR191">
        <v>0</v>
      </c>
      <c r="CS191">
        <v>0</v>
      </c>
      <c r="CT191">
        <v>0</v>
      </c>
    </row>
    <row r="192" spans="1:98" ht="15" customHeight="1" x14ac:dyDescent="0.2">
      <c r="A192" t="s">
        <v>32253</v>
      </c>
      <c r="B192" s="1" t="s">
        <v>134</v>
      </c>
      <c r="C192">
        <v>3200</v>
      </c>
      <c r="G192" t="s">
        <v>240</v>
      </c>
      <c r="H192" t="s">
        <v>193</v>
      </c>
      <c r="I192" t="s">
        <v>654</v>
      </c>
      <c r="K192">
        <v>-2</v>
      </c>
      <c r="L192" t="s">
        <v>31582</v>
      </c>
      <c r="N192" t="s">
        <v>12275</v>
      </c>
      <c r="O192" t="s">
        <v>31583</v>
      </c>
      <c r="P192">
        <v>84</v>
      </c>
      <c r="Q192" t="s">
        <v>143</v>
      </c>
      <c r="S192" t="s">
        <v>31584</v>
      </c>
      <c r="T192">
        <v>8</v>
      </c>
      <c r="U192">
        <v>0</v>
      </c>
      <c r="V192">
        <v>-2</v>
      </c>
      <c r="Z192" t="s">
        <v>31585</v>
      </c>
      <c r="AD192" t="s">
        <v>31586</v>
      </c>
      <c r="AF192" t="s">
        <v>31587</v>
      </c>
      <c r="AH192" t="s">
        <v>202</v>
      </c>
      <c r="AI192" t="s">
        <v>202</v>
      </c>
      <c r="AJ192" t="s">
        <v>31588</v>
      </c>
      <c r="AO192" t="s">
        <v>31589</v>
      </c>
      <c r="AQ192">
        <v>6</v>
      </c>
      <c r="AR192">
        <v>15</v>
      </c>
      <c r="AS192" t="s">
        <v>934</v>
      </c>
      <c r="AU192" t="s">
        <v>31590</v>
      </c>
      <c r="AY192" t="s">
        <v>6631</v>
      </c>
      <c r="AZ192" t="s">
        <v>31575</v>
      </c>
      <c r="BA192" t="s">
        <v>255</v>
      </c>
      <c r="BB192" t="s">
        <v>31576</v>
      </c>
      <c r="BD192" t="s">
        <v>31577</v>
      </c>
      <c r="BE192">
        <v>0</v>
      </c>
      <c r="BF192" t="s">
        <v>31591</v>
      </c>
      <c r="BG192" t="s">
        <v>31579</v>
      </c>
      <c r="BH192" t="s">
        <v>31592</v>
      </c>
      <c r="BS192">
        <v>0</v>
      </c>
      <c r="BT192">
        <v>0</v>
      </c>
      <c r="BU192">
        <v>0</v>
      </c>
      <c r="BV192">
        <v>1</v>
      </c>
      <c r="BW192">
        <v>0</v>
      </c>
      <c r="BX192">
        <v>1</v>
      </c>
      <c r="BY192">
        <v>1</v>
      </c>
      <c r="CD192" t="s">
        <v>132</v>
      </c>
      <c r="CE192">
        <v>0</v>
      </c>
      <c r="CF192" t="s">
        <v>132</v>
      </c>
      <c r="CJ192" t="s">
        <v>132</v>
      </c>
      <c r="CK192" t="s">
        <v>132</v>
      </c>
      <c r="CM192" t="s">
        <v>31593</v>
      </c>
      <c r="CP192">
        <v>6914</v>
      </c>
      <c r="CQ192">
        <v>0</v>
      </c>
      <c r="CR192">
        <v>0</v>
      </c>
      <c r="CS192">
        <v>0</v>
      </c>
      <c r="CT192">
        <v>0</v>
      </c>
    </row>
    <row r="193" spans="1:98" ht="15" customHeight="1" x14ac:dyDescent="0.2">
      <c r="A193" t="s">
        <v>15108</v>
      </c>
      <c r="B193" s="1" t="s">
        <v>1137</v>
      </c>
      <c r="C193">
        <v>2400</v>
      </c>
      <c r="G193" t="s">
        <v>575</v>
      </c>
      <c r="H193" t="s">
        <v>102</v>
      </c>
      <c r="I193" t="s">
        <v>1555</v>
      </c>
      <c r="K193">
        <v>4</v>
      </c>
      <c r="L193" t="s">
        <v>139</v>
      </c>
      <c r="N193" t="s">
        <v>9881</v>
      </c>
      <c r="O193" t="s">
        <v>15109</v>
      </c>
      <c r="P193">
        <v>68</v>
      </c>
      <c r="Q193" t="s">
        <v>15110</v>
      </c>
      <c r="S193" t="s">
        <v>15111</v>
      </c>
      <c r="T193">
        <v>6</v>
      </c>
      <c r="U193">
        <v>6</v>
      </c>
      <c r="V193">
        <v>9</v>
      </c>
      <c r="X193" t="s">
        <v>15112</v>
      </c>
      <c r="Y193" t="s">
        <v>8293</v>
      </c>
      <c r="Z193" t="s">
        <v>3160</v>
      </c>
      <c r="AD193" t="s">
        <v>1434</v>
      </c>
      <c r="AF193" t="s">
        <v>15113</v>
      </c>
      <c r="AH193" t="s">
        <v>114</v>
      </c>
      <c r="AI193" t="s">
        <v>114</v>
      </c>
      <c r="AJ193" t="s">
        <v>15114</v>
      </c>
      <c r="AK193" t="s">
        <v>15115</v>
      </c>
      <c r="AO193" t="s">
        <v>15116</v>
      </c>
      <c r="AQ193">
        <v>6</v>
      </c>
      <c r="AR193">
        <v>9</v>
      </c>
      <c r="AS193">
        <v>26</v>
      </c>
      <c r="AT193" t="s">
        <v>15117</v>
      </c>
      <c r="AU193" t="s">
        <v>15118</v>
      </c>
      <c r="AW193" t="s">
        <v>647</v>
      </c>
      <c r="AY193" t="s">
        <v>3178</v>
      </c>
      <c r="AZ193" t="s">
        <v>15119</v>
      </c>
      <c r="BA193" t="s">
        <v>426</v>
      </c>
      <c r="BB193" t="s">
        <v>15120</v>
      </c>
      <c r="BD193" t="s">
        <v>14619</v>
      </c>
      <c r="BE193">
        <v>0</v>
      </c>
      <c r="BF193" t="s">
        <v>15121</v>
      </c>
      <c r="BG193" t="s">
        <v>15122</v>
      </c>
      <c r="BH193" t="s">
        <v>15123</v>
      </c>
      <c r="BS193">
        <v>0</v>
      </c>
      <c r="BT193">
        <v>0</v>
      </c>
      <c r="BU193">
        <v>1</v>
      </c>
      <c r="BV193">
        <v>0</v>
      </c>
      <c r="BW193">
        <v>0</v>
      </c>
      <c r="BX193">
        <v>0</v>
      </c>
      <c r="BY193">
        <v>1</v>
      </c>
      <c r="CD193" t="s">
        <v>132</v>
      </c>
      <c r="CE193">
        <v>0</v>
      </c>
      <c r="CF193" t="s">
        <v>132</v>
      </c>
      <c r="CJ193" t="s">
        <v>132</v>
      </c>
      <c r="CK193" t="s">
        <v>132</v>
      </c>
      <c r="CP193">
        <v>1987</v>
      </c>
      <c r="CQ193">
        <v>0</v>
      </c>
      <c r="CR193">
        <v>0</v>
      </c>
      <c r="CS193">
        <v>0</v>
      </c>
      <c r="CT193">
        <v>0</v>
      </c>
    </row>
    <row r="194" spans="1:98" ht="15" customHeight="1" x14ac:dyDescent="0.2">
      <c r="A194" t="s">
        <v>14165</v>
      </c>
      <c r="B194" s="1" t="s">
        <v>239</v>
      </c>
      <c r="C194">
        <v>800</v>
      </c>
      <c r="D194" t="s">
        <v>4024</v>
      </c>
      <c r="E194" t="s">
        <v>14166</v>
      </c>
      <c r="G194" t="s">
        <v>575</v>
      </c>
      <c r="H194" t="s">
        <v>102</v>
      </c>
      <c r="I194" t="s">
        <v>701</v>
      </c>
      <c r="J194" t="s">
        <v>14167</v>
      </c>
      <c r="K194">
        <v>1</v>
      </c>
      <c r="L194" t="s">
        <v>14168</v>
      </c>
      <c r="N194" t="s">
        <v>14169</v>
      </c>
      <c r="O194" t="s">
        <v>14170</v>
      </c>
      <c r="P194">
        <v>55</v>
      </c>
      <c r="Q194" t="s">
        <v>14171</v>
      </c>
      <c r="S194" t="s">
        <v>14172</v>
      </c>
      <c r="T194">
        <v>10</v>
      </c>
      <c r="U194">
        <v>2</v>
      </c>
      <c r="V194">
        <v>6</v>
      </c>
      <c r="X194" t="s">
        <v>14173</v>
      </c>
      <c r="AD194" t="s">
        <v>249</v>
      </c>
      <c r="AF194" t="s">
        <v>14174</v>
      </c>
      <c r="AH194" t="s">
        <v>114</v>
      </c>
      <c r="AI194" t="s">
        <v>114</v>
      </c>
      <c r="AJ194" t="s">
        <v>14175</v>
      </c>
      <c r="AO194" t="s">
        <v>14176</v>
      </c>
      <c r="AQ194">
        <v>4</v>
      </c>
      <c r="AR194">
        <v>8</v>
      </c>
      <c r="AS194">
        <v>17</v>
      </c>
      <c r="AT194" t="s">
        <v>14177</v>
      </c>
      <c r="AU194" t="s">
        <v>14178</v>
      </c>
      <c r="AW194" t="s">
        <v>14179</v>
      </c>
      <c r="AX194" t="s">
        <v>14180</v>
      </c>
      <c r="AY194" t="s">
        <v>14181</v>
      </c>
      <c r="AZ194" t="s">
        <v>14182</v>
      </c>
      <c r="BA194" t="s">
        <v>14183</v>
      </c>
      <c r="BB194" t="s">
        <v>14184</v>
      </c>
      <c r="BD194" t="s">
        <v>14185</v>
      </c>
      <c r="BE194">
        <v>0</v>
      </c>
      <c r="BG194" t="s">
        <v>14186</v>
      </c>
      <c r="BH194" t="s">
        <v>14187</v>
      </c>
      <c r="BS194">
        <v>0</v>
      </c>
      <c r="BT194">
        <v>0</v>
      </c>
      <c r="BU194">
        <v>0</v>
      </c>
      <c r="BV194">
        <v>0</v>
      </c>
      <c r="BW194">
        <v>0</v>
      </c>
      <c r="BX194">
        <v>0</v>
      </c>
      <c r="BY194">
        <v>1</v>
      </c>
      <c r="CD194" t="s">
        <v>131</v>
      </c>
      <c r="CE194">
        <v>0</v>
      </c>
      <c r="CJ194" t="s">
        <v>132</v>
      </c>
      <c r="CP194">
        <v>1901</v>
      </c>
      <c r="CQ194">
        <v>0</v>
      </c>
      <c r="CR194">
        <v>0</v>
      </c>
      <c r="CS194">
        <v>0</v>
      </c>
      <c r="CT194">
        <v>0</v>
      </c>
    </row>
    <row r="195" spans="1:98" ht="15" customHeight="1" x14ac:dyDescent="0.2">
      <c r="A195" t="s">
        <v>19274</v>
      </c>
      <c r="B195" s="1" t="s">
        <v>365</v>
      </c>
      <c r="C195">
        <v>1200</v>
      </c>
      <c r="D195" t="s">
        <v>4024</v>
      </c>
      <c r="E195" t="s">
        <v>19275</v>
      </c>
      <c r="G195" t="s">
        <v>923</v>
      </c>
      <c r="H195" t="s">
        <v>102</v>
      </c>
      <c r="I195" t="s">
        <v>701</v>
      </c>
      <c r="J195" t="s">
        <v>14167</v>
      </c>
      <c r="K195">
        <v>5</v>
      </c>
      <c r="L195" t="s">
        <v>18860</v>
      </c>
      <c r="N195" t="s">
        <v>454</v>
      </c>
      <c r="O195" t="s">
        <v>19276</v>
      </c>
      <c r="P195">
        <v>33</v>
      </c>
      <c r="Q195" t="s">
        <v>19277</v>
      </c>
      <c r="S195" t="s">
        <v>19278</v>
      </c>
      <c r="T195">
        <v>5</v>
      </c>
      <c r="U195">
        <v>2</v>
      </c>
      <c r="V195">
        <v>7</v>
      </c>
      <c r="AD195" t="s">
        <v>249</v>
      </c>
      <c r="AF195" t="s">
        <v>19279</v>
      </c>
      <c r="AH195" t="s">
        <v>114</v>
      </c>
      <c r="AI195" t="s">
        <v>114</v>
      </c>
      <c r="AJ195" t="s">
        <v>19280</v>
      </c>
      <c r="AK195" t="s">
        <v>19281</v>
      </c>
      <c r="AM195" t="s">
        <v>19282</v>
      </c>
      <c r="AN195" t="s">
        <v>19283</v>
      </c>
      <c r="AO195" t="s">
        <v>19284</v>
      </c>
      <c r="AQ195">
        <v>3</v>
      </c>
      <c r="AR195">
        <v>3</v>
      </c>
      <c r="AS195">
        <v>15</v>
      </c>
      <c r="AT195" t="s">
        <v>19285</v>
      </c>
      <c r="AU195" t="s">
        <v>19286</v>
      </c>
      <c r="AW195" t="s">
        <v>647</v>
      </c>
      <c r="AX195" t="s">
        <v>19287</v>
      </c>
      <c r="AY195" t="s">
        <v>16486</v>
      </c>
      <c r="AZ195" t="s">
        <v>19288</v>
      </c>
      <c r="BA195" t="s">
        <v>19289</v>
      </c>
      <c r="BB195" t="s">
        <v>19290</v>
      </c>
      <c r="BD195" t="s">
        <v>19270</v>
      </c>
      <c r="BE195">
        <v>0</v>
      </c>
      <c r="BG195" t="s">
        <v>19291</v>
      </c>
      <c r="BH195" t="s">
        <v>19292</v>
      </c>
      <c r="BL195" t="s">
        <v>132</v>
      </c>
      <c r="BM195" t="s">
        <v>132</v>
      </c>
      <c r="BN195" t="s">
        <v>132</v>
      </c>
      <c r="BS195">
        <v>0</v>
      </c>
      <c r="BT195">
        <v>0</v>
      </c>
      <c r="BU195">
        <v>0</v>
      </c>
      <c r="BV195">
        <v>0</v>
      </c>
      <c r="BW195">
        <v>0</v>
      </c>
      <c r="BX195">
        <v>0</v>
      </c>
      <c r="BY195">
        <v>1</v>
      </c>
      <c r="CB195" t="s">
        <v>132</v>
      </c>
      <c r="CD195" t="s">
        <v>131</v>
      </c>
      <c r="CE195">
        <v>0</v>
      </c>
      <c r="CJ195" t="s">
        <v>132</v>
      </c>
      <c r="CP195">
        <v>2728</v>
      </c>
      <c r="CQ195">
        <v>0</v>
      </c>
      <c r="CR195">
        <v>0</v>
      </c>
      <c r="CS195">
        <v>0</v>
      </c>
      <c r="CT195">
        <v>0</v>
      </c>
    </row>
    <row r="196" spans="1:98" ht="15" customHeight="1" x14ac:dyDescent="0.2">
      <c r="A196" t="s">
        <v>26357</v>
      </c>
      <c r="B196" s="1" t="s">
        <v>19113</v>
      </c>
      <c r="C196">
        <v>2457600</v>
      </c>
      <c r="G196" t="s">
        <v>923</v>
      </c>
      <c r="H196" t="s">
        <v>3932</v>
      </c>
      <c r="I196" t="s">
        <v>261</v>
      </c>
      <c r="J196" t="s">
        <v>26358</v>
      </c>
      <c r="K196">
        <v>9</v>
      </c>
      <c r="L196" t="s">
        <v>26359</v>
      </c>
      <c r="N196" t="s">
        <v>26360</v>
      </c>
      <c r="O196" t="s">
        <v>26361</v>
      </c>
      <c r="P196">
        <v>615</v>
      </c>
      <c r="Q196" t="s">
        <v>26362</v>
      </c>
      <c r="R196" t="s">
        <v>25950</v>
      </c>
      <c r="S196" t="s">
        <v>26363</v>
      </c>
      <c r="T196">
        <v>32</v>
      </c>
      <c r="U196">
        <v>24</v>
      </c>
      <c r="V196">
        <v>20</v>
      </c>
      <c r="X196" t="s">
        <v>26364</v>
      </c>
      <c r="Y196" t="s">
        <v>26339</v>
      </c>
      <c r="Z196" t="s">
        <v>26365</v>
      </c>
      <c r="AA196" t="s">
        <v>26366</v>
      </c>
      <c r="AD196" t="s">
        <v>26367</v>
      </c>
      <c r="AF196" t="s">
        <v>26368</v>
      </c>
      <c r="AH196" t="s">
        <v>766</v>
      </c>
      <c r="AI196" t="s">
        <v>766</v>
      </c>
      <c r="AJ196" t="s">
        <v>26369</v>
      </c>
      <c r="AO196" t="s">
        <v>26370</v>
      </c>
      <c r="AQ196">
        <v>30</v>
      </c>
      <c r="AR196" t="s">
        <v>26371</v>
      </c>
      <c r="AS196" t="s">
        <v>26372</v>
      </c>
      <c r="AT196" t="s">
        <v>26373</v>
      </c>
      <c r="AU196" t="s">
        <v>26374</v>
      </c>
      <c r="AV196" t="s">
        <v>26375</v>
      </c>
      <c r="AW196" t="s">
        <v>26376</v>
      </c>
      <c r="AX196" t="s">
        <v>26377</v>
      </c>
      <c r="AY196" t="s">
        <v>1866</v>
      </c>
      <c r="AZ196" t="s">
        <v>18854</v>
      </c>
      <c r="BA196" t="s">
        <v>277</v>
      </c>
      <c r="BB196" t="s">
        <v>26378</v>
      </c>
      <c r="BC196" t="s">
        <v>26353</v>
      </c>
      <c r="BD196" t="s">
        <v>24172</v>
      </c>
      <c r="BE196">
        <v>0</v>
      </c>
      <c r="BF196" t="s">
        <v>26379</v>
      </c>
      <c r="BG196" t="s">
        <v>26380</v>
      </c>
      <c r="BH196" t="s">
        <v>26381</v>
      </c>
      <c r="BI196" t="s">
        <v>132</v>
      </c>
      <c r="BK196" t="s">
        <v>132</v>
      </c>
      <c r="BS196">
        <v>0</v>
      </c>
      <c r="BT196">
        <v>0</v>
      </c>
      <c r="BU196">
        <v>0</v>
      </c>
      <c r="BV196">
        <v>0</v>
      </c>
      <c r="BW196">
        <v>1</v>
      </c>
      <c r="BX196">
        <v>0</v>
      </c>
      <c r="BY196">
        <v>1</v>
      </c>
      <c r="CD196" t="s">
        <v>131</v>
      </c>
      <c r="CE196">
        <v>0</v>
      </c>
      <c r="CF196" t="s">
        <v>132</v>
      </c>
      <c r="CJ196" t="s">
        <v>132</v>
      </c>
      <c r="CK196" t="s">
        <v>132</v>
      </c>
      <c r="CP196">
        <v>5276</v>
      </c>
      <c r="CQ196">
        <v>0</v>
      </c>
      <c r="CR196">
        <v>0</v>
      </c>
      <c r="CS196">
        <v>0</v>
      </c>
      <c r="CT196">
        <v>0</v>
      </c>
    </row>
    <row r="197" spans="1:98" ht="15" customHeight="1" x14ac:dyDescent="0.2">
      <c r="A197" t="s">
        <v>24325</v>
      </c>
      <c r="B197" s="1" t="s">
        <v>1246</v>
      </c>
      <c r="C197">
        <v>102400</v>
      </c>
      <c r="G197" t="s">
        <v>923</v>
      </c>
      <c r="H197" t="s">
        <v>3932</v>
      </c>
      <c r="I197" t="s">
        <v>261</v>
      </c>
      <c r="K197">
        <v>3</v>
      </c>
      <c r="L197" t="s">
        <v>5674</v>
      </c>
      <c r="N197" t="s">
        <v>24326</v>
      </c>
      <c r="O197" t="s">
        <v>24327</v>
      </c>
      <c r="P197">
        <v>290</v>
      </c>
      <c r="Q197" t="s">
        <v>3799</v>
      </c>
      <c r="S197" t="s">
        <v>24328</v>
      </c>
      <c r="T197">
        <v>21</v>
      </c>
      <c r="U197">
        <v>13</v>
      </c>
      <c r="V197">
        <v>11</v>
      </c>
      <c r="Y197" t="s">
        <v>2563</v>
      </c>
      <c r="Z197" t="s">
        <v>24329</v>
      </c>
      <c r="AB197">
        <v>28</v>
      </c>
      <c r="AD197" t="s">
        <v>24330</v>
      </c>
      <c r="AF197" t="s">
        <v>24331</v>
      </c>
      <c r="AH197" t="s">
        <v>249</v>
      </c>
      <c r="AI197" t="s">
        <v>1614</v>
      </c>
      <c r="AJ197" t="s">
        <v>24332</v>
      </c>
      <c r="AO197" t="s">
        <v>24333</v>
      </c>
      <c r="AQ197">
        <v>20</v>
      </c>
      <c r="AR197" t="s">
        <v>24334</v>
      </c>
      <c r="AS197" t="s">
        <v>24335</v>
      </c>
      <c r="AT197" t="s">
        <v>24336</v>
      </c>
      <c r="AU197" t="s">
        <v>1604</v>
      </c>
      <c r="AW197" t="s">
        <v>24337</v>
      </c>
      <c r="AY197" t="s">
        <v>669</v>
      </c>
      <c r="AZ197" t="s">
        <v>670</v>
      </c>
      <c r="BA197" t="s">
        <v>255</v>
      </c>
      <c r="BB197" t="s">
        <v>24338</v>
      </c>
      <c r="BD197" t="s">
        <v>24172</v>
      </c>
      <c r="BE197">
        <v>0</v>
      </c>
      <c r="BF197" t="s">
        <v>24339</v>
      </c>
      <c r="BG197" t="s">
        <v>24340</v>
      </c>
      <c r="BH197" t="s">
        <v>24341</v>
      </c>
      <c r="BI197" t="s">
        <v>132</v>
      </c>
      <c r="BK197" t="s">
        <v>132</v>
      </c>
      <c r="BS197">
        <v>0</v>
      </c>
      <c r="BT197">
        <v>0</v>
      </c>
      <c r="BU197">
        <v>0</v>
      </c>
      <c r="BV197">
        <v>0</v>
      </c>
      <c r="BW197">
        <v>1</v>
      </c>
      <c r="BX197">
        <v>0</v>
      </c>
      <c r="BY197">
        <v>1</v>
      </c>
      <c r="CD197" t="s">
        <v>131</v>
      </c>
      <c r="CE197">
        <v>0</v>
      </c>
      <c r="CF197" t="s">
        <v>132</v>
      </c>
      <c r="CJ197" t="s">
        <v>132</v>
      </c>
      <c r="CK197" t="s">
        <v>132</v>
      </c>
      <c r="CP197">
        <v>5145</v>
      </c>
      <c r="CQ197">
        <v>0</v>
      </c>
      <c r="CR197">
        <v>0</v>
      </c>
      <c r="CS197">
        <v>0</v>
      </c>
      <c r="CT197">
        <v>0</v>
      </c>
    </row>
    <row r="198" spans="1:98" ht="15" customHeight="1" x14ac:dyDescent="0.2">
      <c r="A198" t="s">
        <v>15124</v>
      </c>
      <c r="B198" s="1" t="s">
        <v>1223</v>
      </c>
      <c r="C198">
        <v>12800</v>
      </c>
      <c r="G198" t="s">
        <v>1053</v>
      </c>
      <c r="H198" t="s">
        <v>102</v>
      </c>
      <c r="I198" t="s">
        <v>1555</v>
      </c>
      <c r="J198" t="s">
        <v>4890</v>
      </c>
      <c r="K198">
        <v>7</v>
      </c>
      <c r="L198" t="s">
        <v>14108</v>
      </c>
      <c r="N198" t="s">
        <v>15125</v>
      </c>
      <c r="O198" t="s">
        <v>15126</v>
      </c>
      <c r="P198">
        <v>147</v>
      </c>
      <c r="Q198" t="s">
        <v>15127</v>
      </c>
      <c r="S198" t="s">
        <v>12033</v>
      </c>
      <c r="T198">
        <v>10</v>
      </c>
      <c r="U198">
        <v>11</v>
      </c>
      <c r="V198">
        <v>10</v>
      </c>
      <c r="X198" t="s">
        <v>15128</v>
      </c>
      <c r="Z198" t="s">
        <v>3160</v>
      </c>
      <c r="AC198" t="s">
        <v>15129</v>
      </c>
      <c r="AD198" t="s">
        <v>3161</v>
      </c>
      <c r="AF198" t="s">
        <v>15130</v>
      </c>
      <c r="AH198" t="s">
        <v>114</v>
      </c>
      <c r="AI198" t="s">
        <v>114</v>
      </c>
      <c r="AJ198" t="s">
        <v>15131</v>
      </c>
      <c r="AK198" t="s">
        <v>15132</v>
      </c>
      <c r="AO198" t="s">
        <v>15133</v>
      </c>
      <c r="AQ198">
        <v>10</v>
      </c>
      <c r="AR198">
        <v>17</v>
      </c>
      <c r="AS198">
        <v>34</v>
      </c>
      <c r="AT198" t="s">
        <v>15134</v>
      </c>
      <c r="AU198" t="s">
        <v>15135</v>
      </c>
      <c r="AW198" t="s">
        <v>647</v>
      </c>
      <c r="AY198" t="s">
        <v>15136</v>
      </c>
      <c r="AZ198" t="s">
        <v>15137</v>
      </c>
      <c r="BA198" t="s">
        <v>255</v>
      </c>
      <c r="BB198" t="s">
        <v>15138</v>
      </c>
      <c r="BD198" t="s">
        <v>14619</v>
      </c>
      <c r="BE198">
        <v>0</v>
      </c>
      <c r="BF198" t="s">
        <v>15139</v>
      </c>
      <c r="BG198" t="s">
        <v>15140</v>
      </c>
      <c r="BH198" t="s">
        <v>15141</v>
      </c>
      <c r="BS198">
        <v>0</v>
      </c>
      <c r="BT198">
        <v>0</v>
      </c>
      <c r="BU198">
        <v>1</v>
      </c>
      <c r="BV198">
        <v>0</v>
      </c>
      <c r="BW198">
        <v>0</v>
      </c>
      <c r="BX198">
        <v>0</v>
      </c>
      <c r="BY198">
        <v>0</v>
      </c>
      <c r="CD198" t="s">
        <v>132</v>
      </c>
      <c r="CE198">
        <v>0</v>
      </c>
      <c r="CJ198" t="s">
        <v>132</v>
      </c>
      <c r="CK198" t="s">
        <v>132</v>
      </c>
      <c r="CP198">
        <v>1988</v>
      </c>
      <c r="CQ198">
        <v>0</v>
      </c>
      <c r="CR198">
        <v>0</v>
      </c>
      <c r="CS198">
        <v>0</v>
      </c>
      <c r="CT198">
        <v>0</v>
      </c>
    </row>
    <row r="199" spans="1:98" ht="15" customHeight="1" x14ac:dyDescent="0.2">
      <c r="A199" t="s">
        <v>6886</v>
      </c>
      <c r="B199" s="1" t="s">
        <v>99</v>
      </c>
      <c r="C199">
        <v>200</v>
      </c>
      <c r="G199" t="s">
        <v>1053</v>
      </c>
      <c r="H199" t="s">
        <v>393</v>
      </c>
      <c r="I199" t="s">
        <v>2390</v>
      </c>
      <c r="K199">
        <v>6</v>
      </c>
      <c r="L199" t="s">
        <v>677</v>
      </c>
      <c r="N199" t="s">
        <v>2435</v>
      </c>
      <c r="O199" t="s">
        <v>2436</v>
      </c>
      <c r="P199">
        <v>5</v>
      </c>
      <c r="Q199" t="s">
        <v>6887</v>
      </c>
      <c r="S199" t="s">
        <v>6888</v>
      </c>
      <c r="T199">
        <v>-1</v>
      </c>
      <c r="U199">
        <v>5</v>
      </c>
      <c r="V199">
        <v>4</v>
      </c>
      <c r="AD199" t="s">
        <v>496</v>
      </c>
      <c r="AF199" t="s">
        <v>6889</v>
      </c>
      <c r="AG199" t="s">
        <v>6890</v>
      </c>
      <c r="AH199" t="s">
        <v>114</v>
      </c>
      <c r="AI199" t="s">
        <v>114</v>
      </c>
      <c r="AK199" t="s">
        <v>6891</v>
      </c>
      <c r="AO199" t="s">
        <v>6892</v>
      </c>
      <c r="AQ199">
        <v>1</v>
      </c>
      <c r="AR199">
        <v>-2</v>
      </c>
      <c r="AS199">
        <v>10</v>
      </c>
      <c r="AT199" t="s">
        <v>404</v>
      </c>
      <c r="AU199" t="s">
        <v>6893</v>
      </c>
      <c r="AW199" t="s">
        <v>3527</v>
      </c>
      <c r="AY199" t="s">
        <v>6894</v>
      </c>
      <c r="AZ199" t="s">
        <v>6895</v>
      </c>
      <c r="BA199" t="s">
        <v>6896</v>
      </c>
      <c r="BB199" t="s">
        <v>6897</v>
      </c>
      <c r="BD199" t="s">
        <v>6898</v>
      </c>
      <c r="BE199">
        <v>0</v>
      </c>
      <c r="BF199" t="s">
        <v>6899</v>
      </c>
      <c r="BG199" t="s">
        <v>6900</v>
      </c>
      <c r="BH199" t="s">
        <v>6901</v>
      </c>
      <c r="BS199">
        <v>0</v>
      </c>
      <c r="BT199">
        <v>0</v>
      </c>
      <c r="BU199">
        <v>0</v>
      </c>
      <c r="BV199">
        <v>0</v>
      </c>
      <c r="BW199">
        <v>0</v>
      </c>
      <c r="BX199">
        <v>0</v>
      </c>
      <c r="BY199">
        <v>1</v>
      </c>
      <c r="CD199" t="s">
        <v>131</v>
      </c>
      <c r="CE199">
        <v>0</v>
      </c>
      <c r="CJ199" t="s">
        <v>132</v>
      </c>
      <c r="CP199">
        <v>957</v>
      </c>
      <c r="CQ199">
        <v>0</v>
      </c>
      <c r="CR199">
        <v>0</v>
      </c>
      <c r="CS199">
        <v>0</v>
      </c>
      <c r="CT199">
        <v>0</v>
      </c>
    </row>
    <row r="200" spans="1:98" ht="15" customHeight="1" x14ac:dyDescent="0.2">
      <c r="A200" t="s">
        <v>31850</v>
      </c>
      <c r="B200" s="1" t="s">
        <v>574</v>
      </c>
      <c r="C200">
        <v>9600</v>
      </c>
      <c r="G200" t="s">
        <v>923</v>
      </c>
      <c r="H200" t="s">
        <v>102</v>
      </c>
      <c r="I200" t="s">
        <v>103</v>
      </c>
      <c r="J200" t="s">
        <v>7651</v>
      </c>
      <c r="K200">
        <v>10</v>
      </c>
      <c r="L200" t="s">
        <v>3447</v>
      </c>
      <c r="N200" t="s">
        <v>16678</v>
      </c>
      <c r="O200" t="s">
        <v>31851</v>
      </c>
      <c r="P200">
        <v>110</v>
      </c>
      <c r="Q200" t="s">
        <v>9233</v>
      </c>
      <c r="S200" t="s">
        <v>31852</v>
      </c>
      <c r="T200">
        <v>11</v>
      </c>
      <c r="U200">
        <v>14</v>
      </c>
      <c r="V200">
        <v>7</v>
      </c>
      <c r="X200" t="s">
        <v>6039</v>
      </c>
      <c r="Y200" t="s">
        <v>4313</v>
      </c>
      <c r="AB200">
        <v>21</v>
      </c>
      <c r="AD200" t="s">
        <v>5419</v>
      </c>
      <c r="AF200" t="s">
        <v>31853</v>
      </c>
      <c r="AH200" t="s">
        <v>114</v>
      </c>
      <c r="AI200" t="s">
        <v>114</v>
      </c>
      <c r="AJ200" t="s">
        <v>31854</v>
      </c>
      <c r="AK200" t="s">
        <v>31855</v>
      </c>
      <c r="AO200" t="s">
        <v>31856</v>
      </c>
      <c r="AQ200">
        <v>13</v>
      </c>
      <c r="AR200">
        <v>19</v>
      </c>
      <c r="AS200">
        <v>34</v>
      </c>
      <c r="AT200" t="s">
        <v>31857</v>
      </c>
      <c r="AU200" t="s">
        <v>31858</v>
      </c>
      <c r="AW200" t="s">
        <v>31859</v>
      </c>
      <c r="AY200" t="s">
        <v>31860</v>
      </c>
      <c r="AZ200" t="s">
        <v>670</v>
      </c>
      <c r="BA200" t="s">
        <v>255</v>
      </c>
      <c r="BB200" t="s">
        <v>31861</v>
      </c>
      <c r="BD200" t="s">
        <v>31862</v>
      </c>
      <c r="BE200">
        <v>0</v>
      </c>
      <c r="BF200" t="s">
        <v>31863</v>
      </c>
      <c r="BG200" t="s">
        <v>31864</v>
      </c>
      <c r="BH200" t="s">
        <v>31865</v>
      </c>
      <c r="BS200">
        <v>0</v>
      </c>
      <c r="BT200">
        <v>0</v>
      </c>
      <c r="BU200">
        <v>1</v>
      </c>
      <c r="BV200">
        <v>0</v>
      </c>
      <c r="BW200">
        <v>0</v>
      </c>
      <c r="BX200">
        <v>0</v>
      </c>
      <c r="BY200">
        <v>0</v>
      </c>
      <c r="CD200" t="s">
        <v>132</v>
      </c>
      <c r="CE200">
        <v>0</v>
      </c>
      <c r="CJ200" t="s">
        <v>132</v>
      </c>
      <c r="CK200" t="s">
        <v>132</v>
      </c>
      <c r="CP200">
        <v>6951</v>
      </c>
      <c r="CQ200">
        <v>0</v>
      </c>
      <c r="CR200">
        <v>0</v>
      </c>
      <c r="CS200">
        <v>0</v>
      </c>
      <c r="CT200">
        <v>0</v>
      </c>
    </row>
    <row r="201" spans="1:98" ht="15" customHeight="1" x14ac:dyDescent="0.2">
      <c r="A201" t="s">
        <v>3627</v>
      </c>
      <c r="B201" s="1" t="s">
        <v>365</v>
      </c>
      <c r="C201">
        <v>1200</v>
      </c>
      <c r="G201" t="s">
        <v>240</v>
      </c>
      <c r="H201" t="s">
        <v>193</v>
      </c>
      <c r="I201" t="s">
        <v>332</v>
      </c>
      <c r="K201">
        <v>0</v>
      </c>
      <c r="L201" t="s">
        <v>333</v>
      </c>
      <c r="N201" t="s">
        <v>509</v>
      </c>
      <c r="O201" t="s">
        <v>619</v>
      </c>
      <c r="P201">
        <v>42</v>
      </c>
      <c r="Q201" t="s">
        <v>545</v>
      </c>
      <c r="S201" t="s">
        <v>3628</v>
      </c>
      <c r="T201">
        <v>8</v>
      </c>
      <c r="U201">
        <v>4</v>
      </c>
      <c r="V201">
        <v>1</v>
      </c>
      <c r="AD201" t="s">
        <v>376</v>
      </c>
      <c r="AF201" t="s">
        <v>3629</v>
      </c>
      <c r="AH201" t="s">
        <v>202</v>
      </c>
      <c r="AI201" t="s">
        <v>114</v>
      </c>
      <c r="AJ201" t="s">
        <v>3630</v>
      </c>
      <c r="AO201" t="s">
        <v>3631</v>
      </c>
      <c r="AQ201">
        <v>3</v>
      </c>
      <c r="AR201">
        <v>12</v>
      </c>
      <c r="AS201" t="s">
        <v>3632</v>
      </c>
      <c r="AT201" t="s">
        <v>3633</v>
      </c>
      <c r="AU201" t="s">
        <v>3634</v>
      </c>
      <c r="AY201" t="s">
        <v>3635</v>
      </c>
      <c r="AZ201" t="s">
        <v>3621</v>
      </c>
      <c r="BA201" t="s">
        <v>255</v>
      </c>
      <c r="BB201" t="s">
        <v>3636</v>
      </c>
      <c r="BC201" t="s">
        <v>3623</v>
      </c>
      <c r="BD201" t="s">
        <v>128</v>
      </c>
      <c r="BE201">
        <v>0</v>
      </c>
      <c r="BG201" t="s">
        <v>3637</v>
      </c>
      <c r="BH201" t="s">
        <v>3638</v>
      </c>
      <c r="BS201">
        <v>0</v>
      </c>
      <c r="BT201">
        <v>1</v>
      </c>
      <c r="BU201">
        <v>0</v>
      </c>
      <c r="BV201">
        <v>0</v>
      </c>
      <c r="BW201">
        <v>0</v>
      </c>
      <c r="BX201">
        <v>0</v>
      </c>
      <c r="BY201">
        <v>1</v>
      </c>
      <c r="CD201" t="s">
        <v>131</v>
      </c>
      <c r="CE201">
        <v>0</v>
      </c>
      <c r="CJ201" t="s">
        <v>132</v>
      </c>
      <c r="CO201" t="str">
        <f>HYPERLINK("http://www.d20pfsrd.com/bestiary/monster-listings/animals/herd-animals/bison","Herd Animal, Bison")</f>
        <v>Herd Animal, Bison</v>
      </c>
      <c r="CP201">
        <v>233</v>
      </c>
      <c r="CQ201">
        <v>0</v>
      </c>
      <c r="CR201">
        <v>0</v>
      </c>
      <c r="CS201">
        <v>0</v>
      </c>
      <c r="CT201">
        <v>0</v>
      </c>
    </row>
    <row r="202" spans="1:98" ht="15" customHeight="1" x14ac:dyDescent="0.2">
      <c r="A202" t="s">
        <v>30007</v>
      </c>
      <c r="B202" s="1" t="s">
        <v>2051</v>
      </c>
      <c r="C202">
        <v>51200</v>
      </c>
      <c r="G202" t="s">
        <v>575</v>
      </c>
      <c r="H202" t="s">
        <v>193</v>
      </c>
      <c r="I202" t="s">
        <v>103</v>
      </c>
      <c r="J202" t="s">
        <v>576</v>
      </c>
      <c r="K202">
        <v>10</v>
      </c>
      <c r="L202" t="s">
        <v>903</v>
      </c>
      <c r="N202" t="s">
        <v>13742</v>
      </c>
      <c r="O202" t="s">
        <v>30008</v>
      </c>
      <c r="P202">
        <v>230</v>
      </c>
      <c r="Q202" t="s">
        <v>16865</v>
      </c>
      <c r="S202" t="s">
        <v>30009</v>
      </c>
      <c r="T202">
        <v>18</v>
      </c>
      <c r="U202">
        <v>18</v>
      </c>
      <c r="V202">
        <v>10</v>
      </c>
      <c r="X202" t="s">
        <v>30010</v>
      </c>
      <c r="Z202" t="s">
        <v>7247</v>
      </c>
      <c r="AC202" t="s">
        <v>30011</v>
      </c>
      <c r="AD202" t="s">
        <v>1541</v>
      </c>
      <c r="AF202" t="s">
        <v>30012</v>
      </c>
      <c r="AH202" t="s">
        <v>202</v>
      </c>
      <c r="AI202" t="s">
        <v>202</v>
      </c>
      <c r="AJ202" t="s">
        <v>30013</v>
      </c>
      <c r="AO202" t="s">
        <v>30014</v>
      </c>
      <c r="AQ202">
        <v>20</v>
      </c>
      <c r="AR202">
        <v>29</v>
      </c>
      <c r="AS202">
        <v>46</v>
      </c>
      <c r="AT202" t="s">
        <v>30015</v>
      </c>
      <c r="AU202" t="s">
        <v>30016</v>
      </c>
      <c r="AW202" t="s">
        <v>30017</v>
      </c>
      <c r="AX202" t="s">
        <v>30018</v>
      </c>
      <c r="AY202" t="s">
        <v>1866</v>
      </c>
      <c r="AZ202" t="s">
        <v>21867</v>
      </c>
      <c r="BA202" t="s">
        <v>426</v>
      </c>
      <c r="BB202" t="s">
        <v>30019</v>
      </c>
      <c r="BD202" t="s">
        <v>6673</v>
      </c>
      <c r="BE202">
        <v>0</v>
      </c>
      <c r="BF202" t="s">
        <v>30020</v>
      </c>
      <c r="BG202" t="s">
        <v>30021</v>
      </c>
      <c r="BH202" t="s">
        <v>30022</v>
      </c>
      <c r="BI202" t="s">
        <v>132</v>
      </c>
      <c r="BS202">
        <v>0</v>
      </c>
      <c r="BT202">
        <v>0</v>
      </c>
      <c r="BU202">
        <v>1</v>
      </c>
      <c r="BV202">
        <v>0</v>
      </c>
      <c r="BW202">
        <v>0</v>
      </c>
      <c r="BX202">
        <v>0</v>
      </c>
      <c r="BY202">
        <v>1</v>
      </c>
      <c r="CD202" t="s">
        <v>132</v>
      </c>
      <c r="CE202">
        <v>0</v>
      </c>
      <c r="CF202" t="s">
        <v>132</v>
      </c>
      <c r="CJ202" t="s">
        <v>132</v>
      </c>
      <c r="CK202" t="s">
        <v>132</v>
      </c>
      <c r="CP202">
        <v>6226</v>
      </c>
      <c r="CQ202">
        <v>0</v>
      </c>
      <c r="CR202">
        <v>0</v>
      </c>
      <c r="CS202">
        <v>0</v>
      </c>
      <c r="CT202">
        <v>0</v>
      </c>
    </row>
    <row r="203" spans="1:98" ht="15" customHeight="1" x14ac:dyDescent="0.2">
      <c r="A203" t="s">
        <v>20315</v>
      </c>
      <c r="B203" s="1" t="s">
        <v>2051</v>
      </c>
      <c r="C203">
        <v>51200</v>
      </c>
      <c r="G203" t="s">
        <v>575</v>
      </c>
      <c r="H203" t="s">
        <v>1035</v>
      </c>
      <c r="I203" t="s">
        <v>103</v>
      </c>
      <c r="J203" t="s">
        <v>20316</v>
      </c>
      <c r="K203">
        <v>4</v>
      </c>
      <c r="L203" t="s">
        <v>20317</v>
      </c>
      <c r="N203" t="s">
        <v>9470</v>
      </c>
      <c r="O203" t="s">
        <v>20318</v>
      </c>
      <c r="P203">
        <v>232</v>
      </c>
      <c r="Q203" t="s">
        <v>20319</v>
      </c>
      <c r="S203" t="s">
        <v>19012</v>
      </c>
      <c r="T203">
        <v>19</v>
      </c>
      <c r="U203">
        <v>11</v>
      </c>
      <c r="V203">
        <v>9</v>
      </c>
      <c r="Y203" t="s">
        <v>11968</v>
      </c>
      <c r="Z203" t="s">
        <v>20320</v>
      </c>
      <c r="AA203" t="s">
        <v>20321</v>
      </c>
      <c r="AB203">
        <v>26</v>
      </c>
      <c r="AD203" t="s">
        <v>3119</v>
      </c>
      <c r="AF203" t="s">
        <v>20322</v>
      </c>
      <c r="AH203" t="s">
        <v>496</v>
      </c>
      <c r="AI203" t="s">
        <v>496</v>
      </c>
      <c r="AJ203" t="s">
        <v>20323</v>
      </c>
      <c r="AK203" t="s">
        <v>20324</v>
      </c>
      <c r="AO203" t="s">
        <v>20325</v>
      </c>
      <c r="AQ203">
        <v>15</v>
      </c>
      <c r="AR203" t="s">
        <v>4623</v>
      </c>
      <c r="AS203" t="s">
        <v>1260</v>
      </c>
      <c r="AT203" t="s">
        <v>8148</v>
      </c>
      <c r="AU203" t="s">
        <v>20326</v>
      </c>
      <c r="AW203" t="s">
        <v>20327</v>
      </c>
      <c r="AX203" t="s">
        <v>20328</v>
      </c>
      <c r="AY203" t="s">
        <v>20329</v>
      </c>
      <c r="AZ203" t="s">
        <v>670</v>
      </c>
      <c r="BA203" t="s">
        <v>1797</v>
      </c>
      <c r="BB203" t="s">
        <v>20330</v>
      </c>
      <c r="BD203" t="s">
        <v>20331</v>
      </c>
      <c r="BE203">
        <v>0</v>
      </c>
      <c r="BF203" t="s">
        <v>20332</v>
      </c>
      <c r="BG203" t="s">
        <v>20333</v>
      </c>
      <c r="BH203" t="s">
        <v>20334</v>
      </c>
      <c r="BS203">
        <v>0</v>
      </c>
      <c r="BT203">
        <v>0</v>
      </c>
      <c r="BU203">
        <v>0</v>
      </c>
      <c r="BV203">
        <v>0</v>
      </c>
      <c r="BW203">
        <v>0</v>
      </c>
      <c r="BX203">
        <v>1</v>
      </c>
      <c r="BY203">
        <v>1</v>
      </c>
      <c r="CD203" t="s">
        <v>131</v>
      </c>
      <c r="CE203">
        <v>0</v>
      </c>
      <c r="CJ203" t="s">
        <v>132</v>
      </c>
      <c r="CP203">
        <v>3296</v>
      </c>
      <c r="CQ203">
        <v>0</v>
      </c>
      <c r="CR203">
        <v>0</v>
      </c>
      <c r="CS203">
        <v>0</v>
      </c>
      <c r="CT203">
        <v>0</v>
      </c>
    </row>
    <row r="204" spans="1:98" ht="15" customHeight="1" x14ac:dyDescent="0.2">
      <c r="A204" t="s">
        <v>653</v>
      </c>
      <c r="B204" s="1" t="s">
        <v>134</v>
      </c>
      <c r="C204">
        <v>3200</v>
      </c>
      <c r="G204" t="s">
        <v>240</v>
      </c>
      <c r="H204" t="s">
        <v>136</v>
      </c>
      <c r="I204" t="s">
        <v>654</v>
      </c>
      <c r="K204">
        <v>-5</v>
      </c>
      <c r="L204" t="s">
        <v>655</v>
      </c>
      <c r="N204" t="s">
        <v>656</v>
      </c>
      <c r="O204" t="s">
        <v>657</v>
      </c>
      <c r="P204">
        <v>105</v>
      </c>
      <c r="Q204" t="s">
        <v>658</v>
      </c>
      <c r="S204" t="s">
        <v>659</v>
      </c>
      <c r="T204">
        <v>9</v>
      </c>
      <c r="U204">
        <v>-2</v>
      </c>
      <c r="V204">
        <v>-2</v>
      </c>
      <c r="X204" t="s">
        <v>660</v>
      </c>
      <c r="AD204" t="s">
        <v>661</v>
      </c>
      <c r="AF204" t="s">
        <v>662</v>
      </c>
      <c r="AH204" t="s">
        <v>147</v>
      </c>
      <c r="AI204" t="s">
        <v>202</v>
      </c>
      <c r="AJ204" t="s">
        <v>663</v>
      </c>
      <c r="AO204" t="s">
        <v>664</v>
      </c>
      <c r="AQ204">
        <v>7</v>
      </c>
      <c r="AR204" t="s">
        <v>665</v>
      </c>
      <c r="AS204" t="s">
        <v>666</v>
      </c>
      <c r="AU204" t="s">
        <v>667</v>
      </c>
      <c r="AX204" t="s">
        <v>668</v>
      </c>
      <c r="AY204" t="s">
        <v>669</v>
      </c>
      <c r="AZ204" t="s">
        <v>670</v>
      </c>
      <c r="BA204" t="s">
        <v>255</v>
      </c>
      <c r="BB204" t="s">
        <v>671</v>
      </c>
      <c r="BC204" t="s">
        <v>672</v>
      </c>
      <c r="BD204" t="s">
        <v>128</v>
      </c>
      <c r="BE204">
        <v>0</v>
      </c>
      <c r="BF204" t="s">
        <v>673</v>
      </c>
      <c r="BG204" t="s">
        <v>674</v>
      </c>
      <c r="BH204" t="s">
        <v>675</v>
      </c>
      <c r="BS204">
        <v>0</v>
      </c>
      <c r="BT204">
        <v>0</v>
      </c>
      <c r="BU204">
        <v>0</v>
      </c>
      <c r="BV204">
        <v>1</v>
      </c>
      <c r="BW204">
        <v>0</v>
      </c>
      <c r="BX204">
        <v>0</v>
      </c>
      <c r="BY204">
        <v>1</v>
      </c>
      <c r="CD204" t="s">
        <v>131</v>
      </c>
      <c r="CE204">
        <v>0</v>
      </c>
      <c r="CJ204" t="s">
        <v>132</v>
      </c>
      <c r="CO204" t="str">
        <f>HYPERLINK("http://www.d20pfsrd.com/bestiary/monster-listings/oozes/black-pudding","Pudding, Black")</f>
        <v>Pudding, Black</v>
      </c>
      <c r="CP204">
        <v>49</v>
      </c>
      <c r="CQ204">
        <v>0</v>
      </c>
      <c r="CR204">
        <v>0</v>
      </c>
      <c r="CS204">
        <v>0</v>
      </c>
      <c r="CT204">
        <v>0</v>
      </c>
    </row>
    <row r="205" spans="1:98" ht="15" customHeight="1" x14ac:dyDescent="0.2">
      <c r="A205" t="s">
        <v>21907</v>
      </c>
      <c r="B205" s="1" t="s">
        <v>1205</v>
      </c>
      <c r="C205">
        <v>25600</v>
      </c>
      <c r="G205" t="s">
        <v>3133</v>
      </c>
      <c r="H205" t="s">
        <v>102</v>
      </c>
      <c r="I205" t="s">
        <v>2390</v>
      </c>
      <c r="K205">
        <v>5</v>
      </c>
      <c r="L205" t="s">
        <v>8069</v>
      </c>
      <c r="M205" t="s">
        <v>21908</v>
      </c>
      <c r="N205" t="s">
        <v>21909</v>
      </c>
      <c r="O205" t="s">
        <v>21910</v>
      </c>
      <c r="P205">
        <v>171</v>
      </c>
      <c r="Q205" t="s">
        <v>21911</v>
      </c>
      <c r="S205" t="s">
        <v>21912</v>
      </c>
      <c r="T205">
        <v>12</v>
      </c>
      <c r="U205">
        <v>16</v>
      </c>
      <c r="V205">
        <v>15</v>
      </c>
      <c r="Y205" t="s">
        <v>4313</v>
      </c>
      <c r="Z205" t="s">
        <v>8127</v>
      </c>
      <c r="AB205">
        <v>24</v>
      </c>
      <c r="AD205" t="s">
        <v>249</v>
      </c>
      <c r="AF205" t="s">
        <v>21913</v>
      </c>
      <c r="AH205" t="s">
        <v>114</v>
      </c>
      <c r="AI205" t="s">
        <v>114</v>
      </c>
      <c r="AJ205" t="s">
        <v>21914</v>
      </c>
      <c r="AK205" t="s">
        <v>21915</v>
      </c>
      <c r="AO205" t="s">
        <v>21916</v>
      </c>
      <c r="AQ205">
        <v>9</v>
      </c>
      <c r="AR205">
        <v>15</v>
      </c>
      <c r="AS205" t="s">
        <v>21917</v>
      </c>
      <c r="AT205" t="s">
        <v>21918</v>
      </c>
      <c r="AU205" t="s">
        <v>21919</v>
      </c>
      <c r="AW205" t="s">
        <v>21920</v>
      </c>
      <c r="AX205" t="s">
        <v>21921</v>
      </c>
      <c r="AY205" t="s">
        <v>298</v>
      </c>
      <c r="AZ205" t="s">
        <v>670</v>
      </c>
      <c r="BA205" t="s">
        <v>255</v>
      </c>
      <c r="BB205" t="s">
        <v>21922</v>
      </c>
      <c r="BC205" t="s">
        <v>21923</v>
      </c>
      <c r="BD205" t="s">
        <v>21924</v>
      </c>
      <c r="BE205">
        <v>0</v>
      </c>
      <c r="BF205" t="s">
        <v>21925</v>
      </c>
      <c r="BG205" t="s">
        <v>21926</v>
      </c>
      <c r="BH205" t="s">
        <v>21927</v>
      </c>
      <c r="BS205">
        <v>0</v>
      </c>
      <c r="BT205">
        <v>0</v>
      </c>
      <c r="BU205">
        <v>0</v>
      </c>
      <c r="BV205">
        <v>0</v>
      </c>
      <c r="BW205">
        <v>0</v>
      </c>
      <c r="BX205">
        <v>0</v>
      </c>
      <c r="BY205">
        <v>1</v>
      </c>
      <c r="CD205" t="s">
        <v>131</v>
      </c>
      <c r="CE205">
        <v>0</v>
      </c>
      <c r="CJ205" t="s">
        <v>132</v>
      </c>
      <c r="CP205">
        <v>3864</v>
      </c>
      <c r="CQ205">
        <v>0</v>
      </c>
      <c r="CR205">
        <v>0</v>
      </c>
      <c r="CS205">
        <v>0</v>
      </c>
      <c r="CT205">
        <v>0</v>
      </c>
    </row>
    <row r="206" spans="1:98" ht="15" customHeight="1" x14ac:dyDescent="0.2">
      <c r="A206" t="s">
        <v>11200</v>
      </c>
      <c r="B206" s="1" t="s">
        <v>2051</v>
      </c>
      <c r="C206">
        <v>51200</v>
      </c>
      <c r="G206" t="s">
        <v>240</v>
      </c>
      <c r="H206" t="s">
        <v>3932</v>
      </c>
      <c r="I206" t="s">
        <v>284</v>
      </c>
      <c r="K206">
        <v>0</v>
      </c>
      <c r="L206" t="s">
        <v>2572</v>
      </c>
      <c r="N206" t="s">
        <v>11201</v>
      </c>
      <c r="O206" t="s">
        <v>11202</v>
      </c>
      <c r="P206">
        <v>228</v>
      </c>
      <c r="Q206" t="s">
        <v>11203</v>
      </c>
      <c r="S206" t="s">
        <v>11204</v>
      </c>
      <c r="T206">
        <v>19</v>
      </c>
      <c r="U206">
        <v>8</v>
      </c>
      <c r="V206">
        <v>8</v>
      </c>
      <c r="Z206" t="s">
        <v>289</v>
      </c>
      <c r="AD206" t="s">
        <v>1614</v>
      </c>
      <c r="AF206" t="s">
        <v>11205</v>
      </c>
      <c r="AH206" t="s">
        <v>249</v>
      </c>
      <c r="AI206" t="s">
        <v>249</v>
      </c>
      <c r="AJ206" t="s">
        <v>11206</v>
      </c>
      <c r="AO206" t="s">
        <v>11207</v>
      </c>
      <c r="AQ206">
        <v>18</v>
      </c>
      <c r="AR206" t="s">
        <v>11208</v>
      </c>
      <c r="AS206" t="s">
        <v>11209</v>
      </c>
      <c r="AU206" t="s">
        <v>11210</v>
      </c>
      <c r="AV206" t="s">
        <v>1087</v>
      </c>
      <c r="AY206" t="s">
        <v>1866</v>
      </c>
      <c r="AZ206" t="s">
        <v>670</v>
      </c>
      <c r="BA206" t="s">
        <v>255</v>
      </c>
      <c r="BB206" t="s">
        <v>11211</v>
      </c>
      <c r="BC206" t="s">
        <v>4852</v>
      </c>
      <c r="BD206" t="s">
        <v>7316</v>
      </c>
      <c r="BE206">
        <v>0</v>
      </c>
      <c r="BF206" t="s">
        <v>11212</v>
      </c>
      <c r="BG206" t="s">
        <v>11213</v>
      </c>
      <c r="BH206" t="s">
        <v>11214</v>
      </c>
      <c r="BS206">
        <v>0</v>
      </c>
      <c r="BT206">
        <v>0</v>
      </c>
      <c r="BU206">
        <v>0</v>
      </c>
      <c r="BV206">
        <v>0</v>
      </c>
      <c r="BW206">
        <v>0</v>
      </c>
      <c r="BX206">
        <v>0</v>
      </c>
      <c r="BY206">
        <v>1</v>
      </c>
      <c r="CD206" t="s">
        <v>131</v>
      </c>
      <c r="CE206">
        <v>0</v>
      </c>
      <c r="CJ206" t="s">
        <v>132</v>
      </c>
      <c r="CO206" t="str">
        <f>HYPERLINK("http://www.d20pfsrd.com/bestiary-overflow/black-scorpion","Scorpion, Black")</f>
        <v>Scorpion, Black</v>
      </c>
      <c r="CP206">
        <v>1342</v>
      </c>
      <c r="CQ206">
        <v>0</v>
      </c>
      <c r="CR206">
        <v>0</v>
      </c>
      <c r="CS206">
        <v>0</v>
      </c>
      <c r="CT206">
        <v>0</v>
      </c>
    </row>
    <row r="207" spans="1:98" ht="15" customHeight="1" x14ac:dyDescent="0.2">
      <c r="A207" t="s">
        <v>19676</v>
      </c>
      <c r="B207" s="1" t="s">
        <v>99</v>
      </c>
      <c r="C207">
        <v>200</v>
      </c>
      <c r="G207" t="s">
        <v>1053</v>
      </c>
      <c r="H207" t="s">
        <v>1308</v>
      </c>
      <c r="I207" t="s">
        <v>261</v>
      </c>
      <c r="J207" t="s">
        <v>138</v>
      </c>
      <c r="K207">
        <v>1</v>
      </c>
      <c r="L207" t="s">
        <v>19677</v>
      </c>
      <c r="N207" t="s">
        <v>9677</v>
      </c>
      <c r="O207" t="s">
        <v>9678</v>
      </c>
      <c r="P207">
        <v>5</v>
      </c>
      <c r="Q207" t="s">
        <v>2377</v>
      </c>
      <c r="S207" t="s">
        <v>13861</v>
      </c>
      <c r="T207">
        <v>2</v>
      </c>
      <c r="U207">
        <v>3</v>
      </c>
      <c r="V207">
        <v>0</v>
      </c>
      <c r="X207" t="s">
        <v>6834</v>
      </c>
      <c r="Z207" t="s">
        <v>289</v>
      </c>
      <c r="AA207" t="s">
        <v>11106</v>
      </c>
      <c r="AD207" t="s">
        <v>3697</v>
      </c>
      <c r="AF207" t="s">
        <v>19678</v>
      </c>
      <c r="AH207" t="s">
        <v>19148</v>
      </c>
      <c r="AI207" t="s">
        <v>318</v>
      </c>
      <c r="AJ207" t="s">
        <v>19679</v>
      </c>
      <c r="AO207" t="s">
        <v>19680</v>
      </c>
      <c r="AQ207">
        <v>1</v>
      </c>
      <c r="AR207">
        <v>0</v>
      </c>
      <c r="AS207" t="s">
        <v>19681</v>
      </c>
      <c r="AT207" t="s">
        <v>1734</v>
      </c>
      <c r="AU207" t="s">
        <v>19682</v>
      </c>
      <c r="AV207" t="s">
        <v>2868</v>
      </c>
      <c r="AW207" t="s">
        <v>255</v>
      </c>
      <c r="AX207" t="s">
        <v>915</v>
      </c>
      <c r="AY207" t="s">
        <v>19683</v>
      </c>
      <c r="AZ207" t="s">
        <v>19684</v>
      </c>
      <c r="BA207" t="s">
        <v>255</v>
      </c>
      <c r="BB207" t="s">
        <v>19685</v>
      </c>
      <c r="BC207" t="s">
        <v>19686</v>
      </c>
      <c r="BD207" t="s">
        <v>19593</v>
      </c>
      <c r="BE207">
        <v>0</v>
      </c>
      <c r="BF207" t="s">
        <v>19687</v>
      </c>
      <c r="BG207" t="s">
        <v>19688</v>
      </c>
      <c r="BH207" t="s">
        <v>19689</v>
      </c>
      <c r="BS207">
        <v>0</v>
      </c>
      <c r="BT207">
        <v>0</v>
      </c>
      <c r="BU207">
        <v>0</v>
      </c>
      <c r="BV207">
        <v>0</v>
      </c>
      <c r="BW207">
        <v>0</v>
      </c>
      <c r="BX207">
        <v>1</v>
      </c>
      <c r="BY207">
        <v>1</v>
      </c>
      <c r="CD207" t="s">
        <v>131</v>
      </c>
      <c r="CE207">
        <v>0</v>
      </c>
      <c r="CJ207" t="s">
        <v>132</v>
      </c>
      <c r="CP207">
        <v>2879</v>
      </c>
      <c r="CQ207">
        <v>0</v>
      </c>
      <c r="CR207">
        <v>0</v>
      </c>
      <c r="CS207">
        <v>0</v>
      </c>
      <c r="CT207">
        <v>0</v>
      </c>
    </row>
    <row r="208" spans="1:98" ht="15" customHeight="1" x14ac:dyDescent="0.2">
      <c r="A208" t="s">
        <v>14188</v>
      </c>
      <c r="B208" s="1" t="s">
        <v>306</v>
      </c>
      <c r="C208">
        <v>1600</v>
      </c>
      <c r="D208" t="s">
        <v>4024</v>
      </c>
      <c r="E208" t="s">
        <v>14189</v>
      </c>
      <c r="G208" t="s">
        <v>923</v>
      </c>
      <c r="H208" t="s">
        <v>102</v>
      </c>
      <c r="I208" t="s">
        <v>701</v>
      </c>
      <c r="J208" t="s">
        <v>14167</v>
      </c>
      <c r="K208">
        <v>4</v>
      </c>
      <c r="L208" t="s">
        <v>14190</v>
      </c>
      <c r="N208" t="s">
        <v>14191</v>
      </c>
      <c r="O208" t="s">
        <v>14192</v>
      </c>
      <c r="P208">
        <v>55</v>
      </c>
      <c r="Q208" t="s">
        <v>4352</v>
      </c>
      <c r="S208" t="s">
        <v>14193</v>
      </c>
      <c r="T208">
        <v>8</v>
      </c>
      <c r="U208">
        <v>10</v>
      </c>
      <c r="V208">
        <v>4</v>
      </c>
      <c r="AD208" t="s">
        <v>249</v>
      </c>
      <c r="AF208" t="s">
        <v>14194</v>
      </c>
      <c r="AG208" t="s">
        <v>14195</v>
      </c>
      <c r="AH208" t="s">
        <v>114</v>
      </c>
      <c r="AI208" t="s">
        <v>114</v>
      </c>
      <c r="AJ208" t="s">
        <v>14196</v>
      </c>
      <c r="AM208" t="s">
        <v>14197</v>
      </c>
      <c r="AO208" t="s">
        <v>14198</v>
      </c>
      <c r="AQ208">
        <v>6</v>
      </c>
      <c r="AR208">
        <v>7</v>
      </c>
      <c r="AS208">
        <v>22</v>
      </c>
      <c r="AT208" t="s">
        <v>14199</v>
      </c>
      <c r="AU208" t="s">
        <v>14200</v>
      </c>
      <c r="AW208" t="s">
        <v>14201</v>
      </c>
      <c r="AX208" t="s">
        <v>14202</v>
      </c>
      <c r="AY208" t="s">
        <v>14203</v>
      </c>
      <c r="AZ208" t="s">
        <v>14204</v>
      </c>
      <c r="BA208" t="s">
        <v>14205</v>
      </c>
      <c r="BB208" t="s">
        <v>14206</v>
      </c>
      <c r="BD208" t="s">
        <v>14185</v>
      </c>
      <c r="BE208">
        <v>0</v>
      </c>
      <c r="BG208" t="s">
        <v>14207</v>
      </c>
      <c r="BH208" t="s">
        <v>14208</v>
      </c>
      <c r="BS208">
        <v>0</v>
      </c>
      <c r="BT208">
        <v>0</v>
      </c>
      <c r="BU208">
        <v>0</v>
      </c>
      <c r="BV208">
        <v>0</v>
      </c>
      <c r="BW208">
        <v>0</v>
      </c>
      <c r="BX208">
        <v>0</v>
      </c>
      <c r="BY208">
        <v>1</v>
      </c>
      <c r="CD208" t="s">
        <v>131</v>
      </c>
      <c r="CE208">
        <v>0</v>
      </c>
      <c r="CJ208" t="s">
        <v>132</v>
      </c>
      <c r="CP208">
        <v>1902</v>
      </c>
      <c r="CQ208">
        <v>0</v>
      </c>
      <c r="CR208">
        <v>0</v>
      </c>
      <c r="CS208">
        <v>0</v>
      </c>
      <c r="CT208">
        <v>0</v>
      </c>
    </row>
    <row r="209" spans="1:98" ht="15" customHeight="1" x14ac:dyDescent="0.2">
      <c r="A209" t="s">
        <v>31234</v>
      </c>
      <c r="B209" s="1" t="s">
        <v>599</v>
      </c>
      <c r="C209">
        <v>135</v>
      </c>
      <c r="G209" t="s">
        <v>240</v>
      </c>
      <c r="H209" t="s">
        <v>393</v>
      </c>
      <c r="I209" t="s">
        <v>332</v>
      </c>
      <c r="K209">
        <v>2</v>
      </c>
      <c r="L209" t="s">
        <v>2864</v>
      </c>
      <c r="N209" t="s">
        <v>9751</v>
      </c>
      <c r="O209" t="s">
        <v>9752</v>
      </c>
      <c r="P209">
        <v>4</v>
      </c>
      <c r="Q209" t="s">
        <v>603</v>
      </c>
      <c r="S209" t="s">
        <v>728</v>
      </c>
      <c r="T209">
        <v>2</v>
      </c>
      <c r="U209">
        <v>4</v>
      </c>
      <c r="V209">
        <v>1</v>
      </c>
      <c r="X209" t="s">
        <v>31235</v>
      </c>
      <c r="AD209" t="s">
        <v>929</v>
      </c>
      <c r="AF209" t="s">
        <v>31236</v>
      </c>
      <c r="AH209" t="s">
        <v>114</v>
      </c>
      <c r="AI209" t="s">
        <v>114</v>
      </c>
      <c r="AO209" t="s">
        <v>31237</v>
      </c>
      <c r="AQ209">
        <v>0</v>
      </c>
      <c r="AR209">
        <v>-4</v>
      </c>
      <c r="AS209">
        <v>8</v>
      </c>
      <c r="AT209" t="s">
        <v>1734</v>
      </c>
      <c r="AU209" t="s">
        <v>31238</v>
      </c>
      <c r="AY209" t="s">
        <v>916</v>
      </c>
      <c r="AZ209" t="s">
        <v>1651</v>
      </c>
      <c r="BA209" t="s">
        <v>255</v>
      </c>
      <c r="BB209" t="s">
        <v>31239</v>
      </c>
      <c r="BD209" t="s">
        <v>31220</v>
      </c>
      <c r="BE209">
        <v>0</v>
      </c>
      <c r="BF209" t="s">
        <v>31240</v>
      </c>
      <c r="BG209" t="s">
        <v>31241</v>
      </c>
      <c r="BH209" t="s">
        <v>31242</v>
      </c>
      <c r="BS209">
        <v>0</v>
      </c>
      <c r="BT209">
        <v>1</v>
      </c>
      <c r="BU209">
        <v>1</v>
      </c>
      <c r="BV209">
        <v>0</v>
      </c>
      <c r="BW209">
        <v>0</v>
      </c>
      <c r="BX209">
        <v>0</v>
      </c>
      <c r="BY209">
        <v>1</v>
      </c>
      <c r="CD209" t="s">
        <v>132</v>
      </c>
      <c r="CE209">
        <v>0</v>
      </c>
      <c r="CF209" t="s">
        <v>132</v>
      </c>
      <c r="CJ209" t="s">
        <v>132</v>
      </c>
      <c r="CK209" t="s">
        <v>132</v>
      </c>
      <c r="CP209">
        <v>6774</v>
      </c>
      <c r="CQ209">
        <v>0</v>
      </c>
      <c r="CR209">
        <v>0</v>
      </c>
      <c r="CS209">
        <v>0</v>
      </c>
      <c r="CT209">
        <v>0</v>
      </c>
    </row>
    <row r="210" spans="1:98" ht="15" customHeight="1" x14ac:dyDescent="0.2">
      <c r="A210" t="s">
        <v>22461</v>
      </c>
      <c r="B210" s="1" t="s">
        <v>134</v>
      </c>
      <c r="C210">
        <v>3200</v>
      </c>
      <c r="G210" t="s">
        <v>923</v>
      </c>
      <c r="H210" t="s">
        <v>102</v>
      </c>
      <c r="I210" t="s">
        <v>2390</v>
      </c>
      <c r="K210">
        <v>5</v>
      </c>
      <c r="L210" t="s">
        <v>5129</v>
      </c>
      <c r="M210" t="s">
        <v>22462</v>
      </c>
      <c r="N210" t="s">
        <v>6299</v>
      </c>
      <c r="O210" t="s">
        <v>6300</v>
      </c>
      <c r="P210">
        <v>83</v>
      </c>
      <c r="Q210" t="s">
        <v>22463</v>
      </c>
      <c r="S210" t="s">
        <v>13596</v>
      </c>
      <c r="T210">
        <v>6</v>
      </c>
      <c r="U210">
        <v>11</v>
      </c>
      <c r="V210">
        <v>9</v>
      </c>
      <c r="Y210" t="s">
        <v>4313</v>
      </c>
      <c r="AD210" t="s">
        <v>376</v>
      </c>
      <c r="AF210" t="s">
        <v>4826</v>
      </c>
      <c r="AG210" t="s">
        <v>22464</v>
      </c>
      <c r="AH210" t="s">
        <v>114</v>
      </c>
      <c r="AI210" t="s">
        <v>114</v>
      </c>
      <c r="AJ210" t="s">
        <v>22465</v>
      </c>
      <c r="AK210" t="s">
        <v>22466</v>
      </c>
      <c r="AO210" t="s">
        <v>22467</v>
      </c>
      <c r="AQ210">
        <v>4</v>
      </c>
      <c r="AR210">
        <v>6</v>
      </c>
      <c r="AS210">
        <v>22</v>
      </c>
      <c r="AT210" t="s">
        <v>22468</v>
      </c>
      <c r="AU210" t="s">
        <v>22469</v>
      </c>
      <c r="AV210" t="s">
        <v>4833</v>
      </c>
      <c r="AW210" t="s">
        <v>3527</v>
      </c>
      <c r="AY210" t="s">
        <v>445</v>
      </c>
      <c r="AZ210" t="s">
        <v>4834</v>
      </c>
      <c r="BA210" t="s">
        <v>4835</v>
      </c>
      <c r="BB210" t="s">
        <v>4836</v>
      </c>
      <c r="BC210" t="s">
        <v>4821</v>
      </c>
      <c r="BD210" t="s">
        <v>22470</v>
      </c>
      <c r="BE210">
        <v>0</v>
      </c>
      <c r="BF210" t="s">
        <v>22471</v>
      </c>
      <c r="BG210" t="s">
        <v>22472</v>
      </c>
      <c r="BH210" t="s">
        <v>22473</v>
      </c>
      <c r="BI210" t="s">
        <v>132</v>
      </c>
      <c r="BK210" t="s">
        <v>132</v>
      </c>
      <c r="BO210" t="s">
        <v>22474</v>
      </c>
      <c r="BS210">
        <v>0</v>
      </c>
      <c r="BT210">
        <v>0</v>
      </c>
      <c r="BU210">
        <v>0</v>
      </c>
      <c r="BV210">
        <v>0</v>
      </c>
      <c r="BW210">
        <v>0</v>
      </c>
      <c r="BX210">
        <v>0</v>
      </c>
      <c r="BY210">
        <v>1</v>
      </c>
      <c r="CD210" t="s">
        <v>131</v>
      </c>
      <c r="CE210">
        <v>0</v>
      </c>
      <c r="CF210" t="s">
        <v>132</v>
      </c>
      <c r="CJ210" t="s">
        <v>132</v>
      </c>
      <c r="CK210" t="s">
        <v>132</v>
      </c>
      <c r="CP210">
        <v>4409</v>
      </c>
      <c r="CQ210">
        <v>0</v>
      </c>
      <c r="CR210">
        <v>0</v>
      </c>
      <c r="CS210">
        <v>0</v>
      </c>
      <c r="CT210">
        <v>0</v>
      </c>
    </row>
    <row r="211" spans="1:98" ht="15" customHeight="1" x14ac:dyDescent="0.2">
      <c r="A211" t="s">
        <v>21044</v>
      </c>
      <c r="B211" s="1" t="s">
        <v>1137</v>
      </c>
      <c r="C211">
        <v>2400</v>
      </c>
      <c r="G211" t="s">
        <v>575</v>
      </c>
      <c r="H211" t="s">
        <v>102</v>
      </c>
      <c r="I211" t="s">
        <v>2390</v>
      </c>
      <c r="K211">
        <v>2</v>
      </c>
      <c r="L211" t="s">
        <v>10076</v>
      </c>
      <c r="N211" t="s">
        <v>1329</v>
      </c>
      <c r="O211" t="s">
        <v>8112</v>
      </c>
      <c r="P211">
        <v>76</v>
      </c>
      <c r="Q211" t="s">
        <v>4728</v>
      </c>
      <c r="S211" t="s">
        <v>21045</v>
      </c>
      <c r="T211">
        <v>6</v>
      </c>
      <c r="U211">
        <v>8</v>
      </c>
      <c r="V211">
        <v>8</v>
      </c>
      <c r="X211" t="s">
        <v>21046</v>
      </c>
      <c r="Y211" t="s">
        <v>1253</v>
      </c>
      <c r="Z211" t="s">
        <v>21047</v>
      </c>
      <c r="AA211" t="s">
        <v>5324</v>
      </c>
      <c r="AB211">
        <v>17</v>
      </c>
      <c r="AD211" t="s">
        <v>376</v>
      </c>
      <c r="AF211" t="s">
        <v>21048</v>
      </c>
      <c r="AG211" t="s">
        <v>21049</v>
      </c>
      <c r="AH211" t="s">
        <v>114</v>
      </c>
      <c r="AI211" t="s">
        <v>114</v>
      </c>
      <c r="AJ211" t="s">
        <v>21050</v>
      </c>
      <c r="AK211" t="s">
        <v>21051</v>
      </c>
      <c r="AO211" t="s">
        <v>21052</v>
      </c>
      <c r="AQ211">
        <v>4</v>
      </c>
      <c r="AR211">
        <v>8</v>
      </c>
      <c r="AS211">
        <v>21</v>
      </c>
      <c r="AT211" t="s">
        <v>21053</v>
      </c>
      <c r="AU211" t="s">
        <v>21054</v>
      </c>
      <c r="AV211" t="s">
        <v>21055</v>
      </c>
      <c r="AW211" t="s">
        <v>3527</v>
      </c>
      <c r="AX211" t="s">
        <v>21056</v>
      </c>
      <c r="AY211" t="s">
        <v>21057</v>
      </c>
      <c r="AZ211" t="s">
        <v>4834</v>
      </c>
      <c r="BA211" t="s">
        <v>21058</v>
      </c>
      <c r="BB211" t="s">
        <v>21059</v>
      </c>
      <c r="BD211" t="s">
        <v>21001</v>
      </c>
      <c r="BE211">
        <v>1</v>
      </c>
      <c r="BF211" t="s">
        <v>21060</v>
      </c>
      <c r="BG211" t="s">
        <v>21061</v>
      </c>
      <c r="BH211" t="s">
        <v>21062</v>
      </c>
      <c r="BS211">
        <v>0</v>
      </c>
      <c r="BT211">
        <v>0</v>
      </c>
      <c r="BU211">
        <v>0</v>
      </c>
      <c r="BV211">
        <v>0</v>
      </c>
      <c r="BW211">
        <v>0</v>
      </c>
      <c r="BX211">
        <v>0</v>
      </c>
      <c r="BY211">
        <v>1</v>
      </c>
      <c r="CD211" t="s">
        <v>131</v>
      </c>
      <c r="CE211">
        <v>0</v>
      </c>
      <c r="CJ211" t="s">
        <v>132</v>
      </c>
      <c r="CP211">
        <v>3555</v>
      </c>
      <c r="CQ211">
        <v>0</v>
      </c>
      <c r="CR211">
        <v>0</v>
      </c>
      <c r="CS211">
        <v>0</v>
      </c>
      <c r="CT211">
        <v>0</v>
      </c>
    </row>
    <row r="212" spans="1:98" ht="15" customHeight="1" x14ac:dyDescent="0.2">
      <c r="A212" t="s">
        <v>14148</v>
      </c>
      <c r="B212" s="1" t="s">
        <v>306</v>
      </c>
      <c r="C212">
        <v>1600</v>
      </c>
      <c r="G212" t="s">
        <v>575</v>
      </c>
      <c r="H212" t="s">
        <v>102</v>
      </c>
      <c r="I212" t="s">
        <v>137</v>
      </c>
      <c r="K212">
        <v>8</v>
      </c>
      <c r="L212" t="s">
        <v>14108</v>
      </c>
      <c r="M212" t="s">
        <v>14149</v>
      </c>
      <c r="N212" t="s">
        <v>1098</v>
      </c>
      <c r="O212" t="s">
        <v>7169</v>
      </c>
      <c r="P212">
        <v>52</v>
      </c>
      <c r="Q212" t="s">
        <v>492</v>
      </c>
      <c r="R212" t="s">
        <v>11088</v>
      </c>
      <c r="S212" t="s">
        <v>14150</v>
      </c>
      <c r="T212">
        <v>5</v>
      </c>
      <c r="U212">
        <v>8</v>
      </c>
      <c r="V212">
        <v>8</v>
      </c>
      <c r="Y212" t="s">
        <v>458</v>
      </c>
      <c r="Z212" t="s">
        <v>14151</v>
      </c>
      <c r="AD212" t="s">
        <v>14152</v>
      </c>
      <c r="AF212" t="s">
        <v>14153</v>
      </c>
      <c r="AH212" t="s">
        <v>114</v>
      </c>
      <c r="AI212" t="s">
        <v>202</v>
      </c>
      <c r="AJ212" t="s">
        <v>14154</v>
      </c>
      <c r="AK212" t="s">
        <v>14155</v>
      </c>
      <c r="AO212" t="s">
        <v>14156</v>
      </c>
      <c r="AQ212">
        <v>5</v>
      </c>
      <c r="AR212" s="6" t="s">
        <v>32313</v>
      </c>
      <c r="AS212" t="s">
        <v>14157</v>
      </c>
      <c r="AT212" t="s">
        <v>14158</v>
      </c>
      <c r="AU212" t="s">
        <v>14159</v>
      </c>
      <c r="AW212" t="s">
        <v>5198</v>
      </c>
      <c r="AX212" t="s">
        <v>7542</v>
      </c>
      <c r="AY212" t="s">
        <v>13753</v>
      </c>
      <c r="AZ212" t="s">
        <v>2367</v>
      </c>
      <c r="BA212" t="s">
        <v>2367</v>
      </c>
      <c r="BB212" t="s">
        <v>14160</v>
      </c>
      <c r="BD212" t="s">
        <v>14161</v>
      </c>
      <c r="BE212">
        <v>0</v>
      </c>
      <c r="BF212" t="s">
        <v>14162</v>
      </c>
      <c r="BG212" t="s">
        <v>14163</v>
      </c>
      <c r="BH212" t="s">
        <v>14164</v>
      </c>
      <c r="BS212">
        <v>0</v>
      </c>
      <c r="BT212">
        <v>0</v>
      </c>
      <c r="BU212">
        <v>1</v>
      </c>
      <c r="BV212">
        <v>1</v>
      </c>
      <c r="BW212">
        <v>0</v>
      </c>
      <c r="BX212">
        <v>0</v>
      </c>
      <c r="BY212">
        <v>1</v>
      </c>
      <c r="CD212" t="s">
        <v>131</v>
      </c>
      <c r="CE212">
        <v>0</v>
      </c>
      <c r="CJ212" t="s">
        <v>132</v>
      </c>
      <c r="CP212">
        <v>1890</v>
      </c>
      <c r="CQ212">
        <v>0</v>
      </c>
      <c r="CR212">
        <v>0</v>
      </c>
      <c r="CS212">
        <v>0</v>
      </c>
      <c r="CT212">
        <v>0</v>
      </c>
    </row>
    <row r="213" spans="1:98" ht="15" customHeight="1" x14ac:dyDescent="0.2">
      <c r="A213" t="s">
        <v>7981</v>
      </c>
      <c r="B213" s="1" t="s">
        <v>283</v>
      </c>
      <c r="C213">
        <v>600</v>
      </c>
      <c r="G213" t="s">
        <v>240</v>
      </c>
      <c r="H213" t="s">
        <v>393</v>
      </c>
      <c r="I213" t="s">
        <v>261</v>
      </c>
      <c r="K213">
        <v>2</v>
      </c>
      <c r="L213" t="s">
        <v>2787</v>
      </c>
      <c r="N213" t="s">
        <v>1077</v>
      </c>
      <c r="O213" t="s">
        <v>7982</v>
      </c>
      <c r="P213">
        <v>22</v>
      </c>
      <c r="Q213" t="s">
        <v>4226</v>
      </c>
      <c r="S213" t="s">
        <v>5451</v>
      </c>
      <c r="T213">
        <v>5</v>
      </c>
      <c r="U213">
        <v>5</v>
      </c>
      <c r="V213">
        <v>2</v>
      </c>
      <c r="Z213" t="s">
        <v>7983</v>
      </c>
      <c r="AD213" t="s">
        <v>7984</v>
      </c>
      <c r="AF213" t="s">
        <v>7985</v>
      </c>
      <c r="AH213" t="s">
        <v>114</v>
      </c>
      <c r="AI213" t="s">
        <v>114</v>
      </c>
      <c r="AJ213" t="s">
        <v>7986</v>
      </c>
      <c r="AO213" t="s">
        <v>5434</v>
      </c>
      <c r="AQ213">
        <v>3</v>
      </c>
      <c r="AR213">
        <v>3</v>
      </c>
      <c r="AS213">
        <v>16</v>
      </c>
      <c r="AT213" t="s">
        <v>4899</v>
      </c>
      <c r="AU213" t="s">
        <v>7987</v>
      </c>
      <c r="AV213" t="s">
        <v>6260</v>
      </c>
      <c r="AY213" t="s">
        <v>669</v>
      </c>
      <c r="AZ213" t="s">
        <v>7988</v>
      </c>
      <c r="BA213" t="s">
        <v>277</v>
      </c>
      <c r="BB213" t="s">
        <v>7989</v>
      </c>
      <c r="BD213" t="s">
        <v>7316</v>
      </c>
      <c r="BE213">
        <v>0</v>
      </c>
      <c r="BF213" t="s">
        <v>7990</v>
      </c>
      <c r="BG213" t="s">
        <v>7991</v>
      </c>
      <c r="BH213" t="s">
        <v>7992</v>
      </c>
      <c r="BS213">
        <v>0</v>
      </c>
      <c r="BT213">
        <v>0</v>
      </c>
      <c r="BU213">
        <v>0</v>
      </c>
      <c r="BV213">
        <v>1</v>
      </c>
      <c r="BW213">
        <v>0</v>
      </c>
      <c r="BX213">
        <v>1</v>
      </c>
      <c r="BY213">
        <v>1</v>
      </c>
      <c r="CD213" t="s">
        <v>131</v>
      </c>
      <c r="CE213">
        <v>0</v>
      </c>
      <c r="CJ213" t="s">
        <v>132</v>
      </c>
      <c r="CO213" t="str">
        <f>HYPERLINK("http://www.d20pfsrd.com/bestiary/monster-listings/magical-beasts/blindheim","Blindheim")</f>
        <v>Blindheim</v>
      </c>
      <c r="CP213">
        <v>1121</v>
      </c>
      <c r="CQ213">
        <v>0</v>
      </c>
      <c r="CR213">
        <v>0</v>
      </c>
      <c r="CS213">
        <v>0</v>
      </c>
      <c r="CT213">
        <v>0</v>
      </c>
    </row>
    <row r="214" spans="1:98" ht="15" customHeight="1" x14ac:dyDescent="0.2">
      <c r="A214" t="s">
        <v>7993</v>
      </c>
      <c r="B214" s="1" t="s">
        <v>283</v>
      </c>
      <c r="C214">
        <v>600</v>
      </c>
      <c r="G214" t="s">
        <v>366</v>
      </c>
      <c r="H214" t="s">
        <v>102</v>
      </c>
      <c r="I214" t="s">
        <v>261</v>
      </c>
      <c r="K214">
        <v>2</v>
      </c>
      <c r="L214" t="s">
        <v>7994</v>
      </c>
      <c r="N214" t="s">
        <v>831</v>
      </c>
      <c r="O214" t="s">
        <v>832</v>
      </c>
      <c r="P214">
        <v>22</v>
      </c>
      <c r="Q214" t="s">
        <v>4226</v>
      </c>
      <c r="S214" t="s">
        <v>7995</v>
      </c>
      <c r="T214">
        <v>5</v>
      </c>
      <c r="U214">
        <v>5</v>
      </c>
      <c r="V214">
        <v>4</v>
      </c>
      <c r="AD214" t="s">
        <v>376</v>
      </c>
      <c r="AF214" t="s">
        <v>7996</v>
      </c>
      <c r="AH214" t="s">
        <v>114</v>
      </c>
      <c r="AI214" t="s">
        <v>114</v>
      </c>
      <c r="AK214" t="s">
        <v>7997</v>
      </c>
      <c r="AO214" t="s">
        <v>7998</v>
      </c>
      <c r="AQ214">
        <v>3</v>
      </c>
      <c r="AR214">
        <v>4</v>
      </c>
      <c r="AS214" t="s">
        <v>3592</v>
      </c>
      <c r="AT214" t="s">
        <v>7999</v>
      </c>
      <c r="AU214" t="s">
        <v>8000</v>
      </c>
      <c r="AW214" t="s">
        <v>8001</v>
      </c>
      <c r="AY214" t="s">
        <v>8002</v>
      </c>
      <c r="AZ214" t="s">
        <v>8003</v>
      </c>
      <c r="BA214" t="s">
        <v>277</v>
      </c>
      <c r="BB214" t="s">
        <v>8004</v>
      </c>
      <c r="BD214" t="s">
        <v>7316</v>
      </c>
      <c r="BE214">
        <v>0</v>
      </c>
      <c r="BG214" t="s">
        <v>8005</v>
      </c>
      <c r="BH214" t="s">
        <v>8006</v>
      </c>
      <c r="BS214">
        <v>0</v>
      </c>
      <c r="BT214">
        <v>0</v>
      </c>
      <c r="BU214">
        <v>0</v>
      </c>
      <c r="BV214">
        <v>0</v>
      </c>
      <c r="BW214">
        <v>0</v>
      </c>
      <c r="BX214">
        <v>0</v>
      </c>
      <c r="BY214">
        <v>1</v>
      </c>
      <c r="CD214" t="s">
        <v>131</v>
      </c>
      <c r="CE214">
        <v>0</v>
      </c>
      <c r="CJ214" t="s">
        <v>132</v>
      </c>
      <c r="CO214" t="str">
        <f>HYPERLINK("http://www.d20pfsrd.com/bestiary/monster-listings/magical-beasts/blink-dog","Blink Dog")</f>
        <v>Blink Dog</v>
      </c>
      <c r="CP214">
        <v>1122</v>
      </c>
      <c r="CQ214">
        <v>0</v>
      </c>
      <c r="CR214">
        <v>0</v>
      </c>
      <c r="CS214">
        <v>0</v>
      </c>
      <c r="CT214">
        <v>0</v>
      </c>
    </row>
    <row r="215" spans="1:98" ht="15" customHeight="1" x14ac:dyDescent="0.2">
      <c r="A215" t="s">
        <v>6297</v>
      </c>
      <c r="B215" s="1" t="s">
        <v>1137</v>
      </c>
      <c r="C215">
        <v>2400</v>
      </c>
      <c r="G215" t="s">
        <v>923</v>
      </c>
      <c r="H215" t="s">
        <v>102</v>
      </c>
      <c r="I215" t="s">
        <v>2390</v>
      </c>
      <c r="K215">
        <v>5</v>
      </c>
      <c r="L215" t="s">
        <v>1055</v>
      </c>
      <c r="M215" t="s">
        <v>6298</v>
      </c>
      <c r="N215" t="s">
        <v>6299</v>
      </c>
      <c r="O215" t="s">
        <v>6300</v>
      </c>
      <c r="P215">
        <v>66</v>
      </c>
      <c r="Q215" t="s">
        <v>6301</v>
      </c>
      <c r="S215" t="s">
        <v>6302</v>
      </c>
      <c r="T215">
        <v>7</v>
      </c>
      <c r="U215">
        <v>10</v>
      </c>
      <c r="V215">
        <v>8</v>
      </c>
      <c r="Y215" t="s">
        <v>2395</v>
      </c>
      <c r="AD215" t="s">
        <v>249</v>
      </c>
      <c r="AF215" t="s">
        <v>1766</v>
      </c>
      <c r="AG215" t="s">
        <v>6303</v>
      </c>
      <c r="AH215" t="s">
        <v>114</v>
      </c>
      <c r="AI215" t="s">
        <v>114</v>
      </c>
      <c r="AK215" t="s">
        <v>6304</v>
      </c>
      <c r="AO215" t="s">
        <v>6305</v>
      </c>
      <c r="AQ215">
        <v>3</v>
      </c>
      <c r="AR215">
        <v>7</v>
      </c>
      <c r="AS215">
        <v>23</v>
      </c>
      <c r="AT215" t="s">
        <v>6306</v>
      </c>
      <c r="AU215" t="s">
        <v>6307</v>
      </c>
      <c r="AV215" t="s">
        <v>6308</v>
      </c>
      <c r="AW215" t="s">
        <v>6309</v>
      </c>
      <c r="AX215" t="s">
        <v>6310</v>
      </c>
      <c r="AY215" t="s">
        <v>954</v>
      </c>
      <c r="AZ215" t="s">
        <v>6311</v>
      </c>
      <c r="BA215" t="s">
        <v>6312</v>
      </c>
      <c r="BB215" t="s">
        <v>6313</v>
      </c>
      <c r="BD215" t="s">
        <v>6314</v>
      </c>
      <c r="BE215">
        <v>0</v>
      </c>
      <c r="BF215" t="s">
        <v>6315</v>
      </c>
      <c r="BG215" t="s">
        <v>6316</v>
      </c>
      <c r="BH215" t="s">
        <v>6317</v>
      </c>
      <c r="BS215">
        <v>0</v>
      </c>
      <c r="BT215">
        <v>0</v>
      </c>
      <c r="BU215">
        <v>0</v>
      </c>
      <c r="BV215">
        <v>0</v>
      </c>
      <c r="BW215">
        <v>0</v>
      </c>
      <c r="BX215">
        <v>0</v>
      </c>
      <c r="BY215">
        <v>0</v>
      </c>
      <c r="CD215" t="s">
        <v>131</v>
      </c>
      <c r="CE215">
        <v>0</v>
      </c>
      <c r="CJ215" t="s">
        <v>132</v>
      </c>
      <c r="CP215">
        <v>709</v>
      </c>
      <c r="CQ215">
        <v>0</v>
      </c>
      <c r="CR215">
        <v>0</v>
      </c>
      <c r="CS215">
        <v>0</v>
      </c>
      <c r="CT215">
        <v>0</v>
      </c>
    </row>
    <row r="216" spans="1:98" ht="15" customHeight="1" x14ac:dyDescent="0.2">
      <c r="A216" t="s">
        <v>19174</v>
      </c>
      <c r="B216" s="1" t="s">
        <v>1137</v>
      </c>
      <c r="C216">
        <v>2400</v>
      </c>
      <c r="G216" t="s">
        <v>240</v>
      </c>
      <c r="H216" t="s">
        <v>102</v>
      </c>
      <c r="I216" t="s">
        <v>241</v>
      </c>
      <c r="K216">
        <v>4</v>
      </c>
      <c r="L216" t="s">
        <v>25868</v>
      </c>
      <c r="N216" t="s">
        <v>3747</v>
      </c>
      <c r="O216" t="s">
        <v>3748</v>
      </c>
      <c r="P216">
        <v>64</v>
      </c>
      <c r="Q216" t="s">
        <v>3436</v>
      </c>
      <c r="S216" t="s">
        <v>20806</v>
      </c>
      <c r="T216">
        <v>2</v>
      </c>
      <c r="U216">
        <v>6</v>
      </c>
      <c r="V216">
        <v>4</v>
      </c>
      <c r="X216" t="s">
        <v>3300</v>
      </c>
      <c r="Y216" t="s">
        <v>3301</v>
      </c>
      <c r="Z216" t="s">
        <v>3377</v>
      </c>
      <c r="AC216" t="s">
        <v>25869</v>
      </c>
      <c r="AD216" t="s">
        <v>202</v>
      </c>
      <c r="AF216" t="s">
        <v>25870</v>
      </c>
      <c r="AH216" t="s">
        <v>114</v>
      </c>
      <c r="AI216" t="s">
        <v>114</v>
      </c>
      <c r="AJ216" t="s">
        <v>25871</v>
      </c>
      <c r="AO216" t="s">
        <v>25872</v>
      </c>
      <c r="AQ216">
        <v>8</v>
      </c>
      <c r="AR216" t="s">
        <v>4521</v>
      </c>
      <c r="AS216">
        <v>24</v>
      </c>
      <c r="AX216" t="s">
        <v>25873</v>
      </c>
      <c r="AY216" t="s">
        <v>298</v>
      </c>
      <c r="AZ216" t="s">
        <v>1240</v>
      </c>
      <c r="BA216" t="s">
        <v>255</v>
      </c>
      <c r="BB216" t="s">
        <v>25874</v>
      </c>
      <c r="BC216" t="s">
        <v>3382</v>
      </c>
      <c r="BD216" t="s">
        <v>24172</v>
      </c>
      <c r="BE216">
        <v>0</v>
      </c>
      <c r="BF216" t="s">
        <v>25875</v>
      </c>
      <c r="BG216" t="s">
        <v>25876</v>
      </c>
      <c r="BH216" t="s">
        <v>25877</v>
      </c>
      <c r="BI216" t="s">
        <v>132</v>
      </c>
      <c r="BS216">
        <v>0</v>
      </c>
      <c r="BT216">
        <v>0</v>
      </c>
      <c r="BU216">
        <v>0</v>
      </c>
      <c r="BV216">
        <v>0</v>
      </c>
      <c r="BW216">
        <v>0</v>
      </c>
      <c r="BX216">
        <v>0</v>
      </c>
      <c r="BY216">
        <v>1</v>
      </c>
      <c r="CD216" t="s">
        <v>131</v>
      </c>
      <c r="CE216">
        <v>0</v>
      </c>
      <c r="CJ216" t="s">
        <v>132</v>
      </c>
      <c r="CK216" t="s">
        <v>132</v>
      </c>
      <c r="CP216">
        <v>5245</v>
      </c>
      <c r="CQ216">
        <v>0</v>
      </c>
      <c r="CR216">
        <v>0</v>
      </c>
      <c r="CS216">
        <v>0</v>
      </c>
      <c r="CT216">
        <v>0</v>
      </c>
    </row>
    <row r="217" spans="1:98" ht="15" customHeight="1" x14ac:dyDescent="0.2">
      <c r="A217" t="s">
        <v>24342</v>
      </c>
      <c r="B217" s="1" t="s">
        <v>633</v>
      </c>
      <c r="C217">
        <v>4800</v>
      </c>
      <c r="G217" t="s">
        <v>1053</v>
      </c>
      <c r="H217" t="s">
        <v>102</v>
      </c>
      <c r="I217" t="s">
        <v>809</v>
      </c>
      <c r="J217" t="s">
        <v>1759</v>
      </c>
      <c r="K217">
        <v>10</v>
      </c>
      <c r="L217" t="s">
        <v>19538</v>
      </c>
      <c r="N217" t="s">
        <v>1448</v>
      </c>
      <c r="O217" t="s">
        <v>1449</v>
      </c>
      <c r="P217">
        <v>90</v>
      </c>
      <c r="Q217" t="s">
        <v>7654</v>
      </c>
      <c r="S217" t="s">
        <v>24343</v>
      </c>
      <c r="T217">
        <v>6</v>
      </c>
      <c r="U217">
        <v>14</v>
      </c>
      <c r="V217">
        <v>11</v>
      </c>
      <c r="Y217" t="s">
        <v>19540</v>
      </c>
      <c r="Z217" t="s">
        <v>24344</v>
      </c>
      <c r="AB217">
        <v>19</v>
      </c>
      <c r="AD217" t="s">
        <v>32294</v>
      </c>
      <c r="AF217" t="s">
        <v>24345</v>
      </c>
      <c r="AH217" t="s">
        <v>114</v>
      </c>
      <c r="AI217" t="s">
        <v>114</v>
      </c>
      <c r="AJ217" t="s">
        <v>24346</v>
      </c>
      <c r="AK217" t="s">
        <v>24347</v>
      </c>
      <c r="AO217" t="s">
        <v>24348</v>
      </c>
      <c r="AQ217">
        <v>12</v>
      </c>
      <c r="AR217" t="s">
        <v>643</v>
      </c>
      <c r="AS217">
        <v>33</v>
      </c>
      <c r="AT217" t="s">
        <v>24349</v>
      </c>
      <c r="AU217" t="s">
        <v>24350</v>
      </c>
      <c r="AW217" t="s">
        <v>24351</v>
      </c>
      <c r="AX217" t="s">
        <v>24352</v>
      </c>
      <c r="AY217" t="s">
        <v>3178</v>
      </c>
      <c r="AZ217" t="s">
        <v>3487</v>
      </c>
      <c r="BA217" t="s">
        <v>426</v>
      </c>
      <c r="BB217" t="s">
        <v>24353</v>
      </c>
      <c r="BD217" t="s">
        <v>24172</v>
      </c>
      <c r="BE217">
        <v>0</v>
      </c>
      <c r="BF217" t="s">
        <v>24354</v>
      </c>
      <c r="BG217" t="s">
        <v>24355</v>
      </c>
      <c r="BH217" t="s">
        <v>24356</v>
      </c>
      <c r="BI217" t="s">
        <v>132</v>
      </c>
      <c r="BK217" t="s">
        <v>132</v>
      </c>
      <c r="BS217">
        <v>0</v>
      </c>
      <c r="BT217">
        <v>0</v>
      </c>
      <c r="BU217">
        <v>1</v>
      </c>
      <c r="BV217">
        <v>0</v>
      </c>
      <c r="BW217">
        <v>0</v>
      </c>
      <c r="BX217">
        <v>0</v>
      </c>
      <c r="BY217">
        <v>1</v>
      </c>
      <c r="CD217" t="s">
        <v>131</v>
      </c>
      <c r="CE217">
        <v>0</v>
      </c>
      <c r="CJ217" t="s">
        <v>132</v>
      </c>
      <c r="CK217" t="s">
        <v>132</v>
      </c>
      <c r="CP217">
        <v>5146</v>
      </c>
      <c r="CQ217">
        <v>0</v>
      </c>
      <c r="CR217">
        <v>0</v>
      </c>
      <c r="CS217">
        <v>0</v>
      </c>
      <c r="CT217">
        <v>0</v>
      </c>
    </row>
    <row r="218" spans="1:98" ht="15" customHeight="1" x14ac:dyDescent="0.2">
      <c r="A218" t="s">
        <v>19293</v>
      </c>
      <c r="B218" s="1" t="s">
        <v>216</v>
      </c>
      <c r="C218">
        <v>819200</v>
      </c>
      <c r="G218" t="s">
        <v>575</v>
      </c>
      <c r="H218" t="s">
        <v>1035</v>
      </c>
      <c r="I218" t="s">
        <v>103</v>
      </c>
      <c r="J218" t="s">
        <v>104</v>
      </c>
      <c r="K218">
        <v>4</v>
      </c>
      <c r="L218" t="s">
        <v>19294</v>
      </c>
      <c r="N218" t="s">
        <v>19295</v>
      </c>
      <c r="O218" t="s">
        <v>19296</v>
      </c>
      <c r="P218">
        <v>471</v>
      </c>
      <c r="Q218" t="s">
        <v>11708</v>
      </c>
      <c r="R218" t="s">
        <v>18853</v>
      </c>
      <c r="S218" t="s">
        <v>19297</v>
      </c>
      <c r="T218">
        <v>28</v>
      </c>
      <c r="U218">
        <v>9</v>
      </c>
      <c r="V218">
        <v>24</v>
      </c>
      <c r="Y218" t="s">
        <v>19298</v>
      </c>
      <c r="Z218" t="s">
        <v>19299</v>
      </c>
      <c r="AB218">
        <v>34</v>
      </c>
      <c r="AD218" t="s">
        <v>202</v>
      </c>
      <c r="AF218" t="s">
        <v>19300</v>
      </c>
      <c r="AH218" t="s">
        <v>496</v>
      </c>
      <c r="AI218" t="s">
        <v>496</v>
      </c>
      <c r="AJ218" t="s">
        <v>19301</v>
      </c>
      <c r="AK218" t="s">
        <v>19302</v>
      </c>
      <c r="AO218" t="s">
        <v>19303</v>
      </c>
      <c r="AQ218">
        <v>23</v>
      </c>
      <c r="AR218" t="s">
        <v>10604</v>
      </c>
      <c r="AS218">
        <v>47</v>
      </c>
      <c r="AT218" t="s">
        <v>19304</v>
      </c>
      <c r="AU218" t="s">
        <v>19305</v>
      </c>
      <c r="AW218" t="s">
        <v>19306</v>
      </c>
      <c r="AX218" t="s">
        <v>19307</v>
      </c>
      <c r="AY218" t="s">
        <v>298</v>
      </c>
      <c r="AZ218" t="s">
        <v>670</v>
      </c>
      <c r="BA218" t="s">
        <v>1797</v>
      </c>
      <c r="BB218" t="s">
        <v>19308</v>
      </c>
      <c r="BD218" t="s">
        <v>19270</v>
      </c>
      <c r="BE218">
        <v>0</v>
      </c>
      <c r="BF218" t="s">
        <v>19309</v>
      </c>
      <c r="BG218" t="s">
        <v>19310</v>
      </c>
      <c r="BH218" t="s">
        <v>19311</v>
      </c>
      <c r="BL218" t="s">
        <v>132</v>
      </c>
      <c r="BM218" t="s">
        <v>132</v>
      </c>
      <c r="BN218" t="s">
        <v>132</v>
      </c>
      <c r="BS218">
        <v>0</v>
      </c>
      <c r="BT218">
        <v>0</v>
      </c>
      <c r="BU218">
        <v>0</v>
      </c>
      <c r="BV218">
        <v>0</v>
      </c>
      <c r="BW218">
        <v>0</v>
      </c>
      <c r="BX218">
        <v>0</v>
      </c>
      <c r="BY218">
        <v>1</v>
      </c>
      <c r="CA218" t="s">
        <v>14044</v>
      </c>
      <c r="CB218" t="s">
        <v>132</v>
      </c>
      <c r="CD218" t="s">
        <v>131</v>
      </c>
      <c r="CE218">
        <v>0</v>
      </c>
      <c r="CJ218" t="s">
        <v>132</v>
      </c>
      <c r="CP218">
        <v>2729</v>
      </c>
      <c r="CQ218">
        <v>0</v>
      </c>
      <c r="CR218">
        <v>0</v>
      </c>
      <c r="CS218">
        <v>0</v>
      </c>
      <c r="CT218">
        <v>0</v>
      </c>
    </row>
    <row r="219" spans="1:98" ht="15" customHeight="1" x14ac:dyDescent="0.2">
      <c r="A219" t="s">
        <v>29626</v>
      </c>
      <c r="B219" s="1" t="s">
        <v>283</v>
      </c>
      <c r="C219">
        <v>600</v>
      </c>
      <c r="G219" t="s">
        <v>240</v>
      </c>
      <c r="H219" t="s">
        <v>393</v>
      </c>
      <c r="I219" t="s">
        <v>432</v>
      </c>
      <c r="K219">
        <v>0</v>
      </c>
      <c r="L219" t="s">
        <v>600</v>
      </c>
      <c r="N219" t="s">
        <v>19771</v>
      </c>
      <c r="O219" t="s">
        <v>29627</v>
      </c>
      <c r="P219">
        <v>26</v>
      </c>
      <c r="Q219" t="s">
        <v>3715</v>
      </c>
      <c r="S219" t="s">
        <v>12109</v>
      </c>
      <c r="T219">
        <v>6</v>
      </c>
      <c r="U219">
        <v>1</v>
      </c>
      <c r="V219">
        <v>1</v>
      </c>
      <c r="X219" t="s">
        <v>29628</v>
      </c>
      <c r="Y219" t="s">
        <v>5607</v>
      </c>
      <c r="Z219" t="s">
        <v>4924</v>
      </c>
      <c r="AC219" t="s">
        <v>3438</v>
      </c>
      <c r="AD219" t="s">
        <v>249</v>
      </c>
      <c r="AF219" t="s">
        <v>29629</v>
      </c>
      <c r="AH219" t="s">
        <v>114</v>
      </c>
      <c r="AI219" t="s">
        <v>114</v>
      </c>
      <c r="AJ219" t="s">
        <v>29630</v>
      </c>
      <c r="AO219" t="s">
        <v>29631</v>
      </c>
      <c r="AQ219">
        <v>3</v>
      </c>
      <c r="AR219" t="s">
        <v>988</v>
      </c>
      <c r="AS219" t="s">
        <v>4424</v>
      </c>
      <c r="AY219" t="s">
        <v>3635</v>
      </c>
      <c r="AZ219" t="s">
        <v>29632</v>
      </c>
      <c r="BA219" t="s">
        <v>255</v>
      </c>
      <c r="BB219" t="s">
        <v>29633</v>
      </c>
      <c r="BD219" t="s">
        <v>29622</v>
      </c>
      <c r="BE219">
        <v>0</v>
      </c>
      <c r="BF219" t="s">
        <v>29634</v>
      </c>
      <c r="BG219" t="s">
        <v>29635</v>
      </c>
      <c r="BH219" t="s">
        <v>29636</v>
      </c>
      <c r="BI219" t="s">
        <v>132</v>
      </c>
      <c r="BS219">
        <v>0</v>
      </c>
      <c r="BT219">
        <v>0</v>
      </c>
      <c r="BU219">
        <v>0</v>
      </c>
      <c r="BV219">
        <v>0</v>
      </c>
      <c r="BW219">
        <v>0</v>
      </c>
      <c r="BX219">
        <v>0</v>
      </c>
      <c r="BY219">
        <v>1</v>
      </c>
      <c r="CD219" t="s">
        <v>132</v>
      </c>
      <c r="CE219">
        <v>0</v>
      </c>
      <c r="CF219" t="s">
        <v>132</v>
      </c>
      <c r="CJ219" t="s">
        <v>132</v>
      </c>
      <c r="CK219" t="s">
        <v>132</v>
      </c>
      <c r="CP219">
        <v>6088</v>
      </c>
      <c r="CQ219">
        <v>0</v>
      </c>
      <c r="CR219">
        <v>0</v>
      </c>
      <c r="CS219">
        <v>0</v>
      </c>
      <c r="CT219">
        <v>0</v>
      </c>
    </row>
    <row r="220" spans="1:98" ht="15" customHeight="1" x14ac:dyDescent="0.2">
      <c r="A220" t="s">
        <v>6902</v>
      </c>
      <c r="B220" s="1" t="s">
        <v>1137</v>
      </c>
      <c r="C220">
        <v>2400</v>
      </c>
      <c r="G220" t="s">
        <v>240</v>
      </c>
      <c r="H220" t="s">
        <v>307</v>
      </c>
      <c r="I220" t="s">
        <v>284</v>
      </c>
      <c r="J220" t="s">
        <v>308</v>
      </c>
      <c r="K220">
        <v>2</v>
      </c>
      <c r="L220" t="s">
        <v>6903</v>
      </c>
      <c r="N220" t="s">
        <v>310</v>
      </c>
      <c r="O220" t="s">
        <v>6904</v>
      </c>
      <c r="P220">
        <v>71</v>
      </c>
      <c r="Q220" t="s">
        <v>6905</v>
      </c>
      <c r="S220" t="s">
        <v>6906</v>
      </c>
      <c r="T220">
        <v>9</v>
      </c>
      <c r="U220">
        <v>6</v>
      </c>
      <c r="V220">
        <v>5</v>
      </c>
      <c r="X220" t="s">
        <v>314</v>
      </c>
      <c r="Z220" t="s">
        <v>315</v>
      </c>
      <c r="AC220" t="s">
        <v>314</v>
      </c>
      <c r="AD220" t="s">
        <v>6907</v>
      </c>
      <c r="AF220" t="s">
        <v>6908</v>
      </c>
      <c r="AH220" t="s">
        <v>202</v>
      </c>
      <c r="AI220" t="s">
        <v>318</v>
      </c>
      <c r="AJ220" t="s">
        <v>6909</v>
      </c>
      <c r="AO220" t="s">
        <v>6910</v>
      </c>
      <c r="AQ220">
        <v>9</v>
      </c>
      <c r="AR220" t="s">
        <v>321</v>
      </c>
      <c r="AS220" t="s">
        <v>321</v>
      </c>
      <c r="AU220" t="s">
        <v>6911</v>
      </c>
      <c r="AV220" t="s">
        <v>1065</v>
      </c>
      <c r="AY220" t="s">
        <v>6912</v>
      </c>
      <c r="AZ220" t="s">
        <v>6913</v>
      </c>
      <c r="BA220" t="s">
        <v>255</v>
      </c>
      <c r="BB220" t="s">
        <v>6914</v>
      </c>
      <c r="BC220" t="s">
        <v>6915</v>
      </c>
      <c r="BD220" t="s">
        <v>6898</v>
      </c>
      <c r="BE220">
        <v>0</v>
      </c>
      <c r="BF220" t="s">
        <v>6916</v>
      </c>
      <c r="BG220" t="s">
        <v>6917</v>
      </c>
      <c r="BH220" t="s">
        <v>6918</v>
      </c>
      <c r="BS220">
        <v>0</v>
      </c>
      <c r="BT220">
        <v>0</v>
      </c>
      <c r="BU220">
        <v>1</v>
      </c>
      <c r="BV220">
        <v>0</v>
      </c>
      <c r="BW220">
        <v>0</v>
      </c>
      <c r="BX220">
        <v>0</v>
      </c>
      <c r="BY220">
        <v>1</v>
      </c>
      <c r="CD220" t="s">
        <v>131</v>
      </c>
      <c r="CE220">
        <v>0</v>
      </c>
      <c r="CJ220" t="s">
        <v>132</v>
      </c>
      <c r="CP220">
        <v>958</v>
      </c>
      <c r="CQ220">
        <v>0</v>
      </c>
      <c r="CR220">
        <v>0</v>
      </c>
      <c r="CS220">
        <v>0</v>
      </c>
      <c r="CT220">
        <v>0</v>
      </c>
    </row>
    <row r="221" spans="1:98" ht="15" customHeight="1" x14ac:dyDescent="0.2">
      <c r="A221" t="s">
        <v>20050</v>
      </c>
      <c r="B221" s="1" t="s">
        <v>1918</v>
      </c>
      <c r="C221">
        <v>19200</v>
      </c>
      <c r="G221" t="s">
        <v>240</v>
      </c>
      <c r="H221" t="s">
        <v>3932</v>
      </c>
      <c r="I221" t="s">
        <v>332</v>
      </c>
      <c r="K221">
        <v>-1</v>
      </c>
      <c r="L221" t="s">
        <v>3274</v>
      </c>
      <c r="N221" t="s">
        <v>20051</v>
      </c>
      <c r="O221" t="s">
        <v>20052</v>
      </c>
      <c r="P221">
        <v>184</v>
      </c>
      <c r="Q221" t="s">
        <v>3000</v>
      </c>
      <c r="S221" t="s">
        <v>20053</v>
      </c>
      <c r="T221">
        <v>17</v>
      </c>
      <c r="U221">
        <v>9</v>
      </c>
      <c r="V221">
        <v>8</v>
      </c>
      <c r="AD221" t="s">
        <v>7018</v>
      </c>
      <c r="AF221" t="s">
        <v>20054</v>
      </c>
      <c r="AH221" t="s">
        <v>249</v>
      </c>
      <c r="AI221" t="s">
        <v>249</v>
      </c>
      <c r="AJ221" t="s">
        <v>20055</v>
      </c>
      <c r="AO221" t="s">
        <v>20056</v>
      </c>
      <c r="AQ221">
        <v>12</v>
      </c>
      <c r="AR221">
        <v>36</v>
      </c>
      <c r="AS221" t="s">
        <v>3922</v>
      </c>
      <c r="AT221" t="s">
        <v>20057</v>
      </c>
      <c r="AU221" t="s">
        <v>20058</v>
      </c>
      <c r="AV221" t="s">
        <v>19015</v>
      </c>
      <c r="AX221" t="s">
        <v>1026</v>
      </c>
      <c r="AY221" t="s">
        <v>1736</v>
      </c>
      <c r="AZ221" t="s">
        <v>1737</v>
      </c>
      <c r="BA221" t="s">
        <v>255</v>
      </c>
      <c r="BB221" t="s">
        <v>20059</v>
      </c>
      <c r="BC221" t="s">
        <v>20060</v>
      </c>
      <c r="BD221" t="s">
        <v>20061</v>
      </c>
      <c r="BE221">
        <v>0</v>
      </c>
      <c r="BF221" t="s">
        <v>20062</v>
      </c>
      <c r="BG221" t="s">
        <v>20063</v>
      </c>
      <c r="BH221" t="s">
        <v>20064</v>
      </c>
      <c r="BS221">
        <v>0</v>
      </c>
      <c r="BT221">
        <v>0</v>
      </c>
      <c r="BU221">
        <v>0</v>
      </c>
      <c r="BV221">
        <v>0</v>
      </c>
      <c r="BW221">
        <v>0</v>
      </c>
      <c r="BX221">
        <v>1</v>
      </c>
      <c r="BY221">
        <v>0</v>
      </c>
      <c r="CD221" t="s">
        <v>131</v>
      </c>
      <c r="CE221">
        <v>0</v>
      </c>
      <c r="CJ221" t="s">
        <v>132</v>
      </c>
      <c r="CP221">
        <v>3171</v>
      </c>
      <c r="CQ221">
        <v>0</v>
      </c>
      <c r="CR221">
        <v>0</v>
      </c>
      <c r="CS221">
        <v>0</v>
      </c>
      <c r="CT221">
        <v>0</v>
      </c>
    </row>
    <row r="222" spans="1:98" ht="15" customHeight="1" x14ac:dyDescent="0.2">
      <c r="A222" t="s">
        <v>13839</v>
      </c>
      <c r="B222" s="1" t="s">
        <v>99</v>
      </c>
      <c r="C222">
        <v>200</v>
      </c>
      <c r="G222" t="s">
        <v>240</v>
      </c>
      <c r="H222" t="s">
        <v>1308</v>
      </c>
      <c r="I222" t="s">
        <v>332</v>
      </c>
      <c r="J222" t="s">
        <v>138</v>
      </c>
      <c r="K222">
        <v>5</v>
      </c>
      <c r="L222" t="s">
        <v>2864</v>
      </c>
      <c r="N222" t="s">
        <v>8022</v>
      </c>
      <c r="O222" t="s">
        <v>13840</v>
      </c>
      <c r="P222">
        <v>4</v>
      </c>
      <c r="Q222" t="s">
        <v>603</v>
      </c>
      <c r="S222" t="s">
        <v>13841</v>
      </c>
      <c r="T222">
        <v>2</v>
      </c>
      <c r="U222">
        <v>7</v>
      </c>
      <c r="V222">
        <v>1</v>
      </c>
      <c r="X222" t="s">
        <v>4420</v>
      </c>
      <c r="AD222" t="s">
        <v>13842</v>
      </c>
      <c r="AF222" t="s">
        <v>13843</v>
      </c>
      <c r="AH222" t="s">
        <v>1316</v>
      </c>
      <c r="AI222" t="s">
        <v>318</v>
      </c>
      <c r="AO222" t="s">
        <v>13844</v>
      </c>
      <c r="AQ222">
        <v>0</v>
      </c>
      <c r="AR222" t="s">
        <v>293</v>
      </c>
      <c r="AS222" t="s">
        <v>4409</v>
      </c>
      <c r="AT222" t="s">
        <v>4425</v>
      </c>
      <c r="AU222" t="s">
        <v>13845</v>
      </c>
      <c r="AV222" t="s">
        <v>13846</v>
      </c>
      <c r="AY222" t="s">
        <v>13847</v>
      </c>
      <c r="AZ222" t="s">
        <v>670</v>
      </c>
      <c r="BA222" t="s">
        <v>255</v>
      </c>
      <c r="BB222" t="s">
        <v>2835</v>
      </c>
      <c r="BC222" t="s">
        <v>2836</v>
      </c>
      <c r="BD222" t="s">
        <v>13848</v>
      </c>
      <c r="BE222">
        <v>0</v>
      </c>
      <c r="BF222" t="s">
        <v>13849</v>
      </c>
      <c r="BG222" t="s">
        <v>13850</v>
      </c>
      <c r="BH222" t="s">
        <v>13851</v>
      </c>
      <c r="BS222">
        <v>0</v>
      </c>
      <c r="BT222">
        <v>0</v>
      </c>
      <c r="BU222">
        <v>0</v>
      </c>
      <c r="BV222">
        <v>0</v>
      </c>
      <c r="BW222">
        <v>0</v>
      </c>
      <c r="BX222">
        <v>1</v>
      </c>
      <c r="BY222">
        <v>1</v>
      </c>
      <c r="CD222" t="s">
        <v>131</v>
      </c>
      <c r="CE222">
        <v>0</v>
      </c>
      <c r="CJ222" t="s">
        <v>132</v>
      </c>
      <c r="CP222">
        <v>1782</v>
      </c>
      <c r="CQ222">
        <v>0</v>
      </c>
      <c r="CR222">
        <v>0</v>
      </c>
      <c r="CS222">
        <v>0</v>
      </c>
      <c r="CT222">
        <v>0</v>
      </c>
    </row>
    <row r="223" spans="1:98" ht="15" customHeight="1" x14ac:dyDescent="0.2">
      <c r="A223" t="s">
        <v>6751</v>
      </c>
      <c r="B223" s="1" t="s">
        <v>306</v>
      </c>
      <c r="C223">
        <v>1600</v>
      </c>
      <c r="G223" t="s">
        <v>240</v>
      </c>
      <c r="H223" t="s">
        <v>193</v>
      </c>
      <c r="I223" t="s">
        <v>284</v>
      </c>
      <c r="J223" t="s">
        <v>138</v>
      </c>
      <c r="K223">
        <v>7</v>
      </c>
      <c r="L223" t="s">
        <v>6726</v>
      </c>
      <c r="N223" t="s">
        <v>924</v>
      </c>
      <c r="O223" t="s">
        <v>925</v>
      </c>
      <c r="P223">
        <v>52</v>
      </c>
      <c r="Q223" t="s">
        <v>492</v>
      </c>
      <c r="S223" t="s">
        <v>3696</v>
      </c>
      <c r="T223">
        <v>8</v>
      </c>
      <c r="U223">
        <v>7</v>
      </c>
      <c r="V223">
        <v>3</v>
      </c>
      <c r="Z223" t="s">
        <v>289</v>
      </c>
      <c r="AD223" t="s">
        <v>3119</v>
      </c>
      <c r="AF223" t="s">
        <v>6752</v>
      </c>
      <c r="AH223" t="s">
        <v>202</v>
      </c>
      <c r="AI223" t="s">
        <v>6753</v>
      </c>
      <c r="AJ223" t="s">
        <v>1616</v>
      </c>
      <c r="AO223" t="s">
        <v>6754</v>
      </c>
      <c r="AQ223">
        <v>5</v>
      </c>
      <c r="AR223">
        <v>10</v>
      </c>
      <c r="AS223">
        <v>23</v>
      </c>
      <c r="AT223" t="s">
        <v>6755</v>
      </c>
      <c r="AU223" t="s">
        <v>6756</v>
      </c>
      <c r="AX223" t="s">
        <v>915</v>
      </c>
      <c r="AY223" t="s">
        <v>4796</v>
      </c>
      <c r="AZ223" t="s">
        <v>208</v>
      </c>
      <c r="BA223" t="s">
        <v>255</v>
      </c>
      <c r="BB223" t="s">
        <v>6737</v>
      </c>
      <c r="BC223" t="s">
        <v>6748</v>
      </c>
      <c r="BD223" t="s">
        <v>6739</v>
      </c>
      <c r="BE223">
        <v>0</v>
      </c>
      <c r="BF223" t="s">
        <v>6757</v>
      </c>
      <c r="BG223" t="s">
        <v>6741</v>
      </c>
      <c r="BH223" t="s">
        <v>6758</v>
      </c>
      <c r="BS223">
        <v>0</v>
      </c>
      <c r="BT223">
        <v>0</v>
      </c>
      <c r="BU223">
        <v>0</v>
      </c>
      <c r="BV223">
        <v>0</v>
      </c>
      <c r="BW223">
        <v>0</v>
      </c>
      <c r="BX223">
        <v>1</v>
      </c>
      <c r="BY223">
        <v>1</v>
      </c>
      <c r="CD223" t="s">
        <v>131</v>
      </c>
      <c r="CE223">
        <v>0</v>
      </c>
      <c r="CJ223" t="s">
        <v>132</v>
      </c>
      <c r="CP223">
        <v>918</v>
      </c>
      <c r="CQ223">
        <v>0</v>
      </c>
      <c r="CR223">
        <v>0</v>
      </c>
      <c r="CS223">
        <v>0</v>
      </c>
      <c r="CT223">
        <v>0</v>
      </c>
    </row>
    <row r="224" spans="1:98" ht="15" customHeight="1" x14ac:dyDescent="0.2">
      <c r="A224" t="s">
        <v>676</v>
      </c>
      <c r="B224" s="1" t="s">
        <v>283</v>
      </c>
      <c r="C224">
        <v>600</v>
      </c>
      <c r="G224" t="s">
        <v>240</v>
      </c>
      <c r="H224" t="s">
        <v>102</v>
      </c>
      <c r="I224" t="s">
        <v>332</v>
      </c>
      <c r="K224">
        <v>0</v>
      </c>
      <c r="L224" t="s">
        <v>677</v>
      </c>
      <c r="N224" t="s">
        <v>678</v>
      </c>
      <c r="O224" t="s">
        <v>244</v>
      </c>
      <c r="P224">
        <v>18</v>
      </c>
      <c r="Q224" t="s">
        <v>287</v>
      </c>
      <c r="S224" t="s">
        <v>679</v>
      </c>
      <c r="T224">
        <v>6</v>
      </c>
      <c r="U224">
        <v>3</v>
      </c>
      <c r="V224">
        <v>1</v>
      </c>
      <c r="X224" t="s">
        <v>680</v>
      </c>
      <c r="AD224" t="s">
        <v>376</v>
      </c>
      <c r="AF224" t="s">
        <v>681</v>
      </c>
      <c r="AH224" t="s">
        <v>114</v>
      </c>
      <c r="AI224" t="s">
        <v>114</v>
      </c>
      <c r="AO224" t="s">
        <v>682</v>
      </c>
      <c r="AQ224">
        <v>1</v>
      </c>
      <c r="AR224">
        <v>4</v>
      </c>
      <c r="AS224">
        <v>14</v>
      </c>
      <c r="AT224" t="s">
        <v>683</v>
      </c>
      <c r="AU224" t="s">
        <v>684</v>
      </c>
      <c r="AY224" t="s">
        <v>685</v>
      </c>
      <c r="AZ224" t="s">
        <v>686</v>
      </c>
      <c r="BA224" t="s">
        <v>255</v>
      </c>
      <c r="BB224" t="s">
        <v>687</v>
      </c>
      <c r="BD224" t="s">
        <v>128</v>
      </c>
      <c r="BE224">
        <v>0</v>
      </c>
      <c r="BG224" t="s">
        <v>688</v>
      </c>
      <c r="BH224" t="s">
        <v>689</v>
      </c>
      <c r="BS224">
        <v>0</v>
      </c>
      <c r="BT224">
        <v>0</v>
      </c>
      <c r="BU224">
        <v>0</v>
      </c>
      <c r="BV224">
        <v>0</v>
      </c>
      <c r="BW224">
        <v>0</v>
      </c>
      <c r="BX224">
        <v>0</v>
      </c>
      <c r="BY224">
        <v>1</v>
      </c>
      <c r="CD224" t="s">
        <v>131</v>
      </c>
      <c r="CE224">
        <v>0</v>
      </c>
      <c r="CJ224" t="s">
        <v>132</v>
      </c>
      <c r="CO224" t="str">
        <f>HYPERLINK("http://www.d20pfsrd.com/bestiary/monster-listings/animals/boar","Boar")</f>
        <v>Boar</v>
      </c>
      <c r="CP224">
        <v>50</v>
      </c>
      <c r="CQ224">
        <v>0</v>
      </c>
      <c r="CR224">
        <v>0</v>
      </c>
      <c r="CS224">
        <v>0</v>
      </c>
      <c r="CT224">
        <v>0</v>
      </c>
    </row>
    <row r="225" spans="1:98" ht="15" customHeight="1" x14ac:dyDescent="0.2">
      <c r="A225" t="s">
        <v>8007</v>
      </c>
      <c r="B225" s="1" t="s">
        <v>633</v>
      </c>
      <c r="C225">
        <v>4800</v>
      </c>
      <c r="G225" t="s">
        <v>575</v>
      </c>
      <c r="H225" t="s">
        <v>102</v>
      </c>
      <c r="I225" t="s">
        <v>1555</v>
      </c>
      <c r="J225" t="s">
        <v>1556</v>
      </c>
      <c r="K225">
        <v>6</v>
      </c>
      <c r="L225" t="s">
        <v>139</v>
      </c>
      <c r="N225" t="s">
        <v>2352</v>
      </c>
      <c r="O225" t="s">
        <v>8008</v>
      </c>
      <c r="P225">
        <v>85</v>
      </c>
      <c r="Q225" t="s">
        <v>906</v>
      </c>
      <c r="S225" t="s">
        <v>8009</v>
      </c>
      <c r="T225">
        <v>6</v>
      </c>
      <c r="U225">
        <v>5</v>
      </c>
      <c r="V225">
        <v>8</v>
      </c>
      <c r="Y225" t="s">
        <v>4313</v>
      </c>
      <c r="Z225" t="s">
        <v>8010</v>
      </c>
      <c r="AA225" t="s">
        <v>6192</v>
      </c>
      <c r="AC225" t="s">
        <v>1368</v>
      </c>
      <c r="AD225" t="s">
        <v>496</v>
      </c>
      <c r="AF225" t="s">
        <v>8011</v>
      </c>
      <c r="AH225" t="s">
        <v>114</v>
      </c>
      <c r="AI225" t="s">
        <v>114</v>
      </c>
      <c r="AJ225" t="s">
        <v>8012</v>
      </c>
      <c r="AO225" t="s">
        <v>8013</v>
      </c>
      <c r="AQ225">
        <v>7</v>
      </c>
      <c r="AR225">
        <v>8</v>
      </c>
      <c r="AS225">
        <v>21</v>
      </c>
      <c r="AT225" t="s">
        <v>8014</v>
      </c>
      <c r="AU225" t="s">
        <v>8015</v>
      </c>
      <c r="AW225" t="s">
        <v>647</v>
      </c>
      <c r="AY225" t="s">
        <v>8016</v>
      </c>
      <c r="AZ225" t="s">
        <v>3563</v>
      </c>
      <c r="BA225" t="s">
        <v>255</v>
      </c>
      <c r="BB225" t="s">
        <v>8017</v>
      </c>
      <c r="BD225" t="s">
        <v>7316</v>
      </c>
      <c r="BE225">
        <v>0</v>
      </c>
      <c r="BF225" t="s">
        <v>8018</v>
      </c>
      <c r="BG225" t="s">
        <v>8019</v>
      </c>
      <c r="BH225" t="s">
        <v>8020</v>
      </c>
      <c r="BS225">
        <v>0</v>
      </c>
      <c r="BT225">
        <v>0</v>
      </c>
      <c r="BU225">
        <v>0</v>
      </c>
      <c r="BV225">
        <v>0</v>
      </c>
      <c r="BW225">
        <v>0</v>
      </c>
      <c r="BX225">
        <v>0</v>
      </c>
      <c r="BY225">
        <v>1</v>
      </c>
      <c r="CD225" t="s">
        <v>131</v>
      </c>
      <c r="CE225">
        <v>0</v>
      </c>
      <c r="CJ225" t="s">
        <v>132</v>
      </c>
      <c r="CO225" t="str">
        <f>HYPERLINK("http://www.d20pfsrd.com/bestiary/monster-listings/undead/bodak","Bodak")</f>
        <v>Bodak</v>
      </c>
      <c r="CP225">
        <v>1123</v>
      </c>
      <c r="CQ225">
        <v>0</v>
      </c>
      <c r="CR225">
        <v>0</v>
      </c>
      <c r="CS225">
        <v>0</v>
      </c>
      <c r="CT225">
        <v>0</v>
      </c>
    </row>
    <row r="226" spans="1:98" ht="15" customHeight="1" x14ac:dyDescent="0.2">
      <c r="A226" t="s">
        <v>24357</v>
      </c>
      <c r="B226" s="1" t="s">
        <v>162</v>
      </c>
      <c r="C226">
        <v>38400</v>
      </c>
      <c r="G226" t="s">
        <v>135</v>
      </c>
      <c r="H226" t="s">
        <v>1035</v>
      </c>
      <c r="I226" t="s">
        <v>432</v>
      </c>
      <c r="K226">
        <v>-1</v>
      </c>
      <c r="L226" t="s">
        <v>19166</v>
      </c>
      <c r="N226" t="s">
        <v>24358</v>
      </c>
      <c r="O226" t="s">
        <v>24359</v>
      </c>
      <c r="P226">
        <v>230</v>
      </c>
      <c r="Q226" t="s">
        <v>4311</v>
      </c>
      <c r="S226" t="s">
        <v>24360</v>
      </c>
      <c r="T226">
        <v>19</v>
      </c>
      <c r="U226">
        <v>1</v>
      </c>
      <c r="V226">
        <v>11</v>
      </c>
      <c r="X226" t="s">
        <v>24361</v>
      </c>
      <c r="Z226" t="s">
        <v>19408</v>
      </c>
      <c r="AA226" t="s">
        <v>8144</v>
      </c>
      <c r="AD226" t="s">
        <v>114</v>
      </c>
      <c r="AF226" t="s">
        <v>24362</v>
      </c>
      <c r="AH226" t="s">
        <v>496</v>
      </c>
      <c r="AI226" t="s">
        <v>24363</v>
      </c>
      <c r="AJ226" t="s">
        <v>24364</v>
      </c>
      <c r="AO226" t="s">
        <v>24365</v>
      </c>
      <c r="AQ226">
        <v>15</v>
      </c>
      <c r="AR226" t="s">
        <v>24366</v>
      </c>
      <c r="AS226" t="s">
        <v>24367</v>
      </c>
      <c r="AT226" t="s">
        <v>24368</v>
      </c>
      <c r="AU226" t="s">
        <v>24369</v>
      </c>
      <c r="AV226" t="s">
        <v>24370</v>
      </c>
      <c r="AW226" t="s">
        <v>24371</v>
      </c>
      <c r="AX226" t="s">
        <v>24372</v>
      </c>
      <c r="AY226" t="s">
        <v>11567</v>
      </c>
      <c r="AZ226" t="s">
        <v>670</v>
      </c>
      <c r="BA226" t="s">
        <v>6028</v>
      </c>
      <c r="BB226" t="s">
        <v>24373</v>
      </c>
      <c r="BD226" t="s">
        <v>24172</v>
      </c>
      <c r="BE226">
        <v>0</v>
      </c>
      <c r="BF226" t="s">
        <v>24374</v>
      </c>
      <c r="BG226" t="s">
        <v>24375</v>
      </c>
      <c r="BH226" t="s">
        <v>24376</v>
      </c>
      <c r="BI226" t="s">
        <v>132</v>
      </c>
      <c r="BK226" t="s">
        <v>132</v>
      </c>
      <c r="BS226">
        <v>0</v>
      </c>
      <c r="BT226">
        <v>0</v>
      </c>
      <c r="BU226">
        <v>0</v>
      </c>
      <c r="BV226">
        <v>0</v>
      </c>
      <c r="BW226">
        <v>0</v>
      </c>
      <c r="BX226">
        <v>0</v>
      </c>
      <c r="BY226">
        <v>1</v>
      </c>
      <c r="CD226" t="s">
        <v>131</v>
      </c>
      <c r="CE226">
        <v>0</v>
      </c>
      <c r="CF226" t="s">
        <v>132</v>
      </c>
      <c r="CJ226" t="s">
        <v>132</v>
      </c>
      <c r="CK226" t="s">
        <v>132</v>
      </c>
      <c r="CP226">
        <v>5147</v>
      </c>
      <c r="CQ226">
        <v>0</v>
      </c>
      <c r="CR226">
        <v>0</v>
      </c>
      <c r="CS226">
        <v>0</v>
      </c>
      <c r="CT226">
        <v>0</v>
      </c>
    </row>
    <row r="227" spans="1:98" ht="15" customHeight="1" x14ac:dyDescent="0.2">
      <c r="A227" t="s">
        <v>6555</v>
      </c>
      <c r="B227" s="1" t="s">
        <v>283</v>
      </c>
      <c r="C227">
        <v>600</v>
      </c>
      <c r="G227" t="s">
        <v>240</v>
      </c>
      <c r="H227" t="s">
        <v>102</v>
      </c>
      <c r="I227" t="s">
        <v>809</v>
      </c>
      <c r="K227">
        <v>2</v>
      </c>
      <c r="L227" t="s">
        <v>6556</v>
      </c>
      <c r="N227" t="s">
        <v>3570</v>
      </c>
      <c r="O227" t="s">
        <v>6557</v>
      </c>
      <c r="P227">
        <v>15</v>
      </c>
      <c r="Q227" t="s">
        <v>1121</v>
      </c>
      <c r="S227" t="s">
        <v>6558</v>
      </c>
      <c r="T227">
        <v>2</v>
      </c>
      <c r="U227">
        <v>5</v>
      </c>
      <c r="V227">
        <v>4</v>
      </c>
      <c r="AD227" t="s">
        <v>6559</v>
      </c>
      <c r="AF227" t="s">
        <v>6560</v>
      </c>
      <c r="AG227" t="s">
        <v>6561</v>
      </c>
      <c r="AH227" t="s">
        <v>114</v>
      </c>
      <c r="AI227" t="s">
        <v>114</v>
      </c>
      <c r="AO227" t="s">
        <v>6562</v>
      </c>
      <c r="AQ227">
        <v>2</v>
      </c>
      <c r="AR227">
        <v>4</v>
      </c>
      <c r="AS227" t="s">
        <v>3672</v>
      </c>
      <c r="AT227" t="s">
        <v>6563</v>
      </c>
      <c r="AU227" t="s">
        <v>6564</v>
      </c>
      <c r="AV227" t="s">
        <v>552</v>
      </c>
      <c r="AW227" t="s">
        <v>6565</v>
      </c>
      <c r="AX227" t="s">
        <v>6566</v>
      </c>
      <c r="AY227" t="s">
        <v>6567</v>
      </c>
      <c r="AZ227" t="s">
        <v>4018</v>
      </c>
      <c r="BA227" t="s">
        <v>6568</v>
      </c>
      <c r="BB227" t="s">
        <v>6569</v>
      </c>
      <c r="BD227" t="s">
        <v>6570</v>
      </c>
      <c r="BE227">
        <v>0</v>
      </c>
      <c r="BF227" t="s">
        <v>6571</v>
      </c>
      <c r="BG227" t="s">
        <v>6572</v>
      </c>
      <c r="BH227" t="s">
        <v>6573</v>
      </c>
      <c r="BS227">
        <v>0</v>
      </c>
      <c r="BT227">
        <v>0</v>
      </c>
      <c r="BU227">
        <v>0</v>
      </c>
      <c r="BV227">
        <v>0</v>
      </c>
      <c r="BW227">
        <v>0</v>
      </c>
      <c r="BX227">
        <v>0</v>
      </c>
      <c r="BY227">
        <v>1</v>
      </c>
      <c r="CD227" t="s">
        <v>131</v>
      </c>
      <c r="CE227">
        <v>0</v>
      </c>
      <c r="CJ227" t="s">
        <v>132</v>
      </c>
      <c r="CP227">
        <v>832</v>
      </c>
      <c r="CQ227">
        <v>0</v>
      </c>
      <c r="CR227">
        <v>0</v>
      </c>
      <c r="CS227">
        <v>0</v>
      </c>
      <c r="CT227">
        <v>0</v>
      </c>
    </row>
    <row r="228" spans="1:98" ht="15" customHeight="1" x14ac:dyDescent="0.2">
      <c r="A228" t="s">
        <v>15142</v>
      </c>
      <c r="B228" s="1" t="s">
        <v>574</v>
      </c>
      <c r="C228">
        <v>9600</v>
      </c>
      <c r="G228" t="s">
        <v>1053</v>
      </c>
      <c r="H228" t="s">
        <v>102</v>
      </c>
      <c r="I228" t="s">
        <v>2390</v>
      </c>
      <c r="K228">
        <v>9</v>
      </c>
      <c r="L228" t="s">
        <v>15143</v>
      </c>
      <c r="M228" t="s">
        <v>15144</v>
      </c>
      <c r="N228" t="s">
        <v>4382</v>
      </c>
      <c r="O228" t="s">
        <v>4383</v>
      </c>
      <c r="P228">
        <v>93</v>
      </c>
      <c r="Q228" t="s">
        <v>15145</v>
      </c>
      <c r="R228" t="s">
        <v>15146</v>
      </c>
      <c r="S228" t="s">
        <v>6620</v>
      </c>
      <c r="T228">
        <v>9</v>
      </c>
      <c r="U228">
        <v>15</v>
      </c>
      <c r="V228">
        <v>13</v>
      </c>
      <c r="Y228" t="s">
        <v>3915</v>
      </c>
      <c r="AB228">
        <v>21</v>
      </c>
      <c r="AD228" t="s">
        <v>249</v>
      </c>
      <c r="AF228" t="s">
        <v>15147</v>
      </c>
      <c r="AH228" t="s">
        <v>114</v>
      </c>
      <c r="AI228" t="s">
        <v>114</v>
      </c>
      <c r="AJ228" t="s">
        <v>15148</v>
      </c>
      <c r="AK228" t="s">
        <v>15149</v>
      </c>
      <c r="AO228" t="s">
        <v>15150</v>
      </c>
      <c r="AQ228">
        <v>8</v>
      </c>
      <c r="AR228">
        <v>9</v>
      </c>
      <c r="AS228">
        <v>32</v>
      </c>
      <c r="AT228" t="s">
        <v>15151</v>
      </c>
      <c r="AU228" t="s">
        <v>15152</v>
      </c>
      <c r="AV228" t="s">
        <v>734</v>
      </c>
      <c r="AW228" t="s">
        <v>15153</v>
      </c>
      <c r="AY228" t="s">
        <v>298</v>
      </c>
      <c r="AZ228" t="s">
        <v>670</v>
      </c>
      <c r="BA228" t="s">
        <v>156</v>
      </c>
      <c r="BB228" t="s">
        <v>15154</v>
      </c>
      <c r="BD228" t="s">
        <v>14619</v>
      </c>
      <c r="BE228">
        <v>0</v>
      </c>
      <c r="BF228" t="s">
        <v>15155</v>
      </c>
      <c r="BG228" t="s">
        <v>15156</v>
      </c>
      <c r="BH228" t="s">
        <v>15157</v>
      </c>
      <c r="BS228">
        <v>0</v>
      </c>
      <c r="BT228">
        <v>0</v>
      </c>
      <c r="BU228">
        <v>0</v>
      </c>
      <c r="BV228">
        <v>0</v>
      </c>
      <c r="BW228">
        <v>0</v>
      </c>
      <c r="BX228">
        <v>0</v>
      </c>
      <c r="BY228">
        <v>1</v>
      </c>
      <c r="CD228" t="s">
        <v>132</v>
      </c>
      <c r="CE228">
        <v>0</v>
      </c>
      <c r="CF228" t="s">
        <v>132</v>
      </c>
      <c r="CJ228" t="s">
        <v>132</v>
      </c>
      <c r="CK228" t="s">
        <v>132</v>
      </c>
      <c r="CP228">
        <v>1989</v>
      </c>
      <c r="CQ228">
        <v>0</v>
      </c>
      <c r="CR228">
        <v>0</v>
      </c>
      <c r="CS228">
        <v>0</v>
      </c>
      <c r="CT228">
        <v>0</v>
      </c>
    </row>
    <row r="229" spans="1:98" ht="15" customHeight="1" x14ac:dyDescent="0.2">
      <c r="A229" t="s">
        <v>700</v>
      </c>
      <c r="B229" s="1" t="s">
        <v>283</v>
      </c>
      <c r="C229">
        <v>600</v>
      </c>
      <c r="G229" t="s">
        <v>575</v>
      </c>
      <c r="H229" t="s">
        <v>102</v>
      </c>
      <c r="I229" t="s">
        <v>701</v>
      </c>
      <c r="J229" t="s">
        <v>702</v>
      </c>
      <c r="K229">
        <v>-1</v>
      </c>
      <c r="L229" t="s">
        <v>394</v>
      </c>
      <c r="N229" t="s">
        <v>703</v>
      </c>
      <c r="O229" t="s">
        <v>704</v>
      </c>
      <c r="P229">
        <v>22</v>
      </c>
      <c r="Q229" t="s">
        <v>705</v>
      </c>
      <c r="S229" t="s">
        <v>706</v>
      </c>
      <c r="T229">
        <v>5</v>
      </c>
      <c r="U229">
        <v>0</v>
      </c>
      <c r="V229">
        <v>1</v>
      </c>
      <c r="AD229" t="s">
        <v>707</v>
      </c>
      <c r="AF229" t="s">
        <v>708</v>
      </c>
      <c r="AH229" t="s">
        <v>114</v>
      </c>
      <c r="AI229" t="s">
        <v>114</v>
      </c>
      <c r="AJ229" t="s">
        <v>709</v>
      </c>
      <c r="AO229" t="s">
        <v>710</v>
      </c>
      <c r="AQ229">
        <v>2</v>
      </c>
      <c r="AR229">
        <v>4</v>
      </c>
      <c r="AS229">
        <v>13</v>
      </c>
      <c r="AT229" t="s">
        <v>711</v>
      </c>
      <c r="AU229" t="s">
        <v>712</v>
      </c>
      <c r="AV229" t="s">
        <v>713</v>
      </c>
      <c r="AW229" t="s">
        <v>700</v>
      </c>
      <c r="AX229" t="s">
        <v>714</v>
      </c>
      <c r="AY229" t="s">
        <v>715</v>
      </c>
      <c r="AZ229" t="s">
        <v>716</v>
      </c>
      <c r="BA229" t="s">
        <v>717</v>
      </c>
      <c r="BB229" t="s">
        <v>718</v>
      </c>
      <c r="BD229" t="s">
        <v>128</v>
      </c>
      <c r="BE229">
        <v>0</v>
      </c>
      <c r="BF229" t="s">
        <v>719</v>
      </c>
      <c r="BG229" t="s">
        <v>720</v>
      </c>
      <c r="BH229" t="s">
        <v>721</v>
      </c>
      <c r="BS229">
        <v>0</v>
      </c>
      <c r="BT229">
        <v>0</v>
      </c>
      <c r="BU229">
        <v>0</v>
      </c>
      <c r="BV229">
        <v>0</v>
      </c>
      <c r="BW229">
        <v>0</v>
      </c>
      <c r="BX229">
        <v>1</v>
      </c>
      <c r="BY229">
        <v>1</v>
      </c>
      <c r="CD229" t="s">
        <v>131</v>
      </c>
      <c r="CE229">
        <v>0</v>
      </c>
      <c r="CJ229" t="s">
        <v>132</v>
      </c>
      <c r="CO229" t="str">
        <f>HYPERLINK("http://www.d20pfsrd.com/bestiary/monster-listings/humanoids/boggard","Boggard")</f>
        <v>Boggard</v>
      </c>
      <c r="CP229">
        <v>52</v>
      </c>
      <c r="CQ229">
        <v>0</v>
      </c>
      <c r="CR229">
        <v>0</v>
      </c>
      <c r="CS229">
        <v>0</v>
      </c>
      <c r="CT229">
        <v>0</v>
      </c>
    </row>
    <row r="230" spans="1:98" ht="15" customHeight="1" x14ac:dyDescent="0.2">
      <c r="A230" t="s">
        <v>20686</v>
      </c>
      <c r="B230" s="1" t="s">
        <v>306</v>
      </c>
      <c r="C230">
        <v>1600</v>
      </c>
      <c r="G230" t="s">
        <v>923</v>
      </c>
      <c r="H230" t="s">
        <v>102</v>
      </c>
      <c r="I230" t="s">
        <v>137</v>
      </c>
      <c r="K230">
        <v>8</v>
      </c>
      <c r="L230" t="s">
        <v>3328</v>
      </c>
      <c r="M230" t="s">
        <v>20687</v>
      </c>
      <c r="N230" t="s">
        <v>4043</v>
      </c>
      <c r="O230" t="s">
        <v>20688</v>
      </c>
      <c r="P230">
        <v>47</v>
      </c>
      <c r="Q230" t="s">
        <v>5501</v>
      </c>
      <c r="S230" t="s">
        <v>1719</v>
      </c>
      <c r="T230">
        <v>5</v>
      </c>
      <c r="U230">
        <v>5</v>
      </c>
      <c r="V230">
        <v>1</v>
      </c>
      <c r="AA230" t="s">
        <v>16975</v>
      </c>
      <c r="AD230" t="s">
        <v>7984</v>
      </c>
      <c r="AF230" t="s">
        <v>20689</v>
      </c>
      <c r="AG230" t="s">
        <v>20690</v>
      </c>
      <c r="AH230" t="s">
        <v>114</v>
      </c>
      <c r="AI230" t="s">
        <v>114</v>
      </c>
      <c r="AJ230" t="s">
        <v>20691</v>
      </c>
      <c r="AO230" t="s">
        <v>20692</v>
      </c>
      <c r="AQ230">
        <v>3</v>
      </c>
      <c r="AR230">
        <v>7</v>
      </c>
      <c r="AS230" t="s">
        <v>2338</v>
      </c>
      <c r="AT230" t="s">
        <v>20693</v>
      </c>
      <c r="AU230" t="s">
        <v>20694</v>
      </c>
      <c r="AV230" t="s">
        <v>3863</v>
      </c>
      <c r="AX230" t="s">
        <v>915</v>
      </c>
      <c r="AY230" t="s">
        <v>20695</v>
      </c>
      <c r="AZ230" t="s">
        <v>20696</v>
      </c>
      <c r="BA230" t="s">
        <v>255</v>
      </c>
      <c r="BB230" t="s">
        <v>20697</v>
      </c>
      <c r="BD230" t="s">
        <v>20698</v>
      </c>
      <c r="BE230">
        <v>0</v>
      </c>
      <c r="BF230" t="s">
        <v>20699</v>
      </c>
      <c r="BG230" t="s">
        <v>20700</v>
      </c>
      <c r="BH230" t="s">
        <v>20701</v>
      </c>
      <c r="BS230">
        <v>0</v>
      </c>
      <c r="BT230">
        <v>0</v>
      </c>
      <c r="BU230">
        <v>0</v>
      </c>
      <c r="BV230">
        <v>1</v>
      </c>
      <c r="BW230">
        <v>0</v>
      </c>
      <c r="BX230">
        <v>1</v>
      </c>
      <c r="BY230">
        <v>1</v>
      </c>
      <c r="CD230" t="s">
        <v>131</v>
      </c>
      <c r="CE230">
        <v>0</v>
      </c>
      <c r="CJ230" t="s">
        <v>132</v>
      </c>
      <c r="CP230">
        <v>3386</v>
      </c>
      <c r="CQ230">
        <v>0</v>
      </c>
      <c r="CR230">
        <v>0</v>
      </c>
      <c r="CS230">
        <v>0</v>
      </c>
      <c r="CT230">
        <v>0</v>
      </c>
    </row>
    <row r="231" spans="1:98" ht="15" customHeight="1" x14ac:dyDescent="0.2">
      <c r="A231" t="s">
        <v>20702</v>
      </c>
      <c r="B231" s="1" t="s">
        <v>1117</v>
      </c>
      <c r="C231">
        <v>400</v>
      </c>
      <c r="G231" t="s">
        <v>575</v>
      </c>
      <c r="H231" t="s">
        <v>393</v>
      </c>
      <c r="I231" t="s">
        <v>137</v>
      </c>
      <c r="J231" t="s">
        <v>138</v>
      </c>
      <c r="K231">
        <v>5</v>
      </c>
      <c r="L231" t="s">
        <v>885</v>
      </c>
      <c r="N231" t="s">
        <v>4189</v>
      </c>
      <c r="O231" t="s">
        <v>4190</v>
      </c>
      <c r="P231">
        <v>16</v>
      </c>
      <c r="Q231" t="s">
        <v>727</v>
      </c>
      <c r="S231" t="s">
        <v>10751</v>
      </c>
      <c r="T231">
        <v>2</v>
      </c>
      <c r="U231">
        <v>2</v>
      </c>
      <c r="V231">
        <v>4</v>
      </c>
      <c r="AD231" t="s">
        <v>4861</v>
      </c>
      <c r="AF231" t="s">
        <v>20703</v>
      </c>
      <c r="AH231" t="s">
        <v>114</v>
      </c>
      <c r="AI231" t="s">
        <v>14538</v>
      </c>
      <c r="AO231" t="s">
        <v>20704</v>
      </c>
      <c r="AQ231">
        <v>2</v>
      </c>
      <c r="AR231">
        <v>2</v>
      </c>
      <c r="AS231">
        <v>13</v>
      </c>
      <c r="AT231" t="s">
        <v>9266</v>
      </c>
      <c r="AU231" t="s">
        <v>20705</v>
      </c>
      <c r="AV231" t="s">
        <v>20706</v>
      </c>
      <c r="AW231" t="s">
        <v>11405</v>
      </c>
      <c r="AX231" t="s">
        <v>17410</v>
      </c>
      <c r="AY231" t="s">
        <v>916</v>
      </c>
      <c r="AZ231" t="s">
        <v>917</v>
      </c>
      <c r="BA231" t="s">
        <v>255</v>
      </c>
      <c r="BB231" t="s">
        <v>20707</v>
      </c>
      <c r="BD231" t="s">
        <v>20698</v>
      </c>
      <c r="BE231">
        <v>0</v>
      </c>
      <c r="BF231" t="s">
        <v>20708</v>
      </c>
      <c r="BG231" t="s">
        <v>20709</v>
      </c>
      <c r="BH231" t="s">
        <v>20710</v>
      </c>
      <c r="BS231">
        <v>0</v>
      </c>
      <c r="BT231">
        <v>0</v>
      </c>
      <c r="BU231">
        <v>0</v>
      </c>
      <c r="BV231">
        <v>0</v>
      </c>
      <c r="BW231">
        <v>0</v>
      </c>
      <c r="BX231">
        <v>1</v>
      </c>
      <c r="BY231">
        <v>1</v>
      </c>
      <c r="CD231" t="s">
        <v>131</v>
      </c>
      <c r="CE231">
        <v>0</v>
      </c>
      <c r="CJ231" t="s">
        <v>132</v>
      </c>
      <c r="CP231">
        <v>3387</v>
      </c>
      <c r="CQ231">
        <v>0</v>
      </c>
      <c r="CR231">
        <v>0</v>
      </c>
      <c r="CS231">
        <v>0</v>
      </c>
      <c r="CT231">
        <v>0</v>
      </c>
    </row>
    <row r="232" spans="1:98" ht="15" customHeight="1" x14ac:dyDescent="0.2">
      <c r="A232" t="s">
        <v>24392</v>
      </c>
      <c r="B232" s="1" t="s">
        <v>1117</v>
      </c>
      <c r="C232">
        <v>400</v>
      </c>
      <c r="G232" t="s">
        <v>240</v>
      </c>
      <c r="H232" t="s">
        <v>1308</v>
      </c>
      <c r="I232" t="s">
        <v>654</v>
      </c>
      <c r="K232">
        <v>-5</v>
      </c>
      <c r="L232" t="s">
        <v>24393</v>
      </c>
      <c r="N232" t="s">
        <v>12275</v>
      </c>
      <c r="O232" t="s">
        <v>12276</v>
      </c>
      <c r="P232">
        <v>15</v>
      </c>
      <c r="Q232" t="s">
        <v>2963</v>
      </c>
      <c r="S232" t="s">
        <v>24394</v>
      </c>
      <c r="T232">
        <v>3</v>
      </c>
      <c r="U232">
        <v>-5</v>
      </c>
      <c r="V232">
        <v>-4</v>
      </c>
      <c r="Z232" t="s">
        <v>3466</v>
      </c>
      <c r="AA232" t="s">
        <v>1494</v>
      </c>
      <c r="AD232" t="s">
        <v>12278</v>
      </c>
      <c r="AF232" t="s">
        <v>24395</v>
      </c>
      <c r="AH232" t="s">
        <v>24396</v>
      </c>
      <c r="AI232" t="s">
        <v>318</v>
      </c>
      <c r="AJ232" t="s">
        <v>24397</v>
      </c>
      <c r="AO232" t="s">
        <v>24398</v>
      </c>
      <c r="AQ232">
        <v>1</v>
      </c>
      <c r="AR232">
        <v>-6</v>
      </c>
      <c r="AS232" t="s">
        <v>24399</v>
      </c>
      <c r="AU232" t="s">
        <v>7564</v>
      </c>
      <c r="AY232" t="s">
        <v>298</v>
      </c>
      <c r="AZ232" t="s">
        <v>24400</v>
      </c>
      <c r="BA232" t="s">
        <v>255</v>
      </c>
      <c r="BB232" t="s">
        <v>24401</v>
      </c>
      <c r="BD232" t="s">
        <v>24172</v>
      </c>
      <c r="BE232">
        <v>0</v>
      </c>
      <c r="BF232" t="s">
        <v>24402</v>
      </c>
      <c r="BG232" t="s">
        <v>24403</v>
      </c>
      <c r="BH232" t="s">
        <v>24404</v>
      </c>
      <c r="BI232" t="s">
        <v>132</v>
      </c>
      <c r="BK232" t="s">
        <v>132</v>
      </c>
      <c r="BS232">
        <v>0</v>
      </c>
      <c r="BT232">
        <v>0</v>
      </c>
      <c r="BU232">
        <v>0</v>
      </c>
      <c r="BV232">
        <v>1</v>
      </c>
      <c r="BW232">
        <v>0</v>
      </c>
      <c r="BX232">
        <v>1</v>
      </c>
      <c r="BY232">
        <v>1</v>
      </c>
      <c r="CD232" t="s">
        <v>131</v>
      </c>
      <c r="CE232">
        <v>0</v>
      </c>
      <c r="CJ232" t="s">
        <v>132</v>
      </c>
      <c r="CK232" t="s">
        <v>132</v>
      </c>
      <c r="CP232">
        <v>5149</v>
      </c>
      <c r="CQ232">
        <v>0</v>
      </c>
      <c r="CR232">
        <v>0</v>
      </c>
      <c r="CS232">
        <v>0</v>
      </c>
      <c r="CT232">
        <v>0</v>
      </c>
    </row>
    <row r="233" spans="1:98" ht="15" customHeight="1" x14ac:dyDescent="0.2">
      <c r="A233" t="s">
        <v>25919</v>
      </c>
      <c r="B233" s="1" t="s">
        <v>19019</v>
      </c>
      <c r="C233">
        <v>3276800</v>
      </c>
      <c r="G233" t="s">
        <v>923</v>
      </c>
      <c r="H233" t="s">
        <v>193</v>
      </c>
      <c r="I233" t="s">
        <v>261</v>
      </c>
      <c r="J233" t="s">
        <v>25920</v>
      </c>
      <c r="K233">
        <v>22</v>
      </c>
      <c r="L233" t="s">
        <v>25921</v>
      </c>
      <c r="M233" t="s">
        <v>25922</v>
      </c>
      <c r="N233" t="s">
        <v>25923</v>
      </c>
      <c r="O233" t="s">
        <v>25924</v>
      </c>
      <c r="P233">
        <v>645</v>
      </c>
      <c r="Q233" t="s">
        <v>25925</v>
      </c>
      <c r="R233" t="s">
        <v>16898</v>
      </c>
      <c r="S233" t="s">
        <v>25926</v>
      </c>
      <c r="T233">
        <v>33</v>
      </c>
      <c r="U233">
        <v>25</v>
      </c>
      <c r="V233">
        <v>22</v>
      </c>
      <c r="X233" t="s">
        <v>25927</v>
      </c>
      <c r="Y233" t="s">
        <v>19298</v>
      </c>
      <c r="Z233" t="s">
        <v>25928</v>
      </c>
      <c r="AA233" t="s">
        <v>24677</v>
      </c>
      <c r="AB233">
        <v>38</v>
      </c>
      <c r="AD233" t="s">
        <v>32277</v>
      </c>
      <c r="AE233" t="s">
        <v>19736</v>
      </c>
      <c r="AF233" t="s">
        <v>25929</v>
      </c>
      <c r="AH233" t="s">
        <v>202</v>
      </c>
      <c r="AI233" t="s">
        <v>202</v>
      </c>
      <c r="AJ233" t="s">
        <v>25930</v>
      </c>
      <c r="AK233" t="s">
        <v>25931</v>
      </c>
      <c r="AO233" t="s">
        <v>25932</v>
      </c>
      <c r="AQ233">
        <v>30</v>
      </c>
      <c r="AR233" s="6" t="s">
        <v>32324</v>
      </c>
      <c r="AS233" t="s">
        <v>25933</v>
      </c>
      <c r="AT233" t="s">
        <v>25934</v>
      </c>
      <c r="AU233" t="s">
        <v>25935</v>
      </c>
      <c r="AW233" t="s">
        <v>25936</v>
      </c>
      <c r="AX233" t="s">
        <v>25937</v>
      </c>
      <c r="AY233" t="s">
        <v>9725</v>
      </c>
      <c r="AZ233" t="s">
        <v>18854</v>
      </c>
      <c r="BA233" t="s">
        <v>1797</v>
      </c>
      <c r="BB233" t="s">
        <v>25938</v>
      </c>
      <c r="BC233" t="s">
        <v>25939</v>
      </c>
      <c r="BD233" t="s">
        <v>24172</v>
      </c>
      <c r="BE233">
        <v>0</v>
      </c>
      <c r="BF233" t="s">
        <v>25940</v>
      </c>
      <c r="BG233" t="s">
        <v>25941</v>
      </c>
      <c r="BH233" t="s">
        <v>25942</v>
      </c>
      <c r="BI233" t="s">
        <v>132</v>
      </c>
      <c r="BK233" t="s">
        <v>132</v>
      </c>
      <c r="BS233">
        <v>0</v>
      </c>
      <c r="BT233">
        <v>0</v>
      </c>
      <c r="BU233">
        <v>0</v>
      </c>
      <c r="BV233">
        <v>0</v>
      </c>
      <c r="BW233">
        <v>0</v>
      </c>
      <c r="BX233">
        <v>1</v>
      </c>
      <c r="BY233">
        <v>1</v>
      </c>
      <c r="CD233" t="s">
        <v>131</v>
      </c>
      <c r="CE233">
        <v>0</v>
      </c>
      <c r="CJ233" t="s">
        <v>132</v>
      </c>
      <c r="CK233" t="s">
        <v>132</v>
      </c>
      <c r="CP233">
        <v>5250</v>
      </c>
      <c r="CQ233">
        <v>0</v>
      </c>
      <c r="CR233">
        <v>0</v>
      </c>
      <c r="CS233">
        <v>0</v>
      </c>
      <c r="CT233">
        <v>0</v>
      </c>
    </row>
    <row r="234" spans="1:98" ht="15" customHeight="1" x14ac:dyDescent="0.2">
      <c r="A234" t="s">
        <v>1428</v>
      </c>
      <c r="B234" s="1" t="s">
        <v>1034</v>
      </c>
      <c r="C234">
        <v>6400</v>
      </c>
      <c r="G234" t="s">
        <v>135</v>
      </c>
      <c r="H234" t="s">
        <v>193</v>
      </c>
      <c r="I234" t="s">
        <v>103</v>
      </c>
      <c r="J234" t="s">
        <v>1384</v>
      </c>
      <c r="K234">
        <v>9</v>
      </c>
      <c r="L234" t="s">
        <v>1429</v>
      </c>
      <c r="M234" t="s">
        <v>1430</v>
      </c>
      <c r="N234" t="s">
        <v>1431</v>
      </c>
      <c r="O234" t="s">
        <v>1432</v>
      </c>
      <c r="P234">
        <v>105</v>
      </c>
      <c r="Q234" t="s">
        <v>637</v>
      </c>
      <c r="S234" t="s">
        <v>1433</v>
      </c>
      <c r="T234">
        <v>12</v>
      </c>
      <c r="U234">
        <v>12</v>
      </c>
      <c r="V234">
        <v>7</v>
      </c>
      <c r="Y234" t="s">
        <v>581</v>
      </c>
      <c r="Z234" t="s">
        <v>1412</v>
      </c>
      <c r="AA234" t="s">
        <v>1175</v>
      </c>
      <c r="AB234">
        <v>20</v>
      </c>
      <c r="AD234" t="s">
        <v>1434</v>
      </c>
      <c r="AF234" t="s">
        <v>1435</v>
      </c>
      <c r="AH234" t="s">
        <v>202</v>
      </c>
      <c r="AI234" t="s">
        <v>202</v>
      </c>
      <c r="AK234" t="s">
        <v>1436</v>
      </c>
      <c r="AO234" t="s">
        <v>1437</v>
      </c>
      <c r="AQ234">
        <v>10</v>
      </c>
      <c r="AR234">
        <v>16</v>
      </c>
      <c r="AS234">
        <v>31</v>
      </c>
      <c r="AT234" t="s">
        <v>1438</v>
      </c>
      <c r="AU234" t="s">
        <v>1439</v>
      </c>
      <c r="AW234" t="s">
        <v>1440</v>
      </c>
      <c r="AY234" t="s">
        <v>1398</v>
      </c>
      <c r="AZ234" t="s">
        <v>1441</v>
      </c>
      <c r="BA234" t="s">
        <v>426</v>
      </c>
      <c r="BB234" t="s">
        <v>1442</v>
      </c>
      <c r="BC234" t="s">
        <v>1401</v>
      </c>
      <c r="BD234" t="s">
        <v>128</v>
      </c>
      <c r="BE234">
        <v>0</v>
      </c>
      <c r="BF234" t="s">
        <v>1443</v>
      </c>
      <c r="BG234" t="s">
        <v>1444</v>
      </c>
      <c r="BH234" t="s">
        <v>1445</v>
      </c>
      <c r="BS234">
        <v>0</v>
      </c>
      <c r="BT234">
        <v>0</v>
      </c>
      <c r="BU234">
        <v>1</v>
      </c>
      <c r="BV234">
        <v>0</v>
      </c>
      <c r="BW234">
        <v>0</v>
      </c>
      <c r="BX234">
        <v>0</v>
      </c>
      <c r="BY234">
        <v>1</v>
      </c>
      <c r="CD234" t="s">
        <v>131</v>
      </c>
      <c r="CE234">
        <v>0</v>
      </c>
      <c r="CJ234" t="s">
        <v>132</v>
      </c>
      <c r="CO234" t="str">
        <f>HYPERLINK("http://www.d20pfsrd.com/bestiary/monster-listings/outsiders/devil/bone","Devil, Bone")</f>
        <v>Devil, Bone</v>
      </c>
      <c r="CP234">
        <v>90</v>
      </c>
      <c r="CQ234">
        <v>0</v>
      </c>
      <c r="CR234">
        <v>0</v>
      </c>
      <c r="CS234">
        <v>0</v>
      </c>
      <c r="CT234">
        <v>0</v>
      </c>
    </row>
    <row r="235" spans="1:98" ht="15" customHeight="1" x14ac:dyDescent="0.2">
      <c r="A235" t="s">
        <v>16506</v>
      </c>
      <c r="B235" s="1" t="s">
        <v>633</v>
      </c>
      <c r="C235">
        <v>4800</v>
      </c>
      <c r="G235" t="s">
        <v>240</v>
      </c>
      <c r="H235" t="s">
        <v>193</v>
      </c>
      <c r="I235" t="s">
        <v>241</v>
      </c>
      <c r="K235">
        <v>6</v>
      </c>
      <c r="L235" t="s">
        <v>3371</v>
      </c>
      <c r="N235" t="s">
        <v>16103</v>
      </c>
      <c r="O235" t="s">
        <v>16104</v>
      </c>
      <c r="P235">
        <v>90</v>
      </c>
      <c r="Q235" t="s">
        <v>13940</v>
      </c>
      <c r="S235" t="s">
        <v>13941</v>
      </c>
      <c r="T235">
        <v>3</v>
      </c>
      <c r="U235">
        <v>5</v>
      </c>
      <c r="V235">
        <v>3</v>
      </c>
      <c r="Y235" t="s">
        <v>16507</v>
      </c>
      <c r="Z235" t="s">
        <v>3377</v>
      </c>
      <c r="AD235" t="s">
        <v>249</v>
      </c>
      <c r="AF235" t="s">
        <v>16508</v>
      </c>
      <c r="AH235" t="s">
        <v>202</v>
      </c>
      <c r="AI235" t="s">
        <v>202</v>
      </c>
      <c r="AJ235" t="s">
        <v>16509</v>
      </c>
      <c r="AO235" t="s">
        <v>16510</v>
      </c>
      <c r="AQ235">
        <v>11</v>
      </c>
      <c r="AR235" s="6" t="s">
        <v>32314</v>
      </c>
      <c r="AS235">
        <v>28</v>
      </c>
      <c r="AT235" t="s">
        <v>6733</v>
      </c>
      <c r="AY235" t="s">
        <v>298</v>
      </c>
      <c r="AZ235" t="s">
        <v>1240</v>
      </c>
      <c r="BA235" t="s">
        <v>255</v>
      </c>
      <c r="BB235" t="s">
        <v>16511</v>
      </c>
      <c r="BC235" t="s">
        <v>3382</v>
      </c>
      <c r="BD235" t="s">
        <v>14619</v>
      </c>
      <c r="BE235">
        <v>0</v>
      </c>
      <c r="BF235" t="s">
        <v>16512</v>
      </c>
      <c r="BG235" t="s">
        <v>16513</v>
      </c>
      <c r="BH235" t="s">
        <v>16514</v>
      </c>
      <c r="BI235" t="s">
        <v>132</v>
      </c>
      <c r="BS235">
        <v>0</v>
      </c>
      <c r="BT235">
        <v>0</v>
      </c>
      <c r="BU235">
        <v>0</v>
      </c>
      <c r="BV235">
        <v>0</v>
      </c>
      <c r="BW235">
        <v>0</v>
      </c>
      <c r="BX235">
        <v>0</v>
      </c>
      <c r="BY235">
        <v>1</v>
      </c>
      <c r="CD235" t="s">
        <v>131</v>
      </c>
      <c r="CE235">
        <v>0</v>
      </c>
      <c r="CF235" t="s">
        <v>132</v>
      </c>
      <c r="CJ235" t="s">
        <v>132</v>
      </c>
      <c r="CK235" t="s">
        <v>132</v>
      </c>
      <c r="CP235">
        <v>2082</v>
      </c>
      <c r="CQ235">
        <v>0</v>
      </c>
      <c r="CR235">
        <v>0</v>
      </c>
      <c r="CS235">
        <v>0</v>
      </c>
      <c r="CT235">
        <v>0</v>
      </c>
    </row>
    <row r="236" spans="1:98" ht="15" customHeight="1" x14ac:dyDescent="0.2">
      <c r="A236" t="s">
        <v>5767</v>
      </c>
      <c r="B236" s="1" t="s">
        <v>283</v>
      </c>
      <c r="C236">
        <v>600</v>
      </c>
      <c r="G236" t="s">
        <v>240</v>
      </c>
      <c r="H236" t="s">
        <v>850</v>
      </c>
      <c r="I236" t="s">
        <v>241</v>
      </c>
      <c r="K236">
        <v>1</v>
      </c>
      <c r="L236" t="s">
        <v>394</v>
      </c>
      <c r="M236" t="s">
        <v>5768</v>
      </c>
      <c r="N236" t="s">
        <v>5769</v>
      </c>
      <c r="O236" t="s">
        <v>5770</v>
      </c>
      <c r="P236">
        <v>16</v>
      </c>
      <c r="Q236" t="s">
        <v>1311</v>
      </c>
      <c r="S236" t="s">
        <v>5771</v>
      </c>
      <c r="T236">
        <v>1</v>
      </c>
      <c r="U236">
        <v>2</v>
      </c>
      <c r="V236">
        <v>2</v>
      </c>
      <c r="Y236" t="s">
        <v>3301</v>
      </c>
      <c r="Z236" t="s">
        <v>248</v>
      </c>
      <c r="AA236" t="s">
        <v>5772</v>
      </c>
      <c r="AD236" t="s">
        <v>202</v>
      </c>
      <c r="AF236" t="s">
        <v>5773</v>
      </c>
      <c r="AH236" t="s">
        <v>2830</v>
      </c>
      <c r="AI236" t="s">
        <v>318</v>
      </c>
      <c r="AJ236" t="s">
        <v>5774</v>
      </c>
      <c r="AK236" t="s">
        <v>5775</v>
      </c>
      <c r="AO236" t="s">
        <v>5776</v>
      </c>
      <c r="AQ236">
        <v>3</v>
      </c>
      <c r="AR236">
        <v>0</v>
      </c>
      <c r="AS236">
        <v>6</v>
      </c>
      <c r="AT236" t="s">
        <v>5777</v>
      </c>
      <c r="AU236" t="s">
        <v>5778</v>
      </c>
      <c r="AV236" t="s">
        <v>5779</v>
      </c>
      <c r="AW236" t="s">
        <v>5780</v>
      </c>
      <c r="AX236" t="s">
        <v>5781</v>
      </c>
      <c r="AY236" t="s">
        <v>298</v>
      </c>
      <c r="AZ236" t="s">
        <v>670</v>
      </c>
      <c r="BA236" t="s">
        <v>277</v>
      </c>
      <c r="BB236" t="s">
        <v>5782</v>
      </c>
      <c r="BC236" t="s">
        <v>5783</v>
      </c>
      <c r="BD236" t="s">
        <v>5744</v>
      </c>
      <c r="BE236">
        <v>0</v>
      </c>
      <c r="BF236" t="s">
        <v>5784</v>
      </c>
      <c r="BG236" t="s">
        <v>5785</v>
      </c>
      <c r="BH236" t="s">
        <v>5786</v>
      </c>
      <c r="BS236">
        <v>0</v>
      </c>
      <c r="BT236">
        <v>0</v>
      </c>
      <c r="BU236">
        <v>0</v>
      </c>
      <c r="BV236">
        <v>0</v>
      </c>
      <c r="BW236">
        <v>0</v>
      </c>
      <c r="BX236">
        <v>0</v>
      </c>
      <c r="BY236">
        <v>0</v>
      </c>
      <c r="CD236" t="s">
        <v>131</v>
      </c>
      <c r="CE236">
        <v>0</v>
      </c>
      <c r="CJ236" t="s">
        <v>132</v>
      </c>
      <c r="CP236">
        <v>403</v>
      </c>
      <c r="CQ236">
        <v>0</v>
      </c>
      <c r="CR236">
        <v>0</v>
      </c>
      <c r="CS236">
        <v>0</v>
      </c>
      <c r="CT236">
        <v>0</v>
      </c>
    </row>
    <row r="237" spans="1:98" ht="15" customHeight="1" x14ac:dyDescent="0.2">
      <c r="A237" t="s">
        <v>29875</v>
      </c>
      <c r="B237" s="1" t="s">
        <v>365</v>
      </c>
      <c r="C237">
        <v>1200</v>
      </c>
      <c r="G237" t="s">
        <v>135</v>
      </c>
      <c r="H237" t="s">
        <v>102</v>
      </c>
      <c r="I237" t="s">
        <v>1555</v>
      </c>
      <c r="K237">
        <v>6</v>
      </c>
      <c r="L237" t="s">
        <v>2522</v>
      </c>
      <c r="N237" t="s">
        <v>1761</v>
      </c>
      <c r="O237" t="s">
        <v>3018</v>
      </c>
      <c r="P237">
        <v>37</v>
      </c>
      <c r="Q237" t="s">
        <v>4842</v>
      </c>
      <c r="S237" t="s">
        <v>24080</v>
      </c>
      <c r="T237">
        <v>4</v>
      </c>
      <c r="U237">
        <v>3</v>
      </c>
      <c r="V237">
        <v>7</v>
      </c>
      <c r="X237" t="s">
        <v>3173</v>
      </c>
      <c r="Y237" t="s">
        <v>5793</v>
      </c>
      <c r="Z237" t="s">
        <v>5001</v>
      </c>
      <c r="AD237" t="s">
        <v>249</v>
      </c>
      <c r="AF237" t="s">
        <v>29876</v>
      </c>
      <c r="AH237" t="s">
        <v>114</v>
      </c>
      <c r="AI237" t="s">
        <v>114</v>
      </c>
      <c r="AJ237" t="s">
        <v>29877</v>
      </c>
      <c r="AM237" t="s">
        <v>29878</v>
      </c>
      <c r="AN237" t="s">
        <v>29879</v>
      </c>
      <c r="AO237" t="s">
        <v>29880</v>
      </c>
      <c r="AQ237">
        <v>3</v>
      </c>
      <c r="AR237">
        <v>5</v>
      </c>
      <c r="AS237">
        <v>17</v>
      </c>
      <c r="AT237" t="s">
        <v>29881</v>
      </c>
      <c r="AU237" t="s">
        <v>29882</v>
      </c>
      <c r="AW237" t="s">
        <v>10456</v>
      </c>
      <c r="AY237" t="s">
        <v>298</v>
      </c>
      <c r="AZ237" t="s">
        <v>670</v>
      </c>
      <c r="BA237" t="s">
        <v>29883</v>
      </c>
      <c r="BB237" t="s">
        <v>29884</v>
      </c>
      <c r="BD237" t="s">
        <v>29885</v>
      </c>
      <c r="BE237">
        <v>0</v>
      </c>
      <c r="BF237" t="s">
        <v>29886</v>
      </c>
      <c r="BG237" t="s">
        <v>29887</v>
      </c>
      <c r="BH237" t="s">
        <v>29888</v>
      </c>
      <c r="BI237" t="s">
        <v>132</v>
      </c>
      <c r="BS237">
        <v>0</v>
      </c>
      <c r="BT237">
        <v>0</v>
      </c>
      <c r="BU237">
        <v>0</v>
      </c>
      <c r="BV237">
        <v>0</v>
      </c>
      <c r="BW237">
        <v>0</v>
      </c>
      <c r="BX237">
        <v>0</v>
      </c>
      <c r="BY237">
        <v>1</v>
      </c>
      <c r="CD237" t="s">
        <v>132</v>
      </c>
      <c r="CE237">
        <v>0</v>
      </c>
      <c r="CJ237" t="s">
        <v>132</v>
      </c>
      <c r="CK237" t="s">
        <v>132</v>
      </c>
      <c r="CP237">
        <v>6132</v>
      </c>
      <c r="CQ237">
        <v>0</v>
      </c>
      <c r="CR237">
        <v>0</v>
      </c>
      <c r="CS237">
        <v>0</v>
      </c>
      <c r="CT237">
        <v>0</v>
      </c>
    </row>
    <row r="238" spans="1:98" ht="15" customHeight="1" x14ac:dyDescent="0.2">
      <c r="A238" t="s">
        <v>21958</v>
      </c>
      <c r="B238" s="1" t="s">
        <v>134</v>
      </c>
      <c r="C238">
        <v>3200</v>
      </c>
      <c r="G238" t="s">
        <v>575</v>
      </c>
      <c r="H238" t="s">
        <v>193</v>
      </c>
      <c r="I238" t="s">
        <v>809</v>
      </c>
      <c r="J238" t="s">
        <v>2012</v>
      </c>
      <c r="K238">
        <v>1</v>
      </c>
      <c r="L238" t="s">
        <v>2535</v>
      </c>
      <c r="N238" t="s">
        <v>1902</v>
      </c>
      <c r="O238" t="s">
        <v>1903</v>
      </c>
      <c r="P238">
        <v>73</v>
      </c>
      <c r="Q238" t="s">
        <v>1142</v>
      </c>
      <c r="S238" t="s">
        <v>21959</v>
      </c>
      <c r="T238">
        <v>9</v>
      </c>
      <c r="U238">
        <v>6</v>
      </c>
      <c r="V238">
        <v>6</v>
      </c>
      <c r="Y238" t="s">
        <v>3301</v>
      </c>
      <c r="Z238" t="s">
        <v>3093</v>
      </c>
      <c r="AB238">
        <v>17</v>
      </c>
      <c r="AC238" t="s">
        <v>3438</v>
      </c>
      <c r="AD238" t="s">
        <v>249</v>
      </c>
      <c r="AF238" t="s">
        <v>21960</v>
      </c>
      <c r="AH238" t="s">
        <v>202</v>
      </c>
      <c r="AI238" t="s">
        <v>202</v>
      </c>
      <c r="AJ238" t="s">
        <v>6767</v>
      </c>
      <c r="AK238" t="s">
        <v>14744</v>
      </c>
      <c r="AO238" t="s">
        <v>21961</v>
      </c>
      <c r="AQ238">
        <v>7</v>
      </c>
      <c r="AR238">
        <v>16</v>
      </c>
      <c r="AS238">
        <v>26</v>
      </c>
      <c r="AT238" t="s">
        <v>14746</v>
      </c>
      <c r="AU238" t="s">
        <v>21962</v>
      </c>
      <c r="AV238" t="s">
        <v>21963</v>
      </c>
      <c r="AW238" t="s">
        <v>3199</v>
      </c>
      <c r="AX238" t="s">
        <v>21964</v>
      </c>
      <c r="AY238" t="s">
        <v>14748</v>
      </c>
      <c r="AZ238" t="s">
        <v>21965</v>
      </c>
      <c r="BA238" t="s">
        <v>426</v>
      </c>
      <c r="BB238" t="s">
        <v>21966</v>
      </c>
      <c r="BC238" t="s">
        <v>21958</v>
      </c>
      <c r="BD238" t="s">
        <v>21924</v>
      </c>
      <c r="BE238">
        <v>1</v>
      </c>
      <c r="BF238" t="s">
        <v>21967</v>
      </c>
      <c r="BG238" t="s">
        <v>21968</v>
      </c>
      <c r="BH238" t="s">
        <v>21969</v>
      </c>
      <c r="BS238">
        <v>0</v>
      </c>
      <c r="BT238">
        <v>0</v>
      </c>
      <c r="BU238">
        <v>0</v>
      </c>
      <c r="BV238">
        <v>0</v>
      </c>
      <c r="BW238">
        <v>0</v>
      </c>
      <c r="BX238">
        <v>0</v>
      </c>
      <c r="BY238">
        <v>1</v>
      </c>
      <c r="CD238" t="s">
        <v>131</v>
      </c>
      <c r="CE238">
        <v>0</v>
      </c>
      <c r="CJ238" t="s">
        <v>132</v>
      </c>
      <c r="CP238">
        <v>3870</v>
      </c>
      <c r="CQ238">
        <v>0</v>
      </c>
      <c r="CR238">
        <v>0</v>
      </c>
      <c r="CS238">
        <v>0</v>
      </c>
      <c r="CT238">
        <v>0</v>
      </c>
    </row>
    <row r="239" spans="1:98" ht="15" customHeight="1" x14ac:dyDescent="0.2">
      <c r="A239" t="s">
        <v>13520</v>
      </c>
      <c r="B239" s="1" t="s">
        <v>1034</v>
      </c>
      <c r="C239">
        <v>6400</v>
      </c>
      <c r="G239" t="s">
        <v>240</v>
      </c>
      <c r="H239" t="s">
        <v>102</v>
      </c>
      <c r="I239" t="s">
        <v>432</v>
      </c>
      <c r="K239">
        <v>6</v>
      </c>
      <c r="L239" t="s">
        <v>13521</v>
      </c>
      <c r="N239" t="s">
        <v>13522</v>
      </c>
      <c r="O239" t="s">
        <v>13523</v>
      </c>
      <c r="P239">
        <v>105</v>
      </c>
      <c r="Q239" t="s">
        <v>6431</v>
      </c>
      <c r="S239" t="s">
        <v>3258</v>
      </c>
      <c r="T239">
        <v>12</v>
      </c>
      <c r="U239">
        <v>6</v>
      </c>
      <c r="V239">
        <v>7</v>
      </c>
      <c r="Z239" t="s">
        <v>437</v>
      </c>
      <c r="AD239" t="s">
        <v>249</v>
      </c>
      <c r="AF239" t="s">
        <v>13524</v>
      </c>
      <c r="AH239" t="s">
        <v>114</v>
      </c>
      <c r="AI239" t="s">
        <v>114</v>
      </c>
      <c r="AK239" t="s">
        <v>13525</v>
      </c>
      <c r="AM239" t="s">
        <v>13526</v>
      </c>
      <c r="AO239" t="s">
        <v>13527</v>
      </c>
      <c r="AQ239">
        <v>10</v>
      </c>
      <c r="AR239">
        <v>13</v>
      </c>
      <c r="AS239">
        <v>26</v>
      </c>
      <c r="AT239" t="s">
        <v>13528</v>
      </c>
      <c r="AU239" t="s">
        <v>13529</v>
      </c>
      <c r="AW239" t="s">
        <v>3527</v>
      </c>
      <c r="AX239" t="s">
        <v>13530</v>
      </c>
      <c r="AY239" t="s">
        <v>298</v>
      </c>
      <c r="AZ239" t="s">
        <v>13531</v>
      </c>
      <c r="BA239" t="s">
        <v>255</v>
      </c>
      <c r="BB239" t="s">
        <v>13532</v>
      </c>
      <c r="BD239" t="s">
        <v>13533</v>
      </c>
      <c r="BE239">
        <v>0</v>
      </c>
      <c r="BF239" t="s">
        <v>13534</v>
      </c>
      <c r="BG239" t="s">
        <v>13535</v>
      </c>
      <c r="BH239" t="s">
        <v>13536</v>
      </c>
      <c r="BS239">
        <v>0</v>
      </c>
      <c r="BT239">
        <v>0</v>
      </c>
      <c r="BU239">
        <v>0</v>
      </c>
      <c r="BV239">
        <v>0</v>
      </c>
      <c r="BW239">
        <v>0</v>
      </c>
      <c r="BX239">
        <v>0</v>
      </c>
      <c r="BY239">
        <v>1</v>
      </c>
      <c r="CD239" t="s">
        <v>131</v>
      </c>
      <c r="CE239">
        <v>0</v>
      </c>
      <c r="CJ239" t="s">
        <v>132</v>
      </c>
      <c r="CP239">
        <v>1610</v>
      </c>
      <c r="CQ239">
        <v>0</v>
      </c>
      <c r="CR239">
        <v>0</v>
      </c>
      <c r="CS239">
        <v>0</v>
      </c>
      <c r="CT239">
        <v>0</v>
      </c>
    </row>
    <row r="240" spans="1:98" ht="15" customHeight="1" x14ac:dyDescent="0.2">
      <c r="A240" t="s">
        <v>6518</v>
      </c>
      <c r="B240" s="1" t="s">
        <v>365</v>
      </c>
      <c r="C240">
        <v>1200</v>
      </c>
      <c r="G240" t="s">
        <v>240</v>
      </c>
      <c r="H240" t="s">
        <v>307</v>
      </c>
      <c r="I240" t="s">
        <v>284</v>
      </c>
      <c r="J240" t="s">
        <v>308</v>
      </c>
      <c r="K240">
        <v>0</v>
      </c>
      <c r="L240" t="s">
        <v>618</v>
      </c>
      <c r="N240" t="s">
        <v>6519</v>
      </c>
      <c r="O240" t="s">
        <v>6520</v>
      </c>
      <c r="P240">
        <v>40</v>
      </c>
      <c r="Q240" t="s">
        <v>5416</v>
      </c>
      <c r="S240" t="s">
        <v>6521</v>
      </c>
      <c r="T240">
        <v>6</v>
      </c>
      <c r="U240">
        <v>3</v>
      </c>
      <c r="V240">
        <v>3</v>
      </c>
      <c r="X240" t="s">
        <v>314</v>
      </c>
      <c r="Z240" t="s">
        <v>6464</v>
      </c>
      <c r="AC240" t="s">
        <v>314</v>
      </c>
      <c r="AD240" t="s">
        <v>6522</v>
      </c>
      <c r="AF240" t="s">
        <v>6523</v>
      </c>
      <c r="AH240" t="s">
        <v>202</v>
      </c>
      <c r="AI240" t="s">
        <v>318</v>
      </c>
      <c r="AJ240" t="s">
        <v>6524</v>
      </c>
      <c r="AO240" t="s">
        <v>6525</v>
      </c>
      <c r="AQ240">
        <v>6</v>
      </c>
      <c r="AR240" t="s">
        <v>321</v>
      </c>
      <c r="AS240" t="s">
        <v>321</v>
      </c>
      <c r="AU240" t="s">
        <v>6526</v>
      </c>
      <c r="AY240" t="s">
        <v>6527</v>
      </c>
      <c r="AZ240" t="s">
        <v>6528</v>
      </c>
      <c r="BA240" t="s">
        <v>255</v>
      </c>
      <c r="BB240" t="s">
        <v>6529</v>
      </c>
      <c r="BC240" t="s">
        <v>6530</v>
      </c>
      <c r="BD240" t="s">
        <v>6502</v>
      </c>
      <c r="BE240">
        <v>0</v>
      </c>
      <c r="BF240" t="s">
        <v>6531</v>
      </c>
      <c r="BG240" t="s">
        <v>6532</v>
      </c>
      <c r="BH240" t="s">
        <v>6533</v>
      </c>
      <c r="BS240">
        <v>0</v>
      </c>
      <c r="BT240">
        <v>0</v>
      </c>
      <c r="BU240">
        <v>1</v>
      </c>
      <c r="BV240">
        <v>0</v>
      </c>
      <c r="BW240">
        <v>0</v>
      </c>
      <c r="BX240">
        <v>0</v>
      </c>
      <c r="BY240">
        <v>1</v>
      </c>
      <c r="CD240" t="s">
        <v>131</v>
      </c>
      <c r="CE240">
        <v>0</v>
      </c>
      <c r="CJ240" t="s">
        <v>132</v>
      </c>
      <c r="CO240" t="str">
        <f>HYPERLINK("http://www.d20pfsrd.com/bestiary/monster-listings/vermin/botfly-swarm","Botfly, Swarm")</f>
        <v>Botfly, Swarm</v>
      </c>
      <c r="CP240">
        <v>806</v>
      </c>
      <c r="CQ240">
        <v>0</v>
      </c>
      <c r="CR240">
        <v>0</v>
      </c>
      <c r="CS240">
        <v>0</v>
      </c>
      <c r="CT240">
        <v>0</v>
      </c>
    </row>
    <row r="241" spans="1:98" ht="15" customHeight="1" x14ac:dyDescent="0.2">
      <c r="A241" t="s">
        <v>19835</v>
      </c>
      <c r="B241" s="1" t="s">
        <v>1137</v>
      </c>
      <c r="C241">
        <v>2400</v>
      </c>
      <c r="G241" t="s">
        <v>240</v>
      </c>
      <c r="H241" t="s">
        <v>1308</v>
      </c>
      <c r="I241" t="s">
        <v>241</v>
      </c>
      <c r="J241" t="s">
        <v>308</v>
      </c>
      <c r="K241">
        <v>7</v>
      </c>
      <c r="L241" t="s">
        <v>3835</v>
      </c>
      <c r="N241" t="s">
        <v>12493</v>
      </c>
      <c r="O241" t="s">
        <v>19836</v>
      </c>
      <c r="P241">
        <v>64</v>
      </c>
      <c r="Q241" t="s">
        <v>3436</v>
      </c>
      <c r="S241" t="s">
        <v>10300</v>
      </c>
      <c r="T241">
        <v>2</v>
      </c>
      <c r="U241">
        <v>7</v>
      </c>
      <c r="V241">
        <v>4</v>
      </c>
      <c r="Y241" t="s">
        <v>2527</v>
      </c>
      <c r="Z241" t="s">
        <v>248</v>
      </c>
      <c r="AD241" t="s">
        <v>5979</v>
      </c>
      <c r="AF241" t="s">
        <v>19837</v>
      </c>
      <c r="AH241" t="s">
        <v>114</v>
      </c>
      <c r="AI241" t="s">
        <v>114</v>
      </c>
      <c r="AJ241" t="s">
        <v>10066</v>
      </c>
      <c r="AO241" t="s">
        <v>19838</v>
      </c>
      <c r="AQ241">
        <v>10</v>
      </c>
      <c r="AR241" t="s">
        <v>321</v>
      </c>
      <c r="AS241" t="s">
        <v>321</v>
      </c>
      <c r="AT241" t="s">
        <v>19839</v>
      </c>
      <c r="AU241" t="s">
        <v>19840</v>
      </c>
      <c r="AW241" t="s">
        <v>19828</v>
      </c>
      <c r="AX241" t="s">
        <v>19841</v>
      </c>
      <c r="AY241" t="s">
        <v>298</v>
      </c>
      <c r="AZ241" t="s">
        <v>19830</v>
      </c>
      <c r="BA241" t="s">
        <v>426</v>
      </c>
      <c r="BB241" t="s">
        <v>19842</v>
      </c>
      <c r="BC241" t="s">
        <v>19843</v>
      </c>
      <c r="BD241" t="s">
        <v>19789</v>
      </c>
      <c r="BE241">
        <v>0</v>
      </c>
      <c r="BF241" t="s">
        <v>19844</v>
      </c>
      <c r="BG241" t="s">
        <v>19833</v>
      </c>
      <c r="BH241" t="s">
        <v>19845</v>
      </c>
      <c r="BS241">
        <v>0</v>
      </c>
      <c r="BT241">
        <v>0</v>
      </c>
      <c r="BU241">
        <v>1</v>
      </c>
      <c r="BV241">
        <v>0</v>
      </c>
      <c r="BW241">
        <v>0</v>
      </c>
      <c r="BX241">
        <v>0</v>
      </c>
      <c r="BY241">
        <v>0</v>
      </c>
      <c r="CD241" t="s">
        <v>131</v>
      </c>
      <c r="CE241">
        <v>0</v>
      </c>
      <c r="CJ241" t="s">
        <v>132</v>
      </c>
      <c r="CP241">
        <v>3080</v>
      </c>
      <c r="CQ241">
        <v>0</v>
      </c>
      <c r="CR241">
        <v>0</v>
      </c>
      <c r="CS241">
        <v>0</v>
      </c>
      <c r="CT241">
        <v>0</v>
      </c>
    </row>
    <row r="242" spans="1:98" ht="15" customHeight="1" x14ac:dyDescent="0.2">
      <c r="A242" t="s">
        <v>1593</v>
      </c>
      <c r="B242" s="1" t="s">
        <v>574</v>
      </c>
      <c r="C242">
        <v>9600</v>
      </c>
      <c r="G242" t="s">
        <v>240</v>
      </c>
      <c r="H242" t="s">
        <v>1035</v>
      </c>
      <c r="I242" t="s">
        <v>332</v>
      </c>
      <c r="K242">
        <v>0</v>
      </c>
      <c r="L242" t="s">
        <v>1594</v>
      </c>
      <c r="N242" t="s">
        <v>1595</v>
      </c>
      <c r="O242" t="s">
        <v>1596</v>
      </c>
      <c r="P242">
        <v>171</v>
      </c>
      <c r="Q242" t="s">
        <v>1597</v>
      </c>
      <c r="S242" t="s">
        <v>1598</v>
      </c>
      <c r="T242">
        <v>18</v>
      </c>
      <c r="U242">
        <v>11</v>
      </c>
      <c r="V242">
        <v>9</v>
      </c>
      <c r="AD242" t="s">
        <v>249</v>
      </c>
      <c r="AF242" t="s">
        <v>1599</v>
      </c>
      <c r="AH242" t="s">
        <v>496</v>
      </c>
      <c r="AI242" t="s">
        <v>496</v>
      </c>
      <c r="AJ242" t="s">
        <v>1600</v>
      </c>
      <c r="AO242" t="s">
        <v>1601</v>
      </c>
      <c r="AQ242">
        <v>13</v>
      </c>
      <c r="AR242">
        <v>30</v>
      </c>
      <c r="AS242" t="s">
        <v>1602</v>
      </c>
      <c r="AT242" t="s">
        <v>1603</v>
      </c>
      <c r="AU242" t="s">
        <v>1604</v>
      </c>
      <c r="AY242" t="s">
        <v>1605</v>
      </c>
      <c r="AZ242" t="s">
        <v>1587</v>
      </c>
      <c r="BA242" t="s">
        <v>255</v>
      </c>
      <c r="BB242" t="s">
        <v>1606</v>
      </c>
      <c r="BC242" t="s">
        <v>1589</v>
      </c>
      <c r="BD242" t="s">
        <v>128</v>
      </c>
      <c r="BE242">
        <v>0</v>
      </c>
      <c r="BG242" t="s">
        <v>1607</v>
      </c>
      <c r="BH242" t="s">
        <v>1608</v>
      </c>
      <c r="BS242">
        <v>0</v>
      </c>
      <c r="BT242">
        <v>1</v>
      </c>
      <c r="BU242">
        <v>0</v>
      </c>
      <c r="BV242">
        <v>0</v>
      </c>
      <c r="BW242">
        <v>0</v>
      </c>
      <c r="BX242">
        <v>0</v>
      </c>
      <c r="BY242">
        <v>1</v>
      </c>
      <c r="CD242" t="s">
        <v>131</v>
      </c>
      <c r="CE242">
        <v>0</v>
      </c>
      <c r="CJ242" t="s">
        <v>132</v>
      </c>
      <c r="CO242" t="str">
        <f>HYPERLINK("http://www.d20pfsrd.com/bestiary/monster-listings/animals/dinosaur/brachiosaurus","Dinosaurus, Brachiosaurus")</f>
        <v>Dinosaurus, Brachiosaurus</v>
      </c>
      <c r="CP242">
        <v>99</v>
      </c>
      <c r="CQ242">
        <v>0</v>
      </c>
      <c r="CR242">
        <v>0</v>
      </c>
      <c r="CS242">
        <v>0</v>
      </c>
      <c r="CT242">
        <v>0</v>
      </c>
    </row>
    <row r="243" spans="1:98" ht="15" customHeight="1" x14ac:dyDescent="0.2">
      <c r="A243" t="s">
        <v>15158</v>
      </c>
      <c r="B243" s="1" t="s">
        <v>134</v>
      </c>
      <c r="C243">
        <v>3200</v>
      </c>
      <c r="G243" t="s">
        <v>1053</v>
      </c>
      <c r="H243" t="s">
        <v>1308</v>
      </c>
      <c r="I243" t="s">
        <v>654</v>
      </c>
      <c r="K243">
        <v>6</v>
      </c>
      <c r="L243" t="s">
        <v>9779</v>
      </c>
      <c r="M243" t="s">
        <v>15159</v>
      </c>
      <c r="N243" t="s">
        <v>15160</v>
      </c>
      <c r="O243" t="s">
        <v>15161</v>
      </c>
      <c r="P243">
        <v>75</v>
      </c>
      <c r="Q243" t="s">
        <v>1579</v>
      </c>
      <c r="S243" t="s">
        <v>11253</v>
      </c>
      <c r="T243">
        <v>6</v>
      </c>
      <c r="U243">
        <v>9</v>
      </c>
      <c r="V243">
        <v>6</v>
      </c>
      <c r="X243" t="s">
        <v>15162</v>
      </c>
      <c r="Z243" t="s">
        <v>3466</v>
      </c>
      <c r="AD243" t="s">
        <v>5907</v>
      </c>
      <c r="AF243" t="s">
        <v>15163</v>
      </c>
      <c r="AH243" t="s">
        <v>1316</v>
      </c>
      <c r="AI243" t="s">
        <v>318</v>
      </c>
      <c r="AK243" t="s">
        <v>15164</v>
      </c>
      <c r="AO243" t="s">
        <v>15165</v>
      </c>
      <c r="AQ243">
        <v>7</v>
      </c>
      <c r="AR243">
        <v>9</v>
      </c>
      <c r="AS243" t="s">
        <v>4810</v>
      </c>
      <c r="AT243" t="s">
        <v>15166</v>
      </c>
      <c r="AU243" t="s">
        <v>15167</v>
      </c>
      <c r="AW243" t="s">
        <v>15168</v>
      </c>
      <c r="AY243" t="s">
        <v>10457</v>
      </c>
      <c r="AZ243" t="s">
        <v>15169</v>
      </c>
      <c r="BA243" t="s">
        <v>277</v>
      </c>
      <c r="BB243" t="s">
        <v>15170</v>
      </c>
      <c r="BD243" t="s">
        <v>14619</v>
      </c>
      <c r="BE243">
        <v>0</v>
      </c>
      <c r="BF243" t="s">
        <v>15171</v>
      </c>
      <c r="BG243" t="s">
        <v>15172</v>
      </c>
      <c r="BH243" t="s">
        <v>15173</v>
      </c>
      <c r="BS243">
        <v>0</v>
      </c>
      <c r="BT243">
        <v>0</v>
      </c>
      <c r="BU243">
        <v>1</v>
      </c>
      <c r="BV243">
        <v>0</v>
      </c>
      <c r="BW243">
        <v>0</v>
      </c>
      <c r="BX243">
        <v>0</v>
      </c>
      <c r="BY243">
        <v>1</v>
      </c>
      <c r="CD243" t="s">
        <v>132</v>
      </c>
      <c r="CE243">
        <v>0</v>
      </c>
      <c r="CF243" t="s">
        <v>132</v>
      </c>
      <c r="CJ243" t="s">
        <v>132</v>
      </c>
      <c r="CK243" t="s">
        <v>132</v>
      </c>
      <c r="CP243">
        <v>1990</v>
      </c>
      <c r="CQ243">
        <v>0</v>
      </c>
      <c r="CR243">
        <v>0</v>
      </c>
      <c r="CS243">
        <v>0</v>
      </c>
      <c r="CT243">
        <v>0</v>
      </c>
    </row>
    <row r="244" spans="1:98" ht="15" customHeight="1" x14ac:dyDescent="0.2">
      <c r="A244" t="s">
        <v>6354</v>
      </c>
      <c r="B244" s="1" t="s">
        <v>1137</v>
      </c>
      <c r="C244">
        <v>2400</v>
      </c>
      <c r="G244" t="s">
        <v>2068</v>
      </c>
      <c r="H244" t="s">
        <v>102</v>
      </c>
      <c r="I244" t="s">
        <v>103</v>
      </c>
      <c r="J244" t="s">
        <v>6355</v>
      </c>
      <c r="K244">
        <v>8</v>
      </c>
      <c r="L244" t="s">
        <v>3835</v>
      </c>
      <c r="N244" t="s">
        <v>3747</v>
      </c>
      <c r="O244" t="s">
        <v>3748</v>
      </c>
      <c r="P244">
        <v>66</v>
      </c>
      <c r="Q244" t="s">
        <v>5549</v>
      </c>
      <c r="S244" t="s">
        <v>6356</v>
      </c>
      <c r="T244">
        <v>9</v>
      </c>
      <c r="U244">
        <v>9</v>
      </c>
      <c r="V244">
        <v>6</v>
      </c>
      <c r="Y244" t="s">
        <v>6357</v>
      </c>
      <c r="Z244" t="s">
        <v>375</v>
      </c>
      <c r="AA244" t="s">
        <v>6358</v>
      </c>
      <c r="AB244">
        <v>17</v>
      </c>
      <c r="AD244" t="s">
        <v>6359</v>
      </c>
      <c r="AF244" t="s">
        <v>6360</v>
      </c>
      <c r="AG244" t="s">
        <v>6361</v>
      </c>
      <c r="AH244" t="s">
        <v>114</v>
      </c>
      <c r="AI244" t="s">
        <v>114</v>
      </c>
      <c r="AJ244" t="s">
        <v>6362</v>
      </c>
      <c r="AK244" t="s">
        <v>6363</v>
      </c>
      <c r="AO244" t="s">
        <v>6364</v>
      </c>
      <c r="AQ244">
        <v>7</v>
      </c>
      <c r="AR244">
        <v>12</v>
      </c>
      <c r="AS244">
        <v>26</v>
      </c>
      <c r="AT244" t="s">
        <v>6365</v>
      </c>
      <c r="AU244" t="s">
        <v>6366</v>
      </c>
      <c r="AW244" t="s">
        <v>181</v>
      </c>
      <c r="AX244" t="s">
        <v>6367</v>
      </c>
      <c r="AY244" t="s">
        <v>6368</v>
      </c>
      <c r="AZ244" t="s">
        <v>184</v>
      </c>
      <c r="BA244" t="s">
        <v>6369</v>
      </c>
      <c r="BB244" t="s">
        <v>6370</v>
      </c>
      <c r="BC244" t="s">
        <v>6371</v>
      </c>
      <c r="BD244" t="s">
        <v>128</v>
      </c>
      <c r="BE244">
        <v>0</v>
      </c>
      <c r="BF244" t="s">
        <v>6372</v>
      </c>
      <c r="BG244" t="s">
        <v>6373</v>
      </c>
      <c r="BH244" t="s">
        <v>6374</v>
      </c>
      <c r="BS244">
        <v>0</v>
      </c>
      <c r="BT244">
        <v>0</v>
      </c>
      <c r="BU244">
        <v>0</v>
      </c>
      <c r="BV244">
        <v>0</v>
      </c>
      <c r="BW244">
        <v>0</v>
      </c>
      <c r="BX244">
        <v>0</v>
      </c>
      <c r="BY244">
        <v>0</v>
      </c>
      <c r="CD244" t="s">
        <v>131</v>
      </c>
      <c r="CE244">
        <v>0</v>
      </c>
      <c r="CJ244" t="s">
        <v>132</v>
      </c>
      <c r="CO244" t="str">
        <f>HYPERLINK("http://www.d20pfsrd.com/bestiary/monster-listings/outsiders/azata/bralani","Azata, Bralani")</f>
        <v>Azata, Bralani</v>
      </c>
      <c r="CP244">
        <v>714</v>
      </c>
      <c r="CQ244">
        <v>0</v>
      </c>
      <c r="CR244">
        <v>0</v>
      </c>
      <c r="CS244">
        <v>0</v>
      </c>
      <c r="CT244">
        <v>0</v>
      </c>
    </row>
    <row r="245" spans="1:98" ht="15" customHeight="1" x14ac:dyDescent="0.2">
      <c r="A245" t="s">
        <v>31511</v>
      </c>
      <c r="B245" s="1" t="s">
        <v>134</v>
      </c>
      <c r="C245">
        <v>3200</v>
      </c>
      <c r="G245" t="s">
        <v>240</v>
      </c>
      <c r="H245" t="s">
        <v>193</v>
      </c>
      <c r="I245" t="s">
        <v>432</v>
      </c>
      <c r="K245">
        <v>7</v>
      </c>
      <c r="L245" t="s">
        <v>31512</v>
      </c>
      <c r="M245" t="s">
        <v>31513</v>
      </c>
      <c r="N245" t="s">
        <v>2327</v>
      </c>
      <c r="O245" t="s">
        <v>6399</v>
      </c>
      <c r="P245">
        <v>85</v>
      </c>
      <c r="Q245" t="s">
        <v>906</v>
      </c>
      <c r="S245" t="s">
        <v>18838</v>
      </c>
      <c r="T245">
        <v>11</v>
      </c>
      <c r="U245">
        <v>6</v>
      </c>
      <c r="V245">
        <v>5</v>
      </c>
      <c r="X245" t="s">
        <v>31514</v>
      </c>
      <c r="Z245" t="s">
        <v>4924</v>
      </c>
      <c r="AD245" t="s">
        <v>496</v>
      </c>
      <c r="AF245" t="s">
        <v>31515</v>
      </c>
      <c r="AG245" t="s">
        <v>31516</v>
      </c>
      <c r="AH245" t="s">
        <v>202</v>
      </c>
      <c r="AI245" t="s">
        <v>202</v>
      </c>
      <c r="AJ245" t="s">
        <v>31517</v>
      </c>
      <c r="AO245" t="s">
        <v>31518</v>
      </c>
      <c r="AQ245">
        <v>7</v>
      </c>
      <c r="AR245">
        <v>15</v>
      </c>
      <c r="AS245" t="s">
        <v>4687</v>
      </c>
      <c r="AT245" t="s">
        <v>31519</v>
      </c>
      <c r="AU245" t="s">
        <v>31520</v>
      </c>
      <c r="AV245" t="s">
        <v>20809</v>
      </c>
      <c r="AW245" t="s">
        <v>8001</v>
      </c>
      <c r="AX245" t="s">
        <v>31521</v>
      </c>
      <c r="AY245" t="s">
        <v>8092</v>
      </c>
      <c r="AZ245" t="s">
        <v>670</v>
      </c>
      <c r="BA245" t="s">
        <v>277</v>
      </c>
      <c r="BB245" t="s">
        <v>31522</v>
      </c>
      <c r="BD245" t="s">
        <v>31523</v>
      </c>
      <c r="BE245">
        <v>0</v>
      </c>
      <c r="BF245" t="s">
        <v>31524</v>
      </c>
      <c r="BG245" t="s">
        <v>31525</v>
      </c>
      <c r="BH245" t="s">
        <v>31526</v>
      </c>
      <c r="BS245">
        <v>0</v>
      </c>
      <c r="BT245">
        <v>0</v>
      </c>
      <c r="BU245">
        <v>0</v>
      </c>
      <c r="BV245">
        <v>0</v>
      </c>
      <c r="BW245">
        <v>0</v>
      </c>
      <c r="BX245">
        <v>0</v>
      </c>
      <c r="BY245">
        <v>1</v>
      </c>
      <c r="CD245" t="s">
        <v>132</v>
      </c>
      <c r="CE245">
        <v>0</v>
      </c>
      <c r="CF245" t="s">
        <v>132</v>
      </c>
      <c r="CJ245" t="s">
        <v>132</v>
      </c>
      <c r="CK245" t="s">
        <v>132</v>
      </c>
      <c r="CP245">
        <v>6893</v>
      </c>
      <c r="CQ245">
        <v>0</v>
      </c>
      <c r="CR245">
        <v>0</v>
      </c>
      <c r="CS245">
        <v>0</v>
      </c>
      <c r="CT245">
        <v>0</v>
      </c>
    </row>
    <row r="246" spans="1:98" ht="15" customHeight="1" x14ac:dyDescent="0.2">
      <c r="A246" t="s">
        <v>16515</v>
      </c>
      <c r="B246" s="1" t="s">
        <v>162</v>
      </c>
      <c r="C246">
        <v>38400</v>
      </c>
      <c r="G246" t="s">
        <v>240</v>
      </c>
      <c r="H246" t="s">
        <v>136</v>
      </c>
      <c r="I246" t="s">
        <v>241</v>
      </c>
      <c r="K246">
        <v>0</v>
      </c>
      <c r="L246" t="s">
        <v>16516</v>
      </c>
      <c r="N246" t="s">
        <v>2226</v>
      </c>
      <c r="O246" t="s">
        <v>2227</v>
      </c>
      <c r="P246">
        <v>150</v>
      </c>
      <c r="Q246" t="s">
        <v>16517</v>
      </c>
      <c r="S246" t="s">
        <v>16518</v>
      </c>
      <c r="T246">
        <v>6</v>
      </c>
      <c r="U246">
        <v>6</v>
      </c>
      <c r="V246">
        <v>7</v>
      </c>
      <c r="Y246" t="s">
        <v>3415</v>
      </c>
      <c r="Z246" t="s">
        <v>16519</v>
      </c>
      <c r="AD246" t="s">
        <v>376</v>
      </c>
      <c r="AF246" t="s">
        <v>16520</v>
      </c>
      <c r="AH246" t="s">
        <v>147</v>
      </c>
      <c r="AI246" t="s">
        <v>147</v>
      </c>
      <c r="AJ246" t="s">
        <v>16521</v>
      </c>
      <c r="AK246" t="s">
        <v>16522</v>
      </c>
      <c r="AO246" t="s">
        <v>16523</v>
      </c>
      <c r="AQ246">
        <v>20</v>
      </c>
      <c r="AR246">
        <v>33</v>
      </c>
      <c r="AS246">
        <v>43</v>
      </c>
      <c r="AX246" t="s">
        <v>16524</v>
      </c>
      <c r="AY246" t="s">
        <v>298</v>
      </c>
      <c r="AZ246" t="s">
        <v>16525</v>
      </c>
      <c r="BA246" t="s">
        <v>255</v>
      </c>
      <c r="BB246" t="s">
        <v>16526</v>
      </c>
      <c r="BC246" t="s">
        <v>3382</v>
      </c>
      <c r="BD246" t="s">
        <v>14619</v>
      </c>
      <c r="BE246">
        <v>0</v>
      </c>
      <c r="BF246" t="s">
        <v>16527</v>
      </c>
      <c r="BG246" t="s">
        <v>16528</v>
      </c>
      <c r="BH246" t="s">
        <v>16529</v>
      </c>
      <c r="BI246" t="s">
        <v>132</v>
      </c>
      <c r="BS246">
        <v>0</v>
      </c>
      <c r="BT246">
        <v>0</v>
      </c>
      <c r="BU246">
        <v>0</v>
      </c>
      <c r="BV246">
        <v>0</v>
      </c>
      <c r="BW246">
        <v>0</v>
      </c>
      <c r="BX246">
        <v>0</v>
      </c>
      <c r="BY246">
        <v>1</v>
      </c>
      <c r="CD246" t="s">
        <v>131</v>
      </c>
      <c r="CE246">
        <v>0</v>
      </c>
      <c r="CF246" t="s">
        <v>132</v>
      </c>
      <c r="CJ246" t="s">
        <v>132</v>
      </c>
      <c r="CK246" t="s">
        <v>132</v>
      </c>
      <c r="CP246">
        <v>2083</v>
      </c>
      <c r="CQ246">
        <v>0</v>
      </c>
      <c r="CR246">
        <v>0</v>
      </c>
      <c r="CS246">
        <v>0</v>
      </c>
      <c r="CT246">
        <v>0</v>
      </c>
    </row>
    <row r="247" spans="1:98" ht="15" customHeight="1" x14ac:dyDescent="0.2">
      <c r="A247" t="s">
        <v>24405</v>
      </c>
      <c r="B247" s="1" t="s">
        <v>306</v>
      </c>
      <c r="C247">
        <v>1600</v>
      </c>
      <c r="G247" t="s">
        <v>240</v>
      </c>
      <c r="H247" t="s">
        <v>193</v>
      </c>
      <c r="I247" t="s">
        <v>137</v>
      </c>
      <c r="K247">
        <v>0</v>
      </c>
      <c r="L247" t="s">
        <v>24406</v>
      </c>
      <c r="N247" t="s">
        <v>509</v>
      </c>
      <c r="O247" t="s">
        <v>619</v>
      </c>
      <c r="P247">
        <v>66</v>
      </c>
      <c r="Q247" t="s">
        <v>7034</v>
      </c>
      <c r="R247" t="s">
        <v>24407</v>
      </c>
      <c r="S247" t="s">
        <v>24408</v>
      </c>
      <c r="T247">
        <v>7</v>
      </c>
      <c r="U247">
        <v>2</v>
      </c>
      <c r="V247">
        <v>9</v>
      </c>
      <c r="X247" t="s">
        <v>3300</v>
      </c>
      <c r="AD247" t="s">
        <v>24409</v>
      </c>
      <c r="AF247" t="s">
        <v>24410</v>
      </c>
      <c r="AH247" t="s">
        <v>202</v>
      </c>
      <c r="AI247" t="s">
        <v>202</v>
      </c>
      <c r="AJ247" t="s">
        <v>24411</v>
      </c>
      <c r="AO247" t="s">
        <v>24412</v>
      </c>
      <c r="AQ247">
        <v>5</v>
      </c>
      <c r="AR247" t="s">
        <v>4521</v>
      </c>
      <c r="AS247" t="s">
        <v>4165</v>
      </c>
      <c r="AT247" t="s">
        <v>24413</v>
      </c>
      <c r="AU247" t="s">
        <v>24414</v>
      </c>
      <c r="AW247" t="s">
        <v>24415</v>
      </c>
      <c r="AX247" t="s">
        <v>24416</v>
      </c>
      <c r="AY247" t="s">
        <v>24417</v>
      </c>
      <c r="AZ247" t="s">
        <v>24418</v>
      </c>
      <c r="BA247" t="s">
        <v>255</v>
      </c>
      <c r="BB247" t="s">
        <v>24419</v>
      </c>
      <c r="BD247" t="s">
        <v>24172</v>
      </c>
      <c r="BE247">
        <v>0</v>
      </c>
      <c r="BF247" t="s">
        <v>24420</v>
      </c>
      <c r="BG247" t="s">
        <v>24421</v>
      </c>
      <c r="BH247" t="s">
        <v>24422</v>
      </c>
      <c r="BI247" t="s">
        <v>132</v>
      </c>
      <c r="BK247" t="s">
        <v>132</v>
      </c>
      <c r="BS247">
        <v>0</v>
      </c>
      <c r="BT247">
        <v>0</v>
      </c>
      <c r="BU247">
        <v>1</v>
      </c>
      <c r="BV247">
        <v>0</v>
      </c>
      <c r="BW247">
        <v>0</v>
      </c>
      <c r="BX247">
        <v>0</v>
      </c>
      <c r="BY247">
        <v>1</v>
      </c>
      <c r="CD247" t="s">
        <v>131</v>
      </c>
      <c r="CE247">
        <v>0</v>
      </c>
      <c r="CJ247" t="s">
        <v>132</v>
      </c>
      <c r="CK247" t="s">
        <v>132</v>
      </c>
      <c r="CP247">
        <v>5150</v>
      </c>
      <c r="CQ247">
        <v>0</v>
      </c>
      <c r="CR247">
        <v>0</v>
      </c>
      <c r="CS247">
        <v>0</v>
      </c>
      <c r="CT247">
        <v>0</v>
      </c>
    </row>
    <row r="248" spans="1:98" ht="15" customHeight="1" x14ac:dyDescent="0.2">
      <c r="A248" t="s">
        <v>7816</v>
      </c>
      <c r="B248" s="1" t="s">
        <v>1246</v>
      </c>
      <c r="C248">
        <v>102400</v>
      </c>
      <c r="G248" t="s">
        <v>2068</v>
      </c>
      <c r="H248" t="s">
        <v>102</v>
      </c>
      <c r="I248" t="s">
        <v>103</v>
      </c>
      <c r="J248" t="s">
        <v>7817</v>
      </c>
      <c r="K248">
        <v>5</v>
      </c>
      <c r="L248" t="s">
        <v>7818</v>
      </c>
      <c r="M248" t="s">
        <v>7819</v>
      </c>
      <c r="N248" t="s">
        <v>7820</v>
      </c>
      <c r="O248" t="s">
        <v>7821</v>
      </c>
      <c r="P248">
        <v>256</v>
      </c>
      <c r="Q248" t="s">
        <v>7822</v>
      </c>
      <c r="S248" t="s">
        <v>7823</v>
      </c>
      <c r="T248">
        <v>22</v>
      </c>
      <c r="U248">
        <v>15</v>
      </c>
      <c r="V248">
        <v>21</v>
      </c>
      <c r="Y248" t="s">
        <v>6381</v>
      </c>
      <c r="Z248" t="s">
        <v>7824</v>
      </c>
      <c r="AA248" t="s">
        <v>4756</v>
      </c>
      <c r="AB248">
        <v>28</v>
      </c>
      <c r="AC248" t="s">
        <v>4565</v>
      </c>
      <c r="AD248" t="s">
        <v>1434</v>
      </c>
      <c r="AF248" t="s">
        <v>7825</v>
      </c>
      <c r="AG248" t="s">
        <v>7826</v>
      </c>
      <c r="AH248" t="s">
        <v>114</v>
      </c>
      <c r="AI248" t="s">
        <v>114</v>
      </c>
      <c r="AJ248" t="s">
        <v>7827</v>
      </c>
      <c r="AK248" t="s">
        <v>7828</v>
      </c>
      <c r="AO248" t="s">
        <v>7829</v>
      </c>
      <c r="AQ248">
        <v>19</v>
      </c>
      <c r="AR248">
        <v>24</v>
      </c>
      <c r="AS248">
        <v>43</v>
      </c>
      <c r="AT248" t="s">
        <v>7830</v>
      </c>
      <c r="AU248" t="s">
        <v>7831</v>
      </c>
      <c r="AW248" t="s">
        <v>7832</v>
      </c>
      <c r="AX248" t="s">
        <v>7833</v>
      </c>
      <c r="AY248" t="s">
        <v>6368</v>
      </c>
      <c r="AZ248" t="s">
        <v>7834</v>
      </c>
      <c r="BA248" t="s">
        <v>7835</v>
      </c>
      <c r="BB248" t="s">
        <v>7836</v>
      </c>
      <c r="BC248" t="s">
        <v>6371</v>
      </c>
      <c r="BD248" t="s">
        <v>7316</v>
      </c>
      <c r="BE248">
        <v>0</v>
      </c>
      <c r="BF248" t="s">
        <v>7837</v>
      </c>
      <c r="BG248" t="s">
        <v>7838</v>
      </c>
      <c r="BH248" t="s">
        <v>7839</v>
      </c>
      <c r="BS248">
        <v>0</v>
      </c>
      <c r="BT248">
        <v>0</v>
      </c>
      <c r="BU248">
        <v>1</v>
      </c>
      <c r="BV248">
        <v>0</v>
      </c>
      <c r="BW248">
        <v>0</v>
      </c>
      <c r="BX248">
        <v>0</v>
      </c>
      <c r="BY248">
        <v>1</v>
      </c>
      <c r="CD248" t="s">
        <v>131</v>
      </c>
      <c r="CE248">
        <v>0</v>
      </c>
      <c r="CJ248" t="s">
        <v>132</v>
      </c>
      <c r="CO248" t="str">
        <f>HYPERLINK("http://www.d20pfsrd.com/bestiary/monster-listings/outsiders/azata/azata-brijidine","Azata, Brijidine")</f>
        <v>Azata, Brijidine</v>
      </c>
      <c r="CP248">
        <v>1109</v>
      </c>
      <c r="CQ248">
        <v>0</v>
      </c>
      <c r="CR248">
        <v>0</v>
      </c>
      <c r="CS248">
        <v>0</v>
      </c>
      <c r="CT248">
        <v>0</v>
      </c>
    </row>
    <row r="249" spans="1:98" ht="15" customHeight="1" x14ac:dyDescent="0.2">
      <c r="A249" t="s">
        <v>7240</v>
      </c>
      <c r="B249" s="1" t="s">
        <v>306</v>
      </c>
      <c r="C249">
        <v>1600</v>
      </c>
      <c r="G249" t="s">
        <v>575</v>
      </c>
      <c r="H249" t="s">
        <v>393</v>
      </c>
      <c r="I249" t="s">
        <v>103</v>
      </c>
      <c r="J249" t="s">
        <v>7241</v>
      </c>
      <c r="K249">
        <v>7</v>
      </c>
      <c r="L249" t="s">
        <v>4175</v>
      </c>
      <c r="M249" t="s">
        <v>7242</v>
      </c>
      <c r="N249" t="s">
        <v>7243</v>
      </c>
      <c r="O249" t="s">
        <v>7244</v>
      </c>
      <c r="P249">
        <v>57</v>
      </c>
      <c r="Q249" t="s">
        <v>1409</v>
      </c>
      <c r="S249" t="s">
        <v>7245</v>
      </c>
      <c r="T249">
        <v>9</v>
      </c>
      <c r="U249">
        <v>8</v>
      </c>
      <c r="V249">
        <v>3</v>
      </c>
      <c r="X249" t="s">
        <v>7246</v>
      </c>
      <c r="Y249" t="s">
        <v>1194</v>
      </c>
      <c r="Z249" t="s">
        <v>7247</v>
      </c>
      <c r="AA249" t="s">
        <v>1175</v>
      </c>
      <c r="AB249">
        <v>16</v>
      </c>
      <c r="AC249" t="s">
        <v>4565</v>
      </c>
      <c r="AD249" t="s">
        <v>249</v>
      </c>
      <c r="AF249" t="s">
        <v>7248</v>
      </c>
      <c r="AH249" t="s">
        <v>114</v>
      </c>
      <c r="AI249" t="s">
        <v>114</v>
      </c>
      <c r="AJ249" t="s">
        <v>7249</v>
      </c>
      <c r="AK249" t="s">
        <v>7250</v>
      </c>
      <c r="AO249" t="s">
        <v>7251</v>
      </c>
      <c r="AQ249">
        <v>6</v>
      </c>
      <c r="AR249">
        <v>8</v>
      </c>
      <c r="AS249">
        <v>21</v>
      </c>
      <c r="AT249" t="s">
        <v>7252</v>
      </c>
      <c r="AU249" t="s">
        <v>7253</v>
      </c>
      <c r="AV249" t="s">
        <v>1065</v>
      </c>
      <c r="AW249" t="s">
        <v>7254</v>
      </c>
      <c r="AX249" t="s">
        <v>7255</v>
      </c>
      <c r="AY249" t="s">
        <v>7256</v>
      </c>
      <c r="AZ249" t="s">
        <v>7257</v>
      </c>
      <c r="BA249" t="s">
        <v>7258</v>
      </c>
      <c r="BB249" t="s">
        <v>7259</v>
      </c>
      <c r="BC249" t="s">
        <v>1161</v>
      </c>
      <c r="BD249" t="s">
        <v>7236</v>
      </c>
      <c r="BE249">
        <v>0</v>
      </c>
      <c r="BF249" t="s">
        <v>7260</v>
      </c>
      <c r="BG249" t="s">
        <v>7261</v>
      </c>
      <c r="BH249" t="s">
        <v>7262</v>
      </c>
      <c r="BS249">
        <v>0</v>
      </c>
      <c r="BT249">
        <v>0</v>
      </c>
      <c r="BU249">
        <v>0</v>
      </c>
      <c r="BV249">
        <v>0</v>
      </c>
      <c r="BW249">
        <v>0</v>
      </c>
      <c r="BX249">
        <v>0</v>
      </c>
      <c r="BY249">
        <v>1</v>
      </c>
      <c r="CD249" t="s">
        <v>131</v>
      </c>
      <c r="CE249">
        <v>0</v>
      </c>
      <c r="CJ249" t="s">
        <v>132</v>
      </c>
      <c r="CP249">
        <v>1077</v>
      </c>
      <c r="CQ249">
        <v>0</v>
      </c>
      <c r="CR249">
        <v>0</v>
      </c>
      <c r="CS249">
        <v>0</v>
      </c>
      <c r="CT249">
        <v>0</v>
      </c>
    </row>
    <row r="250" spans="1:98" ht="15" customHeight="1" x14ac:dyDescent="0.2">
      <c r="A250" t="s">
        <v>31295</v>
      </c>
      <c r="B250" s="1" t="s">
        <v>239</v>
      </c>
      <c r="C250">
        <v>800</v>
      </c>
      <c r="G250" t="s">
        <v>240</v>
      </c>
      <c r="H250" t="s">
        <v>102</v>
      </c>
      <c r="I250" t="s">
        <v>332</v>
      </c>
      <c r="K250">
        <v>0</v>
      </c>
      <c r="L250" t="s">
        <v>2897</v>
      </c>
      <c r="N250" t="s">
        <v>9129</v>
      </c>
      <c r="O250" t="s">
        <v>9322</v>
      </c>
      <c r="P250">
        <v>30</v>
      </c>
      <c r="Q250" t="s">
        <v>351</v>
      </c>
      <c r="S250" t="s">
        <v>3873</v>
      </c>
      <c r="T250">
        <v>7</v>
      </c>
      <c r="U250">
        <v>6</v>
      </c>
      <c r="V250">
        <v>2</v>
      </c>
      <c r="X250" t="s">
        <v>680</v>
      </c>
      <c r="AD250" t="s">
        <v>376</v>
      </c>
      <c r="AF250" t="s">
        <v>31296</v>
      </c>
      <c r="AH250" t="s">
        <v>114</v>
      </c>
      <c r="AI250" t="s">
        <v>114</v>
      </c>
      <c r="AO250" t="s">
        <v>31297</v>
      </c>
      <c r="AQ250">
        <v>3</v>
      </c>
      <c r="AR250">
        <v>7</v>
      </c>
      <c r="AS250">
        <v>17</v>
      </c>
      <c r="AT250" t="s">
        <v>31298</v>
      </c>
      <c r="AU250" t="s">
        <v>31299</v>
      </c>
      <c r="AY250" t="s">
        <v>31300</v>
      </c>
      <c r="AZ250" t="s">
        <v>208</v>
      </c>
      <c r="BA250" t="s">
        <v>255</v>
      </c>
      <c r="BB250" t="s">
        <v>31301</v>
      </c>
      <c r="BD250" t="s">
        <v>31302</v>
      </c>
      <c r="BE250">
        <v>0</v>
      </c>
      <c r="BF250" t="s">
        <v>31303</v>
      </c>
      <c r="BG250" t="s">
        <v>31304</v>
      </c>
      <c r="BH250" t="s">
        <v>31305</v>
      </c>
      <c r="BS250">
        <v>0</v>
      </c>
      <c r="BT250">
        <v>1</v>
      </c>
      <c r="BU250">
        <v>0</v>
      </c>
      <c r="BV250">
        <v>0</v>
      </c>
      <c r="BW250">
        <v>0</v>
      </c>
      <c r="BX250">
        <v>0</v>
      </c>
      <c r="BY250">
        <v>1</v>
      </c>
      <c r="CD250" t="s">
        <v>132</v>
      </c>
      <c r="CE250">
        <v>0</v>
      </c>
      <c r="CF250" t="s">
        <v>132</v>
      </c>
      <c r="CJ250" t="s">
        <v>132</v>
      </c>
      <c r="CK250" t="s">
        <v>132</v>
      </c>
      <c r="CP250">
        <v>6780</v>
      </c>
      <c r="CQ250">
        <v>0</v>
      </c>
      <c r="CR250">
        <v>0</v>
      </c>
      <c r="CS250">
        <v>0</v>
      </c>
      <c r="CT250">
        <v>0</v>
      </c>
    </row>
    <row r="251" spans="1:98" ht="15" customHeight="1" x14ac:dyDescent="0.2">
      <c r="A251" t="s">
        <v>24423</v>
      </c>
      <c r="B251" s="1" t="s">
        <v>1034</v>
      </c>
      <c r="C251">
        <v>6400</v>
      </c>
      <c r="G251" t="s">
        <v>575</v>
      </c>
      <c r="H251" t="s">
        <v>193</v>
      </c>
      <c r="I251" t="s">
        <v>103</v>
      </c>
      <c r="J251" t="s">
        <v>24424</v>
      </c>
      <c r="K251">
        <v>3</v>
      </c>
      <c r="L251" t="s">
        <v>2787</v>
      </c>
      <c r="N251" t="s">
        <v>6487</v>
      </c>
      <c r="O251" t="s">
        <v>18992</v>
      </c>
      <c r="P251">
        <v>101</v>
      </c>
      <c r="Q251" t="s">
        <v>24425</v>
      </c>
      <c r="S251" t="s">
        <v>19739</v>
      </c>
      <c r="T251">
        <v>12</v>
      </c>
      <c r="U251">
        <v>10</v>
      </c>
      <c r="V251">
        <v>6</v>
      </c>
      <c r="Y251" t="s">
        <v>2527</v>
      </c>
      <c r="Z251" t="s">
        <v>6401</v>
      </c>
      <c r="AA251" t="s">
        <v>24426</v>
      </c>
      <c r="AD251" t="s">
        <v>9007</v>
      </c>
      <c r="AF251" t="s">
        <v>24427</v>
      </c>
      <c r="AH251" t="s">
        <v>202</v>
      </c>
      <c r="AI251" t="s">
        <v>202</v>
      </c>
      <c r="AJ251" t="s">
        <v>24428</v>
      </c>
      <c r="AK251" t="s">
        <v>24429</v>
      </c>
      <c r="AL251" t="s">
        <v>24430</v>
      </c>
      <c r="AO251" t="s">
        <v>24431</v>
      </c>
      <c r="AQ251">
        <v>7</v>
      </c>
      <c r="AR251" t="s">
        <v>11126</v>
      </c>
      <c r="AS251" t="s">
        <v>4265</v>
      </c>
      <c r="AT251" t="s">
        <v>24432</v>
      </c>
      <c r="AU251" t="s">
        <v>24433</v>
      </c>
      <c r="AV251" t="s">
        <v>24434</v>
      </c>
      <c r="AW251" t="s">
        <v>181</v>
      </c>
      <c r="AY251" t="s">
        <v>298</v>
      </c>
      <c r="AZ251" t="s">
        <v>670</v>
      </c>
      <c r="BA251" t="s">
        <v>24435</v>
      </c>
      <c r="BB251" t="s">
        <v>24436</v>
      </c>
      <c r="BC251" t="s">
        <v>24437</v>
      </c>
      <c r="BD251" t="s">
        <v>24172</v>
      </c>
      <c r="BE251">
        <v>1</v>
      </c>
      <c r="BF251" t="s">
        <v>24438</v>
      </c>
      <c r="BG251" t="s">
        <v>24439</v>
      </c>
      <c r="BH251" t="s">
        <v>24440</v>
      </c>
      <c r="BI251" t="s">
        <v>132</v>
      </c>
      <c r="BK251" t="s">
        <v>132</v>
      </c>
      <c r="BS251">
        <v>0</v>
      </c>
      <c r="BT251">
        <v>0</v>
      </c>
      <c r="BU251">
        <v>1</v>
      </c>
      <c r="BV251">
        <v>0</v>
      </c>
      <c r="BW251">
        <v>0</v>
      </c>
      <c r="BX251">
        <v>0</v>
      </c>
      <c r="BY251">
        <v>1</v>
      </c>
      <c r="CD251" t="s">
        <v>131</v>
      </c>
      <c r="CE251">
        <v>0</v>
      </c>
      <c r="CJ251" t="s">
        <v>132</v>
      </c>
      <c r="CK251" t="s">
        <v>132</v>
      </c>
      <c r="CP251">
        <v>5151</v>
      </c>
      <c r="CQ251">
        <v>0</v>
      </c>
      <c r="CR251">
        <v>0</v>
      </c>
      <c r="CS251">
        <v>0</v>
      </c>
      <c r="CT251">
        <v>0</v>
      </c>
    </row>
    <row r="252" spans="1:98" ht="15" customHeight="1" x14ac:dyDescent="0.2">
      <c r="A252" t="s">
        <v>20725</v>
      </c>
      <c r="B252" s="1" t="s">
        <v>239</v>
      </c>
      <c r="C252">
        <v>800</v>
      </c>
      <c r="G252" t="s">
        <v>240</v>
      </c>
      <c r="H252" t="s">
        <v>393</v>
      </c>
      <c r="I252" t="s">
        <v>241</v>
      </c>
      <c r="K252">
        <v>7</v>
      </c>
      <c r="L252" t="s">
        <v>4449</v>
      </c>
      <c r="N252" t="s">
        <v>7243</v>
      </c>
      <c r="O252" t="s">
        <v>7244</v>
      </c>
      <c r="P252">
        <v>32</v>
      </c>
      <c r="Q252" t="s">
        <v>20726</v>
      </c>
      <c r="S252" t="s">
        <v>2843</v>
      </c>
      <c r="T252">
        <v>1</v>
      </c>
      <c r="U252">
        <v>4</v>
      </c>
      <c r="V252">
        <v>1</v>
      </c>
      <c r="Z252" t="s">
        <v>16519</v>
      </c>
      <c r="AD252" t="s">
        <v>582</v>
      </c>
      <c r="AF252" t="s">
        <v>20727</v>
      </c>
      <c r="AG252" t="s">
        <v>20728</v>
      </c>
      <c r="AH252" t="s">
        <v>114</v>
      </c>
      <c r="AI252" t="s">
        <v>114</v>
      </c>
      <c r="AK252" t="s">
        <v>20729</v>
      </c>
      <c r="AO252" t="s">
        <v>20730</v>
      </c>
      <c r="AQ252">
        <v>4</v>
      </c>
      <c r="AR252">
        <v>7</v>
      </c>
      <c r="AS252" t="s">
        <v>626</v>
      </c>
      <c r="AT252" t="s">
        <v>4672</v>
      </c>
      <c r="AU252" t="s">
        <v>20731</v>
      </c>
      <c r="AW252" t="s">
        <v>20732</v>
      </c>
      <c r="AX252" t="s">
        <v>20733</v>
      </c>
      <c r="AY252" t="s">
        <v>298</v>
      </c>
      <c r="AZ252" t="s">
        <v>20734</v>
      </c>
      <c r="BA252" t="s">
        <v>255</v>
      </c>
      <c r="BB252" t="s">
        <v>20735</v>
      </c>
      <c r="BC252" t="s">
        <v>20736</v>
      </c>
      <c r="BD252" t="s">
        <v>20698</v>
      </c>
      <c r="BE252">
        <v>0</v>
      </c>
      <c r="BF252" t="s">
        <v>20737</v>
      </c>
      <c r="BG252" t="s">
        <v>20738</v>
      </c>
      <c r="BH252" t="s">
        <v>20739</v>
      </c>
      <c r="BS252">
        <v>0</v>
      </c>
      <c r="BT252">
        <v>0</v>
      </c>
      <c r="BU252">
        <v>0</v>
      </c>
      <c r="BV252">
        <v>1</v>
      </c>
      <c r="BW252">
        <v>0</v>
      </c>
      <c r="BX252">
        <v>0</v>
      </c>
      <c r="BY252">
        <v>1</v>
      </c>
      <c r="CD252" t="s">
        <v>131</v>
      </c>
      <c r="CE252">
        <v>0</v>
      </c>
      <c r="CJ252" t="s">
        <v>132</v>
      </c>
      <c r="CP252">
        <v>3389</v>
      </c>
      <c r="CQ252">
        <v>0</v>
      </c>
      <c r="CR252">
        <v>0</v>
      </c>
      <c r="CS252">
        <v>0</v>
      </c>
      <c r="CT252">
        <v>0</v>
      </c>
    </row>
    <row r="253" spans="1:98" ht="15" customHeight="1" x14ac:dyDescent="0.2">
      <c r="A253" t="s">
        <v>8021</v>
      </c>
      <c r="B253" s="1" t="s">
        <v>1117</v>
      </c>
      <c r="C253">
        <v>400</v>
      </c>
      <c r="G253" t="s">
        <v>240</v>
      </c>
      <c r="H253" t="s">
        <v>1308</v>
      </c>
      <c r="I253" t="s">
        <v>2390</v>
      </c>
      <c r="K253">
        <v>8</v>
      </c>
      <c r="L253" t="s">
        <v>1016</v>
      </c>
      <c r="N253" t="s">
        <v>8022</v>
      </c>
      <c r="O253" t="s">
        <v>8023</v>
      </c>
      <c r="P253">
        <v>4</v>
      </c>
      <c r="Q253" t="s">
        <v>8024</v>
      </c>
      <c r="S253" t="s">
        <v>8025</v>
      </c>
      <c r="T253">
        <v>1</v>
      </c>
      <c r="U253">
        <v>6</v>
      </c>
      <c r="V253">
        <v>4</v>
      </c>
      <c r="W253" t="s">
        <v>8026</v>
      </c>
      <c r="Y253" t="s">
        <v>2395</v>
      </c>
      <c r="AB253">
        <v>12</v>
      </c>
      <c r="AD253" t="s">
        <v>496</v>
      </c>
      <c r="AF253" t="s">
        <v>8027</v>
      </c>
      <c r="AH253" t="s">
        <v>1316</v>
      </c>
      <c r="AI253" t="s">
        <v>318</v>
      </c>
      <c r="AK253" t="s">
        <v>8028</v>
      </c>
      <c r="AO253" t="s">
        <v>8029</v>
      </c>
      <c r="AQ253">
        <v>0</v>
      </c>
      <c r="AR253">
        <v>2</v>
      </c>
      <c r="AS253">
        <v>11</v>
      </c>
      <c r="AT253" t="s">
        <v>2649</v>
      </c>
      <c r="AU253" t="s">
        <v>8030</v>
      </c>
      <c r="AV253" t="s">
        <v>8031</v>
      </c>
      <c r="AW253" t="s">
        <v>8032</v>
      </c>
      <c r="AY253" t="s">
        <v>8033</v>
      </c>
      <c r="AZ253" t="s">
        <v>8034</v>
      </c>
      <c r="BA253" t="s">
        <v>426</v>
      </c>
      <c r="BB253" t="s">
        <v>8035</v>
      </c>
      <c r="BD253" t="s">
        <v>7316</v>
      </c>
      <c r="BE253">
        <v>0</v>
      </c>
      <c r="BG253" t="s">
        <v>8036</v>
      </c>
      <c r="BH253" t="s">
        <v>8037</v>
      </c>
      <c r="BS253">
        <v>0</v>
      </c>
      <c r="BT253">
        <v>0</v>
      </c>
      <c r="BU253">
        <v>0</v>
      </c>
      <c r="BV253">
        <v>0</v>
      </c>
      <c r="BW253">
        <v>0</v>
      </c>
      <c r="BX253">
        <v>0</v>
      </c>
      <c r="BY253">
        <v>1</v>
      </c>
      <c r="CD253" t="s">
        <v>131</v>
      </c>
      <c r="CE253">
        <v>0</v>
      </c>
      <c r="CJ253" t="s">
        <v>132</v>
      </c>
      <c r="CO253" t="str">
        <f>HYPERLINK("http://www.d20pfsrd.com/bestiary/monster-listings/fey/brownie","Brownie")</f>
        <v>Brownie</v>
      </c>
      <c r="CP253">
        <v>1124</v>
      </c>
      <c r="CQ253">
        <v>0</v>
      </c>
      <c r="CR253">
        <v>0</v>
      </c>
      <c r="CS253">
        <v>0</v>
      </c>
      <c r="CT253">
        <v>0</v>
      </c>
    </row>
    <row r="254" spans="1:98" ht="15" customHeight="1" x14ac:dyDescent="0.2">
      <c r="A254" t="s">
        <v>6255</v>
      </c>
      <c r="B254" s="1" t="s">
        <v>283</v>
      </c>
      <c r="C254">
        <v>600</v>
      </c>
      <c r="G254" t="s">
        <v>240</v>
      </c>
      <c r="H254" t="s">
        <v>102</v>
      </c>
      <c r="I254" t="s">
        <v>332</v>
      </c>
      <c r="K254">
        <v>2</v>
      </c>
      <c r="L254" t="s">
        <v>1016</v>
      </c>
      <c r="N254" t="s">
        <v>831</v>
      </c>
      <c r="O254" t="s">
        <v>832</v>
      </c>
      <c r="P254">
        <v>25</v>
      </c>
      <c r="Q254" t="s">
        <v>1366</v>
      </c>
      <c r="S254" t="s">
        <v>337</v>
      </c>
      <c r="T254">
        <v>7</v>
      </c>
      <c r="U254">
        <v>5</v>
      </c>
      <c r="V254">
        <v>2</v>
      </c>
      <c r="AD254" t="s">
        <v>249</v>
      </c>
      <c r="AF254" t="s">
        <v>6256</v>
      </c>
      <c r="AH254" t="s">
        <v>114</v>
      </c>
      <c r="AI254" t="s">
        <v>114</v>
      </c>
      <c r="AO254" t="s">
        <v>6257</v>
      </c>
      <c r="AQ254">
        <v>2</v>
      </c>
      <c r="AR254">
        <v>5</v>
      </c>
      <c r="AS254" t="s">
        <v>3672</v>
      </c>
      <c r="AT254" t="s">
        <v>6258</v>
      </c>
      <c r="AU254" t="s">
        <v>6259</v>
      </c>
      <c r="AV254" t="s">
        <v>6260</v>
      </c>
      <c r="AX254" t="s">
        <v>6261</v>
      </c>
      <c r="AY254" t="s">
        <v>4394</v>
      </c>
      <c r="AZ254" t="s">
        <v>6215</v>
      </c>
      <c r="BA254" t="s">
        <v>255</v>
      </c>
      <c r="BB254" t="s">
        <v>6262</v>
      </c>
      <c r="BC254" t="s">
        <v>6263</v>
      </c>
      <c r="BD254" t="s">
        <v>6217</v>
      </c>
      <c r="BE254">
        <v>0</v>
      </c>
      <c r="BG254" t="s">
        <v>6264</v>
      </c>
      <c r="BH254" t="s">
        <v>6265</v>
      </c>
      <c r="BS254">
        <v>0</v>
      </c>
      <c r="BT254">
        <v>1</v>
      </c>
      <c r="BU254">
        <v>0</v>
      </c>
      <c r="BV254">
        <v>0</v>
      </c>
      <c r="BW254">
        <v>0</v>
      </c>
      <c r="BX254">
        <v>0</v>
      </c>
      <c r="BY254">
        <v>0</v>
      </c>
      <c r="CD254" t="s">
        <v>131</v>
      </c>
      <c r="CE254">
        <v>0</v>
      </c>
      <c r="CJ254" t="s">
        <v>132</v>
      </c>
      <c r="CP254">
        <v>531</v>
      </c>
      <c r="CQ254">
        <v>0</v>
      </c>
      <c r="CR254">
        <v>0</v>
      </c>
      <c r="CS254">
        <v>0</v>
      </c>
      <c r="CT254">
        <v>0</v>
      </c>
    </row>
    <row r="255" spans="1:98" ht="15" customHeight="1" x14ac:dyDescent="0.2">
      <c r="A255" t="s">
        <v>722</v>
      </c>
      <c r="B255" s="1" t="s">
        <v>283</v>
      </c>
      <c r="C255">
        <v>600</v>
      </c>
      <c r="G255" t="s">
        <v>575</v>
      </c>
      <c r="H255" t="s">
        <v>102</v>
      </c>
      <c r="I255" t="s">
        <v>701</v>
      </c>
      <c r="J255" t="s">
        <v>723</v>
      </c>
      <c r="K255">
        <v>1</v>
      </c>
      <c r="L255" t="s">
        <v>724</v>
      </c>
      <c r="N255" t="s">
        <v>725</v>
      </c>
      <c r="O255" t="s">
        <v>726</v>
      </c>
      <c r="P255">
        <v>16</v>
      </c>
      <c r="Q255" t="s">
        <v>727</v>
      </c>
      <c r="S255" t="s">
        <v>728</v>
      </c>
      <c r="T255">
        <v>2</v>
      </c>
      <c r="U255">
        <v>4</v>
      </c>
      <c r="V255">
        <v>1</v>
      </c>
      <c r="AD255" t="s">
        <v>249</v>
      </c>
      <c r="AF255" t="s">
        <v>729</v>
      </c>
      <c r="AG255" t="s">
        <v>730</v>
      </c>
      <c r="AH255" t="s">
        <v>114</v>
      </c>
      <c r="AI255" t="s">
        <v>114</v>
      </c>
      <c r="AO255" t="s">
        <v>731</v>
      </c>
      <c r="AQ255">
        <v>2</v>
      </c>
      <c r="AR255">
        <v>5</v>
      </c>
      <c r="AS255">
        <v>16</v>
      </c>
      <c r="AT255" t="s">
        <v>732</v>
      </c>
      <c r="AU255" t="s">
        <v>733</v>
      </c>
      <c r="AV255" t="s">
        <v>734</v>
      </c>
      <c r="AX255" t="s">
        <v>735</v>
      </c>
      <c r="AY255" t="s">
        <v>736</v>
      </c>
      <c r="AZ255" t="s">
        <v>737</v>
      </c>
      <c r="BA255" t="s">
        <v>738</v>
      </c>
      <c r="BB255" t="s">
        <v>739</v>
      </c>
      <c r="BD255" t="s">
        <v>128</v>
      </c>
      <c r="BE255">
        <v>0</v>
      </c>
      <c r="BF255" t="s">
        <v>740</v>
      </c>
      <c r="BG255" t="s">
        <v>741</v>
      </c>
      <c r="BH255" t="s">
        <v>742</v>
      </c>
      <c r="BS255">
        <v>0</v>
      </c>
      <c r="BT255">
        <v>0</v>
      </c>
      <c r="BU255">
        <v>0</v>
      </c>
      <c r="BV255">
        <v>0</v>
      </c>
      <c r="BW255">
        <v>0</v>
      </c>
      <c r="BX255">
        <v>0</v>
      </c>
      <c r="BY255">
        <v>1</v>
      </c>
      <c r="CD255" t="s">
        <v>131</v>
      </c>
      <c r="CE255">
        <v>0</v>
      </c>
      <c r="CJ255" t="s">
        <v>132</v>
      </c>
      <c r="CO255" t="str">
        <f>HYPERLINK("http://www.d20pfsrd.com/bestiary/monster-listings/humanoids/bugbear","Bugbear")</f>
        <v>Bugbear</v>
      </c>
      <c r="CP255">
        <v>53</v>
      </c>
      <c r="CQ255">
        <v>0</v>
      </c>
      <c r="CR255">
        <v>0</v>
      </c>
      <c r="CS255">
        <v>0</v>
      </c>
      <c r="CT255">
        <v>0</v>
      </c>
    </row>
    <row r="256" spans="1:98" ht="15" customHeight="1" x14ac:dyDescent="0.2">
      <c r="A256" t="s">
        <v>24441</v>
      </c>
      <c r="B256" s="1" t="s">
        <v>306</v>
      </c>
      <c r="C256">
        <v>1600</v>
      </c>
      <c r="G256" t="s">
        <v>575</v>
      </c>
      <c r="H256" t="s">
        <v>193</v>
      </c>
      <c r="I256" t="s">
        <v>809</v>
      </c>
      <c r="K256">
        <v>3</v>
      </c>
      <c r="L256" t="s">
        <v>24442</v>
      </c>
      <c r="N256" t="s">
        <v>2600</v>
      </c>
      <c r="O256" t="s">
        <v>2601</v>
      </c>
      <c r="P256">
        <v>51</v>
      </c>
      <c r="Q256" t="s">
        <v>4352</v>
      </c>
      <c r="S256" t="s">
        <v>17620</v>
      </c>
      <c r="T256">
        <v>7</v>
      </c>
      <c r="U256">
        <v>4</v>
      </c>
      <c r="V256">
        <v>6</v>
      </c>
      <c r="AC256" t="s">
        <v>1080</v>
      </c>
      <c r="AD256" t="s">
        <v>11137</v>
      </c>
      <c r="AF256" t="s">
        <v>24443</v>
      </c>
      <c r="AH256" t="s">
        <v>202</v>
      </c>
      <c r="AI256" t="s">
        <v>202</v>
      </c>
      <c r="AJ256" t="s">
        <v>24444</v>
      </c>
      <c r="AO256" t="s">
        <v>24445</v>
      </c>
      <c r="AQ256">
        <v>6</v>
      </c>
      <c r="AR256">
        <v>13</v>
      </c>
      <c r="AS256">
        <v>22</v>
      </c>
      <c r="AT256" t="s">
        <v>24446</v>
      </c>
      <c r="AU256" t="s">
        <v>24447</v>
      </c>
      <c r="AV256" t="s">
        <v>24448</v>
      </c>
      <c r="AW256" t="s">
        <v>3204</v>
      </c>
      <c r="AX256" t="s">
        <v>24449</v>
      </c>
      <c r="AY256" t="s">
        <v>669</v>
      </c>
      <c r="AZ256" t="s">
        <v>24450</v>
      </c>
      <c r="BA256" t="s">
        <v>426</v>
      </c>
      <c r="BB256" t="s">
        <v>24451</v>
      </c>
      <c r="BD256" t="s">
        <v>24172</v>
      </c>
      <c r="BE256">
        <v>0</v>
      </c>
      <c r="BF256" t="s">
        <v>24452</v>
      </c>
      <c r="BG256" t="s">
        <v>24453</v>
      </c>
      <c r="BH256" t="s">
        <v>24454</v>
      </c>
      <c r="BI256" t="s">
        <v>132</v>
      </c>
      <c r="BK256" t="s">
        <v>132</v>
      </c>
      <c r="BS256">
        <v>0</v>
      </c>
      <c r="BT256">
        <v>0</v>
      </c>
      <c r="BU256">
        <v>0</v>
      </c>
      <c r="BV256">
        <v>0</v>
      </c>
      <c r="BW256">
        <v>1</v>
      </c>
      <c r="BX256">
        <v>0</v>
      </c>
      <c r="BY256">
        <v>1</v>
      </c>
      <c r="CD256" t="s">
        <v>131</v>
      </c>
      <c r="CE256">
        <v>0</v>
      </c>
      <c r="CJ256" t="s">
        <v>132</v>
      </c>
      <c r="CK256" t="s">
        <v>132</v>
      </c>
      <c r="CP256">
        <v>5152</v>
      </c>
      <c r="CQ256">
        <v>0</v>
      </c>
      <c r="CR256">
        <v>0</v>
      </c>
      <c r="CS256">
        <v>0</v>
      </c>
      <c r="CT256">
        <v>0</v>
      </c>
    </row>
    <row r="257" spans="1:98" ht="15" customHeight="1" x14ac:dyDescent="0.2">
      <c r="A257" t="s">
        <v>743</v>
      </c>
      <c r="B257" s="1" t="s">
        <v>134</v>
      </c>
      <c r="C257">
        <v>3200</v>
      </c>
      <c r="G257" t="s">
        <v>240</v>
      </c>
      <c r="H257" t="s">
        <v>136</v>
      </c>
      <c r="I257" t="s">
        <v>261</v>
      </c>
      <c r="K257">
        <v>6</v>
      </c>
      <c r="L257" t="s">
        <v>744</v>
      </c>
      <c r="N257" t="s">
        <v>745</v>
      </c>
      <c r="O257" t="s">
        <v>746</v>
      </c>
      <c r="P257">
        <v>84</v>
      </c>
      <c r="Q257" t="s">
        <v>747</v>
      </c>
      <c r="S257" t="s">
        <v>748</v>
      </c>
      <c r="T257">
        <v>11</v>
      </c>
      <c r="U257">
        <v>8</v>
      </c>
      <c r="V257">
        <v>5</v>
      </c>
      <c r="AD257" t="s">
        <v>749</v>
      </c>
      <c r="AF257" t="s">
        <v>750</v>
      </c>
      <c r="AH257" t="s">
        <v>147</v>
      </c>
      <c r="AI257" t="s">
        <v>202</v>
      </c>
      <c r="AJ257" t="s">
        <v>751</v>
      </c>
      <c r="AO257" t="s">
        <v>752</v>
      </c>
      <c r="AQ257">
        <v>8</v>
      </c>
      <c r="AR257">
        <v>16</v>
      </c>
      <c r="AS257" t="s">
        <v>483</v>
      </c>
      <c r="AT257" t="s">
        <v>753</v>
      </c>
      <c r="AU257" t="s">
        <v>754</v>
      </c>
      <c r="AV257" t="s">
        <v>755</v>
      </c>
      <c r="AY257" t="s">
        <v>756</v>
      </c>
      <c r="AZ257" t="s">
        <v>208</v>
      </c>
      <c r="BA257" t="s">
        <v>255</v>
      </c>
      <c r="BB257" t="s">
        <v>757</v>
      </c>
      <c r="BD257" t="s">
        <v>128</v>
      </c>
      <c r="BE257">
        <v>0</v>
      </c>
      <c r="BF257" t="s">
        <v>758</v>
      </c>
      <c r="BG257" t="s">
        <v>759</v>
      </c>
      <c r="BH257" t="s">
        <v>760</v>
      </c>
      <c r="BS257">
        <v>0</v>
      </c>
      <c r="BT257">
        <v>0</v>
      </c>
      <c r="BU257">
        <v>0</v>
      </c>
      <c r="BV257">
        <v>0</v>
      </c>
      <c r="BW257">
        <v>1</v>
      </c>
      <c r="BX257">
        <v>0</v>
      </c>
      <c r="BY257">
        <v>1</v>
      </c>
      <c r="CD257" t="s">
        <v>131</v>
      </c>
      <c r="CE257">
        <v>0</v>
      </c>
      <c r="CJ257" t="s">
        <v>132</v>
      </c>
      <c r="CO257" t="str">
        <f>HYPERLINK("http://www.d20pfsrd.com/bestiary/monster-listings/magical-beasts/bulette","Bulette")</f>
        <v>Bulette</v>
      </c>
      <c r="CP257">
        <v>54</v>
      </c>
      <c r="CQ257">
        <v>0</v>
      </c>
      <c r="CR257">
        <v>0</v>
      </c>
      <c r="CS257">
        <v>0</v>
      </c>
      <c r="CT257">
        <v>0</v>
      </c>
    </row>
    <row r="258" spans="1:98" ht="15" customHeight="1" x14ac:dyDescent="0.2">
      <c r="A258" t="s">
        <v>31384</v>
      </c>
      <c r="B258" s="1" t="s">
        <v>134</v>
      </c>
      <c r="C258">
        <v>3200</v>
      </c>
      <c r="G258" t="s">
        <v>240</v>
      </c>
      <c r="H258" t="s">
        <v>136</v>
      </c>
      <c r="I258" t="s">
        <v>332</v>
      </c>
      <c r="K258">
        <v>1</v>
      </c>
      <c r="L258" t="s">
        <v>1016</v>
      </c>
      <c r="N258" t="s">
        <v>31385</v>
      </c>
      <c r="O258" t="s">
        <v>142</v>
      </c>
      <c r="P258">
        <v>85</v>
      </c>
      <c r="Q258" t="s">
        <v>10324</v>
      </c>
      <c r="S258" t="s">
        <v>31386</v>
      </c>
      <c r="T258">
        <v>10</v>
      </c>
      <c r="U258">
        <v>7</v>
      </c>
      <c r="V258">
        <v>3</v>
      </c>
      <c r="AD258" t="s">
        <v>376</v>
      </c>
      <c r="AF258" t="s">
        <v>31387</v>
      </c>
      <c r="AH258" t="s">
        <v>147</v>
      </c>
      <c r="AI258" t="s">
        <v>147</v>
      </c>
      <c r="AJ258" t="s">
        <v>31388</v>
      </c>
      <c r="AO258" t="s">
        <v>31389</v>
      </c>
      <c r="AQ258">
        <v>6</v>
      </c>
      <c r="AR258">
        <v>18</v>
      </c>
      <c r="AS258">
        <v>29</v>
      </c>
      <c r="AT258" t="s">
        <v>31390</v>
      </c>
      <c r="AU258" t="s">
        <v>31391</v>
      </c>
      <c r="AY258" t="s">
        <v>17130</v>
      </c>
      <c r="AZ258" t="s">
        <v>31392</v>
      </c>
      <c r="BA258" t="s">
        <v>255</v>
      </c>
      <c r="BB258" t="s">
        <v>31393</v>
      </c>
      <c r="BD258" t="s">
        <v>31302</v>
      </c>
      <c r="BE258">
        <v>0</v>
      </c>
      <c r="BG258" t="s">
        <v>31394</v>
      </c>
      <c r="BH258" t="s">
        <v>31395</v>
      </c>
      <c r="BS258">
        <v>0</v>
      </c>
      <c r="BT258">
        <v>1</v>
      </c>
      <c r="BU258">
        <v>0</v>
      </c>
      <c r="BV258">
        <v>0</v>
      </c>
      <c r="BW258">
        <v>0</v>
      </c>
      <c r="BX258">
        <v>0</v>
      </c>
      <c r="BY258">
        <v>1</v>
      </c>
      <c r="CD258" t="s">
        <v>132</v>
      </c>
      <c r="CE258">
        <v>0</v>
      </c>
      <c r="CF258" t="s">
        <v>132</v>
      </c>
      <c r="CJ258" t="s">
        <v>132</v>
      </c>
      <c r="CK258" t="s">
        <v>132</v>
      </c>
      <c r="CP258">
        <v>6787</v>
      </c>
      <c r="CQ258">
        <v>0</v>
      </c>
      <c r="CR258">
        <v>0</v>
      </c>
      <c r="CS258">
        <v>0</v>
      </c>
      <c r="CT258">
        <v>0</v>
      </c>
    </row>
    <row r="259" spans="1:98" ht="15" customHeight="1" x14ac:dyDescent="0.2">
      <c r="A259" t="s">
        <v>27378</v>
      </c>
      <c r="B259" s="1" t="s">
        <v>283</v>
      </c>
      <c r="C259">
        <v>600</v>
      </c>
      <c r="G259" t="s">
        <v>240</v>
      </c>
      <c r="H259" t="s">
        <v>102</v>
      </c>
      <c r="I259" t="s">
        <v>332</v>
      </c>
      <c r="J259" t="s">
        <v>138</v>
      </c>
      <c r="K259">
        <v>6</v>
      </c>
      <c r="L259" t="s">
        <v>27379</v>
      </c>
      <c r="N259" t="s">
        <v>831</v>
      </c>
      <c r="O259" t="s">
        <v>832</v>
      </c>
      <c r="P259">
        <v>11</v>
      </c>
      <c r="Q259" t="s">
        <v>1729</v>
      </c>
      <c r="S259" t="s">
        <v>1730</v>
      </c>
      <c r="T259">
        <v>4</v>
      </c>
      <c r="U259">
        <v>5</v>
      </c>
      <c r="V259">
        <v>1</v>
      </c>
      <c r="AD259" t="s">
        <v>4940</v>
      </c>
      <c r="AF259" t="s">
        <v>27380</v>
      </c>
      <c r="AH259" t="s">
        <v>114</v>
      </c>
      <c r="AI259" t="s">
        <v>114</v>
      </c>
      <c r="AO259" t="s">
        <v>19599</v>
      </c>
      <c r="AQ259">
        <v>1</v>
      </c>
      <c r="AR259">
        <v>3</v>
      </c>
      <c r="AS259" t="s">
        <v>9436</v>
      </c>
      <c r="AT259" t="s">
        <v>404</v>
      </c>
      <c r="AU259" t="s">
        <v>9437</v>
      </c>
      <c r="AY259" t="s">
        <v>8150</v>
      </c>
      <c r="AZ259" t="s">
        <v>1635</v>
      </c>
      <c r="BA259" t="s">
        <v>255</v>
      </c>
      <c r="BB259" t="s">
        <v>27381</v>
      </c>
      <c r="BC259" t="s">
        <v>4938</v>
      </c>
      <c r="BD259" t="s">
        <v>24172</v>
      </c>
      <c r="BE259">
        <v>0</v>
      </c>
      <c r="BG259" t="s">
        <v>27382</v>
      </c>
      <c r="BH259" t="s">
        <v>27383</v>
      </c>
      <c r="BI259" t="s">
        <v>132</v>
      </c>
      <c r="BK259" t="s">
        <v>132</v>
      </c>
      <c r="BS259">
        <v>0</v>
      </c>
      <c r="BT259">
        <v>0</v>
      </c>
      <c r="BU259">
        <v>0</v>
      </c>
      <c r="BV259">
        <v>0</v>
      </c>
      <c r="BW259">
        <v>0</v>
      </c>
      <c r="BX259">
        <v>1</v>
      </c>
      <c r="BY259">
        <v>0</v>
      </c>
      <c r="CD259" t="s">
        <v>131</v>
      </c>
      <c r="CE259">
        <v>0</v>
      </c>
      <c r="CF259" t="s">
        <v>132</v>
      </c>
      <c r="CJ259" t="s">
        <v>132</v>
      </c>
      <c r="CK259" t="s">
        <v>132</v>
      </c>
      <c r="CP259">
        <v>5351</v>
      </c>
      <c r="CQ259">
        <v>0</v>
      </c>
      <c r="CR259">
        <v>0</v>
      </c>
      <c r="CS259">
        <v>0</v>
      </c>
      <c r="CT259">
        <v>0</v>
      </c>
    </row>
    <row r="260" spans="1:98" ht="15" customHeight="1" x14ac:dyDescent="0.2">
      <c r="A260" t="s">
        <v>8038</v>
      </c>
      <c r="B260" s="1" t="s">
        <v>239</v>
      </c>
      <c r="C260">
        <v>800</v>
      </c>
      <c r="G260" t="s">
        <v>240</v>
      </c>
      <c r="H260" t="s">
        <v>102</v>
      </c>
      <c r="I260" t="s">
        <v>261</v>
      </c>
      <c r="J260" t="s">
        <v>138</v>
      </c>
      <c r="K260">
        <v>3</v>
      </c>
      <c r="L260" t="s">
        <v>8039</v>
      </c>
      <c r="N260" t="s">
        <v>2788</v>
      </c>
      <c r="O260" t="s">
        <v>2789</v>
      </c>
      <c r="P260">
        <v>32</v>
      </c>
      <c r="Q260" t="s">
        <v>5637</v>
      </c>
      <c r="S260" t="s">
        <v>8040</v>
      </c>
      <c r="T260">
        <v>5</v>
      </c>
      <c r="U260">
        <v>7</v>
      </c>
      <c r="V260">
        <v>1</v>
      </c>
      <c r="AD260" t="s">
        <v>8041</v>
      </c>
      <c r="AF260" t="s">
        <v>8042</v>
      </c>
      <c r="AH260" t="s">
        <v>114</v>
      </c>
      <c r="AI260" t="s">
        <v>114</v>
      </c>
      <c r="AJ260" t="s">
        <v>8043</v>
      </c>
      <c r="AO260" t="s">
        <v>8044</v>
      </c>
      <c r="AQ260">
        <v>5</v>
      </c>
      <c r="AR260">
        <v>6</v>
      </c>
      <c r="AS260">
        <v>19</v>
      </c>
      <c r="AT260" t="s">
        <v>8045</v>
      </c>
      <c r="AU260" t="s">
        <v>8046</v>
      </c>
      <c r="AX260" t="s">
        <v>915</v>
      </c>
      <c r="AY260" t="s">
        <v>992</v>
      </c>
      <c r="AZ260" t="s">
        <v>208</v>
      </c>
      <c r="BA260" t="s">
        <v>255</v>
      </c>
      <c r="BB260" t="s">
        <v>8047</v>
      </c>
      <c r="BD260" t="s">
        <v>7316</v>
      </c>
      <c r="BE260">
        <v>0</v>
      </c>
      <c r="BF260" t="s">
        <v>8048</v>
      </c>
      <c r="BG260" t="s">
        <v>8049</v>
      </c>
      <c r="BH260" t="s">
        <v>8050</v>
      </c>
      <c r="BS260">
        <v>0</v>
      </c>
      <c r="BT260">
        <v>0</v>
      </c>
      <c r="BU260">
        <v>0</v>
      </c>
      <c r="BV260">
        <v>0</v>
      </c>
      <c r="BW260">
        <v>0</v>
      </c>
      <c r="BX260">
        <v>1</v>
      </c>
      <c r="BY260">
        <v>1</v>
      </c>
      <c r="CD260" t="s">
        <v>131</v>
      </c>
      <c r="CE260">
        <v>0</v>
      </c>
      <c r="CJ260" t="s">
        <v>132</v>
      </c>
      <c r="CO260" t="str">
        <f>HYPERLINK("http://www.d20pfsrd.com/bestiary/monster-listings/magical-beasts/bunyip","Bunyip")</f>
        <v>Bunyip</v>
      </c>
      <c r="CP260">
        <v>1125</v>
      </c>
      <c r="CQ260">
        <v>0</v>
      </c>
      <c r="CR260">
        <v>0</v>
      </c>
      <c r="CS260">
        <v>0</v>
      </c>
      <c r="CT260">
        <v>0</v>
      </c>
    </row>
    <row r="261" spans="1:98" ht="15" customHeight="1" x14ac:dyDescent="0.2">
      <c r="A261" t="s">
        <v>29190</v>
      </c>
      <c r="B261" s="1" t="s">
        <v>365</v>
      </c>
      <c r="C261">
        <v>1200</v>
      </c>
      <c r="G261" t="s">
        <v>240</v>
      </c>
      <c r="H261" t="s">
        <v>102</v>
      </c>
      <c r="I261" t="s">
        <v>103</v>
      </c>
      <c r="J261" t="s">
        <v>29191</v>
      </c>
      <c r="K261">
        <v>4</v>
      </c>
      <c r="L261" t="s">
        <v>17932</v>
      </c>
      <c r="N261" t="s">
        <v>9129</v>
      </c>
      <c r="O261" t="s">
        <v>9322</v>
      </c>
      <c r="P261">
        <v>32</v>
      </c>
      <c r="Q261" t="s">
        <v>5637</v>
      </c>
      <c r="S261" t="s">
        <v>24059</v>
      </c>
      <c r="T261">
        <v>5</v>
      </c>
      <c r="U261">
        <v>3</v>
      </c>
      <c r="V261">
        <v>5</v>
      </c>
      <c r="X261" t="s">
        <v>29192</v>
      </c>
      <c r="Y261" t="s">
        <v>458</v>
      </c>
      <c r="Z261" t="s">
        <v>29193</v>
      </c>
      <c r="AB261">
        <v>15</v>
      </c>
      <c r="AC261" t="s">
        <v>29194</v>
      </c>
      <c r="AD261" t="s">
        <v>249</v>
      </c>
      <c r="AF261" t="s">
        <v>29195</v>
      </c>
      <c r="AH261" t="s">
        <v>114</v>
      </c>
      <c r="AI261" t="s">
        <v>114</v>
      </c>
      <c r="AK261" t="s">
        <v>29196</v>
      </c>
      <c r="AL261" t="s">
        <v>29197</v>
      </c>
      <c r="AO261" t="s">
        <v>29198</v>
      </c>
      <c r="AQ261">
        <v>5</v>
      </c>
      <c r="AR261">
        <v>5</v>
      </c>
      <c r="AS261">
        <v>15</v>
      </c>
      <c r="AT261" t="s">
        <v>29181</v>
      </c>
      <c r="AU261" t="s">
        <v>29199</v>
      </c>
      <c r="AV261" t="s">
        <v>519</v>
      </c>
      <c r="AW261" t="s">
        <v>29200</v>
      </c>
      <c r="AY261" t="s">
        <v>29189</v>
      </c>
      <c r="AZ261" t="s">
        <v>17428</v>
      </c>
      <c r="BA261" t="s">
        <v>426</v>
      </c>
      <c r="BB261" t="s">
        <v>29201</v>
      </c>
      <c r="BD261" t="s">
        <v>28893</v>
      </c>
      <c r="BE261">
        <v>0</v>
      </c>
      <c r="BF261" t="s">
        <v>29202</v>
      </c>
      <c r="BG261" t="s">
        <v>29203</v>
      </c>
      <c r="BH261" t="s">
        <v>29204</v>
      </c>
      <c r="BI261" t="s">
        <v>132</v>
      </c>
      <c r="BS261">
        <v>0</v>
      </c>
      <c r="BT261">
        <v>0</v>
      </c>
      <c r="BU261">
        <v>0</v>
      </c>
      <c r="BV261">
        <v>0</v>
      </c>
      <c r="BW261">
        <v>0</v>
      </c>
      <c r="BX261">
        <v>0</v>
      </c>
      <c r="BY261">
        <v>1</v>
      </c>
      <c r="CD261" t="s">
        <v>132</v>
      </c>
      <c r="CE261">
        <v>0</v>
      </c>
      <c r="CF261" t="s">
        <v>132</v>
      </c>
      <c r="CJ261" t="s">
        <v>132</v>
      </c>
      <c r="CK261" t="s">
        <v>132</v>
      </c>
      <c r="CP261">
        <v>6001</v>
      </c>
      <c r="CQ261">
        <v>0</v>
      </c>
      <c r="CR261">
        <v>0</v>
      </c>
      <c r="CS261">
        <v>0</v>
      </c>
      <c r="CT261">
        <v>0</v>
      </c>
    </row>
    <row r="262" spans="1:98" ht="15" customHeight="1" x14ac:dyDescent="0.2">
      <c r="A262" t="s">
        <v>31324</v>
      </c>
      <c r="B262" s="1" t="s">
        <v>574</v>
      </c>
      <c r="C262">
        <v>9600</v>
      </c>
      <c r="G262" t="s">
        <v>923</v>
      </c>
      <c r="H262" t="s">
        <v>393</v>
      </c>
      <c r="I262" t="s">
        <v>1555</v>
      </c>
      <c r="J262" t="s">
        <v>1954</v>
      </c>
      <c r="K262">
        <v>7</v>
      </c>
      <c r="L262" t="s">
        <v>3456</v>
      </c>
      <c r="M262" t="s">
        <v>31325</v>
      </c>
      <c r="N262" t="s">
        <v>5635</v>
      </c>
      <c r="O262" t="s">
        <v>5905</v>
      </c>
      <c r="P262">
        <v>150</v>
      </c>
      <c r="Q262" t="s">
        <v>3212</v>
      </c>
      <c r="S262" t="s">
        <v>31326</v>
      </c>
      <c r="T262">
        <v>9</v>
      </c>
      <c r="U262">
        <v>12</v>
      </c>
      <c r="V262">
        <v>11</v>
      </c>
      <c r="X262" t="s">
        <v>31327</v>
      </c>
      <c r="Z262" t="s">
        <v>11049</v>
      </c>
      <c r="AC262" t="s">
        <v>4565</v>
      </c>
      <c r="AD262" t="s">
        <v>376</v>
      </c>
      <c r="AF262" t="s">
        <v>31328</v>
      </c>
      <c r="AH262" t="s">
        <v>114</v>
      </c>
      <c r="AI262" t="s">
        <v>114</v>
      </c>
      <c r="AJ262" t="s">
        <v>31329</v>
      </c>
      <c r="AK262" t="s">
        <v>31330</v>
      </c>
      <c r="AO262" t="s">
        <v>31331</v>
      </c>
      <c r="AQ262">
        <v>7</v>
      </c>
      <c r="AR262">
        <v>14</v>
      </c>
      <c r="AS262">
        <v>17</v>
      </c>
      <c r="AT262" t="s">
        <v>31332</v>
      </c>
      <c r="AU262" t="s">
        <v>31333</v>
      </c>
      <c r="AW262" t="s">
        <v>647</v>
      </c>
      <c r="AX262" t="s">
        <v>31334</v>
      </c>
      <c r="AY262" t="s">
        <v>954</v>
      </c>
      <c r="AZ262" t="s">
        <v>20428</v>
      </c>
      <c r="BA262" t="s">
        <v>255</v>
      </c>
      <c r="BB262" t="s">
        <v>31335</v>
      </c>
      <c r="BD262" t="s">
        <v>31302</v>
      </c>
      <c r="BE262">
        <v>0</v>
      </c>
      <c r="BF262" t="s">
        <v>31336</v>
      </c>
      <c r="BG262" t="s">
        <v>31337</v>
      </c>
      <c r="BH262" t="s">
        <v>31338</v>
      </c>
      <c r="BS262">
        <v>0</v>
      </c>
      <c r="BT262">
        <v>0</v>
      </c>
      <c r="BU262">
        <v>0</v>
      </c>
      <c r="BV262">
        <v>0</v>
      </c>
      <c r="BW262">
        <v>0</v>
      </c>
      <c r="BX262">
        <v>0</v>
      </c>
      <c r="BY262">
        <v>1</v>
      </c>
      <c r="CD262" t="s">
        <v>132</v>
      </c>
      <c r="CE262">
        <v>0</v>
      </c>
      <c r="CF262" t="s">
        <v>132</v>
      </c>
      <c r="CJ262" t="s">
        <v>132</v>
      </c>
      <c r="CK262" t="s">
        <v>132</v>
      </c>
      <c r="CP262">
        <v>6783</v>
      </c>
      <c r="CQ262">
        <v>0</v>
      </c>
      <c r="CR262">
        <v>0</v>
      </c>
      <c r="CS262">
        <v>0</v>
      </c>
      <c r="CT262">
        <v>0</v>
      </c>
    </row>
    <row r="263" spans="1:98" ht="15" customHeight="1" x14ac:dyDescent="0.2">
      <c r="A263" t="s">
        <v>7344</v>
      </c>
      <c r="B263" s="1" t="s">
        <v>192</v>
      </c>
      <c r="C263">
        <v>76800</v>
      </c>
      <c r="G263" t="s">
        <v>240</v>
      </c>
      <c r="H263" t="s">
        <v>193</v>
      </c>
      <c r="I263" t="s">
        <v>103</v>
      </c>
      <c r="J263" t="s">
        <v>7321</v>
      </c>
      <c r="K263">
        <v>8</v>
      </c>
      <c r="L263" t="s">
        <v>7345</v>
      </c>
      <c r="N263" t="s">
        <v>7346</v>
      </c>
      <c r="O263" t="s">
        <v>7347</v>
      </c>
      <c r="P263">
        <v>207</v>
      </c>
      <c r="Q263" t="s">
        <v>5677</v>
      </c>
      <c r="R263" t="s">
        <v>4980</v>
      </c>
      <c r="S263" t="s">
        <v>7348</v>
      </c>
      <c r="T263">
        <v>18</v>
      </c>
      <c r="U263">
        <v>12</v>
      </c>
      <c r="V263">
        <v>20</v>
      </c>
      <c r="Z263" t="s">
        <v>7327</v>
      </c>
      <c r="AA263" t="s">
        <v>174</v>
      </c>
      <c r="AB263">
        <v>27</v>
      </c>
      <c r="AD263" t="s">
        <v>4895</v>
      </c>
      <c r="AF263" t="s">
        <v>7349</v>
      </c>
      <c r="AH263" t="s">
        <v>202</v>
      </c>
      <c r="AI263" t="s">
        <v>202</v>
      </c>
      <c r="AJ263" t="s">
        <v>7350</v>
      </c>
      <c r="AK263" t="s">
        <v>7351</v>
      </c>
      <c r="AO263" t="s">
        <v>7352</v>
      </c>
      <c r="AQ263">
        <v>18</v>
      </c>
      <c r="AR263">
        <v>25</v>
      </c>
      <c r="AS263" t="s">
        <v>3808</v>
      </c>
      <c r="AT263" t="s">
        <v>7353</v>
      </c>
      <c r="AU263" t="s">
        <v>7354</v>
      </c>
      <c r="AW263" t="s">
        <v>7335</v>
      </c>
      <c r="AX263" t="s">
        <v>7336</v>
      </c>
      <c r="AY263" t="s">
        <v>7337</v>
      </c>
      <c r="AZ263" t="s">
        <v>7355</v>
      </c>
      <c r="BA263" t="s">
        <v>255</v>
      </c>
      <c r="BB263" t="s">
        <v>7356</v>
      </c>
      <c r="BC263" t="s">
        <v>7340</v>
      </c>
      <c r="BD263" t="s">
        <v>7316</v>
      </c>
      <c r="BE263">
        <v>0</v>
      </c>
      <c r="BF263" t="s">
        <v>7357</v>
      </c>
      <c r="BG263" t="s">
        <v>7358</v>
      </c>
      <c r="BH263" t="s">
        <v>7359</v>
      </c>
      <c r="BS263">
        <v>0</v>
      </c>
      <c r="BT263">
        <v>0</v>
      </c>
      <c r="BU263">
        <v>1</v>
      </c>
      <c r="BV263">
        <v>0</v>
      </c>
      <c r="BW263">
        <v>0</v>
      </c>
      <c r="BX263">
        <v>0</v>
      </c>
      <c r="BY263">
        <v>0</v>
      </c>
      <c r="CD263" t="s">
        <v>131</v>
      </c>
      <c r="CE263">
        <v>0</v>
      </c>
      <c r="CJ263" t="s">
        <v>132</v>
      </c>
      <c r="CO263" t="str">
        <f>HYPERLINK("http://www.d20pfsrd.com/bestiary/monster-listings/outsiders/aeon/aeon-bythos","Aeon, Bythos")</f>
        <v>Aeon, Bythos</v>
      </c>
      <c r="CP263">
        <v>1082</v>
      </c>
      <c r="CQ263">
        <v>0</v>
      </c>
      <c r="CR263">
        <v>0</v>
      </c>
      <c r="CS263">
        <v>0</v>
      </c>
      <c r="CT263">
        <v>0</v>
      </c>
    </row>
    <row r="264" spans="1:98" ht="15" customHeight="1" x14ac:dyDescent="0.2">
      <c r="A264" t="s">
        <v>8273</v>
      </c>
      <c r="B264" s="1" t="s">
        <v>283</v>
      </c>
      <c r="C264">
        <v>600</v>
      </c>
      <c r="G264" t="s">
        <v>1053</v>
      </c>
      <c r="H264" t="s">
        <v>1308</v>
      </c>
      <c r="I264" t="s">
        <v>103</v>
      </c>
      <c r="J264" t="s">
        <v>8249</v>
      </c>
      <c r="K264">
        <v>4</v>
      </c>
      <c r="L264" t="s">
        <v>8274</v>
      </c>
      <c r="N264" t="s">
        <v>8275</v>
      </c>
      <c r="O264" t="s">
        <v>8276</v>
      </c>
      <c r="P264">
        <v>19</v>
      </c>
      <c r="Q264" t="s">
        <v>4130</v>
      </c>
      <c r="R264" t="s">
        <v>1312</v>
      </c>
      <c r="S264" t="s">
        <v>6558</v>
      </c>
      <c r="T264">
        <v>2</v>
      </c>
      <c r="U264">
        <v>5</v>
      </c>
      <c r="V264">
        <v>4</v>
      </c>
      <c r="Y264" t="s">
        <v>1411</v>
      </c>
      <c r="Z264" t="s">
        <v>8256</v>
      </c>
      <c r="AA264" t="s">
        <v>8257</v>
      </c>
      <c r="AD264" t="s">
        <v>8277</v>
      </c>
      <c r="AF264" t="s">
        <v>8278</v>
      </c>
      <c r="AH264" t="s">
        <v>1316</v>
      </c>
      <c r="AI264" t="s">
        <v>318</v>
      </c>
      <c r="AJ264" t="s">
        <v>8279</v>
      </c>
      <c r="AK264" t="s">
        <v>8280</v>
      </c>
      <c r="AO264" t="s">
        <v>8281</v>
      </c>
      <c r="AQ264">
        <v>3</v>
      </c>
      <c r="AR264">
        <v>1</v>
      </c>
      <c r="AS264">
        <v>12</v>
      </c>
      <c r="AT264" t="s">
        <v>4233</v>
      </c>
      <c r="AU264" t="s">
        <v>8282</v>
      </c>
      <c r="AW264" t="s">
        <v>8283</v>
      </c>
      <c r="AX264" t="s">
        <v>8284</v>
      </c>
      <c r="AY264" t="s">
        <v>4360</v>
      </c>
      <c r="AZ264" t="s">
        <v>8285</v>
      </c>
      <c r="BA264" t="s">
        <v>426</v>
      </c>
      <c r="BB264" t="s">
        <v>8286</v>
      </c>
      <c r="BC264" t="s">
        <v>8269</v>
      </c>
      <c r="BD264" t="s">
        <v>7316</v>
      </c>
      <c r="BE264">
        <v>0</v>
      </c>
      <c r="BF264" t="s">
        <v>8287</v>
      </c>
      <c r="BG264" t="s">
        <v>8288</v>
      </c>
      <c r="BH264" t="s">
        <v>8289</v>
      </c>
      <c r="BS264">
        <v>0</v>
      </c>
      <c r="BT264">
        <v>0</v>
      </c>
      <c r="BU264">
        <v>1</v>
      </c>
      <c r="BV264">
        <v>0</v>
      </c>
      <c r="BW264">
        <v>0</v>
      </c>
      <c r="BX264">
        <v>0</v>
      </c>
      <c r="BY264">
        <v>1</v>
      </c>
      <c r="CD264" t="s">
        <v>131</v>
      </c>
      <c r="CE264">
        <v>0</v>
      </c>
      <c r="CJ264" t="s">
        <v>132</v>
      </c>
      <c r="CO264" t="str">
        <f>HYPERLINK("http://www.d20pfsrd.com/bestiary/monster-listings/outsiders/daemons/cacodaemon","Daemon, Cacodaemon")</f>
        <v>Daemon, Cacodaemon</v>
      </c>
      <c r="CP264">
        <v>1141</v>
      </c>
      <c r="CQ264">
        <v>0</v>
      </c>
      <c r="CR264">
        <v>0</v>
      </c>
      <c r="CS264">
        <v>0</v>
      </c>
      <c r="CT264">
        <v>0</v>
      </c>
    </row>
    <row r="265" spans="1:98" ht="15" customHeight="1" x14ac:dyDescent="0.2">
      <c r="A265" t="s">
        <v>17172</v>
      </c>
      <c r="B265" s="1" t="s">
        <v>1845</v>
      </c>
      <c r="C265">
        <v>153600</v>
      </c>
      <c r="G265" t="s">
        <v>575</v>
      </c>
      <c r="H265" t="s">
        <v>1035</v>
      </c>
      <c r="I265" t="s">
        <v>1780</v>
      </c>
      <c r="K265">
        <v>11</v>
      </c>
      <c r="L265" t="s">
        <v>14087</v>
      </c>
      <c r="N265" t="s">
        <v>15320</v>
      </c>
      <c r="O265" t="s">
        <v>17173</v>
      </c>
      <c r="P265">
        <v>290</v>
      </c>
      <c r="Q265" t="s">
        <v>17174</v>
      </c>
      <c r="R265" t="s">
        <v>3912</v>
      </c>
      <c r="S265" t="s">
        <v>17175</v>
      </c>
      <c r="T265">
        <v>20</v>
      </c>
      <c r="U265">
        <v>21</v>
      </c>
      <c r="V265">
        <v>17</v>
      </c>
      <c r="X265" t="s">
        <v>3914</v>
      </c>
      <c r="Y265" t="s">
        <v>3915</v>
      </c>
      <c r="Z265" t="s">
        <v>17176</v>
      </c>
      <c r="AB265">
        <v>29</v>
      </c>
      <c r="AD265" t="s">
        <v>17177</v>
      </c>
      <c r="AF265" t="s">
        <v>17178</v>
      </c>
      <c r="AH265" t="s">
        <v>496</v>
      </c>
      <c r="AI265" t="s">
        <v>496</v>
      </c>
      <c r="AJ265" t="s">
        <v>17179</v>
      </c>
      <c r="AO265" t="s">
        <v>17180</v>
      </c>
      <c r="AQ265">
        <v>20</v>
      </c>
      <c r="AR265" t="s">
        <v>10604</v>
      </c>
      <c r="AS265" t="s">
        <v>17181</v>
      </c>
      <c r="AT265" t="s">
        <v>17182</v>
      </c>
      <c r="AU265" t="s">
        <v>17183</v>
      </c>
      <c r="AV265" t="s">
        <v>590</v>
      </c>
      <c r="AW265" t="s">
        <v>3925</v>
      </c>
      <c r="AY265" t="s">
        <v>2815</v>
      </c>
      <c r="AZ265" t="s">
        <v>670</v>
      </c>
      <c r="BA265" t="s">
        <v>1797</v>
      </c>
      <c r="BB265" t="s">
        <v>17184</v>
      </c>
      <c r="BC265" t="s">
        <v>3927</v>
      </c>
      <c r="BD265" t="s">
        <v>14619</v>
      </c>
      <c r="BE265">
        <v>0</v>
      </c>
      <c r="BF265" t="s">
        <v>17185</v>
      </c>
      <c r="BG265" t="s">
        <v>17186</v>
      </c>
      <c r="BH265" t="s">
        <v>17187</v>
      </c>
      <c r="BS265">
        <v>0</v>
      </c>
      <c r="BT265">
        <v>0</v>
      </c>
      <c r="BU265">
        <v>1</v>
      </c>
      <c r="BV265">
        <v>1</v>
      </c>
      <c r="BW265">
        <v>0</v>
      </c>
      <c r="BX265">
        <v>0</v>
      </c>
      <c r="BY265">
        <v>1</v>
      </c>
      <c r="CD265" t="s">
        <v>132</v>
      </c>
      <c r="CE265">
        <v>0</v>
      </c>
      <c r="CF265" t="s">
        <v>132</v>
      </c>
      <c r="CJ265" t="s">
        <v>132</v>
      </c>
      <c r="CK265" t="s">
        <v>132</v>
      </c>
      <c r="CP265">
        <v>2125</v>
      </c>
      <c r="CQ265">
        <v>0</v>
      </c>
      <c r="CR265">
        <v>0</v>
      </c>
      <c r="CS265">
        <v>0</v>
      </c>
      <c r="CT265">
        <v>0</v>
      </c>
    </row>
    <row r="266" spans="1:98" ht="15" customHeight="1" x14ac:dyDescent="0.2">
      <c r="A266" t="s">
        <v>13809</v>
      </c>
      <c r="B266" s="1" t="s">
        <v>365</v>
      </c>
      <c r="C266">
        <v>1200</v>
      </c>
      <c r="G266" t="s">
        <v>135</v>
      </c>
      <c r="H266" t="s">
        <v>102</v>
      </c>
      <c r="I266" t="s">
        <v>1555</v>
      </c>
      <c r="K266">
        <v>1</v>
      </c>
      <c r="L266" t="s">
        <v>2535</v>
      </c>
      <c r="N266" t="s">
        <v>1329</v>
      </c>
      <c r="O266" t="s">
        <v>13810</v>
      </c>
      <c r="P266">
        <v>34</v>
      </c>
      <c r="Q266" t="s">
        <v>1612</v>
      </c>
      <c r="S266" t="s">
        <v>13811</v>
      </c>
      <c r="T266">
        <v>5</v>
      </c>
      <c r="U266">
        <v>4</v>
      </c>
      <c r="V266">
        <v>7</v>
      </c>
      <c r="X266" t="s">
        <v>3160</v>
      </c>
      <c r="AC266" t="s">
        <v>5402</v>
      </c>
      <c r="AD266" t="s">
        <v>249</v>
      </c>
      <c r="AF266" t="s">
        <v>13812</v>
      </c>
      <c r="AH266" t="s">
        <v>114</v>
      </c>
      <c r="AI266" t="s">
        <v>114</v>
      </c>
      <c r="AJ266" t="s">
        <v>13813</v>
      </c>
      <c r="AO266" t="s">
        <v>13814</v>
      </c>
      <c r="AQ266">
        <v>3</v>
      </c>
      <c r="AR266">
        <v>6</v>
      </c>
      <c r="AS266">
        <v>19</v>
      </c>
      <c r="AT266" t="s">
        <v>5406</v>
      </c>
      <c r="AU266" t="s">
        <v>13815</v>
      </c>
      <c r="AV266" t="s">
        <v>590</v>
      </c>
      <c r="AW266" t="s">
        <v>647</v>
      </c>
      <c r="AX266" t="s">
        <v>4897</v>
      </c>
      <c r="AY266" t="s">
        <v>298</v>
      </c>
      <c r="AZ266" t="s">
        <v>5408</v>
      </c>
      <c r="BA266" t="s">
        <v>426</v>
      </c>
      <c r="BB266" t="s">
        <v>5409</v>
      </c>
      <c r="BC266" t="s">
        <v>5400</v>
      </c>
      <c r="BD266" t="s">
        <v>6673</v>
      </c>
      <c r="BE266">
        <v>0</v>
      </c>
      <c r="BF266" t="s">
        <v>13816</v>
      </c>
      <c r="BG266" t="s">
        <v>13817</v>
      </c>
      <c r="BH266" t="s">
        <v>13818</v>
      </c>
      <c r="BO266" t="s">
        <v>13819</v>
      </c>
      <c r="BS266">
        <v>0</v>
      </c>
      <c r="BT266">
        <v>0</v>
      </c>
      <c r="BU266">
        <v>0</v>
      </c>
      <c r="BV266">
        <v>0</v>
      </c>
      <c r="BW266">
        <v>0</v>
      </c>
      <c r="BX266">
        <v>0</v>
      </c>
      <c r="BY266">
        <v>1</v>
      </c>
      <c r="CD266" t="s">
        <v>131</v>
      </c>
      <c r="CE266">
        <v>0</v>
      </c>
      <c r="CF266" t="s">
        <v>5400</v>
      </c>
      <c r="CJ266" t="s">
        <v>132</v>
      </c>
      <c r="CP266">
        <v>1773</v>
      </c>
      <c r="CQ266">
        <v>0</v>
      </c>
      <c r="CR266">
        <v>0</v>
      </c>
      <c r="CS266">
        <v>0</v>
      </c>
      <c r="CT266">
        <v>0</v>
      </c>
    </row>
    <row r="267" spans="1:98" ht="15" customHeight="1" x14ac:dyDescent="0.2">
      <c r="A267" t="s">
        <v>6574</v>
      </c>
      <c r="B267" s="1" t="s">
        <v>365</v>
      </c>
      <c r="C267">
        <v>1200</v>
      </c>
      <c r="G267" t="s">
        <v>240</v>
      </c>
      <c r="H267" t="s">
        <v>393</v>
      </c>
      <c r="I267" t="s">
        <v>432</v>
      </c>
      <c r="K267">
        <v>8</v>
      </c>
      <c r="L267" t="s">
        <v>6575</v>
      </c>
      <c r="N267" t="s">
        <v>6576</v>
      </c>
      <c r="O267" t="s">
        <v>6577</v>
      </c>
      <c r="P267">
        <v>39</v>
      </c>
      <c r="Q267" t="s">
        <v>1100</v>
      </c>
      <c r="S267" t="s">
        <v>6578</v>
      </c>
      <c r="T267">
        <v>6</v>
      </c>
      <c r="U267">
        <v>6</v>
      </c>
      <c r="V267">
        <v>4</v>
      </c>
      <c r="X267" t="s">
        <v>6579</v>
      </c>
      <c r="Z267" t="s">
        <v>494</v>
      </c>
      <c r="AC267" t="s">
        <v>6580</v>
      </c>
      <c r="AD267" t="s">
        <v>661</v>
      </c>
      <c r="AF267" t="s">
        <v>6581</v>
      </c>
      <c r="AH267" t="s">
        <v>114</v>
      </c>
      <c r="AI267" t="s">
        <v>6582</v>
      </c>
      <c r="AJ267" t="s">
        <v>6583</v>
      </c>
      <c r="AO267" t="s">
        <v>6584</v>
      </c>
      <c r="AQ267">
        <v>4</v>
      </c>
      <c r="AR267">
        <v>5</v>
      </c>
      <c r="AS267" t="s">
        <v>4507</v>
      </c>
      <c r="AT267" t="s">
        <v>5507</v>
      </c>
      <c r="AU267" t="s">
        <v>6585</v>
      </c>
      <c r="AW267" t="s">
        <v>6586</v>
      </c>
      <c r="AX267" t="s">
        <v>6587</v>
      </c>
      <c r="AY267" t="s">
        <v>553</v>
      </c>
      <c r="AZ267" t="s">
        <v>6588</v>
      </c>
      <c r="BA267" t="s">
        <v>426</v>
      </c>
      <c r="BB267" t="s">
        <v>6589</v>
      </c>
      <c r="BD267" t="s">
        <v>6570</v>
      </c>
      <c r="BE267">
        <v>0</v>
      </c>
      <c r="BF267" t="s">
        <v>6590</v>
      </c>
      <c r="BG267" t="s">
        <v>6591</v>
      </c>
      <c r="BH267" t="s">
        <v>6592</v>
      </c>
      <c r="BS267">
        <v>0</v>
      </c>
      <c r="BT267">
        <v>0</v>
      </c>
      <c r="BU267">
        <v>0</v>
      </c>
      <c r="BV267">
        <v>1</v>
      </c>
      <c r="BW267">
        <v>0</v>
      </c>
      <c r="BX267">
        <v>0</v>
      </c>
      <c r="BY267">
        <v>1</v>
      </c>
      <c r="CD267" t="s">
        <v>131</v>
      </c>
      <c r="CE267">
        <v>0</v>
      </c>
      <c r="CJ267" t="s">
        <v>132</v>
      </c>
      <c r="CP267">
        <v>833</v>
      </c>
      <c r="CQ267">
        <v>0</v>
      </c>
      <c r="CR267">
        <v>0</v>
      </c>
      <c r="CS267">
        <v>0</v>
      </c>
      <c r="CT267">
        <v>0</v>
      </c>
    </row>
    <row r="268" spans="1:98" ht="15" customHeight="1" x14ac:dyDescent="0.2">
      <c r="A268" t="s">
        <v>30640</v>
      </c>
      <c r="B268" s="1" t="s">
        <v>633</v>
      </c>
      <c r="C268">
        <v>4800</v>
      </c>
      <c r="D268" t="s">
        <v>30641</v>
      </c>
      <c r="E268" t="s">
        <v>30642</v>
      </c>
      <c r="G268" t="s">
        <v>240</v>
      </c>
      <c r="H268" t="s">
        <v>102</v>
      </c>
      <c r="I268" t="s">
        <v>701</v>
      </c>
      <c r="J268" t="s">
        <v>14167</v>
      </c>
      <c r="K268">
        <v>4</v>
      </c>
      <c r="L268" t="s">
        <v>14168</v>
      </c>
      <c r="N268" t="s">
        <v>30643</v>
      </c>
      <c r="O268" t="s">
        <v>30644</v>
      </c>
      <c r="P268">
        <v>79</v>
      </c>
      <c r="Q268" t="s">
        <v>4728</v>
      </c>
      <c r="S268" t="s">
        <v>30645</v>
      </c>
      <c r="T268">
        <v>7</v>
      </c>
      <c r="U268">
        <v>11</v>
      </c>
      <c r="V268">
        <v>3</v>
      </c>
      <c r="Z268" t="s">
        <v>30646</v>
      </c>
      <c r="AD268" t="s">
        <v>249</v>
      </c>
      <c r="AF268" t="s">
        <v>30647</v>
      </c>
      <c r="AG268" t="s">
        <v>30648</v>
      </c>
      <c r="AH268" t="s">
        <v>114</v>
      </c>
      <c r="AI268" t="s">
        <v>114</v>
      </c>
      <c r="AJ268" t="s">
        <v>30649</v>
      </c>
      <c r="AK268" t="s">
        <v>30650</v>
      </c>
      <c r="AO268" t="s">
        <v>30651</v>
      </c>
      <c r="AQ268">
        <v>6</v>
      </c>
      <c r="AR268">
        <v>12</v>
      </c>
      <c r="AS268">
        <v>23</v>
      </c>
      <c r="AT268" t="s">
        <v>30652</v>
      </c>
      <c r="AU268" t="s">
        <v>30653</v>
      </c>
      <c r="AV268" t="s">
        <v>30654</v>
      </c>
      <c r="AW268" t="s">
        <v>7194</v>
      </c>
      <c r="AX268" t="s">
        <v>30655</v>
      </c>
      <c r="AY268" t="s">
        <v>13753</v>
      </c>
      <c r="AZ268" t="s">
        <v>2367</v>
      </c>
      <c r="BA268" t="s">
        <v>2367</v>
      </c>
      <c r="BB268" t="s">
        <v>30656</v>
      </c>
      <c r="BC268" t="s">
        <v>30657</v>
      </c>
      <c r="BD268" t="s">
        <v>30658</v>
      </c>
      <c r="BE268">
        <v>1</v>
      </c>
      <c r="BG268" t="s">
        <v>30659</v>
      </c>
      <c r="BH268" t="s">
        <v>30660</v>
      </c>
      <c r="BO268" t="s">
        <v>30661</v>
      </c>
      <c r="BS268">
        <v>0</v>
      </c>
      <c r="BT268">
        <v>0</v>
      </c>
      <c r="BU268">
        <v>0</v>
      </c>
      <c r="BV268">
        <v>0</v>
      </c>
      <c r="BW268">
        <v>0</v>
      </c>
      <c r="BX268">
        <v>0</v>
      </c>
      <c r="BY268">
        <v>1</v>
      </c>
      <c r="CD268" t="s">
        <v>132</v>
      </c>
      <c r="CE268">
        <v>0</v>
      </c>
      <c r="CJ268" t="s">
        <v>132</v>
      </c>
      <c r="CK268" t="s">
        <v>132</v>
      </c>
      <c r="CP268">
        <v>6489</v>
      </c>
      <c r="CQ268">
        <v>0</v>
      </c>
      <c r="CR268">
        <v>0</v>
      </c>
      <c r="CS268">
        <v>0</v>
      </c>
      <c r="CT268">
        <v>0</v>
      </c>
    </row>
    <row r="269" spans="1:98" ht="15" customHeight="1" x14ac:dyDescent="0.2">
      <c r="A269" t="s">
        <v>28720</v>
      </c>
      <c r="B269" s="1" t="s">
        <v>283</v>
      </c>
      <c r="C269">
        <v>600</v>
      </c>
      <c r="G269" t="s">
        <v>575</v>
      </c>
      <c r="H269" t="s">
        <v>102</v>
      </c>
      <c r="I269" t="s">
        <v>809</v>
      </c>
      <c r="K269">
        <v>2</v>
      </c>
      <c r="L269" t="s">
        <v>4540</v>
      </c>
      <c r="N269" t="s">
        <v>831</v>
      </c>
      <c r="O269" t="s">
        <v>832</v>
      </c>
      <c r="P269">
        <v>22</v>
      </c>
      <c r="Q269" t="s">
        <v>5791</v>
      </c>
      <c r="S269" t="s">
        <v>9703</v>
      </c>
      <c r="T269">
        <v>1</v>
      </c>
      <c r="U269">
        <v>6</v>
      </c>
      <c r="V269">
        <v>3</v>
      </c>
      <c r="AD269" t="s">
        <v>908</v>
      </c>
      <c r="AF269" t="s">
        <v>28721</v>
      </c>
      <c r="AH269" t="s">
        <v>114</v>
      </c>
      <c r="AI269" t="s">
        <v>114</v>
      </c>
      <c r="AJ269" t="s">
        <v>28722</v>
      </c>
      <c r="AO269" t="s">
        <v>28723</v>
      </c>
      <c r="AQ269">
        <v>4</v>
      </c>
      <c r="AR269">
        <v>5</v>
      </c>
      <c r="AS269">
        <v>17</v>
      </c>
      <c r="AT269" t="s">
        <v>28724</v>
      </c>
      <c r="AU269" t="s">
        <v>28725</v>
      </c>
      <c r="AW269" t="s">
        <v>647</v>
      </c>
      <c r="AY269" t="s">
        <v>19764</v>
      </c>
      <c r="AZ269" t="s">
        <v>28726</v>
      </c>
      <c r="BA269" t="s">
        <v>28727</v>
      </c>
      <c r="BB269" t="s">
        <v>28728</v>
      </c>
      <c r="BD269" t="s">
        <v>28716</v>
      </c>
      <c r="BE269">
        <v>0</v>
      </c>
      <c r="BF269" t="s">
        <v>28729</v>
      </c>
      <c r="BG269" t="s">
        <v>28730</v>
      </c>
      <c r="BH269" t="s">
        <v>28731</v>
      </c>
      <c r="BI269" t="s">
        <v>132</v>
      </c>
      <c r="BS269">
        <v>0</v>
      </c>
      <c r="BT269">
        <v>0</v>
      </c>
      <c r="BU269">
        <v>0</v>
      </c>
      <c r="BV269">
        <v>0</v>
      </c>
      <c r="BW269">
        <v>0</v>
      </c>
      <c r="BX269">
        <v>1</v>
      </c>
      <c r="BY269">
        <v>1</v>
      </c>
      <c r="CD269" t="s">
        <v>131</v>
      </c>
      <c r="CE269">
        <v>0</v>
      </c>
      <c r="CJ269" t="s">
        <v>132</v>
      </c>
      <c r="CK269" t="s">
        <v>132</v>
      </c>
      <c r="CP269">
        <v>5798</v>
      </c>
      <c r="CQ269">
        <v>0</v>
      </c>
      <c r="CR269">
        <v>0</v>
      </c>
      <c r="CS269">
        <v>0</v>
      </c>
      <c r="CT269">
        <v>0</v>
      </c>
    </row>
    <row r="270" spans="1:98" ht="15" customHeight="1" x14ac:dyDescent="0.2">
      <c r="A270" t="s">
        <v>12363</v>
      </c>
      <c r="B270" s="1" t="s">
        <v>1918</v>
      </c>
      <c r="C270">
        <v>19200</v>
      </c>
      <c r="G270" t="s">
        <v>3133</v>
      </c>
      <c r="H270" t="s">
        <v>193</v>
      </c>
      <c r="I270" t="s">
        <v>809</v>
      </c>
      <c r="K270">
        <v>6</v>
      </c>
      <c r="L270" t="s">
        <v>12364</v>
      </c>
      <c r="N270" t="s">
        <v>12365</v>
      </c>
      <c r="O270" t="s">
        <v>12366</v>
      </c>
      <c r="P270">
        <v>157</v>
      </c>
      <c r="Q270" t="s">
        <v>12367</v>
      </c>
      <c r="R270" t="s">
        <v>3695</v>
      </c>
      <c r="S270" t="s">
        <v>12368</v>
      </c>
      <c r="T270">
        <v>12</v>
      </c>
      <c r="U270">
        <v>11</v>
      </c>
      <c r="V270">
        <v>11</v>
      </c>
      <c r="X270" t="s">
        <v>12369</v>
      </c>
      <c r="Z270" t="s">
        <v>12370</v>
      </c>
      <c r="AB270">
        <v>23</v>
      </c>
      <c r="AD270" t="s">
        <v>249</v>
      </c>
      <c r="AF270" t="s">
        <v>12371</v>
      </c>
      <c r="AH270" t="s">
        <v>202</v>
      </c>
      <c r="AI270" t="s">
        <v>202</v>
      </c>
      <c r="AJ270" t="s">
        <v>12372</v>
      </c>
      <c r="AK270" t="s">
        <v>12373</v>
      </c>
      <c r="AO270" t="s">
        <v>12374</v>
      </c>
      <c r="AQ270">
        <v>15</v>
      </c>
      <c r="AR270">
        <v>23</v>
      </c>
      <c r="AS270">
        <v>35</v>
      </c>
      <c r="AT270" t="s">
        <v>12375</v>
      </c>
      <c r="AU270" t="s">
        <v>12376</v>
      </c>
      <c r="AW270" t="s">
        <v>3199</v>
      </c>
      <c r="AY270" t="s">
        <v>12377</v>
      </c>
      <c r="AZ270" t="s">
        <v>12378</v>
      </c>
      <c r="BA270" t="s">
        <v>12379</v>
      </c>
      <c r="BB270" t="s">
        <v>12380</v>
      </c>
      <c r="BD270" t="s">
        <v>12359</v>
      </c>
      <c r="BE270">
        <v>0</v>
      </c>
      <c r="BF270" t="s">
        <v>12381</v>
      </c>
      <c r="BG270" t="s">
        <v>12382</v>
      </c>
      <c r="BH270" t="s">
        <v>12383</v>
      </c>
      <c r="BS270">
        <v>0</v>
      </c>
      <c r="BT270">
        <v>0</v>
      </c>
      <c r="BU270">
        <v>0</v>
      </c>
      <c r="BV270">
        <v>0</v>
      </c>
      <c r="BW270">
        <v>0</v>
      </c>
      <c r="BX270">
        <v>0</v>
      </c>
      <c r="BY270">
        <v>1</v>
      </c>
      <c r="CD270" t="s">
        <v>131</v>
      </c>
      <c r="CE270">
        <v>0</v>
      </c>
      <c r="CJ270" t="s">
        <v>132</v>
      </c>
      <c r="CP270">
        <v>1509</v>
      </c>
      <c r="CQ270">
        <v>0</v>
      </c>
      <c r="CR270">
        <v>0</v>
      </c>
      <c r="CS270">
        <v>0</v>
      </c>
      <c r="CT270">
        <v>0</v>
      </c>
    </row>
    <row r="271" spans="1:98" ht="15" customHeight="1" x14ac:dyDescent="0.2">
      <c r="A271" t="s">
        <v>31983</v>
      </c>
      <c r="B271" s="1" t="s">
        <v>239</v>
      </c>
      <c r="C271">
        <v>800</v>
      </c>
      <c r="G271" t="s">
        <v>923</v>
      </c>
      <c r="H271" t="s">
        <v>393</v>
      </c>
      <c r="I271" t="s">
        <v>2390</v>
      </c>
      <c r="K271">
        <v>7</v>
      </c>
      <c r="L271" t="s">
        <v>4578</v>
      </c>
      <c r="N271" t="s">
        <v>1077</v>
      </c>
      <c r="O271" t="s">
        <v>8156</v>
      </c>
      <c r="P271">
        <v>27</v>
      </c>
      <c r="Q271" t="s">
        <v>11838</v>
      </c>
      <c r="S271" t="s">
        <v>9528</v>
      </c>
      <c r="T271">
        <v>3</v>
      </c>
      <c r="U271">
        <v>7</v>
      </c>
      <c r="V271">
        <v>5</v>
      </c>
      <c r="Y271" t="s">
        <v>2395</v>
      </c>
      <c r="AD271" t="s">
        <v>529</v>
      </c>
      <c r="AF271" t="s">
        <v>31984</v>
      </c>
      <c r="AH271" t="s">
        <v>114</v>
      </c>
      <c r="AI271" t="s">
        <v>114</v>
      </c>
      <c r="AJ271" t="s">
        <v>31985</v>
      </c>
      <c r="AK271" t="s">
        <v>31986</v>
      </c>
      <c r="AO271" t="s">
        <v>31987</v>
      </c>
      <c r="AQ271">
        <v>2</v>
      </c>
      <c r="AR271" t="s">
        <v>31988</v>
      </c>
      <c r="AS271" t="s">
        <v>31989</v>
      </c>
      <c r="AT271" t="s">
        <v>31990</v>
      </c>
      <c r="AU271" t="s">
        <v>31991</v>
      </c>
      <c r="AW271" t="s">
        <v>3527</v>
      </c>
      <c r="AY271" t="s">
        <v>19158</v>
      </c>
      <c r="AZ271" t="s">
        <v>31992</v>
      </c>
      <c r="BA271" t="s">
        <v>277</v>
      </c>
      <c r="BB271" t="s">
        <v>31993</v>
      </c>
      <c r="BD271" t="s">
        <v>31994</v>
      </c>
      <c r="BE271">
        <v>0</v>
      </c>
      <c r="BF271" t="s">
        <v>31995</v>
      </c>
      <c r="BG271" t="s">
        <v>31996</v>
      </c>
      <c r="BH271" t="s">
        <v>31997</v>
      </c>
      <c r="BS271">
        <v>0</v>
      </c>
      <c r="BT271">
        <v>0</v>
      </c>
      <c r="BU271">
        <v>1</v>
      </c>
      <c r="BV271">
        <v>0</v>
      </c>
      <c r="BW271">
        <v>0</v>
      </c>
      <c r="BX271">
        <v>0</v>
      </c>
      <c r="BY271">
        <v>1</v>
      </c>
      <c r="CD271" t="s">
        <v>132</v>
      </c>
      <c r="CE271">
        <v>0</v>
      </c>
      <c r="CJ271" t="s">
        <v>132</v>
      </c>
      <c r="CK271" t="s">
        <v>132</v>
      </c>
      <c r="CP271">
        <v>7028</v>
      </c>
      <c r="CQ271">
        <v>0</v>
      </c>
      <c r="CR271">
        <v>0</v>
      </c>
      <c r="CS271">
        <v>0</v>
      </c>
      <c r="CT271">
        <v>0</v>
      </c>
    </row>
    <row r="272" spans="1:98" ht="15" customHeight="1" x14ac:dyDescent="0.2">
      <c r="A272" t="s">
        <v>28101</v>
      </c>
      <c r="B272" s="1" t="s">
        <v>283</v>
      </c>
      <c r="C272">
        <v>600</v>
      </c>
      <c r="G272" t="s">
        <v>575</v>
      </c>
      <c r="H272" t="s">
        <v>102</v>
      </c>
      <c r="I272" t="s">
        <v>103</v>
      </c>
      <c r="J272" t="s">
        <v>1138</v>
      </c>
      <c r="K272">
        <v>1</v>
      </c>
      <c r="L272" t="s">
        <v>810</v>
      </c>
      <c r="N272" t="s">
        <v>794</v>
      </c>
      <c r="O272" t="s">
        <v>28102</v>
      </c>
      <c r="P272">
        <v>22</v>
      </c>
      <c r="Q272" t="s">
        <v>4226</v>
      </c>
      <c r="S272" t="s">
        <v>19361</v>
      </c>
      <c r="T272">
        <v>5</v>
      </c>
      <c r="U272">
        <v>2</v>
      </c>
      <c r="V272">
        <v>4</v>
      </c>
      <c r="Z272" t="s">
        <v>1146</v>
      </c>
      <c r="AA272" t="s">
        <v>1147</v>
      </c>
      <c r="AB272">
        <v>13</v>
      </c>
      <c r="AD272" t="s">
        <v>249</v>
      </c>
      <c r="AF272" t="s">
        <v>28103</v>
      </c>
      <c r="AG272" t="s">
        <v>28104</v>
      </c>
      <c r="AH272" t="s">
        <v>114</v>
      </c>
      <c r="AI272" t="s">
        <v>114</v>
      </c>
      <c r="AJ272" t="s">
        <v>28105</v>
      </c>
      <c r="AK272" t="s">
        <v>28106</v>
      </c>
      <c r="AO272" t="s">
        <v>28107</v>
      </c>
      <c r="AQ272">
        <v>3</v>
      </c>
      <c r="AR272">
        <v>5</v>
      </c>
      <c r="AS272">
        <v>16</v>
      </c>
      <c r="AT272" t="s">
        <v>28108</v>
      </c>
      <c r="AU272" t="s">
        <v>28109</v>
      </c>
      <c r="AW272" t="s">
        <v>28110</v>
      </c>
      <c r="AY272" t="s">
        <v>1157</v>
      </c>
      <c r="AZ272" t="s">
        <v>28111</v>
      </c>
      <c r="BA272" t="s">
        <v>28112</v>
      </c>
      <c r="BB272" t="s">
        <v>28113</v>
      </c>
      <c r="BC272" t="s">
        <v>1161</v>
      </c>
      <c r="BD272" t="s">
        <v>28114</v>
      </c>
      <c r="BE272">
        <v>0</v>
      </c>
      <c r="BF272" t="s">
        <v>28115</v>
      </c>
      <c r="BG272" t="s">
        <v>28116</v>
      </c>
      <c r="BH272" t="s">
        <v>28117</v>
      </c>
      <c r="BI272" t="s">
        <v>132</v>
      </c>
      <c r="BS272">
        <v>0</v>
      </c>
      <c r="BT272">
        <v>0</v>
      </c>
      <c r="BU272">
        <v>0</v>
      </c>
      <c r="BV272">
        <v>0</v>
      </c>
      <c r="BW272">
        <v>0</v>
      </c>
      <c r="BX272">
        <v>0</v>
      </c>
      <c r="BY272">
        <v>1</v>
      </c>
      <c r="CD272" t="s">
        <v>131</v>
      </c>
      <c r="CE272">
        <v>0</v>
      </c>
      <c r="CJ272" t="s">
        <v>132</v>
      </c>
      <c r="CK272" t="s">
        <v>132</v>
      </c>
      <c r="CP272">
        <v>5405</v>
      </c>
      <c r="CQ272">
        <v>0</v>
      </c>
      <c r="CR272">
        <v>0</v>
      </c>
      <c r="CS272">
        <v>0</v>
      </c>
      <c r="CT272">
        <v>0</v>
      </c>
    </row>
    <row r="273" spans="1:98" ht="15" customHeight="1" x14ac:dyDescent="0.2">
      <c r="A273" t="s">
        <v>9809</v>
      </c>
      <c r="B273" s="1" t="s">
        <v>1117</v>
      </c>
      <c r="C273">
        <v>400</v>
      </c>
      <c r="G273" t="s">
        <v>240</v>
      </c>
      <c r="H273" t="s">
        <v>193</v>
      </c>
      <c r="I273" t="s">
        <v>332</v>
      </c>
      <c r="K273">
        <v>3</v>
      </c>
      <c r="L273" t="s">
        <v>762</v>
      </c>
      <c r="N273" t="s">
        <v>9810</v>
      </c>
      <c r="O273" t="s">
        <v>9811</v>
      </c>
      <c r="P273">
        <v>13</v>
      </c>
      <c r="Q273" t="s">
        <v>1718</v>
      </c>
      <c r="S273" t="s">
        <v>9812</v>
      </c>
      <c r="T273">
        <v>5</v>
      </c>
      <c r="U273">
        <v>6</v>
      </c>
      <c r="V273">
        <v>0</v>
      </c>
      <c r="AD273" t="s">
        <v>766</v>
      </c>
      <c r="AF273" t="s">
        <v>9813</v>
      </c>
      <c r="AH273" t="s">
        <v>114</v>
      </c>
      <c r="AI273" t="s">
        <v>114</v>
      </c>
      <c r="AJ273" t="s">
        <v>9814</v>
      </c>
      <c r="AO273" t="s">
        <v>9815</v>
      </c>
      <c r="AQ273">
        <v>1</v>
      </c>
      <c r="AR273">
        <v>6</v>
      </c>
      <c r="AS273" t="s">
        <v>770</v>
      </c>
      <c r="AT273" t="s">
        <v>9816</v>
      </c>
      <c r="AU273" t="s">
        <v>3686</v>
      </c>
      <c r="AY273" t="s">
        <v>1866</v>
      </c>
      <c r="AZ273" t="s">
        <v>670</v>
      </c>
      <c r="BA273" t="s">
        <v>255</v>
      </c>
      <c r="BB273" t="s">
        <v>9817</v>
      </c>
      <c r="BC273" t="s">
        <v>3623</v>
      </c>
      <c r="BD273" t="s">
        <v>7316</v>
      </c>
      <c r="BE273">
        <v>0</v>
      </c>
      <c r="BF273" t="s">
        <v>9818</v>
      </c>
      <c r="BG273" t="s">
        <v>9819</v>
      </c>
      <c r="BH273" t="s">
        <v>9820</v>
      </c>
      <c r="BS273">
        <v>0</v>
      </c>
      <c r="BT273">
        <v>0</v>
      </c>
      <c r="BU273">
        <v>0</v>
      </c>
      <c r="BV273">
        <v>0</v>
      </c>
      <c r="BW273">
        <v>0</v>
      </c>
      <c r="BX273">
        <v>0</v>
      </c>
      <c r="BY273">
        <v>1</v>
      </c>
      <c r="CD273" t="s">
        <v>131</v>
      </c>
      <c r="CE273">
        <v>0</v>
      </c>
      <c r="CJ273" t="s">
        <v>132</v>
      </c>
      <c r="CO273" t="str">
        <f>HYPERLINK("http://www.d20pfsrd.com/bestiary/monster-listings/animals/herd-animals/camel","Herd Animal, Camel")</f>
        <v>Herd Animal, Camel</v>
      </c>
      <c r="CP273">
        <v>1252</v>
      </c>
      <c r="CQ273">
        <v>0</v>
      </c>
      <c r="CR273">
        <v>0</v>
      </c>
      <c r="CS273">
        <v>0</v>
      </c>
      <c r="CT273">
        <v>0</v>
      </c>
    </row>
    <row r="274" spans="1:98" ht="15" customHeight="1" x14ac:dyDescent="0.2">
      <c r="A274" t="s">
        <v>6982</v>
      </c>
      <c r="B274" s="1" t="s">
        <v>1034</v>
      </c>
      <c r="C274">
        <v>6400</v>
      </c>
      <c r="G274" t="s">
        <v>575</v>
      </c>
      <c r="H274" t="s">
        <v>193</v>
      </c>
      <c r="I274" t="s">
        <v>261</v>
      </c>
      <c r="K274">
        <v>3</v>
      </c>
      <c r="L274" t="s">
        <v>3536</v>
      </c>
      <c r="M274" t="s">
        <v>6983</v>
      </c>
      <c r="N274" t="s">
        <v>904</v>
      </c>
      <c r="O274" t="s">
        <v>905</v>
      </c>
      <c r="P274">
        <v>114</v>
      </c>
      <c r="Q274" t="s">
        <v>3117</v>
      </c>
      <c r="S274" t="s">
        <v>6984</v>
      </c>
      <c r="T274">
        <v>12</v>
      </c>
      <c r="U274">
        <v>11</v>
      </c>
      <c r="V274">
        <v>6</v>
      </c>
      <c r="AD274" t="s">
        <v>2438</v>
      </c>
      <c r="AF274" t="s">
        <v>6985</v>
      </c>
      <c r="AH274" t="s">
        <v>202</v>
      </c>
      <c r="AI274" t="s">
        <v>114</v>
      </c>
      <c r="AJ274" t="s">
        <v>6986</v>
      </c>
      <c r="AK274" t="s">
        <v>6987</v>
      </c>
      <c r="AO274" t="s">
        <v>6988</v>
      </c>
      <c r="AQ274">
        <v>12</v>
      </c>
      <c r="AR274">
        <v>19</v>
      </c>
      <c r="AS274">
        <v>32</v>
      </c>
      <c r="AT274" t="s">
        <v>6989</v>
      </c>
      <c r="AU274" t="s">
        <v>6990</v>
      </c>
      <c r="AV274" t="s">
        <v>6991</v>
      </c>
      <c r="AW274" t="s">
        <v>6992</v>
      </c>
      <c r="AX274" t="s">
        <v>6993</v>
      </c>
      <c r="AY274" t="s">
        <v>6994</v>
      </c>
      <c r="AZ274" t="s">
        <v>6995</v>
      </c>
      <c r="BA274" t="s">
        <v>255</v>
      </c>
      <c r="BB274" t="s">
        <v>6996</v>
      </c>
      <c r="BD274" t="s">
        <v>6997</v>
      </c>
      <c r="BE274">
        <v>0</v>
      </c>
      <c r="BF274" t="s">
        <v>6998</v>
      </c>
      <c r="BG274" t="s">
        <v>6999</v>
      </c>
      <c r="BH274" t="s">
        <v>7000</v>
      </c>
      <c r="BS274">
        <v>0</v>
      </c>
      <c r="BT274">
        <v>0</v>
      </c>
      <c r="BU274">
        <v>1</v>
      </c>
      <c r="BV274">
        <v>0</v>
      </c>
      <c r="BW274">
        <v>0</v>
      </c>
      <c r="BX274">
        <v>0</v>
      </c>
      <c r="BY274">
        <v>1</v>
      </c>
      <c r="CD274" t="s">
        <v>131</v>
      </c>
      <c r="CE274">
        <v>0</v>
      </c>
      <c r="CJ274" t="s">
        <v>132</v>
      </c>
      <c r="CP274">
        <v>1011</v>
      </c>
      <c r="CQ274">
        <v>0</v>
      </c>
      <c r="CR274">
        <v>0</v>
      </c>
      <c r="CS274">
        <v>0</v>
      </c>
      <c r="CT274">
        <v>0</v>
      </c>
    </row>
    <row r="275" spans="1:98" ht="15" customHeight="1" x14ac:dyDescent="0.2">
      <c r="A275" t="s">
        <v>31673</v>
      </c>
      <c r="B275" s="1" t="s">
        <v>1918</v>
      </c>
      <c r="C275">
        <v>19200</v>
      </c>
      <c r="G275" t="s">
        <v>1053</v>
      </c>
      <c r="H275" t="s">
        <v>102</v>
      </c>
      <c r="I275" t="s">
        <v>2390</v>
      </c>
      <c r="K275">
        <v>9</v>
      </c>
      <c r="L275" t="s">
        <v>31674</v>
      </c>
      <c r="N275" t="s">
        <v>31675</v>
      </c>
      <c r="O275" t="s">
        <v>31676</v>
      </c>
      <c r="P275">
        <v>161</v>
      </c>
      <c r="Q275" t="s">
        <v>31677</v>
      </c>
      <c r="S275" t="s">
        <v>31678</v>
      </c>
      <c r="T275">
        <v>11</v>
      </c>
      <c r="U275">
        <v>20</v>
      </c>
      <c r="V275">
        <v>14</v>
      </c>
      <c r="Y275" t="s">
        <v>4313</v>
      </c>
      <c r="AB275">
        <v>23</v>
      </c>
      <c r="AD275" t="s">
        <v>249</v>
      </c>
      <c r="AF275" t="s">
        <v>31679</v>
      </c>
      <c r="AH275" t="s">
        <v>114</v>
      </c>
      <c r="AI275" t="s">
        <v>114</v>
      </c>
      <c r="AJ275" t="s">
        <v>31680</v>
      </c>
      <c r="AK275" t="s">
        <v>31681</v>
      </c>
      <c r="AO275" t="s">
        <v>31682</v>
      </c>
      <c r="AQ275">
        <v>9</v>
      </c>
      <c r="AR275" t="s">
        <v>31683</v>
      </c>
      <c r="AS275" t="s">
        <v>18994</v>
      </c>
      <c r="AT275" t="s">
        <v>31684</v>
      </c>
      <c r="AU275" t="s">
        <v>31685</v>
      </c>
      <c r="AW275" t="s">
        <v>31686</v>
      </c>
      <c r="AX275" t="s">
        <v>31687</v>
      </c>
      <c r="AY275" t="s">
        <v>21124</v>
      </c>
      <c r="AZ275" t="s">
        <v>31688</v>
      </c>
      <c r="BA275" t="s">
        <v>31689</v>
      </c>
      <c r="BB275" t="s">
        <v>31690</v>
      </c>
      <c r="BD275" t="s">
        <v>31655</v>
      </c>
      <c r="BE275">
        <v>0</v>
      </c>
      <c r="BF275" t="s">
        <v>31691</v>
      </c>
      <c r="BG275" t="s">
        <v>31692</v>
      </c>
      <c r="BH275" t="s">
        <v>31693</v>
      </c>
      <c r="BS275">
        <v>0</v>
      </c>
      <c r="BT275">
        <v>0</v>
      </c>
      <c r="BU275">
        <v>0</v>
      </c>
      <c r="BV275">
        <v>0</v>
      </c>
      <c r="BW275">
        <v>0</v>
      </c>
      <c r="BX275">
        <v>0</v>
      </c>
      <c r="BY275">
        <v>1</v>
      </c>
      <c r="CD275" t="s">
        <v>132</v>
      </c>
      <c r="CE275">
        <v>0</v>
      </c>
      <c r="CF275" t="s">
        <v>132</v>
      </c>
      <c r="CJ275" t="s">
        <v>132</v>
      </c>
      <c r="CK275" t="s">
        <v>132</v>
      </c>
      <c r="CP275">
        <v>6920</v>
      </c>
      <c r="CQ275">
        <v>0</v>
      </c>
      <c r="CR275">
        <v>0</v>
      </c>
      <c r="CS275">
        <v>0</v>
      </c>
      <c r="CT275">
        <v>0</v>
      </c>
    </row>
    <row r="276" spans="1:98" ht="15" customHeight="1" x14ac:dyDescent="0.2">
      <c r="A276" t="s">
        <v>16530</v>
      </c>
      <c r="B276" s="1" t="s">
        <v>2051</v>
      </c>
      <c r="C276">
        <v>51200</v>
      </c>
      <c r="G276" t="s">
        <v>240</v>
      </c>
      <c r="H276" t="s">
        <v>193</v>
      </c>
      <c r="I276" t="s">
        <v>241</v>
      </c>
      <c r="K276">
        <v>7</v>
      </c>
      <c r="L276" t="s">
        <v>14657</v>
      </c>
      <c r="N276" t="s">
        <v>16531</v>
      </c>
      <c r="O276" t="s">
        <v>16532</v>
      </c>
      <c r="P276">
        <v>140</v>
      </c>
      <c r="Q276" t="s">
        <v>16533</v>
      </c>
      <c r="S276" t="s">
        <v>16534</v>
      </c>
      <c r="T276">
        <v>6</v>
      </c>
      <c r="U276">
        <v>13</v>
      </c>
      <c r="V276">
        <v>8</v>
      </c>
      <c r="Y276" t="s">
        <v>3415</v>
      </c>
      <c r="Z276" t="s">
        <v>3377</v>
      </c>
      <c r="AD276" t="s">
        <v>249</v>
      </c>
      <c r="AF276" t="s">
        <v>16535</v>
      </c>
      <c r="AG276" t="s">
        <v>16536</v>
      </c>
      <c r="AH276" t="s">
        <v>202</v>
      </c>
      <c r="AI276" t="s">
        <v>202</v>
      </c>
      <c r="AJ276" t="s">
        <v>16537</v>
      </c>
      <c r="AO276" t="s">
        <v>16538</v>
      </c>
      <c r="AQ276">
        <v>20</v>
      </c>
      <c r="AR276">
        <v>31</v>
      </c>
      <c r="AS276">
        <v>48</v>
      </c>
      <c r="AT276" t="s">
        <v>16539</v>
      </c>
      <c r="AX276" t="s">
        <v>16540</v>
      </c>
      <c r="AY276" t="s">
        <v>3178</v>
      </c>
      <c r="AZ276" t="s">
        <v>208</v>
      </c>
      <c r="BA276" t="s">
        <v>255</v>
      </c>
      <c r="BB276" t="s">
        <v>16541</v>
      </c>
      <c r="BC276" t="s">
        <v>3382</v>
      </c>
      <c r="BD276" t="s">
        <v>14619</v>
      </c>
      <c r="BE276">
        <v>0</v>
      </c>
      <c r="BF276" t="s">
        <v>16542</v>
      </c>
      <c r="BG276" t="s">
        <v>16543</v>
      </c>
      <c r="BH276" t="s">
        <v>16544</v>
      </c>
      <c r="BI276" t="s">
        <v>132</v>
      </c>
      <c r="BS276">
        <v>0</v>
      </c>
      <c r="BT276">
        <v>0</v>
      </c>
      <c r="BU276">
        <v>0</v>
      </c>
      <c r="BV276">
        <v>0</v>
      </c>
      <c r="BW276">
        <v>0</v>
      </c>
      <c r="BX276">
        <v>0</v>
      </c>
      <c r="BY276">
        <v>1</v>
      </c>
      <c r="CD276" t="s">
        <v>131</v>
      </c>
      <c r="CE276">
        <v>0</v>
      </c>
      <c r="CF276" t="s">
        <v>132</v>
      </c>
      <c r="CJ276" t="s">
        <v>132</v>
      </c>
      <c r="CK276" t="s">
        <v>132</v>
      </c>
      <c r="CP276">
        <v>2084</v>
      </c>
      <c r="CQ276">
        <v>0</v>
      </c>
      <c r="CR276">
        <v>0</v>
      </c>
      <c r="CS276">
        <v>0</v>
      </c>
      <c r="CT276">
        <v>0</v>
      </c>
    </row>
    <row r="277" spans="1:98" ht="15" customHeight="1" x14ac:dyDescent="0.2">
      <c r="A277" t="s">
        <v>19580</v>
      </c>
      <c r="B277" s="1" t="s">
        <v>633</v>
      </c>
      <c r="C277">
        <v>4800</v>
      </c>
      <c r="G277" t="s">
        <v>240</v>
      </c>
      <c r="H277" t="s">
        <v>136</v>
      </c>
      <c r="I277" t="s">
        <v>432</v>
      </c>
      <c r="K277">
        <v>7</v>
      </c>
      <c r="L277" t="s">
        <v>6814</v>
      </c>
      <c r="N277" t="s">
        <v>12120</v>
      </c>
      <c r="O277" t="s">
        <v>19581</v>
      </c>
      <c r="P277">
        <v>150</v>
      </c>
      <c r="Q277" t="s">
        <v>19582</v>
      </c>
      <c r="R277" t="s">
        <v>1312</v>
      </c>
      <c r="S277" t="s">
        <v>19095</v>
      </c>
      <c r="T277">
        <v>12</v>
      </c>
      <c r="U277">
        <v>9</v>
      </c>
      <c r="V277">
        <v>8</v>
      </c>
      <c r="Z277" t="s">
        <v>437</v>
      </c>
      <c r="AA277" t="s">
        <v>3003</v>
      </c>
      <c r="AC277" t="s">
        <v>3093</v>
      </c>
      <c r="AD277" t="s">
        <v>661</v>
      </c>
      <c r="AF277" t="s">
        <v>19583</v>
      </c>
      <c r="AG277" t="s">
        <v>19584</v>
      </c>
      <c r="AH277" t="s">
        <v>147</v>
      </c>
      <c r="AI277" t="s">
        <v>19585</v>
      </c>
      <c r="AJ277" t="s">
        <v>19586</v>
      </c>
      <c r="AO277" t="s">
        <v>19587</v>
      </c>
      <c r="AQ277">
        <v>9</v>
      </c>
      <c r="AR277" t="s">
        <v>1236</v>
      </c>
      <c r="AS277" t="s">
        <v>972</v>
      </c>
      <c r="AT277" t="s">
        <v>19588</v>
      </c>
      <c r="AU277" t="s">
        <v>19589</v>
      </c>
      <c r="AV277" t="s">
        <v>19590</v>
      </c>
      <c r="AX277" t="s">
        <v>19591</v>
      </c>
      <c r="AY277" t="s">
        <v>342</v>
      </c>
      <c r="AZ277" t="s">
        <v>670</v>
      </c>
      <c r="BA277" t="s">
        <v>426</v>
      </c>
      <c r="BB277" t="s">
        <v>19592</v>
      </c>
      <c r="BD277" t="s">
        <v>19593</v>
      </c>
      <c r="BE277">
        <v>0</v>
      </c>
      <c r="BF277" t="s">
        <v>19594</v>
      </c>
      <c r="BG277" t="s">
        <v>19595</v>
      </c>
      <c r="BH277" t="s">
        <v>19596</v>
      </c>
      <c r="BS277">
        <v>0</v>
      </c>
      <c r="BT277">
        <v>0</v>
      </c>
      <c r="BU277">
        <v>0</v>
      </c>
      <c r="BV277">
        <v>1</v>
      </c>
      <c r="BW277">
        <v>0</v>
      </c>
      <c r="BX277">
        <v>0</v>
      </c>
      <c r="BY277">
        <v>1</v>
      </c>
      <c r="CD277" t="s">
        <v>131</v>
      </c>
      <c r="CE277">
        <v>0</v>
      </c>
      <c r="CJ277" t="s">
        <v>132</v>
      </c>
      <c r="CP277">
        <v>2870</v>
      </c>
      <c r="CQ277">
        <v>0</v>
      </c>
      <c r="CR277">
        <v>0</v>
      </c>
      <c r="CS277">
        <v>0</v>
      </c>
      <c r="CT277">
        <v>0</v>
      </c>
    </row>
    <row r="278" spans="1:98" ht="15" customHeight="1" x14ac:dyDescent="0.2">
      <c r="A278" t="s">
        <v>29637</v>
      </c>
      <c r="B278" s="1" t="s">
        <v>1223</v>
      </c>
      <c r="C278">
        <v>12800</v>
      </c>
      <c r="G278" t="s">
        <v>240</v>
      </c>
      <c r="H278" t="s">
        <v>102</v>
      </c>
      <c r="I278" t="s">
        <v>654</v>
      </c>
      <c r="K278">
        <v>-5</v>
      </c>
      <c r="L278" t="s">
        <v>15191</v>
      </c>
      <c r="M278" t="s">
        <v>29638</v>
      </c>
      <c r="N278" t="s">
        <v>3464</v>
      </c>
      <c r="O278" t="s">
        <v>3465</v>
      </c>
      <c r="P278">
        <v>195</v>
      </c>
      <c r="Q278" t="s">
        <v>10656</v>
      </c>
      <c r="S278" t="s">
        <v>29639</v>
      </c>
      <c r="T278">
        <v>12</v>
      </c>
      <c r="U278">
        <v>0</v>
      </c>
      <c r="V278">
        <v>0</v>
      </c>
      <c r="X278" t="s">
        <v>29640</v>
      </c>
      <c r="Z278" t="s">
        <v>3038</v>
      </c>
      <c r="AD278" t="s">
        <v>4405</v>
      </c>
      <c r="AF278" t="s">
        <v>29641</v>
      </c>
      <c r="AH278" t="s">
        <v>114</v>
      </c>
      <c r="AI278" t="s">
        <v>114</v>
      </c>
      <c r="AJ278" t="s">
        <v>29642</v>
      </c>
      <c r="AO278" t="s">
        <v>29643</v>
      </c>
      <c r="AQ278">
        <v>12</v>
      </c>
      <c r="AR278">
        <v>18</v>
      </c>
      <c r="AS278">
        <v>23</v>
      </c>
      <c r="AU278" t="s">
        <v>7201</v>
      </c>
      <c r="AX278" t="s">
        <v>7958</v>
      </c>
      <c r="AY278" t="s">
        <v>29644</v>
      </c>
      <c r="AZ278" t="s">
        <v>670</v>
      </c>
      <c r="BA278" t="s">
        <v>255</v>
      </c>
      <c r="BB278" t="s">
        <v>29645</v>
      </c>
      <c r="BD278" t="s">
        <v>29622</v>
      </c>
      <c r="BE278">
        <v>0</v>
      </c>
      <c r="BF278" t="s">
        <v>29646</v>
      </c>
      <c r="BG278" t="s">
        <v>29647</v>
      </c>
      <c r="BH278" t="s">
        <v>29648</v>
      </c>
      <c r="BI278" t="s">
        <v>132</v>
      </c>
      <c r="BS278">
        <v>0</v>
      </c>
      <c r="BT278">
        <v>0</v>
      </c>
      <c r="BU278">
        <v>0</v>
      </c>
      <c r="BV278">
        <v>1</v>
      </c>
      <c r="BW278">
        <v>0</v>
      </c>
      <c r="BX278">
        <v>0</v>
      </c>
      <c r="BY278">
        <v>1</v>
      </c>
      <c r="CD278" t="s">
        <v>132</v>
      </c>
      <c r="CE278">
        <v>0</v>
      </c>
      <c r="CJ278" t="s">
        <v>132</v>
      </c>
      <c r="CK278" t="s">
        <v>132</v>
      </c>
      <c r="CP278">
        <v>6089</v>
      </c>
      <c r="CQ278">
        <v>0</v>
      </c>
      <c r="CR278">
        <v>0</v>
      </c>
      <c r="CS278">
        <v>0</v>
      </c>
      <c r="CT278">
        <v>0</v>
      </c>
    </row>
    <row r="279" spans="1:98" ht="15" customHeight="1" x14ac:dyDescent="0.2">
      <c r="A279" t="s">
        <v>28201</v>
      </c>
      <c r="B279" s="1" t="s">
        <v>134</v>
      </c>
      <c r="C279">
        <v>3200</v>
      </c>
      <c r="G279" t="s">
        <v>240</v>
      </c>
      <c r="H279" t="s">
        <v>193</v>
      </c>
      <c r="I279" t="s">
        <v>137</v>
      </c>
      <c r="K279">
        <v>1</v>
      </c>
      <c r="L279" t="s">
        <v>4175</v>
      </c>
      <c r="N279" t="s">
        <v>560</v>
      </c>
      <c r="O279" t="s">
        <v>561</v>
      </c>
      <c r="P279">
        <v>76</v>
      </c>
      <c r="Q279" t="s">
        <v>10324</v>
      </c>
      <c r="S279" t="s">
        <v>5516</v>
      </c>
      <c r="T279">
        <v>9</v>
      </c>
      <c r="U279">
        <v>6</v>
      </c>
      <c r="V279">
        <v>8</v>
      </c>
      <c r="AD279" t="s">
        <v>766</v>
      </c>
      <c r="AF279" t="s">
        <v>28202</v>
      </c>
      <c r="AH279" t="s">
        <v>202</v>
      </c>
      <c r="AI279" t="s">
        <v>114</v>
      </c>
      <c r="AJ279" t="s">
        <v>28203</v>
      </c>
      <c r="AO279" t="s">
        <v>28204</v>
      </c>
      <c r="AQ279">
        <v>6</v>
      </c>
      <c r="AR279" t="s">
        <v>28205</v>
      </c>
      <c r="AS279" t="s">
        <v>28206</v>
      </c>
      <c r="AT279" t="s">
        <v>28207</v>
      </c>
      <c r="AU279" t="s">
        <v>19761</v>
      </c>
      <c r="AY279" t="s">
        <v>954</v>
      </c>
      <c r="AZ279" t="s">
        <v>28208</v>
      </c>
      <c r="BA279" t="s">
        <v>255</v>
      </c>
      <c r="BB279" t="s">
        <v>28209</v>
      </c>
      <c r="BD279" t="s">
        <v>28210</v>
      </c>
      <c r="BE279">
        <v>0</v>
      </c>
      <c r="BF279" t="s">
        <v>28211</v>
      </c>
      <c r="BG279" t="s">
        <v>28212</v>
      </c>
      <c r="BH279" t="s">
        <v>28213</v>
      </c>
      <c r="BI279" t="s">
        <v>132</v>
      </c>
      <c r="BS279">
        <v>0</v>
      </c>
      <c r="BT279">
        <v>0</v>
      </c>
      <c r="BU279">
        <v>0</v>
      </c>
      <c r="BV279">
        <v>0</v>
      </c>
      <c r="BW279">
        <v>0</v>
      </c>
      <c r="BX279">
        <v>0</v>
      </c>
      <c r="BY279">
        <v>1</v>
      </c>
      <c r="CD279" t="s">
        <v>131</v>
      </c>
      <c r="CE279">
        <v>0</v>
      </c>
      <c r="CF279" t="s">
        <v>132</v>
      </c>
      <c r="CJ279" t="s">
        <v>132</v>
      </c>
      <c r="CK279" t="s">
        <v>132</v>
      </c>
      <c r="CP279">
        <v>5446</v>
      </c>
      <c r="CQ279">
        <v>0</v>
      </c>
      <c r="CR279">
        <v>0</v>
      </c>
      <c r="CS279">
        <v>0</v>
      </c>
      <c r="CT279">
        <v>0</v>
      </c>
    </row>
    <row r="280" spans="1:98" ht="15" customHeight="1" x14ac:dyDescent="0.2">
      <c r="A280" t="s">
        <v>15174</v>
      </c>
      <c r="B280" s="1" t="s">
        <v>1117</v>
      </c>
      <c r="C280">
        <v>400</v>
      </c>
      <c r="G280" t="s">
        <v>240</v>
      </c>
      <c r="H280" t="s">
        <v>1308</v>
      </c>
      <c r="I280" t="s">
        <v>261</v>
      </c>
      <c r="K280">
        <v>-2</v>
      </c>
      <c r="L280" t="s">
        <v>7049</v>
      </c>
      <c r="N280" t="s">
        <v>5603</v>
      </c>
      <c r="O280" t="s">
        <v>15175</v>
      </c>
      <c r="P280">
        <v>13</v>
      </c>
      <c r="Q280" t="s">
        <v>398</v>
      </c>
      <c r="S280" t="s">
        <v>15176</v>
      </c>
      <c r="T280">
        <v>4</v>
      </c>
      <c r="U280">
        <v>1</v>
      </c>
      <c r="V280">
        <v>3</v>
      </c>
      <c r="AC280" t="s">
        <v>15177</v>
      </c>
      <c r="AD280" t="s">
        <v>496</v>
      </c>
      <c r="AF280" t="s">
        <v>11808</v>
      </c>
      <c r="AH280" t="s">
        <v>114</v>
      </c>
      <c r="AI280" t="s">
        <v>114</v>
      </c>
      <c r="AJ280" t="s">
        <v>15178</v>
      </c>
      <c r="AK280" t="s">
        <v>15179</v>
      </c>
      <c r="AO280" t="s">
        <v>15180</v>
      </c>
      <c r="AQ280">
        <v>2</v>
      </c>
      <c r="AR280">
        <v>-2</v>
      </c>
      <c r="AS280" t="s">
        <v>2988</v>
      </c>
      <c r="AT280" t="s">
        <v>7609</v>
      </c>
      <c r="AU280" t="s">
        <v>15181</v>
      </c>
      <c r="AV280" t="s">
        <v>15182</v>
      </c>
      <c r="AW280" t="s">
        <v>15183</v>
      </c>
      <c r="AY280" t="s">
        <v>15184</v>
      </c>
      <c r="AZ280" t="s">
        <v>15185</v>
      </c>
      <c r="BA280" t="s">
        <v>426</v>
      </c>
      <c r="BB280" t="s">
        <v>15186</v>
      </c>
      <c r="BD280" t="s">
        <v>14619</v>
      </c>
      <c r="BE280">
        <v>0</v>
      </c>
      <c r="BF280" t="s">
        <v>15187</v>
      </c>
      <c r="BG280" t="s">
        <v>15188</v>
      </c>
      <c r="BH280" t="s">
        <v>15189</v>
      </c>
      <c r="BL280" t="s">
        <v>132</v>
      </c>
      <c r="BM280" t="s">
        <v>132</v>
      </c>
      <c r="BN280" t="s">
        <v>132</v>
      </c>
      <c r="BS280">
        <v>0</v>
      </c>
      <c r="BT280">
        <v>0</v>
      </c>
      <c r="BU280">
        <v>0</v>
      </c>
      <c r="BV280">
        <v>0</v>
      </c>
      <c r="BW280">
        <v>0</v>
      </c>
      <c r="BX280">
        <v>0</v>
      </c>
      <c r="BY280">
        <v>1</v>
      </c>
      <c r="CB280" t="s">
        <v>132</v>
      </c>
      <c r="CD280" t="s">
        <v>131</v>
      </c>
      <c r="CE280">
        <v>0</v>
      </c>
      <c r="CJ280" t="s">
        <v>132</v>
      </c>
      <c r="CP280">
        <v>1991</v>
      </c>
      <c r="CQ280">
        <v>0</v>
      </c>
      <c r="CR280">
        <v>0</v>
      </c>
      <c r="CS280">
        <v>0</v>
      </c>
      <c r="CT280">
        <v>0</v>
      </c>
    </row>
    <row r="281" spans="1:98" ht="15" customHeight="1" x14ac:dyDescent="0.2">
      <c r="A281" t="s">
        <v>8051</v>
      </c>
      <c r="B281" s="1" t="s">
        <v>1205</v>
      </c>
      <c r="C281">
        <v>25600</v>
      </c>
      <c r="G281" t="s">
        <v>240</v>
      </c>
      <c r="H281" t="s">
        <v>3932</v>
      </c>
      <c r="I281" t="s">
        <v>654</v>
      </c>
      <c r="K281">
        <v>0</v>
      </c>
      <c r="L281" t="s">
        <v>8052</v>
      </c>
      <c r="N281" t="s">
        <v>8053</v>
      </c>
      <c r="O281" t="s">
        <v>8054</v>
      </c>
      <c r="P281">
        <v>184</v>
      </c>
      <c r="Q281" t="s">
        <v>3000</v>
      </c>
      <c r="S281" t="s">
        <v>8055</v>
      </c>
      <c r="T281">
        <v>12</v>
      </c>
      <c r="U281">
        <v>5</v>
      </c>
      <c r="V281">
        <v>0</v>
      </c>
      <c r="X281" t="s">
        <v>8056</v>
      </c>
      <c r="Y281" t="s">
        <v>2563</v>
      </c>
      <c r="Z281" t="s">
        <v>8057</v>
      </c>
      <c r="AA281" t="s">
        <v>8058</v>
      </c>
      <c r="AC281" t="s">
        <v>4565</v>
      </c>
      <c r="AD281" t="s">
        <v>2921</v>
      </c>
      <c r="AF281" t="s">
        <v>8059</v>
      </c>
      <c r="AH281" t="s">
        <v>249</v>
      </c>
      <c r="AI281" t="s">
        <v>249</v>
      </c>
      <c r="AJ281" t="s">
        <v>8060</v>
      </c>
      <c r="AO281" t="s">
        <v>8061</v>
      </c>
      <c r="AQ281">
        <v>12</v>
      </c>
      <c r="AR281" t="s">
        <v>8062</v>
      </c>
      <c r="AS281" t="s">
        <v>4882</v>
      </c>
      <c r="AU281" t="s">
        <v>8063</v>
      </c>
      <c r="AY281" t="s">
        <v>298</v>
      </c>
      <c r="AZ281" t="s">
        <v>670</v>
      </c>
      <c r="BA281" t="s">
        <v>255</v>
      </c>
      <c r="BB281" t="s">
        <v>8064</v>
      </c>
      <c r="BD281" t="s">
        <v>7316</v>
      </c>
      <c r="BE281">
        <v>0</v>
      </c>
      <c r="BF281" t="s">
        <v>8065</v>
      </c>
      <c r="BG281" t="s">
        <v>8066</v>
      </c>
      <c r="BH281" t="s">
        <v>8067</v>
      </c>
      <c r="BS281">
        <v>0</v>
      </c>
      <c r="BT281">
        <v>0</v>
      </c>
      <c r="BU281">
        <v>0</v>
      </c>
      <c r="BV281">
        <v>1</v>
      </c>
      <c r="BW281">
        <v>0</v>
      </c>
      <c r="BX281">
        <v>1</v>
      </c>
      <c r="BY281">
        <v>1</v>
      </c>
      <c r="CD281" t="s">
        <v>131</v>
      </c>
      <c r="CE281">
        <v>0</v>
      </c>
      <c r="CJ281" t="s">
        <v>132</v>
      </c>
      <c r="CO281" t="str">
        <f>HYPERLINK("http://www.d20pfsrd.com/bestiary/monster-listings/oozes/carnivorous-blob","Carnivorous Blob")</f>
        <v>Carnivorous Blob</v>
      </c>
      <c r="CP281">
        <v>1126</v>
      </c>
      <c r="CQ281">
        <v>0</v>
      </c>
      <c r="CR281">
        <v>0</v>
      </c>
      <c r="CS281">
        <v>0</v>
      </c>
      <c r="CT281">
        <v>0</v>
      </c>
    </row>
    <row r="282" spans="1:98" ht="15" customHeight="1" x14ac:dyDescent="0.2">
      <c r="A282" t="s">
        <v>15190</v>
      </c>
      <c r="B282" s="1" t="s">
        <v>1223</v>
      </c>
      <c r="C282">
        <v>12800</v>
      </c>
      <c r="G282" t="s">
        <v>240</v>
      </c>
      <c r="H282" t="s">
        <v>102</v>
      </c>
      <c r="I282" t="s">
        <v>654</v>
      </c>
      <c r="J282" t="s">
        <v>3134</v>
      </c>
      <c r="K282">
        <v>-5</v>
      </c>
      <c r="L282" t="s">
        <v>15191</v>
      </c>
      <c r="M282" t="s">
        <v>15192</v>
      </c>
      <c r="N282" t="s">
        <v>6848</v>
      </c>
      <c r="O282" t="s">
        <v>15193</v>
      </c>
      <c r="P282">
        <v>136</v>
      </c>
      <c r="Q282" t="s">
        <v>15194</v>
      </c>
      <c r="S282" t="s">
        <v>15195</v>
      </c>
      <c r="T282">
        <v>9</v>
      </c>
      <c r="U282">
        <v>0</v>
      </c>
      <c r="V282">
        <v>0</v>
      </c>
      <c r="Y282" t="s">
        <v>2563</v>
      </c>
      <c r="Z282" t="s">
        <v>15196</v>
      </c>
      <c r="AA282" t="s">
        <v>11948</v>
      </c>
      <c r="AC282" t="s">
        <v>15197</v>
      </c>
      <c r="AD282" t="s">
        <v>4405</v>
      </c>
      <c r="AF282" t="s">
        <v>15198</v>
      </c>
      <c r="AH282" t="s">
        <v>114</v>
      </c>
      <c r="AI282" t="s">
        <v>114</v>
      </c>
      <c r="AJ282" t="s">
        <v>15199</v>
      </c>
      <c r="AO282" t="s">
        <v>15200</v>
      </c>
      <c r="AQ282">
        <v>12</v>
      </c>
      <c r="AR282">
        <v>18</v>
      </c>
      <c r="AS282" t="s">
        <v>934</v>
      </c>
      <c r="AU282" t="s">
        <v>15201</v>
      </c>
      <c r="AV282" t="s">
        <v>15202</v>
      </c>
      <c r="AX282" t="s">
        <v>15203</v>
      </c>
      <c r="AY282" t="s">
        <v>8242</v>
      </c>
      <c r="AZ282" t="s">
        <v>15204</v>
      </c>
      <c r="BA282" t="s">
        <v>277</v>
      </c>
      <c r="BB282" t="s">
        <v>15205</v>
      </c>
      <c r="BD282" t="s">
        <v>14619</v>
      </c>
      <c r="BE282">
        <v>0</v>
      </c>
      <c r="BF282" t="s">
        <v>15206</v>
      </c>
      <c r="BG282" t="s">
        <v>15207</v>
      </c>
      <c r="BH282" t="s">
        <v>15208</v>
      </c>
      <c r="BL282" t="s">
        <v>132</v>
      </c>
      <c r="BM282" t="s">
        <v>132</v>
      </c>
      <c r="BN282" t="s">
        <v>132</v>
      </c>
      <c r="BS282">
        <v>0</v>
      </c>
      <c r="BT282">
        <v>0</v>
      </c>
      <c r="BU282">
        <v>0</v>
      </c>
      <c r="BV282">
        <v>1</v>
      </c>
      <c r="BW282">
        <v>0</v>
      </c>
      <c r="BX282">
        <v>0</v>
      </c>
      <c r="BY282">
        <v>1</v>
      </c>
      <c r="CB282" t="s">
        <v>132</v>
      </c>
      <c r="CD282" t="s">
        <v>131</v>
      </c>
      <c r="CE282">
        <v>0</v>
      </c>
      <c r="CJ282" t="s">
        <v>132</v>
      </c>
      <c r="CP282">
        <v>1992</v>
      </c>
      <c r="CQ282">
        <v>0</v>
      </c>
      <c r="CR282">
        <v>0</v>
      </c>
      <c r="CS282">
        <v>0</v>
      </c>
      <c r="CT282">
        <v>0</v>
      </c>
    </row>
    <row r="283" spans="1:98" ht="15" customHeight="1" x14ac:dyDescent="0.2">
      <c r="A283" t="s">
        <v>9564</v>
      </c>
      <c r="B283" s="1" t="s">
        <v>365</v>
      </c>
      <c r="C283">
        <v>1200</v>
      </c>
      <c r="G283" t="s">
        <v>240</v>
      </c>
      <c r="H283" t="s">
        <v>102</v>
      </c>
      <c r="I283" t="s">
        <v>241</v>
      </c>
      <c r="K283">
        <v>1</v>
      </c>
      <c r="L283" t="s">
        <v>9565</v>
      </c>
      <c r="M283" t="s">
        <v>9566</v>
      </c>
      <c r="N283" t="s">
        <v>725</v>
      </c>
      <c r="O283" t="s">
        <v>2723</v>
      </c>
      <c r="P283">
        <v>42</v>
      </c>
      <c r="Q283" t="s">
        <v>3514</v>
      </c>
      <c r="S283" t="s">
        <v>9567</v>
      </c>
      <c r="T283">
        <v>1</v>
      </c>
      <c r="U283">
        <v>2</v>
      </c>
      <c r="V283">
        <v>1</v>
      </c>
      <c r="Y283" t="s">
        <v>9067</v>
      </c>
      <c r="Z283" t="s">
        <v>3377</v>
      </c>
      <c r="AD283" t="s">
        <v>249</v>
      </c>
      <c r="AF283" t="s">
        <v>9568</v>
      </c>
      <c r="AH283" t="s">
        <v>114</v>
      </c>
      <c r="AI283" t="s">
        <v>114</v>
      </c>
      <c r="AJ283" t="s">
        <v>9569</v>
      </c>
      <c r="AO283" t="s">
        <v>9570</v>
      </c>
      <c r="AQ283">
        <v>4</v>
      </c>
      <c r="AR283">
        <v>7</v>
      </c>
      <c r="AS283">
        <v>18</v>
      </c>
      <c r="AY283" t="s">
        <v>3178</v>
      </c>
      <c r="AZ283" t="s">
        <v>1240</v>
      </c>
      <c r="BA283" t="s">
        <v>255</v>
      </c>
      <c r="BB283" t="s">
        <v>9571</v>
      </c>
      <c r="BC283" t="s">
        <v>3382</v>
      </c>
      <c r="BD283" t="s">
        <v>7316</v>
      </c>
      <c r="BE283">
        <v>0</v>
      </c>
      <c r="BF283" t="s">
        <v>9572</v>
      </c>
      <c r="BG283" t="s">
        <v>9573</v>
      </c>
      <c r="BH283" t="s">
        <v>9574</v>
      </c>
      <c r="BI283" t="s">
        <v>132</v>
      </c>
      <c r="BS283">
        <v>0</v>
      </c>
      <c r="BT283">
        <v>0</v>
      </c>
      <c r="BU283">
        <v>0</v>
      </c>
      <c r="BV283">
        <v>0</v>
      </c>
      <c r="BW283">
        <v>0</v>
      </c>
      <c r="BX283">
        <v>0</v>
      </c>
      <c r="BY283">
        <v>1</v>
      </c>
      <c r="CD283" t="s">
        <v>131</v>
      </c>
      <c r="CE283">
        <v>0</v>
      </c>
      <c r="CF283" t="s">
        <v>132</v>
      </c>
      <c r="CJ283" t="s">
        <v>132</v>
      </c>
      <c r="CK283" t="s">
        <v>132</v>
      </c>
      <c r="CO283" t="str">
        <f>HYPERLINK("http://www.d20pfsrd.com/bestiary/monster-listings/constructs/golem/carrion-golem","Golem, Carrion")</f>
        <v>Golem, Carrion</v>
      </c>
      <c r="CP283">
        <v>1235</v>
      </c>
      <c r="CQ283">
        <v>0</v>
      </c>
      <c r="CR283">
        <v>0</v>
      </c>
      <c r="CS283">
        <v>0</v>
      </c>
      <c r="CT283">
        <v>0</v>
      </c>
    </row>
    <row r="284" spans="1:98" ht="15" customHeight="1" x14ac:dyDescent="0.2">
      <c r="A284" t="s">
        <v>20335</v>
      </c>
      <c r="B284" s="1" t="s">
        <v>1117</v>
      </c>
      <c r="C284">
        <v>400</v>
      </c>
      <c r="G284" t="s">
        <v>1053</v>
      </c>
      <c r="H284" t="s">
        <v>1308</v>
      </c>
      <c r="I284" t="s">
        <v>1555</v>
      </c>
      <c r="J284" t="s">
        <v>308</v>
      </c>
      <c r="K284">
        <v>4</v>
      </c>
      <c r="L284" t="s">
        <v>4094</v>
      </c>
      <c r="N284" t="s">
        <v>20336</v>
      </c>
      <c r="O284" t="s">
        <v>20337</v>
      </c>
      <c r="P284">
        <v>11</v>
      </c>
      <c r="Q284" t="s">
        <v>1729</v>
      </c>
      <c r="S284" t="s">
        <v>20338</v>
      </c>
      <c r="T284">
        <v>1</v>
      </c>
      <c r="U284">
        <v>0</v>
      </c>
      <c r="V284">
        <v>5</v>
      </c>
      <c r="X284" t="s">
        <v>314</v>
      </c>
      <c r="Z284" t="s">
        <v>3160</v>
      </c>
      <c r="AC284" t="s">
        <v>20339</v>
      </c>
      <c r="AD284" t="s">
        <v>6801</v>
      </c>
      <c r="AF284" t="s">
        <v>18247</v>
      </c>
      <c r="AH284" t="s">
        <v>202</v>
      </c>
      <c r="AI284" t="s">
        <v>318</v>
      </c>
      <c r="AO284" t="s">
        <v>20340</v>
      </c>
      <c r="AQ284">
        <v>1</v>
      </c>
      <c r="AR284">
        <v>-1</v>
      </c>
      <c r="AS284" t="s">
        <v>12293</v>
      </c>
      <c r="AT284" t="s">
        <v>404</v>
      </c>
      <c r="AU284" t="s">
        <v>20341</v>
      </c>
      <c r="AX284" t="s">
        <v>20342</v>
      </c>
      <c r="AY284" t="s">
        <v>20343</v>
      </c>
      <c r="AZ284" t="s">
        <v>20344</v>
      </c>
      <c r="BA284" t="s">
        <v>255</v>
      </c>
      <c r="BB284" t="s">
        <v>20345</v>
      </c>
      <c r="BD284" t="s">
        <v>20331</v>
      </c>
      <c r="BE284">
        <v>0</v>
      </c>
      <c r="BF284" t="s">
        <v>20346</v>
      </c>
      <c r="BG284" t="s">
        <v>20347</v>
      </c>
      <c r="BH284" t="s">
        <v>20348</v>
      </c>
      <c r="BS284">
        <v>0</v>
      </c>
      <c r="BT284">
        <v>0</v>
      </c>
      <c r="BU284">
        <v>1</v>
      </c>
      <c r="BV284">
        <v>0</v>
      </c>
      <c r="BW284">
        <v>0</v>
      </c>
      <c r="BX284">
        <v>0</v>
      </c>
      <c r="BY284">
        <v>1</v>
      </c>
      <c r="CD284" t="s">
        <v>131</v>
      </c>
      <c r="CE284">
        <v>0</v>
      </c>
      <c r="CJ284" t="s">
        <v>132</v>
      </c>
      <c r="CP284">
        <v>3297</v>
      </c>
      <c r="CQ284">
        <v>0</v>
      </c>
      <c r="CR284">
        <v>0</v>
      </c>
      <c r="CS284">
        <v>0</v>
      </c>
      <c r="CT284">
        <v>0</v>
      </c>
    </row>
    <row r="285" spans="1:98" ht="15" customHeight="1" x14ac:dyDescent="0.2">
      <c r="A285" t="s">
        <v>15209</v>
      </c>
      <c r="B285" s="1" t="s">
        <v>239</v>
      </c>
      <c r="C285">
        <v>800</v>
      </c>
      <c r="G285" t="s">
        <v>240</v>
      </c>
      <c r="H285" t="s">
        <v>102</v>
      </c>
      <c r="I285" t="s">
        <v>241</v>
      </c>
      <c r="K285">
        <v>-1</v>
      </c>
      <c r="L285" t="s">
        <v>3371</v>
      </c>
      <c r="N285" t="s">
        <v>703</v>
      </c>
      <c r="O285" t="s">
        <v>15210</v>
      </c>
      <c r="P285">
        <v>36</v>
      </c>
      <c r="Q285" t="s">
        <v>245</v>
      </c>
      <c r="S285" t="s">
        <v>13910</v>
      </c>
      <c r="T285">
        <v>1</v>
      </c>
      <c r="U285">
        <v>0</v>
      </c>
      <c r="V285">
        <v>1</v>
      </c>
      <c r="Y285" t="s">
        <v>2527</v>
      </c>
      <c r="Z285" t="s">
        <v>15211</v>
      </c>
      <c r="AD285" t="s">
        <v>496</v>
      </c>
      <c r="AF285" t="s">
        <v>15212</v>
      </c>
      <c r="AH285" t="s">
        <v>114</v>
      </c>
      <c r="AI285" t="s">
        <v>114</v>
      </c>
      <c r="AO285" t="s">
        <v>6291</v>
      </c>
      <c r="AQ285">
        <v>3</v>
      </c>
      <c r="AR285">
        <v>7</v>
      </c>
      <c r="AS285" t="s">
        <v>15213</v>
      </c>
      <c r="AX285" t="s">
        <v>15214</v>
      </c>
      <c r="AY285" t="s">
        <v>298</v>
      </c>
      <c r="AZ285" t="s">
        <v>15215</v>
      </c>
      <c r="BA285" t="s">
        <v>15216</v>
      </c>
      <c r="BB285" t="s">
        <v>15217</v>
      </c>
      <c r="BD285" t="s">
        <v>14619</v>
      </c>
      <c r="BE285">
        <v>0</v>
      </c>
      <c r="BF285" t="s">
        <v>15218</v>
      </c>
      <c r="BG285" t="s">
        <v>15219</v>
      </c>
      <c r="BH285" t="s">
        <v>15220</v>
      </c>
      <c r="BI285" t="s">
        <v>132</v>
      </c>
      <c r="BS285">
        <v>0</v>
      </c>
      <c r="BT285">
        <v>0</v>
      </c>
      <c r="BU285">
        <v>0</v>
      </c>
      <c r="BV285">
        <v>0</v>
      </c>
      <c r="BW285">
        <v>0</v>
      </c>
      <c r="BX285">
        <v>0</v>
      </c>
      <c r="BY285">
        <v>1</v>
      </c>
      <c r="CD285" t="s">
        <v>131</v>
      </c>
      <c r="CE285">
        <v>0</v>
      </c>
      <c r="CF285" t="s">
        <v>132</v>
      </c>
      <c r="CJ285" t="s">
        <v>132</v>
      </c>
      <c r="CK285" t="s">
        <v>132</v>
      </c>
      <c r="CP285">
        <v>1993</v>
      </c>
      <c r="CQ285">
        <v>0</v>
      </c>
      <c r="CR285">
        <v>0</v>
      </c>
      <c r="CS285">
        <v>0</v>
      </c>
      <c r="CT285">
        <v>0</v>
      </c>
    </row>
    <row r="286" spans="1:98" ht="15" customHeight="1" x14ac:dyDescent="0.2">
      <c r="A286" t="s">
        <v>7597</v>
      </c>
      <c r="B286" s="1" t="s">
        <v>283</v>
      </c>
      <c r="C286">
        <v>600</v>
      </c>
      <c r="G286" t="s">
        <v>101</v>
      </c>
      <c r="H286" t="s">
        <v>393</v>
      </c>
      <c r="I286" t="s">
        <v>103</v>
      </c>
      <c r="J286" t="s">
        <v>163</v>
      </c>
      <c r="K286">
        <v>0</v>
      </c>
      <c r="L286" t="s">
        <v>7598</v>
      </c>
      <c r="M286" t="s">
        <v>7599</v>
      </c>
      <c r="N286" t="s">
        <v>1190</v>
      </c>
      <c r="O286" t="s">
        <v>7600</v>
      </c>
      <c r="P286">
        <v>13</v>
      </c>
      <c r="Q286" t="s">
        <v>398</v>
      </c>
      <c r="S286" t="s">
        <v>7601</v>
      </c>
      <c r="T286">
        <v>4</v>
      </c>
      <c r="U286">
        <v>3</v>
      </c>
      <c r="V286">
        <v>2</v>
      </c>
      <c r="W286" t="s">
        <v>7602</v>
      </c>
      <c r="Y286" t="s">
        <v>7603</v>
      </c>
      <c r="Z286" t="s">
        <v>173</v>
      </c>
      <c r="AA286" t="s">
        <v>174</v>
      </c>
      <c r="AD286" t="s">
        <v>400</v>
      </c>
      <c r="AF286" t="s">
        <v>7604</v>
      </c>
      <c r="AH286" t="s">
        <v>114</v>
      </c>
      <c r="AI286" t="s">
        <v>114</v>
      </c>
      <c r="AJ286" t="s">
        <v>7605</v>
      </c>
      <c r="AK286" t="s">
        <v>7606</v>
      </c>
      <c r="AO286" t="s">
        <v>7607</v>
      </c>
      <c r="AQ286">
        <v>2</v>
      </c>
      <c r="AR286">
        <v>-3</v>
      </c>
      <c r="AS286" t="s">
        <v>7608</v>
      </c>
      <c r="AT286" t="s">
        <v>7609</v>
      </c>
      <c r="AU286" t="s">
        <v>7610</v>
      </c>
      <c r="AW286" t="s">
        <v>181</v>
      </c>
      <c r="AX286" t="s">
        <v>7611</v>
      </c>
      <c r="AY286" t="s">
        <v>183</v>
      </c>
      <c r="AZ286" t="s">
        <v>184</v>
      </c>
      <c r="BA286" t="s">
        <v>255</v>
      </c>
      <c r="BB286" t="s">
        <v>7612</v>
      </c>
      <c r="BC286" t="s">
        <v>211</v>
      </c>
      <c r="BD286" t="s">
        <v>7316</v>
      </c>
      <c r="BE286">
        <v>0</v>
      </c>
      <c r="BF286" t="s">
        <v>7613</v>
      </c>
      <c r="BG286" t="s">
        <v>7614</v>
      </c>
      <c r="BH286" t="s">
        <v>7615</v>
      </c>
      <c r="BS286">
        <v>0</v>
      </c>
      <c r="BT286">
        <v>0</v>
      </c>
      <c r="BU286">
        <v>1</v>
      </c>
      <c r="BV286">
        <v>0</v>
      </c>
      <c r="BW286">
        <v>0</v>
      </c>
      <c r="BX286">
        <v>0</v>
      </c>
      <c r="BY286">
        <v>0</v>
      </c>
      <c r="CD286" t="s">
        <v>131</v>
      </c>
      <c r="CE286">
        <v>0</v>
      </c>
      <c r="CJ286" t="s">
        <v>132</v>
      </c>
      <c r="CO286" t="str">
        <f>HYPERLINK("http://www.d20pfsrd.com/bestiary/monster-listings/outsiders/angel/angel-cassisian","Angel, Cassisian")</f>
        <v>Angel, Cassisian</v>
      </c>
      <c r="CP286">
        <v>1096</v>
      </c>
      <c r="CQ286">
        <v>0</v>
      </c>
      <c r="CR286">
        <v>0</v>
      </c>
      <c r="CS286">
        <v>0</v>
      </c>
      <c r="CT286">
        <v>0</v>
      </c>
    </row>
    <row r="287" spans="1:98" ht="15" customHeight="1" x14ac:dyDescent="0.2">
      <c r="A287" t="s">
        <v>776</v>
      </c>
      <c r="B287" s="1" t="s">
        <v>2839</v>
      </c>
      <c r="C287">
        <v>100</v>
      </c>
      <c r="G287" t="s">
        <v>240</v>
      </c>
      <c r="H287" t="s">
        <v>1308</v>
      </c>
      <c r="I287" t="s">
        <v>332</v>
      </c>
      <c r="K287">
        <v>2</v>
      </c>
      <c r="L287" t="s">
        <v>762</v>
      </c>
      <c r="N287" t="s">
        <v>2840</v>
      </c>
      <c r="O287" t="s">
        <v>2841</v>
      </c>
      <c r="P287">
        <v>3</v>
      </c>
      <c r="Q287" t="s">
        <v>2842</v>
      </c>
      <c r="S287" t="s">
        <v>2843</v>
      </c>
      <c r="T287">
        <v>1</v>
      </c>
      <c r="U287">
        <v>4</v>
      </c>
      <c r="V287">
        <v>1</v>
      </c>
      <c r="AD287" t="s">
        <v>249</v>
      </c>
      <c r="AF287" t="s">
        <v>2844</v>
      </c>
      <c r="AH287" t="s">
        <v>1316</v>
      </c>
      <c r="AI287" t="s">
        <v>318</v>
      </c>
      <c r="AO287" t="s">
        <v>2845</v>
      </c>
      <c r="AQ287">
        <v>0</v>
      </c>
      <c r="AR287">
        <v>0</v>
      </c>
      <c r="AS287" t="s">
        <v>2846</v>
      </c>
      <c r="AT287" t="s">
        <v>1734</v>
      </c>
      <c r="AU287" t="s">
        <v>2847</v>
      </c>
      <c r="AV287" t="s">
        <v>2848</v>
      </c>
      <c r="AY287" t="s">
        <v>2849</v>
      </c>
      <c r="AZ287" t="s">
        <v>1620</v>
      </c>
      <c r="BA287" t="s">
        <v>255</v>
      </c>
      <c r="BB287" t="s">
        <v>2835</v>
      </c>
      <c r="BC287" t="s">
        <v>2836</v>
      </c>
      <c r="BD287" t="s">
        <v>128</v>
      </c>
      <c r="BE287">
        <v>0</v>
      </c>
      <c r="BG287" t="s">
        <v>2850</v>
      </c>
      <c r="BH287" t="s">
        <v>2851</v>
      </c>
      <c r="BS287">
        <v>0</v>
      </c>
      <c r="BT287">
        <v>0</v>
      </c>
      <c r="BU287">
        <v>0</v>
      </c>
      <c r="BV287">
        <v>0</v>
      </c>
      <c r="BW287">
        <v>0</v>
      </c>
      <c r="BX287">
        <v>0</v>
      </c>
      <c r="BY287">
        <v>1</v>
      </c>
      <c r="CD287" t="s">
        <v>131</v>
      </c>
      <c r="CE287">
        <v>0</v>
      </c>
      <c r="CJ287" t="s">
        <v>132</v>
      </c>
      <c r="CO287" t="str">
        <f>HYPERLINK("http://www.d20pfsrd.com/bestiary/monster-listings/animals/cat/cat","Cat, Common")</f>
        <v>Cat, Common</v>
      </c>
      <c r="CP287">
        <v>182</v>
      </c>
      <c r="CQ287">
        <v>0</v>
      </c>
      <c r="CR287">
        <v>0</v>
      </c>
      <c r="CS287">
        <v>0</v>
      </c>
      <c r="CT287">
        <v>0</v>
      </c>
    </row>
    <row r="288" spans="1:98" ht="15" customHeight="1" x14ac:dyDescent="0.2">
      <c r="A288" t="s">
        <v>14081</v>
      </c>
      <c r="B288" s="1" t="s">
        <v>1223</v>
      </c>
      <c r="C288">
        <v>12800</v>
      </c>
      <c r="D288" t="s">
        <v>14719</v>
      </c>
      <c r="E288" t="s">
        <v>14720</v>
      </c>
      <c r="G288" t="s">
        <v>101</v>
      </c>
      <c r="H288" t="s">
        <v>102</v>
      </c>
      <c r="I288" t="s">
        <v>103</v>
      </c>
      <c r="J288" t="s">
        <v>4632</v>
      </c>
      <c r="K288">
        <v>7</v>
      </c>
      <c r="L288" t="s">
        <v>3186</v>
      </c>
      <c r="N288" t="s">
        <v>14721</v>
      </c>
      <c r="O288" t="s">
        <v>14722</v>
      </c>
      <c r="P288">
        <v>139</v>
      </c>
      <c r="Q288" t="s">
        <v>6072</v>
      </c>
      <c r="S288" t="s">
        <v>14723</v>
      </c>
      <c r="T288">
        <v>13</v>
      </c>
      <c r="U288">
        <v>14</v>
      </c>
      <c r="V288">
        <v>7</v>
      </c>
      <c r="X288" t="s">
        <v>2449</v>
      </c>
      <c r="Y288" t="s">
        <v>4046</v>
      </c>
      <c r="AD288" t="s">
        <v>781</v>
      </c>
      <c r="AE288" t="s">
        <v>14724</v>
      </c>
      <c r="AF288" t="s">
        <v>14725</v>
      </c>
      <c r="AG288" t="s">
        <v>14726</v>
      </c>
      <c r="AH288" t="s">
        <v>114</v>
      </c>
      <c r="AI288" t="s">
        <v>114</v>
      </c>
      <c r="AJ288" t="s">
        <v>14727</v>
      </c>
      <c r="AK288" t="s">
        <v>14728</v>
      </c>
      <c r="AM288" t="s">
        <v>14729</v>
      </c>
      <c r="AO288" t="s">
        <v>14730</v>
      </c>
      <c r="AQ288">
        <v>10</v>
      </c>
      <c r="AR288" t="s">
        <v>4686</v>
      </c>
      <c r="AS288">
        <v>34</v>
      </c>
      <c r="AT288" t="s">
        <v>14731</v>
      </c>
      <c r="AU288" t="s">
        <v>14732</v>
      </c>
      <c r="AV288" t="s">
        <v>14733</v>
      </c>
      <c r="AW288" t="s">
        <v>14734</v>
      </c>
      <c r="AX288" t="s">
        <v>14735</v>
      </c>
      <c r="AY288" t="s">
        <v>14736</v>
      </c>
      <c r="AZ288" t="s">
        <v>670</v>
      </c>
      <c r="BA288" t="s">
        <v>14737</v>
      </c>
      <c r="BB288" t="s">
        <v>14738</v>
      </c>
      <c r="BC288" t="s">
        <v>14083</v>
      </c>
      <c r="BD288" t="s">
        <v>14619</v>
      </c>
      <c r="BE288">
        <v>1</v>
      </c>
      <c r="BG288" t="s">
        <v>14739</v>
      </c>
      <c r="BH288" t="s">
        <v>14740</v>
      </c>
      <c r="BL288" t="s">
        <v>132</v>
      </c>
      <c r="BM288" t="s">
        <v>132</v>
      </c>
      <c r="BN288" t="s">
        <v>132</v>
      </c>
      <c r="BS288">
        <v>0</v>
      </c>
      <c r="BT288">
        <v>0</v>
      </c>
      <c r="BU288">
        <v>0</v>
      </c>
      <c r="BV288">
        <v>1</v>
      </c>
      <c r="BW288">
        <v>0</v>
      </c>
      <c r="BX288">
        <v>0</v>
      </c>
      <c r="BY288">
        <v>1</v>
      </c>
      <c r="CB288" t="s">
        <v>132</v>
      </c>
      <c r="CD288" t="s">
        <v>131</v>
      </c>
      <c r="CE288">
        <v>0</v>
      </c>
      <c r="CJ288" t="s">
        <v>132</v>
      </c>
      <c r="CP288">
        <v>1965</v>
      </c>
      <c r="CQ288">
        <v>0</v>
      </c>
      <c r="CR288">
        <v>0</v>
      </c>
      <c r="CS288">
        <v>0</v>
      </c>
      <c r="CT288">
        <v>0</v>
      </c>
    </row>
    <row r="289" spans="1:98" ht="15" customHeight="1" x14ac:dyDescent="0.2">
      <c r="A289" t="s">
        <v>31138</v>
      </c>
      <c r="B289" s="1" t="s">
        <v>283</v>
      </c>
      <c r="C289">
        <v>600</v>
      </c>
      <c r="G289" t="s">
        <v>923</v>
      </c>
      <c r="H289" t="s">
        <v>1308</v>
      </c>
      <c r="I289" t="s">
        <v>261</v>
      </c>
      <c r="K289">
        <v>3</v>
      </c>
      <c r="L289" t="s">
        <v>31139</v>
      </c>
      <c r="N289" t="s">
        <v>2853</v>
      </c>
      <c r="O289" t="s">
        <v>2854</v>
      </c>
      <c r="P289">
        <v>19</v>
      </c>
      <c r="Q289" t="s">
        <v>4130</v>
      </c>
      <c r="S289" t="s">
        <v>5059</v>
      </c>
      <c r="T289">
        <v>4</v>
      </c>
      <c r="U289">
        <v>6</v>
      </c>
      <c r="V289">
        <v>2</v>
      </c>
      <c r="AD289" t="s">
        <v>249</v>
      </c>
      <c r="AF289" t="s">
        <v>31140</v>
      </c>
      <c r="AH289" t="s">
        <v>1316</v>
      </c>
      <c r="AI289" t="s">
        <v>318</v>
      </c>
      <c r="AJ289" t="s">
        <v>31141</v>
      </c>
      <c r="AK289" t="s">
        <v>31142</v>
      </c>
      <c r="AO289" t="s">
        <v>31143</v>
      </c>
      <c r="AQ289">
        <v>3</v>
      </c>
      <c r="AR289">
        <v>4</v>
      </c>
      <c r="AS289">
        <v>13</v>
      </c>
      <c r="AT289" t="s">
        <v>31144</v>
      </c>
      <c r="AU289" t="s">
        <v>31145</v>
      </c>
      <c r="AW289" t="s">
        <v>31146</v>
      </c>
      <c r="AY289" t="s">
        <v>756</v>
      </c>
      <c r="AZ289" t="s">
        <v>31147</v>
      </c>
      <c r="BA289" t="s">
        <v>426</v>
      </c>
      <c r="BB289" t="s">
        <v>31148</v>
      </c>
      <c r="BD289" t="s">
        <v>31075</v>
      </c>
      <c r="BE289">
        <v>0</v>
      </c>
      <c r="BF289" t="s">
        <v>31149</v>
      </c>
      <c r="BG289" t="s">
        <v>31150</v>
      </c>
      <c r="BH289" t="s">
        <v>31151</v>
      </c>
      <c r="BS289">
        <v>0</v>
      </c>
      <c r="BT289">
        <v>0</v>
      </c>
      <c r="BU289">
        <v>0</v>
      </c>
      <c r="BV289">
        <v>0</v>
      </c>
      <c r="BW289">
        <v>0</v>
      </c>
      <c r="BX289">
        <v>0</v>
      </c>
      <c r="BY289">
        <v>1</v>
      </c>
      <c r="CD289" t="s">
        <v>132</v>
      </c>
      <c r="CE289">
        <v>0</v>
      </c>
      <c r="CF289" t="s">
        <v>132</v>
      </c>
      <c r="CJ289" t="s">
        <v>132</v>
      </c>
      <c r="CK289" t="s">
        <v>132</v>
      </c>
      <c r="CP289">
        <v>6734</v>
      </c>
      <c r="CQ289">
        <v>0</v>
      </c>
      <c r="CR289">
        <v>0</v>
      </c>
      <c r="CS289">
        <v>0</v>
      </c>
      <c r="CT289">
        <v>0</v>
      </c>
    </row>
    <row r="290" spans="1:98" ht="15" customHeight="1" x14ac:dyDescent="0.2">
      <c r="A290" t="s">
        <v>15221</v>
      </c>
      <c r="B290" s="1" t="s">
        <v>99</v>
      </c>
      <c r="C290">
        <v>200</v>
      </c>
      <c r="D290" t="s">
        <v>15221</v>
      </c>
      <c r="E290" t="s">
        <v>5159</v>
      </c>
      <c r="G290" t="s">
        <v>101</v>
      </c>
      <c r="H290" t="s">
        <v>102</v>
      </c>
      <c r="I290" t="s">
        <v>701</v>
      </c>
      <c r="J290" t="s">
        <v>15222</v>
      </c>
      <c r="K290">
        <v>3</v>
      </c>
      <c r="L290" t="s">
        <v>15223</v>
      </c>
      <c r="N290" t="s">
        <v>3570</v>
      </c>
      <c r="O290" t="s">
        <v>5225</v>
      </c>
      <c r="P290">
        <v>12</v>
      </c>
      <c r="Q290" t="s">
        <v>2415</v>
      </c>
      <c r="S290" t="s">
        <v>9195</v>
      </c>
      <c r="T290">
        <v>3</v>
      </c>
      <c r="U290">
        <v>5</v>
      </c>
      <c r="V290">
        <v>0</v>
      </c>
      <c r="AD290" t="s">
        <v>249</v>
      </c>
      <c r="AF290" t="s">
        <v>15224</v>
      </c>
      <c r="AG290" t="s">
        <v>15225</v>
      </c>
      <c r="AH290" t="s">
        <v>114</v>
      </c>
      <c r="AI290" t="s">
        <v>114</v>
      </c>
      <c r="AJ290" t="s">
        <v>15226</v>
      </c>
      <c r="AO290" t="s">
        <v>15227</v>
      </c>
      <c r="AQ290">
        <v>1</v>
      </c>
      <c r="AR290">
        <v>3</v>
      </c>
      <c r="AS290">
        <v>16</v>
      </c>
      <c r="AT290" t="s">
        <v>15228</v>
      </c>
      <c r="AU290" t="s">
        <v>15229</v>
      </c>
      <c r="AV290" t="s">
        <v>5479</v>
      </c>
      <c r="AW290" t="s">
        <v>15230</v>
      </c>
      <c r="AX290" t="s">
        <v>15231</v>
      </c>
      <c r="AY290" t="s">
        <v>15232</v>
      </c>
      <c r="AZ290" t="s">
        <v>15233</v>
      </c>
      <c r="BA290" t="s">
        <v>15234</v>
      </c>
      <c r="BB290" t="s">
        <v>15235</v>
      </c>
      <c r="BD290" t="s">
        <v>14619</v>
      </c>
      <c r="BE290">
        <v>0</v>
      </c>
      <c r="BF290" t="s">
        <v>15236</v>
      </c>
      <c r="BG290" t="s">
        <v>15237</v>
      </c>
      <c r="BH290" t="s">
        <v>15238</v>
      </c>
      <c r="BL290" t="s">
        <v>132</v>
      </c>
      <c r="BM290" t="s">
        <v>132</v>
      </c>
      <c r="BN290" t="s">
        <v>132</v>
      </c>
      <c r="BS290">
        <v>1</v>
      </c>
      <c r="BT290">
        <v>0</v>
      </c>
      <c r="BU290">
        <v>0</v>
      </c>
      <c r="BV290">
        <v>0</v>
      </c>
      <c r="BW290">
        <v>0</v>
      </c>
      <c r="BX290">
        <v>0</v>
      </c>
      <c r="BY290">
        <v>1</v>
      </c>
      <c r="CB290" t="s">
        <v>132</v>
      </c>
      <c r="CD290" t="s">
        <v>131</v>
      </c>
      <c r="CE290">
        <v>1</v>
      </c>
      <c r="CJ290" t="s">
        <v>132</v>
      </c>
      <c r="CP290">
        <v>1994</v>
      </c>
      <c r="CQ290">
        <v>0</v>
      </c>
      <c r="CR290">
        <v>0</v>
      </c>
      <c r="CS290">
        <v>0</v>
      </c>
      <c r="CT290">
        <v>0</v>
      </c>
    </row>
    <row r="291" spans="1:98" ht="15" customHeight="1" x14ac:dyDescent="0.2">
      <c r="A291" t="s">
        <v>8068</v>
      </c>
      <c r="B291" s="1" t="s">
        <v>1918</v>
      </c>
      <c r="C291">
        <v>19200</v>
      </c>
      <c r="G291" t="s">
        <v>240</v>
      </c>
      <c r="H291" t="s">
        <v>193</v>
      </c>
      <c r="I291" t="s">
        <v>261</v>
      </c>
      <c r="K291">
        <v>-1</v>
      </c>
      <c r="L291" t="s">
        <v>8069</v>
      </c>
      <c r="M291" t="s">
        <v>8070</v>
      </c>
      <c r="N291" t="s">
        <v>1921</v>
      </c>
      <c r="O291" t="s">
        <v>8071</v>
      </c>
      <c r="P291">
        <v>161</v>
      </c>
      <c r="Q291" t="s">
        <v>1491</v>
      </c>
      <c r="S291" t="s">
        <v>1040</v>
      </c>
      <c r="T291">
        <v>15</v>
      </c>
      <c r="U291">
        <v>8</v>
      </c>
      <c r="V291">
        <v>8</v>
      </c>
      <c r="AB291">
        <v>23</v>
      </c>
      <c r="AD291" t="s">
        <v>4295</v>
      </c>
      <c r="AF291" t="s">
        <v>8072</v>
      </c>
      <c r="AH291" t="s">
        <v>147</v>
      </c>
      <c r="AI291" t="s">
        <v>147</v>
      </c>
      <c r="AJ291" t="s">
        <v>8073</v>
      </c>
      <c r="AO291" t="s">
        <v>8074</v>
      </c>
      <c r="AQ291">
        <v>14</v>
      </c>
      <c r="AR291">
        <v>20</v>
      </c>
      <c r="AS291" t="s">
        <v>1676</v>
      </c>
      <c r="AT291" t="s">
        <v>8075</v>
      </c>
      <c r="AU291" t="s">
        <v>8076</v>
      </c>
      <c r="AW291" t="s">
        <v>3309</v>
      </c>
      <c r="AY291" t="s">
        <v>8077</v>
      </c>
      <c r="AZ291" t="s">
        <v>8078</v>
      </c>
      <c r="BA291" t="s">
        <v>277</v>
      </c>
      <c r="BB291" t="s">
        <v>8079</v>
      </c>
      <c r="BD291" t="s">
        <v>7316</v>
      </c>
      <c r="BE291">
        <v>0</v>
      </c>
      <c r="BF291" t="s">
        <v>8080</v>
      </c>
      <c r="BG291" t="s">
        <v>8081</v>
      </c>
      <c r="BH291" t="s">
        <v>8082</v>
      </c>
      <c r="BS291">
        <v>0</v>
      </c>
      <c r="BT291">
        <v>0</v>
      </c>
      <c r="BU291">
        <v>0</v>
      </c>
      <c r="BV291">
        <v>0</v>
      </c>
      <c r="BW291">
        <v>0</v>
      </c>
      <c r="BX291">
        <v>1</v>
      </c>
      <c r="BY291">
        <v>1</v>
      </c>
      <c r="CD291" t="s">
        <v>131</v>
      </c>
      <c r="CE291">
        <v>0</v>
      </c>
      <c r="CJ291" t="s">
        <v>132</v>
      </c>
      <c r="CO291" t="str">
        <f>HYPERLINK("http://www.d20pfsrd.com/bestiary/monster-listings/magical-beasts/catoblepas","Catoblepas")</f>
        <v>Catoblepas</v>
      </c>
      <c r="CP291">
        <v>1127</v>
      </c>
      <c r="CQ291">
        <v>0</v>
      </c>
      <c r="CR291">
        <v>0</v>
      </c>
      <c r="CS291">
        <v>0</v>
      </c>
      <c r="CT291">
        <v>0</v>
      </c>
    </row>
    <row r="292" spans="1:98" ht="15" customHeight="1" x14ac:dyDescent="0.2">
      <c r="A292" t="s">
        <v>27038</v>
      </c>
      <c r="B292" s="1" t="s">
        <v>306</v>
      </c>
      <c r="C292">
        <v>1600</v>
      </c>
      <c r="G292" t="s">
        <v>240</v>
      </c>
      <c r="H292" t="s">
        <v>102</v>
      </c>
      <c r="I292" t="s">
        <v>103</v>
      </c>
      <c r="J292" t="s">
        <v>21457</v>
      </c>
      <c r="K292">
        <v>7</v>
      </c>
      <c r="L292" t="s">
        <v>27039</v>
      </c>
      <c r="M292" t="s">
        <v>27040</v>
      </c>
      <c r="N292" t="s">
        <v>3296</v>
      </c>
      <c r="O292" t="s">
        <v>3297</v>
      </c>
      <c r="P292">
        <v>51</v>
      </c>
      <c r="Q292" t="s">
        <v>4352</v>
      </c>
      <c r="S292" t="s">
        <v>18835</v>
      </c>
      <c r="T292">
        <v>5</v>
      </c>
      <c r="U292">
        <v>8</v>
      </c>
      <c r="V292">
        <v>9</v>
      </c>
      <c r="Y292" t="s">
        <v>3391</v>
      </c>
      <c r="Z292" t="s">
        <v>20951</v>
      </c>
      <c r="AA292" t="s">
        <v>5324</v>
      </c>
      <c r="AB292">
        <v>16</v>
      </c>
      <c r="AD292" t="s">
        <v>249</v>
      </c>
      <c r="AF292" t="s">
        <v>27041</v>
      </c>
      <c r="AH292" t="s">
        <v>114</v>
      </c>
      <c r="AI292" t="s">
        <v>114</v>
      </c>
      <c r="AJ292" t="s">
        <v>27042</v>
      </c>
      <c r="AK292" t="s">
        <v>27043</v>
      </c>
      <c r="AO292" t="s">
        <v>27044</v>
      </c>
      <c r="AQ292">
        <v>6</v>
      </c>
      <c r="AR292">
        <v>6</v>
      </c>
      <c r="AS292">
        <v>19</v>
      </c>
      <c r="AT292" t="s">
        <v>27045</v>
      </c>
      <c r="AU292" t="s">
        <v>27046</v>
      </c>
      <c r="AW292" t="s">
        <v>27047</v>
      </c>
      <c r="AX292" t="s">
        <v>27048</v>
      </c>
      <c r="AY292" t="s">
        <v>27049</v>
      </c>
      <c r="AZ292" t="s">
        <v>27050</v>
      </c>
      <c r="BA292" t="s">
        <v>426</v>
      </c>
      <c r="BB292" t="s">
        <v>27051</v>
      </c>
      <c r="BC292" t="s">
        <v>20962</v>
      </c>
      <c r="BD292" t="s">
        <v>24172</v>
      </c>
      <c r="BE292">
        <v>0</v>
      </c>
      <c r="BF292" t="s">
        <v>27052</v>
      </c>
      <c r="BG292" t="s">
        <v>27053</v>
      </c>
      <c r="BH292" t="s">
        <v>27054</v>
      </c>
      <c r="BI292" t="s">
        <v>132</v>
      </c>
      <c r="BK292" t="s">
        <v>132</v>
      </c>
      <c r="BS292">
        <v>0</v>
      </c>
      <c r="BT292">
        <v>0</v>
      </c>
      <c r="BU292">
        <v>0</v>
      </c>
      <c r="BV292">
        <v>0</v>
      </c>
      <c r="BW292">
        <v>0</v>
      </c>
      <c r="BX292">
        <v>0</v>
      </c>
      <c r="BY292">
        <v>1</v>
      </c>
      <c r="CD292" t="s">
        <v>131</v>
      </c>
      <c r="CE292">
        <v>0</v>
      </c>
      <c r="CJ292" t="s">
        <v>132</v>
      </c>
      <c r="CK292" t="s">
        <v>132</v>
      </c>
      <c r="CP292">
        <v>5326</v>
      </c>
      <c r="CQ292">
        <v>0</v>
      </c>
      <c r="CR292">
        <v>0</v>
      </c>
      <c r="CS292">
        <v>0</v>
      </c>
      <c r="CT292">
        <v>0</v>
      </c>
    </row>
    <row r="293" spans="1:98" ht="15" customHeight="1" x14ac:dyDescent="0.2">
      <c r="A293" t="s">
        <v>4365</v>
      </c>
      <c r="B293" s="1" t="s">
        <v>1223</v>
      </c>
      <c r="C293">
        <v>12800</v>
      </c>
      <c r="G293" t="s">
        <v>1053</v>
      </c>
      <c r="H293" t="s">
        <v>136</v>
      </c>
      <c r="I293" t="s">
        <v>103</v>
      </c>
      <c r="J293" t="s">
        <v>4330</v>
      </c>
      <c r="K293">
        <v>6</v>
      </c>
      <c r="L293" t="s">
        <v>4292</v>
      </c>
      <c r="N293" t="s">
        <v>4366</v>
      </c>
      <c r="O293" t="s">
        <v>4367</v>
      </c>
      <c r="P293">
        <v>147</v>
      </c>
      <c r="Q293" t="s">
        <v>4368</v>
      </c>
      <c r="S293" t="s">
        <v>4369</v>
      </c>
      <c r="T293">
        <v>14</v>
      </c>
      <c r="U293">
        <v>11</v>
      </c>
      <c r="V293">
        <v>7</v>
      </c>
      <c r="AD293" t="s">
        <v>418</v>
      </c>
      <c r="AF293" t="s">
        <v>4370</v>
      </c>
      <c r="AH293" t="s">
        <v>147</v>
      </c>
      <c r="AI293" t="s">
        <v>202</v>
      </c>
      <c r="AJ293" t="s">
        <v>4371</v>
      </c>
      <c r="AK293" t="s">
        <v>4372</v>
      </c>
      <c r="AO293" t="s">
        <v>4373</v>
      </c>
      <c r="AQ293">
        <v>14</v>
      </c>
      <c r="AR293">
        <v>26</v>
      </c>
      <c r="AS293" t="s">
        <v>4374</v>
      </c>
      <c r="AT293" t="s">
        <v>4375</v>
      </c>
      <c r="AU293" t="s">
        <v>4376</v>
      </c>
      <c r="AW293" t="s">
        <v>4359</v>
      </c>
      <c r="AY293" t="s">
        <v>4360</v>
      </c>
      <c r="AZ293" t="s">
        <v>670</v>
      </c>
      <c r="BA293" t="s">
        <v>255</v>
      </c>
      <c r="BB293" t="s">
        <v>4377</v>
      </c>
      <c r="BC293" t="s">
        <v>4351</v>
      </c>
      <c r="BD293" t="s">
        <v>128</v>
      </c>
      <c r="BE293">
        <v>0</v>
      </c>
      <c r="BG293" t="s">
        <v>4378</v>
      </c>
      <c r="BH293" t="s">
        <v>4379</v>
      </c>
      <c r="BS293">
        <v>0</v>
      </c>
      <c r="BT293">
        <v>0</v>
      </c>
      <c r="BU293">
        <v>1</v>
      </c>
      <c r="BV293">
        <v>0</v>
      </c>
      <c r="BW293">
        <v>0</v>
      </c>
      <c r="BX293">
        <v>0</v>
      </c>
      <c r="BY293">
        <v>1</v>
      </c>
      <c r="CD293" t="s">
        <v>131</v>
      </c>
      <c r="CE293">
        <v>0</v>
      </c>
      <c r="CJ293" t="s">
        <v>132</v>
      </c>
      <c r="CO293" t="str">
        <f>HYPERLINK("http://www.d20pfsrd.com/bestiary/monster-lists-and-details/-n/nightmare/cauchemar","Cauchemar")</f>
        <v>Cauchemar</v>
      </c>
      <c r="CP293">
        <v>281</v>
      </c>
      <c r="CQ293">
        <v>0</v>
      </c>
      <c r="CR293">
        <v>0</v>
      </c>
      <c r="CS293">
        <v>0</v>
      </c>
      <c r="CT293">
        <v>0</v>
      </c>
    </row>
    <row r="294" spans="1:98" ht="15" customHeight="1" x14ac:dyDescent="0.2">
      <c r="A294" t="s">
        <v>15239</v>
      </c>
      <c r="B294" s="1" t="s">
        <v>134</v>
      </c>
      <c r="C294">
        <v>3200</v>
      </c>
      <c r="G294" t="s">
        <v>240</v>
      </c>
      <c r="H294" t="s">
        <v>102</v>
      </c>
      <c r="I294" t="s">
        <v>103</v>
      </c>
      <c r="J294" t="s">
        <v>1556</v>
      </c>
      <c r="K294">
        <v>4</v>
      </c>
      <c r="L294" t="s">
        <v>15240</v>
      </c>
      <c r="N294" t="s">
        <v>15241</v>
      </c>
      <c r="O294" t="s">
        <v>15242</v>
      </c>
      <c r="P294">
        <v>76</v>
      </c>
      <c r="Q294" t="s">
        <v>5655</v>
      </c>
      <c r="S294" t="s">
        <v>15243</v>
      </c>
      <c r="T294">
        <v>6</v>
      </c>
      <c r="U294">
        <v>8</v>
      </c>
      <c r="V294">
        <v>13</v>
      </c>
      <c r="X294" t="s">
        <v>15244</v>
      </c>
      <c r="Z294" t="s">
        <v>15245</v>
      </c>
      <c r="AD294" t="s">
        <v>249</v>
      </c>
      <c r="AF294" t="s">
        <v>15246</v>
      </c>
      <c r="AH294" t="s">
        <v>114</v>
      </c>
      <c r="AI294" t="s">
        <v>114</v>
      </c>
      <c r="AJ294" t="s">
        <v>15247</v>
      </c>
      <c r="AK294" t="s">
        <v>15248</v>
      </c>
      <c r="AO294" t="s">
        <v>15249</v>
      </c>
      <c r="AQ294">
        <v>9</v>
      </c>
      <c r="AR294">
        <v>12</v>
      </c>
      <c r="AS294">
        <v>30</v>
      </c>
      <c r="AT294" t="s">
        <v>15250</v>
      </c>
      <c r="AU294" t="s">
        <v>15251</v>
      </c>
      <c r="AW294" t="s">
        <v>15252</v>
      </c>
      <c r="AX294" t="s">
        <v>15253</v>
      </c>
      <c r="AY294" t="s">
        <v>298</v>
      </c>
      <c r="AZ294" t="s">
        <v>1028</v>
      </c>
      <c r="BA294" t="s">
        <v>156</v>
      </c>
      <c r="BB294" t="s">
        <v>15254</v>
      </c>
      <c r="BD294" t="s">
        <v>14619</v>
      </c>
      <c r="BE294">
        <v>0</v>
      </c>
      <c r="BF294" t="s">
        <v>15255</v>
      </c>
      <c r="BG294" t="s">
        <v>15256</v>
      </c>
      <c r="BH294" t="s">
        <v>15257</v>
      </c>
      <c r="BS294">
        <v>0</v>
      </c>
      <c r="BT294">
        <v>0</v>
      </c>
      <c r="BU294">
        <v>0</v>
      </c>
      <c r="BV294">
        <v>0</v>
      </c>
      <c r="BW294">
        <v>0</v>
      </c>
      <c r="BX294">
        <v>0</v>
      </c>
      <c r="BY294">
        <v>1</v>
      </c>
      <c r="CD294" t="s">
        <v>132</v>
      </c>
      <c r="CE294">
        <v>0</v>
      </c>
      <c r="CJ294" t="s">
        <v>132</v>
      </c>
      <c r="CK294" t="s">
        <v>132</v>
      </c>
      <c r="CP294">
        <v>1995</v>
      </c>
      <c r="CQ294">
        <v>0</v>
      </c>
      <c r="CR294">
        <v>0</v>
      </c>
      <c r="CS294">
        <v>0</v>
      </c>
      <c r="CT294">
        <v>0</v>
      </c>
    </row>
    <row r="295" spans="1:98" ht="15" customHeight="1" x14ac:dyDescent="0.2">
      <c r="A295" t="s">
        <v>29889</v>
      </c>
      <c r="B295" s="1" t="s">
        <v>134</v>
      </c>
      <c r="C295">
        <v>3200</v>
      </c>
      <c r="G295" t="s">
        <v>240</v>
      </c>
      <c r="H295" t="s">
        <v>102</v>
      </c>
      <c r="I295" t="s">
        <v>103</v>
      </c>
      <c r="J295" t="s">
        <v>2492</v>
      </c>
      <c r="K295">
        <v>12</v>
      </c>
      <c r="L295" t="s">
        <v>3050</v>
      </c>
      <c r="N295" t="s">
        <v>19130</v>
      </c>
      <c r="O295" t="s">
        <v>29890</v>
      </c>
      <c r="P295">
        <v>73</v>
      </c>
      <c r="Q295" t="s">
        <v>1142</v>
      </c>
      <c r="S295" t="s">
        <v>29891</v>
      </c>
      <c r="T295">
        <v>10</v>
      </c>
      <c r="U295">
        <v>13</v>
      </c>
      <c r="V295">
        <v>4</v>
      </c>
      <c r="X295" t="s">
        <v>3300</v>
      </c>
      <c r="Y295" t="s">
        <v>2527</v>
      </c>
      <c r="Z295" t="s">
        <v>9309</v>
      </c>
      <c r="AC295" t="s">
        <v>16776</v>
      </c>
      <c r="AD295" t="s">
        <v>5979</v>
      </c>
      <c r="AF295" t="s">
        <v>29892</v>
      </c>
      <c r="AH295" t="s">
        <v>114</v>
      </c>
      <c r="AI295" t="s">
        <v>114</v>
      </c>
      <c r="AJ295" t="s">
        <v>29893</v>
      </c>
      <c r="AO295" t="s">
        <v>29894</v>
      </c>
      <c r="AQ295">
        <v>7</v>
      </c>
      <c r="AR295" t="s">
        <v>321</v>
      </c>
      <c r="AS295" t="s">
        <v>321</v>
      </c>
      <c r="AT295" t="s">
        <v>10443</v>
      </c>
      <c r="AU295" t="s">
        <v>29895</v>
      </c>
      <c r="AW295" t="s">
        <v>2504</v>
      </c>
      <c r="AX295" t="s">
        <v>29896</v>
      </c>
      <c r="AY295" t="s">
        <v>669</v>
      </c>
      <c r="AZ295" t="s">
        <v>29897</v>
      </c>
      <c r="BA295" t="s">
        <v>277</v>
      </c>
      <c r="BB295" t="s">
        <v>29898</v>
      </c>
      <c r="BD295" t="s">
        <v>29885</v>
      </c>
      <c r="BE295">
        <v>0</v>
      </c>
      <c r="BF295" t="s">
        <v>29899</v>
      </c>
      <c r="BG295" t="s">
        <v>29900</v>
      </c>
      <c r="BH295" t="s">
        <v>29901</v>
      </c>
      <c r="BI295" t="s">
        <v>132</v>
      </c>
      <c r="BS295">
        <v>0</v>
      </c>
      <c r="BT295">
        <v>0</v>
      </c>
      <c r="BU295">
        <v>1</v>
      </c>
      <c r="BV295">
        <v>0</v>
      </c>
      <c r="BW295">
        <v>0</v>
      </c>
      <c r="BX295">
        <v>0</v>
      </c>
      <c r="BY295">
        <v>0</v>
      </c>
      <c r="CD295" t="s">
        <v>132</v>
      </c>
      <c r="CE295">
        <v>0</v>
      </c>
      <c r="CJ295" t="s">
        <v>132</v>
      </c>
      <c r="CK295" t="s">
        <v>132</v>
      </c>
      <c r="CP295">
        <v>6133</v>
      </c>
      <c r="CQ295">
        <v>0</v>
      </c>
      <c r="CR295">
        <v>0</v>
      </c>
      <c r="CS295">
        <v>0</v>
      </c>
      <c r="CT295">
        <v>0</v>
      </c>
    </row>
    <row r="296" spans="1:98" ht="15" customHeight="1" x14ac:dyDescent="0.2">
      <c r="A296" t="s">
        <v>793</v>
      </c>
      <c r="B296" s="1" t="s">
        <v>283</v>
      </c>
      <c r="C296">
        <v>600</v>
      </c>
      <c r="G296" t="s">
        <v>240</v>
      </c>
      <c r="H296" t="s">
        <v>102</v>
      </c>
      <c r="I296" t="s">
        <v>284</v>
      </c>
      <c r="K296">
        <v>1</v>
      </c>
      <c r="L296" t="s">
        <v>618</v>
      </c>
      <c r="N296" t="s">
        <v>794</v>
      </c>
      <c r="O296" t="s">
        <v>795</v>
      </c>
      <c r="P296">
        <v>22</v>
      </c>
      <c r="Q296" t="s">
        <v>705</v>
      </c>
      <c r="S296" t="s">
        <v>796</v>
      </c>
      <c r="T296">
        <v>6</v>
      </c>
      <c r="U296">
        <v>2</v>
      </c>
      <c r="V296">
        <v>1</v>
      </c>
      <c r="Z296" t="s">
        <v>289</v>
      </c>
      <c r="AD296" t="s">
        <v>661</v>
      </c>
      <c r="AF296" t="s">
        <v>797</v>
      </c>
      <c r="AG296" t="s">
        <v>798</v>
      </c>
      <c r="AH296" t="s">
        <v>114</v>
      </c>
      <c r="AI296" t="s">
        <v>114</v>
      </c>
      <c r="AJ296" t="s">
        <v>799</v>
      </c>
      <c r="AO296" t="s">
        <v>800</v>
      </c>
      <c r="AQ296">
        <v>2</v>
      </c>
      <c r="AR296" t="s">
        <v>801</v>
      </c>
      <c r="AS296" t="s">
        <v>802</v>
      </c>
      <c r="AU296" t="s">
        <v>667</v>
      </c>
      <c r="AY296" t="s">
        <v>669</v>
      </c>
      <c r="AZ296" t="s">
        <v>803</v>
      </c>
      <c r="BA296" t="s">
        <v>255</v>
      </c>
      <c r="BB296" t="s">
        <v>804</v>
      </c>
      <c r="BD296" t="s">
        <v>128</v>
      </c>
      <c r="BE296">
        <v>0</v>
      </c>
      <c r="BF296" t="s">
        <v>805</v>
      </c>
      <c r="BG296" t="s">
        <v>806</v>
      </c>
      <c r="BH296" t="s">
        <v>807</v>
      </c>
      <c r="BS296">
        <v>0</v>
      </c>
      <c r="BT296">
        <v>0</v>
      </c>
      <c r="BU296">
        <v>0</v>
      </c>
      <c r="BV296">
        <v>1</v>
      </c>
      <c r="BW296">
        <v>0</v>
      </c>
      <c r="BX296">
        <v>0</v>
      </c>
      <c r="BY296">
        <v>1</v>
      </c>
      <c r="CD296" t="s">
        <v>131</v>
      </c>
      <c r="CE296">
        <v>0</v>
      </c>
      <c r="CJ296" t="s">
        <v>132</v>
      </c>
      <c r="CO296" t="str">
        <f>HYPERLINK("http://www.d20pfsrd.com/bestiary/monster-listings/vermin/cave-fisher","Cave Fisher")</f>
        <v>Cave Fisher</v>
      </c>
      <c r="CP296">
        <v>57</v>
      </c>
      <c r="CQ296">
        <v>0</v>
      </c>
      <c r="CR296">
        <v>0</v>
      </c>
      <c r="CS296">
        <v>0</v>
      </c>
      <c r="CT296">
        <v>0</v>
      </c>
    </row>
    <row r="297" spans="1:98" ht="15" customHeight="1" x14ac:dyDescent="0.2">
      <c r="A297" t="s">
        <v>16400</v>
      </c>
      <c r="B297" s="1" t="s">
        <v>1137</v>
      </c>
      <c r="C297">
        <v>2400</v>
      </c>
      <c r="G297" t="s">
        <v>575</v>
      </c>
      <c r="H297" t="s">
        <v>193</v>
      </c>
      <c r="I297" t="s">
        <v>701</v>
      </c>
      <c r="J297" t="s">
        <v>1054</v>
      </c>
      <c r="K297">
        <v>0</v>
      </c>
      <c r="L297" t="s">
        <v>9676</v>
      </c>
      <c r="N297" t="s">
        <v>4726</v>
      </c>
      <c r="O297" t="s">
        <v>16401</v>
      </c>
      <c r="P297">
        <v>67</v>
      </c>
      <c r="Q297" t="s">
        <v>1746</v>
      </c>
      <c r="S297" t="s">
        <v>14085</v>
      </c>
      <c r="T297">
        <v>9</v>
      </c>
      <c r="U297">
        <v>3</v>
      </c>
      <c r="V297">
        <v>3</v>
      </c>
      <c r="X297" t="s">
        <v>16402</v>
      </c>
      <c r="AC297" t="s">
        <v>2419</v>
      </c>
      <c r="AD297" t="s">
        <v>17530</v>
      </c>
      <c r="AF297" t="s">
        <v>16403</v>
      </c>
      <c r="AG297" t="s">
        <v>16404</v>
      </c>
      <c r="AH297" t="s">
        <v>202</v>
      </c>
      <c r="AI297" t="s">
        <v>202</v>
      </c>
      <c r="AJ297" t="s">
        <v>16405</v>
      </c>
      <c r="AO297" t="s">
        <v>16406</v>
      </c>
      <c r="AQ297">
        <v>6</v>
      </c>
      <c r="AR297" t="s">
        <v>16407</v>
      </c>
      <c r="AS297" t="s">
        <v>16408</v>
      </c>
      <c r="AT297" t="s">
        <v>16409</v>
      </c>
      <c r="AU297" t="s">
        <v>16410</v>
      </c>
      <c r="AW297" t="s">
        <v>3204</v>
      </c>
      <c r="AX297" t="s">
        <v>16411</v>
      </c>
      <c r="AY297" t="s">
        <v>669</v>
      </c>
      <c r="AZ297" t="s">
        <v>16412</v>
      </c>
      <c r="BA297" t="s">
        <v>16413</v>
      </c>
      <c r="BB297" t="s">
        <v>16414</v>
      </c>
      <c r="BC297" t="s">
        <v>3204</v>
      </c>
      <c r="BD297" t="s">
        <v>14619</v>
      </c>
      <c r="BE297">
        <v>0</v>
      </c>
      <c r="BF297" t="s">
        <v>16415</v>
      </c>
      <c r="BG297" t="s">
        <v>16416</v>
      </c>
      <c r="BH297" t="s">
        <v>16417</v>
      </c>
      <c r="BS297">
        <v>0</v>
      </c>
      <c r="BT297">
        <v>0</v>
      </c>
      <c r="BU297">
        <v>0</v>
      </c>
      <c r="BV297">
        <v>0</v>
      </c>
      <c r="BW297">
        <v>0</v>
      </c>
      <c r="BX297">
        <v>0</v>
      </c>
      <c r="BY297">
        <v>1</v>
      </c>
      <c r="CD297" t="s">
        <v>132</v>
      </c>
      <c r="CE297">
        <v>0</v>
      </c>
      <c r="CF297" t="s">
        <v>132</v>
      </c>
      <c r="CJ297" t="s">
        <v>132</v>
      </c>
      <c r="CK297" t="s">
        <v>132</v>
      </c>
      <c r="CP297">
        <v>2076</v>
      </c>
      <c r="CQ297">
        <v>0</v>
      </c>
      <c r="CR297">
        <v>0</v>
      </c>
      <c r="CS297">
        <v>0</v>
      </c>
      <c r="CT297">
        <v>0</v>
      </c>
    </row>
    <row r="298" spans="1:98" ht="15" customHeight="1" x14ac:dyDescent="0.2">
      <c r="A298" t="s">
        <v>11215</v>
      </c>
      <c r="B298" s="1" t="s">
        <v>1117</v>
      </c>
      <c r="C298">
        <v>400</v>
      </c>
      <c r="G298" t="s">
        <v>240</v>
      </c>
      <c r="H298" t="s">
        <v>102</v>
      </c>
      <c r="I298" t="s">
        <v>284</v>
      </c>
      <c r="K298">
        <v>0</v>
      </c>
      <c r="L298" t="s">
        <v>2572</v>
      </c>
      <c r="N298" t="s">
        <v>5603</v>
      </c>
      <c r="O298" t="s">
        <v>11216</v>
      </c>
      <c r="P298">
        <v>16</v>
      </c>
      <c r="Q298" t="s">
        <v>727</v>
      </c>
      <c r="S298" t="s">
        <v>11217</v>
      </c>
      <c r="T298">
        <v>4</v>
      </c>
      <c r="U298">
        <v>1</v>
      </c>
      <c r="V298">
        <v>1</v>
      </c>
      <c r="Z298" t="s">
        <v>289</v>
      </c>
      <c r="AD298" t="s">
        <v>11218</v>
      </c>
      <c r="AF298" t="s">
        <v>11219</v>
      </c>
      <c r="AH298" t="s">
        <v>114</v>
      </c>
      <c r="AI298" t="s">
        <v>114</v>
      </c>
      <c r="AJ298" t="s">
        <v>11220</v>
      </c>
      <c r="AO298" t="s">
        <v>11221</v>
      </c>
      <c r="AQ298">
        <v>2</v>
      </c>
      <c r="AR298">
        <v>2</v>
      </c>
      <c r="AS298" t="s">
        <v>11222</v>
      </c>
      <c r="AU298" t="s">
        <v>11223</v>
      </c>
      <c r="AV298" t="s">
        <v>11224</v>
      </c>
      <c r="AY298" t="s">
        <v>669</v>
      </c>
      <c r="AZ298" t="s">
        <v>6736</v>
      </c>
      <c r="BA298" t="s">
        <v>255</v>
      </c>
      <c r="BB298" t="s">
        <v>11225</v>
      </c>
      <c r="BC298" t="s">
        <v>4852</v>
      </c>
      <c r="BD298" t="s">
        <v>7316</v>
      </c>
      <c r="BE298">
        <v>0</v>
      </c>
      <c r="BF298" t="s">
        <v>11226</v>
      </c>
      <c r="BG298" t="s">
        <v>11227</v>
      </c>
      <c r="BH298" t="s">
        <v>11228</v>
      </c>
      <c r="BS298">
        <v>0</v>
      </c>
      <c r="BT298">
        <v>0</v>
      </c>
      <c r="BU298">
        <v>0</v>
      </c>
      <c r="BV298">
        <v>1</v>
      </c>
      <c r="BW298">
        <v>0</v>
      </c>
      <c r="BX298">
        <v>0</v>
      </c>
      <c r="BY298">
        <v>1</v>
      </c>
      <c r="CD298" t="s">
        <v>131</v>
      </c>
      <c r="CE298">
        <v>0</v>
      </c>
      <c r="CJ298" t="s">
        <v>132</v>
      </c>
      <c r="CO298" t="str">
        <f>HYPERLINK("http://www.d20pfsrd.com/bestiary-overflow/cave-scorpion","Scorpion, Cave")</f>
        <v>Scorpion, Cave</v>
      </c>
      <c r="CP298">
        <v>1343</v>
      </c>
      <c r="CQ298">
        <v>0</v>
      </c>
      <c r="CR298">
        <v>0</v>
      </c>
      <c r="CS298">
        <v>0</v>
      </c>
      <c r="CT298">
        <v>0</v>
      </c>
    </row>
    <row r="299" spans="1:98" ht="15" customHeight="1" x14ac:dyDescent="0.2">
      <c r="A299" t="s">
        <v>21063</v>
      </c>
      <c r="B299" s="1" t="s">
        <v>306</v>
      </c>
      <c r="C299">
        <v>1600</v>
      </c>
      <c r="G299" t="s">
        <v>2068</v>
      </c>
      <c r="H299" t="s">
        <v>102</v>
      </c>
      <c r="I299" t="s">
        <v>103</v>
      </c>
      <c r="K299">
        <v>6</v>
      </c>
      <c r="L299" t="s">
        <v>5589</v>
      </c>
      <c r="N299" t="s">
        <v>7063</v>
      </c>
      <c r="O299" t="s">
        <v>14568</v>
      </c>
      <c r="P299">
        <v>51</v>
      </c>
      <c r="Q299" t="s">
        <v>4352</v>
      </c>
      <c r="S299" t="s">
        <v>18395</v>
      </c>
      <c r="T299">
        <v>5</v>
      </c>
      <c r="U299">
        <v>7</v>
      </c>
      <c r="V299">
        <v>6</v>
      </c>
      <c r="Y299" t="s">
        <v>2395</v>
      </c>
      <c r="AD299" t="s">
        <v>376</v>
      </c>
      <c r="AF299" t="s">
        <v>21064</v>
      </c>
      <c r="AH299" t="s">
        <v>114</v>
      </c>
      <c r="AI299" t="s">
        <v>114</v>
      </c>
      <c r="AJ299" t="s">
        <v>21065</v>
      </c>
      <c r="AK299" t="s">
        <v>21066</v>
      </c>
      <c r="AO299" t="s">
        <v>21067</v>
      </c>
      <c r="AQ299">
        <v>6</v>
      </c>
      <c r="AR299">
        <v>11</v>
      </c>
      <c r="AS299" t="s">
        <v>2024</v>
      </c>
      <c r="AT299" t="s">
        <v>21068</v>
      </c>
      <c r="AU299" t="s">
        <v>21069</v>
      </c>
      <c r="AW299" t="s">
        <v>17502</v>
      </c>
      <c r="AX299" t="s">
        <v>21070</v>
      </c>
      <c r="AY299" t="s">
        <v>6368</v>
      </c>
      <c r="AZ299" t="s">
        <v>21071</v>
      </c>
      <c r="BA299" t="s">
        <v>255</v>
      </c>
      <c r="BB299" t="s">
        <v>21072</v>
      </c>
      <c r="BD299" t="s">
        <v>21001</v>
      </c>
      <c r="BE299">
        <v>0</v>
      </c>
      <c r="BF299" t="s">
        <v>21073</v>
      </c>
      <c r="BG299" t="s">
        <v>21074</v>
      </c>
      <c r="BH299" t="s">
        <v>21075</v>
      </c>
      <c r="BR299" t="s">
        <v>21076</v>
      </c>
      <c r="BS299">
        <v>0</v>
      </c>
      <c r="BT299">
        <v>0</v>
      </c>
      <c r="BU299">
        <v>0</v>
      </c>
      <c r="BV299">
        <v>0</v>
      </c>
      <c r="BW299">
        <v>0</v>
      </c>
      <c r="BX299">
        <v>0</v>
      </c>
      <c r="BY299">
        <v>1</v>
      </c>
      <c r="CD299" t="s">
        <v>131</v>
      </c>
      <c r="CE299">
        <v>0</v>
      </c>
      <c r="CJ299" t="s">
        <v>132</v>
      </c>
      <c r="CP299">
        <v>3556</v>
      </c>
      <c r="CQ299">
        <v>0</v>
      </c>
      <c r="CR299">
        <v>0</v>
      </c>
      <c r="CS299">
        <v>0</v>
      </c>
      <c r="CT299">
        <v>0</v>
      </c>
    </row>
    <row r="300" spans="1:98" ht="15" customHeight="1" x14ac:dyDescent="0.2">
      <c r="A300" t="s">
        <v>31152</v>
      </c>
      <c r="B300" s="1" t="s">
        <v>283</v>
      </c>
      <c r="C300">
        <v>600</v>
      </c>
      <c r="G300" t="s">
        <v>2068</v>
      </c>
      <c r="H300" t="s">
        <v>393</v>
      </c>
      <c r="I300" t="s">
        <v>103</v>
      </c>
      <c r="J300" t="s">
        <v>104</v>
      </c>
      <c r="K300">
        <v>4</v>
      </c>
      <c r="L300" t="s">
        <v>285</v>
      </c>
      <c r="N300" t="s">
        <v>1190</v>
      </c>
      <c r="O300" t="s">
        <v>1191</v>
      </c>
      <c r="P300">
        <v>22</v>
      </c>
      <c r="Q300" t="s">
        <v>4226</v>
      </c>
      <c r="S300" t="s">
        <v>31153</v>
      </c>
      <c r="T300">
        <v>3</v>
      </c>
      <c r="U300">
        <v>3</v>
      </c>
      <c r="V300">
        <v>2</v>
      </c>
      <c r="Y300" t="s">
        <v>2395</v>
      </c>
      <c r="AD300" t="s">
        <v>249</v>
      </c>
      <c r="AF300" t="s">
        <v>31154</v>
      </c>
      <c r="AH300" t="s">
        <v>114</v>
      </c>
      <c r="AI300" t="s">
        <v>114</v>
      </c>
      <c r="AJ300" t="s">
        <v>31155</v>
      </c>
      <c r="AK300" t="s">
        <v>31156</v>
      </c>
      <c r="AO300" t="s">
        <v>31157</v>
      </c>
      <c r="AQ300">
        <v>3</v>
      </c>
      <c r="AR300">
        <v>4</v>
      </c>
      <c r="AS300">
        <v>14</v>
      </c>
      <c r="AT300" t="s">
        <v>31158</v>
      </c>
      <c r="AU300" t="s">
        <v>31159</v>
      </c>
      <c r="AW300" t="s">
        <v>28669</v>
      </c>
      <c r="AY300" t="s">
        <v>3178</v>
      </c>
      <c r="AZ300" t="s">
        <v>9904</v>
      </c>
      <c r="BA300" t="s">
        <v>255</v>
      </c>
      <c r="BB300" t="s">
        <v>31160</v>
      </c>
      <c r="BD300" t="s">
        <v>31075</v>
      </c>
      <c r="BE300">
        <v>0</v>
      </c>
      <c r="BF300" t="s">
        <v>31161</v>
      </c>
      <c r="BG300" t="s">
        <v>31162</v>
      </c>
      <c r="BH300" t="s">
        <v>31163</v>
      </c>
      <c r="BS300">
        <v>0</v>
      </c>
      <c r="BT300">
        <v>0</v>
      </c>
      <c r="BU300">
        <v>0</v>
      </c>
      <c r="BV300">
        <v>0</v>
      </c>
      <c r="BW300">
        <v>0</v>
      </c>
      <c r="BX300">
        <v>0</v>
      </c>
      <c r="BY300">
        <v>1</v>
      </c>
      <c r="CD300" t="s">
        <v>132</v>
      </c>
      <c r="CE300">
        <v>0</v>
      </c>
      <c r="CF300" t="s">
        <v>132</v>
      </c>
      <c r="CJ300" t="s">
        <v>132</v>
      </c>
      <c r="CK300" t="s">
        <v>132</v>
      </c>
      <c r="CP300">
        <v>6735</v>
      </c>
      <c r="CQ300">
        <v>0</v>
      </c>
      <c r="CR300">
        <v>0</v>
      </c>
      <c r="CS300">
        <v>0</v>
      </c>
      <c r="CT300">
        <v>0</v>
      </c>
    </row>
    <row r="301" spans="1:98" ht="15" customHeight="1" x14ac:dyDescent="0.2">
      <c r="A301" t="s">
        <v>15258</v>
      </c>
      <c r="B301" s="1" t="s">
        <v>306</v>
      </c>
      <c r="C301">
        <v>1600</v>
      </c>
      <c r="G301" t="s">
        <v>923</v>
      </c>
      <c r="H301" t="s">
        <v>102</v>
      </c>
      <c r="I301" t="s">
        <v>809</v>
      </c>
      <c r="J301" t="s">
        <v>138</v>
      </c>
      <c r="K301">
        <v>4</v>
      </c>
      <c r="L301" t="s">
        <v>15259</v>
      </c>
      <c r="N301" t="s">
        <v>1098</v>
      </c>
      <c r="O301" t="s">
        <v>7169</v>
      </c>
      <c r="P301">
        <v>45</v>
      </c>
      <c r="Q301" t="s">
        <v>456</v>
      </c>
      <c r="S301" t="s">
        <v>7170</v>
      </c>
      <c r="T301">
        <v>4</v>
      </c>
      <c r="U301">
        <v>9</v>
      </c>
      <c r="V301">
        <v>6</v>
      </c>
      <c r="AD301" t="s">
        <v>15260</v>
      </c>
      <c r="AF301" t="s">
        <v>15261</v>
      </c>
      <c r="AG301" t="s">
        <v>15262</v>
      </c>
      <c r="AH301" t="s">
        <v>114</v>
      </c>
      <c r="AI301" t="s">
        <v>15263</v>
      </c>
      <c r="AO301" t="s">
        <v>15264</v>
      </c>
      <c r="AQ301">
        <v>6</v>
      </c>
      <c r="AR301" t="s">
        <v>442</v>
      </c>
      <c r="AS301" t="s">
        <v>934</v>
      </c>
      <c r="AT301" t="s">
        <v>15265</v>
      </c>
      <c r="AU301" t="s">
        <v>15266</v>
      </c>
      <c r="AW301" t="s">
        <v>3811</v>
      </c>
      <c r="AX301" t="s">
        <v>915</v>
      </c>
      <c r="AY301" t="s">
        <v>15267</v>
      </c>
      <c r="AZ301" t="s">
        <v>15268</v>
      </c>
      <c r="BA301" t="s">
        <v>15269</v>
      </c>
      <c r="BB301" t="s">
        <v>15270</v>
      </c>
      <c r="BD301" t="s">
        <v>14619</v>
      </c>
      <c r="BE301">
        <v>0</v>
      </c>
      <c r="BF301" t="s">
        <v>15271</v>
      </c>
      <c r="BG301" t="s">
        <v>15272</v>
      </c>
      <c r="BH301" t="s">
        <v>15273</v>
      </c>
      <c r="BS301">
        <v>0</v>
      </c>
      <c r="BT301">
        <v>0</v>
      </c>
      <c r="BU301">
        <v>0</v>
      </c>
      <c r="BV301">
        <v>0</v>
      </c>
      <c r="BW301">
        <v>0</v>
      </c>
      <c r="BX301">
        <v>1</v>
      </c>
      <c r="BY301">
        <v>1</v>
      </c>
      <c r="CD301" t="s">
        <v>132</v>
      </c>
      <c r="CE301">
        <v>0</v>
      </c>
      <c r="CF301" t="s">
        <v>132</v>
      </c>
      <c r="CJ301" t="s">
        <v>132</v>
      </c>
      <c r="CK301" t="s">
        <v>132</v>
      </c>
      <c r="CP301">
        <v>1996</v>
      </c>
      <c r="CQ301">
        <v>0</v>
      </c>
      <c r="CR301">
        <v>0</v>
      </c>
      <c r="CS301">
        <v>0</v>
      </c>
      <c r="CT301">
        <v>0</v>
      </c>
    </row>
    <row r="302" spans="1:98" ht="15" customHeight="1" x14ac:dyDescent="0.2">
      <c r="A302" t="s">
        <v>808</v>
      </c>
      <c r="B302" s="1" t="s">
        <v>239</v>
      </c>
      <c r="C302">
        <v>800</v>
      </c>
      <c r="G302" t="s">
        <v>240</v>
      </c>
      <c r="H302" t="s">
        <v>193</v>
      </c>
      <c r="I302" t="s">
        <v>809</v>
      </c>
      <c r="K302">
        <v>6</v>
      </c>
      <c r="L302" t="s">
        <v>810</v>
      </c>
      <c r="N302" t="s">
        <v>475</v>
      </c>
      <c r="O302" t="s">
        <v>811</v>
      </c>
      <c r="P302">
        <v>30</v>
      </c>
      <c r="Q302" t="s">
        <v>812</v>
      </c>
      <c r="S302" t="s">
        <v>813</v>
      </c>
      <c r="T302">
        <v>3</v>
      </c>
      <c r="U302">
        <v>6</v>
      </c>
      <c r="V302">
        <v>6</v>
      </c>
      <c r="AD302" t="s">
        <v>32282</v>
      </c>
      <c r="AF302" t="s">
        <v>814</v>
      </c>
      <c r="AG302" t="s">
        <v>815</v>
      </c>
      <c r="AH302" t="s">
        <v>816</v>
      </c>
      <c r="AI302" t="s">
        <v>114</v>
      </c>
      <c r="AO302" t="s">
        <v>817</v>
      </c>
      <c r="AQ302">
        <v>4</v>
      </c>
      <c r="AR302">
        <v>7</v>
      </c>
      <c r="AS302" t="s">
        <v>770</v>
      </c>
      <c r="AT302" t="s">
        <v>818</v>
      </c>
      <c r="AU302" t="s">
        <v>819</v>
      </c>
      <c r="AW302" t="s">
        <v>820</v>
      </c>
      <c r="AX302" t="s">
        <v>821</v>
      </c>
      <c r="AY302" t="s">
        <v>822</v>
      </c>
      <c r="AZ302" t="s">
        <v>823</v>
      </c>
      <c r="BA302" t="s">
        <v>824</v>
      </c>
      <c r="BB302" t="s">
        <v>825</v>
      </c>
      <c r="BD302" t="s">
        <v>128</v>
      </c>
      <c r="BE302">
        <v>0</v>
      </c>
      <c r="BF302" t="s">
        <v>826</v>
      </c>
      <c r="BG302" t="s">
        <v>827</v>
      </c>
      <c r="BH302" t="s">
        <v>828</v>
      </c>
      <c r="BS302">
        <v>0</v>
      </c>
      <c r="BT302">
        <v>0</v>
      </c>
      <c r="BU302">
        <v>0</v>
      </c>
      <c r="BV302">
        <v>0</v>
      </c>
      <c r="BW302">
        <v>0</v>
      </c>
      <c r="BX302">
        <v>0</v>
      </c>
      <c r="BY302">
        <v>1</v>
      </c>
      <c r="CD302" t="s">
        <v>131</v>
      </c>
      <c r="CE302">
        <v>0</v>
      </c>
      <c r="CJ302" t="s">
        <v>132</v>
      </c>
      <c r="CO302" t="str">
        <f>HYPERLINK("http://www.d20pfsrd.com/bestiary/monster-listings/monstrous-humanoids/centaur","Centaur")</f>
        <v>Centaur</v>
      </c>
      <c r="CP302">
        <v>58</v>
      </c>
      <c r="CQ302">
        <v>0</v>
      </c>
      <c r="CR302">
        <v>0</v>
      </c>
      <c r="CS302">
        <v>0</v>
      </c>
      <c r="CT302">
        <v>0</v>
      </c>
    </row>
    <row r="303" spans="1:98" ht="15" customHeight="1" x14ac:dyDescent="0.2">
      <c r="A303" t="s">
        <v>849</v>
      </c>
      <c r="B303" s="1" t="s">
        <v>365</v>
      </c>
      <c r="C303">
        <v>1200</v>
      </c>
      <c r="G303" t="s">
        <v>240</v>
      </c>
      <c r="H303" t="s">
        <v>850</v>
      </c>
      <c r="I303" t="s">
        <v>284</v>
      </c>
      <c r="J303" t="s">
        <v>308</v>
      </c>
      <c r="K303">
        <v>4</v>
      </c>
      <c r="L303" t="s">
        <v>851</v>
      </c>
      <c r="N303" t="s">
        <v>852</v>
      </c>
      <c r="O303" t="s">
        <v>853</v>
      </c>
      <c r="P303">
        <v>31</v>
      </c>
      <c r="Q303" t="s">
        <v>854</v>
      </c>
      <c r="S303" t="s">
        <v>855</v>
      </c>
      <c r="T303">
        <v>5</v>
      </c>
      <c r="U303">
        <v>7</v>
      </c>
      <c r="V303">
        <v>3</v>
      </c>
      <c r="X303" t="s">
        <v>314</v>
      </c>
      <c r="Z303" t="s">
        <v>315</v>
      </c>
      <c r="AD303" t="s">
        <v>316</v>
      </c>
      <c r="AF303" t="s">
        <v>856</v>
      </c>
      <c r="AH303" t="s">
        <v>202</v>
      </c>
      <c r="AI303" t="s">
        <v>318</v>
      </c>
      <c r="AJ303" t="s">
        <v>857</v>
      </c>
      <c r="AO303" t="s">
        <v>858</v>
      </c>
      <c r="AQ303">
        <v>6</v>
      </c>
      <c r="AR303" t="s">
        <v>321</v>
      </c>
      <c r="AS303" t="s">
        <v>321</v>
      </c>
      <c r="AT303" t="s">
        <v>840</v>
      </c>
      <c r="AU303" t="s">
        <v>859</v>
      </c>
      <c r="AV303" t="s">
        <v>323</v>
      </c>
      <c r="AY303" t="s">
        <v>843</v>
      </c>
      <c r="AZ303" t="s">
        <v>860</v>
      </c>
      <c r="BA303" t="s">
        <v>255</v>
      </c>
      <c r="BB303" t="s">
        <v>861</v>
      </c>
      <c r="BC303" t="s">
        <v>845</v>
      </c>
      <c r="BD303" t="s">
        <v>128</v>
      </c>
      <c r="BE303">
        <v>0</v>
      </c>
      <c r="BF303" t="s">
        <v>862</v>
      </c>
      <c r="BG303" t="s">
        <v>863</v>
      </c>
      <c r="BH303" t="s">
        <v>864</v>
      </c>
      <c r="BS303">
        <v>0</v>
      </c>
      <c r="BT303">
        <v>0</v>
      </c>
      <c r="BU303">
        <v>0</v>
      </c>
      <c r="BV303">
        <v>1</v>
      </c>
      <c r="BW303">
        <v>0</v>
      </c>
      <c r="BX303">
        <v>0</v>
      </c>
      <c r="BY303">
        <v>1</v>
      </c>
      <c r="CD303" t="s">
        <v>131</v>
      </c>
      <c r="CE303">
        <v>0</v>
      </c>
      <c r="CJ303" t="s">
        <v>132</v>
      </c>
      <c r="CO303" t="str">
        <f>HYPERLINK("http://www.d20pfsrd.com/bestiary/monster-listings/vermin/centipede/centipede-swarm","Centipede, Swarm")</f>
        <v>Centipede, Swarm</v>
      </c>
      <c r="CP303">
        <v>60</v>
      </c>
      <c r="CQ303">
        <v>0</v>
      </c>
      <c r="CR303">
        <v>0</v>
      </c>
      <c r="CS303">
        <v>0</v>
      </c>
      <c r="CT303">
        <v>0</v>
      </c>
    </row>
    <row r="304" spans="1:98" ht="15" customHeight="1" x14ac:dyDescent="0.2">
      <c r="A304" t="s">
        <v>24455</v>
      </c>
      <c r="B304" s="1" t="s">
        <v>633</v>
      </c>
      <c r="C304">
        <v>4800</v>
      </c>
      <c r="G304" t="s">
        <v>240</v>
      </c>
      <c r="H304" t="s">
        <v>193</v>
      </c>
      <c r="I304" t="s">
        <v>241</v>
      </c>
      <c r="K304">
        <v>2</v>
      </c>
      <c r="L304" t="s">
        <v>7049</v>
      </c>
      <c r="N304" t="s">
        <v>10263</v>
      </c>
      <c r="O304" t="s">
        <v>19000</v>
      </c>
      <c r="P304">
        <v>96</v>
      </c>
      <c r="Q304" t="s">
        <v>9553</v>
      </c>
      <c r="S304" t="s">
        <v>15873</v>
      </c>
      <c r="T304">
        <v>4</v>
      </c>
      <c r="U304">
        <v>6</v>
      </c>
      <c r="V304">
        <v>5</v>
      </c>
      <c r="X304" t="s">
        <v>24456</v>
      </c>
      <c r="Z304" t="s">
        <v>248</v>
      </c>
      <c r="AB304">
        <v>20</v>
      </c>
      <c r="AD304" t="s">
        <v>496</v>
      </c>
      <c r="AF304" t="s">
        <v>24457</v>
      </c>
      <c r="AH304" t="s">
        <v>202</v>
      </c>
      <c r="AI304" t="s">
        <v>202</v>
      </c>
      <c r="AJ304" t="s">
        <v>24458</v>
      </c>
      <c r="AO304" t="s">
        <v>24459</v>
      </c>
      <c r="AQ304">
        <v>12</v>
      </c>
      <c r="AR304">
        <v>20</v>
      </c>
      <c r="AS304">
        <v>32</v>
      </c>
      <c r="AX304" t="s">
        <v>24460</v>
      </c>
      <c r="AY304" t="s">
        <v>298</v>
      </c>
      <c r="AZ304" t="s">
        <v>208</v>
      </c>
      <c r="BA304" t="s">
        <v>255</v>
      </c>
      <c r="BB304" t="s">
        <v>24461</v>
      </c>
      <c r="BD304" t="s">
        <v>24172</v>
      </c>
      <c r="BE304">
        <v>0</v>
      </c>
      <c r="BF304" t="s">
        <v>24462</v>
      </c>
      <c r="BG304" t="s">
        <v>24463</v>
      </c>
      <c r="BH304" t="s">
        <v>24464</v>
      </c>
      <c r="BI304" t="s">
        <v>132</v>
      </c>
      <c r="BS304">
        <v>0</v>
      </c>
      <c r="BT304">
        <v>0</v>
      </c>
      <c r="BU304">
        <v>0</v>
      </c>
      <c r="BV304">
        <v>0</v>
      </c>
      <c r="BW304">
        <v>0</v>
      </c>
      <c r="BX304">
        <v>0</v>
      </c>
      <c r="BY304">
        <v>1</v>
      </c>
      <c r="CD304" t="s">
        <v>131</v>
      </c>
      <c r="CE304">
        <v>0</v>
      </c>
      <c r="CF304" t="s">
        <v>132</v>
      </c>
      <c r="CJ304" t="s">
        <v>132</v>
      </c>
      <c r="CK304" t="s">
        <v>132</v>
      </c>
      <c r="CP304">
        <v>5153</v>
      </c>
      <c r="CQ304">
        <v>0</v>
      </c>
      <c r="CR304">
        <v>0</v>
      </c>
      <c r="CS304">
        <v>0</v>
      </c>
      <c r="CT304">
        <v>0</v>
      </c>
    </row>
    <row r="305" spans="1:98" ht="15" customHeight="1" x14ac:dyDescent="0.2">
      <c r="A305" t="s">
        <v>15274</v>
      </c>
      <c r="B305" s="1" t="s">
        <v>239</v>
      </c>
      <c r="C305">
        <v>800</v>
      </c>
      <c r="G305" t="s">
        <v>240</v>
      </c>
      <c r="H305" t="s">
        <v>102</v>
      </c>
      <c r="I305" t="s">
        <v>809</v>
      </c>
      <c r="J305" t="s">
        <v>138</v>
      </c>
      <c r="K305">
        <v>0</v>
      </c>
      <c r="L305" t="s">
        <v>2787</v>
      </c>
      <c r="N305" t="s">
        <v>106</v>
      </c>
      <c r="O305" t="s">
        <v>286</v>
      </c>
      <c r="P305">
        <v>30</v>
      </c>
      <c r="Q305" t="s">
        <v>812</v>
      </c>
      <c r="S305" t="s">
        <v>15275</v>
      </c>
      <c r="T305">
        <v>3</v>
      </c>
      <c r="U305">
        <v>4</v>
      </c>
      <c r="V305">
        <v>6</v>
      </c>
      <c r="Z305" t="s">
        <v>289</v>
      </c>
      <c r="AD305" t="s">
        <v>8407</v>
      </c>
      <c r="AF305" t="s">
        <v>15276</v>
      </c>
      <c r="AG305" t="s">
        <v>15277</v>
      </c>
      <c r="AH305" t="s">
        <v>114</v>
      </c>
      <c r="AI305" t="s">
        <v>114</v>
      </c>
      <c r="AJ305" t="s">
        <v>15278</v>
      </c>
      <c r="AO305" t="s">
        <v>15279</v>
      </c>
      <c r="AQ305">
        <v>4</v>
      </c>
      <c r="AR305">
        <v>7</v>
      </c>
      <c r="AS305">
        <v>17</v>
      </c>
      <c r="AT305" t="s">
        <v>15280</v>
      </c>
      <c r="AU305" t="s">
        <v>15281</v>
      </c>
      <c r="AW305" t="s">
        <v>3811</v>
      </c>
      <c r="AX305" t="s">
        <v>15282</v>
      </c>
      <c r="AY305" t="s">
        <v>15283</v>
      </c>
      <c r="AZ305" t="s">
        <v>15284</v>
      </c>
      <c r="BA305" t="s">
        <v>426</v>
      </c>
      <c r="BB305" t="s">
        <v>15285</v>
      </c>
      <c r="BD305" t="s">
        <v>14619</v>
      </c>
      <c r="BE305">
        <v>0</v>
      </c>
      <c r="BF305" t="s">
        <v>15286</v>
      </c>
      <c r="BG305" t="s">
        <v>15287</v>
      </c>
      <c r="BH305" t="s">
        <v>15288</v>
      </c>
      <c r="BS305">
        <v>0</v>
      </c>
      <c r="BT305">
        <v>0</v>
      </c>
      <c r="BU305">
        <v>0</v>
      </c>
      <c r="BV305">
        <v>0</v>
      </c>
      <c r="BW305">
        <v>0</v>
      </c>
      <c r="BX305">
        <v>1</v>
      </c>
      <c r="BY305">
        <v>1</v>
      </c>
      <c r="CD305" t="s">
        <v>132</v>
      </c>
      <c r="CE305">
        <v>0</v>
      </c>
      <c r="CF305" t="s">
        <v>132</v>
      </c>
      <c r="CJ305" t="s">
        <v>132</v>
      </c>
      <c r="CK305" t="s">
        <v>132</v>
      </c>
      <c r="CP305">
        <v>1997</v>
      </c>
      <c r="CQ305">
        <v>0</v>
      </c>
      <c r="CR305">
        <v>0</v>
      </c>
      <c r="CS305">
        <v>0</v>
      </c>
      <c r="CT305">
        <v>0</v>
      </c>
    </row>
    <row r="306" spans="1:98" ht="15" customHeight="1" x14ac:dyDescent="0.2">
      <c r="A306" t="s">
        <v>5968</v>
      </c>
      <c r="B306" s="1" t="s">
        <v>1137</v>
      </c>
      <c r="C306">
        <v>2400</v>
      </c>
      <c r="G306" t="s">
        <v>135</v>
      </c>
      <c r="H306" t="s">
        <v>102</v>
      </c>
      <c r="I306" t="s">
        <v>103</v>
      </c>
      <c r="J306" t="s">
        <v>5957</v>
      </c>
      <c r="K306">
        <v>6</v>
      </c>
      <c r="L306" t="s">
        <v>15289</v>
      </c>
      <c r="N306" t="s">
        <v>7063</v>
      </c>
      <c r="O306" t="s">
        <v>14568</v>
      </c>
      <c r="P306">
        <v>76</v>
      </c>
      <c r="Q306" t="s">
        <v>4112</v>
      </c>
      <c r="S306" t="s">
        <v>15290</v>
      </c>
      <c r="T306">
        <v>10</v>
      </c>
      <c r="U306">
        <v>8</v>
      </c>
      <c r="V306">
        <v>4</v>
      </c>
      <c r="AD306" t="s">
        <v>376</v>
      </c>
      <c r="AF306" t="s">
        <v>15291</v>
      </c>
      <c r="AH306" t="s">
        <v>114</v>
      </c>
      <c r="AI306" t="s">
        <v>114</v>
      </c>
      <c r="AJ306" t="s">
        <v>15292</v>
      </c>
      <c r="AO306" t="s">
        <v>15293</v>
      </c>
      <c r="AQ306">
        <v>8</v>
      </c>
      <c r="AR306">
        <v>11</v>
      </c>
      <c r="AS306" t="s">
        <v>2024</v>
      </c>
      <c r="AT306" t="s">
        <v>15294</v>
      </c>
      <c r="AU306" t="s">
        <v>15295</v>
      </c>
      <c r="AV306" t="s">
        <v>15296</v>
      </c>
      <c r="AW306" t="s">
        <v>3595</v>
      </c>
      <c r="AY306" t="s">
        <v>1398</v>
      </c>
      <c r="AZ306" t="s">
        <v>15297</v>
      </c>
      <c r="BA306" t="s">
        <v>426</v>
      </c>
      <c r="BB306" t="s">
        <v>15298</v>
      </c>
      <c r="BD306" t="s">
        <v>14619</v>
      </c>
      <c r="BE306">
        <v>0</v>
      </c>
      <c r="BF306" t="s">
        <v>15299</v>
      </c>
      <c r="BG306" t="s">
        <v>15300</v>
      </c>
      <c r="BH306" t="s">
        <v>15301</v>
      </c>
      <c r="BS306">
        <v>0</v>
      </c>
      <c r="BT306">
        <v>0</v>
      </c>
      <c r="BU306">
        <v>0</v>
      </c>
      <c r="BV306">
        <v>0</v>
      </c>
      <c r="BW306">
        <v>0</v>
      </c>
      <c r="BX306">
        <v>0</v>
      </c>
      <c r="BY306">
        <v>1</v>
      </c>
      <c r="CD306" t="s">
        <v>132</v>
      </c>
      <c r="CE306">
        <v>0</v>
      </c>
      <c r="CF306" t="s">
        <v>132</v>
      </c>
      <c r="CJ306" t="s">
        <v>132</v>
      </c>
      <c r="CK306" t="s">
        <v>132</v>
      </c>
      <c r="CP306">
        <v>1998</v>
      </c>
      <c r="CQ306">
        <v>0</v>
      </c>
      <c r="CR306">
        <v>0</v>
      </c>
      <c r="CS306">
        <v>0</v>
      </c>
      <c r="CT306">
        <v>0</v>
      </c>
    </row>
    <row r="307" spans="1:98" ht="15" customHeight="1" x14ac:dyDescent="0.2">
      <c r="A307" t="s">
        <v>15302</v>
      </c>
      <c r="B307" s="1" t="s">
        <v>239</v>
      </c>
      <c r="C307">
        <v>800</v>
      </c>
      <c r="G307" t="s">
        <v>240</v>
      </c>
      <c r="H307" t="s">
        <v>102</v>
      </c>
      <c r="I307" t="s">
        <v>432</v>
      </c>
      <c r="K307">
        <v>4</v>
      </c>
      <c r="L307" t="s">
        <v>3256</v>
      </c>
      <c r="M307" t="s">
        <v>15303</v>
      </c>
      <c r="N307" t="s">
        <v>106</v>
      </c>
      <c r="O307" t="s">
        <v>15304</v>
      </c>
      <c r="P307">
        <v>30</v>
      </c>
      <c r="Q307" t="s">
        <v>351</v>
      </c>
      <c r="R307" t="s">
        <v>1312</v>
      </c>
      <c r="S307" t="s">
        <v>15305</v>
      </c>
      <c r="T307">
        <v>7</v>
      </c>
      <c r="U307">
        <v>1</v>
      </c>
      <c r="V307">
        <v>6</v>
      </c>
      <c r="X307" t="s">
        <v>15306</v>
      </c>
      <c r="Z307" t="s">
        <v>4924</v>
      </c>
      <c r="AA307" t="s">
        <v>11106</v>
      </c>
      <c r="AC307" t="s">
        <v>11158</v>
      </c>
      <c r="AD307" t="s">
        <v>249</v>
      </c>
      <c r="AF307" t="s">
        <v>15307</v>
      </c>
      <c r="AH307" t="s">
        <v>114</v>
      </c>
      <c r="AI307" t="s">
        <v>15308</v>
      </c>
      <c r="AJ307" t="s">
        <v>15309</v>
      </c>
      <c r="AK307" t="s">
        <v>15310</v>
      </c>
      <c r="AO307" t="s">
        <v>15311</v>
      </c>
      <c r="AQ307">
        <v>3</v>
      </c>
      <c r="AR307">
        <v>5</v>
      </c>
      <c r="AS307" t="s">
        <v>9367</v>
      </c>
      <c r="AT307" t="s">
        <v>15312</v>
      </c>
      <c r="AU307" t="s">
        <v>15313</v>
      </c>
      <c r="AW307" t="s">
        <v>7660</v>
      </c>
      <c r="AY307" t="s">
        <v>298</v>
      </c>
      <c r="AZ307" t="s">
        <v>1028</v>
      </c>
      <c r="BA307" t="s">
        <v>426</v>
      </c>
      <c r="BB307" t="s">
        <v>15314</v>
      </c>
      <c r="BD307" t="s">
        <v>14619</v>
      </c>
      <c r="BE307">
        <v>0</v>
      </c>
      <c r="BF307" t="s">
        <v>15315</v>
      </c>
      <c r="BG307" t="s">
        <v>15316</v>
      </c>
      <c r="BH307" t="s">
        <v>15317</v>
      </c>
      <c r="BL307" t="s">
        <v>132</v>
      </c>
      <c r="BM307" t="s">
        <v>132</v>
      </c>
      <c r="BN307" t="s">
        <v>132</v>
      </c>
      <c r="BS307">
        <v>0</v>
      </c>
      <c r="BT307">
        <v>0</v>
      </c>
      <c r="BU307">
        <v>0</v>
      </c>
      <c r="BV307">
        <v>0</v>
      </c>
      <c r="BW307">
        <v>0</v>
      </c>
      <c r="BX307">
        <v>0</v>
      </c>
      <c r="BY307">
        <v>1</v>
      </c>
      <c r="CB307" t="s">
        <v>132</v>
      </c>
      <c r="CD307" t="s">
        <v>131</v>
      </c>
      <c r="CE307">
        <v>0</v>
      </c>
      <c r="CJ307" t="s">
        <v>132</v>
      </c>
      <c r="CP307">
        <v>1999</v>
      </c>
      <c r="CQ307">
        <v>0</v>
      </c>
      <c r="CR307">
        <v>0</v>
      </c>
      <c r="CS307">
        <v>0</v>
      </c>
      <c r="CT307">
        <v>0</v>
      </c>
    </row>
    <row r="308" spans="1:98" ht="15" customHeight="1" x14ac:dyDescent="0.2">
      <c r="A308" t="s">
        <v>25263</v>
      </c>
      <c r="B308" s="1" t="s">
        <v>19029</v>
      </c>
      <c r="C308">
        <v>9830400</v>
      </c>
      <c r="G308" t="s">
        <v>2068</v>
      </c>
      <c r="H308" t="s">
        <v>193</v>
      </c>
      <c r="I308" t="s">
        <v>103</v>
      </c>
      <c r="J308" t="s">
        <v>6397</v>
      </c>
      <c r="K308">
        <v>16</v>
      </c>
      <c r="L308" t="s">
        <v>25264</v>
      </c>
      <c r="M308" t="s">
        <v>25265</v>
      </c>
      <c r="N308" t="s">
        <v>25266</v>
      </c>
      <c r="O308" t="s">
        <v>25267</v>
      </c>
      <c r="P308">
        <v>663</v>
      </c>
      <c r="Q308" t="s">
        <v>25268</v>
      </c>
      <c r="R308" t="s">
        <v>25269</v>
      </c>
      <c r="S308" t="s">
        <v>25270</v>
      </c>
      <c r="T308">
        <v>25</v>
      </c>
      <c r="U308">
        <v>31</v>
      </c>
      <c r="V308">
        <v>25</v>
      </c>
      <c r="X308" t="s">
        <v>25271</v>
      </c>
      <c r="Y308" t="s">
        <v>223</v>
      </c>
      <c r="Z308" t="s">
        <v>25272</v>
      </c>
      <c r="AA308" t="s">
        <v>11157</v>
      </c>
      <c r="AB308">
        <v>41</v>
      </c>
      <c r="AD308" t="s">
        <v>1541</v>
      </c>
      <c r="AF308" t="s">
        <v>25273</v>
      </c>
      <c r="AG308" t="s">
        <v>25274</v>
      </c>
      <c r="AH308" t="s">
        <v>202</v>
      </c>
      <c r="AI308" t="s">
        <v>202</v>
      </c>
      <c r="AJ308" t="s">
        <v>25275</v>
      </c>
      <c r="AK308" t="s">
        <v>25276</v>
      </c>
      <c r="AM308" t="s">
        <v>25277</v>
      </c>
      <c r="AO308" t="s">
        <v>25278</v>
      </c>
      <c r="AQ308">
        <v>34</v>
      </c>
      <c r="AR308">
        <v>44</v>
      </c>
      <c r="AS308">
        <v>67</v>
      </c>
      <c r="AT308" t="s">
        <v>25279</v>
      </c>
      <c r="AU308" t="s">
        <v>25280</v>
      </c>
      <c r="AW308" t="s">
        <v>25281</v>
      </c>
      <c r="AX308" t="s">
        <v>25282</v>
      </c>
      <c r="AY308" t="s">
        <v>25283</v>
      </c>
      <c r="AZ308" t="s">
        <v>20428</v>
      </c>
      <c r="BA308" t="s">
        <v>25284</v>
      </c>
      <c r="BB308" t="s">
        <v>25285</v>
      </c>
      <c r="BC308" t="s">
        <v>25286</v>
      </c>
      <c r="BD308" t="s">
        <v>24172</v>
      </c>
      <c r="BE308">
        <v>0</v>
      </c>
      <c r="BF308" t="s">
        <v>25287</v>
      </c>
      <c r="BG308" t="s">
        <v>25288</v>
      </c>
      <c r="BH308" t="s">
        <v>25289</v>
      </c>
      <c r="BI308" t="s">
        <v>132</v>
      </c>
      <c r="BK308" t="s">
        <v>132</v>
      </c>
      <c r="BS308">
        <v>0</v>
      </c>
      <c r="BT308">
        <v>0</v>
      </c>
      <c r="BU308">
        <v>1</v>
      </c>
      <c r="BV308">
        <v>0</v>
      </c>
      <c r="BW308">
        <v>0</v>
      </c>
      <c r="BX308">
        <v>0</v>
      </c>
      <c r="BY308">
        <v>1</v>
      </c>
      <c r="CA308" t="s">
        <v>25290</v>
      </c>
      <c r="CD308" t="s">
        <v>131</v>
      </c>
      <c r="CE308">
        <v>0</v>
      </c>
      <c r="CJ308" t="s">
        <v>132</v>
      </c>
      <c r="CK308" t="s">
        <v>132</v>
      </c>
      <c r="CP308">
        <v>5206</v>
      </c>
      <c r="CQ308">
        <v>0</v>
      </c>
      <c r="CR308">
        <v>0</v>
      </c>
      <c r="CS308">
        <v>0</v>
      </c>
      <c r="CT308">
        <v>0</v>
      </c>
    </row>
    <row r="309" spans="1:98" ht="15" customHeight="1" x14ac:dyDescent="0.2">
      <c r="A309" t="s">
        <v>21077</v>
      </c>
      <c r="B309" s="1" t="s">
        <v>283</v>
      </c>
      <c r="C309">
        <v>600</v>
      </c>
      <c r="G309" t="s">
        <v>101</v>
      </c>
      <c r="H309" t="s">
        <v>1308</v>
      </c>
      <c r="I309" t="s">
        <v>261</v>
      </c>
      <c r="K309">
        <v>6</v>
      </c>
      <c r="L309" t="s">
        <v>4540</v>
      </c>
      <c r="N309" t="s">
        <v>1309</v>
      </c>
      <c r="O309" t="s">
        <v>1310</v>
      </c>
      <c r="P309">
        <v>22</v>
      </c>
      <c r="Q309" t="s">
        <v>4226</v>
      </c>
      <c r="R309" t="s">
        <v>1312</v>
      </c>
      <c r="S309" t="s">
        <v>5451</v>
      </c>
      <c r="T309">
        <v>5</v>
      </c>
      <c r="U309">
        <v>5</v>
      </c>
      <c r="V309">
        <v>2</v>
      </c>
      <c r="Z309" t="s">
        <v>837</v>
      </c>
      <c r="AA309" t="s">
        <v>21078</v>
      </c>
      <c r="AB309">
        <v>13</v>
      </c>
      <c r="AD309" t="s">
        <v>496</v>
      </c>
      <c r="AF309" t="s">
        <v>21079</v>
      </c>
      <c r="AH309" t="s">
        <v>1316</v>
      </c>
      <c r="AI309" t="s">
        <v>318</v>
      </c>
      <c r="AJ309" t="s">
        <v>21080</v>
      </c>
      <c r="AK309" t="s">
        <v>21081</v>
      </c>
      <c r="AO309" t="s">
        <v>21082</v>
      </c>
      <c r="AQ309">
        <v>3</v>
      </c>
      <c r="AR309">
        <v>3</v>
      </c>
      <c r="AS309" t="s">
        <v>4659</v>
      </c>
      <c r="AT309" t="s">
        <v>771</v>
      </c>
      <c r="AU309" t="s">
        <v>21083</v>
      </c>
      <c r="AW309" t="s">
        <v>8198</v>
      </c>
      <c r="AY309" t="s">
        <v>21084</v>
      </c>
      <c r="AZ309" t="s">
        <v>21085</v>
      </c>
      <c r="BA309" t="s">
        <v>255</v>
      </c>
      <c r="BB309" t="s">
        <v>21086</v>
      </c>
      <c r="BD309" t="s">
        <v>21001</v>
      </c>
      <c r="BE309">
        <v>0</v>
      </c>
      <c r="BF309" t="s">
        <v>21087</v>
      </c>
      <c r="BG309" t="s">
        <v>21088</v>
      </c>
      <c r="BH309" t="s">
        <v>21089</v>
      </c>
      <c r="BS309">
        <v>0</v>
      </c>
      <c r="BT309">
        <v>0</v>
      </c>
      <c r="BU309">
        <v>0</v>
      </c>
      <c r="BV309">
        <v>0</v>
      </c>
      <c r="BW309">
        <v>0</v>
      </c>
      <c r="BX309">
        <v>0</v>
      </c>
      <c r="BY309">
        <v>1</v>
      </c>
      <c r="CD309" t="s">
        <v>131</v>
      </c>
      <c r="CE309">
        <v>0</v>
      </c>
      <c r="CJ309" t="s">
        <v>132</v>
      </c>
      <c r="CP309">
        <v>3557</v>
      </c>
      <c r="CQ309">
        <v>0</v>
      </c>
      <c r="CR309">
        <v>0</v>
      </c>
      <c r="CS309">
        <v>0</v>
      </c>
      <c r="CT309">
        <v>0</v>
      </c>
    </row>
    <row r="310" spans="1:98" ht="15" customHeight="1" x14ac:dyDescent="0.2">
      <c r="A310" t="s">
        <v>31640</v>
      </c>
      <c r="B310" s="1" t="s">
        <v>306</v>
      </c>
      <c r="C310">
        <v>1600</v>
      </c>
      <c r="G310" t="s">
        <v>101</v>
      </c>
      <c r="H310" t="s">
        <v>102</v>
      </c>
      <c r="I310" t="s">
        <v>103</v>
      </c>
      <c r="J310" t="s">
        <v>7410</v>
      </c>
      <c r="K310">
        <v>4</v>
      </c>
      <c r="L310" t="s">
        <v>31641</v>
      </c>
      <c r="N310" t="s">
        <v>1098</v>
      </c>
      <c r="O310" t="s">
        <v>7169</v>
      </c>
      <c r="P310">
        <v>51</v>
      </c>
      <c r="Q310" t="s">
        <v>4352</v>
      </c>
      <c r="S310" t="s">
        <v>31642</v>
      </c>
      <c r="T310">
        <v>5</v>
      </c>
      <c r="U310">
        <v>9</v>
      </c>
      <c r="V310">
        <v>7</v>
      </c>
      <c r="W310" t="s">
        <v>3516</v>
      </c>
      <c r="Y310" t="s">
        <v>7505</v>
      </c>
      <c r="Z310" t="s">
        <v>375</v>
      </c>
      <c r="AA310" t="s">
        <v>7417</v>
      </c>
      <c r="AB310">
        <v>16</v>
      </c>
      <c r="AD310" t="s">
        <v>766</v>
      </c>
      <c r="AE310" t="s">
        <v>26684</v>
      </c>
      <c r="AF310" t="s">
        <v>31643</v>
      </c>
      <c r="AH310" t="s">
        <v>114</v>
      </c>
      <c r="AI310" t="s">
        <v>114</v>
      </c>
      <c r="AJ310" t="s">
        <v>31644</v>
      </c>
      <c r="AK310" t="s">
        <v>31645</v>
      </c>
      <c r="AO310" t="s">
        <v>31646</v>
      </c>
      <c r="AQ310">
        <v>6</v>
      </c>
      <c r="AR310">
        <v>8</v>
      </c>
      <c r="AS310">
        <v>22</v>
      </c>
      <c r="AT310" t="s">
        <v>31647</v>
      </c>
      <c r="AU310" t="s">
        <v>31648</v>
      </c>
      <c r="AV310" t="s">
        <v>31649</v>
      </c>
      <c r="AW310" t="s">
        <v>31650</v>
      </c>
      <c r="AX310" t="s">
        <v>31651</v>
      </c>
      <c r="AY310" t="s">
        <v>7497</v>
      </c>
      <c r="AZ310" t="s">
        <v>31652</v>
      </c>
      <c r="BA310" t="s">
        <v>31653</v>
      </c>
      <c r="BB310" t="s">
        <v>31654</v>
      </c>
      <c r="BC310" t="s">
        <v>7427</v>
      </c>
      <c r="BD310" t="s">
        <v>31655</v>
      </c>
      <c r="BE310">
        <v>0</v>
      </c>
      <c r="BF310" t="s">
        <v>31656</v>
      </c>
      <c r="BG310" t="s">
        <v>31657</v>
      </c>
      <c r="BH310" t="s">
        <v>31658</v>
      </c>
      <c r="BS310">
        <v>0</v>
      </c>
      <c r="BT310">
        <v>0</v>
      </c>
      <c r="BU310">
        <v>0</v>
      </c>
      <c r="BV310">
        <v>0</v>
      </c>
      <c r="BW310">
        <v>0</v>
      </c>
      <c r="BX310">
        <v>0</v>
      </c>
      <c r="BY310">
        <v>1</v>
      </c>
      <c r="CD310" t="s">
        <v>132</v>
      </c>
      <c r="CE310">
        <v>0</v>
      </c>
      <c r="CF310" t="s">
        <v>132</v>
      </c>
      <c r="CJ310" t="s">
        <v>132</v>
      </c>
      <c r="CK310" t="s">
        <v>132</v>
      </c>
      <c r="CP310">
        <v>6918</v>
      </c>
      <c r="CQ310">
        <v>0</v>
      </c>
      <c r="CR310">
        <v>0</v>
      </c>
      <c r="CS310">
        <v>0</v>
      </c>
      <c r="CT310">
        <v>0</v>
      </c>
    </row>
    <row r="311" spans="1:98" ht="15" customHeight="1" x14ac:dyDescent="0.2">
      <c r="A311" t="s">
        <v>22487</v>
      </c>
      <c r="B311" s="1" t="s">
        <v>1246</v>
      </c>
      <c r="C311">
        <v>102400</v>
      </c>
      <c r="G311" t="s">
        <v>101</v>
      </c>
      <c r="H311" t="s">
        <v>193</v>
      </c>
      <c r="I311" t="s">
        <v>103</v>
      </c>
      <c r="J311" t="s">
        <v>7410</v>
      </c>
      <c r="K311">
        <v>5</v>
      </c>
      <c r="L311" t="s">
        <v>22488</v>
      </c>
      <c r="N311" t="s">
        <v>22489</v>
      </c>
      <c r="O311" t="s">
        <v>22490</v>
      </c>
      <c r="P311">
        <v>283</v>
      </c>
      <c r="Q311" t="s">
        <v>16646</v>
      </c>
      <c r="S311" t="s">
        <v>22491</v>
      </c>
      <c r="T311">
        <v>20</v>
      </c>
      <c r="U311">
        <v>14</v>
      </c>
      <c r="V311">
        <v>19</v>
      </c>
      <c r="W311" t="s">
        <v>3516</v>
      </c>
      <c r="Y311" t="s">
        <v>7440</v>
      </c>
      <c r="Z311" t="s">
        <v>375</v>
      </c>
      <c r="AA311" t="s">
        <v>7417</v>
      </c>
      <c r="AB311">
        <v>28</v>
      </c>
      <c r="AD311" t="s">
        <v>249</v>
      </c>
      <c r="AE311" t="s">
        <v>22492</v>
      </c>
      <c r="AF311" t="s">
        <v>22493</v>
      </c>
      <c r="AG311" t="s">
        <v>22494</v>
      </c>
      <c r="AH311" t="s">
        <v>202</v>
      </c>
      <c r="AI311" t="s">
        <v>114</v>
      </c>
      <c r="AJ311" t="s">
        <v>22495</v>
      </c>
      <c r="AK311" t="s">
        <v>22496</v>
      </c>
      <c r="AO311" t="s">
        <v>22497</v>
      </c>
      <c r="AQ311">
        <v>21</v>
      </c>
      <c r="AR311">
        <v>32</v>
      </c>
      <c r="AS311" t="s">
        <v>1947</v>
      </c>
      <c r="AT311" t="s">
        <v>22498</v>
      </c>
      <c r="AU311" t="s">
        <v>22499</v>
      </c>
      <c r="AW311" t="s">
        <v>7423</v>
      </c>
      <c r="AX311" t="s">
        <v>22500</v>
      </c>
      <c r="AY311" t="s">
        <v>16313</v>
      </c>
      <c r="AZ311" t="s">
        <v>22501</v>
      </c>
      <c r="BA311" t="s">
        <v>22502</v>
      </c>
      <c r="BB311" t="s">
        <v>22503</v>
      </c>
      <c r="BC311" t="s">
        <v>7427</v>
      </c>
      <c r="BD311" t="s">
        <v>22504</v>
      </c>
      <c r="BE311">
        <v>0</v>
      </c>
      <c r="BF311" t="s">
        <v>22505</v>
      </c>
      <c r="BG311" t="s">
        <v>22506</v>
      </c>
      <c r="BH311" t="s">
        <v>22507</v>
      </c>
      <c r="BI311" t="s">
        <v>132</v>
      </c>
      <c r="BK311" t="s">
        <v>132</v>
      </c>
      <c r="BS311">
        <v>0</v>
      </c>
      <c r="BT311">
        <v>0</v>
      </c>
      <c r="BU311">
        <v>0</v>
      </c>
      <c r="BV311">
        <v>0</v>
      </c>
      <c r="BW311">
        <v>0</v>
      </c>
      <c r="BX311">
        <v>0</v>
      </c>
      <c r="BY311">
        <v>1</v>
      </c>
      <c r="CD311" t="s">
        <v>131</v>
      </c>
      <c r="CE311">
        <v>0</v>
      </c>
      <c r="CF311" t="s">
        <v>132</v>
      </c>
      <c r="CJ311" t="s">
        <v>132</v>
      </c>
      <c r="CK311" t="s">
        <v>132</v>
      </c>
      <c r="CP311">
        <v>4411</v>
      </c>
      <c r="CQ311">
        <v>0</v>
      </c>
      <c r="CR311">
        <v>0</v>
      </c>
      <c r="CS311">
        <v>0</v>
      </c>
      <c r="CT311">
        <v>0</v>
      </c>
    </row>
    <row r="312" spans="1:98" ht="15" customHeight="1" x14ac:dyDescent="0.2">
      <c r="A312" t="s">
        <v>7431</v>
      </c>
      <c r="B312" s="1" t="s">
        <v>2051</v>
      </c>
      <c r="C312">
        <v>51200</v>
      </c>
      <c r="G312" t="s">
        <v>101</v>
      </c>
      <c r="H312" t="s">
        <v>102</v>
      </c>
      <c r="I312" t="s">
        <v>103</v>
      </c>
      <c r="J312" t="s">
        <v>7432</v>
      </c>
      <c r="K312">
        <v>8</v>
      </c>
      <c r="L312" t="s">
        <v>7433</v>
      </c>
      <c r="M312" t="s">
        <v>7434</v>
      </c>
      <c r="N312" t="s">
        <v>7435</v>
      </c>
      <c r="O312" t="s">
        <v>7436</v>
      </c>
      <c r="P312">
        <v>212</v>
      </c>
      <c r="Q312" t="s">
        <v>7437</v>
      </c>
      <c r="R312" t="s">
        <v>7438</v>
      </c>
      <c r="S312" t="s">
        <v>7439</v>
      </c>
      <c r="T312">
        <v>17</v>
      </c>
      <c r="U312">
        <v>16</v>
      </c>
      <c r="V312">
        <v>9</v>
      </c>
      <c r="W312" t="s">
        <v>170</v>
      </c>
      <c r="Y312" t="s">
        <v>7440</v>
      </c>
      <c r="Z312" t="s">
        <v>7441</v>
      </c>
      <c r="AA312" t="s">
        <v>7442</v>
      </c>
      <c r="AB312">
        <v>26</v>
      </c>
      <c r="AD312" t="s">
        <v>7443</v>
      </c>
      <c r="AF312" t="s">
        <v>7444</v>
      </c>
      <c r="AH312" t="s">
        <v>114</v>
      </c>
      <c r="AI312" t="s">
        <v>114</v>
      </c>
      <c r="AJ312" t="s">
        <v>7445</v>
      </c>
      <c r="AK312" t="s">
        <v>7446</v>
      </c>
      <c r="AO312" t="s">
        <v>7447</v>
      </c>
      <c r="AQ312">
        <v>17</v>
      </c>
      <c r="AR312">
        <v>26</v>
      </c>
      <c r="AS312" t="s">
        <v>7448</v>
      </c>
      <c r="AT312" t="s">
        <v>7449</v>
      </c>
      <c r="AU312" t="s">
        <v>7450</v>
      </c>
      <c r="AV312" t="s">
        <v>323</v>
      </c>
      <c r="AW312" t="s">
        <v>7451</v>
      </c>
      <c r="AX312" t="s">
        <v>7452</v>
      </c>
      <c r="AY312" t="s">
        <v>7453</v>
      </c>
      <c r="AZ312" t="s">
        <v>7454</v>
      </c>
      <c r="BA312" t="s">
        <v>7455</v>
      </c>
      <c r="BB312" t="s">
        <v>7456</v>
      </c>
      <c r="BC312" t="s">
        <v>7431</v>
      </c>
      <c r="BD312" t="s">
        <v>7316</v>
      </c>
      <c r="BE312">
        <v>0</v>
      </c>
      <c r="BF312" t="s">
        <v>7457</v>
      </c>
      <c r="BG312" t="s">
        <v>7458</v>
      </c>
      <c r="BH312" t="s">
        <v>7459</v>
      </c>
      <c r="BS312">
        <v>0</v>
      </c>
      <c r="BT312">
        <v>0</v>
      </c>
      <c r="BU312">
        <v>0</v>
      </c>
      <c r="BV312">
        <v>0</v>
      </c>
      <c r="BW312">
        <v>0</v>
      </c>
      <c r="BX312">
        <v>1</v>
      </c>
      <c r="BY312">
        <v>1</v>
      </c>
      <c r="CD312" t="s">
        <v>131</v>
      </c>
      <c r="CE312">
        <v>0</v>
      </c>
      <c r="CJ312" t="s">
        <v>132</v>
      </c>
      <c r="CO312" t="str">
        <f>HYPERLINK("http://www.d20pfsrd.com/bestiary/monster-listings/outsiders/agathion/agathion-cetaceal","Agathion, Cetaceal")</f>
        <v>Agathion, Cetaceal</v>
      </c>
      <c r="CP312">
        <v>1087</v>
      </c>
      <c r="CQ312">
        <v>0</v>
      </c>
      <c r="CR312">
        <v>0</v>
      </c>
      <c r="CS312">
        <v>0</v>
      </c>
      <c r="CT312">
        <v>0</v>
      </c>
    </row>
    <row r="313" spans="1:98" ht="15" customHeight="1" x14ac:dyDescent="0.2">
      <c r="A313" t="s">
        <v>8290</v>
      </c>
      <c r="B313" s="1" t="s">
        <v>1137</v>
      </c>
      <c r="C313">
        <v>2400</v>
      </c>
      <c r="G313" t="s">
        <v>1053</v>
      </c>
      <c r="H313" t="s">
        <v>193</v>
      </c>
      <c r="I313" t="s">
        <v>103</v>
      </c>
      <c r="J313" t="s">
        <v>8249</v>
      </c>
      <c r="K313">
        <v>1</v>
      </c>
      <c r="L313" t="s">
        <v>8291</v>
      </c>
      <c r="N313" t="s">
        <v>1902</v>
      </c>
      <c r="O313" t="s">
        <v>1903</v>
      </c>
      <c r="P313">
        <v>68</v>
      </c>
      <c r="Q313" t="s">
        <v>2525</v>
      </c>
      <c r="S313" t="s">
        <v>8292</v>
      </c>
      <c r="T313">
        <v>9</v>
      </c>
      <c r="U313">
        <v>3</v>
      </c>
      <c r="V313">
        <v>8</v>
      </c>
      <c r="Y313" t="s">
        <v>8293</v>
      </c>
      <c r="Z313" t="s">
        <v>8294</v>
      </c>
      <c r="AA313" t="s">
        <v>8257</v>
      </c>
      <c r="AD313" t="s">
        <v>249</v>
      </c>
      <c r="AF313" t="s">
        <v>8295</v>
      </c>
      <c r="AH313" t="s">
        <v>202</v>
      </c>
      <c r="AI313" t="s">
        <v>202</v>
      </c>
      <c r="AJ313" t="s">
        <v>8296</v>
      </c>
      <c r="AK313" t="s">
        <v>8297</v>
      </c>
      <c r="AO313" t="s">
        <v>8298</v>
      </c>
      <c r="AQ313">
        <v>8</v>
      </c>
      <c r="AR313">
        <v>13</v>
      </c>
      <c r="AS313">
        <v>24</v>
      </c>
      <c r="AT313" t="s">
        <v>8299</v>
      </c>
      <c r="AU313" t="s">
        <v>8300</v>
      </c>
      <c r="AW313" t="s">
        <v>8266</v>
      </c>
      <c r="AX313" t="s">
        <v>8301</v>
      </c>
      <c r="AY313" t="s">
        <v>4360</v>
      </c>
      <c r="AZ313" t="s">
        <v>670</v>
      </c>
      <c r="BA313" t="s">
        <v>255</v>
      </c>
      <c r="BB313" t="s">
        <v>8302</v>
      </c>
      <c r="BC313" t="s">
        <v>8269</v>
      </c>
      <c r="BD313" t="s">
        <v>7316</v>
      </c>
      <c r="BE313">
        <v>0</v>
      </c>
      <c r="BF313" t="s">
        <v>8303</v>
      </c>
      <c r="BG313" t="s">
        <v>8304</v>
      </c>
      <c r="BH313" t="s">
        <v>8305</v>
      </c>
      <c r="BS313">
        <v>0</v>
      </c>
      <c r="BT313">
        <v>0</v>
      </c>
      <c r="BU313">
        <v>0</v>
      </c>
      <c r="BV313">
        <v>0</v>
      </c>
      <c r="BW313">
        <v>0</v>
      </c>
      <c r="BX313">
        <v>0</v>
      </c>
      <c r="BY313">
        <v>1</v>
      </c>
      <c r="CD313" t="s">
        <v>131</v>
      </c>
      <c r="CE313">
        <v>0</v>
      </c>
      <c r="CJ313" t="s">
        <v>132</v>
      </c>
      <c r="CO313" t="str">
        <f>HYPERLINK("http://www.d20pfsrd.com/bestiary/monster-listings/outsiders/daemons/ceustodaemon","Daemon, Ceustodaemon")</f>
        <v>Daemon, Ceustodaemon</v>
      </c>
      <c r="CP313">
        <v>1142</v>
      </c>
      <c r="CQ313">
        <v>0</v>
      </c>
      <c r="CR313">
        <v>0</v>
      </c>
      <c r="CS313">
        <v>0</v>
      </c>
      <c r="CT313">
        <v>0</v>
      </c>
    </row>
    <row r="314" spans="1:98" ht="15" customHeight="1" x14ac:dyDescent="0.2">
      <c r="A314" t="s">
        <v>31253</v>
      </c>
      <c r="B314" s="1" t="s">
        <v>1137</v>
      </c>
      <c r="C314">
        <v>2400</v>
      </c>
      <c r="G314" t="s">
        <v>240</v>
      </c>
      <c r="H314" t="s">
        <v>193</v>
      </c>
      <c r="I314" t="s">
        <v>332</v>
      </c>
      <c r="K314">
        <v>0</v>
      </c>
      <c r="L314" t="s">
        <v>5442</v>
      </c>
      <c r="N314" t="s">
        <v>2589</v>
      </c>
      <c r="O314" t="s">
        <v>22590</v>
      </c>
      <c r="P314">
        <v>76</v>
      </c>
      <c r="Q314" t="s">
        <v>4728</v>
      </c>
      <c r="S314" t="s">
        <v>19126</v>
      </c>
      <c r="T314">
        <v>10</v>
      </c>
      <c r="U314">
        <v>6</v>
      </c>
      <c r="V314">
        <v>2</v>
      </c>
      <c r="AD314" t="s">
        <v>249</v>
      </c>
      <c r="AF314" t="s">
        <v>31254</v>
      </c>
      <c r="AH314" t="s">
        <v>202</v>
      </c>
      <c r="AI314" t="s">
        <v>202</v>
      </c>
      <c r="AO314" t="s">
        <v>31255</v>
      </c>
      <c r="AQ314">
        <v>6</v>
      </c>
      <c r="AR314" t="s">
        <v>28205</v>
      </c>
      <c r="AS314" t="s">
        <v>31256</v>
      </c>
      <c r="AT314" t="s">
        <v>31257</v>
      </c>
      <c r="AU314" t="s">
        <v>31258</v>
      </c>
      <c r="AY314" t="s">
        <v>445</v>
      </c>
      <c r="AZ314" t="s">
        <v>208</v>
      </c>
      <c r="BA314" t="s">
        <v>255</v>
      </c>
      <c r="BB314" t="s">
        <v>31259</v>
      </c>
      <c r="BC314" t="s">
        <v>10360</v>
      </c>
      <c r="BD314" t="s">
        <v>31220</v>
      </c>
      <c r="BE314">
        <v>0</v>
      </c>
      <c r="BG314" t="s">
        <v>31260</v>
      </c>
      <c r="BH314" t="s">
        <v>31261</v>
      </c>
      <c r="BS314">
        <v>0</v>
      </c>
      <c r="BT314">
        <v>1</v>
      </c>
      <c r="BU314">
        <v>0</v>
      </c>
      <c r="BV314">
        <v>0</v>
      </c>
      <c r="BW314">
        <v>0</v>
      </c>
      <c r="BX314">
        <v>0</v>
      </c>
      <c r="BY314">
        <v>1</v>
      </c>
      <c r="CD314" t="s">
        <v>132</v>
      </c>
      <c r="CE314">
        <v>0</v>
      </c>
      <c r="CF314" t="s">
        <v>132</v>
      </c>
      <c r="CJ314" t="s">
        <v>132</v>
      </c>
      <c r="CK314" t="s">
        <v>132</v>
      </c>
      <c r="CP314">
        <v>6776</v>
      </c>
      <c r="CQ314">
        <v>0</v>
      </c>
      <c r="CR314">
        <v>0</v>
      </c>
      <c r="CS314">
        <v>0</v>
      </c>
      <c r="CT314">
        <v>0</v>
      </c>
    </row>
    <row r="315" spans="1:98" ht="15" customHeight="1" x14ac:dyDescent="0.2">
      <c r="A315" t="s">
        <v>29353</v>
      </c>
      <c r="B315" s="1" t="s">
        <v>365</v>
      </c>
      <c r="C315">
        <v>1200</v>
      </c>
      <c r="G315" t="s">
        <v>366</v>
      </c>
      <c r="H315" t="s">
        <v>102</v>
      </c>
      <c r="I315" t="s">
        <v>103</v>
      </c>
      <c r="J315" t="s">
        <v>29354</v>
      </c>
      <c r="K315">
        <v>0</v>
      </c>
      <c r="L315" t="s">
        <v>1760</v>
      </c>
      <c r="N315" t="s">
        <v>9129</v>
      </c>
      <c r="O315" t="s">
        <v>9322</v>
      </c>
      <c r="P315">
        <v>42</v>
      </c>
      <c r="Q315" t="s">
        <v>3019</v>
      </c>
      <c r="S315" t="s">
        <v>29355</v>
      </c>
      <c r="T315">
        <v>7</v>
      </c>
      <c r="U315">
        <v>1</v>
      </c>
      <c r="V315">
        <v>7</v>
      </c>
      <c r="W315" t="s">
        <v>29356</v>
      </c>
      <c r="Y315" t="s">
        <v>29144</v>
      </c>
      <c r="AA315" t="s">
        <v>174</v>
      </c>
      <c r="AB315">
        <v>15</v>
      </c>
      <c r="AD315" t="s">
        <v>496</v>
      </c>
      <c r="AF315" t="s">
        <v>29357</v>
      </c>
      <c r="AH315" t="s">
        <v>114</v>
      </c>
      <c r="AI315" t="s">
        <v>114</v>
      </c>
      <c r="AJ315" t="s">
        <v>29358</v>
      </c>
      <c r="AK315" t="s">
        <v>29359</v>
      </c>
      <c r="AO315" t="s">
        <v>29360</v>
      </c>
      <c r="AQ315">
        <v>5</v>
      </c>
      <c r="AR315">
        <v>8</v>
      </c>
      <c r="AS315">
        <v>18</v>
      </c>
      <c r="AT315" t="s">
        <v>19009</v>
      </c>
      <c r="AU315" t="s">
        <v>29361</v>
      </c>
      <c r="AW315" t="s">
        <v>29362</v>
      </c>
      <c r="AX315" t="s">
        <v>29363</v>
      </c>
      <c r="AY315" t="s">
        <v>384</v>
      </c>
      <c r="AZ315" t="s">
        <v>10691</v>
      </c>
      <c r="BA315" t="s">
        <v>29364</v>
      </c>
      <c r="BB315" t="s">
        <v>29365</v>
      </c>
      <c r="BD315" t="s">
        <v>28893</v>
      </c>
      <c r="BE315">
        <v>0</v>
      </c>
      <c r="BF315" t="s">
        <v>29366</v>
      </c>
      <c r="BG315" t="s">
        <v>29367</v>
      </c>
      <c r="BH315" t="s">
        <v>29368</v>
      </c>
      <c r="BI315" t="s">
        <v>132</v>
      </c>
      <c r="BS315">
        <v>0</v>
      </c>
      <c r="BT315">
        <v>0</v>
      </c>
      <c r="BU315">
        <v>0</v>
      </c>
      <c r="BV315">
        <v>0</v>
      </c>
      <c r="BW315">
        <v>0</v>
      </c>
      <c r="BX315">
        <v>0</v>
      </c>
      <c r="BY315">
        <v>1</v>
      </c>
      <c r="CD315" t="s">
        <v>132</v>
      </c>
      <c r="CE315">
        <v>0</v>
      </c>
      <c r="CF315" t="s">
        <v>132</v>
      </c>
      <c r="CJ315" t="s">
        <v>132</v>
      </c>
      <c r="CK315" t="s">
        <v>132</v>
      </c>
      <c r="CP315">
        <v>6013</v>
      </c>
      <c r="CQ315">
        <v>0</v>
      </c>
      <c r="CR315">
        <v>0</v>
      </c>
      <c r="CS315">
        <v>0</v>
      </c>
      <c r="CT315">
        <v>0</v>
      </c>
    </row>
    <row r="316" spans="1:98" ht="15" customHeight="1" x14ac:dyDescent="0.2">
      <c r="A316" t="s">
        <v>30893</v>
      </c>
      <c r="B316" s="1" t="s">
        <v>1845</v>
      </c>
      <c r="C316">
        <v>153600</v>
      </c>
      <c r="G316" t="s">
        <v>240</v>
      </c>
      <c r="H316" t="s">
        <v>3932</v>
      </c>
      <c r="I316" t="s">
        <v>241</v>
      </c>
      <c r="J316" t="s">
        <v>24535</v>
      </c>
      <c r="K316">
        <v>1</v>
      </c>
      <c r="L316" t="s">
        <v>4922</v>
      </c>
      <c r="M316" t="s">
        <v>30894</v>
      </c>
      <c r="N316" t="s">
        <v>30895</v>
      </c>
      <c r="O316" t="s">
        <v>30896</v>
      </c>
      <c r="P316">
        <v>273</v>
      </c>
      <c r="Q316" t="s">
        <v>30897</v>
      </c>
      <c r="S316" t="s">
        <v>457</v>
      </c>
      <c r="T316">
        <v>6</v>
      </c>
      <c r="U316">
        <v>7</v>
      </c>
      <c r="V316">
        <v>7</v>
      </c>
      <c r="Y316" t="s">
        <v>10523</v>
      </c>
      <c r="Z316" t="s">
        <v>248</v>
      </c>
      <c r="AD316" t="s">
        <v>30898</v>
      </c>
      <c r="AF316" t="s">
        <v>30899</v>
      </c>
      <c r="AH316" t="s">
        <v>249</v>
      </c>
      <c r="AI316" t="s">
        <v>249</v>
      </c>
      <c r="AJ316" t="s">
        <v>30900</v>
      </c>
      <c r="AK316" t="s">
        <v>30901</v>
      </c>
      <c r="AO316" t="s">
        <v>30902</v>
      </c>
      <c r="AQ316">
        <v>19</v>
      </c>
      <c r="AR316">
        <v>46</v>
      </c>
      <c r="AS316" t="s">
        <v>7386</v>
      </c>
      <c r="AT316" t="s">
        <v>30903</v>
      </c>
      <c r="AU316" t="s">
        <v>30904</v>
      </c>
      <c r="AW316" t="s">
        <v>30905</v>
      </c>
      <c r="AX316" t="s">
        <v>30906</v>
      </c>
      <c r="AY316" t="s">
        <v>3178</v>
      </c>
      <c r="AZ316" t="s">
        <v>30907</v>
      </c>
      <c r="BA316" t="s">
        <v>255</v>
      </c>
      <c r="BB316" t="s">
        <v>30908</v>
      </c>
      <c r="BD316" t="s">
        <v>30909</v>
      </c>
      <c r="BE316">
        <v>0</v>
      </c>
      <c r="BF316" t="s">
        <v>30910</v>
      </c>
      <c r="BG316" t="s">
        <v>30911</v>
      </c>
      <c r="BH316" t="s">
        <v>30912</v>
      </c>
      <c r="BS316">
        <v>0</v>
      </c>
      <c r="BT316">
        <v>0</v>
      </c>
      <c r="BU316">
        <v>0</v>
      </c>
      <c r="BV316">
        <v>1</v>
      </c>
      <c r="BW316">
        <v>0</v>
      </c>
      <c r="BX316">
        <v>1</v>
      </c>
      <c r="BY316">
        <v>1</v>
      </c>
      <c r="CD316" t="s">
        <v>132</v>
      </c>
      <c r="CE316">
        <v>0</v>
      </c>
      <c r="CF316" t="s">
        <v>132</v>
      </c>
      <c r="CJ316" t="s">
        <v>132</v>
      </c>
      <c r="CK316" t="s">
        <v>132</v>
      </c>
      <c r="CP316">
        <v>6620</v>
      </c>
      <c r="CQ316">
        <v>0</v>
      </c>
      <c r="CR316">
        <v>7</v>
      </c>
      <c r="CS316">
        <v>1</v>
      </c>
      <c r="CT316">
        <v>0</v>
      </c>
    </row>
    <row r="317" spans="1:98" ht="15" customHeight="1" x14ac:dyDescent="0.2">
      <c r="A317" t="s">
        <v>24465</v>
      </c>
      <c r="B317" s="1" t="s">
        <v>1117</v>
      </c>
      <c r="C317">
        <v>400</v>
      </c>
      <c r="G317" t="s">
        <v>1053</v>
      </c>
      <c r="H317" t="s">
        <v>393</v>
      </c>
      <c r="I317" t="s">
        <v>2390</v>
      </c>
      <c r="J317" t="s">
        <v>23273</v>
      </c>
      <c r="K317">
        <v>3</v>
      </c>
      <c r="L317" t="s">
        <v>1016</v>
      </c>
      <c r="M317" t="s">
        <v>24466</v>
      </c>
      <c r="N317" t="s">
        <v>4417</v>
      </c>
      <c r="O317" t="s">
        <v>4418</v>
      </c>
      <c r="P317">
        <v>19</v>
      </c>
      <c r="Q317" t="s">
        <v>9645</v>
      </c>
      <c r="S317" t="s">
        <v>14926</v>
      </c>
      <c r="T317">
        <v>1</v>
      </c>
      <c r="U317">
        <v>6</v>
      </c>
      <c r="V317">
        <v>5</v>
      </c>
      <c r="AD317" t="s">
        <v>24467</v>
      </c>
      <c r="AF317" t="s">
        <v>24468</v>
      </c>
      <c r="AG317" t="s">
        <v>24469</v>
      </c>
      <c r="AH317" t="s">
        <v>114</v>
      </c>
      <c r="AI317" t="s">
        <v>114</v>
      </c>
      <c r="AJ317" t="s">
        <v>24470</v>
      </c>
      <c r="AK317" t="s">
        <v>24471</v>
      </c>
      <c r="AO317" t="s">
        <v>24472</v>
      </c>
      <c r="AQ317">
        <v>1</v>
      </c>
      <c r="AR317">
        <v>-2</v>
      </c>
      <c r="AS317">
        <v>11</v>
      </c>
      <c r="AT317" t="s">
        <v>24473</v>
      </c>
      <c r="AU317" t="s">
        <v>24474</v>
      </c>
      <c r="AV317" t="s">
        <v>24475</v>
      </c>
      <c r="AW317" t="s">
        <v>24476</v>
      </c>
      <c r="AY317" t="s">
        <v>5248</v>
      </c>
      <c r="AZ317" t="s">
        <v>24477</v>
      </c>
      <c r="BA317" t="s">
        <v>426</v>
      </c>
      <c r="BB317" t="s">
        <v>24478</v>
      </c>
      <c r="BD317" t="s">
        <v>24172</v>
      </c>
      <c r="BE317">
        <v>0</v>
      </c>
      <c r="BF317" t="s">
        <v>24479</v>
      </c>
      <c r="BG317" t="s">
        <v>24480</v>
      </c>
      <c r="BH317" t="s">
        <v>24481</v>
      </c>
      <c r="BI317" t="s">
        <v>132</v>
      </c>
      <c r="BK317" t="s">
        <v>132</v>
      </c>
      <c r="BS317">
        <v>0</v>
      </c>
      <c r="BT317">
        <v>0</v>
      </c>
      <c r="BU317">
        <v>1</v>
      </c>
      <c r="BV317">
        <v>1</v>
      </c>
      <c r="BW317">
        <v>0</v>
      </c>
      <c r="BX317">
        <v>0</v>
      </c>
      <c r="BY317">
        <v>1</v>
      </c>
      <c r="CD317" t="s">
        <v>131</v>
      </c>
      <c r="CE317">
        <v>0</v>
      </c>
      <c r="CF317" t="s">
        <v>132</v>
      </c>
      <c r="CJ317" t="s">
        <v>132</v>
      </c>
      <c r="CK317" t="s">
        <v>132</v>
      </c>
      <c r="CP317">
        <v>5154</v>
      </c>
      <c r="CQ317">
        <v>0</v>
      </c>
      <c r="CR317">
        <v>1</v>
      </c>
      <c r="CS317">
        <v>1</v>
      </c>
      <c r="CT317">
        <v>0</v>
      </c>
    </row>
    <row r="318" spans="1:98" ht="15" customHeight="1" x14ac:dyDescent="0.2">
      <c r="A318" t="s">
        <v>12345</v>
      </c>
      <c r="B318" s="1" t="s">
        <v>99</v>
      </c>
      <c r="C318">
        <v>200</v>
      </c>
      <c r="D318" t="s">
        <v>24482</v>
      </c>
      <c r="E318" t="s">
        <v>24483</v>
      </c>
      <c r="G318" t="s">
        <v>3133</v>
      </c>
      <c r="H318" t="s">
        <v>102</v>
      </c>
      <c r="I318" t="s">
        <v>701</v>
      </c>
      <c r="J318" t="s">
        <v>12346</v>
      </c>
      <c r="K318">
        <v>-1</v>
      </c>
      <c r="L318" t="s">
        <v>3328</v>
      </c>
      <c r="N318" t="s">
        <v>12347</v>
      </c>
      <c r="O318" t="s">
        <v>12348</v>
      </c>
      <c r="P318">
        <v>8</v>
      </c>
      <c r="Q318" t="s">
        <v>9912</v>
      </c>
      <c r="S318" t="s">
        <v>24484</v>
      </c>
      <c r="T318">
        <v>1</v>
      </c>
      <c r="U318">
        <v>-1</v>
      </c>
      <c r="V318">
        <v>4</v>
      </c>
      <c r="AD318" t="s">
        <v>249</v>
      </c>
      <c r="AF318" t="s">
        <v>24485</v>
      </c>
      <c r="AH318" t="s">
        <v>114</v>
      </c>
      <c r="AI318" t="s">
        <v>114</v>
      </c>
      <c r="AJ318" t="s">
        <v>12349</v>
      </c>
      <c r="AM318" t="s">
        <v>24486</v>
      </c>
      <c r="AO318" t="s">
        <v>24487</v>
      </c>
      <c r="AQ318">
        <v>0</v>
      </c>
      <c r="AR318">
        <v>0</v>
      </c>
      <c r="AS318">
        <v>9</v>
      </c>
      <c r="AT318" t="s">
        <v>12350</v>
      </c>
      <c r="AU318" t="s">
        <v>24488</v>
      </c>
      <c r="AW318" t="s">
        <v>24489</v>
      </c>
      <c r="AX318" t="s">
        <v>24490</v>
      </c>
      <c r="AY318" t="s">
        <v>298</v>
      </c>
      <c r="AZ318" t="s">
        <v>670</v>
      </c>
      <c r="BA318" t="s">
        <v>24491</v>
      </c>
      <c r="BB318" t="s">
        <v>24492</v>
      </c>
      <c r="BD318" t="s">
        <v>24172</v>
      </c>
      <c r="BE318">
        <v>0</v>
      </c>
      <c r="BG318" t="s">
        <v>24493</v>
      </c>
      <c r="BH318" t="s">
        <v>24494</v>
      </c>
      <c r="BI318" t="s">
        <v>132</v>
      </c>
      <c r="BK318" t="s">
        <v>132</v>
      </c>
      <c r="BS318">
        <v>1</v>
      </c>
      <c r="BT318">
        <v>0</v>
      </c>
      <c r="BU318">
        <v>0</v>
      </c>
      <c r="BV318">
        <v>0</v>
      </c>
      <c r="BW318">
        <v>0</v>
      </c>
      <c r="BX318">
        <v>0</v>
      </c>
      <c r="BY318">
        <v>1</v>
      </c>
      <c r="CD318" t="s">
        <v>131</v>
      </c>
      <c r="CE318">
        <v>0</v>
      </c>
      <c r="CI318" t="s">
        <v>24495</v>
      </c>
      <c r="CJ318" t="s">
        <v>132</v>
      </c>
      <c r="CK318" t="s">
        <v>132</v>
      </c>
      <c r="CP318">
        <v>5155</v>
      </c>
      <c r="CQ318">
        <v>0</v>
      </c>
      <c r="CR318">
        <v>0</v>
      </c>
      <c r="CS318">
        <v>0</v>
      </c>
      <c r="CT318">
        <v>0</v>
      </c>
    </row>
    <row r="319" spans="1:98" ht="15" customHeight="1" x14ac:dyDescent="0.2">
      <c r="A319" t="s">
        <v>8111</v>
      </c>
      <c r="B319" s="1" t="s">
        <v>134</v>
      </c>
      <c r="C319">
        <v>3200</v>
      </c>
      <c r="G319" t="s">
        <v>923</v>
      </c>
      <c r="H319" t="s">
        <v>102</v>
      </c>
      <c r="I319" t="s">
        <v>103</v>
      </c>
      <c r="J319" t="s">
        <v>6594</v>
      </c>
      <c r="K319">
        <v>6</v>
      </c>
      <c r="L319" t="s">
        <v>2535</v>
      </c>
      <c r="N319" t="s">
        <v>1329</v>
      </c>
      <c r="O319" t="s">
        <v>8112</v>
      </c>
      <c r="P319">
        <v>85</v>
      </c>
      <c r="Q319" t="s">
        <v>477</v>
      </c>
      <c r="S319" t="s">
        <v>8113</v>
      </c>
      <c r="T319">
        <v>9</v>
      </c>
      <c r="U319">
        <v>8</v>
      </c>
      <c r="V319">
        <v>4</v>
      </c>
      <c r="X319" t="s">
        <v>8114</v>
      </c>
      <c r="AB319">
        <v>18</v>
      </c>
      <c r="AD319" t="s">
        <v>496</v>
      </c>
      <c r="AF319" t="s">
        <v>8115</v>
      </c>
      <c r="AH319" t="s">
        <v>114</v>
      </c>
      <c r="AI319" t="s">
        <v>114</v>
      </c>
      <c r="AO319" t="s">
        <v>8116</v>
      </c>
      <c r="AQ319">
        <v>9</v>
      </c>
      <c r="AR319">
        <v>12</v>
      </c>
      <c r="AS319" t="s">
        <v>5050</v>
      </c>
      <c r="AT319" t="s">
        <v>8117</v>
      </c>
      <c r="AU319" t="s">
        <v>8118</v>
      </c>
      <c r="AY319" t="s">
        <v>298</v>
      </c>
      <c r="AZ319" t="s">
        <v>8119</v>
      </c>
      <c r="BA319" t="s">
        <v>255</v>
      </c>
      <c r="BB319" t="s">
        <v>8120</v>
      </c>
      <c r="BD319" t="s">
        <v>7316</v>
      </c>
      <c r="BE319">
        <v>0</v>
      </c>
      <c r="BF319" t="s">
        <v>8121</v>
      </c>
      <c r="BG319" t="s">
        <v>8122</v>
      </c>
      <c r="BH319" t="s">
        <v>8123</v>
      </c>
      <c r="BS319">
        <v>0</v>
      </c>
      <c r="BT319">
        <v>0</v>
      </c>
      <c r="BU319">
        <v>0</v>
      </c>
      <c r="BV319">
        <v>0</v>
      </c>
      <c r="BW319">
        <v>0</v>
      </c>
      <c r="BX319">
        <v>0</v>
      </c>
      <c r="BY319">
        <v>1</v>
      </c>
      <c r="CD319" t="s">
        <v>131</v>
      </c>
      <c r="CE319">
        <v>0</v>
      </c>
      <c r="CJ319" t="s">
        <v>132</v>
      </c>
      <c r="CO319" t="str">
        <f>HYPERLINK("http://www.d20pfsrd.com/bestiary/monster-listings/outsiders/chaos-beast","Chaos Beast")</f>
        <v>Chaos Beast</v>
      </c>
      <c r="CP319">
        <v>1130</v>
      </c>
      <c r="CQ319">
        <v>0</v>
      </c>
      <c r="CR319">
        <v>0</v>
      </c>
      <c r="CS319">
        <v>0</v>
      </c>
      <c r="CT319">
        <v>0</v>
      </c>
    </row>
    <row r="320" spans="1:98" ht="15" customHeight="1" x14ac:dyDescent="0.2">
      <c r="A320" t="s">
        <v>12384</v>
      </c>
      <c r="B320" s="1" t="s">
        <v>283</v>
      </c>
      <c r="C320">
        <v>600</v>
      </c>
      <c r="G320" t="s">
        <v>575</v>
      </c>
      <c r="H320" t="s">
        <v>393</v>
      </c>
      <c r="I320" t="s">
        <v>701</v>
      </c>
      <c r="J320" t="s">
        <v>12385</v>
      </c>
      <c r="K320">
        <v>1</v>
      </c>
      <c r="L320" t="s">
        <v>12386</v>
      </c>
      <c r="N320" t="s">
        <v>6727</v>
      </c>
      <c r="O320" t="s">
        <v>6728</v>
      </c>
      <c r="P320">
        <v>19</v>
      </c>
      <c r="Q320" t="s">
        <v>336</v>
      </c>
      <c r="S320" t="s">
        <v>2437</v>
      </c>
      <c r="T320">
        <v>3</v>
      </c>
      <c r="U320">
        <v>4</v>
      </c>
      <c r="V320">
        <v>2</v>
      </c>
      <c r="AD320" t="s">
        <v>316</v>
      </c>
      <c r="AF320" t="s">
        <v>12387</v>
      </c>
      <c r="AG320" t="s">
        <v>12388</v>
      </c>
      <c r="AH320" t="s">
        <v>114</v>
      </c>
      <c r="AI320" t="s">
        <v>114</v>
      </c>
      <c r="AJ320" t="s">
        <v>12389</v>
      </c>
      <c r="AO320" t="s">
        <v>12390</v>
      </c>
      <c r="AQ320">
        <v>2</v>
      </c>
      <c r="AR320">
        <v>3</v>
      </c>
      <c r="AS320">
        <v>14</v>
      </c>
      <c r="AT320" t="s">
        <v>12391</v>
      </c>
      <c r="AU320" t="s">
        <v>12392</v>
      </c>
      <c r="AV320" t="s">
        <v>519</v>
      </c>
      <c r="AW320" t="s">
        <v>7177</v>
      </c>
      <c r="AY320" t="s">
        <v>342</v>
      </c>
      <c r="AZ320" t="s">
        <v>12393</v>
      </c>
      <c r="BA320" t="s">
        <v>426</v>
      </c>
      <c r="BB320" t="s">
        <v>12394</v>
      </c>
      <c r="BD320" t="s">
        <v>12359</v>
      </c>
      <c r="BE320">
        <v>0</v>
      </c>
      <c r="BF320" t="s">
        <v>12395</v>
      </c>
      <c r="BG320" t="s">
        <v>12396</v>
      </c>
      <c r="BH320" t="s">
        <v>12397</v>
      </c>
      <c r="BS320">
        <v>0</v>
      </c>
      <c r="BT320">
        <v>0</v>
      </c>
      <c r="BU320">
        <v>0</v>
      </c>
      <c r="BV320">
        <v>1</v>
      </c>
      <c r="BW320">
        <v>0</v>
      </c>
      <c r="BX320">
        <v>0</v>
      </c>
      <c r="BY320">
        <v>1</v>
      </c>
      <c r="CD320" t="s">
        <v>131</v>
      </c>
      <c r="CE320">
        <v>0</v>
      </c>
      <c r="CJ320" t="s">
        <v>132</v>
      </c>
      <c r="CP320">
        <v>1510</v>
      </c>
      <c r="CQ320">
        <v>0</v>
      </c>
      <c r="CR320">
        <v>0</v>
      </c>
      <c r="CS320">
        <v>0</v>
      </c>
      <c r="CT320">
        <v>0</v>
      </c>
    </row>
    <row r="321" spans="1:98" ht="15" customHeight="1" x14ac:dyDescent="0.2">
      <c r="A321" t="s">
        <v>8124</v>
      </c>
      <c r="B321" s="1" t="s">
        <v>134</v>
      </c>
      <c r="C321">
        <v>3200</v>
      </c>
      <c r="G321" t="s">
        <v>923</v>
      </c>
      <c r="H321" t="s">
        <v>393</v>
      </c>
      <c r="I321" t="s">
        <v>809</v>
      </c>
      <c r="J321" t="s">
        <v>138</v>
      </c>
      <c r="K321">
        <v>2</v>
      </c>
      <c r="L321" t="s">
        <v>8125</v>
      </c>
      <c r="N321" t="s">
        <v>3763</v>
      </c>
      <c r="O321" t="s">
        <v>3764</v>
      </c>
      <c r="P321">
        <v>85</v>
      </c>
      <c r="Q321" t="s">
        <v>477</v>
      </c>
      <c r="S321" t="s">
        <v>8126</v>
      </c>
      <c r="T321">
        <v>7</v>
      </c>
      <c r="U321">
        <v>10</v>
      </c>
      <c r="V321">
        <v>7</v>
      </c>
      <c r="X321" t="s">
        <v>680</v>
      </c>
      <c r="Z321" t="s">
        <v>8127</v>
      </c>
      <c r="AD321" t="s">
        <v>3119</v>
      </c>
      <c r="AF321" t="s">
        <v>8128</v>
      </c>
      <c r="AH321" t="s">
        <v>114</v>
      </c>
      <c r="AI321" t="s">
        <v>114</v>
      </c>
      <c r="AJ321" t="s">
        <v>8129</v>
      </c>
      <c r="AO321" t="s">
        <v>8130</v>
      </c>
      <c r="AQ321">
        <v>9</v>
      </c>
      <c r="AR321" s="6" t="s">
        <v>32307</v>
      </c>
      <c r="AS321">
        <v>23</v>
      </c>
      <c r="AT321" t="s">
        <v>8131</v>
      </c>
      <c r="AU321" t="s">
        <v>8132</v>
      </c>
      <c r="AW321" t="s">
        <v>1375</v>
      </c>
      <c r="AX321" t="s">
        <v>8133</v>
      </c>
      <c r="AY321" t="s">
        <v>4992</v>
      </c>
      <c r="AZ321" t="s">
        <v>8134</v>
      </c>
      <c r="BA321" t="s">
        <v>426</v>
      </c>
      <c r="BB321" t="s">
        <v>8135</v>
      </c>
      <c r="BD321" t="s">
        <v>7316</v>
      </c>
      <c r="BE321">
        <v>0</v>
      </c>
      <c r="BF321" t="s">
        <v>8136</v>
      </c>
      <c r="BG321" t="s">
        <v>8137</v>
      </c>
      <c r="BH321" t="s">
        <v>8138</v>
      </c>
      <c r="BS321">
        <v>0</v>
      </c>
      <c r="BT321">
        <v>0</v>
      </c>
      <c r="BU321">
        <v>0</v>
      </c>
      <c r="BV321">
        <v>0</v>
      </c>
      <c r="BW321">
        <v>0</v>
      </c>
      <c r="BX321">
        <v>1</v>
      </c>
      <c r="BY321">
        <v>1</v>
      </c>
      <c r="CD321" t="s">
        <v>131</v>
      </c>
      <c r="CE321">
        <v>0</v>
      </c>
      <c r="CJ321" t="s">
        <v>132</v>
      </c>
      <c r="CO321" t="str">
        <f>HYPERLINK("http://www.d20pfsrd.com/bestiary/monster-listings/monstrous-humanoids/charda","Charda")</f>
        <v>Charda</v>
      </c>
      <c r="CP321">
        <v>1131</v>
      </c>
      <c r="CQ321">
        <v>0</v>
      </c>
      <c r="CR321">
        <v>0</v>
      </c>
      <c r="CS321">
        <v>0</v>
      </c>
      <c r="CT321">
        <v>0</v>
      </c>
    </row>
    <row r="322" spans="1:98" ht="15" customHeight="1" x14ac:dyDescent="0.2">
      <c r="A322" t="s">
        <v>21090</v>
      </c>
      <c r="B322" s="1" t="s">
        <v>1993</v>
      </c>
      <c r="C322">
        <v>204800</v>
      </c>
      <c r="G322" t="s">
        <v>1053</v>
      </c>
      <c r="H322" t="s">
        <v>3932</v>
      </c>
      <c r="I322" t="s">
        <v>1555</v>
      </c>
      <c r="K322">
        <v>3</v>
      </c>
      <c r="L322" t="s">
        <v>21091</v>
      </c>
      <c r="N322" t="s">
        <v>21092</v>
      </c>
      <c r="O322" t="s">
        <v>21093</v>
      </c>
      <c r="P322">
        <v>345</v>
      </c>
      <c r="Q322" t="s">
        <v>18844</v>
      </c>
      <c r="S322" t="s">
        <v>21094</v>
      </c>
      <c r="T322">
        <v>19</v>
      </c>
      <c r="U322">
        <v>11</v>
      </c>
      <c r="V322">
        <v>32</v>
      </c>
      <c r="X322" t="s">
        <v>21095</v>
      </c>
      <c r="Y322" t="s">
        <v>21096</v>
      </c>
      <c r="Z322" t="s">
        <v>21097</v>
      </c>
      <c r="AB322">
        <v>30</v>
      </c>
      <c r="AD322" t="s">
        <v>249</v>
      </c>
      <c r="AF322" t="s">
        <v>21098</v>
      </c>
      <c r="AH322" t="s">
        <v>249</v>
      </c>
      <c r="AI322" t="s">
        <v>21099</v>
      </c>
      <c r="AJ322" t="s">
        <v>21100</v>
      </c>
      <c r="AK322" t="s">
        <v>21101</v>
      </c>
      <c r="AO322" t="s">
        <v>21102</v>
      </c>
      <c r="AQ322">
        <v>22</v>
      </c>
      <c r="AR322" t="s">
        <v>20768</v>
      </c>
      <c r="AS322" t="s">
        <v>21103</v>
      </c>
      <c r="AT322" t="s">
        <v>21104</v>
      </c>
      <c r="AU322" t="s">
        <v>21105</v>
      </c>
      <c r="AW322" t="s">
        <v>21106</v>
      </c>
      <c r="AX322" t="s">
        <v>21107</v>
      </c>
      <c r="AY322" t="s">
        <v>21108</v>
      </c>
      <c r="AZ322" t="s">
        <v>670</v>
      </c>
      <c r="BA322" t="s">
        <v>426</v>
      </c>
      <c r="BB322" t="s">
        <v>21109</v>
      </c>
      <c r="BD322" t="s">
        <v>21001</v>
      </c>
      <c r="BE322">
        <v>0</v>
      </c>
      <c r="BF322" t="s">
        <v>21110</v>
      </c>
      <c r="BG322" t="s">
        <v>21111</v>
      </c>
      <c r="BH322" t="s">
        <v>21112</v>
      </c>
      <c r="BS322">
        <v>0</v>
      </c>
      <c r="BT322">
        <v>0</v>
      </c>
      <c r="BU322">
        <v>0</v>
      </c>
      <c r="BV322">
        <v>0</v>
      </c>
      <c r="BW322">
        <v>0</v>
      </c>
      <c r="BX322">
        <v>0</v>
      </c>
      <c r="BY322">
        <v>1</v>
      </c>
      <c r="CD322" t="s">
        <v>131</v>
      </c>
      <c r="CE322">
        <v>0</v>
      </c>
      <c r="CJ322" t="s">
        <v>132</v>
      </c>
      <c r="CP322">
        <v>3558</v>
      </c>
      <c r="CQ322">
        <v>0</v>
      </c>
      <c r="CR322">
        <v>0</v>
      </c>
      <c r="CS322">
        <v>0</v>
      </c>
      <c r="CT322">
        <v>0</v>
      </c>
    </row>
    <row r="323" spans="1:98" ht="15" customHeight="1" x14ac:dyDescent="0.2">
      <c r="A323" t="s">
        <v>8139</v>
      </c>
      <c r="B323" s="1" t="s">
        <v>1205</v>
      </c>
      <c r="C323">
        <v>25600</v>
      </c>
      <c r="G323" t="s">
        <v>923</v>
      </c>
      <c r="H323" t="s">
        <v>1035</v>
      </c>
      <c r="I323" t="s">
        <v>137</v>
      </c>
      <c r="J323" t="s">
        <v>138</v>
      </c>
      <c r="K323">
        <v>3</v>
      </c>
      <c r="L323" t="s">
        <v>8140</v>
      </c>
      <c r="N323" t="s">
        <v>8141</v>
      </c>
      <c r="O323" t="s">
        <v>8142</v>
      </c>
      <c r="P323">
        <v>184</v>
      </c>
      <c r="Q323" t="s">
        <v>3000</v>
      </c>
      <c r="R323" t="s">
        <v>4980</v>
      </c>
      <c r="S323" t="s">
        <v>8143</v>
      </c>
      <c r="T323">
        <v>12</v>
      </c>
      <c r="U323">
        <v>6</v>
      </c>
      <c r="V323">
        <v>14</v>
      </c>
      <c r="Z323" t="s">
        <v>3054</v>
      </c>
      <c r="AA323" t="s">
        <v>8144</v>
      </c>
      <c r="AD323" t="s">
        <v>1628</v>
      </c>
      <c r="AF323" t="s">
        <v>8145</v>
      </c>
      <c r="AH323" t="s">
        <v>496</v>
      </c>
      <c r="AI323" t="s">
        <v>496</v>
      </c>
      <c r="AJ323" t="s">
        <v>8146</v>
      </c>
      <c r="AO323" t="s">
        <v>8147</v>
      </c>
      <c r="AQ323">
        <v>12</v>
      </c>
      <c r="AR323" t="s">
        <v>1692</v>
      </c>
      <c r="AS323" t="s">
        <v>4320</v>
      </c>
      <c r="AT323" t="s">
        <v>8148</v>
      </c>
      <c r="AU323" t="s">
        <v>8149</v>
      </c>
      <c r="AW323" t="s">
        <v>2716</v>
      </c>
      <c r="AY323" t="s">
        <v>8150</v>
      </c>
      <c r="AZ323" t="s">
        <v>670</v>
      </c>
      <c r="BA323" t="s">
        <v>426</v>
      </c>
      <c r="BB323" t="s">
        <v>8151</v>
      </c>
      <c r="BD323" t="s">
        <v>7316</v>
      </c>
      <c r="BE323">
        <v>0</v>
      </c>
      <c r="BF323" t="s">
        <v>8152</v>
      </c>
      <c r="BG323" t="s">
        <v>8153</v>
      </c>
      <c r="BH323" t="s">
        <v>8154</v>
      </c>
      <c r="BS323">
        <v>0</v>
      </c>
      <c r="BT323">
        <v>0</v>
      </c>
      <c r="BU323">
        <v>0</v>
      </c>
      <c r="BV323">
        <v>0</v>
      </c>
      <c r="BW323">
        <v>0</v>
      </c>
      <c r="BX323">
        <v>1</v>
      </c>
      <c r="BY323">
        <v>1</v>
      </c>
      <c r="CD323" t="s">
        <v>131</v>
      </c>
      <c r="CE323">
        <v>0</v>
      </c>
      <c r="CJ323" t="s">
        <v>132</v>
      </c>
      <c r="CO323" t="str">
        <f>HYPERLINK("http://www.d20pfsrd.com/bestiary/monster-listings/aberrations/charybdis","Charybdis")</f>
        <v>Charybdis</v>
      </c>
      <c r="CP323">
        <v>1132</v>
      </c>
      <c r="CQ323">
        <v>0</v>
      </c>
      <c r="CR323">
        <v>0</v>
      </c>
      <c r="CS323">
        <v>0</v>
      </c>
      <c r="CT323">
        <v>0</v>
      </c>
    </row>
    <row r="324" spans="1:98" ht="15" customHeight="1" x14ac:dyDescent="0.2">
      <c r="A324" t="s">
        <v>761</v>
      </c>
      <c r="B324" s="1" t="s">
        <v>283</v>
      </c>
      <c r="C324">
        <v>600</v>
      </c>
      <c r="G324" t="s">
        <v>240</v>
      </c>
      <c r="H324" t="s">
        <v>102</v>
      </c>
      <c r="I324" t="s">
        <v>332</v>
      </c>
      <c r="K324">
        <v>8</v>
      </c>
      <c r="L324" t="s">
        <v>762</v>
      </c>
      <c r="N324" t="s">
        <v>763</v>
      </c>
      <c r="O324" t="s">
        <v>764</v>
      </c>
      <c r="P324">
        <v>19</v>
      </c>
      <c r="Q324" t="s">
        <v>336</v>
      </c>
      <c r="S324" t="s">
        <v>765</v>
      </c>
      <c r="T324">
        <v>5</v>
      </c>
      <c r="U324">
        <v>7</v>
      </c>
      <c r="V324">
        <v>2</v>
      </c>
      <c r="AD324" t="s">
        <v>766</v>
      </c>
      <c r="AE324" t="s">
        <v>767</v>
      </c>
      <c r="AF324" t="s">
        <v>768</v>
      </c>
      <c r="AH324" t="s">
        <v>114</v>
      </c>
      <c r="AI324" t="s">
        <v>114</v>
      </c>
      <c r="AO324" t="s">
        <v>769</v>
      </c>
      <c r="AQ324">
        <v>2</v>
      </c>
      <c r="AR324">
        <v>5</v>
      </c>
      <c r="AS324" t="s">
        <v>770</v>
      </c>
      <c r="AT324" t="s">
        <v>771</v>
      </c>
      <c r="AU324" t="s">
        <v>772</v>
      </c>
      <c r="AV324" t="s">
        <v>773</v>
      </c>
      <c r="AY324" t="s">
        <v>774</v>
      </c>
      <c r="AZ324" t="s">
        <v>208</v>
      </c>
      <c r="BA324" t="s">
        <v>255</v>
      </c>
      <c r="BB324" t="s">
        <v>775</v>
      </c>
      <c r="BC324" t="s">
        <v>776</v>
      </c>
      <c r="BD324" t="s">
        <v>128</v>
      </c>
      <c r="BE324">
        <v>0</v>
      </c>
      <c r="BF324" t="s">
        <v>777</v>
      </c>
      <c r="BG324" t="s">
        <v>778</v>
      </c>
      <c r="BH324" t="s">
        <v>779</v>
      </c>
      <c r="BS324">
        <v>0</v>
      </c>
      <c r="BT324">
        <v>0</v>
      </c>
      <c r="BU324">
        <v>0</v>
      </c>
      <c r="BV324">
        <v>0</v>
      </c>
      <c r="BW324">
        <v>0</v>
      </c>
      <c r="BX324">
        <v>0</v>
      </c>
      <c r="BY324">
        <v>1</v>
      </c>
      <c r="CD324" t="s">
        <v>131</v>
      </c>
      <c r="CE324">
        <v>0</v>
      </c>
      <c r="CJ324" t="s">
        <v>132</v>
      </c>
      <c r="CO324" t="str">
        <f>HYPERLINK("http://www.d20pfsrd.com/bestiary/monster-listings/animals/cat/cheetah","Cat, Cheetah")</f>
        <v>Cat, Cheetah</v>
      </c>
      <c r="CP324">
        <v>55</v>
      </c>
      <c r="CQ324">
        <v>0</v>
      </c>
      <c r="CR324">
        <v>0</v>
      </c>
      <c r="CS324">
        <v>0</v>
      </c>
      <c r="CT324">
        <v>0</v>
      </c>
    </row>
    <row r="325" spans="1:98" ht="15" customHeight="1" x14ac:dyDescent="0.2">
      <c r="A325" t="s">
        <v>21508</v>
      </c>
      <c r="B325" s="1" t="s">
        <v>216</v>
      </c>
      <c r="C325">
        <v>819200</v>
      </c>
      <c r="G325" t="s">
        <v>575</v>
      </c>
      <c r="H325" t="s">
        <v>3932</v>
      </c>
      <c r="I325" t="s">
        <v>261</v>
      </c>
      <c r="K325">
        <v>5</v>
      </c>
      <c r="L325" t="s">
        <v>21509</v>
      </c>
      <c r="M325" t="s">
        <v>1937</v>
      </c>
      <c r="N325" t="s">
        <v>21510</v>
      </c>
      <c r="O325" t="s">
        <v>21511</v>
      </c>
      <c r="P325">
        <v>472</v>
      </c>
      <c r="Q325" t="s">
        <v>21512</v>
      </c>
      <c r="R325" t="s">
        <v>21513</v>
      </c>
      <c r="S325" t="s">
        <v>21514</v>
      </c>
      <c r="T325">
        <v>29</v>
      </c>
      <c r="U325">
        <v>18</v>
      </c>
      <c r="V325">
        <v>13</v>
      </c>
      <c r="Y325" t="s">
        <v>5188</v>
      </c>
      <c r="Z325" t="s">
        <v>21515</v>
      </c>
      <c r="AB325">
        <v>34</v>
      </c>
      <c r="AD325" t="s">
        <v>21516</v>
      </c>
      <c r="AF325" t="s">
        <v>21517</v>
      </c>
      <c r="AG325" t="s">
        <v>21518</v>
      </c>
      <c r="AH325" t="s">
        <v>249</v>
      </c>
      <c r="AI325" t="s">
        <v>249</v>
      </c>
      <c r="AJ325" t="s">
        <v>21519</v>
      </c>
      <c r="AK325" t="s">
        <v>21520</v>
      </c>
      <c r="AO325" t="s">
        <v>21521</v>
      </c>
      <c r="AQ325">
        <v>27</v>
      </c>
      <c r="AR325" t="s">
        <v>21522</v>
      </c>
      <c r="AS325" t="s">
        <v>21523</v>
      </c>
      <c r="AT325" t="s">
        <v>21524</v>
      </c>
      <c r="AU325" t="s">
        <v>21525</v>
      </c>
      <c r="AW325" t="s">
        <v>3309</v>
      </c>
      <c r="AX325" t="s">
        <v>21526</v>
      </c>
      <c r="AY325" t="s">
        <v>21527</v>
      </c>
      <c r="AZ325" t="s">
        <v>670</v>
      </c>
      <c r="BA325" t="s">
        <v>255</v>
      </c>
      <c r="BB325" t="s">
        <v>21528</v>
      </c>
      <c r="BC325" t="s">
        <v>21529</v>
      </c>
      <c r="BD325" t="s">
        <v>21001</v>
      </c>
      <c r="BE325">
        <v>0</v>
      </c>
      <c r="BF325" t="s">
        <v>21530</v>
      </c>
      <c r="BG325" t="s">
        <v>21531</v>
      </c>
      <c r="BH325" t="s">
        <v>21532</v>
      </c>
      <c r="BS325">
        <v>0</v>
      </c>
      <c r="BT325">
        <v>0</v>
      </c>
      <c r="BU325">
        <v>0</v>
      </c>
      <c r="BV325">
        <v>0</v>
      </c>
      <c r="BW325">
        <v>1</v>
      </c>
      <c r="BX325">
        <v>0</v>
      </c>
      <c r="BY325">
        <v>1</v>
      </c>
      <c r="CD325" t="s">
        <v>131</v>
      </c>
      <c r="CE325">
        <v>0</v>
      </c>
      <c r="CJ325" t="s">
        <v>132</v>
      </c>
      <c r="CP325">
        <v>3582</v>
      </c>
      <c r="CQ325">
        <v>0</v>
      </c>
      <c r="CR325">
        <v>0</v>
      </c>
      <c r="CS325">
        <v>0</v>
      </c>
      <c r="CT325">
        <v>0</v>
      </c>
    </row>
    <row r="326" spans="1:98" ht="15" customHeight="1" x14ac:dyDescent="0.2">
      <c r="A326" t="s">
        <v>6919</v>
      </c>
      <c r="B326" s="1" t="s">
        <v>365</v>
      </c>
      <c r="C326">
        <v>1200</v>
      </c>
      <c r="G326" t="s">
        <v>240</v>
      </c>
      <c r="H326" t="s">
        <v>193</v>
      </c>
      <c r="I326" t="s">
        <v>261</v>
      </c>
      <c r="K326">
        <v>7</v>
      </c>
      <c r="L326" t="s">
        <v>6920</v>
      </c>
      <c r="N326" t="s">
        <v>2732</v>
      </c>
      <c r="O326" t="s">
        <v>3316</v>
      </c>
      <c r="P326">
        <v>47</v>
      </c>
      <c r="Q326" t="s">
        <v>3694</v>
      </c>
      <c r="S326" t="s">
        <v>3696</v>
      </c>
      <c r="T326">
        <v>8</v>
      </c>
      <c r="U326">
        <v>7</v>
      </c>
      <c r="V326">
        <v>3</v>
      </c>
      <c r="AD326" t="s">
        <v>835</v>
      </c>
      <c r="AF326" t="s">
        <v>6921</v>
      </c>
      <c r="AH326" t="s">
        <v>202</v>
      </c>
      <c r="AI326" t="s">
        <v>202</v>
      </c>
      <c r="AJ326" t="s">
        <v>6922</v>
      </c>
      <c r="AO326" t="s">
        <v>6923</v>
      </c>
      <c r="AQ326">
        <v>5</v>
      </c>
      <c r="AR326">
        <v>13</v>
      </c>
      <c r="AS326">
        <v>26</v>
      </c>
      <c r="AT326" t="s">
        <v>6924</v>
      </c>
      <c r="AU326" t="s">
        <v>6925</v>
      </c>
      <c r="AV326" t="s">
        <v>590</v>
      </c>
      <c r="AY326" t="s">
        <v>342</v>
      </c>
      <c r="AZ326" t="s">
        <v>359</v>
      </c>
      <c r="BA326" t="s">
        <v>426</v>
      </c>
      <c r="BB326" t="s">
        <v>6926</v>
      </c>
      <c r="BD326" t="s">
        <v>6898</v>
      </c>
      <c r="BE326">
        <v>0</v>
      </c>
      <c r="BF326" t="s">
        <v>6927</v>
      </c>
      <c r="BG326" t="s">
        <v>6928</v>
      </c>
      <c r="BH326" t="s">
        <v>6929</v>
      </c>
      <c r="BS326">
        <v>0</v>
      </c>
      <c r="BT326">
        <v>0</v>
      </c>
      <c r="BU326">
        <v>0</v>
      </c>
      <c r="BV326">
        <v>1</v>
      </c>
      <c r="BW326">
        <v>0</v>
      </c>
      <c r="BX326">
        <v>0</v>
      </c>
      <c r="BY326">
        <v>1</v>
      </c>
      <c r="CD326" t="s">
        <v>131</v>
      </c>
      <c r="CE326">
        <v>0</v>
      </c>
      <c r="CJ326" t="s">
        <v>132</v>
      </c>
      <c r="CP326">
        <v>959</v>
      </c>
      <c r="CQ326">
        <v>0</v>
      </c>
      <c r="CR326">
        <v>0</v>
      </c>
      <c r="CS326">
        <v>0</v>
      </c>
      <c r="CT326">
        <v>0</v>
      </c>
    </row>
    <row r="327" spans="1:98" ht="15" customHeight="1" x14ac:dyDescent="0.2">
      <c r="A327" t="s">
        <v>10883</v>
      </c>
      <c r="B327" s="1" t="s">
        <v>1918</v>
      </c>
      <c r="C327">
        <v>19200</v>
      </c>
      <c r="G327" t="s">
        <v>575</v>
      </c>
      <c r="H327" t="s">
        <v>193</v>
      </c>
      <c r="I327" t="s">
        <v>103</v>
      </c>
      <c r="J327" t="s">
        <v>10862</v>
      </c>
      <c r="K327">
        <v>4</v>
      </c>
      <c r="L327" t="s">
        <v>9794</v>
      </c>
      <c r="M327" t="s">
        <v>10884</v>
      </c>
      <c r="N327" t="s">
        <v>10885</v>
      </c>
      <c r="O327" t="s">
        <v>10886</v>
      </c>
      <c r="P327">
        <v>150</v>
      </c>
      <c r="Q327" t="s">
        <v>579</v>
      </c>
      <c r="S327" t="s">
        <v>10887</v>
      </c>
      <c r="T327">
        <v>15</v>
      </c>
      <c r="U327">
        <v>10</v>
      </c>
      <c r="V327">
        <v>11</v>
      </c>
      <c r="Y327" t="s">
        <v>10792</v>
      </c>
      <c r="Z327" t="s">
        <v>10865</v>
      </c>
      <c r="AA327" t="s">
        <v>10866</v>
      </c>
      <c r="AB327">
        <v>23</v>
      </c>
      <c r="AC327" t="s">
        <v>10888</v>
      </c>
      <c r="AD327" t="s">
        <v>376</v>
      </c>
      <c r="AF327" t="s">
        <v>10889</v>
      </c>
      <c r="AH327" t="s">
        <v>202</v>
      </c>
      <c r="AI327" t="s">
        <v>10890</v>
      </c>
      <c r="AJ327" t="s">
        <v>10891</v>
      </c>
      <c r="AK327" t="s">
        <v>10892</v>
      </c>
      <c r="AO327" t="s">
        <v>10893</v>
      </c>
      <c r="AQ327">
        <v>12</v>
      </c>
      <c r="AR327">
        <v>21</v>
      </c>
      <c r="AS327" t="s">
        <v>1929</v>
      </c>
      <c r="AT327" t="s">
        <v>10894</v>
      </c>
      <c r="AU327" t="s">
        <v>10895</v>
      </c>
      <c r="AW327" t="s">
        <v>10877</v>
      </c>
      <c r="AY327" t="s">
        <v>592</v>
      </c>
      <c r="AZ327" t="s">
        <v>1773</v>
      </c>
      <c r="BA327" t="s">
        <v>426</v>
      </c>
      <c r="BB327" t="s">
        <v>10896</v>
      </c>
      <c r="BC327" t="s">
        <v>10879</v>
      </c>
      <c r="BD327" t="s">
        <v>7316</v>
      </c>
      <c r="BE327">
        <v>0</v>
      </c>
      <c r="BF327" t="s">
        <v>10897</v>
      </c>
      <c r="BG327" t="s">
        <v>10898</v>
      </c>
      <c r="BH327" t="s">
        <v>10899</v>
      </c>
      <c r="BS327">
        <v>0</v>
      </c>
      <c r="BT327">
        <v>0</v>
      </c>
      <c r="BU327">
        <v>0</v>
      </c>
      <c r="BV327">
        <v>0</v>
      </c>
      <c r="BW327">
        <v>0</v>
      </c>
      <c r="BX327">
        <v>0</v>
      </c>
      <c r="BY327">
        <v>1</v>
      </c>
      <c r="CD327" t="s">
        <v>131</v>
      </c>
      <c r="CE327">
        <v>0</v>
      </c>
      <c r="CJ327" t="s">
        <v>132</v>
      </c>
      <c r="CO327" t="str">
        <f>HYPERLINK("http://www.d20pfsrd.com/bestiary/monster-listings/outsiders/qlippoth/qlippoth-chernobue","Qlippoth, Chernobue")</f>
        <v>Qlippoth, Chernobue</v>
      </c>
      <c r="CP327">
        <v>1323</v>
      </c>
      <c r="CQ327">
        <v>0</v>
      </c>
      <c r="CR327">
        <v>0</v>
      </c>
      <c r="CS327">
        <v>0</v>
      </c>
      <c r="CT327">
        <v>0</v>
      </c>
    </row>
    <row r="328" spans="1:98" ht="15" customHeight="1" x14ac:dyDescent="0.2">
      <c r="A328" t="s">
        <v>19312</v>
      </c>
      <c r="B328" s="1" t="s">
        <v>239</v>
      </c>
      <c r="C328">
        <v>800</v>
      </c>
      <c r="G328" t="s">
        <v>240</v>
      </c>
      <c r="H328" t="s">
        <v>393</v>
      </c>
      <c r="I328" t="s">
        <v>261</v>
      </c>
      <c r="K328">
        <v>3</v>
      </c>
      <c r="L328" t="s">
        <v>4540</v>
      </c>
      <c r="N328" t="s">
        <v>945</v>
      </c>
      <c r="O328" t="s">
        <v>18896</v>
      </c>
      <c r="P328">
        <v>30</v>
      </c>
      <c r="Q328" t="s">
        <v>812</v>
      </c>
      <c r="S328" t="s">
        <v>3975</v>
      </c>
      <c r="T328">
        <v>6</v>
      </c>
      <c r="U328">
        <v>7</v>
      </c>
      <c r="V328">
        <v>2</v>
      </c>
      <c r="AD328" t="s">
        <v>19313</v>
      </c>
      <c r="AF328" t="s">
        <v>19314</v>
      </c>
      <c r="AH328" t="s">
        <v>114</v>
      </c>
      <c r="AI328" t="s">
        <v>114</v>
      </c>
      <c r="AJ328" t="s">
        <v>19315</v>
      </c>
      <c r="AO328" t="s">
        <v>19316</v>
      </c>
      <c r="AQ328">
        <v>4</v>
      </c>
      <c r="AR328">
        <v>1</v>
      </c>
      <c r="AS328">
        <v>15</v>
      </c>
      <c r="AT328" t="s">
        <v>1514</v>
      </c>
      <c r="AU328" t="s">
        <v>19317</v>
      </c>
      <c r="AX328" t="s">
        <v>19318</v>
      </c>
      <c r="AY328" t="s">
        <v>19319</v>
      </c>
      <c r="AZ328" t="s">
        <v>19320</v>
      </c>
      <c r="BA328" t="s">
        <v>255</v>
      </c>
      <c r="BB328" t="s">
        <v>19321</v>
      </c>
      <c r="BD328" t="s">
        <v>19270</v>
      </c>
      <c r="BE328">
        <v>0</v>
      </c>
      <c r="BF328" t="s">
        <v>19322</v>
      </c>
      <c r="BG328" t="s">
        <v>19323</v>
      </c>
      <c r="BH328" t="s">
        <v>19324</v>
      </c>
      <c r="BL328" t="s">
        <v>132</v>
      </c>
      <c r="BM328" t="s">
        <v>132</v>
      </c>
      <c r="BN328" t="s">
        <v>132</v>
      </c>
      <c r="BS328">
        <v>0</v>
      </c>
      <c r="BT328">
        <v>0</v>
      </c>
      <c r="BU328">
        <v>1</v>
      </c>
      <c r="BV328">
        <v>0</v>
      </c>
      <c r="BW328">
        <v>0</v>
      </c>
      <c r="BX328">
        <v>0</v>
      </c>
      <c r="BY328">
        <v>1</v>
      </c>
      <c r="CB328" t="s">
        <v>132</v>
      </c>
      <c r="CD328" t="s">
        <v>131</v>
      </c>
      <c r="CE328">
        <v>0</v>
      </c>
      <c r="CJ328" t="s">
        <v>132</v>
      </c>
      <c r="CP328">
        <v>2730</v>
      </c>
      <c r="CQ328">
        <v>0</v>
      </c>
      <c r="CR328">
        <v>0</v>
      </c>
      <c r="CS328">
        <v>0</v>
      </c>
      <c r="CT328">
        <v>0</v>
      </c>
    </row>
    <row r="329" spans="1:98" ht="15" customHeight="1" x14ac:dyDescent="0.2">
      <c r="A329" t="s">
        <v>31068</v>
      </c>
      <c r="B329" s="1" t="s">
        <v>2863</v>
      </c>
      <c r="C329">
        <v>65</v>
      </c>
      <c r="G329" t="s">
        <v>240</v>
      </c>
      <c r="H329" t="s">
        <v>1308</v>
      </c>
      <c r="I329" t="s">
        <v>332</v>
      </c>
      <c r="K329">
        <v>4</v>
      </c>
      <c r="L329" t="s">
        <v>2874</v>
      </c>
      <c r="N329" t="s">
        <v>20336</v>
      </c>
      <c r="O329" t="s">
        <v>31069</v>
      </c>
      <c r="P329">
        <v>5</v>
      </c>
      <c r="Q329" t="s">
        <v>833</v>
      </c>
      <c r="S329" t="s">
        <v>13789</v>
      </c>
      <c r="T329">
        <v>3</v>
      </c>
      <c r="U329">
        <v>2</v>
      </c>
      <c r="V329">
        <v>1</v>
      </c>
      <c r="AD329" t="s">
        <v>31070</v>
      </c>
      <c r="AE329" t="s">
        <v>31071</v>
      </c>
      <c r="AF329" t="s">
        <v>13911</v>
      </c>
      <c r="AH329" t="s">
        <v>1316</v>
      </c>
      <c r="AI329" t="s">
        <v>318</v>
      </c>
      <c r="AO329" t="s">
        <v>31072</v>
      </c>
      <c r="AQ329">
        <v>0</v>
      </c>
      <c r="AR329">
        <v>-2</v>
      </c>
      <c r="AS329">
        <v>4</v>
      </c>
      <c r="AT329" t="s">
        <v>404</v>
      </c>
      <c r="AU329" t="s">
        <v>31073</v>
      </c>
      <c r="AY329" t="s">
        <v>13753</v>
      </c>
      <c r="AZ329" t="s">
        <v>2367</v>
      </c>
      <c r="BA329" t="s">
        <v>2367</v>
      </c>
      <c r="BB329" t="s">
        <v>31074</v>
      </c>
      <c r="BC329" t="s">
        <v>2836</v>
      </c>
      <c r="BD329" t="s">
        <v>31075</v>
      </c>
      <c r="BE329">
        <v>0</v>
      </c>
      <c r="BF329" t="s">
        <v>31076</v>
      </c>
      <c r="BG329" t="s">
        <v>31077</v>
      </c>
      <c r="BH329" t="s">
        <v>31078</v>
      </c>
      <c r="BS329">
        <v>0</v>
      </c>
      <c r="BT329">
        <v>0</v>
      </c>
      <c r="BU329">
        <v>1</v>
      </c>
      <c r="BV329">
        <v>0</v>
      </c>
      <c r="BW329">
        <v>0</v>
      </c>
      <c r="BX329">
        <v>0</v>
      </c>
      <c r="BY329">
        <v>1</v>
      </c>
      <c r="CD329" t="s">
        <v>132</v>
      </c>
      <c r="CE329">
        <v>0</v>
      </c>
      <c r="CF329" t="s">
        <v>132</v>
      </c>
      <c r="CJ329" t="s">
        <v>132</v>
      </c>
      <c r="CK329" t="s">
        <v>132</v>
      </c>
      <c r="CP329">
        <v>6726</v>
      </c>
      <c r="CQ329">
        <v>0</v>
      </c>
      <c r="CR329">
        <v>0</v>
      </c>
      <c r="CS329">
        <v>0</v>
      </c>
      <c r="CT329">
        <v>0</v>
      </c>
    </row>
    <row r="330" spans="1:98" ht="15" customHeight="1" x14ac:dyDescent="0.2">
      <c r="A330" t="s">
        <v>865</v>
      </c>
      <c r="B330" s="1" t="s">
        <v>134</v>
      </c>
      <c r="C330">
        <v>3200</v>
      </c>
      <c r="G330" t="s">
        <v>575</v>
      </c>
      <c r="H330" t="s">
        <v>193</v>
      </c>
      <c r="I330" t="s">
        <v>261</v>
      </c>
      <c r="K330">
        <v>5</v>
      </c>
      <c r="L330" t="s">
        <v>866</v>
      </c>
      <c r="N330" t="s">
        <v>867</v>
      </c>
      <c r="O330" t="s">
        <v>868</v>
      </c>
      <c r="P330">
        <v>85</v>
      </c>
      <c r="Q330" t="s">
        <v>477</v>
      </c>
      <c r="S330" t="s">
        <v>869</v>
      </c>
      <c r="T330">
        <v>9</v>
      </c>
      <c r="U330">
        <v>7</v>
      </c>
      <c r="V330">
        <v>6</v>
      </c>
      <c r="AD330" t="s">
        <v>870</v>
      </c>
      <c r="AF330" t="s">
        <v>871</v>
      </c>
      <c r="AH330" t="s">
        <v>202</v>
      </c>
      <c r="AI330" t="s">
        <v>114</v>
      </c>
      <c r="AJ330" t="s">
        <v>872</v>
      </c>
      <c r="AO330" t="s">
        <v>873</v>
      </c>
      <c r="AQ330">
        <v>9</v>
      </c>
      <c r="AR330">
        <v>14</v>
      </c>
      <c r="AS330" t="s">
        <v>874</v>
      </c>
      <c r="AT330" t="s">
        <v>875</v>
      </c>
      <c r="AU330" t="s">
        <v>876</v>
      </c>
      <c r="AV330" t="s">
        <v>877</v>
      </c>
      <c r="AW330" t="s">
        <v>878</v>
      </c>
      <c r="AY330" t="s">
        <v>756</v>
      </c>
      <c r="AZ330" t="s">
        <v>879</v>
      </c>
      <c r="BA330" t="s">
        <v>426</v>
      </c>
      <c r="BB330" t="s">
        <v>880</v>
      </c>
      <c r="BD330" t="s">
        <v>128</v>
      </c>
      <c r="BE330">
        <v>0</v>
      </c>
      <c r="BF330" t="s">
        <v>881</v>
      </c>
      <c r="BG330" t="s">
        <v>882</v>
      </c>
      <c r="BH330" t="s">
        <v>883</v>
      </c>
      <c r="BS330">
        <v>0</v>
      </c>
      <c r="BT330">
        <v>0</v>
      </c>
      <c r="BU330">
        <v>1</v>
      </c>
      <c r="BV330">
        <v>0</v>
      </c>
      <c r="BW330">
        <v>0</v>
      </c>
      <c r="BX330">
        <v>0</v>
      </c>
      <c r="BY330">
        <v>1</v>
      </c>
      <c r="CD330" t="s">
        <v>131</v>
      </c>
      <c r="CE330">
        <v>0</v>
      </c>
      <c r="CJ330" t="s">
        <v>132</v>
      </c>
      <c r="CO330" t="str">
        <f>HYPERLINK("http://www.d20pfsrd.com/bestiary/monster-listings/magical-beasts/chimera","Chimera")</f>
        <v>Chimera</v>
      </c>
      <c r="CP330">
        <v>61</v>
      </c>
      <c r="CQ330">
        <v>0</v>
      </c>
      <c r="CR330">
        <v>0</v>
      </c>
      <c r="CS330">
        <v>0</v>
      </c>
      <c r="CT330">
        <v>0</v>
      </c>
    </row>
    <row r="331" spans="1:98" ht="15" customHeight="1" x14ac:dyDescent="0.2">
      <c r="A331" t="s">
        <v>31407</v>
      </c>
      <c r="B331" s="1" t="s">
        <v>283</v>
      </c>
      <c r="C331">
        <v>600</v>
      </c>
      <c r="G331" t="s">
        <v>575</v>
      </c>
      <c r="H331" t="s">
        <v>193</v>
      </c>
      <c r="I331" t="s">
        <v>701</v>
      </c>
      <c r="J331" t="s">
        <v>1054</v>
      </c>
      <c r="K331">
        <v>3</v>
      </c>
      <c r="L331" t="s">
        <v>4055</v>
      </c>
      <c r="N331" t="s">
        <v>9844</v>
      </c>
      <c r="O331" t="s">
        <v>14939</v>
      </c>
      <c r="P331">
        <v>19</v>
      </c>
      <c r="Q331" t="s">
        <v>336</v>
      </c>
      <c r="S331" t="s">
        <v>5075</v>
      </c>
      <c r="T331">
        <v>5</v>
      </c>
      <c r="U331">
        <v>4</v>
      </c>
      <c r="V331">
        <v>1</v>
      </c>
      <c r="AA331" t="s">
        <v>3003</v>
      </c>
      <c r="AC331" t="s">
        <v>31408</v>
      </c>
      <c r="AD331" t="s">
        <v>781</v>
      </c>
      <c r="AF331" t="s">
        <v>31409</v>
      </c>
      <c r="AG331" t="s">
        <v>31410</v>
      </c>
      <c r="AH331" t="s">
        <v>202</v>
      </c>
      <c r="AI331" t="s">
        <v>202</v>
      </c>
      <c r="AJ331" t="s">
        <v>31411</v>
      </c>
      <c r="AO331" t="s">
        <v>31412</v>
      </c>
      <c r="AQ331">
        <v>2</v>
      </c>
      <c r="AR331">
        <v>4</v>
      </c>
      <c r="AS331">
        <v>17</v>
      </c>
      <c r="AT331" t="s">
        <v>31413</v>
      </c>
      <c r="AU331" t="s">
        <v>31414</v>
      </c>
      <c r="AV331" t="s">
        <v>31415</v>
      </c>
      <c r="AW331" t="s">
        <v>3204</v>
      </c>
      <c r="AX331" t="s">
        <v>31416</v>
      </c>
      <c r="AY331" t="s">
        <v>4034</v>
      </c>
      <c r="AZ331" t="s">
        <v>5761</v>
      </c>
      <c r="BA331" t="s">
        <v>426</v>
      </c>
      <c r="BB331" t="s">
        <v>31417</v>
      </c>
      <c r="BC331" t="s">
        <v>5284</v>
      </c>
      <c r="BD331" t="s">
        <v>31418</v>
      </c>
      <c r="BE331">
        <v>0</v>
      </c>
      <c r="BF331" t="s">
        <v>31419</v>
      </c>
      <c r="BG331" t="s">
        <v>31420</v>
      </c>
      <c r="BH331" t="s">
        <v>31421</v>
      </c>
      <c r="BS331">
        <v>0</v>
      </c>
      <c r="BT331">
        <v>0</v>
      </c>
      <c r="BU331">
        <v>0</v>
      </c>
      <c r="BV331">
        <v>1</v>
      </c>
      <c r="BW331">
        <v>0</v>
      </c>
      <c r="BX331">
        <v>0</v>
      </c>
      <c r="BY331">
        <v>1</v>
      </c>
      <c r="CD331" t="s">
        <v>132</v>
      </c>
      <c r="CE331">
        <v>0</v>
      </c>
      <c r="CF331" t="s">
        <v>132</v>
      </c>
      <c r="CJ331" t="s">
        <v>132</v>
      </c>
      <c r="CK331" t="s">
        <v>132</v>
      </c>
      <c r="CP331">
        <v>6802</v>
      </c>
      <c r="CQ331">
        <v>0</v>
      </c>
      <c r="CR331">
        <v>0</v>
      </c>
      <c r="CS331">
        <v>0</v>
      </c>
      <c r="CT331">
        <v>0</v>
      </c>
    </row>
    <row r="332" spans="1:98" ht="15" customHeight="1" x14ac:dyDescent="0.2">
      <c r="A332" t="s">
        <v>884</v>
      </c>
      <c r="B332" s="1" t="s">
        <v>283</v>
      </c>
      <c r="C332">
        <v>600</v>
      </c>
      <c r="G332" t="s">
        <v>575</v>
      </c>
      <c r="H332" t="s">
        <v>393</v>
      </c>
      <c r="I332" t="s">
        <v>137</v>
      </c>
      <c r="K332">
        <v>6</v>
      </c>
      <c r="L332" t="s">
        <v>885</v>
      </c>
      <c r="N332" t="s">
        <v>886</v>
      </c>
      <c r="O332" t="s">
        <v>887</v>
      </c>
      <c r="P332">
        <v>16</v>
      </c>
      <c r="Q332" t="s">
        <v>727</v>
      </c>
      <c r="S332" t="s">
        <v>888</v>
      </c>
      <c r="T332">
        <v>2</v>
      </c>
      <c r="U332">
        <v>3</v>
      </c>
      <c r="V332">
        <v>4</v>
      </c>
      <c r="AD332" t="s">
        <v>889</v>
      </c>
      <c r="AF332" t="s">
        <v>890</v>
      </c>
      <c r="AH332" t="s">
        <v>114</v>
      </c>
      <c r="AI332" t="s">
        <v>202</v>
      </c>
      <c r="AJ332" t="s">
        <v>891</v>
      </c>
      <c r="AO332" t="s">
        <v>892</v>
      </c>
      <c r="AQ332">
        <v>2</v>
      </c>
      <c r="AR332" s="6" t="s">
        <v>32323</v>
      </c>
      <c r="AS332">
        <v>16</v>
      </c>
      <c r="AT332" t="s">
        <v>893</v>
      </c>
      <c r="AU332" t="s">
        <v>894</v>
      </c>
      <c r="AW332" t="s">
        <v>895</v>
      </c>
      <c r="AX332" t="s">
        <v>896</v>
      </c>
      <c r="AY332" t="s">
        <v>669</v>
      </c>
      <c r="AZ332" t="s">
        <v>897</v>
      </c>
      <c r="BA332" t="s">
        <v>426</v>
      </c>
      <c r="BB332" t="s">
        <v>898</v>
      </c>
      <c r="BD332" t="s">
        <v>128</v>
      </c>
      <c r="BE332">
        <v>0</v>
      </c>
      <c r="BF332" t="s">
        <v>899</v>
      </c>
      <c r="BG332" t="s">
        <v>900</v>
      </c>
      <c r="BH332" t="s">
        <v>901</v>
      </c>
      <c r="BS332">
        <v>0</v>
      </c>
      <c r="BT332">
        <v>0</v>
      </c>
      <c r="BU332">
        <v>0</v>
      </c>
      <c r="BV332">
        <v>1</v>
      </c>
      <c r="BW332">
        <v>0</v>
      </c>
      <c r="BX332">
        <v>0</v>
      </c>
      <c r="BY332">
        <v>1</v>
      </c>
      <c r="CD332" t="s">
        <v>131</v>
      </c>
      <c r="CE332">
        <v>0</v>
      </c>
      <c r="CJ332" t="s">
        <v>132</v>
      </c>
      <c r="CO332" t="str">
        <f>HYPERLINK("http://www.d20pfsrd.com/bestiary/monster-listings/aberrations/choker","Choker")</f>
        <v>Choker</v>
      </c>
      <c r="CP332">
        <v>62</v>
      </c>
      <c r="CQ332">
        <v>0</v>
      </c>
      <c r="CR332">
        <v>0</v>
      </c>
      <c r="CS332">
        <v>0</v>
      </c>
      <c r="CT332">
        <v>0</v>
      </c>
    </row>
    <row r="333" spans="1:98" ht="15" customHeight="1" x14ac:dyDescent="0.2">
      <c r="A333" t="s">
        <v>12303</v>
      </c>
      <c r="B333" s="1" t="s">
        <v>283</v>
      </c>
      <c r="C333">
        <v>600</v>
      </c>
      <c r="G333" t="s">
        <v>240</v>
      </c>
      <c r="H333" t="s">
        <v>1308</v>
      </c>
      <c r="I333" t="s">
        <v>654</v>
      </c>
      <c r="J333" t="s">
        <v>308</v>
      </c>
      <c r="K333">
        <v>-5</v>
      </c>
      <c r="L333" t="s">
        <v>655</v>
      </c>
      <c r="N333" t="s">
        <v>12275</v>
      </c>
      <c r="O333" t="s">
        <v>12276</v>
      </c>
      <c r="P333">
        <v>25</v>
      </c>
      <c r="Q333" t="s">
        <v>1366</v>
      </c>
      <c r="S333" t="s">
        <v>12304</v>
      </c>
      <c r="T333">
        <v>5</v>
      </c>
      <c r="U333">
        <v>-4</v>
      </c>
      <c r="V333">
        <v>-4</v>
      </c>
      <c r="Z333" t="s">
        <v>12277</v>
      </c>
      <c r="AA333" t="s">
        <v>10683</v>
      </c>
      <c r="AC333" t="s">
        <v>12305</v>
      </c>
      <c r="AD333" t="s">
        <v>202</v>
      </c>
      <c r="AF333" t="s">
        <v>12306</v>
      </c>
      <c r="AH333" t="s">
        <v>202</v>
      </c>
      <c r="AI333" t="s">
        <v>318</v>
      </c>
      <c r="AJ333" t="s">
        <v>12307</v>
      </c>
      <c r="AO333" t="s">
        <v>12308</v>
      </c>
      <c r="AQ333">
        <v>2</v>
      </c>
      <c r="AR333">
        <v>-5</v>
      </c>
      <c r="AS333">
        <v>8</v>
      </c>
      <c r="AY333" t="s">
        <v>669</v>
      </c>
      <c r="AZ333" t="s">
        <v>12309</v>
      </c>
      <c r="BA333" t="s">
        <v>255</v>
      </c>
      <c r="BB333" t="s">
        <v>12283</v>
      </c>
      <c r="BC333" t="s">
        <v>12284</v>
      </c>
      <c r="BD333" t="s">
        <v>12285</v>
      </c>
      <c r="BE333">
        <v>0</v>
      </c>
      <c r="BF333" t="s">
        <v>12310</v>
      </c>
      <c r="BG333" t="s">
        <v>12287</v>
      </c>
      <c r="BH333" t="s">
        <v>12311</v>
      </c>
      <c r="BS333">
        <v>0</v>
      </c>
      <c r="BT333">
        <v>0</v>
      </c>
      <c r="BU333">
        <v>0</v>
      </c>
      <c r="BV333">
        <v>0</v>
      </c>
      <c r="BW333">
        <v>0</v>
      </c>
      <c r="BX333">
        <v>0</v>
      </c>
      <c r="BY333">
        <v>1</v>
      </c>
      <c r="CD333" t="s">
        <v>131</v>
      </c>
      <c r="CE333">
        <v>0</v>
      </c>
      <c r="CJ333" t="s">
        <v>132</v>
      </c>
      <c r="CP333">
        <v>1495</v>
      </c>
      <c r="CQ333">
        <v>0</v>
      </c>
      <c r="CR333">
        <v>0</v>
      </c>
      <c r="CS333">
        <v>0</v>
      </c>
      <c r="CT333">
        <v>0</v>
      </c>
    </row>
    <row r="334" spans="1:98" ht="15" customHeight="1" x14ac:dyDescent="0.2">
      <c r="A334" t="s">
        <v>18865</v>
      </c>
      <c r="B334" s="1" t="s">
        <v>99</v>
      </c>
      <c r="C334">
        <v>200</v>
      </c>
      <c r="G334" t="s">
        <v>923</v>
      </c>
      <c r="H334" t="s">
        <v>1308</v>
      </c>
      <c r="I334" t="s">
        <v>137</v>
      </c>
      <c r="K334">
        <v>2</v>
      </c>
      <c r="L334" t="s">
        <v>4094</v>
      </c>
      <c r="M334" t="s">
        <v>18866</v>
      </c>
      <c r="N334" t="s">
        <v>2840</v>
      </c>
      <c r="O334" t="s">
        <v>2841</v>
      </c>
      <c r="P334">
        <v>9</v>
      </c>
      <c r="Q334" t="s">
        <v>6462</v>
      </c>
      <c r="S334" t="s">
        <v>18867</v>
      </c>
      <c r="T334">
        <v>0</v>
      </c>
      <c r="U334">
        <v>4</v>
      </c>
      <c r="V334">
        <v>4</v>
      </c>
      <c r="AD334" t="s">
        <v>18868</v>
      </c>
      <c r="AF334" t="s">
        <v>18869</v>
      </c>
      <c r="AG334" t="s">
        <v>18870</v>
      </c>
      <c r="AH334" t="s">
        <v>1316</v>
      </c>
      <c r="AI334" t="s">
        <v>318</v>
      </c>
      <c r="AK334" t="s">
        <v>18871</v>
      </c>
      <c r="AO334" t="s">
        <v>18872</v>
      </c>
      <c r="AQ334">
        <v>1</v>
      </c>
      <c r="AR334">
        <v>1</v>
      </c>
      <c r="AS334">
        <v>9</v>
      </c>
      <c r="AT334" t="s">
        <v>2970</v>
      </c>
      <c r="AU334" t="s">
        <v>18873</v>
      </c>
      <c r="AV334" t="s">
        <v>18874</v>
      </c>
      <c r="AW334" t="s">
        <v>647</v>
      </c>
      <c r="AY334" t="s">
        <v>18875</v>
      </c>
      <c r="AZ334" t="s">
        <v>18876</v>
      </c>
      <c r="BA334" t="s">
        <v>255</v>
      </c>
      <c r="BB334" t="s">
        <v>18877</v>
      </c>
      <c r="BD334" t="s">
        <v>18878</v>
      </c>
      <c r="BE334">
        <v>0</v>
      </c>
      <c r="BF334" t="s">
        <v>18879</v>
      </c>
      <c r="BG334" t="s">
        <v>18880</v>
      </c>
      <c r="BH334" t="s">
        <v>18881</v>
      </c>
      <c r="BL334" t="s">
        <v>132</v>
      </c>
      <c r="BM334" t="s">
        <v>132</v>
      </c>
      <c r="BN334" t="s">
        <v>132</v>
      </c>
      <c r="BS334">
        <v>0</v>
      </c>
      <c r="BT334">
        <v>0</v>
      </c>
      <c r="BU334">
        <v>1</v>
      </c>
      <c r="BV334">
        <v>0</v>
      </c>
      <c r="BW334">
        <v>0</v>
      </c>
      <c r="BX334">
        <v>0</v>
      </c>
      <c r="BY334">
        <v>1</v>
      </c>
      <c r="CB334" t="s">
        <v>132</v>
      </c>
      <c r="CD334" t="s">
        <v>131</v>
      </c>
      <c r="CE334">
        <v>0</v>
      </c>
      <c r="CJ334" t="s">
        <v>132</v>
      </c>
      <c r="CP334">
        <v>2344</v>
      </c>
      <c r="CQ334">
        <v>0</v>
      </c>
      <c r="CR334">
        <v>0</v>
      </c>
      <c r="CS334">
        <v>0</v>
      </c>
      <c r="CT334">
        <v>0</v>
      </c>
    </row>
    <row r="335" spans="1:98" ht="15" customHeight="1" x14ac:dyDescent="0.2">
      <c r="A335" t="s">
        <v>18882</v>
      </c>
      <c r="B335" s="1" t="s">
        <v>239</v>
      </c>
      <c r="C335">
        <v>800</v>
      </c>
      <c r="G335" t="s">
        <v>923</v>
      </c>
      <c r="H335" t="s">
        <v>1308</v>
      </c>
      <c r="I335" t="s">
        <v>137</v>
      </c>
      <c r="J335" t="s">
        <v>308</v>
      </c>
      <c r="K335">
        <v>6</v>
      </c>
      <c r="L335" t="s">
        <v>4891</v>
      </c>
      <c r="M335" t="s">
        <v>18866</v>
      </c>
      <c r="N335" t="s">
        <v>2824</v>
      </c>
      <c r="O335" t="s">
        <v>18883</v>
      </c>
      <c r="P335">
        <v>27</v>
      </c>
      <c r="Q335" t="s">
        <v>18884</v>
      </c>
      <c r="S335" t="s">
        <v>9111</v>
      </c>
      <c r="T335">
        <v>2</v>
      </c>
      <c r="U335">
        <v>6</v>
      </c>
      <c r="V335">
        <v>6</v>
      </c>
      <c r="AD335" t="s">
        <v>18868</v>
      </c>
      <c r="AF335" t="s">
        <v>18885</v>
      </c>
      <c r="AG335" t="s">
        <v>18886</v>
      </c>
      <c r="AH335" t="s">
        <v>202</v>
      </c>
      <c r="AI335" t="s">
        <v>318</v>
      </c>
      <c r="AJ335" t="s">
        <v>18887</v>
      </c>
      <c r="AK335" t="s">
        <v>18888</v>
      </c>
      <c r="AO335" t="s">
        <v>18889</v>
      </c>
      <c r="AQ335">
        <v>4</v>
      </c>
      <c r="AR335">
        <v>4</v>
      </c>
      <c r="AS335">
        <v>14</v>
      </c>
      <c r="AT335" t="s">
        <v>18890</v>
      </c>
      <c r="AU335" t="s">
        <v>18891</v>
      </c>
      <c r="AV335" t="s">
        <v>18874</v>
      </c>
      <c r="AW335" t="s">
        <v>3504</v>
      </c>
      <c r="AY335" t="s">
        <v>18875</v>
      </c>
      <c r="AZ335" t="s">
        <v>670</v>
      </c>
      <c r="BA335" t="s">
        <v>255</v>
      </c>
      <c r="BB335" t="s">
        <v>18877</v>
      </c>
      <c r="BC335" t="s">
        <v>18865</v>
      </c>
      <c r="BD335" t="s">
        <v>18878</v>
      </c>
      <c r="BE335">
        <v>0</v>
      </c>
      <c r="BF335" t="s">
        <v>18892</v>
      </c>
      <c r="BG335" t="s">
        <v>18893</v>
      </c>
      <c r="BH335" t="s">
        <v>18894</v>
      </c>
      <c r="BL335" t="s">
        <v>132</v>
      </c>
      <c r="BM335" t="s">
        <v>132</v>
      </c>
      <c r="BN335" t="s">
        <v>132</v>
      </c>
      <c r="BS335">
        <v>0</v>
      </c>
      <c r="BT335">
        <v>0</v>
      </c>
      <c r="BU335">
        <v>1</v>
      </c>
      <c r="BV335">
        <v>0</v>
      </c>
      <c r="BW335">
        <v>0</v>
      </c>
      <c r="BX335">
        <v>0</v>
      </c>
      <c r="BY335">
        <v>1</v>
      </c>
      <c r="CB335" t="s">
        <v>132</v>
      </c>
      <c r="CD335" t="s">
        <v>131</v>
      </c>
      <c r="CE335">
        <v>0</v>
      </c>
      <c r="CJ335" t="s">
        <v>132</v>
      </c>
      <c r="CP335">
        <v>2345</v>
      </c>
      <c r="CQ335">
        <v>0</v>
      </c>
      <c r="CR335">
        <v>0</v>
      </c>
      <c r="CS335">
        <v>0</v>
      </c>
      <c r="CT335">
        <v>0</v>
      </c>
    </row>
    <row r="336" spans="1:98" ht="15" customHeight="1" x14ac:dyDescent="0.2">
      <c r="A336" t="s">
        <v>22523</v>
      </c>
      <c r="B336" s="1" t="s">
        <v>1137</v>
      </c>
      <c r="C336">
        <v>2400</v>
      </c>
      <c r="G336" t="s">
        <v>101</v>
      </c>
      <c r="H336" t="s">
        <v>393</v>
      </c>
      <c r="I336" t="s">
        <v>103</v>
      </c>
      <c r="J336" t="s">
        <v>163</v>
      </c>
      <c r="K336">
        <v>7</v>
      </c>
      <c r="L336" t="s">
        <v>22509</v>
      </c>
      <c r="M336" t="s">
        <v>165</v>
      </c>
      <c r="N336" t="s">
        <v>20820</v>
      </c>
      <c r="O336" t="s">
        <v>20821</v>
      </c>
      <c r="P336">
        <v>68</v>
      </c>
      <c r="Q336" t="s">
        <v>2525</v>
      </c>
      <c r="S336" t="s">
        <v>22524</v>
      </c>
      <c r="T336">
        <v>6</v>
      </c>
      <c r="U336">
        <v>9</v>
      </c>
      <c r="V336">
        <v>9</v>
      </c>
      <c r="W336" t="s">
        <v>170</v>
      </c>
      <c r="Y336" t="s">
        <v>7802</v>
      </c>
      <c r="Z336" t="s">
        <v>173</v>
      </c>
      <c r="AA336" t="s">
        <v>174</v>
      </c>
      <c r="AB336">
        <v>17</v>
      </c>
      <c r="AD336" t="s">
        <v>1434</v>
      </c>
      <c r="AF336" t="s">
        <v>22525</v>
      </c>
      <c r="AG336" t="s">
        <v>22526</v>
      </c>
      <c r="AH336" t="s">
        <v>114</v>
      </c>
      <c r="AI336" t="s">
        <v>114</v>
      </c>
      <c r="AJ336" t="s">
        <v>22527</v>
      </c>
      <c r="AK336" t="s">
        <v>22528</v>
      </c>
      <c r="AO336" t="s">
        <v>22529</v>
      </c>
      <c r="AQ336">
        <v>8</v>
      </c>
      <c r="AR336">
        <v>8</v>
      </c>
      <c r="AS336">
        <v>21</v>
      </c>
      <c r="AT336" t="s">
        <v>22530</v>
      </c>
      <c r="AU336" t="s">
        <v>22531</v>
      </c>
      <c r="AW336" t="s">
        <v>181</v>
      </c>
      <c r="AY336" t="s">
        <v>183</v>
      </c>
      <c r="AZ336" t="s">
        <v>22532</v>
      </c>
      <c r="BA336" t="s">
        <v>426</v>
      </c>
      <c r="BB336" t="s">
        <v>22533</v>
      </c>
      <c r="BC336" t="s">
        <v>211</v>
      </c>
      <c r="BD336" t="s">
        <v>22504</v>
      </c>
      <c r="BE336">
        <v>0</v>
      </c>
      <c r="BF336" t="s">
        <v>22534</v>
      </c>
      <c r="BG336" t="s">
        <v>22535</v>
      </c>
      <c r="BH336" t="s">
        <v>22536</v>
      </c>
      <c r="BI336" t="s">
        <v>132</v>
      </c>
      <c r="BK336" t="s">
        <v>132</v>
      </c>
      <c r="BS336">
        <v>0</v>
      </c>
      <c r="BT336">
        <v>0</v>
      </c>
      <c r="BU336">
        <v>1</v>
      </c>
      <c r="BV336">
        <v>0</v>
      </c>
      <c r="BW336">
        <v>0</v>
      </c>
      <c r="BX336">
        <v>0</v>
      </c>
      <c r="BY336">
        <v>1</v>
      </c>
      <c r="CD336" t="s">
        <v>131</v>
      </c>
      <c r="CE336">
        <v>0</v>
      </c>
      <c r="CF336" t="s">
        <v>132</v>
      </c>
      <c r="CJ336" t="s">
        <v>132</v>
      </c>
      <c r="CK336" t="s">
        <v>132</v>
      </c>
      <c r="CP336">
        <v>4413</v>
      </c>
      <c r="CQ336">
        <v>0</v>
      </c>
      <c r="CR336">
        <v>0</v>
      </c>
      <c r="CS336">
        <v>0</v>
      </c>
      <c r="CT336">
        <v>0</v>
      </c>
    </row>
    <row r="337" spans="1:98" ht="15" customHeight="1" x14ac:dyDescent="0.2">
      <c r="A337" t="s">
        <v>5748</v>
      </c>
      <c r="B337" s="1" t="s">
        <v>1034</v>
      </c>
      <c r="C337">
        <v>6400</v>
      </c>
      <c r="G337" t="s">
        <v>135</v>
      </c>
      <c r="H337" t="s">
        <v>136</v>
      </c>
      <c r="I337" t="s">
        <v>103</v>
      </c>
      <c r="J337" t="s">
        <v>1384</v>
      </c>
      <c r="K337">
        <v>-2</v>
      </c>
      <c r="L337" t="s">
        <v>5749</v>
      </c>
      <c r="N337" t="s">
        <v>1037</v>
      </c>
      <c r="O337" t="s">
        <v>5750</v>
      </c>
      <c r="P337">
        <v>125</v>
      </c>
      <c r="Q337" t="s">
        <v>5751</v>
      </c>
      <c r="S337" t="s">
        <v>5752</v>
      </c>
      <c r="T337">
        <v>14</v>
      </c>
      <c r="U337">
        <v>5</v>
      </c>
      <c r="V337">
        <v>2</v>
      </c>
      <c r="Y337" t="s">
        <v>5753</v>
      </c>
      <c r="Z337" t="s">
        <v>1412</v>
      </c>
      <c r="AA337" t="s">
        <v>1175</v>
      </c>
      <c r="AD337" t="s">
        <v>376</v>
      </c>
      <c r="AF337" t="s">
        <v>5754</v>
      </c>
      <c r="AH337" t="s">
        <v>147</v>
      </c>
      <c r="AI337" t="s">
        <v>147</v>
      </c>
      <c r="AJ337" t="s">
        <v>5755</v>
      </c>
      <c r="AK337" t="s">
        <v>5756</v>
      </c>
      <c r="AO337" t="s">
        <v>5757</v>
      </c>
      <c r="AQ337">
        <v>10</v>
      </c>
      <c r="AR337">
        <v>20</v>
      </c>
      <c r="AS337">
        <v>28</v>
      </c>
      <c r="AT337" t="s">
        <v>5758</v>
      </c>
      <c r="AU337" t="s">
        <v>5759</v>
      </c>
      <c r="AX337" t="s">
        <v>5760</v>
      </c>
      <c r="AY337" t="s">
        <v>1398</v>
      </c>
      <c r="AZ337" t="s">
        <v>5761</v>
      </c>
      <c r="BA337" t="s">
        <v>426</v>
      </c>
      <c r="BB337" t="s">
        <v>5762</v>
      </c>
      <c r="BC337" t="s">
        <v>5763</v>
      </c>
      <c r="BD337" t="s">
        <v>5744</v>
      </c>
      <c r="BE337">
        <v>0</v>
      </c>
      <c r="BF337" t="s">
        <v>5764</v>
      </c>
      <c r="BG337" t="s">
        <v>5765</v>
      </c>
      <c r="BH337" t="s">
        <v>5766</v>
      </c>
      <c r="BS337">
        <v>0</v>
      </c>
      <c r="BT337">
        <v>0</v>
      </c>
      <c r="BU337">
        <v>0</v>
      </c>
      <c r="BV337">
        <v>0</v>
      </c>
      <c r="BW337">
        <v>0</v>
      </c>
      <c r="BX337">
        <v>0</v>
      </c>
      <c r="BY337">
        <v>0</v>
      </c>
      <c r="CD337" t="s">
        <v>131</v>
      </c>
      <c r="CE337">
        <v>0</v>
      </c>
      <c r="CJ337" t="s">
        <v>132</v>
      </c>
      <c r="CP337">
        <v>399</v>
      </c>
      <c r="CQ337">
        <v>0</v>
      </c>
      <c r="CR337">
        <v>0</v>
      </c>
      <c r="CS337">
        <v>0</v>
      </c>
      <c r="CT337">
        <v>0</v>
      </c>
    </row>
    <row r="338" spans="1:98" ht="15" customHeight="1" x14ac:dyDescent="0.2">
      <c r="A338" t="s">
        <v>20830</v>
      </c>
      <c r="B338" s="1" t="s">
        <v>1137</v>
      </c>
      <c r="C338">
        <v>2400</v>
      </c>
      <c r="G338" t="s">
        <v>240</v>
      </c>
      <c r="H338" t="s">
        <v>102</v>
      </c>
      <c r="I338" t="s">
        <v>103</v>
      </c>
      <c r="J338" t="s">
        <v>1556</v>
      </c>
      <c r="K338">
        <v>0</v>
      </c>
      <c r="L338" t="s">
        <v>20831</v>
      </c>
      <c r="N338" t="s">
        <v>8275</v>
      </c>
      <c r="O338" t="s">
        <v>20832</v>
      </c>
      <c r="P338">
        <v>95</v>
      </c>
      <c r="Q338" t="s">
        <v>2538</v>
      </c>
      <c r="S338" t="s">
        <v>20833</v>
      </c>
      <c r="T338">
        <v>13</v>
      </c>
      <c r="U338">
        <v>-1</v>
      </c>
      <c r="V338">
        <v>14</v>
      </c>
      <c r="X338" t="s">
        <v>20834</v>
      </c>
      <c r="Z338" t="s">
        <v>20835</v>
      </c>
      <c r="AB338">
        <v>17</v>
      </c>
      <c r="AD338" t="s">
        <v>20836</v>
      </c>
      <c r="AH338" t="s">
        <v>114</v>
      </c>
      <c r="AI338" t="s">
        <v>114</v>
      </c>
      <c r="AJ338" t="s">
        <v>19571</v>
      </c>
      <c r="AK338" t="s">
        <v>20837</v>
      </c>
      <c r="AO338" t="s">
        <v>20838</v>
      </c>
      <c r="AQ338">
        <v>10</v>
      </c>
      <c r="AR338">
        <v>6</v>
      </c>
      <c r="AS338">
        <v>19</v>
      </c>
      <c r="AT338" t="s">
        <v>20839</v>
      </c>
      <c r="AU338" t="s">
        <v>20840</v>
      </c>
      <c r="AV338" t="s">
        <v>20841</v>
      </c>
      <c r="AW338" t="s">
        <v>20842</v>
      </c>
      <c r="AX338" t="s">
        <v>20843</v>
      </c>
      <c r="AY338" t="s">
        <v>298</v>
      </c>
      <c r="AZ338" t="s">
        <v>20844</v>
      </c>
      <c r="BA338" t="s">
        <v>255</v>
      </c>
      <c r="BB338" t="s">
        <v>20845</v>
      </c>
      <c r="BC338" t="s">
        <v>15239</v>
      </c>
      <c r="BD338" t="s">
        <v>20846</v>
      </c>
      <c r="BE338">
        <v>0</v>
      </c>
      <c r="BF338" t="s">
        <v>20847</v>
      </c>
      <c r="BG338" t="s">
        <v>20848</v>
      </c>
      <c r="BH338" t="s">
        <v>20849</v>
      </c>
      <c r="BS338">
        <v>0</v>
      </c>
      <c r="BT338">
        <v>0</v>
      </c>
      <c r="BU338">
        <v>1</v>
      </c>
      <c r="BV338">
        <v>0</v>
      </c>
      <c r="BW338">
        <v>0</v>
      </c>
      <c r="BX338">
        <v>0</v>
      </c>
      <c r="BY338">
        <v>0</v>
      </c>
      <c r="CD338" t="s">
        <v>131</v>
      </c>
      <c r="CE338">
        <v>0</v>
      </c>
      <c r="CJ338" t="s">
        <v>132</v>
      </c>
      <c r="CP338">
        <v>3517</v>
      </c>
      <c r="CQ338">
        <v>0</v>
      </c>
      <c r="CR338">
        <v>0</v>
      </c>
      <c r="CS338">
        <v>0</v>
      </c>
      <c r="CT338">
        <v>0</v>
      </c>
    </row>
    <row r="339" spans="1:98" ht="15" customHeight="1" x14ac:dyDescent="0.2">
      <c r="A339" t="s">
        <v>8155</v>
      </c>
      <c r="B339" s="1" t="s">
        <v>239</v>
      </c>
      <c r="C339">
        <v>800</v>
      </c>
      <c r="G339" t="s">
        <v>240</v>
      </c>
      <c r="H339" t="s">
        <v>393</v>
      </c>
      <c r="I339" t="s">
        <v>261</v>
      </c>
      <c r="K339">
        <v>7</v>
      </c>
      <c r="L339" t="s">
        <v>4540</v>
      </c>
      <c r="N339" t="s">
        <v>1077</v>
      </c>
      <c r="O339" t="s">
        <v>8156</v>
      </c>
      <c r="P339">
        <v>30</v>
      </c>
      <c r="Q339" t="s">
        <v>812</v>
      </c>
      <c r="S339" t="s">
        <v>7585</v>
      </c>
      <c r="T339">
        <v>6</v>
      </c>
      <c r="U339">
        <v>7</v>
      </c>
      <c r="V339">
        <v>3</v>
      </c>
      <c r="AD339" t="s">
        <v>249</v>
      </c>
      <c r="AF339" t="s">
        <v>8157</v>
      </c>
      <c r="AH339" t="s">
        <v>114</v>
      </c>
      <c r="AI339" t="s">
        <v>114</v>
      </c>
      <c r="AJ339" t="s">
        <v>8158</v>
      </c>
      <c r="AO339" t="s">
        <v>8159</v>
      </c>
      <c r="AQ339">
        <v>4</v>
      </c>
      <c r="AR339" t="s">
        <v>988</v>
      </c>
      <c r="AS339">
        <v>17</v>
      </c>
      <c r="AT339" t="s">
        <v>8160</v>
      </c>
      <c r="AU339" t="s">
        <v>8161</v>
      </c>
      <c r="AV339" t="s">
        <v>8162</v>
      </c>
      <c r="AW339" t="s">
        <v>5198</v>
      </c>
      <c r="AY339" t="s">
        <v>8163</v>
      </c>
      <c r="AZ339" t="s">
        <v>6176</v>
      </c>
      <c r="BA339" t="s">
        <v>255</v>
      </c>
      <c r="BB339" t="s">
        <v>8164</v>
      </c>
      <c r="BD339" t="s">
        <v>7316</v>
      </c>
      <c r="BE339">
        <v>0</v>
      </c>
      <c r="BF339" t="s">
        <v>8165</v>
      </c>
      <c r="BG339" t="s">
        <v>8166</v>
      </c>
      <c r="BH339" t="s">
        <v>8167</v>
      </c>
      <c r="BS339">
        <v>0</v>
      </c>
      <c r="BT339">
        <v>0</v>
      </c>
      <c r="BU339">
        <v>0</v>
      </c>
      <c r="BV339">
        <v>0</v>
      </c>
      <c r="BW339">
        <v>0</v>
      </c>
      <c r="BX339">
        <v>0</v>
      </c>
      <c r="BY339">
        <v>1</v>
      </c>
      <c r="CD339" t="s">
        <v>131</v>
      </c>
      <c r="CE339">
        <v>0</v>
      </c>
      <c r="CJ339" t="s">
        <v>132</v>
      </c>
      <c r="CO339" t="str">
        <f>HYPERLINK("http://www.d20pfsrd.com/bestiary/monster-listings/magical-beasts/chupacabra","Chupacabra")</f>
        <v>Chupacabra</v>
      </c>
      <c r="CP339">
        <v>1133</v>
      </c>
      <c r="CQ339">
        <v>0</v>
      </c>
      <c r="CR339">
        <v>0</v>
      </c>
      <c r="CS339">
        <v>0</v>
      </c>
      <c r="CT339">
        <v>0</v>
      </c>
    </row>
    <row r="340" spans="1:98" ht="15" customHeight="1" x14ac:dyDescent="0.2">
      <c r="A340" t="s">
        <v>902</v>
      </c>
      <c r="B340" s="1" t="s">
        <v>134</v>
      </c>
      <c r="C340">
        <v>3200</v>
      </c>
      <c r="G340" t="s">
        <v>575</v>
      </c>
      <c r="H340" t="s">
        <v>193</v>
      </c>
      <c r="I340" t="s">
        <v>137</v>
      </c>
      <c r="J340" t="s">
        <v>138</v>
      </c>
      <c r="K340">
        <v>7</v>
      </c>
      <c r="L340" t="s">
        <v>903</v>
      </c>
      <c r="N340" t="s">
        <v>904</v>
      </c>
      <c r="O340" t="s">
        <v>905</v>
      </c>
      <c r="P340">
        <v>85</v>
      </c>
      <c r="Q340" t="s">
        <v>906</v>
      </c>
      <c r="S340" t="s">
        <v>907</v>
      </c>
      <c r="T340">
        <v>7</v>
      </c>
      <c r="U340">
        <v>6</v>
      </c>
      <c r="V340">
        <v>9</v>
      </c>
      <c r="Z340" t="s">
        <v>837</v>
      </c>
      <c r="AD340" t="s">
        <v>908</v>
      </c>
      <c r="AF340" t="s">
        <v>909</v>
      </c>
      <c r="AH340" t="s">
        <v>202</v>
      </c>
      <c r="AI340" t="s">
        <v>114</v>
      </c>
      <c r="AJ340" t="s">
        <v>910</v>
      </c>
      <c r="AO340" t="s">
        <v>911</v>
      </c>
      <c r="AQ340">
        <v>7</v>
      </c>
      <c r="AR340" t="s">
        <v>566</v>
      </c>
      <c r="AS340" t="s">
        <v>483</v>
      </c>
      <c r="AT340" t="s">
        <v>912</v>
      </c>
      <c r="AU340" t="s">
        <v>913</v>
      </c>
      <c r="AW340" t="s">
        <v>914</v>
      </c>
      <c r="AX340" t="s">
        <v>915</v>
      </c>
      <c r="AY340" t="s">
        <v>916</v>
      </c>
      <c r="AZ340" t="s">
        <v>917</v>
      </c>
      <c r="BA340" t="s">
        <v>426</v>
      </c>
      <c r="BB340" t="s">
        <v>918</v>
      </c>
      <c r="BD340" t="s">
        <v>128</v>
      </c>
      <c r="BE340">
        <v>0</v>
      </c>
      <c r="BF340" t="s">
        <v>919</v>
      </c>
      <c r="BG340" t="s">
        <v>920</v>
      </c>
      <c r="BH340" t="s">
        <v>921</v>
      </c>
      <c r="BS340">
        <v>0</v>
      </c>
      <c r="BT340">
        <v>0</v>
      </c>
      <c r="BU340">
        <v>0</v>
      </c>
      <c r="BV340">
        <v>0</v>
      </c>
      <c r="BW340">
        <v>0</v>
      </c>
      <c r="BX340">
        <v>1</v>
      </c>
      <c r="BY340">
        <v>1</v>
      </c>
      <c r="CD340" t="s">
        <v>131</v>
      </c>
      <c r="CE340">
        <v>0</v>
      </c>
      <c r="CJ340" t="s">
        <v>132</v>
      </c>
      <c r="CO340" t="str">
        <f>HYPERLINK("http://www.d20pfsrd.com/bestiary/monster-listings/aberrations/chuul","Chuul")</f>
        <v>Chuul</v>
      </c>
      <c r="CP340">
        <v>63</v>
      </c>
      <c r="CQ340">
        <v>0</v>
      </c>
      <c r="CR340">
        <v>0</v>
      </c>
      <c r="CS340">
        <v>0</v>
      </c>
      <c r="CT340">
        <v>0</v>
      </c>
    </row>
    <row r="341" spans="1:98" ht="15" customHeight="1" x14ac:dyDescent="0.2">
      <c r="A341" t="s">
        <v>20164</v>
      </c>
      <c r="B341" s="1" t="s">
        <v>599</v>
      </c>
      <c r="C341">
        <v>135</v>
      </c>
      <c r="D341" t="s">
        <v>20144</v>
      </c>
      <c r="E341" t="s">
        <v>20165</v>
      </c>
      <c r="G341" t="s">
        <v>240</v>
      </c>
      <c r="H341" t="s">
        <v>102</v>
      </c>
      <c r="I341" t="s">
        <v>701</v>
      </c>
      <c r="J341" t="s">
        <v>14167</v>
      </c>
      <c r="K341">
        <v>4</v>
      </c>
      <c r="L341" t="s">
        <v>18860</v>
      </c>
      <c r="N341" t="s">
        <v>106</v>
      </c>
      <c r="O341" t="s">
        <v>107</v>
      </c>
      <c r="P341">
        <v>13</v>
      </c>
      <c r="Q341" t="s">
        <v>398</v>
      </c>
      <c r="S341" t="s">
        <v>20166</v>
      </c>
      <c r="T341">
        <v>3</v>
      </c>
      <c r="U341">
        <v>0</v>
      </c>
      <c r="V341">
        <v>1</v>
      </c>
      <c r="AD341" t="s">
        <v>496</v>
      </c>
      <c r="AF341" t="s">
        <v>20167</v>
      </c>
      <c r="AG341" t="s">
        <v>10218</v>
      </c>
      <c r="AH341" t="s">
        <v>114</v>
      </c>
      <c r="AI341" t="s">
        <v>114</v>
      </c>
      <c r="AO341" t="s">
        <v>20168</v>
      </c>
      <c r="AQ341">
        <v>2</v>
      </c>
      <c r="AR341">
        <v>3</v>
      </c>
      <c r="AS341">
        <v>13</v>
      </c>
      <c r="AT341" t="s">
        <v>20169</v>
      </c>
      <c r="AU341" t="s">
        <v>20170</v>
      </c>
      <c r="AW341" t="s">
        <v>647</v>
      </c>
      <c r="AY341" t="s">
        <v>20171</v>
      </c>
      <c r="AZ341" t="s">
        <v>20172</v>
      </c>
      <c r="BA341" t="s">
        <v>20173</v>
      </c>
      <c r="BB341" t="s">
        <v>20174</v>
      </c>
      <c r="BC341" t="s">
        <v>20175</v>
      </c>
      <c r="BD341" t="s">
        <v>20139</v>
      </c>
      <c r="BE341">
        <v>0</v>
      </c>
      <c r="BG341" t="s">
        <v>20176</v>
      </c>
      <c r="BH341" t="s">
        <v>20177</v>
      </c>
      <c r="BS341">
        <v>0</v>
      </c>
      <c r="BT341">
        <v>0</v>
      </c>
      <c r="BU341">
        <v>0</v>
      </c>
      <c r="BV341">
        <v>0</v>
      </c>
      <c r="BW341">
        <v>0</v>
      </c>
      <c r="BX341">
        <v>0</v>
      </c>
      <c r="BY341">
        <v>1</v>
      </c>
      <c r="CD341" t="s">
        <v>131</v>
      </c>
      <c r="CE341">
        <v>0</v>
      </c>
      <c r="CJ341" t="s">
        <v>132</v>
      </c>
      <c r="CP341">
        <v>3185</v>
      </c>
      <c r="CQ341">
        <v>0</v>
      </c>
      <c r="CR341">
        <v>0</v>
      </c>
      <c r="CS341">
        <v>0</v>
      </c>
      <c r="CT341">
        <v>0</v>
      </c>
    </row>
    <row r="342" spans="1:98" ht="15" customHeight="1" x14ac:dyDescent="0.2">
      <c r="A342" t="s">
        <v>20178</v>
      </c>
      <c r="B342" s="1" t="s">
        <v>365</v>
      </c>
      <c r="C342">
        <v>1200</v>
      </c>
      <c r="D342" t="s">
        <v>20179</v>
      </c>
      <c r="E342" t="s">
        <v>14248</v>
      </c>
      <c r="G342" t="s">
        <v>3133</v>
      </c>
      <c r="H342" t="s">
        <v>102</v>
      </c>
      <c r="I342" t="s">
        <v>701</v>
      </c>
      <c r="J342" t="s">
        <v>14167</v>
      </c>
      <c r="K342">
        <v>2</v>
      </c>
      <c r="L342" t="s">
        <v>3686</v>
      </c>
      <c r="N342" t="s">
        <v>7063</v>
      </c>
      <c r="O342" t="s">
        <v>20180</v>
      </c>
      <c r="P342">
        <v>42</v>
      </c>
      <c r="Q342" t="s">
        <v>7667</v>
      </c>
      <c r="S342" t="s">
        <v>20181</v>
      </c>
      <c r="T342">
        <v>5</v>
      </c>
      <c r="U342">
        <v>3</v>
      </c>
      <c r="V342">
        <v>1</v>
      </c>
      <c r="W342" t="s">
        <v>14250</v>
      </c>
      <c r="X342" t="s">
        <v>4059</v>
      </c>
      <c r="AD342" t="s">
        <v>249</v>
      </c>
      <c r="AF342" t="s">
        <v>20182</v>
      </c>
      <c r="AG342" t="s">
        <v>20183</v>
      </c>
      <c r="AH342" t="s">
        <v>114</v>
      </c>
      <c r="AI342" t="s">
        <v>114</v>
      </c>
      <c r="AJ342" t="s">
        <v>20184</v>
      </c>
      <c r="AO342" t="s">
        <v>20185</v>
      </c>
      <c r="AQ342">
        <v>5</v>
      </c>
      <c r="AR342">
        <v>7</v>
      </c>
      <c r="AS342">
        <v>19</v>
      </c>
      <c r="AT342" t="s">
        <v>20186</v>
      </c>
      <c r="AU342" t="s">
        <v>20187</v>
      </c>
      <c r="AW342" t="s">
        <v>20156</v>
      </c>
      <c r="AX342" t="s">
        <v>14258</v>
      </c>
      <c r="AY342" t="s">
        <v>20171</v>
      </c>
      <c r="AZ342" t="s">
        <v>12342</v>
      </c>
      <c r="BA342" t="s">
        <v>20188</v>
      </c>
      <c r="BB342" t="s">
        <v>20189</v>
      </c>
      <c r="BC342" t="s">
        <v>20175</v>
      </c>
      <c r="BD342" t="s">
        <v>20139</v>
      </c>
      <c r="BE342">
        <v>0</v>
      </c>
      <c r="BG342" t="s">
        <v>20190</v>
      </c>
      <c r="BH342" t="s">
        <v>20191</v>
      </c>
      <c r="BS342">
        <v>0</v>
      </c>
      <c r="BT342">
        <v>0</v>
      </c>
      <c r="BU342">
        <v>0</v>
      </c>
      <c r="BV342">
        <v>0</v>
      </c>
      <c r="BW342">
        <v>0</v>
      </c>
      <c r="BX342">
        <v>0</v>
      </c>
      <c r="BY342">
        <v>1</v>
      </c>
      <c r="CD342" t="s">
        <v>131</v>
      </c>
      <c r="CE342">
        <v>0</v>
      </c>
      <c r="CJ342" t="s">
        <v>132</v>
      </c>
      <c r="CP342">
        <v>3187</v>
      </c>
      <c r="CQ342">
        <v>0</v>
      </c>
      <c r="CR342">
        <v>0</v>
      </c>
      <c r="CS342">
        <v>0</v>
      </c>
      <c r="CT342">
        <v>0</v>
      </c>
    </row>
    <row r="343" spans="1:98" ht="15" customHeight="1" x14ac:dyDescent="0.2">
      <c r="A343" t="s">
        <v>6318</v>
      </c>
      <c r="B343" s="1" t="s">
        <v>1117</v>
      </c>
      <c r="C343">
        <v>400</v>
      </c>
      <c r="G343" t="s">
        <v>240</v>
      </c>
      <c r="H343" t="s">
        <v>393</v>
      </c>
      <c r="I343" t="s">
        <v>261</v>
      </c>
      <c r="K343">
        <v>3</v>
      </c>
      <c r="L343" t="s">
        <v>6319</v>
      </c>
      <c r="N343" t="s">
        <v>4417</v>
      </c>
      <c r="O343" t="s">
        <v>6320</v>
      </c>
      <c r="P343">
        <v>11</v>
      </c>
      <c r="Q343" t="s">
        <v>2643</v>
      </c>
      <c r="S343" t="s">
        <v>6321</v>
      </c>
      <c r="T343">
        <v>3</v>
      </c>
      <c r="U343">
        <v>6</v>
      </c>
      <c r="V343">
        <v>2</v>
      </c>
      <c r="AD343" t="s">
        <v>6322</v>
      </c>
      <c r="AF343" t="s">
        <v>6323</v>
      </c>
      <c r="AH343" t="s">
        <v>114</v>
      </c>
      <c r="AI343" t="s">
        <v>114</v>
      </c>
      <c r="AJ343" t="s">
        <v>6324</v>
      </c>
      <c r="AO343" t="s">
        <v>6325</v>
      </c>
      <c r="AQ343">
        <v>2</v>
      </c>
      <c r="AR343">
        <v>-1</v>
      </c>
      <c r="AS343">
        <v>12</v>
      </c>
      <c r="AT343" t="s">
        <v>6326</v>
      </c>
      <c r="AU343" t="s">
        <v>6327</v>
      </c>
      <c r="AY343" t="s">
        <v>6328</v>
      </c>
      <c r="AZ343" t="s">
        <v>6329</v>
      </c>
      <c r="BA343" t="s">
        <v>255</v>
      </c>
      <c r="BB343" t="s">
        <v>6330</v>
      </c>
      <c r="BC343" t="s">
        <v>6331</v>
      </c>
      <c r="BD343" t="s">
        <v>6314</v>
      </c>
      <c r="BE343">
        <v>0</v>
      </c>
      <c r="BF343" t="s">
        <v>6332</v>
      </c>
      <c r="BG343" t="s">
        <v>6333</v>
      </c>
      <c r="BH343" t="s">
        <v>6334</v>
      </c>
      <c r="BS343">
        <v>0</v>
      </c>
      <c r="BT343">
        <v>0</v>
      </c>
      <c r="BU343">
        <v>0</v>
      </c>
      <c r="BV343">
        <v>0</v>
      </c>
      <c r="BW343">
        <v>0</v>
      </c>
      <c r="BX343">
        <v>0</v>
      </c>
      <c r="BY343">
        <v>0</v>
      </c>
      <c r="CD343" t="s">
        <v>131</v>
      </c>
      <c r="CE343">
        <v>0</v>
      </c>
      <c r="CJ343" t="s">
        <v>132</v>
      </c>
      <c r="CP343">
        <v>710</v>
      </c>
      <c r="CQ343">
        <v>0</v>
      </c>
      <c r="CR343">
        <v>0</v>
      </c>
      <c r="CS343">
        <v>0</v>
      </c>
      <c r="CT343">
        <v>0</v>
      </c>
    </row>
    <row r="344" spans="1:98" ht="15" customHeight="1" x14ac:dyDescent="0.2">
      <c r="A344" t="s">
        <v>3370</v>
      </c>
      <c r="B344" s="1" t="s">
        <v>574</v>
      </c>
      <c r="C344">
        <v>9600</v>
      </c>
      <c r="G344" t="s">
        <v>240</v>
      </c>
      <c r="H344" t="s">
        <v>193</v>
      </c>
      <c r="I344" t="s">
        <v>241</v>
      </c>
      <c r="K344">
        <v>-1</v>
      </c>
      <c r="L344" t="s">
        <v>3371</v>
      </c>
      <c r="N344" t="s">
        <v>3372</v>
      </c>
      <c r="O344" t="s">
        <v>3373</v>
      </c>
      <c r="P344">
        <v>101</v>
      </c>
      <c r="Q344" t="s">
        <v>3374</v>
      </c>
      <c r="S344" t="s">
        <v>3375</v>
      </c>
      <c r="T344">
        <v>4</v>
      </c>
      <c r="U344">
        <v>3</v>
      </c>
      <c r="V344">
        <v>4</v>
      </c>
      <c r="Y344" t="s">
        <v>3376</v>
      </c>
      <c r="Z344" t="s">
        <v>3377</v>
      </c>
      <c r="AD344" t="s">
        <v>496</v>
      </c>
      <c r="AF344" t="s">
        <v>3378</v>
      </c>
      <c r="AH344" t="s">
        <v>202</v>
      </c>
      <c r="AI344" t="s">
        <v>202</v>
      </c>
      <c r="AJ344" t="s">
        <v>3379</v>
      </c>
      <c r="AO344" t="s">
        <v>3380</v>
      </c>
      <c r="AQ344">
        <v>13</v>
      </c>
      <c r="AR344">
        <v>21</v>
      </c>
      <c r="AS344">
        <v>30</v>
      </c>
      <c r="AY344" t="s">
        <v>298</v>
      </c>
      <c r="AZ344" t="s">
        <v>1240</v>
      </c>
      <c r="BA344" t="s">
        <v>255</v>
      </c>
      <c r="BB344" t="s">
        <v>3381</v>
      </c>
      <c r="BC344" t="s">
        <v>3382</v>
      </c>
      <c r="BD344" t="s">
        <v>128</v>
      </c>
      <c r="BE344">
        <v>0</v>
      </c>
      <c r="BF344" t="s">
        <v>3383</v>
      </c>
      <c r="BG344" t="s">
        <v>3384</v>
      </c>
      <c r="BH344" t="s">
        <v>3385</v>
      </c>
      <c r="BI344" t="s">
        <v>132</v>
      </c>
      <c r="BS344">
        <v>0</v>
      </c>
      <c r="BT344">
        <v>0</v>
      </c>
      <c r="BU344">
        <v>0</v>
      </c>
      <c r="BV344">
        <v>0</v>
      </c>
      <c r="BW344">
        <v>0</v>
      </c>
      <c r="BX344">
        <v>0</v>
      </c>
      <c r="BY344">
        <v>1</v>
      </c>
      <c r="CD344" t="s">
        <v>131</v>
      </c>
      <c r="CE344">
        <v>0</v>
      </c>
      <c r="CF344" t="s">
        <v>132</v>
      </c>
      <c r="CJ344" t="s">
        <v>132</v>
      </c>
      <c r="CK344" t="s">
        <v>132</v>
      </c>
      <c r="CO344" t="str">
        <f>HYPERLINK("http://www.d20pfsrd.com/bestiary/monster-listings/constructs/golem/clay","Golem, Clay")</f>
        <v>Golem, Clay</v>
      </c>
      <c r="CP344">
        <v>216</v>
      </c>
      <c r="CQ344">
        <v>0</v>
      </c>
      <c r="CR344">
        <v>0</v>
      </c>
      <c r="CS344">
        <v>0</v>
      </c>
      <c r="CT344">
        <v>0</v>
      </c>
    </row>
    <row r="345" spans="1:98" ht="15" customHeight="1" x14ac:dyDescent="0.2">
      <c r="A345" t="s">
        <v>25799</v>
      </c>
      <c r="B345" s="1" t="s">
        <v>1034</v>
      </c>
      <c r="C345">
        <v>6400</v>
      </c>
      <c r="G345" t="s">
        <v>101</v>
      </c>
      <c r="H345" t="s">
        <v>193</v>
      </c>
      <c r="I345" t="s">
        <v>701</v>
      </c>
      <c r="J345" t="s">
        <v>1054</v>
      </c>
      <c r="K345">
        <v>5</v>
      </c>
      <c r="L345" t="s">
        <v>25800</v>
      </c>
      <c r="N345" t="s">
        <v>2206</v>
      </c>
      <c r="O345" t="s">
        <v>25801</v>
      </c>
      <c r="P345">
        <v>133</v>
      </c>
      <c r="Q345" t="s">
        <v>1560</v>
      </c>
      <c r="S345" t="s">
        <v>12400</v>
      </c>
      <c r="T345">
        <v>9</v>
      </c>
      <c r="U345">
        <v>7</v>
      </c>
      <c r="V345">
        <v>11</v>
      </c>
      <c r="X345" t="s">
        <v>3191</v>
      </c>
      <c r="AA345" t="s">
        <v>6192</v>
      </c>
      <c r="AD345" t="s">
        <v>376</v>
      </c>
      <c r="AF345" t="s">
        <v>25802</v>
      </c>
      <c r="AG345" t="s">
        <v>25803</v>
      </c>
      <c r="AH345" t="s">
        <v>202</v>
      </c>
      <c r="AI345" t="s">
        <v>202</v>
      </c>
      <c r="AJ345" t="s">
        <v>3233</v>
      </c>
      <c r="AK345" t="s">
        <v>25804</v>
      </c>
      <c r="AO345" t="s">
        <v>25805</v>
      </c>
      <c r="AQ345">
        <v>10</v>
      </c>
      <c r="AR345">
        <v>19</v>
      </c>
      <c r="AS345">
        <v>30</v>
      </c>
      <c r="AT345" t="s">
        <v>25806</v>
      </c>
      <c r="AU345" t="s">
        <v>25807</v>
      </c>
      <c r="AV345" t="s">
        <v>25808</v>
      </c>
      <c r="AW345" t="s">
        <v>9484</v>
      </c>
      <c r="AX345" t="s">
        <v>25809</v>
      </c>
      <c r="AY345" t="s">
        <v>25810</v>
      </c>
      <c r="AZ345" t="s">
        <v>25811</v>
      </c>
      <c r="BA345" t="s">
        <v>3251</v>
      </c>
      <c r="BB345" t="s">
        <v>25812</v>
      </c>
      <c r="BC345" t="s">
        <v>3204</v>
      </c>
      <c r="BD345" t="s">
        <v>24172</v>
      </c>
      <c r="BE345">
        <v>0</v>
      </c>
      <c r="BF345" t="s">
        <v>25813</v>
      </c>
      <c r="BG345" t="s">
        <v>25814</v>
      </c>
      <c r="BH345" t="s">
        <v>25815</v>
      </c>
      <c r="BI345" t="s">
        <v>132</v>
      </c>
      <c r="BK345" t="s">
        <v>132</v>
      </c>
      <c r="BS345">
        <v>0</v>
      </c>
      <c r="BT345">
        <v>0</v>
      </c>
      <c r="BU345">
        <v>0</v>
      </c>
      <c r="BV345">
        <v>0</v>
      </c>
      <c r="BW345">
        <v>0</v>
      </c>
      <c r="BX345">
        <v>0</v>
      </c>
      <c r="BY345">
        <v>1</v>
      </c>
      <c r="CD345" t="s">
        <v>131</v>
      </c>
      <c r="CE345">
        <v>0</v>
      </c>
      <c r="CF345" t="s">
        <v>132</v>
      </c>
      <c r="CJ345" t="s">
        <v>132</v>
      </c>
      <c r="CK345" t="s">
        <v>132</v>
      </c>
      <c r="CP345">
        <v>5241</v>
      </c>
      <c r="CQ345">
        <v>0</v>
      </c>
      <c r="CR345">
        <v>0</v>
      </c>
      <c r="CS345">
        <v>0</v>
      </c>
      <c r="CT345">
        <v>0</v>
      </c>
    </row>
    <row r="346" spans="1:98" ht="15" customHeight="1" x14ac:dyDescent="0.2">
      <c r="A346" t="s">
        <v>922</v>
      </c>
      <c r="B346" s="1" t="s">
        <v>306</v>
      </c>
      <c r="C346">
        <v>1600</v>
      </c>
      <c r="G346" t="s">
        <v>923</v>
      </c>
      <c r="H346" t="s">
        <v>193</v>
      </c>
      <c r="I346" t="s">
        <v>137</v>
      </c>
      <c r="K346">
        <v>7</v>
      </c>
      <c r="L346" t="s">
        <v>139</v>
      </c>
      <c r="N346" t="s">
        <v>924</v>
      </c>
      <c r="O346" t="s">
        <v>925</v>
      </c>
      <c r="P346">
        <v>51</v>
      </c>
      <c r="Q346" t="s">
        <v>926</v>
      </c>
      <c r="S346" t="s">
        <v>927</v>
      </c>
      <c r="T346">
        <v>6</v>
      </c>
      <c r="U346">
        <v>5</v>
      </c>
      <c r="V346">
        <v>7</v>
      </c>
      <c r="X346" t="s">
        <v>928</v>
      </c>
      <c r="AD346" t="s">
        <v>929</v>
      </c>
      <c r="AF346" t="s">
        <v>930</v>
      </c>
      <c r="AH346" t="s">
        <v>202</v>
      </c>
      <c r="AI346" t="s">
        <v>931</v>
      </c>
      <c r="AJ346" t="s">
        <v>932</v>
      </c>
      <c r="AO346" t="s">
        <v>933</v>
      </c>
      <c r="AQ346">
        <v>4</v>
      </c>
      <c r="AR346">
        <v>10</v>
      </c>
      <c r="AS346" t="s">
        <v>934</v>
      </c>
      <c r="AT346" t="s">
        <v>935</v>
      </c>
      <c r="AU346" t="s">
        <v>936</v>
      </c>
      <c r="AV346" t="s">
        <v>937</v>
      </c>
      <c r="AW346" t="s">
        <v>895</v>
      </c>
      <c r="AY346" t="s">
        <v>938</v>
      </c>
      <c r="AZ346" t="s">
        <v>939</v>
      </c>
      <c r="BA346" t="s">
        <v>426</v>
      </c>
      <c r="BB346" t="s">
        <v>940</v>
      </c>
      <c r="BD346" t="s">
        <v>128</v>
      </c>
      <c r="BE346">
        <v>0</v>
      </c>
      <c r="BF346" t="s">
        <v>941</v>
      </c>
      <c r="BG346" t="s">
        <v>942</v>
      </c>
      <c r="BH346" t="s">
        <v>943</v>
      </c>
      <c r="BS346">
        <v>0</v>
      </c>
      <c r="BT346">
        <v>0</v>
      </c>
      <c r="BU346">
        <v>1</v>
      </c>
      <c r="BV346">
        <v>0</v>
      </c>
      <c r="BW346">
        <v>0</v>
      </c>
      <c r="BX346">
        <v>0</v>
      </c>
      <c r="BY346">
        <v>1</v>
      </c>
      <c r="CD346" t="s">
        <v>131</v>
      </c>
      <c r="CE346">
        <v>0</v>
      </c>
      <c r="CJ346" t="s">
        <v>132</v>
      </c>
      <c r="CO346" t="str">
        <f>HYPERLINK("http://www.d20pfsrd.com/bestiary/monster-listings/aberrations/cloaker","Cloaker")</f>
        <v>Cloaker</v>
      </c>
      <c r="CP346">
        <v>64</v>
      </c>
      <c r="CQ346">
        <v>0</v>
      </c>
      <c r="CR346">
        <v>0</v>
      </c>
      <c r="CS346">
        <v>0</v>
      </c>
      <c r="CT346">
        <v>0</v>
      </c>
    </row>
    <row r="347" spans="1:98" ht="15" customHeight="1" x14ac:dyDescent="0.2">
      <c r="A347" t="s">
        <v>24496</v>
      </c>
      <c r="B347" s="1" t="s">
        <v>192</v>
      </c>
      <c r="C347">
        <v>76800</v>
      </c>
      <c r="G347" t="s">
        <v>240</v>
      </c>
      <c r="H347" t="s">
        <v>136</v>
      </c>
      <c r="I347" t="s">
        <v>241</v>
      </c>
      <c r="J347" t="s">
        <v>15319</v>
      </c>
      <c r="K347">
        <v>8</v>
      </c>
      <c r="L347" t="s">
        <v>24497</v>
      </c>
      <c r="N347" t="s">
        <v>24498</v>
      </c>
      <c r="O347" t="s">
        <v>24499</v>
      </c>
      <c r="P347">
        <v>177</v>
      </c>
      <c r="Q347" t="s">
        <v>23117</v>
      </c>
      <c r="S347" t="s">
        <v>24500</v>
      </c>
      <c r="T347">
        <v>8</v>
      </c>
      <c r="U347">
        <v>14</v>
      </c>
      <c r="V347">
        <v>8</v>
      </c>
      <c r="Y347" t="s">
        <v>3415</v>
      </c>
      <c r="Z347" t="s">
        <v>248</v>
      </c>
      <c r="AA347" t="s">
        <v>11948</v>
      </c>
      <c r="AB347">
        <v>27</v>
      </c>
      <c r="AC347" t="s">
        <v>9783</v>
      </c>
      <c r="AD347" t="s">
        <v>12497</v>
      </c>
      <c r="AF347" t="s">
        <v>24501</v>
      </c>
      <c r="AH347" t="s">
        <v>147</v>
      </c>
      <c r="AI347" t="s">
        <v>24502</v>
      </c>
      <c r="AJ347" t="s">
        <v>24503</v>
      </c>
      <c r="AO347" t="s">
        <v>24504</v>
      </c>
      <c r="AQ347">
        <v>25</v>
      </c>
      <c r="AR347">
        <v>39</v>
      </c>
      <c r="AS347" t="s">
        <v>24505</v>
      </c>
      <c r="AT347" t="s">
        <v>6755</v>
      </c>
      <c r="AU347" t="s">
        <v>24506</v>
      </c>
      <c r="AV347" t="s">
        <v>24507</v>
      </c>
      <c r="AX347" t="s">
        <v>24508</v>
      </c>
      <c r="AY347" t="s">
        <v>3178</v>
      </c>
      <c r="AZ347" t="s">
        <v>670</v>
      </c>
      <c r="BA347" t="s">
        <v>255</v>
      </c>
      <c r="BB347" t="s">
        <v>24509</v>
      </c>
      <c r="BD347" t="s">
        <v>24172</v>
      </c>
      <c r="BE347">
        <v>0</v>
      </c>
      <c r="BF347" t="s">
        <v>24510</v>
      </c>
      <c r="BG347" t="s">
        <v>24511</v>
      </c>
      <c r="BH347" t="s">
        <v>24512</v>
      </c>
      <c r="BI347" t="s">
        <v>132</v>
      </c>
      <c r="BS347">
        <v>0</v>
      </c>
      <c r="BT347">
        <v>0</v>
      </c>
      <c r="BU347">
        <v>1</v>
      </c>
      <c r="BV347">
        <v>0</v>
      </c>
      <c r="BW347">
        <v>0</v>
      </c>
      <c r="BX347">
        <v>1</v>
      </c>
      <c r="BY347">
        <v>1</v>
      </c>
      <c r="CD347" t="s">
        <v>131</v>
      </c>
      <c r="CE347">
        <v>0</v>
      </c>
      <c r="CJ347" t="s">
        <v>132</v>
      </c>
      <c r="CK347" t="s">
        <v>132</v>
      </c>
      <c r="CP347">
        <v>5156</v>
      </c>
      <c r="CQ347">
        <v>0</v>
      </c>
      <c r="CR347">
        <v>0</v>
      </c>
      <c r="CS347">
        <v>0</v>
      </c>
      <c r="CT347">
        <v>0</v>
      </c>
    </row>
    <row r="348" spans="1:98" ht="15" customHeight="1" x14ac:dyDescent="0.2">
      <c r="A348" t="s">
        <v>20850</v>
      </c>
      <c r="B348" s="1" t="s">
        <v>283</v>
      </c>
      <c r="C348">
        <v>600</v>
      </c>
      <c r="G348" t="s">
        <v>240</v>
      </c>
      <c r="H348" t="s">
        <v>1308</v>
      </c>
      <c r="I348" t="s">
        <v>241</v>
      </c>
      <c r="J348" t="s">
        <v>15319</v>
      </c>
      <c r="K348">
        <v>6</v>
      </c>
      <c r="L348" t="s">
        <v>4449</v>
      </c>
      <c r="N348" t="s">
        <v>15871</v>
      </c>
      <c r="O348" t="s">
        <v>20851</v>
      </c>
      <c r="P348">
        <v>16</v>
      </c>
      <c r="Q348" t="s">
        <v>1311</v>
      </c>
      <c r="S348" t="s">
        <v>5209</v>
      </c>
      <c r="T348">
        <v>1</v>
      </c>
      <c r="U348">
        <v>5</v>
      </c>
      <c r="V348">
        <v>2</v>
      </c>
      <c r="Y348" t="s">
        <v>3391</v>
      </c>
      <c r="Z348" t="s">
        <v>248</v>
      </c>
      <c r="AA348" t="s">
        <v>6358</v>
      </c>
      <c r="AC348" t="s">
        <v>9783</v>
      </c>
      <c r="AD348" t="s">
        <v>7969</v>
      </c>
      <c r="AF348" t="s">
        <v>20852</v>
      </c>
      <c r="AH348" t="s">
        <v>114</v>
      </c>
      <c r="AI348" t="s">
        <v>114</v>
      </c>
      <c r="AO348" t="s">
        <v>20853</v>
      </c>
      <c r="AQ348">
        <v>3</v>
      </c>
      <c r="AR348">
        <v>3</v>
      </c>
      <c r="AS348">
        <v>15</v>
      </c>
      <c r="AT348" t="s">
        <v>20854</v>
      </c>
      <c r="AU348" t="s">
        <v>20855</v>
      </c>
      <c r="AW348" t="s">
        <v>647</v>
      </c>
      <c r="AX348" t="s">
        <v>20856</v>
      </c>
      <c r="AY348" t="s">
        <v>298</v>
      </c>
      <c r="AZ348" t="s">
        <v>670</v>
      </c>
      <c r="BA348" t="s">
        <v>255</v>
      </c>
      <c r="BB348" t="s">
        <v>20857</v>
      </c>
      <c r="BD348" t="s">
        <v>20846</v>
      </c>
      <c r="BE348">
        <v>0</v>
      </c>
      <c r="BF348" t="s">
        <v>20858</v>
      </c>
      <c r="BG348" t="s">
        <v>20859</v>
      </c>
      <c r="BH348" t="s">
        <v>20860</v>
      </c>
      <c r="BS348">
        <v>0</v>
      </c>
      <c r="BT348">
        <v>0</v>
      </c>
      <c r="BU348">
        <v>1</v>
      </c>
      <c r="BV348">
        <v>0</v>
      </c>
      <c r="BW348">
        <v>0</v>
      </c>
      <c r="BX348">
        <v>0</v>
      </c>
      <c r="BY348">
        <v>1</v>
      </c>
      <c r="CD348" t="s">
        <v>131</v>
      </c>
      <c r="CE348">
        <v>0</v>
      </c>
      <c r="CJ348" t="s">
        <v>132</v>
      </c>
      <c r="CP348">
        <v>3518</v>
      </c>
      <c r="CQ348">
        <v>0</v>
      </c>
      <c r="CR348">
        <v>0</v>
      </c>
      <c r="CS348">
        <v>0</v>
      </c>
      <c r="CT348">
        <v>0</v>
      </c>
    </row>
    <row r="349" spans="1:98" ht="15" customHeight="1" x14ac:dyDescent="0.2">
      <c r="A349" t="s">
        <v>9575</v>
      </c>
      <c r="B349" s="1" t="s">
        <v>1918</v>
      </c>
      <c r="C349">
        <v>19200</v>
      </c>
      <c r="G349" t="s">
        <v>240</v>
      </c>
      <c r="H349" t="s">
        <v>193</v>
      </c>
      <c r="I349" t="s">
        <v>241</v>
      </c>
      <c r="K349">
        <v>1</v>
      </c>
      <c r="L349" t="s">
        <v>3371</v>
      </c>
      <c r="N349" t="s">
        <v>5959</v>
      </c>
      <c r="O349" t="s">
        <v>5960</v>
      </c>
      <c r="P349">
        <v>118</v>
      </c>
      <c r="Q349" t="s">
        <v>9576</v>
      </c>
      <c r="S349" t="s">
        <v>9577</v>
      </c>
      <c r="T349">
        <v>5</v>
      </c>
      <c r="U349">
        <v>6</v>
      </c>
      <c r="V349">
        <v>5</v>
      </c>
      <c r="Y349" t="s">
        <v>3427</v>
      </c>
      <c r="Z349" t="s">
        <v>3377</v>
      </c>
      <c r="AD349" t="s">
        <v>249</v>
      </c>
      <c r="AF349" t="s">
        <v>9578</v>
      </c>
      <c r="AH349" t="s">
        <v>202</v>
      </c>
      <c r="AI349" t="s">
        <v>202</v>
      </c>
      <c r="AJ349" t="s">
        <v>9579</v>
      </c>
      <c r="AO349" t="s">
        <v>9580</v>
      </c>
      <c r="AQ349">
        <v>16</v>
      </c>
      <c r="AR349" t="s">
        <v>4745</v>
      </c>
      <c r="AS349">
        <v>36</v>
      </c>
      <c r="AY349" t="s">
        <v>298</v>
      </c>
      <c r="AZ349" t="s">
        <v>1240</v>
      </c>
      <c r="BA349" t="s">
        <v>255</v>
      </c>
      <c r="BB349" t="s">
        <v>9581</v>
      </c>
      <c r="BC349" t="s">
        <v>3382</v>
      </c>
      <c r="BD349" t="s">
        <v>7316</v>
      </c>
      <c r="BE349">
        <v>0</v>
      </c>
      <c r="BF349" t="s">
        <v>9582</v>
      </c>
      <c r="BG349" t="s">
        <v>9583</v>
      </c>
      <c r="BH349" t="s">
        <v>9584</v>
      </c>
      <c r="BI349" t="s">
        <v>132</v>
      </c>
      <c r="BS349">
        <v>0</v>
      </c>
      <c r="BT349">
        <v>0</v>
      </c>
      <c r="BU349">
        <v>0</v>
      </c>
      <c r="BV349">
        <v>0</v>
      </c>
      <c r="BW349">
        <v>0</v>
      </c>
      <c r="BX349">
        <v>0</v>
      </c>
      <c r="BY349">
        <v>1</v>
      </c>
      <c r="CD349" t="s">
        <v>131</v>
      </c>
      <c r="CE349">
        <v>0</v>
      </c>
      <c r="CF349" t="s">
        <v>132</v>
      </c>
      <c r="CJ349" t="s">
        <v>132</v>
      </c>
      <c r="CK349" t="s">
        <v>132</v>
      </c>
      <c r="CO349" t="str">
        <f>HYPERLINK("http://www.d20pfsrd.com/bestiary/monster-listings/constructs/golem/clockwork-golem","Golem, Clockwork")</f>
        <v>Golem, Clockwork</v>
      </c>
      <c r="CP349">
        <v>1236</v>
      </c>
      <c r="CQ349">
        <v>0</v>
      </c>
      <c r="CR349">
        <v>0</v>
      </c>
      <c r="CS349">
        <v>0</v>
      </c>
      <c r="CT349">
        <v>0</v>
      </c>
    </row>
    <row r="350" spans="1:98" ht="15" customHeight="1" x14ac:dyDescent="0.2">
      <c r="A350" t="s">
        <v>15318</v>
      </c>
      <c r="B350" s="1" t="s">
        <v>1993</v>
      </c>
      <c r="C350">
        <v>204800</v>
      </c>
      <c r="G350" t="s">
        <v>240</v>
      </c>
      <c r="H350" t="s">
        <v>1035</v>
      </c>
      <c r="I350" t="s">
        <v>241</v>
      </c>
      <c r="J350" t="s">
        <v>15319</v>
      </c>
      <c r="K350">
        <v>9</v>
      </c>
      <c r="L350" t="s">
        <v>3371</v>
      </c>
      <c r="N350" t="s">
        <v>15320</v>
      </c>
      <c r="O350" t="s">
        <v>15321</v>
      </c>
      <c r="P350">
        <v>214</v>
      </c>
      <c r="Q350" t="s">
        <v>15322</v>
      </c>
      <c r="S350" t="s">
        <v>15323</v>
      </c>
      <c r="T350">
        <v>9</v>
      </c>
      <c r="U350">
        <v>16</v>
      </c>
      <c r="V350">
        <v>9</v>
      </c>
      <c r="Y350" t="s">
        <v>3415</v>
      </c>
      <c r="Z350" t="s">
        <v>248</v>
      </c>
      <c r="AC350" t="s">
        <v>9783</v>
      </c>
      <c r="AD350" t="s">
        <v>376</v>
      </c>
      <c r="AF350" t="s">
        <v>15324</v>
      </c>
      <c r="AG350" t="s">
        <v>15325</v>
      </c>
      <c r="AH350" t="s">
        <v>496</v>
      </c>
      <c r="AI350" t="s">
        <v>496</v>
      </c>
      <c r="AJ350" t="s">
        <v>15326</v>
      </c>
      <c r="AO350" t="s">
        <v>15327</v>
      </c>
      <c r="AQ350">
        <v>28</v>
      </c>
      <c r="AR350">
        <v>49</v>
      </c>
      <c r="AS350">
        <v>66</v>
      </c>
      <c r="AT350" t="s">
        <v>6755</v>
      </c>
      <c r="AX350" t="s">
        <v>15328</v>
      </c>
      <c r="AY350" t="s">
        <v>298</v>
      </c>
      <c r="AZ350" t="s">
        <v>15329</v>
      </c>
      <c r="BA350" t="s">
        <v>255</v>
      </c>
      <c r="BB350" t="s">
        <v>15330</v>
      </c>
      <c r="BD350" t="s">
        <v>14619</v>
      </c>
      <c r="BE350">
        <v>0</v>
      </c>
      <c r="BF350" t="s">
        <v>15331</v>
      </c>
      <c r="BG350" t="s">
        <v>15332</v>
      </c>
      <c r="BH350" t="s">
        <v>15333</v>
      </c>
      <c r="BI350" t="s">
        <v>132</v>
      </c>
      <c r="BS350">
        <v>0</v>
      </c>
      <c r="BT350">
        <v>0</v>
      </c>
      <c r="BU350">
        <v>0</v>
      </c>
      <c r="BV350">
        <v>0</v>
      </c>
      <c r="BW350">
        <v>0</v>
      </c>
      <c r="BX350">
        <v>0</v>
      </c>
      <c r="BY350">
        <v>1</v>
      </c>
      <c r="CD350" t="s">
        <v>131</v>
      </c>
      <c r="CE350">
        <v>0</v>
      </c>
      <c r="CF350" t="s">
        <v>132</v>
      </c>
      <c r="CJ350" t="s">
        <v>132</v>
      </c>
      <c r="CK350" t="s">
        <v>132</v>
      </c>
      <c r="CP350">
        <v>2000</v>
      </c>
      <c r="CQ350">
        <v>0</v>
      </c>
      <c r="CR350">
        <v>0</v>
      </c>
      <c r="CS350">
        <v>0</v>
      </c>
      <c r="CT350">
        <v>0</v>
      </c>
    </row>
    <row r="351" spans="1:98" ht="15" customHeight="1" x14ac:dyDescent="0.2">
      <c r="A351" t="s">
        <v>15334</v>
      </c>
      <c r="B351" s="1" t="s">
        <v>1918</v>
      </c>
      <c r="C351">
        <v>19200</v>
      </c>
      <c r="G351" t="s">
        <v>240</v>
      </c>
      <c r="H351" t="s">
        <v>136</v>
      </c>
      <c r="I351" t="s">
        <v>241</v>
      </c>
      <c r="J351" t="s">
        <v>15319</v>
      </c>
      <c r="K351">
        <v>8</v>
      </c>
      <c r="L351" t="s">
        <v>3371</v>
      </c>
      <c r="N351" t="s">
        <v>13706</v>
      </c>
      <c r="O351" t="s">
        <v>15335</v>
      </c>
      <c r="P351">
        <v>128</v>
      </c>
      <c r="Q351" t="s">
        <v>15336</v>
      </c>
      <c r="S351" t="s">
        <v>15337</v>
      </c>
      <c r="T351">
        <v>5</v>
      </c>
      <c r="U351">
        <v>11</v>
      </c>
      <c r="V351">
        <v>5</v>
      </c>
      <c r="Y351" t="s">
        <v>3427</v>
      </c>
      <c r="Z351" t="s">
        <v>15338</v>
      </c>
      <c r="AC351" t="s">
        <v>9783</v>
      </c>
      <c r="AD351" t="s">
        <v>4788</v>
      </c>
      <c r="AF351" t="s">
        <v>15339</v>
      </c>
      <c r="AH351" t="s">
        <v>147</v>
      </c>
      <c r="AI351" t="s">
        <v>147</v>
      </c>
      <c r="AJ351" t="s">
        <v>15340</v>
      </c>
      <c r="AO351" t="s">
        <v>15341</v>
      </c>
      <c r="AQ351">
        <v>16</v>
      </c>
      <c r="AR351" t="s">
        <v>4319</v>
      </c>
      <c r="AS351" t="s">
        <v>3922</v>
      </c>
      <c r="AT351" t="s">
        <v>6755</v>
      </c>
      <c r="AU351" t="s">
        <v>15342</v>
      </c>
      <c r="AV351" t="s">
        <v>15343</v>
      </c>
      <c r="AX351" t="s">
        <v>15328</v>
      </c>
      <c r="AY351" t="s">
        <v>298</v>
      </c>
      <c r="AZ351" t="s">
        <v>15344</v>
      </c>
      <c r="BA351" t="s">
        <v>255</v>
      </c>
      <c r="BB351" t="s">
        <v>15345</v>
      </c>
      <c r="BD351" t="s">
        <v>14619</v>
      </c>
      <c r="BE351">
        <v>0</v>
      </c>
      <c r="BF351" t="s">
        <v>15346</v>
      </c>
      <c r="BG351" t="s">
        <v>15347</v>
      </c>
      <c r="BH351" t="s">
        <v>15348</v>
      </c>
      <c r="BS351">
        <v>0</v>
      </c>
      <c r="BT351">
        <v>0</v>
      </c>
      <c r="BU351">
        <v>0</v>
      </c>
      <c r="BV351">
        <v>0</v>
      </c>
      <c r="BW351">
        <v>0</v>
      </c>
      <c r="BX351">
        <v>1</v>
      </c>
      <c r="BY351">
        <v>1</v>
      </c>
      <c r="CD351" t="s">
        <v>132</v>
      </c>
      <c r="CE351">
        <v>0</v>
      </c>
      <c r="CF351" t="s">
        <v>132</v>
      </c>
      <c r="CJ351" t="s">
        <v>132</v>
      </c>
      <c r="CK351" t="s">
        <v>132</v>
      </c>
      <c r="CP351">
        <v>2001</v>
      </c>
      <c r="CQ351">
        <v>0</v>
      </c>
      <c r="CR351">
        <v>0</v>
      </c>
      <c r="CS351">
        <v>0</v>
      </c>
      <c r="CT351">
        <v>0</v>
      </c>
    </row>
    <row r="352" spans="1:98" ht="15" customHeight="1" x14ac:dyDescent="0.2">
      <c r="A352" t="s">
        <v>24513</v>
      </c>
      <c r="B352" s="1" t="s">
        <v>1034</v>
      </c>
      <c r="C352">
        <v>6400</v>
      </c>
      <c r="G352" t="s">
        <v>240</v>
      </c>
      <c r="H352" t="s">
        <v>102</v>
      </c>
      <c r="I352" t="s">
        <v>241</v>
      </c>
      <c r="J352" t="s">
        <v>15319</v>
      </c>
      <c r="K352">
        <v>9</v>
      </c>
      <c r="L352" t="s">
        <v>14657</v>
      </c>
      <c r="N352" t="s">
        <v>7413</v>
      </c>
      <c r="O352" t="s">
        <v>24514</v>
      </c>
      <c r="P352">
        <v>102</v>
      </c>
      <c r="Q352" t="s">
        <v>24515</v>
      </c>
      <c r="S352" t="s">
        <v>24516</v>
      </c>
      <c r="T352">
        <v>5</v>
      </c>
      <c r="U352">
        <v>12</v>
      </c>
      <c r="V352">
        <v>7</v>
      </c>
      <c r="Y352" t="s">
        <v>3391</v>
      </c>
      <c r="Z352" t="s">
        <v>248</v>
      </c>
      <c r="AB352">
        <v>20</v>
      </c>
      <c r="AC352" t="s">
        <v>9783</v>
      </c>
      <c r="AD352" t="s">
        <v>249</v>
      </c>
      <c r="AF352" t="s">
        <v>24517</v>
      </c>
      <c r="AH352" t="s">
        <v>114</v>
      </c>
      <c r="AI352" t="s">
        <v>114</v>
      </c>
      <c r="AJ352" t="s">
        <v>24518</v>
      </c>
      <c r="AO352" t="s">
        <v>24519</v>
      </c>
      <c r="AQ352">
        <v>15</v>
      </c>
      <c r="AR352">
        <v>18</v>
      </c>
      <c r="AS352">
        <v>35</v>
      </c>
      <c r="AT352" t="s">
        <v>6755</v>
      </c>
      <c r="AX352" t="s">
        <v>24520</v>
      </c>
      <c r="AY352" t="s">
        <v>3178</v>
      </c>
      <c r="AZ352" t="s">
        <v>670</v>
      </c>
      <c r="BA352" t="s">
        <v>255</v>
      </c>
      <c r="BB352" t="s">
        <v>24521</v>
      </c>
      <c r="BD352" t="s">
        <v>24172</v>
      </c>
      <c r="BE352">
        <v>0</v>
      </c>
      <c r="BF352" t="s">
        <v>24522</v>
      </c>
      <c r="BG352" t="s">
        <v>24523</v>
      </c>
      <c r="BH352" t="s">
        <v>24524</v>
      </c>
      <c r="BI352" t="s">
        <v>132</v>
      </c>
      <c r="BS352">
        <v>0</v>
      </c>
      <c r="BT352">
        <v>0</v>
      </c>
      <c r="BU352">
        <v>0</v>
      </c>
      <c r="BV352">
        <v>0</v>
      </c>
      <c r="BW352">
        <v>0</v>
      </c>
      <c r="BX352">
        <v>0</v>
      </c>
      <c r="BY352">
        <v>1</v>
      </c>
      <c r="CD352" t="s">
        <v>131</v>
      </c>
      <c r="CE352">
        <v>0</v>
      </c>
      <c r="CJ352" t="s">
        <v>132</v>
      </c>
      <c r="CK352" t="s">
        <v>132</v>
      </c>
      <c r="CP352">
        <v>5157</v>
      </c>
      <c r="CQ352">
        <v>0</v>
      </c>
      <c r="CR352">
        <v>0</v>
      </c>
      <c r="CS352">
        <v>0</v>
      </c>
      <c r="CT352">
        <v>0</v>
      </c>
    </row>
    <row r="353" spans="1:98" ht="15" customHeight="1" x14ac:dyDescent="0.2">
      <c r="A353" t="s">
        <v>15349</v>
      </c>
      <c r="B353" s="1" t="s">
        <v>283</v>
      </c>
      <c r="C353">
        <v>600</v>
      </c>
      <c r="G353" t="s">
        <v>240</v>
      </c>
      <c r="H353" t="s">
        <v>102</v>
      </c>
      <c r="I353" t="s">
        <v>241</v>
      </c>
      <c r="J353" t="s">
        <v>15319</v>
      </c>
      <c r="K353">
        <v>6</v>
      </c>
      <c r="L353" t="s">
        <v>3371</v>
      </c>
      <c r="N353" t="s">
        <v>11543</v>
      </c>
      <c r="O353" t="s">
        <v>15350</v>
      </c>
      <c r="P353">
        <v>31</v>
      </c>
      <c r="Q353" t="s">
        <v>15351</v>
      </c>
      <c r="R353" t="s">
        <v>1312</v>
      </c>
      <c r="S353" t="s">
        <v>15352</v>
      </c>
      <c r="T353">
        <v>0</v>
      </c>
      <c r="U353">
        <v>4</v>
      </c>
      <c r="V353">
        <v>0</v>
      </c>
      <c r="Z353" t="s">
        <v>248</v>
      </c>
      <c r="AC353" t="s">
        <v>9783</v>
      </c>
      <c r="AD353" t="s">
        <v>249</v>
      </c>
      <c r="AF353" t="s">
        <v>15353</v>
      </c>
      <c r="AG353" t="s">
        <v>15354</v>
      </c>
      <c r="AH353" t="s">
        <v>114</v>
      </c>
      <c r="AI353" t="s">
        <v>114</v>
      </c>
      <c r="AO353" t="s">
        <v>15355</v>
      </c>
      <c r="AQ353">
        <v>2</v>
      </c>
      <c r="AR353">
        <v>6</v>
      </c>
      <c r="AS353">
        <v>20</v>
      </c>
      <c r="AT353" t="s">
        <v>6755</v>
      </c>
      <c r="AX353" t="s">
        <v>15356</v>
      </c>
      <c r="AY353" t="s">
        <v>298</v>
      </c>
      <c r="AZ353" t="s">
        <v>15357</v>
      </c>
      <c r="BA353" t="s">
        <v>255</v>
      </c>
      <c r="BB353" t="s">
        <v>15358</v>
      </c>
      <c r="BD353" t="s">
        <v>14619</v>
      </c>
      <c r="BE353">
        <v>0</v>
      </c>
      <c r="BF353" t="s">
        <v>15359</v>
      </c>
      <c r="BG353" t="s">
        <v>15360</v>
      </c>
      <c r="BH353" t="s">
        <v>15361</v>
      </c>
      <c r="BI353" t="s">
        <v>132</v>
      </c>
      <c r="BS353">
        <v>0</v>
      </c>
      <c r="BT353">
        <v>0</v>
      </c>
      <c r="BU353">
        <v>0</v>
      </c>
      <c r="BV353">
        <v>0</v>
      </c>
      <c r="BW353">
        <v>0</v>
      </c>
      <c r="BX353">
        <v>0</v>
      </c>
      <c r="BY353">
        <v>1</v>
      </c>
      <c r="CD353" t="s">
        <v>131</v>
      </c>
      <c r="CE353">
        <v>0</v>
      </c>
      <c r="CF353" t="s">
        <v>132</v>
      </c>
      <c r="CJ353" t="s">
        <v>132</v>
      </c>
      <c r="CK353" t="s">
        <v>132</v>
      </c>
      <c r="CP353">
        <v>2002</v>
      </c>
      <c r="CQ353">
        <v>0</v>
      </c>
      <c r="CR353">
        <v>0</v>
      </c>
      <c r="CS353">
        <v>0</v>
      </c>
      <c r="CT353">
        <v>0</v>
      </c>
    </row>
    <row r="354" spans="1:98" ht="15" customHeight="1" x14ac:dyDescent="0.2">
      <c r="A354" t="s">
        <v>28214</v>
      </c>
      <c r="B354" s="1" t="s">
        <v>574</v>
      </c>
      <c r="C354">
        <v>9600</v>
      </c>
      <c r="G354" t="s">
        <v>240</v>
      </c>
      <c r="H354" t="s">
        <v>193</v>
      </c>
      <c r="I354" t="s">
        <v>241</v>
      </c>
      <c r="J354" t="s">
        <v>15319</v>
      </c>
      <c r="K354">
        <v>7</v>
      </c>
      <c r="L354" t="s">
        <v>3371</v>
      </c>
      <c r="N354" t="s">
        <v>28215</v>
      </c>
      <c r="O354" t="s">
        <v>28216</v>
      </c>
      <c r="P354">
        <v>101</v>
      </c>
      <c r="Q354" t="s">
        <v>3374</v>
      </c>
      <c r="S354" t="s">
        <v>28217</v>
      </c>
      <c r="T354">
        <v>4</v>
      </c>
      <c r="U354">
        <v>9</v>
      </c>
      <c r="V354">
        <v>4</v>
      </c>
      <c r="Y354" t="s">
        <v>3391</v>
      </c>
      <c r="Z354" t="s">
        <v>28218</v>
      </c>
      <c r="AC354" t="s">
        <v>9783</v>
      </c>
      <c r="AD354" t="s">
        <v>781</v>
      </c>
      <c r="AE354" t="s">
        <v>28219</v>
      </c>
      <c r="AF354" t="s">
        <v>28220</v>
      </c>
      <c r="AH354" t="s">
        <v>202</v>
      </c>
      <c r="AI354" t="s">
        <v>114</v>
      </c>
      <c r="AO354" t="s">
        <v>28221</v>
      </c>
      <c r="AQ354">
        <v>13</v>
      </c>
      <c r="AR354">
        <v>21</v>
      </c>
      <c r="AS354" t="s">
        <v>19753</v>
      </c>
      <c r="AT354" t="s">
        <v>28222</v>
      </c>
      <c r="AU354" t="s">
        <v>28223</v>
      </c>
      <c r="AX354" t="s">
        <v>28224</v>
      </c>
      <c r="AY354" t="s">
        <v>298</v>
      </c>
      <c r="AZ354" t="s">
        <v>28225</v>
      </c>
      <c r="BA354" t="s">
        <v>28226</v>
      </c>
      <c r="BB354" t="s">
        <v>28227</v>
      </c>
      <c r="BD354" t="s">
        <v>28210</v>
      </c>
      <c r="BE354">
        <v>0</v>
      </c>
      <c r="BF354" t="s">
        <v>28228</v>
      </c>
      <c r="BG354" t="s">
        <v>28229</v>
      </c>
      <c r="BH354" t="s">
        <v>28230</v>
      </c>
      <c r="BI354" t="s">
        <v>132</v>
      </c>
      <c r="BS354">
        <v>0</v>
      </c>
      <c r="BT354">
        <v>0</v>
      </c>
      <c r="BU354">
        <v>0</v>
      </c>
      <c r="BV354">
        <v>1</v>
      </c>
      <c r="BW354">
        <v>0</v>
      </c>
      <c r="BX354">
        <v>0</v>
      </c>
      <c r="BY354">
        <v>1</v>
      </c>
      <c r="CD354" t="s">
        <v>131</v>
      </c>
      <c r="CE354">
        <v>0</v>
      </c>
      <c r="CF354" t="s">
        <v>132</v>
      </c>
      <c r="CJ354" t="s">
        <v>132</v>
      </c>
      <c r="CK354" t="s">
        <v>132</v>
      </c>
      <c r="CP354">
        <v>5447</v>
      </c>
      <c r="CQ354">
        <v>0</v>
      </c>
      <c r="CR354">
        <v>0</v>
      </c>
      <c r="CS354">
        <v>0</v>
      </c>
      <c r="CT354">
        <v>0</v>
      </c>
    </row>
    <row r="355" spans="1:98" ht="15" customHeight="1" x14ac:dyDescent="0.2">
      <c r="A355" t="s">
        <v>15362</v>
      </c>
      <c r="B355" s="1" t="s">
        <v>1137</v>
      </c>
      <c r="C355">
        <v>2400</v>
      </c>
      <c r="G355" t="s">
        <v>240</v>
      </c>
      <c r="H355" t="s">
        <v>102</v>
      </c>
      <c r="I355" t="s">
        <v>241</v>
      </c>
      <c r="J355" t="s">
        <v>15319</v>
      </c>
      <c r="K355">
        <v>6</v>
      </c>
      <c r="L355" t="s">
        <v>3371</v>
      </c>
      <c r="N355" t="s">
        <v>3747</v>
      </c>
      <c r="O355" t="s">
        <v>15363</v>
      </c>
      <c r="P355">
        <v>64</v>
      </c>
      <c r="Q355" t="s">
        <v>3436</v>
      </c>
      <c r="S355" t="s">
        <v>15364</v>
      </c>
      <c r="T355">
        <v>2</v>
      </c>
      <c r="U355">
        <v>6</v>
      </c>
      <c r="V355">
        <v>2</v>
      </c>
      <c r="Y355" t="s">
        <v>3391</v>
      </c>
      <c r="Z355" t="s">
        <v>248</v>
      </c>
      <c r="AC355" t="s">
        <v>9783</v>
      </c>
      <c r="AD355" t="s">
        <v>249</v>
      </c>
      <c r="AF355" t="s">
        <v>15365</v>
      </c>
      <c r="AH355" t="s">
        <v>114</v>
      </c>
      <c r="AI355" t="s">
        <v>114</v>
      </c>
      <c r="AJ355" t="s">
        <v>15366</v>
      </c>
      <c r="AO355" t="s">
        <v>15367</v>
      </c>
      <c r="AQ355">
        <v>8</v>
      </c>
      <c r="AR355" t="s">
        <v>15368</v>
      </c>
      <c r="AS355" t="s">
        <v>15369</v>
      </c>
      <c r="AT355" t="s">
        <v>6755</v>
      </c>
      <c r="AX355" t="s">
        <v>15370</v>
      </c>
      <c r="AY355" t="s">
        <v>298</v>
      </c>
      <c r="AZ355" t="s">
        <v>15371</v>
      </c>
      <c r="BA355" t="s">
        <v>15372</v>
      </c>
      <c r="BB355" t="s">
        <v>15373</v>
      </c>
      <c r="BD355" t="s">
        <v>14619</v>
      </c>
      <c r="BE355">
        <v>0</v>
      </c>
      <c r="BF355" t="s">
        <v>15374</v>
      </c>
      <c r="BG355" t="s">
        <v>15375</v>
      </c>
      <c r="BH355" t="s">
        <v>15376</v>
      </c>
      <c r="BS355">
        <v>0</v>
      </c>
      <c r="BT355">
        <v>0</v>
      </c>
      <c r="BU355">
        <v>0</v>
      </c>
      <c r="BV355">
        <v>0</v>
      </c>
      <c r="BW355">
        <v>0</v>
      </c>
      <c r="BX355">
        <v>0</v>
      </c>
      <c r="BY355">
        <v>1</v>
      </c>
      <c r="CD355" t="s">
        <v>132</v>
      </c>
      <c r="CE355">
        <v>0</v>
      </c>
      <c r="CF355" t="s">
        <v>132</v>
      </c>
      <c r="CJ355" t="s">
        <v>132</v>
      </c>
      <c r="CK355" t="s">
        <v>132</v>
      </c>
      <c r="CP355">
        <v>2003</v>
      </c>
      <c r="CQ355">
        <v>0</v>
      </c>
      <c r="CR355">
        <v>0</v>
      </c>
      <c r="CS355">
        <v>0</v>
      </c>
      <c r="CT355">
        <v>0</v>
      </c>
    </row>
    <row r="356" spans="1:98" ht="15" customHeight="1" x14ac:dyDescent="0.2">
      <c r="A356" t="s">
        <v>15377</v>
      </c>
      <c r="B356" s="1" t="s">
        <v>99</v>
      </c>
      <c r="C356">
        <v>200</v>
      </c>
      <c r="G356" t="s">
        <v>240</v>
      </c>
      <c r="H356" t="s">
        <v>1308</v>
      </c>
      <c r="I356" t="s">
        <v>241</v>
      </c>
      <c r="J356" t="s">
        <v>15319</v>
      </c>
      <c r="K356">
        <v>5</v>
      </c>
      <c r="L356" t="s">
        <v>3371</v>
      </c>
      <c r="N356" t="s">
        <v>2853</v>
      </c>
      <c r="O356" t="s">
        <v>15378</v>
      </c>
      <c r="P356">
        <v>5</v>
      </c>
      <c r="Q356" t="s">
        <v>2377</v>
      </c>
      <c r="S356" t="s">
        <v>15379</v>
      </c>
      <c r="T356">
        <v>0</v>
      </c>
      <c r="U356">
        <v>3</v>
      </c>
      <c r="V356">
        <v>0</v>
      </c>
      <c r="Z356" t="s">
        <v>248</v>
      </c>
      <c r="AC356" t="s">
        <v>9783</v>
      </c>
      <c r="AD356" t="s">
        <v>15380</v>
      </c>
      <c r="AF356" t="s">
        <v>15381</v>
      </c>
      <c r="AH356" t="s">
        <v>114</v>
      </c>
      <c r="AI356" t="s">
        <v>114</v>
      </c>
      <c r="AJ356" t="s">
        <v>15382</v>
      </c>
      <c r="AO356" t="s">
        <v>15383</v>
      </c>
      <c r="AQ356">
        <v>1</v>
      </c>
      <c r="AR356">
        <v>0</v>
      </c>
      <c r="AS356" t="s">
        <v>15384</v>
      </c>
      <c r="AT356" t="s">
        <v>6755</v>
      </c>
      <c r="AU356" t="s">
        <v>15385</v>
      </c>
      <c r="AV356" t="s">
        <v>15386</v>
      </c>
      <c r="AX356" t="s">
        <v>15328</v>
      </c>
      <c r="AY356" t="s">
        <v>298</v>
      </c>
      <c r="AZ356" t="s">
        <v>670</v>
      </c>
      <c r="BA356" t="s">
        <v>15387</v>
      </c>
      <c r="BB356" t="s">
        <v>15388</v>
      </c>
      <c r="BD356" t="s">
        <v>14619</v>
      </c>
      <c r="BE356">
        <v>0</v>
      </c>
      <c r="BF356" t="s">
        <v>15389</v>
      </c>
      <c r="BG356" t="s">
        <v>15390</v>
      </c>
      <c r="BH356" t="s">
        <v>15391</v>
      </c>
      <c r="BS356">
        <v>0</v>
      </c>
      <c r="BT356">
        <v>0</v>
      </c>
      <c r="BU356">
        <v>1</v>
      </c>
      <c r="BV356">
        <v>0</v>
      </c>
      <c r="BW356">
        <v>0</v>
      </c>
      <c r="BX356">
        <v>0</v>
      </c>
      <c r="BY356">
        <v>1</v>
      </c>
      <c r="CD356" t="s">
        <v>132</v>
      </c>
      <c r="CE356">
        <v>0</v>
      </c>
      <c r="CF356" t="s">
        <v>132</v>
      </c>
      <c r="CJ356" t="s">
        <v>132</v>
      </c>
      <c r="CK356" t="s">
        <v>132</v>
      </c>
      <c r="CP356">
        <v>2004</v>
      </c>
      <c r="CQ356">
        <v>0</v>
      </c>
      <c r="CR356">
        <v>0</v>
      </c>
      <c r="CS356">
        <v>0</v>
      </c>
      <c r="CT356">
        <v>0</v>
      </c>
    </row>
    <row r="357" spans="1:98" ht="15" customHeight="1" x14ac:dyDescent="0.2">
      <c r="A357" t="s">
        <v>24525</v>
      </c>
      <c r="B357" s="1" t="s">
        <v>1137</v>
      </c>
      <c r="C357">
        <v>2400</v>
      </c>
      <c r="G357" t="s">
        <v>240</v>
      </c>
      <c r="H357" t="s">
        <v>193</v>
      </c>
      <c r="I357" t="s">
        <v>241</v>
      </c>
      <c r="J357" t="s">
        <v>15319</v>
      </c>
      <c r="K357">
        <v>5</v>
      </c>
      <c r="L357" t="s">
        <v>3371</v>
      </c>
      <c r="N357" t="s">
        <v>2327</v>
      </c>
      <c r="O357" t="s">
        <v>24526</v>
      </c>
      <c r="P357">
        <v>74</v>
      </c>
      <c r="Q357" t="s">
        <v>19175</v>
      </c>
      <c r="S357" t="s">
        <v>2855</v>
      </c>
      <c r="T357">
        <v>2</v>
      </c>
      <c r="U357">
        <v>5</v>
      </c>
      <c r="V357">
        <v>2</v>
      </c>
      <c r="Z357" t="s">
        <v>248</v>
      </c>
      <c r="AC357" t="s">
        <v>9783</v>
      </c>
      <c r="AD357" t="s">
        <v>766</v>
      </c>
      <c r="AF357" t="s">
        <v>24527</v>
      </c>
      <c r="AH357" t="s">
        <v>202</v>
      </c>
      <c r="AI357" t="s">
        <v>114</v>
      </c>
      <c r="AJ357" t="s">
        <v>24528</v>
      </c>
      <c r="AO357" t="s">
        <v>24529</v>
      </c>
      <c r="AQ357">
        <v>8</v>
      </c>
      <c r="AR357">
        <v>16</v>
      </c>
      <c r="AS357" t="s">
        <v>1676</v>
      </c>
      <c r="AT357" t="s">
        <v>6755</v>
      </c>
      <c r="AX357" t="s">
        <v>24520</v>
      </c>
      <c r="AY357" t="s">
        <v>3178</v>
      </c>
      <c r="AZ357" t="s">
        <v>670</v>
      </c>
      <c r="BA357" t="s">
        <v>255</v>
      </c>
      <c r="BB357" t="s">
        <v>24530</v>
      </c>
      <c r="BD357" t="s">
        <v>24172</v>
      </c>
      <c r="BE357">
        <v>0</v>
      </c>
      <c r="BF357" t="s">
        <v>24531</v>
      </c>
      <c r="BG357" t="s">
        <v>24532</v>
      </c>
      <c r="BH357" t="s">
        <v>24533</v>
      </c>
      <c r="BI357" t="s">
        <v>132</v>
      </c>
      <c r="BS357">
        <v>0</v>
      </c>
      <c r="BT357">
        <v>0</v>
      </c>
      <c r="BU357">
        <v>0</v>
      </c>
      <c r="BV357">
        <v>0</v>
      </c>
      <c r="BW357">
        <v>0</v>
      </c>
      <c r="BX357">
        <v>0</v>
      </c>
      <c r="BY357">
        <v>1</v>
      </c>
      <c r="CD357" t="s">
        <v>131</v>
      </c>
      <c r="CE357">
        <v>0</v>
      </c>
      <c r="CJ357" t="s">
        <v>132</v>
      </c>
      <c r="CK357" t="s">
        <v>132</v>
      </c>
      <c r="CP357">
        <v>5158</v>
      </c>
      <c r="CQ357">
        <v>0</v>
      </c>
      <c r="CR357">
        <v>0</v>
      </c>
      <c r="CS357">
        <v>0</v>
      </c>
      <c r="CT357">
        <v>0</v>
      </c>
    </row>
    <row r="358" spans="1:98" ht="15" customHeight="1" x14ac:dyDescent="0.2">
      <c r="A358" t="s">
        <v>3184</v>
      </c>
      <c r="B358" s="1" t="s">
        <v>1223</v>
      </c>
      <c r="C358">
        <v>12800</v>
      </c>
      <c r="G358" t="s">
        <v>3185</v>
      </c>
      <c r="H358" t="s">
        <v>136</v>
      </c>
      <c r="I358" t="s">
        <v>701</v>
      </c>
      <c r="J358" t="s">
        <v>1054</v>
      </c>
      <c r="K358">
        <v>1</v>
      </c>
      <c r="L358" t="s">
        <v>3186</v>
      </c>
      <c r="N358" t="s">
        <v>3187</v>
      </c>
      <c r="O358" t="s">
        <v>3188</v>
      </c>
      <c r="P358">
        <v>168</v>
      </c>
      <c r="Q358" t="s">
        <v>3189</v>
      </c>
      <c r="S358" t="s">
        <v>3190</v>
      </c>
      <c r="T358">
        <v>16</v>
      </c>
      <c r="U358">
        <v>6</v>
      </c>
      <c r="V358">
        <v>10</v>
      </c>
      <c r="X358" t="s">
        <v>3191</v>
      </c>
      <c r="AD358" t="s">
        <v>766</v>
      </c>
      <c r="AF358" t="s">
        <v>3192</v>
      </c>
      <c r="AG358" t="s">
        <v>3193</v>
      </c>
      <c r="AH358" t="s">
        <v>147</v>
      </c>
      <c r="AI358" t="s">
        <v>147</v>
      </c>
      <c r="AJ358" t="s">
        <v>3194</v>
      </c>
      <c r="AK358" t="s">
        <v>3195</v>
      </c>
      <c r="AO358" t="s">
        <v>3196</v>
      </c>
      <c r="AQ358">
        <v>12</v>
      </c>
      <c r="AR358">
        <v>26</v>
      </c>
      <c r="AS358">
        <v>37</v>
      </c>
      <c r="AT358" t="s">
        <v>3197</v>
      </c>
      <c r="AU358" t="s">
        <v>3198</v>
      </c>
      <c r="AW358" t="s">
        <v>3199</v>
      </c>
      <c r="AX358" t="s">
        <v>3200</v>
      </c>
      <c r="AY358" t="s">
        <v>736</v>
      </c>
      <c r="AZ358" t="s">
        <v>3201</v>
      </c>
      <c r="BA358" t="s">
        <v>3202</v>
      </c>
      <c r="BB358" t="s">
        <v>3203</v>
      </c>
      <c r="BC358" t="s">
        <v>3204</v>
      </c>
      <c r="BD358" t="s">
        <v>128</v>
      </c>
      <c r="BE358">
        <v>0</v>
      </c>
      <c r="BF358" t="s">
        <v>3205</v>
      </c>
      <c r="BG358" t="s">
        <v>3206</v>
      </c>
      <c r="BH358" t="s">
        <v>3207</v>
      </c>
      <c r="BS358">
        <v>0</v>
      </c>
      <c r="BT358">
        <v>0</v>
      </c>
      <c r="BU358">
        <v>0</v>
      </c>
      <c r="BV358">
        <v>0</v>
      </c>
      <c r="BW358">
        <v>0</v>
      </c>
      <c r="BX358">
        <v>0</v>
      </c>
      <c r="BY358">
        <v>1</v>
      </c>
      <c r="CD358" t="s">
        <v>131</v>
      </c>
      <c r="CE358">
        <v>0</v>
      </c>
      <c r="CJ358" t="s">
        <v>132</v>
      </c>
      <c r="CO358" t="str">
        <f>HYPERLINK("http://www.d20pfsrd.com/bestiary/monster-listings/humanoids/giants/giant-true/cloud","Giant, Cloud")</f>
        <v>Giant, Cloud</v>
      </c>
      <c r="CP358">
        <v>205</v>
      </c>
      <c r="CQ358">
        <v>0</v>
      </c>
      <c r="CR358">
        <v>0</v>
      </c>
      <c r="CS358">
        <v>0</v>
      </c>
      <c r="CT358">
        <v>0</v>
      </c>
    </row>
    <row r="359" spans="1:98" ht="15" customHeight="1" x14ac:dyDescent="0.2">
      <c r="A359" t="s">
        <v>944</v>
      </c>
      <c r="B359" s="1" t="s">
        <v>239</v>
      </c>
      <c r="C359">
        <v>800</v>
      </c>
      <c r="G359" t="s">
        <v>240</v>
      </c>
      <c r="H359" t="s">
        <v>393</v>
      </c>
      <c r="I359" t="s">
        <v>261</v>
      </c>
      <c r="K359">
        <v>3</v>
      </c>
      <c r="L359" t="s">
        <v>508</v>
      </c>
      <c r="N359" t="s">
        <v>945</v>
      </c>
      <c r="O359" t="s">
        <v>946</v>
      </c>
      <c r="P359">
        <v>27</v>
      </c>
      <c r="Q359" t="s">
        <v>947</v>
      </c>
      <c r="S359" t="s">
        <v>948</v>
      </c>
      <c r="T359">
        <v>4</v>
      </c>
      <c r="U359">
        <v>7</v>
      </c>
      <c r="V359">
        <v>2</v>
      </c>
      <c r="AD359" t="s">
        <v>949</v>
      </c>
      <c r="AF359" t="s">
        <v>950</v>
      </c>
      <c r="AH359" t="s">
        <v>114</v>
      </c>
      <c r="AI359" t="s">
        <v>114</v>
      </c>
      <c r="AO359" t="s">
        <v>951</v>
      </c>
      <c r="AQ359">
        <v>5</v>
      </c>
      <c r="AR359">
        <v>2</v>
      </c>
      <c r="AS359">
        <v>16</v>
      </c>
      <c r="AT359" t="s">
        <v>952</v>
      </c>
      <c r="AU359" t="s">
        <v>953</v>
      </c>
      <c r="AY359" t="s">
        <v>954</v>
      </c>
      <c r="AZ359" t="s">
        <v>955</v>
      </c>
      <c r="BA359" t="s">
        <v>255</v>
      </c>
      <c r="BB359" t="s">
        <v>956</v>
      </c>
      <c r="BD359" t="s">
        <v>128</v>
      </c>
      <c r="BE359">
        <v>0</v>
      </c>
      <c r="BF359" t="s">
        <v>957</v>
      </c>
      <c r="BG359" t="s">
        <v>958</v>
      </c>
      <c r="BH359" t="s">
        <v>959</v>
      </c>
      <c r="BS359">
        <v>0</v>
      </c>
      <c r="BT359">
        <v>0</v>
      </c>
      <c r="BU359">
        <v>1</v>
      </c>
      <c r="BV359">
        <v>0</v>
      </c>
      <c r="BW359">
        <v>0</v>
      </c>
      <c r="BX359">
        <v>0</v>
      </c>
      <c r="BY359">
        <v>1</v>
      </c>
      <c r="CD359" t="s">
        <v>131</v>
      </c>
      <c r="CE359">
        <v>0</v>
      </c>
      <c r="CJ359" t="s">
        <v>132</v>
      </c>
      <c r="CO359" t="str">
        <f>HYPERLINK("http://www.d20pfsrd.com/bestiary/monster-listings/magical-beasts/cockatrice","Cockatrice")</f>
        <v>Cockatrice</v>
      </c>
      <c r="CP359">
        <v>65</v>
      </c>
      <c r="CQ359">
        <v>0</v>
      </c>
      <c r="CR359">
        <v>0</v>
      </c>
      <c r="CS359">
        <v>0</v>
      </c>
      <c r="CT359">
        <v>0</v>
      </c>
    </row>
    <row r="360" spans="1:98" ht="15" customHeight="1" x14ac:dyDescent="0.2">
      <c r="A360" t="s">
        <v>8180</v>
      </c>
      <c r="B360" s="1" t="s">
        <v>283</v>
      </c>
      <c r="C360">
        <v>600</v>
      </c>
      <c r="G360" t="s">
        <v>240</v>
      </c>
      <c r="H360" t="s">
        <v>850</v>
      </c>
      <c r="I360" t="s">
        <v>284</v>
      </c>
      <c r="J360" t="s">
        <v>308</v>
      </c>
      <c r="K360">
        <v>2</v>
      </c>
      <c r="L360" t="s">
        <v>851</v>
      </c>
      <c r="N360" t="s">
        <v>2824</v>
      </c>
      <c r="O360" t="s">
        <v>2825</v>
      </c>
      <c r="P360">
        <v>26</v>
      </c>
      <c r="Q360" t="s">
        <v>3715</v>
      </c>
      <c r="S360" t="s">
        <v>679</v>
      </c>
      <c r="T360">
        <v>6</v>
      </c>
      <c r="U360">
        <v>3</v>
      </c>
      <c r="V360">
        <v>1</v>
      </c>
      <c r="X360" t="s">
        <v>314</v>
      </c>
      <c r="Z360" t="s">
        <v>315</v>
      </c>
      <c r="AC360" t="s">
        <v>8181</v>
      </c>
      <c r="AD360" t="s">
        <v>8182</v>
      </c>
      <c r="AF360" t="s">
        <v>6420</v>
      </c>
      <c r="AH360" t="s">
        <v>202</v>
      </c>
      <c r="AI360" t="s">
        <v>318</v>
      </c>
      <c r="AJ360" t="s">
        <v>1007</v>
      </c>
      <c r="AO360" t="s">
        <v>8183</v>
      </c>
      <c r="AQ360">
        <v>3</v>
      </c>
      <c r="AR360" t="s">
        <v>321</v>
      </c>
      <c r="AS360" t="s">
        <v>321</v>
      </c>
      <c r="AU360" t="s">
        <v>8184</v>
      </c>
      <c r="AV360" t="s">
        <v>323</v>
      </c>
      <c r="AX360" t="s">
        <v>1026</v>
      </c>
      <c r="AY360" t="s">
        <v>8185</v>
      </c>
      <c r="AZ360" t="s">
        <v>8186</v>
      </c>
      <c r="BA360" t="s">
        <v>255</v>
      </c>
      <c r="BB360" t="s">
        <v>8187</v>
      </c>
      <c r="BC360" t="s">
        <v>8177</v>
      </c>
      <c r="BD360" t="s">
        <v>7316</v>
      </c>
      <c r="BE360">
        <v>0</v>
      </c>
      <c r="BG360" t="s">
        <v>8188</v>
      </c>
      <c r="BH360" t="s">
        <v>8189</v>
      </c>
      <c r="BS360">
        <v>0</v>
      </c>
      <c r="BT360">
        <v>0</v>
      </c>
      <c r="BU360">
        <v>1</v>
      </c>
      <c r="BV360">
        <v>1</v>
      </c>
      <c r="BW360">
        <v>0</v>
      </c>
      <c r="BX360">
        <v>0</v>
      </c>
      <c r="BY360">
        <v>1</v>
      </c>
      <c r="CD360" t="s">
        <v>131</v>
      </c>
      <c r="CE360">
        <v>0</v>
      </c>
      <c r="CJ360" t="s">
        <v>132</v>
      </c>
      <c r="CO360" t="str">
        <f>HYPERLINK("http://www.d20pfsrd.com/bestiary/monster-listings/vermin/cockroach/cockroach-swarm","Cockroach, Swarm")</f>
        <v>Cockroach, Swarm</v>
      </c>
      <c r="CP360">
        <v>1135</v>
      </c>
      <c r="CQ360">
        <v>0</v>
      </c>
      <c r="CR360">
        <v>0</v>
      </c>
      <c r="CS360">
        <v>0</v>
      </c>
      <c r="CT360">
        <v>0</v>
      </c>
    </row>
    <row r="361" spans="1:98" ht="15" customHeight="1" x14ac:dyDescent="0.2">
      <c r="A361" t="s">
        <v>15392</v>
      </c>
      <c r="B361" s="1" t="s">
        <v>633</v>
      </c>
      <c r="C361">
        <v>4800</v>
      </c>
      <c r="G361" t="s">
        <v>575</v>
      </c>
      <c r="H361" t="s">
        <v>102</v>
      </c>
      <c r="I361" t="s">
        <v>2390</v>
      </c>
      <c r="J361" t="s">
        <v>2012</v>
      </c>
      <c r="K361">
        <v>7</v>
      </c>
      <c r="L361" t="s">
        <v>13974</v>
      </c>
      <c r="N361" t="s">
        <v>15393</v>
      </c>
      <c r="O361" t="s">
        <v>15394</v>
      </c>
      <c r="P361">
        <v>97</v>
      </c>
      <c r="Q361" t="s">
        <v>15395</v>
      </c>
      <c r="R361" t="s">
        <v>3695</v>
      </c>
      <c r="S361" t="s">
        <v>15396</v>
      </c>
      <c r="T361">
        <v>8</v>
      </c>
      <c r="U361">
        <v>11</v>
      </c>
      <c r="V361">
        <v>10</v>
      </c>
      <c r="X361" t="s">
        <v>15397</v>
      </c>
      <c r="Z361" t="s">
        <v>3093</v>
      </c>
      <c r="AB361">
        <v>19</v>
      </c>
      <c r="AC361" t="s">
        <v>15398</v>
      </c>
      <c r="AD361" t="s">
        <v>249</v>
      </c>
      <c r="AE361" t="s">
        <v>15399</v>
      </c>
      <c r="AF361" t="s">
        <v>15400</v>
      </c>
      <c r="AH361" t="s">
        <v>114</v>
      </c>
      <c r="AI361" t="s">
        <v>114</v>
      </c>
      <c r="AK361" t="s">
        <v>15401</v>
      </c>
      <c r="AO361" t="s">
        <v>15402</v>
      </c>
      <c r="AQ361">
        <v>6</v>
      </c>
      <c r="AR361">
        <v>9</v>
      </c>
      <c r="AS361">
        <v>22</v>
      </c>
      <c r="AT361" t="s">
        <v>15403</v>
      </c>
      <c r="AU361" t="s">
        <v>15404</v>
      </c>
      <c r="AW361" t="s">
        <v>820</v>
      </c>
      <c r="AY361" t="s">
        <v>3406</v>
      </c>
      <c r="AZ361" t="s">
        <v>15405</v>
      </c>
      <c r="BA361" t="s">
        <v>426</v>
      </c>
      <c r="BB361" t="s">
        <v>15406</v>
      </c>
      <c r="BD361" t="s">
        <v>14619</v>
      </c>
      <c r="BE361">
        <v>0</v>
      </c>
      <c r="BF361" t="s">
        <v>15407</v>
      </c>
      <c r="BG361" t="s">
        <v>15408</v>
      </c>
      <c r="BH361" t="s">
        <v>15409</v>
      </c>
      <c r="BS361">
        <v>0</v>
      </c>
      <c r="BT361">
        <v>0</v>
      </c>
      <c r="BU361">
        <v>0</v>
      </c>
      <c r="BV361">
        <v>0</v>
      </c>
      <c r="BW361">
        <v>0</v>
      </c>
      <c r="BX361">
        <v>0</v>
      </c>
      <c r="BY361">
        <v>1</v>
      </c>
      <c r="CD361" t="s">
        <v>132</v>
      </c>
      <c r="CE361">
        <v>0</v>
      </c>
      <c r="CF361" t="s">
        <v>132</v>
      </c>
      <c r="CJ361" t="s">
        <v>132</v>
      </c>
      <c r="CK361" t="s">
        <v>132</v>
      </c>
      <c r="CP361">
        <v>2005</v>
      </c>
      <c r="CQ361">
        <v>0</v>
      </c>
      <c r="CR361">
        <v>0</v>
      </c>
      <c r="CS361">
        <v>0</v>
      </c>
      <c r="CT361">
        <v>0</v>
      </c>
    </row>
    <row r="362" spans="1:98" ht="15" customHeight="1" x14ac:dyDescent="0.2">
      <c r="A362" t="s">
        <v>30301</v>
      </c>
      <c r="B362" s="1" t="s">
        <v>239</v>
      </c>
      <c r="C362">
        <v>800</v>
      </c>
      <c r="G362" t="s">
        <v>240</v>
      </c>
      <c r="H362" t="s">
        <v>102</v>
      </c>
      <c r="I362" t="s">
        <v>241</v>
      </c>
      <c r="J362" t="s">
        <v>29751</v>
      </c>
      <c r="K362">
        <v>7</v>
      </c>
      <c r="L362" t="s">
        <v>634</v>
      </c>
      <c r="N362" t="s">
        <v>3570</v>
      </c>
      <c r="O362" t="s">
        <v>4858</v>
      </c>
      <c r="P362">
        <v>31</v>
      </c>
      <c r="Q362" t="s">
        <v>15351</v>
      </c>
      <c r="S362" t="s">
        <v>30302</v>
      </c>
      <c r="T362">
        <v>0</v>
      </c>
      <c r="U362">
        <v>6</v>
      </c>
      <c r="V362">
        <v>2</v>
      </c>
      <c r="X362" t="s">
        <v>30303</v>
      </c>
      <c r="Z362" t="s">
        <v>248</v>
      </c>
      <c r="AC362" t="s">
        <v>30304</v>
      </c>
      <c r="AD362" t="s">
        <v>21681</v>
      </c>
      <c r="AF362" t="s">
        <v>30305</v>
      </c>
      <c r="AG362" t="s">
        <v>30306</v>
      </c>
      <c r="AH362" t="s">
        <v>114</v>
      </c>
      <c r="AI362" t="s">
        <v>114</v>
      </c>
      <c r="AJ362" t="s">
        <v>30307</v>
      </c>
      <c r="AO362" t="s">
        <v>30308</v>
      </c>
      <c r="AQ362">
        <v>2</v>
      </c>
      <c r="AR362">
        <v>5</v>
      </c>
      <c r="AS362">
        <v>18</v>
      </c>
      <c r="AT362" t="s">
        <v>404</v>
      </c>
      <c r="AU362" t="s">
        <v>30309</v>
      </c>
      <c r="AV362" t="s">
        <v>30310</v>
      </c>
      <c r="AW362" t="s">
        <v>30311</v>
      </c>
      <c r="AX362" t="s">
        <v>30312</v>
      </c>
      <c r="AY362" t="s">
        <v>20998</v>
      </c>
      <c r="AZ362" t="s">
        <v>30313</v>
      </c>
      <c r="BA362" t="s">
        <v>255</v>
      </c>
      <c r="BB362" t="s">
        <v>30314</v>
      </c>
      <c r="BC362" t="s">
        <v>29759</v>
      </c>
      <c r="BD362" t="s">
        <v>30277</v>
      </c>
      <c r="BE362">
        <v>0</v>
      </c>
      <c r="BF362" t="s">
        <v>30315</v>
      </c>
      <c r="BG362" t="s">
        <v>30316</v>
      </c>
      <c r="BH362" t="s">
        <v>30317</v>
      </c>
      <c r="BI362" t="s">
        <v>132</v>
      </c>
      <c r="BS362">
        <v>0</v>
      </c>
      <c r="BT362">
        <v>0</v>
      </c>
      <c r="BU362">
        <v>1</v>
      </c>
      <c r="BV362">
        <v>0</v>
      </c>
      <c r="BW362">
        <v>0</v>
      </c>
      <c r="BX362">
        <v>0</v>
      </c>
      <c r="BY362">
        <v>1</v>
      </c>
      <c r="CD362" t="s">
        <v>132</v>
      </c>
      <c r="CE362">
        <v>0</v>
      </c>
      <c r="CJ362" t="s">
        <v>132</v>
      </c>
      <c r="CK362" t="s">
        <v>132</v>
      </c>
      <c r="CP362">
        <v>6289</v>
      </c>
      <c r="CQ362">
        <v>0</v>
      </c>
      <c r="CR362">
        <v>0</v>
      </c>
      <c r="CS362">
        <v>0</v>
      </c>
      <c r="CT362">
        <v>0</v>
      </c>
    </row>
    <row r="363" spans="1:98" ht="15" customHeight="1" x14ac:dyDescent="0.2">
      <c r="A363" t="s">
        <v>24591</v>
      </c>
      <c r="B363" s="1" t="s">
        <v>574</v>
      </c>
      <c r="C363">
        <v>9600</v>
      </c>
      <c r="G363" t="s">
        <v>923</v>
      </c>
      <c r="H363" t="s">
        <v>136</v>
      </c>
      <c r="I363" t="s">
        <v>654</v>
      </c>
      <c r="J363" t="s">
        <v>4890</v>
      </c>
      <c r="K363">
        <v>12</v>
      </c>
      <c r="L363" t="s">
        <v>24592</v>
      </c>
      <c r="M363" t="s">
        <v>24593</v>
      </c>
      <c r="N363" t="s">
        <v>24594</v>
      </c>
      <c r="O363" t="s">
        <v>24595</v>
      </c>
      <c r="P363">
        <v>126</v>
      </c>
      <c r="Q363" t="s">
        <v>6862</v>
      </c>
      <c r="S363" t="s">
        <v>14073</v>
      </c>
      <c r="T363">
        <v>10</v>
      </c>
      <c r="U363">
        <v>14</v>
      </c>
      <c r="V363">
        <v>10</v>
      </c>
      <c r="X363" t="s">
        <v>24596</v>
      </c>
      <c r="Z363" t="s">
        <v>24597</v>
      </c>
      <c r="AB363">
        <v>21</v>
      </c>
      <c r="AC363" t="s">
        <v>24598</v>
      </c>
      <c r="AD363" t="s">
        <v>7969</v>
      </c>
      <c r="AF363" t="s">
        <v>24599</v>
      </c>
      <c r="AH363" t="s">
        <v>147</v>
      </c>
      <c r="AI363" t="s">
        <v>147</v>
      </c>
      <c r="AJ363" t="s">
        <v>460</v>
      </c>
      <c r="AO363" t="s">
        <v>24600</v>
      </c>
      <c r="AQ363">
        <v>9</v>
      </c>
      <c r="AR363">
        <v>19</v>
      </c>
      <c r="AS363" t="s">
        <v>19753</v>
      </c>
      <c r="AT363" t="s">
        <v>24601</v>
      </c>
      <c r="AU363" t="s">
        <v>24602</v>
      </c>
      <c r="AW363" t="s">
        <v>20493</v>
      </c>
      <c r="AY363" t="s">
        <v>298</v>
      </c>
      <c r="AZ363" t="s">
        <v>670</v>
      </c>
      <c r="BA363" t="s">
        <v>277</v>
      </c>
      <c r="BB363" t="s">
        <v>24603</v>
      </c>
      <c r="BD363" t="s">
        <v>24172</v>
      </c>
      <c r="BE363">
        <v>0</v>
      </c>
      <c r="BF363" t="s">
        <v>24604</v>
      </c>
      <c r="BG363" t="s">
        <v>24605</v>
      </c>
      <c r="BH363" t="s">
        <v>24606</v>
      </c>
      <c r="BI363" t="s">
        <v>132</v>
      </c>
      <c r="BK363" t="s">
        <v>132</v>
      </c>
      <c r="BS363">
        <v>0</v>
      </c>
      <c r="BT363">
        <v>0</v>
      </c>
      <c r="BU363">
        <v>1</v>
      </c>
      <c r="BV363">
        <v>0</v>
      </c>
      <c r="BW363">
        <v>0</v>
      </c>
      <c r="BX363">
        <v>0</v>
      </c>
      <c r="BY363">
        <v>1</v>
      </c>
      <c r="CD363" t="s">
        <v>131</v>
      </c>
      <c r="CE363">
        <v>0</v>
      </c>
      <c r="CJ363" t="s">
        <v>132</v>
      </c>
      <c r="CK363" t="s">
        <v>132</v>
      </c>
      <c r="CP363">
        <v>5162</v>
      </c>
      <c r="CQ363">
        <v>0</v>
      </c>
      <c r="CR363">
        <v>0</v>
      </c>
      <c r="CS363">
        <v>0</v>
      </c>
      <c r="CT363">
        <v>0</v>
      </c>
    </row>
    <row r="364" spans="1:98" ht="15" customHeight="1" x14ac:dyDescent="0.2">
      <c r="A364" t="s">
        <v>15591</v>
      </c>
      <c r="B364" s="1" t="s">
        <v>1918</v>
      </c>
      <c r="C364">
        <v>19200</v>
      </c>
      <c r="G364" t="s">
        <v>575</v>
      </c>
      <c r="H364" t="s">
        <v>102</v>
      </c>
      <c r="I364" t="s">
        <v>103</v>
      </c>
      <c r="J364" t="s">
        <v>1138</v>
      </c>
      <c r="K364">
        <v>13</v>
      </c>
      <c r="L364" t="s">
        <v>15592</v>
      </c>
      <c r="N364" t="s">
        <v>15593</v>
      </c>
      <c r="O364" t="s">
        <v>15594</v>
      </c>
      <c r="P364">
        <v>168</v>
      </c>
      <c r="Q364" t="s">
        <v>2632</v>
      </c>
      <c r="S364" t="s">
        <v>15595</v>
      </c>
      <c r="T364">
        <v>15</v>
      </c>
      <c r="U364">
        <v>19</v>
      </c>
      <c r="V364">
        <v>9</v>
      </c>
      <c r="Y364" t="s">
        <v>581</v>
      </c>
      <c r="Z364" t="s">
        <v>15596</v>
      </c>
      <c r="AA364" t="s">
        <v>1147</v>
      </c>
      <c r="AB364">
        <v>23</v>
      </c>
      <c r="AD364" t="s">
        <v>4314</v>
      </c>
      <c r="AF364" t="s">
        <v>15597</v>
      </c>
      <c r="AH364" t="s">
        <v>114</v>
      </c>
      <c r="AI364" t="s">
        <v>114</v>
      </c>
      <c r="AJ364" t="s">
        <v>15598</v>
      </c>
      <c r="AK364" t="s">
        <v>15599</v>
      </c>
      <c r="AO364" t="s">
        <v>15600</v>
      </c>
      <c r="AQ364">
        <v>16</v>
      </c>
      <c r="AR364">
        <v>25</v>
      </c>
      <c r="AS364">
        <v>39</v>
      </c>
      <c r="AT364" t="s">
        <v>15601</v>
      </c>
      <c r="AU364" t="s">
        <v>15602</v>
      </c>
      <c r="AV364" t="s">
        <v>1065</v>
      </c>
      <c r="AW364" t="s">
        <v>15603</v>
      </c>
      <c r="AY364" t="s">
        <v>15604</v>
      </c>
      <c r="AZ364" t="s">
        <v>15605</v>
      </c>
      <c r="BA364" t="s">
        <v>156</v>
      </c>
      <c r="BB364" t="s">
        <v>15606</v>
      </c>
      <c r="BC364" t="s">
        <v>1161</v>
      </c>
      <c r="BD364" t="s">
        <v>14619</v>
      </c>
      <c r="BE364">
        <v>0</v>
      </c>
      <c r="BF364" t="s">
        <v>15607</v>
      </c>
      <c r="BG364" t="s">
        <v>15608</v>
      </c>
      <c r="BH364" t="s">
        <v>15609</v>
      </c>
      <c r="BS364">
        <v>0</v>
      </c>
      <c r="BT364">
        <v>0</v>
      </c>
      <c r="BU364">
        <v>1</v>
      </c>
      <c r="BV364">
        <v>0</v>
      </c>
      <c r="BW364">
        <v>0</v>
      </c>
      <c r="BX364">
        <v>0</v>
      </c>
      <c r="BY364">
        <v>1</v>
      </c>
      <c r="CD364" t="s">
        <v>132</v>
      </c>
      <c r="CE364">
        <v>0</v>
      </c>
      <c r="CF364" t="s">
        <v>132</v>
      </c>
      <c r="CJ364" t="s">
        <v>132</v>
      </c>
      <c r="CK364" t="s">
        <v>132</v>
      </c>
      <c r="CP364">
        <v>2017</v>
      </c>
      <c r="CQ364">
        <v>0</v>
      </c>
      <c r="CR364">
        <v>0</v>
      </c>
      <c r="CS364">
        <v>0</v>
      </c>
      <c r="CT364">
        <v>0</v>
      </c>
    </row>
    <row r="365" spans="1:98" ht="15" customHeight="1" x14ac:dyDescent="0.2">
      <c r="A365" t="s">
        <v>6743</v>
      </c>
      <c r="B365" s="1" t="s">
        <v>1117</v>
      </c>
      <c r="C365">
        <v>400</v>
      </c>
      <c r="G365" t="s">
        <v>240</v>
      </c>
      <c r="H365" t="s">
        <v>102</v>
      </c>
      <c r="I365" t="s">
        <v>284</v>
      </c>
      <c r="J365" t="s">
        <v>138</v>
      </c>
      <c r="K365">
        <v>4</v>
      </c>
      <c r="L365" t="s">
        <v>6726</v>
      </c>
      <c r="N365" t="s">
        <v>678</v>
      </c>
      <c r="O365" t="s">
        <v>244</v>
      </c>
      <c r="P365">
        <v>11</v>
      </c>
      <c r="Q365" t="s">
        <v>1729</v>
      </c>
      <c r="S365" t="s">
        <v>6744</v>
      </c>
      <c r="T365">
        <v>4</v>
      </c>
      <c r="U365">
        <v>0</v>
      </c>
      <c r="V365">
        <v>1</v>
      </c>
      <c r="Z365" t="s">
        <v>289</v>
      </c>
      <c r="AD365" t="s">
        <v>5025</v>
      </c>
      <c r="AF365" t="s">
        <v>6745</v>
      </c>
      <c r="AH365" t="s">
        <v>114</v>
      </c>
      <c r="AI365" t="s">
        <v>6731</v>
      </c>
      <c r="AO365" t="s">
        <v>6746</v>
      </c>
      <c r="AQ365">
        <v>1</v>
      </c>
      <c r="AR365">
        <v>1</v>
      </c>
      <c r="AS365">
        <v>11</v>
      </c>
      <c r="AT365" t="s">
        <v>6733</v>
      </c>
      <c r="AU365" t="s">
        <v>6747</v>
      </c>
      <c r="AX365" t="s">
        <v>915</v>
      </c>
      <c r="AY365" t="s">
        <v>4796</v>
      </c>
      <c r="AZ365" t="s">
        <v>6736</v>
      </c>
      <c r="BA365" t="s">
        <v>255</v>
      </c>
      <c r="BB365" t="s">
        <v>6737</v>
      </c>
      <c r="BC365" t="s">
        <v>6748</v>
      </c>
      <c r="BD365" t="s">
        <v>6739</v>
      </c>
      <c r="BE365">
        <v>0</v>
      </c>
      <c r="BF365" t="s">
        <v>6749</v>
      </c>
      <c r="BG365" t="s">
        <v>6741</v>
      </c>
      <c r="BH365" t="s">
        <v>6750</v>
      </c>
      <c r="BS365">
        <v>0</v>
      </c>
      <c r="BT365">
        <v>0</v>
      </c>
      <c r="BU365">
        <v>0</v>
      </c>
      <c r="BV365">
        <v>0</v>
      </c>
      <c r="BW365">
        <v>0</v>
      </c>
      <c r="BX365">
        <v>1</v>
      </c>
      <c r="BY365">
        <v>1</v>
      </c>
      <c r="CD365" t="s">
        <v>131</v>
      </c>
      <c r="CE365">
        <v>0</v>
      </c>
      <c r="CJ365" t="s">
        <v>132</v>
      </c>
      <c r="CP365">
        <v>917</v>
      </c>
      <c r="CQ365">
        <v>0</v>
      </c>
      <c r="CR365">
        <v>0</v>
      </c>
      <c r="CS365">
        <v>0</v>
      </c>
      <c r="CT365">
        <v>0</v>
      </c>
    </row>
    <row r="366" spans="1:98" ht="15" customHeight="1" x14ac:dyDescent="0.2">
      <c r="A366" t="s">
        <v>24607</v>
      </c>
      <c r="B366" s="1" t="s">
        <v>365</v>
      </c>
      <c r="C366">
        <v>1200</v>
      </c>
      <c r="G366" t="s">
        <v>240</v>
      </c>
      <c r="H366" t="s">
        <v>393</v>
      </c>
      <c r="I366" t="s">
        <v>103</v>
      </c>
      <c r="J366" t="s">
        <v>24608</v>
      </c>
      <c r="K366">
        <v>7</v>
      </c>
      <c r="L366" t="s">
        <v>2535</v>
      </c>
      <c r="N366" t="s">
        <v>24057</v>
      </c>
      <c r="O366" t="s">
        <v>24609</v>
      </c>
      <c r="P366">
        <v>27</v>
      </c>
      <c r="Q366" t="s">
        <v>947</v>
      </c>
      <c r="S366" t="s">
        <v>24610</v>
      </c>
      <c r="T366">
        <v>1</v>
      </c>
      <c r="U366">
        <v>9</v>
      </c>
      <c r="V366">
        <v>7</v>
      </c>
      <c r="X366" t="s">
        <v>24611</v>
      </c>
      <c r="Z366" t="s">
        <v>6937</v>
      </c>
      <c r="AD366" t="s">
        <v>24612</v>
      </c>
      <c r="AG366" t="s">
        <v>24613</v>
      </c>
      <c r="AH366" t="s">
        <v>114</v>
      </c>
      <c r="AI366" t="s">
        <v>114</v>
      </c>
      <c r="AJ366" t="s">
        <v>24614</v>
      </c>
      <c r="AK366" t="s">
        <v>24615</v>
      </c>
      <c r="AO366" t="s">
        <v>24616</v>
      </c>
      <c r="AQ366">
        <v>5</v>
      </c>
      <c r="AR366">
        <v>7</v>
      </c>
      <c r="AS366" t="s">
        <v>3700</v>
      </c>
      <c r="AT366" t="s">
        <v>23135</v>
      </c>
      <c r="AU366" t="s">
        <v>24617</v>
      </c>
      <c r="AW366" t="s">
        <v>2504</v>
      </c>
      <c r="AX366" t="s">
        <v>24618</v>
      </c>
      <c r="AY366" t="s">
        <v>24619</v>
      </c>
      <c r="AZ366" t="s">
        <v>670</v>
      </c>
      <c r="BA366" t="s">
        <v>255</v>
      </c>
      <c r="BB366" t="s">
        <v>24620</v>
      </c>
      <c r="BD366" t="s">
        <v>24172</v>
      </c>
      <c r="BE366">
        <v>0</v>
      </c>
      <c r="BF366" t="s">
        <v>24621</v>
      </c>
      <c r="BG366" t="s">
        <v>24622</v>
      </c>
      <c r="BH366" t="s">
        <v>24623</v>
      </c>
      <c r="BI366" t="s">
        <v>132</v>
      </c>
      <c r="BK366" t="s">
        <v>132</v>
      </c>
      <c r="BS366">
        <v>0</v>
      </c>
      <c r="BT366">
        <v>0</v>
      </c>
      <c r="BU366">
        <v>1</v>
      </c>
      <c r="BV366">
        <v>0</v>
      </c>
      <c r="BW366">
        <v>0</v>
      </c>
      <c r="BX366">
        <v>0</v>
      </c>
      <c r="BY366">
        <v>1</v>
      </c>
      <c r="CD366" t="s">
        <v>131</v>
      </c>
      <c r="CE366">
        <v>0</v>
      </c>
      <c r="CF366" t="s">
        <v>132</v>
      </c>
      <c r="CJ366" t="s">
        <v>132</v>
      </c>
      <c r="CK366" t="s">
        <v>132</v>
      </c>
      <c r="CP366">
        <v>5163</v>
      </c>
      <c r="CQ366">
        <v>0</v>
      </c>
      <c r="CR366">
        <v>0</v>
      </c>
      <c r="CS366">
        <v>0</v>
      </c>
      <c r="CT366">
        <v>0</v>
      </c>
    </row>
    <row r="367" spans="1:98" ht="15" customHeight="1" x14ac:dyDescent="0.2">
      <c r="A367" t="s">
        <v>8728</v>
      </c>
      <c r="B367" s="1" t="s">
        <v>99</v>
      </c>
      <c r="C367">
        <v>200</v>
      </c>
      <c r="G367" t="s">
        <v>240</v>
      </c>
      <c r="H367" t="s">
        <v>1308</v>
      </c>
      <c r="I367" t="s">
        <v>332</v>
      </c>
      <c r="K367">
        <v>6</v>
      </c>
      <c r="L367" t="s">
        <v>4055</v>
      </c>
      <c r="N367" t="s">
        <v>2931</v>
      </c>
      <c r="O367" t="s">
        <v>2932</v>
      </c>
      <c r="P367">
        <v>6</v>
      </c>
      <c r="Q367" t="s">
        <v>1704</v>
      </c>
      <c r="S367" t="s">
        <v>8729</v>
      </c>
      <c r="T367">
        <v>4</v>
      </c>
      <c r="U367">
        <v>4</v>
      </c>
      <c r="V367">
        <v>0</v>
      </c>
      <c r="AD367" t="s">
        <v>4295</v>
      </c>
      <c r="AF367" t="s">
        <v>8730</v>
      </c>
      <c r="AH367" t="s">
        <v>1316</v>
      </c>
      <c r="AI367" t="s">
        <v>318</v>
      </c>
      <c r="AO367" t="s">
        <v>8731</v>
      </c>
      <c r="AQ367">
        <v>0</v>
      </c>
      <c r="AR367">
        <v>0</v>
      </c>
      <c r="AS367">
        <v>9</v>
      </c>
      <c r="AT367" t="s">
        <v>404</v>
      </c>
      <c r="AU367" t="s">
        <v>990</v>
      </c>
      <c r="AY367" t="s">
        <v>8724</v>
      </c>
      <c r="AZ367" t="s">
        <v>8732</v>
      </c>
      <c r="BA367" t="s">
        <v>255</v>
      </c>
      <c r="BB367" t="s">
        <v>8733</v>
      </c>
      <c r="BC367" t="s">
        <v>1589</v>
      </c>
      <c r="BD367" t="s">
        <v>7316</v>
      </c>
      <c r="BE367">
        <v>0</v>
      </c>
      <c r="BF367" t="s">
        <v>8734</v>
      </c>
      <c r="BG367" t="s">
        <v>8735</v>
      </c>
      <c r="BH367" t="s">
        <v>8736</v>
      </c>
      <c r="BS367">
        <v>0</v>
      </c>
      <c r="BT367">
        <v>0</v>
      </c>
      <c r="BU367">
        <v>0</v>
      </c>
      <c r="BV367">
        <v>0</v>
      </c>
      <c r="BW367">
        <v>0</v>
      </c>
      <c r="BX367">
        <v>1</v>
      </c>
      <c r="BY367">
        <v>1</v>
      </c>
      <c r="CD367" t="s">
        <v>131</v>
      </c>
      <c r="CE367">
        <v>0</v>
      </c>
      <c r="CJ367" t="s">
        <v>132</v>
      </c>
      <c r="CO367" t="str">
        <f>HYPERLINK("http://www.d20pfsrd.com/bestiary/monster-listings/animals/dinosaur/compsognathus","Dinosaurus, Compsognathus")</f>
        <v>Dinosaurus, Compsognathus</v>
      </c>
      <c r="CP367">
        <v>1167</v>
      </c>
      <c r="CQ367">
        <v>0</v>
      </c>
      <c r="CR367">
        <v>0</v>
      </c>
      <c r="CS367">
        <v>0</v>
      </c>
      <c r="CT367">
        <v>0</v>
      </c>
    </row>
    <row r="368" spans="1:98" ht="15" customHeight="1" x14ac:dyDescent="0.2">
      <c r="A368" t="s">
        <v>5058</v>
      </c>
      <c r="B368" s="1" t="s">
        <v>283</v>
      </c>
      <c r="C368">
        <v>600</v>
      </c>
      <c r="G368" t="s">
        <v>240</v>
      </c>
      <c r="H368" t="s">
        <v>102</v>
      </c>
      <c r="I368" t="s">
        <v>332</v>
      </c>
      <c r="K368">
        <v>3</v>
      </c>
      <c r="L368" t="s">
        <v>4715</v>
      </c>
      <c r="N368" t="s">
        <v>2788</v>
      </c>
      <c r="O368" t="s">
        <v>2789</v>
      </c>
      <c r="P368">
        <v>19</v>
      </c>
      <c r="Q368" t="s">
        <v>336</v>
      </c>
      <c r="S368" t="s">
        <v>5059</v>
      </c>
      <c r="T368">
        <v>4</v>
      </c>
      <c r="U368">
        <v>6</v>
      </c>
      <c r="V368">
        <v>2</v>
      </c>
      <c r="AD368" t="s">
        <v>2921</v>
      </c>
      <c r="AF368" t="s">
        <v>5060</v>
      </c>
      <c r="AH368" t="s">
        <v>114</v>
      </c>
      <c r="AI368" t="s">
        <v>114</v>
      </c>
      <c r="AJ368" t="s">
        <v>5061</v>
      </c>
      <c r="AO368" t="s">
        <v>5062</v>
      </c>
      <c r="AQ368">
        <v>2</v>
      </c>
      <c r="AR368" t="s">
        <v>785</v>
      </c>
      <c r="AS368" t="s">
        <v>5063</v>
      </c>
      <c r="AT368" t="s">
        <v>273</v>
      </c>
      <c r="AU368" t="s">
        <v>5064</v>
      </c>
      <c r="AV368" t="s">
        <v>5065</v>
      </c>
      <c r="AY368" t="s">
        <v>5066</v>
      </c>
      <c r="AZ368" t="s">
        <v>5067</v>
      </c>
      <c r="BA368" t="s">
        <v>255</v>
      </c>
      <c r="BB368" t="s">
        <v>5068</v>
      </c>
      <c r="BC368" t="s">
        <v>5069</v>
      </c>
      <c r="BD368" t="s">
        <v>128</v>
      </c>
      <c r="BE368">
        <v>0</v>
      </c>
      <c r="BG368" t="s">
        <v>5070</v>
      </c>
      <c r="BH368" t="s">
        <v>5071</v>
      </c>
      <c r="BS368">
        <v>0</v>
      </c>
      <c r="BT368">
        <v>0</v>
      </c>
      <c r="BU368">
        <v>0</v>
      </c>
      <c r="BV368">
        <v>1</v>
      </c>
      <c r="BW368">
        <v>0</v>
      </c>
      <c r="BX368">
        <v>1</v>
      </c>
      <c r="BY368">
        <v>1</v>
      </c>
      <c r="CD368" t="s">
        <v>131</v>
      </c>
      <c r="CE368">
        <v>0</v>
      </c>
      <c r="CJ368" t="s">
        <v>132</v>
      </c>
      <c r="CO368" t="str">
        <f>HYPERLINK("http://www.d20pfsrd.com/bestiary/monster-listings/animals/reptiles/snake/constrictor","Snake, Constrictor")</f>
        <v>Snake, Constrictor</v>
      </c>
      <c r="CP368">
        <v>325</v>
      </c>
      <c r="CQ368">
        <v>0</v>
      </c>
      <c r="CR368">
        <v>0</v>
      </c>
      <c r="CS368">
        <v>0</v>
      </c>
      <c r="CT368">
        <v>0</v>
      </c>
    </row>
    <row r="369" spans="1:98" ht="15" customHeight="1" x14ac:dyDescent="0.2">
      <c r="A369" t="s">
        <v>24624</v>
      </c>
      <c r="B369" s="1" t="s">
        <v>283</v>
      </c>
      <c r="C369">
        <v>600</v>
      </c>
      <c r="G369" t="s">
        <v>240</v>
      </c>
      <c r="H369" t="s">
        <v>102</v>
      </c>
      <c r="I369" t="s">
        <v>809</v>
      </c>
      <c r="K369">
        <v>1</v>
      </c>
      <c r="L369" t="s">
        <v>24625</v>
      </c>
      <c r="N369" t="s">
        <v>11354</v>
      </c>
      <c r="O369" t="s">
        <v>24626</v>
      </c>
      <c r="P369">
        <v>18</v>
      </c>
      <c r="Q369" t="s">
        <v>19080</v>
      </c>
      <c r="S369" t="s">
        <v>19081</v>
      </c>
      <c r="T369">
        <v>0</v>
      </c>
      <c r="U369">
        <v>5</v>
      </c>
      <c r="V369">
        <v>7</v>
      </c>
      <c r="Z369" t="s">
        <v>289</v>
      </c>
      <c r="AD369" t="s">
        <v>7037</v>
      </c>
      <c r="AF369" t="s">
        <v>24627</v>
      </c>
      <c r="AH369" t="s">
        <v>114</v>
      </c>
      <c r="AI369" t="s">
        <v>114</v>
      </c>
      <c r="AK369" t="s">
        <v>24628</v>
      </c>
      <c r="AO369" t="s">
        <v>19084</v>
      </c>
      <c r="AQ369">
        <v>4</v>
      </c>
      <c r="AR369">
        <v>2</v>
      </c>
      <c r="AS369">
        <v>14</v>
      </c>
      <c r="AT369" t="s">
        <v>19085</v>
      </c>
      <c r="AU369" t="s">
        <v>24629</v>
      </c>
      <c r="AW369" t="s">
        <v>24630</v>
      </c>
      <c r="AY369" t="s">
        <v>4034</v>
      </c>
      <c r="AZ369" t="s">
        <v>19089</v>
      </c>
      <c r="BA369" t="s">
        <v>426</v>
      </c>
      <c r="BB369" t="s">
        <v>24631</v>
      </c>
      <c r="BD369" t="s">
        <v>24172</v>
      </c>
      <c r="BE369">
        <v>0</v>
      </c>
      <c r="BG369" t="s">
        <v>24632</v>
      </c>
      <c r="BH369" t="s">
        <v>24633</v>
      </c>
      <c r="BI369" t="s">
        <v>132</v>
      </c>
      <c r="BK369" t="s">
        <v>132</v>
      </c>
      <c r="BS369">
        <v>0</v>
      </c>
      <c r="BT369">
        <v>0</v>
      </c>
      <c r="BU369">
        <v>1</v>
      </c>
      <c r="BV369">
        <v>0</v>
      </c>
      <c r="BW369">
        <v>0</v>
      </c>
      <c r="BX369">
        <v>0</v>
      </c>
      <c r="BY369">
        <v>1</v>
      </c>
      <c r="CD369" t="s">
        <v>131</v>
      </c>
      <c r="CE369">
        <v>0</v>
      </c>
      <c r="CF369" t="s">
        <v>132</v>
      </c>
      <c r="CJ369" t="s">
        <v>132</v>
      </c>
      <c r="CK369" t="s">
        <v>132</v>
      </c>
      <c r="CP369">
        <v>5164</v>
      </c>
      <c r="CQ369">
        <v>0</v>
      </c>
      <c r="CR369">
        <v>0</v>
      </c>
      <c r="CS369">
        <v>0</v>
      </c>
      <c r="CT369">
        <v>0</v>
      </c>
    </row>
    <row r="370" spans="1:98" ht="15" customHeight="1" x14ac:dyDescent="0.2">
      <c r="A370" t="s">
        <v>19077</v>
      </c>
      <c r="B370" s="1" t="s">
        <v>283</v>
      </c>
      <c r="C370">
        <v>600</v>
      </c>
      <c r="G370" t="s">
        <v>240</v>
      </c>
      <c r="H370" t="s">
        <v>102</v>
      </c>
      <c r="I370" t="s">
        <v>809</v>
      </c>
      <c r="K370">
        <v>1</v>
      </c>
      <c r="L370" t="s">
        <v>19078</v>
      </c>
      <c r="N370" t="s">
        <v>11354</v>
      </c>
      <c r="O370" t="s">
        <v>19079</v>
      </c>
      <c r="P370">
        <v>18</v>
      </c>
      <c r="Q370" t="s">
        <v>19080</v>
      </c>
      <c r="S370" t="s">
        <v>19081</v>
      </c>
      <c r="T370">
        <v>0</v>
      </c>
      <c r="U370">
        <v>5</v>
      </c>
      <c r="V370">
        <v>7</v>
      </c>
      <c r="Z370" t="s">
        <v>289</v>
      </c>
      <c r="AD370" t="s">
        <v>7037</v>
      </c>
      <c r="AF370" t="s">
        <v>19082</v>
      </c>
      <c r="AH370" t="s">
        <v>114</v>
      </c>
      <c r="AI370" t="s">
        <v>114</v>
      </c>
      <c r="AK370" t="s">
        <v>19083</v>
      </c>
      <c r="AO370" t="s">
        <v>19084</v>
      </c>
      <c r="AQ370">
        <v>4</v>
      </c>
      <c r="AR370">
        <v>2</v>
      </c>
      <c r="AS370">
        <v>14</v>
      </c>
      <c r="AT370" t="s">
        <v>19085</v>
      </c>
      <c r="AU370" t="s">
        <v>19086</v>
      </c>
      <c r="AW370" t="s">
        <v>19087</v>
      </c>
      <c r="AY370" t="s">
        <v>19088</v>
      </c>
      <c r="AZ370" t="s">
        <v>19089</v>
      </c>
      <c r="BA370" t="s">
        <v>426</v>
      </c>
      <c r="BB370" t="s">
        <v>19090</v>
      </c>
      <c r="BD370" t="s">
        <v>19073</v>
      </c>
      <c r="BE370">
        <v>0</v>
      </c>
      <c r="BG370" t="s">
        <v>19091</v>
      </c>
      <c r="BH370" t="s">
        <v>19092</v>
      </c>
      <c r="BL370" t="s">
        <v>132</v>
      </c>
      <c r="BM370" t="s">
        <v>132</v>
      </c>
      <c r="BN370" t="s">
        <v>132</v>
      </c>
      <c r="BS370">
        <v>0</v>
      </c>
      <c r="BT370">
        <v>0</v>
      </c>
      <c r="BU370">
        <v>1</v>
      </c>
      <c r="BV370">
        <v>0</v>
      </c>
      <c r="BW370">
        <v>0</v>
      </c>
      <c r="BX370">
        <v>0</v>
      </c>
      <c r="BY370">
        <v>1</v>
      </c>
      <c r="CB370" t="s">
        <v>132</v>
      </c>
      <c r="CD370" t="s">
        <v>131</v>
      </c>
      <c r="CE370">
        <v>0</v>
      </c>
      <c r="CJ370" t="s">
        <v>132</v>
      </c>
      <c r="CP370">
        <v>2503</v>
      </c>
      <c r="CQ370">
        <v>0</v>
      </c>
      <c r="CR370">
        <v>0</v>
      </c>
      <c r="CS370">
        <v>0</v>
      </c>
      <c r="CT370">
        <v>0</v>
      </c>
    </row>
    <row r="371" spans="1:98" ht="15" customHeight="1" x14ac:dyDescent="0.2">
      <c r="A371" t="s">
        <v>15660</v>
      </c>
      <c r="B371" s="1" t="s">
        <v>574</v>
      </c>
      <c r="C371">
        <v>9600</v>
      </c>
      <c r="G371" t="s">
        <v>135</v>
      </c>
      <c r="H371" t="s">
        <v>102</v>
      </c>
      <c r="I371" t="s">
        <v>103</v>
      </c>
      <c r="J371" t="s">
        <v>1384</v>
      </c>
      <c r="K371">
        <v>11</v>
      </c>
      <c r="L371" t="s">
        <v>15661</v>
      </c>
      <c r="N371" t="s">
        <v>15662</v>
      </c>
      <c r="O371" t="s">
        <v>15663</v>
      </c>
      <c r="P371">
        <v>136</v>
      </c>
      <c r="Q371" t="s">
        <v>2621</v>
      </c>
      <c r="S371" t="s">
        <v>15664</v>
      </c>
      <c r="T371">
        <v>9</v>
      </c>
      <c r="U371">
        <v>15</v>
      </c>
      <c r="V371">
        <v>16</v>
      </c>
      <c r="Y371" t="s">
        <v>581</v>
      </c>
      <c r="Z371" t="s">
        <v>1526</v>
      </c>
      <c r="AA371" t="s">
        <v>1175</v>
      </c>
      <c r="AB371">
        <v>21</v>
      </c>
      <c r="AD371" t="s">
        <v>249</v>
      </c>
      <c r="AF371" t="s">
        <v>15665</v>
      </c>
      <c r="AH371" t="s">
        <v>114</v>
      </c>
      <c r="AI371" t="s">
        <v>15666</v>
      </c>
      <c r="AJ371" t="s">
        <v>15667</v>
      </c>
      <c r="AK371" t="s">
        <v>15668</v>
      </c>
      <c r="AO371" t="s">
        <v>15669</v>
      </c>
      <c r="AQ371">
        <v>13</v>
      </c>
      <c r="AR371" t="s">
        <v>7332</v>
      </c>
      <c r="AS371">
        <v>34</v>
      </c>
      <c r="AT371" t="s">
        <v>15670</v>
      </c>
      <c r="AU371" t="s">
        <v>15671</v>
      </c>
      <c r="AW371" t="s">
        <v>15672</v>
      </c>
      <c r="AX371" t="s">
        <v>15673</v>
      </c>
      <c r="AY371" t="s">
        <v>1398</v>
      </c>
      <c r="AZ371" t="s">
        <v>15674</v>
      </c>
      <c r="BA371" t="s">
        <v>426</v>
      </c>
      <c r="BB371" t="s">
        <v>15675</v>
      </c>
      <c r="BC371" t="s">
        <v>1401</v>
      </c>
      <c r="BD371" t="s">
        <v>14619</v>
      </c>
      <c r="BE371">
        <v>0</v>
      </c>
      <c r="BF371" t="s">
        <v>15676</v>
      </c>
      <c r="BG371" t="s">
        <v>15677</v>
      </c>
      <c r="BH371" t="s">
        <v>15678</v>
      </c>
      <c r="BS371">
        <v>0</v>
      </c>
      <c r="BT371">
        <v>0</v>
      </c>
      <c r="BU371">
        <v>0</v>
      </c>
      <c r="BV371">
        <v>0</v>
      </c>
      <c r="BW371">
        <v>0</v>
      </c>
      <c r="BX371">
        <v>0</v>
      </c>
      <c r="BY371">
        <v>1</v>
      </c>
      <c r="CD371" t="s">
        <v>132</v>
      </c>
      <c r="CE371">
        <v>0</v>
      </c>
      <c r="CJ371" t="s">
        <v>132</v>
      </c>
      <c r="CK371" t="s">
        <v>132</v>
      </c>
      <c r="CP371">
        <v>2021</v>
      </c>
      <c r="CQ371">
        <v>0</v>
      </c>
      <c r="CR371">
        <v>0</v>
      </c>
      <c r="CS371">
        <v>0</v>
      </c>
      <c r="CT371">
        <v>0</v>
      </c>
    </row>
    <row r="372" spans="1:98" ht="15" customHeight="1" x14ac:dyDescent="0.2">
      <c r="A372" t="s">
        <v>19981</v>
      </c>
      <c r="B372" s="1" t="s">
        <v>1117</v>
      </c>
      <c r="C372">
        <v>400</v>
      </c>
      <c r="G372" t="s">
        <v>240</v>
      </c>
      <c r="H372" t="s">
        <v>1308</v>
      </c>
      <c r="I372" t="s">
        <v>261</v>
      </c>
      <c r="J372" t="s">
        <v>138</v>
      </c>
      <c r="K372">
        <v>3</v>
      </c>
      <c r="L372" t="s">
        <v>7049</v>
      </c>
      <c r="N372" t="s">
        <v>2853</v>
      </c>
      <c r="O372" t="s">
        <v>18836</v>
      </c>
      <c r="P372">
        <v>13</v>
      </c>
      <c r="Q372" t="s">
        <v>398</v>
      </c>
      <c r="S372" t="s">
        <v>19982</v>
      </c>
      <c r="T372">
        <v>4</v>
      </c>
      <c r="U372">
        <v>6</v>
      </c>
      <c r="V372">
        <v>1</v>
      </c>
      <c r="AC372" t="s">
        <v>19983</v>
      </c>
      <c r="AD372" t="s">
        <v>19984</v>
      </c>
      <c r="AF372" t="s">
        <v>19985</v>
      </c>
      <c r="AH372" t="s">
        <v>1316</v>
      </c>
      <c r="AI372" t="s">
        <v>318</v>
      </c>
      <c r="AJ372" t="s">
        <v>19986</v>
      </c>
      <c r="AO372" t="s">
        <v>19987</v>
      </c>
      <c r="AQ372">
        <v>2</v>
      </c>
      <c r="AR372">
        <v>3</v>
      </c>
      <c r="AS372">
        <v>11</v>
      </c>
      <c r="AT372" t="s">
        <v>1734</v>
      </c>
      <c r="AU372" t="s">
        <v>19988</v>
      </c>
      <c r="AV372" t="s">
        <v>19989</v>
      </c>
      <c r="AX372" t="s">
        <v>915</v>
      </c>
      <c r="AY372" t="s">
        <v>19990</v>
      </c>
      <c r="AZ372" t="s">
        <v>19991</v>
      </c>
      <c r="BA372" t="s">
        <v>255</v>
      </c>
      <c r="BB372" t="s">
        <v>19992</v>
      </c>
      <c r="BD372" t="s">
        <v>19959</v>
      </c>
      <c r="BE372">
        <v>0</v>
      </c>
      <c r="BF372" t="s">
        <v>19993</v>
      </c>
      <c r="BG372" t="s">
        <v>19994</v>
      </c>
      <c r="BH372" t="s">
        <v>19995</v>
      </c>
      <c r="BS372">
        <v>0</v>
      </c>
      <c r="BT372">
        <v>0</v>
      </c>
      <c r="BU372">
        <v>1</v>
      </c>
      <c r="BV372">
        <v>1</v>
      </c>
      <c r="BW372">
        <v>0</v>
      </c>
      <c r="BX372">
        <v>1</v>
      </c>
      <c r="BY372">
        <v>1</v>
      </c>
      <c r="CD372" t="s">
        <v>131</v>
      </c>
      <c r="CE372">
        <v>0</v>
      </c>
      <c r="CJ372" t="s">
        <v>132</v>
      </c>
      <c r="CP372">
        <v>3140</v>
      </c>
      <c r="CQ372">
        <v>0</v>
      </c>
      <c r="CR372">
        <v>0</v>
      </c>
      <c r="CS372">
        <v>0</v>
      </c>
      <c r="CT372">
        <v>0</v>
      </c>
    </row>
    <row r="373" spans="1:98" ht="15" customHeight="1" x14ac:dyDescent="0.2">
      <c r="A373" t="s">
        <v>25878</v>
      </c>
      <c r="B373" s="1" t="s">
        <v>1034</v>
      </c>
      <c r="C373">
        <v>6400</v>
      </c>
      <c r="G373" t="s">
        <v>240</v>
      </c>
      <c r="H373" t="s">
        <v>193</v>
      </c>
      <c r="I373" t="s">
        <v>241</v>
      </c>
      <c r="K373">
        <v>0</v>
      </c>
      <c r="L373" t="s">
        <v>3371</v>
      </c>
      <c r="N373" t="s">
        <v>3537</v>
      </c>
      <c r="O373" t="s">
        <v>20808</v>
      </c>
      <c r="P373">
        <v>96</v>
      </c>
      <c r="Q373" t="s">
        <v>9553</v>
      </c>
      <c r="S373" t="s">
        <v>4787</v>
      </c>
      <c r="T373">
        <v>4</v>
      </c>
      <c r="U373">
        <v>4</v>
      </c>
      <c r="V373">
        <v>4</v>
      </c>
      <c r="Y373" t="s">
        <v>3427</v>
      </c>
      <c r="Z373" t="s">
        <v>3377</v>
      </c>
      <c r="AD373" t="s">
        <v>249</v>
      </c>
      <c r="AF373" t="s">
        <v>25879</v>
      </c>
      <c r="AH373" t="s">
        <v>202</v>
      </c>
      <c r="AI373" t="s">
        <v>202</v>
      </c>
      <c r="AJ373" t="s">
        <v>11900</v>
      </c>
      <c r="AO373" t="s">
        <v>25880</v>
      </c>
      <c r="AQ373">
        <v>12</v>
      </c>
      <c r="AR373">
        <v>20</v>
      </c>
      <c r="AS373">
        <v>30</v>
      </c>
      <c r="AT373" t="s">
        <v>18990</v>
      </c>
      <c r="AX373" t="s">
        <v>25881</v>
      </c>
      <c r="AY373" t="s">
        <v>25882</v>
      </c>
      <c r="AZ373" t="s">
        <v>8199</v>
      </c>
      <c r="BA373" t="s">
        <v>255</v>
      </c>
      <c r="BB373" t="s">
        <v>25883</v>
      </c>
      <c r="BC373" t="s">
        <v>3382</v>
      </c>
      <c r="BD373" t="s">
        <v>24172</v>
      </c>
      <c r="BE373">
        <v>0</v>
      </c>
      <c r="BF373" t="s">
        <v>25884</v>
      </c>
      <c r="BG373" t="s">
        <v>25885</v>
      </c>
      <c r="BH373" t="s">
        <v>25886</v>
      </c>
      <c r="BI373" t="s">
        <v>132</v>
      </c>
      <c r="BS373">
        <v>0</v>
      </c>
      <c r="BT373">
        <v>0</v>
      </c>
      <c r="BU373">
        <v>0</v>
      </c>
      <c r="BV373">
        <v>0</v>
      </c>
      <c r="BW373">
        <v>0</v>
      </c>
      <c r="BX373">
        <v>0</v>
      </c>
      <c r="BY373">
        <v>1</v>
      </c>
      <c r="CD373" t="s">
        <v>131</v>
      </c>
      <c r="CE373">
        <v>0</v>
      </c>
      <c r="CF373" t="s">
        <v>132</v>
      </c>
      <c r="CJ373" t="s">
        <v>132</v>
      </c>
      <c r="CK373" t="s">
        <v>132</v>
      </c>
      <c r="CP373">
        <v>5246</v>
      </c>
      <c r="CQ373">
        <v>0</v>
      </c>
      <c r="CR373">
        <v>0</v>
      </c>
      <c r="CS373">
        <v>0</v>
      </c>
      <c r="CT373">
        <v>0</v>
      </c>
    </row>
    <row r="374" spans="1:98" ht="15" customHeight="1" x14ac:dyDescent="0.2">
      <c r="A374" t="s">
        <v>28526</v>
      </c>
      <c r="B374" s="1" t="s">
        <v>1205</v>
      </c>
      <c r="C374">
        <v>25600</v>
      </c>
      <c r="G374" t="s">
        <v>240</v>
      </c>
      <c r="H374" t="s">
        <v>136</v>
      </c>
      <c r="I374" t="s">
        <v>432</v>
      </c>
      <c r="K374">
        <v>2</v>
      </c>
      <c r="L374" t="s">
        <v>28527</v>
      </c>
      <c r="M374" t="s">
        <v>28528</v>
      </c>
      <c r="N374" t="s">
        <v>14950</v>
      </c>
      <c r="O374" t="s">
        <v>14951</v>
      </c>
      <c r="P374">
        <v>178</v>
      </c>
      <c r="Q374" t="s">
        <v>12217</v>
      </c>
      <c r="S374" t="s">
        <v>28529</v>
      </c>
      <c r="T374">
        <v>16</v>
      </c>
      <c r="U374">
        <v>7</v>
      </c>
      <c r="V374">
        <v>6</v>
      </c>
      <c r="X374" t="s">
        <v>18993</v>
      </c>
      <c r="Y374" t="s">
        <v>5254</v>
      </c>
      <c r="Z374" t="s">
        <v>4924</v>
      </c>
      <c r="AA374" t="s">
        <v>14828</v>
      </c>
      <c r="AD374" t="s">
        <v>14078</v>
      </c>
      <c r="AF374" t="s">
        <v>28530</v>
      </c>
      <c r="AH374" t="s">
        <v>147</v>
      </c>
      <c r="AI374" t="s">
        <v>28531</v>
      </c>
      <c r="AJ374" t="s">
        <v>28532</v>
      </c>
      <c r="AO374" t="s">
        <v>28533</v>
      </c>
      <c r="AQ374">
        <v>12</v>
      </c>
      <c r="AR374" t="s">
        <v>28534</v>
      </c>
      <c r="AS374" t="s">
        <v>28535</v>
      </c>
      <c r="AT374" t="s">
        <v>28536</v>
      </c>
      <c r="AU374" t="s">
        <v>2771</v>
      </c>
      <c r="AX374" t="s">
        <v>28537</v>
      </c>
      <c r="AY374" t="s">
        <v>16715</v>
      </c>
      <c r="AZ374" t="s">
        <v>670</v>
      </c>
      <c r="BA374" t="s">
        <v>277</v>
      </c>
      <c r="BB374" t="s">
        <v>28538</v>
      </c>
      <c r="BD374" t="s">
        <v>28539</v>
      </c>
      <c r="BE374">
        <v>0</v>
      </c>
      <c r="BF374" t="s">
        <v>28540</v>
      </c>
      <c r="BG374" t="s">
        <v>28541</v>
      </c>
      <c r="BH374" t="s">
        <v>28542</v>
      </c>
      <c r="BI374" t="s">
        <v>132</v>
      </c>
      <c r="BS374">
        <v>0</v>
      </c>
      <c r="BT374">
        <v>0</v>
      </c>
      <c r="BU374">
        <v>0</v>
      </c>
      <c r="BV374">
        <v>0</v>
      </c>
      <c r="BW374">
        <v>0</v>
      </c>
      <c r="BX374">
        <v>0</v>
      </c>
      <c r="BY374">
        <v>1</v>
      </c>
      <c r="CD374" t="s">
        <v>131</v>
      </c>
      <c r="CE374">
        <v>0</v>
      </c>
      <c r="CF374" t="s">
        <v>132</v>
      </c>
      <c r="CJ374" t="s">
        <v>132</v>
      </c>
      <c r="CK374" t="s">
        <v>132</v>
      </c>
      <c r="CP374">
        <v>5725</v>
      </c>
      <c r="CQ374">
        <v>0</v>
      </c>
      <c r="CR374">
        <v>0</v>
      </c>
      <c r="CS374">
        <v>0</v>
      </c>
      <c r="CT374">
        <v>0</v>
      </c>
    </row>
    <row r="375" spans="1:98" ht="15" customHeight="1" x14ac:dyDescent="0.2">
      <c r="A375" t="s">
        <v>31694</v>
      </c>
      <c r="B375" s="1" t="s">
        <v>365</v>
      </c>
      <c r="C375">
        <v>1200</v>
      </c>
      <c r="D375" t="s">
        <v>4024</v>
      </c>
      <c r="E375" t="s">
        <v>31695</v>
      </c>
      <c r="F375" t="s">
        <v>31696</v>
      </c>
      <c r="G375" t="s">
        <v>240</v>
      </c>
      <c r="H375" t="s">
        <v>102</v>
      </c>
      <c r="I375" t="s">
        <v>701</v>
      </c>
      <c r="J375" t="s">
        <v>14167</v>
      </c>
      <c r="K375">
        <v>2</v>
      </c>
      <c r="L375" t="s">
        <v>3634</v>
      </c>
      <c r="N375" t="s">
        <v>1716</v>
      </c>
      <c r="O375" t="s">
        <v>19523</v>
      </c>
      <c r="P375">
        <v>36</v>
      </c>
      <c r="Q375" t="s">
        <v>1643</v>
      </c>
      <c r="S375" t="s">
        <v>31697</v>
      </c>
      <c r="T375">
        <v>2</v>
      </c>
      <c r="U375">
        <v>6</v>
      </c>
      <c r="V375">
        <v>4</v>
      </c>
      <c r="W375" t="s">
        <v>20149</v>
      </c>
      <c r="AD375" t="s">
        <v>249</v>
      </c>
      <c r="AF375" t="s">
        <v>31698</v>
      </c>
      <c r="AH375" t="s">
        <v>114</v>
      </c>
      <c r="AI375" t="s">
        <v>114</v>
      </c>
      <c r="AJ375" t="s">
        <v>31699</v>
      </c>
      <c r="AL375" t="s">
        <v>31700</v>
      </c>
      <c r="AO375" t="s">
        <v>31701</v>
      </c>
      <c r="AQ375">
        <v>3</v>
      </c>
      <c r="AR375">
        <v>2</v>
      </c>
      <c r="AS375">
        <v>14</v>
      </c>
      <c r="AT375" t="s">
        <v>31702</v>
      </c>
      <c r="AU375" t="s">
        <v>31703</v>
      </c>
      <c r="AW375" t="s">
        <v>30946</v>
      </c>
      <c r="AX375" t="s">
        <v>31704</v>
      </c>
      <c r="AY375" t="s">
        <v>4034</v>
      </c>
      <c r="AZ375" t="s">
        <v>31705</v>
      </c>
      <c r="BA375" t="s">
        <v>31706</v>
      </c>
      <c r="BB375" t="s">
        <v>31707</v>
      </c>
      <c r="BD375" t="s">
        <v>31655</v>
      </c>
      <c r="BE375">
        <v>0</v>
      </c>
      <c r="BG375" t="s">
        <v>31708</v>
      </c>
      <c r="BH375" t="s">
        <v>31709</v>
      </c>
      <c r="BS375">
        <v>0</v>
      </c>
      <c r="BT375">
        <v>0</v>
      </c>
      <c r="BU375">
        <v>0</v>
      </c>
      <c r="BV375">
        <v>0</v>
      </c>
      <c r="BW375">
        <v>0</v>
      </c>
      <c r="BX375">
        <v>0</v>
      </c>
      <c r="BY375">
        <v>1</v>
      </c>
      <c r="CD375" t="s">
        <v>132</v>
      </c>
      <c r="CE375">
        <v>0</v>
      </c>
      <c r="CF375" t="s">
        <v>132</v>
      </c>
      <c r="CH375" t="s">
        <v>31710</v>
      </c>
      <c r="CJ375" t="s">
        <v>132</v>
      </c>
      <c r="CK375" t="s">
        <v>132</v>
      </c>
      <c r="CP375">
        <v>6921</v>
      </c>
      <c r="CQ375">
        <v>0</v>
      </c>
      <c r="CR375">
        <v>0</v>
      </c>
      <c r="CS375">
        <v>0</v>
      </c>
      <c r="CT375">
        <v>0</v>
      </c>
    </row>
    <row r="376" spans="1:98" ht="15" customHeight="1" x14ac:dyDescent="0.2">
      <c r="A376" t="s">
        <v>960</v>
      </c>
      <c r="B376" s="1" t="s">
        <v>574</v>
      </c>
      <c r="C376">
        <v>9600</v>
      </c>
      <c r="G376" t="s">
        <v>366</v>
      </c>
      <c r="H376" t="s">
        <v>193</v>
      </c>
      <c r="I376" t="s">
        <v>103</v>
      </c>
      <c r="J376" t="s">
        <v>104</v>
      </c>
      <c r="K376">
        <v>7</v>
      </c>
      <c r="L376" t="s">
        <v>961</v>
      </c>
      <c r="N376" t="s">
        <v>962</v>
      </c>
      <c r="O376" t="s">
        <v>963</v>
      </c>
      <c r="P376">
        <v>126</v>
      </c>
      <c r="Q376" t="s">
        <v>964</v>
      </c>
      <c r="S376" t="s">
        <v>965</v>
      </c>
      <c r="T376">
        <v>9</v>
      </c>
      <c r="U376">
        <v>13</v>
      </c>
      <c r="V376">
        <v>14</v>
      </c>
      <c r="AD376" t="s">
        <v>966</v>
      </c>
      <c r="AF376" t="s">
        <v>967</v>
      </c>
      <c r="AH376" t="s">
        <v>202</v>
      </c>
      <c r="AI376" t="s">
        <v>114</v>
      </c>
      <c r="AJ376" t="s">
        <v>968</v>
      </c>
      <c r="AK376" t="s">
        <v>969</v>
      </c>
      <c r="AL376" t="s">
        <v>970</v>
      </c>
      <c r="AO376" t="s">
        <v>971</v>
      </c>
      <c r="AQ376">
        <v>12</v>
      </c>
      <c r="AR376" t="s">
        <v>643</v>
      </c>
      <c r="AS376" t="s">
        <v>972</v>
      </c>
      <c r="AT376" t="s">
        <v>973</v>
      </c>
      <c r="AU376" t="s">
        <v>974</v>
      </c>
      <c r="AW376" t="s">
        <v>975</v>
      </c>
      <c r="AY376" t="s">
        <v>342</v>
      </c>
      <c r="AZ376" t="s">
        <v>976</v>
      </c>
      <c r="BA376" t="s">
        <v>426</v>
      </c>
      <c r="BB376" t="s">
        <v>977</v>
      </c>
      <c r="BD376" t="s">
        <v>128</v>
      </c>
      <c r="BE376">
        <v>0</v>
      </c>
      <c r="BF376" t="s">
        <v>978</v>
      </c>
      <c r="BG376" t="s">
        <v>979</v>
      </c>
      <c r="BH376" t="s">
        <v>980</v>
      </c>
      <c r="BS376">
        <v>0</v>
      </c>
      <c r="BT376">
        <v>0</v>
      </c>
      <c r="BU376">
        <v>1</v>
      </c>
      <c r="BV376">
        <v>0</v>
      </c>
      <c r="BW376">
        <v>0</v>
      </c>
      <c r="BX376">
        <v>0</v>
      </c>
      <c r="BY376">
        <v>1</v>
      </c>
      <c r="CD376" t="s">
        <v>131</v>
      </c>
      <c r="CE376">
        <v>0</v>
      </c>
      <c r="CJ376" t="s">
        <v>132</v>
      </c>
      <c r="CO376" t="str">
        <f>HYPERLINK("http://www.d20pfsrd.com/bestiary/monster-listings/outsiders/couatl","Couatl")</f>
        <v>Couatl</v>
      </c>
      <c r="CP376">
        <v>66</v>
      </c>
      <c r="CQ376">
        <v>0</v>
      </c>
      <c r="CR376">
        <v>0</v>
      </c>
      <c r="CS376">
        <v>0</v>
      </c>
      <c r="CT376">
        <v>0</v>
      </c>
    </row>
    <row r="377" spans="1:98" ht="15" customHeight="1" x14ac:dyDescent="0.2">
      <c r="A377" t="s">
        <v>22238</v>
      </c>
      <c r="B377" s="1" t="s">
        <v>2051</v>
      </c>
      <c r="C377">
        <v>51200</v>
      </c>
      <c r="G377" t="s">
        <v>2068</v>
      </c>
      <c r="H377" t="s">
        <v>102</v>
      </c>
      <c r="I377" t="s">
        <v>103</v>
      </c>
      <c r="J377" t="s">
        <v>11680</v>
      </c>
      <c r="K377">
        <v>10</v>
      </c>
      <c r="L377" t="s">
        <v>19167</v>
      </c>
      <c r="M377" t="s">
        <v>22239</v>
      </c>
      <c r="N377" t="s">
        <v>15556</v>
      </c>
      <c r="O377" t="s">
        <v>22240</v>
      </c>
      <c r="P377">
        <v>195</v>
      </c>
      <c r="Q377" t="s">
        <v>14552</v>
      </c>
      <c r="R377" t="s">
        <v>4980</v>
      </c>
      <c r="S377" t="s">
        <v>22241</v>
      </c>
      <c r="T377">
        <v>18</v>
      </c>
      <c r="U377">
        <v>18</v>
      </c>
      <c r="V377">
        <v>14</v>
      </c>
      <c r="Y377" t="s">
        <v>10792</v>
      </c>
      <c r="Z377" t="s">
        <v>19111</v>
      </c>
      <c r="AA377" t="s">
        <v>22242</v>
      </c>
      <c r="AD377" t="s">
        <v>10233</v>
      </c>
      <c r="AF377" t="s">
        <v>22243</v>
      </c>
      <c r="AG377" t="s">
        <v>22244</v>
      </c>
      <c r="AH377" t="s">
        <v>114</v>
      </c>
      <c r="AI377" t="s">
        <v>114</v>
      </c>
      <c r="AJ377" t="s">
        <v>22245</v>
      </c>
      <c r="AK377" t="s">
        <v>22246</v>
      </c>
      <c r="AO377" t="s">
        <v>22247</v>
      </c>
      <c r="AQ377">
        <v>17</v>
      </c>
      <c r="AR377">
        <v>23</v>
      </c>
      <c r="AS377">
        <v>39</v>
      </c>
      <c r="AT377" t="s">
        <v>22248</v>
      </c>
      <c r="AU377" t="s">
        <v>22249</v>
      </c>
      <c r="AW377" t="s">
        <v>5645</v>
      </c>
      <c r="AX377" t="s">
        <v>22250</v>
      </c>
      <c r="AY377" t="s">
        <v>11697</v>
      </c>
      <c r="AZ377" t="s">
        <v>670</v>
      </c>
      <c r="BA377" t="s">
        <v>22251</v>
      </c>
      <c r="BB377" t="s">
        <v>22252</v>
      </c>
      <c r="BD377" t="s">
        <v>22253</v>
      </c>
      <c r="BE377">
        <v>0</v>
      </c>
      <c r="BF377" t="s">
        <v>22254</v>
      </c>
      <c r="BG377" t="s">
        <v>22255</v>
      </c>
      <c r="BH377" t="s">
        <v>22256</v>
      </c>
      <c r="BS377">
        <v>0</v>
      </c>
      <c r="BT377">
        <v>0</v>
      </c>
      <c r="BU377">
        <v>1</v>
      </c>
      <c r="BV377">
        <v>0</v>
      </c>
      <c r="BW377">
        <v>0</v>
      </c>
      <c r="BX377">
        <v>0</v>
      </c>
      <c r="BY377">
        <v>1</v>
      </c>
      <c r="CD377" t="s">
        <v>131</v>
      </c>
      <c r="CE377">
        <v>0</v>
      </c>
      <c r="CJ377" t="s">
        <v>132</v>
      </c>
      <c r="CP377">
        <v>4320</v>
      </c>
      <c r="CQ377">
        <v>0</v>
      </c>
      <c r="CR377">
        <v>0</v>
      </c>
      <c r="CS377">
        <v>0</v>
      </c>
      <c r="CT377">
        <v>0</v>
      </c>
    </row>
    <row r="378" spans="1:98" ht="15" customHeight="1" x14ac:dyDescent="0.2">
      <c r="A378" t="s">
        <v>22761</v>
      </c>
      <c r="B378" s="1" t="s">
        <v>1034</v>
      </c>
      <c r="C378">
        <v>6400</v>
      </c>
      <c r="G378" t="s">
        <v>240</v>
      </c>
      <c r="H378" t="s">
        <v>193</v>
      </c>
      <c r="I378" t="s">
        <v>654</v>
      </c>
      <c r="K378">
        <v>-5</v>
      </c>
      <c r="L378" t="s">
        <v>22762</v>
      </c>
      <c r="N378" t="s">
        <v>3034</v>
      </c>
      <c r="O378" t="s">
        <v>3035</v>
      </c>
      <c r="P378">
        <v>115</v>
      </c>
      <c r="Q378" t="s">
        <v>11823</v>
      </c>
      <c r="S378" t="s">
        <v>22763</v>
      </c>
      <c r="T378">
        <v>9</v>
      </c>
      <c r="U378">
        <v>-2</v>
      </c>
      <c r="V378">
        <v>-1</v>
      </c>
      <c r="X378" t="s">
        <v>4403</v>
      </c>
      <c r="Z378" t="s">
        <v>22751</v>
      </c>
      <c r="AA378" t="s">
        <v>3003</v>
      </c>
      <c r="AD378" t="s">
        <v>781</v>
      </c>
      <c r="AF378" t="s">
        <v>22764</v>
      </c>
      <c r="AH378" t="s">
        <v>202</v>
      </c>
      <c r="AI378" t="s">
        <v>202</v>
      </c>
      <c r="AJ378" t="s">
        <v>22765</v>
      </c>
      <c r="AO378" t="s">
        <v>22766</v>
      </c>
      <c r="AQ378">
        <v>8</v>
      </c>
      <c r="AR378">
        <v>12</v>
      </c>
      <c r="AS378" t="s">
        <v>5569</v>
      </c>
      <c r="AT378" t="s">
        <v>22767</v>
      </c>
      <c r="AU378" t="s">
        <v>22768</v>
      </c>
      <c r="AX378" t="s">
        <v>19737</v>
      </c>
      <c r="AY378" t="s">
        <v>22755</v>
      </c>
      <c r="AZ378" t="s">
        <v>670</v>
      </c>
      <c r="BA378" t="s">
        <v>255</v>
      </c>
      <c r="BB378" t="s">
        <v>22769</v>
      </c>
      <c r="BD378" t="s">
        <v>22746</v>
      </c>
      <c r="BE378">
        <v>0</v>
      </c>
      <c r="BF378" t="s">
        <v>22770</v>
      </c>
      <c r="BG378" t="s">
        <v>22771</v>
      </c>
      <c r="BH378" t="s">
        <v>22772</v>
      </c>
      <c r="BI378" t="s">
        <v>132</v>
      </c>
      <c r="BK378" t="s">
        <v>132</v>
      </c>
      <c r="BS378">
        <v>0</v>
      </c>
      <c r="BT378">
        <v>0</v>
      </c>
      <c r="BU378">
        <v>0</v>
      </c>
      <c r="BV378">
        <v>1</v>
      </c>
      <c r="BW378">
        <v>0</v>
      </c>
      <c r="BX378">
        <v>0</v>
      </c>
      <c r="BY378">
        <v>1</v>
      </c>
      <c r="CD378" t="s">
        <v>131</v>
      </c>
      <c r="CE378">
        <v>0</v>
      </c>
      <c r="CF378" t="s">
        <v>132</v>
      </c>
      <c r="CJ378" t="s">
        <v>132</v>
      </c>
      <c r="CK378" t="s">
        <v>132</v>
      </c>
      <c r="CP378">
        <v>4662</v>
      </c>
      <c r="CQ378">
        <v>0</v>
      </c>
      <c r="CR378">
        <v>0</v>
      </c>
      <c r="CS378">
        <v>0</v>
      </c>
      <c r="CT378">
        <v>0</v>
      </c>
    </row>
    <row r="379" spans="1:98" ht="15" customHeight="1" x14ac:dyDescent="0.2">
      <c r="A379" t="s">
        <v>999</v>
      </c>
      <c r="B379" s="1" t="s">
        <v>365</v>
      </c>
      <c r="C379">
        <v>1200</v>
      </c>
      <c r="G379" t="s">
        <v>240</v>
      </c>
      <c r="H379" t="s">
        <v>850</v>
      </c>
      <c r="I379" t="s">
        <v>284</v>
      </c>
      <c r="J379" t="s">
        <v>1000</v>
      </c>
      <c r="K379">
        <v>2</v>
      </c>
      <c r="L379" t="s">
        <v>618</v>
      </c>
      <c r="N379" t="s">
        <v>1001</v>
      </c>
      <c r="O379" t="s">
        <v>1002</v>
      </c>
      <c r="P379">
        <v>38</v>
      </c>
      <c r="Q379" t="s">
        <v>1003</v>
      </c>
      <c r="S379" t="s">
        <v>1004</v>
      </c>
      <c r="T379">
        <v>6</v>
      </c>
      <c r="U379">
        <v>4</v>
      </c>
      <c r="V379">
        <v>2</v>
      </c>
      <c r="Z379" t="s">
        <v>1005</v>
      </c>
      <c r="AD379" t="s">
        <v>908</v>
      </c>
      <c r="AF379" t="s">
        <v>1006</v>
      </c>
      <c r="AH379" t="s">
        <v>202</v>
      </c>
      <c r="AI379" t="s">
        <v>318</v>
      </c>
      <c r="AJ379" t="s">
        <v>1007</v>
      </c>
      <c r="AO379" t="s">
        <v>1008</v>
      </c>
      <c r="AQ379">
        <v>5</v>
      </c>
      <c r="AR379" t="s">
        <v>321</v>
      </c>
      <c r="AS379" t="s">
        <v>321</v>
      </c>
      <c r="AU379" t="s">
        <v>1009</v>
      </c>
      <c r="AV379" t="s">
        <v>1010</v>
      </c>
      <c r="AY379" t="s">
        <v>992</v>
      </c>
      <c r="AZ379" t="s">
        <v>1011</v>
      </c>
      <c r="BA379" t="s">
        <v>255</v>
      </c>
      <c r="BB379" t="s">
        <v>1012</v>
      </c>
      <c r="BC379" t="s">
        <v>995</v>
      </c>
      <c r="BD379" t="s">
        <v>128</v>
      </c>
      <c r="BE379">
        <v>0</v>
      </c>
      <c r="BG379" t="s">
        <v>1013</v>
      </c>
      <c r="BH379" t="s">
        <v>1014</v>
      </c>
      <c r="BS379">
        <v>0</v>
      </c>
      <c r="BT379">
        <v>0</v>
      </c>
      <c r="BU379">
        <v>0</v>
      </c>
      <c r="BV379">
        <v>0</v>
      </c>
      <c r="BW379">
        <v>0</v>
      </c>
      <c r="BX379">
        <v>1</v>
      </c>
      <c r="BY379">
        <v>1</v>
      </c>
      <c r="CD379" t="s">
        <v>131</v>
      </c>
      <c r="CE379">
        <v>0</v>
      </c>
      <c r="CJ379" t="s">
        <v>132</v>
      </c>
      <c r="CO379" t="str">
        <f>HYPERLINK("http://www.d20pfsrd.com/bestiary/monster-listings/vermin/crab/crab-swarm","Crab, Swarm")</f>
        <v>Crab, Swarm</v>
      </c>
      <c r="CP379">
        <v>68</v>
      </c>
      <c r="CQ379">
        <v>0</v>
      </c>
      <c r="CR379">
        <v>0</v>
      </c>
      <c r="CS379">
        <v>0</v>
      </c>
      <c r="CT379">
        <v>0</v>
      </c>
    </row>
    <row r="380" spans="1:98" ht="15" customHeight="1" x14ac:dyDescent="0.2">
      <c r="A380" t="s">
        <v>3907</v>
      </c>
      <c r="B380" s="1" t="s">
        <v>162</v>
      </c>
      <c r="C380">
        <v>38400</v>
      </c>
      <c r="G380" t="s">
        <v>575</v>
      </c>
      <c r="H380" t="s">
        <v>1035</v>
      </c>
      <c r="I380" t="s">
        <v>1780</v>
      </c>
      <c r="K380">
        <v>8</v>
      </c>
      <c r="L380" t="s">
        <v>3908</v>
      </c>
      <c r="N380" t="s">
        <v>3909</v>
      </c>
      <c r="O380" t="s">
        <v>3910</v>
      </c>
      <c r="P380">
        <v>202</v>
      </c>
      <c r="Q380" t="s">
        <v>3911</v>
      </c>
      <c r="R380" t="s">
        <v>3912</v>
      </c>
      <c r="S380" t="s">
        <v>3913</v>
      </c>
      <c r="T380">
        <v>16</v>
      </c>
      <c r="U380">
        <v>15</v>
      </c>
      <c r="V380">
        <v>13</v>
      </c>
      <c r="X380" t="s">
        <v>3914</v>
      </c>
      <c r="Y380" t="s">
        <v>3915</v>
      </c>
      <c r="Z380" t="s">
        <v>3916</v>
      </c>
      <c r="AB380">
        <v>25</v>
      </c>
      <c r="AD380" t="s">
        <v>3917</v>
      </c>
      <c r="AF380" t="s">
        <v>3918</v>
      </c>
      <c r="AH380" t="s">
        <v>496</v>
      </c>
      <c r="AI380" t="s">
        <v>496</v>
      </c>
      <c r="AJ380" t="s">
        <v>3919</v>
      </c>
      <c r="AO380" t="s">
        <v>3920</v>
      </c>
      <c r="AQ380">
        <v>15</v>
      </c>
      <c r="AR380" t="s">
        <v>3921</v>
      </c>
      <c r="AS380" t="s">
        <v>3922</v>
      </c>
      <c r="AT380" t="s">
        <v>3923</v>
      </c>
      <c r="AU380" t="s">
        <v>3924</v>
      </c>
      <c r="AW380" t="s">
        <v>3925</v>
      </c>
      <c r="AY380" t="s">
        <v>2815</v>
      </c>
      <c r="AZ380" t="s">
        <v>670</v>
      </c>
      <c r="BA380" t="s">
        <v>1797</v>
      </c>
      <c r="BB380" t="s">
        <v>3926</v>
      </c>
      <c r="BC380" t="s">
        <v>3927</v>
      </c>
      <c r="BD380" t="s">
        <v>128</v>
      </c>
      <c r="BE380">
        <v>0</v>
      </c>
      <c r="BF380" t="s">
        <v>3928</v>
      </c>
      <c r="BG380" t="s">
        <v>3929</v>
      </c>
      <c r="BH380" t="s">
        <v>3930</v>
      </c>
      <c r="BS380">
        <v>0</v>
      </c>
      <c r="BT380">
        <v>0</v>
      </c>
      <c r="BU380">
        <v>1</v>
      </c>
      <c r="BV380">
        <v>0</v>
      </c>
      <c r="BW380">
        <v>0</v>
      </c>
      <c r="BX380">
        <v>1</v>
      </c>
      <c r="BY380">
        <v>1</v>
      </c>
      <c r="CD380" t="s">
        <v>131</v>
      </c>
      <c r="CE380">
        <v>0</v>
      </c>
      <c r="CJ380" t="s">
        <v>132</v>
      </c>
      <c r="CO380" t="str">
        <f>HYPERLINK("http://www.d20pfsrd.com/bestiary/monster-listings/dragons/linnorm/crag","Linnorm, Crag")</f>
        <v>Linnorm, Crag</v>
      </c>
      <c r="CP380">
        <v>252</v>
      </c>
      <c r="CQ380">
        <v>0</v>
      </c>
      <c r="CR380">
        <v>0</v>
      </c>
      <c r="CS380">
        <v>0</v>
      </c>
      <c r="CT380">
        <v>0</v>
      </c>
    </row>
    <row r="381" spans="1:98" ht="15" customHeight="1" x14ac:dyDescent="0.2">
      <c r="A381" t="s">
        <v>8190</v>
      </c>
      <c r="B381" s="1" t="s">
        <v>99</v>
      </c>
      <c r="C381">
        <v>200</v>
      </c>
      <c r="G381" t="s">
        <v>1053</v>
      </c>
      <c r="H381" t="s">
        <v>850</v>
      </c>
      <c r="I381" t="s">
        <v>1555</v>
      </c>
      <c r="K381">
        <v>0</v>
      </c>
      <c r="L381" t="s">
        <v>8191</v>
      </c>
      <c r="N381" t="s">
        <v>5809</v>
      </c>
      <c r="O381" t="s">
        <v>5810</v>
      </c>
      <c r="P381">
        <v>9</v>
      </c>
      <c r="Q381" t="s">
        <v>3358</v>
      </c>
      <c r="S381" t="s">
        <v>8192</v>
      </c>
      <c r="T381">
        <v>2</v>
      </c>
      <c r="U381">
        <v>0</v>
      </c>
      <c r="V381">
        <v>2</v>
      </c>
      <c r="Z381" t="s">
        <v>3160</v>
      </c>
      <c r="AD381" t="s">
        <v>835</v>
      </c>
      <c r="AF381" t="s">
        <v>8193</v>
      </c>
      <c r="AH381" t="s">
        <v>2830</v>
      </c>
      <c r="AI381" t="s">
        <v>318</v>
      </c>
      <c r="AJ381" t="s">
        <v>8194</v>
      </c>
      <c r="AO381" t="s">
        <v>8195</v>
      </c>
      <c r="AQ381">
        <v>0</v>
      </c>
      <c r="AR381" t="s">
        <v>8196</v>
      </c>
      <c r="AS381">
        <v>7</v>
      </c>
      <c r="AT381" t="s">
        <v>683</v>
      </c>
      <c r="AU381" t="s">
        <v>8197</v>
      </c>
      <c r="AV381" t="s">
        <v>6410</v>
      </c>
      <c r="AW381" t="s">
        <v>8198</v>
      </c>
      <c r="AY381" t="s">
        <v>3178</v>
      </c>
      <c r="AZ381" t="s">
        <v>8199</v>
      </c>
      <c r="BA381" t="s">
        <v>255</v>
      </c>
      <c r="BB381" t="s">
        <v>8200</v>
      </c>
      <c r="BD381" t="s">
        <v>7316</v>
      </c>
      <c r="BE381">
        <v>0</v>
      </c>
      <c r="BF381" t="s">
        <v>8201</v>
      </c>
      <c r="BG381" t="s">
        <v>8202</v>
      </c>
      <c r="BH381" t="s">
        <v>8203</v>
      </c>
      <c r="BS381">
        <v>0</v>
      </c>
      <c r="BT381">
        <v>0</v>
      </c>
      <c r="BU381">
        <v>0</v>
      </c>
      <c r="BV381">
        <v>1</v>
      </c>
      <c r="BW381">
        <v>0</v>
      </c>
      <c r="BX381">
        <v>0</v>
      </c>
      <c r="BY381">
        <v>1</v>
      </c>
      <c r="CD381" t="s">
        <v>131</v>
      </c>
      <c r="CE381">
        <v>0</v>
      </c>
      <c r="CJ381" t="s">
        <v>132</v>
      </c>
      <c r="CO381" t="str">
        <f>HYPERLINK("http://www.d20pfsrd.com/bestiary/monster-listings/undead/crawling-hand","Crawling Hand")</f>
        <v>Crawling Hand</v>
      </c>
      <c r="CP381">
        <v>1136</v>
      </c>
      <c r="CQ381">
        <v>0</v>
      </c>
      <c r="CR381">
        <v>0</v>
      </c>
      <c r="CS381">
        <v>0</v>
      </c>
      <c r="CT381">
        <v>0</v>
      </c>
    </row>
    <row r="382" spans="1:98" ht="15" customHeight="1" x14ac:dyDescent="0.2">
      <c r="A382" t="s">
        <v>20065</v>
      </c>
      <c r="B382" s="1" t="s">
        <v>633</v>
      </c>
      <c r="C382">
        <v>4800</v>
      </c>
      <c r="G382" t="s">
        <v>240</v>
      </c>
      <c r="H382" t="s">
        <v>1035</v>
      </c>
      <c r="I382" t="s">
        <v>332</v>
      </c>
      <c r="K382">
        <v>-2</v>
      </c>
      <c r="L382" t="s">
        <v>20066</v>
      </c>
      <c r="N382" t="s">
        <v>6860</v>
      </c>
      <c r="O382" t="s">
        <v>11984</v>
      </c>
      <c r="P382">
        <v>105</v>
      </c>
      <c r="Q382" t="s">
        <v>658</v>
      </c>
      <c r="S382" t="s">
        <v>20067</v>
      </c>
      <c r="T382">
        <v>12</v>
      </c>
      <c r="U382">
        <v>7</v>
      </c>
      <c r="V382">
        <v>6</v>
      </c>
      <c r="AD382" t="s">
        <v>7018</v>
      </c>
      <c r="AF382" t="s">
        <v>20068</v>
      </c>
      <c r="AH382" t="s">
        <v>496</v>
      </c>
      <c r="AI382" t="s">
        <v>496</v>
      </c>
      <c r="AJ382" t="s">
        <v>20069</v>
      </c>
      <c r="AO382" t="s">
        <v>20070</v>
      </c>
      <c r="AQ382">
        <v>7</v>
      </c>
      <c r="AR382" t="s">
        <v>1259</v>
      </c>
      <c r="AS382" t="s">
        <v>972</v>
      </c>
      <c r="AT382" t="s">
        <v>20071</v>
      </c>
      <c r="AU382" t="s">
        <v>20072</v>
      </c>
      <c r="AV382" t="s">
        <v>19015</v>
      </c>
      <c r="AX382" t="s">
        <v>20073</v>
      </c>
      <c r="AY382" t="s">
        <v>1736</v>
      </c>
      <c r="AZ382" t="s">
        <v>20074</v>
      </c>
      <c r="BA382" t="s">
        <v>255</v>
      </c>
      <c r="BB382" t="s">
        <v>20075</v>
      </c>
      <c r="BC382" t="s">
        <v>20060</v>
      </c>
      <c r="BD382" t="s">
        <v>20061</v>
      </c>
      <c r="BE382">
        <v>0</v>
      </c>
      <c r="BF382" t="s">
        <v>20076</v>
      </c>
      <c r="BG382" t="s">
        <v>20077</v>
      </c>
      <c r="BH382" t="s">
        <v>20078</v>
      </c>
      <c r="BS382">
        <v>0</v>
      </c>
      <c r="BT382">
        <v>0</v>
      </c>
      <c r="BU382">
        <v>0</v>
      </c>
      <c r="BV382">
        <v>0</v>
      </c>
      <c r="BW382">
        <v>0</v>
      </c>
      <c r="BX382">
        <v>1</v>
      </c>
      <c r="BY382">
        <v>0</v>
      </c>
      <c r="CD382" t="s">
        <v>131</v>
      </c>
      <c r="CE382">
        <v>0</v>
      </c>
      <c r="CJ382" t="s">
        <v>132</v>
      </c>
      <c r="CP382">
        <v>3172</v>
      </c>
      <c r="CQ382">
        <v>0</v>
      </c>
      <c r="CR382">
        <v>0</v>
      </c>
      <c r="CS382">
        <v>0</v>
      </c>
      <c r="CT382">
        <v>0</v>
      </c>
    </row>
    <row r="383" spans="1:98" ht="15" customHeight="1" x14ac:dyDescent="0.2">
      <c r="A383" t="s">
        <v>18286</v>
      </c>
      <c r="B383" s="1" t="s">
        <v>134</v>
      </c>
      <c r="C383">
        <v>3200</v>
      </c>
      <c r="G383" t="s">
        <v>240</v>
      </c>
      <c r="H383" t="s">
        <v>193</v>
      </c>
      <c r="I383" t="s">
        <v>261</v>
      </c>
      <c r="K383">
        <v>0</v>
      </c>
      <c r="L383" t="s">
        <v>508</v>
      </c>
      <c r="N383" t="s">
        <v>3448</v>
      </c>
      <c r="O383" t="s">
        <v>3449</v>
      </c>
      <c r="P383">
        <v>85</v>
      </c>
      <c r="Q383" t="s">
        <v>2679</v>
      </c>
      <c r="S383" t="s">
        <v>18287</v>
      </c>
      <c r="T383">
        <v>10</v>
      </c>
      <c r="U383">
        <v>7</v>
      </c>
      <c r="V383">
        <v>4</v>
      </c>
      <c r="AD383" t="s">
        <v>13942</v>
      </c>
      <c r="AF383" t="s">
        <v>18288</v>
      </c>
      <c r="AH383" t="s">
        <v>202</v>
      </c>
      <c r="AI383" t="s">
        <v>114</v>
      </c>
      <c r="AJ383" t="s">
        <v>18289</v>
      </c>
      <c r="AK383" t="s">
        <v>18290</v>
      </c>
      <c r="AO383" t="s">
        <v>18291</v>
      </c>
      <c r="AQ383">
        <v>10</v>
      </c>
      <c r="AR383" t="s">
        <v>18292</v>
      </c>
      <c r="AS383" t="s">
        <v>18293</v>
      </c>
      <c r="AT383" t="s">
        <v>18294</v>
      </c>
      <c r="AU383" t="s">
        <v>18295</v>
      </c>
      <c r="AW383" t="s">
        <v>18296</v>
      </c>
      <c r="AY383" t="s">
        <v>18280</v>
      </c>
      <c r="AZ383" t="s">
        <v>670</v>
      </c>
      <c r="BA383" t="s">
        <v>426</v>
      </c>
      <c r="BB383" t="s">
        <v>18297</v>
      </c>
      <c r="BC383" t="s">
        <v>18282</v>
      </c>
      <c r="BD383" t="s">
        <v>14619</v>
      </c>
      <c r="BE383">
        <v>0</v>
      </c>
      <c r="BF383" t="s">
        <v>18298</v>
      </c>
      <c r="BG383" t="s">
        <v>18299</v>
      </c>
      <c r="BH383" t="s">
        <v>18300</v>
      </c>
      <c r="BS383">
        <v>0</v>
      </c>
      <c r="BT383">
        <v>0</v>
      </c>
      <c r="BU383">
        <v>1</v>
      </c>
      <c r="BV383">
        <v>0</v>
      </c>
      <c r="BW383">
        <v>0</v>
      </c>
      <c r="BX383">
        <v>0</v>
      </c>
      <c r="BY383">
        <v>1</v>
      </c>
      <c r="CD383" t="s">
        <v>132</v>
      </c>
      <c r="CE383">
        <v>0</v>
      </c>
      <c r="CF383" t="s">
        <v>132</v>
      </c>
      <c r="CJ383" t="s">
        <v>132</v>
      </c>
      <c r="CK383" t="s">
        <v>132</v>
      </c>
      <c r="CP383">
        <v>2198</v>
      </c>
      <c r="CQ383">
        <v>0</v>
      </c>
      <c r="CR383">
        <v>0</v>
      </c>
      <c r="CS383">
        <v>0</v>
      </c>
      <c r="CT383">
        <v>0</v>
      </c>
    </row>
    <row r="384" spans="1:98" ht="15" customHeight="1" x14ac:dyDescent="0.2">
      <c r="A384" t="s">
        <v>1015</v>
      </c>
      <c r="B384" s="1" t="s">
        <v>283</v>
      </c>
      <c r="C384">
        <v>600</v>
      </c>
      <c r="G384" t="s">
        <v>240</v>
      </c>
      <c r="H384" t="s">
        <v>193</v>
      </c>
      <c r="I384" t="s">
        <v>332</v>
      </c>
      <c r="K384">
        <v>1</v>
      </c>
      <c r="L384" t="s">
        <v>1016</v>
      </c>
      <c r="N384" t="s">
        <v>1017</v>
      </c>
      <c r="O384" t="s">
        <v>1018</v>
      </c>
      <c r="P384">
        <v>22</v>
      </c>
      <c r="Q384" t="s">
        <v>705</v>
      </c>
      <c r="S384" t="s">
        <v>1004</v>
      </c>
      <c r="T384">
        <v>6</v>
      </c>
      <c r="U384">
        <v>4</v>
      </c>
      <c r="V384">
        <v>2</v>
      </c>
      <c r="AD384" t="s">
        <v>707</v>
      </c>
      <c r="AE384" t="s">
        <v>767</v>
      </c>
      <c r="AF384" t="s">
        <v>1019</v>
      </c>
      <c r="AH384" t="s">
        <v>202</v>
      </c>
      <c r="AI384" t="s">
        <v>114</v>
      </c>
      <c r="AJ384" t="s">
        <v>1020</v>
      </c>
      <c r="AO384" t="s">
        <v>1021</v>
      </c>
      <c r="AQ384">
        <v>2</v>
      </c>
      <c r="AR384" t="s">
        <v>271</v>
      </c>
      <c r="AS384" t="s">
        <v>1022</v>
      </c>
      <c r="AT384" t="s">
        <v>1023</v>
      </c>
      <c r="AU384" t="s">
        <v>1024</v>
      </c>
      <c r="AV384" t="s">
        <v>1025</v>
      </c>
      <c r="AX384" t="s">
        <v>1026</v>
      </c>
      <c r="AY384" t="s">
        <v>1027</v>
      </c>
      <c r="AZ384" t="s">
        <v>1028</v>
      </c>
      <c r="BA384" t="s">
        <v>255</v>
      </c>
      <c r="BB384" t="s">
        <v>1029</v>
      </c>
      <c r="BD384" t="s">
        <v>128</v>
      </c>
      <c r="BE384">
        <v>0</v>
      </c>
      <c r="BF384" t="s">
        <v>1030</v>
      </c>
      <c r="BG384" t="s">
        <v>1031</v>
      </c>
      <c r="BH384" t="s">
        <v>1032</v>
      </c>
      <c r="BS384">
        <v>0</v>
      </c>
      <c r="BT384">
        <v>0</v>
      </c>
      <c r="BU384">
        <v>0</v>
      </c>
      <c r="BV384">
        <v>0</v>
      </c>
      <c r="BW384">
        <v>0</v>
      </c>
      <c r="BX384">
        <v>1</v>
      </c>
      <c r="BY384">
        <v>1</v>
      </c>
      <c r="CD384" t="s">
        <v>131</v>
      </c>
      <c r="CE384">
        <v>0</v>
      </c>
      <c r="CJ384" t="s">
        <v>132</v>
      </c>
      <c r="CO384" t="str">
        <f>HYPERLINK("http://www.d20pfsrd.com/bestiary/monster-listings/animals/reptiles/crocodile","Crocodile")</f>
        <v>Crocodile</v>
      </c>
      <c r="CP384">
        <v>69</v>
      </c>
      <c r="CQ384">
        <v>0</v>
      </c>
      <c r="CR384">
        <v>0</v>
      </c>
      <c r="CS384">
        <v>0</v>
      </c>
      <c r="CT384">
        <v>0</v>
      </c>
    </row>
    <row r="385" spans="1:98" ht="15" customHeight="1" x14ac:dyDescent="0.2">
      <c r="A385" t="s">
        <v>22728</v>
      </c>
      <c r="B385" s="1" t="s">
        <v>2051</v>
      </c>
      <c r="C385">
        <v>51200</v>
      </c>
      <c r="G385" t="s">
        <v>1053</v>
      </c>
      <c r="H385" t="s">
        <v>102</v>
      </c>
      <c r="I385" t="s">
        <v>1555</v>
      </c>
      <c r="J385" t="s">
        <v>2012</v>
      </c>
      <c r="K385">
        <v>9</v>
      </c>
      <c r="L385" t="s">
        <v>22729</v>
      </c>
      <c r="M385" t="s">
        <v>22730</v>
      </c>
      <c r="N385" t="s">
        <v>22731</v>
      </c>
      <c r="O385" t="s">
        <v>22732</v>
      </c>
      <c r="P385">
        <v>209</v>
      </c>
      <c r="Q385" t="s">
        <v>16166</v>
      </c>
      <c r="R385" t="s">
        <v>4980</v>
      </c>
      <c r="S385" t="s">
        <v>22733</v>
      </c>
      <c r="T385">
        <v>13</v>
      </c>
      <c r="U385">
        <v>14</v>
      </c>
      <c r="V385">
        <v>18</v>
      </c>
      <c r="X385" t="s">
        <v>3891</v>
      </c>
      <c r="Y385" t="s">
        <v>22734</v>
      </c>
      <c r="Z385" t="s">
        <v>5001</v>
      </c>
      <c r="AB385">
        <v>26</v>
      </c>
      <c r="AC385" t="s">
        <v>22735</v>
      </c>
      <c r="AD385" t="s">
        <v>249</v>
      </c>
      <c r="AF385" t="s">
        <v>22736</v>
      </c>
      <c r="AH385" t="s">
        <v>114</v>
      </c>
      <c r="AI385" t="s">
        <v>114</v>
      </c>
      <c r="AJ385" t="s">
        <v>22737</v>
      </c>
      <c r="AK385" t="s">
        <v>22738</v>
      </c>
      <c r="AO385" t="s">
        <v>22739</v>
      </c>
      <c r="AQ385">
        <v>16</v>
      </c>
      <c r="AR385">
        <v>21</v>
      </c>
      <c r="AS385">
        <v>37</v>
      </c>
      <c r="AT385" t="s">
        <v>22740</v>
      </c>
      <c r="AU385" t="s">
        <v>22741</v>
      </c>
      <c r="AW385" t="s">
        <v>22742</v>
      </c>
      <c r="AY385" t="s">
        <v>22743</v>
      </c>
      <c r="AZ385" t="s">
        <v>22744</v>
      </c>
      <c r="BA385" t="s">
        <v>156</v>
      </c>
      <c r="BB385" t="s">
        <v>22745</v>
      </c>
      <c r="BD385" t="s">
        <v>22746</v>
      </c>
      <c r="BE385">
        <v>0</v>
      </c>
      <c r="BF385" t="s">
        <v>22747</v>
      </c>
      <c r="BG385" t="s">
        <v>22748</v>
      </c>
      <c r="BH385" t="s">
        <v>22749</v>
      </c>
      <c r="BI385" t="s">
        <v>132</v>
      </c>
      <c r="BK385" t="s">
        <v>132</v>
      </c>
      <c r="BS385">
        <v>0</v>
      </c>
      <c r="BT385">
        <v>0</v>
      </c>
      <c r="BU385">
        <v>0</v>
      </c>
      <c r="BV385">
        <v>0</v>
      </c>
      <c r="BW385">
        <v>0</v>
      </c>
      <c r="BX385">
        <v>0</v>
      </c>
      <c r="BY385">
        <v>1</v>
      </c>
      <c r="CD385" t="s">
        <v>131</v>
      </c>
      <c r="CE385">
        <v>0</v>
      </c>
      <c r="CJ385" t="s">
        <v>132</v>
      </c>
      <c r="CK385" t="s">
        <v>132</v>
      </c>
      <c r="CP385">
        <v>4660</v>
      </c>
      <c r="CQ385">
        <v>0</v>
      </c>
      <c r="CR385">
        <v>0</v>
      </c>
      <c r="CS385">
        <v>0</v>
      </c>
      <c r="CT385">
        <v>0</v>
      </c>
    </row>
    <row r="386" spans="1:98" ht="15" customHeight="1" x14ac:dyDescent="0.2">
      <c r="A386" t="s">
        <v>15453</v>
      </c>
      <c r="B386" s="1" t="s">
        <v>2051</v>
      </c>
      <c r="C386">
        <v>51200</v>
      </c>
      <c r="G386" t="s">
        <v>1053</v>
      </c>
      <c r="H386" t="s">
        <v>102</v>
      </c>
      <c r="I386" t="s">
        <v>103</v>
      </c>
      <c r="J386" t="s">
        <v>8249</v>
      </c>
      <c r="K386">
        <v>9</v>
      </c>
      <c r="L386" t="s">
        <v>15454</v>
      </c>
      <c r="N386" t="s">
        <v>15455</v>
      </c>
      <c r="O386" t="s">
        <v>15456</v>
      </c>
      <c r="P386">
        <v>212</v>
      </c>
      <c r="Q386" t="s">
        <v>7437</v>
      </c>
      <c r="S386" t="s">
        <v>15457</v>
      </c>
      <c r="T386">
        <v>17</v>
      </c>
      <c r="U386">
        <v>12</v>
      </c>
      <c r="V386">
        <v>13</v>
      </c>
      <c r="Y386" t="s">
        <v>1474</v>
      </c>
      <c r="Z386" t="s">
        <v>15458</v>
      </c>
      <c r="AA386" t="s">
        <v>8257</v>
      </c>
      <c r="AB386">
        <v>26</v>
      </c>
      <c r="AD386" t="s">
        <v>766</v>
      </c>
      <c r="AF386" t="s">
        <v>15459</v>
      </c>
      <c r="AH386" t="s">
        <v>114</v>
      </c>
      <c r="AI386" t="s">
        <v>202</v>
      </c>
      <c r="AJ386" t="s">
        <v>15460</v>
      </c>
      <c r="AK386" t="s">
        <v>15461</v>
      </c>
      <c r="AO386" t="s">
        <v>15462</v>
      </c>
      <c r="AQ386">
        <v>17</v>
      </c>
      <c r="AR386">
        <v>26</v>
      </c>
      <c r="AS386">
        <v>42</v>
      </c>
      <c r="AT386" t="s">
        <v>15463</v>
      </c>
      <c r="AU386" t="s">
        <v>15464</v>
      </c>
      <c r="AV386" t="s">
        <v>15465</v>
      </c>
      <c r="AW386" t="s">
        <v>8319</v>
      </c>
      <c r="AY386" t="s">
        <v>4360</v>
      </c>
      <c r="AZ386" t="s">
        <v>9961</v>
      </c>
      <c r="BA386" t="s">
        <v>426</v>
      </c>
      <c r="BB386" t="s">
        <v>15466</v>
      </c>
      <c r="BC386" t="s">
        <v>8269</v>
      </c>
      <c r="BD386" t="s">
        <v>14619</v>
      </c>
      <c r="BE386">
        <v>0</v>
      </c>
      <c r="BF386" t="s">
        <v>15467</v>
      </c>
      <c r="BG386" t="s">
        <v>15468</v>
      </c>
      <c r="BH386" t="s">
        <v>15469</v>
      </c>
      <c r="BL386" t="s">
        <v>132</v>
      </c>
      <c r="BM386" t="s">
        <v>132</v>
      </c>
      <c r="BN386" t="s">
        <v>132</v>
      </c>
      <c r="BS386">
        <v>0</v>
      </c>
      <c r="BT386">
        <v>0</v>
      </c>
      <c r="BU386">
        <v>0</v>
      </c>
      <c r="BV386">
        <v>0</v>
      </c>
      <c r="BW386">
        <v>0</v>
      </c>
      <c r="BX386">
        <v>0</v>
      </c>
      <c r="BY386">
        <v>1</v>
      </c>
      <c r="CB386" t="s">
        <v>132</v>
      </c>
      <c r="CD386" t="s">
        <v>131</v>
      </c>
      <c r="CE386">
        <v>0</v>
      </c>
      <c r="CJ386" t="s">
        <v>132</v>
      </c>
      <c r="CP386">
        <v>2009</v>
      </c>
      <c r="CQ386">
        <v>0</v>
      </c>
      <c r="CR386">
        <v>0</v>
      </c>
      <c r="CS386">
        <v>0</v>
      </c>
      <c r="CT386">
        <v>0</v>
      </c>
    </row>
    <row r="387" spans="1:98" ht="15" customHeight="1" x14ac:dyDescent="0.2">
      <c r="A387" t="s">
        <v>8216</v>
      </c>
      <c r="B387" s="1" t="s">
        <v>306</v>
      </c>
      <c r="C387">
        <v>1600</v>
      </c>
      <c r="G387" t="s">
        <v>1053</v>
      </c>
      <c r="H387" t="s">
        <v>102</v>
      </c>
      <c r="I387" t="s">
        <v>1555</v>
      </c>
      <c r="K387">
        <v>6</v>
      </c>
      <c r="L387" t="s">
        <v>3835</v>
      </c>
      <c r="M387" t="s">
        <v>8217</v>
      </c>
      <c r="N387" t="s">
        <v>3296</v>
      </c>
      <c r="O387" t="s">
        <v>8206</v>
      </c>
      <c r="P387">
        <v>52</v>
      </c>
      <c r="Q387" t="s">
        <v>5088</v>
      </c>
      <c r="S387" t="s">
        <v>8218</v>
      </c>
      <c r="T387">
        <v>4</v>
      </c>
      <c r="U387">
        <v>6</v>
      </c>
      <c r="V387">
        <v>8</v>
      </c>
      <c r="X387" t="s">
        <v>3173</v>
      </c>
      <c r="Y387" t="s">
        <v>8219</v>
      </c>
      <c r="Z387" t="s">
        <v>3160</v>
      </c>
      <c r="AD387" t="s">
        <v>249</v>
      </c>
      <c r="AF387" t="s">
        <v>8220</v>
      </c>
      <c r="AH387" t="s">
        <v>114</v>
      </c>
      <c r="AI387" t="s">
        <v>114</v>
      </c>
      <c r="AJ387" t="s">
        <v>8221</v>
      </c>
      <c r="AK387" t="s">
        <v>8222</v>
      </c>
      <c r="AO387" t="s">
        <v>8223</v>
      </c>
      <c r="AQ387">
        <v>6</v>
      </c>
      <c r="AR387">
        <v>10</v>
      </c>
      <c r="AS387">
        <v>23</v>
      </c>
      <c r="AT387" t="s">
        <v>8224</v>
      </c>
      <c r="AU387" t="s">
        <v>8225</v>
      </c>
      <c r="AW387" t="s">
        <v>647</v>
      </c>
      <c r="AY387" t="s">
        <v>669</v>
      </c>
      <c r="AZ387" t="s">
        <v>670</v>
      </c>
      <c r="BA387" t="s">
        <v>426</v>
      </c>
      <c r="BB387" t="s">
        <v>8226</v>
      </c>
      <c r="BD387" t="s">
        <v>7316</v>
      </c>
      <c r="BE387">
        <v>0</v>
      </c>
      <c r="BF387" t="s">
        <v>8227</v>
      </c>
      <c r="BG387" t="s">
        <v>8228</v>
      </c>
      <c r="BH387" t="s">
        <v>8229</v>
      </c>
      <c r="BS387">
        <v>0</v>
      </c>
      <c r="BT387">
        <v>0</v>
      </c>
      <c r="BU387">
        <v>0</v>
      </c>
      <c r="BV387">
        <v>0</v>
      </c>
      <c r="BW387">
        <v>0</v>
      </c>
      <c r="BX387">
        <v>0</v>
      </c>
      <c r="BY387">
        <v>1</v>
      </c>
      <c r="CD387" t="s">
        <v>131</v>
      </c>
      <c r="CE387">
        <v>0</v>
      </c>
      <c r="CJ387" t="s">
        <v>132</v>
      </c>
      <c r="CO387" t="str">
        <f>HYPERLINK("http://www.d20pfsrd.com/bestiary/monster-listings/undead/crypt-thing","Crypt Thing")</f>
        <v>Crypt Thing</v>
      </c>
      <c r="CP387">
        <v>1138</v>
      </c>
      <c r="CQ387">
        <v>0</v>
      </c>
      <c r="CR387">
        <v>0</v>
      </c>
      <c r="CS387">
        <v>0</v>
      </c>
      <c r="CT387">
        <v>0</v>
      </c>
    </row>
    <row r="388" spans="1:98" ht="15" customHeight="1" x14ac:dyDescent="0.2">
      <c r="A388" t="s">
        <v>8230</v>
      </c>
      <c r="B388" s="1" t="s">
        <v>239</v>
      </c>
      <c r="C388">
        <v>800</v>
      </c>
      <c r="G388" t="s">
        <v>240</v>
      </c>
      <c r="H388" t="s">
        <v>393</v>
      </c>
      <c r="I388" t="s">
        <v>103</v>
      </c>
      <c r="J388" t="s">
        <v>8231</v>
      </c>
      <c r="K388">
        <v>2</v>
      </c>
      <c r="L388" t="s">
        <v>8232</v>
      </c>
      <c r="N388" t="s">
        <v>886</v>
      </c>
      <c r="O388" t="s">
        <v>887</v>
      </c>
      <c r="P388">
        <v>26</v>
      </c>
      <c r="Q388" t="s">
        <v>1763</v>
      </c>
      <c r="S388" t="s">
        <v>8233</v>
      </c>
      <c r="T388">
        <v>7</v>
      </c>
      <c r="U388">
        <v>8</v>
      </c>
      <c r="V388">
        <v>2</v>
      </c>
      <c r="Y388" t="s">
        <v>3301</v>
      </c>
      <c r="Z388" t="s">
        <v>3467</v>
      </c>
      <c r="AA388" t="s">
        <v>2463</v>
      </c>
      <c r="AD388" t="s">
        <v>267</v>
      </c>
      <c r="AF388" t="s">
        <v>8234</v>
      </c>
      <c r="AH388" t="s">
        <v>114</v>
      </c>
      <c r="AI388" t="s">
        <v>114</v>
      </c>
      <c r="AJ388" t="s">
        <v>8235</v>
      </c>
      <c r="AK388" t="s">
        <v>8236</v>
      </c>
      <c r="AO388" t="s">
        <v>8237</v>
      </c>
      <c r="AQ388">
        <v>4</v>
      </c>
      <c r="AR388">
        <v>5</v>
      </c>
      <c r="AS388" t="s">
        <v>8238</v>
      </c>
      <c r="AT388" t="s">
        <v>8239</v>
      </c>
      <c r="AU388" t="s">
        <v>8240</v>
      </c>
      <c r="AV388" t="s">
        <v>8241</v>
      </c>
      <c r="AW388" t="s">
        <v>2581</v>
      </c>
      <c r="AY388" t="s">
        <v>8242</v>
      </c>
      <c r="AZ388" t="s">
        <v>7959</v>
      </c>
      <c r="BA388" t="s">
        <v>8243</v>
      </c>
      <c r="BB388" t="s">
        <v>8244</v>
      </c>
      <c r="BD388" t="s">
        <v>7316</v>
      </c>
      <c r="BE388">
        <v>0</v>
      </c>
      <c r="BF388" t="s">
        <v>8245</v>
      </c>
      <c r="BG388" t="s">
        <v>8246</v>
      </c>
      <c r="BH388" t="s">
        <v>8247</v>
      </c>
      <c r="BS388">
        <v>0</v>
      </c>
      <c r="BT388">
        <v>0</v>
      </c>
      <c r="BU388">
        <v>0</v>
      </c>
      <c r="BV388">
        <v>0</v>
      </c>
      <c r="BW388">
        <v>1</v>
      </c>
      <c r="BX388">
        <v>0</v>
      </c>
      <c r="BY388">
        <v>1</v>
      </c>
      <c r="CD388" t="s">
        <v>131</v>
      </c>
      <c r="CE388">
        <v>0</v>
      </c>
      <c r="CJ388" t="s">
        <v>132</v>
      </c>
      <c r="CO388" t="str">
        <f>HYPERLINK("http://www.d20pfsrd.com/bestiary/monster-listings/outsiders/crysmal","Crysmal")</f>
        <v>Crysmal</v>
      </c>
      <c r="CP388">
        <v>1139</v>
      </c>
      <c r="CQ388">
        <v>0</v>
      </c>
      <c r="CR388">
        <v>0</v>
      </c>
      <c r="CS388">
        <v>0</v>
      </c>
      <c r="CT388">
        <v>0</v>
      </c>
    </row>
    <row r="389" spans="1:98" ht="15" customHeight="1" x14ac:dyDescent="0.2">
      <c r="A389" t="s">
        <v>25943</v>
      </c>
      <c r="B389" s="1" t="s">
        <v>19029</v>
      </c>
      <c r="C389">
        <v>9830400</v>
      </c>
      <c r="G389" t="s">
        <v>575</v>
      </c>
      <c r="H389" t="s">
        <v>3932</v>
      </c>
      <c r="I389" t="s">
        <v>137</v>
      </c>
      <c r="J389" t="s">
        <v>25944</v>
      </c>
      <c r="K389">
        <v>15</v>
      </c>
      <c r="L389" t="s">
        <v>25945</v>
      </c>
      <c r="M389" t="s">
        <v>25946</v>
      </c>
      <c r="N389" t="s">
        <v>25947</v>
      </c>
      <c r="O389" t="s">
        <v>25948</v>
      </c>
      <c r="P389">
        <v>774</v>
      </c>
      <c r="Q389" t="s">
        <v>25949</v>
      </c>
      <c r="R389" t="s">
        <v>25950</v>
      </c>
      <c r="S389" t="s">
        <v>25951</v>
      </c>
      <c r="T389">
        <v>29</v>
      </c>
      <c r="U389">
        <v>29</v>
      </c>
      <c r="V389">
        <v>33</v>
      </c>
      <c r="X389" t="s">
        <v>25952</v>
      </c>
      <c r="Y389" t="s">
        <v>18502</v>
      </c>
      <c r="Z389" t="s">
        <v>25953</v>
      </c>
      <c r="AA389" t="s">
        <v>25954</v>
      </c>
      <c r="AB389">
        <v>41</v>
      </c>
      <c r="AD389" t="s">
        <v>25955</v>
      </c>
      <c r="AF389" t="s">
        <v>25956</v>
      </c>
      <c r="AH389" t="s">
        <v>376</v>
      </c>
      <c r="AI389" t="s">
        <v>376</v>
      </c>
      <c r="AJ389" t="s">
        <v>25957</v>
      </c>
      <c r="AK389" t="s">
        <v>25958</v>
      </c>
      <c r="AO389" t="s">
        <v>25959</v>
      </c>
      <c r="AQ389">
        <v>27</v>
      </c>
      <c r="AR389" s="6" t="s">
        <v>32322</v>
      </c>
      <c r="AS389" t="s">
        <v>25960</v>
      </c>
      <c r="AT389" t="s">
        <v>25961</v>
      </c>
      <c r="AU389" t="s">
        <v>25962</v>
      </c>
      <c r="AW389" t="s">
        <v>25963</v>
      </c>
      <c r="AX389" t="s">
        <v>25964</v>
      </c>
      <c r="AY389" t="s">
        <v>25965</v>
      </c>
      <c r="AZ389" t="s">
        <v>18854</v>
      </c>
      <c r="BA389" t="s">
        <v>1797</v>
      </c>
      <c r="BB389" t="s">
        <v>25966</v>
      </c>
      <c r="BC389" t="s">
        <v>25939</v>
      </c>
      <c r="BD389" t="s">
        <v>24172</v>
      </c>
      <c r="BE389">
        <v>0</v>
      </c>
      <c r="BF389" t="s">
        <v>25967</v>
      </c>
      <c r="BG389" t="s">
        <v>25968</v>
      </c>
      <c r="BH389" t="s">
        <v>25969</v>
      </c>
      <c r="BI389" t="s">
        <v>132</v>
      </c>
      <c r="BK389" t="s">
        <v>132</v>
      </c>
      <c r="BS389">
        <v>0</v>
      </c>
      <c r="BT389">
        <v>0</v>
      </c>
      <c r="BU389">
        <v>1</v>
      </c>
      <c r="BV389">
        <v>0</v>
      </c>
      <c r="BW389">
        <v>0</v>
      </c>
      <c r="BX389">
        <v>1</v>
      </c>
      <c r="BY389">
        <v>1</v>
      </c>
      <c r="CD389" t="s">
        <v>131</v>
      </c>
      <c r="CE389">
        <v>0</v>
      </c>
      <c r="CJ389" t="s">
        <v>132</v>
      </c>
      <c r="CK389" t="s">
        <v>132</v>
      </c>
      <c r="CP389">
        <v>5251</v>
      </c>
      <c r="CQ389">
        <v>0</v>
      </c>
      <c r="CR389">
        <v>0</v>
      </c>
      <c r="CS389">
        <v>0</v>
      </c>
      <c r="CT389">
        <v>0</v>
      </c>
    </row>
    <row r="390" spans="1:98" ht="15" customHeight="1" x14ac:dyDescent="0.2">
      <c r="A390" t="s">
        <v>31422</v>
      </c>
      <c r="B390" s="1" t="s">
        <v>306</v>
      </c>
      <c r="C390">
        <v>1600</v>
      </c>
      <c r="G390" t="s">
        <v>135</v>
      </c>
      <c r="H390" t="s">
        <v>393</v>
      </c>
      <c r="I390" t="s">
        <v>103</v>
      </c>
      <c r="J390" t="s">
        <v>1384</v>
      </c>
      <c r="K390">
        <v>8</v>
      </c>
      <c r="L390" t="s">
        <v>31423</v>
      </c>
      <c r="N390" t="s">
        <v>17861</v>
      </c>
      <c r="O390" t="s">
        <v>17862</v>
      </c>
      <c r="P390">
        <v>39</v>
      </c>
      <c r="Q390" t="s">
        <v>372</v>
      </c>
      <c r="S390" t="s">
        <v>2394</v>
      </c>
      <c r="T390">
        <v>5</v>
      </c>
      <c r="U390">
        <v>9</v>
      </c>
      <c r="V390">
        <v>7</v>
      </c>
      <c r="X390" t="s">
        <v>3751</v>
      </c>
      <c r="Y390" t="s">
        <v>31424</v>
      </c>
      <c r="Z390" t="s">
        <v>1412</v>
      </c>
      <c r="AA390" t="s">
        <v>1175</v>
      </c>
      <c r="AD390" t="s">
        <v>3078</v>
      </c>
      <c r="AF390" t="s">
        <v>31425</v>
      </c>
      <c r="AH390" t="s">
        <v>114</v>
      </c>
      <c r="AI390" t="s">
        <v>114</v>
      </c>
      <c r="AJ390" t="s">
        <v>31426</v>
      </c>
      <c r="AK390" t="s">
        <v>31427</v>
      </c>
      <c r="AO390" t="s">
        <v>31428</v>
      </c>
      <c r="AQ390">
        <v>6</v>
      </c>
      <c r="AR390">
        <v>4</v>
      </c>
      <c r="AS390">
        <v>19</v>
      </c>
      <c r="AT390" t="s">
        <v>31429</v>
      </c>
      <c r="AU390" t="s">
        <v>31430</v>
      </c>
      <c r="AW390" t="s">
        <v>5914</v>
      </c>
      <c r="AX390" t="s">
        <v>31431</v>
      </c>
      <c r="AY390" t="s">
        <v>1398</v>
      </c>
      <c r="AZ390" t="s">
        <v>670</v>
      </c>
      <c r="BA390" t="s">
        <v>277</v>
      </c>
      <c r="BB390" t="s">
        <v>31432</v>
      </c>
      <c r="BC390" t="s">
        <v>1401</v>
      </c>
      <c r="BD390" t="s">
        <v>31418</v>
      </c>
      <c r="BE390">
        <v>0</v>
      </c>
      <c r="BF390" t="s">
        <v>31433</v>
      </c>
      <c r="BG390" t="s">
        <v>31434</v>
      </c>
      <c r="BH390" t="s">
        <v>31435</v>
      </c>
      <c r="BS390">
        <v>0</v>
      </c>
      <c r="BT390">
        <v>0</v>
      </c>
      <c r="BU390">
        <v>1</v>
      </c>
      <c r="BV390">
        <v>0</v>
      </c>
      <c r="BW390">
        <v>0</v>
      </c>
      <c r="BX390">
        <v>0</v>
      </c>
      <c r="BY390">
        <v>1</v>
      </c>
      <c r="CD390" t="s">
        <v>132</v>
      </c>
      <c r="CE390">
        <v>0</v>
      </c>
      <c r="CJ390" t="s">
        <v>132</v>
      </c>
      <c r="CK390" t="s">
        <v>132</v>
      </c>
      <c r="CM390" t="s">
        <v>31436</v>
      </c>
      <c r="CP390">
        <v>6803</v>
      </c>
      <c r="CQ390">
        <v>0</v>
      </c>
      <c r="CR390">
        <v>0</v>
      </c>
      <c r="CS390">
        <v>0</v>
      </c>
      <c r="CT390">
        <v>0</v>
      </c>
    </row>
    <row r="391" spans="1:98" ht="15" customHeight="1" x14ac:dyDescent="0.2">
      <c r="A391" t="s">
        <v>1052</v>
      </c>
      <c r="B391" s="1" t="s">
        <v>306</v>
      </c>
      <c r="C391">
        <v>1600</v>
      </c>
      <c r="G391" t="s">
        <v>1053</v>
      </c>
      <c r="H391" t="s">
        <v>193</v>
      </c>
      <c r="I391" t="s">
        <v>701</v>
      </c>
      <c r="J391" t="s">
        <v>1054</v>
      </c>
      <c r="K391">
        <v>-1</v>
      </c>
      <c r="L391" t="s">
        <v>1055</v>
      </c>
      <c r="N391" t="s">
        <v>1056</v>
      </c>
      <c r="O391" t="s">
        <v>1057</v>
      </c>
      <c r="P391">
        <v>65</v>
      </c>
      <c r="Q391" t="s">
        <v>1058</v>
      </c>
      <c r="S391" t="s">
        <v>1059</v>
      </c>
      <c r="T391">
        <v>9</v>
      </c>
      <c r="U391">
        <v>2</v>
      </c>
      <c r="V391">
        <v>4</v>
      </c>
      <c r="X391" t="s">
        <v>680</v>
      </c>
      <c r="AD391" t="s">
        <v>249</v>
      </c>
      <c r="AF391" t="s">
        <v>1060</v>
      </c>
      <c r="AG391" t="s">
        <v>1061</v>
      </c>
      <c r="AH391" t="s">
        <v>202</v>
      </c>
      <c r="AI391" t="s">
        <v>202</v>
      </c>
      <c r="AO391" t="s">
        <v>1062</v>
      </c>
      <c r="AQ391">
        <v>7</v>
      </c>
      <c r="AR391">
        <v>13</v>
      </c>
      <c r="AS391">
        <v>22</v>
      </c>
      <c r="AT391" t="s">
        <v>1063</v>
      </c>
      <c r="AU391" t="s">
        <v>1064</v>
      </c>
      <c r="AV391" t="s">
        <v>1065</v>
      </c>
      <c r="AW391" t="s">
        <v>1066</v>
      </c>
      <c r="AX391" t="s">
        <v>1067</v>
      </c>
      <c r="AY391" t="s">
        <v>535</v>
      </c>
      <c r="AZ391" t="s">
        <v>1068</v>
      </c>
      <c r="BA391" t="s">
        <v>1069</v>
      </c>
      <c r="BB391" t="s">
        <v>1070</v>
      </c>
      <c r="BD391" t="s">
        <v>128</v>
      </c>
      <c r="BE391">
        <v>0</v>
      </c>
      <c r="BF391" t="s">
        <v>1071</v>
      </c>
      <c r="BG391" t="s">
        <v>1072</v>
      </c>
      <c r="BH391" t="s">
        <v>1073</v>
      </c>
      <c r="BS391">
        <v>0</v>
      </c>
      <c r="BT391">
        <v>0</v>
      </c>
      <c r="BU391">
        <v>0</v>
      </c>
      <c r="BV391">
        <v>0</v>
      </c>
      <c r="BW391">
        <v>0</v>
      </c>
      <c r="BX391">
        <v>0</v>
      </c>
      <c r="BY391">
        <v>1</v>
      </c>
      <c r="CD391" t="s">
        <v>131</v>
      </c>
      <c r="CE391">
        <v>0</v>
      </c>
      <c r="CJ391" t="s">
        <v>132</v>
      </c>
      <c r="CO391" t="str">
        <f>HYPERLINK("http://www.d20pfsrd.com/bestiary/monster-listings/humanoids/giants/cyclops","Cyclops")</f>
        <v>Cyclops</v>
      </c>
      <c r="CP391">
        <v>71</v>
      </c>
      <c r="CQ391">
        <v>0</v>
      </c>
      <c r="CR391">
        <v>0</v>
      </c>
      <c r="CS391">
        <v>0</v>
      </c>
      <c r="CT391">
        <v>0</v>
      </c>
    </row>
    <row r="392" spans="1:98" ht="15" customHeight="1" x14ac:dyDescent="0.2">
      <c r="A392" t="s">
        <v>29543</v>
      </c>
      <c r="B392" s="1" t="s">
        <v>1137</v>
      </c>
      <c r="C392">
        <v>2400</v>
      </c>
      <c r="G392" t="s">
        <v>1053</v>
      </c>
      <c r="H392" t="s">
        <v>193</v>
      </c>
      <c r="I392" t="s">
        <v>261</v>
      </c>
      <c r="K392">
        <v>1</v>
      </c>
      <c r="L392" t="s">
        <v>5285</v>
      </c>
      <c r="N392" t="s">
        <v>1902</v>
      </c>
      <c r="O392" t="s">
        <v>1903</v>
      </c>
      <c r="P392">
        <v>76</v>
      </c>
      <c r="Q392" t="s">
        <v>5655</v>
      </c>
      <c r="S392" t="s">
        <v>11413</v>
      </c>
      <c r="T392">
        <v>9</v>
      </c>
      <c r="U392">
        <v>7</v>
      </c>
      <c r="V392">
        <v>5</v>
      </c>
      <c r="Z392" t="s">
        <v>3360</v>
      </c>
      <c r="AD392" t="s">
        <v>13942</v>
      </c>
      <c r="AF392" t="s">
        <v>29544</v>
      </c>
      <c r="AH392" t="s">
        <v>202</v>
      </c>
      <c r="AI392" t="s">
        <v>114</v>
      </c>
      <c r="AJ392" t="s">
        <v>29545</v>
      </c>
      <c r="AK392" t="s">
        <v>29546</v>
      </c>
      <c r="AO392" t="s">
        <v>29547</v>
      </c>
      <c r="AQ392">
        <v>9</v>
      </c>
      <c r="AR392" t="s">
        <v>29548</v>
      </c>
      <c r="AS392" t="s">
        <v>29549</v>
      </c>
      <c r="AT392" t="s">
        <v>29550</v>
      </c>
      <c r="AU392" t="s">
        <v>29551</v>
      </c>
      <c r="AW392" t="s">
        <v>18279</v>
      </c>
      <c r="AY392" t="s">
        <v>23888</v>
      </c>
      <c r="AZ392" t="s">
        <v>670</v>
      </c>
      <c r="BA392" t="s">
        <v>426</v>
      </c>
      <c r="BB392" t="s">
        <v>29552</v>
      </c>
      <c r="BC392" t="s">
        <v>18282</v>
      </c>
      <c r="BD392" t="s">
        <v>29553</v>
      </c>
      <c r="BE392">
        <v>0</v>
      </c>
      <c r="BF392" t="s">
        <v>29554</v>
      </c>
      <c r="BG392" t="s">
        <v>29555</v>
      </c>
      <c r="BH392" t="s">
        <v>29556</v>
      </c>
      <c r="BI392" t="s">
        <v>132</v>
      </c>
      <c r="BS392">
        <v>0</v>
      </c>
      <c r="BT392">
        <v>0</v>
      </c>
      <c r="BU392">
        <v>1</v>
      </c>
      <c r="BV392">
        <v>0</v>
      </c>
      <c r="BW392">
        <v>0</v>
      </c>
      <c r="BX392">
        <v>0</v>
      </c>
      <c r="BY392">
        <v>1</v>
      </c>
      <c r="CD392" t="s">
        <v>132</v>
      </c>
      <c r="CE392">
        <v>0</v>
      </c>
      <c r="CJ392" t="s">
        <v>132</v>
      </c>
      <c r="CK392" t="s">
        <v>132</v>
      </c>
      <c r="CP392">
        <v>6082</v>
      </c>
      <c r="CQ392">
        <v>0</v>
      </c>
      <c r="CR392">
        <v>0</v>
      </c>
      <c r="CS392">
        <v>0</v>
      </c>
      <c r="CT392">
        <v>0</v>
      </c>
    </row>
    <row r="393" spans="1:98" ht="15" customHeight="1" x14ac:dyDescent="0.2">
      <c r="A393" t="s">
        <v>10900</v>
      </c>
      <c r="B393" s="1" t="s">
        <v>283</v>
      </c>
      <c r="C393">
        <v>600</v>
      </c>
      <c r="G393" t="s">
        <v>575</v>
      </c>
      <c r="H393" t="s">
        <v>1308</v>
      </c>
      <c r="I393" t="s">
        <v>103</v>
      </c>
      <c r="J393" t="s">
        <v>10862</v>
      </c>
      <c r="K393">
        <v>1</v>
      </c>
      <c r="L393" t="s">
        <v>10901</v>
      </c>
      <c r="N393" t="s">
        <v>10902</v>
      </c>
      <c r="O393" t="s">
        <v>10903</v>
      </c>
      <c r="P393">
        <v>16</v>
      </c>
      <c r="Q393" t="s">
        <v>1311</v>
      </c>
      <c r="S393" t="s">
        <v>5792</v>
      </c>
      <c r="T393">
        <v>1</v>
      </c>
      <c r="U393">
        <v>6</v>
      </c>
      <c r="V393">
        <v>2</v>
      </c>
      <c r="Y393" t="s">
        <v>10904</v>
      </c>
      <c r="Z393" t="s">
        <v>10865</v>
      </c>
      <c r="AA393" t="s">
        <v>10866</v>
      </c>
      <c r="AD393" t="s">
        <v>1434</v>
      </c>
      <c r="AF393" t="s">
        <v>10905</v>
      </c>
      <c r="AH393" t="s">
        <v>1316</v>
      </c>
      <c r="AI393" t="s">
        <v>318</v>
      </c>
      <c r="AJ393" t="s">
        <v>10906</v>
      </c>
      <c r="AK393" t="s">
        <v>10907</v>
      </c>
      <c r="AO393" t="s">
        <v>10908</v>
      </c>
      <c r="AQ393">
        <v>3</v>
      </c>
      <c r="AR393">
        <v>2</v>
      </c>
      <c r="AS393" t="s">
        <v>294</v>
      </c>
      <c r="AT393" t="s">
        <v>10909</v>
      </c>
      <c r="AU393" t="s">
        <v>10910</v>
      </c>
      <c r="AW393" t="s">
        <v>10911</v>
      </c>
      <c r="AY393" t="s">
        <v>1157</v>
      </c>
      <c r="AZ393" t="s">
        <v>10912</v>
      </c>
      <c r="BA393" t="s">
        <v>426</v>
      </c>
      <c r="BB393" t="s">
        <v>10913</v>
      </c>
      <c r="BC393" t="s">
        <v>10879</v>
      </c>
      <c r="BD393" t="s">
        <v>7316</v>
      </c>
      <c r="BE393">
        <v>0</v>
      </c>
      <c r="BF393" t="s">
        <v>10914</v>
      </c>
      <c r="BG393" t="s">
        <v>10915</v>
      </c>
      <c r="BH393" t="s">
        <v>10916</v>
      </c>
      <c r="BS393">
        <v>0</v>
      </c>
      <c r="BT393">
        <v>0</v>
      </c>
      <c r="BU393">
        <v>1</v>
      </c>
      <c r="BV393">
        <v>0</v>
      </c>
      <c r="BW393">
        <v>0</v>
      </c>
      <c r="BX393">
        <v>0</v>
      </c>
      <c r="BY393">
        <v>1</v>
      </c>
      <c r="CD393" t="s">
        <v>131</v>
      </c>
      <c r="CE393">
        <v>0</v>
      </c>
      <c r="CJ393" t="s">
        <v>132</v>
      </c>
      <c r="CO393" t="str">
        <f>HYPERLINK("http://www.d20pfsrd.com/bestiary/monster-listings/outsiders/qlippoth/qlippoth-cythnigot","Qlippoth, Cythnigot")</f>
        <v>Qlippoth, Cythnigot</v>
      </c>
      <c r="CP393">
        <v>1324</v>
      </c>
      <c r="CQ393">
        <v>0</v>
      </c>
      <c r="CR393">
        <v>0</v>
      </c>
      <c r="CS393">
        <v>0</v>
      </c>
      <c r="CT393">
        <v>0</v>
      </c>
    </row>
    <row r="394" spans="1:98" ht="15" customHeight="1" x14ac:dyDescent="0.2">
      <c r="A394" t="s">
        <v>19719</v>
      </c>
      <c r="B394" s="1" t="s">
        <v>1137</v>
      </c>
      <c r="C394">
        <v>2400</v>
      </c>
      <c r="G394" t="s">
        <v>240</v>
      </c>
      <c r="H394" t="s">
        <v>193</v>
      </c>
      <c r="I394" t="s">
        <v>261</v>
      </c>
      <c r="K394">
        <v>5</v>
      </c>
      <c r="L394" t="s">
        <v>5357</v>
      </c>
      <c r="N394" t="s">
        <v>1872</v>
      </c>
      <c r="O394" t="s">
        <v>1873</v>
      </c>
      <c r="P394">
        <v>84</v>
      </c>
      <c r="Q394" t="s">
        <v>747</v>
      </c>
      <c r="S394" t="s">
        <v>19420</v>
      </c>
      <c r="T394">
        <v>10</v>
      </c>
      <c r="U394">
        <v>7</v>
      </c>
      <c r="V394">
        <v>2</v>
      </c>
      <c r="Z394" t="s">
        <v>289</v>
      </c>
      <c r="AD394" t="s">
        <v>835</v>
      </c>
      <c r="AF394" t="s">
        <v>4279</v>
      </c>
      <c r="AH394" t="s">
        <v>202</v>
      </c>
      <c r="AI394" t="s">
        <v>114</v>
      </c>
      <c r="AJ394" t="s">
        <v>19720</v>
      </c>
      <c r="AO394" t="s">
        <v>19721</v>
      </c>
      <c r="AQ394">
        <v>8</v>
      </c>
      <c r="AR394">
        <v>14</v>
      </c>
      <c r="AS394" t="s">
        <v>5050</v>
      </c>
      <c r="AT394" t="s">
        <v>19722</v>
      </c>
      <c r="AU394" t="s">
        <v>19723</v>
      </c>
      <c r="AV394" t="s">
        <v>323</v>
      </c>
      <c r="AY394" t="s">
        <v>938</v>
      </c>
      <c r="AZ394" t="s">
        <v>520</v>
      </c>
      <c r="BA394" t="s">
        <v>255</v>
      </c>
      <c r="BB394" t="s">
        <v>19724</v>
      </c>
      <c r="BD394" t="s">
        <v>19725</v>
      </c>
      <c r="BE394">
        <v>0</v>
      </c>
      <c r="BF394" t="s">
        <v>19726</v>
      </c>
      <c r="BG394" t="s">
        <v>19727</v>
      </c>
      <c r="BH394" t="s">
        <v>19728</v>
      </c>
      <c r="BS394">
        <v>0</v>
      </c>
      <c r="BT394">
        <v>0</v>
      </c>
      <c r="BU394">
        <v>0</v>
      </c>
      <c r="BV394">
        <v>1</v>
      </c>
      <c r="BW394">
        <v>0</v>
      </c>
      <c r="BX394">
        <v>0</v>
      </c>
      <c r="BY394">
        <v>1</v>
      </c>
      <c r="CD394" t="s">
        <v>131</v>
      </c>
      <c r="CE394">
        <v>0</v>
      </c>
      <c r="CJ394" t="s">
        <v>132</v>
      </c>
      <c r="CP394">
        <v>2904</v>
      </c>
      <c r="CQ394">
        <v>0</v>
      </c>
      <c r="CR394">
        <v>0</v>
      </c>
      <c r="CS394">
        <v>0</v>
      </c>
      <c r="CT394">
        <v>0</v>
      </c>
    </row>
    <row r="395" spans="1:98" ht="15" customHeight="1" x14ac:dyDescent="0.2">
      <c r="A395" t="s">
        <v>19018</v>
      </c>
      <c r="B395" s="1" t="s">
        <v>19027</v>
      </c>
      <c r="C395">
        <v>4915200</v>
      </c>
      <c r="G395" t="s">
        <v>575</v>
      </c>
      <c r="H395" t="s">
        <v>136</v>
      </c>
      <c r="I395" t="s">
        <v>103</v>
      </c>
      <c r="J395" t="s">
        <v>24671</v>
      </c>
      <c r="K395">
        <v>11</v>
      </c>
      <c r="L395" t="s">
        <v>23164</v>
      </c>
      <c r="M395" t="s">
        <v>24672</v>
      </c>
      <c r="N395" t="s">
        <v>24673</v>
      </c>
      <c r="O395" t="s">
        <v>24674</v>
      </c>
      <c r="P395">
        <v>676</v>
      </c>
      <c r="Q395" t="s">
        <v>23990</v>
      </c>
      <c r="R395" t="s">
        <v>23991</v>
      </c>
      <c r="S395" t="s">
        <v>24675</v>
      </c>
      <c r="T395">
        <v>37</v>
      </c>
      <c r="U395">
        <v>24</v>
      </c>
      <c r="V395">
        <v>33</v>
      </c>
      <c r="X395" t="s">
        <v>23171</v>
      </c>
      <c r="Y395" t="s">
        <v>23994</v>
      </c>
      <c r="Z395" t="s">
        <v>24676</v>
      </c>
      <c r="AA395" t="s">
        <v>24677</v>
      </c>
      <c r="AB395">
        <v>39</v>
      </c>
      <c r="AD395" t="s">
        <v>24678</v>
      </c>
      <c r="AF395" t="s">
        <v>24679</v>
      </c>
      <c r="AH395" t="s">
        <v>147</v>
      </c>
      <c r="AI395" t="s">
        <v>19172</v>
      </c>
      <c r="AJ395" t="s">
        <v>24680</v>
      </c>
      <c r="AK395" t="s">
        <v>24681</v>
      </c>
      <c r="AO395" t="s">
        <v>24682</v>
      </c>
      <c r="AQ395">
        <v>33</v>
      </c>
      <c r="AR395" t="s">
        <v>24683</v>
      </c>
      <c r="AS395" t="s">
        <v>24684</v>
      </c>
      <c r="AT395" t="s">
        <v>24685</v>
      </c>
      <c r="AU395" t="s">
        <v>24686</v>
      </c>
      <c r="AV395" t="s">
        <v>1065</v>
      </c>
      <c r="AW395" t="s">
        <v>24687</v>
      </c>
      <c r="AX395" t="s">
        <v>24688</v>
      </c>
      <c r="AY395" t="s">
        <v>24689</v>
      </c>
      <c r="AZ395" t="s">
        <v>18854</v>
      </c>
      <c r="BA395" t="s">
        <v>1797</v>
      </c>
      <c r="BB395" t="s">
        <v>24690</v>
      </c>
      <c r="BC395" t="s">
        <v>19016</v>
      </c>
      <c r="BD395" t="s">
        <v>24172</v>
      </c>
      <c r="BE395">
        <v>0</v>
      </c>
      <c r="BF395" t="s">
        <v>24691</v>
      </c>
      <c r="BG395" t="s">
        <v>24692</v>
      </c>
      <c r="BH395" t="s">
        <v>24693</v>
      </c>
      <c r="BI395" t="s">
        <v>132</v>
      </c>
      <c r="BK395" t="s">
        <v>132</v>
      </c>
      <c r="BS395">
        <v>0</v>
      </c>
      <c r="BT395">
        <v>0</v>
      </c>
      <c r="BU395">
        <v>0</v>
      </c>
      <c r="BV395">
        <v>0</v>
      </c>
      <c r="BW395">
        <v>0</v>
      </c>
      <c r="BX395">
        <v>1</v>
      </c>
      <c r="BY395">
        <v>1</v>
      </c>
      <c r="CA395" t="s">
        <v>24694</v>
      </c>
      <c r="CD395" t="s">
        <v>131</v>
      </c>
      <c r="CE395">
        <v>0</v>
      </c>
      <c r="CF395" t="s">
        <v>132</v>
      </c>
      <c r="CJ395" t="s">
        <v>132</v>
      </c>
      <c r="CK395" t="s">
        <v>132</v>
      </c>
      <c r="CP395">
        <v>5168</v>
      </c>
      <c r="CQ395">
        <v>0</v>
      </c>
      <c r="CR395">
        <v>0</v>
      </c>
      <c r="CS395">
        <v>0</v>
      </c>
      <c r="CT395">
        <v>0</v>
      </c>
    </row>
    <row r="396" spans="1:98" ht="15" customHeight="1" x14ac:dyDescent="0.2">
      <c r="A396" t="s">
        <v>31339</v>
      </c>
      <c r="B396" s="1" t="s">
        <v>1137</v>
      </c>
      <c r="C396">
        <v>2400</v>
      </c>
      <c r="G396" t="s">
        <v>575</v>
      </c>
      <c r="H396" t="s">
        <v>193</v>
      </c>
      <c r="I396" t="s">
        <v>103</v>
      </c>
      <c r="J396" t="s">
        <v>576</v>
      </c>
      <c r="K396">
        <v>2</v>
      </c>
      <c r="L396" t="s">
        <v>31340</v>
      </c>
      <c r="N396" t="s">
        <v>31341</v>
      </c>
      <c r="O396" t="s">
        <v>31342</v>
      </c>
      <c r="P396">
        <v>76</v>
      </c>
      <c r="Q396" t="s">
        <v>4112</v>
      </c>
      <c r="S396" t="s">
        <v>16370</v>
      </c>
      <c r="T396">
        <v>8</v>
      </c>
      <c r="U396">
        <v>4</v>
      </c>
      <c r="V396">
        <v>7</v>
      </c>
      <c r="Y396" t="s">
        <v>21725</v>
      </c>
      <c r="Z396" t="s">
        <v>1412</v>
      </c>
      <c r="AA396" t="s">
        <v>2463</v>
      </c>
      <c r="AB396">
        <v>16</v>
      </c>
      <c r="AD396" t="s">
        <v>1541</v>
      </c>
      <c r="AF396" t="s">
        <v>31343</v>
      </c>
      <c r="AH396" t="s">
        <v>202</v>
      </c>
      <c r="AI396" t="s">
        <v>114</v>
      </c>
      <c r="AJ396" t="s">
        <v>31344</v>
      </c>
      <c r="AK396" t="s">
        <v>31345</v>
      </c>
      <c r="AO396" t="s">
        <v>31346</v>
      </c>
      <c r="AQ396">
        <v>8</v>
      </c>
      <c r="AR396">
        <v>14</v>
      </c>
      <c r="AS396" t="s">
        <v>1583</v>
      </c>
      <c r="AT396" t="s">
        <v>31347</v>
      </c>
      <c r="AU396" t="s">
        <v>31348</v>
      </c>
      <c r="AW396" t="s">
        <v>31349</v>
      </c>
      <c r="AX396" t="s">
        <v>31350</v>
      </c>
      <c r="AY396" t="s">
        <v>1157</v>
      </c>
      <c r="AZ396" t="s">
        <v>31351</v>
      </c>
      <c r="BA396" t="s">
        <v>31352</v>
      </c>
      <c r="BB396" t="s">
        <v>31353</v>
      </c>
      <c r="BD396" t="s">
        <v>31302</v>
      </c>
      <c r="BE396">
        <v>0</v>
      </c>
      <c r="BF396" t="s">
        <v>31354</v>
      </c>
      <c r="BG396" t="s">
        <v>31355</v>
      </c>
      <c r="BH396" t="s">
        <v>31356</v>
      </c>
      <c r="BS396">
        <v>0</v>
      </c>
      <c r="BT396">
        <v>0</v>
      </c>
      <c r="BU396">
        <v>1</v>
      </c>
      <c r="BV396">
        <v>0</v>
      </c>
      <c r="BW396">
        <v>0</v>
      </c>
      <c r="BX396">
        <v>0</v>
      </c>
      <c r="BY396">
        <v>1</v>
      </c>
      <c r="CD396" t="s">
        <v>132</v>
      </c>
      <c r="CE396">
        <v>0</v>
      </c>
      <c r="CF396" t="s">
        <v>132</v>
      </c>
      <c r="CJ396" t="s">
        <v>132</v>
      </c>
      <c r="CK396" t="s">
        <v>132</v>
      </c>
      <c r="CP396">
        <v>6784</v>
      </c>
      <c r="CQ396">
        <v>0</v>
      </c>
      <c r="CR396">
        <v>0</v>
      </c>
      <c r="CS396">
        <v>0</v>
      </c>
      <c r="CT396">
        <v>0</v>
      </c>
    </row>
    <row r="397" spans="1:98" ht="15" customHeight="1" x14ac:dyDescent="0.2">
      <c r="A397" t="s">
        <v>20754</v>
      </c>
      <c r="B397" s="1" t="s">
        <v>1246</v>
      </c>
      <c r="C397">
        <v>102400</v>
      </c>
      <c r="G397" t="s">
        <v>240</v>
      </c>
      <c r="H397" t="s">
        <v>136</v>
      </c>
      <c r="I397" t="s">
        <v>241</v>
      </c>
      <c r="K397">
        <v>12</v>
      </c>
      <c r="L397" t="s">
        <v>20755</v>
      </c>
      <c r="M397" t="s">
        <v>20756</v>
      </c>
      <c r="N397" t="s">
        <v>20757</v>
      </c>
      <c r="O397" t="s">
        <v>20758</v>
      </c>
      <c r="P397">
        <v>188</v>
      </c>
      <c r="Q397" t="s">
        <v>20759</v>
      </c>
      <c r="R397" t="s">
        <v>16898</v>
      </c>
      <c r="S397" t="s">
        <v>20760</v>
      </c>
      <c r="T397">
        <v>9</v>
      </c>
      <c r="U397">
        <v>21</v>
      </c>
      <c r="V397">
        <v>17</v>
      </c>
      <c r="X397" t="s">
        <v>20761</v>
      </c>
      <c r="Y397" t="s">
        <v>20762</v>
      </c>
      <c r="Z397" t="s">
        <v>20763</v>
      </c>
      <c r="AB397">
        <v>28</v>
      </c>
      <c r="AD397" t="s">
        <v>1614</v>
      </c>
      <c r="AF397" t="s">
        <v>20764</v>
      </c>
      <c r="AH397" t="s">
        <v>147</v>
      </c>
      <c r="AI397" t="s">
        <v>147</v>
      </c>
      <c r="AJ397" t="s">
        <v>20765</v>
      </c>
      <c r="AK397" t="s">
        <v>20766</v>
      </c>
      <c r="AO397" t="s">
        <v>20767</v>
      </c>
      <c r="AQ397">
        <v>27</v>
      </c>
      <c r="AR397" t="s">
        <v>20768</v>
      </c>
      <c r="AS397">
        <v>64</v>
      </c>
      <c r="AW397" t="s">
        <v>20769</v>
      </c>
      <c r="AY397" t="s">
        <v>3178</v>
      </c>
      <c r="AZ397" t="s">
        <v>20770</v>
      </c>
      <c r="BA397" t="s">
        <v>255</v>
      </c>
      <c r="BB397" t="s">
        <v>20771</v>
      </c>
      <c r="BD397" t="s">
        <v>20772</v>
      </c>
      <c r="BE397">
        <v>0</v>
      </c>
      <c r="BF397" t="s">
        <v>20773</v>
      </c>
      <c r="BG397" t="s">
        <v>20771</v>
      </c>
      <c r="BH397" t="s">
        <v>20774</v>
      </c>
      <c r="BS397">
        <v>0</v>
      </c>
      <c r="BT397">
        <v>0</v>
      </c>
      <c r="BU397">
        <v>0</v>
      </c>
      <c r="BV397">
        <v>0</v>
      </c>
      <c r="BW397">
        <v>0</v>
      </c>
      <c r="BX397">
        <v>0</v>
      </c>
      <c r="BY397">
        <v>1</v>
      </c>
      <c r="CD397" t="s">
        <v>131</v>
      </c>
      <c r="CE397">
        <v>0</v>
      </c>
      <c r="CJ397" t="s">
        <v>132</v>
      </c>
      <c r="CP397">
        <v>3394</v>
      </c>
      <c r="CQ397">
        <v>0</v>
      </c>
      <c r="CR397">
        <v>0</v>
      </c>
      <c r="CS397">
        <v>0</v>
      </c>
      <c r="CT397">
        <v>0</v>
      </c>
    </row>
    <row r="398" spans="1:98" ht="15" customHeight="1" x14ac:dyDescent="0.2">
      <c r="A398" t="s">
        <v>17878</v>
      </c>
      <c r="B398" s="1" t="s">
        <v>306</v>
      </c>
      <c r="C398">
        <v>1600</v>
      </c>
      <c r="G398" t="s">
        <v>135</v>
      </c>
      <c r="H398" t="s">
        <v>393</v>
      </c>
      <c r="I398" t="s">
        <v>103</v>
      </c>
      <c r="J398" t="s">
        <v>17879</v>
      </c>
      <c r="K398">
        <v>4</v>
      </c>
      <c r="L398" t="s">
        <v>1760</v>
      </c>
      <c r="N398" t="s">
        <v>7746</v>
      </c>
      <c r="O398" t="s">
        <v>7747</v>
      </c>
      <c r="P398">
        <v>51</v>
      </c>
      <c r="Q398" t="s">
        <v>4352</v>
      </c>
      <c r="S398" t="s">
        <v>17880</v>
      </c>
      <c r="T398">
        <v>5</v>
      </c>
      <c r="U398">
        <v>9</v>
      </c>
      <c r="V398">
        <v>6</v>
      </c>
      <c r="Y398" t="s">
        <v>17881</v>
      </c>
      <c r="AB398">
        <v>20</v>
      </c>
      <c r="AD398" t="s">
        <v>781</v>
      </c>
      <c r="AF398" t="s">
        <v>17882</v>
      </c>
      <c r="AH398" t="s">
        <v>114</v>
      </c>
      <c r="AI398" t="s">
        <v>114</v>
      </c>
      <c r="AJ398" t="s">
        <v>17883</v>
      </c>
      <c r="AK398" t="s">
        <v>17884</v>
      </c>
      <c r="AL398" t="s">
        <v>17885</v>
      </c>
      <c r="AO398" t="s">
        <v>17886</v>
      </c>
      <c r="AQ398">
        <v>6</v>
      </c>
      <c r="AR398">
        <v>6</v>
      </c>
      <c r="AS398">
        <v>21</v>
      </c>
      <c r="AT398" t="s">
        <v>17887</v>
      </c>
      <c r="AU398" t="s">
        <v>17888</v>
      </c>
      <c r="AV398" t="s">
        <v>4644</v>
      </c>
      <c r="AW398" t="s">
        <v>4645</v>
      </c>
      <c r="AX398" t="s">
        <v>11696</v>
      </c>
      <c r="AY398" t="s">
        <v>298</v>
      </c>
      <c r="AZ398" t="s">
        <v>17889</v>
      </c>
      <c r="BA398" t="s">
        <v>426</v>
      </c>
      <c r="BB398" t="s">
        <v>17890</v>
      </c>
      <c r="BC398" t="s">
        <v>4631</v>
      </c>
      <c r="BD398" t="s">
        <v>14619</v>
      </c>
      <c r="BE398">
        <v>0</v>
      </c>
      <c r="BF398" t="s">
        <v>17891</v>
      </c>
      <c r="BG398" t="s">
        <v>17892</v>
      </c>
      <c r="BH398" t="s">
        <v>17893</v>
      </c>
      <c r="BS398">
        <v>0</v>
      </c>
      <c r="BT398">
        <v>0</v>
      </c>
      <c r="BU398">
        <v>0</v>
      </c>
      <c r="BV398">
        <v>1</v>
      </c>
      <c r="BW398">
        <v>0</v>
      </c>
      <c r="BX398">
        <v>0</v>
      </c>
      <c r="BY398">
        <v>1</v>
      </c>
      <c r="CD398" t="s">
        <v>132</v>
      </c>
      <c r="CE398">
        <v>0</v>
      </c>
      <c r="CF398" t="s">
        <v>132</v>
      </c>
      <c r="CJ398" t="s">
        <v>132</v>
      </c>
      <c r="CK398" t="s">
        <v>132</v>
      </c>
      <c r="CP398">
        <v>2171</v>
      </c>
      <c r="CQ398">
        <v>0</v>
      </c>
      <c r="CR398">
        <v>0</v>
      </c>
      <c r="CS398">
        <v>0</v>
      </c>
      <c r="CT398">
        <v>0</v>
      </c>
    </row>
    <row r="399" spans="1:98" ht="15" customHeight="1" x14ac:dyDescent="0.2">
      <c r="A399" t="s">
        <v>29328</v>
      </c>
      <c r="B399" s="1" t="s">
        <v>365</v>
      </c>
      <c r="C399">
        <v>1200</v>
      </c>
      <c r="G399" t="s">
        <v>101</v>
      </c>
      <c r="H399" t="s">
        <v>102</v>
      </c>
      <c r="I399" t="s">
        <v>103</v>
      </c>
      <c r="J399" t="s">
        <v>163</v>
      </c>
      <c r="K399">
        <v>6</v>
      </c>
      <c r="L399" t="s">
        <v>508</v>
      </c>
      <c r="N399" t="s">
        <v>1761</v>
      </c>
      <c r="O399" t="s">
        <v>3018</v>
      </c>
      <c r="P399">
        <v>32</v>
      </c>
      <c r="Q399" t="s">
        <v>5637</v>
      </c>
      <c r="S399" t="s">
        <v>29329</v>
      </c>
      <c r="T399">
        <v>2</v>
      </c>
      <c r="U399">
        <v>6</v>
      </c>
      <c r="V399">
        <v>8</v>
      </c>
      <c r="W399" t="s">
        <v>3516</v>
      </c>
      <c r="Y399" t="s">
        <v>7802</v>
      </c>
      <c r="Z399" t="s">
        <v>7586</v>
      </c>
      <c r="AA399" t="s">
        <v>29330</v>
      </c>
      <c r="AB399">
        <v>15</v>
      </c>
      <c r="AD399" t="s">
        <v>10233</v>
      </c>
      <c r="AF399" t="s">
        <v>29331</v>
      </c>
      <c r="AH399" t="s">
        <v>114</v>
      </c>
      <c r="AI399" t="s">
        <v>114</v>
      </c>
      <c r="AJ399" t="s">
        <v>29332</v>
      </c>
      <c r="AK399" t="s">
        <v>29333</v>
      </c>
      <c r="AO399" t="s">
        <v>29334</v>
      </c>
      <c r="AQ399">
        <v>5</v>
      </c>
      <c r="AR399">
        <v>5</v>
      </c>
      <c r="AS399">
        <v>17</v>
      </c>
      <c r="AT399" t="s">
        <v>19578</v>
      </c>
      <c r="AU399" t="s">
        <v>29335</v>
      </c>
      <c r="AW399" t="s">
        <v>29336</v>
      </c>
      <c r="AX399" t="s">
        <v>29337</v>
      </c>
      <c r="AY399" t="s">
        <v>16313</v>
      </c>
      <c r="AZ399" t="s">
        <v>19897</v>
      </c>
      <c r="BA399" t="s">
        <v>426</v>
      </c>
      <c r="BB399" t="s">
        <v>29338</v>
      </c>
      <c r="BD399" t="s">
        <v>28893</v>
      </c>
      <c r="BE399">
        <v>0</v>
      </c>
      <c r="BF399" t="s">
        <v>29339</v>
      </c>
      <c r="BG399" t="s">
        <v>29340</v>
      </c>
      <c r="BH399" t="s">
        <v>29341</v>
      </c>
      <c r="BI399" t="s">
        <v>132</v>
      </c>
      <c r="BS399">
        <v>0</v>
      </c>
      <c r="BT399">
        <v>0</v>
      </c>
      <c r="BU399">
        <v>1</v>
      </c>
      <c r="BV399">
        <v>0</v>
      </c>
      <c r="BW399">
        <v>0</v>
      </c>
      <c r="BX399">
        <v>0</v>
      </c>
      <c r="BY399">
        <v>1</v>
      </c>
      <c r="CD399" t="s">
        <v>132</v>
      </c>
      <c r="CE399">
        <v>0</v>
      </c>
      <c r="CF399" t="s">
        <v>132</v>
      </c>
      <c r="CJ399" t="s">
        <v>132</v>
      </c>
      <c r="CK399" t="s">
        <v>132</v>
      </c>
      <c r="CP399">
        <v>6011</v>
      </c>
      <c r="CQ399">
        <v>0</v>
      </c>
      <c r="CR399">
        <v>0</v>
      </c>
      <c r="CS399">
        <v>0</v>
      </c>
      <c r="CT399">
        <v>0</v>
      </c>
    </row>
    <row r="400" spans="1:98" ht="15" customHeight="1" x14ac:dyDescent="0.2">
      <c r="A400" t="s">
        <v>24634</v>
      </c>
      <c r="B400" s="1" t="s">
        <v>306</v>
      </c>
      <c r="C400">
        <v>1600</v>
      </c>
      <c r="G400" t="s">
        <v>575</v>
      </c>
      <c r="H400" t="s">
        <v>102</v>
      </c>
      <c r="I400" t="s">
        <v>701</v>
      </c>
      <c r="J400" t="s">
        <v>1075</v>
      </c>
      <c r="K400">
        <v>3</v>
      </c>
      <c r="L400" t="s">
        <v>24635</v>
      </c>
      <c r="N400" t="s">
        <v>2391</v>
      </c>
      <c r="O400" t="s">
        <v>2657</v>
      </c>
      <c r="P400">
        <v>52</v>
      </c>
      <c r="Q400" t="s">
        <v>5088</v>
      </c>
      <c r="S400" t="s">
        <v>24636</v>
      </c>
      <c r="T400">
        <v>4</v>
      </c>
      <c r="U400">
        <v>9</v>
      </c>
      <c r="V400">
        <v>3</v>
      </c>
      <c r="AC400" t="s">
        <v>1080</v>
      </c>
      <c r="AD400" t="s">
        <v>249</v>
      </c>
      <c r="AF400" t="s">
        <v>24637</v>
      </c>
      <c r="AH400" t="s">
        <v>114</v>
      </c>
      <c r="AI400" t="s">
        <v>114</v>
      </c>
      <c r="AJ400" t="s">
        <v>24638</v>
      </c>
      <c r="AK400" t="s">
        <v>24639</v>
      </c>
      <c r="AO400" t="s">
        <v>24640</v>
      </c>
      <c r="AQ400">
        <v>6</v>
      </c>
      <c r="AR400">
        <v>8</v>
      </c>
      <c r="AS400">
        <v>22</v>
      </c>
      <c r="AT400" t="s">
        <v>24641</v>
      </c>
      <c r="AU400" t="s">
        <v>24642</v>
      </c>
      <c r="AV400" t="s">
        <v>1087</v>
      </c>
      <c r="AW400" t="s">
        <v>24643</v>
      </c>
      <c r="AX400" t="s">
        <v>24644</v>
      </c>
      <c r="AY400" t="s">
        <v>669</v>
      </c>
      <c r="AZ400" t="s">
        <v>24645</v>
      </c>
      <c r="BA400" t="s">
        <v>24646</v>
      </c>
      <c r="BB400" t="s">
        <v>24647</v>
      </c>
      <c r="BD400" t="s">
        <v>24172</v>
      </c>
      <c r="BE400">
        <v>0</v>
      </c>
      <c r="BF400" t="s">
        <v>24648</v>
      </c>
      <c r="BG400" t="s">
        <v>24649</v>
      </c>
      <c r="BH400" t="s">
        <v>24650</v>
      </c>
      <c r="BI400" t="s">
        <v>132</v>
      </c>
      <c r="BK400" t="s">
        <v>132</v>
      </c>
      <c r="BS400">
        <v>0</v>
      </c>
      <c r="BT400">
        <v>0</v>
      </c>
      <c r="BU400">
        <v>0</v>
      </c>
      <c r="BV400">
        <v>0</v>
      </c>
      <c r="BW400">
        <v>0</v>
      </c>
      <c r="BX400">
        <v>0</v>
      </c>
      <c r="BY400">
        <v>1</v>
      </c>
      <c r="CD400" t="s">
        <v>131</v>
      </c>
      <c r="CE400">
        <v>0</v>
      </c>
      <c r="CF400" t="s">
        <v>132</v>
      </c>
      <c r="CJ400" t="s">
        <v>132</v>
      </c>
      <c r="CK400" t="s">
        <v>132</v>
      </c>
      <c r="CP400">
        <v>5165</v>
      </c>
      <c r="CQ400">
        <v>0</v>
      </c>
      <c r="CR400">
        <v>0</v>
      </c>
      <c r="CS400">
        <v>0</v>
      </c>
      <c r="CT400">
        <v>0</v>
      </c>
    </row>
    <row r="401" spans="1:98" ht="15" customHeight="1" x14ac:dyDescent="0.2">
      <c r="A401" t="s">
        <v>1074</v>
      </c>
      <c r="B401" s="1" t="s">
        <v>283</v>
      </c>
      <c r="C401">
        <v>600</v>
      </c>
      <c r="G401" t="s">
        <v>923</v>
      </c>
      <c r="H401" t="s">
        <v>393</v>
      </c>
      <c r="I401" t="s">
        <v>701</v>
      </c>
      <c r="J401" t="s">
        <v>1075</v>
      </c>
      <c r="K401">
        <v>3</v>
      </c>
      <c r="L401" t="s">
        <v>1076</v>
      </c>
      <c r="N401" t="s">
        <v>1077</v>
      </c>
      <c r="O401" t="s">
        <v>1078</v>
      </c>
      <c r="P401">
        <v>19</v>
      </c>
      <c r="Q401" t="s">
        <v>336</v>
      </c>
      <c r="S401" t="s">
        <v>1079</v>
      </c>
      <c r="T401">
        <v>3</v>
      </c>
      <c r="U401">
        <v>6</v>
      </c>
      <c r="V401">
        <v>1</v>
      </c>
      <c r="AC401" t="s">
        <v>1080</v>
      </c>
      <c r="AD401" t="s">
        <v>249</v>
      </c>
      <c r="AF401" t="s">
        <v>1081</v>
      </c>
      <c r="AH401" t="s">
        <v>114</v>
      </c>
      <c r="AI401" t="s">
        <v>114</v>
      </c>
      <c r="AJ401" t="s">
        <v>1082</v>
      </c>
      <c r="AK401" t="s">
        <v>1083</v>
      </c>
      <c r="AO401" t="s">
        <v>1084</v>
      </c>
      <c r="AQ401">
        <v>2</v>
      </c>
      <c r="AR401">
        <v>1</v>
      </c>
      <c r="AS401">
        <v>14</v>
      </c>
      <c r="AT401" t="s">
        <v>1085</v>
      </c>
      <c r="AU401" t="s">
        <v>1086</v>
      </c>
      <c r="AV401" t="s">
        <v>1087</v>
      </c>
      <c r="AW401" t="s">
        <v>1088</v>
      </c>
      <c r="AX401" t="s">
        <v>1089</v>
      </c>
      <c r="AY401" t="s">
        <v>669</v>
      </c>
      <c r="AZ401" t="s">
        <v>1090</v>
      </c>
      <c r="BA401" t="s">
        <v>1091</v>
      </c>
      <c r="BB401" t="s">
        <v>1092</v>
      </c>
      <c r="BD401" t="s">
        <v>128</v>
      </c>
      <c r="BE401">
        <v>0</v>
      </c>
      <c r="BF401" t="s">
        <v>1093</v>
      </c>
      <c r="BG401" t="s">
        <v>1094</v>
      </c>
      <c r="BH401" t="s">
        <v>1095</v>
      </c>
      <c r="BS401">
        <v>0</v>
      </c>
      <c r="BT401">
        <v>0</v>
      </c>
      <c r="BU401">
        <v>0</v>
      </c>
      <c r="BV401">
        <v>0</v>
      </c>
      <c r="BW401">
        <v>0</v>
      </c>
      <c r="BX401">
        <v>0</v>
      </c>
      <c r="BY401">
        <v>1</v>
      </c>
      <c r="CD401" t="s">
        <v>131</v>
      </c>
      <c r="CE401">
        <v>0</v>
      </c>
      <c r="CJ401" t="s">
        <v>132</v>
      </c>
      <c r="CO401" t="str">
        <f>HYPERLINK("http://www.d20pfsrd.com/bestiary/monster-listings/humanoids/dark-creeper","Dark Creeper")</f>
        <v>Dark Creeper</v>
      </c>
      <c r="CP401">
        <v>72</v>
      </c>
      <c r="CQ401">
        <v>0</v>
      </c>
      <c r="CR401">
        <v>0</v>
      </c>
      <c r="CS401">
        <v>0</v>
      </c>
      <c r="CT401">
        <v>0</v>
      </c>
    </row>
    <row r="402" spans="1:98" ht="15" customHeight="1" x14ac:dyDescent="0.2">
      <c r="A402" t="s">
        <v>24651</v>
      </c>
      <c r="B402" s="1" t="s">
        <v>1117</v>
      </c>
      <c r="C402">
        <v>400</v>
      </c>
      <c r="G402" t="s">
        <v>923</v>
      </c>
      <c r="H402" t="s">
        <v>393</v>
      </c>
      <c r="I402" t="s">
        <v>701</v>
      </c>
      <c r="J402" t="s">
        <v>1075</v>
      </c>
      <c r="K402">
        <v>4</v>
      </c>
      <c r="L402" t="s">
        <v>1076</v>
      </c>
      <c r="N402" t="s">
        <v>945</v>
      </c>
      <c r="O402" t="s">
        <v>8454</v>
      </c>
      <c r="P402">
        <v>13</v>
      </c>
      <c r="Q402" t="s">
        <v>1718</v>
      </c>
      <c r="S402" t="s">
        <v>24652</v>
      </c>
      <c r="T402">
        <v>2</v>
      </c>
      <c r="U402">
        <v>7</v>
      </c>
      <c r="V402">
        <v>0</v>
      </c>
      <c r="AC402" t="s">
        <v>1080</v>
      </c>
      <c r="AD402" t="s">
        <v>249</v>
      </c>
      <c r="AF402" t="s">
        <v>24653</v>
      </c>
      <c r="AH402" t="s">
        <v>114</v>
      </c>
      <c r="AI402" t="s">
        <v>114</v>
      </c>
      <c r="AJ402" t="s">
        <v>24654</v>
      </c>
      <c r="AO402" t="s">
        <v>24655</v>
      </c>
      <c r="AQ402">
        <v>1</v>
      </c>
      <c r="AR402">
        <v>0</v>
      </c>
      <c r="AS402">
        <v>14</v>
      </c>
      <c r="AT402" t="s">
        <v>1734</v>
      </c>
      <c r="AU402" t="s">
        <v>24656</v>
      </c>
      <c r="AV402" t="s">
        <v>1087</v>
      </c>
      <c r="AW402" t="s">
        <v>1088</v>
      </c>
      <c r="AX402" t="s">
        <v>1109</v>
      </c>
      <c r="AY402" t="s">
        <v>669</v>
      </c>
      <c r="AZ402" t="s">
        <v>24657</v>
      </c>
      <c r="BA402" t="s">
        <v>24658</v>
      </c>
      <c r="BB402" t="s">
        <v>24659</v>
      </c>
      <c r="BD402" t="s">
        <v>24172</v>
      </c>
      <c r="BE402">
        <v>0</v>
      </c>
      <c r="BF402" t="s">
        <v>24660</v>
      </c>
      <c r="BG402" t="s">
        <v>24661</v>
      </c>
      <c r="BH402" t="s">
        <v>24662</v>
      </c>
      <c r="BI402" t="s">
        <v>132</v>
      </c>
      <c r="BK402" t="s">
        <v>132</v>
      </c>
      <c r="BS402">
        <v>0</v>
      </c>
      <c r="BT402">
        <v>0</v>
      </c>
      <c r="BU402">
        <v>0</v>
      </c>
      <c r="BV402">
        <v>0</v>
      </c>
      <c r="BW402">
        <v>0</v>
      </c>
      <c r="BX402">
        <v>0</v>
      </c>
      <c r="BY402">
        <v>1</v>
      </c>
      <c r="CD402" t="s">
        <v>131</v>
      </c>
      <c r="CE402">
        <v>0</v>
      </c>
      <c r="CF402" t="s">
        <v>132</v>
      </c>
      <c r="CJ402" t="s">
        <v>132</v>
      </c>
      <c r="CK402" t="s">
        <v>132</v>
      </c>
      <c r="CP402">
        <v>5166</v>
      </c>
      <c r="CQ402">
        <v>0</v>
      </c>
      <c r="CR402">
        <v>0</v>
      </c>
      <c r="CS402">
        <v>0</v>
      </c>
      <c r="CT402">
        <v>0</v>
      </c>
    </row>
    <row r="403" spans="1:98" ht="15" customHeight="1" x14ac:dyDescent="0.2">
      <c r="A403" t="s">
        <v>4257</v>
      </c>
      <c r="B403" s="1" t="s">
        <v>633</v>
      </c>
      <c r="C403">
        <v>4800</v>
      </c>
      <c r="G403" t="s">
        <v>135</v>
      </c>
      <c r="H403" t="s">
        <v>193</v>
      </c>
      <c r="I403" t="s">
        <v>137</v>
      </c>
      <c r="K403">
        <v>5</v>
      </c>
      <c r="L403" t="s">
        <v>4258</v>
      </c>
      <c r="N403" t="s">
        <v>4259</v>
      </c>
      <c r="O403" t="s">
        <v>4260</v>
      </c>
      <c r="P403">
        <v>85</v>
      </c>
      <c r="Q403" t="s">
        <v>906</v>
      </c>
      <c r="S403" t="s">
        <v>32226</v>
      </c>
      <c r="T403">
        <v>7</v>
      </c>
      <c r="U403">
        <v>10</v>
      </c>
      <c r="V403">
        <v>9</v>
      </c>
      <c r="W403" s="6" t="s">
        <v>32233</v>
      </c>
      <c r="X403" t="s">
        <v>4261</v>
      </c>
      <c r="Z403" t="s">
        <v>837</v>
      </c>
      <c r="AD403" t="s">
        <v>376</v>
      </c>
      <c r="AF403" t="s">
        <v>4262</v>
      </c>
      <c r="AH403" t="s">
        <v>202</v>
      </c>
      <c r="AI403" t="s">
        <v>114</v>
      </c>
      <c r="AL403" t="s">
        <v>4263</v>
      </c>
      <c r="AO403" t="s">
        <v>4264</v>
      </c>
      <c r="AQ403">
        <v>7</v>
      </c>
      <c r="AR403">
        <v>10</v>
      </c>
      <c r="AS403" t="s">
        <v>4265</v>
      </c>
      <c r="AT403" t="s">
        <v>4266</v>
      </c>
      <c r="AU403" t="s">
        <v>4267</v>
      </c>
      <c r="AW403" t="s">
        <v>1516</v>
      </c>
      <c r="AY403" t="s">
        <v>669</v>
      </c>
      <c r="AZ403" t="s">
        <v>4268</v>
      </c>
      <c r="BA403" t="s">
        <v>426</v>
      </c>
      <c r="BB403" t="s">
        <v>4269</v>
      </c>
      <c r="BC403" t="s">
        <v>4270</v>
      </c>
      <c r="BD403" t="s">
        <v>128</v>
      </c>
      <c r="BE403">
        <v>0</v>
      </c>
      <c r="BF403" t="s">
        <v>4271</v>
      </c>
      <c r="BG403" t="s">
        <v>4272</v>
      </c>
      <c r="BH403" t="s">
        <v>4273</v>
      </c>
      <c r="BS403">
        <v>0</v>
      </c>
      <c r="BT403">
        <v>0</v>
      </c>
      <c r="BU403">
        <v>0</v>
      </c>
      <c r="BV403">
        <v>0</v>
      </c>
      <c r="BW403">
        <v>0</v>
      </c>
      <c r="BX403">
        <v>0</v>
      </c>
      <c r="BY403">
        <v>1</v>
      </c>
      <c r="CD403" t="s">
        <v>131</v>
      </c>
      <c r="CE403">
        <v>0</v>
      </c>
      <c r="CJ403" t="s">
        <v>132</v>
      </c>
      <c r="CO403" t="str">
        <f>HYPERLINK("http://www.d20pfsrd.com/bestiary/monster-listings/aberrations/naga/dark","Naga, Dark")</f>
        <v>Naga, Dark</v>
      </c>
      <c r="CP403">
        <v>275</v>
      </c>
      <c r="CQ403">
        <v>0</v>
      </c>
      <c r="CR403">
        <v>0</v>
      </c>
      <c r="CS403">
        <v>0</v>
      </c>
      <c r="CT403">
        <v>0</v>
      </c>
    </row>
    <row r="404" spans="1:98" ht="15" customHeight="1" x14ac:dyDescent="0.2">
      <c r="A404" t="s">
        <v>8452</v>
      </c>
      <c r="B404" s="1" t="s">
        <v>239</v>
      </c>
      <c r="C404">
        <v>800</v>
      </c>
      <c r="G404" t="s">
        <v>575</v>
      </c>
      <c r="H404" t="s">
        <v>393</v>
      </c>
      <c r="I404" t="s">
        <v>701</v>
      </c>
      <c r="J404" t="s">
        <v>1075</v>
      </c>
      <c r="K404">
        <v>4</v>
      </c>
      <c r="L404" t="s">
        <v>8453</v>
      </c>
      <c r="N404" t="s">
        <v>945</v>
      </c>
      <c r="O404" t="s">
        <v>8454</v>
      </c>
      <c r="P404">
        <v>22</v>
      </c>
      <c r="Q404" t="s">
        <v>527</v>
      </c>
      <c r="S404" t="s">
        <v>8455</v>
      </c>
      <c r="T404">
        <v>2</v>
      </c>
      <c r="U404">
        <v>8</v>
      </c>
      <c r="V404">
        <v>1</v>
      </c>
      <c r="AC404" t="s">
        <v>1080</v>
      </c>
      <c r="AD404" t="s">
        <v>249</v>
      </c>
      <c r="AF404" t="s">
        <v>8456</v>
      </c>
      <c r="AH404" t="s">
        <v>114</v>
      </c>
      <c r="AI404" t="s">
        <v>114</v>
      </c>
      <c r="AJ404" t="s">
        <v>8457</v>
      </c>
      <c r="AK404" t="s">
        <v>8458</v>
      </c>
      <c r="AO404" t="s">
        <v>8459</v>
      </c>
      <c r="AQ404">
        <v>3</v>
      </c>
      <c r="AR404">
        <v>1</v>
      </c>
      <c r="AS404">
        <v>15</v>
      </c>
      <c r="AT404" t="s">
        <v>8460</v>
      </c>
      <c r="AU404" t="s">
        <v>8461</v>
      </c>
      <c r="AV404" t="s">
        <v>8462</v>
      </c>
      <c r="AW404" t="s">
        <v>1088</v>
      </c>
      <c r="AX404" t="s">
        <v>8463</v>
      </c>
      <c r="AY404" t="s">
        <v>669</v>
      </c>
      <c r="AZ404" t="s">
        <v>8464</v>
      </c>
      <c r="BA404" t="s">
        <v>8465</v>
      </c>
      <c r="BB404" t="s">
        <v>8466</v>
      </c>
      <c r="BD404" t="s">
        <v>7316</v>
      </c>
      <c r="BE404">
        <v>0</v>
      </c>
      <c r="BF404" t="s">
        <v>8467</v>
      </c>
      <c r="BG404" t="s">
        <v>8468</v>
      </c>
      <c r="BH404" t="s">
        <v>8469</v>
      </c>
      <c r="BS404">
        <v>0</v>
      </c>
      <c r="BT404">
        <v>0</v>
      </c>
      <c r="BU404">
        <v>0</v>
      </c>
      <c r="BV404">
        <v>0</v>
      </c>
      <c r="BW404">
        <v>0</v>
      </c>
      <c r="BX404">
        <v>0</v>
      </c>
      <c r="BY404">
        <v>1</v>
      </c>
      <c r="CD404" t="s">
        <v>131</v>
      </c>
      <c r="CE404">
        <v>0</v>
      </c>
      <c r="CJ404" t="s">
        <v>132</v>
      </c>
      <c r="CO404" t="str">
        <f>HYPERLINK("http://www.d20pfsrd.com/bestiary/monster-listings/humanoids/dark-slayer","Dark Slayer")</f>
        <v>Dark Slayer</v>
      </c>
      <c r="CP404">
        <v>1151</v>
      </c>
      <c r="CQ404">
        <v>0</v>
      </c>
      <c r="CR404">
        <v>0</v>
      </c>
      <c r="CS404">
        <v>0</v>
      </c>
      <c r="CT404">
        <v>0</v>
      </c>
    </row>
    <row r="405" spans="1:98" ht="15" customHeight="1" x14ac:dyDescent="0.2">
      <c r="A405" t="s">
        <v>30498</v>
      </c>
      <c r="B405" s="1" t="s">
        <v>239</v>
      </c>
      <c r="C405">
        <v>800</v>
      </c>
      <c r="G405" t="s">
        <v>240</v>
      </c>
      <c r="H405" t="s">
        <v>193</v>
      </c>
      <c r="I405" t="s">
        <v>284</v>
      </c>
      <c r="K405">
        <v>0</v>
      </c>
      <c r="L405" t="s">
        <v>618</v>
      </c>
      <c r="N405" t="s">
        <v>509</v>
      </c>
      <c r="O405" t="s">
        <v>619</v>
      </c>
      <c r="P405">
        <v>26</v>
      </c>
      <c r="Q405" t="s">
        <v>3715</v>
      </c>
      <c r="S405" t="s">
        <v>12109</v>
      </c>
      <c r="T405">
        <v>6</v>
      </c>
      <c r="U405">
        <v>1</v>
      </c>
      <c r="V405">
        <v>1</v>
      </c>
      <c r="Z405" t="s">
        <v>5046</v>
      </c>
      <c r="AC405" t="s">
        <v>2419</v>
      </c>
      <c r="AD405" t="s">
        <v>249</v>
      </c>
      <c r="AF405" t="s">
        <v>30499</v>
      </c>
      <c r="AH405" t="s">
        <v>202</v>
      </c>
      <c r="AI405" t="s">
        <v>114</v>
      </c>
      <c r="AJ405" t="s">
        <v>30500</v>
      </c>
      <c r="AO405" t="s">
        <v>30501</v>
      </c>
      <c r="AQ405">
        <v>3</v>
      </c>
      <c r="AR405">
        <v>8</v>
      </c>
      <c r="AS405" t="s">
        <v>1022</v>
      </c>
      <c r="AY405" t="s">
        <v>669</v>
      </c>
      <c r="AZ405" t="s">
        <v>30502</v>
      </c>
      <c r="BA405" t="s">
        <v>255</v>
      </c>
      <c r="BB405" t="s">
        <v>30503</v>
      </c>
      <c r="BC405" t="s">
        <v>613</v>
      </c>
      <c r="BD405" t="s">
        <v>30472</v>
      </c>
      <c r="BE405">
        <v>0</v>
      </c>
      <c r="BG405" t="s">
        <v>30504</v>
      </c>
      <c r="BH405" t="s">
        <v>30505</v>
      </c>
      <c r="BI405" t="s">
        <v>132</v>
      </c>
      <c r="BS405">
        <v>0</v>
      </c>
      <c r="BT405">
        <v>0</v>
      </c>
      <c r="BU405">
        <v>0</v>
      </c>
      <c r="BV405">
        <v>0</v>
      </c>
      <c r="BW405">
        <v>0</v>
      </c>
      <c r="BX405">
        <v>0</v>
      </c>
      <c r="BY405">
        <v>1</v>
      </c>
      <c r="CD405" t="s">
        <v>132</v>
      </c>
      <c r="CE405">
        <v>0</v>
      </c>
      <c r="CF405" t="s">
        <v>132</v>
      </c>
      <c r="CJ405" t="s">
        <v>132</v>
      </c>
      <c r="CK405" t="s">
        <v>132</v>
      </c>
      <c r="CP405">
        <v>6428</v>
      </c>
      <c r="CQ405">
        <v>0</v>
      </c>
      <c r="CR405">
        <v>0</v>
      </c>
      <c r="CS405">
        <v>0</v>
      </c>
      <c r="CT405">
        <v>0</v>
      </c>
    </row>
    <row r="406" spans="1:98" ht="15" customHeight="1" x14ac:dyDescent="0.2">
      <c r="A406" t="s">
        <v>1096</v>
      </c>
      <c r="B406" s="1" t="s">
        <v>365</v>
      </c>
      <c r="C406">
        <v>1200</v>
      </c>
      <c r="G406" t="s">
        <v>923</v>
      </c>
      <c r="H406" t="s">
        <v>102</v>
      </c>
      <c r="I406" t="s">
        <v>701</v>
      </c>
      <c r="J406" t="s">
        <v>1075</v>
      </c>
      <c r="K406">
        <v>4</v>
      </c>
      <c r="L406" t="s">
        <v>1097</v>
      </c>
      <c r="N406" t="s">
        <v>1098</v>
      </c>
      <c r="O406" t="s">
        <v>1099</v>
      </c>
      <c r="P406">
        <v>39</v>
      </c>
      <c r="Q406" t="s">
        <v>1100</v>
      </c>
      <c r="S406" t="s">
        <v>1101</v>
      </c>
      <c r="T406">
        <v>4</v>
      </c>
      <c r="U406">
        <v>9</v>
      </c>
      <c r="V406">
        <v>2</v>
      </c>
      <c r="AC406" t="s">
        <v>1080</v>
      </c>
      <c r="AD406" t="s">
        <v>249</v>
      </c>
      <c r="AF406" t="s">
        <v>1102</v>
      </c>
      <c r="AH406" t="s">
        <v>114</v>
      </c>
      <c r="AI406" t="s">
        <v>114</v>
      </c>
      <c r="AJ406" t="s">
        <v>1103</v>
      </c>
      <c r="AK406" t="s">
        <v>1104</v>
      </c>
      <c r="AO406" t="s">
        <v>1105</v>
      </c>
      <c r="AQ406">
        <v>4</v>
      </c>
      <c r="AR406">
        <v>6</v>
      </c>
      <c r="AS406">
        <v>20</v>
      </c>
      <c r="AT406" t="s">
        <v>1106</v>
      </c>
      <c r="AU406" t="s">
        <v>1107</v>
      </c>
      <c r="AV406" t="s">
        <v>1087</v>
      </c>
      <c r="AW406" t="s">
        <v>1108</v>
      </c>
      <c r="AX406" t="s">
        <v>1109</v>
      </c>
      <c r="AY406" t="s">
        <v>669</v>
      </c>
      <c r="AZ406" t="s">
        <v>1110</v>
      </c>
      <c r="BA406" t="s">
        <v>1111</v>
      </c>
      <c r="BB406" t="s">
        <v>1112</v>
      </c>
      <c r="BD406" t="s">
        <v>128</v>
      </c>
      <c r="BE406">
        <v>0</v>
      </c>
      <c r="BF406" t="s">
        <v>1113</v>
      </c>
      <c r="BG406" t="s">
        <v>1114</v>
      </c>
      <c r="BH406" t="s">
        <v>1115</v>
      </c>
      <c r="BS406">
        <v>0</v>
      </c>
      <c r="BT406">
        <v>0</v>
      </c>
      <c r="BU406">
        <v>0</v>
      </c>
      <c r="BV406">
        <v>0</v>
      </c>
      <c r="BW406">
        <v>0</v>
      </c>
      <c r="BX406">
        <v>0</v>
      </c>
      <c r="BY406">
        <v>1</v>
      </c>
      <c r="CD406" t="s">
        <v>131</v>
      </c>
      <c r="CE406">
        <v>0</v>
      </c>
      <c r="CJ406" t="s">
        <v>132</v>
      </c>
      <c r="CO406" t="str">
        <f>HYPERLINK("http://www.d20pfsrd.com/bestiary/monster-listings/humanoids/dark-stalker","Dark Stalker")</f>
        <v>Dark Stalker</v>
      </c>
      <c r="CP406">
        <v>73</v>
      </c>
      <c r="CQ406">
        <v>0</v>
      </c>
      <c r="CR406">
        <v>0</v>
      </c>
      <c r="CS406">
        <v>0</v>
      </c>
      <c r="CT406">
        <v>0</v>
      </c>
    </row>
    <row r="407" spans="1:98" ht="15" customHeight="1" x14ac:dyDescent="0.2">
      <c r="A407" t="s">
        <v>13626</v>
      </c>
      <c r="B407" s="1" t="s">
        <v>1918</v>
      </c>
      <c r="C407">
        <v>19200</v>
      </c>
      <c r="G407" t="s">
        <v>575</v>
      </c>
      <c r="H407" t="s">
        <v>136</v>
      </c>
      <c r="I407" t="s">
        <v>137</v>
      </c>
      <c r="K407">
        <v>7</v>
      </c>
      <c r="L407" t="s">
        <v>13627</v>
      </c>
      <c r="M407" t="s">
        <v>13628</v>
      </c>
      <c r="N407" t="s">
        <v>9401</v>
      </c>
      <c r="O407" t="s">
        <v>9402</v>
      </c>
      <c r="P407">
        <v>161</v>
      </c>
      <c r="Q407" t="s">
        <v>7729</v>
      </c>
      <c r="S407" t="s">
        <v>13629</v>
      </c>
      <c r="T407">
        <v>11</v>
      </c>
      <c r="U407">
        <v>9</v>
      </c>
      <c r="V407">
        <v>13</v>
      </c>
      <c r="Y407" t="s">
        <v>13630</v>
      </c>
      <c r="Z407" t="s">
        <v>13631</v>
      </c>
      <c r="AD407" t="s">
        <v>249</v>
      </c>
      <c r="AF407" t="s">
        <v>13632</v>
      </c>
      <c r="AH407" t="s">
        <v>147</v>
      </c>
      <c r="AI407" t="s">
        <v>147</v>
      </c>
      <c r="AJ407" t="s">
        <v>13633</v>
      </c>
      <c r="AK407" t="s">
        <v>13634</v>
      </c>
      <c r="AO407" t="s">
        <v>13635</v>
      </c>
      <c r="AQ407">
        <v>10</v>
      </c>
      <c r="AR407" t="s">
        <v>7492</v>
      </c>
      <c r="AS407" t="s">
        <v>10558</v>
      </c>
      <c r="AT407" t="s">
        <v>13636</v>
      </c>
      <c r="AU407" t="s">
        <v>13637</v>
      </c>
      <c r="AV407" t="s">
        <v>13638</v>
      </c>
      <c r="AW407" t="s">
        <v>3309</v>
      </c>
      <c r="AY407" t="s">
        <v>13639</v>
      </c>
      <c r="AZ407" t="s">
        <v>2953</v>
      </c>
      <c r="BA407" t="s">
        <v>426</v>
      </c>
      <c r="BB407" t="s">
        <v>13640</v>
      </c>
      <c r="BD407" t="s">
        <v>13641</v>
      </c>
      <c r="BE407">
        <v>0</v>
      </c>
      <c r="BF407" t="s">
        <v>13642</v>
      </c>
      <c r="BG407" t="s">
        <v>13643</v>
      </c>
      <c r="BH407" t="s">
        <v>13644</v>
      </c>
      <c r="BS407">
        <v>0</v>
      </c>
      <c r="BT407">
        <v>0</v>
      </c>
      <c r="BU407">
        <v>0</v>
      </c>
      <c r="BV407">
        <v>0</v>
      </c>
      <c r="BW407">
        <v>0</v>
      </c>
      <c r="BX407">
        <v>0</v>
      </c>
      <c r="BY407">
        <v>1</v>
      </c>
      <c r="CD407" t="s">
        <v>131</v>
      </c>
      <c r="CE407">
        <v>0</v>
      </c>
      <c r="CJ407" t="s">
        <v>132</v>
      </c>
      <c r="CP407">
        <v>1703</v>
      </c>
      <c r="CQ407">
        <v>0</v>
      </c>
      <c r="CR407">
        <v>0</v>
      </c>
      <c r="CS407">
        <v>0</v>
      </c>
      <c r="CT407">
        <v>0</v>
      </c>
    </row>
    <row r="408" spans="1:98" ht="15" customHeight="1" x14ac:dyDescent="0.2">
      <c r="A408" t="s">
        <v>1116</v>
      </c>
      <c r="B408" s="1" t="s">
        <v>1117</v>
      </c>
      <c r="C408">
        <v>400</v>
      </c>
      <c r="G408" t="s">
        <v>240</v>
      </c>
      <c r="H408" t="s">
        <v>393</v>
      </c>
      <c r="I408" t="s">
        <v>261</v>
      </c>
      <c r="K408">
        <v>6</v>
      </c>
      <c r="L408" t="s">
        <v>1118</v>
      </c>
      <c r="N408" t="s">
        <v>1119</v>
      </c>
      <c r="O408" t="s">
        <v>1120</v>
      </c>
      <c r="P408">
        <v>15</v>
      </c>
      <c r="Q408" t="s">
        <v>1121</v>
      </c>
      <c r="S408" t="s">
        <v>1122</v>
      </c>
      <c r="T408">
        <v>5</v>
      </c>
      <c r="U408">
        <v>5</v>
      </c>
      <c r="V408">
        <v>0</v>
      </c>
      <c r="AD408" t="s">
        <v>1123</v>
      </c>
      <c r="AF408" t="s">
        <v>1124</v>
      </c>
      <c r="AH408" t="s">
        <v>114</v>
      </c>
      <c r="AI408" t="s">
        <v>114</v>
      </c>
      <c r="AJ408" t="s">
        <v>1125</v>
      </c>
      <c r="AK408" t="s">
        <v>1126</v>
      </c>
      <c r="AO408" t="s">
        <v>1127</v>
      </c>
      <c r="AQ408">
        <v>2</v>
      </c>
      <c r="AR408" t="s">
        <v>1128</v>
      </c>
      <c r="AS408" t="s">
        <v>1129</v>
      </c>
      <c r="AT408" t="s">
        <v>404</v>
      </c>
      <c r="AU408" t="s">
        <v>1130</v>
      </c>
      <c r="AV408" t="s">
        <v>1131</v>
      </c>
      <c r="AY408" t="s">
        <v>669</v>
      </c>
      <c r="AZ408" t="s">
        <v>1132</v>
      </c>
      <c r="BA408" t="s">
        <v>255</v>
      </c>
      <c r="BB408" t="s">
        <v>1133</v>
      </c>
      <c r="BD408" t="s">
        <v>128</v>
      </c>
      <c r="BE408">
        <v>0</v>
      </c>
      <c r="BG408" t="s">
        <v>1134</v>
      </c>
      <c r="BH408" t="s">
        <v>1135</v>
      </c>
      <c r="BS408">
        <v>0</v>
      </c>
      <c r="BT408">
        <v>0</v>
      </c>
      <c r="BU408">
        <v>1</v>
      </c>
      <c r="BV408">
        <v>0</v>
      </c>
      <c r="BW408">
        <v>0</v>
      </c>
      <c r="BX408">
        <v>0</v>
      </c>
      <c r="BY408">
        <v>1</v>
      </c>
      <c r="CD408" t="s">
        <v>131</v>
      </c>
      <c r="CE408">
        <v>0</v>
      </c>
      <c r="CJ408" t="s">
        <v>132</v>
      </c>
      <c r="CO408" t="str">
        <f>HYPERLINK("http://www.d20pfsrd.com/bestiary/monster-listings/magical-beasts/darkmantle","Darkmantle")</f>
        <v>Darkmantle</v>
      </c>
      <c r="CP408">
        <v>74</v>
      </c>
      <c r="CQ408">
        <v>0</v>
      </c>
      <c r="CR408">
        <v>0</v>
      </c>
      <c r="CS408">
        <v>0</v>
      </c>
      <c r="CT408">
        <v>0</v>
      </c>
    </row>
    <row r="409" spans="1:98" ht="15" customHeight="1" x14ac:dyDescent="0.2">
      <c r="A409" t="s">
        <v>12398</v>
      </c>
      <c r="B409" s="1" t="s">
        <v>633</v>
      </c>
      <c r="C409">
        <v>4800</v>
      </c>
      <c r="G409" t="s">
        <v>1053</v>
      </c>
      <c r="H409" t="s">
        <v>193</v>
      </c>
      <c r="I409" t="s">
        <v>1555</v>
      </c>
      <c r="K409">
        <v>7</v>
      </c>
      <c r="L409" t="s">
        <v>3114</v>
      </c>
      <c r="M409" t="s">
        <v>12399</v>
      </c>
      <c r="N409" t="s">
        <v>4466</v>
      </c>
      <c r="O409" t="s">
        <v>9454</v>
      </c>
      <c r="P409">
        <v>115</v>
      </c>
      <c r="Q409" t="s">
        <v>11823</v>
      </c>
      <c r="S409" t="s">
        <v>12400</v>
      </c>
      <c r="T409">
        <v>9</v>
      </c>
      <c r="U409">
        <v>7</v>
      </c>
      <c r="V409">
        <v>11</v>
      </c>
      <c r="X409" t="s">
        <v>3891</v>
      </c>
      <c r="Z409" t="s">
        <v>3160</v>
      </c>
      <c r="AD409" t="s">
        <v>5979</v>
      </c>
      <c r="AF409" t="s">
        <v>12401</v>
      </c>
      <c r="AH409" t="s">
        <v>202</v>
      </c>
      <c r="AI409" t="s">
        <v>202</v>
      </c>
      <c r="AK409" t="s">
        <v>12402</v>
      </c>
      <c r="AM409" t="s">
        <v>12403</v>
      </c>
      <c r="AN409" t="s">
        <v>12404</v>
      </c>
      <c r="AO409" t="s">
        <v>12405</v>
      </c>
      <c r="AQ409">
        <v>8</v>
      </c>
      <c r="AR409">
        <v>17</v>
      </c>
      <c r="AS409">
        <v>30</v>
      </c>
      <c r="AT409" t="s">
        <v>12406</v>
      </c>
      <c r="AU409" t="s">
        <v>12407</v>
      </c>
      <c r="AW409" t="s">
        <v>12408</v>
      </c>
      <c r="AY409" t="s">
        <v>298</v>
      </c>
      <c r="AZ409" t="s">
        <v>12409</v>
      </c>
      <c r="BA409" t="s">
        <v>156</v>
      </c>
      <c r="BB409" t="s">
        <v>12410</v>
      </c>
      <c r="BD409" t="s">
        <v>12359</v>
      </c>
      <c r="BE409">
        <v>0</v>
      </c>
      <c r="BF409" t="s">
        <v>12411</v>
      </c>
      <c r="BG409" t="s">
        <v>12412</v>
      </c>
      <c r="BH409" t="s">
        <v>12413</v>
      </c>
      <c r="BS409">
        <v>0</v>
      </c>
      <c r="BT409">
        <v>0</v>
      </c>
      <c r="BU409">
        <v>1</v>
      </c>
      <c r="BV409">
        <v>0</v>
      </c>
      <c r="BW409">
        <v>0</v>
      </c>
      <c r="BX409">
        <v>0</v>
      </c>
      <c r="BY409">
        <v>0</v>
      </c>
      <c r="CD409" t="s">
        <v>131</v>
      </c>
      <c r="CE409">
        <v>0</v>
      </c>
      <c r="CJ409" t="s">
        <v>132</v>
      </c>
      <c r="CP409">
        <v>1511</v>
      </c>
      <c r="CQ409">
        <v>0</v>
      </c>
      <c r="CR409">
        <v>0</v>
      </c>
      <c r="CS409">
        <v>0</v>
      </c>
      <c r="CT409">
        <v>0</v>
      </c>
    </row>
    <row r="410" spans="1:98" ht="15" customHeight="1" x14ac:dyDescent="0.2">
      <c r="A410" t="s">
        <v>22257</v>
      </c>
      <c r="B410" s="1" t="s">
        <v>306</v>
      </c>
      <c r="C410">
        <v>1600</v>
      </c>
      <c r="G410" t="s">
        <v>923</v>
      </c>
      <c r="H410" t="s">
        <v>102</v>
      </c>
      <c r="I410" t="s">
        <v>2390</v>
      </c>
      <c r="J410" t="s">
        <v>1556</v>
      </c>
      <c r="K410">
        <v>8</v>
      </c>
      <c r="L410" t="s">
        <v>4922</v>
      </c>
      <c r="M410" t="s">
        <v>22258</v>
      </c>
      <c r="N410" t="s">
        <v>11251</v>
      </c>
      <c r="O410" t="s">
        <v>12138</v>
      </c>
      <c r="P410">
        <v>45</v>
      </c>
      <c r="Q410" t="s">
        <v>22259</v>
      </c>
      <c r="S410" t="s">
        <v>2394</v>
      </c>
      <c r="T410">
        <v>5</v>
      </c>
      <c r="U410">
        <v>9</v>
      </c>
      <c r="V410">
        <v>7</v>
      </c>
      <c r="Y410" t="s">
        <v>2395</v>
      </c>
      <c r="AB410">
        <v>16</v>
      </c>
      <c r="AD410" t="s">
        <v>249</v>
      </c>
      <c r="AF410" t="s">
        <v>22260</v>
      </c>
      <c r="AH410" t="s">
        <v>114</v>
      </c>
      <c r="AI410" t="s">
        <v>114</v>
      </c>
      <c r="AJ410" t="s">
        <v>22261</v>
      </c>
      <c r="AK410" t="s">
        <v>22262</v>
      </c>
      <c r="AO410" t="s">
        <v>22263</v>
      </c>
      <c r="AQ410">
        <v>3</v>
      </c>
      <c r="AR410">
        <v>5</v>
      </c>
      <c r="AS410">
        <v>20</v>
      </c>
      <c r="AT410" t="s">
        <v>10443</v>
      </c>
      <c r="AU410" t="s">
        <v>22264</v>
      </c>
      <c r="AW410" t="s">
        <v>6309</v>
      </c>
      <c r="AY410" t="s">
        <v>789</v>
      </c>
      <c r="AZ410" t="s">
        <v>22265</v>
      </c>
      <c r="BA410" t="s">
        <v>22266</v>
      </c>
      <c r="BB410" t="s">
        <v>22267</v>
      </c>
      <c r="BD410" t="s">
        <v>22253</v>
      </c>
      <c r="BE410">
        <v>0</v>
      </c>
      <c r="BF410" t="s">
        <v>22268</v>
      </c>
      <c r="BG410" t="s">
        <v>22269</v>
      </c>
      <c r="BH410" t="s">
        <v>22270</v>
      </c>
      <c r="BS410">
        <v>0</v>
      </c>
      <c r="BT410">
        <v>0</v>
      </c>
      <c r="BU410">
        <v>0</v>
      </c>
      <c r="BV410">
        <v>0</v>
      </c>
      <c r="BW410">
        <v>0</v>
      </c>
      <c r="BX410">
        <v>0</v>
      </c>
      <c r="BY410">
        <v>1</v>
      </c>
      <c r="CD410" t="s">
        <v>131</v>
      </c>
      <c r="CE410">
        <v>0</v>
      </c>
      <c r="CJ410" t="s">
        <v>132</v>
      </c>
      <c r="CP410">
        <v>4321</v>
      </c>
      <c r="CQ410">
        <v>0</v>
      </c>
      <c r="CR410">
        <v>0</v>
      </c>
      <c r="CS410">
        <v>0</v>
      </c>
      <c r="CT410">
        <v>0</v>
      </c>
    </row>
    <row r="411" spans="1:98" ht="15" customHeight="1" x14ac:dyDescent="0.2">
      <c r="A411" t="s">
        <v>28732</v>
      </c>
      <c r="B411" s="1" t="s">
        <v>306</v>
      </c>
      <c r="C411">
        <v>1600</v>
      </c>
      <c r="G411" t="s">
        <v>240</v>
      </c>
      <c r="H411" t="s">
        <v>193</v>
      </c>
      <c r="I411" t="s">
        <v>261</v>
      </c>
      <c r="K411">
        <v>5</v>
      </c>
      <c r="L411" t="s">
        <v>5357</v>
      </c>
      <c r="N411" t="s">
        <v>560</v>
      </c>
      <c r="O411" t="s">
        <v>561</v>
      </c>
      <c r="P411">
        <v>57</v>
      </c>
      <c r="Q411" t="s">
        <v>1409</v>
      </c>
      <c r="S411" t="s">
        <v>11027</v>
      </c>
      <c r="T411">
        <v>8</v>
      </c>
      <c r="U411">
        <v>6</v>
      </c>
      <c r="V411">
        <v>3</v>
      </c>
      <c r="Z411" t="s">
        <v>3054</v>
      </c>
      <c r="AC411" t="s">
        <v>9783</v>
      </c>
      <c r="AD411" t="s">
        <v>5465</v>
      </c>
      <c r="AF411" t="s">
        <v>28733</v>
      </c>
      <c r="AG411" t="s">
        <v>28734</v>
      </c>
      <c r="AH411" t="s">
        <v>202</v>
      </c>
      <c r="AI411" t="s">
        <v>114</v>
      </c>
      <c r="AJ411" t="s">
        <v>28735</v>
      </c>
      <c r="AO411" t="s">
        <v>28736</v>
      </c>
      <c r="AQ411">
        <v>6</v>
      </c>
      <c r="AR411">
        <v>12</v>
      </c>
      <c r="AS411" t="s">
        <v>934</v>
      </c>
      <c r="AT411" t="s">
        <v>27002</v>
      </c>
      <c r="AU411" t="s">
        <v>28737</v>
      </c>
      <c r="AV411" t="s">
        <v>28738</v>
      </c>
      <c r="AW411" t="s">
        <v>10142</v>
      </c>
      <c r="AX411" t="s">
        <v>3027</v>
      </c>
      <c r="AY411" t="s">
        <v>28739</v>
      </c>
      <c r="AZ411" t="s">
        <v>28740</v>
      </c>
      <c r="BA411" t="s">
        <v>426</v>
      </c>
      <c r="BB411" t="s">
        <v>28741</v>
      </c>
      <c r="BD411" t="s">
        <v>28716</v>
      </c>
      <c r="BE411">
        <v>0</v>
      </c>
      <c r="BF411" t="s">
        <v>28742</v>
      </c>
      <c r="BG411" t="s">
        <v>28743</v>
      </c>
      <c r="BH411" t="s">
        <v>28744</v>
      </c>
      <c r="BI411" t="s">
        <v>132</v>
      </c>
      <c r="BS411">
        <v>0</v>
      </c>
      <c r="BT411">
        <v>0</v>
      </c>
      <c r="BU411">
        <v>0</v>
      </c>
      <c r="BV411">
        <v>1</v>
      </c>
      <c r="BW411">
        <v>0</v>
      </c>
      <c r="BX411">
        <v>0</v>
      </c>
      <c r="BY411">
        <v>1</v>
      </c>
      <c r="CD411" t="s">
        <v>131</v>
      </c>
      <c r="CE411">
        <v>0</v>
      </c>
      <c r="CF411" t="s">
        <v>132</v>
      </c>
      <c r="CJ411" t="s">
        <v>132</v>
      </c>
      <c r="CK411" t="s">
        <v>132</v>
      </c>
      <c r="CP411">
        <v>5799</v>
      </c>
      <c r="CQ411">
        <v>0</v>
      </c>
      <c r="CR411">
        <v>0</v>
      </c>
      <c r="CS411">
        <v>0</v>
      </c>
      <c r="CT411">
        <v>0</v>
      </c>
    </row>
    <row r="412" spans="1:98" ht="15" customHeight="1" x14ac:dyDescent="0.2">
      <c r="A412" t="s">
        <v>18039</v>
      </c>
      <c r="B412" s="1" t="s">
        <v>633</v>
      </c>
      <c r="C412">
        <v>4800</v>
      </c>
      <c r="G412" t="s">
        <v>240</v>
      </c>
      <c r="H412" t="s">
        <v>136</v>
      </c>
      <c r="I412" t="s">
        <v>284</v>
      </c>
      <c r="K412">
        <v>2</v>
      </c>
      <c r="L412" t="s">
        <v>18040</v>
      </c>
      <c r="N412" t="s">
        <v>18041</v>
      </c>
      <c r="O412" t="s">
        <v>18042</v>
      </c>
      <c r="P412">
        <v>95</v>
      </c>
      <c r="Q412" t="s">
        <v>562</v>
      </c>
      <c r="S412" t="s">
        <v>18043</v>
      </c>
      <c r="T412">
        <v>12</v>
      </c>
      <c r="U412">
        <v>5</v>
      </c>
      <c r="V412">
        <v>5</v>
      </c>
      <c r="Z412" t="s">
        <v>289</v>
      </c>
      <c r="AD412" t="s">
        <v>766</v>
      </c>
      <c r="AF412" t="s">
        <v>18044</v>
      </c>
      <c r="AH412" t="s">
        <v>147</v>
      </c>
      <c r="AI412" t="s">
        <v>147</v>
      </c>
      <c r="AJ412" t="s">
        <v>18045</v>
      </c>
      <c r="AO412" t="s">
        <v>18046</v>
      </c>
      <c r="AQ412">
        <v>7</v>
      </c>
      <c r="AR412" t="s">
        <v>4686</v>
      </c>
      <c r="AS412" t="s">
        <v>15417</v>
      </c>
      <c r="AT412" t="s">
        <v>18047</v>
      </c>
      <c r="AU412" t="s">
        <v>18048</v>
      </c>
      <c r="AV412" t="s">
        <v>18049</v>
      </c>
      <c r="AY412" t="s">
        <v>445</v>
      </c>
      <c r="AZ412" t="s">
        <v>18050</v>
      </c>
      <c r="BA412" t="s">
        <v>277</v>
      </c>
      <c r="BB412" t="s">
        <v>18051</v>
      </c>
      <c r="BC412" t="s">
        <v>4852</v>
      </c>
      <c r="BD412" t="s">
        <v>14619</v>
      </c>
      <c r="BE412">
        <v>0</v>
      </c>
      <c r="BF412" t="s">
        <v>18052</v>
      </c>
      <c r="BG412" t="s">
        <v>18053</v>
      </c>
      <c r="BH412" t="s">
        <v>18054</v>
      </c>
      <c r="BL412" t="s">
        <v>132</v>
      </c>
      <c r="BM412" t="s">
        <v>132</v>
      </c>
      <c r="BN412" t="s">
        <v>132</v>
      </c>
      <c r="BS412">
        <v>0</v>
      </c>
      <c r="BT412">
        <v>0</v>
      </c>
      <c r="BU412">
        <v>0</v>
      </c>
      <c r="BV412">
        <v>0</v>
      </c>
      <c r="BW412">
        <v>0</v>
      </c>
      <c r="BX412">
        <v>0</v>
      </c>
      <c r="BY412">
        <v>1</v>
      </c>
      <c r="CB412" t="s">
        <v>132</v>
      </c>
      <c r="CD412" t="s">
        <v>131</v>
      </c>
      <c r="CE412">
        <v>0</v>
      </c>
      <c r="CJ412" t="s">
        <v>132</v>
      </c>
      <c r="CP412">
        <v>2181</v>
      </c>
      <c r="CQ412">
        <v>0</v>
      </c>
      <c r="CR412">
        <v>0</v>
      </c>
      <c r="CS412">
        <v>0</v>
      </c>
      <c r="CT412">
        <v>0</v>
      </c>
    </row>
    <row r="413" spans="1:98" ht="15" customHeight="1" x14ac:dyDescent="0.2">
      <c r="A413" t="s">
        <v>21353</v>
      </c>
      <c r="B413" s="1" t="s">
        <v>1223</v>
      </c>
      <c r="C413">
        <v>12800</v>
      </c>
      <c r="G413" t="s">
        <v>240</v>
      </c>
      <c r="H413" t="s">
        <v>3932</v>
      </c>
      <c r="I413" t="s">
        <v>284</v>
      </c>
      <c r="K413">
        <v>4</v>
      </c>
      <c r="L413" t="s">
        <v>830</v>
      </c>
      <c r="N413" t="s">
        <v>21354</v>
      </c>
      <c r="O413" t="s">
        <v>21355</v>
      </c>
      <c r="P413">
        <v>152</v>
      </c>
      <c r="Q413" t="s">
        <v>19165</v>
      </c>
      <c r="S413" t="s">
        <v>21356</v>
      </c>
      <c r="T413">
        <v>15</v>
      </c>
      <c r="U413">
        <v>9</v>
      </c>
      <c r="V413">
        <v>5</v>
      </c>
      <c r="Z413" t="s">
        <v>289</v>
      </c>
      <c r="AD413" t="s">
        <v>1614</v>
      </c>
      <c r="AF413" t="s">
        <v>21357</v>
      </c>
      <c r="AH413" t="s">
        <v>249</v>
      </c>
      <c r="AI413" t="s">
        <v>21358</v>
      </c>
      <c r="AJ413" t="s">
        <v>21359</v>
      </c>
      <c r="AO413" t="s">
        <v>21360</v>
      </c>
      <c r="AQ413">
        <v>12</v>
      </c>
      <c r="AR413" t="s">
        <v>8062</v>
      </c>
      <c r="AS413" t="s">
        <v>7296</v>
      </c>
      <c r="AU413" t="s">
        <v>21361</v>
      </c>
      <c r="AV413" t="s">
        <v>21362</v>
      </c>
      <c r="AY413" t="s">
        <v>21363</v>
      </c>
      <c r="AZ413" t="s">
        <v>670</v>
      </c>
      <c r="BA413" t="s">
        <v>255</v>
      </c>
      <c r="BB413" t="s">
        <v>21364</v>
      </c>
      <c r="BC413" t="s">
        <v>4105</v>
      </c>
      <c r="BD413" t="s">
        <v>21001</v>
      </c>
      <c r="BE413">
        <v>0</v>
      </c>
      <c r="BF413" t="s">
        <v>21365</v>
      </c>
      <c r="BG413" t="s">
        <v>21366</v>
      </c>
      <c r="BH413" t="s">
        <v>21367</v>
      </c>
      <c r="BS413">
        <v>0</v>
      </c>
      <c r="BT413">
        <v>0</v>
      </c>
      <c r="BU413">
        <v>0</v>
      </c>
      <c r="BV413">
        <v>0</v>
      </c>
      <c r="BW413">
        <v>0</v>
      </c>
      <c r="BX413">
        <v>0</v>
      </c>
      <c r="BY413">
        <v>1</v>
      </c>
      <c r="CD413" t="s">
        <v>131</v>
      </c>
      <c r="CE413">
        <v>0</v>
      </c>
      <c r="CJ413" t="s">
        <v>132</v>
      </c>
      <c r="CP413">
        <v>3573</v>
      </c>
      <c r="CQ413">
        <v>0</v>
      </c>
      <c r="CR413">
        <v>0</v>
      </c>
      <c r="CS413">
        <v>0</v>
      </c>
      <c r="CT413">
        <v>0</v>
      </c>
    </row>
    <row r="414" spans="1:98" ht="15" customHeight="1" x14ac:dyDescent="0.2">
      <c r="A414" t="s">
        <v>18995</v>
      </c>
      <c r="B414" s="1" t="s">
        <v>283</v>
      </c>
      <c r="C414">
        <v>600</v>
      </c>
      <c r="G414" t="s">
        <v>1053</v>
      </c>
      <c r="H414" t="s">
        <v>193</v>
      </c>
      <c r="I414" t="s">
        <v>261</v>
      </c>
      <c r="K414">
        <v>2</v>
      </c>
      <c r="L414" t="s">
        <v>7994</v>
      </c>
      <c r="N414" t="s">
        <v>6222</v>
      </c>
      <c r="O414" t="s">
        <v>6223</v>
      </c>
      <c r="P414">
        <v>22</v>
      </c>
      <c r="Q414" t="s">
        <v>4226</v>
      </c>
      <c r="S414" t="s">
        <v>4668</v>
      </c>
      <c r="T414">
        <v>4</v>
      </c>
      <c r="U414">
        <v>5</v>
      </c>
      <c r="V414">
        <v>2</v>
      </c>
      <c r="AD414" t="s">
        <v>249</v>
      </c>
      <c r="AF414" t="s">
        <v>24663</v>
      </c>
      <c r="AH414" t="s">
        <v>202</v>
      </c>
      <c r="AI414" t="s">
        <v>114</v>
      </c>
      <c r="AJ414" t="s">
        <v>3360</v>
      </c>
      <c r="AO414" t="s">
        <v>24664</v>
      </c>
      <c r="AQ414">
        <v>3</v>
      </c>
      <c r="AR414">
        <v>5</v>
      </c>
      <c r="AS414" t="s">
        <v>3672</v>
      </c>
      <c r="AT414" t="s">
        <v>8706</v>
      </c>
      <c r="AU414" t="s">
        <v>24665</v>
      </c>
      <c r="AV414" t="s">
        <v>5479</v>
      </c>
      <c r="AW414" t="s">
        <v>24666</v>
      </c>
      <c r="AY414" t="s">
        <v>1866</v>
      </c>
      <c r="AZ414" t="s">
        <v>1620</v>
      </c>
      <c r="BA414" t="s">
        <v>277</v>
      </c>
      <c r="BB414" t="s">
        <v>24667</v>
      </c>
      <c r="BD414" t="s">
        <v>24172</v>
      </c>
      <c r="BE414">
        <v>0</v>
      </c>
      <c r="BF414" t="s">
        <v>24668</v>
      </c>
      <c r="BG414" t="s">
        <v>24669</v>
      </c>
      <c r="BH414" t="s">
        <v>24670</v>
      </c>
      <c r="BI414" t="s">
        <v>132</v>
      </c>
      <c r="BK414" t="s">
        <v>132</v>
      </c>
      <c r="BS414">
        <v>0</v>
      </c>
      <c r="BT414">
        <v>0</v>
      </c>
      <c r="BU414">
        <v>0</v>
      </c>
      <c r="BV414">
        <v>0</v>
      </c>
      <c r="BW414">
        <v>0</v>
      </c>
      <c r="BX414">
        <v>0</v>
      </c>
      <c r="BY414">
        <v>1</v>
      </c>
      <c r="CD414" t="s">
        <v>131</v>
      </c>
      <c r="CE414">
        <v>0</v>
      </c>
      <c r="CJ414" t="s">
        <v>132</v>
      </c>
      <c r="CK414" t="s">
        <v>132</v>
      </c>
      <c r="CP414">
        <v>5167</v>
      </c>
      <c r="CQ414">
        <v>0</v>
      </c>
      <c r="CR414">
        <v>0</v>
      </c>
      <c r="CS414">
        <v>0</v>
      </c>
      <c r="CT414">
        <v>0</v>
      </c>
    </row>
    <row r="415" spans="1:98" ht="15" customHeight="1" x14ac:dyDescent="0.2">
      <c r="A415" t="s">
        <v>8470</v>
      </c>
      <c r="B415" s="1" t="s">
        <v>1137</v>
      </c>
      <c r="C415">
        <v>2400</v>
      </c>
      <c r="G415" t="s">
        <v>240</v>
      </c>
      <c r="H415" t="s">
        <v>193</v>
      </c>
      <c r="I415" t="s">
        <v>261</v>
      </c>
      <c r="K415">
        <v>1</v>
      </c>
      <c r="L415" t="s">
        <v>8471</v>
      </c>
      <c r="N415" t="s">
        <v>867</v>
      </c>
      <c r="O415" t="s">
        <v>868</v>
      </c>
      <c r="P415">
        <v>68</v>
      </c>
      <c r="Q415" t="s">
        <v>2525</v>
      </c>
      <c r="S415" t="s">
        <v>8472</v>
      </c>
      <c r="T415">
        <v>9</v>
      </c>
      <c r="U415">
        <v>7</v>
      </c>
      <c r="V415">
        <v>4</v>
      </c>
      <c r="X415" t="s">
        <v>8473</v>
      </c>
      <c r="AD415" t="s">
        <v>5552</v>
      </c>
      <c r="AF415" t="s">
        <v>8474</v>
      </c>
      <c r="AG415" t="s">
        <v>8475</v>
      </c>
      <c r="AH415" t="s">
        <v>202</v>
      </c>
      <c r="AI415" t="s">
        <v>114</v>
      </c>
      <c r="AJ415" t="s">
        <v>8476</v>
      </c>
      <c r="AO415" t="s">
        <v>8477</v>
      </c>
      <c r="AQ415">
        <v>8</v>
      </c>
      <c r="AR415">
        <v>13</v>
      </c>
      <c r="AS415">
        <v>24</v>
      </c>
      <c r="AT415" t="s">
        <v>8478</v>
      </c>
      <c r="AU415" t="s">
        <v>8479</v>
      </c>
      <c r="AV415" t="s">
        <v>8480</v>
      </c>
      <c r="AW415" t="s">
        <v>2581</v>
      </c>
      <c r="AY415" t="s">
        <v>8481</v>
      </c>
      <c r="AZ415" t="s">
        <v>670</v>
      </c>
      <c r="BA415" t="s">
        <v>255</v>
      </c>
      <c r="BB415" t="s">
        <v>8482</v>
      </c>
      <c r="BD415" t="s">
        <v>7316</v>
      </c>
      <c r="BE415">
        <v>0</v>
      </c>
      <c r="BF415" t="s">
        <v>8483</v>
      </c>
      <c r="BG415" t="s">
        <v>8484</v>
      </c>
      <c r="BH415" t="s">
        <v>8485</v>
      </c>
      <c r="BS415">
        <v>0</v>
      </c>
      <c r="BT415">
        <v>0</v>
      </c>
      <c r="BU415">
        <v>0</v>
      </c>
      <c r="BV415">
        <v>0</v>
      </c>
      <c r="BW415">
        <v>1</v>
      </c>
      <c r="BX415">
        <v>0</v>
      </c>
      <c r="BY415">
        <v>1</v>
      </c>
      <c r="CD415" t="s">
        <v>131</v>
      </c>
      <c r="CE415">
        <v>0</v>
      </c>
      <c r="CJ415" t="s">
        <v>132</v>
      </c>
      <c r="CO415" t="str">
        <f>HYPERLINK("http://www.d20pfsrd.com/bestiary/monster-listings/magical-beasts/death-worm","Death Worm")</f>
        <v>Death Worm</v>
      </c>
      <c r="CP415">
        <v>1152</v>
      </c>
      <c r="CQ415">
        <v>0</v>
      </c>
      <c r="CR415">
        <v>0</v>
      </c>
      <c r="CS415">
        <v>0</v>
      </c>
      <c r="CT415">
        <v>0</v>
      </c>
    </row>
    <row r="416" spans="1:98" ht="15" customHeight="1" x14ac:dyDescent="0.2">
      <c r="A416" t="s">
        <v>21792</v>
      </c>
      <c r="B416" s="1" t="s">
        <v>1223</v>
      </c>
      <c r="C416">
        <v>12800</v>
      </c>
      <c r="G416" t="s">
        <v>240</v>
      </c>
      <c r="H416" t="s">
        <v>1035</v>
      </c>
      <c r="I416" t="s">
        <v>261</v>
      </c>
      <c r="K416">
        <v>7</v>
      </c>
      <c r="L416" t="s">
        <v>21793</v>
      </c>
      <c r="N416" t="s">
        <v>21794</v>
      </c>
      <c r="O416" t="s">
        <v>21795</v>
      </c>
      <c r="P416">
        <v>157</v>
      </c>
      <c r="Q416" t="s">
        <v>12367</v>
      </c>
      <c r="S416" t="s">
        <v>21796</v>
      </c>
      <c r="T416">
        <v>14</v>
      </c>
      <c r="U416">
        <v>12</v>
      </c>
      <c r="V416">
        <v>5</v>
      </c>
      <c r="X416" t="s">
        <v>21797</v>
      </c>
      <c r="Z416" t="s">
        <v>19030</v>
      </c>
      <c r="AD416" t="s">
        <v>11137</v>
      </c>
      <c r="AF416" t="s">
        <v>21798</v>
      </c>
      <c r="AG416" t="s">
        <v>21799</v>
      </c>
      <c r="AH416" t="s">
        <v>496</v>
      </c>
      <c r="AI416" t="s">
        <v>496</v>
      </c>
      <c r="AJ416" t="s">
        <v>21800</v>
      </c>
      <c r="AO416" t="s">
        <v>21801</v>
      </c>
      <c r="AQ416">
        <v>15</v>
      </c>
      <c r="AR416" t="s">
        <v>21802</v>
      </c>
      <c r="AS416" t="s">
        <v>21803</v>
      </c>
      <c r="AT416" t="s">
        <v>21804</v>
      </c>
      <c r="AU416" t="s">
        <v>21805</v>
      </c>
      <c r="AV416" t="s">
        <v>8480</v>
      </c>
      <c r="AW416" t="s">
        <v>2581</v>
      </c>
      <c r="AY416" t="s">
        <v>21806</v>
      </c>
      <c r="AZ416" t="s">
        <v>670</v>
      </c>
      <c r="BA416" t="s">
        <v>255</v>
      </c>
      <c r="BB416" t="s">
        <v>21807</v>
      </c>
      <c r="BD416" t="s">
        <v>21808</v>
      </c>
      <c r="BE416">
        <v>0</v>
      </c>
      <c r="BF416" t="s">
        <v>21809</v>
      </c>
      <c r="BG416" t="s">
        <v>21810</v>
      </c>
      <c r="BH416" t="s">
        <v>21811</v>
      </c>
      <c r="BS416">
        <v>0</v>
      </c>
      <c r="BT416">
        <v>0</v>
      </c>
      <c r="BU416">
        <v>0</v>
      </c>
      <c r="BV416">
        <v>0</v>
      </c>
      <c r="BW416">
        <v>1</v>
      </c>
      <c r="BX416">
        <v>0</v>
      </c>
      <c r="BY416">
        <v>1</v>
      </c>
      <c r="CD416" t="s">
        <v>131</v>
      </c>
      <c r="CE416">
        <v>0</v>
      </c>
      <c r="CJ416" t="s">
        <v>132</v>
      </c>
      <c r="CP416">
        <v>3713</v>
      </c>
      <c r="CQ416">
        <v>0</v>
      </c>
      <c r="CR416">
        <v>0</v>
      </c>
      <c r="CS416">
        <v>0</v>
      </c>
      <c r="CT416">
        <v>0</v>
      </c>
    </row>
    <row r="417" spans="1:98" ht="15" customHeight="1" x14ac:dyDescent="0.2">
      <c r="A417" t="s">
        <v>16817</v>
      </c>
      <c r="B417" s="1" t="s">
        <v>1117</v>
      </c>
      <c r="C417">
        <v>400</v>
      </c>
      <c r="G417" t="s">
        <v>240</v>
      </c>
      <c r="H417" t="s">
        <v>393</v>
      </c>
      <c r="I417" t="s">
        <v>284</v>
      </c>
      <c r="J417" t="s">
        <v>138</v>
      </c>
      <c r="K417">
        <v>3</v>
      </c>
      <c r="L417" t="s">
        <v>618</v>
      </c>
      <c r="N417" t="s">
        <v>4653</v>
      </c>
      <c r="O417" t="s">
        <v>16319</v>
      </c>
      <c r="P417">
        <v>15</v>
      </c>
      <c r="Q417" t="s">
        <v>2963</v>
      </c>
      <c r="S417" t="s">
        <v>16818</v>
      </c>
      <c r="T417">
        <v>6</v>
      </c>
      <c r="U417">
        <v>3</v>
      </c>
      <c r="V417">
        <v>0</v>
      </c>
      <c r="X417" t="s">
        <v>3300</v>
      </c>
      <c r="Y417" t="s">
        <v>7087</v>
      </c>
      <c r="Z417" t="s">
        <v>289</v>
      </c>
      <c r="AD417" t="s">
        <v>10052</v>
      </c>
      <c r="AF417" t="s">
        <v>16819</v>
      </c>
      <c r="AH417" t="s">
        <v>114</v>
      </c>
      <c r="AI417" t="s">
        <v>202</v>
      </c>
      <c r="AO417" t="s">
        <v>16820</v>
      </c>
      <c r="AQ417">
        <v>1</v>
      </c>
      <c r="AR417">
        <v>1</v>
      </c>
      <c r="AS417" t="s">
        <v>4424</v>
      </c>
      <c r="AU417" t="s">
        <v>16821</v>
      </c>
      <c r="AX417" t="s">
        <v>7958</v>
      </c>
      <c r="AY417" t="s">
        <v>8150</v>
      </c>
      <c r="AZ417" t="s">
        <v>16822</v>
      </c>
      <c r="BA417" t="s">
        <v>255</v>
      </c>
      <c r="BB417" t="s">
        <v>16823</v>
      </c>
      <c r="BC417" t="s">
        <v>10057</v>
      </c>
      <c r="BD417" t="s">
        <v>14619</v>
      </c>
      <c r="BE417">
        <v>0</v>
      </c>
      <c r="BF417" t="s">
        <v>16824</v>
      </c>
      <c r="BG417" t="s">
        <v>16825</v>
      </c>
      <c r="BH417" t="s">
        <v>16826</v>
      </c>
      <c r="BL417" t="s">
        <v>132</v>
      </c>
      <c r="BM417" t="s">
        <v>132</v>
      </c>
      <c r="BN417" t="s">
        <v>132</v>
      </c>
      <c r="BS417">
        <v>0</v>
      </c>
      <c r="BT417">
        <v>0</v>
      </c>
      <c r="BU417">
        <v>0</v>
      </c>
      <c r="BV417">
        <v>0</v>
      </c>
      <c r="BW417">
        <v>0</v>
      </c>
      <c r="BX417">
        <v>1</v>
      </c>
      <c r="BY417">
        <v>0</v>
      </c>
      <c r="CB417" t="s">
        <v>132</v>
      </c>
      <c r="CD417" t="s">
        <v>131</v>
      </c>
      <c r="CE417">
        <v>0</v>
      </c>
      <c r="CJ417" t="s">
        <v>132</v>
      </c>
      <c r="CP417">
        <v>2103</v>
      </c>
      <c r="CQ417">
        <v>0</v>
      </c>
      <c r="CR417">
        <v>0</v>
      </c>
      <c r="CS417">
        <v>0</v>
      </c>
      <c r="CT417">
        <v>0</v>
      </c>
    </row>
    <row r="418" spans="1:98" ht="15" customHeight="1" x14ac:dyDescent="0.2">
      <c r="A418" t="s">
        <v>15484</v>
      </c>
      <c r="B418" s="1" t="s">
        <v>633</v>
      </c>
      <c r="C418">
        <v>4800</v>
      </c>
      <c r="G418" t="s">
        <v>240</v>
      </c>
      <c r="H418" t="s">
        <v>193</v>
      </c>
      <c r="I418" t="s">
        <v>654</v>
      </c>
      <c r="J418" t="s">
        <v>1759</v>
      </c>
      <c r="K418">
        <v>-4</v>
      </c>
      <c r="L418" t="s">
        <v>15485</v>
      </c>
      <c r="N418" t="s">
        <v>15486</v>
      </c>
      <c r="O418" t="s">
        <v>15487</v>
      </c>
      <c r="P418">
        <v>126</v>
      </c>
      <c r="Q418" t="s">
        <v>6862</v>
      </c>
      <c r="S418" t="s">
        <v>15488</v>
      </c>
      <c r="T418">
        <v>10</v>
      </c>
      <c r="U418">
        <v>0</v>
      </c>
      <c r="V418">
        <v>-1</v>
      </c>
      <c r="Z418" t="s">
        <v>8057</v>
      </c>
      <c r="AD418" t="s">
        <v>661</v>
      </c>
      <c r="AF418" t="s">
        <v>15489</v>
      </c>
      <c r="AH418" t="s">
        <v>202</v>
      </c>
      <c r="AI418" t="s">
        <v>202</v>
      </c>
      <c r="AJ418" t="s">
        <v>15490</v>
      </c>
      <c r="AO418" t="s">
        <v>15491</v>
      </c>
      <c r="AQ418">
        <v>9</v>
      </c>
      <c r="AR418" t="s">
        <v>566</v>
      </c>
      <c r="AS418" t="s">
        <v>3700</v>
      </c>
      <c r="AU418" t="s">
        <v>15492</v>
      </c>
      <c r="AX418" t="s">
        <v>15493</v>
      </c>
      <c r="AY418" t="s">
        <v>669</v>
      </c>
      <c r="AZ418" t="s">
        <v>670</v>
      </c>
      <c r="BA418" t="s">
        <v>255</v>
      </c>
      <c r="BB418" t="s">
        <v>15494</v>
      </c>
      <c r="BD418" t="s">
        <v>14619</v>
      </c>
      <c r="BE418">
        <v>0</v>
      </c>
      <c r="BF418" t="s">
        <v>15495</v>
      </c>
      <c r="BG418" t="s">
        <v>15496</v>
      </c>
      <c r="BH418" t="s">
        <v>15497</v>
      </c>
      <c r="BS418">
        <v>0</v>
      </c>
      <c r="BT418">
        <v>0</v>
      </c>
      <c r="BU418">
        <v>0</v>
      </c>
      <c r="BV418">
        <v>1</v>
      </c>
      <c r="BW418">
        <v>0</v>
      </c>
      <c r="BX418">
        <v>0</v>
      </c>
      <c r="BY418">
        <v>1</v>
      </c>
      <c r="CD418" t="s">
        <v>132</v>
      </c>
      <c r="CE418">
        <v>0</v>
      </c>
      <c r="CF418" t="s">
        <v>132</v>
      </c>
      <c r="CJ418" t="s">
        <v>132</v>
      </c>
      <c r="CK418" t="s">
        <v>132</v>
      </c>
      <c r="CP418">
        <v>2011</v>
      </c>
      <c r="CQ418">
        <v>0</v>
      </c>
      <c r="CR418">
        <v>0</v>
      </c>
      <c r="CS418">
        <v>0</v>
      </c>
      <c r="CT418">
        <v>0</v>
      </c>
    </row>
    <row r="419" spans="1:98" ht="15" customHeight="1" x14ac:dyDescent="0.2">
      <c r="A419" t="s">
        <v>15498</v>
      </c>
      <c r="B419" s="1" t="s">
        <v>1137</v>
      </c>
      <c r="C419">
        <v>2400</v>
      </c>
      <c r="G419" t="s">
        <v>240</v>
      </c>
      <c r="H419" t="s">
        <v>193</v>
      </c>
      <c r="I419" t="s">
        <v>1555</v>
      </c>
      <c r="K419">
        <v>6</v>
      </c>
      <c r="L419" t="s">
        <v>11754</v>
      </c>
      <c r="M419" t="s">
        <v>15499</v>
      </c>
      <c r="N419" t="s">
        <v>2477</v>
      </c>
      <c r="O419" t="s">
        <v>2478</v>
      </c>
      <c r="P419">
        <v>71</v>
      </c>
      <c r="Q419" t="s">
        <v>12259</v>
      </c>
      <c r="S419" t="s">
        <v>15500</v>
      </c>
      <c r="T419">
        <v>5</v>
      </c>
      <c r="U419">
        <v>5</v>
      </c>
      <c r="V419">
        <v>8</v>
      </c>
      <c r="Z419" t="s">
        <v>3160</v>
      </c>
      <c r="AD419" t="s">
        <v>781</v>
      </c>
      <c r="AF419" t="s">
        <v>15501</v>
      </c>
      <c r="AH419" t="s">
        <v>202</v>
      </c>
      <c r="AI419" t="s">
        <v>202</v>
      </c>
      <c r="AJ419" t="s">
        <v>15502</v>
      </c>
      <c r="AO419" t="s">
        <v>15503</v>
      </c>
      <c r="AQ419">
        <v>8</v>
      </c>
      <c r="AR419">
        <v>17</v>
      </c>
      <c r="AS419" t="s">
        <v>15417</v>
      </c>
      <c r="AT419" t="s">
        <v>15504</v>
      </c>
      <c r="AU419" t="s">
        <v>15505</v>
      </c>
      <c r="AV419" t="s">
        <v>519</v>
      </c>
      <c r="AX419" t="s">
        <v>7958</v>
      </c>
      <c r="AY419" t="s">
        <v>298</v>
      </c>
      <c r="AZ419" t="s">
        <v>2870</v>
      </c>
      <c r="BA419" t="s">
        <v>277</v>
      </c>
      <c r="BB419" t="s">
        <v>15506</v>
      </c>
      <c r="BD419" t="s">
        <v>14619</v>
      </c>
      <c r="BE419">
        <v>0</v>
      </c>
      <c r="BF419" t="s">
        <v>15507</v>
      </c>
      <c r="BG419" t="s">
        <v>15508</v>
      </c>
      <c r="BH419" t="s">
        <v>15509</v>
      </c>
      <c r="BL419" t="s">
        <v>132</v>
      </c>
      <c r="BM419" t="s">
        <v>132</v>
      </c>
      <c r="BN419" t="s">
        <v>132</v>
      </c>
      <c r="BS419">
        <v>0</v>
      </c>
      <c r="BT419">
        <v>0</v>
      </c>
      <c r="BU419">
        <v>0</v>
      </c>
      <c r="BV419">
        <v>1</v>
      </c>
      <c r="BW419">
        <v>0</v>
      </c>
      <c r="BX419">
        <v>0</v>
      </c>
      <c r="BY419">
        <v>1</v>
      </c>
      <c r="CB419" t="s">
        <v>132</v>
      </c>
      <c r="CD419" t="s">
        <v>131</v>
      </c>
      <c r="CE419">
        <v>0</v>
      </c>
      <c r="CJ419" t="s">
        <v>132</v>
      </c>
      <c r="CP419">
        <v>2012</v>
      </c>
      <c r="CQ419">
        <v>0</v>
      </c>
      <c r="CR419">
        <v>0</v>
      </c>
      <c r="CS419">
        <v>0</v>
      </c>
      <c r="CT419">
        <v>0</v>
      </c>
    </row>
    <row r="420" spans="1:98" ht="15" customHeight="1" x14ac:dyDescent="0.2">
      <c r="A420" t="s">
        <v>8486</v>
      </c>
      <c r="B420" s="1" t="s">
        <v>365</v>
      </c>
      <c r="C420">
        <v>1200</v>
      </c>
      <c r="G420" t="s">
        <v>575</v>
      </c>
      <c r="H420" t="s">
        <v>102</v>
      </c>
      <c r="I420" t="s">
        <v>137</v>
      </c>
      <c r="K420">
        <v>1</v>
      </c>
      <c r="L420" t="s">
        <v>2522</v>
      </c>
      <c r="N420" t="s">
        <v>982</v>
      </c>
      <c r="O420" t="s">
        <v>983</v>
      </c>
      <c r="P420">
        <v>45</v>
      </c>
      <c r="Q420" t="s">
        <v>5241</v>
      </c>
      <c r="S420" t="s">
        <v>8487</v>
      </c>
      <c r="T420">
        <v>4</v>
      </c>
      <c r="U420">
        <v>3</v>
      </c>
      <c r="V420">
        <v>5</v>
      </c>
      <c r="AD420" t="s">
        <v>8488</v>
      </c>
      <c r="AF420" t="s">
        <v>8489</v>
      </c>
      <c r="AH420" t="s">
        <v>114</v>
      </c>
      <c r="AI420" t="s">
        <v>114</v>
      </c>
      <c r="AJ420" t="s">
        <v>8490</v>
      </c>
      <c r="AK420" t="s">
        <v>8491</v>
      </c>
      <c r="AO420" t="s">
        <v>8492</v>
      </c>
      <c r="AQ420">
        <v>4</v>
      </c>
      <c r="AR420" t="s">
        <v>271</v>
      </c>
      <c r="AS420" t="s">
        <v>5063</v>
      </c>
      <c r="AT420" t="s">
        <v>8493</v>
      </c>
      <c r="AU420" t="s">
        <v>8494</v>
      </c>
      <c r="AV420" t="s">
        <v>323</v>
      </c>
      <c r="AW420" t="s">
        <v>3309</v>
      </c>
      <c r="AX420" t="s">
        <v>8495</v>
      </c>
      <c r="AY420" t="s">
        <v>8496</v>
      </c>
      <c r="AZ420" t="s">
        <v>4748</v>
      </c>
      <c r="BA420" t="s">
        <v>426</v>
      </c>
      <c r="BB420" t="s">
        <v>8497</v>
      </c>
      <c r="BD420" t="s">
        <v>7316</v>
      </c>
      <c r="BE420">
        <v>0</v>
      </c>
      <c r="BF420" t="s">
        <v>8498</v>
      </c>
      <c r="BG420" t="s">
        <v>8499</v>
      </c>
      <c r="BH420" t="s">
        <v>8500</v>
      </c>
      <c r="BS420">
        <v>0</v>
      </c>
      <c r="BT420">
        <v>0</v>
      </c>
      <c r="BU420">
        <v>0</v>
      </c>
      <c r="BV420">
        <v>1</v>
      </c>
      <c r="BW420">
        <v>0</v>
      </c>
      <c r="BX420">
        <v>0</v>
      </c>
      <c r="BY420">
        <v>1</v>
      </c>
      <c r="CD420" t="s">
        <v>131</v>
      </c>
      <c r="CE420">
        <v>0</v>
      </c>
      <c r="CJ420" t="s">
        <v>132</v>
      </c>
      <c r="CO420" t="str">
        <f>HYPERLINK("http://www.d20pfsrd.com/bestiary/monster-listings/aberrations/decapus","Decapus")</f>
        <v>Decapus</v>
      </c>
      <c r="CP420">
        <v>1153</v>
      </c>
      <c r="CQ420">
        <v>0</v>
      </c>
      <c r="CR420">
        <v>0</v>
      </c>
      <c r="CS420">
        <v>0</v>
      </c>
      <c r="CT420">
        <v>0</v>
      </c>
    </row>
    <row r="421" spans="1:98" ht="15" customHeight="1" x14ac:dyDescent="0.2">
      <c r="A421" t="s">
        <v>18093</v>
      </c>
      <c r="B421" s="1" t="s">
        <v>1993</v>
      </c>
      <c r="C421">
        <v>204800</v>
      </c>
      <c r="G421" t="s">
        <v>240</v>
      </c>
      <c r="H421" t="s">
        <v>1035</v>
      </c>
      <c r="I421" t="s">
        <v>261</v>
      </c>
      <c r="J421" t="s">
        <v>138</v>
      </c>
      <c r="K421">
        <v>9</v>
      </c>
      <c r="L421" t="s">
        <v>18094</v>
      </c>
      <c r="N421" t="s">
        <v>18095</v>
      </c>
      <c r="O421" t="s">
        <v>18096</v>
      </c>
      <c r="P421">
        <v>333</v>
      </c>
      <c r="Q421" t="s">
        <v>14074</v>
      </c>
      <c r="S421" t="s">
        <v>18097</v>
      </c>
      <c r="T421">
        <v>22</v>
      </c>
      <c r="U421">
        <v>20</v>
      </c>
      <c r="V421">
        <v>12</v>
      </c>
      <c r="X421" t="s">
        <v>4877</v>
      </c>
      <c r="Z421" t="s">
        <v>3093</v>
      </c>
      <c r="AA421" t="s">
        <v>4878</v>
      </c>
      <c r="AD421" t="s">
        <v>8041</v>
      </c>
      <c r="AE421" t="s">
        <v>18098</v>
      </c>
      <c r="AF421" t="s">
        <v>18099</v>
      </c>
      <c r="AH421" t="s">
        <v>496</v>
      </c>
      <c r="AI421" t="s">
        <v>496</v>
      </c>
      <c r="AJ421" t="s">
        <v>18100</v>
      </c>
      <c r="AO421" t="s">
        <v>18101</v>
      </c>
      <c r="AQ421">
        <v>23</v>
      </c>
      <c r="AR421" t="s">
        <v>10040</v>
      </c>
      <c r="AS421" t="s">
        <v>7386</v>
      </c>
      <c r="AT421" t="s">
        <v>18102</v>
      </c>
      <c r="AU421" t="s">
        <v>18103</v>
      </c>
      <c r="AY421" t="s">
        <v>8150</v>
      </c>
      <c r="AZ421" t="s">
        <v>670</v>
      </c>
      <c r="BA421" t="s">
        <v>1797</v>
      </c>
      <c r="BB421" t="s">
        <v>18104</v>
      </c>
      <c r="BC421" t="s">
        <v>4871</v>
      </c>
      <c r="BD421" t="s">
        <v>14619</v>
      </c>
      <c r="BE421">
        <v>0</v>
      </c>
      <c r="BF421" t="s">
        <v>18105</v>
      </c>
      <c r="BG421" t="s">
        <v>18106</v>
      </c>
      <c r="BH421" t="s">
        <v>18107</v>
      </c>
      <c r="BS421">
        <v>0</v>
      </c>
      <c r="BT421">
        <v>0</v>
      </c>
      <c r="BU421">
        <v>0</v>
      </c>
      <c r="BV421">
        <v>0</v>
      </c>
      <c r="BW421">
        <v>0</v>
      </c>
      <c r="BX421">
        <v>1</v>
      </c>
      <c r="BY421">
        <v>1</v>
      </c>
      <c r="CD421" t="s">
        <v>132</v>
      </c>
      <c r="CE421">
        <v>0</v>
      </c>
      <c r="CF421" t="s">
        <v>132</v>
      </c>
      <c r="CJ421" t="s">
        <v>132</v>
      </c>
      <c r="CK421" t="s">
        <v>132</v>
      </c>
      <c r="CP421">
        <v>2185</v>
      </c>
      <c r="CQ421">
        <v>0</v>
      </c>
      <c r="CR421">
        <v>0</v>
      </c>
      <c r="CS421">
        <v>0</v>
      </c>
      <c r="CT421">
        <v>0</v>
      </c>
    </row>
    <row r="422" spans="1:98" ht="15" customHeight="1" x14ac:dyDescent="0.2">
      <c r="A422" t="s">
        <v>29865</v>
      </c>
      <c r="B422" s="1" t="s">
        <v>365</v>
      </c>
      <c r="C422">
        <v>1200</v>
      </c>
      <c r="G422" t="s">
        <v>1053</v>
      </c>
      <c r="H422" t="s">
        <v>102</v>
      </c>
      <c r="I422" t="s">
        <v>809</v>
      </c>
      <c r="K422">
        <v>5</v>
      </c>
      <c r="L422" t="s">
        <v>14108</v>
      </c>
      <c r="N422" t="s">
        <v>490</v>
      </c>
      <c r="O422" t="s">
        <v>491</v>
      </c>
      <c r="P422">
        <v>47</v>
      </c>
      <c r="Q422" t="s">
        <v>3694</v>
      </c>
      <c r="S422" t="s">
        <v>29866</v>
      </c>
      <c r="T422">
        <v>7</v>
      </c>
      <c r="U422">
        <v>5</v>
      </c>
      <c r="V422">
        <v>5</v>
      </c>
      <c r="Z422" t="s">
        <v>11254</v>
      </c>
      <c r="AB422">
        <v>15</v>
      </c>
      <c r="AD422" t="s">
        <v>249</v>
      </c>
      <c r="AF422" t="s">
        <v>29867</v>
      </c>
      <c r="AH422" t="s">
        <v>114</v>
      </c>
      <c r="AI422" t="s">
        <v>114</v>
      </c>
      <c r="AO422" t="s">
        <v>29868</v>
      </c>
      <c r="AQ422">
        <v>5</v>
      </c>
      <c r="AR422">
        <v>10</v>
      </c>
      <c r="AS422">
        <v>21</v>
      </c>
      <c r="AT422" t="s">
        <v>24073</v>
      </c>
      <c r="AU422" t="s">
        <v>29869</v>
      </c>
      <c r="AV422" t="s">
        <v>29870</v>
      </c>
      <c r="AW422" t="s">
        <v>11261</v>
      </c>
      <c r="AY422" t="s">
        <v>11262</v>
      </c>
      <c r="AZ422" t="s">
        <v>3849</v>
      </c>
      <c r="BA422" t="s">
        <v>29871</v>
      </c>
      <c r="BB422" t="s">
        <v>11264</v>
      </c>
      <c r="BC422" t="s">
        <v>11250</v>
      </c>
      <c r="BD422" t="s">
        <v>6673</v>
      </c>
      <c r="BE422">
        <v>0</v>
      </c>
      <c r="BF422" t="s">
        <v>29872</v>
      </c>
      <c r="BG422" t="s">
        <v>29873</v>
      </c>
      <c r="BH422" t="s">
        <v>29874</v>
      </c>
      <c r="BI422" t="s">
        <v>132</v>
      </c>
      <c r="BS422">
        <v>0</v>
      </c>
      <c r="BT422">
        <v>0</v>
      </c>
      <c r="BU422">
        <v>0</v>
      </c>
      <c r="BV422">
        <v>0</v>
      </c>
      <c r="BW422">
        <v>0</v>
      </c>
      <c r="BX422">
        <v>0</v>
      </c>
      <c r="BY422">
        <v>1</v>
      </c>
      <c r="CD422" t="s">
        <v>132</v>
      </c>
      <c r="CE422">
        <v>0</v>
      </c>
      <c r="CJ422" t="s">
        <v>132</v>
      </c>
      <c r="CK422" t="s">
        <v>132</v>
      </c>
      <c r="CP422">
        <v>6115</v>
      </c>
      <c r="CQ422">
        <v>0</v>
      </c>
      <c r="CR422">
        <v>0</v>
      </c>
      <c r="CS422">
        <v>0</v>
      </c>
      <c r="CT422">
        <v>0</v>
      </c>
    </row>
    <row r="423" spans="1:98" ht="15" customHeight="1" x14ac:dyDescent="0.2">
      <c r="A423" t="s">
        <v>1609</v>
      </c>
      <c r="B423" s="1" t="s">
        <v>239</v>
      </c>
      <c r="C423">
        <v>800</v>
      </c>
      <c r="G423" t="s">
        <v>240</v>
      </c>
      <c r="H423" t="s">
        <v>102</v>
      </c>
      <c r="I423" t="s">
        <v>332</v>
      </c>
      <c r="K423">
        <v>6</v>
      </c>
      <c r="L423" t="s">
        <v>1576</v>
      </c>
      <c r="N423" t="s">
        <v>1610</v>
      </c>
      <c r="O423" t="s">
        <v>1611</v>
      </c>
      <c r="P423">
        <v>34</v>
      </c>
      <c r="Q423" t="s">
        <v>1612</v>
      </c>
      <c r="S423" t="s">
        <v>1613</v>
      </c>
      <c r="T423">
        <v>8</v>
      </c>
      <c r="U423">
        <v>6</v>
      </c>
      <c r="V423">
        <v>2</v>
      </c>
      <c r="AD423" t="s">
        <v>1614</v>
      </c>
      <c r="AF423" t="s">
        <v>1615</v>
      </c>
      <c r="AH423" t="s">
        <v>114</v>
      </c>
      <c r="AI423" t="s">
        <v>114</v>
      </c>
      <c r="AJ423" t="s">
        <v>1616</v>
      </c>
      <c r="AO423" t="s">
        <v>1617</v>
      </c>
      <c r="AQ423">
        <v>3</v>
      </c>
      <c r="AR423">
        <v>5</v>
      </c>
      <c r="AS423">
        <v>17</v>
      </c>
      <c r="AT423" t="s">
        <v>818</v>
      </c>
      <c r="AU423" t="s">
        <v>1618</v>
      </c>
      <c r="AV423" t="s">
        <v>1619</v>
      </c>
      <c r="AY423" t="s">
        <v>342</v>
      </c>
      <c r="AZ423" t="s">
        <v>1620</v>
      </c>
      <c r="BA423" t="s">
        <v>255</v>
      </c>
      <c r="BB423" t="s">
        <v>1621</v>
      </c>
      <c r="BC423" t="s">
        <v>1589</v>
      </c>
      <c r="BD423" t="s">
        <v>128</v>
      </c>
      <c r="BE423">
        <v>0</v>
      </c>
      <c r="BG423" t="s">
        <v>1622</v>
      </c>
      <c r="BH423" t="s">
        <v>1623</v>
      </c>
      <c r="BS423">
        <v>0</v>
      </c>
      <c r="BT423">
        <v>1</v>
      </c>
      <c r="BU423">
        <v>0</v>
      </c>
      <c r="BV423">
        <v>0</v>
      </c>
      <c r="BW423">
        <v>0</v>
      </c>
      <c r="BX423">
        <v>0</v>
      </c>
      <c r="BY423">
        <v>1</v>
      </c>
      <c r="CD423" t="s">
        <v>131</v>
      </c>
      <c r="CE423">
        <v>0</v>
      </c>
      <c r="CJ423" t="s">
        <v>132</v>
      </c>
      <c r="CO423" t="str">
        <f>HYPERLINK("http://www.d20pfsrd.com/bestiary/monster-listings/animals/dinosaur/deinonychus","Dinosaurus, Deinonychus")</f>
        <v>Dinosaurus, Deinonychus</v>
      </c>
      <c r="CP423">
        <v>100</v>
      </c>
      <c r="CQ423">
        <v>0</v>
      </c>
      <c r="CR423">
        <v>0</v>
      </c>
      <c r="CS423">
        <v>0</v>
      </c>
      <c r="CT423">
        <v>0</v>
      </c>
    </row>
    <row r="424" spans="1:98" ht="15" customHeight="1" x14ac:dyDescent="0.2">
      <c r="A424" t="s">
        <v>19996</v>
      </c>
      <c r="B424" s="1" t="s">
        <v>633</v>
      </c>
      <c r="C424">
        <v>4800</v>
      </c>
      <c r="G424" t="s">
        <v>240</v>
      </c>
      <c r="H424" t="s">
        <v>1035</v>
      </c>
      <c r="I424" t="s">
        <v>332</v>
      </c>
      <c r="K424">
        <v>5</v>
      </c>
      <c r="L424" t="s">
        <v>1036</v>
      </c>
      <c r="N424" t="s">
        <v>1685</v>
      </c>
      <c r="O424" t="s">
        <v>1686</v>
      </c>
      <c r="P424">
        <v>104</v>
      </c>
      <c r="Q424" t="s">
        <v>7943</v>
      </c>
      <c r="S424" t="s">
        <v>19997</v>
      </c>
      <c r="T424">
        <v>12</v>
      </c>
      <c r="U424">
        <v>10</v>
      </c>
      <c r="V424">
        <v>7</v>
      </c>
      <c r="AD424" t="s">
        <v>4861</v>
      </c>
      <c r="AF424" t="s">
        <v>19998</v>
      </c>
      <c r="AH424" t="s">
        <v>496</v>
      </c>
      <c r="AI424" t="s">
        <v>496</v>
      </c>
      <c r="AJ424" t="s">
        <v>19999</v>
      </c>
      <c r="AO424" t="s">
        <v>20000</v>
      </c>
      <c r="AQ424">
        <v>8</v>
      </c>
      <c r="AR424" t="s">
        <v>4745</v>
      </c>
      <c r="AS424" t="s">
        <v>1045</v>
      </c>
      <c r="AT424" t="s">
        <v>20001</v>
      </c>
      <c r="AU424" t="s">
        <v>20002</v>
      </c>
      <c r="AV424" t="s">
        <v>20003</v>
      </c>
      <c r="AX424" t="s">
        <v>1026</v>
      </c>
      <c r="AY424" t="s">
        <v>9725</v>
      </c>
      <c r="AZ424" t="s">
        <v>20004</v>
      </c>
      <c r="BA424" t="s">
        <v>255</v>
      </c>
      <c r="BB424" t="s">
        <v>20005</v>
      </c>
      <c r="BC424" t="s">
        <v>20006</v>
      </c>
      <c r="BD424" t="s">
        <v>19959</v>
      </c>
      <c r="BE424">
        <v>0</v>
      </c>
      <c r="BF424" t="s">
        <v>20007</v>
      </c>
      <c r="BG424" t="s">
        <v>20008</v>
      </c>
      <c r="BH424" t="s">
        <v>20009</v>
      </c>
      <c r="BS424">
        <v>0</v>
      </c>
      <c r="BT424">
        <v>0</v>
      </c>
      <c r="BU424">
        <v>0</v>
      </c>
      <c r="BV424">
        <v>0</v>
      </c>
      <c r="BW424">
        <v>0</v>
      </c>
      <c r="BX424">
        <v>1</v>
      </c>
      <c r="BY424">
        <v>1</v>
      </c>
      <c r="CD424" t="s">
        <v>131</v>
      </c>
      <c r="CE424">
        <v>0</v>
      </c>
      <c r="CJ424" t="s">
        <v>132</v>
      </c>
      <c r="CP424">
        <v>3141</v>
      </c>
      <c r="CQ424">
        <v>0</v>
      </c>
      <c r="CR424">
        <v>0</v>
      </c>
      <c r="CS424">
        <v>0</v>
      </c>
      <c r="CT424">
        <v>0</v>
      </c>
    </row>
    <row r="425" spans="1:98" ht="15" customHeight="1" x14ac:dyDescent="0.2">
      <c r="A425" t="s">
        <v>31262</v>
      </c>
      <c r="B425" s="1" t="s">
        <v>134</v>
      </c>
      <c r="C425">
        <v>3200</v>
      </c>
      <c r="G425" t="s">
        <v>240</v>
      </c>
      <c r="H425" t="s">
        <v>136</v>
      </c>
      <c r="I425" t="s">
        <v>332</v>
      </c>
      <c r="K425">
        <v>-1</v>
      </c>
      <c r="L425" t="s">
        <v>1640</v>
      </c>
      <c r="N425" t="s">
        <v>2610</v>
      </c>
      <c r="O425" t="s">
        <v>2611</v>
      </c>
      <c r="P425">
        <v>92</v>
      </c>
      <c r="Q425" t="s">
        <v>20804</v>
      </c>
      <c r="S425" t="s">
        <v>18043</v>
      </c>
      <c r="T425">
        <v>12</v>
      </c>
      <c r="U425">
        <v>5</v>
      </c>
      <c r="V425">
        <v>5</v>
      </c>
      <c r="AD425" t="s">
        <v>249</v>
      </c>
      <c r="AF425" t="s">
        <v>31263</v>
      </c>
      <c r="AH425" t="s">
        <v>147</v>
      </c>
      <c r="AI425" t="s">
        <v>147</v>
      </c>
      <c r="AJ425" t="s">
        <v>31264</v>
      </c>
      <c r="AO425" t="s">
        <v>31265</v>
      </c>
      <c r="AQ425">
        <v>6</v>
      </c>
      <c r="AR425">
        <v>17</v>
      </c>
      <c r="AS425" t="s">
        <v>567</v>
      </c>
      <c r="AT425" t="s">
        <v>31266</v>
      </c>
      <c r="AU425" t="s">
        <v>20014</v>
      </c>
      <c r="AY425" t="s">
        <v>10282</v>
      </c>
      <c r="AZ425" t="s">
        <v>31267</v>
      </c>
      <c r="BA425" t="s">
        <v>255</v>
      </c>
      <c r="BB425" t="s">
        <v>31268</v>
      </c>
      <c r="BC425" t="s">
        <v>10360</v>
      </c>
      <c r="BD425" t="s">
        <v>31220</v>
      </c>
      <c r="BE425">
        <v>0</v>
      </c>
      <c r="BF425" t="s">
        <v>31269</v>
      </c>
      <c r="BG425" t="s">
        <v>31270</v>
      </c>
      <c r="BH425" t="s">
        <v>31271</v>
      </c>
      <c r="BS425">
        <v>0</v>
      </c>
      <c r="BT425">
        <v>1</v>
      </c>
      <c r="BU425">
        <v>0</v>
      </c>
      <c r="BV425">
        <v>0</v>
      </c>
      <c r="BW425">
        <v>0</v>
      </c>
      <c r="BX425">
        <v>0</v>
      </c>
      <c r="BY425">
        <v>1</v>
      </c>
      <c r="CD425" t="s">
        <v>132</v>
      </c>
      <c r="CE425">
        <v>0</v>
      </c>
      <c r="CF425" t="s">
        <v>132</v>
      </c>
      <c r="CJ425" t="s">
        <v>132</v>
      </c>
      <c r="CK425" t="s">
        <v>132</v>
      </c>
      <c r="CP425">
        <v>6777</v>
      </c>
      <c r="CQ425">
        <v>0</v>
      </c>
      <c r="CR425">
        <v>0</v>
      </c>
      <c r="CS425">
        <v>0</v>
      </c>
      <c r="CT425">
        <v>0</v>
      </c>
    </row>
    <row r="426" spans="1:98" ht="15" customHeight="1" x14ac:dyDescent="0.2">
      <c r="A426" t="s">
        <v>28745</v>
      </c>
      <c r="B426" s="1" t="s">
        <v>1137</v>
      </c>
      <c r="C426">
        <v>2400</v>
      </c>
      <c r="G426" t="s">
        <v>240</v>
      </c>
      <c r="H426" t="s">
        <v>102</v>
      </c>
      <c r="I426" t="s">
        <v>261</v>
      </c>
      <c r="K426">
        <v>6</v>
      </c>
      <c r="L426" t="s">
        <v>3315</v>
      </c>
      <c r="N426" t="s">
        <v>7063</v>
      </c>
      <c r="O426" t="s">
        <v>14568</v>
      </c>
      <c r="P426">
        <v>68</v>
      </c>
      <c r="Q426" t="s">
        <v>2525</v>
      </c>
      <c r="S426" t="s">
        <v>7245</v>
      </c>
      <c r="T426">
        <v>9</v>
      </c>
      <c r="U426">
        <v>8</v>
      </c>
      <c r="V426">
        <v>3</v>
      </c>
      <c r="Z426" t="s">
        <v>3077</v>
      </c>
      <c r="AD426" t="s">
        <v>766</v>
      </c>
      <c r="AF426" t="s">
        <v>28746</v>
      </c>
      <c r="AH426" t="s">
        <v>114</v>
      </c>
      <c r="AI426" t="s">
        <v>114</v>
      </c>
      <c r="AJ426" t="s">
        <v>28747</v>
      </c>
      <c r="AO426" t="s">
        <v>28748</v>
      </c>
      <c r="AQ426">
        <v>8</v>
      </c>
      <c r="AR426">
        <v>12</v>
      </c>
      <c r="AS426" t="s">
        <v>1792</v>
      </c>
      <c r="AT426" t="s">
        <v>28749</v>
      </c>
      <c r="AU426" t="s">
        <v>28750</v>
      </c>
      <c r="AW426" t="s">
        <v>10142</v>
      </c>
      <c r="AY426" t="s">
        <v>445</v>
      </c>
      <c r="AZ426" t="s">
        <v>7988</v>
      </c>
      <c r="BA426" t="s">
        <v>255</v>
      </c>
      <c r="BB426" t="s">
        <v>28751</v>
      </c>
      <c r="BD426" t="s">
        <v>28716</v>
      </c>
      <c r="BE426">
        <v>0</v>
      </c>
      <c r="BF426" t="s">
        <v>28752</v>
      </c>
      <c r="BG426" t="s">
        <v>28753</v>
      </c>
      <c r="BH426" t="s">
        <v>28754</v>
      </c>
      <c r="BI426" t="s">
        <v>132</v>
      </c>
      <c r="BS426">
        <v>0</v>
      </c>
      <c r="BT426">
        <v>0</v>
      </c>
      <c r="BU426">
        <v>0</v>
      </c>
      <c r="BV426">
        <v>0</v>
      </c>
      <c r="BW426">
        <v>0</v>
      </c>
      <c r="BX426">
        <v>0</v>
      </c>
      <c r="BY426">
        <v>1</v>
      </c>
      <c r="CD426" t="s">
        <v>131</v>
      </c>
      <c r="CE426">
        <v>0</v>
      </c>
      <c r="CF426" t="s">
        <v>132</v>
      </c>
      <c r="CJ426" t="s">
        <v>132</v>
      </c>
      <c r="CK426" t="s">
        <v>132</v>
      </c>
      <c r="CP426">
        <v>5800</v>
      </c>
      <c r="CQ426">
        <v>0</v>
      </c>
      <c r="CR426">
        <v>0</v>
      </c>
      <c r="CS426">
        <v>0</v>
      </c>
      <c r="CT426">
        <v>0</v>
      </c>
    </row>
    <row r="427" spans="1:98" ht="15" customHeight="1" x14ac:dyDescent="0.2">
      <c r="A427" t="s">
        <v>7082</v>
      </c>
      <c r="B427" s="1" t="s">
        <v>1034</v>
      </c>
      <c r="C427">
        <v>6400</v>
      </c>
      <c r="G427" t="s">
        <v>240</v>
      </c>
      <c r="H427" t="s">
        <v>136</v>
      </c>
      <c r="I427" t="s">
        <v>137</v>
      </c>
      <c r="J427" t="s">
        <v>1846</v>
      </c>
      <c r="K427">
        <v>7</v>
      </c>
      <c r="L427" t="s">
        <v>7083</v>
      </c>
      <c r="N427" t="s">
        <v>7084</v>
      </c>
      <c r="O427" t="s">
        <v>7085</v>
      </c>
      <c r="P427">
        <v>138</v>
      </c>
      <c r="Q427" t="s">
        <v>1039</v>
      </c>
      <c r="S427" t="s">
        <v>7086</v>
      </c>
      <c r="T427">
        <v>12</v>
      </c>
      <c r="U427">
        <v>8</v>
      </c>
      <c r="V427">
        <v>10</v>
      </c>
      <c r="Y427" t="s">
        <v>7087</v>
      </c>
      <c r="Z427" t="s">
        <v>3054</v>
      </c>
      <c r="AD427" t="s">
        <v>7088</v>
      </c>
      <c r="AF427" t="s">
        <v>7089</v>
      </c>
      <c r="AH427" t="s">
        <v>147</v>
      </c>
      <c r="AI427" t="s">
        <v>202</v>
      </c>
      <c r="AJ427" t="s">
        <v>7090</v>
      </c>
      <c r="AO427" t="s">
        <v>7091</v>
      </c>
      <c r="AQ427">
        <v>9</v>
      </c>
      <c r="AR427">
        <v>20</v>
      </c>
      <c r="AS427" t="s">
        <v>7092</v>
      </c>
      <c r="AT427" t="s">
        <v>7093</v>
      </c>
      <c r="AU427" t="s">
        <v>7094</v>
      </c>
      <c r="AV427" t="s">
        <v>7095</v>
      </c>
      <c r="AW427" t="s">
        <v>7096</v>
      </c>
      <c r="AX427" t="s">
        <v>7097</v>
      </c>
      <c r="AY427" t="s">
        <v>669</v>
      </c>
      <c r="AZ427" t="s">
        <v>670</v>
      </c>
      <c r="BA427" t="s">
        <v>7098</v>
      </c>
      <c r="BB427" t="s">
        <v>7099</v>
      </c>
      <c r="BD427" t="s">
        <v>7100</v>
      </c>
      <c r="BE427">
        <v>0</v>
      </c>
      <c r="BF427" t="s">
        <v>7101</v>
      </c>
      <c r="BG427" t="s">
        <v>7102</v>
      </c>
      <c r="BH427" t="s">
        <v>7103</v>
      </c>
      <c r="BS427">
        <v>0</v>
      </c>
      <c r="BT427">
        <v>0</v>
      </c>
      <c r="BU427">
        <v>0</v>
      </c>
      <c r="BV427">
        <v>0</v>
      </c>
      <c r="BW427">
        <v>1</v>
      </c>
      <c r="BX427">
        <v>0</v>
      </c>
      <c r="BY427">
        <v>1</v>
      </c>
      <c r="CD427" t="s">
        <v>131</v>
      </c>
      <c r="CE427">
        <v>0</v>
      </c>
      <c r="CJ427" t="s">
        <v>132</v>
      </c>
      <c r="CO427" t="str">
        <f>HYPERLINK("http://www.d20pfsrd.com/bestiary/monster-listings/aberrations/delver-official","Delver")</f>
        <v>Delver</v>
      </c>
      <c r="CP427">
        <v>1021</v>
      </c>
      <c r="CQ427">
        <v>0</v>
      </c>
      <c r="CR427">
        <v>0</v>
      </c>
      <c r="CS427">
        <v>0</v>
      </c>
      <c r="CT427">
        <v>0</v>
      </c>
    </row>
    <row r="428" spans="1:98" ht="15" customHeight="1" x14ac:dyDescent="0.2">
      <c r="A428" t="s">
        <v>15510</v>
      </c>
      <c r="B428" s="1" t="s">
        <v>162</v>
      </c>
      <c r="C428">
        <v>38400</v>
      </c>
      <c r="G428" t="s">
        <v>1053</v>
      </c>
      <c r="H428" t="s">
        <v>1308</v>
      </c>
      <c r="I428" t="s">
        <v>1555</v>
      </c>
      <c r="K428">
        <v>7</v>
      </c>
      <c r="L428" t="s">
        <v>8664</v>
      </c>
      <c r="N428" t="s">
        <v>15511</v>
      </c>
      <c r="O428" t="s">
        <v>15512</v>
      </c>
      <c r="P428">
        <v>142</v>
      </c>
      <c r="Q428" t="s">
        <v>3212</v>
      </c>
      <c r="S428" t="s">
        <v>15513</v>
      </c>
      <c r="T428">
        <v>15</v>
      </c>
      <c r="U428">
        <v>15</v>
      </c>
      <c r="V428">
        <v>21</v>
      </c>
      <c r="X428" t="s">
        <v>15514</v>
      </c>
      <c r="Y428" t="s">
        <v>15515</v>
      </c>
      <c r="Z428" t="s">
        <v>15516</v>
      </c>
      <c r="AC428" t="s">
        <v>15517</v>
      </c>
      <c r="AD428" t="s">
        <v>3161</v>
      </c>
      <c r="AH428" t="s">
        <v>1316</v>
      </c>
      <c r="AI428" t="s">
        <v>318</v>
      </c>
      <c r="AJ428" t="s">
        <v>15518</v>
      </c>
      <c r="AK428" t="s">
        <v>15519</v>
      </c>
      <c r="AO428" t="s">
        <v>15520</v>
      </c>
      <c r="AQ428">
        <v>11</v>
      </c>
      <c r="AR428">
        <v>12</v>
      </c>
      <c r="AS428">
        <v>30</v>
      </c>
      <c r="AT428" t="s">
        <v>15521</v>
      </c>
      <c r="AU428" t="s">
        <v>15522</v>
      </c>
      <c r="AW428" t="s">
        <v>15523</v>
      </c>
      <c r="AY428" t="s">
        <v>298</v>
      </c>
      <c r="AZ428" t="s">
        <v>670</v>
      </c>
      <c r="BA428" t="s">
        <v>156</v>
      </c>
      <c r="BB428" t="s">
        <v>15524</v>
      </c>
      <c r="BD428" t="s">
        <v>14619</v>
      </c>
      <c r="BE428">
        <v>0</v>
      </c>
      <c r="BF428" t="s">
        <v>15525</v>
      </c>
      <c r="BG428" t="s">
        <v>15526</v>
      </c>
      <c r="BH428" t="s">
        <v>15527</v>
      </c>
      <c r="BS428">
        <v>0</v>
      </c>
      <c r="BT428">
        <v>0</v>
      </c>
      <c r="BU428">
        <v>1</v>
      </c>
      <c r="BV428">
        <v>0</v>
      </c>
      <c r="BW428">
        <v>0</v>
      </c>
      <c r="BX428">
        <v>0</v>
      </c>
      <c r="BY428">
        <v>0</v>
      </c>
      <c r="CD428" t="s">
        <v>132</v>
      </c>
      <c r="CE428">
        <v>0</v>
      </c>
      <c r="CJ428" t="s">
        <v>132</v>
      </c>
      <c r="CK428" t="s">
        <v>132</v>
      </c>
      <c r="CP428">
        <v>2013</v>
      </c>
      <c r="CQ428">
        <v>0</v>
      </c>
      <c r="CR428">
        <v>0</v>
      </c>
      <c r="CS428">
        <v>0</v>
      </c>
      <c r="CT428">
        <v>0</v>
      </c>
    </row>
    <row r="429" spans="1:98" ht="15" customHeight="1" x14ac:dyDescent="0.2">
      <c r="A429" t="s">
        <v>23985</v>
      </c>
      <c r="B429" s="1" t="s">
        <v>19027</v>
      </c>
      <c r="C429">
        <v>4915200</v>
      </c>
      <c r="G429" t="s">
        <v>575</v>
      </c>
      <c r="H429" t="s">
        <v>102</v>
      </c>
      <c r="I429" t="s">
        <v>103</v>
      </c>
      <c r="J429" t="s">
        <v>1138</v>
      </c>
      <c r="K429">
        <v>18</v>
      </c>
      <c r="L429" t="s">
        <v>23986</v>
      </c>
      <c r="M429" t="s">
        <v>23987</v>
      </c>
      <c r="N429" t="s">
        <v>23988</v>
      </c>
      <c r="O429" t="s">
        <v>23989</v>
      </c>
      <c r="P429">
        <v>676</v>
      </c>
      <c r="Q429" t="s">
        <v>23990</v>
      </c>
      <c r="R429" t="s">
        <v>23991</v>
      </c>
      <c r="S429" t="s">
        <v>23992</v>
      </c>
      <c r="T429">
        <v>26</v>
      </c>
      <c r="U429">
        <v>32</v>
      </c>
      <c r="V429">
        <v>28</v>
      </c>
      <c r="X429" t="s">
        <v>23993</v>
      </c>
      <c r="Y429" t="s">
        <v>23994</v>
      </c>
      <c r="Z429" t="s">
        <v>23995</v>
      </c>
      <c r="AA429" t="s">
        <v>12473</v>
      </c>
      <c r="AB429">
        <v>39</v>
      </c>
      <c r="AD429" t="s">
        <v>766</v>
      </c>
      <c r="AF429" t="s">
        <v>23996</v>
      </c>
      <c r="AG429" t="s">
        <v>23997</v>
      </c>
      <c r="AH429" t="s">
        <v>114</v>
      </c>
      <c r="AI429" t="s">
        <v>114</v>
      </c>
      <c r="AJ429" t="s">
        <v>23998</v>
      </c>
      <c r="AK429" t="s">
        <v>23999</v>
      </c>
      <c r="AO429" t="s">
        <v>24000</v>
      </c>
      <c r="AQ429">
        <v>33</v>
      </c>
      <c r="AR429" t="s">
        <v>24001</v>
      </c>
      <c r="AS429">
        <v>81</v>
      </c>
      <c r="AT429" t="s">
        <v>24002</v>
      </c>
      <c r="AU429" t="s">
        <v>24003</v>
      </c>
      <c r="AV429" t="s">
        <v>1065</v>
      </c>
      <c r="AW429" t="s">
        <v>21417</v>
      </c>
      <c r="AX429" t="s">
        <v>24004</v>
      </c>
      <c r="AY429" t="s">
        <v>1157</v>
      </c>
      <c r="AZ429" t="s">
        <v>18854</v>
      </c>
      <c r="BA429" t="s">
        <v>24005</v>
      </c>
      <c r="BB429" t="s">
        <v>24006</v>
      </c>
      <c r="BC429" t="s">
        <v>19016</v>
      </c>
      <c r="BD429" t="s">
        <v>24007</v>
      </c>
      <c r="BE429">
        <v>0</v>
      </c>
      <c r="BF429" t="s">
        <v>24008</v>
      </c>
      <c r="BG429" t="s">
        <v>24009</v>
      </c>
      <c r="BH429" t="s">
        <v>24010</v>
      </c>
      <c r="BI429" t="s">
        <v>132</v>
      </c>
      <c r="BK429" t="s">
        <v>132</v>
      </c>
      <c r="BS429">
        <v>0</v>
      </c>
      <c r="BT429">
        <v>0</v>
      </c>
      <c r="BU429">
        <v>0</v>
      </c>
      <c r="BV429">
        <v>0</v>
      </c>
      <c r="BW429">
        <v>0</v>
      </c>
      <c r="BX429">
        <v>0</v>
      </c>
      <c r="BY429">
        <v>1</v>
      </c>
      <c r="CD429" t="s">
        <v>131</v>
      </c>
      <c r="CE429">
        <v>0</v>
      </c>
      <c r="CJ429" t="s">
        <v>132</v>
      </c>
      <c r="CK429" t="s">
        <v>132</v>
      </c>
      <c r="CP429">
        <v>4921</v>
      </c>
      <c r="CQ429">
        <v>0</v>
      </c>
      <c r="CR429">
        <v>0</v>
      </c>
      <c r="CS429">
        <v>0</v>
      </c>
      <c r="CT429">
        <v>0</v>
      </c>
    </row>
    <row r="430" spans="1:98" ht="15" customHeight="1" x14ac:dyDescent="0.2">
      <c r="A430" t="s">
        <v>22927</v>
      </c>
      <c r="B430" s="1" t="s">
        <v>1034</v>
      </c>
      <c r="C430">
        <v>6400</v>
      </c>
      <c r="G430" t="s">
        <v>575</v>
      </c>
      <c r="H430" t="s">
        <v>136</v>
      </c>
      <c r="I430" t="s">
        <v>261</v>
      </c>
      <c r="J430" t="s">
        <v>22928</v>
      </c>
      <c r="K430">
        <v>2</v>
      </c>
      <c r="L430" t="s">
        <v>2629</v>
      </c>
      <c r="N430" t="s">
        <v>11945</v>
      </c>
      <c r="O430" t="s">
        <v>22929</v>
      </c>
      <c r="P430">
        <v>115</v>
      </c>
      <c r="Q430" t="s">
        <v>6091</v>
      </c>
      <c r="S430" t="s">
        <v>21115</v>
      </c>
      <c r="T430">
        <v>13</v>
      </c>
      <c r="U430">
        <v>7</v>
      </c>
      <c r="V430">
        <v>7</v>
      </c>
      <c r="Y430" t="s">
        <v>2395</v>
      </c>
      <c r="Z430" t="s">
        <v>1146</v>
      </c>
      <c r="AA430" t="s">
        <v>1147</v>
      </c>
      <c r="AD430" t="s">
        <v>766</v>
      </c>
      <c r="AF430" t="s">
        <v>22930</v>
      </c>
      <c r="AH430" t="s">
        <v>147</v>
      </c>
      <c r="AI430" t="s">
        <v>147</v>
      </c>
      <c r="AJ430" t="s">
        <v>22931</v>
      </c>
      <c r="AK430" t="s">
        <v>22932</v>
      </c>
      <c r="AO430" t="s">
        <v>22933</v>
      </c>
      <c r="AQ430">
        <v>7</v>
      </c>
      <c r="AR430" t="s">
        <v>1236</v>
      </c>
      <c r="AS430" t="s">
        <v>22934</v>
      </c>
      <c r="AT430" t="s">
        <v>22935</v>
      </c>
      <c r="AU430" t="s">
        <v>22936</v>
      </c>
      <c r="AV430" t="s">
        <v>18049</v>
      </c>
      <c r="AW430" t="s">
        <v>1156</v>
      </c>
      <c r="AY430" t="s">
        <v>298</v>
      </c>
      <c r="AZ430" t="s">
        <v>9104</v>
      </c>
      <c r="BA430" t="s">
        <v>426</v>
      </c>
      <c r="BB430" t="s">
        <v>22937</v>
      </c>
      <c r="BC430" t="s">
        <v>22938</v>
      </c>
      <c r="BD430" t="s">
        <v>22821</v>
      </c>
      <c r="BE430">
        <v>1</v>
      </c>
      <c r="BF430" t="s">
        <v>22939</v>
      </c>
      <c r="BG430" t="s">
        <v>22940</v>
      </c>
      <c r="BH430" t="s">
        <v>22941</v>
      </c>
      <c r="BI430" t="s">
        <v>132</v>
      </c>
      <c r="BK430" t="s">
        <v>132</v>
      </c>
      <c r="BS430">
        <v>0</v>
      </c>
      <c r="BT430">
        <v>0</v>
      </c>
      <c r="BU430">
        <v>0</v>
      </c>
      <c r="BV430">
        <v>0</v>
      </c>
      <c r="BW430">
        <v>0</v>
      </c>
      <c r="BX430">
        <v>0</v>
      </c>
      <c r="BY430">
        <v>1</v>
      </c>
      <c r="CD430" t="s">
        <v>131</v>
      </c>
      <c r="CE430">
        <v>0</v>
      </c>
      <c r="CJ430" t="s">
        <v>132</v>
      </c>
      <c r="CK430" t="s">
        <v>132</v>
      </c>
      <c r="CP430">
        <v>4672</v>
      </c>
      <c r="CQ430">
        <v>0</v>
      </c>
      <c r="CR430">
        <v>0</v>
      </c>
      <c r="CS430">
        <v>0</v>
      </c>
      <c r="CT430">
        <v>0</v>
      </c>
    </row>
    <row r="431" spans="1:98" ht="15" customHeight="1" x14ac:dyDescent="0.2">
      <c r="A431" t="s">
        <v>8577</v>
      </c>
      <c r="B431" s="1" t="s">
        <v>633</v>
      </c>
      <c r="C431">
        <v>4800</v>
      </c>
      <c r="G431" t="s">
        <v>575</v>
      </c>
      <c r="H431" t="s">
        <v>102</v>
      </c>
      <c r="I431" t="s">
        <v>103</v>
      </c>
      <c r="J431" t="s">
        <v>576</v>
      </c>
      <c r="K431">
        <v>4</v>
      </c>
      <c r="L431" t="s">
        <v>2547</v>
      </c>
      <c r="N431" t="s">
        <v>7780</v>
      </c>
      <c r="O431" t="s">
        <v>7781</v>
      </c>
      <c r="P431">
        <v>95</v>
      </c>
      <c r="Q431" t="s">
        <v>2538</v>
      </c>
      <c r="R431" t="s">
        <v>8578</v>
      </c>
      <c r="S431" t="s">
        <v>8579</v>
      </c>
      <c r="T431">
        <v>11</v>
      </c>
      <c r="U431">
        <v>11</v>
      </c>
      <c r="V431">
        <v>6</v>
      </c>
      <c r="X431" t="s">
        <v>8580</v>
      </c>
      <c r="AA431" t="s">
        <v>8581</v>
      </c>
      <c r="AB431">
        <v>19</v>
      </c>
      <c r="AD431" t="s">
        <v>376</v>
      </c>
      <c r="AF431" t="s">
        <v>8582</v>
      </c>
      <c r="AH431" t="s">
        <v>114</v>
      </c>
      <c r="AI431" t="s">
        <v>114</v>
      </c>
      <c r="AJ431" t="s">
        <v>8583</v>
      </c>
      <c r="AK431" t="s">
        <v>8584</v>
      </c>
      <c r="AO431" t="s">
        <v>8585</v>
      </c>
      <c r="AQ431">
        <v>10</v>
      </c>
      <c r="AR431">
        <v>12</v>
      </c>
      <c r="AS431">
        <v>27</v>
      </c>
      <c r="AT431" t="s">
        <v>8586</v>
      </c>
      <c r="AU431" t="s">
        <v>8587</v>
      </c>
      <c r="AV431" t="s">
        <v>8588</v>
      </c>
      <c r="AW431" t="s">
        <v>8589</v>
      </c>
      <c r="AY431" t="s">
        <v>3178</v>
      </c>
      <c r="AZ431" t="s">
        <v>8590</v>
      </c>
      <c r="BA431" t="s">
        <v>8591</v>
      </c>
      <c r="BB431" t="s">
        <v>8592</v>
      </c>
      <c r="BD431" t="s">
        <v>7316</v>
      </c>
      <c r="BE431">
        <v>0</v>
      </c>
      <c r="BF431" t="s">
        <v>8593</v>
      </c>
      <c r="BG431" t="s">
        <v>8594</v>
      </c>
      <c r="BH431" t="s">
        <v>8595</v>
      </c>
      <c r="BS431">
        <v>0</v>
      </c>
      <c r="BT431">
        <v>0</v>
      </c>
      <c r="BU431">
        <v>0</v>
      </c>
      <c r="BV431">
        <v>0</v>
      </c>
      <c r="BW431">
        <v>0</v>
      </c>
      <c r="BX431">
        <v>0</v>
      </c>
      <c r="BY431">
        <v>1</v>
      </c>
      <c r="CD431" t="s">
        <v>131</v>
      </c>
      <c r="CE431">
        <v>0</v>
      </c>
      <c r="CJ431" t="s">
        <v>132</v>
      </c>
      <c r="CO431" t="str">
        <f>HYPERLINK("http://www.d20pfsrd.com/bestiary/monster-listings/outsiders/denizen-of-leng","Denizen of Leng")</f>
        <v>Denizen of Leng</v>
      </c>
      <c r="CP431">
        <v>1158</v>
      </c>
      <c r="CQ431">
        <v>0</v>
      </c>
      <c r="CR431">
        <v>0</v>
      </c>
      <c r="CS431">
        <v>0</v>
      </c>
      <c r="CT431">
        <v>0</v>
      </c>
    </row>
    <row r="432" spans="1:98" ht="15" customHeight="1" x14ac:dyDescent="0.2">
      <c r="A432" t="s">
        <v>22825</v>
      </c>
      <c r="B432" s="1" t="s">
        <v>574</v>
      </c>
      <c r="C432">
        <v>9600</v>
      </c>
      <c r="G432" t="s">
        <v>575</v>
      </c>
      <c r="H432" t="s">
        <v>193</v>
      </c>
      <c r="I432" t="s">
        <v>103</v>
      </c>
      <c r="J432" t="s">
        <v>1138</v>
      </c>
      <c r="K432">
        <v>10</v>
      </c>
      <c r="L432" t="s">
        <v>22826</v>
      </c>
      <c r="N432" t="s">
        <v>8367</v>
      </c>
      <c r="O432" t="s">
        <v>8368</v>
      </c>
      <c r="P432">
        <v>126</v>
      </c>
      <c r="Q432" t="s">
        <v>19002</v>
      </c>
      <c r="S432" t="s">
        <v>22827</v>
      </c>
      <c r="T432">
        <v>13</v>
      </c>
      <c r="U432">
        <v>13</v>
      </c>
      <c r="V432">
        <v>8</v>
      </c>
      <c r="Y432" t="s">
        <v>581</v>
      </c>
      <c r="Z432" t="s">
        <v>1146</v>
      </c>
      <c r="AA432" t="s">
        <v>1147</v>
      </c>
      <c r="AB432">
        <v>21</v>
      </c>
      <c r="AD432" t="s">
        <v>4314</v>
      </c>
      <c r="AF432" t="s">
        <v>22828</v>
      </c>
      <c r="AH432" t="s">
        <v>202</v>
      </c>
      <c r="AI432" t="s">
        <v>202</v>
      </c>
      <c r="AJ432" t="s">
        <v>19184</v>
      </c>
      <c r="AK432" t="s">
        <v>22829</v>
      </c>
      <c r="AO432" t="s">
        <v>22830</v>
      </c>
      <c r="AQ432">
        <v>11</v>
      </c>
      <c r="AR432">
        <v>20</v>
      </c>
      <c r="AS432" t="s">
        <v>10873</v>
      </c>
      <c r="AT432" t="s">
        <v>22831</v>
      </c>
      <c r="AU432" t="s">
        <v>22832</v>
      </c>
      <c r="AV432" t="s">
        <v>1065</v>
      </c>
      <c r="AW432" t="s">
        <v>1156</v>
      </c>
      <c r="AY432" t="s">
        <v>1157</v>
      </c>
      <c r="AZ432" t="s">
        <v>22833</v>
      </c>
      <c r="BA432" t="s">
        <v>426</v>
      </c>
      <c r="BB432" t="s">
        <v>22834</v>
      </c>
      <c r="BC432" t="s">
        <v>1161</v>
      </c>
      <c r="BD432" t="s">
        <v>22821</v>
      </c>
      <c r="BE432">
        <v>0</v>
      </c>
      <c r="BF432" t="s">
        <v>22835</v>
      </c>
      <c r="BG432" t="s">
        <v>22836</v>
      </c>
      <c r="BH432" t="s">
        <v>22837</v>
      </c>
      <c r="BI432" t="s">
        <v>132</v>
      </c>
      <c r="BK432" t="s">
        <v>132</v>
      </c>
      <c r="BS432">
        <v>0</v>
      </c>
      <c r="BT432">
        <v>0</v>
      </c>
      <c r="BU432">
        <v>1</v>
      </c>
      <c r="BV432">
        <v>0</v>
      </c>
      <c r="BW432">
        <v>0</v>
      </c>
      <c r="BX432">
        <v>0</v>
      </c>
      <c r="BY432">
        <v>1</v>
      </c>
      <c r="CD432" t="s">
        <v>131</v>
      </c>
      <c r="CE432">
        <v>0</v>
      </c>
      <c r="CF432" t="s">
        <v>132</v>
      </c>
      <c r="CJ432" t="s">
        <v>132</v>
      </c>
      <c r="CK432" t="s">
        <v>132</v>
      </c>
      <c r="CP432">
        <v>4666</v>
      </c>
      <c r="CQ432">
        <v>0</v>
      </c>
      <c r="CR432">
        <v>0</v>
      </c>
      <c r="CS432">
        <v>0</v>
      </c>
      <c r="CT432">
        <v>0</v>
      </c>
    </row>
    <row r="433" spans="1:98" ht="15" customHeight="1" x14ac:dyDescent="0.2">
      <c r="A433" t="s">
        <v>8306</v>
      </c>
      <c r="B433" s="1" t="s">
        <v>1918</v>
      </c>
      <c r="C433">
        <v>19200</v>
      </c>
      <c r="G433" t="s">
        <v>1053</v>
      </c>
      <c r="H433" t="s">
        <v>193</v>
      </c>
      <c r="I433" t="s">
        <v>103</v>
      </c>
      <c r="J433" t="s">
        <v>8249</v>
      </c>
      <c r="K433">
        <v>5</v>
      </c>
      <c r="L433" t="s">
        <v>8307</v>
      </c>
      <c r="M433" t="s">
        <v>8308</v>
      </c>
      <c r="N433" t="s">
        <v>8309</v>
      </c>
      <c r="O433" t="s">
        <v>8310</v>
      </c>
      <c r="P433">
        <v>161</v>
      </c>
      <c r="Q433" t="s">
        <v>1491</v>
      </c>
      <c r="S433" t="s">
        <v>8311</v>
      </c>
      <c r="T433">
        <v>15</v>
      </c>
      <c r="U433">
        <v>14</v>
      </c>
      <c r="V433">
        <v>7</v>
      </c>
      <c r="Y433" t="s">
        <v>581</v>
      </c>
      <c r="Z433" t="s">
        <v>8256</v>
      </c>
      <c r="AA433" t="s">
        <v>8257</v>
      </c>
      <c r="AB433">
        <v>23</v>
      </c>
      <c r="AD433" t="s">
        <v>376</v>
      </c>
      <c r="AF433" t="s">
        <v>8312</v>
      </c>
      <c r="AH433" t="s">
        <v>202</v>
      </c>
      <c r="AI433" t="s">
        <v>202</v>
      </c>
      <c r="AJ433" t="s">
        <v>8313</v>
      </c>
      <c r="AK433" t="s">
        <v>8314</v>
      </c>
      <c r="AO433" t="s">
        <v>8315</v>
      </c>
      <c r="AQ433">
        <v>14</v>
      </c>
      <c r="AR433">
        <v>23</v>
      </c>
      <c r="AS433" t="s">
        <v>8316</v>
      </c>
      <c r="AT433" t="s">
        <v>8317</v>
      </c>
      <c r="AU433" t="s">
        <v>8318</v>
      </c>
      <c r="AV433" t="s">
        <v>323</v>
      </c>
      <c r="AW433" t="s">
        <v>8319</v>
      </c>
      <c r="AX433" t="s">
        <v>8320</v>
      </c>
      <c r="AY433" t="s">
        <v>4360</v>
      </c>
      <c r="AZ433" t="s">
        <v>8321</v>
      </c>
      <c r="BA433" t="s">
        <v>426</v>
      </c>
      <c r="BB433" t="s">
        <v>8322</v>
      </c>
      <c r="BC433" t="s">
        <v>8269</v>
      </c>
      <c r="BD433" t="s">
        <v>7316</v>
      </c>
      <c r="BE433">
        <v>0</v>
      </c>
      <c r="BF433" t="s">
        <v>8323</v>
      </c>
      <c r="BG433" t="s">
        <v>8324</v>
      </c>
      <c r="BH433" t="s">
        <v>8325</v>
      </c>
      <c r="BS433">
        <v>0</v>
      </c>
      <c r="BT433">
        <v>0</v>
      </c>
      <c r="BU433">
        <v>0</v>
      </c>
      <c r="BV433">
        <v>0</v>
      </c>
      <c r="BW433">
        <v>0</v>
      </c>
      <c r="BX433">
        <v>0</v>
      </c>
      <c r="BY433">
        <v>1</v>
      </c>
      <c r="CD433" t="s">
        <v>131</v>
      </c>
      <c r="CE433">
        <v>0</v>
      </c>
      <c r="CJ433" t="s">
        <v>132</v>
      </c>
      <c r="CO433" t="str">
        <f>HYPERLINK("http://www.d20pfsrd.com/bestiary/monster-listings/outsiders/daemons/derghodaemon","Daemon, Derghodaemon")</f>
        <v>Daemon, Derghodaemon</v>
      </c>
      <c r="CP433">
        <v>1143</v>
      </c>
      <c r="CQ433">
        <v>0</v>
      </c>
      <c r="CR433">
        <v>0</v>
      </c>
      <c r="CS433">
        <v>0</v>
      </c>
      <c r="CT433">
        <v>0</v>
      </c>
    </row>
    <row r="434" spans="1:98" ht="15" customHeight="1" x14ac:dyDescent="0.2">
      <c r="A434" t="s">
        <v>15643</v>
      </c>
      <c r="B434" s="1" t="s">
        <v>306</v>
      </c>
      <c r="C434">
        <v>1600</v>
      </c>
      <c r="G434" t="s">
        <v>240</v>
      </c>
      <c r="H434" t="s">
        <v>193</v>
      </c>
      <c r="I434" t="s">
        <v>809</v>
      </c>
      <c r="K434">
        <v>3</v>
      </c>
      <c r="L434" t="s">
        <v>15644</v>
      </c>
      <c r="N434" t="s">
        <v>2732</v>
      </c>
      <c r="O434" t="s">
        <v>3316</v>
      </c>
      <c r="P434">
        <v>59</v>
      </c>
      <c r="Q434" t="s">
        <v>5924</v>
      </c>
      <c r="S434" t="s">
        <v>14150</v>
      </c>
      <c r="T434">
        <v>5</v>
      </c>
      <c r="U434">
        <v>8</v>
      </c>
      <c r="V434">
        <v>8</v>
      </c>
      <c r="AD434" t="s">
        <v>15645</v>
      </c>
      <c r="AF434" t="s">
        <v>15646</v>
      </c>
      <c r="AG434" t="s">
        <v>15647</v>
      </c>
      <c r="AH434" t="s">
        <v>202</v>
      </c>
      <c r="AI434" t="s">
        <v>202</v>
      </c>
      <c r="AJ434" t="s">
        <v>15648</v>
      </c>
      <c r="AO434" t="s">
        <v>15649</v>
      </c>
      <c r="AQ434">
        <v>7</v>
      </c>
      <c r="AR434">
        <v>13</v>
      </c>
      <c r="AS434">
        <v>26</v>
      </c>
      <c r="AT434" t="s">
        <v>15650</v>
      </c>
      <c r="AU434" t="s">
        <v>15651</v>
      </c>
      <c r="AW434" t="s">
        <v>3756</v>
      </c>
      <c r="AX434" t="s">
        <v>15652</v>
      </c>
      <c r="AY434" t="s">
        <v>15653</v>
      </c>
      <c r="AZ434" t="s">
        <v>15654</v>
      </c>
      <c r="BA434" t="s">
        <v>15655</v>
      </c>
      <c r="BB434" t="s">
        <v>15656</v>
      </c>
      <c r="BD434" t="s">
        <v>14619</v>
      </c>
      <c r="BE434">
        <v>0</v>
      </c>
      <c r="BF434" t="s">
        <v>15657</v>
      </c>
      <c r="BG434" t="s">
        <v>15658</v>
      </c>
      <c r="BH434" t="s">
        <v>15659</v>
      </c>
      <c r="BL434" t="s">
        <v>132</v>
      </c>
      <c r="BM434" t="s">
        <v>132</v>
      </c>
      <c r="BN434" t="s">
        <v>132</v>
      </c>
      <c r="BS434">
        <v>0</v>
      </c>
      <c r="BT434">
        <v>0</v>
      </c>
      <c r="BU434">
        <v>1</v>
      </c>
      <c r="BV434">
        <v>1</v>
      </c>
      <c r="BW434">
        <v>0</v>
      </c>
      <c r="BX434">
        <v>0</v>
      </c>
      <c r="BY434">
        <v>1</v>
      </c>
      <c r="CB434" t="s">
        <v>132</v>
      </c>
      <c r="CD434" t="s">
        <v>131</v>
      </c>
      <c r="CE434">
        <v>0</v>
      </c>
      <c r="CJ434" t="s">
        <v>132</v>
      </c>
      <c r="CP434">
        <v>2020</v>
      </c>
      <c r="CQ434">
        <v>0</v>
      </c>
      <c r="CR434">
        <v>0</v>
      </c>
      <c r="CS434">
        <v>0</v>
      </c>
      <c r="CT434">
        <v>0</v>
      </c>
    </row>
    <row r="435" spans="1:98" ht="15" customHeight="1" x14ac:dyDescent="0.2">
      <c r="A435" t="s">
        <v>1363</v>
      </c>
      <c r="B435" s="1" t="s">
        <v>239</v>
      </c>
      <c r="C435">
        <v>800</v>
      </c>
      <c r="G435" t="s">
        <v>575</v>
      </c>
      <c r="H435" t="s">
        <v>393</v>
      </c>
      <c r="I435" t="s">
        <v>701</v>
      </c>
      <c r="J435" t="s">
        <v>1364</v>
      </c>
      <c r="K435">
        <v>6</v>
      </c>
      <c r="L435" t="s">
        <v>618</v>
      </c>
      <c r="N435" t="s">
        <v>886</v>
      </c>
      <c r="O435" t="s">
        <v>1365</v>
      </c>
      <c r="P435">
        <v>25</v>
      </c>
      <c r="Q435" t="s">
        <v>1366</v>
      </c>
      <c r="S435" t="s">
        <v>1367</v>
      </c>
      <c r="T435">
        <v>5</v>
      </c>
      <c r="U435">
        <v>3</v>
      </c>
      <c r="V435">
        <v>6</v>
      </c>
      <c r="AB435">
        <v>14</v>
      </c>
      <c r="AC435" t="s">
        <v>1368</v>
      </c>
      <c r="AD435" t="s">
        <v>496</v>
      </c>
      <c r="AF435" t="s">
        <v>1369</v>
      </c>
      <c r="AG435" t="s">
        <v>1370</v>
      </c>
      <c r="AH435" t="s">
        <v>114</v>
      </c>
      <c r="AI435" t="s">
        <v>114</v>
      </c>
      <c r="AJ435" t="s">
        <v>1371</v>
      </c>
      <c r="AK435" t="s">
        <v>1372</v>
      </c>
      <c r="AO435" t="s">
        <v>1373</v>
      </c>
      <c r="AQ435">
        <v>2</v>
      </c>
      <c r="AR435">
        <v>1</v>
      </c>
      <c r="AS435">
        <v>13</v>
      </c>
      <c r="AT435" t="s">
        <v>771</v>
      </c>
      <c r="AU435" t="s">
        <v>1374</v>
      </c>
      <c r="AW435" t="s">
        <v>1375</v>
      </c>
      <c r="AX435" t="s">
        <v>1376</v>
      </c>
      <c r="AY435" t="s">
        <v>669</v>
      </c>
      <c r="AZ435" t="s">
        <v>1377</v>
      </c>
      <c r="BA435" t="s">
        <v>1378</v>
      </c>
      <c r="BB435" t="s">
        <v>1379</v>
      </c>
      <c r="BD435" t="s">
        <v>128</v>
      </c>
      <c r="BE435">
        <v>0</v>
      </c>
      <c r="BF435" t="s">
        <v>1380</v>
      </c>
      <c r="BG435" t="s">
        <v>1381</v>
      </c>
      <c r="BH435" t="s">
        <v>1382</v>
      </c>
      <c r="BS435">
        <v>0</v>
      </c>
      <c r="BT435">
        <v>0</v>
      </c>
      <c r="BU435">
        <v>0</v>
      </c>
      <c r="BV435">
        <v>0</v>
      </c>
      <c r="BW435">
        <v>0</v>
      </c>
      <c r="BX435">
        <v>0</v>
      </c>
      <c r="BY435">
        <v>1</v>
      </c>
      <c r="CD435" t="s">
        <v>131</v>
      </c>
      <c r="CE435">
        <v>0</v>
      </c>
      <c r="CJ435" t="s">
        <v>132</v>
      </c>
      <c r="CO435" t="str">
        <f>HYPERLINK("http://www.d20pfsrd.com/bestiary/monster-listings/humanoids/derro","Derro")</f>
        <v>Derro</v>
      </c>
      <c r="CP435">
        <v>87</v>
      </c>
      <c r="CQ435">
        <v>0</v>
      </c>
      <c r="CR435">
        <v>0</v>
      </c>
      <c r="CS435">
        <v>0</v>
      </c>
      <c r="CT435">
        <v>0</v>
      </c>
    </row>
    <row r="436" spans="1:98" ht="15" customHeight="1" x14ac:dyDescent="0.2">
      <c r="A436" t="s">
        <v>16101</v>
      </c>
      <c r="B436" s="1" t="s">
        <v>633</v>
      </c>
      <c r="C436">
        <v>4800</v>
      </c>
      <c r="G436" t="s">
        <v>1053</v>
      </c>
      <c r="H436" t="s">
        <v>193</v>
      </c>
      <c r="I436" t="s">
        <v>1780</v>
      </c>
      <c r="J436" t="s">
        <v>1846</v>
      </c>
      <c r="K436">
        <v>6</v>
      </c>
      <c r="L436" t="s">
        <v>16102</v>
      </c>
      <c r="N436" t="s">
        <v>16103</v>
      </c>
      <c r="O436" t="s">
        <v>16104</v>
      </c>
      <c r="P436">
        <v>103</v>
      </c>
      <c r="Q436" t="s">
        <v>16105</v>
      </c>
      <c r="S436" t="s">
        <v>13037</v>
      </c>
      <c r="T436">
        <v>11</v>
      </c>
      <c r="U436">
        <v>8</v>
      </c>
      <c r="V436">
        <v>8</v>
      </c>
      <c r="Z436" t="s">
        <v>4599</v>
      </c>
      <c r="AA436" t="s">
        <v>16106</v>
      </c>
      <c r="AD436" t="s">
        <v>16107</v>
      </c>
      <c r="AF436" t="s">
        <v>16108</v>
      </c>
      <c r="AH436" t="s">
        <v>202</v>
      </c>
      <c r="AI436" t="s">
        <v>202</v>
      </c>
      <c r="AJ436" t="s">
        <v>16109</v>
      </c>
      <c r="AO436" t="s">
        <v>16110</v>
      </c>
      <c r="AQ436">
        <v>9</v>
      </c>
      <c r="AR436">
        <v>16</v>
      </c>
      <c r="AS436">
        <v>28</v>
      </c>
      <c r="AT436" t="s">
        <v>16111</v>
      </c>
      <c r="AU436" t="s">
        <v>16112</v>
      </c>
      <c r="AW436" t="s">
        <v>878</v>
      </c>
      <c r="AX436" t="s">
        <v>9013</v>
      </c>
      <c r="AY436" t="s">
        <v>1866</v>
      </c>
      <c r="AZ436" t="s">
        <v>9015</v>
      </c>
      <c r="BA436" t="s">
        <v>426</v>
      </c>
      <c r="BB436" t="s">
        <v>16113</v>
      </c>
      <c r="BC436" t="s">
        <v>9017</v>
      </c>
      <c r="BD436" t="s">
        <v>14619</v>
      </c>
      <c r="BE436">
        <v>0</v>
      </c>
      <c r="BF436" t="s">
        <v>16114</v>
      </c>
      <c r="BG436" t="s">
        <v>16115</v>
      </c>
      <c r="BH436" t="s">
        <v>16116</v>
      </c>
      <c r="BS436">
        <v>0</v>
      </c>
      <c r="BT436">
        <v>0</v>
      </c>
      <c r="BU436">
        <v>1</v>
      </c>
      <c r="BV436">
        <v>0</v>
      </c>
      <c r="BW436">
        <v>1</v>
      </c>
      <c r="BX436">
        <v>0</v>
      </c>
      <c r="BY436">
        <v>1</v>
      </c>
      <c r="CD436" t="s">
        <v>132</v>
      </c>
      <c r="CE436">
        <v>0</v>
      </c>
      <c r="CF436" t="s">
        <v>132</v>
      </c>
      <c r="CJ436" t="s">
        <v>132</v>
      </c>
      <c r="CK436" t="s">
        <v>132</v>
      </c>
      <c r="CP436">
        <v>2052</v>
      </c>
      <c r="CQ436">
        <v>0</v>
      </c>
      <c r="CR436">
        <v>0</v>
      </c>
      <c r="CS436">
        <v>0</v>
      </c>
      <c r="CT436">
        <v>0</v>
      </c>
    </row>
    <row r="437" spans="1:98" ht="15" customHeight="1" x14ac:dyDescent="0.2">
      <c r="A437" t="s">
        <v>16418</v>
      </c>
      <c r="B437" s="1" t="s">
        <v>1034</v>
      </c>
      <c r="C437">
        <v>6400</v>
      </c>
      <c r="G437" t="s">
        <v>3133</v>
      </c>
      <c r="H437" t="s">
        <v>193</v>
      </c>
      <c r="I437" t="s">
        <v>701</v>
      </c>
      <c r="J437" t="s">
        <v>1054</v>
      </c>
      <c r="K437">
        <v>3</v>
      </c>
      <c r="L437" t="s">
        <v>4578</v>
      </c>
      <c r="N437" t="s">
        <v>16419</v>
      </c>
      <c r="O437" t="s">
        <v>16420</v>
      </c>
      <c r="P437">
        <v>123</v>
      </c>
      <c r="Q437" t="s">
        <v>16421</v>
      </c>
      <c r="S437" t="s">
        <v>16422</v>
      </c>
      <c r="T437">
        <v>9</v>
      </c>
      <c r="U437">
        <v>11</v>
      </c>
      <c r="V437">
        <v>5</v>
      </c>
      <c r="X437" t="s">
        <v>3191</v>
      </c>
      <c r="Z437" t="s">
        <v>3077</v>
      </c>
      <c r="AD437" t="s">
        <v>766</v>
      </c>
      <c r="AF437" t="s">
        <v>16423</v>
      </c>
      <c r="AG437" t="s">
        <v>16424</v>
      </c>
      <c r="AH437" t="s">
        <v>202</v>
      </c>
      <c r="AI437" t="s">
        <v>202</v>
      </c>
      <c r="AJ437" t="s">
        <v>16425</v>
      </c>
      <c r="AO437" t="s">
        <v>16426</v>
      </c>
      <c r="AQ437">
        <v>9</v>
      </c>
      <c r="AR437">
        <v>18</v>
      </c>
      <c r="AS437" t="s">
        <v>16427</v>
      </c>
      <c r="AT437" t="s">
        <v>16428</v>
      </c>
      <c r="AU437" t="s">
        <v>16429</v>
      </c>
      <c r="AW437" t="s">
        <v>3199</v>
      </c>
      <c r="AX437" t="s">
        <v>16430</v>
      </c>
      <c r="AY437" t="s">
        <v>16431</v>
      </c>
      <c r="AZ437" t="s">
        <v>16432</v>
      </c>
      <c r="BA437" t="s">
        <v>16433</v>
      </c>
      <c r="BB437" t="s">
        <v>16434</v>
      </c>
      <c r="BC437" t="s">
        <v>3204</v>
      </c>
      <c r="BD437" t="s">
        <v>14619</v>
      </c>
      <c r="BE437">
        <v>0</v>
      </c>
      <c r="BF437" t="s">
        <v>16435</v>
      </c>
      <c r="BG437" t="s">
        <v>16436</v>
      </c>
      <c r="BH437" t="s">
        <v>16437</v>
      </c>
      <c r="BS437">
        <v>0</v>
      </c>
      <c r="BT437">
        <v>0</v>
      </c>
      <c r="BU437">
        <v>0</v>
      </c>
      <c r="BV437">
        <v>0</v>
      </c>
      <c r="BW437">
        <v>0</v>
      </c>
      <c r="BX437">
        <v>0</v>
      </c>
      <c r="BY437">
        <v>1</v>
      </c>
      <c r="CD437" t="s">
        <v>132</v>
      </c>
      <c r="CE437">
        <v>0</v>
      </c>
      <c r="CF437" t="s">
        <v>132</v>
      </c>
      <c r="CJ437" t="s">
        <v>132</v>
      </c>
      <c r="CK437" t="s">
        <v>132</v>
      </c>
      <c r="CP437">
        <v>2077</v>
      </c>
      <c r="CQ437">
        <v>0</v>
      </c>
      <c r="CR437">
        <v>0</v>
      </c>
      <c r="CS437">
        <v>0</v>
      </c>
      <c r="CT437">
        <v>0</v>
      </c>
    </row>
    <row r="438" spans="1:98" ht="15" customHeight="1" x14ac:dyDescent="0.2">
      <c r="A438" t="s">
        <v>28376</v>
      </c>
      <c r="B438" s="1" t="s">
        <v>633</v>
      </c>
      <c r="C438">
        <v>4800</v>
      </c>
      <c r="D438" t="s">
        <v>4024</v>
      </c>
      <c r="E438" t="s">
        <v>28377</v>
      </c>
      <c r="G438" t="s">
        <v>240</v>
      </c>
      <c r="H438" t="s">
        <v>102</v>
      </c>
      <c r="I438" t="s">
        <v>701</v>
      </c>
      <c r="J438" t="s">
        <v>14167</v>
      </c>
      <c r="K438">
        <v>3</v>
      </c>
      <c r="L438" t="s">
        <v>4707</v>
      </c>
      <c r="N438" t="s">
        <v>9643</v>
      </c>
      <c r="O438" t="s">
        <v>28378</v>
      </c>
      <c r="P438">
        <v>80</v>
      </c>
      <c r="Q438" t="s">
        <v>2329</v>
      </c>
      <c r="S438" t="s">
        <v>28379</v>
      </c>
      <c r="T438">
        <v>8</v>
      </c>
      <c r="U438">
        <v>6</v>
      </c>
      <c r="V438">
        <v>11</v>
      </c>
      <c r="W438" t="s">
        <v>23016</v>
      </c>
      <c r="X438" t="s">
        <v>28380</v>
      </c>
      <c r="Z438" t="s">
        <v>837</v>
      </c>
      <c r="AD438" t="s">
        <v>249</v>
      </c>
      <c r="AF438" t="s">
        <v>28381</v>
      </c>
      <c r="AG438" t="s">
        <v>28382</v>
      </c>
      <c r="AH438" t="s">
        <v>114</v>
      </c>
      <c r="AI438" t="s">
        <v>114</v>
      </c>
      <c r="AJ438" t="s">
        <v>28383</v>
      </c>
      <c r="AK438" t="s">
        <v>28384</v>
      </c>
      <c r="AM438" t="s">
        <v>28385</v>
      </c>
      <c r="AN438" t="s">
        <v>28386</v>
      </c>
      <c r="AO438" t="s">
        <v>28387</v>
      </c>
      <c r="AQ438">
        <v>6</v>
      </c>
      <c r="AR438">
        <v>8</v>
      </c>
      <c r="AS438">
        <v>23</v>
      </c>
      <c r="AT438" t="s">
        <v>28388</v>
      </c>
      <c r="AU438" t="s">
        <v>28389</v>
      </c>
      <c r="AW438" t="s">
        <v>28390</v>
      </c>
      <c r="AX438" t="s">
        <v>28391</v>
      </c>
      <c r="AY438" t="s">
        <v>21755</v>
      </c>
      <c r="AZ438" t="s">
        <v>670</v>
      </c>
      <c r="BA438" t="s">
        <v>28392</v>
      </c>
      <c r="BB438" t="s">
        <v>28393</v>
      </c>
      <c r="BD438" t="s">
        <v>28322</v>
      </c>
      <c r="BE438">
        <v>0</v>
      </c>
      <c r="BG438" t="s">
        <v>28394</v>
      </c>
      <c r="BH438" t="s">
        <v>28395</v>
      </c>
      <c r="BI438" t="s">
        <v>132</v>
      </c>
      <c r="BS438">
        <v>0</v>
      </c>
      <c r="BT438">
        <v>0</v>
      </c>
      <c r="BU438">
        <v>0</v>
      </c>
      <c r="BV438">
        <v>0</v>
      </c>
      <c r="BW438">
        <v>0</v>
      </c>
      <c r="BX438">
        <v>0</v>
      </c>
      <c r="BY438">
        <v>1</v>
      </c>
      <c r="CD438" t="s">
        <v>131</v>
      </c>
      <c r="CE438">
        <v>0</v>
      </c>
      <c r="CF438" t="s">
        <v>132</v>
      </c>
      <c r="CJ438" t="s">
        <v>132</v>
      </c>
      <c r="CK438" t="s">
        <v>132</v>
      </c>
      <c r="CP438">
        <v>5575</v>
      </c>
      <c r="CQ438">
        <v>0</v>
      </c>
      <c r="CR438">
        <v>0</v>
      </c>
      <c r="CS438">
        <v>0</v>
      </c>
      <c r="CT438">
        <v>0</v>
      </c>
    </row>
    <row r="439" spans="1:98" ht="15" customHeight="1" x14ac:dyDescent="0.2">
      <c r="A439" t="s">
        <v>28565</v>
      </c>
      <c r="B439" s="1" t="s">
        <v>19020</v>
      </c>
      <c r="C439">
        <v>6553600</v>
      </c>
      <c r="G439" t="s">
        <v>575</v>
      </c>
      <c r="H439" t="s">
        <v>1035</v>
      </c>
      <c r="I439" t="s">
        <v>103</v>
      </c>
      <c r="J439" t="s">
        <v>28566</v>
      </c>
      <c r="K439">
        <v>14</v>
      </c>
      <c r="L439" t="s">
        <v>28567</v>
      </c>
      <c r="M439" t="s">
        <v>28568</v>
      </c>
      <c r="N439" t="s">
        <v>28569</v>
      </c>
      <c r="O439" t="s">
        <v>28570</v>
      </c>
      <c r="P439">
        <v>742</v>
      </c>
      <c r="Q439" t="s">
        <v>28571</v>
      </c>
      <c r="R439" t="s">
        <v>28572</v>
      </c>
      <c r="S439" t="s">
        <v>28573</v>
      </c>
      <c r="T439">
        <v>31</v>
      </c>
      <c r="U439">
        <v>32</v>
      </c>
      <c r="V439">
        <v>32</v>
      </c>
      <c r="X439" t="s">
        <v>28574</v>
      </c>
      <c r="Y439" t="s">
        <v>23994</v>
      </c>
      <c r="Z439" t="s">
        <v>28575</v>
      </c>
      <c r="AA439" t="s">
        <v>12473</v>
      </c>
      <c r="AB439">
        <v>40</v>
      </c>
      <c r="AD439" t="s">
        <v>28576</v>
      </c>
      <c r="AF439" t="s">
        <v>28577</v>
      </c>
      <c r="AH439" t="s">
        <v>496</v>
      </c>
      <c r="AI439" t="s">
        <v>496</v>
      </c>
      <c r="AJ439" t="s">
        <v>28578</v>
      </c>
      <c r="AK439" t="s">
        <v>28579</v>
      </c>
      <c r="AO439" t="s">
        <v>28580</v>
      </c>
      <c r="AQ439">
        <v>33</v>
      </c>
      <c r="AR439" t="s">
        <v>28581</v>
      </c>
      <c r="AS439" t="s">
        <v>28582</v>
      </c>
      <c r="AT439" t="s">
        <v>28583</v>
      </c>
      <c r="AU439" t="s">
        <v>28584</v>
      </c>
      <c r="AV439" t="s">
        <v>28585</v>
      </c>
      <c r="AW439" t="s">
        <v>28586</v>
      </c>
      <c r="AX439" t="s">
        <v>28587</v>
      </c>
      <c r="AY439" t="s">
        <v>1157</v>
      </c>
      <c r="AZ439" t="s">
        <v>18854</v>
      </c>
      <c r="BA439" t="s">
        <v>28588</v>
      </c>
      <c r="BB439" t="s">
        <v>28589</v>
      </c>
      <c r="BC439" t="s">
        <v>19016</v>
      </c>
      <c r="BD439" t="s">
        <v>28539</v>
      </c>
      <c r="BE439">
        <v>0</v>
      </c>
      <c r="BF439" t="s">
        <v>28590</v>
      </c>
      <c r="BG439" t="s">
        <v>28591</v>
      </c>
      <c r="BH439" t="s">
        <v>28592</v>
      </c>
      <c r="BI439" t="s">
        <v>132</v>
      </c>
      <c r="BS439">
        <v>0</v>
      </c>
      <c r="BT439">
        <v>0</v>
      </c>
      <c r="BU439">
        <v>1</v>
      </c>
      <c r="BV439">
        <v>1</v>
      </c>
      <c r="BW439">
        <v>0</v>
      </c>
      <c r="BX439">
        <v>0</v>
      </c>
      <c r="BY439">
        <v>1</v>
      </c>
      <c r="CD439" t="s">
        <v>131</v>
      </c>
      <c r="CE439">
        <v>0</v>
      </c>
      <c r="CJ439" t="s">
        <v>132</v>
      </c>
      <c r="CK439" t="s">
        <v>132</v>
      </c>
      <c r="CP439">
        <v>5727</v>
      </c>
      <c r="CQ439">
        <v>0</v>
      </c>
      <c r="CR439">
        <v>0</v>
      </c>
      <c r="CS439">
        <v>0</v>
      </c>
      <c r="CT439">
        <v>0</v>
      </c>
    </row>
    <row r="440" spans="1:98" ht="15" customHeight="1" x14ac:dyDescent="0.2">
      <c r="A440" t="s">
        <v>8596</v>
      </c>
      <c r="B440" s="1" t="s">
        <v>633</v>
      </c>
      <c r="C440">
        <v>4800</v>
      </c>
      <c r="G440" t="s">
        <v>1053</v>
      </c>
      <c r="H440" t="s">
        <v>193</v>
      </c>
      <c r="I440" t="s">
        <v>137</v>
      </c>
      <c r="K440">
        <v>5</v>
      </c>
      <c r="L440" t="s">
        <v>6955</v>
      </c>
      <c r="N440" t="s">
        <v>2477</v>
      </c>
      <c r="O440" t="s">
        <v>8597</v>
      </c>
      <c r="P440">
        <v>90</v>
      </c>
      <c r="Q440" t="s">
        <v>1657</v>
      </c>
      <c r="S440" t="s">
        <v>1561</v>
      </c>
      <c r="T440">
        <v>9</v>
      </c>
      <c r="U440">
        <v>7</v>
      </c>
      <c r="V440">
        <v>12</v>
      </c>
      <c r="X440" t="s">
        <v>8598</v>
      </c>
      <c r="Z440" t="s">
        <v>8599</v>
      </c>
      <c r="AA440" t="s">
        <v>8600</v>
      </c>
      <c r="AD440" t="s">
        <v>249</v>
      </c>
      <c r="AF440" t="s">
        <v>8601</v>
      </c>
      <c r="AH440" t="s">
        <v>202</v>
      </c>
      <c r="AI440" t="s">
        <v>114</v>
      </c>
      <c r="AJ440" t="s">
        <v>8602</v>
      </c>
      <c r="AO440" t="s">
        <v>8603</v>
      </c>
      <c r="AQ440">
        <v>9</v>
      </c>
      <c r="AR440">
        <v>14</v>
      </c>
      <c r="AS440">
        <v>26</v>
      </c>
      <c r="AT440" t="s">
        <v>8604</v>
      </c>
      <c r="AU440" t="s">
        <v>8605</v>
      </c>
      <c r="AV440" t="s">
        <v>8606</v>
      </c>
      <c r="AW440" t="s">
        <v>3504</v>
      </c>
      <c r="AY440" t="s">
        <v>938</v>
      </c>
      <c r="AZ440" t="s">
        <v>8607</v>
      </c>
      <c r="BA440" t="s">
        <v>277</v>
      </c>
      <c r="BB440" t="s">
        <v>8608</v>
      </c>
      <c r="BD440" t="s">
        <v>7316</v>
      </c>
      <c r="BE440">
        <v>0</v>
      </c>
      <c r="BF440" t="s">
        <v>8609</v>
      </c>
      <c r="BG440" t="s">
        <v>8610</v>
      </c>
      <c r="BH440" t="s">
        <v>8611</v>
      </c>
      <c r="BS440">
        <v>0</v>
      </c>
      <c r="BT440">
        <v>0</v>
      </c>
      <c r="BU440">
        <v>0</v>
      </c>
      <c r="BV440">
        <v>0</v>
      </c>
      <c r="BW440">
        <v>0</v>
      </c>
      <c r="BX440">
        <v>0</v>
      </c>
      <c r="BY440">
        <v>1</v>
      </c>
      <c r="CD440" t="s">
        <v>131</v>
      </c>
      <c r="CE440">
        <v>0</v>
      </c>
      <c r="CJ440" t="s">
        <v>132</v>
      </c>
      <c r="CO440" t="str">
        <f>HYPERLINK("http://www.d20pfsrd.com/bestiary/monster-listings/aberrations/destrachan","Destrachan")</f>
        <v>Destrachan</v>
      </c>
      <c r="CP440">
        <v>1159</v>
      </c>
      <c r="CQ440">
        <v>0</v>
      </c>
      <c r="CR440">
        <v>0</v>
      </c>
      <c r="CS440">
        <v>0</v>
      </c>
      <c r="CT440">
        <v>0</v>
      </c>
    </row>
    <row r="441" spans="1:98" ht="15" customHeight="1" x14ac:dyDescent="0.2">
      <c r="A441" t="s">
        <v>28593</v>
      </c>
      <c r="B441" s="1" t="s">
        <v>11040</v>
      </c>
      <c r="C441">
        <v>614400</v>
      </c>
      <c r="G441" t="s">
        <v>575</v>
      </c>
      <c r="H441" t="s">
        <v>1035</v>
      </c>
      <c r="I441" t="s">
        <v>241</v>
      </c>
      <c r="J441" t="s">
        <v>28594</v>
      </c>
      <c r="K441">
        <v>6</v>
      </c>
      <c r="L441" t="s">
        <v>28595</v>
      </c>
      <c r="M441" t="s">
        <v>28596</v>
      </c>
      <c r="N441" t="s">
        <v>28597</v>
      </c>
      <c r="O441" t="s">
        <v>28598</v>
      </c>
      <c r="P441">
        <v>365</v>
      </c>
      <c r="Q441" t="s">
        <v>28599</v>
      </c>
      <c r="S441" t="s">
        <v>28600</v>
      </c>
      <c r="T441">
        <v>14</v>
      </c>
      <c r="U441">
        <v>20</v>
      </c>
      <c r="V441">
        <v>18</v>
      </c>
      <c r="X441" t="s">
        <v>28601</v>
      </c>
      <c r="Y441" t="s">
        <v>28602</v>
      </c>
      <c r="Z441" t="s">
        <v>28603</v>
      </c>
      <c r="AB441">
        <v>33</v>
      </c>
      <c r="AD441" t="s">
        <v>28604</v>
      </c>
      <c r="AF441" t="s">
        <v>28605</v>
      </c>
      <c r="AH441" t="s">
        <v>496</v>
      </c>
      <c r="AI441" t="s">
        <v>496</v>
      </c>
      <c r="AJ441" t="s">
        <v>28606</v>
      </c>
      <c r="AK441" t="s">
        <v>28607</v>
      </c>
      <c r="AO441" t="s">
        <v>28608</v>
      </c>
      <c r="AQ441">
        <v>30</v>
      </c>
      <c r="AR441" t="s">
        <v>28609</v>
      </c>
      <c r="AS441" t="s">
        <v>28610</v>
      </c>
      <c r="AT441" t="s">
        <v>28611</v>
      </c>
      <c r="AU441" t="s">
        <v>28612</v>
      </c>
      <c r="AW441" t="s">
        <v>28613</v>
      </c>
      <c r="AX441" t="s">
        <v>28614</v>
      </c>
      <c r="AY441" t="s">
        <v>1157</v>
      </c>
      <c r="AZ441" t="s">
        <v>28615</v>
      </c>
      <c r="BA441" t="s">
        <v>426</v>
      </c>
      <c r="BB441" t="s">
        <v>28616</v>
      </c>
      <c r="BD441" t="s">
        <v>28539</v>
      </c>
      <c r="BE441">
        <v>0</v>
      </c>
      <c r="BF441" t="s">
        <v>28617</v>
      </c>
      <c r="BG441" t="s">
        <v>28618</v>
      </c>
      <c r="BH441" t="s">
        <v>28619</v>
      </c>
      <c r="BI441" t="s">
        <v>132</v>
      </c>
      <c r="BS441">
        <v>0</v>
      </c>
      <c r="BT441">
        <v>0</v>
      </c>
      <c r="BU441">
        <v>1</v>
      </c>
      <c r="BV441">
        <v>0</v>
      </c>
      <c r="BW441">
        <v>1</v>
      </c>
      <c r="BX441">
        <v>0</v>
      </c>
      <c r="BY441">
        <v>1</v>
      </c>
      <c r="CD441" t="s">
        <v>131</v>
      </c>
      <c r="CE441">
        <v>0</v>
      </c>
      <c r="CF441" t="s">
        <v>132</v>
      </c>
      <c r="CJ441" t="s">
        <v>132</v>
      </c>
      <c r="CK441" t="s">
        <v>132</v>
      </c>
      <c r="CP441">
        <v>5728</v>
      </c>
      <c r="CQ441">
        <v>0</v>
      </c>
      <c r="CR441">
        <v>8</v>
      </c>
      <c r="CS441">
        <v>1</v>
      </c>
      <c r="CT441">
        <v>0</v>
      </c>
    </row>
    <row r="442" spans="1:98" ht="15" customHeight="1" x14ac:dyDescent="0.2">
      <c r="A442" t="s">
        <v>20775</v>
      </c>
      <c r="B442" s="1" t="s">
        <v>162</v>
      </c>
      <c r="C442">
        <v>38400</v>
      </c>
      <c r="G442" t="s">
        <v>135</v>
      </c>
      <c r="H442" t="s">
        <v>102</v>
      </c>
      <c r="I442" t="s">
        <v>103</v>
      </c>
      <c r="J442" t="s">
        <v>1384</v>
      </c>
      <c r="K442">
        <v>11</v>
      </c>
      <c r="L442" t="s">
        <v>8644</v>
      </c>
      <c r="N442" t="s">
        <v>8645</v>
      </c>
      <c r="O442" t="s">
        <v>8646</v>
      </c>
      <c r="P442">
        <v>187</v>
      </c>
      <c r="Q442" t="s">
        <v>4875</v>
      </c>
      <c r="S442" t="s">
        <v>8647</v>
      </c>
      <c r="T442">
        <v>16</v>
      </c>
      <c r="U442">
        <v>16</v>
      </c>
      <c r="V442">
        <v>10</v>
      </c>
      <c r="Y442" t="s">
        <v>581</v>
      </c>
      <c r="Z442" t="s">
        <v>1412</v>
      </c>
      <c r="AA442" t="s">
        <v>1175</v>
      </c>
      <c r="AB442">
        <v>25</v>
      </c>
      <c r="AD442" t="s">
        <v>1541</v>
      </c>
      <c r="AF442" t="s">
        <v>20776</v>
      </c>
      <c r="AH442" t="s">
        <v>114</v>
      </c>
      <c r="AI442" t="s">
        <v>8649</v>
      </c>
      <c r="AJ442" t="s">
        <v>8650</v>
      </c>
      <c r="AK442" t="s">
        <v>20777</v>
      </c>
      <c r="AO442" t="s">
        <v>8652</v>
      </c>
      <c r="AQ442">
        <v>15</v>
      </c>
      <c r="AR442" t="s">
        <v>7492</v>
      </c>
      <c r="AS442" t="s">
        <v>8530</v>
      </c>
      <c r="AT442" t="s">
        <v>8653</v>
      </c>
      <c r="AU442" t="s">
        <v>8654</v>
      </c>
      <c r="AW442" t="s">
        <v>20778</v>
      </c>
      <c r="AX442" t="s">
        <v>8656</v>
      </c>
      <c r="AY442" t="s">
        <v>1398</v>
      </c>
      <c r="AZ442" t="s">
        <v>8657</v>
      </c>
      <c r="BA442" t="s">
        <v>426</v>
      </c>
      <c r="BB442" t="s">
        <v>8658</v>
      </c>
      <c r="BC442" t="s">
        <v>1401</v>
      </c>
      <c r="BD442" t="s">
        <v>7316</v>
      </c>
      <c r="BE442">
        <v>0</v>
      </c>
      <c r="BF442" t="s">
        <v>8659</v>
      </c>
      <c r="BG442" t="s">
        <v>8660</v>
      </c>
      <c r="BH442" t="s">
        <v>20779</v>
      </c>
      <c r="BS442">
        <v>0</v>
      </c>
      <c r="BT442">
        <v>0</v>
      </c>
      <c r="BU442">
        <v>1</v>
      </c>
      <c r="BV442">
        <v>0</v>
      </c>
      <c r="BW442">
        <v>0</v>
      </c>
      <c r="BX442">
        <v>0</v>
      </c>
      <c r="BY442">
        <v>1</v>
      </c>
      <c r="CD442" t="s">
        <v>131</v>
      </c>
      <c r="CE442">
        <v>0</v>
      </c>
      <c r="CJ442" t="s">
        <v>132</v>
      </c>
      <c r="CM442" t="s">
        <v>8662</v>
      </c>
      <c r="CP442">
        <v>3395</v>
      </c>
      <c r="CQ442">
        <v>0</v>
      </c>
      <c r="CR442">
        <v>0</v>
      </c>
      <c r="CS442">
        <v>0</v>
      </c>
      <c r="CT442">
        <v>0</v>
      </c>
    </row>
    <row r="443" spans="1:98" ht="15" customHeight="1" x14ac:dyDescent="0.2">
      <c r="A443" t="s">
        <v>6056</v>
      </c>
      <c r="B443" s="1" t="s">
        <v>2051</v>
      </c>
      <c r="C443">
        <v>51200</v>
      </c>
      <c r="G443" t="s">
        <v>135</v>
      </c>
      <c r="H443" t="s">
        <v>102</v>
      </c>
      <c r="I443" t="s">
        <v>103</v>
      </c>
      <c r="J443" t="s">
        <v>5974</v>
      </c>
      <c r="K443">
        <v>8</v>
      </c>
      <c r="L443" t="s">
        <v>1487</v>
      </c>
      <c r="N443" t="s">
        <v>6057</v>
      </c>
      <c r="O443" t="s">
        <v>6058</v>
      </c>
      <c r="P443">
        <v>187</v>
      </c>
      <c r="Q443" t="s">
        <v>4875</v>
      </c>
      <c r="S443" t="s">
        <v>6059</v>
      </c>
      <c r="T443">
        <v>16</v>
      </c>
      <c r="U443">
        <v>19</v>
      </c>
      <c r="V443">
        <v>12</v>
      </c>
      <c r="Y443" t="s">
        <v>581</v>
      </c>
      <c r="AA443" t="s">
        <v>1175</v>
      </c>
      <c r="AB443">
        <v>26</v>
      </c>
      <c r="AD443" t="s">
        <v>6060</v>
      </c>
      <c r="AF443" t="s">
        <v>6061</v>
      </c>
      <c r="AH443" t="s">
        <v>114</v>
      </c>
      <c r="AI443" t="s">
        <v>114</v>
      </c>
      <c r="AJ443" t="s">
        <v>6042</v>
      </c>
      <c r="AK443" t="s">
        <v>6062</v>
      </c>
      <c r="AO443" t="s">
        <v>6063</v>
      </c>
      <c r="AQ443">
        <v>15</v>
      </c>
      <c r="AR443">
        <v>23</v>
      </c>
      <c r="AS443">
        <v>39</v>
      </c>
      <c r="AT443" t="s">
        <v>6064</v>
      </c>
      <c r="AU443" t="s">
        <v>6065</v>
      </c>
      <c r="AW443" t="s">
        <v>6047</v>
      </c>
      <c r="AX443" t="s">
        <v>6048</v>
      </c>
      <c r="AY443" t="s">
        <v>6049</v>
      </c>
      <c r="AZ443" t="s">
        <v>670</v>
      </c>
      <c r="BA443" t="s">
        <v>255</v>
      </c>
      <c r="BB443" t="s">
        <v>6050</v>
      </c>
      <c r="BC443" t="s">
        <v>1401</v>
      </c>
      <c r="BD443" t="s">
        <v>6030</v>
      </c>
      <c r="BE443">
        <v>0</v>
      </c>
      <c r="BF443" t="s">
        <v>6051</v>
      </c>
      <c r="BG443" t="s">
        <v>6052</v>
      </c>
      <c r="BH443" t="s">
        <v>6066</v>
      </c>
      <c r="BS443">
        <v>0</v>
      </c>
      <c r="BT443">
        <v>0</v>
      </c>
      <c r="BU443">
        <v>0</v>
      </c>
      <c r="BV443">
        <v>0</v>
      </c>
      <c r="BW443">
        <v>0</v>
      </c>
      <c r="BX443">
        <v>0</v>
      </c>
      <c r="BY443">
        <v>0</v>
      </c>
      <c r="CA443" t="s">
        <v>6054</v>
      </c>
      <c r="CD443" t="s">
        <v>131</v>
      </c>
      <c r="CE443">
        <v>0</v>
      </c>
      <c r="CJ443" t="s">
        <v>132</v>
      </c>
      <c r="CM443" t="s">
        <v>6055</v>
      </c>
      <c r="CP443">
        <v>479</v>
      </c>
      <c r="CQ443">
        <v>0</v>
      </c>
      <c r="CR443">
        <v>0</v>
      </c>
      <c r="CS443">
        <v>0</v>
      </c>
      <c r="CT443">
        <v>0</v>
      </c>
    </row>
    <row r="444" spans="1:98" ht="15" customHeight="1" x14ac:dyDescent="0.2">
      <c r="A444" t="s">
        <v>24791</v>
      </c>
      <c r="B444" s="1" t="s">
        <v>1205</v>
      </c>
      <c r="C444">
        <v>25600</v>
      </c>
      <c r="D444" t="s">
        <v>32238</v>
      </c>
      <c r="E444" t="s">
        <v>32239</v>
      </c>
      <c r="G444" t="s">
        <v>135</v>
      </c>
      <c r="H444" t="s">
        <v>102</v>
      </c>
      <c r="I444" t="s">
        <v>701</v>
      </c>
      <c r="J444" t="s">
        <v>14167</v>
      </c>
      <c r="K444">
        <v>4</v>
      </c>
      <c r="L444" t="s">
        <v>19032</v>
      </c>
      <c r="N444" t="s">
        <v>5547</v>
      </c>
      <c r="O444" t="s">
        <v>24792</v>
      </c>
      <c r="P444">
        <v>121</v>
      </c>
      <c r="Q444" t="s">
        <v>24793</v>
      </c>
      <c r="R444" t="s">
        <v>23379</v>
      </c>
      <c r="S444" t="s">
        <v>24794</v>
      </c>
      <c r="T444">
        <v>13</v>
      </c>
      <c r="U444">
        <v>7</v>
      </c>
      <c r="V444">
        <v>12</v>
      </c>
      <c r="W444" t="s">
        <v>3516</v>
      </c>
      <c r="Y444" t="s">
        <v>24795</v>
      </c>
      <c r="AA444" t="s">
        <v>24796</v>
      </c>
      <c r="AC444" t="s">
        <v>24797</v>
      </c>
      <c r="AD444" t="s">
        <v>249</v>
      </c>
      <c r="AF444" t="s">
        <v>24798</v>
      </c>
      <c r="AH444" t="s">
        <v>114</v>
      </c>
      <c r="AI444" t="s">
        <v>114</v>
      </c>
      <c r="AK444" t="s">
        <v>24799</v>
      </c>
      <c r="AL444" t="s">
        <v>24800</v>
      </c>
      <c r="AO444" t="s">
        <v>24801</v>
      </c>
      <c r="AQ444">
        <v>6</v>
      </c>
      <c r="AR444">
        <v>5</v>
      </c>
      <c r="AS444">
        <v>15</v>
      </c>
      <c r="AT444" t="s">
        <v>24802</v>
      </c>
      <c r="AU444" t="s">
        <v>24803</v>
      </c>
      <c r="AW444" t="s">
        <v>17870</v>
      </c>
      <c r="AX444" t="s">
        <v>24804</v>
      </c>
      <c r="AY444" t="s">
        <v>4034</v>
      </c>
      <c r="AZ444" t="s">
        <v>670</v>
      </c>
      <c r="BA444" t="s">
        <v>24805</v>
      </c>
      <c r="BB444" t="s">
        <v>24806</v>
      </c>
      <c r="BD444" t="s">
        <v>24172</v>
      </c>
      <c r="BE444">
        <v>1</v>
      </c>
      <c r="BG444" t="s">
        <v>24807</v>
      </c>
      <c r="BH444" t="s">
        <v>24808</v>
      </c>
      <c r="BI444" t="s">
        <v>132</v>
      </c>
      <c r="BJ444" t="s">
        <v>24809</v>
      </c>
      <c r="BK444" t="s">
        <v>132</v>
      </c>
      <c r="BS444">
        <v>0</v>
      </c>
      <c r="BT444">
        <v>0</v>
      </c>
      <c r="BU444">
        <v>0</v>
      </c>
      <c r="BV444">
        <v>0</v>
      </c>
      <c r="BW444">
        <v>0</v>
      </c>
      <c r="BX444">
        <v>0</v>
      </c>
      <c r="BY444">
        <v>1</v>
      </c>
      <c r="CD444" t="s">
        <v>131</v>
      </c>
      <c r="CE444">
        <v>0</v>
      </c>
      <c r="CJ444" t="s">
        <v>132</v>
      </c>
      <c r="CK444" t="s">
        <v>132</v>
      </c>
      <c r="CP444">
        <v>5174</v>
      </c>
      <c r="CQ444">
        <v>0</v>
      </c>
      <c r="CR444">
        <v>0</v>
      </c>
      <c r="CS444">
        <v>0</v>
      </c>
      <c r="CT444">
        <v>0</v>
      </c>
    </row>
    <row r="445" spans="1:98" ht="15" customHeight="1" x14ac:dyDescent="0.2">
      <c r="A445" t="s">
        <v>8684</v>
      </c>
      <c r="B445" s="1" t="s">
        <v>365</v>
      </c>
      <c r="C445">
        <v>1200</v>
      </c>
      <c r="G445" t="s">
        <v>1053</v>
      </c>
      <c r="H445" t="s">
        <v>193</v>
      </c>
      <c r="I445" t="s">
        <v>261</v>
      </c>
      <c r="J445" t="s">
        <v>138</v>
      </c>
      <c r="K445">
        <v>3</v>
      </c>
      <c r="L445" t="s">
        <v>8685</v>
      </c>
      <c r="N445" t="s">
        <v>4541</v>
      </c>
      <c r="O445" t="s">
        <v>4542</v>
      </c>
      <c r="P445">
        <v>42</v>
      </c>
      <c r="Q445" t="s">
        <v>3019</v>
      </c>
      <c r="S445" t="s">
        <v>5464</v>
      </c>
      <c r="T445">
        <v>7</v>
      </c>
      <c r="U445">
        <v>7</v>
      </c>
      <c r="V445">
        <v>2</v>
      </c>
      <c r="AA445" t="s">
        <v>4756</v>
      </c>
      <c r="AD445" t="s">
        <v>6764</v>
      </c>
      <c r="AE445" t="s">
        <v>8686</v>
      </c>
      <c r="AF445" t="s">
        <v>8687</v>
      </c>
      <c r="AH445" t="s">
        <v>202</v>
      </c>
      <c r="AI445" t="s">
        <v>147</v>
      </c>
      <c r="AJ445" t="s">
        <v>8688</v>
      </c>
      <c r="AO445" t="s">
        <v>8689</v>
      </c>
      <c r="AQ445">
        <v>5</v>
      </c>
      <c r="AR445" t="s">
        <v>442</v>
      </c>
      <c r="AS445" t="s">
        <v>4810</v>
      </c>
      <c r="AT445" t="s">
        <v>8690</v>
      </c>
      <c r="AU445" t="s">
        <v>8691</v>
      </c>
      <c r="AW445" t="s">
        <v>8692</v>
      </c>
      <c r="AX445" t="s">
        <v>991</v>
      </c>
      <c r="AY445" t="s">
        <v>992</v>
      </c>
      <c r="AZ445" t="s">
        <v>670</v>
      </c>
      <c r="BA445" t="s">
        <v>255</v>
      </c>
      <c r="BB445" t="s">
        <v>8693</v>
      </c>
      <c r="BD445" t="s">
        <v>7316</v>
      </c>
      <c r="BE445">
        <v>0</v>
      </c>
      <c r="BF445" t="s">
        <v>8694</v>
      </c>
      <c r="BG445" t="s">
        <v>8695</v>
      </c>
      <c r="BH445" t="s">
        <v>8696</v>
      </c>
      <c r="BS445">
        <v>0</v>
      </c>
      <c r="BT445">
        <v>0</v>
      </c>
      <c r="BU445">
        <v>0</v>
      </c>
      <c r="BV445">
        <v>0</v>
      </c>
      <c r="BW445">
        <v>0</v>
      </c>
      <c r="BX445">
        <v>1</v>
      </c>
      <c r="BY445">
        <v>1</v>
      </c>
      <c r="CD445" t="s">
        <v>131</v>
      </c>
      <c r="CE445">
        <v>0</v>
      </c>
      <c r="CJ445" t="s">
        <v>132</v>
      </c>
      <c r="CO445" t="str">
        <f>HYPERLINK("http://www.d20pfsrd.com/bestiary/monster-listings/magical-beasts/devilfish","Devilfish")</f>
        <v>Devilfish</v>
      </c>
      <c r="CP445">
        <v>1164</v>
      </c>
      <c r="CQ445">
        <v>0</v>
      </c>
      <c r="CR445">
        <v>0</v>
      </c>
      <c r="CS445">
        <v>0</v>
      </c>
      <c r="CT445">
        <v>0</v>
      </c>
    </row>
    <row r="446" spans="1:98" ht="15" customHeight="1" x14ac:dyDescent="0.2">
      <c r="A446" t="s">
        <v>1554</v>
      </c>
      <c r="B446" s="1" t="s">
        <v>1223</v>
      </c>
      <c r="C446">
        <v>12800</v>
      </c>
      <c r="G446" t="s">
        <v>1053</v>
      </c>
      <c r="H446" t="s">
        <v>193</v>
      </c>
      <c r="I446" t="s">
        <v>1555</v>
      </c>
      <c r="J446" t="s">
        <v>1556</v>
      </c>
      <c r="K446">
        <v>7</v>
      </c>
      <c r="L446" t="s">
        <v>1557</v>
      </c>
      <c r="N446" t="s">
        <v>1558</v>
      </c>
      <c r="O446" t="s">
        <v>1559</v>
      </c>
      <c r="P446">
        <v>133</v>
      </c>
      <c r="Q446" t="s">
        <v>1560</v>
      </c>
      <c r="S446" t="s">
        <v>1561</v>
      </c>
      <c r="T446">
        <v>9</v>
      </c>
      <c r="U446">
        <v>7</v>
      </c>
      <c r="V446">
        <v>12</v>
      </c>
      <c r="X446" t="s">
        <v>1562</v>
      </c>
      <c r="AB446">
        <v>22</v>
      </c>
      <c r="AD446" t="s">
        <v>1563</v>
      </c>
      <c r="AF446" t="s">
        <v>1564</v>
      </c>
      <c r="AH446" t="s">
        <v>202</v>
      </c>
      <c r="AI446" t="s">
        <v>202</v>
      </c>
      <c r="AJ446" t="s">
        <v>1565</v>
      </c>
      <c r="AK446" t="s">
        <v>1566</v>
      </c>
      <c r="AO446" t="s">
        <v>1567</v>
      </c>
      <c r="AQ446">
        <v>10</v>
      </c>
      <c r="AR446">
        <v>20</v>
      </c>
      <c r="AS446">
        <v>33</v>
      </c>
      <c r="AT446" t="s">
        <v>1568</v>
      </c>
      <c r="AU446" t="s">
        <v>1569</v>
      </c>
      <c r="AW446" t="s">
        <v>1570</v>
      </c>
      <c r="AY446" t="s">
        <v>298</v>
      </c>
      <c r="AZ446" t="s">
        <v>670</v>
      </c>
      <c r="BA446" t="s">
        <v>426</v>
      </c>
      <c r="BB446" t="s">
        <v>1571</v>
      </c>
      <c r="BD446" t="s">
        <v>128</v>
      </c>
      <c r="BE446">
        <v>0</v>
      </c>
      <c r="BF446" t="s">
        <v>1572</v>
      </c>
      <c r="BG446" t="s">
        <v>1573</v>
      </c>
      <c r="BH446" t="s">
        <v>1574</v>
      </c>
      <c r="BS446">
        <v>0</v>
      </c>
      <c r="BT446">
        <v>0</v>
      </c>
      <c r="BU446">
        <v>1</v>
      </c>
      <c r="BV446">
        <v>0</v>
      </c>
      <c r="BW446">
        <v>0</v>
      </c>
      <c r="BX446">
        <v>0</v>
      </c>
      <c r="BY446">
        <v>1</v>
      </c>
      <c r="CD446" t="s">
        <v>131</v>
      </c>
      <c r="CE446">
        <v>0</v>
      </c>
      <c r="CJ446" t="s">
        <v>132</v>
      </c>
      <c r="CO446" t="str">
        <f>HYPERLINK("http://www.d20pfsrd.com/bestiary/monster-listings/undead/devourer","Devourer")</f>
        <v>Devourer</v>
      </c>
      <c r="CP446">
        <v>97</v>
      </c>
      <c r="CQ446">
        <v>0</v>
      </c>
      <c r="CR446">
        <v>0</v>
      </c>
      <c r="CS446">
        <v>0</v>
      </c>
      <c r="CT446">
        <v>0</v>
      </c>
    </row>
    <row r="447" spans="1:98" ht="15" customHeight="1" x14ac:dyDescent="0.2">
      <c r="A447" t="s">
        <v>8697</v>
      </c>
      <c r="B447" s="1" t="s">
        <v>99</v>
      </c>
      <c r="C447">
        <v>200</v>
      </c>
      <c r="D447" t="s">
        <v>8697</v>
      </c>
      <c r="E447" t="s">
        <v>3640</v>
      </c>
      <c r="G447" t="s">
        <v>575</v>
      </c>
      <c r="H447" t="s">
        <v>102</v>
      </c>
      <c r="I447" t="s">
        <v>701</v>
      </c>
      <c r="J447" t="s">
        <v>8698</v>
      </c>
      <c r="K447">
        <v>3</v>
      </c>
      <c r="L447" t="s">
        <v>7049</v>
      </c>
      <c r="N447" t="s">
        <v>8699</v>
      </c>
      <c r="O447" t="s">
        <v>8700</v>
      </c>
      <c r="P447">
        <v>13</v>
      </c>
      <c r="Q447" t="s">
        <v>8701</v>
      </c>
      <c r="S447" t="s">
        <v>32225</v>
      </c>
      <c r="T447">
        <v>2</v>
      </c>
      <c r="U447">
        <v>3</v>
      </c>
      <c r="V447">
        <v>-1</v>
      </c>
      <c r="W447" s="6" t="s">
        <v>32232</v>
      </c>
      <c r="X447" t="s">
        <v>8702</v>
      </c>
      <c r="AC447" t="s">
        <v>2419</v>
      </c>
      <c r="AD447" t="s">
        <v>249</v>
      </c>
      <c r="AF447" t="s">
        <v>8703</v>
      </c>
      <c r="AH447" t="s">
        <v>114</v>
      </c>
      <c r="AI447" t="s">
        <v>114</v>
      </c>
      <c r="AK447" t="s">
        <v>8704</v>
      </c>
      <c r="AO447" t="s">
        <v>8705</v>
      </c>
      <c r="AQ447">
        <v>1</v>
      </c>
      <c r="AR447">
        <v>2</v>
      </c>
      <c r="AS447">
        <v>15</v>
      </c>
      <c r="AT447" t="s">
        <v>8706</v>
      </c>
      <c r="AU447" t="s">
        <v>8707</v>
      </c>
      <c r="AV447" t="s">
        <v>8708</v>
      </c>
      <c r="AW447" t="s">
        <v>647</v>
      </c>
      <c r="AY447" t="s">
        <v>3178</v>
      </c>
      <c r="AZ447" t="s">
        <v>8709</v>
      </c>
      <c r="BA447" t="s">
        <v>8710</v>
      </c>
      <c r="BB447" t="s">
        <v>8711</v>
      </c>
      <c r="BD447" t="s">
        <v>7316</v>
      </c>
      <c r="BE447">
        <v>0</v>
      </c>
      <c r="BF447" t="s">
        <v>8712</v>
      </c>
      <c r="BG447" t="s">
        <v>8713</v>
      </c>
      <c r="BH447" t="s">
        <v>8714</v>
      </c>
      <c r="BS447">
        <v>1</v>
      </c>
      <c r="BT447">
        <v>0</v>
      </c>
      <c r="BU447">
        <v>0</v>
      </c>
      <c r="BV447">
        <v>0</v>
      </c>
      <c r="BW447">
        <v>0</v>
      </c>
      <c r="BX447">
        <v>0</v>
      </c>
      <c r="BY447">
        <v>1</v>
      </c>
      <c r="CD447" t="s">
        <v>131</v>
      </c>
      <c r="CE447">
        <v>1</v>
      </c>
      <c r="CJ447" t="s">
        <v>132</v>
      </c>
      <c r="CO447" t="str">
        <f>HYPERLINK("http://www.d20pfsrd.com/bestiary/monster-listings/humanoids/dhampir","Dhampir")</f>
        <v>Dhampir</v>
      </c>
      <c r="CP447">
        <v>1165</v>
      </c>
      <c r="CQ447">
        <v>0</v>
      </c>
      <c r="CR447">
        <v>0</v>
      </c>
      <c r="CS447">
        <v>0</v>
      </c>
      <c r="CT447">
        <v>0</v>
      </c>
    </row>
    <row r="448" spans="1:98" ht="15" customHeight="1" x14ac:dyDescent="0.2">
      <c r="A448" t="s">
        <v>13645</v>
      </c>
      <c r="B448" s="1" t="s">
        <v>633</v>
      </c>
      <c r="C448">
        <v>4800</v>
      </c>
      <c r="G448" t="s">
        <v>575</v>
      </c>
      <c r="H448" t="s">
        <v>102</v>
      </c>
      <c r="I448" t="s">
        <v>103</v>
      </c>
      <c r="J448" t="s">
        <v>13646</v>
      </c>
      <c r="K448">
        <v>7</v>
      </c>
      <c r="L448" t="s">
        <v>139</v>
      </c>
      <c r="N448" t="s">
        <v>2352</v>
      </c>
      <c r="O448" t="s">
        <v>11572</v>
      </c>
      <c r="P448">
        <v>94</v>
      </c>
      <c r="Q448" t="s">
        <v>1450</v>
      </c>
      <c r="S448" t="s">
        <v>1959</v>
      </c>
      <c r="T448">
        <v>11</v>
      </c>
      <c r="U448">
        <v>8</v>
      </c>
      <c r="V448">
        <v>10</v>
      </c>
      <c r="X448" t="s">
        <v>13647</v>
      </c>
      <c r="Y448" t="s">
        <v>10834</v>
      </c>
      <c r="Z448" t="s">
        <v>13648</v>
      </c>
      <c r="AD448" t="s">
        <v>249</v>
      </c>
      <c r="AF448" t="s">
        <v>13649</v>
      </c>
      <c r="AH448" t="s">
        <v>114</v>
      </c>
      <c r="AI448" t="s">
        <v>114</v>
      </c>
      <c r="AJ448" t="s">
        <v>13650</v>
      </c>
      <c r="AK448" t="s">
        <v>13651</v>
      </c>
      <c r="AO448" t="s">
        <v>13652</v>
      </c>
      <c r="AQ448">
        <v>9</v>
      </c>
      <c r="AR448" t="s">
        <v>10427</v>
      </c>
      <c r="AS448">
        <v>27</v>
      </c>
      <c r="AT448" t="s">
        <v>13653</v>
      </c>
      <c r="AU448" t="s">
        <v>13654</v>
      </c>
      <c r="AV448" t="s">
        <v>13655</v>
      </c>
      <c r="AW448" t="s">
        <v>3309</v>
      </c>
      <c r="AY448" t="s">
        <v>298</v>
      </c>
      <c r="AZ448" t="s">
        <v>13656</v>
      </c>
      <c r="BA448" t="s">
        <v>426</v>
      </c>
      <c r="BB448" t="s">
        <v>13657</v>
      </c>
      <c r="BD448" t="s">
        <v>13641</v>
      </c>
      <c r="BE448">
        <v>0</v>
      </c>
      <c r="BF448" t="s">
        <v>13658</v>
      </c>
      <c r="BG448" t="s">
        <v>13659</v>
      </c>
      <c r="BH448" t="s">
        <v>13660</v>
      </c>
      <c r="BS448">
        <v>0</v>
      </c>
      <c r="BT448">
        <v>0</v>
      </c>
      <c r="BU448">
        <v>0</v>
      </c>
      <c r="BV448">
        <v>0</v>
      </c>
      <c r="BW448">
        <v>0</v>
      </c>
      <c r="BX448">
        <v>0</v>
      </c>
      <c r="BY448">
        <v>1</v>
      </c>
      <c r="CD448" t="s">
        <v>131</v>
      </c>
      <c r="CE448">
        <v>0</v>
      </c>
      <c r="CJ448" t="s">
        <v>132</v>
      </c>
      <c r="CP448">
        <v>1704</v>
      </c>
      <c r="CQ448">
        <v>0</v>
      </c>
      <c r="CR448">
        <v>0</v>
      </c>
      <c r="CS448">
        <v>0</v>
      </c>
      <c r="CT448">
        <v>0</v>
      </c>
    </row>
    <row r="449" spans="1:98" ht="15" customHeight="1" x14ac:dyDescent="0.2">
      <c r="A449" t="s">
        <v>15679</v>
      </c>
      <c r="B449" s="1" t="s">
        <v>239</v>
      </c>
      <c r="C449">
        <v>800</v>
      </c>
      <c r="G449" t="s">
        <v>240</v>
      </c>
      <c r="H449" t="s">
        <v>193</v>
      </c>
      <c r="I449" t="s">
        <v>332</v>
      </c>
      <c r="K449">
        <v>6</v>
      </c>
      <c r="L449" t="s">
        <v>677</v>
      </c>
      <c r="N449" t="s">
        <v>334</v>
      </c>
      <c r="O449" t="s">
        <v>335</v>
      </c>
      <c r="P449">
        <v>34</v>
      </c>
      <c r="Q449" t="s">
        <v>1612</v>
      </c>
      <c r="S449" t="s">
        <v>1613</v>
      </c>
      <c r="T449">
        <v>8</v>
      </c>
      <c r="U449">
        <v>6</v>
      </c>
      <c r="V449">
        <v>2</v>
      </c>
      <c r="AD449" t="s">
        <v>249</v>
      </c>
      <c r="AF449" t="s">
        <v>15680</v>
      </c>
      <c r="AH449" t="s">
        <v>202</v>
      </c>
      <c r="AI449" t="s">
        <v>114</v>
      </c>
      <c r="AJ449" t="s">
        <v>15681</v>
      </c>
      <c r="AO449" t="s">
        <v>15682</v>
      </c>
      <c r="AQ449">
        <v>3</v>
      </c>
      <c r="AR449">
        <v>9</v>
      </c>
      <c r="AS449" t="s">
        <v>500</v>
      </c>
      <c r="AT449" t="s">
        <v>15683</v>
      </c>
      <c r="AU449" t="s">
        <v>15684</v>
      </c>
      <c r="AY449" t="s">
        <v>342</v>
      </c>
      <c r="AZ449" t="s">
        <v>1620</v>
      </c>
      <c r="BA449" t="s">
        <v>255</v>
      </c>
      <c r="BB449" t="s">
        <v>15685</v>
      </c>
      <c r="BC449" t="s">
        <v>1589</v>
      </c>
      <c r="BD449" t="s">
        <v>14619</v>
      </c>
      <c r="BE449">
        <v>0</v>
      </c>
      <c r="BF449" t="s">
        <v>15686</v>
      </c>
      <c r="BG449" t="s">
        <v>15687</v>
      </c>
      <c r="BH449" t="s">
        <v>15688</v>
      </c>
      <c r="BL449" t="s">
        <v>132</v>
      </c>
      <c r="BM449" t="s">
        <v>132</v>
      </c>
      <c r="BN449" t="s">
        <v>132</v>
      </c>
      <c r="BS449">
        <v>0</v>
      </c>
      <c r="BT449">
        <v>1</v>
      </c>
      <c r="BU449">
        <v>0</v>
      </c>
      <c r="BV449">
        <v>0</v>
      </c>
      <c r="BW449">
        <v>0</v>
      </c>
      <c r="BX449">
        <v>0</v>
      </c>
      <c r="BY449">
        <v>1</v>
      </c>
      <c r="CB449" t="s">
        <v>132</v>
      </c>
      <c r="CD449" t="s">
        <v>131</v>
      </c>
      <c r="CE449">
        <v>0</v>
      </c>
      <c r="CJ449" t="s">
        <v>132</v>
      </c>
      <c r="CP449">
        <v>2022</v>
      </c>
      <c r="CQ449">
        <v>0</v>
      </c>
      <c r="CR449">
        <v>0</v>
      </c>
      <c r="CS449">
        <v>0</v>
      </c>
      <c r="CT449">
        <v>0</v>
      </c>
    </row>
    <row r="450" spans="1:98" ht="15" customHeight="1" x14ac:dyDescent="0.2">
      <c r="A450" t="s">
        <v>24810</v>
      </c>
      <c r="B450" s="1" t="s">
        <v>1117</v>
      </c>
      <c r="C450">
        <v>400</v>
      </c>
      <c r="G450" t="s">
        <v>240</v>
      </c>
      <c r="H450" t="s">
        <v>102</v>
      </c>
      <c r="I450" t="s">
        <v>332</v>
      </c>
      <c r="K450">
        <v>3</v>
      </c>
      <c r="L450" t="s">
        <v>762</v>
      </c>
      <c r="N450" t="s">
        <v>5102</v>
      </c>
      <c r="O450" t="s">
        <v>19743</v>
      </c>
      <c r="P450">
        <v>11</v>
      </c>
      <c r="Q450" t="s">
        <v>1729</v>
      </c>
      <c r="S450" t="s">
        <v>19982</v>
      </c>
      <c r="T450">
        <v>4</v>
      </c>
      <c r="U450">
        <v>6</v>
      </c>
      <c r="V450">
        <v>1</v>
      </c>
      <c r="AD450" t="s">
        <v>24811</v>
      </c>
      <c r="AF450" t="s">
        <v>24812</v>
      </c>
      <c r="AH450" t="s">
        <v>114</v>
      </c>
      <c r="AI450" t="s">
        <v>114</v>
      </c>
      <c r="AJ450" t="s">
        <v>837</v>
      </c>
      <c r="AO450" t="s">
        <v>24813</v>
      </c>
      <c r="AQ450">
        <v>1</v>
      </c>
      <c r="AR450">
        <v>3</v>
      </c>
      <c r="AS450">
        <v>16</v>
      </c>
      <c r="AT450" t="s">
        <v>19179</v>
      </c>
      <c r="AU450" t="s">
        <v>24814</v>
      </c>
      <c r="AY450" t="s">
        <v>17832</v>
      </c>
      <c r="AZ450" t="s">
        <v>10720</v>
      </c>
      <c r="BA450" t="s">
        <v>255</v>
      </c>
      <c r="BB450" t="s">
        <v>24815</v>
      </c>
      <c r="BC450" t="s">
        <v>1589</v>
      </c>
      <c r="BD450" t="s">
        <v>24172</v>
      </c>
      <c r="BE450">
        <v>0</v>
      </c>
      <c r="BF450" t="s">
        <v>8734</v>
      </c>
      <c r="BG450" t="s">
        <v>24816</v>
      </c>
      <c r="BH450" t="s">
        <v>24817</v>
      </c>
      <c r="BI450" t="s">
        <v>132</v>
      </c>
      <c r="BK450" t="s">
        <v>132</v>
      </c>
      <c r="BS450">
        <v>0</v>
      </c>
      <c r="BT450">
        <v>1</v>
      </c>
      <c r="BU450">
        <v>1</v>
      </c>
      <c r="BV450">
        <v>0</v>
      </c>
      <c r="BW450">
        <v>0</v>
      </c>
      <c r="BX450">
        <v>0</v>
      </c>
      <c r="BY450">
        <v>1</v>
      </c>
      <c r="CD450" t="s">
        <v>131</v>
      </c>
      <c r="CE450">
        <v>0</v>
      </c>
      <c r="CF450" t="s">
        <v>132</v>
      </c>
      <c r="CJ450" t="s">
        <v>132</v>
      </c>
      <c r="CK450" t="s">
        <v>132</v>
      </c>
      <c r="CP450">
        <v>5175</v>
      </c>
      <c r="CQ450">
        <v>0</v>
      </c>
      <c r="CR450">
        <v>0</v>
      </c>
      <c r="CS450">
        <v>0</v>
      </c>
      <c r="CT450">
        <v>0</v>
      </c>
    </row>
    <row r="451" spans="1:98" ht="15" customHeight="1" x14ac:dyDescent="0.2">
      <c r="A451" t="s">
        <v>24818</v>
      </c>
      <c r="B451" s="1" t="s">
        <v>1918</v>
      </c>
      <c r="C451">
        <v>19200</v>
      </c>
      <c r="G451" t="s">
        <v>240</v>
      </c>
      <c r="H451" t="s">
        <v>3932</v>
      </c>
      <c r="I451" t="s">
        <v>332</v>
      </c>
      <c r="K451">
        <v>6</v>
      </c>
      <c r="L451" t="s">
        <v>24819</v>
      </c>
      <c r="N451" t="s">
        <v>24820</v>
      </c>
      <c r="O451" t="s">
        <v>24821</v>
      </c>
      <c r="P451">
        <v>190</v>
      </c>
      <c r="Q451" t="s">
        <v>11931</v>
      </c>
      <c r="S451" t="s">
        <v>24822</v>
      </c>
      <c r="T451">
        <v>17</v>
      </c>
      <c r="U451">
        <v>14</v>
      </c>
      <c r="V451">
        <v>11</v>
      </c>
      <c r="AD451" t="s">
        <v>249</v>
      </c>
      <c r="AF451" t="s">
        <v>24823</v>
      </c>
      <c r="AH451" t="s">
        <v>249</v>
      </c>
      <c r="AI451" t="s">
        <v>1614</v>
      </c>
      <c r="AJ451" t="s">
        <v>24824</v>
      </c>
      <c r="AO451" t="s">
        <v>24825</v>
      </c>
      <c r="AQ451">
        <v>15</v>
      </c>
      <c r="AR451" t="s">
        <v>16651</v>
      </c>
      <c r="AS451" t="s">
        <v>24826</v>
      </c>
      <c r="AT451" t="s">
        <v>24827</v>
      </c>
      <c r="AU451" t="s">
        <v>24828</v>
      </c>
      <c r="AY451" t="s">
        <v>774</v>
      </c>
      <c r="AZ451" t="s">
        <v>24829</v>
      </c>
      <c r="BA451" t="s">
        <v>255</v>
      </c>
      <c r="BB451" t="s">
        <v>24830</v>
      </c>
      <c r="BC451" t="s">
        <v>1589</v>
      </c>
      <c r="BD451" t="s">
        <v>24172</v>
      </c>
      <c r="BE451">
        <v>0</v>
      </c>
      <c r="BF451" t="s">
        <v>24831</v>
      </c>
      <c r="BG451" t="s">
        <v>24832</v>
      </c>
      <c r="BH451" t="s">
        <v>24833</v>
      </c>
      <c r="BI451" t="s">
        <v>132</v>
      </c>
      <c r="BK451" t="s">
        <v>132</v>
      </c>
      <c r="BS451">
        <v>0</v>
      </c>
      <c r="BT451">
        <v>1</v>
      </c>
      <c r="BU451">
        <v>0</v>
      </c>
      <c r="BV451">
        <v>0</v>
      </c>
      <c r="BW451">
        <v>0</v>
      </c>
      <c r="BX451">
        <v>0</v>
      </c>
      <c r="BY451">
        <v>1</v>
      </c>
      <c r="CD451" t="s">
        <v>131</v>
      </c>
      <c r="CE451">
        <v>0</v>
      </c>
      <c r="CF451" t="s">
        <v>132</v>
      </c>
      <c r="CJ451" t="s">
        <v>132</v>
      </c>
      <c r="CK451" t="s">
        <v>132</v>
      </c>
      <c r="CP451">
        <v>5176</v>
      </c>
      <c r="CQ451">
        <v>0</v>
      </c>
      <c r="CR451">
        <v>0</v>
      </c>
      <c r="CS451">
        <v>0</v>
      </c>
      <c r="CT451">
        <v>0</v>
      </c>
    </row>
    <row r="452" spans="1:98" ht="15" customHeight="1" x14ac:dyDescent="0.2">
      <c r="A452" t="s">
        <v>348</v>
      </c>
      <c r="B452" s="1" t="s">
        <v>239</v>
      </c>
      <c r="C452">
        <v>800</v>
      </c>
      <c r="G452" t="s">
        <v>240</v>
      </c>
      <c r="H452" t="s">
        <v>193</v>
      </c>
      <c r="I452" t="s">
        <v>332</v>
      </c>
      <c r="K452">
        <v>2</v>
      </c>
      <c r="L452" t="s">
        <v>333</v>
      </c>
      <c r="N452" t="s">
        <v>349</v>
      </c>
      <c r="O452" t="s">
        <v>350</v>
      </c>
      <c r="P452">
        <v>30</v>
      </c>
      <c r="Q452" t="s">
        <v>351</v>
      </c>
      <c r="S452" t="s">
        <v>352</v>
      </c>
      <c r="T452">
        <v>7</v>
      </c>
      <c r="U452">
        <v>6</v>
      </c>
      <c r="V452">
        <v>4</v>
      </c>
      <c r="AD452" t="s">
        <v>316</v>
      </c>
      <c r="AF452" t="s">
        <v>353</v>
      </c>
      <c r="AH452" t="s">
        <v>202</v>
      </c>
      <c r="AI452" t="s">
        <v>202</v>
      </c>
      <c r="AJ452" t="s">
        <v>354</v>
      </c>
      <c r="AO452" t="s">
        <v>355</v>
      </c>
      <c r="AQ452">
        <v>3</v>
      </c>
      <c r="AR452">
        <v>8</v>
      </c>
      <c r="AS452">
        <v>20</v>
      </c>
      <c r="AT452" t="s">
        <v>356</v>
      </c>
      <c r="AU452" t="s">
        <v>357</v>
      </c>
      <c r="AY452" t="s">
        <v>358</v>
      </c>
      <c r="AZ452" t="s">
        <v>359</v>
      </c>
      <c r="BA452" t="s">
        <v>277</v>
      </c>
      <c r="BB452" t="s">
        <v>360</v>
      </c>
      <c r="BC452" t="s">
        <v>361</v>
      </c>
      <c r="BD452" t="s">
        <v>128</v>
      </c>
      <c r="BE452">
        <v>0</v>
      </c>
      <c r="BG452" t="s">
        <v>362</v>
      </c>
      <c r="BH452" t="s">
        <v>363</v>
      </c>
      <c r="BS452">
        <v>0</v>
      </c>
      <c r="BT452">
        <v>0</v>
      </c>
      <c r="BU452">
        <v>0</v>
      </c>
      <c r="BV452">
        <v>1</v>
      </c>
      <c r="BW452">
        <v>0</v>
      </c>
      <c r="BX452">
        <v>0</v>
      </c>
      <c r="BY452">
        <v>1</v>
      </c>
      <c r="CD452" t="s">
        <v>131</v>
      </c>
      <c r="CE452">
        <v>0</v>
      </c>
      <c r="CJ452" t="s">
        <v>132</v>
      </c>
      <c r="CO452" t="str">
        <f>HYPERLINK("http://www.d20pfsrd.com/bestiary/monster-listings/animals/primates/dire-ape","Dire Ape")</f>
        <v>Dire Ape</v>
      </c>
      <c r="CP452">
        <v>30</v>
      </c>
      <c r="CQ452">
        <v>0</v>
      </c>
      <c r="CR452">
        <v>0</v>
      </c>
      <c r="CS452">
        <v>0</v>
      </c>
      <c r="CT452">
        <v>0</v>
      </c>
    </row>
    <row r="453" spans="1:98" ht="15" customHeight="1" x14ac:dyDescent="0.2">
      <c r="A453" t="s">
        <v>525</v>
      </c>
      <c r="B453" s="1" t="s">
        <v>283</v>
      </c>
      <c r="C453">
        <v>600</v>
      </c>
      <c r="G453" t="s">
        <v>240</v>
      </c>
      <c r="H453" t="s">
        <v>193</v>
      </c>
      <c r="I453" t="s">
        <v>332</v>
      </c>
      <c r="K453">
        <v>2</v>
      </c>
      <c r="L453" t="s">
        <v>526</v>
      </c>
      <c r="N453" t="s">
        <v>334</v>
      </c>
      <c r="O453" t="s">
        <v>335</v>
      </c>
      <c r="P453">
        <v>22</v>
      </c>
      <c r="Q453" t="s">
        <v>527</v>
      </c>
      <c r="S453" t="s">
        <v>528</v>
      </c>
      <c r="T453">
        <v>5</v>
      </c>
      <c r="U453">
        <v>6</v>
      </c>
      <c r="V453">
        <v>3</v>
      </c>
      <c r="AD453" t="s">
        <v>529</v>
      </c>
      <c r="AF453" t="s">
        <v>530</v>
      </c>
      <c r="AH453" t="s">
        <v>202</v>
      </c>
      <c r="AI453" t="s">
        <v>114</v>
      </c>
      <c r="AO453" t="s">
        <v>531</v>
      </c>
      <c r="AQ453">
        <v>3</v>
      </c>
      <c r="AR453">
        <v>7</v>
      </c>
      <c r="AS453">
        <v>19</v>
      </c>
      <c r="AT453" t="s">
        <v>532</v>
      </c>
      <c r="AU453" t="s">
        <v>533</v>
      </c>
      <c r="AV453" t="s">
        <v>534</v>
      </c>
      <c r="AY453" t="s">
        <v>535</v>
      </c>
      <c r="AZ453" t="s">
        <v>536</v>
      </c>
      <c r="BA453" t="s">
        <v>277</v>
      </c>
      <c r="BB453" t="s">
        <v>537</v>
      </c>
      <c r="BC453" t="s">
        <v>538</v>
      </c>
      <c r="BD453" t="s">
        <v>128</v>
      </c>
      <c r="BE453">
        <v>0</v>
      </c>
      <c r="BG453" t="s">
        <v>539</v>
      </c>
      <c r="BH453" t="s">
        <v>540</v>
      </c>
      <c r="BS453">
        <v>0</v>
      </c>
      <c r="BT453">
        <v>0</v>
      </c>
      <c r="BU453">
        <v>1</v>
      </c>
      <c r="BV453">
        <v>0</v>
      </c>
      <c r="BW453">
        <v>0</v>
      </c>
      <c r="BX453">
        <v>0</v>
      </c>
      <c r="BY453">
        <v>1</v>
      </c>
      <c r="CD453" t="s">
        <v>131</v>
      </c>
      <c r="CE453">
        <v>0</v>
      </c>
      <c r="CJ453" t="s">
        <v>132</v>
      </c>
      <c r="CO453" t="str">
        <f>HYPERLINK("http://www.d20pfsrd.com/bestiary/monster-listings/animals/bat/dire-bat","Bat, Dire")</f>
        <v>Bat, Dire</v>
      </c>
      <c r="CP453">
        <v>42</v>
      </c>
      <c r="CQ453">
        <v>0</v>
      </c>
      <c r="CR453">
        <v>0</v>
      </c>
      <c r="CS453">
        <v>0</v>
      </c>
      <c r="CT453">
        <v>0</v>
      </c>
    </row>
    <row r="454" spans="1:98" ht="15" customHeight="1" x14ac:dyDescent="0.2">
      <c r="A454" t="s">
        <v>558</v>
      </c>
      <c r="B454" s="1" t="s">
        <v>134</v>
      </c>
      <c r="C454">
        <v>3200</v>
      </c>
      <c r="G454" t="s">
        <v>240</v>
      </c>
      <c r="H454" t="s">
        <v>193</v>
      </c>
      <c r="I454" t="s">
        <v>332</v>
      </c>
      <c r="K454">
        <v>5</v>
      </c>
      <c r="L454" t="s">
        <v>559</v>
      </c>
      <c r="N454" t="s">
        <v>560</v>
      </c>
      <c r="O454" t="s">
        <v>561</v>
      </c>
      <c r="P454">
        <v>95</v>
      </c>
      <c r="Q454" t="s">
        <v>562</v>
      </c>
      <c r="S454" t="s">
        <v>563</v>
      </c>
      <c r="T454">
        <v>12</v>
      </c>
      <c r="U454">
        <v>8</v>
      </c>
      <c r="V454">
        <v>4</v>
      </c>
      <c r="AD454" t="s">
        <v>376</v>
      </c>
      <c r="AF454" t="s">
        <v>564</v>
      </c>
      <c r="AH454" t="s">
        <v>202</v>
      </c>
      <c r="AI454" t="s">
        <v>114</v>
      </c>
      <c r="AO454" t="s">
        <v>565</v>
      </c>
      <c r="AQ454">
        <v>7</v>
      </c>
      <c r="AR454" t="s">
        <v>566</v>
      </c>
      <c r="AS454" t="s">
        <v>567</v>
      </c>
      <c r="AT454" t="s">
        <v>568</v>
      </c>
      <c r="AU454" t="s">
        <v>569</v>
      </c>
      <c r="AV454" t="s">
        <v>552</v>
      </c>
      <c r="AY454" t="s">
        <v>553</v>
      </c>
      <c r="AZ454" t="s">
        <v>208</v>
      </c>
      <c r="BA454" t="s">
        <v>277</v>
      </c>
      <c r="BB454" t="s">
        <v>570</v>
      </c>
      <c r="BC454" t="s">
        <v>555</v>
      </c>
      <c r="BD454" t="s">
        <v>128</v>
      </c>
      <c r="BE454">
        <v>0</v>
      </c>
      <c r="BG454" t="s">
        <v>571</v>
      </c>
      <c r="BH454" t="s">
        <v>572</v>
      </c>
      <c r="BS454">
        <v>0</v>
      </c>
      <c r="BT454">
        <v>0</v>
      </c>
      <c r="BU454">
        <v>0</v>
      </c>
      <c r="BV454">
        <v>0</v>
      </c>
      <c r="BW454">
        <v>0</v>
      </c>
      <c r="BX454">
        <v>0</v>
      </c>
      <c r="BY454">
        <v>1</v>
      </c>
      <c r="CD454" t="s">
        <v>131</v>
      </c>
      <c r="CE454">
        <v>0</v>
      </c>
      <c r="CJ454" t="s">
        <v>132</v>
      </c>
      <c r="CO454" t="str">
        <f>HYPERLINK("http://www.d20pfsrd.com/bestiary/monster-listings/animals/bear/dire-bear","Bear, Dire")</f>
        <v>Bear, Dire</v>
      </c>
      <c r="CP454">
        <v>44</v>
      </c>
      <c r="CQ454">
        <v>0</v>
      </c>
      <c r="CR454">
        <v>0</v>
      </c>
      <c r="CS454">
        <v>0</v>
      </c>
      <c r="CT454">
        <v>0</v>
      </c>
    </row>
    <row r="455" spans="1:98" ht="15" customHeight="1" x14ac:dyDescent="0.2">
      <c r="A455" t="s">
        <v>690</v>
      </c>
      <c r="B455" s="1" t="s">
        <v>365</v>
      </c>
      <c r="C455">
        <v>1200</v>
      </c>
      <c r="G455" t="s">
        <v>240</v>
      </c>
      <c r="H455" t="s">
        <v>193</v>
      </c>
      <c r="I455" t="s">
        <v>332</v>
      </c>
      <c r="K455">
        <v>4</v>
      </c>
      <c r="L455" t="s">
        <v>559</v>
      </c>
      <c r="N455" t="s">
        <v>434</v>
      </c>
      <c r="O455" t="s">
        <v>435</v>
      </c>
      <c r="P455">
        <v>42</v>
      </c>
      <c r="Q455" t="s">
        <v>545</v>
      </c>
      <c r="S455" t="s">
        <v>691</v>
      </c>
      <c r="T455">
        <v>7</v>
      </c>
      <c r="U455">
        <v>4</v>
      </c>
      <c r="V455">
        <v>2</v>
      </c>
      <c r="X455" t="s">
        <v>680</v>
      </c>
      <c r="AD455" t="s">
        <v>376</v>
      </c>
      <c r="AF455" t="s">
        <v>692</v>
      </c>
      <c r="AH455" t="s">
        <v>114</v>
      </c>
      <c r="AI455" t="s">
        <v>114</v>
      </c>
      <c r="AO455" t="s">
        <v>693</v>
      </c>
      <c r="AQ455">
        <v>3</v>
      </c>
      <c r="AR455">
        <v>10</v>
      </c>
      <c r="AS455">
        <v>20</v>
      </c>
      <c r="AT455" t="s">
        <v>694</v>
      </c>
      <c r="AU455" t="s">
        <v>695</v>
      </c>
      <c r="AY455" t="s">
        <v>685</v>
      </c>
      <c r="AZ455" t="s">
        <v>696</v>
      </c>
      <c r="BA455" t="s">
        <v>255</v>
      </c>
      <c r="BB455" t="s">
        <v>697</v>
      </c>
      <c r="BC455" t="s">
        <v>676</v>
      </c>
      <c r="BD455" t="s">
        <v>128</v>
      </c>
      <c r="BE455">
        <v>0</v>
      </c>
      <c r="BG455" t="s">
        <v>698</v>
      </c>
      <c r="BH455" t="s">
        <v>699</v>
      </c>
      <c r="BS455">
        <v>0</v>
      </c>
      <c r="BT455">
        <v>0</v>
      </c>
      <c r="BU455">
        <v>0</v>
      </c>
      <c r="BV455">
        <v>0</v>
      </c>
      <c r="BW455">
        <v>0</v>
      </c>
      <c r="BX455">
        <v>0</v>
      </c>
      <c r="BY455">
        <v>1</v>
      </c>
      <c r="CD455" t="s">
        <v>131</v>
      </c>
      <c r="CE455">
        <v>0</v>
      </c>
      <c r="CJ455" t="s">
        <v>132</v>
      </c>
      <c r="CO455" t="str">
        <f>HYPERLINK("http://www.d20pfsrd.com/bestiary/monster-listings/animals/boar/dire-boar","Boar, Dire")</f>
        <v>Boar, Dire</v>
      </c>
      <c r="CP455">
        <v>51</v>
      </c>
      <c r="CQ455">
        <v>0</v>
      </c>
      <c r="CR455">
        <v>0</v>
      </c>
      <c r="CS455">
        <v>0</v>
      </c>
      <c r="CT455">
        <v>0</v>
      </c>
    </row>
    <row r="456" spans="1:98" ht="15" customHeight="1" x14ac:dyDescent="0.2">
      <c r="A456" t="s">
        <v>15728</v>
      </c>
      <c r="B456" s="1" t="s">
        <v>1117</v>
      </c>
      <c r="C456">
        <v>400</v>
      </c>
      <c r="G456" t="s">
        <v>1053</v>
      </c>
      <c r="H456" t="s">
        <v>102</v>
      </c>
      <c r="I456" t="s">
        <v>809</v>
      </c>
      <c r="K456">
        <v>1</v>
      </c>
      <c r="L456" t="s">
        <v>4094</v>
      </c>
      <c r="N456" t="s">
        <v>4146</v>
      </c>
      <c r="O456" t="s">
        <v>4147</v>
      </c>
      <c r="P456">
        <v>15</v>
      </c>
      <c r="Q456" t="s">
        <v>1121</v>
      </c>
      <c r="S456" t="s">
        <v>15729</v>
      </c>
      <c r="T456">
        <v>2</v>
      </c>
      <c r="U456">
        <v>4</v>
      </c>
      <c r="V456">
        <v>3</v>
      </c>
      <c r="X456" t="s">
        <v>680</v>
      </c>
      <c r="AD456" t="s">
        <v>316</v>
      </c>
      <c r="AF456" t="s">
        <v>15730</v>
      </c>
      <c r="AH456" t="s">
        <v>114</v>
      </c>
      <c r="AI456" t="s">
        <v>114</v>
      </c>
      <c r="AJ456" t="s">
        <v>15731</v>
      </c>
      <c r="AO456" t="s">
        <v>15732</v>
      </c>
      <c r="AQ456">
        <v>2</v>
      </c>
      <c r="AR456">
        <v>3</v>
      </c>
      <c r="AS456">
        <v>14</v>
      </c>
      <c r="AT456" t="s">
        <v>15733</v>
      </c>
      <c r="AU456" t="s">
        <v>15734</v>
      </c>
      <c r="AV456" t="s">
        <v>15735</v>
      </c>
      <c r="AW456" t="s">
        <v>895</v>
      </c>
      <c r="AY456" t="s">
        <v>669</v>
      </c>
      <c r="AZ456" t="s">
        <v>15736</v>
      </c>
      <c r="BA456" t="s">
        <v>426</v>
      </c>
      <c r="BB456" t="s">
        <v>15737</v>
      </c>
      <c r="BD456" t="s">
        <v>14619</v>
      </c>
      <c r="BE456">
        <v>0</v>
      </c>
      <c r="BF456" t="s">
        <v>15738</v>
      </c>
      <c r="BG456" t="s">
        <v>15739</v>
      </c>
      <c r="BH456" t="s">
        <v>15740</v>
      </c>
      <c r="BL456" t="s">
        <v>132</v>
      </c>
      <c r="BM456" t="s">
        <v>132</v>
      </c>
      <c r="BN456" t="s">
        <v>132</v>
      </c>
      <c r="BS456">
        <v>0</v>
      </c>
      <c r="BT456">
        <v>0</v>
      </c>
      <c r="BU456">
        <v>0</v>
      </c>
      <c r="BV456">
        <v>1</v>
      </c>
      <c r="BW456">
        <v>0</v>
      </c>
      <c r="BX456">
        <v>0</v>
      </c>
      <c r="BY456">
        <v>1</v>
      </c>
      <c r="CB456" t="s">
        <v>132</v>
      </c>
      <c r="CD456" t="s">
        <v>131</v>
      </c>
      <c r="CE456">
        <v>0</v>
      </c>
      <c r="CJ456" t="s">
        <v>132</v>
      </c>
      <c r="CP456">
        <v>2026</v>
      </c>
      <c r="CQ456">
        <v>0</v>
      </c>
      <c r="CR456">
        <v>0</v>
      </c>
      <c r="CS456">
        <v>0</v>
      </c>
      <c r="CT456">
        <v>0</v>
      </c>
    </row>
    <row r="457" spans="1:98" ht="15" customHeight="1" x14ac:dyDescent="0.2">
      <c r="A457" t="s">
        <v>1033</v>
      </c>
      <c r="B457" s="1" t="s">
        <v>1034</v>
      </c>
      <c r="C457">
        <v>6400</v>
      </c>
      <c r="G457" t="s">
        <v>240</v>
      </c>
      <c r="H457" t="s">
        <v>1035</v>
      </c>
      <c r="I457" t="s">
        <v>332</v>
      </c>
      <c r="K457">
        <v>4</v>
      </c>
      <c r="L457" t="s">
        <v>1036</v>
      </c>
      <c r="N457" t="s">
        <v>1037</v>
      </c>
      <c r="O457" t="s">
        <v>1038</v>
      </c>
      <c r="P457">
        <v>138</v>
      </c>
      <c r="Q457" t="s">
        <v>1039</v>
      </c>
      <c r="S457" t="s">
        <v>1040</v>
      </c>
      <c r="T457">
        <v>15</v>
      </c>
      <c r="U457">
        <v>8</v>
      </c>
      <c r="V457">
        <v>8</v>
      </c>
      <c r="AD457" t="s">
        <v>707</v>
      </c>
      <c r="AE457" t="s">
        <v>767</v>
      </c>
      <c r="AF457" t="s">
        <v>1041</v>
      </c>
      <c r="AH457" t="s">
        <v>496</v>
      </c>
      <c r="AI457" t="s">
        <v>147</v>
      </c>
      <c r="AJ457" t="s">
        <v>1042</v>
      </c>
      <c r="AO457" t="s">
        <v>1043</v>
      </c>
      <c r="AQ457">
        <v>9</v>
      </c>
      <c r="AR457" t="s">
        <v>1044</v>
      </c>
      <c r="AS457" t="s">
        <v>1045</v>
      </c>
      <c r="AT457" t="s">
        <v>1046</v>
      </c>
      <c r="AU457" t="s">
        <v>1047</v>
      </c>
      <c r="AV457" t="s">
        <v>1048</v>
      </c>
      <c r="AX457" t="s">
        <v>1026</v>
      </c>
      <c r="AY457" t="s">
        <v>1027</v>
      </c>
      <c r="AZ457" t="s">
        <v>520</v>
      </c>
      <c r="BA457" t="s">
        <v>255</v>
      </c>
      <c r="BB457" t="s">
        <v>1049</v>
      </c>
      <c r="BC457" t="s">
        <v>1015</v>
      </c>
      <c r="BD457" t="s">
        <v>128</v>
      </c>
      <c r="BE457">
        <v>0</v>
      </c>
      <c r="BG457" t="s">
        <v>1050</v>
      </c>
      <c r="BH457" t="s">
        <v>1051</v>
      </c>
      <c r="BS457">
        <v>0</v>
      </c>
      <c r="BT457">
        <v>0</v>
      </c>
      <c r="BU457">
        <v>0</v>
      </c>
      <c r="BV457">
        <v>0</v>
      </c>
      <c r="BW457">
        <v>0</v>
      </c>
      <c r="BX457">
        <v>1</v>
      </c>
      <c r="BY457">
        <v>1</v>
      </c>
      <c r="CD457" t="s">
        <v>131</v>
      </c>
      <c r="CE457">
        <v>0</v>
      </c>
      <c r="CJ457" t="s">
        <v>132</v>
      </c>
      <c r="CO457" t="str">
        <f>HYPERLINK("http://www.d20pfsrd.com/bestiary/monster-listings/animals/reptiles/crocodile/dire-crocodile","Crocodile, Dire")</f>
        <v>Crocodile, Dire</v>
      </c>
      <c r="CP457">
        <v>70</v>
      </c>
      <c r="CQ457">
        <v>0</v>
      </c>
      <c r="CR457">
        <v>0</v>
      </c>
      <c r="CS457">
        <v>0</v>
      </c>
      <c r="CT457">
        <v>0</v>
      </c>
    </row>
    <row r="458" spans="1:98" ht="15" customHeight="1" x14ac:dyDescent="0.2">
      <c r="A458" t="s">
        <v>3714</v>
      </c>
      <c r="B458" s="1" t="s">
        <v>239</v>
      </c>
      <c r="C458">
        <v>800</v>
      </c>
      <c r="G458" t="s">
        <v>240</v>
      </c>
      <c r="H458" t="s">
        <v>193</v>
      </c>
      <c r="I458" t="s">
        <v>332</v>
      </c>
      <c r="K458">
        <v>2</v>
      </c>
      <c r="L458" t="s">
        <v>333</v>
      </c>
      <c r="N458" t="s">
        <v>349</v>
      </c>
      <c r="O458" t="s">
        <v>350</v>
      </c>
      <c r="P458">
        <v>26</v>
      </c>
      <c r="Q458" t="s">
        <v>3715</v>
      </c>
      <c r="S458" t="s">
        <v>3716</v>
      </c>
      <c r="T458">
        <v>6</v>
      </c>
      <c r="U458">
        <v>6</v>
      </c>
      <c r="V458">
        <v>2</v>
      </c>
      <c r="AD458" t="s">
        <v>766</v>
      </c>
      <c r="AF458" t="s">
        <v>3717</v>
      </c>
      <c r="AH458" t="s">
        <v>202</v>
      </c>
      <c r="AI458" t="s">
        <v>202</v>
      </c>
      <c r="AO458" t="s">
        <v>3718</v>
      </c>
      <c r="AQ458">
        <v>3</v>
      </c>
      <c r="AR458">
        <v>8</v>
      </c>
      <c r="AS458" t="s">
        <v>549</v>
      </c>
      <c r="AT458" t="s">
        <v>1023</v>
      </c>
      <c r="AU458" t="s">
        <v>3719</v>
      </c>
      <c r="AV458" t="s">
        <v>773</v>
      </c>
      <c r="AY458" t="s">
        <v>774</v>
      </c>
      <c r="AZ458" t="s">
        <v>3720</v>
      </c>
      <c r="BA458" t="s">
        <v>277</v>
      </c>
      <c r="BB458" t="s">
        <v>3721</v>
      </c>
      <c r="BC458" t="s">
        <v>3708</v>
      </c>
      <c r="BD458" t="s">
        <v>128</v>
      </c>
      <c r="BE458">
        <v>0</v>
      </c>
      <c r="BG458" t="s">
        <v>3722</v>
      </c>
      <c r="BH458" t="s">
        <v>3723</v>
      </c>
      <c r="BS458">
        <v>0</v>
      </c>
      <c r="BT458">
        <v>0</v>
      </c>
      <c r="BU458">
        <v>0</v>
      </c>
      <c r="BV458">
        <v>0</v>
      </c>
      <c r="BW458">
        <v>0</v>
      </c>
      <c r="BX458">
        <v>0</v>
      </c>
      <c r="BY458">
        <v>1</v>
      </c>
      <c r="CD458" t="s">
        <v>131</v>
      </c>
      <c r="CE458">
        <v>0</v>
      </c>
      <c r="CJ458" t="s">
        <v>132</v>
      </c>
      <c r="CO458" t="str">
        <f>HYPERLINK("http://www.d20pfsrd.com/bestiary/monster-listings/animals/canines/hyena/dire-hyena","Dog, Hyena, Dire")</f>
        <v>Dog, Hyena, Dire</v>
      </c>
      <c r="CP458">
        <v>241</v>
      </c>
      <c r="CQ458">
        <v>0</v>
      </c>
      <c r="CR458">
        <v>0</v>
      </c>
      <c r="CS458">
        <v>0</v>
      </c>
      <c r="CT458">
        <v>0</v>
      </c>
    </row>
    <row r="459" spans="1:98" ht="15" customHeight="1" x14ac:dyDescent="0.2">
      <c r="A459" t="s">
        <v>22718</v>
      </c>
      <c r="B459" s="1" t="s">
        <v>306</v>
      </c>
      <c r="C459">
        <v>1600</v>
      </c>
      <c r="G459" t="s">
        <v>240</v>
      </c>
      <c r="H459" t="s">
        <v>193</v>
      </c>
      <c r="I459" t="s">
        <v>332</v>
      </c>
      <c r="K459">
        <v>6</v>
      </c>
      <c r="L459" t="s">
        <v>1640</v>
      </c>
      <c r="N459" t="s">
        <v>349</v>
      </c>
      <c r="O459" t="s">
        <v>350</v>
      </c>
      <c r="P459">
        <v>60</v>
      </c>
      <c r="Q459" t="s">
        <v>4246</v>
      </c>
      <c r="S459" t="s">
        <v>7245</v>
      </c>
      <c r="T459">
        <v>9</v>
      </c>
      <c r="U459">
        <v>8</v>
      </c>
      <c r="V459">
        <v>3</v>
      </c>
      <c r="AD459" t="s">
        <v>376</v>
      </c>
      <c r="AF459" t="s">
        <v>22719</v>
      </c>
      <c r="AH459" t="s">
        <v>202</v>
      </c>
      <c r="AI459" t="s">
        <v>114</v>
      </c>
      <c r="AJ459" t="s">
        <v>22720</v>
      </c>
      <c r="AO459" t="s">
        <v>22721</v>
      </c>
      <c r="AQ459">
        <v>6</v>
      </c>
      <c r="AR459" t="s">
        <v>10427</v>
      </c>
      <c r="AS459" t="s">
        <v>567</v>
      </c>
      <c r="AT459" t="s">
        <v>22722</v>
      </c>
      <c r="AU459" t="s">
        <v>22723</v>
      </c>
      <c r="AV459" t="s">
        <v>3981</v>
      </c>
      <c r="AY459" t="s">
        <v>18740</v>
      </c>
      <c r="AZ459" t="s">
        <v>7498</v>
      </c>
      <c r="BA459" t="s">
        <v>277</v>
      </c>
      <c r="BB459" t="s">
        <v>22724</v>
      </c>
      <c r="BC459" t="s">
        <v>3974</v>
      </c>
      <c r="BD459" t="s">
        <v>128</v>
      </c>
      <c r="BE459">
        <v>0</v>
      </c>
      <c r="BG459" t="s">
        <v>22725</v>
      </c>
      <c r="BH459" t="s">
        <v>22726</v>
      </c>
      <c r="BI459" t="s">
        <v>132</v>
      </c>
      <c r="BK459" t="s">
        <v>132</v>
      </c>
      <c r="BS459">
        <v>0</v>
      </c>
      <c r="BT459">
        <v>0</v>
      </c>
      <c r="BU459">
        <v>0</v>
      </c>
      <c r="BV459">
        <v>0</v>
      </c>
      <c r="BW459">
        <v>0</v>
      </c>
      <c r="BX459">
        <v>0</v>
      </c>
      <c r="BY459">
        <v>1</v>
      </c>
      <c r="CD459" t="s">
        <v>131</v>
      </c>
      <c r="CE459">
        <v>0</v>
      </c>
      <c r="CJ459" t="s">
        <v>132</v>
      </c>
      <c r="CK459" t="s">
        <v>132</v>
      </c>
      <c r="CM459" t="s">
        <v>22727</v>
      </c>
      <c r="CP459">
        <v>4540</v>
      </c>
      <c r="CQ459">
        <v>0</v>
      </c>
      <c r="CR459">
        <v>0</v>
      </c>
      <c r="CS459">
        <v>0</v>
      </c>
      <c r="CT459">
        <v>0</v>
      </c>
    </row>
    <row r="460" spans="1:98" ht="15" customHeight="1" x14ac:dyDescent="0.2">
      <c r="A460" t="s">
        <v>4652</v>
      </c>
      <c r="B460" s="1" t="s">
        <v>599</v>
      </c>
      <c r="C460">
        <v>135</v>
      </c>
      <c r="G460" t="s">
        <v>240</v>
      </c>
      <c r="H460" t="s">
        <v>393</v>
      </c>
      <c r="I460" t="s">
        <v>332</v>
      </c>
      <c r="K460">
        <v>3</v>
      </c>
      <c r="L460" t="s">
        <v>4055</v>
      </c>
      <c r="N460" t="s">
        <v>4653</v>
      </c>
      <c r="O460" t="s">
        <v>4654</v>
      </c>
      <c r="P460">
        <v>5</v>
      </c>
      <c r="Q460" t="s">
        <v>833</v>
      </c>
      <c r="S460" t="s">
        <v>4655</v>
      </c>
      <c r="T460">
        <v>3</v>
      </c>
      <c r="U460">
        <v>5</v>
      </c>
      <c r="V460">
        <v>1</v>
      </c>
      <c r="AD460" t="s">
        <v>4656</v>
      </c>
      <c r="AF460" t="s">
        <v>4657</v>
      </c>
      <c r="AH460" t="s">
        <v>114</v>
      </c>
      <c r="AI460" t="s">
        <v>114</v>
      </c>
      <c r="AJ460" t="s">
        <v>3360</v>
      </c>
      <c r="AO460" t="s">
        <v>4658</v>
      </c>
      <c r="AQ460">
        <v>0</v>
      </c>
      <c r="AR460">
        <v>-1</v>
      </c>
      <c r="AS460" t="s">
        <v>4659</v>
      </c>
      <c r="AT460" t="s">
        <v>1709</v>
      </c>
      <c r="AU460" t="s">
        <v>4660</v>
      </c>
      <c r="AV460" t="s">
        <v>4661</v>
      </c>
      <c r="AY460" t="s">
        <v>4034</v>
      </c>
      <c r="AZ460" t="s">
        <v>4662</v>
      </c>
      <c r="BA460" t="s">
        <v>255</v>
      </c>
      <c r="BB460" t="s">
        <v>4663</v>
      </c>
      <c r="BC460" t="s">
        <v>2886</v>
      </c>
      <c r="BD460" t="s">
        <v>128</v>
      </c>
      <c r="BE460">
        <v>0</v>
      </c>
      <c r="BF460" t="s">
        <v>4664</v>
      </c>
      <c r="BG460" t="s">
        <v>4665</v>
      </c>
      <c r="BH460" t="s">
        <v>4666</v>
      </c>
      <c r="BS460">
        <v>0</v>
      </c>
      <c r="BT460">
        <v>1</v>
      </c>
      <c r="BU460">
        <v>0</v>
      </c>
      <c r="BV460">
        <v>1</v>
      </c>
      <c r="BW460">
        <v>0</v>
      </c>
      <c r="BX460">
        <v>1</v>
      </c>
      <c r="BY460">
        <v>1</v>
      </c>
      <c r="CD460" t="s">
        <v>131</v>
      </c>
      <c r="CE460">
        <v>0</v>
      </c>
      <c r="CJ460" t="s">
        <v>132</v>
      </c>
      <c r="CO460" t="str">
        <f>HYPERLINK("http://www.d20pfsrd.com/bestiary/monster-listings/animals/rodents/rat/dire-rat","Rat, Dire")</f>
        <v>Rat, Dire</v>
      </c>
      <c r="CP460">
        <v>299</v>
      </c>
      <c r="CQ460">
        <v>0</v>
      </c>
      <c r="CR460">
        <v>0</v>
      </c>
      <c r="CS460">
        <v>0</v>
      </c>
      <c r="CT460">
        <v>0</v>
      </c>
    </row>
    <row r="461" spans="1:98" ht="15" customHeight="1" x14ac:dyDescent="0.2">
      <c r="A461" t="s">
        <v>4948</v>
      </c>
      <c r="B461" s="1" t="s">
        <v>1034</v>
      </c>
      <c r="C461">
        <v>6400</v>
      </c>
      <c r="G461" t="s">
        <v>240</v>
      </c>
      <c r="H461" t="s">
        <v>1035</v>
      </c>
      <c r="I461" t="s">
        <v>332</v>
      </c>
      <c r="J461" t="s">
        <v>138</v>
      </c>
      <c r="K461">
        <v>6</v>
      </c>
      <c r="L461" t="s">
        <v>4949</v>
      </c>
      <c r="N461" t="s">
        <v>4950</v>
      </c>
      <c r="O461" t="s">
        <v>4951</v>
      </c>
      <c r="P461">
        <v>112</v>
      </c>
      <c r="Q461" t="s">
        <v>4952</v>
      </c>
      <c r="S461" t="s">
        <v>4953</v>
      </c>
      <c r="T461">
        <v>14</v>
      </c>
      <c r="U461">
        <v>13</v>
      </c>
      <c r="V461">
        <v>8</v>
      </c>
      <c r="AD461" t="s">
        <v>4940</v>
      </c>
      <c r="AF461" t="s">
        <v>4954</v>
      </c>
      <c r="AH461" t="s">
        <v>496</v>
      </c>
      <c r="AI461" t="s">
        <v>496</v>
      </c>
      <c r="AJ461" t="s">
        <v>4955</v>
      </c>
      <c r="AO461" t="s">
        <v>4956</v>
      </c>
      <c r="AQ461">
        <v>11</v>
      </c>
      <c r="AR461" t="s">
        <v>4745</v>
      </c>
      <c r="AS461">
        <v>37</v>
      </c>
      <c r="AT461" t="s">
        <v>4957</v>
      </c>
      <c r="AU461" t="s">
        <v>4958</v>
      </c>
      <c r="AY461" t="s">
        <v>1736</v>
      </c>
      <c r="AZ461" t="s">
        <v>670</v>
      </c>
      <c r="BA461" t="s">
        <v>255</v>
      </c>
      <c r="BB461" t="s">
        <v>4959</v>
      </c>
      <c r="BC461" t="s">
        <v>4938</v>
      </c>
      <c r="BD461" t="s">
        <v>128</v>
      </c>
      <c r="BE461">
        <v>0</v>
      </c>
      <c r="BG461" t="s">
        <v>4960</v>
      </c>
      <c r="BH461" t="s">
        <v>4961</v>
      </c>
      <c r="BS461">
        <v>0</v>
      </c>
      <c r="BT461">
        <v>0</v>
      </c>
      <c r="BU461">
        <v>0</v>
      </c>
      <c r="BV461">
        <v>0</v>
      </c>
      <c r="BW461">
        <v>0</v>
      </c>
      <c r="BX461">
        <v>1</v>
      </c>
      <c r="BY461">
        <v>0</v>
      </c>
      <c r="CD461" t="s">
        <v>131</v>
      </c>
      <c r="CE461">
        <v>0</v>
      </c>
      <c r="CJ461" t="s">
        <v>132</v>
      </c>
      <c r="CO461" t="str">
        <f>HYPERLINK("http://www.d20pfsrd.com/bestiary/monster-listings/animals/aquatic/shark/dire-shark","Shark, Dire (Megalodon)")</f>
        <v>Shark, Dire (Megalodon)</v>
      </c>
      <c r="CP461">
        <v>318</v>
      </c>
      <c r="CQ461">
        <v>0</v>
      </c>
      <c r="CR461">
        <v>0</v>
      </c>
      <c r="CS461">
        <v>0</v>
      </c>
      <c r="CT461">
        <v>0</v>
      </c>
    </row>
    <row r="462" spans="1:98" ht="15" customHeight="1" x14ac:dyDescent="0.2">
      <c r="A462" t="s">
        <v>6430</v>
      </c>
      <c r="B462" s="1" t="s">
        <v>633</v>
      </c>
      <c r="C462">
        <v>4800</v>
      </c>
      <c r="G462" t="s">
        <v>240</v>
      </c>
      <c r="H462" t="s">
        <v>193</v>
      </c>
      <c r="I462" t="s">
        <v>332</v>
      </c>
      <c r="K462">
        <v>6</v>
      </c>
      <c r="L462" t="s">
        <v>559</v>
      </c>
      <c r="N462" t="s">
        <v>3495</v>
      </c>
      <c r="O462" t="s">
        <v>3496</v>
      </c>
      <c r="P462">
        <v>105</v>
      </c>
      <c r="Q462" t="s">
        <v>6431</v>
      </c>
      <c r="S462" t="s">
        <v>6432</v>
      </c>
      <c r="T462">
        <v>12</v>
      </c>
      <c r="U462">
        <v>11</v>
      </c>
      <c r="V462">
        <v>5</v>
      </c>
      <c r="AD462" t="s">
        <v>376</v>
      </c>
      <c r="AF462" t="s">
        <v>6433</v>
      </c>
      <c r="AH462" t="s">
        <v>202</v>
      </c>
      <c r="AI462" t="s">
        <v>114</v>
      </c>
      <c r="AJ462" t="s">
        <v>6434</v>
      </c>
      <c r="AO462" t="s">
        <v>6435</v>
      </c>
      <c r="AQ462">
        <v>10</v>
      </c>
      <c r="AR462" t="s">
        <v>1236</v>
      </c>
      <c r="AS462" t="s">
        <v>1661</v>
      </c>
      <c r="AT462" t="s">
        <v>6436</v>
      </c>
      <c r="AU462" t="s">
        <v>6437</v>
      </c>
      <c r="AV462" t="s">
        <v>5247</v>
      </c>
      <c r="AY462" t="s">
        <v>6438</v>
      </c>
      <c r="AZ462" t="s">
        <v>208</v>
      </c>
      <c r="BA462" t="s">
        <v>255</v>
      </c>
      <c r="BB462" t="s">
        <v>6439</v>
      </c>
      <c r="BC462" t="s">
        <v>5240</v>
      </c>
      <c r="BD462" t="s">
        <v>128</v>
      </c>
      <c r="BE462">
        <v>0</v>
      </c>
      <c r="BG462" t="s">
        <v>6440</v>
      </c>
      <c r="BH462" t="s">
        <v>6441</v>
      </c>
      <c r="BS462">
        <v>0</v>
      </c>
      <c r="BT462">
        <v>0</v>
      </c>
      <c r="BU462">
        <v>0</v>
      </c>
      <c r="BV462">
        <v>0</v>
      </c>
      <c r="BW462">
        <v>0</v>
      </c>
      <c r="BX462">
        <v>0</v>
      </c>
      <c r="BY462">
        <v>1</v>
      </c>
      <c r="CD462" t="s">
        <v>131</v>
      </c>
      <c r="CE462">
        <v>0</v>
      </c>
      <c r="CJ462" t="s">
        <v>132</v>
      </c>
      <c r="CO462" t="str">
        <f>HYPERLINK("http://www.d20pfsrd.com/bestiary/monster-listings/animals/cat/dire-tiger","Cat, Tiger, Dire")</f>
        <v>Cat, Tiger, Dire</v>
      </c>
      <c r="CP462">
        <v>719</v>
      </c>
      <c r="CQ462">
        <v>0</v>
      </c>
      <c r="CR462">
        <v>0</v>
      </c>
      <c r="CS462">
        <v>0</v>
      </c>
      <c r="CT462">
        <v>0</v>
      </c>
    </row>
    <row r="463" spans="1:98" ht="15" customHeight="1" x14ac:dyDescent="0.2">
      <c r="A463" t="s">
        <v>27905</v>
      </c>
      <c r="B463" s="1" t="s">
        <v>239</v>
      </c>
      <c r="C463">
        <v>800</v>
      </c>
      <c r="G463" t="s">
        <v>240</v>
      </c>
      <c r="H463" t="s">
        <v>193</v>
      </c>
      <c r="I463" t="s">
        <v>332</v>
      </c>
      <c r="K463">
        <v>3</v>
      </c>
      <c r="L463" t="s">
        <v>1640</v>
      </c>
      <c r="N463" t="s">
        <v>4541</v>
      </c>
      <c r="O463" t="s">
        <v>4542</v>
      </c>
      <c r="P463">
        <v>32</v>
      </c>
      <c r="Q463" t="s">
        <v>1643</v>
      </c>
      <c r="S463" t="s">
        <v>3975</v>
      </c>
      <c r="T463">
        <v>6</v>
      </c>
      <c r="U463">
        <v>7</v>
      </c>
      <c r="V463">
        <v>2</v>
      </c>
      <c r="AD463" t="s">
        <v>376</v>
      </c>
      <c r="AF463" t="s">
        <v>27906</v>
      </c>
      <c r="AH463" t="s">
        <v>202</v>
      </c>
      <c r="AI463" t="s">
        <v>202</v>
      </c>
      <c r="AJ463" t="s">
        <v>27907</v>
      </c>
      <c r="AO463" t="s">
        <v>27908</v>
      </c>
      <c r="AQ463">
        <v>3</v>
      </c>
      <c r="AR463" t="s">
        <v>442</v>
      </c>
      <c r="AS463" t="s">
        <v>3632</v>
      </c>
      <c r="AT463" t="s">
        <v>27909</v>
      </c>
      <c r="AU463" t="s">
        <v>27910</v>
      </c>
      <c r="AV463" t="s">
        <v>27911</v>
      </c>
      <c r="AX463" t="s">
        <v>7958</v>
      </c>
      <c r="AY463" t="s">
        <v>3178</v>
      </c>
      <c r="AZ463" t="s">
        <v>27912</v>
      </c>
      <c r="BA463" t="s">
        <v>277</v>
      </c>
      <c r="BB463" t="s">
        <v>27913</v>
      </c>
      <c r="BC463" t="s">
        <v>2930</v>
      </c>
      <c r="BD463" t="s">
        <v>24172</v>
      </c>
      <c r="BE463">
        <v>0</v>
      </c>
      <c r="BG463" t="s">
        <v>27914</v>
      </c>
      <c r="BH463" t="s">
        <v>27915</v>
      </c>
      <c r="BI463" t="s">
        <v>132</v>
      </c>
      <c r="BS463">
        <v>0</v>
      </c>
      <c r="BT463">
        <v>0</v>
      </c>
      <c r="BU463">
        <v>0</v>
      </c>
      <c r="BV463">
        <v>0</v>
      </c>
      <c r="BW463">
        <v>0</v>
      </c>
      <c r="BX463">
        <v>0</v>
      </c>
      <c r="BY463">
        <v>1</v>
      </c>
      <c r="CD463" t="s">
        <v>131</v>
      </c>
      <c r="CE463">
        <v>0</v>
      </c>
      <c r="CF463" t="s">
        <v>132</v>
      </c>
      <c r="CJ463" t="s">
        <v>132</v>
      </c>
      <c r="CK463" t="s">
        <v>132</v>
      </c>
      <c r="CP463">
        <v>5389</v>
      </c>
      <c r="CQ463">
        <v>0</v>
      </c>
      <c r="CR463">
        <v>0</v>
      </c>
      <c r="CS463">
        <v>0</v>
      </c>
      <c r="CT463">
        <v>0</v>
      </c>
    </row>
    <row r="464" spans="1:98" ht="15" customHeight="1" x14ac:dyDescent="0.2">
      <c r="A464" t="s">
        <v>5441</v>
      </c>
      <c r="B464" s="1" t="s">
        <v>239</v>
      </c>
      <c r="C464">
        <v>800</v>
      </c>
      <c r="G464" t="s">
        <v>240</v>
      </c>
      <c r="H464" t="s">
        <v>193</v>
      </c>
      <c r="I464" t="s">
        <v>332</v>
      </c>
      <c r="K464">
        <v>2</v>
      </c>
      <c r="L464" t="s">
        <v>5442</v>
      </c>
      <c r="N464" t="s">
        <v>334</v>
      </c>
      <c r="O464" t="s">
        <v>335</v>
      </c>
      <c r="P464">
        <v>37</v>
      </c>
      <c r="Q464" t="s">
        <v>4842</v>
      </c>
      <c r="S464" t="s">
        <v>3873</v>
      </c>
      <c r="T464">
        <v>7</v>
      </c>
      <c r="U464">
        <v>6</v>
      </c>
      <c r="V464">
        <v>2</v>
      </c>
      <c r="AD464" t="s">
        <v>766</v>
      </c>
      <c r="AF464" t="s">
        <v>5443</v>
      </c>
      <c r="AH464" t="s">
        <v>202</v>
      </c>
      <c r="AI464" t="s">
        <v>114</v>
      </c>
      <c r="AO464" t="s">
        <v>5444</v>
      </c>
      <c r="AQ464">
        <v>3</v>
      </c>
      <c r="AR464">
        <v>8</v>
      </c>
      <c r="AS464" t="s">
        <v>549</v>
      </c>
      <c r="AT464" t="s">
        <v>5445</v>
      </c>
      <c r="AU464" t="s">
        <v>5446</v>
      </c>
      <c r="AV464" t="s">
        <v>5436</v>
      </c>
      <c r="AY464" t="s">
        <v>5437</v>
      </c>
      <c r="AZ464" t="s">
        <v>3720</v>
      </c>
      <c r="BA464" t="s">
        <v>255</v>
      </c>
      <c r="BB464" t="s">
        <v>5447</v>
      </c>
      <c r="BC464" t="s">
        <v>5432</v>
      </c>
      <c r="BD464" t="s">
        <v>128</v>
      </c>
      <c r="BE464">
        <v>0</v>
      </c>
      <c r="BG464" t="s">
        <v>5448</v>
      </c>
      <c r="BH464" t="s">
        <v>5449</v>
      </c>
      <c r="BS464">
        <v>0</v>
      </c>
      <c r="BT464">
        <v>0</v>
      </c>
      <c r="BU464">
        <v>0</v>
      </c>
      <c r="BV464">
        <v>0</v>
      </c>
      <c r="BW464">
        <v>0</v>
      </c>
      <c r="BX464">
        <v>0</v>
      </c>
      <c r="BY464">
        <v>1</v>
      </c>
      <c r="CD464" t="s">
        <v>131</v>
      </c>
      <c r="CE464">
        <v>0</v>
      </c>
      <c r="CJ464" t="s">
        <v>132</v>
      </c>
      <c r="CO464" t="str">
        <f>HYPERLINK("http://www.d20pfsrd.com/bestiary/monster-listings/animals/canines/wolf/dire-wolf","Dog, Wolf, Dire")</f>
        <v>Dog, Wolf, Dire</v>
      </c>
      <c r="CP464">
        <v>352</v>
      </c>
      <c r="CQ464">
        <v>0</v>
      </c>
      <c r="CR464">
        <v>0</v>
      </c>
      <c r="CS464">
        <v>0</v>
      </c>
      <c r="CT464">
        <v>0</v>
      </c>
    </row>
    <row r="465" spans="1:98" ht="15" customHeight="1" x14ac:dyDescent="0.2">
      <c r="A465" t="s">
        <v>5461</v>
      </c>
      <c r="B465" s="1" t="s">
        <v>365</v>
      </c>
      <c r="C465">
        <v>1200</v>
      </c>
      <c r="G465" t="s">
        <v>240</v>
      </c>
      <c r="H465" t="s">
        <v>193</v>
      </c>
      <c r="I465" t="s">
        <v>332</v>
      </c>
      <c r="K465">
        <v>7</v>
      </c>
      <c r="L465" t="s">
        <v>559</v>
      </c>
      <c r="N465" t="s">
        <v>5462</v>
      </c>
      <c r="O465" t="s">
        <v>5463</v>
      </c>
      <c r="P465">
        <v>42</v>
      </c>
      <c r="Q465" t="s">
        <v>545</v>
      </c>
      <c r="S465" t="s">
        <v>5464</v>
      </c>
      <c r="T465">
        <v>7</v>
      </c>
      <c r="U465">
        <v>7</v>
      </c>
      <c r="V465">
        <v>2</v>
      </c>
      <c r="AD465" t="s">
        <v>5465</v>
      </c>
      <c r="AF465" t="s">
        <v>5466</v>
      </c>
      <c r="AH465" t="s">
        <v>202</v>
      </c>
      <c r="AI465" t="s">
        <v>114</v>
      </c>
      <c r="AJ465" t="s">
        <v>5454</v>
      </c>
      <c r="AO465" t="s">
        <v>5467</v>
      </c>
      <c r="AQ465">
        <v>3</v>
      </c>
      <c r="AR465">
        <v>8</v>
      </c>
      <c r="AS465" t="s">
        <v>500</v>
      </c>
      <c r="AT465" t="s">
        <v>694</v>
      </c>
      <c r="AU465" t="s">
        <v>5468</v>
      </c>
      <c r="AY465" t="s">
        <v>553</v>
      </c>
      <c r="AZ465" t="s">
        <v>208</v>
      </c>
      <c r="BA465" t="s">
        <v>255</v>
      </c>
      <c r="BB465" t="s">
        <v>5469</v>
      </c>
      <c r="BC465" t="s">
        <v>5450</v>
      </c>
      <c r="BD465" t="s">
        <v>128</v>
      </c>
      <c r="BE465">
        <v>0</v>
      </c>
      <c r="BF465" t="s">
        <v>5470</v>
      </c>
      <c r="BG465" t="s">
        <v>5471</v>
      </c>
      <c r="BH465" t="s">
        <v>5472</v>
      </c>
      <c r="BS465">
        <v>0</v>
      </c>
      <c r="BT465">
        <v>0</v>
      </c>
      <c r="BU465">
        <v>0</v>
      </c>
      <c r="BV465">
        <v>1</v>
      </c>
      <c r="BW465">
        <v>0</v>
      </c>
      <c r="BX465">
        <v>0</v>
      </c>
      <c r="BY465">
        <v>1</v>
      </c>
      <c r="CD465" t="s">
        <v>131</v>
      </c>
      <c r="CE465">
        <v>0</v>
      </c>
      <c r="CJ465" t="s">
        <v>132</v>
      </c>
      <c r="CO465" t="str">
        <f>HYPERLINK("http://www.d20pfsrd.com/bestiary/monster-lists-and-details/-w/wolverine/dire-wolverine","Dire Wolverine")</f>
        <v>Dire Wolverine</v>
      </c>
      <c r="CP465">
        <v>354</v>
      </c>
      <c r="CQ465">
        <v>0</v>
      </c>
      <c r="CR465">
        <v>0</v>
      </c>
      <c r="CS465">
        <v>0</v>
      </c>
      <c r="CT465">
        <v>0</v>
      </c>
    </row>
    <row r="466" spans="1:98" ht="15" customHeight="1" x14ac:dyDescent="0.2">
      <c r="A466" t="s">
        <v>31039</v>
      </c>
      <c r="B466" s="1" t="s">
        <v>574</v>
      </c>
      <c r="C466">
        <v>9600</v>
      </c>
      <c r="G466" t="s">
        <v>240</v>
      </c>
      <c r="H466" t="s">
        <v>193</v>
      </c>
      <c r="I466" t="s">
        <v>241</v>
      </c>
      <c r="J466" t="s">
        <v>29751</v>
      </c>
      <c r="K466">
        <v>3</v>
      </c>
      <c r="L466" t="s">
        <v>3835</v>
      </c>
      <c r="N466" t="s">
        <v>8959</v>
      </c>
      <c r="O466" t="s">
        <v>8960</v>
      </c>
      <c r="P466">
        <v>121</v>
      </c>
      <c r="Q466" t="s">
        <v>31040</v>
      </c>
      <c r="S466" t="s">
        <v>3076</v>
      </c>
      <c r="T466">
        <v>7</v>
      </c>
      <c r="U466">
        <v>10</v>
      </c>
      <c r="V466">
        <v>9</v>
      </c>
      <c r="X466" t="s">
        <v>29790</v>
      </c>
      <c r="Z466" t="s">
        <v>248</v>
      </c>
      <c r="AA466" t="s">
        <v>6358</v>
      </c>
      <c r="AC466" t="s">
        <v>30304</v>
      </c>
      <c r="AD466" t="s">
        <v>4229</v>
      </c>
      <c r="AF466" t="s">
        <v>31041</v>
      </c>
      <c r="AG466" t="s">
        <v>31042</v>
      </c>
      <c r="AH466" t="s">
        <v>202</v>
      </c>
      <c r="AI466" t="s">
        <v>15263</v>
      </c>
      <c r="AJ466" t="s">
        <v>31043</v>
      </c>
      <c r="AO466" t="s">
        <v>31044</v>
      </c>
      <c r="AQ466">
        <v>14</v>
      </c>
      <c r="AR466">
        <v>21</v>
      </c>
      <c r="AS466" t="s">
        <v>1929</v>
      </c>
      <c r="AT466" t="s">
        <v>31045</v>
      </c>
      <c r="AU466" t="s">
        <v>31046</v>
      </c>
      <c r="AW466" t="s">
        <v>30887</v>
      </c>
      <c r="AX466" t="s">
        <v>31047</v>
      </c>
      <c r="AY466" t="s">
        <v>20998</v>
      </c>
      <c r="AZ466" t="s">
        <v>31048</v>
      </c>
      <c r="BA466" t="s">
        <v>255</v>
      </c>
      <c r="BB466" t="s">
        <v>31049</v>
      </c>
      <c r="BC466" t="s">
        <v>29759</v>
      </c>
      <c r="BD466" t="s">
        <v>31007</v>
      </c>
      <c r="BE466">
        <v>0</v>
      </c>
      <c r="BF466" t="s">
        <v>31050</v>
      </c>
      <c r="BG466" t="s">
        <v>31051</v>
      </c>
      <c r="BH466" t="s">
        <v>31052</v>
      </c>
      <c r="BS466">
        <v>0</v>
      </c>
      <c r="BT466">
        <v>0</v>
      </c>
      <c r="BU466">
        <v>0</v>
      </c>
      <c r="BV466">
        <v>1</v>
      </c>
      <c r="BW466">
        <v>0</v>
      </c>
      <c r="BX466">
        <v>0</v>
      </c>
      <c r="BY466">
        <v>1</v>
      </c>
      <c r="CD466" t="s">
        <v>132</v>
      </c>
      <c r="CE466">
        <v>0</v>
      </c>
      <c r="CF466" t="s">
        <v>132</v>
      </c>
      <c r="CJ466" t="s">
        <v>132</v>
      </c>
      <c r="CK466" t="s">
        <v>132</v>
      </c>
      <c r="CP466">
        <v>6724</v>
      </c>
      <c r="CQ466">
        <v>0</v>
      </c>
      <c r="CR466">
        <v>0</v>
      </c>
      <c r="CS466">
        <v>0</v>
      </c>
      <c r="CT466">
        <v>0</v>
      </c>
    </row>
    <row r="467" spans="1:98" ht="15" customHeight="1" x14ac:dyDescent="0.2">
      <c r="A467" t="s">
        <v>15741</v>
      </c>
      <c r="B467" s="1" t="s">
        <v>239</v>
      </c>
      <c r="C467">
        <v>800</v>
      </c>
      <c r="G467" t="s">
        <v>240</v>
      </c>
      <c r="H467" t="s">
        <v>193</v>
      </c>
      <c r="I467" t="s">
        <v>261</v>
      </c>
      <c r="K467">
        <v>3</v>
      </c>
      <c r="L467" t="s">
        <v>15742</v>
      </c>
      <c r="N467" t="s">
        <v>2447</v>
      </c>
      <c r="O467" t="s">
        <v>2448</v>
      </c>
      <c r="P467">
        <v>30</v>
      </c>
      <c r="Q467" t="s">
        <v>812</v>
      </c>
      <c r="S467" t="s">
        <v>3096</v>
      </c>
      <c r="T467">
        <v>6</v>
      </c>
      <c r="U467">
        <v>7</v>
      </c>
      <c r="V467">
        <v>4</v>
      </c>
      <c r="Y467" t="s">
        <v>458</v>
      </c>
      <c r="AC467" t="s">
        <v>15743</v>
      </c>
      <c r="AD467" t="s">
        <v>766</v>
      </c>
      <c r="AF467" t="s">
        <v>15744</v>
      </c>
      <c r="AH467" t="s">
        <v>202</v>
      </c>
      <c r="AI467" t="s">
        <v>15745</v>
      </c>
      <c r="AJ467" t="s">
        <v>15746</v>
      </c>
      <c r="AK467" t="s">
        <v>15747</v>
      </c>
      <c r="AO467" t="s">
        <v>15748</v>
      </c>
      <c r="AQ467">
        <v>4</v>
      </c>
      <c r="AR467">
        <v>9</v>
      </c>
      <c r="AS467" t="s">
        <v>3632</v>
      </c>
      <c r="AT467" t="s">
        <v>356</v>
      </c>
      <c r="AU467" t="s">
        <v>15749</v>
      </c>
      <c r="AW467" t="s">
        <v>255</v>
      </c>
      <c r="AY467" t="s">
        <v>15750</v>
      </c>
      <c r="AZ467" t="s">
        <v>15751</v>
      </c>
      <c r="BA467" t="s">
        <v>255</v>
      </c>
      <c r="BB467" t="s">
        <v>15752</v>
      </c>
      <c r="BD467" t="s">
        <v>14619</v>
      </c>
      <c r="BE467">
        <v>0</v>
      </c>
      <c r="BF467" t="s">
        <v>15753</v>
      </c>
      <c r="BG467" t="s">
        <v>15754</v>
      </c>
      <c r="BH467" t="s">
        <v>15755</v>
      </c>
      <c r="BL467" t="s">
        <v>132</v>
      </c>
      <c r="BM467" t="s">
        <v>132</v>
      </c>
      <c r="BN467" t="s">
        <v>132</v>
      </c>
      <c r="BS467">
        <v>0</v>
      </c>
      <c r="BT467">
        <v>0</v>
      </c>
      <c r="BU467">
        <v>0</v>
      </c>
      <c r="BV467">
        <v>0</v>
      </c>
      <c r="BW467">
        <v>0</v>
      </c>
      <c r="BX467">
        <v>0</v>
      </c>
      <c r="BY467">
        <v>1</v>
      </c>
      <c r="CB467" t="s">
        <v>132</v>
      </c>
      <c r="CD467" t="s">
        <v>131</v>
      </c>
      <c r="CE467">
        <v>0</v>
      </c>
      <c r="CJ467" t="s">
        <v>132</v>
      </c>
      <c r="CP467">
        <v>2027</v>
      </c>
      <c r="CQ467">
        <v>0</v>
      </c>
      <c r="CR467">
        <v>0</v>
      </c>
      <c r="CS467">
        <v>0</v>
      </c>
      <c r="CT467">
        <v>0</v>
      </c>
    </row>
    <row r="468" spans="1:98" ht="15" customHeight="1" x14ac:dyDescent="0.2">
      <c r="A468" t="s">
        <v>24853</v>
      </c>
      <c r="B468" s="1" t="s">
        <v>306</v>
      </c>
      <c r="C468">
        <v>1600</v>
      </c>
      <c r="G468" t="s">
        <v>240</v>
      </c>
      <c r="H468" t="s">
        <v>136</v>
      </c>
      <c r="I468" t="s">
        <v>261</v>
      </c>
      <c r="J468" t="s">
        <v>11894</v>
      </c>
      <c r="K468">
        <v>5</v>
      </c>
      <c r="L468" t="s">
        <v>19560</v>
      </c>
      <c r="N468" t="s">
        <v>3692</v>
      </c>
      <c r="O468" t="s">
        <v>3693</v>
      </c>
      <c r="P468">
        <v>47</v>
      </c>
      <c r="Q468" t="s">
        <v>3694</v>
      </c>
      <c r="R468" t="s">
        <v>3695</v>
      </c>
      <c r="S468" t="s">
        <v>24854</v>
      </c>
      <c r="T468">
        <v>8</v>
      </c>
      <c r="U468">
        <v>5</v>
      </c>
      <c r="V468">
        <v>5</v>
      </c>
      <c r="X468" t="s">
        <v>24855</v>
      </c>
      <c r="Z468" t="s">
        <v>24856</v>
      </c>
      <c r="AD468" t="s">
        <v>10817</v>
      </c>
      <c r="AF468" t="s">
        <v>24857</v>
      </c>
      <c r="AH468" t="s">
        <v>147</v>
      </c>
      <c r="AI468" t="s">
        <v>202</v>
      </c>
      <c r="AJ468" t="s">
        <v>1616</v>
      </c>
      <c r="AK468" t="s">
        <v>24858</v>
      </c>
      <c r="AO468" t="s">
        <v>24859</v>
      </c>
      <c r="AQ468">
        <v>5</v>
      </c>
      <c r="AR468">
        <v>10</v>
      </c>
      <c r="AS468" t="s">
        <v>3700</v>
      </c>
      <c r="AT468" t="s">
        <v>24860</v>
      </c>
      <c r="AU468" t="s">
        <v>24861</v>
      </c>
      <c r="AV468" t="s">
        <v>24862</v>
      </c>
      <c r="AW468" t="s">
        <v>878</v>
      </c>
      <c r="AX468" t="s">
        <v>24863</v>
      </c>
      <c r="AY468" t="s">
        <v>24864</v>
      </c>
      <c r="AZ468" t="s">
        <v>670</v>
      </c>
      <c r="BA468" t="s">
        <v>426</v>
      </c>
      <c r="BB468" t="s">
        <v>24865</v>
      </c>
      <c r="BC468" t="s">
        <v>24866</v>
      </c>
      <c r="BD468" t="s">
        <v>24172</v>
      </c>
      <c r="BE468">
        <v>1</v>
      </c>
      <c r="BG468" t="s">
        <v>24867</v>
      </c>
      <c r="BH468" t="s">
        <v>24868</v>
      </c>
      <c r="BI468" t="s">
        <v>132</v>
      </c>
      <c r="BK468" t="s">
        <v>132</v>
      </c>
      <c r="BS468">
        <v>0</v>
      </c>
      <c r="BT468">
        <v>0</v>
      </c>
      <c r="BU468">
        <v>1</v>
      </c>
      <c r="BV468">
        <v>0</v>
      </c>
      <c r="BW468">
        <v>0</v>
      </c>
      <c r="BX468">
        <v>1</v>
      </c>
      <c r="BY468">
        <v>1</v>
      </c>
      <c r="CD468" t="s">
        <v>131</v>
      </c>
      <c r="CE468">
        <v>0</v>
      </c>
      <c r="CJ468" t="s">
        <v>132</v>
      </c>
      <c r="CK468" t="s">
        <v>132</v>
      </c>
      <c r="CP468">
        <v>5179</v>
      </c>
      <c r="CQ468">
        <v>0</v>
      </c>
      <c r="CR468">
        <v>0</v>
      </c>
      <c r="CS468">
        <v>0</v>
      </c>
      <c r="CT468">
        <v>0</v>
      </c>
    </row>
    <row r="469" spans="1:98" ht="15" customHeight="1" x14ac:dyDescent="0.2">
      <c r="A469" t="s">
        <v>3048</v>
      </c>
      <c r="B469" s="1" t="s">
        <v>306</v>
      </c>
      <c r="C469">
        <v>1600</v>
      </c>
      <c r="G469" t="s">
        <v>2068</v>
      </c>
      <c r="H469" t="s">
        <v>193</v>
      </c>
      <c r="I469" t="s">
        <v>103</v>
      </c>
      <c r="J469" t="s">
        <v>3049</v>
      </c>
      <c r="K469">
        <v>8</v>
      </c>
      <c r="L469" t="s">
        <v>3050</v>
      </c>
      <c r="N469" t="s">
        <v>3051</v>
      </c>
      <c r="O469" t="s">
        <v>3052</v>
      </c>
      <c r="P469">
        <v>52</v>
      </c>
      <c r="Q469" t="s">
        <v>511</v>
      </c>
      <c r="S469" t="s">
        <v>3053</v>
      </c>
      <c r="T469">
        <v>4</v>
      </c>
      <c r="U469">
        <v>9</v>
      </c>
      <c r="V469">
        <v>7</v>
      </c>
      <c r="Z469" t="s">
        <v>3054</v>
      </c>
      <c r="AD469" t="s">
        <v>3055</v>
      </c>
      <c r="AF469" t="s">
        <v>3056</v>
      </c>
      <c r="AH469" t="s">
        <v>202</v>
      </c>
      <c r="AI469" t="s">
        <v>202</v>
      </c>
      <c r="AJ469" t="s">
        <v>3057</v>
      </c>
      <c r="AK469" t="s">
        <v>3058</v>
      </c>
      <c r="AO469" t="s">
        <v>3059</v>
      </c>
      <c r="AQ469">
        <v>7</v>
      </c>
      <c r="AR469">
        <v>12</v>
      </c>
      <c r="AS469">
        <v>27</v>
      </c>
      <c r="AT469" t="s">
        <v>3060</v>
      </c>
      <c r="AU469" t="s">
        <v>3061</v>
      </c>
      <c r="AW469" t="s">
        <v>3062</v>
      </c>
      <c r="AY469" t="s">
        <v>3063</v>
      </c>
      <c r="AZ469" t="s">
        <v>3064</v>
      </c>
      <c r="BA469" t="s">
        <v>3065</v>
      </c>
      <c r="BB469" t="s">
        <v>3066</v>
      </c>
      <c r="BC469" t="s">
        <v>3067</v>
      </c>
      <c r="BD469" t="s">
        <v>128</v>
      </c>
      <c r="BE469">
        <v>0</v>
      </c>
      <c r="BF469" t="s">
        <v>3068</v>
      </c>
      <c r="BG469" t="s">
        <v>3069</v>
      </c>
      <c r="BH469" t="s">
        <v>3070</v>
      </c>
      <c r="BS469">
        <v>0</v>
      </c>
      <c r="BT469">
        <v>0</v>
      </c>
      <c r="BU469">
        <v>1</v>
      </c>
      <c r="BV469">
        <v>0</v>
      </c>
      <c r="BW469">
        <v>0</v>
      </c>
      <c r="BX469">
        <v>0</v>
      </c>
      <c r="BY469">
        <v>1</v>
      </c>
      <c r="CD469" t="s">
        <v>131</v>
      </c>
      <c r="CE469">
        <v>0</v>
      </c>
      <c r="CJ469" t="s">
        <v>132</v>
      </c>
      <c r="CO469" t="str">
        <f>HYPERLINK("http://www.d20pfsrd.com/bestiary/monster-listings/outsiders/genie/djinni","Genie, Djinni")</f>
        <v>Genie, Djinni</v>
      </c>
      <c r="CP469">
        <v>198</v>
      </c>
      <c r="CQ469">
        <v>0</v>
      </c>
      <c r="CR469">
        <v>0</v>
      </c>
      <c r="CS469">
        <v>0</v>
      </c>
      <c r="CT469">
        <v>0</v>
      </c>
    </row>
    <row r="470" spans="1:98" ht="15" customHeight="1" x14ac:dyDescent="0.2">
      <c r="A470" t="s">
        <v>25390</v>
      </c>
      <c r="B470" s="1" t="s">
        <v>2839</v>
      </c>
      <c r="C470">
        <v>100</v>
      </c>
      <c r="G470" t="s">
        <v>240</v>
      </c>
      <c r="H470" t="s">
        <v>393</v>
      </c>
      <c r="I470" t="s">
        <v>332</v>
      </c>
      <c r="K470">
        <v>0</v>
      </c>
      <c r="L470" t="s">
        <v>2981</v>
      </c>
      <c r="N470" t="s">
        <v>25391</v>
      </c>
      <c r="O470" t="s">
        <v>25392</v>
      </c>
      <c r="P470">
        <v>6</v>
      </c>
      <c r="Q470" t="s">
        <v>1704</v>
      </c>
      <c r="S470" t="s">
        <v>19758</v>
      </c>
      <c r="T470">
        <v>4</v>
      </c>
      <c r="U470">
        <v>2</v>
      </c>
      <c r="V470">
        <v>-1</v>
      </c>
      <c r="AD470" t="s">
        <v>496</v>
      </c>
      <c r="AF470" t="s">
        <v>25393</v>
      </c>
      <c r="AH470" t="s">
        <v>114</v>
      </c>
      <c r="AI470" t="s">
        <v>114</v>
      </c>
      <c r="AO470" t="s">
        <v>25394</v>
      </c>
      <c r="AQ470">
        <v>0</v>
      </c>
      <c r="AR470">
        <v>-5</v>
      </c>
      <c r="AS470">
        <v>5</v>
      </c>
      <c r="AT470" t="s">
        <v>1734</v>
      </c>
      <c r="AU470" t="s">
        <v>18860</v>
      </c>
      <c r="AY470" t="s">
        <v>25395</v>
      </c>
      <c r="AZ470" t="s">
        <v>25396</v>
      </c>
      <c r="BA470" t="s">
        <v>255</v>
      </c>
      <c r="BB470" t="s">
        <v>2835</v>
      </c>
      <c r="BC470" t="s">
        <v>2836</v>
      </c>
      <c r="BD470" t="s">
        <v>24172</v>
      </c>
      <c r="BE470">
        <v>0</v>
      </c>
      <c r="BG470" t="s">
        <v>25397</v>
      </c>
      <c r="BH470" t="s">
        <v>25398</v>
      </c>
      <c r="BI470" t="s">
        <v>132</v>
      </c>
      <c r="BK470" t="s">
        <v>132</v>
      </c>
      <c r="BS470">
        <v>0</v>
      </c>
      <c r="BT470">
        <v>0</v>
      </c>
      <c r="BU470">
        <v>0</v>
      </c>
      <c r="BV470">
        <v>0</v>
      </c>
      <c r="BW470">
        <v>0</v>
      </c>
      <c r="BX470">
        <v>0</v>
      </c>
      <c r="BY470">
        <v>1</v>
      </c>
      <c r="CD470" t="s">
        <v>131</v>
      </c>
      <c r="CE470">
        <v>0</v>
      </c>
      <c r="CF470" t="s">
        <v>132</v>
      </c>
      <c r="CJ470" t="s">
        <v>132</v>
      </c>
      <c r="CK470" t="s">
        <v>132</v>
      </c>
      <c r="CP470">
        <v>5212</v>
      </c>
      <c r="CQ470">
        <v>0</v>
      </c>
      <c r="CR470">
        <v>0</v>
      </c>
      <c r="CS470">
        <v>0</v>
      </c>
      <c r="CT470">
        <v>0</v>
      </c>
    </row>
    <row r="471" spans="1:98" ht="15" customHeight="1" x14ac:dyDescent="0.2">
      <c r="A471" t="s">
        <v>1701</v>
      </c>
      <c r="B471" s="1" t="s">
        <v>599</v>
      </c>
      <c r="C471">
        <v>135</v>
      </c>
      <c r="G471" t="s">
        <v>240</v>
      </c>
      <c r="H471" t="s">
        <v>393</v>
      </c>
      <c r="I471" t="s">
        <v>332</v>
      </c>
      <c r="K471">
        <v>1</v>
      </c>
      <c r="L471" t="s">
        <v>333</v>
      </c>
      <c r="N471" t="s">
        <v>1702</v>
      </c>
      <c r="O471" t="s">
        <v>1703</v>
      </c>
      <c r="P471">
        <v>6</v>
      </c>
      <c r="Q471" t="s">
        <v>1704</v>
      </c>
      <c r="S471" t="s">
        <v>1705</v>
      </c>
      <c r="T471">
        <v>4</v>
      </c>
      <c r="U471">
        <v>3</v>
      </c>
      <c r="V471">
        <v>1</v>
      </c>
      <c r="AD471" t="s">
        <v>376</v>
      </c>
      <c r="AF471" t="s">
        <v>1706</v>
      </c>
      <c r="AH471" t="s">
        <v>114</v>
      </c>
      <c r="AI471" t="s">
        <v>114</v>
      </c>
      <c r="AO471" t="s">
        <v>1707</v>
      </c>
      <c r="AQ471">
        <v>0</v>
      </c>
      <c r="AR471">
        <v>0</v>
      </c>
      <c r="AS471" t="s">
        <v>1708</v>
      </c>
      <c r="AT471" t="s">
        <v>1709</v>
      </c>
      <c r="AU471" t="s">
        <v>1710</v>
      </c>
      <c r="AV471" t="s">
        <v>1711</v>
      </c>
      <c r="AY471" t="s">
        <v>298</v>
      </c>
      <c r="AZ471" t="s">
        <v>1620</v>
      </c>
      <c r="BA471" t="s">
        <v>255</v>
      </c>
      <c r="BB471" t="s">
        <v>1712</v>
      </c>
      <c r="BD471" t="s">
        <v>128</v>
      </c>
      <c r="BE471">
        <v>0</v>
      </c>
      <c r="BG471" t="s">
        <v>1713</v>
      </c>
      <c r="BH471" t="s">
        <v>1714</v>
      </c>
      <c r="BS471">
        <v>0</v>
      </c>
      <c r="BT471">
        <v>0</v>
      </c>
      <c r="BU471">
        <v>0</v>
      </c>
      <c r="BV471">
        <v>0</v>
      </c>
      <c r="BW471">
        <v>0</v>
      </c>
      <c r="BX471">
        <v>0</v>
      </c>
      <c r="BY471">
        <v>1</v>
      </c>
      <c r="CD471" t="s">
        <v>131</v>
      </c>
      <c r="CE471">
        <v>0</v>
      </c>
      <c r="CJ471" t="s">
        <v>132</v>
      </c>
      <c r="CO471" t="str">
        <f>HYPERLINK("http://www.d20pfsrd.com/bestiary/monster-listings/animals/canines/dog","Dog, Common")</f>
        <v>Dog, Common</v>
      </c>
      <c r="CP471">
        <v>106</v>
      </c>
      <c r="CQ471">
        <v>0</v>
      </c>
      <c r="CR471">
        <v>0</v>
      </c>
      <c r="CS471">
        <v>0</v>
      </c>
      <c r="CT471">
        <v>0</v>
      </c>
    </row>
    <row r="472" spans="1:98" ht="15" customHeight="1" x14ac:dyDescent="0.2">
      <c r="A472" t="s">
        <v>1727</v>
      </c>
      <c r="B472" s="1" t="s">
        <v>99</v>
      </c>
      <c r="C472">
        <v>200</v>
      </c>
      <c r="G472" t="s">
        <v>240</v>
      </c>
      <c r="H472" t="s">
        <v>102</v>
      </c>
      <c r="I472" t="s">
        <v>332</v>
      </c>
      <c r="K472">
        <v>2</v>
      </c>
      <c r="L472" t="s">
        <v>1728</v>
      </c>
      <c r="N472" t="s">
        <v>1716</v>
      </c>
      <c r="O472" t="s">
        <v>1717</v>
      </c>
      <c r="P472">
        <v>11</v>
      </c>
      <c r="Q472" t="s">
        <v>1729</v>
      </c>
      <c r="S472" t="s">
        <v>1730</v>
      </c>
      <c r="T472">
        <v>4</v>
      </c>
      <c r="U472">
        <v>5</v>
      </c>
      <c r="V472">
        <v>1</v>
      </c>
      <c r="AD472" t="s">
        <v>1731</v>
      </c>
      <c r="AF472" t="s">
        <v>1732</v>
      </c>
      <c r="AH472" t="s">
        <v>114</v>
      </c>
      <c r="AI472" t="s">
        <v>114</v>
      </c>
      <c r="AO472" t="s">
        <v>1733</v>
      </c>
      <c r="AQ472">
        <v>1</v>
      </c>
      <c r="AR472">
        <v>2</v>
      </c>
      <c r="AS472">
        <v>14</v>
      </c>
      <c r="AT472" t="s">
        <v>1734</v>
      </c>
      <c r="AU472" t="s">
        <v>1735</v>
      </c>
      <c r="AV472" t="s">
        <v>323</v>
      </c>
      <c r="AX472" t="s">
        <v>1026</v>
      </c>
      <c r="AY472" t="s">
        <v>1736</v>
      </c>
      <c r="AZ472" t="s">
        <v>1737</v>
      </c>
      <c r="BA472" t="s">
        <v>255</v>
      </c>
      <c r="BB472" t="s">
        <v>1738</v>
      </c>
      <c r="BD472" t="s">
        <v>128</v>
      </c>
      <c r="BE472">
        <v>0</v>
      </c>
      <c r="BF472" t="s">
        <v>1739</v>
      </c>
      <c r="BG472" t="s">
        <v>1740</v>
      </c>
      <c r="BH472" t="s">
        <v>1741</v>
      </c>
      <c r="BS472">
        <v>0</v>
      </c>
      <c r="BT472">
        <v>1</v>
      </c>
      <c r="BU472">
        <v>0</v>
      </c>
      <c r="BV472">
        <v>0</v>
      </c>
      <c r="BW472">
        <v>0</v>
      </c>
      <c r="BX472">
        <v>1</v>
      </c>
      <c r="BY472">
        <v>0</v>
      </c>
      <c r="CD472" t="s">
        <v>131</v>
      </c>
      <c r="CE472">
        <v>0</v>
      </c>
      <c r="CJ472" t="s">
        <v>132</v>
      </c>
      <c r="CO472" t="str">
        <f>HYPERLINK("http://www.d20pfsrd.com/bestiary/monster-listings/animals/aquatic/dolphin/dolphin","Dolphin, Bottlenose")</f>
        <v>Dolphin, Bottlenose</v>
      </c>
      <c r="CP472">
        <v>108</v>
      </c>
      <c r="CQ472">
        <v>0</v>
      </c>
      <c r="CR472">
        <v>0</v>
      </c>
      <c r="CS472">
        <v>0</v>
      </c>
      <c r="CT472">
        <v>0</v>
      </c>
    </row>
    <row r="473" spans="1:98" ht="15" customHeight="1" x14ac:dyDescent="0.2">
      <c r="A473" t="s">
        <v>22100</v>
      </c>
      <c r="B473" s="1" t="s">
        <v>239</v>
      </c>
      <c r="C473">
        <v>800</v>
      </c>
      <c r="G473" t="s">
        <v>2068</v>
      </c>
      <c r="H473" t="s">
        <v>1308</v>
      </c>
      <c r="I473" t="s">
        <v>2390</v>
      </c>
      <c r="K473">
        <v>6</v>
      </c>
      <c r="L473" t="s">
        <v>5114</v>
      </c>
      <c r="N473" t="s">
        <v>11836</v>
      </c>
      <c r="O473" t="s">
        <v>22101</v>
      </c>
      <c r="P473">
        <v>27</v>
      </c>
      <c r="Q473" t="s">
        <v>11838</v>
      </c>
      <c r="S473" t="s">
        <v>9418</v>
      </c>
      <c r="T473">
        <v>3</v>
      </c>
      <c r="U473">
        <v>6</v>
      </c>
      <c r="V473">
        <v>5</v>
      </c>
      <c r="Y473" t="s">
        <v>2395</v>
      </c>
      <c r="AB473">
        <v>14</v>
      </c>
      <c r="AD473" t="s">
        <v>496</v>
      </c>
      <c r="AF473" t="s">
        <v>22102</v>
      </c>
      <c r="AH473" t="s">
        <v>114</v>
      </c>
      <c r="AI473" t="s">
        <v>114</v>
      </c>
      <c r="AJ473" t="s">
        <v>22103</v>
      </c>
      <c r="AK473" t="s">
        <v>22104</v>
      </c>
      <c r="AO473" t="s">
        <v>22105</v>
      </c>
      <c r="AQ473">
        <v>2</v>
      </c>
      <c r="AR473">
        <v>2</v>
      </c>
      <c r="AS473">
        <v>13</v>
      </c>
      <c r="AT473" t="s">
        <v>19554</v>
      </c>
      <c r="AU473" t="s">
        <v>22106</v>
      </c>
      <c r="AW473" t="s">
        <v>3527</v>
      </c>
      <c r="AX473" t="s">
        <v>22107</v>
      </c>
      <c r="AY473" t="s">
        <v>3178</v>
      </c>
      <c r="AZ473" t="s">
        <v>22108</v>
      </c>
      <c r="BA473" t="s">
        <v>255</v>
      </c>
      <c r="BB473" t="s">
        <v>22109</v>
      </c>
      <c r="BD473" t="s">
        <v>22075</v>
      </c>
      <c r="BE473">
        <v>0</v>
      </c>
      <c r="BF473" t="s">
        <v>22110</v>
      </c>
      <c r="BG473" t="s">
        <v>22111</v>
      </c>
      <c r="BH473" t="s">
        <v>22112</v>
      </c>
      <c r="BS473">
        <v>0</v>
      </c>
      <c r="BT473">
        <v>0</v>
      </c>
      <c r="BU473">
        <v>0</v>
      </c>
      <c r="BV473">
        <v>0</v>
      </c>
      <c r="BW473">
        <v>0</v>
      </c>
      <c r="BX473">
        <v>0</v>
      </c>
      <c r="BY473">
        <v>1</v>
      </c>
      <c r="CD473" t="s">
        <v>131</v>
      </c>
      <c r="CE473">
        <v>0</v>
      </c>
      <c r="CJ473" t="s">
        <v>132</v>
      </c>
      <c r="CP473">
        <v>4024</v>
      </c>
      <c r="CQ473">
        <v>0</v>
      </c>
      <c r="CR473">
        <v>0</v>
      </c>
      <c r="CS473">
        <v>0</v>
      </c>
      <c r="CT473">
        <v>0</v>
      </c>
    </row>
    <row r="474" spans="1:98" ht="15" customHeight="1" x14ac:dyDescent="0.2">
      <c r="A474" t="s">
        <v>13852</v>
      </c>
      <c r="B474" s="1" t="s">
        <v>2839</v>
      </c>
      <c r="C474">
        <v>100</v>
      </c>
      <c r="G474" t="s">
        <v>240</v>
      </c>
      <c r="H474" t="s">
        <v>393</v>
      </c>
      <c r="I474" t="s">
        <v>332</v>
      </c>
      <c r="K474">
        <v>3</v>
      </c>
      <c r="L474" t="s">
        <v>4055</v>
      </c>
      <c r="N474" t="s">
        <v>4653</v>
      </c>
      <c r="O474" t="s">
        <v>4654</v>
      </c>
      <c r="P474">
        <v>5</v>
      </c>
      <c r="Q474" t="s">
        <v>833</v>
      </c>
      <c r="S474" t="s">
        <v>4655</v>
      </c>
      <c r="T474">
        <v>3</v>
      </c>
      <c r="U474">
        <v>5</v>
      </c>
      <c r="V474">
        <v>1</v>
      </c>
      <c r="AD474" t="s">
        <v>908</v>
      </c>
      <c r="AF474" t="s">
        <v>6802</v>
      </c>
      <c r="AH474" t="s">
        <v>114</v>
      </c>
      <c r="AI474" t="s">
        <v>114</v>
      </c>
      <c r="AO474" t="s">
        <v>13853</v>
      </c>
      <c r="AQ474">
        <v>0</v>
      </c>
      <c r="AR474">
        <v>1</v>
      </c>
      <c r="AS474" t="s">
        <v>13854</v>
      </c>
      <c r="AT474" t="s">
        <v>1709</v>
      </c>
      <c r="AU474" t="s">
        <v>13855</v>
      </c>
      <c r="AY474" t="s">
        <v>13856</v>
      </c>
      <c r="AZ474" t="s">
        <v>13857</v>
      </c>
      <c r="BA474" t="s">
        <v>255</v>
      </c>
      <c r="BB474" t="s">
        <v>2835</v>
      </c>
      <c r="BC474" t="s">
        <v>2836</v>
      </c>
      <c r="BD474" t="s">
        <v>13848</v>
      </c>
      <c r="BE474">
        <v>0</v>
      </c>
      <c r="BG474" t="s">
        <v>13858</v>
      </c>
      <c r="BH474" t="s">
        <v>13859</v>
      </c>
      <c r="BS474">
        <v>0</v>
      </c>
      <c r="BT474">
        <v>0</v>
      </c>
      <c r="BU474">
        <v>0</v>
      </c>
      <c r="BV474">
        <v>0</v>
      </c>
      <c r="BW474">
        <v>0</v>
      </c>
      <c r="BX474">
        <v>1</v>
      </c>
      <c r="BY474">
        <v>1</v>
      </c>
      <c r="CD474" t="s">
        <v>131</v>
      </c>
      <c r="CE474">
        <v>0</v>
      </c>
      <c r="CJ474" t="s">
        <v>132</v>
      </c>
      <c r="CP474">
        <v>1783</v>
      </c>
      <c r="CQ474">
        <v>0</v>
      </c>
      <c r="CR474">
        <v>0</v>
      </c>
      <c r="CS474">
        <v>0</v>
      </c>
      <c r="CT474">
        <v>0</v>
      </c>
    </row>
    <row r="475" spans="1:98" ht="15" customHeight="1" x14ac:dyDescent="0.2">
      <c r="A475" t="s">
        <v>1758</v>
      </c>
      <c r="B475" s="1" t="s">
        <v>239</v>
      </c>
      <c r="C475">
        <v>800</v>
      </c>
      <c r="G475" t="s">
        <v>240</v>
      </c>
      <c r="H475" t="s">
        <v>102</v>
      </c>
      <c r="I475" t="s">
        <v>809</v>
      </c>
      <c r="J475" t="s">
        <v>1759</v>
      </c>
      <c r="K475">
        <v>1</v>
      </c>
      <c r="L475" t="s">
        <v>1760</v>
      </c>
      <c r="N475" t="s">
        <v>1761</v>
      </c>
      <c r="O475" t="s">
        <v>1762</v>
      </c>
      <c r="P475">
        <v>26</v>
      </c>
      <c r="Q475" t="s">
        <v>1763</v>
      </c>
      <c r="S475" t="s">
        <v>1764</v>
      </c>
      <c r="T475">
        <v>4</v>
      </c>
      <c r="U475">
        <v>5</v>
      </c>
      <c r="V475">
        <v>6</v>
      </c>
      <c r="Z475" t="s">
        <v>1765</v>
      </c>
      <c r="AD475" t="s">
        <v>249</v>
      </c>
      <c r="AF475" t="s">
        <v>1766</v>
      </c>
      <c r="AH475" t="s">
        <v>114</v>
      </c>
      <c r="AI475" t="s">
        <v>114</v>
      </c>
      <c r="AK475" t="s">
        <v>1767</v>
      </c>
      <c r="AO475" t="s">
        <v>1768</v>
      </c>
      <c r="AQ475">
        <v>4</v>
      </c>
      <c r="AR475">
        <v>8</v>
      </c>
      <c r="AS475">
        <v>20</v>
      </c>
      <c r="AT475" t="s">
        <v>1769</v>
      </c>
      <c r="AU475" t="s">
        <v>1770</v>
      </c>
      <c r="AV475" t="s">
        <v>1771</v>
      </c>
      <c r="AW475" t="s">
        <v>647</v>
      </c>
      <c r="AX475" t="s">
        <v>1772</v>
      </c>
      <c r="AY475" t="s">
        <v>298</v>
      </c>
      <c r="AZ475" t="s">
        <v>1773</v>
      </c>
      <c r="BA475" t="s">
        <v>1774</v>
      </c>
      <c r="BB475" t="s">
        <v>1775</v>
      </c>
      <c r="BD475" t="s">
        <v>128</v>
      </c>
      <c r="BE475">
        <v>0</v>
      </c>
      <c r="BF475" t="s">
        <v>1776</v>
      </c>
      <c r="BG475" t="s">
        <v>1777</v>
      </c>
      <c r="BH475" t="s">
        <v>1778</v>
      </c>
      <c r="BS475">
        <v>0</v>
      </c>
      <c r="BT475">
        <v>1</v>
      </c>
      <c r="BU475">
        <v>0</v>
      </c>
      <c r="BV475">
        <v>0</v>
      </c>
      <c r="BW475">
        <v>0</v>
      </c>
      <c r="BX475">
        <v>0</v>
      </c>
      <c r="BY475">
        <v>1</v>
      </c>
      <c r="CD475" t="s">
        <v>131</v>
      </c>
      <c r="CE475">
        <v>0</v>
      </c>
      <c r="CJ475" t="s">
        <v>132</v>
      </c>
      <c r="CO475" t="str">
        <f>HYPERLINK("http://www.d20pfsrd.com/bestiary/monster-listings/monstrous-humanoids/doppelganger","Doppelganger")</f>
        <v>Doppelganger</v>
      </c>
      <c r="CP475">
        <v>110</v>
      </c>
      <c r="CQ475">
        <v>0</v>
      </c>
      <c r="CR475">
        <v>0</v>
      </c>
      <c r="CS475">
        <v>0</v>
      </c>
      <c r="CT475">
        <v>0</v>
      </c>
    </row>
    <row r="476" spans="1:98" ht="15" customHeight="1" x14ac:dyDescent="0.2">
      <c r="A476" t="s">
        <v>15794</v>
      </c>
      <c r="B476" s="1" t="s">
        <v>283</v>
      </c>
      <c r="C476">
        <v>600</v>
      </c>
      <c r="G476" t="s">
        <v>1053</v>
      </c>
      <c r="H476" t="s">
        <v>1308</v>
      </c>
      <c r="I476" t="s">
        <v>103</v>
      </c>
      <c r="J476" t="s">
        <v>15757</v>
      </c>
      <c r="K476">
        <v>3</v>
      </c>
      <c r="L476" t="s">
        <v>1507</v>
      </c>
      <c r="N476" t="s">
        <v>12493</v>
      </c>
      <c r="O476" t="s">
        <v>12494</v>
      </c>
      <c r="P476">
        <v>16</v>
      </c>
      <c r="Q476" t="s">
        <v>1311</v>
      </c>
      <c r="S476" t="s">
        <v>15795</v>
      </c>
      <c r="T476">
        <v>3</v>
      </c>
      <c r="U476">
        <v>4</v>
      </c>
      <c r="V476">
        <v>4</v>
      </c>
      <c r="Y476" t="s">
        <v>1145</v>
      </c>
      <c r="Z476" t="s">
        <v>1412</v>
      </c>
      <c r="AA476" t="s">
        <v>14828</v>
      </c>
      <c r="AB476">
        <v>13</v>
      </c>
      <c r="AD476" t="s">
        <v>3078</v>
      </c>
      <c r="AF476" t="s">
        <v>15796</v>
      </c>
      <c r="AH476" t="s">
        <v>1316</v>
      </c>
      <c r="AI476" t="s">
        <v>318</v>
      </c>
      <c r="AK476" t="s">
        <v>15797</v>
      </c>
      <c r="AO476" t="s">
        <v>15798</v>
      </c>
      <c r="AQ476">
        <v>3</v>
      </c>
      <c r="AR476">
        <v>4</v>
      </c>
      <c r="AS476" t="s">
        <v>1129</v>
      </c>
      <c r="AT476" t="s">
        <v>3307</v>
      </c>
      <c r="AU476" t="s">
        <v>15799</v>
      </c>
      <c r="AW476" t="s">
        <v>15765</v>
      </c>
      <c r="AY476" t="s">
        <v>4360</v>
      </c>
      <c r="AZ476" t="s">
        <v>670</v>
      </c>
      <c r="BA476" t="s">
        <v>255</v>
      </c>
      <c r="BB476" t="s">
        <v>15800</v>
      </c>
      <c r="BC476" t="s">
        <v>15767</v>
      </c>
      <c r="BD476" t="s">
        <v>14619</v>
      </c>
      <c r="BE476">
        <v>0</v>
      </c>
      <c r="BF476" t="s">
        <v>15801</v>
      </c>
      <c r="BG476" t="s">
        <v>15802</v>
      </c>
      <c r="BH476" t="s">
        <v>15803</v>
      </c>
      <c r="BS476">
        <v>0</v>
      </c>
      <c r="BT476">
        <v>0</v>
      </c>
      <c r="BU476">
        <v>1</v>
      </c>
      <c r="BV476">
        <v>0</v>
      </c>
      <c r="BW476">
        <v>0</v>
      </c>
      <c r="BX476">
        <v>0</v>
      </c>
      <c r="BY476">
        <v>1</v>
      </c>
      <c r="CD476" t="s">
        <v>132</v>
      </c>
      <c r="CE476">
        <v>0</v>
      </c>
      <c r="CF476" t="s">
        <v>132</v>
      </c>
      <c r="CJ476" t="s">
        <v>132</v>
      </c>
      <c r="CK476" t="s">
        <v>132</v>
      </c>
      <c r="CP476">
        <v>2030</v>
      </c>
      <c r="CQ476">
        <v>0</v>
      </c>
      <c r="CR476">
        <v>0</v>
      </c>
      <c r="CS476">
        <v>0</v>
      </c>
      <c r="CT476">
        <v>0</v>
      </c>
    </row>
    <row r="477" spans="1:98" ht="15" customHeight="1" x14ac:dyDescent="0.2">
      <c r="A477" t="s">
        <v>24869</v>
      </c>
      <c r="B477" s="1" t="s">
        <v>1223</v>
      </c>
      <c r="C477">
        <v>12800</v>
      </c>
      <c r="G477" t="s">
        <v>1053</v>
      </c>
      <c r="H477" t="s">
        <v>102</v>
      </c>
      <c r="I477" t="s">
        <v>103</v>
      </c>
      <c r="J477" t="s">
        <v>24870</v>
      </c>
      <c r="K477">
        <v>5</v>
      </c>
      <c r="L477" t="s">
        <v>23125</v>
      </c>
      <c r="N477" t="s">
        <v>10077</v>
      </c>
      <c r="O477" t="s">
        <v>24871</v>
      </c>
      <c r="P477">
        <v>123</v>
      </c>
      <c r="Q477" t="s">
        <v>2550</v>
      </c>
      <c r="S477" t="s">
        <v>24872</v>
      </c>
      <c r="T477">
        <v>8</v>
      </c>
      <c r="U477">
        <v>13</v>
      </c>
      <c r="V477">
        <v>10</v>
      </c>
      <c r="Y477" t="s">
        <v>581</v>
      </c>
      <c r="Z477" t="s">
        <v>9884</v>
      </c>
      <c r="AB477">
        <v>22</v>
      </c>
      <c r="AD477" t="s">
        <v>4314</v>
      </c>
      <c r="AF477" t="s">
        <v>24873</v>
      </c>
      <c r="AH477" t="s">
        <v>114</v>
      </c>
      <c r="AI477" t="s">
        <v>114</v>
      </c>
      <c r="AJ477" t="s">
        <v>24874</v>
      </c>
      <c r="AK477" t="s">
        <v>24875</v>
      </c>
      <c r="AO477" t="s">
        <v>24876</v>
      </c>
      <c r="AQ477">
        <v>13</v>
      </c>
      <c r="AR477" t="s">
        <v>19003</v>
      </c>
      <c r="AS477">
        <v>33</v>
      </c>
      <c r="AT477" t="s">
        <v>24877</v>
      </c>
      <c r="AU477" t="s">
        <v>24878</v>
      </c>
      <c r="AW477" t="s">
        <v>24879</v>
      </c>
      <c r="AY477" t="s">
        <v>24880</v>
      </c>
      <c r="AZ477" t="s">
        <v>670</v>
      </c>
      <c r="BA477" t="s">
        <v>426</v>
      </c>
      <c r="BB477" t="s">
        <v>24881</v>
      </c>
      <c r="BD477" t="s">
        <v>24172</v>
      </c>
      <c r="BE477">
        <v>0</v>
      </c>
      <c r="BF477" t="s">
        <v>24882</v>
      </c>
      <c r="BG477" t="s">
        <v>24883</v>
      </c>
      <c r="BH477" t="s">
        <v>24884</v>
      </c>
      <c r="BI477" t="s">
        <v>132</v>
      </c>
      <c r="BK477" t="s">
        <v>132</v>
      </c>
      <c r="BS477">
        <v>0</v>
      </c>
      <c r="BT477">
        <v>0</v>
      </c>
      <c r="BU477">
        <v>1</v>
      </c>
      <c r="BV477">
        <v>0</v>
      </c>
      <c r="BW477">
        <v>0</v>
      </c>
      <c r="BX477">
        <v>0</v>
      </c>
      <c r="BY477">
        <v>1</v>
      </c>
      <c r="CD477" t="s">
        <v>131</v>
      </c>
      <c r="CE477">
        <v>0</v>
      </c>
      <c r="CF477" t="s">
        <v>132</v>
      </c>
      <c r="CJ477" t="s">
        <v>132</v>
      </c>
      <c r="CK477" t="s">
        <v>132</v>
      </c>
      <c r="CP477">
        <v>5180</v>
      </c>
      <c r="CQ477">
        <v>0</v>
      </c>
      <c r="CR477">
        <v>0</v>
      </c>
      <c r="CS477">
        <v>0</v>
      </c>
      <c r="CT477">
        <v>0</v>
      </c>
    </row>
    <row r="478" spans="1:98" ht="15" customHeight="1" x14ac:dyDescent="0.2">
      <c r="A478" t="s">
        <v>14350</v>
      </c>
      <c r="B478" s="1" t="s">
        <v>134</v>
      </c>
      <c r="C478">
        <v>3200</v>
      </c>
      <c r="G478" t="s">
        <v>101</v>
      </c>
      <c r="H478" t="s">
        <v>102</v>
      </c>
      <c r="I478" t="s">
        <v>103</v>
      </c>
      <c r="J478" t="s">
        <v>14351</v>
      </c>
      <c r="K478">
        <v>7</v>
      </c>
      <c r="L478" t="s">
        <v>830</v>
      </c>
      <c r="N478" t="s">
        <v>1329</v>
      </c>
      <c r="O478" t="s">
        <v>1330</v>
      </c>
      <c r="P478">
        <v>85</v>
      </c>
      <c r="Q478" t="s">
        <v>2679</v>
      </c>
      <c r="R478" t="s">
        <v>14352</v>
      </c>
      <c r="S478" t="s">
        <v>14353</v>
      </c>
      <c r="T478">
        <v>10</v>
      </c>
      <c r="U478">
        <v>6</v>
      </c>
      <c r="V478">
        <v>11</v>
      </c>
      <c r="Y478" t="s">
        <v>2395</v>
      </c>
      <c r="Z478" t="s">
        <v>14354</v>
      </c>
      <c r="AA478" t="s">
        <v>10866</v>
      </c>
      <c r="AD478" t="s">
        <v>249</v>
      </c>
      <c r="AF478" t="s">
        <v>14355</v>
      </c>
      <c r="AH478" t="s">
        <v>114</v>
      </c>
      <c r="AI478" t="s">
        <v>114</v>
      </c>
      <c r="AK478" t="s">
        <v>14356</v>
      </c>
      <c r="AO478" t="s">
        <v>14357</v>
      </c>
      <c r="AQ478">
        <v>10</v>
      </c>
      <c r="AR478">
        <v>12</v>
      </c>
      <c r="AS478">
        <v>25</v>
      </c>
      <c r="AT478" t="s">
        <v>14358</v>
      </c>
      <c r="AU478" t="s">
        <v>14359</v>
      </c>
      <c r="AW478" t="s">
        <v>14360</v>
      </c>
      <c r="AX478" t="s">
        <v>14361</v>
      </c>
      <c r="AY478" t="s">
        <v>3178</v>
      </c>
      <c r="AZ478" t="s">
        <v>14362</v>
      </c>
      <c r="BA478" t="s">
        <v>426</v>
      </c>
      <c r="BB478" t="s">
        <v>14363</v>
      </c>
      <c r="BC478" t="s">
        <v>14364</v>
      </c>
      <c r="BD478" t="s">
        <v>14365</v>
      </c>
      <c r="BE478">
        <v>0</v>
      </c>
      <c r="BF478" t="s">
        <v>14366</v>
      </c>
      <c r="BG478" t="s">
        <v>14367</v>
      </c>
      <c r="BH478" t="s">
        <v>14368</v>
      </c>
      <c r="BS478">
        <v>0</v>
      </c>
      <c r="BT478">
        <v>0</v>
      </c>
      <c r="BU478">
        <v>0</v>
      </c>
      <c r="BV478">
        <v>0</v>
      </c>
      <c r="BW478">
        <v>0</v>
      </c>
      <c r="BX478">
        <v>0</v>
      </c>
      <c r="BY478">
        <v>1</v>
      </c>
      <c r="CD478" t="s">
        <v>131</v>
      </c>
      <c r="CE478">
        <v>0</v>
      </c>
      <c r="CJ478" t="s">
        <v>132</v>
      </c>
      <c r="CP478">
        <v>1932</v>
      </c>
      <c r="CQ478">
        <v>0</v>
      </c>
      <c r="CR478">
        <v>0</v>
      </c>
      <c r="CS478">
        <v>0</v>
      </c>
      <c r="CT478">
        <v>0</v>
      </c>
    </row>
    <row r="479" spans="1:98" ht="15" customHeight="1" x14ac:dyDescent="0.2">
      <c r="A479" t="s">
        <v>24885</v>
      </c>
      <c r="B479" s="1" t="s">
        <v>1117</v>
      </c>
      <c r="C479">
        <v>400</v>
      </c>
      <c r="G479" t="s">
        <v>240</v>
      </c>
      <c r="H479" t="s">
        <v>393</v>
      </c>
      <c r="I479" t="s">
        <v>137</v>
      </c>
      <c r="K479">
        <v>0</v>
      </c>
      <c r="L479" t="s">
        <v>105</v>
      </c>
      <c r="N479" t="s">
        <v>601</v>
      </c>
      <c r="O479" t="s">
        <v>602</v>
      </c>
      <c r="P479">
        <v>13</v>
      </c>
      <c r="Q479" t="s">
        <v>1718</v>
      </c>
      <c r="S479" t="s">
        <v>24886</v>
      </c>
      <c r="T479">
        <v>2</v>
      </c>
      <c r="U479">
        <v>0</v>
      </c>
      <c r="V479">
        <v>3</v>
      </c>
      <c r="W479" t="s">
        <v>3516</v>
      </c>
      <c r="AC479" t="s">
        <v>24887</v>
      </c>
      <c r="AD479" t="s">
        <v>24888</v>
      </c>
      <c r="AF479" t="s">
        <v>24889</v>
      </c>
      <c r="AH479" t="s">
        <v>114</v>
      </c>
      <c r="AI479" t="s">
        <v>114</v>
      </c>
      <c r="AJ479" t="s">
        <v>24890</v>
      </c>
      <c r="AO479" t="s">
        <v>24891</v>
      </c>
      <c r="AQ479">
        <v>1</v>
      </c>
      <c r="AR479">
        <v>1</v>
      </c>
      <c r="AS479" t="s">
        <v>1708</v>
      </c>
      <c r="AT479" t="s">
        <v>24892</v>
      </c>
      <c r="AU479" t="s">
        <v>24893</v>
      </c>
      <c r="AV479" t="s">
        <v>12147</v>
      </c>
      <c r="AW479" t="s">
        <v>3309</v>
      </c>
      <c r="AY479" t="s">
        <v>24894</v>
      </c>
      <c r="AZ479" t="s">
        <v>24895</v>
      </c>
      <c r="BA479" t="s">
        <v>277</v>
      </c>
      <c r="BB479" t="s">
        <v>24896</v>
      </c>
      <c r="BD479" t="s">
        <v>24172</v>
      </c>
      <c r="BE479">
        <v>0</v>
      </c>
      <c r="BF479" t="s">
        <v>24897</v>
      </c>
      <c r="BG479" t="s">
        <v>24898</v>
      </c>
      <c r="BH479" t="s">
        <v>24899</v>
      </c>
      <c r="BI479" t="s">
        <v>132</v>
      </c>
      <c r="BK479" t="s">
        <v>132</v>
      </c>
      <c r="BS479">
        <v>0</v>
      </c>
      <c r="BT479">
        <v>0</v>
      </c>
      <c r="BU479">
        <v>0</v>
      </c>
      <c r="BV479">
        <v>1</v>
      </c>
      <c r="BW479">
        <v>1</v>
      </c>
      <c r="BX479">
        <v>0</v>
      </c>
      <c r="BY479">
        <v>1</v>
      </c>
      <c r="CD479" t="s">
        <v>131</v>
      </c>
      <c r="CE479">
        <v>0</v>
      </c>
      <c r="CF479" t="s">
        <v>132</v>
      </c>
      <c r="CJ479" t="s">
        <v>132</v>
      </c>
      <c r="CK479" t="s">
        <v>132</v>
      </c>
      <c r="CP479">
        <v>5181</v>
      </c>
      <c r="CQ479">
        <v>0</v>
      </c>
      <c r="CR479">
        <v>0</v>
      </c>
      <c r="CS479">
        <v>0</v>
      </c>
      <c r="CT479">
        <v>0</v>
      </c>
    </row>
    <row r="480" spans="1:98" ht="15" customHeight="1" x14ac:dyDescent="0.2">
      <c r="A480" t="s">
        <v>3534</v>
      </c>
      <c r="B480" s="1" t="s">
        <v>134</v>
      </c>
      <c r="C480">
        <v>3200</v>
      </c>
      <c r="D480" t="s">
        <v>3535</v>
      </c>
      <c r="G480" t="s">
        <v>240</v>
      </c>
      <c r="H480" t="s">
        <v>102</v>
      </c>
      <c r="I480" t="s">
        <v>1780</v>
      </c>
      <c r="K480">
        <v>-1</v>
      </c>
      <c r="L480" t="s">
        <v>3536</v>
      </c>
      <c r="N480" t="s">
        <v>3537</v>
      </c>
      <c r="O480" t="s">
        <v>3538</v>
      </c>
      <c r="P480">
        <v>73</v>
      </c>
      <c r="Q480" t="s">
        <v>1142</v>
      </c>
      <c r="S480" t="s">
        <v>3539</v>
      </c>
      <c r="T480">
        <v>12</v>
      </c>
      <c r="U480">
        <v>4</v>
      </c>
      <c r="V480">
        <v>5</v>
      </c>
      <c r="Z480" t="s">
        <v>3540</v>
      </c>
      <c r="AD480" t="s">
        <v>3541</v>
      </c>
      <c r="AF480" t="s">
        <v>3542</v>
      </c>
      <c r="AH480" t="s">
        <v>114</v>
      </c>
      <c r="AI480" t="s">
        <v>114</v>
      </c>
      <c r="AJ480" t="s">
        <v>3543</v>
      </c>
      <c r="AO480" t="s">
        <v>3544</v>
      </c>
      <c r="AQ480">
        <v>7</v>
      </c>
      <c r="AR480">
        <v>14</v>
      </c>
      <c r="AS480" t="s">
        <v>3545</v>
      </c>
      <c r="AT480" t="s">
        <v>517</v>
      </c>
      <c r="AU480" t="s">
        <v>3546</v>
      </c>
      <c r="AV480" t="s">
        <v>519</v>
      </c>
      <c r="AY480" t="s">
        <v>3547</v>
      </c>
      <c r="AZ480" t="s">
        <v>208</v>
      </c>
      <c r="BA480" t="s">
        <v>426</v>
      </c>
      <c r="BB480" t="s">
        <v>3548</v>
      </c>
      <c r="BC480" t="s">
        <v>3549</v>
      </c>
      <c r="BD480" t="s">
        <v>128</v>
      </c>
      <c r="BE480">
        <v>1</v>
      </c>
      <c r="BG480" t="s">
        <v>3550</v>
      </c>
      <c r="BH480" t="s">
        <v>3551</v>
      </c>
      <c r="BS480">
        <v>0</v>
      </c>
      <c r="BT480">
        <v>0</v>
      </c>
      <c r="BU480">
        <v>1</v>
      </c>
      <c r="BV480">
        <v>0</v>
      </c>
      <c r="BW480">
        <v>0</v>
      </c>
      <c r="BX480">
        <v>0</v>
      </c>
      <c r="BY480">
        <v>1</v>
      </c>
      <c r="CD480" t="s">
        <v>131</v>
      </c>
      <c r="CE480">
        <v>0</v>
      </c>
      <c r="CJ480" t="s">
        <v>132</v>
      </c>
      <c r="CO480" t="str">
        <f>HYPERLINK("http://www.d20pfsrd.com/bestiary/monster-lists-and-details/-h/half-dragon/half-dragon-dracolisk","Dracolisk")</f>
        <v>Dracolisk</v>
      </c>
      <c r="CP480">
        <v>227</v>
      </c>
      <c r="CQ480">
        <v>0</v>
      </c>
      <c r="CR480">
        <v>0</v>
      </c>
      <c r="CS480">
        <v>0</v>
      </c>
      <c r="CT480">
        <v>0</v>
      </c>
    </row>
    <row r="481" spans="1:98" ht="15" customHeight="1" x14ac:dyDescent="0.2">
      <c r="A481" t="s">
        <v>7460</v>
      </c>
      <c r="B481" s="1" t="s">
        <v>1166</v>
      </c>
      <c r="C481">
        <v>307200</v>
      </c>
      <c r="G481" t="s">
        <v>101</v>
      </c>
      <c r="H481" t="s">
        <v>193</v>
      </c>
      <c r="I481" t="s">
        <v>103</v>
      </c>
      <c r="J481" t="s">
        <v>7410</v>
      </c>
      <c r="K481">
        <v>6</v>
      </c>
      <c r="L481" t="s">
        <v>7461</v>
      </c>
      <c r="M481" t="s">
        <v>7434</v>
      </c>
      <c r="N481" t="s">
        <v>7462</v>
      </c>
      <c r="O481" t="s">
        <v>7463</v>
      </c>
      <c r="P481">
        <v>324</v>
      </c>
      <c r="Q481" t="s">
        <v>7378</v>
      </c>
      <c r="R481" t="s">
        <v>7464</v>
      </c>
      <c r="S481" t="s">
        <v>7465</v>
      </c>
      <c r="T481">
        <v>22</v>
      </c>
      <c r="U481">
        <v>16</v>
      </c>
      <c r="V481">
        <v>17</v>
      </c>
      <c r="W481" t="s">
        <v>7466</v>
      </c>
      <c r="Y481" t="s">
        <v>7467</v>
      </c>
      <c r="Z481" t="s">
        <v>7468</v>
      </c>
      <c r="AA481" t="s">
        <v>7417</v>
      </c>
      <c r="AB481">
        <v>31</v>
      </c>
      <c r="AD481" t="s">
        <v>7469</v>
      </c>
      <c r="AF481" t="s">
        <v>7470</v>
      </c>
      <c r="AH481" t="s">
        <v>202</v>
      </c>
      <c r="AI481" t="s">
        <v>202</v>
      </c>
      <c r="AJ481" t="s">
        <v>7471</v>
      </c>
      <c r="AK481" t="s">
        <v>7472</v>
      </c>
      <c r="AM481" t="s">
        <v>7473</v>
      </c>
      <c r="AN481" t="s">
        <v>7474</v>
      </c>
      <c r="AO481" t="s">
        <v>7475</v>
      </c>
      <c r="AQ481">
        <v>24</v>
      </c>
      <c r="AR481">
        <v>38</v>
      </c>
      <c r="AS481" t="s">
        <v>7386</v>
      </c>
      <c r="AT481" t="s">
        <v>7476</v>
      </c>
      <c r="AU481" t="s">
        <v>7477</v>
      </c>
      <c r="AV481" t="s">
        <v>323</v>
      </c>
      <c r="AW481" t="s">
        <v>7423</v>
      </c>
      <c r="AX481" t="s">
        <v>7478</v>
      </c>
      <c r="AY481" t="s">
        <v>7425</v>
      </c>
      <c r="AZ481" t="s">
        <v>976</v>
      </c>
      <c r="BA481" t="s">
        <v>156</v>
      </c>
      <c r="BB481" t="s">
        <v>7479</v>
      </c>
      <c r="BC481" t="s">
        <v>7427</v>
      </c>
      <c r="BD481" t="s">
        <v>7316</v>
      </c>
      <c r="BE481">
        <v>0</v>
      </c>
      <c r="BF481" t="s">
        <v>7480</v>
      </c>
      <c r="BG481" t="s">
        <v>7481</v>
      </c>
      <c r="BH481" t="s">
        <v>7482</v>
      </c>
      <c r="BS481">
        <v>0</v>
      </c>
      <c r="BT481">
        <v>0</v>
      </c>
      <c r="BU481">
        <v>1</v>
      </c>
      <c r="BV481">
        <v>0</v>
      </c>
      <c r="BW481">
        <v>0</v>
      </c>
      <c r="BX481">
        <v>0</v>
      </c>
      <c r="BY481">
        <v>1</v>
      </c>
      <c r="CD481" t="s">
        <v>131</v>
      </c>
      <c r="CE481">
        <v>0</v>
      </c>
      <c r="CJ481" t="s">
        <v>132</v>
      </c>
      <c r="CO481" t="str">
        <f>HYPERLINK("http://www.d20pfsrd.com/bestiary/monster-listings/outsiders/agathion/agathion-draconal","Agathion, Draconal")</f>
        <v>Agathion, Draconal</v>
      </c>
      <c r="CP481">
        <v>1088</v>
      </c>
      <c r="CQ481">
        <v>0</v>
      </c>
      <c r="CR481">
        <v>0</v>
      </c>
      <c r="CS481">
        <v>0</v>
      </c>
      <c r="CT481">
        <v>0</v>
      </c>
    </row>
    <row r="482" spans="1:98" ht="15" customHeight="1" x14ac:dyDescent="0.2">
      <c r="A482" t="s">
        <v>8957</v>
      </c>
      <c r="B482" s="1" t="s">
        <v>1034</v>
      </c>
      <c r="C482">
        <v>6400</v>
      </c>
      <c r="G482" t="s">
        <v>101</v>
      </c>
      <c r="H482" t="s">
        <v>193</v>
      </c>
      <c r="I482" t="s">
        <v>261</v>
      </c>
      <c r="J482" t="s">
        <v>1900</v>
      </c>
      <c r="K482">
        <v>7</v>
      </c>
      <c r="L482" t="s">
        <v>8958</v>
      </c>
      <c r="N482" t="s">
        <v>8959</v>
      </c>
      <c r="O482" t="s">
        <v>8960</v>
      </c>
      <c r="P482">
        <v>105</v>
      </c>
      <c r="Q482" t="s">
        <v>637</v>
      </c>
      <c r="S482" t="s">
        <v>8961</v>
      </c>
      <c r="T482">
        <v>12</v>
      </c>
      <c r="U482">
        <v>10</v>
      </c>
      <c r="V482">
        <v>9</v>
      </c>
      <c r="AD482" t="s">
        <v>3519</v>
      </c>
      <c r="AF482" t="s">
        <v>8962</v>
      </c>
      <c r="AH482" t="s">
        <v>114</v>
      </c>
      <c r="AI482" t="s">
        <v>114</v>
      </c>
      <c r="AJ482" t="s">
        <v>8963</v>
      </c>
      <c r="AO482" t="s">
        <v>8964</v>
      </c>
      <c r="AQ482">
        <v>10</v>
      </c>
      <c r="AR482">
        <v>18</v>
      </c>
      <c r="AS482" t="s">
        <v>2046</v>
      </c>
      <c r="AT482" t="s">
        <v>8965</v>
      </c>
      <c r="AU482" t="s">
        <v>8966</v>
      </c>
      <c r="AW482" t="s">
        <v>8967</v>
      </c>
      <c r="AX482" t="s">
        <v>8968</v>
      </c>
      <c r="AY482" t="s">
        <v>298</v>
      </c>
      <c r="AZ482" t="s">
        <v>670</v>
      </c>
      <c r="BA482" t="s">
        <v>255</v>
      </c>
      <c r="BB482" t="s">
        <v>8969</v>
      </c>
      <c r="BD482" t="s">
        <v>7316</v>
      </c>
      <c r="BE482">
        <v>0</v>
      </c>
      <c r="BF482" t="s">
        <v>8970</v>
      </c>
      <c r="BG482" t="s">
        <v>8971</v>
      </c>
      <c r="BH482" t="s">
        <v>8972</v>
      </c>
      <c r="BS482">
        <v>0</v>
      </c>
      <c r="BT482">
        <v>0</v>
      </c>
      <c r="BU482">
        <v>1</v>
      </c>
      <c r="BV482">
        <v>0</v>
      </c>
      <c r="BW482">
        <v>0</v>
      </c>
      <c r="BX482">
        <v>0</v>
      </c>
      <c r="BY482">
        <v>1</v>
      </c>
      <c r="CD482" t="s">
        <v>131</v>
      </c>
      <c r="CE482">
        <v>0</v>
      </c>
      <c r="CJ482" t="s">
        <v>132</v>
      </c>
      <c r="CO482" t="str">
        <f>HYPERLINK("http://www.d20pfsrd.com/bestiary/monster-listings/magical-beasts/dragon-horse","Dragon Horse")</f>
        <v>Dragon Horse</v>
      </c>
      <c r="CP482">
        <v>1184</v>
      </c>
      <c r="CQ482">
        <v>0</v>
      </c>
      <c r="CR482">
        <v>0</v>
      </c>
      <c r="CS482">
        <v>0</v>
      </c>
      <c r="CT482">
        <v>0</v>
      </c>
    </row>
    <row r="483" spans="1:98" ht="15" customHeight="1" x14ac:dyDescent="0.2">
      <c r="A483" t="s">
        <v>2308</v>
      </c>
      <c r="B483" s="1" t="s">
        <v>1034</v>
      </c>
      <c r="C483">
        <v>6400</v>
      </c>
      <c r="G483" t="s">
        <v>240</v>
      </c>
      <c r="H483" t="s">
        <v>136</v>
      </c>
      <c r="I483" t="s">
        <v>1780</v>
      </c>
      <c r="J483" t="s">
        <v>138</v>
      </c>
      <c r="K483">
        <v>4</v>
      </c>
      <c r="L483" t="s">
        <v>2309</v>
      </c>
      <c r="N483" t="s">
        <v>2310</v>
      </c>
      <c r="O483" t="s">
        <v>2311</v>
      </c>
      <c r="P483">
        <v>126</v>
      </c>
      <c r="Q483" t="s">
        <v>2208</v>
      </c>
      <c r="S483" t="s">
        <v>2312</v>
      </c>
      <c r="T483">
        <v>12</v>
      </c>
      <c r="U483">
        <v>8</v>
      </c>
      <c r="V483">
        <v>9</v>
      </c>
      <c r="Z483" t="s">
        <v>2313</v>
      </c>
      <c r="AD483" t="s">
        <v>707</v>
      </c>
      <c r="AF483" t="s">
        <v>2314</v>
      </c>
      <c r="AH483" t="s">
        <v>147</v>
      </c>
      <c r="AI483" t="s">
        <v>202</v>
      </c>
      <c r="AJ483" t="s">
        <v>2315</v>
      </c>
      <c r="AO483" t="s">
        <v>2316</v>
      </c>
      <c r="AQ483">
        <v>12</v>
      </c>
      <c r="AR483">
        <v>22</v>
      </c>
      <c r="AS483" t="s">
        <v>2046</v>
      </c>
      <c r="AT483" t="s">
        <v>2317</v>
      </c>
      <c r="AU483" t="s">
        <v>2318</v>
      </c>
      <c r="AV483" t="s">
        <v>1048</v>
      </c>
      <c r="AW483" t="s">
        <v>2319</v>
      </c>
      <c r="AY483" t="s">
        <v>2320</v>
      </c>
      <c r="AZ483" t="s">
        <v>670</v>
      </c>
      <c r="BA483" t="s">
        <v>156</v>
      </c>
      <c r="BB483" t="s">
        <v>2321</v>
      </c>
      <c r="BD483" t="s">
        <v>128</v>
      </c>
      <c r="BE483">
        <v>0</v>
      </c>
      <c r="BF483" t="s">
        <v>2322</v>
      </c>
      <c r="BG483" t="s">
        <v>2323</v>
      </c>
      <c r="BH483" t="s">
        <v>2324</v>
      </c>
      <c r="BS483">
        <v>0</v>
      </c>
      <c r="BT483">
        <v>0</v>
      </c>
      <c r="BU483">
        <v>0</v>
      </c>
      <c r="BV483">
        <v>0</v>
      </c>
      <c r="BW483">
        <v>0</v>
      </c>
      <c r="BX483">
        <v>1</v>
      </c>
      <c r="BY483">
        <v>1</v>
      </c>
      <c r="CD483" t="s">
        <v>131</v>
      </c>
      <c r="CE483">
        <v>0</v>
      </c>
      <c r="CJ483" t="s">
        <v>132</v>
      </c>
      <c r="CO483" t="str">
        <f>HYPERLINK("http://www.d20pfsrd.com/bestiary/monster-listings/dragons/dragon-turtle","Dragon Turtle")</f>
        <v>Dragon Turtle</v>
      </c>
      <c r="CP483">
        <v>143</v>
      </c>
      <c r="CQ483">
        <v>0</v>
      </c>
      <c r="CR483">
        <v>0</v>
      </c>
      <c r="CS483">
        <v>0</v>
      </c>
      <c r="CT483">
        <v>0</v>
      </c>
    </row>
    <row r="484" spans="1:98" ht="15" customHeight="1" x14ac:dyDescent="0.2">
      <c r="A484" t="s">
        <v>19093</v>
      </c>
      <c r="B484" s="1" t="s">
        <v>1034</v>
      </c>
      <c r="C484">
        <v>6400</v>
      </c>
      <c r="G484" t="s">
        <v>3133</v>
      </c>
      <c r="H484" t="s">
        <v>193</v>
      </c>
      <c r="I484" t="s">
        <v>1780</v>
      </c>
      <c r="K484">
        <v>2</v>
      </c>
      <c r="L484" t="s">
        <v>16118</v>
      </c>
      <c r="N484" t="s">
        <v>10263</v>
      </c>
      <c r="O484" t="s">
        <v>19000</v>
      </c>
      <c r="P484">
        <v>115</v>
      </c>
      <c r="Q484" t="s">
        <v>19094</v>
      </c>
      <c r="S484" t="s">
        <v>19095</v>
      </c>
      <c r="T484">
        <v>12</v>
      </c>
      <c r="U484">
        <v>9</v>
      </c>
      <c r="V484">
        <v>8</v>
      </c>
      <c r="Z484" t="s">
        <v>19096</v>
      </c>
      <c r="AD484" t="s">
        <v>7469</v>
      </c>
      <c r="AF484" t="s">
        <v>19097</v>
      </c>
      <c r="AH484" t="s">
        <v>202</v>
      </c>
      <c r="AI484" t="s">
        <v>19098</v>
      </c>
      <c r="AJ484" t="s">
        <v>19099</v>
      </c>
      <c r="AO484" t="s">
        <v>19100</v>
      </c>
      <c r="AQ484">
        <v>10</v>
      </c>
      <c r="AR484">
        <v>17</v>
      </c>
      <c r="AS484">
        <v>29</v>
      </c>
      <c r="AT484" t="s">
        <v>19101</v>
      </c>
      <c r="AU484" t="s">
        <v>19102</v>
      </c>
      <c r="AW484" t="s">
        <v>1883</v>
      </c>
      <c r="AX484" t="s">
        <v>19103</v>
      </c>
      <c r="AY484" t="s">
        <v>16021</v>
      </c>
      <c r="AZ484" t="s">
        <v>19104</v>
      </c>
      <c r="BA484" t="s">
        <v>19105</v>
      </c>
      <c r="BB484" t="s">
        <v>19106</v>
      </c>
      <c r="BD484" t="s">
        <v>19073</v>
      </c>
      <c r="BE484">
        <v>0</v>
      </c>
      <c r="BF484" t="s">
        <v>19107</v>
      </c>
      <c r="BG484" t="s">
        <v>19108</v>
      </c>
      <c r="BH484" t="s">
        <v>19109</v>
      </c>
      <c r="BL484" t="s">
        <v>132</v>
      </c>
      <c r="BM484" t="s">
        <v>132</v>
      </c>
      <c r="BN484" t="s">
        <v>132</v>
      </c>
      <c r="BS484">
        <v>0</v>
      </c>
      <c r="BT484">
        <v>0</v>
      </c>
      <c r="BU484">
        <v>1</v>
      </c>
      <c r="BV484">
        <v>0</v>
      </c>
      <c r="BW484">
        <v>0</v>
      </c>
      <c r="BX484">
        <v>0</v>
      </c>
      <c r="BY484">
        <v>1</v>
      </c>
      <c r="CB484" t="s">
        <v>132</v>
      </c>
      <c r="CD484" t="s">
        <v>131</v>
      </c>
      <c r="CE484">
        <v>0</v>
      </c>
      <c r="CJ484" t="s">
        <v>132</v>
      </c>
      <c r="CP484">
        <v>2504</v>
      </c>
      <c r="CQ484">
        <v>0</v>
      </c>
      <c r="CR484">
        <v>0</v>
      </c>
      <c r="CS484">
        <v>0</v>
      </c>
      <c r="CT484">
        <v>0</v>
      </c>
    </row>
    <row r="485" spans="1:98" ht="15" customHeight="1" x14ac:dyDescent="0.2">
      <c r="A485" t="s">
        <v>16089</v>
      </c>
      <c r="B485" s="1" t="s">
        <v>134</v>
      </c>
      <c r="C485">
        <v>3200</v>
      </c>
      <c r="G485" t="s">
        <v>240</v>
      </c>
      <c r="H485" t="s">
        <v>193</v>
      </c>
      <c r="I485" t="s">
        <v>261</v>
      </c>
      <c r="K485">
        <v>7</v>
      </c>
      <c r="L485" t="s">
        <v>3494</v>
      </c>
      <c r="N485" t="s">
        <v>2327</v>
      </c>
      <c r="O485" t="s">
        <v>6399</v>
      </c>
      <c r="P485">
        <v>76</v>
      </c>
      <c r="Q485" t="s">
        <v>5655</v>
      </c>
      <c r="S485" t="s">
        <v>14658</v>
      </c>
      <c r="T485">
        <v>9</v>
      </c>
      <c r="U485">
        <v>9</v>
      </c>
      <c r="V485">
        <v>4</v>
      </c>
      <c r="AD485" t="s">
        <v>16090</v>
      </c>
      <c r="AF485" t="s">
        <v>16091</v>
      </c>
      <c r="AH485" t="s">
        <v>202</v>
      </c>
      <c r="AI485" t="s">
        <v>202</v>
      </c>
      <c r="AJ485" t="s">
        <v>16092</v>
      </c>
      <c r="AO485" t="s">
        <v>16093</v>
      </c>
      <c r="AQ485">
        <v>9</v>
      </c>
      <c r="AR485">
        <v>15</v>
      </c>
      <c r="AS485" t="s">
        <v>483</v>
      </c>
      <c r="AT485" t="s">
        <v>16094</v>
      </c>
      <c r="AU485" t="s">
        <v>16095</v>
      </c>
      <c r="AV485" t="s">
        <v>323</v>
      </c>
      <c r="AW485" t="s">
        <v>878</v>
      </c>
      <c r="AY485" t="s">
        <v>3848</v>
      </c>
      <c r="AZ485" t="s">
        <v>16096</v>
      </c>
      <c r="BA485" t="s">
        <v>426</v>
      </c>
      <c r="BB485" t="s">
        <v>16097</v>
      </c>
      <c r="BD485" t="s">
        <v>14619</v>
      </c>
      <c r="BE485">
        <v>0</v>
      </c>
      <c r="BF485" t="s">
        <v>16098</v>
      </c>
      <c r="BG485" t="s">
        <v>16099</v>
      </c>
      <c r="BH485" t="s">
        <v>16100</v>
      </c>
      <c r="BL485" t="s">
        <v>132</v>
      </c>
      <c r="BM485" t="s">
        <v>132</v>
      </c>
      <c r="BN485" t="s">
        <v>132</v>
      </c>
      <c r="BS485">
        <v>0</v>
      </c>
      <c r="BT485">
        <v>0</v>
      </c>
      <c r="BU485">
        <v>1</v>
      </c>
      <c r="BV485">
        <v>0</v>
      </c>
      <c r="BW485">
        <v>0</v>
      </c>
      <c r="BX485">
        <v>0</v>
      </c>
      <c r="BY485">
        <v>1</v>
      </c>
      <c r="CB485" t="s">
        <v>132</v>
      </c>
      <c r="CD485" t="s">
        <v>131</v>
      </c>
      <c r="CE485">
        <v>0</v>
      </c>
      <c r="CJ485" t="s">
        <v>132</v>
      </c>
      <c r="CP485">
        <v>2051</v>
      </c>
      <c r="CQ485">
        <v>0</v>
      </c>
      <c r="CR485">
        <v>0</v>
      </c>
      <c r="CS485">
        <v>0</v>
      </c>
      <c r="CT485">
        <v>0</v>
      </c>
    </row>
    <row r="486" spans="1:98" ht="15" customHeight="1" x14ac:dyDescent="0.2">
      <c r="A486" t="s">
        <v>25116</v>
      </c>
      <c r="B486" s="1" t="s">
        <v>5180</v>
      </c>
      <c r="C486">
        <v>1638400</v>
      </c>
      <c r="G486" t="s">
        <v>1053</v>
      </c>
      <c r="H486" t="s">
        <v>136</v>
      </c>
      <c r="I486" t="s">
        <v>137</v>
      </c>
      <c r="J486" t="s">
        <v>23273</v>
      </c>
      <c r="K486">
        <v>9</v>
      </c>
      <c r="L486" t="s">
        <v>25117</v>
      </c>
      <c r="M486" t="s">
        <v>25118</v>
      </c>
      <c r="N486" t="s">
        <v>25119</v>
      </c>
      <c r="O486" t="s">
        <v>25120</v>
      </c>
      <c r="P486">
        <v>642</v>
      </c>
      <c r="Q486" t="s">
        <v>25121</v>
      </c>
      <c r="R486" t="s">
        <v>25122</v>
      </c>
      <c r="S486" t="s">
        <v>25123</v>
      </c>
      <c r="T486">
        <v>28</v>
      </c>
      <c r="U486">
        <v>15</v>
      </c>
      <c r="V486">
        <v>21</v>
      </c>
      <c r="Y486" t="s">
        <v>10523</v>
      </c>
      <c r="Z486" t="s">
        <v>25124</v>
      </c>
      <c r="AB486">
        <v>36</v>
      </c>
      <c r="AD486" t="s">
        <v>25125</v>
      </c>
      <c r="AF486" t="s">
        <v>25126</v>
      </c>
      <c r="AH486" t="s">
        <v>147</v>
      </c>
      <c r="AI486" t="s">
        <v>25127</v>
      </c>
      <c r="AJ486" t="s">
        <v>25128</v>
      </c>
      <c r="AK486" t="s">
        <v>25129</v>
      </c>
      <c r="AO486" t="s">
        <v>25130</v>
      </c>
      <c r="AQ486">
        <v>18</v>
      </c>
      <c r="AR486">
        <v>34</v>
      </c>
      <c r="AS486" t="s">
        <v>12005</v>
      </c>
      <c r="AT486" t="s">
        <v>25131</v>
      </c>
      <c r="AU486" t="s">
        <v>25132</v>
      </c>
      <c r="AW486" t="s">
        <v>25133</v>
      </c>
      <c r="AX486" t="s">
        <v>25134</v>
      </c>
      <c r="AY486" t="s">
        <v>298</v>
      </c>
      <c r="AZ486" t="s">
        <v>670</v>
      </c>
      <c r="BA486" t="s">
        <v>156</v>
      </c>
      <c r="BB486" t="s">
        <v>25135</v>
      </c>
      <c r="BD486" t="s">
        <v>24172</v>
      </c>
      <c r="BE486">
        <v>0</v>
      </c>
      <c r="BF486" t="s">
        <v>25136</v>
      </c>
      <c r="BG486" t="s">
        <v>25137</v>
      </c>
      <c r="BH486" t="s">
        <v>25138</v>
      </c>
      <c r="BI486" t="s">
        <v>132</v>
      </c>
      <c r="BK486" t="s">
        <v>132</v>
      </c>
      <c r="BS486">
        <v>0</v>
      </c>
      <c r="BT486">
        <v>0</v>
      </c>
      <c r="BU486">
        <v>0</v>
      </c>
      <c r="BV486">
        <v>1</v>
      </c>
      <c r="BW486">
        <v>0</v>
      </c>
      <c r="BX486">
        <v>1</v>
      </c>
      <c r="BY486">
        <v>1</v>
      </c>
      <c r="CD486" t="s">
        <v>131</v>
      </c>
      <c r="CE486">
        <v>0</v>
      </c>
      <c r="CJ486" t="s">
        <v>132</v>
      </c>
      <c r="CK486" t="s">
        <v>132</v>
      </c>
      <c r="CP486">
        <v>5197</v>
      </c>
      <c r="CQ486">
        <v>0</v>
      </c>
      <c r="CR486">
        <v>10</v>
      </c>
      <c r="CS486">
        <v>1</v>
      </c>
      <c r="CT486">
        <v>0</v>
      </c>
    </row>
    <row r="487" spans="1:98" ht="15" customHeight="1" x14ac:dyDescent="0.2">
      <c r="A487" t="s">
        <v>9063</v>
      </c>
      <c r="B487" s="1" t="s">
        <v>283</v>
      </c>
      <c r="C487">
        <v>600</v>
      </c>
      <c r="G487" t="s">
        <v>575</v>
      </c>
      <c r="H487" t="s">
        <v>102</v>
      </c>
      <c r="I487" t="s">
        <v>1555</v>
      </c>
      <c r="J487" t="s">
        <v>1781</v>
      </c>
      <c r="K487">
        <v>0</v>
      </c>
      <c r="L487" t="s">
        <v>9064</v>
      </c>
      <c r="N487" t="s">
        <v>678</v>
      </c>
      <c r="O487" t="s">
        <v>9065</v>
      </c>
      <c r="P487">
        <v>19</v>
      </c>
      <c r="Q487" t="s">
        <v>336</v>
      </c>
      <c r="S487" t="s">
        <v>9066</v>
      </c>
      <c r="T487">
        <v>2</v>
      </c>
      <c r="U487">
        <v>1</v>
      </c>
      <c r="V487">
        <v>3</v>
      </c>
      <c r="Y487" t="s">
        <v>9067</v>
      </c>
      <c r="Z487" t="s">
        <v>3160</v>
      </c>
      <c r="AA487" t="s">
        <v>3003</v>
      </c>
      <c r="AD487" t="s">
        <v>1231</v>
      </c>
      <c r="AF487" t="s">
        <v>9068</v>
      </c>
      <c r="AH487" t="s">
        <v>114</v>
      </c>
      <c r="AI487" t="s">
        <v>114</v>
      </c>
      <c r="AO487" t="s">
        <v>9069</v>
      </c>
      <c r="AQ487">
        <v>2</v>
      </c>
      <c r="AR487">
        <v>5</v>
      </c>
      <c r="AS487">
        <v>15</v>
      </c>
      <c r="AT487" t="s">
        <v>9070</v>
      </c>
      <c r="AU487" t="s">
        <v>9071</v>
      </c>
      <c r="AW487" t="s">
        <v>3504</v>
      </c>
      <c r="AY487" t="s">
        <v>9072</v>
      </c>
      <c r="AZ487" t="s">
        <v>9073</v>
      </c>
      <c r="BA487" t="s">
        <v>9074</v>
      </c>
      <c r="BB487" t="s">
        <v>9075</v>
      </c>
      <c r="BD487" t="s">
        <v>7316</v>
      </c>
      <c r="BE487">
        <v>0</v>
      </c>
      <c r="BF487" t="s">
        <v>9076</v>
      </c>
      <c r="BG487" t="s">
        <v>9077</v>
      </c>
      <c r="BH487" t="s">
        <v>9078</v>
      </c>
      <c r="BS487">
        <v>0</v>
      </c>
      <c r="BT487">
        <v>0</v>
      </c>
      <c r="BU487">
        <v>0</v>
      </c>
      <c r="BV487">
        <v>0</v>
      </c>
      <c r="BW487">
        <v>0</v>
      </c>
      <c r="BX487">
        <v>1</v>
      </c>
      <c r="BY487">
        <v>1</v>
      </c>
      <c r="CD487" t="s">
        <v>131</v>
      </c>
      <c r="CE487">
        <v>0</v>
      </c>
      <c r="CJ487" t="s">
        <v>132</v>
      </c>
      <c r="CO487" t="str">
        <f>HYPERLINK("http://www.d20pfsrd.com/bestiary/monster-listings/undead/draugr","Draugr")</f>
        <v>Draugr</v>
      </c>
      <c r="CP487">
        <v>1191</v>
      </c>
      <c r="CQ487">
        <v>0</v>
      </c>
      <c r="CR487">
        <v>0</v>
      </c>
      <c r="CS487">
        <v>0</v>
      </c>
      <c r="CT487">
        <v>0</v>
      </c>
    </row>
    <row r="488" spans="1:98" ht="15" customHeight="1" x14ac:dyDescent="0.2">
      <c r="A488" t="s">
        <v>21841</v>
      </c>
      <c r="B488" s="1" t="s">
        <v>1205</v>
      </c>
      <c r="C488">
        <v>25600</v>
      </c>
      <c r="F488" t="s">
        <v>21842</v>
      </c>
      <c r="G488" t="s">
        <v>135</v>
      </c>
      <c r="H488" t="s">
        <v>193</v>
      </c>
      <c r="I488" t="s">
        <v>1555</v>
      </c>
      <c r="J488" t="s">
        <v>4890</v>
      </c>
      <c r="K488">
        <v>13</v>
      </c>
      <c r="L488" t="s">
        <v>21843</v>
      </c>
      <c r="M488" t="s">
        <v>5086</v>
      </c>
      <c r="N488" t="s">
        <v>5414</v>
      </c>
      <c r="O488" t="s">
        <v>21844</v>
      </c>
      <c r="P488">
        <v>184</v>
      </c>
      <c r="Q488" t="s">
        <v>3000</v>
      </c>
      <c r="S488" t="s">
        <v>21845</v>
      </c>
      <c r="T488">
        <v>12</v>
      </c>
      <c r="U488">
        <v>14</v>
      </c>
      <c r="V488">
        <v>15</v>
      </c>
      <c r="X488" t="s">
        <v>21846</v>
      </c>
      <c r="Z488" t="s">
        <v>3160</v>
      </c>
      <c r="AC488" t="s">
        <v>5503</v>
      </c>
      <c r="AD488" t="s">
        <v>5504</v>
      </c>
      <c r="AF488" t="s">
        <v>21847</v>
      </c>
      <c r="AH488" t="s">
        <v>202</v>
      </c>
      <c r="AI488" t="s">
        <v>202</v>
      </c>
      <c r="AJ488" t="s">
        <v>4897</v>
      </c>
      <c r="AO488" t="s">
        <v>21848</v>
      </c>
      <c r="AQ488">
        <v>12</v>
      </c>
      <c r="AR488">
        <v>22</v>
      </c>
      <c r="AS488">
        <v>40</v>
      </c>
      <c r="AT488" t="s">
        <v>21849</v>
      </c>
      <c r="AU488" t="s">
        <v>21850</v>
      </c>
      <c r="AW488" t="s">
        <v>21851</v>
      </c>
      <c r="AY488" t="s">
        <v>298</v>
      </c>
      <c r="AZ488" t="s">
        <v>5408</v>
      </c>
      <c r="BA488" t="s">
        <v>255</v>
      </c>
      <c r="BB488" t="s">
        <v>5509</v>
      </c>
      <c r="BC488" t="s">
        <v>5498</v>
      </c>
      <c r="BD488" t="s">
        <v>6673</v>
      </c>
      <c r="BE488">
        <v>0</v>
      </c>
      <c r="BG488" t="s">
        <v>21852</v>
      </c>
      <c r="BH488" t="s">
        <v>21853</v>
      </c>
      <c r="BS488">
        <v>0</v>
      </c>
      <c r="BT488">
        <v>0</v>
      </c>
      <c r="BU488">
        <v>1</v>
      </c>
      <c r="BV488">
        <v>0</v>
      </c>
      <c r="BW488">
        <v>0</v>
      </c>
      <c r="BX488">
        <v>0</v>
      </c>
      <c r="BY488">
        <v>0</v>
      </c>
      <c r="CD488" t="s">
        <v>131</v>
      </c>
      <c r="CE488">
        <v>0</v>
      </c>
      <c r="CF488" t="s">
        <v>5498</v>
      </c>
      <c r="CJ488" t="s">
        <v>132</v>
      </c>
      <c r="CP488">
        <v>3850</v>
      </c>
      <c r="CQ488">
        <v>0</v>
      </c>
      <c r="CR488">
        <v>0</v>
      </c>
      <c r="CS488">
        <v>0</v>
      </c>
      <c r="CT488">
        <v>0</v>
      </c>
    </row>
    <row r="489" spans="1:98" ht="15" customHeight="1" x14ac:dyDescent="0.2">
      <c r="A489" t="s">
        <v>6206</v>
      </c>
      <c r="B489" s="1" t="s">
        <v>239</v>
      </c>
      <c r="C489">
        <v>800</v>
      </c>
      <c r="G489" t="s">
        <v>1053</v>
      </c>
      <c r="H489" t="s">
        <v>393</v>
      </c>
      <c r="I489" t="s">
        <v>1555</v>
      </c>
      <c r="K489">
        <v>1</v>
      </c>
      <c r="L489" t="s">
        <v>4891</v>
      </c>
      <c r="M489" t="s">
        <v>5086</v>
      </c>
      <c r="N489" t="s">
        <v>3779</v>
      </c>
      <c r="O489" t="s">
        <v>5344</v>
      </c>
      <c r="P489">
        <v>30</v>
      </c>
      <c r="Q489" t="s">
        <v>351</v>
      </c>
      <c r="S489" t="s">
        <v>6207</v>
      </c>
      <c r="T489">
        <v>4</v>
      </c>
      <c r="U489">
        <v>2</v>
      </c>
      <c r="V489">
        <v>7</v>
      </c>
      <c r="Y489" t="s">
        <v>5577</v>
      </c>
      <c r="Z489" t="s">
        <v>3160</v>
      </c>
      <c r="AC489" t="s">
        <v>6208</v>
      </c>
      <c r="AD489" t="s">
        <v>496</v>
      </c>
      <c r="AF489" t="s">
        <v>6209</v>
      </c>
      <c r="AH489" t="s">
        <v>114</v>
      </c>
      <c r="AI489" t="s">
        <v>114</v>
      </c>
      <c r="AJ489" t="s">
        <v>6210</v>
      </c>
      <c r="AK489" t="s">
        <v>6211</v>
      </c>
      <c r="AO489" t="s">
        <v>6212</v>
      </c>
      <c r="AQ489">
        <v>3</v>
      </c>
      <c r="AR489">
        <v>2</v>
      </c>
      <c r="AS489">
        <v>13</v>
      </c>
      <c r="AT489" t="s">
        <v>6213</v>
      </c>
      <c r="AU489" t="s">
        <v>6214</v>
      </c>
      <c r="AW489" t="s">
        <v>647</v>
      </c>
      <c r="AY489" t="s">
        <v>298</v>
      </c>
      <c r="AZ489" t="s">
        <v>6215</v>
      </c>
      <c r="BA489" t="s">
        <v>255</v>
      </c>
      <c r="BB489" t="s">
        <v>6216</v>
      </c>
      <c r="BD489" t="s">
        <v>6217</v>
      </c>
      <c r="BE489">
        <v>0</v>
      </c>
      <c r="BF489" t="s">
        <v>6218</v>
      </c>
      <c r="BG489" t="s">
        <v>6219</v>
      </c>
      <c r="BH489" t="s">
        <v>6220</v>
      </c>
      <c r="BS489">
        <v>0</v>
      </c>
      <c r="BT489">
        <v>0</v>
      </c>
      <c r="BU489">
        <v>0</v>
      </c>
      <c r="BV489">
        <v>0</v>
      </c>
      <c r="BW489">
        <v>0</v>
      </c>
      <c r="BX489">
        <v>0</v>
      </c>
      <c r="BY489">
        <v>0</v>
      </c>
      <c r="CD489" t="s">
        <v>131</v>
      </c>
      <c r="CE489">
        <v>0</v>
      </c>
      <c r="CJ489" t="s">
        <v>132</v>
      </c>
      <c r="CO489" t="str">
        <f>HYPERLINK("http://www.d20pfsrd.com/bestiary/monster-listings/undead/drekavac","Drekavac")</f>
        <v>Drekavac</v>
      </c>
      <c r="CP489">
        <v>524</v>
      </c>
      <c r="CQ489">
        <v>0</v>
      </c>
      <c r="CR489">
        <v>0</v>
      </c>
      <c r="CS489">
        <v>0</v>
      </c>
      <c r="CT489">
        <v>0</v>
      </c>
    </row>
    <row r="490" spans="1:98" ht="15" customHeight="1" x14ac:dyDescent="0.2">
      <c r="A490" t="s">
        <v>1189</v>
      </c>
      <c r="B490" s="1" t="s">
        <v>283</v>
      </c>
      <c r="C490">
        <v>600</v>
      </c>
      <c r="G490" t="s">
        <v>575</v>
      </c>
      <c r="H490" t="s">
        <v>393</v>
      </c>
      <c r="I490" t="s">
        <v>103</v>
      </c>
      <c r="J490" t="s">
        <v>1138</v>
      </c>
      <c r="K490">
        <v>0</v>
      </c>
      <c r="L490" t="s">
        <v>105</v>
      </c>
      <c r="N490" t="s">
        <v>1190</v>
      </c>
      <c r="O490" t="s">
        <v>1191</v>
      </c>
      <c r="P490">
        <v>18</v>
      </c>
      <c r="Q490" t="s">
        <v>1192</v>
      </c>
      <c r="S490" t="s">
        <v>1193</v>
      </c>
      <c r="T490">
        <v>5</v>
      </c>
      <c r="U490">
        <v>0</v>
      </c>
      <c r="V490">
        <v>3</v>
      </c>
      <c r="Y490" t="s">
        <v>1194</v>
      </c>
      <c r="Z490" t="s">
        <v>1146</v>
      </c>
      <c r="AA490" t="s">
        <v>1147</v>
      </c>
      <c r="AD490" t="s">
        <v>496</v>
      </c>
      <c r="AF490" t="s">
        <v>1195</v>
      </c>
      <c r="AH490" t="s">
        <v>114</v>
      </c>
      <c r="AI490" t="s">
        <v>114</v>
      </c>
      <c r="AK490" t="s">
        <v>1196</v>
      </c>
      <c r="AO490" t="s">
        <v>1197</v>
      </c>
      <c r="AQ490">
        <v>2</v>
      </c>
      <c r="AR490">
        <v>2</v>
      </c>
      <c r="AS490">
        <v>12</v>
      </c>
      <c r="AT490" t="s">
        <v>683</v>
      </c>
      <c r="AU490" t="s">
        <v>1198</v>
      </c>
      <c r="AW490" t="s">
        <v>1199</v>
      </c>
      <c r="AY490" t="s">
        <v>1157</v>
      </c>
      <c r="AZ490" t="s">
        <v>1200</v>
      </c>
      <c r="BA490" t="s">
        <v>255</v>
      </c>
      <c r="BB490" t="s">
        <v>1201</v>
      </c>
      <c r="BC490" t="s">
        <v>1161</v>
      </c>
      <c r="BD490" t="s">
        <v>128</v>
      </c>
      <c r="BE490">
        <v>0</v>
      </c>
      <c r="BG490" t="s">
        <v>1202</v>
      </c>
      <c r="BH490" t="s">
        <v>1203</v>
      </c>
      <c r="BS490">
        <v>0</v>
      </c>
      <c r="BT490">
        <v>0</v>
      </c>
      <c r="BU490">
        <v>0</v>
      </c>
      <c r="BV490">
        <v>0</v>
      </c>
      <c r="BW490">
        <v>0</v>
      </c>
      <c r="BX490">
        <v>0</v>
      </c>
      <c r="BY490">
        <v>1</v>
      </c>
      <c r="CD490" t="s">
        <v>131</v>
      </c>
      <c r="CE490">
        <v>0</v>
      </c>
      <c r="CJ490" t="s">
        <v>132</v>
      </c>
      <c r="CO490" t="str">
        <f>HYPERLINK("http://www.d20pfsrd.com/bestiary/monster-listings/outsiders/demon/dretch","Demon, Dretch")</f>
        <v>Demon, Dretch</v>
      </c>
      <c r="CP490">
        <v>77</v>
      </c>
      <c r="CQ490">
        <v>0</v>
      </c>
      <c r="CR490">
        <v>0</v>
      </c>
      <c r="CS490">
        <v>0</v>
      </c>
      <c r="CT490">
        <v>0</v>
      </c>
    </row>
    <row r="491" spans="1:98" ht="15" customHeight="1" x14ac:dyDescent="0.2">
      <c r="A491" t="s">
        <v>2325</v>
      </c>
      <c r="B491" s="1" t="s">
        <v>134</v>
      </c>
      <c r="C491">
        <v>3200</v>
      </c>
      <c r="G491" t="s">
        <v>575</v>
      </c>
      <c r="H491" t="s">
        <v>193</v>
      </c>
      <c r="I491" t="s">
        <v>137</v>
      </c>
      <c r="K491">
        <v>2</v>
      </c>
      <c r="L491" t="s">
        <v>2326</v>
      </c>
      <c r="N491" t="s">
        <v>2327</v>
      </c>
      <c r="O491" t="s">
        <v>2328</v>
      </c>
      <c r="P491">
        <v>76</v>
      </c>
      <c r="Q491" t="s">
        <v>2329</v>
      </c>
      <c r="S491" t="s">
        <v>2330</v>
      </c>
      <c r="T491">
        <v>7</v>
      </c>
      <c r="U491">
        <v>5</v>
      </c>
      <c r="V491">
        <v>9</v>
      </c>
      <c r="Z491" t="s">
        <v>2331</v>
      </c>
      <c r="AB491">
        <v>18</v>
      </c>
      <c r="AD491" t="s">
        <v>781</v>
      </c>
      <c r="AF491" t="s">
        <v>2332</v>
      </c>
      <c r="AG491" t="s">
        <v>2333</v>
      </c>
      <c r="AH491" t="s">
        <v>202</v>
      </c>
      <c r="AI491" t="s">
        <v>114</v>
      </c>
      <c r="AJ491" t="s">
        <v>2334</v>
      </c>
      <c r="AK491" t="s">
        <v>2335</v>
      </c>
      <c r="AL491" t="s">
        <v>2336</v>
      </c>
      <c r="AO491" t="s">
        <v>2337</v>
      </c>
      <c r="AQ491">
        <v>6</v>
      </c>
      <c r="AR491">
        <v>9</v>
      </c>
      <c r="AS491" t="s">
        <v>2338</v>
      </c>
      <c r="AT491" t="s">
        <v>2339</v>
      </c>
      <c r="AU491" t="s">
        <v>2340</v>
      </c>
      <c r="AV491" t="s">
        <v>519</v>
      </c>
      <c r="AW491" t="s">
        <v>2341</v>
      </c>
      <c r="AX491" t="s">
        <v>821</v>
      </c>
      <c r="AY491" t="s">
        <v>669</v>
      </c>
      <c r="AZ491" t="s">
        <v>686</v>
      </c>
      <c r="BA491" t="s">
        <v>2342</v>
      </c>
      <c r="BB491" t="s">
        <v>2343</v>
      </c>
      <c r="BD491" t="s">
        <v>128</v>
      </c>
      <c r="BE491">
        <v>0</v>
      </c>
      <c r="BF491" t="s">
        <v>2344</v>
      </c>
      <c r="BG491" t="s">
        <v>2345</v>
      </c>
      <c r="BH491" t="s">
        <v>2346</v>
      </c>
      <c r="BS491">
        <v>0</v>
      </c>
      <c r="BT491">
        <v>0</v>
      </c>
      <c r="BU491">
        <v>0</v>
      </c>
      <c r="BV491">
        <v>1</v>
      </c>
      <c r="BW491">
        <v>0</v>
      </c>
      <c r="BX491">
        <v>0</v>
      </c>
      <c r="BY491">
        <v>1</v>
      </c>
      <c r="CD491" t="s">
        <v>131</v>
      </c>
      <c r="CE491">
        <v>0</v>
      </c>
      <c r="CJ491" t="s">
        <v>132</v>
      </c>
      <c r="CO491" t="str">
        <f>HYPERLINK("http://www.d20pfsrd.com/bestiary/monster-listings/aberrations/drider","Drider")</f>
        <v>Drider</v>
      </c>
      <c r="CP491">
        <v>144</v>
      </c>
      <c r="CQ491">
        <v>0</v>
      </c>
      <c r="CR491">
        <v>0</v>
      </c>
      <c r="CS491">
        <v>0</v>
      </c>
      <c r="CT491">
        <v>0</v>
      </c>
    </row>
    <row r="492" spans="1:98" ht="15" customHeight="1" x14ac:dyDescent="0.2">
      <c r="A492" t="s">
        <v>24123</v>
      </c>
      <c r="B492" s="1" t="s">
        <v>134</v>
      </c>
      <c r="C492">
        <v>3200</v>
      </c>
      <c r="G492" t="s">
        <v>575</v>
      </c>
      <c r="H492" t="s">
        <v>1308</v>
      </c>
      <c r="I492" t="s">
        <v>1555</v>
      </c>
      <c r="J492" t="s">
        <v>24124</v>
      </c>
      <c r="K492">
        <v>4</v>
      </c>
      <c r="L492" t="s">
        <v>3328</v>
      </c>
      <c r="M492" t="s">
        <v>24125</v>
      </c>
      <c r="N492" t="s">
        <v>24126</v>
      </c>
      <c r="O492" t="s">
        <v>24127</v>
      </c>
      <c r="P492">
        <v>76</v>
      </c>
      <c r="Q492" t="s">
        <v>2329</v>
      </c>
      <c r="S492" t="s">
        <v>24128</v>
      </c>
      <c r="T492">
        <v>7</v>
      </c>
      <c r="U492">
        <v>7</v>
      </c>
      <c r="V492">
        <v>8</v>
      </c>
      <c r="X492" t="s">
        <v>24129</v>
      </c>
      <c r="Z492" t="s">
        <v>3160</v>
      </c>
      <c r="AD492" t="s">
        <v>5849</v>
      </c>
      <c r="AF492" t="s">
        <v>24130</v>
      </c>
      <c r="AH492" t="s">
        <v>202</v>
      </c>
      <c r="AI492" t="s">
        <v>318</v>
      </c>
      <c r="AJ492" t="s">
        <v>24131</v>
      </c>
      <c r="AO492" t="s">
        <v>24132</v>
      </c>
      <c r="AQ492">
        <v>6</v>
      </c>
      <c r="AR492" t="s">
        <v>321</v>
      </c>
      <c r="AS492" t="s">
        <v>321</v>
      </c>
      <c r="AU492" t="s">
        <v>18857</v>
      </c>
      <c r="AY492" t="s">
        <v>298</v>
      </c>
      <c r="AZ492" t="s">
        <v>6215</v>
      </c>
      <c r="BA492" t="s">
        <v>255</v>
      </c>
      <c r="BB492" t="s">
        <v>24133</v>
      </c>
      <c r="BD492" t="s">
        <v>24095</v>
      </c>
      <c r="BE492">
        <v>0</v>
      </c>
      <c r="BF492" t="s">
        <v>24134</v>
      </c>
      <c r="BG492" t="s">
        <v>24135</v>
      </c>
      <c r="BH492" t="s">
        <v>24136</v>
      </c>
      <c r="BI492" t="s">
        <v>132</v>
      </c>
      <c r="BK492" t="s">
        <v>132</v>
      </c>
      <c r="BS492">
        <v>0</v>
      </c>
      <c r="BT492">
        <v>0</v>
      </c>
      <c r="BU492">
        <v>1</v>
      </c>
      <c r="BV492">
        <v>0</v>
      </c>
      <c r="BW492">
        <v>0</v>
      </c>
      <c r="BX492">
        <v>0</v>
      </c>
      <c r="BY492">
        <v>1</v>
      </c>
      <c r="CD492" t="s">
        <v>131</v>
      </c>
      <c r="CE492">
        <v>0</v>
      </c>
      <c r="CJ492" t="s">
        <v>132</v>
      </c>
      <c r="CK492" t="s">
        <v>132</v>
      </c>
      <c r="CP492">
        <v>5126</v>
      </c>
      <c r="CQ492">
        <v>0</v>
      </c>
      <c r="CR492">
        <v>0</v>
      </c>
      <c r="CS492">
        <v>0</v>
      </c>
      <c r="CT492">
        <v>0</v>
      </c>
    </row>
    <row r="493" spans="1:98" ht="15" customHeight="1" x14ac:dyDescent="0.2">
      <c r="A493" t="s">
        <v>2370</v>
      </c>
      <c r="B493" s="1" t="s">
        <v>599</v>
      </c>
      <c r="C493">
        <v>135</v>
      </c>
      <c r="D493" t="s">
        <v>2370</v>
      </c>
      <c r="E493" t="s">
        <v>2374</v>
      </c>
      <c r="G493" t="s">
        <v>575</v>
      </c>
      <c r="H493" t="s">
        <v>102</v>
      </c>
      <c r="I493" t="s">
        <v>701</v>
      </c>
      <c r="J493" t="s">
        <v>2350</v>
      </c>
      <c r="K493">
        <v>2</v>
      </c>
      <c r="L493" t="s">
        <v>2375</v>
      </c>
      <c r="N493" t="s">
        <v>1610</v>
      </c>
      <c r="O493" t="s">
        <v>2376</v>
      </c>
      <c r="P493">
        <v>5</v>
      </c>
      <c r="Q493" t="s">
        <v>2377</v>
      </c>
      <c r="S493" t="s">
        <v>2378</v>
      </c>
      <c r="T493">
        <v>2</v>
      </c>
      <c r="U493">
        <v>2</v>
      </c>
      <c r="V493">
        <v>-1</v>
      </c>
      <c r="W493" t="s">
        <v>2355</v>
      </c>
      <c r="Z493" t="s">
        <v>2331</v>
      </c>
      <c r="AB493">
        <v>7</v>
      </c>
      <c r="AC493" t="s">
        <v>1080</v>
      </c>
      <c r="AD493" t="s">
        <v>249</v>
      </c>
      <c r="AF493" t="s">
        <v>2379</v>
      </c>
      <c r="AG493" t="s">
        <v>2380</v>
      </c>
      <c r="AH493" t="s">
        <v>114</v>
      </c>
      <c r="AI493" t="s">
        <v>114</v>
      </c>
      <c r="AK493" t="s">
        <v>2381</v>
      </c>
      <c r="AO493" t="s">
        <v>2382</v>
      </c>
      <c r="AQ493">
        <v>1</v>
      </c>
      <c r="AR493">
        <v>1</v>
      </c>
      <c r="AS493">
        <v>13</v>
      </c>
      <c r="AT493" t="s">
        <v>1734</v>
      </c>
      <c r="AU493" t="s">
        <v>2383</v>
      </c>
      <c r="AV493" t="s">
        <v>2365</v>
      </c>
      <c r="AW493" t="s">
        <v>2366</v>
      </c>
      <c r="AX493" t="s">
        <v>1109</v>
      </c>
      <c r="AY493" t="s">
        <v>938</v>
      </c>
      <c r="AZ493" t="s">
        <v>2384</v>
      </c>
      <c r="BA493" t="s">
        <v>2385</v>
      </c>
      <c r="BB493" t="s">
        <v>2369</v>
      </c>
      <c r="BD493" t="s">
        <v>128</v>
      </c>
      <c r="BE493">
        <v>0</v>
      </c>
      <c r="BF493" t="s">
        <v>2386</v>
      </c>
      <c r="BG493" t="s">
        <v>2387</v>
      </c>
      <c r="BH493" t="s">
        <v>2388</v>
      </c>
      <c r="BS493">
        <v>1</v>
      </c>
      <c r="BT493">
        <v>0</v>
      </c>
      <c r="BU493">
        <v>0</v>
      </c>
      <c r="BV493">
        <v>0</v>
      </c>
      <c r="BW493">
        <v>0</v>
      </c>
      <c r="BX493">
        <v>0</v>
      </c>
      <c r="BY493">
        <v>1</v>
      </c>
      <c r="CD493" t="s">
        <v>131</v>
      </c>
      <c r="CE493">
        <v>1</v>
      </c>
      <c r="CJ493" t="s">
        <v>132</v>
      </c>
      <c r="CO493" t="str">
        <f>HYPERLINK("http://www.d20pfsrd.com/bestiary/monster-listings/humanoids/drow-1","Drow, Common")</f>
        <v>Drow, Common</v>
      </c>
      <c r="CP493">
        <v>147</v>
      </c>
      <c r="CQ493">
        <v>0</v>
      </c>
      <c r="CR493">
        <v>0</v>
      </c>
      <c r="CS493">
        <v>0</v>
      </c>
      <c r="CT493">
        <v>0</v>
      </c>
    </row>
    <row r="494" spans="1:98" ht="15" customHeight="1" x14ac:dyDescent="0.2">
      <c r="A494" t="s">
        <v>2347</v>
      </c>
      <c r="B494" s="1" t="s">
        <v>239</v>
      </c>
      <c r="C494">
        <v>800</v>
      </c>
      <c r="D494" t="s">
        <v>2348</v>
      </c>
      <c r="E494" t="s">
        <v>2349</v>
      </c>
      <c r="G494" t="s">
        <v>575</v>
      </c>
      <c r="H494" t="s">
        <v>102</v>
      </c>
      <c r="I494" t="s">
        <v>701</v>
      </c>
      <c r="J494" t="s">
        <v>2350</v>
      </c>
      <c r="K494">
        <v>3</v>
      </c>
      <c r="L494" t="s">
        <v>2351</v>
      </c>
      <c r="N494" t="s">
        <v>2352</v>
      </c>
      <c r="O494" t="s">
        <v>2353</v>
      </c>
      <c r="P494">
        <v>16</v>
      </c>
      <c r="Q494" t="s">
        <v>727</v>
      </c>
      <c r="S494" t="s">
        <v>2354</v>
      </c>
      <c r="T494">
        <v>4</v>
      </c>
      <c r="U494">
        <v>4</v>
      </c>
      <c r="V494">
        <v>6</v>
      </c>
      <c r="W494" t="s">
        <v>2355</v>
      </c>
      <c r="Z494" t="s">
        <v>2331</v>
      </c>
      <c r="AB494">
        <v>14</v>
      </c>
      <c r="AC494" t="s">
        <v>1080</v>
      </c>
      <c r="AD494" t="s">
        <v>496</v>
      </c>
      <c r="AF494" t="s">
        <v>2356</v>
      </c>
      <c r="AG494" t="s">
        <v>2357</v>
      </c>
      <c r="AH494" t="s">
        <v>114</v>
      </c>
      <c r="AI494" t="s">
        <v>114</v>
      </c>
      <c r="AJ494" t="s">
        <v>2358</v>
      </c>
      <c r="AK494" t="s">
        <v>2359</v>
      </c>
      <c r="AM494" t="s">
        <v>2360</v>
      </c>
      <c r="AN494" t="s">
        <v>2361</v>
      </c>
      <c r="AO494" t="s">
        <v>2362</v>
      </c>
      <c r="AQ494">
        <v>2</v>
      </c>
      <c r="AR494">
        <v>3</v>
      </c>
      <c r="AS494">
        <v>16</v>
      </c>
      <c r="AT494" t="s">
        <v>2363</v>
      </c>
      <c r="AU494" t="s">
        <v>2364</v>
      </c>
      <c r="AV494" t="s">
        <v>2365</v>
      </c>
      <c r="AW494" t="s">
        <v>2366</v>
      </c>
      <c r="AX494" t="s">
        <v>1109</v>
      </c>
      <c r="AY494" t="s">
        <v>938</v>
      </c>
      <c r="AZ494" t="s">
        <v>2367</v>
      </c>
      <c r="BA494" t="s">
        <v>2368</v>
      </c>
      <c r="BB494" t="s">
        <v>2369</v>
      </c>
      <c r="BC494" t="s">
        <v>2370</v>
      </c>
      <c r="BD494" t="s">
        <v>128</v>
      </c>
      <c r="BE494">
        <v>0</v>
      </c>
      <c r="BF494" t="s">
        <v>2371</v>
      </c>
      <c r="BG494" t="s">
        <v>2372</v>
      </c>
      <c r="BH494" t="s">
        <v>2373</v>
      </c>
      <c r="BS494">
        <v>1</v>
      </c>
      <c r="BT494">
        <v>0</v>
      </c>
      <c r="BU494">
        <v>0</v>
      </c>
      <c r="BV494">
        <v>0</v>
      </c>
      <c r="BW494">
        <v>0</v>
      </c>
      <c r="BX494">
        <v>0</v>
      </c>
      <c r="BY494">
        <v>1</v>
      </c>
      <c r="CD494" t="s">
        <v>131</v>
      </c>
      <c r="CE494">
        <v>1</v>
      </c>
      <c r="CJ494" t="s">
        <v>132</v>
      </c>
      <c r="CO494" t="str">
        <f>HYPERLINK("http://www.d20pfsrd.com/bestiary/monster-listings/humanoids/elf/drow/drow/drow-noble","Drow Noble")</f>
        <v>Drow Noble</v>
      </c>
      <c r="CP494">
        <v>146</v>
      </c>
      <c r="CQ494">
        <v>0</v>
      </c>
      <c r="CR494">
        <v>0</v>
      </c>
      <c r="CS494">
        <v>0</v>
      </c>
      <c r="CT494">
        <v>0</v>
      </c>
    </row>
    <row r="495" spans="1:98" ht="15" customHeight="1" x14ac:dyDescent="0.2">
      <c r="A495" t="s">
        <v>24743</v>
      </c>
      <c r="B495" s="1" t="s">
        <v>633</v>
      </c>
      <c r="C495">
        <v>4800</v>
      </c>
      <c r="G495" t="s">
        <v>135</v>
      </c>
      <c r="H495" t="s">
        <v>193</v>
      </c>
      <c r="I495" t="s">
        <v>103</v>
      </c>
      <c r="J495" t="s">
        <v>1384</v>
      </c>
      <c r="K495">
        <v>7</v>
      </c>
      <c r="L495" t="s">
        <v>24744</v>
      </c>
      <c r="M495" t="s">
        <v>24745</v>
      </c>
      <c r="N495" t="s">
        <v>2523</v>
      </c>
      <c r="O495" t="s">
        <v>2524</v>
      </c>
      <c r="P495">
        <v>103</v>
      </c>
      <c r="Q495" t="s">
        <v>1273</v>
      </c>
      <c r="S495" t="s">
        <v>24746</v>
      </c>
      <c r="T495">
        <v>12</v>
      </c>
      <c r="U495">
        <v>10</v>
      </c>
      <c r="V495">
        <v>11</v>
      </c>
      <c r="Y495" t="s">
        <v>1452</v>
      </c>
      <c r="Z495" t="s">
        <v>1412</v>
      </c>
      <c r="AA495" t="s">
        <v>1175</v>
      </c>
      <c r="AB495">
        <v>19</v>
      </c>
      <c r="AD495" t="s">
        <v>24747</v>
      </c>
      <c r="AF495" t="s">
        <v>24748</v>
      </c>
      <c r="AH495" t="s">
        <v>202</v>
      </c>
      <c r="AI495" t="s">
        <v>202</v>
      </c>
      <c r="AJ495" t="s">
        <v>24749</v>
      </c>
      <c r="AK495" t="s">
        <v>24750</v>
      </c>
      <c r="AO495" t="s">
        <v>24751</v>
      </c>
      <c r="AQ495">
        <v>9</v>
      </c>
      <c r="AR495">
        <v>17</v>
      </c>
      <c r="AS495" t="s">
        <v>4761</v>
      </c>
      <c r="AT495" t="s">
        <v>24752</v>
      </c>
      <c r="AU495" t="s">
        <v>24753</v>
      </c>
      <c r="AW495" t="s">
        <v>1397</v>
      </c>
      <c r="AY495" t="s">
        <v>1398</v>
      </c>
      <c r="AZ495" t="s">
        <v>24754</v>
      </c>
      <c r="BA495" t="s">
        <v>426</v>
      </c>
      <c r="BB495" t="s">
        <v>24755</v>
      </c>
      <c r="BC495" t="s">
        <v>1401</v>
      </c>
      <c r="BD495" t="s">
        <v>24172</v>
      </c>
      <c r="BE495">
        <v>0</v>
      </c>
      <c r="BF495" t="s">
        <v>24756</v>
      </c>
      <c r="BG495" t="s">
        <v>24757</v>
      </c>
      <c r="BH495" t="s">
        <v>24758</v>
      </c>
      <c r="BI495" t="s">
        <v>132</v>
      </c>
      <c r="BK495" t="s">
        <v>132</v>
      </c>
      <c r="BS495">
        <v>0</v>
      </c>
      <c r="BT495">
        <v>0</v>
      </c>
      <c r="BU495">
        <v>1</v>
      </c>
      <c r="BV495">
        <v>0</v>
      </c>
      <c r="BW495">
        <v>0</v>
      </c>
      <c r="BX495">
        <v>1</v>
      </c>
      <c r="BY495">
        <v>1</v>
      </c>
      <c r="CD495" t="s">
        <v>131</v>
      </c>
      <c r="CE495">
        <v>0</v>
      </c>
      <c r="CJ495" t="s">
        <v>132</v>
      </c>
      <c r="CK495" t="s">
        <v>132</v>
      </c>
      <c r="CM495" t="s">
        <v>24759</v>
      </c>
      <c r="CP495">
        <v>5171</v>
      </c>
      <c r="CQ495">
        <v>0</v>
      </c>
      <c r="CR495">
        <v>0</v>
      </c>
      <c r="CS495">
        <v>0</v>
      </c>
      <c r="CT495">
        <v>0</v>
      </c>
    </row>
    <row r="496" spans="1:98" ht="15" customHeight="1" x14ac:dyDescent="0.2">
      <c r="A496" t="s">
        <v>2389</v>
      </c>
      <c r="B496" s="1" t="s">
        <v>239</v>
      </c>
      <c r="C496">
        <v>800</v>
      </c>
      <c r="G496" t="s">
        <v>2068</v>
      </c>
      <c r="H496" t="s">
        <v>102</v>
      </c>
      <c r="I496" t="s">
        <v>2390</v>
      </c>
      <c r="K496">
        <v>4</v>
      </c>
      <c r="L496" t="s">
        <v>1055</v>
      </c>
      <c r="N496" t="s">
        <v>2391</v>
      </c>
      <c r="O496" t="s">
        <v>2392</v>
      </c>
      <c r="P496">
        <v>27</v>
      </c>
      <c r="Q496" t="s">
        <v>2393</v>
      </c>
      <c r="S496" t="s">
        <v>2394</v>
      </c>
      <c r="T496">
        <v>5</v>
      </c>
      <c r="U496">
        <v>9</v>
      </c>
      <c r="V496">
        <v>7</v>
      </c>
      <c r="Y496" t="s">
        <v>2395</v>
      </c>
      <c r="AC496" t="s">
        <v>2396</v>
      </c>
      <c r="AD496" t="s">
        <v>249</v>
      </c>
      <c r="AF496" t="s">
        <v>2397</v>
      </c>
      <c r="AG496" t="s">
        <v>2398</v>
      </c>
      <c r="AH496" t="s">
        <v>114</v>
      </c>
      <c r="AI496" t="s">
        <v>114</v>
      </c>
      <c r="AK496" t="s">
        <v>2399</v>
      </c>
      <c r="AO496" t="s">
        <v>2400</v>
      </c>
      <c r="AQ496">
        <v>3</v>
      </c>
      <c r="AR496">
        <v>3</v>
      </c>
      <c r="AS496">
        <v>17</v>
      </c>
      <c r="AT496" t="s">
        <v>2401</v>
      </c>
      <c r="AU496" t="s">
        <v>2402</v>
      </c>
      <c r="AV496" t="s">
        <v>2403</v>
      </c>
      <c r="AW496" t="s">
        <v>2404</v>
      </c>
      <c r="AX496" t="s">
        <v>2405</v>
      </c>
      <c r="AY496" t="s">
        <v>445</v>
      </c>
      <c r="AZ496" t="s">
        <v>502</v>
      </c>
      <c r="BA496" t="s">
        <v>2406</v>
      </c>
      <c r="BB496" t="s">
        <v>2407</v>
      </c>
      <c r="BD496" t="s">
        <v>128</v>
      </c>
      <c r="BE496">
        <v>0</v>
      </c>
      <c r="BF496" t="s">
        <v>2408</v>
      </c>
      <c r="BG496" t="s">
        <v>2409</v>
      </c>
      <c r="BH496" t="s">
        <v>2410</v>
      </c>
      <c r="BS496">
        <v>0</v>
      </c>
      <c r="BT496">
        <v>0</v>
      </c>
      <c r="BU496">
        <v>0</v>
      </c>
      <c r="BV496">
        <v>0</v>
      </c>
      <c r="BW496">
        <v>0</v>
      </c>
      <c r="BX496">
        <v>0</v>
      </c>
      <c r="BY496">
        <v>1</v>
      </c>
      <c r="CD496" t="s">
        <v>131</v>
      </c>
      <c r="CE496">
        <v>0</v>
      </c>
      <c r="CJ496" t="s">
        <v>132</v>
      </c>
      <c r="CO496" t="str">
        <f>HYPERLINK("http://www.d20pfsrd.com/bestiary/monster-listings/fey/dryad","Dryad")</f>
        <v>Dryad</v>
      </c>
      <c r="CP496">
        <v>148</v>
      </c>
      <c r="CQ496">
        <v>0</v>
      </c>
      <c r="CR496">
        <v>0</v>
      </c>
      <c r="CS496">
        <v>0</v>
      </c>
      <c r="CT496">
        <v>0</v>
      </c>
    </row>
    <row r="497" spans="1:98" ht="15" customHeight="1" x14ac:dyDescent="0.2">
      <c r="A497" t="s">
        <v>2411</v>
      </c>
      <c r="B497" s="1" t="s">
        <v>599</v>
      </c>
      <c r="C497">
        <v>135</v>
      </c>
      <c r="D497" t="s">
        <v>2411</v>
      </c>
      <c r="E497" t="s">
        <v>2374</v>
      </c>
      <c r="G497" t="s">
        <v>135</v>
      </c>
      <c r="H497" t="s">
        <v>102</v>
      </c>
      <c r="I497" t="s">
        <v>701</v>
      </c>
      <c r="J497" t="s">
        <v>2412</v>
      </c>
      <c r="K497">
        <v>-1</v>
      </c>
      <c r="L497" t="s">
        <v>2413</v>
      </c>
      <c r="N497" t="s">
        <v>509</v>
      </c>
      <c r="O497" t="s">
        <v>2414</v>
      </c>
      <c r="P497">
        <v>8</v>
      </c>
      <c r="Q497" t="s">
        <v>2415</v>
      </c>
      <c r="S497" t="s">
        <v>2416</v>
      </c>
      <c r="T497">
        <v>4</v>
      </c>
      <c r="U497">
        <v>-1</v>
      </c>
      <c r="V497">
        <v>1</v>
      </c>
      <c r="W497" t="s">
        <v>2417</v>
      </c>
      <c r="Z497" t="s">
        <v>2418</v>
      </c>
      <c r="AC497" t="s">
        <v>2419</v>
      </c>
      <c r="AD497" t="s">
        <v>496</v>
      </c>
      <c r="AF497" t="s">
        <v>2420</v>
      </c>
      <c r="AG497" t="s">
        <v>113</v>
      </c>
      <c r="AH497" t="s">
        <v>114</v>
      </c>
      <c r="AI497" t="s">
        <v>114</v>
      </c>
      <c r="AK497" t="s">
        <v>2421</v>
      </c>
      <c r="AO497" t="s">
        <v>2422</v>
      </c>
      <c r="AQ497">
        <v>1</v>
      </c>
      <c r="AR497">
        <v>2</v>
      </c>
      <c r="AS497">
        <v>11</v>
      </c>
      <c r="AT497" t="s">
        <v>2423</v>
      </c>
      <c r="AU497" t="s">
        <v>2424</v>
      </c>
      <c r="AV497" t="s">
        <v>2425</v>
      </c>
      <c r="AW497" t="s">
        <v>2426</v>
      </c>
      <c r="AX497" t="s">
        <v>2427</v>
      </c>
      <c r="AY497" t="s">
        <v>669</v>
      </c>
      <c r="AZ497" t="s">
        <v>2428</v>
      </c>
      <c r="BA497" t="s">
        <v>2429</v>
      </c>
      <c r="BB497" t="s">
        <v>2430</v>
      </c>
      <c r="BD497" t="s">
        <v>128</v>
      </c>
      <c r="BE497">
        <v>0</v>
      </c>
      <c r="BG497" t="s">
        <v>2431</v>
      </c>
      <c r="BH497" t="s">
        <v>2432</v>
      </c>
      <c r="BS497">
        <v>1</v>
      </c>
      <c r="BT497">
        <v>0</v>
      </c>
      <c r="BU497">
        <v>0</v>
      </c>
      <c r="BV497">
        <v>0</v>
      </c>
      <c r="BW497">
        <v>0</v>
      </c>
      <c r="BX497">
        <v>0</v>
      </c>
      <c r="BY497">
        <v>1</v>
      </c>
      <c r="CD497" t="s">
        <v>131</v>
      </c>
      <c r="CE497">
        <v>1</v>
      </c>
      <c r="CJ497" t="s">
        <v>132</v>
      </c>
      <c r="CO497" t="str">
        <f>HYPERLINK("http://www.d20pfsrd.com/bestiary/monster-listings/humanoids/duergar","Duergar")</f>
        <v>Duergar</v>
      </c>
      <c r="CP497">
        <v>149</v>
      </c>
      <c r="CQ497">
        <v>0</v>
      </c>
      <c r="CR497">
        <v>0</v>
      </c>
      <c r="CS497">
        <v>0</v>
      </c>
      <c r="CT497">
        <v>0</v>
      </c>
    </row>
    <row r="498" spans="1:98" ht="15" customHeight="1" x14ac:dyDescent="0.2">
      <c r="A498" t="s">
        <v>9079</v>
      </c>
      <c r="B498" s="1" t="s">
        <v>134</v>
      </c>
      <c r="C498">
        <v>3200</v>
      </c>
      <c r="G498" t="s">
        <v>135</v>
      </c>
      <c r="H498" t="s">
        <v>102</v>
      </c>
      <c r="I498" t="s">
        <v>1555</v>
      </c>
      <c r="K498">
        <v>2</v>
      </c>
      <c r="L498" t="s">
        <v>9080</v>
      </c>
      <c r="M498" t="s">
        <v>9081</v>
      </c>
      <c r="N498" t="s">
        <v>9082</v>
      </c>
      <c r="O498" t="s">
        <v>9083</v>
      </c>
      <c r="P498">
        <v>85</v>
      </c>
      <c r="Q498" t="s">
        <v>906</v>
      </c>
      <c r="R498" t="s">
        <v>3695</v>
      </c>
      <c r="S498" t="s">
        <v>9084</v>
      </c>
      <c r="T498">
        <v>7</v>
      </c>
      <c r="U498">
        <v>5</v>
      </c>
      <c r="V498">
        <v>12</v>
      </c>
      <c r="X498" t="s">
        <v>3891</v>
      </c>
      <c r="Z498" t="s">
        <v>3160</v>
      </c>
      <c r="AB498">
        <v>18</v>
      </c>
      <c r="AD498" t="s">
        <v>111</v>
      </c>
      <c r="AF498" t="s">
        <v>9085</v>
      </c>
      <c r="AH498" t="s">
        <v>114</v>
      </c>
      <c r="AI498" t="s">
        <v>114</v>
      </c>
      <c r="AJ498" t="s">
        <v>9086</v>
      </c>
      <c r="AO498" t="s">
        <v>9087</v>
      </c>
      <c r="AQ498">
        <v>7</v>
      </c>
      <c r="AR498">
        <v>12</v>
      </c>
      <c r="AS498">
        <v>24</v>
      </c>
      <c r="AT498" t="s">
        <v>9088</v>
      </c>
      <c r="AU498" t="s">
        <v>9089</v>
      </c>
      <c r="AW498" t="s">
        <v>3527</v>
      </c>
      <c r="AY498" t="s">
        <v>298</v>
      </c>
      <c r="AZ498" t="s">
        <v>670</v>
      </c>
      <c r="BA498" t="s">
        <v>9090</v>
      </c>
      <c r="BB498" t="s">
        <v>9091</v>
      </c>
      <c r="BD498" t="s">
        <v>7316</v>
      </c>
      <c r="BE498">
        <v>0</v>
      </c>
      <c r="BF498" t="s">
        <v>9092</v>
      </c>
      <c r="BG498" t="s">
        <v>9093</v>
      </c>
      <c r="BH498" t="s">
        <v>9094</v>
      </c>
      <c r="BS498">
        <v>0</v>
      </c>
      <c r="BT498">
        <v>0</v>
      </c>
      <c r="BU498">
        <v>0</v>
      </c>
      <c r="BV498">
        <v>0</v>
      </c>
      <c r="BW498">
        <v>0</v>
      </c>
      <c r="BX498">
        <v>0</v>
      </c>
      <c r="BY498">
        <v>1</v>
      </c>
      <c r="CD498" t="s">
        <v>131</v>
      </c>
      <c r="CE498">
        <v>0</v>
      </c>
      <c r="CJ498" t="s">
        <v>132</v>
      </c>
      <c r="CO498" t="str">
        <f>HYPERLINK("http://www.d20pfsrd.com/bestiary/monster-listings/undead/dullahan","Dullahan")</f>
        <v>Dullahan</v>
      </c>
      <c r="CP498">
        <v>1192</v>
      </c>
      <c r="CQ498">
        <v>0</v>
      </c>
      <c r="CR498">
        <v>0</v>
      </c>
      <c r="CS498">
        <v>0</v>
      </c>
      <c r="CT498">
        <v>0</v>
      </c>
    </row>
    <row r="499" spans="1:98" ht="15" customHeight="1" x14ac:dyDescent="0.2">
      <c r="A499" t="s">
        <v>31437</v>
      </c>
      <c r="B499" s="1" t="s">
        <v>365</v>
      </c>
      <c r="C499">
        <v>1200</v>
      </c>
      <c r="G499" t="s">
        <v>3133</v>
      </c>
      <c r="H499" t="s">
        <v>102</v>
      </c>
      <c r="I499" t="s">
        <v>103</v>
      </c>
      <c r="J499" t="s">
        <v>31438</v>
      </c>
      <c r="K499">
        <v>7</v>
      </c>
      <c r="L499" t="s">
        <v>2535</v>
      </c>
      <c r="M499" t="s">
        <v>31439</v>
      </c>
      <c r="N499" t="s">
        <v>14889</v>
      </c>
      <c r="O499" t="s">
        <v>30475</v>
      </c>
      <c r="P499">
        <v>37</v>
      </c>
      <c r="Q499" t="s">
        <v>7667</v>
      </c>
      <c r="R499" t="s">
        <v>1312</v>
      </c>
      <c r="S499" t="s">
        <v>19556</v>
      </c>
      <c r="T499">
        <v>3</v>
      </c>
      <c r="U499">
        <v>7</v>
      </c>
      <c r="V499">
        <v>7</v>
      </c>
      <c r="X499" t="s">
        <v>6039</v>
      </c>
      <c r="Z499" t="s">
        <v>14354</v>
      </c>
      <c r="AA499" t="s">
        <v>3555</v>
      </c>
      <c r="AD499" t="s">
        <v>3161</v>
      </c>
      <c r="AF499" t="s">
        <v>31440</v>
      </c>
      <c r="AH499" t="s">
        <v>114</v>
      </c>
      <c r="AI499" t="s">
        <v>114</v>
      </c>
      <c r="AK499" t="s">
        <v>31441</v>
      </c>
      <c r="AO499" t="s">
        <v>31442</v>
      </c>
      <c r="AQ499">
        <v>5</v>
      </c>
      <c r="AR499">
        <v>8</v>
      </c>
      <c r="AS499">
        <v>21</v>
      </c>
      <c r="AT499" t="s">
        <v>24058</v>
      </c>
      <c r="AU499" t="s">
        <v>31443</v>
      </c>
      <c r="AW499" t="s">
        <v>13583</v>
      </c>
      <c r="AX499" t="s">
        <v>31444</v>
      </c>
      <c r="AY499" t="s">
        <v>4034</v>
      </c>
      <c r="AZ499" t="s">
        <v>670</v>
      </c>
      <c r="BA499" t="s">
        <v>426</v>
      </c>
      <c r="BB499" t="s">
        <v>31445</v>
      </c>
      <c r="BD499" t="s">
        <v>31418</v>
      </c>
      <c r="BE499">
        <v>0</v>
      </c>
      <c r="BF499" t="s">
        <v>31446</v>
      </c>
      <c r="BG499" t="s">
        <v>31447</v>
      </c>
      <c r="BH499" t="s">
        <v>31448</v>
      </c>
      <c r="BS499">
        <v>0</v>
      </c>
      <c r="BT499">
        <v>0</v>
      </c>
      <c r="BU499">
        <v>1</v>
      </c>
      <c r="BV499">
        <v>0</v>
      </c>
      <c r="BW499">
        <v>0</v>
      </c>
      <c r="BX499">
        <v>0</v>
      </c>
      <c r="BY499">
        <v>0</v>
      </c>
      <c r="CD499" t="s">
        <v>132</v>
      </c>
      <c r="CE499">
        <v>0</v>
      </c>
      <c r="CF499" t="s">
        <v>132</v>
      </c>
      <c r="CJ499" t="s">
        <v>132</v>
      </c>
      <c r="CK499" t="s">
        <v>132</v>
      </c>
      <c r="CP499">
        <v>6804</v>
      </c>
      <c r="CQ499">
        <v>0</v>
      </c>
      <c r="CR499">
        <v>0</v>
      </c>
      <c r="CS499">
        <v>0</v>
      </c>
      <c r="CT499">
        <v>0</v>
      </c>
    </row>
    <row r="500" spans="1:98" ht="15" customHeight="1" x14ac:dyDescent="0.2">
      <c r="A500" t="s">
        <v>19643</v>
      </c>
      <c r="B500" s="1" t="s">
        <v>1137</v>
      </c>
      <c r="C500">
        <v>2400</v>
      </c>
      <c r="G500" t="s">
        <v>240</v>
      </c>
      <c r="H500" t="s">
        <v>136</v>
      </c>
      <c r="I500" t="s">
        <v>332</v>
      </c>
      <c r="J500" t="s">
        <v>138</v>
      </c>
      <c r="K500">
        <v>6</v>
      </c>
      <c r="L500" t="s">
        <v>2446</v>
      </c>
      <c r="N500" t="s">
        <v>15690</v>
      </c>
      <c r="O500" t="s">
        <v>19644</v>
      </c>
      <c r="P500">
        <v>75</v>
      </c>
      <c r="Q500" t="s">
        <v>1579</v>
      </c>
      <c r="S500" t="s">
        <v>19645</v>
      </c>
      <c r="T500">
        <v>10</v>
      </c>
      <c r="U500">
        <v>9</v>
      </c>
      <c r="V500">
        <v>4</v>
      </c>
      <c r="AD500" t="s">
        <v>4940</v>
      </c>
      <c r="AF500" t="s">
        <v>19646</v>
      </c>
      <c r="AH500" t="s">
        <v>147</v>
      </c>
      <c r="AI500" t="s">
        <v>147</v>
      </c>
      <c r="AJ500" t="s">
        <v>19647</v>
      </c>
      <c r="AO500" t="s">
        <v>19648</v>
      </c>
      <c r="AQ500">
        <v>7</v>
      </c>
      <c r="AR500" t="s">
        <v>1236</v>
      </c>
      <c r="AS500">
        <v>31</v>
      </c>
      <c r="AT500" t="s">
        <v>19649</v>
      </c>
      <c r="AU500" t="s">
        <v>19650</v>
      </c>
      <c r="AV500" t="s">
        <v>323</v>
      </c>
      <c r="AY500" t="s">
        <v>1736</v>
      </c>
      <c r="AZ500" t="s">
        <v>670</v>
      </c>
      <c r="BA500" t="s">
        <v>255</v>
      </c>
      <c r="BB500" t="s">
        <v>19641</v>
      </c>
      <c r="BC500" t="s">
        <v>19605</v>
      </c>
      <c r="BD500" t="s">
        <v>19593</v>
      </c>
      <c r="BE500">
        <v>0</v>
      </c>
      <c r="BF500" t="s">
        <v>19651</v>
      </c>
      <c r="BG500" t="s">
        <v>19652</v>
      </c>
      <c r="BH500" t="s">
        <v>19653</v>
      </c>
      <c r="BS500">
        <v>0</v>
      </c>
      <c r="BT500">
        <v>0</v>
      </c>
      <c r="BU500">
        <v>0</v>
      </c>
      <c r="BV500">
        <v>0</v>
      </c>
      <c r="BW500">
        <v>0</v>
      </c>
      <c r="BX500">
        <v>1</v>
      </c>
      <c r="BY500">
        <v>0</v>
      </c>
      <c r="CD500" t="s">
        <v>131</v>
      </c>
      <c r="CE500">
        <v>0</v>
      </c>
      <c r="CJ500" t="s">
        <v>132</v>
      </c>
      <c r="CP500">
        <v>2875</v>
      </c>
      <c r="CQ500">
        <v>0</v>
      </c>
      <c r="CR500">
        <v>0</v>
      </c>
      <c r="CS500">
        <v>0</v>
      </c>
      <c r="CT500">
        <v>0</v>
      </c>
    </row>
    <row r="501" spans="1:98" ht="15" customHeight="1" x14ac:dyDescent="0.2">
      <c r="A501" t="s">
        <v>19325</v>
      </c>
      <c r="B501" s="1" t="s">
        <v>134</v>
      </c>
      <c r="C501">
        <v>3200</v>
      </c>
      <c r="G501" t="s">
        <v>575</v>
      </c>
      <c r="H501" t="s">
        <v>102</v>
      </c>
      <c r="I501" t="s">
        <v>1555</v>
      </c>
      <c r="J501" t="s">
        <v>4890</v>
      </c>
      <c r="K501">
        <v>10</v>
      </c>
      <c r="L501" t="s">
        <v>139</v>
      </c>
      <c r="M501" t="s">
        <v>5086</v>
      </c>
      <c r="N501" t="s">
        <v>19326</v>
      </c>
      <c r="O501" t="s">
        <v>19327</v>
      </c>
      <c r="P501">
        <v>76</v>
      </c>
      <c r="Q501" t="s">
        <v>2329</v>
      </c>
      <c r="S501" t="s">
        <v>19328</v>
      </c>
      <c r="T501">
        <v>7</v>
      </c>
      <c r="U501">
        <v>11</v>
      </c>
      <c r="V501">
        <v>8</v>
      </c>
      <c r="X501" t="s">
        <v>5502</v>
      </c>
      <c r="Z501" t="s">
        <v>3160</v>
      </c>
      <c r="AC501" t="s">
        <v>5090</v>
      </c>
      <c r="AD501" t="s">
        <v>5979</v>
      </c>
      <c r="AF501" t="s">
        <v>19329</v>
      </c>
      <c r="AH501" t="s">
        <v>114</v>
      </c>
      <c r="AI501" t="s">
        <v>114</v>
      </c>
      <c r="AJ501" t="s">
        <v>19330</v>
      </c>
      <c r="AO501" t="s">
        <v>19331</v>
      </c>
      <c r="AQ501">
        <v>6</v>
      </c>
      <c r="AR501">
        <v>12</v>
      </c>
      <c r="AS501">
        <v>26</v>
      </c>
      <c r="AT501" t="s">
        <v>19332</v>
      </c>
      <c r="AU501" t="s">
        <v>19333</v>
      </c>
      <c r="AW501" t="s">
        <v>7194</v>
      </c>
      <c r="AY501" t="s">
        <v>19334</v>
      </c>
      <c r="AZ501" t="s">
        <v>3720</v>
      </c>
      <c r="BA501" t="s">
        <v>255</v>
      </c>
      <c r="BB501" t="s">
        <v>19335</v>
      </c>
      <c r="BD501" t="s">
        <v>19270</v>
      </c>
      <c r="BE501">
        <v>0</v>
      </c>
      <c r="BF501" t="s">
        <v>19336</v>
      </c>
      <c r="BG501" t="s">
        <v>19337</v>
      </c>
      <c r="BH501" t="s">
        <v>19338</v>
      </c>
      <c r="BL501" t="s">
        <v>132</v>
      </c>
      <c r="BM501" t="s">
        <v>132</v>
      </c>
      <c r="BN501" t="s">
        <v>132</v>
      </c>
      <c r="BS501">
        <v>0</v>
      </c>
      <c r="BT501">
        <v>0</v>
      </c>
      <c r="BU501">
        <v>1</v>
      </c>
      <c r="BV501">
        <v>0</v>
      </c>
      <c r="BW501">
        <v>0</v>
      </c>
      <c r="BX501">
        <v>0</v>
      </c>
      <c r="BY501">
        <v>0</v>
      </c>
      <c r="CB501" t="s">
        <v>132</v>
      </c>
      <c r="CD501" t="s">
        <v>131</v>
      </c>
      <c r="CE501">
        <v>0</v>
      </c>
      <c r="CJ501" t="s">
        <v>132</v>
      </c>
      <c r="CP501">
        <v>2732</v>
      </c>
      <c r="CQ501">
        <v>0</v>
      </c>
      <c r="CR501">
        <v>0</v>
      </c>
      <c r="CS501">
        <v>0</v>
      </c>
      <c r="CT501">
        <v>0</v>
      </c>
    </row>
    <row r="502" spans="1:98" ht="15" customHeight="1" x14ac:dyDescent="0.2">
      <c r="A502" t="s">
        <v>9095</v>
      </c>
      <c r="B502" s="1" t="s">
        <v>365</v>
      </c>
      <c r="C502">
        <v>1200</v>
      </c>
      <c r="G502" t="s">
        <v>240</v>
      </c>
      <c r="H502" t="s">
        <v>193</v>
      </c>
      <c r="I502" t="s">
        <v>137</v>
      </c>
      <c r="K502">
        <v>4</v>
      </c>
      <c r="L502" t="s">
        <v>9096</v>
      </c>
      <c r="N502" t="s">
        <v>263</v>
      </c>
      <c r="O502" t="s">
        <v>264</v>
      </c>
      <c r="P502">
        <v>42</v>
      </c>
      <c r="Q502" t="s">
        <v>545</v>
      </c>
      <c r="S502" t="s">
        <v>7842</v>
      </c>
      <c r="T502">
        <v>5</v>
      </c>
      <c r="U502">
        <v>1</v>
      </c>
      <c r="V502">
        <v>4</v>
      </c>
      <c r="AD502" t="s">
        <v>9097</v>
      </c>
      <c r="AF502" t="s">
        <v>9098</v>
      </c>
      <c r="AH502" t="s">
        <v>202</v>
      </c>
      <c r="AI502" t="s">
        <v>202</v>
      </c>
      <c r="AJ502" t="s">
        <v>9099</v>
      </c>
      <c r="AO502" t="s">
        <v>9100</v>
      </c>
      <c r="AQ502">
        <v>3</v>
      </c>
      <c r="AR502">
        <v>7</v>
      </c>
      <c r="AS502">
        <v>17</v>
      </c>
      <c r="AT502" t="s">
        <v>9101</v>
      </c>
      <c r="AU502" t="s">
        <v>9102</v>
      </c>
      <c r="AV502" t="s">
        <v>9103</v>
      </c>
      <c r="AY502" t="s">
        <v>1866</v>
      </c>
      <c r="AZ502" t="s">
        <v>9104</v>
      </c>
      <c r="BA502" t="s">
        <v>255</v>
      </c>
      <c r="BB502" t="s">
        <v>9105</v>
      </c>
      <c r="BD502" t="s">
        <v>7316</v>
      </c>
      <c r="BE502">
        <v>0</v>
      </c>
      <c r="BF502" t="s">
        <v>9106</v>
      </c>
      <c r="BG502" t="s">
        <v>9107</v>
      </c>
      <c r="BH502" t="s">
        <v>9108</v>
      </c>
      <c r="BS502">
        <v>0</v>
      </c>
      <c r="BT502">
        <v>0</v>
      </c>
      <c r="BU502">
        <v>0</v>
      </c>
      <c r="BV502">
        <v>0</v>
      </c>
      <c r="BW502">
        <v>1</v>
      </c>
      <c r="BX502">
        <v>0</v>
      </c>
      <c r="BY502">
        <v>1</v>
      </c>
      <c r="CD502" t="s">
        <v>131</v>
      </c>
      <c r="CE502">
        <v>0</v>
      </c>
      <c r="CJ502" t="s">
        <v>132</v>
      </c>
      <c r="CO502" t="str">
        <f>HYPERLINK("http://www.d20pfsrd.com/bestiary/monster-listings/aberrations/dust-digger","Dust Digger")</f>
        <v>Dust Digger</v>
      </c>
      <c r="CP502">
        <v>1193</v>
      </c>
      <c r="CQ502">
        <v>0</v>
      </c>
      <c r="CR502">
        <v>0</v>
      </c>
      <c r="CS502">
        <v>0</v>
      </c>
      <c r="CT502">
        <v>0</v>
      </c>
    </row>
    <row r="503" spans="1:98" ht="15" customHeight="1" x14ac:dyDescent="0.2">
      <c r="A503" t="s">
        <v>22113</v>
      </c>
      <c r="B503" s="1" t="s">
        <v>365</v>
      </c>
      <c r="C503">
        <v>1200</v>
      </c>
      <c r="G503" t="s">
        <v>923</v>
      </c>
      <c r="H503" t="s">
        <v>393</v>
      </c>
      <c r="I503" t="s">
        <v>2390</v>
      </c>
      <c r="K503">
        <v>3</v>
      </c>
      <c r="L503" t="s">
        <v>2917</v>
      </c>
      <c r="N503" t="s">
        <v>2493</v>
      </c>
      <c r="O503" t="s">
        <v>2494</v>
      </c>
      <c r="P503">
        <v>38</v>
      </c>
      <c r="Q503" t="s">
        <v>10104</v>
      </c>
      <c r="S503" t="s">
        <v>10105</v>
      </c>
      <c r="T503">
        <v>4</v>
      </c>
      <c r="U503">
        <v>8</v>
      </c>
      <c r="V503">
        <v>6</v>
      </c>
      <c r="Y503" t="s">
        <v>2395</v>
      </c>
      <c r="AB503">
        <v>15</v>
      </c>
      <c r="AD503" t="s">
        <v>249</v>
      </c>
      <c r="AF503" t="s">
        <v>22114</v>
      </c>
      <c r="AG503" t="s">
        <v>22115</v>
      </c>
      <c r="AH503" t="s">
        <v>114</v>
      </c>
      <c r="AI503" t="s">
        <v>114</v>
      </c>
      <c r="AK503" t="s">
        <v>22116</v>
      </c>
      <c r="AO503" t="s">
        <v>22117</v>
      </c>
      <c r="AQ503">
        <v>3</v>
      </c>
      <c r="AR503">
        <v>4</v>
      </c>
      <c r="AS503">
        <v>17</v>
      </c>
      <c r="AT503" t="s">
        <v>22118</v>
      </c>
      <c r="AU503" t="s">
        <v>22119</v>
      </c>
      <c r="AV503" t="s">
        <v>16620</v>
      </c>
      <c r="AW503" t="s">
        <v>14932</v>
      </c>
      <c r="AX503" t="s">
        <v>22120</v>
      </c>
      <c r="AY503" t="s">
        <v>3178</v>
      </c>
      <c r="AZ503" t="s">
        <v>22108</v>
      </c>
      <c r="BA503" t="s">
        <v>255</v>
      </c>
      <c r="BB503" t="s">
        <v>22121</v>
      </c>
      <c r="BD503" t="s">
        <v>22075</v>
      </c>
      <c r="BE503">
        <v>0</v>
      </c>
      <c r="BF503" t="s">
        <v>22122</v>
      </c>
      <c r="BG503" t="s">
        <v>22123</v>
      </c>
      <c r="BH503" t="s">
        <v>22124</v>
      </c>
      <c r="BR503" t="s">
        <v>22125</v>
      </c>
      <c r="BS503">
        <v>0</v>
      </c>
      <c r="BT503">
        <v>0</v>
      </c>
      <c r="BU503">
        <v>0</v>
      </c>
      <c r="BV503">
        <v>0</v>
      </c>
      <c r="BW503">
        <v>0</v>
      </c>
      <c r="BX503">
        <v>0</v>
      </c>
      <c r="BY503">
        <v>1</v>
      </c>
      <c r="CD503" t="s">
        <v>131</v>
      </c>
      <c r="CE503">
        <v>0</v>
      </c>
      <c r="CJ503" t="s">
        <v>132</v>
      </c>
      <c r="CP503">
        <v>4025</v>
      </c>
      <c r="CQ503">
        <v>0</v>
      </c>
      <c r="CR503">
        <v>0</v>
      </c>
      <c r="CS503">
        <v>0</v>
      </c>
      <c r="CT503">
        <v>0</v>
      </c>
    </row>
    <row r="504" spans="1:98" ht="15" customHeight="1" x14ac:dyDescent="0.2">
      <c r="A504" t="s">
        <v>23139</v>
      </c>
      <c r="B504" s="1" t="s">
        <v>599</v>
      </c>
      <c r="C504">
        <v>135</v>
      </c>
      <c r="D504" t="s">
        <v>23139</v>
      </c>
      <c r="E504" t="s">
        <v>2374</v>
      </c>
      <c r="G504" t="s">
        <v>240</v>
      </c>
      <c r="H504" t="s">
        <v>102</v>
      </c>
      <c r="I504" t="s">
        <v>701</v>
      </c>
      <c r="J504" t="s">
        <v>31496</v>
      </c>
      <c r="K504">
        <v>0</v>
      </c>
      <c r="L504" t="s">
        <v>885</v>
      </c>
      <c r="N504" t="s">
        <v>18841</v>
      </c>
      <c r="O504" t="s">
        <v>31497</v>
      </c>
      <c r="P504">
        <v>8</v>
      </c>
      <c r="Q504" t="s">
        <v>8701</v>
      </c>
      <c r="S504" t="s">
        <v>31498</v>
      </c>
      <c r="T504">
        <v>4</v>
      </c>
      <c r="U504">
        <v>0</v>
      </c>
      <c r="V504">
        <v>0</v>
      </c>
      <c r="W504" t="s">
        <v>29356</v>
      </c>
      <c r="X504" t="s">
        <v>31499</v>
      </c>
      <c r="AD504" t="s">
        <v>496</v>
      </c>
      <c r="AF504" t="s">
        <v>31500</v>
      </c>
      <c r="AG504" t="s">
        <v>21298</v>
      </c>
      <c r="AH504" t="s">
        <v>114</v>
      </c>
      <c r="AI504" t="s">
        <v>114</v>
      </c>
      <c r="AJ504" t="s">
        <v>31501</v>
      </c>
      <c r="AO504" t="s">
        <v>31502</v>
      </c>
      <c r="AQ504">
        <v>1</v>
      </c>
      <c r="AR504">
        <v>2</v>
      </c>
      <c r="AS504" t="s">
        <v>31503</v>
      </c>
      <c r="AT504" t="s">
        <v>31504</v>
      </c>
      <c r="AU504" t="s">
        <v>31505</v>
      </c>
      <c r="AW504" t="s">
        <v>31506</v>
      </c>
      <c r="AY504" t="s">
        <v>13753</v>
      </c>
      <c r="AZ504" t="s">
        <v>2367</v>
      </c>
      <c r="BA504" t="s">
        <v>31507</v>
      </c>
      <c r="BB504" t="s">
        <v>31508</v>
      </c>
      <c r="BD504" t="s">
        <v>14592</v>
      </c>
      <c r="BE504">
        <v>0</v>
      </c>
      <c r="BG504" t="s">
        <v>31509</v>
      </c>
      <c r="BH504" t="s">
        <v>31510</v>
      </c>
      <c r="BS504">
        <v>0</v>
      </c>
      <c r="BT504">
        <v>0</v>
      </c>
      <c r="BU504">
        <v>0</v>
      </c>
      <c r="BV504">
        <v>0</v>
      </c>
      <c r="BW504">
        <v>0</v>
      </c>
      <c r="BX504">
        <v>0</v>
      </c>
      <c r="BY504">
        <v>1</v>
      </c>
      <c r="CD504" t="s">
        <v>132</v>
      </c>
      <c r="CE504">
        <v>0</v>
      </c>
      <c r="CF504" t="s">
        <v>132</v>
      </c>
      <c r="CJ504" t="s">
        <v>132</v>
      </c>
      <c r="CK504" t="s">
        <v>132</v>
      </c>
      <c r="CP504">
        <v>6880</v>
      </c>
      <c r="CQ504">
        <v>0</v>
      </c>
      <c r="CR504">
        <v>0</v>
      </c>
      <c r="CS504">
        <v>0</v>
      </c>
      <c r="CT504">
        <v>0</v>
      </c>
    </row>
    <row r="505" spans="1:98" ht="15" customHeight="1" x14ac:dyDescent="0.2">
      <c r="A505" t="s">
        <v>19225</v>
      </c>
      <c r="B505" s="1" t="s">
        <v>599</v>
      </c>
      <c r="C505">
        <v>135</v>
      </c>
      <c r="G505" t="s">
        <v>240</v>
      </c>
      <c r="H505" t="s">
        <v>393</v>
      </c>
      <c r="I505" t="s">
        <v>332</v>
      </c>
      <c r="K505">
        <v>0</v>
      </c>
      <c r="L505" t="s">
        <v>600</v>
      </c>
      <c r="N505" t="s">
        <v>1190</v>
      </c>
      <c r="O505" t="s">
        <v>1191</v>
      </c>
      <c r="P505">
        <v>6</v>
      </c>
      <c r="Q505" t="s">
        <v>1704</v>
      </c>
      <c r="S505" t="s">
        <v>9131</v>
      </c>
      <c r="T505">
        <v>4</v>
      </c>
      <c r="U505">
        <v>2</v>
      </c>
      <c r="V505">
        <v>0</v>
      </c>
      <c r="AD505" t="s">
        <v>19226</v>
      </c>
      <c r="AF505" t="s">
        <v>606</v>
      </c>
      <c r="AH505" t="s">
        <v>114</v>
      </c>
      <c r="AI505" t="s">
        <v>114</v>
      </c>
      <c r="AO505" t="s">
        <v>19227</v>
      </c>
      <c r="AQ505">
        <v>0</v>
      </c>
      <c r="AR505">
        <v>-1</v>
      </c>
      <c r="AS505">
        <v>11</v>
      </c>
      <c r="AT505" t="s">
        <v>19228</v>
      </c>
      <c r="AU505" t="s">
        <v>19229</v>
      </c>
      <c r="AV505" t="s">
        <v>1048</v>
      </c>
      <c r="AW505" t="s">
        <v>255</v>
      </c>
      <c r="AY505" t="s">
        <v>15267</v>
      </c>
      <c r="AZ505" t="s">
        <v>19230</v>
      </c>
      <c r="BA505" t="s">
        <v>255</v>
      </c>
      <c r="BB505" t="s">
        <v>19231</v>
      </c>
      <c r="BC505" t="s">
        <v>2836</v>
      </c>
      <c r="BD505" t="s">
        <v>19200</v>
      </c>
      <c r="BE505">
        <v>0</v>
      </c>
      <c r="BF505" t="s">
        <v>19232</v>
      </c>
      <c r="BG505" t="s">
        <v>19233</v>
      </c>
      <c r="BH505" t="s">
        <v>19234</v>
      </c>
      <c r="BL505" t="s">
        <v>132</v>
      </c>
      <c r="BM505" t="s">
        <v>132</v>
      </c>
      <c r="BN505" t="s">
        <v>132</v>
      </c>
      <c r="BS505">
        <v>0</v>
      </c>
      <c r="BT505">
        <v>0</v>
      </c>
      <c r="BU505">
        <v>0</v>
      </c>
      <c r="BV505">
        <v>0</v>
      </c>
      <c r="BW505">
        <v>0</v>
      </c>
      <c r="BX505">
        <v>1</v>
      </c>
      <c r="BY505">
        <v>1</v>
      </c>
      <c r="CB505" t="s">
        <v>132</v>
      </c>
      <c r="CD505" t="s">
        <v>131</v>
      </c>
      <c r="CE505">
        <v>0</v>
      </c>
      <c r="CJ505" t="s">
        <v>132</v>
      </c>
      <c r="CP505">
        <v>2724</v>
      </c>
      <c r="CQ505">
        <v>0</v>
      </c>
      <c r="CR505">
        <v>0</v>
      </c>
      <c r="CS505">
        <v>0</v>
      </c>
      <c r="CT505">
        <v>0</v>
      </c>
    </row>
    <row r="506" spans="1:98" ht="15" customHeight="1" x14ac:dyDescent="0.2">
      <c r="A506" t="s">
        <v>6697</v>
      </c>
      <c r="B506" s="1" t="s">
        <v>134</v>
      </c>
      <c r="C506">
        <v>3200</v>
      </c>
      <c r="G506" t="s">
        <v>923</v>
      </c>
      <c r="H506" t="s">
        <v>102</v>
      </c>
      <c r="I506" t="s">
        <v>261</v>
      </c>
      <c r="K506">
        <v>10</v>
      </c>
      <c r="L506" t="s">
        <v>474</v>
      </c>
      <c r="N506" t="s">
        <v>1448</v>
      </c>
      <c r="O506" t="s">
        <v>1449</v>
      </c>
      <c r="P506">
        <v>85</v>
      </c>
      <c r="Q506" t="s">
        <v>2679</v>
      </c>
      <c r="S506" t="s">
        <v>6698</v>
      </c>
      <c r="T506">
        <v>10</v>
      </c>
      <c r="U506">
        <v>13</v>
      </c>
      <c r="V506">
        <v>6</v>
      </c>
      <c r="Y506" t="s">
        <v>458</v>
      </c>
      <c r="AB506">
        <v>19</v>
      </c>
      <c r="AD506" t="s">
        <v>376</v>
      </c>
      <c r="AF506" t="s">
        <v>6699</v>
      </c>
      <c r="AH506" t="s">
        <v>114</v>
      </c>
      <c r="AI506" t="s">
        <v>114</v>
      </c>
      <c r="AJ506" t="s">
        <v>6700</v>
      </c>
      <c r="AK506" t="s">
        <v>6701</v>
      </c>
      <c r="AO506" t="s">
        <v>6702</v>
      </c>
      <c r="AQ506">
        <v>10</v>
      </c>
      <c r="AR506">
        <v>12</v>
      </c>
      <c r="AS506" t="s">
        <v>1676</v>
      </c>
      <c r="AT506" t="s">
        <v>6703</v>
      </c>
      <c r="AU506" t="s">
        <v>6704</v>
      </c>
      <c r="AV506" t="s">
        <v>6691</v>
      </c>
      <c r="AW506" t="s">
        <v>3527</v>
      </c>
      <c r="AX506" t="s">
        <v>6705</v>
      </c>
      <c r="AY506" t="s">
        <v>6706</v>
      </c>
      <c r="AZ506" t="s">
        <v>6707</v>
      </c>
      <c r="BA506" t="s">
        <v>426</v>
      </c>
      <c r="BB506" t="s">
        <v>6693</v>
      </c>
      <c r="BD506" t="s">
        <v>1424</v>
      </c>
      <c r="BE506">
        <v>0</v>
      </c>
      <c r="BF506" t="s">
        <v>6708</v>
      </c>
      <c r="BG506" t="s">
        <v>6695</v>
      </c>
      <c r="BH506" t="s">
        <v>6709</v>
      </c>
      <c r="BS506">
        <v>0</v>
      </c>
      <c r="BT506">
        <v>0</v>
      </c>
      <c r="BU506">
        <v>0</v>
      </c>
      <c r="BV506">
        <v>0</v>
      </c>
      <c r="BW506">
        <v>0</v>
      </c>
      <c r="BX506">
        <v>0</v>
      </c>
      <c r="BY506">
        <v>1</v>
      </c>
      <c r="CD506" t="s">
        <v>131</v>
      </c>
      <c r="CE506">
        <v>0</v>
      </c>
      <c r="CJ506" t="s">
        <v>132</v>
      </c>
      <c r="CO506" t="str">
        <f>HYPERLINK("http://www.d20pfsrd.com/bestiary/monster-listings/magical-beasts/dweomercat","Dweomercat")</f>
        <v>Dweomercat</v>
      </c>
      <c r="CP506">
        <v>895</v>
      </c>
      <c r="CQ506">
        <v>0</v>
      </c>
      <c r="CR506">
        <v>0</v>
      </c>
      <c r="CS506">
        <v>0</v>
      </c>
      <c r="CT506">
        <v>0</v>
      </c>
    </row>
    <row r="507" spans="1:98" ht="15" customHeight="1" x14ac:dyDescent="0.2">
      <c r="A507" t="s">
        <v>6683</v>
      </c>
      <c r="B507" s="1" t="s">
        <v>283</v>
      </c>
      <c r="C507">
        <v>600</v>
      </c>
      <c r="G507" t="s">
        <v>923</v>
      </c>
      <c r="H507" t="s">
        <v>1308</v>
      </c>
      <c r="I507" t="s">
        <v>261</v>
      </c>
      <c r="K507">
        <v>2</v>
      </c>
      <c r="L507" t="s">
        <v>285</v>
      </c>
      <c r="N507" t="s">
        <v>2918</v>
      </c>
      <c r="O507" t="s">
        <v>6684</v>
      </c>
      <c r="P507">
        <v>16</v>
      </c>
      <c r="Q507" t="s">
        <v>1311</v>
      </c>
      <c r="S507" t="s">
        <v>6685</v>
      </c>
      <c r="T507">
        <v>3</v>
      </c>
      <c r="U507">
        <v>5</v>
      </c>
      <c r="V507">
        <v>2</v>
      </c>
      <c r="Y507" t="s">
        <v>458</v>
      </c>
      <c r="AB507">
        <v>14</v>
      </c>
      <c r="AD507" t="s">
        <v>496</v>
      </c>
      <c r="AF507" t="s">
        <v>6686</v>
      </c>
      <c r="AH507" t="s">
        <v>114</v>
      </c>
      <c r="AI507" t="s">
        <v>114</v>
      </c>
      <c r="AJ507" t="s">
        <v>6687</v>
      </c>
      <c r="AK507" t="s">
        <v>6688</v>
      </c>
      <c r="AO507" t="s">
        <v>6689</v>
      </c>
      <c r="AQ507">
        <v>3</v>
      </c>
      <c r="AR507">
        <v>3</v>
      </c>
      <c r="AS507" t="s">
        <v>3685</v>
      </c>
      <c r="AT507" t="s">
        <v>1514</v>
      </c>
      <c r="AU507" t="s">
        <v>6690</v>
      </c>
      <c r="AV507" t="s">
        <v>6691</v>
      </c>
      <c r="AW507" t="s">
        <v>3527</v>
      </c>
      <c r="AY507" t="s">
        <v>789</v>
      </c>
      <c r="AZ507" t="s">
        <v>6692</v>
      </c>
      <c r="BA507" t="s">
        <v>426</v>
      </c>
      <c r="BB507" t="s">
        <v>6693</v>
      </c>
      <c r="BD507" t="s">
        <v>1424</v>
      </c>
      <c r="BE507">
        <v>0</v>
      </c>
      <c r="BF507" t="s">
        <v>6694</v>
      </c>
      <c r="BG507" t="s">
        <v>6695</v>
      </c>
      <c r="BH507" t="s">
        <v>6696</v>
      </c>
      <c r="BS507">
        <v>0</v>
      </c>
      <c r="BT507">
        <v>0</v>
      </c>
      <c r="BU507">
        <v>0</v>
      </c>
      <c r="BV507">
        <v>0</v>
      </c>
      <c r="BW507">
        <v>0</v>
      </c>
      <c r="BX507">
        <v>0</v>
      </c>
      <c r="BY507">
        <v>1</v>
      </c>
      <c r="CD507" t="s">
        <v>131</v>
      </c>
      <c r="CE507">
        <v>0</v>
      </c>
      <c r="CJ507" t="s">
        <v>132</v>
      </c>
      <c r="CO507" t="str">
        <f>HYPERLINK("http://www.d20pfsrd.com/bestiary/monster-listings/magical-beasts/dweomercat/dweomercat-cub","Dweomercat Cub")</f>
        <v>Dweomercat Cub</v>
      </c>
      <c r="CP507">
        <v>894</v>
      </c>
      <c r="CQ507">
        <v>0</v>
      </c>
      <c r="CR507">
        <v>0</v>
      </c>
      <c r="CS507">
        <v>0</v>
      </c>
      <c r="CT507">
        <v>0</v>
      </c>
    </row>
    <row r="508" spans="1:98" ht="15" customHeight="1" x14ac:dyDescent="0.2">
      <c r="A508" t="s">
        <v>22942</v>
      </c>
      <c r="B508" s="1" t="s">
        <v>1205</v>
      </c>
      <c r="C508">
        <v>25600</v>
      </c>
      <c r="G508" t="s">
        <v>575</v>
      </c>
      <c r="H508" t="s">
        <v>193</v>
      </c>
      <c r="I508" t="s">
        <v>137</v>
      </c>
      <c r="J508" t="s">
        <v>1556</v>
      </c>
      <c r="K508">
        <v>11</v>
      </c>
      <c r="L508" t="s">
        <v>4110</v>
      </c>
      <c r="N508" t="s">
        <v>22943</v>
      </c>
      <c r="O508" t="s">
        <v>22944</v>
      </c>
      <c r="P508">
        <v>175</v>
      </c>
      <c r="Q508" t="s">
        <v>22945</v>
      </c>
      <c r="S508" t="s">
        <v>22946</v>
      </c>
      <c r="T508">
        <v>13</v>
      </c>
      <c r="U508">
        <v>11</v>
      </c>
      <c r="V508">
        <v>15</v>
      </c>
      <c r="Y508" t="s">
        <v>10792</v>
      </c>
      <c r="Z508" t="s">
        <v>22947</v>
      </c>
      <c r="AA508" t="s">
        <v>6114</v>
      </c>
      <c r="AB508">
        <v>24</v>
      </c>
      <c r="AD508" t="s">
        <v>8102</v>
      </c>
      <c r="AF508" t="s">
        <v>22948</v>
      </c>
      <c r="AH508" t="s">
        <v>202</v>
      </c>
      <c r="AI508" t="s">
        <v>202</v>
      </c>
      <c r="AJ508" t="s">
        <v>22949</v>
      </c>
      <c r="AK508" t="s">
        <v>22950</v>
      </c>
      <c r="AO508" t="s">
        <v>22951</v>
      </c>
      <c r="AQ508">
        <v>9</v>
      </c>
      <c r="AR508" t="s">
        <v>6981</v>
      </c>
      <c r="AS508" t="s">
        <v>1987</v>
      </c>
      <c r="AT508" t="s">
        <v>22952</v>
      </c>
      <c r="AU508" t="s">
        <v>22953</v>
      </c>
      <c r="AW508" t="s">
        <v>14069</v>
      </c>
      <c r="AY508" t="s">
        <v>2028</v>
      </c>
      <c r="AZ508" t="s">
        <v>917</v>
      </c>
      <c r="BA508" t="s">
        <v>277</v>
      </c>
      <c r="BB508" t="s">
        <v>22954</v>
      </c>
      <c r="BD508" t="s">
        <v>22821</v>
      </c>
      <c r="BE508">
        <v>0</v>
      </c>
      <c r="BF508" t="s">
        <v>22955</v>
      </c>
      <c r="BG508" t="s">
        <v>22956</v>
      </c>
      <c r="BH508" t="s">
        <v>22957</v>
      </c>
      <c r="BI508" t="s">
        <v>132</v>
      </c>
      <c r="BK508" t="s">
        <v>132</v>
      </c>
      <c r="BS508">
        <v>0</v>
      </c>
      <c r="BT508">
        <v>0</v>
      </c>
      <c r="BU508">
        <v>0</v>
      </c>
      <c r="BV508">
        <v>1</v>
      </c>
      <c r="BW508">
        <v>0</v>
      </c>
      <c r="BX508">
        <v>0</v>
      </c>
      <c r="BY508">
        <v>1</v>
      </c>
      <c r="CD508" t="s">
        <v>131</v>
      </c>
      <c r="CE508">
        <v>0</v>
      </c>
      <c r="CF508" t="s">
        <v>132</v>
      </c>
      <c r="CJ508" t="s">
        <v>132</v>
      </c>
      <c r="CK508" t="s">
        <v>132</v>
      </c>
      <c r="CP508">
        <v>4674</v>
      </c>
      <c r="CQ508">
        <v>0</v>
      </c>
      <c r="CR508">
        <v>0</v>
      </c>
      <c r="CS508">
        <v>0</v>
      </c>
      <c r="CT508">
        <v>0</v>
      </c>
    </row>
    <row r="509" spans="1:98" ht="15" customHeight="1" x14ac:dyDescent="0.2">
      <c r="A509" t="s">
        <v>16146</v>
      </c>
      <c r="B509" s="1" t="s">
        <v>2051</v>
      </c>
      <c r="C509">
        <v>51200</v>
      </c>
      <c r="G509" t="s">
        <v>1053</v>
      </c>
      <c r="H509" t="s">
        <v>102</v>
      </c>
      <c r="I509" t="s">
        <v>1555</v>
      </c>
      <c r="J509" t="s">
        <v>4890</v>
      </c>
      <c r="K509">
        <v>15</v>
      </c>
      <c r="L509" t="s">
        <v>6160</v>
      </c>
      <c r="N509" t="s">
        <v>16147</v>
      </c>
      <c r="O509" t="s">
        <v>16148</v>
      </c>
      <c r="P509">
        <v>207</v>
      </c>
      <c r="Q509" t="s">
        <v>14267</v>
      </c>
      <c r="S509" t="s">
        <v>16149</v>
      </c>
      <c r="T509">
        <v>13</v>
      </c>
      <c r="U509">
        <v>17</v>
      </c>
      <c r="V509">
        <v>17</v>
      </c>
      <c r="X509" t="s">
        <v>15128</v>
      </c>
      <c r="Y509" t="s">
        <v>16150</v>
      </c>
      <c r="Z509" t="s">
        <v>3160</v>
      </c>
      <c r="AB509">
        <v>26</v>
      </c>
      <c r="AD509" t="s">
        <v>400</v>
      </c>
      <c r="AF509" t="s">
        <v>16151</v>
      </c>
      <c r="AH509" t="s">
        <v>114</v>
      </c>
      <c r="AI509" t="s">
        <v>114</v>
      </c>
      <c r="AJ509" t="s">
        <v>16152</v>
      </c>
      <c r="AK509" t="s">
        <v>16153</v>
      </c>
      <c r="AO509" t="s">
        <v>16154</v>
      </c>
      <c r="AQ509">
        <v>13</v>
      </c>
      <c r="AR509">
        <v>24</v>
      </c>
      <c r="AS509">
        <v>41</v>
      </c>
      <c r="AT509" t="s">
        <v>16155</v>
      </c>
      <c r="AU509" t="s">
        <v>16156</v>
      </c>
      <c r="AW509" t="s">
        <v>15545</v>
      </c>
      <c r="AY509" t="s">
        <v>298</v>
      </c>
      <c r="AZ509" t="s">
        <v>670</v>
      </c>
      <c r="BA509" t="s">
        <v>255</v>
      </c>
      <c r="BB509" t="s">
        <v>16157</v>
      </c>
      <c r="BD509" t="s">
        <v>14619</v>
      </c>
      <c r="BE509">
        <v>0</v>
      </c>
      <c r="BF509" t="s">
        <v>16158</v>
      </c>
      <c r="BG509" t="s">
        <v>16159</v>
      </c>
      <c r="BH509" t="s">
        <v>16160</v>
      </c>
      <c r="BS509">
        <v>0</v>
      </c>
      <c r="BT509">
        <v>0</v>
      </c>
      <c r="BU509">
        <v>1</v>
      </c>
      <c r="BV509">
        <v>0</v>
      </c>
      <c r="BW509">
        <v>0</v>
      </c>
      <c r="BX509">
        <v>0</v>
      </c>
      <c r="BY509">
        <v>0</v>
      </c>
      <c r="CD509" t="s">
        <v>132</v>
      </c>
      <c r="CE509">
        <v>0</v>
      </c>
      <c r="CF509" t="s">
        <v>132</v>
      </c>
      <c r="CJ509" t="s">
        <v>132</v>
      </c>
      <c r="CK509" t="s">
        <v>132</v>
      </c>
      <c r="CP509">
        <v>2055</v>
      </c>
      <c r="CQ509">
        <v>0</v>
      </c>
      <c r="CR509">
        <v>0</v>
      </c>
      <c r="CS509">
        <v>0</v>
      </c>
      <c r="CT509">
        <v>0</v>
      </c>
    </row>
    <row r="510" spans="1:98" ht="15" customHeight="1" x14ac:dyDescent="0.2">
      <c r="A510" t="s">
        <v>9109</v>
      </c>
      <c r="B510" s="1" t="s">
        <v>239</v>
      </c>
      <c r="C510">
        <v>800</v>
      </c>
      <c r="G510" t="s">
        <v>240</v>
      </c>
      <c r="H510" t="s">
        <v>102</v>
      </c>
      <c r="I510" t="s">
        <v>103</v>
      </c>
      <c r="J510" t="s">
        <v>1556</v>
      </c>
      <c r="K510">
        <v>2</v>
      </c>
      <c r="L510" t="s">
        <v>9110</v>
      </c>
      <c r="N510" t="s">
        <v>1761</v>
      </c>
      <c r="O510" t="s">
        <v>3018</v>
      </c>
      <c r="P510">
        <v>26</v>
      </c>
      <c r="Q510" t="s">
        <v>1763</v>
      </c>
      <c r="S510" t="s">
        <v>9111</v>
      </c>
      <c r="T510">
        <v>2</v>
      </c>
      <c r="U510">
        <v>6</v>
      </c>
      <c r="V510">
        <v>6</v>
      </c>
      <c r="AD510" t="s">
        <v>249</v>
      </c>
      <c r="AF510" t="s">
        <v>9112</v>
      </c>
      <c r="AH510" t="s">
        <v>114</v>
      </c>
      <c r="AI510" t="s">
        <v>114</v>
      </c>
      <c r="AJ510" t="s">
        <v>9113</v>
      </c>
      <c r="AK510" t="s">
        <v>9114</v>
      </c>
      <c r="AO510" t="s">
        <v>9115</v>
      </c>
      <c r="AQ510">
        <v>4</v>
      </c>
      <c r="AR510" t="s">
        <v>785</v>
      </c>
      <c r="AS510">
        <v>17</v>
      </c>
      <c r="AT510" t="s">
        <v>9116</v>
      </c>
      <c r="AU510" t="s">
        <v>9117</v>
      </c>
      <c r="AW510" t="s">
        <v>9118</v>
      </c>
      <c r="AX510" t="s">
        <v>9119</v>
      </c>
      <c r="AY510" t="s">
        <v>9120</v>
      </c>
      <c r="AZ510" t="s">
        <v>9121</v>
      </c>
      <c r="BA510" t="s">
        <v>426</v>
      </c>
      <c r="BB510" t="s">
        <v>9122</v>
      </c>
      <c r="BD510" t="s">
        <v>7316</v>
      </c>
      <c r="BE510">
        <v>0</v>
      </c>
      <c r="BF510" t="s">
        <v>9123</v>
      </c>
      <c r="BG510" t="s">
        <v>9124</v>
      </c>
      <c r="BH510" t="s">
        <v>9125</v>
      </c>
      <c r="BS510">
        <v>0</v>
      </c>
      <c r="BT510">
        <v>0</v>
      </c>
      <c r="BU510">
        <v>0</v>
      </c>
      <c r="BV510">
        <v>0</v>
      </c>
      <c r="BW510">
        <v>0</v>
      </c>
      <c r="BX510">
        <v>0</v>
      </c>
      <c r="BY510">
        <v>1</v>
      </c>
      <c r="CD510" t="s">
        <v>131</v>
      </c>
      <c r="CE510">
        <v>0</v>
      </c>
      <c r="CJ510" t="s">
        <v>132</v>
      </c>
      <c r="CO510" t="str">
        <f>HYPERLINK("http://www.d20pfsrd.com/bestiary/monster-listings/outsiders/d-ziriak","D'ziriak")</f>
        <v>D'ziriak</v>
      </c>
      <c r="CP510">
        <v>1194</v>
      </c>
      <c r="CQ510">
        <v>0</v>
      </c>
      <c r="CR510">
        <v>0</v>
      </c>
      <c r="CS510">
        <v>0</v>
      </c>
      <c r="CT510">
        <v>0</v>
      </c>
    </row>
    <row r="511" spans="1:98" ht="15" customHeight="1" x14ac:dyDescent="0.2">
      <c r="A511" t="s">
        <v>2433</v>
      </c>
      <c r="B511" s="1" t="s">
        <v>99</v>
      </c>
      <c r="C511">
        <v>200</v>
      </c>
      <c r="G511" t="s">
        <v>240</v>
      </c>
      <c r="H511" t="s">
        <v>393</v>
      </c>
      <c r="I511" t="s">
        <v>332</v>
      </c>
      <c r="K511">
        <v>2</v>
      </c>
      <c r="L511" t="s">
        <v>2434</v>
      </c>
      <c r="N511" t="s">
        <v>2435</v>
      </c>
      <c r="O511" t="s">
        <v>2436</v>
      </c>
      <c r="P511">
        <v>5</v>
      </c>
      <c r="Q511" t="s">
        <v>833</v>
      </c>
      <c r="S511" t="s">
        <v>2437</v>
      </c>
      <c r="T511">
        <v>3</v>
      </c>
      <c r="U511">
        <v>4</v>
      </c>
      <c r="V511">
        <v>2</v>
      </c>
      <c r="AD511" t="s">
        <v>2438</v>
      </c>
      <c r="AF511" t="s">
        <v>2439</v>
      </c>
      <c r="AH511" t="s">
        <v>114</v>
      </c>
      <c r="AI511" t="s">
        <v>114</v>
      </c>
      <c r="AO511" t="s">
        <v>2440</v>
      </c>
      <c r="AQ511">
        <v>0</v>
      </c>
      <c r="AR511">
        <v>-1</v>
      </c>
      <c r="AS511">
        <v>11</v>
      </c>
      <c r="AT511" t="s">
        <v>1734</v>
      </c>
      <c r="AU511" t="s">
        <v>2441</v>
      </c>
      <c r="AV511" t="s">
        <v>1065</v>
      </c>
      <c r="AY511" t="s">
        <v>736</v>
      </c>
      <c r="AZ511" t="s">
        <v>208</v>
      </c>
      <c r="BA511" t="s">
        <v>255</v>
      </c>
      <c r="BB511" t="s">
        <v>2442</v>
      </c>
      <c r="BD511" t="s">
        <v>128</v>
      </c>
      <c r="BE511">
        <v>0</v>
      </c>
      <c r="BG511" t="s">
        <v>2443</v>
      </c>
      <c r="BH511" t="s">
        <v>2444</v>
      </c>
      <c r="BI511" t="s">
        <v>132</v>
      </c>
      <c r="BK511" t="s">
        <v>132</v>
      </c>
      <c r="BS511">
        <v>0</v>
      </c>
      <c r="BT511">
        <v>0</v>
      </c>
      <c r="BU511">
        <v>1</v>
      </c>
      <c r="BV511">
        <v>0</v>
      </c>
      <c r="BW511">
        <v>0</v>
      </c>
      <c r="BX511">
        <v>0</v>
      </c>
      <c r="BY511">
        <v>1</v>
      </c>
      <c r="CD511" t="s">
        <v>131</v>
      </c>
      <c r="CE511">
        <v>0</v>
      </c>
      <c r="CF511" t="s">
        <v>132</v>
      </c>
      <c r="CJ511" t="s">
        <v>132</v>
      </c>
      <c r="CK511" t="s">
        <v>132</v>
      </c>
      <c r="CO511" t="str">
        <f>HYPERLINK("http://www.d20pfsrd.com/bestiary/monster-listings/animals/avians/eagle","Eagle")</f>
        <v>Eagle</v>
      </c>
      <c r="CP511">
        <v>150</v>
      </c>
      <c r="CQ511">
        <v>0</v>
      </c>
      <c r="CR511">
        <v>0</v>
      </c>
      <c r="CS511">
        <v>0</v>
      </c>
      <c r="CT511">
        <v>0</v>
      </c>
    </row>
    <row r="512" spans="1:98" ht="15" customHeight="1" x14ac:dyDescent="0.2">
      <c r="A512" t="s">
        <v>31711</v>
      </c>
      <c r="B512" s="1" t="s">
        <v>283</v>
      </c>
      <c r="C512">
        <v>600</v>
      </c>
      <c r="D512" t="s">
        <v>4024</v>
      </c>
      <c r="E512" t="s">
        <v>26671</v>
      </c>
      <c r="G512" t="s">
        <v>366</v>
      </c>
      <c r="H512" t="s">
        <v>102</v>
      </c>
      <c r="I512" t="s">
        <v>701</v>
      </c>
      <c r="J512" t="s">
        <v>14167</v>
      </c>
      <c r="K512">
        <v>3</v>
      </c>
      <c r="L512" t="s">
        <v>3334</v>
      </c>
      <c r="N512" t="s">
        <v>3296</v>
      </c>
      <c r="O512" t="s">
        <v>31712</v>
      </c>
      <c r="P512">
        <v>24</v>
      </c>
      <c r="Q512" t="s">
        <v>4130</v>
      </c>
      <c r="S512" t="s">
        <v>32224</v>
      </c>
      <c r="T512">
        <v>4</v>
      </c>
      <c r="U512">
        <v>4</v>
      </c>
      <c r="V512">
        <v>2</v>
      </c>
      <c r="W512" s="6" t="s">
        <v>14250</v>
      </c>
      <c r="X512" t="s">
        <v>4059</v>
      </c>
      <c r="AD512" t="s">
        <v>249</v>
      </c>
      <c r="AF512" t="s">
        <v>31713</v>
      </c>
      <c r="AG512" t="s">
        <v>31714</v>
      </c>
      <c r="AH512" t="s">
        <v>114</v>
      </c>
      <c r="AI512" t="s">
        <v>114</v>
      </c>
      <c r="AO512" t="s">
        <v>31715</v>
      </c>
      <c r="AQ512">
        <v>3</v>
      </c>
      <c r="AR512">
        <v>4</v>
      </c>
      <c r="AS512">
        <v>17</v>
      </c>
      <c r="AT512" t="s">
        <v>31716</v>
      </c>
      <c r="AU512" t="s">
        <v>31717</v>
      </c>
      <c r="AW512" t="s">
        <v>647</v>
      </c>
      <c r="AX512" t="s">
        <v>14258</v>
      </c>
      <c r="AY512" t="s">
        <v>31718</v>
      </c>
      <c r="AZ512" t="s">
        <v>125</v>
      </c>
      <c r="BA512" t="s">
        <v>31719</v>
      </c>
      <c r="BB512" t="s">
        <v>31720</v>
      </c>
      <c r="BD512" t="s">
        <v>31655</v>
      </c>
      <c r="BE512">
        <v>0</v>
      </c>
      <c r="BG512" t="s">
        <v>31721</v>
      </c>
      <c r="BH512" t="s">
        <v>31722</v>
      </c>
      <c r="BS512">
        <v>0</v>
      </c>
      <c r="BT512">
        <v>0</v>
      </c>
      <c r="BU512">
        <v>0</v>
      </c>
      <c r="BV512">
        <v>0</v>
      </c>
      <c r="BW512">
        <v>0</v>
      </c>
      <c r="BX512">
        <v>0</v>
      </c>
      <c r="BY512">
        <v>1</v>
      </c>
      <c r="CD512" t="s">
        <v>132</v>
      </c>
      <c r="CE512">
        <v>0</v>
      </c>
      <c r="CF512" t="s">
        <v>132</v>
      </c>
      <c r="CJ512" t="s">
        <v>132</v>
      </c>
      <c r="CK512" t="s">
        <v>132</v>
      </c>
      <c r="CP512">
        <v>6923</v>
      </c>
      <c r="CQ512">
        <v>0</v>
      </c>
      <c r="CR512">
        <v>0</v>
      </c>
      <c r="CS512">
        <v>0</v>
      </c>
      <c r="CT512">
        <v>0</v>
      </c>
    </row>
    <row r="513" spans="1:98" ht="15" customHeight="1" x14ac:dyDescent="0.2">
      <c r="A513" t="s">
        <v>6150</v>
      </c>
      <c r="B513" s="1" t="s">
        <v>134</v>
      </c>
      <c r="C513">
        <v>3200</v>
      </c>
      <c r="G513" t="s">
        <v>240</v>
      </c>
      <c r="H513" t="s">
        <v>193</v>
      </c>
      <c r="I513" t="s">
        <v>241</v>
      </c>
      <c r="K513">
        <v>-1</v>
      </c>
      <c r="L513" t="s">
        <v>3371</v>
      </c>
      <c r="N513" t="s">
        <v>3387</v>
      </c>
      <c r="O513" t="s">
        <v>3388</v>
      </c>
      <c r="P513">
        <v>79</v>
      </c>
      <c r="Q513" t="s">
        <v>3389</v>
      </c>
      <c r="S513" t="s">
        <v>3390</v>
      </c>
      <c r="T513">
        <v>3</v>
      </c>
      <c r="U513">
        <v>2</v>
      </c>
      <c r="V513">
        <v>3</v>
      </c>
      <c r="Z513" t="s">
        <v>248</v>
      </c>
      <c r="AD513" t="s">
        <v>249</v>
      </c>
      <c r="AF513" t="s">
        <v>6151</v>
      </c>
      <c r="AH513" t="s">
        <v>202</v>
      </c>
      <c r="AI513" t="s">
        <v>202</v>
      </c>
      <c r="AJ513" t="s">
        <v>6152</v>
      </c>
      <c r="AO513" t="s">
        <v>6153</v>
      </c>
      <c r="AQ513">
        <v>9</v>
      </c>
      <c r="AR513">
        <v>16</v>
      </c>
      <c r="AS513">
        <v>25</v>
      </c>
      <c r="AY513" t="s">
        <v>298</v>
      </c>
      <c r="AZ513" t="s">
        <v>670</v>
      </c>
      <c r="BA513" t="s">
        <v>277</v>
      </c>
      <c r="BB513" t="s">
        <v>6154</v>
      </c>
      <c r="BD513" t="s">
        <v>6125</v>
      </c>
      <c r="BE513">
        <v>0</v>
      </c>
      <c r="BF513" t="s">
        <v>6155</v>
      </c>
      <c r="BG513" t="s">
        <v>6156</v>
      </c>
      <c r="BH513" t="s">
        <v>6157</v>
      </c>
      <c r="BS513">
        <v>0</v>
      </c>
      <c r="BT513">
        <v>0</v>
      </c>
      <c r="BU513">
        <v>0</v>
      </c>
      <c r="BV513">
        <v>0</v>
      </c>
      <c r="BW513">
        <v>0</v>
      </c>
      <c r="BX513">
        <v>0</v>
      </c>
      <c r="BY513">
        <v>0</v>
      </c>
      <c r="CD513" t="s">
        <v>131</v>
      </c>
      <c r="CE513">
        <v>0</v>
      </c>
      <c r="CJ513" t="s">
        <v>132</v>
      </c>
      <c r="CP513">
        <v>504</v>
      </c>
      <c r="CQ513">
        <v>0</v>
      </c>
      <c r="CR513">
        <v>0</v>
      </c>
      <c r="CS513">
        <v>0</v>
      </c>
      <c r="CT513">
        <v>0</v>
      </c>
    </row>
    <row r="514" spans="1:98" ht="15" customHeight="1" x14ac:dyDescent="0.2">
      <c r="A514" t="s">
        <v>16161</v>
      </c>
      <c r="B514" s="1" t="s">
        <v>192</v>
      </c>
      <c r="C514">
        <v>76800</v>
      </c>
      <c r="G514" t="s">
        <v>575</v>
      </c>
      <c r="H514" t="s">
        <v>193</v>
      </c>
      <c r="I514" t="s">
        <v>1555</v>
      </c>
      <c r="K514">
        <v>9</v>
      </c>
      <c r="L514" t="s">
        <v>16162</v>
      </c>
      <c r="M514" t="s">
        <v>16163</v>
      </c>
      <c r="N514" t="s">
        <v>16164</v>
      </c>
      <c r="O514" t="s">
        <v>16165</v>
      </c>
      <c r="P514">
        <v>209</v>
      </c>
      <c r="Q514" t="s">
        <v>16166</v>
      </c>
      <c r="R514" t="s">
        <v>3695</v>
      </c>
      <c r="S514" t="s">
        <v>16167</v>
      </c>
      <c r="T514">
        <v>12</v>
      </c>
      <c r="U514">
        <v>12</v>
      </c>
      <c r="V514">
        <v>15</v>
      </c>
      <c r="X514" t="s">
        <v>3173</v>
      </c>
      <c r="Y514" t="s">
        <v>1540</v>
      </c>
      <c r="Z514" t="s">
        <v>16168</v>
      </c>
      <c r="AD514" t="s">
        <v>249</v>
      </c>
      <c r="AF514" t="s">
        <v>16169</v>
      </c>
      <c r="AH514" t="s">
        <v>202</v>
      </c>
      <c r="AI514" t="s">
        <v>202</v>
      </c>
      <c r="AJ514" t="s">
        <v>16170</v>
      </c>
      <c r="AO514" t="s">
        <v>16171</v>
      </c>
      <c r="AQ514">
        <v>16</v>
      </c>
      <c r="AR514">
        <v>28</v>
      </c>
      <c r="AS514">
        <v>43</v>
      </c>
      <c r="AT514" t="s">
        <v>16172</v>
      </c>
      <c r="AU514" t="s">
        <v>16173</v>
      </c>
      <c r="AW514" t="s">
        <v>647</v>
      </c>
      <c r="AX514" t="s">
        <v>16174</v>
      </c>
      <c r="AY514" t="s">
        <v>3178</v>
      </c>
      <c r="AZ514" t="s">
        <v>1240</v>
      </c>
      <c r="BA514" t="s">
        <v>255</v>
      </c>
      <c r="BB514" t="s">
        <v>16175</v>
      </c>
      <c r="BD514" t="s">
        <v>14619</v>
      </c>
      <c r="BE514">
        <v>0</v>
      </c>
      <c r="BF514" t="s">
        <v>16176</v>
      </c>
      <c r="BG514" t="s">
        <v>16177</v>
      </c>
      <c r="BH514" t="s">
        <v>16178</v>
      </c>
      <c r="BL514" t="s">
        <v>132</v>
      </c>
      <c r="BM514" t="s">
        <v>132</v>
      </c>
      <c r="BN514" t="s">
        <v>132</v>
      </c>
      <c r="BS514">
        <v>0</v>
      </c>
      <c r="BT514">
        <v>0</v>
      </c>
      <c r="BU514">
        <v>0</v>
      </c>
      <c r="BV514">
        <v>0</v>
      </c>
      <c r="BW514">
        <v>0</v>
      </c>
      <c r="BX514">
        <v>0</v>
      </c>
      <c r="BY514">
        <v>1</v>
      </c>
      <c r="CB514" t="s">
        <v>132</v>
      </c>
      <c r="CD514" t="s">
        <v>131</v>
      </c>
      <c r="CE514">
        <v>0</v>
      </c>
      <c r="CJ514" t="s">
        <v>132</v>
      </c>
      <c r="CP514">
        <v>2056</v>
      </c>
      <c r="CQ514">
        <v>0</v>
      </c>
      <c r="CR514">
        <v>0</v>
      </c>
      <c r="CS514">
        <v>0</v>
      </c>
      <c r="CT514">
        <v>0</v>
      </c>
    </row>
    <row r="515" spans="1:98" ht="15" customHeight="1" x14ac:dyDescent="0.2">
      <c r="A515" t="s">
        <v>25195</v>
      </c>
      <c r="B515" s="1" t="s">
        <v>99</v>
      </c>
      <c r="C515">
        <v>200</v>
      </c>
      <c r="G515" t="s">
        <v>240</v>
      </c>
      <c r="H515" t="s">
        <v>102</v>
      </c>
      <c r="I515" t="s">
        <v>1555</v>
      </c>
      <c r="K515">
        <v>0</v>
      </c>
      <c r="L515" t="s">
        <v>618</v>
      </c>
      <c r="N515" t="s">
        <v>5603</v>
      </c>
      <c r="O515" t="s">
        <v>5604</v>
      </c>
      <c r="P515">
        <v>7</v>
      </c>
      <c r="Q515" t="s">
        <v>108</v>
      </c>
      <c r="S515" t="s">
        <v>25196</v>
      </c>
      <c r="T515">
        <v>0</v>
      </c>
      <c r="U515">
        <v>0</v>
      </c>
      <c r="V515">
        <v>2</v>
      </c>
      <c r="Y515" t="s">
        <v>5607</v>
      </c>
      <c r="Z515" t="s">
        <v>3160</v>
      </c>
      <c r="AD515" t="s">
        <v>249</v>
      </c>
      <c r="AE515" t="s">
        <v>9476</v>
      </c>
      <c r="AF515" t="s">
        <v>25197</v>
      </c>
      <c r="AH515" t="s">
        <v>114</v>
      </c>
      <c r="AI515" t="s">
        <v>114</v>
      </c>
      <c r="AJ515" t="s">
        <v>25198</v>
      </c>
      <c r="AK515" t="s">
        <v>25199</v>
      </c>
      <c r="AO515" t="s">
        <v>25200</v>
      </c>
      <c r="AQ515">
        <v>0</v>
      </c>
      <c r="AR515">
        <v>3</v>
      </c>
      <c r="AS515">
        <v>13</v>
      </c>
      <c r="AT515" t="s">
        <v>295</v>
      </c>
      <c r="AX515" t="s">
        <v>25201</v>
      </c>
      <c r="AY515" t="s">
        <v>298</v>
      </c>
      <c r="AZ515" t="s">
        <v>14701</v>
      </c>
      <c r="BA515" t="s">
        <v>255</v>
      </c>
      <c r="BB515" t="s">
        <v>25202</v>
      </c>
      <c r="BC515" t="s">
        <v>25203</v>
      </c>
      <c r="BD515" t="s">
        <v>24172</v>
      </c>
      <c r="BE515">
        <v>1</v>
      </c>
      <c r="BF515" t="s">
        <v>25204</v>
      </c>
      <c r="BG515" t="s">
        <v>25205</v>
      </c>
      <c r="BH515" t="s">
        <v>25206</v>
      </c>
      <c r="BI515" t="s">
        <v>132</v>
      </c>
      <c r="BK515" t="s">
        <v>132</v>
      </c>
      <c r="BS515">
        <v>0</v>
      </c>
      <c r="BT515">
        <v>0</v>
      </c>
      <c r="BU515">
        <v>0</v>
      </c>
      <c r="BV515">
        <v>0</v>
      </c>
      <c r="BW515">
        <v>0</v>
      </c>
      <c r="BX515">
        <v>0</v>
      </c>
      <c r="BY515">
        <v>1</v>
      </c>
      <c r="CD515" t="s">
        <v>131</v>
      </c>
      <c r="CE515">
        <v>0</v>
      </c>
      <c r="CJ515" t="s">
        <v>132</v>
      </c>
      <c r="CK515" t="s">
        <v>132</v>
      </c>
      <c r="CP515">
        <v>5202</v>
      </c>
      <c r="CQ515">
        <v>0</v>
      </c>
      <c r="CR515">
        <v>0</v>
      </c>
      <c r="CS515">
        <v>0</v>
      </c>
      <c r="CT515">
        <v>0</v>
      </c>
    </row>
    <row r="516" spans="1:98" ht="15" customHeight="1" x14ac:dyDescent="0.2">
      <c r="A516" t="s">
        <v>3071</v>
      </c>
      <c r="B516" s="1" t="s">
        <v>633</v>
      </c>
      <c r="C516">
        <v>4800</v>
      </c>
      <c r="G516" t="s">
        <v>135</v>
      </c>
      <c r="H516" t="s">
        <v>193</v>
      </c>
      <c r="I516" t="s">
        <v>103</v>
      </c>
      <c r="J516" t="s">
        <v>3072</v>
      </c>
      <c r="K516">
        <v>7</v>
      </c>
      <c r="L516" t="s">
        <v>3073</v>
      </c>
      <c r="N516" t="s">
        <v>3074</v>
      </c>
      <c r="O516" t="s">
        <v>3075</v>
      </c>
      <c r="P516">
        <v>95</v>
      </c>
      <c r="Q516" t="s">
        <v>2538</v>
      </c>
      <c r="S516" t="s">
        <v>3076</v>
      </c>
      <c r="T516">
        <v>7</v>
      </c>
      <c r="U516">
        <v>10</v>
      </c>
      <c r="V516">
        <v>9</v>
      </c>
      <c r="Z516" t="s">
        <v>3077</v>
      </c>
      <c r="AD516" t="s">
        <v>3078</v>
      </c>
      <c r="AF516" t="s">
        <v>3079</v>
      </c>
      <c r="AH516" t="s">
        <v>202</v>
      </c>
      <c r="AI516" t="s">
        <v>202</v>
      </c>
      <c r="AJ516" t="s">
        <v>3080</v>
      </c>
      <c r="AK516" t="s">
        <v>3081</v>
      </c>
      <c r="AO516" t="s">
        <v>3082</v>
      </c>
      <c r="AQ516">
        <v>10</v>
      </c>
      <c r="AR516">
        <v>17</v>
      </c>
      <c r="AS516">
        <v>31</v>
      </c>
      <c r="AT516" t="s">
        <v>3083</v>
      </c>
      <c r="AU516" t="s">
        <v>3084</v>
      </c>
      <c r="AW516" t="s">
        <v>3085</v>
      </c>
      <c r="AX516" t="s">
        <v>3086</v>
      </c>
      <c r="AY516" t="s">
        <v>2652</v>
      </c>
      <c r="AZ516" t="s">
        <v>3087</v>
      </c>
      <c r="BA516" t="s">
        <v>3088</v>
      </c>
      <c r="BB516" t="s">
        <v>3089</v>
      </c>
      <c r="BC516" t="s">
        <v>3067</v>
      </c>
      <c r="BD516" t="s">
        <v>128</v>
      </c>
      <c r="BE516">
        <v>0</v>
      </c>
      <c r="BF516" t="s">
        <v>3090</v>
      </c>
      <c r="BG516" t="s">
        <v>3091</v>
      </c>
      <c r="BH516" t="s">
        <v>3092</v>
      </c>
      <c r="BQ516" t="s">
        <v>3093</v>
      </c>
      <c r="BS516">
        <v>0</v>
      </c>
      <c r="BT516">
        <v>0</v>
      </c>
      <c r="BU516">
        <v>1</v>
      </c>
      <c r="BV516">
        <v>0</v>
      </c>
      <c r="BW516">
        <v>0</v>
      </c>
      <c r="BX516">
        <v>0</v>
      </c>
      <c r="BY516">
        <v>1</v>
      </c>
      <c r="CD516" t="s">
        <v>131</v>
      </c>
      <c r="CE516">
        <v>0</v>
      </c>
      <c r="CJ516" t="s">
        <v>132</v>
      </c>
      <c r="CO516" t="str">
        <f>HYPERLINK("http://www.d20pfsrd.com/bestiary/monster-listings/outsiders/genie/efreeti","Genie, Efreeti")</f>
        <v>Genie, Efreeti</v>
      </c>
      <c r="CP516">
        <v>199</v>
      </c>
      <c r="CQ516">
        <v>0</v>
      </c>
      <c r="CR516">
        <v>0</v>
      </c>
      <c r="CS516">
        <v>0</v>
      </c>
      <c r="CT516">
        <v>0</v>
      </c>
    </row>
    <row r="517" spans="1:98" ht="15" customHeight="1" x14ac:dyDescent="0.2">
      <c r="A517" t="s">
        <v>25207</v>
      </c>
      <c r="B517" s="1" t="s">
        <v>574</v>
      </c>
      <c r="C517">
        <v>9600</v>
      </c>
      <c r="G517" t="s">
        <v>923</v>
      </c>
      <c r="H517" t="s">
        <v>102</v>
      </c>
      <c r="I517" t="s">
        <v>103</v>
      </c>
      <c r="J517" t="s">
        <v>1556</v>
      </c>
      <c r="K517">
        <v>7</v>
      </c>
      <c r="L517" t="s">
        <v>25208</v>
      </c>
      <c r="N517" t="s">
        <v>7635</v>
      </c>
      <c r="O517" t="s">
        <v>25209</v>
      </c>
      <c r="P517">
        <v>123</v>
      </c>
      <c r="Q517" t="s">
        <v>2550</v>
      </c>
      <c r="R517" t="s">
        <v>3695</v>
      </c>
      <c r="S517" t="s">
        <v>6489</v>
      </c>
      <c r="T517">
        <v>12</v>
      </c>
      <c r="U517">
        <v>11</v>
      </c>
      <c r="V517">
        <v>8</v>
      </c>
      <c r="X517" t="s">
        <v>3914</v>
      </c>
      <c r="Y517" t="s">
        <v>11237</v>
      </c>
      <c r="Z517" t="s">
        <v>25210</v>
      </c>
      <c r="AA517" t="s">
        <v>10866</v>
      </c>
      <c r="AB517">
        <v>21</v>
      </c>
      <c r="AD517" t="s">
        <v>249</v>
      </c>
      <c r="AF517" t="s">
        <v>25211</v>
      </c>
      <c r="AG517" t="s">
        <v>25212</v>
      </c>
      <c r="AH517" t="s">
        <v>114</v>
      </c>
      <c r="AI517" t="s">
        <v>114</v>
      </c>
      <c r="AJ517" t="s">
        <v>25213</v>
      </c>
      <c r="AK517" t="s">
        <v>25214</v>
      </c>
      <c r="AO517" t="s">
        <v>25215</v>
      </c>
      <c r="AQ517">
        <v>13</v>
      </c>
      <c r="AR517">
        <v>17</v>
      </c>
      <c r="AS517">
        <v>30</v>
      </c>
      <c r="AT517" t="s">
        <v>25216</v>
      </c>
      <c r="AU517" t="s">
        <v>25217</v>
      </c>
      <c r="AW517" t="s">
        <v>4286</v>
      </c>
      <c r="AX517" t="s">
        <v>25218</v>
      </c>
      <c r="AY517" t="s">
        <v>298</v>
      </c>
      <c r="AZ517" t="s">
        <v>25219</v>
      </c>
      <c r="BA517" t="s">
        <v>25220</v>
      </c>
      <c r="BB517" t="s">
        <v>25221</v>
      </c>
      <c r="BD517" t="s">
        <v>24172</v>
      </c>
      <c r="BE517">
        <v>0</v>
      </c>
      <c r="BF517" t="s">
        <v>25222</v>
      </c>
      <c r="BG517" t="s">
        <v>25223</v>
      </c>
      <c r="BH517" t="s">
        <v>25224</v>
      </c>
      <c r="BI517" t="s">
        <v>132</v>
      </c>
      <c r="BK517" t="s">
        <v>132</v>
      </c>
      <c r="BS517">
        <v>0</v>
      </c>
      <c r="BT517">
        <v>0</v>
      </c>
      <c r="BU517">
        <v>0</v>
      </c>
      <c r="BV517">
        <v>0</v>
      </c>
      <c r="BW517">
        <v>0</v>
      </c>
      <c r="BX517">
        <v>0</v>
      </c>
      <c r="BY517">
        <v>1</v>
      </c>
      <c r="CD517" t="s">
        <v>131</v>
      </c>
      <c r="CE517">
        <v>0</v>
      </c>
      <c r="CF517" t="s">
        <v>132</v>
      </c>
      <c r="CJ517" t="s">
        <v>132</v>
      </c>
      <c r="CK517" t="s">
        <v>132</v>
      </c>
      <c r="CP517">
        <v>5203</v>
      </c>
      <c r="CQ517">
        <v>0</v>
      </c>
      <c r="CR517">
        <v>0</v>
      </c>
      <c r="CS517">
        <v>0</v>
      </c>
      <c r="CT517">
        <v>0</v>
      </c>
    </row>
    <row r="518" spans="1:98" ht="15" customHeight="1" x14ac:dyDescent="0.2">
      <c r="A518" t="s">
        <v>1624</v>
      </c>
      <c r="B518" s="1" t="s">
        <v>134</v>
      </c>
      <c r="C518">
        <v>3200</v>
      </c>
      <c r="G518" t="s">
        <v>240</v>
      </c>
      <c r="H518" t="s">
        <v>136</v>
      </c>
      <c r="I518" t="s">
        <v>332</v>
      </c>
      <c r="K518">
        <v>2</v>
      </c>
      <c r="L518" t="s">
        <v>1576</v>
      </c>
      <c r="N518" t="s">
        <v>1625</v>
      </c>
      <c r="O518" t="s">
        <v>1626</v>
      </c>
      <c r="P518">
        <v>105</v>
      </c>
      <c r="Q518" t="s">
        <v>658</v>
      </c>
      <c r="S518" t="s">
        <v>1627</v>
      </c>
      <c r="T518">
        <v>14</v>
      </c>
      <c r="U518">
        <v>9</v>
      </c>
      <c r="V518">
        <v>6</v>
      </c>
      <c r="AD518" t="s">
        <v>1628</v>
      </c>
      <c r="AF518" t="s">
        <v>1629</v>
      </c>
      <c r="AH518" t="s">
        <v>147</v>
      </c>
      <c r="AI518" t="s">
        <v>496</v>
      </c>
      <c r="AO518" t="s">
        <v>1630</v>
      </c>
      <c r="AQ518">
        <v>7</v>
      </c>
      <c r="AR518">
        <v>17</v>
      </c>
      <c r="AS518" t="s">
        <v>1631</v>
      </c>
      <c r="AT518" t="s">
        <v>1632</v>
      </c>
      <c r="AU518" t="s">
        <v>1633</v>
      </c>
      <c r="AY518" t="s">
        <v>1634</v>
      </c>
      <c r="AZ518" t="s">
        <v>1635</v>
      </c>
      <c r="BA518" t="s">
        <v>255</v>
      </c>
      <c r="BB518" t="s">
        <v>1636</v>
      </c>
      <c r="BC518" t="s">
        <v>1589</v>
      </c>
      <c r="BD518" t="s">
        <v>128</v>
      </c>
      <c r="BE518">
        <v>0</v>
      </c>
      <c r="BG518" t="s">
        <v>1637</v>
      </c>
      <c r="BH518" t="s">
        <v>1638</v>
      </c>
      <c r="BS518">
        <v>0</v>
      </c>
      <c r="BT518">
        <v>0</v>
      </c>
      <c r="BU518">
        <v>0</v>
      </c>
      <c r="BV518">
        <v>0</v>
      </c>
      <c r="BW518">
        <v>0</v>
      </c>
      <c r="BX518">
        <v>1</v>
      </c>
      <c r="BY518">
        <v>1</v>
      </c>
      <c r="CD518" t="s">
        <v>131</v>
      </c>
      <c r="CE518">
        <v>0</v>
      </c>
      <c r="CJ518" t="s">
        <v>132</v>
      </c>
      <c r="CO518" t="str">
        <f>HYPERLINK("http://www.d20pfsrd.com/bestiary/monster-listings/animals/dinosaur/elasmosaurus","Dinosaurus, Elasmosaurus")</f>
        <v>Dinosaurus, Elasmosaurus</v>
      </c>
      <c r="CP518">
        <v>101</v>
      </c>
      <c r="CQ518">
        <v>0</v>
      </c>
      <c r="CR518">
        <v>0</v>
      </c>
      <c r="CS518">
        <v>0</v>
      </c>
      <c r="CT518">
        <v>0</v>
      </c>
    </row>
    <row r="519" spans="1:98" ht="15" customHeight="1" x14ac:dyDescent="0.2">
      <c r="A519" t="s">
        <v>2558</v>
      </c>
      <c r="B519" s="1" t="s">
        <v>1223</v>
      </c>
      <c r="C519">
        <v>12800</v>
      </c>
      <c r="G519" t="s">
        <v>240</v>
      </c>
      <c r="H519" t="s">
        <v>136</v>
      </c>
      <c r="I519" t="s">
        <v>103</v>
      </c>
      <c r="J519" t="s">
        <v>2492</v>
      </c>
      <c r="K519">
        <v>15</v>
      </c>
      <c r="L519" t="s">
        <v>903</v>
      </c>
      <c r="N519" t="s">
        <v>2559</v>
      </c>
      <c r="O519" t="s">
        <v>2560</v>
      </c>
      <c r="P519">
        <v>152</v>
      </c>
      <c r="Q519" t="s">
        <v>2561</v>
      </c>
      <c r="S519" t="s">
        <v>2562</v>
      </c>
      <c r="T519">
        <v>14</v>
      </c>
      <c r="U519">
        <v>21</v>
      </c>
      <c r="V519">
        <v>7</v>
      </c>
      <c r="X519" t="s">
        <v>2496</v>
      </c>
      <c r="Y519" t="s">
        <v>2563</v>
      </c>
      <c r="Z519" t="s">
        <v>2497</v>
      </c>
      <c r="AD519" t="s">
        <v>2498</v>
      </c>
      <c r="AF519" t="s">
        <v>2564</v>
      </c>
      <c r="AH519" t="s">
        <v>147</v>
      </c>
      <c r="AI519" t="s">
        <v>147</v>
      </c>
      <c r="AJ519" t="s">
        <v>2565</v>
      </c>
      <c r="AO519" t="s">
        <v>2566</v>
      </c>
      <c r="AQ519">
        <v>16</v>
      </c>
      <c r="AR519">
        <v>27</v>
      </c>
      <c r="AS519">
        <v>49</v>
      </c>
      <c r="AT519" t="s">
        <v>2567</v>
      </c>
      <c r="AU519" t="s">
        <v>2568</v>
      </c>
      <c r="AW519" t="s">
        <v>2504</v>
      </c>
      <c r="AY519" t="s">
        <v>2505</v>
      </c>
      <c r="AZ519" t="s">
        <v>1158</v>
      </c>
      <c r="BA519" t="s">
        <v>255</v>
      </c>
      <c r="BB519" t="s">
        <v>2506</v>
      </c>
      <c r="BC519" t="s">
        <v>2507</v>
      </c>
      <c r="BD519" t="s">
        <v>128</v>
      </c>
      <c r="BE519">
        <v>0</v>
      </c>
      <c r="BF519" t="s">
        <v>2508</v>
      </c>
      <c r="BG519" t="s">
        <v>2509</v>
      </c>
      <c r="BH519" t="s">
        <v>2569</v>
      </c>
      <c r="BS519">
        <v>0</v>
      </c>
      <c r="BT519">
        <v>0</v>
      </c>
      <c r="BU519">
        <v>1</v>
      </c>
      <c r="BV519">
        <v>0</v>
      </c>
      <c r="BW519">
        <v>0</v>
      </c>
      <c r="BX519">
        <v>0</v>
      </c>
      <c r="BY519">
        <v>0</v>
      </c>
      <c r="CD519" t="s">
        <v>131</v>
      </c>
      <c r="CE519">
        <v>0</v>
      </c>
      <c r="CJ519" t="s">
        <v>132</v>
      </c>
      <c r="CO519" t="str">
        <f>HYPERLINK("http://www.d20pfsrd.com/bestiary/monster-listings/outsiders/elemental/air","Elder Air Elemental")</f>
        <v>Elder Air Elemental</v>
      </c>
      <c r="CP519">
        <v>159</v>
      </c>
      <c r="CQ519">
        <v>0</v>
      </c>
      <c r="CR519">
        <v>0</v>
      </c>
      <c r="CS519">
        <v>0</v>
      </c>
      <c r="CT519">
        <v>0</v>
      </c>
    </row>
    <row r="520" spans="1:98" ht="15" customHeight="1" x14ac:dyDescent="0.2">
      <c r="A520" t="s">
        <v>2628</v>
      </c>
      <c r="B520" s="1" t="s">
        <v>1223</v>
      </c>
      <c r="C520">
        <v>12800</v>
      </c>
      <c r="G520" t="s">
        <v>240</v>
      </c>
      <c r="H520" t="s">
        <v>136</v>
      </c>
      <c r="I520" t="s">
        <v>103</v>
      </c>
      <c r="J520" t="s">
        <v>2571</v>
      </c>
      <c r="K520">
        <v>-1</v>
      </c>
      <c r="L520" t="s">
        <v>2629</v>
      </c>
      <c r="N520" t="s">
        <v>2630</v>
      </c>
      <c r="O520" t="s">
        <v>2631</v>
      </c>
      <c r="P520">
        <v>168</v>
      </c>
      <c r="Q520" t="s">
        <v>2632</v>
      </c>
      <c r="S520" t="s">
        <v>2633</v>
      </c>
      <c r="T520">
        <v>15</v>
      </c>
      <c r="U520">
        <v>4</v>
      </c>
      <c r="V520">
        <v>10</v>
      </c>
      <c r="Y520" t="s">
        <v>2563</v>
      </c>
      <c r="Z520" t="s">
        <v>2497</v>
      </c>
      <c r="AD520" t="s">
        <v>5552</v>
      </c>
      <c r="AE520" t="s">
        <v>5553</v>
      </c>
      <c r="AF520" t="s">
        <v>2634</v>
      </c>
      <c r="AH520" t="s">
        <v>147</v>
      </c>
      <c r="AI520" t="s">
        <v>147</v>
      </c>
      <c r="AJ520" t="s">
        <v>2577</v>
      </c>
      <c r="AO520" t="s">
        <v>2635</v>
      </c>
      <c r="AQ520">
        <v>16</v>
      </c>
      <c r="AR520">
        <v>30</v>
      </c>
      <c r="AS520">
        <v>39</v>
      </c>
      <c r="AT520" t="s">
        <v>2636</v>
      </c>
      <c r="AU520" t="s">
        <v>2637</v>
      </c>
      <c r="AW520" t="s">
        <v>2581</v>
      </c>
      <c r="AY520" t="s">
        <v>2582</v>
      </c>
      <c r="AZ520" t="s">
        <v>1158</v>
      </c>
      <c r="BA520" t="s">
        <v>255</v>
      </c>
      <c r="BB520" t="s">
        <v>2583</v>
      </c>
      <c r="BC520" t="s">
        <v>2507</v>
      </c>
      <c r="BD520" t="s">
        <v>128</v>
      </c>
      <c r="BE520">
        <v>0</v>
      </c>
      <c r="BF520" t="s">
        <v>2584</v>
      </c>
      <c r="BG520" t="s">
        <v>2585</v>
      </c>
      <c r="BH520" t="s">
        <v>2638</v>
      </c>
      <c r="BS520">
        <v>0</v>
      </c>
      <c r="BT520">
        <v>0</v>
      </c>
      <c r="BU520">
        <v>0</v>
      </c>
      <c r="BV520">
        <v>0</v>
      </c>
      <c r="BW520">
        <v>1</v>
      </c>
      <c r="BX520">
        <v>0</v>
      </c>
      <c r="BY520">
        <v>1</v>
      </c>
      <c r="CD520" t="s">
        <v>131</v>
      </c>
      <c r="CE520">
        <v>0</v>
      </c>
      <c r="CJ520" t="s">
        <v>132</v>
      </c>
      <c r="CO520" t="str">
        <f>HYPERLINK("http://www.d20pfsrd.com/bestiary/monster-listings/outsiders/elemental/earth","Elder Earth Elemental")</f>
        <v>Elder Earth Elemental</v>
      </c>
      <c r="CP520">
        <v>165</v>
      </c>
      <c r="CQ520">
        <v>0</v>
      </c>
      <c r="CR520">
        <v>0</v>
      </c>
      <c r="CS520">
        <v>0</v>
      </c>
      <c r="CT520">
        <v>0</v>
      </c>
    </row>
    <row r="521" spans="1:98" ht="15" customHeight="1" x14ac:dyDescent="0.2">
      <c r="A521" t="s">
        <v>2697</v>
      </c>
      <c r="B521" s="1" t="s">
        <v>1223</v>
      </c>
      <c r="C521">
        <v>12800</v>
      </c>
      <c r="G521" t="s">
        <v>240</v>
      </c>
      <c r="H521" t="s">
        <v>136</v>
      </c>
      <c r="I521" t="s">
        <v>103</v>
      </c>
      <c r="J521" t="s">
        <v>2640</v>
      </c>
      <c r="K521">
        <v>13</v>
      </c>
      <c r="L521" t="s">
        <v>903</v>
      </c>
      <c r="N521" t="s">
        <v>2698</v>
      </c>
      <c r="O521" t="s">
        <v>2699</v>
      </c>
      <c r="P521">
        <v>152</v>
      </c>
      <c r="Q521" t="s">
        <v>2561</v>
      </c>
      <c r="S521" t="s">
        <v>2700</v>
      </c>
      <c r="T521">
        <v>14</v>
      </c>
      <c r="U521">
        <v>19</v>
      </c>
      <c r="V521">
        <v>7</v>
      </c>
      <c r="Y521" t="s">
        <v>2563</v>
      </c>
      <c r="Z521" t="s">
        <v>2645</v>
      </c>
      <c r="AC521" t="s">
        <v>1961</v>
      </c>
      <c r="AD521" t="s">
        <v>1614</v>
      </c>
      <c r="AF521" t="s">
        <v>2701</v>
      </c>
      <c r="AH521" t="s">
        <v>147</v>
      </c>
      <c r="AI521" t="s">
        <v>147</v>
      </c>
      <c r="AJ521" t="s">
        <v>2702</v>
      </c>
      <c r="AO521" t="s">
        <v>2703</v>
      </c>
      <c r="AQ521">
        <v>16</v>
      </c>
      <c r="AR521">
        <v>26</v>
      </c>
      <c r="AS521">
        <v>46</v>
      </c>
      <c r="AT521" t="s">
        <v>2704</v>
      </c>
      <c r="AU521" t="s">
        <v>2705</v>
      </c>
      <c r="AW521" t="s">
        <v>2651</v>
      </c>
      <c r="AY521" t="s">
        <v>2652</v>
      </c>
      <c r="AZ521" t="s">
        <v>1158</v>
      </c>
      <c r="BA521" t="s">
        <v>255</v>
      </c>
      <c r="BB521" t="s">
        <v>2653</v>
      </c>
      <c r="BC521" t="s">
        <v>2507</v>
      </c>
      <c r="BD521" t="s">
        <v>128</v>
      </c>
      <c r="BE521">
        <v>0</v>
      </c>
      <c r="BG521" t="s">
        <v>2654</v>
      </c>
      <c r="BH521" t="s">
        <v>2706</v>
      </c>
      <c r="BS521">
        <v>0</v>
      </c>
      <c r="BT521">
        <v>0</v>
      </c>
      <c r="BU521">
        <v>0</v>
      </c>
      <c r="BV521">
        <v>0</v>
      </c>
      <c r="BW521">
        <v>0</v>
      </c>
      <c r="BX521">
        <v>0</v>
      </c>
      <c r="BY521">
        <v>1</v>
      </c>
      <c r="CD521" t="s">
        <v>131</v>
      </c>
      <c r="CE521">
        <v>0</v>
      </c>
      <c r="CJ521" t="s">
        <v>132</v>
      </c>
      <c r="CO521" t="str">
        <f>HYPERLINK("http://www.d20pfsrd.com/bestiary/monster-listings/outsiders/elemental/fire","Elder Fire Elemental")</f>
        <v>Elder Fire Elemental</v>
      </c>
      <c r="CP521">
        <v>171</v>
      </c>
      <c r="CQ521">
        <v>0</v>
      </c>
      <c r="CR521">
        <v>0</v>
      </c>
      <c r="CS521">
        <v>0</v>
      </c>
      <c r="CT521">
        <v>0</v>
      </c>
    </row>
    <row r="522" spans="1:98" ht="15" customHeight="1" x14ac:dyDescent="0.2">
      <c r="A522" t="s">
        <v>9183</v>
      </c>
      <c r="B522" s="1" t="s">
        <v>1223</v>
      </c>
      <c r="C522">
        <v>12800</v>
      </c>
      <c r="G522" t="s">
        <v>240</v>
      </c>
      <c r="H522" t="s">
        <v>136</v>
      </c>
      <c r="I522" t="s">
        <v>103</v>
      </c>
      <c r="J522" t="s">
        <v>9127</v>
      </c>
      <c r="K522">
        <v>9</v>
      </c>
      <c r="L522" t="s">
        <v>9184</v>
      </c>
      <c r="N522" t="s">
        <v>9185</v>
      </c>
      <c r="O522" t="s">
        <v>9186</v>
      </c>
      <c r="P522">
        <v>152</v>
      </c>
      <c r="Q522" t="s">
        <v>2561</v>
      </c>
      <c r="S522" t="s">
        <v>9187</v>
      </c>
      <c r="T522">
        <v>14</v>
      </c>
      <c r="U522">
        <v>17</v>
      </c>
      <c r="V522">
        <v>5</v>
      </c>
      <c r="Y522" t="s">
        <v>2563</v>
      </c>
      <c r="Z522" t="s">
        <v>9132</v>
      </c>
      <c r="AC522" t="s">
        <v>3438</v>
      </c>
      <c r="AD522" t="s">
        <v>32279</v>
      </c>
      <c r="AF522" t="s">
        <v>9188</v>
      </c>
      <c r="AH522" t="s">
        <v>147</v>
      </c>
      <c r="AI522" t="s">
        <v>147</v>
      </c>
      <c r="AJ522" t="s">
        <v>9189</v>
      </c>
      <c r="AO522" t="s">
        <v>9190</v>
      </c>
      <c r="AQ522">
        <v>16</v>
      </c>
      <c r="AR522">
        <v>28</v>
      </c>
      <c r="AS522" t="s">
        <v>3808</v>
      </c>
      <c r="AT522" t="s">
        <v>9191</v>
      </c>
      <c r="AU522" t="s">
        <v>9192</v>
      </c>
      <c r="AW522" t="s">
        <v>2716</v>
      </c>
      <c r="AX522" t="s">
        <v>9137</v>
      </c>
      <c r="AY522" t="s">
        <v>9138</v>
      </c>
      <c r="AZ522" t="s">
        <v>1158</v>
      </c>
      <c r="BA522" t="s">
        <v>255</v>
      </c>
      <c r="BB522" t="s">
        <v>9139</v>
      </c>
      <c r="BC522" t="s">
        <v>2507</v>
      </c>
      <c r="BD522" t="s">
        <v>7316</v>
      </c>
      <c r="BE522">
        <v>0</v>
      </c>
      <c r="BF522" t="s">
        <v>9140</v>
      </c>
      <c r="BG522" t="s">
        <v>9141</v>
      </c>
      <c r="BH522" t="s">
        <v>9193</v>
      </c>
      <c r="BS522">
        <v>0</v>
      </c>
      <c r="BT522">
        <v>0</v>
      </c>
      <c r="BU522">
        <v>0</v>
      </c>
      <c r="BV522">
        <v>0</v>
      </c>
      <c r="BW522">
        <v>1</v>
      </c>
      <c r="BX522">
        <v>1</v>
      </c>
      <c r="BY522">
        <v>1</v>
      </c>
      <c r="CD522" t="s">
        <v>131</v>
      </c>
      <c r="CE522">
        <v>0</v>
      </c>
      <c r="CJ522" t="s">
        <v>132</v>
      </c>
      <c r="CO522" t="str">
        <f>HYPERLINK("http://www.d20pfsrd.com/bestiary/monster-listings/outsiders/elemental/elemental-ice","Elder Ice Elemental")</f>
        <v>Elder Ice Elemental</v>
      </c>
      <c r="CP522">
        <v>1200</v>
      </c>
      <c r="CQ522">
        <v>0</v>
      </c>
      <c r="CR522">
        <v>0</v>
      </c>
      <c r="CS522">
        <v>0</v>
      </c>
      <c r="CT522">
        <v>0</v>
      </c>
    </row>
    <row r="523" spans="1:98" ht="15" customHeight="1" x14ac:dyDescent="0.2">
      <c r="A523" t="s">
        <v>9240</v>
      </c>
      <c r="B523" s="1" t="s">
        <v>1223</v>
      </c>
      <c r="C523">
        <v>12800</v>
      </c>
      <c r="G523" t="s">
        <v>240</v>
      </c>
      <c r="H523" t="s">
        <v>136</v>
      </c>
      <c r="I523" t="s">
        <v>103</v>
      </c>
      <c r="J523" t="s">
        <v>2492</v>
      </c>
      <c r="K523">
        <v>14</v>
      </c>
      <c r="L523" t="s">
        <v>903</v>
      </c>
      <c r="N523" t="s">
        <v>2548</v>
      </c>
      <c r="O523" t="s">
        <v>2549</v>
      </c>
      <c r="P523">
        <v>136</v>
      </c>
      <c r="Q523" t="s">
        <v>9241</v>
      </c>
      <c r="S523" t="s">
        <v>9242</v>
      </c>
      <c r="T523">
        <v>13</v>
      </c>
      <c r="U523">
        <v>20</v>
      </c>
      <c r="V523">
        <v>7</v>
      </c>
      <c r="Y523" t="s">
        <v>2563</v>
      </c>
      <c r="Z523" t="s">
        <v>9196</v>
      </c>
      <c r="AD523" t="s">
        <v>2498</v>
      </c>
      <c r="AF523" t="s">
        <v>9243</v>
      </c>
      <c r="AH523" t="s">
        <v>147</v>
      </c>
      <c r="AI523" t="s">
        <v>147</v>
      </c>
      <c r="AJ523" t="s">
        <v>9198</v>
      </c>
      <c r="AO523" t="s">
        <v>9244</v>
      </c>
      <c r="AQ523">
        <v>16</v>
      </c>
      <c r="AR523">
        <v>26</v>
      </c>
      <c r="AS523">
        <v>47</v>
      </c>
      <c r="AT523" t="s">
        <v>9245</v>
      </c>
      <c r="AU523" t="s">
        <v>9246</v>
      </c>
      <c r="AW523" t="s">
        <v>2504</v>
      </c>
      <c r="AY523" t="s">
        <v>3063</v>
      </c>
      <c r="AZ523" t="s">
        <v>1158</v>
      </c>
      <c r="BA523" t="s">
        <v>255</v>
      </c>
      <c r="BB523" t="s">
        <v>9201</v>
      </c>
      <c r="BC523" t="s">
        <v>2507</v>
      </c>
      <c r="BD523" t="s">
        <v>7316</v>
      </c>
      <c r="BE523">
        <v>0</v>
      </c>
      <c r="BF523" t="s">
        <v>9202</v>
      </c>
      <c r="BG523" t="s">
        <v>9203</v>
      </c>
      <c r="BH523" t="s">
        <v>9247</v>
      </c>
      <c r="BS523">
        <v>0</v>
      </c>
      <c r="BT523">
        <v>0</v>
      </c>
      <c r="BU523">
        <v>1</v>
      </c>
      <c r="BV523">
        <v>0</v>
      </c>
      <c r="BW523">
        <v>0</v>
      </c>
      <c r="BX523">
        <v>0</v>
      </c>
      <c r="BY523">
        <v>0</v>
      </c>
      <c r="CD523" t="s">
        <v>131</v>
      </c>
      <c r="CE523">
        <v>0</v>
      </c>
      <c r="CJ523" t="s">
        <v>132</v>
      </c>
      <c r="CO523" t="str">
        <f>HYPERLINK("http://www.d20pfsrd.com/bestiary/monster-listings/outsiders/elemental/elemental-lightning","Elder Lightning Elemental")</f>
        <v>Elder Lightning Elemental</v>
      </c>
      <c r="CP523">
        <v>1206</v>
      </c>
      <c r="CQ523">
        <v>0</v>
      </c>
      <c r="CR523">
        <v>0</v>
      </c>
      <c r="CS523">
        <v>0</v>
      </c>
      <c r="CT523">
        <v>0</v>
      </c>
    </row>
    <row r="524" spans="1:98" ht="15" customHeight="1" x14ac:dyDescent="0.2">
      <c r="A524" t="s">
        <v>9296</v>
      </c>
      <c r="B524" s="1" t="s">
        <v>1223</v>
      </c>
      <c r="C524">
        <v>12800</v>
      </c>
      <c r="G524" t="s">
        <v>240</v>
      </c>
      <c r="H524" t="s">
        <v>136</v>
      </c>
      <c r="I524" t="s">
        <v>103</v>
      </c>
      <c r="J524" t="s">
        <v>9249</v>
      </c>
      <c r="K524">
        <v>3</v>
      </c>
      <c r="L524" t="s">
        <v>903</v>
      </c>
      <c r="N524" t="s">
        <v>9297</v>
      </c>
      <c r="O524" t="s">
        <v>9298</v>
      </c>
      <c r="P524">
        <v>152</v>
      </c>
      <c r="Q524" t="s">
        <v>2561</v>
      </c>
      <c r="S524" t="s">
        <v>9299</v>
      </c>
      <c r="T524">
        <v>14</v>
      </c>
      <c r="U524">
        <v>9</v>
      </c>
      <c r="V524">
        <v>5</v>
      </c>
      <c r="Y524" t="s">
        <v>2563</v>
      </c>
      <c r="Z524" t="s">
        <v>9251</v>
      </c>
      <c r="AC524" t="s">
        <v>4565</v>
      </c>
      <c r="AD524" t="s">
        <v>5552</v>
      </c>
      <c r="AE524" t="s">
        <v>9252</v>
      </c>
      <c r="AF524" t="s">
        <v>9300</v>
      </c>
      <c r="AH524" t="s">
        <v>147</v>
      </c>
      <c r="AI524" t="s">
        <v>147</v>
      </c>
      <c r="AJ524" t="s">
        <v>9301</v>
      </c>
      <c r="AO524" t="s">
        <v>9302</v>
      </c>
      <c r="AQ524">
        <v>16</v>
      </c>
      <c r="AR524">
        <v>26</v>
      </c>
      <c r="AS524">
        <v>35</v>
      </c>
      <c r="AT524" t="s">
        <v>9303</v>
      </c>
      <c r="AU524" t="s">
        <v>9304</v>
      </c>
      <c r="AW524" t="s">
        <v>2651</v>
      </c>
      <c r="AY524" t="s">
        <v>2652</v>
      </c>
      <c r="AZ524" t="s">
        <v>1158</v>
      </c>
      <c r="BA524" t="s">
        <v>255</v>
      </c>
      <c r="BB524" t="s">
        <v>9257</v>
      </c>
      <c r="BC524" t="s">
        <v>2507</v>
      </c>
      <c r="BD524" t="s">
        <v>7316</v>
      </c>
      <c r="BE524">
        <v>0</v>
      </c>
      <c r="BF524" t="s">
        <v>9294</v>
      </c>
      <c r="BG524" t="s">
        <v>9259</v>
      </c>
      <c r="BH524" t="s">
        <v>9305</v>
      </c>
      <c r="BS524">
        <v>0</v>
      </c>
      <c r="BT524">
        <v>0</v>
      </c>
      <c r="BU524">
        <v>0</v>
      </c>
      <c r="BV524">
        <v>0</v>
      </c>
      <c r="BW524">
        <v>1</v>
      </c>
      <c r="BX524">
        <v>0</v>
      </c>
      <c r="BY524">
        <v>1</v>
      </c>
      <c r="CD524" t="s">
        <v>131</v>
      </c>
      <c r="CE524">
        <v>0</v>
      </c>
      <c r="CJ524" t="s">
        <v>132</v>
      </c>
      <c r="CO524" t="str">
        <f>HYPERLINK("http://www.d20pfsrd.com/bestiary/monster-listings/outsiders/elemental/elemental-magma","Elder Magma Elemental")</f>
        <v>Elder Magma Elemental</v>
      </c>
      <c r="CP524">
        <v>1212</v>
      </c>
      <c r="CQ524">
        <v>0</v>
      </c>
      <c r="CR524">
        <v>0</v>
      </c>
      <c r="CS524">
        <v>0</v>
      </c>
      <c r="CT524">
        <v>0</v>
      </c>
    </row>
    <row r="525" spans="1:98" ht="15" customHeight="1" x14ac:dyDescent="0.2">
      <c r="A525" t="s">
        <v>9352</v>
      </c>
      <c r="B525" s="1" t="s">
        <v>1223</v>
      </c>
      <c r="C525">
        <v>12800</v>
      </c>
      <c r="G525" t="s">
        <v>240</v>
      </c>
      <c r="H525" t="s">
        <v>136</v>
      </c>
      <c r="I525" t="s">
        <v>103</v>
      </c>
      <c r="J525" t="s">
        <v>9307</v>
      </c>
      <c r="K525">
        <v>5</v>
      </c>
      <c r="L525" t="s">
        <v>9353</v>
      </c>
      <c r="N525" t="s">
        <v>6476</v>
      </c>
      <c r="O525" t="s">
        <v>6477</v>
      </c>
      <c r="P525">
        <v>152</v>
      </c>
      <c r="Q525" t="s">
        <v>2561</v>
      </c>
      <c r="S525" t="s">
        <v>9187</v>
      </c>
      <c r="T525">
        <v>14</v>
      </c>
      <c r="U525">
        <v>17</v>
      </c>
      <c r="V525">
        <v>5</v>
      </c>
      <c r="Y525" t="s">
        <v>2563</v>
      </c>
      <c r="Z525" t="s">
        <v>9309</v>
      </c>
      <c r="AD525" t="s">
        <v>9310</v>
      </c>
      <c r="AE525" t="s">
        <v>9252</v>
      </c>
      <c r="AF525" t="s">
        <v>9354</v>
      </c>
      <c r="AH525" t="s">
        <v>147</v>
      </c>
      <c r="AI525" t="s">
        <v>147</v>
      </c>
      <c r="AJ525" t="s">
        <v>9355</v>
      </c>
      <c r="AO525" t="s">
        <v>9190</v>
      </c>
      <c r="AQ525">
        <v>16</v>
      </c>
      <c r="AR525">
        <v>28</v>
      </c>
      <c r="AS525">
        <v>44</v>
      </c>
      <c r="AT525" t="s">
        <v>9356</v>
      </c>
      <c r="AU525" t="s">
        <v>9357</v>
      </c>
      <c r="AW525" t="s">
        <v>2581</v>
      </c>
      <c r="AY525" t="s">
        <v>9315</v>
      </c>
      <c r="AZ525" t="s">
        <v>1158</v>
      </c>
      <c r="BA525" t="s">
        <v>255</v>
      </c>
      <c r="BB525" t="s">
        <v>9316</v>
      </c>
      <c r="BC525" t="s">
        <v>2507</v>
      </c>
      <c r="BD525" t="s">
        <v>7316</v>
      </c>
      <c r="BE525">
        <v>0</v>
      </c>
      <c r="BF525" t="s">
        <v>9317</v>
      </c>
      <c r="BG525" t="s">
        <v>9318</v>
      </c>
      <c r="BH525" t="s">
        <v>9358</v>
      </c>
      <c r="BS525">
        <v>0</v>
      </c>
      <c r="BT525">
        <v>0</v>
      </c>
      <c r="BU525">
        <v>0</v>
      </c>
      <c r="BV525">
        <v>0</v>
      </c>
      <c r="BW525">
        <v>1</v>
      </c>
      <c r="BX525">
        <v>1</v>
      </c>
      <c r="BY525">
        <v>1</v>
      </c>
      <c r="CD525" t="s">
        <v>131</v>
      </c>
      <c r="CE525">
        <v>0</v>
      </c>
      <c r="CJ525" t="s">
        <v>132</v>
      </c>
      <c r="CO525" t="str">
        <f>HYPERLINK("http://www.d20pfsrd.com/bestiary/monster-listings/outsiders/elemental/elemental-mud","Elder Mud Elemental")</f>
        <v>Elder Mud Elemental</v>
      </c>
      <c r="CP525">
        <v>1218</v>
      </c>
      <c r="CQ525">
        <v>0</v>
      </c>
      <c r="CR525">
        <v>0</v>
      </c>
      <c r="CS525">
        <v>0</v>
      </c>
      <c r="CT525">
        <v>0</v>
      </c>
    </row>
    <row r="526" spans="1:98" ht="15" customHeight="1" x14ac:dyDescent="0.2">
      <c r="A526" t="s">
        <v>19418</v>
      </c>
      <c r="B526" s="1" t="s">
        <v>1137</v>
      </c>
      <c r="C526">
        <v>2400</v>
      </c>
      <c r="G526" t="s">
        <v>240</v>
      </c>
      <c r="H526" t="s">
        <v>136</v>
      </c>
      <c r="I526" t="s">
        <v>432</v>
      </c>
      <c r="K526">
        <v>6</v>
      </c>
      <c r="L526" t="s">
        <v>19419</v>
      </c>
      <c r="N526" t="s">
        <v>15411</v>
      </c>
      <c r="O526" t="s">
        <v>15412</v>
      </c>
      <c r="P526">
        <v>76</v>
      </c>
      <c r="Q526" t="s">
        <v>2329</v>
      </c>
      <c r="S526" t="s">
        <v>19420</v>
      </c>
      <c r="T526">
        <v>10</v>
      </c>
      <c r="U526">
        <v>7</v>
      </c>
      <c r="V526">
        <v>2</v>
      </c>
      <c r="Y526" t="s">
        <v>5607</v>
      </c>
      <c r="Z526" t="s">
        <v>19421</v>
      </c>
      <c r="AD526" t="s">
        <v>202</v>
      </c>
      <c r="AF526" t="s">
        <v>19422</v>
      </c>
      <c r="AH526" t="s">
        <v>147</v>
      </c>
      <c r="AI526" t="s">
        <v>147</v>
      </c>
      <c r="AJ526" t="s">
        <v>19423</v>
      </c>
      <c r="AO526" t="s">
        <v>19424</v>
      </c>
      <c r="AQ526">
        <v>6</v>
      </c>
      <c r="AR526" t="s">
        <v>11126</v>
      </c>
      <c r="AS526">
        <v>25</v>
      </c>
      <c r="AT526" t="s">
        <v>19425</v>
      </c>
      <c r="AU526" t="s">
        <v>14168</v>
      </c>
      <c r="AY526" t="s">
        <v>1605</v>
      </c>
      <c r="AZ526" t="s">
        <v>19413</v>
      </c>
      <c r="BA526" t="s">
        <v>277</v>
      </c>
      <c r="BB526" t="s">
        <v>19414</v>
      </c>
      <c r="BC526" t="s">
        <v>19405</v>
      </c>
      <c r="BD526" t="s">
        <v>19270</v>
      </c>
      <c r="BE526">
        <v>0</v>
      </c>
      <c r="BF526" t="s">
        <v>19426</v>
      </c>
      <c r="BG526" t="s">
        <v>19427</v>
      </c>
      <c r="BH526" t="s">
        <v>19428</v>
      </c>
      <c r="BS526">
        <v>0</v>
      </c>
      <c r="BT526">
        <v>0</v>
      </c>
      <c r="BU526">
        <v>0</v>
      </c>
      <c r="BV526">
        <v>0</v>
      </c>
      <c r="BW526">
        <v>0</v>
      </c>
      <c r="BX526">
        <v>0</v>
      </c>
      <c r="BY526">
        <v>1</v>
      </c>
      <c r="CD526" t="s">
        <v>131</v>
      </c>
      <c r="CE526">
        <v>0</v>
      </c>
      <c r="CJ526" t="s">
        <v>132</v>
      </c>
      <c r="CP526">
        <v>2741</v>
      </c>
      <c r="CQ526">
        <v>0</v>
      </c>
      <c r="CR526">
        <v>0</v>
      </c>
      <c r="CS526">
        <v>0</v>
      </c>
      <c r="CT526">
        <v>0</v>
      </c>
    </row>
    <row r="527" spans="1:98" ht="15" customHeight="1" x14ac:dyDescent="0.2">
      <c r="A527" t="s">
        <v>30099</v>
      </c>
      <c r="B527" s="1" t="s">
        <v>192</v>
      </c>
      <c r="C527">
        <v>76800</v>
      </c>
      <c r="G527" t="s">
        <v>240</v>
      </c>
      <c r="H527" t="s">
        <v>1035</v>
      </c>
      <c r="I527" t="s">
        <v>261</v>
      </c>
      <c r="K527">
        <v>5</v>
      </c>
      <c r="L527" t="s">
        <v>30100</v>
      </c>
      <c r="N527" t="s">
        <v>30101</v>
      </c>
      <c r="O527" t="s">
        <v>30102</v>
      </c>
      <c r="P527">
        <v>241</v>
      </c>
      <c r="Q527" t="s">
        <v>15558</v>
      </c>
      <c r="S527" t="s">
        <v>30103</v>
      </c>
      <c r="T527">
        <v>18</v>
      </c>
      <c r="U527">
        <v>15</v>
      </c>
      <c r="V527">
        <v>19</v>
      </c>
      <c r="X527" t="s">
        <v>30104</v>
      </c>
      <c r="Y527" t="s">
        <v>30105</v>
      </c>
      <c r="Z527" t="s">
        <v>7586</v>
      </c>
      <c r="AB527">
        <v>27</v>
      </c>
      <c r="AD527" t="s">
        <v>17281</v>
      </c>
      <c r="AF527" t="s">
        <v>30106</v>
      </c>
      <c r="AH527" t="s">
        <v>496</v>
      </c>
      <c r="AI527" t="s">
        <v>147</v>
      </c>
      <c r="AJ527" t="s">
        <v>30107</v>
      </c>
      <c r="AK527" t="s">
        <v>30108</v>
      </c>
      <c r="AO527" t="s">
        <v>30109</v>
      </c>
      <c r="AQ527">
        <v>21</v>
      </c>
      <c r="AR527" t="s">
        <v>30110</v>
      </c>
      <c r="AS527" t="s">
        <v>24826</v>
      </c>
      <c r="AT527" t="s">
        <v>30111</v>
      </c>
      <c r="AU527" t="s">
        <v>30112</v>
      </c>
      <c r="AW527" t="s">
        <v>30113</v>
      </c>
      <c r="AX527" t="s">
        <v>30114</v>
      </c>
      <c r="AY527" t="s">
        <v>1866</v>
      </c>
      <c r="AZ527" t="s">
        <v>670</v>
      </c>
      <c r="BA527" t="s">
        <v>426</v>
      </c>
      <c r="BB527" t="s">
        <v>30115</v>
      </c>
      <c r="BC527" t="s">
        <v>18282</v>
      </c>
      <c r="BD527" t="s">
        <v>30035</v>
      </c>
      <c r="BE527">
        <v>0</v>
      </c>
      <c r="BF527" t="s">
        <v>30116</v>
      </c>
      <c r="BG527" t="s">
        <v>30117</v>
      </c>
      <c r="BH527" t="s">
        <v>30118</v>
      </c>
      <c r="BI527" t="s">
        <v>132</v>
      </c>
      <c r="BS527">
        <v>0</v>
      </c>
      <c r="BT527">
        <v>0</v>
      </c>
      <c r="BU527">
        <v>1</v>
      </c>
      <c r="BV527">
        <v>0</v>
      </c>
      <c r="BW527">
        <v>0</v>
      </c>
      <c r="BX527">
        <v>0</v>
      </c>
      <c r="BY527">
        <v>1</v>
      </c>
      <c r="CD527" t="s">
        <v>132</v>
      </c>
      <c r="CE527">
        <v>0</v>
      </c>
      <c r="CF527" t="s">
        <v>132</v>
      </c>
      <c r="CJ527" t="s">
        <v>132</v>
      </c>
      <c r="CK527" t="s">
        <v>132</v>
      </c>
      <c r="CP527">
        <v>6239</v>
      </c>
      <c r="CQ527">
        <v>0</v>
      </c>
      <c r="CR527">
        <v>0</v>
      </c>
      <c r="CS527">
        <v>0</v>
      </c>
      <c r="CT527">
        <v>0</v>
      </c>
    </row>
    <row r="528" spans="1:98" ht="15" customHeight="1" x14ac:dyDescent="0.2">
      <c r="A528" t="s">
        <v>25225</v>
      </c>
      <c r="B528" s="1" t="s">
        <v>306</v>
      </c>
      <c r="C528">
        <v>1600</v>
      </c>
      <c r="G528" t="s">
        <v>3133</v>
      </c>
      <c r="H528" t="s">
        <v>102</v>
      </c>
      <c r="I528" t="s">
        <v>137</v>
      </c>
      <c r="J528" t="s">
        <v>138</v>
      </c>
      <c r="K528">
        <v>2</v>
      </c>
      <c r="L528" t="s">
        <v>25226</v>
      </c>
      <c r="N528" t="s">
        <v>7063</v>
      </c>
      <c r="O528" t="s">
        <v>14568</v>
      </c>
      <c r="P528">
        <v>59</v>
      </c>
      <c r="Q528" t="s">
        <v>3996</v>
      </c>
      <c r="S528" t="s">
        <v>10390</v>
      </c>
      <c r="T528">
        <v>8</v>
      </c>
      <c r="U528">
        <v>4</v>
      </c>
      <c r="V528">
        <v>8</v>
      </c>
      <c r="Z528" t="s">
        <v>3093</v>
      </c>
      <c r="AA528" t="s">
        <v>3003</v>
      </c>
      <c r="AD528" t="s">
        <v>25227</v>
      </c>
      <c r="AF528" t="s">
        <v>25228</v>
      </c>
      <c r="AH528" t="s">
        <v>114</v>
      </c>
      <c r="AI528" t="s">
        <v>114</v>
      </c>
      <c r="AJ528" t="s">
        <v>986</v>
      </c>
      <c r="AO528" t="s">
        <v>25229</v>
      </c>
      <c r="AQ528">
        <v>5</v>
      </c>
      <c r="AR528" t="s">
        <v>271</v>
      </c>
      <c r="AS528" t="s">
        <v>443</v>
      </c>
      <c r="AT528" t="s">
        <v>25230</v>
      </c>
      <c r="AU528" t="s">
        <v>25231</v>
      </c>
      <c r="AW528" t="s">
        <v>25225</v>
      </c>
      <c r="AX528" t="s">
        <v>25232</v>
      </c>
      <c r="AY528" t="s">
        <v>298</v>
      </c>
      <c r="AZ528" t="s">
        <v>25233</v>
      </c>
      <c r="BA528" t="s">
        <v>426</v>
      </c>
      <c r="BB528" t="s">
        <v>25234</v>
      </c>
      <c r="BD528" t="s">
        <v>24172</v>
      </c>
      <c r="BE528">
        <v>0</v>
      </c>
      <c r="BF528" t="s">
        <v>25235</v>
      </c>
      <c r="BG528" t="s">
        <v>25236</v>
      </c>
      <c r="BH528" t="s">
        <v>25237</v>
      </c>
      <c r="BI528" t="s">
        <v>132</v>
      </c>
      <c r="BK528" t="s">
        <v>132</v>
      </c>
      <c r="BS528">
        <v>0</v>
      </c>
      <c r="BT528">
        <v>0</v>
      </c>
      <c r="BU528">
        <v>1</v>
      </c>
      <c r="BV528">
        <v>0</v>
      </c>
      <c r="BW528">
        <v>0</v>
      </c>
      <c r="BX528">
        <v>1</v>
      </c>
      <c r="BY528">
        <v>1</v>
      </c>
      <c r="CD528" t="s">
        <v>131</v>
      </c>
      <c r="CE528">
        <v>0</v>
      </c>
      <c r="CF528" t="s">
        <v>132</v>
      </c>
      <c r="CJ528" t="s">
        <v>132</v>
      </c>
      <c r="CK528" t="s">
        <v>132</v>
      </c>
      <c r="CP528">
        <v>5204</v>
      </c>
      <c r="CQ528">
        <v>0</v>
      </c>
      <c r="CR528">
        <v>0</v>
      </c>
      <c r="CS528">
        <v>0</v>
      </c>
      <c r="CT528">
        <v>0</v>
      </c>
    </row>
    <row r="529" spans="1:98" ht="15" customHeight="1" x14ac:dyDescent="0.2">
      <c r="A529" t="s">
        <v>2751</v>
      </c>
      <c r="B529" s="1" t="s">
        <v>1223</v>
      </c>
      <c r="C529">
        <v>12800</v>
      </c>
      <c r="G529" t="s">
        <v>240</v>
      </c>
      <c r="H529" t="s">
        <v>136</v>
      </c>
      <c r="I529" t="s">
        <v>103</v>
      </c>
      <c r="J529" t="s">
        <v>2708</v>
      </c>
      <c r="K529">
        <v>6</v>
      </c>
      <c r="L529" t="s">
        <v>903</v>
      </c>
      <c r="N529" t="s">
        <v>2752</v>
      </c>
      <c r="O529" t="s">
        <v>2753</v>
      </c>
      <c r="P529">
        <v>152</v>
      </c>
      <c r="Q529" t="s">
        <v>2561</v>
      </c>
      <c r="S529" t="s">
        <v>2754</v>
      </c>
      <c r="T529">
        <v>14</v>
      </c>
      <c r="U529">
        <v>18</v>
      </c>
      <c r="V529">
        <v>5</v>
      </c>
      <c r="Y529" t="s">
        <v>2563</v>
      </c>
      <c r="Z529" t="s">
        <v>2497</v>
      </c>
      <c r="AD529" t="s">
        <v>2711</v>
      </c>
      <c r="AF529" t="s">
        <v>2755</v>
      </c>
      <c r="AH529" t="s">
        <v>147</v>
      </c>
      <c r="AI529" t="s">
        <v>147</v>
      </c>
      <c r="AJ529" t="s">
        <v>2756</v>
      </c>
      <c r="AO529" t="s">
        <v>2757</v>
      </c>
      <c r="AQ529">
        <v>16</v>
      </c>
      <c r="AR529">
        <v>28</v>
      </c>
      <c r="AS529">
        <v>45</v>
      </c>
      <c r="AT529" t="s">
        <v>2758</v>
      </c>
      <c r="AU529" t="s">
        <v>2759</v>
      </c>
      <c r="AW529" t="s">
        <v>2716</v>
      </c>
      <c r="AY529" t="s">
        <v>2717</v>
      </c>
      <c r="AZ529" t="s">
        <v>1158</v>
      </c>
      <c r="BA529" t="s">
        <v>255</v>
      </c>
      <c r="BB529" t="s">
        <v>2718</v>
      </c>
      <c r="BC529" t="s">
        <v>2507</v>
      </c>
      <c r="BD529" t="s">
        <v>128</v>
      </c>
      <c r="BE529">
        <v>0</v>
      </c>
      <c r="BF529" t="s">
        <v>2719</v>
      </c>
      <c r="BG529" t="s">
        <v>2720</v>
      </c>
      <c r="BH529" t="s">
        <v>2760</v>
      </c>
      <c r="BS529">
        <v>0</v>
      </c>
      <c r="BT529">
        <v>0</v>
      </c>
      <c r="BU529">
        <v>0</v>
      </c>
      <c r="BV529">
        <v>0</v>
      </c>
      <c r="BW529">
        <v>0</v>
      </c>
      <c r="BX529">
        <v>1</v>
      </c>
      <c r="BY529">
        <v>1</v>
      </c>
      <c r="CD529" t="s">
        <v>131</v>
      </c>
      <c r="CE529">
        <v>0</v>
      </c>
      <c r="CJ529" t="s">
        <v>132</v>
      </c>
      <c r="CO529" t="str">
        <f>HYPERLINK("http://www.d20pfsrd.com/bestiary/monster-listings/outsiders/elemental/water","Elder Water Elemental")</f>
        <v>Elder Water Elemental</v>
      </c>
      <c r="CP529">
        <v>176</v>
      </c>
      <c r="CQ529">
        <v>0</v>
      </c>
      <c r="CR529">
        <v>0</v>
      </c>
      <c r="CS529">
        <v>0</v>
      </c>
      <c r="CT529">
        <v>0</v>
      </c>
    </row>
    <row r="530" spans="1:98" ht="15" customHeight="1" x14ac:dyDescent="0.2">
      <c r="A530" t="s">
        <v>2459</v>
      </c>
      <c r="B530" s="1" t="s">
        <v>283</v>
      </c>
      <c r="C530">
        <v>600</v>
      </c>
      <c r="G530" t="s">
        <v>240</v>
      </c>
      <c r="H530" t="s">
        <v>393</v>
      </c>
      <c r="I530" t="s">
        <v>332</v>
      </c>
      <c r="K530">
        <v>6</v>
      </c>
      <c r="L530" t="s">
        <v>2460</v>
      </c>
      <c r="N530" t="s">
        <v>1119</v>
      </c>
      <c r="O530" t="s">
        <v>1120</v>
      </c>
      <c r="P530">
        <v>17</v>
      </c>
      <c r="Q530" t="s">
        <v>2461</v>
      </c>
      <c r="S530" t="s">
        <v>2462</v>
      </c>
      <c r="T530">
        <v>7</v>
      </c>
      <c r="U530">
        <v>5</v>
      </c>
      <c r="V530">
        <v>0</v>
      </c>
      <c r="AA530" t="s">
        <v>2463</v>
      </c>
      <c r="AD530" t="s">
        <v>2464</v>
      </c>
      <c r="AF530" t="s">
        <v>2465</v>
      </c>
      <c r="AH530" t="s">
        <v>114</v>
      </c>
      <c r="AI530" t="s">
        <v>114</v>
      </c>
      <c r="AO530" t="s">
        <v>2466</v>
      </c>
      <c r="AQ530">
        <v>1</v>
      </c>
      <c r="AR530">
        <v>1</v>
      </c>
      <c r="AS530" t="s">
        <v>1129</v>
      </c>
      <c r="AT530" t="s">
        <v>404</v>
      </c>
      <c r="AU530" t="s">
        <v>2467</v>
      </c>
      <c r="AV530" t="s">
        <v>2468</v>
      </c>
      <c r="AY530" t="s">
        <v>2469</v>
      </c>
      <c r="AZ530" t="s">
        <v>670</v>
      </c>
      <c r="BA530" t="s">
        <v>255</v>
      </c>
      <c r="BB530" t="s">
        <v>2470</v>
      </c>
      <c r="BC530" t="s">
        <v>2471</v>
      </c>
      <c r="BD530" t="s">
        <v>128</v>
      </c>
      <c r="BE530">
        <v>0</v>
      </c>
      <c r="BF530" t="s">
        <v>2472</v>
      </c>
      <c r="BG530" t="s">
        <v>2473</v>
      </c>
      <c r="BH530" t="s">
        <v>2474</v>
      </c>
      <c r="BS530">
        <v>0</v>
      </c>
      <c r="BT530">
        <v>0</v>
      </c>
      <c r="BU530">
        <v>0</v>
      </c>
      <c r="BV530">
        <v>0</v>
      </c>
      <c r="BW530">
        <v>0</v>
      </c>
      <c r="BX530">
        <v>1</v>
      </c>
      <c r="BY530">
        <v>1</v>
      </c>
      <c r="CD530" t="s">
        <v>131</v>
      </c>
      <c r="CE530">
        <v>0</v>
      </c>
      <c r="CJ530" t="s">
        <v>132</v>
      </c>
      <c r="CO530" t="str">
        <f>HYPERLINK("http://www.d20pfsrd.com/bestiary/monster-listings/animals/aquatic/eel/electric-eel","Eel, Electric")</f>
        <v>Eel, Electric</v>
      </c>
      <c r="CP530">
        <v>152</v>
      </c>
      <c r="CQ530">
        <v>0</v>
      </c>
      <c r="CR530">
        <v>0</v>
      </c>
      <c r="CS530">
        <v>0</v>
      </c>
      <c r="CT530">
        <v>0</v>
      </c>
    </row>
    <row r="531" spans="1:98" ht="15" customHeight="1" x14ac:dyDescent="0.2">
      <c r="A531" t="s">
        <v>2761</v>
      </c>
      <c r="B531" s="1" t="s">
        <v>134</v>
      </c>
      <c r="C531">
        <v>3200</v>
      </c>
      <c r="G531" t="s">
        <v>240</v>
      </c>
      <c r="H531" t="s">
        <v>136</v>
      </c>
      <c r="I531" t="s">
        <v>332</v>
      </c>
      <c r="K531">
        <v>0</v>
      </c>
      <c r="L531" t="s">
        <v>2762</v>
      </c>
      <c r="N531" t="s">
        <v>2763</v>
      </c>
      <c r="O531" t="s">
        <v>2764</v>
      </c>
      <c r="P531">
        <v>93</v>
      </c>
      <c r="Q531" t="s">
        <v>2765</v>
      </c>
      <c r="S531" t="s">
        <v>2766</v>
      </c>
      <c r="T531">
        <v>13</v>
      </c>
      <c r="U531">
        <v>7</v>
      </c>
      <c r="V531">
        <v>6</v>
      </c>
      <c r="AD531" t="s">
        <v>376</v>
      </c>
      <c r="AF531" t="s">
        <v>2767</v>
      </c>
      <c r="AH531" t="s">
        <v>147</v>
      </c>
      <c r="AI531" t="s">
        <v>202</v>
      </c>
      <c r="AJ531" t="s">
        <v>2768</v>
      </c>
      <c r="AO531" t="s">
        <v>2769</v>
      </c>
      <c r="AQ531">
        <v>8</v>
      </c>
      <c r="AR531">
        <v>20</v>
      </c>
      <c r="AS531" t="s">
        <v>1631</v>
      </c>
      <c r="AT531" t="s">
        <v>2770</v>
      </c>
      <c r="AU531" t="s">
        <v>2771</v>
      </c>
      <c r="AY531" t="s">
        <v>774</v>
      </c>
      <c r="AZ531" t="s">
        <v>2772</v>
      </c>
      <c r="BA531" t="s">
        <v>255</v>
      </c>
      <c r="BB531" t="s">
        <v>2773</v>
      </c>
      <c r="BD531" t="s">
        <v>128</v>
      </c>
      <c r="BE531">
        <v>0</v>
      </c>
      <c r="BG531" t="s">
        <v>2774</v>
      </c>
      <c r="BH531" t="s">
        <v>2775</v>
      </c>
      <c r="BS531">
        <v>0</v>
      </c>
      <c r="BT531">
        <v>0</v>
      </c>
      <c r="BU531">
        <v>0</v>
      </c>
      <c r="BV531">
        <v>0</v>
      </c>
      <c r="BW531">
        <v>0</v>
      </c>
      <c r="BX531">
        <v>0</v>
      </c>
      <c r="BY531">
        <v>1</v>
      </c>
      <c r="CD531" t="s">
        <v>131</v>
      </c>
      <c r="CE531">
        <v>0</v>
      </c>
      <c r="CJ531" t="s">
        <v>132</v>
      </c>
      <c r="CO531" t="str">
        <f>HYPERLINK("http://www.d20pfsrd.com/bestiary/monster-listings/animals/elephant/elephant","Elephant, Common")</f>
        <v>Elephant, Common</v>
      </c>
      <c r="CP531">
        <v>177</v>
      </c>
      <c r="CQ531">
        <v>0</v>
      </c>
      <c r="CR531">
        <v>0</v>
      </c>
      <c r="CS531">
        <v>0</v>
      </c>
      <c r="CT531">
        <v>0</v>
      </c>
    </row>
    <row r="532" spans="1:98" ht="15" customHeight="1" x14ac:dyDescent="0.2">
      <c r="A532" t="s">
        <v>28803</v>
      </c>
      <c r="B532" s="1" t="s">
        <v>99</v>
      </c>
      <c r="C532">
        <v>200</v>
      </c>
      <c r="D532" t="s">
        <v>28804</v>
      </c>
      <c r="E532" t="s">
        <v>5206</v>
      </c>
      <c r="G532" t="s">
        <v>923</v>
      </c>
      <c r="H532" t="s">
        <v>102</v>
      </c>
      <c r="I532" t="s">
        <v>701</v>
      </c>
      <c r="J532" t="s">
        <v>28805</v>
      </c>
      <c r="K532">
        <v>3</v>
      </c>
      <c r="L532" t="s">
        <v>5114</v>
      </c>
      <c r="N532" t="s">
        <v>11543</v>
      </c>
      <c r="O532" t="s">
        <v>11544</v>
      </c>
      <c r="P532">
        <v>10</v>
      </c>
      <c r="Q532" t="s">
        <v>603</v>
      </c>
      <c r="S532" t="s">
        <v>28806</v>
      </c>
      <c r="T532">
        <v>1</v>
      </c>
      <c r="U532">
        <v>5</v>
      </c>
      <c r="V532">
        <v>1</v>
      </c>
      <c r="W532" t="s">
        <v>14892</v>
      </c>
      <c r="AD532" t="s">
        <v>249</v>
      </c>
      <c r="AF532" t="s">
        <v>28807</v>
      </c>
      <c r="AG532" t="s">
        <v>20792</v>
      </c>
      <c r="AH532" t="s">
        <v>114</v>
      </c>
      <c r="AI532" t="s">
        <v>114</v>
      </c>
      <c r="AO532" t="s">
        <v>28808</v>
      </c>
      <c r="AQ532">
        <v>0</v>
      </c>
      <c r="AR532">
        <v>1</v>
      </c>
      <c r="AS532">
        <v>15</v>
      </c>
      <c r="AT532" t="s">
        <v>6563</v>
      </c>
      <c r="AU532" t="s">
        <v>28809</v>
      </c>
      <c r="AX532" t="s">
        <v>28810</v>
      </c>
      <c r="AY532" t="s">
        <v>3178</v>
      </c>
      <c r="AZ532" t="s">
        <v>5234</v>
      </c>
      <c r="BA532" t="s">
        <v>28811</v>
      </c>
      <c r="BB532" t="s">
        <v>28812</v>
      </c>
      <c r="BD532" t="s">
        <v>14592</v>
      </c>
      <c r="BE532">
        <v>0</v>
      </c>
      <c r="BG532" t="s">
        <v>28813</v>
      </c>
      <c r="BH532" t="s">
        <v>28814</v>
      </c>
      <c r="BI532" t="s">
        <v>132</v>
      </c>
      <c r="BS532">
        <v>1</v>
      </c>
      <c r="BT532">
        <v>0</v>
      </c>
      <c r="BU532">
        <v>0</v>
      </c>
      <c r="BV532">
        <v>0</v>
      </c>
      <c r="BW532">
        <v>0</v>
      </c>
      <c r="BX532">
        <v>0</v>
      </c>
      <c r="BY532">
        <v>1</v>
      </c>
      <c r="CD532" t="s">
        <v>132</v>
      </c>
      <c r="CE532">
        <v>1</v>
      </c>
      <c r="CF532" t="s">
        <v>132</v>
      </c>
      <c r="CJ532" t="s">
        <v>132</v>
      </c>
      <c r="CK532" t="s">
        <v>132</v>
      </c>
      <c r="CP532">
        <v>5924</v>
      </c>
      <c r="CQ532">
        <v>0</v>
      </c>
      <c r="CR532">
        <v>0</v>
      </c>
      <c r="CS532">
        <v>0</v>
      </c>
      <c r="CT532">
        <v>0</v>
      </c>
    </row>
    <row r="533" spans="1:98" ht="15" customHeight="1" x14ac:dyDescent="0.2">
      <c r="A533" t="s">
        <v>6231</v>
      </c>
      <c r="B533" s="1" t="s">
        <v>1117</v>
      </c>
      <c r="C533">
        <v>400</v>
      </c>
      <c r="G533" t="s">
        <v>240</v>
      </c>
      <c r="H533" t="s">
        <v>102</v>
      </c>
      <c r="I533" t="s">
        <v>332</v>
      </c>
      <c r="K533">
        <v>3</v>
      </c>
      <c r="L533" t="s">
        <v>5114</v>
      </c>
      <c r="N533" t="s">
        <v>9360</v>
      </c>
      <c r="O533" t="s">
        <v>16700</v>
      </c>
      <c r="P533">
        <v>15</v>
      </c>
      <c r="Q533" t="s">
        <v>2963</v>
      </c>
      <c r="S533" t="s">
        <v>10776</v>
      </c>
      <c r="T533">
        <v>6</v>
      </c>
      <c r="U533">
        <v>8</v>
      </c>
      <c r="V533">
        <v>2</v>
      </c>
      <c r="AD533" t="s">
        <v>766</v>
      </c>
      <c r="AF533" t="s">
        <v>16701</v>
      </c>
      <c r="AH533" t="s">
        <v>114</v>
      </c>
      <c r="AI533" t="s">
        <v>114</v>
      </c>
      <c r="AO533" t="s">
        <v>16702</v>
      </c>
      <c r="AQ533">
        <v>1</v>
      </c>
      <c r="AR533">
        <v>3</v>
      </c>
      <c r="AS533" t="s">
        <v>3592</v>
      </c>
      <c r="AT533" t="s">
        <v>16703</v>
      </c>
      <c r="AU533" t="s">
        <v>16704</v>
      </c>
      <c r="AY533" t="s">
        <v>3635</v>
      </c>
      <c r="AZ533" t="s">
        <v>6229</v>
      </c>
      <c r="BA533" t="s">
        <v>255</v>
      </c>
      <c r="BB533" t="s">
        <v>6230</v>
      </c>
      <c r="BC533" t="s">
        <v>3623</v>
      </c>
      <c r="BD533" t="s">
        <v>14619</v>
      </c>
      <c r="BE533">
        <v>0</v>
      </c>
      <c r="BG533" t="s">
        <v>16705</v>
      </c>
      <c r="BH533" t="s">
        <v>16706</v>
      </c>
      <c r="BL533" t="s">
        <v>132</v>
      </c>
      <c r="BM533" t="s">
        <v>132</v>
      </c>
      <c r="BN533" t="s">
        <v>132</v>
      </c>
      <c r="BS533">
        <v>0</v>
      </c>
      <c r="BT533">
        <v>1</v>
      </c>
      <c r="BU533">
        <v>0</v>
      </c>
      <c r="BV533">
        <v>0</v>
      </c>
      <c r="BW533">
        <v>0</v>
      </c>
      <c r="BX533">
        <v>0</v>
      </c>
      <c r="BY533">
        <v>1</v>
      </c>
      <c r="CB533" t="s">
        <v>132</v>
      </c>
      <c r="CD533" t="s">
        <v>131</v>
      </c>
      <c r="CE533">
        <v>0</v>
      </c>
      <c r="CJ533" t="s">
        <v>132</v>
      </c>
      <c r="CP533">
        <v>2095</v>
      </c>
      <c r="CQ533">
        <v>0</v>
      </c>
      <c r="CR533">
        <v>0</v>
      </c>
      <c r="CS533">
        <v>0</v>
      </c>
      <c r="CT533">
        <v>0</v>
      </c>
    </row>
    <row r="534" spans="1:98" ht="15" customHeight="1" x14ac:dyDescent="0.2">
      <c r="A534" t="s">
        <v>25238</v>
      </c>
      <c r="B534" s="1" t="s">
        <v>216</v>
      </c>
      <c r="C534">
        <v>819200</v>
      </c>
      <c r="G534" t="s">
        <v>240</v>
      </c>
      <c r="H534" t="s">
        <v>136</v>
      </c>
      <c r="I534" t="s">
        <v>103</v>
      </c>
      <c r="J534" t="s">
        <v>25239</v>
      </c>
      <c r="K534" t="s">
        <v>25240</v>
      </c>
      <c r="L534" t="s">
        <v>25241</v>
      </c>
      <c r="N534" t="s">
        <v>25242</v>
      </c>
      <c r="O534" t="s">
        <v>25243</v>
      </c>
      <c r="P534">
        <v>423</v>
      </c>
      <c r="Q534" t="s">
        <v>25244</v>
      </c>
      <c r="R534" t="s">
        <v>25245</v>
      </c>
      <c r="S534" t="s">
        <v>25246</v>
      </c>
      <c r="T534">
        <v>26</v>
      </c>
      <c r="U534">
        <v>13</v>
      </c>
      <c r="V534">
        <v>24</v>
      </c>
      <c r="X534" t="s">
        <v>25247</v>
      </c>
      <c r="Y534" t="s">
        <v>5188</v>
      </c>
      <c r="Z534" t="s">
        <v>639</v>
      </c>
      <c r="AA534" t="s">
        <v>12473</v>
      </c>
      <c r="AB534">
        <v>34</v>
      </c>
      <c r="AD534" t="s">
        <v>25248</v>
      </c>
      <c r="AF534" t="s">
        <v>25249</v>
      </c>
      <c r="AH534" t="s">
        <v>147</v>
      </c>
      <c r="AI534" t="s">
        <v>147</v>
      </c>
      <c r="AJ534" t="s">
        <v>25250</v>
      </c>
      <c r="AK534" t="s">
        <v>25251</v>
      </c>
      <c r="AO534" t="s">
        <v>25252</v>
      </c>
      <c r="AQ534">
        <v>22</v>
      </c>
      <c r="AR534" t="s">
        <v>3921</v>
      </c>
      <c r="AS534" t="s">
        <v>25253</v>
      </c>
      <c r="AT534" t="s">
        <v>25254</v>
      </c>
      <c r="AU534" t="s">
        <v>25255</v>
      </c>
      <c r="AW534" t="s">
        <v>25256</v>
      </c>
      <c r="AX534" t="s">
        <v>25257</v>
      </c>
      <c r="AY534" t="s">
        <v>12189</v>
      </c>
      <c r="AZ534" t="s">
        <v>25258</v>
      </c>
      <c r="BA534" t="s">
        <v>156</v>
      </c>
      <c r="BB534" t="s">
        <v>25259</v>
      </c>
      <c r="BD534" t="s">
        <v>24172</v>
      </c>
      <c r="BE534">
        <v>0</v>
      </c>
      <c r="BF534" t="s">
        <v>25260</v>
      </c>
      <c r="BG534" t="s">
        <v>25261</v>
      </c>
      <c r="BH534" t="s">
        <v>25262</v>
      </c>
      <c r="BI534" t="s">
        <v>132</v>
      </c>
      <c r="BK534" t="s">
        <v>132</v>
      </c>
      <c r="BS534">
        <v>0</v>
      </c>
      <c r="BT534">
        <v>0</v>
      </c>
      <c r="BU534">
        <v>1</v>
      </c>
      <c r="BV534">
        <v>0</v>
      </c>
      <c r="BW534">
        <v>0</v>
      </c>
      <c r="BX534">
        <v>1</v>
      </c>
      <c r="BY534">
        <v>1</v>
      </c>
      <c r="CD534" t="s">
        <v>131</v>
      </c>
      <c r="CE534">
        <v>0</v>
      </c>
      <c r="CF534" t="s">
        <v>132</v>
      </c>
      <c r="CJ534" t="s">
        <v>132</v>
      </c>
      <c r="CK534" t="s">
        <v>132</v>
      </c>
      <c r="CP534">
        <v>5205</v>
      </c>
      <c r="CQ534">
        <v>0</v>
      </c>
      <c r="CR534">
        <v>6</v>
      </c>
      <c r="CS534">
        <v>1</v>
      </c>
      <c r="CT534">
        <v>0</v>
      </c>
    </row>
    <row r="535" spans="1:98" ht="15" customHeight="1" x14ac:dyDescent="0.2">
      <c r="A535" t="s">
        <v>11679</v>
      </c>
      <c r="B535" s="1" t="s">
        <v>10516</v>
      </c>
      <c r="C535">
        <v>409600</v>
      </c>
      <c r="G535" t="s">
        <v>2068</v>
      </c>
      <c r="H535" t="s">
        <v>3932</v>
      </c>
      <c r="I535" t="s">
        <v>103</v>
      </c>
      <c r="J535" t="s">
        <v>11680</v>
      </c>
      <c r="K535">
        <v>7</v>
      </c>
      <c r="L535" t="s">
        <v>11681</v>
      </c>
      <c r="N535" t="s">
        <v>11682</v>
      </c>
      <c r="O535" t="s">
        <v>11683</v>
      </c>
      <c r="P535">
        <v>409</v>
      </c>
      <c r="Q535" t="s">
        <v>11684</v>
      </c>
      <c r="R535" t="s">
        <v>11685</v>
      </c>
      <c r="S535" t="s">
        <v>11686</v>
      </c>
      <c r="T535">
        <v>21</v>
      </c>
      <c r="U535">
        <v>15</v>
      </c>
      <c r="V535">
        <v>21</v>
      </c>
      <c r="W535" t="s">
        <v>11687</v>
      </c>
      <c r="Y535" t="s">
        <v>4564</v>
      </c>
      <c r="Z535" t="s">
        <v>11688</v>
      </c>
      <c r="AB535">
        <v>32</v>
      </c>
      <c r="AD535" t="s">
        <v>32283</v>
      </c>
      <c r="AF535" t="s">
        <v>11689</v>
      </c>
      <c r="AH535" t="s">
        <v>249</v>
      </c>
      <c r="AI535" t="s">
        <v>249</v>
      </c>
      <c r="AJ535" t="s">
        <v>11690</v>
      </c>
      <c r="AK535" t="s">
        <v>11691</v>
      </c>
      <c r="AO535" t="s">
        <v>11692</v>
      </c>
      <c r="AQ535">
        <v>21</v>
      </c>
      <c r="AR535">
        <v>46</v>
      </c>
      <c r="AS535">
        <v>59</v>
      </c>
      <c r="AT535" t="s">
        <v>11693</v>
      </c>
      <c r="AU535" t="s">
        <v>11694</v>
      </c>
      <c r="AW535" t="s">
        <v>11695</v>
      </c>
      <c r="AX535" t="s">
        <v>11696</v>
      </c>
      <c r="AY535" t="s">
        <v>11697</v>
      </c>
      <c r="AZ535" t="s">
        <v>11698</v>
      </c>
      <c r="BA535" t="s">
        <v>11699</v>
      </c>
      <c r="BB535" t="s">
        <v>11700</v>
      </c>
      <c r="BC535" t="s">
        <v>11701</v>
      </c>
      <c r="BD535" t="s">
        <v>7316</v>
      </c>
      <c r="BE535">
        <v>0</v>
      </c>
      <c r="BG535" t="s">
        <v>11702</v>
      </c>
      <c r="BH535" t="s">
        <v>11703</v>
      </c>
      <c r="BS535">
        <v>0</v>
      </c>
      <c r="BT535">
        <v>0</v>
      </c>
      <c r="BU535">
        <v>0</v>
      </c>
      <c r="BV535">
        <v>0</v>
      </c>
      <c r="BW535">
        <v>0</v>
      </c>
      <c r="BX535">
        <v>0</v>
      </c>
      <c r="BY535">
        <v>1</v>
      </c>
      <c r="CD535" t="s">
        <v>131</v>
      </c>
      <c r="CE535">
        <v>0</v>
      </c>
      <c r="CJ535" t="s">
        <v>132</v>
      </c>
      <c r="CO535" t="str">
        <f>HYPERLINK("http://www.d20pfsrd.com/bestiary/monster-listings/outsiders/elysian-titan","Elysian Titan")</f>
        <v>Elysian Titan</v>
      </c>
      <c r="CP535">
        <v>1374</v>
      </c>
      <c r="CQ535">
        <v>0</v>
      </c>
      <c r="CR535">
        <v>0</v>
      </c>
      <c r="CS535">
        <v>0</v>
      </c>
      <c r="CT535">
        <v>0</v>
      </c>
    </row>
    <row r="536" spans="1:98" ht="15" customHeight="1" x14ac:dyDescent="0.2">
      <c r="A536" t="s">
        <v>28755</v>
      </c>
      <c r="B536" s="1" t="s">
        <v>134</v>
      </c>
      <c r="C536">
        <v>3200</v>
      </c>
      <c r="G536" t="s">
        <v>240</v>
      </c>
      <c r="H536" t="s">
        <v>193</v>
      </c>
      <c r="I536" t="s">
        <v>241</v>
      </c>
      <c r="K536">
        <v>-1</v>
      </c>
      <c r="L536" t="s">
        <v>3371</v>
      </c>
      <c r="N536" t="s">
        <v>3387</v>
      </c>
      <c r="O536" t="s">
        <v>3388</v>
      </c>
      <c r="P536">
        <v>74</v>
      </c>
      <c r="Q536" t="s">
        <v>19175</v>
      </c>
      <c r="S536" t="s">
        <v>3401</v>
      </c>
      <c r="T536">
        <v>2</v>
      </c>
      <c r="U536">
        <v>1</v>
      </c>
      <c r="V536">
        <v>2</v>
      </c>
      <c r="X536" t="s">
        <v>28756</v>
      </c>
      <c r="Z536" t="s">
        <v>248</v>
      </c>
      <c r="AD536" t="s">
        <v>249</v>
      </c>
      <c r="AF536" t="s">
        <v>28757</v>
      </c>
      <c r="AH536" t="s">
        <v>202</v>
      </c>
      <c r="AI536" t="s">
        <v>114</v>
      </c>
      <c r="AJ536" t="s">
        <v>28758</v>
      </c>
      <c r="AO536" t="s">
        <v>28759</v>
      </c>
      <c r="AQ536">
        <v>8</v>
      </c>
      <c r="AR536">
        <v>15</v>
      </c>
      <c r="AS536" t="s">
        <v>1792</v>
      </c>
      <c r="AY536" t="s">
        <v>298</v>
      </c>
      <c r="AZ536" t="s">
        <v>208</v>
      </c>
      <c r="BA536" t="s">
        <v>255</v>
      </c>
      <c r="BB536" t="s">
        <v>28760</v>
      </c>
      <c r="BD536" t="s">
        <v>28716</v>
      </c>
      <c r="BE536">
        <v>0</v>
      </c>
      <c r="BF536" t="s">
        <v>28761</v>
      </c>
      <c r="BG536" t="s">
        <v>28762</v>
      </c>
      <c r="BH536" t="s">
        <v>28763</v>
      </c>
      <c r="BI536" t="s">
        <v>132</v>
      </c>
      <c r="BS536">
        <v>0</v>
      </c>
      <c r="BT536">
        <v>0</v>
      </c>
      <c r="BU536">
        <v>0</v>
      </c>
      <c r="BV536">
        <v>0</v>
      </c>
      <c r="BW536">
        <v>0</v>
      </c>
      <c r="BX536">
        <v>0</v>
      </c>
      <c r="BY536">
        <v>1</v>
      </c>
      <c r="CD536" t="s">
        <v>131</v>
      </c>
      <c r="CE536">
        <v>0</v>
      </c>
      <c r="CF536" t="s">
        <v>132</v>
      </c>
      <c r="CJ536" t="s">
        <v>132</v>
      </c>
      <c r="CK536" t="s">
        <v>132</v>
      </c>
      <c r="CP536">
        <v>5801</v>
      </c>
      <c r="CQ536">
        <v>0</v>
      </c>
      <c r="CR536">
        <v>0</v>
      </c>
      <c r="CS536">
        <v>0</v>
      </c>
      <c r="CT536">
        <v>0</v>
      </c>
    </row>
    <row r="537" spans="1:98" ht="15" customHeight="1" x14ac:dyDescent="0.2">
      <c r="A537" t="s">
        <v>31937</v>
      </c>
      <c r="B537" s="1" t="s">
        <v>633</v>
      </c>
      <c r="C537">
        <v>4800</v>
      </c>
      <c r="G537" t="s">
        <v>240</v>
      </c>
      <c r="H537" t="s">
        <v>102</v>
      </c>
      <c r="I537" t="s">
        <v>103</v>
      </c>
      <c r="J537" t="s">
        <v>20946</v>
      </c>
      <c r="K537">
        <v>6</v>
      </c>
      <c r="L537" t="s">
        <v>31938</v>
      </c>
      <c r="M537" t="s">
        <v>31939</v>
      </c>
      <c r="N537" t="s">
        <v>20386</v>
      </c>
      <c r="O537" t="s">
        <v>31940</v>
      </c>
      <c r="P537">
        <v>104</v>
      </c>
      <c r="Q537" t="s">
        <v>7943</v>
      </c>
      <c r="S537" t="s">
        <v>31941</v>
      </c>
      <c r="T537">
        <v>11</v>
      </c>
      <c r="U537">
        <v>8</v>
      </c>
      <c r="V537">
        <v>12</v>
      </c>
      <c r="Y537" t="s">
        <v>3427</v>
      </c>
      <c r="Z537" t="s">
        <v>31942</v>
      </c>
      <c r="AA537" t="s">
        <v>5324</v>
      </c>
      <c r="AB537">
        <v>19</v>
      </c>
      <c r="AD537" t="s">
        <v>4314</v>
      </c>
      <c r="AF537" t="s">
        <v>31943</v>
      </c>
      <c r="AH537" t="s">
        <v>114</v>
      </c>
      <c r="AI537" t="s">
        <v>114</v>
      </c>
      <c r="AJ537" t="s">
        <v>31944</v>
      </c>
      <c r="AK537" t="s">
        <v>31945</v>
      </c>
      <c r="AO537" t="s">
        <v>31946</v>
      </c>
      <c r="AQ537">
        <v>11</v>
      </c>
      <c r="AR537">
        <v>15</v>
      </c>
      <c r="AS537">
        <v>30</v>
      </c>
      <c r="AT537" t="s">
        <v>31947</v>
      </c>
      <c r="AU537" t="s">
        <v>31948</v>
      </c>
      <c r="AW537" t="s">
        <v>27082</v>
      </c>
      <c r="AX537" t="s">
        <v>27048</v>
      </c>
      <c r="AY537" t="s">
        <v>23115</v>
      </c>
      <c r="AZ537" t="s">
        <v>31949</v>
      </c>
      <c r="BA537" t="s">
        <v>426</v>
      </c>
      <c r="BB537" t="s">
        <v>31950</v>
      </c>
      <c r="BC537" t="s">
        <v>20962</v>
      </c>
      <c r="BD537" t="s">
        <v>31951</v>
      </c>
      <c r="BE537">
        <v>0</v>
      </c>
      <c r="BF537" t="s">
        <v>31952</v>
      </c>
      <c r="BG537" t="s">
        <v>31953</v>
      </c>
      <c r="BH537" t="s">
        <v>31954</v>
      </c>
      <c r="BS537">
        <v>0</v>
      </c>
      <c r="BT537">
        <v>0</v>
      </c>
      <c r="BU537">
        <v>1</v>
      </c>
      <c r="BV537">
        <v>0</v>
      </c>
      <c r="BW537">
        <v>0</v>
      </c>
      <c r="BX537">
        <v>0</v>
      </c>
      <c r="BY537">
        <v>1</v>
      </c>
      <c r="CD537" t="s">
        <v>132</v>
      </c>
      <c r="CE537">
        <v>0</v>
      </c>
      <c r="CF537" t="s">
        <v>132</v>
      </c>
      <c r="CJ537" t="s">
        <v>132</v>
      </c>
      <c r="CK537" t="s">
        <v>132</v>
      </c>
      <c r="CP537">
        <v>6957</v>
      </c>
      <c r="CQ537">
        <v>0</v>
      </c>
      <c r="CR537">
        <v>0</v>
      </c>
      <c r="CS537">
        <v>0</v>
      </c>
      <c r="CT537">
        <v>0</v>
      </c>
    </row>
    <row r="538" spans="1:98" ht="15" customHeight="1" x14ac:dyDescent="0.2">
      <c r="A538" t="s">
        <v>31272</v>
      </c>
      <c r="B538" s="1" t="s">
        <v>306</v>
      </c>
      <c r="C538">
        <v>1600</v>
      </c>
      <c r="G538" t="s">
        <v>240</v>
      </c>
      <c r="H538" t="s">
        <v>193</v>
      </c>
      <c r="I538" t="s">
        <v>332</v>
      </c>
      <c r="K538">
        <v>0</v>
      </c>
      <c r="L538" t="s">
        <v>2434</v>
      </c>
      <c r="N538" t="s">
        <v>509</v>
      </c>
      <c r="O538" t="s">
        <v>619</v>
      </c>
      <c r="P538">
        <v>59</v>
      </c>
      <c r="Q538" t="s">
        <v>3996</v>
      </c>
      <c r="S538" t="s">
        <v>17732</v>
      </c>
      <c r="T538">
        <v>11</v>
      </c>
      <c r="U538">
        <v>5</v>
      </c>
      <c r="V538">
        <v>3</v>
      </c>
      <c r="AD538" t="s">
        <v>249</v>
      </c>
      <c r="AF538" t="s">
        <v>31273</v>
      </c>
      <c r="AH538" t="s">
        <v>202</v>
      </c>
      <c r="AI538" t="s">
        <v>202</v>
      </c>
      <c r="AO538" t="s">
        <v>31274</v>
      </c>
      <c r="AQ538">
        <v>5</v>
      </c>
      <c r="AR538">
        <v>14</v>
      </c>
      <c r="AS538" t="s">
        <v>1792</v>
      </c>
      <c r="AT538" t="s">
        <v>31275</v>
      </c>
      <c r="AU538" t="s">
        <v>20824</v>
      </c>
      <c r="AY538" t="s">
        <v>31276</v>
      </c>
      <c r="AZ538" t="s">
        <v>31277</v>
      </c>
      <c r="BA538" t="s">
        <v>255</v>
      </c>
      <c r="BB538" t="s">
        <v>31278</v>
      </c>
      <c r="BC538" t="s">
        <v>10360</v>
      </c>
      <c r="BD538" t="s">
        <v>31220</v>
      </c>
      <c r="BE538">
        <v>0</v>
      </c>
      <c r="BG538" t="s">
        <v>31279</v>
      </c>
      <c r="BH538" t="s">
        <v>31280</v>
      </c>
      <c r="BS538">
        <v>0</v>
      </c>
      <c r="BT538">
        <v>1</v>
      </c>
      <c r="BU538">
        <v>0</v>
      </c>
      <c r="BV538">
        <v>0</v>
      </c>
      <c r="BW538">
        <v>0</v>
      </c>
      <c r="BX538">
        <v>0</v>
      </c>
      <c r="BY538">
        <v>1</v>
      </c>
      <c r="CD538" t="s">
        <v>132</v>
      </c>
      <c r="CE538">
        <v>0</v>
      </c>
      <c r="CF538" t="s">
        <v>132</v>
      </c>
      <c r="CJ538" t="s">
        <v>132</v>
      </c>
      <c r="CK538" t="s">
        <v>132</v>
      </c>
      <c r="CP538">
        <v>6778</v>
      </c>
      <c r="CQ538">
        <v>0</v>
      </c>
      <c r="CR538">
        <v>0</v>
      </c>
      <c r="CS538">
        <v>0</v>
      </c>
      <c r="CT538">
        <v>0</v>
      </c>
    </row>
    <row r="539" spans="1:98" ht="15" customHeight="1" x14ac:dyDescent="0.2">
      <c r="A539" t="s">
        <v>29902</v>
      </c>
      <c r="B539" s="1" t="s">
        <v>365</v>
      </c>
      <c r="C539">
        <v>1200</v>
      </c>
      <c r="G539" t="s">
        <v>240</v>
      </c>
      <c r="H539" t="s">
        <v>102</v>
      </c>
      <c r="I539" t="s">
        <v>241</v>
      </c>
      <c r="K539">
        <v>1</v>
      </c>
      <c r="L539" t="s">
        <v>3371</v>
      </c>
      <c r="M539" t="s">
        <v>29903</v>
      </c>
      <c r="N539" t="s">
        <v>725</v>
      </c>
      <c r="O539" t="s">
        <v>2723</v>
      </c>
      <c r="P539">
        <v>47</v>
      </c>
      <c r="Q539" t="s">
        <v>3694</v>
      </c>
      <c r="S539" t="s">
        <v>9567</v>
      </c>
      <c r="T539">
        <v>1</v>
      </c>
      <c r="U539">
        <v>2</v>
      </c>
      <c r="V539">
        <v>1</v>
      </c>
      <c r="Y539" t="s">
        <v>3391</v>
      </c>
      <c r="Z539" t="s">
        <v>248</v>
      </c>
      <c r="AC539" t="s">
        <v>29904</v>
      </c>
      <c r="AD539" t="s">
        <v>249</v>
      </c>
      <c r="AF539" t="s">
        <v>29905</v>
      </c>
      <c r="AH539" t="s">
        <v>114</v>
      </c>
      <c r="AI539" t="s">
        <v>29906</v>
      </c>
      <c r="AO539" t="s">
        <v>29907</v>
      </c>
      <c r="AQ539">
        <v>5</v>
      </c>
      <c r="AR539" t="s">
        <v>29908</v>
      </c>
      <c r="AS539" t="s">
        <v>29909</v>
      </c>
      <c r="AT539" t="s">
        <v>29910</v>
      </c>
      <c r="AX539" t="s">
        <v>29911</v>
      </c>
      <c r="AY539" t="s">
        <v>298</v>
      </c>
      <c r="AZ539" t="s">
        <v>18702</v>
      </c>
      <c r="BA539" t="s">
        <v>29912</v>
      </c>
      <c r="BB539" t="s">
        <v>29913</v>
      </c>
      <c r="BD539" t="s">
        <v>29885</v>
      </c>
      <c r="BE539">
        <v>0</v>
      </c>
      <c r="BF539" t="s">
        <v>29914</v>
      </c>
      <c r="BG539" t="s">
        <v>29915</v>
      </c>
      <c r="BH539" t="s">
        <v>29916</v>
      </c>
      <c r="BI539" t="s">
        <v>132</v>
      </c>
      <c r="BS539">
        <v>0</v>
      </c>
      <c r="BT539">
        <v>0</v>
      </c>
      <c r="BU539">
        <v>0</v>
      </c>
      <c r="BV539">
        <v>0</v>
      </c>
      <c r="BW539">
        <v>0</v>
      </c>
      <c r="BX539">
        <v>0</v>
      </c>
      <c r="BY539">
        <v>1</v>
      </c>
      <c r="CD539" t="s">
        <v>132</v>
      </c>
      <c r="CE539">
        <v>0</v>
      </c>
      <c r="CJ539" t="s">
        <v>132</v>
      </c>
      <c r="CK539" t="s">
        <v>132</v>
      </c>
      <c r="CP539">
        <v>6134</v>
      </c>
      <c r="CQ539">
        <v>0</v>
      </c>
      <c r="CR539">
        <v>0</v>
      </c>
      <c r="CS539">
        <v>0</v>
      </c>
      <c r="CT539">
        <v>0</v>
      </c>
    </row>
    <row r="540" spans="1:98" ht="15" customHeight="1" x14ac:dyDescent="0.2">
      <c r="A540" t="s">
        <v>11412</v>
      </c>
      <c r="B540" s="1" t="s">
        <v>306</v>
      </c>
      <c r="C540">
        <v>1600</v>
      </c>
      <c r="G540" t="s">
        <v>240</v>
      </c>
      <c r="H540" t="s">
        <v>193</v>
      </c>
      <c r="I540" t="s">
        <v>332</v>
      </c>
      <c r="K540">
        <v>6</v>
      </c>
      <c r="L540" t="s">
        <v>6814</v>
      </c>
      <c r="N540" t="s">
        <v>4434</v>
      </c>
      <c r="O540" t="s">
        <v>4435</v>
      </c>
      <c r="P540">
        <v>51</v>
      </c>
      <c r="Q540" t="s">
        <v>926</v>
      </c>
      <c r="S540" t="s">
        <v>11413</v>
      </c>
      <c r="T540">
        <v>9</v>
      </c>
      <c r="U540">
        <v>7</v>
      </c>
      <c r="V540">
        <v>5</v>
      </c>
      <c r="AD540" t="s">
        <v>11414</v>
      </c>
      <c r="AF540" t="s">
        <v>11415</v>
      </c>
      <c r="AH540" t="s">
        <v>202</v>
      </c>
      <c r="AI540" t="s">
        <v>202</v>
      </c>
      <c r="AO540" t="s">
        <v>11416</v>
      </c>
      <c r="AQ540">
        <v>4</v>
      </c>
      <c r="AR540">
        <v>11</v>
      </c>
      <c r="AS540" t="s">
        <v>934</v>
      </c>
      <c r="AT540" t="s">
        <v>11417</v>
      </c>
      <c r="AU540" t="s">
        <v>11418</v>
      </c>
      <c r="AV540" t="s">
        <v>11419</v>
      </c>
      <c r="AY540" t="s">
        <v>6567</v>
      </c>
      <c r="AZ540" t="s">
        <v>2870</v>
      </c>
      <c r="BA540" t="s">
        <v>255</v>
      </c>
      <c r="BB540" t="s">
        <v>11420</v>
      </c>
      <c r="BC540" t="s">
        <v>5069</v>
      </c>
      <c r="BD540" t="s">
        <v>7316</v>
      </c>
      <c r="BE540">
        <v>0</v>
      </c>
      <c r="BF540" t="s">
        <v>11421</v>
      </c>
      <c r="BG540" t="s">
        <v>11422</v>
      </c>
      <c r="BH540" t="s">
        <v>11423</v>
      </c>
      <c r="BS540">
        <v>0</v>
      </c>
      <c r="BT540">
        <v>0</v>
      </c>
      <c r="BU540">
        <v>0</v>
      </c>
      <c r="BV540">
        <v>1</v>
      </c>
      <c r="BW540">
        <v>0</v>
      </c>
      <c r="BX540">
        <v>1</v>
      </c>
      <c r="BY540">
        <v>1</v>
      </c>
      <c r="CD540" t="s">
        <v>131</v>
      </c>
      <c r="CE540">
        <v>0</v>
      </c>
      <c r="CJ540" t="s">
        <v>132</v>
      </c>
      <c r="CO540" t="str">
        <f>HYPERLINK("http://www.d20pfsrd.com/bestiary/monster-listings/animals/reptiles/snake/emperor-cobra","Emperor Cobra")</f>
        <v>Emperor Cobra</v>
      </c>
      <c r="CP540">
        <v>1355</v>
      </c>
      <c r="CQ540">
        <v>0</v>
      </c>
      <c r="CR540">
        <v>0</v>
      </c>
      <c r="CS540">
        <v>0</v>
      </c>
      <c r="CT540">
        <v>0</v>
      </c>
    </row>
    <row r="541" spans="1:98" ht="15" customHeight="1" x14ac:dyDescent="0.2">
      <c r="A541" t="s">
        <v>12229</v>
      </c>
      <c r="B541" s="1" t="s">
        <v>2051</v>
      </c>
      <c r="C541">
        <v>51200</v>
      </c>
      <c r="G541" t="s">
        <v>575</v>
      </c>
      <c r="H541" t="s">
        <v>136</v>
      </c>
      <c r="I541" t="s">
        <v>103</v>
      </c>
      <c r="J541" t="s">
        <v>12230</v>
      </c>
      <c r="K541">
        <v>11</v>
      </c>
      <c r="L541" t="s">
        <v>12231</v>
      </c>
      <c r="M541" t="s">
        <v>12232</v>
      </c>
      <c r="N541" t="s">
        <v>12233</v>
      </c>
      <c r="O541" t="s">
        <v>12234</v>
      </c>
      <c r="P541">
        <v>225</v>
      </c>
      <c r="Q541" t="s">
        <v>12235</v>
      </c>
      <c r="R541" t="s">
        <v>12236</v>
      </c>
      <c r="S541" t="s">
        <v>12237</v>
      </c>
      <c r="T541">
        <v>19</v>
      </c>
      <c r="U541">
        <v>13</v>
      </c>
      <c r="V541">
        <v>15</v>
      </c>
      <c r="Y541" t="s">
        <v>1540</v>
      </c>
      <c r="Z541" t="s">
        <v>12238</v>
      </c>
      <c r="AB541">
        <v>26</v>
      </c>
      <c r="AD541" t="s">
        <v>12239</v>
      </c>
      <c r="AF541" t="s">
        <v>12240</v>
      </c>
      <c r="AH541" t="s">
        <v>147</v>
      </c>
      <c r="AI541" t="s">
        <v>12241</v>
      </c>
      <c r="AJ541" t="s">
        <v>12242</v>
      </c>
      <c r="AK541" t="s">
        <v>12243</v>
      </c>
      <c r="AO541" t="s">
        <v>12244</v>
      </c>
      <c r="AQ541">
        <v>18</v>
      </c>
      <c r="AR541" t="s">
        <v>1692</v>
      </c>
      <c r="AS541" t="s">
        <v>3922</v>
      </c>
      <c r="AT541" t="s">
        <v>12245</v>
      </c>
      <c r="AU541" t="s">
        <v>12246</v>
      </c>
      <c r="AV541" t="s">
        <v>12247</v>
      </c>
      <c r="AW541" t="s">
        <v>12248</v>
      </c>
      <c r="AX541" t="s">
        <v>12249</v>
      </c>
      <c r="AY541" t="s">
        <v>298</v>
      </c>
      <c r="AZ541" t="s">
        <v>670</v>
      </c>
      <c r="BA541" t="s">
        <v>426</v>
      </c>
      <c r="BB541" t="s">
        <v>12250</v>
      </c>
      <c r="BD541" t="s">
        <v>12251</v>
      </c>
      <c r="BE541">
        <v>0</v>
      </c>
      <c r="BF541" t="s">
        <v>12252</v>
      </c>
      <c r="BG541" t="s">
        <v>12253</v>
      </c>
      <c r="BH541" t="s">
        <v>12254</v>
      </c>
      <c r="BR541" t="s">
        <v>12255</v>
      </c>
      <c r="BS541">
        <v>0</v>
      </c>
      <c r="BT541">
        <v>0</v>
      </c>
      <c r="BU541">
        <v>1</v>
      </c>
      <c r="BV541">
        <v>1</v>
      </c>
      <c r="BW541">
        <v>0</v>
      </c>
      <c r="BX541">
        <v>0</v>
      </c>
      <c r="BY541">
        <v>1</v>
      </c>
      <c r="CD541" t="s">
        <v>131</v>
      </c>
      <c r="CE541">
        <v>0</v>
      </c>
      <c r="CJ541" t="s">
        <v>132</v>
      </c>
      <c r="CP541">
        <v>1468</v>
      </c>
      <c r="CQ541">
        <v>0</v>
      </c>
      <c r="CR541">
        <v>0</v>
      </c>
      <c r="CS541">
        <v>0</v>
      </c>
      <c r="CT541">
        <v>0</v>
      </c>
    </row>
    <row r="542" spans="1:98" ht="15" customHeight="1" x14ac:dyDescent="0.2">
      <c r="A542" t="s">
        <v>27838</v>
      </c>
      <c r="B542" s="1" t="s">
        <v>633</v>
      </c>
      <c r="C542">
        <v>4800</v>
      </c>
      <c r="G542" t="s">
        <v>240</v>
      </c>
      <c r="H542" t="s">
        <v>1035</v>
      </c>
      <c r="I542" t="s">
        <v>332</v>
      </c>
      <c r="K542">
        <v>-1</v>
      </c>
      <c r="L542" t="s">
        <v>10229</v>
      </c>
      <c r="N542" t="s">
        <v>27839</v>
      </c>
      <c r="O542" t="s">
        <v>27840</v>
      </c>
      <c r="P542">
        <v>126</v>
      </c>
      <c r="Q542" t="s">
        <v>6862</v>
      </c>
      <c r="S542" t="s">
        <v>27841</v>
      </c>
      <c r="T542">
        <v>14</v>
      </c>
      <c r="U542">
        <v>7</v>
      </c>
      <c r="V542">
        <v>8</v>
      </c>
      <c r="AD542" t="s">
        <v>3119</v>
      </c>
      <c r="AF542" t="s">
        <v>27842</v>
      </c>
      <c r="AH542" t="s">
        <v>496</v>
      </c>
      <c r="AI542" t="s">
        <v>147</v>
      </c>
      <c r="AO542" t="s">
        <v>27843</v>
      </c>
      <c r="AQ542">
        <v>9</v>
      </c>
      <c r="AR542">
        <v>23</v>
      </c>
      <c r="AS542" t="s">
        <v>972</v>
      </c>
      <c r="AT542" t="s">
        <v>27844</v>
      </c>
      <c r="AU542" t="s">
        <v>27845</v>
      </c>
      <c r="AX542" t="s">
        <v>1026</v>
      </c>
      <c r="AY542" t="s">
        <v>1753</v>
      </c>
      <c r="AZ542" t="s">
        <v>27846</v>
      </c>
      <c r="BA542" t="s">
        <v>255</v>
      </c>
      <c r="BB542" t="s">
        <v>27847</v>
      </c>
      <c r="BC542" t="s">
        <v>27829</v>
      </c>
      <c r="BD542" t="s">
        <v>24172</v>
      </c>
      <c r="BE542">
        <v>0</v>
      </c>
      <c r="BG542" t="s">
        <v>27848</v>
      </c>
      <c r="BH542" t="s">
        <v>27849</v>
      </c>
      <c r="BI542" t="s">
        <v>132</v>
      </c>
      <c r="BK542" t="s">
        <v>132</v>
      </c>
      <c r="BS542">
        <v>0</v>
      </c>
      <c r="BT542">
        <v>0</v>
      </c>
      <c r="BU542">
        <v>0</v>
      </c>
      <c r="BV542">
        <v>0</v>
      </c>
      <c r="BW542">
        <v>0</v>
      </c>
      <c r="BX542">
        <v>1</v>
      </c>
      <c r="BY542">
        <v>1</v>
      </c>
      <c r="CD542" t="s">
        <v>131</v>
      </c>
      <c r="CE542">
        <v>0</v>
      </c>
      <c r="CF542" t="s">
        <v>132</v>
      </c>
      <c r="CJ542" t="s">
        <v>132</v>
      </c>
      <c r="CK542" t="s">
        <v>132</v>
      </c>
      <c r="CP542">
        <v>5384</v>
      </c>
      <c r="CQ542">
        <v>0</v>
      </c>
      <c r="CR542">
        <v>0</v>
      </c>
      <c r="CS542">
        <v>0</v>
      </c>
      <c r="CT542">
        <v>0</v>
      </c>
    </row>
    <row r="543" spans="1:98" ht="15" customHeight="1" x14ac:dyDescent="0.2">
      <c r="A543" t="s">
        <v>20922</v>
      </c>
      <c r="B543" s="1" t="s">
        <v>2051</v>
      </c>
      <c r="C543">
        <v>51200</v>
      </c>
      <c r="G543" t="s">
        <v>923</v>
      </c>
      <c r="H543" t="s">
        <v>193</v>
      </c>
      <c r="I543" t="s">
        <v>103</v>
      </c>
      <c r="J543" t="s">
        <v>6594</v>
      </c>
      <c r="K543">
        <v>7</v>
      </c>
      <c r="L543" t="s">
        <v>20923</v>
      </c>
      <c r="N543" t="s">
        <v>20924</v>
      </c>
      <c r="O543" t="s">
        <v>20925</v>
      </c>
      <c r="P543">
        <v>225</v>
      </c>
      <c r="Q543" t="s">
        <v>12235</v>
      </c>
      <c r="R543" t="s">
        <v>3695</v>
      </c>
      <c r="S543" t="s">
        <v>20926</v>
      </c>
      <c r="T543">
        <v>18</v>
      </c>
      <c r="U543">
        <v>11</v>
      </c>
      <c r="V543">
        <v>19</v>
      </c>
      <c r="Y543" t="s">
        <v>32237</v>
      </c>
      <c r="Z543" t="s">
        <v>20927</v>
      </c>
      <c r="AA543" t="s">
        <v>20928</v>
      </c>
      <c r="AB543">
        <v>26</v>
      </c>
      <c r="AD543" t="s">
        <v>20611</v>
      </c>
      <c r="AF543" t="s">
        <v>20929</v>
      </c>
      <c r="AH543" t="s">
        <v>202</v>
      </c>
      <c r="AI543" t="s">
        <v>202</v>
      </c>
      <c r="AJ543" t="s">
        <v>20930</v>
      </c>
      <c r="AK543" t="s">
        <v>20931</v>
      </c>
      <c r="AO543" t="s">
        <v>20932</v>
      </c>
      <c r="AQ543">
        <v>18</v>
      </c>
      <c r="AR543" t="s">
        <v>20933</v>
      </c>
      <c r="AS543" t="s">
        <v>20934</v>
      </c>
      <c r="AT543" t="s">
        <v>20935</v>
      </c>
      <c r="AU543" t="s">
        <v>20936</v>
      </c>
      <c r="AV543" t="s">
        <v>6260</v>
      </c>
      <c r="AW543" t="s">
        <v>20937</v>
      </c>
      <c r="AX543" t="s">
        <v>20938</v>
      </c>
      <c r="AY543" t="s">
        <v>20939</v>
      </c>
      <c r="AZ543" t="s">
        <v>670</v>
      </c>
      <c r="BA543" t="s">
        <v>20940</v>
      </c>
      <c r="BB543" t="s">
        <v>20941</v>
      </c>
      <c r="BD543" t="s">
        <v>20918</v>
      </c>
      <c r="BE543">
        <v>0</v>
      </c>
      <c r="BF543" t="s">
        <v>20942</v>
      </c>
      <c r="BG543" t="s">
        <v>20943</v>
      </c>
      <c r="BH543" t="s">
        <v>20944</v>
      </c>
      <c r="BS543">
        <v>0</v>
      </c>
      <c r="BT543">
        <v>0</v>
      </c>
      <c r="BU543">
        <v>1</v>
      </c>
      <c r="BV543">
        <v>0</v>
      </c>
      <c r="BW543">
        <v>0</v>
      </c>
      <c r="BX543">
        <v>0</v>
      </c>
      <c r="BY543">
        <v>1</v>
      </c>
      <c r="CD543" t="s">
        <v>131</v>
      </c>
      <c r="CE543">
        <v>0</v>
      </c>
      <c r="CJ543" t="s">
        <v>132</v>
      </c>
      <c r="CP543">
        <v>3547</v>
      </c>
      <c r="CQ543">
        <v>0</v>
      </c>
      <c r="CR543">
        <v>0</v>
      </c>
      <c r="CS543">
        <v>0</v>
      </c>
      <c r="CT543">
        <v>0</v>
      </c>
    </row>
    <row r="544" spans="1:98" ht="15" customHeight="1" x14ac:dyDescent="0.2">
      <c r="A544" t="s">
        <v>28764</v>
      </c>
      <c r="B544" s="1" t="s">
        <v>134</v>
      </c>
      <c r="C544">
        <v>3200</v>
      </c>
      <c r="G544" t="s">
        <v>1053</v>
      </c>
      <c r="H544" t="s">
        <v>102</v>
      </c>
      <c r="I544" t="s">
        <v>1555</v>
      </c>
      <c r="J544" t="s">
        <v>4890</v>
      </c>
      <c r="K544">
        <v>7</v>
      </c>
      <c r="L544" t="s">
        <v>3050</v>
      </c>
      <c r="N544" t="s">
        <v>24126</v>
      </c>
      <c r="O544" t="s">
        <v>28765</v>
      </c>
      <c r="P544">
        <v>84</v>
      </c>
      <c r="Q544" t="s">
        <v>143</v>
      </c>
      <c r="S544" t="s">
        <v>19569</v>
      </c>
      <c r="T544">
        <v>8</v>
      </c>
      <c r="U544">
        <v>5</v>
      </c>
      <c r="V544">
        <v>7</v>
      </c>
      <c r="X544" t="s">
        <v>3159</v>
      </c>
      <c r="Z544" t="s">
        <v>3160</v>
      </c>
      <c r="AD544" t="s">
        <v>28766</v>
      </c>
      <c r="AF544" t="s">
        <v>28767</v>
      </c>
      <c r="AH544" t="s">
        <v>114</v>
      </c>
      <c r="AI544" t="s">
        <v>114</v>
      </c>
      <c r="AJ544" t="s">
        <v>28768</v>
      </c>
      <c r="AO544" t="s">
        <v>28769</v>
      </c>
      <c r="AQ544">
        <v>6</v>
      </c>
      <c r="AR544" t="s">
        <v>28770</v>
      </c>
      <c r="AS544" t="s">
        <v>28771</v>
      </c>
      <c r="AT544" t="s">
        <v>28772</v>
      </c>
      <c r="AU544" t="s">
        <v>28773</v>
      </c>
      <c r="AV544" t="s">
        <v>590</v>
      </c>
      <c r="AW544" t="s">
        <v>647</v>
      </c>
      <c r="AX544" t="s">
        <v>28774</v>
      </c>
      <c r="AY544" t="s">
        <v>298</v>
      </c>
      <c r="AZ544" t="s">
        <v>670</v>
      </c>
      <c r="BA544" t="s">
        <v>3167</v>
      </c>
      <c r="BB544" t="s">
        <v>28775</v>
      </c>
      <c r="BD544" t="s">
        <v>28716</v>
      </c>
      <c r="BE544">
        <v>0</v>
      </c>
      <c r="BF544" t="s">
        <v>28776</v>
      </c>
      <c r="BG544" t="s">
        <v>28777</v>
      </c>
      <c r="BH544" t="s">
        <v>28778</v>
      </c>
      <c r="BI544" t="s">
        <v>132</v>
      </c>
      <c r="BS544">
        <v>0</v>
      </c>
      <c r="BT544">
        <v>0</v>
      </c>
      <c r="BU544">
        <v>1</v>
      </c>
      <c r="BV544">
        <v>0</v>
      </c>
      <c r="BW544">
        <v>0</v>
      </c>
      <c r="BX544">
        <v>0</v>
      </c>
      <c r="BY544">
        <v>1</v>
      </c>
      <c r="CD544" t="s">
        <v>131</v>
      </c>
      <c r="CE544">
        <v>0</v>
      </c>
      <c r="CF544" t="s">
        <v>132</v>
      </c>
      <c r="CJ544" t="s">
        <v>132</v>
      </c>
      <c r="CK544" t="s">
        <v>132</v>
      </c>
      <c r="CP544">
        <v>5802</v>
      </c>
      <c r="CQ544">
        <v>0</v>
      </c>
      <c r="CR544">
        <v>0</v>
      </c>
      <c r="CS544">
        <v>0</v>
      </c>
      <c r="CT544">
        <v>0</v>
      </c>
    </row>
    <row r="545" spans="1:98" ht="15" customHeight="1" x14ac:dyDescent="0.2">
      <c r="A545" t="s">
        <v>6183</v>
      </c>
      <c r="B545" s="1" t="s">
        <v>192</v>
      </c>
      <c r="C545">
        <v>76800</v>
      </c>
      <c r="G545" t="s">
        <v>135</v>
      </c>
      <c r="H545" t="s">
        <v>136</v>
      </c>
      <c r="I545" t="s">
        <v>103</v>
      </c>
      <c r="J545" t="s">
        <v>3818</v>
      </c>
      <c r="K545">
        <v>6</v>
      </c>
      <c r="L545" t="s">
        <v>6184</v>
      </c>
      <c r="M545" t="s">
        <v>6185</v>
      </c>
      <c r="N545" t="s">
        <v>6186</v>
      </c>
      <c r="O545" t="s">
        <v>6187</v>
      </c>
      <c r="P545">
        <v>243</v>
      </c>
      <c r="Q545" t="s">
        <v>6188</v>
      </c>
      <c r="R545" t="s">
        <v>6189</v>
      </c>
      <c r="S545" t="s">
        <v>6190</v>
      </c>
      <c r="T545">
        <v>14</v>
      </c>
      <c r="U545">
        <v>13</v>
      </c>
      <c r="V545">
        <v>14</v>
      </c>
      <c r="X545" t="s">
        <v>3828</v>
      </c>
      <c r="Y545" t="s">
        <v>6191</v>
      </c>
      <c r="AA545" t="s">
        <v>6192</v>
      </c>
      <c r="AB545">
        <v>27</v>
      </c>
      <c r="AD545" t="s">
        <v>249</v>
      </c>
      <c r="AF545" t="s">
        <v>6193</v>
      </c>
      <c r="AH545" t="s">
        <v>147</v>
      </c>
      <c r="AI545" t="s">
        <v>6194</v>
      </c>
      <c r="AJ545" t="s">
        <v>6195</v>
      </c>
      <c r="AK545" t="s">
        <v>6196</v>
      </c>
      <c r="AO545" t="s">
        <v>6197</v>
      </c>
      <c r="AQ545">
        <v>18</v>
      </c>
      <c r="AR545" s="6" t="s">
        <v>32315</v>
      </c>
      <c r="AS545" t="s">
        <v>1602</v>
      </c>
      <c r="AT545" t="s">
        <v>6198</v>
      </c>
      <c r="AU545" t="s">
        <v>6199</v>
      </c>
      <c r="AW545" t="s">
        <v>3608</v>
      </c>
      <c r="AY545" t="s">
        <v>6200</v>
      </c>
      <c r="AZ545" t="s">
        <v>5665</v>
      </c>
      <c r="BA545" t="s">
        <v>6101</v>
      </c>
      <c r="BB545" t="s">
        <v>6201</v>
      </c>
      <c r="BC545" t="s">
        <v>6202</v>
      </c>
      <c r="BD545" t="s">
        <v>6125</v>
      </c>
      <c r="BE545">
        <v>0</v>
      </c>
      <c r="BF545" t="s">
        <v>6203</v>
      </c>
      <c r="BG545" t="s">
        <v>6204</v>
      </c>
      <c r="BH545" t="s">
        <v>6205</v>
      </c>
      <c r="BS545">
        <v>0</v>
      </c>
      <c r="BT545">
        <v>0</v>
      </c>
      <c r="BU545">
        <v>0</v>
      </c>
      <c r="BV545">
        <v>0</v>
      </c>
      <c r="BW545">
        <v>0</v>
      </c>
      <c r="BX545">
        <v>0</v>
      </c>
      <c r="BY545">
        <v>0</v>
      </c>
      <c r="CD545" t="s">
        <v>131</v>
      </c>
      <c r="CE545">
        <v>0</v>
      </c>
      <c r="CJ545" t="s">
        <v>132</v>
      </c>
      <c r="CP545">
        <v>506</v>
      </c>
      <c r="CQ545">
        <v>0</v>
      </c>
      <c r="CR545">
        <v>0</v>
      </c>
      <c r="CS545">
        <v>0</v>
      </c>
      <c r="CT545">
        <v>0</v>
      </c>
    </row>
    <row r="546" spans="1:98" ht="15" customHeight="1" x14ac:dyDescent="0.2">
      <c r="A546" t="s">
        <v>17051</v>
      </c>
      <c r="B546" s="1" t="s">
        <v>1166</v>
      </c>
      <c r="C546">
        <v>307200</v>
      </c>
      <c r="G546" t="s">
        <v>135</v>
      </c>
      <c r="H546" t="s">
        <v>102</v>
      </c>
      <c r="I546" t="s">
        <v>103</v>
      </c>
      <c r="J546" t="s">
        <v>3818</v>
      </c>
      <c r="K546">
        <v>12</v>
      </c>
      <c r="L546" t="s">
        <v>7285</v>
      </c>
      <c r="N546" t="s">
        <v>17052</v>
      </c>
      <c r="O546" t="s">
        <v>17053</v>
      </c>
      <c r="P546">
        <v>310</v>
      </c>
      <c r="Q546" t="s">
        <v>17054</v>
      </c>
      <c r="R546" t="s">
        <v>17055</v>
      </c>
      <c r="S546" t="s">
        <v>17056</v>
      </c>
      <c r="T546">
        <v>22</v>
      </c>
      <c r="U546">
        <v>16</v>
      </c>
      <c r="V546">
        <v>19</v>
      </c>
      <c r="Y546" t="s">
        <v>1540</v>
      </c>
      <c r="Z546" t="s">
        <v>17057</v>
      </c>
      <c r="AB546">
        <v>31</v>
      </c>
      <c r="AD546" t="s">
        <v>1434</v>
      </c>
      <c r="AF546" t="s">
        <v>17058</v>
      </c>
      <c r="AH546" t="s">
        <v>114</v>
      </c>
      <c r="AI546" t="s">
        <v>114</v>
      </c>
      <c r="AJ546" t="s">
        <v>17059</v>
      </c>
      <c r="AK546" t="s">
        <v>17060</v>
      </c>
      <c r="AO546" t="s">
        <v>17061</v>
      </c>
      <c r="AQ546">
        <v>20</v>
      </c>
      <c r="AR546" t="s">
        <v>14682</v>
      </c>
      <c r="AS546">
        <v>49</v>
      </c>
      <c r="AT546" t="s">
        <v>17062</v>
      </c>
      <c r="AU546" t="s">
        <v>17063</v>
      </c>
      <c r="AW546" t="s">
        <v>14836</v>
      </c>
      <c r="AX546" t="s">
        <v>17064</v>
      </c>
      <c r="AY546" t="s">
        <v>5625</v>
      </c>
      <c r="AZ546" t="s">
        <v>17065</v>
      </c>
      <c r="BA546" t="s">
        <v>156</v>
      </c>
      <c r="BB546" t="s">
        <v>17066</v>
      </c>
      <c r="BC546" t="s">
        <v>3817</v>
      </c>
      <c r="BD546" t="s">
        <v>14619</v>
      </c>
      <c r="BE546">
        <v>0</v>
      </c>
      <c r="BF546" t="s">
        <v>17067</v>
      </c>
      <c r="BG546" t="s">
        <v>17068</v>
      </c>
      <c r="BH546" t="s">
        <v>17069</v>
      </c>
      <c r="BS546">
        <v>0</v>
      </c>
      <c r="BT546">
        <v>0</v>
      </c>
      <c r="BU546">
        <v>1</v>
      </c>
      <c r="BV546">
        <v>0</v>
      </c>
      <c r="BW546">
        <v>0</v>
      </c>
      <c r="BX546">
        <v>0</v>
      </c>
      <c r="BY546">
        <v>1</v>
      </c>
      <c r="CD546" t="s">
        <v>132</v>
      </c>
      <c r="CE546">
        <v>0</v>
      </c>
      <c r="CJ546" t="s">
        <v>132</v>
      </c>
      <c r="CK546" t="s">
        <v>132</v>
      </c>
      <c r="CP546">
        <v>2118</v>
      </c>
      <c r="CQ546">
        <v>0</v>
      </c>
      <c r="CR546">
        <v>0</v>
      </c>
      <c r="CS546">
        <v>0</v>
      </c>
      <c r="CT546">
        <v>0</v>
      </c>
    </row>
    <row r="547" spans="1:98" ht="15" customHeight="1" x14ac:dyDescent="0.2">
      <c r="A547" t="s">
        <v>31742</v>
      </c>
      <c r="B547" s="1" t="s">
        <v>283</v>
      </c>
      <c r="C547">
        <v>600</v>
      </c>
      <c r="G547" t="s">
        <v>575</v>
      </c>
      <c r="H547" t="s">
        <v>1308</v>
      </c>
      <c r="I547" t="s">
        <v>2390</v>
      </c>
      <c r="K547">
        <v>3</v>
      </c>
      <c r="L547" t="s">
        <v>2874</v>
      </c>
      <c r="M547" t="s">
        <v>31743</v>
      </c>
      <c r="N547" t="s">
        <v>2853</v>
      </c>
      <c r="O547" t="s">
        <v>2854</v>
      </c>
      <c r="P547">
        <v>19</v>
      </c>
      <c r="Q547" t="s">
        <v>9645</v>
      </c>
      <c r="S547" t="s">
        <v>6321</v>
      </c>
      <c r="T547">
        <v>3</v>
      </c>
      <c r="U547">
        <v>6</v>
      </c>
      <c r="V547">
        <v>2</v>
      </c>
      <c r="Y547" t="s">
        <v>2395</v>
      </c>
      <c r="AB547">
        <v>13</v>
      </c>
      <c r="AD547" t="s">
        <v>249</v>
      </c>
      <c r="AF547" t="s">
        <v>31744</v>
      </c>
      <c r="AH547" t="s">
        <v>1316</v>
      </c>
      <c r="AI547" t="s">
        <v>31745</v>
      </c>
      <c r="AJ547" t="s">
        <v>31746</v>
      </c>
      <c r="AK547" t="s">
        <v>31747</v>
      </c>
      <c r="AO547" t="s">
        <v>31748</v>
      </c>
      <c r="AQ547">
        <v>1</v>
      </c>
      <c r="AR547">
        <v>2</v>
      </c>
      <c r="AS547">
        <v>14</v>
      </c>
      <c r="AT547" t="s">
        <v>31749</v>
      </c>
      <c r="AU547" t="s">
        <v>31750</v>
      </c>
      <c r="AV547" t="s">
        <v>31751</v>
      </c>
      <c r="AW547" t="s">
        <v>14963</v>
      </c>
      <c r="AY547" t="s">
        <v>9634</v>
      </c>
      <c r="AZ547" t="s">
        <v>31752</v>
      </c>
      <c r="BA547" t="s">
        <v>31753</v>
      </c>
      <c r="BB547" t="s">
        <v>31754</v>
      </c>
      <c r="BC547" t="s">
        <v>9638</v>
      </c>
      <c r="BD547" t="s">
        <v>31655</v>
      </c>
      <c r="BE547">
        <v>0</v>
      </c>
      <c r="BF547" t="s">
        <v>31755</v>
      </c>
      <c r="BG547" t="s">
        <v>31756</v>
      </c>
      <c r="BH547" t="s">
        <v>31757</v>
      </c>
      <c r="BS547">
        <v>0</v>
      </c>
      <c r="BT547">
        <v>0</v>
      </c>
      <c r="BU547">
        <v>0</v>
      </c>
      <c r="BV547">
        <v>0</v>
      </c>
      <c r="BW547">
        <v>0</v>
      </c>
      <c r="BX547">
        <v>0</v>
      </c>
      <c r="BY547">
        <v>1</v>
      </c>
      <c r="CD547" t="s">
        <v>132</v>
      </c>
      <c r="CE547">
        <v>0</v>
      </c>
      <c r="CF547" t="s">
        <v>132</v>
      </c>
      <c r="CJ547" t="s">
        <v>132</v>
      </c>
      <c r="CK547" t="s">
        <v>132</v>
      </c>
      <c r="CP547">
        <v>6926</v>
      </c>
      <c r="CQ547">
        <v>0</v>
      </c>
      <c r="CR547">
        <v>0</v>
      </c>
      <c r="CS547">
        <v>0</v>
      </c>
      <c r="CT547">
        <v>0</v>
      </c>
    </row>
    <row r="548" spans="1:98" ht="15" customHeight="1" x14ac:dyDescent="0.2">
      <c r="A548" t="s">
        <v>1446</v>
      </c>
      <c r="B548" s="1" t="s">
        <v>633</v>
      </c>
      <c r="C548">
        <v>4800</v>
      </c>
      <c r="G548" t="s">
        <v>135</v>
      </c>
      <c r="H548" t="s">
        <v>102</v>
      </c>
      <c r="I548" t="s">
        <v>103</v>
      </c>
      <c r="J548" t="s">
        <v>1384</v>
      </c>
      <c r="K548">
        <v>6</v>
      </c>
      <c r="L548" t="s">
        <v>1447</v>
      </c>
      <c r="N548" t="s">
        <v>1448</v>
      </c>
      <c r="O548" t="s">
        <v>1449</v>
      </c>
      <c r="P548">
        <v>94</v>
      </c>
      <c r="Q548" t="s">
        <v>1450</v>
      </c>
      <c r="S548" t="s">
        <v>1451</v>
      </c>
      <c r="T548">
        <v>11</v>
      </c>
      <c r="U548">
        <v>12</v>
      </c>
      <c r="V548">
        <v>7</v>
      </c>
      <c r="Y548" t="s">
        <v>1452</v>
      </c>
      <c r="Z548" t="s">
        <v>1412</v>
      </c>
      <c r="AA548" t="s">
        <v>1175</v>
      </c>
      <c r="AB548">
        <v>19</v>
      </c>
      <c r="AD548" t="s">
        <v>1453</v>
      </c>
      <c r="AF548" t="s">
        <v>1454</v>
      </c>
      <c r="AG548" t="s">
        <v>1455</v>
      </c>
      <c r="AH548" t="s">
        <v>114</v>
      </c>
      <c r="AI548" t="s">
        <v>114</v>
      </c>
      <c r="AK548" t="s">
        <v>1456</v>
      </c>
      <c r="AO548" t="s">
        <v>1457</v>
      </c>
      <c r="AQ548">
        <v>9</v>
      </c>
      <c r="AR548">
        <v>14</v>
      </c>
      <c r="AS548">
        <v>31</v>
      </c>
      <c r="AT548" t="s">
        <v>1458</v>
      </c>
      <c r="AU548" t="s">
        <v>1459</v>
      </c>
      <c r="AW548" t="s">
        <v>1440</v>
      </c>
      <c r="AY548" t="s">
        <v>1398</v>
      </c>
      <c r="AZ548" t="s">
        <v>1460</v>
      </c>
      <c r="BA548" t="s">
        <v>1461</v>
      </c>
      <c r="BB548" t="s">
        <v>1462</v>
      </c>
      <c r="BC548" t="s">
        <v>1401</v>
      </c>
      <c r="BD548" t="s">
        <v>128</v>
      </c>
      <c r="BE548">
        <v>0</v>
      </c>
      <c r="BF548" t="s">
        <v>1463</v>
      </c>
      <c r="BG548" t="s">
        <v>1464</v>
      </c>
      <c r="BH548" t="s">
        <v>1465</v>
      </c>
      <c r="BS548">
        <v>0</v>
      </c>
      <c r="BT548">
        <v>0</v>
      </c>
      <c r="BU548">
        <v>1</v>
      </c>
      <c r="BV548">
        <v>0</v>
      </c>
      <c r="BW548">
        <v>0</v>
      </c>
      <c r="BX548">
        <v>0</v>
      </c>
      <c r="BY548">
        <v>1</v>
      </c>
      <c r="CD548" t="s">
        <v>131</v>
      </c>
      <c r="CE548">
        <v>0</v>
      </c>
      <c r="CJ548" t="s">
        <v>132</v>
      </c>
      <c r="CO548" t="str">
        <f>HYPERLINK("http://www.d20pfsrd.com/bestiary/monster-listings/outsiders/devil/erinyes","Devil, Erinyes")</f>
        <v>Devil, Erinyes</v>
      </c>
      <c r="CP548">
        <v>91</v>
      </c>
      <c r="CQ548">
        <v>0</v>
      </c>
      <c r="CR548">
        <v>0</v>
      </c>
      <c r="CS548">
        <v>0</v>
      </c>
      <c r="CT548">
        <v>0</v>
      </c>
    </row>
    <row r="549" spans="1:98" ht="15" customHeight="1" x14ac:dyDescent="0.2">
      <c r="A549" t="s">
        <v>25343</v>
      </c>
      <c r="B549" s="1" t="s">
        <v>1845</v>
      </c>
      <c r="C549">
        <v>153600</v>
      </c>
      <c r="G549" t="s">
        <v>923</v>
      </c>
      <c r="H549" t="s">
        <v>102</v>
      </c>
      <c r="I549" t="s">
        <v>2390</v>
      </c>
      <c r="K549">
        <v>7</v>
      </c>
      <c r="L549" t="s">
        <v>25344</v>
      </c>
      <c r="N549" t="s">
        <v>25345</v>
      </c>
      <c r="O549" t="s">
        <v>25346</v>
      </c>
      <c r="P549">
        <v>270</v>
      </c>
      <c r="Q549" t="s">
        <v>17525</v>
      </c>
      <c r="R549" t="s">
        <v>4980</v>
      </c>
      <c r="S549" t="s">
        <v>25347</v>
      </c>
      <c r="T549">
        <v>15</v>
      </c>
      <c r="U549">
        <v>20</v>
      </c>
      <c r="V549">
        <v>17</v>
      </c>
      <c r="X549" t="s">
        <v>25348</v>
      </c>
      <c r="Y549" t="s">
        <v>25349</v>
      </c>
      <c r="Z549" t="s">
        <v>837</v>
      </c>
      <c r="AA549" t="s">
        <v>25350</v>
      </c>
      <c r="AD549" t="s">
        <v>25351</v>
      </c>
      <c r="AF549" t="s">
        <v>25352</v>
      </c>
      <c r="AG549" t="s">
        <v>25353</v>
      </c>
      <c r="AH549" t="s">
        <v>114</v>
      </c>
      <c r="AI549" t="s">
        <v>114</v>
      </c>
      <c r="AJ549" t="s">
        <v>25354</v>
      </c>
      <c r="AK549" t="s">
        <v>25355</v>
      </c>
      <c r="AO549" t="s">
        <v>25356</v>
      </c>
      <c r="AQ549">
        <v>10</v>
      </c>
      <c r="AR549">
        <v>15</v>
      </c>
      <c r="AS549">
        <v>33</v>
      </c>
      <c r="AT549" t="s">
        <v>25357</v>
      </c>
      <c r="AU549" t="s">
        <v>25358</v>
      </c>
      <c r="AV549" t="s">
        <v>25359</v>
      </c>
      <c r="AW549" t="s">
        <v>25360</v>
      </c>
      <c r="AX549" t="s">
        <v>25361</v>
      </c>
      <c r="AY549" t="s">
        <v>445</v>
      </c>
      <c r="AZ549" t="s">
        <v>25362</v>
      </c>
      <c r="BA549" t="s">
        <v>25363</v>
      </c>
      <c r="BB549" t="s">
        <v>25364</v>
      </c>
      <c r="BD549" t="s">
        <v>24172</v>
      </c>
      <c r="BE549">
        <v>0</v>
      </c>
      <c r="BF549" t="s">
        <v>25365</v>
      </c>
      <c r="BG549" t="s">
        <v>25366</v>
      </c>
      <c r="BH549" t="s">
        <v>25367</v>
      </c>
      <c r="BI549" t="s">
        <v>132</v>
      </c>
      <c r="BK549" t="s">
        <v>132</v>
      </c>
      <c r="BS549">
        <v>0</v>
      </c>
      <c r="BT549">
        <v>0</v>
      </c>
      <c r="BU549">
        <v>1</v>
      </c>
      <c r="BV549">
        <v>0</v>
      </c>
      <c r="BW549">
        <v>0</v>
      </c>
      <c r="BX549">
        <v>0</v>
      </c>
      <c r="BY549">
        <v>1</v>
      </c>
      <c r="CD549" t="s">
        <v>131</v>
      </c>
      <c r="CE549">
        <v>0</v>
      </c>
      <c r="CF549" t="s">
        <v>132</v>
      </c>
      <c r="CJ549" t="s">
        <v>132</v>
      </c>
      <c r="CK549" t="s">
        <v>132</v>
      </c>
      <c r="CP549">
        <v>5209</v>
      </c>
      <c r="CQ549">
        <v>0</v>
      </c>
      <c r="CR549">
        <v>0</v>
      </c>
      <c r="CS549">
        <v>0</v>
      </c>
      <c r="CT549">
        <v>0</v>
      </c>
    </row>
    <row r="550" spans="1:98" ht="15" customHeight="1" x14ac:dyDescent="0.2">
      <c r="A550" t="s">
        <v>22045</v>
      </c>
      <c r="B550" s="1" t="s">
        <v>99</v>
      </c>
      <c r="C550">
        <v>200</v>
      </c>
      <c r="G550" t="s">
        <v>240</v>
      </c>
      <c r="H550" t="s">
        <v>1308</v>
      </c>
      <c r="I550" t="s">
        <v>332</v>
      </c>
      <c r="K550">
        <v>2</v>
      </c>
      <c r="L550" t="s">
        <v>2887</v>
      </c>
      <c r="N550" t="s">
        <v>2931</v>
      </c>
      <c r="O550" t="s">
        <v>2932</v>
      </c>
      <c r="P550">
        <v>4</v>
      </c>
      <c r="Q550" t="s">
        <v>603</v>
      </c>
      <c r="S550" t="s">
        <v>728</v>
      </c>
      <c r="T550">
        <v>2</v>
      </c>
      <c r="U550">
        <v>4</v>
      </c>
      <c r="V550">
        <v>1</v>
      </c>
      <c r="AD550" t="s">
        <v>661</v>
      </c>
      <c r="AF550" t="s">
        <v>2933</v>
      </c>
      <c r="AH550" t="s">
        <v>1316</v>
      </c>
      <c r="AI550" t="s">
        <v>318</v>
      </c>
      <c r="AO550" t="s">
        <v>2876</v>
      </c>
      <c r="AQ550">
        <v>0</v>
      </c>
      <c r="AR550">
        <v>0</v>
      </c>
      <c r="AS550" t="s">
        <v>2846</v>
      </c>
      <c r="AT550" t="s">
        <v>1734</v>
      </c>
      <c r="AU550" t="s">
        <v>2934</v>
      </c>
      <c r="AV550" t="s">
        <v>2935</v>
      </c>
      <c r="AY550" t="s">
        <v>756</v>
      </c>
      <c r="AZ550" t="s">
        <v>670</v>
      </c>
      <c r="BA550" t="s">
        <v>255</v>
      </c>
      <c r="BB550" t="s">
        <v>16197</v>
      </c>
      <c r="BC550" t="s">
        <v>2836</v>
      </c>
      <c r="BD550" t="s">
        <v>22028</v>
      </c>
      <c r="BE550">
        <v>0</v>
      </c>
      <c r="BF550" t="s">
        <v>2936</v>
      </c>
      <c r="BG550" t="s">
        <v>22046</v>
      </c>
      <c r="BH550" t="s">
        <v>22047</v>
      </c>
      <c r="BS550">
        <v>0</v>
      </c>
      <c r="BT550">
        <v>0</v>
      </c>
      <c r="BU550">
        <v>0</v>
      </c>
      <c r="BV550">
        <v>1</v>
      </c>
      <c r="BW550">
        <v>0</v>
      </c>
      <c r="BX550">
        <v>0</v>
      </c>
      <c r="BY550">
        <v>1</v>
      </c>
      <c r="CD550" t="s">
        <v>131</v>
      </c>
      <c r="CE550">
        <v>0</v>
      </c>
      <c r="CJ550" t="s">
        <v>132</v>
      </c>
      <c r="CP550">
        <v>3998</v>
      </c>
      <c r="CQ550">
        <v>0</v>
      </c>
      <c r="CR550">
        <v>0</v>
      </c>
      <c r="CS550">
        <v>0</v>
      </c>
      <c r="CT550">
        <v>0</v>
      </c>
    </row>
    <row r="551" spans="1:98" ht="15" customHeight="1" x14ac:dyDescent="0.2">
      <c r="A551" t="s">
        <v>14444</v>
      </c>
      <c r="B551" s="1" t="s">
        <v>1223</v>
      </c>
      <c r="C551">
        <v>12800</v>
      </c>
      <c r="G551" t="s">
        <v>1053</v>
      </c>
      <c r="H551" t="s">
        <v>102</v>
      </c>
      <c r="I551" t="s">
        <v>103</v>
      </c>
      <c r="J551" t="s">
        <v>8249</v>
      </c>
      <c r="K551">
        <v>9</v>
      </c>
      <c r="L551" t="s">
        <v>14445</v>
      </c>
      <c r="N551" t="s">
        <v>4633</v>
      </c>
      <c r="O551" t="s">
        <v>4634</v>
      </c>
      <c r="P551">
        <v>147</v>
      </c>
      <c r="Q551" t="s">
        <v>4368</v>
      </c>
      <c r="S551" t="s">
        <v>8350</v>
      </c>
      <c r="T551">
        <v>9</v>
      </c>
      <c r="U551">
        <v>14</v>
      </c>
      <c r="V551">
        <v>12</v>
      </c>
      <c r="Y551" t="s">
        <v>8293</v>
      </c>
      <c r="Z551" t="s">
        <v>8256</v>
      </c>
      <c r="AA551" t="s">
        <v>8257</v>
      </c>
      <c r="AB551">
        <v>22</v>
      </c>
      <c r="AD551" t="s">
        <v>249</v>
      </c>
      <c r="AF551" t="s">
        <v>14446</v>
      </c>
      <c r="AH551" t="s">
        <v>114</v>
      </c>
      <c r="AI551" t="s">
        <v>114</v>
      </c>
      <c r="AJ551" t="s">
        <v>14447</v>
      </c>
      <c r="AK551" t="s">
        <v>14448</v>
      </c>
      <c r="AO551" t="s">
        <v>14449</v>
      </c>
      <c r="AQ551">
        <v>14</v>
      </c>
      <c r="AR551">
        <v>19</v>
      </c>
      <c r="AS551">
        <v>34</v>
      </c>
      <c r="AT551" t="s">
        <v>14450</v>
      </c>
      <c r="AU551" t="s">
        <v>14451</v>
      </c>
      <c r="AW551" t="s">
        <v>14452</v>
      </c>
      <c r="AY551" t="s">
        <v>4360</v>
      </c>
      <c r="AZ551" t="s">
        <v>14453</v>
      </c>
      <c r="BA551" t="s">
        <v>426</v>
      </c>
      <c r="BB551" t="s">
        <v>14454</v>
      </c>
      <c r="BD551" t="s">
        <v>14455</v>
      </c>
      <c r="BE551">
        <v>0</v>
      </c>
      <c r="BF551" t="s">
        <v>14456</v>
      </c>
      <c r="BG551" t="s">
        <v>14457</v>
      </c>
      <c r="BH551" t="s">
        <v>14458</v>
      </c>
      <c r="BS551">
        <v>0</v>
      </c>
      <c r="BT551">
        <v>0</v>
      </c>
      <c r="BU551">
        <v>0</v>
      </c>
      <c r="BV551">
        <v>0</v>
      </c>
      <c r="BW551">
        <v>0</v>
      </c>
      <c r="BX551">
        <v>0</v>
      </c>
      <c r="BY551">
        <v>1</v>
      </c>
      <c r="CA551" t="s">
        <v>14383</v>
      </c>
      <c r="CD551" t="s">
        <v>131</v>
      </c>
      <c r="CE551">
        <v>0</v>
      </c>
      <c r="CJ551" t="s">
        <v>132</v>
      </c>
      <c r="CP551">
        <v>1937</v>
      </c>
      <c r="CQ551">
        <v>0</v>
      </c>
      <c r="CR551">
        <v>0</v>
      </c>
      <c r="CS551">
        <v>0</v>
      </c>
      <c r="CT551">
        <v>0</v>
      </c>
    </row>
    <row r="552" spans="1:98" ht="15" customHeight="1" x14ac:dyDescent="0.2">
      <c r="A552" t="s">
        <v>28825</v>
      </c>
      <c r="B552" s="1" t="s">
        <v>239</v>
      </c>
      <c r="C552">
        <v>800</v>
      </c>
      <c r="G552" t="s">
        <v>240</v>
      </c>
      <c r="H552" t="s">
        <v>102</v>
      </c>
      <c r="I552" t="s">
        <v>103</v>
      </c>
      <c r="J552" t="s">
        <v>21457</v>
      </c>
      <c r="K552">
        <v>3</v>
      </c>
      <c r="L552" t="s">
        <v>28826</v>
      </c>
      <c r="N552" t="s">
        <v>2788</v>
      </c>
      <c r="O552" t="s">
        <v>2789</v>
      </c>
      <c r="P552">
        <v>30</v>
      </c>
      <c r="Q552" t="s">
        <v>812</v>
      </c>
      <c r="S552" t="s">
        <v>2790</v>
      </c>
      <c r="T552">
        <v>6</v>
      </c>
      <c r="U552">
        <v>4</v>
      </c>
      <c r="V552">
        <v>6</v>
      </c>
      <c r="X552" t="s">
        <v>28827</v>
      </c>
      <c r="Y552" t="s">
        <v>15909</v>
      </c>
      <c r="Z552" t="s">
        <v>20951</v>
      </c>
      <c r="AA552" t="s">
        <v>5324</v>
      </c>
      <c r="AD552" t="s">
        <v>376</v>
      </c>
      <c r="AF552" t="s">
        <v>28828</v>
      </c>
      <c r="AH552" t="s">
        <v>114</v>
      </c>
      <c r="AI552" t="s">
        <v>114</v>
      </c>
      <c r="AJ552" t="s">
        <v>28829</v>
      </c>
      <c r="AK552" t="s">
        <v>28830</v>
      </c>
      <c r="AO552" t="s">
        <v>28831</v>
      </c>
      <c r="AQ552">
        <v>4</v>
      </c>
      <c r="AR552">
        <v>7</v>
      </c>
      <c r="AS552" t="s">
        <v>549</v>
      </c>
      <c r="AT552" t="s">
        <v>28832</v>
      </c>
      <c r="AU552" t="s">
        <v>28833</v>
      </c>
      <c r="AW552" t="s">
        <v>27082</v>
      </c>
      <c r="AY552" t="s">
        <v>21471</v>
      </c>
      <c r="AZ552" t="s">
        <v>28834</v>
      </c>
      <c r="BA552" t="s">
        <v>255</v>
      </c>
      <c r="BB552" t="s">
        <v>28835</v>
      </c>
      <c r="BC552" t="s">
        <v>20962</v>
      </c>
      <c r="BD552" t="s">
        <v>28836</v>
      </c>
      <c r="BE552">
        <v>0</v>
      </c>
      <c r="BF552" t="s">
        <v>28837</v>
      </c>
      <c r="BG552" t="s">
        <v>28838</v>
      </c>
      <c r="BH552" t="s">
        <v>28839</v>
      </c>
      <c r="BI552" t="s">
        <v>132</v>
      </c>
      <c r="BS552">
        <v>0</v>
      </c>
      <c r="BT552">
        <v>0</v>
      </c>
      <c r="BU552">
        <v>0</v>
      </c>
      <c r="BV552">
        <v>0</v>
      </c>
      <c r="BW552">
        <v>0</v>
      </c>
      <c r="BX552">
        <v>0</v>
      </c>
      <c r="BY552">
        <v>1</v>
      </c>
      <c r="CD552" t="s">
        <v>132</v>
      </c>
      <c r="CE552">
        <v>0</v>
      </c>
      <c r="CJ552" t="s">
        <v>132</v>
      </c>
      <c r="CK552" t="s">
        <v>132</v>
      </c>
      <c r="CP552">
        <v>5974</v>
      </c>
      <c r="CQ552">
        <v>0</v>
      </c>
      <c r="CR552">
        <v>0</v>
      </c>
      <c r="CS552">
        <v>0</v>
      </c>
      <c r="CT552">
        <v>0</v>
      </c>
    </row>
    <row r="553" spans="1:98" ht="15" customHeight="1" x14ac:dyDescent="0.2">
      <c r="A553" t="s">
        <v>32251</v>
      </c>
      <c r="B553" s="1" t="s">
        <v>574</v>
      </c>
      <c r="C553">
        <v>9600</v>
      </c>
      <c r="G553" t="s">
        <v>240</v>
      </c>
      <c r="H553" t="s">
        <v>136</v>
      </c>
      <c r="I553" t="s">
        <v>261</v>
      </c>
      <c r="J553" t="s">
        <v>138</v>
      </c>
      <c r="K553">
        <v>7</v>
      </c>
      <c r="L553" t="s">
        <v>29557</v>
      </c>
      <c r="N553" t="s">
        <v>29558</v>
      </c>
      <c r="O553" t="s">
        <v>29559</v>
      </c>
      <c r="P553">
        <v>126</v>
      </c>
      <c r="Q553" t="s">
        <v>19002</v>
      </c>
      <c r="S553" t="s">
        <v>29560</v>
      </c>
      <c r="T553">
        <v>13</v>
      </c>
      <c r="U553">
        <v>10</v>
      </c>
      <c r="V553">
        <v>6</v>
      </c>
      <c r="W553" t="s">
        <v>18986</v>
      </c>
      <c r="X553" t="s">
        <v>29561</v>
      </c>
      <c r="Y553" t="s">
        <v>7087</v>
      </c>
      <c r="AA553" t="s">
        <v>6192</v>
      </c>
      <c r="AD553" t="s">
        <v>29562</v>
      </c>
      <c r="AF553" t="s">
        <v>29563</v>
      </c>
      <c r="AH553" t="s">
        <v>147</v>
      </c>
      <c r="AI553" t="s">
        <v>202</v>
      </c>
      <c r="AJ553" t="s">
        <v>29564</v>
      </c>
      <c r="AO553" t="s">
        <v>29565</v>
      </c>
      <c r="AQ553">
        <v>11</v>
      </c>
      <c r="AR553">
        <v>24</v>
      </c>
      <c r="AS553" t="s">
        <v>4320</v>
      </c>
      <c r="AT553" t="s">
        <v>29566</v>
      </c>
      <c r="AU553" t="s">
        <v>29567</v>
      </c>
      <c r="AV553" t="s">
        <v>1048</v>
      </c>
      <c r="AX553" t="s">
        <v>29568</v>
      </c>
      <c r="AY553" t="s">
        <v>29569</v>
      </c>
      <c r="AZ553" t="s">
        <v>276</v>
      </c>
      <c r="BA553" t="s">
        <v>277</v>
      </c>
      <c r="BB553" t="s">
        <v>29570</v>
      </c>
      <c r="BD553" t="s">
        <v>29553</v>
      </c>
      <c r="BE553">
        <v>0</v>
      </c>
      <c r="BF553" t="s">
        <v>29571</v>
      </c>
      <c r="BG553" t="s">
        <v>29572</v>
      </c>
      <c r="BH553" t="s">
        <v>29573</v>
      </c>
      <c r="BI553" t="s">
        <v>132</v>
      </c>
      <c r="BS553">
        <v>0</v>
      </c>
      <c r="BT553">
        <v>0</v>
      </c>
      <c r="BU553">
        <v>0</v>
      </c>
      <c r="BV553">
        <v>0</v>
      </c>
      <c r="BW553">
        <v>1</v>
      </c>
      <c r="BX553">
        <v>1</v>
      </c>
      <c r="BY553">
        <v>1</v>
      </c>
      <c r="CD553" t="s">
        <v>132</v>
      </c>
      <c r="CE553">
        <v>0</v>
      </c>
      <c r="CF553" t="s">
        <v>132</v>
      </c>
      <c r="CJ553" t="s">
        <v>132</v>
      </c>
      <c r="CK553" t="s">
        <v>132</v>
      </c>
      <c r="CM553" t="s">
        <v>29574</v>
      </c>
      <c r="CP553">
        <v>6083</v>
      </c>
      <c r="CQ553">
        <v>0</v>
      </c>
      <c r="CR553">
        <v>0</v>
      </c>
      <c r="CS553">
        <v>0</v>
      </c>
      <c r="CT553">
        <v>0</v>
      </c>
    </row>
    <row r="554" spans="1:98" ht="15" customHeight="1" x14ac:dyDescent="0.2">
      <c r="A554" t="s">
        <v>32250</v>
      </c>
      <c r="B554" s="1" t="s">
        <v>574</v>
      </c>
      <c r="C554">
        <v>9600</v>
      </c>
      <c r="G554" t="s">
        <v>240</v>
      </c>
      <c r="H554" t="s">
        <v>193</v>
      </c>
      <c r="I554" t="s">
        <v>261</v>
      </c>
      <c r="J554" t="s">
        <v>138</v>
      </c>
      <c r="K554">
        <v>3</v>
      </c>
      <c r="L554" t="s">
        <v>29557</v>
      </c>
      <c r="N554" t="s">
        <v>1921</v>
      </c>
      <c r="O554" t="s">
        <v>8071</v>
      </c>
      <c r="P554">
        <v>126</v>
      </c>
      <c r="Q554" t="s">
        <v>19002</v>
      </c>
      <c r="S554" t="s">
        <v>29575</v>
      </c>
      <c r="T554">
        <v>13</v>
      </c>
      <c r="U554">
        <v>6</v>
      </c>
      <c r="V554">
        <v>6</v>
      </c>
      <c r="Y554" t="s">
        <v>24296</v>
      </c>
      <c r="AA554" t="s">
        <v>6192</v>
      </c>
      <c r="AD554" t="s">
        <v>29576</v>
      </c>
      <c r="AF554" t="s">
        <v>29577</v>
      </c>
      <c r="AH554" t="s">
        <v>202</v>
      </c>
      <c r="AI554" t="s">
        <v>202</v>
      </c>
      <c r="AJ554" t="s">
        <v>4926</v>
      </c>
      <c r="AO554" t="s">
        <v>29578</v>
      </c>
      <c r="AQ554">
        <v>11</v>
      </c>
      <c r="AR554">
        <v>19</v>
      </c>
      <c r="AS554" t="s">
        <v>4687</v>
      </c>
      <c r="AT554" t="s">
        <v>29566</v>
      </c>
      <c r="AU554" t="s">
        <v>29579</v>
      </c>
      <c r="AV554" t="s">
        <v>1048</v>
      </c>
      <c r="AX554" t="s">
        <v>29568</v>
      </c>
      <c r="AY554" t="s">
        <v>29569</v>
      </c>
      <c r="AZ554" t="s">
        <v>276</v>
      </c>
      <c r="BA554" t="s">
        <v>277</v>
      </c>
      <c r="BB554" t="s">
        <v>29570</v>
      </c>
      <c r="BD554" t="s">
        <v>29553</v>
      </c>
      <c r="BE554">
        <v>0</v>
      </c>
      <c r="BF554" t="s">
        <v>29571</v>
      </c>
      <c r="BG554" t="s">
        <v>29572</v>
      </c>
      <c r="BH554" t="s">
        <v>29580</v>
      </c>
      <c r="BI554" t="s">
        <v>132</v>
      </c>
      <c r="BS554">
        <v>0</v>
      </c>
      <c r="BT554">
        <v>0</v>
      </c>
      <c r="BU554">
        <v>0</v>
      </c>
      <c r="BV554">
        <v>0</v>
      </c>
      <c r="BW554">
        <v>1</v>
      </c>
      <c r="BX554">
        <v>1</v>
      </c>
      <c r="BY554">
        <v>1</v>
      </c>
      <c r="CD554" t="s">
        <v>132</v>
      </c>
      <c r="CE554">
        <v>0</v>
      </c>
      <c r="CF554" t="s">
        <v>132</v>
      </c>
      <c r="CJ554" t="s">
        <v>132</v>
      </c>
      <c r="CK554" t="s">
        <v>132</v>
      </c>
      <c r="CM554" t="s">
        <v>29581</v>
      </c>
      <c r="CP554">
        <v>6084</v>
      </c>
      <c r="CQ554">
        <v>0</v>
      </c>
      <c r="CR554">
        <v>0</v>
      </c>
      <c r="CS554">
        <v>0</v>
      </c>
      <c r="CT554">
        <v>0</v>
      </c>
    </row>
    <row r="555" spans="1:98" ht="15" customHeight="1" x14ac:dyDescent="0.2">
      <c r="A555" t="s">
        <v>2786</v>
      </c>
      <c r="B555" s="1" t="s">
        <v>239</v>
      </c>
      <c r="C555">
        <v>800</v>
      </c>
      <c r="G555" t="s">
        <v>1053</v>
      </c>
      <c r="H555" t="s">
        <v>102</v>
      </c>
      <c r="I555" t="s">
        <v>137</v>
      </c>
      <c r="K555">
        <v>7</v>
      </c>
      <c r="L555" t="s">
        <v>2787</v>
      </c>
      <c r="N555" t="s">
        <v>2788</v>
      </c>
      <c r="O555" t="s">
        <v>2789</v>
      </c>
      <c r="P555">
        <v>30</v>
      </c>
      <c r="Q555" t="s">
        <v>351</v>
      </c>
      <c r="S555" t="s">
        <v>2790</v>
      </c>
      <c r="T555">
        <v>6</v>
      </c>
      <c r="U555">
        <v>4</v>
      </c>
      <c r="V555">
        <v>6</v>
      </c>
      <c r="AD555" t="s">
        <v>316</v>
      </c>
      <c r="AF555" t="s">
        <v>2791</v>
      </c>
      <c r="AH555" t="s">
        <v>114</v>
      </c>
      <c r="AI555" t="s">
        <v>114</v>
      </c>
      <c r="AJ555" t="s">
        <v>2792</v>
      </c>
      <c r="AO555" t="s">
        <v>2793</v>
      </c>
      <c r="AQ555">
        <v>3</v>
      </c>
      <c r="AR555">
        <v>5</v>
      </c>
      <c r="AS555">
        <v>18</v>
      </c>
      <c r="AT555" t="s">
        <v>2794</v>
      </c>
      <c r="AU555" t="s">
        <v>2795</v>
      </c>
      <c r="AV555" t="s">
        <v>2796</v>
      </c>
      <c r="AW555" t="s">
        <v>647</v>
      </c>
      <c r="AX555" t="s">
        <v>2797</v>
      </c>
      <c r="AY555" t="s">
        <v>445</v>
      </c>
      <c r="AZ555" t="s">
        <v>2798</v>
      </c>
      <c r="BA555" t="s">
        <v>426</v>
      </c>
      <c r="BB555" t="s">
        <v>2799</v>
      </c>
      <c r="BD555" t="s">
        <v>128</v>
      </c>
      <c r="BE555">
        <v>0</v>
      </c>
      <c r="BF555" t="s">
        <v>2800</v>
      </c>
      <c r="BG555" t="s">
        <v>2801</v>
      </c>
      <c r="BH555" t="s">
        <v>2802</v>
      </c>
      <c r="BS555">
        <v>0</v>
      </c>
      <c r="BT555">
        <v>0</v>
      </c>
      <c r="BU555">
        <v>0</v>
      </c>
      <c r="BV555">
        <v>1</v>
      </c>
      <c r="BW555">
        <v>0</v>
      </c>
      <c r="BX555">
        <v>0</v>
      </c>
      <c r="BY555">
        <v>1</v>
      </c>
      <c r="CD555" t="s">
        <v>131</v>
      </c>
      <c r="CE555">
        <v>0</v>
      </c>
      <c r="CJ555" t="s">
        <v>132</v>
      </c>
      <c r="CO555" t="str">
        <f>HYPERLINK("http://www.d20pfsrd.com/bestiary/monster-listings/aberrations/ettercap","Ettercap")</f>
        <v>Ettercap</v>
      </c>
      <c r="CP555">
        <v>179</v>
      </c>
      <c r="CQ555">
        <v>0</v>
      </c>
      <c r="CR555">
        <v>0</v>
      </c>
      <c r="CS555">
        <v>0</v>
      </c>
      <c r="CT555">
        <v>0</v>
      </c>
    </row>
    <row r="556" spans="1:98" ht="15" customHeight="1" x14ac:dyDescent="0.2">
      <c r="A556" t="s">
        <v>2803</v>
      </c>
      <c r="B556" s="1" t="s">
        <v>1137</v>
      </c>
      <c r="C556">
        <v>2400</v>
      </c>
      <c r="G556" t="s">
        <v>575</v>
      </c>
      <c r="H556" t="s">
        <v>193</v>
      </c>
      <c r="I556" t="s">
        <v>701</v>
      </c>
      <c r="J556" t="s">
        <v>1054</v>
      </c>
      <c r="K556">
        <v>3</v>
      </c>
      <c r="L556" t="s">
        <v>2804</v>
      </c>
      <c r="N556" t="s">
        <v>2600</v>
      </c>
      <c r="O556" t="s">
        <v>2805</v>
      </c>
      <c r="P556">
        <v>65</v>
      </c>
      <c r="Q556" t="s">
        <v>1058</v>
      </c>
      <c r="S556" t="s">
        <v>2806</v>
      </c>
      <c r="T556">
        <v>9</v>
      </c>
      <c r="U556">
        <v>2</v>
      </c>
      <c r="V556">
        <v>5</v>
      </c>
      <c r="AD556" t="s">
        <v>376</v>
      </c>
      <c r="AF556" t="s">
        <v>2807</v>
      </c>
      <c r="AG556" t="s">
        <v>2808</v>
      </c>
      <c r="AH556" t="s">
        <v>202</v>
      </c>
      <c r="AI556" t="s">
        <v>202</v>
      </c>
      <c r="AJ556" t="s">
        <v>2809</v>
      </c>
      <c r="AO556" t="s">
        <v>2810</v>
      </c>
      <c r="AQ556">
        <v>7</v>
      </c>
      <c r="AR556">
        <v>14</v>
      </c>
      <c r="AS556">
        <v>23</v>
      </c>
      <c r="AT556" t="s">
        <v>2811</v>
      </c>
      <c r="AU556" t="s">
        <v>2812</v>
      </c>
      <c r="AV556" t="s">
        <v>2813</v>
      </c>
      <c r="AW556" t="s">
        <v>2814</v>
      </c>
      <c r="AY556" t="s">
        <v>2815</v>
      </c>
      <c r="AZ556" t="s">
        <v>2816</v>
      </c>
      <c r="BA556" t="s">
        <v>2817</v>
      </c>
      <c r="BB556" t="s">
        <v>2818</v>
      </c>
      <c r="BD556" t="s">
        <v>128</v>
      </c>
      <c r="BE556">
        <v>0</v>
      </c>
      <c r="BF556" t="s">
        <v>2819</v>
      </c>
      <c r="BG556" t="s">
        <v>2820</v>
      </c>
      <c r="BH556" t="s">
        <v>2821</v>
      </c>
      <c r="BS556">
        <v>0</v>
      </c>
      <c r="BT556">
        <v>0</v>
      </c>
      <c r="BU556">
        <v>0</v>
      </c>
      <c r="BV556">
        <v>0</v>
      </c>
      <c r="BW556">
        <v>0</v>
      </c>
      <c r="BX556">
        <v>0</v>
      </c>
      <c r="BY556">
        <v>1</v>
      </c>
      <c r="CD556" t="s">
        <v>131</v>
      </c>
      <c r="CE556">
        <v>0</v>
      </c>
      <c r="CJ556" t="s">
        <v>132</v>
      </c>
      <c r="CO556" t="str">
        <f>HYPERLINK("http://www.d20pfsrd.com/bestiary/monster-listings/humanoids/giants/ettin","Ettin")</f>
        <v>Ettin</v>
      </c>
      <c r="CP556">
        <v>180</v>
      </c>
      <c r="CQ556">
        <v>0</v>
      </c>
      <c r="CR556">
        <v>0</v>
      </c>
      <c r="CS556">
        <v>0</v>
      </c>
      <c r="CT556">
        <v>0</v>
      </c>
    </row>
    <row r="557" spans="1:98" ht="15" customHeight="1" x14ac:dyDescent="0.2">
      <c r="A557" t="s">
        <v>31053</v>
      </c>
      <c r="B557" s="1" t="s">
        <v>1918</v>
      </c>
      <c r="C557">
        <v>19200</v>
      </c>
      <c r="G557" t="s">
        <v>240</v>
      </c>
      <c r="H557" t="s">
        <v>102</v>
      </c>
      <c r="I557" t="s">
        <v>241</v>
      </c>
      <c r="J557" t="s">
        <v>29751</v>
      </c>
      <c r="K557">
        <v>9</v>
      </c>
      <c r="L557" t="s">
        <v>31054</v>
      </c>
      <c r="N557" t="s">
        <v>16843</v>
      </c>
      <c r="O557" t="s">
        <v>18999</v>
      </c>
      <c r="P557">
        <v>158</v>
      </c>
      <c r="Q557" t="s">
        <v>32354</v>
      </c>
      <c r="R557" t="s">
        <v>32346</v>
      </c>
      <c r="S557" t="s">
        <v>31055</v>
      </c>
      <c r="T557">
        <v>5</v>
      </c>
      <c r="U557">
        <v>10</v>
      </c>
      <c r="V557">
        <v>10</v>
      </c>
      <c r="X557" t="s">
        <v>18856</v>
      </c>
      <c r="Z557" t="s">
        <v>248</v>
      </c>
      <c r="AC557" t="s">
        <v>30304</v>
      </c>
      <c r="AD557" t="s">
        <v>31056</v>
      </c>
      <c r="AF557" t="s">
        <v>31057</v>
      </c>
      <c r="AG557" t="s">
        <v>31058</v>
      </c>
      <c r="AH557" t="s">
        <v>114</v>
      </c>
      <c r="AI557" t="s">
        <v>114</v>
      </c>
      <c r="AJ557" t="s">
        <v>31059</v>
      </c>
      <c r="AO557" t="s">
        <v>31060</v>
      </c>
      <c r="AQ557">
        <v>16</v>
      </c>
      <c r="AR557">
        <v>22</v>
      </c>
      <c r="AS557">
        <v>37</v>
      </c>
      <c r="AT557" t="s">
        <v>31061</v>
      </c>
      <c r="AU557" t="s">
        <v>31062</v>
      </c>
      <c r="AW557" t="s">
        <v>31063</v>
      </c>
      <c r="AY557" t="s">
        <v>20998</v>
      </c>
      <c r="AZ557" t="s">
        <v>670</v>
      </c>
      <c r="BA557" t="s">
        <v>255</v>
      </c>
      <c r="BB557" t="s">
        <v>31064</v>
      </c>
      <c r="BC557" t="s">
        <v>29759</v>
      </c>
      <c r="BD557" t="s">
        <v>31007</v>
      </c>
      <c r="BE557">
        <v>0</v>
      </c>
      <c r="BF557" t="s">
        <v>31065</v>
      </c>
      <c r="BG557" t="s">
        <v>31066</v>
      </c>
      <c r="BH557" t="s">
        <v>31067</v>
      </c>
      <c r="BS557">
        <v>0</v>
      </c>
      <c r="BT557">
        <v>0</v>
      </c>
      <c r="BU557">
        <v>1</v>
      </c>
      <c r="BV557">
        <v>0</v>
      </c>
      <c r="BW557">
        <v>0</v>
      </c>
      <c r="BX557">
        <v>0</v>
      </c>
      <c r="BY557">
        <v>1</v>
      </c>
      <c r="CD557" t="s">
        <v>132</v>
      </c>
      <c r="CE557">
        <v>0</v>
      </c>
      <c r="CJ557" t="s">
        <v>132</v>
      </c>
      <c r="CK557" t="s">
        <v>132</v>
      </c>
      <c r="CP557">
        <v>6725</v>
      </c>
      <c r="CQ557">
        <v>0</v>
      </c>
      <c r="CR557">
        <v>0</v>
      </c>
      <c r="CS557">
        <v>0</v>
      </c>
      <c r="CT557">
        <v>0</v>
      </c>
    </row>
    <row r="558" spans="1:98" ht="15" customHeight="1" x14ac:dyDescent="0.2">
      <c r="A558" t="s">
        <v>19132</v>
      </c>
      <c r="B558" s="1" t="s">
        <v>283</v>
      </c>
      <c r="C558">
        <v>600</v>
      </c>
      <c r="G558" t="s">
        <v>240</v>
      </c>
      <c r="H558" t="s">
        <v>1308</v>
      </c>
      <c r="I558" t="s">
        <v>137</v>
      </c>
      <c r="K558">
        <v>1</v>
      </c>
      <c r="L558" t="s">
        <v>19133</v>
      </c>
      <c r="N558" t="s">
        <v>13761</v>
      </c>
      <c r="O558" t="s">
        <v>13762</v>
      </c>
      <c r="P558">
        <v>11</v>
      </c>
      <c r="Q558" t="s">
        <v>1729</v>
      </c>
      <c r="S558" t="s">
        <v>19134</v>
      </c>
      <c r="T558">
        <v>1</v>
      </c>
      <c r="U558">
        <v>1</v>
      </c>
      <c r="V558">
        <v>4</v>
      </c>
      <c r="X558" t="s">
        <v>3300</v>
      </c>
      <c r="Z558" t="s">
        <v>26626</v>
      </c>
      <c r="AC558" t="s">
        <v>26627</v>
      </c>
      <c r="AD558" t="s">
        <v>19135</v>
      </c>
      <c r="AF558" t="s">
        <v>19136</v>
      </c>
      <c r="AH558" t="s">
        <v>1316</v>
      </c>
      <c r="AI558" t="s">
        <v>318</v>
      </c>
      <c r="AJ558" t="s">
        <v>26628</v>
      </c>
      <c r="AO558" t="s">
        <v>26629</v>
      </c>
      <c r="AQ558">
        <v>1</v>
      </c>
      <c r="AR558" t="s">
        <v>13889</v>
      </c>
      <c r="AS558" t="s">
        <v>7211</v>
      </c>
      <c r="AT558" t="s">
        <v>1709</v>
      </c>
      <c r="AU558" t="s">
        <v>19137</v>
      </c>
      <c r="AY558" t="s">
        <v>669</v>
      </c>
      <c r="AZ558" t="s">
        <v>670</v>
      </c>
      <c r="BA558" t="s">
        <v>426</v>
      </c>
      <c r="BB558" t="s">
        <v>19138</v>
      </c>
      <c r="BC558" t="s">
        <v>26630</v>
      </c>
      <c r="BD558" t="s">
        <v>24172</v>
      </c>
      <c r="BE558">
        <v>0</v>
      </c>
      <c r="BF558" t="s">
        <v>26631</v>
      </c>
      <c r="BG558" t="s">
        <v>26632</v>
      </c>
      <c r="BH558" t="s">
        <v>26633</v>
      </c>
      <c r="BI558" t="s">
        <v>132</v>
      </c>
      <c r="BK558" t="s">
        <v>132</v>
      </c>
      <c r="BS558">
        <v>0</v>
      </c>
      <c r="BT558">
        <v>0</v>
      </c>
      <c r="BU558">
        <v>0</v>
      </c>
      <c r="BV558">
        <v>1</v>
      </c>
      <c r="BW558">
        <v>0</v>
      </c>
      <c r="BX558">
        <v>0</v>
      </c>
      <c r="BY558">
        <v>1</v>
      </c>
      <c r="CD558" t="s">
        <v>131</v>
      </c>
      <c r="CE558">
        <v>0</v>
      </c>
      <c r="CJ558" t="s">
        <v>132</v>
      </c>
      <c r="CK558" t="s">
        <v>132</v>
      </c>
      <c r="CP558">
        <v>5293</v>
      </c>
      <c r="CQ558">
        <v>0</v>
      </c>
      <c r="CR558">
        <v>0</v>
      </c>
      <c r="CS558">
        <v>0</v>
      </c>
      <c r="CT558">
        <v>0</v>
      </c>
    </row>
    <row r="559" spans="1:98" ht="15" customHeight="1" x14ac:dyDescent="0.2">
      <c r="A559" t="s">
        <v>31243</v>
      </c>
      <c r="B559" s="1" t="s">
        <v>99</v>
      </c>
      <c r="C559">
        <v>200</v>
      </c>
      <c r="F559" t="s">
        <v>31244</v>
      </c>
      <c r="G559" t="s">
        <v>1053</v>
      </c>
      <c r="H559" t="s">
        <v>393</v>
      </c>
      <c r="I559" t="s">
        <v>1555</v>
      </c>
      <c r="K559">
        <v>1</v>
      </c>
      <c r="L559" t="s">
        <v>13987</v>
      </c>
      <c r="N559" t="s">
        <v>1702</v>
      </c>
      <c r="O559" t="s">
        <v>1703</v>
      </c>
      <c r="P559">
        <v>12</v>
      </c>
      <c r="Q559" t="s">
        <v>5605</v>
      </c>
      <c r="S559" t="s">
        <v>13763</v>
      </c>
      <c r="T559">
        <v>0</v>
      </c>
      <c r="U559">
        <v>1</v>
      </c>
      <c r="V559">
        <v>3</v>
      </c>
      <c r="Y559" t="s">
        <v>3301</v>
      </c>
      <c r="Z559" t="s">
        <v>3160</v>
      </c>
      <c r="AC559" t="s">
        <v>2419</v>
      </c>
      <c r="AD559" t="s">
        <v>31245</v>
      </c>
      <c r="AF559" t="s">
        <v>10766</v>
      </c>
      <c r="AH559" t="s">
        <v>114</v>
      </c>
      <c r="AI559" t="s">
        <v>114</v>
      </c>
      <c r="AO559" t="s">
        <v>31246</v>
      </c>
      <c r="AQ559">
        <v>1</v>
      </c>
      <c r="AR559">
        <v>1</v>
      </c>
      <c r="AS559" t="s">
        <v>15384</v>
      </c>
      <c r="AT559" t="s">
        <v>295</v>
      </c>
      <c r="AU559" t="s">
        <v>31247</v>
      </c>
      <c r="AX559" t="s">
        <v>31248</v>
      </c>
      <c r="AY559" t="s">
        <v>13753</v>
      </c>
      <c r="AZ559" t="s">
        <v>2367</v>
      </c>
      <c r="BA559" t="s">
        <v>2367</v>
      </c>
      <c r="BB559" t="s">
        <v>31249</v>
      </c>
      <c r="BC559" t="s">
        <v>31250</v>
      </c>
      <c r="BD559" t="s">
        <v>31220</v>
      </c>
      <c r="BE559">
        <v>1</v>
      </c>
      <c r="BG559" t="s">
        <v>31251</v>
      </c>
      <c r="BH559" t="s">
        <v>31252</v>
      </c>
      <c r="BS559">
        <v>0</v>
      </c>
      <c r="BT559">
        <v>0</v>
      </c>
      <c r="BU559">
        <v>1</v>
      </c>
      <c r="BV559">
        <v>1</v>
      </c>
      <c r="BW559">
        <v>0</v>
      </c>
      <c r="BX559">
        <v>0</v>
      </c>
      <c r="BY559">
        <v>1</v>
      </c>
      <c r="CD559" t="s">
        <v>132</v>
      </c>
      <c r="CE559">
        <v>0</v>
      </c>
      <c r="CJ559" t="s">
        <v>132</v>
      </c>
      <c r="CK559" t="s">
        <v>132</v>
      </c>
      <c r="CP559">
        <v>6775</v>
      </c>
      <c r="CQ559">
        <v>0</v>
      </c>
      <c r="CR559">
        <v>0</v>
      </c>
      <c r="CS559">
        <v>0</v>
      </c>
      <c r="CT559">
        <v>0</v>
      </c>
    </row>
    <row r="560" spans="1:98" ht="15" customHeight="1" x14ac:dyDescent="0.2">
      <c r="A560" t="s">
        <v>28501</v>
      </c>
      <c r="B560" s="1" t="s">
        <v>365</v>
      </c>
      <c r="C560">
        <v>1200</v>
      </c>
      <c r="G560" t="s">
        <v>575</v>
      </c>
      <c r="H560" t="s">
        <v>102</v>
      </c>
      <c r="I560" t="s">
        <v>137</v>
      </c>
      <c r="J560" t="s">
        <v>1759</v>
      </c>
      <c r="K560">
        <v>7</v>
      </c>
      <c r="L560" t="s">
        <v>3328</v>
      </c>
      <c r="N560" t="s">
        <v>8699</v>
      </c>
      <c r="O560" t="s">
        <v>10103</v>
      </c>
      <c r="P560">
        <v>42</v>
      </c>
      <c r="Q560" t="s">
        <v>545</v>
      </c>
      <c r="S560" t="s">
        <v>18987</v>
      </c>
      <c r="T560">
        <v>5</v>
      </c>
      <c r="U560">
        <v>4</v>
      </c>
      <c r="V560">
        <v>6</v>
      </c>
      <c r="Y560" t="s">
        <v>7087</v>
      </c>
      <c r="AD560" t="s">
        <v>249</v>
      </c>
      <c r="AF560" t="s">
        <v>28502</v>
      </c>
      <c r="AH560" t="s">
        <v>114</v>
      </c>
      <c r="AI560" t="s">
        <v>202</v>
      </c>
      <c r="AJ560" t="s">
        <v>28503</v>
      </c>
      <c r="AK560" t="s">
        <v>28504</v>
      </c>
      <c r="AO560" t="s">
        <v>28505</v>
      </c>
      <c r="AQ560">
        <v>3</v>
      </c>
      <c r="AR560" t="s">
        <v>271</v>
      </c>
      <c r="AS560">
        <v>20</v>
      </c>
      <c r="AT560" t="s">
        <v>28506</v>
      </c>
      <c r="AU560" t="s">
        <v>28507</v>
      </c>
      <c r="AV560" t="s">
        <v>28508</v>
      </c>
      <c r="AW560" t="s">
        <v>28509</v>
      </c>
      <c r="AX560" t="s">
        <v>28510</v>
      </c>
      <c r="AY560" t="s">
        <v>20695</v>
      </c>
      <c r="AZ560" t="s">
        <v>13656</v>
      </c>
      <c r="BA560" t="s">
        <v>15216</v>
      </c>
      <c r="BB560" t="s">
        <v>28511</v>
      </c>
      <c r="BD560" t="s">
        <v>7316</v>
      </c>
      <c r="BE560">
        <v>0</v>
      </c>
      <c r="BF560" t="s">
        <v>28512</v>
      </c>
      <c r="BG560" t="s">
        <v>28513</v>
      </c>
      <c r="BH560" t="s">
        <v>28514</v>
      </c>
      <c r="BI560" t="s">
        <v>132</v>
      </c>
      <c r="BS560">
        <v>0</v>
      </c>
      <c r="BT560">
        <v>0</v>
      </c>
      <c r="BU560">
        <v>0</v>
      </c>
      <c r="BV560">
        <v>0</v>
      </c>
      <c r="BW560">
        <v>0</v>
      </c>
      <c r="BX560">
        <v>0</v>
      </c>
      <c r="BY560">
        <v>1</v>
      </c>
      <c r="CD560" t="s">
        <v>131</v>
      </c>
      <c r="CE560">
        <v>0</v>
      </c>
      <c r="CF560" t="s">
        <v>132</v>
      </c>
      <c r="CJ560" t="s">
        <v>132</v>
      </c>
      <c r="CK560" t="s">
        <v>132</v>
      </c>
      <c r="CM560" t="s">
        <v>28515</v>
      </c>
      <c r="CP560">
        <v>5688</v>
      </c>
      <c r="CQ560">
        <v>0</v>
      </c>
      <c r="CR560">
        <v>0</v>
      </c>
      <c r="CS560">
        <v>0</v>
      </c>
      <c r="CT560">
        <v>0</v>
      </c>
    </row>
    <row r="561" spans="1:98" ht="15" customHeight="1" x14ac:dyDescent="0.2">
      <c r="A561" t="s">
        <v>20481</v>
      </c>
      <c r="B561" s="1" t="s">
        <v>2051</v>
      </c>
      <c r="C561">
        <v>51200</v>
      </c>
      <c r="G561" t="s">
        <v>240</v>
      </c>
      <c r="H561" t="s">
        <v>3932</v>
      </c>
      <c r="I561" t="s">
        <v>261</v>
      </c>
      <c r="K561">
        <v>-2</v>
      </c>
      <c r="L561" t="s">
        <v>20482</v>
      </c>
      <c r="N561" t="s">
        <v>20483</v>
      </c>
      <c r="O561" t="s">
        <v>20484</v>
      </c>
      <c r="P561">
        <v>248</v>
      </c>
      <c r="Q561" t="s">
        <v>19007</v>
      </c>
      <c r="S561" t="s">
        <v>20485</v>
      </c>
      <c r="T561">
        <v>22</v>
      </c>
      <c r="U561">
        <v>8</v>
      </c>
      <c r="V561">
        <v>7</v>
      </c>
      <c r="Z561" t="s">
        <v>20486</v>
      </c>
      <c r="AC561" t="s">
        <v>7188</v>
      </c>
      <c r="AD561" t="s">
        <v>20487</v>
      </c>
      <c r="AF561" t="s">
        <v>20488</v>
      </c>
      <c r="AH561" t="s">
        <v>249</v>
      </c>
      <c r="AI561" t="s">
        <v>249</v>
      </c>
      <c r="AJ561" t="s">
        <v>20489</v>
      </c>
      <c r="AO561" t="s">
        <v>20490</v>
      </c>
      <c r="AQ561">
        <v>16</v>
      </c>
      <c r="AR561">
        <v>41</v>
      </c>
      <c r="AS561">
        <v>49</v>
      </c>
      <c r="AT561" t="s">
        <v>20491</v>
      </c>
      <c r="AU561" t="s">
        <v>20492</v>
      </c>
      <c r="AW561" t="s">
        <v>20493</v>
      </c>
      <c r="AX561" t="s">
        <v>20494</v>
      </c>
      <c r="AY561" t="s">
        <v>9725</v>
      </c>
      <c r="AZ561" t="s">
        <v>11991</v>
      </c>
      <c r="BA561" t="s">
        <v>255</v>
      </c>
      <c r="BB561" t="s">
        <v>20495</v>
      </c>
      <c r="BD561" t="s">
        <v>20430</v>
      </c>
      <c r="BE561">
        <v>0</v>
      </c>
      <c r="BF561" t="s">
        <v>20496</v>
      </c>
      <c r="BG561" t="s">
        <v>20497</v>
      </c>
      <c r="BH561" t="s">
        <v>20498</v>
      </c>
      <c r="BS561">
        <v>0</v>
      </c>
      <c r="BT561">
        <v>0</v>
      </c>
      <c r="BU561">
        <v>0</v>
      </c>
      <c r="BV561">
        <v>0</v>
      </c>
      <c r="BW561">
        <v>0</v>
      </c>
      <c r="BX561">
        <v>1</v>
      </c>
      <c r="BY561">
        <v>1</v>
      </c>
      <c r="CD561" t="s">
        <v>131</v>
      </c>
      <c r="CE561">
        <v>0</v>
      </c>
      <c r="CJ561" t="s">
        <v>132</v>
      </c>
      <c r="CP561">
        <v>3328</v>
      </c>
      <c r="CQ561">
        <v>0</v>
      </c>
      <c r="CR561">
        <v>0</v>
      </c>
      <c r="CS561">
        <v>0</v>
      </c>
      <c r="CT561">
        <v>0</v>
      </c>
    </row>
    <row r="562" spans="1:98" ht="15" customHeight="1" x14ac:dyDescent="0.2">
      <c r="A562" t="s">
        <v>25368</v>
      </c>
      <c r="B562" s="1" t="s">
        <v>306</v>
      </c>
      <c r="C562">
        <v>1600</v>
      </c>
      <c r="G562" t="s">
        <v>1053</v>
      </c>
      <c r="H562" t="s">
        <v>102</v>
      </c>
      <c r="I562" t="s">
        <v>137</v>
      </c>
      <c r="K562">
        <v>1</v>
      </c>
      <c r="L562" t="s">
        <v>1760</v>
      </c>
      <c r="M562" t="s">
        <v>25369</v>
      </c>
      <c r="N562" t="s">
        <v>1098</v>
      </c>
      <c r="O562" t="s">
        <v>25370</v>
      </c>
      <c r="P562">
        <v>45</v>
      </c>
      <c r="Q562" t="s">
        <v>620</v>
      </c>
      <c r="S562" t="s">
        <v>25371</v>
      </c>
      <c r="T562">
        <v>4</v>
      </c>
      <c r="U562">
        <v>3</v>
      </c>
      <c r="V562">
        <v>8</v>
      </c>
      <c r="AD562" t="s">
        <v>249</v>
      </c>
      <c r="AF562" t="s">
        <v>25372</v>
      </c>
      <c r="AH562" t="s">
        <v>114</v>
      </c>
      <c r="AI562" t="s">
        <v>114</v>
      </c>
      <c r="AO562" t="s">
        <v>25373</v>
      </c>
      <c r="AQ562">
        <v>5</v>
      </c>
      <c r="AR562">
        <v>10</v>
      </c>
      <c r="AS562" t="s">
        <v>1792</v>
      </c>
      <c r="AT562" t="s">
        <v>25374</v>
      </c>
      <c r="AU562" t="s">
        <v>25375</v>
      </c>
      <c r="AW562" t="s">
        <v>647</v>
      </c>
      <c r="AX562" t="s">
        <v>25376</v>
      </c>
      <c r="AY562" t="s">
        <v>9851</v>
      </c>
      <c r="AZ562" t="s">
        <v>670</v>
      </c>
      <c r="BA562" t="s">
        <v>23122</v>
      </c>
      <c r="BB562" t="s">
        <v>25377</v>
      </c>
      <c r="BD562" t="s">
        <v>24172</v>
      </c>
      <c r="BE562">
        <v>0</v>
      </c>
      <c r="BF562" t="s">
        <v>25378</v>
      </c>
      <c r="BG562" t="s">
        <v>25379</v>
      </c>
      <c r="BH562" t="s">
        <v>25380</v>
      </c>
      <c r="BI562" t="s">
        <v>132</v>
      </c>
      <c r="BK562" t="s">
        <v>132</v>
      </c>
      <c r="BS562">
        <v>0</v>
      </c>
      <c r="BT562">
        <v>0</v>
      </c>
      <c r="BU562">
        <v>0</v>
      </c>
      <c r="BV562">
        <v>0</v>
      </c>
      <c r="BW562">
        <v>0</v>
      </c>
      <c r="BX562">
        <v>0</v>
      </c>
      <c r="BY562">
        <v>1</v>
      </c>
      <c r="CD562" t="s">
        <v>131</v>
      </c>
      <c r="CE562">
        <v>0</v>
      </c>
      <c r="CF562" t="s">
        <v>132</v>
      </c>
      <c r="CJ562" t="s">
        <v>132</v>
      </c>
      <c r="CK562" t="s">
        <v>132</v>
      </c>
      <c r="CP562">
        <v>5210</v>
      </c>
      <c r="CQ562">
        <v>0</v>
      </c>
      <c r="CR562">
        <v>0</v>
      </c>
      <c r="CS562">
        <v>0</v>
      </c>
      <c r="CT562">
        <v>0</v>
      </c>
    </row>
    <row r="563" spans="1:98" ht="15" customHeight="1" x14ac:dyDescent="0.2">
      <c r="A563" t="s">
        <v>15870</v>
      </c>
      <c r="B563" s="1" t="s">
        <v>283</v>
      </c>
      <c r="C563">
        <v>600</v>
      </c>
      <c r="G563" t="s">
        <v>2068</v>
      </c>
      <c r="H563" t="s">
        <v>1308</v>
      </c>
      <c r="I563" t="s">
        <v>1780</v>
      </c>
      <c r="K563">
        <v>3</v>
      </c>
      <c r="L563" t="s">
        <v>634</v>
      </c>
      <c r="N563" t="s">
        <v>15871</v>
      </c>
      <c r="O563" t="s">
        <v>15872</v>
      </c>
      <c r="P563">
        <v>22</v>
      </c>
      <c r="Q563" t="s">
        <v>13000</v>
      </c>
      <c r="S563" t="s">
        <v>15873</v>
      </c>
      <c r="T563">
        <v>4</v>
      </c>
      <c r="U563">
        <v>6</v>
      </c>
      <c r="V563">
        <v>5</v>
      </c>
      <c r="Z563" t="s">
        <v>4599</v>
      </c>
      <c r="AB563">
        <v>13</v>
      </c>
      <c r="AD563" t="s">
        <v>15874</v>
      </c>
      <c r="AF563" t="s">
        <v>15875</v>
      </c>
      <c r="AH563" t="s">
        <v>1316</v>
      </c>
      <c r="AI563" t="s">
        <v>318</v>
      </c>
      <c r="AJ563" t="s">
        <v>15876</v>
      </c>
      <c r="AK563" t="s">
        <v>15877</v>
      </c>
      <c r="AL563" t="s">
        <v>15878</v>
      </c>
      <c r="AO563" t="s">
        <v>15879</v>
      </c>
      <c r="AQ563">
        <v>3</v>
      </c>
      <c r="AR563">
        <v>4</v>
      </c>
      <c r="AS563" t="s">
        <v>2969</v>
      </c>
      <c r="AT563" t="s">
        <v>15880</v>
      </c>
      <c r="AU563" t="s">
        <v>15881</v>
      </c>
      <c r="AW563" t="s">
        <v>15882</v>
      </c>
      <c r="AY563" t="s">
        <v>11567</v>
      </c>
      <c r="AZ563" t="s">
        <v>15883</v>
      </c>
      <c r="BA563" t="s">
        <v>426</v>
      </c>
      <c r="BB563" t="s">
        <v>15884</v>
      </c>
      <c r="BC563" t="s">
        <v>12540</v>
      </c>
      <c r="BD563" t="s">
        <v>14619</v>
      </c>
      <c r="BE563">
        <v>0</v>
      </c>
      <c r="BF563" t="s">
        <v>15885</v>
      </c>
      <c r="BG563" t="s">
        <v>15886</v>
      </c>
      <c r="BH563" t="s">
        <v>15887</v>
      </c>
      <c r="BS563">
        <v>0</v>
      </c>
      <c r="BT563">
        <v>0</v>
      </c>
      <c r="BU563">
        <v>1</v>
      </c>
      <c r="BV563">
        <v>0</v>
      </c>
      <c r="BW563">
        <v>0</v>
      </c>
      <c r="BX563">
        <v>1</v>
      </c>
      <c r="BY563">
        <v>1</v>
      </c>
      <c r="CD563" t="s">
        <v>132</v>
      </c>
      <c r="CE563">
        <v>0</v>
      </c>
      <c r="CF563" t="s">
        <v>132</v>
      </c>
      <c r="CJ563" t="s">
        <v>132</v>
      </c>
      <c r="CK563" t="s">
        <v>132</v>
      </c>
      <c r="CP563">
        <v>2035</v>
      </c>
      <c r="CQ563">
        <v>0</v>
      </c>
      <c r="CR563">
        <v>0</v>
      </c>
      <c r="CS563">
        <v>0</v>
      </c>
      <c r="CT563">
        <v>0</v>
      </c>
    </row>
    <row r="564" spans="1:98" ht="15" customHeight="1" x14ac:dyDescent="0.2">
      <c r="A564" t="s">
        <v>14209</v>
      </c>
      <c r="B564" s="1" t="s">
        <v>14210</v>
      </c>
      <c r="C564">
        <v>1228800</v>
      </c>
      <c r="G564" t="s">
        <v>575</v>
      </c>
      <c r="H564" t="s">
        <v>3932</v>
      </c>
      <c r="I564" t="s">
        <v>1780</v>
      </c>
      <c r="K564">
        <v>14</v>
      </c>
      <c r="L564" t="s">
        <v>14211</v>
      </c>
      <c r="N564" t="s">
        <v>14212</v>
      </c>
      <c r="O564" t="s">
        <v>14213</v>
      </c>
      <c r="P564">
        <v>526</v>
      </c>
      <c r="Q564" t="s">
        <v>14214</v>
      </c>
      <c r="S564" t="s">
        <v>14215</v>
      </c>
      <c r="T564">
        <v>28</v>
      </c>
      <c r="U564">
        <v>25</v>
      </c>
      <c r="V564">
        <v>23</v>
      </c>
      <c r="X564" t="s">
        <v>3914</v>
      </c>
      <c r="Y564" t="s">
        <v>14216</v>
      </c>
      <c r="Z564" t="s">
        <v>14217</v>
      </c>
      <c r="AB564">
        <v>35</v>
      </c>
      <c r="AD564" t="s">
        <v>14218</v>
      </c>
      <c r="AF564" t="s">
        <v>14219</v>
      </c>
      <c r="AH564" t="s">
        <v>249</v>
      </c>
      <c r="AI564" t="s">
        <v>249</v>
      </c>
      <c r="AJ564" t="s">
        <v>14220</v>
      </c>
      <c r="AK564" t="s">
        <v>14221</v>
      </c>
      <c r="AO564" t="s">
        <v>14222</v>
      </c>
      <c r="AQ564">
        <v>27</v>
      </c>
      <c r="AR564" t="s">
        <v>14223</v>
      </c>
      <c r="AS564" t="s">
        <v>14224</v>
      </c>
      <c r="AT564" t="s">
        <v>14225</v>
      </c>
      <c r="AU564" t="s">
        <v>14226</v>
      </c>
      <c r="AV564" t="s">
        <v>1065</v>
      </c>
      <c r="AW564" t="s">
        <v>14227</v>
      </c>
      <c r="AY564" t="s">
        <v>14228</v>
      </c>
      <c r="AZ564" t="s">
        <v>670</v>
      </c>
      <c r="BA564" t="s">
        <v>1797</v>
      </c>
      <c r="BB564" t="s">
        <v>14229</v>
      </c>
      <c r="BD564" t="s">
        <v>14185</v>
      </c>
      <c r="BE564">
        <v>0</v>
      </c>
      <c r="BF564" t="s">
        <v>14230</v>
      </c>
      <c r="BG564" t="s">
        <v>14231</v>
      </c>
      <c r="BH564" t="s">
        <v>14232</v>
      </c>
      <c r="BS564">
        <v>0</v>
      </c>
      <c r="BT564">
        <v>0</v>
      </c>
      <c r="BU564">
        <v>1</v>
      </c>
      <c r="BV564">
        <v>0</v>
      </c>
      <c r="BW564">
        <v>1</v>
      </c>
      <c r="BX564">
        <v>1</v>
      </c>
      <c r="BY564">
        <v>1</v>
      </c>
      <c r="CD564" t="s">
        <v>131</v>
      </c>
      <c r="CE564">
        <v>0</v>
      </c>
      <c r="CJ564" t="s">
        <v>132</v>
      </c>
      <c r="CP564">
        <v>1903</v>
      </c>
      <c r="CQ564">
        <v>0</v>
      </c>
      <c r="CR564">
        <v>0</v>
      </c>
      <c r="CS564">
        <v>0</v>
      </c>
      <c r="CT564">
        <v>0</v>
      </c>
    </row>
    <row r="565" spans="1:98" ht="15" customHeight="1" x14ac:dyDescent="0.2">
      <c r="A565" t="s">
        <v>24137</v>
      </c>
      <c r="B565" s="1" t="s">
        <v>633</v>
      </c>
      <c r="C565">
        <v>4800</v>
      </c>
      <c r="G565" t="s">
        <v>135</v>
      </c>
      <c r="H565" t="s">
        <v>102</v>
      </c>
      <c r="I565" t="s">
        <v>1555</v>
      </c>
      <c r="J565" t="s">
        <v>4890</v>
      </c>
      <c r="K565">
        <v>3</v>
      </c>
      <c r="L565" t="s">
        <v>24138</v>
      </c>
      <c r="N565" t="s">
        <v>24139</v>
      </c>
      <c r="O565" t="s">
        <v>24140</v>
      </c>
      <c r="P565">
        <v>93</v>
      </c>
      <c r="Q565" t="s">
        <v>2765</v>
      </c>
      <c r="S565" t="s">
        <v>19741</v>
      </c>
      <c r="T565">
        <v>7</v>
      </c>
      <c r="U565">
        <v>6</v>
      </c>
      <c r="V565">
        <v>10</v>
      </c>
      <c r="X565" t="s">
        <v>3159</v>
      </c>
      <c r="Z565" t="s">
        <v>3160</v>
      </c>
      <c r="AA565" t="s">
        <v>24141</v>
      </c>
      <c r="AC565" t="s">
        <v>2419</v>
      </c>
      <c r="AD565" t="s">
        <v>3161</v>
      </c>
      <c r="AF565" t="s">
        <v>24142</v>
      </c>
      <c r="AG565" t="s">
        <v>24143</v>
      </c>
      <c r="AH565" t="s">
        <v>114</v>
      </c>
      <c r="AI565" t="s">
        <v>114</v>
      </c>
      <c r="AJ565" t="s">
        <v>24144</v>
      </c>
      <c r="AK565" t="s">
        <v>24145</v>
      </c>
      <c r="AO565" t="s">
        <v>24146</v>
      </c>
      <c r="AQ565">
        <v>8</v>
      </c>
      <c r="AR565" t="s">
        <v>24147</v>
      </c>
      <c r="AS565" t="s">
        <v>24148</v>
      </c>
      <c r="AT565" t="s">
        <v>24149</v>
      </c>
      <c r="AU565" t="s">
        <v>24150</v>
      </c>
      <c r="AW565" t="s">
        <v>647</v>
      </c>
      <c r="AY565" t="s">
        <v>24151</v>
      </c>
      <c r="AZ565" t="s">
        <v>24152</v>
      </c>
      <c r="BA565" t="s">
        <v>255</v>
      </c>
      <c r="BB565" t="s">
        <v>24153</v>
      </c>
      <c r="BD565" t="s">
        <v>24095</v>
      </c>
      <c r="BE565">
        <v>0</v>
      </c>
      <c r="BF565" t="s">
        <v>24154</v>
      </c>
      <c r="BG565" t="s">
        <v>24155</v>
      </c>
      <c r="BH565" t="s">
        <v>24156</v>
      </c>
      <c r="BI565" t="s">
        <v>132</v>
      </c>
      <c r="BK565" t="s">
        <v>132</v>
      </c>
      <c r="BS565">
        <v>0</v>
      </c>
      <c r="BT565">
        <v>0</v>
      </c>
      <c r="BU565">
        <v>1</v>
      </c>
      <c r="BV565">
        <v>0</v>
      </c>
      <c r="BW565">
        <v>0</v>
      </c>
      <c r="BX565">
        <v>0</v>
      </c>
      <c r="BY565">
        <v>0</v>
      </c>
      <c r="CD565" t="s">
        <v>131</v>
      </c>
      <c r="CE565">
        <v>0</v>
      </c>
      <c r="CJ565" t="s">
        <v>132</v>
      </c>
      <c r="CK565" t="s">
        <v>132</v>
      </c>
      <c r="CP565">
        <v>5127</v>
      </c>
      <c r="CQ565">
        <v>0</v>
      </c>
      <c r="CR565">
        <v>0</v>
      </c>
      <c r="CS565">
        <v>0</v>
      </c>
      <c r="CT565">
        <v>0</v>
      </c>
    </row>
    <row r="566" spans="1:98" ht="15" customHeight="1" x14ac:dyDescent="0.2">
      <c r="A566" t="s">
        <v>22228</v>
      </c>
      <c r="B566" s="1" t="s">
        <v>99</v>
      </c>
      <c r="C566">
        <v>200</v>
      </c>
      <c r="G566" t="s">
        <v>1053</v>
      </c>
      <c r="H566" t="s">
        <v>102</v>
      </c>
      <c r="I566" t="s">
        <v>1555</v>
      </c>
      <c r="K566">
        <v>0</v>
      </c>
      <c r="L566" t="s">
        <v>618</v>
      </c>
      <c r="N566" t="s">
        <v>243</v>
      </c>
      <c r="O566" t="s">
        <v>832</v>
      </c>
      <c r="P566">
        <v>12</v>
      </c>
      <c r="Q566" t="s">
        <v>5605</v>
      </c>
      <c r="S566" t="s">
        <v>12327</v>
      </c>
      <c r="T566">
        <v>0</v>
      </c>
      <c r="U566">
        <v>2</v>
      </c>
      <c r="V566">
        <v>3</v>
      </c>
      <c r="Z566" t="s">
        <v>3160</v>
      </c>
      <c r="AD566" t="s">
        <v>376</v>
      </c>
      <c r="AF566" t="s">
        <v>22229</v>
      </c>
      <c r="AH566" t="s">
        <v>114</v>
      </c>
      <c r="AI566" t="s">
        <v>114</v>
      </c>
      <c r="AJ566" t="s">
        <v>22230</v>
      </c>
      <c r="AO566" t="s">
        <v>22231</v>
      </c>
      <c r="AQ566">
        <v>1</v>
      </c>
      <c r="AR566">
        <v>4</v>
      </c>
      <c r="AS566">
        <v>16</v>
      </c>
      <c r="AT566" t="s">
        <v>295</v>
      </c>
      <c r="AY566" t="s">
        <v>298</v>
      </c>
      <c r="AZ566" t="s">
        <v>253</v>
      </c>
      <c r="BA566" t="s">
        <v>255</v>
      </c>
      <c r="BB566" t="s">
        <v>22232</v>
      </c>
      <c r="BC566" t="s">
        <v>5612</v>
      </c>
      <c r="BD566" t="s">
        <v>6673</v>
      </c>
      <c r="BE566">
        <v>0</v>
      </c>
      <c r="BF566" t="s">
        <v>22233</v>
      </c>
      <c r="BG566" t="s">
        <v>22234</v>
      </c>
      <c r="BH566" t="s">
        <v>22235</v>
      </c>
      <c r="BS566">
        <v>0</v>
      </c>
      <c r="BT566">
        <v>0</v>
      </c>
      <c r="BU566">
        <v>0</v>
      </c>
      <c r="BV566">
        <v>0</v>
      </c>
      <c r="BW566">
        <v>0</v>
      </c>
      <c r="BX566">
        <v>0</v>
      </c>
      <c r="BY566">
        <v>1</v>
      </c>
      <c r="CD566" t="s">
        <v>131</v>
      </c>
      <c r="CE566">
        <v>0</v>
      </c>
      <c r="CJ566" t="s">
        <v>132</v>
      </c>
      <c r="CP566">
        <v>4092</v>
      </c>
      <c r="CQ566">
        <v>0</v>
      </c>
      <c r="CR566">
        <v>0</v>
      </c>
      <c r="CS566">
        <v>0</v>
      </c>
      <c r="CT566">
        <v>0</v>
      </c>
    </row>
    <row r="567" spans="1:98" ht="15" customHeight="1" x14ac:dyDescent="0.2">
      <c r="A567" t="s">
        <v>16234</v>
      </c>
      <c r="B567" s="1" t="s">
        <v>1117</v>
      </c>
      <c r="C567">
        <v>400</v>
      </c>
      <c r="G567" t="s">
        <v>2068</v>
      </c>
      <c r="H567" t="s">
        <v>102</v>
      </c>
      <c r="I567" t="s">
        <v>2390</v>
      </c>
      <c r="K567">
        <v>3</v>
      </c>
      <c r="L567" t="s">
        <v>1016</v>
      </c>
      <c r="N567" t="s">
        <v>3570</v>
      </c>
      <c r="O567" t="s">
        <v>4858</v>
      </c>
      <c r="P567">
        <v>13</v>
      </c>
      <c r="Q567" t="s">
        <v>16235</v>
      </c>
      <c r="S567" t="s">
        <v>9389</v>
      </c>
      <c r="T567">
        <v>2</v>
      </c>
      <c r="U567">
        <v>6</v>
      </c>
      <c r="V567">
        <v>5</v>
      </c>
      <c r="Y567" t="s">
        <v>4193</v>
      </c>
      <c r="AD567" t="s">
        <v>249</v>
      </c>
      <c r="AF567" t="s">
        <v>16236</v>
      </c>
      <c r="AG567" t="s">
        <v>14600</v>
      </c>
      <c r="AH567" t="s">
        <v>114</v>
      </c>
      <c r="AI567" t="s">
        <v>114</v>
      </c>
      <c r="AJ567" t="s">
        <v>16237</v>
      </c>
      <c r="AK567" t="s">
        <v>16238</v>
      </c>
      <c r="AO567" t="s">
        <v>16239</v>
      </c>
      <c r="AQ567">
        <v>1</v>
      </c>
      <c r="AR567">
        <v>3</v>
      </c>
      <c r="AS567">
        <v>16</v>
      </c>
      <c r="AT567" t="s">
        <v>16240</v>
      </c>
      <c r="AU567" t="s">
        <v>16241</v>
      </c>
      <c r="AW567" t="s">
        <v>3527</v>
      </c>
      <c r="AY567" t="s">
        <v>445</v>
      </c>
      <c r="AZ567" t="s">
        <v>16242</v>
      </c>
      <c r="BA567" t="s">
        <v>16243</v>
      </c>
      <c r="BB567" t="s">
        <v>16244</v>
      </c>
      <c r="BD567" t="s">
        <v>14619</v>
      </c>
      <c r="BE567">
        <v>0</v>
      </c>
      <c r="BF567" t="s">
        <v>16245</v>
      </c>
      <c r="BG567" t="s">
        <v>16246</v>
      </c>
      <c r="BH567" t="s">
        <v>16247</v>
      </c>
      <c r="BS567">
        <v>0</v>
      </c>
      <c r="BT567">
        <v>0</v>
      </c>
      <c r="BU567">
        <v>0</v>
      </c>
      <c r="BV567">
        <v>0</v>
      </c>
      <c r="BW567">
        <v>0</v>
      </c>
      <c r="BX567">
        <v>0</v>
      </c>
      <c r="BY567">
        <v>1</v>
      </c>
      <c r="CD567" t="s">
        <v>132</v>
      </c>
      <c r="CE567">
        <v>0</v>
      </c>
      <c r="CF567" t="s">
        <v>132</v>
      </c>
      <c r="CJ567" t="s">
        <v>132</v>
      </c>
      <c r="CK567" t="s">
        <v>132</v>
      </c>
      <c r="CP567">
        <v>2064</v>
      </c>
      <c r="CQ567">
        <v>0</v>
      </c>
      <c r="CR567">
        <v>0</v>
      </c>
      <c r="CS567">
        <v>0</v>
      </c>
      <c r="CT567">
        <v>0</v>
      </c>
    </row>
    <row r="568" spans="1:98" ht="15" customHeight="1" x14ac:dyDescent="0.2">
      <c r="A568" t="s">
        <v>30792</v>
      </c>
      <c r="B568" s="1" t="s">
        <v>633</v>
      </c>
      <c r="C568">
        <v>4800</v>
      </c>
      <c r="G568" t="s">
        <v>135</v>
      </c>
      <c r="H568" t="s">
        <v>136</v>
      </c>
      <c r="I568" t="s">
        <v>261</v>
      </c>
      <c r="K568">
        <v>2</v>
      </c>
      <c r="L568" t="s">
        <v>30793</v>
      </c>
      <c r="M568" t="s">
        <v>30794</v>
      </c>
      <c r="N568" t="s">
        <v>15411</v>
      </c>
      <c r="O568" t="s">
        <v>15412</v>
      </c>
      <c r="P568">
        <v>105</v>
      </c>
      <c r="Q568" t="s">
        <v>637</v>
      </c>
      <c r="R568" t="s">
        <v>30795</v>
      </c>
      <c r="S568" t="s">
        <v>22877</v>
      </c>
      <c r="T568">
        <v>12</v>
      </c>
      <c r="U568">
        <v>9</v>
      </c>
      <c r="V568">
        <v>7</v>
      </c>
      <c r="AA568" t="s">
        <v>8144</v>
      </c>
      <c r="AB568">
        <v>19</v>
      </c>
      <c r="AD568" t="s">
        <v>1731</v>
      </c>
      <c r="AF568" t="s">
        <v>30796</v>
      </c>
      <c r="AH568" t="s">
        <v>147</v>
      </c>
      <c r="AI568" t="s">
        <v>202</v>
      </c>
      <c r="AJ568" t="s">
        <v>30797</v>
      </c>
      <c r="AK568" t="s">
        <v>30798</v>
      </c>
      <c r="AO568" t="s">
        <v>30799</v>
      </c>
      <c r="AQ568">
        <v>10</v>
      </c>
      <c r="AR568">
        <v>19</v>
      </c>
      <c r="AS568" t="s">
        <v>4283</v>
      </c>
      <c r="AT568" t="s">
        <v>30800</v>
      </c>
      <c r="AU568" t="s">
        <v>30801</v>
      </c>
      <c r="AV568" t="s">
        <v>30802</v>
      </c>
      <c r="AW568" t="s">
        <v>30803</v>
      </c>
      <c r="AY568" t="s">
        <v>8150</v>
      </c>
      <c r="AZ568" t="s">
        <v>670</v>
      </c>
      <c r="BA568" t="s">
        <v>255</v>
      </c>
      <c r="BB568" t="s">
        <v>30804</v>
      </c>
      <c r="BD568" t="s">
        <v>30472</v>
      </c>
      <c r="BE568">
        <v>0</v>
      </c>
      <c r="BF568" t="s">
        <v>30805</v>
      </c>
      <c r="BG568" t="s">
        <v>30806</v>
      </c>
      <c r="BH568" t="s">
        <v>30807</v>
      </c>
      <c r="BS568">
        <v>0</v>
      </c>
      <c r="BT568">
        <v>0</v>
      </c>
      <c r="BU568">
        <v>0</v>
      </c>
      <c r="BV568">
        <v>0</v>
      </c>
      <c r="BW568">
        <v>0</v>
      </c>
      <c r="BX568">
        <v>1</v>
      </c>
      <c r="BY568">
        <v>0</v>
      </c>
      <c r="CD568" t="s">
        <v>132</v>
      </c>
      <c r="CE568">
        <v>0</v>
      </c>
      <c r="CF568" t="s">
        <v>132</v>
      </c>
      <c r="CJ568" t="s">
        <v>132</v>
      </c>
      <c r="CK568" t="s">
        <v>132</v>
      </c>
      <c r="CP568">
        <v>6592</v>
      </c>
      <c r="CQ568">
        <v>0</v>
      </c>
      <c r="CR568">
        <v>0</v>
      </c>
      <c r="CS568">
        <v>0</v>
      </c>
      <c r="CT568">
        <v>0</v>
      </c>
    </row>
    <row r="569" spans="1:98" ht="15" customHeight="1" x14ac:dyDescent="0.2">
      <c r="A569" t="s">
        <v>31723</v>
      </c>
      <c r="B569" s="1" t="s">
        <v>239</v>
      </c>
      <c r="C569">
        <v>800</v>
      </c>
      <c r="G569" t="s">
        <v>1053</v>
      </c>
      <c r="H569" t="s">
        <v>102</v>
      </c>
      <c r="I569" t="s">
        <v>1555</v>
      </c>
      <c r="J569" t="s">
        <v>1954</v>
      </c>
      <c r="K569">
        <v>0</v>
      </c>
      <c r="L569" t="s">
        <v>31724</v>
      </c>
      <c r="N569" t="s">
        <v>106</v>
      </c>
      <c r="O569" t="s">
        <v>286</v>
      </c>
      <c r="P569">
        <v>27</v>
      </c>
      <c r="Q569" t="s">
        <v>4773</v>
      </c>
      <c r="S569" t="s">
        <v>31725</v>
      </c>
      <c r="T569">
        <v>2</v>
      </c>
      <c r="U569">
        <v>1</v>
      </c>
      <c r="V569">
        <v>5</v>
      </c>
      <c r="X569" t="s">
        <v>31726</v>
      </c>
      <c r="Z569" t="s">
        <v>11049</v>
      </c>
      <c r="AC569" t="s">
        <v>4565</v>
      </c>
      <c r="AD569" t="s">
        <v>496</v>
      </c>
      <c r="AF569" t="s">
        <v>31727</v>
      </c>
      <c r="AG569" t="s">
        <v>31728</v>
      </c>
      <c r="AH569" t="s">
        <v>114</v>
      </c>
      <c r="AI569" t="s">
        <v>114</v>
      </c>
      <c r="AJ569" t="s">
        <v>31729</v>
      </c>
      <c r="AK569" t="s">
        <v>31730</v>
      </c>
      <c r="AO569" t="s">
        <v>31731</v>
      </c>
      <c r="AQ569">
        <v>3</v>
      </c>
      <c r="AR569" t="s">
        <v>31732</v>
      </c>
      <c r="AS569" t="s">
        <v>31733</v>
      </c>
      <c r="AT569" t="s">
        <v>31734</v>
      </c>
      <c r="AU569" t="s">
        <v>31735</v>
      </c>
      <c r="AW569" t="s">
        <v>31736</v>
      </c>
      <c r="AY569" t="s">
        <v>6631</v>
      </c>
      <c r="AZ569" t="s">
        <v>31737</v>
      </c>
      <c r="BA569" t="s">
        <v>426</v>
      </c>
      <c r="BB569" t="s">
        <v>31738</v>
      </c>
      <c r="BD569" t="s">
        <v>31655</v>
      </c>
      <c r="BE569">
        <v>0</v>
      </c>
      <c r="BF569" t="s">
        <v>31739</v>
      </c>
      <c r="BG569" t="s">
        <v>31740</v>
      </c>
      <c r="BH569" t="s">
        <v>31741</v>
      </c>
      <c r="BS569">
        <v>0</v>
      </c>
      <c r="BT569">
        <v>0</v>
      </c>
      <c r="BU569">
        <v>0</v>
      </c>
      <c r="BV569">
        <v>0</v>
      </c>
      <c r="BW569">
        <v>0</v>
      </c>
      <c r="BX569">
        <v>0</v>
      </c>
      <c r="BY569">
        <v>1</v>
      </c>
      <c r="CD569" t="s">
        <v>132</v>
      </c>
      <c r="CE569">
        <v>0</v>
      </c>
      <c r="CF569" t="s">
        <v>132</v>
      </c>
      <c r="CJ569" t="s">
        <v>132</v>
      </c>
      <c r="CK569" t="s">
        <v>132</v>
      </c>
      <c r="CP569">
        <v>6925</v>
      </c>
      <c r="CQ569">
        <v>0</v>
      </c>
      <c r="CR569">
        <v>0</v>
      </c>
      <c r="CS569">
        <v>0</v>
      </c>
      <c r="CT569">
        <v>0</v>
      </c>
    </row>
    <row r="570" spans="1:98" ht="15" customHeight="1" x14ac:dyDescent="0.2">
      <c r="A570" t="s">
        <v>30993</v>
      </c>
      <c r="B570" s="1" t="s">
        <v>162</v>
      </c>
      <c r="C570">
        <v>38400</v>
      </c>
      <c r="G570" t="s">
        <v>575</v>
      </c>
      <c r="H570" t="s">
        <v>136</v>
      </c>
      <c r="I570" t="s">
        <v>261</v>
      </c>
      <c r="K570">
        <v>-2</v>
      </c>
      <c r="L570" t="s">
        <v>30994</v>
      </c>
      <c r="N570" t="s">
        <v>30995</v>
      </c>
      <c r="O570" t="s">
        <v>30996</v>
      </c>
      <c r="P570">
        <v>218</v>
      </c>
      <c r="Q570" t="s">
        <v>6934</v>
      </c>
      <c r="S570" t="s">
        <v>26206</v>
      </c>
      <c r="T570">
        <v>16</v>
      </c>
      <c r="U570">
        <v>9</v>
      </c>
      <c r="V570">
        <v>11</v>
      </c>
      <c r="X570" t="s">
        <v>30997</v>
      </c>
      <c r="Y570" t="s">
        <v>3391</v>
      </c>
      <c r="AD570" t="s">
        <v>19744</v>
      </c>
      <c r="AF570" t="s">
        <v>30998</v>
      </c>
      <c r="AH570" t="s">
        <v>147</v>
      </c>
      <c r="AI570" t="s">
        <v>147</v>
      </c>
      <c r="AJ570" t="s">
        <v>30999</v>
      </c>
      <c r="AO570" t="s">
        <v>31000</v>
      </c>
      <c r="AQ570">
        <v>19</v>
      </c>
      <c r="AR570" t="s">
        <v>31001</v>
      </c>
      <c r="AS570" t="s">
        <v>31002</v>
      </c>
      <c r="AT570" t="s">
        <v>31003</v>
      </c>
      <c r="AU570" t="s">
        <v>31004</v>
      </c>
      <c r="AV570" t="s">
        <v>31005</v>
      </c>
      <c r="AY570" t="s">
        <v>18190</v>
      </c>
      <c r="AZ570" t="s">
        <v>208</v>
      </c>
      <c r="BA570" t="s">
        <v>255</v>
      </c>
      <c r="BB570" t="s">
        <v>31006</v>
      </c>
      <c r="BD570" t="s">
        <v>31007</v>
      </c>
      <c r="BE570">
        <v>0</v>
      </c>
      <c r="BF570" t="s">
        <v>31008</v>
      </c>
      <c r="BG570" t="s">
        <v>31009</v>
      </c>
      <c r="BH570" t="s">
        <v>31010</v>
      </c>
      <c r="BS570">
        <v>0</v>
      </c>
      <c r="BT570">
        <v>0</v>
      </c>
      <c r="BU570">
        <v>0</v>
      </c>
      <c r="BV570">
        <v>0</v>
      </c>
      <c r="BW570">
        <v>1</v>
      </c>
      <c r="BX570">
        <v>0</v>
      </c>
      <c r="BY570">
        <v>1</v>
      </c>
      <c r="CD570" t="s">
        <v>132</v>
      </c>
      <c r="CE570">
        <v>0</v>
      </c>
      <c r="CF570" t="s">
        <v>132</v>
      </c>
      <c r="CJ570" t="s">
        <v>132</v>
      </c>
      <c r="CK570" t="s">
        <v>132</v>
      </c>
      <c r="CP570">
        <v>6721</v>
      </c>
      <c r="CQ570">
        <v>0</v>
      </c>
      <c r="CR570">
        <v>0</v>
      </c>
      <c r="CS570">
        <v>0</v>
      </c>
      <c r="CT570">
        <v>0</v>
      </c>
    </row>
    <row r="571" spans="1:98" ht="15" customHeight="1" x14ac:dyDescent="0.2">
      <c r="A571" t="s">
        <v>25426</v>
      </c>
      <c r="B571" s="1" t="s">
        <v>633</v>
      </c>
      <c r="C571">
        <v>4800</v>
      </c>
      <c r="G571" t="s">
        <v>575</v>
      </c>
      <c r="H571" t="s">
        <v>102</v>
      </c>
      <c r="I571" t="s">
        <v>1555</v>
      </c>
      <c r="J571" t="s">
        <v>4890</v>
      </c>
      <c r="K571">
        <v>9</v>
      </c>
      <c r="L571" t="s">
        <v>2535</v>
      </c>
      <c r="M571" t="s">
        <v>25427</v>
      </c>
      <c r="N571" t="s">
        <v>4908</v>
      </c>
      <c r="O571" t="s">
        <v>4909</v>
      </c>
      <c r="P571">
        <v>58</v>
      </c>
      <c r="Q571" t="s">
        <v>4910</v>
      </c>
      <c r="S571" t="s">
        <v>4911</v>
      </c>
      <c r="T571">
        <v>5</v>
      </c>
      <c r="U571">
        <v>8</v>
      </c>
      <c r="V571">
        <v>7</v>
      </c>
      <c r="X571" t="s">
        <v>5502</v>
      </c>
      <c r="Z571" t="s">
        <v>3160</v>
      </c>
      <c r="AD571" t="s">
        <v>4895</v>
      </c>
      <c r="AF571" t="s">
        <v>25428</v>
      </c>
      <c r="AH571" t="s">
        <v>114</v>
      </c>
      <c r="AI571" t="s">
        <v>114</v>
      </c>
      <c r="AJ571" t="s">
        <v>25429</v>
      </c>
      <c r="AO571" t="s">
        <v>4914</v>
      </c>
      <c r="AQ571">
        <v>6</v>
      </c>
      <c r="AR571">
        <v>11</v>
      </c>
      <c r="AS571">
        <v>24</v>
      </c>
      <c r="AT571" t="s">
        <v>25430</v>
      </c>
      <c r="AU571" t="s">
        <v>25431</v>
      </c>
      <c r="AX571" t="s">
        <v>19038</v>
      </c>
      <c r="AY571" t="s">
        <v>7565</v>
      </c>
      <c r="AZ571" t="s">
        <v>1773</v>
      </c>
      <c r="BA571" t="s">
        <v>277</v>
      </c>
      <c r="BB571" t="s">
        <v>25432</v>
      </c>
      <c r="BD571" t="s">
        <v>24172</v>
      </c>
      <c r="BE571">
        <v>0</v>
      </c>
      <c r="BF571" t="s">
        <v>25433</v>
      </c>
      <c r="BG571" t="s">
        <v>25434</v>
      </c>
      <c r="BH571" t="s">
        <v>25435</v>
      </c>
      <c r="BI571" t="s">
        <v>132</v>
      </c>
      <c r="BK571" t="s">
        <v>132</v>
      </c>
      <c r="BS571">
        <v>0</v>
      </c>
      <c r="BT571">
        <v>0</v>
      </c>
      <c r="BU571">
        <v>1</v>
      </c>
      <c r="BV571">
        <v>0</v>
      </c>
      <c r="BW571">
        <v>0</v>
      </c>
      <c r="BX571">
        <v>0</v>
      </c>
      <c r="BY571">
        <v>0</v>
      </c>
      <c r="CD571" t="s">
        <v>131</v>
      </c>
      <c r="CE571">
        <v>0</v>
      </c>
      <c r="CF571" t="s">
        <v>132</v>
      </c>
      <c r="CJ571" t="s">
        <v>132</v>
      </c>
      <c r="CK571" t="s">
        <v>132</v>
      </c>
      <c r="CP571">
        <v>5216</v>
      </c>
      <c r="CQ571">
        <v>0</v>
      </c>
      <c r="CR571">
        <v>0</v>
      </c>
      <c r="CS571">
        <v>0</v>
      </c>
      <c r="CT571">
        <v>0</v>
      </c>
    </row>
    <row r="572" spans="1:98" ht="15" customHeight="1" x14ac:dyDescent="0.2">
      <c r="A572" t="s">
        <v>30119</v>
      </c>
      <c r="B572" s="1" t="s">
        <v>14210</v>
      </c>
      <c r="C572">
        <v>1228800</v>
      </c>
      <c r="G572" t="s">
        <v>575</v>
      </c>
      <c r="H572" t="s">
        <v>3932</v>
      </c>
      <c r="I572" t="s">
        <v>261</v>
      </c>
      <c r="K572">
        <v>5</v>
      </c>
      <c r="L572" t="s">
        <v>30120</v>
      </c>
      <c r="M572" t="s">
        <v>16038</v>
      </c>
      <c r="N572" t="s">
        <v>30121</v>
      </c>
      <c r="O572" t="s">
        <v>30122</v>
      </c>
      <c r="P572">
        <v>525</v>
      </c>
      <c r="Q572" t="s">
        <v>5185</v>
      </c>
      <c r="R572" t="s">
        <v>21513</v>
      </c>
      <c r="S572" t="s">
        <v>30123</v>
      </c>
      <c r="T572">
        <v>29</v>
      </c>
      <c r="U572">
        <v>24</v>
      </c>
      <c r="V572">
        <v>22</v>
      </c>
      <c r="X572" t="s">
        <v>30124</v>
      </c>
      <c r="Y572" t="s">
        <v>5188</v>
      </c>
      <c r="Z572" t="s">
        <v>30125</v>
      </c>
      <c r="AB572">
        <v>35</v>
      </c>
      <c r="AD572" t="s">
        <v>30126</v>
      </c>
      <c r="AF572" t="s">
        <v>30127</v>
      </c>
      <c r="AH572" t="s">
        <v>1614</v>
      </c>
      <c r="AI572" t="s">
        <v>1614</v>
      </c>
      <c r="AJ572" t="s">
        <v>30128</v>
      </c>
      <c r="AO572" t="s">
        <v>30129</v>
      </c>
      <c r="AQ572">
        <v>30</v>
      </c>
      <c r="AR572" t="s">
        <v>30130</v>
      </c>
      <c r="AS572" t="s">
        <v>30131</v>
      </c>
      <c r="AT572" t="s">
        <v>30132</v>
      </c>
      <c r="AU572" t="s">
        <v>30133</v>
      </c>
      <c r="AW572" t="s">
        <v>20493</v>
      </c>
      <c r="AX572" t="s">
        <v>30134</v>
      </c>
      <c r="AY572" t="s">
        <v>30135</v>
      </c>
      <c r="AZ572" t="s">
        <v>20428</v>
      </c>
      <c r="BA572" t="s">
        <v>255</v>
      </c>
      <c r="BB572" t="s">
        <v>30136</v>
      </c>
      <c r="BC572" t="s">
        <v>30137</v>
      </c>
      <c r="BD572" t="s">
        <v>30138</v>
      </c>
      <c r="BE572">
        <v>0</v>
      </c>
      <c r="BF572" t="s">
        <v>30139</v>
      </c>
      <c r="BG572" t="s">
        <v>30140</v>
      </c>
      <c r="BH572" t="s">
        <v>30141</v>
      </c>
      <c r="BI572" t="s">
        <v>132</v>
      </c>
      <c r="BS572">
        <v>0</v>
      </c>
      <c r="BT572">
        <v>0</v>
      </c>
      <c r="BU572">
        <v>1</v>
      </c>
      <c r="BV572">
        <v>1</v>
      </c>
      <c r="BW572">
        <v>0</v>
      </c>
      <c r="BX572">
        <v>1</v>
      </c>
      <c r="BY572">
        <v>1</v>
      </c>
      <c r="CD572" t="s">
        <v>132</v>
      </c>
      <c r="CE572">
        <v>0</v>
      </c>
      <c r="CF572" t="s">
        <v>132</v>
      </c>
      <c r="CJ572" t="s">
        <v>132</v>
      </c>
      <c r="CK572" t="s">
        <v>132</v>
      </c>
      <c r="CP572">
        <v>6255</v>
      </c>
      <c r="CQ572">
        <v>0</v>
      </c>
      <c r="CR572">
        <v>0</v>
      </c>
      <c r="CS572">
        <v>0</v>
      </c>
      <c r="CT572">
        <v>0</v>
      </c>
    </row>
    <row r="573" spans="1:98" ht="15" customHeight="1" x14ac:dyDescent="0.2">
      <c r="A573" t="s">
        <v>16248</v>
      </c>
      <c r="B573" s="1" t="s">
        <v>1117</v>
      </c>
      <c r="C573">
        <v>400</v>
      </c>
      <c r="G573" t="s">
        <v>1053</v>
      </c>
      <c r="H573" t="s">
        <v>102</v>
      </c>
      <c r="I573" t="s">
        <v>1555</v>
      </c>
      <c r="K573">
        <v>1</v>
      </c>
      <c r="L573" t="s">
        <v>16249</v>
      </c>
      <c r="N573" t="s">
        <v>5073</v>
      </c>
      <c r="O573" t="s">
        <v>5074</v>
      </c>
      <c r="P573">
        <v>9</v>
      </c>
      <c r="Q573" t="s">
        <v>6462</v>
      </c>
      <c r="S573" t="s">
        <v>16250</v>
      </c>
      <c r="T573">
        <v>0</v>
      </c>
      <c r="U573">
        <v>1</v>
      </c>
      <c r="V573">
        <v>4</v>
      </c>
      <c r="Z573" t="s">
        <v>3160</v>
      </c>
      <c r="AD573" t="s">
        <v>249</v>
      </c>
      <c r="AE573" t="s">
        <v>16251</v>
      </c>
      <c r="AF573" t="s">
        <v>16252</v>
      </c>
      <c r="AH573" t="s">
        <v>114</v>
      </c>
      <c r="AI573" t="s">
        <v>114</v>
      </c>
      <c r="AJ573" t="s">
        <v>16253</v>
      </c>
      <c r="AO573" t="s">
        <v>16254</v>
      </c>
      <c r="AQ573">
        <v>1</v>
      </c>
      <c r="AR573">
        <v>4</v>
      </c>
      <c r="AS573" t="s">
        <v>1722</v>
      </c>
      <c r="AT573" t="s">
        <v>16255</v>
      </c>
      <c r="AU573" t="s">
        <v>16256</v>
      </c>
      <c r="AW573" t="s">
        <v>647</v>
      </c>
      <c r="AY573" t="s">
        <v>3178</v>
      </c>
      <c r="AZ573" t="s">
        <v>16257</v>
      </c>
      <c r="BA573" t="s">
        <v>426</v>
      </c>
      <c r="BB573" t="s">
        <v>16258</v>
      </c>
      <c r="BD573" t="s">
        <v>14619</v>
      </c>
      <c r="BE573">
        <v>0</v>
      </c>
      <c r="BF573" t="s">
        <v>16259</v>
      </c>
      <c r="BG573" t="s">
        <v>16260</v>
      </c>
      <c r="BH573" t="s">
        <v>16261</v>
      </c>
      <c r="BL573" t="s">
        <v>132</v>
      </c>
      <c r="BM573" t="s">
        <v>132</v>
      </c>
      <c r="BN573" t="s">
        <v>132</v>
      </c>
      <c r="BS573">
        <v>0</v>
      </c>
      <c r="BT573">
        <v>0</v>
      </c>
      <c r="BU573">
        <v>0</v>
      </c>
      <c r="BV573">
        <v>0</v>
      </c>
      <c r="BW573">
        <v>0</v>
      </c>
      <c r="BX573">
        <v>0</v>
      </c>
      <c r="BY573">
        <v>1</v>
      </c>
      <c r="CB573" t="s">
        <v>132</v>
      </c>
      <c r="CD573" t="s">
        <v>131</v>
      </c>
      <c r="CE573">
        <v>0</v>
      </c>
      <c r="CJ573" t="s">
        <v>132</v>
      </c>
      <c r="CP573">
        <v>2065</v>
      </c>
      <c r="CQ573">
        <v>0</v>
      </c>
      <c r="CR573">
        <v>0</v>
      </c>
      <c r="CS573">
        <v>0</v>
      </c>
      <c r="CT573">
        <v>0</v>
      </c>
    </row>
    <row r="574" spans="1:98" ht="15" customHeight="1" x14ac:dyDescent="0.2">
      <c r="A574" t="s">
        <v>20789</v>
      </c>
      <c r="B574" s="1" t="s">
        <v>99</v>
      </c>
      <c r="C574">
        <v>200</v>
      </c>
      <c r="D574" t="s">
        <v>20789</v>
      </c>
      <c r="E574" t="s">
        <v>5206</v>
      </c>
      <c r="G574" t="s">
        <v>240</v>
      </c>
      <c r="H574" t="s">
        <v>102</v>
      </c>
      <c r="I574" t="s">
        <v>103</v>
      </c>
      <c r="J574" t="s">
        <v>104</v>
      </c>
      <c r="K574">
        <v>3</v>
      </c>
      <c r="L574" t="s">
        <v>3656</v>
      </c>
      <c r="N574" t="s">
        <v>8699</v>
      </c>
      <c r="O574" t="s">
        <v>8700</v>
      </c>
      <c r="P574">
        <v>10</v>
      </c>
      <c r="Q574" t="s">
        <v>1704</v>
      </c>
      <c r="S574" t="s">
        <v>20790</v>
      </c>
      <c r="T574">
        <v>2</v>
      </c>
      <c r="U574">
        <v>5</v>
      </c>
      <c r="V574">
        <v>-1</v>
      </c>
      <c r="X574" t="s">
        <v>20791</v>
      </c>
      <c r="AA574" t="s">
        <v>5813</v>
      </c>
      <c r="AD574" t="s">
        <v>249</v>
      </c>
      <c r="AF574" t="s">
        <v>20792</v>
      </c>
      <c r="AH574" t="s">
        <v>114</v>
      </c>
      <c r="AI574" t="s">
        <v>114</v>
      </c>
      <c r="AJ574" t="s">
        <v>1371</v>
      </c>
      <c r="AK574" t="s">
        <v>20793</v>
      </c>
      <c r="AO574" t="s">
        <v>20794</v>
      </c>
      <c r="AQ574">
        <v>0</v>
      </c>
      <c r="AR574">
        <v>1</v>
      </c>
      <c r="AS574">
        <v>14</v>
      </c>
      <c r="AT574" t="s">
        <v>1734</v>
      </c>
      <c r="AU574" t="s">
        <v>20795</v>
      </c>
      <c r="AV574" t="s">
        <v>20796</v>
      </c>
      <c r="AW574" t="s">
        <v>647</v>
      </c>
      <c r="AX574" t="s">
        <v>19469</v>
      </c>
      <c r="AY574" t="s">
        <v>5625</v>
      </c>
      <c r="AZ574" t="s">
        <v>20797</v>
      </c>
      <c r="BA574" t="s">
        <v>20798</v>
      </c>
      <c r="BB574" t="s">
        <v>20799</v>
      </c>
      <c r="BD574" t="s">
        <v>7316</v>
      </c>
      <c r="BE574">
        <v>0</v>
      </c>
      <c r="BF574" t="s">
        <v>20800</v>
      </c>
      <c r="BG574" t="s">
        <v>20801</v>
      </c>
      <c r="BH574" t="s">
        <v>20802</v>
      </c>
      <c r="BS574">
        <v>1</v>
      </c>
      <c r="BT574">
        <v>0</v>
      </c>
      <c r="BU574">
        <v>0</v>
      </c>
      <c r="BV574">
        <v>0</v>
      </c>
      <c r="BW574">
        <v>0</v>
      </c>
      <c r="BX574">
        <v>0</v>
      </c>
      <c r="BY574">
        <v>1</v>
      </c>
      <c r="CD574" t="s">
        <v>131</v>
      </c>
      <c r="CE574">
        <v>1</v>
      </c>
      <c r="CJ574" t="s">
        <v>132</v>
      </c>
      <c r="CM574" t="s">
        <v>20803</v>
      </c>
      <c r="CP574">
        <v>3397</v>
      </c>
      <c r="CQ574">
        <v>0</v>
      </c>
      <c r="CR574">
        <v>0</v>
      </c>
      <c r="CS574">
        <v>0</v>
      </c>
      <c r="CT574">
        <v>0</v>
      </c>
    </row>
    <row r="575" spans="1:98" ht="15" customHeight="1" x14ac:dyDescent="0.2">
      <c r="A575" t="s">
        <v>22603</v>
      </c>
      <c r="B575" s="1" t="s">
        <v>574</v>
      </c>
      <c r="C575">
        <v>9600</v>
      </c>
      <c r="G575" t="s">
        <v>135</v>
      </c>
      <c r="H575" t="s">
        <v>102</v>
      </c>
      <c r="I575" t="s">
        <v>1555</v>
      </c>
      <c r="K575">
        <v>4</v>
      </c>
      <c r="L575" t="s">
        <v>1557</v>
      </c>
      <c r="N575" t="s">
        <v>7126</v>
      </c>
      <c r="O575" t="s">
        <v>21480</v>
      </c>
      <c r="P575">
        <v>127</v>
      </c>
      <c r="Q575" t="s">
        <v>9767</v>
      </c>
      <c r="S575" t="s">
        <v>6092</v>
      </c>
      <c r="T575">
        <v>9</v>
      </c>
      <c r="U575">
        <v>9</v>
      </c>
      <c r="V575">
        <v>11</v>
      </c>
      <c r="Y575" t="s">
        <v>22604</v>
      </c>
      <c r="Z575" t="s">
        <v>5001</v>
      </c>
      <c r="AA575" t="s">
        <v>174</v>
      </c>
      <c r="AB575">
        <v>21</v>
      </c>
      <c r="AD575" t="s">
        <v>376</v>
      </c>
      <c r="AF575" t="s">
        <v>22605</v>
      </c>
      <c r="AH575" t="s">
        <v>114</v>
      </c>
      <c r="AI575" t="s">
        <v>114</v>
      </c>
      <c r="AJ575" t="s">
        <v>22606</v>
      </c>
      <c r="AK575" t="s">
        <v>22607</v>
      </c>
      <c r="AO575" t="s">
        <v>22608</v>
      </c>
      <c r="AQ575">
        <v>11</v>
      </c>
      <c r="AR575">
        <v>17</v>
      </c>
      <c r="AS575">
        <v>32</v>
      </c>
      <c r="AT575" t="s">
        <v>22609</v>
      </c>
      <c r="AU575" t="s">
        <v>22610</v>
      </c>
      <c r="AW575" t="s">
        <v>13932</v>
      </c>
      <c r="AX575" t="s">
        <v>22611</v>
      </c>
      <c r="AY575" t="s">
        <v>298</v>
      </c>
      <c r="AZ575" t="s">
        <v>670</v>
      </c>
      <c r="BA575" t="s">
        <v>22612</v>
      </c>
      <c r="BB575" t="s">
        <v>22613</v>
      </c>
      <c r="BD575" t="s">
        <v>22584</v>
      </c>
      <c r="BE575">
        <v>0</v>
      </c>
      <c r="BF575" t="s">
        <v>22614</v>
      </c>
      <c r="BG575" t="s">
        <v>22615</v>
      </c>
      <c r="BH575" t="s">
        <v>22616</v>
      </c>
      <c r="BI575" t="s">
        <v>132</v>
      </c>
      <c r="BK575" t="s">
        <v>132</v>
      </c>
      <c r="BS575">
        <v>0</v>
      </c>
      <c r="BT575">
        <v>0</v>
      </c>
      <c r="BU575">
        <v>0</v>
      </c>
      <c r="BV575">
        <v>0</v>
      </c>
      <c r="BW575">
        <v>0</v>
      </c>
      <c r="BX575">
        <v>0</v>
      </c>
      <c r="BY575">
        <v>1</v>
      </c>
      <c r="CD575" t="s">
        <v>131</v>
      </c>
      <c r="CE575">
        <v>0</v>
      </c>
      <c r="CF575" t="s">
        <v>132</v>
      </c>
      <c r="CJ575" t="s">
        <v>132</v>
      </c>
      <c r="CK575" t="s">
        <v>132</v>
      </c>
      <c r="CP575">
        <v>4444</v>
      </c>
      <c r="CQ575">
        <v>0</v>
      </c>
      <c r="CR575">
        <v>0</v>
      </c>
      <c r="CS575">
        <v>0</v>
      </c>
      <c r="CT575">
        <v>0</v>
      </c>
    </row>
    <row r="576" spans="1:98" ht="15" customHeight="1" x14ac:dyDescent="0.2">
      <c r="A576" t="s">
        <v>16262</v>
      </c>
      <c r="B576" s="1" t="s">
        <v>239</v>
      </c>
      <c r="C576">
        <v>800</v>
      </c>
      <c r="G576" t="s">
        <v>923</v>
      </c>
      <c r="H576" t="s">
        <v>193</v>
      </c>
      <c r="I576" t="s">
        <v>2390</v>
      </c>
      <c r="K576">
        <v>3</v>
      </c>
      <c r="L576" t="s">
        <v>2476</v>
      </c>
      <c r="N576" t="s">
        <v>2447</v>
      </c>
      <c r="O576" t="s">
        <v>2448</v>
      </c>
      <c r="P576">
        <v>22</v>
      </c>
      <c r="Q576" t="s">
        <v>705</v>
      </c>
      <c r="S576" t="s">
        <v>16263</v>
      </c>
      <c r="T576">
        <v>6</v>
      </c>
      <c r="U576">
        <v>8</v>
      </c>
      <c r="V576">
        <v>0</v>
      </c>
      <c r="W576" t="s">
        <v>16264</v>
      </c>
      <c r="X576" t="s">
        <v>11727</v>
      </c>
      <c r="Y576" t="s">
        <v>2395</v>
      </c>
      <c r="AA576" t="s">
        <v>5324</v>
      </c>
      <c r="AD576" t="s">
        <v>16265</v>
      </c>
      <c r="AF576" t="s">
        <v>16266</v>
      </c>
      <c r="AH576" t="s">
        <v>202</v>
      </c>
      <c r="AI576" t="s">
        <v>202</v>
      </c>
      <c r="AJ576" t="s">
        <v>16267</v>
      </c>
      <c r="AK576" t="s">
        <v>16268</v>
      </c>
      <c r="AO576" t="s">
        <v>16269</v>
      </c>
      <c r="AQ576">
        <v>2</v>
      </c>
      <c r="AR576" t="s">
        <v>3471</v>
      </c>
      <c r="AS576" t="s">
        <v>770</v>
      </c>
      <c r="AT576" t="s">
        <v>6423</v>
      </c>
      <c r="AU576" t="s">
        <v>16270</v>
      </c>
      <c r="AV576" t="s">
        <v>16271</v>
      </c>
      <c r="AW576" t="s">
        <v>8001</v>
      </c>
      <c r="AX576" t="s">
        <v>16272</v>
      </c>
      <c r="AY576" t="s">
        <v>11733</v>
      </c>
      <c r="AZ576" t="s">
        <v>11734</v>
      </c>
      <c r="BA576" t="s">
        <v>255</v>
      </c>
      <c r="BB576" t="s">
        <v>16273</v>
      </c>
      <c r="BC576" t="s">
        <v>16274</v>
      </c>
      <c r="BD576" t="s">
        <v>14619</v>
      </c>
      <c r="BE576">
        <v>1</v>
      </c>
      <c r="BF576" t="s">
        <v>16275</v>
      </c>
      <c r="BG576" t="s">
        <v>16276</v>
      </c>
      <c r="BH576" t="s">
        <v>16277</v>
      </c>
      <c r="BL576" t="s">
        <v>132</v>
      </c>
      <c r="BM576" t="s">
        <v>132</v>
      </c>
      <c r="BN576" t="s">
        <v>132</v>
      </c>
      <c r="BS576">
        <v>0</v>
      </c>
      <c r="BT576">
        <v>0</v>
      </c>
      <c r="BU576">
        <v>1</v>
      </c>
      <c r="BV576">
        <v>0</v>
      </c>
      <c r="BW576">
        <v>0</v>
      </c>
      <c r="BX576">
        <v>1</v>
      </c>
      <c r="BY576">
        <v>1</v>
      </c>
      <c r="CB576" t="s">
        <v>132</v>
      </c>
      <c r="CD576" t="s">
        <v>131</v>
      </c>
      <c r="CE576">
        <v>0</v>
      </c>
      <c r="CJ576" t="s">
        <v>132</v>
      </c>
      <c r="CP576">
        <v>2066</v>
      </c>
      <c r="CQ576">
        <v>0</v>
      </c>
      <c r="CR576">
        <v>0</v>
      </c>
      <c r="CS576">
        <v>0</v>
      </c>
      <c r="CT576">
        <v>0</v>
      </c>
    </row>
    <row r="577" spans="1:98" ht="15" customHeight="1" x14ac:dyDescent="0.2">
      <c r="A577" t="s">
        <v>14233</v>
      </c>
      <c r="B577" s="1" t="s">
        <v>239</v>
      </c>
      <c r="C577">
        <v>800</v>
      </c>
      <c r="G577" t="s">
        <v>923</v>
      </c>
      <c r="H577" t="s">
        <v>102</v>
      </c>
      <c r="I577" t="s">
        <v>2390</v>
      </c>
      <c r="J577" t="s">
        <v>14234</v>
      </c>
      <c r="K577">
        <v>4</v>
      </c>
      <c r="L577" t="s">
        <v>5285</v>
      </c>
      <c r="N577" t="s">
        <v>2391</v>
      </c>
      <c r="O577" t="s">
        <v>2392</v>
      </c>
      <c r="P577">
        <v>22</v>
      </c>
      <c r="Q577" t="s">
        <v>705</v>
      </c>
      <c r="S577" t="s">
        <v>855</v>
      </c>
      <c r="T577">
        <v>5</v>
      </c>
      <c r="U577">
        <v>7</v>
      </c>
      <c r="V577">
        <v>3</v>
      </c>
      <c r="Y577" t="s">
        <v>2395</v>
      </c>
      <c r="AB577">
        <v>14</v>
      </c>
      <c r="AD577" t="s">
        <v>14235</v>
      </c>
      <c r="AF577" t="s">
        <v>14236</v>
      </c>
      <c r="AH577" t="s">
        <v>114</v>
      </c>
      <c r="AI577" t="s">
        <v>114</v>
      </c>
      <c r="AJ577" t="s">
        <v>14237</v>
      </c>
      <c r="AK577" t="s">
        <v>14238</v>
      </c>
      <c r="AO577" t="s">
        <v>14239</v>
      </c>
      <c r="AQ577">
        <v>2</v>
      </c>
      <c r="AR577">
        <v>4</v>
      </c>
      <c r="AS577" t="s">
        <v>1022</v>
      </c>
      <c r="AT577" t="s">
        <v>14240</v>
      </c>
      <c r="AU577" t="s">
        <v>14241</v>
      </c>
      <c r="AW577" t="s">
        <v>14242</v>
      </c>
      <c r="AY577" t="s">
        <v>553</v>
      </c>
      <c r="AZ577" t="s">
        <v>670</v>
      </c>
      <c r="BA577" t="s">
        <v>255</v>
      </c>
      <c r="BB577" t="s">
        <v>14243</v>
      </c>
      <c r="BC577" t="s">
        <v>14244</v>
      </c>
      <c r="BD577" t="s">
        <v>14185</v>
      </c>
      <c r="BE577">
        <v>1</v>
      </c>
      <c r="BG577" t="s">
        <v>14245</v>
      </c>
      <c r="BH577" t="s">
        <v>14246</v>
      </c>
      <c r="BS577">
        <v>0</v>
      </c>
      <c r="BT577">
        <v>0</v>
      </c>
      <c r="BU577">
        <v>0</v>
      </c>
      <c r="BV577">
        <v>1</v>
      </c>
      <c r="BW577">
        <v>1</v>
      </c>
      <c r="BX577">
        <v>0</v>
      </c>
      <c r="BY577">
        <v>1</v>
      </c>
      <c r="CD577" t="s">
        <v>131</v>
      </c>
      <c r="CE577">
        <v>0</v>
      </c>
      <c r="CJ577" t="s">
        <v>132</v>
      </c>
      <c r="CP577">
        <v>1904</v>
      </c>
      <c r="CQ577">
        <v>0</v>
      </c>
      <c r="CR577">
        <v>0</v>
      </c>
      <c r="CS577">
        <v>0</v>
      </c>
      <c r="CT577">
        <v>0</v>
      </c>
    </row>
    <row r="578" spans="1:98" ht="15" customHeight="1" x14ac:dyDescent="0.2">
      <c r="A578" t="s">
        <v>598</v>
      </c>
      <c r="B578" s="1" t="s">
        <v>599</v>
      </c>
      <c r="C578">
        <v>135</v>
      </c>
      <c r="G578" t="s">
        <v>240</v>
      </c>
      <c r="H578" t="s">
        <v>393</v>
      </c>
      <c r="I578" t="s">
        <v>284</v>
      </c>
      <c r="K578">
        <v>0</v>
      </c>
      <c r="L578" t="s">
        <v>600</v>
      </c>
      <c r="N578" t="s">
        <v>601</v>
      </c>
      <c r="O578" t="s">
        <v>602</v>
      </c>
      <c r="P578">
        <v>4</v>
      </c>
      <c r="Q578" t="s">
        <v>603</v>
      </c>
      <c r="S578" t="s">
        <v>604</v>
      </c>
      <c r="T578">
        <v>2</v>
      </c>
      <c r="U578">
        <v>0</v>
      </c>
      <c r="V578">
        <v>0</v>
      </c>
      <c r="Z578" t="s">
        <v>289</v>
      </c>
      <c r="AD578" t="s">
        <v>605</v>
      </c>
      <c r="AF578" t="s">
        <v>606</v>
      </c>
      <c r="AH578" t="s">
        <v>114</v>
      </c>
      <c r="AI578" t="s">
        <v>114</v>
      </c>
      <c r="AO578" t="s">
        <v>607</v>
      </c>
      <c r="AQ578">
        <v>0</v>
      </c>
      <c r="AR578">
        <v>-1</v>
      </c>
      <c r="AS578" t="s">
        <v>608</v>
      </c>
      <c r="AU578" t="s">
        <v>609</v>
      </c>
      <c r="AX578" t="s">
        <v>610</v>
      </c>
      <c r="AY578" t="s">
        <v>298</v>
      </c>
      <c r="AZ578" t="s">
        <v>611</v>
      </c>
      <c r="BA578" t="s">
        <v>255</v>
      </c>
      <c r="BB578" t="s">
        <v>612</v>
      </c>
      <c r="BC578" t="s">
        <v>613</v>
      </c>
      <c r="BD578" t="s">
        <v>128</v>
      </c>
      <c r="BE578">
        <v>0</v>
      </c>
      <c r="BF578" t="s">
        <v>614</v>
      </c>
      <c r="BG578" t="s">
        <v>615</v>
      </c>
      <c r="BH578" t="s">
        <v>616</v>
      </c>
      <c r="BS578">
        <v>0</v>
      </c>
      <c r="BT578">
        <v>0</v>
      </c>
      <c r="BU578">
        <v>1</v>
      </c>
      <c r="BV578">
        <v>0</v>
      </c>
      <c r="BW578">
        <v>0</v>
      </c>
      <c r="BX578">
        <v>0</v>
      </c>
      <c r="BY578">
        <v>1</v>
      </c>
      <c r="CD578" t="s">
        <v>131</v>
      </c>
      <c r="CE578">
        <v>0</v>
      </c>
      <c r="CJ578" t="s">
        <v>132</v>
      </c>
      <c r="CO578" t="str">
        <f>HYPERLINK("http://www.d20pfsrd.com/bestiary/monster-listings/vermin/beetle/fire-beetle","Beetle, Fire")</f>
        <v>Beetle, Fire</v>
      </c>
      <c r="CP578">
        <v>46</v>
      </c>
      <c r="CQ578">
        <v>0</v>
      </c>
      <c r="CR578">
        <v>0</v>
      </c>
      <c r="CS578">
        <v>0</v>
      </c>
      <c r="CT578">
        <v>0</v>
      </c>
    </row>
    <row r="579" spans="1:98" ht="15" customHeight="1" x14ac:dyDescent="0.2">
      <c r="A579" t="s">
        <v>3208</v>
      </c>
      <c r="B579" s="1" t="s">
        <v>574</v>
      </c>
      <c r="C579">
        <v>9600</v>
      </c>
      <c r="G579" t="s">
        <v>135</v>
      </c>
      <c r="H579" t="s">
        <v>193</v>
      </c>
      <c r="I579" t="s">
        <v>701</v>
      </c>
      <c r="J579" t="s">
        <v>3209</v>
      </c>
      <c r="K579">
        <v>-1</v>
      </c>
      <c r="L579" t="s">
        <v>1036</v>
      </c>
      <c r="N579" t="s">
        <v>3210</v>
      </c>
      <c r="O579" t="s">
        <v>3211</v>
      </c>
      <c r="P579">
        <v>142</v>
      </c>
      <c r="Q579" t="s">
        <v>3212</v>
      </c>
      <c r="S579" t="s">
        <v>3213</v>
      </c>
      <c r="T579">
        <v>14</v>
      </c>
      <c r="U579">
        <v>4</v>
      </c>
      <c r="V579">
        <v>9</v>
      </c>
      <c r="X579" t="s">
        <v>3191</v>
      </c>
      <c r="Z579" t="s">
        <v>3077</v>
      </c>
      <c r="AC579" t="s">
        <v>1961</v>
      </c>
      <c r="AD579" t="s">
        <v>17530</v>
      </c>
      <c r="AF579" t="s">
        <v>3214</v>
      </c>
      <c r="AG579" t="s">
        <v>3215</v>
      </c>
      <c r="AH579" t="s">
        <v>202</v>
      </c>
      <c r="AI579" t="s">
        <v>202</v>
      </c>
      <c r="AJ579" t="s">
        <v>3216</v>
      </c>
      <c r="AO579" t="s">
        <v>3217</v>
      </c>
      <c r="AQ579">
        <v>11</v>
      </c>
      <c r="AR579">
        <v>22</v>
      </c>
      <c r="AS579">
        <v>31</v>
      </c>
      <c r="AT579" t="s">
        <v>3218</v>
      </c>
      <c r="AU579" t="s">
        <v>3219</v>
      </c>
      <c r="AW579" t="s">
        <v>3199</v>
      </c>
      <c r="AY579" t="s">
        <v>1970</v>
      </c>
      <c r="AZ579" t="s">
        <v>3220</v>
      </c>
      <c r="BA579" t="s">
        <v>3221</v>
      </c>
      <c r="BB579" t="s">
        <v>3222</v>
      </c>
      <c r="BC579" t="s">
        <v>3204</v>
      </c>
      <c r="BD579" t="s">
        <v>128</v>
      </c>
      <c r="BE579">
        <v>0</v>
      </c>
      <c r="BF579" t="s">
        <v>3223</v>
      </c>
      <c r="BG579" t="s">
        <v>3224</v>
      </c>
      <c r="BH579" t="s">
        <v>3225</v>
      </c>
      <c r="BS579">
        <v>0</v>
      </c>
      <c r="BT579">
        <v>0</v>
      </c>
      <c r="BU579">
        <v>0</v>
      </c>
      <c r="BV579">
        <v>0</v>
      </c>
      <c r="BW579">
        <v>0</v>
      </c>
      <c r="BX579">
        <v>0</v>
      </c>
      <c r="BY579">
        <v>1</v>
      </c>
      <c r="CD579" t="s">
        <v>131</v>
      </c>
      <c r="CE579">
        <v>0</v>
      </c>
      <c r="CJ579" t="s">
        <v>132</v>
      </c>
      <c r="CO579" t="str">
        <f>HYPERLINK("http://www.d20pfsrd.com/bestiary/monster-listings/humanoids/giants/giant-true/fire-giant","Giant, Fire")</f>
        <v>Giant, Fire</v>
      </c>
      <c r="CP579">
        <v>206</v>
      </c>
      <c r="CQ579">
        <v>0</v>
      </c>
      <c r="CR579">
        <v>0</v>
      </c>
      <c r="CS579">
        <v>0</v>
      </c>
      <c r="CT579">
        <v>0</v>
      </c>
    </row>
    <row r="580" spans="1:98" ht="15" customHeight="1" x14ac:dyDescent="0.2">
      <c r="A580" t="s">
        <v>17576</v>
      </c>
      <c r="B580" s="1" t="s">
        <v>2051</v>
      </c>
      <c r="C580">
        <v>51200</v>
      </c>
      <c r="G580" t="s">
        <v>1053</v>
      </c>
      <c r="H580" t="s">
        <v>193</v>
      </c>
      <c r="I580" t="s">
        <v>103</v>
      </c>
      <c r="J580" t="s">
        <v>17577</v>
      </c>
      <c r="K580">
        <v>7</v>
      </c>
      <c r="L580" t="s">
        <v>17020</v>
      </c>
      <c r="N580" t="s">
        <v>2175</v>
      </c>
      <c r="O580" t="s">
        <v>17578</v>
      </c>
      <c r="P580">
        <v>229</v>
      </c>
      <c r="Q580" t="s">
        <v>197</v>
      </c>
      <c r="R580" t="s">
        <v>17579</v>
      </c>
      <c r="S580" t="s">
        <v>17580</v>
      </c>
      <c r="T580">
        <v>18</v>
      </c>
      <c r="U580">
        <v>10</v>
      </c>
      <c r="V580">
        <v>15</v>
      </c>
      <c r="Z580" t="s">
        <v>3077</v>
      </c>
      <c r="AB580">
        <v>26</v>
      </c>
      <c r="AC580" t="s">
        <v>1961</v>
      </c>
      <c r="AD580" t="s">
        <v>1434</v>
      </c>
      <c r="AE580" t="s">
        <v>17581</v>
      </c>
      <c r="AF580" t="s">
        <v>17582</v>
      </c>
      <c r="AG580" t="s">
        <v>17583</v>
      </c>
      <c r="AH580" t="s">
        <v>202</v>
      </c>
      <c r="AI580" t="s">
        <v>202</v>
      </c>
      <c r="AJ580" t="s">
        <v>17584</v>
      </c>
      <c r="AK580" t="s">
        <v>17585</v>
      </c>
      <c r="AO580" t="s">
        <v>17586</v>
      </c>
      <c r="AQ580">
        <v>17</v>
      </c>
      <c r="AR580" s="6" t="s">
        <v>32320</v>
      </c>
      <c r="AS580" t="s">
        <v>17587</v>
      </c>
      <c r="AT580" t="s">
        <v>17588</v>
      </c>
      <c r="AU580" t="s">
        <v>17589</v>
      </c>
      <c r="AW580" t="s">
        <v>3199</v>
      </c>
      <c r="AX580" t="s">
        <v>17590</v>
      </c>
      <c r="AY580" t="s">
        <v>17591</v>
      </c>
      <c r="AZ580" t="s">
        <v>17592</v>
      </c>
      <c r="BA580" t="s">
        <v>17593</v>
      </c>
      <c r="BB580" t="s">
        <v>17594</v>
      </c>
      <c r="BC580" t="s">
        <v>4480</v>
      </c>
      <c r="BD580" t="s">
        <v>14619</v>
      </c>
      <c r="BE580">
        <v>0</v>
      </c>
      <c r="BF580" t="s">
        <v>17595</v>
      </c>
      <c r="BG580" t="s">
        <v>17596</v>
      </c>
      <c r="BH580" t="s">
        <v>17597</v>
      </c>
      <c r="BR580" t="s">
        <v>17598</v>
      </c>
      <c r="BS580">
        <v>0</v>
      </c>
      <c r="BT580">
        <v>0</v>
      </c>
      <c r="BU580">
        <v>1</v>
      </c>
      <c r="BV580">
        <v>0</v>
      </c>
      <c r="BW580">
        <v>0</v>
      </c>
      <c r="BX580">
        <v>0</v>
      </c>
      <c r="BY580">
        <v>1</v>
      </c>
      <c r="CD580" t="s">
        <v>132</v>
      </c>
      <c r="CE580">
        <v>0</v>
      </c>
      <c r="CF580" t="s">
        <v>132</v>
      </c>
      <c r="CJ580" t="s">
        <v>132</v>
      </c>
      <c r="CK580" t="s">
        <v>132</v>
      </c>
      <c r="CP580">
        <v>2152</v>
      </c>
      <c r="CQ580">
        <v>0</v>
      </c>
      <c r="CR580">
        <v>0</v>
      </c>
      <c r="CS580">
        <v>0</v>
      </c>
      <c r="CT580">
        <v>0</v>
      </c>
    </row>
    <row r="581" spans="1:98" ht="15" customHeight="1" x14ac:dyDescent="0.2">
      <c r="A581" t="s">
        <v>6593</v>
      </c>
      <c r="B581" s="1" t="s">
        <v>2051</v>
      </c>
      <c r="C581">
        <v>51200</v>
      </c>
      <c r="D581" t="s">
        <v>6593</v>
      </c>
      <c r="G581" t="s">
        <v>923</v>
      </c>
      <c r="H581" t="s">
        <v>193</v>
      </c>
      <c r="I581" t="s">
        <v>103</v>
      </c>
      <c r="J581" t="s">
        <v>6594</v>
      </c>
      <c r="K581">
        <v>5</v>
      </c>
      <c r="L581" t="s">
        <v>6595</v>
      </c>
      <c r="M581" t="s">
        <v>6596</v>
      </c>
      <c r="N581" t="s">
        <v>6597</v>
      </c>
      <c r="O581" t="s">
        <v>6598</v>
      </c>
      <c r="P581">
        <v>261</v>
      </c>
      <c r="Q581" t="s">
        <v>5865</v>
      </c>
      <c r="R581" t="s">
        <v>6599</v>
      </c>
      <c r="S581" t="s">
        <v>6600</v>
      </c>
      <c r="T581">
        <v>20</v>
      </c>
      <c r="U581">
        <v>12</v>
      </c>
      <c r="V581">
        <v>8</v>
      </c>
      <c r="Y581" t="s">
        <v>6601</v>
      </c>
      <c r="Z581" t="s">
        <v>6602</v>
      </c>
      <c r="AA581" t="s">
        <v>7417</v>
      </c>
      <c r="AD581" t="s">
        <v>249</v>
      </c>
      <c r="AF581" t="s">
        <v>6603</v>
      </c>
      <c r="AH581" t="s">
        <v>202</v>
      </c>
      <c r="AI581" t="s">
        <v>202</v>
      </c>
      <c r="AJ581" t="s">
        <v>6604</v>
      </c>
      <c r="AK581" t="s">
        <v>6605</v>
      </c>
      <c r="AO581" t="s">
        <v>6606</v>
      </c>
      <c r="AQ581">
        <v>18</v>
      </c>
      <c r="AR581">
        <v>30</v>
      </c>
      <c r="AS581">
        <v>41</v>
      </c>
      <c r="AT581" t="s">
        <v>6607</v>
      </c>
      <c r="AU581" t="s">
        <v>6608</v>
      </c>
      <c r="AW581" t="s">
        <v>6609</v>
      </c>
      <c r="AX581" t="s">
        <v>6610</v>
      </c>
      <c r="AY581" t="s">
        <v>6611</v>
      </c>
      <c r="AZ581" t="s">
        <v>670</v>
      </c>
      <c r="BA581" t="s">
        <v>426</v>
      </c>
      <c r="BB581" t="s">
        <v>6612</v>
      </c>
      <c r="BD581" t="s">
        <v>6613</v>
      </c>
      <c r="BE581">
        <v>0</v>
      </c>
      <c r="BF581" t="s">
        <v>6614</v>
      </c>
      <c r="BG581" t="s">
        <v>6615</v>
      </c>
      <c r="BH581" t="s">
        <v>6616</v>
      </c>
      <c r="BS581">
        <v>0</v>
      </c>
      <c r="BT581">
        <v>0</v>
      </c>
      <c r="BU581">
        <v>0</v>
      </c>
      <c r="BV581">
        <v>0</v>
      </c>
      <c r="BW581">
        <v>0</v>
      </c>
      <c r="BX581">
        <v>0</v>
      </c>
      <c r="BY581">
        <v>1</v>
      </c>
      <c r="CD581" t="s">
        <v>131</v>
      </c>
      <c r="CE581">
        <v>0</v>
      </c>
      <c r="CJ581" t="s">
        <v>132</v>
      </c>
      <c r="CP581">
        <v>866</v>
      </c>
      <c r="CQ581">
        <v>0</v>
      </c>
      <c r="CR581">
        <v>0</v>
      </c>
      <c r="CS581">
        <v>0</v>
      </c>
      <c r="CT581">
        <v>0</v>
      </c>
    </row>
    <row r="582" spans="1:98" ht="15" customHeight="1" x14ac:dyDescent="0.2">
      <c r="A582" t="s">
        <v>17188</v>
      </c>
      <c r="B582" s="1" t="s">
        <v>192</v>
      </c>
      <c r="C582">
        <v>76800</v>
      </c>
      <c r="G582" t="s">
        <v>575</v>
      </c>
      <c r="H582" t="s">
        <v>1035</v>
      </c>
      <c r="I582" t="s">
        <v>1780</v>
      </c>
      <c r="J582" t="s">
        <v>138</v>
      </c>
      <c r="K582">
        <v>10</v>
      </c>
      <c r="L582" t="s">
        <v>14087</v>
      </c>
      <c r="N582" t="s">
        <v>17189</v>
      </c>
      <c r="O582" t="s">
        <v>17190</v>
      </c>
      <c r="P582">
        <v>248</v>
      </c>
      <c r="Q582" t="s">
        <v>12432</v>
      </c>
      <c r="R582" t="s">
        <v>3912</v>
      </c>
      <c r="S582" t="s">
        <v>17191</v>
      </c>
      <c r="T582">
        <v>19</v>
      </c>
      <c r="U582">
        <v>18</v>
      </c>
      <c r="V582">
        <v>15</v>
      </c>
      <c r="X582" t="s">
        <v>3914</v>
      </c>
      <c r="Y582" t="s">
        <v>3915</v>
      </c>
      <c r="Z582" t="s">
        <v>3938</v>
      </c>
      <c r="AB582">
        <v>27</v>
      </c>
      <c r="AD582" t="s">
        <v>17192</v>
      </c>
      <c r="AF582" t="s">
        <v>17193</v>
      </c>
      <c r="AH582" t="s">
        <v>496</v>
      </c>
      <c r="AI582" t="s">
        <v>496</v>
      </c>
      <c r="AJ582" t="s">
        <v>17179</v>
      </c>
      <c r="AO582" t="s">
        <v>17194</v>
      </c>
      <c r="AQ582">
        <v>16</v>
      </c>
      <c r="AR582" t="s">
        <v>8062</v>
      </c>
      <c r="AS582" t="s">
        <v>12005</v>
      </c>
      <c r="AT582" t="s">
        <v>17195</v>
      </c>
      <c r="AU582" t="s">
        <v>17196</v>
      </c>
      <c r="AW582" t="s">
        <v>3925</v>
      </c>
      <c r="AX582" t="s">
        <v>915</v>
      </c>
      <c r="AY582" t="s">
        <v>17197</v>
      </c>
      <c r="AZ582" t="s">
        <v>670</v>
      </c>
      <c r="BA582" t="s">
        <v>1797</v>
      </c>
      <c r="BB582" t="s">
        <v>17198</v>
      </c>
      <c r="BC582" t="s">
        <v>3927</v>
      </c>
      <c r="BD582" t="s">
        <v>14619</v>
      </c>
      <c r="BE582">
        <v>0</v>
      </c>
      <c r="BF582" t="s">
        <v>17199</v>
      </c>
      <c r="BG582" t="s">
        <v>17200</v>
      </c>
      <c r="BH582" t="s">
        <v>17201</v>
      </c>
      <c r="BL582" t="s">
        <v>132</v>
      </c>
      <c r="BM582" t="s">
        <v>132</v>
      </c>
      <c r="BN582" t="s">
        <v>132</v>
      </c>
      <c r="BS582">
        <v>0</v>
      </c>
      <c r="BT582">
        <v>0</v>
      </c>
      <c r="BU582">
        <v>1</v>
      </c>
      <c r="BV582">
        <v>0</v>
      </c>
      <c r="BW582">
        <v>0</v>
      </c>
      <c r="BX582">
        <v>1</v>
      </c>
      <c r="BY582">
        <v>1</v>
      </c>
      <c r="CB582" t="s">
        <v>132</v>
      </c>
      <c r="CD582" t="s">
        <v>131</v>
      </c>
      <c r="CE582">
        <v>0</v>
      </c>
      <c r="CJ582" t="s">
        <v>132</v>
      </c>
      <c r="CP582">
        <v>2126</v>
      </c>
      <c r="CQ582">
        <v>0</v>
      </c>
      <c r="CR582">
        <v>0</v>
      </c>
      <c r="CS582">
        <v>0</v>
      </c>
      <c r="CT582">
        <v>0</v>
      </c>
    </row>
    <row r="583" spans="1:98" ht="15" customHeight="1" x14ac:dyDescent="0.2">
      <c r="A583" t="s">
        <v>16278</v>
      </c>
      <c r="B583" s="1" t="s">
        <v>365</v>
      </c>
      <c r="C583">
        <v>1200</v>
      </c>
      <c r="G583" t="s">
        <v>240</v>
      </c>
      <c r="H583" t="s">
        <v>193</v>
      </c>
      <c r="I583" t="s">
        <v>261</v>
      </c>
      <c r="K583">
        <v>-1</v>
      </c>
      <c r="L583" t="s">
        <v>16279</v>
      </c>
      <c r="N583" t="s">
        <v>2600</v>
      </c>
      <c r="O583" t="s">
        <v>2601</v>
      </c>
      <c r="P583">
        <v>30</v>
      </c>
      <c r="Q583" t="s">
        <v>812</v>
      </c>
      <c r="S583" t="s">
        <v>266</v>
      </c>
      <c r="T583">
        <v>6</v>
      </c>
      <c r="U583">
        <v>3</v>
      </c>
      <c r="V583">
        <v>2</v>
      </c>
      <c r="X583" t="s">
        <v>16280</v>
      </c>
      <c r="Z583" t="s">
        <v>837</v>
      </c>
      <c r="AA583" t="s">
        <v>3003</v>
      </c>
      <c r="AD583" t="s">
        <v>4405</v>
      </c>
      <c r="AF583" t="s">
        <v>16281</v>
      </c>
      <c r="AH583" t="s">
        <v>202</v>
      </c>
      <c r="AI583" t="s">
        <v>202</v>
      </c>
      <c r="AO583" t="s">
        <v>16282</v>
      </c>
      <c r="AQ583">
        <v>4</v>
      </c>
      <c r="AR583">
        <v>8</v>
      </c>
      <c r="AS583" t="s">
        <v>5569</v>
      </c>
      <c r="AT583" t="s">
        <v>16283</v>
      </c>
      <c r="AU583" t="s">
        <v>16284</v>
      </c>
      <c r="AW583" t="s">
        <v>16285</v>
      </c>
      <c r="AX583" t="s">
        <v>16286</v>
      </c>
      <c r="AY583" t="s">
        <v>938</v>
      </c>
      <c r="AZ583" t="s">
        <v>16287</v>
      </c>
      <c r="BA583" t="s">
        <v>16288</v>
      </c>
      <c r="BB583" t="s">
        <v>16289</v>
      </c>
      <c r="BD583" t="s">
        <v>14619</v>
      </c>
      <c r="BE583">
        <v>0</v>
      </c>
      <c r="BF583" t="s">
        <v>16290</v>
      </c>
      <c r="BG583" t="s">
        <v>16291</v>
      </c>
      <c r="BH583" t="s">
        <v>16292</v>
      </c>
      <c r="BL583" t="s">
        <v>132</v>
      </c>
      <c r="BM583" t="s">
        <v>132</v>
      </c>
      <c r="BN583" t="s">
        <v>132</v>
      </c>
      <c r="BS583">
        <v>0</v>
      </c>
      <c r="BT583">
        <v>0</v>
      </c>
      <c r="BU583">
        <v>0</v>
      </c>
      <c r="BV583">
        <v>1</v>
      </c>
      <c r="BW583">
        <v>0</v>
      </c>
      <c r="BX583">
        <v>0</v>
      </c>
      <c r="BY583">
        <v>1</v>
      </c>
      <c r="CB583" t="s">
        <v>132</v>
      </c>
      <c r="CD583" t="s">
        <v>131</v>
      </c>
      <c r="CE583">
        <v>0</v>
      </c>
      <c r="CJ583" t="s">
        <v>132</v>
      </c>
      <c r="CP583">
        <v>2067</v>
      </c>
      <c r="CQ583">
        <v>0</v>
      </c>
      <c r="CR583">
        <v>0</v>
      </c>
      <c r="CS583">
        <v>0</v>
      </c>
      <c r="CT583">
        <v>0</v>
      </c>
    </row>
    <row r="584" spans="1:98" ht="15" customHeight="1" x14ac:dyDescent="0.2">
      <c r="A584" t="s">
        <v>9004</v>
      </c>
      <c r="B584" s="1" t="s">
        <v>306</v>
      </c>
      <c r="C584">
        <v>1600</v>
      </c>
      <c r="G584" t="s">
        <v>575</v>
      </c>
      <c r="H584" t="s">
        <v>193</v>
      </c>
      <c r="I584" t="s">
        <v>1780</v>
      </c>
      <c r="J584" t="s">
        <v>1954</v>
      </c>
      <c r="K584">
        <v>5</v>
      </c>
      <c r="L584" t="s">
        <v>5299</v>
      </c>
      <c r="N584" t="s">
        <v>560</v>
      </c>
      <c r="O584" t="s">
        <v>561</v>
      </c>
      <c r="P584">
        <v>57</v>
      </c>
      <c r="Q584" t="s">
        <v>9005</v>
      </c>
      <c r="S584" t="s">
        <v>9006</v>
      </c>
      <c r="T584">
        <v>8</v>
      </c>
      <c r="U584">
        <v>6</v>
      </c>
      <c r="V584">
        <v>6</v>
      </c>
      <c r="Z584" t="s">
        <v>1960</v>
      </c>
      <c r="AC584" t="s">
        <v>1961</v>
      </c>
      <c r="AD584" t="s">
        <v>9007</v>
      </c>
      <c r="AF584" t="s">
        <v>9008</v>
      </c>
      <c r="AH584" t="s">
        <v>202</v>
      </c>
      <c r="AI584" t="s">
        <v>202</v>
      </c>
      <c r="AJ584" t="s">
        <v>9009</v>
      </c>
      <c r="AO584" t="s">
        <v>9010</v>
      </c>
      <c r="AQ584">
        <v>6</v>
      </c>
      <c r="AR584">
        <v>12</v>
      </c>
      <c r="AS584">
        <v>23</v>
      </c>
      <c r="AT584" t="s">
        <v>9011</v>
      </c>
      <c r="AU584" t="s">
        <v>9012</v>
      </c>
      <c r="AW584" t="s">
        <v>878</v>
      </c>
      <c r="AX584" t="s">
        <v>9013</v>
      </c>
      <c r="AY584" t="s">
        <v>9014</v>
      </c>
      <c r="AZ584" t="s">
        <v>9015</v>
      </c>
      <c r="BA584" t="s">
        <v>426</v>
      </c>
      <c r="BB584" t="s">
        <v>9016</v>
      </c>
      <c r="BC584" t="s">
        <v>9017</v>
      </c>
      <c r="BD584" t="s">
        <v>7316</v>
      </c>
      <c r="BE584">
        <v>0</v>
      </c>
      <c r="BF584" t="s">
        <v>9018</v>
      </c>
      <c r="BG584" t="s">
        <v>9019</v>
      </c>
      <c r="BH584" t="s">
        <v>9020</v>
      </c>
      <c r="BS584">
        <v>0</v>
      </c>
      <c r="BT584">
        <v>0</v>
      </c>
      <c r="BU584">
        <v>1</v>
      </c>
      <c r="BV584">
        <v>0</v>
      </c>
      <c r="BW584">
        <v>0</v>
      </c>
      <c r="BX584">
        <v>0</v>
      </c>
      <c r="BY584">
        <v>1</v>
      </c>
      <c r="CD584" t="s">
        <v>131</v>
      </c>
      <c r="CE584">
        <v>0</v>
      </c>
      <c r="CJ584" t="s">
        <v>132</v>
      </c>
      <c r="CO584" t="str">
        <f>HYPERLINK("http://www.d20pfsrd.com/bestiary/monster-listings/dragons/drake-flame","Drake, Flame")</f>
        <v>Drake, Flame</v>
      </c>
      <c r="CP584">
        <v>1187</v>
      </c>
      <c r="CQ584">
        <v>0</v>
      </c>
      <c r="CR584">
        <v>0</v>
      </c>
      <c r="CS584">
        <v>0</v>
      </c>
      <c r="CT584">
        <v>0</v>
      </c>
    </row>
    <row r="585" spans="1:98" ht="15" customHeight="1" x14ac:dyDescent="0.2">
      <c r="A585" t="s">
        <v>12320</v>
      </c>
      <c r="B585" s="1" t="s">
        <v>99</v>
      </c>
      <c r="C585">
        <v>200</v>
      </c>
      <c r="G585" t="s">
        <v>1053</v>
      </c>
      <c r="H585" t="s">
        <v>1308</v>
      </c>
      <c r="I585" t="s">
        <v>1555</v>
      </c>
      <c r="K585">
        <v>1</v>
      </c>
      <c r="L585" t="s">
        <v>618</v>
      </c>
      <c r="N585" t="s">
        <v>2982</v>
      </c>
      <c r="O585" t="s">
        <v>2983</v>
      </c>
      <c r="P585">
        <v>5</v>
      </c>
      <c r="Q585" t="s">
        <v>833</v>
      </c>
      <c r="S585" t="s">
        <v>12321</v>
      </c>
      <c r="T585">
        <v>1</v>
      </c>
      <c r="U585">
        <v>1</v>
      </c>
      <c r="V585">
        <v>2</v>
      </c>
      <c r="Z585" t="s">
        <v>11049</v>
      </c>
      <c r="AD585" t="s">
        <v>5979</v>
      </c>
      <c r="AF585" t="s">
        <v>12322</v>
      </c>
      <c r="AH585" t="s">
        <v>114</v>
      </c>
      <c r="AI585" t="s">
        <v>114</v>
      </c>
      <c r="AO585" t="s">
        <v>12323</v>
      </c>
      <c r="AQ585">
        <v>0</v>
      </c>
      <c r="AR585">
        <v>-3</v>
      </c>
      <c r="AS585" t="s">
        <v>2924</v>
      </c>
      <c r="AU585" t="s">
        <v>12324</v>
      </c>
      <c r="AY585" t="s">
        <v>298</v>
      </c>
      <c r="AZ585" t="s">
        <v>12315</v>
      </c>
      <c r="BA585" t="s">
        <v>255</v>
      </c>
      <c r="BB585" t="s">
        <v>12316</v>
      </c>
      <c r="BC585" t="s">
        <v>12317</v>
      </c>
      <c r="BD585" t="s">
        <v>12285</v>
      </c>
      <c r="BE585">
        <v>0</v>
      </c>
      <c r="BG585" t="s">
        <v>12318</v>
      </c>
      <c r="BH585" t="s">
        <v>12325</v>
      </c>
      <c r="BS585">
        <v>0</v>
      </c>
      <c r="BT585">
        <v>0</v>
      </c>
      <c r="BU585">
        <v>1</v>
      </c>
      <c r="BV585">
        <v>0</v>
      </c>
      <c r="BW585">
        <v>0</v>
      </c>
      <c r="BX585">
        <v>0</v>
      </c>
      <c r="BY585">
        <v>0</v>
      </c>
      <c r="CD585" t="s">
        <v>131</v>
      </c>
      <c r="CE585">
        <v>0</v>
      </c>
      <c r="CJ585" t="s">
        <v>132</v>
      </c>
      <c r="CP585">
        <v>1501</v>
      </c>
      <c r="CQ585">
        <v>0</v>
      </c>
      <c r="CR585">
        <v>0</v>
      </c>
      <c r="CS585">
        <v>0</v>
      </c>
      <c r="CT585">
        <v>0</v>
      </c>
    </row>
    <row r="586" spans="1:98" ht="15" customHeight="1" x14ac:dyDescent="0.2">
      <c r="A586" t="s">
        <v>24534</v>
      </c>
      <c r="B586" s="1" t="s">
        <v>192</v>
      </c>
      <c r="C586">
        <v>76800</v>
      </c>
      <c r="G586" t="s">
        <v>240</v>
      </c>
      <c r="H586" t="s">
        <v>1035</v>
      </c>
      <c r="I586" t="s">
        <v>241</v>
      </c>
      <c r="J586" t="s">
        <v>24535</v>
      </c>
      <c r="K586">
        <v>0</v>
      </c>
      <c r="L586" t="s">
        <v>24536</v>
      </c>
      <c r="M586" t="s">
        <v>24537</v>
      </c>
      <c r="N586" t="s">
        <v>9470</v>
      </c>
      <c r="O586" t="s">
        <v>18080</v>
      </c>
      <c r="P586">
        <v>224</v>
      </c>
      <c r="Q586" t="s">
        <v>24538</v>
      </c>
      <c r="S586" t="s">
        <v>7107</v>
      </c>
      <c r="T586">
        <v>5</v>
      </c>
      <c r="U586">
        <v>5</v>
      </c>
      <c r="V586">
        <v>5</v>
      </c>
      <c r="Y586" t="s">
        <v>10523</v>
      </c>
      <c r="Z586" t="s">
        <v>23057</v>
      </c>
      <c r="AD586" t="s">
        <v>1614</v>
      </c>
      <c r="AF586" t="s">
        <v>24539</v>
      </c>
      <c r="AH586" t="s">
        <v>496</v>
      </c>
      <c r="AI586" t="s">
        <v>496</v>
      </c>
      <c r="AJ586" t="s">
        <v>24540</v>
      </c>
      <c r="AK586" t="s">
        <v>24541</v>
      </c>
      <c r="AO586" t="s">
        <v>24542</v>
      </c>
      <c r="AQ586">
        <v>16</v>
      </c>
      <c r="AR586">
        <v>36</v>
      </c>
      <c r="AS586">
        <v>46</v>
      </c>
      <c r="AT586" t="s">
        <v>24543</v>
      </c>
      <c r="AU586" t="s">
        <v>5294</v>
      </c>
      <c r="AW586" t="s">
        <v>647</v>
      </c>
      <c r="AX586" t="s">
        <v>24544</v>
      </c>
      <c r="AY586" t="s">
        <v>3178</v>
      </c>
      <c r="AZ586" t="s">
        <v>670</v>
      </c>
      <c r="BA586" t="s">
        <v>255</v>
      </c>
      <c r="BB586" t="s">
        <v>24545</v>
      </c>
      <c r="BC586" t="s">
        <v>24546</v>
      </c>
      <c r="BD586" t="s">
        <v>24172</v>
      </c>
      <c r="BE586">
        <v>0</v>
      </c>
      <c r="BF586" t="s">
        <v>24547</v>
      </c>
      <c r="BG586" t="s">
        <v>24548</v>
      </c>
      <c r="BH586" t="s">
        <v>24549</v>
      </c>
      <c r="BI586" t="s">
        <v>132</v>
      </c>
      <c r="BS586">
        <v>0</v>
      </c>
      <c r="BT586">
        <v>0</v>
      </c>
      <c r="BU586">
        <v>0</v>
      </c>
      <c r="BV586">
        <v>0</v>
      </c>
      <c r="BW586">
        <v>0</v>
      </c>
      <c r="BX586">
        <v>0</v>
      </c>
      <c r="BY586">
        <v>1</v>
      </c>
      <c r="CD586" t="s">
        <v>131</v>
      </c>
      <c r="CE586">
        <v>0</v>
      </c>
      <c r="CF586" t="s">
        <v>132</v>
      </c>
      <c r="CJ586" t="s">
        <v>132</v>
      </c>
      <c r="CK586" t="s">
        <v>132</v>
      </c>
      <c r="CP586">
        <v>5159</v>
      </c>
      <c r="CQ586">
        <v>0</v>
      </c>
      <c r="CR586">
        <v>6</v>
      </c>
      <c r="CS586">
        <v>1</v>
      </c>
      <c r="CT586">
        <v>0</v>
      </c>
    </row>
    <row r="587" spans="1:98" ht="15" customHeight="1" x14ac:dyDescent="0.2">
      <c r="A587" t="s">
        <v>3386</v>
      </c>
      <c r="B587" s="1" t="s">
        <v>134</v>
      </c>
      <c r="C587">
        <v>3200</v>
      </c>
      <c r="G587" t="s">
        <v>240</v>
      </c>
      <c r="H587" t="s">
        <v>193</v>
      </c>
      <c r="I587" t="s">
        <v>241</v>
      </c>
      <c r="K587">
        <v>-1</v>
      </c>
      <c r="L587" t="s">
        <v>3371</v>
      </c>
      <c r="N587" t="s">
        <v>3387</v>
      </c>
      <c r="O587" t="s">
        <v>3388</v>
      </c>
      <c r="P587">
        <v>79</v>
      </c>
      <c r="Q587" t="s">
        <v>3389</v>
      </c>
      <c r="S587" t="s">
        <v>3390</v>
      </c>
      <c r="T587">
        <v>3</v>
      </c>
      <c r="U587">
        <v>2</v>
      </c>
      <c r="V587">
        <v>3</v>
      </c>
      <c r="Y587" t="s">
        <v>3391</v>
      </c>
      <c r="Z587" t="s">
        <v>3377</v>
      </c>
      <c r="AD587" t="s">
        <v>249</v>
      </c>
      <c r="AF587" t="s">
        <v>3392</v>
      </c>
      <c r="AH587" t="s">
        <v>202</v>
      </c>
      <c r="AI587" t="s">
        <v>202</v>
      </c>
      <c r="AJ587" t="s">
        <v>3393</v>
      </c>
      <c r="AO587" t="s">
        <v>3394</v>
      </c>
      <c r="AQ587">
        <v>9</v>
      </c>
      <c r="AR587">
        <v>15</v>
      </c>
      <c r="AS587">
        <v>24</v>
      </c>
      <c r="AW587" t="s">
        <v>255</v>
      </c>
      <c r="AY587" t="s">
        <v>298</v>
      </c>
      <c r="AZ587" t="s">
        <v>1240</v>
      </c>
      <c r="BA587" t="s">
        <v>255</v>
      </c>
      <c r="BB587" t="s">
        <v>3395</v>
      </c>
      <c r="BC587" t="s">
        <v>3382</v>
      </c>
      <c r="BD587" t="s">
        <v>128</v>
      </c>
      <c r="BE587">
        <v>0</v>
      </c>
      <c r="BF587" t="s">
        <v>3396</v>
      </c>
      <c r="BG587" t="s">
        <v>3397</v>
      </c>
      <c r="BH587" t="s">
        <v>3398</v>
      </c>
      <c r="BI587" t="s">
        <v>132</v>
      </c>
      <c r="BS587">
        <v>0</v>
      </c>
      <c r="BT587">
        <v>0</v>
      </c>
      <c r="BU587">
        <v>0</v>
      </c>
      <c r="BV587">
        <v>0</v>
      </c>
      <c r="BW587">
        <v>0</v>
      </c>
      <c r="BX587">
        <v>0</v>
      </c>
      <c r="BY587">
        <v>1</v>
      </c>
      <c r="CD587" t="s">
        <v>131</v>
      </c>
      <c r="CE587">
        <v>0</v>
      </c>
      <c r="CF587" t="s">
        <v>132</v>
      </c>
      <c r="CJ587" t="s">
        <v>132</v>
      </c>
      <c r="CK587" t="s">
        <v>132</v>
      </c>
      <c r="CO587" t="str">
        <f>HYPERLINK("http://www.d20pfsrd.com/bestiary/monster-listings/constructs/golem/flesh-golem","Golem, Flesh")</f>
        <v>Golem, Flesh</v>
      </c>
      <c r="CP587">
        <v>217</v>
      </c>
      <c r="CQ587">
        <v>0</v>
      </c>
      <c r="CR587">
        <v>0</v>
      </c>
      <c r="CS587">
        <v>0</v>
      </c>
      <c r="CT587">
        <v>0</v>
      </c>
    </row>
    <row r="588" spans="1:98" ht="15" customHeight="1" x14ac:dyDescent="0.2">
      <c r="A588" t="s">
        <v>20581</v>
      </c>
      <c r="B588" s="1" t="s">
        <v>1117</v>
      </c>
      <c r="C588">
        <v>400</v>
      </c>
      <c r="G588" t="s">
        <v>1053</v>
      </c>
      <c r="H588" t="s">
        <v>393</v>
      </c>
      <c r="I588" t="s">
        <v>137</v>
      </c>
      <c r="K588">
        <v>1</v>
      </c>
      <c r="L588" t="s">
        <v>25459</v>
      </c>
      <c r="N588" t="s">
        <v>6727</v>
      </c>
      <c r="O588" t="s">
        <v>6728</v>
      </c>
      <c r="P588">
        <v>13</v>
      </c>
      <c r="Q588" t="s">
        <v>1718</v>
      </c>
      <c r="S588" t="s">
        <v>9680</v>
      </c>
      <c r="T588">
        <v>2</v>
      </c>
      <c r="U588">
        <v>3</v>
      </c>
      <c r="V588">
        <v>3</v>
      </c>
      <c r="Z588" t="s">
        <v>289</v>
      </c>
      <c r="AB588">
        <v>12</v>
      </c>
      <c r="AD588" t="s">
        <v>249</v>
      </c>
      <c r="AF588" t="s">
        <v>25460</v>
      </c>
      <c r="AH588" t="s">
        <v>114</v>
      </c>
      <c r="AI588" t="s">
        <v>114</v>
      </c>
      <c r="AO588" t="s">
        <v>25461</v>
      </c>
      <c r="AQ588">
        <v>1</v>
      </c>
      <c r="AR588">
        <v>1</v>
      </c>
      <c r="AS588">
        <v>12</v>
      </c>
      <c r="AT588" t="s">
        <v>2970</v>
      </c>
      <c r="AU588" t="s">
        <v>25462</v>
      </c>
      <c r="AW588" t="s">
        <v>3309</v>
      </c>
      <c r="AY588" t="s">
        <v>11330</v>
      </c>
      <c r="AZ588" t="s">
        <v>25463</v>
      </c>
      <c r="BA588" t="s">
        <v>255</v>
      </c>
      <c r="BB588" t="s">
        <v>25464</v>
      </c>
      <c r="BD588" t="s">
        <v>24172</v>
      </c>
      <c r="BE588">
        <v>0</v>
      </c>
      <c r="BF588" t="s">
        <v>25465</v>
      </c>
      <c r="BG588" t="s">
        <v>25466</v>
      </c>
      <c r="BH588" t="s">
        <v>25467</v>
      </c>
      <c r="BI588" t="s">
        <v>132</v>
      </c>
      <c r="BK588" t="s">
        <v>132</v>
      </c>
      <c r="BS588">
        <v>0</v>
      </c>
      <c r="BT588">
        <v>0</v>
      </c>
      <c r="BU588">
        <v>0</v>
      </c>
      <c r="BV588">
        <v>0</v>
      </c>
      <c r="BW588">
        <v>0</v>
      </c>
      <c r="BX588">
        <v>0</v>
      </c>
      <c r="BY588">
        <v>1</v>
      </c>
      <c r="CD588" t="s">
        <v>131</v>
      </c>
      <c r="CE588">
        <v>0</v>
      </c>
      <c r="CJ588" t="s">
        <v>132</v>
      </c>
      <c r="CK588" t="s">
        <v>132</v>
      </c>
      <c r="CP588">
        <v>5219</v>
      </c>
      <c r="CQ588">
        <v>0</v>
      </c>
      <c r="CR588">
        <v>0</v>
      </c>
      <c r="CS588">
        <v>0</v>
      </c>
      <c r="CT588">
        <v>0</v>
      </c>
    </row>
    <row r="589" spans="1:98" ht="15" customHeight="1" x14ac:dyDescent="0.2">
      <c r="A589" t="s">
        <v>20574</v>
      </c>
      <c r="B589" s="1" t="s">
        <v>283</v>
      </c>
      <c r="C589">
        <v>600</v>
      </c>
      <c r="G589" t="s">
        <v>1053</v>
      </c>
      <c r="H589" t="s">
        <v>1308</v>
      </c>
      <c r="I589" t="s">
        <v>137</v>
      </c>
      <c r="J589" t="s">
        <v>308</v>
      </c>
      <c r="K589">
        <v>5</v>
      </c>
      <c r="L589" t="s">
        <v>20575</v>
      </c>
      <c r="N589" t="s">
        <v>9677</v>
      </c>
      <c r="O589" t="s">
        <v>9678</v>
      </c>
      <c r="P589">
        <v>19</v>
      </c>
      <c r="Q589" t="s">
        <v>336</v>
      </c>
      <c r="S589" t="s">
        <v>5024</v>
      </c>
      <c r="T589">
        <v>3</v>
      </c>
      <c r="U589">
        <v>4</v>
      </c>
      <c r="V589">
        <v>3</v>
      </c>
      <c r="X589" t="s">
        <v>314</v>
      </c>
      <c r="Z589" t="s">
        <v>289</v>
      </c>
      <c r="AB589">
        <v>13</v>
      </c>
      <c r="AD589" t="s">
        <v>5465</v>
      </c>
      <c r="AF589" t="s">
        <v>18247</v>
      </c>
      <c r="AH589" t="s">
        <v>202</v>
      </c>
      <c r="AI589" t="s">
        <v>318</v>
      </c>
      <c r="AJ589" t="s">
        <v>19774</v>
      </c>
      <c r="AO589" t="s">
        <v>20576</v>
      </c>
      <c r="AQ589">
        <v>2</v>
      </c>
      <c r="AR589" t="s">
        <v>321</v>
      </c>
      <c r="AS589" t="s">
        <v>321</v>
      </c>
      <c r="AT589" t="s">
        <v>4233</v>
      </c>
      <c r="AU589" t="s">
        <v>20577</v>
      </c>
      <c r="AX589" t="s">
        <v>20578</v>
      </c>
      <c r="AY589" t="s">
        <v>11330</v>
      </c>
      <c r="AZ589" t="s">
        <v>20579</v>
      </c>
      <c r="BA589" t="s">
        <v>255</v>
      </c>
      <c r="BB589" t="s">
        <v>20580</v>
      </c>
      <c r="BC589" t="s">
        <v>20581</v>
      </c>
      <c r="BD589" t="s">
        <v>20570</v>
      </c>
      <c r="BE589">
        <v>0</v>
      </c>
      <c r="BF589" t="s">
        <v>20582</v>
      </c>
      <c r="BG589" t="s">
        <v>20583</v>
      </c>
      <c r="BH589" t="s">
        <v>20584</v>
      </c>
      <c r="BS589">
        <v>0</v>
      </c>
      <c r="BT589">
        <v>0</v>
      </c>
      <c r="BU589">
        <v>0</v>
      </c>
      <c r="BV589">
        <v>1</v>
      </c>
      <c r="BW589">
        <v>0</v>
      </c>
      <c r="BX589">
        <v>0</v>
      </c>
      <c r="BY589">
        <v>1</v>
      </c>
      <c r="CD589" t="s">
        <v>131</v>
      </c>
      <c r="CE589">
        <v>0</v>
      </c>
      <c r="CJ589" t="s">
        <v>132</v>
      </c>
      <c r="CP589">
        <v>3354</v>
      </c>
      <c r="CQ589">
        <v>0</v>
      </c>
      <c r="CR589">
        <v>0</v>
      </c>
      <c r="CS589">
        <v>0</v>
      </c>
      <c r="CT589">
        <v>0</v>
      </c>
    </row>
    <row r="590" spans="1:98" ht="15" customHeight="1" x14ac:dyDescent="0.2">
      <c r="A590" t="s">
        <v>19150</v>
      </c>
      <c r="B590" s="1" t="s">
        <v>239</v>
      </c>
      <c r="C590">
        <v>800</v>
      </c>
      <c r="G590" t="s">
        <v>1053</v>
      </c>
      <c r="H590" t="s">
        <v>102</v>
      </c>
      <c r="I590" t="s">
        <v>701</v>
      </c>
      <c r="J590" t="s">
        <v>3327</v>
      </c>
      <c r="K590">
        <v>6</v>
      </c>
      <c r="L590" t="s">
        <v>4094</v>
      </c>
      <c r="N590" t="s">
        <v>454</v>
      </c>
      <c r="O590" t="s">
        <v>30700</v>
      </c>
      <c r="P590">
        <v>30</v>
      </c>
      <c r="Q590" t="s">
        <v>351</v>
      </c>
      <c r="S590" t="s">
        <v>19185</v>
      </c>
      <c r="T590">
        <v>7</v>
      </c>
      <c r="U590">
        <v>3</v>
      </c>
      <c r="V590">
        <v>3</v>
      </c>
      <c r="AD590" t="s">
        <v>249</v>
      </c>
      <c r="AF590" t="s">
        <v>30701</v>
      </c>
      <c r="AG590" t="s">
        <v>30702</v>
      </c>
      <c r="AH590" t="s">
        <v>114</v>
      </c>
      <c r="AI590" t="s">
        <v>114</v>
      </c>
      <c r="AO590" t="s">
        <v>30703</v>
      </c>
      <c r="AQ590">
        <v>3</v>
      </c>
      <c r="AR590">
        <v>7</v>
      </c>
      <c r="AS590">
        <v>19</v>
      </c>
      <c r="AT590" t="s">
        <v>9266</v>
      </c>
      <c r="AU590" t="s">
        <v>30704</v>
      </c>
      <c r="AW590" t="s">
        <v>19151</v>
      </c>
      <c r="AX590" t="s">
        <v>4493</v>
      </c>
      <c r="AY590" t="s">
        <v>30705</v>
      </c>
      <c r="AZ590" t="s">
        <v>30706</v>
      </c>
      <c r="BA590" t="s">
        <v>30707</v>
      </c>
      <c r="BB590" t="s">
        <v>30708</v>
      </c>
      <c r="BD590" t="s">
        <v>30472</v>
      </c>
      <c r="BE590">
        <v>0</v>
      </c>
      <c r="BF590" t="s">
        <v>30709</v>
      </c>
      <c r="BG590" t="s">
        <v>30710</v>
      </c>
      <c r="BH590" t="s">
        <v>30711</v>
      </c>
      <c r="BS590">
        <v>0</v>
      </c>
      <c r="BT590">
        <v>0</v>
      </c>
      <c r="BU590">
        <v>0</v>
      </c>
      <c r="BV590">
        <v>0</v>
      </c>
      <c r="BW590">
        <v>0</v>
      </c>
      <c r="BX590">
        <v>0</v>
      </c>
      <c r="BY590">
        <v>1</v>
      </c>
      <c r="CD590" t="s">
        <v>132</v>
      </c>
      <c r="CE590">
        <v>0</v>
      </c>
      <c r="CF590" t="s">
        <v>132</v>
      </c>
      <c r="CJ590" t="s">
        <v>132</v>
      </c>
      <c r="CK590" t="s">
        <v>132</v>
      </c>
      <c r="CP590">
        <v>6502</v>
      </c>
      <c r="CQ590">
        <v>0</v>
      </c>
      <c r="CR590">
        <v>0</v>
      </c>
      <c r="CS590">
        <v>0</v>
      </c>
      <c r="CT590">
        <v>0</v>
      </c>
    </row>
    <row r="591" spans="1:98" ht="15" customHeight="1" x14ac:dyDescent="0.2">
      <c r="A591" t="s">
        <v>31281</v>
      </c>
      <c r="B591" s="1" t="s">
        <v>283</v>
      </c>
      <c r="C591">
        <v>600</v>
      </c>
      <c r="G591" t="s">
        <v>575</v>
      </c>
      <c r="H591" t="s">
        <v>102</v>
      </c>
      <c r="I591" t="s">
        <v>701</v>
      </c>
      <c r="J591" t="s">
        <v>1054</v>
      </c>
      <c r="K591">
        <v>8</v>
      </c>
      <c r="L591" t="s">
        <v>394</v>
      </c>
      <c r="N591" t="s">
        <v>11896</v>
      </c>
      <c r="O591" t="s">
        <v>11897</v>
      </c>
      <c r="P591">
        <v>22</v>
      </c>
      <c r="Q591" t="s">
        <v>705</v>
      </c>
      <c r="R591" t="s">
        <v>31282</v>
      </c>
      <c r="S591" t="s">
        <v>2724</v>
      </c>
      <c r="T591">
        <v>6</v>
      </c>
      <c r="U591">
        <v>5</v>
      </c>
      <c r="V591">
        <v>1</v>
      </c>
      <c r="X591" t="s">
        <v>31283</v>
      </c>
      <c r="AD591" t="s">
        <v>31284</v>
      </c>
      <c r="AF591" t="s">
        <v>31285</v>
      </c>
      <c r="AH591" t="s">
        <v>114</v>
      </c>
      <c r="AI591" t="s">
        <v>114</v>
      </c>
      <c r="AJ591" t="s">
        <v>1616</v>
      </c>
      <c r="AO591" t="s">
        <v>31286</v>
      </c>
      <c r="AQ591">
        <v>2</v>
      </c>
      <c r="AR591">
        <v>4</v>
      </c>
      <c r="AS591">
        <v>18</v>
      </c>
      <c r="AT591" t="s">
        <v>771</v>
      </c>
      <c r="AU591" t="s">
        <v>31287</v>
      </c>
      <c r="AW591" t="s">
        <v>3204</v>
      </c>
      <c r="AX591" t="s">
        <v>31288</v>
      </c>
      <c r="AY591" t="s">
        <v>31289</v>
      </c>
      <c r="AZ591" t="s">
        <v>31290</v>
      </c>
      <c r="BA591" t="s">
        <v>426</v>
      </c>
      <c r="BB591" t="s">
        <v>31291</v>
      </c>
      <c r="BC591" t="s">
        <v>5284</v>
      </c>
      <c r="BD591" t="s">
        <v>31220</v>
      </c>
      <c r="BE591">
        <v>0</v>
      </c>
      <c r="BF591" t="s">
        <v>31292</v>
      </c>
      <c r="BG591" t="s">
        <v>31293</v>
      </c>
      <c r="BH591" t="s">
        <v>31294</v>
      </c>
      <c r="BS591">
        <v>0</v>
      </c>
      <c r="BT591">
        <v>0</v>
      </c>
      <c r="BU591">
        <v>0</v>
      </c>
      <c r="BV591">
        <v>0</v>
      </c>
      <c r="BW591">
        <v>0</v>
      </c>
      <c r="BX591">
        <v>1</v>
      </c>
      <c r="BY591">
        <v>1</v>
      </c>
      <c r="CD591" t="s">
        <v>132</v>
      </c>
      <c r="CE591">
        <v>0</v>
      </c>
      <c r="CF591" t="s">
        <v>132</v>
      </c>
      <c r="CJ591" t="s">
        <v>132</v>
      </c>
      <c r="CK591" t="s">
        <v>132</v>
      </c>
      <c r="CP591">
        <v>6779</v>
      </c>
      <c r="CQ591">
        <v>0</v>
      </c>
      <c r="CR591">
        <v>0</v>
      </c>
      <c r="CS591">
        <v>0</v>
      </c>
      <c r="CT591">
        <v>0</v>
      </c>
    </row>
    <row r="592" spans="1:98" ht="15" customHeight="1" x14ac:dyDescent="0.2">
      <c r="A592" t="s">
        <v>31357</v>
      </c>
      <c r="B592" s="1" t="s">
        <v>633</v>
      </c>
      <c r="C592">
        <v>4800</v>
      </c>
      <c r="G592" t="s">
        <v>575</v>
      </c>
      <c r="H592" t="s">
        <v>193</v>
      </c>
      <c r="I592" t="s">
        <v>1555</v>
      </c>
      <c r="J592" t="s">
        <v>14234</v>
      </c>
      <c r="K592">
        <v>-1</v>
      </c>
      <c r="L592" t="s">
        <v>3186</v>
      </c>
      <c r="N592" t="s">
        <v>3228</v>
      </c>
      <c r="O592" t="s">
        <v>31358</v>
      </c>
      <c r="P592">
        <v>67</v>
      </c>
      <c r="Q592" t="s">
        <v>1746</v>
      </c>
      <c r="S592" t="s">
        <v>31359</v>
      </c>
      <c r="T592">
        <v>10</v>
      </c>
      <c r="U592">
        <v>5</v>
      </c>
      <c r="V592">
        <v>5</v>
      </c>
      <c r="X592" t="s">
        <v>3173</v>
      </c>
      <c r="Y592" t="s">
        <v>458</v>
      </c>
      <c r="Z592" t="s">
        <v>3160</v>
      </c>
      <c r="AA592" t="s">
        <v>4756</v>
      </c>
      <c r="AD592" t="s">
        <v>1231</v>
      </c>
      <c r="AF592" t="s">
        <v>31360</v>
      </c>
      <c r="AH592" t="s">
        <v>202</v>
      </c>
      <c r="AI592" t="s">
        <v>114</v>
      </c>
      <c r="AJ592" t="s">
        <v>31361</v>
      </c>
      <c r="AO592" t="s">
        <v>31362</v>
      </c>
      <c r="AQ592">
        <v>6</v>
      </c>
      <c r="AR592">
        <v>17</v>
      </c>
      <c r="AS592" t="s">
        <v>567</v>
      </c>
      <c r="AT592" t="s">
        <v>31363</v>
      </c>
      <c r="AU592" t="s">
        <v>20818</v>
      </c>
      <c r="AX592" t="s">
        <v>31364</v>
      </c>
      <c r="AY592" t="s">
        <v>31276</v>
      </c>
      <c r="AZ592" t="s">
        <v>208</v>
      </c>
      <c r="BA592" t="s">
        <v>255</v>
      </c>
      <c r="BB592" t="s">
        <v>31365</v>
      </c>
      <c r="BC592" t="s">
        <v>31366</v>
      </c>
      <c r="BD592" t="s">
        <v>31302</v>
      </c>
      <c r="BE592">
        <v>1</v>
      </c>
      <c r="BG592" t="s">
        <v>31367</v>
      </c>
      <c r="BH592" t="s">
        <v>31368</v>
      </c>
      <c r="BS592">
        <v>0</v>
      </c>
      <c r="BT592">
        <v>0</v>
      </c>
      <c r="BU592">
        <v>0</v>
      </c>
      <c r="BV592">
        <v>0</v>
      </c>
      <c r="BW592">
        <v>0</v>
      </c>
      <c r="BX592">
        <v>1</v>
      </c>
      <c r="BY592">
        <v>1</v>
      </c>
      <c r="CD592" t="s">
        <v>132</v>
      </c>
      <c r="CE592">
        <v>0</v>
      </c>
      <c r="CJ592" t="s">
        <v>132</v>
      </c>
      <c r="CK592" t="s">
        <v>132</v>
      </c>
      <c r="CP592">
        <v>6785</v>
      </c>
      <c r="CQ592">
        <v>0</v>
      </c>
      <c r="CR592">
        <v>0</v>
      </c>
      <c r="CS592">
        <v>0</v>
      </c>
      <c r="CT592">
        <v>0</v>
      </c>
    </row>
    <row r="593" spans="1:98" ht="15" customHeight="1" x14ac:dyDescent="0.2">
      <c r="A593" t="s">
        <v>16293</v>
      </c>
      <c r="B593" s="1" t="s">
        <v>1117</v>
      </c>
      <c r="C593">
        <v>400</v>
      </c>
      <c r="G593" t="s">
        <v>366</v>
      </c>
      <c r="H593" t="s">
        <v>393</v>
      </c>
      <c r="I593" t="s">
        <v>137</v>
      </c>
      <c r="K593">
        <v>3</v>
      </c>
      <c r="L593" t="s">
        <v>810</v>
      </c>
      <c r="N593" t="s">
        <v>7243</v>
      </c>
      <c r="O593" t="s">
        <v>7244</v>
      </c>
      <c r="P593">
        <v>9</v>
      </c>
      <c r="Q593" t="s">
        <v>6462</v>
      </c>
      <c r="S593" t="s">
        <v>16294</v>
      </c>
      <c r="T593">
        <v>0</v>
      </c>
      <c r="U593">
        <v>3</v>
      </c>
      <c r="V593">
        <v>5</v>
      </c>
      <c r="AD593" t="s">
        <v>16295</v>
      </c>
      <c r="AF593" t="s">
        <v>16296</v>
      </c>
      <c r="AH593" t="s">
        <v>114</v>
      </c>
      <c r="AI593" t="s">
        <v>114</v>
      </c>
      <c r="AJ593" t="s">
        <v>16297</v>
      </c>
      <c r="AO593" t="s">
        <v>16298</v>
      </c>
      <c r="AQ593">
        <v>1</v>
      </c>
      <c r="AR593">
        <v>0</v>
      </c>
      <c r="AS593">
        <v>13</v>
      </c>
      <c r="AT593" t="s">
        <v>1734</v>
      </c>
      <c r="AU593" t="s">
        <v>16299</v>
      </c>
      <c r="AW593" t="s">
        <v>5424</v>
      </c>
      <c r="AY593" t="s">
        <v>7565</v>
      </c>
      <c r="AZ593" t="s">
        <v>16300</v>
      </c>
      <c r="BA593" t="s">
        <v>426</v>
      </c>
      <c r="BB593" t="s">
        <v>16301</v>
      </c>
      <c r="BD593" t="s">
        <v>14619</v>
      </c>
      <c r="BE593">
        <v>0</v>
      </c>
      <c r="BF593" t="s">
        <v>16302</v>
      </c>
      <c r="BG593" t="s">
        <v>16303</v>
      </c>
      <c r="BH593" t="s">
        <v>16304</v>
      </c>
      <c r="BS593">
        <v>0</v>
      </c>
      <c r="BT593">
        <v>0</v>
      </c>
      <c r="BU593">
        <v>1</v>
      </c>
      <c r="BV593">
        <v>0</v>
      </c>
      <c r="BW593">
        <v>0</v>
      </c>
      <c r="BX593">
        <v>0</v>
      </c>
      <c r="BY593">
        <v>1</v>
      </c>
      <c r="CD593" t="s">
        <v>132</v>
      </c>
      <c r="CE593">
        <v>0</v>
      </c>
      <c r="CF593" t="s">
        <v>132</v>
      </c>
      <c r="CJ593" t="s">
        <v>132</v>
      </c>
      <c r="CK593" t="s">
        <v>132</v>
      </c>
      <c r="CP593">
        <v>2068</v>
      </c>
      <c r="CQ593">
        <v>0</v>
      </c>
      <c r="CR593">
        <v>0</v>
      </c>
      <c r="CS593">
        <v>0</v>
      </c>
      <c r="CT593">
        <v>0</v>
      </c>
    </row>
    <row r="594" spans="1:98" ht="15" customHeight="1" x14ac:dyDescent="0.2">
      <c r="A594" t="s">
        <v>25526</v>
      </c>
      <c r="B594" s="1" t="s">
        <v>162</v>
      </c>
      <c r="C594">
        <v>38400</v>
      </c>
      <c r="G594" t="s">
        <v>575</v>
      </c>
      <c r="H594" t="s">
        <v>136</v>
      </c>
      <c r="I594" t="s">
        <v>137</v>
      </c>
      <c r="J594" t="s">
        <v>1900</v>
      </c>
      <c r="K594">
        <v>6</v>
      </c>
      <c r="L594" t="s">
        <v>18991</v>
      </c>
      <c r="M594" t="s">
        <v>25527</v>
      </c>
      <c r="N594" t="s">
        <v>25528</v>
      </c>
      <c r="O594" t="s">
        <v>25529</v>
      </c>
      <c r="P594">
        <v>207</v>
      </c>
      <c r="Q594" t="s">
        <v>14267</v>
      </c>
      <c r="S594" t="s">
        <v>25530</v>
      </c>
      <c r="T594">
        <v>13</v>
      </c>
      <c r="U594">
        <v>12</v>
      </c>
      <c r="V594">
        <v>16</v>
      </c>
      <c r="X594" t="s">
        <v>25531</v>
      </c>
      <c r="Y594" t="s">
        <v>14953</v>
      </c>
      <c r="Z594" t="s">
        <v>25532</v>
      </c>
      <c r="AB594">
        <v>25</v>
      </c>
      <c r="AC594" t="s">
        <v>9783</v>
      </c>
      <c r="AD594" t="s">
        <v>6017</v>
      </c>
      <c r="AF594" t="s">
        <v>25533</v>
      </c>
      <c r="AH594" t="s">
        <v>147</v>
      </c>
      <c r="AI594" t="s">
        <v>147</v>
      </c>
      <c r="AJ594" t="s">
        <v>25534</v>
      </c>
      <c r="AK594" t="s">
        <v>25535</v>
      </c>
      <c r="AO594" t="s">
        <v>25536</v>
      </c>
      <c r="AQ594">
        <v>13</v>
      </c>
      <c r="AR594" t="s">
        <v>1259</v>
      </c>
      <c r="AS594" t="s">
        <v>1260</v>
      </c>
      <c r="AT594" t="s">
        <v>25537</v>
      </c>
      <c r="AU594" t="s">
        <v>25538</v>
      </c>
      <c r="AW594" t="s">
        <v>3309</v>
      </c>
      <c r="AY594" t="s">
        <v>298</v>
      </c>
      <c r="AZ594" t="s">
        <v>25539</v>
      </c>
      <c r="BA594" t="s">
        <v>426</v>
      </c>
      <c r="BB594" t="s">
        <v>25540</v>
      </c>
      <c r="BD594" t="s">
        <v>24172</v>
      </c>
      <c r="BE594">
        <v>0</v>
      </c>
      <c r="BF594" t="s">
        <v>25541</v>
      </c>
      <c r="BG594" t="s">
        <v>25542</v>
      </c>
      <c r="BH594" t="s">
        <v>25543</v>
      </c>
      <c r="BI594" t="s">
        <v>132</v>
      </c>
      <c r="BK594" t="s">
        <v>132</v>
      </c>
      <c r="BS594">
        <v>0</v>
      </c>
      <c r="BT594">
        <v>0</v>
      </c>
      <c r="BU594">
        <v>1</v>
      </c>
      <c r="BV594">
        <v>0</v>
      </c>
      <c r="BW594">
        <v>0</v>
      </c>
      <c r="BX594">
        <v>0</v>
      </c>
      <c r="BY594">
        <v>1</v>
      </c>
      <c r="CD594" t="s">
        <v>131</v>
      </c>
      <c r="CE594">
        <v>0</v>
      </c>
      <c r="CF594" t="s">
        <v>132</v>
      </c>
      <c r="CJ594" t="s">
        <v>132</v>
      </c>
      <c r="CK594" t="s">
        <v>132</v>
      </c>
      <c r="CP594">
        <v>5224</v>
      </c>
      <c r="CQ594">
        <v>0</v>
      </c>
      <c r="CR594">
        <v>0</v>
      </c>
      <c r="CS594">
        <v>0</v>
      </c>
      <c r="CT594">
        <v>0</v>
      </c>
    </row>
    <row r="595" spans="1:98" ht="15" customHeight="1" x14ac:dyDescent="0.2">
      <c r="A595" t="s">
        <v>16190</v>
      </c>
      <c r="B595" s="1" t="s">
        <v>599</v>
      </c>
      <c r="C595">
        <v>135</v>
      </c>
      <c r="G595" t="s">
        <v>240</v>
      </c>
      <c r="H595" t="s">
        <v>1308</v>
      </c>
      <c r="I595" t="s">
        <v>332</v>
      </c>
      <c r="K595">
        <v>2</v>
      </c>
      <c r="L595" t="s">
        <v>2864</v>
      </c>
      <c r="N595" t="s">
        <v>2840</v>
      </c>
      <c r="O595" t="s">
        <v>2841</v>
      </c>
      <c r="P595">
        <v>3</v>
      </c>
      <c r="Q595" t="s">
        <v>2842</v>
      </c>
      <c r="S595" t="s">
        <v>2843</v>
      </c>
      <c r="T595">
        <v>1</v>
      </c>
      <c r="U595">
        <v>4</v>
      </c>
      <c r="V595">
        <v>1</v>
      </c>
      <c r="AD595" t="s">
        <v>16191</v>
      </c>
      <c r="AF595" t="s">
        <v>2889</v>
      </c>
      <c r="AH595" t="s">
        <v>1316</v>
      </c>
      <c r="AI595" t="s">
        <v>318</v>
      </c>
      <c r="AO595" t="s">
        <v>16192</v>
      </c>
      <c r="AQ595">
        <v>0</v>
      </c>
      <c r="AR595">
        <v>0</v>
      </c>
      <c r="AS595" t="s">
        <v>2846</v>
      </c>
      <c r="AT595" t="s">
        <v>16193</v>
      </c>
      <c r="AU595" t="s">
        <v>16194</v>
      </c>
      <c r="AV595" t="s">
        <v>16195</v>
      </c>
      <c r="AX595" t="s">
        <v>16196</v>
      </c>
      <c r="AY595" t="s">
        <v>445</v>
      </c>
      <c r="AZ595" t="s">
        <v>208</v>
      </c>
      <c r="BA595" t="s">
        <v>255</v>
      </c>
      <c r="BB595" t="s">
        <v>16197</v>
      </c>
      <c r="BC595" t="s">
        <v>2836</v>
      </c>
      <c r="BD595" t="s">
        <v>14619</v>
      </c>
      <c r="BE595">
        <v>0</v>
      </c>
      <c r="BF595" t="s">
        <v>16198</v>
      </c>
      <c r="BG595" t="s">
        <v>16199</v>
      </c>
      <c r="BH595" t="s">
        <v>16200</v>
      </c>
      <c r="BS595">
        <v>0</v>
      </c>
      <c r="BT595">
        <v>0</v>
      </c>
      <c r="BU595">
        <v>1</v>
      </c>
      <c r="BV595">
        <v>0</v>
      </c>
      <c r="BW595">
        <v>0</v>
      </c>
      <c r="BX595">
        <v>0</v>
      </c>
      <c r="BY595">
        <v>1</v>
      </c>
      <c r="CD595" t="s">
        <v>132</v>
      </c>
      <c r="CE595">
        <v>0</v>
      </c>
      <c r="CF595" t="s">
        <v>132</v>
      </c>
      <c r="CJ595" t="s">
        <v>132</v>
      </c>
      <c r="CK595" t="s">
        <v>132</v>
      </c>
      <c r="CP595">
        <v>2058</v>
      </c>
      <c r="CQ595">
        <v>0</v>
      </c>
      <c r="CR595">
        <v>0</v>
      </c>
      <c r="CS595">
        <v>0</v>
      </c>
      <c r="CT595">
        <v>0</v>
      </c>
    </row>
    <row r="596" spans="1:98" ht="15" customHeight="1" x14ac:dyDescent="0.2">
      <c r="A596" t="s">
        <v>27649</v>
      </c>
      <c r="B596" s="1" t="s">
        <v>11040</v>
      </c>
      <c r="C596">
        <v>614400</v>
      </c>
      <c r="G596" t="s">
        <v>575</v>
      </c>
      <c r="H596" t="s">
        <v>3932</v>
      </c>
      <c r="I596" t="s">
        <v>103</v>
      </c>
      <c r="J596" t="s">
        <v>27650</v>
      </c>
      <c r="K596">
        <v>1</v>
      </c>
      <c r="L596" t="s">
        <v>27651</v>
      </c>
      <c r="M596" t="s">
        <v>14496</v>
      </c>
      <c r="N596" t="s">
        <v>27652</v>
      </c>
      <c r="O596" t="s">
        <v>27653</v>
      </c>
      <c r="P596">
        <v>413</v>
      </c>
      <c r="Q596" t="s">
        <v>27654</v>
      </c>
      <c r="R596" t="s">
        <v>27655</v>
      </c>
      <c r="S596" t="s">
        <v>27656</v>
      </c>
      <c r="T596">
        <v>24</v>
      </c>
      <c r="U596">
        <v>9</v>
      </c>
      <c r="V596">
        <v>18</v>
      </c>
      <c r="W596" t="s">
        <v>27657</v>
      </c>
      <c r="X596" t="s">
        <v>25247</v>
      </c>
      <c r="Y596" t="s">
        <v>19298</v>
      </c>
      <c r="Z596" t="s">
        <v>11688</v>
      </c>
      <c r="AA596" t="s">
        <v>8058</v>
      </c>
      <c r="AB596">
        <v>33</v>
      </c>
      <c r="AD596" t="s">
        <v>9497</v>
      </c>
      <c r="AE596" t="s">
        <v>19736</v>
      </c>
      <c r="AF596" t="s">
        <v>27658</v>
      </c>
      <c r="AH596" t="s">
        <v>249</v>
      </c>
      <c r="AI596" t="s">
        <v>249</v>
      </c>
      <c r="AJ596" t="s">
        <v>27659</v>
      </c>
      <c r="AK596" t="s">
        <v>27660</v>
      </c>
      <c r="AO596" t="s">
        <v>27661</v>
      </c>
      <c r="AQ596">
        <v>18</v>
      </c>
      <c r="AR596" t="s">
        <v>27662</v>
      </c>
      <c r="AS596" t="s">
        <v>26736</v>
      </c>
      <c r="AT596" t="s">
        <v>27663</v>
      </c>
      <c r="AU596" t="s">
        <v>27664</v>
      </c>
      <c r="AW596" t="s">
        <v>11718</v>
      </c>
      <c r="AY596" t="s">
        <v>1157</v>
      </c>
      <c r="AZ596" t="s">
        <v>11719</v>
      </c>
      <c r="BA596" t="s">
        <v>27665</v>
      </c>
      <c r="BB596" t="s">
        <v>27666</v>
      </c>
      <c r="BC596" t="s">
        <v>11701</v>
      </c>
      <c r="BD596" t="s">
        <v>24172</v>
      </c>
      <c r="BE596">
        <v>0</v>
      </c>
      <c r="BF596" t="s">
        <v>27667</v>
      </c>
      <c r="BG596" t="s">
        <v>27668</v>
      </c>
      <c r="BH596" t="s">
        <v>27669</v>
      </c>
      <c r="BI596" t="s">
        <v>132</v>
      </c>
      <c r="BK596" t="s">
        <v>132</v>
      </c>
      <c r="BS596">
        <v>0</v>
      </c>
      <c r="BT596">
        <v>0</v>
      </c>
      <c r="BU596">
        <v>0</v>
      </c>
      <c r="BV596">
        <v>0</v>
      </c>
      <c r="BW596">
        <v>0</v>
      </c>
      <c r="BX596">
        <v>0</v>
      </c>
      <c r="BY596">
        <v>1</v>
      </c>
      <c r="CD596" t="s">
        <v>131</v>
      </c>
      <c r="CE596">
        <v>0</v>
      </c>
      <c r="CF596" t="s">
        <v>132</v>
      </c>
      <c r="CJ596" t="s">
        <v>132</v>
      </c>
      <c r="CK596" t="s">
        <v>132</v>
      </c>
      <c r="CP596">
        <v>5373</v>
      </c>
      <c r="CQ596">
        <v>0</v>
      </c>
      <c r="CR596">
        <v>8</v>
      </c>
      <c r="CS596">
        <v>1</v>
      </c>
      <c r="CT596">
        <v>0</v>
      </c>
    </row>
    <row r="597" spans="1:98" ht="15" customHeight="1" x14ac:dyDescent="0.2">
      <c r="A597" t="s">
        <v>16305</v>
      </c>
      <c r="B597" s="1" t="s">
        <v>283</v>
      </c>
      <c r="C597">
        <v>600</v>
      </c>
      <c r="G597" t="s">
        <v>101</v>
      </c>
      <c r="H597" t="s">
        <v>102</v>
      </c>
      <c r="I597" t="s">
        <v>103</v>
      </c>
      <c r="J597" t="s">
        <v>16306</v>
      </c>
      <c r="K597">
        <v>2</v>
      </c>
      <c r="L597" t="s">
        <v>5285</v>
      </c>
      <c r="N597" t="s">
        <v>1610</v>
      </c>
      <c r="O597" t="s">
        <v>1611</v>
      </c>
      <c r="P597">
        <v>17</v>
      </c>
      <c r="Q597" t="s">
        <v>4071</v>
      </c>
      <c r="S597" t="s">
        <v>11136</v>
      </c>
      <c r="T597">
        <v>6</v>
      </c>
      <c r="U597">
        <v>5</v>
      </c>
      <c r="V597">
        <v>3</v>
      </c>
      <c r="X597" t="s">
        <v>16307</v>
      </c>
      <c r="Y597" t="s">
        <v>3301</v>
      </c>
      <c r="Z597" t="s">
        <v>16308</v>
      </c>
      <c r="AD597" t="s">
        <v>376</v>
      </c>
      <c r="AF597" t="s">
        <v>16309</v>
      </c>
      <c r="AH597" t="s">
        <v>114</v>
      </c>
      <c r="AI597" t="s">
        <v>114</v>
      </c>
      <c r="AO597" t="s">
        <v>16310</v>
      </c>
      <c r="AQ597">
        <v>1</v>
      </c>
      <c r="AR597">
        <v>4</v>
      </c>
      <c r="AS597" t="s">
        <v>3592</v>
      </c>
      <c r="AT597" t="s">
        <v>16311</v>
      </c>
      <c r="AU597" t="s">
        <v>16312</v>
      </c>
      <c r="AV597" t="s">
        <v>1711</v>
      </c>
      <c r="AW597" t="s">
        <v>4286</v>
      </c>
      <c r="AX597" t="s">
        <v>3027</v>
      </c>
      <c r="AY597" t="s">
        <v>16313</v>
      </c>
      <c r="AZ597" t="s">
        <v>208</v>
      </c>
      <c r="BA597" t="s">
        <v>255</v>
      </c>
      <c r="BB597" t="s">
        <v>16314</v>
      </c>
      <c r="BC597" t="s">
        <v>16315</v>
      </c>
      <c r="BD597" t="s">
        <v>14619</v>
      </c>
      <c r="BE597">
        <v>0</v>
      </c>
      <c r="BG597" t="s">
        <v>16316</v>
      </c>
      <c r="BH597" t="s">
        <v>16317</v>
      </c>
      <c r="BS597">
        <v>0</v>
      </c>
      <c r="BT597">
        <v>0</v>
      </c>
      <c r="BU597">
        <v>0</v>
      </c>
      <c r="BV597">
        <v>0</v>
      </c>
      <c r="BW597">
        <v>0</v>
      </c>
      <c r="BX597">
        <v>0</v>
      </c>
      <c r="BY597">
        <v>1</v>
      </c>
      <c r="CD597" t="s">
        <v>132</v>
      </c>
      <c r="CE597">
        <v>0</v>
      </c>
      <c r="CJ597" t="s">
        <v>132</v>
      </c>
      <c r="CK597" t="s">
        <v>132</v>
      </c>
      <c r="CP597">
        <v>2069</v>
      </c>
      <c r="CQ597">
        <v>0</v>
      </c>
      <c r="CR597">
        <v>0</v>
      </c>
      <c r="CS597">
        <v>0</v>
      </c>
      <c r="CT597">
        <v>0</v>
      </c>
    </row>
    <row r="598" spans="1:98" ht="15" customHeight="1" x14ac:dyDescent="0.2">
      <c r="A598" t="s">
        <v>9021</v>
      </c>
      <c r="B598" s="1" t="s">
        <v>365</v>
      </c>
      <c r="C598">
        <v>1200</v>
      </c>
      <c r="G598" t="s">
        <v>135</v>
      </c>
      <c r="H598" t="s">
        <v>193</v>
      </c>
      <c r="I598" t="s">
        <v>1780</v>
      </c>
      <c r="J598" t="s">
        <v>1846</v>
      </c>
      <c r="K598">
        <v>6</v>
      </c>
      <c r="L598" t="s">
        <v>5474</v>
      </c>
      <c r="N598" t="s">
        <v>3495</v>
      </c>
      <c r="O598" t="s">
        <v>3496</v>
      </c>
      <c r="P598">
        <v>42</v>
      </c>
      <c r="Q598" t="s">
        <v>9022</v>
      </c>
      <c r="S598" t="s">
        <v>6578</v>
      </c>
      <c r="T598">
        <v>6</v>
      </c>
      <c r="U598">
        <v>6</v>
      </c>
      <c r="V598">
        <v>4</v>
      </c>
      <c r="Z598" t="s">
        <v>1787</v>
      </c>
      <c r="AD598" t="s">
        <v>9023</v>
      </c>
      <c r="AF598" t="s">
        <v>9024</v>
      </c>
      <c r="AH598" t="s">
        <v>202</v>
      </c>
      <c r="AI598" t="s">
        <v>202</v>
      </c>
      <c r="AJ598" t="s">
        <v>9025</v>
      </c>
      <c r="AO598" t="s">
        <v>9026</v>
      </c>
      <c r="AQ598">
        <v>5</v>
      </c>
      <c r="AR598">
        <v>10</v>
      </c>
      <c r="AS598">
        <v>22</v>
      </c>
      <c r="AT598" t="s">
        <v>9027</v>
      </c>
      <c r="AU598" t="s">
        <v>9028</v>
      </c>
      <c r="AW598" t="s">
        <v>878</v>
      </c>
      <c r="AX598" t="s">
        <v>9029</v>
      </c>
      <c r="AY598" t="s">
        <v>5248</v>
      </c>
      <c r="AZ598" t="s">
        <v>9015</v>
      </c>
      <c r="BA598" t="s">
        <v>426</v>
      </c>
      <c r="BB598" t="s">
        <v>9030</v>
      </c>
      <c r="BC598" t="s">
        <v>9017</v>
      </c>
      <c r="BD598" t="s">
        <v>7316</v>
      </c>
      <c r="BE598">
        <v>0</v>
      </c>
      <c r="BF598" t="s">
        <v>9031</v>
      </c>
      <c r="BG598" t="s">
        <v>9032</v>
      </c>
      <c r="BH598" t="s">
        <v>9033</v>
      </c>
      <c r="BS598">
        <v>0</v>
      </c>
      <c r="BT598">
        <v>0</v>
      </c>
      <c r="BU598">
        <v>1</v>
      </c>
      <c r="BV598">
        <v>0</v>
      </c>
      <c r="BW598">
        <v>0</v>
      </c>
      <c r="BX598">
        <v>1</v>
      </c>
      <c r="BY598">
        <v>1</v>
      </c>
      <c r="CD598" t="s">
        <v>131</v>
      </c>
      <c r="CE598">
        <v>0</v>
      </c>
      <c r="CJ598" t="s">
        <v>132</v>
      </c>
      <c r="CO598" t="str">
        <f>HYPERLINK("http://www.d20pfsrd.com/bestiary/monster-listings/dragons/drake-forest","Drake, Forest")</f>
        <v>Drake, Forest</v>
      </c>
      <c r="CP598">
        <v>1188</v>
      </c>
      <c r="CQ598">
        <v>0</v>
      </c>
      <c r="CR598">
        <v>0</v>
      </c>
      <c r="CS598">
        <v>0</v>
      </c>
      <c r="CT598">
        <v>0</v>
      </c>
    </row>
    <row r="599" spans="1:98" ht="15" customHeight="1" x14ac:dyDescent="0.2">
      <c r="A599" t="s">
        <v>20349</v>
      </c>
      <c r="B599" s="1" t="s">
        <v>574</v>
      </c>
      <c r="C599">
        <v>9600</v>
      </c>
      <c r="G599" t="s">
        <v>135</v>
      </c>
      <c r="H599" t="s">
        <v>193</v>
      </c>
      <c r="I599" t="s">
        <v>103</v>
      </c>
      <c r="J599" t="s">
        <v>3134</v>
      </c>
      <c r="K599">
        <v>6</v>
      </c>
      <c r="L599" t="s">
        <v>20350</v>
      </c>
      <c r="N599" t="s">
        <v>16384</v>
      </c>
      <c r="O599" t="s">
        <v>19011</v>
      </c>
      <c r="P599">
        <v>137</v>
      </c>
      <c r="Q599" t="s">
        <v>8405</v>
      </c>
      <c r="S599" t="s">
        <v>20351</v>
      </c>
      <c r="T599">
        <v>14</v>
      </c>
      <c r="U599">
        <v>5</v>
      </c>
      <c r="V599">
        <v>10</v>
      </c>
      <c r="Z599" t="s">
        <v>1412</v>
      </c>
      <c r="AA599" t="s">
        <v>1175</v>
      </c>
      <c r="AD599" t="s">
        <v>5552</v>
      </c>
      <c r="AE599" t="s">
        <v>5553</v>
      </c>
      <c r="AF599" t="s">
        <v>20352</v>
      </c>
      <c r="AH599" t="s">
        <v>202</v>
      </c>
      <c r="AI599" t="s">
        <v>202</v>
      </c>
      <c r="AJ599" t="s">
        <v>20353</v>
      </c>
      <c r="AK599" t="s">
        <v>20354</v>
      </c>
      <c r="AO599" t="s">
        <v>20355</v>
      </c>
      <c r="AQ599">
        <v>11</v>
      </c>
      <c r="AR599">
        <v>19</v>
      </c>
      <c r="AS599">
        <v>31</v>
      </c>
      <c r="AT599" t="s">
        <v>20356</v>
      </c>
      <c r="AU599" t="s">
        <v>20357</v>
      </c>
      <c r="AW599" t="s">
        <v>20358</v>
      </c>
      <c r="AY599" t="s">
        <v>8242</v>
      </c>
      <c r="AZ599" t="s">
        <v>20359</v>
      </c>
      <c r="BA599" t="s">
        <v>426</v>
      </c>
      <c r="BB599" t="s">
        <v>20360</v>
      </c>
      <c r="BD599" t="s">
        <v>20331</v>
      </c>
      <c r="BE599">
        <v>0</v>
      </c>
      <c r="BF599" t="s">
        <v>20361</v>
      </c>
      <c r="BG599" t="s">
        <v>20362</v>
      </c>
      <c r="BH599" t="s">
        <v>20363</v>
      </c>
      <c r="BS599">
        <v>0</v>
      </c>
      <c r="BT599">
        <v>0</v>
      </c>
      <c r="BU599">
        <v>0</v>
      </c>
      <c r="BV599">
        <v>0</v>
      </c>
      <c r="BW599">
        <v>1</v>
      </c>
      <c r="BX599">
        <v>0</v>
      </c>
      <c r="BY599">
        <v>1</v>
      </c>
      <c r="CD599" t="s">
        <v>131</v>
      </c>
      <c r="CE599">
        <v>0</v>
      </c>
      <c r="CJ599" t="s">
        <v>132</v>
      </c>
      <c r="CM599" t="s">
        <v>20364</v>
      </c>
      <c r="CP599">
        <v>3298</v>
      </c>
      <c r="CQ599">
        <v>0</v>
      </c>
      <c r="CR599">
        <v>0</v>
      </c>
      <c r="CS599">
        <v>0</v>
      </c>
      <c r="CT599">
        <v>0</v>
      </c>
    </row>
    <row r="600" spans="1:98" ht="15" customHeight="1" x14ac:dyDescent="0.2">
      <c r="A600" t="s">
        <v>9388</v>
      </c>
      <c r="B600" s="1" t="s">
        <v>283</v>
      </c>
      <c r="C600">
        <v>600</v>
      </c>
      <c r="G600" t="s">
        <v>1053</v>
      </c>
      <c r="H600" t="s">
        <v>102</v>
      </c>
      <c r="I600" t="s">
        <v>2390</v>
      </c>
      <c r="K600">
        <v>2</v>
      </c>
      <c r="L600" t="s">
        <v>1055</v>
      </c>
      <c r="N600" t="s">
        <v>1610</v>
      </c>
      <c r="O600" t="s">
        <v>1611</v>
      </c>
      <c r="P600">
        <v>18</v>
      </c>
      <c r="Q600" t="s">
        <v>4581</v>
      </c>
      <c r="S600" t="s">
        <v>9389</v>
      </c>
      <c r="T600">
        <v>2</v>
      </c>
      <c r="U600">
        <v>6</v>
      </c>
      <c r="V600">
        <v>5</v>
      </c>
      <c r="Y600" t="s">
        <v>2395</v>
      </c>
      <c r="AC600" t="s">
        <v>9390</v>
      </c>
      <c r="AD600" t="s">
        <v>249</v>
      </c>
      <c r="AF600" t="s">
        <v>9391</v>
      </c>
      <c r="AH600" t="s">
        <v>114</v>
      </c>
      <c r="AI600" t="s">
        <v>114</v>
      </c>
      <c r="AK600" t="s">
        <v>9392</v>
      </c>
      <c r="AO600" t="s">
        <v>9393</v>
      </c>
      <c r="AQ600">
        <v>2</v>
      </c>
      <c r="AR600">
        <v>3</v>
      </c>
      <c r="AS600">
        <v>15</v>
      </c>
      <c r="AT600" t="s">
        <v>2900</v>
      </c>
      <c r="AU600" t="s">
        <v>9394</v>
      </c>
      <c r="AW600" t="s">
        <v>3527</v>
      </c>
      <c r="AY600" t="s">
        <v>8002</v>
      </c>
      <c r="AZ600" t="s">
        <v>670</v>
      </c>
      <c r="BA600" t="s">
        <v>426</v>
      </c>
      <c r="BB600" t="s">
        <v>9395</v>
      </c>
      <c r="BD600" t="s">
        <v>7316</v>
      </c>
      <c r="BE600">
        <v>0</v>
      </c>
      <c r="BF600" t="s">
        <v>9396</v>
      </c>
      <c r="BG600" t="s">
        <v>9397</v>
      </c>
      <c r="BH600" t="s">
        <v>9398</v>
      </c>
      <c r="BS600">
        <v>0</v>
      </c>
      <c r="BT600">
        <v>0</v>
      </c>
      <c r="BU600">
        <v>0</v>
      </c>
      <c r="BV600">
        <v>0</v>
      </c>
      <c r="BW600">
        <v>0</v>
      </c>
      <c r="BX600">
        <v>0</v>
      </c>
      <c r="BY600">
        <v>1</v>
      </c>
      <c r="CD600" t="s">
        <v>131</v>
      </c>
      <c r="CE600">
        <v>0</v>
      </c>
      <c r="CJ600" t="s">
        <v>132</v>
      </c>
      <c r="CO600" t="str">
        <f>HYPERLINK("http://www.d20pfsrd.com/bestiary/monster-listings/fey/forlarren","Forlarren")</f>
        <v>Forlarren</v>
      </c>
      <c r="CP600">
        <v>1223</v>
      </c>
      <c r="CQ600">
        <v>0</v>
      </c>
      <c r="CR600">
        <v>0</v>
      </c>
      <c r="CS600">
        <v>0</v>
      </c>
      <c r="CT600">
        <v>0</v>
      </c>
    </row>
    <row r="601" spans="1:98" ht="15" customHeight="1" x14ac:dyDescent="0.2">
      <c r="A601" t="s">
        <v>25544</v>
      </c>
      <c r="B601" s="1" t="s">
        <v>574</v>
      </c>
      <c r="C601">
        <v>9600</v>
      </c>
      <c r="G601" t="s">
        <v>3133</v>
      </c>
      <c r="H601" t="s">
        <v>193</v>
      </c>
      <c r="I601" t="s">
        <v>809</v>
      </c>
      <c r="K601" t="s">
        <v>25545</v>
      </c>
      <c r="L601" t="s">
        <v>25546</v>
      </c>
      <c r="N601" t="s">
        <v>25547</v>
      </c>
      <c r="O601" t="s">
        <v>25548</v>
      </c>
      <c r="P601">
        <v>126</v>
      </c>
      <c r="Q601" t="s">
        <v>964</v>
      </c>
      <c r="S601" t="s">
        <v>25549</v>
      </c>
      <c r="T601">
        <v>11</v>
      </c>
      <c r="U601">
        <v>14</v>
      </c>
      <c r="V601">
        <v>13</v>
      </c>
      <c r="AA601" t="s">
        <v>7442</v>
      </c>
      <c r="AD601" t="s">
        <v>766</v>
      </c>
      <c r="AF601" t="s">
        <v>25550</v>
      </c>
      <c r="AG601" t="s">
        <v>25551</v>
      </c>
      <c r="AH601" t="s">
        <v>202</v>
      </c>
      <c r="AI601" t="s">
        <v>114</v>
      </c>
      <c r="AJ601" t="s">
        <v>837</v>
      </c>
      <c r="AK601" t="s">
        <v>25552</v>
      </c>
      <c r="AO601" t="s">
        <v>25553</v>
      </c>
      <c r="AQ601">
        <v>12</v>
      </c>
      <c r="AR601">
        <v>18</v>
      </c>
      <c r="AS601" t="s">
        <v>1929</v>
      </c>
      <c r="AT601" t="s">
        <v>25554</v>
      </c>
      <c r="AU601" t="s">
        <v>25555</v>
      </c>
      <c r="AW601" t="s">
        <v>25556</v>
      </c>
      <c r="AX601" t="s">
        <v>25557</v>
      </c>
      <c r="AY601" t="s">
        <v>25558</v>
      </c>
      <c r="AZ601" t="s">
        <v>25559</v>
      </c>
      <c r="BA601" t="s">
        <v>25560</v>
      </c>
      <c r="BB601" t="s">
        <v>25561</v>
      </c>
      <c r="BC601" t="s">
        <v>25562</v>
      </c>
      <c r="BD601" t="s">
        <v>24172</v>
      </c>
      <c r="BE601">
        <v>0</v>
      </c>
      <c r="BF601" t="s">
        <v>25563</v>
      </c>
      <c r="BG601" t="s">
        <v>25564</v>
      </c>
      <c r="BH601" t="s">
        <v>25565</v>
      </c>
      <c r="BI601" t="s">
        <v>132</v>
      </c>
      <c r="BK601" t="s">
        <v>132</v>
      </c>
      <c r="BS601">
        <v>0</v>
      </c>
      <c r="BT601">
        <v>0</v>
      </c>
      <c r="BU601">
        <v>0</v>
      </c>
      <c r="BV601">
        <v>0</v>
      </c>
      <c r="BW601">
        <v>0</v>
      </c>
      <c r="BX601">
        <v>0</v>
      </c>
      <c r="BY601">
        <v>1</v>
      </c>
      <c r="CD601" t="s">
        <v>131</v>
      </c>
      <c r="CE601">
        <v>0</v>
      </c>
      <c r="CJ601" t="s">
        <v>132</v>
      </c>
      <c r="CK601" t="s">
        <v>132</v>
      </c>
      <c r="CP601">
        <v>5225</v>
      </c>
      <c r="CQ601">
        <v>0</v>
      </c>
      <c r="CR601">
        <v>0</v>
      </c>
      <c r="CS601">
        <v>0</v>
      </c>
      <c r="CT601">
        <v>0</v>
      </c>
    </row>
    <row r="602" spans="1:98" ht="15" customHeight="1" x14ac:dyDescent="0.2">
      <c r="A602" t="s">
        <v>25566</v>
      </c>
      <c r="B602" s="1" t="s">
        <v>1246</v>
      </c>
      <c r="C602">
        <v>102400</v>
      </c>
      <c r="G602" t="s">
        <v>3133</v>
      </c>
      <c r="H602" t="s">
        <v>193</v>
      </c>
      <c r="I602" t="s">
        <v>809</v>
      </c>
      <c r="K602" t="s">
        <v>25567</v>
      </c>
      <c r="L602" t="s">
        <v>25568</v>
      </c>
      <c r="N602" t="s">
        <v>3797</v>
      </c>
      <c r="O602" t="s">
        <v>25569</v>
      </c>
      <c r="P602">
        <v>276</v>
      </c>
      <c r="Q602" t="s">
        <v>25570</v>
      </c>
      <c r="R602" t="s">
        <v>4980</v>
      </c>
      <c r="S602" t="s">
        <v>25571</v>
      </c>
      <c r="T602">
        <v>15</v>
      </c>
      <c r="U602">
        <v>13</v>
      </c>
      <c r="V602">
        <v>20</v>
      </c>
      <c r="Y602" t="s">
        <v>2563</v>
      </c>
      <c r="AA602" t="s">
        <v>7442</v>
      </c>
      <c r="AD602" t="s">
        <v>114</v>
      </c>
      <c r="AF602" t="s">
        <v>25572</v>
      </c>
      <c r="AH602" t="s">
        <v>202</v>
      </c>
      <c r="AI602" t="s">
        <v>202</v>
      </c>
      <c r="AJ602" t="s">
        <v>25573</v>
      </c>
      <c r="AK602" t="s">
        <v>25574</v>
      </c>
      <c r="AO602" t="s">
        <v>25575</v>
      </c>
      <c r="AQ602">
        <v>24</v>
      </c>
      <c r="AR602">
        <v>35</v>
      </c>
      <c r="AS602" t="s">
        <v>25576</v>
      </c>
      <c r="AT602" t="s">
        <v>25577</v>
      </c>
      <c r="AU602" t="s">
        <v>25578</v>
      </c>
      <c r="AW602" t="s">
        <v>25579</v>
      </c>
      <c r="AX602" t="s">
        <v>25580</v>
      </c>
      <c r="AY602" t="s">
        <v>25558</v>
      </c>
      <c r="AZ602" t="s">
        <v>25581</v>
      </c>
      <c r="BA602" t="s">
        <v>1797</v>
      </c>
      <c r="BB602" t="s">
        <v>25582</v>
      </c>
      <c r="BC602" t="s">
        <v>25562</v>
      </c>
      <c r="BD602" t="s">
        <v>24172</v>
      </c>
      <c r="BE602">
        <v>0</v>
      </c>
      <c r="BF602" t="s">
        <v>25583</v>
      </c>
      <c r="BG602" t="s">
        <v>25584</v>
      </c>
      <c r="BH602" t="s">
        <v>25585</v>
      </c>
      <c r="BI602" t="s">
        <v>132</v>
      </c>
      <c r="BK602" t="s">
        <v>132</v>
      </c>
      <c r="BS602">
        <v>0</v>
      </c>
      <c r="BT602">
        <v>0</v>
      </c>
      <c r="BU602">
        <v>0</v>
      </c>
      <c r="BV602">
        <v>0</v>
      </c>
      <c r="BW602">
        <v>0</v>
      </c>
      <c r="BX602">
        <v>0</v>
      </c>
      <c r="BY602">
        <v>1</v>
      </c>
      <c r="CD602" t="s">
        <v>131</v>
      </c>
      <c r="CE602">
        <v>0</v>
      </c>
      <c r="CJ602" t="s">
        <v>132</v>
      </c>
      <c r="CK602" t="s">
        <v>132</v>
      </c>
      <c r="CP602">
        <v>5226</v>
      </c>
      <c r="CQ602">
        <v>0</v>
      </c>
      <c r="CR602">
        <v>0</v>
      </c>
      <c r="CS602">
        <v>0</v>
      </c>
      <c r="CT602">
        <v>0</v>
      </c>
    </row>
    <row r="603" spans="1:98" ht="15" customHeight="1" x14ac:dyDescent="0.2">
      <c r="A603" t="s">
        <v>25586</v>
      </c>
      <c r="B603" s="1" t="s">
        <v>134</v>
      </c>
      <c r="C603">
        <v>3200</v>
      </c>
      <c r="G603" t="s">
        <v>3133</v>
      </c>
      <c r="H603" t="s">
        <v>102</v>
      </c>
      <c r="I603" t="s">
        <v>809</v>
      </c>
      <c r="K603" t="s">
        <v>25587</v>
      </c>
      <c r="L603" t="s">
        <v>25588</v>
      </c>
      <c r="N603" t="s">
        <v>2014</v>
      </c>
      <c r="O603" t="s">
        <v>2015</v>
      </c>
      <c r="P603">
        <v>85</v>
      </c>
      <c r="Q603" t="s">
        <v>2679</v>
      </c>
      <c r="S603" t="s">
        <v>25589</v>
      </c>
      <c r="T603">
        <v>6</v>
      </c>
      <c r="U603">
        <v>9</v>
      </c>
      <c r="V603">
        <v>10</v>
      </c>
      <c r="AA603" t="s">
        <v>7442</v>
      </c>
      <c r="AD603" t="s">
        <v>376</v>
      </c>
      <c r="AF603" t="s">
        <v>25590</v>
      </c>
      <c r="AG603" t="s">
        <v>25591</v>
      </c>
      <c r="AH603" t="s">
        <v>114</v>
      </c>
      <c r="AI603" t="s">
        <v>114</v>
      </c>
      <c r="AJ603" t="s">
        <v>837</v>
      </c>
      <c r="AK603" t="s">
        <v>25592</v>
      </c>
      <c r="AL603" t="s">
        <v>25593</v>
      </c>
      <c r="AO603" t="s">
        <v>25594</v>
      </c>
      <c r="AQ603">
        <v>10</v>
      </c>
      <c r="AR603">
        <v>13</v>
      </c>
      <c r="AS603" t="s">
        <v>567</v>
      </c>
      <c r="AT603" t="s">
        <v>25595</v>
      </c>
      <c r="AU603" t="s">
        <v>25596</v>
      </c>
      <c r="AW603" t="s">
        <v>25597</v>
      </c>
      <c r="AX603" t="s">
        <v>25598</v>
      </c>
      <c r="AY603" t="s">
        <v>25558</v>
      </c>
      <c r="AZ603" t="s">
        <v>25599</v>
      </c>
      <c r="BA603" t="s">
        <v>25600</v>
      </c>
      <c r="BB603" t="s">
        <v>25601</v>
      </c>
      <c r="BC603" t="s">
        <v>25562</v>
      </c>
      <c r="BD603" t="s">
        <v>24172</v>
      </c>
      <c r="BE603">
        <v>0</v>
      </c>
      <c r="BF603" t="s">
        <v>25602</v>
      </c>
      <c r="BG603" t="s">
        <v>25603</v>
      </c>
      <c r="BH603" t="s">
        <v>25604</v>
      </c>
      <c r="BI603" t="s">
        <v>132</v>
      </c>
      <c r="BK603" t="s">
        <v>132</v>
      </c>
      <c r="BS603">
        <v>0</v>
      </c>
      <c r="BT603">
        <v>0</v>
      </c>
      <c r="BU603">
        <v>0</v>
      </c>
      <c r="BV603">
        <v>0</v>
      </c>
      <c r="BW603">
        <v>0</v>
      </c>
      <c r="BX603">
        <v>0</v>
      </c>
      <c r="BY603">
        <v>1</v>
      </c>
      <c r="CD603" t="s">
        <v>131</v>
      </c>
      <c r="CE603">
        <v>0</v>
      </c>
      <c r="CJ603" t="s">
        <v>132</v>
      </c>
      <c r="CK603" t="s">
        <v>132</v>
      </c>
      <c r="CP603">
        <v>5227</v>
      </c>
      <c r="CQ603">
        <v>0</v>
      </c>
      <c r="CR603">
        <v>0</v>
      </c>
      <c r="CS603">
        <v>0</v>
      </c>
      <c r="CT603">
        <v>0</v>
      </c>
    </row>
    <row r="604" spans="1:98" ht="15" customHeight="1" x14ac:dyDescent="0.2">
      <c r="A604" t="s">
        <v>25605</v>
      </c>
      <c r="B604" s="1" t="s">
        <v>239</v>
      </c>
      <c r="C604">
        <v>800</v>
      </c>
      <c r="G604" t="s">
        <v>3133</v>
      </c>
      <c r="H604" t="s">
        <v>102</v>
      </c>
      <c r="I604" t="s">
        <v>809</v>
      </c>
      <c r="K604" t="s">
        <v>25606</v>
      </c>
      <c r="L604" t="s">
        <v>25607</v>
      </c>
      <c r="N604" t="s">
        <v>8699</v>
      </c>
      <c r="O604" t="s">
        <v>10103</v>
      </c>
      <c r="P604">
        <v>30</v>
      </c>
      <c r="Q604" t="s">
        <v>812</v>
      </c>
      <c r="S604" t="s">
        <v>5848</v>
      </c>
      <c r="T604">
        <v>3</v>
      </c>
      <c r="U604">
        <v>7</v>
      </c>
      <c r="V604">
        <v>4</v>
      </c>
      <c r="AA604" t="s">
        <v>7442</v>
      </c>
      <c r="AD604" t="s">
        <v>376</v>
      </c>
      <c r="AF604" t="s">
        <v>25608</v>
      </c>
      <c r="AG604" t="s">
        <v>25609</v>
      </c>
      <c r="AH604" t="s">
        <v>114</v>
      </c>
      <c r="AI604" t="s">
        <v>114</v>
      </c>
      <c r="AJ604" t="s">
        <v>25610</v>
      </c>
      <c r="AO604" t="s">
        <v>25611</v>
      </c>
      <c r="AQ604">
        <v>4</v>
      </c>
      <c r="AR604" t="s">
        <v>3471</v>
      </c>
      <c r="AS604" t="s">
        <v>770</v>
      </c>
      <c r="AT604" t="s">
        <v>25612</v>
      </c>
      <c r="AU604" t="s">
        <v>25613</v>
      </c>
      <c r="AW604" t="s">
        <v>25614</v>
      </c>
      <c r="AX604" t="s">
        <v>25615</v>
      </c>
      <c r="AY604" t="s">
        <v>25558</v>
      </c>
      <c r="AZ604" t="s">
        <v>25616</v>
      </c>
      <c r="BA604" t="s">
        <v>25617</v>
      </c>
      <c r="BB604" t="s">
        <v>25618</v>
      </c>
      <c r="BC604" t="s">
        <v>25562</v>
      </c>
      <c r="BD604" t="s">
        <v>24172</v>
      </c>
      <c r="BE604">
        <v>0</v>
      </c>
      <c r="BF604" t="s">
        <v>25619</v>
      </c>
      <c r="BG604" t="s">
        <v>25620</v>
      </c>
      <c r="BH604" t="s">
        <v>25621</v>
      </c>
      <c r="BI604" t="s">
        <v>132</v>
      </c>
      <c r="BK604" t="s">
        <v>132</v>
      </c>
      <c r="BS604">
        <v>0</v>
      </c>
      <c r="BT604">
        <v>0</v>
      </c>
      <c r="BU604">
        <v>0</v>
      </c>
      <c r="BV604">
        <v>0</v>
      </c>
      <c r="BW604">
        <v>0</v>
      </c>
      <c r="BX604">
        <v>0</v>
      </c>
      <c r="BY604">
        <v>1</v>
      </c>
      <c r="CD604" t="s">
        <v>131</v>
      </c>
      <c r="CE604">
        <v>0</v>
      </c>
      <c r="CJ604" t="s">
        <v>132</v>
      </c>
      <c r="CK604" t="s">
        <v>132</v>
      </c>
      <c r="CP604">
        <v>5228</v>
      </c>
      <c r="CQ604">
        <v>0</v>
      </c>
      <c r="CR604">
        <v>0</v>
      </c>
      <c r="CS604">
        <v>0</v>
      </c>
      <c r="CT604">
        <v>0</v>
      </c>
    </row>
    <row r="605" spans="1:98" ht="15" customHeight="1" x14ac:dyDescent="0.2">
      <c r="A605" t="s">
        <v>25622</v>
      </c>
      <c r="B605" s="1" t="s">
        <v>99</v>
      </c>
      <c r="C605">
        <v>200</v>
      </c>
      <c r="G605" t="s">
        <v>3133</v>
      </c>
      <c r="H605" t="s">
        <v>393</v>
      </c>
      <c r="I605" t="s">
        <v>809</v>
      </c>
      <c r="K605" t="s">
        <v>25623</v>
      </c>
      <c r="L605" t="s">
        <v>25624</v>
      </c>
      <c r="N605" t="s">
        <v>601</v>
      </c>
      <c r="O605" t="s">
        <v>602</v>
      </c>
      <c r="P605">
        <v>6</v>
      </c>
      <c r="Q605" t="s">
        <v>3344</v>
      </c>
      <c r="S605" t="s">
        <v>5771</v>
      </c>
      <c r="T605">
        <v>1</v>
      </c>
      <c r="U605">
        <v>2</v>
      </c>
      <c r="V605">
        <v>2</v>
      </c>
      <c r="AA605" t="s">
        <v>7442</v>
      </c>
      <c r="AD605" t="s">
        <v>24070</v>
      </c>
      <c r="AF605" t="s">
        <v>25625</v>
      </c>
      <c r="AH605" t="s">
        <v>114</v>
      </c>
      <c r="AI605" t="s">
        <v>114</v>
      </c>
      <c r="AO605" t="s">
        <v>25626</v>
      </c>
      <c r="AQ605">
        <v>1</v>
      </c>
      <c r="AR605">
        <v>1</v>
      </c>
      <c r="AS605" t="s">
        <v>1708</v>
      </c>
      <c r="AT605" t="s">
        <v>25627</v>
      </c>
      <c r="AU605" t="s">
        <v>25628</v>
      </c>
      <c r="AW605" t="s">
        <v>25629</v>
      </c>
      <c r="AX605" t="s">
        <v>25630</v>
      </c>
      <c r="AY605" t="s">
        <v>25558</v>
      </c>
      <c r="AZ605" t="s">
        <v>25631</v>
      </c>
      <c r="BA605" t="s">
        <v>25632</v>
      </c>
      <c r="BB605" t="s">
        <v>25633</v>
      </c>
      <c r="BC605" t="s">
        <v>25562</v>
      </c>
      <c r="BD605" t="s">
        <v>24172</v>
      </c>
      <c r="BE605">
        <v>0</v>
      </c>
      <c r="BF605" t="s">
        <v>25634</v>
      </c>
      <c r="BG605" t="s">
        <v>25635</v>
      </c>
      <c r="BH605" t="s">
        <v>25636</v>
      </c>
      <c r="BI605" t="s">
        <v>132</v>
      </c>
      <c r="BK605" t="s">
        <v>132</v>
      </c>
      <c r="BS605">
        <v>0</v>
      </c>
      <c r="BT605">
        <v>0</v>
      </c>
      <c r="BU605">
        <v>0</v>
      </c>
      <c r="BV605">
        <v>0</v>
      </c>
      <c r="BW605">
        <v>1</v>
      </c>
      <c r="BX605">
        <v>0</v>
      </c>
      <c r="BY605">
        <v>1</v>
      </c>
      <c r="CD605" t="s">
        <v>131</v>
      </c>
      <c r="CE605">
        <v>0</v>
      </c>
      <c r="CJ605" t="s">
        <v>132</v>
      </c>
      <c r="CK605" t="s">
        <v>132</v>
      </c>
      <c r="CP605">
        <v>5229</v>
      </c>
      <c r="CQ605">
        <v>0</v>
      </c>
      <c r="CR605">
        <v>0</v>
      </c>
      <c r="CS605">
        <v>0</v>
      </c>
      <c r="CT605">
        <v>0</v>
      </c>
    </row>
    <row r="606" spans="1:98" ht="15" customHeight="1" x14ac:dyDescent="0.2">
      <c r="A606" t="s">
        <v>13918</v>
      </c>
      <c r="B606" s="1" t="s">
        <v>1918</v>
      </c>
      <c r="C606">
        <v>12800</v>
      </c>
      <c r="D606" t="s">
        <v>3883</v>
      </c>
      <c r="E606" t="s">
        <v>13919</v>
      </c>
      <c r="G606" t="s">
        <v>1053</v>
      </c>
      <c r="H606" t="s">
        <v>102</v>
      </c>
      <c r="I606" t="s">
        <v>1555</v>
      </c>
      <c r="J606" t="s">
        <v>3885</v>
      </c>
      <c r="K606">
        <v>0</v>
      </c>
      <c r="L606" t="s">
        <v>1557</v>
      </c>
      <c r="M606" t="s">
        <v>13920</v>
      </c>
      <c r="N606" t="s">
        <v>13921</v>
      </c>
      <c r="O606" t="s">
        <v>13922</v>
      </c>
      <c r="P606">
        <v>97</v>
      </c>
      <c r="Q606" t="s">
        <v>2765</v>
      </c>
      <c r="S606" t="s">
        <v>13923</v>
      </c>
      <c r="T606">
        <v>7</v>
      </c>
      <c r="U606">
        <v>3</v>
      </c>
      <c r="V606">
        <v>12</v>
      </c>
      <c r="X606" t="s">
        <v>13924</v>
      </c>
      <c r="Y606" t="s">
        <v>3892</v>
      </c>
      <c r="Z606" t="s">
        <v>3893</v>
      </c>
      <c r="AD606" t="s">
        <v>496</v>
      </c>
      <c r="AF606" t="s">
        <v>13925</v>
      </c>
      <c r="AH606" t="s">
        <v>114</v>
      </c>
      <c r="AI606" t="s">
        <v>114</v>
      </c>
      <c r="AJ606" t="s">
        <v>13926</v>
      </c>
      <c r="AK606" t="s">
        <v>13927</v>
      </c>
      <c r="AM606" t="s">
        <v>13928</v>
      </c>
      <c r="AN606" t="s">
        <v>12404</v>
      </c>
      <c r="AO606" t="s">
        <v>13929</v>
      </c>
      <c r="AQ606">
        <v>8</v>
      </c>
      <c r="AR606">
        <v>13</v>
      </c>
      <c r="AS606">
        <v>24</v>
      </c>
      <c r="AT606" t="s">
        <v>13930</v>
      </c>
      <c r="AU606" t="s">
        <v>13931</v>
      </c>
      <c r="AW606" t="s">
        <v>13932</v>
      </c>
      <c r="AX606" t="s">
        <v>13933</v>
      </c>
      <c r="AY606" t="s">
        <v>298</v>
      </c>
      <c r="AZ606" t="s">
        <v>670</v>
      </c>
      <c r="BA606" t="s">
        <v>13934</v>
      </c>
      <c r="BB606" t="s">
        <v>13935</v>
      </c>
      <c r="BD606" t="s">
        <v>13936</v>
      </c>
      <c r="BE606">
        <v>1</v>
      </c>
      <c r="BG606" t="s">
        <v>13937</v>
      </c>
      <c r="BH606" t="s">
        <v>13938</v>
      </c>
      <c r="BS606">
        <v>0</v>
      </c>
      <c r="BT606">
        <v>0</v>
      </c>
      <c r="BU606">
        <v>0</v>
      </c>
      <c r="BV606">
        <v>0</v>
      </c>
      <c r="BW606">
        <v>0</v>
      </c>
      <c r="BX606">
        <v>0</v>
      </c>
      <c r="BY606">
        <v>1</v>
      </c>
      <c r="CD606" t="s">
        <v>131</v>
      </c>
      <c r="CE606">
        <v>0</v>
      </c>
      <c r="CJ606" t="s">
        <v>132</v>
      </c>
      <c r="CP606">
        <v>1810</v>
      </c>
      <c r="CQ606">
        <v>0</v>
      </c>
      <c r="CR606">
        <v>0</v>
      </c>
      <c r="CS606">
        <v>0</v>
      </c>
      <c r="CT606">
        <v>0</v>
      </c>
    </row>
    <row r="607" spans="1:98" ht="15" customHeight="1" x14ac:dyDescent="0.2">
      <c r="A607" t="s">
        <v>25637</v>
      </c>
      <c r="B607" s="1" t="s">
        <v>365</v>
      </c>
      <c r="C607">
        <v>1200</v>
      </c>
      <c r="G607" t="s">
        <v>1053</v>
      </c>
      <c r="H607" t="s">
        <v>102</v>
      </c>
      <c r="I607" t="s">
        <v>2390</v>
      </c>
      <c r="J607" t="s">
        <v>138</v>
      </c>
      <c r="K607">
        <v>7</v>
      </c>
      <c r="L607" t="s">
        <v>10229</v>
      </c>
      <c r="N607" t="s">
        <v>1098</v>
      </c>
      <c r="O607" t="s">
        <v>11338</v>
      </c>
      <c r="P607">
        <v>41</v>
      </c>
      <c r="Q607" t="s">
        <v>25638</v>
      </c>
      <c r="S607" t="s">
        <v>17280</v>
      </c>
      <c r="T607">
        <v>5</v>
      </c>
      <c r="U607">
        <v>9</v>
      </c>
      <c r="V607">
        <v>8</v>
      </c>
      <c r="Y607" t="s">
        <v>2395</v>
      </c>
      <c r="AD607" t="s">
        <v>4861</v>
      </c>
      <c r="AE607" t="s">
        <v>25639</v>
      </c>
      <c r="AF607" t="s">
        <v>25640</v>
      </c>
      <c r="AH607" t="s">
        <v>114</v>
      </c>
      <c r="AI607" t="s">
        <v>114</v>
      </c>
      <c r="AJ607" t="s">
        <v>25641</v>
      </c>
      <c r="AK607" t="s">
        <v>25642</v>
      </c>
      <c r="AO607" t="s">
        <v>25643</v>
      </c>
      <c r="AQ607">
        <v>4</v>
      </c>
      <c r="AR607">
        <v>4</v>
      </c>
      <c r="AS607">
        <v>17</v>
      </c>
      <c r="AT607" t="s">
        <v>25644</v>
      </c>
      <c r="AU607" t="s">
        <v>25645</v>
      </c>
      <c r="AV607" t="s">
        <v>25646</v>
      </c>
      <c r="AW607" t="s">
        <v>3527</v>
      </c>
      <c r="AX607" t="s">
        <v>25647</v>
      </c>
      <c r="AY607" t="s">
        <v>25648</v>
      </c>
      <c r="AZ607" t="s">
        <v>670</v>
      </c>
      <c r="BA607" t="s">
        <v>25649</v>
      </c>
      <c r="BB607" t="s">
        <v>25650</v>
      </c>
      <c r="BD607" t="s">
        <v>24172</v>
      </c>
      <c r="BE607">
        <v>0</v>
      </c>
      <c r="BF607" t="s">
        <v>25651</v>
      </c>
      <c r="BG607" t="s">
        <v>25652</v>
      </c>
      <c r="BH607" t="s">
        <v>25653</v>
      </c>
      <c r="BI607" t="s">
        <v>132</v>
      </c>
      <c r="BK607" t="s">
        <v>132</v>
      </c>
      <c r="BS607">
        <v>0</v>
      </c>
      <c r="BT607">
        <v>0</v>
      </c>
      <c r="BU607">
        <v>0</v>
      </c>
      <c r="BV607">
        <v>0</v>
      </c>
      <c r="BW607">
        <v>0</v>
      </c>
      <c r="BX607">
        <v>1</v>
      </c>
      <c r="BY607">
        <v>1</v>
      </c>
      <c r="CD607" t="s">
        <v>131</v>
      </c>
      <c r="CE607">
        <v>0</v>
      </c>
      <c r="CF607" t="s">
        <v>132</v>
      </c>
      <c r="CJ607" t="s">
        <v>132</v>
      </c>
      <c r="CK607" t="s">
        <v>132</v>
      </c>
      <c r="CP607">
        <v>5230</v>
      </c>
      <c r="CQ607">
        <v>0</v>
      </c>
      <c r="CR607">
        <v>0</v>
      </c>
      <c r="CS607">
        <v>0</v>
      </c>
      <c r="CT607">
        <v>0</v>
      </c>
    </row>
    <row r="608" spans="1:98" ht="15" customHeight="1" x14ac:dyDescent="0.2">
      <c r="A608" t="s">
        <v>16545</v>
      </c>
      <c r="B608" s="1" t="s">
        <v>1918</v>
      </c>
      <c r="C608">
        <v>19200</v>
      </c>
      <c r="G608" t="s">
        <v>240</v>
      </c>
      <c r="H608" t="s">
        <v>136</v>
      </c>
      <c r="I608" t="s">
        <v>241</v>
      </c>
      <c r="K608">
        <v>1</v>
      </c>
      <c r="L608" t="s">
        <v>3371</v>
      </c>
      <c r="N608" t="s">
        <v>7727</v>
      </c>
      <c r="O608" t="s">
        <v>16546</v>
      </c>
      <c r="P608">
        <v>122</v>
      </c>
      <c r="Q608" t="s">
        <v>16547</v>
      </c>
      <c r="S608" t="s">
        <v>9577</v>
      </c>
      <c r="T608">
        <v>5</v>
      </c>
      <c r="U608">
        <v>6</v>
      </c>
      <c r="V608">
        <v>5</v>
      </c>
      <c r="Y608" t="s">
        <v>3376</v>
      </c>
      <c r="Z608" t="s">
        <v>3377</v>
      </c>
      <c r="AD608" t="s">
        <v>249</v>
      </c>
      <c r="AF608" t="s">
        <v>16548</v>
      </c>
      <c r="AH608" t="s">
        <v>147</v>
      </c>
      <c r="AI608" t="s">
        <v>147</v>
      </c>
      <c r="AO608" t="s">
        <v>16549</v>
      </c>
      <c r="AQ608">
        <v>15</v>
      </c>
      <c r="AR608">
        <v>24</v>
      </c>
      <c r="AS608">
        <v>35</v>
      </c>
      <c r="AT608" t="s">
        <v>16550</v>
      </c>
      <c r="AY608" t="s">
        <v>298</v>
      </c>
      <c r="AZ608" t="s">
        <v>1240</v>
      </c>
      <c r="BA608" t="s">
        <v>255</v>
      </c>
      <c r="BB608" t="s">
        <v>16551</v>
      </c>
      <c r="BC608" t="s">
        <v>3382</v>
      </c>
      <c r="BD608" t="s">
        <v>14619</v>
      </c>
      <c r="BE608">
        <v>0</v>
      </c>
      <c r="BF608" t="s">
        <v>16552</v>
      </c>
      <c r="BG608" t="s">
        <v>16553</v>
      </c>
      <c r="BH608" t="s">
        <v>16554</v>
      </c>
      <c r="BI608" t="s">
        <v>132</v>
      </c>
      <c r="BS608">
        <v>0</v>
      </c>
      <c r="BT608">
        <v>0</v>
      </c>
      <c r="BU608">
        <v>0</v>
      </c>
      <c r="BV608">
        <v>0</v>
      </c>
      <c r="BW608">
        <v>0</v>
      </c>
      <c r="BX608">
        <v>0</v>
      </c>
      <c r="BY608">
        <v>1</v>
      </c>
      <c r="CD608" t="s">
        <v>131</v>
      </c>
      <c r="CE608">
        <v>0</v>
      </c>
      <c r="CF608" t="s">
        <v>132</v>
      </c>
      <c r="CJ608" t="s">
        <v>132</v>
      </c>
      <c r="CK608" t="s">
        <v>132</v>
      </c>
      <c r="CP608">
        <v>2085</v>
      </c>
      <c r="CQ608">
        <v>0</v>
      </c>
      <c r="CR608">
        <v>0</v>
      </c>
      <c r="CS608">
        <v>0</v>
      </c>
      <c r="CT608">
        <v>0</v>
      </c>
    </row>
    <row r="609" spans="1:98" ht="15" customHeight="1" x14ac:dyDescent="0.2">
      <c r="A609" t="s">
        <v>19669</v>
      </c>
      <c r="B609" s="1" t="s">
        <v>239</v>
      </c>
      <c r="C609">
        <v>800</v>
      </c>
      <c r="G609" t="s">
        <v>135</v>
      </c>
      <c r="H609" t="s">
        <v>102</v>
      </c>
      <c r="I609" t="s">
        <v>809</v>
      </c>
      <c r="J609" t="s">
        <v>138</v>
      </c>
      <c r="K609">
        <v>1</v>
      </c>
      <c r="L609" t="s">
        <v>4786</v>
      </c>
      <c r="N609" t="s">
        <v>982</v>
      </c>
      <c r="O609" t="s">
        <v>983</v>
      </c>
      <c r="P609">
        <v>18</v>
      </c>
      <c r="Q609" t="s">
        <v>1192</v>
      </c>
      <c r="S609" t="s">
        <v>4787</v>
      </c>
      <c r="T609">
        <v>4</v>
      </c>
      <c r="U609">
        <v>4</v>
      </c>
      <c r="V609">
        <v>4</v>
      </c>
      <c r="AC609" t="s">
        <v>1080</v>
      </c>
      <c r="AD609" t="s">
        <v>4788</v>
      </c>
      <c r="AF609" t="s">
        <v>19670</v>
      </c>
      <c r="AH609" t="s">
        <v>114</v>
      </c>
      <c r="AI609" t="s">
        <v>114</v>
      </c>
      <c r="AJ609" t="s">
        <v>4791</v>
      </c>
      <c r="AO609" t="s">
        <v>4792</v>
      </c>
      <c r="AQ609">
        <v>2</v>
      </c>
      <c r="AR609">
        <v>4</v>
      </c>
      <c r="AS609">
        <v>15</v>
      </c>
      <c r="AT609" t="s">
        <v>19671</v>
      </c>
      <c r="AU609" t="s">
        <v>4794</v>
      </c>
      <c r="AW609" t="s">
        <v>4795</v>
      </c>
      <c r="AY609" t="s">
        <v>4796</v>
      </c>
      <c r="AZ609" t="s">
        <v>19672</v>
      </c>
      <c r="BA609" t="s">
        <v>5035</v>
      </c>
      <c r="BB609" t="s">
        <v>19673</v>
      </c>
      <c r="BC609" t="s">
        <v>19665</v>
      </c>
      <c r="BD609" t="s">
        <v>19593</v>
      </c>
      <c r="BE609">
        <v>0</v>
      </c>
      <c r="BF609" t="s">
        <v>19674</v>
      </c>
      <c r="BG609" t="s">
        <v>19667</v>
      </c>
      <c r="BH609" t="s">
        <v>19675</v>
      </c>
      <c r="BS609">
        <v>0</v>
      </c>
      <c r="BT609">
        <v>0</v>
      </c>
      <c r="BU609">
        <v>0</v>
      </c>
      <c r="BV609">
        <v>0</v>
      </c>
      <c r="BW609">
        <v>0</v>
      </c>
      <c r="BX609">
        <v>1</v>
      </c>
      <c r="BY609">
        <v>1</v>
      </c>
      <c r="CD609" t="s">
        <v>131</v>
      </c>
      <c r="CE609">
        <v>0</v>
      </c>
      <c r="CJ609" t="s">
        <v>132</v>
      </c>
      <c r="CP609">
        <v>2877</v>
      </c>
      <c r="CQ609">
        <v>0</v>
      </c>
      <c r="CR609">
        <v>0</v>
      </c>
      <c r="CS609">
        <v>0</v>
      </c>
      <c r="CT609">
        <v>0</v>
      </c>
    </row>
    <row r="610" spans="1:98" ht="15" customHeight="1" x14ac:dyDescent="0.2">
      <c r="A610" t="s">
        <v>16201</v>
      </c>
      <c r="B610" s="1" t="s">
        <v>2839</v>
      </c>
      <c r="C610">
        <v>100</v>
      </c>
      <c r="G610" t="s">
        <v>240</v>
      </c>
      <c r="H610" t="s">
        <v>1308</v>
      </c>
      <c r="I610" t="s">
        <v>332</v>
      </c>
      <c r="K610">
        <v>2</v>
      </c>
      <c r="L610" t="s">
        <v>333</v>
      </c>
      <c r="N610" t="s">
        <v>2840</v>
      </c>
      <c r="O610" t="s">
        <v>2841</v>
      </c>
      <c r="P610">
        <v>5</v>
      </c>
      <c r="Q610" t="s">
        <v>833</v>
      </c>
      <c r="S610" t="s">
        <v>10765</v>
      </c>
      <c r="T610">
        <v>3</v>
      </c>
      <c r="U610">
        <v>4</v>
      </c>
      <c r="V610">
        <v>1</v>
      </c>
      <c r="AD610" t="s">
        <v>376</v>
      </c>
      <c r="AF610" t="s">
        <v>16202</v>
      </c>
      <c r="AH610" t="s">
        <v>1316</v>
      </c>
      <c r="AI610" t="s">
        <v>318</v>
      </c>
      <c r="AO610" t="s">
        <v>16203</v>
      </c>
      <c r="AQ610">
        <v>0</v>
      </c>
      <c r="AR610">
        <v>0</v>
      </c>
      <c r="AS610" t="s">
        <v>13854</v>
      </c>
      <c r="AT610" t="s">
        <v>1709</v>
      </c>
      <c r="AU610" t="s">
        <v>16204</v>
      </c>
      <c r="AV610" t="s">
        <v>1711</v>
      </c>
      <c r="AY610" t="s">
        <v>298</v>
      </c>
      <c r="AZ610" t="s">
        <v>16205</v>
      </c>
      <c r="BA610" t="s">
        <v>255</v>
      </c>
      <c r="BB610" t="s">
        <v>16197</v>
      </c>
      <c r="BC610" t="s">
        <v>2836</v>
      </c>
      <c r="BD610" t="s">
        <v>14619</v>
      </c>
      <c r="BE610">
        <v>0</v>
      </c>
      <c r="BG610" t="s">
        <v>16206</v>
      </c>
      <c r="BH610" t="s">
        <v>16207</v>
      </c>
      <c r="BL610" t="s">
        <v>132</v>
      </c>
      <c r="BM610" t="s">
        <v>132</v>
      </c>
      <c r="BN610" t="s">
        <v>132</v>
      </c>
      <c r="BS610">
        <v>0</v>
      </c>
      <c r="BT610">
        <v>0</v>
      </c>
      <c r="BU610">
        <v>0</v>
      </c>
      <c r="BV610">
        <v>0</v>
      </c>
      <c r="BW610">
        <v>0</v>
      </c>
      <c r="BX610">
        <v>0</v>
      </c>
      <c r="BY610">
        <v>1</v>
      </c>
      <c r="CB610" t="s">
        <v>132</v>
      </c>
      <c r="CD610" t="s">
        <v>131</v>
      </c>
      <c r="CE610">
        <v>0</v>
      </c>
      <c r="CJ610" t="s">
        <v>132</v>
      </c>
      <c r="CP610">
        <v>2059</v>
      </c>
      <c r="CQ610">
        <v>0</v>
      </c>
      <c r="CR610">
        <v>0</v>
      </c>
      <c r="CS610">
        <v>0</v>
      </c>
      <c r="CT610">
        <v>0</v>
      </c>
    </row>
    <row r="611" spans="1:98" ht="15" customHeight="1" x14ac:dyDescent="0.2">
      <c r="A611" t="s">
        <v>25654</v>
      </c>
      <c r="B611" s="1" t="s">
        <v>365</v>
      </c>
      <c r="C611">
        <v>1200</v>
      </c>
      <c r="G611" t="s">
        <v>240</v>
      </c>
      <c r="H611" t="s">
        <v>193</v>
      </c>
      <c r="I611" t="s">
        <v>654</v>
      </c>
      <c r="J611" t="s">
        <v>25655</v>
      </c>
      <c r="K611">
        <v>-5</v>
      </c>
      <c r="L611" t="s">
        <v>25656</v>
      </c>
      <c r="N611" t="s">
        <v>5462</v>
      </c>
      <c r="O611" t="s">
        <v>5463</v>
      </c>
      <c r="P611">
        <v>47</v>
      </c>
      <c r="Q611" t="s">
        <v>5501</v>
      </c>
      <c r="S611" t="s">
        <v>25657</v>
      </c>
      <c r="T611">
        <v>6</v>
      </c>
      <c r="U611">
        <v>3</v>
      </c>
      <c r="V611">
        <v>-4</v>
      </c>
      <c r="Z611" t="s">
        <v>19729</v>
      </c>
      <c r="AC611" t="s">
        <v>3438</v>
      </c>
      <c r="AD611" t="s">
        <v>3697</v>
      </c>
      <c r="AF611" t="s">
        <v>25658</v>
      </c>
      <c r="AH611" t="s">
        <v>202</v>
      </c>
      <c r="AI611" t="s">
        <v>114</v>
      </c>
      <c r="AJ611" t="s">
        <v>25659</v>
      </c>
      <c r="AO611" t="s">
        <v>25660</v>
      </c>
      <c r="AQ611">
        <v>3</v>
      </c>
      <c r="AR611">
        <v>8</v>
      </c>
      <c r="AS611">
        <v>13</v>
      </c>
      <c r="AU611" t="s">
        <v>6756</v>
      </c>
      <c r="AX611" t="s">
        <v>25661</v>
      </c>
      <c r="AY611" t="s">
        <v>3406</v>
      </c>
      <c r="AZ611" t="s">
        <v>670</v>
      </c>
      <c r="BA611" t="s">
        <v>255</v>
      </c>
      <c r="BB611" t="s">
        <v>25662</v>
      </c>
      <c r="BD611" t="s">
        <v>24172</v>
      </c>
      <c r="BE611">
        <v>0</v>
      </c>
      <c r="BF611" t="s">
        <v>25663</v>
      </c>
      <c r="BG611" t="s">
        <v>25664</v>
      </c>
      <c r="BH611" t="s">
        <v>25665</v>
      </c>
      <c r="BI611" t="s">
        <v>132</v>
      </c>
      <c r="BK611" t="s">
        <v>132</v>
      </c>
      <c r="BS611">
        <v>0</v>
      </c>
      <c r="BT611">
        <v>0</v>
      </c>
      <c r="BU611">
        <v>0</v>
      </c>
      <c r="BV611">
        <v>0</v>
      </c>
      <c r="BW611">
        <v>0</v>
      </c>
      <c r="BX611">
        <v>1</v>
      </c>
      <c r="BY611">
        <v>1</v>
      </c>
      <c r="CD611" t="s">
        <v>131</v>
      </c>
      <c r="CE611">
        <v>0</v>
      </c>
      <c r="CF611" t="s">
        <v>132</v>
      </c>
      <c r="CJ611" t="s">
        <v>132</v>
      </c>
      <c r="CK611" t="s">
        <v>132</v>
      </c>
      <c r="CP611">
        <v>5231</v>
      </c>
      <c r="CQ611">
        <v>0</v>
      </c>
      <c r="CR611">
        <v>0</v>
      </c>
      <c r="CS611">
        <v>0</v>
      </c>
      <c r="CT611">
        <v>0</v>
      </c>
    </row>
    <row r="612" spans="1:98" ht="15" customHeight="1" x14ac:dyDescent="0.2">
      <c r="A612" t="s">
        <v>10404</v>
      </c>
      <c r="B612" s="1" t="s">
        <v>239</v>
      </c>
      <c r="C612">
        <v>800</v>
      </c>
      <c r="G612" t="s">
        <v>1053</v>
      </c>
      <c r="H612" t="s">
        <v>193</v>
      </c>
      <c r="I612" t="s">
        <v>701</v>
      </c>
      <c r="J612" t="s">
        <v>10405</v>
      </c>
      <c r="K612">
        <v>4</v>
      </c>
      <c r="L612" t="s">
        <v>2874</v>
      </c>
      <c r="N612" t="s">
        <v>3512</v>
      </c>
      <c r="O612" t="s">
        <v>10406</v>
      </c>
      <c r="P612">
        <v>30</v>
      </c>
      <c r="Q612" t="s">
        <v>351</v>
      </c>
      <c r="S612" t="s">
        <v>313</v>
      </c>
      <c r="T612">
        <v>7</v>
      </c>
      <c r="U612">
        <v>5</v>
      </c>
      <c r="V612">
        <v>3</v>
      </c>
      <c r="AD612" t="s">
        <v>10106</v>
      </c>
      <c r="AF612" t="s">
        <v>10407</v>
      </c>
      <c r="AG612" t="s">
        <v>10408</v>
      </c>
      <c r="AH612" t="s">
        <v>202</v>
      </c>
      <c r="AI612" t="s">
        <v>202</v>
      </c>
      <c r="AO612" t="s">
        <v>10409</v>
      </c>
      <c r="AQ612">
        <v>3</v>
      </c>
      <c r="AR612" t="s">
        <v>4847</v>
      </c>
      <c r="AS612">
        <v>22</v>
      </c>
      <c r="AT612" t="s">
        <v>10410</v>
      </c>
      <c r="AU612" t="s">
        <v>10411</v>
      </c>
      <c r="AV612" t="s">
        <v>10412</v>
      </c>
      <c r="AW612" t="s">
        <v>3204</v>
      </c>
      <c r="AX612" t="s">
        <v>915</v>
      </c>
      <c r="AY612" t="s">
        <v>10413</v>
      </c>
      <c r="AZ612" t="s">
        <v>4458</v>
      </c>
      <c r="BA612" t="s">
        <v>10414</v>
      </c>
      <c r="BB612" t="s">
        <v>10415</v>
      </c>
      <c r="BC612" t="s">
        <v>10416</v>
      </c>
      <c r="BD612" t="s">
        <v>7316</v>
      </c>
      <c r="BE612">
        <v>0</v>
      </c>
      <c r="BG612" t="s">
        <v>10417</v>
      </c>
      <c r="BH612" t="s">
        <v>10418</v>
      </c>
      <c r="BS612">
        <v>0</v>
      </c>
      <c r="BT612">
        <v>0</v>
      </c>
      <c r="BU612">
        <v>0</v>
      </c>
      <c r="BV612">
        <v>0</v>
      </c>
      <c r="BW612">
        <v>0</v>
      </c>
      <c r="BX612">
        <v>1</v>
      </c>
      <c r="BY612">
        <v>1</v>
      </c>
      <c r="CD612" t="s">
        <v>131</v>
      </c>
      <c r="CE612">
        <v>0</v>
      </c>
      <c r="CJ612" t="s">
        <v>132</v>
      </c>
      <c r="CO612" t="str">
        <f>HYPERLINK("http://www.d20pfsrd.com/bestiary/monster-listings/humanoids/giants/merrow-freshwater","Merrow, Freshwater")</f>
        <v>Merrow, Freshwater</v>
      </c>
      <c r="CP612">
        <v>1293</v>
      </c>
      <c r="CQ612">
        <v>0</v>
      </c>
      <c r="CR612">
        <v>0</v>
      </c>
      <c r="CS612">
        <v>0</v>
      </c>
      <c r="CT612">
        <v>0</v>
      </c>
    </row>
    <row r="613" spans="1:98" ht="15" customHeight="1" x14ac:dyDescent="0.2">
      <c r="A613" t="s">
        <v>30473</v>
      </c>
      <c r="B613" s="1" t="s">
        <v>633</v>
      </c>
      <c r="C613">
        <v>4800</v>
      </c>
      <c r="G613" t="s">
        <v>575</v>
      </c>
      <c r="H613" t="s">
        <v>102</v>
      </c>
      <c r="I613" t="s">
        <v>1555</v>
      </c>
      <c r="J613" t="s">
        <v>4890</v>
      </c>
      <c r="K613">
        <v>7</v>
      </c>
      <c r="L613" t="s">
        <v>3114</v>
      </c>
      <c r="M613" t="s">
        <v>30474</v>
      </c>
      <c r="N613" t="s">
        <v>6576</v>
      </c>
      <c r="O613" t="s">
        <v>30475</v>
      </c>
      <c r="P613">
        <v>60</v>
      </c>
      <c r="Q613" t="s">
        <v>4246</v>
      </c>
      <c r="R613" t="s">
        <v>30476</v>
      </c>
      <c r="S613" t="s">
        <v>14302</v>
      </c>
      <c r="T613">
        <v>5</v>
      </c>
      <c r="U613">
        <v>5</v>
      </c>
      <c r="V613">
        <v>9</v>
      </c>
      <c r="Z613" t="s">
        <v>30477</v>
      </c>
      <c r="AD613" t="s">
        <v>5979</v>
      </c>
      <c r="AF613" t="s">
        <v>30478</v>
      </c>
      <c r="AH613" t="s">
        <v>114</v>
      </c>
      <c r="AI613" t="s">
        <v>114</v>
      </c>
      <c r="AJ613" t="s">
        <v>30479</v>
      </c>
      <c r="AO613" t="s">
        <v>30480</v>
      </c>
      <c r="AQ613">
        <v>6</v>
      </c>
      <c r="AR613">
        <v>6</v>
      </c>
      <c r="AS613">
        <v>21</v>
      </c>
      <c r="AT613" t="s">
        <v>5406</v>
      </c>
      <c r="AU613" t="s">
        <v>30481</v>
      </c>
      <c r="AW613" t="s">
        <v>3648</v>
      </c>
      <c r="AY613" t="s">
        <v>298</v>
      </c>
      <c r="AZ613" t="s">
        <v>1773</v>
      </c>
      <c r="BA613" t="s">
        <v>255</v>
      </c>
      <c r="BB613" t="s">
        <v>30482</v>
      </c>
      <c r="BD613" t="s">
        <v>30472</v>
      </c>
      <c r="BE613">
        <v>0</v>
      </c>
      <c r="BF613" t="s">
        <v>30483</v>
      </c>
      <c r="BG613" t="s">
        <v>30484</v>
      </c>
      <c r="BH613" t="s">
        <v>30485</v>
      </c>
      <c r="BI613" t="s">
        <v>132</v>
      </c>
      <c r="BS613">
        <v>0</v>
      </c>
      <c r="BT613">
        <v>0</v>
      </c>
      <c r="BU613">
        <v>1</v>
      </c>
      <c r="BV613">
        <v>0</v>
      </c>
      <c r="BW613">
        <v>0</v>
      </c>
      <c r="BX613">
        <v>0</v>
      </c>
      <c r="BY613">
        <v>0</v>
      </c>
      <c r="CD613" t="s">
        <v>132</v>
      </c>
      <c r="CE613">
        <v>0</v>
      </c>
      <c r="CF613" t="s">
        <v>132</v>
      </c>
      <c r="CJ613" t="s">
        <v>132</v>
      </c>
      <c r="CK613" t="s">
        <v>132</v>
      </c>
      <c r="CP613">
        <v>6407</v>
      </c>
      <c r="CQ613">
        <v>0</v>
      </c>
      <c r="CR613">
        <v>0</v>
      </c>
      <c r="CS613">
        <v>0</v>
      </c>
      <c r="CT613">
        <v>0</v>
      </c>
    </row>
    <row r="614" spans="1:98" ht="15" customHeight="1" x14ac:dyDescent="0.2">
      <c r="A614" t="s">
        <v>2996</v>
      </c>
      <c r="B614" s="1" t="s">
        <v>1205</v>
      </c>
      <c r="C614">
        <v>25600</v>
      </c>
      <c r="G614" t="s">
        <v>240</v>
      </c>
      <c r="H614" t="s">
        <v>136</v>
      </c>
      <c r="I614" t="s">
        <v>137</v>
      </c>
      <c r="K614">
        <v>5</v>
      </c>
      <c r="L614" t="s">
        <v>2997</v>
      </c>
      <c r="N614" t="s">
        <v>2998</v>
      </c>
      <c r="O614" t="s">
        <v>2999</v>
      </c>
      <c r="P614">
        <v>184</v>
      </c>
      <c r="Q614" t="s">
        <v>3000</v>
      </c>
      <c r="S614" t="s">
        <v>3001</v>
      </c>
      <c r="T614">
        <v>12</v>
      </c>
      <c r="U614">
        <v>8</v>
      </c>
      <c r="V614">
        <v>11</v>
      </c>
      <c r="Z614" t="s">
        <v>3002</v>
      </c>
      <c r="AA614" t="s">
        <v>3003</v>
      </c>
      <c r="AC614" t="s">
        <v>3004</v>
      </c>
      <c r="AD614" t="s">
        <v>707</v>
      </c>
      <c r="AF614" t="s">
        <v>3005</v>
      </c>
      <c r="AH614" t="s">
        <v>147</v>
      </c>
      <c r="AI614" t="s">
        <v>3006</v>
      </c>
      <c r="AJ614" t="s">
        <v>3007</v>
      </c>
      <c r="AO614" t="s">
        <v>3008</v>
      </c>
      <c r="AQ614">
        <v>12</v>
      </c>
      <c r="AR614" t="s">
        <v>1259</v>
      </c>
      <c r="AS614">
        <v>35</v>
      </c>
      <c r="AT614" t="s">
        <v>3009</v>
      </c>
      <c r="AU614" t="s">
        <v>3010</v>
      </c>
      <c r="AV614" t="s">
        <v>3011</v>
      </c>
      <c r="AY614" t="s">
        <v>3012</v>
      </c>
      <c r="AZ614" t="s">
        <v>670</v>
      </c>
      <c r="BA614" t="s">
        <v>426</v>
      </c>
      <c r="BB614" t="s">
        <v>3013</v>
      </c>
      <c r="BD614" t="s">
        <v>128</v>
      </c>
      <c r="BE614">
        <v>0</v>
      </c>
      <c r="BF614" t="s">
        <v>3014</v>
      </c>
      <c r="BG614" t="s">
        <v>3015</v>
      </c>
      <c r="BH614" t="s">
        <v>3016</v>
      </c>
      <c r="BS614">
        <v>0</v>
      </c>
      <c r="BT614">
        <v>0</v>
      </c>
      <c r="BU614">
        <v>0</v>
      </c>
      <c r="BV614">
        <v>0</v>
      </c>
      <c r="BW614">
        <v>0</v>
      </c>
      <c r="BX614">
        <v>1</v>
      </c>
      <c r="BY614">
        <v>1</v>
      </c>
      <c r="CD614" t="s">
        <v>131</v>
      </c>
      <c r="CE614">
        <v>0</v>
      </c>
      <c r="CJ614" t="s">
        <v>132</v>
      </c>
      <c r="CO614" t="str">
        <f>HYPERLINK("http://www.d20pfsrd.com/bestiary/monster-listings/aberrations/froghemoth","Froghemoth")</f>
        <v>Froghemoth</v>
      </c>
      <c r="CP614">
        <v>195</v>
      </c>
      <c r="CQ614">
        <v>0</v>
      </c>
      <c r="CR614">
        <v>0</v>
      </c>
      <c r="CS614">
        <v>0</v>
      </c>
      <c r="CT614">
        <v>0</v>
      </c>
    </row>
    <row r="615" spans="1:98" ht="15" customHeight="1" x14ac:dyDescent="0.2">
      <c r="A615" t="s">
        <v>9034</v>
      </c>
      <c r="B615" s="1" t="s">
        <v>134</v>
      </c>
      <c r="C615">
        <v>3200</v>
      </c>
      <c r="G615" t="s">
        <v>575</v>
      </c>
      <c r="H615" t="s">
        <v>193</v>
      </c>
      <c r="I615" t="s">
        <v>1780</v>
      </c>
      <c r="J615" t="s">
        <v>2012</v>
      </c>
      <c r="K615">
        <v>5</v>
      </c>
      <c r="L615" t="s">
        <v>9035</v>
      </c>
      <c r="N615" t="s">
        <v>1902</v>
      </c>
      <c r="O615" t="s">
        <v>1903</v>
      </c>
      <c r="P615">
        <v>84</v>
      </c>
      <c r="Q615" t="s">
        <v>9036</v>
      </c>
      <c r="S615" t="s">
        <v>9037</v>
      </c>
      <c r="T615">
        <v>10</v>
      </c>
      <c r="U615">
        <v>7</v>
      </c>
      <c r="V615">
        <v>5</v>
      </c>
      <c r="Z615" t="s">
        <v>2018</v>
      </c>
      <c r="AC615" t="s">
        <v>2019</v>
      </c>
      <c r="AD615" t="s">
        <v>9038</v>
      </c>
      <c r="AF615" t="s">
        <v>9039</v>
      </c>
      <c r="AH615" t="s">
        <v>202</v>
      </c>
      <c r="AI615" t="s">
        <v>202</v>
      </c>
      <c r="AJ615" t="s">
        <v>9040</v>
      </c>
      <c r="AO615" t="s">
        <v>9041</v>
      </c>
      <c r="AQ615">
        <v>8</v>
      </c>
      <c r="AR615">
        <v>15</v>
      </c>
      <c r="AS615">
        <v>26</v>
      </c>
      <c r="AT615" t="s">
        <v>9042</v>
      </c>
      <c r="AU615" t="s">
        <v>9043</v>
      </c>
      <c r="AW615" t="s">
        <v>878</v>
      </c>
      <c r="AX615" t="s">
        <v>9044</v>
      </c>
      <c r="AY615" t="s">
        <v>2028</v>
      </c>
      <c r="AZ615" t="s">
        <v>9015</v>
      </c>
      <c r="BA615" t="s">
        <v>426</v>
      </c>
      <c r="BB615" t="s">
        <v>9045</v>
      </c>
      <c r="BC615" t="s">
        <v>9017</v>
      </c>
      <c r="BD615" t="s">
        <v>7316</v>
      </c>
      <c r="BE615">
        <v>0</v>
      </c>
      <c r="BF615" t="s">
        <v>9046</v>
      </c>
      <c r="BG615" t="s">
        <v>9047</v>
      </c>
      <c r="BH615" t="s">
        <v>9048</v>
      </c>
      <c r="BS615">
        <v>0</v>
      </c>
      <c r="BT615">
        <v>0</v>
      </c>
      <c r="BU615">
        <v>1</v>
      </c>
      <c r="BV615">
        <v>0</v>
      </c>
      <c r="BW615">
        <v>1</v>
      </c>
      <c r="BX615">
        <v>0</v>
      </c>
      <c r="BY615">
        <v>1</v>
      </c>
      <c r="CD615" t="s">
        <v>131</v>
      </c>
      <c r="CE615">
        <v>0</v>
      </c>
      <c r="CJ615" t="s">
        <v>132</v>
      </c>
      <c r="CO615" t="str">
        <f>HYPERLINK("http://www.d20pfsrd.com/bestiary/monster-listings/dragons/drake-frost","Drake, Frost")</f>
        <v>Drake, Frost</v>
      </c>
      <c r="CP615">
        <v>1189</v>
      </c>
      <c r="CQ615">
        <v>0</v>
      </c>
      <c r="CR615">
        <v>0</v>
      </c>
      <c r="CS615">
        <v>0</v>
      </c>
      <c r="CT615">
        <v>0</v>
      </c>
    </row>
    <row r="616" spans="1:98" ht="15" customHeight="1" x14ac:dyDescent="0.2">
      <c r="A616" t="s">
        <v>22085</v>
      </c>
      <c r="B616" s="1" t="s">
        <v>1117</v>
      </c>
      <c r="C616">
        <v>400</v>
      </c>
      <c r="G616" t="s">
        <v>1053</v>
      </c>
      <c r="H616" t="s">
        <v>102</v>
      </c>
      <c r="I616" t="s">
        <v>432</v>
      </c>
      <c r="J616" t="s">
        <v>2012</v>
      </c>
      <c r="K616">
        <v>0</v>
      </c>
      <c r="L616" t="s">
        <v>2874</v>
      </c>
      <c r="N616" t="s">
        <v>4484</v>
      </c>
      <c r="O616" t="s">
        <v>22086</v>
      </c>
      <c r="P616">
        <v>15</v>
      </c>
      <c r="Q616" t="s">
        <v>2963</v>
      </c>
      <c r="S616" t="s">
        <v>288</v>
      </c>
      <c r="T616">
        <v>6</v>
      </c>
      <c r="U616">
        <v>0</v>
      </c>
      <c r="V616">
        <v>1</v>
      </c>
      <c r="Y616" t="s">
        <v>22087</v>
      </c>
      <c r="Z616" t="s">
        <v>494</v>
      </c>
      <c r="AC616" t="s">
        <v>3438</v>
      </c>
      <c r="AD616" t="s">
        <v>249</v>
      </c>
      <c r="AF616" t="s">
        <v>22088</v>
      </c>
      <c r="AH616" t="s">
        <v>114</v>
      </c>
      <c r="AI616" t="s">
        <v>114</v>
      </c>
      <c r="AJ616" t="s">
        <v>22089</v>
      </c>
      <c r="AO616" t="s">
        <v>22090</v>
      </c>
      <c r="AQ616">
        <v>1</v>
      </c>
      <c r="AR616" s="6" t="s">
        <v>32335</v>
      </c>
      <c r="AS616">
        <v>13</v>
      </c>
      <c r="AT616" t="s">
        <v>22091</v>
      </c>
      <c r="AU616" t="s">
        <v>22092</v>
      </c>
      <c r="AV616" t="s">
        <v>22093</v>
      </c>
      <c r="AW616" t="s">
        <v>19748</v>
      </c>
      <c r="AX616" t="s">
        <v>3027</v>
      </c>
      <c r="AY616" t="s">
        <v>22094</v>
      </c>
      <c r="AZ616" t="s">
        <v>22095</v>
      </c>
      <c r="BA616" t="s">
        <v>426</v>
      </c>
      <c r="BB616" t="s">
        <v>22096</v>
      </c>
      <c r="BD616" t="s">
        <v>22075</v>
      </c>
      <c r="BE616">
        <v>0</v>
      </c>
      <c r="BF616" t="s">
        <v>22097</v>
      </c>
      <c r="BG616" t="s">
        <v>22098</v>
      </c>
      <c r="BH616" t="s">
        <v>22099</v>
      </c>
      <c r="BS616">
        <v>0</v>
      </c>
      <c r="BT616">
        <v>0</v>
      </c>
      <c r="BU616">
        <v>0</v>
      </c>
      <c r="BV616">
        <v>0</v>
      </c>
      <c r="BW616">
        <v>0</v>
      </c>
      <c r="BX616">
        <v>0</v>
      </c>
      <c r="BY616">
        <v>1</v>
      </c>
      <c r="CD616" t="s">
        <v>131</v>
      </c>
      <c r="CE616">
        <v>0</v>
      </c>
      <c r="CJ616" t="s">
        <v>132</v>
      </c>
      <c r="CP616">
        <v>4023</v>
      </c>
      <c r="CQ616">
        <v>0</v>
      </c>
      <c r="CR616">
        <v>0</v>
      </c>
      <c r="CS616">
        <v>0</v>
      </c>
      <c r="CT616">
        <v>0</v>
      </c>
    </row>
    <row r="617" spans="1:98" ht="15" customHeight="1" x14ac:dyDescent="0.2">
      <c r="A617" t="s">
        <v>3226</v>
      </c>
      <c r="B617" s="1" t="s">
        <v>1034</v>
      </c>
      <c r="C617">
        <v>6400</v>
      </c>
      <c r="G617" t="s">
        <v>575</v>
      </c>
      <c r="H617" t="s">
        <v>193</v>
      </c>
      <c r="I617" t="s">
        <v>701</v>
      </c>
      <c r="J617" t="s">
        <v>3227</v>
      </c>
      <c r="K617">
        <v>-1</v>
      </c>
      <c r="L617" t="s">
        <v>2434</v>
      </c>
      <c r="N617" t="s">
        <v>3228</v>
      </c>
      <c r="O617" t="s">
        <v>3229</v>
      </c>
      <c r="P617">
        <v>133</v>
      </c>
      <c r="Q617" t="s">
        <v>1560</v>
      </c>
      <c r="S617" t="s">
        <v>3230</v>
      </c>
      <c r="T617">
        <v>14</v>
      </c>
      <c r="U617">
        <v>3</v>
      </c>
      <c r="V617">
        <v>6</v>
      </c>
      <c r="X617" t="s">
        <v>3191</v>
      </c>
      <c r="Z617" t="s">
        <v>3093</v>
      </c>
      <c r="AC617" t="s">
        <v>2019</v>
      </c>
      <c r="AD617" t="s">
        <v>376</v>
      </c>
      <c r="AF617" t="s">
        <v>3231</v>
      </c>
      <c r="AG617" t="s">
        <v>3232</v>
      </c>
      <c r="AH617" t="s">
        <v>202</v>
      </c>
      <c r="AI617" t="s">
        <v>202</v>
      </c>
      <c r="AJ617" t="s">
        <v>3233</v>
      </c>
      <c r="AO617" t="s">
        <v>3234</v>
      </c>
      <c r="AQ617">
        <v>10</v>
      </c>
      <c r="AR617">
        <v>20</v>
      </c>
      <c r="AS617">
        <v>29</v>
      </c>
      <c r="AT617" t="s">
        <v>3235</v>
      </c>
      <c r="AU617" t="s">
        <v>3236</v>
      </c>
      <c r="AV617" t="s">
        <v>3237</v>
      </c>
      <c r="AW617" t="s">
        <v>3199</v>
      </c>
      <c r="AY617" t="s">
        <v>2028</v>
      </c>
      <c r="AZ617" t="s">
        <v>3238</v>
      </c>
      <c r="BA617" t="s">
        <v>3239</v>
      </c>
      <c r="BB617" t="s">
        <v>3240</v>
      </c>
      <c r="BC617" t="s">
        <v>3204</v>
      </c>
      <c r="BD617" t="s">
        <v>128</v>
      </c>
      <c r="BE617">
        <v>0</v>
      </c>
      <c r="BG617" t="s">
        <v>3241</v>
      </c>
      <c r="BH617" t="s">
        <v>3242</v>
      </c>
      <c r="BS617">
        <v>0</v>
      </c>
      <c r="BT617">
        <v>0</v>
      </c>
      <c r="BU617">
        <v>0</v>
      </c>
      <c r="BV617">
        <v>0</v>
      </c>
      <c r="BW617">
        <v>0</v>
      </c>
      <c r="BX617">
        <v>0</v>
      </c>
      <c r="BY617">
        <v>1</v>
      </c>
      <c r="CD617" t="s">
        <v>131</v>
      </c>
      <c r="CE617">
        <v>0</v>
      </c>
      <c r="CJ617" t="s">
        <v>132</v>
      </c>
      <c r="CO617" t="str">
        <f>HYPERLINK("http://www.d20pfsrd.com/bestiary/monster-listings/humanoids/giants/giant-true/frost-giant","Giant, Frost")</f>
        <v>Giant, Frost</v>
      </c>
      <c r="CP617">
        <v>207</v>
      </c>
      <c r="CQ617">
        <v>0</v>
      </c>
      <c r="CR617">
        <v>0</v>
      </c>
      <c r="CS617">
        <v>0</v>
      </c>
      <c r="CT617">
        <v>0</v>
      </c>
    </row>
    <row r="618" spans="1:98" ht="15" customHeight="1" x14ac:dyDescent="0.2">
      <c r="A618" t="s">
        <v>20307</v>
      </c>
      <c r="B618" s="1" t="s">
        <v>365</v>
      </c>
      <c r="C618">
        <v>1200</v>
      </c>
      <c r="G618" t="s">
        <v>135</v>
      </c>
      <c r="H618" t="s">
        <v>102</v>
      </c>
      <c r="I618" t="s">
        <v>1555</v>
      </c>
      <c r="J618" t="s">
        <v>2012</v>
      </c>
      <c r="K618">
        <v>1</v>
      </c>
      <c r="L618" t="s">
        <v>2522</v>
      </c>
      <c r="N618" t="s">
        <v>794</v>
      </c>
      <c r="O618" t="s">
        <v>795</v>
      </c>
      <c r="P618">
        <v>26</v>
      </c>
      <c r="Q618" t="s">
        <v>3715</v>
      </c>
      <c r="S618" t="s">
        <v>5401</v>
      </c>
      <c r="T618">
        <v>3</v>
      </c>
      <c r="U618">
        <v>2</v>
      </c>
      <c r="V618">
        <v>5</v>
      </c>
      <c r="X618" t="s">
        <v>3160</v>
      </c>
      <c r="AC618" t="s">
        <v>5402</v>
      </c>
      <c r="AD618" t="s">
        <v>249</v>
      </c>
      <c r="AF618" t="s">
        <v>20308</v>
      </c>
      <c r="AH618" t="s">
        <v>114</v>
      </c>
      <c r="AI618" t="s">
        <v>114</v>
      </c>
      <c r="AJ618" t="s">
        <v>5404</v>
      </c>
      <c r="AO618" t="s">
        <v>5405</v>
      </c>
      <c r="AQ618">
        <v>3</v>
      </c>
      <c r="AR618">
        <v>4</v>
      </c>
      <c r="AS618">
        <v>15</v>
      </c>
      <c r="AT618" t="s">
        <v>5406</v>
      </c>
      <c r="AU618" t="s">
        <v>5407</v>
      </c>
      <c r="AV618" t="s">
        <v>590</v>
      </c>
      <c r="AW618" t="s">
        <v>647</v>
      </c>
      <c r="AX618" t="s">
        <v>20309</v>
      </c>
      <c r="AY618" t="s">
        <v>298</v>
      </c>
      <c r="AZ618" t="s">
        <v>5408</v>
      </c>
      <c r="BA618" t="s">
        <v>426</v>
      </c>
      <c r="BB618" t="s">
        <v>20310</v>
      </c>
      <c r="BC618" t="s">
        <v>20311</v>
      </c>
      <c r="BD618" t="s">
        <v>128</v>
      </c>
      <c r="BE618">
        <v>0</v>
      </c>
      <c r="BF618" t="s">
        <v>20312</v>
      </c>
      <c r="BG618" t="s">
        <v>20313</v>
      </c>
      <c r="BH618" t="s">
        <v>20314</v>
      </c>
      <c r="BS618">
        <v>0</v>
      </c>
      <c r="BT618">
        <v>0</v>
      </c>
      <c r="BU618">
        <v>0</v>
      </c>
      <c r="BV618">
        <v>0</v>
      </c>
      <c r="BW618">
        <v>0</v>
      </c>
      <c r="BX618">
        <v>0</v>
      </c>
      <c r="BY618">
        <v>1</v>
      </c>
      <c r="CD618" t="s">
        <v>131</v>
      </c>
      <c r="CE618">
        <v>0</v>
      </c>
      <c r="CF618" t="s">
        <v>5400</v>
      </c>
      <c r="CJ618" t="s">
        <v>132</v>
      </c>
      <c r="CP618">
        <v>3243</v>
      </c>
      <c r="CQ618">
        <v>0</v>
      </c>
      <c r="CR618">
        <v>0</v>
      </c>
      <c r="CS618">
        <v>0</v>
      </c>
      <c r="CT618">
        <v>0</v>
      </c>
    </row>
    <row r="619" spans="1:98" ht="15" customHeight="1" x14ac:dyDescent="0.2">
      <c r="A619" t="s">
        <v>9399</v>
      </c>
      <c r="B619" s="1" t="s">
        <v>1918</v>
      </c>
      <c r="C619">
        <v>19200</v>
      </c>
      <c r="G619" t="s">
        <v>240</v>
      </c>
      <c r="H619" t="s">
        <v>136</v>
      </c>
      <c r="I619" t="s">
        <v>261</v>
      </c>
      <c r="J619" t="s">
        <v>2012</v>
      </c>
      <c r="K619">
        <v>7</v>
      </c>
      <c r="L619" t="s">
        <v>9400</v>
      </c>
      <c r="N619" t="s">
        <v>9401</v>
      </c>
      <c r="O619" t="s">
        <v>9402</v>
      </c>
      <c r="P619">
        <v>168</v>
      </c>
      <c r="Q619" t="s">
        <v>2632</v>
      </c>
      <c r="S619" t="s">
        <v>9403</v>
      </c>
      <c r="T619">
        <v>15</v>
      </c>
      <c r="U619">
        <v>13</v>
      </c>
      <c r="V619">
        <v>10</v>
      </c>
      <c r="Z619" t="s">
        <v>3093</v>
      </c>
      <c r="AC619" t="s">
        <v>3438</v>
      </c>
      <c r="AD619" t="s">
        <v>7088</v>
      </c>
      <c r="AF619" t="s">
        <v>9404</v>
      </c>
      <c r="AH619" t="s">
        <v>147</v>
      </c>
      <c r="AI619" t="s">
        <v>202</v>
      </c>
      <c r="AJ619" t="s">
        <v>9405</v>
      </c>
      <c r="AO619" t="s">
        <v>9406</v>
      </c>
      <c r="AQ619">
        <v>16</v>
      </c>
      <c r="AR619">
        <v>28</v>
      </c>
      <c r="AS619" t="s">
        <v>7448</v>
      </c>
      <c r="AT619" t="s">
        <v>9407</v>
      </c>
      <c r="AU619" t="s">
        <v>9408</v>
      </c>
      <c r="AV619" t="s">
        <v>9409</v>
      </c>
      <c r="AX619" t="s">
        <v>3093</v>
      </c>
      <c r="AY619" t="s">
        <v>9410</v>
      </c>
      <c r="AZ619" t="s">
        <v>670</v>
      </c>
      <c r="BA619" t="s">
        <v>277</v>
      </c>
      <c r="BB619" t="s">
        <v>9411</v>
      </c>
      <c r="BD619" t="s">
        <v>7316</v>
      </c>
      <c r="BE619">
        <v>0</v>
      </c>
      <c r="BF619" t="s">
        <v>9412</v>
      </c>
      <c r="BG619" t="s">
        <v>9413</v>
      </c>
      <c r="BH619" t="s">
        <v>9414</v>
      </c>
      <c r="BS619">
        <v>0</v>
      </c>
      <c r="BT619">
        <v>0</v>
      </c>
      <c r="BU619">
        <v>0</v>
      </c>
      <c r="BV619">
        <v>0</v>
      </c>
      <c r="BW619">
        <v>1</v>
      </c>
      <c r="BX619">
        <v>0</v>
      </c>
      <c r="BY619">
        <v>1</v>
      </c>
      <c r="CD619" t="s">
        <v>131</v>
      </c>
      <c r="CE619">
        <v>0</v>
      </c>
      <c r="CJ619" t="s">
        <v>132</v>
      </c>
      <c r="CO619" t="str">
        <f>HYPERLINK("http://www.d20pfsrd.com/bestiary/monster-listings/magical-beasts/frost-worm","Frost Worm")</f>
        <v>Frost Worm</v>
      </c>
      <c r="CP619">
        <v>1224</v>
      </c>
      <c r="CQ619">
        <v>0</v>
      </c>
      <c r="CR619">
        <v>0</v>
      </c>
      <c r="CS619">
        <v>0</v>
      </c>
      <c r="CT619">
        <v>0</v>
      </c>
    </row>
    <row r="620" spans="1:98" ht="15" customHeight="1" x14ac:dyDescent="0.2">
      <c r="A620" t="s">
        <v>14298</v>
      </c>
      <c r="B620" s="1" t="s">
        <v>574</v>
      </c>
      <c r="C620">
        <v>9600</v>
      </c>
      <c r="G620" t="s">
        <v>1053</v>
      </c>
      <c r="H620" t="s">
        <v>136</v>
      </c>
      <c r="I620" t="s">
        <v>1555</v>
      </c>
      <c r="J620" t="s">
        <v>2012</v>
      </c>
      <c r="K620">
        <v>1</v>
      </c>
      <c r="L620" t="s">
        <v>14299</v>
      </c>
      <c r="N620" t="s">
        <v>14300</v>
      </c>
      <c r="O620" t="s">
        <v>14301</v>
      </c>
      <c r="P620">
        <v>91</v>
      </c>
      <c r="Q620" t="s">
        <v>4212</v>
      </c>
      <c r="S620" t="s">
        <v>14302</v>
      </c>
      <c r="T620">
        <v>5</v>
      </c>
      <c r="U620">
        <v>5</v>
      </c>
      <c r="V620">
        <v>9</v>
      </c>
      <c r="Y620" t="s">
        <v>5999</v>
      </c>
      <c r="Z620" t="s">
        <v>5001</v>
      </c>
      <c r="AC620" t="s">
        <v>3438</v>
      </c>
      <c r="AD620" t="s">
        <v>376</v>
      </c>
      <c r="AF620" t="s">
        <v>14303</v>
      </c>
      <c r="AH620" t="s">
        <v>147</v>
      </c>
      <c r="AI620" t="s">
        <v>147</v>
      </c>
      <c r="AJ620" t="s">
        <v>3093</v>
      </c>
      <c r="AO620" t="s">
        <v>14304</v>
      </c>
      <c r="AQ620">
        <v>10</v>
      </c>
      <c r="AR620">
        <v>25</v>
      </c>
      <c r="AS620" t="s">
        <v>1045</v>
      </c>
      <c r="AT620" t="s">
        <v>295</v>
      </c>
      <c r="AX620" t="s">
        <v>14305</v>
      </c>
      <c r="AY620" t="s">
        <v>12024</v>
      </c>
      <c r="AZ620" t="s">
        <v>14306</v>
      </c>
      <c r="BA620" t="s">
        <v>255</v>
      </c>
      <c r="BB620" t="s">
        <v>14307</v>
      </c>
      <c r="BC620" t="s">
        <v>14308</v>
      </c>
      <c r="BD620" t="s">
        <v>14309</v>
      </c>
      <c r="BE620">
        <v>1</v>
      </c>
      <c r="BG620" t="s">
        <v>14310</v>
      </c>
      <c r="BH620" t="s">
        <v>14311</v>
      </c>
      <c r="BS620">
        <v>0</v>
      </c>
      <c r="BT620">
        <v>0</v>
      </c>
      <c r="BU620">
        <v>0</v>
      </c>
      <c r="BV620">
        <v>0</v>
      </c>
      <c r="BW620">
        <v>0</v>
      </c>
      <c r="BX620">
        <v>0</v>
      </c>
      <c r="BY620">
        <v>1</v>
      </c>
      <c r="CD620" t="s">
        <v>131</v>
      </c>
      <c r="CE620">
        <v>0</v>
      </c>
      <c r="CJ620" t="s">
        <v>132</v>
      </c>
      <c r="CP620">
        <v>1916</v>
      </c>
      <c r="CQ620">
        <v>0</v>
      </c>
      <c r="CR620">
        <v>0</v>
      </c>
      <c r="CS620">
        <v>0</v>
      </c>
      <c r="CT620">
        <v>0</v>
      </c>
    </row>
    <row r="621" spans="1:98" ht="15" customHeight="1" x14ac:dyDescent="0.2">
      <c r="A621" t="s">
        <v>16609</v>
      </c>
      <c r="B621" s="1" t="s">
        <v>1117</v>
      </c>
      <c r="C621">
        <v>400</v>
      </c>
      <c r="G621" t="s">
        <v>575</v>
      </c>
      <c r="H621" t="s">
        <v>1308</v>
      </c>
      <c r="I621" t="s">
        <v>2390</v>
      </c>
      <c r="J621" t="s">
        <v>138</v>
      </c>
      <c r="K621">
        <v>5</v>
      </c>
      <c r="L621" t="s">
        <v>9676</v>
      </c>
      <c r="N621" t="s">
        <v>9677</v>
      </c>
      <c r="O621" t="s">
        <v>9678</v>
      </c>
      <c r="P621">
        <v>7</v>
      </c>
      <c r="Q621" t="s">
        <v>16610</v>
      </c>
      <c r="S621" t="s">
        <v>16611</v>
      </c>
      <c r="T621">
        <v>1</v>
      </c>
      <c r="U621">
        <v>3</v>
      </c>
      <c r="V621">
        <v>3</v>
      </c>
      <c r="Y621" t="s">
        <v>2395</v>
      </c>
      <c r="AA621" t="s">
        <v>4756</v>
      </c>
      <c r="AB621">
        <v>12</v>
      </c>
      <c r="AC621" t="s">
        <v>16612</v>
      </c>
      <c r="AD621" t="s">
        <v>16613</v>
      </c>
      <c r="AF621" t="s">
        <v>16614</v>
      </c>
      <c r="AG621" t="s">
        <v>16615</v>
      </c>
      <c r="AH621" t="s">
        <v>114</v>
      </c>
      <c r="AI621" t="s">
        <v>114</v>
      </c>
      <c r="AJ621" t="s">
        <v>16616</v>
      </c>
      <c r="AK621" t="s">
        <v>16617</v>
      </c>
      <c r="AO621" t="s">
        <v>16618</v>
      </c>
      <c r="AQ621">
        <v>0</v>
      </c>
      <c r="AR621">
        <v>-1</v>
      </c>
      <c r="AS621">
        <v>7</v>
      </c>
      <c r="AT621" t="s">
        <v>9665</v>
      </c>
      <c r="AU621" t="s">
        <v>16619</v>
      </c>
      <c r="AV621" t="s">
        <v>16620</v>
      </c>
      <c r="AW621" t="s">
        <v>2716</v>
      </c>
      <c r="AX621" t="s">
        <v>915</v>
      </c>
      <c r="AY621" t="s">
        <v>9725</v>
      </c>
      <c r="AZ621" t="s">
        <v>16621</v>
      </c>
      <c r="BA621" t="s">
        <v>16622</v>
      </c>
      <c r="BB621" t="s">
        <v>16623</v>
      </c>
      <c r="BC621" t="s">
        <v>9638</v>
      </c>
      <c r="BD621" t="s">
        <v>14619</v>
      </c>
      <c r="BE621">
        <v>0</v>
      </c>
      <c r="BF621" t="s">
        <v>16624</v>
      </c>
      <c r="BG621" t="s">
        <v>16625</v>
      </c>
      <c r="BH621" t="s">
        <v>16626</v>
      </c>
      <c r="BS621">
        <v>0</v>
      </c>
      <c r="BT621">
        <v>0</v>
      </c>
      <c r="BU621">
        <v>0</v>
      </c>
      <c r="BV621">
        <v>1</v>
      </c>
      <c r="BW621">
        <v>0</v>
      </c>
      <c r="BX621">
        <v>1</v>
      </c>
      <c r="BY621">
        <v>1</v>
      </c>
      <c r="CD621" t="s">
        <v>132</v>
      </c>
      <c r="CE621">
        <v>0</v>
      </c>
      <c r="CF621" t="s">
        <v>132</v>
      </c>
      <c r="CJ621" t="s">
        <v>132</v>
      </c>
      <c r="CK621" t="s">
        <v>132</v>
      </c>
      <c r="CP621">
        <v>2089</v>
      </c>
      <c r="CQ621">
        <v>0</v>
      </c>
      <c r="CR621">
        <v>0</v>
      </c>
      <c r="CS621">
        <v>0</v>
      </c>
      <c r="CT621">
        <v>0</v>
      </c>
    </row>
    <row r="622" spans="1:98" ht="15" customHeight="1" x14ac:dyDescent="0.2">
      <c r="A622" t="s">
        <v>14369</v>
      </c>
      <c r="B622" s="1" t="s">
        <v>239</v>
      </c>
      <c r="C622">
        <v>800</v>
      </c>
      <c r="G622" t="s">
        <v>3133</v>
      </c>
      <c r="H622" t="s">
        <v>1308</v>
      </c>
      <c r="I622" t="s">
        <v>103</v>
      </c>
      <c r="J622" t="s">
        <v>14351</v>
      </c>
      <c r="K622">
        <v>7</v>
      </c>
      <c r="L622" t="s">
        <v>3050</v>
      </c>
      <c r="M622" t="s">
        <v>14370</v>
      </c>
      <c r="N622" t="s">
        <v>2853</v>
      </c>
      <c r="O622" t="s">
        <v>2854</v>
      </c>
      <c r="P622">
        <v>30</v>
      </c>
      <c r="Q622" t="s">
        <v>812</v>
      </c>
      <c r="R622" t="s">
        <v>11088</v>
      </c>
      <c r="S622" t="s">
        <v>14371</v>
      </c>
      <c r="T622">
        <v>6</v>
      </c>
      <c r="U622">
        <v>4</v>
      </c>
      <c r="V622">
        <v>7</v>
      </c>
      <c r="Y622" t="s">
        <v>7603</v>
      </c>
      <c r="Z622" t="s">
        <v>14354</v>
      </c>
      <c r="AA622" t="s">
        <v>10866</v>
      </c>
      <c r="AD622" t="s">
        <v>249</v>
      </c>
      <c r="AF622" t="s">
        <v>14372</v>
      </c>
      <c r="AH622" t="s">
        <v>114</v>
      </c>
      <c r="AI622" t="s">
        <v>114</v>
      </c>
      <c r="AJ622" t="s">
        <v>14373</v>
      </c>
      <c r="AK622" t="s">
        <v>14374</v>
      </c>
      <c r="AO622" t="s">
        <v>14375</v>
      </c>
      <c r="AQ622">
        <v>4</v>
      </c>
      <c r="AR622">
        <v>5</v>
      </c>
      <c r="AS622">
        <v>16</v>
      </c>
      <c r="AT622" t="s">
        <v>13006</v>
      </c>
      <c r="AU622" t="s">
        <v>14376</v>
      </c>
      <c r="AW622" t="s">
        <v>14360</v>
      </c>
      <c r="AX622" t="s">
        <v>14377</v>
      </c>
      <c r="AY622" t="s">
        <v>298</v>
      </c>
      <c r="AZ622" t="s">
        <v>14378</v>
      </c>
      <c r="BA622" t="s">
        <v>426</v>
      </c>
      <c r="BB622" t="s">
        <v>14379</v>
      </c>
      <c r="BC622" t="s">
        <v>14364</v>
      </c>
      <c r="BD622" t="s">
        <v>14365</v>
      </c>
      <c r="BE622">
        <v>0</v>
      </c>
      <c r="BF622" t="s">
        <v>14380</v>
      </c>
      <c r="BG622" t="s">
        <v>14381</v>
      </c>
      <c r="BH622" t="s">
        <v>14382</v>
      </c>
      <c r="BR622" t="s">
        <v>14383</v>
      </c>
      <c r="BS622">
        <v>0</v>
      </c>
      <c r="BT622">
        <v>0</v>
      </c>
      <c r="BU622">
        <v>0</v>
      </c>
      <c r="BV622">
        <v>0</v>
      </c>
      <c r="BW622">
        <v>0</v>
      </c>
      <c r="BX622">
        <v>0</v>
      </c>
      <c r="BY622">
        <v>1</v>
      </c>
      <c r="CD622" t="s">
        <v>131</v>
      </c>
      <c r="CE622">
        <v>0</v>
      </c>
      <c r="CJ622" t="s">
        <v>132</v>
      </c>
      <c r="CP622">
        <v>1933</v>
      </c>
      <c r="CQ622">
        <v>0</v>
      </c>
      <c r="CR622">
        <v>0</v>
      </c>
      <c r="CS622">
        <v>0</v>
      </c>
      <c r="CT622">
        <v>0</v>
      </c>
    </row>
    <row r="623" spans="1:98" ht="15" customHeight="1" x14ac:dyDescent="0.2">
      <c r="A623" t="s">
        <v>9415</v>
      </c>
      <c r="B623" s="1" t="s">
        <v>239</v>
      </c>
      <c r="C623">
        <v>800</v>
      </c>
      <c r="G623" t="s">
        <v>240</v>
      </c>
      <c r="H623" t="s">
        <v>393</v>
      </c>
      <c r="I623" t="s">
        <v>137</v>
      </c>
      <c r="K623">
        <v>9</v>
      </c>
      <c r="L623" t="s">
        <v>4094</v>
      </c>
      <c r="N623" t="s">
        <v>9416</v>
      </c>
      <c r="O623" t="s">
        <v>9417</v>
      </c>
      <c r="P623">
        <v>26</v>
      </c>
      <c r="Q623" t="s">
        <v>3715</v>
      </c>
      <c r="S623" t="s">
        <v>9418</v>
      </c>
      <c r="T623">
        <v>3</v>
      </c>
      <c r="U623">
        <v>6</v>
      </c>
      <c r="V623">
        <v>5</v>
      </c>
      <c r="X623" t="s">
        <v>9419</v>
      </c>
      <c r="Z623" t="s">
        <v>9420</v>
      </c>
      <c r="AD623" t="s">
        <v>9421</v>
      </c>
      <c r="AF623" t="s">
        <v>9422</v>
      </c>
      <c r="AH623" t="s">
        <v>114</v>
      </c>
      <c r="AI623" t="s">
        <v>114</v>
      </c>
      <c r="AJ623" t="s">
        <v>9423</v>
      </c>
      <c r="AO623" t="s">
        <v>9424</v>
      </c>
      <c r="AQ623">
        <v>3</v>
      </c>
      <c r="AR623">
        <v>4</v>
      </c>
      <c r="AS623" t="s">
        <v>9425</v>
      </c>
      <c r="AT623" t="s">
        <v>9426</v>
      </c>
      <c r="AU623" t="s">
        <v>9427</v>
      </c>
      <c r="AV623" t="s">
        <v>9428</v>
      </c>
      <c r="AY623" t="s">
        <v>669</v>
      </c>
      <c r="AZ623" t="s">
        <v>6736</v>
      </c>
      <c r="BA623" t="s">
        <v>255</v>
      </c>
      <c r="BB623" t="s">
        <v>9429</v>
      </c>
      <c r="BD623" t="s">
        <v>7316</v>
      </c>
      <c r="BE623">
        <v>0</v>
      </c>
      <c r="BF623" t="s">
        <v>9430</v>
      </c>
      <c r="BG623" t="s">
        <v>9431</v>
      </c>
      <c r="BH623" t="s">
        <v>9432</v>
      </c>
      <c r="BS623">
        <v>0</v>
      </c>
      <c r="BT623">
        <v>0</v>
      </c>
      <c r="BU623">
        <v>0</v>
      </c>
      <c r="BV623">
        <v>1</v>
      </c>
      <c r="BW623">
        <v>0</v>
      </c>
      <c r="BX623">
        <v>0</v>
      </c>
      <c r="BY623">
        <v>1</v>
      </c>
      <c r="CD623" t="s">
        <v>131</v>
      </c>
      <c r="CE623">
        <v>0</v>
      </c>
      <c r="CJ623" t="s">
        <v>132</v>
      </c>
      <c r="CO623" t="str">
        <f>HYPERLINK("http://www.d20pfsrd.com/bestiary/monster-listings/aberrations/fungal-crawler","Fungal Crawler")</f>
        <v>Fungal Crawler</v>
      </c>
      <c r="CP623">
        <v>1225</v>
      </c>
      <c r="CQ623">
        <v>0</v>
      </c>
      <c r="CR623">
        <v>0</v>
      </c>
      <c r="CS623">
        <v>0</v>
      </c>
      <c r="CT623">
        <v>0</v>
      </c>
    </row>
    <row r="624" spans="1:98" ht="15" customHeight="1" x14ac:dyDescent="0.2">
      <c r="A624" t="s">
        <v>25666</v>
      </c>
      <c r="B624" s="1" t="s">
        <v>633</v>
      </c>
      <c r="C624">
        <v>4800</v>
      </c>
      <c r="G624" t="s">
        <v>2068</v>
      </c>
      <c r="H624" t="s">
        <v>102</v>
      </c>
      <c r="I624" t="s">
        <v>432</v>
      </c>
      <c r="J624" t="s">
        <v>25667</v>
      </c>
      <c r="K624">
        <v>4</v>
      </c>
      <c r="L624" t="s">
        <v>3536</v>
      </c>
      <c r="M624" t="s">
        <v>4381</v>
      </c>
      <c r="N624" t="s">
        <v>25668</v>
      </c>
      <c r="O624" t="s">
        <v>25669</v>
      </c>
      <c r="P624">
        <v>84</v>
      </c>
      <c r="Q624" t="s">
        <v>143</v>
      </c>
      <c r="S624" t="s">
        <v>25670</v>
      </c>
      <c r="T624">
        <v>15</v>
      </c>
      <c r="U624">
        <v>17</v>
      </c>
      <c r="V624">
        <v>16</v>
      </c>
      <c r="X624" t="s">
        <v>25671</v>
      </c>
      <c r="Y624" t="s">
        <v>4313</v>
      </c>
      <c r="Z624" t="s">
        <v>25672</v>
      </c>
      <c r="AD624" t="s">
        <v>19239</v>
      </c>
      <c r="AF624" t="s">
        <v>19129</v>
      </c>
      <c r="AH624" t="s">
        <v>114</v>
      </c>
      <c r="AI624" t="s">
        <v>114</v>
      </c>
      <c r="AJ624" t="s">
        <v>25673</v>
      </c>
      <c r="AK624" t="s">
        <v>25674</v>
      </c>
      <c r="AM624" t="s">
        <v>25675</v>
      </c>
      <c r="AO624" t="s">
        <v>25676</v>
      </c>
      <c r="AQ624">
        <v>4</v>
      </c>
      <c r="AR624">
        <v>8</v>
      </c>
      <c r="AS624">
        <v>27</v>
      </c>
      <c r="AT624" t="s">
        <v>25677</v>
      </c>
      <c r="AU624" t="s">
        <v>25678</v>
      </c>
      <c r="AW624" t="s">
        <v>25679</v>
      </c>
      <c r="AX624" t="s">
        <v>25680</v>
      </c>
      <c r="AY624" t="s">
        <v>10457</v>
      </c>
      <c r="AZ624" t="s">
        <v>670</v>
      </c>
      <c r="BA624" t="s">
        <v>426</v>
      </c>
      <c r="BB624" t="s">
        <v>25681</v>
      </c>
      <c r="BD624" t="s">
        <v>24172</v>
      </c>
      <c r="BE624">
        <v>1</v>
      </c>
      <c r="BG624" t="s">
        <v>25682</v>
      </c>
      <c r="BH624" t="s">
        <v>25683</v>
      </c>
      <c r="BI624" t="s">
        <v>132</v>
      </c>
      <c r="BK624" t="s">
        <v>132</v>
      </c>
      <c r="BS624">
        <v>0</v>
      </c>
      <c r="BT624">
        <v>0</v>
      </c>
      <c r="BU624">
        <v>0</v>
      </c>
      <c r="BV624">
        <v>0</v>
      </c>
      <c r="BW624">
        <v>0</v>
      </c>
      <c r="BX624">
        <v>1</v>
      </c>
      <c r="BY624">
        <v>1</v>
      </c>
      <c r="CD624" t="s">
        <v>131</v>
      </c>
      <c r="CE624">
        <v>0</v>
      </c>
      <c r="CJ624" t="s">
        <v>132</v>
      </c>
      <c r="CK624" t="s">
        <v>132</v>
      </c>
      <c r="CP624">
        <v>5232</v>
      </c>
      <c r="CQ624">
        <v>0</v>
      </c>
      <c r="CR624">
        <v>0</v>
      </c>
      <c r="CS624">
        <v>0</v>
      </c>
      <c r="CT624">
        <v>0</v>
      </c>
    </row>
    <row r="625" spans="1:98" ht="15" customHeight="1" x14ac:dyDescent="0.2">
      <c r="A625" t="s">
        <v>17100</v>
      </c>
      <c r="B625" s="1" t="s">
        <v>283</v>
      </c>
      <c r="C625">
        <v>600</v>
      </c>
      <c r="G625" t="s">
        <v>240</v>
      </c>
      <c r="H625" t="s">
        <v>393</v>
      </c>
      <c r="I625" t="s">
        <v>432</v>
      </c>
      <c r="J625" t="s">
        <v>17101</v>
      </c>
      <c r="K625">
        <v>2</v>
      </c>
      <c r="L625" t="s">
        <v>14657</v>
      </c>
      <c r="N625" t="s">
        <v>9751</v>
      </c>
      <c r="O625" t="s">
        <v>17102</v>
      </c>
      <c r="P625">
        <v>15</v>
      </c>
      <c r="Q625" t="s">
        <v>2963</v>
      </c>
      <c r="S625" t="s">
        <v>8990</v>
      </c>
      <c r="T625">
        <v>6</v>
      </c>
      <c r="U625">
        <v>2</v>
      </c>
      <c r="V625">
        <v>2</v>
      </c>
      <c r="Z625" t="s">
        <v>17103</v>
      </c>
      <c r="AD625" t="s">
        <v>496</v>
      </c>
      <c r="AF625" t="s">
        <v>17104</v>
      </c>
      <c r="AG625" t="s">
        <v>17105</v>
      </c>
      <c r="AH625" t="s">
        <v>114</v>
      </c>
      <c r="AI625" t="s">
        <v>114</v>
      </c>
      <c r="AJ625" t="s">
        <v>17106</v>
      </c>
      <c r="AK625" t="s">
        <v>17107</v>
      </c>
      <c r="AO625" t="s">
        <v>17108</v>
      </c>
      <c r="AQ625">
        <v>1</v>
      </c>
      <c r="AR625">
        <v>0</v>
      </c>
      <c r="AS625">
        <v>12</v>
      </c>
      <c r="AT625" t="s">
        <v>17109</v>
      </c>
      <c r="AU625" t="s">
        <v>17110</v>
      </c>
      <c r="AV625" t="s">
        <v>17111</v>
      </c>
      <c r="AW625" t="s">
        <v>17112</v>
      </c>
      <c r="AX625" t="s">
        <v>17113</v>
      </c>
      <c r="AY625" t="s">
        <v>17114</v>
      </c>
      <c r="AZ625" t="s">
        <v>17115</v>
      </c>
      <c r="BA625" t="s">
        <v>426</v>
      </c>
      <c r="BB625" t="s">
        <v>17116</v>
      </c>
      <c r="BC625" t="s">
        <v>17117</v>
      </c>
      <c r="BD625" t="s">
        <v>14619</v>
      </c>
      <c r="BE625">
        <v>0</v>
      </c>
      <c r="BF625" t="s">
        <v>17118</v>
      </c>
      <c r="BG625" t="s">
        <v>17119</v>
      </c>
      <c r="BH625" t="s">
        <v>17120</v>
      </c>
      <c r="BL625" t="s">
        <v>132</v>
      </c>
      <c r="BM625" t="s">
        <v>132</v>
      </c>
      <c r="BN625" t="s">
        <v>132</v>
      </c>
      <c r="BS625">
        <v>0</v>
      </c>
      <c r="BT625">
        <v>0</v>
      </c>
      <c r="BU625">
        <v>0</v>
      </c>
      <c r="BV625">
        <v>0</v>
      </c>
      <c r="BW625">
        <v>0</v>
      </c>
      <c r="BX625">
        <v>0</v>
      </c>
      <c r="BY625">
        <v>1</v>
      </c>
      <c r="CB625" t="s">
        <v>132</v>
      </c>
      <c r="CD625" t="s">
        <v>131</v>
      </c>
      <c r="CE625">
        <v>0</v>
      </c>
      <c r="CJ625" t="s">
        <v>132</v>
      </c>
      <c r="CP625">
        <v>2121</v>
      </c>
      <c r="CQ625">
        <v>0</v>
      </c>
      <c r="CR625">
        <v>0</v>
      </c>
      <c r="CS625">
        <v>0</v>
      </c>
      <c r="CT625">
        <v>0</v>
      </c>
    </row>
    <row r="626" spans="1:98" ht="15" customHeight="1" x14ac:dyDescent="0.2">
      <c r="A626" t="s">
        <v>21113</v>
      </c>
      <c r="B626" s="1" t="s">
        <v>1034</v>
      </c>
      <c r="C626">
        <v>6400</v>
      </c>
      <c r="G626" t="s">
        <v>575</v>
      </c>
      <c r="H626" t="s">
        <v>102</v>
      </c>
      <c r="I626" t="s">
        <v>432</v>
      </c>
      <c r="J626" t="s">
        <v>1556</v>
      </c>
      <c r="K626">
        <v>7</v>
      </c>
      <c r="L626" t="s">
        <v>13974</v>
      </c>
      <c r="N626" t="s">
        <v>13522</v>
      </c>
      <c r="O626" t="s">
        <v>21114</v>
      </c>
      <c r="P626">
        <v>114</v>
      </c>
      <c r="Q626" t="s">
        <v>4277</v>
      </c>
      <c r="S626" t="s">
        <v>21115</v>
      </c>
      <c r="T626">
        <v>13</v>
      </c>
      <c r="U626">
        <v>7</v>
      </c>
      <c r="V626">
        <v>7</v>
      </c>
      <c r="Y626" t="s">
        <v>1145</v>
      </c>
      <c r="Z626" t="s">
        <v>437</v>
      </c>
      <c r="AA626" t="s">
        <v>1175</v>
      </c>
      <c r="AB626">
        <v>20</v>
      </c>
      <c r="AD626" t="s">
        <v>496</v>
      </c>
      <c r="AF626" t="s">
        <v>21116</v>
      </c>
      <c r="AH626" t="s">
        <v>114</v>
      </c>
      <c r="AI626" t="s">
        <v>114</v>
      </c>
      <c r="AJ626" t="s">
        <v>21117</v>
      </c>
      <c r="AK626" t="s">
        <v>21118</v>
      </c>
      <c r="AO626" t="s">
        <v>21119</v>
      </c>
      <c r="AQ626">
        <v>9</v>
      </c>
      <c r="AR626" t="s">
        <v>10427</v>
      </c>
      <c r="AS626">
        <v>27</v>
      </c>
      <c r="AT626" t="s">
        <v>21120</v>
      </c>
      <c r="AU626" t="s">
        <v>21121</v>
      </c>
      <c r="AW626" t="s">
        <v>21122</v>
      </c>
      <c r="AX626" t="s">
        <v>21123</v>
      </c>
      <c r="AY626" t="s">
        <v>21124</v>
      </c>
      <c r="AZ626" t="s">
        <v>21125</v>
      </c>
      <c r="BA626" t="s">
        <v>156</v>
      </c>
      <c r="BB626" t="s">
        <v>21126</v>
      </c>
      <c r="BD626" t="s">
        <v>21001</v>
      </c>
      <c r="BE626">
        <v>1</v>
      </c>
      <c r="BF626" t="s">
        <v>21127</v>
      </c>
      <c r="BG626" t="s">
        <v>21128</v>
      </c>
      <c r="BH626" t="s">
        <v>21129</v>
      </c>
      <c r="BS626">
        <v>0</v>
      </c>
      <c r="BT626">
        <v>0</v>
      </c>
      <c r="BU626">
        <v>0</v>
      </c>
      <c r="BV626">
        <v>0</v>
      </c>
      <c r="BW626">
        <v>0</v>
      </c>
      <c r="BX626">
        <v>0</v>
      </c>
      <c r="BY626">
        <v>1</v>
      </c>
      <c r="CD626" t="s">
        <v>131</v>
      </c>
      <c r="CE626">
        <v>0</v>
      </c>
      <c r="CJ626" t="s">
        <v>132</v>
      </c>
      <c r="CP626">
        <v>3559</v>
      </c>
      <c r="CQ626">
        <v>0</v>
      </c>
      <c r="CR626">
        <v>0</v>
      </c>
      <c r="CS626">
        <v>0</v>
      </c>
      <c r="CT626">
        <v>0</v>
      </c>
    </row>
    <row r="627" spans="1:98" ht="15" customHeight="1" x14ac:dyDescent="0.2">
      <c r="A627" t="s">
        <v>32134</v>
      </c>
      <c r="B627" s="1" t="s">
        <v>19019</v>
      </c>
      <c r="C627">
        <v>3276800</v>
      </c>
      <c r="G627" t="s">
        <v>135</v>
      </c>
      <c r="H627" t="s">
        <v>136</v>
      </c>
      <c r="I627" t="s">
        <v>103</v>
      </c>
      <c r="J627" t="s">
        <v>1384</v>
      </c>
      <c r="K627">
        <v>7</v>
      </c>
      <c r="L627" t="s">
        <v>32135</v>
      </c>
      <c r="M627" t="s">
        <v>32136</v>
      </c>
      <c r="N627" t="s">
        <v>32137</v>
      </c>
      <c r="O627" t="s">
        <v>32138</v>
      </c>
      <c r="P627">
        <v>635</v>
      </c>
      <c r="Q627" t="s">
        <v>32139</v>
      </c>
      <c r="R627" t="s">
        <v>32140</v>
      </c>
      <c r="S627" t="s">
        <v>32141</v>
      </c>
      <c r="T627">
        <v>36</v>
      </c>
      <c r="U627">
        <v>28</v>
      </c>
      <c r="V627">
        <v>27</v>
      </c>
      <c r="X627" t="s">
        <v>32142</v>
      </c>
      <c r="Y627" t="s">
        <v>32143</v>
      </c>
      <c r="Z627" t="s">
        <v>32144</v>
      </c>
      <c r="AA627" t="s">
        <v>21320</v>
      </c>
      <c r="AB627">
        <v>38</v>
      </c>
      <c r="AD627" t="s">
        <v>766</v>
      </c>
      <c r="AE627" t="s">
        <v>9476</v>
      </c>
      <c r="AF627" t="s">
        <v>32145</v>
      </c>
      <c r="AG627" t="s">
        <v>32146</v>
      </c>
      <c r="AH627" t="s">
        <v>147</v>
      </c>
      <c r="AI627" t="s">
        <v>32147</v>
      </c>
      <c r="AJ627" t="s">
        <v>32148</v>
      </c>
      <c r="AK627" t="s">
        <v>32149</v>
      </c>
      <c r="AO627" t="s">
        <v>32150</v>
      </c>
      <c r="AQ627">
        <v>31</v>
      </c>
      <c r="AR627" t="s">
        <v>32151</v>
      </c>
      <c r="AS627" t="s">
        <v>32152</v>
      </c>
      <c r="AT627" t="s">
        <v>32153</v>
      </c>
      <c r="AU627" t="s">
        <v>32154</v>
      </c>
      <c r="AW627" t="s">
        <v>32155</v>
      </c>
      <c r="AX627" t="s">
        <v>32156</v>
      </c>
      <c r="AY627" t="s">
        <v>1398</v>
      </c>
      <c r="AZ627" t="s">
        <v>18854</v>
      </c>
      <c r="BA627" t="s">
        <v>32157</v>
      </c>
      <c r="BB627" t="s">
        <v>32158</v>
      </c>
      <c r="BC627" t="s">
        <v>32159</v>
      </c>
      <c r="BD627" t="s">
        <v>32129</v>
      </c>
      <c r="BE627">
        <v>0</v>
      </c>
      <c r="BF627" t="s">
        <v>32160</v>
      </c>
      <c r="BG627" t="s">
        <v>32161</v>
      </c>
      <c r="BH627" t="s">
        <v>32162</v>
      </c>
      <c r="BS627">
        <v>0</v>
      </c>
      <c r="BT627">
        <v>0</v>
      </c>
      <c r="BU627">
        <v>0</v>
      </c>
      <c r="BV627">
        <v>0</v>
      </c>
      <c r="BW627">
        <v>0</v>
      </c>
      <c r="BX627">
        <v>0</v>
      </c>
      <c r="BY627">
        <v>1</v>
      </c>
      <c r="CD627" t="s">
        <v>132</v>
      </c>
      <c r="CE627">
        <v>0</v>
      </c>
      <c r="CF627" t="s">
        <v>132</v>
      </c>
      <c r="CJ627" t="s">
        <v>132</v>
      </c>
      <c r="CK627" t="s">
        <v>132</v>
      </c>
      <c r="CP627">
        <v>7065</v>
      </c>
      <c r="CQ627">
        <v>0</v>
      </c>
      <c r="CR627">
        <v>0</v>
      </c>
      <c r="CS627">
        <v>0</v>
      </c>
      <c r="CT627">
        <v>0</v>
      </c>
    </row>
    <row r="628" spans="1:98" ht="15" customHeight="1" x14ac:dyDescent="0.2">
      <c r="A628" t="s">
        <v>25684</v>
      </c>
      <c r="B628" s="1" t="s">
        <v>134</v>
      </c>
      <c r="C628">
        <v>3200</v>
      </c>
      <c r="G628" t="s">
        <v>1053</v>
      </c>
      <c r="H628" t="s">
        <v>102</v>
      </c>
      <c r="I628" t="s">
        <v>1555</v>
      </c>
      <c r="K628">
        <v>6</v>
      </c>
      <c r="L628" t="s">
        <v>25685</v>
      </c>
      <c r="N628" t="s">
        <v>1329</v>
      </c>
      <c r="O628" t="s">
        <v>8112</v>
      </c>
      <c r="P628">
        <v>74</v>
      </c>
      <c r="Q628" t="s">
        <v>25686</v>
      </c>
      <c r="S628" t="s">
        <v>25687</v>
      </c>
      <c r="T628">
        <v>5</v>
      </c>
      <c r="U628">
        <v>7</v>
      </c>
      <c r="V628">
        <v>9</v>
      </c>
      <c r="Z628" t="s">
        <v>3160</v>
      </c>
      <c r="AC628" t="s">
        <v>25688</v>
      </c>
      <c r="AD628" t="s">
        <v>10233</v>
      </c>
      <c r="AF628" t="s">
        <v>25689</v>
      </c>
      <c r="AH628" t="s">
        <v>114</v>
      </c>
      <c r="AI628" t="s">
        <v>1813</v>
      </c>
      <c r="AJ628" t="s">
        <v>25690</v>
      </c>
      <c r="AK628" t="s">
        <v>25691</v>
      </c>
      <c r="AO628" t="s">
        <v>25692</v>
      </c>
      <c r="AQ628">
        <v>6</v>
      </c>
      <c r="AR628" t="s">
        <v>442</v>
      </c>
      <c r="AS628">
        <v>22</v>
      </c>
      <c r="AT628" t="s">
        <v>25693</v>
      </c>
      <c r="AU628" t="s">
        <v>25694</v>
      </c>
      <c r="AW628" t="s">
        <v>647</v>
      </c>
      <c r="AY628" t="s">
        <v>3178</v>
      </c>
      <c r="AZ628" t="s">
        <v>1240</v>
      </c>
      <c r="BA628" t="s">
        <v>277</v>
      </c>
      <c r="BB628" t="s">
        <v>25695</v>
      </c>
      <c r="BD628" t="s">
        <v>24172</v>
      </c>
      <c r="BE628">
        <v>0</v>
      </c>
      <c r="BF628" t="s">
        <v>25696</v>
      </c>
      <c r="BG628" t="s">
        <v>25697</v>
      </c>
      <c r="BH628" t="s">
        <v>25698</v>
      </c>
      <c r="BI628" t="s">
        <v>132</v>
      </c>
      <c r="BK628" t="s">
        <v>132</v>
      </c>
      <c r="BS628">
        <v>0</v>
      </c>
      <c r="BT628">
        <v>0</v>
      </c>
      <c r="BU628">
        <v>1</v>
      </c>
      <c r="BV628">
        <v>0</v>
      </c>
      <c r="BW628">
        <v>0</v>
      </c>
      <c r="BX628">
        <v>0</v>
      </c>
      <c r="BY628">
        <v>1</v>
      </c>
      <c r="CD628" t="s">
        <v>131</v>
      </c>
      <c r="CE628">
        <v>0</v>
      </c>
      <c r="CJ628" t="s">
        <v>132</v>
      </c>
      <c r="CK628" t="s">
        <v>132</v>
      </c>
      <c r="CP628">
        <v>5233</v>
      </c>
      <c r="CQ628">
        <v>0</v>
      </c>
      <c r="CR628">
        <v>0</v>
      </c>
      <c r="CS628">
        <v>0</v>
      </c>
      <c r="CT628">
        <v>0</v>
      </c>
    </row>
    <row r="629" spans="1:98" ht="15" customHeight="1" x14ac:dyDescent="0.2">
      <c r="A629" t="s">
        <v>25699</v>
      </c>
      <c r="B629" s="1" t="s">
        <v>192</v>
      </c>
      <c r="C629">
        <v>76800</v>
      </c>
      <c r="G629" t="s">
        <v>575</v>
      </c>
      <c r="H629" t="s">
        <v>102</v>
      </c>
      <c r="I629" t="s">
        <v>1555</v>
      </c>
      <c r="K629">
        <v>8</v>
      </c>
      <c r="L629" t="s">
        <v>11852</v>
      </c>
      <c r="M629" t="s">
        <v>25700</v>
      </c>
      <c r="N629" t="s">
        <v>25701</v>
      </c>
      <c r="O629" t="s">
        <v>25702</v>
      </c>
      <c r="P629">
        <v>228</v>
      </c>
      <c r="Q629" t="s">
        <v>11203</v>
      </c>
      <c r="S629" t="s">
        <v>25703</v>
      </c>
      <c r="T629">
        <v>13</v>
      </c>
      <c r="U629">
        <v>12</v>
      </c>
      <c r="V629">
        <v>17</v>
      </c>
      <c r="X629" t="s">
        <v>25704</v>
      </c>
      <c r="Y629" t="s">
        <v>5999</v>
      </c>
      <c r="Z629" t="s">
        <v>5001</v>
      </c>
      <c r="AD629" t="s">
        <v>249</v>
      </c>
      <c r="AF629" t="s">
        <v>25705</v>
      </c>
      <c r="AH629" t="s">
        <v>114</v>
      </c>
      <c r="AI629" t="s">
        <v>114</v>
      </c>
      <c r="AJ629" t="s">
        <v>25706</v>
      </c>
      <c r="AO629" t="s">
        <v>25707</v>
      </c>
      <c r="AQ629">
        <v>18</v>
      </c>
      <c r="AR629">
        <v>25</v>
      </c>
      <c r="AS629">
        <v>40</v>
      </c>
      <c r="AT629" t="s">
        <v>25708</v>
      </c>
      <c r="AU629" t="s">
        <v>25709</v>
      </c>
      <c r="AW629" t="s">
        <v>647</v>
      </c>
      <c r="AY629" t="s">
        <v>298</v>
      </c>
      <c r="AZ629" t="s">
        <v>25710</v>
      </c>
      <c r="BA629" t="s">
        <v>426</v>
      </c>
      <c r="BB629" t="s">
        <v>25711</v>
      </c>
      <c r="BD629" t="s">
        <v>24172</v>
      </c>
      <c r="BE629">
        <v>0</v>
      </c>
      <c r="BF629" t="s">
        <v>25712</v>
      </c>
      <c r="BG629" t="s">
        <v>25713</v>
      </c>
      <c r="BH629" t="s">
        <v>25714</v>
      </c>
      <c r="BI629" t="s">
        <v>132</v>
      </c>
      <c r="BK629" t="s">
        <v>132</v>
      </c>
      <c r="BS629">
        <v>0</v>
      </c>
      <c r="BT629">
        <v>0</v>
      </c>
      <c r="BU629">
        <v>0</v>
      </c>
      <c r="BV629">
        <v>0</v>
      </c>
      <c r="BW629">
        <v>0</v>
      </c>
      <c r="BX629">
        <v>0</v>
      </c>
      <c r="BY629">
        <v>1</v>
      </c>
      <c r="CD629" t="s">
        <v>131</v>
      </c>
      <c r="CE629">
        <v>0</v>
      </c>
      <c r="CJ629" t="s">
        <v>132</v>
      </c>
      <c r="CK629" t="s">
        <v>132</v>
      </c>
      <c r="CP629">
        <v>5234</v>
      </c>
      <c r="CQ629">
        <v>0</v>
      </c>
      <c r="CR629">
        <v>0</v>
      </c>
      <c r="CS629">
        <v>0</v>
      </c>
      <c r="CT629">
        <v>0</v>
      </c>
    </row>
    <row r="630" spans="1:98" ht="15" customHeight="1" x14ac:dyDescent="0.2">
      <c r="A630" t="s">
        <v>22838</v>
      </c>
      <c r="B630" s="1" t="s">
        <v>1993</v>
      </c>
      <c r="C630">
        <v>204800</v>
      </c>
      <c r="G630" t="s">
        <v>575</v>
      </c>
      <c r="H630" t="s">
        <v>102</v>
      </c>
      <c r="I630" t="s">
        <v>103</v>
      </c>
      <c r="J630" t="s">
        <v>1138</v>
      </c>
      <c r="K630">
        <v>8</v>
      </c>
      <c r="L630" t="s">
        <v>19017</v>
      </c>
      <c r="M630" t="s">
        <v>22839</v>
      </c>
      <c r="N630" t="s">
        <v>22840</v>
      </c>
      <c r="O630" t="s">
        <v>22841</v>
      </c>
      <c r="P630">
        <v>332</v>
      </c>
      <c r="Q630" t="s">
        <v>8563</v>
      </c>
      <c r="R630" t="s">
        <v>4980</v>
      </c>
      <c r="S630" t="s">
        <v>22842</v>
      </c>
      <c r="T630">
        <v>27</v>
      </c>
      <c r="U630">
        <v>16</v>
      </c>
      <c r="V630">
        <v>21</v>
      </c>
      <c r="X630" t="s">
        <v>22843</v>
      </c>
      <c r="Y630" t="s">
        <v>1173</v>
      </c>
      <c r="Z630" t="s">
        <v>7270</v>
      </c>
      <c r="AA630" t="s">
        <v>1147</v>
      </c>
      <c r="AB630">
        <v>30</v>
      </c>
      <c r="AD630" t="s">
        <v>18936</v>
      </c>
      <c r="AF630" t="s">
        <v>22844</v>
      </c>
      <c r="AH630" t="s">
        <v>114</v>
      </c>
      <c r="AI630" t="s">
        <v>114</v>
      </c>
      <c r="AJ630" t="s">
        <v>22845</v>
      </c>
      <c r="AK630" t="s">
        <v>22846</v>
      </c>
      <c r="AO630" t="s">
        <v>22847</v>
      </c>
      <c r="AQ630">
        <v>19</v>
      </c>
      <c r="AR630" t="s">
        <v>22576</v>
      </c>
      <c r="AS630" t="s">
        <v>22848</v>
      </c>
      <c r="AT630" t="s">
        <v>22849</v>
      </c>
      <c r="AU630" t="s">
        <v>22850</v>
      </c>
      <c r="AV630" t="s">
        <v>15618</v>
      </c>
      <c r="AW630" t="s">
        <v>1156</v>
      </c>
      <c r="AX630" t="s">
        <v>1340</v>
      </c>
      <c r="AY630" t="s">
        <v>1157</v>
      </c>
      <c r="AZ630" t="s">
        <v>22851</v>
      </c>
      <c r="BA630" t="s">
        <v>15851</v>
      </c>
      <c r="BB630" t="s">
        <v>22852</v>
      </c>
      <c r="BC630" t="s">
        <v>1161</v>
      </c>
      <c r="BD630" t="s">
        <v>22821</v>
      </c>
      <c r="BE630">
        <v>0</v>
      </c>
      <c r="BF630" t="s">
        <v>22853</v>
      </c>
      <c r="BG630" t="s">
        <v>22854</v>
      </c>
      <c r="BH630" t="s">
        <v>22855</v>
      </c>
      <c r="BI630" t="s">
        <v>132</v>
      </c>
      <c r="BK630" t="s">
        <v>132</v>
      </c>
      <c r="BS630">
        <v>0</v>
      </c>
      <c r="BT630">
        <v>0</v>
      </c>
      <c r="BU630">
        <v>1</v>
      </c>
      <c r="BV630">
        <v>0</v>
      </c>
      <c r="BW630">
        <v>0</v>
      </c>
      <c r="BX630">
        <v>0</v>
      </c>
      <c r="BY630">
        <v>1</v>
      </c>
      <c r="CD630" t="s">
        <v>131</v>
      </c>
      <c r="CE630">
        <v>0</v>
      </c>
      <c r="CF630" t="s">
        <v>132</v>
      </c>
      <c r="CJ630" t="s">
        <v>132</v>
      </c>
      <c r="CK630" t="s">
        <v>132</v>
      </c>
      <c r="CP630">
        <v>4667</v>
      </c>
      <c r="CQ630">
        <v>0</v>
      </c>
      <c r="CR630">
        <v>0</v>
      </c>
      <c r="CS630">
        <v>0</v>
      </c>
      <c r="CT630">
        <v>0</v>
      </c>
    </row>
    <row r="631" spans="1:98" ht="15" customHeight="1" x14ac:dyDescent="0.2">
      <c r="A631" t="s">
        <v>25715</v>
      </c>
      <c r="B631" s="1" t="s">
        <v>1034</v>
      </c>
      <c r="C631">
        <v>6400</v>
      </c>
      <c r="G631" t="s">
        <v>1053</v>
      </c>
      <c r="H631" t="s">
        <v>102</v>
      </c>
      <c r="I631" t="s">
        <v>261</v>
      </c>
      <c r="J631" t="s">
        <v>138</v>
      </c>
      <c r="K631">
        <v>4</v>
      </c>
      <c r="L631" t="s">
        <v>25716</v>
      </c>
      <c r="N631" t="s">
        <v>4210</v>
      </c>
      <c r="O631" t="s">
        <v>4211</v>
      </c>
      <c r="P631">
        <v>127</v>
      </c>
      <c r="Q631" t="s">
        <v>18988</v>
      </c>
      <c r="S631" t="s">
        <v>25717</v>
      </c>
      <c r="T631">
        <v>12</v>
      </c>
      <c r="U631">
        <v>13</v>
      </c>
      <c r="V631">
        <v>6</v>
      </c>
      <c r="X631" t="s">
        <v>25718</v>
      </c>
      <c r="Y631" t="s">
        <v>5254</v>
      </c>
      <c r="Z631" t="s">
        <v>639</v>
      </c>
      <c r="AD631" t="s">
        <v>1231</v>
      </c>
      <c r="AF631" t="s">
        <v>25719</v>
      </c>
      <c r="AG631" t="s">
        <v>25720</v>
      </c>
      <c r="AH631" t="s">
        <v>114</v>
      </c>
      <c r="AI631" t="s">
        <v>10344</v>
      </c>
      <c r="AO631" t="s">
        <v>25721</v>
      </c>
      <c r="AQ631">
        <v>15</v>
      </c>
      <c r="AR631">
        <v>18</v>
      </c>
      <c r="AS631" t="s">
        <v>4761</v>
      </c>
      <c r="AT631" t="s">
        <v>25722</v>
      </c>
      <c r="AU631" t="s">
        <v>25723</v>
      </c>
      <c r="AW631" t="s">
        <v>25724</v>
      </c>
      <c r="AX631" t="s">
        <v>25725</v>
      </c>
      <c r="AY631" t="s">
        <v>9725</v>
      </c>
      <c r="AZ631" t="s">
        <v>25726</v>
      </c>
      <c r="BA631" t="s">
        <v>255</v>
      </c>
      <c r="BB631" t="s">
        <v>25727</v>
      </c>
      <c r="BD631" t="s">
        <v>24172</v>
      </c>
      <c r="BE631">
        <v>0</v>
      </c>
      <c r="BF631" t="s">
        <v>25728</v>
      </c>
      <c r="BG631" t="s">
        <v>25729</v>
      </c>
      <c r="BH631" t="s">
        <v>25730</v>
      </c>
      <c r="BI631" t="s">
        <v>132</v>
      </c>
      <c r="BK631" t="s">
        <v>132</v>
      </c>
      <c r="BS631">
        <v>0</v>
      </c>
      <c r="BT631">
        <v>0</v>
      </c>
      <c r="BU631">
        <v>0</v>
      </c>
      <c r="BV631">
        <v>0</v>
      </c>
      <c r="BW631">
        <v>0</v>
      </c>
      <c r="BX631">
        <v>1</v>
      </c>
      <c r="BY631">
        <v>1</v>
      </c>
      <c r="CD631" t="s">
        <v>131</v>
      </c>
      <c r="CE631">
        <v>0</v>
      </c>
      <c r="CJ631" t="s">
        <v>132</v>
      </c>
      <c r="CK631" t="s">
        <v>132</v>
      </c>
      <c r="CP631">
        <v>5235</v>
      </c>
      <c r="CQ631">
        <v>0</v>
      </c>
      <c r="CR631">
        <v>0</v>
      </c>
      <c r="CS631">
        <v>0</v>
      </c>
      <c r="CT631">
        <v>0</v>
      </c>
    </row>
    <row r="632" spans="1:98" ht="15" customHeight="1" x14ac:dyDescent="0.2">
      <c r="A632" t="s">
        <v>30822</v>
      </c>
      <c r="B632" s="1" t="s">
        <v>633</v>
      </c>
      <c r="C632">
        <v>4800</v>
      </c>
      <c r="G632" t="s">
        <v>240</v>
      </c>
      <c r="H632" t="s">
        <v>193</v>
      </c>
      <c r="I632" t="s">
        <v>261</v>
      </c>
      <c r="J632" t="s">
        <v>2012</v>
      </c>
      <c r="K632">
        <v>5</v>
      </c>
      <c r="L632" t="s">
        <v>508</v>
      </c>
      <c r="N632" t="s">
        <v>1956</v>
      </c>
      <c r="O632" t="s">
        <v>1957</v>
      </c>
      <c r="P632">
        <v>102</v>
      </c>
      <c r="Q632" t="s">
        <v>10149</v>
      </c>
      <c r="S632" t="s">
        <v>30823</v>
      </c>
      <c r="T632">
        <v>11</v>
      </c>
      <c r="U632">
        <v>11</v>
      </c>
      <c r="V632">
        <v>7</v>
      </c>
      <c r="X632" t="s">
        <v>30824</v>
      </c>
      <c r="Z632" t="s">
        <v>3093</v>
      </c>
      <c r="AC632" t="s">
        <v>3438</v>
      </c>
      <c r="AD632" t="s">
        <v>582</v>
      </c>
      <c r="AF632" t="s">
        <v>30825</v>
      </c>
      <c r="AH632" t="s">
        <v>202</v>
      </c>
      <c r="AI632" t="s">
        <v>202</v>
      </c>
      <c r="AJ632" t="s">
        <v>30826</v>
      </c>
      <c r="AO632" t="s">
        <v>30827</v>
      </c>
      <c r="AQ632">
        <v>12</v>
      </c>
      <c r="AR632" t="s">
        <v>1236</v>
      </c>
      <c r="AS632" t="s">
        <v>7770</v>
      </c>
      <c r="AT632" t="s">
        <v>30828</v>
      </c>
      <c r="AU632" t="s">
        <v>30829</v>
      </c>
      <c r="AV632" t="s">
        <v>30830</v>
      </c>
      <c r="AY632" t="s">
        <v>3406</v>
      </c>
      <c r="AZ632" t="s">
        <v>30831</v>
      </c>
      <c r="BA632" t="s">
        <v>255</v>
      </c>
      <c r="BB632" t="s">
        <v>30832</v>
      </c>
      <c r="BD632" t="s">
        <v>30833</v>
      </c>
      <c r="BE632">
        <v>0</v>
      </c>
      <c r="BF632" t="s">
        <v>30834</v>
      </c>
      <c r="BG632" t="s">
        <v>30835</v>
      </c>
      <c r="BH632" t="s">
        <v>30836</v>
      </c>
      <c r="BS632">
        <v>0</v>
      </c>
      <c r="BT632">
        <v>0</v>
      </c>
      <c r="BU632">
        <v>0</v>
      </c>
      <c r="BV632">
        <v>1</v>
      </c>
      <c r="BW632">
        <v>0</v>
      </c>
      <c r="BX632">
        <v>0</v>
      </c>
      <c r="BY632">
        <v>1</v>
      </c>
      <c r="CD632" t="s">
        <v>132</v>
      </c>
      <c r="CE632">
        <v>0</v>
      </c>
      <c r="CF632" t="s">
        <v>132</v>
      </c>
      <c r="CJ632" t="s">
        <v>132</v>
      </c>
      <c r="CK632" t="s">
        <v>132</v>
      </c>
      <c r="CP632">
        <v>6616</v>
      </c>
      <c r="CQ632">
        <v>0</v>
      </c>
      <c r="CR632">
        <v>0</v>
      </c>
      <c r="CS632">
        <v>0</v>
      </c>
      <c r="CT632">
        <v>0</v>
      </c>
    </row>
    <row r="633" spans="1:98" ht="15" customHeight="1" x14ac:dyDescent="0.2">
      <c r="A633" t="s">
        <v>9433</v>
      </c>
      <c r="B633" s="1" t="s">
        <v>1117</v>
      </c>
      <c r="C633">
        <v>400</v>
      </c>
      <c r="G633" t="s">
        <v>240</v>
      </c>
      <c r="H633" t="s">
        <v>102</v>
      </c>
      <c r="I633" t="s">
        <v>332</v>
      </c>
      <c r="J633" t="s">
        <v>138</v>
      </c>
      <c r="K633">
        <v>6</v>
      </c>
      <c r="L633" t="s">
        <v>2897</v>
      </c>
      <c r="N633" t="s">
        <v>4189</v>
      </c>
      <c r="O633" t="s">
        <v>1717</v>
      </c>
      <c r="P633">
        <v>13</v>
      </c>
      <c r="Q633" t="s">
        <v>1718</v>
      </c>
      <c r="S633" t="s">
        <v>1719</v>
      </c>
      <c r="T633">
        <v>5</v>
      </c>
      <c r="U633">
        <v>5</v>
      </c>
      <c r="V633">
        <v>1</v>
      </c>
      <c r="AD633" t="s">
        <v>4940</v>
      </c>
      <c r="AF633" t="s">
        <v>9434</v>
      </c>
      <c r="AH633" t="s">
        <v>114</v>
      </c>
      <c r="AI633" t="s">
        <v>114</v>
      </c>
      <c r="AO633" t="s">
        <v>9435</v>
      </c>
      <c r="AQ633">
        <v>1</v>
      </c>
      <c r="AR633" t="s">
        <v>293</v>
      </c>
      <c r="AS633" t="s">
        <v>9436</v>
      </c>
      <c r="AT633" t="s">
        <v>404</v>
      </c>
      <c r="AU633" t="s">
        <v>9437</v>
      </c>
      <c r="AY633" t="s">
        <v>9438</v>
      </c>
      <c r="AZ633" t="s">
        <v>1635</v>
      </c>
      <c r="BA633" t="s">
        <v>255</v>
      </c>
      <c r="BB633" t="s">
        <v>9439</v>
      </c>
      <c r="BD633" t="s">
        <v>7316</v>
      </c>
      <c r="BE633">
        <v>0</v>
      </c>
      <c r="BG633" t="s">
        <v>9440</v>
      </c>
      <c r="BH633" t="s">
        <v>9441</v>
      </c>
      <c r="BS633">
        <v>0</v>
      </c>
      <c r="BT633">
        <v>0</v>
      </c>
      <c r="BU633">
        <v>0</v>
      </c>
      <c r="BV633">
        <v>0</v>
      </c>
      <c r="BW633">
        <v>0</v>
      </c>
      <c r="BX633">
        <v>1</v>
      </c>
      <c r="BY633">
        <v>0</v>
      </c>
      <c r="CD633" t="s">
        <v>131</v>
      </c>
      <c r="CE633">
        <v>0</v>
      </c>
      <c r="CJ633" t="s">
        <v>132</v>
      </c>
      <c r="CO633" t="str">
        <f>HYPERLINK("http://www.d20pfsrd.com/bestiary/monster-listings/animals/aquatic/gar","Gar")</f>
        <v>Gar</v>
      </c>
      <c r="CP633">
        <v>1226</v>
      </c>
      <c r="CQ633">
        <v>0</v>
      </c>
      <c r="CR633">
        <v>0</v>
      </c>
      <c r="CS633">
        <v>0</v>
      </c>
      <c r="CT633">
        <v>0</v>
      </c>
    </row>
    <row r="634" spans="1:98" ht="15" customHeight="1" x14ac:dyDescent="0.2">
      <c r="A634" t="s">
        <v>16318</v>
      </c>
      <c r="B634" s="1" t="s">
        <v>283</v>
      </c>
      <c r="C634">
        <v>600</v>
      </c>
      <c r="G634" t="s">
        <v>240</v>
      </c>
      <c r="H634" t="s">
        <v>393</v>
      </c>
      <c r="I634" t="s">
        <v>654</v>
      </c>
      <c r="K634">
        <v>3</v>
      </c>
      <c r="L634" t="s">
        <v>655</v>
      </c>
      <c r="N634" t="s">
        <v>4653</v>
      </c>
      <c r="O634" t="s">
        <v>16319</v>
      </c>
      <c r="P634">
        <v>19</v>
      </c>
      <c r="Q634" t="s">
        <v>336</v>
      </c>
      <c r="S634" t="s">
        <v>16320</v>
      </c>
      <c r="T634">
        <v>3</v>
      </c>
      <c r="U634">
        <v>4</v>
      </c>
      <c r="V634">
        <v>-4</v>
      </c>
      <c r="X634" t="s">
        <v>3466</v>
      </c>
      <c r="Z634" t="s">
        <v>3054</v>
      </c>
      <c r="AD634" t="s">
        <v>661</v>
      </c>
      <c r="AF634" t="s">
        <v>16321</v>
      </c>
      <c r="AH634" t="s">
        <v>114</v>
      </c>
      <c r="AI634" t="s">
        <v>114</v>
      </c>
      <c r="AJ634" t="s">
        <v>16322</v>
      </c>
      <c r="AO634" t="s">
        <v>16323</v>
      </c>
      <c r="AQ634">
        <v>2</v>
      </c>
      <c r="AR634">
        <v>1</v>
      </c>
      <c r="AS634" t="s">
        <v>4424</v>
      </c>
      <c r="AU634" t="s">
        <v>16324</v>
      </c>
      <c r="AX634" t="s">
        <v>444</v>
      </c>
      <c r="AY634" t="s">
        <v>16325</v>
      </c>
      <c r="AZ634" t="s">
        <v>16326</v>
      </c>
      <c r="BA634" t="s">
        <v>255</v>
      </c>
      <c r="BB634" t="s">
        <v>16327</v>
      </c>
      <c r="BD634" t="s">
        <v>14619</v>
      </c>
      <c r="BE634">
        <v>0</v>
      </c>
      <c r="BF634" t="s">
        <v>16328</v>
      </c>
      <c r="BG634" t="s">
        <v>16329</v>
      </c>
      <c r="BH634" t="s">
        <v>16330</v>
      </c>
      <c r="BL634" t="s">
        <v>132</v>
      </c>
      <c r="BM634" t="s">
        <v>132</v>
      </c>
      <c r="BN634" t="s">
        <v>132</v>
      </c>
      <c r="BS634">
        <v>0</v>
      </c>
      <c r="BT634">
        <v>0</v>
      </c>
      <c r="BU634">
        <v>0</v>
      </c>
      <c r="BV634">
        <v>1</v>
      </c>
      <c r="BW634">
        <v>0</v>
      </c>
      <c r="BX634">
        <v>0</v>
      </c>
      <c r="BY634">
        <v>1</v>
      </c>
      <c r="CB634" t="s">
        <v>132</v>
      </c>
      <c r="CD634" t="s">
        <v>131</v>
      </c>
      <c r="CE634">
        <v>0</v>
      </c>
      <c r="CJ634" t="s">
        <v>132</v>
      </c>
      <c r="CP634">
        <v>2071</v>
      </c>
      <c r="CQ634">
        <v>0</v>
      </c>
      <c r="CR634">
        <v>0</v>
      </c>
      <c r="CS634">
        <v>0</v>
      </c>
      <c r="CT634">
        <v>0</v>
      </c>
    </row>
    <row r="635" spans="1:98" ht="15" customHeight="1" x14ac:dyDescent="0.2">
      <c r="A635" t="s">
        <v>14086</v>
      </c>
      <c r="B635" s="1" t="s">
        <v>2051</v>
      </c>
      <c r="C635">
        <v>51200</v>
      </c>
      <c r="G635" t="s">
        <v>575</v>
      </c>
      <c r="H635" t="s">
        <v>1035</v>
      </c>
      <c r="I635" t="s">
        <v>1780</v>
      </c>
      <c r="J635" t="s">
        <v>138</v>
      </c>
      <c r="K635">
        <v>9</v>
      </c>
      <c r="L635" t="s">
        <v>14087</v>
      </c>
      <c r="N635" t="s">
        <v>14088</v>
      </c>
      <c r="O635" t="s">
        <v>14089</v>
      </c>
      <c r="P635">
        <v>229</v>
      </c>
      <c r="Q635" t="s">
        <v>14090</v>
      </c>
      <c r="R635" t="s">
        <v>3912</v>
      </c>
      <c r="S635" t="s">
        <v>14091</v>
      </c>
      <c r="T635">
        <v>17</v>
      </c>
      <c r="U635">
        <v>15</v>
      </c>
      <c r="V635">
        <v>14</v>
      </c>
      <c r="X635" t="s">
        <v>3914</v>
      </c>
      <c r="Z635" t="s">
        <v>14092</v>
      </c>
      <c r="AB635">
        <v>26</v>
      </c>
      <c r="AD635" t="s">
        <v>14093</v>
      </c>
      <c r="AF635" t="s">
        <v>14094</v>
      </c>
      <c r="AH635" t="s">
        <v>496</v>
      </c>
      <c r="AI635" t="s">
        <v>496</v>
      </c>
      <c r="AJ635" t="s">
        <v>14095</v>
      </c>
      <c r="AO635" t="s">
        <v>14096</v>
      </c>
      <c r="AQ635">
        <v>17</v>
      </c>
      <c r="AR635" t="s">
        <v>1546</v>
      </c>
      <c r="AS635" t="s">
        <v>14097</v>
      </c>
      <c r="AT635" t="s">
        <v>14098</v>
      </c>
      <c r="AU635" t="s">
        <v>14099</v>
      </c>
      <c r="AW635" t="s">
        <v>3925</v>
      </c>
      <c r="AX635" t="s">
        <v>915</v>
      </c>
      <c r="AY635" t="s">
        <v>14100</v>
      </c>
      <c r="AZ635" t="s">
        <v>670</v>
      </c>
      <c r="BA635" t="s">
        <v>1797</v>
      </c>
      <c r="BB635" t="s">
        <v>14101</v>
      </c>
      <c r="BD635" t="s">
        <v>14102</v>
      </c>
      <c r="BE635">
        <v>0</v>
      </c>
      <c r="BF635" t="s">
        <v>14103</v>
      </c>
      <c r="BG635" t="s">
        <v>14104</v>
      </c>
      <c r="BH635" t="s">
        <v>14105</v>
      </c>
      <c r="BS635">
        <v>0</v>
      </c>
      <c r="BT635">
        <v>0</v>
      </c>
      <c r="BU635">
        <v>0</v>
      </c>
      <c r="BV635">
        <v>0</v>
      </c>
      <c r="BW635">
        <v>0</v>
      </c>
      <c r="BX635">
        <v>1</v>
      </c>
      <c r="BY635">
        <v>1</v>
      </c>
      <c r="CD635" t="s">
        <v>131</v>
      </c>
      <c r="CE635">
        <v>0</v>
      </c>
      <c r="CJ635" t="s">
        <v>132</v>
      </c>
      <c r="CP635">
        <v>1883</v>
      </c>
      <c r="CQ635">
        <v>0</v>
      </c>
      <c r="CR635">
        <v>0</v>
      </c>
      <c r="CS635">
        <v>0</v>
      </c>
      <c r="CT635">
        <v>0</v>
      </c>
    </row>
    <row r="636" spans="1:98" ht="15" customHeight="1" x14ac:dyDescent="0.2">
      <c r="A636" t="s">
        <v>20499</v>
      </c>
      <c r="B636" s="1" t="s">
        <v>574</v>
      </c>
      <c r="C636">
        <v>9600</v>
      </c>
      <c r="G636" t="s">
        <v>240</v>
      </c>
      <c r="H636" t="s">
        <v>136</v>
      </c>
      <c r="I636" t="s">
        <v>261</v>
      </c>
      <c r="J636" t="s">
        <v>138</v>
      </c>
      <c r="K636">
        <v>1</v>
      </c>
      <c r="L636" t="s">
        <v>20500</v>
      </c>
      <c r="N636" t="s">
        <v>19159</v>
      </c>
      <c r="O636" t="s">
        <v>19160</v>
      </c>
      <c r="P636">
        <v>138</v>
      </c>
      <c r="Q636" t="s">
        <v>1388</v>
      </c>
      <c r="S636" t="s">
        <v>20501</v>
      </c>
      <c r="T636">
        <v>14</v>
      </c>
      <c r="U636">
        <v>11</v>
      </c>
      <c r="V636">
        <v>4</v>
      </c>
      <c r="Z636" t="s">
        <v>3077</v>
      </c>
      <c r="AD636" t="s">
        <v>1628</v>
      </c>
      <c r="AF636" t="s">
        <v>20502</v>
      </c>
      <c r="AH636" t="s">
        <v>147</v>
      </c>
      <c r="AI636" t="s">
        <v>147</v>
      </c>
      <c r="AJ636" t="s">
        <v>20503</v>
      </c>
      <c r="AO636" t="s">
        <v>20504</v>
      </c>
      <c r="AQ636">
        <v>12</v>
      </c>
      <c r="AR636" t="s">
        <v>1259</v>
      </c>
      <c r="AS636" t="s">
        <v>10558</v>
      </c>
      <c r="AT636" t="s">
        <v>20505</v>
      </c>
      <c r="AU636" t="s">
        <v>20506</v>
      </c>
      <c r="AY636" t="s">
        <v>2486</v>
      </c>
      <c r="AZ636" t="s">
        <v>20507</v>
      </c>
      <c r="BA636" t="s">
        <v>255</v>
      </c>
      <c r="BB636" t="s">
        <v>20508</v>
      </c>
      <c r="BD636" t="s">
        <v>20430</v>
      </c>
      <c r="BE636">
        <v>0</v>
      </c>
      <c r="BF636" t="s">
        <v>20509</v>
      </c>
      <c r="BG636" t="s">
        <v>20510</v>
      </c>
      <c r="BH636" t="s">
        <v>20511</v>
      </c>
      <c r="BS636">
        <v>0</v>
      </c>
      <c r="BT636">
        <v>0</v>
      </c>
      <c r="BU636">
        <v>0</v>
      </c>
      <c r="BV636">
        <v>0</v>
      </c>
      <c r="BW636">
        <v>0</v>
      </c>
      <c r="BX636">
        <v>1</v>
      </c>
      <c r="BY636">
        <v>1</v>
      </c>
      <c r="CD636" t="s">
        <v>131</v>
      </c>
      <c r="CE636">
        <v>0</v>
      </c>
      <c r="CJ636" t="s">
        <v>132</v>
      </c>
      <c r="CP636">
        <v>3329</v>
      </c>
      <c r="CQ636">
        <v>0</v>
      </c>
      <c r="CR636">
        <v>0</v>
      </c>
      <c r="CS636">
        <v>0</v>
      </c>
      <c r="CT636">
        <v>0</v>
      </c>
    </row>
    <row r="637" spans="1:98" ht="15" customHeight="1" x14ac:dyDescent="0.2">
      <c r="A637" t="s">
        <v>3017</v>
      </c>
      <c r="B637" s="1" t="s">
        <v>365</v>
      </c>
      <c r="C637">
        <v>1200</v>
      </c>
      <c r="G637" t="s">
        <v>575</v>
      </c>
      <c r="H637" t="s">
        <v>102</v>
      </c>
      <c r="I637" t="s">
        <v>809</v>
      </c>
      <c r="J637" t="s">
        <v>1846</v>
      </c>
      <c r="K637">
        <v>6</v>
      </c>
      <c r="L637" t="s">
        <v>105</v>
      </c>
      <c r="N637" t="s">
        <v>1761</v>
      </c>
      <c r="O637" t="s">
        <v>3018</v>
      </c>
      <c r="P637">
        <v>42</v>
      </c>
      <c r="Q637" t="s">
        <v>3019</v>
      </c>
      <c r="S637" t="s">
        <v>3020</v>
      </c>
      <c r="T637">
        <v>4</v>
      </c>
      <c r="U637">
        <v>6</v>
      </c>
      <c r="V637">
        <v>4</v>
      </c>
      <c r="Y637" t="s">
        <v>479</v>
      </c>
      <c r="AD637" t="s">
        <v>1541</v>
      </c>
      <c r="AF637" t="s">
        <v>3021</v>
      </c>
      <c r="AH637" t="s">
        <v>114</v>
      </c>
      <c r="AI637" t="s">
        <v>114</v>
      </c>
      <c r="AO637" t="s">
        <v>3022</v>
      </c>
      <c r="AQ637">
        <v>5</v>
      </c>
      <c r="AR637">
        <v>7</v>
      </c>
      <c r="AS637">
        <v>19</v>
      </c>
      <c r="AT637" t="s">
        <v>3023</v>
      </c>
      <c r="AU637" t="s">
        <v>3024</v>
      </c>
      <c r="AV637" t="s">
        <v>3025</v>
      </c>
      <c r="AW637" t="s">
        <v>3026</v>
      </c>
      <c r="AX637" t="s">
        <v>3027</v>
      </c>
      <c r="AY637" t="s">
        <v>298</v>
      </c>
      <c r="AZ637" t="s">
        <v>3028</v>
      </c>
      <c r="BA637" t="s">
        <v>426</v>
      </c>
      <c r="BB637" t="s">
        <v>3029</v>
      </c>
      <c r="BD637" t="s">
        <v>128</v>
      </c>
      <c r="BE637">
        <v>0</v>
      </c>
      <c r="BF637" t="s">
        <v>3030</v>
      </c>
      <c r="BG637" t="s">
        <v>3031</v>
      </c>
      <c r="BH637" t="s">
        <v>3032</v>
      </c>
      <c r="BS637">
        <v>0</v>
      </c>
      <c r="BT637">
        <v>0</v>
      </c>
      <c r="BU637">
        <v>1</v>
      </c>
      <c r="BV637">
        <v>0</v>
      </c>
      <c r="BW637">
        <v>0</v>
      </c>
      <c r="BX637">
        <v>0</v>
      </c>
      <c r="BY637">
        <v>1</v>
      </c>
      <c r="CD637" t="s">
        <v>131</v>
      </c>
      <c r="CE637">
        <v>0</v>
      </c>
      <c r="CJ637" t="s">
        <v>132</v>
      </c>
      <c r="CO637" t="str">
        <f>HYPERLINK("http://www.d20pfsrd.com/bestiary/monster-listings/monstrous-humanoids/gargoyle","Gargoyle, Common")</f>
        <v>Gargoyle, Common</v>
      </c>
      <c r="CP637">
        <v>196</v>
      </c>
      <c r="CQ637">
        <v>0</v>
      </c>
      <c r="CR637">
        <v>0</v>
      </c>
      <c r="CS637">
        <v>0</v>
      </c>
      <c r="CT637">
        <v>0</v>
      </c>
    </row>
    <row r="638" spans="1:98" ht="15" customHeight="1" x14ac:dyDescent="0.2">
      <c r="A638" t="s">
        <v>13939</v>
      </c>
      <c r="B638" s="1" t="s">
        <v>633</v>
      </c>
      <c r="C638">
        <v>4800</v>
      </c>
      <c r="G638" t="s">
        <v>240</v>
      </c>
      <c r="H638" t="s">
        <v>193</v>
      </c>
      <c r="I638" t="s">
        <v>241</v>
      </c>
      <c r="K638">
        <v>2</v>
      </c>
      <c r="L638" t="s">
        <v>3371</v>
      </c>
      <c r="N638" t="s">
        <v>1347</v>
      </c>
      <c r="O638" t="s">
        <v>1348</v>
      </c>
      <c r="P638">
        <v>90</v>
      </c>
      <c r="Q638" t="s">
        <v>13940</v>
      </c>
      <c r="S638" t="s">
        <v>13941</v>
      </c>
      <c r="T638">
        <v>3</v>
      </c>
      <c r="U638">
        <v>5</v>
      </c>
      <c r="V638">
        <v>3</v>
      </c>
      <c r="Y638" t="s">
        <v>3391</v>
      </c>
      <c r="Z638" t="s">
        <v>248</v>
      </c>
      <c r="AD638" t="s">
        <v>13942</v>
      </c>
      <c r="AF638" t="s">
        <v>13943</v>
      </c>
      <c r="AH638" t="s">
        <v>202</v>
      </c>
      <c r="AI638" t="s">
        <v>202</v>
      </c>
      <c r="AJ638" t="s">
        <v>13944</v>
      </c>
      <c r="AO638" t="s">
        <v>13945</v>
      </c>
      <c r="AQ638">
        <v>11</v>
      </c>
      <c r="AR638">
        <v>18</v>
      </c>
      <c r="AS638">
        <v>30</v>
      </c>
      <c r="AU638" t="s">
        <v>13946</v>
      </c>
      <c r="AV638" t="s">
        <v>13947</v>
      </c>
      <c r="AX638" t="s">
        <v>3027</v>
      </c>
      <c r="AY638" t="s">
        <v>3178</v>
      </c>
      <c r="AZ638" t="s">
        <v>13948</v>
      </c>
      <c r="BA638" t="s">
        <v>255</v>
      </c>
      <c r="BB638" t="s">
        <v>13949</v>
      </c>
      <c r="BD638" t="s">
        <v>13936</v>
      </c>
      <c r="BE638">
        <v>0</v>
      </c>
      <c r="BF638" t="s">
        <v>13950</v>
      </c>
      <c r="BG638" t="s">
        <v>13951</v>
      </c>
      <c r="BH638" t="s">
        <v>13952</v>
      </c>
      <c r="BS638">
        <v>0</v>
      </c>
      <c r="BT638">
        <v>0</v>
      </c>
      <c r="BU638">
        <v>1</v>
      </c>
      <c r="BV638">
        <v>0</v>
      </c>
      <c r="BW638">
        <v>0</v>
      </c>
      <c r="BX638">
        <v>0</v>
      </c>
      <c r="BY638">
        <v>1</v>
      </c>
      <c r="CD638" t="s">
        <v>131</v>
      </c>
      <c r="CE638">
        <v>0</v>
      </c>
      <c r="CJ638" t="s">
        <v>132</v>
      </c>
      <c r="CP638">
        <v>1814</v>
      </c>
      <c r="CQ638">
        <v>0</v>
      </c>
      <c r="CR638">
        <v>0</v>
      </c>
      <c r="CS638">
        <v>0</v>
      </c>
      <c r="CT638">
        <v>0</v>
      </c>
    </row>
    <row r="639" spans="1:98" ht="15" customHeight="1" x14ac:dyDescent="0.2">
      <c r="A639" t="s">
        <v>13687</v>
      </c>
      <c r="B639" s="1" t="s">
        <v>574</v>
      </c>
      <c r="C639">
        <v>9600</v>
      </c>
      <c r="G639" t="s">
        <v>1053</v>
      </c>
      <c r="H639" t="s">
        <v>102</v>
      </c>
      <c r="I639" t="s">
        <v>103</v>
      </c>
      <c r="J639" t="s">
        <v>104</v>
      </c>
      <c r="K639">
        <v>2</v>
      </c>
      <c r="L639" t="s">
        <v>903</v>
      </c>
      <c r="N639" t="s">
        <v>13522</v>
      </c>
      <c r="O639" t="s">
        <v>13523</v>
      </c>
      <c r="P639">
        <v>133</v>
      </c>
      <c r="Q639" t="s">
        <v>7128</v>
      </c>
      <c r="S639" t="s">
        <v>13688</v>
      </c>
      <c r="T639">
        <v>13</v>
      </c>
      <c r="U639">
        <v>8</v>
      </c>
      <c r="V639">
        <v>11</v>
      </c>
      <c r="Y639" t="s">
        <v>2527</v>
      </c>
      <c r="Z639" t="s">
        <v>837</v>
      </c>
      <c r="AA639" t="s">
        <v>13689</v>
      </c>
      <c r="AC639" t="s">
        <v>11158</v>
      </c>
      <c r="AD639" t="s">
        <v>13690</v>
      </c>
      <c r="AF639" t="s">
        <v>13691</v>
      </c>
      <c r="AH639" t="s">
        <v>114</v>
      </c>
      <c r="AI639" t="s">
        <v>114</v>
      </c>
      <c r="AJ639" t="s">
        <v>13692</v>
      </c>
      <c r="AK639" t="s">
        <v>13693</v>
      </c>
      <c r="AO639" t="s">
        <v>13694</v>
      </c>
      <c r="AQ639">
        <v>14</v>
      </c>
      <c r="AR639">
        <v>17</v>
      </c>
      <c r="AS639">
        <v>30</v>
      </c>
      <c r="AT639" t="s">
        <v>13695</v>
      </c>
      <c r="AU639" t="s">
        <v>13696</v>
      </c>
      <c r="AW639" t="s">
        <v>1516</v>
      </c>
      <c r="AY639" t="s">
        <v>13697</v>
      </c>
      <c r="AZ639" t="s">
        <v>13698</v>
      </c>
      <c r="BA639" t="s">
        <v>426</v>
      </c>
      <c r="BB639" t="s">
        <v>13699</v>
      </c>
      <c r="BD639" t="s">
        <v>13700</v>
      </c>
      <c r="BE639">
        <v>0</v>
      </c>
      <c r="BG639" t="s">
        <v>13701</v>
      </c>
      <c r="BH639" t="s">
        <v>13702</v>
      </c>
      <c r="BS639">
        <v>0</v>
      </c>
      <c r="BT639">
        <v>0</v>
      </c>
      <c r="BU639">
        <v>1</v>
      </c>
      <c r="BV639">
        <v>0</v>
      </c>
      <c r="BW639">
        <v>0</v>
      </c>
      <c r="BX639">
        <v>0</v>
      </c>
      <c r="BY639">
        <v>1</v>
      </c>
      <c r="CD639" t="s">
        <v>131</v>
      </c>
      <c r="CE639">
        <v>0</v>
      </c>
      <c r="CJ639" t="s">
        <v>132</v>
      </c>
      <c r="CP639">
        <v>1715</v>
      </c>
      <c r="CQ639">
        <v>0</v>
      </c>
      <c r="CR639">
        <v>0</v>
      </c>
      <c r="CS639">
        <v>0</v>
      </c>
      <c r="CT639">
        <v>0</v>
      </c>
    </row>
    <row r="640" spans="1:98" ht="15" customHeight="1" x14ac:dyDescent="0.2">
      <c r="A640" t="s">
        <v>16331</v>
      </c>
      <c r="B640" s="1" t="s">
        <v>1034</v>
      </c>
      <c r="C640">
        <v>6400</v>
      </c>
      <c r="G640" t="s">
        <v>2068</v>
      </c>
      <c r="H640" t="s">
        <v>102</v>
      </c>
      <c r="I640" t="s">
        <v>103</v>
      </c>
      <c r="J640" t="s">
        <v>104</v>
      </c>
      <c r="K640">
        <v>5</v>
      </c>
      <c r="L640" t="s">
        <v>10076</v>
      </c>
      <c r="N640" t="s">
        <v>6979</v>
      </c>
      <c r="O640" t="s">
        <v>6980</v>
      </c>
      <c r="P640">
        <v>115</v>
      </c>
      <c r="Q640" t="s">
        <v>16332</v>
      </c>
      <c r="S640" t="s">
        <v>16333</v>
      </c>
      <c r="T640">
        <v>8</v>
      </c>
      <c r="U640">
        <v>12</v>
      </c>
      <c r="V640">
        <v>9</v>
      </c>
      <c r="Y640" t="s">
        <v>16334</v>
      </c>
      <c r="AB640">
        <v>21</v>
      </c>
      <c r="AD640" t="s">
        <v>8670</v>
      </c>
      <c r="AF640" t="s">
        <v>16335</v>
      </c>
      <c r="AG640" t="s">
        <v>16336</v>
      </c>
      <c r="AH640" t="s">
        <v>114</v>
      </c>
      <c r="AI640" t="s">
        <v>114</v>
      </c>
      <c r="AJ640" t="s">
        <v>16337</v>
      </c>
      <c r="AL640" t="s">
        <v>16338</v>
      </c>
      <c r="AO640" t="s">
        <v>16339</v>
      </c>
      <c r="AQ640">
        <v>11</v>
      </c>
      <c r="AR640">
        <v>14</v>
      </c>
      <c r="AS640">
        <v>29</v>
      </c>
      <c r="AT640" t="s">
        <v>16340</v>
      </c>
      <c r="AU640" t="s">
        <v>16341</v>
      </c>
      <c r="AV640" t="s">
        <v>16342</v>
      </c>
      <c r="AW640" t="s">
        <v>16343</v>
      </c>
      <c r="AY640" t="s">
        <v>16344</v>
      </c>
      <c r="AZ640" t="s">
        <v>16345</v>
      </c>
      <c r="BA640" t="s">
        <v>16346</v>
      </c>
      <c r="BB640" t="s">
        <v>16347</v>
      </c>
      <c r="BD640" t="s">
        <v>14619</v>
      </c>
      <c r="BE640">
        <v>0</v>
      </c>
      <c r="BF640" t="s">
        <v>16348</v>
      </c>
      <c r="BG640" t="s">
        <v>16349</v>
      </c>
      <c r="BH640" t="s">
        <v>16350</v>
      </c>
      <c r="BL640" t="s">
        <v>132</v>
      </c>
      <c r="BM640" t="s">
        <v>132</v>
      </c>
      <c r="BN640" t="s">
        <v>132</v>
      </c>
      <c r="BS640">
        <v>0</v>
      </c>
      <c r="BT640">
        <v>0</v>
      </c>
      <c r="BU640">
        <v>1</v>
      </c>
      <c r="BV640">
        <v>0</v>
      </c>
      <c r="BW640">
        <v>0</v>
      </c>
      <c r="BX640">
        <v>0</v>
      </c>
      <c r="BY640">
        <v>1</v>
      </c>
      <c r="CB640" t="s">
        <v>132</v>
      </c>
      <c r="CD640" t="s">
        <v>131</v>
      </c>
      <c r="CE640">
        <v>0</v>
      </c>
      <c r="CJ640" t="s">
        <v>132</v>
      </c>
      <c r="CP640">
        <v>2072</v>
      </c>
      <c r="CQ640">
        <v>0</v>
      </c>
      <c r="CR640">
        <v>0</v>
      </c>
      <c r="CS640">
        <v>0</v>
      </c>
      <c r="CT640">
        <v>0</v>
      </c>
    </row>
    <row r="641" spans="1:98" ht="15" customHeight="1" x14ac:dyDescent="0.2">
      <c r="A641" t="s">
        <v>25731</v>
      </c>
      <c r="B641" s="1" t="s">
        <v>1205</v>
      </c>
      <c r="C641">
        <v>25600</v>
      </c>
      <c r="G641" t="s">
        <v>1053</v>
      </c>
      <c r="H641" t="s">
        <v>136</v>
      </c>
      <c r="I641" t="s">
        <v>1555</v>
      </c>
      <c r="K641">
        <v>4</v>
      </c>
      <c r="L641" t="s">
        <v>1557</v>
      </c>
      <c r="M641" t="s">
        <v>25732</v>
      </c>
      <c r="N641" t="s">
        <v>1207</v>
      </c>
      <c r="O641" t="s">
        <v>1208</v>
      </c>
      <c r="P641">
        <v>180</v>
      </c>
      <c r="Q641" t="s">
        <v>25733</v>
      </c>
      <c r="S641" t="s">
        <v>25734</v>
      </c>
      <c r="T641">
        <v>11</v>
      </c>
      <c r="U641">
        <v>6</v>
      </c>
      <c r="V641">
        <v>14</v>
      </c>
      <c r="X641" t="s">
        <v>3891</v>
      </c>
      <c r="Y641" t="s">
        <v>5999</v>
      </c>
      <c r="Z641" t="s">
        <v>3160</v>
      </c>
      <c r="AD641" t="s">
        <v>249</v>
      </c>
      <c r="AF641" t="s">
        <v>25735</v>
      </c>
      <c r="AH641" t="s">
        <v>147</v>
      </c>
      <c r="AI641" t="s">
        <v>147</v>
      </c>
      <c r="AJ641" t="s">
        <v>25736</v>
      </c>
      <c r="AO641" t="s">
        <v>25737</v>
      </c>
      <c r="AQ641">
        <v>14</v>
      </c>
      <c r="AR641" t="s">
        <v>25738</v>
      </c>
      <c r="AS641" t="s">
        <v>25739</v>
      </c>
      <c r="AT641" t="s">
        <v>25740</v>
      </c>
      <c r="AU641" t="s">
        <v>25741</v>
      </c>
      <c r="AW641" t="s">
        <v>8198</v>
      </c>
      <c r="AY641" t="s">
        <v>298</v>
      </c>
      <c r="AZ641" t="s">
        <v>670</v>
      </c>
      <c r="BA641" t="s">
        <v>426</v>
      </c>
      <c r="BB641" t="s">
        <v>25742</v>
      </c>
      <c r="BD641" t="s">
        <v>24172</v>
      </c>
      <c r="BE641">
        <v>0</v>
      </c>
      <c r="BF641" t="s">
        <v>25743</v>
      </c>
      <c r="BG641" t="s">
        <v>25744</v>
      </c>
      <c r="BH641" t="s">
        <v>25745</v>
      </c>
      <c r="BI641" t="s">
        <v>132</v>
      </c>
      <c r="BK641" t="s">
        <v>132</v>
      </c>
      <c r="BS641">
        <v>0</v>
      </c>
      <c r="BT641">
        <v>0</v>
      </c>
      <c r="BU641">
        <v>0</v>
      </c>
      <c r="BV641">
        <v>0</v>
      </c>
      <c r="BW641">
        <v>0</v>
      </c>
      <c r="BX641">
        <v>0</v>
      </c>
      <c r="BY641">
        <v>1</v>
      </c>
      <c r="CD641" t="s">
        <v>131</v>
      </c>
      <c r="CE641">
        <v>0</v>
      </c>
      <c r="CF641" t="s">
        <v>132</v>
      </c>
      <c r="CJ641" t="s">
        <v>132</v>
      </c>
      <c r="CK641" t="s">
        <v>132</v>
      </c>
      <c r="CP641">
        <v>5236</v>
      </c>
      <c r="CQ641">
        <v>0</v>
      </c>
      <c r="CR641">
        <v>0</v>
      </c>
      <c r="CS641">
        <v>0</v>
      </c>
      <c r="CT641">
        <v>0</v>
      </c>
    </row>
    <row r="642" spans="1:98" ht="15" customHeight="1" x14ac:dyDescent="0.2">
      <c r="A642" t="s">
        <v>25746</v>
      </c>
      <c r="B642" s="1" t="s">
        <v>99</v>
      </c>
      <c r="C642">
        <v>200</v>
      </c>
      <c r="D642" t="s">
        <v>25746</v>
      </c>
      <c r="E642" t="s">
        <v>9910</v>
      </c>
      <c r="G642" t="s">
        <v>923</v>
      </c>
      <c r="H642" t="s">
        <v>393</v>
      </c>
      <c r="I642" t="s">
        <v>2390</v>
      </c>
      <c r="K642">
        <v>3</v>
      </c>
      <c r="L642" t="s">
        <v>17838</v>
      </c>
      <c r="N642" t="s">
        <v>5635</v>
      </c>
      <c r="O642" t="s">
        <v>5905</v>
      </c>
      <c r="P642">
        <v>7</v>
      </c>
      <c r="Q642" t="s">
        <v>8024</v>
      </c>
      <c r="S642" t="s">
        <v>18859</v>
      </c>
      <c r="T642">
        <v>0</v>
      </c>
      <c r="U642">
        <v>3</v>
      </c>
      <c r="V642">
        <v>1</v>
      </c>
      <c r="AD642" t="s">
        <v>1294</v>
      </c>
      <c r="AF642" t="s">
        <v>25747</v>
      </c>
      <c r="AH642" t="s">
        <v>114</v>
      </c>
      <c r="AI642" t="s">
        <v>114</v>
      </c>
      <c r="AK642" t="s">
        <v>25748</v>
      </c>
      <c r="AL642" t="s">
        <v>25749</v>
      </c>
      <c r="AO642" t="s">
        <v>25750</v>
      </c>
      <c r="AQ642">
        <v>0</v>
      </c>
      <c r="AR642">
        <v>0</v>
      </c>
      <c r="AS642">
        <v>14</v>
      </c>
      <c r="AT642" t="s">
        <v>25751</v>
      </c>
      <c r="AU642" t="s">
        <v>25752</v>
      </c>
      <c r="AW642" t="s">
        <v>3527</v>
      </c>
      <c r="AX642" t="s">
        <v>25753</v>
      </c>
      <c r="AY642" t="s">
        <v>25754</v>
      </c>
      <c r="AZ642" t="s">
        <v>25755</v>
      </c>
      <c r="BA642" t="s">
        <v>9727</v>
      </c>
      <c r="BB642" t="s">
        <v>25756</v>
      </c>
      <c r="BD642" t="s">
        <v>24172</v>
      </c>
      <c r="BE642">
        <v>0</v>
      </c>
      <c r="BG642" t="s">
        <v>25757</v>
      </c>
      <c r="BH642" t="s">
        <v>25758</v>
      </c>
      <c r="BI642" t="s">
        <v>132</v>
      </c>
      <c r="BJ642" t="s">
        <v>2390</v>
      </c>
      <c r="BK642" t="s">
        <v>132</v>
      </c>
      <c r="BS642">
        <v>1</v>
      </c>
      <c r="BT642">
        <v>0</v>
      </c>
      <c r="BU642">
        <v>1</v>
      </c>
      <c r="BV642">
        <v>0</v>
      </c>
      <c r="BW642">
        <v>0</v>
      </c>
      <c r="BX642">
        <v>0</v>
      </c>
      <c r="BY642">
        <v>1</v>
      </c>
      <c r="CD642" t="s">
        <v>131</v>
      </c>
      <c r="CE642">
        <v>1</v>
      </c>
      <c r="CJ642" t="s">
        <v>132</v>
      </c>
      <c r="CK642" t="s">
        <v>132</v>
      </c>
      <c r="CP642">
        <v>5237</v>
      </c>
      <c r="CQ642">
        <v>0</v>
      </c>
      <c r="CR642">
        <v>0</v>
      </c>
      <c r="CS642">
        <v>0</v>
      </c>
      <c r="CT642">
        <v>0</v>
      </c>
    </row>
    <row r="643" spans="1:98" ht="15" customHeight="1" x14ac:dyDescent="0.2">
      <c r="A643" t="s">
        <v>25759</v>
      </c>
      <c r="B643" s="1" t="s">
        <v>306</v>
      </c>
      <c r="C643">
        <v>1600</v>
      </c>
      <c r="G643" t="s">
        <v>575</v>
      </c>
      <c r="H643" t="s">
        <v>1308</v>
      </c>
      <c r="I643" t="s">
        <v>1555</v>
      </c>
      <c r="K643">
        <v>7</v>
      </c>
      <c r="L643" t="s">
        <v>3050</v>
      </c>
      <c r="N643" t="s">
        <v>25760</v>
      </c>
      <c r="O643" t="s">
        <v>12494</v>
      </c>
      <c r="P643">
        <v>52</v>
      </c>
      <c r="Q643" t="s">
        <v>492</v>
      </c>
      <c r="S643" t="s">
        <v>25761</v>
      </c>
      <c r="T643">
        <v>5</v>
      </c>
      <c r="U643">
        <v>7</v>
      </c>
      <c r="V643">
        <v>7</v>
      </c>
      <c r="X643" t="s">
        <v>25762</v>
      </c>
      <c r="Y643" t="s">
        <v>2527</v>
      </c>
      <c r="Z643" t="s">
        <v>3160</v>
      </c>
      <c r="AD643" t="s">
        <v>5979</v>
      </c>
      <c r="AF643" t="s">
        <v>25763</v>
      </c>
      <c r="AH643" t="s">
        <v>1316</v>
      </c>
      <c r="AI643" t="s">
        <v>318</v>
      </c>
      <c r="AK643" t="s">
        <v>25764</v>
      </c>
      <c r="AO643" t="s">
        <v>25765</v>
      </c>
      <c r="AQ643">
        <v>5</v>
      </c>
      <c r="AR643">
        <v>6</v>
      </c>
      <c r="AS643">
        <v>14</v>
      </c>
      <c r="AT643" t="s">
        <v>25766</v>
      </c>
      <c r="AU643" t="s">
        <v>25767</v>
      </c>
      <c r="AV643" t="s">
        <v>15465</v>
      </c>
      <c r="AW643" t="s">
        <v>14963</v>
      </c>
      <c r="AX643" t="s">
        <v>25768</v>
      </c>
      <c r="AY643" t="s">
        <v>23133</v>
      </c>
      <c r="AZ643" t="s">
        <v>24477</v>
      </c>
      <c r="BA643" t="s">
        <v>426</v>
      </c>
      <c r="BB643" t="s">
        <v>25769</v>
      </c>
      <c r="BD643" t="s">
        <v>24172</v>
      </c>
      <c r="BE643">
        <v>0</v>
      </c>
      <c r="BF643" t="s">
        <v>25770</v>
      </c>
      <c r="BG643" t="s">
        <v>25771</v>
      </c>
      <c r="BH643" t="s">
        <v>25772</v>
      </c>
      <c r="BI643" t="s">
        <v>132</v>
      </c>
      <c r="BK643" t="s">
        <v>132</v>
      </c>
      <c r="BS643">
        <v>0</v>
      </c>
      <c r="BT643">
        <v>0</v>
      </c>
      <c r="BU643">
        <v>1</v>
      </c>
      <c r="BV643">
        <v>0</v>
      </c>
      <c r="BW643">
        <v>0</v>
      </c>
      <c r="BX643">
        <v>0</v>
      </c>
      <c r="BY643">
        <v>0</v>
      </c>
      <c r="CD643" t="s">
        <v>131</v>
      </c>
      <c r="CE643">
        <v>0</v>
      </c>
      <c r="CF643" t="s">
        <v>132</v>
      </c>
      <c r="CJ643" t="s">
        <v>132</v>
      </c>
      <c r="CK643" t="s">
        <v>132</v>
      </c>
      <c r="CP643">
        <v>5238</v>
      </c>
      <c r="CQ643">
        <v>0</v>
      </c>
      <c r="CR643">
        <v>0</v>
      </c>
      <c r="CS643">
        <v>0</v>
      </c>
      <c r="CT643">
        <v>0</v>
      </c>
    </row>
    <row r="644" spans="1:98" ht="15" customHeight="1" x14ac:dyDescent="0.2">
      <c r="A644" t="s">
        <v>30247</v>
      </c>
      <c r="B644" s="1" t="s">
        <v>365</v>
      </c>
      <c r="C644">
        <v>1200</v>
      </c>
      <c r="G644" t="s">
        <v>240</v>
      </c>
      <c r="H644" t="s">
        <v>102</v>
      </c>
      <c r="I644" t="s">
        <v>241</v>
      </c>
      <c r="J644" t="s">
        <v>29751</v>
      </c>
      <c r="K644">
        <v>1</v>
      </c>
      <c r="L644" t="s">
        <v>7049</v>
      </c>
      <c r="N644" t="s">
        <v>8762</v>
      </c>
      <c r="O644" t="s">
        <v>8763</v>
      </c>
      <c r="P644">
        <v>42</v>
      </c>
      <c r="Q644" t="s">
        <v>3514</v>
      </c>
      <c r="S644" t="s">
        <v>5771</v>
      </c>
      <c r="T644">
        <v>1</v>
      </c>
      <c r="U644">
        <v>2</v>
      </c>
      <c r="V644">
        <v>2</v>
      </c>
      <c r="X644" t="s">
        <v>18856</v>
      </c>
      <c r="Z644" t="s">
        <v>248</v>
      </c>
      <c r="AC644" t="s">
        <v>29791</v>
      </c>
      <c r="AD644" t="s">
        <v>496</v>
      </c>
      <c r="AF644" t="s">
        <v>30248</v>
      </c>
      <c r="AG644" t="s">
        <v>30249</v>
      </c>
      <c r="AH644" t="s">
        <v>114</v>
      </c>
      <c r="AI644" t="s">
        <v>114</v>
      </c>
      <c r="AO644" t="s">
        <v>30250</v>
      </c>
      <c r="AQ644">
        <v>4</v>
      </c>
      <c r="AR644">
        <v>9</v>
      </c>
      <c r="AS644">
        <v>20</v>
      </c>
      <c r="AT644" t="s">
        <v>28832</v>
      </c>
      <c r="AU644" t="s">
        <v>30251</v>
      </c>
      <c r="AW644" t="s">
        <v>21014</v>
      </c>
      <c r="AX644" t="s">
        <v>30252</v>
      </c>
      <c r="AY644" t="s">
        <v>20998</v>
      </c>
      <c r="AZ644" t="s">
        <v>14804</v>
      </c>
      <c r="BA644" t="s">
        <v>15269</v>
      </c>
      <c r="BB644" t="s">
        <v>30253</v>
      </c>
      <c r="BC644" t="s">
        <v>29759</v>
      </c>
      <c r="BD644" t="s">
        <v>21001</v>
      </c>
      <c r="BE644">
        <v>0</v>
      </c>
      <c r="BF644" t="s">
        <v>30254</v>
      </c>
      <c r="BG644" t="s">
        <v>30255</v>
      </c>
      <c r="BH644" t="s">
        <v>30256</v>
      </c>
      <c r="BI644" t="s">
        <v>132</v>
      </c>
      <c r="BS644">
        <v>0</v>
      </c>
      <c r="BT644">
        <v>0</v>
      </c>
      <c r="BU644">
        <v>0</v>
      </c>
      <c r="BV644">
        <v>0</v>
      </c>
      <c r="BW644">
        <v>0</v>
      </c>
      <c r="BX644">
        <v>0</v>
      </c>
      <c r="BY644">
        <v>1</v>
      </c>
      <c r="CD644" t="s">
        <v>132</v>
      </c>
      <c r="CE644">
        <v>0</v>
      </c>
      <c r="CF644" t="s">
        <v>132</v>
      </c>
      <c r="CJ644" t="s">
        <v>132</v>
      </c>
      <c r="CK644" t="s">
        <v>132</v>
      </c>
      <c r="CP644">
        <v>6280</v>
      </c>
      <c r="CQ644">
        <v>0</v>
      </c>
      <c r="CR644">
        <v>0</v>
      </c>
      <c r="CS644">
        <v>0</v>
      </c>
      <c r="CT644">
        <v>0</v>
      </c>
    </row>
    <row r="645" spans="1:98" ht="15" customHeight="1" x14ac:dyDescent="0.2">
      <c r="A645" t="s">
        <v>25773</v>
      </c>
      <c r="B645" s="1" t="s">
        <v>1034</v>
      </c>
      <c r="C645">
        <v>6400</v>
      </c>
      <c r="G645" t="s">
        <v>575</v>
      </c>
      <c r="H645" t="s">
        <v>102</v>
      </c>
      <c r="I645" t="s">
        <v>1555</v>
      </c>
      <c r="J645" t="s">
        <v>4890</v>
      </c>
      <c r="K645">
        <v>9</v>
      </c>
      <c r="L645" t="s">
        <v>3114</v>
      </c>
      <c r="N645" t="s">
        <v>7652</v>
      </c>
      <c r="O645" t="s">
        <v>25774</v>
      </c>
      <c r="P645">
        <v>114</v>
      </c>
      <c r="Q645" t="s">
        <v>4277</v>
      </c>
      <c r="S645" t="s">
        <v>19162</v>
      </c>
      <c r="T645">
        <v>9</v>
      </c>
      <c r="U645">
        <v>9</v>
      </c>
      <c r="V645">
        <v>10</v>
      </c>
      <c r="X645" t="s">
        <v>13576</v>
      </c>
      <c r="Z645" t="s">
        <v>3160</v>
      </c>
      <c r="AC645" t="s">
        <v>5503</v>
      </c>
      <c r="AD645" t="s">
        <v>5979</v>
      </c>
      <c r="AF645" t="s">
        <v>25775</v>
      </c>
      <c r="AH645" t="s">
        <v>114</v>
      </c>
      <c r="AI645" t="s">
        <v>114</v>
      </c>
      <c r="AJ645" t="s">
        <v>25776</v>
      </c>
      <c r="AO645" t="s">
        <v>25777</v>
      </c>
      <c r="AQ645">
        <v>9</v>
      </c>
      <c r="AR645">
        <v>14</v>
      </c>
      <c r="AS645">
        <v>29</v>
      </c>
      <c r="AT645" t="s">
        <v>25778</v>
      </c>
      <c r="AU645" t="s">
        <v>25779</v>
      </c>
      <c r="AW645" t="s">
        <v>3847</v>
      </c>
      <c r="AY645" t="s">
        <v>25780</v>
      </c>
      <c r="AZ645" t="s">
        <v>10759</v>
      </c>
      <c r="BA645" t="s">
        <v>277</v>
      </c>
      <c r="BB645" t="s">
        <v>25781</v>
      </c>
      <c r="BD645" t="s">
        <v>24172</v>
      </c>
      <c r="BE645">
        <v>0</v>
      </c>
      <c r="BF645" t="s">
        <v>25782</v>
      </c>
      <c r="BG645" t="s">
        <v>25783</v>
      </c>
      <c r="BH645" t="s">
        <v>25784</v>
      </c>
      <c r="BI645" t="s">
        <v>132</v>
      </c>
      <c r="BK645" t="s">
        <v>132</v>
      </c>
      <c r="BS645">
        <v>0</v>
      </c>
      <c r="BT645">
        <v>0</v>
      </c>
      <c r="BU645">
        <v>1</v>
      </c>
      <c r="BV645">
        <v>0</v>
      </c>
      <c r="BW645">
        <v>0</v>
      </c>
      <c r="BX645">
        <v>0</v>
      </c>
      <c r="BY645">
        <v>0</v>
      </c>
      <c r="CD645" t="s">
        <v>131</v>
      </c>
      <c r="CE645">
        <v>0</v>
      </c>
      <c r="CF645" t="s">
        <v>132</v>
      </c>
      <c r="CJ645" t="s">
        <v>132</v>
      </c>
      <c r="CK645" t="s">
        <v>132</v>
      </c>
      <c r="CP645">
        <v>5239</v>
      </c>
      <c r="CQ645">
        <v>0</v>
      </c>
      <c r="CR645">
        <v>0</v>
      </c>
      <c r="CS645">
        <v>0</v>
      </c>
      <c r="CT645">
        <v>0</v>
      </c>
    </row>
    <row r="646" spans="1:98" ht="15" customHeight="1" x14ac:dyDescent="0.2">
      <c r="A646" t="s">
        <v>3033</v>
      </c>
      <c r="B646" s="1" t="s">
        <v>239</v>
      </c>
      <c r="C646">
        <v>800</v>
      </c>
      <c r="G646" t="s">
        <v>240</v>
      </c>
      <c r="H646" t="s">
        <v>193</v>
      </c>
      <c r="I646" t="s">
        <v>654</v>
      </c>
      <c r="K646">
        <v>-5</v>
      </c>
      <c r="L646" t="s">
        <v>655</v>
      </c>
      <c r="N646" t="s">
        <v>3034</v>
      </c>
      <c r="O646" t="s">
        <v>3035</v>
      </c>
      <c r="P646">
        <v>50</v>
      </c>
      <c r="Q646" t="s">
        <v>3036</v>
      </c>
      <c r="S646" t="s">
        <v>3037</v>
      </c>
      <c r="T646">
        <v>9</v>
      </c>
      <c r="U646">
        <v>-4</v>
      </c>
      <c r="V646">
        <v>-4</v>
      </c>
      <c r="Z646" t="s">
        <v>3038</v>
      </c>
      <c r="AD646" t="s">
        <v>147</v>
      </c>
      <c r="AF646" t="s">
        <v>3039</v>
      </c>
      <c r="AH646" t="s">
        <v>202</v>
      </c>
      <c r="AI646" t="s">
        <v>114</v>
      </c>
      <c r="AJ646" t="s">
        <v>3040</v>
      </c>
      <c r="AO646" t="s">
        <v>3041</v>
      </c>
      <c r="AQ646">
        <v>3</v>
      </c>
      <c r="AR646">
        <v>4</v>
      </c>
      <c r="AS646" t="s">
        <v>3042</v>
      </c>
      <c r="AX646" t="s">
        <v>3043</v>
      </c>
      <c r="AY646" t="s">
        <v>669</v>
      </c>
      <c r="AZ646" t="s">
        <v>670</v>
      </c>
      <c r="BA646" t="s">
        <v>277</v>
      </c>
      <c r="BB646" t="s">
        <v>3044</v>
      </c>
      <c r="BD646" t="s">
        <v>128</v>
      </c>
      <c r="BE646">
        <v>0</v>
      </c>
      <c r="BF646" t="s">
        <v>3045</v>
      </c>
      <c r="BG646" t="s">
        <v>3046</v>
      </c>
      <c r="BH646" t="s">
        <v>3047</v>
      </c>
      <c r="BS646">
        <v>0</v>
      </c>
      <c r="BT646">
        <v>0</v>
      </c>
      <c r="BU646">
        <v>0</v>
      </c>
      <c r="BV646">
        <v>0</v>
      </c>
      <c r="BW646">
        <v>0</v>
      </c>
      <c r="BX646">
        <v>0</v>
      </c>
      <c r="BY646">
        <v>1</v>
      </c>
      <c r="CD646" t="s">
        <v>131</v>
      </c>
      <c r="CE646">
        <v>0</v>
      </c>
      <c r="CJ646" t="s">
        <v>132</v>
      </c>
      <c r="CO646" t="str">
        <f>HYPERLINK("http://www.d20pfsrd.com/bestiary/monster-listings/oozes/gelatinous-cube","Cube, Gelatinous")</f>
        <v>Cube, Gelatinous</v>
      </c>
      <c r="CP646">
        <v>197</v>
      </c>
      <c r="CQ646">
        <v>0</v>
      </c>
      <c r="CR646">
        <v>0</v>
      </c>
      <c r="CS646">
        <v>0</v>
      </c>
      <c r="CT646">
        <v>0</v>
      </c>
    </row>
    <row r="647" spans="1:98" ht="15" customHeight="1" x14ac:dyDescent="0.2">
      <c r="A647" t="s">
        <v>22588</v>
      </c>
      <c r="B647" s="1" t="s">
        <v>306</v>
      </c>
      <c r="C647">
        <v>1600</v>
      </c>
      <c r="G647" t="s">
        <v>1053</v>
      </c>
      <c r="H647" t="s">
        <v>193</v>
      </c>
      <c r="I647" t="s">
        <v>103</v>
      </c>
      <c r="J647" t="s">
        <v>8249</v>
      </c>
      <c r="K647">
        <v>0</v>
      </c>
      <c r="L647" t="s">
        <v>4175</v>
      </c>
      <c r="M647" t="s">
        <v>22589</v>
      </c>
      <c r="N647" t="s">
        <v>2589</v>
      </c>
      <c r="O647" t="s">
        <v>22590</v>
      </c>
      <c r="P647">
        <v>51</v>
      </c>
      <c r="Q647" t="s">
        <v>4352</v>
      </c>
      <c r="S647" t="s">
        <v>19768</v>
      </c>
      <c r="T647">
        <v>8</v>
      </c>
      <c r="U647">
        <v>5</v>
      </c>
      <c r="V647">
        <v>3</v>
      </c>
      <c r="X647" t="s">
        <v>1390</v>
      </c>
      <c r="Y647" t="s">
        <v>1411</v>
      </c>
      <c r="Z647" t="s">
        <v>8256</v>
      </c>
      <c r="AA647" t="s">
        <v>8257</v>
      </c>
      <c r="AD647" t="s">
        <v>10233</v>
      </c>
      <c r="AF647" t="s">
        <v>22591</v>
      </c>
      <c r="AG647" t="s">
        <v>22592</v>
      </c>
      <c r="AH647" t="s">
        <v>202</v>
      </c>
      <c r="AI647" t="s">
        <v>202</v>
      </c>
      <c r="AJ647" t="s">
        <v>22593</v>
      </c>
      <c r="AK647" t="s">
        <v>22594</v>
      </c>
      <c r="AO647" t="s">
        <v>22595</v>
      </c>
      <c r="AQ647">
        <v>6</v>
      </c>
      <c r="AR647">
        <v>11</v>
      </c>
      <c r="AS647">
        <v>21</v>
      </c>
      <c r="AT647" t="s">
        <v>22596</v>
      </c>
      <c r="AU647" t="s">
        <v>22597</v>
      </c>
      <c r="AW647" t="s">
        <v>8319</v>
      </c>
      <c r="AY647" t="s">
        <v>4360</v>
      </c>
      <c r="AZ647" t="s">
        <v>22598</v>
      </c>
      <c r="BA647" t="s">
        <v>426</v>
      </c>
      <c r="BB647" t="s">
        <v>22599</v>
      </c>
      <c r="BC647" t="s">
        <v>8269</v>
      </c>
      <c r="BD647" t="s">
        <v>22584</v>
      </c>
      <c r="BE647">
        <v>0</v>
      </c>
      <c r="BF647" t="s">
        <v>22600</v>
      </c>
      <c r="BG647" t="s">
        <v>22601</v>
      </c>
      <c r="BH647" t="s">
        <v>22602</v>
      </c>
      <c r="BI647" t="s">
        <v>132</v>
      </c>
      <c r="BK647" t="s">
        <v>132</v>
      </c>
      <c r="BS647">
        <v>0</v>
      </c>
      <c r="BT647">
        <v>0</v>
      </c>
      <c r="BU647">
        <v>1</v>
      </c>
      <c r="BV647">
        <v>0</v>
      </c>
      <c r="BW647">
        <v>0</v>
      </c>
      <c r="BX647">
        <v>0</v>
      </c>
      <c r="BY647">
        <v>1</v>
      </c>
      <c r="CD647" t="s">
        <v>131</v>
      </c>
      <c r="CE647">
        <v>0</v>
      </c>
      <c r="CJ647" t="s">
        <v>132</v>
      </c>
      <c r="CK647" t="s">
        <v>132</v>
      </c>
      <c r="CP647">
        <v>4443</v>
      </c>
      <c r="CQ647">
        <v>0</v>
      </c>
      <c r="CR647">
        <v>0</v>
      </c>
      <c r="CS647">
        <v>0</v>
      </c>
      <c r="CT647">
        <v>0</v>
      </c>
    </row>
    <row r="648" spans="1:98" ht="15" customHeight="1" x14ac:dyDescent="0.2">
      <c r="A648" t="s">
        <v>6375</v>
      </c>
      <c r="B648" s="1" t="s">
        <v>1205</v>
      </c>
      <c r="C648">
        <v>25600</v>
      </c>
      <c r="G648" t="s">
        <v>2068</v>
      </c>
      <c r="H648" t="s">
        <v>102</v>
      </c>
      <c r="I648" t="s">
        <v>103</v>
      </c>
      <c r="J648" t="s">
        <v>6355</v>
      </c>
      <c r="K648">
        <v>5</v>
      </c>
      <c r="L648" t="s">
        <v>6376</v>
      </c>
      <c r="M648" t="s">
        <v>6377</v>
      </c>
      <c r="N648" t="s">
        <v>6378</v>
      </c>
      <c r="O648" t="s">
        <v>6379</v>
      </c>
      <c r="P648">
        <v>136</v>
      </c>
      <c r="Q648" t="s">
        <v>2621</v>
      </c>
      <c r="S648" t="s">
        <v>6380</v>
      </c>
      <c r="T648">
        <v>17</v>
      </c>
      <c r="U648">
        <v>11</v>
      </c>
      <c r="V648">
        <v>16</v>
      </c>
      <c r="Y648" t="s">
        <v>6381</v>
      </c>
      <c r="Z648" t="s">
        <v>375</v>
      </c>
      <c r="AA648" t="s">
        <v>6358</v>
      </c>
      <c r="AB648">
        <v>25</v>
      </c>
      <c r="AD648" t="s">
        <v>6382</v>
      </c>
      <c r="AF648" t="s">
        <v>6383</v>
      </c>
      <c r="AG648" t="s">
        <v>6384</v>
      </c>
      <c r="AH648" t="s">
        <v>114</v>
      </c>
      <c r="AI648" t="s">
        <v>114</v>
      </c>
      <c r="AJ648" t="s">
        <v>514</v>
      </c>
      <c r="AK648" t="s">
        <v>6385</v>
      </c>
      <c r="AM648" t="s">
        <v>6386</v>
      </c>
      <c r="AO648" t="s">
        <v>6387</v>
      </c>
      <c r="AQ648">
        <v>13</v>
      </c>
      <c r="AR648">
        <v>20</v>
      </c>
      <c r="AS648">
        <v>31</v>
      </c>
      <c r="AT648" t="s">
        <v>6388</v>
      </c>
      <c r="AU648" t="s">
        <v>6389</v>
      </c>
      <c r="AW648" t="s">
        <v>181</v>
      </c>
      <c r="AX648" t="s">
        <v>6390</v>
      </c>
      <c r="AY648" t="s">
        <v>6368</v>
      </c>
      <c r="AZ648" t="s">
        <v>184</v>
      </c>
      <c r="BA648" t="s">
        <v>6391</v>
      </c>
      <c r="BB648" t="s">
        <v>6392</v>
      </c>
      <c r="BC648" t="s">
        <v>6371</v>
      </c>
      <c r="BD648" t="s">
        <v>128</v>
      </c>
      <c r="BE648">
        <v>0</v>
      </c>
      <c r="BF648" t="s">
        <v>6393</v>
      </c>
      <c r="BG648" t="s">
        <v>6394</v>
      </c>
      <c r="BH648" t="s">
        <v>6395</v>
      </c>
      <c r="BS648">
        <v>0</v>
      </c>
      <c r="BT648">
        <v>0</v>
      </c>
      <c r="BU648">
        <v>1</v>
      </c>
      <c r="BV648">
        <v>0</v>
      </c>
      <c r="BW648">
        <v>0</v>
      </c>
      <c r="BX648">
        <v>0</v>
      </c>
      <c r="BY648">
        <v>1</v>
      </c>
      <c r="CD648" t="s">
        <v>131</v>
      </c>
      <c r="CE648">
        <v>0</v>
      </c>
      <c r="CJ648" t="s">
        <v>132</v>
      </c>
      <c r="CO648" t="str">
        <f>HYPERLINK("http://www.d20pfsrd.com/bestiary/monster-listings/outsiders/azata/ghaele","Azata, Ghaele")</f>
        <v>Azata, Ghaele</v>
      </c>
      <c r="CP648">
        <v>715</v>
      </c>
      <c r="CQ648">
        <v>0</v>
      </c>
      <c r="CR648">
        <v>0</v>
      </c>
      <c r="CS648">
        <v>0</v>
      </c>
      <c r="CT648">
        <v>0</v>
      </c>
    </row>
    <row r="649" spans="1:98" ht="15" customHeight="1" x14ac:dyDescent="0.2">
      <c r="A649" t="s">
        <v>13800</v>
      </c>
      <c r="B649" s="1" t="s">
        <v>283</v>
      </c>
      <c r="C649">
        <v>600</v>
      </c>
      <c r="G649" t="s">
        <v>575</v>
      </c>
      <c r="H649" t="s">
        <v>102</v>
      </c>
      <c r="I649" t="s">
        <v>1555</v>
      </c>
      <c r="K649">
        <v>4</v>
      </c>
      <c r="L649" t="s">
        <v>1760</v>
      </c>
      <c r="N649" t="s">
        <v>1098</v>
      </c>
      <c r="O649" t="s">
        <v>7169</v>
      </c>
      <c r="P649">
        <v>17</v>
      </c>
      <c r="Q649" t="s">
        <v>2461</v>
      </c>
      <c r="S649" t="s">
        <v>13801</v>
      </c>
      <c r="T649">
        <v>4</v>
      </c>
      <c r="U649">
        <v>4</v>
      </c>
      <c r="V649">
        <v>7</v>
      </c>
      <c r="X649" t="s">
        <v>3173</v>
      </c>
      <c r="AD649" t="s">
        <v>249</v>
      </c>
      <c r="AF649" t="s">
        <v>13802</v>
      </c>
      <c r="AH649" t="s">
        <v>114</v>
      </c>
      <c r="AI649" t="s">
        <v>114</v>
      </c>
      <c r="AJ649" t="s">
        <v>13803</v>
      </c>
      <c r="AO649" t="s">
        <v>13804</v>
      </c>
      <c r="AQ649">
        <v>1</v>
      </c>
      <c r="AR649">
        <v>4</v>
      </c>
      <c r="AS649">
        <v>18</v>
      </c>
      <c r="AT649" t="s">
        <v>1734</v>
      </c>
      <c r="AU649" t="s">
        <v>13805</v>
      </c>
      <c r="AW649" t="s">
        <v>647</v>
      </c>
      <c r="AY649" t="s">
        <v>3178</v>
      </c>
      <c r="AZ649" t="s">
        <v>3179</v>
      </c>
      <c r="BA649" t="s">
        <v>426</v>
      </c>
      <c r="BB649" t="s">
        <v>3180</v>
      </c>
      <c r="BD649" t="s">
        <v>6673</v>
      </c>
      <c r="BE649">
        <v>0</v>
      </c>
      <c r="BF649" t="s">
        <v>13806</v>
      </c>
      <c r="BG649" t="s">
        <v>13807</v>
      </c>
      <c r="BH649" t="s">
        <v>13808</v>
      </c>
      <c r="BS649">
        <v>0</v>
      </c>
      <c r="BT649">
        <v>0</v>
      </c>
      <c r="BU649">
        <v>0</v>
      </c>
      <c r="BV649">
        <v>0</v>
      </c>
      <c r="BW649">
        <v>0</v>
      </c>
      <c r="BX649">
        <v>0</v>
      </c>
      <c r="BY649">
        <v>1</v>
      </c>
      <c r="CD649" t="s">
        <v>131</v>
      </c>
      <c r="CE649">
        <v>0</v>
      </c>
      <c r="CF649" t="s">
        <v>3171</v>
      </c>
      <c r="CJ649" t="s">
        <v>132</v>
      </c>
      <c r="CP649">
        <v>1768</v>
      </c>
      <c r="CQ649">
        <v>0</v>
      </c>
      <c r="CR649">
        <v>0</v>
      </c>
      <c r="CS649">
        <v>0</v>
      </c>
      <c r="CT649">
        <v>0</v>
      </c>
    </row>
    <row r="650" spans="1:98" ht="15" customHeight="1" x14ac:dyDescent="0.2">
      <c r="A650" t="s">
        <v>15804</v>
      </c>
      <c r="B650" s="1" t="s">
        <v>574</v>
      </c>
      <c r="C650">
        <v>9600</v>
      </c>
      <c r="G650" t="s">
        <v>1053</v>
      </c>
      <c r="H650" t="s">
        <v>193</v>
      </c>
      <c r="I650" t="s">
        <v>103</v>
      </c>
      <c r="J650" t="s">
        <v>15805</v>
      </c>
      <c r="K650">
        <v>6</v>
      </c>
      <c r="L650" t="s">
        <v>15806</v>
      </c>
      <c r="N650" t="s">
        <v>15807</v>
      </c>
      <c r="O650" t="s">
        <v>15808</v>
      </c>
      <c r="P650">
        <v>161</v>
      </c>
      <c r="Q650" t="s">
        <v>1491</v>
      </c>
      <c r="S650" t="s">
        <v>15809</v>
      </c>
      <c r="T650">
        <v>10</v>
      </c>
      <c r="U650">
        <v>13</v>
      </c>
      <c r="V650">
        <v>11</v>
      </c>
      <c r="X650" t="s">
        <v>15810</v>
      </c>
      <c r="Y650" t="s">
        <v>1253</v>
      </c>
      <c r="Z650" t="s">
        <v>1412</v>
      </c>
      <c r="AA650" t="s">
        <v>14828</v>
      </c>
      <c r="AB650">
        <v>21</v>
      </c>
      <c r="AD650" t="s">
        <v>15811</v>
      </c>
      <c r="AF650" t="s">
        <v>15812</v>
      </c>
      <c r="AG650" t="s">
        <v>15813</v>
      </c>
      <c r="AH650" t="s">
        <v>202</v>
      </c>
      <c r="AI650" t="s">
        <v>202</v>
      </c>
      <c r="AJ650" t="s">
        <v>15814</v>
      </c>
      <c r="AK650" t="s">
        <v>15815</v>
      </c>
      <c r="AO650" t="s">
        <v>15816</v>
      </c>
      <c r="AQ650">
        <v>14</v>
      </c>
      <c r="AR650">
        <v>22</v>
      </c>
      <c r="AS650">
        <v>34</v>
      </c>
      <c r="AT650" t="s">
        <v>15817</v>
      </c>
      <c r="AU650" t="s">
        <v>15818</v>
      </c>
      <c r="AW650" t="s">
        <v>15819</v>
      </c>
      <c r="AX650" t="s">
        <v>915</v>
      </c>
      <c r="AY650" t="s">
        <v>4360</v>
      </c>
      <c r="AZ650" t="s">
        <v>670</v>
      </c>
      <c r="BA650" t="s">
        <v>426</v>
      </c>
      <c r="BB650" t="s">
        <v>15820</v>
      </c>
      <c r="BC650" t="s">
        <v>15767</v>
      </c>
      <c r="BD650" t="s">
        <v>14619</v>
      </c>
      <c r="BE650">
        <v>0</v>
      </c>
      <c r="BF650" t="s">
        <v>15821</v>
      </c>
      <c r="BG650" t="s">
        <v>15822</v>
      </c>
      <c r="BH650" t="s">
        <v>15823</v>
      </c>
      <c r="BS650">
        <v>0</v>
      </c>
      <c r="BT650">
        <v>0</v>
      </c>
      <c r="BU650">
        <v>0</v>
      </c>
      <c r="BV650">
        <v>0</v>
      </c>
      <c r="BW650">
        <v>0</v>
      </c>
      <c r="BX650">
        <v>1</v>
      </c>
      <c r="BY650">
        <v>1</v>
      </c>
      <c r="CD650" t="s">
        <v>132</v>
      </c>
      <c r="CE650">
        <v>0</v>
      </c>
      <c r="CF650" t="s">
        <v>132</v>
      </c>
      <c r="CJ650" t="s">
        <v>132</v>
      </c>
      <c r="CK650" t="s">
        <v>132</v>
      </c>
      <c r="CP650">
        <v>2031</v>
      </c>
      <c r="CQ650">
        <v>0</v>
      </c>
      <c r="CR650">
        <v>0</v>
      </c>
      <c r="CS650">
        <v>0</v>
      </c>
      <c r="CT650">
        <v>0</v>
      </c>
    </row>
    <row r="651" spans="1:98" ht="15" customHeight="1" x14ac:dyDescent="0.2">
      <c r="A651" t="s">
        <v>30318</v>
      </c>
      <c r="B651" s="1" t="s">
        <v>283</v>
      </c>
      <c r="C651">
        <v>600</v>
      </c>
      <c r="G651" t="s">
        <v>240</v>
      </c>
      <c r="H651" t="s">
        <v>193</v>
      </c>
      <c r="I651" t="s">
        <v>137</v>
      </c>
      <c r="K651">
        <v>0</v>
      </c>
      <c r="L651" t="s">
        <v>13611</v>
      </c>
      <c r="N651" t="s">
        <v>703</v>
      </c>
      <c r="O651" t="s">
        <v>4176</v>
      </c>
      <c r="P651">
        <v>22</v>
      </c>
      <c r="Q651" t="s">
        <v>705</v>
      </c>
      <c r="S651" t="s">
        <v>30319</v>
      </c>
      <c r="T651">
        <v>4</v>
      </c>
      <c r="U651">
        <v>1</v>
      </c>
      <c r="V651">
        <v>5</v>
      </c>
      <c r="X651" t="s">
        <v>30320</v>
      </c>
      <c r="AA651" t="s">
        <v>9914</v>
      </c>
      <c r="AC651" t="s">
        <v>11158</v>
      </c>
      <c r="AD651" t="s">
        <v>249</v>
      </c>
      <c r="AF651" t="s">
        <v>30321</v>
      </c>
      <c r="AH651" t="s">
        <v>202</v>
      </c>
      <c r="AI651" t="s">
        <v>202</v>
      </c>
      <c r="AJ651" t="s">
        <v>30322</v>
      </c>
      <c r="AO651" t="s">
        <v>30323</v>
      </c>
      <c r="AQ651">
        <v>2</v>
      </c>
      <c r="AR651">
        <v>6</v>
      </c>
      <c r="AS651">
        <v>16</v>
      </c>
      <c r="AT651" t="s">
        <v>19760</v>
      </c>
      <c r="AU651" t="s">
        <v>30324</v>
      </c>
      <c r="AV651" t="s">
        <v>30325</v>
      </c>
      <c r="AX651" t="s">
        <v>30326</v>
      </c>
      <c r="AY651" t="s">
        <v>30327</v>
      </c>
      <c r="AZ651" t="s">
        <v>670</v>
      </c>
      <c r="BA651" t="s">
        <v>255</v>
      </c>
      <c r="BB651" t="s">
        <v>30328</v>
      </c>
      <c r="BD651" t="s">
        <v>30277</v>
      </c>
      <c r="BE651">
        <v>0</v>
      </c>
      <c r="BF651" t="s">
        <v>30329</v>
      </c>
      <c r="BG651" t="s">
        <v>30330</v>
      </c>
      <c r="BH651" t="s">
        <v>30331</v>
      </c>
      <c r="BI651" t="s">
        <v>132</v>
      </c>
      <c r="BS651">
        <v>0</v>
      </c>
      <c r="BT651">
        <v>0</v>
      </c>
      <c r="BU651">
        <v>0</v>
      </c>
      <c r="BV651">
        <v>0</v>
      </c>
      <c r="BW651">
        <v>0</v>
      </c>
      <c r="BX651">
        <v>0</v>
      </c>
      <c r="BY651">
        <v>1</v>
      </c>
      <c r="CD651" t="s">
        <v>132</v>
      </c>
      <c r="CE651">
        <v>0</v>
      </c>
      <c r="CJ651" t="s">
        <v>132</v>
      </c>
      <c r="CK651" t="s">
        <v>132</v>
      </c>
      <c r="CP651">
        <v>6290</v>
      </c>
      <c r="CQ651">
        <v>0</v>
      </c>
      <c r="CR651">
        <v>0</v>
      </c>
      <c r="CS651">
        <v>0</v>
      </c>
      <c r="CT651">
        <v>0</v>
      </c>
    </row>
    <row r="652" spans="1:98" ht="15" customHeight="1" x14ac:dyDescent="0.2">
      <c r="A652" t="s">
        <v>25785</v>
      </c>
      <c r="B652" s="1" t="s">
        <v>574</v>
      </c>
      <c r="C652">
        <v>9600</v>
      </c>
      <c r="G652" t="s">
        <v>1053</v>
      </c>
      <c r="H652" t="s">
        <v>193</v>
      </c>
      <c r="I652" t="s">
        <v>1555</v>
      </c>
      <c r="K652">
        <v>0</v>
      </c>
      <c r="L652" t="s">
        <v>17393</v>
      </c>
      <c r="N652" t="s">
        <v>1227</v>
      </c>
      <c r="O652" t="s">
        <v>1228</v>
      </c>
      <c r="P652">
        <v>127</v>
      </c>
      <c r="Q652" t="s">
        <v>9767</v>
      </c>
      <c r="S652" t="s">
        <v>24064</v>
      </c>
      <c r="T652">
        <v>9</v>
      </c>
      <c r="U652">
        <v>5</v>
      </c>
      <c r="V652">
        <v>10</v>
      </c>
      <c r="X652" t="s">
        <v>25786</v>
      </c>
      <c r="Y652" t="s">
        <v>1452</v>
      </c>
      <c r="Z652" t="s">
        <v>3160</v>
      </c>
      <c r="AA652" t="s">
        <v>6358</v>
      </c>
      <c r="AD652" t="s">
        <v>249</v>
      </c>
      <c r="AF652" t="s">
        <v>25787</v>
      </c>
      <c r="AH652" t="s">
        <v>202</v>
      </c>
      <c r="AI652" t="s">
        <v>202</v>
      </c>
      <c r="AJ652" t="s">
        <v>25788</v>
      </c>
      <c r="AO652" t="s">
        <v>25789</v>
      </c>
      <c r="AQ652">
        <v>11</v>
      </c>
      <c r="AR652" t="s">
        <v>25144</v>
      </c>
      <c r="AS652" t="s">
        <v>25790</v>
      </c>
      <c r="AT652" t="s">
        <v>25791</v>
      </c>
      <c r="AU652" t="s">
        <v>25792</v>
      </c>
      <c r="AW652" t="s">
        <v>3204</v>
      </c>
      <c r="AY652" t="s">
        <v>25793</v>
      </c>
      <c r="AZ652" t="s">
        <v>25794</v>
      </c>
      <c r="BA652" t="s">
        <v>426</v>
      </c>
      <c r="BB652" t="s">
        <v>25795</v>
      </c>
      <c r="BD652" t="s">
        <v>24172</v>
      </c>
      <c r="BE652">
        <v>0</v>
      </c>
      <c r="BF652" t="s">
        <v>25796</v>
      </c>
      <c r="BG652" t="s">
        <v>25797</v>
      </c>
      <c r="BH652" t="s">
        <v>25798</v>
      </c>
      <c r="BI652" t="s">
        <v>132</v>
      </c>
      <c r="BK652" t="s">
        <v>132</v>
      </c>
      <c r="BS652">
        <v>0</v>
      </c>
      <c r="BT652">
        <v>0</v>
      </c>
      <c r="BU652">
        <v>0</v>
      </c>
      <c r="BV652">
        <v>0</v>
      </c>
      <c r="BW652">
        <v>0</v>
      </c>
      <c r="BX652">
        <v>0</v>
      </c>
      <c r="BY652">
        <v>1</v>
      </c>
      <c r="CD652" t="s">
        <v>131</v>
      </c>
      <c r="CE652">
        <v>0</v>
      </c>
      <c r="CJ652" t="s">
        <v>132</v>
      </c>
      <c r="CK652" t="s">
        <v>132</v>
      </c>
      <c r="CP652">
        <v>5240</v>
      </c>
      <c r="CQ652">
        <v>0</v>
      </c>
      <c r="CR652">
        <v>0</v>
      </c>
      <c r="CS652">
        <v>0</v>
      </c>
      <c r="CT652">
        <v>0</v>
      </c>
    </row>
    <row r="653" spans="1:98" ht="15" customHeight="1" x14ac:dyDescent="0.2">
      <c r="A653" t="s">
        <v>25468</v>
      </c>
      <c r="B653" s="1" t="s">
        <v>574</v>
      </c>
      <c r="C653">
        <v>9600</v>
      </c>
      <c r="G653" t="s">
        <v>575</v>
      </c>
      <c r="H653" t="s">
        <v>193</v>
      </c>
      <c r="I653" t="s">
        <v>137</v>
      </c>
      <c r="K653">
        <v>-2</v>
      </c>
      <c r="L653" t="s">
        <v>4501</v>
      </c>
      <c r="M653" t="s">
        <v>25469</v>
      </c>
      <c r="N653" t="s">
        <v>25470</v>
      </c>
      <c r="O653" t="s">
        <v>25471</v>
      </c>
      <c r="P653">
        <v>162</v>
      </c>
      <c r="Q653" t="s">
        <v>4754</v>
      </c>
      <c r="S653" t="s">
        <v>25472</v>
      </c>
      <c r="T653">
        <v>13</v>
      </c>
      <c r="U653">
        <v>2</v>
      </c>
      <c r="V653">
        <v>6</v>
      </c>
      <c r="Z653" t="s">
        <v>25473</v>
      </c>
      <c r="AD653" t="s">
        <v>376</v>
      </c>
      <c r="AF653" t="s">
        <v>25474</v>
      </c>
      <c r="AG653" t="s">
        <v>25475</v>
      </c>
      <c r="AH653" t="s">
        <v>202</v>
      </c>
      <c r="AI653" t="s">
        <v>8260</v>
      </c>
      <c r="AJ653" t="s">
        <v>25476</v>
      </c>
      <c r="AO653" t="s">
        <v>25477</v>
      </c>
      <c r="AQ653">
        <v>9</v>
      </c>
      <c r="AR653" t="s">
        <v>25478</v>
      </c>
      <c r="AS653" t="s">
        <v>25479</v>
      </c>
      <c r="AT653" t="s">
        <v>25480</v>
      </c>
      <c r="AU653" t="s">
        <v>25481</v>
      </c>
      <c r="AV653" t="s">
        <v>25482</v>
      </c>
      <c r="AW653" t="s">
        <v>878</v>
      </c>
      <c r="AY653" t="s">
        <v>669</v>
      </c>
      <c r="AZ653" t="s">
        <v>18861</v>
      </c>
      <c r="BA653" t="s">
        <v>255</v>
      </c>
      <c r="BB653" t="s">
        <v>25483</v>
      </c>
      <c r="BC653" t="s">
        <v>25484</v>
      </c>
      <c r="BD653" t="s">
        <v>24172</v>
      </c>
      <c r="BE653">
        <v>0</v>
      </c>
      <c r="BF653" t="s">
        <v>25485</v>
      </c>
      <c r="BG653" t="s">
        <v>25486</v>
      </c>
      <c r="BH653" t="s">
        <v>25487</v>
      </c>
      <c r="BI653" t="s">
        <v>132</v>
      </c>
      <c r="BK653" t="s">
        <v>132</v>
      </c>
      <c r="BS653">
        <v>0</v>
      </c>
      <c r="BT653">
        <v>0</v>
      </c>
      <c r="BU653">
        <v>0</v>
      </c>
      <c r="BV653">
        <v>0</v>
      </c>
      <c r="BW653">
        <v>0</v>
      </c>
      <c r="BX653">
        <v>0</v>
      </c>
      <c r="BY653">
        <v>1</v>
      </c>
      <c r="CD653" t="s">
        <v>131</v>
      </c>
      <c r="CE653">
        <v>0</v>
      </c>
      <c r="CF653" t="s">
        <v>132</v>
      </c>
      <c r="CJ653" t="s">
        <v>132</v>
      </c>
      <c r="CK653" t="s">
        <v>132</v>
      </c>
      <c r="CP653">
        <v>5220</v>
      </c>
      <c r="CQ653">
        <v>0</v>
      </c>
      <c r="CR653">
        <v>0</v>
      </c>
      <c r="CS653">
        <v>0</v>
      </c>
      <c r="CT653">
        <v>0</v>
      </c>
    </row>
    <row r="654" spans="1:98" ht="15" customHeight="1" x14ac:dyDescent="0.2">
      <c r="A654" t="s">
        <v>21130</v>
      </c>
      <c r="B654" s="1" t="s">
        <v>99</v>
      </c>
      <c r="C654">
        <v>200</v>
      </c>
      <c r="D654" t="s">
        <v>21130</v>
      </c>
      <c r="E654" t="s">
        <v>21131</v>
      </c>
      <c r="G654" t="s">
        <v>240</v>
      </c>
      <c r="H654" t="s">
        <v>102</v>
      </c>
      <c r="I654" t="s">
        <v>432</v>
      </c>
      <c r="K654">
        <v>1</v>
      </c>
      <c r="L654" t="s">
        <v>2874</v>
      </c>
      <c r="N654" t="s">
        <v>4146</v>
      </c>
      <c r="O654" t="s">
        <v>4147</v>
      </c>
      <c r="P654">
        <v>12</v>
      </c>
      <c r="Q654" t="s">
        <v>8169</v>
      </c>
      <c r="S654" t="s">
        <v>18847</v>
      </c>
      <c r="T654">
        <v>3</v>
      </c>
      <c r="U654">
        <v>3</v>
      </c>
      <c r="V654">
        <v>3</v>
      </c>
      <c r="Z654" t="s">
        <v>4924</v>
      </c>
      <c r="AC654" t="s">
        <v>21132</v>
      </c>
      <c r="AD654" t="s">
        <v>249</v>
      </c>
      <c r="AF654" t="s">
        <v>21133</v>
      </c>
      <c r="AH654" t="s">
        <v>114</v>
      </c>
      <c r="AI654" t="s">
        <v>114</v>
      </c>
      <c r="AJ654" t="s">
        <v>21134</v>
      </c>
      <c r="AK654" t="s">
        <v>21135</v>
      </c>
      <c r="AL654" t="s">
        <v>21136</v>
      </c>
      <c r="AO654" t="s">
        <v>21137</v>
      </c>
      <c r="AQ654">
        <v>0</v>
      </c>
      <c r="AR654">
        <v>-1</v>
      </c>
      <c r="AS654">
        <v>10</v>
      </c>
      <c r="AT654" t="s">
        <v>1734</v>
      </c>
      <c r="AU654" t="s">
        <v>21138</v>
      </c>
      <c r="AW654" t="s">
        <v>3527</v>
      </c>
      <c r="AX654" t="s">
        <v>21139</v>
      </c>
      <c r="AY654" t="s">
        <v>21140</v>
      </c>
      <c r="AZ654" t="s">
        <v>21141</v>
      </c>
      <c r="BA654" t="s">
        <v>21142</v>
      </c>
      <c r="BB654" t="s">
        <v>21143</v>
      </c>
      <c r="BD654" t="s">
        <v>21001</v>
      </c>
      <c r="BE654">
        <v>0</v>
      </c>
      <c r="BF654" t="s">
        <v>21144</v>
      </c>
      <c r="BG654" t="s">
        <v>21145</v>
      </c>
      <c r="BH654" t="s">
        <v>21146</v>
      </c>
      <c r="BS654">
        <v>1</v>
      </c>
      <c r="BT654">
        <v>0</v>
      </c>
      <c r="BU654">
        <v>0</v>
      </c>
      <c r="BV654">
        <v>0</v>
      </c>
      <c r="BW654">
        <v>0</v>
      </c>
      <c r="BX654">
        <v>0</v>
      </c>
      <c r="BY654">
        <v>1</v>
      </c>
      <c r="CD654" t="s">
        <v>131</v>
      </c>
      <c r="CE654">
        <v>1</v>
      </c>
      <c r="CJ654" t="s">
        <v>132</v>
      </c>
      <c r="CP654">
        <v>3560</v>
      </c>
      <c r="CQ654">
        <v>0</v>
      </c>
      <c r="CR654">
        <v>0</v>
      </c>
      <c r="CS654">
        <v>0</v>
      </c>
      <c r="CT654">
        <v>0</v>
      </c>
    </row>
    <row r="655" spans="1:98" ht="15" customHeight="1" x14ac:dyDescent="0.2">
      <c r="A655" t="s">
        <v>16351</v>
      </c>
      <c r="B655" s="1" t="s">
        <v>1205</v>
      </c>
      <c r="C655">
        <v>25600</v>
      </c>
      <c r="G655" t="s">
        <v>1053</v>
      </c>
      <c r="H655" t="s">
        <v>193</v>
      </c>
      <c r="I655" t="s">
        <v>137</v>
      </c>
      <c r="K655">
        <v>3</v>
      </c>
      <c r="L655" t="s">
        <v>16352</v>
      </c>
      <c r="N655" t="s">
        <v>16353</v>
      </c>
      <c r="O655" t="s">
        <v>16354</v>
      </c>
      <c r="P655">
        <v>187</v>
      </c>
      <c r="Q655" t="s">
        <v>16355</v>
      </c>
      <c r="S655" t="s">
        <v>16356</v>
      </c>
      <c r="T655">
        <v>15</v>
      </c>
      <c r="U655">
        <v>10</v>
      </c>
      <c r="V655">
        <v>12</v>
      </c>
      <c r="AC655" t="s">
        <v>11158</v>
      </c>
      <c r="AD655" t="s">
        <v>16357</v>
      </c>
      <c r="AF655" t="s">
        <v>16358</v>
      </c>
      <c r="AH655" t="s">
        <v>202</v>
      </c>
      <c r="AI655" t="s">
        <v>202</v>
      </c>
      <c r="AJ655" t="s">
        <v>16359</v>
      </c>
      <c r="AO655" t="s">
        <v>16360</v>
      </c>
      <c r="AQ655">
        <v>11</v>
      </c>
      <c r="AR655">
        <v>18</v>
      </c>
      <c r="AS655">
        <v>31</v>
      </c>
      <c r="AT655" t="s">
        <v>16361</v>
      </c>
      <c r="AU655" t="s">
        <v>16362</v>
      </c>
      <c r="AW655" t="s">
        <v>16363</v>
      </c>
      <c r="AY655" t="s">
        <v>669</v>
      </c>
      <c r="AZ655" t="s">
        <v>16364</v>
      </c>
      <c r="BA655" t="s">
        <v>426</v>
      </c>
      <c r="BB655" t="s">
        <v>16365</v>
      </c>
      <c r="BD655" t="s">
        <v>14619</v>
      </c>
      <c r="BE655">
        <v>0</v>
      </c>
      <c r="BF655" t="s">
        <v>16366</v>
      </c>
      <c r="BG655" t="s">
        <v>16367</v>
      </c>
      <c r="BH655" t="s">
        <v>16368</v>
      </c>
      <c r="BL655" t="s">
        <v>132</v>
      </c>
      <c r="BM655" t="s">
        <v>132</v>
      </c>
      <c r="BN655" t="s">
        <v>132</v>
      </c>
      <c r="BS655">
        <v>0</v>
      </c>
      <c r="BT655">
        <v>0</v>
      </c>
      <c r="BU655">
        <v>1</v>
      </c>
      <c r="BV655">
        <v>1</v>
      </c>
      <c r="BW655">
        <v>0</v>
      </c>
      <c r="BX655">
        <v>0</v>
      </c>
      <c r="BY655">
        <v>1</v>
      </c>
      <c r="CB655" t="s">
        <v>132</v>
      </c>
      <c r="CD655" t="s">
        <v>131</v>
      </c>
      <c r="CE655">
        <v>0</v>
      </c>
      <c r="CJ655" t="s">
        <v>132</v>
      </c>
      <c r="CP655">
        <v>2073</v>
      </c>
      <c r="CQ655">
        <v>0</v>
      </c>
      <c r="CR655">
        <v>0</v>
      </c>
      <c r="CS655">
        <v>0</v>
      </c>
      <c r="CT655">
        <v>0</v>
      </c>
    </row>
    <row r="656" spans="1:98" ht="15" customHeight="1" x14ac:dyDescent="0.2">
      <c r="A656" t="s">
        <v>3150</v>
      </c>
      <c r="B656" s="1" t="s">
        <v>134</v>
      </c>
      <c r="C656">
        <v>3200</v>
      </c>
      <c r="D656" t="s">
        <v>3151</v>
      </c>
      <c r="E656" t="s">
        <v>3152</v>
      </c>
      <c r="G656" t="s">
        <v>575</v>
      </c>
      <c r="H656" t="s">
        <v>102</v>
      </c>
      <c r="I656" t="s">
        <v>1555</v>
      </c>
      <c r="J656" t="s">
        <v>3153</v>
      </c>
      <c r="K656">
        <v>5</v>
      </c>
      <c r="L656" t="s">
        <v>3154</v>
      </c>
      <c r="N656" t="s">
        <v>3155</v>
      </c>
      <c r="O656" t="s">
        <v>3156</v>
      </c>
      <c r="P656">
        <v>73</v>
      </c>
      <c r="Q656" t="s">
        <v>3157</v>
      </c>
      <c r="S656" t="s">
        <v>3158</v>
      </c>
      <c r="T656">
        <v>7</v>
      </c>
      <c r="U656">
        <v>5</v>
      </c>
      <c r="V656">
        <v>7</v>
      </c>
      <c r="X656" t="s">
        <v>3159</v>
      </c>
      <c r="Z656" t="s">
        <v>3160</v>
      </c>
      <c r="AD656" t="s">
        <v>3161</v>
      </c>
      <c r="AF656" t="s">
        <v>3162</v>
      </c>
      <c r="AH656" t="s">
        <v>114</v>
      </c>
      <c r="AI656" t="s">
        <v>114</v>
      </c>
      <c r="AJ656" t="s">
        <v>3163</v>
      </c>
      <c r="AO656" t="s">
        <v>3164</v>
      </c>
      <c r="AQ656">
        <v>5</v>
      </c>
      <c r="AR656">
        <v>5</v>
      </c>
      <c r="AS656">
        <v>22</v>
      </c>
      <c r="AT656" t="s">
        <v>3165</v>
      </c>
      <c r="AU656" t="s">
        <v>3166</v>
      </c>
      <c r="AV656" t="s">
        <v>1155</v>
      </c>
      <c r="AW656" t="s">
        <v>647</v>
      </c>
      <c r="AY656" t="s">
        <v>298</v>
      </c>
      <c r="AZ656" t="s">
        <v>670</v>
      </c>
      <c r="BA656" t="s">
        <v>3167</v>
      </c>
      <c r="BB656" t="s">
        <v>3168</v>
      </c>
      <c r="BD656" t="s">
        <v>128</v>
      </c>
      <c r="BE656">
        <v>1</v>
      </c>
      <c r="BG656" t="s">
        <v>3169</v>
      </c>
      <c r="BH656" t="s">
        <v>3170</v>
      </c>
      <c r="BS656">
        <v>0</v>
      </c>
      <c r="BT656">
        <v>0</v>
      </c>
      <c r="BU656">
        <v>1</v>
      </c>
      <c r="BV656">
        <v>0</v>
      </c>
      <c r="BW656">
        <v>0</v>
      </c>
      <c r="BX656">
        <v>0</v>
      </c>
      <c r="BY656">
        <v>0</v>
      </c>
      <c r="CD656" t="s">
        <v>131</v>
      </c>
      <c r="CE656">
        <v>0</v>
      </c>
      <c r="CJ656" t="s">
        <v>132</v>
      </c>
      <c r="CO656" t="str">
        <f>HYPERLINK("http://www.d20pfsrd.com/bestiary/monster-listings/templates/ghost/ghost","Ghost")</f>
        <v>Ghost</v>
      </c>
      <c r="CP656">
        <v>203</v>
      </c>
      <c r="CQ656">
        <v>0</v>
      </c>
      <c r="CR656">
        <v>0</v>
      </c>
      <c r="CS656">
        <v>0</v>
      </c>
      <c r="CT656">
        <v>0</v>
      </c>
    </row>
    <row r="657" spans="1:98" ht="15" customHeight="1" x14ac:dyDescent="0.2">
      <c r="A657" t="s">
        <v>18055</v>
      </c>
      <c r="B657" s="1" t="s">
        <v>99</v>
      </c>
      <c r="C657">
        <v>200</v>
      </c>
      <c r="G657" t="s">
        <v>240</v>
      </c>
      <c r="H657" t="s">
        <v>393</v>
      </c>
      <c r="I657" t="s">
        <v>284</v>
      </c>
      <c r="K657">
        <v>0</v>
      </c>
      <c r="L657" t="s">
        <v>2572</v>
      </c>
      <c r="N657" t="s">
        <v>601</v>
      </c>
      <c r="O657" t="s">
        <v>602</v>
      </c>
      <c r="P657">
        <v>13</v>
      </c>
      <c r="Q657" t="s">
        <v>1718</v>
      </c>
      <c r="S657" t="s">
        <v>11655</v>
      </c>
      <c r="T657">
        <v>5</v>
      </c>
      <c r="U657">
        <v>0</v>
      </c>
      <c r="V657">
        <v>0</v>
      </c>
      <c r="Z657" t="s">
        <v>289</v>
      </c>
      <c r="AD657" t="s">
        <v>249</v>
      </c>
      <c r="AF657" t="s">
        <v>18056</v>
      </c>
      <c r="AH657" t="s">
        <v>114</v>
      </c>
      <c r="AI657" t="s">
        <v>114</v>
      </c>
      <c r="AJ657" t="s">
        <v>1616</v>
      </c>
      <c r="AO657" t="s">
        <v>18057</v>
      </c>
      <c r="AQ657">
        <v>1</v>
      </c>
      <c r="AR657">
        <v>0</v>
      </c>
      <c r="AS657" t="s">
        <v>11659</v>
      </c>
      <c r="AU657" t="s">
        <v>18058</v>
      </c>
      <c r="AV657" t="s">
        <v>1131</v>
      </c>
      <c r="AY657" t="s">
        <v>18059</v>
      </c>
      <c r="AZ657" t="s">
        <v>18060</v>
      </c>
      <c r="BA657" t="s">
        <v>255</v>
      </c>
      <c r="BB657" t="s">
        <v>18061</v>
      </c>
      <c r="BC657" t="s">
        <v>4852</v>
      </c>
      <c r="BD657" t="s">
        <v>14619</v>
      </c>
      <c r="BE657">
        <v>0</v>
      </c>
      <c r="BF657" t="s">
        <v>18062</v>
      </c>
      <c r="BG657" t="s">
        <v>18063</v>
      </c>
      <c r="BH657" t="s">
        <v>18064</v>
      </c>
      <c r="BL657" t="s">
        <v>132</v>
      </c>
      <c r="BM657" t="s">
        <v>132</v>
      </c>
      <c r="BN657" t="s">
        <v>132</v>
      </c>
      <c r="BS657">
        <v>0</v>
      </c>
      <c r="BT657">
        <v>0</v>
      </c>
      <c r="BU657">
        <v>0</v>
      </c>
      <c r="BV657">
        <v>0</v>
      </c>
      <c r="BW657">
        <v>0</v>
      </c>
      <c r="BX657">
        <v>0</v>
      </c>
      <c r="BY657">
        <v>1</v>
      </c>
      <c r="CB657" t="s">
        <v>132</v>
      </c>
      <c r="CD657" t="s">
        <v>131</v>
      </c>
      <c r="CE657">
        <v>0</v>
      </c>
      <c r="CJ657" t="s">
        <v>132</v>
      </c>
      <c r="CP657">
        <v>2182</v>
      </c>
      <c r="CQ657">
        <v>0</v>
      </c>
      <c r="CR657">
        <v>0</v>
      </c>
      <c r="CS657">
        <v>0</v>
      </c>
      <c r="CT657">
        <v>0</v>
      </c>
    </row>
    <row r="658" spans="1:98" ht="15" customHeight="1" x14ac:dyDescent="0.2">
      <c r="A658" t="s">
        <v>3171</v>
      </c>
      <c r="B658" s="1" t="s">
        <v>1117</v>
      </c>
      <c r="C658">
        <v>400</v>
      </c>
      <c r="G658" t="s">
        <v>575</v>
      </c>
      <c r="H658" t="s">
        <v>102</v>
      </c>
      <c r="I658" t="s">
        <v>1555</v>
      </c>
      <c r="K658">
        <v>2</v>
      </c>
      <c r="L658" t="s">
        <v>810</v>
      </c>
      <c r="N658" t="s">
        <v>831</v>
      </c>
      <c r="O658" t="s">
        <v>832</v>
      </c>
      <c r="P658">
        <v>13</v>
      </c>
      <c r="Q658" t="s">
        <v>1718</v>
      </c>
      <c r="S658" t="s">
        <v>3172</v>
      </c>
      <c r="T658">
        <v>2</v>
      </c>
      <c r="U658">
        <v>2</v>
      </c>
      <c r="V658">
        <v>5</v>
      </c>
      <c r="X658" t="s">
        <v>3173</v>
      </c>
      <c r="AD658" t="s">
        <v>249</v>
      </c>
      <c r="AF658" t="s">
        <v>3174</v>
      </c>
      <c r="AH658" t="s">
        <v>114</v>
      </c>
      <c r="AI658" t="s">
        <v>114</v>
      </c>
      <c r="AJ658" t="s">
        <v>3175</v>
      </c>
      <c r="AO658" t="s">
        <v>3176</v>
      </c>
      <c r="AQ658">
        <v>1</v>
      </c>
      <c r="AR658">
        <v>2</v>
      </c>
      <c r="AS658">
        <v>14</v>
      </c>
      <c r="AT658" t="s">
        <v>1734</v>
      </c>
      <c r="AU658" t="s">
        <v>3177</v>
      </c>
      <c r="AW658" t="s">
        <v>647</v>
      </c>
      <c r="AY658" t="s">
        <v>3178</v>
      </c>
      <c r="AZ658" t="s">
        <v>3179</v>
      </c>
      <c r="BA658" t="s">
        <v>426</v>
      </c>
      <c r="BB658" t="s">
        <v>3180</v>
      </c>
      <c r="BD658" t="s">
        <v>128</v>
      </c>
      <c r="BE658">
        <v>0</v>
      </c>
      <c r="BF658" t="s">
        <v>3181</v>
      </c>
      <c r="BG658" t="s">
        <v>3182</v>
      </c>
      <c r="BH658" t="s">
        <v>3183</v>
      </c>
      <c r="BS658">
        <v>0</v>
      </c>
      <c r="BT658">
        <v>0</v>
      </c>
      <c r="BU658">
        <v>0</v>
      </c>
      <c r="BV658">
        <v>0</v>
      </c>
      <c r="BW658">
        <v>0</v>
      </c>
      <c r="BX658">
        <v>0</v>
      </c>
      <c r="BY658">
        <v>1</v>
      </c>
      <c r="CD658" t="s">
        <v>131</v>
      </c>
      <c r="CE658">
        <v>0</v>
      </c>
      <c r="CJ658" t="s">
        <v>132</v>
      </c>
      <c r="CO658" t="str">
        <f>HYPERLINK("http://www.d20pfsrd.com/bestiary/monster-listings/undead/ghoul","Ghoul")</f>
        <v>Ghoul</v>
      </c>
      <c r="CP658">
        <v>204</v>
      </c>
      <c r="CQ658">
        <v>0</v>
      </c>
      <c r="CR658">
        <v>0</v>
      </c>
      <c r="CS658">
        <v>0</v>
      </c>
      <c r="CT658">
        <v>0</v>
      </c>
    </row>
    <row r="659" spans="1:98" ht="15" customHeight="1" x14ac:dyDescent="0.2">
      <c r="A659" t="s">
        <v>30558</v>
      </c>
      <c r="B659" s="1" t="s">
        <v>1117</v>
      </c>
      <c r="C659">
        <v>400</v>
      </c>
      <c r="G659" t="s">
        <v>575</v>
      </c>
      <c r="H659" t="s">
        <v>102</v>
      </c>
      <c r="I659" t="s">
        <v>1555</v>
      </c>
      <c r="K659">
        <v>6</v>
      </c>
      <c r="L659" t="s">
        <v>4094</v>
      </c>
      <c r="N659" t="s">
        <v>831</v>
      </c>
      <c r="O659" t="s">
        <v>832</v>
      </c>
      <c r="P659">
        <v>13</v>
      </c>
      <c r="Q659" t="s">
        <v>1718</v>
      </c>
      <c r="S659" t="s">
        <v>3172</v>
      </c>
      <c r="T659">
        <v>2</v>
      </c>
      <c r="U659">
        <v>2</v>
      </c>
      <c r="V659">
        <v>5</v>
      </c>
      <c r="X659" t="s">
        <v>3173</v>
      </c>
      <c r="Z659" t="s">
        <v>3160</v>
      </c>
      <c r="AD659" t="s">
        <v>766</v>
      </c>
      <c r="AF659" t="s">
        <v>30559</v>
      </c>
      <c r="AH659" t="s">
        <v>114</v>
      </c>
      <c r="AI659" t="s">
        <v>114</v>
      </c>
      <c r="AJ659" t="s">
        <v>30560</v>
      </c>
      <c r="AO659" t="s">
        <v>30561</v>
      </c>
      <c r="AQ659">
        <v>1</v>
      </c>
      <c r="AR659">
        <v>5</v>
      </c>
      <c r="AS659" t="s">
        <v>3672</v>
      </c>
      <c r="AT659" t="s">
        <v>404</v>
      </c>
      <c r="AU659" t="s">
        <v>30562</v>
      </c>
      <c r="AY659" t="s">
        <v>3178</v>
      </c>
      <c r="AZ659" t="s">
        <v>30563</v>
      </c>
      <c r="BA659" t="s">
        <v>255</v>
      </c>
      <c r="BB659" t="s">
        <v>30564</v>
      </c>
      <c r="BD659" t="s">
        <v>30472</v>
      </c>
      <c r="BE659">
        <v>0</v>
      </c>
      <c r="BF659" t="s">
        <v>30555</v>
      </c>
      <c r="BG659" t="s">
        <v>30565</v>
      </c>
      <c r="BH659" t="s">
        <v>30566</v>
      </c>
      <c r="BI659" t="s">
        <v>132</v>
      </c>
      <c r="BS659">
        <v>0</v>
      </c>
      <c r="BT659">
        <v>0</v>
      </c>
      <c r="BU659">
        <v>0</v>
      </c>
      <c r="BV659">
        <v>0</v>
      </c>
      <c r="BW659">
        <v>0</v>
      </c>
      <c r="BX659">
        <v>0</v>
      </c>
      <c r="BY659">
        <v>1</v>
      </c>
      <c r="CD659" t="s">
        <v>132</v>
      </c>
      <c r="CE659">
        <v>0</v>
      </c>
      <c r="CJ659" t="s">
        <v>132</v>
      </c>
      <c r="CK659" t="s">
        <v>132</v>
      </c>
      <c r="CP659">
        <v>6455</v>
      </c>
      <c r="CQ659">
        <v>0</v>
      </c>
      <c r="CR659">
        <v>0</v>
      </c>
      <c r="CS659">
        <v>0</v>
      </c>
      <c r="CT659">
        <v>0</v>
      </c>
    </row>
    <row r="660" spans="1:98" ht="15" customHeight="1" x14ac:dyDescent="0.2">
      <c r="A660" t="s">
        <v>16369</v>
      </c>
      <c r="B660" s="1" t="s">
        <v>306</v>
      </c>
      <c r="C660">
        <v>1600</v>
      </c>
      <c r="G660" t="s">
        <v>575</v>
      </c>
      <c r="H660" t="s">
        <v>102</v>
      </c>
      <c r="I660" t="s">
        <v>1555</v>
      </c>
      <c r="J660" t="s">
        <v>1759</v>
      </c>
      <c r="K660">
        <v>2</v>
      </c>
      <c r="L660" t="s">
        <v>11754</v>
      </c>
      <c r="N660" t="s">
        <v>7063</v>
      </c>
      <c r="O660" t="s">
        <v>14568</v>
      </c>
      <c r="P660">
        <v>51</v>
      </c>
      <c r="Q660" t="s">
        <v>926</v>
      </c>
      <c r="S660" t="s">
        <v>16370</v>
      </c>
      <c r="T660">
        <v>8</v>
      </c>
      <c r="U660">
        <v>4</v>
      </c>
      <c r="V660">
        <v>7</v>
      </c>
      <c r="Y660" t="s">
        <v>1452</v>
      </c>
      <c r="Z660" t="s">
        <v>3160</v>
      </c>
      <c r="AA660" t="s">
        <v>3003</v>
      </c>
      <c r="AD660" t="s">
        <v>582</v>
      </c>
      <c r="AF660" t="s">
        <v>16371</v>
      </c>
      <c r="AH660" t="s">
        <v>114</v>
      </c>
      <c r="AI660" t="s">
        <v>114</v>
      </c>
      <c r="AJ660" t="s">
        <v>16372</v>
      </c>
      <c r="AO660" t="s">
        <v>16373</v>
      </c>
      <c r="AQ660">
        <v>4</v>
      </c>
      <c r="AR660">
        <v>10</v>
      </c>
      <c r="AS660">
        <v>22</v>
      </c>
      <c r="AT660" t="s">
        <v>16374</v>
      </c>
      <c r="AU660" t="s">
        <v>16375</v>
      </c>
      <c r="AV660" t="s">
        <v>16376</v>
      </c>
      <c r="AW660" t="s">
        <v>16377</v>
      </c>
      <c r="AX660" t="s">
        <v>16378</v>
      </c>
      <c r="AY660" t="s">
        <v>1866</v>
      </c>
      <c r="AZ660" t="s">
        <v>15119</v>
      </c>
      <c r="BA660" t="s">
        <v>426</v>
      </c>
      <c r="BB660" t="s">
        <v>16379</v>
      </c>
      <c r="BD660" t="s">
        <v>14619</v>
      </c>
      <c r="BE660">
        <v>0</v>
      </c>
      <c r="BF660" t="s">
        <v>16380</v>
      </c>
      <c r="BG660" t="s">
        <v>16381</v>
      </c>
      <c r="BH660" t="s">
        <v>16382</v>
      </c>
      <c r="BS660">
        <v>0</v>
      </c>
      <c r="BT660">
        <v>0</v>
      </c>
      <c r="BU660">
        <v>0</v>
      </c>
      <c r="BV660">
        <v>1</v>
      </c>
      <c r="BW660">
        <v>0</v>
      </c>
      <c r="BX660">
        <v>0</v>
      </c>
      <c r="BY660">
        <v>1</v>
      </c>
      <c r="CD660" t="s">
        <v>132</v>
      </c>
      <c r="CE660">
        <v>0</v>
      </c>
      <c r="CF660" t="s">
        <v>132</v>
      </c>
      <c r="CJ660" t="s">
        <v>132</v>
      </c>
      <c r="CK660" t="s">
        <v>132</v>
      </c>
      <c r="CP660">
        <v>2074</v>
      </c>
      <c r="CQ660">
        <v>0</v>
      </c>
      <c r="CR660">
        <v>0</v>
      </c>
      <c r="CS660">
        <v>0</v>
      </c>
      <c r="CT660">
        <v>0</v>
      </c>
    </row>
    <row r="661" spans="1:98" ht="15" customHeight="1" x14ac:dyDescent="0.2">
      <c r="A661" t="s">
        <v>14764</v>
      </c>
      <c r="B661" s="1" t="s">
        <v>1137</v>
      </c>
      <c r="C661">
        <v>2400</v>
      </c>
      <c r="G661" t="s">
        <v>240</v>
      </c>
      <c r="H661" t="s">
        <v>136</v>
      </c>
      <c r="I661" t="s">
        <v>284</v>
      </c>
      <c r="K661">
        <v>3</v>
      </c>
      <c r="L661" t="s">
        <v>618</v>
      </c>
      <c r="N661" t="s">
        <v>10420</v>
      </c>
      <c r="O661" t="s">
        <v>10421</v>
      </c>
      <c r="P661">
        <v>85</v>
      </c>
      <c r="Q661" t="s">
        <v>906</v>
      </c>
      <c r="S661" t="s">
        <v>14765</v>
      </c>
      <c r="T661">
        <v>11</v>
      </c>
      <c r="U661">
        <v>6</v>
      </c>
      <c r="V661">
        <v>3</v>
      </c>
      <c r="Z661" t="s">
        <v>289</v>
      </c>
      <c r="AD661" t="s">
        <v>4314</v>
      </c>
      <c r="AF661" t="s">
        <v>14766</v>
      </c>
      <c r="AH661" t="s">
        <v>147</v>
      </c>
      <c r="AI661" t="s">
        <v>202</v>
      </c>
      <c r="AO661" t="s">
        <v>14767</v>
      </c>
      <c r="AQ661">
        <v>7</v>
      </c>
      <c r="AR661">
        <v>16</v>
      </c>
      <c r="AS661" t="s">
        <v>14768</v>
      </c>
      <c r="AU661" t="s">
        <v>14769</v>
      </c>
      <c r="AY661" t="s">
        <v>1866</v>
      </c>
      <c r="AZ661" t="s">
        <v>14770</v>
      </c>
      <c r="BA661" t="s">
        <v>255</v>
      </c>
      <c r="BB661" t="s">
        <v>14771</v>
      </c>
      <c r="BC661" t="s">
        <v>14084</v>
      </c>
      <c r="BD661" t="s">
        <v>14619</v>
      </c>
      <c r="BE661">
        <v>0</v>
      </c>
      <c r="BG661" t="s">
        <v>14772</v>
      </c>
      <c r="BH661" t="s">
        <v>14773</v>
      </c>
      <c r="BS661">
        <v>0</v>
      </c>
      <c r="BT661">
        <v>0</v>
      </c>
      <c r="BU661">
        <v>1</v>
      </c>
      <c r="BV661">
        <v>0</v>
      </c>
      <c r="BW661">
        <v>0</v>
      </c>
      <c r="BX661">
        <v>0</v>
      </c>
      <c r="BY661">
        <v>1</v>
      </c>
      <c r="CD661" t="s">
        <v>132</v>
      </c>
      <c r="CE661">
        <v>0</v>
      </c>
      <c r="CF661" t="s">
        <v>132</v>
      </c>
      <c r="CJ661" t="s">
        <v>132</v>
      </c>
      <c r="CK661" t="s">
        <v>132</v>
      </c>
      <c r="CP661">
        <v>1968</v>
      </c>
      <c r="CQ661">
        <v>0</v>
      </c>
      <c r="CR661">
        <v>0</v>
      </c>
      <c r="CS661">
        <v>0</v>
      </c>
      <c r="CT661">
        <v>0</v>
      </c>
    </row>
    <row r="662" spans="1:98" ht="15" customHeight="1" x14ac:dyDescent="0.2">
      <c r="A662" t="s">
        <v>11424</v>
      </c>
      <c r="B662" s="1" t="s">
        <v>574</v>
      </c>
      <c r="C662">
        <v>9600</v>
      </c>
      <c r="G662" t="s">
        <v>240</v>
      </c>
      <c r="H662" t="s">
        <v>1035</v>
      </c>
      <c r="I662" t="s">
        <v>332</v>
      </c>
      <c r="K662">
        <v>6</v>
      </c>
      <c r="L662" t="s">
        <v>11425</v>
      </c>
      <c r="N662" t="s">
        <v>11426</v>
      </c>
      <c r="O662" t="s">
        <v>11427</v>
      </c>
      <c r="P662">
        <v>126</v>
      </c>
      <c r="Q662" t="s">
        <v>6862</v>
      </c>
      <c r="S662" t="s">
        <v>11428</v>
      </c>
      <c r="T662">
        <v>14</v>
      </c>
      <c r="U662">
        <v>10</v>
      </c>
      <c r="V662">
        <v>5</v>
      </c>
      <c r="AD662" t="s">
        <v>2921</v>
      </c>
      <c r="AF662" t="s">
        <v>11429</v>
      </c>
      <c r="AH662" t="s">
        <v>496</v>
      </c>
      <c r="AI662" t="s">
        <v>496</v>
      </c>
      <c r="AJ662" t="s">
        <v>11430</v>
      </c>
      <c r="AO662" t="s">
        <v>11431</v>
      </c>
      <c r="AQ662">
        <v>9</v>
      </c>
      <c r="AR662" t="s">
        <v>1044</v>
      </c>
      <c r="AS662" t="s">
        <v>8530</v>
      </c>
      <c r="AT662" t="s">
        <v>11432</v>
      </c>
      <c r="AU662" t="s">
        <v>11433</v>
      </c>
      <c r="AY662" t="s">
        <v>11434</v>
      </c>
      <c r="AZ662" t="s">
        <v>208</v>
      </c>
      <c r="BA662" t="s">
        <v>255</v>
      </c>
      <c r="BB662" t="s">
        <v>11435</v>
      </c>
      <c r="BC662" t="s">
        <v>5069</v>
      </c>
      <c r="BD662" t="s">
        <v>7316</v>
      </c>
      <c r="BE662">
        <v>0</v>
      </c>
      <c r="BG662" t="s">
        <v>11436</v>
      </c>
      <c r="BH662" t="s">
        <v>11437</v>
      </c>
      <c r="BS662">
        <v>0</v>
      </c>
      <c r="BT662">
        <v>0</v>
      </c>
      <c r="BU662">
        <v>0</v>
      </c>
      <c r="BV662">
        <v>1</v>
      </c>
      <c r="BW662">
        <v>0</v>
      </c>
      <c r="BX662">
        <v>1</v>
      </c>
      <c r="BY662">
        <v>1</v>
      </c>
      <c r="CD662" t="s">
        <v>131</v>
      </c>
      <c r="CE662">
        <v>0</v>
      </c>
      <c r="CJ662" t="s">
        <v>132</v>
      </c>
      <c r="CO662" t="str">
        <f>HYPERLINK("http://www.d20pfsrd.com/bestiary/monster-listings/animals/reptiles/snake/giant-anaconda","Giant Anaconda")</f>
        <v>Giant Anaconda</v>
      </c>
      <c r="CP662">
        <v>1356</v>
      </c>
      <c r="CQ662">
        <v>0</v>
      </c>
      <c r="CR662">
        <v>0</v>
      </c>
      <c r="CS662">
        <v>0</v>
      </c>
      <c r="CT662">
        <v>0</v>
      </c>
    </row>
    <row r="663" spans="1:98" ht="15" customHeight="1" x14ac:dyDescent="0.2">
      <c r="A663" t="s">
        <v>282</v>
      </c>
      <c r="B663" s="1" t="s">
        <v>283</v>
      </c>
      <c r="C663">
        <v>600</v>
      </c>
      <c r="G663" t="s">
        <v>240</v>
      </c>
      <c r="H663" t="s">
        <v>102</v>
      </c>
      <c r="I663" t="s">
        <v>284</v>
      </c>
      <c r="K663">
        <v>0</v>
      </c>
      <c r="L663" t="s">
        <v>285</v>
      </c>
      <c r="N663" t="s">
        <v>106</v>
      </c>
      <c r="O663" t="s">
        <v>286</v>
      </c>
      <c r="P663">
        <v>18</v>
      </c>
      <c r="Q663" t="s">
        <v>287</v>
      </c>
      <c r="S663" t="s">
        <v>288</v>
      </c>
      <c r="T663">
        <v>6</v>
      </c>
      <c r="U663">
        <v>0</v>
      </c>
      <c r="V663">
        <v>1</v>
      </c>
      <c r="Z663" t="s">
        <v>289</v>
      </c>
      <c r="AD663" t="s">
        <v>290</v>
      </c>
      <c r="AF663" t="s">
        <v>291</v>
      </c>
      <c r="AH663" t="s">
        <v>114</v>
      </c>
      <c r="AI663" t="s">
        <v>114</v>
      </c>
      <c r="AO663" t="s">
        <v>292</v>
      </c>
      <c r="AQ663">
        <v>1</v>
      </c>
      <c r="AR663" t="s">
        <v>293</v>
      </c>
      <c r="AS663" t="s">
        <v>294</v>
      </c>
      <c r="AT663" t="s">
        <v>295</v>
      </c>
      <c r="AU663" t="s">
        <v>296</v>
      </c>
      <c r="AV663" t="s">
        <v>297</v>
      </c>
      <c r="AY663" t="s">
        <v>298</v>
      </c>
      <c r="AZ663" t="s">
        <v>299</v>
      </c>
      <c r="BA663" t="s">
        <v>255</v>
      </c>
      <c r="BB663" t="s">
        <v>300</v>
      </c>
      <c r="BC663" t="s">
        <v>301</v>
      </c>
      <c r="BD663" t="s">
        <v>128</v>
      </c>
      <c r="BE663">
        <v>0</v>
      </c>
      <c r="BF663" t="s">
        <v>302</v>
      </c>
      <c r="BG663" t="s">
        <v>303</v>
      </c>
      <c r="BH663" t="s">
        <v>304</v>
      </c>
      <c r="BS663">
        <v>0</v>
      </c>
      <c r="BT663">
        <v>0</v>
      </c>
      <c r="BU663">
        <v>0</v>
      </c>
      <c r="BV663">
        <v>0</v>
      </c>
      <c r="BW663">
        <v>0</v>
      </c>
      <c r="BX663">
        <v>0</v>
      </c>
      <c r="BY663">
        <v>0</v>
      </c>
      <c r="CD663" t="s">
        <v>131</v>
      </c>
      <c r="CE663">
        <v>0</v>
      </c>
      <c r="CJ663" t="s">
        <v>132</v>
      </c>
      <c r="CO663" t="str">
        <f>HYPERLINK("http://www.d20pfsrd.com/bestiary/monster-listings/vermin/ant/giant-ant","Ant, (Giant)")</f>
        <v>Ant, (Giant)</v>
      </c>
      <c r="CP663">
        <v>27</v>
      </c>
      <c r="CQ663">
        <v>0</v>
      </c>
      <c r="CR663">
        <v>0</v>
      </c>
      <c r="CS663">
        <v>0</v>
      </c>
      <c r="CT663">
        <v>0</v>
      </c>
    </row>
    <row r="664" spans="1:98" ht="15" customHeight="1" x14ac:dyDescent="0.2">
      <c r="A664" t="s">
        <v>14753</v>
      </c>
      <c r="B664" s="1" t="s">
        <v>306</v>
      </c>
      <c r="C664">
        <v>1600</v>
      </c>
      <c r="G664" t="s">
        <v>240</v>
      </c>
      <c r="H664" t="s">
        <v>193</v>
      </c>
      <c r="I664" t="s">
        <v>284</v>
      </c>
      <c r="K664">
        <v>0</v>
      </c>
      <c r="L664" t="s">
        <v>13987</v>
      </c>
      <c r="N664" t="s">
        <v>4726</v>
      </c>
      <c r="O664" t="s">
        <v>14754</v>
      </c>
      <c r="P664">
        <v>60</v>
      </c>
      <c r="Q664" t="s">
        <v>4246</v>
      </c>
      <c r="S664" t="s">
        <v>14755</v>
      </c>
      <c r="T664">
        <v>9</v>
      </c>
      <c r="U664">
        <v>2</v>
      </c>
      <c r="V664">
        <v>2</v>
      </c>
      <c r="Z664" t="s">
        <v>289</v>
      </c>
      <c r="AD664" t="s">
        <v>7088</v>
      </c>
      <c r="AF664" t="s">
        <v>14756</v>
      </c>
      <c r="AH664" t="s">
        <v>202</v>
      </c>
      <c r="AI664" t="s">
        <v>114</v>
      </c>
      <c r="AJ664" t="s">
        <v>14757</v>
      </c>
      <c r="AO664" t="s">
        <v>14758</v>
      </c>
      <c r="AQ664">
        <v>6</v>
      </c>
      <c r="AR664" t="s">
        <v>665</v>
      </c>
      <c r="AS664" t="s">
        <v>14759</v>
      </c>
      <c r="AY664" t="s">
        <v>1866</v>
      </c>
      <c r="AZ664" t="s">
        <v>4268</v>
      </c>
      <c r="BA664" t="s">
        <v>277</v>
      </c>
      <c r="BB664" t="s">
        <v>14760</v>
      </c>
      <c r="BC664" t="s">
        <v>3204</v>
      </c>
      <c r="BD664" t="s">
        <v>14619</v>
      </c>
      <c r="BE664">
        <v>0</v>
      </c>
      <c r="BF664" t="s">
        <v>14761</v>
      </c>
      <c r="BG664" t="s">
        <v>14762</v>
      </c>
      <c r="BH664" t="s">
        <v>14763</v>
      </c>
      <c r="BL664" t="s">
        <v>132</v>
      </c>
      <c r="BM664" t="s">
        <v>132</v>
      </c>
      <c r="BN664" t="s">
        <v>132</v>
      </c>
      <c r="BS664">
        <v>0</v>
      </c>
      <c r="BT664">
        <v>0</v>
      </c>
      <c r="BU664">
        <v>0</v>
      </c>
      <c r="BV664">
        <v>0</v>
      </c>
      <c r="BW664">
        <v>1</v>
      </c>
      <c r="BX664">
        <v>0</v>
      </c>
      <c r="BY664">
        <v>1</v>
      </c>
      <c r="CB664" t="s">
        <v>132</v>
      </c>
      <c r="CD664" t="s">
        <v>131</v>
      </c>
      <c r="CE664">
        <v>0</v>
      </c>
      <c r="CJ664" t="s">
        <v>132</v>
      </c>
      <c r="CP664">
        <v>1967</v>
      </c>
      <c r="CQ664">
        <v>0</v>
      </c>
      <c r="CR664">
        <v>0</v>
      </c>
      <c r="CS664">
        <v>0</v>
      </c>
      <c r="CT664">
        <v>0</v>
      </c>
    </row>
    <row r="665" spans="1:98" ht="15" customHeight="1" x14ac:dyDescent="0.2">
      <c r="A665" t="s">
        <v>18833</v>
      </c>
      <c r="B665" s="1" t="s">
        <v>239</v>
      </c>
      <c r="C665">
        <v>800</v>
      </c>
      <c r="G665" t="s">
        <v>240</v>
      </c>
      <c r="H665" t="s">
        <v>393</v>
      </c>
      <c r="I665" t="s">
        <v>284</v>
      </c>
      <c r="K665">
        <v>2</v>
      </c>
      <c r="L665" t="s">
        <v>830</v>
      </c>
      <c r="N665" t="s">
        <v>1119</v>
      </c>
      <c r="O665" t="s">
        <v>1120</v>
      </c>
      <c r="P665">
        <v>27</v>
      </c>
      <c r="Q665" t="s">
        <v>4773</v>
      </c>
      <c r="S665" t="s">
        <v>19142</v>
      </c>
      <c r="T665">
        <v>5</v>
      </c>
      <c r="U665">
        <v>3</v>
      </c>
      <c r="V665">
        <v>1</v>
      </c>
      <c r="Z665" t="s">
        <v>289</v>
      </c>
      <c r="AD665" t="s">
        <v>15380</v>
      </c>
      <c r="AF665" t="s">
        <v>29421</v>
      </c>
      <c r="AH665" t="s">
        <v>114</v>
      </c>
      <c r="AI665" t="s">
        <v>114</v>
      </c>
      <c r="AJ665" t="s">
        <v>29422</v>
      </c>
      <c r="AO665" t="s">
        <v>29423</v>
      </c>
      <c r="AQ665">
        <v>3</v>
      </c>
      <c r="AR665">
        <v>4</v>
      </c>
      <c r="AS665" t="s">
        <v>18842</v>
      </c>
      <c r="AU665" t="s">
        <v>29424</v>
      </c>
      <c r="AV665" t="s">
        <v>1131</v>
      </c>
      <c r="AY665" t="s">
        <v>3287</v>
      </c>
      <c r="AZ665" t="s">
        <v>29425</v>
      </c>
      <c r="BA665" t="s">
        <v>255</v>
      </c>
      <c r="BB665" t="s">
        <v>29426</v>
      </c>
      <c r="BC665" t="s">
        <v>18834</v>
      </c>
      <c r="BD665" t="s">
        <v>29427</v>
      </c>
      <c r="BE665">
        <v>0</v>
      </c>
      <c r="BF665" t="s">
        <v>29428</v>
      </c>
      <c r="BG665" t="s">
        <v>29429</v>
      </c>
      <c r="BH665" t="s">
        <v>29430</v>
      </c>
      <c r="BI665" t="s">
        <v>132</v>
      </c>
      <c r="BS665">
        <v>0</v>
      </c>
      <c r="BT665">
        <v>0</v>
      </c>
      <c r="BU665">
        <v>1</v>
      </c>
      <c r="BV665">
        <v>0</v>
      </c>
      <c r="BW665">
        <v>0</v>
      </c>
      <c r="BX665">
        <v>0</v>
      </c>
      <c r="BY665">
        <v>1</v>
      </c>
      <c r="CD665" t="s">
        <v>132</v>
      </c>
      <c r="CE665">
        <v>0</v>
      </c>
      <c r="CJ665" t="s">
        <v>132</v>
      </c>
      <c r="CK665" t="s">
        <v>132</v>
      </c>
      <c r="CP665">
        <v>6034</v>
      </c>
      <c r="CQ665">
        <v>0</v>
      </c>
      <c r="CR665">
        <v>0</v>
      </c>
      <c r="CS665">
        <v>0</v>
      </c>
      <c r="CT665">
        <v>0</v>
      </c>
    </row>
    <row r="666" spans="1:98" ht="15" customHeight="1" x14ac:dyDescent="0.2">
      <c r="A666" t="s">
        <v>7915</v>
      </c>
      <c r="B666" s="1" t="s">
        <v>1117</v>
      </c>
      <c r="C666">
        <v>400</v>
      </c>
      <c r="G666" t="s">
        <v>240</v>
      </c>
      <c r="H666" t="s">
        <v>102</v>
      </c>
      <c r="I666" t="s">
        <v>284</v>
      </c>
      <c r="K666">
        <v>2</v>
      </c>
      <c r="L666" t="s">
        <v>885</v>
      </c>
      <c r="N666" t="s">
        <v>7916</v>
      </c>
      <c r="O666" t="s">
        <v>1717</v>
      </c>
      <c r="P666">
        <v>16</v>
      </c>
      <c r="Q666" t="s">
        <v>727</v>
      </c>
      <c r="S666" t="s">
        <v>7917</v>
      </c>
      <c r="T666">
        <v>4</v>
      </c>
      <c r="U666">
        <v>3</v>
      </c>
      <c r="V666">
        <v>2</v>
      </c>
      <c r="Z666" t="s">
        <v>289</v>
      </c>
      <c r="AC666" t="s">
        <v>7918</v>
      </c>
      <c r="AD666" t="s">
        <v>966</v>
      </c>
      <c r="AF666" t="s">
        <v>7919</v>
      </c>
      <c r="AH666" t="s">
        <v>114</v>
      </c>
      <c r="AI666" t="s">
        <v>114</v>
      </c>
      <c r="AO666" t="s">
        <v>7920</v>
      </c>
      <c r="AQ666">
        <v>2</v>
      </c>
      <c r="AR666">
        <v>2</v>
      </c>
      <c r="AS666" t="s">
        <v>7921</v>
      </c>
      <c r="AU666" t="s">
        <v>7922</v>
      </c>
      <c r="AY666" t="s">
        <v>7923</v>
      </c>
      <c r="AZ666" t="s">
        <v>7924</v>
      </c>
      <c r="BA666" t="s">
        <v>277</v>
      </c>
      <c r="BB666" t="s">
        <v>7925</v>
      </c>
      <c r="BC666" t="s">
        <v>7926</v>
      </c>
      <c r="BD666" t="s">
        <v>7316</v>
      </c>
      <c r="BE666">
        <v>0</v>
      </c>
      <c r="BF666" t="s">
        <v>7927</v>
      </c>
      <c r="BG666" t="s">
        <v>7928</v>
      </c>
      <c r="BH666" t="s">
        <v>7929</v>
      </c>
      <c r="BS666">
        <v>0</v>
      </c>
      <c r="BT666">
        <v>0</v>
      </c>
      <c r="BU666">
        <v>1</v>
      </c>
      <c r="BV666">
        <v>0</v>
      </c>
      <c r="BW666">
        <v>0</v>
      </c>
      <c r="BX666">
        <v>0</v>
      </c>
      <c r="BY666">
        <v>1</v>
      </c>
      <c r="CD666" t="s">
        <v>131</v>
      </c>
      <c r="CE666">
        <v>0</v>
      </c>
      <c r="CJ666" t="s">
        <v>132</v>
      </c>
      <c r="CO666" t="str">
        <f>HYPERLINK("http://www.d20pfsrd.com/bestiary/monster-listings/vermin/bee-giant","Bee, (Giant)")</f>
        <v>Bee, (Giant)</v>
      </c>
      <c r="CP666">
        <v>1116</v>
      </c>
      <c r="CQ666">
        <v>0</v>
      </c>
      <c r="CR666">
        <v>0</v>
      </c>
      <c r="CS666">
        <v>0</v>
      </c>
      <c r="CT666">
        <v>0</v>
      </c>
    </row>
    <row r="667" spans="1:98" ht="15" customHeight="1" x14ac:dyDescent="0.2">
      <c r="A667" t="s">
        <v>12333</v>
      </c>
      <c r="B667" s="1" t="s">
        <v>283</v>
      </c>
      <c r="C667">
        <v>600</v>
      </c>
      <c r="G667" t="s">
        <v>1053</v>
      </c>
      <c r="H667" t="s">
        <v>193</v>
      </c>
      <c r="I667" t="s">
        <v>1555</v>
      </c>
      <c r="K667">
        <v>1</v>
      </c>
      <c r="L667" t="s">
        <v>3342</v>
      </c>
      <c r="N667" t="s">
        <v>11064</v>
      </c>
      <c r="O667" t="s">
        <v>11065</v>
      </c>
      <c r="P667">
        <v>19</v>
      </c>
      <c r="Q667" t="s">
        <v>336</v>
      </c>
      <c r="S667" t="s">
        <v>12334</v>
      </c>
      <c r="T667">
        <v>3</v>
      </c>
      <c r="U667">
        <v>2</v>
      </c>
      <c r="V667">
        <v>2</v>
      </c>
      <c r="Z667" t="s">
        <v>3160</v>
      </c>
      <c r="AD667" t="s">
        <v>3161</v>
      </c>
      <c r="AF667" t="s">
        <v>12335</v>
      </c>
      <c r="AH667" t="s">
        <v>202</v>
      </c>
      <c r="AI667" t="s">
        <v>114</v>
      </c>
      <c r="AO667" t="s">
        <v>12336</v>
      </c>
      <c r="AQ667">
        <v>2</v>
      </c>
      <c r="AR667">
        <v>6</v>
      </c>
      <c r="AS667" t="s">
        <v>5569</v>
      </c>
      <c r="AU667" t="s">
        <v>12337</v>
      </c>
      <c r="AY667" t="s">
        <v>298</v>
      </c>
      <c r="AZ667" t="s">
        <v>670</v>
      </c>
      <c r="BA667" t="s">
        <v>255</v>
      </c>
      <c r="BB667" t="s">
        <v>12316</v>
      </c>
      <c r="BC667" t="s">
        <v>12317</v>
      </c>
      <c r="BD667" t="s">
        <v>12285</v>
      </c>
      <c r="BE667">
        <v>0</v>
      </c>
      <c r="BG667" t="s">
        <v>12318</v>
      </c>
      <c r="BH667" t="s">
        <v>12338</v>
      </c>
      <c r="BS667">
        <v>0</v>
      </c>
      <c r="BT667">
        <v>0</v>
      </c>
      <c r="BU667">
        <v>1</v>
      </c>
      <c r="BV667">
        <v>0</v>
      </c>
      <c r="BW667">
        <v>0</v>
      </c>
      <c r="BX667">
        <v>0</v>
      </c>
      <c r="BY667">
        <v>0</v>
      </c>
      <c r="CD667" t="s">
        <v>131</v>
      </c>
      <c r="CE667">
        <v>0</v>
      </c>
      <c r="CJ667" t="s">
        <v>132</v>
      </c>
      <c r="CP667">
        <v>1503</v>
      </c>
      <c r="CQ667">
        <v>0</v>
      </c>
      <c r="CR667">
        <v>0</v>
      </c>
      <c r="CS667">
        <v>0</v>
      </c>
      <c r="CT667">
        <v>0</v>
      </c>
    </row>
    <row r="668" spans="1:98" ht="15" customHeight="1" x14ac:dyDescent="0.2">
      <c r="A668" t="s">
        <v>11492</v>
      </c>
      <c r="B668" s="1" t="s">
        <v>239</v>
      </c>
      <c r="C668">
        <v>800</v>
      </c>
      <c r="G668" t="s">
        <v>240</v>
      </c>
      <c r="H668" t="s">
        <v>193</v>
      </c>
      <c r="I668" t="s">
        <v>284</v>
      </c>
      <c r="K668">
        <v>2</v>
      </c>
      <c r="L668" t="s">
        <v>2572</v>
      </c>
      <c r="N668" t="s">
        <v>349</v>
      </c>
      <c r="O668" t="s">
        <v>350</v>
      </c>
      <c r="P668">
        <v>37</v>
      </c>
      <c r="Q668" t="s">
        <v>4842</v>
      </c>
      <c r="S668" t="s">
        <v>11493</v>
      </c>
      <c r="T668">
        <v>7</v>
      </c>
      <c r="U668">
        <v>3</v>
      </c>
      <c r="V668">
        <v>1</v>
      </c>
      <c r="Z668" t="s">
        <v>289</v>
      </c>
      <c r="AD668" t="s">
        <v>316</v>
      </c>
      <c r="AF668" t="s">
        <v>11494</v>
      </c>
      <c r="AH668" t="s">
        <v>202</v>
      </c>
      <c r="AI668" t="s">
        <v>114</v>
      </c>
      <c r="AJ668" t="s">
        <v>11495</v>
      </c>
      <c r="AO668" t="s">
        <v>11496</v>
      </c>
      <c r="AQ668">
        <v>3</v>
      </c>
      <c r="AR668">
        <v>8</v>
      </c>
      <c r="AS668" t="s">
        <v>11497</v>
      </c>
      <c r="AU668" t="s">
        <v>11498</v>
      </c>
      <c r="AV668" t="s">
        <v>11499</v>
      </c>
      <c r="AX668" t="s">
        <v>11500</v>
      </c>
      <c r="AY668" t="s">
        <v>3178</v>
      </c>
      <c r="AZ668" t="s">
        <v>536</v>
      </c>
      <c r="BA668" t="s">
        <v>277</v>
      </c>
      <c r="BB668" t="s">
        <v>11501</v>
      </c>
      <c r="BC668" t="s">
        <v>5109</v>
      </c>
      <c r="BD668" t="s">
        <v>7316</v>
      </c>
      <c r="BE668">
        <v>0</v>
      </c>
      <c r="BF668" t="s">
        <v>11502</v>
      </c>
      <c r="BG668" t="s">
        <v>11503</v>
      </c>
      <c r="BH668" t="s">
        <v>11504</v>
      </c>
      <c r="BS668">
        <v>0</v>
      </c>
      <c r="BT668">
        <v>0</v>
      </c>
      <c r="BU668">
        <v>0</v>
      </c>
      <c r="BV668">
        <v>1</v>
      </c>
      <c r="BW668">
        <v>0</v>
      </c>
      <c r="BX668">
        <v>0</v>
      </c>
      <c r="BY668">
        <v>1</v>
      </c>
      <c r="CD668" t="s">
        <v>131</v>
      </c>
      <c r="CE668">
        <v>0</v>
      </c>
      <c r="CJ668" t="s">
        <v>132</v>
      </c>
      <c r="CO668" t="str">
        <f>HYPERLINK("http://www.d20pfsrd.com/bestiary-overflow/giant-black-widow-spider","Spider, Black Widow (Giant)")</f>
        <v>Spider, Black Widow (Giant)</v>
      </c>
      <c r="CP668">
        <v>1361</v>
      </c>
      <c r="CQ668">
        <v>0</v>
      </c>
      <c r="CR668">
        <v>0</v>
      </c>
      <c r="CS668">
        <v>0</v>
      </c>
      <c r="CT668">
        <v>0</v>
      </c>
    </row>
    <row r="669" spans="1:98" ht="15" customHeight="1" x14ac:dyDescent="0.2">
      <c r="A669" t="s">
        <v>19631</v>
      </c>
      <c r="B669" s="1" t="s">
        <v>306</v>
      </c>
      <c r="C669">
        <v>1600</v>
      </c>
      <c r="G669" t="s">
        <v>240</v>
      </c>
      <c r="H669" t="s">
        <v>193</v>
      </c>
      <c r="I669" t="s">
        <v>332</v>
      </c>
      <c r="J669" t="s">
        <v>138</v>
      </c>
      <c r="K669">
        <v>5</v>
      </c>
      <c r="L669" t="s">
        <v>2874</v>
      </c>
      <c r="N669" t="s">
        <v>560</v>
      </c>
      <c r="O669" t="s">
        <v>19632</v>
      </c>
      <c r="P669">
        <v>52</v>
      </c>
      <c r="Q669" t="s">
        <v>492</v>
      </c>
      <c r="S669" t="s">
        <v>16916</v>
      </c>
      <c r="T669">
        <v>10</v>
      </c>
      <c r="U669">
        <v>6</v>
      </c>
      <c r="V669">
        <v>4</v>
      </c>
      <c r="X669" t="s">
        <v>17840</v>
      </c>
      <c r="AD669" t="s">
        <v>249</v>
      </c>
      <c r="AE669" t="s">
        <v>19633</v>
      </c>
      <c r="AF669" t="s">
        <v>19634</v>
      </c>
      <c r="AH669" t="s">
        <v>202</v>
      </c>
      <c r="AI669" t="s">
        <v>202</v>
      </c>
      <c r="AO669" t="s">
        <v>19635</v>
      </c>
      <c r="AQ669">
        <v>5</v>
      </c>
      <c r="AR669">
        <v>10</v>
      </c>
      <c r="AS669" t="s">
        <v>3700</v>
      </c>
      <c r="AT669" t="s">
        <v>19636</v>
      </c>
      <c r="AU669" t="s">
        <v>19637</v>
      </c>
      <c r="AY669" t="s">
        <v>2486</v>
      </c>
      <c r="AZ669" t="s">
        <v>19638</v>
      </c>
      <c r="BA669" t="s">
        <v>255</v>
      </c>
      <c r="BB669" t="s">
        <v>19639</v>
      </c>
      <c r="BC669" t="s">
        <v>19605</v>
      </c>
      <c r="BD669" t="s">
        <v>19593</v>
      </c>
      <c r="BE669">
        <v>0</v>
      </c>
      <c r="BF669" t="s">
        <v>19640</v>
      </c>
      <c r="BG669" t="s">
        <v>19641</v>
      </c>
      <c r="BH669" t="s">
        <v>19642</v>
      </c>
      <c r="BS669">
        <v>0</v>
      </c>
      <c r="BT669">
        <v>0</v>
      </c>
      <c r="BU669">
        <v>0</v>
      </c>
      <c r="BV669">
        <v>0</v>
      </c>
      <c r="BW669">
        <v>0</v>
      </c>
      <c r="BX669">
        <v>0</v>
      </c>
      <c r="BY669">
        <v>1</v>
      </c>
      <c r="CD669" t="s">
        <v>131</v>
      </c>
      <c r="CE669">
        <v>0</v>
      </c>
      <c r="CJ669" t="s">
        <v>132</v>
      </c>
      <c r="CP669">
        <v>2874</v>
      </c>
      <c r="CQ669">
        <v>0</v>
      </c>
      <c r="CR669">
        <v>0</v>
      </c>
      <c r="CS669">
        <v>0</v>
      </c>
      <c r="CT669">
        <v>0</v>
      </c>
    </row>
    <row r="670" spans="1:98" ht="15" customHeight="1" x14ac:dyDescent="0.2">
      <c r="A670" t="s">
        <v>6507</v>
      </c>
      <c r="B670" s="1" t="s">
        <v>599</v>
      </c>
      <c r="C670">
        <v>135</v>
      </c>
      <c r="G670" t="s">
        <v>240</v>
      </c>
      <c r="H670" t="s">
        <v>1308</v>
      </c>
      <c r="I670" t="s">
        <v>284</v>
      </c>
      <c r="K670">
        <v>2</v>
      </c>
      <c r="L670" t="s">
        <v>618</v>
      </c>
      <c r="N670" t="s">
        <v>2840</v>
      </c>
      <c r="O670" t="s">
        <v>2841</v>
      </c>
      <c r="P670">
        <v>4</v>
      </c>
      <c r="Q670" t="s">
        <v>603</v>
      </c>
      <c r="S670" t="s">
        <v>6508</v>
      </c>
      <c r="T670">
        <v>2</v>
      </c>
      <c r="U670">
        <v>2</v>
      </c>
      <c r="V670">
        <v>0</v>
      </c>
      <c r="Z670" t="s">
        <v>289</v>
      </c>
      <c r="AD670" t="s">
        <v>5907</v>
      </c>
      <c r="AF670" t="s">
        <v>6509</v>
      </c>
      <c r="AH670" t="s">
        <v>1316</v>
      </c>
      <c r="AI670" t="s">
        <v>318</v>
      </c>
      <c r="AJ670" t="s">
        <v>6510</v>
      </c>
      <c r="AO670" t="s">
        <v>6511</v>
      </c>
      <c r="AQ670">
        <v>0</v>
      </c>
      <c r="AR670">
        <v>0</v>
      </c>
      <c r="AS670">
        <v>6</v>
      </c>
      <c r="AT670" t="s">
        <v>840</v>
      </c>
      <c r="AU670" t="s">
        <v>6512</v>
      </c>
      <c r="AV670" t="s">
        <v>519</v>
      </c>
      <c r="AY670" t="s">
        <v>6499</v>
      </c>
      <c r="AZ670" t="s">
        <v>6513</v>
      </c>
      <c r="BA670" t="s">
        <v>255</v>
      </c>
      <c r="BB670" t="s">
        <v>6514</v>
      </c>
      <c r="BD670" t="s">
        <v>6502</v>
      </c>
      <c r="BE670">
        <v>0</v>
      </c>
      <c r="BF670" t="s">
        <v>6515</v>
      </c>
      <c r="BG670" t="s">
        <v>6516</v>
      </c>
      <c r="BH670" t="s">
        <v>6517</v>
      </c>
      <c r="BS670">
        <v>0</v>
      </c>
      <c r="BT670">
        <v>0</v>
      </c>
      <c r="BU670">
        <v>1</v>
      </c>
      <c r="BV670">
        <v>0</v>
      </c>
      <c r="BW670">
        <v>0</v>
      </c>
      <c r="BX670">
        <v>0</v>
      </c>
      <c r="BY670">
        <v>1</v>
      </c>
      <c r="CD670" t="s">
        <v>131</v>
      </c>
      <c r="CE670">
        <v>0</v>
      </c>
      <c r="CJ670" t="s">
        <v>132</v>
      </c>
      <c r="CO670" t="str">
        <f>HYPERLINK("http://www.d20pfsrd.com/bestiary/monster-listings/vermin/botfly-giant","Botfly, (Giant)")</f>
        <v>Botfly, (Giant)</v>
      </c>
      <c r="CP670">
        <v>805</v>
      </c>
      <c r="CQ670">
        <v>0</v>
      </c>
      <c r="CR670">
        <v>0</v>
      </c>
      <c r="CS670">
        <v>0</v>
      </c>
      <c r="CT670">
        <v>0</v>
      </c>
    </row>
    <row r="671" spans="1:98" ht="15" customHeight="1" x14ac:dyDescent="0.2">
      <c r="A671" t="s">
        <v>829</v>
      </c>
      <c r="B671" s="1" t="s">
        <v>99</v>
      </c>
      <c r="C671">
        <v>200</v>
      </c>
      <c r="G671" t="s">
        <v>240</v>
      </c>
      <c r="H671" t="s">
        <v>102</v>
      </c>
      <c r="I671" t="s">
        <v>284</v>
      </c>
      <c r="K671">
        <v>2</v>
      </c>
      <c r="L671" t="s">
        <v>830</v>
      </c>
      <c r="N671" t="s">
        <v>831</v>
      </c>
      <c r="O671" t="s">
        <v>832</v>
      </c>
      <c r="P671">
        <v>5</v>
      </c>
      <c r="Q671" t="s">
        <v>833</v>
      </c>
      <c r="S671" t="s">
        <v>834</v>
      </c>
      <c r="T671">
        <v>3</v>
      </c>
      <c r="U671">
        <v>2</v>
      </c>
      <c r="V671">
        <v>0</v>
      </c>
      <c r="Z671" t="s">
        <v>289</v>
      </c>
      <c r="AD671" t="s">
        <v>835</v>
      </c>
      <c r="AF671" t="s">
        <v>836</v>
      </c>
      <c r="AH671" t="s">
        <v>114</v>
      </c>
      <c r="AI671" t="s">
        <v>114</v>
      </c>
      <c r="AJ671" t="s">
        <v>837</v>
      </c>
      <c r="AO671" t="s">
        <v>838</v>
      </c>
      <c r="AQ671">
        <v>0</v>
      </c>
      <c r="AR671">
        <v>-1</v>
      </c>
      <c r="AS671" t="s">
        <v>839</v>
      </c>
      <c r="AT671" t="s">
        <v>840</v>
      </c>
      <c r="AU671" t="s">
        <v>841</v>
      </c>
      <c r="AV671" t="s">
        <v>842</v>
      </c>
      <c r="AY671" t="s">
        <v>843</v>
      </c>
      <c r="AZ671" t="s">
        <v>520</v>
      </c>
      <c r="BA671" t="s">
        <v>255</v>
      </c>
      <c r="BB671" t="s">
        <v>844</v>
      </c>
      <c r="BC671" t="s">
        <v>845</v>
      </c>
      <c r="BD671" t="s">
        <v>128</v>
      </c>
      <c r="BE671">
        <v>0</v>
      </c>
      <c r="BF671" t="s">
        <v>846</v>
      </c>
      <c r="BG671" t="s">
        <v>847</v>
      </c>
      <c r="BH671" t="s">
        <v>848</v>
      </c>
      <c r="BS671">
        <v>0</v>
      </c>
      <c r="BT671">
        <v>0</v>
      </c>
      <c r="BU671">
        <v>0</v>
      </c>
      <c r="BV671">
        <v>1</v>
      </c>
      <c r="BW671">
        <v>0</v>
      </c>
      <c r="BX671">
        <v>0</v>
      </c>
      <c r="BY671">
        <v>1</v>
      </c>
      <c r="CD671" t="s">
        <v>131</v>
      </c>
      <c r="CE671">
        <v>0</v>
      </c>
      <c r="CJ671" t="s">
        <v>132</v>
      </c>
      <c r="CO671" t="str">
        <f>HYPERLINK("http://www.d20pfsrd.com/bestiary/monster-listings/vermin/centipede/giant-centipede","Centipede, (Giant)")</f>
        <v>Centipede, (Giant)</v>
      </c>
      <c r="CP671">
        <v>59</v>
      </c>
      <c r="CQ671">
        <v>0</v>
      </c>
      <c r="CR671">
        <v>0</v>
      </c>
      <c r="CS671">
        <v>0</v>
      </c>
      <c r="CT671">
        <v>0</v>
      </c>
    </row>
    <row r="672" spans="1:98" ht="15" customHeight="1" x14ac:dyDescent="0.2">
      <c r="A672" t="s">
        <v>17250</v>
      </c>
      <c r="B672" s="1" t="s">
        <v>239</v>
      </c>
      <c r="C672">
        <v>800</v>
      </c>
      <c r="G672" t="s">
        <v>240</v>
      </c>
      <c r="H672" t="s">
        <v>193</v>
      </c>
      <c r="I672" t="s">
        <v>332</v>
      </c>
      <c r="K672">
        <v>6</v>
      </c>
      <c r="L672" t="s">
        <v>2460</v>
      </c>
      <c r="N672" t="s">
        <v>334</v>
      </c>
      <c r="O672" t="s">
        <v>335</v>
      </c>
      <c r="P672">
        <v>34</v>
      </c>
      <c r="Q672" t="s">
        <v>1612</v>
      </c>
      <c r="S672" t="s">
        <v>17251</v>
      </c>
      <c r="T672">
        <v>8</v>
      </c>
      <c r="U672">
        <v>6</v>
      </c>
      <c r="V672">
        <v>1</v>
      </c>
      <c r="AD672" t="s">
        <v>835</v>
      </c>
      <c r="AF672" t="s">
        <v>17252</v>
      </c>
      <c r="AH672" t="s">
        <v>202</v>
      </c>
      <c r="AI672" t="s">
        <v>17253</v>
      </c>
      <c r="AJ672" t="s">
        <v>17254</v>
      </c>
      <c r="AO672" t="s">
        <v>17255</v>
      </c>
      <c r="AQ672">
        <v>3</v>
      </c>
      <c r="AR672" t="s">
        <v>271</v>
      </c>
      <c r="AS672" t="s">
        <v>770</v>
      </c>
      <c r="AT672" t="s">
        <v>893</v>
      </c>
      <c r="AU672" t="s">
        <v>17256</v>
      </c>
      <c r="AV672" t="s">
        <v>17257</v>
      </c>
      <c r="AY672" t="s">
        <v>15653</v>
      </c>
      <c r="AZ672" t="s">
        <v>17258</v>
      </c>
      <c r="BA672" t="s">
        <v>255</v>
      </c>
      <c r="BB672" t="s">
        <v>17259</v>
      </c>
      <c r="BC672" t="s">
        <v>2862</v>
      </c>
      <c r="BD672" t="s">
        <v>14619</v>
      </c>
      <c r="BE672">
        <v>0</v>
      </c>
      <c r="BF672" t="s">
        <v>17260</v>
      </c>
      <c r="BG672" t="s">
        <v>17261</v>
      </c>
      <c r="BH672" t="s">
        <v>17262</v>
      </c>
      <c r="BS672">
        <v>0</v>
      </c>
      <c r="BT672">
        <v>0</v>
      </c>
      <c r="BU672">
        <v>0</v>
      </c>
      <c r="BV672">
        <v>1</v>
      </c>
      <c r="BW672">
        <v>0</v>
      </c>
      <c r="BX672">
        <v>0</v>
      </c>
      <c r="BY672">
        <v>1</v>
      </c>
      <c r="CD672" t="s">
        <v>132</v>
      </c>
      <c r="CE672">
        <v>0</v>
      </c>
      <c r="CF672" t="s">
        <v>132</v>
      </c>
      <c r="CJ672" t="s">
        <v>132</v>
      </c>
      <c r="CK672" t="s">
        <v>132</v>
      </c>
      <c r="CP672">
        <v>2130</v>
      </c>
      <c r="CQ672">
        <v>0</v>
      </c>
      <c r="CR672">
        <v>0</v>
      </c>
      <c r="CS672">
        <v>0</v>
      </c>
      <c r="CT672">
        <v>0</v>
      </c>
    </row>
    <row r="673" spans="1:98" ht="15" customHeight="1" x14ac:dyDescent="0.2">
      <c r="A673" t="s">
        <v>8168</v>
      </c>
      <c r="B673" s="1" t="s">
        <v>99</v>
      </c>
      <c r="C673">
        <v>200</v>
      </c>
      <c r="G673" t="s">
        <v>240</v>
      </c>
      <c r="H673" t="s">
        <v>393</v>
      </c>
      <c r="I673" t="s">
        <v>284</v>
      </c>
      <c r="K673">
        <v>1</v>
      </c>
      <c r="L673" t="s">
        <v>2572</v>
      </c>
      <c r="N673" t="s">
        <v>6727</v>
      </c>
      <c r="O673" t="s">
        <v>6728</v>
      </c>
      <c r="P673">
        <v>8</v>
      </c>
      <c r="Q673" t="s">
        <v>8169</v>
      </c>
      <c r="S673" t="s">
        <v>8170</v>
      </c>
      <c r="T673">
        <v>6</v>
      </c>
      <c r="U673">
        <v>1</v>
      </c>
      <c r="V673">
        <v>0</v>
      </c>
      <c r="AC673" t="s">
        <v>2419</v>
      </c>
      <c r="AD673" t="s">
        <v>8171</v>
      </c>
      <c r="AF673" t="s">
        <v>606</v>
      </c>
      <c r="AH673" t="s">
        <v>114</v>
      </c>
      <c r="AI673" t="s">
        <v>114</v>
      </c>
      <c r="AO673" t="s">
        <v>8172</v>
      </c>
      <c r="AQ673">
        <v>0</v>
      </c>
      <c r="AR673">
        <v>-1</v>
      </c>
      <c r="AS673">
        <v>10</v>
      </c>
      <c r="AT673" t="s">
        <v>8173</v>
      </c>
      <c r="AU673" t="s">
        <v>8174</v>
      </c>
      <c r="AV673" t="s">
        <v>1131</v>
      </c>
      <c r="AX673" t="s">
        <v>1026</v>
      </c>
      <c r="AY673" t="s">
        <v>3178</v>
      </c>
      <c r="AZ673" t="s">
        <v>8175</v>
      </c>
      <c r="BA673" t="s">
        <v>255</v>
      </c>
      <c r="BB673" t="s">
        <v>8176</v>
      </c>
      <c r="BC673" t="s">
        <v>8177</v>
      </c>
      <c r="BD673" t="s">
        <v>7316</v>
      </c>
      <c r="BE673">
        <v>0</v>
      </c>
      <c r="BG673" t="s">
        <v>8178</v>
      </c>
      <c r="BH673" t="s">
        <v>8179</v>
      </c>
      <c r="BS673">
        <v>0</v>
      </c>
      <c r="BT673">
        <v>0</v>
      </c>
      <c r="BU673">
        <v>1</v>
      </c>
      <c r="BV673">
        <v>1</v>
      </c>
      <c r="BW673">
        <v>0</v>
      </c>
      <c r="BX673">
        <v>0</v>
      </c>
      <c r="BY673">
        <v>1</v>
      </c>
      <c r="CD673" t="s">
        <v>131</v>
      </c>
      <c r="CE673">
        <v>0</v>
      </c>
      <c r="CJ673" t="s">
        <v>132</v>
      </c>
      <c r="CO673" t="str">
        <f>HYPERLINK("http://www.d20pfsrd.com/bestiary/monster-listings/vermin/cockroach/cockroach-giant","Cockroach, (Giant)")</f>
        <v>Cockroach, (Giant)</v>
      </c>
      <c r="CP673">
        <v>1134</v>
      </c>
      <c r="CQ673">
        <v>0</v>
      </c>
      <c r="CR673">
        <v>0</v>
      </c>
      <c r="CS673">
        <v>0</v>
      </c>
      <c r="CT673">
        <v>0</v>
      </c>
    </row>
    <row r="674" spans="1:98" ht="15" customHeight="1" x14ac:dyDescent="0.2">
      <c r="A674" t="s">
        <v>981</v>
      </c>
      <c r="B674" s="1" t="s">
        <v>283</v>
      </c>
      <c r="C674">
        <v>600</v>
      </c>
      <c r="G674" t="s">
        <v>240</v>
      </c>
      <c r="H674" t="s">
        <v>102</v>
      </c>
      <c r="I674" t="s">
        <v>284</v>
      </c>
      <c r="J674" t="s">
        <v>138</v>
      </c>
      <c r="K674">
        <v>1</v>
      </c>
      <c r="L674" t="s">
        <v>830</v>
      </c>
      <c r="N674" t="s">
        <v>982</v>
      </c>
      <c r="O674" t="s">
        <v>983</v>
      </c>
      <c r="P674">
        <v>19</v>
      </c>
      <c r="Q674" t="s">
        <v>336</v>
      </c>
      <c r="S674" t="s">
        <v>984</v>
      </c>
      <c r="T674">
        <v>5</v>
      </c>
      <c r="U674">
        <v>2</v>
      </c>
      <c r="V674">
        <v>1</v>
      </c>
      <c r="Z674" t="s">
        <v>289</v>
      </c>
      <c r="AD674" t="s">
        <v>908</v>
      </c>
      <c r="AF674" t="s">
        <v>985</v>
      </c>
      <c r="AH674" t="s">
        <v>114</v>
      </c>
      <c r="AI674" t="s">
        <v>114</v>
      </c>
      <c r="AJ674" t="s">
        <v>986</v>
      </c>
      <c r="AO674" t="s">
        <v>987</v>
      </c>
      <c r="AQ674">
        <v>2</v>
      </c>
      <c r="AR674" t="s">
        <v>988</v>
      </c>
      <c r="AS674" t="s">
        <v>989</v>
      </c>
      <c r="AU674" t="s">
        <v>990</v>
      </c>
      <c r="AV674" t="s">
        <v>323</v>
      </c>
      <c r="AX674" t="s">
        <v>991</v>
      </c>
      <c r="AY674" t="s">
        <v>992</v>
      </c>
      <c r="AZ674" t="s">
        <v>993</v>
      </c>
      <c r="BA674" t="s">
        <v>255</v>
      </c>
      <c r="BB674" t="s">
        <v>994</v>
      </c>
      <c r="BC674" t="s">
        <v>995</v>
      </c>
      <c r="BD674" t="s">
        <v>128</v>
      </c>
      <c r="BE674">
        <v>0</v>
      </c>
      <c r="BF674" t="s">
        <v>996</v>
      </c>
      <c r="BG674" t="s">
        <v>997</v>
      </c>
      <c r="BH674" t="s">
        <v>998</v>
      </c>
      <c r="BS674">
        <v>0</v>
      </c>
      <c r="BT674">
        <v>0</v>
      </c>
      <c r="BU674">
        <v>0</v>
      </c>
      <c r="BV674">
        <v>0</v>
      </c>
      <c r="BW674">
        <v>0</v>
      </c>
      <c r="BX674">
        <v>1</v>
      </c>
      <c r="BY674">
        <v>1</v>
      </c>
      <c r="CD674" t="s">
        <v>131</v>
      </c>
      <c r="CE674">
        <v>0</v>
      </c>
      <c r="CJ674" t="s">
        <v>132</v>
      </c>
      <c r="CO674" t="str">
        <f>HYPERLINK("http://www.d20pfsrd.com/bestiary/monster-listings/vermin/crab/giant-crab","Crab, (Giant)")</f>
        <v>Crab, (Giant)</v>
      </c>
      <c r="CP674">
        <v>67</v>
      </c>
      <c r="CQ674">
        <v>0</v>
      </c>
      <c r="CR674">
        <v>0</v>
      </c>
      <c r="CS674">
        <v>0</v>
      </c>
      <c r="CT674">
        <v>0</v>
      </c>
    </row>
    <row r="675" spans="1:98" ht="15" customHeight="1" x14ac:dyDescent="0.2">
      <c r="A675" t="s">
        <v>18313</v>
      </c>
      <c r="B675" s="1" t="s">
        <v>99</v>
      </c>
      <c r="C675">
        <v>200</v>
      </c>
      <c r="G675" t="s">
        <v>240</v>
      </c>
      <c r="H675" t="s">
        <v>393</v>
      </c>
      <c r="I675" t="s">
        <v>284</v>
      </c>
      <c r="K675">
        <v>2</v>
      </c>
      <c r="L675" t="s">
        <v>2572</v>
      </c>
      <c r="N675" t="s">
        <v>9751</v>
      </c>
      <c r="O675" t="s">
        <v>9752</v>
      </c>
      <c r="P675">
        <v>11</v>
      </c>
      <c r="Q675" t="s">
        <v>1729</v>
      </c>
      <c r="S675" t="s">
        <v>9131</v>
      </c>
      <c r="T675">
        <v>4</v>
      </c>
      <c r="U675">
        <v>2</v>
      </c>
      <c r="V675">
        <v>0</v>
      </c>
      <c r="Z675" t="s">
        <v>289</v>
      </c>
      <c r="AD675" t="s">
        <v>781</v>
      </c>
      <c r="AF675" t="s">
        <v>18314</v>
      </c>
      <c r="AH675" t="s">
        <v>114</v>
      </c>
      <c r="AI675" t="s">
        <v>114</v>
      </c>
      <c r="AO675" t="s">
        <v>18315</v>
      </c>
      <c r="AQ675">
        <v>1</v>
      </c>
      <c r="AR675">
        <v>0</v>
      </c>
      <c r="AS675" t="s">
        <v>11222</v>
      </c>
      <c r="AU675" t="s">
        <v>18316</v>
      </c>
      <c r="AV675" t="s">
        <v>18317</v>
      </c>
      <c r="AY675" t="s">
        <v>18318</v>
      </c>
      <c r="AZ675" t="s">
        <v>9104</v>
      </c>
      <c r="BA675" t="s">
        <v>277</v>
      </c>
      <c r="BB675" t="s">
        <v>18319</v>
      </c>
      <c r="BC675" t="s">
        <v>5109</v>
      </c>
      <c r="BD675" t="s">
        <v>14619</v>
      </c>
      <c r="BE675">
        <v>0</v>
      </c>
      <c r="BF675" t="s">
        <v>18320</v>
      </c>
      <c r="BG675" t="s">
        <v>18321</v>
      </c>
      <c r="BH675" t="s">
        <v>18322</v>
      </c>
      <c r="BS675">
        <v>0</v>
      </c>
      <c r="BT675">
        <v>0</v>
      </c>
      <c r="BU675">
        <v>0</v>
      </c>
      <c r="BV675">
        <v>1</v>
      </c>
      <c r="BW675">
        <v>0</v>
      </c>
      <c r="BX675">
        <v>0</v>
      </c>
      <c r="BY675">
        <v>1</v>
      </c>
      <c r="CD675" t="s">
        <v>132</v>
      </c>
      <c r="CE675">
        <v>0</v>
      </c>
      <c r="CF675" t="s">
        <v>132</v>
      </c>
      <c r="CJ675" t="s">
        <v>132</v>
      </c>
      <c r="CK675" t="s">
        <v>132</v>
      </c>
      <c r="CP675">
        <v>2200</v>
      </c>
      <c r="CQ675">
        <v>0</v>
      </c>
      <c r="CR675">
        <v>0</v>
      </c>
      <c r="CS675">
        <v>0</v>
      </c>
      <c r="CT675">
        <v>0</v>
      </c>
    </row>
    <row r="676" spans="1:98" ht="15" customHeight="1" x14ac:dyDescent="0.2">
      <c r="A676" t="s">
        <v>8204</v>
      </c>
      <c r="B676" s="1" t="s">
        <v>306</v>
      </c>
      <c r="C676">
        <v>1600</v>
      </c>
      <c r="G676" t="s">
        <v>1053</v>
      </c>
      <c r="H676" t="s">
        <v>102</v>
      </c>
      <c r="I676" t="s">
        <v>1555</v>
      </c>
      <c r="K676">
        <v>2</v>
      </c>
      <c r="L676" t="s">
        <v>8205</v>
      </c>
      <c r="N676" t="s">
        <v>3296</v>
      </c>
      <c r="O676" t="s">
        <v>8206</v>
      </c>
      <c r="P676">
        <v>52</v>
      </c>
      <c r="Q676" t="s">
        <v>492</v>
      </c>
      <c r="S676" t="s">
        <v>8207</v>
      </c>
      <c r="T676">
        <v>4</v>
      </c>
      <c r="U676">
        <v>6</v>
      </c>
      <c r="V676">
        <v>6</v>
      </c>
      <c r="Z676" t="s">
        <v>3160</v>
      </c>
      <c r="AD676" t="s">
        <v>249</v>
      </c>
      <c r="AF676" t="s">
        <v>8208</v>
      </c>
      <c r="AH676" t="s">
        <v>114</v>
      </c>
      <c r="AI676" t="s">
        <v>114</v>
      </c>
      <c r="AJ676" t="s">
        <v>8209</v>
      </c>
      <c r="AO676" t="s">
        <v>8210</v>
      </c>
      <c r="AQ676">
        <v>5</v>
      </c>
      <c r="AR676" t="s">
        <v>4521</v>
      </c>
      <c r="AS676">
        <v>23</v>
      </c>
      <c r="AT676" t="s">
        <v>8211</v>
      </c>
      <c r="AU676" t="s">
        <v>8212</v>
      </c>
      <c r="AV676" t="s">
        <v>519</v>
      </c>
      <c r="AW676" t="s">
        <v>8198</v>
      </c>
      <c r="AY676" t="s">
        <v>7565</v>
      </c>
      <c r="AZ676" t="s">
        <v>8199</v>
      </c>
      <c r="BA676" t="s">
        <v>255</v>
      </c>
      <c r="BB676" t="s">
        <v>8213</v>
      </c>
      <c r="BC676" t="s">
        <v>8190</v>
      </c>
      <c r="BD676" t="s">
        <v>7316</v>
      </c>
      <c r="BE676">
        <v>0</v>
      </c>
      <c r="BF676" t="s">
        <v>8214</v>
      </c>
      <c r="BG676" t="s">
        <v>8202</v>
      </c>
      <c r="BH676" t="s">
        <v>8215</v>
      </c>
      <c r="BS676">
        <v>0</v>
      </c>
      <c r="BT676">
        <v>0</v>
      </c>
      <c r="BU676">
        <v>0</v>
      </c>
      <c r="BV676">
        <v>0</v>
      </c>
      <c r="BW676">
        <v>0</v>
      </c>
      <c r="BX676">
        <v>0</v>
      </c>
      <c r="BY676">
        <v>1</v>
      </c>
      <c r="CD676" t="s">
        <v>131</v>
      </c>
      <c r="CE676">
        <v>0</v>
      </c>
      <c r="CJ676" t="s">
        <v>132</v>
      </c>
      <c r="CO676" t="str">
        <f>HYPERLINK("http://www.d20pfsrd.com/bestiary/monster-listings/undead/crawling-hand/crawling-hand-giant","Crawling Hand, (Giant)")</f>
        <v>Crawling Hand, (Giant)</v>
      </c>
      <c r="CP676">
        <v>1137</v>
      </c>
      <c r="CQ676">
        <v>0</v>
      </c>
      <c r="CR676">
        <v>0</v>
      </c>
      <c r="CS676">
        <v>0</v>
      </c>
      <c r="CT676">
        <v>0</v>
      </c>
    </row>
    <row r="677" spans="1:98" ht="15" customHeight="1" x14ac:dyDescent="0.2">
      <c r="A677" t="s">
        <v>8973</v>
      </c>
      <c r="B677" s="1" t="s">
        <v>365</v>
      </c>
      <c r="C677">
        <v>1200</v>
      </c>
      <c r="G677" t="s">
        <v>240</v>
      </c>
      <c r="H677" t="s">
        <v>102</v>
      </c>
      <c r="I677" t="s">
        <v>284</v>
      </c>
      <c r="K677">
        <v>2</v>
      </c>
      <c r="L677" t="s">
        <v>885</v>
      </c>
      <c r="N677" t="s">
        <v>454</v>
      </c>
      <c r="O677" t="s">
        <v>455</v>
      </c>
      <c r="P677">
        <v>45</v>
      </c>
      <c r="Q677" t="s">
        <v>620</v>
      </c>
      <c r="S677" t="s">
        <v>8974</v>
      </c>
      <c r="T677">
        <v>7</v>
      </c>
      <c r="U677">
        <v>4</v>
      </c>
      <c r="V677">
        <v>3</v>
      </c>
      <c r="Z677" t="s">
        <v>289</v>
      </c>
      <c r="AD677" t="s">
        <v>8975</v>
      </c>
      <c r="AF677" t="s">
        <v>8976</v>
      </c>
      <c r="AH677" t="s">
        <v>114</v>
      </c>
      <c r="AI677" t="s">
        <v>114</v>
      </c>
      <c r="AJ677" t="s">
        <v>8977</v>
      </c>
      <c r="AO677" t="s">
        <v>8978</v>
      </c>
      <c r="AQ677">
        <v>5</v>
      </c>
      <c r="AR677" s="6" t="s">
        <v>32327</v>
      </c>
      <c r="AS677" t="s">
        <v>8979</v>
      </c>
      <c r="AT677" t="s">
        <v>8980</v>
      </c>
      <c r="AU677" t="s">
        <v>8981</v>
      </c>
      <c r="AY677" t="s">
        <v>8982</v>
      </c>
      <c r="AZ677" t="s">
        <v>8983</v>
      </c>
      <c r="BA677" t="s">
        <v>277</v>
      </c>
      <c r="BB677" t="s">
        <v>8984</v>
      </c>
      <c r="BC677" t="s">
        <v>8985</v>
      </c>
      <c r="BD677" t="s">
        <v>7316</v>
      </c>
      <c r="BE677">
        <v>0</v>
      </c>
      <c r="BF677" t="s">
        <v>8986</v>
      </c>
      <c r="BG677" t="s">
        <v>8987</v>
      </c>
      <c r="BH677" t="s">
        <v>8988</v>
      </c>
      <c r="BS677">
        <v>0</v>
      </c>
      <c r="BT677">
        <v>0</v>
      </c>
      <c r="BU677">
        <v>1</v>
      </c>
      <c r="BV677">
        <v>0</v>
      </c>
      <c r="BW677">
        <v>0</v>
      </c>
      <c r="BX677">
        <v>0</v>
      </c>
      <c r="BY677">
        <v>1</v>
      </c>
      <c r="CD677" t="s">
        <v>131</v>
      </c>
      <c r="CE677">
        <v>0</v>
      </c>
      <c r="CJ677" t="s">
        <v>132</v>
      </c>
      <c r="CO677" t="str">
        <f>HYPERLINK("http://www.d20pfsrd.com/bestiary/monster-listings/vermin/dragonfly-giant","Dragonfly, (Giant)")</f>
        <v>Dragonfly, (Giant)</v>
      </c>
      <c r="CP677">
        <v>1185</v>
      </c>
      <c r="CQ677">
        <v>0</v>
      </c>
      <c r="CR677">
        <v>0</v>
      </c>
      <c r="CS677">
        <v>0</v>
      </c>
      <c r="CT677">
        <v>0</v>
      </c>
    </row>
    <row r="678" spans="1:98" ht="15" customHeight="1" x14ac:dyDescent="0.2">
      <c r="A678" t="s">
        <v>8989</v>
      </c>
      <c r="B678" s="1" t="s">
        <v>239</v>
      </c>
      <c r="C678">
        <v>800</v>
      </c>
      <c r="G678" t="s">
        <v>240</v>
      </c>
      <c r="H678" t="s">
        <v>393</v>
      </c>
      <c r="I678" t="s">
        <v>284</v>
      </c>
      <c r="J678" t="s">
        <v>138</v>
      </c>
      <c r="K678">
        <v>1</v>
      </c>
      <c r="L678" t="s">
        <v>885</v>
      </c>
      <c r="N678" t="s">
        <v>3779</v>
      </c>
      <c r="O678" t="s">
        <v>5344</v>
      </c>
      <c r="P678">
        <v>32</v>
      </c>
      <c r="Q678" t="s">
        <v>1643</v>
      </c>
      <c r="S678" t="s">
        <v>8990</v>
      </c>
      <c r="T678">
        <v>6</v>
      </c>
      <c r="U678">
        <v>2</v>
      </c>
      <c r="V678">
        <v>2</v>
      </c>
      <c r="Z678" t="s">
        <v>289</v>
      </c>
      <c r="AD678" t="s">
        <v>8991</v>
      </c>
      <c r="AF678" t="s">
        <v>8992</v>
      </c>
      <c r="AH678" t="s">
        <v>114</v>
      </c>
      <c r="AI678" t="s">
        <v>1813</v>
      </c>
      <c r="AJ678" t="s">
        <v>8993</v>
      </c>
      <c r="AO678" t="s">
        <v>8994</v>
      </c>
      <c r="AQ678">
        <v>3</v>
      </c>
      <c r="AR678">
        <v>4</v>
      </c>
      <c r="AS678" t="s">
        <v>8995</v>
      </c>
      <c r="AU678" t="s">
        <v>8996</v>
      </c>
      <c r="AV678" t="s">
        <v>8997</v>
      </c>
      <c r="AY678" t="s">
        <v>8998</v>
      </c>
      <c r="AZ678" t="s">
        <v>8999</v>
      </c>
      <c r="BA678" t="s">
        <v>277</v>
      </c>
      <c r="BB678" t="s">
        <v>9000</v>
      </c>
      <c r="BC678" t="s">
        <v>8985</v>
      </c>
      <c r="BD678" t="s">
        <v>7316</v>
      </c>
      <c r="BE678">
        <v>0</v>
      </c>
      <c r="BF678" t="s">
        <v>9001</v>
      </c>
      <c r="BG678" t="s">
        <v>9002</v>
      </c>
      <c r="BH678" t="s">
        <v>9003</v>
      </c>
      <c r="BS678">
        <v>0</v>
      </c>
      <c r="BT678">
        <v>0</v>
      </c>
      <c r="BU678">
        <v>0</v>
      </c>
      <c r="BV678">
        <v>0</v>
      </c>
      <c r="BW678">
        <v>0</v>
      </c>
      <c r="BX678">
        <v>1</v>
      </c>
      <c r="BY678">
        <v>1</v>
      </c>
      <c r="CD678" t="s">
        <v>131</v>
      </c>
      <c r="CE678">
        <v>0</v>
      </c>
      <c r="CJ678" t="s">
        <v>132</v>
      </c>
      <c r="CO678" t="str">
        <f>HYPERLINK("http://www.d20pfsrd.com/bestiary/monster-listings/vermin/dragonfly-giant/dragonfly-giant-nymph","Dragonfly, Nymph (Giant)")</f>
        <v>Dragonfly, Nymph (Giant)</v>
      </c>
      <c r="CP678">
        <v>1186</v>
      </c>
      <c r="CQ678">
        <v>0</v>
      </c>
      <c r="CR678">
        <v>0</v>
      </c>
      <c r="CS678">
        <v>0</v>
      </c>
      <c r="CT678">
        <v>0</v>
      </c>
    </row>
    <row r="679" spans="1:98" ht="15" customHeight="1" x14ac:dyDescent="0.2">
      <c r="A679" t="s">
        <v>2445</v>
      </c>
      <c r="B679" s="1" t="s">
        <v>239</v>
      </c>
      <c r="C679">
        <v>800</v>
      </c>
      <c r="G679" t="s">
        <v>101</v>
      </c>
      <c r="H679" t="s">
        <v>193</v>
      </c>
      <c r="I679" t="s">
        <v>261</v>
      </c>
      <c r="K679">
        <v>3</v>
      </c>
      <c r="L679" t="s">
        <v>2446</v>
      </c>
      <c r="N679" t="s">
        <v>2447</v>
      </c>
      <c r="O679" t="s">
        <v>2448</v>
      </c>
      <c r="P679">
        <v>26</v>
      </c>
      <c r="Q679" t="s">
        <v>1763</v>
      </c>
      <c r="S679" t="s">
        <v>855</v>
      </c>
      <c r="T679">
        <v>5</v>
      </c>
      <c r="U679">
        <v>7</v>
      </c>
      <c r="V679">
        <v>3</v>
      </c>
      <c r="X679" t="s">
        <v>2449</v>
      </c>
      <c r="AD679" t="s">
        <v>2438</v>
      </c>
      <c r="AF679" t="s">
        <v>2450</v>
      </c>
      <c r="AH679" t="s">
        <v>202</v>
      </c>
      <c r="AI679" t="s">
        <v>114</v>
      </c>
      <c r="AO679" t="s">
        <v>2451</v>
      </c>
      <c r="AQ679">
        <v>4</v>
      </c>
      <c r="AR679">
        <v>9</v>
      </c>
      <c r="AS679">
        <v>22</v>
      </c>
      <c r="AT679" t="s">
        <v>2452</v>
      </c>
      <c r="AU679" t="s">
        <v>2453</v>
      </c>
      <c r="AV679" t="s">
        <v>323</v>
      </c>
      <c r="AW679" t="s">
        <v>2454</v>
      </c>
      <c r="AY679" t="s">
        <v>736</v>
      </c>
      <c r="AZ679" t="s">
        <v>2455</v>
      </c>
      <c r="BA679" t="s">
        <v>255</v>
      </c>
      <c r="BB679" t="s">
        <v>2456</v>
      </c>
      <c r="BC679" t="s">
        <v>2433</v>
      </c>
      <c r="BD679" t="s">
        <v>128</v>
      </c>
      <c r="BE679">
        <v>0</v>
      </c>
      <c r="BG679" t="s">
        <v>2457</v>
      </c>
      <c r="BH679" t="s">
        <v>2458</v>
      </c>
      <c r="BS679">
        <v>0</v>
      </c>
      <c r="BT679">
        <v>0</v>
      </c>
      <c r="BU679">
        <v>1</v>
      </c>
      <c r="BV679">
        <v>0</v>
      </c>
      <c r="BW679">
        <v>0</v>
      </c>
      <c r="BX679">
        <v>0</v>
      </c>
      <c r="BY679">
        <v>1</v>
      </c>
      <c r="CD679" t="s">
        <v>131</v>
      </c>
      <c r="CE679">
        <v>0</v>
      </c>
      <c r="CJ679" t="s">
        <v>132</v>
      </c>
      <c r="CO679" t="str">
        <f>HYPERLINK("http://www.d20pfsrd.com/bestiary/monster-listings/magical-beasts/giant-eagle","Eagle, (Giant)")</f>
        <v>Eagle, (Giant)</v>
      </c>
      <c r="CP679">
        <v>151</v>
      </c>
      <c r="CQ679">
        <v>0</v>
      </c>
      <c r="CR679">
        <v>0</v>
      </c>
      <c r="CS679">
        <v>0</v>
      </c>
      <c r="CT679">
        <v>0</v>
      </c>
    </row>
    <row r="680" spans="1:98" ht="15" customHeight="1" x14ac:dyDescent="0.2">
      <c r="A680" t="s">
        <v>27252</v>
      </c>
      <c r="B680" s="1" t="s">
        <v>1223</v>
      </c>
      <c r="C680">
        <v>12800</v>
      </c>
      <c r="G680" t="s">
        <v>240</v>
      </c>
      <c r="H680" t="s">
        <v>1035</v>
      </c>
      <c r="I680" t="s">
        <v>284</v>
      </c>
      <c r="K680">
        <v>1</v>
      </c>
      <c r="L680" t="s">
        <v>9096</v>
      </c>
      <c r="N680" t="s">
        <v>27253</v>
      </c>
      <c r="O680" t="s">
        <v>27254</v>
      </c>
      <c r="P680">
        <v>142</v>
      </c>
      <c r="Q680" t="s">
        <v>3212</v>
      </c>
      <c r="S680" t="s">
        <v>27255</v>
      </c>
      <c r="T680">
        <v>14</v>
      </c>
      <c r="U680">
        <v>6</v>
      </c>
      <c r="V680">
        <v>6</v>
      </c>
      <c r="X680" t="s">
        <v>680</v>
      </c>
      <c r="Z680" t="s">
        <v>289</v>
      </c>
      <c r="AD680" t="s">
        <v>27256</v>
      </c>
      <c r="AF680" t="s">
        <v>27257</v>
      </c>
      <c r="AH680" t="s">
        <v>496</v>
      </c>
      <c r="AI680" t="s">
        <v>496</v>
      </c>
      <c r="AJ680" t="s">
        <v>27258</v>
      </c>
      <c r="AO680" t="s">
        <v>27259</v>
      </c>
      <c r="AQ680">
        <v>11</v>
      </c>
      <c r="AR680" t="s">
        <v>1044</v>
      </c>
      <c r="AS680" t="s">
        <v>27260</v>
      </c>
      <c r="AU680" t="s">
        <v>27261</v>
      </c>
      <c r="AV680" t="s">
        <v>27262</v>
      </c>
      <c r="AY680" t="s">
        <v>1866</v>
      </c>
      <c r="AZ680" t="s">
        <v>670</v>
      </c>
      <c r="BA680" t="s">
        <v>255</v>
      </c>
      <c r="BB680" t="s">
        <v>27263</v>
      </c>
      <c r="BC680" t="s">
        <v>4852</v>
      </c>
      <c r="BD680" t="s">
        <v>24172</v>
      </c>
      <c r="BE680">
        <v>0</v>
      </c>
      <c r="BF680" t="s">
        <v>27264</v>
      </c>
      <c r="BG680" t="s">
        <v>27265</v>
      </c>
      <c r="BH680" t="s">
        <v>27266</v>
      </c>
      <c r="BI680" t="s">
        <v>132</v>
      </c>
      <c r="BK680" t="s">
        <v>132</v>
      </c>
      <c r="BS680">
        <v>0</v>
      </c>
      <c r="BT680">
        <v>0</v>
      </c>
      <c r="BU680">
        <v>0</v>
      </c>
      <c r="BV680">
        <v>0</v>
      </c>
      <c r="BW680">
        <v>1</v>
      </c>
      <c r="BX680">
        <v>0</v>
      </c>
      <c r="BY680">
        <v>1</v>
      </c>
      <c r="CD680" t="s">
        <v>131</v>
      </c>
      <c r="CE680">
        <v>0</v>
      </c>
      <c r="CF680" t="s">
        <v>132</v>
      </c>
      <c r="CJ680" t="s">
        <v>132</v>
      </c>
      <c r="CK680" t="s">
        <v>132</v>
      </c>
      <c r="CP680">
        <v>5340</v>
      </c>
      <c r="CQ680">
        <v>0</v>
      </c>
      <c r="CR680">
        <v>0</v>
      </c>
      <c r="CS680">
        <v>0</v>
      </c>
      <c r="CT680">
        <v>0</v>
      </c>
    </row>
    <row r="681" spans="1:98" ht="15" customHeight="1" x14ac:dyDescent="0.2">
      <c r="A681" t="s">
        <v>19147</v>
      </c>
      <c r="B681" s="1" t="s">
        <v>99</v>
      </c>
      <c r="C681">
        <v>200</v>
      </c>
      <c r="G681" t="s">
        <v>240</v>
      </c>
      <c r="H681" t="s">
        <v>393</v>
      </c>
      <c r="I681" t="s">
        <v>284</v>
      </c>
      <c r="K681">
        <v>2</v>
      </c>
      <c r="L681" t="s">
        <v>618</v>
      </c>
      <c r="N681" t="s">
        <v>9751</v>
      </c>
      <c r="O681" t="s">
        <v>9752</v>
      </c>
      <c r="P681">
        <v>5</v>
      </c>
      <c r="Q681" t="s">
        <v>833</v>
      </c>
      <c r="S681" t="s">
        <v>834</v>
      </c>
      <c r="T681">
        <v>3</v>
      </c>
      <c r="U681">
        <v>2</v>
      </c>
      <c r="V681">
        <v>0</v>
      </c>
      <c r="Y681" t="s">
        <v>5607</v>
      </c>
      <c r="Z681" t="s">
        <v>9363</v>
      </c>
      <c r="AD681" t="s">
        <v>249</v>
      </c>
      <c r="AF681" t="s">
        <v>25436</v>
      </c>
      <c r="AH681" t="s">
        <v>114</v>
      </c>
      <c r="AI681" t="s">
        <v>114</v>
      </c>
      <c r="AJ681" t="s">
        <v>3360</v>
      </c>
      <c r="AO681" t="s">
        <v>25437</v>
      </c>
      <c r="AQ681">
        <v>0</v>
      </c>
      <c r="AR681">
        <v>0</v>
      </c>
      <c r="AS681">
        <v>12</v>
      </c>
      <c r="AU681" t="s">
        <v>25438</v>
      </c>
      <c r="AV681" t="s">
        <v>25439</v>
      </c>
      <c r="AX681" t="s">
        <v>25440</v>
      </c>
      <c r="AY681" t="s">
        <v>7565</v>
      </c>
      <c r="AZ681" t="s">
        <v>25441</v>
      </c>
      <c r="BA681" t="s">
        <v>255</v>
      </c>
      <c r="BB681" t="s">
        <v>25442</v>
      </c>
      <c r="BC681" t="s">
        <v>19149</v>
      </c>
      <c r="BD681" t="s">
        <v>24172</v>
      </c>
      <c r="BE681">
        <v>0</v>
      </c>
      <c r="BF681" t="s">
        <v>25443</v>
      </c>
      <c r="BG681" t="s">
        <v>25444</v>
      </c>
      <c r="BH681" t="s">
        <v>25445</v>
      </c>
      <c r="BI681" t="s">
        <v>132</v>
      </c>
      <c r="BS681">
        <v>0</v>
      </c>
      <c r="BT681">
        <v>0</v>
      </c>
      <c r="BU681">
        <v>0</v>
      </c>
      <c r="BV681">
        <v>0</v>
      </c>
      <c r="BW681">
        <v>0</v>
      </c>
      <c r="BX681">
        <v>0</v>
      </c>
      <c r="BY681">
        <v>1</v>
      </c>
      <c r="CD681" t="s">
        <v>131</v>
      </c>
      <c r="CE681">
        <v>0</v>
      </c>
      <c r="CF681" t="s">
        <v>132</v>
      </c>
      <c r="CJ681" t="s">
        <v>132</v>
      </c>
      <c r="CK681" t="s">
        <v>132</v>
      </c>
      <c r="CP681">
        <v>5217</v>
      </c>
      <c r="CQ681">
        <v>0</v>
      </c>
      <c r="CR681">
        <v>0</v>
      </c>
      <c r="CS681">
        <v>0</v>
      </c>
      <c r="CT681">
        <v>0</v>
      </c>
    </row>
    <row r="682" spans="1:98" ht="15" customHeight="1" x14ac:dyDescent="0.2">
      <c r="A682" t="s">
        <v>9359</v>
      </c>
      <c r="B682" s="1" t="s">
        <v>1117</v>
      </c>
      <c r="C682">
        <v>400</v>
      </c>
      <c r="G682" t="s">
        <v>240</v>
      </c>
      <c r="H682" t="s">
        <v>102</v>
      </c>
      <c r="I682" t="s">
        <v>284</v>
      </c>
      <c r="K682">
        <v>3</v>
      </c>
      <c r="L682" t="s">
        <v>3328</v>
      </c>
      <c r="N682" t="s">
        <v>9360</v>
      </c>
      <c r="O682" t="s">
        <v>9361</v>
      </c>
      <c r="P682">
        <v>15</v>
      </c>
      <c r="Q682" t="s">
        <v>2963</v>
      </c>
      <c r="S682" t="s">
        <v>9362</v>
      </c>
      <c r="T682">
        <v>6</v>
      </c>
      <c r="U682">
        <v>3</v>
      </c>
      <c r="V682">
        <v>-2</v>
      </c>
      <c r="Z682" t="s">
        <v>9363</v>
      </c>
      <c r="AD682" t="s">
        <v>9364</v>
      </c>
      <c r="AF682" t="s">
        <v>9365</v>
      </c>
      <c r="AH682" t="s">
        <v>114</v>
      </c>
      <c r="AI682" t="s">
        <v>114</v>
      </c>
      <c r="AO682" t="s">
        <v>9366</v>
      </c>
      <c r="AQ682">
        <v>1</v>
      </c>
      <c r="AR682">
        <v>2</v>
      </c>
      <c r="AS682" t="s">
        <v>9367</v>
      </c>
      <c r="AU682" t="s">
        <v>9368</v>
      </c>
      <c r="AV682" t="s">
        <v>323</v>
      </c>
      <c r="AY682" t="s">
        <v>535</v>
      </c>
      <c r="AZ682" t="s">
        <v>6736</v>
      </c>
      <c r="BA682" t="s">
        <v>255</v>
      </c>
      <c r="BB682" t="s">
        <v>9369</v>
      </c>
      <c r="BC682" t="s">
        <v>72</v>
      </c>
      <c r="BD682" t="s">
        <v>7316</v>
      </c>
      <c r="BE682">
        <v>0</v>
      </c>
      <c r="BF682" t="s">
        <v>9370</v>
      </c>
      <c r="BG682" t="s">
        <v>9371</v>
      </c>
      <c r="BH682" t="s">
        <v>9372</v>
      </c>
      <c r="BS682">
        <v>0</v>
      </c>
      <c r="BT682">
        <v>0</v>
      </c>
      <c r="BU682">
        <v>1</v>
      </c>
      <c r="BV682">
        <v>1</v>
      </c>
      <c r="BW682">
        <v>0</v>
      </c>
      <c r="BX682">
        <v>0</v>
      </c>
      <c r="BY682">
        <v>1</v>
      </c>
      <c r="CD682" t="s">
        <v>131</v>
      </c>
      <c r="CE682">
        <v>0</v>
      </c>
      <c r="CJ682" t="s">
        <v>132</v>
      </c>
      <c r="CO682" t="str">
        <f>HYPERLINK("http://www.d20pfsrd.com/bestiary/monster-listings/vermin/fly-giant","Fly, (Giant)")</f>
        <v>Fly, (Giant)</v>
      </c>
      <c r="CP682">
        <v>1221</v>
      </c>
      <c r="CQ682">
        <v>0</v>
      </c>
      <c r="CR682">
        <v>0</v>
      </c>
      <c r="CS682">
        <v>0</v>
      </c>
      <c r="CT682">
        <v>0</v>
      </c>
    </row>
    <row r="683" spans="1:98" ht="15" customHeight="1" x14ac:dyDescent="0.2">
      <c r="A683" t="s">
        <v>2939</v>
      </c>
      <c r="B683" s="1" t="s">
        <v>574</v>
      </c>
      <c r="C683">
        <v>9600</v>
      </c>
      <c r="G683" t="s">
        <v>240</v>
      </c>
      <c r="H683" t="s">
        <v>136</v>
      </c>
      <c r="I683" t="s">
        <v>432</v>
      </c>
      <c r="K683">
        <v>8</v>
      </c>
      <c r="L683" t="s">
        <v>2940</v>
      </c>
      <c r="N683" t="s">
        <v>2941</v>
      </c>
      <c r="O683" t="s">
        <v>2942</v>
      </c>
      <c r="P683">
        <v>149</v>
      </c>
      <c r="Q683" t="s">
        <v>2943</v>
      </c>
      <c r="S683" t="s">
        <v>2944</v>
      </c>
      <c r="T683">
        <v>17</v>
      </c>
      <c r="U683">
        <v>8</v>
      </c>
      <c r="V683">
        <v>5</v>
      </c>
      <c r="Z683" t="s">
        <v>2945</v>
      </c>
      <c r="AA683" t="s">
        <v>2946</v>
      </c>
      <c r="AD683" t="s">
        <v>202</v>
      </c>
      <c r="AF683" t="s">
        <v>2947</v>
      </c>
      <c r="AH683" t="s">
        <v>147</v>
      </c>
      <c r="AI683" t="s">
        <v>147</v>
      </c>
      <c r="AJ683" t="s">
        <v>2948</v>
      </c>
      <c r="AO683" t="s">
        <v>2949</v>
      </c>
      <c r="AQ683">
        <v>9</v>
      </c>
      <c r="AR683" t="s">
        <v>643</v>
      </c>
      <c r="AS683" t="s">
        <v>972</v>
      </c>
      <c r="AT683" t="s">
        <v>2950</v>
      </c>
      <c r="AU683" t="s">
        <v>2951</v>
      </c>
      <c r="AV683" t="s">
        <v>2952</v>
      </c>
      <c r="AY683" t="s">
        <v>916</v>
      </c>
      <c r="AZ683" t="s">
        <v>2953</v>
      </c>
      <c r="BA683" t="s">
        <v>277</v>
      </c>
      <c r="BB683" t="s">
        <v>2954</v>
      </c>
      <c r="BC683" t="s">
        <v>2955</v>
      </c>
      <c r="BD683" t="s">
        <v>128</v>
      </c>
      <c r="BE683">
        <v>0</v>
      </c>
      <c r="BF683" t="s">
        <v>2956</v>
      </c>
      <c r="BG683" t="s">
        <v>2957</v>
      </c>
      <c r="BH683" t="s">
        <v>2958</v>
      </c>
      <c r="BS683">
        <v>0</v>
      </c>
      <c r="BT683">
        <v>0</v>
      </c>
      <c r="BU683">
        <v>0</v>
      </c>
      <c r="BV683">
        <v>0</v>
      </c>
      <c r="BW683">
        <v>0</v>
      </c>
      <c r="BX683">
        <v>0</v>
      </c>
      <c r="BY683">
        <v>1</v>
      </c>
      <c r="CD683" t="s">
        <v>131</v>
      </c>
      <c r="CE683">
        <v>0</v>
      </c>
      <c r="CJ683" t="s">
        <v>132</v>
      </c>
      <c r="CO683" t="str">
        <f>HYPERLINK("http://www.d20pfsrd.com/bestiary/monster-listings/plants/flytrap","Fly Trap, (Giant)")</f>
        <v>Fly Trap, (Giant)</v>
      </c>
      <c r="CP683">
        <v>192</v>
      </c>
      <c r="CQ683">
        <v>0</v>
      </c>
      <c r="CR683">
        <v>0</v>
      </c>
      <c r="CS683">
        <v>0</v>
      </c>
      <c r="CT683">
        <v>0</v>
      </c>
    </row>
    <row r="684" spans="1:98" ht="15" customHeight="1" x14ac:dyDescent="0.2">
      <c r="A684" t="s">
        <v>3995</v>
      </c>
      <c r="B684" s="1" t="s">
        <v>306</v>
      </c>
      <c r="C684">
        <v>1600</v>
      </c>
      <c r="G684" t="s">
        <v>240</v>
      </c>
      <c r="H684" t="s">
        <v>193</v>
      </c>
      <c r="I684" t="s">
        <v>332</v>
      </c>
      <c r="K684">
        <v>5</v>
      </c>
      <c r="L684" t="s">
        <v>1640</v>
      </c>
      <c r="N684" t="s">
        <v>560</v>
      </c>
      <c r="O684" t="s">
        <v>561</v>
      </c>
      <c r="P684">
        <v>59</v>
      </c>
      <c r="Q684" t="s">
        <v>3996</v>
      </c>
      <c r="S684" t="s">
        <v>3997</v>
      </c>
      <c r="T684">
        <v>11</v>
      </c>
      <c r="U684">
        <v>8</v>
      </c>
      <c r="V684">
        <v>4</v>
      </c>
      <c r="AD684" t="s">
        <v>316</v>
      </c>
      <c r="AF684" t="s">
        <v>3998</v>
      </c>
      <c r="AH684" t="s">
        <v>202</v>
      </c>
      <c r="AI684" t="s">
        <v>114</v>
      </c>
      <c r="AJ684" t="s">
        <v>3999</v>
      </c>
      <c r="AO684" t="s">
        <v>4000</v>
      </c>
      <c r="AQ684">
        <v>5</v>
      </c>
      <c r="AR684">
        <v>11</v>
      </c>
      <c r="AS684" t="s">
        <v>3632</v>
      </c>
      <c r="AT684" t="s">
        <v>4001</v>
      </c>
      <c r="AU684" t="s">
        <v>4002</v>
      </c>
      <c r="AV684" t="s">
        <v>519</v>
      </c>
      <c r="AY684" t="s">
        <v>4003</v>
      </c>
      <c r="AZ684" t="s">
        <v>3720</v>
      </c>
      <c r="BA684" t="s">
        <v>255</v>
      </c>
      <c r="BB684" t="s">
        <v>4004</v>
      </c>
      <c r="BC684" t="s">
        <v>2862</v>
      </c>
      <c r="BD684" t="s">
        <v>128</v>
      </c>
      <c r="BE684">
        <v>0</v>
      </c>
      <c r="BF684" t="s">
        <v>4005</v>
      </c>
      <c r="BG684" t="s">
        <v>4006</v>
      </c>
      <c r="BH684" t="s">
        <v>4007</v>
      </c>
      <c r="BS684">
        <v>0</v>
      </c>
      <c r="BT684">
        <v>0</v>
      </c>
      <c r="BU684">
        <v>0</v>
      </c>
      <c r="BV684">
        <v>1</v>
      </c>
      <c r="BW684">
        <v>0</v>
      </c>
      <c r="BX684">
        <v>0</v>
      </c>
      <c r="BY684">
        <v>1</v>
      </c>
      <c r="CD684" t="s">
        <v>131</v>
      </c>
      <c r="CE684">
        <v>0</v>
      </c>
      <c r="CJ684" t="s">
        <v>132</v>
      </c>
      <c r="CO684" t="str">
        <f>HYPERLINK("http://www.d20pfsrd.com/bestiary/monster-listings/animals/reptiles/lizard/giant-frilled-lizard","Lizard, Frilled (Giant)")</f>
        <v>Lizard, Frilled (Giant)</v>
      </c>
      <c r="CP684">
        <v>258</v>
      </c>
      <c r="CQ684">
        <v>0</v>
      </c>
      <c r="CR684">
        <v>0</v>
      </c>
      <c r="CS684">
        <v>0</v>
      </c>
      <c r="CT684">
        <v>0</v>
      </c>
    </row>
    <row r="685" spans="1:98" ht="15" customHeight="1" x14ac:dyDescent="0.2">
      <c r="A685" t="s">
        <v>2959</v>
      </c>
      <c r="B685" s="1" t="s">
        <v>1117</v>
      </c>
      <c r="C685">
        <v>400</v>
      </c>
      <c r="G685" t="s">
        <v>240</v>
      </c>
      <c r="H685" t="s">
        <v>102</v>
      </c>
      <c r="I685" t="s">
        <v>332</v>
      </c>
      <c r="K685">
        <v>1</v>
      </c>
      <c r="L685" t="s">
        <v>2960</v>
      </c>
      <c r="N685" t="s">
        <v>2961</v>
      </c>
      <c r="O685" t="s">
        <v>2962</v>
      </c>
      <c r="P685">
        <v>15</v>
      </c>
      <c r="Q685" t="s">
        <v>2963</v>
      </c>
      <c r="S685" t="s">
        <v>2964</v>
      </c>
      <c r="T685">
        <v>6</v>
      </c>
      <c r="U685">
        <v>6</v>
      </c>
      <c r="V685">
        <v>-1</v>
      </c>
      <c r="AD685" t="s">
        <v>1231</v>
      </c>
      <c r="AF685" t="s">
        <v>2965</v>
      </c>
      <c r="AH685" t="s">
        <v>114</v>
      </c>
      <c r="AI685" t="s">
        <v>2966</v>
      </c>
      <c r="AJ685" t="s">
        <v>2967</v>
      </c>
      <c r="AO685" t="s">
        <v>2968</v>
      </c>
      <c r="AQ685">
        <v>1</v>
      </c>
      <c r="AR685" t="s">
        <v>293</v>
      </c>
      <c r="AS685" t="s">
        <v>2969</v>
      </c>
      <c r="AT685" t="s">
        <v>2970</v>
      </c>
      <c r="AU685" t="s">
        <v>2971</v>
      </c>
      <c r="AV685" t="s">
        <v>2972</v>
      </c>
      <c r="AY685" t="s">
        <v>2973</v>
      </c>
      <c r="AZ685" t="s">
        <v>2974</v>
      </c>
      <c r="BA685" t="s">
        <v>255</v>
      </c>
      <c r="BB685" t="s">
        <v>2975</v>
      </c>
      <c r="BC685" t="s">
        <v>2976</v>
      </c>
      <c r="BD685" t="s">
        <v>128</v>
      </c>
      <c r="BE685">
        <v>0</v>
      </c>
      <c r="BF685" t="s">
        <v>2977</v>
      </c>
      <c r="BG685" t="s">
        <v>2978</v>
      </c>
      <c r="BH685" t="s">
        <v>2979</v>
      </c>
      <c r="BS685">
        <v>0</v>
      </c>
      <c r="BT685">
        <v>1</v>
      </c>
      <c r="BU685">
        <v>0</v>
      </c>
      <c r="BV685">
        <v>0</v>
      </c>
      <c r="BW685">
        <v>0</v>
      </c>
      <c r="BX685">
        <v>1</v>
      </c>
      <c r="BY685">
        <v>1</v>
      </c>
      <c r="CD685" t="s">
        <v>131</v>
      </c>
      <c r="CE685">
        <v>0</v>
      </c>
      <c r="CJ685" t="s">
        <v>132</v>
      </c>
      <c r="CO685" t="str">
        <f>HYPERLINK("http://www.d20pfsrd.com/bestiary/monster-listings/animals/amphibians/frog/giant-frog","Frog, (Giant)")</f>
        <v>Frog, (Giant)</v>
      </c>
      <c r="CP685">
        <v>193</v>
      </c>
      <c r="CQ685">
        <v>0</v>
      </c>
      <c r="CR685">
        <v>0</v>
      </c>
      <c r="CS685">
        <v>0</v>
      </c>
      <c r="CT685">
        <v>0</v>
      </c>
    </row>
    <row r="686" spans="1:98" ht="15" customHeight="1" x14ac:dyDescent="0.2">
      <c r="A686" t="s">
        <v>9442</v>
      </c>
      <c r="B686" s="1" t="s">
        <v>1137</v>
      </c>
      <c r="C686">
        <v>2400</v>
      </c>
      <c r="G686" t="s">
        <v>240</v>
      </c>
      <c r="H686" t="s">
        <v>136</v>
      </c>
      <c r="I686" t="s">
        <v>332</v>
      </c>
      <c r="J686" t="s">
        <v>138</v>
      </c>
      <c r="K686">
        <v>4</v>
      </c>
      <c r="L686" t="s">
        <v>1055</v>
      </c>
      <c r="N686" t="s">
        <v>1056</v>
      </c>
      <c r="O686" t="s">
        <v>9443</v>
      </c>
      <c r="P686">
        <v>73</v>
      </c>
      <c r="Q686" t="s">
        <v>3157</v>
      </c>
      <c r="S686" t="s">
        <v>9444</v>
      </c>
      <c r="T686">
        <v>11</v>
      </c>
      <c r="U686">
        <v>7</v>
      </c>
      <c r="V686">
        <v>5</v>
      </c>
      <c r="AD686" t="s">
        <v>4940</v>
      </c>
      <c r="AF686" t="s">
        <v>9445</v>
      </c>
      <c r="AH686" t="s">
        <v>147</v>
      </c>
      <c r="AI686" t="s">
        <v>147</v>
      </c>
      <c r="AJ686" t="s">
        <v>9446</v>
      </c>
      <c r="AO686" t="s">
        <v>9447</v>
      </c>
      <c r="AQ686">
        <v>5</v>
      </c>
      <c r="AR686" t="s">
        <v>4686</v>
      </c>
      <c r="AS686" t="s">
        <v>4300</v>
      </c>
      <c r="AT686" t="s">
        <v>9448</v>
      </c>
      <c r="AU686" t="s">
        <v>9449</v>
      </c>
      <c r="AY686" t="s">
        <v>9438</v>
      </c>
      <c r="AZ686" t="s">
        <v>1635</v>
      </c>
      <c r="BA686" t="s">
        <v>255</v>
      </c>
      <c r="BB686" t="s">
        <v>9450</v>
      </c>
      <c r="BC686" t="s">
        <v>9433</v>
      </c>
      <c r="BD686" t="s">
        <v>7316</v>
      </c>
      <c r="BE686">
        <v>0</v>
      </c>
      <c r="BG686" t="s">
        <v>9451</v>
      </c>
      <c r="BH686" t="s">
        <v>9452</v>
      </c>
      <c r="BS686">
        <v>0</v>
      </c>
      <c r="BT686">
        <v>0</v>
      </c>
      <c r="BU686">
        <v>0</v>
      </c>
      <c r="BV686">
        <v>0</v>
      </c>
      <c r="BW686">
        <v>0</v>
      </c>
      <c r="BX686">
        <v>1</v>
      </c>
      <c r="BY686">
        <v>0</v>
      </c>
      <c r="CD686" t="s">
        <v>131</v>
      </c>
      <c r="CE686">
        <v>0</v>
      </c>
      <c r="CJ686" t="s">
        <v>132</v>
      </c>
      <c r="CO686" t="str">
        <f>HYPERLINK("http://www.d20pfsrd.com/bestiary/monster-listings/animals/aquatic/gar/gar-giant","Gar, (Giant)")</f>
        <v>Gar, (Giant)</v>
      </c>
      <c r="CP686">
        <v>1227</v>
      </c>
      <c r="CQ686">
        <v>0</v>
      </c>
      <c r="CR686">
        <v>0</v>
      </c>
      <c r="CS686">
        <v>0</v>
      </c>
      <c r="CT686">
        <v>0</v>
      </c>
    </row>
    <row r="687" spans="1:98" ht="15" customHeight="1" x14ac:dyDescent="0.2">
      <c r="A687" t="s">
        <v>17241</v>
      </c>
      <c r="B687" s="1" t="s">
        <v>1117</v>
      </c>
      <c r="C687">
        <v>400</v>
      </c>
      <c r="G687" t="s">
        <v>240</v>
      </c>
      <c r="H687" t="s">
        <v>102</v>
      </c>
      <c r="I687" t="s">
        <v>332</v>
      </c>
      <c r="K687">
        <v>6</v>
      </c>
      <c r="L687" t="s">
        <v>2897</v>
      </c>
      <c r="N687" t="s">
        <v>831</v>
      </c>
      <c r="O687" t="s">
        <v>832</v>
      </c>
      <c r="P687">
        <v>11</v>
      </c>
      <c r="Q687" t="s">
        <v>1729</v>
      </c>
      <c r="S687" t="s">
        <v>4668</v>
      </c>
      <c r="T687">
        <v>4</v>
      </c>
      <c r="U687">
        <v>5</v>
      </c>
      <c r="V687">
        <v>2</v>
      </c>
      <c r="AD687" t="s">
        <v>835</v>
      </c>
      <c r="AF687" t="s">
        <v>17242</v>
      </c>
      <c r="AH687" t="s">
        <v>114</v>
      </c>
      <c r="AI687" t="s">
        <v>114</v>
      </c>
      <c r="AO687" t="s">
        <v>17243</v>
      </c>
      <c r="AQ687">
        <v>1</v>
      </c>
      <c r="AR687">
        <v>2</v>
      </c>
      <c r="AS687" t="s">
        <v>2969</v>
      </c>
      <c r="AT687" t="s">
        <v>404</v>
      </c>
      <c r="AU687" t="s">
        <v>17244</v>
      </c>
      <c r="AV687" t="s">
        <v>12147</v>
      </c>
      <c r="AX687" t="s">
        <v>4236</v>
      </c>
      <c r="AY687" t="s">
        <v>17245</v>
      </c>
      <c r="AZ687" t="s">
        <v>276</v>
      </c>
      <c r="BA687" t="s">
        <v>255</v>
      </c>
      <c r="BB687" t="s">
        <v>17246</v>
      </c>
      <c r="BC687" t="s">
        <v>2862</v>
      </c>
      <c r="BD687" t="s">
        <v>14619</v>
      </c>
      <c r="BE687">
        <v>0</v>
      </c>
      <c r="BF687" t="s">
        <v>17247</v>
      </c>
      <c r="BG687" t="s">
        <v>17248</v>
      </c>
      <c r="BH687" t="s">
        <v>17249</v>
      </c>
      <c r="BL687" t="s">
        <v>132</v>
      </c>
      <c r="BM687" t="s">
        <v>132</v>
      </c>
      <c r="BN687" t="s">
        <v>132</v>
      </c>
      <c r="BS687">
        <v>0</v>
      </c>
      <c r="BT687">
        <v>1</v>
      </c>
      <c r="BU687">
        <v>0</v>
      </c>
      <c r="BV687">
        <v>1</v>
      </c>
      <c r="BW687">
        <v>0</v>
      </c>
      <c r="BX687">
        <v>0</v>
      </c>
      <c r="BY687">
        <v>1</v>
      </c>
      <c r="CB687" t="s">
        <v>132</v>
      </c>
      <c r="CD687" t="s">
        <v>131</v>
      </c>
      <c r="CE687">
        <v>0</v>
      </c>
      <c r="CJ687" t="s">
        <v>132</v>
      </c>
      <c r="CP687">
        <v>2129</v>
      </c>
      <c r="CQ687">
        <v>0</v>
      </c>
      <c r="CR687">
        <v>0</v>
      </c>
      <c r="CS687">
        <v>0</v>
      </c>
      <c r="CT687">
        <v>0</v>
      </c>
    </row>
    <row r="688" spans="1:98" ht="15" customHeight="1" x14ac:dyDescent="0.2">
      <c r="A688" t="s">
        <v>29431</v>
      </c>
      <c r="B688" s="1" t="s">
        <v>365</v>
      </c>
      <c r="C688">
        <v>1200</v>
      </c>
      <c r="G688" t="s">
        <v>240</v>
      </c>
      <c r="H688" t="s">
        <v>393</v>
      </c>
      <c r="I688" t="s">
        <v>284</v>
      </c>
      <c r="K688">
        <v>4</v>
      </c>
      <c r="L688" t="s">
        <v>830</v>
      </c>
      <c r="N688" t="s">
        <v>5635</v>
      </c>
      <c r="O688" t="s">
        <v>5636</v>
      </c>
      <c r="P688">
        <v>39</v>
      </c>
      <c r="Q688" t="s">
        <v>1100</v>
      </c>
      <c r="S688" t="s">
        <v>3873</v>
      </c>
      <c r="T688">
        <v>7</v>
      </c>
      <c r="U688">
        <v>6</v>
      </c>
      <c r="V688">
        <v>2</v>
      </c>
      <c r="Z688" t="s">
        <v>289</v>
      </c>
      <c r="AD688" t="s">
        <v>29432</v>
      </c>
      <c r="AF688" t="s">
        <v>29433</v>
      </c>
      <c r="AH688" t="s">
        <v>114</v>
      </c>
      <c r="AI688" t="s">
        <v>114</v>
      </c>
      <c r="AJ688" t="s">
        <v>29434</v>
      </c>
      <c r="AO688" t="s">
        <v>29435</v>
      </c>
      <c r="AQ688">
        <v>4</v>
      </c>
      <c r="AR688">
        <v>5</v>
      </c>
      <c r="AS688" t="s">
        <v>9425</v>
      </c>
      <c r="AU688" t="s">
        <v>29436</v>
      </c>
      <c r="AV688" t="s">
        <v>323</v>
      </c>
      <c r="AY688" t="s">
        <v>16431</v>
      </c>
      <c r="AZ688" t="s">
        <v>29437</v>
      </c>
      <c r="BA688" t="s">
        <v>255</v>
      </c>
      <c r="BB688" t="s">
        <v>29438</v>
      </c>
      <c r="BC688" t="s">
        <v>29439</v>
      </c>
      <c r="BD688" t="s">
        <v>29427</v>
      </c>
      <c r="BE688">
        <v>0</v>
      </c>
      <c r="BF688" t="s">
        <v>29440</v>
      </c>
      <c r="BG688" t="s">
        <v>29441</v>
      </c>
      <c r="BH688" t="s">
        <v>29442</v>
      </c>
      <c r="BI688" t="s">
        <v>132</v>
      </c>
      <c r="BS688">
        <v>0</v>
      </c>
      <c r="BT688">
        <v>0</v>
      </c>
      <c r="BU688">
        <v>1</v>
      </c>
      <c r="BV688">
        <v>0</v>
      </c>
      <c r="BW688">
        <v>1</v>
      </c>
      <c r="BX688">
        <v>0</v>
      </c>
      <c r="BY688">
        <v>1</v>
      </c>
      <c r="CD688" t="s">
        <v>132</v>
      </c>
      <c r="CE688">
        <v>0</v>
      </c>
      <c r="CJ688" t="s">
        <v>132</v>
      </c>
      <c r="CK688" t="s">
        <v>132</v>
      </c>
      <c r="CP688">
        <v>6035</v>
      </c>
      <c r="CQ688">
        <v>0</v>
      </c>
      <c r="CR688">
        <v>0</v>
      </c>
      <c r="CS688">
        <v>0</v>
      </c>
      <c r="CT688">
        <v>0</v>
      </c>
    </row>
    <row r="689" spans="1:98" ht="15" customHeight="1" x14ac:dyDescent="0.2">
      <c r="A689" t="s">
        <v>14015</v>
      </c>
      <c r="B689" s="1" t="s">
        <v>306</v>
      </c>
      <c r="C689">
        <v>1600</v>
      </c>
      <c r="G689" t="s">
        <v>240</v>
      </c>
      <c r="H689" t="s">
        <v>193</v>
      </c>
      <c r="I689" t="s">
        <v>284</v>
      </c>
      <c r="J689" t="s">
        <v>138</v>
      </c>
      <c r="K689">
        <v>0</v>
      </c>
      <c r="L689" t="s">
        <v>10727</v>
      </c>
      <c r="N689" t="s">
        <v>263</v>
      </c>
      <c r="O689" t="s">
        <v>264</v>
      </c>
      <c r="P689">
        <v>52</v>
      </c>
      <c r="Q689" t="s">
        <v>492</v>
      </c>
      <c r="S689" t="s">
        <v>14016</v>
      </c>
      <c r="T689">
        <v>8</v>
      </c>
      <c r="U689">
        <v>2</v>
      </c>
      <c r="V689">
        <v>1</v>
      </c>
      <c r="Z689" t="s">
        <v>289</v>
      </c>
      <c r="AD689" t="s">
        <v>908</v>
      </c>
      <c r="AF689" t="s">
        <v>14017</v>
      </c>
      <c r="AH689" t="s">
        <v>202</v>
      </c>
      <c r="AI689" t="s">
        <v>202</v>
      </c>
      <c r="AJ689" t="s">
        <v>14018</v>
      </c>
      <c r="AO689" t="s">
        <v>14019</v>
      </c>
      <c r="AQ689">
        <v>5</v>
      </c>
      <c r="AR689" t="s">
        <v>4521</v>
      </c>
      <c r="AS689" t="s">
        <v>626</v>
      </c>
      <c r="AU689" t="s">
        <v>14020</v>
      </c>
      <c r="AV689" t="s">
        <v>14021</v>
      </c>
      <c r="AX689" t="s">
        <v>915</v>
      </c>
      <c r="AY689" t="s">
        <v>14022</v>
      </c>
      <c r="AZ689" t="s">
        <v>208</v>
      </c>
      <c r="BA689" t="s">
        <v>255</v>
      </c>
      <c r="BB689" t="s">
        <v>14023</v>
      </c>
      <c r="BD689" t="s">
        <v>13997</v>
      </c>
      <c r="BE689">
        <v>0</v>
      </c>
      <c r="BF689" t="s">
        <v>14024</v>
      </c>
      <c r="BG689" t="s">
        <v>14025</v>
      </c>
      <c r="BH689" t="s">
        <v>14026</v>
      </c>
      <c r="BS689">
        <v>0</v>
      </c>
      <c r="BT689">
        <v>0</v>
      </c>
      <c r="BU689">
        <v>0</v>
      </c>
      <c r="BV689">
        <v>0</v>
      </c>
      <c r="BW689">
        <v>0</v>
      </c>
      <c r="BX689">
        <v>1</v>
      </c>
      <c r="BY689">
        <v>1</v>
      </c>
      <c r="CD689" t="s">
        <v>131</v>
      </c>
      <c r="CE689">
        <v>0</v>
      </c>
      <c r="CJ689" t="s">
        <v>132</v>
      </c>
      <c r="CP689">
        <v>1836</v>
      </c>
      <c r="CQ689">
        <v>0</v>
      </c>
      <c r="CR689">
        <v>0</v>
      </c>
      <c r="CS689">
        <v>0</v>
      </c>
      <c r="CT689">
        <v>0</v>
      </c>
    </row>
    <row r="690" spans="1:98" ht="15" customHeight="1" x14ac:dyDescent="0.2">
      <c r="A690" t="s">
        <v>19235</v>
      </c>
      <c r="B690" s="1" t="s">
        <v>2822</v>
      </c>
      <c r="C690">
        <v>50</v>
      </c>
      <c r="G690" t="s">
        <v>240</v>
      </c>
      <c r="H690" t="s">
        <v>1308</v>
      </c>
      <c r="I690" t="s">
        <v>284</v>
      </c>
      <c r="J690" t="s">
        <v>138</v>
      </c>
      <c r="K690">
        <v>-1</v>
      </c>
      <c r="L690" t="s">
        <v>394</v>
      </c>
      <c r="N690" t="s">
        <v>1190</v>
      </c>
      <c r="O690" t="s">
        <v>19236</v>
      </c>
      <c r="P690">
        <v>6</v>
      </c>
      <c r="Q690" t="s">
        <v>1704</v>
      </c>
      <c r="S690" t="s">
        <v>19237</v>
      </c>
      <c r="T690">
        <v>4</v>
      </c>
      <c r="U690">
        <v>-1</v>
      </c>
      <c r="V690">
        <v>0</v>
      </c>
      <c r="X690" t="s">
        <v>19238</v>
      </c>
      <c r="Z690" t="s">
        <v>289</v>
      </c>
      <c r="AD690" t="s">
        <v>19239</v>
      </c>
      <c r="AF690" t="s">
        <v>19240</v>
      </c>
      <c r="AH690" t="s">
        <v>114</v>
      </c>
      <c r="AI690" t="s">
        <v>114</v>
      </c>
      <c r="AO690" t="s">
        <v>19241</v>
      </c>
      <c r="AQ690">
        <v>0</v>
      </c>
      <c r="AR690">
        <v>-3</v>
      </c>
      <c r="AS690" t="s">
        <v>19242</v>
      </c>
      <c r="AU690" t="s">
        <v>19243</v>
      </c>
      <c r="AV690" t="s">
        <v>323</v>
      </c>
      <c r="AY690" t="s">
        <v>8150</v>
      </c>
      <c r="AZ690" t="s">
        <v>670</v>
      </c>
      <c r="BA690" t="s">
        <v>255</v>
      </c>
      <c r="BB690" t="s">
        <v>19244</v>
      </c>
      <c r="BC690" t="s">
        <v>2836</v>
      </c>
      <c r="BD690" t="s">
        <v>19200</v>
      </c>
      <c r="BE690">
        <v>0</v>
      </c>
      <c r="BF690" t="s">
        <v>19245</v>
      </c>
      <c r="BG690" t="s">
        <v>19246</v>
      </c>
      <c r="BH690" t="s">
        <v>19247</v>
      </c>
      <c r="BL690" t="s">
        <v>132</v>
      </c>
      <c r="BM690" t="s">
        <v>132</v>
      </c>
      <c r="BN690" t="s">
        <v>132</v>
      </c>
      <c r="BS690">
        <v>0</v>
      </c>
      <c r="BT690">
        <v>0</v>
      </c>
      <c r="BU690">
        <v>0</v>
      </c>
      <c r="BV690">
        <v>0</v>
      </c>
      <c r="BW690">
        <v>0</v>
      </c>
      <c r="BX690">
        <v>1</v>
      </c>
      <c r="BY690">
        <v>1</v>
      </c>
      <c r="CB690" t="s">
        <v>132</v>
      </c>
      <c r="CD690" t="s">
        <v>131</v>
      </c>
      <c r="CE690">
        <v>0</v>
      </c>
      <c r="CJ690" t="s">
        <v>132</v>
      </c>
      <c r="CP690">
        <v>2725</v>
      </c>
      <c r="CQ690">
        <v>0</v>
      </c>
      <c r="CR690">
        <v>0</v>
      </c>
      <c r="CS690">
        <v>0</v>
      </c>
      <c r="CT690">
        <v>0</v>
      </c>
    </row>
    <row r="691" spans="1:98" ht="15" customHeight="1" x14ac:dyDescent="0.2">
      <c r="A691" t="s">
        <v>10049</v>
      </c>
      <c r="B691" s="1" t="s">
        <v>134</v>
      </c>
      <c r="C691">
        <v>3200</v>
      </c>
      <c r="G691" t="s">
        <v>240</v>
      </c>
      <c r="H691" t="s">
        <v>193</v>
      </c>
      <c r="I691" t="s">
        <v>284</v>
      </c>
      <c r="J691" t="s">
        <v>138</v>
      </c>
      <c r="K691">
        <v>2</v>
      </c>
      <c r="L691" t="s">
        <v>618</v>
      </c>
      <c r="N691" t="s">
        <v>3668</v>
      </c>
      <c r="O691" t="s">
        <v>3669</v>
      </c>
      <c r="P691">
        <v>94</v>
      </c>
      <c r="Q691" t="s">
        <v>6642</v>
      </c>
      <c r="S691" t="s">
        <v>10050</v>
      </c>
      <c r="T691">
        <v>12</v>
      </c>
      <c r="U691">
        <v>5</v>
      </c>
      <c r="V691">
        <v>3</v>
      </c>
      <c r="X691" t="s">
        <v>3300</v>
      </c>
      <c r="Y691" t="s">
        <v>10051</v>
      </c>
      <c r="Z691" t="s">
        <v>6865</v>
      </c>
      <c r="AD691" t="s">
        <v>10052</v>
      </c>
      <c r="AF691" t="s">
        <v>10053</v>
      </c>
      <c r="AH691" t="s">
        <v>202</v>
      </c>
      <c r="AI691" t="s">
        <v>147</v>
      </c>
      <c r="AO691" t="s">
        <v>10054</v>
      </c>
      <c r="AQ691">
        <v>6</v>
      </c>
      <c r="AR691">
        <v>11</v>
      </c>
      <c r="AS691" t="s">
        <v>934</v>
      </c>
      <c r="AU691" t="s">
        <v>6756</v>
      </c>
      <c r="AX691" t="s">
        <v>7958</v>
      </c>
      <c r="AY691" t="s">
        <v>8150</v>
      </c>
      <c r="AZ691" t="s">
        <v>10055</v>
      </c>
      <c r="BA691" t="s">
        <v>7203</v>
      </c>
      <c r="BB691" t="s">
        <v>10056</v>
      </c>
      <c r="BC691" t="s">
        <v>10057</v>
      </c>
      <c r="BD691" t="s">
        <v>7316</v>
      </c>
      <c r="BE691">
        <v>0</v>
      </c>
      <c r="BF691" t="s">
        <v>10058</v>
      </c>
      <c r="BG691" t="s">
        <v>10059</v>
      </c>
      <c r="BH691" t="s">
        <v>10060</v>
      </c>
      <c r="BS691">
        <v>0</v>
      </c>
      <c r="BT691">
        <v>0</v>
      </c>
      <c r="BU691">
        <v>0</v>
      </c>
      <c r="BV691">
        <v>0</v>
      </c>
      <c r="BW691">
        <v>0</v>
      </c>
      <c r="BX691">
        <v>1</v>
      </c>
      <c r="BY691">
        <v>0</v>
      </c>
      <c r="CD691" t="s">
        <v>131</v>
      </c>
      <c r="CE691">
        <v>0</v>
      </c>
      <c r="CJ691" t="s">
        <v>132</v>
      </c>
      <c r="CO691" t="str">
        <f>HYPERLINK("http://www.d20pfsrd.com/bestiary/monster-listings/vermin/jellyfish/jellyfish-giant","Jellyfish, (Giant)")</f>
        <v>Jellyfish, (Giant)</v>
      </c>
      <c r="CP691">
        <v>1268</v>
      </c>
      <c r="CQ691">
        <v>0</v>
      </c>
      <c r="CR691">
        <v>0</v>
      </c>
      <c r="CS691">
        <v>0</v>
      </c>
      <c r="CT691">
        <v>0</v>
      </c>
    </row>
    <row r="692" spans="1:98" ht="15" customHeight="1" x14ac:dyDescent="0.2">
      <c r="A692" t="s">
        <v>3855</v>
      </c>
      <c r="B692" s="1" t="s">
        <v>283</v>
      </c>
      <c r="C692">
        <v>600</v>
      </c>
      <c r="G692" t="s">
        <v>240</v>
      </c>
      <c r="H692" t="s">
        <v>102</v>
      </c>
      <c r="I692" t="s">
        <v>284</v>
      </c>
      <c r="J692" t="s">
        <v>138</v>
      </c>
      <c r="K692">
        <v>1</v>
      </c>
      <c r="L692" t="s">
        <v>3856</v>
      </c>
      <c r="N692" t="s">
        <v>3680</v>
      </c>
      <c r="O692" t="s">
        <v>3681</v>
      </c>
      <c r="P692">
        <v>19</v>
      </c>
      <c r="Q692" t="s">
        <v>336</v>
      </c>
      <c r="S692" t="s">
        <v>984</v>
      </c>
      <c r="T692">
        <v>5</v>
      </c>
      <c r="U692">
        <v>2</v>
      </c>
      <c r="V692">
        <v>1</v>
      </c>
      <c r="Z692" t="s">
        <v>289</v>
      </c>
      <c r="AC692" t="s">
        <v>3857</v>
      </c>
      <c r="AD692" t="s">
        <v>3858</v>
      </c>
      <c r="AF692" t="s">
        <v>3859</v>
      </c>
      <c r="AH692" t="s">
        <v>114</v>
      </c>
      <c r="AI692" t="s">
        <v>114</v>
      </c>
      <c r="AJ692" t="s">
        <v>3860</v>
      </c>
      <c r="AO692" t="s">
        <v>3861</v>
      </c>
      <c r="AQ692">
        <v>2</v>
      </c>
      <c r="AR692" s="6" t="s">
        <v>32309</v>
      </c>
      <c r="AS692" t="s">
        <v>1129</v>
      </c>
      <c r="AU692" t="s">
        <v>3862</v>
      </c>
      <c r="AV692" t="s">
        <v>3863</v>
      </c>
      <c r="AX692" t="s">
        <v>915</v>
      </c>
      <c r="AY692" t="s">
        <v>3864</v>
      </c>
      <c r="AZ692" t="s">
        <v>3865</v>
      </c>
      <c r="BA692" t="s">
        <v>255</v>
      </c>
      <c r="BB692" t="s">
        <v>3866</v>
      </c>
      <c r="BC692" t="s">
        <v>3867</v>
      </c>
      <c r="BD692" t="s">
        <v>128</v>
      </c>
      <c r="BE692">
        <v>0</v>
      </c>
      <c r="BF692" t="s">
        <v>3868</v>
      </c>
      <c r="BG692" t="s">
        <v>3869</v>
      </c>
      <c r="BH692" t="s">
        <v>3870</v>
      </c>
      <c r="BS692">
        <v>0</v>
      </c>
      <c r="BT692">
        <v>0</v>
      </c>
      <c r="BU692">
        <v>0</v>
      </c>
      <c r="BV692">
        <v>0</v>
      </c>
      <c r="BW692">
        <v>0</v>
      </c>
      <c r="BX692">
        <v>1</v>
      </c>
      <c r="BY692">
        <v>1</v>
      </c>
      <c r="CD692" t="s">
        <v>131</v>
      </c>
      <c r="CE692">
        <v>0</v>
      </c>
      <c r="CJ692" t="s">
        <v>132</v>
      </c>
      <c r="CO692" t="str">
        <f>HYPERLINK("http://www.d20pfsrd.com/bestiary/monster-listings/vermin/leech/giant-leech","Leech, (Giant)")</f>
        <v>Leech, (Giant)</v>
      </c>
      <c r="CP692">
        <v>249</v>
      </c>
      <c r="CQ692">
        <v>0</v>
      </c>
      <c r="CR692">
        <v>0</v>
      </c>
      <c r="CS692">
        <v>0</v>
      </c>
      <c r="CT692">
        <v>0</v>
      </c>
    </row>
    <row r="693" spans="1:98" ht="15" customHeight="1" x14ac:dyDescent="0.2">
      <c r="A693" t="s">
        <v>26575</v>
      </c>
      <c r="B693" s="1" t="s">
        <v>239</v>
      </c>
      <c r="C693">
        <v>800</v>
      </c>
      <c r="G693" t="s">
        <v>240</v>
      </c>
      <c r="H693" t="s">
        <v>102</v>
      </c>
      <c r="I693" t="s">
        <v>284</v>
      </c>
      <c r="K693">
        <v>2</v>
      </c>
      <c r="L693" t="s">
        <v>618</v>
      </c>
      <c r="N693" t="s">
        <v>454</v>
      </c>
      <c r="O693" t="s">
        <v>455</v>
      </c>
      <c r="P693">
        <v>22</v>
      </c>
      <c r="Q693" t="s">
        <v>527</v>
      </c>
      <c r="S693" t="s">
        <v>19142</v>
      </c>
      <c r="T693">
        <v>5</v>
      </c>
      <c r="U693">
        <v>3</v>
      </c>
      <c r="V693">
        <v>1</v>
      </c>
      <c r="Z693" t="s">
        <v>289</v>
      </c>
      <c r="AA693" t="s">
        <v>10683</v>
      </c>
      <c r="AD693" t="s">
        <v>26576</v>
      </c>
      <c r="AF693" t="s">
        <v>19746</v>
      </c>
      <c r="AG693" t="s">
        <v>26577</v>
      </c>
      <c r="AH693" t="s">
        <v>114</v>
      </c>
      <c r="AI693" t="s">
        <v>114</v>
      </c>
      <c r="AJ693" t="s">
        <v>26578</v>
      </c>
      <c r="AO693" t="s">
        <v>26579</v>
      </c>
      <c r="AQ693">
        <v>3</v>
      </c>
      <c r="AR693">
        <v>6</v>
      </c>
      <c r="AS693" t="s">
        <v>11453</v>
      </c>
      <c r="AU693" t="s">
        <v>26580</v>
      </c>
      <c r="AV693" t="s">
        <v>26581</v>
      </c>
      <c r="AX693" t="s">
        <v>9423</v>
      </c>
      <c r="AY693" t="s">
        <v>25810</v>
      </c>
      <c r="AZ693" t="s">
        <v>26582</v>
      </c>
      <c r="BA693" t="s">
        <v>255</v>
      </c>
      <c r="BB693" t="s">
        <v>26583</v>
      </c>
      <c r="BC693" t="s">
        <v>26584</v>
      </c>
      <c r="BD693" t="s">
        <v>24172</v>
      </c>
      <c r="BE693">
        <v>0</v>
      </c>
      <c r="BF693" t="s">
        <v>26585</v>
      </c>
      <c r="BG693" t="s">
        <v>26586</v>
      </c>
      <c r="BH693" t="s">
        <v>26587</v>
      </c>
      <c r="BI693" t="s">
        <v>132</v>
      </c>
      <c r="BK693" t="s">
        <v>132</v>
      </c>
      <c r="BS693">
        <v>0</v>
      </c>
      <c r="BT693">
        <v>0</v>
      </c>
      <c r="BU693">
        <v>1</v>
      </c>
      <c r="BV693">
        <v>1</v>
      </c>
      <c r="BW693">
        <v>0</v>
      </c>
      <c r="BX693">
        <v>0</v>
      </c>
      <c r="BY693">
        <v>1</v>
      </c>
      <c r="CD693" t="s">
        <v>131</v>
      </c>
      <c r="CE693">
        <v>0</v>
      </c>
      <c r="CF693" t="s">
        <v>132</v>
      </c>
      <c r="CJ693" t="s">
        <v>132</v>
      </c>
      <c r="CK693" t="s">
        <v>132</v>
      </c>
      <c r="CP693">
        <v>5289</v>
      </c>
      <c r="CQ693">
        <v>0</v>
      </c>
      <c r="CR693">
        <v>0</v>
      </c>
      <c r="CS693">
        <v>0</v>
      </c>
      <c r="CT693">
        <v>0</v>
      </c>
    </row>
    <row r="694" spans="1:98" ht="15" customHeight="1" x14ac:dyDescent="0.2">
      <c r="A694" t="s">
        <v>9373</v>
      </c>
      <c r="B694" s="1" t="s">
        <v>99</v>
      </c>
      <c r="C694">
        <v>200</v>
      </c>
      <c r="G694" t="s">
        <v>240</v>
      </c>
      <c r="H694" t="s">
        <v>102</v>
      </c>
      <c r="I694" t="s">
        <v>284</v>
      </c>
      <c r="K694">
        <v>-1</v>
      </c>
      <c r="L694" t="s">
        <v>9374</v>
      </c>
      <c r="N694" t="s">
        <v>9375</v>
      </c>
      <c r="O694" t="s">
        <v>9376</v>
      </c>
      <c r="P694">
        <v>7</v>
      </c>
      <c r="Q694" t="s">
        <v>108</v>
      </c>
      <c r="S694" t="s">
        <v>9377</v>
      </c>
      <c r="T694">
        <v>5</v>
      </c>
      <c r="U694">
        <v>-1</v>
      </c>
      <c r="V694">
        <v>-3</v>
      </c>
      <c r="Z694" t="s">
        <v>9363</v>
      </c>
      <c r="AD694" t="s">
        <v>9378</v>
      </c>
      <c r="AF694" t="s">
        <v>9379</v>
      </c>
      <c r="AH694" t="s">
        <v>114</v>
      </c>
      <c r="AI694" t="s">
        <v>114</v>
      </c>
      <c r="AJ694" t="s">
        <v>9380</v>
      </c>
      <c r="AO694" t="s">
        <v>9381</v>
      </c>
      <c r="AQ694">
        <v>0</v>
      </c>
      <c r="AR694">
        <v>0</v>
      </c>
      <c r="AS694" t="s">
        <v>3042</v>
      </c>
      <c r="AY694" t="s">
        <v>535</v>
      </c>
      <c r="AZ694" t="s">
        <v>9382</v>
      </c>
      <c r="BA694" t="s">
        <v>255</v>
      </c>
      <c r="BB694" t="s">
        <v>9383</v>
      </c>
      <c r="BC694" t="s">
        <v>9384</v>
      </c>
      <c r="BD694" t="s">
        <v>7316</v>
      </c>
      <c r="BE694">
        <v>0</v>
      </c>
      <c r="BF694" t="s">
        <v>9385</v>
      </c>
      <c r="BG694" t="s">
        <v>9386</v>
      </c>
      <c r="BH694" t="s">
        <v>9387</v>
      </c>
      <c r="BS694">
        <v>0</v>
      </c>
      <c r="BT694">
        <v>0</v>
      </c>
      <c r="BU694">
        <v>0</v>
      </c>
      <c r="BV694">
        <v>0</v>
      </c>
      <c r="BW694">
        <v>1</v>
      </c>
      <c r="BX694">
        <v>0</v>
      </c>
      <c r="BY694">
        <v>1</v>
      </c>
      <c r="CD694" t="s">
        <v>131</v>
      </c>
      <c r="CE694">
        <v>0</v>
      </c>
      <c r="CJ694" t="s">
        <v>132</v>
      </c>
      <c r="CO694" t="str">
        <f>HYPERLINK("http://www.d20pfsrd.com/bestiary/monster-listings/vermin/fly-giant/maggot-giant","Giant Maggot")</f>
        <v>Giant Maggot</v>
      </c>
      <c r="CP694">
        <v>1222</v>
      </c>
      <c r="CQ694">
        <v>0</v>
      </c>
      <c r="CR694">
        <v>0</v>
      </c>
      <c r="CS694">
        <v>0</v>
      </c>
      <c r="CT694">
        <v>0</v>
      </c>
    </row>
    <row r="695" spans="1:98" ht="15" customHeight="1" x14ac:dyDescent="0.2">
      <c r="A695" t="s">
        <v>4093</v>
      </c>
      <c r="B695" s="1" t="s">
        <v>239</v>
      </c>
      <c r="C695">
        <v>800</v>
      </c>
      <c r="G695" t="s">
        <v>240</v>
      </c>
      <c r="H695" t="s">
        <v>193</v>
      </c>
      <c r="I695" t="s">
        <v>284</v>
      </c>
      <c r="K695">
        <v>1</v>
      </c>
      <c r="L695" t="s">
        <v>4094</v>
      </c>
      <c r="N695" t="s">
        <v>4095</v>
      </c>
      <c r="O695" t="s">
        <v>4096</v>
      </c>
      <c r="P695">
        <v>30</v>
      </c>
      <c r="Q695" t="s">
        <v>351</v>
      </c>
      <c r="S695" t="s">
        <v>4097</v>
      </c>
      <c r="T695">
        <v>7</v>
      </c>
      <c r="U695">
        <v>2</v>
      </c>
      <c r="V695">
        <v>3</v>
      </c>
      <c r="Z695" t="s">
        <v>289</v>
      </c>
      <c r="AD695" t="s">
        <v>4098</v>
      </c>
      <c r="AF695" t="s">
        <v>4099</v>
      </c>
      <c r="AH695" t="s">
        <v>202</v>
      </c>
      <c r="AI695" t="s">
        <v>202</v>
      </c>
      <c r="AJ695" t="s">
        <v>4100</v>
      </c>
      <c r="AO695" t="s">
        <v>4101</v>
      </c>
      <c r="AQ695">
        <v>3</v>
      </c>
      <c r="AR695" t="s">
        <v>271</v>
      </c>
      <c r="AS695" t="s">
        <v>1022</v>
      </c>
      <c r="AU695" t="s">
        <v>4102</v>
      </c>
      <c r="AV695" t="s">
        <v>4103</v>
      </c>
      <c r="AY695" t="s">
        <v>445</v>
      </c>
      <c r="AZ695" t="s">
        <v>670</v>
      </c>
      <c r="BA695" t="s">
        <v>255</v>
      </c>
      <c r="BB695" t="s">
        <v>4104</v>
      </c>
      <c r="BC695" t="s">
        <v>4105</v>
      </c>
      <c r="BD695" t="s">
        <v>128</v>
      </c>
      <c r="BE695">
        <v>0</v>
      </c>
      <c r="BF695" t="s">
        <v>4106</v>
      </c>
      <c r="BG695" t="s">
        <v>4107</v>
      </c>
      <c r="BH695" t="s">
        <v>4108</v>
      </c>
      <c r="BS695">
        <v>0</v>
      </c>
      <c r="BT695">
        <v>0</v>
      </c>
      <c r="BU695">
        <v>1</v>
      </c>
      <c r="BV695">
        <v>1</v>
      </c>
      <c r="BW695">
        <v>0</v>
      </c>
      <c r="BX695">
        <v>0</v>
      </c>
      <c r="BY695">
        <v>1</v>
      </c>
      <c r="CD695" t="s">
        <v>131</v>
      </c>
      <c r="CE695">
        <v>0</v>
      </c>
      <c r="CJ695" t="s">
        <v>132</v>
      </c>
      <c r="CO695" t="str">
        <f>HYPERLINK("http://www.d20pfsrd.com/bestiary/monster-listings/vermin/mantis/giant-mantis","Mantis, (Giant)")</f>
        <v>Mantis, (Giant)</v>
      </c>
      <c r="CP695">
        <v>265</v>
      </c>
      <c r="CQ695">
        <v>0</v>
      </c>
      <c r="CR695">
        <v>0</v>
      </c>
      <c r="CS695">
        <v>0</v>
      </c>
      <c r="CT695">
        <v>0</v>
      </c>
    </row>
    <row r="696" spans="1:98" ht="15" customHeight="1" x14ac:dyDescent="0.2">
      <c r="A696" t="s">
        <v>2475</v>
      </c>
      <c r="B696" s="1" t="s">
        <v>306</v>
      </c>
      <c r="C696">
        <v>1600</v>
      </c>
      <c r="G696" t="s">
        <v>240</v>
      </c>
      <c r="H696" t="s">
        <v>193</v>
      </c>
      <c r="I696" t="s">
        <v>332</v>
      </c>
      <c r="J696" t="s">
        <v>138</v>
      </c>
      <c r="K696">
        <v>6</v>
      </c>
      <c r="L696" t="s">
        <v>2476</v>
      </c>
      <c r="N696" t="s">
        <v>2477</v>
      </c>
      <c r="O696" t="s">
        <v>2478</v>
      </c>
      <c r="P696">
        <v>52</v>
      </c>
      <c r="Q696" t="s">
        <v>492</v>
      </c>
      <c r="S696" t="s">
        <v>2479</v>
      </c>
      <c r="T696">
        <v>8</v>
      </c>
      <c r="U696">
        <v>9</v>
      </c>
      <c r="V696">
        <v>3</v>
      </c>
      <c r="AD696" t="s">
        <v>2480</v>
      </c>
      <c r="AF696" t="s">
        <v>2481</v>
      </c>
      <c r="AH696" t="s">
        <v>202</v>
      </c>
      <c r="AI696" t="s">
        <v>202</v>
      </c>
      <c r="AJ696" t="s">
        <v>2482</v>
      </c>
      <c r="AO696" t="s">
        <v>2483</v>
      </c>
      <c r="AQ696">
        <v>5</v>
      </c>
      <c r="AR696" t="s">
        <v>665</v>
      </c>
      <c r="AS696" t="s">
        <v>150</v>
      </c>
      <c r="AT696" t="s">
        <v>2484</v>
      </c>
      <c r="AU696" t="s">
        <v>2485</v>
      </c>
      <c r="AV696" t="s">
        <v>2468</v>
      </c>
      <c r="AY696" t="s">
        <v>2486</v>
      </c>
      <c r="AZ696" t="s">
        <v>276</v>
      </c>
      <c r="BA696" t="s">
        <v>255</v>
      </c>
      <c r="BB696" t="s">
        <v>2487</v>
      </c>
      <c r="BC696" t="s">
        <v>2471</v>
      </c>
      <c r="BD696" t="s">
        <v>128</v>
      </c>
      <c r="BE696">
        <v>0</v>
      </c>
      <c r="BF696" t="s">
        <v>2488</v>
      </c>
      <c r="BG696" t="s">
        <v>2489</v>
      </c>
      <c r="BH696" t="s">
        <v>2490</v>
      </c>
      <c r="BS696">
        <v>0</v>
      </c>
      <c r="BT696">
        <v>0</v>
      </c>
      <c r="BU696">
        <v>0</v>
      </c>
      <c r="BV696">
        <v>0</v>
      </c>
      <c r="BW696">
        <v>0</v>
      </c>
      <c r="BX696">
        <v>1</v>
      </c>
      <c r="BY696">
        <v>0</v>
      </c>
      <c r="CD696" t="s">
        <v>131</v>
      </c>
      <c r="CE696">
        <v>0</v>
      </c>
      <c r="CJ696" t="s">
        <v>132</v>
      </c>
      <c r="CO696" t="str">
        <f>HYPERLINK("http://www.d20pfsrd.com/bestiary/monster-listings/animals/aquatic/eel/giant-moray-eel","Eel, Moray (Giant)")</f>
        <v>Eel, Moray (Giant)</v>
      </c>
      <c r="CP696">
        <v>153</v>
      </c>
      <c r="CQ696">
        <v>0</v>
      </c>
      <c r="CR696">
        <v>0</v>
      </c>
      <c r="CS696">
        <v>0</v>
      </c>
      <c r="CT696">
        <v>0</v>
      </c>
    </row>
    <row r="697" spans="1:98" ht="15" customHeight="1" x14ac:dyDescent="0.2">
      <c r="A697" t="s">
        <v>10478</v>
      </c>
      <c r="B697" s="1" t="s">
        <v>1137</v>
      </c>
      <c r="C697">
        <v>2400</v>
      </c>
      <c r="G697" t="s">
        <v>240</v>
      </c>
      <c r="H697" t="s">
        <v>102</v>
      </c>
      <c r="I697" t="s">
        <v>284</v>
      </c>
      <c r="K697">
        <v>7</v>
      </c>
      <c r="L697" t="s">
        <v>4501</v>
      </c>
      <c r="N697" t="s">
        <v>10479</v>
      </c>
      <c r="O697" t="s">
        <v>10480</v>
      </c>
      <c r="P697">
        <v>60</v>
      </c>
      <c r="Q697" t="s">
        <v>4246</v>
      </c>
      <c r="S697" t="s">
        <v>10481</v>
      </c>
      <c r="T697">
        <v>9</v>
      </c>
      <c r="U697">
        <v>9</v>
      </c>
      <c r="V697">
        <v>3</v>
      </c>
      <c r="Z697" t="s">
        <v>289</v>
      </c>
      <c r="AD697" t="s">
        <v>966</v>
      </c>
      <c r="AF697" t="s">
        <v>10482</v>
      </c>
      <c r="AH697" t="s">
        <v>114</v>
      </c>
      <c r="AI697" t="s">
        <v>114</v>
      </c>
      <c r="AJ697" t="s">
        <v>10483</v>
      </c>
      <c r="AO697" t="s">
        <v>10484</v>
      </c>
      <c r="AQ697">
        <v>6</v>
      </c>
      <c r="AR697" t="s">
        <v>4521</v>
      </c>
      <c r="AS697" t="s">
        <v>10485</v>
      </c>
      <c r="AU697" t="s">
        <v>5393</v>
      </c>
      <c r="AV697" t="s">
        <v>10486</v>
      </c>
      <c r="AY697" t="s">
        <v>10487</v>
      </c>
      <c r="AZ697" t="s">
        <v>6736</v>
      </c>
      <c r="BA697" t="s">
        <v>255</v>
      </c>
      <c r="BB697" t="s">
        <v>10488</v>
      </c>
      <c r="BC697" t="s">
        <v>10489</v>
      </c>
      <c r="BD697" t="s">
        <v>7316</v>
      </c>
      <c r="BE697">
        <v>0</v>
      </c>
      <c r="BF697" t="s">
        <v>10490</v>
      </c>
      <c r="BG697" t="s">
        <v>10491</v>
      </c>
      <c r="BH697" t="s">
        <v>10492</v>
      </c>
      <c r="BS697">
        <v>0</v>
      </c>
      <c r="BT697">
        <v>0</v>
      </c>
      <c r="BU697">
        <v>1</v>
      </c>
      <c r="BV697">
        <v>0</v>
      </c>
      <c r="BW697">
        <v>0</v>
      </c>
      <c r="BX697">
        <v>0</v>
      </c>
      <c r="BY697">
        <v>1</v>
      </c>
      <c r="CD697" t="s">
        <v>131</v>
      </c>
      <c r="CE697">
        <v>0</v>
      </c>
      <c r="CJ697" t="s">
        <v>132</v>
      </c>
      <c r="CO697" t="str">
        <f>HYPERLINK("http://www.d20pfsrd.com/bestiary/monster-listings/vermin/mosquito-giant","Giant Mosquito")</f>
        <v>Giant Mosquito</v>
      </c>
      <c r="CP697">
        <v>1298</v>
      </c>
      <c r="CQ697">
        <v>0</v>
      </c>
      <c r="CR697">
        <v>0</v>
      </c>
      <c r="CS697">
        <v>0</v>
      </c>
      <c r="CT697">
        <v>0</v>
      </c>
    </row>
    <row r="698" spans="1:98" ht="15" customHeight="1" x14ac:dyDescent="0.2">
      <c r="A698" t="s">
        <v>4433</v>
      </c>
      <c r="B698" s="1" t="s">
        <v>633</v>
      </c>
      <c r="C698">
        <v>4800</v>
      </c>
      <c r="G698" t="s">
        <v>240</v>
      </c>
      <c r="H698" t="s">
        <v>193</v>
      </c>
      <c r="I698" t="s">
        <v>332</v>
      </c>
      <c r="J698" t="s">
        <v>138</v>
      </c>
      <c r="K698">
        <v>6</v>
      </c>
      <c r="L698" t="s">
        <v>1016</v>
      </c>
      <c r="N698" t="s">
        <v>4434</v>
      </c>
      <c r="O698" t="s">
        <v>4435</v>
      </c>
      <c r="P698">
        <v>90</v>
      </c>
      <c r="Q698" t="s">
        <v>1657</v>
      </c>
      <c r="S698" t="s">
        <v>1451</v>
      </c>
      <c r="T698">
        <v>11</v>
      </c>
      <c r="U698">
        <v>12</v>
      </c>
      <c r="V698">
        <v>7</v>
      </c>
      <c r="X698" t="s">
        <v>4436</v>
      </c>
      <c r="AD698" t="s">
        <v>4421</v>
      </c>
      <c r="AF698" t="s">
        <v>4437</v>
      </c>
      <c r="AH698" t="s">
        <v>202</v>
      </c>
      <c r="AI698" t="s">
        <v>4438</v>
      </c>
      <c r="AJ698" t="s">
        <v>4439</v>
      </c>
      <c r="AO698" t="s">
        <v>4440</v>
      </c>
      <c r="AQ698">
        <v>9</v>
      </c>
      <c r="AR698" t="s">
        <v>566</v>
      </c>
      <c r="AS698" t="s">
        <v>4300</v>
      </c>
      <c r="AT698" t="s">
        <v>4441</v>
      </c>
      <c r="AU698" t="s">
        <v>4442</v>
      </c>
      <c r="AV698" t="s">
        <v>4443</v>
      </c>
      <c r="AY698" t="s">
        <v>1736</v>
      </c>
      <c r="AZ698" t="s">
        <v>670</v>
      </c>
      <c r="BA698" t="s">
        <v>277</v>
      </c>
      <c r="BB698" t="s">
        <v>4444</v>
      </c>
      <c r="BC698" t="s">
        <v>4416</v>
      </c>
      <c r="BD698" t="s">
        <v>128</v>
      </c>
      <c r="BE698">
        <v>0</v>
      </c>
      <c r="BF698" t="s">
        <v>4445</v>
      </c>
      <c r="BG698" t="s">
        <v>4446</v>
      </c>
      <c r="BH698" t="s">
        <v>4447</v>
      </c>
      <c r="BS698">
        <v>0</v>
      </c>
      <c r="BT698">
        <v>0</v>
      </c>
      <c r="BU698">
        <v>0</v>
      </c>
      <c r="BV698">
        <v>0</v>
      </c>
      <c r="BW698">
        <v>0</v>
      </c>
      <c r="BX698">
        <v>1</v>
      </c>
      <c r="BY698">
        <v>1</v>
      </c>
      <c r="CD698" t="s">
        <v>131</v>
      </c>
      <c r="CE698">
        <v>0</v>
      </c>
      <c r="CJ698" t="s">
        <v>132</v>
      </c>
      <c r="CO698" t="str">
        <f>HYPERLINK("http://www.d20pfsrd.com/bestiary/monster-listings/animals/aquatic/octopus/giant-octopus","Octopus, (Giant)")</f>
        <v>Octopus, (Giant)</v>
      </c>
      <c r="CP698">
        <v>286</v>
      </c>
      <c r="CQ698">
        <v>0</v>
      </c>
      <c r="CR698">
        <v>0</v>
      </c>
      <c r="CS698">
        <v>0</v>
      </c>
      <c r="CT698">
        <v>0</v>
      </c>
    </row>
    <row r="699" spans="1:98" ht="15" customHeight="1" x14ac:dyDescent="0.2">
      <c r="A699" t="s">
        <v>17690</v>
      </c>
      <c r="B699" s="1" t="s">
        <v>306</v>
      </c>
      <c r="C699">
        <v>1600</v>
      </c>
      <c r="G699" t="s">
        <v>3133</v>
      </c>
      <c r="H699" t="s">
        <v>136</v>
      </c>
      <c r="I699" t="s">
        <v>261</v>
      </c>
      <c r="K699">
        <v>5</v>
      </c>
      <c r="L699" t="s">
        <v>10187</v>
      </c>
      <c r="N699" t="s">
        <v>6267</v>
      </c>
      <c r="O699" t="s">
        <v>6268</v>
      </c>
      <c r="P699">
        <v>57</v>
      </c>
      <c r="Q699" t="s">
        <v>1409</v>
      </c>
      <c r="S699" t="s">
        <v>11413</v>
      </c>
      <c r="T699">
        <v>9</v>
      </c>
      <c r="U699">
        <v>7</v>
      </c>
      <c r="V699">
        <v>5</v>
      </c>
      <c r="AD699" t="s">
        <v>2856</v>
      </c>
      <c r="AF699" t="s">
        <v>17691</v>
      </c>
      <c r="AH699" t="s">
        <v>147</v>
      </c>
      <c r="AI699" t="s">
        <v>202</v>
      </c>
      <c r="AO699" t="s">
        <v>17692</v>
      </c>
      <c r="AQ699">
        <v>6</v>
      </c>
      <c r="AR699" t="s">
        <v>17693</v>
      </c>
      <c r="AS699" t="s">
        <v>17694</v>
      </c>
      <c r="AT699" t="s">
        <v>17695</v>
      </c>
      <c r="AU699" t="s">
        <v>17696</v>
      </c>
      <c r="AV699" t="s">
        <v>17697</v>
      </c>
      <c r="AW699" t="s">
        <v>17698</v>
      </c>
      <c r="AX699" t="s">
        <v>17699</v>
      </c>
      <c r="AY699" t="s">
        <v>445</v>
      </c>
      <c r="AZ699" t="s">
        <v>17700</v>
      </c>
      <c r="BA699" t="s">
        <v>255</v>
      </c>
      <c r="BB699" t="s">
        <v>17701</v>
      </c>
      <c r="BC699" t="s">
        <v>2881</v>
      </c>
      <c r="BD699" t="s">
        <v>14619</v>
      </c>
      <c r="BE699">
        <v>0</v>
      </c>
      <c r="BF699" t="s">
        <v>17702</v>
      </c>
      <c r="BG699" t="s">
        <v>17703</v>
      </c>
      <c r="BH699" t="s">
        <v>17704</v>
      </c>
      <c r="BS699">
        <v>0</v>
      </c>
      <c r="BT699">
        <v>0</v>
      </c>
      <c r="BU699">
        <v>1</v>
      </c>
      <c r="BV699">
        <v>0</v>
      </c>
      <c r="BW699">
        <v>0</v>
      </c>
      <c r="BX699">
        <v>0</v>
      </c>
      <c r="BY699">
        <v>1</v>
      </c>
      <c r="CD699" t="s">
        <v>132</v>
      </c>
      <c r="CE699">
        <v>0</v>
      </c>
      <c r="CF699" t="s">
        <v>132</v>
      </c>
      <c r="CJ699" t="s">
        <v>132</v>
      </c>
      <c r="CK699" t="s">
        <v>132</v>
      </c>
      <c r="CP699">
        <v>2158</v>
      </c>
      <c r="CQ699">
        <v>0</v>
      </c>
      <c r="CR699">
        <v>0</v>
      </c>
      <c r="CS699">
        <v>0</v>
      </c>
      <c r="CT699">
        <v>0</v>
      </c>
    </row>
    <row r="700" spans="1:98" ht="15" customHeight="1" x14ac:dyDescent="0.2">
      <c r="A700" t="s">
        <v>26997</v>
      </c>
      <c r="B700" s="1" t="s">
        <v>365</v>
      </c>
      <c r="C700">
        <v>1200</v>
      </c>
      <c r="G700" t="s">
        <v>1053</v>
      </c>
      <c r="H700" t="s">
        <v>193</v>
      </c>
      <c r="I700" t="s">
        <v>1555</v>
      </c>
      <c r="K700">
        <v>4</v>
      </c>
      <c r="L700" t="s">
        <v>4891</v>
      </c>
      <c r="N700" t="s">
        <v>2589</v>
      </c>
      <c r="O700" t="s">
        <v>26998</v>
      </c>
      <c r="P700">
        <v>37</v>
      </c>
      <c r="Q700" t="s">
        <v>4842</v>
      </c>
      <c r="S700" t="s">
        <v>26999</v>
      </c>
      <c r="T700">
        <v>3</v>
      </c>
      <c r="U700">
        <v>1</v>
      </c>
      <c r="V700">
        <v>4</v>
      </c>
      <c r="X700" t="s">
        <v>3891</v>
      </c>
      <c r="Z700" t="s">
        <v>3160</v>
      </c>
      <c r="AD700" t="s">
        <v>496</v>
      </c>
      <c r="AF700" t="s">
        <v>27000</v>
      </c>
      <c r="AH700" t="s">
        <v>202</v>
      </c>
      <c r="AI700" t="s">
        <v>202</v>
      </c>
      <c r="AO700" t="s">
        <v>27001</v>
      </c>
      <c r="AQ700">
        <v>3</v>
      </c>
      <c r="AR700">
        <v>9</v>
      </c>
      <c r="AS700">
        <v>19</v>
      </c>
      <c r="AT700" t="s">
        <v>27002</v>
      </c>
      <c r="AU700" t="s">
        <v>27003</v>
      </c>
      <c r="AW700" t="s">
        <v>8198</v>
      </c>
      <c r="AX700" t="s">
        <v>26993</v>
      </c>
      <c r="AY700" t="s">
        <v>298</v>
      </c>
      <c r="AZ700" t="s">
        <v>208</v>
      </c>
      <c r="BA700" t="s">
        <v>255</v>
      </c>
      <c r="BB700" t="s">
        <v>26994</v>
      </c>
      <c r="BC700" t="s">
        <v>13770</v>
      </c>
      <c r="BD700" t="s">
        <v>24172</v>
      </c>
      <c r="BE700">
        <v>0</v>
      </c>
      <c r="BG700" t="s">
        <v>27004</v>
      </c>
      <c r="BH700" t="s">
        <v>27005</v>
      </c>
      <c r="BI700" t="s">
        <v>132</v>
      </c>
      <c r="BK700" t="s">
        <v>132</v>
      </c>
      <c r="BS700">
        <v>0</v>
      </c>
      <c r="BT700">
        <v>0</v>
      </c>
      <c r="BU700">
        <v>0</v>
      </c>
      <c r="BV700">
        <v>0</v>
      </c>
      <c r="BW700">
        <v>0</v>
      </c>
      <c r="BX700">
        <v>0</v>
      </c>
      <c r="BY700">
        <v>1</v>
      </c>
      <c r="CD700" t="s">
        <v>131</v>
      </c>
      <c r="CE700">
        <v>0</v>
      </c>
      <c r="CJ700" t="s">
        <v>132</v>
      </c>
      <c r="CK700" t="s">
        <v>132</v>
      </c>
      <c r="CP700">
        <v>5322</v>
      </c>
      <c r="CQ700">
        <v>0</v>
      </c>
      <c r="CR700">
        <v>0</v>
      </c>
      <c r="CS700">
        <v>0</v>
      </c>
      <c r="CT700">
        <v>0</v>
      </c>
    </row>
    <row r="701" spans="1:98" ht="15" customHeight="1" x14ac:dyDescent="0.2">
      <c r="A701" t="s">
        <v>17850</v>
      </c>
      <c r="B701" s="1" t="s">
        <v>283</v>
      </c>
      <c r="C701">
        <v>600</v>
      </c>
      <c r="G701" t="s">
        <v>240</v>
      </c>
      <c r="H701" t="s">
        <v>102</v>
      </c>
      <c r="I701" t="s">
        <v>332</v>
      </c>
      <c r="K701">
        <v>1</v>
      </c>
      <c r="L701" t="s">
        <v>2897</v>
      </c>
      <c r="N701" t="s">
        <v>4146</v>
      </c>
      <c r="O701" t="s">
        <v>4147</v>
      </c>
      <c r="P701">
        <v>22</v>
      </c>
      <c r="Q701" t="s">
        <v>705</v>
      </c>
      <c r="S701" t="s">
        <v>3716</v>
      </c>
      <c r="T701">
        <v>6</v>
      </c>
      <c r="U701">
        <v>6</v>
      </c>
      <c r="V701">
        <v>2</v>
      </c>
      <c r="X701" t="s">
        <v>17840</v>
      </c>
      <c r="AD701" t="s">
        <v>376</v>
      </c>
      <c r="AF701" t="s">
        <v>17851</v>
      </c>
      <c r="AH701" t="s">
        <v>114</v>
      </c>
      <c r="AI701" t="s">
        <v>114</v>
      </c>
      <c r="AO701" t="s">
        <v>17852</v>
      </c>
      <c r="AQ701">
        <v>2</v>
      </c>
      <c r="AR701">
        <v>5</v>
      </c>
      <c r="AS701" t="s">
        <v>3592</v>
      </c>
      <c r="AT701" t="s">
        <v>17853</v>
      </c>
      <c r="AU701" t="s">
        <v>17854</v>
      </c>
      <c r="AY701" t="s">
        <v>8033</v>
      </c>
      <c r="AZ701" t="s">
        <v>17845</v>
      </c>
      <c r="BA701" t="s">
        <v>255</v>
      </c>
      <c r="BB701" t="s">
        <v>17855</v>
      </c>
      <c r="BC701" t="s">
        <v>17837</v>
      </c>
      <c r="BD701" t="s">
        <v>14619</v>
      </c>
      <c r="BE701">
        <v>0</v>
      </c>
      <c r="BF701" t="s">
        <v>17856</v>
      </c>
      <c r="BG701" t="s">
        <v>17857</v>
      </c>
      <c r="BH701" t="s">
        <v>17858</v>
      </c>
      <c r="BS701">
        <v>0</v>
      </c>
      <c r="BT701">
        <v>0</v>
      </c>
      <c r="BU701">
        <v>0</v>
      </c>
      <c r="BV701">
        <v>0</v>
      </c>
      <c r="BW701">
        <v>0</v>
      </c>
      <c r="BX701">
        <v>0</v>
      </c>
      <c r="BY701">
        <v>1</v>
      </c>
      <c r="CD701" t="s">
        <v>132</v>
      </c>
      <c r="CE701">
        <v>0</v>
      </c>
      <c r="CF701" t="s">
        <v>132</v>
      </c>
      <c r="CJ701" t="s">
        <v>132</v>
      </c>
      <c r="CK701" t="s">
        <v>132</v>
      </c>
      <c r="CP701">
        <v>2169</v>
      </c>
      <c r="CQ701">
        <v>0</v>
      </c>
      <c r="CR701">
        <v>0</v>
      </c>
      <c r="CS701">
        <v>0</v>
      </c>
      <c r="CT701">
        <v>0</v>
      </c>
    </row>
    <row r="702" spans="1:98" ht="15" customHeight="1" x14ac:dyDescent="0.2">
      <c r="A702" t="s">
        <v>7930</v>
      </c>
      <c r="B702" s="1" t="s">
        <v>306</v>
      </c>
      <c r="C702">
        <v>1600</v>
      </c>
      <c r="G702" t="s">
        <v>240</v>
      </c>
      <c r="H702" t="s">
        <v>193</v>
      </c>
      <c r="I702" t="s">
        <v>284</v>
      </c>
      <c r="K702">
        <v>0</v>
      </c>
      <c r="L702" t="s">
        <v>885</v>
      </c>
      <c r="N702" t="s">
        <v>509</v>
      </c>
      <c r="O702" t="s">
        <v>619</v>
      </c>
      <c r="P702">
        <v>59</v>
      </c>
      <c r="Q702" t="s">
        <v>3996</v>
      </c>
      <c r="S702" t="s">
        <v>7931</v>
      </c>
      <c r="T702">
        <v>9</v>
      </c>
      <c r="U702">
        <v>2</v>
      </c>
      <c r="V702">
        <v>3</v>
      </c>
      <c r="Z702" t="s">
        <v>6865</v>
      </c>
      <c r="AC702" t="s">
        <v>7918</v>
      </c>
      <c r="AD702" t="s">
        <v>966</v>
      </c>
      <c r="AF702" t="s">
        <v>7932</v>
      </c>
      <c r="AH702" t="s">
        <v>202</v>
      </c>
      <c r="AI702" t="s">
        <v>114</v>
      </c>
      <c r="AO702" t="s">
        <v>7933</v>
      </c>
      <c r="AQ702">
        <v>5</v>
      </c>
      <c r="AR702">
        <v>10</v>
      </c>
      <c r="AS702" t="s">
        <v>626</v>
      </c>
      <c r="AU702" t="s">
        <v>7934</v>
      </c>
      <c r="AY702" t="s">
        <v>7923</v>
      </c>
      <c r="AZ702" t="s">
        <v>7935</v>
      </c>
      <c r="BA702" t="s">
        <v>7936</v>
      </c>
      <c r="BB702" t="s">
        <v>7937</v>
      </c>
      <c r="BC702" t="s">
        <v>7926</v>
      </c>
      <c r="BD702" t="s">
        <v>7316</v>
      </c>
      <c r="BE702">
        <v>0</v>
      </c>
      <c r="BF702" t="s">
        <v>7938</v>
      </c>
      <c r="BG702" t="s">
        <v>7939</v>
      </c>
      <c r="BH702" t="s">
        <v>7940</v>
      </c>
      <c r="BS702">
        <v>0</v>
      </c>
      <c r="BT702">
        <v>0</v>
      </c>
      <c r="BU702">
        <v>1</v>
      </c>
      <c r="BV702">
        <v>0</v>
      </c>
      <c r="BW702">
        <v>0</v>
      </c>
      <c r="BX702">
        <v>0</v>
      </c>
      <c r="BY702">
        <v>1</v>
      </c>
      <c r="CD702" t="s">
        <v>131</v>
      </c>
      <c r="CE702">
        <v>0</v>
      </c>
      <c r="CJ702" t="s">
        <v>132</v>
      </c>
      <c r="CO702" t="str">
        <f>HYPERLINK("http://www.d20pfsrd.com/bestiary/monster-listings/vermin/bee-giant-queen","Bee, Queen (Giant)")</f>
        <v>Bee, Queen (Giant)</v>
      </c>
      <c r="CP702">
        <v>1117</v>
      </c>
      <c r="CQ702">
        <v>0</v>
      </c>
      <c r="CR702">
        <v>0</v>
      </c>
      <c r="CS702">
        <v>0</v>
      </c>
      <c r="CT702">
        <v>0</v>
      </c>
    </row>
    <row r="703" spans="1:98" ht="15" customHeight="1" x14ac:dyDescent="0.2">
      <c r="A703" t="s">
        <v>17741</v>
      </c>
      <c r="B703" s="1" t="s">
        <v>239</v>
      </c>
      <c r="C703">
        <v>800</v>
      </c>
      <c r="G703" t="s">
        <v>240</v>
      </c>
      <c r="H703" t="s">
        <v>393</v>
      </c>
      <c r="I703" t="s">
        <v>284</v>
      </c>
      <c r="K703">
        <v>1</v>
      </c>
      <c r="L703" t="s">
        <v>17731</v>
      </c>
      <c r="N703" t="s">
        <v>3779</v>
      </c>
      <c r="O703" t="s">
        <v>5344</v>
      </c>
      <c r="P703">
        <v>34</v>
      </c>
      <c r="Q703" t="s">
        <v>1612</v>
      </c>
      <c r="S703" t="s">
        <v>14016</v>
      </c>
      <c r="T703">
        <v>8</v>
      </c>
      <c r="U703">
        <v>2</v>
      </c>
      <c r="V703">
        <v>1</v>
      </c>
      <c r="Z703" t="s">
        <v>289</v>
      </c>
      <c r="AD703" t="s">
        <v>496</v>
      </c>
      <c r="AF703" t="s">
        <v>17742</v>
      </c>
      <c r="AH703" t="s">
        <v>114</v>
      </c>
      <c r="AI703" t="s">
        <v>114</v>
      </c>
      <c r="AJ703" t="s">
        <v>17743</v>
      </c>
      <c r="AO703" t="s">
        <v>17744</v>
      </c>
      <c r="AQ703">
        <v>3</v>
      </c>
      <c r="AR703" t="s">
        <v>988</v>
      </c>
      <c r="AS703">
        <v>15</v>
      </c>
      <c r="AY703" t="s">
        <v>298</v>
      </c>
      <c r="AZ703" t="s">
        <v>2870</v>
      </c>
      <c r="BA703" t="s">
        <v>255</v>
      </c>
      <c r="BB703" t="s">
        <v>17745</v>
      </c>
      <c r="BC703" t="s">
        <v>17737</v>
      </c>
      <c r="BD703" t="s">
        <v>14619</v>
      </c>
      <c r="BE703">
        <v>0</v>
      </c>
      <c r="BF703" t="s">
        <v>17746</v>
      </c>
      <c r="BG703" t="s">
        <v>17739</v>
      </c>
      <c r="BH703" t="s">
        <v>17747</v>
      </c>
      <c r="BL703" t="s">
        <v>132</v>
      </c>
      <c r="BM703" t="s">
        <v>132</v>
      </c>
      <c r="BN703" t="s">
        <v>132</v>
      </c>
      <c r="BS703">
        <v>0</v>
      </c>
      <c r="BT703">
        <v>0</v>
      </c>
      <c r="BU703">
        <v>0</v>
      </c>
      <c r="BV703">
        <v>0</v>
      </c>
      <c r="BW703">
        <v>0</v>
      </c>
      <c r="BX703">
        <v>0</v>
      </c>
      <c r="BY703">
        <v>1</v>
      </c>
      <c r="CB703" t="s">
        <v>132</v>
      </c>
      <c r="CD703" t="s">
        <v>131</v>
      </c>
      <c r="CE703">
        <v>0</v>
      </c>
      <c r="CJ703" t="s">
        <v>132</v>
      </c>
      <c r="CP703">
        <v>2162</v>
      </c>
      <c r="CQ703">
        <v>0</v>
      </c>
      <c r="CR703">
        <v>0</v>
      </c>
      <c r="CS703">
        <v>0</v>
      </c>
      <c r="CT703">
        <v>0</v>
      </c>
    </row>
    <row r="704" spans="1:98" ht="15" customHeight="1" x14ac:dyDescent="0.2">
      <c r="A704" t="s">
        <v>4840</v>
      </c>
      <c r="B704" s="1" t="s">
        <v>239</v>
      </c>
      <c r="C704">
        <v>800</v>
      </c>
      <c r="G704" t="s">
        <v>240</v>
      </c>
      <c r="H704" t="s">
        <v>193</v>
      </c>
      <c r="I704" t="s">
        <v>284</v>
      </c>
      <c r="K704">
        <v>0</v>
      </c>
      <c r="L704" t="s">
        <v>2572</v>
      </c>
      <c r="N704" t="s">
        <v>263</v>
      </c>
      <c r="O704" t="s">
        <v>4841</v>
      </c>
      <c r="P704">
        <v>37</v>
      </c>
      <c r="Q704" t="s">
        <v>4842</v>
      </c>
      <c r="S704" t="s">
        <v>4843</v>
      </c>
      <c r="T704">
        <v>7</v>
      </c>
      <c r="U704">
        <v>1</v>
      </c>
      <c r="V704">
        <v>1</v>
      </c>
      <c r="Z704" t="s">
        <v>289</v>
      </c>
      <c r="AD704" t="s">
        <v>766</v>
      </c>
      <c r="AF704" t="s">
        <v>4844</v>
      </c>
      <c r="AH704" t="s">
        <v>202</v>
      </c>
      <c r="AI704" t="s">
        <v>202</v>
      </c>
      <c r="AJ704" t="s">
        <v>4845</v>
      </c>
      <c r="AO704" t="s">
        <v>4846</v>
      </c>
      <c r="AQ704">
        <v>3</v>
      </c>
      <c r="AR704" t="s">
        <v>4847</v>
      </c>
      <c r="AS704" t="s">
        <v>4848</v>
      </c>
      <c r="AU704" t="s">
        <v>4849</v>
      </c>
      <c r="AV704" t="s">
        <v>1087</v>
      </c>
      <c r="AY704" t="s">
        <v>4850</v>
      </c>
      <c r="AZ704" t="s">
        <v>670</v>
      </c>
      <c r="BA704" t="s">
        <v>255</v>
      </c>
      <c r="BB704" t="s">
        <v>4851</v>
      </c>
      <c r="BC704" t="s">
        <v>4852</v>
      </c>
      <c r="BD704" t="s">
        <v>128</v>
      </c>
      <c r="BE704">
        <v>0</v>
      </c>
      <c r="BF704" t="s">
        <v>4853</v>
      </c>
      <c r="BG704" t="s">
        <v>4854</v>
      </c>
      <c r="BH704" t="s">
        <v>4855</v>
      </c>
      <c r="BS704">
        <v>0</v>
      </c>
      <c r="BT704">
        <v>0</v>
      </c>
      <c r="BU704">
        <v>0</v>
      </c>
      <c r="BV704">
        <v>0</v>
      </c>
      <c r="BW704">
        <v>0</v>
      </c>
      <c r="BX704">
        <v>0</v>
      </c>
      <c r="BY704">
        <v>1</v>
      </c>
      <c r="CD704" t="s">
        <v>131</v>
      </c>
      <c r="CE704">
        <v>0</v>
      </c>
      <c r="CJ704" t="s">
        <v>132</v>
      </c>
      <c r="CO704" t="str">
        <f>HYPERLINK("http://www.d20pfsrd.com/bestiary/monster-listings/vermin/scorpion/giant-scorpion","Scorpion, (Giant)")</f>
        <v>Scorpion, (Giant)</v>
      </c>
      <c r="CP704">
        <v>311</v>
      </c>
      <c r="CQ704">
        <v>0</v>
      </c>
      <c r="CR704">
        <v>0</v>
      </c>
      <c r="CS704">
        <v>0</v>
      </c>
      <c r="CT704">
        <v>0</v>
      </c>
    </row>
    <row r="705" spans="1:98" ht="15" customHeight="1" x14ac:dyDescent="0.2">
      <c r="A705" t="s">
        <v>18065</v>
      </c>
      <c r="B705" s="1" t="s">
        <v>283</v>
      </c>
      <c r="C705">
        <v>600</v>
      </c>
      <c r="G705" t="s">
        <v>240</v>
      </c>
      <c r="H705" t="s">
        <v>193</v>
      </c>
      <c r="I705" t="s">
        <v>284</v>
      </c>
      <c r="J705" t="s">
        <v>138</v>
      </c>
      <c r="K705">
        <v>2</v>
      </c>
      <c r="L705" t="s">
        <v>3872</v>
      </c>
      <c r="N705" t="s">
        <v>334</v>
      </c>
      <c r="O705" t="s">
        <v>335</v>
      </c>
      <c r="P705">
        <v>34</v>
      </c>
      <c r="Q705" t="s">
        <v>1612</v>
      </c>
      <c r="S705" t="s">
        <v>18066</v>
      </c>
      <c r="T705">
        <v>8</v>
      </c>
      <c r="U705">
        <v>3</v>
      </c>
      <c r="V705">
        <v>1</v>
      </c>
      <c r="X705" t="s">
        <v>3300</v>
      </c>
      <c r="Z705" t="s">
        <v>18067</v>
      </c>
      <c r="AD705" t="s">
        <v>114</v>
      </c>
      <c r="AF705" t="s">
        <v>18068</v>
      </c>
      <c r="AH705" t="s">
        <v>202</v>
      </c>
      <c r="AI705" t="s">
        <v>202</v>
      </c>
      <c r="AJ705" t="s">
        <v>18069</v>
      </c>
      <c r="AO705" t="s">
        <v>18070</v>
      </c>
      <c r="AQ705">
        <v>3</v>
      </c>
      <c r="AR705">
        <v>5</v>
      </c>
      <c r="AS705" t="s">
        <v>5569</v>
      </c>
      <c r="AU705" t="s">
        <v>3363</v>
      </c>
      <c r="AV705" t="s">
        <v>590</v>
      </c>
      <c r="AX705" t="s">
        <v>18071</v>
      </c>
      <c r="AY705" t="s">
        <v>16486</v>
      </c>
      <c r="AZ705" t="s">
        <v>18072</v>
      </c>
      <c r="BA705" t="s">
        <v>277</v>
      </c>
      <c r="BB705" t="s">
        <v>18073</v>
      </c>
      <c r="BC705" t="s">
        <v>18074</v>
      </c>
      <c r="BD705" t="s">
        <v>14619</v>
      </c>
      <c r="BE705">
        <v>0</v>
      </c>
      <c r="BF705" t="s">
        <v>18075</v>
      </c>
      <c r="BG705" t="s">
        <v>18076</v>
      </c>
      <c r="BH705" t="s">
        <v>18077</v>
      </c>
      <c r="BL705" t="s">
        <v>132</v>
      </c>
      <c r="BM705" t="s">
        <v>132</v>
      </c>
      <c r="BN705" t="s">
        <v>132</v>
      </c>
      <c r="BS705">
        <v>0</v>
      </c>
      <c r="BT705">
        <v>0</v>
      </c>
      <c r="BU705">
        <v>0</v>
      </c>
      <c r="BV705">
        <v>0</v>
      </c>
      <c r="BW705">
        <v>0</v>
      </c>
      <c r="BX705">
        <v>0</v>
      </c>
      <c r="BY705">
        <v>1</v>
      </c>
      <c r="CB705" t="s">
        <v>132</v>
      </c>
      <c r="CD705" t="s">
        <v>131</v>
      </c>
      <c r="CE705">
        <v>0</v>
      </c>
      <c r="CJ705" t="s">
        <v>132</v>
      </c>
      <c r="CP705">
        <v>2183</v>
      </c>
      <c r="CQ705">
        <v>0</v>
      </c>
      <c r="CR705">
        <v>0</v>
      </c>
      <c r="CS705">
        <v>0</v>
      </c>
      <c r="CT705">
        <v>0</v>
      </c>
    </row>
    <row r="706" spans="1:98" ht="15" customHeight="1" x14ac:dyDescent="0.2">
      <c r="A706" t="s">
        <v>19511</v>
      </c>
      <c r="B706" s="1" t="s">
        <v>134</v>
      </c>
      <c r="C706">
        <v>3200</v>
      </c>
      <c r="G706" t="s">
        <v>240</v>
      </c>
      <c r="H706" t="s">
        <v>136</v>
      </c>
      <c r="I706" t="s">
        <v>332</v>
      </c>
      <c r="K706">
        <v>6</v>
      </c>
      <c r="L706" t="s">
        <v>2804</v>
      </c>
      <c r="N706" t="s">
        <v>15411</v>
      </c>
      <c r="O706" t="s">
        <v>15412</v>
      </c>
      <c r="P706">
        <v>85</v>
      </c>
      <c r="Q706" t="s">
        <v>10324</v>
      </c>
      <c r="S706" t="s">
        <v>5712</v>
      </c>
      <c r="T706">
        <v>11</v>
      </c>
      <c r="U706">
        <v>10</v>
      </c>
      <c r="V706">
        <v>5</v>
      </c>
      <c r="AD706" t="s">
        <v>19512</v>
      </c>
      <c r="AF706" t="s">
        <v>19513</v>
      </c>
      <c r="AH706" t="s">
        <v>147</v>
      </c>
      <c r="AI706" t="s">
        <v>147</v>
      </c>
      <c r="AJ706" t="s">
        <v>837</v>
      </c>
      <c r="AO706" t="s">
        <v>19514</v>
      </c>
      <c r="AQ706">
        <v>6</v>
      </c>
      <c r="AR706">
        <v>17</v>
      </c>
      <c r="AS706">
        <v>29</v>
      </c>
      <c r="AT706" t="s">
        <v>19515</v>
      </c>
      <c r="AU706" t="s">
        <v>19516</v>
      </c>
      <c r="AV706" t="s">
        <v>1131</v>
      </c>
      <c r="AX706" t="s">
        <v>1026</v>
      </c>
      <c r="AY706" t="s">
        <v>2486</v>
      </c>
      <c r="AZ706" t="s">
        <v>208</v>
      </c>
      <c r="BA706" t="s">
        <v>255</v>
      </c>
      <c r="BB706" t="s">
        <v>19517</v>
      </c>
      <c r="BC706" t="s">
        <v>19502</v>
      </c>
      <c r="BD706" t="s">
        <v>19270</v>
      </c>
      <c r="BE706">
        <v>0</v>
      </c>
      <c r="BF706" t="s">
        <v>19518</v>
      </c>
      <c r="BG706" t="s">
        <v>19519</v>
      </c>
      <c r="BH706" t="s">
        <v>19520</v>
      </c>
      <c r="BS706">
        <v>0</v>
      </c>
      <c r="BT706">
        <v>0</v>
      </c>
      <c r="BU706">
        <v>0</v>
      </c>
      <c r="BV706">
        <v>1</v>
      </c>
      <c r="BW706">
        <v>0</v>
      </c>
      <c r="BX706">
        <v>1</v>
      </c>
      <c r="BY706">
        <v>1</v>
      </c>
      <c r="CD706" t="s">
        <v>131</v>
      </c>
      <c r="CE706">
        <v>0</v>
      </c>
      <c r="CJ706" t="s">
        <v>132</v>
      </c>
      <c r="CP706">
        <v>2748</v>
      </c>
      <c r="CQ706">
        <v>0</v>
      </c>
      <c r="CR706">
        <v>0</v>
      </c>
      <c r="CS706">
        <v>0</v>
      </c>
      <c r="CT706">
        <v>0</v>
      </c>
    </row>
    <row r="707" spans="1:98" ht="15" customHeight="1" x14ac:dyDescent="0.2">
      <c r="A707" t="s">
        <v>20825</v>
      </c>
      <c r="B707" s="1" t="s">
        <v>239</v>
      </c>
      <c r="C707">
        <v>800</v>
      </c>
      <c r="G707" t="s">
        <v>240</v>
      </c>
      <c r="H707" t="s">
        <v>193</v>
      </c>
      <c r="I707" t="s">
        <v>332</v>
      </c>
      <c r="J707" t="s">
        <v>138</v>
      </c>
      <c r="K707">
        <v>2</v>
      </c>
      <c r="L707" t="s">
        <v>1055</v>
      </c>
      <c r="N707" t="s">
        <v>349</v>
      </c>
      <c r="O707" t="s">
        <v>27282</v>
      </c>
      <c r="P707">
        <v>30</v>
      </c>
      <c r="Q707" t="s">
        <v>351</v>
      </c>
      <c r="S707" t="s">
        <v>3873</v>
      </c>
      <c r="T707">
        <v>7</v>
      </c>
      <c r="U707">
        <v>6</v>
      </c>
      <c r="V707">
        <v>2</v>
      </c>
      <c r="X707" t="s">
        <v>27283</v>
      </c>
      <c r="AD707" t="s">
        <v>2480</v>
      </c>
      <c r="AF707" t="s">
        <v>27284</v>
      </c>
      <c r="AH707" t="s">
        <v>202</v>
      </c>
      <c r="AI707" t="s">
        <v>114</v>
      </c>
      <c r="AO707" t="s">
        <v>27285</v>
      </c>
      <c r="AQ707">
        <v>3</v>
      </c>
      <c r="AR707">
        <v>9</v>
      </c>
      <c r="AS707">
        <v>21</v>
      </c>
      <c r="AT707" t="s">
        <v>3619</v>
      </c>
      <c r="AU707" t="s">
        <v>20014</v>
      </c>
      <c r="AY707" t="s">
        <v>8150</v>
      </c>
      <c r="AZ707" t="s">
        <v>27286</v>
      </c>
      <c r="BA707" t="s">
        <v>255</v>
      </c>
      <c r="BB707" t="s">
        <v>27287</v>
      </c>
      <c r="BC707" t="s">
        <v>20826</v>
      </c>
      <c r="BD707" t="s">
        <v>24172</v>
      </c>
      <c r="BE707">
        <v>0</v>
      </c>
      <c r="BF707" t="s">
        <v>27288</v>
      </c>
      <c r="BG707" t="s">
        <v>27289</v>
      </c>
      <c r="BH707" t="s">
        <v>27290</v>
      </c>
      <c r="BI707" t="s">
        <v>132</v>
      </c>
      <c r="BK707" t="s">
        <v>132</v>
      </c>
      <c r="BS707">
        <v>0</v>
      </c>
      <c r="BT707">
        <v>1</v>
      </c>
      <c r="BU707">
        <v>0</v>
      </c>
      <c r="BV707">
        <v>0</v>
      </c>
      <c r="BW707">
        <v>0</v>
      </c>
      <c r="BX707">
        <v>1</v>
      </c>
      <c r="BY707">
        <v>0</v>
      </c>
      <c r="CD707" t="s">
        <v>131</v>
      </c>
      <c r="CE707">
        <v>0</v>
      </c>
      <c r="CJ707" t="s">
        <v>132</v>
      </c>
      <c r="CK707" t="s">
        <v>132</v>
      </c>
      <c r="CP707">
        <v>5343</v>
      </c>
      <c r="CQ707">
        <v>0</v>
      </c>
      <c r="CR707">
        <v>0</v>
      </c>
      <c r="CS707">
        <v>0</v>
      </c>
      <c r="CT707">
        <v>0</v>
      </c>
    </row>
    <row r="708" spans="1:98" ht="15" customHeight="1" x14ac:dyDescent="0.2">
      <c r="A708" t="s">
        <v>18222</v>
      </c>
      <c r="B708" s="1" t="s">
        <v>239</v>
      </c>
      <c r="C708">
        <v>800</v>
      </c>
      <c r="G708" t="s">
        <v>240</v>
      </c>
      <c r="H708" t="s">
        <v>193</v>
      </c>
      <c r="I708" t="s">
        <v>332</v>
      </c>
      <c r="K708">
        <v>3</v>
      </c>
      <c r="L708" t="s">
        <v>2476</v>
      </c>
      <c r="N708" t="s">
        <v>2447</v>
      </c>
      <c r="O708" t="s">
        <v>2448</v>
      </c>
      <c r="P708">
        <v>32</v>
      </c>
      <c r="Q708" t="s">
        <v>1643</v>
      </c>
      <c r="S708" t="s">
        <v>765</v>
      </c>
      <c r="T708">
        <v>5</v>
      </c>
      <c r="U708">
        <v>7</v>
      </c>
      <c r="V708">
        <v>2</v>
      </c>
      <c r="AD708" t="s">
        <v>249</v>
      </c>
      <c r="AF708" t="s">
        <v>18223</v>
      </c>
      <c r="AG708" t="s">
        <v>18224</v>
      </c>
      <c r="AH708" t="s">
        <v>202</v>
      </c>
      <c r="AI708" t="s">
        <v>114</v>
      </c>
      <c r="AJ708" t="s">
        <v>18215</v>
      </c>
      <c r="AO708" t="s">
        <v>18225</v>
      </c>
      <c r="AQ708">
        <v>3</v>
      </c>
      <c r="AR708">
        <v>7</v>
      </c>
      <c r="AS708">
        <v>20</v>
      </c>
      <c r="AT708" t="s">
        <v>18226</v>
      </c>
      <c r="AU708" t="s">
        <v>18227</v>
      </c>
      <c r="AY708" t="s">
        <v>445</v>
      </c>
      <c r="AZ708" t="s">
        <v>208</v>
      </c>
      <c r="BA708" t="s">
        <v>255</v>
      </c>
      <c r="BB708" t="s">
        <v>18228</v>
      </c>
      <c r="BC708" t="s">
        <v>18212</v>
      </c>
      <c r="BD708" t="s">
        <v>14619</v>
      </c>
      <c r="BE708">
        <v>0</v>
      </c>
      <c r="BF708" t="s">
        <v>18229</v>
      </c>
      <c r="BG708" t="s">
        <v>18230</v>
      </c>
      <c r="BH708" t="s">
        <v>18231</v>
      </c>
      <c r="BS708">
        <v>0</v>
      </c>
      <c r="BT708">
        <v>0</v>
      </c>
      <c r="BU708">
        <v>0</v>
      </c>
      <c r="BV708">
        <v>0</v>
      </c>
      <c r="BW708">
        <v>0</v>
      </c>
      <c r="BX708">
        <v>0</v>
      </c>
      <c r="BY708">
        <v>1</v>
      </c>
      <c r="CD708" t="s">
        <v>132</v>
      </c>
      <c r="CE708">
        <v>0</v>
      </c>
      <c r="CF708" t="s">
        <v>132</v>
      </c>
      <c r="CJ708" t="s">
        <v>132</v>
      </c>
      <c r="CK708" t="s">
        <v>132</v>
      </c>
      <c r="CP708">
        <v>2193</v>
      </c>
      <c r="CQ708">
        <v>0</v>
      </c>
      <c r="CR708">
        <v>0</v>
      </c>
      <c r="CS708">
        <v>0</v>
      </c>
      <c r="CT708">
        <v>0</v>
      </c>
    </row>
    <row r="709" spans="1:98" ht="15" customHeight="1" x14ac:dyDescent="0.2">
      <c r="A709" t="s">
        <v>5040</v>
      </c>
      <c r="B709" s="1" t="s">
        <v>633</v>
      </c>
      <c r="C709">
        <v>4800</v>
      </c>
      <c r="G709" t="s">
        <v>240</v>
      </c>
      <c r="H709" t="s">
        <v>136</v>
      </c>
      <c r="I709" t="s">
        <v>284</v>
      </c>
      <c r="K709">
        <v>-4</v>
      </c>
      <c r="L709" t="s">
        <v>5041</v>
      </c>
      <c r="N709" t="s">
        <v>5042</v>
      </c>
      <c r="O709" t="s">
        <v>5043</v>
      </c>
      <c r="P709">
        <v>102</v>
      </c>
      <c r="Q709" t="s">
        <v>3257</v>
      </c>
      <c r="S709" t="s">
        <v>5044</v>
      </c>
      <c r="T709">
        <v>12</v>
      </c>
      <c r="U709">
        <v>0</v>
      </c>
      <c r="V709">
        <v>4</v>
      </c>
      <c r="Y709" t="s">
        <v>5045</v>
      </c>
      <c r="Z709" t="s">
        <v>5046</v>
      </c>
      <c r="AC709" t="s">
        <v>3857</v>
      </c>
      <c r="AD709" t="s">
        <v>496</v>
      </c>
      <c r="AF709" t="s">
        <v>5047</v>
      </c>
      <c r="AG709" t="s">
        <v>5048</v>
      </c>
      <c r="AH709" t="s">
        <v>147</v>
      </c>
      <c r="AI709" t="s">
        <v>147</v>
      </c>
      <c r="AO709" t="s">
        <v>5049</v>
      </c>
      <c r="AQ709">
        <v>9</v>
      </c>
      <c r="AR709">
        <v>19</v>
      </c>
      <c r="AS709" t="s">
        <v>5050</v>
      </c>
      <c r="AX709" t="s">
        <v>5051</v>
      </c>
      <c r="AY709" t="s">
        <v>5052</v>
      </c>
      <c r="AZ709" t="s">
        <v>670</v>
      </c>
      <c r="BA709" t="s">
        <v>255</v>
      </c>
      <c r="BB709" t="s">
        <v>5053</v>
      </c>
      <c r="BC709" t="s">
        <v>5054</v>
      </c>
      <c r="BD709" t="s">
        <v>128</v>
      </c>
      <c r="BE709">
        <v>0</v>
      </c>
      <c r="BF709" t="s">
        <v>5055</v>
      </c>
      <c r="BG709" t="s">
        <v>5056</v>
      </c>
      <c r="BH709" t="s">
        <v>5057</v>
      </c>
      <c r="BS709">
        <v>0</v>
      </c>
      <c r="BT709">
        <v>0</v>
      </c>
      <c r="BU709">
        <v>0</v>
      </c>
      <c r="BV709">
        <v>0</v>
      </c>
      <c r="BW709">
        <v>0</v>
      </c>
      <c r="BX709">
        <v>0</v>
      </c>
      <c r="BY709">
        <v>1</v>
      </c>
      <c r="CD709" t="s">
        <v>131</v>
      </c>
      <c r="CE709">
        <v>0</v>
      </c>
      <c r="CJ709" t="s">
        <v>132</v>
      </c>
      <c r="CO709" t="str">
        <f>HYPERLINK("http://www.d20pfsrd.com/bestiary/monster-listings/vermin/slug-giant","Slug, (Giant)")</f>
        <v>Slug, (Giant)</v>
      </c>
      <c r="CP709">
        <v>324</v>
      </c>
      <c r="CQ709">
        <v>0</v>
      </c>
      <c r="CR709">
        <v>0</v>
      </c>
      <c r="CS709">
        <v>0</v>
      </c>
      <c r="CT709">
        <v>0</v>
      </c>
    </row>
    <row r="710" spans="1:98" ht="15" customHeight="1" x14ac:dyDescent="0.2">
      <c r="A710" t="s">
        <v>11820</v>
      </c>
      <c r="B710" s="1" t="s">
        <v>1034</v>
      </c>
      <c r="C710">
        <v>6400</v>
      </c>
      <c r="G710" t="s">
        <v>240</v>
      </c>
      <c r="H710" t="s">
        <v>1035</v>
      </c>
      <c r="I710" t="s">
        <v>332</v>
      </c>
      <c r="K710">
        <v>2</v>
      </c>
      <c r="L710" t="s">
        <v>2762</v>
      </c>
      <c r="N710" t="s">
        <v>11821</v>
      </c>
      <c r="O710" t="s">
        <v>11822</v>
      </c>
      <c r="P710">
        <v>115</v>
      </c>
      <c r="Q710" t="s">
        <v>11823</v>
      </c>
      <c r="S710" t="s">
        <v>11824</v>
      </c>
      <c r="T710">
        <v>12</v>
      </c>
      <c r="U710">
        <v>5</v>
      </c>
      <c r="V710">
        <v>6</v>
      </c>
      <c r="AD710" t="s">
        <v>3697</v>
      </c>
      <c r="AF710" t="s">
        <v>11825</v>
      </c>
      <c r="AH710" t="s">
        <v>496</v>
      </c>
      <c r="AI710" t="s">
        <v>147</v>
      </c>
      <c r="AJ710" t="s">
        <v>11826</v>
      </c>
      <c r="AO710" t="s">
        <v>11827</v>
      </c>
      <c r="AQ710">
        <v>8</v>
      </c>
      <c r="AR710" t="s">
        <v>4705</v>
      </c>
      <c r="AS710" t="s">
        <v>1661</v>
      </c>
      <c r="AT710" t="s">
        <v>11828</v>
      </c>
      <c r="AU710" t="s">
        <v>11829</v>
      </c>
      <c r="AX710" t="s">
        <v>11830</v>
      </c>
      <c r="AY710" t="s">
        <v>11813</v>
      </c>
      <c r="AZ710" t="s">
        <v>11814</v>
      </c>
      <c r="BA710" t="s">
        <v>255</v>
      </c>
      <c r="BB710" t="s">
        <v>11831</v>
      </c>
      <c r="BC710" t="s">
        <v>11816</v>
      </c>
      <c r="BD710" t="s">
        <v>7316</v>
      </c>
      <c r="BE710">
        <v>0</v>
      </c>
      <c r="BF710" t="s">
        <v>11832</v>
      </c>
      <c r="BG710" t="s">
        <v>11833</v>
      </c>
      <c r="BH710" t="s">
        <v>11834</v>
      </c>
      <c r="BS710">
        <v>0</v>
      </c>
      <c r="BT710">
        <v>0</v>
      </c>
      <c r="BU710">
        <v>0</v>
      </c>
      <c r="BV710">
        <v>0</v>
      </c>
      <c r="BW710">
        <v>0</v>
      </c>
      <c r="BX710">
        <v>1</v>
      </c>
      <c r="BY710">
        <v>1</v>
      </c>
      <c r="CD710" t="s">
        <v>131</v>
      </c>
      <c r="CE710">
        <v>0</v>
      </c>
      <c r="CJ710" t="s">
        <v>132</v>
      </c>
      <c r="CO710" t="str">
        <f>HYPERLINK("http://www.d20pfsrd.com/bestiary/monster-listings/animals/reptiles/snapping-turtle/turtle-giant-snapping","Giant Snapping Turtle")</f>
        <v>Giant Snapping Turtle</v>
      </c>
      <c r="CP710">
        <v>1383</v>
      </c>
      <c r="CQ710">
        <v>0</v>
      </c>
      <c r="CR710">
        <v>0</v>
      </c>
      <c r="CS710">
        <v>0</v>
      </c>
      <c r="CT710">
        <v>0</v>
      </c>
    </row>
    <row r="711" spans="1:98" ht="15" customHeight="1" x14ac:dyDescent="0.2">
      <c r="A711" t="s">
        <v>11438</v>
      </c>
      <c r="B711" s="1" t="s">
        <v>1117</v>
      </c>
      <c r="C711">
        <v>400</v>
      </c>
      <c r="G711" t="s">
        <v>240</v>
      </c>
      <c r="H711" t="s">
        <v>393</v>
      </c>
      <c r="I711" t="s">
        <v>284</v>
      </c>
      <c r="K711">
        <v>2</v>
      </c>
      <c r="L711" t="s">
        <v>830</v>
      </c>
      <c r="N711" t="s">
        <v>2435</v>
      </c>
      <c r="O711" t="s">
        <v>2436</v>
      </c>
      <c r="P711">
        <v>13</v>
      </c>
      <c r="Q711" t="s">
        <v>1718</v>
      </c>
      <c r="S711" t="s">
        <v>11439</v>
      </c>
      <c r="T711">
        <v>5</v>
      </c>
      <c r="U711">
        <v>2</v>
      </c>
      <c r="V711">
        <v>0</v>
      </c>
      <c r="Z711" t="s">
        <v>289</v>
      </c>
      <c r="AD711" t="s">
        <v>7668</v>
      </c>
      <c r="AF711" t="s">
        <v>11440</v>
      </c>
      <c r="AH711" t="s">
        <v>114</v>
      </c>
      <c r="AI711" t="s">
        <v>114</v>
      </c>
      <c r="AJ711" t="s">
        <v>11441</v>
      </c>
      <c r="AO711" t="s">
        <v>11442</v>
      </c>
      <c r="AQ711">
        <v>1</v>
      </c>
      <c r="AR711">
        <v>1</v>
      </c>
      <c r="AS711" t="s">
        <v>11443</v>
      </c>
      <c r="AU711" t="s">
        <v>11444</v>
      </c>
      <c r="AV711" t="s">
        <v>1131</v>
      </c>
      <c r="AY711" t="s">
        <v>1866</v>
      </c>
      <c r="AZ711" t="s">
        <v>520</v>
      </c>
      <c r="BA711" t="s">
        <v>255</v>
      </c>
      <c r="BB711" t="s">
        <v>11445</v>
      </c>
      <c r="BC711" t="s">
        <v>11446</v>
      </c>
      <c r="BD711" t="s">
        <v>7316</v>
      </c>
      <c r="BE711">
        <v>0</v>
      </c>
      <c r="BG711" t="s">
        <v>11447</v>
      </c>
      <c r="BH711" t="s">
        <v>11448</v>
      </c>
      <c r="BS711">
        <v>0</v>
      </c>
      <c r="BT711">
        <v>0</v>
      </c>
      <c r="BU711">
        <v>0</v>
      </c>
      <c r="BV711">
        <v>1</v>
      </c>
      <c r="BW711">
        <v>0</v>
      </c>
      <c r="BX711">
        <v>0</v>
      </c>
      <c r="BY711">
        <v>1</v>
      </c>
      <c r="CD711" t="s">
        <v>131</v>
      </c>
      <c r="CE711">
        <v>0</v>
      </c>
      <c r="CJ711" t="s">
        <v>132</v>
      </c>
      <c r="CO711" t="str">
        <f>HYPERLINK("http://www.d20pfsrd.com/bestiary/monster-listings/vermin/solifugid/albino-cave-solifugid","Giant Solifugid")</f>
        <v>Giant Solifugid</v>
      </c>
      <c r="CP711">
        <v>1357</v>
      </c>
      <c r="CQ711">
        <v>0</v>
      </c>
      <c r="CR711">
        <v>0</v>
      </c>
      <c r="CS711">
        <v>0</v>
      </c>
      <c r="CT711">
        <v>0</v>
      </c>
    </row>
    <row r="712" spans="1:98" ht="15" customHeight="1" x14ac:dyDescent="0.2">
      <c r="A712" t="s">
        <v>5101</v>
      </c>
      <c r="B712" s="1" t="s">
        <v>1117</v>
      </c>
      <c r="C712">
        <v>400</v>
      </c>
      <c r="G712" t="s">
        <v>240</v>
      </c>
      <c r="H712" t="s">
        <v>102</v>
      </c>
      <c r="I712" t="s">
        <v>284</v>
      </c>
      <c r="K712">
        <v>3</v>
      </c>
      <c r="L712" t="s">
        <v>2572</v>
      </c>
      <c r="N712" t="s">
        <v>5102</v>
      </c>
      <c r="O712" t="s">
        <v>5103</v>
      </c>
      <c r="P712">
        <v>16</v>
      </c>
      <c r="Q712" t="s">
        <v>727</v>
      </c>
      <c r="S712" t="s">
        <v>3359</v>
      </c>
      <c r="T712">
        <v>4</v>
      </c>
      <c r="U712">
        <v>4</v>
      </c>
      <c r="V712">
        <v>1</v>
      </c>
      <c r="Z712" t="s">
        <v>289</v>
      </c>
      <c r="AD712" t="s">
        <v>316</v>
      </c>
      <c r="AF712" t="s">
        <v>5104</v>
      </c>
      <c r="AH712" t="s">
        <v>114</v>
      </c>
      <c r="AI712" t="s">
        <v>114</v>
      </c>
      <c r="AO712" t="s">
        <v>5105</v>
      </c>
      <c r="AQ712">
        <v>2</v>
      </c>
      <c r="AR712">
        <v>2</v>
      </c>
      <c r="AS712" t="s">
        <v>989</v>
      </c>
      <c r="AU712" t="s">
        <v>5106</v>
      </c>
      <c r="AV712" t="s">
        <v>5107</v>
      </c>
      <c r="AY712" t="s">
        <v>298</v>
      </c>
      <c r="AZ712" t="s">
        <v>536</v>
      </c>
      <c r="BA712" t="s">
        <v>277</v>
      </c>
      <c r="BB712" t="s">
        <v>5108</v>
      </c>
      <c r="BC712" t="s">
        <v>5109</v>
      </c>
      <c r="BD712" t="s">
        <v>128</v>
      </c>
      <c r="BE712">
        <v>0</v>
      </c>
      <c r="BF712" t="s">
        <v>5110</v>
      </c>
      <c r="BG712" t="s">
        <v>5111</v>
      </c>
      <c r="BH712" t="s">
        <v>5112</v>
      </c>
      <c r="BS712">
        <v>0</v>
      </c>
      <c r="BT712">
        <v>0</v>
      </c>
      <c r="BU712">
        <v>0</v>
      </c>
      <c r="BV712">
        <v>1</v>
      </c>
      <c r="BW712">
        <v>0</v>
      </c>
      <c r="BX712">
        <v>0</v>
      </c>
      <c r="BY712">
        <v>1</v>
      </c>
      <c r="CD712" t="s">
        <v>131</v>
      </c>
      <c r="CE712">
        <v>0</v>
      </c>
      <c r="CJ712" t="s">
        <v>132</v>
      </c>
      <c r="CO712" t="str">
        <f>HYPERLINK("http://www.d20pfsrd.com/bestiary/monster-listings/vermin/spider/giant-spider","Spider, (Giant)")</f>
        <v>Spider, (Giant)</v>
      </c>
      <c r="CP712">
        <v>329</v>
      </c>
      <c r="CQ712">
        <v>0</v>
      </c>
      <c r="CR712">
        <v>0</v>
      </c>
      <c r="CS712">
        <v>0</v>
      </c>
      <c r="CT712">
        <v>0</v>
      </c>
    </row>
    <row r="713" spans="1:98" ht="15" customHeight="1" x14ac:dyDescent="0.2">
      <c r="A713" t="s">
        <v>5128</v>
      </c>
      <c r="B713" s="1" t="s">
        <v>1034</v>
      </c>
      <c r="C713">
        <v>6400</v>
      </c>
      <c r="G713" t="s">
        <v>240</v>
      </c>
      <c r="H713" t="s">
        <v>136</v>
      </c>
      <c r="I713" t="s">
        <v>332</v>
      </c>
      <c r="J713" t="s">
        <v>138</v>
      </c>
      <c r="K713">
        <v>7</v>
      </c>
      <c r="L713" t="s">
        <v>5129</v>
      </c>
      <c r="N713" t="s">
        <v>1625</v>
      </c>
      <c r="O713" t="s">
        <v>5130</v>
      </c>
      <c r="P713">
        <v>102</v>
      </c>
      <c r="Q713" t="s">
        <v>3257</v>
      </c>
      <c r="S713" t="s">
        <v>5131</v>
      </c>
      <c r="T713">
        <v>14</v>
      </c>
      <c r="U713">
        <v>13</v>
      </c>
      <c r="V713">
        <v>5</v>
      </c>
      <c r="X713" t="s">
        <v>5132</v>
      </c>
      <c r="AD713" t="s">
        <v>5133</v>
      </c>
      <c r="AF713" t="s">
        <v>5134</v>
      </c>
      <c r="AH713" t="s">
        <v>147</v>
      </c>
      <c r="AI713" t="s">
        <v>5135</v>
      </c>
      <c r="AJ713" t="s">
        <v>5136</v>
      </c>
      <c r="AO713" t="s">
        <v>5137</v>
      </c>
      <c r="AQ713">
        <v>9</v>
      </c>
      <c r="AR713" t="s">
        <v>643</v>
      </c>
      <c r="AS713">
        <v>31</v>
      </c>
      <c r="AT713" t="s">
        <v>5138</v>
      </c>
      <c r="AU713" t="s">
        <v>5139</v>
      </c>
      <c r="AY713" t="s">
        <v>1736</v>
      </c>
      <c r="AZ713" t="s">
        <v>670</v>
      </c>
      <c r="BA713" t="s">
        <v>255</v>
      </c>
      <c r="BB713" t="s">
        <v>5140</v>
      </c>
      <c r="BC713" t="s">
        <v>5113</v>
      </c>
      <c r="BD713" t="s">
        <v>128</v>
      </c>
      <c r="BE713">
        <v>0</v>
      </c>
      <c r="BG713" t="s">
        <v>5141</v>
      </c>
      <c r="BH713" t="s">
        <v>5142</v>
      </c>
      <c r="BS713">
        <v>0</v>
      </c>
      <c r="BT713">
        <v>0</v>
      </c>
      <c r="BU713">
        <v>0</v>
      </c>
      <c r="BV713">
        <v>0</v>
      </c>
      <c r="BW713">
        <v>0</v>
      </c>
      <c r="BX713">
        <v>1</v>
      </c>
      <c r="BY713">
        <v>1</v>
      </c>
      <c r="CD713" t="s">
        <v>131</v>
      </c>
      <c r="CE713">
        <v>0</v>
      </c>
      <c r="CJ713" t="s">
        <v>132</v>
      </c>
      <c r="CO713" t="str">
        <f>HYPERLINK("http://www.d20pfsrd.com/bestiary/monster-lists-and-details/-s/squid/giant-squid","Giant Squid")</f>
        <v>Giant Squid</v>
      </c>
      <c r="CP713">
        <v>331</v>
      </c>
      <c r="CQ713">
        <v>0</v>
      </c>
      <c r="CR713">
        <v>0</v>
      </c>
      <c r="CS713">
        <v>0</v>
      </c>
      <c r="CT713">
        <v>0</v>
      </c>
    </row>
    <row r="714" spans="1:98" ht="15" customHeight="1" x14ac:dyDescent="0.2">
      <c r="A714" t="s">
        <v>617</v>
      </c>
      <c r="B714" s="1" t="s">
        <v>365</v>
      </c>
      <c r="C714">
        <v>1200</v>
      </c>
      <c r="G714" t="s">
        <v>240</v>
      </c>
      <c r="H714" t="s">
        <v>193</v>
      </c>
      <c r="I714" t="s">
        <v>284</v>
      </c>
      <c r="K714">
        <v>0</v>
      </c>
      <c r="L714" t="s">
        <v>618</v>
      </c>
      <c r="N714" t="s">
        <v>509</v>
      </c>
      <c r="O714" t="s">
        <v>619</v>
      </c>
      <c r="P714">
        <v>45</v>
      </c>
      <c r="Q714" t="s">
        <v>620</v>
      </c>
      <c r="S714" t="s">
        <v>621</v>
      </c>
      <c r="T714">
        <v>7</v>
      </c>
      <c r="U714">
        <v>2</v>
      </c>
      <c r="V714">
        <v>2</v>
      </c>
      <c r="Z714" t="s">
        <v>289</v>
      </c>
      <c r="AD714" t="s">
        <v>622</v>
      </c>
      <c r="AF714" t="s">
        <v>623</v>
      </c>
      <c r="AH714" t="s">
        <v>202</v>
      </c>
      <c r="AI714" t="s">
        <v>114</v>
      </c>
      <c r="AJ714" t="s">
        <v>624</v>
      </c>
      <c r="AO714" t="s">
        <v>625</v>
      </c>
      <c r="AQ714">
        <v>5</v>
      </c>
      <c r="AR714">
        <v>10</v>
      </c>
      <c r="AS714" t="s">
        <v>626</v>
      </c>
      <c r="AU714" t="s">
        <v>627</v>
      </c>
      <c r="AY714" t="s">
        <v>445</v>
      </c>
      <c r="AZ714" t="s">
        <v>628</v>
      </c>
      <c r="BA714" t="s">
        <v>255</v>
      </c>
      <c r="BB714" t="s">
        <v>629</v>
      </c>
      <c r="BC714" t="s">
        <v>613</v>
      </c>
      <c r="BD714" t="s">
        <v>128</v>
      </c>
      <c r="BE714">
        <v>0</v>
      </c>
      <c r="BG714" t="s">
        <v>630</v>
      </c>
      <c r="BH714" t="s">
        <v>631</v>
      </c>
      <c r="BS714">
        <v>0</v>
      </c>
      <c r="BT714">
        <v>0</v>
      </c>
      <c r="BU714">
        <v>1</v>
      </c>
      <c r="BV714">
        <v>0</v>
      </c>
      <c r="BW714">
        <v>0</v>
      </c>
      <c r="BX714">
        <v>0</v>
      </c>
      <c r="BY714">
        <v>1</v>
      </c>
      <c r="CD714" t="s">
        <v>131</v>
      </c>
      <c r="CE714">
        <v>0</v>
      </c>
      <c r="CJ714" t="s">
        <v>132</v>
      </c>
      <c r="CO714" t="str">
        <f>HYPERLINK("http://www.d20pfsrd.com/bestiary/monster-listings/vermin/beetle/stag-beetle","Giant Stag Beetle")</f>
        <v>Giant Stag Beetle</v>
      </c>
      <c r="CP714">
        <v>47</v>
      </c>
      <c r="CQ714">
        <v>0</v>
      </c>
      <c r="CR714">
        <v>0</v>
      </c>
      <c r="CS714">
        <v>0</v>
      </c>
      <c r="CT714">
        <v>0</v>
      </c>
    </row>
    <row r="715" spans="1:98" ht="15" customHeight="1" x14ac:dyDescent="0.2">
      <c r="A715" t="s">
        <v>5711</v>
      </c>
      <c r="B715" s="1" t="s">
        <v>633</v>
      </c>
      <c r="C715">
        <v>4800</v>
      </c>
      <c r="G715" t="s">
        <v>240</v>
      </c>
      <c r="H715" t="s">
        <v>193</v>
      </c>
      <c r="I715" t="s">
        <v>261</v>
      </c>
      <c r="K715">
        <v>6</v>
      </c>
      <c r="L715" t="s">
        <v>2804</v>
      </c>
      <c r="N715" t="s">
        <v>1347</v>
      </c>
      <c r="O715" t="s">
        <v>1348</v>
      </c>
      <c r="P715">
        <v>94</v>
      </c>
      <c r="Q715" t="s">
        <v>1450</v>
      </c>
      <c r="S715" t="s">
        <v>5712</v>
      </c>
      <c r="T715">
        <v>11</v>
      </c>
      <c r="U715">
        <v>10</v>
      </c>
      <c r="V715">
        <v>5</v>
      </c>
      <c r="Y715" t="s">
        <v>5713</v>
      </c>
      <c r="Z715" t="s">
        <v>3077</v>
      </c>
      <c r="AC715" t="s">
        <v>5698</v>
      </c>
      <c r="AD715" t="s">
        <v>5714</v>
      </c>
      <c r="AF715" t="s">
        <v>5715</v>
      </c>
      <c r="AG715" t="s">
        <v>5716</v>
      </c>
      <c r="AH715" t="s">
        <v>202</v>
      </c>
      <c r="AI715" t="s">
        <v>114</v>
      </c>
      <c r="AJ715" t="s">
        <v>5717</v>
      </c>
      <c r="AO715" t="s">
        <v>5718</v>
      </c>
      <c r="AQ715">
        <v>9</v>
      </c>
      <c r="AR715">
        <v>16</v>
      </c>
      <c r="AS715">
        <v>28</v>
      </c>
      <c r="AT715" t="s">
        <v>5719</v>
      </c>
      <c r="AU715" t="s">
        <v>5720</v>
      </c>
      <c r="AY715" t="s">
        <v>1970</v>
      </c>
      <c r="AZ715" t="s">
        <v>5721</v>
      </c>
      <c r="BA715" t="s">
        <v>5722</v>
      </c>
      <c r="BB715" t="s">
        <v>5723</v>
      </c>
      <c r="BC715" t="s">
        <v>5724</v>
      </c>
      <c r="BD715" t="s">
        <v>5668</v>
      </c>
      <c r="BE715">
        <v>0</v>
      </c>
      <c r="BF715" t="s">
        <v>5725</v>
      </c>
      <c r="BG715" t="s">
        <v>5709</v>
      </c>
      <c r="BH715" t="s">
        <v>5726</v>
      </c>
      <c r="BS715">
        <v>0</v>
      </c>
      <c r="BT715">
        <v>0</v>
      </c>
      <c r="BU715">
        <v>1</v>
      </c>
      <c r="BV715">
        <v>0</v>
      </c>
      <c r="BW715">
        <v>0</v>
      </c>
      <c r="BX715">
        <v>0</v>
      </c>
      <c r="BY715">
        <v>1</v>
      </c>
      <c r="CD715" t="s">
        <v>131</v>
      </c>
      <c r="CE715">
        <v>0</v>
      </c>
      <c r="CJ715" t="s">
        <v>132</v>
      </c>
      <c r="CP715">
        <v>374</v>
      </c>
      <c r="CQ715">
        <v>0</v>
      </c>
      <c r="CR715">
        <v>0</v>
      </c>
      <c r="CS715">
        <v>0</v>
      </c>
      <c r="CT715">
        <v>0</v>
      </c>
    </row>
    <row r="716" spans="1:98" ht="15" customHeight="1" x14ac:dyDescent="0.2">
      <c r="A716" t="s">
        <v>11505</v>
      </c>
      <c r="B716" s="1" t="s">
        <v>633</v>
      </c>
      <c r="C716">
        <v>4800</v>
      </c>
      <c r="G716" t="s">
        <v>240</v>
      </c>
      <c r="H716" t="s">
        <v>1035</v>
      </c>
      <c r="I716" t="s">
        <v>284</v>
      </c>
      <c r="K716">
        <v>1</v>
      </c>
      <c r="L716" t="s">
        <v>2572</v>
      </c>
      <c r="N716" t="s">
        <v>1685</v>
      </c>
      <c r="O716" t="s">
        <v>1686</v>
      </c>
      <c r="P716">
        <v>115</v>
      </c>
      <c r="Q716" t="s">
        <v>6091</v>
      </c>
      <c r="S716" t="s">
        <v>11506</v>
      </c>
      <c r="T716">
        <v>14</v>
      </c>
      <c r="U716">
        <v>4</v>
      </c>
      <c r="V716">
        <v>3</v>
      </c>
      <c r="X716" t="s">
        <v>11507</v>
      </c>
      <c r="Z716" t="s">
        <v>289</v>
      </c>
      <c r="AD716" t="s">
        <v>316</v>
      </c>
      <c r="AF716" t="s">
        <v>11508</v>
      </c>
      <c r="AG716" t="s">
        <v>11509</v>
      </c>
      <c r="AH716" t="s">
        <v>496</v>
      </c>
      <c r="AI716" t="s">
        <v>496</v>
      </c>
      <c r="AO716" t="s">
        <v>11510</v>
      </c>
      <c r="AQ716">
        <v>7</v>
      </c>
      <c r="AR716">
        <v>23</v>
      </c>
      <c r="AS716" t="s">
        <v>587</v>
      </c>
      <c r="AU716" t="s">
        <v>11511</v>
      </c>
      <c r="AV716" t="s">
        <v>11512</v>
      </c>
      <c r="AY716" t="s">
        <v>5248</v>
      </c>
      <c r="AZ716" t="s">
        <v>536</v>
      </c>
      <c r="BA716" t="s">
        <v>277</v>
      </c>
      <c r="BB716" t="s">
        <v>11513</v>
      </c>
      <c r="BC716" t="s">
        <v>5109</v>
      </c>
      <c r="BD716" t="s">
        <v>7316</v>
      </c>
      <c r="BE716">
        <v>0</v>
      </c>
      <c r="BF716" t="s">
        <v>11514</v>
      </c>
      <c r="BG716" t="s">
        <v>11515</v>
      </c>
      <c r="BH716" t="s">
        <v>11516</v>
      </c>
      <c r="BS716">
        <v>0</v>
      </c>
      <c r="BT716">
        <v>0</v>
      </c>
      <c r="BU716">
        <v>0</v>
      </c>
      <c r="BV716">
        <v>1</v>
      </c>
      <c r="BW716">
        <v>0</v>
      </c>
      <c r="BX716">
        <v>0</v>
      </c>
      <c r="BY716">
        <v>1</v>
      </c>
      <c r="CD716" t="s">
        <v>131</v>
      </c>
      <c r="CE716">
        <v>0</v>
      </c>
      <c r="CJ716" t="s">
        <v>132</v>
      </c>
      <c r="CO716" t="str">
        <f>HYPERLINK("http://www.d20pfsrd.com/bestiary/monster-listings/vermin/spider/giant-tarantula-spider","Giant Tarantula")</f>
        <v>Giant Tarantula</v>
      </c>
      <c r="CP716">
        <v>1362</v>
      </c>
      <c r="CQ716">
        <v>0</v>
      </c>
      <c r="CR716">
        <v>0</v>
      </c>
      <c r="CS716">
        <v>0</v>
      </c>
      <c r="CT716">
        <v>0</v>
      </c>
    </row>
    <row r="717" spans="1:98" ht="15" customHeight="1" x14ac:dyDescent="0.2">
      <c r="A717" t="s">
        <v>11651</v>
      </c>
      <c r="B717" s="1" t="s">
        <v>1117</v>
      </c>
      <c r="C717">
        <v>400</v>
      </c>
      <c r="G717" t="s">
        <v>240</v>
      </c>
      <c r="H717" t="s">
        <v>393</v>
      </c>
      <c r="I717" t="s">
        <v>284</v>
      </c>
      <c r="K717">
        <v>0</v>
      </c>
      <c r="L717" t="s">
        <v>11652</v>
      </c>
      <c r="N717" t="s">
        <v>11653</v>
      </c>
      <c r="O717" t="s">
        <v>11654</v>
      </c>
      <c r="P717">
        <v>13</v>
      </c>
      <c r="Q717" t="s">
        <v>1718</v>
      </c>
      <c r="S717" t="s">
        <v>11655</v>
      </c>
      <c r="T717">
        <v>5</v>
      </c>
      <c r="U717">
        <v>0</v>
      </c>
      <c r="V717">
        <v>0</v>
      </c>
      <c r="Z717" t="s">
        <v>289</v>
      </c>
      <c r="AD717" t="s">
        <v>661</v>
      </c>
      <c r="AF717" t="s">
        <v>11656</v>
      </c>
      <c r="AH717" t="s">
        <v>114</v>
      </c>
      <c r="AI717" t="s">
        <v>114</v>
      </c>
      <c r="AJ717" t="s">
        <v>11657</v>
      </c>
      <c r="AO717" t="s">
        <v>11658</v>
      </c>
      <c r="AQ717">
        <v>1</v>
      </c>
      <c r="AR717" t="s">
        <v>11111</v>
      </c>
      <c r="AS717" t="s">
        <v>11659</v>
      </c>
      <c r="AU717" t="s">
        <v>11660</v>
      </c>
      <c r="AV717" t="s">
        <v>519</v>
      </c>
      <c r="AY717" t="s">
        <v>445</v>
      </c>
      <c r="AZ717" t="s">
        <v>11661</v>
      </c>
      <c r="BA717" t="s">
        <v>255</v>
      </c>
      <c r="BB717" t="s">
        <v>11662</v>
      </c>
      <c r="BC717" t="s">
        <v>11663</v>
      </c>
      <c r="BD717" t="s">
        <v>7316</v>
      </c>
      <c r="BE717">
        <v>0</v>
      </c>
      <c r="BF717" t="s">
        <v>11664</v>
      </c>
      <c r="BG717" t="s">
        <v>11665</v>
      </c>
      <c r="BH717" t="s">
        <v>11666</v>
      </c>
      <c r="BS717">
        <v>0</v>
      </c>
      <c r="BT717">
        <v>0</v>
      </c>
      <c r="BU717">
        <v>0</v>
      </c>
      <c r="BV717">
        <v>1</v>
      </c>
      <c r="BW717">
        <v>0</v>
      </c>
      <c r="BX717">
        <v>0</v>
      </c>
      <c r="BY717">
        <v>1</v>
      </c>
      <c r="CD717" t="s">
        <v>131</v>
      </c>
      <c r="CE717">
        <v>0</v>
      </c>
      <c r="CJ717" t="s">
        <v>132</v>
      </c>
      <c r="CO717" t="str">
        <f>HYPERLINK("http://www.d20pfsrd.com/bestiary/monster-listings/vermin/tick-giant","Giant Tick")</f>
        <v>Giant Tick</v>
      </c>
      <c r="CP717">
        <v>1372</v>
      </c>
      <c r="CQ717">
        <v>0</v>
      </c>
      <c r="CR717">
        <v>0</v>
      </c>
      <c r="CS717">
        <v>0</v>
      </c>
      <c r="CT717">
        <v>0</v>
      </c>
    </row>
    <row r="718" spans="1:98" ht="15" customHeight="1" x14ac:dyDescent="0.2">
      <c r="A718" t="s">
        <v>11725</v>
      </c>
      <c r="B718" s="1" t="s">
        <v>283</v>
      </c>
      <c r="C718">
        <v>600</v>
      </c>
      <c r="G718" t="s">
        <v>240</v>
      </c>
      <c r="H718" t="s">
        <v>193</v>
      </c>
      <c r="I718" t="s">
        <v>332</v>
      </c>
      <c r="K718">
        <v>1</v>
      </c>
      <c r="L718" t="s">
        <v>333</v>
      </c>
      <c r="N718" t="s">
        <v>1017</v>
      </c>
      <c r="O718" t="s">
        <v>1018</v>
      </c>
      <c r="P718">
        <v>22</v>
      </c>
      <c r="Q718" t="s">
        <v>705</v>
      </c>
      <c r="S718" t="s">
        <v>11726</v>
      </c>
      <c r="T718">
        <v>6</v>
      </c>
      <c r="U718">
        <v>6</v>
      </c>
      <c r="V718">
        <v>0</v>
      </c>
      <c r="X718" t="s">
        <v>11727</v>
      </c>
      <c r="AD718" t="s">
        <v>4011</v>
      </c>
      <c r="AF718" t="s">
        <v>11728</v>
      </c>
      <c r="AH718" t="s">
        <v>202</v>
      </c>
      <c r="AI718" t="s">
        <v>202</v>
      </c>
      <c r="AJ718" t="s">
        <v>11729</v>
      </c>
      <c r="AO718" t="s">
        <v>11730</v>
      </c>
      <c r="AQ718">
        <v>2</v>
      </c>
      <c r="AR718" t="s">
        <v>271</v>
      </c>
      <c r="AS718" t="s">
        <v>1022</v>
      </c>
      <c r="AT718" t="s">
        <v>6423</v>
      </c>
      <c r="AU718" t="s">
        <v>11731</v>
      </c>
      <c r="AV718" t="s">
        <v>11732</v>
      </c>
      <c r="AY718" t="s">
        <v>11733</v>
      </c>
      <c r="AZ718" t="s">
        <v>11734</v>
      </c>
      <c r="BA718" t="s">
        <v>255</v>
      </c>
      <c r="BB718" t="s">
        <v>11735</v>
      </c>
      <c r="BC718" t="s">
        <v>2905</v>
      </c>
      <c r="BD718" t="s">
        <v>7316</v>
      </c>
      <c r="BE718">
        <v>0</v>
      </c>
      <c r="BF718" t="s">
        <v>11736</v>
      </c>
      <c r="BG718" t="s">
        <v>11737</v>
      </c>
      <c r="BH718" t="s">
        <v>11738</v>
      </c>
      <c r="BS718">
        <v>0</v>
      </c>
      <c r="BT718">
        <v>0</v>
      </c>
      <c r="BU718">
        <v>0</v>
      </c>
      <c r="BV718">
        <v>0</v>
      </c>
      <c r="BW718">
        <v>0</v>
      </c>
      <c r="BX718">
        <v>1</v>
      </c>
      <c r="BY718">
        <v>1</v>
      </c>
      <c r="CD718" t="s">
        <v>131</v>
      </c>
      <c r="CE718">
        <v>0</v>
      </c>
      <c r="CJ718" t="s">
        <v>132</v>
      </c>
      <c r="CO718" t="str">
        <f>HYPERLINK("http://www.d20pfsrd.com/bestiary/monster-listings/animals/amphibians/toad-giant","Giant Toad")</f>
        <v>Giant Toad</v>
      </c>
      <c r="CP718">
        <v>1376</v>
      </c>
      <c r="CQ718">
        <v>0</v>
      </c>
      <c r="CR718">
        <v>0</v>
      </c>
      <c r="CS718">
        <v>0</v>
      </c>
      <c r="CT718">
        <v>0</v>
      </c>
    </row>
    <row r="719" spans="1:98" ht="15" customHeight="1" x14ac:dyDescent="0.2">
      <c r="A719" t="s">
        <v>27686</v>
      </c>
      <c r="B719" s="1" t="s">
        <v>1117</v>
      </c>
      <c r="C719">
        <v>400</v>
      </c>
      <c r="G719" t="s">
        <v>240</v>
      </c>
      <c r="H719" t="s">
        <v>102</v>
      </c>
      <c r="I719" t="s">
        <v>332</v>
      </c>
      <c r="K719">
        <v>-2</v>
      </c>
      <c r="L719" t="s">
        <v>5114</v>
      </c>
      <c r="N719" t="s">
        <v>9270</v>
      </c>
      <c r="O719" t="s">
        <v>27687</v>
      </c>
      <c r="P719">
        <v>22</v>
      </c>
      <c r="Q719" t="s">
        <v>705</v>
      </c>
      <c r="S719" t="s">
        <v>24074</v>
      </c>
      <c r="T719">
        <v>8</v>
      </c>
      <c r="U719">
        <v>1</v>
      </c>
      <c r="V719">
        <v>2</v>
      </c>
      <c r="AD719" t="s">
        <v>202</v>
      </c>
      <c r="AF719" t="s">
        <v>19152</v>
      </c>
      <c r="AH719" t="s">
        <v>114</v>
      </c>
      <c r="AI719" t="s">
        <v>114</v>
      </c>
      <c r="AO719" t="s">
        <v>27688</v>
      </c>
      <c r="AQ719">
        <v>2</v>
      </c>
      <c r="AR719">
        <v>4</v>
      </c>
      <c r="AS719" t="s">
        <v>4659</v>
      </c>
      <c r="AT719" t="s">
        <v>27689</v>
      </c>
      <c r="AU719" t="s">
        <v>27690</v>
      </c>
      <c r="AV719" t="s">
        <v>27691</v>
      </c>
      <c r="AX719" t="s">
        <v>27692</v>
      </c>
      <c r="AY719" t="s">
        <v>27693</v>
      </c>
      <c r="AZ719" t="s">
        <v>27694</v>
      </c>
      <c r="BA719" t="s">
        <v>255</v>
      </c>
      <c r="BB719" t="s">
        <v>27695</v>
      </c>
      <c r="BC719" t="s">
        <v>27696</v>
      </c>
      <c r="BD719" t="s">
        <v>24172</v>
      </c>
      <c r="BE719">
        <v>0</v>
      </c>
      <c r="BF719" t="s">
        <v>27697</v>
      </c>
      <c r="BG719" t="s">
        <v>27698</v>
      </c>
      <c r="BH719" t="s">
        <v>27699</v>
      </c>
      <c r="BI719" t="s">
        <v>132</v>
      </c>
      <c r="BK719" t="s">
        <v>132</v>
      </c>
      <c r="BS719">
        <v>0</v>
      </c>
      <c r="BT719">
        <v>0</v>
      </c>
      <c r="BU719">
        <v>0</v>
      </c>
      <c r="BV719">
        <v>0</v>
      </c>
      <c r="BW719">
        <v>0</v>
      </c>
      <c r="BX719">
        <v>0</v>
      </c>
      <c r="BY719">
        <v>1</v>
      </c>
      <c r="CD719" t="s">
        <v>131</v>
      </c>
      <c r="CE719">
        <v>0</v>
      </c>
      <c r="CF719" t="s">
        <v>132</v>
      </c>
      <c r="CJ719" t="s">
        <v>132</v>
      </c>
      <c r="CK719" t="s">
        <v>132</v>
      </c>
      <c r="CP719">
        <v>5375</v>
      </c>
      <c r="CQ719">
        <v>0</v>
      </c>
      <c r="CR719">
        <v>0</v>
      </c>
      <c r="CS719">
        <v>0</v>
      </c>
      <c r="CT719">
        <v>0</v>
      </c>
    </row>
    <row r="720" spans="1:98" ht="15" customHeight="1" x14ac:dyDescent="0.2">
      <c r="A720" t="s">
        <v>18745</v>
      </c>
      <c r="B720" s="1" t="s">
        <v>365</v>
      </c>
      <c r="C720">
        <v>1200</v>
      </c>
      <c r="G720" t="s">
        <v>240</v>
      </c>
      <c r="H720" t="s">
        <v>193</v>
      </c>
      <c r="I720" t="s">
        <v>332</v>
      </c>
      <c r="K720">
        <v>2</v>
      </c>
      <c r="L720" t="s">
        <v>1576</v>
      </c>
      <c r="N720" t="s">
        <v>3495</v>
      </c>
      <c r="O720" t="s">
        <v>3496</v>
      </c>
      <c r="P720">
        <v>42</v>
      </c>
      <c r="Q720" t="s">
        <v>545</v>
      </c>
      <c r="S720" t="s">
        <v>18746</v>
      </c>
      <c r="T720">
        <v>10</v>
      </c>
      <c r="U720">
        <v>6</v>
      </c>
      <c r="V720">
        <v>3</v>
      </c>
      <c r="W720" t="s">
        <v>18736</v>
      </c>
      <c r="AD720" t="s">
        <v>6322</v>
      </c>
      <c r="AF720" t="s">
        <v>18747</v>
      </c>
      <c r="AH720" t="s">
        <v>202</v>
      </c>
      <c r="AI720" t="s">
        <v>114</v>
      </c>
      <c r="AO720" t="s">
        <v>18748</v>
      </c>
      <c r="AQ720">
        <v>3</v>
      </c>
      <c r="AR720">
        <v>10</v>
      </c>
      <c r="AS720">
        <v>22</v>
      </c>
      <c r="AT720" t="s">
        <v>18749</v>
      </c>
      <c r="AU720" t="s">
        <v>2859</v>
      </c>
      <c r="AV720" t="s">
        <v>1065</v>
      </c>
      <c r="AX720" t="s">
        <v>5151</v>
      </c>
      <c r="AY720" t="s">
        <v>18740</v>
      </c>
      <c r="AZ720" t="s">
        <v>18308</v>
      </c>
      <c r="BA720" t="s">
        <v>255</v>
      </c>
      <c r="BB720" t="s">
        <v>18750</v>
      </c>
      <c r="BC720" t="s">
        <v>18734</v>
      </c>
      <c r="BD720" t="s">
        <v>14619</v>
      </c>
      <c r="BE720">
        <v>0</v>
      </c>
      <c r="BF720" t="s">
        <v>18751</v>
      </c>
      <c r="BG720" t="s">
        <v>18752</v>
      </c>
      <c r="BH720" t="s">
        <v>18753</v>
      </c>
      <c r="BS720">
        <v>0</v>
      </c>
      <c r="BT720">
        <v>0</v>
      </c>
      <c r="BU720">
        <v>1</v>
      </c>
      <c r="BV720">
        <v>0</v>
      </c>
      <c r="BW720">
        <v>0</v>
      </c>
      <c r="BX720">
        <v>0</v>
      </c>
      <c r="BY720">
        <v>1</v>
      </c>
      <c r="CD720" t="s">
        <v>132</v>
      </c>
      <c r="CE720">
        <v>0</v>
      </c>
      <c r="CF720" t="s">
        <v>132</v>
      </c>
      <c r="CJ720" t="s">
        <v>132</v>
      </c>
      <c r="CK720" t="s">
        <v>132</v>
      </c>
      <c r="CP720">
        <v>2228</v>
      </c>
      <c r="CQ720">
        <v>0</v>
      </c>
      <c r="CR720">
        <v>0</v>
      </c>
      <c r="CS720">
        <v>0</v>
      </c>
      <c r="CT720">
        <v>0</v>
      </c>
    </row>
    <row r="721" spans="1:98" ht="15" customHeight="1" x14ac:dyDescent="0.2">
      <c r="A721" t="s">
        <v>29443</v>
      </c>
      <c r="B721" s="1" t="s">
        <v>306</v>
      </c>
      <c r="C721">
        <v>1600</v>
      </c>
      <c r="G721" t="s">
        <v>240</v>
      </c>
      <c r="H721" t="s">
        <v>193</v>
      </c>
      <c r="I721" t="s">
        <v>284</v>
      </c>
      <c r="K721">
        <v>2</v>
      </c>
      <c r="L721" t="s">
        <v>618</v>
      </c>
      <c r="N721" t="s">
        <v>3495</v>
      </c>
      <c r="O721" t="s">
        <v>3496</v>
      </c>
      <c r="P721">
        <v>60</v>
      </c>
      <c r="Q721" t="s">
        <v>4246</v>
      </c>
      <c r="S721" t="s">
        <v>29444</v>
      </c>
      <c r="T721">
        <v>9</v>
      </c>
      <c r="U721">
        <v>4</v>
      </c>
      <c r="V721">
        <v>2</v>
      </c>
      <c r="Z721" t="s">
        <v>289</v>
      </c>
      <c r="AD721" t="s">
        <v>249</v>
      </c>
      <c r="AF721" t="s">
        <v>27206</v>
      </c>
      <c r="AH721" t="s">
        <v>202</v>
      </c>
      <c r="AI721" t="s">
        <v>202</v>
      </c>
      <c r="AJ721" t="s">
        <v>29445</v>
      </c>
      <c r="AO721" t="s">
        <v>29446</v>
      </c>
      <c r="AQ721">
        <v>6</v>
      </c>
      <c r="AR721">
        <v>12</v>
      </c>
      <c r="AS721" t="s">
        <v>14157</v>
      </c>
      <c r="AU721" t="s">
        <v>29447</v>
      </c>
      <c r="AV721" t="s">
        <v>29448</v>
      </c>
      <c r="AY721" t="s">
        <v>29449</v>
      </c>
      <c r="AZ721" t="s">
        <v>29450</v>
      </c>
      <c r="BA721" t="s">
        <v>255</v>
      </c>
      <c r="BB721" t="s">
        <v>29451</v>
      </c>
      <c r="BC721" t="s">
        <v>29452</v>
      </c>
      <c r="BD721" t="s">
        <v>29427</v>
      </c>
      <c r="BE721">
        <v>0</v>
      </c>
      <c r="BF721" t="s">
        <v>29453</v>
      </c>
      <c r="BG721" t="s">
        <v>29454</v>
      </c>
      <c r="BH721" t="s">
        <v>29455</v>
      </c>
      <c r="BI721" t="s">
        <v>132</v>
      </c>
      <c r="BS721">
        <v>0</v>
      </c>
      <c r="BT721">
        <v>0</v>
      </c>
      <c r="BU721">
        <v>0</v>
      </c>
      <c r="BV721">
        <v>0</v>
      </c>
      <c r="BW721">
        <v>0</v>
      </c>
      <c r="BX721">
        <v>0</v>
      </c>
      <c r="BY721">
        <v>1</v>
      </c>
      <c r="CD721" t="s">
        <v>132</v>
      </c>
      <c r="CE721">
        <v>0</v>
      </c>
      <c r="CJ721" t="s">
        <v>132</v>
      </c>
      <c r="CK721" t="s">
        <v>132</v>
      </c>
      <c r="CP721">
        <v>6036</v>
      </c>
      <c r="CQ721">
        <v>0</v>
      </c>
      <c r="CR721">
        <v>0</v>
      </c>
      <c r="CS721">
        <v>0</v>
      </c>
      <c r="CT721">
        <v>0</v>
      </c>
    </row>
    <row r="722" spans="1:98" ht="15" customHeight="1" x14ac:dyDescent="0.2">
      <c r="A722" t="s">
        <v>5377</v>
      </c>
      <c r="B722" s="1" t="s">
        <v>239</v>
      </c>
      <c r="C722">
        <v>800</v>
      </c>
      <c r="G722" t="s">
        <v>240</v>
      </c>
      <c r="H722" t="s">
        <v>193</v>
      </c>
      <c r="I722" t="s">
        <v>284</v>
      </c>
      <c r="K722">
        <v>1</v>
      </c>
      <c r="L722" t="s">
        <v>1760</v>
      </c>
      <c r="N722" t="s">
        <v>1017</v>
      </c>
      <c r="O722" t="s">
        <v>1018</v>
      </c>
      <c r="P722">
        <v>34</v>
      </c>
      <c r="Q722" t="s">
        <v>1612</v>
      </c>
      <c r="S722" t="s">
        <v>5378</v>
      </c>
      <c r="T722">
        <v>8</v>
      </c>
      <c r="U722">
        <v>2</v>
      </c>
      <c r="V722">
        <v>2</v>
      </c>
      <c r="Z722" t="s">
        <v>289</v>
      </c>
      <c r="AD722" t="s">
        <v>966</v>
      </c>
      <c r="AF722" t="s">
        <v>5379</v>
      </c>
      <c r="AH722" t="s">
        <v>202</v>
      </c>
      <c r="AI722" t="s">
        <v>114</v>
      </c>
      <c r="AO722" t="s">
        <v>5380</v>
      </c>
      <c r="AQ722">
        <v>3</v>
      </c>
      <c r="AR722">
        <v>8</v>
      </c>
      <c r="AS722">
        <v>19</v>
      </c>
      <c r="AU722" t="s">
        <v>5381</v>
      </c>
      <c r="AV722" t="s">
        <v>1065</v>
      </c>
      <c r="AY722" t="s">
        <v>445</v>
      </c>
      <c r="AZ722" t="s">
        <v>5382</v>
      </c>
      <c r="BA722" t="s">
        <v>255</v>
      </c>
      <c r="BB722" t="s">
        <v>5383</v>
      </c>
      <c r="BC722" t="s">
        <v>5384</v>
      </c>
      <c r="BD722" t="s">
        <v>128</v>
      </c>
      <c r="BE722">
        <v>0</v>
      </c>
      <c r="BF722" t="s">
        <v>5385</v>
      </c>
      <c r="BG722" t="s">
        <v>5386</v>
      </c>
      <c r="BH722" t="s">
        <v>5387</v>
      </c>
      <c r="BS722">
        <v>0</v>
      </c>
      <c r="BT722">
        <v>0</v>
      </c>
      <c r="BU722">
        <v>1</v>
      </c>
      <c r="BV722">
        <v>0</v>
      </c>
      <c r="BW722">
        <v>0</v>
      </c>
      <c r="BX722">
        <v>0</v>
      </c>
      <c r="BY722">
        <v>1</v>
      </c>
      <c r="CD722" t="s">
        <v>131</v>
      </c>
      <c r="CE722">
        <v>0</v>
      </c>
      <c r="CJ722" t="s">
        <v>132</v>
      </c>
      <c r="CO722" t="str">
        <f>HYPERLINK("http://www.d20pfsrd.com/bestiary/monster-listings/vermin/wasp/giant-wasp","Wasp, (Giant)")</f>
        <v>Wasp, (Giant)</v>
      </c>
      <c r="CP722">
        <v>347</v>
      </c>
      <c r="CQ722">
        <v>0</v>
      </c>
      <c r="CR722">
        <v>0</v>
      </c>
      <c r="CS722">
        <v>0</v>
      </c>
      <c r="CT722">
        <v>0</v>
      </c>
    </row>
    <row r="723" spans="1:98" ht="15" customHeight="1" x14ac:dyDescent="0.2">
      <c r="A723" t="s">
        <v>27865</v>
      </c>
      <c r="B723" s="1" t="s">
        <v>1117</v>
      </c>
      <c r="C723">
        <v>400</v>
      </c>
      <c r="G723" t="s">
        <v>240</v>
      </c>
      <c r="H723" t="s">
        <v>193</v>
      </c>
      <c r="I723" t="s">
        <v>284</v>
      </c>
      <c r="K723">
        <v>1</v>
      </c>
      <c r="L723" t="s">
        <v>2572</v>
      </c>
      <c r="N723" t="s">
        <v>19188</v>
      </c>
      <c r="O723" t="s">
        <v>19189</v>
      </c>
      <c r="P723">
        <v>19</v>
      </c>
      <c r="Q723" t="s">
        <v>336</v>
      </c>
      <c r="S723" t="s">
        <v>984</v>
      </c>
      <c r="T723">
        <v>5</v>
      </c>
      <c r="U723">
        <v>2</v>
      </c>
      <c r="V723">
        <v>1</v>
      </c>
      <c r="Z723" t="s">
        <v>289</v>
      </c>
      <c r="AD723" t="s">
        <v>20881</v>
      </c>
      <c r="AF723" t="s">
        <v>27866</v>
      </c>
      <c r="AH723" t="s">
        <v>202</v>
      </c>
      <c r="AI723" t="s">
        <v>114</v>
      </c>
      <c r="AO723" t="s">
        <v>27867</v>
      </c>
      <c r="AQ723">
        <v>2</v>
      </c>
      <c r="AR723">
        <v>4</v>
      </c>
      <c r="AS723" t="s">
        <v>18842</v>
      </c>
      <c r="AU723" t="s">
        <v>27868</v>
      </c>
      <c r="AV723" t="s">
        <v>20819</v>
      </c>
      <c r="AX723" t="s">
        <v>27869</v>
      </c>
      <c r="AY723" t="s">
        <v>9725</v>
      </c>
      <c r="AZ723" t="s">
        <v>7566</v>
      </c>
      <c r="BA723" t="s">
        <v>277</v>
      </c>
      <c r="BB723" t="s">
        <v>27870</v>
      </c>
      <c r="BC723" t="s">
        <v>14011</v>
      </c>
      <c r="BD723" t="s">
        <v>24172</v>
      </c>
      <c r="BE723">
        <v>0</v>
      </c>
      <c r="BF723" t="s">
        <v>27871</v>
      </c>
      <c r="BG723" t="s">
        <v>27872</v>
      </c>
      <c r="BH723" t="s">
        <v>27873</v>
      </c>
      <c r="BI723" t="s">
        <v>132</v>
      </c>
      <c r="BK723" t="s">
        <v>132</v>
      </c>
      <c r="BS723">
        <v>0</v>
      </c>
      <c r="BT723">
        <v>0</v>
      </c>
      <c r="BU723">
        <v>1</v>
      </c>
      <c r="BV723">
        <v>0</v>
      </c>
      <c r="BW723">
        <v>0</v>
      </c>
      <c r="BX723">
        <v>0</v>
      </c>
      <c r="BY723">
        <v>1</v>
      </c>
      <c r="CD723" t="s">
        <v>131</v>
      </c>
      <c r="CE723">
        <v>0</v>
      </c>
      <c r="CF723" t="s">
        <v>132</v>
      </c>
      <c r="CJ723" t="s">
        <v>132</v>
      </c>
      <c r="CK723" t="s">
        <v>132</v>
      </c>
      <c r="CP723">
        <v>5386</v>
      </c>
      <c r="CQ723">
        <v>0</v>
      </c>
      <c r="CR723">
        <v>0</v>
      </c>
      <c r="CS723">
        <v>0</v>
      </c>
      <c r="CT723">
        <v>0</v>
      </c>
    </row>
    <row r="724" spans="1:98" ht="15" customHeight="1" x14ac:dyDescent="0.2">
      <c r="A724" t="s">
        <v>27916</v>
      </c>
      <c r="B724" s="1" t="s">
        <v>1117</v>
      </c>
      <c r="C724">
        <v>400</v>
      </c>
      <c r="G724" t="s">
        <v>240</v>
      </c>
      <c r="H724" t="s">
        <v>102</v>
      </c>
      <c r="I724" t="s">
        <v>332</v>
      </c>
      <c r="K724">
        <v>4</v>
      </c>
      <c r="L724" t="s">
        <v>2476</v>
      </c>
      <c r="N724" t="s">
        <v>763</v>
      </c>
      <c r="O724" t="s">
        <v>764</v>
      </c>
      <c r="P724">
        <v>9</v>
      </c>
      <c r="Q724" t="s">
        <v>6462</v>
      </c>
      <c r="S724" t="s">
        <v>27917</v>
      </c>
      <c r="T724">
        <v>3</v>
      </c>
      <c r="U724">
        <v>7</v>
      </c>
      <c r="V724">
        <v>1</v>
      </c>
      <c r="AD724" t="s">
        <v>376</v>
      </c>
      <c r="AF724" t="s">
        <v>27918</v>
      </c>
      <c r="AH724" t="s">
        <v>114</v>
      </c>
      <c r="AI724" t="s">
        <v>114</v>
      </c>
      <c r="AJ724" t="s">
        <v>27919</v>
      </c>
      <c r="AO724" t="s">
        <v>27920</v>
      </c>
      <c r="AQ724">
        <v>1</v>
      </c>
      <c r="AR724" t="s">
        <v>293</v>
      </c>
      <c r="AS724" t="s">
        <v>3672</v>
      </c>
      <c r="AT724" t="s">
        <v>1734</v>
      </c>
      <c r="AU724" t="s">
        <v>27921</v>
      </c>
      <c r="AV724" t="s">
        <v>27911</v>
      </c>
      <c r="AX724" t="s">
        <v>7958</v>
      </c>
      <c r="AY724" t="s">
        <v>3178</v>
      </c>
      <c r="AZ724" t="s">
        <v>27912</v>
      </c>
      <c r="BA724" t="s">
        <v>277</v>
      </c>
      <c r="BB724" t="s">
        <v>27922</v>
      </c>
      <c r="BC724" t="s">
        <v>2930</v>
      </c>
      <c r="BD724" t="s">
        <v>24172</v>
      </c>
      <c r="BE724">
        <v>0</v>
      </c>
      <c r="BG724" t="s">
        <v>27923</v>
      </c>
      <c r="BH724" t="s">
        <v>27924</v>
      </c>
      <c r="BI724" t="s">
        <v>132</v>
      </c>
      <c r="BS724">
        <v>0</v>
      </c>
      <c r="BT724">
        <v>1</v>
      </c>
      <c r="BU724">
        <v>0</v>
      </c>
      <c r="BV724">
        <v>0</v>
      </c>
      <c r="BW724">
        <v>0</v>
      </c>
      <c r="BX724">
        <v>0</v>
      </c>
      <c r="BY724">
        <v>1</v>
      </c>
      <c r="CD724" t="s">
        <v>131</v>
      </c>
      <c r="CE724">
        <v>0</v>
      </c>
      <c r="CF724" t="s">
        <v>132</v>
      </c>
      <c r="CJ724" t="s">
        <v>132</v>
      </c>
      <c r="CK724" t="s">
        <v>132</v>
      </c>
      <c r="CP724">
        <v>5390</v>
      </c>
      <c r="CQ724">
        <v>0</v>
      </c>
      <c r="CR724">
        <v>0</v>
      </c>
      <c r="CS724">
        <v>0</v>
      </c>
      <c r="CT724">
        <v>0</v>
      </c>
    </row>
    <row r="725" spans="1:98" ht="15" customHeight="1" x14ac:dyDescent="0.2">
      <c r="A725" t="s">
        <v>8083</v>
      </c>
      <c r="B725" s="1" t="s">
        <v>239</v>
      </c>
      <c r="C725">
        <v>800</v>
      </c>
      <c r="G725" t="s">
        <v>240</v>
      </c>
      <c r="H725" t="s">
        <v>136</v>
      </c>
      <c r="I725" t="s">
        <v>284</v>
      </c>
      <c r="K725">
        <v>0</v>
      </c>
      <c r="L725" t="s">
        <v>830</v>
      </c>
      <c r="N725" t="s">
        <v>8084</v>
      </c>
      <c r="O725" t="s">
        <v>8085</v>
      </c>
      <c r="P725">
        <v>38</v>
      </c>
      <c r="Q725" t="s">
        <v>8086</v>
      </c>
      <c r="S725" t="s">
        <v>8087</v>
      </c>
      <c r="T725">
        <v>9</v>
      </c>
      <c r="U725">
        <v>1</v>
      </c>
      <c r="V725">
        <v>1</v>
      </c>
      <c r="Z725" t="s">
        <v>289</v>
      </c>
      <c r="AD725" t="s">
        <v>835</v>
      </c>
      <c r="AF725" t="s">
        <v>8088</v>
      </c>
      <c r="AH725" t="s">
        <v>147</v>
      </c>
      <c r="AI725" t="s">
        <v>8089</v>
      </c>
      <c r="AO725" t="s">
        <v>8090</v>
      </c>
      <c r="AQ725">
        <v>3</v>
      </c>
      <c r="AR725">
        <v>12</v>
      </c>
      <c r="AS725" t="s">
        <v>4810</v>
      </c>
      <c r="AU725" t="s">
        <v>8091</v>
      </c>
      <c r="AV725" t="s">
        <v>842</v>
      </c>
      <c r="AX725" t="s">
        <v>7958</v>
      </c>
      <c r="AY725" t="s">
        <v>8092</v>
      </c>
      <c r="AZ725" t="s">
        <v>520</v>
      </c>
      <c r="BA725" t="s">
        <v>255</v>
      </c>
      <c r="BB725" t="s">
        <v>8093</v>
      </c>
      <c r="BC725" t="s">
        <v>845</v>
      </c>
      <c r="BD725" t="s">
        <v>7316</v>
      </c>
      <c r="BE725">
        <v>0</v>
      </c>
      <c r="BF725" t="s">
        <v>8094</v>
      </c>
      <c r="BG725" t="s">
        <v>8095</v>
      </c>
      <c r="BH725" t="s">
        <v>8096</v>
      </c>
      <c r="BS725">
        <v>0</v>
      </c>
      <c r="BT725">
        <v>0</v>
      </c>
      <c r="BU725">
        <v>0</v>
      </c>
      <c r="BV725">
        <v>1</v>
      </c>
      <c r="BW725">
        <v>0</v>
      </c>
      <c r="BX725">
        <v>0</v>
      </c>
      <c r="BY725">
        <v>1</v>
      </c>
      <c r="CD725" t="s">
        <v>131</v>
      </c>
      <c r="CE725">
        <v>0</v>
      </c>
      <c r="CJ725" t="s">
        <v>132</v>
      </c>
      <c r="CO725" t="str">
        <f>HYPERLINK("http://www.d20pfsrd.com/bestiary/monster-listings/vermin/centipede/centipede-giant-whiptail","Centipede, Whiptail (Giant)")</f>
        <v>Centipede, Whiptail (Giant)</v>
      </c>
      <c r="CP725">
        <v>1128</v>
      </c>
      <c r="CQ725">
        <v>0</v>
      </c>
      <c r="CR725">
        <v>0</v>
      </c>
      <c r="CS725">
        <v>0</v>
      </c>
      <c r="CT725">
        <v>0</v>
      </c>
    </row>
    <row r="726" spans="1:98" ht="15" customHeight="1" x14ac:dyDescent="0.2">
      <c r="A726" t="s">
        <v>3294</v>
      </c>
      <c r="B726" s="1" t="s">
        <v>306</v>
      </c>
      <c r="C726">
        <v>1600</v>
      </c>
      <c r="G726" t="s">
        <v>240</v>
      </c>
      <c r="H726" t="s">
        <v>102</v>
      </c>
      <c r="I726" t="s">
        <v>137</v>
      </c>
      <c r="K726">
        <v>3</v>
      </c>
      <c r="L726" t="s">
        <v>3295</v>
      </c>
      <c r="N726" t="s">
        <v>3296</v>
      </c>
      <c r="O726" t="s">
        <v>3297</v>
      </c>
      <c r="P726">
        <v>46</v>
      </c>
      <c r="Q726" t="s">
        <v>3298</v>
      </c>
      <c r="S726" t="s">
        <v>3299</v>
      </c>
      <c r="T726">
        <v>8</v>
      </c>
      <c r="U726">
        <v>4</v>
      </c>
      <c r="V726">
        <v>5</v>
      </c>
      <c r="X726" t="s">
        <v>3300</v>
      </c>
      <c r="Y726" t="s">
        <v>3301</v>
      </c>
      <c r="Z726" t="s">
        <v>3302</v>
      </c>
      <c r="AD726" t="s">
        <v>2985</v>
      </c>
      <c r="AF726" t="s">
        <v>3303</v>
      </c>
      <c r="AH726" t="s">
        <v>114</v>
      </c>
      <c r="AI726" t="s">
        <v>114</v>
      </c>
      <c r="AJ726" t="s">
        <v>3304</v>
      </c>
      <c r="AO726" t="s">
        <v>3305</v>
      </c>
      <c r="AQ726">
        <v>3</v>
      </c>
      <c r="AR726" t="s">
        <v>293</v>
      </c>
      <c r="AS726" t="s">
        <v>3306</v>
      </c>
      <c r="AT726" t="s">
        <v>3307</v>
      </c>
      <c r="AU726" t="s">
        <v>3308</v>
      </c>
      <c r="AV726" t="s">
        <v>323</v>
      </c>
      <c r="AW726" t="s">
        <v>3309</v>
      </c>
      <c r="AY726" t="s">
        <v>669</v>
      </c>
      <c r="AZ726" t="s">
        <v>670</v>
      </c>
      <c r="BA726" t="s">
        <v>426</v>
      </c>
      <c r="BB726" t="s">
        <v>3310</v>
      </c>
      <c r="BD726" t="s">
        <v>128</v>
      </c>
      <c r="BE726">
        <v>0</v>
      </c>
      <c r="BF726" t="s">
        <v>3311</v>
      </c>
      <c r="BG726" t="s">
        <v>3312</v>
      </c>
      <c r="BH726" t="s">
        <v>3313</v>
      </c>
      <c r="BS726">
        <v>0</v>
      </c>
      <c r="BT726">
        <v>0</v>
      </c>
      <c r="BU726">
        <v>0</v>
      </c>
      <c r="BV726">
        <v>0</v>
      </c>
      <c r="BW726">
        <v>0</v>
      </c>
      <c r="BX726">
        <v>1</v>
      </c>
      <c r="BY726">
        <v>1</v>
      </c>
      <c r="CD726" t="s">
        <v>131</v>
      </c>
      <c r="CE726">
        <v>0</v>
      </c>
      <c r="CJ726" t="s">
        <v>132</v>
      </c>
      <c r="CO726" t="str">
        <f>HYPERLINK("http://www.d20pfsrd.com/bestiary/monster-listings/aberrations/gibbering-mouther","Gibbering Mouther")</f>
        <v>Gibbering Mouther</v>
      </c>
      <c r="CP726">
        <v>211</v>
      </c>
      <c r="CQ726">
        <v>0</v>
      </c>
      <c r="CR726">
        <v>0</v>
      </c>
      <c r="CS726">
        <v>0</v>
      </c>
      <c r="CT726">
        <v>0</v>
      </c>
    </row>
    <row r="727" spans="1:98" ht="15" customHeight="1" x14ac:dyDescent="0.2">
      <c r="A727" t="s">
        <v>22856</v>
      </c>
      <c r="B727" s="1" t="s">
        <v>1223</v>
      </c>
      <c r="C727">
        <v>12800</v>
      </c>
      <c r="G727" t="s">
        <v>575</v>
      </c>
      <c r="H727" t="s">
        <v>193</v>
      </c>
      <c r="I727" t="s">
        <v>103</v>
      </c>
      <c r="J727" t="s">
        <v>1138</v>
      </c>
      <c r="K727">
        <v>8</v>
      </c>
      <c r="L727" t="s">
        <v>22826</v>
      </c>
      <c r="N727" t="s">
        <v>15011</v>
      </c>
      <c r="O727" t="s">
        <v>15012</v>
      </c>
      <c r="P727">
        <v>137</v>
      </c>
      <c r="Q727" t="s">
        <v>8405</v>
      </c>
      <c r="S727" t="s">
        <v>22857</v>
      </c>
      <c r="T727">
        <v>14</v>
      </c>
      <c r="U727">
        <v>9</v>
      </c>
      <c r="V727">
        <v>10</v>
      </c>
      <c r="X727" t="s">
        <v>3300</v>
      </c>
      <c r="Y727" t="s">
        <v>581</v>
      </c>
      <c r="Z727" t="s">
        <v>22858</v>
      </c>
      <c r="AA727" t="s">
        <v>6358</v>
      </c>
      <c r="AB727">
        <v>22</v>
      </c>
      <c r="AD727" t="s">
        <v>6801</v>
      </c>
      <c r="AF727" t="s">
        <v>22859</v>
      </c>
      <c r="AG727" t="s">
        <v>22860</v>
      </c>
      <c r="AH727" t="s">
        <v>202</v>
      </c>
      <c r="AI727" t="s">
        <v>1177</v>
      </c>
      <c r="AJ727" t="s">
        <v>22861</v>
      </c>
      <c r="AK727" t="s">
        <v>22862</v>
      </c>
      <c r="AO727" t="s">
        <v>22863</v>
      </c>
      <c r="AQ727">
        <v>11</v>
      </c>
      <c r="AR727" t="s">
        <v>22864</v>
      </c>
      <c r="AS727" t="s">
        <v>22865</v>
      </c>
      <c r="AT727" t="s">
        <v>22866</v>
      </c>
      <c r="AU727" t="s">
        <v>22867</v>
      </c>
      <c r="AV727" t="s">
        <v>1065</v>
      </c>
      <c r="AW727" t="s">
        <v>1156</v>
      </c>
      <c r="AX727" t="s">
        <v>22868</v>
      </c>
      <c r="AY727" t="s">
        <v>1157</v>
      </c>
      <c r="AZ727" t="s">
        <v>22869</v>
      </c>
      <c r="BA727" t="s">
        <v>22870</v>
      </c>
      <c r="BB727" t="s">
        <v>22871</v>
      </c>
      <c r="BC727" t="s">
        <v>1161</v>
      </c>
      <c r="BD727" t="s">
        <v>22821</v>
      </c>
      <c r="BE727">
        <v>0</v>
      </c>
      <c r="BF727" t="s">
        <v>22872</v>
      </c>
      <c r="BG727" t="s">
        <v>22873</v>
      </c>
      <c r="BH727" t="s">
        <v>22874</v>
      </c>
      <c r="BI727" t="s">
        <v>132</v>
      </c>
      <c r="BK727" t="s">
        <v>132</v>
      </c>
      <c r="BS727">
        <v>0</v>
      </c>
      <c r="BT727">
        <v>0</v>
      </c>
      <c r="BU727">
        <v>1</v>
      </c>
      <c r="BV727">
        <v>0</v>
      </c>
      <c r="BW727">
        <v>0</v>
      </c>
      <c r="BX727">
        <v>0</v>
      </c>
      <c r="BY727">
        <v>1</v>
      </c>
      <c r="CD727" t="s">
        <v>131</v>
      </c>
      <c r="CE727">
        <v>0</v>
      </c>
      <c r="CF727" t="s">
        <v>132</v>
      </c>
      <c r="CJ727" t="s">
        <v>132</v>
      </c>
      <c r="CK727" t="s">
        <v>132</v>
      </c>
      <c r="CP727">
        <v>4668</v>
      </c>
      <c r="CQ727">
        <v>0</v>
      </c>
      <c r="CR727">
        <v>0</v>
      </c>
      <c r="CS727">
        <v>0</v>
      </c>
      <c r="CT727">
        <v>0</v>
      </c>
    </row>
    <row r="728" spans="1:98" ht="15" customHeight="1" x14ac:dyDescent="0.2">
      <c r="A728" t="s">
        <v>20436</v>
      </c>
      <c r="B728" s="1" t="s">
        <v>1223</v>
      </c>
      <c r="C728">
        <v>12800</v>
      </c>
      <c r="G728" t="s">
        <v>923</v>
      </c>
      <c r="H728" t="s">
        <v>136</v>
      </c>
      <c r="I728" t="s">
        <v>261</v>
      </c>
      <c r="J728" t="s">
        <v>138</v>
      </c>
      <c r="K728">
        <v>0</v>
      </c>
      <c r="L728" t="s">
        <v>4465</v>
      </c>
      <c r="N728" t="s">
        <v>3424</v>
      </c>
      <c r="O728" t="s">
        <v>20437</v>
      </c>
      <c r="P728">
        <v>149</v>
      </c>
      <c r="Q728" t="s">
        <v>20438</v>
      </c>
      <c r="S728" t="s">
        <v>19747</v>
      </c>
      <c r="T728">
        <v>14</v>
      </c>
      <c r="U728">
        <v>10</v>
      </c>
      <c r="V728">
        <v>8</v>
      </c>
      <c r="Y728" t="s">
        <v>14953</v>
      </c>
      <c r="Z728" t="s">
        <v>4228</v>
      </c>
      <c r="AD728" t="s">
        <v>3119</v>
      </c>
      <c r="AE728" t="s">
        <v>20439</v>
      </c>
      <c r="AF728" t="s">
        <v>20440</v>
      </c>
      <c r="AG728" t="s">
        <v>20441</v>
      </c>
      <c r="AH728" t="s">
        <v>147</v>
      </c>
      <c r="AI728" t="s">
        <v>147</v>
      </c>
      <c r="AJ728" t="s">
        <v>20442</v>
      </c>
      <c r="AO728" t="s">
        <v>20443</v>
      </c>
      <c r="AQ728">
        <v>13</v>
      </c>
      <c r="AR728" t="s">
        <v>1259</v>
      </c>
      <c r="AS728" t="s">
        <v>7092</v>
      </c>
      <c r="AT728" t="s">
        <v>20444</v>
      </c>
      <c r="AU728" t="s">
        <v>20445</v>
      </c>
      <c r="AW728" t="s">
        <v>2716</v>
      </c>
      <c r="AY728" t="s">
        <v>8150</v>
      </c>
      <c r="AZ728" t="s">
        <v>20446</v>
      </c>
      <c r="BA728" t="s">
        <v>277</v>
      </c>
      <c r="BB728" t="s">
        <v>20447</v>
      </c>
      <c r="BD728" t="s">
        <v>20430</v>
      </c>
      <c r="BE728">
        <v>0</v>
      </c>
      <c r="BF728" t="s">
        <v>20448</v>
      </c>
      <c r="BG728" t="s">
        <v>20449</v>
      </c>
      <c r="BH728" t="s">
        <v>20450</v>
      </c>
      <c r="BS728">
        <v>0</v>
      </c>
      <c r="BT728">
        <v>0</v>
      </c>
      <c r="BU728">
        <v>0</v>
      </c>
      <c r="BV728">
        <v>0</v>
      </c>
      <c r="BW728">
        <v>0</v>
      </c>
      <c r="BX728">
        <v>1</v>
      </c>
      <c r="BY728">
        <v>1</v>
      </c>
      <c r="CD728" t="s">
        <v>131</v>
      </c>
      <c r="CE728">
        <v>0</v>
      </c>
      <c r="CJ728" t="s">
        <v>132</v>
      </c>
      <c r="CP728">
        <v>3323</v>
      </c>
      <c r="CQ728">
        <v>0</v>
      </c>
      <c r="CR728">
        <v>0</v>
      </c>
      <c r="CS728">
        <v>0</v>
      </c>
      <c r="CT728">
        <v>0</v>
      </c>
    </row>
    <row r="729" spans="1:98" ht="15" customHeight="1" x14ac:dyDescent="0.2">
      <c r="A729" t="s">
        <v>12414</v>
      </c>
      <c r="B729" s="1" t="s">
        <v>599</v>
      </c>
      <c r="C729">
        <v>135</v>
      </c>
      <c r="D729" t="s">
        <v>12414</v>
      </c>
      <c r="E729" t="s">
        <v>2374</v>
      </c>
      <c r="G729" t="s">
        <v>240</v>
      </c>
      <c r="H729" t="s">
        <v>102</v>
      </c>
      <c r="I729" t="s">
        <v>701</v>
      </c>
      <c r="J729" t="s">
        <v>138</v>
      </c>
      <c r="K729">
        <v>1</v>
      </c>
      <c r="L729" t="s">
        <v>3334</v>
      </c>
      <c r="N729" t="s">
        <v>3680</v>
      </c>
      <c r="O729" t="s">
        <v>3681</v>
      </c>
      <c r="P729">
        <v>6</v>
      </c>
      <c r="Q729" t="s">
        <v>3344</v>
      </c>
      <c r="S729" t="s">
        <v>12415</v>
      </c>
      <c r="T729">
        <v>3</v>
      </c>
      <c r="U729">
        <v>1</v>
      </c>
      <c r="V729">
        <v>-1</v>
      </c>
      <c r="W729" t="s">
        <v>2355</v>
      </c>
      <c r="AC729" t="s">
        <v>12416</v>
      </c>
      <c r="AD729" t="s">
        <v>1231</v>
      </c>
      <c r="AF729" t="s">
        <v>12417</v>
      </c>
      <c r="AG729" t="s">
        <v>12418</v>
      </c>
      <c r="AH729" t="s">
        <v>114</v>
      </c>
      <c r="AI729" t="s">
        <v>114</v>
      </c>
      <c r="AO729" t="s">
        <v>12419</v>
      </c>
      <c r="AQ729">
        <v>1</v>
      </c>
      <c r="AR729">
        <v>2</v>
      </c>
      <c r="AS729">
        <v>13</v>
      </c>
      <c r="AT729" t="s">
        <v>1709</v>
      </c>
      <c r="AU729" t="s">
        <v>12420</v>
      </c>
      <c r="AW729" t="s">
        <v>12421</v>
      </c>
      <c r="AX729" t="s">
        <v>915</v>
      </c>
      <c r="AY729" t="s">
        <v>4154</v>
      </c>
      <c r="AZ729" t="s">
        <v>12422</v>
      </c>
      <c r="BA729" t="s">
        <v>12423</v>
      </c>
      <c r="BB729" t="s">
        <v>12424</v>
      </c>
      <c r="BD729" t="s">
        <v>12359</v>
      </c>
      <c r="BE729">
        <v>0</v>
      </c>
      <c r="BF729" t="s">
        <v>12425</v>
      </c>
      <c r="BG729" t="s">
        <v>12426</v>
      </c>
      <c r="BH729" t="s">
        <v>12427</v>
      </c>
      <c r="BS729">
        <v>1</v>
      </c>
      <c r="BT729">
        <v>0</v>
      </c>
      <c r="BU729">
        <v>0</v>
      </c>
      <c r="BV729">
        <v>0</v>
      </c>
      <c r="BW729">
        <v>0</v>
      </c>
      <c r="BX729">
        <v>1</v>
      </c>
      <c r="BY729">
        <v>1</v>
      </c>
      <c r="CD729" t="s">
        <v>131</v>
      </c>
      <c r="CE729">
        <v>1</v>
      </c>
      <c r="CJ729" t="s">
        <v>132</v>
      </c>
      <c r="CP729">
        <v>1512</v>
      </c>
      <c r="CQ729">
        <v>0</v>
      </c>
      <c r="CR729">
        <v>0</v>
      </c>
      <c r="CS729">
        <v>0</v>
      </c>
      <c r="CT729">
        <v>0</v>
      </c>
    </row>
    <row r="730" spans="1:98" ht="15" customHeight="1" x14ac:dyDescent="0.2">
      <c r="A730" t="s">
        <v>26111</v>
      </c>
      <c r="B730" s="1" t="s">
        <v>239</v>
      </c>
      <c r="C730">
        <v>800</v>
      </c>
      <c r="G730" t="s">
        <v>240</v>
      </c>
      <c r="H730" t="s">
        <v>136</v>
      </c>
      <c r="I730" t="s">
        <v>332</v>
      </c>
      <c r="K730">
        <v>2</v>
      </c>
      <c r="L730" t="s">
        <v>1016</v>
      </c>
      <c r="N730" t="s">
        <v>1744</v>
      </c>
      <c r="O730" t="s">
        <v>1745</v>
      </c>
      <c r="P730">
        <v>30</v>
      </c>
      <c r="Q730" t="s">
        <v>351</v>
      </c>
      <c r="S730" t="s">
        <v>3873</v>
      </c>
      <c r="T730">
        <v>7</v>
      </c>
      <c r="U730">
        <v>6</v>
      </c>
      <c r="V730">
        <v>2</v>
      </c>
      <c r="AD730" t="s">
        <v>766</v>
      </c>
      <c r="AF730" t="s">
        <v>26112</v>
      </c>
      <c r="AH730" t="s">
        <v>147</v>
      </c>
      <c r="AI730" t="s">
        <v>202</v>
      </c>
      <c r="AO730" t="s">
        <v>26113</v>
      </c>
      <c r="AQ730">
        <v>3</v>
      </c>
      <c r="AR730">
        <v>10</v>
      </c>
      <c r="AS730" t="s">
        <v>3632</v>
      </c>
      <c r="AT730" t="s">
        <v>19553</v>
      </c>
      <c r="AU730" t="s">
        <v>3634</v>
      </c>
      <c r="AY730" t="s">
        <v>774</v>
      </c>
      <c r="AZ730" t="s">
        <v>18241</v>
      </c>
      <c r="BA730" t="s">
        <v>255</v>
      </c>
      <c r="BB730" t="s">
        <v>26114</v>
      </c>
      <c r="BC730" t="s">
        <v>3623</v>
      </c>
      <c r="BD730" t="s">
        <v>24172</v>
      </c>
      <c r="BE730">
        <v>0</v>
      </c>
      <c r="BF730" t="s">
        <v>26115</v>
      </c>
      <c r="BG730" t="s">
        <v>26116</v>
      </c>
      <c r="BH730" t="s">
        <v>26117</v>
      </c>
      <c r="BI730" t="s">
        <v>132</v>
      </c>
      <c r="BK730" t="s">
        <v>132</v>
      </c>
      <c r="BS730">
        <v>0</v>
      </c>
      <c r="BT730">
        <v>1</v>
      </c>
      <c r="BU730">
        <v>0</v>
      </c>
      <c r="BV730">
        <v>0</v>
      </c>
      <c r="BW730">
        <v>0</v>
      </c>
      <c r="BX730">
        <v>0</v>
      </c>
      <c r="BY730">
        <v>1</v>
      </c>
      <c r="CD730" t="s">
        <v>131</v>
      </c>
      <c r="CE730">
        <v>0</v>
      </c>
      <c r="CF730" t="s">
        <v>132</v>
      </c>
      <c r="CJ730" t="s">
        <v>132</v>
      </c>
      <c r="CK730" t="s">
        <v>132</v>
      </c>
      <c r="CP730">
        <v>5260</v>
      </c>
      <c r="CQ730">
        <v>0</v>
      </c>
      <c r="CR730">
        <v>0</v>
      </c>
      <c r="CS730">
        <v>0</v>
      </c>
      <c r="CT730">
        <v>0</v>
      </c>
    </row>
    <row r="731" spans="1:98" ht="15" customHeight="1" x14ac:dyDescent="0.2">
      <c r="A731" t="s">
        <v>3314</v>
      </c>
      <c r="B731" s="1" t="s">
        <v>1137</v>
      </c>
      <c r="C731">
        <v>2400</v>
      </c>
      <c r="G731" t="s">
        <v>240</v>
      </c>
      <c r="H731" t="s">
        <v>193</v>
      </c>
      <c r="I731" t="s">
        <v>261</v>
      </c>
      <c r="K731">
        <v>7</v>
      </c>
      <c r="L731" t="s">
        <v>3315</v>
      </c>
      <c r="N731" t="s">
        <v>2732</v>
      </c>
      <c r="O731" t="s">
        <v>3316</v>
      </c>
      <c r="P731">
        <v>73</v>
      </c>
      <c r="Q731" t="s">
        <v>1142</v>
      </c>
      <c r="S731" t="s">
        <v>1747</v>
      </c>
      <c r="T731">
        <v>9</v>
      </c>
      <c r="U731">
        <v>8</v>
      </c>
      <c r="V731">
        <v>5</v>
      </c>
      <c r="AD731" t="s">
        <v>835</v>
      </c>
      <c r="AF731" t="s">
        <v>3317</v>
      </c>
      <c r="AH731" t="s">
        <v>202</v>
      </c>
      <c r="AI731" t="s">
        <v>202</v>
      </c>
      <c r="AJ731" t="s">
        <v>3318</v>
      </c>
      <c r="AO731" t="s">
        <v>3319</v>
      </c>
      <c r="AQ731">
        <v>7</v>
      </c>
      <c r="AR731">
        <v>12</v>
      </c>
      <c r="AS731">
        <v>25</v>
      </c>
      <c r="AT731" t="s">
        <v>3320</v>
      </c>
      <c r="AU731" t="s">
        <v>3321</v>
      </c>
      <c r="AY731" t="s">
        <v>342</v>
      </c>
      <c r="AZ731" t="s">
        <v>3322</v>
      </c>
      <c r="BA731" t="s">
        <v>255</v>
      </c>
      <c r="BB731" t="s">
        <v>3323</v>
      </c>
      <c r="BD731" t="s">
        <v>128</v>
      </c>
      <c r="BE731">
        <v>0</v>
      </c>
      <c r="BG731" t="s">
        <v>3324</v>
      </c>
      <c r="BH731" t="s">
        <v>3325</v>
      </c>
      <c r="BS731">
        <v>0</v>
      </c>
      <c r="BT731">
        <v>0</v>
      </c>
      <c r="BU731">
        <v>0</v>
      </c>
      <c r="BV731">
        <v>1</v>
      </c>
      <c r="BW731">
        <v>0</v>
      </c>
      <c r="BX731">
        <v>0</v>
      </c>
      <c r="BY731">
        <v>1</v>
      </c>
      <c r="CD731" t="s">
        <v>131</v>
      </c>
      <c r="CE731">
        <v>0</v>
      </c>
      <c r="CJ731" t="s">
        <v>132</v>
      </c>
      <c r="CO731" t="str">
        <f>HYPERLINK("http://www.d20pfsrd.com/bestiary/monster-listings/magical-beasts/girallon","Girallon, Common")</f>
        <v>Girallon, Common</v>
      </c>
      <c r="CP731">
        <v>212</v>
      </c>
      <c r="CQ731">
        <v>0</v>
      </c>
      <c r="CR731">
        <v>0</v>
      </c>
      <c r="CS731">
        <v>0</v>
      </c>
      <c r="CT731">
        <v>0</v>
      </c>
    </row>
    <row r="732" spans="1:98" ht="15" customHeight="1" x14ac:dyDescent="0.2">
      <c r="A732" t="s">
        <v>16456</v>
      </c>
      <c r="B732" s="1" t="s">
        <v>633</v>
      </c>
      <c r="C732">
        <v>4800</v>
      </c>
      <c r="G732" t="s">
        <v>240</v>
      </c>
      <c r="H732" t="s">
        <v>193</v>
      </c>
      <c r="I732" t="s">
        <v>809</v>
      </c>
      <c r="K732">
        <v>6</v>
      </c>
      <c r="L732" t="s">
        <v>16457</v>
      </c>
      <c r="N732" t="s">
        <v>904</v>
      </c>
      <c r="O732" t="s">
        <v>16458</v>
      </c>
      <c r="P732">
        <v>105</v>
      </c>
      <c r="Q732" t="s">
        <v>637</v>
      </c>
      <c r="S732" t="s">
        <v>13976</v>
      </c>
      <c r="T732">
        <v>8</v>
      </c>
      <c r="U732">
        <v>11</v>
      </c>
      <c r="V732">
        <v>9</v>
      </c>
      <c r="AD732" t="s">
        <v>766</v>
      </c>
      <c r="AF732" t="s">
        <v>16459</v>
      </c>
      <c r="AG732" t="s">
        <v>16460</v>
      </c>
      <c r="AH732" t="s">
        <v>202</v>
      </c>
      <c r="AI732" t="s">
        <v>202</v>
      </c>
      <c r="AJ732" t="s">
        <v>16461</v>
      </c>
      <c r="AK732" t="s">
        <v>16462</v>
      </c>
      <c r="AO732" t="s">
        <v>16463</v>
      </c>
      <c r="AQ732">
        <v>10</v>
      </c>
      <c r="AR732" t="s">
        <v>7332</v>
      </c>
      <c r="AS732" t="s">
        <v>15417</v>
      </c>
      <c r="AT732" t="s">
        <v>16464</v>
      </c>
      <c r="AU732" t="s">
        <v>16465</v>
      </c>
      <c r="AV732" t="s">
        <v>1087</v>
      </c>
      <c r="AW732" t="s">
        <v>16466</v>
      </c>
      <c r="AX732" t="s">
        <v>16467</v>
      </c>
      <c r="AY732" t="s">
        <v>1866</v>
      </c>
      <c r="AZ732" t="s">
        <v>16468</v>
      </c>
      <c r="BA732" t="s">
        <v>16469</v>
      </c>
      <c r="BB732" t="s">
        <v>16470</v>
      </c>
      <c r="BD732" t="s">
        <v>14619</v>
      </c>
      <c r="BE732">
        <v>0</v>
      </c>
      <c r="BF732" t="s">
        <v>16471</v>
      </c>
      <c r="BG732" t="s">
        <v>16472</v>
      </c>
      <c r="BH732" t="s">
        <v>16473</v>
      </c>
      <c r="BL732" t="s">
        <v>132</v>
      </c>
      <c r="BM732" t="s">
        <v>132</v>
      </c>
      <c r="BN732" t="s">
        <v>132</v>
      </c>
      <c r="BS732">
        <v>0</v>
      </c>
      <c r="BT732">
        <v>0</v>
      </c>
      <c r="BU732">
        <v>0</v>
      </c>
      <c r="BV732">
        <v>0</v>
      </c>
      <c r="BW732">
        <v>0</v>
      </c>
      <c r="BX732">
        <v>0</v>
      </c>
      <c r="BY732">
        <v>1</v>
      </c>
      <c r="CB732" t="s">
        <v>132</v>
      </c>
      <c r="CD732" t="s">
        <v>131</v>
      </c>
      <c r="CE732">
        <v>0</v>
      </c>
      <c r="CJ732" t="s">
        <v>132</v>
      </c>
      <c r="CP732">
        <v>2079</v>
      </c>
      <c r="CQ732">
        <v>0</v>
      </c>
      <c r="CR732">
        <v>0</v>
      </c>
      <c r="CS732">
        <v>0</v>
      </c>
      <c r="CT732">
        <v>0</v>
      </c>
    </row>
    <row r="733" spans="1:98" ht="15" customHeight="1" x14ac:dyDescent="0.2">
      <c r="A733" t="s">
        <v>1204</v>
      </c>
      <c r="B733" s="1" t="s">
        <v>1205</v>
      </c>
      <c r="C733">
        <v>25600</v>
      </c>
      <c r="G733" t="s">
        <v>575</v>
      </c>
      <c r="H733" t="s">
        <v>136</v>
      </c>
      <c r="I733" t="s">
        <v>103</v>
      </c>
      <c r="J733" t="s">
        <v>1138</v>
      </c>
      <c r="K733">
        <v>0</v>
      </c>
      <c r="L733" t="s">
        <v>1206</v>
      </c>
      <c r="N733" t="s">
        <v>1207</v>
      </c>
      <c r="O733" t="s">
        <v>1208</v>
      </c>
      <c r="P733">
        <v>186</v>
      </c>
      <c r="Q733" t="s">
        <v>1209</v>
      </c>
      <c r="S733" t="s">
        <v>1210</v>
      </c>
      <c r="T733">
        <v>18</v>
      </c>
      <c r="U733">
        <v>4</v>
      </c>
      <c r="V733">
        <v>11</v>
      </c>
      <c r="Y733" t="s">
        <v>581</v>
      </c>
      <c r="Z733" t="s">
        <v>1146</v>
      </c>
      <c r="AA733" t="s">
        <v>1147</v>
      </c>
      <c r="AB733">
        <v>24</v>
      </c>
      <c r="AD733" t="s">
        <v>376</v>
      </c>
      <c r="AF733" t="s">
        <v>1211</v>
      </c>
      <c r="AH733" t="s">
        <v>147</v>
      </c>
      <c r="AI733" t="s">
        <v>147</v>
      </c>
      <c r="AJ733" t="s">
        <v>1212</v>
      </c>
      <c r="AK733" t="s">
        <v>1213</v>
      </c>
      <c r="AO733" t="s">
        <v>1214</v>
      </c>
      <c r="AQ733">
        <v>12</v>
      </c>
      <c r="AR733">
        <v>24</v>
      </c>
      <c r="AS733">
        <v>34</v>
      </c>
      <c r="AT733" t="s">
        <v>1215</v>
      </c>
      <c r="AU733" t="s">
        <v>1216</v>
      </c>
      <c r="AV733" t="s">
        <v>1217</v>
      </c>
      <c r="AW733" t="s">
        <v>1156</v>
      </c>
      <c r="AY733" t="s">
        <v>1157</v>
      </c>
      <c r="AZ733" t="s">
        <v>1218</v>
      </c>
      <c r="BA733" t="s">
        <v>426</v>
      </c>
      <c r="BB733" t="s">
        <v>1219</v>
      </c>
      <c r="BC733" t="s">
        <v>1161</v>
      </c>
      <c r="BD733" t="s">
        <v>128</v>
      </c>
      <c r="BE733">
        <v>0</v>
      </c>
      <c r="BG733" t="s">
        <v>1220</v>
      </c>
      <c r="BH733" t="s">
        <v>1221</v>
      </c>
      <c r="BS733">
        <v>0</v>
      </c>
      <c r="BT733">
        <v>0</v>
      </c>
      <c r="BU733">
        <v>0</v>
      </c>
      <c r="BV733">
        <v>0</v>
      </c>
      <c r="BW733">
        <v>0</v>
      </c>
      <c r="BX733">
        <v>0</v>
      </c>
      <c r="BY733">
        <v>1</v>
      </c>
      <c r="CD733" t="s">
        <v>131</v>
      </c>
      <c r="CE733">
        <v>0</v>
      </c>
      <c r="CJ733" t="s">
        <v>132</v>
      </c>
      <c r="CO733" t="str">
        <f>HYPERLINK("http://www.d20pfsrd.com/bestiary/monster-listings/outsiders/demon/glabrezu","Demon, Glabrezu")</f>
        <v>Demon, Glabrezu</v>
      </c>
      <c r="CP733">
        <v>78</v>
      </c>
      <c r="CQ733">
        <v>0</v>
      </c>
      <c r="CR733">
        <v>0</v>
      </c>
      <c r="CS733">
        <v>0</v>
      </c>
      <c r="CT733">
        <v>0</v>
      </c>
    </row>
    <row r="734" spans="1:98" ht="15" customHeight="1" x14ac:dyDescent="0.2">
      <c r="A734" t="s">
        <v>11739</v>
      </c>
      <c r="B734" s="1" t="s">
        <v>1137</v>
      </c>
      <c r="C734">
        <v>2400</v>
      </c>
      <c r="G734" t="s">
        <v>240</v>
      </c>
      <c r="H734" t="s">
        <v>193</v>
      </c>
      <c r="I734" t="s">
        <v>261</v>
      </c>
      <c r="J734" t="s">
        <v>2012</v>
      </c>
      <c r="K734">
        <v>1</v>
      </c>
      <c r="L734" t="s">
        <v>1640</v>
      </c>
      <c r="M734" t="s">
        <v>11740</v>
      </c>
      <c r="N734" t="s">
        <v>867</v>
      </c>
      <c r="O734" t="s">
        <v>868</v>
      </c>
      <c r="P734">
        <v>73</v>
      </c>
      <c r="Q734" t="s">
        <v>1142</v>
      </c>
      <c r="S734" t="s">
        <v>11741</v>
      </c>
      <c r="T734">
        <v>10</v>
      </c>
      <c r="U734">
        <v>8</v>
      </c>
      <c r="V734">
        <v>3</v>
      </c>
      <c r="Z734" t="s">
        <v>3093</v>
      </c>
      <c r="AC734" t="s">
        <v>3438</v>
      </c>
      <c r="AD734" t="s">
        <v>4011</v>
      </c>
      <c r="AF734" t="s">
        <v>11742</v>
      </c>
      <c r="AH734" t="s">
        <v>202</v>
      </c>
      <c r="AI734" t="s">
        <v>202</v>
      </c>
      <c r="AJ734" t="s">
        <v>11743</v>
      </c>
      <c r="AO734" t="s">
        <v>11744</v>
      </c>
      <c r="AQ734">
        <v>7</v>
      </c>
      <c r="AR734" t="s">
        <v>10427</v>
      </c>
      <c r="AS734" t="s">
        <v>874</v>
      </c>
      <c r="AT734" t="s">
        <v>11745</v>
      </c>
      <c r="AU734" t="s">
        <v>11746</v>
      </c>
      <c r="AV734" t="s">
        <v>11747</v>
      </c>
      <c r="AW734" t="s">
        <v>3309</v>
      </c>
      <c r="AY734" t="s">
        <v>11748</v>
      </c>
      <c r="AZ734" t="s">
        <v>11734</v>
      </c>
      <c r="BA734" t="s">
        <v>426</v>
      </c>
      <c r="BB734" t="s">
        <v>11749</v>
      </c>
      <c r="BC734" t="s">
        <v>2905</v>
      </c>
      <c r="BD734" t="s">
        <v>7316</v>
      </c>
      <c r="BE734">
        <v>0</v>
      </c>
      <c r="BF734" t="s">
        <v>11750</v>
      </c>
      <c r="BG734" t="s">
        <v>11751</v>
      </c>
      <c r="BH734" t="s">
        <v>11752</v>
      </c>
      <c r="BS734">
        <v>0</v>
      </c>
      <c r="BT734">
        <v>0</v>
      </c>
      <c r="BU734">
        <v>0</v>
      </c>
      <c r="BV734">
        <v>0</v>
      </c>
      <c r="BW734">
        <v>0</v>
      </c>
      <c r="BX734">
        <v>1</v>
      </c>
      <c r="BY734">
        <v>1</v>
      </c>
      <c r="CD734" t="s">
        <v>131</v>
      </c>
      <c r="CE734">
        <v>0</v>
      </c>
      <c r="CJ734" t="s">
        <v>132</v>
      </c>
      <c r="CO734" t="str">
        <f>HYPERLINK("http://www.d20pfsrd.com/bestiary/monster-listings/magical-beasts/toad-glacier","Glacier Toad")</f>
        <v>Glacier Toad</v>
      </c>
      <c r="CP734">
        <v>1377</v>
      </c>
      <c r="CQ734">
        <v>0</v>
      </c>
      <c r="CR734">
        <v>0</v>
      </c>
      <c r="CS734">
        <v>0</v>
      </c>
      <c r="CT734">
        <v>0</v>
      </c>
    </row>
    <row r="735" spans="1:98" ht="15" customHeight="1" x14ac:dyDescent="0.2">
      <c r="A735" t="s">
        <v>9585</v>
      </c>
      <c r="B735" s="1" t="s">
        <v>633</v>
      </c>
      <c r="C735">
        <v>4800</v>
      </c>
      <c r="G735" t="s">
        <v>240</v>
      </c>
      <c r="H735" t="s">
        <v>193</v>
      </c>
      <c r="I735" t="s">
        <v>241</v>
      </c>
      <c r="K735">
        <v>-1</v>
      </c>
      <c r="L735" t="s">
        <v>3371</v>
      </c>
      <c r="N735" t="s">
        <v>3228</v>
      </c>
      <c r="O735" t="s">
        <v>9586</v>
      </c>
      <c r="P735">
        <v>96</v>
      </c>
      <c r="Q735" t="s">
        <v>9553</v>
      </c>
      <c r="S735" t="s">
        <v>3375</v>
      </c>
      <c r="T735">
        <v>4</v>
      </c>
      <c r="U735">
        <v>3</v>
      </c>
      <c r="V735">
        <v>4</v>
      </c>
      <c r="X735" t="s">
        <v>9587</v>
      </c>
      <c r="Y735" t="s">
        <v>3391</v>
      </c>
      <c r="Z735" t="s">
        <v>9588</v>
      </c>
      <c r="AD735" t="s">
        <v>249</v>
      </c>
      <c r="AF735" t="s">
        <v>9589</v>
      </c>
      <c r="AH735" t="s">
        <v>202</v>
      </c>
      <c r="AI735" t="s">
        <v>202</v>
      </c>
      <c r="AJ735" t="s">
        <v>9590</v>
      </c>
      <c r="AO735" t="s">
        <v>3394</v>
      </c>
      <c r="AQ735">
        <v>12</v>
      </c>
      <c r="AR735">
        <v>18</v>
      </c>
      <c r="AS735">
        <v>27</v>
      </c>
      <c r="AY735" t="s">
        <v>3178</v>
      </c>
      <c r="AZ735" t="s">
        <v>8199</v>
      </c>
      <c r="BA735" t="s">
        <v>255</v>
      </c>
      <c r="BB735" t="s">
        <v>9591</v>
      </c>
      <c r="BC735" t="s">
        <v>3382</v>
      </c>
      <c r="BD735" t="s">
        <v>7316</v>
      </c>
      <c r="BE735">
        <v>0</v>
      </c>
      <c r="BF735" t="s">
        <v>9592</v>
      </c>
      <c r="BG735" t="s">
        <v>9593</v>
      </c>
      <c r="BH735" t="s">
        <v>9594</v>
      </c>
      <c r="BI735" t="s">
        <v>132</v>
      </c>
      <c r="BS735">
        <v>0</v>
      </c>
      <c r="BT735">
        <v>0</v>
      </c>
      <c r="BU735">
        <v>0</v>
      </c>
      <c r="BV735">
        <v>0</v>
      </c>
      <c r="BW735">
        <v>0</v>
      </c>
      <c r="BX735">
        <v>0</v>
      </c>
      <c r="BY735">
        <v>1</v>
      </c>
      <c r="CD735" t="s">
        <v>131</v>
      </c>
      <c r="CE735">
        <v>0</v>
      </c>
      <c r="CJ735" t="s">
        <v>132</v>
      </c>
      <c r="CK735" t="s">
        <v>132</v>
      </c>
      <c r="CO735" t="str">
        <f>HYPERLINK("http://www.d20pfsrd.com/bestiary/monster-listings/constructs/golem/glass-golem","Golem, Glass")</f>
        <v>Golem, Glass</v>
      </c>
      <c r="CP735">
        <v>1237</v>
      </c>
      <c r="CQ735">
        <v>0</v>
      </c>
      <c r="CR735">
        <v>0</v>
      </c>
      <c r="CS735">
        <v>0</v>
      </c>
      <c r="CT735">
        <v>0</v>
      </c>
    </row>
    <row r="736" spans="1:98" ht="15" customHeight="1" x14ac:dyDescent="0.2">
      <c r="A736" t="s">
        <v>6858</v>
      </c>
      <c r="B736" s="1" t="s">
        <v>1034</v>
      </c>
      <c r="C736">
        <v>6400</v>
      </c>
      <c r="G736" t="s">
        <v>240</v>
      </c>
      <c r="H736" t="s">
        <v>136</v>
      </c>
      <c r="I736" t="s">
        <v>284</v>
      </c>
      <c r="J736" t="s">
        <v>138</v>
      </c>
      <c r="K736">
        <v>-4</v>
      </c>
      <c r="L736" t="s">
        <v>6859</v>
      </c>
      <c r="N736" t="s">
        <v>6860</v>
      </c>
      <c r="O736" t="s">
        <v>6861</v>
      </c>
      <c r="P736">
        <v>126</v>
      </c>
      <c r="Q736" t="s">
        <v>6862</v>
      </c>
      <c r="S736" t="s">
        <v>6863</v>
      </c>
      <c r="T736">
        <v>14</v>
      </c>
      <c r="U736">
        <v>0</v>
      </c>
      <c r="V736">
        <v>6</v>
      </c>
      <c r="X736" t="s">
        <v>6864</v>
      </c>
      <c r="Z736" t="s">
        <v>6865</v>
      </c>
      <c r="AD736" t="s">
        <v>114</v>
      </c>
      <c r="AF736" t="s">
        <v>6866</v>
      </c>
      <c r="AH736" t="s">
        <v>147</v>
      </c>
      <c r="AI736" t="s">
        <v>147</v>
      </c>
      <c r="AJ736" t="s">
        <v>6867</v>
      </c>
      <c r="AO736" t="s">
        <v>6868</v>
      </c>
      <c r="AQ736">
        <v>9</v>
      </c>
      <c r="AR736">
        <v>21</v>
      </c>
      <c r="AS736" t="s">
        <v>6869</v>
      </c>
      <c r="AU736" t="s">
        <v>684</v>
      </c>
      <c r="AV736" t="s">
        <v>323</v>
      </c>
      <c r="AX736" t="s">
        <v>915</v>
      </c>
      <c r="AY736" t="s">
        <v>6870</v>
      </c>
      <c r="AZ736" t="s">
        <v>4511</v>
      </c>
      <c r="BA736" t="s">
        <v>255</v>
      </c>
      <c r="BB736" t="s">
        <v>6843</v>
      </c>
      <c r="BC736" t="s">
        <v>3204</v>
      </c>
      <c r="BD736" t="s">
        <v>6739</v>
      </c>
      <c r="BE736">
        <v>0</v>
      </c>
      <c r="BF736" t="s">
        <v>6871</v>
      </c>
      <c r="BG736" t="s">
        <v>6845</v>
      </c>
      <c r="BH736" t="s">
        <v>6872</v>
      </c>
      <c r="BS736">
        <v>0</v>
      </c>
      <c r="BT736">
        <v>0</v>
      </c>
      <c r="BU736">
        <v>0</v>
      </c>
      <c r="BV736">
        <v>0</v>
      </c>
      <c r="BW736">
        <v>0</v>
      </c>
      <c r="BX736">
        <v>0</v>
      </c>
      <c r="BY736">
        <v>1</v>
      </c>
      <c r="CD736" t="s">
        <v>131</v>
      </c>
      <c r="CE736">
        <v>0</v>
      </c>
      <c r="CJ736" t="s">
        <v>132</v>
      </c>
      <c r="CP736">
        <v>930</v>
      </c>
      <c r="CQ736">
        <v>0</v>
      </c>
      <c r="CR736">
        <v>0</v>
      </c>
      <c r="CS736">
        <v>0</v>
      </c>
      <c r="CT736">
        <v>0</v>
      </c>
    </row>
    <row r="737" spans="1:98" ht="15" customHeight="1" x14ac:dyDescent="0.2">
      <c r="A737" t="s">
        <v>16474</v>
      </c>
      <c r="B737" s="1" t="s">
        <v>306</v>
      </c>
      <c r="C737">
        <v>1600</v>
      </c>
      <c r="G737" t="s">
        <v>240</v>
      </c>
      <c r="H737" t="s">
        <v>193</v>
      </c>
      <c r="I737" t="s">
        <v>654</v>
      </c>
      <c r="J737" t="s">
        <v>138</v>
      </c>
      <c r="K737">
        <v>-5</v>
      </c>
      <c r="L737" t="s">
        <v>11369</v>
      </c>
      <c r="M737" t="s">
        <v>16475</v>
      </c>
      <c r="N737" t="s">
        <v>16476</v>
      </c>
      <c r="O737" t="s">
        <v>16477</v>
      </c>
      <c r="P737">
        <v>57</v>
      </c>
      <c r="Q737" t="s">
        <v>16478</v>
      </c>
      <c r="S737" t="s">
        <v>16479</v>
      </c>
      <c r="T737">
        <v>7</v>
      </c>
      <c r="U737">
        <v>-3</v>
      </c>
      <c r="V737">
        <v>-3</v>
      </c>
      <c r="Z737" t="s">
        <v>16480</v>
      </c>
      <c r="AA737" t="s">
        <v>5324</v>
      </c>
      <c r="AD737" t="s">
        <v>5025</v>
      </c>
      <c r="AF737" t="s">
        <v>16481</v>
      </c>
      <c r="AH737" t="s">
        <v>202</v>
      </c>
      <c r="AI737" t="s">
        <v>114</v>
      </c>
      <c r="AJ737" t="s">
        <v>16482</v>
      </c>
      <c r="AO737" t="s">
        <v>16483</v>
      </c>
      <c r="AQ737">
        <v>4</v>
      </c>
      <c r="AR737" t="s">
        <v>4809</v>
      </c>
      <c r="AS737" t="s">
        <v>3306</v>
      </c>
      <c r="AU737" t="s">
        <v>16484</v>
      </c>
      <c r="AX737" t="s">
        <v>16485</v>
      </c>
      <c r="AY737" t="s">
        <v>16486</v>
      </c>
      <c r="AZ737" t="s">
        <v>16487</v>
      </c>
      <c r="BA737" t="s">
        <v>255</v>
      </c>
      <c r="BB737" t="s">
        <v>16488</v>
      </c>
      <c r="BD737" t="s">
        <v>14619</v>
      </c>
      <c r="BE737">
        <v>0</v>
      </c>
      <c r="BF737" t="s">
        <v>16489</v>
      </c>
      <c r="BG737" t="s">
        <v>16490</v>
      </c>
      <c r="BH737" t="s">
        <v>16491</v>
      </c>
      <c r="BS737">
        <v>0</v>
      </c>
      <c r="BT737">
        <v>0</v>
      </c>
      <c r="BU737">
        <v>0</v>
      </c>
      <c r="BV737">
        <v>0</v>
      </c>
      <c r="BW737">
        <v>0</v>
      </c>
      <c r="BX737">
        <v>1</v>
      </c>
      <c r="BY737">
        <v>1</v>
      </c>
      <c r="CD737" t="s">
        <v>132</v>
      </c>
      <c r="CE737">
        <v>0</v>
      </c>
      <c r="CF737" t="s">
        <v>132</v>
      </c>
      <c r="CJ737" t="s">
        <v>132</v>
      </c>
      <c r="CK737" t="s">
        <v>132</v>
      </c>
      <c r="CP737">
        <v>2080</v>
      </c>
      <c r="CQ737">
        <v>0</v>
      </c>
      <c r="CR737">
        <v>0</v>
      </c>
      <c r="CS737">
        <v>0</v>
      </c>
      <c r="CT737">
        <v>0</v>
      </c>
    </row>
    <row r="738" spans="1:98" ht="15" customHeight="1" x14ac:dyDescent="0.2">
      <c r="A738" t="s">
        <v>9527</v>
      </c>
      <c r="B738" s="1" t="s">
        <v>365</v>
      </c>
      <c r="C738">
        <v>1200</v>
      </c>
      <c r="G738" t="s">
        <v>240</v>
      </c>
      <c r="H738" t="s">
        <v>193</v>
      </c>
      <c r="I738" t="s">
        <v>103</v>
      </c>
      <c r="J738" t="s">
        <v>1556</v>
      </c>
      <c r="K738">
        <v>3</v>
      </c>
      <c r="L738" t="s">
        <v>4891</v>
      </c>
      <c r="N738" t="s">
        <v>924</v>
      </c>
      <c r="O738" t="s">
        <v>925</v>
      </c>
      <c r="P738">
        <v>37</v>
      </c>
      <c r="Q738" t="s">
        <v>7667</v>
      </c>
      <c r="S738" t="s">
        <v>9528</v>
      </c>
      <c r="T738">
        <v>3</v>
      </c>
      <c r="U738">
        <v>7</v>
      </c>
      <c r="V738">
        <v>5</v>
      </c>
      <c r="AD738" t="s">
        <v>6801</v>
      </c>
      <c r="AF738" t="s">
        <v>9529</v>
      </c>
      <c r="AH738" t="s">
        <v>202</v>
      </c>
      <c r="AI738" t="s">
        <v>114</v>
      </c>
      <c r="AJ738" t="s">
        <v>9530</v>
      </c>
      <c r="AO738" t="s">
        <v>9531</v>
      </c>
      <c r="AQ738">
        <v>5</v>
      </c>
      <c r="AR738">
        <v>8</v>
      </c>
      <c r="AS738">
        <v>21</v>
      </c>
      <c r="AT738" t="s">
        <v>9532</v>
      </c>
      <c r="AU738" t="s">
        <v>9533</v>
      </c>
      <c r="AV738" t="s">
        <v>5624</v>
      </c>
      <c r="AY738" t="s">
        <v>5625</v>
      </c>
      <c r="AZ738" t="s">
        <v>670</v>
      </c>
      <c r="BA738" t="s">
        <v>255</v>
      </c>
      <c r="BB738" t="s">
        <v>9534</v>
      </c>
      <c r="BD738" t="s">
        <v>7316</v>
      </c>
      <c r="BE738">
        <v>0</v>
      </c>
      <c r="BF738" t="s">
        <v>9535</v>
      </c>
      <c r="BG738" t="s">
        <v>9536</v>
      </c>
      <c r="BH738" t="s">
        <v>9537</v>
      </c>
      <c r="BS738">
        <v>0</v>
      </c>
      <c r="BT738">
        <v>0</v>
      </c>
      <c r="BU738">
        <v>1</v>
      </c>
      <c r="BV738">
        <v>0</v>
      </c>
      <c r="BW738">
        <v>0</v>
      </c>
      <c r="BX738">
        <v>0</v>
      </c>
      <c r="BY738">
        <v>1</v>
      </c>
      <c r="CD738" t="s">
        <v>131</v>
      </c>
      <c r="CE738">
        <v>0</v>
      </c>
      <c r="CJ738" t="s">
        <v>132</v>
      </c>
      <c r="CO738" t="str">
        <f>HYPERLINK("http://www.d20pfsrd.com/bestiary/monster-listings/outsiders/gloomwing","Gloomwing")</f>
        <v>Gloomwing</v>
      </c>
      <c r="CP738">
        <v>1232</v>
      </c>
      <c r="CQ738">
        <v>0</v>
      </c>
      <c r="CR738">
        <v>0</v>
      </c>
      <c r="CS738">
        <v>0</v>
      </c>
      <c r="CT738">
        <v>0</v>
      </c>
    </row>
    <row r="739" spans="1:98" ht="15" customHeight="1" x14ac:dyDescent="0.2">
      <c r="A739" t="s">
        <v>3326</v>
      </c>
      <c r="B739" s="1" t="s">
        <v>1117</v>
      </c>
      <c r="C739">
        <v>400</v>
      </c>
      <c r="G739" t="s">
        <v>575</v>
      </c>
      <c r="H739" t="s">
        <v>102</v>
      </c>
      <c r="I739" t="s">
        <v>701</v>
      </c>
      <c r="J739" t="s">
        <v>3327</v>
      </c>
      <c r="K739">
        <v>0</v>
      </c>
      <c r="L739" t="s">
        <v>3328</v>
      </c>
      <c r="N739" t="s">
        <v>106</v>
      </c>
      <c r="O739" t="s">
        <v>3329</v>
      </c>
      <c r="P739">
        <v>11</v>
      </c>
      <c r="Q739" t="s">
        <v>1729</v>
      </c>
      <c r="S739" t="s">
        <v>3330</v>
      </c>
      <c r="T739">
        <v>4</v>
      </c>
      <c r="U739">
        <v>0</v>
      </c>
      <c r="V739">
        <v>0</v>
      </c>
      <c r="AD739" t="s">
        <v>249</v>
      </c>
      <c r="AF739" t="s">
        <v>3331</v>
      </c>
      <c r="AG739" t="s">
        <v>3332</v>
      </c>
      <c r="AH739" t="s">
        <v>114</v>
      </c>
      <c r="AI739" t="s">
        <v>114</v>
      </c>
      <c r="AO739" t="s">
        <v>3333</v>
      </c>
      <c r="AQ739">
        <v>1</v>
      </c>
      <c r="AR739">
        <v>3</v>
      </c>
      <c r="AS739">
        <v>13</v>
      </c>
      <c r="AT739" t="s">
        <v>2714</v>
      </c>
      <c r="AU739" t="s">
        <v>3334</v>
      </c>
      <c r="AW739" t="s">
        <v>3326</v>
      </c>
      <c r="AY739" t="s">
        <v>3335</v>
      </c>
      <c r="AZ739" t="s">
        <v>3336</v>
      </c>
      <c r="BA739" t="s">
        <v>3337</v>
      </c>
      <c r="BB739" t="s">
        <v>3338</v>
      </c>
      <c r="BD739" t="s">
        <v>128</v>
      </c>
      <c r="BE739">
        <v>0</v>
      </c>
      <c r="BG739" t="s">
        <v>3339</v>
      </c>
      <c r="BH739" t="s">
        <v>3340</v>
      </c>
      <c r="BS739">
        <v>0</v>
      </c>
      <c r="BT739">
        <v>0</v>
      </c>
      <c r="BU739">
        <v>0</v>
      </c>
      <c r="BV739">
        <v>0</v>
      </c>
      <c r="BW739">
        <v>0</v>
      </c>
      <c r="BX739">
        <v>0</v>
      </c>
      <c r="BY739">
        <v>1</v>
      </c>
      <c r="CD739" t="s">
        <v>131</v>
      </c>
      <c r="CE739">
        <v>0</v>
      </c>
      <c r="CJ739" t="s">
        <v>132</v>
      </c>
      <c r="CO739" t="str">
        <f>HYPERLINK("http://www.d20pfsrd.com/bestiary/monster-listings/humanoids/gnoll","Gnoll")</f>
        <v>Gnoll</v>
      </c>
      <c r="CP739">
        <v>213</v>
      </c>
      <c r="CQ739">
        <v>0</v>
      </c>
      <c r="CR739">
        <v>0</v>
      </c>
      <c r="CS739">
        <v>0</v>
      </c>
      <c r="CT739">
        <v>0</v>
      </c>
    </row>
    <row r="740" spans="1:98" ht="15" customHeight="1" x14ac:dyDescent="0.2">
      <c r="A740" t="s">
        <v>21336</v>
      </c>
      <c r="B740" s="1" t="s">
        <v>365</v>
      </c>
      <c r="C740">
        <v>1200</v>
      </c>
      <c r="D740" t="s">
        <v>21337</v>
      </c>
      <c r="E740" t="s">
        <v>4054</v>
      </c>
      <c r="G740" t="s">
        <v>575</v>
      </c>
      <c r="H740" t="s">
        <v>102</v>
      </c>
      <c r="I740" t="s">
        <v>137</v>
      </c>
      <c r="J740" t="s">
        <v>21338</v>
      </c>
      <c r="K740">
        <v>2</v>
      </c>
      <c r="L740" t="s">
        <v>4094</v>
      </c>
      <c r="N740" t="s">
        <v>1407</v>
      </c>
      <c r="O740" t="s">
        <v>12050</v>
      </c>
      <c r="P740">
        <v>32</v>
      </c>
      <c r="Q740" t="s">
        <v>32357</v>
      </c>
      <c r="S740" t="s">
        <v>21339</v>
      </c>
      <c r="T740">
        <v>9</v>
      </c>
      <c r="U740">
        <v>2</v>
      </c>
      <c r="V740">
        <v>4</v>
      </c>
      <c r="W740" t="s">
        <v>21340</v>
      </c>
      <c r="X740" t="s">
        <v>4059</v>
      </c>
      <c r="Y740" t="s">
        <v>2395</v>
      </c>
      <c r="Z740" t="s">
        <v>4228</v>
      </c>
      <c r="AB740">
        <v>15</v>
      </c>
      <c r="AD740" t="s">
        <v>249</v>
      </c>
      <c r="AF740" t="s">
        <v>21341</v>
      </c>
      <c r="AH740" t="s">
        <v>114</v>
      </c>
      <c r="AI740" t="s">
        <v>114</v>
      </c>
      <c r="AO740" t="s">
        <v>21342</v>
      </c>
      <c r="AQ740">
        <v>3</v>
      </c>
      <c r="AR740">
        <v>5</v>
      </c>
      <c r="AS740">
        <v>17</v>
      </c>
      <c r="AT740" t="s">
        <v>21343</v>
      </c>
      <c r="AU740" t="s">
        <v>21344</v>
      </c>
      <c r="AW740" t="s">
        <v>3326</v>
      </c>
      <c r="AX740" t="s">
        <v>21345</v>
      </c>
      <c r="AY740" t="s">
        <v>21346</v>
      </c>
      <c r="AZ740" t="s">
        <v>21347</v>
      </c>
      <c r="BA740" t="s">
        <v>21348</v>
      </c>
      <c r="BB740" t="s">
        <v>21349</v>
      </c>
      <c r="BC740" t="s">
        <v>21350</v>
      </c>
      <c r="BD740" t="s">
        <v>21001</v>
      </c>
      <c r="BE740">
        <v>1</v>
      </c>
      <c r="BG740" t="s">
        <v>21351</v>
      </c>
      <c r="BH740" t="s">
        <v>21352</v>
      </c>
      <c r="BS740">
        <v>0</v>
      </c>
      <c r="BT740">
        <v>0</v>
      </c>
      <c r="BU740">
        <v>0</v>
      </c>
      <c r="BV740">
        <v>0</v>
      </c>
      <c r="BW740">
        <v>0</v>
      </c>
      <c r="BX740">
        <v>0</v>
      </c>
      <c r="BY740">
        <v>1</v>
      </c>
      <c r="CD740" t="s">
        <v>131</v>
      </c>
      <c r="CE740">
        <v>0</v>
      </c>
      <c r="CJ740" t="s">
        <v>132</v>
      </c>
      <c r="CP740">
        <v>3572</v>
      </c>
      <c r="CQ740">
        <v>0</v>
      </c>
      <c r="CR740">
        <v>0</v>
      </c>
      <c r="CS740">
        <v>0</v>
      </c>
      <c r="CT740">
        <v>0</v>
      </c>
    </row>
    <row r="741" spans="1:98" ht="15" customHeight="1" x14ac:dyDescent="0.2">
      <c r="A741" t="s">
        <v>19767</v>
      </c>
      <c r="B741" s="1" t="s">
        <v>99</v>
      </c>
      <c r="C741">
        <v>200</v>
      </c>
      <c r="D741" t="s">
        <v>30976</v>
      </c>
      <c r="E741" t="s">
        <v>5159</v>
      </c>
      <c r="G741" t="s">
        <v>1053</v>
      </c>
      <c r="H741" t="s">
        <v>393</v>
      </c>
      <c r="I741" t="s">
        <v>701</v>
      </c>
      <c r="J741" t="s">
        <v>5160</v>
      </c>
      <c r="K741">
        <v>2</v>
      </c>
      <c r="L741" t="s">
        <v>2981</v>
      </c>
      <c r="N741" t="s">
        <v>886</v>
      </c>
      <c r="O741" t="s">
        <v>30977</v>
      </c>
      <c r="P741">
        <v>9</v>
      </c>
      <c r="Q741" t="s">
        <v>30978</v>
      </c>
      <c r="S741" t="s">
        <v>30979</v>
      </c>
      <c r="T741">
        <v>5</v>
      </c>
      <c r="U741">
        <v>4</v>
      </c>
      <c r="V741">
        <v>1</v>
      </c>
      <c r="W741" t="s">
        <v>30980</v>
      </c>
      <c r="AD741" t="s">
        <v>496</v>
      </c>
      <c r="AF741" t="s">
        <v>30981</v>
      </c>
      <c r="AG741" t="s">
        <v>30982</v>
      </c>
      <c r="AH741" t="s">
        <v>114</v>
      </c>
      <c r="AI741" t="s">
        <v>114</v>
      </c>
      <c r="AJ741" t="s">
        <v>30983</v>
      </c>
      <c r="AO741" t="s">
        <v>30984</v>
      </c>
      <c r="AQ741">
        <v>1</v>
      </c>
      <c r="AR741">
        <v>0</v>
      </c>
      <c r="AS741">
        <v>12</v>
      </c>
      <c r="AT741" t="s">
        <v>30985</v>
      </c>
      <c r="AU741" t="s">
        <v>30986</v>
      </c>
      <c r="AV741" t="s">
        <v>2365</v>
      </c>
      <c r="AW741" t="s">
        <v>30987</v>
      </c>
      <c r="AX741" t="s">
        <v>30988</v>
      </c>
      <c r="AY741" t="s">
        <v>3178</v>
      </c>
      <c r="AZ741" t="s">
        <v>5234</v>
      </c>
      <c r="BA741" t="s">
        <v>30989</v>
      </c>
      <c r="BB741" t="s">
        <v>30990</v>
      </c>
      <c r="BD741" t="s">
        <v>14592</v>
      </c>
      <c r="BE741">
        <v>0</v>
      </c>
      <c r="BG741" t="s">
        <v>30991</v>
      </c>
      <c r="BH741" t="s">
        <v>30992</v>
      </c>
      <c r="BS741">
        <v>1</v>
      </c>
      <c r="BT741">
        <v>0</v>
      </c>
      <c r="BU741">
        <v>0</v>
      </c>
      <c r="BV741">
        <v>0</v>
      </c>
      <c r="BW741">
        <v>0</v>
      </c>
      <c r="BX741">
        <v>0</v>
      </c>
      <c r="BY741">
        <v>1</v>
      </c>
      <c r="CD741" t="s">
        <v>132</v>
      </c>
      <c r="CE741">
        <v>1</v>
      </c>
      <c r="CF741" t="s">
        <v>132</v>
      </c>
      <c r="CJ741" t="s">
        <v>132</v>
      </c>
      <c r="CK741" t="s">
        <v>132</v>
      </c>
      <c r="CP741">
        <v>6657</v>
      </c>
      <c r="CQ741">
        <v>0</v>
      </c>
      <c r="CR741">
        <v>0</v>
      </c>
      <c r="CS741">
        <v>0</v>
      </c>
      <c r="CT741">
        <v>0</v>
      </c>
    </row>
    <row r="742" spans="1:98" ht="15" customHeight="1" x14ac:dyDescent="0.2">
      <c r="A742" t="s">
        <v>13661</v>
      </c>
      <c r="B742" s="1" t="s">
        <v>1223</v>
      </c>
      <c r="C742">
        <v>12800</v>
      </c>
      <c r="G742" t="s">
        <v>575</v>
      </c>
      <c r="H742" t="s">
        <v>193</v>
      </c>
      <c r="I742" t="s">
        <v>261</v>
      </c>
      <c r="J742" t="s">
        <v>2012</v>
      </c>
      <c r="K742">
        <v>1</v>
      </c>
      <c r="L742" t="s">
        <v>13662</v>
      </c>
      <c r="M742" t="s">
        <v>13663</v>
      </c>
      <c r="N742" t="s">
        <v>12352</v>
      </c>
      <c r="O742" t="s">
        <v>12353</v>
      </c>
      <c r="P742">
        <v>147</v>
      </c>
      <c r="Q742" t="s">
        <v>4368</v>
      </c>
      <c r="S742" t="s">
        <v>13049</v>
      </c>
      <c r="T742">
        <v>14</v>
      </c>
      <c r="U742">
        <v>12</v>
      </c>
      <c r="V742">
        <v>11</v>
      </c>
      <c r="Z742" t="s">
        <v>3093</v>
      </c>
      <c r="AC742" t="s">
        <v>13664</v>
      </c>
      <c r="AD742" t="s">
        <v>376</v>
      </c>
      <c r="AF742" t="s">
        <v>13665</v>
      </c>
      <c r="AH742" t="s">
        <v>202</v>
      </c>
      <c r="AI742" t="s">
        <v>202</v>
      </c>
      <c r="AJ742" t="s">
        <v>13666</v>
      </c>
      <c r="AO742" t="s">
        <v>13667</v>
      </c>
      <c r="AQ742">
        <v>14</v>
      </c>
      <c r="AR742">
        <v>22</v>
      </c>
      <c r="AS742" t="s">
        <v>13668</v>
      </c>
      <c r="AT742" t="s">
        <v>13669</v>
      </c>
      <c r="AU742" t="s">
        <v>13670</v>
      </c>
      <c r="AV742" t="s">
        <v>13671</v>
      </c>
      <c r="AW742" t="s">
        <v>3309</v>
      </c>
      <c r="AX742" t="s">
        <v>13018</v>
      </c>
      <c r="AY742" t="s">
        <v>3406</v>
      </c>
      <c r="AZ742" t="s">
        <v>6311</v>
      </c>
      <c r="BA742" t="s">
        <v>426</v>
      </c>
      <c r="BB742" t="s">
        <v>13672</v>
      </c>
      <c r="BD742" t="s">
        <v>13641</v>
      </c>
      <c r="BE742">
        <v>0</v>
      </c>
      <c r="BF742" t="s">
        <v>13673</v>
      </c>
      <c r="BG742" t="s">
        <v>13674</v>
      </c>
      <c r="BH742" t="s">
        <v>13675</v>
      </c>
      <c r="BS742">
        <v>0</v>
      </c>
      <c r="BT742">
        <v>0</v>
      </c>
      <c r="BU742">
        <v>0</v>
      </c>
      <c r="BV742">
        <v>0</v>
      </c>
      <c r="BW742">
        <v>0</v>
      </c>
      <c r="BX742">
        <v>0</v>
      </c>
      <c r="BY742">
        <v>1</v>
      </c>
      <c r="CD742" t="s">
        <v>131</v>
      </c>
      <c r="CE742">
        <v>0</v>
      </c>
      <c r="CJ742" t="s">
        <v>132</v>
      </c>
      <c r="CP742">
        <v>1706</v>
      </c>
      <c r="CQ742">
        <v>0</v>
      </c>
      <c r="CR742">
        <v>0</v>
      </c>
      <c r="CS742">
        <v>0</v>
      </c>
      <c r="CT742">
        <v>0</v>
      </c>
    </row>
    <row r="743" spans="1:98" ht="15" customHeight="1" x14ac:dyDescent="0.2">
      <c r="A743" t="s">
        <v>16208</v>
      </c>
      <c r="B743" s="1" t="s">
        <v>599</v>
      </c>
      <c r="C743">
        <v>135</v>
      </c>
      <c r="G743" t="s">
        <v>240</v>
      </c>
      <c r="H743" t="s">
        <v>393</v>
      </c>
      <c r="I743" t="s">
        <v>332</v>
      </c>
      <c r="K743">
        <v>1</v>
      </c>
      <c r="L743" t="s">
        <v>600</v>
      </c>
      <c r="N743" t="s">
        <v>1702</v>
      </c>
      <c r="O743" t="s">
        <v>1703</v>
      </c>
      <c r="P743">
        <v>5</v>
      </c>
      <c r="Q743" t="s">
        <v>833</v>
      </c>
      <c r="S743" t="s">
        <v>6463</v>
      </c>
      <c r="T743">
        <v>3</v>
      </c>
      <c r="U743">
        <v>3</v>
      </c>
      <c r="V743">
        <v>0</v>
      </c>
      <c r="AD743" t="s">
        <v>249</v>
      </c>
      <c r="AF743" t="s">
        <v>16209</v>
      </c>
      <c r="AH743" t="s">
        <v>114</v>
      </c>
      <c r="AI743" t="s">
        <v>114</v>
      </c>
      <c r="AO743" t="s">
        <v>16210</v>
      </c>
      <c r="AQ743">
        <v>0</v>
      </c>
      <c r="AR743">
        <v>0</v>
      </c>
      <c r="AS743" t="s">
        <v>1708</v>
      </c>
      <c r="AT743" t="s">
        <v>16211</v>
      </c>
      <c r="AU743" t="s">
        <v>16212</v>
      </c>
      <c r="AV743" t="s">
        <v>16213</v>
      </c>
      <c r="AY743" t="s">
        <v>298</v>
      </c>
      <c r="AZ743" t="s">
        <v>1587</v>
      </c>
      <c r="BA743" t="s">
        <v>255</v>
      </c>
      <c r="BB743" t="s">
        <v>16197</v>
      </c>
      <c r="BC743" t="s">
        <v>2836</v>
      </c>
      <c r="BD743" t="s">
        <v>14619</v>
      </c>
      <c r="BE743">
        <v>0</v>
      </c>
      <c r="BG743" t="s">
        <v>16214</v>
      </c>
      <c r="BH743" t="s">
        <v>16215</v>
      </c>
      <c r="BL743" t="s">
        <v>132</v>
      </c>
      <c r="BM743" t="s">
        <v>132</v>
      </c>
      <c r="BN743" t="s">
        <v>132</v>
      </c>
      <c r="BS743">
        <v>0</v>
      </c>
      <c r="BT743">
        <v>0</v>
      </c>
      <c r="BU743">
        <v>0</v>
      </c>
      <c r="BV743">
        <v>0</v>
      </c>
      <c r="BW743">
        <v>0</v>
      </c>
      <c r="BX743">
        <v>0</v>
      </c>
      <c r="BY743">
        <v>1</v>
      </c>
      <c r="CB743" t="s">
        <v>132</v>
      </c>
      <c r="CD743" t="s">
        <v>131</v>
      </c>
      <c r="CE743">
        <v>0</v>
      </c>
      <c r="CJ743" t="s">
        <v>132</v>
      </c>
      <c r="CP743">
        <v>2060</v>
      </c>
      <c r="CQ743">
        <v>0</v>
      </c>
      <c r="CR743">
        <v>0</v>
      </c>
      <c r="CS743">
        <v>0</v>
      </c>
      <c r="CT743">
        <v>0</v>
      </c>
    </row>
    <row r="744" spans="1:98" ht="15" customHeight="1" x14ac:dyDescent="0.2">
      <c r="A744" t="s">
        <v>3341</v>
      </c>
      <c r="B744" s="1" t="s">
        <v>599</v>
      </c>
      <c r="C744">
        <v>135</v>
      </c>
      <c r="D744" t="s">
        <v>3341</v>
      </c>
      <c r="E744" t="s">
        <v>2374</v>
      </c>
      <c r="G744" t="s">
        <v>1053</v>
      </c>
      <c r="H744" t="s">
        <v>393</v>
      </c>
      <c r="I744" t="s">
        <v>701</v>
      </c>
      <c r="J744" t="s">
        <v>723</v>
      </c>
      <c r="K744">
        <v>6</v>
      </c>
      <c r="L744" t="s">
        <v>3342</v>
      </c>
      <c r="N744" t="s">
        <v>2641</v>
      </c>
      <c r="O744" t="s">
        <v>3343</v>
      </c>
      <c r="P744">
        <v>6</v>
      </c>
      <c r="Q744" t="s">
        <v>3344</v>
      </c>
      <c r="S744" t="s">
        <v>3345</v>
      </c>
      <c r="T744">
        <v>3</v>
      </c>
      <c r="U744">
        <v>2</v>
      </c>
      <c r="V744">
        <v>-1</v>
      </c>
      <c r="AD744" t="s">
        <v>249</v>
      </c>
      <c r="AF744" t="s">
        <v>3346</v>
      </c>
      <c r="AG744" t="s">
        <v>3347</v>
      </c>
      <c r="AH744" t="s">
        <v>114</v>
      </c>
      <c r="AI744" t="s">
        <v>114</v>
      </c>
      <c r="AO744" t="s">
        <v>3348</v>
      </c>
      <c r="AQ744">
        <v>1</v>
      </c>
      <c r="AR744">
        <v>0</v>
      </c>
      <c r="AS744">
        <v>12</v>
      </c>
      <c r="AT744" t="s">
        <v>404</v>
      </c>
      <c r="AU744" t="s">
        <v>3349</v>
      </c>
      <c r="AV744" t="s">
        <v>3350</v>
      </c>
      <c r="AW744" t="s">
        <v>3341</v>
      </c>
      <c r="AY744" t="s">
        <v>3351</v>
      </c>
      <c r="AZ744" t="s">
        <v>3352</v>
      </c>
      <c r="BA744" t="s">
        <v>3353</v>
      </c>
      <c r="BB744" t="s">
        <v>3354</v>
      </c>
      <c r="BD744" t="s">
        <v>128</v>
      </c>
      <c r="BE744">
        <v>0</v>
      </c>
      <c r="BG744" t="s">
        <v>3355</v>
      </c>
      <c r="BH744" t="s">
        <v>3356</v>
      </c>
      <c r="BS744">
        <v>1</v>
      </c>
      <c r="BT744">
        <v>0</v>
      </c>
      <c r="BU744">
        <v>0</v>
      </c>
      <c r="BV744">
        <v>0</v>
      </c>
      <c r="BW744">
        <v>0</v>
      </c>
      <c r="BX744">
        <v>0</v>
      </c>
      <c r="BY744">
        <v>1</v>
      </c>
      <c r="CD744" t="s">
        <v>131</v>
      </c>
      <c r="CE744">
        <v>1</v>
      </c>
      <c r="CJ744" t="s">
        <v>132</v>
      </c>
      <c r="CO744" t="str">
        <f>HYPERLINK("http://www.d20pfsrd.com/bestiary/monster-listings/humanoids/goblin","Goblin")</f>
        <v>Goblin</v>
      </c>
      <c r="CP744">
        <v>214</v>
      </c>
      <c r="CQ744">
        <v>0</v>
      </c>
      <c r="CR744">
        <v>0</v>
      </c>
      <c r="CS744">
        <v>0</v>
      </c>
      <c r="CT744">
        <v>0</v>
      </c>
    </row>
    <row r="745" spans="1:98" ht="15" customHeight="1" x14ac:dyDescent="0.2">
      <c r="A745" t="s">
        <v>3357</v>
      </c>
      <c r="B745" s="1" t="s">
        <v>1117</v>
      </c>
      <c r="C745">
        <v>400</v>
      </c>
      <c r="G745" t="s">
        <v>240</v>
      </c>
      <c r="H745" t="s">
        <v>102</v>
      </c>
      <c r="I745" t="s">
        <v>332</v>
      </c>
      <c r="K745">
        <v>2</v>
      </c>
      <c r="L745" t="s">
        <v>2887</v>
      </c>
      <c r="N745" t="s">
        <v>1716</v>
      </c>
      <c r="O745" t="s">
        <v>1717</v>
      </c>
      <c r="P745">
        <v>9</v>
      </c>
      <c r="Q745" t="s">
        <v>3358</v>
      </c>
      <c r="S745" t="s">
        <v>3359</v>
      </c>
      <c r="T745">
        <v>4</v>
      </c>
      <c r="U745">
        <v>4</v>
      </c>
      <c r="V745">
        <v>1</v>
      </c>
      <c r="Z745" t="s">
        <v>3360</v>
      </c>
      <c r="AD745" t="s">
        <v>766</v>
      </c>
      <c r="AF745" t="s">
        <v>3361</v>
      </c>
      <c r="AH745" t="s">
        <v>114</v>
      </c>
      <c r="AI745" t="s">
        <v>114</v>
      </c>
      <c r="AO745" t="s">
        <v>3362</v>
      </c>
      <c r="AQ745">
        <v>0</v>
      </c>
      <c r="AR745">
        <v>2</v>
      </c>
      <c r="AS745">
        <v>14</v>
      </c>
      <c r="AT745" t="s">
        <v>683</v>
      </c>
      <c r="AU745" t="s">
        <v>3363</v>
      </c>
      <c r="AY745" t="s">
        <v>3364</v>
      </c>
      <c r="AZ745" t="s">
        <v>3365</v>
      </c>
      <c r="BA745" t="s">
        <v>255</v>
      </c>
      <c r="BB745" t="s">
        <v>3366</v>
      </c>
      <c r="BD745" t="s">
        <v>128</v>
      </c>
      <c r="BE745">
        <v>0</v>
      </c>
      <c r="BF745" t="s">
        <v>3367</v>
      </c>
      <c r="BG745" t="s">
        <v>3368</v>
      </c>
      <c r="BH745" t="s">
        <v>3369</v>
      </c>
      <c r="BS745">
        <v>0</v>
      </c>
      <c r="BT745">
        <v>1</v>
      </c>
      <c r="BU745">
        <v>0</v>
      </c>
      <c r="BV745">
        <v>0</v>
      </c>
      <c r="BW745">
        <v>0</v>
      </c>
      <c r="BX745">
        <v>0</v>
      </c>
      <c r="BY745">
        <v>1</v>
      </c>
      <c r="CD745" t="s">
        <v>131</v>
      </c>
      <c r="CE745">
        <v>0</v>
      </c>
      <c r="CJ745" t="s">
        <v>132</v>
      </c>
      <c r="CO745" t="str">
        <f>HYPERLINK("http://www.d20pfsrd.com/bestiary/monster-listings/animals/canines/goblin-dog","Goblin Dog")</f>
        <v>Goblin Dog</v>
      </c>
      <c r="CP745">
        <v>215</v>
      </c>
      <c r="CQ745">
        <v>0</v>
      </c>
      <c r="CR745">
        <v>0</v>
      </c>
      <c r="CS745">
        <v>0</v>
      </c>
      <c r="CT745">
        <v>0</v>
      </c>
    </row>
    <row r="746" spans="1:98" ht="15" customHeight="1" x14ac:dyDescent="0.2">
      <c r="A746" t="s">
        <v>16492</v>
      </c>
      <c r="B746" s="1" t="s">
        <v>1117</v>
      </c>
      <c r="C746">
        <v>400</v>
      </c>
      <c r="G746" t="s">
        <v>575</v>
      </c>
      <c r="H746" t="s">
        <v>393</v>
      </c>
      <c r="I746" t="s">
        <v>137</v>
      </c>
      <c r="K746">
        <v>2</v>
      </c>
      <c r="L746" t="s">
        <v>285</v>
      </c>
      <c r="N746" t="s">
        <v>2435</v>
      </c>
      <c r="O746" t="s">
        <v>2436</v>
      </c>
      <c r="P746">
        <v>13</v>
      </c>
      <c r="Q746" t="s">
        <v>1718</v>
      </c>
      <c r="S746" t="s">
        <v>10751</v>
      </c>
      <c r="T746">
        <v>2</v>
      </c>
      <c r="U746">
        <v>2</v>
      </c>
      <c r="V746">
        <v>4</v>
      </c>
      <c r="AD746" t="s">
        <v>16493</v>
      </c>
      <c r="AF746" t="s">
        <v>16494</v>
      </c>
      <c r="AH746" t="s">
        <v>114</v>
      </c>
      <c r="AI746" t="s">
        <v>114</v>
      </c>
      <c r="AJ746" t="s">
        <v>16495</v>
      </c>
      <c r="AO746" t="s">
        <v>16496</v>
      </c>
      <c r="AQ746">
        <v>1</v>
      </c>
      <c r="AR746">
        <v>2</v>
      </c>
      <c r="AS746" t="s">
        <v>4424</v>
      </c>
      <c r="AT746" t="s">
        <v>16497</v>
      </c>
      <c r="AU746" t="s">
        <v>16498</v>
      </c>
      <c r="AW746" t="s">
        <v>3648</v>
      </c>
      <c r="AX746" t="s">
        <v>16499</v>
      </c>
      <c r="AY746" t="s">
        <v>16500</v>
      </c>
      <c r="AZ746" t="s">
        <v>16501</v>
      </c>
      <c r="BA746" t="s">
        <v>426</v>
      </c>
      <c r="BB746" t="s">
        <v>16502</v>
      </c>
      <c r="BD746" t="s">
        <v>14619</v>
      </c>
      <c r="BE746">
        <v>0</v>
      </c>
      <c r="BF746" t="s">
        <v>16503</v>
      </c>
      <c r="BG746" t="s">
        <v>16504</v>
      </c>
      <c r="BH746" t="s">
        <v>16505</v>
      </c>
      <c r="BS746">
        <v>0</v>
      </c>
      <c r="BT746">
        <v>0</v>
      </c>
      <c r="BU746">
        <v>0</v>
      </c>
      <c r="BV746">
        <v>0</v>
      </c>
      <c r="BW746">
        <v>1</v>
      </c>
      <c r="BX746">
        <v>1</v>
      </c>
      <c r="BY746">
        <v>1</v>
      </c>
      <c r="CD746" t="s">
        <v>132</v>
      </c>
      <c r="CE746">
        <v>0</v>
      </c>
      <c r="CF746" t="s">
        <v>132</v>
      </c>
      <c r="CJ746" t="s">
        <v>132</v>
      </c>
      <c r="CK746" t="s">
        <v>132</v>
      </c>
      <c r="CP746">
        <v>2081</v>
      </c>
      <c r="CQ746">
        <v>0</v>
      </c>
      <c r="CR746">
        <v>0</v>
      </c>
      <c r="CS746">
        <v>0</v>
      </c>
      <c r="CT746">
        <v>0</v>
      </c>
    </row>
    <row r="747" spans="1:98" ht="15" customHeight="1" x14ac:dyDescent="0.2">
      <c r="A747" t="s">
        <v>6284</v>
      </c>
      <c r="B747" s="1" t="s">
        <v>1137</v>
      </c>
      <c r="C747">
        <v>2400</v>
      </c>
      <c r="G747" t="s">
        <v>240</v>
      </c>
      <c r="H747" t="s">
        <v>102</v>
      </c>
      <c r="I747" t="s">
        <v>241</v>
      </c>
      <c r="K747">
        <v>-1</v>
      </c>
      <c r="L747" t="s">
        <v>3371</v>
      </c>
      <c r="N747" t="s">
        <v>4726</v>
      </c>
      <c r="O747" t="s">
        <v>6285</v>
      </c>
      <c r="P747">
        <v>64</v>
      </c>
      <c r="Q747" t="s">
        <v>3436</v>
      </c>
      <c r="S747" t="s">
        <v>3401</v>
      </c>
      <c r="T747">
        <v>2</v>
      </c>
      <c r="U747">
        <v>1</v>
      </c>
      <c r="V747">
        <v>2</v>
      </c>
      <c r="X747" t="s">
        <v>6286</v>
      </c>
      <c r="Y747" t="s">
        <v>6287</v>
      </c>
      <c r="Z747" t="s">
        <v>6288</v>
      </c>
      <c r="AB747">
        <v>17</v>
      </c>
      <c r="AD747" t="s">
        <v>496</v>
      </c>
      <c r="AF747" t="s">
        <v>6289</v>
      </c>
      <c r="AH747" t="s">
        <v>114</v>
      </c>
      <c r="AI747" t="s">
        <v>114</v>
      </c>
      <c r="AJ747" t="s">
        <v>6290</v>
      </c>
      <c r="AO747" t="s">
        <v>6291</v>
      </c>
      <c r="AQ747">
        <v>8</v>
      </c>
      <c r="AR747">
        <v>12</v>
      </c>
      <c r="AS747">
        <v>21</v>
      </c>
      <c r="AY747" t="s">
        <v>298</v>
      </c>
      <c r="AZ747" t="s">
        <v>1240</v>
      </c>
      <c r="BA747" t="s">
        <v>255</v>
      </c>
      <c r="BB747" t="s">
        <v>6292</v>
      </c>
      <c r="BD747" t="s">
        <v>6293</v>
      </c>
      <c r="BE747">
        <v>0</v>
      </c>
      <c r="BF747" t="s">
        <v>6294</v>
      </c>
      <c r="BG747" t="s">
        <v>6295</v>
      </c>
      <c r="BH747" t="s">
        <v>6296</v>
      </c>
      <c r="BI747" t="s">
        <v>132</v>
      </c>
      <c r="BS747">
        <v>0</v>
      </c>
      <c r="BT747">
        <v>0</v>
      </c>
      <c r="BU747">
        <v>0</v>
      </c>
      <c r="BV747">
        <v>0</v>
      </c>
      <c r="BW747">
        <v>0</v>
      </c>
      <c r="BX747">
        <v>0</v>
      </c>
      <c r="BY747">
        <v>1</v>
      </c>
      <c r="CD747" t="s">
        <v>131</v>
      </c>
      <c r="CE747">
        <v>0</v>
      </c>
      <c r="CJ747" t="s">
        <v>132</v>
      </c>
      <c r="CK747" t="s">
        <v>132</v>
      </c>
      <c r="CP747">
        <v>698</v>
      </c>
      <c r="CQ747">
        <v>0</v>
      </c>
      <c r="CR747">
        <v>0</v>
      </c>
      <c r="CS747">
        <v>0</v>
      </c>
      <c r="CT747">
        <v>0</v>
      </c>
    </row>
    <row r="748" spans="1:98" ht="15" customHeight="1" x14ac:dyDescent="0.2">
      <c r="A748" t="s">
        <v>27515</v>
      </c>
      <c r="B748" s="1" t="s">
        <v>1223</v>
      </c>
      <c r="C748">
        <v>12800</v>
      </c>
      <c r="G748" t="s">
        <v>240</v>
      </c>
      <c r="H748" t="s">
        <v>3932</v>
      </c>
      <c r="I748" t="s">
        <v>284</v>
      </c>
      <c r="K748">
        <v>1</v>
      </c>
      <c r="L748" t="s">
        <v>2572</v>
      </c>
      <c r="N748" t="s">
        <v>27516</v>
      </c>
      <c r="O748" t="s">
        <v>27517</v>
      </c>
      <c r="P748">
        <v>147</v>
      </c>
      <c r="Q748" t="s">
        <v>15127</v>
      </c>
      <c r="S748" t="s">
        <v>27518</v>
      </c>
      <c r="T748">
        <v>15</v>
      </c>
      <c r="U748">
        <v>5</v>
      </c>
      <c r="V748">
        <v>4</v>
      </c>
      <c r="Z748" t="s">
        <v>289</v>
      </c>
      <c r="AD748" t="s">
        <v>582</v>
      </c>
      <c r="AF748" t="s">
        <v>27519</v>
      </c>
      <c r="AH748" t="s">
        <v>249</v>
      </c>
      <c r="AI748" t="s">
        <v>249</v>
      </c>
      <c r="AJ748" t="s">
        <v>27520</v>
      </c>
      <c r="AO748" t="s">
        <v>27521</v>
      </c>
      <c r="AQ748">
        <v>10</v>
      </c>
      <c r="AR748">
        <v>33</v>
      </c>
      <c r="AS748" t="s">
        <v>27522</v>
      </c>
      <c r="AU748" t="s">
        <v>27523</v>
      </c>
      <c r="AV748" t="s">
        <v>27524</v>
      </c>
      <c r="AY748" t="s">
        <v>15184</v>
      </c>
      <c r="AZ748" t="s">
        <v>520</v>
      </c>
      <c r="BA748" t="s">
        <v>277</v>
      </c>
      <c r="BB748" t="s">
        <v>27525</v>
      </c>
      <c r="BC748" t="s">
        <v>5109</v>
      </c>
      <c r="BD748" t="s">
        <v>24172</v>
      </c>
      <c r="BE748">
        <v>0</v>
      </c>
      <c r="BF748" t="s">
        <v>27526</v>
      </c>
      <c r="BG748" t="s">
        <v>27527</v>
      </c>
      <c r="BH748" t="s">
        <v>27528</v>
      </c>
      <c r="BI748" t="s">
        <v>132</v>
      </c>
      <c r="BK748" t="s">
        <v>132</v>
      </c>
      <c r="BS748">
        <v>0</v>
      </c>
      <c r="BT748">
        <v>0</v>
      </c>
      <c r="BU748">
        <v>0</v>
      </c>
      <c r="BV748">
        <v>1</v>
      </c>
      <c r="BW748">
        <v>0</v>
      </c>
      <c r="BX748">
        <v>0</v>
      </c>
      <c r="BY748">
        <v>1</v>
      </c>
      <c r="CD748" t="s">
        <v>131</v>
      </c>
      <c r="CE748">
        <v>0</v>
      </c>
      <c r="CF748" t="s">
        <v>132</v>
      </c>
      <c r="CJ748" t="s">
        <v>132</v>
      </c>
      <c r="CK748" t="s">
        <v>132</v>
      </c>
      <c r="CP748">
        <v>5363</v>
      </c>
      <c r="CQ748">
        <v>0</v>
      </c>
      <c r="CR748">
        <v>0</v>
      </c>
      <c r="CS748">
        <v>0</v>
      </c>
      <c r="CT748">
        <v>0</v>
      </c>
    </row>
    <row r="749" spans="1:98" ht="15" customHeight="1" x14ac:dyDescent="0.2">
      <c r="A749" t="s">
        <v>7941</v>
      </c>
      <c r="B749" s="1" t="s">
        <v>633</v>
      </c>
      <c r="C749">
        <v>4800</v>
      </c>
      <c r="G749" t="s">
        <v>240</v>
      </c>
      <c r="H749" t="s">
        <v>136</v>
      </c>
      <c r="I749" t="s">
        <v>284</v>
      </c>
      <c r="K749">
        <v>0</v>
      </c>
      <c r="L749" t="s">
        <v>618</v>
      </c>
      <c r="N749" t="s">
        <v>3228</v>
      </c>
      <c r="O749" t="s">
        <v>7942</v>
      </c>
      <c r="P749">
        <v>104</v>
      </c>
      <c r="Q749" t="s">
        <v>7943</v>
      </c>
      <c r="S749" t="s">
        <v>7944</v>
      </c>
      <c r="T749">
        <v>12</v>
      </c>
      <c r="U749">
        <v>3</v>
      </c>
      <c r="V749">
        <v>3</v>
      </c>
      <c r="Z749" t="s">
        <v>289</v>
      </c>
      <c r="AD749" t="s">
        <v>605</v>
      </c>
      <c r="AF749" t="s">
        <v>7945</v>
      </c>
      <c r="AH749" t="s">
        <v>147</v>
      </c>
      <c r="AI749" t="s">
        <v>202</v>
      </c>
      <c r="AJ749" t="s">
        <v>7946</v>
      </c>
      <c r="AO749" t="s">
        <v>7947</v>
      </c>
      <c r="AQ749">
        <v>8</v>
      </c>
      <c r="AR749">
        <v>21</v>
      </c>
      <c r="AS749" t="s">
        <v>7948</v>
      </c>
      <c r="AU749" t="s">
        <v>7949</v>
      </c>
      <c r="AY749" t="s">
        <v>1605</v>
      </c>
      <c r="AZ749" t="s">
        <v>696</v>
      </c>
      <c r="BA749" t="s">
        <v>255</v>
      </c>
      <c r="BB749" t="s">
        <v>7950</v>
      </c>
      <c r="BC749" t="s">
        <v>613</v>
      </c>
      <c r="BD749" t="s">
        <v>7316</v>
      </c>
      <c r="BE749">
        <v>0</v>
      </c>
      <c r="BG749" t="s">
        <v>7951</v>
      </c>
      <c r="BH749" t="s">
        <v>7952</v>
      </c>
      <c r="BS749">
        <v>0</v>
      </c>
      <c r="BT749">
        <v>0</v>
      </c>
      <c r="BU749">
        <v>1</v>
      </c>
      <c r="BV749">
        <v>0</v>
      </c>
      <c r="BW749">
        <v>0</v>
      </c>
      <c r="BX749">
        <v>0</v>
      </c>
      <c r="BY749">
        <v>1</v>
      </c>
      <c r="CD749" t="s">
        <v>131</v>
      </c>
      <c r="CE749">
        <v>0</v>
      </c>
      <c r="CJ749" t="s">
        <v>132</v>
      </c>
      <c r="CO749" t="str">
        <f>HYPERLINK("http://www.d20pfsrd.com/bestiary/monster-listings/vermin/beetle/beetle-goliath-stag","Beetle, Goliath Stag")</f>
        <v>Beetle, Goliath Stag</v>
      </c>
      <c r="CP749">
        <v>1118</v>
      </c>
      <c r="CQ749">
        <v>0</v>
      </c>
      <c r="CR749">
        <v>0</v>
      </c>
      <c r="CS749">
        <v>0</v>
      </c>
      <c r="CT749">
        <v>0</v>
      </c>
    </row>
    <row r="750" spans="1:98" ht="15" customHeight="1" x14ac:dyDescent="0.2">
      <c r="A750" t="s">
        <v>20966</v>
      </c>
      <c r="B750" s="1" t="s">
        <v>1223</v>
      </c>
      <c r="C750">
        <v>12800</v>
      </c>
      <c r="G750" t="s">
        <v>575</v>
      </c>
      <c r="H750" t="s">
        <v>102</v>
      </c>
      <c r="I750" t="s">
        <v>103</v>
      </c>
      <c r="J750" t="s">
        <v>20967</v>
      </c>
      <c r="K750">
        <v>10</v>
      </c>
      <c r="L750" t="s">
        <v>19141</v>
      </c>
      <c r="M750" t="s">
        <v>20968</v>
      </c>
      <c r="N750" t="s">
        <v>20969</v>
      </c>
      <c r="O750" t="s">
        <v>20970</v>
      </c>
      <c r="P750">
        <v>137</v>
      </c>
      <c r="Q750" t="s">
        <v>8405</v>
      </c>
      <c r="S750" t="s">
        <v>20971</v>
      </c>
      <c r="T750">
        <v>14</v>
      </c>
      <c r="U750">
        <v>13</v>
      </c>
      <c r="V750">
        <v>7</v>
      </c>
      <c r="Y750" t="s">
        <v>10792</v>
      </c>
      <c r="Z750" t="s">
        <v>20972</v>
      </c>
      <c r="AA750" t="s">
        <v>10866</v>
      </c>
      <c r="AB750">
        <v>22</v>
      </c>
      <c r="AD750" t="s">
        <v>835</v>
      </c>
      <c r="AF750" t="s">
        <v>20973</v>
      </c>
      <c r="AH750" t="s">
        <v>114</v>
      </c>
      <c r="AI750" t="s">
        <v>114</v>
      </c>
      <c r="AJ750" t="s">
        <v>20974</v>
      </c>
      <c r="AK750" t="s">
        <v>20975</v>
      </c>
      <c r="AO750" t="s">
        <v>20976</v>
      </c>
      <c r="AQ750">
        <v>11</v>
      </c>
      <c r="AR750" t="s">
        <v>4686</v>
      </c>
      <c r="AS750" t="s">
        <v>20977</v>
      </c>
      <c r="AT750" t="s">
        <v>20978</v>
      </c>
      <c r="AU750" t="s">
        <v>20979</v>
      </c>
      <c r="AV750" t="s">
        <v>20980</v>
      </c>
      <c r="AW750" t="s">
        <v>10877</v>
      </c>
      <c r="AY750" t="s">
        <v>20981</v>
      </c>
      <c r="AZ750" t="s">
        <v>20982</v>
      </c>
      <c r="BA750" t="s">
        <v>20983</v>
      </c>
      <c r="BB750" t="s">
        <v>20984</v>
      </c>
      <c r="BC750" t="s">
        <v>10879</v>
      </c>
      <c r="BD750" t="s">
        <v>20918</v>
      </c>
      <c r="BE750">
        <v>0</v>
      </c>
      <c r="BF750" t="s">
        <v>20985</v>
      </c>
      <c r="BG750" t="s">
        <v>20986</v>
      </c>
      <c r="BH750" t="s">
        <v>20987</v>
      </c>
      <c r="BS750">
        <v>0</v>
      </c>
      <c r="BT750">
        <v>0</v>
      </c>
      <c r="BU750">
        <v>0</v>
      </c>
      <c r="BV750">
        <v>1</v>
      </c>
      <c r="BW750">
        <v>0</v>
      </c>
      <c r="BX750">
        <v>0</v>
      </c>
      <c r="BY750">
        <v>1</v>
      </c>
      <c r="CD750" t="s">
        <v>131</v>
      </c>
      <c r="CE750">
        <v>0</v>
      </c>
      <c r="CJ750" t="s">
        <v>132</v>
      </c>
      <c r="CP750">
        <v>3550</v>
      </c>
      <c r="CQ750">
        <v>0</v>
      </c>
      <c r="CR750">
        <v>0</v>
      </c>
      <c r="CS750">
        <v>0</v>
      </c>
      <c r="CT750">
        <v>0</v>
      </c>
    </row>
    <row r="751" spans="1:98" ht="15" customHeight="1" x14ac:dyDescent="0.2">
      <c r="A751" t="s">
        <v>3446</v>
      </c>
      <c r="B751" s="1" t="s">
        <v>633</v>
      </c>
      <c r="C751">
        <v>4800</v>
      </c>
      <c r="G751" t="s">
        <v>240</v>
      </c>
      <c r="H751" t="s">
        <v>193</v>
      </c>
      <c r="I751" t="s">
        <v>261</v>
      </c>
      <c r="K751">
        <v>4</v>
      </c>
      <c r="L751" t="s">
        <v>3447</v>
      </c>
      <c r="N751" t="s">
        <v>3448</v>
      </c>
      <c r="O751" t="s">
        <v>3449</v>
      </c>
      <c r="P751">
        <v>100</v>
      </c>
      <c r="Q751" t="s">
        <v>3450</v>
      </c>
      <c r="S751" t="s">
        <v>3451</v>
      </c>
      <c r="T751">
        <v>13</v>
      </c>
      <c r="U751">
        <v>6</v>
      </c>
      <c r="V751">
        <v>7</v>
      </c>
      <c r="AD751" t="s">
        <v>249</v>
      </c>
      <c r="AF751" t="s">
        <v>3452</v>
      </c>
      <c r="AH751" t="s">
        <v>202</v>
      </c>
      <c r="AI751" t="s">
        <v>114</v>
      </c>
      <c r="AJ751" t="s">
        <v>3453</v>
      </c>
      <c r="AO751" t="s">
        <v>3454</v>
      </c>
      <c r="AQ751">
        <v>8</v>
      </c>
      <c r="AR751">
        <v>16</v>
      </c>
      <c r="AS751">
        <v>26</v>
      </c>
      <c r="AT751" t="s">
        <v>3455</v>
      </c>
      <c r="AU751" t="s">
        <v>3456</v>
      </c>
      <c r="AY751" t="s">
        <v>3457</v>
      </c>
      <c r="AZ751" t="s">
        <v>3458</v>
      </c>
      <c r="BA751" t="s">
        <v>255</v>
      </c>
      <c r="BB751" t="s">
        <v>3459</v>
      </c>
      <c r="BD751" t="s">
        <v>128</v>
      </c>
      <c r="BE751">
        <v>0</v>
      </c>
      <c r="BF751" t="s">
        <v>3460</v>
      </c>
      <c r="BG751" t="s">
        <v>3461</v>
      </c>
      <c r="BH751" t="s">
        <v>3462</v>
      </c>
      <c r="BS751">
        <v>0</v>
      </c>
      <c r="BT751">
        <v>0</v>
      </c>
      <c r="BU751">
        <v>0</v>
      </c>
      <c r="BV751">
        <v>0</v>
      </c>
      <c r="BW751">
        <v>0</v>
      </c>
      <c r="BX751">
        <v>0</v>
      </c>
      <c r="BY751">
        <v>1</v>
      </c>
      <c r="CD751" t="s">
        <v>131</v>
      </c>
      <c r="CE751">
        <v>0</v>
      </c>
      <c r="CJ751" t="s">
        <v>132</v>
      </c>
      <c r="CO751" t="str">
        <f>HYPERLINK("http://www.d20pfsrd.com/bestiary/monster-listings/magical-beasts/gorgon","Gorgon")</f>
        <v>Gorgon</v>
      </c>
      <c r="CP751">
        <v>222</v>
      </c>
      <c r="CQ751">
        <v>0</v>
      </c>
      <c r="CR751">
        <v>0</v>
      </c>
      <c r="CS751">
        <v>0</v>
      </c>
      <c r="CT751">
        <v>0</v>
      </c>
    </row>
    <row r="752" spans="1:98" ht="15" customHeight="1" x14ac:dyDescent="0.2">
      <c r="A752" t="s">
        <v>331</v>
      </c>
      <c r="B752" s="1" t="s">
        <v>283</v>
      </c>
      <c r="C752">
        <v>600</v>
      </c>
      <c r="G752" t="s">
        <v>240</v>
      </c>
      <c r="H752" t="s">
        <v>193</v>
      </c>
      <c r="I752" t="s">
        <v>332</v>
      </c>
      <c r="K752">
        <v>2</v>
      </c>
      <c r="L752" t="s">
        <v>333</v>
      </c>
      <c r="N752" t="s">
        <v>334</v>
      </c>
      <c r="O752" t="s">
        <v>335</v>
      </c>
      <c r="P752">
        <v>19</v>
      </c>
      <c r="Q752" t="s">
        <v>336</v>
      </c>
      <c r="S752" t="s">
        <v>337</v>
      </c>
      <c r="T752">
        <v>7</v>
      </c>
      <c r="U752">
        <v>5</v>
      </c>
      <c r="V752">
        <v>2</v>
      </c>
      <c r="AD752" t="s">
        <v>316</v>
      </c>
      <c r="AF752" t="s">
        <v>338</v>
      </c>
      <c r="AH752" t="s">
        <v>202</v>
      </c>
      <c r="AI752" t="s">
        <v>202</v>
      </c>
      <c r="AO752" t="s">
        <v>339</v>
      </c>
      <c r="AQ752">
        <v>2</v>
      </c>
      <c r="AR752">
        <v>5</v>
      </c>
      <c r="AS752">
        <v>17</v>
      </c>
      <c r="AT752" t="s">
        <v>340</v>
      </c>
      <c r="AU752" t="s">
        <v>341</v>
      </c>
      <c r="AY752" t="s">
        <v>342</v>
      </c>
      <c r="AZ752" t="s">
        <v>343</v>
      </c>
      <c r="BA752" t="s">
        <v>255</v>
      </c>
      <c r="BB752" t="s">
        <v>344</v>
      </c>
      <c r="BC752" t="s">
        <v>345</v>
      </c>
      <c r="BD752" t="s">
        <v>128</v>
      </c>
      <c r="BE752">
        <v>0</v>
      </c>
      <c r="BG752" t="s">
        <v>346</v>
      </c>
      <c r="BH752" t="s">
        <v>347</v>
      </c>
      <c r="BS752">
        <v>0</v>
      </c>
      <c r="BT752">
        <v>0</v>
      </c>
      <c r="BU752">
        <v>0</v>
      </c>
      <c r="BV752">
        <v>0</v>
      </c>
      <c r="BW752">
        <v>0</v>
      </c>
      <c r="BX752">
        <v>0</v>
      </c>
      <c r="BY752">
        <v>0</v>
      </c>
      <c r="CD752" t="s">
        <v>131</v>
      </c>
      <c r="CE752">
        <v>0</v>
      </c>
      <c r="CJ752" t="s">
        <v>132</v>
      </c>
      <c r="CO752" t="str">
        <f>HYPERLINK("http://www.d20pfsrd.com/bestiary/monster-listings/animals/primates/gorilla","Gorilla")</f>
        <v>Gorilla</v>
      </c>
      <c r="CP752">
        <v>29</v>
      </c>
      <c r="CQ752">
        <v>0</v>
      </c>
      <c r="CR752">
        <v>0</v>
      </c>
      <c r="CS752">
        <v>0</v>
      </c>
      <c r="CT752">
        <v>0</v>
      </c>
    </row>
    <row r="753" spans="1:98" ht="15" customHeight="1" x14ac:dyDescent="0.2">
      <c r="A753" t="s">
        <v>30771</v>
      </c>
      <c r="B753" s="1" t="s">
        <v>134</v>
      </c>
      <c r="C753">
        <v>3200</v>
      </c>
      <c r="G753" t="s">
        <v>240</v>
      </c>
      <c r="H753" t="s">
        <v>193</v>
      </c>
      <c r="I753" t="s">
        <v>332</v>
      </c>
      <c r="K753">
        <v>-1</v>
      </c>
      <c r="L753" t="s">
        <v>3256</v>
      </c>
      <c r="N753" t="s">
        <v>2600</v>
      </c>
      <c r="O753" t="s">
        <v>2601</v>
      </c>
      <c r="P753">
        <v>85</v>
      </c>
      <c r="Q753" t="s">
        <v>10324</v>
      </c>
      <c r="S753" t="s">
        <v>30772</v>
      </c>
      <c r="T753">
        <v>13</v>
      </c>
      <c r="U753">
        <v>5</v>
      </c>
      <c r="V753">
        <v>3</v>
      </c>
      <c r="Y753" t="s">
        <v>2527</v>
      </c>
      <c r="AD753" t="s">
        <v>376</v>
      </c>
      <c r="AF753" t="s">
        <v>30773</v>
      </c>
      <c r="AH753" t="s">
        <v>202</v>
      </c>
      <c r="AI753" t="s">
        <v>114</v>
      </c>
      <c r="AJ753" t="s">
        <v>30774</v>
      </c>
      <c r="AO753" t="s">
        <v>30775</v>
      </c>
      <c r="AQ753">
        <v>6</v>
      </c>
      <c r="AR753" s="6" t="s">
        <v>32333</v>
      </c>
      <c r="AS753" t="s">
        <v>30776</v>
      </c>
      <c r="AT753" t="s">
        <v>30777</v>
      </c>
      <c r="AU753" t="s">
        <v>695</v>
      </c>
      <c r="AY753" t="s">
        <v>6249</v>
      </c>
      <c r="AZ753" t="s">
        <v>1587</v>
      </c>
      <c r="BA753" t="s">
        <v>255</v>
      </c>
      <c r="BB753" t="s">
        <v>30778</v>
      </c>
      <c r="BD753" t="s">
        <v>30472</v>
      </c>
      <c r="BE753">
        <v>0</v>
      </c>
      <c r="BG753" t="s">
        <v>30779</v>
      </c>
      <c r="BH753" t="s">
        <v>30780</v>
      </c>
      <c r="BS753">
        <v>0</v>
      </c>
      <c r="BT753">
        <v>1</v>
      </c>
      <c r="BU753">
        <v>0</v>
      </c>
      <c r="BV753">
        <v>0</v>
      </c>
      <c r="BW753">
        <v>0</v>
      </c>
      <c r="BX753">
        <v>0</v>
      </c>
      <c r="BY753">
        <v>1</v>
      </c>
      <c r="CD753" t="s">
        <v>132</v>
      </c>
      <c r="CE753">
        <v>0</v>
      </c>
      <c r="CF753" t="s">
        <v>132</v>
      </c>
      <c r="CJ753" t="s">
        <v>132</v>
      </c>
      <c r="CK753" t="s">
        <v>132</v>
      </c>
      <c r="CP753">
        <v>6569</v>
      </c>
      <c r="CQ753">
        <v>0</v>
      </c>
      <c r="CR753">
        <v>0</v>
      </c>
      <c r="CS753">
        <v>0</v>
      </c>
      <c r="CT753">
        <v>0</v>
      </c>
    </row>
    <row r="754" spans="1:98" ht="15" customHeight="1" x14ac:dyDescent="0.2">
      <c r="A754" t="s">
        <v>16555</v>
      </c>
      <c r="B754" s="1" t="s">
        <v>2051</v>
      </c>
      <c r="C754">
        <v>51200</v>
      </c>
      <c r="G754" t="s">
        <v>575</v>
      </c>
      <c r="H754" t="s">
        <v>136</v>
      </c>
      <c r="I754" t="s">
        <v>1780</v>
      </c>
      <c r="K754">
        <v>2</v>
      </c>
      <c r="L754" t="s">
        <v>16556</v>
      </c>
      <c r="N754" t="s">
        <v>3275</v>
      </c>
      <c r="O754" t="s">
        <v>16557</v>
      </c>
      <c r="P754">
        <v>212</v>
      </c>
      <c r="Q754" t="s">
        <v>1980</v>
      </c>
      <c r="R754" t="s">
        <v>16558</v>
      </c>
      <c r="S754" t="s">
        <v>16559</v>
      </c>
      <c r="T754">
        <v>16</v>
      </c>
      <c r="U754">
        <v>14</v>
      </c>
      <c r="V754">
        <v>15</v>
      </c>
      <c r="Y754" t="s">
        <v>10792</v>
      </c>
      <c r="Z754" t="s">
        <v>16560</v>
      </c>
      <c r="AB754">
        <v>26</v>
      </c>
      <c r="AD754" t="s">
        <v>16561</v>
      </c>
      <c r="AF754" t="s">
        <v>16562</v>
      </c>
      <c r="AH754" t="s">
        <v>147</v>
      </c>
      <c r="AI754" t="s">
        <v>16563</v>
      </c>
      <c r="AJ754" t="s">
        <v>16564</v>
      </c>
      <c r="AK754" t="s">
        <v>16565</v>
      </c>
      <c r="AO754" t="s">
        <v>16566</v>
      </c>
      <c r="AQ754">
        <v>17</v>
      </c>
      <c r="AR754">
        <v>27</v>
      </c>
      <c r="AS754">
        <v>39</v>
      </c>
      <c r="AT754" t="s">
        <v>16567</v>
      </c>
      <c r="AU754" t="s">
        <v>16568</v>
      </c>
      <c r="AW754" t="s">
        <v>15918</v>
      </c>
      <c r="AX754" t="s">
        <v>16569</v>
      </c>
      <c r="AY754" t="s">
        <v>445</v>
      </c>
      <c r="AZ754" t="s">
        <v>670</v>
      </c>
      <c r="BA754" t="s">
        <v>156</v>
      </c>
      <c r="BB754" t="s">
        <v>16570</v>
      </c>
      <c r="BD754" t="s">
        <v>14619</v>
      </c>
      <c r="BE754">
        <v>0</v>
      </c>
      <c r="BF754" t="s">
        <v>16571</v>
      </c>
      <c r="BG754" t="s">
        <v>16572</v>
      </c>
      <c r="BH754" t="s">
        <v>16573</v>
      </c>
      <c r="BL754" t="s">
        <v>132</v>
      </c>
      <c r="BM754" t="s">
        <v>132</v>
      </c>
      <c r="BN754" t="s">
        <v>132</v>
      </c>
      <c r="BS754">
        <v>0</v>
      </c>
      <c r="BT754">
        <v>0</v>
      </c>
      <c r="BU754">
        <v>1</v>
      </c>
      <c r="BV754">
        <v>0</v>
      </c>
      <c r="BW754">
        <v>0</v>
      </c>
      <c r="BX754">
        <v>1</v>
      </c>
      <c r="BY754">
        <v>1</v>
      </c>
      <c r="CB754" t="s">
        <v>132</v>
      </c>
      <c r="CD754" t="s">
        <v>131</v>
      </c>
      <c r="CE754">
        <v>0</v>
      </c>
      <c r="CJ754" t="s">
        <v>132</v>
      </c>
      <c r="CP754">
        <v>2086</v>
      </c>
      <c r="CQ754">
        <v>0</v>
      </c>
      <c r="CR754">
        <v>0</v>
      </c>
      <c r="CS754">
        <v>0</v>
      </c>
      <c r="CT754">
        <v>0</v>
      </c>
    </row>
    <row r="755" spans="1:98" ht="15" customHeight="1" x14ac:dyDescent="0.2">
      <c r="A755" t="s">
        <v>17121</v>
      </c>
      <c r="B755" s="1" t="s">
        <v>1117</v>
      </c>
      <c r="C755">
        <v>400</v>
      </c>
      <c r="G755" t="s">
        <v>240</v>
      </c>
      <c r="H755" t="s">
        <v>393</v>
      </c>
      <c r="I755" t="s">
        <v>432</v>
      </c>
      <c r="J755" t="s">
        <v>17101</v>
      </c>
      <c r="K755">
        <v>2</v>
      </c>
      <c r="L755" t="s">
        <v>394</v>
      </c>
      <c r="N755" t="s">
        <v>9751</v>
      </c>
      <c r="O755" t="s">
        <v>17102</v>
      </c>
      <c r="P755">
        <v>9</v>
      </c>
      <c r="Q755" t="s">
        <v>3358</v>
      </c>
      <c r="S755" t="s">
        <v>9131</v>
      </c>
      <c r="T755">
        <v>4</v>
      </c>
      <c r="U755">
        <v>2</v>
      </c>
      <c r="V755">
        <v>0</v>
      </c>
      <c r="Z755" t="s">
        <v>17103</v>
      </c>
      <c r="AD755" t="s">
        <v>496</v>
      </c>
      <c r="AF755" t="s">
        <v>17122</v>
      </c>
      <c r="AG755" t="s">
        <v>17123</v>
      </c>
      <c r="AH755" t="s">
        <v>114</v>
      </c>
      <c r="AI755" t="s">
        <v>114</v>
      </c>
      <c r="AJ755" t="s">
        <v>1371</v>
      </c>
      <c r="AK755" t="s">
        <v>17124</v>
      </c>
      <c r="AO755" t="s">
        <v>17125</v>
      </c>
      <c r="AQ755">
        <v>0</v>
      </c>
      <c r="AR755">
        <v>-3</v>
      </c>
      <c r="AS755">
        <v>9</v>
      </c>
      <c r="AT755" t="s">
        <v>683</v>
      </c>
      <c r="AU755" t="s">
        <v>17126</v>
      </c>
      <c r="AV755" t="s">
        <v>17127</v>
      </c>
      <c r="AW755" t="s">
        <v>17128</v>
      </c>
      <c r="AX755" t="s">
        <v>17129</v>
      </c>
      <c r="AY755" t="s">
        <v>17130</v>
      </c>
      <c r="AZ755" t="s">
        <v>17131</v>
      </c>
      <c r="BA755" t="s">
        <v>426</v>
      </c>
      <c r="BB755" t="s">
        <v>17132</v>
      </c>
      <c r="BC755" t="s">
        <v>17117</v>
      </c>
      <c r="BD755" t="s">
        <v>14619</v>
      </c>
      <c r="BE755">
        <v>0</v>
      </c>
      <c r="BF755" t="s">
        <v>17133</v>
      </c>
      <c r="BG755" t="s">
        <v>17134</v>
      </c>
      <c r="BH755" t="s">
        <v>17135</v>
      </c>
      <c r="BL755" t="s">
        <v>132</v>
      </c>
      <c r="BM755" t="s">
        <v>132</v>
      </c>
      <c r="BN755" t="s">
        <v>132</v>
      </c>
      <c r="BS755">
        <v>0</v>
      </c>
      <c r="BT755">
        <v>0</v>
      </c>
      <c r="BU755">
        <v>0</v>
      </c>
      <c r="BV755">
        <v>0</v>
      </c>
      <c r="BW755">
        <v>0</v>
      </c>
      <c r="BX755">
        <v>0</v>
      </c>
      <c r="BY755">
        <v>1</v>
      </c>
      <c r="CB755" t="s">
        <v>132</v>
      </c>
      <c r="CD755" t="s">
        <v>131</v>
      </c>
      <c r="CE755">
        <v>0</v>
      </c>
      <c r="CJ755" t="s">
        <v>132</v>
      </c>
      <c r="CP755">
        <v>2122</v>
      </c>
      <c r="CQ755">
        <v>0</v>
      </c>
      <c r="CR755">
        <v>0</v>
      </c>
      <c r="CS755">
        <v>0</v>
      </c>
      <c r="CT755">
        <v>0</v>
      </c>
    </row>
    <row r="756" spans="1:98" ht="15" customHeight="1" x14ac:dyDescent="0.2">
      <c r="A756" t="s">
        <v>25900</v>
      </c>
      <c r="B756" s="1" t="s">
        <v>306</v>
      </c>
      <c r="C756">
        <v>1600</v>
      </c>
      <c r="G756" t="s">
        <v>1053</v>
      </c>
      <c r="H756" t="s">
        <v>102</v>
      </c>
      <c r="I756" t="s">
        <v>809</v>
      </c>
      <c r="J756" t="s">
        <v>25901</v>
      </c>
      <c r="K756">
        <v>3</v>
      </c>
      <c r="L756" t="s">
        <v>25902</v>
      </c>
      <c r="N756" t="s">
        <v>3296</v>
      </c>
      <c r="O756" t="s">
        <v>3297</v>
      </c>
      <c r="P756">
        <v>65</v>
      </c>
      <c r="Q756" t="s">
        <v>25903</v>
      </c>
      <c r="S756" t="s">
        <v>25904</v>
      </c>
      <c r="T756">
        <v>3</v>
      </c>
      <c r="U756">
        <v>8</v>
      </c>
      <c r="V756">
        <v>8</v>
      </c>
      <c r="Y756" t="s">
        <v>23246</v>
      </c>
      <c r="AB756">
        <v>16</v>
      </c>
      <c r="AC756" t="s">
        <v>25905</v>
      </c>
      <c r="AD756" t="s">
        <v>4314</v>
      </c>
      <c r="AF756" t="s">
        <v>25906</v>
      </c>
      <c r="AH756" t="s">
        <v>114</v>
      </c>
      <c r="AI756" t="s">
        <v>114</v>
      </c>
      <c r="AJ756" t="s">
        <v>25907</v>
      </c>
      <c r="AK756" t="s">
        <v>25908</v>
      </c>
      <c r="AO756" t="s">
        <v>25909</v>
      </c>
      <c r="AQ756">
        <v>6</v>
      </c>
      <c r="AR756">
        <v>8</v>
      </c>
      <c r="AS756">
        <v>21</v>
      </c>
      <c r="AT756" t="s">
        <v>25910</v>
      </c>
      <c r="AU756" t="s">
        <v>25911</v>
      </c>
      <c r="AW756" t="s">
        <v>25912</v>
      </c>
      <c r="AX756" t="s">
        <v>25913</v>
      </c>
      <c r="AY756" t="s">
        <v>298</v>
      </c>
      <c r="AZ756" t="s">
        <v>25914</v>
      </c>
      <c r="BA756" t="s">
        <v>426</v>
      </c>
      <c r="BB756" t="s">
        <v>25915</v>
      </c>
      <c r="BD756" t="s">
        <v>24172</v>
      </c>
      <c r="BE756">
        <v>0</v>
      </c>
      <c r="BF756" t="s">
        <v>25916</v>
      </c>
      <c r="BG756" t="s">
        <v>25917</v>
      </c>
      <c r="BH756" t="s">
        <v>25918</v>
      </c>
      <c r="BI756" t="s">
        <v>132</v>
      </c>
      <c r="BK756" t="s">
        <v>132</v>
      </c>
      <c r="BS756">
        <v>0</v>
      </c>
      <c r="BT756">
        <v>0</v>
      </c>
      <c r="BU756">
        <v>1</v>
      </c>
      <c r="BV756">
        <v>0</v>
      </c>
      <c r="BW756">
        <v>0</v>
      </c>
      <c r="BX756">
        <v>0</v>
      </c>
      <c r="BY756">
        <v>1</v>
      </c>
      <c r="CD756" t="s">
        <v>131</v>
      </c>
      <c r="CE756">
        <v>0</v>
      </c>
      <c r="CJ756" t="s">
        <v>132</v>
      </c>
      <c r="CK756" t="s">
        <v>132</v>
      </c>
      <c r="CP756">
        <v>5249</v>
      </c>
      <c r="CQ756">
        <v>0</v>
      </c>
      <c r="CR756">
        <v>2</v>
      </c>
      <c r="CS756">
        <v>1</v>
      </c>
      <c r="CT756">
        <v>0</v>
      </c>
    </row>
    <row r="757" spans="1:98" ht="15" customHeight="1" x14ac:dyDescent="0.2">
      <c r="A757" t="s">
        <v>20711</v>
      </c>
      <c r="B757" s="1" t="s">
        <v>2051</v>
      </c>
      <c r="C757">
        <v>51200</v>
      </c>
      <c r="G757" t="s">
        <v>366</v>
      </c>
      <c r="H757" t="s">
        <v>136</v>
      </c>
      <c r="I757" t="s">
        <v>241</v>
      </c>
      <c r="J757" t="s">
        <v>1556</v>
      </c>
      <c r="K757">
        <v>3</v>
      </c>
      <c r="L757" t="s">
        <v>10076</v>
      </c>
      <c r="N757" t="s">
        <v>20712</v>
      </c>
      <c r="O757" t="s">
        <v>20713</v>
      </c>
      <c r="P757">
        <v>157</v>
      </c>
      <c r="Q757" t="s">
        <v>20714</v>
      </c>
      <c r="S757" t="s">
        <v>8009</v>
      </c>
      <c r="T757">
        <v>6</v>
      </c>
      <c r="U757">
        <v>5</v>
      </c>
      <c r="V757">
        <v>8</v>
      </c>
      <c r="Y757" t="s">
        <v>3415</v>
      </c>
      <c r="Z757" t="s">
        <v>3377</v>
      </c>
      <c r="AD757" t="s">
        <v>249</v>
      </c>
      <c r="AF757" t="s">
        <v>20715</v>
      </c>
      <c r="AH757" t="s">
        <v>147</v>
      </c>
      <c r="AI757" t="s">
        <v>147</v>
      </c>
      <c r="AJ757" t="s">
        <v>20716</v>
      </c>
      <c r="AO757" t="s">
        <v>20717</v>
      </c>
      <c r="AQ757">
        <v>18</v>
      </c>
      <c r="AR757">
        <v>31</v>
      </c>
      <c r="AS757">
        <v>40</v>
      </c>
      <c r="AT757" t="s">
        <v>20718</v>
      </c>
      <c r="AU757" t="s">
        <v>20719</v>
      </c>
      <c r="AX757" t="s">
        <v>20720</v>
      </c>
      <c r="AY757" t="s">
        <v>10241</v>
      </c>
      <c r="AZ757" t="s">
        <v>670</v>
      </c>
      <c r="BA757" t="s">
        <v>426</v>
      </c>
      <c r="BB757" t="s">
        <v>20721</v>
      </c>
      <c r="BD757" t="s">
        <v>20698</v>
      </c>
      <c r="BE757">
        <v>0</v>
      </c>
      <c r="BF757" t="s">
        <v>20722</v>
      </c>
      <c r="BG757" t="s">
        <v>20723</v>
      </c>
      <c r="BH757" t="s">
        <v>20724</v>
      </c>
      <c r="BS757">
        <v>0</v>
      </c>
      <c r="BT757">
        <v>0</v>
      </c>
      <c r="BU757">
        <v>0</v>
      </c>
      <c r="BV757">
        <v>0</v>
      </c>
      <c r="BW757">
        <v>0</v>
      </c>
      <c r="BX757">
        <v>0</v>
      </c>
      <c r="BY757">
        <v>1</v>
      </c>
      <c r="CD757" t="s">
        <v>131</v>
      </c>
      <c r="CE757">
        <v>0</v>
      </c>
      <c r="CJ757" t="s">
        <v>132</v>
      </c>
      <c r="CP757">
        <v>3388</v>
      </c>
      <c r="CQ757">
        <v>0</v>
      </c>
      <c r="CR757">
        <v>0</v>
      </c>
      <c r="CS757">
        <v>0</v>
      </c>
      <c r="CT757">
        <v>0</v>
      </c>
    </row>
    <row r="758" spans="1:98" ht="15" customHeight="1" x14ac:dyDescent="0.2">
      <c r="A758" t="s">
        <v>30837</v>
      </c>
      <c r="B758" s="1" t="s">
        <v>2051</v>
      </c>
      <c r="C758">
        <v>51200</v>
      </c>
      <c r="G758" t="s">
        <v>1053</v>
      </c>
      <c r="H758" t="s">
        <v>193</v>
      </c>
      <c r="I758" t="s">
        <v>103</v>
      </c>
      <c r="J758" t="s">
        <v>30838</v>
      </c>
      <c r="K758">
        <v>8</v>
      </c>
      <c r="L758" t="s">
        <v>30839</v>
      </c>
      <c r="M758" t="s">
        <v>30840</v>
      </c>
      <c r="N758" t="s">
        <v>30841</v>
      </c>
      <c r="O758" t="s">
        <v>30842</v>
      </c>
      <c r="P758">
        <v>195</v>
      </c>
      <c r="Q758" t="s">
        <v>14552</v>
      </c>
      <c r="R758" t="s">
        <v>3695</v>
      </c>
      <c r="S758" t="s">
        <v>30843</v>
      </c>
      <c r="T758">
        <v>15</v>
      </c>
      <c r="U758">
        <v>18</v>
      </c>
      <c r="V758">
        <v>17</v>
      </c>
      <c r="X758" t="s">
        <v>30844</v>
      </c>
      <c r="Y758" t="s">
        <v>4335</v>
      </c>
      <c r="Z758" t="s">
        <v>19111</v>
      </c>
      <c r="AA758" t="s">
        <v>11157</v>
      </c>
      <c r="AB758">
        <v>26</v>
      </c>
      <c r="AD758" t="s">
        <v>30845</v>
      </c>
      <c r="AF758" t="s">
        <v>30846</v>
      </c>
      <c r="AG758" t="s">
        <v>30847</v>
      </c>
      <c r="AH758" t="s">
        <v>202</v>
      </c>
      <c r="AI758" t="s">
        <v>202</v>
      </c>
      <c r="AJ758" t="s">
        <v>30848</v>
      </c>
      <c r="AK758" t="s">
        <v>30849</v>
      </c>
      <c r="AO758" t="s">
        <v>30850</v>
      </c>
      <c r="AQ758">
        <v>17</v>
      </c>
      <c r="AR758" t="s">
        <v>30851</v>
      </c>
      <c r="AS758" t="s">
        <v>30852</v>
      </c>
      <c r="AT758" t="s">
        <v>30853</v>
      </c>
      <c r="AU758" t="s">
        <v>30854</v>
      </c>
      <c r="AW758" t="s">
        <v>30855</v>
      </c>
      <c r="AX758" t="s">
        <v>30856</v>
      </c>
      <c r="AY758" t="s">
        <v>8267</v>
      </c>
      <c r="AZ758" t="s">
        <v>670</v>
      </c>
      <c r="BA758" t="s">
        <v>30857</v>
      </c>
      <c r="BB758" t="s">
        <v>30858</v>
      </c>
      <c r="BD758" t="s">
        <v>30833</v>
      </c>
      <c r="BE758">
        <v>0</v>
      </c>
      <c r="BF758" t="s">
        <v>30859</v>
      </c>
      <c r="BG758" t="s">
        <v>30860</v>
      </c>
      <c r="BH758" t="s">
        <v>30861</v>
      </c>
      <c r="BS758">
        <v>0</v>
      </c>
      <c r="BT758">
        <v>0</v>
      </c>
      <c r="BU758">
        <v>1</v>
      </c>
      <c r="BV758">
        <v>0</v>
      </c>
      <c r="BW758">
        <v>0</v>
      </c>
      <c r="BX758">
        <v>0</v>
      </c>
      <c r="BY758">
        <v>1</v>
      </c>
      <c r="CD758" t="s">
        <v>132</v>
      </c>
      <c r="CE758">
        <v>0</v>
      </c>
      <c r="CF758" t="s">
        <v>132</v>
      </c>
      <c r="CJ758" t="s">
        <v>132</v>
      </c>
      <c r="CK758" t="s">
        <v>132</v>
      </c>
      <c r="CP758">
        <v>6617</v>
      </c>
      <c r="CQ758">
        <v>0</v>
      </c>
      <c r="CR758">
        <v>0</v>
      </c>
      <c r="CS758">
        <v>0</v>
      </c>
      <c r="CT758">
        <v>0</v>
      </c>
    </row>
    <row r="759" spans="1:98" ht="15" customHeight="1" x14ac:dyDescent="0.2">
      <c r="A759" t="s">
        <v>16574</v>
      </c>
      <c r="B759" s="1" t="s">
        <v>1223</v>
      </c>
      <c r="C759">
        <v>12800</v>
      </c>
      <c r="D759" t="s">
        <v>16575</v>
      </c>
      <c r="E759" t="s">
        <v>16576</v>
      </c>
      <c r="G759" t="s">
        <v>135</v>
      </c>
      <c r="H759" t="s">
        <v>102</v>
      </c>
      <c r="I759" t="s">
        <v>1555</v>
      </c>
      <c r="J759" t="s">
        <v>3885</v>
      </c>
      <c r="K759">
        <v>5</v>
      </c>
      <c r="L759" t="s">
        <v>903</v>
      </c>
      <c r="M759" t="s">
        <v>16577</v>
      </c>
      <c r="N759" t="s">
        <v>8502</v>
      </c>
      <c r="O759" t="s">
        <v>16578</v>
      </c>
      <c r="P759">
        <v>139</v>
      </c>
      <c r="Q759" t="s">
        <v>6072</v>
      </c>
      <c r="S759" t="s">
        <v>16579</v>
      </c>
      <c r="T759">
        <v>13</v>
      </c>
      <c r="U759">
        <v>6</v>
      </c>
      <c r="V759">
        <v>6</v>
      </c>
      <c r="W759" t="s">
        <v>4058</v>
      </c>
      <c r="X759" t="s">
        <v>16580</v>
      </c>
      <c r="Y759" t="s">
        <v>479</v>
      </c>
      <c r="Z759" t="s">
        <v>16581</v>
      </c>
      <c r="AB759">
        <v>22</v>
      </c>
      <c r="AD759" t="s">
        <v>249</v>
      </c>
      <c r="AF759" t="s">
        <v>16582</v>
      </c>
      <c r="AG759" t="s">
        <v>16583</v>
      </c>
      <c r="AH759" t="s">
        <v>114</v>
      </c>
      <c r="AI759" t="s">
        <v>114</v>
      </c>
      <c r="AJ759" t="s">
        <v>16584</v>
      </c>
      <c r="AO759" t="s">
        <v>16585</v>
      </c>
      <c r="AQ759">
        <v>10</v>
      </c>
      <c r="AR759">
        <v>20</v>
      </c>
      <c r="AS759">
        <v>29</v>
      </c>
      <c r="AT759" t="s">
        <v>16586</v>
      </c>
      <c r="AU759" t="s">
        <v>16587</v>
      </c>
      <c r="AV759" t="s">
        <v>16588</v>
      </c>
      <c r="AW759" t="s">
        <v>16589</v>
      </c>
      <c r="AX759" t="s">
        <v>16590</v>
      </c>
      <c r="AY759" t="s">
        <v>3178</v>
      </c>
      <c r="AZ759" t="s">
        <v>16591</v>
      </c>
      <c r="BA759" t="s">
        <v>16592</v>
      </c>
      <c r="BB759" t="s">
        <v>16593</v>
      </c>
      <c r="BD759" t="s">
        <v>14619</v>
      </c>
      <c r="BE759">
        <v>1</v>
      </c>
      <c r="BG759" t="s">
        <v>16594</v>
      </c>
      <c r="BH759" t="s">
        <v>16595</v>
      </c>
      <c r="BL759" t="s">
        <v>132</v>
      </c>
      <c r="BM759" t="s">
        <v>132</v>
      </c>
      <c r="BN759" t="s">
        <v>132</v>
      </c>
      <c r="BS759">
        <v>0</v>
      </c>
      <c r="BT759">
        <v>0</v>
      </c>
      <c r="BU759">
        <v>0</v>
      </c>
      <c r="BV759">
        <v>0</v>
      </c>
      <c r="BW759">
        <v>0</v>
      </c>
      <c r="BX759">
        <v>0</v>
      </c>
      <c r="BY759">
        <v>1</v>
      </c>
      <c r="CB759" t="s">
        <v>132</v>
      </c>
      <c r="CD759" t="s">
        <v>131</v>
      </c>
      <c r="CE759">
        <v>0</v>
      </c>
      <c r="CJ759" t="s">
        <v>132</v>
      </c>
      <c r="CP759">
        <v>2087</v>
      </c>
      <c r="CQ759">
        <v>0</v>
      </c>
      <c r="CR759">
        <v>0</v>
      </c>
      <c r="CS759">
        <v>0</v>
      </c>
      <c r="CT759">
        <v>0</v>
      </c>
    </row>
    <row r="760" spans="1:98" ht="15" customHeight="1" x14ac:dyDescent="0.2">
      <c r="A760" t="s">
        <v>16596</v>
      </c>
      <c r="B760" s="1" t="s">
        <v>306</v>
      </c>
      <c r="C760">
        <v>1600</v>
      </c>
      <c r="G760" t="s">
        <v>240</v>
      </c>
      <c r="H760" t="s">
        <v>102</v>
      </c>
      <c r="I760" t="s">
        <v>241</v>
      </c>
      <c r="K760">
        <v>2</v>
      </c>
      <c r="L760" t="s">
        <v>7049</v>
      </c>
      <c r="N760" t="s">
        <v>2014</v>
      </c>
      <c r="O760" t="s">
        <v>2015</v>
      </c>
      <c r="P760">
        <v>53</v>
      </c>
      <c r="Q760" t="s">
        <v>3400</v>
      </c>
      <c r="R760" t="s">
        <v>1312</v>
      </c>
      <c r="S760" t="s">
        <v>15729</v>
      </c>
      <c r="T760">
        <v>2</v>
      </c>
      <c r="U760">
        <v>4</v>
      </c>
      <c r="V760">
        <v>3</v>
      </c>
      <c r="Y760" t="s">
        <v>3391</v>
      </c>
      <c r="Z760" t="s">
        <v>248</v>
      </c>
      <c r="AB760">
        <v>16</v>
      </c>
      <c r="AC760" t="s">
        <v>16597</v>
      </c>
      <c r="AD760" t="s">
        <v>376</v>
      </c>
      <c r="AF760" t="s">
        <v>16598</v>
      </c>
      <c r="AH760" t="s">
        <v>114</v>
      </c>
      <c r="AI760" t="s">
        <v>114</v>
      </c>
      <c r="AJ760" t="s">
        <v>16599</v>
      </c>
      <c r="AK760" t="s">
        <v>16600</v>
      </c>
      <c r="AO760" t="s">
        <v>16601</v>
      </c>
      <c r="AQ760">
        <v>6</v>
      </c>
      <c r="AR760">
        <v>9</v>
      </c>
      <c r="AS760">
        <v>21</v>
      </c>
      <c r="AX760" t="s">
        <v>16602</v>
      </c>
      <c r="AY760" t="s">
        <v>3178</v>
      </c>
      <c r="AZ760" t="s">
        <v>16603</v>
      </c>
      <c r="BA760" t="s">
        <v>16604</v>
      </c>
      <c r="BB760" t="s">
        <v>16605</v>
      </c>
      <c r="BD760" t="s">
        <v>14619</v>
      </c>
      <c r="BE760">
        <v>0</v>
      </c>
      <c r="BF760" t="s">
        <v>16606</v>
      </c>
      <c r="BG760" t="s">
        <v>16607</v>
      </c>
      <c r="BH760" t="s">
        <v>16608</v>
      </c>
      <c r="BL760" t="s">
        <v>132</v>
      </c>
      <c r="BM760" t="s">
        <v>132</v>
      </c>
      <c r="BN760" t="s">
        <v>132</v>
      </c>
      <c r="BS760">
        <v>0</v>
      </c>
      <c r="BT760">
        <v>0</v>
      </c>
      <c r="BU760">
        <v>0</v>
      </c>
      <c r="BV760">
        <v>0</v>
      </c>
      <c r="BW760">
        <v>0</v>
      </c>
      <c r="BX760">
        <v>0</v>
      </c>
      <c r="BY760">
        <v>1</v>
      </c>
      <c r="CB760" t="s">
        <v>132</v>
      </c>
      <c r="CD760" t="s">
        <v>131</v>
      </c>
      <c r="CE760">
        <v>0</v>
      </c>
      <c r="CJ760" t="s">
        <v>132</v>
      </c>
      <c r="CP760">
        <v>2088</v>
      </c>
      <c r="CQ760">
        <v>0</v>
      </c>
      <c r="CR760">
        <v>0</v>
      </c>
      <c r="CS760">
        <v>0</v>
      </c>
      <c r="CT760">
        <v>0</v>
      </c>
    </row>
    <row r="761" spans="1:98" ht="15" customHeight="1" x14ac:dyDescent="0.2">
      <c r="A761" t="s">
        <v>31474</v>
      </c>
      <c r="B761" s="1" t="s">
        <v>574</v>
      </c>
      <c r="C761">
        <v>9600</v>
      </c>
      <c r="G761" t="s">
        <v>240</v>
      </c>
      <c r="H761" t="s">
        <v>193</v>
      </c>
      <c r="I761" t="s">
        <v>241</v>
      </c>
      <c r="K761">
        <v>-1</v>
      </c>
      <c r="L761" t="s">
        <v>242</v>
      </c>
      <c r="M761" t="s">
        <v>31475</v>
      </c>
      <c r="N761" t="s">
        <v>2600</v>
      </c>
      <c r="O761" t="s">
        <v>2601</v>
      </c>
      <c r="P761">
        <v>140</v>
      </c>
      <c r="Q761" t="s">
        <v>16533</v>
      </c>
      <c r="S761" t="s">
        <v>2724</v>
      </c>
      <c r="T761">
        <v>6</v>
      </c>
      <c r="U761">
        <v>5</v>
      </c>
      <c r="V761">
        <v>1</v>
      </c>
      <c r="X761" t="s">
        <v>31476</v>
      </c>
      <c r="Z761" t="s">
        <v>248</v>
      </c>
      <c r="AD761" t="s">
        <v>249</v>
      </c>
      <c r="AF761" t="s">
        <v>31477</v>
      </c>
      <c r="AH761" t="s">
        <v>202</v>
      </c>
      <c r="AI761" t="s">
        <v>114</v>
      </c>
      <c r="AJ761" t="s">
        <v>31478</v>
      </c>
      <c r="AO761" t="s">
        <v>31479</v>
      </c>
      <c r="AQ761">
        <v>20</v>
      </c>
      <c r="AR761">
        <v>31</v>
      </c>
      <c r="AS761" t="s">
        <v>4624</v>
      </c>
      <c r="AY761" t="s">
        <v>13753</v>
      </c>
      <c r="AZ761" t="s">
        <v>2367</v>
      </c>
      <c r="BA761" t="s">
        <v>2367</v>
      </c>
      <c r="BB761" t="s">
        <v>31480</v>
      </c>
      <c r="BD761" t="s">
        <v>31470</v>
      </c>
      <c r="BE761">
        <v>0</v>
      </c>
      <c r="BF761" t="s">
        <v>31481</v>
      </c>
      <c r="BG761" t="s">
        <v>31482</v>
      </c>
      <c r="BH761" t="s">
        <v>31483</v>
      </c>
      <c r="BS761">
        <v>0</v>
      </c>
      <c r="BT761">
        <v>0</v>
      </c>
      <c r="BU761">
        <v>0</v>
      </c>
      <c r="BV761">
        <v>0</v>
      </c>
      <c r="BW761">
        <v>0</v>
      </c>
      <c r="BX761">
        <v>0</v>
      </c>
      <c r="BY761">
        <v>1</v>
      </c>
      <c r="CD761" t="s">
        <v>132</v>
      </c>
      <c r="CE761">
        <v>0</v>
      </c>
      <c r="CF761" t="s">
        <v>132</v>
      </c>
      <c r="CJ761" t="s">
        <v>132</v>
      </c>
      <c r="CK761" t="s">
        <v>132</v>
      </c>
      <c r="CP761">
        <v>6841</v>
      </c>
      <c r="CQ761">
        <v>0</v>
      </c>
      <c r="CR761">
        <v>0</v>
      </c>
      <c r="CS761">
        <v>0</v>
      </c>
      <c r="CT761">
        <v>0</v>
      </c>
    </row>
    <row r="762" spans="1:98" ht="15" customHeight="1" x14ac:dyDescent="0.2">
      <c r="A762" t="s">
        <v>29656</v>
      </c>
      <c r="B762" s="1" t="s">
        <v>162</v>
      </c>
      <c r="C762">
        <v>38400</v>
      </c>
      <c r="G762" t="s">
        <v>240</v>
      </c>
      <c r="H762" t="s">
        <v>307</v>
      </c>
      <c r="I762" t="s">
        <v>241</v>
      </c>
      <c r="J762" t="s">
        <v>308</v>
      </c>
      <c r="K762">
        <v>10</v>
      </c>
      <c r="L762" t="s">
        <v>4465</v>
      </c>
      <c r="N762" t="s">
        <v>29657</v>
      </c>
      <c r="O762" t="s">
        <v>29658</v>
      </c>
      <c r="P762">
        <v>123</v>
      </c>
      <c r="Q762" t="s">
        <v>29659</v>
      </c>
      <c r="S762" t="s">
        <v>29660</v>
      </c>
      <c r="T762">
        <v>8</v>
      </c>
      <c r="U762">
        <v>18</v>
      </c>
      <c r="V762">
        <v>8</v>
      </c>
      <c r="X762" t="s">
        <v>29661</v>
      </c>
      <c r="Z762" t="s">
        <v>29662</v>
      </c>
      <c r="AD762" t="s">
        <v>5419</v>
      </c>
      <c r="AF762" t="s">
        <v>29663</v>
      </c>
      <c r="AH762" t="s">
        <v>202</v>
      </c>
      <c r="AI762" t="s">
        <v>318</v>
      </c>
      <c r="AJ762" t="s">
        <v>29664</v>
      </c>
      <c r="AO762" t="s">
        <v>29665</v>
      </c>
      <c r="AQ762">
        <v>19</v>
      </c>
      <c r="AR762" t="s">
        <v>321</v>
      </c>
      <c r="AS762" t="s">
        <v>321</v>
      </c>
      <c r="AT762" t="s">
        <v>29666</v>
      </c>
      <c r="AU762" t="s">
        <v>29667</v>
      </c>
      <c r="AW762" t="s">
        <v>29668</v>
      </c>
      <c r="AY762" t="s">
        <v>29619</v>
      </c>
      <c r="AZ762" t="s">
        <v>29669</v>
      </c>
      <c r="BA762" t="s">
        <v>255</v>
      </c>
      <c r="BB762" t="s">
        <v>29670</v>
      </c>
      <c r="BD762" t="s">
        <v>29622</v>
      </c>
      <c r="BE762">
        <v>0</v>
      </c>
      <c r="BF762" t="s">
        <v>29671</v>
      </c>
      <c r="BG762" t="s">
        <v>29672</v>
      </c>
      <c r="BH762" t="s">
        <v>29673</v>
      </c>
      <c r="BI762" t="s">
        <v>132</v>
      </c>
      <c r="BS762">
        <v>0</v>
      </c>
      <c r="BT762">
        <v>0</v>
      </c>
      <c r="BU762">
        <v>1</v>
      </c>
      <c r="BV762">
        <v>0</v>
      </c>
      <c r="BW762">
        <v>0</v>
      </c>
      <c r="BX762">
        <v>0</v>
      </c>
      <c r="BY762">
        <v>0</v>
      </c>
      <c r="CD762" t="s">
        <v>132</v>
      </c>
      <c r="CE762">
        <v>0</v>
      </c>
      <c r="CF762" t="s">
        <v>132</v>
      </c>
      <c r="CJ762" t="s">
        <v>132</v>
      </c>
      <c r="CK762" t="s">
        <v>132</v>
      </c>
      <c r="CP762">
        <v>6091</v>
      </c>
      <c r="CQ762">
        <v>0</v>
      </c>
      <c r="CR762">
        <v>0</v>
      </c>
      <c r="CS762">
        <v>0</v>
      </c>
      <c r="CT762">
        <v>0</v>
      </c>
    </row>
    <row r="763" spans="1:98" ht="15" customHeight="1" x14ac:dyDescent="0.2">
      <c r="A763" t="s">
        <v>3463</v>
      </c>
      <c r="B763" s="1" t="s">
        <v>365</v>
      </c>
      <c r="C763">
        <v>1200</v>
      </c>
      <c r="G763" t="s">
        <v>240</v>
      </c>
      <c r="H763" t="s">
        <v>102</v>
      </c>
      <c r="I763" t="s">
        <v>654</v>
      </c>
      <c r="K763">
        <v>-5</v>
      </c>
      <c r="L763" t="s">
        <v>655</v>
      </c>
      <c r="N763" t="s">
        <v>3464</v>
      </c>
      <c r="O763" t="s">
        <v>3465</v>
      </c>
      <c r="P763">
        <v>50</v>
      </c>
      <c r="Q763" t="s">
        <v>3036</v>
      </c>
      <c r="S763" t="s">
        <v>3037</v>
      </c>
      <c r="T763">
        <v>9</v>
      </c>
      <c r="U763">
        <v>-4</v>
      </c>
      <c r="V763">
        <v>-4</v>
      </c>
      <c r="X763" t="s">
        <v>3466</v>
      </c>
      <c r="Z763" t="s">
        <v>3467</v>
      </c>
      <c r="AD763" t="s">
        <v>202</v>
      </c>
      <c r="AF763" t="s">
        <v>3468</v>
      </c>
      <c r="AH763" t="s">
        <v>114</v>
      </c>
      <c r="AI763" t="s">
        <v>114</v>
      </c>
      <c r="AJ763" t="s">
        <v>3469</v>
      </c>
      <c r="AO763" t="s">
        <v>3470</v>
      </c>
      <c r="AQ763">
        <v>3</v>
      </c>
      <c r="AR763" t="s">
        <v>3471</v>
      </c>
      <c r="AS763" t="s">
        <v>839</v>
      </c>
      <c r="AX763" t="s">
        <v>3043</v>
      </c>
      <c r="AY763" t="s">
        <v>3472</v>
      </c>
      <c r="AZ763" t="s">
        <v>670</v>
      </c>
      <c r="BA763" t="s">
        <v>255</v>
      </c>
      <c r="BB763" t="s">
        <v>3473</v>
      </c>
      <c r="BD763" t="s">
        <v>128</v>
      </c>
      <c r="BE763">
        <v>0</v>
      </c>
      <c r="BF763" t="s">
        <v>3474</v>
      </c>
      <c r="BG763" t="s">
        <v>3475</v>
      </c>
      <c r="BH763" t="s">
        <v>3476</v>
      </c>
      <c r="BS763">
        <v>0</v>
      </c>
      <c r="BT763">
        <v>0</v>
      </c>
      <c r="BU763">
        <v>0</v>
      </c>
      <c r="BV763">
        <v>0</v>
      </c>
      <c r="BW763">
        <v>0</v>
      </c>
      <c r="BX763">
        <v>0</v>
      </c>
      <c r="BY763">
        <v>1</v>
      </c>
      <c r="CD763" t="s">
        <v>131</v>
      </c>
      <c r="CE763">
        <v>0</v>
      </c>
      <c r="CJ763" t="s">
        <v>132</v>
      </c>
      <c r="CO763" t="str">
        <f>HYPERLINK("http://www.d20pfsrd.com/bestiary/monster-listings/oozes/gray-ooze","Ooze, Gray")</f>
        <v>Ooze, Gray</v>
      </c>
      <c r="CP763">
        <v>223</v>
      </c>
      <c r="CQ763">
        <v>0</v>
      </c>
      <c r="CR763">
        <v>0</v>
      </c>
      <c r="CS763">
        <v>0</v>
      </c>
      <c r="CT763">
        <v>0</v>
      </c>
    </row>
    <row r="764" spans="1:98" ht="15" customHeight="1" x14ac:dyDescent="0.2">
      <c r="A764" t="s">
        <v>9609</v>
      </c>
      <c r="B764" s="1" t="s">
        <v>633</v>
      </c>
      <c r="C764">
        <v>4800</v>
      </c>
      <c r="G764" t="s">
        <v>240</v>
      </c>
      <c r="H764" t="s">
        <v>193</v>
      </c>
      <c r="I764" t="s">
        <v>261</v>
      </c>
      <c r="K764">
        <v>1</v>
      </c>
      <c r="L764" t="s">
        <v>7761</v>
      </c>
      <c r="N764" t="s">
        <v>1872</v>
      </c>
      <c r="O764" t="s">
        <v>1873</v>
      </c>
      <c r="P764">
        <v>100</v>
      </c>
      <c r="Q764" t="s">
        <v>3450</v>
      </c>
      <c r="S764" t="s">
        <v>9610</v>
      </c>
      <c r="T764">
        <v>13</v>
      </c>
      <c r="U764">
        <v>7</v>
      </c>
      <c r="V764">
        <v>4</v>
      </c>
      <c r="AD764" t="s">
        <v>249</v>
      </c>
      <c r="AF764" t="s">
        <v>9611</v>
      </c>
      <c r="AH764" t="s">
        <v>202</v>
      </c>
      <c r="AI764" t="s">
        <v>202</v>
      </c>
      <c r="AJ764" t="s">
        <v>9612</v>
      </c>
      <c r="AO764" t="s">
        <v>9613</v>
      </c>
      <c r="AQ764">
        <v>8</v>
      </c>
      <c r="AR764" t="s">
        <v>7332</v>
      </c>
      <c r="AS764">
        <v>27</v>
      </c>
      <c r="AT764" t="s">
        <v>9614</v>
      </c>
      <c r="AU764" t="s">
        <v>9615</v>
      </c>
      <c r="AV764" t="s">
        <v>323</v>
      </c>
      <c r="AX764" t="s">
        <v>9616</v>
      </c>
      <c r="AY764" t="s">
        <v>715</v>
      </c>
      <c r="AZ764" t="s">
        <v>9617</v>
      </c>
      <c r="BA764" t="s">
        <v>277</v>
      </c>
      <c r="BB764" t="s">
        <v>9618</v>
      </c>
      <c r="BD764" t="s">
        <v>7316</v>
      </c>
      <c r="BE764">
        <v>0</v>
      </c>
      <c r="BF764" t="s">
        <v>9619</v>
      </c>
      <c r="BG764" t="s">
        <v>9620</v>
      </c>
      <c r="BH764" t="s">
        <v>9621</v>
      </c>
      <c r="BS764">
        <v>0</v>
      </c>
      <c r="BT764">
        <v>0</v>
      </c>
      <c r="BU764">
        <v>0</v>
      </c>
      <c r="BV764">
        <v>0</v>
      </c>
      <c r="BW764">
        <v>0</v>
      </c>
      <c r="BX764">
        <v>0</v>
      </c>
      <c r="BY764">
        <v>1</v>
      </c>
      <c r="CD764" t="s">
        <v>131</v>
      </c>
      <c r="CE764">
        <v>0</v>
      </c>
      <c r="CJ764" t="s">
        <v>132</v>
      </c>
      <c r="CO764" t="str">
        <f>HYPERLINK("http://www.d20pfsrd.com/bestiary/monster-listings/magical-beasts/gray-render","Gray Render")</f>
        <v>Gray Render</v>
      </c>
      <c r="CP764">
        <v>1239</v>
      </c>
      <c r="CQ764">
        <v>0</v>
      </c>
      <c r="CR764">
        <v>0</v>
      </c>
      <c r="CS764">
        <v>0</v>
      </c>
      <c r="CT764">
        <v>0</v>
      </c>
    </row>
    <row r="765" spans="1:98" ht="15" customHeight="1" x14ac:dyDescent="0.2">
      <c r="A765" t="s">
        <v>15439</v>
      </c>
      <c r="B765" s="1" t="s">
        <v>1918</v>
      </c>
      <c r="C765">
        <v>19200</v>
      </c>
      <c r="G765" t="s">
        <v>575</v>
      </c>
      <c r="H765" t="s">
        <v>136</v>
      </c>
      <c r="I765" t="s">
        <v>701</v>
      </c>
      <c r="J765" t="s">
        <v>1054</v>
      </c>
      <c r="K765">
        <v>1</v>
      </c>
      <c r="L765" t="s">
        <v>5129</v>
      </c>
      <c r="N765" t="s">
        <v>7727</v>
      </c>
      <c r="O765" t="s">
        <v>15440</v>
      </c>
      <c r="P765">
        <v>195</v>
      </c>
      <c r="Q765" t="s">
        <v>10656</v>
      </c>
      <c r="S765" t="s">
        <v>8143</v>
      </c>
      <c r="T765">
        <v>12</v>
      </c>
      <c r="U765">
        <v>6</v>
      </c>
      <c r="V765">
        <v>14</v>
      </c>
      <c r="AD765" t="s">
        <v>32282</v>
      </c>
      <c r="AF765" t="s">
        <v>15441</v>
      </c>
      <c r="AG765" t="s">
        <v>15442</v>
      </c>
      <c r="AH765" t="s">
        <v>147</v>
      </c>
      <c r="AI765" t="s">
        <v>147</v>
      </c>
      <c r="AJ765" t="s">
        <v>15443</v>
      </c>
      <c r="AO765" t="s">
        <v>15444</v>
      </c>
      <c r="AQ765">
        <v>12</v>
      </c>
      <c r="AR765">
        <v>27</v>
      </c>
      <c r="AS765">
        <v>38</v>
      </c>
      <c r="AT765" t="s">
        <v>15445</v>
      </c>
      <c r="AU765" t="s">
        <v>2173</v>
      </c>
      <c r="AW765" t="s">
        <v>1066</v>
      </c>
      <c r="AX765" t="s">
        <v>15446</v>
      </c>
      <c r="AY765" t="s">
        <v>535</v>
      </c>
      <c r="AZ765" t="s">
        <v>15447</v>
      </c>
      <c r="BA765" t="s">
        <v>15448</v>
      </c>
      <c r="BB765" t="s">
        <v>15449</v>
      </c>
      <c r="BC765" t="s">
        <v>1052</v>
      </c>
      <c r="BD765" t="s">
        <v>14619</v>
      </c>
      <c r="BE765">
        <v>0</v>
      </c>
      <c r="BF765" t="s">
        <v>15450</v>
      </c>
      <c r="BG765" t="s">
        <v>15451</v>
      </c>
      <c r="BH765" t="s">
        <v>15452</v>
      </c>
      <c r="BS765">
        <v>0</v>
      </c>
      <c r="BT765">
        <v>0</v>
      </c>
      <c r="BU765">
        <v>0</v>
      </c>
      <c r="BV765">
        <v>0</v>
      </c>
      <c r="BW765">
        <v>0</v>
      </c>
      <c r="BX765">
        <v>0</v>
      </c>
      <c r="BY765">
        <v>1</v>
      </c>
      <c r="CD765" t="s">
        <v>132</v>
      </c>
      <c r="CE765">
        <v>0</v>
      </c>
      <c r="CF765" t="s">
        <v>132</v>
      </c>
      <c r="CJ765" t="s">
        <v>132</v>
      </c>
      <c r="CK765" t="s">
        <v>132</v>
      </c>
      <c r="CP765">
        <v>2008</v>
      </c>
      <c r="CQ765">
        <v>0</v>
      </c>
      <c r="CR765">
        <v>0</v>
      </c>
      <c r="CS765">
        <v>0</v>
      </c>
      <c r="CT765">
        <v>0</v>
      </c>
    </row>
    <row r="766" spans="1:98" ht="15" customHeight="1" x14ac:dyDescent="0.2">
      <c r="A766" t="s">
        <v>19704</v>
      </c>
      <c r="B766" s="1" t="s">
        <v>306</v>
      </c>
      <c r="C766">
        <v>1600</v>
      </c>
      <c r="G766" t="s">
        <v>240</v>
      </c>
      <c r="H766" t="s">
        <v>102</v>
      </c>
      <c r="I766" t="s">
        <v>284</v>
      </c>
      <c r="J766" t="s">
        <v>138</v>
      </c>
      <c r="K766">
        <v>-4</v>
      </c>
      <c r="L766" t="s">
        <v>19705</v>
      </c>
      <c r="N766" t="s">
        <v>19706</v>
      </c>
      <c r="O766" t="s">
        <v>19707</v>
      </c>
      <c r="P766">
        <v>57</v>
      </c>
      <c r="Q766" t="s">
        <v>16478</v>
      </c>
      <c r="R766" t="s">
        <v>19708</v>
      </c>
      <c r="S766" t="s">
        <v>19709</v>
      </c>
      <c r="T766">
        <v>10</v>
      </c>
      <c r="U766">
        <v>-2</v>
      </c>
      <c r="V766">
        <v>3</v>
      </c>
      <c r="X766" t="s">
        <v>6834</v>
      </c>
      <c r="Z766" t="s">
        <v>289</v>
      </c>
      <c r="AD766" t="s">
        <v>202</v>
      </c>
      <c r="AF766" t="s">
        <v>19710</v>
      </c>
      <c r="AH766" t="s">
        <v>114</v>
      </c>
      <c r="AI766" t="s">
        <v>114</v>
      </c>
      <c r="AJ766" t="s">
        <v>19711</v>
      </c>
      <c r="AO766" t="s">
        <v>19712</v>
      </c>
      <c r="AQ766">
        <v>4</v>
      </c>
      <c r="AR766">
        <v>9</v>
      </c>
      <c r="AS766" t="s">
        <v>19713</v>
      </c>
      <c r="AU766" t="s">
        <v>3686</v>
      </c>
      <c r="AV766" t="s">
        <v>323</v>
      </c>
      <c r="AX766" t="s">
        <v>915</v>
      </c>
      <c r="AY766" t="s">
        <v>19683</v>
      </c>
      <c r="AZ766" t="s">
        <v>19714</v>
      </c>
      <c r="BA766" t="s">
        <v>255</v>
      </c>
      <c r="BB766" t="s">
        <v>19715</v>
      </c>
      <c r="BC766" t="s">
        <v>19686</v>
      </c>
      <c r="BD766" t="s">
        <v>19593</v>
      </c>
      <c r="BE766">
        <v>0</v>
      </c>
      <c r="BF766" t="s">
        <v>19716</v>
      </c>
      <c r="BG766" t="s">
        <v>19717</v>
      </c>
      <c r="BH766" t="s">
        <v>19718</v>
      </c>
      <c r="BS766">
        <v>0</v>
      </c>
      <c r="BT766">
        <v>0</v>
      </c>
      <c r="BU766">
        <v>0</v>
      </c>
      <c r="BV766">
        <v>0</v>
      </c>
      <c r="BW766">
        <v>0</v>
      </c>
      <c r="BX766">
        <v>0</v>
      </c>
      <c r="BY766">
        <v>1</v>
      </c>
      <c r="CD766" t="s">
        <v>131</v>
      </c>
      <c r="CE766">
        <v>0</v>
      </c>
      <c r="CJ766" t="s">
        <v>132</v>
      </c>
      <c r="CP766">
        <v>2881</v>
      </c>
      <c r="CQ766">
        <v>0</v>
      </c>
      <c r="CR766">
        <v>0</v>
      </c>
      <c r="CS766">
        <v>0</v>
      </c>
      <c r="CT766">
        <v>0</v>
      </c>
    </row>
    <row r="767" spans="1:98" ht="15" customHeight="1" x14ac:dyDescent="0.2">
      <c r="A767" t="s">
        <v>31594</v>
      </c>
      <c r="B767" s="1" t="s">
        <v>2051</v>
      </c>
      <c r="C767">
        <v>51200</v>
      </c>
      <c r="G767" t="s">
        <v>135</v>
      </c>
      <c r="H767" t="s">
        <v>193</v>
      </c>
      <c r="I767" t="s">
        <v>103</v>
      </c>
      <c r="J767" t="s">
        <v>31595</v>
      </c>
      <c r="K767">
        <v>3</v>
      </c>
      <c r="L767" t="s">
        <v>31596</v>
      </c>
      <c r="M767" t="s">
        <v>31597</v>
      </c>
      <c r="N767" t="s">
        <v>9992</v>
      </c>
      <c r="O767" t="s">
        <v>9993</v>
      </c>
      <c r="P767">
        <v>216</v>
      </c>
      <c r="Q767" t="s">
        <v>21462</v>
      </c>
      <c r="S767" t="s">
        <v>31598</v>
      </c>
      <c r="T767">
        <v>18</v>
      </c>
      <c r="U767">
        <v>8</v>
      </c>
      <c r="V767">
        <v>15</v>
      </c>
      <c r="X767" t="s">
        <v>3259</v>
      </c>
      <c r="Y767" t="s">
        <v>3427</v>
      </c>
      <c r="Z767" t="s">
        <v>19111</v>
      </c>
      <c r="AD767" t="s">
        <v>249</v>
      </c>
      <c r="AF767" t="s">
        <v>31599</v>
      </c>
      <c r="AG767" t="s">
        <v>31600</v>
      </c>
      <c r="AH767" t="s">
        <v>202</v>
      </c>
      <c r="AI767" t="s">
        <v>202</v>
      </c>
      <c r="AJ767" t="s">
        <v>31601</v>
      </c>
      <c r="AK767" t="s">
        <v>31602</v>
      </c>
      <c r="AO767" t="s">
        <v>31603</v>
      </c>
      <c r="AQ767">
        <v>16</v>
      </c>
      <c r="AR767">
        <v>26</v>
      </c>
      <c r="AS767">
        <v>40</v>
      </c>
      <c r="AT767" t="s">
        <v>31604</v>
      </c>
      <c r="AU767" t="s">
        <v>31605</v>
      </c>
      <c r="AV767" t="s">
        <v>3266</v>
      </c>
      <c r="AW767" t="s">
        <v>6174</v>
      </c>
      <c r="AX767" t="s">
        <v>31606</v>
      </c>
      <c r="AY767" t="s">
        <v>31607</v>
      </c>
      <c r="AZ767" t="s">
        <v>31608</v>
      </c>
      <c r="BA767" t="s">
        <v>31609</v>
      </c>
      <c r="BB767" t="s">
        <v>31610</v>
      </c>
      <c r="BD767" t="s">
        <v>31577</v>
      </c>
      <c r="BE767">
        <v>0</v>
      </c>
      <c r="BF767" t="s">
        <v>31611</v>
      </c>
      <c r="BG767" t="s">
        <v>31612</v>
      </c>
      <c r="BH767" t="s">
        <v>31613</v>
      </c>
      <c r="BS767">
        <v>0</v>
      </c>
      <c r="BT767">
        <v>0</v>
      </c>
      <c r="BU767">
        <v>0</v>
      </c>
      <c r="BV767">
        <v>0</v>
      </c>
      <c r="BW767">
        <v>0</v>
      </c>
      <c r="BX767">
        <v>0</v>
      </c>
      <c r="BY767">
        <v>1</v>
      </c>
      <c r="CD767" t="s">
        <v>132</v>
      </c>
      <c r="CE767">
        <v>0</v>
      </c>
      <c r="CF767" t="s">
        <v>132</v>
      </c>
      <c r="CJ767" t="s">
        <v>132</v>
      </c>
      <c r="CK767" t="s">
        <v>132</v>
      </c>
      <c r="CP767">
        <v>6915</v>
      </c>
      <c r="CQ767">
        <v>0</v>
      </c>
      <c r="CR767">
        <v>0</v>
      </c>
      <c r="CS767">
        <v>0</v>
      </c>
      <c r="CT767">
        <v>0</v>
      </c>
    </row>
    <row r="768" spans="1:98" ht="15" customHeight="1" x14ac:dyDescent="0.2">
      <c r="A768" t="s">
        <v>17705</v>
      </c>
      <c r="B768" s="1" t="s">
        <v>99</v>
      </c>
      <c r="C768">
        <v>200</v>
      </c>
      <c r="G768" t="s">
        <v>240</v>
      </c>
      <c r="H768" t="s">
        <v>393</v>
      </c>
      <c r="I768" t="s">
        <v>332</v>
      </c>
      <c r="K768">
        <v>2</v>
      </c>
      <c r="L768" t="s">
        <v>2434</v>
      </c>
      <c r="N768" t="s">
        <v>1119</v>
      </c>
      <c r="O768" t="s">
        <v>1120</v>
      </c>
      <c r="P768">
        <v>5</v>
      </c>
      <c r="Q768" t="s">
        <v>833</v>
      </c>
      <c r="S768" t="s">
        <v>2437</v>
      </c>
      <c r="T768">
        <v>3</v>
      </c>
      <c r="U768">
        <v>4</v>
      </c>
      <c r="V768">
        <v>2</v>
      </c>
      <c r="AD768" t="s">
        <v>2856</v>
      </c>
      <c r="AF768" t="s">
        <v>17706</v>
      </c>
      <c r="AH768" t="s">
        <v>114</v>
      </c>
      <c r="AI768" t="s">
        <v>114</v>
      </c>
      <c r="AO768" t="s">
        <v>17707</v>
      </c>
      <c r="AQ768">
        <v>0</v>
      </c>
      <c r="AR768">
        <v>-2</v>
      </c>
      <c r="AS768">
        <v>10</v>
      </c>
      <c r="AT768" t="s">
        <v>1734</v>
      </c>
      <c r="AU768" t="s">
        <v>17708</v>
      </c>
      <c r="AV768" t="s">
        <v>17709</v>
      </c>
      <c r="AY768" t="s">
        <v>445</v>
      </c>
      <c r="AZ768" t="s">
        <v>208</v>
      </c>
      <c r="BA768" t="s">
        <v>255</v>
      </c>
      <c r="BB768" t="s">
        <v>17710</v>
      </c>
      <c r="BC768" t="s">
        <v>2881</v>
      </c>
      <c r="BD768" t="s">
        <v>14619</v>
      </c>
      <c r="BE768">
        <v>0</v>
      </c>
      <c r="BG768" t="s">
        <v>17711</v>
      </c>
      <c r="BH768" t="s">
        <v>17712</v>
      </c>
      <c r="BS768">
        <v>0</v>
      </c>
      <c r="BT768">
        <v>0</v>
      </c>
      <c r="BU768">
        <v>1</v>
      </c>
      <c r="BV768">
        <v>0</v>
      </c>
      <c r="BW768">
        <v>0</v>
      </c>
      <c r="BX768">
        <v>0</v>
      </c>
      <c r="BY768">
        <v>1</v>
      </c>
      <c r="CD768" t="s">
        <v>132</v>
      </c>
      <c r="CE768">
        <v>0</v>
      </c>
      <c r="CF768" t="s">
        <v>132</v>
      </c>
      <c r="CJ768" t="s">
        <v>132</v>
      </c>
      <c r="CK768" t="s">
        <v>132</v>
      </c>
      <c r="CP768">
        <v>2159</v>
      </c>
      <c r="CQ768">
        <v>0</v>
      </c>
      <c r="CR768">
        <v>0</v>
      </c>
      <c r="CS768">
        <v>0</v>
      </c>
      <c r="CT768">
        <v>0</v>
      </c>
    </row>
    <row r="769" spans="1:98" ht="15" customHeight="1" x14ac:dyDescent="0.2">
      <c r="A769" t="s">
        <v>27384</v>
      </c>
      <c r="B769" s="1" t="s">
        <v>365</v>
      </c>
      <c r="C769">
        <v>1200</v>
      </c>
      <c r="G769" t="s">
        <v>240</v>
      </c>
      <c r="H769" t="s">
        <v>136</v>
      </c>
      <c r="I769" t="s">
        <v>332</v>
      </c>
      <c r="J769" t="s">
        <v>138</v>
      </c>
      <c r="K769">
        <v>6</v>
      </c>
      <c r="L769" t="s">
        <v>27385</v>
      </c>
      <c r="N769" t="s">
        <v>15690</v>
      </c>
      <c r="O769" t="s">
        <v>15691</v>
      </c>
      <c r="P769">
        <v>42</v>
      </c>
      <c r="Q769" t="s">
        <v>545</v>
      </c>
      <c r="S769" t="s">
        <v>16916</v>
      </c>
      <c r="T769">
        <v>10</v>
      </c>
      <c r="U769">
        <v>6</v>
      </c>
      <c r="V769">
        <v>4</v>
      </c>
      <c r="AD769" t="s">
        <v>4940</v>
      </c>
      <c r="AF769" t="s">
        <v>27386</v>
      </c>
      <c r="AH769" t="s">
        <v>147</v>
      </c>
      <c r="AI769" t="s">
        <v>202</v>
      </c>
      <c r="AJ769" t="s">
        <v>11900</v>
      </c>
      <c r="AO769" t="s">
        <v>27387</v>
      </c>
      <c r="AQ769">
        <v>3</v>
      </c>
      <c r="AR769">
        <v>12</v>
      </c>
      <c r="AS769" t="s">
        <v>150</v>
      </c>
      <c r="AT769" t="s">
        <v>24073</v>
      </c>
      <c r="AU769" t="s">
        <v>20813</v>
      </c>
      <c r="AY769" t="s">
        <v>8150</v>
      </c>
      <c r="AZ769" t="s">
        <v>4943</v>
      </c>
      <c r="BA769" t="s">
        <v>255</v>
      </c>
      <c r="BB769" t="s">
        <v>27388</v>
      </c>
      <c r="BC769" t="s">
        <v>4938</v>
      </c>
      <c r="BD769" t="s">
        <v>24172</v>
      </c>
      <c r="BE769">
        <v>0</v>
      </c>
      <c r="BG769" t="s">
        <v>27389</v>
      </c>
      <c r="BH769" t="s">
        <v>27390</v>
      </c>
      <c r="BI769" t="s">
        <v>132</v>
      </c>
      <c r="BK769" t="s">
        <v>132</v>
      </c>
      <c r="BS769">
        <v>0</v>
      </c>
      <c r="BT769">
        <v>0</v>
      </c>
      <c r="BU769">
        <v>0</v>
      </c>
      <c r="BV769">
        <v>0</v>
      </c>
      <c r="BW769">
        <v>0</v>
      </c>
      <c r="BX769">
        <v>1</v>
      </c>
      <c r="BY769">
        <v>0</v>
      </c>
      <c r="CD769" t="s">
        <v>131</v>
      </c>
      <c r="CE769">
        <v>0</v>
      </c>
      <c r="CF769" t="s">
        <v>132</v>
      </c>
      <c r="CJ769" t="s">
        <v>132</v>
      </c>
      <c r="CK769" t="s">
        <v>132</v>
      </c>
      <c r="CP769">
        <v>5352</v>
      </c>
      <c r="CQ769">
        <v>0</v>
      </c>
      <c r="CR769">
        <v>0</v>
      </c>
      <c r="CS769">
        <v>0</v>
      </c>
      <c r="CT769">
        <v>0</v>
      </c>
    </row>
    <row r="770" spans="1:98" ht="15" customHeight="1" x14ac:dyDescent="0.2">
      <c r="A770" t="s">
        <v>11996</v>
      </c>
      <c r="B770" s="1" t="s">
        <v>162</v>
      </c>
      <c r="C770">
        <v>38400</v>
      </c>
      <c r="G770" t="s">
        <v>240</v>
      </c>
      <c r="H770" t="s">
        <v>3932</v>
      </c>
      <c r="I770" t="s">
        <v>332</v>
      </c>
      <c r="K770">
        <v>-2</v>
      </c>
      <c r="L770" t="s">
        <v>11997</v>
      </c>
      <c r="N770" t="s">
        <v>11998</v>
      </c>
      <c r="O770" t="s">
        <v>11999</v>
      </c>
      <c r="P770">
        <v>225</v>
      </c>
      <c r="Q770" t="s">
        <v>12000</v>
      </c>
      <c r="S770" t="s">
        <v>12001</v>
      </c>
      <c r="T770">
        <v>21</v>
      </c>
      <c r="U770">
        <v>9</v>
      </c>
      <c r="V770">
        <v>8</v>
      </c>
      <c r="AD770" t="s">
        <v>7018</v>
      </c>
      <c r="AF770" t="s">
        <v>12002</v>
      </c>
      <c r="AH770" t="s">
        <v>249</v>
      </c>
      <c r="AI770" t="s">
        <v>249</v>
      </c>
      <c r="AJ770" t="s">
        <v>12003</v>
      </c>
      <c r="AO770" t="s">
        <v>12004</v>
      </c>
      <c r="AQ770">
        <v>13</v>
      </c>
      <c r="AR770">
        <v>41</v>
      </c>
      <c r="AS770" t="s">
        <v>12005</v>
      </c>
      <c r="AT770" t="s">
        <v>12006</v>
      </c>
      <c r="AU770" t="s">
        <v>12007</v>
      </c>
      <c r="AX770" t="s">
        <v>1026</v>
      </c>
      <c r="AY770" t="s">
        <v>8150</v>
      </c>
      <c r="AZ770" t="s">
        <v>11991</v>
      </c>
      <c r="BA770" t="s">
        <v>255</v>
      </c>
      <c r="BB770" t="s">
        <v>12008</v>
      </c>
      <c r="BC770" t="s">
        <v>11982</v>
      </c>
      <c r="BD770" t="s">
        <v>7316</v>
      </c>
      <c r="BE770">
        <v>0</v>
      </c>
      <c r="BF770" t="s">
        <v>12009</v>
      </c>
      <c r="BG770" t="s">
        <v>12010</v>
      </c>
      <c r="BH770" t="s">
        <v>12011</v>
      </c>
      <c r="BS770">
        <v>0</v>
      </c>
      <c r="BT770">
        <v>0</v>
      </c>
      <c r="BU770">
        <v>0</v>
      </c>
      <c r="BV770">
        <v>0</v>
      </c>
      <c r="BW770">
        <v>0</v>
      </c>
      <c r="BX770">
        <v>1</v>
      </c>
      <c r="BY770">
        <v>0</v>
      </c>
      <c r="CD770" t="s">
        <v>131</v>
      </c>
      <c r="CE770">
        <v>0</v>
      </c>
      <c r="CJ770" t="s">
        <v>132</v>
      </c>
      <c r="CO770" t="str">
        <f>HYPERLINK("http://www.d20pfsrd.com/bestiary/monster-listings/animals/aquatic/whale/whale-great-white","Great White Whale")</f>
        <v>Great White Whale</v>
      </c>
      <c r="CP770">
        <v>1393</v>
      </c>
      <c r="CQ770">
        <v>0</v>
      </c>
      <c r="CR770">
        <v>0</v>
      </c>
      <c r="CS770">
        <v>0</v>
      </c>
      <c r="CT770">
        <v>0</v>
      </c>
    </row>
    <row r="771" spans="1:98" ht="15" customHeight="1" x14ac:dyDescent="0.2">
      <c r="A771" t="s">
        <v>12621</v>
      </c>
      <c r="B771" s="1" t="s">
        <v>1993</v>
      </c>
      <c r="C771">
        <v>204800</v>
      </c>
      <c r="G771" t="s">
        <v>575</v>
      </c>
      <c r="H771" t="s">
        <v>1035</v>
      </c>
      <c r="I771" t="s">
        <v>1780</v>
      </c>
      <c r="J771" t="s">
        <v>1781</v>
      </c>
      <c r="K771">
        <v>3</v>
      </c>
      <c r="L771" t="s">
        <v>12622</v>
      </c>
      <c r="M771" t="s">
        <v>12623</v>
      </c>
      <c r="N771" t="s">
        <v>12624</v>
      </c>
      <c r="O771" t="s">
        <v>12625</v>
      </c>
      <c r="P771">
        <v>377</v>
      </c>
      <c r="Q771" t="s">
        <v>2246</v>
      </c>
      <c r="S771" t="s">
        <v>12626</v>
      </c>
      <c r="T771">
        <v>23</v>
      </c>
      <c r="U771">
        <v>14</v>
      </c>
      <c r="V771">
        <v>21</v>
      </c>
      <c r="Y771" t="s">
        <v>12610</v>
      </c>
      <c r="Z771" t="s">
        <v>1787</v>
      </c>
      <c r="AB771">
        <v>30</v>
      </c>
      <c r="AD771" t="s">
        <v>2248</v>
      </c>
      <c r="AF771" t="s">
        <v>12627</v>
      </c>
      <c r="AH771" t="s">
        <v>496</v>
      </c>
      <c r="AI771" t="s">
        <v>1856</v>
      </c>
      <c r="AJ771" t="s">
        <v>12628</v>
      </c>
      <c r="AK771" t="s">
        <v>12629</v>
      </c>
      <c r="AL771" t="s">
        <v>12630</v>
      </c>
      <c r="AO771" t="s">
        <v>12631</v>
      </c>
      <c r="AQ771">
        <v>26</v>
      </c>
      <c r="AR771">
        <v>43</v>
      </c>
      <c r="AS771" t="s">
        <v>2006</v>
      </c>
      <c r="AT771" t="s">
        <v>12632</v>
      </c>
      <c r="AU771" t="s">
        <v>12633</v>
      </c>
      <c r="AV771" t="s">
        <v>12505</v>
      </c>
      <c r="AW771" t="s">
        <v>1841</v>
      </c>
      <c r="AX771" t="s">
        <v>12634</v>
      </c>
      <c r="AY771" t="s">
        <v>1796</v>
      </c>
      <c r="AZ771" t="s">
        <v>670</v>
      </c>
      <c r="BA771" t="s">
        <v>1797</v>
      </c>
      <c r="BB771" t="s">
        <v>12520</v>
      </c>
      <c r="BC771" t="s">
        <v>1799</v>
      </c>
      <c r="BD771" t="s">
        <v>6673</v>
      </c>
      <c r="BE771">
        <v>0</v>
      </c>
      <c r="BF771" t="s">
        <v>12635</v>
      </c>
      <c r="BG771" t="s">
        <v>1801</v>
      </c>
      <c r="BH771" t="s">
        <v>12636</v>
      </c>
      <c r="BS771">
        <v>0</v>
      </c>
      <c r="BT771">
        <v>0</v>
      </c>
      <c r="BU771">
        <v>1</v>
      </c>
      <c r="BV771">
        <v>0</v>
      </c>
      <c r="BW771">
        <v>0</v>
      </c>
      <c r="BX771">
        <v>1</v>
      </c>
      <c r="BY771">
        <v>1</v>
      </c>
      <c r="CD771" t="s">
        <v>12637</v>
      </c>
      <c r="CE771">
        <v>0</v>
      </c>
      <c r="CJ771" t="s">
        <v>132</v>
      </c>
      <c r="CP771">
        <v>1525</v>
      </c>
      <c r="CQ771">
        <v>0</v>
      </c>
      <c r="CR771">
        <v>0</v>
      </c>
      <c r="CS771">
        <v>0</v>
      </c>
      <c r="CT771">
        <v>0</v>
      </c>
    </row>
    <row r="772" spans="1:98" ht="15" customHeight="1" x14ac:dyDescent="0.2">
      <c r="A772" t="s">
        <v>12748</v>
      </c>
      <c r="B772" s="1" t="s">
        <v>10516</v>
      </c>
      <c r="C772">
        <v>409600</v>
      </c>
      <c r="G772" t="s">
        <v>135</v>
      </c>
      <c r="H772" t="s">
        <v>3932</v>
      </c>
      <c r="I772" t="s">
        <v>1780</v>
      </c>
      <c r="J772" t="s">
        <v>1846</v>
      </c>
      <c r="K772">
        <v>2</v>
      </c>
      <c r="L772" t="s">
        <v>12749</v>
      </c>
      <c r="M772" t="s">
        <v>12750</v>
      </c>
      <c r="N772" t="s">
        <v>12751</v>
      </c>
      <c r="O772" t="s">
        <v>12752</v>
      </c>
      <c r="P772">
        <v>406</v>
      </c>
      <c r="Q772" t="s">
        <v>12753</v>
      </c>
      <c r="S772" t="s">
        <v>12754</v>
      </c>
      <c r="T772">
        <v>24</v>
      </c>
      <c r="U772">
        <v>14</v>
      </c>
      <c r="V772">
        <v>22</v>
      </c>
      <c r="Y772" t="s">
        <v>12610</v>
      </c>
      <c r="Z772" t="s">
        <v>1853</v>
      </c>
      <c r="AB772">
        <v>32</v>
      </c>
      <c r="AD772" t="s">
        <v>1854</v>
      </c>
      <c r="AF772" t="s">
        <v>12755</v>
      </c>
      <c r="AH772" t="s">
        <v>249</v>
      </c>
      <c r="AI772" t="s">
        <v>12756</v>
      </c>
      <c r="AJ772" t="s">
        <v>12757</v>
      </c>
      <c r="AK772" t="s">
        <v>12758</v>
      </c>
      <c r="AL772" t="s">
        <v>12759</v>
      </c>
      <c r="AO772" t="s">
        <v>12760</v>
      </c>
      <c r="AQ772">
        <v>28</v>
      </c>
      <c r="AR772">
        <v>50</v>
      </c>
      <c r="AS772" t="s">
        <v>12761</v>
      </c>
      <c r="AT772" t="s">
        <v>12762</v>
      </c>
      <c r="AU772" t="s">
        <v>12763</v>
      </c>
      <c r="AW772" t="s">
        <v>12764</v>
      </c>
      <c r="AX772" t="s">
        <v>1865</v>
      </c>
      <c r="AY772" t="s">
        <v>1866</v>
      </c>
      <c r="AZ772" t="s">
        <v>670</v>
      </c>
      <c r="BA772" t="s">
        <v>1797</v>
      </c>
      <c r="BB772" t="s">
        <v>1867</v>
      </c>
      <c r="BC772" t="s">
        <v>1799</v>
      </c>
      <c r="BD772" t="s">
        <v>6673</v>
      </c>
      <c r="BE772">
        <v>0</v>
      </c>
      <c r="BF772" t="s">
        <v>12765</v>
      </c>
      <c r="BG772" t="s">
        <v>1869</v>
      </c>
      <c r="BH772" t="s">
        <v>12766</v>
      </c>
      <c r="BS772">
        <v>0</v>
      </c>
      <c r="BT772">
        <v>0</v>
      </c>
      <c r="BU772">
        <v>1</v>
      </c>
      <c r="BV772">
        <v>0</v>
      </c>
      <c r="BW772">
        <v>1</v>
      </c>
      <c r="BX772">
        <v>0</v>
      </c>
      <c r="BY772">
        <v>1</v>
      </c>
      <c r="CD772" t="s">
        <v>12637</v>
      </c>
      <c r="CE772">
        <v>0</v>
      </c>
      <c r="CJ772" t="s">
        <v>132</v>
      </c>
      <c r="CP772">
        <v>1534</v>
      </c>
      <c r="CQ772">
        <v>0</v>
      </c>
      <c r="CR772">
        <v>0</v>
      </c>
      <c r="CS772">
        <v>0</v>
      </c>
      <c r="CT772">
        <v>0</v>
      </c>
    </row>
    <row r="773" spans="1:98" ht="15" customHeight="1" x14ac:dyDescent="0.2">
      <c r="A773" t="s">
        <v>13213</v>
      </c>
      <c r="B773" s="1" t="s">
        <v>1993</v>
      </c>
      <c r="C773">
        <v>204800</v>
      </c>
      <c r="G773" t="s">
        <v>2068</v>
      </c>
      <c r="H773" t="s">
        <v>1035</v>
      </c>
      <c r="I773" t="s">
        <v>1780</v>
      </c>
      <c r="J773" t="s">
        <v>1954</v>
      </c>
      <c r="K773">
        <v>3</v>
      </c>
      <c r="L773" t="s">
        <v>13214</v>
      </c>
      <c r="M773" t="s">
        <v>13215</v>
      </c>
      <c r="N773" t="s">
        <v>12624</v>
      </c>
      <c r="O773" t="s">
        <v>12625</v>
      </c>
      <c r="P773">
        <v>377</v>
      </c>
      <c r="Q773" t="s">
        <v>2246</v>
      </c>
      <c r="S773" t="s">
        <v>12626</v>
      </c>
      <c r="T773">
        <v>23</v>
      </c>
      <c r="U773">
        <v>14</v>
      </c>
      <c r="V773">
        <v>21</v>
      </c>
      <c r="Y773" t="s">
        <v>12610</v>
      </c>
      <c r="Z773" t="s">
        <v>1960</v>
      </c>
      <c r="AB773">
        <v>30</v>
      </c>
      <c r="AC773" t="s">
        <v>1961</v>
      </c>
      <c r="AD773" t="s">
        <v>13216</v>
      </c>
      <c r="AF773" t="s">
        <v>13217</v>
      </c>
      <c r="AH773" t="s">
        <v>496</v>
      </c>
      <c r="AI773" t="s">
        <v>13218</v>
      </c>
      <c r="AJ773" t="s">
        <v>13219</v>
      </c>
      <c r="AK773" t="s">
        <v>13220</v>
      </c>
      <c r="AL773" t="s">
        <v>13221</v>
      </c>
      <c r="AO773" t="s">
        <v>13222</v>
      </c>
      <c r="AQ773">
        <v>26</v>
      </c>
      <c r="AR773">
        <v>43</v>
      </c>
      <c r="AS773" t="s">
        <v>2006</v>
      </c>
      <c r="AT773" t="s">
        <v>13223</v>
      </c>
      <c r="AU773" t="s">
        <v>13224</v>
      </c>
      <c r="AW773" t="s">
        <v>13225</v>
      </c>
      <c r="AX773" t="s">
        <v>2079</v>
      </c>
      <c r="AY773" t="s">
        <v>1866</v>
      </c>
      <c r="AZ773" t="s">
        <v>670</v>
      </c>
      <c r="BA773" t="s">
        <v>1797</v>
      </c>
      <c r="BB773" t="s">
        <v>2080</v>
      </c>
      <c r="BC773" t="s">
        <v>2081</v>
      </c>
      <c r="BD773" t="s">
        <v>6673</v>
      </c>
      <c r="BE773">
        <v>0</v>
      </c>
      <c r="BF773" t="s">
        <v>13226</v>
      </c>
      <c r="BG773" t="s">
        <v>2083</v>
      </c>
      <c r="BH773" t="s">
        <v>13227</v>
      </c>
      <c r="BS773">
        <v>0</v>
      </c>
      <c r="BT773">
        <v>0</v>
      </c>
      <c r="BU773">
        <v>1</v>
      </c>
      <c r="BV773">
        <v>0</v>
      </c>
      <c r="BW773">
        <v>1</v>
      </c>
      <c r="BX773">
        <v>0</v>
      </c>
      <c r="BY773">
        <v>1</v>
      </c>
      <c r="CD773" t="s">
        <v>12637</v>
      </c>
      <c r="CE773">
        <v>0</v>
      </c>
      <c r="CJ773" t="s">
        <v>132</v>
      </c>
      <c r="CP773">
        <v>1570</v>
      </c>
      <c r="CQ773">
        <v>0</v>
      </c>
      <c r="CR773">
        <v>0</v>
      </c>
      <c r="CS773">
        <v>0</v>
      </c>
      <c r="CT773">
        <v>0</v>
      </c>
    </row>
    <row r="774" spans="1:98" ht="15" customHeight="1" x14ac:dyDescent="0.2">
      <c r="A774" t="s">
        <v>13311</v>
      </c>
      <c r="B774" s="1" t="s">
        <v>10516</v>
      </c>
      <c r="C774">
        <v>409600</v>
      </c>
      <c r="G774" t="s">
        <v>366</v>
      </c>
      <c r="H774" t="s">
        <v>3932</v>
      </c>
      <c r="I774" t="s">
        <v>1780</v>
      </c>
      <c r="J774" t="s">
        <v>1781</v>
      </c>
      <c r="K774">
        <v>2</v>
      </c>
      <c r="L774" t="s">
        <v>13312</v>
      </c>
      <c r="M774" t="s">
        <v>13313</v>
      </c>
      <c r="N774" t="s">
        <v>12751</v>
      </c>
      <c r="O774" t="s">
        <v>12752</v>
      </c>
      <c r="P774">
        <v>406</v>
      </c>
      <c r="Q774" t="s">
        <v>12753</v>
      </c>
      <c r="S774" t="s">
        <v>13314</v>
      </c>
      <c r="T774">
        <v>24</v>
      </c>
      <c r="U774">
        <v>16</v>
      </c>
      <c r="V774">
        <v>24</v>
      </c>
      <c r="Y774" t="s">
        <v>12610</v>
      </c>
      <c r="Z774" t="s">
        <v>1853</v>
      </c>
      <c r="AB774">
        <v>32</v>
      </c>
      <c r="AD774" t="s">
        <v>2000</v>
      </c>
      <c r="AE774" t="s">
        <v>13229</v>
      </c>
      <c r="AF774" t="s">
        <v>13315</v>
      </c>
      <c r="AH774" t="s">
        <v>249</v>
      </c>
      <c r="AI774" t="s">
        <v>12756</v>
      </c>
      <c r="AJ774" t="s">
        <v>13316</v>
      </c>
      <c r="AK774" t="s">
        <v>13317</v>
      </c>
      <c r="AL774" t="s">
        <v>13318</v>
      </c>
      <c r="AO774" t="s">
        <v>13319</v>
      </c>
      <c r="AQ774">
        <v>28</v>
      </c>
      <c r="AR774">
        <v>50</v>
      </c>
      <c r="AS774" t="s">
        <v>12761</v>
      </c>
      <c r="AT774" t="s">
        <v>13320</v>
      </c>
      <c r="AU774" t="s">
        <v>13321</v>
      </c>
      <c r="AV774" t="s">
        <v>12505</v>
      </c>
      <c r="AW774" t="s">
        <v>13322</v>
      </c>
      <c r="AX774" t="s">
        <v>13323</v>
      </c>
      <c r="AY774" t="s">
        <v>2121</v>
      </c>
      <c r="AZ774" t="s">
        <v>670</v>
      </c>
      <c r="BA774" t="s">
        <v>1797</v>
      </c>
      <c r="BB774" t="s">
        <v>2122</v>
      </c>
      <c r="BC774" t="s">
        <v>2081</v>
      </c>
      <c r="BD774" t="s">
        <v>6673</v>
      </c>
      <c r="BE774">
        <v>0</v>
      </c>
      <c r="BF774" t="s">
        <v>13324</v>
      </c>
      <c r="BG774" t="s">
        <v>2124</v>
      </c>
      <c r="BH774" t="s">
        <v>13325</v>
      </c>
      <c r="BS774">
        <v>0</v>
      </c>
      <c r="BT774">
        <v>0</v>
      </c>
      <c r="BU774">
        <v>1</v>
      </c>
      <c r="BV774">
        <v>0</v>
      </c>
      <c r="BW774">
        <v>0</v>
      </c>
      <c r="BX774">
        <v>0</v>
      </c>
      <c r="BY774">
        <v>1</v>
      </c>
      <c r="CA774" t="s">
        <v>8780</v>
      </c>
      <c r="CD774" t="s">
        <v>12637</v>
      </c>
      <c r="CE774">
        <v>0</v>
      </c>
      <c r="CJ774" t="s">
        <v>132</v>
      </c>
      <c r="CP774">
        <v>1578</v>
      </c>
      <c r="CQ774">
        <v>0</v>
      </c>
      <c r="CR774">
        <v>0</v>
      </c>
      <c r="CS774">
        <v>0</v>
      </c>
      <c r="CT774">
        <v>0</v>
      </c>
    </row>
    <row r="775" spans="1:98" ht="15" customHeight="1" x14ac:dyDescent="0.2">
      <c r="A775" t="s">
        <v>13437</v>
      </c>
      <c r="B775" s="1" t="s">
        <v>1166</v>
      </c>
      <c r="C775">
        <v>307200</v>
      </c>
      <c r="G775" t="s">
        <v>2068</v>
      </c>
      <c r="H775" t="s">
        <v>1035</v>
      </c>
      <c r="I775" t="s">
        <v>1780</v>
      </c>
      <c r="J775" t="s">
        <v>1846</v>
      </c>
      <c r="K775">
        <v>3</v>
      </c>
      <c r="L775" t="s">
        <v>12749</v>
      </c>
      <c r="M775" t="s">
        <v>13438</v>
      </c>
      <c r="N775" t="s">
        <v>13439</v>
      </c>
      <c r="O775" t="s">
        <v>13440</v>
      </c>
      <c r="P775">
        <v>391</v>
      </c>
      <c r="Q775" t="s">
        <v>12869</v>
      </c>
      <c r="S775" t="s">
        <v>13441</v>
      </c>
      <c r="T775">
        <v>23</v>
      </c>
      <c r="U775">
        <v>16</v>
      </c>
      <c r="V775">
        <v>22</v>
      </c>
      <c r="X775" t="s">
        <v>171</v>
      </c>
      <c r="Y775" t="s">
        <v>12610</v>
      </c>
      <c r="Z775" t="s">
        <v>1787</v>
      </c>
      <c r="AB775">
        <v>31</v>
      </c>
      <c r="AD775" t="s">
        <v>2000</v>
      </c>
      <c r="AE775" t="s">
        <v>13329</v>
      </c>
      <c r="AF775" t="s">
        <v>13442</v>
      </c>
      <c r="AH775" t="s">
        <v>496</v>
      </c>
      <c r="AI775" t="s">
        <v>1856</v>
      </c>
      <c r="AJ775" t="s">
        <v>13443</v>
      </c>
      <c r="AK775" t="s">
        <v>13444</v>
      </c>
      <c r="AL775" t="s">
        <v>13445</v>
      </c>
      <c r="AO775" t="s">
        <v>13446</v>
      </c>
      <c r="AQ775">
        <v>27</v>
      </c>
      <c r="AR775" t="s">
        <v>13447</v>
      </c>
      <c r="AS775" t="s">
        <v>13448</v>
      </c>
      <c r="AT775" t="s">
        <v>13449</v>
      </c>
      <c r="AU775" t="s">
        <v>13450</v>
      </c>
      <c r="AW775" t="s">
        <v>13451</v>
      </c>
      <c r="AX775" t="s">
        <v>2187</v>
      </c>
      <c r="AY775" t="s">
        <v>2167</v>
      </c>
      <c r="AZ775" t="s">
        <v>670</v>
      </c>
      <c r="BA775" t="s">
        <v>1797</v>
      </c>
      <c r="BB775" t="s">
        <v>2168</v>
      </c>
      <c r="BC775" t="s">
        <v>2081</v>
      </c>
      <c r="BD775" t="s">
        <v>6673</v>
      </c>
      <c r="BE775">
        <v>0</v>
      </c>
      <c r="BF775" t="s">
        <v>13452</v>
      </c>
      <c r="BG775" t="s">
        <v>2170</v>
      </c>
      <c r="BH775" t="s">
        <v>13453</v>
      </c>
      <c r="BS775">
        <v>0</v>
      </c>
      <c r="BT775">
        <v>0</v>
      </c>
      <c r="BU775">
        <v>1</v>
      </c>
      <c r="BV775">
        <v>0</v>
      </c>
      <c r="BW775">
        <v>0</v>
      </c>
      <c r="BX775">
        <v>0</v>
      </c>
      <c r="BY775">
        <v>1</v>
      </c>
      <c r="CA775" t="s">
        <v>8780</v>
      </c>
      <c r="CD775" t="s">
        <v>12637</v>
      </c>
      <c r="CE775">
        <v>0</v>
      </c>
      <c r="CJ775" t="s">
        <v>132</v>
      </c>
      <c r="CP775">
        <v>1587</v>
      </c>
      <c r="CQ775">
        <v>0</v>
      </c>
      <c r="CR775">
        <v>0</v>
      </c>
      <c r="CS775">
        <v>0</v>
      </c>
      <c r="CT775">
        <v>0</v>
      </c>
    </row>
    <row r="776" spans="1:98" ht="15" customHeight="1" x14ac:dyDescent="0.2">
      <c r="A776" t="s">
        <v>22673</v>
      </c>
      <c r="B776" s="1" t="s">
        <v>216</v>
      </c>
      <c r="C776">
        <v>819200</v>
      </c>
      <c r="G776" t="s">
        <v>366</v>
      </c>
      <c r="H776" t="s">
        <v>3932</v>
      </c>
      <c r="I776" t="s">
        <v>1780</v>
      </c>
      <c r="J776" t="s">
        <v>1954</v>
      </c>
      <c r="K776">
        <v>-2</v>
      </c>
      <c r="L776" t="s">
        <v>22674</v>
      </c>
      <c r="M776" t="s">
        <v>22675</v>
      </c>
      <c r="N776" t="s">
        <v>22676</v>
      </c>
      <c r="O776" t="s">
        <v>22677</v>
      </c>
      <c r="P776">
        <v>465</v>
      </c>
      <c r="Q776" t="s">
        <v>19123</v>
      </c>
      <c r="S776" t="s">
        <v>22678</v>
      </c>
      <c r="T776">
        <v>26</v>
      </c>
      <c r="U776">
        <v>15</v>
      </c>
      <c r="V776">
        <v>27</v>
      </c>
      <c r="Y776" t="s">
        <v>12610</v>
      </c>
      <c r="Z776" t="s">
        <v>1960</v>
      </c>
      <c r="AB776">
        <v>34</v>
      </c>
      <c r="AC776" t="s">
        <v>1961</v>
      </c>
      <c r="AD776" t="s">
        <v>22679</v>
      </c>
      <c r="AF776" t="s">
        <v>22680</v>
      </c>
      <c r="AH776" t="s">
        <v>249</v>
      </c>
      <c r="AI776" t="s">
        <v>12756</v>
      </c>
      <c r="AJ776" t="s">
        <v>22681</v>
      </c>
      <c r="AK776" t="s">
        <v>22682</v>
      </c>
      <c r="AL776" t="s">
        <v>22683</v>
      </c>
      <c r="AO776" t="s">
        <v>22684</v>
      </c>
      <c r="AQ776">
        <v>30</v>
      </c>
      <c r="AR776">
        <v>54</v>
      </c>
      <c r="AS776" t="s">
        <v>22685</v>
      </c>
      <c r="AT776" t="s">
        <v>22686</v>
      </c>
      <c r="AU776" t="s">
        <v>22687</v>
      </c>
      <c r="AV776" t="s">
        <v>12505</v>
      </c>
      <c r="AW776" t="s">
        <v>22688</v>
      </c>
      <c r="AX776" t="s">
        <v>22689</v>
      </c>
      <c r="AY776" t="s">
        <v>774</v>
      </c>
      <c r="AZ776" t="s">
        <v>670</v>
      </c>
      <c r="BA776" t="s">
        <v>1797</v>
      </c>
      <c r="BB776" t="s">
        <v>2219</v>
      </c>
      <c r="BC776" t="s">
        <v>2081</v>
      </c>
      <c r="BD776" t="s">
        <v>6673</v>
      </c>
      <c r="BE776">
        <v>0</v>
      </c>
      <c r="BF776" t="s">
        <v>22690</v>
      </c>
      <c r="BG776" t="s">
        <v>2221</v>
      </c>
      <c r="BH776" t="s">
        <v>22691</v>
      </c>
      <c r="BI776" t="s">
        <v>132</v>
      </c>
      <c r="BK776" t="s">
        <v>132</v>
      </c>
      <c r="BS776">
        <v>0</v>
      </c>
      <c r="BT776">
        <v>0</v>
      </c>
      <c r="BU776">
        <v>1</v>
      </c>
      <c r="BV776">
        <v>0</v>
      </c>
      <c r="BW776">
        <v>0</v>
      </c>
      <c r="BX776">
        <v>1</v>
      </c>
      <c r="BY776">
        <v>1</v>
      </c>
      <c r="CD776" t="s">
        <v>12587</v>
      </c>
      <c r="CE776">
        <v>0</v>
      </c>
      <c r="CJ776" t="s">
        <v>132</v>
      </c>
      <c r="CK776" t="s">
        <v>132</v>
      </c>
      <c r="CP776">
        <v>4455</v>
      </c>
      <c r="CQ776">
        <v>0</v>
      </c>
      <c r="CR776">
        <v>0</v>
      </c>
      <c r="CS776">
        <v>0</v>
      </c>
      <c r="CT776">
        <v>0</v>
      </c>
    </row>
    <row r="777" spans="1:98" ht="15" customHeight="1" x14ac:dyDescent="0.2">
      <c r="A777" t="s">
        <v>12865</v>
      </c>
      <c r="B777" s="1" t="s">
        <v>1166</v>
      </c>
      <c r="C777">
        <v>307200</v>
      </c>
      <c r="G777" t="s">
        <v>135</v>
      </c>
      <c r="H777" t="s">
        <v>3932</v>
      </c>
      <c r="I777" t="s">
        <v>1780</v>
      </c>
      <c r="J777" t="s">
        <v>1900</v>
      </c>
      <c r="K777">
        <v>2</v>
      </c>
      <c r="L777" t="s">
        <v>2242</v>
      </c>
      <c r="M777" t="s">
        <v>12866</v>
      </c>
      <c r="N777" t="s">
        <v>12867</v>
      </c>
      <c r="O777" t="s">
        <v>12868</v>
      </c>
      <c r="P777">
        <v>391</v>
      </c>
      <c r="Q777" t="s">
        <v>12869</v>
      </c>
      <c r="S777" t="s">
        <v>12870</v>
      </c>
      <c r="T777">
        <v>23</v>
      </c>
      <c r="U777">
        <v>13</v>
      </c>
      <c r="V777">
        <v>23</v>
      </c>
      <c r="Y777" t="s">
        <v>12610</v>
      </c>
      <c r="Z777" t="s">
        <v>1787</v>
      </c>
      <c r="AB777">
        <v>31</v>
      </c>
      <c r="AD777" t="s">
        <v>1942</v>
      </c>
      <c r="AF777" t="s">
        <v>12871</v>
      </c>
      <c r="AH777" t="s">
        <v>249</v>
      </c>
      <c r="AI777" t="s">
        <v>12756</v>
      </c>
      <c r="AJ777" t="s">
        <v>12872</v>
      </c>
      <c r="AK777" t="s">
        <v>12873</v>
      </c>
      <c r="AL777" t="s">
        <v>12874</v>
      </c>
      <c r="AO777" t="s">
        <v>12760</v>
      </c>
      <c r="AQ777">
        <v>27</v>
      </c>
      <c r="AR777" t="s">
        <v>12875</v>
      </c>
      <c r="AS777" t="s">
        <v>12876</v>
      </c>
      <c r="AT777" t="s">
        <v>12877</v>
      </c>
      <c r="AU777" t="s">
        <v>12878</v>
      </c>
      <c r="AV777" t="s">
        <v>12505</v>
      </c>
      <c r="AW777" t="s">
        <v>12879</v>
      </c>
      <c r="AX777" t="s">
        <v>1951</v>
      </c>
      <c r="AY777" t="s">
        <v>445</v>
      </c>
      <c r="AZ777" t="s">
        <v>670</v>
      </c>
      <c r="BA777" t="s">
        <v>1797</v>
      </c>
      <c r="BB777" t="s">
        <v>1913</v>
      </c>
      <c r="BC777" t="s">
        <v>1799</v>
      </c>
      <c r="BD777" t="s">
        <v>6673</v>
      </c>
      <c r="BE777">
        <v>0</v>
      </c>
      <c r="BF777" t="s">
        <v>12880</v>
      </c>
      <c r="BG777" t="s">
        <v>1915</v>
      </c>
      <c r="BH777" t="s">
        <v>12881</v>
      </c>
      <c r="BS777">
        <v>0</v>
      </c>
      <c r="BT777">
        <v>0</v>
      </c>
      <c r="BU777">
        <v>1</v>
      </c>
      <c r="BV777">
        <v>0</v>
      </c>
      <c r="BW777">
        <v>0</v>
      </c>
      <c r="BX777">
        <v>1</v>
      </c>
      <c r="BY777">
        <v>1</v>
      </c>
      <c r="CD777" t="s">
        <v>12637</v>
      </c>
      <c r="CE777">
        <v>0</v>
      </c>
      <c r="CJ777" t="s">
        <v>132</v>
      </c>
      <c r="CP777">
        <v>1543</v>
      </c>
      <c r="CQ777">
        <v>0</v>
      </c>
      <c r="CR777">
        <v>0</v>
      </c>
      <c r="CS777">
        <v>0</v>
      </c>
      <c r="CT777">
        <v>0</v>
      </c>
    </row>
    <row r="778" spans="1:98" ht="15" customHeight="1" x14ac:dyDescent="0.2">
      <c r="A778" t="s">
        <v>12980</v>
      </c>
      <c r="B778" s="1" t="s">
        <v>11040</v>
      </c>
      <c r="C778">
        <v>615000</v>
      </c>
      <c r="G778" t="s">
        <v>575</v>
      </c>
      <c r="H778" t="s">
        <v>3932</v>
      </c>
      <c r="I778" t="s">
        <v>1780</v>
      </c>
      <c r="J778" t="s">
        <v>1954</v>
      </c>
      <c r="K778">
        <v>2</v>
      </c>
      <c r="L778" t="s">
        <v>12981</v>
      </c>
      <c r="M778" t="s">
        <v>12982</v>
      </c>
      <c r="N778" t="s">
        <v>12983</v>
      </c>
      <c r="O778" t="s">
        <v>12984</v>
      </c>
      <c r="P778">
        <v>449</v>
      </c>
      <c r="Q778" t="s">
        <v>12985</v>
      </c>
      <c r="S778" t="s">
        <v>12986</v>
      </c>
      <c r="T778">
        <v>25</v>
      </c>
      <c r="U778">
        <v>14</v>
      </c>
      <c r="V778">
        <v>24</v>
      </c>
      <c r="Y778" t="s">
        <v>12610</v>
      </c>
      <c r="Z778" t="s">
        <v>1960</v>
      </c>
      <c r="AB778">
        <v>33</v>
      </c>
      <c r="AC778" t="s">
        <v>12884</v>
      </c>
      <c r="AD778" t="s">
        <v>2000</v>
      </c>
      <c r="AF778" t="s">
        <v>12987</v>
      </c>
      <c r="AH778" t="s">
        <v>249</v>
      </c>
      <c r="AI778" t="s">
        <v>12756</v>
      </c>
      <c r="AJ778" t="s">
        <v>12988</v>
      </c>
      <c r="AK778" t="s">
        <v>12989</v>
      </c>
      <c r="AL778" t="s">
        <v>12990</v>
      </c>
      <c r="AO778" t="s">
        <v>12991</v>
      </c>
      <c r="AQ778">
        <v>29</v>
      </c>
      <c r="AR778">
        <v>53</v>
      </c>
      <c r="AS778" t="s">
        <v>12992</v>
      </c>
      <c r="AT778" t="s">
        <v>12993</v>
      </c>
      <c r="AU778" t="s">
        <v>12994</v>
      </c>
      <c r="AW778" t="s">
        <v>12995</v>
      </c>
      <c r="AY778" t="s">
        <v>1970</v>
      </c>
      <c r="AZ778" t="s">
        <v>670</v>
      </c>
      <c r="BA778" t="s">
        <v>1797</v>
      </c>
      <c r="BB778" t="s">
        <v>1971</v>
      </c>
      <c r="BC778" t="s">
        <v>1799</v>
      </c>
      <c r="BD778" t="s">
        <v>6673</v>
      </c>
      <c r="BE778">
        <v>0</v>
      </c>
      <c r="BF778" t="s">
        <v>12996</v>
      </c>
      <c r="BG778" t="s">
        <v>1973</v>
      </c>
      <c r="BH778" t="s">
        <v>12997</v>
      </c>
      <c r="BS778">
        <v>0</v>
      </c>
      <c r="BT778">
        <v>0</v>
      </c>
      <c r="BU778">
        <v>1</v>
      </c>
      <c r="BV778">
        <v>0</v>
      </c>
      <c r="BW778">
        <v>0</v>
      </c>
      <c r="BX778">
        <v>0</v>
      </c>
      <c r="BY778">
        <v>1</v>
      </c>
      <c r="CD778" t="s">
        <v>12637</v>
      </c>
      <c r="CE778">
        <v>0</v>
      </c>
      <c r="CJ778" t="s">
        <v>132</v>
      </c>
      <c r="CP778">
        <v>1552</v>
      </c>
      <c r="CQ778">
        <v>0</v>
      </c>
      <c r="CR778">
        <v>0</v>
      </c>
      <c r="CS778">
        <v>0</v>
      </c>
      <c r="CT778">
        <v>0</v>
      </c>
    </row>
    <row r="779" spans="1:98" ht="15" customHeight="1" x14ac:dyDescent="0.2">
      <c r="A779" t="s">
        <v>22657</v>
      </c>
      <c r="B779" s="1" t="s">
        <v>11040</v>
      </c>
      <c r="C779">
        <v>614400</v>
      </c>
      <c r="G779" t="s">
        <v>575</v>
      </c>
      <c r="H779" t="s">
        <v>3932</v>
      </c>
      <c r="I779" t="s">
        <v>1780</v>
      </c>
      <c r="J779" t="s">
        <v>1556</v>
      </c>
      <c r="K779">
        <v>2</v>
      </c>
      <c r="L779" t="s">
        <v>2242</v>
      </c>
      <c r="M779" t="s">
        <v>22658</v>
      </c>
      <c r="N779" t="s">
        <v>12983</v>
      </c>
      <c r="O779" t="s">
        <v>12984</v>
      </c>
      <c r="P779">
        <v>420</v>
      </c>
      <c r="Q779" t="s">
        <v>22659</v>
      </c>
      <c r="S779" t="s">
        <v>22660</v>
      </c>
      <c r="T779">
        <v>24</v>
      </c>
      <c r="U779">
        <v>14</v>
      </c>
      <c r="V779">
        <v>24</v>
      </c>
      <c r="Y779" t="s">
        <v>12610</v>
      </c>
      <c r="Z779" t="s">
        <v>22661</v>
      </c>
      <c r="AB779">
        <v>33</v>
      </c>
      <c r="AD779" t="s">
        <v>2000</v>
      </c>
      <c r="AF779" t="s">
        <v>22662</v>
      </c>
      <c r="AH779" t="s">
        <v>114</v>
      </c>
      <c r="AI779" t="s">
        <v>114</v>
      </c>
      <c r="AJ779" t="s">
        <v>22663</v>
      </c>
      <c r="AK779" t="s">
        <v>22664</v>
      </c>
      <c r="AL779" t="s">
        <v>22665</v>
      </c>
      <c r="AO779" t="s">
        <v>22666</v>
      </c>
      <c r="AQ779">
        <v>29</v>
      </c>
      <c r="AR779">
        <v>51</v>
      </c>
      <c r="AS779" t="s">
        <v>22667</v>
      </c>
      <c r="AT779" t="s">
        <v>22668</v>
      </c>
      <c r="AU779" t="s">
        <v>22669</v>
      </c>
      <c r="AW779" t="s">
        <v>22670</v>
      </c>
      <c r="AX779" t="s">
        <v>8941</v>
      </c>
      <c r="AY779" t="s">
        <v>298</v>
      </c>
      <c r="AZ779" t="s">
        <v>670</v>
      </c>
      <c r="BA779" t="s">
        <v>1797</v>
      </c>
      <c r="BB779" t="s">
        <v>8942</v>
      </c>
      <c r="BC779" t="s">
        <v>8776</v>
      </c>
      <c r="BD779" t="s">
        <v>6673</v>
      </c>
      <c r="BE779">
        <v>0</v>
      </c>
      <c r="BF779" t="s">
        <v>22671</v>
      </c>
      <c r="BG779" t="s">
        <v>8944</v>
      </c>
      <c r="BH779" t="s">
        <v>22672</v>
      </c>
      <c r="BI779" t="s">
        <v>132</v>
      </c>
      <c r="BK779" t="s">
        <v>132</v>
      </c>
      <c r="BS779">
        <v>0</v>
      </c>
      <c r="BT779">
        <v>0</v>
      </c>
      <c r="BU779">
        <v>1</v>
      </c>
      <c r="BV779">
        <v>0</v>
      </c>
      <c r="BW779">
        <v>0</v>
      </c>
      <c r="BX779">
        <v>0</v>
      </c>
      <c r="BY779">
        <v>1</v>
      </c>
      <c r="CD779" t="s">
        <v>12637</v>
      </c>
      <c r="CE779">
        <v>0</v>
      </c>
      <c r="CJ779" t="s">
        <v>132</v>
      </c>
      <c r="CK779" t="s">
        <v>132</v>
      </c>
      <c r="CP779">
        <v>4453</v>
      </c>
      <c r="CQ779">
        <v>0</v>
      </c>
      <c r="CR779">
        <v>0</v>
      </c>
      <c r="CS779">
        <v>0</v>
      </c>
      <c r="CT779">
        <v>0</v>
      </c>
    </row>
    <row r="780" spans="1:98" ht="15" customHeight="1" x14ac:dyDescent="0.2">
      <c r="A780" t="s">
        <v>13102</v>
      </c>
      <c r="B780" s="1" t="s">
        <v>1845</v>
      </c>
      <c r="C780">
        <v>153600</v>
      </c>
      <c r="G780" t="s">
        <v>575</v>
      </c>
      <c r="H780" t="s">
        <v>1035</v>
      </c>
      <c r="I780" t="s">
        <v>1780</v>
      </c>
      <c r="J780" t="s">
        <v>2012</v>
      </c>
      <c r="K780">
        <v>3</v>
      </c>
      <c r="L780" t="s">
        <v>13103</v>
      </c>
      <c r="M780" t="s">
        <v>13104</v>
      </c>
      <c r="N780" t="s">
        <v>13105</v>
      </c>
      <c r="O780" t="s">
        <v>13106</v>
      </c>
      <c r="P780">
        <v>362</v>
      </c>
      <c r="Q780" t="s">
        <v>1998</v>
      </c>
      <c r="S780" t="s">
        <v>13107</v>
      </c>
      <c r="T780">
        <v>22</v>
      </c>
      <c r="U780">
        <v>15</v>
      </c>
      <c r="V780">
        <v>19</v>
      </c>
      <c r="Y780" t="s">
        <v>12610</v>
      </c>
      <c r="Z780" t="s">
        <v>2018</v>
      </c>
      <c r="AB780">
        <v>29</v>
      </c>
      <c r="AC780" t="s">
        <v>13001</v>
      </c>
      <c r="AD780" t="s">
        <v>13108</v>
      </c>
      <c r="AF780" t="s">
        <v>13109</v>
      </c>
      <c r="AH780" t="s">
        <v>496</v>
      </c>
      <c r="AI780" t="s">
        <v>1856</v>
      </c>
      <c r="AJ780" t="s">
        <v>13110</v>
      </c>
      <c r="AK780" t="s">
        <v>13111</v>
      </c>
      <c r="AL780" t="s">
        <v>13112</v>
      </c>
      <c r="AO780" t="s">
        <v>13113</v>
      </c>
      <c r="AQ780">
        <v>25</v>
      </c>
      <c r="AR780" t="s">
        <v>13114</v>
      </c>
      <c r="AS780" t="s">
        <v>13115</v>
      </c>
      <c r="AT780" t="s">
        <v>13116</v>
      </c>
      <c r="AU780" t="s">
        <v>13117</v>
      </c>
      <c r="AV780" t="s">
        <v>12505</v>
      </c>
      <c r="AW780" t="s">
        <v>12948</v>
      </c>
      <c r="AX780" t="s">
        <v>2027</v>
      </c>
      <c r="AY780" t="s">
        <v>2028</v>
      </c>
      <c r="AZ780" t="s">
        <v>670</v>
      </c>
      <c r="BA780" t="s">
        <v>1797</v>
      </c>
      <c r="BB780" t="s">
        <v>2029</v>
      </c>
      <c r="BC780" t="s">
        <v>1799</v>
      </c>
      <c r="BD780" t="s">
        <v>6673</v>
      </c>
      <c r="BE780">
        <v>0</v>
      </c>
      <c r="BF780" t="s">
        <v>13118</v>
      </c>
      <c r="BG780" t="s">
        <v>2031</v>
      </c>
      <c r="BH780" t="s">
        <v>13119</v>
      </c>
      <c r="BS780">
        <v>0</v>
      </c>
      <c r="BT780">
        <v>0</v>
      </c>
      <c r="BU780">
        <v>1</v>
      </c>
      <c r="BV780">
        <v>0</v>
      </c>
      <c r="BW780">
        <v>1</v>
      </c>
      <c r="BX780">
        <v>1</v>
      </c>
      <c r="BY780">
        <v>1</v>
      </c>
      <c r="CD780" t="s">
        <v>12637</v>
      </c>
      <c r="CE780">
        <v>0</v>
      </c>
      <c r="CJ780" t="s">
        <v>132</v>
      </c>
      <c r="CP780">
        <v>1561</v>
      </c>
      <c r="CQ780">
        <v>0</v>
      </c>
      <c r="CR780">
        <v>0</v>
      </c>
      <c r="CS780">
        <v>0</v>
      </c>
      <c r="CT780">
        <v>0</v>
      </c>
    </row>
    <row r="781" spans="1:98" ht="15" customHeight="1" x14ac:dyDescent="0.2">
      <c r="A781" t="s">
        <v>2546</v>
      </c>
      <c r="B781" s="1" t="s">
        <v>1034</v>
      </c>
      <c r="C781">
        <v>6400</v>
      </c>
      <c r="G781" t="s">
        <v>240</v>
      </c>
      <c r="H781" t="s">
        <v>136</v>
      </c>
      <c r="I781" t="s">
        <v>103</v>
      </c>
      <c r="J781" t="s">
        <v>2492</v>
      </c>
      <c r="K781">
        <v>14</v>
      </c>
      <c r="L781" t="s">
        <v>2547</v>
      </c>
      <c r="N781" t="s">
        <v>2548</v>
      </c>
      <c r="O781" t="s">
        <v>2549</v>
      </c>
      <c r="P781">
        <v>123</v>
      </c>
      <c r="Q781" t="s">
        <v>2550</v>
      </c>
      <c r="S781" t="s">
        <v>2551</v>
      </c>
      <c r="T781">
        <v>12</v>
      </c>
      <c r="U781">
        <v>18</v>
      </c>
      <c r="V781">
        <v>6</v>
      </c>
      <c r="X781" t="s">
        <v>2496</v>
      </c>
      <c r="Y781" t="s">
        <v>2563</v>
      </c>
      <c r="Z781" t="s">
        <v>2497</v>
      </c>
      <c r="AD781" t="s">
        <v>2498</v>
      </c>
      <c r="AF781" t="s">
        <v>2552</v>
      </c>
      <c r="AH781" t="s">
        <v>147</v>
      </c>
      <c r="AI781" t="s">
        <v>147</v>
      </c>
      <c r="AJ781" t="s">
        <v>2553</v>
      </c>
      <c r="AO781" t="s">
        <v>2554</v>
      </c>
      <c r="AQ781">
        <v>13</v>
      </c>
      <c r="AR781">
        <v>22</v>
      </c>
      <c r="AS781">
        <v>43</v>
      </c>
      <c r="AT781" t="s">
        <v>2555</v>
      </c>
      <c r="AU781" t="s">
        <v>2556</v>
      </c>
      <c r="AW781" t="s">
        <v>2504</v>
      </c>
      <c r="AY781" t="s">
        <v>2505</v>
      </c>
      <c r="AZ781" t="s">
        <v>1158</v>
      </c>
      <c r="BA781" t="s">
        <v>255</v>
      </c>
      <c r="BB781" t="s">
        <v>2506</v>
      </c>
      <c r="BC781" t="s">
        <v>2507</v>
      </c>
      <c r="BD781" t="s">
        <v>128</v>
      </c>
      <c r="BE781">
        <v>0</v>
      </c>
      <c r="BF781" t="s">
        <v>2508</v>
      </c>
      <c r="BG781" t="s">
        <v>2509</v>
      </c>
      <c r="BH781" t="s">
        <v>2557</v>
      </c>
      <c r="BS781">
        <v>0</v>
      </c>
      <c r="BT781">
        <v>0</v>
      </c>
      <c r="BU781">
        <v>1</v>
      </c>
      <c r="BV781">
        <v>0</v>
      </c>
      <c r="BW781">
        <v>0</v>
      </c>
      <c r="BX781">
        <v>0</v>
      </c>
      <c r="BY781">
        <v>0</v>
      </c>
      <c r="CD781" t="s">
        <v>131</v>
      </c>
      <c r="CE781">
        <v>0</v>
      </c>
      <c r="CJ781" t="s">
        <v>132</v>
      </c>
      <c r="CO781" t="str">
        <f>HYPERLINK("http://www.d20pfsrd.com/bestiary/monster-listings/outsiders/elemental/air","Greater Air Elemental")</f>
        <v>Greater Air Elemental</v>
      </c>
      <c r="CP781">
        <v>158</v>
      </c>
      <c r="CQ781">
        <v>0</v>
      </c>
      <c r="CR781">
        <v>0</v>
      </c>
      <c r="CS781">
        <v>0</v>
      </c>
      <c r="CT781">
        <v>0</v>
      </c>
    </row>
    <row r="782" spans="1:98" ht="15" customHeight="1" x14ac:dyDescent="0.2">
      <c r="A782" t="s">
        <v>473</v>
      </c>
      <c r="B782" s="1" t="s">
        <v>134</v>
      </c>
      <c r="C782">
        <v>3200</v>
      </c>
      <c r="G782" t="s">
        <v>135</v>
      </c>
      <c r="H782" t="s">
        <v>193</v>
      </c>
      <c r="I782" t="s">
        <v>103</v>
      </c>
      <c r="J782" t="s">
        <v>452</v>
      </c>
      <c r="K782">
        <v>6</v>
      </c>
      <c r="L782" t="s">
        <v>474</v>
      </c>
      <c r="N782" t="s">
        <v>475</v>
      </c>
      <c r="O782" t="s">
        <v>476</v>
      </c>
      <c r="P782">
        <v>85</v>
      </c>
      <c r="Q782" t="s">
        <v>477</v>
      </c>
      <c r="S782" t="s">
        <v>478</v>
      </c>
      <c r="T782">
        <v>9</v>
      </c>
      <c r="U782">
        <v>10</v>
      </c>
      <c r="V782">
        <v>10</v>
      </c>
      <c r="Y782" t="s">
        <v>479</v>
      </c>
      <c r="AD782" t="s">
        <v>376</v>
      </c>
      <c r="AF782" t="s">
        <v>480</v>
      </c>
      <c r="AH782" t="s">
        <v>114</v>
      </c>
      <c r="AI782" t="s">
        <v>114</v>
      </c>
      <c r="AK782" t="s">
        <v>481</v>
      </c>
      <c r="AO782" t="s">
        <v>482</v>
      </c>
      <c r="AQ782">
        <v>9</v>
      </c>
      <c r="AR782">
        <v>16</v>
      </c>
      <c r="AS782" t="s">
        <v>483</v>
      </c>
      <c r="AT782" t="s">
        <v>484</v>
      </c>
      <c r="AU782" t="s">
        <v>485</v>
      </c>
      <c r="AW782" t="s">
        <v>486</v>
      </c>
      <c r="AX782" t="s">
        <v>467</v>
      </c>
      <c r="AY782" t="s">
        <v>298</v>
      </c>
      <c r="AZ782" t="s">
        <v>468</v>
      </c>
      <c r="BA782" t="s">
        <v>426</v>
      </c>
      <c r="BB782" t="s">
        <v>469</v>
      </c>
      <c r="BC782" t="s">
        <v>451</v>
      </c>
      <c r="BD782" t="s">
        <v>128</v>
      </c>
      <c r="BE782">
        <v>0</v>
      </c>
      <c r="BF782" t="s">
        <v>470</v>
      </c>
      <c r="BG782" t="s">
        <v>471</v>
      </c>
      <c r="BH782" t="s">
        <v>487</v>
      </c>
      <c r="BS782">
        <v>0</v>
      </c>
      <c r="BT782">
        <v>0</v>
      </c>
      <c r="BU782">
        <v>0</v>
      </c>
      <c r="BV782">
        <v>0</v>
      </c>
      <c r="BW782">
        <v>0</v>
      </c>
      <c r="BX782">
        <v>0</v>
      </c>
      <c r="BY782">
        <v>1</v>
      </c>
      <c r="CD782" t="s">
        <v>131</v>
      </c>
      <c r="CE782">
        <v>0</v>
      </c>
      <c r="CJ782" t="s">
        <v>132</v>
      </c>
      <c r="CO782" t="str">
        <f>HYPERLINK("http://www.d20pfsrd.com/bestiary/monster-listings/outsiders/barghest/greater-barghest","Barghest, Greater")</f>
        <v>Barghest, Greater</v>
      </c>
      <c r="CP782">
        <v>39</v>
      </c>
      <c r="CQ782">
        <v>0</v>
      </c>
      <c r="CR782">
        <v>0</v>
      </c>
      <c r="CS782">
        <v>0</v>
      </c>
      <c r="CT782">
        <v>0</v>
      </c>
    </row>
    <row r="783" spans="1:98" ht="15" customHeight="1" x14ac:dyDescent="0.2">
      <c r="A783" t="s">
        <v>2618</v>
      </c>
      <c r="B783" s="1" t="s">
        <v>1034</v>
      </c>
      <c r="C783">
        <v>6400</v>
      </c>
      <c r="G783" t="s">
        <v>240</v>
      </c>
      <c r="H783" t="s">
        <v>136</v>
      </c>
      <c r="I783" t="s">
        <v>103</v>
      </c>
      <c r="J783" t="s">
        <v>2571</v>
      </c>
      <c r="K783">
        <v>-1</v>
      </c>
      <c r="L783" t="s">
        <v>2619</v>
      </c>
      <c r="N783" t="s">
        <v>2620</v>
      </c>
      <c r="O783" t="s">
        <v>1670</v>
      </c>
      <c r="P783">
        <v>136</v>
      </c>
      <c r="Q783" t="s">
        <v>2621</v>
      </c>
      <c r="S783" t="s">
        <v>2622</v>
      </c>
      <c r="T783">
        <v>13</v>
      </c>
      <c r="U783">
        <v>3</v>
      </c>
      <c r="V783">
        <v>8</v>
      </c>
      <c r="Y783" t="s">
        <v>2563</v>
      </c>
      <c r="Z783" t="s">
        <v>2497</v>
      </c>
      <c r="AD783" t="s">
        <v>5552</v>
      </c>
      <c r="AE783" t="s">
        <v>5553</v>
      </c>
      <c r="AF783" t="s">
        <v>2623</v>
      </c>
      <c r="AH783" t="s">
        <v>147</v>
      </c>
      <c r="AI783" t="s">
        <v>147</v>
      </c>
      <c r="AJ783" t="s">
        <v>2577</v>
      </c>
      <c r="AO783" t="s">
        <v>2624</v>
      </c>
      <c r="AQ783">
        <v>13</v>
      </c>
      <c r="AR783">
        <v>25</v>
      </c>
      <c r="AS783">
        <v>34</v>
      </c>
      <c r="AT783" t="s">
        <v>2625</v>
      </c>
      <c r="AU783" t="s">
        <v>2626</v>
      </c>
      <c r="AW783" t="s">
        <v>2581</v>
      </c>
      <c r="AY783" t="s">
        <v>2582</v>
      </c>
      <c r="AZ783" t="s">
        <v>1158</v>
      </c>
      <c r="BA783" t="s">
        <v>255</v>
      </c>
      <c r="BB783" t="s">
        <v>2583</v>
      </c>
      <c r="BC783" t="s">
        <v>2507</v>
      </c>
      <c r="BD783" t="s">
        <v>128</v>
      </c>
      <c r="BE783">
        <v>0</v>
      </c>
      <c r="BF783" t="s">
        <v>2584</v>
      </c>
      <c r="BG783" t="s">
        <v>2585</v>
      </c>
      <c r="BH783" t="s">
        <v>2627</v>
      </c>
      <c r="BS783">
        <v>0</v>
      </c>
      <c r="BT783">
        <v>0</v>
      </c>
      <c r="BU783">
        <v>0</v>
      </c>
      <c r="BV783">
        <v>0</v>
      </c>
      <c r="BW783">
        <v>1</v>
      </c>
      <c r="BX783">
        <v>0</v>
      </c>
      <c r="BY783">
        <v>1</v>
      </c>
      <c r="CD783" t="s">
        <v>131</v>
      </c>
      <c r="CE783">
        <v>0</v>
      </c>
      <c r="CJ783" t="s">
        <v>132</v>
      </c>
      <c r="CO783" t="str">
        <f>HYPERLINK("http://www.d20pfsrd.com/bestiary/monster-listings/outsiders/elemental/earth","Greater Earth Elemental")</f>
        <v>Greater Earth Elemental</v>
      </c>
      <c r="CP783">
        <v>164</v>
      </c>
      <c r="CQ783">
        <v>0</v>
      </c>
      <c r="CR783">
        <v>0</v>
      </c>
      <c r="CS783">
        <v>0</v>
      </c>
      <c r="CT783">
        <v>0</v>
      </c>
    </row>
    <row r="784" spans="1:98" ht="15" customHeight="1" x14ac:dyDescent="0.2">
      <c r="A784" t="s">
        <v>2687</v>
      </c>
      <c r="B784" s="1" t="s">
        <v>1034</v>
      </c>
      <c r="C784">
        <v>6400</v>
      </c>
      <c r="G784" t="s">
        <v>240</v>
      </c>
      <c r="H784" t="s">
        <v>136</v>
      </c>
      <c r="I784" t="s">
        <v>103</v>
      </c>
      <c r="J784" t="s">
        <v>2640</v>
      </c>
      <c r="K784">
        <v>12</v>
      </c>
      <c r="L784" t="s">
        <v>2547</v>
      </c>
      <c r="N784" t="s">
        <v>2688</v>
      </c>
      <c r="O784" t="s">
        <v>2689</v>
      </c>
      <c r="P784">
        <v>123</v>
      </c>
      <c r="Q784" t="s">
        <v>2550</v>
      </c>
      <c r="S784" t="s">
        <v>2690</v>
      </c>
      <c r="T784">
        <v>12</v>
      </c>
      <c r="U784">
        <v>16</v>
      </c>
      <c r="V784">
        <v>6</v>
      </c>
      <c r="Y784" t="s">
        <v>2563</v>
      </c>
      <c r="Z784" t="s">
        <v>2645</v>
      </c>
      <c r="AC784" t="s">
        <v>1961</v>
      </c>
      <c r="AD784" t="s">
        <v>1614</v>
      </c>
      <c r="AF784" t="s">
        <v>2691</v>
      </c>
      <c r="AH784" t="s">
        <v>147</v>
      </c>
      <c r="AI784" t="s">
        <v>147</v>
      </c>
      <c r="AJ784" t="s">
        <v>2692</v>
      </c>
      <c r="AO784" t="s">
        <v>2693</v>
      </c>
      <c r="AQ784">
        <v>13</v>
      </c>
      <c r="AR784">
        <v>22</v>
      </c>
      <c r="AS784">
        <v>41</v>
      </c>
      <c r="AT784" t="s">
        <v>2694</v>
      </c>
      <c r="AU784" t="s">
        <v>2695</v>
      </c>
      <c r="AW784" t="s">
        <v>2651</v>
      </c>
      <c r="AY784" t="s">
        <v>2652</v>
      </c>
      <c r="AZ784" t="s">
        <v>1158</v>
      </c>
      <c r="BA784" t="s">
        <v>255</v>
      </c>
      <c r="BB784" t="s">
        <v>2653</v>
      </c>
      <c r="BC784" t="s">
        <v>2507</v>
      </c>
      <c r="BD784" t="s">
        <v>128</v>
      </c>
      <c r="BE784">
        <v>0</v>
      </c>
      <c r="BG784" t="s">
        <v>2654</v>
      </c>
      <c r="BH784" t="s">
        <v>2696</v>
      </c>
      <c r="BS784">
        <v>0</v>
      </c>
      <c r="BT784">
        <v>0</v>
      </c>
      <c r="BU784">
        <v>0</v>
      </c>
      <c r="BV784">
        <v>0</v>
      </c>
      <c r="BW784">
        <v>0</v>
      </c>
      <c r="BX784">
        <v>0</v>
      </c>
      <c r="BY784">
        <v>1</v>
      </c>
      <c r="CD784" t="s">
        <v>131</v>
      </c>
      <c r="CE784">
        <v>0</v>
      </c>
      <c r="CJ784" t="s">
        <v>132</v>
      </c>
      <c r="CO784" t="str">
        <f>HYPERLINK("http://www.d20pfsrd.com/bestiary/monster-listings/outsiders/elemental/fire","Greater Fire Elemental")</f>
        <v>Greater Fire Elemental</v>
      </c>
      <c r="CP784">
        <v>170</v>
      </c>
      <c r="CQ784">
        <v>0</v>
      </c>
      <c r="CR784">
        <v>0</v>
      </c>
      <c r="CS784">
        <v>0</v>
      </c>
      <c r="CT784">
        <v>0</v>
      </c>
    </row>
    <row r="785" spans="1:98" ht="15" customHeight="1" x14ac:dyDescent="0.2">
      <c r="A785" t="s">
        <v>5922</v>
      </c>
      <c r="B785" s="1" t="s">
        <v>1137</v>
      </c>
      <c r="C785">
        <v>2400</v>
      </c>
      <c r="G785" t="s">
        <v>135</v>
      </c>
      <c r="H785" t="s">
        <v>102</v>
      </c>
      <c r="I785" t="s">
        <v>103</v>
      </c>
      <c r="J785" t="s">
        <v>1384</v>
      </c>
      <c r="K785">
        <v>4</v>
      </c>
      <c r="L785" t="s">
        <v>5923</v>
      </c>
      <c r="N785" t="s">
        <v>4210</v>
      </c>
      <c r="O785" t="s">
        <v>4211</v>
      </c>
      <c r="P785">
        <v>59</v>
      </c>
      <c r="Q785" t="s">
        <v>5924</v>
      </c>
      <c r="S785" t="s">
        <v>2479</v>
      </c>
      <c r="T785">
        <v>8</v>
      </c>
      <c r="U785">
        <v>9</v>
      </c>
      <c r="V785">
        <v>3</v>
      </c>
      <c r="Y785" t="s">
        <v>1452</v>
      </c>
      <c r="Z785" t="s">
        <v>1412</v>
      </c>
      <c r="AA785" t="s">
        <v>1175</v>
      </c>
      <c r="AB785">
        <v>17</v>
      </c>
      <c r="AD785" t="s">
        <v>5925</v>
      </c>
      <c r="AF785" t="s">
        <v>5926</v>
      </c>
      <c r="AH785" t="s">
        <v>114</v>
      </c>
      <c r="AI785" t="s">
        <v>114</v>
      </c>
      <c r="AJ785" t="s">
        <v>5927</v>
      </c>
      <c r="AK785" t="s">
        <v>5928</v>
      </c>
      <c r="AO785" t="s">
        <v>5929</v>
      </c>
      <c r="AQ785">
        <v>7</v>
      </c>
      <c r="AR785">
        <v>10</v>
      </c>
      <c r="AS785">
        <v>25</v>
      </c>
      <c r="AT785" t="s">
        <v>5930</v>
      </c>
      <c r="AU785" t="s">
        <v>5931</v>
      </c>
      <c r="AW785" t="s">
        <v>5932</v>
      </c>
      <c r="AX785" t="s">
        <v>5933</v>
      </c>
      <c r="AY785" t="s">
        <v>5647</v>
      </c>
      <c r="AZ785" t="s">
        <v>5934</v>
      </c>
      <c r="BA785" t="s">
        <v>5935</v>
      </c>
      <c r="BB785" t="s">
        <v>5936</v>
      </c>
      <c r="BC785" t="s">
        <v>1401</v>
      </c>
      <c r="BD785" t="s">
        <v>5879</v>
      </c>
      <c r="BE785">
        <v>0</v>
      </c>
      <c r="BF785" t="s">
        <v>5937</v>
      </c>
      <c r="BG785" t="s">
        <v>5920</v>
      </c>
      <c r="BH785" t="s">
        <v>5938</v>
      </c>
      <c r="BS785">
        <v>0</v>
      </c>
      <c r="BT785">
        <v>0</v>
      </c>
      <c r="BU785">
        <v>0</v>
      </c>
      <c r="BV785">
        <v>0</v>
      </c>
      <c r="BW785">
        <v>0</v>
      </c>
      <c r="BX785">
        <v>0</v>
      </c>
      <c r="BY785">
        <v>0</v>
      </c>
      <c r="CD785" t="s">
        <v>131</v>
      </c>
      <c r="CE785">
        <v>0</v>
      </c>
      <c r="CJ785" t="s">
        <v>132</v>
      </c>
      <c r="CO785" t="str">
        <f>HYPERLINK("http://www.d20pfsrd.com/bestiary/monster-listings/outsiders/devil/greater-host","Devil, Greater Host")</f>
        <v>Devil, Greater Host</v>
      </c>
      <c r="CP785">
        <v>413</v>
      </c>
      <c r="CQ785">
        <v>0</v>
      </c>
      <c r="CR785">
        <v>0</v>
      </c>
      <c r="CS785">
        <v>0</v>
      </c>
      <c r="CT785">
        <v>0</v>
      </c>
    </row>
    <row r="786" spans="1:98" ht="15" customHeight="1" x14ac:dyDescent="0.2">
      <c r="A786" t="s">
        <v>9172</v>
      </c>
      <c r="B786" s="1" t="s">
        <v>1034</v>
      </c>
      <c r="C786">
        <v>6400</v>
      </c>
      <c r="G786" t="s">
        <v>240</v>
      </c>
      <c r="H786" t="s">
        <v>136</v>
      </c>
      <c r="I786" t="s">
        <v>103</v>
      </c>
      <c r="J786" t="s">
        <v>9127</v>
      </c>
      <c r="K786">
        <v>8</v>
      </c>
      <c r="L786" t="s">
        <v>9173</v>
      </c>
      <c r="N786" t="s">
        <v>9174</v>
      </c>
      <c r="O786" t="s">
        <v>9175</v>
      </c>
      <c r="P786">
        <v>123</v>
      </c>
      <c r="Q786" t="s">
        <v>2550</v>
      </c>
      <c r="S786" t="s">
        <v>9176</v>
      </c>
      <c r="T786">
        <v>12</v>
      </c>
      <c r="U786">
        <v>14</v>
      </c>
      <c r="V786">
        <v>4</v>
      </c>
      <c r="Y786" t="s">
        <v>2563</v>
      </c>
      <c r="Z786" t="s">
        <v>9132</v>
      </c>
      <c r="AC786" t="s">
        <v>3438</v>
      </c>
      <c r="AD786" t="s">
        <v>32279</v>
      </c>
      <c r="AF786" t="s">
        <v>9177</v>
      </c>
      <c r="AH786" t="s">
        <v>147</v>
      </c>
      <c r="AI786" t="s">
        <v>147</v>
      </c>
      <c r="AJ786" t="s">
        <v>9178</v>
      </c>
      <c r="AO786" t="s">
        <v>9179</v>
      </c>
      <c r="AQ786">
        <v>13</v>
      </c>
      <c r="AR786">
        <v>24</v>
      </c>
      <c r="AS786" t="s">
        <v>8530</v>
      </c>
      <c r="AT786" t="s">
        <v>9180</v>
      </c>
      <c r="AU786" t="s">
        <v>9181</v>
      </c>
      <c r="AW786" t="s">
        <v>2716</v>
      </c>
      <c r="AX786" t="s">
        <v>9137</v>
      </c>
      <c r="AY786" t="s">
        <v>9138</v>
      </c>
      <c r="AZ786" t="s">
        <v>1158</v>
      </c>
      <c r="BA786" t="s">
        <v>255</v>
      </c>
      <c r="BB786" t="s">
        <v>9139</v>
      </c>
      <c r="BC786" t="s">
        <v>2507</v>
      </c>
      <c r="BD786" t="s">
        <v>7316</v>
      </c>
      <c r="BE786">
        <v>0</v>
      </c>
      <c r="BF786" t="s">
        <v>9140</v>
      </c>
      <c r="BG786" t="s">
        <v>9141</v>
      </c>
      <c r="BH786" t="s">
        <v>9182</v>
      </c>
      <c r="BS786">
        <v>0</v>
      </c>
      <c r="BT786">
        <v>0</v>
      </c>
      <c r="BU786">
        <v>0</v>
      </c>
      <c r="BV786">
        <v>0</v>
      </c>
      <c r="BW786">
        <v>1</v>
      </c>
      <c r="BX786">
        <v>1</v>
      </c>
      <c r="BY786">
        <v>1</v>
      </c>
      <c r="CD786" t="s">
        <v>131</v>
      </c>
      <c r="CE786">
        <v>0</v>
      </c>
      <c r="CJ786" t="s">
        <v>132</v>
      </c>
      <c r="CO786" t="str">
        <f>HYPERLINK("http://www.d20pfsrd.com/bestiary/monster-listings/outsiders/elemental/elemental-ice","Greater Ice Elemental")</f>
        <v>Greater Ice Elemental</v>
      </c>
      <c r="CP786">
        <v>1199</v>
      </c>
      <c r="CQ786">
        <v>0</v>
      </c>
      <c r="CR786">
        <v>0</v>
      </c>
      <c r="CS786">
        <v>0</v>
      </c>
      <c r="CT786">
        <v>0</v>
      </c>
    </row>
    <row r="787" spans="1:98" ht="15" customHeight="1" x14ac:dyDescent="0.2">
      <c r="A787" t="s">
        <v>9232</v>
      </c>
      <c r="B787" s="1" t="s">
        <v>1034</v>
      </c>
      <c r="C787">
        <v>6400</v>
      </c>
      <c r="G787" t="s">
        <v>240</v>
      </c>
      <c r="H787" t="s">
        <v>136</v>
      </c>
      <c r="I787" t="s">
        <v>103</v>
      </c>
      <c r="J787" t="s">
        <v>2492</v>
      </c>
      <c r="K787">
        <v>13</v>
      </c>
      <c r="L787" t="s">
        <v>2547</v>
      </c>
      <c r="N787" t="s">
        <v>2536</v>
      </c>
      <c r="O787" t="s">
        <v>2537</v>
      </c>
      <c r="P787">
        <v>110</v>
      </c>
      <c r="Q787" t="s">
        <v>9233</v>
      </c>
      <c r="S787" t="s">
        <v>9234</v>
      </c>
      <c r="T787">
        <v>11</v>
      </c>
      <c r="U787">
        <v>17</v>
      </c>
      <c r="V787">
        <v>6</v>
      </c>
      <c r="Y787" t="s">
        <v>2563</v>
      </c>
      <c r="Z787" t="s">
        <v>9196</v>
      </c>
      <c r="AD787" t="s">
        <v>2498</v>
      </c>
      <c r="AF787" t="s">
        <v>9235</v>
      </c>
      <c r="AH787" t="s">
        <v>147</v>
      </c>
      <c r="AI787" t="s">
        <v>147</v>
      </c>
      <c r="AJ787" t="s">
        <v>9198</v>
      </c>
      <c r="AO787" t="s">
        <v>9236</v>
      </c>
      <c r="AQ787">
        <v>13</v>
      </c>
      <c r="AR787">
        <v>21</v>
      </c>
      <c r="AS787">
        <v>41</v>
      </c>
      <c r="AT787" t="s">
        <v>9237</v>
      </c>
      <c r="AU787" t="s">
        <v>9238</v>
      </c>
      <c r="AW787" t="s">
        <v>2504</v>
      </c>
      <c r="AY787" t="s">
        <v>3063</v>
      </c>
      <c r="AZ787" t="s">
        <v>1158</v>
      </c>
      <c r="BA787" t="s">
        <v>255</v>
      </c>
      <c r="BB787" t="s">
        <v>9201</v>
      </c>
      <c r="BC787" t="s">
        <v>2507</v>
      </c>
      <c r="BD787" t="s">
        <v>7316</v>
      </c>
      <c r="BE787">
        <v>0</v>
      </c>
      <c r="BF787" t="s">
        <v>9202</v>
      </c>
      <c r="BG787" t="s">
        <v>9203</v>
      </c>
      <c r="BH787" t="s">
        <v>9239</v>
      </c>
      <c r="BS787">
        <v>0</v>
      </c>
      <c r="BT787">
        <v>0</v>
      </c>
      <c r="BU787">
        <v>1</v>
      </c>
      <c r="BV787">
        <v>0</v>
      </c>
      <c r="BW787">
        <v>0</v>
      </c>
      <c r="BX787">
        <v>0</v>
      </c>
      <c r="BY787">
        <v>0</v>
      </c>
      <c r="CD787" t="s">
        <v>131</v>
      </c>
      <c r="CE787">
        <v>0</v>
      </c>
      <c r="CJ787" t="s">
        <v>132</v>
      </c>
      <c r="CO787" t="str">
        <f>HYPERLINK("http://www.d20pfsrd.com/bestiary/monster-listings/outsiders/elemental/elemental-lightning","Greater Lightning Elemental")</f>
        <v>Greater Lightning Elemental</v>
      </c>
      <c r="CP787">
        <v>1205</v>
      </c>
      <c r="CQ787">
        <v>0</v>
      </c>
      <c r="CR787">
        <v>0</v>
      </c>
      <c r="CS787">
        <v>0</v>
      </c>
      <c r="CT787">
        <v>0</v>
      </c>
    </row>
    <row r="788" spans="1:98" ht="15" customHeight="1" x14ac:dyDescent="0.2">
      <c r="A788" t="s">
        <v>9288</v>
      </c>
      <c r="B788" s="1" t="s">
        <v>1034</v>
      </c>
      <c r="C788">
        <v>6400</v>
      </c>
      <c r="G788" t="s">
        <v>240</v>
      </c>
      <c r="H788" t="s">
        <v>136</v>
      </c>
      <c r="I788" t="s">
        <v>103</v>
      </c>
      <c r="J788" t="s">
        <v>9249</v>
      </c>
      <c r="K788">
        <v>3</v>
      </c>
      <c r="L788" t="s">
        <v>2547</v>
      </c>
      <c r="N788" t="s">
        <v>2610</v>
      </c>
      <c r="O788" t="s">
        <v>2611</v>
      </c>
      <c r="P788">
        <v>123</v>
      </c>
      <c r="Q788" t="s">
        <v>2550</v>
      </c>
      <c r="S788" t="s">
        <v>1580</v>
      </c>
      <c r="T788">
        <v>12</v>
      </c>
      <c r="U788">
        <v>7</v>
      </c>
      <c r="V788">
        <v>4</v>
      </c>
      <c r="Y788" t="s">
        <v>2563</v>
      </c>
      <c r="Z788" t="s">
        <v>9251</v>
      </c>
      <c r="AC788" t="s">
        <v>4565</v>
      </c>
      <c r="AD788" t="s">
        <v>5552</v>
      </c>
      <c r="AE788" t="s">
        <v>9252</v>
      </c>
      <c r="AF788" t="s">
        <v>9289</v>
      </c>
      <c r="AH788" t="s">
        <v>147</v>
      </c>
      <c r="AI788" t="s">
        <v>147</v>
      </c>
      <c r="AJ788" t="s">
        <v>9290</v>
      </c>
      <c r="AO788" t="s">
        <v>9291</v>
      </c>
      <c r="AQ788">
        <v>13</v>
      </c>
      <c r="AR788">
        <v>22</v>
      </c>
      <c r="AS788">
        <v>31</v>
      </c>
      <c r="AT788" t="s">
        <v>9292</v>
      </c>
      <c r="AU788" t="s">
        <v>9293</v>
      </c>
      <c r="AW788" t="s">
        <v>2651</v>
      </c>
      <c r="AY788" t="s">
        <v>2652</v>
      </c>
      <c r="AZ788" t="s">
        <v>1158</v>
      </c>
      <c r="BA788" t="s">
        <v>255</v>
      </c>
      <c r="BB788" t="s">
        <v>9257</v>
      </c>
      <c r="BC788" t="s">
        <v>2507</v>
      </c>
      <c r="BD788" t="s">
        <v>7316</v>
      </c>
      <c r="BE788">
        <v>0</v>
      </c>
      <c r="BF788" t="s">
        <v>9294</v>
      </c>
      <c r="BG788" t="s">
        <v>9259</v>
      </c>
      <c r="BH788" t="s">
        <v>9295</v>
      </c>
      <c r="BS788">
        <v>0</v>
      </c>
      <c r="BT788">
        <v>0</v>
      </c>
      <c r="BU788">
        <v>0</v>
      </c>
      <c r="BV788">
        <v>0</v>
      </c>
      <c r="BW788">
        <v>1</v>
      </c>
      <c r="BX788">
        <v>0</v>
      </c>
      <c r="BY788">
        <v>1</v>
      </c>
      <c r="CD788" t="s">
        <v>131</v>
      </c>
      <c r="CE788">
        <v>0</v>
      </c>
      <c r="CJ788" t="s">
        <v>132</v>
      </c>
      <c r="CO788" t="str">
        <f>HYPERLINK("http://www.d20pfsrd.com/bestiary/monster-listings/outsiders/elemental/elemental-magma","Greater Magma Elemental")</f>
        <v>Greater Magma Elemental</v>
      </c>
      <c r="CP788">
        <v>1211</v>
      </c>
      <c r="CQ788">
        <v>0</v>
      </c>
      <c r="CR788">
        <v>0</v>
      </c>
      <c r="CS788">
        <v>0</v>
      </c>
      <c r="CT788">
        <v>0</v>
      </c>
    </row>
    <row r="789" spans="1:98" ht="15" customHeight="1" x14ac:dyDescent="0.2">
      <c r="A789" t="s">
        <v>9343</v>
      </c>
      <c r="B789" s="1" t="s">
        <v>1034</v>
      </c>
      <c r="C789">
        <v>6400</v>
      </c>
      <c r="G789" t="s">
        <v>240</v>
      </c>
      <c r="H789" t="s">
        <v>136</v>
      </c>
      <c r="I789" t="s">
        <v>103</v>
      </c>
      <c r="J789" t="s">
        <v>9307</v>
      </c>
      <c r="K789">
        <v>4</v>
      </c>
      <c r="L789" t="s">
        <v>9344</v>
      </c>
      <c r="N789" t="s">
        <v>9345</v>
      </c>
      <c r="O789" t="s">
        <v>9346</v>
      </c>
      <c r="P789">
        <v>123</v>
      </c>
      <c r="Q789" t="s">
        <v>2550</v>
      </c>
      <c r="S789" t="s">
        <v>9176</v>
      </c>
      <c r="T789">
        <v>12</v>
      </c>
      <c r="U789">
        <v>14</v>
      </c>
      <c r="V789">
        <v>4</v>
      </c>
      <c r="Y789" t="s">
        <v>2563</v>
      </c>
      <c r="Z789" t="s">
        <v>9309</v>
      </c>
      <c r="AD789" t="s">
        <v>9310</v>
      </c>
      <c r="AE789" t="s">
        <v>9252</v>
      </c>
      <c r="AF789" t="s">
        <v>9347</v>
      </c>
      <c r="AH789" t="s">
        <v>147</v>
      </c>
      <c r="AI789" t="s">
        <v>147</v>
      </c>
      <c r="AJ789" t="s">
        <v>9348</v>
      </c>
      <c r="AO789" t="s">
        <v>9179</v>
      </c>
      <c r="AQ789">
        <v>13</v>
      </c>
      <c r="AR789">
        <v>24</v>
      </c>
      <c r="AS789">
        <v>39</v>
      </c>
      <c r="AT789" t="s">
        <v>9349</v>
      </c>
      <c r="AU789" t="s">
        <v>9350</v>
      </c>
      <c r="AW789" t="s">
        <v>2581</v>
      </c>
      <c r="AY789" t="s">
        <v>9315</v>
      </c>
      <c r="AZ789" t="s">
        <v>1158</v>
      </c>
      <c r="BA789" t="s">
        <v>255</v>
      </c>
      <c r="BB789" t="s">
        <v>9316</v>
      </c>
      <c r="BC789" t="s">
        <v>2507</v>
      </c>
      <c r="BD789" t="s">
        <v>7316</v>
      </c>
      <c r="BE789">
        <v>0</v>
      </c>
      <c r="BF789" t="s">
        <v>9334</v>
      </c>
      <c r="BG789" t="s">
        <v>9318</v>
      </c>
      <c r="BH789" t="s">
        <v>9351</v>
      </c>
      <c r="BS789">
        <v>0</v>
      </c>
      <c r="BT789">
        <v>0</v>
      </c>
      <c r="BU789">
        <v>0</v>
      </c>
      <c r="BV789">
        <v>0</v>
      </c>
      <c r="BW789">
        <v>1</v>
      </c>
      <c r="BX789">
        <v>1</v>
      </c>
      <c r="BY789">
        <v>1</v>
      </c>
      <c r="CD789" t="s">
        <v>131</v>
      </c>
      <c r="CE789">
        <v>0</v>
      </c>
      <c r="CJ789" t="s">
        <v>132</v>
      </c>
      <c r="CO789" t="str">
        <f>HYPERLINK("http://www.d20pfsrd.com/bestiary/monster-listings/outsiders/elemental/elemental-mud","Greater Mud Elemental")</f>
        <v>Greater Mud Elemental</v>
      </c>
      <c r="CP789">
        <v>1217</v>
      </c>
      <c r="CQ789">
        <v>0</v>
      </c>
      <c r="CR789">
        <v>0</v>
      </c>
      <c r="CS789">
        <v>0</v>
      </c>
      <c r="CT789">
        <v>0</v>
      </c>
    </row>
    <row r="790" spans="1:98" ht="15" customHeight="1" x14ac:dyDescent="0.2">
      <c r="A790" t="s">
        <v>4907</v>
      </c>
      <c r="B790" s="1" t="s">
        <v>633</v>
      </c>
      <c r="C790">
        <v>4800</v>
      </c>
      <c r="G790" t="s">
        <v>575</v>
      </c>
      <c r="H790" t="s">
        <v>102</v>
      </c>
      <c r="I790" t="s">
        <v>1555</v>
      </c>
      <c r="J790" t="s">
        <v>4890</v>
      </c>
      <c r="K790">
        <v>5</v>
      </c>
      <c r="L790" t="s">
        <v>2535</v>
      </c>
      <c r="N790" t="s">
        <v>4908</v>
      </c>
      <c r="O790" t="s">
        <v>4909</v>
      </c>
      <c r="P790">
        <v>58</v>
      </c>
      <c r="Q790" t="s">
        <v>4910</v>
      </c>
      <c r="S790" t="s">
        <v>4911</v>
      </c>
      <c r="T790">
        <v>5</v>
      </c>
      <c r="U790">
        <v>8</v>
      </c>
      <c r="V790">
        <v>7</v>
      </c>
      <c r="X790" t="s">
        <v>4894</v>
      </c>
      <c r="Z790" t="s">
        <v>3160</v>
      </c>
      <c r="AD790" t="s">
        <v>4895</v>
      </c>
      <c r="AF790" t="s">
        <v>4912</v>
      </c>
      <c r="AH790" t="s">
        <v>114</v>
      </c>
      <c r="AI790" t="s">
        <v>114</v>
      </c>
      <c r="AJ790" t="s">
        <v>4913</v>
      </c>
      <c r="AO790" t="s">
        <v>4914</v>
      </c>
      <c r="AQ790">
        <v>6</v>
      </c>
      <c r="AR790">
        <v>11</v>
      </c>
      <c r="AS790">
        <v>24</v>
      </c>
      <c r="AT790" t="s">
        <v>4915</v>
      </c>
      <c r="AU790" t="s">
        <v>4916</v>
      </c>
      <c r="AV790" t="s">
        <v>4901</v>
      </c>
      <c r="AY790" t="s">
        <v>298</v>
      </c>
      <c r="AZ790" t="s">
        <v>670</v>
      </c>
      <c r="BA790" t="s">
        <v>426</v>
      </c>
      <c r="BB790" t="s">
        <v>4917</v>
      </c>
      <c r="BC790" t="s">
        <v>4889</v>
      </c>
      <c r="BD790" t="s">
        <v>128</v>
      </c>
      <c r="BE790">
        <v>0</v>
      </c>
      <c r="BF790" t="s">
        <v>4918</v>
      </c>
      <c r="BG790" t="s">
        <v>4919</v>
      </c>
      <c r="BH790" t="s">
        <v>4920</v>
      </c>
      <c r="BS790">
        <v>0</v>
      </c>
      <c r="BT790">
        <v>0</v>
      </c>
      <c r="BU790">
        <v>1</v>
      </c>
      <c r="BV790">
        <v>0</v>
      </c>
      <c r="BW790">
        <v>0</v>
      </c>
      <c r="BX790">
        <v>0</v>
      </c>
      <c r="BY790">
        <v>0</v>
      </c>
      <c r="CD790" t="s">
        <v>131</v>
      </c>
      <c r="CE790">
        <v>0</v>
      </c>
      <c r="CJ790" t="s">
        <v>132</v>
      </c>
      <c r="CO790" t="str">
        <f>HYPERLINK("http://www.d20pfsrd.com/bestiary/monster-listings/undead/shadow/greater-shadow","Shadow, Greater")</f>
        <v>Shadow, Greater</v>
      </c>
      <c r="CP790">
        <v>315</v>
      </c>
      <c r="CQ790">
        <v>0</v>
      </c>
      <c r="CR790">
        <v>0</v>
      </c>
      <c r="CS790">
        <v>0</v>
      </c>
      <c r="CT790">
        <v>0</v>
      </c>
    </row>
    <row r="791" spans="1:98" ht="15" customHeight="1" x14ac:dyDescent="0.2">
      <c r="A791" t="s">
        <v>6653</v>
      </c>
      <c r="B791" s="1" t="s">
        <v>1223</v>
      </c>
      <c r="C791">
        <v>12800</v>
      </c>
      <c r="D791" t="s">
        <v>6654</v>
      </c>
      <c r="G791" t="s">
        <v>240</v>
      </c>
      <c r="H791" t="s">
        <v>193</v>
      </c>
      <c r="I791" t="s">
        <v>654</v>
      </c>
      <c r="K791">
        <v>-5</v>
      </c>
      <c r="L791" t="s">
        <v>6639</v>
      </c>
      <c r="M791" t="s">
        <v>6655</v>
      </c>
      <c r="N791" t="s">
        <v>6656</v>
      </c>
      <c r="O791" t="s">
        <v>6657</v>
      </c>
      <c r="P791">
        <v>175</v>
      </c>
      <c r="Q791" t="s">
        <v>6658</v>
      </c>
      <c r="S791" t="s">
        <v>6659</v>
      </c>
      <c r="T791">
        <v>13</v>
      </c>
      <c r="U791">
        <v>0</v>
      </c>
      <c r="V791">
        <v>0</v>
      </c>
      <c r="X791" t="s">
        <v>4403</v>
      </c>
      <c r="Z791" t="s">
        <v>6643</v>
      </c>
      <c r="AD791" t="s">
        <v>376</v>
      </c>
      <c r="AF791" t="s">
        <v>6660</v>
      </c>
      <c r="AH791" t="s">
        <v>202</v>
      </c>
      <c r="AI791" t="s">
        <v>202</v>
      </c>
      <c r="AJ791" t="s">
        <v>6661</v>
      </c>
      <c r="AO791" t="s">
        <v>6662</v>
      </c>
      <c r="AQ791">
        <v>11</v>
      </c>
      <c r="AR791" t="s">
        <v>1236</v>
      </c>
      <c r="AS791" t="s">
        <v>150</v>
      </c>
      <c r="AU791" t="s">
        <v>6663</v>
      </c>
      <c r="AV791" t="s">
        <v>6647</v>
      </c>
      <c r="AY791" t="s">
        <v>6648</v>
      </c>
      <c r="AZ791" t="s">
        <v>670</v>
      </c>
      <c r="BA791" t="s">
        <v>255</v>
      </c>
      <c r="BB791" t="s">
        <v>6649</v>
      </c>
      <c r="BC791" t="s">
        <v>6664</v>
      </c>
      <c r="BD791" t="s">
        <v>6613</v>
      </c>
      <c r="BE791">
        <v>0</v>
      </c>
      <c r="BF791" t="s">
        <v>6665</v>
      </c>
      <c r="BG791" t="s">
        <v>6651</v>
      </c>
      <c r="BH791" t="s">
        <v>6666</v>
      </c>
      <c r="BS791">
        <v>0</v>
      </c>
      <c r="BT791">
        <v>0</v>
      </c>
      <c r="BU791">
        <v>0</v>
      </c>
      <c r="BV791">
        <v>0</v>
      </c>
      <c r="BW791">
        <v>0</v>
      </c>
      <c r="BX791">
        <v>0</v>
      </c>
      <c r="BY791">
        <v>1</v>
      </c>
      <c r="CD791" t="s">
        <v>131</v>
      </c>
      <c r="CE791">
        <v>0</v>
      </c>
      <c r="CJ791" t="s">
        <v>132</v>
      </c>
      <c r="CP791">
        <v>869</v>
      </c>
      <c r="CQ791">
        <v>0</v>
      </c>
      <c r="CR791">
        <v>0</v>
      </c>
      <c r="CS791">
        <v>0</v>
      </c>
      <c r="CT791">
        <v>0</v>
      </c>
    </row>
    <row r="792" spans="1:98" ht="15" customHeight="1" x14ac:dyDescent="0.2">
      <c r="A792" t="s">
        <v>6475</v>
      </c>
      <c r="B792" s="1" t="s">
        <v>1034</v>
      </c>
      <c r="C792">
        <v>6400</v>
      </c>
      <c r="G792" t="s">
        <v>240</v>
      </c>
      <c r="H792" t="s">
        <v>136</v>
      </c>
      <c r="I792" t="s">
        <v>103</v>
      </c>
      <c r="J792" t="s">
        <v>2708</v>
      </c>
      <c r="K792">
        <v>5</v>
      </c>
      <c r="L792" t="s">
        <v>2547</v>
      </c>
      <c r="N792" t="s">
        <v>6476</v>
      </c>
      <c r="O792" t="s">
        <v>6477</v>
      </c>
      <c r="P792">
        <v>123</v>
      </c>
      <c r="Q792" t="s">
        <v>2550</v>
      </c>
      <c r="S792" t="s">
        <v>6478</v>
      </c>
      <c r="T792">
        <v>12</v>
      </c>
      <c r="U792">
        <v>15</v>
      </c>
      <c r="V792">
        <v>4</v>
      </c>
      <c r="Y792" t="s">
        <v>2563</v>
      </c>
      <c r="Z792" t="s">
        <v>2497</v>
      </c>
      <c r="AD792" t="s">
        <v>2711</v>
      </c>
      <c r="AF792" t="s">
        <v>6479</v>
      </c>
      <c r="AH792" t="s">
        <v>147</v>
      </c>
      <c r="AI792" t="s">
        <v>147</v>
      </c>
      <c r="AJ792" t="s">
        <v>6480</v>
      </c>
      <c r="AO792" t="s">
        <v>6481</v>
      </c>
      <c r="AQ792">
        <v>13</v>
      </c>
      <c r="AR792">
        <v>24</v>
      </c>
      <c r="AS792">
        <v>40</v>
      </c>
      <c r="AT792" t="s">
        <v>6482</v>
      </c>
      <c r="AU792" t="s">
        <v>6483</v>
      </c>
      <c r="AW792" t="s">
        <v>2716</v>
      </c>
      <c r="AY792" t="s">
        <v>2717</v>
      </c>
      <c r="AZ792" t="s">
        <v>1158</v>
      </c>
      <c r="BA792" t="s">
        <v>255</v>
      </c>
      <c r="BB792" t="s">
        <v>2718</v>
      </c>
      <c r="BC792" t="s">
        <v>2507</v>
      </c>
      <c r="BD792" t="s">
        <v>128</v>
      </c>
      <c r="BE792">
        <v>0</v>
      </c>
      <c r="BF792" t="s">
        <v>2719</v>
      </c>
      <c r="BG792" t="s">
        <v>6484</v>
      </c>
      <c r="BH792" t="s">
        <v>6485</v>
      </c>
      <c r="BS792">
        <v>0</v>
      </c>
      <c r="BT792">
        <v>0</v>
      </c>
      <c r="BU792">
        <v>0</v>
      </c>
      <c r="BV792">
        <v>0</v>
      </c>
      <c r="BW792">
        <v>0</v>
      </c>
      <c r="BX792">
        <v>1</v>
      </c>
      <c r="BY792">
        <v>1</v>
      </c>
      <c r="CD792" t="s">
        <v>131</v>
      </c>
      <c r="CE792">
        <v>0</v>
      </c>
      <c r="CJ792" t="s">
        <v>132</v>
      </c>
      <c r="CO792" t="str">
        <f>HYPERLINK("http://www.d20pfsrd.com/bestiary/monster-listings/outsiders/elemental/water","Greater Water Elemental")</f>
        <v>Greater Water Elemental</v>
      </c>
      <c r="CP792">
        <v>723</v>
      </c>
      <c r="CQ792">
        <v>0</v>
      </c>
      <c r="CR792">
        <v>0</v>
      </c>
      <c r="CS792">
        <v>0</v>
      </c>
      <c r="CT792">
        <v>0</v>
      </c>
    </row>
    <row r="793" spans="1:98" ht="15" customHeight="1" x14ac:dyDescent="0.2">
      <c r="A793" t="s">
        <v>22153</v>
      </c>
      <c r="B793" s="1" t="s">
        <v>239</v>
      </c>
      <c r="C793">
        <v>800</v>
      </c>
      <c r="G793" t="s">
        <v>575</v>
      </c>
      <c r="H793" t="s">
        <v>393</v>
      </c>
      <c r="I793" t="s">
        <v>261</v>
      </c>
      <c r="K793">
        <v>3</v>
      </c>
      <c r="L793" t="s">
        <v>15742</v>
      </c>
      <c r="N793" t="s">
        <v>945</v>
      </c>
      <c r="O793" t="s">
        <v>946</v>
      </c>
      <c r="P793">
        <v>32</v>
      </c>
      <c r="Q793" t="s">
        <v>5637</v>
      </c>
      <c r="S793" t="s">
        <v>12496</v>
      </c>
      <c r="T793">
        <v>5</v>
      </c>
      <c r="U793">
        <v>7</v>
      </c>
      <c r="V793">
        <v>4</v>
      </c>
      <c r="AA793" t="s">
        <v>11106</v>
      </c>
      <c r="AD793" t="s">
        <v>966</v>
      </c>
      <c r="AF793" t="s">
        <v>22154</v>
      </c>
      <c r="AH793" t="s">
        <v>114</v>
      </c>
      <c r="AI793" t="s">
        <v>114</v>
      </c>
      <c r="AJ793" t="s">
        <v>22155</v>
      </c>
      <c r="AK793" t="s">
        <v>22156</v>
      </c>
      <c r="AO793" t="s">
        <v>22157</v>
      </c>
      <c r="AQ793">
        <v>5</v>
      </c>
      <c r="AR793" t="s">
        <v>22158</v>
      </c>
      <c r="AS793" t="s">
        <v>22159</v>
      </c>
      <c r="AT793" t="s">
        <v>22160</v>
      </c>
      <c r="AU793" t="s">
        <v>22161</v>
      </c>
      <c r="AV793" t="s">
        <v>22147</v>
      </c>
      <c r="AW793" t="s">
        <v>22162</v>
      </c>
      <c r="AX793" t="s">
        <v>22163</v>
      </c>
      <c r="AY793" t="s">
        <v>20814</v>
      </c>
      <c r="AZ793" t="s">
        <v>22149</v>
      </c>
      <c r="BA793" t="s">
        <v>426</v>
      </c>
      <c r="BB793" t="s">
        <v>22150</v>
      </c>
      <c r="BC793" t="s">
        <v>22138</v>
      </c>
      <c r="BD793" t="s">
        <v>22075</v>
      </c>
      <c r="BE793">
        <v>0</v>
      </c>
      <c r="BF793" t="s">
        <v>22164</v>
      </c>
      <c r="BG793" t="s">
        <v>22151</v>
      </c>
      <c r="BH793" t="s">
        <v>22165</v>
      </c>
      <c r="BR793" t="s">
        <v>21402</v>
      </c>
      <c r="BS793">
        <v>0</v>
      </c>
      <c r="BT793">
        <v>0</v>
      </c>
      <c r="BU793">
        <v>1</v>
      </c>
      <c r="BV793">
        <v>0</v>
      </c>
      <c r="BW793">
        <v>0</v>
      </c>
      <c r="BX793">
        <v>0</v>
      </c>
      <c r="BY793">
        <v>1</v>
      </c>
      <c r="CD793" t="s">
        <v>131</v>
      </c>
      <c r="CE793">
        <v>0</v>
      </c>
      <c r="CJ793" t="s">
        <v>132</v>
      </c>
      <c r="CP793">
        <v>4028</v>
      </c>
      <c r="CQ793">
        <v>0</v>
      </c>
      <c r="CR793">
        <v>0</v>
      </c>
      <c r="CS793">
        <v>0</v>
      </c>
      <c r="CT793">
        <v>0</v>
      </c>
    </row>
    <row r="794" spans="1:98" ht="15" customHeight="1" x14ac:dyDescent="0.2">
      <c r="A794" t="s">
        <v>3477</v>
      </c>
      <c r="B794" s="1" t="s">
        <v>306</v>
      </c>
      <c r="C794">
        <v>1600</v>
      </c>
      <c r="G794" t="s">
        <v>575</v>
      </c>
      <c r="H794" t="s">
        <v>102</v>
      </c>
      <c r="I794" t="s">
        <v>809</v>
      </c>
      <c r="K794">
        <v>1</v>
      </c>
      <c r="L794" t="s">
        <v>3478</v>
      </c>
      <c r="N794" t="s">
        <v>1140</v>
      </c>
      <c r="O794" t="s">
        <v>1141</v>
      </c>
      <c r="P794">
        <v>58</v>
      </c>
      <c r="Q794" t="s">
        <v>3479</v>
      </c>
      <c r="S794" t="s">
        <v>457</v>
      </c>
      <c r="T794">
        <v>6</v>
      </c>
      <c r="U794">
        <v>7</v>
      </c>
      <c r="V794">
        <v>7</v>
      </c>
      <c r="AB794">
        <v>16</v>
      </c>
      <c r="AD794" t="s">
        <v>1231</v>
      </c>
      <c r="AF794" t="s">
        <v>3480</v>
      </c>
      <c r="AH794" t="s">
        <v>114</v>
      </c>
      <c r="AI794" t="s">
        <v>114</v>
      </c>
      <c r="AK794" t="s">
        <v>3481</v>
      </c>
      <c r="AO794" t="s">
        <v>3482</v>
      </c>
      <c r="AQ794">
        <v>9</v>
      </c>
      <c r="AR794">
        <v>13</v>
      </c>
      <c r="AS794">
        <v>24</v>
      </c>
      <c r="AT794" t="s">
        <v>3483</v>
      </c>
      <c r="AU794" t="s">
        <v>3484</v>
      </c>
      <c r="AW794" t="s">
        <v>3485</v>
      </c>
      <c r="AX794" t="s">
        <v>3486</v>
      </c>
      <c r="AY794" t="s">
        <v>715</v>
      </c>
      <c r="AZ794" t="s">
        <v>3487</v>
      </c>
      <c r="BA794" t="s">
        <v>426</v>
      </c>
      <c r="BB794" t="s">
        <v>3488</v>
      </c>
      <c r="BC794" t="s">
        <v>3489</v>
      </c>
      <c r="BD794" t="s">
        <v>128</v>
      </c>
      <c r="BE794">
        <v>0</v>
      </c>
      <c r="BF794" t="s">
        <v>3490</v>
      </c>
      <c r="BG794" t="s">
        <v>3491</v>
      </c>
      <c r="BH794" t="s">
        <v>3492</v>
      </c>
      <c r="BS794">
        <v>0</v>
      </c>
      <c r="BT794">
        <v>0</v>
      </c>
      <c r="BU794">
        <v>0</v>
      </c>
      <c r="BV794">
        <v>0</v>
      </c>
      <c r="BW794">
        <v>0</v>
      </c>
      <c r="BX794">
        <v>1</v>
      </c>
      <c r="BY794">
        <v>1</v>
      </c>
      <c r="CD794" t="s">
        <v>131</v>
      </c>
      <c r="CE794">
        <v>0</v>
      </c>
      <c r="CJ794" t="s">
        <v>132</v>
      </c>
      <c r="CO794" t="str">
        <f>HYPERLINK("http://www.d20pfsrd.com/bestiary/monster-listings/monstrous-humanoids/hag/green-hag","Hag, Green")</f>
        <v>Hag, Green</v>
      </c>
      <c r="CP794">
        <v>224</v>
      </c>
      <c r="CQ794">
        <v>0</v>
      </c>
      <c r="CR794">
        <v>0</v>
      </c>
      <c r="CS794">
        <v>0</v>
      </c>
      <c r="CT794">
        <v>0</v>
      </c>
    </row>
    <row r="795" spans="1:98" ht="15" customHeight="1" x14ac:dyDescent="0.2">
      <c r="A795" t="s">
        <v>13860</v>
      </c>
      <c r="B795" s="1" t="s">
        <v>2839</v>
      </c>
      <c r="C795">
        <v>100</v>
      </c>
      <c r="G795" t="s">
        <v>240</v>
      </c>
      <c r="H795" t="s">
        <v>1308</v>
      </c>
      <c r="I795" t="s">
        <v>284</v>
      </c>
      <c r="K795">
        <v>3</v>
      </c>
      <c r="L795" t="s">
        <v>830</v>
      </c>
      <c r="N795" t="s">
        <v>12493</v>
      </c>
      <c r="O795" t="s">
        <v>12494</v>
      </c>
      <c r="P795">
        <v>4</v>
      </c>
      <c r="Q795" t="s">
        <v>603</v>
      </c>
      <c r="S795" t="s">
        <v>13861</v>
      </c>
      <c r="T795">
        <v>2</v>
      </c>
      <c r="U795">
        <v>3</v>
      </c>
      <c r="V795">
        <v>0</v>
      </c>
      <c r="Z795" t="s">
        <v>289</v>
      </c>
      <c r="AD795" t="s">
        <v>249</v>
      </c>
      <c r="AF795" t="s">
        <v>13862</v>
      </c>
      <c r="AH795" t="s">
        <v>1316</v>
      </c>
      <c r="AI795" t="s">
        <v>318</v>
      </c>
      <c r="AJ795" t="s">
        <v>837</v>
      </c>
      <c r="AO795" t="s">
        <v>13863</v>
      </c>
      <c r="AQ795">
        <v>0</v>
      </c>
      <c r="AR795">
        <v>1</v>
      </c>
      <c r="AS795" t="s">
        <v>13864</v>
      </c>
      <c r="AT795" t="s">
        <v>840</v>
      </c>
      <c r="AU795" t="s">
        <v>13865</v>
      </c>
      <c r="AV795" t="s">
        <v>1087</v>
      </c>
      <c r="AY795" t="s">
        <v>18318</v>
      </c>
      <c r="AZ795" t="s">
        <v>520</v>
      </c>
      <c r="BA795" t="s">
        <v>255</v>
      </c>
      <c r="BB795" t="s">
        <v>27267</v>
      </c>
      <c r="BC795" t="s">
        <v>4852</v>
      </c>
      <c r="BD795" t="s">
        <v>24172</v>
      </c>
      <c r="BE795">
        <v>0</v>
      </c>
      <c r="BF795" t="s">
        <v>27268</v>
      </c>
      <c r="BG795" t="s">
        <v>27269</v>
      </c>
      <c r="BH795" t="s">
        <v>27270</v>
      </c>
      <c r="BI795" t="s">
        <v>132</v>
      </c>
      <c r="BK795" t="s">
        <v>132</v>
      </c>
      <c r="BS795">
        <v>0</v>
      </c>
      <c r="BT795">
        <v>0</v>
      </c>
      <c r="BU795">
        <v>0</v>
      </c>
      <c r="BV795">
        <v>0</v>
      </c>
      <c r="BW795">
        <v>0</v>
      </c>
      <c r="BX795">
        <v>0</v>
      </c>
      <c r="BY795">
        <v>1</v>
      </c>
      <c r="CD795" t="s">
        <v>131</v>
      </c>
      <c r="CE795">
        <v>0</v>
      </c>
      <c r="CF795" t="s">
        <v>132</v>
      </c>
      <c r="CJ795" t="s">
        <v>132</v>
      </c>
      <c r="CK795" t="s">
        <v>132</v>
      </c>
      <c r="CP795">
        <v>5341</v>
      </c>
      <c r="CQ795">
        <v>0</v>
      </c>
      <c r="CR795">
        <v>0</v>
      </c>
      <c r="CS795">
        <v>0</v>
      </c>
      <c r="CT795">
        <v>0</v>
      </c>
    </row>
    <row r="796" spans="1:98" ht="15" customHeight="1" x14ac:dyDescent="0.2">
      <c r="A796" t="s">
        <v>26035</v>
      </c>
      <c r="B796" s="1" t="s">
        <v>1993</v>
      </c>
      <c r="C796">
        <v>204800</v>
      </c>
      <c r="G796" t="s">
        <v>575</v>
      </c>
      <c r="H796" t="s">
        <v>193</v>
      </c>
      <c r="I796" t="s">
        <v>809</v>
      </c>
      <c r="J796" t="s">
        <v>23273</v>
      </c>
      <c r="K796">
        <v>4</v>
      </c>
      <c r="L796" t="s">
        <v>11754</v>
      </c>
      <c r="M796" t="s">
        <v>26036</v>
      </c>
      <c r="N796" t="s">
        <v>26037</v>
      </c>
      <c r="O796" t="s">
        <v>26038</v>
      </c>
      <c r="P796">
        <v>340</v>
      </c>
      <c r="Q796" t="s">
        <v>26039</v>
      </c>
      <c r="R796" t="s">
        <v>26040</v>
      </c>
      <c r="S796" t="s">
        <v>26041</v>
      </c>
      <c r="T796">
        <v>16</v>
      </c>
      <c r="U796">
        <v>16</v>
      </c>
      <c r="V796">
        <v>16</v>
      </c>
      <c r="X796" t="s">
        <v>26042</v>
      </c>
      <c r="Y796" t="s">
        <v>10523</v>
      </c>
      <c r="AA796" t="s">
        <v>1147</v>
      </c>
      <c r="AD796" t="s">
        <v>376</v>
      </c>
      <c r="AF796" t="s">
        <v>26043</v>
      </c>
      <c r="AH796" t="s">
        <v>202</v>
      </c>
      <c r="AI796" t="s">
        <v>202</v>
      </c>
      <c r="AJ796" t="s">
        <v>26044</v>
      </c>
      <c r="AO796" t="s">
        <v>26045</v>
      </c>
      <c r="AQ796">
        <v>20</v>
      </c>
      <c r="AR796" t="s">
        <v>1546</v>
      </c>
      <c r="AS796">
        <v>48</v>
      </c>
      <c r="AT796" t="s">
        <v>26046</v>
      </c>
      <c r="AU796" t="s">
        <v>26047</v>
      </c>
      <c r="AV796" t="s">
        <v>26048</v>
      </c>
      <c r="AW796" t="s">
        <v>647</v>
      </c>
      <c r="AX796" t="s">
        <v>26049</v>
      </c>
      <c r="AY796" t="s">
        <v>26050</v>
      </c>
      <c r="AZ796" t="s">
        <v>670</v>
      </c>
      <c r="BA796" t="s">
        <v>426</v>
      </c>
      <c r="BB796" t="s">
        <v>26051</v>
      </c>
      <c r="BD796" t="s">
        <v>24172</v>
      </c>
      <c r="BE796">
        <v>0</v>
      </c>
      <c r="BF796" t="s">
        <v>26052</v>
      </c>
      <c r="BG796" t="s">
        <v>26053</v>
      </c>
      <c r="BH796" t="s">
        <v>26054</v>
      </c>
      <c r="BI796" t="s">
        <v>132</v>
      </c>
      <c r="BK796" t="s">
        <v>132</v>
      </c>
      <c r="BS796">
        <v>0</v>
      </c>
      <c r="BT796">
        <v>0</v>
      </c>
      <c r="BU796">
        <v>0</v>
      </c>
      <c r="BV796">
        <v>0</v>
      </c>
      <c r="BW796">
        <v>0</v>
      </c>
      <c r="BX796">
        <v>0</v>
      </c>
      <c r="BY796">
        <v>1</v>
      </c>
      <c r="CD796" t="s">
        <v>131</v>
      </c>
      <c r="CE796">
        <v>0</v>
      </c>
      <c r="CJ796" t="s">
        <v>132</v>
      </c>
      <c r="CK796" t="s">
        <v>132</v>
      </c>
      <c r="CP796">
        <v>5256</v>
      </c>
      <c r="CQ796">
        <v>0</v>
      </c>
      <c r="CR796">
        <v>7</v>
      </c>
      <c r="CS796">
        <v>1</v>
      </c>
      <c r="CT796">
        <v>0</v>
      </c>
    </row>
    <row r="797" spans="1:98" ht="15" customHeight="1" x14ac:dyDescent="0.2">
      <c r="A797" t="s">
        <v>9694</v>
      </c>
      <c r="B797" s="1" t="s">
        <v>239</v>
      </c>
      <c r="C797">
        <v>800</v>
      </c>
      <c r="G797" t="s">
        <v>240</v>
      </c>
      <c r="H797" t="s">
        <v>102</v>
      </c>
      <c r="I797" t="s">
        <v>137</v>
      </c>
      <c r="K797">
        <v>2</v>
      </c>
      <c r="L797" t="s">
        <v>3600</v>
      </c>
      <c r="N797" t="s">
        <v>1610</v>
      </c>
      <c r="O797" t="s">
        <v>1611</v>
      </c>
      <c r="P797">
        <v>27</v>
      </c>
      <c r="Q797" t="s">
        <v>4773</v>
      </c>
      <c r="S797" t="s">
        <v>7186</v>
      </c>
      <c r="T797">
        <v>2</v>
      </c>
      <c r="U797">
        <v>3</v>
      </c>
      <c r="V797">
        <v>6</v>
      </c>
      <c r="Y797" t="s">
        <v>479</v>
      </c>
      <c r="AD797" t="s">
        <v>781</v>
      </c>
      <c r="AF797" t="s">
        <v>9695</v>
      </c>
      <c r="AH797" t="s">
        <v>114</v>
      </c>
      <c r="AI797" t="s">
        <v>114</v>
      </c>
      <c r="AO797" t="s">
        <v>9696</v>
      </c>
      <c r="AQ797">
        <v>3</v>
      </c>
      <c r="AR797">
        <v>4</v>
      </c>
      <c r="AS797" t="s">
        <v>3306</v>
      </c>
      <c r="AT797" t="s">
        <v>9697</v>
      </c>
      <c r="AU797" t="s">
        <v>9698</v>
      </c>
      <c r="AV797" t="s">
        <v>3266</v>
      </c>
      <c r="AW797" t="s">
        <v>5198</v>
      </c>
      <c r="AY797" t="s">
        <v>669</v>
      </c>
      <c r="AZ797" t="s">
        <v>7959</v>
      </c>
      <c r="BA797" t="s">
        <v>277</v>
      </c>
      <c r="BB797" t="s">
        <v>9699</v>
      </c>
      <c r="BD797" t="s">
        <v>7316</v>
      </c>
      <c r="BE797">
        <v>0</v>
      </c>
      <c r="BG797" t="s">
        <v>9700</v>
      </c>
      <c r="BH797" t="s">
        <v>9701</v>
      </c>
      <c r="BS797">
        <v>0</v>
      </c>
      <c r="BT797">
        <v>0</v>
      </c>
      <c r="BU797">
        <v>0</v>
      </c>
      <c r="BV797">
        <v>1</v>
      </c>
      <c r="BW797">
        <v>0</v>
      </c>
      <c r="BX797">
        <v>0</v>
      </c>
      <c r="BY797">
        <v>1</v>
      </c>
      <c r="CD797" t="s">
        <v>131</v>
      </c>
      <c r="CE797">
        <v>0</v>
      </c>
      <c r="CJ797" t="s">
        <v>132</v>
      </c>
      <c r="CO797" t="str">
        <f>HYPERLINK("http://www.d20pfsrd.com/bestiary/monster-listings/aberrations/grick","Grick")</f>
        <v>Grick</v>
      </c>
      <c r="CP797">
        <v>1244</v>
      </c>
      <c r="CQ797">
        <v>0</v>
      </c>
      <c r="CR797">
        <v>0</v>
      </c>
      <c r="CS797">
        <v>0</v>
      </c>
      <c r="CT797">
        <v>0</v>
      </c>
    </row>
    <row r="798" spans="1:98" ht="15" customHeight="1" x14ac:dyDescent="0.2">
      <c r="A798" t="s">
        <v>3493</v>
      </c>
      <c r="B798" s="1" t="s">
        <v>365</v>
      </c>
      <c r="C798">
        <v>1200</v>
      </c>
      <c r="G798" t="s">
        <v>240</v>
      </c>
      <c r="H798" t="s">
        <v>193</v>
      </c>
      <c r="I798" t="s">
        <v>261</v>
      </c>
      <c r="K798">
        <v>2</v>
      </c>
      <c r="L798" t="s">
        <v>3494</v>
      </c>
      <c r="N798" t="s">
        <v>3495</v>
      </c>
      <c r="O798" t="s">
        <v>3496</v>
      </c>
      <c r="P798">
        <v>42</v>
      </c>
      <c r="Q798" t="s">
        <v>3019</v>
      </c>
      <c r="S798" t="s">
        <v>352</v>
      </c>
      <c r="T798">
        <v>7</v>
      </c>
      <c r="U798">
        <v>6</v>
      </c>
      <c r="V798">
        <v>4</v>
      </c>
      <c r="AD798" t="s">
        <v>3497</v>
      </c>
      <c r="AF798" t="s">
        <v>3498</v>
      </c>
      <c r="AH798" t="s">
        <v>202</v>
      </c>
      <c r="AI798" t="s">
        <v>114</v>
      </c>
      <c r="AJ798" t="s">
        <v>3499</v>
      </c>
      <c r="AO798" t="s">
        <v>3500</v>
      </c>
      <c r="AQ798">
        <v>5</v>
      </c>
      <c r="AR798">
        <v>9</v>
      </c>
      <c r="AS798" t="s">
        <v>500</v>
      </c>
      <c r="AT798" t="s">
        <v>3501</v>
      </c>
      <c r="AU798" t="s">
        <v>3502</v>
      </c>
      <c r="AV798" t="s">
        <v>3503</v>
      </c>
      <c r="AW798" t="s">
        <v>3504</v>
      </c>
      <c r="AY798" t="s">
        <v>756</v>
      </c>
      <c r="AZ798" t="s">
        <v>3505</v>
      </c>
      <c r="BA798" t="s">
        <v>277</v>
      </c>
      <c r="BB798" t="s">
        <v>3506</v>
      </c>
      <c r="BD798" t="s">
        <v>128</v>
      </c>
      <c r="BE798">
        <v>0</v>
      </c>
      <c r="BG798" t="s">
        <v>3507</v>
      </c>
      <c r="BH798" t="s">
        <v>3508</v>
      </c>
      <c r="BS798">
        <v>0</v>
      </c>
      <c r="BT798">
        <v>0</v>
      </c>
      <c r="BU798">
        <v>1</v>
      </c>
      <c r="BV798">
        <v>0</v>
      </c>
      <c r="BW798">
        <v>0</v>
      </c>
      <c r="BX798">
        <v>0</v>
      </c>
      <c r="BY798">
        <v>1</v>
      </c>
      <c r="CD798" t="s">
        <v>131</v>
      </c>
      <c r="CE798">
        <v>0</v>
      </c>
      <c r="CJ798" t="s">
        <v>132</v>
      </c>
      <c r="CO798" t="str">
        <f>HYPERLINK("http://www.d20pfsrd.com/bestiary/monster-listings/magical-beasts/griffon","Griffon")</f>
        <v>Griffon</v>
      </c>
      <c r="CP798">
        <v>225</v>
      </c>
      <c r="CQ798">
        <v>0</v>
      </c>
      <c r="CR798">
        <v>0</v>
      </c>
      <c r="CS798">
        <v>0</v>
      </c>
      <c r="CT798">
        <v>0</v>
      </c>
    </row>
    <row r="799" spans="1:98" ht="15" customHeight="1" x14ac:dyDescent="0.2">
      <c r="A799" t="s">
        <v>9702</v>
      </c>
      <c r="B799" s="1" t="s">
        <v>1117</v>
      </c>
      <c r="C799">
        <v>400</v>
      </c>
      <c r="G799" t="s">
        <v>101</v>
      </c>
      <c r="H799" t="s">
        <v>1308</v>
      </c>
      <c r="I799" t="s">
        <v>2390</v>
      </c>
      <c r="K799">
        <v>4</v>
      </c>
      <c r="L799" t="s">
        <v>2874</v>
      </c>
      <c r="N799" t="s">
        <v>8022</v>
      </c>
      <c r="O799" t="s">
        <v>8023</v>
      </c>
      <c r="P799">
        <v>4</v>
      </c>
      <c r="Q799" t="s">
        <v>8024</v>
      </c>
      <c r="S799" t="s">
        <v>9703</v>
      </c>
      <c r="T799">
        <v>1</v>
      </c>
      <c r="U799">
        <v>6</v>
      </c>
      <c r="V799">
        <v>3</v>
      </c>
      <c r="Y799" t="s">
        <v>2395</v>
      </c>
      <c r="AB799">
        <v>16</v>
      </c>
      <c r="AD799" t="s">
        <v>4131</v>
      </c>
      <c r="AF799" t="s">
        <v>9704</v>
      </c>
      <c r="AG799" t="s">
        <v>9705</v>
      </c>
      <c r="AH799" t="s">
        <v>1316</v>
      </c>
      <c r="AI799" t="s">
        <v>318</v>
      </c>
      <c r="AJ799" t="s">
        <v>9706</v>
      </c>
      <c r="AK799" t="s">
        <v>9707</v>
      </c>
      <c r="AO799" t="s">
        <v>9708</v>
      </c>
      <c r="AQ799">
        <v>0</v>
      </c>
      <c r="AR799">
        <v>2</v>
      </c>
      <c r="AS799" t="s">
        <v>9709</v>
      </c>
      <c r="AT799" t="s">
        <v>6563</v>
      </c>
      <c r="AU799" t="s">
        <v>9710</v>
      </c>
      <c r="AV799" t="s">
        <v>6260</v>
      </c>
      <c r="AW799" t="s">
        <v>3527</v>
      </c>
      <c r="AY799" t="s">
        <v>445</v>
      </c>
      <c r="AZ799" t="s">
        <v>9711</v>
      </c>
      <c r="BA799" t="s">
        <v>9712</v>
      </c>
      <c r="BB799" t="s">
        <v>9713</v>
      </c>
      <c r="BD799" t="s">
        <v>7316</v>
      </c>
      <c r="BE799">
        <v>0</v>
      </c>
      <c r="BF799" t="s">
        <v>9714</v>
      </c>
      <c r="BG799" t="s">
        <v>9715</v>
      </c>
      <c r="BH799" t="s">
        <v>9716</v>
      </c>
      <c r="BS799">
        <v>0</v>
      </c>
      <c r="BT799">
        <v>0</v>
      </c>
      <c r="BU799">
        <v>1</v>
      </c>
      <c r="BV799">
        <v>0</v>
      </c>
      <c r="BW799">
        <v>0</v>
      </c>
      <c r="BX799">
        <v>0</v>
      </c>
      <c r="BY799">
        <v>1</v>
      </c>
      <c r="CD799" t="s">
        <v>131</v>
      </c>
      <c r="CE799">
        <v>0</v>
      </c>
      <c r="CJ799" t="s">
        <v>132</v>
      </c>
      <c r="CO799" t="str">
        <f>HYPERLINK("http://www.d20pfsrd.com/bestiary/monster-listings/fey/grig","Grig")</f>
        <v>Grig</v>
      </c>
      <c r="CP799">
        <v>1245</v>
      </c>
      <c r="CQ799">
        <v>0</v>
      </c>
      <c r="CR799">
        <v>0</v>
      </c>
      <c r="CS799">
        <v>0</v>
      </c>
      <c r="CT799">
        <v>0</v>
      </c>
    </row>
    <row r="800" spans="1:98" ht="15" customHeight="1" x14ac:dyDescent="0.2">
      <c r="A800" t="s">
        <v>13953</v>
      </c>
      <c r="B800" s="1" t="s">
        <v>1166</v>
      </c>
      <c r="C800">
        <v>307200</v>
      </c>
      <c r="G800" t="s">
        <v>1053</v>
      </c>
      <c r="H800" t="s">
        <v>193</v>
      </c>
      <c r="I800" t="s">
        <v>1555</v>
      </c>
      <c r="J800" t="s">
        <v>13954</v>
      </c>
      <c r="K800">
        <v>6</v>
      </c>
      <c r="L800" t="s">
        <v>13955</v>
      </c>
      <c r="M800" t="s">
        <v>13956</v>
      </c>
      <c r="N800" t="s">
        <v>13957</v>
      </c>
      <c r="O800" t="s">
        <v>13958</v>
      </c>
      <c r="P800">
        <v>378</v>
      </c>
      <c r="Q800" t="s">
        <v>13959</v>
      </c>
      <c r="S800" t="s">
        <v>13960</v>
      </c>
      <c r="T800">
        <v>18</v>
      </c>
      <c r="U800">
        <v>11</v>
      </c>
      <c r="V800">
        <v>20</v>
      </c>
      <c r="X800" t="s">
        <v>13576</v>
      </c>
      <c r="Y800" t="s">
        <v>13961</v>
      </c>
      <c r="Z800" t="s">
        <v>3160</v>
      </c>
      <c r="AB800">
        <v>31</v>
      </c>
      <c r="AD800" t="s">
        <v>8566</v>
      </c>
      <c r="AF800" t="s">
        <v>13962</v>
      </c>
      <c r="AH800" t="s">
        <v>202</v>
      </c>
      <c r="AI800" t="s">
        <v>147</v>
      </c>
      <c r="AK800" t="s">
        <v>13963</v>
      </c>
      <c r="AO800" t="s">
        <v>13964</v>
      </c>
      <c r="AQ800">
        <v>21</v>
      </c>
      <c r="AR800">
        <v>24</v>
      </c>
      <c r="AS800" t="s">
        <v>9981</v>
      </c>
      <c r="AT800" t="s">
        <v>13965</v>
      </c>
      <c r="AU800" t="s">
        <v>13966</v>
      </c>
      <c r="AW800" t="s">
        <v>13967</v>
      </c>
      <c r="AY800" t="s">
        <v>298</v>
      </c>
      <c r="AZ800" t="s">
        <v>670</v>
      </c>
      <c r="BA800" t="s">
        <v>13968</v>
      </c>
      <c r="BB800" t="s">
        <v>13969</v>
      </c>
      <c r="BD800" t="s">
        <v>13936</v>
      </c>
      <c r="BE800">
        <v>0</v>
      </c>
      <c r="BF800" t="s">
        <v>13970</v>
      </c>
      <c r="BG800" t="s">
        <v>13971</v>
      </c>
      <c r="BH800" t="s">
        <v>13972</v>
      </c>
      <c r="BS800">
        <v>0</v>
      </c>
      <c r="BT800">
        <v>0</v>
      </c>
      <c r="BU800">
        <v>1</v>
      </c>
      <c r="BV800">
        <v>0</v>
      </c>
      <c r="BW800">
        <v>0</v>
      </c>
      <c r="BX800">
        <v>0</v>
      </c>
      <c r="BY800">
        <v>1</v>
      </c>
      <c r="CD800" t="s">
        <v>131</v>
      </c>
      <c r="CE800">
        <v>0</v>
      </c>
      <c r="CJ800" t="s">
        <v>132</v>
      </c>
      <c r="CP800">
        <v>1815</v>
      </c>
      <c r="CQ800">
        <v>0</v>
      </c>
      <c r="CR800">
        <v>0</v>
      </c>
      <c r="CS800">
        <v>0</v>
      </c>
      <c r="CT800">
        <v>0</v>
      </c>
    </row>
    <row r="801" spans="1:98" ht="15" customHeight="1" x14ac:dyDescent="0.2">
      <c r="A801" t="s">
        <v>25991</v>
      </c>
      <c r="B801" s="1" t="s">
        <v>599</v>
      </c>
      <c r="C801">
        <v>135</v>
      </c>
      <c r="G801" t="s">
        <v>923</v>
      </c>
      <c r="H801" t="s">
        <v>1308</v>
      </c>
      <c r="I801" t="s">
        <v>2390</v>
      </c>
      <c r="K801">
        <v>1</v>
      </c>
      <c r="L801" t="s">
        <v>2460</v>
      </c>
      <c r="N801" t="s">
        <v>2982</v>
      </c>
      <c r="O801" t="s">
        <v>2983</v>
      </c>
      <c r="P801">
        <v>4</v>
      </c>
      <c r="Q801" t="s">
        <v>8024</v>
      </c>
      <c r="S801" t="s">
        <v>18862</v>
      </c>
      <c r="T801">
        <v>1</v>
      </c>
      <c r="U801">
        <v>3</v>
      </c>
      <c r="V801">
        <v>2</v>
      </c>
      <c r="Y801" t="s">
        <v>4193</v>
      </c>
      <c r="AD801" t="s">
        <v>25992</v>
      </c>
      <c r="AF801" t="s">
        <v>20827</v>
      </c>
      <c r="AG801" t="s">
        <v>25993</v>
      </c>
      <c r="AH801" t="s">
        <v>1316</v>
      </c>
      <c r="AI801" t="s">
        <v>318</v>
      </c>
      <c r="AJ801" t="s">
        <v>25994</v>
      </c>
      <c r="AK801" t="s">
        <v>25995</v>
      </c>
      <c r="AO801" t="s">
        <v>25996</v>
      </c>
      <c r="AQ801">
        <v>0</v>
      </c>
      <c r="AR801">
        <v>-1</v>
      </c>
      <c r="AS801">
        <v>5</v>
      </c>
      <c r="AT801" t="s">
        <v>25997</v>
      </c>
      <c r="AU801" t="s">
        <v>25998</v>
      </c>
      <c r="AW801" t="s">
        <v>895</v>
      </c>
      <c r="AX801" t="s">
        <v>25999</v>
      </c>
      <c r="AY801" t="s">
        <v>4034</v>
      </c>
      <c r="AZ801" t="s">
        <v>26000</v>
      </c>
      <c r="BA801" t="s">
        <v>426</v>
      </c>
      <c r="BB801" t="s">
        <v>26001</v>
      </c>
      <c r="BC801" t="s">
        <v>9638</v>
      </c>
      <c r="BD801" t="s">
        <v>24172</v>
      </c>
      <c r="BE801">
        <v>0</v>
      </c>
      <c r="BF801" t="s">
        <v>26002</v>
      </c>
      <c r="BG801" t="s">
        <v>26003</v>
      </c>
      <c r="BH801" t="s">
        <v>26004</v>
      </c>
      <c r="BI801" t="s">
        <v>132</v>
      </c>
      <c r="BK801" t="s">
        <v>132</v>
      </c>
      <c r="BS801">
        <v>0</v>
      </c>
      <c r="BT801">
        <v>0</v>
      </c>
      <c r="BU801">
        <v>1</v>
      </c>
      <c r="BV801">
        <v>1</v>
      </c>
      <c r="BW801">
        <v>0</v>
      </c>
      <c r="BX801">
        <v>0</v>
      </c>
      <c r="BY801">
        <v>1</v>
      </c>
      <c r="CD801" t="s">
        <v>131</v>
      </c>
      <c r="CE801">
        <v>0</v>
      </c>
      <c r="CF801" t="s">
        <v>132</v>
      </c>
      <c r="CJ801" t="s">
        <v>132</v>
      </c>
      <c r="CK801" t="s">
        <v>132</v>
      </c>
      <c r="CP801">
        <v>5253</v>
      </c>
      <c r="CQ801">
        <v>0</v>
      </c>
      <c r="CR801">
        <v>0</v>
      </c>
      <c r="CS801">
        <v>0</v>
      </c>
      <c r="CT801">
        <v>0</v>
      </c>
    </row>
    <row r="802" spans="1:98" ht="15" customHeight="1" x14ac:dyDescent="0.2">
      <c r="A802" t="s">
        <v>22958</v>
      </c>
      <c r="B802" s="1" t="s">
        <v>1137</v>
      </c>
      <c r="C802">
        <v>2400</v>
      </c>
      <c r="G802" t="s">
        <v>575</v>
      </c>
      <c r="H802" t="s">
        <v>193</v>
      </c>
      <c r="I802" t="s">
        <v>137</v>
      </c>
      <c r="J802" t="s">
        <v>1556</v>
      </c>
      <c r="K802">
        <v>5</v>
      </c>
      <c r="L802" t="s">
        <v>9337</v>
      </c>
      <c r="N802" t="s">
        <v>867</v>
      </c>
      <c r="O802" t="s">
        <v>868</v>
      </c>
      <c r="P802">
        <v>68</v>
      </c>
      <c r="Q802" t="s">
        <v>15110</v>
      </c>
      <c r="R802" t="s">
        <v>3695</v>
      </c>
      <c r="S802" t="s">
        <v>22959</v>
      </c>
      <c r="T802">
        <v>6</v>
      </c>
      <c r="U802">
        <v>5</v>
      </c>
      <c r="V802">
        <v>10</v>
      </c>
      <c r="X802" t="s">
        <v>22960</v>
      </c>
      <c r="Z802" t="s">
        <v>3360</v>
      </c>
      <c r="AA802" t="s">
        <v>6192</v>
      </c>
      <c r="AD802" t="s">
        <v>22961</v>
      </c>
      <c r="AF802" t="s">
        <v>22962</v>
      </c>
      <c r="AH802" t="s">
        <v>202</v>
      </c>
      <c r="AI802" t="s">
        <v>202</v>
      </c>
      <c r="AJ802" t="s">
        <v>22963</v>
      </c>
      <c r="AK802" t="s">
        <v>22964</v>
      </c>
      <c r="AO802" t="s">
        <v>22965</v>
      </c>
      <c r="AQ802">
        <v>6</v>
      </c>
      <c r="AR802" t="s">
        <v>11126</v>
      </c>
      <c r="AS802" t="s">
        <v>150</v>
      </c>
      <c r="AT802" t="s">
        <v>22966</v>
      </c>
      <c r="AU802" t="s">
        <v>22967</v>
      </c>
      <c r="AW802" t="s">
        <v>14069</v>
      </c>
      <c r="AY802" t="s">
        <v>298</v>
      </c>
      <c r="AZ802" t="s">
        <v>22968</v>
      </c>
      <c r="BA802" t="s">
        <v>277</v>
      </c>
      <c r="BB802" t="s">
        <v>22969</v>
      </c>
      <c r="BD802" t="s">
        <v>22821</v>
      </c>
      <c r="BE802">
        <v>0</v>
      </c>
      <c r="BF802" t="s">
        <v>22970</v>
      </c>
      <c r="BG802" t="s">
        <v>22971</v>
      </c>
      <c r="BH802" t="s">
        <v>22972</v>
      </c>
      <c r="BI802" t="s">
        <v>132</v>
      </c>
      <c r="BK802" t="s">
        <v>132</v>
      </c>
      <c r="BS802">
        <v>0</v>
      </c>
      <c r="BT802">
        <v>0</v>
      </c>
      <c r="BU802">
        <v>0</v>
      </c>
      <c r="BV802">
        <v>1</v>
      </c>
      <c r="BW802">
        <v>1</v>
      </c>
      <c r="BX802">
        <v>0</v>
      </c>
      <c r="BY802">
        <v>1</v>
      </c>
      <c r="CD802" t="s">
        <v>131</v>
      </c>
      <c r="CE802">
        <v>0</v>
      </c>
      <c r="CJ802" t="s">
        <v>132</v>
      </c>
      <c r="CK802" t="s">
        <v>132</v>
      </c>
      <c r="CP802">
        <v>4675</v>
      </c>
      <c r="CQ802">
        <v>0</v>
      </c>
      <c r="CR802">
        <v>0</v>
      </c>
      <c r="CS802">
        <v>0</v>
      </c>
      <c r="CT802">
        <v>0</v>
      </c>
    </row>
    <row r="803" spans="1:98" ht="15" customHeight="1" x14ac:dyDescent="0.2">
      <c r="A803" t="s">
        <v>9717</v>
      </c>
      <c r="B803" s="1" t="s">
        <v>99</v>
      </c>
      <c r="C803">
        <v>200</v>
      </c>
      <c r="G803" t="s">
        <v>575</v>
      </c>
      <c r="H803" t="s">
        <v>393</v>
      </c>
      <c r="I803" t="s">
        <v>137</v>
      </c>
      <c r="J803" t="s">
        <v>138</v>
      </c>
      <c r="K803">
        <v>2</v>
      </c>
      <c r="L803" t="s">
        <v>830</v>
      </c>
      <c r="N803" t="s">
        <v>1119</v>
      </c>
      <c r="O803" t="s">
        <v>1120</v>
      </c>
      <c r="P803">
        <v>5</v>
      </c>
      <c r="Q803" t="s">
        <v>833</v>
      </c>
      <c r="S803" t="s">
        <v>5771</v>
      </c>
      <c r="T803">
        <v>1</v>
      </c>
      <c r="U803">
        <v>2</v>
      </c>
      <c r="V803">
        <v>2</v>
      </c>
      <c r="AD803" t="s">
        <v>9718</v>
      </c>
      <c r="AF803" t="s">
        <v>9719</v>
      </c>
      <c r="AG803" t="s">
        <v>9720</v>
      </c>
      <c r="AH803" t="s">
        <v>114</v>
      </c>
      <c r="AI803" t="s">
        <v>114</v>
      </c>
      <c r="AJ803" t="s">
        <v>9721</v>
      </c>
      <c r="AO803" t="s">
        <v>9722</v>
      </c>
      <c r="AQ803">
        <v>0</v>
      </c>
      <c r="AR803">
        <v>0</v>
      </c>
      <c r="AS803" t="s">
        <v>9723</v>
      </c>
      <c r="AT803" t="s">
        <v>1734</v>
      </c>
      <c r="AU803" t="s">
        <v>9724</v>
      </c>
      <c r="AV803" t="s">
        <v>519</v>
      </c>
      <c r="AW803" t="s">
        <v>2716</v>
      </c>
      <c r="AX803" t="s">
        <v>915</v>
      </c>
      <c r="AY803" t="s">
        <v>9725</v>
      </c>
      <c r="AZ803" t="s">
        <v>9726</v>
      </c>
      <c r="BA803" t="s">
        <v>9727</v>
      </c>
      <c r="BB803" t="s">
        <v>9728</v>
      </c>
      <c r="BD803" t="s">
        <v>7316</v>
      </c>
      <c r="BE803">
        <v>0</v>
      </c>
      <c r="BF803" t="s">
        <v>9729</v>
      </c>
      <c r="BG803" t="s">
        <v>9730</v>
      </c>
      <c r="BH803" t="s">
        <v>9731</v>
      </c>
      <c r="BS803">
        <v>0</v>
      </c>
      <c r="BT803">
        <v>0</v>
      </c>
      <c r="BU803">
        <v>0</v>
      </c>
      <c r="BV803">
        <v>0</v>
      </c>
      <c r="BW803">
        <v>0</v>
      </c>
      <c r="BX803">
        <v>1</v>
      </c>
      <c r="BY803">
        <v>1</v>
      </c>
      <c r="CD803" t="s">
        <v>131</v>
      </c>
      <c r="CE803">
        <v>0</v>
      </c>
      <c r="CJ803" t="s">
        <v>132</v>
      </c>
      <c r="CO803" t="str">
        <f>HYPERLINK("http://www.d20pfsrd.com/bestiary/monster-listings/aberrations/grindylow","Grindylow")</f>
        <v>Grindylow</v>
      </c>
      <c r="CP803">
        <v>1246</v>
      </c>
      <c r="CQ803">
        <v>0</v>
      </c>
      <c r="CR803">
        <v>0</v>
      </c>
      <c r="CS803">
        <v>0</v>
      </c>
      <c r="CT803">
        <v>0</v>
      </c>
    </row>
    <row r="804" spans="1:98" ht="15" customHeight="1" x14ac:dyDescent="0.2">
      <c r="A804" t="s">
        <v>23084</v>
      </c>
      <c r="B804" s="1" t="s">
        <v>1117</v>
      </c>
      <c r="C804">
        <v>400</v>
      </c>
      <c r="G804" t="s">
        <v>575</v>
      </c>
      <c r="H804" t="s">
        <v>102</v>
      </c>
      <c r="I804" t="s">
        <v>809</v>
      </c>
      <c r="K804">
        <v>4</v>
      </c>
      <c r="L804" t="s">
        <v>23085</v>
      </c>
      <c r="N804" t="s">
        <v>11896</v>
      </c>
      <c r="O804" t="s">
        <v>11897</v>
      </c>
      <c r="P804">
        <v>13</v>
      </c>
      <c r="Q804" t="s">
        <v>398</v>
      </c>
      <c r="S804" t="s">
        <v>19154</v>
      </c>
      <c r="T804">
        <v>1</v>
      </c>
      <c r="U804">
        <v>7</v>
      </c>
      <c r="V804">
        <v>6</v>
      </c>
      <c r="Z804" t="s">
        <v>3093</v>
      </c>
      <c r="AC804" t="s">
        <v>2419</v>
      </c>
      <c r="AD804" t="s">
        <v>4131</v>
      </c>
      <c r="AF804" t="s">
        <v>23086</v>
      </c>
      <c r="AH804" t="s">
        <v>114</v>
      </c>
      <c r="AI804" t="s">
        <v>114</v>
      </c>
      <c r="AJ804" t="s">
        <v>23087</v>
      </c>
      <c r="AK804" t="s">
        <v>23088</v>
      </c>
      <c r="AO804" t="s">
        <v>23089</v>
      </c>
      <c r="AQ804">
        <v>2</v>
      </c>
      <c r="AR804">
        <v>2</v>
      </c>
      <c r="AS804">
        <v>16</v>
      </c>
      <c r="AT804" t="s">
        <v>7609</v>
      </c>
      <c r="AU804" t="s">
        <v>23090</v>
      </c>
      <c r="AV804" t="s">
        <v>23091</v>
      </c>
      <c r="AW804" t="s">
        <v>23092</v>
      </c>
      <c r="AX804" t="s">
        <v>7542</v>
      </c>
      <c r="AY804" t="s">
        <v>298</v>
      </c>
      <c r="AZ804" t="s">
        <v>23093</v>
      </c>
      <c r="BA804" t="s">
        <v>23094</v>
      </c>
      <c r="BB804" t="s">
        <v>23095</v>
      </c>
      <c r="BD804" t="s">
        <v>23096</v>
      </c>
      <c r="BE804">
        <v>0</v>
      </c>
      <c r="BF804" t="s">
        <v>23097</v>
      </c>
      <c r="BG804" t="s">
        <v>23098</v>
      </c>
      <c r="BH804" t="s">
        <v>23099</v>
      </c>
      <c r="BI804" t="s">
        <v>132</v>
      </c>
      <c r="BK804" t="s">
        <v>132</v>
      </c>
      <c r="BS804">
        <v>0</v>
      </c>
      <c r="BT804">
        <v>0</v>
      </c>
      <c r="BU804">
        <v>1</v>
      </c>
      <c r="BV804">
        <v>0</v>
      </c>
      <c r="BW804">
        <v>0</v>
      </c>
      <c r="BX804">
        <v>0</v>
      </c>
      <c r="BY804">
        <v>1</v>
      </c>
      <c r="CD804" t="s">
        <v>131</v>
      </c>
      <c r="CE804">
        <v>0</v>
      </c>
      <c r="CF804" t="s">
        <v>132</v>
      </c>
      <c r="CJ804" t="s">
        <v>132</v>
      </c>
      <c r="CK804" t="s">
        <v>132</v>
      </c>
      <c r="CP804">
        <v>4692</v>
      </c>
      <c r="CQ804">
        <v>0</v>
      </c>
      <c r="CR804">
        <v>0</v>
      </c>
      <c r="CS804">
        <v>0</v>
      </c>
      <c r="CT804">
        <v>0</v>
      </c>
    </row>
    <row r="805" spans="1:98" ht="15" customHeight="1" x14ac:dyDescent="0.2">
      <c r="A805" t="s">
        <v>9732</v>
      </c>
      <c r="B805" s="1" t="s">
        <v>99</v>
      </c>
      <c r="C805">
        <v>200</v>
      </c>
      <c r="D805" t="s">
        <v>9732</v>
      </c>
      <c r="E805" t="s">
        <v>5159</v>
      </c>
      <c r="G805" t="s">
        <v>240</v>
      </c>
      <c r="H805" t="s">
        <v>393</v>
      </c>
      <c r="I805" t="s">
        <v>701</v>
      </c>
      <c r="J805" t="s">
        <v>9733</v>
      </c>
      <c r="K805">
        <v>3</v>
      </c>
      <c r="L805" t="s">
        <v>105</v>
      </c>
      <c r="N805" t="s">
        <v>1077</v>
      </c>
      <c r="O805" t="s">
        <v>1078</v>
      </c>
      <c r="P805">
        <v>12</v>
      </c>
      <c r="Q805" t="s">
        <v>2415</v>
      </c>
      <c r="S805" t="s">
        <v>4655</v>
      </c>
      <c r="T805">
        <v>3</v>
      </c>
      <c r="U805">
        <v>5</v>
      </c>
      <c r="V805">
        <v>1</v>
      </c>
      <c r="AD805" t="s">
        <v>781</v>
      </c>
      <c r="AF805" t="s">
        <v>9734</v>
      </c>
      <c r="AG805" t="s">
        <v>9735</v>
      </c>
      <c r="AH805" t="s">
        <v>114</v>
      </c>
      <c r="AI805" t="s">
        <v>114</v>
      </c>
      <c r="AJ805" t="s">
        <v>9736</v>
      </c>
      <c r="AO805" t="s">
        <v>9737</v>
      </c>
      <c r="AQ805">
        <v>1</v>
      </c>
      <c r="AR805">
        <v>1</v>
      </c>
      <c r="AS805">
        <v>14</v>
      </c>
      <c r="AT805" t="s">
        <v>9738</v>
      </c>
      <c r="AU805" t="s">
        <v>9739</v>
      </c>
      <c r="AV805" t="s">
        <v>9740</v>
      </c>
      <c r="AW805" t="s">
        <v>9741</v>
      </c>
      <c r="AX805" t="s">
        <v>9742</v>
      </c>
      <c r="AY805" t="s">
        <v>9743</v>
      </c>
      <c r="AZ805" t="s">
        <v>9744</v>
      </c>
      <c r="BA805" t="s">
        <v>9745</v>
      </c>
      <c r="BB805" t="s">
        <v>9746</v>
      </c>
      <c r="BD805" t="s">
        <v>7316</v>
      </c>
      <c r="BE805">
        <v>0</v>
      </c>
      <c r="BF805" t="s">
        <v>9747</v>
      </c>
      <c r="BG805" t="s">
        <v>9748</v>
      </c>
      <c r="BH805" t="s">
        <v>9749</v>
      </c>
      <c r="BS805">
        <v>1</v>
      </c>
      <c r="BT805">
        <v>0</v>
      </c>
      <c r="BU805">
        <v>0</v>
      </c>
      <c r="BV805">
        <v>1</v>
      </c>
      <c r="BW805">
        <v>0</v>
      </c>
      <c r="BX805">
        <v>0</v>
      </c>
      <c r="BY805">
        <v>1</v>
      </c>
      <c r="CD805" t="s">
        <v>131</v>
      </c>
      <c r="CE805">
        <v>1</v>
      </c>
      <c r="CJ805" t="s">
        <v>132</v>
      </c>
      <c r="CO805" t="str">
        <f>HYPERLINK("http://www.d20pfsrd.com/bestiary/monster-listings/humanoids/grippli","Grippli")</f>
        <v>Grippli</v>
      </c>
      <c r="CP805">
        <v>1247</v>
      </c>
      <c r="CQ805">
        <v>0</v>
      </c>
      <c r="CR805">
        <v>0</v>
      </c>
      <c r="CS805">
        <v>0</v>
      </c>
      <c r="CT805">
        <v>0</v>
      </c>
    </row>
    <row r="806" spans="1:98" ht="15" customHeight="1" x14ac:dyDescent="0.2">
      <c r="A806" t="s">
        <v>541</v>
      </c>
      <c r="B806" s="1" t="s">
        <v>365</v>
      </c>
      <c r="C806">
        <v>1200</v>
      </c>
      <c r="G806" t="s">
        <v>240</v>
      </c>
      <c r="H806" t="s">
        <v>193</v>
      </c>
      <c r="I806" t="s">
        <v>332</v>
      </c>
      <c r="K806">
        <v>1</v>
      </c>
      <c r="L806" t="s">
        <v>542</v>
      </c>
      <c r="N806" t="s">
        <v>543</v>
      </c>
      <c r="O806" t="s">
        <v>544</v>
      </c>
      <c r="P806">
        <v>42</v>
      </c>
      <c r="Q806" t="s">
        <v>545</v>
      </c>
      <c r="S806" t="s">
        <v>546</v>
      </c>
      <c r="T806">
        <v>8</v>
      </c>
      <c r="U806">
        <v>5</v>
      </c>
      <c r="V806">
        <v>2</v>
      </c>
      <c r="AD806" t="s">
        <v>376</v>
      </c>
      <c r="AF806" t="s">
        <v>547</v>
      </c>
      <c r="AH806" t="s">
        <v>202</v>
      </c>
      <c r="AI806" t="s">
        <v>114</v>
      </c>
      <c r="AO806" t="s">
        <v>548</v>
      </c>
      <c r="AQ806">
        <v>3</v>
      </c>
      <c r="AR806" t="s">
        <v>442</v>
      </c>
      <c r="AS806" t="s">
        <v>549</v>
      </c>
      <c r="AT806" t="s">
        <v>550</v>
      </c>
      <c r="AU806" t="s">
        <v>551</v>
      </c>
      <c r="AV806" t="s">
        <v>552</v>
      </c>
      <c r="AY806" t="s">
        <v>553</v>
      </c>
      <c r="AZ806" t="s">
        <v>208</v>
      </c>
      <c r="BA806" t="s">
        <v>255</v>
      </c>
      <c r="BB806" t="s">
        <v>554</v>
      </c>
      <c r="BC806" t="s">
        <v>555</v>
      </c>
      <c r="BD806" t="s">
        <v>128</v>
      </c>
      <c r="BE806">
        <v>0</v>
      </c>
      <c r="BG806" t="s">
        <v>556</v>
      </c>
      <c r="BH806" t="s">
        <v>557</v>
      </c>
      <c r="BS806">
        <v>0</v>
      </c>
      <c r="BT806">
        <v>0</v>
      </c>
      <c r="BU806">
        <v>0</v>
      </c>
      <c r="BV806">
        <v>0</v>
      </c>
      <c r="BW806">
        <v>0</v>
      </c>
      <c r="BX806">
        <v>0</v>
      </c>
      <c r="BY806">
        <v>1</v>
      </c>
      <c r="CD806" t="s">
        <v>131</v>
      </c>
      <c r="CE806">
        <v>0</v>
      </c>
      <c r="CJ806" t="s">
        <v>132</v>
      </c>
      <c r="CO806" t="str">
        <f>HYPERLINK("http://www.d20pfsrd.com/bestiary/monster-listings/animals/bear/brown-grizzly-bear","Bear, Brown/Grizzly")</f>
        <v>Bear, Brown/Grizzly</v>
      </c>
      <c r="CP806">
        <v>43</v>
      </c>
      <c r="CQ806">
        <v>0</v>
      </c>
      <c r="CR806">
        <v>0</v>
      </c>
      <c r="CS806">
        <v>0</v>
      </c>
      <c r="CT806">
        <v>0</v>
      </c>
    </row>
    <row r="807" spans="1:98" ht="15" customHeight="1" x14ac:dyDescent="0.2">
      <c r="A807" t="s">
        <v>16627</v>
      </c>
      <c r="B807" s="1" t="s">
        <v>306</v>
      </c>
      <c r="C807">
        <v>1600</v>
      </c>
      <c r="G807" t="s">
        <v>923</v>
      </c>
      <c r="H807" t="s">
        <v>102</v>
      </c>
      <c r="I807" t="s">
        <v>261</v>
      </c>
      <c r="J807" t="s">
        <v>16628</v>
      </c>
      <c r="K807">
        <v>-1</v>
      </c>
      <c r="L807" t="s">
        <v>7049</v>
      </c>
      <c r="N807" t="s">
        <v>263</v>
      </c>
      <c r="O807" t="s">
        <v>9262</v>
      </c>
      <c r="P807">
        <v>66</v>
      </c>
      <c r="Q807" t="s">
        <v>5549</v>
      </c>
      <c r="S807" t="s">
        <v>16629</v>
      </c>
      <c r="T807">
        <v>11</v>
      </c>
      <c r="U807">
        <v>4</v>
      </c>
      <c r="V807">
        <v>5</v>
      </c>
      <c r="AD807" t="s">
        <v>4788</v>
      </c>
      <c r="AF807" t="s">
        <v>16630</v>
      </c>
      <c r="AG807" t="s">
        <v>16631</v>
      </c>
      <c r="AH807" t="s">
        <v>114</v>
      </c>
      <c r="AI807" t="s">
        <v>114</v>
      </c>
      <c r="AJ807" t="s">
        <v>16632</v>
      </c>
      <c r="AK807" t="s">
        <v>16633</v>
      </c>
      <c r="AO807" t="s">
        <v>16634</v>
      </c>
      <c r="AQ807">
        <v>7</v>
      </c>
      <c r="AR807">
        <v>11</v>
      </c>
      <c r="AS807" t="s">
        <v>549</v>
      </c>
      <c r="AT807" t="s">
        <v>16635</v>
      </c>
      <c r="AU807" t="s">
        <v>16636</v>
      </c>
      <c r="AW807" t="s">
        <v>16637</v>
      </c>
      <c r="AX807" t="s">
        <v>16638</v>
      </c>
      <c r="AY807" t="s">
        <v>16639</v>
      </c>
      <c r="AZ807" t="s">
        <v>670</v>
      </c>
      <c r="BA807" t="s">
        <v>426</v>
      </c>
      <c r="BB807" t="s">
        <v>16640</v>
      </c>
      <c r="BD807" t="s">
        <v>14619</v>
      </c>
      <c r="BE807">
        <v>0</v>
      </c>
      <c r="BF807" t="s">
        <v>16641</v>
      </c>
      <c r="BG807" t="s">
        <v>16642</v>
      </c>
      <c r="BH807" t="s">
        <v>16643</v>
      </c>
      <c r="BS807">
        <v>0</v>
      </c>
      <c r="BT807">
        <v>0</v>
      </c>
      <c r="BU807">
        <v>0</v>
      </c>
      <c r="BV807">
        <v>0</v>
      </c>
      <c r="BW807">
        <v>0</v>
      </c>
      <c r="BX807">
        <v>1</v>
      </c>
      <c r="BY807">
        <v>1</v>
      </c>
      <c r="CD807" t="s">
        <v>132</v>
      </c>
      <c r="CE807">
        <v>0</v>
      </c>
      <c r="CF807" t="s">
        <v>132</v>
      </c>
      <c r="CJ807" t="s">
        <v>132</v>
      </c>
      <c r="CK807" t="s">
        <v>132</v>
      </c>
      <c r="CP807">
        <v>2090</v>
      </c>
      <c r="CQ807">
        <v>0</v>
      </c>
      <c r="CR807">
        <v>0</v>
      </c>
      <c r="CS807">
        <v>0</v>
      </c>
      <c r="CT807">
        <v>0</v>
      </c>
    </row>
    <row r="808" spans="1:98" ht="15" customHeight="1" x14ac:dyDescent="0.2">
      <c r="A808" t="s">
        <v>16644</v>
      </c>
      <c r="B808" s="1" t="s">
        <v>192</v>
      </c>
      <c r="C808">
        <v>76800</v>
      </c>
      <c r="G808" t="s">
        <v>575</v>
      </c>
      <c r="H808" t="s">
        <v>1035</v>
      </c>
      <c r="I808" t="s">
        <v>261</v>
      </c>
      <c r="K808">
        <v>4</v>
      </c>
      <c r="L808" t="s">
        <v>16645</v>
      </c>
      <c r="N808" t="s">
        <v>8542</v>
      </c>
      <c r="O808" t="s">
        <v>8543</v>
      </c>
      <c r="P808">
        <v>283</v>
      </c>
      <c r="Q808" t="s">
        <v>16646</v>
      </c>
      <c r="S808" t="s">
        <v>16647</v>
      </c>
      <c r="T808">
        <v>20</v>
      </c>
      <c r="U808">
        <v>16</v>
      </c>
      <c r="V808">
        <v>12</v>
      </c>
      <c r="Y808" t="s">
        <v>479</v>
      </c>
      <c r="AB808">
        <v>27</v>
      </c>
      <c r="AD808" t="s">
        <v>15719</v>
      </c>
      <c r="AF808" t="s">
        <v>16648</v>
      </c>
      <c r="AH808" t="s">
        <v>496</v>
      </c>
      <c r="AI808" t="s">
        <v>496</v>
      </c>
      <c r="AJ808" t="s">
        <v>16649</v>
      </c>
      <c r="AO808" t="s">
        <v>16650</v>
      </c>
      <c r="AQ808">
        <v>21</v>
      </c>
      <c r="AR808" t="s">
        <v>16651</v>
      </c>
      <c r="AS808" t="s">
        <v>16652</v>
      </c>
      <c r="AT808" t="s">
        <v>16653</v>
      </c>
      <c r="AU808" t="s">
        <v>16654</v>
      </c>
      <c r="AW808" t="s">
        <v>2319</v>
      </c>
      <c r="AX808" t="s">
        <v>16655</v>
      </c>
      <c r="AY808" t="s">
        <v>16656</v>
      </c>
      <c r="AZ808" t="s">
        <v>670</v>
      </c>
      <c r="BA808" t="s">
        <v>16657</v>
      </c>
      <c r="BB808" t="s">
        <v>16658</v>
      </c>
      <c r="BD808" t="s">
        <v>14619</v>
      </c>
      <c r="BE808">
        <v>0</v>
      </c>
      <c r="BF808" t="s">
        <v>16659</v>
      </c>
      <c r="BG808" t="s">
        <v>16660</v>
      </c>
      <c r="BH808" t="s">
        <v>16661</v>
      </c>
      <c r="BS808">
        <v>0</v>
      </c>
      <c r="BT808">
        <v>0</v>
      </c>
      <c r="BU808">
        <v>0</v>
      </c>
      <c r="BV808">
        <v>0</v>
      </c>
      <c r="BW808">
        <v>0</v>
      </c>
      <c r="BX808">
        <v>1</v>
      </c>
      <c r="BY808">
        <v>1</v>
      </c>
      <c r="CD808" t="s">
        <v>132</v>
      </c>
      <c r="CE808">
        <v>0</v>
      </c>
      <c r="CF808" t="s">
        <v>132</v>
      </c>
      <c r="CJ808" t="s">
        <v>132</v>
      </c>
      <c r="CK808" t="s">
        <v>132</v>
      </c>
      <c r="CP808">
        <v>2091</v>
      </c>
      <c r="CQ808">
        <v>0</v>
      </c>
      <c r="CR808">
        <v>0</v>
      </c>
      <c r="CS808">
        <v>0</v>
      </c>
      <c r="CT808">
        <v>0</v>
      </c>
    </row>
    <row r="809" spans="1:98" ht="15" customHeight="1" x14ac:dyDescent="0.2">
      <c r="A809" t="s">
        <v>25488</v>
      </c>
      <c r="B809" s="1" t="s">
        <v>239</v>
      </c>
      <c r="C809">
        <v>800</v>
      </c>
      <c r="G809" t="s">
        <v>575</v>
      </c>
      <c r="H809" t="s">
        <v>102</v>
      </c>
      <c r="I809" t="s">
        <v>137</v>
      </c>
      <c r="K809">
        <v>2</v>
      </c>
      <c r="L809" t="s">
        <v>3342</v>
      </c>
      <c r="M809" t="s">
        <v>25489</v>
      </c>
      <c r="N809" t="s">
        <v>25490</v>
      </c>
      <c r="O809" t="s">
        <v>25491</v>
      </c>
      <c r="P809">
        <v>42</v>
      </c>
      <c r="Q809" t="s">
        <v>545</v>
      </c>
      <c r="S809" t="s">
        <v>25492</v>
      </c>
      <c r="T809">
        <v>7</v>
      </c>
      <c r="U809">
        <v>-1</v>
      </c>
      <c r="V809">
        <v>3</v>
      </c>
      <c r="Z809" t="s">
        <v>5046</v>
      </c>
      <c r="AD809" t="s">
        <v>496</v>
      </c>
      <c r="AF809" t="s">
        <v>25493</v>
      </c>
      <c r="AH809" t="s">
        <v>114</v>
      </c>
      <c r="AI809" t="s">
        <v>114</v>
      </c>
      <c r="AJ809" t="s">
        <v>25494</v>
      </c>
      <c r="AO809" t="s">
        <v>25495</v>
      </c>
      <c r="AQ809">
        <v>3</v>
      </c>
      <c r="AR809">
        <v>5</v>
      </c>
      <c r="AS809" t="s">
        <v>1129</v>
      </c>
      <c r="AT809" t="s">
        <v>25496</v>
      </c>
      <c r="AU809" t="s">
        <v>4410</v>
      </c>
      <c r="AX809" t="s">
        <v>7958</v>
      </c>
      <c r="AY809" t="s">
        <v>669</v>
      </c>
      <c r="AZ809" t="s">
        <v>25497</v>
      </c>
      <c r="BA809" t="s">
        <v>255</v>
      </c>
      <c r="BB809" t="s">
        <v>25498</v>
      </c>
      <c r="BC809" t="s">
        <v>25484</v>
      </c>
      <c r="BD809" t="s">
        <v>24172</v>
      </c>
      <c r="BE809">
        <v>0</v>
      </c>
      <c r="BF809" t="s">
        <v>25499</v>
      </c>
      <c r="BG809" t="s">
        <v>25500</v>
      </c>
      <c r="BH809" t="s">
        <v>25501</v>
      </c>
      <c r="BI809" t="s">
        <v>132</v>
      </c>
      <c r="BK809" t="s">
        <v>132</v>
      </c>
      <c r="BS809">
        <v>0</v>
      </c>
      <c r="BT809">
        <v>0</v>
      </c>
      <c r="BU809">
        <v>0</v>
      </c>
      <c r="BV809">
        <v>0</v>
      </c>
      <c r="BW809">
        <v>0</v>
      </c>
      <c r="BX809">
        <v>0</v>
      </c>
      <c r="BY809">
        <v>1</v>
      </c>
      <c r="CD809" t="s">
        <v>131</v>
      </c>
      <c r="CE809">
        <v>0</v>
      </c>
      <c r="CJ809" t="s">
        <v>132</v>
      </c>
      <c r="CK809" t="s">
        <v>132</v>
      </c>
      <c r="CP809">
        <v>5221</v>
      </c>
      <c r="CQ809">
        <v>0</v>
      </c>
      <c r="CR809">
        <v>0</v>
      </c>
      <c r="CS809">
        <v>0</v>
      </c>
      <c r="CT809">
        <v>0</v>
      </c>
    </row>
    <row r="810" spans="1:98" ht="15" customHeight="1" x14ac:dyDescent="0.2">
      <c r="A810" t="s">
        <v>28675</v>
      </c>
      <c r="B810" s="1" t="s">
        <v>283</v>
      </c>
      <c r="C810">
        <v>600</v>
      </c>
      <c r="G810" t="s">
        <v>240</v>
      </c>
      <c r="H810" t="s">
        <v>307</v>
      </c>
      <c r="I810" t="s">
        <v>284</v>
      </c>
      <c r="J810" t="s">
        <v>308</v>
      </c>
      <c r="K810">
        <v>1</v>
      </c>
      <c r="L810" t="s">
        <v>28676</v>
      </c>
      <c r="N810" t="s">
        <v>7032</v>
      </c>
      <c r="O810" t="s">
        <v>7033</v>
      </c>
      <c r="P810">
        <v>13</v>
      </c>
      <c r="Q810" t="s">
        <v>5115</v>
      </c>
      <c r="S810" t="s">
        <v>13789</v>
      </c>
      <c r="T810">
        <v>3</v>
      </c>
      <c r="U810">
        <v>2</v>
      </c>
      <c r="V810">
        <v>1</v>
      </c>
      <c r="X810" t="s">
        <v>314</v>
      </c>
      <c r="Z810" t="s">
        <v>6464</v>
      </c>
      <c r="AD810" t="s">
        <v>28677</v>
      </c>
      <c r="AF810" t="s">
        <v>18259</v>
      </c>
      <c r="AH810" t="s">
        <v>202</v>
      </c>
      <c r="AI810" t="s">
        <v>318</v>
      </c>
      <c r="AJ810" t="s">
        <v>6466</v>
      </c>
      <c r="AO810" t="s">
        <v>28678</v>
      </c>
      <c r="AQ810">
        <v>2</v>
      </c>
      <c r="AR810" t="s">
        <v>321</v>
      </c>
      <c r="AS810" t="s">
        <v>321</v>
      </c>
      <c r="AU810" t="s">
        <v>28679</v>
      </c>
      <c r="AV810" t="s">
        <v>1065</v>
      </c>
      <c r="AY810" t="s">
        <v>28332</v>
      </c>
      <c r="AZ810" t="s">
        <v>16686</v>
      </c>
      <c r="BA810" t="s">
        <v>255</v>
      </c>
      <c r="BB810" t="s">
        <v>28680</v>
      </c>
      <c r="BD810" t="s">
        <v>28633</v>
      </c>
      <c r="BE810">
        <v>0</v>
      </c>
      <c r="BF810" t="s">
        <v>28681</v>
      </c>
      <c r="BG810" t="s">
        <v>28682</v>
      </c>
      <c r="BH810" t="s">
        <v>28683</v>
      </c>
      <c r="BI810" t="s">
        <v>132</v>
      </c>
      <c r="BS810">
        <v>0</v>
      </c>
      <c r="BT810">
        <v>0</v>
      </c>
      <c r="BU810">
        <v>1</v>
      </c>
      <c r="BV810">
        <v>0</v>
      </c>
      <c r="BW810">
        <v>1</v>
      </c>
      <c r="BX810">
        <v>0</v>
      </c>
      <c r="BY810">
        <v>1</v>
      </c>
      <c r="CD810" t="s">
        <v>131</v>
      </c>
      <c r="CE810">
        <v>0</v>
      </c>
      <c r="CF810" t="s">
        <v>132</v>
      </c>
      <c r="CJ810" t="s">
        <v>132</v>
      </c>
      <c r="CK810" t="s">
        <v>132</v>
      </c>
      <c r="CP810">
        <v>5778</v>
      </c>
      <c r="CQ810">
        <v>0</v>
      </c>
      <c r="CR810">
        <v>0</v>
      </c>
      <c r="CS810">
        <v>0</v>
      </c>
      <c r="CT810">
        <v>0</v>
      </c>
    </row>
    <row r="811" spans="1:98" ht="15" customHeight="1" x14ac:dyDescent="0.2">
      <c r="A811" t="s">
        <v>9750</v>
      </c>
      <c r="B811" s="1" t="s">
        <v>1117</v>
      </c>
      <c r="C811">
        <v>400</v>
      </c>
      <c r="G811" t="s">
        <v>1053</v>
      </c>
      <c r="H811" t="s">
        <v>393</v>
      </c>
      <c r="I811" t="s">
        <v>261</v>
      </c>
      <c r="K811">
        <v>2</v>
      </c>
      <c r="L811" t="s">
        <v>4449</v>
      </c>
      <c r="N811" t="s">
        <v>9751</v>
      </c>
      <c r="O811" t="s">
        <v>9752</v>
      </c>
      <c r="P811">
        <v>15</v>
      </c>
      <c r="Q811" t="s">
        <v>1121</v>
      </c>
      <c r="S811" t="s">
        <v>1719</v>
      </c>
      <c r="T811">
        <v>5</v>
      </c>
      <c r="U811">
        <v>5</v>
      </c>
      <c r="V811">
        <v>1</v>
      </c>
      <c r="AD811" t="s">
        <v>1453</v>
      </c>
      <c r="AF811" t="s">
        <v>9753</v>
      </c>
      <c r="AH811" t="s">
        <v>114</v>
      </c>
      <c r="AI811" t="s">
        <v>114</v>
      </c>
      <c r="AJ811" t="s">
        <v>9754</v>
      </c>
      <c r="AO811" t="s">
        <v>9755</v>
      </c>
      <c r="AQ811">
        <v>2</v>
      </c>
      <c r="AR811" t="s">
        <v>9756</v>
      </c>
      <c r="AS811" t="s">
        <v>294</v>
      </c>
      <c r="AT811" t="s">
        <v>1734</v>
      </c>
      <c r="AU811" t="s">
        <v>9757</v>
      </c>
      <c r="AY811" t="s">
        <v>8496</v>
      </c>
      <c r="AZ811" t="s">
        <v>9758</v>
      </c>
      <c r="BA811" t="s">
        <v>277</v>
      </c>
      <c r="BB811" t="s">
        <v>9759</v>
      </c>
      <c r="BD811" t="s">
        <v>7316</v>
      </c>
      <c r="BE811">
        <v>0</v>
      </c>
      <c r="BF811" t="s">
        <v>9760</v>
      </c>
      <c r="BG811" t="s">
        <v>9761</v>
      </c>
      <c r="BH811" t="s">
        <v>9762</v>
      </c>
      <c r="BS811">
        <v>0</v>
      </c>
      <c r="BT811">
        <v>0</v>
      </c>
      <c r="BU811">
        <v>1</v>
      </c>
      <c r="BV811">
        <v>0</v>
      </c>
      <c r="BW811">
        <v>0</v>
      </c>
      <c r="BX811">
        <v>0</v>
      </c>
      <c r="BY811">
        <v>1</v>
      </c>
      <c r="CD811" t="s">
        <v>131</v>
      </c>
      <c r="CE811">
        <v>0</v>
      </c>
      <c r="CJ811" t="s">
        <v>132</v>
      </c>
      <c r="CO811" t="str">
        <f>HYPERLINK("http://www.d20pfsrd.com/bestiary/monster-listings/magical-beasts/gryph","Gryph")</f>
        <v>Gryph</v>
      </c>
      <c r="CP811">
        <v>1248</v>
      </c>
      <c r="CQ811">
        <v>0</v>
      </c>
      <c r="CR811">
        <v>0</v>
      </c>
      <c r="CS811">
        <v>0</v>
      </c>
      <c r="CT811">
        <v>0</v>
      </c>
    </row>
    <row r="812" spans="1:98" ht="15" customHeight="1" x14ac:dyDescent="0.2">
      <c r="A812" t="s">
        <v>21970</v>
      </c>
      <c r="B812" s="1" t="s">
        <v>239</v>
      </c>
      <c r="C812">
        <v>800</v>
      </c>
      <c r="G812" t="s">
        <v>1053</v>
      </c>
      <c r="H812" t="s">
        <v>1308</v>
      </c>
      <c r="I812" t="s">
        <v>241</v>
      </c>
      <c r="J812" t="s">
        <v>2012</v>
      </c>
      <c r="K812">
        <v>7</v>
      </c>
      <c r="L812" t="s">
        <v>4449</v>
      </c>
      <c r="N812" t="s">
        <v>2918</v>
      </c>
      <c r="O812" t="s">
        <v>2919</v>
      </c>
      <c r="P812">
        <v>22</v>
      </c>
      <c r="Q812" t="s">
        <v>5791</v>
      </c>
      <c r="S812" t="s">
        <v>2898</v>
      </c>
      <c r="T812">
        <v>1</v>
      </c>
      <c r="U812">
        <v>4</v>
      </c>
      <c r="V812">
        <v>2</v>
      </c>
      <c r="Y812" t="s">
        <v>458</v>
      </c>
      <c r="Z812" t="s">
        <v>11173</v>
      </c>
      <c r="AB812">
        <v>14</v>
      </c>
      <c r="AC812" t="s">
        <v>21971</v>
      </c>
      <c r="AD812" t="s">
        <v>249</v>
      </c>
      <c r="AF812" t="s">
        <v>21972</v>
      </c>
      <c r="AH812" t="s">
        <v>114</v>
      </c>
      <c r="AI812" t="s">
        <v>114</v>
      </c>
      <c r="AK812" t="s">
        <v>21973</v>
      </c>
      <c r="AO812" t="s">
        <v>21974</v>
      </c>
      <c r="AQ812">
        <v>4</v>
      </c>
      <c r="AR812">
        <v>5</v>
      </c>
      <c r="AS812">
        <v>11</v>
      </c>
      <c r="AT812" t="s">
        <v>771</v>
      </c>
      <c r="AU812" t="s">
        <v>21975</v>
      </c>
      <c r="AW812" t="s">
        <v>21976</v>
      </c>
      <c r="AX812" t="s">
        <v>21977</v>
      </c>
      <c r="AY812" t="s">
        <v>3406</v>
      </c>
      <c r="AZ812" t="s">
        <v>21978</v>
      </c>
      <c r="BA812" t="s">
        <v>426</v>
      </c>
      <c r="BB812" t="s">
        <v>21979</v>
      </c>
      <c r="BD812" t="s">
        <v>21924</v>
      </c>
      <c r="BE812">
        <v>0</v>
      </c>
      <c r="BF812" t="s">
        <v>21980</v>
      </c>
      <c r="BG812" t="s">
        <v>21981</v>
      </c>
      <c r="BH812" t="s">
        <v>21982</v>
      </c>
      <c r="BR812" t="s">
        <v>21169</v>
      </c>
      <c r="BS812">
        <v>0</v>
      </c>
      <c r="BT812">
        <v>0</v>
      </c>
      <c r="BU812">
        <v>0</v>
      </c>
      <c r="BV812">
        <v>0</v>
      </c>
      <c r="BW812">
        <v>0</v>
      </c>
      <c r="BX812">
        <v>0</v>
      </c>
      <c r="BY812">
        <v>1</v>
      </c>
      <c r="CD812" t="s">
        <v>131</v>
      </c>
      <c r="CE812">
        <v>0</v>
      </c>
      <c r="CJ812" t="s">
        <v>132</v>
      </c>
      <c r="CP812">
        <v>3871</v>
      </c>
      <c r="CQ812">
        <v>0</v>
      </c>
      <c r="CR812">
        <v>0</v>
      </c>
      <c r="CS812">
        <v>0</v>
      </c>
      <c r="CT812">
        <v>0</v>
      </c>
    </row>
    <row r="813" spans="1:98" ht="15" customHeight="1" x14ac:dyDescent="0.2">
      <c r="A813" t="s">
        <v>26055</v>
      </c>
      <c r="B813" s="1" t="s">
        <v>14210</v>
      </c>
      <c r="C813">
        <v>1228800</v>
      </c>
      <c r="G813" t="s">
        <v>240</v>
      </c>
      <c r="H813" t="s">
        <v>1035</v>
      </c>
      <c r="I813" t="s">
        <v>1780</v>
      </c>
      <c r="J813" t="s">
        <v>23243</v>
      </c>
      <c r="K813" t="s">
        <v>23373</v>
      </c>
      <c r="L813" t="s">
        <v>26056</v>
      </c>
      <c r="M813" t="s">
        <v>26057</v>
      </c>
      <c r="N813" t="s">
        <v>26058</v>
      </c>
      <c r="O813" t="s">
        <v>26059</v>
      </c>
      <c r="P813">
        <v>529</v>
      </c>
      <c r="Q813" t="s">
        <v>26060</v>
      </c>
      <c r="S813" t="s">
        <v>26061</v>
      </c>
      <c r="T813">
        <v>25</v>
      </c>
      <c r="U813">
        <v>16</v>
      </c>
      <c r="V813">
        <v>24</v>
      </c>
      <c r="X813" t="s">
        <v>26062</v>
      </c>
      <c r="Y813" t="s">
        <v>23443</v>
      </c>
      <c r="Z813" t="s">
        <v>26063</v>
      </c>
      <c r="AA813" t="s">
        <v>18917</v>
      </c>
      <c r="AB813">
        <v>35</v>
      </c>
      <c r="AD813" t="s">
        <v>26064</v>
      </c>
      <c r="AF813" t="s">
        <v>26065</v>
      </c>
      <c r="AH813" t="s">
        <v>496</v>
      </c>
      <c r="AI813" t="s">
        <v>1856</v>
      </c>
      <c r="AJ813" t="s">
        <v>26066</v>
      </c>
      <c r="AK813" t="s">
        <v>26067</v>
      </c>
      <c r="AO813" t="s">
        <v>26068</v>
      </c>
      <c r="AQ813">
        <v>26</v>
      </c>
      <c r="AR813" t="s">
        <v>20909</v>
      </c>
      <c r="AS813" t="s">
        <v>26069</v>
      </c>
      <c r="AT813" t="s">
        <v>26070</v>
      </c>
      <c r="AU813" t="s">
        <v>26071</v>
      </c>
      <c r="AV813" t="s">
        <v>26072</v>
      </c>
      <c r="AW813" t="s">
        <v>26073</v>
      </c>
      <c r="AX813" t="s">
        <v>26074</v>
      </c>
      <c r="AY813" t="s">
        <v>298</v>
      </c>
      <c r="AZ813" t="s">
        <v>670</v>
      </c>
      <c r="BA813" t="s">
        <v>26075</v>
      </c>
      <c r="BB813" t="s">
        <v>26076</v>
      </c>
      <c r="BD813" t="s">
        <v>24172</v>
      </c>
      <c r="BE813">
        <v>0</v>
      </c>
      <c r="BF813" t="s">
        <v>26077</v>
      </c>
      <c r="BG813" t="s">
        <v>26078</v>
      </c>
      <c r="BH813" t="s">
        <v>26079</v>
      </c>
      <c r="BI813" t="s">
        <v>132</v>
      </c>
      <c r="BK813" t="s">
        <v>132</v>
      </c>
      <c r="BS813">
        <v>0</v>
      </c>
      <c r="BT813">
        <v>0</v>
      </c>
      <c r="BU813">
        <v>1</v>
      </c>
      <c r="BV813">
        <v>1</v>
      </c>
      <c r="BW813">
        <v>0</v>
      </c>
      <c r="BX813">
        <v>1</v>
      </c>
      <c r="BY813">
        <v>1</v>
      </c>
      <c r="CD813" t="s">
        <v>131</v>
      </c>
      <c r="CE813">
        <v>0</v>
      </c>
      <c r="CF813" t="s">
        <v>132</v>
      </c>
      <c r="CJ813" t="s">
        <v>132</v>
      </c>
      <c r="CK813" t="s">
        <v>132</v>
      </c>
      <c r="CP813">
        <v>5257</v>
      </c>
      <c r="CQ813">
        <v>0</v>
      </c>
      <c r="CR813">
        <v>10</v>
      </c>
      <c r="CS813">
        <v>1</v>
      </c>
      <c r="CT813">
        <v>0</v>
      </c>
    </row>
    <row r="814" spans="1:98" ht="15" customHeight="1" x14ac:dyDescent="0.2">
      <c r="A814" t="s">
        <v>4274</v>
      </c>
      <c r="B814" s="1" t="s">
        <v>574</v>
      </c>
      <c r="C814">
        <v>9600</v>
      </c>
      <c r="G814" t="s">
        <v>366</v>
      </c>
      <c r="H814" t="s">
        <v>193</v>
      </c>
      <c r="I814" t="s">
        <v>137</v>
      </c>
      <c r="K814">
        <v>6</v>
      </c>
      <c r="L814" t="s">
        <v>1225</v>
      </c>
      <c r="N814" t="s">
        <v>4275</v>
      </c>
      <c r="O814" t="s">
        <v>4276</v>
      </c>
      <c r="P814">
        <v>114</v>
      </c>
      <c r="Q814" t="s">
        <v>4277</v>
      </c>
      <c r="S814" t="s">
        <v>4278</v>
      </c>
      <c r="T814">
        <v>9</v>
      </c>
      <c r="U814">
        <v>12</v>
      </c>
      <c r="V814">
        <v>12</v>
      </c>
      <c r="AD814" t="s">
        <v>376</v>
      </c>
      <c r="AF814" t="s">
        <v>4279</v>
      </c>
      <c r="AG814" t="s">
        <v>4280</v>
      </c>
      <c r="AH814" t="s">
        <v>202</v>
      </c>
      <c r="AI814" t="s">
        <v>114</v>
      </c>
      <c r="AL814" t="s">
        <v>4281</v>
      </c>
      <c r="AO814" t="s">
        <v>4282</v>
      </c>
      <c r="AQ814">
        <v>9</v>
      </c>
      <c r="AR814">
        <v>15</v>
      </c>
      <c r="AS814" t="s">
        <v>4283</v>
      </c>
      <c r="AT814" t="s">
        <v>4284</v>
      </c>
      <c r="AU814" t="s">
        <v>4285</v>
      </c>
      <c r="AW814" t="s">
        <v>4286</v>
      </c>
      <c r="AY814" t="s">
        <v>954</v>
      </c>
      <c r="AZ814" t="s">
        <v>276</v>
      </c>
      <c r="BA814" t="s">
        <v>426</v>
      </c>
      <c r="BB814" t="s">
        <v>4287</v>
      </c>
      <c r="BC814" t="s">
        <v>4270</v>
      </c>
      <c r="BD814" t="s">
        <v>128</v>
      </c>
      <c r="BE814">
        <v>0</v>
      </c>
      <c r="BF814" t="s">
        <v>4288</v>
      </c>
      <c r="BG814" t="s">
        <v>4289</v>
      </c>
      <c r="BH814" t="s">
        <v>4290</v>
      </c>
      <c r="BS814">
        <v>0</v>
      </c>
      <c r="BT814">
        <v>0</v>
      </c>
      <c r="BU814">
        <v>0</v>
      </c>
      <c r="BV814">
        <v>0</v>
      </c>
      <c r="BW814">
        <v>0</v>
      </c>
      <c r="BX814">
        <v>0</v>
      </c>
      <c r="BY814">
        <v>1</v>
      </c>
      <c r="CD814" t="s">
        <v>131</v>
      </c>
      <c r="CE814">
        <v>0</v>
      </c>
      <c r="CJ814" t="s">
        <v>132</v>
      </c>
      <c r="CO814" t="str">
        <f>HYPERLINK("http://www.d20pfsrd.com/bestiary/monster-listings/aberrations/naga/guardian","Naga, Guardian")</f>
        <v>Naga, Guardian</v>
      </c>
      <c r="CP814">
        <v>276</v>
      </c>
      <c r="CQ814">
        <v>0</v>
      </c>
      <c r="CR814">
        <v>0</v>
      </c>
      <c r="CS814">
        <v>0</v>
      </c>
      <c r="CT814">
        <v>0</v>
      </c>
    </row>
    <row r="815" spans="1:98" ht="15" customHeight="1" x14ac:dyDescent="0.2">
      <c r="A815" t="s">
        <v>26988</v>
      </c>
      <c r="B815" s="1" t="s">
        <v>283</v>
      </c>
      <c r="C815">
        <v>600</v>
      </c>
      <c r="G815" t="s">
        <v>1053</v>
      </c>
      <c r="H815" t="s">
        <v>102</v>
      </c>
      <c r="I815" t="s">
        <v>1555</v>
      </c>
      <c r="K815">
        <v>5</v>
      </c>
      <c r="L815" t="s">
        <v>4094</v>
      </c>
      <c r="N815" t="s">
        <v>9082</v>
      </c>
      <c r="O815" t="s">
        <v>26989</v>
      </c>
      <c r="P815">
        <v>13</v>
      </c>
      <c r="Q815" t="s">
        <v>5115</v>
      </c>
      <c r="S815" t="s">
        <v>19740</v>
      </c>
      <c r="T815">
        <v>1</v>
      </c>
      <c r="U815">
        <v>2</v>
      </c>
      <c r="V815">
        <v>3</v>
      </c>
      <c r="X815" t="s">
        <v>3173</v>
      </c>
      <c r="Z815" t="s">
        <v>3160</v>
      </c>
      <c r="AD815" t="s">
        <v>249</v>
      </c>
      <c r="AF815" t="s">
        <v>26990</v>
      </c>
      <c r="AH815" t="s">
        <v>114</v>
      </c>
      <c r="AI815" t="s">
        <v>114</v>
      </c>
      <c r="AO815" t="s">
        <v>26991</v>
      </c>
      <c r="AQ815">
        <v>2</v>
      </c>
      <c r="AR815">
        <v>4</v>
      </c>
      <c r="AS815">
        <v>15</v>
      </c>
      <c r="AT815" t="s">
        <v>9266</v>
      </c>
      <c r="AU815" t="s">
        <v>26992</v>
      </c>
      <c r="AW815" t="s">
        <v>8198</v>
      </c>
      <c r="AX815" t="s">
        <v>26993</v>
      </c>
      <c r="AY815" t="s">
        <v>298</v>
      </c>
      <c r="AZ815" t="s">
        <v>208</v>
      </c>
      <c r="BA815" t="s">
        <v>255</v>
      </c>
      <c r="BB815" t="s">
        <v>26994</v>
      </c>
      <c r="BC815" t="s">
        <v>13770</v>
      </c>
      <c r="BD815" t="s">
        <v>24172</v>
      </c>
      <c r="BE815">
        <v>0</v>
      </c>
      <c r="BG815" t="s">
        <v>26995</v>
      </c>
      <c r="BH815" t="s">
        <v>26996</v>
      </c>
      <c r="BI815" t="s">
        <v>132</v>
      </c>
      <c r="BK815" t="s">
        <v>132</v>
      </c>
      <c r="BS815">
        <v>0</v>
      </c>
      <c r="BT815">
        <v>0</v>
      </c>
      <c r="BU815">
        <v>0</v>
      </c>
      <c r="BV815">
        <v>0</v>
      </c>
      <c r="BW815">
        <v>0</v>
      </c>
      <c r="BX815">
        <v>0</v>
      </c>
      <c r="BY815">
        <v>1</v>
      </c>
      <c r="CD815" t="s">
        <v>131</v>
      </c>
      <c r="CE815">
        <v>0</v>
      </c>
      <c r="CJ815" t="s">
        <v>132</v>
      </c>
      <c r="CK815" t="s">
        <v>132</v>
      </c>
      <c r="CP815">
        <v>5321</v>
      </c>
      <c r="CQ815">
        <v>0</v>
      </c>
      <c r="CR815">
        <v>0</v>
      </c>
      <c r="CS815">
        <v>0</v>
      </c>
      <c r="CT815">
        <v>0</v>
      </c>
    </row>
    <row r="816" spans="1:98" ht="15" customHeight="1" x14ac:dyDescent="0.2">
      <c r="A816" t="s">
        <v>28637</v>
      </c>
      <c r="B816" s="1" t="s">
        <v>239</v>
      </c>
      <c r="C816">
        <v>800</v>
      </c>
      <c r="G816" t="s">
        <v>240</v>
      </c>
      <c r="H816" t="s">
        <v>1308</v>
      </c>
      <c r="I816" t="s">
        <v>241</v>
      </c>
      <c r="K816">
        <v>2</v>
      </c>
      <c r="L816" t="s">
        <v>3371</v>
      </c>
      <c r="N816" t="s">
        <v>2853</v>
      </c>
      <c r="O816" t="s">
        <v>28638</v>
      </c>
      <c r="P816">
        <v>27</v>
      </c>
      <c r="Q816" t="s">
        <v>947</v>
      </c>
      <c r="S816" t="s">
        <v>2920</v>
      </c>
      <c r="T816">
        <v>1</v>
      </c>
      <c r="U816">
        <v>5</v>
      </c>
      <c r="V816">
        <v>1</v>
      </c>
      <c r="Y816" t="s">
        <v>458</v>
      </c>
      <c r="Z816" t="s">
        <v>28639</v>
      </c>
      <c r="AC816" t="s">
        <v>21971</v>
      </c>
      <c r="AD816" t="s">
        <v>5888</v>
      </c>
      <c r="AF816" t="s">
        <v>28640</v>
      </c>
      <c r="AH816" t="s">
        <v>1316</v>
      </c>
      <c r="AI816" t="s">
        <v>318</v>
      </c>
      <c r="AJ816" t="s">
        <v>28641</v>
      </c>
      <c r="AO816" t="s">
        <v>28642</v>
      </c>
      <c r="AQ816">
        <v>5</v>
      </c>
      <c r="AR816" t="s">
        <v>785</v>
      </c>
      <c r="AS816">
        <v>18</v>
      </c>
      <c r="AT816" t="s">
        <v>28643</v>
      </c>
      <c r="AU816" t="s">
        <v>28644</v>
      </c>
      <c r="AW816" t="s">
        <v>8198</v>
      </c>
      <c r="AY816" t="s">
        <v>298</v>
      </c>
      <c r="AZ816" t="s">
        <v>28645</v>
      </c>
      <c r="BA816" t="s">
        <v>255</v>
      </c>
      <c r="BB816" t="s">
        <v>28646</v>
      </c>
      <c r="BD816" t="s">
        <v>28633</v>
      </c>
      <c r="BE816">
        <v>0</v>
      </c>
      <c r="BF816" t="s">
        <v>28647</v>
      </c>
      <c r="BG816" t="s">
        <v>28648</v>
      </c>
      <c r="BH816" t="s">
        <v>28649</v>
      </c>
      <c r="BI816" t="s">
        <v>132</v>
      </c>
      <c r="BS816">
        <v>0</v>
      </c>
      <c r="BT816">
        <v>0</v>
      </c>
      <c r="BU816">
        <v>1</v>
      </c>
      <c r="BV816">
        <v>0</v>
      </c>
      <c r="BW816">
        <v>0</v>
      </c>
      <c r="BX816">
        <v>0</v>
      </c>
      <c r="BY816">
        <v>1</v>
      </c>
      <c r="CD816" t="s">
        <v>131</v>
      </c>
      <c r="CE816">
        <v>0</v>
      </c>
      <c r="CJ816" t="s">
        <v>132</v>
      </c>
      <c r="CK816" t="s">
        <v>132</v>
      </c>
      <c r="CP816">
        <v>5775</v>
      </c>
      <c r="CQ816">
        <v>0</v>
      </c>
      <c r="CR816">
        <v>0</v>
      </c>
      <c r="CS816">
        <v>0</v>
      </c>
      <c r="CT816">
        <v>0</v>
      </c>
    </row>
    <row r="817" spans="1:98" ht="15" customHeight="1" x14ac:dyDescent="0.2">
      <c r="A817" t="s">
        <v>31955</v>
      </c>
      <c r="B817" s="1" t="s">
        <v>365</v>
      </c>
      <c r="C817">
        <v>1200</v>
      </c>
      <c r="G817" t="s">
        <v>135</v>
      </c>
      <c r="H817" t="s">
        <v>1308</v>
      </c>
      <c r="I817" t="s">
        <v>103</v>
      </c>
      <c r="J817" t="s">
        <v>1384</v>
      </c>
      <c r="K817">
        <v>5</v>
      </c>
      <c r="L817" t="s">
        <v>31956</v>
      </c>
      <c r="N817" t="s">
        <v>31957</v>
      </c>
      <c r="O817" t="s">
        <v>31958</v>
      </c>
      <c r="P817">
        <v>32</v>
      </c>
      <c r="Q817" t="s">
        <v>5637</v>
      </c>
      <c r="R817" t="s">
        <v>1312</v>
      </c>
      <c r="S817" t="s">
        <v>4582</v>
      </c>
      <c r="T817">
        <v>2</v>
      </c>
      <c r="U817">
        <v>9</v>
      </c>
      <c r="V817">
        <v>6</v>
      </c>
      <c r="Y817" t="s">
        <v>1411</v>
      </c>
      <c r="Z817" t="s">
        <v>1412</v>
      </c>
      <c r="AA817" t="s">
        <v>1175</v>
      </c>
      <c r="AB817">
        <v>15</v>
      </c>
      <c r="AD817" t="s">
        <v>1314</v>
      </c>
      <c r="AF817" t="s">
        <v>31959</v>
      </c>
      <c r="AH817" t="s">
        <v>1316</v>
      </c>
      <c r="AI817" t="s">
        <v>318</v>
      </c>
      <c r="AJ817" t="s">
        <v>31960</v>
      </c>
      <c r="AK817" t="s">
        <v>31961</v>
      </c>
      <c r="AO817" t="s">
        <v>31962</v>
      </c>
      <c r="AQ817">
        <v>5</v>
      </c>
      <c r="AR817">
        <v>4</v>
      </c>
      <c r="AS817">
        <v>18</v>
      </c>
      <c r="AT817" t="s">
        <v>20201</v>
      </c>
      <c r="AU817" t="s">
        <v>31963</v>
      </c>
      <c r="AW817" t="s">
        <v>17870</v>
      </c>
      <c r="AX817" t="s">
        <v>31964</v>
      </c>
      <c r="AY817" t="s">
        <v>1398</v>
      </c>
      <c r="AZ817" t="s">
        <v>31965</v>
      </c>
      <c r="BA817" t="s">
        <v>255</v>
      </c>
      <c r="BB817" t="s">
        <v>31966</v>
      </c>
      <c r="BC817" t="s">
        <v>31967</v>
      </c>
      <c r="BD817" t="s">
        <v>31951</v>
      </c>
      <c r="BE817">
        <v>1</v>
      </c>
      <c r="BF817" t="s">
        <v>31968</v>
      </c>
      <c r="BG817" t="s">
        <v>31969</v>
      </c>
      <c r="BH817" t="s">
        <v>31970</v>
      </c>
      <c r="BS817">
        <v>0</v>
      </c>
      <c r="BT817">
        <v>0</v>
      </c>
      <c r="BU817">
        <v>1</v>
      </c>
      <c r="BV817">
        <v>0</v>
      </c>
      <c r="BW817">
        <v>0</v>
      </c>
      <c r="BX817">
        <v>0</v>
      </c>
      <c r="BY817">
        <v>1</v>
      </c>
      <c r="CD817" t="s">
        <v>132</v>
      </c>
      <c r="CE817">
        <v>0</v>
      </c>
      <c r="CJ817" t="s">
        <v>132</v>
      </c>
      <c r="CK817" t="s">
        <v>132</v>
      </c>
      <c r="CP817">
        <v>6958</v>
      </c>
      <c r="CQ817">
        <v>0</v>
      </c>
      <c r="CR817">
        <v>0</v>
      </c>
      <c r="CS817">
        <v>0</v>
      </c>
      <c r="CT817">
        <v>0</v>
      </c>
    </row>
    <row r="818" spans="1:98" ht="15" customHeight="1" x14ac:dyDescent="0.2">
      <c r="A818" t="s">
        <v>16662</v>
      </c>
      <c r="B818" s="1" t="s">
        <v>633</v>
      </c>
      <c r="C818">
        <v>4800</v>
      </c>
      <c r="G818" t="s">
        <v>575</v>
      </c>
      <c r="H818" t="s">
        <v>102</v>
      </c>
      <c r="I818" t="s">
        <v>1555</v>
      </c>
      <c r="J818" t="s">
        <v>1846</v>
      </c>
      <c r="K818">
        <v>8</v>
      </c>
      <c r="L818" t="s">
        <v>16663</v>
      </c>
      <c r="M818" t="s">
        <v>16664</v>
      </c>
      <c r="N818" t="s">
        <v>7780</v>
      </c>
      <c r="O818" t="s">
        <v>7781</v>
      </c>
      <c r="P818">
        <v>104</v>
      </c>
      <c r="Q818" t="s">
        <v>7943</v>
      </c>
      <c r="R818" t="s">
        <v>3695</v>
      </c>
      <c r="S818" t="s">
        <v>16665</v>
      </c>
      <c r="T818">
        <v>8</v>
      </c>
      <c r="U818">
        <v>7</v>
      </c>
      <c r="V818">
        <v>11</v>
      </c>
      <c r="X818" t="s">
        <v>3173</v>
      </c>
      <c r="Y818" t="s">
        <v>3301</v>
      </c>
      <c r="Z818" t="s">
        <v>8010</v>
      </c>
      <c r="AA818" t="s">
        <v>4756</v>
      </c>
      <c r="AD818" t="s">
        <v>16666</v>
      </c>
      <c r="AE818" t="s">
        <v>9252</v>
      </c>
      <c r="AF818" t="s">
        <v>16667</v>
      </c>
      <c r="AH818" t="s">
        <v>114</v>
      </c>
      <c r="AI818" t="s">
        <v>114</v>
      </c>
      <c r="AK818" t="s">
        <v>16668</v>
      </c>
      <c r="AO818" t="s">
        <v>16669</v>
      </c>
      <c r="AQ818">
        <v>8</v>
      </c>
      <c r="AR818">
        <v>14</v>
      </c>
      <c r="AS818">
        <v>29</v>
      </c>
      <c r="AT818" t="s">
        <v>16670</v>
      </c>
      <c r="AU818" t="s">
        <v>16671</v>
      </c>
      <c r="AW818" t="s">
        <v>3847</v>
      </c>
      <c r="AY818" t="s">
        <v>298</v>
      </c>
      <c r="AZ818" t="s">
        <v>670</v>
      </c>
      <c r="BA818" t="s">
        <v>426</v>
      </c>
      <c r="BB818" t="s">
        <v>16672</v>
      </c>
      <c r="BD818" t="s">
        <v>14619</v>
      </c>
      <c r="BE818">
        <v>0</v>
      </c>
      <c r="BF818" t="s">
        <v>16673</v>
      </c>
      <c r="BG818" t="s">
        <v>16674</v>
      </c>
      <c r="BH818" t="s">
        <v>16675</v>
      </c>
      <c r="BL818" t="s">
        <v>132</v>
      </c>
      <c r="BM818" t="s">
        <v>132</v>
      </c>
      <c r="BN818" t="s">
        <v>132</v>
      </c>
      <c r="BS818">
        <v>0</v>
      </c>
      <c r="BT818">
        <v>0</v>
      </c>
      <c r="BU818">
        <v>0</v>
      </c>
      <c r="BV818">
        <v>0</v>
      </c>
      <c r="BW818">
        <v>1</v>
      </c>
      <c r="BX818">
        <v>0</v>
      </c>
      <c r="BY818">
        <v>1</v>
      </c>
      <c r="CB818" t="s">
        <v>132</v>
      </c>
      <c r="CD818" t="s">
        <v>131</v>
      </c>
      <c r="CE818">
        <v>0</v>
      </c>
      <c r="CJ818" t="s">
        <v>132</v>
      </c>
      <c r="CP818">
        <v>2092</v>
      </c>
      <c r="CQ818">
        <v>0</v>
      </c>
      <c r="CR818">
        <v>0</v>
      </c>
      <c r="CS818">
        <v>0</v>
      </c>
      <c r="CT818">
        <v>0</v>
      </c>
    </row>
    <row r="819" spans="1:98" ht="15" customHeight="1" x14ac:dyDescent="0.2">
      <c r="A819" t="s">
        <v>9763</v>
      </c>
      <c r="B819" s="1" t="s">
        <v>574</v>
      </c>
      <c r="C819">
        <v>9600</v>
      </c>
      <c r="G819" t="s">
        <v>575</v>
      </c>
      <c r="H819" t="s">
        <v>193</v>
      </c>
      <c r="I819" t="s">
        <v>137</v>
      </c>
      <c r="K819">
        <v>1</v>
      </c>
      <c r="L819" t="s">
        <v>9764</v>
      </c>
      <c r="N819" t="s">
        <v>9765</v>
      </c>
      <c r="O819" t="s">
        <v>9766</v>
      </c>
      <c r="P819">
        <v>127</v>
      </c>
      <c r="Q819" t="s">
        <v>9767</v>
      </c>
      <c r="S819" t="s">
        <v>9768</v>
      </c>
      <c r="T819">
        <v>9</v>
      </c>
      <c r="U819">
        <v>6</v>
      </c>
      <c r="V819">
        <v>12</v>
      </c>
      <c r="Z819" t="s">
        <v>4228</v>
      </c>
      <c r="AD819" t="s">
        <v>582</v>
      </c>
      <c r="AF819" t="s">
        <v>9769</v>
      </c>
      <c r="AH819" t="s">
        <v>202</v>
      </c>
      <c r="AI819" t="s">
        <v>147</v>
      </c>
      <c r="AJ819" t="s">
        <v>9770</v>
      </c>
      <c r="AO819" t="s">
        <v>9771</v>
      </c>
      <c r="AQ819">
        <v>11</v>
      </c>
      <c r="AR819">
        <v>19</v>
      </c>
      <c r="AS819">
        <v>30</v>
      </c>
      <c r="AT819" t="s">
        <v>9772</v>
      </c>
      <c r="AU819" t="s">
        <v>9773</v>
      </c>
      <c r="AV819" t="s">
        <v>7859</v>
      </c>
      <c r="AW819" t="s">
        <v>895</v>
      </c>
      <c r="AX819" t="s">
        <v>7958</v>
      </c>
      <c r="AY819" t="s">
        <v>669</v>
      </c>
      <c r="AZ819" t="s">
        <v>9774</v>
      </c>
      <c r="BA819" t="s">
        <v>426</v>
      </c>
      <c r="BB819" t="s">
        <v>9775</v>
      </c>
      <c r="BD819" t="s">
        <v>7316</v>
      </c>
      <c r="BE819">
        <v>0</v>
      </c>
      <c r="BG819" t="s">
        <v>9776</v>
      </c>
      <c r="BH819" t="s">
        <v>9777</v>
      </c>
      <c r="BS819">
        <v>0</v>
      </c>
      <c r="BT819">
        <v>0</v>
      </c>
      <c r="BU819">
        <v>0</v>
      </c>
      <c r="BV819">
        <v>1</v>
      </c>
      <c r="BW819">
        <v>0</v>
      </c>
      <c r="BX819">
        <v>0</v>
      </c>
      <c r="BY819">
        <v>1</v>
      </c>
      <c r="CD819" t="s">
        <v>131</v>
      </c>
      <c r="CE819">
        <v>0</v>
      </c>
      <c r="CJ819" t="s">
        <v>132</v>
      </c>
      <c r="CO819" t="str">
        <f>HYPERLINK("http://www.d20pfsrd.com/bestiary/monster-listings/aberrations/gug","Gug")</f>
        <v>Gug</v>
      </c>
      <c r="CP819">
        <v>1249</v>
      </c>
      <c r="CQ819">
        <v>0</v>
      </c>
      <c r="CR819">
        <v>0</v>
      </c>
      <c r="CS819">
        <v>0</v>
      </c>
      <c r="CT819">
        <v>0</v>
      </c>
    </row>
    <row r="820" spans="1:98" ht="15" customHeight="1" x14ac:dyDescent="0.2">
      <c r="A820" t="s">
        <v>21762</v>
      </c>
      <c r="B820" s="1" t="s">
        <v>1223</v>
      </c>
      <c r="C820">
        <v>12800</v>
      </c>
      <c r="G820" t="s">
        <v>575</v>
      </c>
      <c r="H820" t="s">
        <v>193</v>
      </c>
      <c r="I820" t="s">
        <v>137</v>
      </c>
      <c r="K820">
        <v>1</v>
      </c>
      <c r="L820" t="s">
        <v>9764</v>
      </c>
      <c r="N820" t="s">
        <v>9765</v>
      </c>
      <c r="O820" t="s">
        <v>9766</v>
      </c>
      <c r="P820">
        <v>127</v>
      </c>
      <c r="Q820" t="s">
        <v>9767</v>
      </c>
      <c r="S820" t="s">
        <v>9768</v>
      </c>
      <c r="T820">
        <v>9</v>
      </c>
      <c r="U820">
        <v>6</v>
      </c>
      <c r="V820">
        <v>12</v>
      </c>
      <c r="Z820" t="s">
        <v>4228</v>
      </c>
      <c r="AD820" t="s">
        <v>582</v>
      </c>
      <c r="AF820" t="s">
        <v>9769</v>
      </c>
      <c r="AH820" t="s">
        <v>202</v>
      </c>
      <c r="AI820" t="s">
        <v>147</v>
      </c>
      <c r="AJ820" t="s">
        <v>9770</v>
      </c>
      <c r="AK820" t="s">
        <v>21763</v>
      </c>
      <c r="AO820" t="s">
        <v>21764</v>
      </c>
      <c r="AQ820">
        <v>11</v>
      </c>
      <c r="AR820">
        <v>19</v>
      </c>
      <c r="AS820">
        <v>30</v>
      </c>
      <c r="AT820" t="s">
        <v>9772</v>
      </c>
      <c r="AU820" t="s">
        <v>21765</v>
      </c>
      <c r="AV820" t="s">
        <v>21766</v>
      </c>
      <c r="AW820" t="s">
        <v>895</v>
      </c>
      <c r="AX820" t="s">
        <v>7958</v>
      </c>
      <c r="AY820" t="s">
        <v>669</v>
      </c>
      <c r="AZ820" t="s">
        <v>21767</v>
      </c>
      <c r="BA820" t="s">
        <v>426</v>
      </c>
      <c r="BB820" t="s">
        <v>21768</v>
      </c>
      <c r="BD820" t="s">
        <v>6673</v>
      </c>
      <c r="BE820">
        <v>0</v>
      </c>
      <c r="BG820" t="s">
        <v>21769</v>
      </c>
      <c r="BH820" t="s">
        <v>21770</v>
      </c>
      <c r="BS820">
        <v>0</v>
      </c>
      <c r="BT820">
        <v>0</v>
      </c>
      <c r="BU820">
        <v>0</v>
      </c>
      <c r="BV820">
        <v>1</v>
      </c>
      <c r="BW820">
        <v>0</v>
      </c>
      <c r="BX820">
        <v>0</v>
      </c>
      <c r="BY820">
        <v>1</v>
      </c>
      <c r="CD820" t="s">
        <v>131</v>
      </c>
      <c r="CE820">
        <v>0</v>
      </c>
      <c r="CF820" t="s">
        <v>9763</v>
      </c>
      <c r="CJ820" t="s">
        <v>132</v>
      </c>
      <c r="CP820">
        <v>3703</v>
      </c>
      <c r="CQ820">
        <v>0</v>
      </c>
      <c r="CR820">
        <v>0</v>
      </c>
      <c r="CS820">
        <v>0</v>
      </c>
      <c r="CT820">
        <v>0</v>
      </c>
    </row>
    <row r="821" spans="1:98" ht="15" customHeight="1" x14ac:dyDescent="0.2">
      <c r="A821" t="s">
        <v>28231</v>
      </c>
      <c r="B821" s="1" t="s">
        <v>162</v>
      </c>
      <c r="C821">
        <v>38400</v>
      </c>
      <c r="G821" t="s">
        <v>240</v>
      </c>
      <c r="H821" t="s">
        <v>193</v>
      </c>
      <c r="I821" t="s">
        <v>654</v>
      </c>
      <c r="K821">
        <v>0</v>
      </c>
      <c r="L821" t="s">
        <v>11369</v>
      </c>
      <c r="N821" t="s">
        <v>9375</v>
      </c>
      <c r="O821" t="s">
        <v>28232</v>
      </c>
      <c r="P821">
        <v>230</v>
      </c>
      <c r="Q821" t="s">
        <v>4311</v>
      </c>
      <c r="S821" t="s">
        <v>28233</v>
      </c>
      <c r="T821">
        <v>13</v>
      </c>
      <c r="U821">
        <v>6</v>
      </c>
      <c r="V821">
        <v>1</v>
      </c>
      <c r="X821" t="s">
        <v>28234</v>
      </c>
      <c r="Z821" t="s">
        <v>19729</v>
      </c>
      <c r="AC821" t="s">
        <v>3438</v>
      </c>
      <c r="AD821" t="s">
        <v>661</v>
      </c>
      <c r="AF821" t="s">
        <v>28235</v>
      </c>
      <c r="AG821" t="s">
        <v>28236</v>
      </c>
      <c r="AH821" t="s">
        <v>202</v>
      </c>
      <c r="AI821" t="s">
        <v>202</v>
      </c>
      <c r="AJ821" t="s">
        <v>28237</v>
      </c>
      <c r="AO821" t="s">
        <v>28238</v>
      </c>
      <c r="AQ821">
        <v>15</v>
      </c>
      <c r="AR821" t="s">
        <v>4745</v>
      </c>
      <c r="AS821" t="s">
        <v>28239</v>
      </c>
      <c r="AU821" t="s">
        <v>10332</v>
      </c>
      <c r="AY821" t="s">
        <v>3178</v>
      </c>
      <c r="AZ821" t="s">
        <v>670</v>
      </c>
      <c r="BA821" t="s">
        <v>255</v>
      </c>
      <c r="BB821" t="s">
        <v>28240</v>
      </c>
      <c r="BD821" t="s">
        <v>28210</v>
      </c>
      <c r="BE821">
        <v>0</v>
      </c>
      <c r="BF821" t="s">
        <v>28241</v>
      </c>
      <c r="BG821" t="s">
        <v>28242</v>
      </c>
      <c r="BH821" t="s">
        <v>28243</v>
      </c>
      <c r="BI821" t="s">
        <v>132</v>
      </c>
      <c r="BS821">
        <v>0</v>
      </c>
      <c r="BT821">
        <v>0</v>
      </c>
      <c r="BU821">
        <v>0</v>
      </c>
      <c r="BV821">
        <v>1</v>
      </c>
      <c r="BW821">
        <v>0</v>
      </c>
      <c r="BX821">
        <v>0</v>
      </c>
      <c r="BY821">
        <v>1</v>
      </c>
      <c r="CD821" t="s">
        <v>131</v>
      </c>
      <c r="CE821">
        <v>0</v>
      </c>
      <c r="CF821" t="s">
        <v>132</v>
      </c>
      <c r="CJ821" t="s">
        <v>132</v>
      </c>
      <c r="CK821" t="s">
        <v>132</v>
      </c>
      <c r="CP821">
        <v>5448</v>
      </c>
      <c r="CQ821">
        <v>0</v>
      </c>
      <c r="CR821">
        <v>0</v>
      </c>
      <c r="CS821">
        <v>0</v>
      </c>
      <c r="CT821">
        <v>0</v>
      </c>
    </row>
    <row r="822" spans="1:98" ht="15" customHeight="1" x14ac:dyDescent="0.2">
      <c r="A822" t="s">
        <v>10363</v>
      </c>
      <c r="B822" s="1" t="s">
        <v>1137</v>
      </c>
      <c r="C822">
        <v>2400</v>
      </c>
      <c r="G822" t="s">
        <v>240</v>
      </c>
      <c r="H822" t="s">
        <v>193</v>
      </c>
      <c r="I822" t="s">
        <v>332</v>
      </c>
      <c r="K822">
        <v>0</v>
      </c>
      <c r="L822" t="s">
        <v>1656</v>
      </c>
      <c r="N822" t="s">
        <v>3537</v>
      </c>
      <c r="O822" t="s">
        <v>10364</v>
      </c>
      <c r="P822">
        <v>67</v>
      </c>
      <c r="Q822" t="s">
        <v>1746</v>
      </c>
      <c r="S822" t="s">
        <v>10365</v>
      </c>
      <c r="T822">
        <v>11</v>
      </c>
      <c r="U822">
        <v>6</v>
      </c>
      <c r="V822">
        <v>4</v>
      </c>
      <c r="AD822" t="s">
        <v>496</v>
      </c>
      <c r="AF822" t="s">
        <v>10366</v>
      </c>
      <c r="AH822" t="s">
        <v>202</v>
      </c>
      <c r="AI822" t="s">
        <v>114</v>
      </c>
      <c r="AO822" t="s">
        <v>10367</v>
      </c>
      <c r="AQ822">
        <v>6</v>
      </c>
      <c r="AR822">
        <v>14</v>
      </c>
      <c r="AS822" t="s">
        <v>1792</v>
      </c>
      <c r="AT822" t="s">
        <v>10368</v>
      </c>
      <c r="AU822" t="s">
        <v>1663</v>
      </c>
      <c r="AY822" t="s">
        <v>954</v>
      </c>
      <c r="AZ822" t="s">
        <v>208</v>
      </c>
      <c r="BA822" t="s">
        <v>255</v>
      </c>
      <c r="BB822" t="s">
        <v>10369</v>
      </c>
      <c r="BC822" t="s">
        <v>10360</v>
      </c>
      <c r="BD822" t="s">
        <v>7316</v>
      </c>
      <c r="BE822">
        <v>0</v>
      </c>
      <c r="BG822" t="s">
        <v>10370</v>
      </c>
      <c r="BH822" t="s">
        <v>10371</v>
      </c>
      <c r="BS822">
        <v>0</v>
      </c>
      <c r="BT822">
        <v>1</v>
      </c>
      <c r="BU822">
        <v>0</v>
      </c>
      <c r="BV822">
        <v>0</v>
      </c>
      <c r="BW822">
        <v>0</v>
      </c>
      <c r="BX822">
        <v>0</v>
      </c>
      <c r="BY822">
        <v>1</v>
      </c>
      <c r="CD822" t="s">
        <v>131</v>
      </c>
      <c r="CE822">
        <v>0</v>
      </c>
      <c r="CJ822" t="s">
        <v>132</v>
      </c>
      <c r="CO822" t="str">
        <f>HYPERLINK("http://www.d20pfsrd.com/bestiary/monster-listings/animals/gylptodon","Megafauna, Gylptodon")</f>
        <v>Megafauna, Gylptodon</v>
      </c>
      <c r="CP822">
        <v>1289</v>
      </c>
      <c r="CQ822">
        <v>0</v>
      </c>
      <c r="CR822">
        <v>0</v>
      </c>
      <c r="CS822">
        <v>0</v>
      </c>
      <c r="CT822">
        <v>0</v>
      </c>
    </row>
    <row r="823" spans="1:98" ht="15" customHeight="1" x14ac:dyDescent="0.2">
      <c r="A823" t="s">
        <v>28516</v>
      </c>
      <c r="B823" s="1" t="s">
        <v>633</v>
      </c>
      <c r="C823">
        <v>4800</v>
      </c>
      <c r="G823" t="s">
        <v>240</v>
      </c>
      <c r="H823" t="s">
        <v>193</v>
      </c>
      <c r="I823" t="s">
        <v>261</v>
      </c>
      <c r="K823">
        <v>5</v>
      </c>
      <c r="L823" t="s">
        <v>7125</v>
      </c>
      <c r="N823" t="s">
        <v>1872</v>
      </c>
      <c r="O823" t="s">
        <v>1873</v>
      </c>
      <c r="P823">
        <v>102</v>
      </c>
      <c r="Q823" t="s">
        <v>10149</v>
      </c>
      <c r="S823" t="s">
        <v>13349</v>
      </c>
      <c r="T823">
        <v>11</v>
      </c>
      <c r="U823">
        <v>9</v>
      </c>
      <c r="V823">
        <v>10</v>
      </c>
      <c r="AD823" t="s">
        <v>17281</v>
      </c>
      <c r="AF823" t="s">
        <v>28517</v>
      </c>
      <c r="AH823" t="s">
        <v>202</v>
      </c>
      <c r="AI823" t="s">
        <v>114</v>
      </c>
      <c r="AJ823" t="s">
        <v>28518</v>
      </c>
      <c r="AK823" t="s">
        <v>28519</v>
      </c>
      <c r="AO823" t="s">
        <v>28520</v>
      </c>
      <c r="AQ823">
        <v>12</v>
      </c>
      <c r="AR823">
        <v>19</v>
      </c>
      <c r="AS823" t="s">
        <v>1631</v>
      </c>
      <c r="AT823" t="s">
        <v>28521</v>
      </c>
      <c r="AU823" t="s">
        <v>28522</v>
      </c>
      <c r="AW823" t="s">
        <v>18279</v>
      </c>
      <c r="AY823" t="s">
        <v>23888</v>
      </c>
      <c r="AZ823" t="s">
        <v>10161</v>
      </c>
      <c r="BA823" t="s">
        <v>156</v>
      </c>
      <c r="BB823" t="s">
        <v>28523</v>
      </c>
      <c r="BC823" t="s">
        <v>18282</v>
      </c>
      <c r="BD823" t="s">
        <v>128</v>
      </c>
      <c r="BE823">
        <v>0</v>
      </c>
      <c r="BG823" t="s">
        <v>28524</v>
      </c>
      <c r="BH823" t="s">
        <v>28525</v>
      </c>
      <c r="BI823" t="s">
        <v>132</v>
      </c>
      <c r="BS823">
        <v>0</v>
      </c>
      <c r="BT823">
        <v>0</v>
      </c>
      <c r="BU823">
        <v>1</v>
      </c>
      <c r="BV823">
        <v>0</v>
      </c>
      <c r="BW823">
        <v>0</v>
      </c>
      <c r="BX823">
        <v>0</v>
      </c>
      <c r="BY823">
        <v>1</v>
      </c>
      <c r="CD823" t="s">
        <v>131</v>
      </c>
      <c r="CE823">
        <v>0</v>
      </c>
      <c r="CF823" t="s">
        <v>132</v>
      </c>
      <c r="CJ823" t="s">
        <v>132</v>
      </c>
      <c r="CK823" t="s">
        <v>132</v>
      </c>
      <c r="CP823">
        <v>5701</v>
      </c>
      <c r="CQ823">
        <v>0</v>
      </c>
      <c r="CR823">
        <v>0</v>
      </c>
      <c r="CS823">
        <v>0</v>
      </c>
      <c r="CT823">
        <v>0</v>
      </c>
    </row>
    <row r="824" spans="1:98" ht="15" customHeight="1" x14ac:dyDescent="0.2">
      <c r="A824" t="s">
        <v>22750</v>
      </c>
      <c r="B824" s="1" t="s">
        <v>239</v>
      </c>
      <c r="C824">
        <v>800</v>
      </c>
      <c r="G824" t="s">
        <v>240</v>
      </c>
      <c r="H824" t="s">
        <v>393</v>
      </c>
      <c r="I824" t="s">
        <v>654</v>
      </c>
      <c r="K824">
        <v>-5</v>
      </c>
      <c r="L824" t="s">
        <v>655</v>
      </c>
      <c r="N824" t="s">
        <v>7556</v>
      </c>
      <c r="O824" t="s">
        <v>7557</v>
      </c>
      <c r="P824">
        <v>34</v>
      </c>
      <c r="Q824" t="s">
        <v>1612</v>
      </c>
      <c r="S824" t="s">
        <v>12304</v>
      </c>
      <c r="T824">
        <v>5</v>
      </c>
      <c r="U824">
        <v>-4</v>
      </c>
      <c r="V824">
        <v>-4</v>
      </c>
      <c r="Z824" t="s">
        <v>22751</v>
      </c>
      <c r="AA824" t="s">
        <v>9914</v>
      </c>
      <c r="AD824" t="s">
        <v>661</v>
      </c>
      <c r="AF824" t="s">
        <v>19762</v>
      </c>
      <c r="AH824" t="s">
        <v>114</v>
      </c>
      <c r="AI824" t="s">
        <v>114</v>
      </c>
      <c r="AJ824" t="s">
        <v>22752</v>
      </c>
      <c r="AO824" t="s">
        <v>22753</v>
      </c>
      <c r="AQ824">
        <v>3</v>
      </c>
      <c r="AR824">
        <v>4</v>
      </c>
      <c r="AS824" t="s">
        <v>3042</v>
      </c>
      <c r="AU824" t="s">
        <v>4410</v>
      </c>
      <c r="AX824" t="s">
        <v>22754</v>
      </c>
      <c r="AY824" t="s">
        <v>22755</v>
      </c>
      <c r="AZ824" t="s">
        <v>670</v>
      </c>
      <c r="BA824" t="s">
        <v>255</v>
      </c>
      <c r="BB824" t="s">
        <v>22756</v>
      </c>
      <c r="BC824" t="s">
        <v>22757</v>
      </c>
      <c r="BD824" t="s">
        <v>22746</v>
      </c>
      <c r="BE824">
        <v>0</v>
      </c>
      <c r="BF824" t="s">
        <v>22758</v>
      </c>
      <c r="BG824" t="s">
        <v>22759</v>
      </c>
      <c r="BH824" t="s">
        <v>22760</v>
      </c>
      <c r="BI824" t="s">
        <v>132</v>
      </c>
      <c r="BK824" t="s">
        <v>132</v>
      </c>
      <c r="BS824">
        <v>0</v>
      </c>
      <c r="BT824">
        <v>0</v>
      </c>
      <c r="BU824">
        <v>0</v>
      </c>
      <c r="BV824">
        <v>1</v>
      </c>
      <c r="BW824">
        <v>0</v>
      </c>
      <c r="BX824">
        <v>0</v>
      </c>
      <c r="BY824">
        <v>1</v>
      </c>
      <c r="CD824" t="s">
        <v>131</v>
      </c>
      <c r="CE824">
        <v>0</v>
      </c>
      <c r="CJ824" t="s">
        <v>132</v>
      </c>
      <c r="CK824" t="s">
        <v>132</v>
      </c>
      <c r="CP824">
        <v>4661</v>
      </c>
      <c r="CQ824">
        <v>0</v>
      </c>
      <c r="CR824">
        <v>0</v>
      </c>
      <c r="CS824">
        <v>0</v>
      </c>
      <c r="CT824">
        <v>0</v>
      </c>
    </row>
    <row r="825" spans="1:98" ht="15" customHeight="1" x14ac:dyDescent="0.2">
      <c r="A825" t="s">
        <v>14027</v>
      </c>
      <c r="B825" s="1" t="s">
        <v>365</v>
      </c>
      <c r="C825">
        <v>1200</v>
      </c>
      <c r="G825" t="s">
        <v>575</v>
      </c>
      <c r="H825" t="s">
        <v>102</v>
      </c>
      <c r="I825" t="s">
        <v>103</v>
      </c>
      <c r="J825" t="s">
        <v>14028</v>
      </c>
      <c r="K825">
        <v>4</v>
      </c>
      <c r="L825" t="s">
        <v>4891</v>
      </c>
      <c r="M825" t="s">
        <v>14029</v>
      </c>
      <c r="N825" t="s">
        <v>1098</v>
      </c>
      <c r="O825" t="s">
        <v>7169</v>
      </c>
      <c r="P825">
        <v>37</v>
      </c>
      <c r="Q825" t="s">
        <v>7667</v>
      </c>
      <c r="S825" t="s">
        <v>14030</v>
      </c>
      <c r="T825">
        <v>6</v>
      </c>
      <c r="U825">
        <v>8</v>
      </c>
      <c r="V825">
        <v>1</v>
      </c>
      <c r="X825" t="s">
        <v>14031</v>
      </c>
      <c r="Y825" t="s">
        <v>1145</v>
      </c>
      <c r="Z825" t="s">
        <v>1146</v>
      </c>
      <c r="AA825" t="s">
        <v>1147</v>
      </c>
      <c r="AB825">
        <v>15</v>
      </c>
      <c r="AC825" t="s">
        <v>14032</v>
      </c>
      <c r="AD825" t="s">
        <v>6017</v>
      </c>
      <c r="AF825" t="s">
        <v>14033</v>
      </c>
      <c r="AH825" t="s">
        <v>114</v>
      </c>
      <c r="AI825" t="s">
        <v>114</v>
      </c>
      <c r="AJ825" t="s">
        <v>14034</v>
      </c>
      <c r="AK825" t="s">
        <v>14035</v>
      </c>
      <c r="AO825" t="s">
        <v>14036</v>
      </c>
      <c r="AQ825">
        <v>5</v>
      </c>
      <c r="AR825">
        <v>8</v>
      </c>
      <c r="AS825">
        <v>22</v>
      </c>
      <c r="AT825" t="s">
        <v>14037</v>
      </c>
      <c r="AU825" t="s">
        <v>14038</v>
      </c>
      <c r="AW825" t="s">
        <v>14039</v>
      </c>
      <c r="AY825" t="s">
        <v>1157</v>
      </c>
      <c r="AZ825" t="s">
        <v>670</v>
      </c>
      <c r="BA825" t="s">
        <v>426</v>
      </c>
      <c r="BB825" t="s">
        <v>14040</v>
      </c>
      <c r="BC825" t="s">
        <v>1161</v>
      </c>
      <c r="BD825" t="s">
        <v>13997</v>
      </c>
      <c r="BE825">
        <v>0</v>
      </c>
      <c r="BF825" t="s">
        <v>14041</v>
      </c>
      <c r="BG825" t="s">
        <v>14042</v>
      </c>
      <c r="BH825" t="s">
        <v>14043</v>
      </c>
      <c r="BS825">
        <v>0</v>
      </c>
      <c r="BT825">
        <v>0</v>
      </c>
      <c r="BU825">
        <v>1</v>
      </c>
      <c r="BV825">
        <v>0</v>
      </c>
      <c r="BW825">
        <v>0</v>
      </c>
      <c r="BX825">
        <v>0</v>
      </c>
      <c r="BY825">
        <v>1</v>
      </c>
      <c r="CA825" t="s">
        <v>14044</v>
      </c>
      <c r="CD825" t="s">
        <v>131</v>
      </c>
      <c r="CE825">
        <v>0</v>
      </c>
      <c r="CJ825" t="s">
        <v>132</v>
      </c>
      <c r="CP825">
        <v>1837</v>
      </c>
      <c r="CQ825">
        <v>0</v>
      </c>
      <c r="CR825">
        <v>0</v>
      </c>
      <c r="CS825">
        <v>0</v>
      </c>
      <c r="CT825">
        <v>0</v>
      </c>
    </row>
    <row r="826" spans="1:98" ht="15" customHeight="1" x14ac:dyDescent="0.2">
      <c r="A826" t="s">
        <v>3509</v>
      </c>
      <c r="B826" s="1" t="s">
        <v>365</v>
      </c>
      <c r="C826">
        <v>1200</v>
      </c>
      <c r="G826" t="s">
        <v>2068</v>
      </c>
      <c r="H826" t="s">
        <v>193</v>
      </c>
      <c r="I826" t="s">
        <v>103</v>
      </c>
      <c r="J826" t="s">
        <v>104</v>
      </c>
      <c r="K826">
        <v>4</v>
      </c>
      <c r="L826" t="s">
        <v>3510</v>
      </c>
      <c r="M826" t="s">
        <v>3511</v>
      </c>
      <c r="N826" t="s">
        <v>3512</v>
      </c>
      <c r="O826" t="s">
        <v>3513</v>
      </c>
      <c r="P826">
        <v>42</v>
      </c>
      <c r="Q826" t="s">
        <v>3514</v>
      </c>
      <c r="S826" t="s">
        <v>3515</v>
      </c>
      <c r="T826">
        <v>9</v>
      </c>
      <c r="U826">
        <v>8</v>
      </c>
      <c r="V826">
        <v>8</v>
      </c>
      <c r="W826" t="s">
        <v>3516</v>
      </c>
      <c r="Y826" t="s">
        <v>458</v>
      </c>
      <c r="Z826" t="s">
        <v>3517</v>
      </c>
      <c r="AA826" t="s">
        <v>3518</v>
      </c>
      <c r="AB826">
        <v>15</v>
      </c>
      <c r="AD826" t="s">
        <v>3519</v>
      </c>
      <c r="AF826" t="s">
        <v>3520</v>
      </c>
      <c r="AH826" t="s">
        <v>202</v>
      </c>
      <c r="AI826" t="s">
        <v>114</v>
      </c>
      <c r="AJ826" t="s">
        <v>3521</v>
      </c>
      <c r="AK826" t="s">
        <v>3522</v>
      </c>
      <c r="AO826" t="s">
        <v>3523</v>
      </c>
      <c r="AQ826">
        <v>4</v>
      </c>
      <c r="AR826">
        <v>11</v>
      </c>
      <c r="AS826" t="s">
        <v>874</v>
      </c>
      <c r="AT826" t="s">
        <v>3524</v>
      </c>
      <c r="AU826" t="s">
        <v>3525</v>
      </c>
      <c r="AV826" t="s">
        <v>3526</v>
      </c>
      <c r="AW826" t="s">
        <v>3527</v>
      </c>
      <c r="AX826" t="s">
        <v>3528</v>
      </c>
      <c r="AY826" t="s">
        <v>445</v>
      </c>
      <c r="AZ826" t="s">
        <v>3529</v>
      </c>
      <c r="BA826" t="s">
        <v>255</v>
      </c>
      <c r="BB826" t="s">
        <v>3530</v>
      </c>
      <c r="BC826" t="s">
        <v>3531</v>
      </c>
      <c r="BD826" t="s">
        <v>128</v>
      </c>
      <c r="BE826">
        <v>1</v>
      </c>
      <c r="BG826" t="s">
        <v>3532</v>
      </c>
      <c r="BH826" t="s">
        <v>3533</v>
      </c>
      <c r="BS826">
        <v>0</v>
      </c>
      <c r="BT826">
        <v>0</v>
      </c>
      <c r="BU826">
        <v>1</v>
      </c>
      <c r="BV826">
        <v>0</v>
      </c>
      <c r="BW826">
        <v>0</v>
      </c>
      <c r="BX826">
        <v>0</v>
      </c>
      <c r="BY826">
        <v>1</v>
      </c>
      <c r="CD826" t="s">
        <v>131</v>
      </c>
      <c r="CE826">
        <v>0</v>
      </c>
      <c r="CJ826" t="s">
        <v>132</v>
      </c>
      <c r="CO826" t="str">
        <f>HYPERLINK("http://www.d20pfsrd.com/bestiary/monster-listings/templates/half-celestial","Half-Celestial")</f>
        <v>Half-Celestial</v>
      </c>
      <c r="CP826">
        <v>226</v>
      </c>
      <c r="CQ826">
        <v>0</v>
      </c>
      <c r="CR826">
        <v>0</v>
      </c>
      <c r="CS826">
        <v>0</v>
      </c>
      <c r="CT826">
        <v>0</v>
      </c>
    </row>
    <row r="827" spans="1:98" ht="15" customHeight="1" x14ac:dyDescent="0.2">
      <c r="A827" t="s">
        <v>14595</v>
      </c>
      <c r="B827" s="1" t="s">
        <v>99</v>
      </c>
      <c r="C827">
        <v>200</v>
      </c>
      <c r="D827" t="s">
        <v>14596</v>
      </c>
      <c r="E827" t="s">
        <v>3640</v>
      </c>
      <c r="G827" t="s">
        <v>135</v>
      </c>
      <c r="H827" t="s">
        <v>102</v>
      </c>
      <c r="I827" t="s">
        <v>701</v>
      </c>
      <c r="J827" t="s">
        <v>14597</v>
      </c>
      <c r="K827">
        <v>3</v>
      </c>
      <c r="L827" t="s">
        <v>2981</v>
      </c>
      <c r="N827" t="s">
        <v>2788</v>
      </c>
      <c r="O827" t="s">
        <v>5208</v>
      </c>
      <c r="P827">
        <v>11</v>
      </c>
      <c r="Q827" t="s">
        <v>3344</v>
      </c>
      <c r="S827" t="s">
        <v>14598</v>
      </c>
      <c r="T827">
        <v>3</v>
      </c>
      <c r="U827">
        <v>3</v>
      </c>
      <c r="V827">
        <v>-1</v>
      </c>
      <c r="W827" t="s">
        <v>2355</v>
      </c>
      <c r="Z827" t="s">
        <v>2331</v>
      </c>
      <c r="AD827" t="s">
        <v>249</v>
      </c>
      <c r="AF827" t="s">
        <v>14599</v>
      </c>
      <c r="AG827" t="s">
        <v>14600</v>
      </c>
      <c r="AH827" t="s">
        <v>114</v>
      </c>
      <c r="AI827" t="s">
        <v>114</v>
      </c>
      <c r="AO827" t="s">
        <v>14601</v>
      </c>
      <c r="AQ827">
        <v>1</v>
      </c>
      <c r="AR827">
        <v>2</v>
      </c>
      <c r="AS827">
        <v>15</v>
      </c>
      <c r="AT827" t="s">
        <v>14602</v>
      </c>
      <c r="AU827" t="s">
        <v>14603</v>
      </c>
      <c r="AW827" t="s">
        <v>647</v>
      </c>
      <c r="AY827" t="s">
        <v>3178</v>
      </c>
      <c r="AZ827" t="s">
        <v>5234</v>
      </c>
      <c r="BA827" t="s">
        <v>14604</v>
      </c>
      <c r="BB827" t="s">
        <v>14591</v>
      </c>
      <c r="BD827" t="s">
        <v>14592</v>
      </c>
      <c r="BE827">
        <v>0</v>
      </c>
      <c r="BG827" t="s">
        <v>14605</v>
      </c>
      <c r="BH827" t="s">
        <v>14606</v>
      </c>
      <c r="BI827" t="s">
        <v>132</v>
      </c>
      <c r="BS827">
        <v>0</v>
      </c>
      <c r="BT827">
        <v>0</v>
      </c>
      <c r="BU827">
        <v>0</v>
      </c>
      <c r="BV827">
        <v>0</v>
      </c>
      <c r="BW827">
        <v>0</v>
      </c>
      <c r="BX827">
        <v>0</v>
      </c>
      <c r="BY827">
        <v>1</v>
      </c>
      <c r="CD827" t="s">
        <v>131</v>
      </c>
      <c r="CE827">
        <v>1</v>
      </c>
      <c r="CF827" t="s">
        <v>132</v>
      </c>
      <c r="CJ827" t="s">
        <v>132</v>
      </c>
      <c r="CK827" t="s">
        <v>132</v>
      </c>
      <c r="CP827">
        <v>1947</v>
      </c>
      <c r="CQ827">
        <v>0</v>
      </c>
      <c r="CR827">
        <v>0</v>
      </c>
      <c r="CS827">
        <v>0</v>
      </c>
      <c r="CT827">
        <v>0</v>
      </c>
    </row>
    <row r="828" spans="1:98" ht="15" customHeight="1" x14ac:dyDescent="0.2">
      <c r="A828" t="s">
        <v>3552</v>
      </c>
      <c r="B828" s="1" t="s">
        <v>1137</v>
      </c>
      <c r="C828">
        <v>2400</v>
      </c>
      <c r="G828" t="s">
        <v>575</v>
      </c>
      <c r="H828" t="s">
        <v>193</v>
      </c>
      <c r="I828" t="s">
        <v>103</v>
      </c>
      <c r="J828" t="s">
        <v>104</v>
      </c>
      <c r="K828">
        <v>2</v>
      </c>
      <c r="L828" t="s">
        <v>139</v>
      </c>
      <c r="N828" t="s">
        <v>3495</v>
      </c>
      <c r="O828" t="s">
        <v>3496</v>
      </c>
      <c r="P828">
        <v>57</v>
      </c>
      <c r="Q828" t="s">
        <v>1409</v>
      </c>
      <c r="S828" t="s">
        <v>3553</v>
      </c>
      <c r="T828">
        <v>8</v>
      </c>
      <c r="U828">
        <v>7</v>
      </c>
      <c r="V828">
        <v>6</v>
      </c>
      <c r="X828" t="s">
        <v>3554</v>
      </c>
      <c r="Y828" t="s">
        <v>458</v>
      </c>
      <c r="Z828" t="s">
        <v>837</v>
      </c>
      <c r="AA828" t="s">
        <v>3555</v>
      </c>
      <c r="AB828">
        <v>17</v>
      </c>
      <c r="AD828" t="s">
        <v>1276</v>
      </c>
      <c r="AF828" t="s">
        <v>3556</v>
      </c>
      <c r="AH828" t="s">
        <v>202</v>
      </c>
      <c r="AI828" t="s">
        <v>202</v>
      </c>
      <c r="AJ828" t="s">
        <v>3557</v>
      </c>
      <c r="AK828" t="s">
        <v>3558</v>
      </c>
      <c r="AO828" t="s">
        <v>3559</v>
      </c>
      <c r="AQ828">
        <v>6</v>
      </c>
      <c r="AR828">
        <v>13</v>
      </c>
      <c r="AS828">
        <v>25</v>
      </c>
      <c r="AT828" t="s">
        <v>3560</v>
      </c>
      <c r="AU828" t="s">
        <v>3561</v>
      </c>
      <c r="AV828" t="s">
        <v>297</v>
      </c>
      <c r="AW828" t="s">
        <v>3204</v>
      </c>
      <c r="AY828" t="s">
        <v>3562</v>
      </c>
      <c r="AZ828" t="s">
        <v>3563</v>
      </c>
      <c r="BA828" t="s">
        <v>3564</v>
      </c>
      <c r="BB828" t="s">
        <v>3565</v>
      </c>
      <c r="BC828" t="s">
        <v>3566</v>
      </c>
      <c r="BD828" t="s">
        <v>128</v>
      </c>
      <c r="BE828">
        <v>1</v>
      </c>
      <c r="BG828" t="s">
        <v>3567</v>
      </c>
      <c r="BH828" t="s">
        <v>3568</v>
      </c>
      <c r="BS828">
        <v>0</v>
      </c>
      <c r="BT828">
        <v>0</v>
      </c>
      <c r="BU828">
        <v>1</v>
      </c>
      <c r="BV828">
        <v>0</v>
      </c>
      <c r="BW828">
        <v>0</v>
      </c>
      <c r="BX828">
        <v>0</v>
      </c>
      <c r="BY828">
        <v>1</v>
      </c>
      <c r="CD828" t="s">
        <v>131</v>
      </c>
      <c r="CE828">
        <v>0</v>
      </c>
      <c r="CJ828" t="s">
        <v>132</v>
      </c>
      <c r="CO828" t="str">
        <f>HYPERLINK("http://www.d20pfsrd.com/bestiary/monster-listings/templates/half-fiend/half-fiend-minotaur","Half-Fiend Minotaur")</f>
        <v>Half-Fiend Minotaur</v>
      </c>
      <c r="CP828">
        <v>228</v>
      </c>
      <c r="CQ828">
        <v>0</v>
      </c>
      <c r="CR828">
        <v>0</v>
      </c>
      <c r="CS828">
        <v>0</v>
      </c>
      <c r="CT828">
        <v>0</v>
      </c>
    </row>
    <row r="829" spans="1:98" ht="15" customHeight="1" x14ac:dyDescent="0.2">
      <c r="A829" t="s">
        <v>30939</v>
      </c>
      <c r="B829" s="1" t="s">
        <v>599</v>
      </c>
      <c r="C829">
        <v>135</v>
      </c>
      <c r="F829" t="s">
        <v>30940</v>
      </c>
      <c r="G829" t="s">
        <v>240</v>
      </c>
      <c r="H829" t="s">
        <v>393</v>
      </c>
      <c r="I829" t="s">
        <v>701</v>
      </c>
      <c r="J829" t="s">
        <v>30941</v>
      </c>
      <c r="K829">
        <v>2</v>
      </c>
      <c r="L829" t="s">
        <v>684</v>
      </c>
      <c r="N829" t="s">
        <v>9751</v>
      </c>
      <c r="O829" t="s">
        <v>9752</v>
      </c>
      <c r="P829">
        <v>3</v>
      </c>
      <c r="Q829" t="s">
        <v>2842</v>
      </c>
      <c r="S829" t="s">
        <v>30942</v>
      </c>
      <c r="T829">
        <v>0</v>
      </c>
      <c r="U829">
        <v>3</v>
      </c>
      <c r="V829">
        <v>3</v>
      </c>
      <c r="W829" t="s">
        <v>21174</v>
      </c>
      <c r="AD829" t="s">
        <v>28531</v>
      </c>
      <c r="AF829" t="s">
        <v>17969</v>
      </c>
      <c r="AH829" t="s">
        <v>114</v>
      </c>
      <c r="AI829" t="s">
        <v>114</v>
      </c>
      <c r="AO829" t="s">
        <v>30943</v>
      </c>
      <c r="AQ829">
        <v>0</v>
      </c>
      <c r="AR829">
        <v>-3</v>
      </c>
      <c r="AS829">
        <v>9</v>
      </c>
      <c r="AT829" t="s">
        <v>30944</v>
      </c>
      <c r="AU829" t="s">
        <v>30945</v>
      </c>
      <c r="AW829" t="s">
        <v>30946</v>
      </c>
      <c r="AY829" t="s">
        <v>3178</v>
      </c>
      <c r="AZ829" t="s">
        <v>5234</v>
      </c>
      <c r="BA829" t="s">
        <v>30947</v>
      </c>
      <c r="BB829" t="s">
        <v>30948</v>
      </c>
      <c r="BD829" t="s">
        <v>14592</v>
      </c>
      <c r="BE829">
        <v>0</v>
      </c>
      <c r="BG829" t="s">
        <v>30949</v>
      </c>
      <c r="BH829" t="s">
        <v>30950</v>
      </c>
      <c r="BS829">
        <v>1</v>
      </c>
      <c r="BT829">
        <v>0</v>
      </c>
      <c r="BU829">
        <v>0</v>
      </c>
      <c r="BV829">
        <v>0</v>
      </c>
      <c r="BW829">
        <v>0</v>
      </c>
      <c r="BX829">
        <v>0</v>
      </c>
      <c r="BY829">
        <v>1</v>
      </c>
      <c r="CD829" t="s">
        <v>132</v>
      </c>
      <c r="CE829">
        <v>1</v>
      </c>
      <c r="CF829" t="s">
        <v>132</v>
      </c>
      <c r="CJ829" t="s">
        <v>132</v>
      </c>
      <c r="CK829" t="s">
        <v>132</v>
      </c>
      <c r="CP829">
        <v>6642</v>
      </c>
      <c r="CQ829">
        <v>0</v>
      </c>
      <c r="CR829">
        <v>0</v>
      </c>
      <c r="CS829">
        <v>0</v>
      </c>
      <c r="CT829">
        <v>0</v>
      </c>
    </row>
    <row r="830" spans="1:98" ht="15" customHeight="1" x14ac:dyDescent="0.2">
      <c r="A830" t="s">
        <v>23974</v>
      </c>
      <c r="B830" s="1" t="s">
        <v>599</v>
      </c>
      <c r="C830">
        <v>135</v>
      </c>
      <c r="D830" t="s">
        <v>23975</v>
      </c>
      <c r="E830" t="s">
        <v>2374</v>
      </c>
      <c r="G830" t="s">
        <v>1053</v>
      </c>
      <c r="H830" t="s">
        <v>102</v>
      </c>
      <c r="I830" t="s">
        <v>701</v>
      </c>
      <c r="J830" t="s">
        <v>19730</v>
      </c>
      <c r="K830">
        <v>0</v>
      </c>
      <c r="L830" t="s">
        <v>14583</v>
      </c>
      <c r="N830" t="s">
        <v>678</v>
      </c>
      <c r="O830" t="s">
        <v>23976</v>
      </c>
      <c r="P830">
        <v>10</v>
      </c>
      <c r="Q830" t="s">
        <v>5163</v>
      </c>
      <c r="S830" t="s">
        <v>18852</v>
      </c>
      <c r="T830">
        <v>3</v>
      </c>
      <c r="U830">
        <v>0</v>
      </c>
      <c r="V830">
        <v>0</v>
      </c>
      <c r="AD830" t="s">
        <v>249</v>
      </c>
      <c r="AF830" t="s">
        <v>23977</v>
      </c>
      <c r="AH830" t="s">
        <v>114</v>
      </c>
      <c r="AI830" t="s">
        <v>114</v>
      </c>
      <c r="AO830" t="s">
        <v>23978</v>
      </c>
      <c r="AQ830">
        <v>1</v>
      </c>
      <c r="AR830">
        <v>3</v>
      </c>
      <c r="AS830">
        <v>13</v>
      </c>
      <c r="AT830" t="s">
        <v>683</v>
      </c>
      <c r="AU830" t="s">
        <v>23979</v>
      </c>
      <c r="AW830" t="s">
        <v>4492</v>
      </c>
      <c r="AY830" t="s">
        <v>23980</v>
      </c>
      <c r="AZ830" t="s">
        <v>19732</v>
      </c>
      <c r="BA830" t="s">
        <v>426</v>
      </c>
      <c r="BB830" t="s">
        <v>23981</v>
      </c>
      <c r="BD830" t="s">
        <v>14592</v>
      </c>
      <c r="BE830">
        <v>0</v>
      </c>
      <c r="BG830" t="s">
        <v>23982</v>
      </c>
      <c r="BH830" t="s">
        <v>23983</v>
      </c>
      <c r="BI830" t="s">
        <v>132</v>
      </c>
      <c r="BK830" t="s">
        <v>132</v>
      </c>
      <c r="BP830" t="s">
        <v>23984</v>
      </c>
      <c r="BS830">
        <v>0</v>
      </c>
      <c r="BT830">
        <v>0</v>
      </c>
      <c r="BU830">
        <v>0</v>
      </c>
      <c r="BV830">
        <v>0</v>
      </c>
      <c r="BW830">
        <v>0</v>
      </c>
      <c r="BX830">
        <v>0</v>
      </c>
      <c r="BY830">
        <v>1</v>
      </c>
      <c r="CD830" t="s">
        <v>131</v>
      </c>
      <c r="CE830">
        <v>1</v>
      </c>
      <c r="CF830" t="s">
        <v>132</v>
      </c>
      <c r="CJ830" t="s">
        <v>132</v>
      </c>
      <c r="CK830" t="s">
        <v>132</v>
      </c>
      <c r="CP830">
        <v>4916</v>
      </c>
      <c r="CQ830">
        <v>0</v>
      </c>
      <c r="CR830">
        <v>0</v>
      </c>
      <c r="CS830">
        <v>0</v>
      </c>
      <c r="CT830">
        <v>0</v>
      </c>
    </row>
    <row r="831" spans="1:98" ht="15" customHeight="1" x14ac:dyDescent="0.2">
      <c r="A831" t="s">
        <v>25502</v>
      </c>
      <c r="B831" s="1" t="s">
        <v>134</v>
      </c>
      <c r="C831">
        <v>3200</v>
      </c>
      <c r="G831" t="s">
        <v>575</v>
      </c>
      <c r="H831" t="s">
        <v>393</v>
      </c>
      <c r="I831" t="s">
        <v>137</v>
      </c>
      <c r="K831">
        <v>2</v>
      </c>
      <c r="L831" t="s">
        <v>903</v>
      </c>
      <c r="N831" t="s">
        <v>12510</v>
      </c>
      <c r="O831" t="s">
        <v>12511</v>
      </c>
      <c r="P831">
        <v>75</v>
      </c>
      <c r="Q831" t="s">
        <v>1579</v>
      </c>
      <c r="S831" t="s">
        <v>19940</v>
      </c>
      <c r="T831">
        <v>6</v>
      </c>
      <c r="U831">
        <v>5</v>
      </c>
      <c r="V831">
        <v>9</v>
      </c>
      <c r="Y831" t="s">
        <v>9067</v>
      </c>
      <c r="Z831" t="s">
        <v>25503</v>
      </c>
      <c r="AD831" t="s">
        <v>249</v>
      </c>
      <c r="AF831" t="s">
        <v>25504</v>
      </c>
      <c r="AH831" t="s">
        <v>114</v>
      </c>
      <c r="AI831" t="s">
        <v>114</v>
      </c>
      <c r="AJ831" t="s">
        <v>25505</v>
      </c>
      <c r="AO831" t="s">
        <v>25506</v>
      </c>
      <c r="AQ831">
        <v>7</v>
      </c>
      <c r="AR831">
        <v>10</v>
      </c>
      <c r="AS831">
        <v>22</v>
      </c>
      <c r="AT831" t="s">
        <v>25507</v>
      </c>
      <c r="AU831" t="s">
        <v>25508</v>
      </c>
      <c r="AW831" t="s">
        <v>25509</v>
      </c>
      <c r="AY831" t="s">
        <v>669</v>
      </c>
      <c r="AZ831" t="s">
        <v>24477</v>
      </c>
      <c r="BA831" t="s">
        <v>255</v>
      </c>
      <c r="BB831" t="s">
        <v>25510</v>
      </c>
      <c r="BC831" t="s">
        <v>25484</v>
      </c>
      <c r="BD831" t="s">
        <v>24172</v>
      </c>
      <c r="BE831">
        <v>0</v>
      </c>
      <c r="BF831" t="s">
        <v>25511</v>
      </c>
      <c r="BG831" t="s">
        <v>25512</v>
      </c>
      <c r="BH831" t="s">
        <v>25513</v>
      </c>
      <c r="BI831" t="s">
        <v>132</v>
      </c>
      <c r="BK831" t="s">
        <v>132</v>
      </c>
      <c r="BS831">
        <v>0</v>
      </c>
      <c r="BT831">
        <v>0</v>
      </c>
      <c r="BU831">
        <v>0</v>
      </c>
      <c r="BV831">
        <v>0</v>
      </c>
      <c r="BW831">
        <v>0</v>
      </c>
      <c r="BX831">
        <v>0</v>
      </c>
      <c r="BY831">
        <v>1</v>
      </c>
      <c r="CD831" t="s">
        <v>131</v>
      </c>
      <c r="CE831">
        <v>0</v>
      </c>
      <c r="CF831" t="s">
        <v>132</v>
      </c>
      <c r="CJ831" t="s">
        <v>132</v>
      </c>
      <c r="CK831" t="s">
        <v>132</v>
      </c>
      <c r="CP831">
        <v>5222</v>
      </c>
      <c r="CQ831">
        <v>0</v>
      </c>
      <c r="CR831">
        <v>0</v>
      </c>
      <c r="CS831">
        <v>0</v>
      </c>
      <c r="CT831">
        <v>0</v>
      </c>
    </row>
    <row r="832" spans="1:98" ht="15" customHeight="1" x14ac:dyDescent="0.2">
      <c r="A832" t="s">
        <v>26080</v>
      </c>
      <c r="B832" s="1" t="s">
        <v>2051</v>
      </c>
      <c r="C832">
        <v>51200</v>
      </c>
      <c r="G832" t="s">
        <v>2068</v>
      </c>
      <c r="H832" t="s">
        <v>102</v>
      </c>
      <c r="I832" t="s">
        <v>2390</v>
      </c>
      <c r="K832">
        <v>6</v>
      </c>
      <c r="L832" t="s">
        <v>26081</v>
      </c>
      <c r="N832" t="s">
        <v>17819</v>
      </c>
      <c r="O832" t="s">
        <v>17820</v>
      </c>
      <c r="P832">
        <v>190</v>
      </c>
      <c r="Q832" t="s">
        <v>26082</v>
      </c>
      <c r="R832" t="s">
        <v>3695</v>
      </c>
      <c r="S832" t="s">
        <v>26083</v>
      </c>
      <c r="T832">
        <v>12</v>
      </c>
      <c r="U832">
        <v>18</v>
      </c>
      <c r="V832">
        <v>18</v>
      </c>
      <c r="Y832" t="s">
        <v>4313</v>
      </c>
      <c r="AA832" t="s">
        <v>25350</v>
      </c>
      <c r="AD832" t="s">
        <v>249</v>
      </c>
      <c r="AF832" t="s">
        <v>26084</v>
      </c>
      <c r="AG832" t="s">
        <v>26085</v>
      </c>
      <c r="AH832" t="s">
        <v>114</v>
      </c>
      <c r="AI832" t="s">
        <v>114</v>
      </c>
      <c r="AK832" t="s">
        <v>26086</v>
      </c>
      <c r="AO832" t="s">
        <v>26087</v>
      </c>
      <c r="AQ832">
        <v>10</v>
      </c>
      <c r="AR832">
        <v>11</v>
      </c>
      <c r="AS832">
        <v>28</v>
      </c>
      <c r="AT832" t="s">
        <v>26088</v>
      </c>
      <c r="AU832" t="s">
        <v>26089</v>
      </c>
      <c r="AV832" t="s">
        <v>26090</v>
      </c>
      <c r="AW832" t="s">
        <v>26091</v>
      </c>
      <c r="AX832" t="s">
        <v>26092</v>
      </c>
      <c r="AY832" t="s">
        <v>445</v>
      </c>
      <c r="AZ832" t="s">
        <v>26093</v>
      </c>
      <c r="BA832" t="s">
        <v>26094</v>
      </c>
      <c r="BB832" t="s">
        <v>26095</v>
      </c>
      <c r="BD832" t="s">
        <v>24172</v>
      </c>
      <c r="BE832">
        <v>0</v>
      </c>
      <c r="BF832" t="s">
        <v>26096</v>
      </c>
      <c r="BG832" t="s">
        <v>26097</v>
      </c>
      <c r="BH832" t="s">
        <v>26098</v>
      </c>
      <c r="BI832" t="s">
        <v>132</v>
      </c>
      <c r="BK832" t="s">
        <v>132</v>
      </c>
      <c r="BS832">
        <v>0</v>
      </c>
      <c r="BT832">
        <v>0</v>
      </c>
      <c r="BU832">
        <v>0</v>
      </c>
      <c r="BV832">
        <v>0</v>
      </c>
      <c r="BW832">
        <v>0</v>
      </c>
      <c r="BX832">
        <v>0</v>
      </c>
      <c r="BY832">
        <v>1</v>
      </c>
      <c r="CD832" t="s">
        <v>131</v>
      </c>
      <c r="CE832">
        <v>0</v>
      </c>
      <c r="CF832" t="s">
        <v>132</v>
      </c>
      <c r="CJ832" t="s">
        <v>132</v>
      </c>
      <c r="CK832" t="s">
        <v>132</v>
      </c>
      <c r="CP832">
        <v>5258</v>
      </c>
      <c r="CQ832">
        <v>0</v>
      </c>
      <c r="CR832">
        <v>0</v>
      </c>
      <c r="CS832">
        <v>0</v>
      </c>
      <c r="CT832">
        <v>0</v>
      </c>
    </row>
    <row r="833" spans="1:98" ht="15" customHeight="1" x14ac:dyDescent="0.2">
      <c r="A833" t="s">
        <v>19793</v>
      </c>
      <c r="B833" s="1" t="s">
        <v>239</v>
      </c>
      <c r="C833">
        <v>800</v>
      </c>
      <c r="G833" t="s">
        <v>240</v>
      </c>
      <c r="H833" t="s">
        <v>193</v>
      </c>
      <c r="I833" t="s">
        <v>332</v>
      </c>
      <c r="J833" t="s">
        <v>138</v>
      </c>
      <c r="K833">
        <v>7</v>
      </c>
      <c r="L833" t="s">
        <v>19794</v>
      </c>
      <c r="N833" t="s">
        <v>2732</v>
      </c>
      <c r="O833" t="s">
        <v>3316</v>
      </c>
      <c r="P833">
        <v>30</v>
      </c>
      <c r="Q833" t="s">
        <v>351</v>
      </c>
      <c r="S833" t="s">
        <v>8472</v>
      </c>
      <c r="T833">
        <v>9</v>
      </c>
      <c r="U833">
        <v>7</v>
      </c>
      <c r="V833">
        <v>4</v>
      </c>
      <c r="AD833" t="s">
        <v>4940</v>
      </c>
      <c r="AF833" t="s">
        <v>19795</v>
      </c>
      <c r="AH833" t="s">
        <v>202</v>
      </c>
      <c r="AI833" t="s">
        <v>114</v>
      </c>
      <c r="AO833" t="s">
        <v>19796</v>
      </c>
      <c r="AQ833">
        <v>3</v>
      </c>
      <c r="AR833">
        <v>9</v>
      </c>
      <c r="AS833">
        <v>22</v>
      </c>
      <c r="AT833" t="s">
        <v>2794</v>
      </c>
      <c r="AU833" t="s">
        <v>19797</v>
      </c>
      <c r="AY833" t="s">
        <v>1736</v>
      </c>
      <c r="AZ833" t="s">
        <v>4943</v>
      </c>
      <c r="BA833" t="s">
        <v>255</v>
      </c>
      <c r="BB833" t="s">
        <v>19798</v>
      </c>
      <c r="BC833" t="s">
        <v>4938</v>
      </c>
      <c r="BD833" t="s">
        <v>19789</v>
      </c>
      <c r="BE833">
        <v>0</v>
      </c>
      <c r="BG833" t="s">
        <v>19799</v>
      </c>
      <c r="BH833" t="s">
        <v>19800</v>
      </c>
      <c r="BS833">
        <v>0</v>
      </c>
      <c r="BT833">
        <v>0</v>
      </c>
      <c r="BU833">
        <v>0</v>
      </c>
      <c r="BV833">
        <v>0</v>
      </c>
      <c r="BW833">
        <v>0</v>
      </c>
      <c r="BX833">
        <v>1</v>
      </c>
      <c r="BY833">
        <v>0</v>
      </c>
      <c r="CD833" t="s">
        <v>131</v>
      </c>
      <c r="CE833">
        <v>0</v>
      </c>
      <c r="CJ833" t="s">
        <v>132</v>
      </c>
      <c r="CP833">
        <v>3076</v>
      </c>
      <c r="CQ833">
        <v>0</v>
      </c>
      <c r="CR833">
        <v>0</v>
      </c>
      <c r="CS833">
        <v>0</v>
      </c>
      <c r="CT833">
        <v>0</v>
      </c>
    </row>
    <row r="834" spans="1:98" ht="15" customHeight="1" x14ac:dyDescent="0.2">
      <c r="A834" t="s">
        <v>5672</v>
      </c>
      <c r="B834" s="1" t="s">
        <v>2051</v>
      </c>
      <c r="C834">
        <v>51200</v>
      </c>
      <c r="G834" t="s">
        <v>366</v>
      </c>
      <c r="H834" t="s">
        <v>193</v>
      </c>
      <c r="I834" t="s">
        <v>103</v>
      </c>
      <c r="J834" t="s">
        <v>5673</v>
      </c>
      <c r="K834">
        <v>9</v>
      </c>
      <c r="L834" t="s">
        <v>5674</v>
      </c>
      <c r="M834" t="s">
        <v>165</v>
      </c>
      <c r="N834" t="s">
        <v>5675</v>
      </c>
      <c r="O834" t="s">
        <v>5676</v>
      </c>
      <c r="P834">
        <v>207</v>
      </c>
      <c r="Q834" t="s">
        <v>5677</v>
      </c>
      <c r="R834" t="s">
        <v>198</v>
      </c>
      <c r="S834" t="s">
        <v>5678</v>
      </c>
      <c r="T834">
        <v>17</v>
      </c>
      <c r="U834">
        <v>16</v>
      </c>
      <c r="V834">
        <v>13</v>
      </c>
      <c r="W834" t="s">
        <v>170</v>
      </c>
      <c r="Y834" t="s">
        <v>172</v>
      </c>
      <c r="Z834" t="s">
        <v>5679</v>
      </c>
      <c r="AA834" t="s">
        <v>174</v>
      </c>
      <c r="AB834">
        <v>26</v>
      </c>
      <c r="AD834" t="s">
        <v>224</v>
      </c>
      <c r="AF834" t="s">
        <v>5680</v>
      </c>
      <c r="AH834" t="s">
        <v>202</v>
      </c>
      <c r="AI834" t="s">
        <v>202</v>
      </c>
      <c r="AK834" t="s">
        <v>5681</v>
      </c>
      <c r="AM834" t="s">
        <v>5682</v>
      </c>
      <c r="AO834" t="s">
        <v>5683</v>
      </c>
      <c r="AQ834">
        <v>18</v>
      </c>
      <c r="AR834">
        <v>26</v>
      </c>
      <c r="AS834">
        <v>41</v>
      </c>
      <c r="AT834" t="s">
        <v>5684</v>
      </c>
      <c r="AU834" t="s">
        <v>5685</v>
      </c>
      <c r="AW834" t="s">
        <v>181</v>
      </c>
      <c r="AX834" t="s">
        <v>5686</v>
      </c>
      <c r="AY834" t="s">
        <v>183</v>
      </c>
      <c r="AZ834" t="s">
        <v>5687</v>
      </c>
      <c r="BA834" t="s">
        <v>5688</v>
      </c>
      <c r="BB834" t="s">
        <v>5689</v>
      </c>
      <c r="BD834" t="s">
        <v>5668</v>
      </c>
      <c r="BE834">
        <v>0</v>
      </c>
      <c r="BF834" t="s">
        <v>5690</v>
      </c>
      <c r="BG834" t="s">
        <v>5691</v>
      </c>
      <c r="BH834" t="s">
        <v>5692</v>
      </c>
      <c r="BS834">
        <v>0</v>
      </c>
      <c r="BT834">
        <v>0</v>
      </c>
      <c r="BU834">
        <v>1</v>
      </c>
      <c r="BV834">
        <v>0</v>
      </c>
      <c r="BW834">
        <v>0</v>
      </c>
      <c r="BX834">
        <v>0</v>
      </c>
      <c r="BY834">
        <v>1</v>
      </c>
      <c r="CD834" t="s">
        <v>131</v>
      </c>
      <c r="CE834">
        <v>0</v>
      </c>
      <c r="CJ834" t="s">
        <v>132</v>
      </c>
      <c r="CP834">
        <v>372</v>
      </c>
      <c r="CQ834">
        <v>0</v>
      </c>
      <c r="CR834">
        <v>0</v>
      </c>
      <c r="CS834">
        <v>0</v>
      </c>
      <c r="CT834">
        <v>0</v>
      </c>
    </row>
    <row r="835" spans="1:98" ht="15" customHeight="1" x14ac:dyDescent="0.2">
      <c r="A835" t="s">
        <v>8643</v>
      </c>
      <c r="B835" s="1" t="s">
        <v>162</v>
      </c>
      <c r="C835">
        <v>38400</v>
      </c>
      <c r="G835" t="s">
        <v>135</v>
      </c>
      <c r="H835" t="s">
        <v>102</v>
      </c>
      <c r="I835" t="s">
        <v>103</v>
      </c>
      <c r="J835" t="s">
        <v>1384</v>
      </c>
      <c r="K835">
        <v>11</v>
      </c>
      <c r="L835" t="s">
        <v>8644</v>
      </c>
      <c r="N835" t="s">
        <v>8645</v>
      </c>
      <c r="O835" t="s">
        <v>8646</v>
      </c>
      <c r="P835">
        <v>187</v>
      </c>
      <c r="Q835" t="s">
        <v>4875</v>
      </c>
      <c r="S835" t="s">
        <v>8647</v>
      </c>
      <c r="T835">
        <v>16</v>
      </c>
      <c r="U835">
        <v>16</v>
      </c>
      <c r="V835">
        <v>10</v>
      </c>
      <c r="Y835" t="s">
        <v>581</v>
      </c>
      <c r="Z835" t="s">
        <v>1412</v>
      </c>
      <c r="AA835" t="s">
        <v>1175</v>
      </c>
      <c r="AB835">
        <v>25</v>
      </c>
      <c r="AD835" t="s">
        <v>1541</v>
      </c>
      <c r="AF835" t="s">
        <v>8648</v>
      </c>
      <c r="AH835" t="s">
        <v>114</v>
      </c>
      <c r="AI835" t="s">
        <v>8649</v>
      </c>
      <c r="AJ835" t="s">
        <v>8650</v>
      </c>
      <c r="AK835" t="s">
        <v>8651</v>
      </c>
      <c r="AO835" t="s">
        <v>8652</v>
      </c>
      <c r="AQ835">
        <v>15</v>
      </c>
      <c r="AR835" t="s">
        <v>7492</v>
      </c>
      <c r="AS835" t="s">
        <v>8530</v>
      </c>
      <c r="AT835" t="s">
        <v>8653</v>
      </c>
      <c r="AU835" t="s">
        <v>8654</v>
      </c>
      <c r="AW835" t="s">
        <v>8655</v>
      </c>
      <c r="AX835" t="s">
        <v>8656</v>
      </c>
      <c r="AY835" t="s">
        <v>1398</v>
      </c>
      <c r="AZ835" t="s">
        <v>8657</v>
      </c>
      <c r="BA835" t="s">
        <v>426</v>
      </c>
      <c r="BB835" t="s">
        <v>8658</v>
      </c>
      <c r="BC835" t="s">
        <v>1401</v>
      </c>
      <c r="BD835" t="s">
        <v>7316</v>
      </c>
      <c r="BE835">
        <v>0</v>
      </c>
      <c r="BF835" t="s">
        <v>8659</v>
      </c>
      <c r="BG835" t="s">
        <v>8660</v>
      </c>
      <c r="BH835" t="s">
        <v>8661</v>
      </c>
      <c r="BS835">
        <v>0</v>
      </c>
      <c r="BT835">
        <v>0</v>
      </c>
      <c r="BU835">
        <v>1</v>
      </c>
      <c r="BV835">
        <v>0</v>
      </c>
      <c r="BW835">
        <v>0</v>
      </c>
      <c r="BX835">
        <v>0</v>
      </c>
      <c r="BY835">
        <v>1</v>
      </c>
      <c r="CD835" t="s">
        <v>131</v>
      </c>
      <c r="CE835">
        <v>0</v>
      </c>
      <c r="CJ835" t="s">
        <v>132</v>
      </c>
      <c r="CM835" t="s">
        <v>8662</v>
      </c>
      <c r="CO835" t="str">
        <f>HYPERLINK("http://www.d20pfsrd.com/bestiary/monster-listings/outsiders/devil/devil-handmaiden","Devil, Handmaiden (Gylou)")</f>
        <v>Devil, Handmaiden (Gylou)</v>
      </c>
      <c r="CP835">
        <v>1162</v>
      </c>
      <c r="CQ835">
        <v>0</v>
      </c>
      <c r="CR835">
        <v>0</v>
      </c>
      <c r="CS835">
        <v>0</v>
      </c>
      <c r="CT835">
        <v>0</v>
      </c>
    </row>
    <row r="836" spans="1:98" ht="15" customHeight="1" x14ac:dyDescent="0.2">
      <c r="A836" t="s">
        <v>9778</v>
      </c>
      <c r="B836" s="1" t="s">
        <v>134</v>
      </c>
      <c r="C836">
        <v>3200</v>
      </c>
      <c r="G836" t="s">
        <v>1053</v>
      </c>
      <c r="H836" t="s">
        <v>136</v>
      </c>
      <c r="I836" t="s">
        <v>432</v>
      </c>
      <c r="K836">
        <v>3</v>
      </c>
      <c r="L836" t="s">
        <v>9779</v>
      </c>
      <c r="N836" t="s">
        <v>9780</v>
      </c>
      <c r="O836" t="s">
        <v>9781</v>
      </c>
      <c r="P836">
        <v>84</v>
      </c>
      <c r="Q836" t="s">
        <v>143</v>
      </c>
      <c r="S836" t="s">
        <v>9782</v>
      </c>
      <c r="T836">
        <v>12</v>
      </c>
      <c r="U836">
        <v>3</v>
      </c>
      <c r="V836">
        <v>5</v>
      </c>
      <c r="Z836" t="s">
        <v>4924</v>
      </c>
      <c r="AB836">
        <v>18</v>
      </c>
      <c r="AC836" t="s">
        <v>9783</v>
      </c>
      <c r="AD836" t="s">
        <v>202</v>
      </c>
      <c r="AF836" t="s">
        <v>9784</v>
      </c>
      <c r="AH836" t="s">
        <v>147</v>
      </c>
      <c r="AI836" t="s">
        <v>147</v>
      </c>
      <c r="AJ836" t="s">
        <v>9785</v>
      </c>
      <c r="AO836" t="s">
        <v>9786</v>
      </c>
      <c r="AQ836">
        <v>6</v>
      </c>
      <c r="AR836" t="s">
        <v>566</v>
      </c>
      <c r="AS836">
        <v>24</v>
      </c>
      <c r="AT836" t="s">
        <v>9787</v>
      </c>
      <c r="AU836" t="s">
        <v>9788</v>
      </c>
      <c r="AW836" t="s">
        <v>8001</v>
      </c>
      <c r="AY836" t="s">
        <v>445</v>
      </c>
      <c r="AZ836" t="s">
        <v>208</v>
      </c>
      <c r="BA836" t="s">
        <v>426</v>
      </c>
      <c r="BB836" t="s">
        <v>9789</v>
      </c>
      <c r="BD836" t="s">
        <v>7316</v>
      </c>
      <c r="BE836">
        <v>0</v>
      </c>
      <c r="BF836" t="s">
        <v>9790</v>
      </c>
      <c r="BG836" t="s">
        <v>9791</v>
      </c>
      <c r="BH836" t="s">
        <v>9792</v>
      </c>
      <c r="BS836">
        <v>0</v>
      </c>
      <c r="BT836">
        <v>0</v>
      </c>
      <c r="BU836">
        <v>0</v>
      </c>
      <c r="BV836">
        <v>0</v>
      </c>
      <c r="BW836">
        <v>0</v>
      </c>
      <c r="BX836">
        <v>0</v>
      </c>
      <c r="BY836">
        <v>1</v>
      </c>
      <c r="CD836" t="s">
        <v>131</v>
      </c>
      <c r="CE836">
        <v>0</v>
      </c>
      <c r="CJ836" t="s">
        <v>132</v>
      </c>
      <c r="CO836" t="str">
        <f>HYPERLINK("http://www.d20pfsrd.com/bestiary/monster-listings/plants/hangman-tree","Hangman Tree")</f>
        <v>Hangman Tree</v>
      </c>
      <c r="CP836">
        <v>1250</v>
      </c>
      <c r="CQ836">
        <v>0</v>
      </c>
      <c r="CR836">
        <v>0</v>
      </c>
      <c r="CS836">
        <v>0</v>
      </c>
      <c r="CT836">
        <v>0</v>
      </c>
    </row>
    <row r="837" spans="1:98" ht="15" customHeight="1" x14ac:dyDescent="0.2">
      <c r="A837" t="s">
        <v>26005</v>
      </c>
      <c r="B837" s="1" t="s">
        <v>99</v>
      </c>
      <c r="C837">
        <v>200</v>
      </c>
      <c r="G837" t="s">
        <v>240</v>
      </c>
      <c r="H837" t="s">
        <v>1308</v>
      </c>
      <c r="I837" t="s">
        <v>2390</v>
      </c>
      <c r="J837" t="s">
        <v>138</v>
      </c>
      <c r="K837">
        <v>5</v>
      </c>
      <c r="L837" t="s">
        <v>394</v>
      </c>
      <c r="N837" t="s">
        <v>2982</v>
      </c>
      <c r="O837" t="s">
        <v>2983</v>
      </c>
      <c r="P837">
        <v>4</v>
      </c>
      <c r="Q837" t="s">
        <v>8024</v>
      </c>
      <c r="S837" t="s">
        <v>18862</v>
      </c>
      <c r="T837">
        <v>1</v>
      </c>
      <c r="U837">
        <v>3</v>
      </c>
      <c r="V837">
        <v>2</v>
      </c>
      <c r="Y837" t="s">
        <v>4193</v>
      </c>
      <c r="AB837">
        <v>11</v>
      </c>
      <c r="AD837" t="s">
        <v>26006</v>
      </c>
      <c r="AF837" t="s">
        <v>16202</v>
      </c>
      <c r="AH837" t="s">
        <v>1316</v>
      </c>
      <c r="AI837" t="s">
        <v>318</v>
      </c>
      <c r="AJ837" t="s">
        <v>26007</v>
      </c>
      <c r="AK837" t="s">
        <v>26008</v>
      </c>
      <c r="AO837" t="s">
        <v>26009</v>
      </c>
      <c r="AQ837">
        <v>0</v>
      </c>
      <c r="AR837">
        <v>-1</v>
      </c>
      <c r="AS837">
        <v>8</v>
      </c>
      <c r="AT837" t="s">
        <v>404</v>
      </c>
      <c r="AU837" t="s">
        <v>26010</v>
      </c>
      <c r="AV837" t="s">
        <v>26011</v>
      </c>
      <c r="AW837" t="s">
        <v>3527</v>
      </c>
      <c r="AX837" t="s">
        <v>915</v>
      </c>
      <c r="AY837" t="s">
        <v>20038</v>
      </c>
      <c r="AZ837" t="s">
        <v>26012</v>
      </c>
      <c r="BA837" t="s">
        <v>277</v>
      </c>
      <c r="BB837" t="s">
        <v>26013</v>
      </c>
      <c r="BC837" t="s">
        <v>9638</v>
      </c>
      <c r="BD837" t="s">
        <v>24172</v>
      </c>
      <c r="BE837">
        <v>0</v>
      </c>
      <c r="BF837" t="s">
        <v>26014</v>
      </c>
      <c r="BG837" t="s">
        <v>26015</v>
      </c>
      <c r="BH837" t="s">
        <v>26016</v>
      </c>
      <c r="BI837" t="s">
        <v>132</v>
      </c>
      <c r="BK837" t="s">
        <v>132</v>
      </c>
      <c r="BS837">
        <v>0</v>
      </c>
      <c r="BT837">
        <v>0</v>
      </c>
      <c r="BU837">
        <v>1</v>
      </c>
      <c r="BV837">
        <v>0</v>
      </c>
      <c r="BW837">
        <v>0</v>
      </c>
      <c r="BX837">
        <v>1</v>
      </c>
      <c r="BY837">
        <v>1</v>
      </c>
      <c r="CD837" t="s">
        <v>131</v>
      </c>
      <c r="CE837">
        <v>0</v>
      </c>
      <c r="CF837" t="s">
        <v>132</v>
      </c>
      <c r="CJ837" t="s">
        <v>132</v>
      </c>
      <c r="CK837" t="s">
        <v>132</v>
      </c>
      <c r="CP837">
        <v>5254</v>
      </c>
      <c r="CQ837">
        <v>0</v>
      </c>
      <c r="CR837">
        <v>0</v>
      </c>
      <c r="CS837">
        <v>0</v>
      </c>
      <c r="CT837">
        <v>0</v>
      </c>
    </row>
    <row r="838" spans="1:98" ht="15" customHeight="1" x14ac:dyDescent="0.2">
      <c r="A838" t="s">
        <v>30023</v>
      </c>
      <c r="B838" s="1" t="s">
        <v>574</v>
      </c>
      <c r="C838">
        <v>9600</v>
      </c>
      <c r="G838" t="s">
        <v>240</v>
      </c>
      <c r="H838" t="s">
        <v>102</v>
      </c>
      <c r="I838" t="s">
        <v>241</v>
      </c>
      <c r="K838">
        <v>4</v>
      </c>
      <c r="L838" t="s">
        <v>3835</v>
      </c>
      <c r="N838" t="s">
        <v>8403</v>
      </c>
      <c r="O838" t="s">
        <v>8404</v>
      </c>
      <c r="P838">
        <v>102</v>
      </c>
      <c r="Q838" t="s">
        <v>24515</v>
      </c>
      <c r="S838" t="s">
        <v>30024</v>
      </c>
      <c r="T838">
        <v>5</v>
      </c>
      <c r="U838">
        <v>11</v>
      </c>
      <c r="V838">
        <v>8</v>
      </c>
      <c r="Y838" t="s">
        <v>2563</v>
      </c>
      <c r="Z838" t="s">
        <v>3377</v>
      </c>
      <c r="AD838" t="s">
        <v>249</v>
      </c>
      <c r="AF838" t="s">
        <v>30025</v>
      </c>
      <c r="AH838" t="s">
        <v>114</v>
      </c>
      <c r="AI838" t="s">
        <v>114</v>
      </c>
      <c r="AJ838" t="s">
        <v>30026</v>
      </c>
      <c r="AO838" t="s">
        <v>30027</v>
      </c>
      <c r="AQ838">
        <v>15</v>
      </c>
      <c r="AR838" t="s">
        <v>30028</v>
      </c>
      <c r="AS838" t="s">
        <v>30029</v>
      </c>
      <c r="AT838" t="s">
        <v>30030</v>
      </c>
      <c r="AU838" t="s">
        <v>30031</v>
      </c>
      <c r="AW838" t="s">
        <v>28629</v>
      </c>
      <c r="AX838" t="s">
        <v>30032</v>
      </c>
      <c r="AY838" t="s">
        <v>21027</v>
      </c>
      <c r="AZ838" t="s">
        <v>30033</v>
      </c>
      <c r="BA838" t="s">
        <v>255</v>
      </c>
      <c r="BB838" t="s">
        <v>30034</v>
      </c>
      <c r="BD838" t="s">
        <v>30035</v>
      </c>
      <c r="BE838">
        <v>0</v>
      </c>
      <c r="BF838" t="s">
        <v>30036</v>
      </c>
      <c r="BG838" t="s">
        <v>30037</v>
      </c>
      <c r="BH838" t="s">
        <v>30038</v>
      </c>
      <c r="BI838" t="s">
        <v>132</v>
      </c>
      <c r="BS838">
        <v>0</v>
      </c>
      <c r="BT838">
        <v>0</v>
      </c>
      <c r="BU838">
        <v>0</v>
      </c>
      <c r="BV838">
        <v>0</v>
      </c>
      <c r="BW838">
        <v>0</v>
      </c>
      <c r="BX838">
        <v>0</v>
      </c>
      <c r="BY838">
        <v>1</v>
      </c>
      <c r="CD838" t="s">
        <v>132</v>
      </c>
      <c r="CE838">
        <v>0</v>
      </c>
      <c r="CJ838" t="s">
        <v>132</v>
      </c>
      <c r="CK838" t="s">
        <v>132</v>
      </c>
      <c r="CP838">
        <v>6232</v>
      </c>
      <c r="CQ838">
        <v>0</v>
      </c>
      <c r="CR838">
        <v>0</v>
      </c>
      <c r="CS838">
        <v>0</v>
      </c>
      <c r="CT838">
        <v>0</v>
      </c>
    </row>
    <row r="839" spans="1:98" ht="15" customHeight="1" x14ac:dyDescent="0.2">
      <c r="A839" t="s">
        <v>14774</v>
      </c>
      <c r="B839" s="1" t="s">
        <v>283</v>
      </c>
      <c r="C839">
        <v>600</v>
      </c>
      <c r="G839" t="s">
        <v>366</v>
      </c>
      <c r="H839" t="s">
        <v>1308</v>
      </c>
      <c r="I839" t="s">
        <v>103</v>
      </c>
      <c r="J839" t="s">
        <v>367</v>
      </c>
      <c r="K839">
        <v>6</v>
      </c>
      <c r="L839" t="s">
        <v>14775</v>
      </c>
      <c r="N839" t="s">
        <v>2918</v>
      </c>
      <c r="O839" t="s">
        <v>6684</v>
      </c>
      <c r="P839">
        <v>16</v>
      </c>
      <c r="Q839" t="s">
        <v>1311</v>
      </c>
      <c r="S839" t="s">
        <v>14776</v>
      </c>
      <c r="T839">
        <v>1</v>
      </c>
      <c r="U839">
        <v>5</v>
      </c>
      <c r="V839">
        <v>4</v>
      </c>
      <c r="W839" t="s">
        <v>3516</v>
      </c>
      <c r="Y839" t="s">
        <v>7802</v>
      </c>
      <c r="Z839" t="s">
        <v>375</v>
      </c>
      <c r="AD839" t="s">
        <v>5419</v>
      </c>
      <c r="AF839" t="s">
        <v>14777</v>
      </c>
      <c r="AH839" t="s">
        <v>1316</v>
      </c>
      <c r="AI839" t="s">
        <v>318</v>
      </c>
      <c r="AJ839" t="s">
        <v>14778</v>
      </c>
      <c r="AK839" t="s">
        <v>14779</v>
      </c>
      <c r="AO839" t="s">
        <v>14780</v>
      </c>
      <c r="AQ839">
        <v>3</v>
      </c>
      <c r="AR839">
        <v>3</v>
      </c>
      <c r="AS839">
        <v>12</v>
      </c>
      <c r="AT839" t="s">
        <v>4136</v>
      </c>
      <c r="AU839" t="s">
        <v>14781</v>
      </c>
      <c r="AW839" t="s">
        <v>181</v>
      </c>
      <c r="AX839" t="s">
        <v>14782</v>
      </c>
      <c r="AY839" t="s">
        <v>384</v>
      </c>
      <c r="AZ839" t="s">
        <v>14783</v>
      </c>
      <c r="BA839" t="s">
        <v>255</v>
      </c>
      <c r="BB839" t="s">
        <v>14784</v>
      </c>
      <c r="BC839" t="s">
        <v>388</v>
      </c>
      <c r="BD839" t="s">
        <v>14619</v>
      </c>
      <c r="BE839">
        <v>0</v>
      </c>
      <c r="BF839" t="s">
        <v>14785</v>
      </c>
      <c r="BG839" t="s">
        <v>14786</v>
      </c>
      <c r="BH839" t="s">
        <v>14787</v>
      </c>
      <c r="BL839" t="s">
        <v>132</v>
      </c>
      <c r="BM839" t="s">
        <v>132</v>
      </c>
      <c r="BN839" t="s">
        <v>132</v>
      </c>
      <c r="BS839">
        <v>0</v>
      </c>
      <c r="BT839">
        <v>0</v>
      </c>
      <c r="BU839">
        <v>1</v>
      </c>
      <c r="BV839">
        <v>0</v>
      </c>
      <c r="BW839">
        <v>0</v>
      </c>
      <c r="BX839">
        <v>0</v>
      </c>
      <c r="BY839">
        <v>0</v>
      </c>
      <c r="CB839" t="s">
        <v>132</v>
      </c>
      <c r="CD839" t="s">
        <v>131</v>
      </c>
      <c r="CE839">
        <v>0</v>
      </c>
      <c r="CJ839" t="s">
        <v>132</v>
      </c>
      <c r="CP839">
        <v>1969</v>
      </c>
      <c r="CQ839">
        <v>0</v>
      </c>
      <c r="CR839">
        <v>0</v>
      </c>
      <c r="CS839">
        <v>0</v>
      </c>
      <c r="CT839">
        <v>0</v>
      </c>
    </row>
    <row r="840" spans="1:98" ht="15" customHeight="1" x14ac:dyDescent="0.2">
      <c r="A840" t="s">
        <v>26099</v>
      </c>
      <c r="B840" s="1" t="s">
        <v>1223</v>
      </c>
      <c r="C840">
        <v>12800</v>
      </c>
      <c r="G840" t="s">
        <v>1053</v>
      </c>
      <c r="H840" t="s">
        <v>102</v>
      </c>
      <c r="I840" t="s">
        <v>1555</v>
      </c>
      <c r="K840">
        <v>9</v>
      </c>
      <c r="L840" t="s">
        <v>1557</v>
      </c>
      <c r="N840" t="s">
        <v>7126</v>
      </c>
      <c r="O840" t="s">
        <v>7127</v>
      </c>
      <c r="P840">
        <v>147</v>
      </c>
      <c r="Q840" t="s">
        <v>15127</v>
      </c>
      <c r="S840" t="s">
        <v>19558</v>
      </c>
      <c r="T840">
        <v>10</v>
      </c>
      <c r="U840">
        <v>9</v>
      </c>
      <c r="V840">
        <v>12</v>
      </c>
      <c r="X840" t="s">
        <v>3173</v>
      </c>
      <c r="Y840" t="s">
        <v>479</v>
      </c>
      <c r="Z840" t="s">
        <v>3160</v>
      </c>
      <c r="AD840" t="s">
        <v>249</v>
      </c>
      <c r="AF840" t="s">
        <v>26100</v>
      </c>
      <c r="AH840" t="s">
        <v>114</v>
      </c>
      <c r="AI840" t="s">
        <v>26101</v>
      </c>
      <c r="AJ840" t="s">
        <v>26102</v>
      </c>
      <c r="AK840" t="s">
        <v>26103</v>
      </c>
      <c r="AO840" t="s">
        <v>26104</v>
      </c>
      <c r="AQ840">
        <v>10</v>
      </c>
      <c r="AR840">
        <v>14</v>
      </c>
      <c r="AS840">
        <v>29</v>
      </c>
      <c r="AT840" t="s">
        <v>26105</v>
      </c>
      <c r="AU840" t="s">
        <v>26106</v>
      </c>
      <c r="AW840" t="s">
        <v>820</v>
      </c>
      <c r="AY840" t="s">
        <v>3178</v>
      </c>
      <c r="AZ840" t="s">
        <v>670</v>
      </c>
      <c r="BA840" t="s">
        <v>426</v>
      </c>
      <c r="BB840" t="s">
        <v>26107</v>
      </c>
      <c r="BD840" t="s">
        <v>24172</v>
      </c>
      <c r="BE840">
        <v>0</v>
      </c>
      <c r="BF840" t="s">
        <v>26108</v>
      </c>
      <c r="BG840" t="s">
        <v>26109</v>
      </c>
      <c r="BH840" t="s">
        <v>26110</v>
      </c>
      <c r="BI840" t="s">
        <v>132</v>
      </c>
      <c r="BK840" t="s">
        <v>132</v>
      </c>
      <c r="BS840">
        <v>0</v>
      </c>
      <c r="BT840">
        <v>0</v>
      </c>
      <c r="BU840">
        <v>0</v>
      </c>
      <c r="BV840">
        <v>0</v>
      </c>
      <c r="BW840">
        <v>0</v>
      </c>
      <c r="BX840">
        <v>0</v>
      </c>
      <c r="BY840">
        <v>1</v>
      </c>
      <c r="CD840" t="s">
        <v>131</v>
      </c>
      <c r="CE840">
        <v>0</v>
      </c>
      <c r="CF840" t="s">
        <v>132</v>
      </c>
      <c r="CJ840" t="s">
        <v>132</v>
      </c>
      <c r="CK840" t="s">
        <v>132</v>
      </c>
      <c r="CP840">
        <v>5259</v>
      </c>
      <c r="CQ840">
        <v>0</v>
      </c>
      <c r="CR840">
        <v>0</v>
      </c>
      <c r="CS840">
        <v>0</v>
      </c>
      <c r="CT840">
        <v>0</v>
      </c>
    </row>
    <row r="841" spans="1:98" ht="15" customHeight="1" x14ac:dyDescent="0.2">
      <c r="A841" t="s">
        <v>3569</v>
      </c>
      <c r="B841" s="1" t="s">
        <v>365</v>
      </c>
      <c r="C841">
        <v>1200</v>
      </c>
      <c r="G841" t="s">
        <v>575</v>
      </c>
      <c r="H841" t="s">
        <v>102</v>
      </c>
      <c r="I841" t="s">
        <v>809</v>
      </c>
      <c r="K841">
        <v>2</v>
      </c>
      <c r="L841" t="s">
        <v>810</v>
      </c>
      <c r="N841" t="s">
        <v>3570</v>
      </c>
      <c r="O841" t="s">
        <v>3571</v>
      </c>
      <c r="P841">
        <v>38</v>
      </c>
      <c r="Q841" t="s">
        <v>3572</v>
      </c>
      <c r="S841" t="s">
        <v>3573</v>
      </c>
      <c r="T841">
        <v>4</v>
      </c>
      <c r="U841">
        <v>7</v>
      </c>
      <c r="V841">
        <v>6</v>
      </c>
      <c r="AD841" t="s">
        <v>3574</v>
      </c>
      <c r="AF841" t="s">
        <v>3575</v>
      </c>
      <c r="AH841" t="s">
        <v>114</v>
      </c>
      <c r="AI841" t="s">
        <v>114</v>
      </c>
      <c r="AJ841" t="s">
        <v>3576</v>
      </c>
      <c r="AO841" t="s">
        <v>3577</v>
      </c>
      <c r="AQ841">
        <v>7</v>
      </c>
      <c r="AR841">
        <v>8</v>
      </c>
      <c r="AS841">
        <v>21</v>
      </c>
      <c r="AT841" t="s">
        <v>3578</v>
      </c>
      <c r="AU841" t="s">
        <v>3579</v>
      </c>
      <c r="AW841" t="s">
        <v>647</v>
      </c>
      <c r="AY841" t="s">
        <v>715</v>
      </c>
      <c r="AZ841" t="s">
        <v>3580</v>
      </c>
      <c r="BA841" t="s">
        <v>3581</v>
      </c>
      <c r="BB841" t="s">
        <v>3582</v>
      </c>
      <c r="BD841" t="s">
        <v>128</v>
      </c>
      <c r="BE841">
        <v>0</v>
      </c>
      <c r="BF841" t="s">
        <v>3583</v>
      </c>
      <c r="BG841" t="s">
        <v>3584</v>
      </c>
      <c r="BH841" t="s">
        <v>3585</v>
      </c>
      <c r="BS841">
        <v>0</v>
      </c>
      <c r="BT841">
        <v>0</v>
      </c>
      <c r="BU841">
        <v>1</v>
      </c>
      <c r="BV841">
        <v>0</v>
      </c>
      <c r="BW841">
        <v>0</v>
      </c>
      <c r="BX841">
        <v>0</v>
      </c>
      <c r="BY841">
        <v>1</v>
      </c>
      <c r="CD841" t="s">
        <v>131</v>
      </c>
      <c r="CE841">
        <v>0</v>
      </c>
      <c r="CJ841" t="s">
        <v>132</v>
      </c>
      <c r="CO841" t="str">
        <f>HYPERLINK("http://www.d20pfsrd.com/bestiary/monster-listings/monstrous-humanoids/harpy","Harpy")</f>
        <v>Harpy</v>
      </c>
      <c r="CP841">
        <v>229</v>
      </c>
      <c r="CQ841">
        <v>0</v>
      </c>
      <c r="CR841">
        <v>0</v>
      </c>
      <c r="CS841">
        <v>0</v>
      </c>
      <c r="CT841">
        <v>0</v>
      </c>
    </row>
    <row r="842" spans="1:98" ht="15" customHeight="1" x14ac:dyDescent="0.2">
      <c r="A842" t="s">
        <v>25970</v>
      </c>
      <c r="B842" s="1" t="s">
        <v>19020</v>
      </c>
      <c r="C842">
        <v>6553600</v>
      </c>
      <c r="G842" t="s">
        <v>575</v>
      </c>
      <c r="H842" t="s">
        <v>102</v>
      </c>
      <c r="I842" t="s">
        <v>137</v>
      </c>
      <c r="J842" t="s">
        <v>25944</v>
      </c>
      <c r="K842">
        <v>26</v>
      </c>
      <c r="L842" t="s">
        <v>25971</v>
      </c>
      <c r="M842" t="s">
        <v>25946</v>
      </c>
      <c r="N842" t="s">
        <v>25972</v>
      </c>
      <c r="O842" t="s">
        <v>25973</v>
      </c>
      <c r="P842">
        <v>731</v>
      </c>
      <c r="Q842" t="s">
        <v>25974</v>
      </c>
      <c r="R842" t="s">
        <v>25975</v>
      </c>
      <c r="S842" t="s">
        <v>25976</v>
      </c>
      <c r="T842">
        <v>28</v>
      </c>
      <c r="U842">
        <v>27</v>
      </c>
      <c r="V842">
        <v>29</v>
      </c>
      <c r="X842" t="s">
        <v>25977</v>
      </c>
      <c r="Y842" t="s">
        <v>19298</v>
      </c>
      <c r="Z842" t="s">
        <v>25978</v>
      </c>
      <c r="AA842" t="s">
        <v>17529</v>
      </c>
      <c r="AB842">
        <v>40</v>
      </c>
      <c r="AD842" t="s">
        <v>18234</v>
      </c>
      <c r="AE842" t="s">
        <v>9476</v>
      </c>
      <c r="AF842" t="s">
        <v>25979</v>
      </c>
      <c r="AH842" t="s">
        <v>114</v>
      </c>
      <c r="AI842" t="s">
        <v>376</v>
      </c>
      <c r="AJ842" t="s">
        <v>25980</v>
      </c>
      <c r="AK842" t="s">
        <v>25981</v>
      </c>
      <c r="AO842" t="s">
        <v>25982</v>
      </c>
      <c r="AQ842">
        <v>25</v>
      </c>
      <c r="AR842">
        <v>41</v>
      </c>
      <c r="AS842" t="s">
        <v>19752</v>
      </c>
      <c r="AT842" t="s">
        <v>25983</v>
      </c>
      <c r="AU842" t="s">
        <v>25984</v>
      </c>
      <c r="AV842" t="s">
        <v>25439</v>
      </c>
      <c r="AW842" t="s">
        <v>25985</v>
      </c>
      <c r="AX842" t="s">
        <v>25986</v>
      </c>
      <c r="AY842" t="s">
        <v>298</v>
      </c>
      <c r="AZ842" t="s">
        <v>18854</v>
      </c>
      <c r="BA842" t="s">
        <v>1797</v>
      </c>
      <c r="BB842" t="s">
        <v>25987</v>
      </c>
      <c r="BC842" t="s">
        <v>25939</v>
      </c>
      <c r="BD842" t="s">
        <v>24172</v>
      </c>
      <c r="BE842">
        <v>0</v>
      </c>
      <c r="BF842" t="s">
        <v>25988</v>
      </c>
      <c r="BG842" t="s">
        <v>25989</v>
      </c>
      <c r="BH842" t="s">
        <v>25990</v>
      </c>
      <c r="BI842" t="s">
        <v>132</v>
      </c>
      <c r="BK842" t="s">
        <v>132</v>
      </c>
      <c r="BS842">
        <v>0</v>
      </c>
      <c r="BT842">
        <v>0</v>
      </c>
      <c r="BU842">
        <v>0</v>
      </c>
      <c r="BV842">
        <v>0</v>
      </c>
      <c r="BW842">
        <v>0</v>
      </c>
      <c r="BX842">
        <v>0</v>
      </c>
      <c r="BY842">
        <v>1</v>
      </c>
      <c r="CD842" t="s">
        <v>131</v>
      </c>
      <c r="CE842">
        <v>0</v>
      </c>
      <c r="CJ842" t="s">
        <v>132</v>
      </c>
      <c r="CK842" t="s">
        <v>132</v>
      </c>
      <c r="CP842">
        <v>5252</v>
      </c>
      <c r="CQ842">
        <v>0</v>
      </c>
      <c r="CR842">
        <v>0</v>
      </c>
      <c r="CS842">
        <v>0</v>
      </c>
      <c r="CT842">
        <v>0</v>
      </c>
    </row>
    <row r="843" spans="1:98" ht="15" customHeight="1" x14ac:dyDescent="0.2">
      <c r="A843" t="s">
        <v>2852</v>
      </c>
      <c r="B843" s="1" t="s">
        <v>599</v>
      </c>
      <c r="C843">
        <v>135</v>
      </c>
      <c r="G843" t="s">
        <v>240</v>
      </c>
      <c r="H843" t="s">
        <v>1308</v>
      </c>
      <c r="I843" t="s">
        <v>332</v>
      </c>
      <c r="K843">
        <v>3</v>
      </c>
      <c r="L843" t="s">
        <v>1036</v>
      </c>
      <c r="N843" t="s">
        <v>2853</v>
      </c>
      <c r="O843" t="s">
        <v>2854</v>
      </c>
      <c r="P843">
        <v>4</v>
      </c>
      <c r="Q843" t="s">
        <v>603</v>
      </c>
      <c r="S843" t="s">
        <v>2855</v>
      </c>
      <c r="T843">
        <v>2</v>
      </c>
      <c r="U843">
        <v>5</v>
      </c>
      <c r="V843">
        <v>2</v>
      </c>
      <c r="AD843" t="s">
        <v>2856</v>
      </c>
      <c r="AF843" t="s">
        <v>2857</v>
      </c>
      <c r="AH843" t="s">
        <v>1316</v>
      </c>
      <c r="AI843" t="s">
        <v>318</v>
      </c>
      <c r="AO843" t="s">
        <v>2858</v>
      </c>
      <c r="AQ843">
        <v>0</v>
      </c>
      <c r="AR843">
        <v>1</v>
      </c>
      <c r="AS843">
        <v>9</v>
      </c>
      <c r="AT843" t="s">
        <v>1734</v>
      </c>
      <c r="AU843" t="s">
        <v>2859</v>
      </c>
      <c r="AV843" t="s">
        <v>1065</v>
      </c>
      <c r="AY843" t="s">
        <v>445</v>
      </c>
      <c r="AZ843" t="s">
        <v>208</v>
      </c>
      <c r="BA843" t="s">
        <v>255</v>
      </c>
      <c r="BB843" t="s">
        <v>2835</v>
      </c>
      <c r="BC843" t="s">
        <v>2836</v>
      </c>
      <c r="BD843" t="s">
        <v>128</v>
      </c>
      <c r="BE843">
        <v>0</v>
      </c>
      <c r="BG843" t="s">
        <v>2860</v>
      </c>
      <c r="BH843" t="s">
        <v>2861</v>
      </c>
      <c r="BI843" t="s">
        <v>132</v>
      </c>
      <c r="BS843">
        <v>0</v>
      </c>
      <c r="BT843">
        <v>0</v>
      </c>
      <c r="BU843">
        <v>1</v>
      </c>
      <c r="BV843">
        <v>0</v>
      </c>
      <c r="BW843">
        <v>0</v>
      </c>
      <c r="BX843">
        <v>0</v>
      </c>
      <c r="BY843">
        <v>1</v>
      </c>
      <c r="CD843" t="s">
        <v>131</v>
      </c>
      <c r="CE843">
        <v>0</v>
      </c>
      <c r="CF843" t="s">
        <v>132</v>
      </c>
      <c r="CJ843" t="s">
        <v>132</v>
      </c>
      <c r="CK843" t="s">
        <v>132</v>
      </c>
      <c r="CO843" t="str">
        <f>HYPERLINK("http://www.d20pfsrd.com/bestiary/monster-listings/animals/avians/hawk","Hawk")</f>
        <v>Hawk</v>
      </c>
      <c r="CP843">
        <v>183</v>
      </c>
      <c r="CQ843">
        <v>0</v>
      </c>
      <c r="CR843">
        <v>0</v>
      </c>
      <c r="CS843">
        <v>0</v>
      </c>
      <c r="CT843">
        <v>0</v>
      </c>
    </row>
    <row r="844" spans="1:98" ht="15" customHeight="1" x14ac:dyDescent="0.2">
      <c r="A844" t="s">
        <v>13866</v>
      </c>
      <c r="B844" s="1" t="s">
        <v>2822</v>
      </c>
      <c r="C844">
        <v>50</v>
      </c>
      <c r="G844" t="s">
        <v>240</v>
      </c>
      <c r="H844" t="s">
        <v>850</v>
      </c>
      <c r="I844" t="s">
        <v>332</v>
      </c>
      <c r="K844">
        <v>3</v>
      </c>
      <c r="L844" t="s">
        <v>2864</v>
      </c>
      <c r="N844" t="s">
        <v>13867</v>
      </c>
      <c r="O844" t="s">
        <v>13868</v>
      </c>
      <c r="P844">
        <v>2</v>
      </c>
      <c r="Q844" t="s">
        <v>2826</v>
      </c>
      <c r="S844" t="s">
        <v>13869</v>
      </c>
      <c r="T844">
        <v>0</v>
      </c>
      <c r="U844">
        <v>5</v>
      </c>
      <c r="V844">
        <v>1</v>
      </c>
      <c r="AD844" t="s">
        <v>496</v>
      </c>
      <c r="AH844" t="s">
        <v>2830</v>
      </c>
      <c r="AI844" t="s">
        <v>318</v>
      </c>
      <c r="AO844" t="s">
        <v>13870</v>
      </c>
      <c r="AQ844">
        <v>0</v>
      </c>
      <c r="AR844">
        <v>-1</v>
      </c>
      <c r="AS844" t="s">
        <v>11810</v>
      </c>
      <c r="AT844" t="s">
        <v>13871</v>
      </c>
      <c r="AU844" t="s">
        <v>13872</v>
      </c>
      <c r="AY844" t="s">
        <v>13873</v>
      </c>
      <c r="AZ844" t="s">
        <v>208</v>
      </c>
      <c r="BA844" t="s">
        <v>255</v>
      </c>
      <c r="BB844" t="s">
        <v>2835</v>
      </c>
      <c r="BC844" t="s">
        <v>2836</v>
      </c>
      <c r="BD844" t="s">
        <v>13848</v>
      </c>
      <c r="BE844">
        <v>0</v>
      </c>
      <c r="BF844" t="s">
        <v>13874</v>
      </c>
      <c r="BG844" t="s">
        <v>13875</v>
      </c>
      <c r="BH844" t="s">
        <v>13876</v>
      </c>
      <c r="BS844">
        <v>0</v>
      </c>
      <c r="BT844">
        <v>0</v>
      </c>
      <c r="BU844">
        <v>0</v>
      </c>
      <c r="BV844">
        <v>0</v>
      </c>
      <c r="BW844">
        <v>0</v>
      </c>
      <c r="BX844">
        <v>0</v>
      </c>
      <c r="BY844">
        <v>1</v>
      </c>
      <c r="CD844" t="s">
        <v>131</v>
      </c>
      <c r="CE844">
        <v>0</v>
      </c>
      <c r="CJ844" t="s">
        <v>132</v>
      </c>
      <c r="CP844">
        <v>1787</v>
      </c>
      <c r="CQ844">
        <v>0</v>
      </c>
      <c r="CR844">
        <v>0</v>
      </c>
      <c r="CS844">
        <v>0</v>
      </c>
      <c r="CT844">
        <v>0</v>
      </c>
    </row>
    <row r="845" spans="1:98" ht="15" customHeight="1" x14ac:dyDescent="0.2">
      <c r="A845" t="s">
        <v>18494</v>
      </c>
      <c r="B845" s="1" t="s">
        <v>14210</v>
      </c>
      <c r="C845">
        <v>1228800</v>
      </c>
      <c r="G845" t="s">
        <v>575</v>
      </c>
      <c r="H845" t="s">
        <v>3932</v>
      </c>
      <c r="I845" t="s">
        <v>103</v>
      </c>
      <c r="J845" t="s">
        <v>576</v>
      </c>
      <c r="K845">
        <v>6</v>
      </c>
      <c r="L845" t="s">
        <v>18495</v>
      </c>
      <c r="N845" t="s">
        <v>18496</v>
      </c>
      <c r="O845" t="s">
        <v>18497</v>
      </c>
      <c r="P845">
        <v>516</v>
      </c>
      <c r="Q845" t="s">
        <v>18498</v>
      </c>
      <c r="R845" t="s">
        <v>18499</v>
      </c>
      <c r="S845" t="s">
        <v>18500</v>
      </c>
      <c r="T845">
        <v>30</v>
      </c>
      <c r="U845">
        <v>12</v>
      </c>
      <c r="V845">
        <v>18</v>
      </c>
      <c r="X845" t="s">
        <v>18501</v>
      </c>
      <c r="Y845" t="s">
        <v>18502</v>
      </c>
      <c r="Z845" t="s">
        <v>18503</v>
      </c>
      <c r="AB845">
        <v>35</v>
      </c>
      <c r="AD845" t="s">
        <v>1614</v>
      </c>
      <c r="AE845" t="s">
        <v>9476</v>
      </c>
      <c r="AF845" t="s">
        <v>18504</v>
      </c>
      <c r="AG845" t="s">
        <v>18505</v>
      </c>
      <c r="AH845" t="s">
        <v>249</v>
      </c>
      <c r="AI845" t="s">
        <v>249</v>
      </c>
      <c r="AJ845" t="s">
        <v>18506</v>
      </c>
      <c r="AK845" t="s">
        <v>18507</v>
      </c>
      <c r="AO845" t="s">
        <v>18508</v>
      </c>
      <c r="AQ845">
        <v>24</v>
      </c>
      <c r="AR845" t="s">
        <v>18509</v>
      </c>
      <c r="AS845" t="s">
        <v>18510</v>
      </c>
      <c r="AT845" t="s">
        <v>18511</v>
      </c>
      <c r="AU845" t="s">
        <v>18512</v>
      </c>
      <c r="AW845" t="s">
        <v>11718</v>
      </c>
      <c r="AX845" t="s">
        <v>18513</v>
      </c>
      <c r="AY845" t="s">
        <v>298</v>
      </c>
      <c r="AZ845" t="s">
        <v>670</v>
      </c>
      <c r="BA845" t="s">
        <v>18514</v>
      </c>
      <c r="BB845" t="s">
        <v>18515</v>
      </c>
      <c r="BC845" t="s">
        <v>11701</v>
      </c>
      <c r="BD845" t="s">
        <v>14619</v>
      </c>
      <c r="BE845">
        <v>0</v>
      </c>
      <c r="BF845" t="s">
        <v>18516</v>
      </c>
      <c r="BG845" t="s">
        <v>18517</v>
      </c>
      <c r="BH845" t="s">
        <v>18518</v>
      </c>
      <c r="BS845">
        <v>0</v>
      </c>
      <c r="BT845">
        <v>0</v>
      </c>
      <c r="BU845">
        <v>0</v>
      </c>
      <c r="BV845">
        <v>0</v>
      </c>
      <c r="BW845">
        <v>0</v>
      </c>
      <c r="BX845">
        <v>0</v>
      </c>
      <c r="BY845">
        <v>1</v>
      </c>
      <c r="CD845" t="s">
        <v>132</v>
      </c>
      <c r="CE845">
        <v>0</v>
      </c>
      <c r="CF845" t="s">
        <v>132</v>
      </c>
      <c r="CJ845" t="s">
        <v>132</v>
      </c>
      <c r="CK845" t="s">
        <v>132</v>
      </c>
      <c r="CP845">
        <v>2213</v>
      </c>
      <c r="CQ845">
        <v>0</v>
      </c>
      <c r="CR845">
        <v>0</v>
      </c>
      <c r="CS845">
        <v>0</v>
      </c>
      <c r="CT845">
        <v>0</v>
      </c>
    </row>
    <row r="846" spans="1:98" ht="15" customHeight="1" x14ac:dyDescent="0.2">
      <c r="A846" t="s">
        <v>19801</v>
      </c>
      <c r="B846" s="1" t="s">
        <v>1137</v>
      </c>
      <c r="C846">
        <v>2400</v>
      </c>
      <c r="G846" t="s">
        <v>240</v>
      </c>
      <c r="H846" t="s">
        <v>193</v>
      </c>
      <c r="I846" t="s">
        <v>332</v>
      </c>
      <c r="J846" t="s">
        <v>138</v>
      </c>
      <c r="K846">
        <v>8</v>
      </c>
      <c r="L846" t="s">
        <v>19802</v>
      </c>
      <c r="N846" t="s">
        <v>7905</v>
      </c>
      <c r="O846" t="s">
        <v>19803</v>
      </c>
      <c r="P846">
        <v>68</v>
      </c>
      <c r="Q846" t="s">
        <v>15110</v>
      </c>
      <c r="S846" t="s">
        <v>19804</v>
      </c>
      <c r="T846">
        <v>12</v>
      </c>
      <c r="U846">
        <v>12</v>
      </c>
      <c r="V846">
        <v>3</v>
      </c>
      <c r="AD846" t="s">
        <v>4940</v>
      </c>
      <c r="AF846" t="s">
        <v>19805</v>
      </c>
      <c r="AH846" t="s">
        <v>202</v>
      </c>
      <c r="AI846" t="s">
        <v>114</v>
      </c>
      <c r="AJ846" t="s">
        <v>19806</v>
      </c>
      <c r="AO846" t="s">
        <v>19807</v>
      </c>
      <c r="AQ846">
        <v>6</v>
      </c>
      <c r="AR846" t="s">
        <v>10427</v>
      </c>
      <c r="AS846">
        <v>28</v>
      </c>
      <c r="AT846" t="s">
        <v>19808</v>
      </c>
      <c r="AU846" t="s">
        <v>19809</v>
      </c>
      <c r="AY846" t="s">
        <v>10430</v>
      </c>
      <c r="AZ846" t="s">
        <v>19810</v>
      </c>
      <c r="BA846" t="s">
        <v>255</v>
      </c>
      <c r="BB846" t="s">
        <v>19811</v>
      </c>
      <c r="BC846" t="s">
        <v>4938</v>
      </c>
      <c r="BD846" t="s">
        <v>19789</v>
      </c>
      <c r="BE846">
        <v>0</v>
      </c>
      <c r="BF846" t="s">
        <v>19812</v>
      </c>
      <c r="BG846" t="s">
        <v>19813</v>
      </c>
      <c r="BH846" t="s">
        <v>19814</v>
      </c>
      <c r="BS846">
        <v>0</v>
      </c>
      <c r="BT846">
        <v>0</v>
      </c>
      <c r="BU846">
        <v>0</v>
      </c>
      <c r="BV846">
        <v>0</v>
      </c>
      <c r="BW846">
        <v>0</v>
      </c>
      <c r="BX846">
        <v>1</v>
      </c>
      <c r="BY846">
        <v>0</v>
      </c>
      <c r="CD846" t="s">
        <v>131</v>
      </c>
      <c r="CE846">
        <v>0</v>
      </c>
      <c r="CJ846" t="s">
        <v>132</v>
      </c>
      <c r="CP846">
        <v>3077</v>
      </c>
      <c r="CQ846">
        <v>0</v>
      </c>
      <c r="CR846">
        <v>0</v>
      </c>
      <c r="CS846">
        <v>0</v>
      </c>
      <c r="CT846">
        <v>0</v>
      </c>
    </row>
    <row r="847" spans="1:98" ht="15" customHeight="1" x14ac:dyDescent="0.2">
      <c r="A847" t="s">
        <v>6158</v>
      </c>
      <c r="B847" s="1" t="s">
        <v>2051</v>
      </c>
      <c r="C847">
        <v>51200</v>
      </c>
      <c r="G847" t="s">
        <v>135</v>
      </c>
      <c r="H847" t="s">
        <v>1035</v>
      </c>
      <c r="I847" t="s">
        <v>701</v>
      </c>
      <c r="J847" t="s">
        <v>6159</v>
      </c>
      <c r="K847">
        <v>7</v>
      </c>
      <c r="L847" t="s">
        <v>6160</v>
      </c>
      <c r="N847" t="s">
        <v>6161</v>
      </c>
      <c r="O847" t="s">
        <v>6162</v>
      </c>
      <c r="P847">
        <v>237</v>
      </c>
      <c r="Q847" t="s">
        <v>6163</v>
      </c>
      <c r="S847" t="s">
        <v>6164</v>
      </c>
      <c r="T847">
        <v>19</v>
      </c>
      <c r="U847">
        <v>11</v>
      </c>
      <c r="V847">
        <v>12</v>
      </c>
      <c r="X847" t="s">
        <v>3191</v>
      </c>
      <c r="Y847" t="s">
        <v>6165</v>
      </c>
      <c r="Z847" t="s">
        <v>3077</v>
      </c>
      <c r="AA847" t="s">
        <v>6166</v>
      </c>
      <c r="AD847" t="s">
        <v>1614</v>
      </c>
      <c r="AF847" t="s">
        <v>6167</v>
      </c>
      <c r="AG847" t="s">
        <v>6168</v>
      </c>
      <c r="AH847" t="s">
        <v>496</v>
      </c>
      <c r="AI847" t="s">
        <v>496</v>
      </c>
      <c r="AJ847" t="s">
        <v>6169</v>
      </c>
      <c r="AK847" t="s">
        <v>6170</v>
      </c>
      <c r="AO847" t="s">
        <v>6171</v>
      </c>
      <c r="AQ847">
        <v>14</v>
      </c>
      <c r="AR847">
        <v>31</v>
      </c>
      <c r="AS847">
        <v>44</v>
      </c>
      <c r="AT847" t="s">
        <v>6172</v>
      </c>
      <c r="AU847" t="s">
        <v>6173</v>
      </c>
      <c r="AW847" t="s">
        <v>6174</v>
      </c>
      <c r="AX847" t="s">
        <v>6175</v>
      </c>
      <c r="AY847" t="s">
        <v>1398</v>
      </c>
      <c r="AZ847" t="s">
        <v>6176</v>
      </c>
      <c r="BA847" t="s">
        <v>6177</v>
      </c>
      <c r="BB847" t="s">
        <v>6178</v>
      </c>
      <c r="BC847" t="s">
        <v>6179</v>
      </c>
      <c r="BD847" t="s">
        <v>6125</v>
      </c>
      <c r="BE847">
        <v>0</v>
      </c>
      <c r="BF847" t="s">
        <v>6180</v>
      </c>
      <c r="BG847" t="s">
        <v>6181</v>
      </c>
      <c r="BH847" t="s">
        <v>6182</v>
      </c>
      <c r="BS847">
        <v>0</v>
      </c>
      <c r="BT847">
        <v>0</v>
      </c>
      <c r="BU847">
        <v>0</v>
      </c>
      <c r="BV847">
        <v>0</v>
      </c>
      <c r="BW847">
        <v>0</v>
      </c>
      <c r="BX847">
        <v>0</v>
      </c>
      <c r="BY847">
        <v>1</v>
      </c>
      <c r="CD847" t="s">
        <v>132</v>
      </c>
      <c r="CE847">
        <v>0</v>
      </c>
      <c r="CJ847" t="s">
        <v>132</v>
      </c>
      <c r="CK847" t="s">
        <v>132</v>
      </c>
      <c r="CP847">
        <v>505</v>
      </c>
      <c r="CQ847">
        <v>0</v>
      </c>
      <c r="CR847">
        <v>0</v>
      </c>
      <c r="CS847">
        <v>0</v>
      </c>
      <c r="CT847">
        <v>0</v>
      </c>
    </row>
    <row r="848" spans="1:98" ht="15" customHeight="1" x14ac:dyDescent="0.2">
      <c r="A848" t="s">
        <v>3586</v>
      </c>
      <c r="B848" s="1" t="s">
        <v>239</v>
      </c>
      <c r="C848">
        <v>800</v>
      </c>
      <c r="G848" t="s">
        <v>135</v>
      </c>
      <c r="H848" t="s">
        <v>102</v>
      </c>
      <c r="I848" t="s">
        <v>103</v>
      </c>
      <c r="J848" t="s">
        <v>3587</v>
      </c>
      <c r="K848">
        <v>5</v>
      </c>
      <c r="L848" t="s">
        <v>3588</v>
      </c>
      <c r="N848" t="s">
        <v>982</v>
      </c>
      <c r="O848" t="s">
        <v>983</v>
      </c>
      <c r="P848">
        <v>30</v>
      </c>
      <c r="Q848" t="s">
        <v>812</v>
      </c>
      <c r="S848" t="s">
        <v>2724</v>
      </c>
      <c r="T848">
        <v>6</v>
      </c>
      <c r="U848">
        <v>5</v>
      </c>
      <c r="V848">
        <v>1</v>
      </c>
      <c r="Z848" t="s">
        <v>3077</v>
      </c>
      <c r="AC848" t="s">
        <v>1961</v>
      </c>
      <c r="AD848" t="s">
        <v>376</v>
      </c>
      <c r="AF848" t="s">
        <v>3589</v>
      </c>
      <c r="AH848" t="s">
        <v>114</v>
      </c>
      <c r="AI848" t="s">
        <v>114</v>
      </c>
      <c r="AJ848" t="s">
        <v>3590</v>
      </c>
      <c r="AO848" t="s">
        <v>3591</v>
      </c>
      <c r="AQ848">
        <v>4</v>
      </c>
      <c r="AR848">
        <v>5</v>
      </c>
      <c r="AS848" t="s">
        <v>3592</v>
      </c>
      <c r="AT848" t="s">
        <v>818</v>
      </c>
      <c r="AU848" t="s">
        <v>3593</v>
      </c>
      <c r="AV848" t="s">
        <v>3594</v>
      </c>
      <c r="AW848" t="s">
        <v>3595</v>
      </c>
      <c r="AY848" t="s">
        <v>1398</v>
      </c>
      <c r="AZ848" t="s">
        <v>1620</v>
      </c>
      <c r="BA848" t="s">
        <v>277</v>
      </c>
      <c r="BB848" t="s">
        <v>3596</v>
      </c>
      <c r="BD848" t="s">
        <v>128</v>
      </c>
      <c r="BE848">
        <v>0</v>
      </c>
      <c r="BG848" t="s">
        <v>3597</v>
      </c>
      <c r="BH848" t="s">
        <v>3598</v>
      </c>
      <c r="BS848">
        <v>0</v>
      </c>
      <c r="BT848">
        <v>0</v>
      </c>
      <c r="BU848">
        <v>0</v>
      </c>
      <c r="BV848">
        <v>0</v>
      </c>
      <c r="BW848">
        <v>0</v>
      </c>
      <c r="BX848">
        <v>0</v>
      </c>
      <c r="BY848">
        <v>1</v>
      </c>
      <c r="CD848" t="s">
        <v>131</v>
      </c>
      <c r="CE848">
        <v>0</v>
      </c>
      <c r="CJ848" t="s">
        <v>132</v>
      </c>
      <c r="CO848" t="str">
        <f>HYPERLINK("http://www.d20pfsrd.com/bestiary/monster-listings/outsiders/hell-hound","Hell Hound")</f>
        <v>Hell Hound</v>
      </c>
      <c r="CP848">
        <v>230</v>
      </c>
      <c r="CQ848">
        <v>0</v>
      </c>
      <c r="CR848">
        <v>0</v>
      </c>
      <c r="CS848">
        <v>0</v>
      </c>
      <c r="CT848">
        <v>0</v>
      </c>
    </row>
    <row r="849" spans="1:98" ht="15" customHeight="1" x14ac:dyDescent="0.2">
      <c r="A849" t="s">
        <v>9793</v>
      </c>
      <c r="B849" s="1" t="s">
        <v>134</v>
      </c>
      <c r="C849">
        <v>3200</v>
      </c>
      <c r="G849" t="s">
        <v>135</v>
      </c>
      <c r="H849" t="s">
        <v>193</v>
      </c>
      <c r="I849" t="s">
        <v>103</v>
      </c>
      <c r="J849" t="s">
        <v>5957</v>
      </c>
      <c r="K849">
        <v>9</v>
      </c>
      <c r="L849" t="s">
        <v>9794</v>
      </c>
      <c r="N849" t="s">
        <v>9795</v>
      </c>
      <c r="O849" t="s">
        <v>9796</v>
      </c>
      <c r="P849">
        <v>85</v>
      </c>
      <c r="Q849" t="s">
        <v>477</v>
      </c>
      <c r="S849" t="s">
        <v>9797</v>
      </c>
      <c r="T849">
        <v>10</v>
      </c>
      <c r="U849">
        <v>13</v>
      </c>
      <c r="V849">
        <v>5</v>
      </c>
      <c r="X849" t="s">
        <v>9798</v>
      </c>
      <c r="Y849" t="s">
        <v>1452</v>
      </c>
      <c r="AA849" t="s">
        <v>3003</v>
      </c>
      <c r="AB849">
        <v>18</v>
      </c>
      <c r="AD849" t="s">
        <v>376</v>
      </c>
      <c r="AF849" t="s">
        <v>9799</v>
      </c>
      <c r="AH849" t="s">
        <v>202</v>
      </c>
      <c r="AI849" t="s">
        <v>114</v>
      </c>
      <c r="AJ849" t="s">
        <v>9800</v>
      </c>
      <c r="AO849" t="s">
        <v>9801</v>
      </c>
      <c r="AQ849">
        <v>9</v>
      </c>
      <c r="AR849" t="s">
        <v>566</v>
      </c>
      <c r="AS849" t="s">
        <v>1661</v>
      </c>
      <c r="AT849" t="s">
        <v>9802</v>
      </c>
      <c r="AU849" t="s">
        <v>9803</v>
      </c>
      <c r="AV849" t="s">
        <v>1131</v>
      </c>
      <c r="AW849" t="s">
        <v>9804</v>
      </c>
      <c r="AY849" t="s">
        <v>7313</v>
      </c>
      <c r="AZ849" t="s">
        <v>3720</v>
      </c>
      <c r="BA849" t="s">
        <v>426</v>
      </c>
      <c r="BB849" t="s">
        <v>9805</v>
      </c>
      <c r="BD849" t="s">
        <v>7316</v>
      </c>
      <c r="BE849">
        <v>0</v>
      </c>
      <c r="BF849" t="s">
        <v>9806</v>
      </c>
      <c r="BG849" t="s">
        <v>9807</v>
      </c>
      <c r="BH849" t="s">
        <v>9808</v>
      </c>
      <c r="BS849">
        <v>0</v>
      </c>
      <c r="BT849">
        <v>0</v>
      </c>
      <c r="BU849">
        <v>0</v>
      </c>
      <c r="BV849">
        <v>0</v>
      </c>
      <c r="BW849">
        <v>0</v>
      </c>
      <c r="BX849">
        <v>0</v>
      </c>
      <c r="BY849">
        <v>1</v>
      </c>
      <c r="CD849" t="s">
        <v>131</v>
      </c>
      <c r="CE849">
        <v>0</v>
      </c>
      <c r="CJ849" t="s">
        <v>132</v>
      </c>
      <c r="CO849" t="str">
        <f>HYPERLINK("http://www.d20pfsrd.com/bestiary/monster-listings/outsiders/hellcat","Hellcat")</f>
        <v>Hellcat</v>
      </c>
      <c r="CP849">
        <v>1251</v>
      </c>
      <c r="CQ849">
        <v>0</v>
      </c>
      <c r="CR849">
        <v>0</v>
      </c>
      <c r="CS849">
        <v>0</v>
      </c>
      <c r="CT849">
        <v>0</v>
      </c>
    </row>
    <row r="850" spans="1:98" ht="15" customHeight="1" x14ac:dyDescent="0.2">
      <c r="A850" t="s">
        <v>16676</v>
      </c>
      <c r="B850" s="1" t="s">
        <v>633</v>
      </c>
      <c r="C850">
        <v>4800</v>
      </c>
      <c r="G850" t="s">
        <v>135</v>
      </c>
      <c r="H850" t="s">
        <v>850</v>
      </c>
      <c r="I850" t="s">
        <v>284</v>
      </c>
      <c r="J850" t="s">
        <v>16677</v>
      </c>
      <c r="K850">
        <v>10</v>
      </c>
      <c r="L850" t="s">
        <v>830</v>
      </c>
      <c r="N850" t="s">
        <v>16678</v>
      </c>
      <c r="O850" t="s">
        <v>16679</v>
      </c>
      <c r="P850">
        <v>90</v>
      </c>
      <c r="Q850" t="s">
        <v>1657</v>
      </c>
      <c r="S850" t="s">
        <v>16680</v>
      </c>
      <c r="T850">
        <v>10</v>
      </c>
      <c r="U850">
        <v>10</v>
      </c>
      <c r="V850">
        <v>7</v>
      </c>
      <c r="Y850" t="s">
        <v>581</v>
      </c>
      <c r="Z850" t="s">
        <v>10064</v>
      </c>
      <c r="AA850" t="s">
        <v>3003</v>
      </c>
      <c r="AD850" t="s">
        <v>2828</v>
      </c>
      <c r="AF850" t="s">
        <v>16681</v>
      </c>
      <c r="AH850" t="s">
        <v>202</v>
      </c>
      <c r="AI850" t="s">
        <v>318</v>
      </c>
      <c r="AJ850" t="s">
        <v>16682</v>
      </c>
      <c r="AO850" t="s">
        <v>16683</v>
      </c>
      <c r="AQ850">
        <v>9</v>
      </c>
      <c r="AR850" t="s">
        <v>321</v>
      </c>
      <c r="AS850" t="s">
        <v>321</v>
      </c>
      <c r="AT850" t="s">
        <v>16684</v>
      </c>
      <c r="AU850" t="s">
        <v>16685</v>
      </c>
      <c r="AW850" t="s">
        <v>3608</v>
      </c>
      <c r="AY850" t="s">
        <v>1398</v>
      </c>
      <c r="AZ850" t="s">
        <v>16686</v>
      </c>
      <c r="BA850" t="s">
        <v>277</v>
      </c>
      <c r="BB850" t="s">
        <v>16687</v>
      </c>
      <c r="BD850" t="s">
        <v>14619</v>
      </c>
      <c r="BE850">
        <v>0</v>
      </c>
      <c r="BF850" t="s">
        <v>16688</v>
      </c>
      <c r="BG850" t="s">
        <v>16689</v>
      </c>
      <c r="BH850" t="s">
        <v>16690</v>
      </c>
      <c r="BS850">
        <v>0</v>
      </c>
      <c r="BT850">
        <v>0</v>
      </c>
      <c r="BU850">
        <v>1</v>
      </c>
      <c r="BV850">
        <v>0</v>
      </c>
      <c r="BW850">
        <v>0</v>
      </c>
      <c r="BX850">
        <v>0</v>
      </c>
      <c r="BY850">
        <v>1</v>
      </c>
      <c r="CD850" t="s">
        <v>132</v>
      </c>
      <c r="CE850">
        <v>0</v>
      </c>
      <c r="CF850" t="s">
        <v>132</v>
      </c>
      <c r="CJ850" t="s">
        <v>132</v>
      </c>
      <c r="CK850" t="s">
        <v>132</v>
      </c>
      <c r="CP850">
        <v>2093</v>
      </c>
      <c r="CQ850">
        <v>0</v>
      </c>
      <c r="CR850">
        <v>0</v>
      </c>
      <c r="CS850">
        <v>0</v>
      </c>
      <c r="CT850">
        <v>0</v>
      </c>
    </row>
    <row r="851" spans="1:98" ht="15" customHeight="1" x14ac:dyDescent="0.2">
      <c r="A851" t="s">
        <v>5883</v>
      </c>
      <c r="B851" s="1" t="s">
        <v>1918</v>
      </c>
      <c r="C851">
        <v>19200</v>
      </c>
      <c r="G851" t="s">
        <v>135</v>
      </c>
      <c r="H851" t="s">
        <v>136</v>
      </c>
      <c r="I851" t="s">
        <v>103</v>
      </c>
      <c r="J851" t="s">
        <v>1384</v>
      </c>
      <c r="K851">
        <v>3</v>
      </c>
      <c r="L851" t="s">
        <v>1385</v>
      </c>
      <c r="N851" t="s">
        <v>5884</v>
      </c>
      <c r="O851" t="s">
        <v>5885</v>
      </c>
      <c r="P851">
        <v>175</v>
      </c>
      <c r="Q851" t="s">
        <v>5886</v>
      </c>
      <c r="R851" t="s">
        <v>3695</v>
      </c>
      <c r="S851" t="s">
        <v>5887</v>
      </c>
      <c r="T851">
        <v>17</v>
      </c>
      <c r="U851">
        <v>3</v>
      </c>
      <c r="V851">
        <v>13</v>
      </c>
      <c r="Y851" t="s">
        <v>1452</v>
      </c>
      <c r="Z851" t="s">
        <v>1412</v>
      </c>
      <c r="AA851" t="s">
        <v>1175</v>
      </c>
      <c r="AB851">
        <v>22</v>
      </c>
      <c r="AD851" t="s">
        <v>5888</v>
      </c>
      <c r="AF851" t="s">
        <v>5889</v>
      </c>
      <c r="AG851" t="s">
        <v>5890</v>
      </c>
      <c r="AH851" t="s">
        <v>147</v>
      </c>
      <c r="AI851" t="s">
        <v>114</v>
      </c>
      <c r="AJ851" t="s">
        <v>5891</v>
      </c>
      <c r="AK851" t="s">
        <v>5892</v>
      </c>
      <c r="AO851" t="s">
        <v>5893</v>
      </c>
      <c r="AQ851">
        <v>13</v>
      </c>
      <c r="AR851">
        <v>18</v>
      </c>
      <c r="AS851">
        <v>37</v>
      </c>
      <c r="AT851" t="s">
        <v>5894</v>
      </c>
      <c r="AU851" t="s">
        <v>5895</v>
      </c>
      <c r="AW851" t="s">
        <v>5896</v>
      </c>
      <c r="AX851" t="s">
        <v>5897</v>
      </c>
      <c r="AY851" t="s">
        <v>5647</v>
      </c>
      <c r="AZ851" t="s">
        <v>5898</v>
      </c>
      <c r="BA851" t="s">
        <v>426</v>
      </c>
      <c r="BB851" t="s">
        <v>5899</v>
      </c>
      <c r="BC851" t="s">
        <v>1401</v>
      </c>
      <c r="BD851" t="s">
        <v>5879</v>
      </c>
      <c r="BE851">
        <v>0</v>
      </c>
      <c r="BF851" t="s">
        <v>5900</v>
      </c>
      <c r="BG851" t="s">
        <v>5901</v>
      </c>
      <c r="BH851" t="s">
        <v>5902</v>
      </c>
      <c r="BS851">
        <v>0</v>
      </c>
      <c r="BT851">
        <v>0</v>
      </c>
      <c r="BU851">
        <v>0</v>
      </c>
      <c r="BV851">
        <v>0</v>
      </c>
      <c r="BW851">
        <v>0</v>
      </c>
      <c r="BX851">
        <v>0</v>
      </c>
      <c r="BY851">
        <v>0</v>
      </c>
      <c r="CD851" t="s">
        <v>131</v>
      </c>
      <c r="CE851">
        <v>0</v>
      </c>
      <c r="CJ851" t="s">
        <v>132</v>
      </c>
      <c r="CO851" t="str">
        <f>HYPERLINK("http://www.d20pfsrd.com/bestiary/monster-listings/outsiders/devil/heresy-ayngavhaul","Devil, Heresy")</f>
        <v>Devil, Heresy</v>
      </c>
      <c r="CP851">
        <v>411</v>
      </c>
      <c r="CQ851">
        <v>0</v>
      </c>
      <c r="CR851">
        <v>0</v>
      </c>
      <c r="CS851">
        <v>0</v>
      </c>
      <c r="CT851">
        <v>0</v>
      </c>
    </row>
    <row r="852" spans="1:98" ht="15" customHeight="1" x14ac:dyDescent="0.2">
      <c r="A852" t="s">
        <v>23188</v>
      </c>
      <c r="B852" s="1" t="s">
        <v>1137</v>
      </c>
      <c r="C852">
        <v>2400</v>
      </c>
      <c r="G852" t="s">
        <v>923</v>
      </c>
      <c r="H852" t="s">
        <v>102</v>
      </c>
      <c r="I852" t="s">
        <v>809</v>
      </c>
      <c r="K852" t="s">
        <v>23189</v>
      </c>
      <c r="L852" t="s">
        <v>16118</v>
      </c>
      <c r="N852" t="s">
        <v>1329</v>
      </c>
      <c r="O852" t="s">
        <v>13810</v>
      </c>
      <c r="P852">
        <v>68</v>
      </c>
      <c r="Q852" t="s">
        <v>2525</v>
      </c>
      <c r="S852" t="s">
        <v>23190</v>
      </c>
      <c r="T852">
        <v>5</v>
      </c>
      <c r="U852">
        <v>9</v>
      </c>
      <c r="V852">
        <v>9</v>
      </c>
      <c r="X852" t="s">
        <v>23191</v>
      </c>
      <c r="Y852" t="s">
        <v>479</v>
      </c>
      <c r="AA852" t="s">
        <v>5324</v>
      </c>
      <c r="AD852" t="s">
        <v>249</v>
      </c>
      <c r="AF852" t="s">
        <v>23192</v>
      </c>
      <c r="AG852" t="s">
        <v>23193</v>
      </c>
      <c r="AH852" t="s">
        <v>114</v>
      </c>
      <c r="AI852" t="s">
        <v>114</v>
      </c>
      <c r="AJ852" t="s">
        <v>23194</v>
      </c>
      <c r="AK852" t="s">
        <v>23195</v>
      </c>
      <c r="AO852" t="s">
        <v>23196</v>
      </c>
      <c r="AQ852">
        <v>8</v>
      </c>
      <c r="AR852">
        <v>12</v>
      </c>
      <c r="AS852">
        <v>25</v>
      </c>
      <c r="AT852" t="s">
        <v>23197</v>
      </c>
      <c r="AU852" t="s">
        <v>23198</v>
      </c>
      <c r="AV852" t="s">
        <v>23199</v>
      </c>
      <c r="AW852" t="s">
        <v>14932</v>
      </c>
      <c r="AX852" t="s">
        <v>23200</v>
      </c>
      <c r="AY852" t="s">
        <v>445</v>
      </c>
      <c r="AZ852" t="s">
        <v>21867</v>
      </c>
      <c r="BA852" t="s">
        <v>23201</v>
      </c>
      <c r="BB852" t="s">
        <v>23202</v>
      </c>
      <c r="BD852" t="s">
        <v>23159</v>
      </c>
      <c r="BE852">
        <v>0</v>
      </c>
      <c r="BF852" t="s">
        <v>23203</v>
      </c>
      <c r="BG852" t="s">
        <v>23204</v>
      </c>
      <c r="BH852" t="s">
        <v>23205</v>
      </c>
      <c r="BI852" t="s">
        <v>132</v>
      </c>
      <c r="BK852" t="s">
        <v>132</v>
      </c>
      <c r="BP852" t="s">
        <v>23206</v>
      </c>
      <c r="BS852">
        <v>0</v>
      </c>
      <c r="BT852">
        <v>0</v>
      </c>
      <c r="BU852">
        <v>0</v>
      </c>
      <c r="BV852">
        <v>0</v>
      </c>
      <c r="BW852">
        <v>0</v>
      </c>
      <c r="BX852">
        <v>0</v>
      </c>
      <c r="BY852">
        <v>1</v>
      </c>
      <c r="CD852" t="s">
        <v>131</v>
      </c>
      <c r="CE852">
        <v>0</v>
      </c>
      <c r="CF852" t="s">
        <v>132</v>
      </c>
      <c r="CJ852" t="s">
        <v>132</v>
      </c>
      <c r="CK852" t="s">
        <v>132</v>
      </c>
      <c r="CP852">
        <v>4843</v>
      </c>
      <c r="CQ852">
        <v>0</v>
      </c>
      <c r="CR852">
        <v>0</v>
      </c>
      <c r="CS852">
        <v>0</v>
      </c>
      <c r="CT852">
        <v>0</v>
      </c>
    </row>
    <row r="853" spans="1:98" ht="15" customHeight="1" x14ac:dyDescent="0.2">
      <c r="A853" t="s">
        <v>28312</v>
      </c>
      <c r="B853" s="1" t="s">
        <v>1918</v>
      </c>
      <c r="C853">
        <v>19200</v>
      </c>
      <c r="G853" t="s">
        <v>240</v>
      </c>
      <c r="H853" t="s">
        <v>1035</v>
      </c>
      <c r="I853" t="s">
        <v>332</v>
      </c>
      <c r="K853">
        <v>4</v>
      </c>
      <c r="L853" t="s">
        <v>2446</v>
      </c>
      <c r="N853" t="s">
        <v>28313</v>
      </c>
      <c r="O853" t="s">
        <v>28314</v>
      </c>
      <c r="P853">
        <v>172</v>
      </c>
      <c r="Q853" t="s">
        <v>20823</v>
      </c>
      <c r="S853" t="s">
        <v>26206</v>
      </c>
      <c r="T853">
        <v>16</v>
      </c>
      <c r="U853">
        <v>9</v>
      </c>
      <c r="V853">
        <v>11</v>
      </c>
      <c r="AD853" t="s">
        <v>707</v>
      </c>
      <c r="AF853" t="s">
        <v>28315</v>
      </c>
      <c r="AH853" t="s">
        <v>496</v>
      </c>
      <c r="AI853" t="s">
        <v>147</v>
      </c>
      <c r="AJ853" t="s">
        <v>28316</v>
      </c>
      <c r="AO853" t="s">
        <v>28317</v>
      </c>
      <c r="AQ853">
        <v>11</v>
      </c>
      <c r="AR853">
        <v>30</v>
      </c>
      <c r="AS853" t="s">
        <v>1602</v>
      </c>
      <c r="AT853" t="s">
        <v>28318</v>
      </c>
      <c r="AU853" t="s">
        <v>28319</v>
      </c>
      <c r="AV853" t="s">
        <v>23121</v>
      </c>
      <c r="AX853" t="s">
        <v>1026</v>
      </c>
      <c r="AY853" t="s">
        <v>28320</v>
      </c>
      <c r="AZ853" t="s">
        <v>520</v>
      </c>
      <c r="BA853" t="s">
        <v>255</v>
      </c>
      <c r="BB853" t="s">
        <v>28321</v>
      </c>
      <c r="BC853" t="s">
        <v>1015</v>
      </c>
      <c r="BD853" t="s">
        <v>28322</v>
      </c>
      <c r="BE853">
        <v>0</v>
      </c>
      <c r="BF853" t="s">
        <v>28323</v>
      </c>
      <c r="BG853" t="s">
        <v>28324</v>
      </c>
      <c r="BH853" t="s">
        <v>28325</v>
      </c>
      <c r="BI853" t="s">
        <v>132</v>
      </c>
      <c r="BS853">
        <v>0</v>
      </c>
      <c r="BT853">
        <v>0</v>
      </c>
      <c r="BU853">
        <v>0</v>
      </c>
      <c r="BV853">
        <v>0</v>
      </c>
      <c r="BW853">
        <v>0</v>
      </c>
      <c r="BX853">
        <v>1</v>
      </c>
      <c r="BY853">
        <v>1</v>
      </c>
      <c r="CD853" t="s">
        <v>131</v>
      </c>
      <c r="CE853">
        <v>0</v>
      </c>
      <c r="CF853" t="s">
        <v>132</v>
      </c>
      <c r="CJ853" t="s">
        <v>132</v>
      </c>
      <c r="CK853" t="s">
        <v>132</v>
      </c>
      <c r="CP853">
        <v>5570</v>
      </c>
      <c r="CQ853">
        <v>0</v>
      </c>
      <c r="CR853">
        <v>0</v>
      </c>
      <c r="CS853">
        <v>0</v>
      </c>
      <c r="CT853">
        <v>0</v>
      </c>
    </row>
    <row r="854" spans="1:98" ht="15" customHeight="1" x14ac:dyDescent="0.2">
      <c r="A854" t="s">
        <v>1222</v>
      </c>
      <c r="B854" s="1" t="s">
        <v>1223</v>
      </c>
      <c r="C854">
        <v>12800</v>
      </c>
      <c r="G854" t="s">
        <v>575</v>
      </c>
      <c r="H854" t="s">
        <v>193</v>
      </c>
      <c r="I854" t="s">
        <v>103</v>
      </c>
      <c r="J854" t="s">
        <v>1224</v>
      </c>
      <c r="K854">
        <v>4</v>
      </c>
      <c r="L854" t="s">
        <v>1225</v>
      </c>
      <c r="M854" t="s">
        <v>1226</v>
      </c>
      <c r="N854" t="s">
        <v>1227</v>
      </c>
      <c r="O854" t="s">
        <v>1228</v>
      </c>
      <c r="P854">
        <v>145</v>
      </c>
      <c r="Q854" t="s">
        <v>1229</v>
      </c>
      <c r="S854" t="s">
        <v>1230</v>
      </c>
      <c r="T854">
        <v>16</v>
      </c>
      <c r="U854">
        <v>3</v>
      </c>
      <c r="V854">
        <v>9</v>
      </c>
      <c r="Y854" t="s">
        <v>581</v>
      </c>
      <c r="Z854" t="s">
        <v>1146</v>
      </c>
      <c r="AA854" t="s">
        <v>1147</v>
      </c>
      <c r="AB854">
        <v>22</v>
      </c>
      <c r="AD854" t="s">
        <v>1231</v>
      </c>
      <c r="AF854" t="s">
        <v>1232</v>
      </c>
      <c r="AH854" t="s">
        <v>202</v>
      </c>
      <c r="AI854" t="s">
        <v>202</v>
      </c>
      <c r="AJ854" t="s">
        <v>1233</v>
      </c>
      <c r="AK854" t="s">
        <v>1234</v>
      </c>
      <c r="AO854" t="s">
        <v>1235</v>
      </c>
      <c r="AQ854">
        <v>10</v>
      </c>
      <c r="AR854" t="s">
        <v>1236</v>
      </c>
      <c r="AS854">
        <v>29</v>
      </c>
      <c r="AT854" t="s">
        <v>1237</v>
      </c>
      <c r="AU854" t="s">
        <v>1238</v>
      </c>
      <c r="AV854" t="s">
        <v>1065</v>
      </c>
      <c r="AW854" t="s">
        <v>1156</v>
      </c>
      <c r="AX854" t="s">
        <v>915</v>
      </c>
      <c r="AY854" t="s">
        <v>1239</v>
      </c>
      <c r="AZ854" t="s">
        <v>1240</v>
      </c>
      <c r="BA854" t="s">
        <v>426</v>
      </c>
      <c r="BB854" t="s">
        <v>1241</v>
      </c>
      <c r="BC854" t="s">
        <v>1161</v>
      </c>
      <c r="BD854" t="s">
        <v>128</v>
      </c>
      <c r="BE854">
        <v>0</v>
      </c>
      <c r="BF854" t="s">
        <v>1242</v>
      </c>
      <c r="BG854" t="s">
        <v>1243</v>
      </c>
      <c r="BH854" t="s">
        <v>1244</v>
      </c>
      <c r="BS854">
        <v>0</v>
      </c>
      <c r="BT854">
        <v>0</v>
      </c>
      <c r="BU854">
        <v>0</v>
      </c>
      <c r="BV854">
        <v>0</v>
      </c>
      <c r="BW854">
        <v>0</v>
      </c>
      <c r="BX854">
        <v>1</v>
      </c>
      <c r="BY854">
        <v>1</v>
      </c>
      <c r="CD854" t="s">
        <v>131</v>
      </c>
      <c r="CE854">
        <v>0</v>
      </c>
      <c r="CJ854" t="s">
        <v>132</v>
      </c>
      <c r="CO854" t="str">
        <f>HYPERLINK("http://www.d20pfsrd.com/bestiary/monster-listings/outsiders/demon/hezrou","Demon, Hezrou")</f>
        <v>Demon, Hezrou</v>
      </c>
      <c r="CP854">
        <v>79</v>
      </c>
      <c r="CQ854">
        <v>0</v>
      </c>
      <c r="CR854">
        <v>0</v>
      </c>
      <c r="CS854">
        <v>0</v>
      </c>
      <c r="CT854">
        <v>0</v>
      </c>
    </row>
    <row r="855" spans="1:98" ht="15" customHeight="1" x14ac:dyDescent="0.2">
      <c r="A855" t="s">
        <v>18301</v>
      </c>
      <c r="B855" s="1" t="s">
        <v>306</v>
      </c>
      <c r="C855">
        <v>1600</v>
      </c>
      <c r="G855" t="s">
        <v>575</v>
      </c>
      <c r="H855" t="s">
        <v>193</v>
      </c>
      <c r="I855" t="s">
        <v>261</v>
      </c>
      <c r="K855">
        <v>2</v>
      </c>
      <c r="L855" t="s">
        <v>14971</v>
      </c>
      <c r="N855" t="s">
        <v>3495</v>
      </c>
      <c r="O855" t="s">
        <v>3496</v>
      </c>
      <c r="P855">
        <v>60</v>
      </c>
      <c r="Q855" t="s">
        <v>2668</v>
      </c>
      <c r="S855" t="s">
        <v>18302</v>
      </c>
      <c r="T855">
        <v>8</v>
      </c>
      <c r="U855">
        <v>8</v>
      </c>
      <c r="V855">
        <v>4</v>
      </c>
      <c r="AD855" t="s">
        <v>13942</v>
      </c>
      <c r="AF855" t="s">
        <v>18303</v>
      </c>
      <c r="AH855" t="s">
        <v>202</v>
      </c>
      <c r="AI855" t="s">
        <v>114</v>
      </c>
      <c r="AJ855" t="s">
        <v>18304</v>
      </c>
      <c r="AO855" t="s">
        <v>18305</v>
      </c>
      <c r="AQ855">
        <v>8</v>
      </c>
      <c r="AR855">
        <v>13</v>
      </c>
      <c r="AS855" t="s">
        <v>874</v>
      </c>
      <c r="AT855" t="s">
        <v>18306</v>
      </c>
      <c r="AU855" t="s">
        <v>18307</v>
      </c>
      <c r="AV855" t="s">
        <v>323</v>
      </c>
      <c r="AW855" t="s">
        <v>18282</v>
      </c>
      <c r="AY855" t="s">
        <v>2167</v>
      </c>
      <c r="AZ855" t="s">
        <v>18308</v>
      </c>
      <c r="BA855" t="s">
        <v>277</v>
      </c>
      <c r="BB855" t="s">
        <v>18309</v>
      </c>
      <c r="BC855" t="s">
        <v>18282</v>
      </c>
      <c r="BD855" t="s">
        <v>14619</v>
      </c>
      <c r="BE855">
        <v>0</v>
      </c>
      <c r="BF855" t="s">
        <v>18310</v>
      </c>
      <c r="BG855" t="s">
        <v>18311</v>
      </c>
      <c r="BH855" t="s">
        <v>18312</v>
      </c>
      <c r="BL855" t="s">
        <v>132</v>
      </c>
      <c r="BM855" t="s">
        <v>132</v>
      </c>
      <c r="BN855" t="s">
        <v>132</v>
      </c>
      <c r="BS855">
        <v>0</v>
      </c>
      <c r="BT855">
        <v>0</v>
      </c>
      <c r="BU855">
        <v>1</v>
      </c>
      <c r="BV855">
        <v>0</v>
      </c>
      <c r="BW855">
        <v>0</v>
      </c>
      <c r="BX855">
        <v>0</v>
      </c>
      <c r="BY855">
        <v>1</v>
      </c>
      <c r="CB855" t="s">
        <v>132</v>
      </c>
      <c r="CD855" t="s">
        <v>131</v>
      </c>
      <c r="CE855">
        <v>0</v>
      </c>
      <c r="CJ855" t="s">
        <v>132</v>
      </c>
      <c r="CP855">
        <v>2199</v>
      </c>
      <c r="CQ855">
        <v>0</v>
      </c>
      <c r="CR855">
        <v>0</v>
      </c>
      <c r="CS855">
        <v>0</v>
      </c>
      <c r="CT855">
        <v>0</v>
      </c>
    </row>
    <row r="856" spans="1:98" ht="15" customHeight="1" x14ac:dyDescent="0.2">
      <c r="A856" t="s">
        <v>32301</v>
      </c>
      <c r="B856" s="1" t="s">
        <v>1034</v>
      </c>
      <c r="C856">
        <v>6400</v>
      </c>
      <c r="G856" t="s">
        <v>575</v>
      </c>
      <c r="H856" t="s">
        <v>193</v>
      </c>
      <c r="I856" t="s">
        <v>261</v>
      </c>
      <c r="K856">
        <v>3</v>
      </c>
      <c r="L856" t="s">
        <v>6486</v>
      </c>
      <c r="N856" t="s">
        <v>6487</v>
      </c>
      <c r="O856" t="s">
        <v>6488</v>
      </c>
      <c r="P856">
        <v>114</v>
      </c>
      <c r="Q856" t="s">
        <v>3117</v>
      </c>
      <c r="S856" t="s">
        <v>6489</v>
      </c>
      <c r="T856">
        <v>12</v>
      </c>
      <c r="U856">
        <v>11</v>
      </c>
      <c r="V856">
        <v>8</v>
      </c>
      <c r="Y856" t="s">
        <v>1145</v>
      </c>
      <c r="Z856" t="s">
        <v>1146</v>
      </c>
      <c r="AA856" t="s">
        <v>1147</v>
      </c>
      <c r="AB856">
        <v>19</v>
      </c>
      <c r="AD856" t="s">
        <v>32291</v>
      </c>
      <c r="AF856" t="s">
        <v>6490</v>
      </c>
      <c r="AG856" t="s">
        <v>6491</v>
      </c>
      <c r="AH856" t="s">
        <v>202</v>
      </c>
      <c r="AI856" t="s">
        <v>114</v>
      </c>
      <c r="AJ856" t="s">
        <v>6492</v>
      </c>
      <c r="AK856" t="s">
        <v>6493</v>
      </c>
      <c r="AO856" t="s">
        <v>6494</v>
      </c>
      <c r="AQ856">
        <v>12</v>
      </c>
      <c r="AR856">
        <v>18</v>
      </c>
      <c r="AS856">
        <v>31</v>
      </c>
      <c r="AT856" t="s">
        <v>6495</v>
      </c>
      <c r="AU856" t="s">
        <v>6496</v>
      </c>
      <c r="AW856" t="s">
        <v>6497</v>
      </c>
      <c r="AX856" t="s">
        <v>6498</v>
      </c>
      <c r="AY856" t="s">
        <v>6499</v>
      </c>
      <c r="AZ856" t="s">
        <v>6500</v>
      </c>
      <c r="BA856" t="s">
        <v>426</v>
      </c>
      <c r="BB856" t="s">
        <v>6501</v>
      </c>
      <c r="BD856" t="s">
        <v>6502</v>
      </c>
      <c r="BE856">
        <v>0</v>
      </c>
      <c r="BF856" t="s">
        <v>6503</v>
      </c>
      <c r="BG856" t="s">
        <v>6504</v>
      </c>
      <c r="BH856" t="s">
        <v>6505</v>
      </c>
      <c r="BO856" t="s">
        <v>6506</v>
      </c>
      <c r="BS856">
        <v>0</v>
      </c>
      <c r="BT856">
        <v>0</v>
      </c>
      <c r="BU856">
        <v>0</v>
      </c>
      <c r="BV856">
        <v>1</v>
      </c>
      <c r="BW856">
        <v>0</v>
      </c>
      <c r="BX856">
        <v>0</v>
      </c>
      <c r="BY856">
        <v>1</v>
      </c>
      <c r="CD856" t="s">
        <v>131</v>
      </c>
      <c r="CE856">
        <v>0</v>
      </c>
      <c r="CJ856" t="s">
        <v>132</v>
      </c>
      <c r="CO856" t="str">
        <f>HYPERLINK("http://www.d20pfsrd.com/bestiary/monster-listings/magical-beasts/girallon/high-girallon","Girallon, High (Angazhani)")</f>
        <v>Girallon, High (Angazhani)</v>
      </c>
      <c r="CP856">
        <v>804</v>
      </c>
      <c r="CQ856">
        <v>0</v>
      </c>
      <c r="CR856">
        <v>0</v>
      </c>
      <c r="CS856">
        <v>0</v>
      </c>
      <c r="CT856">
        <v>0</v>
      </c>
    </row>
    <row r="857" spans="1:98" ht="15" customHeight="1" x14ac:dyDescent="0.2">
      <c r="A857" t="s">
        <v>3243</v>
      </c>
      <c r="B857" s="1" t="s">
        <v>134</v>
      </c>
      <c r="C857">
        <v>3200</v>
      </c>
      <c r="G857" t="s">
        <v>575</v>
      </c>
      <c r="H857" t="s">
        <v>193</v>
      </c>
      <c r="I857" t="s">
        <v>701</v>
      </c>
      <c r="J857" t="s">
        <v>1054</v>
      </c>
      <c r="K857">
        <v>-1</v>
      </c>
      <c r="L857" t="s">
        <v>2897</v>
      </c>
      <c r="N857" t="s">
        <v>3228</v>
      </c>
      <c r="O857" t="s">
        <v>3229</v>
      </c>
      <c r="P857">
        <v>85</v>
      </c>
      <c r="Q857" t="s">
        <v>906</v>
      </c>
      <c r="S857" t="s">
        <v>3244</v>
      </c>
      <c r="T857">
        <v>11</v>
      </c>
      <c r="U857">
        <v>2</v>
      </c>
      <c r="V857">
        <v>3</v>
      </c>
      <c r="X857" t="s">
        <v>3191</v>
      </c>
      <c r="AD857" t="s">
        <v>17530</v>
      </c>
      <c r="AF857" t="s">
        <v>3245</v>
      </c>
      <c r="AG857" t="s">
        <v>3246</v>
      </c>
      <c r="AH857" t="s">
        <v>202</v>
      </c>
      <c r="AI857" t="s">
        <v>202</v>
      </c>
      <c r="AJ857" t="s">
        <v>3233</v>
      </c>
      <c r="AO857" t="s">
        <v>3247</v>
      </c>
      <c r="AQ857">
        <v>7</v>
      </c>
      <c r="AR857">
        <v>15</v>
      </c>
      <c r="AS857">
        <v>24</v>
      </c>
      <c r="AT857" t="s">
        <v>3248</v>
      </c>
      <c r="AU857" t="s">
        <v>3249</v>
      </c>
      <c r="AW857" t="s">
        <v>3204</v>
      </c>
      <c r="AY857" t="s">
        <v>756</v>
      </c>
      <c r="AZ857" t="s">
        <v>3250</v>
      </c>
      <c r="BA857" t="s">
        <v>3251</v>
      </c>
      <c r="BB857" t="s">
        <v>3252</v>
      </c>
      <c r="BC857" t="s">
        <v>3204</v>
      </c>
      <c r="BD857" t="s">
        <v>128</v>
      </c>
      <c r="BE857">
        <v>0</v>
      </c>
      <c r="BG857" t="s">
        <v>3253</v>
      </c>
      <c r="BH857" t="s">
        <v>3254</v>
      </c>
      <c r="BS857">
        <v>0</v>
      </c>
      <c r="BT857">
        <v>0</v>
      </c>
      <c r="BU857">
        <v>0</v>
      </c>
      <c r="BV857">
        <v>0</v>
      </c>
      <c r="BW857">
        <v>0</v>
      </c>
      <c r="BX857">
        <v>0</v>
      </c>
      <c r="BY857">
        <v>1</v>
      </c>
      <c r="CD857" t="s">
        <v>131</v>
      </c>
      <c r="CE857">
        <v>0</v>
      </c>
      <c r="CJ857" t="s">
        <v>132</v>
      </c>
      <c r="CO857" t="str">
        <f>HYPERLINK("http://www.d20pfsrd.com/bestiary/monster-listings/humanoids/giants/giant-true/hill","Giant, Hill")</f>
        <v>Giant, Hill</v>
      </c>
      <c r="CP857">
        <v>208</v>
      </c>
      <c r="CQ857">
        <v>0</v>
      </c>
      <c r="CR857">
        <v>0</v>
      </c>
      <c r="CS857">
        <v>0</v>
      </c>
      <c r="CT857">
        <v>0</v>
      </c>
    </row>
    <row r="858" spans="1:98" ht="15" customHeight="1" x14ac:dyDescent="0.2">
      <c r="A858" t="s">
        <v>9830</v>
      </c>
      <c r="B858" s="1" t="s">
        <v>1117</v>
      </c>
      <c r="C858">
        <v>400</v>
      </c>
      <c r="G858" t="s">
        <v>240</v>
      </c>
      <c r="H858" t="s">
        <v>193</v>
      </c>
      <c r="I858" t="s">
        <v>261</v>
      </c>
      <c r="J858" t="s">
        <v>138</v>
      </c>
      <c r="K858">
        <v>-1</v>
      </c>
      <c r="L858" t="s">
        <v>9831</v>
      </c>
      <c r="N858" t="s">
        <v>9832</v>
      </c>
      <c r="O858" t="s">
        <v>9833</v>
      </c>
      <c r="P858">
        <v>15</v>
      </c>
      <c r="Q858" t="s">
        <v>1121</v>
      </c>
      <c r="S858" t="s">
        <v>984</v>
      </c>
      <c r="T858">
        <v>5</v>
      </c>
      <c r="U858">
        <v>2</v>
      </c>
      <c r="V858">
        <v>1</v>
      </c>
      <c r="AD858" t="s">
        <v>9834</v>
      </c>
      <c r="AF858" t="s">
        <v>9835</v>
      </c>
      <c r="AH858" t="s">
        <v>202</v>
      </c>
      <c r="AI858" t="s">
        <v>114</v>
      </c>
      <c r="AO858" t="s">
        <v>9836</v>
      </c>
      <c r="AQ858">
        <v>2</v>
      </c>
      <c r="AR858">
        <v>6</v>
      </c>
      <c r="AS858">
        <v>15</v>
      </c>
      <c r="AT858" t="s">
        <v>9816</v>
      </c>
      <c r="AU858" t="s">
        <v>9837</v>
      </c>
      <c r="AX858" t="s">
        <v>991</v>
      </c>
      <c r="AY858" t="s">
        <v>9725</v>
      </c>
      <c r="AZ858" t="s">
        <v>9838</v>
      </c>
      <c r="BA858" t="s">
        <v>255</v>
      </c>
      <c r="BB858" t="s">
        <v>9839</v>
      </c>
      <c r="BD858" t="s">
        <v>7316</v>
      </c>
      <c r="BE858">
        <v>0</v>
      </c>
      <c r="BF858" t="s">
        <v>9840</v>
      </c>
      <c r="BG858" t="s">
        <v>9841</v>
      </c>
      <c r="BH858" t="s">
        <v>9842</v>
      </c>
      <c r="BS858">
        <v>0</v>
      </c>
      <c r="BT858">
        <v>0</v>
      </c>
      <c r="BU858">
        <v>0</v>
      </c>
      <c r="BV858">
        <v>0</v>
      </c>
      <c r="BW858">
        <v>0</v>
      </c>
      <c r="BX858">
        <v>1</v>
      </c>
      <c r="BY858">
        <v>1</v>
      </c>
      <c r="CD858" t="s">
        <v>131</v>
      </c>
      <c r="CE858">
        <v>0</v>
      </c>
      <c r="CJ858" t="s">
        <v>132</v>
      </c>
      <c r="CO858" t="str">
        <f>HYPERLINK("http://www.d20pfsrd.com/bestiary/monster-listings/magical-beasts/hippocampus","Hippocampus")</f>
        <v>Hippocampus</v>
      </c>
      <c r="CP858">
        <v>1254</v>
      </c>
      <c r="CQ858">
        <v>0</v>
      </c>
      <c r="CR858">
        <v>0</v>
      </c>
      <c r="CS858">
        <v>0</v>
      </c>
      <c r="CT858">
        <v>0</v>
      </c>
    </row>
    <row r="859" spans="1:98" ht="15" customHeight="1" x14ac:dyDescent="0.2">
      <c r="A859" t="s">
        <v>9843</v>
      </c>
      <c r="B859" s="1" t="s">
        <v>283</v>
      </c>
      <c r="C859">
        <v>600</v>
      </c>
      <c r="G859" t="s">
        <v>240</v>
      </c>
      <c r="H859" t="s">
        <v>193</v>
      </c>
      <c r="I859" t="s">
        <v>261</v>
      </c>
      <c r="K859">
        <v>2</v>
      </c>
      <c r="L859" t="s">
        <v>4079</v>
      </c>
      <c r="N859" t="s">
        <v>9844</v>
      </c>
      <c r="O859" t="s">
        <v>9845</v>
      </c>
      <c r="P859">
        <v>22</v>
      </c>
      <c r="Q859" t="s">
        <v>4226</v>
      </c>
      <c r="S859" t="s">
        <v>5451</v>
      </c>
      <c r="T859">
        <v>5</v>
      </c>
      <c r="U859">
        <v>5</v>
      </c>
      <c r="V859">
        <v>2</v>
      </c>
      <c r="AD859" t="s">
        <v>9846</v>
      </c>
      <c r="AF859" t="s">
        <v>9847</v>
      </c>
      <c r="AH859" t="s">
        <v>202</v>
      </c>
      <c r="AI859" t="s">
        <v>114</v>
      </c>
      <c r="AO859" t="s">
        <v>9848</v>
      </c>
      <c r="AQ859">
        <v>3</v>
      </c>
      <c r="AR859">
        <v>6</v>
      </c>
      <c r="AS859">
        <v>19</v>
      </c>
      <c r="AT859" t="s">
        <v>9849</v>
      </c>
      <c r="AU859" t="s">
        <v>9850</v>
      </c>
      <c r="AV859" t="s">
        <v>323</v>
      </c>
      <c r="AY859" t="s">
        <v>9851</v>
      </c>
      <c r="AZ859" t="s">
        <v>9852</v>
      </c>
      <c r="BA859" t="s">
        <v>255</v>
      </c>
      <c r="BB859" t="s">
        <v>9853</v>
      </c>
      <c r="BD859" t="s">
        <v>7316</v>
      </c>
      <c r="BE859">
        <v>0</v>
      </c>
      <c r="BG859" t="s">
        <v>9854</v>
      </c>
      <c r="BH859" t="s">
        <v>9855</v>
      </c>
      <c r="BS859">
        <v>0</v>
      </c>
      <c r="BT859">
        <v>0</v>
      </c>
      <c r="BU859">
        <v>1</v>
      </c>
      <c r="BV859">
        <v>0</v>
      </c>
      <c r="BW859">
        <v>0</v>
      </c>
      <c r="BX859">
        <v>0</v>
      </c>
      <c r="BY859">
        <v>1</v>
      </c>
      <c r="CD859" t="s">
        <v>131</v>
      </c>
      <c r="CE859">
        <v>0</v>
      </c>
      <c r="CJ859" t="s">
        <v>132</v>
      </c>
      <c r="CO859" t="str">
        <f>HYPERLINK("http://www.d20pfsrd.com/bestiary/monster-listings/magical-beasts/hippogriff","Hippogriff")</f>
        <v>Hippogriff</v>
      </c>
      <c r="CP859">
        <v>1255</v>
      </c>
      <c r="CQ859">
        <v>0</v>
      </c>
      <c r="CR859">
        <v>0</v>
      </c>
      <c r="CS859">
        <v>0</v>
      </c>
      <c r="CT859">
        <v>0</v>
      </c>
    </row>
    <row r="860" spans="1:98" ht="15" customHeight="1" x14ac:dyDescent="0.2">
      <c r="A860" t="s">
        <v>9856</v>
      </c>
      <c r="B860" s="1" t="s">
        <v>306</v>
      </c>
      <c r="C860">
        <v>1600</v>
      </c>
      <c r="G860" t="s">
        <v>240</v>
      </c>
      <c r="H860" t="s">
        <v>193</v>
      </c>
      <c r="I860" t="s">
        <v>332</v>
      </c>
      <c r="K860">
        <v>4</v>
      </c>
      <c r="L860" t="s">
        <v>333</v>
      </c>
      <c r="N860" t="s">
        <v>509</v>
      </c>
      <c r="O860" t="s">
        <v>619</v>
      </c>
      <c r="P860">
        <v>59</v>
      </c>
      <c r="Q860" t="s">
        <v>3996</v>
      </c>
      <c r="S860" t="s">
        <v>32223</v>
      </c>
      <c r="T860">
        <v>8</v>
      </c>
      <c r="U860">
        <v>5</v>
      </c>
      <c r="V860">
        <v>3</v>
      </c>
      <c r="W860" s="6" t="s">
        <v>32230</v>
      </c>
      <c r="X860" t="s">
        <v>9857</v>
      </c>
      <c r="AD860" t="s">
        <v>376</v>
      </c>
      <c r="AF860" t="s">
        <v>623</v>
      </c>
      <c r="AH860" t="s">
        <v>202</v>
      </c>
      <c r="AI860" t="s">
        <v>114</v>
      </c>
      <c r="AJ860" t="s">
        <v>9858</v>
      </c>
      <c r="AO860" t="s">
        <v>9859</v>
      </c>
      <c r="AQ860">
        <v>5</v>
      </c>
      <c r="AR860">
        <v>10</v>
      </c>
      <c r="AS860" t="s">
        <v>549</v>
      </c>
      <c r="AT860" t="s">
        <v>9860</v>
      </c>
      <c r="AU860" t="s">
        <v>9861</v>
      </c>
      <c r="AV860" t="s">
        <v>9862</v>
      </c>
      <c r="AX860" t="s">
        <v>1026</v>
      </c>
      <c r="AY860" t="s">
        <v>9863</v>
      </c>
      <c r="AZ860" t="s">
        <v>9864</v>
      </c>
      <c r="BA860" t="s">
        <v>255</v>
      </c>
      <c r="BB860" t="s">
        <v>9865</v>
      </c>
      <c r="BD860" t="s">
        <v>7316</v>
      </c>
      <c r="BE860">
        <v>0</v>
      </c>
      <c r="BF860" t="s">
        <v>9866</v>
      </c>
      <c r="BG860" t="s">
        <v>9867</v>
      </c>
      <c r="BH860" t="s">
        <v>9868</v>
      </c>
      <c r="BS860">
        <v>0</v>
      </c>
      <c r="BT860">
        <v>0</v>
      </c>
      <c r="BU860">
        <v>0</v>
      </c>
      <c r="BV860">
        <v>0</v>
      </c>
      <c r="BW860">
        <v>0</v>
      </c>
      <c r="BX860">
        <v>0</v>
      </c>
      <c r="BY860">
        <v>1</v>
      </c>
      <c r="CD860" t="s">
        <v>131</v>
      </c>
      <c r="CE860">
        <v>0</v>
      </c>
      <c r="CJ860" t="s">
        <v>132</v>
      </c>
      <c r="CO860" t="str">
        <f>HYPERLINK("http://www.d20pfsrd.com/bestiary/monster-listings/animals/hippopotamus","Hippopotamus")</f>
        <v>Hippopotamus</v>
      </c>
      <c r="CP860">
        <v>1257</v>
      </c>
      <c r="CQ860">
        <v>0</v>
      </c>
      <c r="CR860">
        <v>0</v>
      </c>
      <c r="CS860">
        <v>0</v>
      </c>
      <c r="CT860">
        <v>0</v>
      </c>
    </row>
    <row r="861" spans="1:98" ht="15" customHeight="1" x14ac:dyDescent="0.2">
      <c r="A861" t="s">
        <v>3639</v>
      </c>
      <c r="B861" s="1" t="s">
        <v>99</v>
      </c>
      <c r="C861">
        <v>200</v>
      </c>
      <c r="D861" t="s">
        <v>3639</v>
      </c>
      <c r="E861" t="s">
        <v>3640</v>
      </c>
      <c r="G861" t="s">
        <v>135</v>
      </c>
      <c r="H861" t="s">
        <v>102</v>
      </c>
      <c r="I861" t="s">
        <v>701</v>
      </c>
      <c r="J861" t="s">
        <v>723</v>
      </c>
      <c r="K861">
        <v>2</v>
      </c>
      <c r="L861" t="s">
        <v>3328</v>
      </c>
      <c r="N861" t="s">
        <v>1761</v>
      </c>
      <c r="O861" t="s">
        <v>3641</v>
      </c>
      <c r="P861">
        <v>17</v>
      </c>
      <c r="Q861" t="s">
        <v>3642</v>
      </c>
      <c r="S861" t="s">
        <v>984</v>
      </c>
      <c r="T861">
        <v>5</v>
      </c>
      <c r="U861">
        <v>2</v>
      </c>
      <c r="V861">
        <v>1</v>
      </c>
      <c r="AD861" t="s">
        <v>249</v>
      </c>
      <c r="AF861" t="s">
        <v>3643</v>
      </c>
      <c r="AG861" t="s">
        <v>3644</v>
      </c>
      <c r="AH861" t="s">
        <v>114</v>
      </c>
      <c r="AI861" t="s">
        <v>114</v>
      </c>
      <c r="AO861" t="s">
        <v>3645</v>
      </c>
      <c r="AQ861">
        <v>1</v>
      </c>
      <c r="AR861">
        <v>3</v>
      </c>
      <c r="AS861">
        <v>15</v>
      </c>
      <c r="AT861" t="s">
        <v>3646</v>
      </c>
      <c r="AU861" t="s">
        <v>3647</v>
      </c>
      <c r="AV861" t="s">
        <v>519</v>
      </c>
      <c r="AW861" t="s">
        <v>3648</v>
      </c>
      <c r="AY861" t="s">
        <v>756</v>
      </c>
      <c r="AZ861" t="s">
        <v>3649</v>
      </c>
      <c r="BA861" t="s">
        <v>3650</v>
      </c>
      <c r="BB861" t="s">
        <v>3651</v>
      </c>
      <c r="BD861" t="s">
        <v>128</v>
      </c>
      <c r="BE861">
        <v>0</v>
      </c>
      <c r="BG861" t="s">
        <v>3652</v>
      </c>
      <c r="BH861" t="s">
        <v>3653</v>
      </c>
      <c r="BS861">
        <v>1</v>
      </c>
      <c r="BT861">
        <v>0</v>
      </c>
      <c r="BU861">
        <v>0</v>
      </c>
      <c r="BV861">
        <v>0</v>
      </c>
      <c r="BW861">
        <v>0</v>
      </c>
      <c r="BX861">
        <v>0</v>
      </c>
      <c r="BY861">
        <v>1</v>
      </c>
      <c r="CD861" t="s">
        <v>131</v>
      </c>
      <c r="CE861">
        <v>1</v>
      </c>
      <c r="CJ861" t="s">
        <v>132</v>
      </c>
      <c r="CO861" t="str">
        <f>HYPERLINK("http://www.d20pfsrd.com/bestiary/monster-listings/humanoids/hobgoblin","Hobgoblin")</f>
        <v>Hobgoblin</v>
      </c>
      <c r="CP861">
        <v>234</v>
      </c>
      <c r="CQ861">
        <v>0</v>
      </c>
      <c r="CR861">
        <v>0</v>
      </c>
      <c r="CS861">
        <v>0</v>
      </c>
      <c r="CT861">
        <v>0</v>
      </c>
    </row>
    <row r="862" spans="1:98" ht="15" customHeight="1" x14ac:dyDescent="0.2">
      <c r="A862" t="s">
        <v>16707</v>
      </c>
      <c r="B862" s="1" t="s">
        <v>1137</v>
      </c>
      <c r="C862">
        <v>2400</v>
      </c>
      <c r="G862" t="s">
        <v>240</v>
      </c>
      <c r="H862" t="s">
        <v>193</v>
      </c>
      <c r="I862" t="s">
        <v>261</v>
      </c>
      <c r="K862">
        <v>2</v>
      </c>
      <c r="L862" t="s">
        <v>7994</v>
      </c>
      <c r="N862" t="s">
        <v>2477</v>
      </c>
      <c r="O862" t="s">
        <v>2478</v>
      </c>
      <c r="P862">
        <v>60</v>
      </c>
      <c r="Q862" t="s">
        <v>2668</v>
      </c>
      <c r="S862" t="s">
        <v>16708</v>
      </c>
      <c r="T862">
        <v>8</v>
      </c>
      <c r="U862">
        <v>8</v>
      </c>
      <c r="V862">
        <v>5</v>
      </c>
      <c r="X862" t="s">
        <v>680</v>
      </c>
      <c r="AD862" t="s">
        <v>16666</v>
      </c>
      <c r="AF862" t="s">
        <v>16709</v>
      </c>
      <c r="AH862" t="s">
        <v>202</v>
      </c>
      <c r="AI862" t="s">
        <v>202</v>
      </c>
      <c r="AJ862" t="s">
        <v>16710</v>
      </c>
      <c r="AO862" t="s">
        <v>16711</v>
      </c>
      <c r="AQ862">
        <v>8</v>
      </c>
      <c r="AR862">
        <v>13</v>
      </c>
      <c r="AS862" t="s">
        <v>874</v>
      </c>
      <c r="AT862" t="s">
        <v>16712</v>
      </c>
      <c r="AU862" t="s">
        <v>16713</v>
      </c>
      <c r="AW862" t="s">
        <v>3504</v>
      </c>
      <c r="AX862" t="s">
        <v>16714</v>
      </c>
      <c r="AY862" t="s">
        <v>16715</v>
      </c>
      <c r="AZ862" t="s">
        <v>670</v>
      </c>
      <c r="BA862" t="s">
        <v>277</v>
      </c>
      <c r="BB862" t="s">
        <v>16716</v>
      </c>
      <c r="BD862" t="s">
        <v>14619</v>
      </c>
      <c r="BE862">
        <v>0</v>
      </c>
      <c r="BF862" t="s">
        <v>16717</v>
      </c>
      <c r="BG862" t="s">
        <v>16718</v>
      </c>
      <c r="BH862" t="s">
        <v>16719</v>
      </c>
      <c r="BS862">
        <v>0</v>
      </c>
      <c r="BT862">
        <v>0</v>
      </c>
      <c r="BU862">
        <v>0</v>
      </c>
      <c r="BV862">
        <v>0</v>
      </c>
      <c r="BW862">
        <v>1</v>
      </c>
      <c r="BX862">
        <v>0</v>
      </c>
      <c r="BY862">
        <v>1</v>
      </c>
      <c r="CD862" t="s">
        <v>132</v>
      </c>
      <c r="CE862">
        <v>0</v>
      </c>
      <c r="CF862" t="s">
        <v>132</v>
      </c>
      <c r="CJ862" t="s">
        <v>132</v>
      </c>
      <c r="CK862" t="s">
        <v>132</v>
      </c>
      <c r="CP862">
        <v>2096</v>
      </c>
      <c r="CQ862">
        <v>0</v>
      </c>
      <c r="CR862">
        <v>0</v>
      </c>
      <c r="CS862">
        <v>0</v>
      </c>
      <c r="CT862">
        <v>0</v>
      </c>
    </row>
    <row r="863" spans="1:98" ht="15" customHeight="1" x14ac:dyDescent="0.2">
      <c r="A863" t="s">
        <v>13760</v>
      </c>
      <c r="B863" s="1" t="s">
        <v>1117</v>
      </c>
      <c r="C863">
        <v>400</v>
      </c>
      <c r="G863" t="s">
        <v>1053</v>
      </c>
      <c r="H863" t="s">
        <v>1308</v>
      </c>
      <c r="I863" t="s">
        <v>1555</v>
      </c>
      <c r="K863">
        <v>5</v>
      </c>
      <c r="L863" t="s">
        <v>105</v>
      </c>
      <c r="N863" t="s">
        <v>13761</v>
      </c>
      <c r="O863" t="s">
        <v>13762</v>
      </c>
      <c r="P863">
        <v>9</v>
      </c>
      <c r="Q863" t="s">
        <v>6462</v>
      </c>
      <c r="S863" t="s">
        <v>13763</v>
      </c>
      <c r="T863">
        <v>0</v>
      </c>
      <c r="U863">
        <v>1</v>
      </c>
      <c r="V863">
        <v>3</v>
      </c>
      <c r="X863" t="s">
        <v>3173</v>
      </c>
      <c r="Z863" t="s">
        <v>3160</v>
      </c>
      <c r="AD863" t="s">
        <v>13764</v>
      </c>
      <c r="AF863" t="s">
        <v>13765</v>
      </c>
      <c r="AH863" t="s">
        <v>114</v>
      </c>
      <c r="AI863" t="s">
        <v>114</v>
      </c>
      <c r="AJ863" t="s">
        <v>13766</v>
      </c>
      <c r="AO863" t="s">
        <v>13767</v>
      </c>
      <c r="AQ863">
        <v>1</v>
      </c>
      <c r="AR863">
        <v>0</v>
      </c>
      <c r="AS863" t="s">
        <v>13768</v>
      </c>
      <c r="AT863" t="s">
        <v>404</v>
      </c>
      <c r="AU863" t="s">
        <v>5820</v>
      </c>
      <c r="AW863" t="s">
        <v>3504</v>
      </c>
      <c r="AX863" t="s">
        <v>3027</v>
      </c>
      <c r="AY863" t="s">
        <v>13753</v>
      </c>
      <c r="AZ863" t="s">
        <v>2367</v>
      </c>
      <c r="BA863" t="s">
        <v>2367</v>
      </c>
      <c r="BB863" t="s">
        <v>13769</v>
      </c>
      <c r="BC863" t="s">
        <v>13770</v>
      </c>
      <c r="BD863" t="s">
        <v>13755</v>
      </c>
      <c r="BE863">
        <v>0</v>
      </c>
      <c r="BF863" t="s">
        <v>13771</v>
      </c>
      <c r="BG863" t="s">
        <v>13772</v>
      </c>
      <c r="BH863" t="s">
        <v>13773</v>
      </c>
      <c r="BS863">
        <v>0</v>
      </c>
      <c r="BT863">
        <v>0</v>
      </c>
      <c r="BU863">
        <v>1</v>
      </c>
      <c r="BV863">
        <v>0</v>
      </c>
      <c r="BW863">
        <v>0</v>
      </c>
      <c r="BX863">
        <v>0</v>
      </c>
      <c r="BY863">
        <v>1</v>
      </c>
      <c r="CD863" t="s">
        <v>131</v>
      </c>
      <c r="CE863">
        <v>0</v>
      </c>
      <c r="CJ863" t="s">
        <v>132</v>
      </c>
      <c r="CP863">
        <v>1755</v>
      </c>
      <c r="CQ863">
        <v>0</v>
      </c>
      <c r="CR863">
        <v>0</v>
      </c>
      <c r="CS863">
        <v>0</v>
      </c>
      <c r="CT863">
        <v>0</v>
      </c>
    </row>
    <row r="864" spans="1:98" ht="15" customHeight="1" x14ac:dyDescent="0.2">
      <c r="A864" t="s">
        <v>12270</v>
      </c>
      <c r="B864" s="1" t="s">
        <v>192</v>
      </c>
      <c r="C864">
        <v>76800</v>
      </c>
      <c r="G864" t="s">
        <v>1053</v>
      </c>
      <c r="H864" t="s">
        <v>193</v>
      </c>
      <c r="I864" t="s">
        <v>1555</v>
      </c>
      <c r="K864">
        <v>9</v>
      </c>
      <c r="L864" t="s">
        <v>16720</v>
      </c>
      <c r="M864" t="s">
        <v>16721</v>
      </c>
      <c r="N864" t="s">
        <v>16722</v>
      </c>
      <c r="O864" t="s">
        <v>16723</v>
      </c>
      <c r="P864">
        <v>230</v>
      </c>
      <c r="Q864" t="s">
        <v>4311</v>
      </c>
      <c r="R864" t="s">
        <v>4980</v>
      </c>
      <c r="S864" t="s">
        <v>11235</v>
      </c>
      <c r="T864">
        <v>14</v>
      </c>
      <c r="U864">
        <v>17</v>
      </c>
      <c r="V864">
        <v>18</v>
      </c>
      <c r="X864" t="s">
        <v>16724</v>
      </c>
      <c r="Y864" t="s">
        <v>5323</v>
      </c>
      <c r="Z864" t="s">
        <v>3160</v>
      </c>
      <c r="AB864">
        <v>27</v>
      </c>
      <c r="AD864" t="s">
        <v>11619</v>
      </c>
      <c r="AF864" t="s">
        <v>16725</v>
      </c>
      <c r="AH864" t="s">
        <v>202</v>
      </c>
      <c r="AI864" t="s">
        <v>202</v>
      </c>
      <c r="AJ864" t="s">
        <v>16726</v>
      </c>
      <c r="AK864" t="s">
        <v>16727</v>
      </c>
      <c r="AO864" t="s">
        <v>16728</v>
      </c>
      <c r="AQ864">
        <v>15</v>
      </c>
      <c r="AR864" t="s">
        <v>4745</v>
      </c>
      <c r="AS864" t="s">
        <v>4882</v>
      </c>
      <c r="AT864" t="s">
        <v>16729</v>
      </c>
      <c r="AU864" t="s">
        <v>16730</v>
      </c>
      <c r="AW864" t="s">
        <v>12267</v>
      </c>
      <c r="AX864" t="s">
        <v>16731</v>
      </c>
      <c r="AY864" t="s">
        <v>669</v>
      </c>
      <c r="AZ864" t="s">
        <v>2870</v>
      </c>
      <c r="BA864" t="s">
        <v>156</v>
      </c>
      <c r="BB864" t="s">
        <v>16732</v>
      </c>
      <c r="BD864" t="s">
        <v>14619</v>
      </c>
      <c r="BE864">
        <v>0</v>
      </c>
      <c r="BF864" t="s">
        <v>16733</v>
      </c>
      <c r="BG864" t="s">
        <v>16734</v>
      </c>
      <c r="BH864" t="s">
        <v>16735</v>
      </c>
      <c r="BS864">
        <v>0</v>
      </c>
      <c r="BT864">
        <v>0</v>
      </c>
      <c r="BU864">
        <v>0</v>
      </c>
      <c r="BV864">
        <v>1</v>
      </c>
      <c r="BW864">
        <v>0</v>
      </c>
      <c r="BX864">
        <v>0</v>
      </c>
      <c r="BY864">
        <v>1</v>
      </c>
      <c r="CD864" t="s">
        <v>132</v>
      </c>
      <c r="CE864">
        <v>0</v>
      </c>
      <c r="CF864" t="s">
        <v>132</v>
      </c>
      <c r="CJ864" t="s">
        <v>132</v>
      </c>
      <c r="CK864" t="s">
        <v>132</v>
      </c>
      <c r="CP864">
        <v>2097</v>
      </c>
      <c r="CQ864">
        <v>0</v>
      </c>
      <c r="CR864">
        <v>0</v>
      </c>
      <c r="CS864">
        <v>0</v>
      </c>
      <c r="CT864">
        <v>0</v>
      </c>
    </row>
    <row r="865" spans="1:98" ht="15" customHeight="1" x14ac:dyDescent="0.2">
      <c r="A865" t="s">
        <v>3654</v>
      </c>
      <c r="B865" s="1" t="s">
        <v>1117</v>
      </c>
      <c r="C865">
        <v>400</v>
      </c>
      <c r="G865" t="s">
        <v>3655</v>
      </c>
      <c r="H865" t="s">
        <v>1308</v>
      </c>
      <c r="I865" t="s">
        <v>241</v>
      </c>
      <c r="K865">
        <v>2</v>
      </c>
      <c r="L865" t="s">
        <v>3656</v>
      </c>
      <c r="N865" t="s">
        <v>2840</v>
      </c>
      <c r="O865" t="s">
        <v>2841</v>
      </c>
      <c r="P865">
        <v>11</v>
      </c>
      <c r="Q865" t="s">
        <v>2643</v>
      </c>
      <c r="S865" t="s">
        <v>3657</v>
      </c>
      <c r="T865">
        <v>0</v>
      </c>
      <c r="U865">
        <v>4</v>
      </c>
      <c r="V865">
        <v>1</v>
      </c>
      <c r="X865" t="s">
        <v>248</v>
      </c>
      <c r="AD865" t="s">
        <v>3658</v>
      </c>
      <c r="AF865" t="s">
        <v>3659</v>
      </c>
      <c r="AH865" t="s">
        <v>1316</v>
      </c>
      <c r="AI865" t="s">
        <v>318</v>
      </c>
      <c r="AO865" t="s">
        <v>3660</v>
      </c>
      <c r="AQ865">
        <v>2</v>
      </c>
      <c r="AR865">
        <v>2</v>
      </c>
      <c r="AS865">
        <v>11</v>
      </c>
      <c r="AT865" t="s">
        <v>2970</v>
      </c>
      <c r="AU865" t="s">
        <v>3661</v>
      </c>
      <c r="AW865" t="s">
        <v>3662</v>
      </c>
      <c r="AY865" t="s">
        <v>298</v>
      </c>
      <c r="AZ865" t="s">
        <v>670</v>
      </c>
      <c r="BA865" t="s">
        <v>255</v>
      </c>
      <c r="BB865" t="s">
        <v>3663</v>
      </c>
      <c r="BD865" t="s">
        <v>128</v>
      </c>
      <c r="BE865">
        <v>0</v>
      </c>
      <c r="BF865" t="s">
        <v>3664</v>
      </c>
      <c r="BG865" t="s">
        <v>3665</v>
      </c>
      <c r="BH865" t="s">
        <v>3666</v>
      </c>
      <c r="BI865" t="s">
        <v>132</v>
      </c>
      <c r="BS865">
        <v>0</v>
      </c>
      <c r="BT865">
        <v>0</v>
      </c>
      <c r="BU865">
        <v>1</v>
      </c>
      <c r="BV865">
        <v>0</v>
      </c>
      <c r="BW865">
        <v>0</v>
      </c>
      <c r="BX865">
        <v>0</v>
      </c>
      <c r="BY865">
        <v>1</v>
      </c>
      <c r="CD865" t="s">
        <v>131</v>
      </c>
      <c r="CE865">
        <v>0</v>
      </c>
      <c r="CF865" t="s">
        <v>132</v>
      </c>
      <c r="CJ865" t="s">
        <v>132</v>
      </c>
      <c r="CK865" t="s">
        <v>132</v>
      </c>
      <c r="CO865" t="str">
        <f>HYPERLINK("http://www.d20pfsrd.com/bestiary/monster-listings/constructs/homunculus","Homunculus")</f>
        <v>Homunculus</v>
      </c>
      <c r="CP865">
        <v>235</v>
      </c>
      <c r="CQ865">
        <v>0</v>
      </c>
      <c r="CR865">
        <v>0</v>
      </c>
      <c r="CS865">
        <v>0</v>
      </c>
      <c r="CT865">
        <v>0</v>
      </c>
    </row>
    <row r="866" spans="1:98" ht="15" customHeight="1" x14ac:dyDescent="0.2">
      <c r="A866" t="s">
        <v>1466</v>
      </c>
      <c r="B866" s="1" t="s">
        <v>192</v>
      </c>
      <c r="C866">
        <v>76800</v>
      </c>
      <c r="G866" t="s">
        <v>135</v>
      </c>
      <c r="H866" t="s">
        <v>193</v>
      </c>
      <c r="I866" t="s">
        <v>103</v>
      </c>
      <c r="J866" t="s">
        <v>1384</v>
      </c>
      <c r="K866">
        <v>8</v>
      </c>
      <c r="L866" t="s">
        <v>1467</v>
      </c>
      <c r="M866" t="s">
        <v>1468</v>
      </c>
      <c r="N866" t="s">
        <v>1469</v>
      </c>
      <c r="O866" t="s">
        <v>1470</v>
      </c>
      <c r="P866">
        <v>217</v>
      </c>
      <c r="Q866" t="s">
        <v>1471</v>
      </c>
      <c r="R866" t="s">
        <v>1472</v>
      </c>
      <c r="S866" t="s">
        <v>1473</v>
      </c>
      <c r="T866">
        <v>18</v>
      </c>
      <c r="U866">
        <v>17</v>
      </c>
      <c r="V866">
        <v>13</v>
      </c>
      <c r="Y866" t="s">
        <v>1474</v>
      </c>
      <c r="Z866" t="s">
        <v>1412</v>
      </c>
      <c r="AA866" t="s">
        <v>1175</v>
      </c>
      <c r="AB866">
        <v>27</v>
      </c>
      <c r="AD866" t="s">
        <v>1332</v>
      </c>
      <c r="AF866" t="s">
        <v>1475</v>
      </c>
      <c r="AH866" t="s">
        <v>202</v>
      </c>
      <c r="AI866" t="s">
        <v>202</v>
      </c>
      <c r="AK866" t="s">
        <v>1476</v>
      </c>
      <c r="AO866" t="s">
        <v>1477</v>
      </c>
      <c r="AQ866">
        <v>15</v>
      </c>
      <c r="AR866">
        <v>26</v>
      </c>
      <c r="AS866">
        <v>44</v>
      </c>
      <c r="AT866" t="s">
        <v>1478</v>
      </c>
      <c r="AU866" t="s">
        <v>1479</v>
      </c>
      <c r="AW866" t="s">
        <v>1420</v>
      </c>
      <c r="AY866" t="s">
        <v>1398</v>
      </c>
      <c r="AZ866" t="s">
        <v>1480</v>
      </c>
      <c r="BA866" t="s">
        <v>1481</v>
      </c>
      <c r="BB866" t="s">
        <v>1482</v>
      </c>
      <c r="BC866" t="s">
        <v>1401</v>
      </c>
      <c r="BD866" t="s">
        <v>128</v>
      </c>
      <c r="BE866">
        <v>0</v>
      </c>
      <c r="BF866" t="s">
        <v>1483</v>
      </c>
      <c r="BG866" t="s">
        <v>1484</v>
      </c>
      <c r="BH866" t="s">
        <v>1485</v>
      </c>
      <c r="BS866">
        <v>0</v>
      </c>
      <c r="BT866">
        <v>0</v>
      </c>
      <c r="BU866">
        <v>1</v>
      </c>
      <c r="BV866">
        <v>0</v>
      </c>
      <c r="BW866">
        <v>0</v>
      </c>
      <c r="BX866">
        <v>0</v>
      </c>
      <c r="BY866">
        <v>1</v>
      </c>
      <c r="CD866" t="s">
        <v>131</v>
      </c>
      <c r="CE866">
        <v>0</v>
      </c>
      <c r="CJ866" t="s">
        <v>132</v>
      </c>
      <c r="CO866" t="str">
        <f>HYPERLINK("http://www.d20pfsrd.com/bestiary/monster-listings/outsiders/devil/horned","Devil, Horned")</f>
        <v>Devil, Horned</v>
      </c>
      <c r="CP866">
        <v>92</v>
      </c>
      <c r="CQ866">
        <v>0</v>
      </c>
      <c r="CR866">
        <v>0</v>
      </c>
      <c r="CS866">
        <v>0</v>
      </c>
      <c r="CT866">
        <v>0</v>
      </c>
    </row>
    <row r="867" spans="1:98" ht="15" customHeight="1" x14ac:dyDescent="0.2">
      <c r="A867" t="s">
        <v>3667</v>
      </c>
      <c r="B867" s="1" t="s">
        <v>1117</v>
      </c>
      <c r="C867">
        <v>400</v>
      </c>
      <c r="G867" t="s">
        <v>240</v>
      </c>
      <c r="H867" t="s">
        <v>193</v>
      </c>
      <c r="I867" t="s">
        <v>332</v>
      </c>
      <c r="K867">
        <v>2</v>
      </c>
      <c r="L867" t="s">
        <v>677</v>
      </c>
      <c r="N867" t="s">
        <v>3668</v>
      </c>
      <c r="O867" t="s">
        <v>3669</v>
      </c>
      <c r="P867">
        <v>15</v>
      </c>
      <c r="Q867" t="s">
        <v>2963</v>
      </c>
      <c r="S867" t="s">
        <v>2724</v>
      </c>
      <c r="T867">
        <v>6</v>
      </c>
      <c r="U867">
        <v>5</v>
      </c>
      <c r="V867">
        <v>1</v>
      </c>
      <c r="AD867" t="s">
        <v>766</v>
      </c>
      <c r="AF867" t="s">
        <v>3670</v>
      </c>
      <c r="AH867" t="s">
        <v>202</v>
      </c>
      <c r="AI867" t="s">
        <v>114</v>
      </c>
      <c r="AO867" t="s">
        <v>3671</v>
      </c>
      <c r="AQ867">
        <v>1</v>
      </c>
      <c r="AR867">
        <v>5</v>
      </c>
      <c r="AS867" t="s">
        <v>3672</v>
      </c>
      <c r="AT867" t="s">
        <v>3673</v>
      </c>
      <c r="AU867" t="s">
        <v>684</v>
      </c>
      <c r="AX867" t="s">
        <v>3674</v>
      </c>
      <c r="AY867" t="s">
        <v>954</v>
      </c>
      <c r="AZ867" t="s">
        <v>3621</v>
      </c>
      <c r="BA867" t="s">
        <v>255</v>
      </c>
      <c r="BB867" t="s">
        <v>3675</v>
      </c>
      <c r="BD867" t="s">
        <v>128</v>
      </c>
      <c r="BE867">
        <v>0</v>
      </c>
      <c r="BF867" t="s">
        <v>3676</v>
      </c>
      <c r="BG867" t="s">
        <v>3677</v>
      </c>
      <c r="BH867" t="s">
        <v>3678</v>
      </c>
      <c r="BS867">
        <v>0</v>
      </c>
      <c r="BT867">
        <v>0</v>
      </c>
      <c r="BU867">
        <v>0</v>
      </c>
      <c r="BV867">
        <v>0</v>
      </c>
      <c r="BW867">
        <v>0</v>
      </c>
      <c r="BX867">
        <v>0</v>
      </c>
      <c r="BY867">
        <v>1</v>
      </c>
      <c r="CD867" t="s">
        <v>131</v>
      </c>
      <c r="CE867">
        <v>0</v>
      </c>
      <c r="CJ867" t="s">
        <v>132</v>
      </c>
      <c r="CO867" t="str">
        <f>HYPERLINK("http://www.d20pfsrd.com/bestiary/monster-lists-and-details/-h/horse/horse","Horse")</f>
        <v>Horse</v>
      </c>
      <c r="CP867">
        <v>236</v>
      </c>
      <c r="CQ867">
        <v>0</v>
      </c>
      <c r="CR867">
        <v>0</v>
      </c>
      <c r="CS867">
        <v>0</v>
      </c>
      <c r="CT867">
        <v>0</v>
      </c>
    </row>
    <row r="868" spans="1:98" ht="15" customHeight="1" x14ac:dyDescent="0.2">
      <c r="A868" t="s">
        <v>24760</v>
      </c>
      <c r="B868" s="1" t="s">
        <v>1137</v>
      </c>
      <c r="C868">
        <v>2400</v>
      </c>
      <c r="G868" t="s">
        <v>135</v>
      </c>
      <c r="H868" t="s">
        <v>102</v>
      </c>
      <c r="I868" t="s">
        <v>103</v>
      </c>
      <c r="J868" t="s">
        <v>1384</v>
      </c>
      <c r="K868">
        <v>4</v>
      </c>
      <c r="L868" t="s">
        <v>24761</v>
      </c>
      <c r="N868" t="s">
        <v>4210</v>
      </c>
      <c r="O868" t="s">
        <v>4211</v>
      </c>
      <c r="P868">
        <v>59</v>
      </c>
      <c r="Q868" t="s">
        <v>5924</v>
      </c>
      <c r="S868" t="s">
        <v>2479</v>
      </c>
      <c r="T868">
        <v>8</v>
      </c>
      <c r="U868">
        <v>9</v>
      </c>
      <c r="V868">
        <v>3</v>
      </c>
      <c r="Y868" t="s">
        <v>1452</v>
      </c>
      <c r="Z868" t="s">
        <v>1412</v>
      </c>
      <c r="AA868" t="s">
        <v>1175</v>
      </c>
      <c r="AB868">
        <v>17</v>
      </c>
      <c r="AD868" t="s">
        <v>5925</v>
      </c>
      <c r="AF868" t="s">
        <v>24762</v>
      </c>
      <c r="AH868" t="s">
        <v>114</v>
      </c>
      <c r="AI868" t="s">
        <v>114</v>
      </c>
      <c r="AJ868" t="s">
        <v>24763</v>
      </c>
      <c r="AK868" t="s">
        <v>24764</v>
      </c>
      <c r="AO868" t="s">
        <v>5929</v>
      </c>
      <c r="AQ868">
        <v>7</v>
      </c>
      <c r="AR868">
        <v>11</v>
      </c>
      <c r="AS868">
        <v>26</v>
      </c>
      <c r="AT868" t="s">
        <v>24765</v>
      </c>
      <c r="AU868" t="s">
        <v>24766</v>
      </c>
      <c r="AW868" t="s">
        <v>5932</v>
      </c>
      <c r="AX868" t="s">
        <v>5933</v>
      </c>
      <c r="AY868" t="s">
        <v>1398</v>
      </c>
      <c r="AZ868" t="s">
        <v>24767</v>
      </c>
      <c r="BA868" t="s">
        <v>24768</v>
      </c>
      <c r="BB868" t="s">
        <v>24769</v>
      </c>
      <c r="BC868" t="s">
        <v>1401</v>
      </c>
      <c r="BD868" t="s">
        <v>24172</v>
      </c>
      <c r="BE868">
        <v>0</v>
      </c>
      <c r="BF868" t="s">
        <v>24770</v>
      </c>
      <c r="BG868" t="s">
        <v>24771</v>
      </c>
      <c r="BH868" t="s">
        <v>24772</v>
      </c>
      <c r="BI868" t="s">
        <v>132</v>
      </c>
      <c r="BK868" t="s">
        <v>132</v>
      </c>
      <c r="BS868">
        <v>0</v>
      </c>
      <c r="BT868">
        <v>0</v>
      </c>
      <c r="BU868">
        <v>1</v>
      </c>
      <c r="BV868">
        <v>0</v>
      </c>
      <c r="BW868">
        <v>0</v>
      </c>
      <c r="BX868">
        <v>0</v>
      </c>
      <c r="BY868">
        <v>1</v>
      </c>
      <c r="CD868" t="s">
        <v>131</v>
      </c>
      <c r="CE868">
        <v>0</v>
      </c>
      <c r="CJ868" t="s">
        <v>132</v>
      </c>
      <c r="CK868" t="s">
        <v>132</v>
      </c>
      <c r="CM868" t="s">
        <v>24773</v>
      </c>
      <c r="CP868">
        <v>5172</v>
      </c>
      <c r="CQ868">
        <v>0</v>
      </c>
      <c r="CR868">
        <v>0</v>
      </c>
      <c r="CS868">
        <v>0</v>
      </c>
      <c r="CT868">
        <v>0</v>
      </c>
    </row>
    <row r="869" spans="1:98" ht="15" customHeight="1" x14ac:dyDescent="0.2">
      <c r="A869" t="s">
        <v>364</v>
      </c>
      <c r="B869" s="1" t="s">
        <v>365</v>
      </c>
      <c r="C869">
        <v>1200</v>
      </c>
      <c r="G869" t="s">
        <v>366</v>
      </c>
      <c r="H869" t="s">
        <v>102</v>
      </c>
      <c r="I869" t="s">
        <v>103</v>
      </c>
      <c r="J869" t="s">
        <v>367</v>
      </c>
      <c r="K869">
        <v>4</v>
      </c>
      <c r="L869" t="s">
        <v>368</v>
      </c>
      <c r="M869" t="s">
        <v>369</v>
      </c>
      <c r="N869" t="s">
        <v>370</v>
      </c>
      <c r="O869" t="s">
        <v>371</v>
      </c>
      <c r="P869">
        <v>39</v>
      </c>
      <c r="Q869" t="s">
        <v>372</v>
      </c>
      <c r="S869" t="s">
        <v>373</v>
      </c>
      <c r="T869">
        <v>6</v>
      </c>
      <c r="U869">
        <v>5</v>
      </c>
      <c r="V869">
        <v>5</v>
      </c>
      <c r="W869" t="s">
        <v>374</v>
      </c>
      <c r="Y869" t="s">
        <v>172</v>
      </c>
      <c r="Z869" t="s">
        <v>375</v>
      </c>
      <c r="AB869">
        <v>15</v>
      </c>
      <c r="AD869" t="s">
        <v>376</v>
      </c>
      <c r="AF869" t="s">
        <v>377</v>
      </c>
      <c r="AH869" t="s">
        <v>114</v>
      </c>
      <c r="AI869" t="s">
        <v>114</v>
      </c>
      <c r="AK869" t="s">
        <v>378</v>
      </c>
      <c r="AO869" t="s">
        <v>379</v>
      </c>
      <c r="AQ869">
        <v>6</v>
      </c>
      <c r="AR869">
        <v>8</v>
      </c>
      <c r="AS869">
        <v>18</v>
      </c>
      <c r="AT869" t="s">
        <v>380</v>
      </c>
      <c r="AU869" t="s">
        <v>381</v>
      </c>
      <c r="AV869" t="s">
        <v>382</v>
      </c>
      <c r="AW869" t="s">
        <v>181</v>
      </c>
      <c r="AX869" t="s">
        <v>383</v>
      </c>
      <c r="AY869" t="s">
        <v>384</v>
      </c>
      <c r="AZ869" t="s">
        <v>385</v>
      </c>
      <c r="BA869" t="s">
        <v>386</v>
      </c>
      <c r="BB869" t="s">
        <v>387</v>
      </c>
      <c r="BC869" t="s">
        <v>388</v>
      </c>
      <c r="BD869" t="s">
        <v>128</v>
      </c>
      <c r="BE869">
        <v>0</v>
      </c>
      <c r="BF869" t="s">
        <v>389</v>
      </c>
      <c r="BG869" t="s">
        <v>390</v>
      </c>
      <c r="BH869" t="s">
        <v>391</v>
      </c>
      <c r="BS869">
        <v>0</v>
      </c>
      <c r="BT869">
        <v>0</v>
      </c>
      <c r="BU869">
        <v>0</v>
      </c>
      <c r="BV869">
        <v>0</v>
      </c>
      <c r="BW869">
        <v>0</v>
      </c>
      <c r="BX869">
        <v>0</v>
      </c>
      <c r="BY869">
        <v>0</v>
      </c>
      <c r="CD869" t="s">
        <v>131</v>
      </c>
      <c r="CE869">
        <v>0</v>
      </c>
      <c r="CJ869" t="s">
        <v>132</v>
      </c>
      <c r="CO869" t="str">
        <f>HYPERLINK("http://www.d20pfsrd.com/bestiary/monster-listings/outsiders/archon/hound-archon","Archon, Hound")</f>
        <v>Archon, Hound</v>
      </c>
      <c r="CP869">
        <v>31</v>
      </c>
      <c r="CQ869">
        <v>0</v>
      </c>
      <c r="CR869">
        <v>0</v>
      </c>
      <c r="CS869">
        <v>0</v>
      </c>
      <c r="CT869">
        <v>0</v>
      </c>
    </row>
    <row r="870" spans="1:98" ht="15" customHeight="1" x14ac:dyDescent="0.2">
      <c r="A870" t="s">
        <v>9879</v>
      </c>
      <c r="B870" s="1" t="s">
        <v>134</v>
      </c>
      <c r="C870">
        <v>3200</v>
      </c>
      <c r="G870" t="s">
        <v>1053</v>
      </c>
      <c r="H870" t="s">
        <v>102</v>
      </c>
      <c r="I870" t="s">
        <v>103</v>
      </c>
      <c r="J870" t="s">
        <v>4330</v>
      </c>
      <c r="K870">
        <v>9</v>
      </c>
      <c r="L870" t="s">
        <v>9880</v>
      </c>
      <c r="N870" t="s">
        <v>9881</v>
      </c>
      <c r="O870" t="s">
        <v>9882</v>
      </c>
      <c r="P870">
        <v>85</v>
      </c>
      <c r="Q870" t="s">
        <v>2679</v>
      </c>
      <c r="S870" t="s">
        <v>9883</v>
      </c>
      <c r="T870">
        <v>10</v>
      </c>
      <c r="U870">
        <v>12</v>
      </c>
      <c r="V870">
        <v>8</v>
      </c>
      <c r="Y870" t="s">
        <v>479</v>
      </c>
      <c r="Z870" t="s">
        <v>9884</v>
      </c>
      <c r="AD870" t="s">
        <v>376</v>
      </c>
      <c r="AF870" t="s">
        <v>9885</v>
      </c>
      <c r="AH870" t="s">
        <v>114</v>
      </c>
      <c r="AI870" t="s">
        <v>114</v>
      </c>
      <c r="AJ870" t="s">
        <v>9886</v>
      </c>
      <c r="AK870" t="s">
        <v>9887</v>
      </c>
      <c r="AO870" t="s">
        <v>9888</v>
      </c>
      <c r="AQ870">
        <v>10</v>
      </c>
      <c r="AR870">
        <v>13</v>
      </c>
      <c r="AS870" t="s">
        <v>483</v>
      </c>
      <c r="AT870" t="s">
        <v>9889</v>
      </c>
      <c r="AU870" t="s">
        <v>9890</v>
      </c>
      <c r="AW870" t="s">
        <v>3309</v>
      </c>
      <c r="AX870" t="s">
        <v>9891</v>
      </c>
      <c r="AY870" t="s">
        <v>298</v>
      </c>
      <c r="AZ870" t="s">
        <v>3365</v>
      </c>
      <c r="BA870" t="s">
        <v>255</v>
      </c>
      <c r="BB870" t="s">
        <v>9892</v>
      </c>
      <c r="BD870" t="s">
        <v>7316</v>
      </c>
      <c r="BE870">
        <v>0</v>
      </c>
      <c r="BF870" t="s">
        <v>9893</v>
      </c>
      <c r="BG870" t="s">
        <v>9894</v>
      </c>
      <c r="BH870" t="s">
        <v>9895</v>
      </c>
      <c r="BS870">
        <v>0</v>
      </c>
      <c r="BT870">
        <v>0</v>
      </c>
      <c r="BU870">
        <v>0</v>
      </c>
      <c r="BV870">
        <v>0</v>
      </c>
      <c r="BW870">
        <v>0</v>
      </c>
      <c r="BX870">
        <v>0</v>
      </c>
      <c r="BY870">
        <v>1</v>
      </c>
      <c r="CD870" t="s">
        <v>131</v>
      </c>
      <c r="CE870">
        <v>0</v>
      </c>
      <c r="CJ870" t="s">
        <v>132</v>
      </c>
      <c r="CO870" t="str">
        <f>HYPERLINK("http://www.d20pfsrd.com/bestiary/monster-listings/outsiders/hound-of-tindalos","Hound of Tindalos")</f>
        <v>Hound of Tindalos</v>
      </c>
      <c r="CP870">
        <v>1259</v>
      </c>
      <c r="CQ870">
        <v>0</v>
      </c>
      <c r="CR870">
        <v>0</v>
      </c>
      <c r="CS870">
        <v>0</v>
      </c>
      <c r="CT870">
        <v>0</v>
      </c>
    </row>
    <row r="871" spans="1:98" ht="15" customHeight="1" x14ac:dyDescent="0.2">
      <c r="A871" t="s">
        <v>13877</v>
      </c>
      <c r="B871" s="1" t="s">
        <v>2822</v>
      </c>
      <c r="C871">
        <v>50</v>
      </c>
      <c r="G871" t="s">
        <v>240</v>
      </c>
      <c r="H871" t="s">
        <v>1308</v>
      </c>
      <c r="I871" t="s">
        <v>284</v>
      </c>
      <c r="K871">
        <v>3</v>
      </c>
      <c r="L871" t="s">
        <v>830</v>
      </c>
      <c r="N871" t="s">
        <v>11836</v>
      </c>
      <c r="O871" t="s">
        <v>11837</v>
      </c>
      <c r="P871">
        <v>4</v>
      </c>
      <c r="Q871" t="s">
        <v>603</v>
      </c>
      <c r="S871" t="s">
        <v>13861</v>
      </c>
      <c r="T871">
        <v>2</v>
      </c>
      <c r="U871">
        <v>3</v>
      </c>
      <c r="V871">
        <v>0</v>
      </c>
      <c r="Z871" t="s">
        <v>289</v>
      </c>
      <c r="AD871" t="s">
        <v>835</v>
      </c>
      <c r="AF871" t="s">
        <v>13878</v>
      </c>
      <c r="AH871" t="s">
        <v>1316</v>
      </c>
      <c r="AI871" t="s">
        <v>318</v>
      </c>
      <c r="AJ871" t="s">
        <v>837</v>
      </c>
      <c r="AO871" t="s">
        <v>6467</v>
      </c>
      <c r="AQ871">
        <v>0</v>
      </c>
      <c r="AR871">
        <v>1</v>
      </c>
      <c r="AS871" t="s">
        <v>7563</v>
      </c>
      <c r="AT871" t="s">
        <v>840</v>
      </c>
      <c r="AU871" t="s">
        <v>13879</v>
      </c>
      <c r="AV871" t="s">
        <v>842</v>
      </c>
      <c r="AY871" t="s">
        <v>843</v>
      </c>
      <c r="AZ871" t="s">
        <v>520</v>
      </c>
      <c r="BA871" t="s">
        <v>255</v>
      </c>
      <c r="BB871" t="s">
        <v>2835</v>
      </c>
      <c r="BC871" t="s">
        <v>2836</v>
      </c>
      <c r="BD871" t="s">
        <v>13848</v>
      </c>
      <c r="BE871">
        <v>0</v>
      </c>
      <c r="BF871" t="s">
        <v>13880</v>
      </c>
      <c r="BG871" t="s">
        <v>13881</v>
      </c>
      <c r="BH871" t="s">
        <v>13882</v>
      </c>
      <c r="BS871">
        <v>0</v>
      </c>
      <c r="BT871">
        <v>0</v>
      </c>
      <c r="BU871">
        <v>0</v>
      </c>
      <c r="BV871">
        <v>1</v>
      </c>
      <c r="BW871">
        <v>0</v>
      </c>
      <c r="BX871">
        <v>0</v>
      </c>
      <c r="BY871">
        <v>1</v>
      </c>
      <c r="CD871" t="s">
        <v>131</v>
      </c>
      <c r="CE871">
        <v>0</v>
      </c>
      <c r="CJ871" t="s">
        <v>132</v>
      </c>
      <c r="CP871">
        <v>1788</v>
      </c>
      <c r="CQ871">
        <v>0</v>
      </c>
      <c r="CR871">
        <v>0</v>
      </c>
      <c r="CS871">
        <v>0</v>
      </c>
      <c r="CT871">
        <v>0</v>
      </c>
    </row>
    <row r="872" spans="1:98" ht="15" customHeight="1" x14ac:dyDescent="0.2">
      <c r="A872" t="s">
        <v>9896</v>
      </c>
      <c r="B872" s="1" t="s">
        <v>239</v>
      </c>
      <c r="C872">
        <v>800</v>
      </c>
      <c r="G872" t="s">
        <v>575</v>
      </c>
      <c r="H872" t="s">
        <v>193</v>
      </c>
      <c r="I872" t="s">
        <v>103</v>
      </c>
      <c r="J872" t="s">
        <v>576</v>
      </c>
      <c r="K872">
        <v>6</v>
      </c>
      <c r="L872" t="s">
        <v>2535</v>
      </c>
      <c r="N872" t="s">
        <v>349</v>
      </c>
      <c r="O872" t="s">
        <v>350</v>
      </c>
      <c r="P872">
        <v>37</v>
      </c>
      <c r="Q872" t="s">
        <v>7667</v>
      </c>
      <c r="S872" t="s">
        <v>9897</v>
      </c>
      <c r="T872">
        <v>6</v>
      </c>
      <c r="U872">
        <v>6</v>
      </c>
      <c r="V872">
        <v>3</v>
      </c>
      <c r="X872" t="s">
        <v>9898</v>
      </c>
      <c r="AD872" t="s">
        <v>1614</v>
      </c>
      <c r="AF872" t="s">
        <v>9899</v>
      </c>
      <c r="AH872" t="s">
        <v>202</v>
      </c>
      <c r="AI872" t="s">
        <v>114</v>
      </c>
      <c r="AJ872" t="s">
        <v>9900</v>
      </c>
      <c r="AO872" t="s">
        <v>9901</v>
      </c>
      <c r="AQ872">
        <v>5</v>
      </c>
      <c r="AR872">
        <v>10</v>
      </c>
      <c r="AS872">
        <v>22</v>
      </c>
      <c r="AT872" t="s">
        <v>935</v>
      </c>
      <c r="AU872" t="s">
        <v>9902</v>
      </c>
      <c r="AW872" t="s">
        <v>4708</v>
      </c>
      <c r="AY872" t="s">
        <v>9903</v>
      </c>
      <c r="AZ872" t="s">
        <v>9904</v>
      </c>
      <c r="BA872" t="s">
        <v>277</v>
      </c>
      <c r="BB872" t="s">
        <v>9905</v>
      </c>
      <c r="BD872" t="s">
        <v>7316</v>
      </c>
      <c r="BE872">
        <v>0</v>
      </c>
      <c r="BF872" t="s">
        <v>9906</v>
      </c>
      <c r="BG872" t="s">
        <v>9907</v>
      </c>
      <c r="BH872" t="s">
        <v>9908</v>
      </c>
      <c r="BS872">
        <v>0</v>
      </c>
      <c r="BT872">
        <v>0</v>
      </c>
      <c r="BU872">
        <v>0</v>
      </c>
      <c r="BV872">
        <v>0</v>
      </c>
      <c r="BW872">
        <v>0</v>
      </c>
      <c r="BX872">
        <v>0</v>
      </c>
      <c r="BY872">
        <v>1</v>
      </c>
      <c r="CD872" t="s">
        <v>131</v>
      </c>
      <c r="CE872">
        <v>0</v>
      </c>
      <c r="CJ872" t="s">
        <v>132</v>
      </c>
      <c r="CO872" t="str">
        <f>HYPERLINK("http://www.d20pfsrd.com/bestiary/monster-listings/outsiders/howler","Howler")</f>
        <v>Howler</v>
      </c>
      <c r="CP872">
        <v>1260</v>
      </c>
      <c r="CQ872">
        <v>0</v>
      </c>
      <c r="CR872">
        <v>0</v>
      </c>
      <c r="CS872">
        <v>0</v>
      </c>
      <c r="CT872">
        <v>0</v>
      </c>
    </row>
    <row r="873" spans="1:98" ht="15" customHeight="1" x14ac:dyDescent="0.2">
      <c r="A873" t="s">
        <v>16736</v>
      </c>
      <c r="B873" s="1" t="s">
        <v>283</v>
      </c>
      <c r="C873">
        <v>600</v>
      </c>
      <c r="G873" t="s">
        <v>575</v>
      </c>
      <c r="H873" t="s">
        <v>102</v>
      </c>
      <c r="I873" t="s">
        <v>1555</v>
      </c>
      <c r="K873">
        <v>6</v>
      </c>
      <c r="L873" t="s">
        <v>105</v>
      </c>
      <c r="M873" t="s">
        <v>16737</v>
      </c>
      <c r="N873" t="s">
        <v>1610</v>
      </c>
      <c r="O873" t="s">
        <v>1611</v>
      </c>
      <c r="P873">
        <v>16</v>
      </c>
      <c r="Q873" t="s">
        <v>727</v>
      </c>
      <c r="S873" t="s">
        <v>888</v>
      </c>
      <c r="T873">
        <v>2</v>
      </c>
      <c r="U873">
        <v>3</v>
      </c>
      <c r="V873">
        <v>4</v>
      </c>
      <c r="Y873" t="s">
        <v>16738</v>
      </c>
      <c r="Z873" t="s">
        <v>3160</v>
      </c>
      <c r="AD873" t="s">
        <v>249</v>
      </c>
      <c r="AF873" t="s">
        <v>16739</v>
      </c>
      <c r="AH873" t="s">
        <v>114</v>
      </c>
      <c r="AI873" t="s">
        <v>114</v>
      </c>
      <c r="AO873" t="s">
        <v>16740</v>
      </c>
      <c r="AQ873">
        <v>2</v>
      </c>
      <c r="AR873">
        <v>3</v>
      </c>
      <c r="AS873">
        <v>15</v>
      </c>
      <c r="AT873" t="s">
        <v>16741</v>
      </c>
      <c r="AU873" t="s">
        <v>16742</v>
      </c>
      <c r="AW873" t="s">
        <v>647</v>
      </c>
      <c r="AX873" t="s">
        <v>16743</v>
      </c>
      <c r="AY873" t="s">
        <v>298</v>
      </c>
      <c r="AZ873" t="s">
        <v>16744</v>
      </c>
      <c r="BA873" t="s">
        <v>426</v>
      </c>
      <c r="BB873" t="s">
        <v>16745</v>
      </c>
      <c r="BD873" t="s">
        <v>14619</v>
      </c>
      <c r="BE873">
        <v>0</v>
      </c>
      <c r="BF873" t="s">
        <v>16746</v>
      </c>
      <c r="BG873" t="s">
        <v>16747</v>
      </c>
      <c r="BH873" t="s">
        <v>16748</v>
      </c>
      <c r="BS873">
        <v>0</v>
      </c>
      <c r="BT873">
        <v>0</v>
      </c>
      <c r="BU873">
        <v>0</v>
      </c>
      <c r="BV873">
        <v>0</v>
      </c>
      <c r="BW873">
        <v>0</v>
      </c>
      <c r="BX873">
        <v>0</v>
      </c>
      <c r="BY873">
        <v>1</v>
      </c>
      <c r="CD873" t="s">
        <v>132</v>
      </c>
      <c r="CE873">
        <v>0</v>
      </c>
      <c r="CF873" t="s">
        <v>132</v>
      </c>
      <c r="CJ873" t="s">
        <v>132</v>
      </c>
      <c r="CK873" t="s">
        <v>132</v>
      </c>
      <c r="CP873">
        <v>2098</v>
      </c>
      <c r="CQ873">
        <v>0</v>
      </c>
      <c r="CR873">
        <v>0</v>
      </c>
      <c r="CS873">
        <v>0</v>
      </c>
      <c r="CT873">
        <v>0</v>
      </c>
    </row>
    <row r="874" spans="1:98" ht="15" customHeight="1" x14ac:dyDescent="0.2">
      <c r="A874" t="s">
        <v>2534</v>
      </c>
      <c r="B874" s="1" t="s">
        <v>134</v>
      </c>
      <c r="C874">
        <v>3200</v>
      </c>
      <c r="G874" t="s">
        <v>240</v>
      </c>
      <c r="H874" t="s">
        <v>136</v>
      </c>
      <c r="I874" t="s">
        <v>103</v>
      </c>
      <c r="J874" t="s">
        <v>2492</v>
      </c>
      <c r="K874">
        <v>13</v>
      </c>
      <c r="L874" t="s">
        <v>2535</v>
      </c>
      <c r="N874" t="s">
        <v>2536</v>
      </c>
      <c r="O874" t="s">
        <v>2537</v>
      </c>
      <c r="P874">
        <v>95</v>
      </c>
      <c r="Q874" t="s">
        <v>2538</v>
      </c>
      <c r="S874" t="s">
        <v>2539</v>
      </c>
      <c r="T874">
        <v>11</v>
      </c>
      <c r="U874">
        <v>16</v>
      </c>
      <c r="V874">
        <v>5</v>
      </c>
      <c r="X874" t="s">
        <v>2496</v>
      </c>
      <c r="Y874" t="s">
        <v>2527</v>
      </c>
      <c r="Z874" t="s">
        <v>2497</v>
      </c>
      <c r="AD874" t="s">
        <v>2498</v>
      </c>
      <c r="AF874" t="s">
        <v>2540</v>
      </c>
      <c r="AH874" t="s">
        <v>147</v>
      </c>
      <c r="AI874" t="s">
        <v>147</v>
      </c>
      <c r="AJ874" t="s">
        <v>2541</v>
      </c>
      <c r="AO874" t="s">
        <v>2542</v>
      </c>
      <c r="AQ874">
        <v>10</v>
      </c>
      <c r="AR874">
        <v>18</v>
      </c>
      <c r="AS874">
        <v>38</v>
      </c>
      <c r="AT874" t="s">
        <v>2543</v>
      </c>
      <c r="AU874" t="s">
        <v>2544</v>
      </c>
      <c r="AW874" t="s">
        <v>2504</v>
      </c>
      <c r="AY874" t="s">
        <v>2505</v>
      </c>
      <c r="AZ874" t="s">
        <v>1158</v>
      </c>
      <c r="BA874" t="s">
        <v>255</v>
      </c>
      <c r="BB874" t="s">
        <v>2506</v>
      </c>
      <c r="BC874" t="s">
        <v>2507</v>
      </c>
      <c r="BD874" t="s">
        <v>128</v>
      </c>
      <c r="BE874">
        <v>0</v>
      </c>
      <c r="BF874" t="s">
        <v>2508</v>
      </c>
      <c r="BG874" t="s">
        <v>2509</v>
      </c>
      <c r="BH874" t="s">
        <v>2545</v>
      </c>
      <c r="BS874">
        <v>0</v>
      </c>
      <c r="BT874">
        <v>0</v>
      </c>
      <c r="BU874">
        <v>1</v>
      </c>
      <c r="BV874">
        <v>0</v>
      </c>
      <c r="BW874">
        <v>0</v>
      </c>
      <c r="BX874">
        <v>0</v>
      </c>
      <c r="BY874">
        <v>0</v>
      </c>
      <c r="CD874" t="s">
        <v>131</v>
      </c>
      <c r="CE874">
        <v>0</v>
      </c>
      <c r="CJ874" t="s">
        <v>132</v>
      </c>
      <c r="CO874" t="str">
        <f>HYPERLINK("http://www.d20pfsrd.com/bestiary/monster-listings/outsiders/elemental/air","Huge Air Elemental")</f>
        <v>Huge Air Elemental</v>
      </c>
      <c r="CP874">
        <v>157</v>
      </c>
      <c r="CQ874">
        <v>0</v>
      </c>
      <c r="CR874">
        <v>0</v>
      </c>
      <c r="CS874">
        <v>0</v>
      </c>
      <c r="CT874">
        <v>0</v>
      </c>
    </row>
    <row r="875" spans="1:98" ht="15" customHeight="1" x14ac:dyDescent="0.2">
      <c r="A875" t="s">
        <v>2608</v>
      </c>
      <c r="B875" s="1" t="s">
        <v>134</v>
      </c>
      <c r="C875">
        <v>3200</v>
      </c>
      <c r="G875" t="s">
        <v>240</v>
      </c>
      <c r="H875" t="s">
        <v>136</v>
      </c>
      <c r="I875" t="s">
        <v>103</v>
      </c>
      <c r="J875" t="s">
        <v>2571</v>
      </c>
      <c r="K875">
        <v>-1</v>
      </c>
      <c r="L875" t="s">
        <v>2609</v>
      </c>
      <c r="N875" t="s">
        <v>2610</v>
      </c>
      <c r="O875" t="s">
        <v>2611</v>
      </c>
      <c r="P875">
        <v>95</v>
      </c>
      <c r="Q875" t="s">
        <v>2538</v>
      </c>
      <c r="S875" t="s">
        <v>2612</v>
      </c>
      <c r="T875">
        <v>11</v>
      </c>
      <c r="U875">
        <v>2</v>
      </c>
      <c r="V875">
        <v>7</v>
      </c>
      <c r="Y875" t="s">
        <v>2527</v>
      </c>
      <c r="Z875" t="s">
        <v>2497</v>
      </c>
      <c r="AD875" t="s">
        <v>5552</v>
      </c>
      <c r="AE875" t="s">
        <v>5553</v>
      </c>
      <c r="AF875" t="s">
        <v>2613</v>
      </c>
      <c r="AH875" t="s">
        <v>147</v>
      </c>
      <c r="AI875" t="s">
        <v>147</v>
      </c>
      <c r="AJ875" t="s">
        <v>2577</v>
      </c>
      <c r="AO875" t="s">
        <v>2614</v>
      </c>
      <c r="AQ875">
        <v>10</v>
      </c>
      <c r="AR875">
        <v>21</v>
      </c>
      <c r="AS875">
        <v>30</v>
      </c>
      <c r="AT875" t="s">
        <v>2615</v>
      </c>
      <c r="AU875" t="s">
        <v>2616</v>
      </c>
      <c r="AW875" t="s">
        <v>2581</v>
      </c>
      <c r="AY875" t="s">
        <v>2582</v>
      </c>
      <c r="AZ875" t="s">
        <v>1158</v>
      </c>
      <c r="BA875" t="s">
        <v>255</v>
      </c>
      <c r="BB875" t="s">
        <v>2583</v>
      </c>
      <c r="BC875" t="s">
        <v>2507</v>
      </c>
      <c r="BD875" t="s">
        <v>128</v>
      </c>
      <c r="BE875">
        <v>0</v>
      </c>
      <c r="BF875" t="s">
        <v>2584</v>
      </c>
      <c r="BG875" t="s">
        <v>2585</v>
      </c>
      <c r="BH875" t="s">
        <v>2617</v>
      </c>
      <c r="BS875">
        <v>0</v>
      </c>
      <c r="BT875">
        <v>0</v>
      </c>
      <c r="BU875">
        <v>0</v>
      </c>
      <c r="BV875">
        <v>0</v>
      </c>
      <c r="BW875">
        <v>1</v>
      </c>
      <c r="BX875">
        <v>0</v>
      </c>
      <c r="BY875">
        <v>1</v>
      </c>
      <c r="CD875" t="s">
        <v>131</v>
      </c>
      <c r="CE875">
        <v>0</v>
      </c>
      <c r="CJ875" t="s">
        <v>132</v>
      </c>
      <c r="CO875" t="str">
        <f>HYPERLINK("http://www.d20pfsrd.com/bestiary/monster-listings/outsiders/elemental/earth","Huge Earth Elemental")</f>
        <v>Huge Earth Elemental</v>
      </c>
      <c r="CP875">
        <v>163</v>
      </c>
      <c r="CQ875">
        <v>0</v>
      </c>
      <c r="CR875">
        <v>0</v>
      </c>
      <c r="CS875">
        <v>0</v>
      </c>
      <c r="CT875">
        <v>0</v>
      </c>
    </row>
    <row r="876" spans="1:98" ht="15" customHeight="1" x14ac:dyDescent="0.2">
      <c r="A876" t="s">
        <v>2676</v>
      </c>
      <c r="B876" s="1" t="s">
        <v>134</v>
      </c>
      <c r="C876">
        <v>3200</v>
      </c>
      <c r="G876" t="s">
        <v>240</v>
      </c>
      <c r="H876" t="s">
        <v>136</v>
      </c>
      <c r="I876" t="s">
        <v>103</v>
      </c>
      <c r="J876" t="s">
        <v>2640</v>
      </c>
      <c r="K876">
        <v>11</v>
      </c>
      <c r="L876" t="s">
        <v>2535</v>
      </c>
      <c r="N876" t="s">
        <v>2677</v>
      </c>
      <c r="O876" t="s">
        <v>2678</v>
      </c>
      <c r="P876">
        <v>85</v>
      </c>
      <c r="Q876" t="s">
        <v>2679</v>
      </c>
      <c r="S876" t="s">
        <v>2680</v>
      </c>
      <c r="T876">
        <v>10</v>
      </c>
      <c r="U876">
        <v>14</v>
      </c>
      <c r="V876">
        <v>5</v>
      </c>
      <c r="Y876" t="s">
        <v>2681</v>
      </c>
      <c r="Z876" t="s">
        <v>2645</v>
      </c>
      <c r="AC876" t="s">
        <v>1961</v>
      </c>
      <c r="AD876" t="s">
        <v>1614</v>
      </c>
      <c r="AF876" t="s">
        <v>2682</v>
      </c>
      <c r="AH876" t="s">
        <v>147</v>
      </c>
      <c r="AI876" t="s">
        <v>147</v>
      </c>
      <c r="AJ876" t="s">
        <v>2683</v>
      </c>
      <c r="AO876" t="s">
        <v>2530</v>
      </c>
      <c r="AQ876">
        <v>10</v>
      </c>
      <c r="AR876">
        <v>16</v>
      </c>
      <c r="AS876">
        <v>34</v>
      </c>
      <c r="AT876" t="s">
        <v>2684</v>
      </c>
      <c r="AU876" t="s">
        <v>2685</v>
      </c>
      <c r="AW876" t="s">
        <v>2651</v>
      </c>
      <c r="AY876" t="s">
        <v>2652</v>
      </c>
      <c r="AZ876" t="s">
        <v>1158</v>
      </c>
      <c r="BA876" t="s">
        <v>255</v>
      </c>
      <c r="BB876" t="s">
        <v>2653</v>
      </c>
      <c r="BC876" t="s">
        <v>2507</v>
      </c>
      <c r="BD876" t="s">
        <v>128</v>
      </c>
      <c r="BE876">
        <v>0</v>
      </c>
      <c r="BG876" t="s">
        <v>2654</v>
      </c>
      <c r="BH876" t="s">
        <v>2686</v>
      </c>
      <c r="BS876">
        <v>0</v>
      </c>
      <c r="BT876">
        <v>0</v>
      </c>
      <c r="BU876">
        <v>0</v>
      </c>
      <c r="BV876">
        <v>0</v>
      </c>
      <c r="BW876">
        <v>0</v>
      </c>
      <c r="BX876">
        <v>0</v>
      </c>
      <c r="BY876">
        <v>1</v>
      </c>
      <c r="CD876" t="s">
        <v>131</v>
      </c>
      <c r="CE876">
        <v>0</v>
      </c>
      <c r="CJ876" t="s">
        <v>132</v>
      </c>
      <c r="CO876" t="str">
        <f>HYPERLINK("http://www.d20pfsrd.com/bestiary/monster-listings/outsiders/elemental/fire","Huge Fire Elemental")</f>
        <v>Huge Fire Elemental</v>
      </c>
      <c r="CP876">
        <v>169</v>
      </c>
      <c r="CQ876">
        <v>0</v>
      </c>
      <c r="CR876">
        <v>0</v>
      </c>
      <c r="CS876">
        <v>0</v>
      </c>
      <c r="CT876">
        <v>0</v>
      </c>
    </row>
    <row r="877" spans="1:98" ht="15" customHeight="1" x14ac:dyDescent="0.2">
      <c r="A877" t="s">
        <v>9161</v>
      </c>
      <c r="B877" s="1" t="s">
        <v>134</v>
      </c>
      <c r="C877">
        <v>3200</v>
      </c>
      <c r="G877" t="s">
        <v>240</v>
      </c>
      <c r="H877" t="s">
        <v>136</v>
      </c>
      <c r="I877" t="s">
        <v>103</v>
      </c>
      <c r="J877" t="s">
        <v>9127</v>
      </c>
      <c r="K877">
        <v>7</v>
      </c>
      <c r="L877" t="s">
        <v>9162</v>
      </c>
      <c r="N877" t="s">
        <v>9163</v>
      </c>
      <c r="O877" t="s">
        <v>9164</v>
      </c>
      <c r="P877">
        <v>95</v>
      </c>
      <c r="Q877" t="s">
        <v>2538</v>
      </c>
      <c r="S877" t="s">
        <v>9165</v>
      </c>
      <c r="T877">
        <v>11</v>
      </c>
      <c r="U877">
        <v>10</v>
      </c>
      <c r="V877">
        <v>3</v>
      </c>
      <c r="Y877" t="s">
        <v>2527</v>
      </c>
      <c r="Z877" t="s">
        <v>9132</v>
      </c>
      <c r="AC877" t="s">
        <v>3438</v>
      </c>
      <c r="AD877" t="s">
        <v>32279</v>
      </c>
      <c r="AF877" t="s">
        <v>9166</v>
      </c>
      <c r="AH877" t="s">
        <v>147</v>
      </c>
      <c r="AI877" t="s">
        <v>147</v>
      </c>
      <c r="AJ877" t="s">
        <v>9167</v>
      </c>
      <c r="AO877" t="s">
        <v>9168</v>
      </c>
      <c r="AQ877">
        <v>10</v>
      </c>
      <c r="AR877">
        <v>19</v>
      </c>
      <c r="AS877" t="s">
        <v>4761</v>
      </c>
      <c r="AT877" t="s">
        <v>9169</v>
      </c>
      <c r="AU877" t="s">
        <v>9170</v>
      </c>
      <c r="AW877" t="s">
        <v>2716</v>
      </c>
      <c r="AX877" t="s">
        <v>9137</v>
      </c>
      <c r="AY877" t="s">
        <v>9138</v>
      </c>
      <c r="AZ877" t="s">
        <v>1158</v>
      </c>
      <c r="BA877" t="s">
        <v>255</v>
      </c>
      <c r="BB877" t="s">
        <v>9139</v>
      </c>
      <c r="BC877" t="s">
        <v>2507</v>
      </c>
      <c r="BD877" t="s">
        <v>7316</v>
      </c>
      <c r="BE877">
        <v>0</v>
      </c>
      <c r="BF877" t="s">
        <v>9140</v>
      </c>
      <c r="BG877" t="s">
        <v>9141</v>
      </c>
      <c r="BH877" t="s">
        <v>9171</v>
      </c>
      <c r="BS877">
        <v>0</v>
      </c>
      <c r="BT877">
        <v>0</v>
      </c>
      <c r="BU877">
        <v>0</v>
      </c>
      <c r="BV877">
        <v>0</v>
      </c>
      <c r="BW877">
        <v>1</v>
      </c>
      <c r="BX877">
        <v>1</v>
      </c>
      <c r="BY877">
        <v>1</v>
      </c>
      <c r="CD877" t="s">
        <v>131</v>
      </c>
      <c r="CE877">
        <v>0</v>
      </c>
      <c r="CJ877" t="s">
        <v>132</v>
      </c>
      <c r="CO877" t="str">
        <f>HYPERLINK("http://www.d20pfsrd.com/bestiary/monster-listings/outsiders/elemental/elemental-ice","Huge Ice Elemental")</f>
        <v>Huge Ice Elemental</v>
      </c>
      <c r="CP877">
        <v>1198</v>
      </c>
      <c r="CQ877">
        <v>0</v>
      </c>
      <c r="CR877">
        <v>0</v>
      </c>
      <c r="CS877">
        <v>0</v>
      </c>
      <c r="CT877">
        <v>0</v>
      </c>
    </row>
    <row r="878" spans="1:98" ht="15" customHeight="1" x14ac:dyDescent="0.2">
      <c r="A878" t="s">
        <v>9223</v>
      </c>
      <c r="B878" s="1" t="s">
        <v>134</v>
      </c>
      <c r="C878">
        <v>3200</v>
      </c>
      <c r="G878" t="s">
        <v>240</v>
      </c>
      <c r="H878" t="s">
        <v>136</v>
      </c>
      <c r="I878" t="s">
        <v>103</v>
      </c>
      <c r="J878" t="s">
        <v>2492</v>
      </c>
      <c r="K878">
        <v>12</v>
      </c>
      <c r="L878" t="s">
        <v>2535</v>
      </c>
      <c r="N878" t="s">
        <v>9224</v>
      </c>
      <c r="O878" t="s">
        <v>9225</v>
      </c>
      <c r="P878">
        <v>85</v>
      </c>
      <c r="Q878" t="s">
        <v>2679</v>
      </c>
      <c r="S878" t="s">
        <v>9226</v>
      </c>
      <c r="T878">
        <v>10</v>
      </c>
      <c r="U878">
        <v>15</v>
      </c>
      <c r="V878">
        <v>5</v>
      </c>
      <c r="Y878" t="s">
        <v>2527</v>
      </c>
      <c r="Z878" t="s">
        <v>9196</v>
      </c>
      <c r="AD878" t="s">
        <v>2498</v>
      </c>
      <c r="AF878" t="s">
        <v>9227</v>
      </c>
      <c r="AH878" t="s">
        <v>147</v>
      </c>
      <c r="AI878" t="s">
        <v>147</v>
      </c>
      <c r="AJ878" t="s">
        <v>9198</v>
      </c>
      <c r="AO878" t="s">
        <v>9228</v>
      </c>
      <c r="AQ878">
        <v>10</v>
      </c>
      <c r="AR878">
        <v>17</v>
      </c>
      <c r="AS878">
        <v>36</v>
      </c>
      <c r="AT878" t="s">
        <v>9229</v>
      </c>
      <c r="AU878" t="s">
        <v>9230</v>
      </c>
      <c r="AW878" t="s">
        <v>2504</v>
      </c>
      <c r="AY878" t="s">
        <v>3063</v>
      </c>
      <c r="AZ878" t="s">
        <v>1158</v>
      </c>
      <c r="BA878" t="s">
        <v>255</v>
      </c>
      <c r="BB878" t="s">
        <v>9201</v>
      </c>
      <c r="BC878" t="s">
        <v>2507</v>
      </c>
      <c r="BD878" t="s">
        <v>7316</v>
      </c>
      <c r="BE878">
        <v>0</v>
      </c>
      <c r="BF878" t="s">
        <v>9202</v>
      </c>
      <c r="BG878" t="s">
        <v>9203</v>
      </c>
      <c r="BH878" t="s">
        <v>9231</v>
      </c>
      <c r="BS878">
        <v>0</v>
      </c>
      <c r="BT878">
        <v>0</v>
      </c>
      <c r="BU878">
        <v>1</v>
      </c>
      <c r="BV878">
        <v>0</v>
      </c>
      <c r="BW878">
        <v>0</v>
      </c>
      <c r="BX878">
        <v>0</v>
      </c>
      <c r="BY878">
        <v>0</v>
      </c>
      <c r="CD878" t="s">
        <v>131</v>
      </c>
      <c r="CE878">
        <v>0</v>
      </c>
      <c r="CJ878" t="s">
        <v>132</v>
      </c>
      <c r="CO878" t="str">
        <f>HYPERLINK("http://www.d20pfsrd.com/bestiary/monster-listings/outsiders/elemental/elemental-lightning","Huge Lightning Elemental")</f>
        <v>Huge Lightning Elemental</v>
      </c>
      <c r="CP878">
        <v>1204</v>
      </c>
      <c r="CQ878">
        <v>0</v>
      </c>
      <c r="CR878">
        <v>0</v>
      </c>
      <c r="CS878">
        <v>0</v>
      </c>
      <c r="CT878">
        <v>0</v>
      </c>
    </row>
    <row r="879" spans="1:98" ht="15" customHeight="1" x14ac:dyDescent="0.2">
      <c r="A879" t="s">
        <v>9278</v>
      </c>
      <c r="B879" s="1" t="s">
        <v>134</v>
      </c>
      <c r="C879">
        <v>3200</v>
      </c>
      <c r="G879" t="s">
        <v>240</v>
      </c>
      <c r="H879" t="s">
        <v>136</v>
      </c>
      <c r="I879" t="s">
        <v>103</v>
      </c>
      <c r="J879" t="s">
        <v>9249</v>
      </c>
      <c r="K879">
        <v>3</v>
      </c>
      <c r="L879" t="s">
        <v>2535</v>
      </c>
      <c r="N879" t="s">
        <v>9279</v>
      </c>
      <c r="O879" t="s">
        <v>9280</v>
      </c>
      <c r="P879">
        <v>85</v>
      </c>
      <c r="Q879" t="s">
        <v>2679</v>
      </c>
      <c r="S879" t="s">
        <v>9281</v>
      </c>
      <c r="T879">
        <v>10</v>
      </c>
      <c r="U879">
        <v>6</v>
      </c>
      <c r="V879">
        <v>3</v>
      </c>
      <c r="Y879" t="s">
        <v>2527</v>
      </c>
      <c r="Z879" t="s">
        <v>9251</v>
      </c>
      <c r="AC879" t="s">
        <v>4565</v>
      </c>
      <c r="AD879" t="s">
        <v>5552</v>
      </c>
      <c r="AE879" t="s">
        <v>9252</v>
      </c>
      <c r="AF879" t="s">
        <v>9282</v>
      </c>
      <c r="AH879" t="s">
        <v>147</v>
      </c>
      <c r="AI879" t="s">
        <v>147</v>
      </c>
      <c r="AJ879" t="s">
        <v>9283</v>
      </c>
      <c r="AO879" t="s">
        <v>9284</v>
      </c>
      <c r="AQ879">
        <v>10</v>
      </c>
      <c r="AR879">
        <v>18</v>
      </c>
      <c r="AS879">
        <v>27</v>
      </c>
      <c r="AT879" t="s">
        <v>9285</v>
      </c>
      <c r="AU879" t="s">
        <v>9286</v>
      </c>
      <c r="AW879" t="s">
        <v>2651</v>
      </c>
      <c r="AX879" t="s">
        <v>5553</v>
      </c>
      <c r="AY879" t="s">
        <v>2652</v>
      </c>
      <c r="AZ879" t="s">
        <v>1158</v>
      </c>
      <c r="BA879" t="s">
        <v>255</v>
      </c>
      <c r="BB879" t="s">
        <v>9257</v>
      </c>
      <c r="BC879" t="s">
        <v>2507</v>
      </c>
      <c r="BD879" t="s">
        <v>7316</v>
      </c>
      <c r="BE879">
        <v>0</v>
      </c>
      <c r="BF879" t="s">
        <v>9258</v>
      </c>
      <c r="BG879" t="s">
        <v>9259</v>
      </c>
      <c r="BH879" t="s">
        <v>9287</v>
      </c>
      <c r="BS879">
        <v>0</v>
      </c>
      <c r="BT879">
        <v>0</v>
      </c>
      <c r="BU879">
        <v>0</v>
      </c>
      <c r="BV879">
        <v>0</v>
      </c>
      <c r="BW879">
        <v>1</v>
      </c>
      <c r="BX879">
        <v>0</v>
      </c>
      <c r="BY879">
        <v>1</v>
      </c>
      <c r="CD879" t="s">
        <v>131</v>
      </c>
      <c r="CE879">
        <v>0</v>
      </c>
      <c r="CJ879" t="s">
        <v>132</v>
      </c>
      <c r="CO879" t="str">
        <f>HYPERLINK("http://www.d20pfsrd.com/bestiary/monster-listings/outsiders/elemental/elemental-magma","Huge Magma Elemental")</f>
        <v>Huge Magma Elemental</v>
      </c>
      <c r="CP879">
        <v>1210</v>
      </c>
      <c r="CQ879">
        <v>0</v>
      </c>
      <c r="CR879">
        <v>0</v>
      </c>
      <c r="CS879">
        <v>0</v>
      </c>
      <c r="CT879">
        <v>0</v>
      </c>
    </row>
    <row r="880" spans="1:98" ht="15" customHeight="1" x14ac:dyDescent="0.2">
      <c r="A880" t="s">
        <v>9336</v>
      </c>
      <c r="B880" s="1" t="s">
        <v>134</v>
      </c>
      <c r="C880">
        <v>3200</v>
      </c>
      <c r="G880" t="s">
        <v>240</v>
      </c>
      <c r="H880" t="s">
        <v>136</v>
      </c>
      <c r="I880" t="s">
        <v>103</v>
      </c>
      <c r="J880" t="s">
        <v>9307</v>
      </c>
      <c r="K880">
        <v>3</v>
      </c>
      <c r="L880" t="s">
        <v>9337</v>
      </c>
      <c r="N880" t="s">
        <v>9163</v>
      </c>
      <c r="O880" t="s">
        <v>9164</v>
      </c>
      <c r="P880">
        <v>95</v>
      </c>
      <c r="Q880" t="s">
        <v>2538</v>
      </c>
      <c r="S880" t="s">
        <v>9165</v>
      </c>
      <c r="T880">
        <v>11</v>
      </c>
      <c r="U880">
        <v>10</v>
      </c>
      <c r="V880">
        <v>3</v>
      </c>
      <c r="Y880" t="s">
        <v>2527</v>
      </c>
      <c r="Z880" t="s">
        <v>9309</v>
      </c>
      <c r="AD880" t="s">
        <v>9310</v>
      </c>
      <c r="AE880" t="s">
        <v>9252</v>
      </c>
      <c r="AF880" t="s">
        <v>9338</v>
      </c>
      <c r="AH880" t="s">
        <v>147</v>
      </c>
      <c r="AI880" t="s">
        <v>147</v>
      </c>
      <c r="AJ880" t="s">
        <v>9339</v>
      </c>
      <c r="AO880" t="s">
        <v>9168</v>
      </c>
      <c r="AQ880">
        <v>10</v>
      </c>
      <c r="AR880">
        <v>19</v>
      </c>
      <c r="AS880">
        <v>33</v>
      </c>
      <c r="AT880" t="s">
        <v>9340</v>
      </c>
      <c r="AU880" t="s">
        <v>9341</v>
      </c>
      <c r="AW880" t="s">
        <v>2581</v>
      </c>
      <c r="AY880" t="s">
        <v>9315</v>
      </c>
      <c r="AZ880" t="s">
        <v>1158</v>
      </c>
      <c r="BA880" t="s">
        <v>255</v>
      </c>
      <c r="BB880" t="s">
        <v>9316</v>
      </c>
      <c r="BC880" t="s">
        <v>2507</v>
      </c>
      <c r="BD880" t="s">
        <v>7316</v>
      </c>
      <c r="BE880">
        <v>0</v>
      </c>
      <c r="BF880" t="s">
        <v>9334</v>
      </c>
      <c r="BG880" t="s">
        <v>9318</v>
      </c>
      <c r="BH880" t="s">
        <v>9342</v>
      </c>
      <c r="BS880">
        <v>0</v>
      </c>
      <c r="BT880">
        <v>0</v>
      </c>
      <c r="BU880">
        <v>0</v>
      </c>
      <c r="BV880">
        <v>0</v>
      </c>
      <c r="BW880">
        <v>1</v>
      </c>
      <c r="BX880">
        <v>1</v>
      </c>
      <c r="BY880">
        <v>1</v>
      </c>
      <c r="CD880" t="s">
        <v>131</v>
      </c>
      <c r="CE880">
        <v>0</v>
      </c>
      <c r="CJ880" t="s">
        <v>132</v>
      </c>
      <c r="CO880" t="str">
        <f>HYPERLINK("http://www.d20pfsrd.com/bestiary/monster-listings/outsiders/elemental/elemental-mud","Huge Mud Elemental")</f>
        <v>Huge Mud Elemental</v>
      </c>
      <c r="CP880">
        <v>1216</v>
      </c>
      <c r="CQ880">
        <v>0</v>
      </c>
      <c r="CR880">
        <v>0</v>
      </c>
      <c r="CS880">
        <v>0</v>
      </c>
      <c r="CT880">
        <v>0</v>
      </c>
    </row>
    <row r="881" spans="1:98" ht="15" customHeight="1" x14ac:dyDescent="0.2">
      <c r="A881" t="s">
        <v>2741</v>
      </c>
      <c r="B881" s="1" t="s">
        <v>134</v>
      </c>
      <c r="C881">
        <v>3200</v>
      </c>
      <c r="G881" t="s">
        <v>240</v>
      </c>
      <c r="H881" t="s">
        <v>136</v>
      </c>
      <c r="I881" t="s">
        <v>103</v>
      </c>
      <c r="J881" t="s">
        <v>2708</v>
      </c>
      <c r="K881">
        <v>4</v>
      </c>
      <c r="L881" t="s">
        <v>2535</v>
      </c>
      <c r="N881" t="s">
        <v>2742</v>
      </c>
      <c r="O881" t="s">
        <v>2743</v>
      </c>
      <c r="P881">
        <v>95</v>
      </c>
      <c r="Q881" t="s">
        <v>2538</v>
      </c>
      <c r="S881" t="s">
        <v>2744</v>
      </c>
      <c r="T881">
        <v>11</v>
      </c>
      <c r="U881">
        <v>11</v>
      </c>
      <c r="V881">
        <v>3</v>
      </c>
      <c r="Y881" t="s">
        <v>2527</v>
      </c>
      <c r="Z881" t="s">
        <v>2497</v>
      </c>
      <c r="AD881" t="s">
        <v>2711</v>
      </c>
      <c r="AF881" t="s">
        <v>2745</v>
      </c>
      <c r="AH881" t="s">
        <v>147</v>
      </c>
      <c r="AI881" t="s">
        <v>147</v>
      </c>
      <c r="AJ881" t="s">
        <v>2746</v>
      </c>
      <c r="AO881" t="s">
        <v>2747</v>
      </c>
      <c r="AQ881">
        <v>10</v>
      </c>
      <c r="AR881">
        <v>19</v>
      </c>
      <c r="AS881">
        <v>34</v>
      </c>
      <c r="AT881" t="s">
        <v>2748</v>
      </c>
      <c r="AU881" t="s">
        <v>2749</v>
      </c>
      <c r="AW881" t="s">
        <v>2716</v>
      </c>
      <c r="AY881" t="s">
        <v>2717</v>
      </c>
      <c r="AZ881" t="s">
        <v>1158</v>
      </c>
      <c r="BA881" t="s">
        <v>255</v>
      </c>
      <c r="BB881" t="s">
        <v>2718</v>
      </c>
      <c r="BC881" t="s">
        <v>2507</v>
      </c>
      <c r="BD881" t="s">
        <v>128</v>
      </c>
      <c r="BE881">
        <v>0</v>
      </c>
      <c r="BF881" t="s">
        <v>2719</v>
      </c>
      <c r="BG881" t="s">
        <v>2720</v>
      </c>
      <c r="BH881" t="s">
        <v>2750</v>
      </c>
      <c r="BS881">
        <v>0</v>
      </c>
      <c r="BT881">
        <v>0</v>
      </c>
      <c r="BU881">
        <v>0</v>
      </c>
      <c r="BV881">
        <v>0</v>
      </c>
      <c r="BW881">
        <v>0</v>
      </c>
      <c r="BX881">
        <v>1</v>
      </c>
      <c r="BY881">
        <v>1</v>
      </c>
      <c r="CD881" t="s">
        <v>131</v>
      </c>
      <c r="CE881">
        <v>0</v>
      </c>
      <c r="CJ881" t="s">
        <v>132</v>
      </c>
      <c r="CO881" t="str">
        <f>HYPERLINK("http://www.d20pfsrd.com/bestiary/monster-listings/outsiders/elemental/water","Huge Water Elemental")</f>
        <v>Huge Water Elemental</v>
      </c>
      <c r="CP881">
        <v>175</v>
      </c>
      <c r="CQ881">
        <v>0</v>
      </c>
      <c r="CR881">
        <v>0</v>
      </c>
      <c r="CS881">
        <v>0</v>
      </c>
      <c r="CT881">
        <v>0</v>
      </c>
    </row>
    <row r="882" spans="1:98" ht="15" customHeight="1" x14ac:dyDescent="0.2">
      <c r="A882" t="s">
        <v>26126</v>
      </c>
      <c r="B882" s="1" t="s">
        <v>365</v>
      </c>
      <c r="C882">
        <v>1200</v>
      </c>
      <c r="G882" t="s">
        <v>923</v>
      </c>
      <c r="H882" t="s">
        <v>102</v>
      </c>
      <c r="I882" t="s">
        <v>2390</v>
      </c>
      <c r="K882">
        <v>3</v>
      </c>
      <c r="L882" t="s">
        <v>26127</v>
      </c>
      <c r="N882" t="s">
        <v>2391</v>
      </c>
      <c r="O882" t="s">
        <v>2657</v>
      </c>
      <c r="P882">
        <v>38</v>
      </c>
      <c r="Q882" t="s">
        <v>10104</v>
      </c>
      <c r="R882" t="s">
        <v>14429</v>
      </c>
      <c r="S882" t="s">
        <v>10121</v>
      </c>
      <c r="T882">
        <v>4</v>
      </c>
      <c r="U882">
        <v>8</v>
      </c>
      <c r="V882">
        <v>7</v>
      </c>
      <c r="Z882" t="s">
        <v>26128</v>
      </c>
      <c r="AA882" t="s">
        <v>4756</v>
      </c>
      <c r="AD882" t="s">
        <v>249</v>
      </c>
      <c r="AF882" t="s">
        <v>26129</v>
      </c>
      <c r="AH882" t="s">
        <v>114</v>
      </c>
      <c r="AI882" t="s">
        <v>114</v>
      </c>
      <c r="AJ882" t="s">
        <v>26130</v>
      </c>
      <c r="AK882" t="s">
        <v>26131</v>
      </c>
      <c r="AO882" t="s">
        <v>26132</v>
      </c>
      <c r="AQ882">
        <v>3</v>
      </c>
      <c r="AR882">
        <v>7</v>
      </c>
      <c r="AS882">
        <v>21</v>
      </c>
      <c r="AT882" t="s">
        <v>26133</v>
      </c>
      <c r="AU882" t="s">
        <v>26134</v>
      </c>
      <c r="AW882" t="s">
        <v>19171</v>
      </c>
      <c r="AY882" t="s">
        <v>26135</v>
      </c>
      <c r="AZ882" t="s">
        <v>26136</v>
      </c>
      <c r="BA882" t="s">
        <v>426</v>
      </c>
      <c r="BB882" t="s">
        <v>26137</v>
      </c>
      <c r="BD882" t="s">
        <v>24172</v>
      </c>
      <c r="BE882">
        <v>0</v>
      </c>
      <c r="BF882" t="s">
        <v>26138</v>
      </c>
      <c r="BG882" t="s">
        <v>26139</v>
      </c>
      <c r="BH882" t="s">
        <v>26140</v>
      </c>
      <c r="BI882" t="s">
        <v>132</v>
      </c>
      <c r="BK882" t="s">
        <v>132</v>
      </c>
      <c r="BS882">
        <v>0</v>
      </c>
      <c r="BT882">
        <v>0</v>
      </c>
      <c r="BU882">
        <v>0</v>
      </c>
      <c r="BV882">
        <v>0</v>
      </c>
      <c r="BW882">
        <v>0</v>
      </c>
      <c r="BX882">
        <v>0</v>
      </c>
      <c r="BY882">
        <v>1</v>
      </c>
      <c r="CD882" t="s">
        <v>131</v>
      </c>
      <c r="CE882">
        <v>0</v>
      </c>
      <c r="CF882" t="s">
        <v>132</v>
      </c>
      <c r="CJ882" t="s">
        <v>132</v>
      </c>
      <c r="CK882" t="s">
        <v>132</v>
      </c>
      <c r="CP882">
        <v>5262</v>
      </c>
      <c r="CQ882">
        <v>0</v>
      </c>
      <c r="CR882">
        <v>0</v>
      </c>
      <c r="CS882">
        <v>0</v>
      </c>
      <c r="CT882">
        <v>0</v>
      </c>
    </row>
    <row r="883" spans="1:98" ht="15" customHeight="1" x14ac:dyDescent="0.2">
      <c r="A883" t="s">
        <v>4024</v>
      </c>
      <c r="B883" s="1" t="s">
        <v>599</v>
      </c>
      <c r="C883">
        <v>135</v>
      </c>
      <c r="D883" t="s">
        <v>4024</v>
      </c>
      <c r="E883" t="s">
        <v>2374</v>
      </c>
      <c r="G883" t="s">
        <v>240</v>
      </c>
      <c r="H883" t="s">
        <v>102</v>
      </c>
      <c r="I883" t="s">
        <v>701</v>
      </c>
      <c r="J883" t="s">
        <v>14167</v>
      </c>
      <c r="K883">
        <v>1</v>
      </c>
      <c r="L883" t="s">
        <v>14583</v>
      </c>
      <c r="N883" t="s">
        <v>725</v>
      </c>
      <c r="O883" t="s">
        <v>4056</v>
      </c>
      <c r="P883">
        <v>8</v>
      </c>
      <c r="Q883" t="s">
        <v>8701</v>
      </c>
      <c r="S883" t="s">
        <v>14584</v>
      </c>
      <c r="T883">
        <v>2</v>
      </c>
      <c r="U883">
        <v>1</v>
      </c>
      <c r="V883">
        <v>0</v>
      </c>
      <c r="AD883" t="s">
        <v>496</v>
      </c>
      <c r="AF883" t="s">
        <v>14585</v>
      </c>
      <c r="AG883" t="s">
        <v>14586</v>
      </c>
      <c r="AH883" t="s">
        <v>114</v>
      </c>
      <c r="AI883" t="s">
        <v>1149</v>
      </c>
      <c r="AO883" t="s">
        <v>14587</v>
      </c>
      <c r="AQ883">
        <v>1</v>
      </c>
      <c r="AR883">
        <v>3</v>
      </c>
      <c r="AS883">
        <v>14</v>
      </c>
      <c r="AT883" t="s">
        <v>14588</v>
      </c>
      <c r="AU883" t="s">
        <v>14589</v>
      </c>
      <c r="AW883" t="s">
        <v>647</v>
      </c>
      <c r="AY883" t="s">
        <v>3178</v>
      </c>
      <c r="AZ883" t="s">
        <v>5234</v>
      </c>
      <c r="BA883" t="s">
        <v>14590</v>
      </c>
      <c r="BB883" t="s">
        <v>14591</v>
      </c>
      <c r="BD883" t="s">
        <v>14592</v>
      </c>
      <c r="BE883">
        <v>0</v>
      </c>
      <c r="BG883" t="s">
        <v>14593</v>
      </c>
      <c r="BH883" t="s">
        <v>14594</v>
      </c>
      <c r="BL883" t="s">
        <v>132</v>
      </c>
      <c r="BM883" t="s">
        <v>132</v>
      </c>
      <c r="BN883" t="s">
        <v>132</v>
      </c>
      <c r="BS883">
        <v>1</v>
      </c>
      <c r="BT883">
        <v>0</v>
      </c>
      <c r="BU883">
        <v>0</v>
      </c>
      <c r="BV883">
        <v>0</v>
      </c>
      <c r="BW883">
        <v>0</v>
      </c>
      <c r="BX883">
        <v>0</v>
      </c>
      <c r="BY883">
        <v>1</v>
      </c>
      <c r="CB883" t="s">
        <v>132</v>
      </c>
      <c r="CD883" t="s">
        <v>131</v>
      </c>
      <c r="CE883">
        <v>1</v>
      </c>
      <c r="CJ883" t="s">
        <v>132</v>
      </c>
      <c r="CP883">
        <v>1946</v>
      </c>
      <c r="CQ883">
        <v>0</v>
      </c>
      <c r="CR883">
        <v>0</v>
      </c>
      <c r="CS883">
        <v>0</v>
      </c>
      <c r="CT883">
        <v>0</v>
      </c>
    </row>
    <row r="884" spans="1:98" ht="15" customHeight="1" x14ac:dyDescent="0.2">
      <c r="A884" t="s">
        <v>12136</v>
      </c>
      <c r="B884" s="1" t="s">
        <v>283</v>
      </c>
      <c r="C884">
        <v>600</v>
      </c>
      <c r="D884" t="s">
        <v>12137</v>
      </c>
      <c r="E884" t="s">
        <v>4025</v>
      </c>
      <c r="G884" t="s">
        <v>1053</v>
      </c>
      <c r="H884" t="s">
        <v>102</v>
      </c>
      <c r="I884" t="s">
        <v>1555</v>
      </c>
      <c r="J884" t="s">
        <v>12069</v>
      </c>
      <c r="K884">
        <v>8</v>
      </c>
      <c r="L884" t="s">
        <v>4094</v>
      </c>
      <c r="N884" t="s">
        <v>11251</v>
      </c>
      <c r="O884" t="s">
        <v>12138</v>
      </c>
      <c r="P884">
        <v>15</v>
      </c>
      <c r="Q884" t="s">
        <v>5605</v>
      </c>
      <c r="S884" t="s">
        <v>12139</v>
      </c>
      <c r="T884">
        <v>0</v>
      </c>
      <c r="U884">
        <v>7</v>
      </c>
      <c r="V884">
        <v>1</v>
      </c>
      <c r="X884" t="s">
        <v>12140</v>
      </c>
      <c r="Y884" t="s">
        <v>12141</v>
      </c>
      <c r="Z884" t="s">
        <v>12142</v>
      </c>
      <c r="AA884" t="s">
        <v>3003</v>
      </c>
      <c r="AD884" t="s">
        <v>249</v>
      </c>
      <c r="AF884" t="s">
        <v>12143</v>
      </c>
      <c r="AH884" t="s">
        <v>114</v>
      </c>
      <c r="AI884" t="s">
        <v>114</v>
      </c>
      <c r="AJ884" t="s">
        <v>1371</v>
      </c>
      <c r="AO884" t="s">
        <v>12144</v>
      </c>
      <c r="AQ884">
        <v>1</v>
      </c>
      <c r="AR884">
        <v>5</v>
      </c>
      <c r="AS884">
        <v>19</v>
      </c>
      <c r="AT884" t="s">
        <v>12145</v>
      </c>
      <c r="AU884" t="s">
        <v>12146</v>
      </c>
      <c r="AV884" t="s">
        <v>12147</v>
      </c>
      <c r="AW884" t="s">
        <v>647</v>
      </c>
      <c r="AX884" t="s">
        <v>12148</v>
      </c>
      <c r="AY884" t="s">
        <v>3178</v>
      </c>
      <c r="AZ884" t="s">
        <v>670</v>
      </c>
      <c r="BA884" t="s">
        <v>12149</v>
      </c>
      <c r="BB884" t="s">
        <v>12150</v>
      </c>
      <c r="BC884" t="s">
        <v>5612</v>
      </c>
      <c r="BD884" t="s">
        <v>7316</v>
      </c>
      <c r="BE884">
        <v>1</v>
      </c>
      <c r="BG884" t="s">
        <v>12151</v>
      </c>
      <c r="BH884" t="s">
        <v>12152</v>
      </c>
      <c r="BS884">
        <v>0</v>
      </c>
      <c r="BT884">
        <v>0</v>
      </c>
      <c r="BU884">
        <v>0</v>
      </c>
      <c r="BV884">
        <v>0</v>
      </c>
      <c r="BW884">
        <v>0</v>
      </c>
      <c r="BX884">
        <v>0</v>
      </c>
      <c r="BY884">
        <v>1</v>
      </c>
      <c r="CD884" t="s">
        <v>131</v>
      </c>
      <c r="CE884">
        <v>0</v>
      </c>
      <c r="CJ884" t="s">
        <v>132</v>
      </c>
      <c r="CO884" t="str">
        <f>HYPERLINK("http://www.d20pfsrd.com/bestiary/monster-listings/templates/zombie-juju-cr-1/human-juju-zombie","Human Juju Zombie")</f>
        <v>Human Juju Zombie</v>
      </c>
      <c r="CP884">
        <v>1401</v>
      </c>
      <c r="CQ884">
        <v>0</v>
      </c>
      <c r="CR884">
        <v>0</v>
      </c>
      <c r="CS884">
        <v>0</v>
      </c>
      <c r="CT884">
        <v>0</v>
      </c>
    </row>
    <row r="885" spans="1:98" ht="15" customHeight="1" x14ac:dyDescent="0.2">
      <c r="A885" t="s">
        <v>4998</v>
      </c>
      <c r="B885" s="1" t="s">
        <v>599</v>
      </c>
      <c r="C885">
        <v>135</v>
      </c>
      <c r="G885" t="s">
        <v>1053</v>
      </c>
      <c r="H885" t="s">
        <v>102</v>
      </c>
      <c r="I885" t="s">
        <v>1555</v>
      </c>
      <c r="K885">
        <v>6</v>
      </c>
      <c r="L885" t="s">
        <v>618</v>
      </c>
      <c r="N885" t="s">
        <v>1761</v>
      </c>
      <c r="O885" t="s">
        <v>4999</v>
      </c>
      <c r="P885">
        <v>4</v>
      </c>
      <c r="Q885" t="s">
        <v>603</v>
      </c>
      <c r="S885" t="s">
        <v>5000</v>
      </c>
      <c r="T885">
        <v>0</v>
      </c>
      <c r="U885">
        <v>2</v>
      </c>
      <c r="V885">
        <v>2</v>
      </c>
      <c r="Y885" t="s">
        <v>3301</v>
      </c>
      <c r="Z885" t="s">
        <v>5001</v>
      </c>
      <c r="AD885" t="s">
        <v>249</v>
      </c>
      <c r="AF885" t="s">
        <v>5002</v>
      </c>
      <c r="AH885" t="s">
        <v>114</v>
      </c>
      <c r="AI885" t="s">
        <v>114</v>
      </c>
      <c r="AO885" t="s">
        <v>5003</v>
      </c>
      <c r="AQ885">
        <v>0</v>
      </c>
      <c r="AR885">
        <v>2</v>
      </c>
      <c r="AS885">
        <v>14</v>
      </c>
      <c r="AT885" t="s">
        <v>5004</v>
      </c>
      <c r="AY885" t="s">
        <v>298</v>
      </c>
      <c r="AZ885" t="s">
        <v>253</v>
      </c>
      <c r="BA885" t="s">
        <v>255</v>
      </c>
      <c r="BB885" t="s">
        <v>5005</v>
      </c>
      <c r="BC885" t="s">
        <v>5006</v>
      </c>
      <c r="BD885" t="s">
        <v>128</v>
      </c>
      <c r="BE885">
        <v>1</v>
      </c>
      <c r="BG885" t="s">
        <v>5007</v>
      </c>
      <c r="BH885" t="s">
        <v>5008</v>
      </c>
      <c r="BS885">
        <v>0</v>
      </c>
      <c r="BT885">
        <v>0</v>
      </c>
      <c r="BU885">
        <v>0</v>
      </c>
      <c r="BV885">
        <v>0</v>
      </c>
      <c r="BW885">
        <v>0</v>
      </c>
      <c r="BX885">
        <v>0</v>
      </c>
      <c r="BY885">
        <v>1</v>
      </c>
      <c r="CD885" t="s">
        <v>131</v>
      </c>
      <c r="CE885">
        <v>0</v>
      </c>
      <c r="CJ885" t="s">
        <v>132</v>
      </c>
      <c r="CO885" t="str">
        <f>HYPERLINK("http://www.d20pfsrd.com/bestiary/monster-lists-and-details/-s/skeleton/skeleton","Human Skeleton")</f>
        <v>Human Skeleton</v>
      </c>
      <c r="CP885">
        <v>321</v>
      </c>
      <c r="CQ885">
        <v>0</v>
      </c>
      <c r="CR885">
        <v>0</v>
      </c>
      <c r="CS885">
        <v>0</v>
      </c>
      <c r="CT885">
        <v>0</v>
      </c>
    </row>
    <row r="886" spans="1:98" ht="15" customHeight="1" x14ac:dyDescent="0.2">
      <c r="A886" t="s">
        <v>5602</v>
      </c>
      <c r="B886" s="1" t="s">
        <v>99</v>
      </c>
      <c r="C886">
        <v>200</v>
      </c>
      <c r="G886" t="s">
        <v>1053</v>
      </c>
      <c r="H886" t="s">
        <v>102</v>
      </c>
      <c r="I886" t="s">
        <v>1555</v>
      </c>
      <c r="K886">
        <v>0</v>
      </c>
      <c r="L886" t="s">
        <v>618</v>
      </c>
      <c r="N886" t="s">
        <v>5603</v>
      </c>
      <c r="O886" t="s">
        <v>5604</v>
      </c>
      <c r="P886">
        <v>12</v>
      </c>
      <c r="Q886" t="s">
        <v>5605</v>
      </c>
      <c r="S886" t="s">
        <v>5606</v>
      </c>
      <c r="T886">
        <v>0</v>
      </c>
      <c r="U886">
        <v>0</v>
      </c>
      <c r="V886">
        <v>3</v>
      </c>
      <c r="Y886" t="s">
        <v>5607</v>
      </c>
      <c r="Z886" t="s">
        <v>3160</v>
      </c>
      <c r="AD886" t="s">
        <v>249</v>
      </c>
      <c r="AF886" t="s">
        <v>5608</v>
      </c>
      <c r="AH886" t="s">
        <v>114</v>
      </c>
      <c r="AI886" t="s">
        <v>114</v>
      </c>
      <c r="AO886" t="s">
        <v>5609</v>
      </c>
      <c r="AQ886">
        <v>1</v>
      </c>
      <c r="AR886">
        <v>4</v>
      </c>
      <c r="AS886">
        <v>14</v>
      </c>
      <c r="AT886" t="s">
        <v>295</v>
      </c>
      <c r="AX886" t="s">
        <v>5610</v>
      </c>
      <c r="AY886" t="s">
        <v>298</v>
      </c>
      <c r="AZ886" t="s">
        <v>253</v>
      </c>
      <c r="BA886" t="s">
        <v>255</v>
      </c>
      <c r="BB886" t="s">
        <v>5611</v>
      </c>
      <c r="BC886" t="s">
        <v>5612</v>
      </c>
      <c r="BD886" t="s">
        <v>128</v>
      </c>
      <c r="BE886">
        <v>1</v>
      </c>
      <c r="BG886" t="s">
        <v>5613</v>
      </c>
      <c r="BH886" t="s">
        <v>5614</v>
      </c>
      <c r="BS886">
        <v>0</v>
      </c>
      <c r="BT886">
        <v>0</v>
      </c>
      <c r="BU886">
        <v>0</v>
      </c>
      <c r="BV886">
        <v>0</v>
      </c>
      <c r="BW886">
        <v>0</v>
      </c>
      <c r="BX886">
        <v>0</v>
      </c>
      <c r="BY886">
        <v>1</v>
      </c>
      <c r="CD886" t="s">
        <v>131</v>
      </c>
      <c r="CE886">
        <v>0</v>
      </c>
      <c r="CJ886" t="s">
        <v>132</v>
      </c>
      <c r="CO886" t="str">
        <f>HYPERLINK("http://www.d20pfsrd.com/bestiary/monster-lists-and-details/-z/zombie/medium-zombie","Human Zombie")</f>
        <v>Human Zombie</v>
      </c>
      <c r="CP886">
        <v>364</v>
      </c>
      <c r="CQ886">
        <v>0</v>
      </c>
      <c r="CR886">
        <v>0</v>
      </c>
      <c r="CS886">
        <v>0</v>
      </c>
      <c r="CT886">
        <v>0</v>
      </c>
    </row>
    <row r="887" spans="1:98" ht="15" customHeight="1" x14ac:dyDescent="0.2">
      <c r="A887" t="s">
        <v>16749</v>
      </c>
      <c r="B887" s="1" t="s">
        <v>1993</v>
      </c>
      <c r="C887">
        <v>204800</v>
      </c>
      <c r="G887" t="s">
        <v>923</v>
      </c>
      <c r="H887" t="s">
        <v>3932</v>
      </c>
      <c r="I887" t="s">
        <v>809</v>
      </c>
      <c r="K887">
        <v>7</v>
      </c>
      <c r="L887" t="s">
        <v>16750</v>
      </c>
      <c r="M887" t="s">
        <v>16751</v>
      </c>
      <c r="N887" t="s">
        <v>16752</v>
      </c>
      <c r="O887" t="s">
        <v>16753</v>
      </c>
      <c r="P887">
        <v>341</v>
      </c>
      <c r="Q887" t="s">
        <v>16754</v>
      </c>
      <c r="R887" t="s">
        <v>4980</v>
      </c>
      <c r="S887" t="s">
        <v>16755</v>
      </c>
      <c r="T887">
        <v>17</v>
      </c>
      <c r="U887">
        <v>16</v>
      </c>
      <c r="V887">
        <v>22</v>
      </c>
      <c r="Z887" t="s">
        <v>16756</v>
      </c>
      <c r="AB887">
        <v>30</v>
      </c>
      <c r="AD887" t="s">
        <v>32283</v>
      </c>
      <c r="AF887" t="s">
        <v>16757</v>
      </c>
      <c r="AG887" t="s">
        <v>16758</v>
      </c>
      <c r="AH887" t="s">
        <v>249</v>
      </c>
      <c r="AI887" t="s">
        <v>249</v>
      </c>
      <c r="AJ887" t="s">
        <v>16759</v>
      </c>
      <c r="AK887" t="s">
        <v>16760</v>
      </c>
      <c r="AO887" t="s">
        <v>16761</v>
      </c>
      <c r="AQ887">
        <v>22</v>
      </c>
      <c r="AR887" t="s">
        <v>16762</v>
      </c>
      <c r="AS887" t="s">
        <v>15784</v>
      </c>
      <c r="AT887" t="s">
        <v>16763</v>
      </c>
      <c r="AU887" t="s">
        <v>16764</v>
      </c>
      <c r="AW887" t="s">
        <v>6971</v>
      </c>
      <c r="AY887" t="s">
        <v>5248</v>
      </c>
      <c r="AZ887" t="s">
        <v>670</v>
      </c>
      <c r="BA887" t="s">
        <v>16765</v>
      </c>
      <c r="BB887" t="s">
        <v>16766</v>
      </c>
      <c r="BD887" t="s">
        <v>14619</v>
      </c>
      <c r="BE887">
        <v>0</v>
      </c>
      <c r="BF887" t="s">
        <v>16767</v>
      </c>
      <c r="BG887" t="s">
        <v>16768</v>
      </c>
      <c r="BH887" t="s">
        <v>16769</v>
      </c>
      <c r="BS887">
        <v>0</v>
      </c>
      <c r="BT887">
        <v>0</v>
      </c>
      <c r="BU887">
        <v>0</v>
      </c>
      <c r="BV887">
        <v>0</v>
      </c>
      <c r="BW887">
        <v>0</v>
      </c>
      <c r="BX887">
        <v>0</v>
      </c>
      <c r="BY887">
        <v>1</v>
      </c>
      <c r="CD887" t="s">
        <v>132</v>
      </c>
      <c r="CE887">
        <v>0</v>
      </c>
      <c r="CF887" t="s">
        <v>132</v>
      </c>
      <c r="CJ887" t="s">
        <v>132</v>
      </c>
      <c r="CK887" t="s">
        <v>132</v>
      </c>
      <c r="CP887">
        <v>2099</v>
      </c>
      <c r="CQ887">
        <v>0</v>
      </c>
      <c r="CR887">
        <v>0</v>
      </c>
      <c r="CS887">
        <v>0</v>
      </c>
      <c r="CT887">
        <v>0</v>
      </c>
    </row>
    <row r="888" spans="1:98" ht="15" customHeight="1" x14ac:dyDescent="0.2">
      <c r="A888" t="s">
        <v>20365</v>
      </c>
      <c r="B888" s="1" t="s">
        <v>2051</v>
      </c>
      <c r="C888">
        <v>51200</v>
      </c>
      <c r="G888" t="s">
        <v>575</v>
      </c>
      <c r="H888" t="s">
        <v>136</v>
      </c>
      <c r="I888" t="s">
        <v>809</v>
      </c>
      <c r="K888">
        <v>5</v>
      </c>
      <c r="L888" t="s">
        <v>20366</v>
      </c>
      <c r="M888" t="s">
        <v>20367</v>
      </c>
      <c r="N888" t="s">
        <v>10617</v>
      </c>
      <c r="O888" t="s">
        <v>20368</v>
      </c>
      <c r="P888">
        <v>220</v>
      </c>
      <c r="Q888" t="s">
        <v>20369</v>
      </c>
      <c r="S888" t="s">
        <v>20370</v>
      </c>
      <c r="T888">
        <v>12</v>
      </c>
      <c r="U888">
        <v>15</v>
      </c>
      <c r="V888">
        <v>18</v>
      </c>
      <c r="Y888" t="s">
        <v>20371</v>
      </c>
      <c r="Z888" t="s">
        <v>15537</v>
      </c>
      <c r="AA888" t="s">
        <v>174</v>
      </c>
      <c r="AB888">
        <v>26</v>
      </c>
      <c r="AD888" t="s">
        <v>18868</v>
      </c>
      <c r="AF888" t="s">
        <v>20372</v>
      </c>
      <c r="AH888" t="s">
        <v>147</v>
      </c>
      <c r="AI888" t="s">
        <v>147</v>
      </c>
      <c r="AJ888" t="s">
        <v>20373</v>
      </c>
      <c r="AK888" t="s">
        <v>20374</v>
      </c>
      <c r="AO888" t="s">
        <v>20375</v>
      </c>
      <c r="AQ888">
        <v>21</v>
      </c>
      <c r="AR888">
        <v>33</v>
      </c>
      <c r="AS888" t="s">
        <v>3922</v>
      </c>
      <c r="AT888" t="s">
        <v>20376</v>
      </c>
      <c r="AU888" t="s">
        <v>20377</v>
      </c>
      <c r="AW888" t="s">
        <v>20378</v>
      </c>
      <c r="AY888" t="s">
        <v>2028</v>
      </c>
      <c r="AZ888" t="s">
        <v>20379</v>
      </c>
      <c r="BA888" t="s">
        <v>426</v>
      </c>
      <c r="BB888" t="s">
        <v>20380</v>
      </c>
      <c r="BC888" t="s">
        <v>20381</v>
      </c>
      <c r="BD888" t="s">
        <v>20331</v>
      </c>
      <c r="BE888">
        <v>0</v>
      </c>
      <c r="BF888" t="s">
        <v>20382</v>
      </c>
      <c r="BG888" t="s">
        <v>20383</v>
      </c>
      <c r="BH888" t="s">
        <v>20384</v>
      </c>
      <c r="BS888">
        <v>0</v>
      </c>
      <c r="BT888">
        <v>0</v>
      </c>
      <c r="BU888">
        <v>1</v>
      </c>
      <c r="BV888">
        <v>0</v>
      </c>
      <c r="BW888">
        <v>0</v>
      </c>
      <c r="BX888">
        <v>0</v>
      </c>
      <c r="BY888">
        <v>1</v>
      </c>
      <c r="CD888" t="s">
        <v>131</v>
      </c>
      <c r="CE888">
        <v>0</v>
      </c>
      <c r="CJ888" t="s">
        <v>132</v>
      </c>
      <c r="CP888">
        <v>3299</v>
      </c>
      <c r="CQ888">
        <v>0</v>
      </c>
      <c r="CR888">
        <v>0</v>
      </c>
      <c r="CS888">
        <v>0</v>
      </c>
      <c r="CT888">
        <v>0</v>
      </c>
    </row>
    <row r="889" spans="1:98" ht="15" customHeight="1" x14ac:dyDescent="0.2">
      <c r="A889" t="s">
        <v>26141</v>
      </c>
      <c r="B889" s="1" t="s">
        <v>239</v>
      </c>
      <c r="C889">
        <v>800</v>
      </c>
      <c r="G889" t="s">
        <v>240</v>
      </c>
      <c r="H889" t="s">
        <v>193</v>
      </c>
      <c r="I889" t="s">
        <v>654</v>
      </c>
      <c r="K889">
        <v>-3</v>
      </c>
      <c r="L889" t="s">
        <v>26142</v>
      </c>
      <c r="N889" t="s">
        <v>26143</v>
      </c>
      <c r="O889" t="s">
        <v>26144</v>
      </c>
      <c r="P889">
        <v>47</v>
      </c>
      <c r="Q889" t="s">
        <v>5501</v>
      </c>
      <c r="R889" t="s">
        <v>5288</v>
      </c>
      <c r="S889" t="s">
        <v>26145</v>
      </c>
      <c r="T889">
        <v>6</v>
      </c>
      <c r="U889">
        <v>-2</v>
      </c>
      <c r="V889">
        <v>-4</v>
      </c>
      <c r="X889" t="s">
        <v>3300</v>
      </c>
      <c r="Z889" t="s">
        <v>3466</v>
      </c>
      <c r="AD889" t="s">
        <v>3697</v>
      </c>
      <c r="AF889" t="s">
        <v>26146</v>
      </c>
      <c r="AH889" t="s">
        <v>202</v>
      </c>
      <c r="AI889" t="s">
        <v>114</v>
      </c>
      <c r="AJ889" t="s">
        <v>26147</v>
      </c>
      <c r="AO889" t="s">
        <v>26148</v>
      </c>
      <c r="AQ889">
        <v>3</v>
      </c>
      <c r="AR889" t="s">
        <v>271</v>
      </c>
      <c r="AS889" t="s">
        <v>4424</v>
      </c>
      <c r="AX889" t="s">
        <v>26149</v>
      </c>
      <c r="AY889" t="s">
        <v>7565</v>
      </c>
      <c r="AZ889" t="s">
        <v>7959</v>
      </c>
      <c r="BA889" t="s">
        <v>277</v>
      </c>
      <c r="BB889" t="s">
        <v>26150</v>
      </c>
      <c r="BD889" t="s">
        <v>24172</v>
      </c>
      <c r="BE889">
        <v>0</v>
      </c>
      <c r="BF889" t="s">
        <v>26151</v>
      </c>
      <c r="BG889" t="s">
        <v>26152</v>
      </c>
      <c r="BH889" t="s">
        <v>26153</v>
      </c>
      <c r="BI889" t="s">
        <v>132</v>
      </c>
      <c r="BK889" t="s">
        <v>132</v>
      </c>
      <c r="BS889">
        <v>0</v>
      </c>
      <c r="BT889">
        <v>0</v>
      </c>
      <c r="BU889">
        <v>0</v>
      </c>
      <c r="BV889">
        <v>0</v>
      </c>
      <c r="BW889">
        <v>0</v>
      </c>
      <c r="BX889">
        <v>1</v>
      </c>
      <c r="BY889">
        <v>1</v>
      </c>
      <c r="CD889" t="s">
        <v>131</v>
      </c>
      <c r="CE889">
        <v>0</v>
      </c>
      <c r="CF889" t="s">
        <v>132</v>
      </c>
      <c r="CJ889" t="s">
        <v>132</v>
      </c>
      <c r="CK889" t="s">
        <v>132</v>
      </c>
      <c r="CP889">
        <v>5263</v>
      </c>
      <c r="CQ889">
        <v>0</v>
      </c>
      <c r="CR889">
        <v>0</v>
      </c>
      <c r="CS889">
        <v>0</v>
      </c>
      <c r="CT889">
        <v>0</v>
      </c>
    </row>
    <row r="890" spans="1:98" ht="15" customHeight="1" x14ac:dyDescent="0.2">
      <c r="A890" t="s">
        <v>16770</v>
      </c>
      <c r="B890" s="1" t="s">
        <v>1137</v>
      </c>
      <c r="C890">
        <v>2400</v>
      </c>
      <c r="G890" t="s">
        <v>240</v>
      </c>
      <c r="H890" t="s">
        <v>136</v>
      </c>
      <c r="I890" t="s">
        <v>654</v>
      </c>
      <c r="K890">
        <v>-3</v>
      </c>
      <c r="L890" t="s">
        <v>655</v>
      </c>
      <c r="M890" t="s">
        <v>16771</v>
      </c>
      <c r="N890" t="s">
        <v>3464</v>
      </c>
      <c r="O890" t="s">
        <v>16772</v>
      </c>
      <c r="P890">
        <v>59</v>
      </c>
      <c r="Q890" t="s">
        <v>3996</v>
      </c>
      <c r="S890" t="s">
        <v>16773</v>
      </c>
      <c r="T890">
        <v>6</v>
      </c>
      <c r="U890">
        <v>-1</v>
      </c>
      <c r="V890">
        <v>-3</v>
      </c>
      <c r="X890" t="s">
        <v>16774</v>
      </c>
      <c r="Y890" t="s">
        <v>479</v>
      </c>
      <c r="Z890" t="s">
        <v>16775</v>
      </c>
      <c r="AA890" t="s">
        <v>4756</v>
      </c>
      <c r="AC890" t="s">
        <v>16776</v>
      </c>
      <c r="AD890" t="s">
        <v>16777</v>
      </c>
      <c r="AF890" t="s">
        <v>16778</v>
      </c>
      <c r="AH890" t="s">
        <v>147</v>
      </c>
      <c r="AI890" t="s">
        <v>147</v>
      </c>
      <c r="AJ890" t="s">
        <v>16779</v>
      </c>
      <c r="AO890" t="s">
        <v>16780</v>
      </c>
      <c r="AQ890">
        <v>5</v>
      </c>
      <c r="AR890">
        <v>5</v>
      </c>
      <c r="AS890" t="s">
        <v>4409</v>
      </c>
      <c r="AY890" t="s">
        <v>2892</v>
      </c>
      <c r="AZ890" t="s">
        <v>16781</v>
      </c>
      <c r="BA890" t="s">
        <v>255</v>
      </c>
      <c r="BB890" t="s">
        <v>16782</v>
      </c>
      <c r="BD890" t="s">
        <v>14619</v>
      </c>
      <c r="BE890">
        <v>0</v>
      </c>
      <c r="BF890" t="s">
        <v>16783</v>
      </c>
      <c r="BG890" t="s">
        <v>16784</v>
      </c>
      <c r="BH890" t="s">
        <v>16785</v>
      </c>
      <c r="BS890">
        <v>0</v>
      </c>
      <c r="BT890">
        <v>0</v>
      </c>
      <c r="BU890">
        <v>1</v>
      </c>
      <c r="BV890">
        <v>0</v>
      </c>
      <c r="BW890">
        <v>0</v>
      </c>
      <c r="BX890">
        <v>0</v>
      </c>
      <c r="BY890">
        <v>0</v>
      </c>
      <c r="CD890" t="s">
        <v>132</v>
      </c>
      <c r="CE890">
        <v>0</v>
      </c>
      <c r="CF890" t="s">
        <v>132</v>
      </c>
      <c r="CJ890" t="s">
        <v>132</v>
      </c>
      <c r="CK890" t="s">
        <v>132</v>
      </c>
      <c r="CP890">
        <v>2100</v>
      </c>
      <c r="CQ890">
        <v>0</v>
      </c>
      <c r="CR890">
        <v>0</v>
      </c>
      <c r="CS890">
        <v>0</v>
      </c>
      <c r="CT890">
        <v>0</v>
      </c>
    </row>
    <row r="891" spans="1:98" ht="15" customHeight="1" x14ac:dyDescent="0.2">
      <c r="A891" t="s">
        <v>6829</v>
      </c>
      <c r="B891" s="1" t="s">
        <v>1117</v>
      </c>
      <c r="C891">
        <v>400</v>
      </c>
      <c r="G891" t="s">
        <v>240</v>
      </c>
      <c r="H891" t="s">
        <v>102</v>
      </c>
      <c r="I891" t="s">
        <v>284</v>
      </c>
      <c r="J891" t="s">
        <v>138</v>
      </c>
      <c r="K891">
        <v>-4</v>
      </c>
      <c r="L891" t="s">
        <v>6830</v>
      </c>
      <c r="N891" t="s">
        <v>6831</v>
      </c>
      <c r="O891" t="s">
        <v>6832</v>
      </c>
      <c r="P891">
        <v>13</v>
      </c>
      <c r="Q891" t="s">
        <v>1718</v>
      </c>
      <c r="S891" t="s">
        <v>6833</v>
      </c>
      <c r="T891">
        <v>5</v>
      </c>
      <c r="U891">
        <v>-4</v>
      </c>
      <c r="V891">
        <v>0</v>
      </c>
      <c r="X891" t="s">
        <v>6834</v>
      </c>
      <c r="Z891" t="s">
        <v>289</v>
      </c>
      <c r="AD891" t="s">
        <v>147</v>
      </c>
      <c r="AF891" t="s">
        <v>6835</v>
      </c>
      <c r="AH891" t="s">
        <v>114</v>
      </c>
      <c r="AI891" t="s">
        <v>6836</v>
      </c>
      <c r="AJ891" t="s">
        <v>6837</v>
      </c>
      <c r="AO891" t="s">
        <v>6838</v>
      </c>
      <c r="AQ891">
        <v>1</v>
      </c>
      <c r="AR891">
        <v>3</v>
      </c>
      <c r="AS891" t="s">
        <v>6839</v>
      </c>
      <c r="AU891" t="s">
        <v>6840</v>
      </c>
      <c r="AV891" t="s">
        <v>323</v>
      </c>
      <c r="AX891" t="s">
        <v>915</v>
      </c>
      <c r="AY891" t="s">
        <v>6841</v>
      </c>
      <c r="AZ891" t="s">
        <v>6842</v>
      </c>
      <c r="BA891" t="s">
        <v>255</v>
      </c>
      <c r="BB891" t="s">
        <v>6843</v>
      </c>
      <c r="BC891" t="s">
        <v>3204</v>
      </c>
      <c r="BD891" t="s">
        <v>6739</v>
      </c>
      <c r="BE891">
        <v>0</v>
      </c>
      <c r="BF891" t="s">
        <v>6844</v>
      </c>
      <c r="BG891" t="s">
        <v>6845</v>
      </c>
      <c r="BH891" t="s">
        <v>6846</v>
      </c>
      <c r="BS891">
        <v>0</v>
      </c>
      <c r="BT891">
        <v>0</v>
      </c>
      <c r="BU891">
        <v>0</v>
      </c>
      <c r="BV891">
        <v>0</v>
      </c>
      <c r="BW891">
        <v>0</v>
      </c>
      <c r="BX891">
        <v>0</v>
      </c>
      <c r="BY891">
        <v>1</v>
      </c>
      <c r="CD891" t="s">
        <v>131</v>
      </c>
      <c r="CE891">
        <v>0</v>
      </c>
      <c r="CJ891" t="s">
        <v>132</v>
      </c>
      <c r="CP891">
        <v>928</v>
      </c>
      <c r="CQ891">
        <v>0</v>
      </c>
      <c r="CR891">
        <v>0</v>
      </c>
      <c r="CS891">
        <v>0</v>
      </c>
      <c r="CT891">
        <v>0</v>
      </c>
    </row>
    <row r="892" spans="1:98" ht="15" customHeight="1" x14ac:dyDescent="0.2">
      <c r="A892" t="s">
        <v>26154</v>
      </c>
      <c r="B892" s="1" t="s">
        <v>2051</v>
      </c>
      <c r="C892">
        <v>51200</v>
      </c>
      <c r="G892" t="s">
        <v>1053</v>
      </c>
      <c r="H892" t="s">
        <v>193</v>
      </c>
      <c r="I892" t="s">
        <v>137</v>
      </c>
      <c r="K892">
        <v>12</v>
      </c>
      <c r="L892" t="s">
        <v>26155</v>
      </c>
      <c r="N892" t="s">
        <v>11964</v>
      </c>
      <c r="O892" t="s">
        <v>26156</v>
      </c>
      <c r="P892">
        <v>218</v>
      </c>
      <c r="Q892" t="s">
        <v>21151</v>
      </c>
      <c r="S892" t="s">
        <v>26157</v>
      </c>
      <c r="T892">
        <v>13</v>
      </c>
      <c r="U892">
        <v>14</v>
      </c>
      <c r="V892">
        <v>17</v>
      </c>
      <c r="Z892" t="s">
        <v>3093</v>
      </c>
      <c r="AA892" t="s">
        <v>174</v>
      </c>
      <c r="AB892">
        <v>26</v>
      </c>
      <c r="AC892" t="s">
        <v>2419</v>
      </c>
      <c r="AD892" t="s">
        <v>249</v>
      </c>
      <c r="AF892" t="s">
        <v>26158</v>
      </c>
      <c r="AH892" t="s">
        <v>202</v>
      </c>
      <c r="AI892" t="s">
        <v>202</v>
      </c>
      <c r="AJ892" t="s">
        <v>26159</v>
      </c>
      <c r="AK892" t="s">
        <v>26160</v>
      </c>
      <c r="AO892" t="s">
        <v>26161</v>
      </c>
      <c r="AQ892">
        <v>14</v>
      </c>
      <c r="AR892">
        <v>19</v>
      </c>
      <c r="AS892">
        <v>38</v>
      </c>
      <c r="AT892" t="s">
        <v>26162</v>
      </c>
      <c r="AU892" t="s">
        <v>26163</v>
      </c>
      <c r="AW892" t="s">
        <v>26164</v>
      </c>
      <c r="AX892" t="s">
        <v>26165</v>
      </c>
      <c r="AY892" t="s">
        <v>669</v>
      </c>
      <c r="AZ892" t="s">
        <v>26166</v>
      </c>
      <c r="BA892" t="s">
        <v>426</v>
      </c>
      <c r="BB892" t="s">
        <v>26167</v>
      </c>
      <c r="BD892" t="s">
        <v>24172</v>
      </c>
      <c r="BE892">
        <v>0</v>
      </c>
      <c r="BF892" t="s">
        <v>26168</v>
      </c>
      <c r="BG892" t="s">
        <v>26169</v>
      </c>
      <c r="BH892" t="s">
        <v>26170</v>
      </c>
      <c r="BI892" t="s">
        <v>132</v>
      </c>
      <c r="BK892" t="s">
        <v>132</v>
      </c>
      <c r="BS892">
        <v>0</v>
      </c>
      <c r="BT892">
        <v>0</v>
      </c>
      <c r="BU892">
        <v>0</v>
      </c>
      <c r="BV892">
        <v>0</v>
      </c>
      <c r="BW892">
        <v>0</v>
      </c>
      <c r="BX892">
        <v>0</v>
      </c>
      <c r="BY892">
        <v>1</v>
      </c>
      <c r="CD892" t="s">
        <v>131</v>
      </c>
      <c r="CE892">
        <v>0</v>
      </c>
      <c r="CF892" t="s">
        <v>132</v>
      </c>
      <c r="CJ892" t="s">
        <v>132</v>
      </c>
      <c r="CK892" t="s">
        <v>132</v>
      </c>
      <c r="CP892">
        <v>5264</v>
      </c>
      <c r="CQ892">
        <v>0</v>
      </c>
      <c r="CR892">
        <v>0</v>
      </c>
      <c r="CS892">
        <v>0</v>
      </c>
      <c r="CT892">
        <v>0</v>
      </c>
    </row>
    <row r="893" spans="1:98" ht="15" customHeight="1" x14ac:dyDescent="0.2">
      <c r="A893" t="s">
        <v>3691</v>
      </c>
      <c r="B893" s="1" t="s">
        <v>365</v>
      </c>
      <c r="C893">
        <v>1200</v>
      </c>
      <c r="G893" t="s">
        <v>240</v>
      </c>
      <c r="H893" t="s">
        <v>136</v>
      </c>
      <c r="I893" t="s">
        <v>261</v>
      </c>
      <c r="K893">
        <v>1</v>
      </c>
      <c r="L893" t="s">
        <v>866</v>
      </c>
      <c r="N893" t="s">
        <v>3692</v>
      </c>
      <c r="O893" t="s">
        <v>3693</v>
      </c>
      <c r="P893">
        <v>47</v>
      </c>
      <c r="Q893" t="s">
        <v>3694</v>
      </c>
      <c r="R893" t="s">
        <v>3695</v>
      </c>
      <c r="S893" t="s">
        <v>3696</v>
      </c>
      <c r="T893">
        <v>8</v>
      </c>
      <c r="U893">
        <v>7</v>
      </c>
      <c r="V893">
        <v>3</v>
      </c>
      <c r="AD893" t="s">
        <v>3697</v>
      </c>
      <c r="AF893" t="s">
        <v>3698</v>
      </c>
      <c r="AH893" t="s">
        <v>147</v>
      </c>
      <c r="AI893" t="s">
        <v>202</v>
      </c>
      <c r="AJ893" t="s">
        <v>1616</v>
      </c>
      <c r="AO893" t="s">
        <v>3699</v>
      </c>
      <c r="AQ893">
        <v>5</v>
      </c>
      <c r="AR893">
        <v>10</v>
      </c>
      <c r="AS893" t="s">
        <v>3700</v>
      </c>
      <c r="AT893" t="s">
        <v>3701</v>
      </c>
      <c r="AU893" t="s">
        <v>3702</v>
      </c>
      <c r="AV893" t="s">
        <v>2365</v>
      </c>
      <c r="AX893" t="s">
        <v>3703</v>
      </c>
      <c r="AY893" t="s">
        <v>715</v>
      </c>
      <c r="AZ893" t="s">
        <v>670</v>
      </c>
      <c r="BA893" t="s">
        <v>426</v>
      </c>
      <c r="BB893" t="s">
        <v>3704</v>
      </c>
      <c r="BD893" t="s">
        <v>128</v>
      </c>
      <c r="BE893">
        <v>0</v>
      </c>
      <c r="BF893" t="s">
        <v>3705</v>
      </c>
      <c r="BG893" t="s">
        <v>3706</v>
      </c>
      <c r="BH893" t="s">
        <v>3707</v>
      </c>
      <c r="BS893">
        <v>0</v>
      </c>
      <c r="BT893">
        <v>0</v>
      </c>
      <c r="BU893">
        <v>0</v>
      </c>
      <c r="BV893">
        <v>0</v>
      </c>
      <c r="BW893">
        <v>0</v>
      </c>
      <c r="BX893">
        <v>1</v>
      </c>
      <c r="BY893">
        <v>1</v>
      </c>
      <c r="CD893" t="s">
        <v>131</v>
      </c>
      <c r="CE893">
        <v>0</v>
      </c>
      <c r="CJ893" t="s">
        <v>132</v>
      </c>
      <c r="CO893" t="str">
        <f>HYPERLINK("http://www.d20pfsrd.com/bestiary/monster-listings/magical-beasts/hydra","Hydra")</f>
        <v>Hydra</v>
      </c>
      <c r="CP893">
        <v>239</v>
      </c>
      <c r="CQ893">
        <v>0</v>
      </c>
      <c r="CR893">
        <v>0</v>
      </c>
      <c r="CS893">
        <v>0</v>
      </c>
      <c r="CT893">
        <v>0</v>
      </c>
    </row>
    <row r="894" spans="1:98" ht="15" customHeight="1" x14ac:dyDescent="0.2">
      <c r="A894" t="s">
        <v>8326</v>
      </c>
      <c r="B894" s="1" t="s">
        <v>633</v>
      </c>
      <c r="C894">
        <v>4800</v>
      </c>
      <c r="G894" t="s">
        <v>1053</v>
      </c>
      <c r="H894" t="s">
        <v>193</v>
      </c>
      <c r="I894" t="s">
        <v>103</v>
      </c>
      <c r="J894" t="s">
        <v>8327</v>
      </c>
      <c r="K894">
        <v>2</v>
      </c>
      <c r="L894" t="s">
        <v>3073</v>
      </c>
      <c r="N894" t="s">
        <v>475</v>
      </c>
      <c r="O894" t="s">
        <v>476</v>
      </c>
      <c r="P894">
        <v>95</v>
      </c>
      <c r="Q894" t="s">
        <v>2538</v>
      </c>
      <c r="S894" t="s">
        <v>8328</v>
      </c>
      <c r="T894">
        <v>11</v>
      </c>
      <c r="U894">
        <v>9</v>
      </c>
      <c r="V894">
        <v>3</v>
      </c>
      <c r="Y894" t="s">
        <v>8329</v>
      </c>
      <c r="Z894" t="s">
        <v>8330</v>
      </c>
      <c r="AA894" t="s">
        <v>8257</v>
      </c>
      <c r="AB894">
        <v>19</v>
      </c>
      <c r="AD894" t="s">
        <v>32278</v>
      </c>
      <c r="AE894" t="s">
        <v>16196</v>
      </c>
      <c r="AF894" t="s">
        <v>8331</v>
      </c>
      <c r="AG894" t="s">
        <v>8332</v>
      </c>
      <c r="AH894" t="s">
        <v>202</v>
      </c>
      <c r="AI894" t="s">
        <v>202</v>
      </c>
      <c r="AJ894" t="s">
        <v>8333</v>
      </c>
      <c r="AK894" t="s">
        <v>8334</v>
      </c>
      <c r="AO894" t="s">
        <v>8335</v>
      </c>
      <c r="AQ894">
        <v>10</v>
      </c>
      <c r="AR894" t="s">
        <v>8336</v>
      </c>
      <c r="AS894">
        <v>27</v>
      </c>
      <c r="AT894" t="s">
        <v>8337</v>
      </c>
      <c r="AU894" t="s">
        <v>8338</v>
      </c>
      <c r="AW894" t="s">
        <v>8266</v>
      </c>
      <c r="AX894" t="s">
        <v>8339</v>
      </c>
      <c r="AY894" t="s">
        <v>4360</v>
      </c>
      <c r="AZ894" t="s">
        <v>8340</v>
      </c>
      <c r="BA894" t="s">
        <v>426</v>
      </c>
      <c r="BB894" t="s">
        <v>8341</v>
      </c>
      <c r="BC894" t="s">
        <v>8269</v>
      </c>
      <c r="BD894" t="s">
        <v>7316</v>
      </c>
      <c r="BE894">
        <v>0</v>
      </c>
      <c r="BF894" t="s">
        <v>8342</v>
      </c>
      <c r="BG894" t="s">
        <v>8343</v>
      </c>
      <c r="BH894" t="s">
        <v>8344</v>
      </c>
      <c r="BS894">
        <v>0</v>
      </c>
      <c r="BT894">
        <v>0</v>
      </c>
      <c r="BU894">
        <v>1</v>
      </c>
      <c r="BV894">
        <v>0</v>
      </c>
      <c r="BW894">
        <v>0</v>
      </c>
      <c r="BX894">
        <v>1</v>
      </c>
      <c r="BY894">
        <v>1</v>
      </c>
      <c r="CD894" t="s">
        <v>131</v>
      </c>
      <c r="CE894">
        <v>0</v>
      </c>
      <c r="CJ894" t="s">
        <v>132</v>
      </c>
      <c r="CO894" t="str">
        <f>HYPERLINK("http://www.d20pfsrd.com/bestiary/monster-listings/outsiders/daemons/hydrodaemon","Daemon, Hydrodaemon")</f>
        <v>Daemon, Hydrodaemon</v>
      </c>
      <c r="CP894">
        <v>1144</v>
      </c>
      <c r="CQ894">
        <v>0</v>
      </c>
      <c r="CR894">
        <v>0</v>
      </c>
      <c r="CS894">
        <v>0</v>
      </c>
      <c r="CT894">
        <v>0</v>
      </c>
    </row>
    <row r="895" spans="1:98" ht="15" customHeight="1" x14ac:dyDescent="0.2">
      <c r="A895" t="s">
        <v>3708</v>
      </c>
      <c r="B895" s="1" t="s">
        <v>1117</v>
      </c>
      <c r="C895">
        <v>400</v>
      </c>
      <c r="G895" t="s">
        <v>240</v>
      </c>
      <c r="H895" t="s">
        <v>102</v>
      </c>
      <c r="I895" t="s">
        <v>332</v>
      </c>
      <c r="K895">
        <v>2</v>
      </c>
      <c r="L895" t="s">
        <v>333</v>
      </c>
      <c r="N895" t="s">
        <v>831</v>
      </c>
      <c r="O895" t="s">
        <v>832</v>
      </c>
      <c r="P895">
        <v>13</v>
      </c>
      <c r="Q895" t="s">
        <v>1718</v>
      </c>
      <c r="S895" t="s">
        <v>1719</v>
      </c>
      <c r="T895">
        <v>5</v>
      </c>
      <c r="U895">
        <v>5</v>
      </c>
      <c r="V895">
        <v>1</v>
      </c>
      <c r="AD895" t="s">
        <v>766</v>
      </c>
      <c r="AF895" t="s">
        <v>1720</v>
      </c>
      <c r="AH895" t="s">
        <v>114</v>
      </c>
      <c r="AI895" t="s">
        <v>114</v>
      </c>
      <c r="AO895" t="s">
        <v>3709</v>
      </c>
      <c r="AQ895">
        <v>1</v>
      </c>
      <c r="AR895">
        <v>3</v>
      </c>
      <c r="AS895" t="s">
        <v>1722</v>
      </c>
      <c r="AT895" t="s">
        <v>1709</v>
      </c>
      <c r="AU895" t="s">
        <v>3710</v>
      </c>
      <c r="AV895" t="s">
        <v>773</v>
      </c>
      <c r="AY895" t="s">
        <v>774</v>
      </c>
      <c r="AZ895" t="s">
        <v>1620</v>
      </c>
      <c r="BA895" t="s">
        <v>255</v>
      </c>
      <c r="BB895" t="s">
        <v>3711</v>
      </c>
      <c r="BD895" t="s">
        <v>128</v>
      </c>
      <c r="BE895">
        <v>0</v>
      </c>
      <c r="BG895" t="s">
        <v>3712</v>
      </c>
      <c r="BH895" t="s">
        <v>3713</v>
      </c>
      <c r="BS895">
        <v>0</v>
      </c>
      <c r="BT895">
        <v>1</v>
      </c>
      <c r="BU895">
        <v>0</v>
      </c>
      <c r="BV895">
        <v>0</v>
      </c>
      <c r="BW895">
        <v>0</v>
      </c>
      <c r="BX895">
        <v>0</v>
      </c>
      <c r="BY895">
        <v>1</v>
      </c>
      <c r="CD895" t="s">
        <v>131</v>
      </c>
      <c r="CE895">
        <v>0</v>
      </c>
      <c r="CJ895" t="s">
        <v>132</v>
      </c>
      <c r="CO895" t="str">
        <f>HYPERLINK("http://www.d20pfsrd.com/bestiary/monster-listings/animals/canines/hyena","Dog, Hyena")</f>
        <v>Dog, Hyena</v>
      </c>
      <c r="CP895">
        <v>240</v>
      </c>
      <c r="CQ895">
        <v>0</v>
      </c>
      <c r="CR895">
        <v>0</v>
      </c>
      <c r="CS895">
        <v>0</v>
      </c>
      <c r="CT895">
        <v>0</v>
      </c>
    </row>
    <row r="896" spans="1:98" ht="15" customHeight="1" x14ac:dyDescent="0.2">
      <c r="A896" t="s">
        <v>26171</v>
      </c>
      <c r="B896" s="1" t="s">
        <v>306</v>
      </c>
      <c r="C896">
        <v>1600</v>
      </c>
      <c r="G896" t="s">
        <v>240</v>
      </c>
      <c r="H896" t="s">
        <v>102</v>
      </c>
      <c r="I896" t="s">
        <v>103</v>
      </c>
      <c r="J896" t="s">
        <v>1556</v>
      </c>
      <c r="K896">
        <v>6</v>
      </c>
      <c r="L896" t="s">
        <v>2522</v>
      </c>
      <c r="N896" t="s">
        <v>454</v>
      </c>
      <c r="O896" t="s">
        <v>455</v>
      </c>
      <c r="P896">
        <v>59</v>
      </c>
      <c r="Q896" t="s">
        <v>5924</v>
      </c>
      <c r="S896" t="s">
        <v>18395</v>
      </c>
      <c r="T896">
        <v>5</v>
      </c>
      <c r="U896">
        <v>7</v>
      </c>
      <c r="V896">
        <v>6</v>
      </c>
      <c r="AD896" t="s">
        <v>1434</v>
      </c>
      <c r="AF896" t="s">
        <v>26172</v>
      </c>
      <c r="AH896" t="s">
        <v>114</v>
      </c>
      <c r="AI896" t="s">
        <v>114</v>
      </c>
      <c r="AJ896" t="s">
        <v>26173</v>
      </c>
      <c r="AO896" t="s">
        <v>26174</v>
      </c>
      <c r="AQ896">
        <v>7</v>
      </c>
      <c r="AR896" t="s">
        <v>11126</v>
      </c>
      <c r="AS896" t="s">
        <v>5050</v>
      </c>
      <c r="AT896" t="s">
        <v>26175</v>
      </c>
      <c r="AU896" t="s">
        <v>26176</v>
      </c>
      <c r="AW896" t="s">
        <v>3309</v>
      </c>
      <c r="AX896" t="s">
        <v>26177</v>
      </c>
      <c r="AY896" t="s">
        <v>5539</v>
      </c>
      <c r="AZ896" t="s">
        <v>26178</v>
      </c>
      <c r="BA896" t="s">
        <v>255</v>
      </c>
      <c r="BB896" t="s">
        <v>26179</v>
      </c>
      <c r="BD896" t="s">
        <v>24172</v>
      </c>
      <c r="BE896">
        <v>0</v>
      </c>
      <c r="BF896" t="s">
        <v>26180</v>
      </c>
      <c r="BG896" t="s">
        <v>26181</v>
      </c>
      <c r="BH896" t="s">
        <v>26182</v>
      </c>
      <c r="BI896" t="s">
        <v>132</v>
      </c>
      <c r="BK896" t="s">
        <v>132</v>
      </c>
      <c r="BS896">
        <v>0</v>
      </c>
      <c r="BT896">
        <v>0</v>
      </c>
      <c r="BU896">
        <v>1</v>
      </c>
      <c r="BV896">
        <v>0</v>
      </c>
      <c r="BW896">
        <v>0</v>
      </c>
      <c r="BX896">
        <v>0</v>
      </c>
      <c r="BY896">
        <v>1</v>
      </c>
      <c r="CD896" t="s">
        <v>131</v>
      </c>
      <c r="CE896">
        <v>0</v>
      </c>
      <c r="CF896" t="s">
        <v>132</v>
      </c>
      <c r="CJ896" t="s">
        <v>132</v>
      </c>
      <c r="CK896" t="s">
        <v>132</v>
      </c>
      <c r="CP896">
        <v>5265</v>
      </c>
      <c r="CQ896">
        <v>0</v>
      </c>
      <c r="CR896">
        <v>0</v>
      </c>
      <c r="CS896">
        <v>0</v>
      </c>
      <c r="CT896">
        <v>0</v>
      </c>
    </row>
    <row r="897" spans="1:98" ht="15" customHeight="1" x14ac:dyDescent="0.2">
      <c r="A897" t="s">
        <v>10917</v>
      </c>
      <c r="B897" s="1" t="s">
        <v>1166</v>
      </c>
      <c r="C897">
        <v>307200</v>
      </c>
      <c r="G897" t="s">
        <v>575</v>
      </c>
      <c r="H897" t="s">
        <v>3932</v>
      </c>
      <c r="I897" t="s">
        <v>103</v>
      </c>
      <c r="J897" t="s">
        <v>10862</v>
      </c>
      <c r="K897">
        <v>-1</v>
      </c>
      <c r="L897" t="s">
        <v>10918</v>
      </c>
      <c r="M897" t="s">
        <v>10919</v>
      </c>
      <c r="N897" t="s">
        <v>8795</v>
      </c>
      <c r="O897" t="s">
        <v>10920</v>
      </c>
      <c r="P897">
        <v>372</v>
      </c>
      <c r="Q897" t="s">
        <v>10921</v>
      </c>
      <c r="R897" t="s">
        <v>10030</v>
      </c>
      <c r="S897" t="s">
        <v>10922</v>
      </c>
      <c r="T897">
        <v>28</v>
      </c>
      <c r="U897">
        <v>15</v>
      </c>
      <c r="V897">
        <v>28</v>
      </c>
      <c r="X897" t="s">
        <v>10923</v>
      </c>
      <c r="Y897" t="s">
        <v>10924</v>
      </c>
      <c r="Z897" t="s">
        <v>10865</v>
      </c>
      <c r="AA897" t="s">
        <v>10925</v>
      </c>
      <c r="AB897">
        <v>31</v>
      </c>
      <c r="AD897" t="s">
        <v>1314</v>
      </c>
      <c r="AF897" t="s">
        <v>10926</v>
      </c>
      <c r="AH897" t="s">
        <v>249</v>
      </c>
      <c r="AI897" t="s">
        <v>249</v>
      </c>
      <c r="AJ897" t="s">
        <v>10927</v>
      </c>
      <c r="AK897" t="s">
        <v>10928</v>
      </c>
      <c r="AO897" t="s">
        <v>10929</v>
      </c>
      <c r="AQ897">
        <v>24</v>
      </c>
      <c r="AR897" t="s">
        <v>10530</v>
      </c>
      <c r="AS897" t="s">
        <v>10930</v>
      </c>
      <c r="AT897" t="s">
        <v>10931</v>
      </c>
      <c r="AU897" t="s">
        <v>10932</v>
      </c>
      <c r="AW897" t="s">
        <v>10933</v>
      </c>
      <c r="AY897" t="s">
        <v>1157</v>
      </c>
      <c r="AZ897" t="s">
        <v>670</v>
      </c>
      <c r="BA897" t="s">
        <v>156</v>
      </c>
      <c r="BB897" t="s">
        <v>10934</v>
      </c>
      <c r="BC897" t="s">
        <v>10879</v>
      </c>
      <c r="BD897" t="s">
        <v>7316</v>
      </c>
      <c r="BE897">
        <v>0</v>
      </c>
      <c r="BF897" t="s">
        <v>10935</v>
      </c>
      <c r="BG897" t="s">
        <v>10936</v>
      </c>
      <c r="BH897" t="s">
        <v>10937</v>
      </c>
      <c r="BS897">
        <v>0</v>
      </c>
      <c r="BT897">
        <v>0</v>
      </c>
      <c r="BU897">
        <v>1</v>
      </c>
      <c r="BV897">
        <v>0</v>
      </c>
      <c r="BW897">
        <v>0</v>
      </c>
      <c r="BX897">
        <v>0</v>
      </c>
      <c r="BY897">
        <v>1</v>
      </c>
      <c r="CD897" t="s">
        <v>131</v>
      </c>
      <c r="CE897">
        <v>0</v>
      </c>
      <c r="CJ897" t="s">
        <v>132</v>
      </c>
      <c r="CO897" t="str">
        <f>HYPERLINK("http://www.d20pfsrd.com/bestiary/monster-listings/outsiders/qlippoth/qlippoth-lathavos","Qlippoth, Iathavos")</f>
        <v>Qlippoth, Iathavos</v>
      </c>
      <c r="CP897">
        <v>1325</v>
      </c>
      <c r="CQ897">
        <v>0</v>
      </c>
      <c r="CR897">
        <v>0</v>
      </c>
      <c r="CS897">
        <v>0</v>
      </c>
      <c r="CT897">
        <v>0</v>
      </c>
    </row>
    <row r="898" spans="1:98" ht="15" customHeight="1" x14ac:dyDescent="0.2">
      <c r="A898" t="s">
        <v>1486</v>
      </c>
      <c r="B898" s="1" t="s">
        <v>1205</v>
      </c>
      <c r="C898">
        <v>25600</v>
      </c>
      <c r="G898" t="s">
        <v>135</v>
      </c>
      <c r="H898" t="s">
        <v>193</v>
      </c>
      <c r="I898" t="s">
        <v>103</v>
      </c>
      <c r="J898" t="s">
        <v>1384</v>
      </c>
      <c r="K898">
        <v>9</v>
      </c>
      <c r="L898" t="s">
        <v>1487</v>
      </c>
      <c r="M898" t="s">
        <v>1488</v>
      </c>
      <c r="N898" t="s">
        <v>1489</v>
      </c>
      <c r="O898" t="s">
        <v>1490</v>
      </c>
      <c r="P898">
        <v>161</v>
      </c>
      <c r="Q898" t="s">
        <v>1491</v>
      </c>
      <c r="R898" t="s">
        <v>1472</v>
      </c>
      <c r="S898" t="s">
        <v>1492</v>
      </c>
      <c r="T898">
        <v>15</v>
      </c>
      <c r="U898">
        <v>14</v>
      </c>
      <c r="V898">
        <v>12</v>
      </c>
      <c r="Y898" t="s">
        <v>581</v>
      </c>
      <c r="Z898" t="s">
        <v>1493</v>
      </c>
      <c r="AA898" t="s">
        <v>1494</v>
      </c>
      <c r="AB898">
        <v>24</v>
      </c>
      <c r="AD898" t="s">
        <v>1434</v>
      </c>
      <c r="AF898" t="s">
        <v>1495</v>
      </c>
      <c r="AH898" t="s">
        <v>202</v>
      </c>
      <c r="AI898" t="s">
        <v>202</v>
      </c>
      <c r="AK898" t="s">
        <v>1496</v>
      </c>
      <c r="AO898" t="s">
        <v>1497</v>
      </c>
      <c r="AQ898">
        <v>14</v>
      </c>
      <c r="AR898">
        <v>21</v>
      </c>
      <c r="AS898">
        <v>36</v>
      </c>
      <c r="AT898" t="s">
        <v>1498</v>
      </c>
      <c r="AU898" t="s">
        <v>1499</v>
      </c>
      <c r="AW898" t="s">
        <v>1420</v>
      </c>
      <c r="AY898" t="s">
        <v>1398</v>
      </c>
      <c r="AZ898" t="s">
        <v>1500</v>
      </c>
      <c r="BA898" t="s">
        <v>1501</v>
      </c>
      <c r="BB898" t="s">
        <v>1502</v>
      </c>
      <c r="BC898" t="s">
        <v>1401</v>
      </c>
      <c r="BD898" t="s">
        <v>128</v>
      </c>
      <c r="BE898">
        <v>0</v>
      </c>
      <c r="BF898" t="s">
        <v>1503</v>
      </c>
      <c r="BG898" t="s">
        <v>1504</v>
      </c>
      <c r="BH898" t="s">
        <v>1505</v>
      </c>
      <c r="BS898">
        <v>0</v>
      </c>
      <c r="BT898">
        <v>0</v>
      </c>
      <c r="BU898">
        <v>1</v>
      </c>
      <c r="BV898">
        <v>0</v>
      </c>
      <c r="BW898">
        <v>0</v>
      </c>
      <c r="BX898">
        <v>0</v>
      </c>
      <c r="BY898">
        <v>1</v>
      </c>
      <c r="CD898" t="s">
        <v>131</v>
      </c>
      <c r="CE898">
        <v>0</v>
      </c>
      <c r="CJ898" t="s">
        <v>132</v>
      </c>
      <c r="CO898" t="str">
        <f>HYPERLINK("http://www.d20pfsrd.com/bestiary/monster-listings/outsiders/devil/ice","Devil, Ice")</f>
        <v>Devil, Ice</v>
      </c>
      <c r="CP898">
        <v>93</v>
      </c>
      <c r="CQ898">
        <v>0</v>
      </c>
      <c r="CR898">
        <v>0</v>
      </c>
      <c r="CS898">
        <v>0</v>
      </c>
      <c r="CT898">
        <v>0</v>
      </c>
    </row>
    <row r="899" spans="1:98" ht="15" customHeight="1" x14ac:dyDescent="0.2">
      <c r="A899" t="s">
        <v>3399</v>
      </c>
      <c r="B899" s="1" t="s">
        <v>306</v>
      </c>
      <c r="C899">
        <v>1600</v>
      </c>
      <c r="G899" t="s">
        <v>240</v>
      </c>
      <c r="H899" t="s">
        <v>102</v>
      </c>
      <c r="I899" t="s">
        <v>241</v>
      </c>
      <c r="J899" t="s">
        <v>2012</v>
      </c>
      <c r="K899">
        <v>-1</v>
      </c>
      <c r="L899" t="s">
        <v>3371</v>
      </c>
      <c r="N899" t="s">
        <v>509</v>
      </c>
      <c r="O899" t="s">
        <v>510</v>
      </c>
      <c r="P899">
        <v>53</v>
      </c>
      <c r="Q899" t="s">
        <v>3400</v>
      </c>
      <c r="S899" t="s">
        <v>3401</v>
      </c>
      <c r="T899">
        <v>2</v>
      </c>
      <c r="U899">
        <v>1</v>
      </c>
      <c r="V899">
        <v>2</v>
      </c>
      <c r="Y899" t="s">
        <v>3391</v>
      </c>
      <c r="Z899" t="s">
        <v>3402</v>
      </c>
      <c r="AC899" t="s">
        <v>2019</v>
      </c>
      <c r="AD899" t="s">
        <v>249</v>
      </c>
      <c r="AF899" t="s">
        <v>3403</v>
      </c>
      <c r="AH899" t="s">
        <v>114</v>
      </c>
      <c r="AI899" t="s">
        <v>114</v>
      </c>
      <c r="AJ899" t="s">
        <v>3404</v>
      </c>
      <c r="AO899" t="s">
        <v>3405</v>
      </c>
      <c r="AQ899">
        <v>6</v>
      </c>
      <c r="AR899">
        <v>9</v>
      </c>
      <c r="AS899">
        <v>18</v>
      </c>
      <c r="AY899" t="s">
        <v>3406</v>
      </c>
      <c r="AZ899" t="s">
        <v>1240</v>
      </c>
      <c r="BA899" t="s">
        <v>255</v>
      </c>
      <c r="BB899" t="s">
        <v>3407</v>
      </c>
      <c r="BC899" t="s">
        <v>3382</v>
      </c>
      <c r="BD899" t="s">
        <v>128</v>
      </c>
      <c r="BE899">
        <v>0</v>
      </c>
      <c r="BF899" t="s">
        <v>3408</v>
      </c>
      <c r="BG899" t="s">
        <v>3409</v>
      </c>
      <c r="BH899" t="s">
        <v>3410</v>
      </c>
      <c r="BI899" t="s">
        <v>132</v>
      </c>
      <c r="BS899">
        <v>0</v>
      </c>
      <c r="BT899">
        <v>0</v>
      </c>
      <c r="BU899">
        <v>0</v>
      </c>
      <c r="BV899">
        <v>0</v>
      </c>
      <c r="BW899">
        <v>0</v>
      </c>
      <c r="BX899">
        <v>0</v>
      </c>
      <c r="BY899">
        <v>1</v>
      </c>
      <c r="CD899" t="s">
        <v>131</v>
      </c>
      <c r="CE899">
        <v>0</v>
      </c>
      <c r="CJ899" t="s">
        <v>132</v>
      </c>
      <c r="CK899" t="s">
        <v>132</v>
      </c>
      <c r="CO899" t="str">
        <f>HYPERLINK("http://www.d20pfsrd.com/bestiary/monster-listings/constructs/golem/ice","Golem, Ice")</f>
        <v>Golem, Ice</v>
      </c>
      <c r="CP899">
        <v>218</v>
      </c>
      <c r="CQ899">
        <v>0</v>
      </c>
      <c r="CR899">
        <v>0</v>
      </c>
      <c r="CS899">
        <v>0</v>
      </c>
      <c r="CT899">
        <v>0</v>
      </c>
    </row>
    <row r="900" spans="1:98" ht="15" customHeight="1" x14ac:dyDescent="0.2">
      <c r="A900" t="s">
        <v>3931</v>
      </c>
      <c r="B900" s="1" t="s">
        <v>1246</v>
      </c>
      <c r="C900">
        <v>102400</v>
      </c>
      <c r="G900" t="s">
        <v>575</v>
      </c>
      <c r="H900" t="s">
        <v>3932</v>
      </c>
      <c r="I900" t="s">
        <v>1780</v>
      </c>
      <c r="K900">
        <v>10</v>
      </c>
      <c r="L900" t="s">
        <v>3933</v>
      </c>
      <c r="N900" t="s">
        <v>3934</v>
      </c>
      <c r="O900" t="s">
        <v>3935</v>
      </c>
      <c r="P900">
        <v>279</v>
      </c>
      <c r="Q900" t="s">
        <v>3936</v>
      </c>
      <c r="R900" t="s">
        <v>3912</v>
      </c>
      <c r="S900" t="s">
        <v>3937</v>
      </c>
      <c r="T900">
        <v>20</v>
      </c>
      <c r="U900">
        <v>19</v>
      </c>
      <c r="V900">
        <v>16</v>
      </c>
      <c r="X900" t="s">
        <v>3914</v>
      </c>
      <c r="Y900" t="s">
        <v>3915</v>
      </c>
      <c r="Z900" t="s">
        <v>3938</v>
      </c>
      <c r="AB900">
        <v>28</v>
      </c>
      <c r="AD900" t="s">
        <v>3939</v>
      </c>
      <c r="AF900" t="s">
        <v>3940</v>
      </c>
      <c r="AH900" t="s">
        <v>249</v>
      </c>
      <c r="AI900" t="s">
        <v>249</v>
      </c>
      <c r="AJ900" t="s">
        <v>3941</v>
      </c>
      <c r="AO900" t="s">
        <v>3942</v>
      </c>
      <c r="AQ900">
        <v>18</v>
      </c>
      <c r="AR900" t="s">
        <v>3943</v>
      </c>
      <c r="AS900" t="s">
        <v>3944</v>
      </c>
      <c r="AT900" t="s">
        <v>3945</v>
      </c>
      <c r="AU900" t="s">
        <v>3946</v>
      </c>
      <c r="AW900" t="s">
        <v>3925</v>
      </c>
      <c r="AY900" t="s">
        <v>3947</v>
      </c>
      <c r="AZ900" t="s">
        <v>670</v>
      </c>
      <c r="BA900" t="s">
        <v>1797</v>
      </c>
      <c r="BB900" t="s">
        <v>3948</v>
      </c>
      <c r="BC900" t="s">
        <v>3927</v>
      </c>
      <c r="BD900" t="s">
        <v>128</v>
      </c>
      <c r="BE900">
        <v>0</v>
      </c>
      <c r="BF900" t="s">
        <v>3949</v>
      </c>
      <c r="BG900" t="s">
        <v>3950</v>
      </c>
      <c r="BH900" t="s">
        <v>3951</v>
      </c>
      <c r="BS900">
        <v>0</v>
      </c>
      <c r="BT900">
        <v>0</v>
      </c>
      <c r="BU900">
        <v>1</v>
      </c>
      <c r="BV900">
        <v>1</v>
      </c>
      <c r="BW900">
        <v>0</v>
      </c>
      <c r="BX900">
        <v>1</v>
      </c>
      <c r="BY900">
        <v>1</v>
      </c>
      <c r="CD900" t="s">
        <v>131</v>
      </c>
      <c r="CE900">
        <v>0</v>
      </c>
      <c r="CJ900" t="s">
        <v>132</v>
      </c>
      <c r="CO900" t="str">
        <f>HYPERLINK("http://www.d20pfsrd.com/bestiary/monster-listings/dragons/linnorm/ice","Linnorm, Ice")</f>
        <v>Linnorm, Ice</v>
      </c>
      <c r="CP900">
        <v>253</v>
      </c>
      <c r="CQ900">
        <v>0</v>
      </c>
      <c r="CR900">
        <v>0</v>
      </c>
      <c r="CS900">
        <v>0</v>
      </c>
      <c r="CT900">
        <v>0</v>
      </c>
    </row>
    <row r="901" spans="1:98" ht="15" customHeight="1" x14ac:dyDescent="0.2">
      <c r="A901" t="s">
        <v>11781</v>
      </c>
      <c r="B901" s="1" t="s">
        <v>365</v>
      </c>
      <c r="C901">
        <v>1200</v>
      </c>
      <c r="G901" t="s">
        <v>575</v>
      </c>
      <c r="H901" t="s">
        <v>193</v>
      </c>
      <c r="I901" t="s">
        <v>701</v>
      </c>
      <c r="J901" t="s">
        <v>3227</v>
      </c>
      <c r="K901">
        <v>4</v>
      </c>
      <c r="L901" t="s">
        <v>2787</v>
      </c>
      <c r="N901" t="s">
        <v>3512</v>
      </c>
      <c r="O901" t="s">
        <v>10406</v>
      </c>
      <c r="P901">
        <v>45</v>
      </c>
      <c r="Q901" t="s">
        <v>5241</v>
      </c>
      <c r="R901" t="s">
        <v>5288</v>
      </c>
      <c r="S901" t="s">
        <v>11782</v>
      </c>
      <c r="T901">
        <v>8</v>
      </c>
      <c r="U901">
        <v>8</v>
      </c>
      <c r="V901">
        <v>2</v>
      </c>
      <c r="Z901" t="s">
        <v>3093</v>
      </c>
      <c r="AC901" t="s">
        <v>3438</v>
      </c>
      <c r="AD901" t="s">
        <v>249</v>
      </c>
      <c r="AF901" t="s">
        <v>11783</v>
      </c>
      <c r="AH901" t="s">
        <v>202</v>
      </c>
      <c r="AI901" t="s">
        <v>202</v>
      </c>
      <c r="AJ901" t="s">
        <v>11784</v>
      </c>
      <c r="AO901" t="s">
        <v>11785</v>
      </c>
      <c r="AQ901">
        <v>4</v>
      </c>
      <c r="AR901">
        <v>9</v>
      </c>
      <c r="AS901">
        <v>23</v>
      </c>
      <c r="AT901" t="s">
        <v>11786</v>
      </c>
      <c r="AU901" t="s">
        <v>11787</v>
      </c>
      <c r="AW901" t="s">
        <v>3204</v>
      </c>
      <c r="AY901" t="s">
        <v>11788</v>
      </c>
      <c r="AZ901" t="s">
        <v>11789</v>
      </c>
      <c r="BA901" t="s">
        <v>426</v>
      </c>
      <c r="BB901" t="s">
        <v>11790</v>
      </c>
      <c r="BC901" t="s">
        <v>5284</v>
      </c>
      <c r="BD901" t="s">
        <v>7316</v>
      </c>
      <c r="BE901">
        <v>0</v>
      </c>
      <c r="BG901" t="s">
        <v>11791</v>
      </c>
      <c r="BH901" t="s">
        <v>11792</v>
      </c>
      <c r="BS901">
        <v>0</v>
      </c>
      <c r="BT901">
        <v>0</v>
      </c>
      <c r="BU901">
        <v>0</v>
      </c>
      <c r="BV901">
        <v>0</v>
      </c>
      <c r="BW901">
        <v>0</v>
      </c>
      <c r="BX901">
        <v>0</v>
      </c>
      <c r="BY901">
        <v>1</v>
      </c>
      <c r="CD901" t="s">
        <v>131</v>
      </c>
      <c r="CE901">
        <v>0</v>
      </c>
      <c r="CJ901" t="s">
        <v>132</v>
      </c>
      <c r="CO901" t="str">
        <f>HYPERLINK("http://www.d20pfsrd.com/bestiary/monster-listings/humanoids/giants/troll/ice-troll","Troll, Ice")</f>
        <v>Troll, Ice</v>
      </c>
      <c r="CP901">
        <v>1380</v>
      </c>
      <c r="CQ901">
        <v>0</v>
      </c>
      <c r="CR901">
        <v>0</v>
      </c>
      <c r="CS901">
        <v>0</v>
      </c>
      <c r="CT901">
        <v>0</v>
      </c>
    </row>
    <row r="902" spans="1:98" ht="15" customHeight="1" x14ac:dyDescent="0.2">
      <c r="A902" t="s">
        <v>17599</v>
      </c>
      <c r="B902" s="1" t="s">
        <v>162</v>
      </c>
      <c r="C902">
        <v>38400</v>
      </c>
      <c r="G902" t="s">
        <v>575</v>
      </c>
      <c r="H902" t="s">
        <v>193</v>
      </c>
      <c r="I902" t="s">
        <v>103</v>
      </c>
      <c r="J902" t="s">
        <v>17600</v>
      </c>
      <c r="K902">
        <v>2</v>
      </c>
      <c r="L902" t="s">
        <v>412</v>
      </c>
      <c r="N902" t="s">
        <v>17601</v>
      </c>
      <c r="O902" t="s">
        <v>17602</v>
      </c>
      <c r="P902">
        <v>200</v>
      </c>
      <c r="Q902" t="s">
        <v>4617</v>
      </c>
      <c r="R902" t="s">
        <v>4468</v>
      </c>
      <c r="S902" t="s">
        <v>17603</v>
      </c>
      <c r="T902">
        <v>17</v>
      </c>
      <c r="U902">
        <v>7</v>
      </c>
      <c r="V902">
        <v>12</v>
      </c>
      <c r="Z902" t="s">
        <v>3093</v>
      </c>
      <c r="AB902">
        <v>25</v>
      </c>
      <c r="AC902" t="s">
        <v>2019</v>
      </c>
      <c r="AD902" t="s">
        <v>17604</v>
      </c>
      <c r="AF902" t="s">
        <v>17605</v>
      </c>
      <c r="AG902" t="s">
        <v>17606</v>
      </c>
      <c r="AH902" t="s">
        <v>202</v>
      </c>
      <c r="AI902" t="s">
        <v>202</v>
      </c>
      <c r="AJ902" t="s">
        <v>17607</v>
      </c>
      <c r="AK902" t="s">
        <v>17608</v>
      </c>
      <c r="AO902" t="s">
        <v>17609</v>
      </c>
      <c r="AQ902">
        <v>16</v>
      </c>
      <c r="AR902">
        <v>26</v>
      </c>
      <c r="AS902">
        <v>39</v>
      </c>
      <c r="AT902" t="s">
        <v>17610</v>
      </c>
      <c r="AU902" t="s">
        <v>17611</v>
      </c>
      <c r="AV902" t="s">
        <v>3237</v>
      </c>
      <c r="AW902" t="s">
        <v>3199</v>
      </c>
      <c r="AX902" t="s">
        <v>17590</v>
      </c>
      <c r="AY902" t="s">
        <v>2028</v>
      </c>
      <c r="AZ902" t="s">
        <v>17612</v>
      </c>
      <c r="BA902" t="s">
        <v>426</v>
      </c>
      <c r="BB902" t="s">
        <v>17613</v>
      </c>
      <c r="BC902" t="s">
        <v>4480</v>
      </c>
      <c r="BD902" t="s">
        <v>14619</v>
      </c>
      <c r="BE902">
        <v>0</v>
      </c>
      <c r="BF902" t="s">
        <v>17614</v>
      </c>
      <c r="BG902" t="s">
        <v>17615</v>
      </c>
      <c r="BH902" t="s">
        <v>17616</v>
      </c>
      <c r="BS902">
        <v>0</v>
      </c>
      <c r="BT902">
        <v>0</v>
      </c>
      <c r="BU902">
        <v>1</v>
      </c>
      <c r="BV902">
        <v>0</v>
      </c>
      <c r="BW902">
        <v>0</v>
      </c>
      <c r="BX902">
        <v>0</v>
      </c>
      <c r="BY902">
        <v>1</v>
      </c>
      <c r="CD902" t="s">
        <v>132</v>
      </c>
      <c r="CE902">
        <v>0</v>
      </c>
      <c r="CF902" t="s">
        <v>132</v>
      </c>
      <c r="CJ902" t="s">
        <v>132</v>
      </c>
      <c r="CK902" t="s">
        <v>132</v>
      </c>
      <c r="CP902">
        <v>2153</v>
      </c>
      <c r="CQ902">
        <v>0</v>
      </c>
      <c r="CR902">
        <v>0</v>
      </c>
      <c r="CS902">
        <v>0</v>
      </c>
      <c r="CT902">
        <v>0</v>
      </c>
    </row>
    <row r="903" spans="1:98" ht="15" customHeight="1" x14ac:dyDescent="0.2">
      <c r="A903" t="s">
        <v>20415</v>
      </c>
      <c r="B903" s="1" t="s">
        <v>216</v>
      </c>
      <c r="C903">
        <v>819200</v>
      </c>
      <c r="G903" t="s">
        <v>575</v>
      </c>
      <c r="H903" t="s">
        <v>3932</v>
      </c>
      <c r="I903" t="s">
        <v>103</v>
      </c>
      <c r="J903" t="s">
        <v>576</v>
      </c>
      <c r="K903">
        <v>6</v>
      </c>
      <c r="L903" t="s">
        <v>14068</v>
      </c>
      <c r="N903" t="s">
        <v>20416</v>
      </c>
      <c r="O903" t="s">
        <v>20417</v>
      </c>
      <c r="P903">
        <v>471</v>
      </c>
      <c r="Q903" t="s">
        <v>11708</v>
      </c>
      <c r="S903" t="s">
        <v>20418</v>
      </c>
      <c r="T903">
        <v>22</v>
      </c>
      <c r="U903">
        <v>17</v>
      </c>
      <c r="V903">
        <v>18</v>
      </c>
      <c r="Y903" t="s">
        <v>20419</v>
      </c>
      <c r="Z903" t="s">
        <v>20420</v>
      </c>
      <c r="AB903">
        <v>34</v>
      </c>
      <c r="AD903" t="s">
        <v>32283</v>
      </c>
      <c r="AF903" t="s">
        <v>20421</v>
      </c>
      <c r="AH903" t="s">
        <v>249</v>
      </c>
      <c r="AI903" t="s">
        <v>249</v>
      </c>
      <c r="AJ903" t="s">
        <v>20422</v>
      </c>
      <c r="AK903" t="s">
        <v>20423</v>
      </c>
      <c r="AO903" t="s">
        <v>20424</v>
      </c>
      <c r="AQ903">
        <v>23</v>
      </c>
      <c r="AR903" t="s">
        <v>12875</v>
      </c>
      <c r="AS903" t="s">
        <v>20425</v>
      </c>
      <c r="AT903" t="s">
        <v>20426</v>
      </c>
      <c r="AU903" t="s">
        <v>20427</v>
      </c>
      <c r="AW903" t="s">
        <v>11718</v>
      </c>
      <c r="AY903" t="s">
        <v>298</v>
      </c>
      <c r="AZ903" t="s">
        <v>20428</v>
      </c>
      <c r="BA903" t="s">
        <v>3167</v>
      </c>
      <c r="BB903" t="s">
        <v>20429</v>
      </c>
      <c r="BD903" t="s">
        <v>20430</v>
      </c>
      <c r="BE903">
        <v>0</v>
      </c>
      <c r="BF903" t="s">
        <v>20431</v>
      </c>
      <c r="BG903" t="s">
        <v>20432</v>
      </c>
      <c r="BH903" t="s">
        <v>20433</v>
      </c>
      <c r="BO903" t="s">
        <v>20434</v>
      </c>
      <c r="BS903">
        <v>0</v>
      </c>
      <c r="BT903">
        <v>0</v>
      </c>
      <c r="BU903">
        <v>0</v>
      </c>
      <c r="BV903">
        <v>0</v>
      </c>
      <c r="BW903">
        <v>0</v>
      </c>
      <c r="BX903">
        <v>0</v>
      </c>
      <c r="BY903">
        <v>1</v>
      </c>
      <c r="CD903" t="s">
        <v>131</v>
      </c>
      <c r="CE903">
        <v>0</v>
      </c>
      <c r="CJ903" t="s">
        <v>132</v>
      </c>
      <c r="CM903" t="s">
        <v>20435</v>
      </c>
      <c r="CP903">
        <v>3322</v>
      </c>
      <c r="CQ903">
        <v>0</v>
      </c>
      <c r="CR903">
        <v>0</v>
      </c>
      <c r="CS903">
        <v>0</v>
      </c>
      <c r="CT903">
        <v>0</v>
      </c>
    </row>
    <row r="904" spans="1:98" ht="15" customHeight="1" x14ac:dyDescent="0.2">
      <c r="A904" t="s">
        <v>9909</v>
      </c>
      <c r="B904" s="1" t="s">
        <v>99</v>
      </c>
      <c r="C904">
        <v>200</v>
      </c>
      <c r="D904" t="s">
        <v>9909</v>
      </c>
      <c r="E904" t="s">
        <v>9910</v>
      </c>
      <c r="G904" t="s">
        <v>240</v>
      </c>
      <c r="H904" t="s">
        <v>102</v>
      </c>
      <c r="I904" t="s">
        <v>103</v>
      </c>
      <c r="J904" t="s">
        <v>104</v>
      </c>
      <c r="K904">
        <v>3</v>
      </c>
      <c r="L904" t="s">
        <v>9911</v>
      </c>
      <c r="N904" t="s">
        <v>9360</v>
      </c>
      <c r="O904" t="s">
        <v>9361</v>
      </c>
      <c r="P904">
        <v>8</v>
      </c>
      <c r="Q904" t="s">
        <v>9912</v>
      </c>
      <c r="S904" t="s">
        <v>9913</v>
      </c>
      <c r="T904">
        <v>1</v>
      </c>
      <c r="U904">
        <v>3</v>
      </c>
      <c r="V904">
        <v>0</v>
      </c>
      <c r="AA904" t="s">
        <v>9914</v>
      </c>
      <c r="AD904" t="s">
        <v>249</v>
      </c>
      <c r="AF904" t="s">
        <v>9915</v>
      </c>
      <c r="AH904" t="s">
        <v>114</v>
      </c>
      <c r="AI904" t="s">
        <v>114</v>
      </c>
      <c r="AK904" t="s">
        <v>9916</v>
      </c>
      <c r="AL904" t="s">
        <v>9917</v>
      </c>
      <c r="AO904" t="s">
        <v>9918</v>
      </c>
      <c r="AQ904">
        <v>0</v>
      </c>
      <c r="AR904">
        <v>0</v>
      </c>
      <c r="AS904">
        <v>13</v>
      </c>
      <c r="AT904" t="s">
        <v>9919</v>
      </c>
      <c r="AU904" t="s">
        <v>9920</v>
      </c>
      <c r="AW904" t="s">
        <v>9921</v>
      </c>
      <c r="AX904" t="s">
        <v>9922</v>
      </c>
      <c r="AY904" t="s">
        <v>3178</v>
      </c>
      <c r="AZ904" t="s">
        <v>5234</v>
      </c>
      <c r="BA904" t="s">
        <v>9923</v>
      </c>
      <c r="BB904" t="s">
        <v>9924</v>
      </c>
      <c r="BD904" t="s">
        <v>7316</v>
      </c>
      <c r="BE904">
        <v>0</v>
      </c>
      <c r="BF904" t="s">
        <v>9925</v>
      </c>
      <c r="BG904" t="s">
        <v>9926</v>
      </c>
      <c r="BH904" t="s">
        <v>9927</v>
      </c>
      <c r="BJ904" t="s">
        <v>9928</v>
      </c>
      <c r="BS904">
        <v>1</v>
      </c>
      <c r="BT904">
        <v>0</v>
      </c>
      <c r="BU904">
        <v>0</v>
      </c>
      <c r="BV904">
        <v>0</v>
      </c>
      <c r="BW904">
        <v>0</v>
      </c>
      <c r="BX904">
        <v>0</v>
      </c>
      <c r="BY904">
        <v>1</v>
      </c>
      <c r="CD904" t="s">
        <v>131</v>
      </c>
      <c r="CE904">
        <v>1</v>
      </c>
      <c r="CJ904" t="s">
        <v>132</v>
      </c>
      <c r="CO904" t="str">
        <f>HYPERLINK("http://www.d20pfsrd.com/bestiary/monster-listings/outsiders/ifrit","Ifrit")</f>
        <v>Ifrit</v>
      </c>
      <c r="CP904">
        <v>1261</v>
      </c>
      <c r="CQ904">
        <v>0</v>
      </c>
      <c r="CR904">
        <v>0</v>
      </c>
      <c r="CS904">
        <v>0</v>
      </c>
      <c r="CT904">
        <v>0</v>
      </c>
    </row>
    <row r="905" spans="1:98" ht="15" customHeight="1" x14ac:dyDescent="0.2">
      <c r="A905" t="s">
        <v>15689</v>
      </c>
      <c r="B905" s="1" t="s">
        <v>1137</v>
      </c>
      <c r="C905">
        <v>2400</v>
      </c>
      <c r="G905" t="s">
        <v>240</v>
      </c>
      <c r="H905" t="s">
        <v>136</v>
      </c>
      <c r="I905" t="s">
        <v>332</v>
      </c>
      <c r="K905">
        <v>2</v>
      </c>
      <c r="L905" t="s">
        <v>559</v>
      </c>
      <c r="N905" t="s">
        <v>15690</v>
      </c>
      <c r="O905" t="s">
        <v>15691</v>
      </c>
      <c r="P905">
        <v>76</v>
      </c>
      <c r="Q905" t="s">
        <v>2329</v>
      </c>
      <c r="S905" t="s">
        <v>15290</v>
      </c>
      <c r="T905">
        <v>10</v>
      </c>
      <c r="U905">
        <v>8</v>
      </c>
      <c r="V905">
        <v>4</v>
      </c>
      <c r="AD905" t="s">
        <v>249</v>
      </c>
      <c r="AF905" t="s">
        <v>15692</v>
      </c>
      <c r="AH905" t="s">
        <v>147</v>
      </c>
      <c r="AI905" t="s">
        <v>147</v>
      </c>
      <c r="AJ905" t="s">
        <v>15693</v>
      </c>
      <c r="AO905" t="s">
        <v>15694</v>
      </c>
      <c r="AQ905">
        <v>6</v>
      </c>
      <c r="AR905">
        <v>16</v>
      </c>
      <c r="AS905" t="s">
        <v>483</v>
      </c>
      <c r="AT905" t="s">
        <v>15695</v>
      </c>
      <c r="AU905" t="s">
        <v>15696</v>
      </c>
      <c r="AY905" t="s">
        <v>15697</v>
      </c>
      <c r="AZ905" t="s">
        <v>917</v>
      </c>
      <c r="BA905" t="s">
        <v>255</v>
      </c>
      <c r="BB905" t="s">
        <v>15698</v>
      </c>
      <c r="BC905" t="s">
        <v>1589</v>
      </c>
      <c r="BD905" t="s">
        <v>14619</v>
      </c>
      <c r="BE905">
        <v>0</v>
      </c>
      <c r="BF905" t="s">
        <v>15699</v>
      </c>
      <c r="BG905" t="s">
        <v>15700</v>
      </c>
      <c r="BH905" t="s">
        <v>15701</v>
      </c>
      <c r="BL905" t="s">
        <v>132</v>
      </c>
      <c r="BM905" t="s">
        <v>132</v>
      </c>
      <c r="BN905" t="s">
        <v>132</v>
      </c>
      <c r="BS905">
        <v>0</v>
      </c>
      <c r="BT905">
        <v>1</v>
      </c>
      <c r="BU905">
        <v>0</v>
      </c>
      <c r="BV905">
        <v>0</v>
      </c>
      <c r="BW905">
        <v>0</v>
      </c>
      <c r="BX905">
        <v>0</v>
      </c>
      <c r="BY905">
        <v>1</v>
      </c>
      <c r="CB905" t="s">
        <v>132</v>
      </c>
      <c r="CD905" t="s">
        <v>131</v>
      </c>
      <c r="CE905">
        <v>0</v>
      </c>
      <c r="CJ905" t="s">
        <v>132</v>
      </c>
      <c r="CP905">
        <v>2023</v>
      </c>
      <c r="CQ905">
        <v>0</v>
      </c>
      <c r="CR905">
        <v>0</v>
      </c>
      <c r="CS905">
        <v>0</v>
      </c>
      <c r="CT905">
        <v>0</v>
      </c>
    </row>
    <row r="906" spans="1:98" ht="15" customHeight="1" x14ac:dyDescent="0.2">
      <c r="A906" t="s">
        <v>26183</v>
      </c>
      <c r="B906" s="1" t="s">
        <v>1034</v>
      </c>
      <c r="C906">
        <v>6400</v>
      </c>
      <c r="G906" t="s">
        <v>923</v>
      </c>
      <c r="H906" t="s">
        <v>102</v>
      </c>
      <c r="I906" t="s">
        <v>2390</v>
      </c>
      <c r="J906" t="s">
        <v>1759</v>
      </c>
      <c r="K906">
        <v>2</v>
      </c>
      <c r="L906" t="s">
        <v>10568</v>
      </c>
      <c r="N906" t="s">
        <v>26184</v>
      </c>
      <c r="O906" t="s">
        <v>26185</v>
      </c>
      <c r="P906">
        <v>105</v>
      </c>
      <c r="Q906" t="s">
        <v>26186</v>
      </c>
      <c r="S906" t="s">
        <v>26187</v>
      </c>
      <c r="T906">
        <v>8</v>
      </c>
      <c r="U906">
        <v>13</v>
      </c>
      <c r="V906">
        <v>13</v>
      </c>
      <c r="AD906" t="s">
        <v>249</v>
      </c>
      <c r="AF906" t="s">
        <v>26188</v>
      </c>
      <c r="AG906" t="s">
        <v>26189</v>
      </c>
      <c r="AH906" t="s">
        <v>114</v>
      </c>
      <c r="AI906" t="s">
        <v>114</v>
      </c>
      <c r="AJ906" t="s">
        <v>26190</v>
      </c>
      <c r="AK906" t="s">
        <v>26191</v>
      </c>
      <c r="AO906" t="s">
        <v>26192</v>
      </c>
      <c r="AQ906">
        <v>7</v>
      </c>
      <c r="AR906">
        <v>10</v>
      </c>
      <c r="AS906">
        <v>23</v>
      </c>
      <c r="AT906" t="s">
        <v>26193</v>
      </c>
      <c r="AU906" t="s">
        <v>26194</v>
      </c>
      <c r="AX906" t="s">
        <v>26195</v>
      </c>
      <c r="AY906" t="s">
        <v>22204</v>
      </c>
      <c r="AZ906" t="s">
        <v>670</v>
      </c>
      <c r="BA906" t="s">
        <v>26196</v>
      </c>
      <c r="BB906" t="s">
        <v>26197</v>
      </c>
      <c r="BD906" t="s">
        <v>24172</v>
      </c>
      <c r="BE906">
        <v>0</v>
      </c>
      <c r="BF906" t="s">
        <v>26198</v>
      </c>
      <c r="BG906" t="s">
        <v>26199</v>
      </c>
      <c r="BH906" t="s">
        <v>26200</v>
      </c>
      <c r="BI906" t="s">
        <v>132</v>
      </c>
      <c r="BK906" t="s">
        <v>132</v>
      </c>
      <c r="BS906">
        <v>0</v>
      </c>
      <c r="BT906">
        <v>0</v>
      </c>
      <c r="BU906">
        <v>0</v>
      </c>
      <c r="BV906">
        <v>0</v>
      </c>
      <c r="BW906">
        <v>0</v>
      </c>
      <c r="BX906">
        <v>0</v>
      </c>
      <c r="BY906">
        <v>1</v>
      </c>
      <c r="CD906" t="s">
        <v>131</v>
      </c>
      <c r="CE906">
        <v>0</v>
      </c>
      <c r="CF906" t="s">
        <v>132</v>
      </c>
      <c r="CJ906" t="s">
        <v>132</v>
      </c>
      <c r="CK906" t="s">
        <v>132</v>
      </c>
      <c r="CP906">
        <v>5266</v>
      </c>
      <c r="CQ906">
        <v>0</v>
      </c>
      <c r="CR906">
        <v>0</v>
      </c>
      <c r="CS906">
        <v>0</v>
      </c>
      <c r="CT906">
        <v>0</v>
      </c>
    </row>
    <row r="907" spans="1:98" ht="15" customHeight="1" x14ac:dyDescent="0.2">
      <c r="A907" t="s">
        <v>31998</v>
      </c>
      <c r="B907" s="1" t="s">
        <v>134</v>
      </c>
      <c r="C907">
        <v>3200</v>
      </c>
      <c r="G907" t="s">
        <v>575</v>
      </c>
      <c r="H907" t="s">
        <v>102</v>
      </c>
      <c r="I907" t="s">
        <v>103</v>
      </c>
      <c r="J907" t="s">
        <v>7651</v>
      </c>
      <c r="K907">
        <v>8</v>
      </c>
      <c r="L907" t="s">
        <v>11754</v>
      </c>
      <c r="M907" t="s">
        <v>31999</v>
      </c>
      <c r="N907" t="s">
        <v>19734</v>
      </c>
      <c r="O907" t="s">
        <v>32000</v>
      </c>
      <c r="P907">
        <v>67</v>
      </c>
      <c r="Q907" t="s">
        <v>3838</v>
      </c>
      <c r="S907" t="s">
        <v>13613</v>
      </c>
      <c r="T907">
        <v>7</v>
      </c>
      <c r="U907">
        <v>7</v>
      </c>
      <c r="V907">
        <v>9</v>
      </c>
      <c r="X907" t="s">
        <v>32001</v>
      </c>
      <c r="AC907" t="s">
        <v>32002</v>
      </c>
      <c r="AD907" t="s">
        <v>3161</v>
      </c>
      <c r="AF907" t="s">
        <v>32003</v>
      </c>
      <c r="AH907" t="s">
        <v>114</v>
      </c>
      <c r="AI907" t="s">
        <v>114</v>
      </c>
      <c r="AJ907" t="s">
        <v>32004</v>
      </c>
      <c r="AO907" t="s">
        <v>32005</v>
      </c>
      <c r="AQ907">
        <v>9</v>
      </c>
      <c r="AR907">
        <v>13</v>
      </c>
      <c r="AS907">
        <v>27</v>
      </c>
      <c r="AT907" t="s">
        <v>32006</v>
      </c>
      <c r="AU907" t="s">
        <v>32007</v>
      </c>
      <c r="AW907" t="s">
        <v>19145</v>
      </c>
      <c r="AX907" t="s">
        <v>5425</v>
      </c>
      <c r="AY907" t="s">
        <v>298</v>
      </c>
      <c r="AZ907" t="s">
        <v>12164</v>
      </c>
      <c r="BA907" t="s">
        <v>426</v>
      </c>
      <c r="BB907" t="s">
        <v>32008</v>
      </c>
      <c r="BD907" t="s">
        <v>31994</v>
      </c>
      <c r="BE907">
        <v>0</v>
      </c>
      <c r="BF907" t="s">
        <v>32009</v>
      </c>
      <c r="BG907" t="s">
        <v>32010</v>
      </c>
      <c r="BH907" t="s">
        <v>32011</v>
      </c>
      <c r="BS907">
        <v>0</v>
      </c>
      <c r="BT907">
        <v>0</v>
      </c>
      <c r="BU907">
        <v>1</v>
      </c>
      <c r="BV907">
        <v>0</v>
      </c>
      <c r="BW907">
        <v>0</v>
      </c>
      <c r="BX907">
        <v>0</v>
      </c>
      <c r="BY907">
        <v>0</v>
      </c>
      <c r="CD907" t="s">
        <v>132</v>
      </c>
      <c r="CE907">
        <v>0</v>
      </c>
      <c r="CJ907" t="s">
        <v>132</v>
      </c>
      <c r="CK907" t="s">
        <v>132</v>
      </c>
      <c r="CP907">
        <v>7029</v>
      </c>
      <c r="CQ907">
        <v>0</v>
      </c>
      <c r="CR907">
        <v>0</v>
      </c>
      <c r="CS907">
        <v>0</v>
      </c>
      <c r="CT907">
        <v>0</v>
      </c>
    </row>
    <row r="908" spans="1:98" ht="15" customHeight="1" x14ac:dyDescent="0.2">
      <c r="A908" t="s">
        <v>16786</v>
      </c>
      <c r="B908" s="1" t="s">
        <v>633</v>
      </c>
      <c r="C908">
        <v>4800</v>
      </c>
      <c r="G908" t="s">
        <v>1053</v>
      </c>
      <c r="H908" t="s">
        <v>102</v>
      </c>
      <c r="I908" t="s">
        <v>137</v>
      </c>
      <c r="J908" t="s">
        <v>138</v>
      </c>
      <c r="K908">
        <v>7</v>
      </c>
      <c r="L908" t="s">
        <v>16787</v>
      </c>
      <c r="N908" t="s">
        <v>5529</v>
      </c>
      <c r="O908" t="s">
        <v>16788</v>
      </c>
      <c r="P908">
        <v>102</v>
      </c>
      <c r="Q908" t="s">
        <v>3257</v>
      </c>
      <c r="S908" t="s">
        <v>16789</v>
      </c>
      <c r="T908">
        <v>8</v>
      </c>
      <c r="U908">
        <v>9</v>
      </c>
      <c r="V908">
        <v>11</v>
      </c>
      <c r="Z908" t="s">
        <v>3360</v>
      </c>
      <c r="AC908" t="s">
        <v>1080</v>
      </c>
      <c r="AD908" t="s">
        <v>3119</v>
      </c>
      <c r="AF908" t="s">
        <v>16790</v>
      </c>
      <c r="AH908" t="s">
        <v>114</v>
      </c>
      <c r="AI908" t="s">
        <v>114</v>
      </c>
      <c r="AJ908" t="s">
        <v>16791</v>
      </c>
      <c r="AO908" t="s">
        <v>16792</v>
      </c>
      <c r="AQ908">
        <v>9</v>
      </c>
      <c r="AR908">
        <v>16</v>
      </c>
      <c r="AS908" t="s">
        <v>13618</v>
      </c>
      <c r="AT908" t="s">
        <v>16793</v>
      </c>
      <c r="AU908" t="s">
        <v>16794</v>
      </c>
      <c r="AW908" t="s">
        <v>16795</v>
      </c>
      <c r="AX908" t="s">
        <v>915</v>
      </c>
      <c r="AY908" t="s">
        <v>16796</v>
      </c>
      <c r="AZ908" t="s">
        <v>16797</v>
      </c>
      <c r="BA908" t="s">
        <v>426</v>
      </c>
      <c r="BB908" t="s">
        <v>16798</v>
      </c>
      <c r="BD908" t="s">
        <v>14619</v>
      </c>
      <c r="BE908">
        <v>0</v>
      </c>
      <c r="BF908" t="s">
        <v>16799</v>
      </c>
      <c r="BG908" t="s">
        <v>16800</v>
      </c>
      <c r="BH908" t="s">
        <v>16801</v>
      </c>
      <c r="BS908">
        <v>0</v>
      </c>
      <c r="BT908">
        <v>0</v>
      </c>
      <c r="BU908">
        <v>0</v>
      </c>
      <c r="BV908">
        <v>0</v>
      </c>
      <c r="BW908">
        <v>0</v>
      </c>
      <c r="BX908">
        <v>1</v>
      </c>
      <c r="BY908">
        <v>1</v>
      </c>
      <c r="CD908" t="s">
        <v>132</v>
      </c>
      <c r="CE908">
        <v>0</v>
      </c>
      <c r="CF908" t="s">
        <v>132</v>
      </c>
      <c r="CJ908" t="s">
        <v>132</v>
      </c>
      <c r="CK908" t="s">
        <v>132</v>
      </c>
      <c r="CP908">
        <v>2101</v>
      </c>
      <c r="CQ908">
        <v>0</v>
      </c>
      <c r="CR908">
        <v>0</v>
      </c>
      <c r="CS908">
        <v>0</v>
      </c>
      <c r="CT908">
        <v>0</v>
      </c>
    </row>
    <row r="909" spans="1:98" ht="15" customHeight="1" x14ac:dyDescent="0.2">
      <c r="A909" t="s">
        <v>10787</v>
      </c>
      <c r="B909" s="1" t="s">
        <v>574</v>
      </c>
      <c r="C909">
        <v>9600</v>
      </c>
      <c r="G909" t="s">
        <v>923</v>
      </c>
      <c r="H909" t="s">
        <v>193</v>
      </c>
      <c r="I909" t="s">
        <v>103</v>
      </c>
      <c r="J909" t="s">
        <v>10788</v>
      </c>
      <c r="K909">
        <v>7</v>
      </c>
      <c r="L909" t="s">
        <v>10789</v>
      </c>
      <c r="N909" t="s">
        <v>1558</v>
      </c>
      <c r="O909" t="s">
        <v>1559</v>
      </c>
      <c r="P909">
        <v>123</v>
      </c>
      <c r="Q909" t="s">
        <v>2550</v>
      </c>
      <c r="R909" t="s">
        <v>3695</v>
      </c>
      <c r="S909" t="s">
        <v>10790</v>
      </c>
      <c r="T909">
        <v>12</v>
      </c>
      <c r="U909">
        <v>7</v>
      </c>
      <c r="V909">
        <v>14</v>
      </c>
      <c r="X909" t="s">
        <v>10791</v>
      </c>
      <c r="Y909" t="s">
        <v>10792</v>
      </c>
      <c r="Z909" t="s">
        <v>10793</v>
      </c>
      <c r="AA909" t="s">
        <v>10794</v>
      </c>
      <c r="AB909">
        <v>21</v>
      </c>
      <c r="AD909" t="s">
        <v>10795</v>
      </c>
      <c r="AF909" t="s">
        <v>10796</v>
      </c>
      <c r="AH909" t="s">
        <v>202</v>
      </c>
      <c r="AI909" t="s">
        <v>202</v>
      </c>
      <c r="AJ909" t="s">
        <v>10797</v>
      </c>
      <c r="AK909" t="s">
        <v>10798</v>
      </c>
      <c r="AO909" t="s">
        <v>10799</v>
      </c>
      <c r="AQ909">
        <v>13</v>
      </c>
      <c r="AR909" t="s">
        <v>6981</v>
      </c>
      <c r="AS909" t="s">
        <v>7092</v>
      </c>
      <c r="AT909" t="s">
        <v>10800</v>
      </c>
      <c r="AU909" t="s">
        <v>10801</v>
      </c>
      <c r="AW909" t="s">
        <v>10802</v>
      </c>
      <c r="AX909" t="s">
        <v>10803</v>
      </c>
      <c r="AY909" t="s">
        <v>10804</v>
      </c>
      <c r="AZ909" t="s">
        <v>10805</v>
      </c>
      <c r="BA909" t="s">
        <v>426</v>
      </c>
      <c r="BB909" t="s">
        <v>10806</v>
      </c>
      <c r="BC909" t="s">
        <v>10807</v>
      </c>
      <c r="BD909" t="s">
        <v>7316</v>
      </c>
      <c r="BE909">
        <v>0</v>
      </c>
      <c r="BF909" t="s">
        <v>10808</v>
      </c>
      <c r="BG909" t="s">
        <v>10809</v>
      </c>
      <c r="BH909" t="s">
        <v>10810</v>
      </c>
      <c r="BS909">
        <v>0</v>
      </c>
      <c r="BT909">
        <v>0</v>
      </c>
      <c r="BU909">
        <v>1</v>
      </c>
      <c r="BV909">
        <v>0</v>
      </c>
      <c r="BW909">
        <v>0</v>
      </c>
      <c r="BX909">
        <v>1</v>
      </c>
      <c r="BY909">
        <v>1</v>
      </c>
      <c r="CD909" t="s">
        <v>131</v>
      </c>
      <c r="CE909">
        <v>0</v>
      </c>
      <c r="CJ909" t="s">
        <v>132</v>
      </c>
      <c r="CO909" t="str">
        <f>HYPERLINK("http://www.d20pfsrd.com/bestiary/monster-listings/outsiders/protean/protean-imentesh","Protean, Imentesh")</f>
        <v>Protean, Imentesh</v>
      </c>
      <c r="CP909">
        <v>1318</v>
      </c>
      <c r="CQ909">
        <v>0</v>
      </c>
      <c r="CR909">
        <v>0</v>
      </c>
      <c r="CS909">
        <v>0</v>
      </c>
      <c r="CT909">
        <v>0</v>
      </c>
    </row>
    <row r="910" spans="1:98" ht="15" customHeight="1" x14ac:dyDescent="0.2">
      <c r="A910" t="s">
        <v>27700</v>
      </c>
      <c r="B910" s="1" t="s">
        <v>633</v>
      </c>
      <c r="C910">
        <v>4800</v>
      </c>
      <c r="G910" t="s">
        <v>240</v>
      </c>
      <c r="H910" t="s">
        <v>3932</v>
      </c>
      <c r="I910" t="s">
        <v>332</v>
      </c>
      <c r="K910">
        <v>-2</v>
      </c>
      <c r="L910" t="s">
        <v>1036</v>
      </c>
      <c r="N910" t="s">
        <v>27701</v>
      </c>
      <c r="O910" t="s">
        <v>27702</v>
      </c>
      <c r="P910">
        <v>126</v>
      </c>
      <c r="Q910" t="s">
        <v>27703</v>
      </c>
      <c r="S910" t="s">
        <v>27704</v>
      </c>
      <c r="T910">
        <v>16</v>
      </c>
      <c r="U910">
        <v>5</v>
      </c>
      <c r="V910">
        <v>3</v>
      </c>
      <c r="AD910" t="s">
        <v>496</v>
      </c>
      <c r="AF910" t="s">
        <v>27705</v>
      </c>
      <c r="AH910" t="s">
        <v>249</v>
      </c>
      <c r="AI910" t="s">
        <v>249</v>
      </c>
      <c r="AJ910" t="s">
        <v>27706</v>
      </c>
      <c r="AO910" t="s">
        <v>27707</v>
      </c>
      <c r="AQ910">
        <v>8</v>
      </c>
      <c r="AR910">
        <v>31</v>
      </c>
      <c r="AS910" t="s">
        <v>1987</v>
      </c>
      <c r="AT910" t="s">
        <v>27708</v>
      </c>
      <c r="AU910" t="s">
        <v>27709</v>
      </c>
      <c r="AV910" t="s">
        <v>27691</v>
      </c>
      <c r="AX910" t="s">
        <v>27710</v>
      </c>
      <c r="AY910" t="s">
        <v>27711</v>
      </c>
      <c r="AZ910" t="s">
        <v>670</v>
      </c>
      <c r="BA910" t="s">
        <v>255</v>
      </c>
      <c r="BB910" t="s">
        <v>27712</v>
      </c>
      <c r="BC910" t="s">
        <v>27696</v>
      </c>
      <c r="BD910" t="s">
        <v>24172</v>
      </c>
      <c r="BE910">
        <v>0</v>
      </c>
      <c r="BG910" t="s">
        <v>27713</v>
      </c>
      <c r="BH910" t="s">
        <v>27714</v>
      </c>
      <c r="BI910" t="s">
        <v>132</v>
      </c>
      <c r="BK910" t="s">
        <v>132</v>
      </c>
      <c r="BS910">
        <v>0</v>
      </c>
      <c r="BT910">
        <v>0</v>
      </c>
      <c r="BU910">
        <v>0</v>
      </c>
      <c r="BV910">
        <v>0</v>
      </c>
      <c r="BW910">
        <v>0</v>
      </c>
      <c r="BX910">
        <v>0</v>
      </c>
      <c r="BY910">
        <v>1</v>
      </c>
      <c r="CD910" t="s">
        <v>131</v>
      </c>
      <c r="CE910">
        <v>0</v>
      </c>
      <c r="CF910" t="s">
        <v>132</v>
      </c>
      <c r="CJ910" t="s">
        <v>132</v>
      </c>
      <c r="CK910" t="s">
        <v>132</v>
      </c>
      <c r="CP910">
        <v>5376</v>
      </c>
      <c r="CQ910">
        <v>0</v>
      </c>
      <c r="CR910">
        <v>0</v>
      </c>
      <c r="CS910">
        <v>0</v>
      </c>
      <c r="CT910">
        <v>0</v>
      </c>
    </row>
    <row r="911" spans="1:98" ht="15" customHeight="1" x14ac:dyDescent="0.2">
      <c r="A911" t="s">
        <v>8663</v>
      </c>
      <c r="B911" s="1" t="s">
        <v>1993</v>
      </c>
      <c r="C911">
        <v>204800</v>
      </c>
      <c r="G911" t="s">
        <v>135</v>
      </c>
      <c r="H911" t="s">
        <v>193</v>
      </c>
      <c r="I911" t="s">
        <v>103</v>
      </c>
      <c r="J911" t="s">
        <v>1384</v>
      </c>
      <c r="K911">
        <v>8</v>
      </c>
      <c r="L911" t="s">
        <v>8664</v>
      </c>
      <c r="N911" t="s">
        <v>8665</v>
      </c>
      <c r="O911" t="s">
        <v>8666</v>
      </c>
      <c r="P911">
        <v>315</v>
      </c>
      <c r="Q911" t="s">
        <v>8667</v>
      </c>
      <c r="R911" t="s">
        <v>8668</v>
      </c>
      <c r="S911" t="s">
        <v>8669</v>
      </c>
      <c r="T911">
        <v>23</v>
      </c>
      <c r="U911">
        <v>19</v>
      </c>
      <c r="V911">
        <v>14</v>
      </c>
      <c r="Y911" t="s">
        <v>1540</v>
      </c>
      <c r="Z911" t="s">
        <v>1412</v>
      </c>
      <c r="AA911" t="s">
        <v>8614</v>
      </c>
      <c r="AB911">
        <v>30</v>
      </c>
      <c r="AD911" t="s">
        <v>8670</v>
      </c>
      <c r="AF911" t="s">
        <v>8671</v>
      </c>
      <c r="AH911" t="s">
        <v>202</v>
      </c>
      <c r="AI911" t="s">
        <v>202</v>
      </c>
      <c r="AJ911" t="s">
        <v>8672</v>
      </c>
      <c r="AK911" t="s">
        <v>8673</v>
      </c>
      <c r="AO911" t="s">
        <v>8674</v>
      </c>
      <c r="AQ911">
        <v>18</v>
      </c>
      <c r="AR911">
        <v>31</v>
      </c>
      <c r="AS911">
        <v>49</v>
      </c>
      <c r="AT911" t="s">
        <v>8675</v>
      </c>
      <c r="AU911" t="s">
        <v>8676</v>
      </c>
      <c r="AW911" t="s">
        <v>8677</v>
      </c>
      <c r="AY911" t="s">
        <v>1398</v>
      </c>
      <c r="AZ911" t="s">
        <v>8678</v>
      </c>
      <c r="BA911" t="s">
        <v>156</v>
      </c>
      <c r="BB911" t="s">
        <v>8679</v>
      </c>
      <c r="BC911" t="s">
        <v>1401</v>
      </c>
      <c r="BD911" t="s">
        <v>7316</v>
      </c>
      <c r="BE911">
        <v>0</v>
      </c>
      <c r="BF911" t="s">
        <v>8680</v>
      </c>
      <c r="BG911" t="s">
        <v>8681</v>
      </c>
      <c r="BH911" t="s">
        <v>8682</v>
      </c>
      <c r="BS911">
        <v>0</v>
      </c>
      <c r="BT911">
        <v>0</v>
      </c>
      <c r="BU911">
        <v>1</v>
      </c>
      <c r="BV911">
        <v>0</v>
      </c>
      <c r="BW911">
        <v>0</v>
      </c>
      <c r="BX911">
        <v>0</v>
      </c>
      <c r="BY911">
        <v>1</v>
      </c>
      <c r="CD911" t="s">
        <v>131</v>
      </c>
      <c r="CE911">
        <v>0</v>
      </c>
      <c r="CJ911" t="s">
        <v>132</v>
      </c>
      <c r="CM911" t="s">
        <v>8683</v>
      </c>
      <c r="CO911" t="str">
        <f>HYPERLINK("http://www.d20pfsrd.com/bestiary/monster-listings/outsiders/devil/devil-immolation","Devil, Immolation (Puragaus)")</f>
        <v>Devil, Immolation (Puragaus)</v>
      </c>
      <c r="CP911">
        <v>1163</v>
      </c>
      <c r="CQ911">
        <v>0</v>
      </c>
      <c r="CR911">
        <v>0</v>
      </c>
      <c r="CS911">
        <v>0</v>
      </c>
      <c r="CT911">
        <v>0</v>
      </c>
    </row>
    <row r="912" spans="1:98" ht="15" customHeight="1" x14ac:dyDescent="0.2">
      <c r="A912" t="s">
        <v>26201</v>
      </c>
      <c r="B912" s="1" t="s">
        <v>1246</v>
      </c>
      <c r="C912">
        <v>102400</v>
      </c>
      <c r="G912" t="s">
        <v>1053</v>
      </c>
      <c r="H912" t="s">
        <v>102</v>
      </c>
      <c r="I912" t="s">
        <v>654</v>
      </c>
      <c r="J912" t="s">
        <v>1556</v>
      </c>
      <c r="K912">
        <v>7</v>
      </c>
      <c r="L912" t="s">
        <v>26202</v>
      </c>
      <c r="N912" t="s">
        <v>26203</v>
      </c>
      <c r="O912" t="s">
        <v>26204</v>
      </c>
      <c r="P912">
        <v>270</v>
      </c>
      <c r="Q912" t="s">
        <v>9472</v>
      </c>
      <c r="R912" t="s">
        <v>26205</v>
      </c>
      <c r="S912" t="s">
        <v>26206</v>
      </c>
      <c r="T912">
        <v>16</v>
      </c>
      <c r="U912">
        <v>9</v>
      </c>
      <c r="V912">
        <v>11</v>
      </c>
      <c r="X912" t="s">
        <v>3300</v>
      </c>
      <c r="Y912" t="s">
        <v>6936</v>
      </c>
      <c r="Z912" t="s">
        <v>26207</v>
      </c>
      <c r="AA912" t="s">
        <v>17808</v>
      </c>
      <c r="AD912" t="s">
        <v>26208</v>
      </c>
      <c r="AF912" t="s">
        <v>26209</v>
      </c>
      <c r="AH912" t="s">
        <v>114</v>
      </c>
      <c r="AI912" t="s">
        <v>114</v>
      </c>
      <c r="AK912" t="s">
        <v>26210</v>
      </c>
      <c r="AO912" t="s">
        <v>26211</v>
      </c>
      <c r="AQ912">
        <v>15</v>
      </c>
      <c r="AR912" t="s">
        <v>19003</v>
      </c>
      <c r="AS912" t="s">
        <v>7092</v>
      </c>
      <c r="AT912" t="s">
        <v>26212</v>
      </c>
      <c r="AU912" t="s">
        <v>26213</v>
      </c>
      <c r="AW912" t="s">
        <v>26214</v>
      </c>
      <c r="AX912" t="s">
        <v>26215</v>
      </c>
      <c r="AY912" t="s">
        <v>10457</v>
      </c>
      <c r="AZ912" t="s">
        <v>26216</v>
      </c>
      <c r="BA912" t="s">
        <v>426</v>
      </c>
      <c r="BB912" t="s">
        <v>26217</v>
      </c>
      <c r="BD912" t="s">
        <v>24172</v>
      </c>
      <c r="BE912">
        <v>0</v>
      </c>
      <c r="BF912" t="s">
        <v>26218</v>
      </c>
      <c r="BG912" t="s">
        <v>26219</v>
      </c>
      <c r="BH912" t="s">
        <v>26220</v>
      </c>
      <c r="BI912" t="s">
        <v>132</v>
      </c>
      <c r="BK912" t="s">
        <v>132</v>
      </c>
      <c r="BS912">
        <v>0</v>
      </c>
      <c r="BT912">
        <v>0</v>
      </c>
      <c r="BU912">
        <v>1</v>
      </c>
      <c r="BV912">
        <v>0</v>
      </c>
      <c r="BW912">
        <v>0</v>
      </c>
      <c r="BX912">
        <v>0</v>
      </c>
      <c r="BY912">
        <v>1</v>
      </c>
      <c r="CD912" t="s">
        <v>131</v>
      </c>
      <c r="CE912">
        <v>0</v>
      </c>
      <c r="CF912" t="s">
        <v>132</v>
      </c>
      <c r="CJ912" t="s">
        <v>132</v>
      </c>
      <c r="CK912" t="s">
        <v>132</v>
      </c>
      <c r="CP912">
        <v>5267</v>
      </c>
      <c r="CQ912">
        <v>0</v>
      </c>
      <c r="CR912">
        <v>0</v>
      </c>
      <c r="CS912">
        <v>0</v>
      </c>
      <c r="CT912">
        <v>0</v>
      </c>
    </row>
    <row r="913" spans="1:98" ht="15" customHeight="1" x14ac:dyDescent="0.2">
      <c r="A913" t="s">
        <v>31449</v>
      </c>
      <c r="B913" s="1" t="s">
        <v>239</v>
      </c>
      <c r="C913">
        <v>800</v>
      </c>
      <c r="G913" t="s">
        <v>1053</v>
      </c>
      <c r="H913" t="s">
        <v>102</v>
      </c>
      <c r="I913" t="s">
        <v>1555</v>
      </c>
      <c r="K913">
        <v>4</v>
      </c>
      <c r="L913" t="s">
        <v>4094</v>
      </c>
      <c r="M913" t="s">
        <v>31450</v>
      </c>
      <c r="N913" t="s">
        <v>9129</v>
      </c>
      <c r="O913" t="s">
        <v>9322</v>
      </c>
      <c r="P913">
        <v>26</v>
      </c>
      <c r="Q913" t="s">
        <v>3715</v>
      </c>
      <c r="S913" t="s">
        <v>6785</v>
      </c>
      <c r="T913">
        <v>3</v>
      </c>
      <c r="U913">
        <v>1</v>
      </c>
      <c r="V913">
        <v>5</v>
      </c>
      <c r="Z913" t="s">
        <v>3160</v>
      </c>
      <c r="AC913" t="s">
        <v>31451</v>
      </c>
      <c r="AD913" t="s">
        <v>249</v>
      </c>
      <c r="AF913" t="s">
        <v>31452</v>
      </c>
      <c r="AH913" t="s">
        <v>114</v>
      </c>
      <c r="AI913" t="s">
        <v>114</v>
      </c>
      <c r="AJ913" t="s">
        <v>31453</v>
      </c>
      <c r="AO913" t="s">
        <v>31454</v>
      </c>
      <c r="AQ913">
        <v>3</v>
      </c>
      <c r="AR913" t="s">
        <v>31455</v>
      </c>
      <c r="AS913" t="s">
        <v>31456</v>
      </c>
      <c r="AT913" t="s">
        <v>31457</v>
      </c>
      <c r="AU913" t="s">
        <v>18837</v>
      </c>
      <c r="AW913" t="s">
        <v>8198</v>
      </c>
      <c r="AY913" t="s">
        <v>4034</v>
      </c>
      <c r="AZ913" t="s">
        <v>8199</v>
      </c>
      <c r="BA913" t="s">
        <v>426</v>
      </c>
      <c r="BB913" t="s">
        <v>31458</v>
      </c>
      <c r="BD913" t="s">
        <v>31418</v>
      </c>
      <c r="BE913">
        <v>0</v>
      </c>
      <c r="BF913" t="s">
        <v>31459</v>
      </c>
      <c r="BG913" t="s">
        <v>31460</v>
      </c>
      <c r="BH913" t="s">
        <v>31461</v>
      </c>
      <c r="BS913">
        <v>0</v>
      </c>
      <c r="BT913">
        <v>0</v>
      </c>
      <c r="BU913">
        <v>0</v>
      </c>
      <c r="BV913">
        <v>0</v>
      </c>
      <c r="BW913">
        <v>0</v>
      </c>
      <c r="BX913">
        <v>0</v>
      </c>
      <c r="BY913">
        <v>1</v>
      </c>
      <c r="CD913" t="s">
        <v>132</v>
      </c>
      <c r="CE913">
        <v>0</v>
      </c>
      <c r="CF913" t="s">
        <v>132</v>
      </c>
      <c r="CJ913" t="s">
        <v>132</v>
      </c>
      <c r="CK913" t="s">
        <v>132</v>
      </c>
      <c r="CP913">
        <v>6805</v>
      </c>
      <c r="CQ913">
        <v>0</v>
      </c>
      <c r="CR913">
        <v>0</v>
      </c>
      <c r="CS913">
        <v>0</v>
      </c>
      <c r="CT913">
        <v>0</v>
      </c>
    </row>
    <row r="914" spans="1:98" ht="15" customHeight="1" x14ac:dyDescent="0.2">
      <c r="A914" t="s">
        <v>1506</v>
      </c>
      <c r="B914" s="1" t="s">
        <v>283</v>
      </c>
      <c r="C914">
        <v>600</v>
      </c>
      <c r="G914" t="s">
        <v>135</v>
      </c>
      <c r="H914" t="s">
        <v>1308</v>
      </c>
      <c r="I914" t="s">
        <v>103</v>
      </c>
      <c r="J914" t="s">
        <v>1384</v>
      </c>
      <c r="K914">
        <v>3</v>
      </c>
      <c r="L914" t="s">
        <v>1507</v>
      </c>
      <c r="N914" t="s">
        <v>1508</v>
      </c>
      <c r="O914" t="s">
        <v>1509</v>
      </c>
      <c r="P914">
        <v>16</v>
      </c>
      <c r="Q914" t="s">
        <v>1311</v>
      </c>
      <c r="R914" t="s">
        <v>1312</v>
      </c>
      <c r="S914" t="s">
        <v>1510</v>
      </c>
      <c r="T914">
        <v>1</v>
      </c>
      <c r="U914">
        <v>6</v>
      </c>
      <c r="V914">
        <v>4</v>
      </c>
      <c r="Y914" t="s">
        <v>1411</v>
      </c>
      <c r="Z914" t="s">
        <v>1412</v>
      </c>
      <c r="AA914" t="s">
        <v>1175</v>
      </c>
      <c r="AD914" t="s">
        <v>1314</v>
      </c>
      <c r="AF914" t="s">
        <v>1511</v>
      </c>
      <c r="AH914" t="s">
        <v>1316</v>
      </c>
      <c r="AI914" t="s">
        <v>318</v>
      </c>
      <c r="AK914" t="s">
        <v>1512</v>
      </c>
      <c r="AO914" t="s">
        <v>1513</v>
      </c>
      <c r="AQ914">
        <v>3</v>
      </c>
      <c r="AR914">
        <v>1</v>
      </c>
      <c r="AS914">
        <v>15</v>
      </c>
      <c r="AT914" t="s">
        <v>1514</v>
      </c>
      <c r="AU914" t="s">
        <v>1515</v>
      </c>
      <c r="AW914" t="s">
        <v>1516</v>
      </c>
      <c r="AX914" t="s">
        <v>1517</v>
      </c>
      <c r="AY914" t="s">
        <v>1398</v>
      </c>
      <c r="AZ914" t="s">
        <v>1518</v>
      </c>
      <c r="BA914" t="s">
        <v>426</v>
      </c>
      <c r="BB914" t="s">
        <v>1519</v>
      </c>
      <c r="BC914" t="s">
        <v>1401</v>
      </c>
      <c r="BD914" t="s">
        <v>128</v>
      </c>
      <c r="BE914">
        <v>0</v>
      </c>
      <c r="BF914" t="s">
        <v>1520</v>
      </c>
      <c r="BG914" t="s">
        <v>1521</v>
      </c>
      <c r="BH914" t="s">
        <v>1522</v>
      </c>
      <c r="BS914">
        <v>0</v>
      </c>
      <c r="BT914">
        <v>0</v>
      </c>
      <c r="BU914">
        <v>1</v>
      </c>
      <c r="BV914">
        <v>0</v>
      </c>
      <c r="BW914">
        <v>0</v>
      </c>
      <c r="BX914">
        <v>0</v>
      </c>
      <c r="BY914">
        <v>1</v>
      </c>
      <c r="CD914" t="s">
        <v>131</v>
      </c>
      <c r="CE914">
        <v>0</v>
      </c>
      <c r="CJ914" t="s">
        <v>132</v>
      </c>
      <c r="CO914" t="str">
        <f>HYPERLINK("http://www.d20pfsrd.com/bestiary/monster-listings/outsiders/devil/imp","Devil, Imp")</f>
        <v>Devil, Imp</v>
      </c>
      <c r="CP914">
        <v>94</v>
      </c>
      <c r="CQ914">
        <v>0</v>
      </c>
      <c r="CR914">
        <v>0</v>
      </c>
      <c r="CS914">
        <v>0</v>
      </c>
      <c r="CT914">
        <v>0</v>
      </c>
    </row>
    <row r="915" spans="1:98" ht="15" customHeight="1" x14ac:dyDescent="0.2">
      <c r="A915" t="s">
        <v>7123</v>
      </c>
      <c r="B915" s="1" t="s">
        <v>1223</v>
      </c>
      <c r="C915">
        <v>12800</v>
      </c>
      <c r="G915" t="s">
        <v>1053</v>
      </c>
      <c r="H915" t="s">
        <v>102</v>
      </c>
      <c r="I915" t="s">
        <v>103</v>
      </c>
      <c r="J915" t="s">
        <v>7124</v>
      </c>
      <c r="K915">
        <v>9</v>
      </c>
      <c r="L915" t="s">
        <v>7125</v>
      </c>
      <c r="N915" t="s">
        <v>7126</v>
      </c>
      <c r="O915" t="s">
        <v>7127</v>
      </c>
      <c r="P915">
        <v>133</v>
      </c>
      <c r="Q915" t="s">
        <v>7128</v>
      </c>
      <c r="S915" t="s">
        <v>7129</v>
      </c>
      <c r="T915">
        <v>13</v>
      </c>
      <c r="U915">
        <v>14</v>
      </c>
      <c r="V915">
        <v>10</v>
      </c>
      <c r="Y915" t="s">
        <v>7130</v>
      </c>
      <c r="Z915" t="s">
        <v>7131</v>
      </c>
      <c r="AA915" t="s">
        <v>6358</v>
      </c>
      <c r="AB915">
        <v>22</v>
      </c>
      <c r="AD915" t="s">
        <v>7132</v>
      </c>
      <c r="AF915" t="s">
        <v>7133</v>
      </c>
      <c r="AH915" t="s">
        <v>114</v>
      </c>
      <c r="AI915" t="s">
        <v>114</v>
      </c>
      <c r="AJ915" t="s">
        <v>7134</v>
      </c>
      <c r="AK915" t="s">
        <v>7135</v>
      </c>
      <c r="AO915" t="s">
        <v>7136</v>
      </c>
      <c r="AQ915">
        <v>14</v>
      </c>
      <c r="AR915" t="s">
        <v>643</v>
      </c>
      <c r="AS915">
        <v>33</v>
      </c>
      <c r="AT915" t="s">
        <v>7137</v>
      </c>
      <c r="AU915" t="s">
        <v>7138</v>
      </c>
      <c r="AW915" t="s">
        <v>7139</v>
      </c>
      <c r="AX915" t="s">
        <v>7140</v>
      </c>
      <c r="AY915" t="s">
        <v>7141</v>
      </c>
      <c r="AZ915" t="s">
        <v>7142</v>
      </c>
      <c r="BA915" t="s">
        <v>7143</v>
      </c>
      <c r="BB915" t="s">
        <v>7144</v>
      </c>
      <c r="BD915" t="s">
        <v>7145</v>
      </c>
      <c r="BE915">
        <v>0</v>
      </c>
      <c r="BF915" t="s">
        <v>7146</v>
      </c>
      <c r="BG915" t="s">
        <v>7147</v>
      </c>
      <c r="BH915" t="s">
        <v>7148</v>
      </c>
      <c r="BS915">
        <v>0</v>
      </c>
      <c r="BT915">
        <v>0</v>
      </c>
      <c r="BU915">
        <v>1</v>
      </c>
      <c r="BV915">
        <v>0</v>
      </c>
      <c r="BW915">
        <v>0</v>
      </c>
      <c r="BX915">
        <v>0</v>
      </c>
      <c r="BY915">
        <v>1</v>
      </c>
      <c r="CD915" t="s">
        <v>131</v>
      </c>
      <c r="CE915">
        <v>0</v>
      </c>
      <c r="CJ915" t="s">
        <v>132</v>
      </c>
      <c r="CP915">
        <v>1059</v>
      </c>
      <c r="CQ915">
        <v>0</v>
      </c>
      <c r="CR915">
        <v>0</v>
      </c>
      <c r="CS915">
        <v>0</v>
      </c>
      <c r="CT915">
        <v>0</v>
      </c>
    </row>
    <row r="916" spans="1:98" ht="15" customHeight="1" x14ac:dyDescent="0.2">
      <c r="A916" t="s">
        <v>15610</v>
      </c>
      <c r="B916" s="1" t="s">
        <v>1137</v>
      </c>
      <c r="C916">
        <v>2400</v>
      </c>
      <c r="G916" t="s">
        <v>575</v>
      </c>
      <c r="H916" t="s">
        <v>102</v>
      </c>
      <c r="I916" t="s">
        <v>103</v>
      </c>
      <c r="J916" t="s">
        <v>1138</v>
      </c>
      <c r="K916">
        <v>2</v>
      </c>
      <c r="L916" t="s">
        <v>2535</v>
      </c>
      <c r="N916" t="s">
        <v>7063</v>
      </c>
      <c r="O916" t="s">
        <v>14568</v>
      </c>
      <c r="P916">
        <v>76</v>
      </c>
      <c r="Q916" t="s">
        <v>4112</v>
      </c>
      <c r="S916" t="s">
        <v>15611</v>
      </c>
      <c r="T916">
        <v>10</v>
      </c>
      <c r="U916">
        <v>6</v>
      </c>
      <c r="V916">
        <v>8</v>
      </c>
      <c r="Y916" t="s">
        <v>1145</v>
      </c>
      <c r="Z916" t="s">
        <v>1146</v>
      </c>
      <c r="AA916" t="s">
        <v>1147</v>
      </c>
      <c r="AB916">
        <v>17</v>
      </c>
      <c r="AD916" t="s">
        <v>1332</v>
      </c>
      <c r="AF916" t="s">
        <v>15612</v>
      </c>
      <c r="AH916" t="s">
        <v>114</v>
      </c>
      <c r="AI916" t="s">
        <v>114</v>
      </c>
      <c r="AJ916" t="s">
        <v>15613</v>
      </c>
      <c r="AK916" t="s">
        <v>15614</v>
      </c>
      <c r="AO916" t="s">
        <v>15615</v>
      </c>
      <c r="AQ916">
        <v>8</v>
      </c>
      <c r="AR916">
        <v>13</v>
      </c>
      <c r="AS916">
        <v>25</v>
      </c>
      <c r="AT916" t="s">
        <v>15616</v>
      </c>
      <c r="AU916" t="s">
        <v>15617</v>
      </c>
      <c r="AV916" t="s">
        <v>15618</v>
      </c>
      <c r="AW916" t="s">
        <v>15619</v>
      </c>
      <c r="AX916" t="s">
        <v>15620</v>
      </c>
      <c r="AY916" t="s">
        <v>1157</v>
      </c>
      <c r="AZ916" t="s">
        <v>15621</v>
      </c>
      <c r="BA916" t="s">
        <v>3145</v>
      </c>
      <c r="BB916" t="s">
        <v>15622</v>
      </c>
      <c r="BC916" t="s">
        <v>1161</v>
      </c>
      <c r="BD916" t="s">
        <v>14619</v>
      </c>
      <c r="BE916">
        <v>0</v>
      </c>
      <c r="BF916" t="s">
        <v>15623</v>
      </c>
      <c r="BG916" t="s">
        <v>15624</v>
      </c>
      <c r="BH916" t="s">
        <v>15625</v>
      </c>
      <c r="BS916">
        <v>0</v>
      </c>
      <c r="BT916">
        <v>0</v>
      </c>
      <c r="BU916">
        <v>1</v>
      </c>
      <c r="BV916">
        <v>0</v>
      </c>
      <c r="BW916">
        <v>0</v>
      </c>
      <c r="BX916">
        <v>0</v>
      </c>
      <c r="BY916">
        <v>1</v>
      </c>
      <c r="CD916" t="s">
        <v>132</v>
      </c>
      <c r="CE916">
        <v>0</v>
      </c>
      <c r="CF916" t="s">
        <v>132</v>
      </c>
      <c r="CJ916" t="s">
        <v>132</v>
      </c>
      <c r="CK916" t="s">
        <v>132</v>
      </c>
      <c r="CP916">
        <v>2018</v>
      </c>
      <c r="CQ916">
        <v>0</v>
      </c>
      <c r="CR916">
        <v>0</v>
      </c>
      <c r="CS916">
        <v>0</v>
      </c>
      <c r="CT916">
        <v>0</v>
      </c>
    </row>
    <row r="917" spans="1:98" ht="15" customHeight="1" x14ac:dyDescent="0.2">
      <c r="A917" t="s">
        <v>26221</v>
      </c>
      <c r="B917" s="1" t="s">
        <v>283</v>
      </c>
      <c r="C917">
        <v>600</v>
      </c>
      <c r="G917" t="s">
        <v>135</v>
      </c>
      <c r="H917" t="s">
        <v>1308</v>
      </c>
      <c r="I917" t="s">
        <v>137</v>
      </c>
      <c r="J917" t="s">
        <v>138</v>
      </c>
      <c r="K917">
        <v>6</v>
      </c>
      <c r="L917" t="s">
        <v>4891</v>
      </c>
      <c r="N917" t="s">
        <v>7015</v>
      </c>
      <c r="O917" t="s">
        <v>7016</v>
      </c>
      <c r="P917">
        <v>18</v>
      </c>
      <c r="Q917" t="s">
        <v>18846</v>
      </c>
      <c r="S917" t="s">
        <v>26222</v>
      </c>
      <c r="T917">
        <v>1</v>
      </c>
      <c r="U917">
        <v>3</v>
      </c>
      <c r="V917">
        <v>5</v>
      </c>
      <c r="AD917" t="s">
        <v>26223</v>
      </c>
      <c r="AF917" t="s">
        <v>26224</v>
      </c>
      <c r="AH917" t="s">
        <v>1316</v>
      </c>
      <c r="AI917" t="s">
        <v>318</v>
      </c>
      <c r="AJ917" t="s">
        <v>26225</v>
      </c>
      <c r="AO917" t="s">
        <v>26226</v>
      </c>
      <c r="AQ917">
        <v>3</v>
      </c>
      <c r="AR917" t="s">
        <v>293</v>
      </c>
      <c r="AS917" t="s">
        <v>9436</v>
      </c>
      <c r="AT917" t="s">
        <v>9426</v>
      </c>
      <c r="AU917" t="s">
        <v>26227</v>
      </c>
      <c r="AW917" t="s">
        <v>26228</v>
      </c>
      <c r="AX917" t="s">
        <v>915</v>
      </c>
      <c r="AY917" t="s">
        <v>8150</v>
      </c>
      <c r="AZ917" t="s">
        <v>26229</v>
      </c>
      <c r="BA917" t="s">
        <v>426</v>
      </c>
      <c r="BB917" t="s">
        <v>26230</v>
      </c>
      <c r="BD917" t="s">
        <v>24172</v>
      </c>
      <c r="BE917">
        <v>0</v>
      </c>
      <c r="BF917" t="s">
        <v>26231</v>
      </c>
      <c r="BG917" t="s">
        <v>26232</v>
      </c>
      <c r="BH917" t="s">
        <v>26233</v>
      </c>
      <c r="BI917" t="s">
        <v>132</v>
      </c>
      <c r="BK917" t="s">
        <v>132</v>
      </c>
      <c r="BS917">
        <v>0</v>
      </c>
      <c r="BT917">
        <v>0</v>
      </c>
      <c r="BU917">
        <v>0</v>
      </c>
      <c r="BV917">
        <v>1</v>
      </c>
      <c r="BW917">
        <v>0</v>
      </c>
      <c r="BX917">
        <v>1</v>
      </c>
      <c r="BY917">
        <v>1</v>
      </c>
      <c r="CD917" t="s">
        <v>131</v>
      </c>
      <c r="CE917">
        <v>0</v>
      </c>
      <c r="CF917" t="s">
        <v>132</v>
      </c>
      <c r="CJ917" t="s">
        <v>132</v>
      </c>
      <c r="CK917" t="s">
        <v>132</v>
      </c>
      <c r="CP917">
        <v>5268</v>
      </c>
      <c r="CQ917">
        <v>0</v>
      </c>
      <c r="CR917">
        <v>0</v>
      </c>
      <c r="CS917">
        <v>0</v>
      </c>
      <c r="CT917">
        <v>0</v>
      </c>
    </row>
    <row r="918" spans="1:98" ht="15" customHeight="1" x14ac:dyDescent="0.2">
      <c r="A918" t="s">
        <v>30662</v>
      </c>
      <c r="B918" s="1" t="s">
        <v>633</v>
      </c>
      <c r="C918">
        <v>4800</v>
      </c>
      <c r="G918" t="s">
        <v>1053</v>
      </c>
      <c r="H918" t="s">
        <v>193</v>
      </c>
      <c r="I918" t="s">
        <v>137</v>
      </c>
      <c r="J918" t="s">
        <v>138</v>
      </c>
      <c r="K918">
        <v>3</v>
      </c>
      <c r="L918" t="s">
        <v>30663</v>
      </c>
      <c r="N918" t="s">
        <v>904</v>
      </c>
      <c r="O918" t="s">
        <v>905</v>
      </c>
      <c r="P918">
        <v>104</v>
      </c>
      <c r="Q918" t="s">
        <v>7943</v>
      </c>
      <c r="S918" t="s">
        <v>9768</v>
      </c>
      <c r="T918">
        <v>9</v>
      </c>
      <c r="U918">
        <v>6</v>
      </c>
      <c r="V918">
        <v>12</v>
      </c>
      <c r="Z918" t="s">
        <v>24856</v>
      </c>
      <c r="AA918" t="s">
        <v>5324</v>
      </c>
      <c r="AD918" t="s">
        <v>30664</v>
      </c>
      <c r="AF918" t="s">
        <v>30665</v>
      </c>
      <c r="AH918" t="s">
        <v>202</v>
      </c>
      <c r="AI918" t="s">
        <v>147</v>
      </c>
      <c r="AO918" t="s">
        <v>30666</v>
      </c>
      <c r="AQ918">
        <v>8</v>
      </c>
      <c r="AR918">
        <v>14</v>
      </c>
      <c r="AS918" t="s">
        <v>4300</v>
      </c>
      <c r="AT918" t="s">
        <v>30667</v>
      </c>
      <c r="AU918" t="s">
        <v>30668</v>
      </c>
      <c r="AW918" t="s">
        <v>30669</v>
      </c>
      <c r="AX918" t="s">
        <v>30670</v>
      </c>
      <c r="AY918" t="s">
        <v>8150</v>
      </c>
      <c r="AZ918" t="s">
        <v>30671</v>
      </c>
      <c r="BA918" t="s">
        <v>30672</v>
      </c>
      <c r="BB918" t="s">
        <v>30673</v>
      </c>
      <c r="BD918" t="s">
        <v>30658</v>
      </c>
      <c r="BE918">
        <v>0</v>
      </c>
      <c r="BF918" t="s">
        <v>30674</v>
      </c>
      <c r="BG918" t="s">
        <v>30675</v>
      </c>
      <c r="BH918" t="s">
        <v>30676</v>
      </c>
      <c r="BS918">
        <v>0</v>
      </c>
      <c r="BT918">
        <v>0</v>
      </c>
      <c r="BU918">
        <v>0</v>
      </c>
      <c r="BV918">
        <v>1</v>
      </c>
      <c r="BW918">
        <v>0</v>
      </c>
      <c r="BX918">
        <v>1</v>
      </c>
      <c r="BY918">
        <v>1</v>
      </c>
      <c r="CD918" t="s">
        <v>132</v>
      </c>
      <c r="CE918">
        <v>0</v>
      </c>
      <c r="CF918" t="s">
        <v>132</v>
      </c>
      <c r="CJ918" t="s">
        <v>132</v>
      </c>
      <c r="CK918" t="s">
        <v>132</v>
      </c>
      <c r="CP918">
        <v>6495</v>
      </c>
      <c r="CQ918">
        <v>0</v>
      </c>
      <c r="CR918">
        <v>0</v>
      </c>
      <c r="CS918">
        <v>0</v>
      </c>
      <c r="CT918">
        <v>0</v>
      </c>
    </row>
    <row r="919" spans="1:98" ht="15" customHeight="1" x14ac:dyDescent="0.2">
      <c r="A919" t="s">
        <v>31888</v>
      </c>
      <c r="B919" s="1" t="s">
        <v>162</v>
      </c>
      <c r="C919">
        <v>38400</v>
      </c>
      <c r="G919" t="s">
        <v>575</v>
      </c>
      <c r="H919" t="s">
        <v>136</v>
      </c>
      <c r="I919" t="s">
        <v>1555</v>
      </c>
      <c r="K919">
        <v>2</v>
      </c>
      <c r="L919" t="s">
        <v>9764</v>
      </c>
      <c r="N919" t="s">
        <v>11912</v>
      </c>
      <c r="O919" t="s">
        <v>31889</v>
      </c>
      <c r="P919">
        <v>190</v>
      </c>
      <c r="Q919" t="s">
        <v>11931</v>
      </c>
      <c r="S919" t="s">
        <v>31890</v>
      </c>
      <c r="T919">
        <v>10</v>
      </c>
      <c r="U919">
        <v>10</v>
      </c>
      <c r="V919">
        <v>16</v>
      </c>
      <c r="X919" t="s">
        <v>3891</v>
      </c>
      <c r="Y919" t="s">
        <v>2527</v>
      </c>
      <c r="Z919" t="s">
        <v>5001</v>
      </c>
      <c r="AB919">
        <v>25</v>
      </c>
      <c r="AD919" t="s">
        <v>9497</v>
      </c>
      <c r="AF919" t="s">
        <v>31891</v>
      </c>
      <c r="AG919" t="s">
        <v>31892</v>
      </c>
      <c r="AH919" t="s">
        <v>147</v>
      </c>
      <c r="AI919" t="s">
        <v>147</v>
      </c>
      <c r="AJ919" t="s">
        <v>31893</v>
      </c>
      <c r="AK919" t="s">
        <v>31894</v>
      </c>
      <c r="AO919" t="s">
        <v>31895</v>
      </c>
      <c r="AQ919">
        <v>15</v>
      </c>
      <c r="AR919">
        <v>27</v>
      </c>
      <c r="AS919">
        <v>40</v>
      </c>
      <c r="AT919" t="s">
        <v>31896</v>
      </c>
      <c r="AU919" t="s">
        <v>31897</v>
      </c>
      <c r="AW919" t="s">
        <v>3199</v>
      </c>
      <c r="AY919" t="s">
        <v>2028</v>
      </c>
      <c r="AZ919" t="s">
        <v>31898</v>
      </c>
      <c r="BA919" t="s">
        <v>31899</v>
      </c>
      <c r="BB919" t="s">
        <v>31900</v>
      </c>
      <c r="BD919" t="s">
        <v>31862</v>
      </c>
      <c r="BE919">
        <v>0</v>
      </c>
      <c r="BF919" t="s">
        <v>31901</v>
      </c>
      <c r="BG919" t="s">
        <v>31902</v>
      </c>
      <c r="BH919" t="s">
        <v>31903</v>
      </c>
      <c r="BS919">
        <v>0</v>
      </c>
      <c r="BT919">
        <v>0</v>
      </c>
      <c r="BU919">
        <v>0</v>
      </c>
      <c r="BV919">
        <v>0</v>
      </c>
      <c r="BW919">
        <v>0</v>
      </c>
      <c r="BX919">
        <v>0</v>
      </c>
      <c r="BY919">
        <v>1</v>
      </c>
      <c r="CD919" t="s">
        <v>132</v>
      </c>
      <c r="CE919">
        <v>0</v>
      </c>
      <c r="CF919" t="s">
        <v>132</v>
      </c>
      <c r="CJ919" t="s">
        <v>132</v>
      </c>
      <c r="CK919" t="s">
        <v>132</v>
      </c>
      <c r="CP919">
        <v>6953</v>
      </c>
      <c r="CQ919">
        <v>0</v>
      </c>
      <c r="CR919">
        <v>0</v>
      </c>
      <c r="CS919">
        <v>0</v>
      </c>
      <c r="CT919">
        <v>0</v>
      </c>
    </row>
    <row r="920" spans="1:98" ht="15" customHeight="1" x14ac:dyDescent="0.2">
      <c r="A920" t="s">
        <v>12195</v>
      </c>
      <c r="B920" s="1" t="s">
        <v>1205</v>
      </c>
      <c r="C920">
        <v>25600</v>
      </c>
      <c r="G920" t="s">
        <v>575</v>
      </c>
      <c r="H920" t="s">
        <v>1035</v>
      </c>
      <c r="I920" t="s">
        <v>261</v>
      </c>
      <c r="K920">
        <v>7</v>
      </c>
      <c r="L920" t="s">
        <v>12196</v>
      </c>
      <c r="N920" t="s">
        <v>12197</v>
      </c>
      <c r="O920" t="s">
        <v>12198</v>
      </c>
      <c r="P920">
        <v>178</v>
      </c>
      <c r="Q920" t="s">
        <v>12199</v>
      </c>
      <c r="S920" t="s">
        <v>12200</v>
      </c>
      <c r="T920">
        <v>15</v>
      </c>
      <c r="U920">
        <v>15</v>
      </c>
      <c r="V920">
        <v>10</v>
      </c>
      <c r="Y920" t="s">
        <v>479</v>
      </c>
      <c r="Z920" t="s">
        <v>1146</v>
      </c>
      <c r="AD920" t="s">
        <v>12201</v>
      </c>
      <c r="AF920" t="s">
        <v>12202</v>
      </c>
      <c r="AH920" t="s">
        <v>114</v>
      </c>
      <c r="AI920" t="s">
        <v>114</v>
      </c>
      <c r="AJ920" t="s">
        <v>12203</v>
      </c>
      <c r="AK920" t="s">
        <v>12204</v>
      </c>
      <c r="AO920" t="s">
        <v>12205</v>
      </c>
      <c r="AQ920">
        <v>17</v>
      </c>
      <c r="AR920" s="6" t="s">
        <v>32319</v>
      </c>
      <c r="AS920">
        <v>47</v>
      </c>
      <c r="AT920" t="s">
        <v>12206</v>
      </c>
      <c r="AU920" t="s">
        <v>12207</v>
      </c>
      <c r="AW920" t="s">
        <v>2319</v>
      </c>
      <c r="AX920" t="s">
        <v>1026</v>
      </c>
      <c r="AY920" t="s">
        <v>12208</v>
      </c>
      <c r="AZ920" t="s">
        <v>208</v>
      </c>
      <c r="BA920" t="s">
        <v>426</v>
      </c>
      <c r="BB920" t="s">
        <v>12209</v>
      </c>
      <c r="BD920" t="s">
        <v>12191</v>
      </c>
      <c r="BE920">
        <v>0</v>
      </c>
      <c r="BF920" t="s">
        <v>12210</v>
      </c>
      <c r="BG920" t="s">
        <v>12211</v>
      </c>
      <c r="BH920" t="s">
        <v>12212</v>
      </c>
      <c r="BS920">
        <v>0</v>
      </c>
      <c r="BT920">
        <v>0</v>
      </c>
      <c r="BU920">
        <v>0</v>
      </c>
      <c r="BV920">
        <v>0</v>
      </c>
      <c r="BW920">
        <v>0</v>
      </c>
      <c r="BX920">
        <v>1</v>
      </c>
      <c r="BY920">
        <v>1</v>
      </c>
      <c r="CD920" t="s">
        <v>131</v>
      </c>
      <c r="CE920">
        <v>0</v>
      </c>
      <c r="CJ920" t="s">
        <v>132</v>
      </c>
      <c r="CP920">
        <v>1439</v>
      </c>
      <c r="CQ920">
        <v>0</v>
      </c>
      <c r="CR920">
        <v>0</v>
      </c>
      <c r="CS920">
        <v>0</v>
      </c>
      <c r="CT920">
        <v>0</v>
      </c>
    </row>
    <row r="921" spans="1:98" ht="15" customHeight="1" x14ac:dyDescent="0.2">
      <c r="A921" t="s">
        <v>3724</v>
      </c>
      <c r="B921" s="1" t="s">
        <v>633</v>
      </c>
      <c r="C921">
        <v>4800</v>
      </c>
      <c r="G921" t="s">
        <v>575</v>
      </c>
      <c r="H921" t="s">
        <v>393</v>
      </c>
      <c r="I921" t="s">
        <v>137</v>
      </c>
      <c r="K921">
        <v>10</v>
      </c>
      <c r="L921" t="s">
        <v>3725</v>
      </c>
      <c r="N921" t="s">
        <v>3726</v>
      </c>
      <c r="O921" t="s">
        <v>3727</v>
      </c>
      <c r="P921">
        <v>84</v>
      </c>
      <c r="Q921" t="s">
        <v>143</v>
      </c>
      <c r="S921" t="s">
        <v>3728</v>
      </c>
      <c r="T921">
        <v>7</v>
      </c>
      <c r="U921">
        <v>8</v>
      </c>
      <c r="V921">
        <v>8</v>
      </c>
      <c r="Y921" t="s">
        <v>3729</v>
      </c>
      <c r="Z921" t="s">
        <v>3730</v>
      </c>
      <c r="AA921" t="s">
        <v>3731</v>
      </c>
      <c r="AB921">
        <v>23</v>
      </c>
      <c r="AC921" t="s">
        <v>3732</v>
      </c>
      <c r="AD921" t="s">
        <v>376</v>
      </c>
      <c r="AF921" t="s">
        <v>3733</v>
      </c>
      <c r="AH921" t="s">
        <v>114</v>
      </c>
      <c r="AI921" t="s">
        <v>114</v>
      </c>
      <c r="AJ921" t="s">
        <v>3734</v>
      </c>
      <c r="AK921" t="s">
        <v>3735</v>
      </c>
      <c r="AO921" t="s">
        <v>3736</v>
      </c>
      <c r="AQ921">
        <v>6</v>
      </c>
      <c r="AR921">
        <v>6</v>
      </c>
      <c r="AS921" t="s">
        <v>3632</v>
      </c>
      <c r="AT921" t="s">
        <v>3737</v>
      </c>
      <c r="AU921" t="s">
        <v>3738</v>
      </c>
      <c r="AV921" t="s">
        <v>3739</v>
      </c>
      <c r="AW921" t="s">
        <v>3740</v>
      </c>
      <c r="AY921" t="s">
        <v>669</v>
      </c>
      <c r="AZ921" t="s">
        <v>3741</v>
      </c>
      <c r="BA921" t="s">
        <v>156</v>
      </c>
      <c r="BB921" t="s">
        <v>3742</v>
      </c>
      <c r="BD921" t="s">
        <v>128</v>
      </c>
      <c r="BE921">
        <v>0</v>
      </c>
      <c r="BF921" t="s">
        <v>3743</v>
      </c>
      <c r="BG921" t="s">
        <v>3744</v>
      </c>
      <c r="BH921" t="s">
        <v>3745</v>
      </c>
      <c r="BS921">
        <v>0</v>
      </c>
      <c r="BT921">
        <v>0</v>
      </c>
      <c r="BU921">
        <v>0</v>
      </c>
      <c r="BV921">
        <v>0</v>
      </c>
      <c r="BW921">
        <v>0</v>
      </c>
      <c r="BX921">
        <v>0</v>
      </c>
      <c r="BY921">
        <v>1</v>
      </c>
      <c r="CD921" t="s">
        <v>131</v>
      </c>
      <c r="CE921">
        <v>0</v>
      </c>
      <c r="CJ921" t="s">
        <v>132</v>
      </c>
      <c r="CO921" t="str">
        <f>HYPERLINK("http://www.d20pfsrd.com/bestiary/monster-listings/aberrations/intellect-devourer","Intellect Devourer")</f>
        <v>Intellect Devourer</v>
      </c>
      <c r="CP921">
        <v>242</v>
      </c>
      <c r="CQ921">
        <v>0</v>
      </c>
      <c r="CR921">
        <v>0</v>
      </c>
      <c r="CS921">
        <v>0</v>
      </c>
      <c r="CT921">
        <v>0</v>
      </c>
    </row>
    <row r="922" spans="1:98" ht="15" customHeight="1" x14ac:dyDescent="0.2">
      <c r="A922" t="s">
        <v>17070</v>
      </c>
      <c r="B922" s="1" t="s">
        <v>1918</v>
      </c>
      <c r="C922">
        <v>19200</v>
      </c>
      <c r="G922" t="s">
        <v>135</v>
      </c>
      <c r="H922" t="s">
        <v>193</v>
      </c>
      <c r="I922" t="s">
        <v>103</v>
      </c>
      <c r="J922" t="s">
        <v>3818</v>
      </c>
      <c r="K922">
        <v>7</v>
      </c>
      <c r="L922" t="s">
        <v>1225</v>
      </c>
      <c r="N922" t="s">
        <v>17071</v>
      </c>
      <c r="O922" t="s">
        <v>17072</v>
      </c>
      <c r="P922">
        <v>147</v>
      </c>
      <c r="Q922" t="s">
        <v>4368</v>
      </c>
      <c r="R922" t="s">
        <v>6189</v>
      </c>
      <c r="S922" t="s">
        <v>17073</v>
      </c>
      <c r="T922">
        <v>14</v>
      </c>
      <c r="U922">
        <v>9</v>
      </c>
      <c r="V922">
        <v>17</v>
      </c>
      <c r="Y922" t="s">
        <v>17074</v>
      </c>
      <c r="Z922" t="s">
        <v>3093</v>
      </c>
      <c r="AB922">
        <v>23</v>
      </c>
      <c r="AD922" t="s">
        <v>376</v>
      </c>
      <c r="AF922" t="s">
        <v>17075</v>
      </c>
      <c r="AH922" t="s">
        <v>202</v>
      </c>
      <c r="AI922" t="s">
        <v>202</v>
      </c>
      <c r="AJ922" t="s">
        <v>17076</v>
      </c>
      <c r="AK922" t="s">
        <v>17077</v>
      </c>
      <c r="AO922" t="s">
        <v>17078</v>
      </c>
      <c r="AQ922">
        <v>14</v>
      </c>
      <c r="AR922">
        <v>22</v>
      </c>
      <c r="AS922" t="s">
        <v>17079</v>
      </c>
      <c r="AT922" t="s">
        <v>17080</v>
      </c>
      <c r="AU922" t="s">
        <v>17081</v>
      </c>
      <c r="AW922" t="s">
        <v>1516</v>
      </c>
      <c r="AY922" t="s">
        <v>5625</v>
      </c>
      <c r="AZ922" t="s">
        <v>5234</v>
      </c>
      <c r="BA922" t="s">
        <v>426</v>
      </c>
      <c r="BB922" t="s">
        <v>17082</v>
      </c>
      <c r="BC922" t="s">
        <v>3817</v>
      </c>
      <c r="BD922" t="s">
        <v>14619</v>
      </c>
      <c r="BE922">
        <v>0</v>
      </c>
      <c r="BF922" t="s">
        <v>17083</v>
      </c>
      <c r="BG922" t="s">
        <v>17084</v>
      </c>
      <c r="BH922" t="s">
        <v>17085</v>
      </c>
      <c r="BL922" t="s">
        <v>132</v>
      </c>
      <c r="BM922" t="s">
        <v>132</v>
      </c>
      <c r="BN922" t="s">
        <v>132</v>
      </c>
      <c r="BS922">
        <v>0</v>
      </c>
      <c r="BT922">
        <v>0</v>
      </c>
      <c r="BU922">
        <v>0</v>
      </c>
      <c r="BV922">
        <v>0</v>
      </c>
      <c r="BW922">
        <v>0</v>
      </c>
      <c r="BX922">
        <v>0</v>
      </c>
      <c r="BY922">
        <v>1</v>
      </c>
      <c r="CB922" t="s">
        <v>132</v>
      </c>
      <c r="CD922" t="s">
        <v>131</v>
      </c>
      <c r="CE922">
        <v>0</v>
      </c>
      <c r="CJ922" t="s">
        <v>132</v>
      </c>
      <c r="CP922">
        <v>2119</v>
      </c>
      <c r="CQ922">
        <v>0</v>
      </c>
      <c r="CR922">
        <v>0</v>
      </c>
      <c r="CS922">
        <v>0</v>
      </c>
      <c r="CT922">
        <v>0</v>
      </c>
    </row>
    <row r="923" spans="1:98" ht="15" customHeight="1" x14ac:dyDescent="0.2">
      <c r="A923" t="s">
        <v>19927</v>
      </c>
      <c r="B923" s="1" t="s">
        <v>1223</v>
      </c>
      <c r="C923">
        <v>12800</v>
      </c>
      <c r="G923" t="s">
        <v>575</v>
      </c>
      <c r="H923" t="s">
        <v>136</v>
      </c>
      <c r="I923" t="s">
        <v>701</v>
      </c>
      <c r="J923" t="s">
        <v>1054</v>
      </c>
      <c r="K923">
        <v>6</v>
      </c>
      <c r="L923" t="s">
        <v>19928</v>
      </c>
      <c r="M923" t="s">
        <v>19929</v>
      </c>
      <c r="N923" t="s">
        <v>14950</v>
      </c>
      <c r="O923" t="s">
        <v>14951</v>
      </c>
      <c r="P923">
        <v>152</v>
      </c>
      <c r="Q923" t="s">
        <v>19165</v>
      </c>
      <c r="R923" t="s">
        <v>14352</v>
      </c>
      <c r="S923" t="s">
        <v>19930</v>
      </c>
      <c r="T923">
        <v>15</v>
      </c>
      <c r="U923">
        <v>7</v>
      </c>
      <c r="V923">
        <v>7</v>
      </c>
      <c r="X923" t="s">
        <v>3191</v>
      </c>
      <c r="AA923" t="s">
        <v>8257</v>
      </c>
      <c r="AD923" t="s">
        <v>249</v>
      </c>
      <c r="AF923" t="s">
        <v>19931</v>
      </c>
      <c r="AH923" t="s">
        <v>147</v>
      </c>
      <c r="AI923" t="s">
        <v>147</v>
      </c>
      <c r="AJ923" t="s">
        <v>19932</v>
      </c>
      <c r="AO923" t="s">
        <v>19933</v>
      </c>
      <c r="AQ923">
        <v>12</v>
      </c>
      <c r="AR923" t="s">
        <v>4705</v>
      </c>
      <c r="AS923">
        <v>35</v>
      </c>
      <c r="AT923" t="s">
        <v>19934</v>
      </c>
      <c r="AU923" t="s">
        <v>19935</v>
      </c>
      <c r="AW923" t="s">
        <v>19936</v>
      </c>
      <c r="AY923" t="s">
        <v>298</v>
      </c>
      <c r="AZ923" t="s">
        <v>670</v>
      </c>
      <c r="BA923" t="s">
        <v>426</v>
      </c>
      <c r="BB923" t="s">
        <v>19876</v>
      </c>
      <c r="BD923" t="s">
        <v>19878</v>
      </c>
      <c r="BE923">
        <v>0</v>
      </c>
      <c r="BF923" t="s">
        <v>19937</v>
      </c>
      <c r="BG923" t="s">
        <v>19938</v>
      </c>
      <c r="BH923" t="s">
        <v>19939</v>
      </c>
      <c r="BS923">
        <v>0</v>
      </c>
      <c r="BT923">
        <v>0</v>
      </c>
      <c r="BU923">
        <v>0</v>
      </c>
      <c r="BV923">
        <v>0</v>
      </c>
      <c r="BW923">
        <v>0</v>
      </c>
      <c r="BX923">
        <v>0</v>
      </c>
      <c r="BY923">
        <v>1</v>
      </c>
      <c r="CD923" t="s">
        <v>131</v>
      </c>
      <c r="CE923">
        <v>0</v>
      </c>
      <c r="CJ923" t="s">
        <v>132</v>
      </c>
      <c r="CP923">
        <v>3090</v>
      </c>
      <c r="CQ923">
        <v>0</v>
      </c>
      <c r="CR923">
        <v>0</v>
      </c>
      <c r="CS923">
        <v>0</v>
      </c>
      <c r="CT923">
        <v>0</v>
      </c>
    </row>
    <row r="924" spans="1:98" ht="15" customHeight="1" x14ac:dyDescent="0.2">
      <c r="A924" t="s">
        <v>3746</v>
      </c>
      <c r="B924" s="1" t="s">
        <v>134</v>
      </c>
      <c r="C924">
        <v>3200</v>
      </c>
      <c r="G924" t="s">
        <v>240</v>
      </c>
      <c r="H924" t="s">
        <v>102</v>
      </c>
      <c r="I924" t="s">
        <v>103</v>
      </c>
      <c r="J924" t="s">
        <v>2492</v>
      </c>
      <c r="K924">
        <v>8</v>
      </c>
      <c r="L924" t="s">
        <v>3050</v>
      </c>
      <c r="N924" t="s">
        <v>3747</v>
      </c>
      <c r="O924" t="s">
        <v>3748</v>
      </c>
      <c r="P924">
        <v>80</v>
      </c>
      <c r="Q924" t="s">
        <v>3749</v>
      </c>
      <c r="S924" t="s">
        <v>3750</v>
      </c>
      <c r="T924">
        <v>11</v>
      </c>
      <c r="U924">
        <v>11</v>
      </c>
      <c r="V924">
        <v>4</v>
      </c>
      <c r="X924" t="s">
        <v>3751</v>
      </c>
      <c r="Z924" t="s">
        <v>2497</v>
      </c>
      <c r="AD924" t="s">
        <v>3752</v>
      </c>
      <c r="AF924" t="s">
        <v>3439</v>
      </c>
      <c r="AH924" t="s">
        <v>114</v>
      </c>
      <c r="AI924" t="s">
        <v>114</v>
      </c>
      <c r="AO924" t="s">
        <v>3753</v>
      </c>
      <c r="AQ924">
        <v>7</v>
      </c>
      <c r="AR924">
        <v>11</v>
      </c>
      <c r="AS924">
        <v>25</v>
      </c>
      <c r="AT924" t="s">
        <v>3754</v>
      </c>
      <c r="AU924" t="s">
        <v>3755</v>
      </c>
      <c r="AW924" t="s">
        <v>3756</v>
      </c>
      <c r="AX924" t="s">
        <v>3757</v>
      </c>
      <c r="AY924" t="s">
        <v>3063</v>
      </c>
      <c r="AZ924" t="s">
        <v>670</v>
      </c>
      <c r="BA924" t="s">
        <v>426</v>
      </c>
      <c r="BB924" t="s">
        <v>3758</v>
      </c>
      <c r="BD924" t="s">
        <v>128</v>
      </c>
      <c r="BE924">
        <v>0</v>
      </c>
      <c r="BF924" t="s">
        <v>3759</v>
      </c>
      <c r="BG924" t="s">
        <v>3760</v>
      </c>
      <c r="BH924" t="s">
        <v>3761</v>
      </c>
      <c r="BS924">
        <v>0</v>
      </c>
      <c r="BT924">
        <v>0</v>
      </c>
      <c r="BU924">
        <v>1</v>
      </c>
      <c r="BV924">
        <v>0</v>
      </c>
      <c r="BW924">
        <v>0</v>
      </c>
      <c r="BX924">
        <v>0</v>
      </c>
      <c r="BY924">
        <v>1</v>
      </c>
      <c r="CD924" t="s">
        <v>131</v>
      </c>
      <c r="CE924">
        <v>0</v>
      </c>
      <c r="CJ924" t="s">
        <v>132</v>
      </c>
      <c r="CO924" t="str">
        <f>HYPERLINK("http://www.d20pfsrd.com/bestiary/monster-listings/outsiders/invisible-stalker","Invisible Stalker")</f>
        <v>Invisible Stalker</v>
      </c>
      <c r="CP924">
        <v>243</v>
      </c>
      <c r="CQ924">
        <v>0</v>
      </c>
      <c r="CR924">
        <v>0</v>
      </c>
      <c r="CS924">
        <v>0</v>
      </c>
      <c r="CT924">
        <v>0</v>
      </c>
    </row>
    <row r="925" spans="1:98" ht="15" customHeight="1" x14ac:dyDescent="0.2">
      <c r="A925" t="s">
        <v>29125</v>
      </c>
      <c r="B925" s="1" t="s">
        <v>365</v>
      </c>
      <c r="C925">
        <v>1200</v>
      </c>
      <c r="G925" t="s">
        <v>366</v>
      </c>
      <c r="H925" t="s">
        <v>102</v>
      </c>
      <c r="I925" t="s">
        <v>103</v>
      </c>
      <c r="J925" t="s">
        <v>29126</v>
      </c>
      <c r="K925">
        <v>3</v>
      </c>
      <c r="L925" t="s">
        <v>3256</v>
      </c>
      <c r="N925" t="s">
        <v>1098</v>
      </c>
      <c r="O925" t="s">
        <v>29127</v>
      </c>
      <c r="P925">
        <v>37</v>
      </c>
      <c r="Q925" t="s">
        <v>7667</v>
      </c>
      <c r="S925" t="s">
        <v>29128</v>
      </c>
      <c r="T925">
        <v>6</v>
      </c>
      <c r="U925">
        <v>7</v>
      </c>
      <c r="V925">
        <v>1</v>
      </c>
      <c r="W925" t="s">
        <v>170</v>
      </c>
      <c r="Y925" t="s">
        <v>458</v>
      </c>
      <c r="Z925" t="s">
        <v>29129</v>
      </c>
      <c r="AA925" t="s">
        <v>29130</v>
      </c>
      <c r="AB925">
        <v>15</v>
      </c>
      <c r="AC925" t="s">
        <v>4565</v>
      </c>
      <c r="AD925" t="s">
        <v>5979</v>
      </c>
      <c r="AF925" t="s">
        <v>29131</v>
      </c>
      <c r="AH925" t="s">
        <v>114</v>
      </c>
      <c r="AI925" t="s">
        <v>114</v>
      </c>
      <c r="AJ925" t="s">
        <v>29132</v>
      </c>
      <c r="AK925" t="s">
        <v>29133</v>
      </c>
      <c r="AO925" t="s">
        <v>29134</v>
      </c>
      <c r="AQ925">
        <v>5</v>
      </c>
      <c r="AR925">
        <v>6</v>
      </c>
      <c r="AS925">
        <v>20</v>
      </c>
      <c r="AT925" t="s">
        <v>20201</v>
      </c>
      <c r="AU925" t="s">
        <v>29135</v>
      </c>
      <c r="AV925" t="s">
        <v>323</v>
      </c>
      <c r="AW925" t="s">
        <v>29136</v>
      </c>
      <c r="AX925" t="s">
        <v>29137</v>
      </c>
      <c r="AY925" t="s">
        <v>384</v>
      </c>
      <c r="AZ925" t="s">
        <v>18702</v>
      </c>
      <c r="BA925" t="s">
        <v>426</v>
      </c>
      <c r="BB925" t="s">
        <v>29138</v>
      </c>
      <c r="BC925" t="s">
        <v>211</v>
      </c>
      <c r="BD925" t="s">
        <v>28893</v>
      </c>
      <c r="BE925">
        <v>0</v>
      </c>
      <c r="BF925" t="s">
        <v>29139</v>
      </c>
      <c r="BG925" t="s">
        <v>29140</v>
      </c>
      <c r="BH925" t="s">
        <v>29141</v>
      </c>
      <c r="BI925" t="s">
        <v>132</v>
      </c>
      <c r="BS925">
        <v>0</v>
      </c>
      <c r="BT925">
        <v>0</v>
      </c>
      <c r="BU925">
        <v>1</v>
      </c>
      <c r="BV925">
        <v>0</v>
      </c>
      <c r="BW925">
        <v>0</v>
      </c>
      <c r="BX925">
        <v>0</v>
      </c>
      <c r="BY925">
        <v>0</v>
      </c>
      <c r="CD925" t="s">
        <v>132</v>
      </c>
      <c r="CE925">
        <v>0</v>
      </c>
      <c r="CF925" t="s">
        <v>132</v>
      </c>
      <c r="CJ925" t="s">
        <v>132</v>
      </c>
      <c r="CK925" t="s">
        <v>132</v>
      </c>
      <c r="CP925">
        <v>5995</v>
      </c>
      <c r="CQ925">
        <v>0</v>
      </c>
      <c r="CR925">
        <v>0</v>
      </c>
      <c r="CS925">
        <v>0</v>
      </c>
      <c r="CT925">
        <v>0</v>
      </c>
    </row>
    <row r="926" spans="1:98" ht="15" customHeight="1" x14ac:dyDescent="0.2">
      <c r="A926" t="s">
        <v>31175</v>
      </c>
      <c r="B926" s="1" t="s">
        <v>599</v>
      </c>
      <c r="C926">
        <v>135</v>
      </c>
      <c r="G926" t="s">
        <v>240</v>
      </c>
      <c r="H926" t="s">
        <v>1308</v>
      </c>
      <c r="I926" t="s">
        <v>241</v>
      </c>
      <c r="K926">
        <v>2</v>
      </c>
      <c r="L926" t="s">
        <v>31176</v>
      </c>
      <c r="N926" t="s">
        <v>2853</v>
      </c>
      <c r="O926" t="s">
        <v>28638</v>
      </c>
      <c r="P926">
        <v>5</v>
      </c>
      <c r="Q926" t="s">
        <v>2377</v>
      </c>
      <c r="S926" t="s">
        <v>5000</v>
      </c>
      <c r="T926">
        <v>0</v>
      </c>
      <c r="U926">
        <v>2</v>
      </c>
      <c r="V926">
        <v>2</v>
      </c>
      <c r="Z926" t="s">
        <v>248</v>
      </c>
      <c r="AD926" t="s">
        <v>31177</v>
      </c>
      <c r="AF926" t="s">
        <v>31178</v>
      </c>
      <c r="AH926" t="s">
        <v>1316</v>
      </c>
      <c r="AI926" t="s">
        <v>318</v>
      </c>
      <c r="AO926" t="s">
        <v>31179</v>
      </c>
      <c r="AQ926">
        <v>1</v>
      </c>
      <c r="AR926">
        <v>1</v>
      </c>
      <c r="AS926">
        <v>9</v>
      </c>
      <c r="AT926" t="s">
        <v>6563</v>
      </c>
      <c r="AU926" t="s">
        <v>31180</v>
      </c>
      <c r="AW926" t="s">
        <v>8198</v>
      </c>
      <c r="AX926" t="s">
        <v>31181</v>
      </c>
      <c r="AY926" t="s">
        <v>298</v>
      </c>
      <c r="AZ926" t="s">
        <v>670</v>
      </c>
      <c r="BA926" t="s">
        <v>31182</v>
      </c>
      <c r="BB926" t="s">
        <v>31183</v>
      </c>
      <c r="BD926" t="s">
        <v>31075</v>
      </c>
      <c r="BE926">
        <v>0</v>
      </c>
      <c r="BF926" t="s">
        <v>31184</v>
      </c>
      <c r="BG926" t="s">
        <v>31185</v>
      </c>
      <c r="BH926" t="s">
        <v>31186</v>
      </c>
      <c r="BS926">
        <v>0</v>
      </c>
      <c r="BT926">
        <v>0</v>
      </c>
      <c r="BU926">
        <v>1</v>
      </c>
      <c r="BV926">
        <v>0</v>
      </c>
      <c r="BW926">
        <v>0</v>
      </c>
      <c r="BX926">
        <v>0</v>
      </c>
      <c r="BY926">
        <v>0</v>
      </c>
      <c r="CD926" t="s">
        <v>132</v>
      </c>
      <c r="CE926">
        <v>0</v>
      </c>
      <c r="CF926" t="s">
        <v>132</v>
      </c>
      <c r="CJ926" t="s">
        <v>132</v>
      </c>
      <c r="CK926" t="s">
        <v>132</v>
      </c>
      <c r="CP926">
        <v>6737</v>
      </c>
      <c r="CQ926">
        <v>0</v>
      </c>
      <c r="CR926">
        <v>0</v>
      </c>
      <c r="CS926">
        <v>0</v>
      </c>
      <c r="CT926">
        <v>0</v>
      </c>
    </row>
    <row r="927" spans="1:98" ht="15" customHeight="1" x14ac:dyDescent="0.2">
      <c r="A927" t="s">
        <v>6617</v>
      </c>
      <c r="B927" s="1" t="s">
        <v>1205</v>
      </c>
      <c r="C927">
        <v>25600</v>
      </c>
      <c r="D927" t="s">
        <v>6617</v>
      </c>
      <c r="G927" t="s">
        <v>1053</v>
      </c>
      <c r="H927" t="s">
        <v>193</v>
      </c>
      <c r="I927" t="s">
        <v>137</v>
      </c>
      <c r="K927">
        <v>13</v>
      </c>
      <c r="L927" t="s">
        <v>5318</v>
      </c>
      <c r="N927" t="s">
        <v>6618</v>
      </c>
      <c r="O927" t="s">
        <v>6619</v>
      </c>
      <c r="P927">
        <v>133</v>
      </c>
      <c r="Q927" t="s">
        <v>1560</v>
      </c>
      <c r="S927" t="s">
        <v>6620</v>
      </c>
      <c r="T927">
        <v>9</v>
      </c>
      <c r="U927">
        <v>15</v>
      </c>
      <c r="V927">
        <v>13</v>
      </c>
      <c r="Y927" t="s">
        <v>5999</v>
      </c>
      <c r="Z927" t="s">
        <v>6621</v>
      </c>
      <c r="AD927" t="s">
        <v>835</v>
      </c>
      <c r="AF927" t="s">
        <v>6622</v>
      </c>
      <c r="AG927" t="s">
        <v>6623</v>
      </c>
      <c r="AH927" t="s">
        <v>202</v>
      </c>
      <c r="AI927" t="s">
        <v>114</v>
      </c>
      <c r="AJ927" t="s">
        <v>6624</v>
      </c>
      <c r="AK927" t="s">
        <v>6625</v>
      </c>
      <c r="AO927" t="s">
        <v>6626</v>
      </c>
      <c r="AQ927">
        <v>10</v>
      </c>
      <c r="AR927">
        <v>19</v>
      </c>
      <c r="AS927" t="s">
        <v>4374</v>
      </c>
      <c r="AT927" t="s">
        <v>6627</v>
      </c>
      <c r="AU927" t="s">
        <v>6628</v>
      </c>
      <c r="AV927" t="s">
        <v>3266</v>
      </c>
      <c r="AW927" t="s">
        <v>6629</v>
      </c>
      <c r="AX927" t="s">
        <v>6630</v>
      </c>
      <c r="AY927" t="s">
        <v>6631</v>
      </c>
      <c r="AZ927" t="s">
        <v>6632</v>
      </c>
      <c r="BA927" t="s">
        <v>426</v>
      </c>
      <c r="BB927" t="s">
        <v>6633</v>
      </c>
      <c r="BD927" t="s">
        <v>6613</v>
      </c>
      <c r="BE927">
        <v>0</v>
      </c>
      <c r="BF927" t="s">
        <v>6634</v>
      </c>
      <c r="BG927" t="s">
        <v>6635</v>
      </c>
      <c r="BH927" t="s">
        <v>6636</v>
      </c>
      <c r="BS927">
        <v>0</v>
      </c>
      <c r="BT927">
        <v>0</v>
      </c>
      <c r="BU927">
        <v>0</v>
      </c>
      <c r="BV927">
        <v>1</v>
      </c>
      <c r="BW927">
        <v>0</v>
      </c>
      <c r="BX927">
        <v>0</v>
      </c>
      <c r="BY927">
        <v>1</v>
      </c>
      <c r="CD927" t="s">
        <v>131</v>
      </c>
      <c r="CE927">
        <v>0</v>
      </c>
      <c r="CJ927" t="s">
        <v>132</v>
      </c>
      <c r="CP927">
        <v>867</v>
      </c>
      <c r="CQ927">
        <v>0</v>
      </c>
      <c r="CR927">
        <v>0</v>
      </c>
      <c r="CS927">
        <v>0</v>
      </c>
      <c r="CT927">
        <v>0</v>
      </c>
    </row>
    <row r="928" spans="1:98" ht="15" customHeight="1" x14ac:dyDescent="0.2">
      <c r="A928" t="s">
        <v>26234</v>
      </c>
      <c r="B928" s="1" t="s">
        <v>1246</v>
      </c>
      <c r="C928">
        <v>102400</v>
      </c>
      <c r="G928" t="s">
        <v>923</v>
      </c>
      <c r="H928" t="s">
        <v>1035</v>
      </c>
      <c r="I928" t="s">
        <v>432</v>
      </c>
      <c r="J928" t="s">
        <v>25239</v>
      </c>
      <c r="K928">
        <v>-2</v>
      </c>
      <c r="L928" t="s">
        <v>26235</v>
      </c>
      <c r="N928" t="s">
        <v>26236</v>
      </c>
      <c r="O928" t="s">
        <v>26237</v>
      </c>
      <c r="P928">
        <v>301</v>
      </c>
      <c r="Q928" t="s">
        <v>26238</v>
      </c>
      <c r="R928" t="s">
        <v>3912</v>
      </c>
      <c r="S928" t="s">
        <v>26239</v>
      </c>
      <c r="T928">
        <v>22</v>
      </c>
      <c r="U928">
        <v>2</v>
      </c>
      <c r="V928">
        <v>15</v>
      </c>
      <c r="Y928" t="s">
        <v>10523</v>
      </c>
      <c r="Z928" t="s">
        <v>26240</v>
      </c>
      <c r="AB928">
        <v>25</v>
      </c>
      <c r="AD928" t="s">
        <v>202</v>
      </c>
      <c r="AF928" t="s">
        <v>26241</v>
      </c>
      <c r="AH928" t="s">
        <v>496</v>
      </c>
      <c r="AI928" t="s">
        <v>496</v>
      </c>
      <c r="AJ928" t="s">
        <v>26242</v>
      </c>
      <c r="AK928" t="s">
        <v>26243</v>
      </c>
      <c r="AO928" t="s">
        <v>26244</v>
      </c>
      <c r="AQ928">
        <v>10</v>
      </c>
      <c r="AR928">
        <v>22</v>
      </c>
      <c r="AS928" t="s">
        <v>13618</v>
      </c>
      <c r="AT928" t="s">
        <v>26245</v>
      </c>
      <c r="AU928" t="s">
        <v>26246</v>
      </c>
      <c r="AW928" t="s">
        <v>26247</v>
      </c>
      <c r="AX928" t="s">
        <v>26248</v>
      </c>
      <c r="AY928" t="s">
        <v>298</v>
      </c>
      <c r="AZ928" t="s">
        <v>670</v>
      </c>
      <c r="BA928" t="s">
        <v>277</v>
      </c>
      <c r="BB928" t="s">
        <v>26249</v>
      </c>
      <c r="BD928" t="s">
        <v>24172</v>
      </c>
      <c r="BE928">
        <v>0</v>
      </c>
      <c r="BF928" t="s">
        <v>26250</v>
      </c>
      <c r="BG928" t="s">
        <v>26251</v>
      </c>
      <c r="BH928" t="s">
        <v>26252</v>
      </c>
      <c r="BI928" t="s">
        <v>132</v>
      </c>
      <c r="BK928" t="s">
        <v>132</v>
      </c>
      <c r="BS928">
        <v>0</v>
      </c>
      <c r="BT928">
        <v>0</v>
      </c>
      <c r="BU928">
        <v>0</v>
      </c>
      <c r="BV928">
        <v>0</v>
      </c>
      <c r="BW928">
        <v>0</v>
      </c>
      <c r="BX928">
        <v>0</v>
      </c>
      <c r="BY928">
        <v>1</v>
      </c>
      <c r="CD928" t="s">
        <v>131</v>
      </c>
      <c r="CE928">
        <v>0</v>
      </c>
      <c r="CF928" t="s">
        <v>132</v>
      </c>
      <c r="CJ928" t="s">
        <v>132</v>
      </c>
      <c r="CK928" t="s">
        <v>132</v>
      </c>
      <c r="CP928">
        <v>5269</v>
      </c>
      <c r="CQ928">
        <v>0</v>
      </c>
      <c r="CR928">
        <v>7</v>
      </c>
      <c r="CS928">
        <v>1</v>
      </c>
      <c r="CT928">
        <v>0</v>
      </c>
    </row>
    <row r="929" spans="1:98" ht="15" customHeight="1" x14ac:dyDescent="0.2">
      <c r="A929" t="s">
        <v>25514</v>
      </c>
      <c r="B929" s="1" t="s">
        <v>1034</v>
      </c>
      <c r="C929">
        <v>6400</v>
      </c>
      <c r="G929" t="s">
        <v>575</v>
      </c>
      <c r="H929" t="s">
        <v>193</v>
      </c>
      <c r="I929" t="s">
        <v>137</v>
      </c>
      <c r="K929">
        <v>7</v>
      </c>
      <c r="L929" t="s">
        <v>11754</v>
      </c>
      <c r="N929" t="s">
        <v>16119</v>
      </c>
      <c r="O929" t="s">
        <v>16120</v>
      </c>
      <c r="P929">
        <v>105</v>
      </c>
      <c r="Q929" t="s">
        <v>658</v>
      </c>
      <c r="S929" t="s">
        <v>25515</v>
      </c>
      <c r="T929">
        <v>9</v>
      </c>
      <c r="U929">
        <v>8</v>
      </c>
      <c r="V929">
        <v>9</v>
      </c>
      <c r="AD929" t="s">
        <v>202</v>
      </c>
      <c r="AF929" t="s">
        <v>25516</v>
      </c>
      <c r="AH929" t="s">
        <v>202</v>
      </c>
      <c r="AI929" t="s">
        <v>20625</v>
      </c>
      <c r="AJ929" t="s">
        <v>25517</v>
      </c>
      <c r="AO929" t="s">
        <v>25518</v>
      </c>
      <c r="AQ929">
        <v>7</v>
      </c>
      <c r="AR929">
        <v>15</v>
      </c>
      <c r="AS929" t="s">
        <v>483</v>
      </c>
      <c r="AT929" t="s">
        <v>25519</v>
      </c>
      <c r="AU929" t="s">
        <v>25520</v>
      </c>
      <c r="AW929" t="s">
        <v>25521</v>
      </c>
      <c r="AY929" t="s">
        <v>669</v>
      </c>
      <c r="AZ929" t="s">
        <v>670</v>
      </c>
      <c r="BA929" t="s">
        <v>255</v>
      </c>
      <c r="BB929" t="s">
        <v>25522</v>
      </c>
      <c r="BC929" t="s">
        <v>25484</v>
      </c>
      <c r="BD929" t="s">
        <v>24172</v>
      </c>
      <c r="BE929">
        <v>0</v>
      </c>
      <c r="BF929" t="s">
        <v>25523</v>
      </c>
      <c r="BG929" t="s">
        <v>25524</v>
      </c>
      <c r="BH929" t="s">
        <v>25525</v>
      </c>
      <c r="BI929" t="s">
        <v>132</v>
      </c>
      <c r="BK929" t="s">
        <v>132</v>
      </c>
      <c r="BS929">
        <v>0</v>
      </c>
      <c r="BT929">
        <v>0</v>
      </c>
      <c r="BU929">
        <v>0</v>
      </c>
      <c r="BV929">
        <v>0</v>
      </c>
      <c r="BW929">
        <v>0</v>
      </c>
      <c r="BX929">
        <v>0</v>
      </c>
      <c r="BY929">
        <v>1</v>
      </c>
      <c r="CD929" t="s">
        <v>131</v>
      </c>
      <c r="CE929">
        <v>0</v>
      </c>
      <c r="CF929" t="s">
        <v>132</v>
      </c>
      <c r="CJ929" t="s">
        <v>132</v>
      </c>
      <c r="CK929" t="s">
        <v>132</v>
      </c>
      <c r="CP929">
        <v>5223</v>
      </c>
      <c r="CQ929">
        <v>0</v>
      </c>
      <c r="CR929">
        <v>0</v>
      </c>
      <c r="CS929">
        <v>0</v>
      </c>
      <c r="CT929">
        <v>0</v>
      </c>
    </row>
    <row r="930" spans="1:98" ht="15" customHeight="1" x14ac:dyDescent="0.2">
      <c r="A930" t="s">
        <v>3762</v>
      </c>
      <c r="B930" s="1" t="s">
        <v>283</v>
      </c>
      <c r="C930">
        <v>600</v>
      </c>
      <c r="G930" t="s">
        <v>240</v>
      </c>
      <c r="H930" t="s">
        <v>393</v>
      </c>
      <c r="I930" t="s">
        <v>241</v>
      </c>
      <c r="K930">
        <v>2</v>
      </c>
      <c r="L930" t="s">
        <v>3371</v>
      </c>
      <c r="N930" t="s">
        <v>3763</v>
      </c>
      <c r="O930" t="s">
        <v>3764</v>
      </c>
      <c r="P930">
        <v>15</v>
      </c>
      <c r="Q930" t="s">
        <v>3765</v>
      </c>
      <c r="S930" t="s">
        <v>3766</v>
      </c>
      <c r="T930">
        <v>0</v>
      </c>
      <c r="U930">
        <v>2</v>
      </c>
      <c r="V930">
        <v>0</v>
      </c>
      <c r="Y930" t="s">
        <v>2527</v>
      </c>
      <c r="Z930" t="s">
        <v>248</v>
      </c>
      <c r="AB930">
        <v>13</v>
      </c>
      <c r="AD930" t="s">
        <v>376</v>
      </c>
      <c r="AF930" t="s">
        <v>3767</v>
      </c>
      <c r="AH930" t="s">
        <v>114</v>
      </c>
      <c r="AI930" t="s">
        <v>114</v>
      </c>
      <c r="AO930" t="s">
        <v>3768</v>
      </c>
      <c r="AQ930">
        <v>1</v>
      </c>
      <c r="AR930">
        <v>1</v>
      </c>
      <c r="AS930" t="s">
        <v>1129</v>
      </c>
      <c r="AU930" t="s">
        <v>3769</v>
      </c>
      <c r="AV930" t="s">
        <v>3770</v>
      </c>
      <c r="AX930" t="s">
        <v>3771</v>
      </c>
      <c r="AY930" t="s">
        <v>298</v>
      </c>
      <c r="AZ930" t="s">
        <v>3772</v>
      </c>
      <c r="BA930" t="s">
        <v>255</v>
      </c>
      <c r="BB930" t="s">
        <v>3773</v>
      </c>
      <c r="BD930" t="s">
        <v>128</v>
      </c>
      <c r="BE930">
        <v>0</v>
      </c>
      <c r="BF930" t="s">
        <v>3774</v>
      </c>
      <c r="BG930" t="s">
        <v>3775</v>
      </c>
      <c r="BH930" t="s">
        <v>3776</v>
      </c>
      <c r="BI930" t="s">
        <v>132</v>
      </c>
      <c r="BS930">
        <v>0</v>
      </c>
      <c r="BT930">
        <v>0</v>
      </c>
      <c r="BU930">
        <v>0</v>
      </c>
      <c r="BV930">
        <v>0</v>
      </c>
      <c r="BW930">
        <v>0</v>
      </c>
      <c r="BX930">
        <v>0</v>
      </c>
      <c r="BY930">
        <v>1</v>
      </c>
      <c r="CD930" t="s">
        <v>131</v>
      </c>
      <c r="CE930">
        <v>0</v>
      </c>
      <c r="CJ930" t="s">
        <v>132</v>
      </c>
      <c r="CK930" t="s">
        <v>132</v>
      </c>
      <c r="CO930" t="str">
        <f>HYPERLINK("http://www.d20pfsrd.com/bestiary/monster-listings/constructs/cobra-constructs/iron-cobra","Cobra, Iron")</f>
        <v>Cobra, Iron</v>
      </c>
      <c r="CP930">
        <v>244</v>
      </c>
      <c r="CQ930">
        <v>0</v>
      </c>
      <c r="CR930">
        <v>0</v>
      </c>
      <c r="CS930">
        <v>0</v>
      </c>
      <c r="CT930">
        <v>0</v>
      </c>
    </row>
    <row r="931" spans="1:98" ht="15" customHeight="1" x14ac:dyDescent="0.2">
      <c r="A931" t="s">
        <v>24550</v>
      </c>
      <c r="B931" s="1" t="s">
        <v>10516</v>
      </c>
      <c r="C931">
        <v>409600</v>
      </c>
      <c r="G931" t="s">
        <v>240</v>
      </c>
      <c r="H931" t="s">
        <v>3932</v>
      </c>
      <c r="I931" t="s">
        <v>241</v>
      </c>
      <c r="J931" t="s">
        <v>24535</v>
      </c>
      <c r="K931">
        <v>-1</v>
      </c>
      <c r="L931" t="s">
        <v>4922</v>
      </c>
      <c r="M931" t="s">
        <v>24551</v>
      </c>
      <c r="N931" t="s">
        <v>24552</v>
      </c>
      <c r="O931" t="s">
        <v>24553</v>
      </c>
      <c r="P931">
        <v>309</v>
      </c>
      <c r="Q931" t="s">
        <v>24554</v>
      </c>
      <c r="S931" t="s">
        <v>24555</v>
      </c>
      <c r="T931">
        <v>9</v>
      </c>
      <c r="U931">
        <v>6</v>
      </c>
      <c r="V931">
        <v>7</v>
      </c>
      <c r="Y931" t="s">
        <v>10523</v>
      </c>
      <c r="Z931" t="s">
        <v>24556</v>
      </c>
      <c r="AD931" t="s">
        <v>766</v>
      </c>
      <c r="AF931" t="s">
        <v>24557</v>
      </c>
      <c r="AG931" t="s">
        <v>24558</v>
      </c>
      <c r="AH931" t="s">
        <v>249</v>
      </c>
      <c r="AI931" t="s">
        <v>249</v>
      </c>
      <c r="AJ931" t="s">
        <v>24559</v>
      </c>
      <c r="AK931" t="s">
        <v>24560</v>
      </c>
      <c r="AO931" t="s">
        <v>24561</v>
      </c>
      <c r="AQ931">
        <v>23</v>
      </c>
      <c r="AR931" t="s">
        <v>24562</v>
      </c>
      <c r="AS931" t="s">
        <v>24563</v>
      </c>
      <c r="AT931" t="s">
        <v>24564</v>
      </c>
      <c r="AU931" t="s">
        <v>24565</v>
      </c>
      <c r="AW931" t="s">
        <v>647</v>
      </c>
      <c r="AX931" t="s">
        <v>24566</v>
      </c>
      <c r="AY931" t="s">
        <v>3178</v>
      </c>
      <c r="AZ931" t="s">
        <v>670</v>
      </c>
      <c r="BA931" t="s">
        <v>255</v>
      </c>
      <c r="BB931" t="s">
        <v>24567</v>
      </c>
      <c r="BC931" t="s">
        <v>18985</v>
      </c>
      <c r="BD931" t="s">
        <v>24172</v>
      </c>
      <c r="BE931">
        <v>0</v>
      </c>
      <c r="BF931" t="s">
        <v>24568</v>
      </c>
      <c r="BG931" t="s">
        <v>24569</v>
      </c>
      <c r="BH931" t="s">
        <v>24570</v>
      </c>
      <c r="BI931" t="s">
        <v>132</v>
      </c>
      <c r="BS931">
        <v>0</v>
      </c>
      <c r="BT931">
        <v>0</v>
      </c>
      <c r="BU931">
        <v>0</v>
      </c>
      <c r="BV931">
        <v>0</v>
      </c>
      <c r="BW931">
        <v>0</v>
      </c>
      <c r="BX931">
        <v>0</v>
      </c>
      <c r="BY931">
        <v>1</v>
      </c>
      <c r="CD931" t="s">
        <v>131</v>
      </c>
      <c r="CE931">
        <v>0</v>
      </c>
      <c r="CJ931" t="s">
        <v>132</v>
      </c>
      <c r="CK931" t="s">
        <v>132</v>
      </c>
      <c r="CP931">
        <v>5160</v>
      </c>
      <c r="CQ931">
        <v>0</v>
      </c>
      <c r="CR931">
        <v>8</v>
      </c>
      <c r="CS931">
        <v>1</v>
      </c>
      <c r="CT931">
        <v>0</v>
      </c>
    </row>
    <row r="932" spans="1:98" ht="15" customHeight="1" x14ac:dyDescent="0.2">
      <c r="A932" t="s">
        <v>3411</v>
      </c>
      <c r="B932" s="1" t="s">
        <v>1205</v>
      </c>
      <c r="C932">
        <v>25600</v>
      </c>
      <c r="G932" t="s">
        <v>240</v>
      </c>
      <c r="H932" t="s">
        <v>193</v>
      </c>
      <c r="I932" t="s">
        <v>241</v>
      </c>
      <c r="K932">
        <v>-1</v>
      </c>
      <c r="L932" t="s">
        <v>3371</v>
      </c>
      <c r="N932" t="s">
        <v>1207</v>
      </c>
      <c r="O932" t="s">
        <v>3412</v>
      </c>
      <c r="P932">
        <v>129</v>
      </c>
      <c r="Q932" t="s">
        <v>3413</v>
      </c>
      <c r="S932" t="s">
        <v>3414</v>
      </c>
      <c r="T932">
        <v>6</v>
      </c>
      <c r="U932">
        <v>5</v>
      </c>
      <c r="V932">
        <v>6</v>
      </c>
      <c r="Y932" t="s">
        <v>3415</v>
      </c>
      <c r="Z932" t="s">
        <v>3377</v>
      </c>
      <c r="AD932" t="s">
        <v>496</v>
      </c>
      <c r="AF932" t="s">
        <v>3416</v>
      </c>
      <c r="AH932" t="s">
        <v>202</v>
      </c>
      <c r="AI932" t="s">
        <v>202</v>
      </c>
      <c r="AJ932" t="s">
        <v>3417</v>
      </c>
      <c r="AO932" t="s">
        <v>3418</v>
      </c>
      <c r="AQ932">
        <v>18</v>
      </c>
      <c r="AR932">
        <v>30</v>
      </c>
      <c r="AS932">
        <v>39</v>
      </c>
      <c r="AY932" t="s">
        <v>298</v>
      </c>
      <c r="AZ932" t="s">
        <v>1240</v>
      </c>
      <c r="BA932" t="s">
        <v>255</v>
      </c>
      <c r="BB932" t="s">
        <v>3419</v>
      </c>
      <c r="BC932" t="s">
        <v>3382</v>
      </c>
      <c r="BD932" t="s">
        <v>128</v>
      </c>
      <c r="BE932">
        <v>0</v>
      </c>
      <c r="BF932" t="s">
        <v>3420</v>
      </c>
      <c r="BG932" t="s">
        <v>3421</v>
      </c>
      <c r="BH932" t="s">
        <v>3422</v>
      </c>
      <c r="BI932" t="s">
        <v>132</v>
      </c>
      <c r="BS932">
        <v>0</v>
      </c>
      <c r="BT932">
        <v>0</v>
      </c>
      <c r="BU932">
        <v>0</v>
      </c>
      <c r="BV932">
        <v>0</v>
      </c>
      <c r="BW932">
        <v>0</v>
      </c>
      <c r="BX932">
        <v>0</v>
      </c>
      <c r="BY932">
        <v>1</v>
      </c>
      <c r="CD932" t="s">
        <v>131</v>
      </c>
      <c r="CE932">
        <v>0</v>
      </c>
      <c r="CF932" t="s">
        <v>132</v>
      </c>
      <c r="CJ932" t="s">
        <v>132</v>
      </c>
      <c r="CK932" t="s">
        <v>132</v>
      </c>
      <c r="CO932" t="str">
        <f>HYPERLINK("http://www.d20pfsrd.com/bestiary/monster-listings/constructs/golem/iron","Golem, Iron")</f>
        <v>Golem, Iron</v>
      </c>
      <c r="CP932">
        <v>219</v>
      </c>
      <c r="CQ932">
        <v>0</v>
      </c>
      <c r="CR932">
        <v>0</v>
      </c>
      <c r="CS932">
        <v>0</v>
      </c>
      <c r="CT932">
        <v>0</v>
      </c>
    </row>
    <row r="933" spans="1:98" ht="15" customHeight="1" x14ac:dyDescent="0.2">
      <c r="A933" t="s">
        <v>32012</v>
      </c>
      <c r="B933" s="1" t="s">
        <v>1223</v>
      </c>
      <c r="C933">
        <v>12800</v>
      </c>
      <c r="G933" t="s">
        <v>240</v>
      </c>
      <c r="H933" t="s">
        <v>136</v>
      </c>
      <c r="I933" t="s">
        <v>241</v>
      </c>
      <c r="K933">
        <v>1</v>
      </c>
      <c r="L933" t="s">
        <v>3536</v>
      </c>
      <c r="N933" t="s">
        <v>3187</v>
      </c>
      <c r="O933" t="s">
        <v>14301</v>
      </c>
      <c r="P933">
        <v>131</v>
      </c>
      <c r="Q933" t="s">
        <v>32013</v>
      </c>
      <c r="S933" t="s">
        <v>3096</v>
      </c>
      <c r="T933">
        <v>6</v>
      </c>
      <c r="U933">
        <v>7</v>
      </c>
      <c r="V933">
        <v>4</v>
      </c>
      <c r="Y933" t="s">
        <v>3427</v>
      </c>
      <c r="Z933" t="s">
        <v>18432</v>
      </c>
      <c r="AD933" t="s">
        <v>376</v>
      </c>
      <c r="AF933" t="s">
        <v>32014</v>
      </c>
      <c r="AH933" t="s">
        <v>147</v>
      </c>
      <c r="AI933" t="s">
        <v>32015</v>
      </c>
      <c r="AJ933" t="s">
        <v>32016</v>
      </c>
      <c r="AO933" t="s">
        <v>32017</v>
      </c>
      <c r="AQ933">
        <v>14</v>
      </c>
      <c r="AR933" t="s">
        <v>4745</v>
      </c>
      <c r="AS933" t="s">
        <v>1045</v>
      </c>
      <c r="AT933" t="s">
        <v>32018</v>
      </c>
      <c r="AU933" t="s">
        <v>32019</v>
      </c>
      <c r="AY933" t="s">
        <v>25861</v>
      </c>
      <c r="AZ933" t="s">
        <v>670</v>
      </c>
      <c r="BA933" t="s">
        <v>255</v>
      </c>
      <c r="BB933" t="s">
        <v>32020</v>
      </c>
      <c r="BD933" t="s">
        <v>31994</v>
      </c>
      <c r="BE933">
        <v>0</v>
      </c>
      <c r="BF933" t="s">
        <v>32021</v>
      </c>
      <c r="BG933" t="s">
        <v>32022</v>
      </c>
      <c r="BH933" t="s">
        <v>32023</v>
      </c>
      <c r="BS933">
        <v>0</v>
      </c>
      <c r="BT933">
        <v>0</v>
      </c>
      <c r="BU933">
        <v>0</v>
      </c>
      <c r="BV933">
        <v>0</v>
      </c>
      <c r="BW933">
        <v>0</v>
      </c>
      <c r="BX933">
        <v>0</v>
      </c>
      <c r="BY933">
        <v>1</v>
      </c>
      <c r="CD933" t="s">
        <v>132</v>
      </c>
      <c r="CE933">
        <v>0</v>
      </c>
      <c r="CJ933" t="s">
        <v>132</v>
      </c>
      <c r="CK933" t="s">
        <v>132</v>
      </c>
      <c r="CP933">
        <v>7030</v>
      </c>
      <c r="CQ933">
        <v>0</v>
      </c>
      <c r="CR933">
        <v>0</v>
      </c>
      <c r="CS933">
        <v>0</v>
      </c>
      <c r="CT933">
        <v>0</v>
      </c>
    </row>
    <row r="934" spans="1:98" ht="15" customHeight="1" x14ac:dyDescent="0.2">
      <c r="A934" t="s">
        <v>30415</v>
      </c>
      <c r="B934" s="1" t="s">
        <v>134</v>
      </c>
      <c r="C934">
        <v>3200</v>
      </c>
      <c r="G934" t="s">
        <v>1053</v>
      </c>
      <c r="H934" t="s">
        <v>102</v>
      </c>
      <c r="I934" t="s">
        <v>1555</v>
      </c>
      <c r="K934">
        <v>7</v>
      </c>
      <c r="L934" t="s">
        <v>11754</v>
      </c>
      <c r="N934" t="s">
        <v>4043</v>
      </c>
      <c r="O934" t="s">
        <v>30416</v>
      </c>
      <c r="P934">
        <v>85</v>
      </c>
      <c r="Q934" t="s">
        <v>906</v>
      </c>
      <c r="S934" t="s">
        <v>15111</v>
      </c>
      <c r="T934">
        <v>6</v>
      </c>
      <c r="U934">
        <v>6</v>
      </c>
      <c r="V934">
        <v>9</v>
      </c>
      <c r="X934" t="s">
        <v>3173</v>
      </c>
      <c r="Z934" t="s">
        <v>3160</v>
      </c>
      <c r="AD934" t="s">
        <v>249</v>
      </c>
      <c r="AF934" t="s">
        <v>30417</v>
      </c>
      <c r="AH934" t="s">
        <v>114</v>
      </c>
      <c r="AI934" t="s">
        <v>114</v>
      </c>
      <c r="AJ934" t="s">
        <v>30418</v>
      </c>
      <c r="AO934" t="s">
        <v>30419</v>
      </c>
      <c r="AQ934">
        <v>7</v>
      </c>
      <c r="AR934">
        <v>11</v>
      </c>
      <c r="AS934">
        <v>26</v>
      </c>
      <c r="AT934" t="s">
        <v>30420</v>
      </c>
      <c r="AU934" t="s">
        <v>30421</v>
      </c>
      <c r="AW934" t="s">
        <v>647</v>
      </c>
      <c r="AY934" t="s">
        <v>20998</v>
      </c>
      <c r="AZ934" t="s">
        <v>1773</v>
      </c>
      <c r="BA934" t="s">
        <v>255</v>
      </c>
      <c r="BB934" t="s">
        <v>30422</v>
      </c>
      <c r="BD934" t="s">
        <v>30423</v>
      </c>
      <c r="BE934">
        <v>0</v>
      </c>
      <c r="BF934" t="s">
        <v>30424</v>
      </c>
      <c r="BG934" t="s">
        <v>30425</v>
      </c>
      <c r="BH934" t="s">
        <v>30426</v>
      </c>
      <c r="BI934" t="s">
        <v>132</v>
      </c>
      <c r="BS934">
        <v>0</v>
      </c>
      <c r="BT934">
        <v>0</v>
      </c>
      <c r="BU934">
        <v>0</v>
      </c>
      <c r="BV934">
        <v>0</v>
      </c>
      <c r="BW934">
        <v>0</v>
      </c>
      <c r="BX934">
        <v>0</v>
      </c>
      <c r="BY934">
        <v>1</v>
      </c>
      <c r="CD934" t="s">
        <v>132</v>
      </c>
      <c r="CE934">
        <v>0</v>
      </c>
      <c r="CF934" t="s">
        <v>132</v>
      </c>
      <c r="CJ934" t="s">
        <v>132</v>
      </c>
      <c r="CK934" t="s">
        <v>132</v>
      </c>
      <c r="CP934">
        <v>6365</v>
      </c>
      <c r="CQ934">
        <v>0</v>
      </c>
      <c r="CR934">
        <v>0</v>
      </c>
      <c r="CS934">
        <v>0</v>
      </c>
      <c r="CT934">
        <v>0</v>
      </c>
    </row>
    <row r="935" spans="1:98" ht="15" customHeight="1" x14ac:dyDescent="0.2">
      <c r="A935" t="s">
        <v>26253</v>
      </c>
      <c r="B935" s="1" t="s">
        <v>99</v>
      </c>
      <c r="C935">
        <v>200</v>
      </c>
      <c r="G935" t="s">
        <v>1053</v>
      </c>
      <c r="H935" t="s">
        <v>850</v>
      </c>
      <c r="I935" t="s">
        <v>1555</v>
      </c>
      <c r="K935">
        <v>1</v>
      </c>
      <c r="L935" t="s">
        <v>810</v>
      </c>
      <c r="N935" t="s">
        <v>2906</v>
      </c>
      <c r="O935" t="s">
        <v>2907</v>
      </c>
      <c r="P935">
        <v>9</v>
      </c>
      <c r="Q935" t="s">
        <v>6462</v>
      </c>
      <c r="S935" t="s">
        <v>26254</v>
      </c>
      <c r="T935">
        <v>0</v>
      </c>
      <c r="U935">
        <v>1</v>
      </c>
      <c r="V935">
        <v>5</v>
      </c>
      <c r="Z935" t="s">
        <v>3160</v>
      </c>
      <c r="AD935" t="s">
        <v>26255</v>
      </c>
      <c r="AF935" t="s">
        <v>26256</v>
      </c>
      <c r="AH935" t="s">
        <v>2830</v>
      </c>
      <c r="AI935" t="s">
        <v>318</v>
      </c>
      <c r="AJ935" t="s">
        <v>26257</v>
      </c>
      <c r="AO935" t="s">
        <v>26258</v>
      </c>
      <c r="AQ935">
        <v>1</v>
      </c>
      <c r="AR935">
        <v>-2</v>
      </c>
      <c r="AS935" t="s">
        <v>24399</v>
      </c>
      <c r="AT935" t="s">
        <v>1734</v>
      </c>
      <c r="AU935" t="s">
        <v>26259</v>
      </c>
      <c r="AW935" t="s">
        <v>8198</v>
      </c>
      <c r="AX935" t="s">
        <v>26260</v>
      </c>
      <c r="AY935" t="s">
        <v>298</v>
      </c>
      <c r="AZ935" t="s">
        <v>17303</v>
      </c>
      <c r="BA935" t="s">
        <v>255</v>
      </c>
      <c r="BB935" t="s">
        <v>26261</v>
      </c>
      <c r="BD935" t="s">
        <v>24172</v>
      </c>
      <c r="BE935">
        <v>0</v>
      </c>
      <c r="BF935" t="s">
        <v>26262</v>
      </c>
      <c r="BG935" t="s">
        <v>26263</v>
      </c>
      <c r="BH935" t="s">
        <v>26264</v>
      </c>
      <c r="BI935" t="s">
        <v>132</v>
      </c>
      <c r="BK935" t="s">
        <v>132</v>
      </c>
      <c r="BS935">
        <v>0</v>
      </c>
      <c r="BT935">
        <v>0</v>
      </c>
      <c r="BU935">
        <v>1</v>
      </c>
      <c r="BV935">
        <v>0</v>
      </c>
      <c r="BW935">
        <v>0</v>
      </c>
      <c r="BX935">
        <v>0</v>
      </c>
      <c r="BY935">
        <v>1</v>
      </c>
      <c r="CD935" t="s">
        <v>131</v>
      </c>
      <c r="CE935">
        <v>0</v>
      </c>
      <c r="CJ935" t="s">
        <v>132</v>
      </c>
      <c r="CK935" t="s">
        <v>132</v>
      </c>
      <c r="CP935">
        <v>5270</v>
      </c>
      <c r="CQ935">
        <v>0</v>
      </c>
      <c r="CR935">
        <v>0</v>
      </c>
      <c r="CS935">
        <v>0</v>
      </c>
      <c r="CT935">
        <v>0</v>
      </c>
    </row>
    <row r="936" spans="1:98" ht="15" customHeight="1" x14ac:dyDescent="0.2">
      <c r="A936" t="s">
        <v>14426</v>
      </c>
      <c r="B936" s="1" t="s">
        <v>306</v>
      </c>
      <c r="C936">
        <v>1600</v>
      </c>
      <c r="G936" t="s">
        <v>135</v>
      </c>
      <c r="H936" t="s">
        <v>102</v>
      </c>
      <c r="I936" t="s">
        <v>103</v>
      </c>
      <c r="J936" t="s">
        <v>14427</v>
      </c>
      <c r="K936">
        <v>2</v>
      </c>
      <c r="L936" t="s">
        <v>4175</v>
      </c>
      <c r="N936" t="s">
        <v>7063</v>
      </c>
      <c r="O936" t="s">
        <v>14428</v>
      </c>
      <c r="P936">
        <v>57</v>
      </c>
      <c r="Q936" t="s">
        <v>1409</v>
      </c>
      <c r="R936" t="s">
        <v>14429</v>
      </c>
      <c r="S936" t="s">
        <v>1410</v>
      </c>
      <c r="T936">
        <v>9</v>
      </c>
      <c r="U936">
        <v>7</v>
      </c>
      <c r="V936">
        <v>3</v>
      </c>
      <c r="AD936" t="s">
        <v>249</v>
      </c>
      <c r="AF936" t="s">
        <v>14430</v>
      </c>
      <c r="AG936" t="s">
        <v>14431</v>
      </c>
      <c r="AH936" t="s">
        <v>114</v>
      </c>
      <c r="AI936" t="s">
        <v>114</v>
      </c>
      <c r="AK936" t="s">
        <v>14432</v>
      </c>
      <c r="AO936" t="s">
        <v>14433</v>
      </c>
      <c r="AQ936">
        <v>6</v>
      </c>
      <c r="AR936">
        <v>10</v>
      </c>
      <c r="AS936">
        <v>22</v>
      </c>
      <c r="AT936" t="s">
        <v>14434</v>
      </c>
      <c r="AU936" t="s">
        <v>14435</v>
      </c>
      <c r="AW936" t="s">
        <v>3648</v>
      </c>
      <c r="AX936" t="s">
        <v>14436</v>
      </c>
      <c r="AY936" t="s">
        <v>5523</v>
      </c>
      <c r="AZ936" t="s">
        <v>14437</v>
      </c>
      <c r="BA936" t="s">
        <v>14438</v>
      </c>
      <c r="BB936" t="s">
        <v>14439</v>
      </c>
      <c r="BC936" t="s">
        <v>4480</v>
      </c>
      <c r="BD936" t="s">
        <v>14365</v>
      </c>
      <c r="BE936">
        <v>0</v>
      </c>
      <c r="BF936" t="s">
        <v>14440</v>
      </c>
      <c r="BG936" t="s">
        <v>14441</v>
      </c>
      <c r="BH936" t="s">
        <v>14442</v>
      </c>
      <c r="BR936" t="s">
        <v>14443</v>
      </c>
      <c r="BS936">
        <v>0</v>
      </c>
      <c r="BT936">
        <v>0</v>
      </c>
      <c r="BU936">
        <v>0</v>
      </c>
      <c r="BV936">
        <v>0</v>
      </c>
      <c r="BW936">
        <v>0</v>
      </c>
      <c r="BX936">
        <v>0</v>
      </c>
      <c r="BY936">
        <v>1</v>
      </c>
      <c r="CD936" t="s">
        <v>131</v>
      </c>
      <c r="CE936">
        <v>0</v>
      </c>
      <c r="CJ936" t="s">
        <v>132</v>
      </c>
      <c r="CP936">
        <v>1936</v>
      </c>
      <c r="CQ936">
        <v>0</v>
      </c>
      <c r="CR936">
        <v>0</v>
      </c>
      <c r="CS936">
        <v>0</v>
      </c>
      <c r="CT936">
        <v>0</v>
      </c>
    </row>
    <row r="937" spans="1:98" ht="15" customHeight="1" x14ac:dyDescent="0.2">
      <c r="A937" t="s">
        <v>10023</v>
      </c>
      <c r="B937" s="1" t="s">
        <v>216</v>
      </c>
      <c r="C937">
        <v>819200</v>
      </c>
      <c r="G937" t="s">
        <v>575</v>
      </c>
      <c r="H937" t="s">
        <v>136</v>
      </c>
      <c r="I937" t="s">
        <v>1780</v>
      </c>
      <c r="J937" t="s">
        <v>10024</v>
      </c>
      <c r="K937">
        <v>5</v>
      </c>
      <c r="L937" t="s">
        <v>10025</v>
      </c>
      <c r="M937" t="s">
        <v>10026</v>
      </c>
      <c r="N937" t="s">
        <v>10027</v>
      </c>
      <c r="O937" t="s">
        <v>10028</v>
      </c>
      <c r="P937">
        <v>455</v>
      </c>
      <c r="Q937" t="s">
        <v>10029</v>
      </c>
      <c r="R937" t="s">
        <v>10030</v>
      </c>
      <c r="S937" t="s">
        <v>10031</v>
      </c>
      <c r="T937">
        <v>26</v>
      </c>
      <c r="U937">
        <v>20</v>
      </c>
      <c r="V937">
        <v>24</v>
      </c>
      <c r="Y937" t="s">
        <v>10032</v>
      </c>
      <c r="Z937" t="s">
        <v>1960</v>
      </c>
      <c r="AA937" t="s">
        <v>10033</v>
      </c>
      <c r="AB937">
        <v>31</v>
      </c>
      <c r="AC937" t="s">
        <v>10034</v>
      </c>
      <c r="AD937" t="s">
        <v>10035</v>
      </c>
      <c r="AF937" t="s">
        <v>10036</v>
      </c>
      <c r="AG937" t="s">
        <v>10037</v>
      </c>
      <c r="AH937" t="s">
        <v>147</v>
      </c>
      <c r="AI937" t="s">
        <v>147</v>
      </c>
      <c r="AJ937" t="s">
        <v>10038</v>
      </c>
      <c r="AO937" t="s">
        <v>10039</v>
      </c>
      <c r="AQ937">
        <v>26</v>
      </c>
      <c r="AR937" t="s">
        <v>10040</v>
      </c>
      <c r="AS937">
        <v>57</v>
      </c>
      <c r="AT937" t="s">
        <v>10041</v>
      </c>
      <c r="AU937" t="s">
        <v>10042</v>
      </c>
      <c r="AW937" t="s">
        <v>10043</v>
      </c>
      <c r="AX937" t="s">
        <v>10044</v>
      </c>
      <c r="AY937" t="s">
        <v>5248</v>
      </c>
      <c r="AZ937" t="s">
        <v>670</v>
      </c>
      <c r="BA937" t="s">
        <v>1797</v>
      </c>
      <c r="BB937" t="s">
        <v>10045</v>
      </c>
      <c r="BD937" t="s">
        <v>7316</v>
      </c>
      <c r="BE937">
        <v>0</v>
      </c>
      <c r="BF937" t="s">
        <v>10046</v>
      </c>
      <c r="BG937" t="s">
        <v>10047</v>
      </c>
      <c r="BH937" t="s">
        <v>10048</v>
      </c>
      <c r="BS937">
        <v>0</v>
      </c>
      <c r="BT937">
        <v>0</v>
      </c>
      <c r="BU937">
        <v>1</v>
      </c>
      <c r="BV937">
        <v>0</v>
      </c>
      <c r="BW937">
        <v>0</v>
      </c>
      <c r="BX937">
        <v>0</v>
      </c>
      <c r="BY937">
        <v>1</v>
      </c>
      <c r="CD937" t="s">
        <v>131</v>
      </c>
      <c r="CE937">
        <v>0</v>
      </c>
      <c r="CJ937" t="s">
        <v>132</v>
      </c>
      <c r="CO937" t="str">
        <f>HYPERLINK("http://www.d20pfsrd.com/bestiary/monster-listings/dragons/jabberwock","Jabberwock")</f>
        <v>Jabberwock</v>
      </c>
      <c r="CP937">
        <v>1267</v>
      </c>
      <c r="CQ937">
        <v>0</v>
      </c>
      <c r="CR937">
        <v>0</v>
      </c>
      <c r="CS937">
        <v>0</v>
      </c>
      <c r="CT937">
        <v>0</v>
      </c>
    </row>
    <row r="938" spans="1:98" ht="15" customHeight="1" x14ac:dyDescent="0.2">
      <c r="A938" t="s">
        <v>28326</v>
      </c>
      <c r="B938" s="1" t="s">
        <v>99</v>
      </c>
      <c r="C938">
        <v>200</v>
      </c>
      <c r="G938" t="s">
        <v>240</v>
      </c>
      <c r="H938" t="s">
        <v>393</v>
      </c>
      <c r="I938" t="s">
        <v>332</v>
      </c>
      <c r="K938">
        <v>2</v>
      </c>
      <c r="L938" t="s">
        <v>762</v>
      </c>
      <c r="N938" t="s">
        <v>2435</v>
      </c>
      <c r="O938" t="s">
        <v>2436</v>
      </c>
      <c r="P938">
        <v>9</v>
      </c>
      <c r="Q938" t="s">
        <v>3358</v>
      </c>
      <c r="S938" t="s">
        <v>3359</v>
      </c>
      <c r="T938">
        <v>4</v>
      </c>
      <c r="U938">
        <v>4</v>
      </c>
      <c r="V938">
        <v>1</v>
      </c>
      <c r="AD938" t="s">
        <v>376</v>
      </c>
      <c r="AF938" t="s">
        <v>28327</v>
      </c>
      <c r="AH938" t="s">
        <v>114</v>
      </c>
      <c r="AI938" t="s">
        <v>114</v>
      </c>
      <c r="AJ938" t="s">
        <v>28328</v>
      </c>
      <c r="AO938" t="s">
        <v>28329</v>
      </c>
      <c r="AQ938">
        <v>0</v>
      </c>
      <c r="AR938">
        <v>0</v>
      </c>
      <c r="AS938" t="s">
        <v>4659</v>
      </c>
      <c r="AT938" t="s">
        <v>683</v>
      </c>
      <c r="AU938" t="s">
        <v>28330</v>
      </c>
      <c r="AV938" t="s">
        <v>28331</v>
      </c>
      <c r="AY938" t="s">
        <v>28332</v>
      </c>
      <c r="AZ938" t="s">
        <v>21071</v>
      </c>
      <c r="BA938" t="s">
        <v>255</v>
      </c>
      <c r="BB938" t="s">
        <v>28333</v>
      </c>
      <c r="BD938" t="s">
        <v>28322</v>
      </c>
      <c r="BE938">
        <v>0</v>
      </c>
      <c r="BF938" t="s">
        <v>28334</v>
      </c>
      <c r="BG938" t="s">
        <v>28335</v>
      </c>
      <c r="BH938" t="s">
        <v>28336</v>
      </c>
      <c r="BI938" t="s">
        <v>132</v>
      </c>
      <c r="BS938">
        <v>0</v>
      </c>
      <c r="BT938">
        <v>0</v>
      </c>
      <c r="BU938">
        <v>0</v>
      </c>
      <c r="BV938">
        <v>0</v>
      </c>
      <c r="BW938">
        <v>0</v>
      </c>
      <c r="BX938">
        <v>0</v>
      </c>
      <c r="BY938">
        <v>1</v>
      </c>
      <c r="CD938" t="s">
        <v>131</v>
      </c>
      <c r="CE938">
        <v>0</v>
      </c>
      <c r="CF938" t="s">
        <v>132</v>
      </c>
      <c r="CJ938" t="s">
        <v>132</v>
      </c>
      <c r="CK938" t="s">
        <v>132</v>
      </c>
      <c r="CP938">
        <v>5571</v>
      </c>
      <c r="CQ938">
        <v>0</v>
      </c>
      <c r="CR938">
        <v>0</v>
      </c>
      <c r="CS938">
        <v>0</v>
      </c>
      <c r="CT938">
        <v>0</v>
      </c>
    </row>
    <row r="939" spans="1:98" ht="15" customHeight="1" x14ac:dyDescent="0.2">
      <c r="A939" t="s">
        <v>16802</v>
      </c>
      <c r="B939" s="1" t="s">
        <v>283</v>
      </c>
      <c r="C939">
        <v>600</v>
      </c>
      <c r="G939" t="s">
        <v>575</v>
      </c>
      <c r="H939" t="s">
        <v>102</v>
      </c>
      <c r="I939" t="s">
        <v>261</v>
      </c>
      <c r="J939" t="s">
        <v>1759</v>
      </c>
      <c r="K939">
        <v>3</v>
      </c>
      <c r="L939" t="s">
        <v>7994</v>
      </c>
      <c r="N939" t="s">
        <v>2391</v>
      </c>
      <c r="O939" t="s">
        <v>16803</v>
      </c>
      <c r="P939">
        <v>22</v>
      </c>
      <c r="Q939" t="s">
        <v>4226</v>
      </c>
      <c r="S939" t="s">
        <v>10248</v>
      </c>
      <c r="T939">
        <v>5</v>
      </c>
      <c r="U939">
        <v>6</v>
      </c>
      <c r="V939">
        <v>2</v>
      </c>
      <c r="Y939" t="s">
        <v>2395</v>
      </c>
      <c r="AD939" t="s">
        <v>249</v>
      </c>
      <c r="AF939" t="s">
        <v>16804</v>
      </c>
      <c r="AH939" t="s">
        <v>114</v>
      </c>
      <c r="AI939" t="s">
        <v>114</v>
      </c>
      <c r="AJ939" t="s">
        <v>16805</v>
      </c>
      <c r="AO939" t="s">
        <v>16806</v>
      </c>
      <c r="AQ939">
        <v>3</v>
      </c>
      <c r="AR939">
        <v>5</v>
      </c>
      <c r="AS939">
        <v>19</v>
      </c>
      <c r="AT939" t="s">
        <v>16807</v>
      </c>
      <c r="AU939" t="s">
        <v>16808</v>
      </c>
      <c r="AV939" t="s">
        <v>16809</v>
      </c>
      <c r="AW939" t="s">
        <v>647</v>
      </c>
      <c r="AX939" t="s">
        <v>16810</v>
      </c>
      <c r="AY939" t="s">
        <v>1866</v>
      </c>
      <c r="AZ939" t="s">
        <v>16811</v>
      </c>
      <c r="BA939" t="s">
        <v>16812</v>
      </c>
      <c r="BB939" t="s">
        <v>16813</v>
      </c>
      <c r="BD939" t="s">
        <v>14619</v>
      </c>
      <c r="BE939">
        <v>0</v>
      </c>
      <c r="BF939" t="s">
        <v>16814</v>
      </c>
      <c r="BG939" t="s">
        <v>16815</v>
      </c>
      <c r="BH939" t="s">
        <v>16816</v>
      </c>
      <c r="BL939" t="s">
        <v>132</v>
      </c>
      <c r="BM939" t="s">
        <v>132</v>
      </c>
      <c r="BN939" t="s">
        <v>132</v>
      </c>
      <c r="BS939">
        <v>0</v>
      </c>
      <c r="BT939">
        <v>0</v>
      </c>
      <c r="BU939">
        <v>0</v>
      </c>
      <c r="BV939">
        <v>0</v>
      </c>
      <c r="BW939">
        <v>0</v>
      </c>
      <c r="BX939">
        <v>0</v>
      </c>
      <c r="BY939">
        <v>1</v>
      </c>
      <c r="CB939" t="s">
        <v>132</v>
      </c>
      <c r="CD939" t="s">
        <v>131</v>
      </c>
      <c r="CE939">
        <v>0</v>
      </c>
      <c r="CJ939" t="s">
        <v>132</v>
      </c>
      <c r="CP939">
        <v>2102</v>
      </c>
      <c r="CQ939">
        <v>0</v>
      </c>
      <c r="CR939">
        <v>0</v>
      </c>
      <c r="CS939">
        <v>0</v>
      </c>
      <c r="CT939">
        <v>0</v>
      </c>
    </row>
    <row r="940" spans="1:98" ht="15" customHeight="1" x14ac:dyDescent="0.2">
      <c r="A940" t="s">
        <v>26265</v>
      </c>
      <c r="B940" s="1" t="s">
        <v>1117</v>
      </c>
      <c r="C940">
        <v>400</v>
      </c>
      <c r="G940" t="s">
        <v>1053</v>
      </c>
      <c r="H940" t="s">
        <v>102</v>
      </c>
      <c r="I940" t="s">
        <v>432</v>
      </c>
      <c r="K940">
        <v>-2</v>
      </c>
      <c r="L940" t="s">
        <v>26266</v>
      </c>
      <c r="M940" t="s">
        <v>26267</v>
      </c>
      <c r="N940" t="s">
        <v>19775</v>
      </c>
      <c r="O940" t="s">
        <v>26268</v>
      </c>
      <c r="P940">
        <v>11</v>
      </c>
      <c r="Q940" t="s">
        <v>1729</v>
      </c>
      <c r="S940" t="s">
        <v>26269</v>
      </c>
      <c r="T940">
        <v>4</v>
      </c>
      <c r="U940">
        <v>-2</v>
      </c>
      <c r="V940">
        <v>2</v>
      </c>
      <c r="Z940" t="s">
        <v>4924</v>
      </c>
      <c r="AA940" t="s">
        <v>18614</v>
      </c>
      <c r="AD940" t="s">
        <v>147</v>
      </c>
      <c r="AF940" t="s">
        <v>26270</v>
      </c>
      <c r="AH940" t="s">
        <v>114</v>
      </c>
      <c r="AI940" t="s">
        <v>10344</v>
      </c>
      <c r="AJ940" t="s">
        <v>26271</v>
      </c>
      <c r="AO940" t="s">
        <v>26272</v>
      </c>
      <c r="AQ940">
        <v>1</v>
      </c>
      <c r="AR940">
        <v>3</v>
      </c>
      <c r="AS940" t="s">
        <v>839</v>
      </c>
      <c r="AT940" t="s">
        <v>26273</v>
      </c>
      <c r="AU940" t="s">
        <v>16704</v>
      </c>
      <c r="AX940" t="s">
        <v>26274</v>
      </c>
      <c r="AY940" t="s">
        <v>26275</v>
      </c>
      <c r="AZ940" t="s">
        <v>26276</v>
      </c>
      <c r="BA940" t="s">
        <v>255</v>
      </c>
      <c r="BB940" t="s">
        <v>26277</v>
      </c>
      <c r="BD940" t="s">
        <v>24172</v>
      </c>
      <c r="BE940">
        <v>0</v>
      </c>
      <c r="BF940" t="s">
        <v>26278</v>
      </c>
      <c r="BG940" t="s">
        <v>26279</v>
      </c>
      <c r="BH940" t="s">
        <v>26280</v>
      </c>
      <c r="BI940" t="s">
        <v>132</v>
      </c>
      <c r="BK940" t="s">
        <v>132</v>
      </c>
      <c r="BS940">
        <v>0</v>
      </c>
      <c r="BT940">
        <v>0</v>
      </c>
      <c r="BU940">
        <v>0</v>
      </c>
      <c r="BV940">
        <v>0</v>
      </c>
      <c r="BW940">
        <v>0</v>
      </c>
      <c r="BX940">
        <v>0</v>
      </c>
      <c r="BY940">
        <v>1</v>
      </c>
      <c r="CD940" t="s">
        <v>131</v>
      </c>
      <c r="CE940">
        <v>0</v>
      </c>
      <c r="CF940" t="s">
        <v>132</v>
      </c>
      <c r="CJ940" t="s">
        <v>132</v>
      </c>
      <c r="CK940" t="s">
        <v>132</v>
      </c>
      <c r="CP940">
        <v>5271</v>
      </c>
      <c r="CQ940">
        <v>0</v>
      </c>
      <c r="CR940">
        <v>0</v>
      </c>
      <c r="CS940">
        <v>0</v>
      </c>
      <c r="CT940">
        <v>0</v>
      </c>
    </row>
    <row r="941" spans="1:98" ht="15" customHeight="1" x14ac:dyDescent="0.2">
      <c r="A941" t="s">
        <v>5787</v>
      </c>
      <c r="B941" s="1" t="s">
        <v>365</v>
      </c>
      <c r="C941">
        <v>1200</v>
      </c>
      <c r="G941" t="s">
        <v>240</v>
      </c>
      <c r="H941" t="s">
        <v>850</v>
      </c>
      <c r="I941" t="s">
        <v>241</v>
      </c>
      <c r="K941">
        <v>7</v>
      </c>
      <c r="L941" t="s">
        <v>4449</v>
      </c>
      <c r="M941" t="s">
        <v>5788</v>
      </c>
      <c r="N941" t="s">
        <v>5789</v>
      </c>
      <c r="O941" t="s">
        <v>5790</v>
      </c>
      <c r="P941">
        <v>22</v>
      </c>
      <c r="Q941" t="s">
        <v>5791</v>
      </c>
      <c r="S941" t="s">
        <v>5792</v>
      </c>
      <c r="T941">
        <v>1</v>
      </c>
      <c r="U941">
        <v>6</v>
      </c>
      <c r="V941">
        <v>2</v>
      </c>
      <c r="Y941" t="s">
        <v>5793</v>
      </c>
      <c r="Z941" t="s">
        <v>5794</v>
      </c>
      <c r="AD941" t="s">
        <v>202</v>
      </c>
      <c r="AF941" t="s">
        <v>5795</v>
      </c>
      <c r="AG941" t="s">
        <v>5796</v>
      </c>
      <c r="AH941" t="s">
        <v>2830</v>
      </c>
      <c r="AI941" t="s">
        <v>318</v>
      </c>
      <c r="AJ941" t="s">
        <v>5797</v>
      </c>
      <c r="AK941" t="s">
        <v>5798</v>
      </c>
      <c r="AO941" t="s">
        <v>5799</v>
      </c>
      <c r="AQ941">
        <v>4</v>
      </c>
      <c r="AR941">
        <v>3</v>
      </c>
      <c r="AS941">
        <v>10</v>
      </c>
      <c r="AT941" t="s">
        <v>4233</v>
      </c>
      <c r="AU941" t="s">
        <v>5800</v>
      </c>
      <c r="AV941" t="s">
        <v>5801</v>
      </c>
      <c r="AW941" t="s">
        <v>5780</v>
      </c>
      <c r="AX941" t="s">
        <v>5802</v>
      </c>
      <c r="AY941" t="s">
        <v>298</v>
      </c>
      <c r="AZ941" t="s">
        <v>670</v>
      </c>
      <c r="BA941" t="s">
        <v>277</v>
      </c>
      <c r="BB941" t="s">
        <v>5803</v>
      </c>
      <c r="BC941" t="s">
        <v>5783</v>
      </c>
      <c r="BD941" t="s">
        <v>5744</v>
      </c>
      <c r="BE941">
        <v>0</v>
      </c>
      <c r="BF941" t="s">
        <v>5804</v>
      </c>
      <c r="BG941" t="s">
        <v>5805</v>
      </c>
      <c r="BH941" t="s">
        <v>5806</v>
      </c>
      <c r="BS941">
        <v>0</v>
      </c>
      <c r="BT941">
        <v>0</v>
      </c>
      <c r="BU941">
        <v>0</v>
      </c>
      <c r="BV941">
        <v>0</v>
      </c>
      <c r="BW941">
        <v>0</v>
      </c>
      <c r="BX941">
        <v>0</v>
      </c>
      <c r="BY941">
        <v>0</v>
      </c>
      <c r="CD941" t="s">
        <v>131</v>
      </c>
      <c r="CE941">
        <v>0</v>
      </c>
      <c r="CJ941" t="s">
        <v>132</v>
      </c>
      <c r="CP941">
        <v>404</v>
      </c>
      <c r="CQ941">
        <v>0</v>
      </c>
      <c r="CR941">
        <v>0</v>
      </c>
      <c r="CS941">
        <v>0</v>
      </c>
      <c r="CT941">
        <v>0</v>
      </c>
    </row>
    <row r="942" spans="1:98" ht="15" customHeight="1" x14ac:dyDescent="0.2">
      <c r="A942" t="s">
        <v>3094</v>
      </c>
      <c r="B942" s="1" t="s">
        <v>365</v>
      </c>
      <c r="C942">
        <v>1200</v>
      </c>
      <c r="G942" t="s">
        <v>240</v>
      </c>
      <c r="H942" t="s">
        <v>102</v>
      </c>
      <c r="I942" t="s">
        <v>103</v>
      </c>
      <c r="J942" t="s">
        <v>104</v>
      </c>
      <c r="K942">
        <v>6</v>
      </c>
      <c r="L942" t="s">
        <v>2522</v>
      </c>
      <c r="N942" t="s">
        <v>1329</v>
      </c>
      <c r="O942" t="s">
        <v>3095</v>
      </c>
      <c r="P942">
        <v>39</v>
      </c>
      <c r="Q942" t="s">
        <v>372</v>
      </c>
      <c r="S942" t="s">
        <v>3096</v>
      </c>
      <c r="T942">
        <v>6</v>
      </c>
      <c r="U942">
        <v>7</v>
      </c>
      <c r="V942">
        <v>4</v>
      </c>
      <c r="AA942" t="s">
        <v>3003</v>
      </c>
      <c r="AD942" t="s">
        <v>1563</v>
      </c>
      <c r="AE942" t="s">
        <v>3097</v>
      </c>
      <c r="AF942" t="s">
        <v>3098</v>
      </c>
      <c r="AG942" t="s">
        <v>3099</v>
      </c>
      <c r="AH942" t="s">
        <v>114</v>
      </c>
      <c r="AI942" t="s">
        <v>114</v>
      </c>
      <c r="AJ942" t="s">
        <v>3100</v>
      </c>
      <c r="AK942" t="s">
        <v>3101</v>
      </c>
      <c r="AO942" t="s">
        <v>3102</v>
      </c>
      <c r="AQ942">
        <v>6</v>
      </c>
      <c r="AR942">
        <v>9</v>
      </c>
      <c r="AS942">
        <v>22</v>
      </c>
      <c r="AT942" t="s">
        <v>3103</v>
      </c>
      <c r="AU942" t="s">
        <v>3104</v>
      </c>
      <c r="AW942" t="s">
        <v>3105</v>
      </c>
      <c r="AX942" t="s">
        <v>3106</v>
      </c>
      <c r="AY942" t="s">
        <v>1866</v>
      </c>
      <c r="AZ942" t="s">
        <v>3087</v>
      </c>
      <c r="BA942" t="s">
        <v>3107</v>
      </c>
      <c r="BB942" t="s">
        <v>3108</v>
      </c>
      <c r="BC942" t="s">
        <v>3067</v>
      </c>
      <c r="BD942" t="s">
        <v>128</v>
      </c>
      <c r="BE942">
        <v>0</v>
      </c>
      <c r="BF942" t="s">
        <v>3109</v>
      </c>
      <c r="BG942" t="s">
        <v>3110</v>
      </c>
      <c r="BH942" t="s">
        <v>3111</v>
      </c>
      <c r="BS942">
        <v>0</v>
      </c>
      <c r="BT942">
        <v>0</v>
      </c>
      <c r="BU942">
        <v>1</v>
      </c>
      <c r="BV942">
        <v>0</v>
      </c>
      <c r="BW942">
        <v>0</v>
      </c>
      <c r="BX942">
        <v>0</v>
      </c>
      <c r="BY942">
        <v>1</v>
      </c>
      <c r="CD942" t="s">
        <v>131</v>
      </c>
      <c r="CE942">
        <v>0</v>
      </c>
      <c r="CJ942" t="s">
        <v>132</v>
      </c>
      <c r="CO942" t="str">
        <f>HYPERLINK("http://www.d20pfsrd.com/bestiary/monster-listings/outsiders/genie/janni","Genie, Janni")</f>
        <v>Genie, Janni</v>
      </c>
      <c r="CP942">
        <v>200</v>
      </c>
      <c r="CQ942">
        <v>0</v>
      </c>
      <c r="CR942">
        <v>0</v>
      </c>
      <c r="CS942">
        <v>0</v>
      </c>
      <c r="CT942">
        <v>0</v>
      </c>
    </row>
    <row r="943" spans="1:98" ht="15" customHeight="1" x14ac:dyDescent="0.2">
      <c r="A943" t="s">
        <v>10061</v>
      </c>
      <c r="B943" s="1" t="s">
        <v>1137</v>
      </c>
      <c r="C943">
        <v>2400</v>
      </c>
      <c r="G943" t="s">
        <v>240</v>
      </c>
      <c r="H943" t="s">
        <v>850</v>
      </c>
      <c r="I943" t="s">
        <v>284</v>
      </c>
      <c r="J943" t="s">
        <v>1000</v>
      </c>
      <c r="K943">
        <v>1</v>
      </c>
      <c r="L943" t="s">
        <v>618</v>
      </c>
      <c r="N943" t="s">
        <v>2906</v>
      </c>
      <c r="O943" t="s">
        <v>2907</v>
      </c>
      <c r="P943">
        <v>54</v>
      </c>
      <c r="Q943" t="s">
        <v>10062</v>
      </c>
      <c r="S943" t="s">
        <v>10063</v>
      </c>
      <c r="T943">
        <v>8</v>
      </c>
      <c r="U943">
        <v>5</v>
      </c>
      <c r="V943">
        <v>4</v>
      </c>
      <c r="Z943" t="s">
        <v>10064</v>
      </c>
      <c r="AD943" t="s">
        <v>10052</v>
      </c>
      <c r="AF943" t="s">
        <v>10065</v>
      </c>
      <c r="AH943" t="s">
        <v>202</v>
      </c>
      <c r="AI943" t="s">
        <v>318</v>
      </c>
      <c r="AJ943" t="s">
        <v>10066</v>
      </c>
      <c r="AO943" t="s">
        <v>10067</v>
      </c>
      <c r="AQ943">
        <v>9</v>
      </c>
      <c r="AR943" t="s">
        <v>321</v>
      </c>
      <c r="AS943" t="s">
        <v>321</v>
      </c>
      <c r="AU943" t="s">
        <v>10068</v>
      </c>
      <c r="AV943" t="s">
        <v>10069</v>
      </c>
      <c r="AY943" t="s">
        <v>992</v>
      </c>
      <c r="AZ943" t="s">
        <v>10070</v>
      </c>
      <c r="BA943" t="s">
        <v>255</v>
      </c>
      <c r="BB943" t="s">
        <v>10071</v>
      </c>
      <c r="BD943" t="s">
        <v>7316</v>
      </c>
      <c r="BE943">
        <v>0</v>
      </c>
      <c r="BF943" t="s">
        <v>10072</v>
      </c>
      <c r="BG943" t="s">
        <v>10073</v>
      </c>
      <c r="BH943" t="s">
        <v>10074</v>
      </c>
      <c r="BS943">
        <v>0</v>
      </c>
      <c r="BT943">
        <v>0</v>
      </c>
      <c r="BU943">
        <v>0</v>
      </c>
      <c r="BV943">
        <v>0</v>
      </c>
      <c r="BW943">
        <v>0</v>
      </c>
      <c r="BX943">
        <v>1</v>
      </c>
      <c r="BY943">
        <v>0</v>
      </c>
      <c r="CD943" t="s">
        <v>131</v>
      </c>
      <c r="CE943">
        <v>0</v>
      </c>
      <c r="CJ943" t="s">
        <v>132</v>
      </c>
      <c r="CO943" t="str">
        <f>HYPERLINK("http://www.d20pfsrd.com/bestiary/monster-listings/vermin/jellyfish/jellyfish-swarm","Jellyfish, Swarm")</f>
        <v>Jellyfish, Swarm</v>
      </c>
      <c r="CP943">
        <v>1269</v>
      </c>
      <c r="CQ943">
        <v>0</v>
      </c>
      <c r="CR943">
        <v>0</v>
      </c>
      <c r="CS943">
        <v>0</v>
      </c>
      <c r="CT943">
        <v>0</v>
      </c>
    </row>
    <row r="944" spans="1:98" ht="15" customHeight="1" x14ac:dyDescent="0.2">
      <c r="A944" t="s">
        <v>18648</v>
      </c>
      <c r="B944" s="1" t="s">
        <v>1137</v>
      </c>
      <c r="C944">
        <v>2400</v>
      </c>
      <c r="D944" t="s">
        <v>18649</v>
      </c>
      <c r="E944" t="s">
        <v>18650</v>
      </c>
      <c r="G944" t="s">
        <v>135</v>
      </c>
      <c r="H944" t="s">
        <v>102</v>
      </c>
      <c r="I944" t="s">
        <v>1555</v>
      </c>
      <c r="J944" t="s">
        <v>3885</v>
      </c>
      <c r="K944">
        <v>10</v>
      </c>
      <c r="L944" t="s">
        <v>18651</v>
      </c>
      <c r="N944" t="s">
        <v>18652</v>
      </c>
      <c r="O944" t="s">
        <v>18653</v>
      </c>
      <c r="P944">
        <v>51</v>
      </c>
      <c r="Q944" t="s">
        <v>5501</v>
      </c>
      <c r="R944" t="s">
        <v>3695</v>
      </c>
      <c r="S944" t="s">
        <v>18654</v>
      </c>
      <c r="T944">
        <v>8</v>
      </c>
      <c r="U944">
        <v>11</v>
      </c>
      <c r="V944">
        <v>9</v>
      </c>
      <c r="W944" t="s">
        <v>2355</v>
      </c>
      <c r="X944" t="s">
        <v>18655</v>
      </c>
      <c r="Y944" t="s">
        <v>14953</v>
      </c>
      <c r="Z944" t="s">
        <v>18656</v>
      </c>
      <c r="AA944" t="s">
        <v>8144</v>
      </c>
      <c r="AC944" t="s">
        <v>18657</v>
      </c>
      <c r="AD944" t="s">
        <v>249</v>
      </c>
      <c r="AF944" t="s">
        <v>18658</v>
      </c>
      <c r="AH944" t="s">
        <v>114</v>
      </c>
      <c r="AI944" t="s">
        <v>114</v>
      </c>
      <c r="AJ944" t="s">
        <v>18659</v>
      </c>
      <c r="AO944" t="s">
        <v>18660</v>
      </c>
      <c r="AQ944">
        <v>3</v>
      </c>
      <c r="AR944" t="s">
        <v>4847</v>
      </c>
      <c r="AS944" t="s">
        <v>4687</v>
      </c>
      <c r="AT944" t="s">
        <v>18661</v>
      </c>
      <c r="AU944" t="s">
        <v>18662</v>
      </c>
      <c r="AV944" t="s">
        <v>1619</v>
      </c>
      <c r="AW944" t="s">
        <v>647</v>
      </c>
      <c r="AX944" t="s">
        <v>18663</v>
      </c>
      <c r="AY944" t="s">
        <v>298</v>
      </c>
      <c r="AZ944" t="s">
        <v>18664</v>
      </c>
      <c r="BA944" t="s">
        <v>18665</v>
      </c>
      <c r="BB944" t="s">
        <v>18666</v>
      </c>
      <c r="BC944" t="s">
        <v>5315</v>
      </c>
      <c r="BD944" t="s">
        <v>14619</v>
      </c>
      <c r="BE944">
        <v>1</v>
      </c>
      <c r="BG944" t="s">
        <v>18667</v>
      </c>
      <c r="BH944" t="s">
        <v>18668</v>
      </c>
      <c r="BS944">
        <v>0</v>
      </c>
      <c r="BT944">
        <v>0</v>
      </c>
      <c r="BU944">
        <v>0</v>
      </c>
      <c r="BV944">
        <v>0</v>
      </c>
      <c r="BW944">
        <v>0</v>
      </c>
      <c r="BX944">
        <v>0</v>
      </c>
      <c r="BY944">
        <v>1</v>
      </c>
      <c r="CD944" t="s">
        <v>132</v>
      </c>
      <c r="CE944">
        <v>0</v>
      </c>
      <c r="CJ944" t="s">
        <v>132</v>
      </c>
      <c r="CK944" t="s">
        <v>132</v>
      </c>
      <c r="CP944">
        <v>2222</v>
      </c>
      <c r="CQ944">
        <v>0</v>
      </c>
      <c r="CR944">
        <v>0</v>
      </c>
      <c r="CS944">
        <v>0</v>
      </c>
      <c r="CT944">
        <v>0</v>
      </c>
    </row>
    <row r="945" spans="1:98" ht="15" customHeight="1" x14ac:dyDescent="0.2">
      <c r="A945" t="s">
        <v>19815</v>
      </c>
      <c r="B945" s="1" t="s">
        <v>1117</v>
      </c>
      <c r="C945">
        <v>400</v>
      </c>
      <c r="G945" t="s">
        <v>240</v>
      </c>
      <c r="H945" t="s">
        <v>102</v>
      </c>
      <c r="I945" t="s">
        <v>332</v>
      </c>
      <c r="J945" t="s">
        <v>138</v>
      </c>
      <c r="K945">
        <v>6</v>
      </c>
      <c r="L945" t="s">
        <v>7014</v>
      </c>
      <c r="N945" t="s">
        <v>831</v>
      </c>
      <c r="O945" t="s">
        <v>832</v>
      </c>
      <c r="P945">
        <v>11</v>
      </c>
      <c r="Q945" t="s">
        <v>1729</v>
      </c>
      <c r="S945" t="s">
        <v>1730</v>
      </c>
      <c r="T945">
        <v>4</v>
      </c>
      <c r="U945">
        <v>5</v>
      </c>
      <c r="V945">
        <v>1</v>
      </c>
      <c r="AD945" t="s">
        <v>4940</v>
      </c>
      <c r="AF945" t="s">
        <v>19816</v>
      </c>
      <c r="AH945" t="s">
        <v>114</v>
      </c>
      <c r="AI945" t="s">
        <v>114</v>
      </c>
      <c r="AO945" t="s">
        <v>19599</v>
      </c>
      <c r="AQ945">
        <v>1</v>
      </c>
      <c r="AR945">
        <v>3</v>
      </c>
      <c r="AS945">
        <v>15</v>
      </c>
      <c r="AT945" t="s">
        <v>404</v>
      </c>
      <c r="AU945" t="s">
        <v>9437</v>
      </c>
      <c r="AY945" t="s">
        <v>1736</v>
      </c>
      <c r="AZ945" t="s">
        <v>19817</v>
      </c>
      <c r="BA945" t="s">
        <v>255</v>
      </c>
      <c r="BB945" t="s">
        <v>19818</v>
      </c>
      <c r="BC945" t="s">
        <v>4938</v>
      </c>
      <c r="BD945" t="s">
        <v>19789</v>
      </c>
      <c r="BE945">
        <v>0</v>
      </c>
      <c r="BG945" t="s">
        <v>19819</v>
      </c>
      <c r="BH945" t="s">
        <v>19820</v>
      </c>
      <c r="BS945">
        <v>0</v>
      </c>
      <c r="BT945">
        <v>0</v>
      </c>
      <c r="BU945">
        <v>0</v>
      </c>
      <c r="BV945">
        <v>0</v>
      </c>
      <c r="BW945">
        <v>0</v>
      </c>
      <c r="BX945">
        <v>1</v>
      </c>
      <c r="BY945">
        <v>0</v>
      </c>
      <c r="CD945" t="s">
        <v>131</v>
      </c>
      <c r="CE945">
        <v>0</v>
      </c>
      <c r="CJ945" t="s">
        <v>132</v>
      </c>
      <c r="CP945">
        <v>3078</v>
      </c>
      <c r="CQ945">
        <v>0</v>
      </c>
      <c r="CR945">
        <v>0</v>
      </c>
      <c r="CS945">
        <v>0</v>
      </c>
      <c r="CT945">
        <v>0</v>
      </c>
    </row>
    <row r="946" spans="1:98" ht="15" customHeight="1" x14ac:dyDescent="0.2">
      <c r="A946" t="s">
        <v>9622</v>
      </c>
      <c r="B946" s="1" t="s">
        <v>1117</v>
      </c>
      <c r="C946">
        <v>400</v>
      </c>
      <c r="G946" t="s">
        <v>575</v>
      </c>
      <c r="H946" t="s">
        <v>1308</v>
      </c>
      <c r="I946" t="s">
        <v>2390</v>
      </c>
      <c r="K946">
        <v>4</v>
      </c>
      <c r="L946" t="s">
        <v>5161</v>
      </c>
      <c r="N946" t="s">
        <v>9623</v>
      </c>
      <c r="O946" t="s">
        <v>9624</v>
      </c>
      <c r="P946">
        <v>6</v>
      </c>
      <c r="Q946" t="s">
        <v>9625</v>
      </c>
      <c r="S946" t="s">
        <v>9626</v>
      </c>
      <c r="T946">
        <v>0</v>
      </c>
      <c r="U946">
        <v>6</v>
      </c>
      <c r="V946">
        <v>4</v>
      </c>
      <c r="Y946" t="s">
        <v>2395</v>
      </c>
      <c r="AB946">
        <v>12</v>
      </c>
      <c r="AD946" t="s">
        <v>376</v>
      </c>
      <c r="AF946" t="s">
        <v>9627</v>
      </c>
      <c r="AH946" t="s">
        <v>1316</v>
      </c>
      <c r="AI946" t="s">
        <v>318</v>
      </c>
      <c r="AJ946" t="s">
        <v>9628</v>
      </c>
      <c r="AK946" t="s">
        <v>9629</v>
      </c>
      <c r="AO946" t="s">
        <v>9630</v>
      </c>
      <c r="AQ946">
        <v>0</v>
      </c>
      <c r="AR946">
        <v>2</v>
      </c>
      <c r="AS946">
        <v>9</v>
      </c>
      <c r="AT946" t="s">
        <v>9631</v>
      </c>
      <c r="AU946" t="s">
        <v>9632</v>
      </c>
      <c r="AV946" t="s">
        <v>9633</v>
      </c>
      <c r="AW946" t="s">
        <v>895</v>
      </c>
      <c r="AY946" t="s">
        <v>9634</v>
      </c>
      <c r="AZ946" t="s">
        <v>9635</v>
      </c>
      <c r="BA946" t="s">
        <v>9636</v>
      </c>
      <c r="BB946" t="s">
        <v>9637</v>
      </c>
      <c r="BC946" t="s">
        <v>9638</v>
      </c>
      <c r="BD946" t="s">
        <v>7316</v>
      </c>
      <c r="BE946">
        <v>0</v>
      </c>
      <c r="BF946" t="s">
        <v>9639</v>
      </c>
      <c r="BG946" t="s">
        <v>9640</v>
      </c>
      <c r="BH946" t="s">
        <v>9641</v>
      </c>
      <c r="BS946">
        <v>0</v>
      </c>
      <c r="BT946">
        <v>0</v>
      </c>
      <c r="BU946">
        <v>0</v>
      </c>
      <c r="BV946">
        <v>0</v>
      </c>
      <c r="BW946">
        <v>0</v>
      </c>
      <c r="BX946">
        <v>0</v>
      </c>
      <c r="BY946">
        <v>1</v>
      </c>
      <c r="CD946" t="s">
        <v>131</v>
      </c>
      <c r="CE946">
        <v>0</v>
      </c>
      <c r="CJ946" t="s">
        <v>132</v>
      </c>
      <c r="CO946" t="str">
        <f>HYPERLINK("http://www.d20pfsrd.com/bestiary/monster-listings/fey/gremlins/gremlin-jinkin","Gremlin, Jinkin")</f>
        <v>Gremlin, Jinkin</v>
      </c>
      <c r="CP946">
        <v>1240</v>
      </c>
      <c r="CQ946">
        <v>0</v>
      </c>
      <c r="CR946">
        <v>0</v>
      </c>
      <c r="CS946">
        <v>0</v>
      </c>
      <c r="CT946">
        <v>0</v>
      </c>
    </row>
    <row r="947" spans="1:98" ht="15" customHeight="1" x14ac:dyDescent="0.2">
      <c r="A947" t="s">
        <v>26281</v>
      </c>
      <c r="B947" s="1" t="s">
        <v>1223</v>
      </c>
      <c r="C947">
        <v>12800</v>
      </c>
      <c r="G947" t="s">
        <v>240</v>
      </c>
      <c r="H947" t="s">
        <v>136</v>
      </c>
      <c r="I947" t="s">
        <v>432</v>
      </c>
      <c r="K947">
        <v>3</v>
      </c>
      <c r="L947" t="s">
        <v>26282</v>
      </c>
      <c r="M947" t="s">
        <v>26283</v>
      </c>
      <c r="N947" t="s">
        <v>9297</v>
      </c>
      <c r="O947" t="s">
        <v>9298</v>
      </c>
      <c r="P947">
        <v>149</v>
      </c>
      <c r="Q947" t="s">
        <v>2943</v>
      </c>
      <c r="S947" t="s">
        <v>26284</v>
      </c>
      <c r="T947">
        <v>14</v>
      </c>
      <c r="U947">
        <v>5</v>
      </c>
      <c r="V947">
        <v>5</v>
      </c>
      <c r="Z947" t="s">
        <v>20587</v>
      </c>
      <c r="AD947" t="s">
        <v>202</v>
      </c>
      <c r="AF947" t="s">
        <v>26285</v>
      </c>
      <c r="AH947" t="s">
        <v>147</v>
      </c>
      <c r="AI947" t="s">
        <v>147</v>
      </c>
      <c r="AJ947" t="s">
        <v>26286</v>
      </c>
      <c r="AK947" t="s">
        <v>26287</v>
      </c>
      <c r="AO947" t="s">
        <v>26288</v>
      </c>
      <c r="AQ947">
        <v>9</v>
      </c>
      <c r="AR947">
        <v>19</v>
      </c>
      <c r="AS947">
        <v>28</v>
      </c>
      <c r="AT947" t="s">
        <v>26289</v>
      </c>
      <c r="AU947" t="s">
        <v>3456</v>
      </c>
      <c r="AW947" t="s">
        <v>647</v>
      </c>
      <c r="AY947" t="s">
        <v>26290</v>
      </c>
      <c r="AZ947" t="s">
        <v>670</v>
      </c>
      <c r="BA947" t="s">
        <v>277</v>
      </c>
      <c r="BB947" t="s">
        <v>26291</v>
      </c>
      <c r="BD947" t="s">
        <v>24172</v>
      </c>
      <c r="BE947">
        <v>0</v>
      </c>
      <c r="BF947" t="s">
        <v>26292</v>
      </c>
      <c r="BG947" t="s">
        <v>26293</v>
      </c>
      <c r="BH947" t="s">
        <v>26294</v>
      </c>
      <c r="BI947" t="s">
        <v>132</v>
      </c>
      <c r="BK947" t="s">
        <v>132</v>
      </c>
      <c r="BS947">
        <v>0</v>
      </c>
      <c r="BT947">
        <v>0</v>
      </c>
      <c r="BU947">
        <v>0</v>
      </c>
      <c r="BV947">
        <v>0</v>
      </c>
      <c r="BW947">
        <v>0</v>
      </c>
      <c r="BX947">
        <v>0</v>
      </c>
      <c r="BY947">
        <v>1</v>
      </c>
      <c r="CD947" t="s">
        <v>131</v>
      </c>
      <c r="CE947">
        <v>0</v>
      </c>
      <c r="CJ947" t="s">
        <v>132</v>
      </c>
      <c r="CK947" t="s">
        <v>132</v>
      </c>
      <c r="CP947">
        <v>5272</v>
      </c>
      <c r="CQ947">
        <v>0</v>
      </c>
      <c r="CR947">
        <v>0</v>
      </c>
      <c r="CS947">
        <v>0</v>
      </c>
      <c r="CT947">
        <v>0</v>
      </c>
    </row>
    <row r="948" spans="1:98" ht="15" customHeight="1" x14ac:dyDescent="0.2">
      <c r="A948" t="s">
        <v>16892</v>
      </c>
      <c r="B948" s="1" t="s">
        <v>1166</v>
      </c>
      <c r="C948">
        <v>307200</v>
      </c>
      <c r="G948" t="s">
        <v>240</v>
      </c>
      <c r="H948" t="s">
        <v>1035</v>
      </c>
      <c r="I948" t="s">
        <v>103</v>
      </c>
      <c r="J948" t="s">
        <v>16893</v>
      </c>
      <c r="K948">
        <v>11</v>
      </c>
      <c r="L948" t="s">
        <v>16894</v>
      </c>
      <c r="N948" t="s">
        <v>16895</v>
      </c>
      <c r="O948" t="s">
        <v>16896</v>
      </c>
      <c r="P948">
        <v>348</v>
      </c>
      <c r="Q948" t="s">
        <v>16897</v>
      </c>
      <c r="R948" t="s">
        <v>16898</v>
      </c>
      <c r="S948" t="s">
        <v>16899</v>
      </c>
      <c r="T948">
        <v>25</v>
      </c>
      <c r="U948">
        <v>17</v>
      </c>
      <c r="V948">
        <v>23</v>
      </c>
      <c r="Y948" t="s">
        <v>16900</v>
      </c>
      <c r="Z948" t="s">
        <v>14354</v>
      </c>
      <c r="AA948" t="s">
        <v>10866</v>
      </c>
      <c r="AB948">
        <v>31</v>
      </c>
      <c r="AD948" t="s">
        <v>16901</v>
      </c>
      <c r="AE948" t="s">
        <v>9252</v>
      </c>
      <c r="AF948" t="s">
        <v>16902</v>
      </c>
      <c r="AH948" t="s">
        <v>496</v>
      </c>
      <c r="AI948" t="s">
        <v>496</v>
      </c>
      <c r="AK948" t="s">
        <v>16903</v>
      </c>
      <c r="AO948" t="s">
        <v>16904</v>
      </c>
      <c r="AQ948">
        <v>24</v>
      </c>
      <c r="AR948" s="6" t="s">
        <v>32336</v>
      </c>
      <c r="AS948" t="s">
        <v>16905</v>
      </c>
      <c r="AT948" t="s">
        <v>16906</v>
      </c>
      <c r="AU948" t="s">
        <v>16907</v>
      </c>
      <c r="AW948" t="s">
        <v>16908</v>
      </c>
      <c r="AX948" t="s">
        <v>16909</v>
      </c>
      <c r="AY948" t="s">
        <v>298</v>
      </c>
      <c r="AZ948" t="s">
        <v>670</v>
      </c>
      <c r="BA948" t="s">
        <v>1797</v>
      </c>
      <c r="BB948" t="s">
        <v>16910</v>
      </c>
      <c r="BC948" t="s">
        <v>14364</v>
      </c>
      <c r="BD948" t="s">
        <v>14619</v>
      </c>
      <c r="BE948">
        <v>0</v>
      </c>
      <c r="BF948" t="s">
        <v>16911</v>
      </c>
      <c r="BG948" t="s">
        <v>16912</v>
      </c>
      <c r="BH948" t="s">
        <v>16913</v>
      </c>
      <c r="BS948">
        <v>0</v>
      </c>
      <c r="BT948">
        <v>0</v>
      </c>
      <c r="BU948">
        <v>0</v>
      </c>
      <c r="BV948">
        <v>0</v>
      </c>
      <c r="BW948">
        <v>1</v>
      </c>
      <c r="BX948">
        <v>0</v>
      </c>
      <c r="BY948">
        <v>1</v>
      </c>
      <c r="CD948" t="s">
        <v>132</v>
      </c>
      <c r="CE948">
        <v>0</v>
      </c>
      <c r="CJ948" t="s">
        <v>132</v>
      </c>
      <c r="CK948" t="s">
        <v>132</v>
      </c>
      <c r="CP948">
        <v>2108</v>
      </c>
      <c r="CQ948">
        <v>0</v>
      </c>
      <c r="CR948">
        <v>0</v>
      </c>
      <c r="CS948">
        <v>0</v>
      </c>
      <c r="CT948">
        <v>0</v>
      </c>
    </row>
    <row r="949" spans="1:98" ht="15" customHeight="1" x14ac:dyDescent="0.2">
      <c r="A949" t="s">
        <v>19339</v>
      </c>
      <c r="B949" s="1" t="s">
        <v>283</v>
      </c>
      <c r="C949">
        <v>600</v>
      </c>
      <c r="D949" t="s">
        <v>19340</v>
      </c>
      <c r="E949" t="s">
        <v>19341</v>
      </c>
      <c r="F949" t="s">
        <v>19342</v>
      </c>
      <c r="G949" t="s">
        <v>923</v>
      </c>
      <c r="H949" t="s">
        <v>102</v>
      </c>
      <c r="I949" t="s">
        <v>701</v>
      </c>
      <c r="J949" t="s">
        <v>5207</v>
      </c>
      <c r="K949">
        <v>7</v>
      </c>
      <c r="L949" t="s">
        <v>2434</v>
      </c>
      <c r="N949" t="s">
        <v>3570</v>
      </c>
      <c r="O949" t="s">
        <v>19343</v>
      </c>
      <c r="P949">
        <v>20</v>
      </c>
      <c r="Q949" t="s">
        <v>727</v>
      </c>
      <c r="S949" t="s">
        <v>19344</v>
      </c>
      <c r="T949">
        <v>2</v>
      </c>
      <c r="U949">
        <v>6</v>
      </c>
      <c r="V949">
        <v>3</v>
      </c>
      <c r="X949" t="s">
        <v>2449</v>
      </c>
      <c r="AD949" t="s">
        <v>249</v>
      </c>
      <c r="AF949" t="s">
        <v>19345</v>
      </c>
      <c r="AG949" t="s">
        <v>19346</v>
      </c>
      <c r="AH949" t="s">
        <v>114</v>
      </c>
      <c r="AI949" t="s">
        <v>114</v>
      </c>
      <c r="AJ949" t="s">
        <v>1150</v>
      </c>
      <c r="AO949" t="s">
        <v>19347</v>
      </c>
      <c r="AQ949">
        <v>2</v>
      </c>
      <c r="AR949">
        <v>1</v>
      </c>
      <c r="AS949">
        <v>14</v>
      </c>
      <c r="AT949" t="s">
        <v>771</v>
      </c>
      <c r="AU949" t="s">
        <v>19348</v>
      </c>
      <c r="AV949" t="s">
        <v>19349</v>
      </c>
      <c r="AW949" t="s">
        <v>19350</v>
      </c>
      <c r="AX949" t="s">
        <v>19351</v>
      </c>
      <c r="AY949" t="s">
        <v>298</v>
      </c>
      <c r="AZ949" t="s">
        <v>670</v>
      </c>
      <c r="BA949" t="s">
        <v>19352</v>
      </c>
      <c r="BB949" t="s">
        <v>19353</v>
      </c>
      <c r="BD949" t="s">
        <v>19270</v>
      </c>
      <c r="BE949">
        <v>0</v>
      </c>
      <c r="BG949" t="s">
        <v>19354</v>
      </c>
      <c r="BH949" t="s">
        <v>19355</v>
      </c>
      <c r="BL949" t="s">
        <v>132</v>
      </c>
      <c r="BM949" t="s">
        <v>132</v>
      </c>
      <c r="BN949" t="s">
        <v>132</v>
      </c>
      <c r="BS949">
        <v>0</v>
      </c>
      <c r="BT949">
        <v>0</v>
      </c>
      <c r="BU949">
        <v>0</v>
      </c>
      <c r="BV949">
        <v>0</v>
      </c>
      <c r="BW949">
        <v>0</v>
      </c>
      <c r="BX949">
        <v>0</v>
      </c>
      <c r="BY949">
        <v>1</v>
      </c>
      <c r="CB949" t="s">
        <v>132</v>
      </c>
      <c r="CD949" t="s">
        <v>131</v>
      </c>
      <c r="CE949">
        <v>0</v>
      </c>
      <c r="CH949" t="s">
        <v>19356</v>
      </c>
      <c r="CJ949" t="s">
        <v>132</v>
      </c>
      <c r="CP949">
        <v>2734</v>
      </c>
      <c r="CQ949">
        <v>0</v>
      </c>
      <c r="CR949">
        <v>0</v>
      </c>
      <c r="CS949">
        <v>0</v>
      </c>
      <c r="CT949">
        <v>0</v>
      </c>
    </row>
    <row r="950" spans="1:98" ht="15" customHeight="1" x14ac:dyDescent="0.2">
      <c r="A950" t="s">
        <v>16842</v>
      </c>
      <c r="B950" s="1" t="s">
        <v>1918</v>
      </c>
      <c r="C950">
        <v>19200</v>
      </c>
      <c r="G950" t="s">
        <v>1053</v>
      </c>
      <c r="H950" t="s">
        <v>102</v>
      </c>
      <c r="I950" t="s">
        <v>809</v>
      </c>
      <c r="J950" t="s">
        <v>1759</v>
      </c>
      <c r="K950">
        <v>4</v>
      </c>
      <c r="L950" t="s">
        <v>3154</v>
      </c>
      <c r="N950" t="s">
        <v>16843</v>
      </c>
      <c r="O950" t="s">
        <v>16844</v>
      </c>
      <c r="P950">
        <v>161</v>
      </c>
      <c r="Q950" t="s">
        <v>1491</v>
      </c>
      <c r="S950" t="s">
        <v>16845</v>
      </c>
      <c r="T950">
        <v>10</v>
      </c>
      <c r="U950">
        <v>13</v>
      </c>
      <c r="V950">
        <v>14</v>
      </c>
      <c r="Y950" t="s">
        <v>4335</v>
      </c>
      <c r="Z950" t="s">
        <v>837</v>
      </c>
      <c r="AD950" t="s">
        <v>16846</v>
      </c>
      <c r="AF950" t="s">
        <v>16847</v>
      </c>
      <c r="AH950" t="s">
        <v>114</v>
      </c>
      <c r="AI950" t="s">
        <v>114</v>
      </c>
      <c r="AJ950" t="s">
        <v>16848</v>
      </c>
      <c r="AK950" t="s">
        <v>16849</v>
      </c>
      <c r="AO950" t="s">
        <v>16850</v>
      </c>
      <c r="AQ950">
        <v>14</v>
      </c>
      <c r="AR950">
        <v>20</v>
      </c>
      <c r="AS950">
        <v>35</v>
      </c>
      <c r="AT950" t="s">
        <v>16851</v>
      </c>
      <c r="AU950" t="s">
        <v>16852</v>
      </c>
      <c r="AV950" t="s">
        <v>16853</v>
      </c>
      <c r="AW950" t="s">
        <v>6309</v>
      </c>
      <c r="AX950" t="s">
        <v>16854</v>
      </c>
      <c r="AY950" t="s">
        <v>16855</v>
      </c>
      <c r="AZ950" t="s">
        <v>16856</v>
      </c>
      <c r="BA950" t="s">
        <v>426</v>
      </c>
      <c r="BB950" t="s">
        <v>16857</v>
      </c>
      <c r="BD950" t="s">
        <v>14619</v>
      </c>
      <c r="BE950">
        <v>0</v>
      </c>
      <c r="BF950" t="s">
        <v>16858</v>
      </c>
      <c r="BG950" t="s">
        <v>16859</v>
      </c>
      <c r="BH950" t="s">
        <v>16860</v>
      </c>
      <c r="BS950">
        <v>0</v>
      </c>
      <c r="BT950">
        <v>0</v>
      </c>
      <c r="BU950">
        <v>0</v>
      </c>
      <c r="BV950">
        <v>1</v>
      </c>
      <c r="BW950">
        <v>0</v>
      </c>
      <c r="BX950">
        <v>1</v>
      </c>
      <c r="BY950">
        <v>1</v>
      </c>
      <c r="CD950" t="s">
        <v>132</v>
      </c>
      <c r="CE950">
        <v>0</v>
      </c>
      <c r="CF950" t="s">
        <v>132</v>
      </c>
      <c r="CJ950" t="s">
        <v>132</v>
      </c>
      <c r="CK950" t="s">
        <v>132</v>
      </c>
      <c r="CN950" t="s">
        <v>14383</v>
      </c>
      <c r="CP950">
        <v>2105</v>
      </c>
      <c r="CQ950">
        <v>0</v>
      </c>
      <c r="CR950">
        <v>0</v>
      </c>
      <c r="CS950">
        <v>0</v>
      </c>
      <c r="CT950">
        <v>0</v>
      </c>
    </row>
    <row r="951" spans="1:98" ht="15" customHeight="1" x14ac:dyDescent="0.2">
      <c r="A951" t="s">
        <v>18543</v>
      </c>
      <c r="B951" s="1" t="s">
        <v>2051</v>
      </c>
      <c r="C951">
        <v>51200</v>
      </c>
      <c r="G951" t="s">
        <v>575</v>
      </c>
      <c r="H951" t="s">
        <v>136</v>
      </c>
      <c r="I951" t="s">
        <v>701</v>
      </c>
      <c r="J951" t="s">
        <v>1054</v>
      </c>
      <c r="K951">
        <v>3</v>
      </c>
      <c r="L951" t="s">
        <v>18544</v>
      </c>
      <c r="N951" t="s">
        <v>18545</v>
      </c>
      <c r="O951" t="s">
        <v>18546</v>
      </c>
      <c r="P951">
        <v>216</v>
      </c>
      <c r="Q951" t="s">
        <v>18547</v>
      </c>
      <c r="R951" t="s">
        <v>14268</v>
      </c>
      <c r="S951" t="s">
        <v>32222</v>
      </c>
      <c r="T951">
        <v>16</v>
      </c>
      <c r="U951">
        <v>6</v>
      </c>
      <c r="V951">
        <v>13</v>
      </c>
      <c r="W951" s="6" t="s">
        <v>32231</v>
      </c>
      <c r="X951" t="s">
        <v>18548</v>
      </c>
      <c r="Z951" t="s">
        <v>18549</v>
      </c>
      <c r="AD951" t="s">
        <v>249</v>
      </c>
      <c r="AF951" t="s">
        <v>18550</v>
      </c>
      <c r="AG951" t="s">
        <v>18551</v>
      </c>
      <c r="AH951" t="s">
        <v>147</v>
      </c>
      <c r="AI951" t="s">
        <v>147</v>
      </c>
      <c r="AJ951" t="s">
        <v>18552</v>
      </c>
      <c r="AO951" t="s">
        <v>18553</v>
      </c>
      <c r="AQ951">
        <v>12</v>
      </c>
      <c r="AR951" t="s">
        <v>18554</v>
      </c>
      <c r="AS951" t="s">
        <v>18555</v>
      </c>
      <c r="AT951" t="s">
        <v>18556</v>
      </c>
      <c r="AU951" t="s">
        <v>18557</v>
      </c>
      <c r="AV951" t="s">
        <v>323</v>
      </c>
      <c r="AW951" t="s">
        <v>3204</v>
      </c>
      <c r="AY951" t="s">
        <v>18558</v>
      </c>
      <c r="AZ951" t="s">
        <v>18559</v>
      </c>
      <c r="BA951" t="s">
        <v>10196</v>
      </c>
      <c r="BB951" t="s">
        <v>18560</v>
      </c>
      <c r="BC951" t="s">
        <v>5284</v>
      </c>
      <c r="BD951" t="s">
        <v>14619</v>
      </c>
      <c r="BE951">
        <v>0</v>
      </c>
      <c r="BF951" t="s">
        <v>18561</v>
      </c>
      <c r="BG951" t="s">
        <v>18562</v>
      </c>
      <c r="BH951" t="s">
        <v>18563</v>
      </c>
      <c r="BS951">
        <v>0</v>
      </c>
      <c r="BT951">
        <v>0</v>
      </c>
      <c r="BU951">
        <v>0</v>
      </c>
      <c r="BV951">
        <v>0</v>
      </c>
      <c r="BW951">
        <v>0</v>
      </c>
      <c r="BX951">
        <v>0</v>
      </c>
      <c r="BY951">
        <v>1</v>
      </c>
      <c r="CD951" t="s">
        <v>132</v>
      </c>
      <c r="CE951">
        <v>0</v>
      </c>
      <c r="CF951" t="s">
        <v>132</v>
      </c>
      <c r="CJ951" t="s">
        <v>132</v>
      </c>
      <c r="CK951" t="s">
        <v>132</v>
      </c>
      <c r="CP951">
        <v>2216</v>
      </c>
      <c r="CQ951">
        <v>0</v>
      </c>
      <c r="CR951">
        <v>0</v>
      </c>
      <c r="CS951">
        <v>0</v>
      </c>
      <c r="CT951">
        <v>0</v>
      </c>
    </row>
    <row r="952" spans="1:98" ht="15" customHeight="1" x14ac:dyDescent="0.2">
      <c r="A952" t="s">
        <v>16861</v>
      </c>
      <c r="B952" s="1" t="s">
        <v>2051</v>
      </c>
      <c r="C952">
        <v>51200</v>
      </c>
      <c r="G952" t="s">
        <v>240</v>
      </c>
      <c r="H952" t="s">
        <v>136</v>
      </c>
      <c r="I952" t="s">
        <v>261</v>
      </c>
      <c r="K952">
        <v>2</v>
      </c>
      <c r="L952" t="s">
        <v>16862</v>
      </c>
      <c r="N952" t="s">
        <v>16863</v>
      </c>
      <c r="O952" t="s">
        <v>16864</v>
      </c>
      <c r="P952">
        <v>230</v>
      </c>
      <c r="Q952" t="s">
        <v>16865</v>
      </c>
      <c r="R952" t="s">
        <v>4980</v>
      </c>
      <c r="S952" t="s">
        <v>16866</v>
      </c>
      <c r="T952">
        <v>18</v>
      </c>
      <c r="U952">
        <v>14</v>
      </c>
      <c r="V952">
        <v>11</v>
      </c>
      <c r="X952" t="s">
        <v>16867</v>
      </c>
      <c r="Z952" t="s">
        <v>3054</v>
      </c>
      <c r="AB952">
        <v>26</v>
      </c>
      <c r="AD952" t="s">
        <v>16868</v>
      </c>
      <c r="AF952" t="s">
        <v>16869</v>
      </c>
      <c r="AH952" t="s">
        <v>147</v>
      </c>
      <c r="AI952" t="s">
        <v>1856</v>
      </c>
      <c r="AJ952" t="s">
        <v>16870</v>
      </c>
      <c r="AO952" t="s">
        <v>16871</v>
      </c>
      <c r="AQ952">
        <v>20</v>
      </c>
      <c r="AR952" t="s">
        <v>16872</v>
      </c>
      <c r="AS952">
        <v>48</v>
      </c>
      <c r="AT952" t="s">
        <v>16873</v>
      </c>
      <c r="AU952" t="s">
        <v>16874</v>
      </c>
      <c r="AV952" t="s">
        <v>16875</v>
      </c>
      <c r="AX952" t="s">
        <v>10044</v>
      </c>
      <c r="AY952" t="s">
        <v>11567</v>
      </c>
      <c r="AZ952" t="s">
        <v>208</v>
      </c>
      <c r="BA952" t="s">
        <v>277</v>
      </c>
      <c r="BB952" t="s">
        <v>16876</v>
      </c>
      <c r="BD952" t="s">
        <v>14619</v>
      </c>
      <c r="BE952">
        <v>0</v>
      </c>
      <c r="BF952" t="s">
        <v>16877</v>
      </c>
      <c r="BG952" t="s">
        <v>16878</v>
      </c>
      <c r="BH952" t="s">
        <v>16879</v>
      </c>
      <c r="BL952" t="s">
        <v>132</v>
      </c>
      <c r="BM952" t="s">
        <v>132</v>
      </c>
      <c r="BN952" t="s">
        <v>132</v>
      </c>
      <c r="BS952">
        <v>0</v>
      </c>
      <c r="BT952">
        <v>0</v>
      </c>
      <c r="BU952">
        <v>1</v>
      </c>
      <c r="BV952">
        <v>0</v>
      </c>
      <c r="BW952">
        <v>0</v>
      </c>
      <c r="BX952">
        <v>0</v>
      </c>
      <c r="BY952">
        <v>1</v>
      </c>
      <c r="CB952" t="s">
        <v>132</v>
      </c>
      <c r="CD952" t="s">
        <v>131</v>
      </c>
      <c r="CE952">
        <v>0</v>
      </c>
      <c r="CJ952" t="s">
        <v>132</v>
      </c>
      <c r="CP952">
        <v>2106</v>
      </c>
      <c r="CQ952">
        <v>0</v>
      </c>
      <c r="CR952">
        <v>0</v>
      </c>
      <c r="CS952">
        <v>0</v>
      </c>
      <c r="CT952">
        <v>0</v>
      </c>
    </row>
    <row r="953" spans="1:98" ht="15" customHeight="1" x14ac:dyDescent="0.2">
      <c r="A953" t="s">
        <v>31369</v>
      </c>
      <c r="B953" s="1" t="s">
        <v>192</v>
      </c>
      <c r="C953">
        <v>76800</v>
      </c>
      <c r="G953" t="s">
        <v>575</v>
      </c>
      <c r="H953" t="s">
        <v>1035</v>
      </c>
      <c r="I953" t="s">
        <v>261</v>
      </c>
      <c r="K953">
        <v>5</v>
      </c>
      <c r="L953" t="s">
        <v>31370</v>
      </c>
      <c r="N953" t="s">
        <v>31371</v>
      </c>
      <c r="O953" t="s">
        <v>31372</v>
      </c>
      <c r="P953">
        <v>256</v>
      </c>
      <c r="Q953" t="s">
        <v>7822</v>
      </c>
      <c r="S953" t="s">
        <v>31373</v>
      </c>
      <c r="T953">
        <v>19</v>
      </c>
      <c r="U953">
        <v>14</v>
      </c>
      <c r="V953">
        <v>12</v>
      </c>
      <c r="Y953" t="s">
        <v>3427</v>
      </c>
      <c r="AB953">
        <v>22</v>
      </c>
      <c r="AD953" t="s">
        <v>23138</v>
      </c>
      <c r="AF953" t="s">
        <v>31374</v>
      </c>
      <c r="AH953" t="s">
        <v>496</v>
      </c>
      <c r="AI953" t="s">
        <v>496</v>
      </c>
      <c r="AJ953" t="s">
        <v>31375</v>
      </c>
      <c r="AO953" t="s">
        <v>31376</v>
      </c>
      <c r="AQ953">
        <v>19</v>
      </c>
      <c r="AR953" t="s">
        <v>18620</v>
      </c>
      <c r="AS953" t="s">
        <v>16084</v>
      </c>
      <c r="AT953" t="s">
        <v>31377</v>
      </c>
      <c r="AU953" t="s">
        <v>31378</v>
      </c>
      <c r="AW953" t="s">
        <v>4483</v>
      </c>
      <c r="AY953" t="s">
        <v>31379</v>
      </c>
      <c r="AZ953" t="s">
        <v>20428</v>
      </c>
      <c r="BA953" t="s">
        <v>156</v>
      </c>
      <c r="BB953" t="s">
        <v>31380</v>
      </c>
      <c r="BD953" t="s">
        <v>31302</v>
      </c>
      <c r="BE953">
        <v>0</v>
      </c>
      <c r="BF953" t="s">
        <v>31381</v>
      </c>
      <c r="BG953" t="s">
        <v>31382</v>
      </c>
      <c r="BH953" t="s">
        <v>31383</v>
      </c>
      <c r="BS953">
        <v>0</v>
      </c>
      <c r="BT953">
        <v>0</v>
      </c>
      <c r="BU953">
        <v>0</v>
      </c>
      <c r="BV953">
        <v>0</v>
      </c>
      <c r="BW953">
        <v>1</v>
      </c>
      <c r="BX953">
        <v>0</v>
      </c>
      <c r="BY953">
        <v>1</v>
      </c>
      <c r="CD953" t="s">
        <v>132</v>
      </c>
      <c r="CE953">
        <v>0</v>
      </c>
      <c r="CF953" t="s">
        <v>132</v>
      </c>
      <c r="CJ953" t="s">
        <v>132</v>
      </c>
      <c r="CK953" t="s">
        <v>132</v>
      </c>
      <c r="CP953">
        <v>6786</v>
      </c>
      <c r="CQ953">
        <v>0</v>
      </c>
      <c r="CR953">
        <v>0</v>
      </c>
      <c r="CS953">
        <v>0</v>
      </c>
      <c r="CT953">
        <v>0</v>
      </c>
    </row>
    <row r="954" spans="1:98" ht="15" customHeight="1" x14ac:dyDescent="0.2">
      <c r="A954" t="s">
        <v>26295</v>
      </c>
      <c r="B954" s="1" t="s">
        <v>1223</v>
      </c>
      <c r="C954">
        <v>12800</v>
      </c>
      <c r="G954" t="s">
        <v>240</v>
      </c>
      <c r="H954" t="s">
        <v>1035</v>
      </c>
      <c r="I954" t="s">
        <v>241</v>
      </c>
      <c r="K954">
        <v>0</v>
      </c>
      <c r="L954" t="s">
        <v>394</v>
      </c>
      <c r="N954" t="s">
        <v>6774</v>
      </c>
      <c r="O954" t="s">
        <v>6775</v>
      </c>
      <c r="P954">
        <v>142</v>
      </c>
      <c r="Q954" t="s">
        <v>14082</v>
      </c>
      <c r="R954" t="s">
        <v>3695</v>
      </c>
      <c r="S954" t="s">
        <v>14302</v>
      </c>
      <c r="T954">
        <v>5</v>
      </c>
      <c r="U954">
        <v>5</v>
      </c>
      <c r="V954">
        <v>9</v>
      </c>
      <c r="Y954" t="s">
        <v>3427</v>
      </c>
      <c r="Z954" t="s">
        <v>248</v>
      </c>
      <c r="AB954">
        <v>22</v>
      </c>
      <c r="AC954" t="s">
        <v>26296</v>
      </c>
      <c r="AD954" t="s">
        <v>249</v>
      </c>
      <c r="AF954" t="s">
        <v>26297</v>
      </c>
      <c r="AH954" t="s">
        <v>496</v>
      </c>
      <c r="AI954" t="s">
        <v>114</v>
      </c>
      <c r="AJ954" t="s">
        <v>26298</v>
      </c>
      <c r="AK954" t="s">
        <v>26299</v>
      </c>
      <c r="AO954" t="s">
        <v>26300</v>
      </c>
      <c r="AQ954">
        <v>15</v>
      </c>
      <c r="AR954">
        <v>32</v>
      </c>
      <c r="AS954" t="s">
        <v>1260</v>
      </c>
      <c r="AX954" t="s">
        <v>26301</v>
      </c>
      <c r="AY954" t="s">
        <v>298</v>
      </c>
      <c r="AZ954" t="s">
        <v>670</v>
      </c>
      <c r="BA954" t="s">
        <v>255</v>
      </c>
      <c r="BB954" t="s">
        <v>26302</v>
      </c>
      <c r="BD954" t="s">
        <v>24172</v>
      </c>
      <c r="BE954">
        <v>0</v>
      </c>
      <c r="BF954" t="s">
        <v>26303</v>
      </c>
      <c r="BG954" t="s">
        <v>26304</v>
      </c>
      <c r="BH954" t="s">
        <v>26305</v>
      </c>
      <c r="BI954" t="s">
        <v>132</v>
      </c>
      <c r="BK954" t="s">
        <v>132</v>
      </c>
      <c r="BS954">
        <v>0</v>
      </c>
      <c r="BT954">
        <v>0</v>
      </c>
      <c r="BU954">
        <v>0</v>
      </c>
      <c r="BV954">
        <v>0</v>
      </c>
      <c r="BW954">
        <v>0</v>
      </c>
      <c r="BX954">
        <v>0</v>
      </c>
      <c r="BY954">
        <v>1</v>
      </c>
      <c r="CD954" t="s">
        <v>131</v>
      </c>
      <c r="CE954">
        <v>0</v>
      </c>
      <c r="CJ954" t="s">
        <v>132</v>
      </c>
      <c r="CK954" t="s">
        <v>132</v>
      </c>
      <c r="CP954">
        <v>5273</v>
      </c>
      <c r="CQ954">
        <v>0</v>
      </c>
      <c r="CR954">
        <v>0</v>
      </c>
      <c r="CS954">
        <v>0</v>
      </c>
      <c r="CT954">
        <v>0</v>
      </c>
    </row>
    <row r="955" spans="1:98" ht="15" customHeight="1" x14ac:dyDescent="0.2">
      <c r="A955" t="s">
        <v>30506</v>
      </c>
      <c r="B955" s="1" t="s">
        <v>162</v>
      </c>
      <c r="C955">
        <v>38400</v>
      </c>
      <c r="G955" t="s">
        <v>240</v>
      </c>
      <c r="H955" t="s">
        <v>136</v>
      </c>
      <c r="I955" t="s">
        <v>261</v>
      </c>
      <c r="K955">
        <v>-1</v>
      </c>
      <c r="L955" t="s">
        <v>30507</v>
      </c>
      <c r="N955" t="s">
        <v>5884</v>
      </c>
      <c r="O955" t="s">
        <v>8826</v>
      </c>
      <c r="P955">
        <v>210</v>
      </c>
      <c r="Q955" t="s">
        <v>4560</v>
      </c>
      <c r="S955" t="s">
        <v>17371</v>
      </c>
      <c r="T955">
        <v>17</v>
      </c>
      <c r="U955">
        <v>11</v>
      </c>
      <c r="V955">
        <v>7</v>
      </c>
      <c r="X955" t="s">
        <v>30508</v>
      </c>
      <c r="Z955" t="s">
        <v>5046</v>
      </c>
      <c r="AC955" t="s">
        <v>2419</v>
      </c>
      <c r="AD955" t="s">
        <v>249</v>
      </c>
      <c r="AF955" t="s">
        <v>30509</v>
      </c>
      <c r="AH955" t="s">
        <v>147</v>
      </c>
      <c r="AI955" t="s">
        <v>202</v>
      </c>
      <c r="AJ955" t="s">
        <v>30510</v>
      </c>
      <c r="AO955" t="s">
        <v>30511</v>
      </c>
      <c r="AQ955">
        <v>20</v>
      </c>
      <c r="AR955" t="s">
        <v>23338</v>
      </c>
      <c r="AS955" t="s">
        <v>30512</v>
      </c>
      <c r="AT955" t="s">
        <v>30513</v>
      </c>
      <c r="AU955" t="s">
        <v>30514</v>
      </c>
      <c r="AY955" t="s">
        <v>669</v>
      </c>
      <c r="AZ955" t="s">
        <v>30515</v>
      </c>
      <c r="BA955" t="s">
        <v>255</v>
      </c>
      <c r="BB955" t="s">
        <v>30516</v>
      </c>
      <c r="BC955" t="s">
        <v>613</v>
      </c>
      <c r="BD955" t="s">
        <v>30472</v>
      </c>
      <c r="BE955">
        <v>0</v>
      </c>
      <c r="BF955" t="s">
        <v>30517</v>
      </c>
      <c r="BG955" t="s">
        <v>30518</v>
      </c>
      <c r="BH955" t="s">
        <v>30519</v>
      </c>
      <c r="BI955" t="s">
        <v>132</v>
      </c>
      <c r="BS955">
        <v>0</v>
      </c>
      <c r="BT955">
        <v>0</v>
      </c>
      <c r="BU955">
        <v>0</v>
      </c>
      <c r="BV955">
        <v>0</v>
      </c>
      <c r="BW955">
        <v>0</v>
      </c>
      <c r="BX955">
        <v>0</v>
      </c>
      <c r="BY955">
        <v>1</v>
      </c>
      <c r="CD955" t="s">
        <v>132</v>
      </c>
      <c r="CE955">
        <v>0</v>
      </c>
      <c r="CF955" t="s">
        <v>132</v>
      </c>
      <c r="CJ955" t="s">
        <v>132</v>
      </c>
      <c r="CK955" t="s">
        <v>132</v>
      </c>
      <c r="CP955">
        <v>6429</v>
      </c>
      <c r="CQ955">
        <v>0</v>
      </c>
      <c r="CR955">
        <v>0</v>
      </c>
      <c r="CS955">
        <v>0</v>
      </c>
      <c r="CT955">
        <v>0</v>
      </c>
    </row>
    <row r="956" spans="1:98" ht="15" customHeight="1" x14ac:dyDescent="0.2">
      <c r="A956" t="s">
        <v>30862</v>
      </c>
      <c r="B956" s="1" t="s">
        <v>2051</v>
      </c>
      <c r="C956">
        <v>51200</v>
      </c>
      <c r="G956" t="s">
        <v>240</v>
      </c>
      <c r="H956" t="s">
        <v>1035</v>
      </c>
      <c r="I956" t="s">
        <v>241</v>
      </c>
      <c r="J956" t="s">
        <v>29751</v>
      </c>
      <c r="K956">
        <v>0</v>
      </c>
      <c r="L956" t="s">
        <v>30863</v>
      </c>
      <c r="N956" t="s">
        <v>6774</v>
      </c>
      <c r="O956" t="s">
        <v>6775</v>
      </c>
      <c r="P956">
        <v>245</v>
      </c>
      <c r="Q956" t="s">
        <v>32345</v>
      </c>
      <c r="R956" t="s">
        <v>32342</v>
      </c>
      <c r="S956" t="s">
        <v>16518</v>
      </c>
      <c r="T956">
        <v>6</v>
      </c>
      <c r="U956">
        <v>6</v>
      </c>
      <c r="V956">
        <v>7</v>
      </c>
      <c r="X956" t="s">
        <v>18856</v>
      </c>
      <c r="Z956" t="s">
        <v>248</v>
      </c>
      <c r="AA956" t="s">
        <v>12436</v>
      </c>
      <c r="AC956" t="s">
        <v>30304</v>
      </c>
      <c r="AD956" t="s">
        <v>766</v>
      </c>
      <c r="AF956" t="s">
        <v>30864</v>
      </c>
      <c r="AG956" t="s">
        <v>30865</v>
      </c>
      <c r="AH956" t="s">
        <v>496</v>
      </c>
      <c r="AI956" t="s">
        <v>496</v>
      </c>
      <c r="AJ956" t="s">
        <v>30866</v>
      </c>
      <c r="AO956" t="s">
        <v>30867</v>
      </c>
      <c r="AQ956">
        <v>20</v>
      </c>
      <c r="AR956" t="s">
        <v>30868</v>
      </c>
      <c r="AS956" t="s">
        <v>30869</v>
      </c>
      <c r="AT956" t="s">
        <v>30870</v>
      </c>
      <c r="AU956" t="s">
        <v>30871</v>
      </c>
      <c r="AW956" t="s">
        <v>30382</v>
      </c>
      <c r="AY956" t="s">
        <v>20998</v>
      </c>
      <c r="AZ956" t="s">
        <v>670</v>
      </c>
      <c r="BA956" t="s">
        <v>255</v>
      </c>
      <c r="BB956" t="s">
        <v>30872</v>
      </c>
      <c r="BC956" t="s">
        <v>29759</v>
      </c>
      <c r="BD956" t="s">
        <v>30833</v>
      </c>
      <c r="BE956">
        <v>0</v>
      </c>
      <c r="BF956" t="s">
        <v>30873</v>
      </c>
      <c r="BG956" t="s">
        <v>30874</v>
      </c>
      <c r="BH956" t="s">
        <v>30875</v>
      </c>
      <c r="BS956">
        <v>0</v>
      </c>
      <c r="BT956">
        <v>0</v>
      </c>
      <c r="BU956">
        <v>0</v>
      </c>
      <c r="BV956">
        <v>0</v>
      </c>
      <c r="BW956">
        <v>0</v>
      </c>
      <c r="BX956">
        <v>0</v>
      </c>
      <c r="BY956">
        <v>1</v>
      </c>
      <c r="CD956" t="s">
        <v>132</v>
      </c>
      <c r="CE956">
        <v>0</v>
      </c>
      <c r="CJ956" t="s">
        <v>132</v>
      </c>
      <c r="CK956" t="s">
        <v>132</v>
      </c>
      <c r="CP956">
        <v>6618</v>
      </c>
      <c r="CQ956">
        <v>0</v>
      </c>
      <c r="CR956">
        <v>0</v>
      </c>
      <c r="CS956">
        <v>0</v>
      </c>
      <c r="CT956">
        <v>0</v>
      </c>
    </row>
    <row r="957" spans="1:98" ht="15" customHeight="1" x14ac:dyDescent="0.2">
      <c r="A957" t="s">
        <v>26306</v>
      </c>
      <c r="B957" s="1" t="s">
        <v>10516</v>
      </c>
      <c r="C957">
        <v>409600</v>
      </c>
      <c r="G957" t="s">
        <v>240</v>
      </c>
      <c r="H957" t="s">
        <v>3932</v>
      </c>
      <c r="I957" t="s">
        <v>261</v>
      </c>
      <c r="J957" t="s">
        <v>26307</v>
      </c>
      <c r="K957" t="s">
        <v>26308</v>
      </c>
      <c r="L957" t="s">
        <v>26309</v>
      </c>
      <c r="M957" t="s">
        <v>26310</v>
      </c>
      <c r="N957" t="s">
        <v>26311</v>
      </c>
      <c r="O957" t="s">
        <v>26312</v>
      </c>
      <c r="P957">
        <v>399</v>
      </c>
      <c r="Q957" t="s">
        <v>26313</v>
      </c>
      <c r="R957" t="s">
        <v>4980</v>
      </c>
      <c r="S957" t="s">
        <v>26314</v>
      </c>
      <c r="T957">
        <v>22</v>
      </c>
      <c r="U957">
        <v>18</v>
      </c>
      <c r="V957">
        <v>14</v>
      </c>
      <c r="X957" t="s">
        <v>26315</v>
      </c>
      <c r="Y957" t="s">
        <v>23261</v>
      </c>
      <c r="Z957" t="s">
        <v>26316</v>
      </c>
      <c r="AA957" t="s">
        <v>3003</v>
      </c>
      <c r="AB957">
        <v>32</v>
      </c>
      <c r="AD957" t="s">
        <v>26317</v>
      </c>
      <c r="AF957" t="s">
        <v>26318</v>
      </c>
      <c r="AH957" t="s">
        <v>249</v>
      </c>
      <c r="AI957" t="s">
        <v>249</v>
      </c>
      <c r="AJ957" t="s">
        <v>26319</v>
      </c>
      <c r="AK957" t="s">
        <v>26320</v>
      </c>
      <c r="AO957" t="s">
        <v>26321</v>
      </c>
      <c r="AQ957">
        <v>22</v>
      </c>
      <c r="AR957" t="s">
        <v>20909</v>
      </c>
      <c r="AS957" t="s">
        <v>7386</v>
      </c>
      <c r="AT957" t="s">
        <v>26322</v>
      </c>
      <c r="AU957" t="s">
        <v>26323</v>
      </c>
      <c r="AW957" t="s">
        <v>26324</v>
      </c>
      <c r="AX957" t="s">
        <v>26325</v>
      </c>
      <c r="AY957" t="s">
        <v>26326</v>
      </c>
      <c r="AZ957" t="s">
        <v>670</v>
      </c>
      <c r="BA957" t="s">
        <v>426</v>
      </c>
      <c r="BB957" t="s">
        <v>26327</v>
      </c>
      <c r="BD957" t="s">
        <v>24172</v>
      </c>
      <c r="BE957">
        <v>0</v>
      </c>
      <c r="BF957" t="s">
        <v>26328</v>
      </c>
      <c r="BG957" t="s">
        <v>26329</v>
      </c>
      <c r="BH957" t="s">
        <v>26330</v>
      </c>
      <c r="BI957" t="s">
        <v>132</v>
      </c>
      <c r="BK957" t="s">
        <v>132</v>
      </c>
      <c r="BS957">
        <v>0</v>
      </c>
      <c r="BT957">
        <v>0</v>
      </c>
      <c r="BU957">
        <v>1</v>
      </c>
      <c r="BV957">
        <v>0</v>
      </c>
      <c r="BW957">
        <v>1</v>
      </c>
      <c r="BX957">
        <v>1</v>
      </c>
      <c r="BY957">
        <v>1</v>
      </c>
      <c r="CD957" t="s">
        <v>131</v>
      </c>
      <c r="CE957">
        <v>0</v>
      </c>
      <c r="CF957" t="s">
        <v>132</v>
      </c>
      <c r="CJ957" t="s">
        <v>132</v>
      </c>
      <c r="CK957" t="s">
        <v>132</v>
      </c>
      <c r="CP957">
        <v>5274</v>
      </c>
      <c r="CQ957">
        <v>0</v>
      </c>
      <c r="CR957">
        <v>8</v>
      </c>
      <c r="CS957">
        <v>1</v>
      </c>
      <c r="CT957">
        <v>0</v>
      </c>
    </row>
    <row r="958" spans="1:98" ht="15" customHeight="1" x14ac:dyDescent="0.2">
      <c r="A958" t="s">
        <v>16438</v>
      </c>
      <c r="B958" s="1" t="s">
        <v>574</v>
      </c>
      <c r="C958">
        <v>9600</v>
      </c>
      <c r="G958" t="s">
        <v>240</v>
      </c>
      <c r="H958" t="s">
        <v>136</v>
      </c>
      <c r="I958" t="s">
        <v>701</v>
      </c>
      <c r="J958" t="s">
        <v>1054</v>
      </c>
      <c r="K958">
        <v>4</v>
      </c>
      <c r="L958" t="s">
        <v>2446</v>
      </c>
      <c r="N958" t="s">
        <v>16439</v>
      </c>
      <c r="O958" t="s">
        <v>16440</v>
      </c>
      <c r="P958">
        <v>127</v>
      </c>
      <c r="Q958" t="s">
        <v>9767</v>
      </c>
      <c r="S958" t="s">
        <v>16441</v>
      </c>
      <c r="T958">
        <v>9</v>
      </c>
      <c r="U958">
        <v>13</v>
      </c>
      <c r="V958">
        <v>7</v>
      </c>
      <c r="X958" t="s">
        <v>16442</v>
      </c>
      <c r="Z958" t="s">
        <v>4228</v>
      </c>
      <c r="AD958" t="s">
        <v>376</v>
      </c>
      <c r="AF958" t="s">
        <v>16443</v>
      </c>
      <c r="AG958" t="s">
        <v>16444</v>
      </c>
      <c r="AH958" t="s">
        <v>147</v>
      </c>
      <c r="AI958" t="s">
        <v>147</v>
      </c>
      <c r="AO958" t="s">
        <v>16445</v>
      </c>
      <c r="AQ958">
        <v>11</v>
      </c>
      <c r="AR958">
        <v>21</v>
      </c>
      <c r="AS958">
        <v>39</v>
      </c>
      <c r="AT958" t="s">
        <v>16446</v>
      </c>
      <c r="AU958" t="s">
        <v>16447</v>
      </c>
      <c r="AV958" t="s">
        <v>16448</v>
      </c>
      <c r="AW958" t="s">
        <v>3199</v>
      </c>
      <c r="AX958" t="s">
        <v>16449</v>
      </c>
      <c r="AY958" t="s">
        <v>342</v>
      </c>
      <c r="AZ958" t="s">
        <v>16450</v>
      </c>
      <c r="BA958" t="s">
        <v>16451</v>
      </c>
      <c r="BB958" t="s">
        <v>16452</v>
      </c>
      <c r="BC958" t="s">
        <v>3204</v>
      </c>
      <c r="BD958" t="s">
        <v>14619</v>
      </c>
      <c r="BE958">
        <v>0</v>
      </c>
      <c r="BF958" t="s">
        <v>16453</v>
      </c>
      <c r="BG958" t="s">
        <v>16454</v>
      </c>
      <c r="BH958" t="s">
        <v>16455</v>
      </c>
      <c r="BL958" t="s">
        <v>132</v>
      </c>
      <c r="BM958" t="s">
        <v>132</v>
      </c>
      <c r="BN958" t="s">
        <v>132</v>
      </c>
      <c r="BS958">
        <v>0</v>
      </c>
      <c r="BT958">
        <v>0</v>
      </c>
      <c r="BU958">
        <v>0</v>
      </c>
      <c r="BV958">
        <v>0</v>
      </c>
      <c r="BW958">
        <v>0</v>
      </c>
      <c r="BX958">
        <v>0</v>
      </c>
      <c r="BY958">
        <v>1</v>
      </c>
      <c r="CB958" t="s">
        <v>132</v>
      </c>
      <c r="CD958" t="s">
        <v>131</v>
      </c>
      <c r="CE958">
        <v>0</v>
      </c>
      <c r="CJ958" t="s">
        <v>132</v>
      </c>
      <c r="CP958">
        <v>2078</v>
      </c>
      <c r="CQ958">
        <v>0</v>
      </c>
      <c r="CR958">
        <v>0</v>
      </c>
      <c r="CS958">
        <v>0</v>
      </c>
      <c r="CT958">
        <v>0</v>
      </c>
    </row>
    <row r="959" spans="1:98" ht="15" customHeight="1" x14ac:dyDescent="0.2">
      <c r="A959" t="s">
        <v>25887</v>
      </c>
      <c r="B959" s="1" t="s">
        <v>365</v>
      </c>
      <c r="C959">
        <v>1200</v>
      </c>
      <c r="G959" t="s">
        <v>240</v>
      </c>
      <c r="H959" t="s">
        <v>102</v>
      </c>
      <c r="I959" t="s">
        <v>241</v>
      </c>
      <c r="K959">
        <v>-1</v>
      </c>
      <c r="L959" t="s">
        <v>3371</v>
      </c>
      <c r="N959" t="s">
        <v>4726</v>
      </c>
      <c r="O959" t="s">
        <v>6285</v>
      </c>
      <c r="P959">
        <v>42</v>
      </c>
      <c r="Q959" t="s">
        <v>3514</v>
      </c>
      <c r="R959" t="s">
        <v>25888</v>
      </c>
      <c r="S959" t="s">
        <v>13910</v>
      </c>
      <c r="T959">
        <v>1</v>
      </c>
      <c r="U959">
        <v>0</v>
      </c>
      <c r="V959">
        <v>1</v>
      </c>
      <c r="Y959" t="s">
        <v>3391</v>
      </c>
      <c r="Z959" t="s">
        <v>3377</v>
      </c>
      <c r="AD959" t="s">
        <v>249</v>
      </c>
      <c r="AF959" t="s">
        <v>25889</v>
      </c>
      <c r="AH959" t="s">
        <v>114</v>
      </c>
      <c r="AI959" t="s">
        <v>114</v>
      </c>
      <c r="AJ959" t="s">
        <v>3360</v>
      </c>
      <c r="AO959" t="s">
        <v>6291</v>
      </c>
      <c r="AQ959">
        <v>4</v>
      </c>
      <c r="AR959">
        <v>8</v>
      </c>
      <c r="AS959">
        <v>17</v>
      </c>
      <c r="AX959" t="s">
        <v>25890</v>
      </c>
      <c r="AY959" t="s">
        <v>298</v>
      </c>
      <c r="AZ959" t="s">
        <v>24477</v>
      </c>
      <c r="BA959" t="s">
        <v>255</v>
      </c>
      <c r="BB959" t="s">
        <v>25891</v>
      </c>
      <c r="BC959" t="s">
        <v>3382</v>
      </c>
      <c r="BD959" t="s">
        <v>24172</v>
      </c>
      <c r="BE959">
        <v>0</v>
      </c>
      <c r="BF959" t="s">
        <v>25892</v>
      </c>
      <c r="BG959" t="s">
        <v>25893</v>
      </c>
      <c r="BH959" t="s">
        <v>25894</v>
      </c>
      <c r="BI959" t="s">
        <v>132</v>
      </c>
      <c r="BS959">
        <v>0</v>
      </c>
      <c r="BT959">
        <v>0</v>
      </c>
      <c r="BU959">
        <v>0</v>
      </c>
      <c r="BV959">
        <v>0</v>
      </c>
      <c r="BW959">
        <v>0</v>
      </c>
      <c r="BX959">
        <v>0</v>
      </c>
      <c r="BY959">
        <v>1</v>
      </c>
      <c r="CD959" t="s">
        <v>131</v>
      </c>
      <c r="CE959">
        <v>0</v>
      </c>
      <c r="CF959" t="s">
        <v>132</v>
      </c>
      <c r="CJ959" t="s">
        <v>132</v>
      </c>
      <c r="CK959" t="s">
        <v>132</v>
      </c>
      <c r="CP959">
        <v>5247</v>
      </c>
      <c r="CQ959">
        <v>0</v>
      </c>
      <c r="CR959">
        <v>0</v>
      </c>
      <c r="CS959">
        <v>0</v>
      </c>
      <c r="CT959">
        <v>0</v>
      </c>
    </row>
    <row r="960" spans="1:98" ht="15" customHeight="1" x14ac:dyDescent="0.2">
      <c r="A960" t="s">
        <v>12524</v>
      </c>
      <c r="B960" s="1" t="s">
        <v>633</v>
      </c>
      <c r="C960">
        <v>4800</v>
      </c>
      <c r="G960" t="s">
        <v>575</v>
      </c>
      <c r="H960" t="s">
        <v>102</v>
      </c>
      <c r="I960" t="s">
        <v>1780</v>
      </c>
      <c r="J960" t="s">
        <v>1781</v>
      </c>
      <c r="K960">
        <v>6</v>
      </c>
      <c r="L960" t="s">
        <v>12525</v>
      </c>
      <c r="N960" t="s">
        <v>12526</v>
      </c>
      <c r="O960" t="s">
        <v>12527</v>
      </c>
      <c r="P960">
        <v>105</v>
      </c>
      <c r="Q960" t="s">
        <v>12528</v>
      </c>
      <c r="S960" t="s">
        <v>12529</v>
      </c>
      <c r="T960">
        <v>11</v>
      </c>
      <c r="U960">
        <v>9</v>
      </c>
      <c r="V960">
        <v>9</v>
      </c>
      <c r="Z960" t="s">
        <v>1787</v>
      </c>
      <c r="AD960" t="s">
        <v>1788</v>
      </c>
      <c r="AF960" t="s">
        <v>12530</v>
      </c>
      <c r="AH960" t="s">
        <v>114</v>
      </c>
      <c r="AI960" t="s">
        <v>1813</v>
      </c>
      <c r="AJ960" t="s">
        <v>12531</v>
      </c>
      <c r="AK960" t="s">
        <v>12532</v>
      </c>
      <c r="AO960" t="s">
        <v>12533</v>
      </c>
      <c r="AQ960">
        <v>10</v>
      </c>
      <c r="AR960">
        <v>15</v>
      </c>
      <c r="AS960" t="s">
        <v>1583</v>
      </c>
      <c r="AT960" t="s">
        <v>12534</v>
      </c>
      <c r="AU960" t="s">
        <v>12535</v>
      </c>
      <c r="AV960" t="s">
        <v>12505</v>
      </c>
      <c r="AW960" t="s">
        <v>1883</v>
      </c>
      <c r="AX960" t="s">
        <v>1795</v>
      </c>
      <c r="AY960" t="s">
        <v>1796</v>
      </c>
      <c r="AZ960" t="s">
        <v>670</v>
      </c>
      <c r="BA960" t="s">
        <v>1797</v>
      </c>
      <c r="BB960" t="s">
        <v>12520</v>
      </c>
      <c r="BC960" t="s">
        <v>1799</v>
      </c>
      <c r="BD960" t="s">
        <v>6673</v>
      </c>
      <c r="BE960">
        <v>0</v>
      </c>
      <c r="BF960" t="s">
        <v>12536</v>
      </c>
      <c r="BG960" t="s">
        <v>1801</v>
      </c>
      <c r="BH960" t="s">
        <v>12537</v>
      </c>
      <c r="BS960">
        <v>0</v>
      </c>
      <c r="BT960">
        <v>0</v>
      </c>
      <c r="BU960">
        <v>1</v>
      </c>
      <c r="BV960">
        <v>0</v>
      </c>
      <c r="BW960">
        <v>0</v>
      </c>
      <c r="BX960">
        <v>1</v>
      </c>
      <c r="BY960">
        <v>1</v>
      </c>
      <c r="CD960" t="s">
        <v>12538</v>
      </c>
      <c r="CE960">
        <v>0</v>
      </c>
      <c r="CJ960" t="s">
        <v>132</v>
      </c>
      <c r="CP960">
        <v>1519</v>
      </c>
      <c r="CQ960">
        <v>0</v>
      </c>
      <c r="CR960">
        <v>0</v>
      </c>
      <c r="CS960">
        <v>0</v>
      </c>
      <c r="CT960">
        <v>0</v>
      </c>
    </row>
    <row r="961" spans="1:98" ht="15" customHeight="1" x14ac:dyDescent="0.2">
      <c r="A961" t="s">
        <v>12661</v>
      </c>
      <c r="B961" s="1" t="s">
        <v>574</v>
      </c>
      <c r="C961">
        <v>9600</v>
      </c>
      <c r="G961" t="s">
        <v>135</v>
      </c>
      <c r="H961" t="s">
        <v>193</v>
      </c>
      <c r="I961" t="s">
        <v>1780</v>
      </c>
      <c r="J961" t="s">
        <v>1846</v>
      </c>
      <c r="K961">
        <v>5</v>
      </c>
      <c r="L961" t="s">
        <v>2260</v>
      </c>
      <c r="M961" t="s">
        <v>12662</v>
      </c>
      <c r="N961" t="s">
        <v>9765</v>
      </c>
      <c r="O961" t="s">
        <v>9766</v>
      </c>
      <c r="P961">
        <v>126</v>
      </c>
      <c r="Q961" t="s">
        <v>2208</v>
      </c>
      <c r="S961" t="s">
        <v>12543</v>
      </c>
      <c r="T961">
        <v>12</v>
      </c>
      <c r="U961">
        <v>9</v>
      </c>
      <c r="V961">
        <v>10</v>
      </c>
      <c r="Z961" t="s">
        <v>1853</v>
      </c>
      <c r="AD961" t="s">
        <v>1876</v>
      </c>
      <c r="AF961" t="s">
        <v>12663</v>
      </c>
      <c r="AH961" t="s">
        <v>202</v>
      </c>
      <c r="AI961" t="s">
        <v>1813</v>
      </c>
      <c r="AJ961" t="s">
        <v>12664</v>
      </c>
      <c r="AK961" t="s">
        <v>12665</v>
      </c>
      <c r="AL961" t="s">
        <v>12666</v>
      </c>
      <c r="AO961" t="s">
        <v>12667</v>
      </c>
      <c r="AQ961">
        <v>12</v>
      </c>
      <c r="AR961">
        <v>19</v>
      </c>
      <c r="AS961" t="s">
        <v>1631</v>
      </c>
      <c r="AT961" t="s">
        <v>12668</v>
      </c>
      <c r="AU961" t="s">
        <v>12669</v>
      </c>
      <c r="AW961" t="s">
        <v>12670</v>
      </c>
      <c r="AY961" t="s">
        <v>1866</v>
      </c>
      <c r="AZ961" t="s">
        <v>670</v>
      </c>
      <c r="BA961" t="s">
        <v>12658</v>
      </c>
      <c r="BB961" t="s">
        <v>1867</v>
      </c>
      <c r="BC961" t="s">
        <v>1799</v>
      </c>
      <c r="BD961" t="s">
        <v>6673</v>
      </c>
      <c r="BE961">
        <v>0</v>
      </c>
      <c r="BF961" t="s">
        <v>12671</v>
      </c>
      <c r="BG961" t="s">
        <v>1869</v>
      </c>
      <c r="BH961" t="s">
        <v>12672</v>
      </c>
      <c r="BS961">
        <v>0</v>
      </c>
      <c r="BT961">
        <v>0</v>
      </c>
      <c r="BU961">
        <v>1</v>
      </c>
      <c r="BV961">
        <v>0</v>
      </c>
      <c r="BW961">
        <v>1</v>
      </c>
      <c r="BX961">
        <v>0</v>
      </c>
      <c r="BY961">
        <v>1</v>
      </c>
      <c r="CD961" t="s">
        <v>12538</v>
      </c>
      <c r="CE961">
        <v>0</v>
      </c>
      <c r="CJ961" t="s">
        <v>132</v>
      </c>
      <c r="CP961">
        <v>1528</v>
      </c>
      <c r="CQ961">
        <v>0</v>
      </c>
      <c r="CR961">
        <v>0</v>
      </c>
      <c r="CS961">
        <v>0</v>
      </c>
      <c r="CT961">
        <v>0</v>
      </c>
    </row>
    <row r="962" spans="1:98" ht="15" customHeight="1" x14ac:dyDescent="0.2">
      <c r="A962" t="s">
        <v>13138</v>
      </c>
      <c r="B962" s="1" t="s">
        <v>633</v>
      </c>
      <c r="C962">
        <v>4800</v>
      </c>
      <c r="G962" t="s">
        <v>2068</v>
      </c>
      <c r="H962" t="s">
        <v>102</v>
      </c>
      <c r="I962" t="s">
        <v>1780</v>
      </c>
      <c r="J962" t="s">
        <v>1954</v>
      </c>
      <c r="K962">
        <v>6</v>
      </c>
      <c r="L962" t="s">
        <v>13139</v>
      </c>
      <c r="N962" t="s">
        <v>13140</v>
      </c>
      <c r="O962" t="s">
        <v>12527</v>
      </c>
      <c r="P962">
        <v>105</v>
      </c>
      <c r="Q962" t="s">
        <v>12528</v>
      </c>
      <c r="S962" t="s">
        <v>13141</v>
      </c>
      <c r="T962">
        <v>11</v>
      </c>
      <c r="U962">
        <v>9</v>
      </c>
      <c r="V962">
        <v>9</v>
      </c>
      <c r="Z962" t="s">
        <v>1960</v>
      </c>
      <c r="AC962" t="s">
        <v>12884</v>
      </c>
      <c r="AD962" t="s">
        <v>2070</v>
      </c>
      <c r="AF962" t="s">
        <v>13142</v>
      </c>
      <c r="AH962" t="s">
        <v>114</v>
      </c>
      <c r="AI962" t="s">
        <v>1813</v>
      </c>
      <c r="AJ962" t="s">
        <v>13143</v>
      </c>
      <c r="AK962" t="s">
        <v>13144</v>
      </c>
      <c r="AL962" t="s">
        <v>13145</v>
      </c>
      <c r="AO962" t="s">
        <v>13146</v>
      </c>
      <c r="AQ962">
        <v>10</v>
      </c>
      <c r="AR962">
        <v>15</v>
      </c>
      <c r="AS962" t="s">
        <v>1583</v>
      </c>
      <c r="AT962" t="s">
        <v>13147</v>
      </c>
      <c r="AU962" t="s">
        <v>13148</v>
      </c>
      <c r="AW962" t="s">
        <v>13149</v>
      </c>
      <c r="AX962" t="s">
        <v>13150</v>
      </c>
      <c r="AY962" t="s">
        <v>1866</v>
      </c>
      <c r="AZ962" t="s">
        <v>670</v>
      </c>
      <c r="BA962" t="s">
        <v>1797</v>
      </c>
      <c r="BB962" t="s">
        <v>2080</v>
      </c>
      <c r="BC962" t="s">
        <v>2081</v>
      </c>
      <c r="BD962" t="s">
        <v>6673</v>
      </c>
      <c r="BE962">
        <v>0</v>
      </c>
      <c r="BF962" t="s">
        <v>13151</v>
      </c>
      <c r="BG962" t="s">
        <v>2083</v>
      </c>
      <c r="BH962" t="s">
        <v>13152</v>
      </c>
      <c r="BS962">
        <v>0</v>
      </c>
      <c r="BT962">
        <v>0</v>
      </c>
      <c r="BU962">
        <v>1</v>
      </c>
      <c r="BV962">
        <v>0</v>
      </c>
      <c r="BW962">
        <v>1</v>
      </c>
      <c r="BX962">
        <v>0</v>
      </c>
      <c r="BY962">
        <v>1</v>
      </c>
      <c r="CD962" t="s">
        <v>12538</v>
      </c>
      <c r="CE962">
        <v>0</v>
      </c>
      <c r="CJ962" t="s">
        <v>132</v>
      </c>
      <c r="CP962">
        <v>1564</v>
      </c>
      <c r="CQ962">
        <v>0</v>
      </c>
      <c r="CR962">
        <v>0</v>
      </c>
      <c r="CS962">
        <v>0</v>
      </c>
      <c r="CT962">
        <v>0</v>
      </c>
    </row>
    <row r="963" spans="1:98" ht="15" customHeight="1" x14ac:dyDescent="0.2">
      <c r="A963" t="s">
        <v>13247</v>
      </c>
      <c r="B963" s="1" t="s">
        <v>574</v>
      </c>
      <c r="C963">
        <v>9600</v>
      </c>
      <c r="G963" t="s">
        <v>366</v>
      </c>
      <c r="H963" t="s">
        <v>193</v>
      </c>
      <c r="I963" t="s">
        <v>1780</v>
      </c>
      <c r="J963" t="s">
        <v>1781</v>
      </c>
      <c r="K963">
        <v>1</v>
      </c>
      <c r="L963" t="s">
        <v>13248</v>
      </c>
      <c r="N963" t="s">
        <v>9765</v>
      </c>
      <c r="O963" t="s">
        <v>9766</v>
      </c>
      <c r="P963">
        <v>126</v>
      </c>
      <c r="Q963" t="s">
        <v>2208</v>
      </c>
      <c r="S963" t="s">
        <v>13249</v>
      </c>
      <c r="T963">
        <v>12</v>
      </c>
      <c r="U963">
        <v>9</v>
      </c>
      <c r="V963">
        <v>12</v>
      </c>
      <c r="Z963" t="s">
        <v>1853</v>
      </c>
      <c r="AD963" t="s">
        <v>1962</v>
      </c>
      <c r="AE963" t="s">
        <v>13229</v>
      </c>
      <c r="AF963" t="s">
        <v>13250</v>
      </c>
      <c r="AH963" t="s">
        <v>202</v>
      </c>
      <c r="AI963" t="s">
        <v>1813</v>
      </c>
      <c r="AJ963" t="s">
        <v>13251</v>
      </c>
      <c r="AK963" t="s">
        <v>13252</v>
      </c>
      <c r="AL963" t="s">
        <v>13253</v>
      </c>
      <c r="AO963" t="s">
        <v>13254</v>
      </c>
      <c r="AQ963">
        <v>12</v>
      </c>
      <c r="AR963">
        <v>19</v>
      </c>
      <c r="AS963" t="s">
        <v>1631</v>
      </c>
      <c r="AT963" t="s">
        <v>13255</v>
      </c>
      <c r="AU963" t="s">
        <v>13256</v>
      </c>
      <c r="AV963" t="s">
        <v>12505</v>
      </c>
      <c r="AW963" t="s">
        <v>13257</v>
      </c>
      <c r="AX963" t="s">
        <v>13258</v>
      </c>
      <c r="AY963" t="s">
        <v>2121</v>
      </c>
      <c r="AZ963" t="s">
        <v>670</v>
      </c>
      <c r="BA963" t="s">
        <v>1797</v>
      </c>
      <c r="BB963" t="s">
        <v>2122</v>
      </c>
      <c r="BC963" t="s">
        <v>2081</v>
      </c>
      <c r="BD963" t="s">
        <v>6673</v>
      </c>
      <c r="BE963">
        <v>0</v>
      </c>
      <c r="BF963" t="s">
        <v>13259</v>
      </c>
      <c r="BG963" t="s">
        <v>2124</v>
      </c>
      <c r="BH963" t="s">
        <v>13260</v>
      </c>
      <c r="BS963">
        <v>0</v>
      </c>
      <c r="BT963">
        <v>0</v>
      </c>
      <c r="BU963">
        <v>1</v>
      </c>
      <c r="BV963">
        <v>0</v>
      </c>
      <c r="BW963">
        <v>0</v>
      </c>
      <c r="BX963">
        <v>0</v>
      </c>
      <c r="BY963">
        <v>1</v>
      </c>
      <c r="CD963" t="s">
        <v>12538</v>
      </c>
      <c r="CE963">
        <v>0</v>
      </c>
      <c r="CJ963" t="s">
        <v>132</v>
      </c>
      <c r="CP963">
        <v>1573</v>
      </c>
      <c r="CQ963">
        <v>0</v>
      </c>
      <c r="CR963">
        <v>0</v>
      </c>
      <c r="CS963">
        <v>0</v>
      </c>
      <c r="CT963">
        <v>0</v>
      </c>
    </row>
    <row r="964" spans="1:98" ht="15" customHeight="1" x14ac:dyDescent="0.2">
      <c r="A964" t="s">
        <v>13346</v>
      </c>
      <c r="B964" s="1" t="s">
        <v>1034</v>
      </c>
      <c r="C964">
        <v>6400</v>
      </c>
      <c r="G964" t="s">
        <v>2068</v>
      </c>
      <c r="H964" t="s">
        <v>102</v>
      </c>
      <c r="I964" t="s">
        <v>1780</v>
      </c>
      <c r="J964" t="s">
        <v>1846</v>
      </c>
      <c r="K964">
        <v>6</v>
      </c>
      <c r="L964" t="s">
        <v>2260</v>
      </c>
      <c r="N964" t="s">
        <v>13347</v>
      </c>
      <c r="O964" t="s">
        <v>13348</v>
      </c>
      <c r="P964">
        <v>115</v>
      </c>
      <c r="Q964" t="s">
        <v>1958</v>
      </c>
      <c r="S964" t="s">
        <v>13349</v>
      </c>
      <c r="T964">
        <v>11</v>
      </c>
      <c r="U964">
        <v>9</v>
      </c>
      <c r="V964">
        <v>10</v>
      </c>
      <c r="X964" t="s">
        <v>171</v>
      </c>
      <c r="Z964" t="s">
        <v>1787</v>
      </c>
      <c r="AD964" t="s">
        <v>2157</v>
      </c>
      <c r="AE964" t="s">
        <v>13329</v>
      </c>
      <c r="AF964" t="s">
        <v>13350</v>
      </c>
      <c r="AH964" t="s">
        <v>114</v>
      </c>
      <c r="AI964" t="s">
        <v>114</v>
      </c>
      <c r="AJ964" t="s">
        <v>13351</v>
      </c>
      <c r="AK964" t="s">
        <v>13352</v>
      </c>
      <c r="AL964" t="s">
        <v>13353</v>
      </c>
      <c r="AO964" t="s">
        <v>13354</v>
      </c>
      <c r="AQ964">
        <v>11</v>
      </c>
      <c r="AR964" t="s">
        <v>13355</v>
      </c>
      <c r="AS964" t="s">
        <v>13356</v>
      </c>
      <c r="AT964" t="s">
        <v>13357</v>
      </c>
      <c r="AU964" t="s">
        <v>13358</v>
      </c>
      <c r="AW964" t="s">
        <v>13359</v>
      </c>
      <c r="AX964" t="s">
        <v>2187</v>
      </c>
      <c r="AY964" t="s">
        <v>2167</v>
      </c>
      <c r="AZ964" t="s">
        <v>670</v>
      </c>
      <c r="BA964" t="s">
        <v>1797</v>
      </c>
      <c r="BB964" t="s">
        <v>2168</v>
      </c>
      <c r="BC964" t="s">
        <v>2081</v>
      </c>
      <c r="BD964" t="s">
        <v>6673</v>
      </c>
      <c r="BE964">
        <v>0</v>
      </c>
      <c r="BF964" t="s">
        <v>13360</v>
      </c>
      <c r="BG964" t="s">
        <v>2170</v>
      </c>
      <c r="BH964" t="s">
        <v>13361</v>
      </c>
      <c r="BS964">
        <v>0</v>
      </c>
      <c r="BT964">
        <v>0</v>
      </c>
      <c r="BU964">
        <v>1</v>
      </c>
      <c r="BV964">
        <v>0</v>
      </c>
      <c r="BW964">
        <v>0</v>
      </c>
      <c r="BX964">
        <v>0</v>
      </c>
      <c r="BY964">
        <v>1</v>
      </c>
      <c r="CD964" t="s">
        <v>12538</v>
      </c>
      <c r="CE964">
        <v>0</v>
      </c>
      <c r="CJ964" t="s">
        <v>132</v>
      </c>
      <c r="CP964">
        <v>1581</v>
      </c>
      <c r="CQ964">
        <v>0</v>
      </c>
      <c r="CR964">
        <v>0</v>
      </c>
      <c r="CS964">
        <v>0</v>
      </c>
      <c r="CT964">
        <v>0</v>
      </c>
    </row>
    <row r="965" spans="1:98" ht="15" customHeight="1" x14ac:dyDescent="0.2">
      <c r="A965" t="s">
        <v>28815</v>
      </c>
      <c r="B965" s="1" t="s">
        <v>134</v>
      </c>
      <c r="C965">
        <v>3200</v>
      </c>
      <c r="G965" t="s">
        <v>2068</v>
      </c>
      <c r="H965" t="s">
        <v>102</v>
      </c>
      <c r="I965" t="s">
        <v>1780</v>
      </c>
      <c r="J965" t="s">
        <v>1846</v>
      </c>
      <c r="K965">
        <v>2</v>
      </c>
      <c r="L965" t="s">
        <v>28816</v>
      </c>
      <c r="N965" t="s">
        <v>13023</v>
      </c>
      <c r="O965" t="s">
        <v>13024</v>
      </c>
      <c r="P965">
        <v>94</v>
      </c>
      <c r="Q965" t="s">
        <v>13025</v>
      </c>
      <c r="S965" t="s">
        <v>16121</v>
      </c>
      <c r="T965">
        <v>12</v>
      </c>
      <c r="U965">
        <v>10</v>
      </c>
      <c r="V965">
        <v>8</v>
      </c>
      <c r="Z965" t="s">
        <v>8856</v>
      </c>
      <c r="AD965" t="s">
        <v>8857</v>
      </c>
      <c r="AF965" t="s">
        <v>28817</v>
      </c>
      <c r="AH965" t="s">
        <v>114</v>
      </c>
      <c r="AI965" t="s">
        <v>114</v>
      </c>
      <c r="AJ965" t="s">
        <v>28818</v>
      </c>
      <c r="AK965" t="s">
        <v>28819</v>
      </c>
      <c r="AO965" t="s">
        <v>28820</v>
      </c>
      <c r="AQ965">
        <v>9</v>
      </c>
      <c r="AR965">
        <v>13</v>
      </c>
      <c r="AS965" t="s">
        <v>874</v>
      </c>
      <c r="AT965" t="s">
        <v>28821</v>
      </c>
      <c r="AU965" t="s">
        <v>28822</v>
      </c>
      <c r="AV965" t="s">
        <v>12147</v>
      </c>
      <c r="AW965" t="s">
        <v>19117</v>
      </c>
      <c r="AX965" t="s">
        <v>8865</v>
      </c>
      <c r="AY965" t="s">
        <v>8242</v>
      </c>
      <c r="AZ965" t="s">
        <v>670</v>
      </c>
      <c r="BA965" t="s">
        <v>1797</v>
      </c>
      <c r="BB965" t="s">
        <v>8866</v>
      </c>
      <c r="BC965" t="s">
        <v>8776</v>
      </c>
      <c r="BD965" t="s">
        <v>6673</v>
      </c>
      <c r="BE965">
        <v>0</v>
      </c>
      <c r="BF965" t="s">
        <v>28823</v>
      </c>
      <c r="BG965" t="s">
        <v>8868</v>
      </c>
      <c r="BH965" t="s">
        <v>28824</v>
      </c>
      <c r="BI965" t="s">
        <v>132</v>
      </c>
      <c r="BS965">
        <v>0</v>
      </c>
      <c r="BT965">
        <v>0</v>
      </c>
      <c r="BU965">
        <v>1</v>
      </c>
      <c r="BV965">
        <v>1</v>
      </c>
      <c r="BW965">
        <v>1</v>
      </c>
      <c r="BX965">
        <v>0</v>
      </c>
      <c r="BY965">
        <v>1</v>
      </c>
      <c r="CD965" t="s">
        <v>132</v>
      </c>
      <c r="CE965">
        <v>0</v>
      </c>
      <c r="CJ965" t="s">
        <v>132</v>
      </c>
      <c r="CK965" t="s">
        <v>132</v>
      </c>
      <c r="CP965">
        <v>5965</v>
      </c>
      <c r="CQ965">
        <v>0</v>
      </c>
      <c r="CR965">
        <v>0</v>
      </c>
      <c r="CS965">
        <v>0</v>
      </c>
      <c r="CT965">
        <v>0</v>
      </c>
    </row>
    <row r="966" spans="1:98" ht="15" customHeight="1" x14ac:dyDescent="0.2">
      <c r="A966" t="s">
        <v>13473</v>
      </c>
      <c r="B966" s="1" t="s">
        <v>1918</v>
      </c>
      <c r="C966">
        <v>19200</v>
      </c>
      <c r="G966" t="s">
        <v>366</v>
      </c>
      <c r="H966" t="s">
        <v>193</v>
      </c>
      <c r="I966" t="s">
        <v>1780</v>
      </c>
      <c r="J966" t="s">
        <v>1954</v>
      </c>
      <c r="K966">
        <v>1</v>
      </c>
      <c r="L966" t="s">
        <v>1919</v>
      </c>
      <c r="N966" t="s">
        <v>5959</v>
      </c>
      <c r="O966" t="s">
        <v>5960</v>
      </c>
      <c r="P966">
        <v>161</v>
      </c>
      <c r="Q966" t="s">
        <v>1809</v>
      </c>
      <c r="S966" t="s">
        <v>13474</v>
      </c>
      <c r="T966">
        <v>14</v>
      </c>
      <c r="U966">
        <v>10</v>
      </c>
      <c r="V966">
        <v>15</v>
      </c>
      <c r="Z966" t="s">
        <v>1960</v>
      </c>
      <c r="AC966" t="s">
        <v>1961</v>
      </c>
      <c r="AD966" t="s">
        <v>1811</v>
      </c>
      <c r="AF966" t="s">
        <v>13475</v>
      </c>
      <c r="AH966" t="s">
        <v>202</v>
      </c>
      <c r="AI966" t="s">
        <v>1813</v>
      </c>
      <c r="AJ966" t="s">
        <v>13476</v>
      </c>
      <c r="AK966" t="s">
        <v>13477</v>
      </c>
      <c r="AL966" t="s">
        <v>13478</v>
      </c>
      <c r="AO966" t="s">
        <v>13384</v>
      </c>
      <c r="AQ966">
        <v>14</v>
      </c>
      <c r="AR966">
        <v>23</v>
      </c>
      <c r="AS966" t="s">
        <v>2183</v>
      </c>
      <c r="AT966" t="s">
        <v>13479</v>
      </c>
      <c r="AU966" t="s">
        <v>13480</v>
      </c>
      <c r="AV966" t="s">
        <v>12505</v>
      </c>
      <c r="AW966" t="s">
        <v>13481</v>
      </c>
      <c r="AX966" t="s">
        <v>2218</v>
      </c>
      <c r="AY966" t="s">
        <v>774</v>
      </c>
      <c r="AZ966" t="s">
        <v>670</v>
      </c>
      <c r="BA966" t="s">
        <v>1797</v>
      </c>
      <c r="BB966" t="s">
        <v>2219</v>
      </c>
      <c r="BC966" t="s">
        <v>2081</v>
      </c>
      <c r="BD966" t="s">
        <v>6673</v>
      </c>
      <c r="BE966">
        <v>0</v>
      </c>
      <c r="BF966" t="s">
        <v>13482</v>
      </c>
      <c r="BG966" t="s">
        <v>2221</v>
      </c>
      <c r="BH966" t="s">
        <v>13483</v>
      </c>
      <c r="BS966">
        <v>0</v>
      </c>
      <c r="BT966">
        <v>0</v>
      </c>
      <c r="BU966">
        <v>1</v>
      </c>
      <c r="BV966">
        <v>0</v>
      </c>
      <c r="BW966">
        <v>0</v>
      </c>
      <c r="BX966">
        <v>1</v>
      </c>
      <c r="BY966">
        <v>1</v>
      </c>
      <c r="CD966" t="s">
        <v>12587</v>
      </c>
      <c r="CE966">
        <v>0</v>
      </c>
      <c r="CJ966" t="s">
        <v>132</v>
      </c>
      <c r="CP966">
        <v>1590</v>
      </c>
      <c r="CQ966">
        <v>0</v>
      </c>
      <c r="CR966">
        <v>0</v>
      </c>
      <c r="CS966">
        <v>0</v>
      </c>
      <c r="CT966">
        <v>0</v>
      </c>
    </row>
    <row r="967" spans="1:98" ht="15" customHeight="1" x14ac:dyDescent="0.2">
      <c r="A967" t="s">
        <v>12787</v>
      </c>
      <c r="B967" s="1" t="s">
        <v>1034</v>
      </c>
      <c r="C967">
        <v>6400</v>
      </c>
      <c r="G967" t="s">
        <v>135</v>
      </c>
      <c r="H967" t="s">
        <v>193</v>
      </c>
      <c r="I967" t="s">
        <v>1780</v>
      </c>
      <c r="J967" t="s">
        <v>1900</v>
      </c>
      <c r="K967">
        <v>1</v>
      </c>
      <c r="L967" t="s">
        <v>2109</v>
      </c>
      <c r="M967" t="s">
        <v>12788</v>
      </c>
      <c r="N967" t="s">
        <v>2206</v>
      </c>
      <c r="O967" t="s">
        <v>2207</v>
      </c>
      <c r="P967">
        <v>115</v>
      </c>
      <c r="Q967" t="s">
        <v>1958</v>
      </c>
      <c r="S967" t="s">
        <v>12789</v>
      </c>
      <c r="T967">
        <v>11</v>
      </c>
      <c r="U967">
        <v>8</v>
      </c>
      <c r="V967">
        <v>11</v>
      </c>
      <c r="Z967" t="s">
        <v>1787</v>
      </c>
      <c r="AD967" t="s">
        <v>1906</v>
      </c>
      <c r="AF967" t="s">
        <v>12790</v>
      </c>
      <c r="AH967" t="s">
        <v>202</v>
      </c>
      <c r="AI967" t="s">
        <v>1813</v>
      </c>
      <c r="AJ967" t="s">
        <v>12791</v>
      </c>
      <c r="AK967" t="s">
        <v>12792</v>
      </c>
      <c r="AL967" t="s">
        <v>12793</v>
      </c>
      <c r="AO967" t="s">
        <v>12667</v>
      </c>
      <c r="AQ967">
        <v>11</v>
      </c>
      <c r="AR967">
        <v>18</v>
      </c>
      <c r="AS967" t="s">
        <v>1676</v>
      </c>
      <c r="AT967" t="s">
        <v>12794</v>
      </c>
      <c r="AU967" t="s">
        <v>12795</v>
      </c>
      <c r="AV967" t="s">
        <v>12505</v>
      </c>
      <c r="AW967" t="s">
        <v>12796</v>
      </c>
      <c r="AX967" t="s">
        <v>1912</v>
      </c>
      <c r="AY967" t="s">
        <v>445</v>
      </c>
      <c r="AZ967" t="s">
        <v>670</v>
      </c>
      <c r="BA967" t="s">
        <v>1797</v>
      </c>
      <c r="BB967" t="s">
        <v>1913</v>
      </c>
      <c r="BC967" t="s">
        <v>1799</v>
      </c>
      <c r="BD967" t="s">
        <v>6673</v>
      </c>
      <c r="BE967">
        <v>0</v>
      </c>
      <c r="BF967" t="s">
        <v>12785</v>
      </c>
      <c r="BG967" t="s">
        <v>1915</v>
      </c>
      <c r="BH967" t="s">
        <v>12797</v>
      </c>
      <c r="BS967">
        <v>0</v>
      </c>
      <c r="BT967">
        <v>0</v>
      </c>
      <c r="BU967">
        <v>1</v>
      </c>
      <c r="BV967">
        <v>0</v>
      </c>
      <c r="BW967">
        <v>0</v>
      </c>
      <c r="BX967">
        <v>1</v>
      </c>
      <c r="BY967">
        <v>1</v>
      </c>
      <c r="CD967" t="s">
        <v>12538</v>
      </c>
      <c r="CE967">
        <v>0</v>
      </c>
      <c r="CJ967" t="s">
        <v>132</v>
      </c>
      <c r="CP967">
        <v>1537</v>
      </c>
      <c r="CQ967">
        <v>0</v>
      </c>
      <c r="CR967">
        <v>0</v>
      </c>
      <c r="CS967">
        <v>0</v>
      </c>
      <c r="CT967">
        <v>0</v>
      </c>
    </row>
    <row r="968" spans="1:98" ht="15" customHeight="1" x14ac:dyDescent="0.2">
      <c r="A968" t="s">
        <v>12899</v>
      </c>
      <c r="B968" s="1" t="s">
        <v>1223</v>
      </c>
      <c r="C968">
        <v>12800</v>
      </c>
      <c r="G968" t="s">
        <v>575</v>
      </c>
      <c r="H968" t="s">
        <v>193</v>
      </c>
      <c r="I968" t="s">
        <v>12540</v>
      </c>
      <c r="J968" t="s">
        <v>12900</v>
      </c>
      <c r="K968">
        <v>5</v>
      </c>
      <c r="L968" t="s">
        <v>12901</v>
      </c>
      <c r="M968" t="s">
        <v>12662</v>
      </c>
      <c r="N968" t="s">
        <v>2175</v>
      </c>
      <c r="O968" t="s">
        <v>12902</v>
      </c>
      <c r="P968">
        <v>149</v>
      </c>
      <c r="Q968" t="s">
        <v>2038</v>
      </c>
      <c r="S968" t="s">
        <v>2039</v>
      </c>
      <c r="T968">
        <v>13</v>
      </c>
      <c r="U968">
        <v>9</v>
      </c>
      <c r="V968">
        <v>10</v>
      </c>
      <c r="Z968" t="s">
        <v>1960</v>
      </c>
      <c r="AC968" t="s">
        <v>4565</v>
      </c>
      <c r="AD968" t="s">
        <v>1962</v>
      </c>
      <c r="AF968" t="s">
        <v>12903</v>
      </c>
      <c r="AH968" t="s">
        <v>202</v>
      </c>
      <c r="AI968" t="s">
        <v>1813</v>
      </c>
      <c r="AJ968" t="s">
        <v>12904</v>
      </c>
      <c r="AK968" t="s">
        <v>12905</v>
      </c>
      <c r="AL968" t="s">
        <v>12906</v>
      </c>
      <c r="AO968" t="s">
        <v>12907</v>
      </c>
      <c r="AQ968">
        <v>13</v>
      </c>
      <c r="AR968">
        <v>22</v>
      </c>
      <c r="AS968" t="s">
        <v>1818</v>
      </c>
      <c r="AT968" t="s">
        <v>12908</v>
      </c>
      <c r="AU968" t="s">
        <v>12909</v>
      </c>
      <c r="AW968" t="s">
        <v>1821</v>
      </c>
      <c r="AY968" t="s">
        <v>1970</v>
      </c>
      <c r="AZ968" t="s">
        <v>670</v>
      </c>
      <c r="BA968" t="s">
        <v>1797</v>
      </c>
      <c r="BB968" t="s">
        <v>1971</v>
      </c>
      <c r="BC968" t="s">
        <v>1799</v>
      </c>
      <c r="BD968" t="s">
        <v>6673</v>
      </c>
      <c r="BE968">
        <v>0</v>
      </c>
      <c r="BF968" t="s">
        <v>12897</v>
      </c>
      <c r="BG968" t="s">
        <v>1973</v>
      </c>
      <c r="BH968" t="s">
        <v>12910</v>
      </c>
      <c r="BS968">
        <v>0</v>
      </c>
      <c r="BT968">
        <v>0</v>
      </c>
      <c r="BU968">
        <v>1</v>
      </c>
      <c r="BV968">
        <v>0</v>
      </c>
      <c r="BW968">
        <v>0</v>
      </c>
      <c r="BX968">
        <v>0</v>
      </c>
      <c r="BY968">
        <v>1</v>
      </c>
      <c r="CD968" t="s">
        <v>12538</v>
      </c>
      <c r="CE968">
        <v>0</v>
      </c>
      <c r="CJ968" t="s">
        <v>132</v>
      </c>
      <c r="CP968">
        <v>1546</v>
      </c>
      <c r="CQ968">
        <v>0</v>
      </c>
      <c r="CR968">
        <v>0</v>
      </c>
      <c r="CS968">
        <v>0</v>
      </c>
      <c r="CT968">
        <v>0</v>
      </c>
    </row>
    <row r="969" spans="1:98" ht="15" customHeight="1" x14ac:dyDescent="0.2">
      <c r="A969" t="s">
        <v>27196</v>
      </c>
      <c r="B969" s="1" t="s">
        <v>239</v>
      </c>
      <c r="C969">
        <v>800</v>
      </c>
      <c r="G969" t="s">
        <v>240</v>
      </c>
      <c r="H969" t="s">
        <v>193</v>
      </c>
      <c r="I969" t="s">
        <v>261</v>
      </c>
      <c r="K969">
        <v>2</v>
      </c>
      <c r="L969" t="s">
        <v>10187</v>
      </c>
      <c r="N969" t="s">
        <v>349</v>
      </c>
      <c r="O969" t="s">
        <v>350</v>
      </c>
      <c r="P969">
        <v>37</v>
      </c>
      <c r="Q969" t="s">
        <v>7667</v>
      </c>
      <c r="S969" t="s">
        <v>3716</v>
      </c>
      <c r="T969">
        <v>6</v>
      </c>
      <c r="U969">
        <v>6</v>
      </c>
      <c r="V969">
        <v>2</v>
      </c>
      <c r="AD969" t="s">
        <v>19773</v>
      </c>
      <c r="AF969" t="s">
        <v>27197</v>
      </c>
      <c r="AH969" t="s">
        <v>202</v>
      </c>
      <c r="AI969" t="s">
        <v>114</v>
      </c>
      <c r="AO969" t="s">
        <v>27198</v>
      </c>
      <c r="AQ969">
        <v>5</v>
      </c>
      <c r="AR969">
        <v>8</v>
      </c>
      <c r="AS969">
        <v>20</v>
      </c>
      <c r="AT969" t="s">
        <v>27199</v>
      </c>
      <c r="AU969" t="s">
        <v>27200</v>
      </c>
      <c r="AV969" t="s">
        <v>1065</v>
      </c>
      <c r="AY969" t="s">
        <v>27201</v>
      </c>
      <c r="AZ969" t="s">
        <v>27202</v>
      </c>
      <c r="BA969" t="s">
        <v>277</v>
      </c>
      <c r="BB969" t="s">
        <v>27193</v>
      </c>
      <c r="BC969" t="s">
        <v>27185</v>
      </c>
      <c r="BD969" t="s">
        <v>24172</v>
      </c>
      <c r="BE969">
        <v>0</v>
      </c>
      <c r="BG969" t="s">
        <v>27194</v>
      </c>
      <c r="BH969" t="s">
        <v>27203</v>
      </c>
      <c r="BI969" t="s">
        <v>132</v>
      </c>
      <c r="BK969" t="s">
        <v>132</v>
      </c>
      <c r="BS969">
        <v>0</v>
      </c>
      <c r="BT969">
        <v>0</v>
      </c>
      <c r="BU969">
        <v>1</v>
      </c>
      <c r="BV969">
        <v>0</v>
      </c>
      <c r="BW969">
        <v>0</v>
      </c>
      <c r="BX969">
        <v>0</v>
      </c>
      <c r="BY969">
        <v>1</v>
      </c>
      <c r="CD969" t="s">
        <v>131</v>
      </c>
      <c r="CE969">
        <v>0</v>
      </c>
      <c r="CF969" t="s">
        <v>132</v>
      </c>
      <c r="CJ969" t="s">
        <v>132</v>
      </c>
      <c r="CK969" t="s">
        <v>132</v>
      </c>
      <c r="CP969">
        <v>5336</v>
      </c>
      <c r="CQ969">
        <v>0</v>
      </c>
      <c r="CR969">
        <v>0</v>
      </c>
      <c r="CS969">
        <v>0</v>
      </c>
      <c r="CT969">
        <v>0</v>
      </c>
    </row>
    <row r="970" spans="1:98" ht="15" customHeight="1" x14ac:dyDescent="0.2">
      <c r="A970" t="s">
        <v>27345</v>
      </c>
      <c r="B970" s="1" t="s">
        <v>283</v>
      </c>
      <c r="C970">
        <v>600</v>
      </c>
      <c r="G970" t="s">
        <v>240</v>
      </c>
      <c r="H970" t="s">
        <v>102</v>
      </c>
      <c r="I970" t="s">
        <v>261</v>
      </c>
      <c r="K970">
        <v>5</v>
      </c>
      <c r="L970" t="s">
        <v>4079</v>
      </c>
      <c r="N970" t="s">
        <v>982</v>
      </c>
      <c r="O970" t="s">
        <v>983</v>
      </c>
      <c r="P970">
        <v>22</v>
      </c>
      <c r="Q970" t="s">
        <v>4226</v>
      </c>
      <c r="S970" t="s">
        <v>11066</v>
      </c>
      <c r="T970">
        <v>5</v>
      </c>
      <c r="U970">
        <v>4</v>
      </c>
      <c r="V970">
        <v>2</v>
      </c>
      <c r="AD970" t="s">
        <v>496</v>
      </c>
      <c r="AF970" t="s">
        <v>27346</v>
      </c>
      <c r="AH970" t="s">
        <v>114</v>
      </c>
      <c r="AI970" t="s">
        <v>114</v>
      </c>
      <c r="AJ970" t="s">
        <v>27347</v>
      </c>
      <c r="AO970" t="s">
        <v>27348</v>
      </c>
      <c r="AQ970">
        <v>3</v>
      </c>
      <c r="AR970">
        <v>2</v>
      </c>
      <c r="AS970" t="s">
        <v>1129</v>
      </c>
      <c r="AT970" t="s">
        <v>771</v>
      </c>
      <c r="AU970" t="s">
        <v>23137</v>
      </c>
      <c r="AV970" t="s">
        <v>1131</v>
      </c>
      <c r="AX970" t="s">
        <v>27349</v>
      </c>
      <c r="AY970" t="s">
        <v>27339</v>
      </c>
      <c r="AZ970" t="s">
        <v>18050</v>
      </c>
      <c r="BA970" t="s">
        <v>27340</v>
      </c>
      <c r="BB970" t="s">
        <v>27350</v>
      </c>
      <c r="BC970" t="s">
        <v>27331</v>
      </c>
      <c r="BD970" t="s">
        <v>24172</v>
      </c>
      <c r="BE970">
        <v>0</v>
      </c>
      <c r="BF970" t="s">
        <v>27351</v>
      </c>
      <c r="BG970" t="s">
        <v>27352</v>
      </c>
      <c r="BH970" t="s">
        <v>27353</v>
      </c>
      <c r="BI970" t="s">
        <v>132</v>
      </c>
      <c r="BK970" t="s">
        <v>132</v>
      </c>
      <c r="BS970">
        <v>0</v>
      </c>
      <c r="BT970">
        <v>0</v>
      </c>
      <c r="BU970">
        <v>0</v>
      </c>
      <c r="BV970">
        <v>0</v>
      </c>
      <c r="BW970">
        <v>0</v>
      </c>
      <c r="BX970">
        <v>0</v>
      </c>
      <c r="BY970">
        <v>1</v>
      </c>
      <c r="CD970" t="s">
        <v>131</v>
      </c>
      <c r="CE970">
        <v>0</v>
      </c>
      <c r="CF970" t="s">
        <v>132</v>
      </c>
      <c r="CJ970" t="s">
        <v>132</v>
      </c>
      <c r="CK970" t="s">
        <v>132</v>
      </c>
      <c r="CP970">
        <v>5348</v>
      </c>
      <c r="CQ970">
        <v>0</v>
      </c>
      <c r="CR970">
        <v>0</v>
      </c>
      <c r="CS970">
        <v>0</v>
      </c>
      <c r="CT970">
        <v>0</v>
      </c>
    </row>
    <row r="971" spans="1:98" ht="15" customHeight="1" x14ac:dyDescent="0.2">
      <c r="A971" t="s">
        <v>22705</v>
      </c>
      <c r="B971" s="1" t="s">
        <v>1918</v>
      </c>
      <c r="C971">
        <v>19200</v>
      </c>
      <c r="G971" t="s">
        <v>240</v>
      </c>
      <c r="H971" t="s">
        <v>193</v>
      </c>
      <c r="I971" t="s">
        <v>1780</v>
      </c>
      <c r="K971">
        <v>5</v>
      </c>
      <c r="L971" t="s">
        <v>12542</v>
      </c>
      <c r="M971" t="s">
        <v>22706</v>
      </c>
      <c r="N971" t="s">
        <v>5959</v>
      </c>
      <c r="O971" t="s">
        <v>22707</v>
      </c>
      <c r="P971">
        <v>161</v>
      </c>
      <c r="Q971" t="s">
        <v>1809</v>
      </c>
      <c r="S971" t="s">
        <v>22708</v>
      </c>
      <c r="T971">
        <v>14</v>
      </c>
      <c r="U971">
        <v>12</v>
      </c>
      <c r="V971">
        <v>15</v>
      </c>
      <c r="Z971" t="s">
        <v>4599</v>
      </c>
      <c r="AD971" t="s">
        <v>16012</v>
      </c>
      <c r="AF971" t="s">
        <v>22709</v>
      </c>
      <c r="AH971" t="s">
        <v>202</v>
      </c>
      <c r="AI971" t="s">
        <v>15894</v>
      </c>
      <c r="AJ971" t="s">
        <v>22710</v>
      </c>
      <c r="AK971" t="s">
        <v>22711</v>
      </c>
      <c r="AL971" t="s">
        <v>22712</v>
      </c>
      <c r="AO971" t="s">
        <v>13384</v>
      </c>
      <c r="AQ971">
        <v>14</v>
      </c>
      <c r="AR971">
        <v>23</v>
      </c>
      <c r="AS971" t="s">
        <v>2183</v>
      </c>
      <c r="AT971" t="s">
        <v>22713</v>
      </c>
      <c r="AU971" t="s">
        <v>22714</v>
      </c>
      <c r="AW971" t="s">
        <v>22715</v>
      </c>
      <c r="AX971" t="s">
        <v>16020</v>
      </c>
      <c r="AY971" t="s">
        <v>16021</v>
      </c>
      <c r="AZ971" t="s">
        <v>670</v>
      </c>
      <c r="BA971" t="s">
        <v>1797</v>
      </c>
      <c r="BB971" t="s">
        <v>16022</v>
      </c>
      <c r="BC971" t="s">
        <v>15903</v>
      </c>
      <c r="BD971" t="s">
        <v>6673</v>
      </c>
      <c r="BE971">
        <v>0</v>
      </c>
      <c r="BF971" t="s">
        <v>22716</v>
      </c>
      <c r="BG971" t="s">
        <v>16024</v>
      </c>
      <c r="BH971" t="s">
        <v>22717</v>
      </c>
      <c r="BI971" t="s">
        <v>132</v>
      </c>
      <c r="BK971" t="s">
        <v>132</v>
      </c>
      <c r="BS971">
        <v>0</v>
      </c>
      <c r="BT971">
        <v>0</v>
      </c>
      <c r="BU971">
        <v>1</v>
      </c>
      <c r="BV971">
        <v>0</v>
      </c>
      <c r="BW971">
        <v>0</v>
      </c>
      <c r="BX971">
        <v>0</v>
      </c>
      <c r="BY971">
        <v>1</v>
      </c>
      <c r="CD971" t="s">
        <v>12538</v>
      </c>
      <c r="CE971">
        <v>0</v>
      </c>
      <c r="CJ971" t="s">
        <v>132</v>
      </c>
      <c r="CK971" t="s">
        <v>132</v>
      </c>
      <c r="CP971">
        <v>4465</v>
      </c>
      <c r="CQ971">
        <v>0</v>
      </c>
      <c r="CR971">
        <v>0</v>
      </c>
      <c r="CS971">
        <v>0</v>
      </c>
      <c r="CT971">
        <v>0</v>
      </c>
    </row>
    <row r="972" spans="1:98" ht="15" customHeight="1" x14ac:dyDescent="0.2">
      <c r="A972" t="s">
        <v>13021</v>
      </c>
      <c r="B972" s="1" t="s">
        <v>134</v>
      </c>
      <c r="C972">
        <v>3200</v>
      </c>
      <c r="G972" t="s">
        <v>575</v>
      </c>
      <c r="H972" t="s">
        <v>102</v>
      </c>
      <c r="I972" t="s">
        <v>1780</v>
      </c>
      <c r="J972" t="s">
        <v>2012</v>
      </c>
      <c r="K972">
        <v>6</v>
      </c>
      <c r="L972" t="s">
        <v>13022</v>
      </c>
      <c r="N972" t="s">
        <v>13023</v>
      </c>
      <c r="O972" t="s">
        <v>13024</v>
      </c>
      <c r="P972">
        <v>94</v>
      </c>
      <c r="Q972" t="s">
        <v>13025</v>
      </c>
      <c r="S972" t="s">
        <v>13026</v>
      </c>
      <c r="T972">
        <v>10</v>
      </c>
      <c r="U972">
        <v>8</v>
      </c>
      <c r="V972">
        <v>7</v>
      </c>
      <c r="Z972" t="s">
        <v>2018</v>
      </c>
      <c r="AC972" t="s">
        <v>13001</v>
      </c>
      <c r="AD972" t="s">
        <v>2020</v>
      </c>
      <c r="AF972" t="s">
        <v>13027</v>
      </c>
      <c r="AH972" t="s">
        <v>114</v>
      </c>
      <c r="AI972" t="s">
        <v>114</v>
      </c>
      <c r="AJ972" t="s">
        <v>13028</v>
      </c>
      <c r="AK972" t="s">
        <v>13029</v>
      </c>
      <c r="AO972" t="s">
        <v>13030</v>
      </c>
      <c r="AQ972">
        <v>9</v>
      </c>
      <c r="AR972">
        <v>14</v>
      </c>
      <c r="AS972" t="s">
        <v>567</v>
      </c>
      <c r="AT972" t="s">
        <v>13031</v>
      </c>
      <c r="AU972" t="s">
        <v>13032</v>
      </c>
      <c r="AV972" t="s">
        <v>12505</v>
      </c>
      <c r="AW972" t="s">
        <v>878</v>
      </c>
      <c r="AX972" t="s">
        <v>2027</v>
      </c>
      <c r="AY972" t="s">
        <v>2028</v>
      </c>
      <c r="AZ972" t="s">
        <v>670</v>
      </c>
      <c r="BA972" t="s">
        <v>1797</v>
      </c>
      <c r="BB972" t="s">
        <v>2029</v>
      </c>
      <c r="BC972" t="s">
        <v>1799</v>
      </c>
      <c r="BD972" t="s">
        <v>6673</v>
      </c>
      <c r="BE972">
        <v>0</v>
      </c>
      <c r="BF972" t="s">
        <v>13033</v>
      </c>
      <c r="BG972" t="s">
        <v>2031</v>
      </c>
      <c r="BH972" t="s">
        <v>13034</v>
      </c>
      <c r="BS972">
        <v>0</v>
      </c>
      <c r="BT972">
        <v>0</v>
      </c>
      <c r="BU972">
        <v>1</v>
      </c>
      <c r="BV972">
        <v>0</v>
      </c>
      <c r="BW972">
        <v>1</v>
      </c>
      <c r="BX972">
        <v>1</v>
      </c>
      <c r="BY972">
        <v>1</v>
      </c>
      <c r="CD972" t="s">
        <v>12538</v>
      </c>
      <c r="CE972">
        <v>0</v>
      </c>
      <c r="CJ972" t="s">
        <v>132</v>
      </c>
      <c r="CP972">
        <v>1555</v>
      </c>
      <c r="CQ972">
        <v>0</v>
      </c>
      <c r="CR972">
        <v>0</v>
      </c>
      <c r="CS972">
        <v>0</v>
      </c>
      <c r="CT972">
        <v>0</v>
      </c>
    </row>
    <row r="973" spans="1:98" ht="15" customHeight="1" x14ac:dyDescent="0.2">
      <c r="A973" t="s">
        <v>10075</v>
      </c>
      <c r="B973" s="1" t="s">
        <v>1034</v>
      </c>
      <c r="C973">
        <v>6400</v>
      </c>
      <c r="G973" t="s">
        <v>240</v>
      </c>
      <c r="H973" t="s">
        <v>102</v>
      </c>
      <c r="I973" t="s">
        <v>103</v>
      </c>
      <c r="J973" t="s">
        <v>1556</v>
      </c>
      <c r="K973">
        <v>5</v>
      </c>
      <c r="L973" t="s">
        <v>10076</v>
      </c>
      <c r="N973" t="s">
        <v>10077</v>
      </c>
      <c r="O973" t="s">
        <v>10078</v>
      </c>
      <c r="P973">
        <v>104</v>
      </c>
      <c r="Q973" t="s">
        <v>10079</v>
      </c>
      <c r="R973" t="s">
        <v>4980</v>
      </c>
      <c r="S973" t="s">
        <v>10080</v>
      </c>
      <c r="T973">
        <v>11</v>
      </c>
      <c r="U973">
        <v>8</v>
      </c>
      <c r="V973">
        <v>11</v>
      </c>
      <c r="W973" t="s">
        <v>10081</v>
      </c>
      <c r="X973" t="s">
        <v>10082</v>
      </c>
      <c r="Z973" t="s">
        <v>10083</v>
      </c>
      <c r="AA973" t="s">
        <v>10084</v>
      </c>
      <c r="AB973">
        <v>20</v>
      </c>
      <c r="AD973" t="s">
        <v>200</v>
      </c>
      <c r="AF973" t="s">
        <v>10085</v>
      </c>
      <c r="AG973" t="s">
        <v>10086</v>
      </c>
      <c r="AH973" t="s">
        <v>114</v>
      </c>
      <c r="AI973" t="s">
        <v>114</v>
      </c>
      <c r="AJ973" t="s">
        <v>10087</v>
      </c>
      <c r="AK973" t="s">
        <v>10088</v>
      </c>
      <c r="AO973" t="s">
        <v>10089</v>
      </c>
      <c r="AQ973">
        <v>11</v>
      </c>
      <c r="AR973">
        <v>13</v>
      </c>
      <c r="AS973">
        <v>29</v>
      </c>
      <c r="AT973" t="s">
        <v>10090</v>
      </c>
      <c r="AU973" t="s">
        <v>10091</v>
      </c>
      <c r="AV973" t="s">
        <v>10092</v>
      </c>
      <c r="AW973" t="s">
        <v>10093</v>
      </c>
      <c r="AY973" t="s">
        <v>10094</v>
      </c>
      <c r="AZ973" t="s">
        <v>10095</v>
      </c>
      <c r="BA973" t="s">
        <v>10096</v>
      </c>
      <c r="BB973" t="s">
        <v>10097</v>
      </c>
      <c r="BD973" t="s">
        <v>7316</v>
      </c>
      <c r="BE973">
        <v>0</v>
      </c>
      <c r="BF973" t="s">
        <v>10098</v>
      </c>
      <c r="BG973" t="s">
        <v>10099</v>
      </c>
      <c r="BH973" t="s">
        <v>10100</v>
      </c>
      <c r="BS973">
        <v>0</v>
      </c>
      <c r="BT973">
        <v>0</v>
      </c>
      <c r="BU973">
        <v>1</v>
      </c>
      <c r="BV973">
        <v>0</v>
      </c>
      <c r="BW973">
        <v>0</v>
      </c>
      <c r="BX973">
        <v>0</v>
      </c>
      <c r="BY973">
        <v>1</v>
      </c>
      <c r="CD973" t="s">
        <v>131</v>
      </c>
      <c r="CE973">
        <v>0</v>
      </c>
      <c r="CJ973" t="s">
        <v>132</v>
      </c>
      <c r="CO973" t="str">
        <f>HYPERLINK("http://www.d20pfsrd.com/bestiary/monster-listings/outsiders/jyoti","Jyoti")</f>
        <v>Jyoti</v>
      </c>
      <c r="CP973">
        <v>1270</v>
      </c>
      <c r="CQ973">
        <v>0</v>
      </c>
      <c r="CR973">
        <v>0</v>
      </c>
      <c r="CS973">
        <v>0</v>
      </c>
      <c r="CT973">
        <v>0</v>
      </c>
    </row>
    <row r="974" spans="1:98" ht="15" customHeight="1" x14ac:dyDescent="0.2">
      <c r="A974" t="s">
        <v>21226</v>
      </c>
      <c r="B974" s="1" t="s">
        <v>162</v>
      </c>
      <c r="C974">
        <v>38400</v>
      </c>
      <c r="G974" t="s">
        <v>575</v>
      </c>
      <c r="H974" t="s">
        <v>136</v>
      </c>
      <c r="I974" t="s">
        <v>103</v>
      </c>
      <c r="J974" t="s">
        <v>21227</v>
      </c>
      <c r="K974">
        <v>10</v>
      </c>
      <c r="L974" t="s">
        <v>14068</v>
      </c>
      <c r="N974" t="s">
        <v>21228</v>
      </c>
      <c r="O974" t="s">
        <v>21229</v>
      </c>
      <c r="P974">
        <v>199</v>
      </c>
      <c r="Q974" t="s">
        <v>21230</v>
      </c>
      <c r="S974" t="s">
        <v>21231</v>
      </c>
      <c r="T974">
        <v>17</v>
      </c>
      <c r="U974">
        <v>20</v>
      </c>
      <c r="V974">
        <v>10</v>
      </c>
      <c r="X974" t="s">
        <v>21232</v>
      </c>
      <c r="Z974" t="s">
        <v>837</v>
      </c>
      <c r="AA974" t="s">
        <v>3555</v>
      </c>
      <c r="AB974">
        <v>25</v>
      </c>
      <c r="AD974" t="s">
        <v>249</v>
      </c>
      <c r="AF974" t="s">
        <v>21233</v>
      </c>
      <c r="AH974" t="s">
        <v>147</v>
      </c>
      <c r="AI974" t="s">
        <v>21234</v>
      </c>
      <c r="AJ974" t="s">
        <v>21235</v>
      </c>
      <c r="AO974" t="s">
        <v>21236</v>
      </c>
      <c r="AQ974">
        <v>21</v>
      </c>
      <c r="AR974">
        <v>23</v>
      </c>
      <c r="AS974" t="s">
        <v>4624</v>
      </c>
      <c r="AT974" t="s">
        <v>21237</v>
      </c>
      <c r="AU974" t="s">
        <v>21238</v>
      </c>
      <c r="AW974" t="s">
        <v>14069</v>
      </c>
      <c r="AY974" t="s">
        <v>21239</v>
      </c>
      <c r="AZ974" t="s">
        <v>21240</v>
      </c>
      <c r="BA974" t="s">
        <v>277</v>
      </c>
      <c r="BB974" t="s">
        <v>21241</v>
      </c>
      <c r="BD974" t="s">
        <v>21001</v>
      </c>
      <c r="BE974">
        <v>0</v>
      </c>
      <c r="BF974" t="s">
        <v>21242</v>
      </c>
      <c r="BG974" t="s">
        <v>21243</v>
      </c>
      <c r="BH974" t="s">
        <v>21244</v>
      </c>
      <c r="BS974">
        <v>0</v>
      </c>
      <c r="BT974">
        <v>0</v>
      </c>
      <c r="BU974">
        <v>0</v>
      </c>
      <c r="BV974">
        <v>0</v>
      </c>
      <c r="BW974">
        <v>0</v>
      </c>
      <c r="BX974">
        <v>0</v>
      </c>
      <c r="BY974">
        <v>1</v>
      </c>
      <c r="CD974" t="s">
        <v>131</v>
      </c>
      <c r="CE974">
        <v>0</v>
      </c>
      <c r="CJ974" t="s">
        <v>132</v>
      </c>
      <c r="CP974">
        <v>3566</v>
      </c>
      <c r="CQ974">
        <v>0</v>
      </c>
      <c r="CR974">
        <v>0</v>
      </c>
      <c r="CS974">
        <v>0</v>
      </c>
      <c r="CT974">
        <v>0</v>
      </c>
    </row>
    <row r="975" spans="1:98" ht="15" customHeight="1" x14ac:dyDescent="0.2">
      <c r="A975" t="s">
        <v>8501</v>
      </c>
      <c r="B975" s="1" t="s">
        <v>574</v>
      </c>
      <c r="C975">
        <v>9600</v>
      </c>
      <c r="G975" t="s">
        <v>575</v>
      </c>
      <c r="H975" t="s">
        <v>102</v>
      </c>
      <c r="I975" t="s">
        <v>103</v>
      </c>
      <c r="J975" t="s">
        <v>1138</v>
      </c>
      <c r="K975">
        <v>1</v>
      </c>
      <c r="L975" t="s">
        <v>6184</v>
      </c>
      <c r="N975" t="s">
        <v>8502</v>
      </c>
      <c r="O975" t="s">
        <v>8503</v>
      </c>
      <c r="P975">
        <v>125</v>
      </c>
      <c r="Q975" t="s">
        <v>5751</v>
      </c>
      <c r="S975" t="s">
        <v>2110</v>
      </c>
      <c r="T975">
        <v>10</v>
      </c>
      <c r="U975">
        <v>8</v>
      </c>
      <c r="V975">
        <v>10</v>
      </c>
      <c r="Y975" t="s">
        <v>581</v>
      </c>
      <c r="Z975" t="s">
        <v>1146</v>
      </c>
      <c r="AA975" t="s">
        <v>7271</v>
      </c>
      <c r="AB975">
        <v>21</v>
      </c>
      <c r="AD975" t="s">
        <v>249</v>
      </c>
      <c r="AF975" t="s">
        <v>8504</v>
      </c>
      <c r="AH975" t="s">
        <v>114</v>
      </c>
      <c r="AI975" t="s">
        <v>114</v>
      </c>
      <c r="AJ975" t="s">
        <v>8505</v>
      </c>
      <c r="AK975" t="s">
        <v>8506</v>
      </c>
      <c r="AO975" t="s">
        <v>8507</v>
      </c>
      <c r="AQ975">
        <v>10</v>
      </c>
      <c r="AR975" t="s">
        <v>8508</v>
      </c>
      <c r="AS975">
        <v>27</v>
      </c>
      <c r="AT975" t="s">
        <v>8509</v>
      </c>
      <c r="AU975" t="s">
        <v>8510</v>
      </c>
      <c r="AV975" t="s">
        <v>1065</v>
      </c>
      <c r="AW975" t="s">
        <v>8511</v>
      </c>
      <c r="AY975" t="s">
        <v>592</v>
      </c>
      <c r="AZ975" t="s">
        <v>8512</v>
      </c>
      <c r="BA975" t="s">
        <v>426</v>
      </c>
      <c r="BB975" t="s">
        <v>8513</v>
      </c>
      <c r="BC975" t="s">
        <v>1161</v>
      </c>
      <c r="BD975" t="s">
        <v>7316</v>
      </c>
      <c r="BE975">
        <v>0</v>
      </c>
      <c r="BF975" t="s">
        <v>8514</v>
      </c>
      <c r="BG975" t="s">
        <v>8515</v>
      </c>
      <c r="BH975" t="s">
        <v>8516</v>
      </c>
      <c r="BS975">
        <v>0</v>
      </c>
      <c r="BT975">
        <v>0</v>
      </c>
      <c r="BU975">
        <v>0</v>
      </c>
      <c r="BV975">
        <v>0</v>
      </c>
      <c r="BW975">
        <v>0</v>
      </c>
      <c r="BX975">
        <v>0</v>
      </c>
      <c r="BY975">
        <v>1</v>
      </c>
      <c r="CD975" t="s">
        <v>131</v>
      </c>
      <c r="CE975">
        <v>0</v>
      </c>
      <c r="CJ975" t="s">
        <v>132</v>
      </c>
      <c r="CO975" t="str">
        <f>HYPERLINK("http://www.d20pfsrd.com/bestiary/monster-listings/outsiders/demon/demon-kalavakus","Demon, Kalavakus")</f>
        <v>Demon, Kalavakus</v>
      </c>
      <c r="CP975">
        <v>1154</v>
      </c>
      <c r="CQ975">
        <v>0</v>
      </c>
      <c r="CR975">
        <v>0</v>
      </c>
      <c r="CS975">
        <v>0</v>
      </c>
      <c r="CT975">
        <v>0</v>
      </c>
    </row>
    <row r="976" spans="1:98" ht="15" customHeight="1" x14ac:dyDescent="0.2">
      <c r="A976" t="s">
        <v>16880</v>
      </c>
      <c r="B976" s="1" t="s">
        <v>365</v>
      </c>
      <c r="C976">
        <v>1200</v>
      </c>
      <c r="G976" t="s">
        <v>1053</v>
      </c>
      <c r="H976" t="s">
        <v>193</v>
      </c>
      <c r="I976" t="s">
        <v>261</v>
      </c>
      <c r="K976">
        <v>2</v>
      </c>
      <c r="L976" t="s">
        <v>5285</v>
      </c>
      <c r="N976" t="s">
        <v>4541</v>
      </c>
      <c r="O976" t="s">
        <v>16881</v>
      </c>
      <c r="P976">
        <v>42</v>
      </c>
      <c r="Q976" t="s">
        <v>3019</v>
      </c>
      <c r="S976" t="s">
        <v>3873</v>
      </c>
      <c r="T976">
        <v>7</v>
      </c>
      <c r="U976">
        <v>6</v>
      </c>
      <c r="V976">
        <v>2</v>
      </c>
      <c r="AD976" t="s">
        <v>376</v>
      </c>
      <c r="AF976" t="s">
        <v>16882</v>
      </c>
      <c r="AH976" t="s">
        <v>202</v>
      </c>
      <c r="AI976" t="s">
        <v>16883</v>
      </c>
      <c r="AJ976" t="s">
        <v>16884</v>
      </c>
      <c r="AO976" t="s">
        <v>16885</v>
      </c>
      <c r="AQ976">
        <v>5</v>
      </c>
      <c r="AR976">
        <v>9</v>
      </c>
      <c r="AS976" t="s">
        <v>3632</v>
      </c>
      <c r="AT976" t="s">
        <v>16886</v>
      </c>
      <c r="AU976" t="s">
        <v>16887</v>
      </c>
      <c r="AV976" t="s">
        <v>519</v>
      </c>
      <c r="AW976" t="s">
        <v>3309</v>
      </c>
      <c r="AY976" t="s">
        <v>7923</v>
      </c>
      <c r="AZ976" t="s">
        <v>15297</v>
      </c>
      <c r="BA976" t="s">
        <v>426</v>
      </c>
      <c r="BB976" t="s">
        <v>16888</v>
      </c>
      <c r="BD976" t="s">
        <v>14619</v>
      </c>
      <c r="BE976">
        <v>0</v>
      </c>
      <c r="BF976" t="s">
        <v>16889</v>
      </c>
      <c r="BG976" t="s">
        <v>16890</v>
      </c>
      <c r="BH976" t="s">
        <v>16891</v>
      </c>
      <c r="BL976" t="s">
        <v>132</v>
      </c>
      <c r="BM976" t="s">
        <v>132</v>
      </c>
      <c r="BN976" t="s">
        <v>132</v>
      </c>
      <c r="BS976">
        <v>0</v>
      </c>
      <c r="BT976">
        <v>0</v>
      </c>
      <c r="BU976">
        <v>0</v>
      </c>
      <c r="BV976">
        <v>0</v>
      </c>
      <c r="BW976">
        <v>0</v>
      </c>
      <c r="BX976">
        <v>0</v>
      </c>
      <c r="BY976">
        <v>1</v>
      </c>
      <c r="CB976" t="s">
        <v>132</v>
      </c>
      <c r="CD976" t="s">
        <v>131</v>
      </c>
      <c r="CE976">
        <v>0</v>
      </c>
      <c r="CJ976" t="s">
        <v>132</v>
      </c>
      <c r="CP976">
        <v>2107</v>
      </c>
      <c r="CQ976">
        <v>0</v>
      </c>
      <c r="CR976">
        <v>0</v>
      </c>
      <c r="CS976">
        <v>0</v>
      </c>
      <c r="CT976">
        <v>0</v>
      </c>
    </row>
    <row r="977" spans="1:98" ht="15" customHeight="1" x14ac:dyDescent="0.2">
      <c r="A977" t="s">
        <v>14384</v>
      </c>
      <c r="B977" s="1" t="s">
        <v>1246</v>
      </c>
      <c r="C977">
        <v>102400</v>
      </c>
      <c r="G977" t="s">
        <v>923</v>
      </c>
      <c r="H977" t="s">
        <v>136</v>
      </c>
      <c r="I977" t="s">
        <v>103</v>
      </c>
      <c r="J977" t="s">
        <v>14385</v>
      </c>
      <c r="K977">
        <v>9</v>
      </c>
      <c r="L977" t="s">
        <v>6160</v>
      </c>
      <c r="N977" t="s">
        <v>14386</v>
      </c>
      <c r="O977" t="s">
        <v>14387</v>
      </c>
      <c r="P977">
        <v>264</v>
      </c>
      <c r="Q977" t="s">
        <v>14388</v>
      </c>
      <c r="R977" t="s">
        <v>10030</v>
      </c>
      <c r="S977" t="s">
        <v>14389</v>
      </c>
      <c r="T977">
        <v>19</v>
      </c>
      <c r="U977">
        <v>12</v>
      </c>
      <c r="V977">
        <v>18</v>
      </c>
      <c r="Y977" t="s">
        <v>3915</v>
      </c>
      <c r="Z977" t="s">
        <v>14390</v>
      </c>
      <c r="AA977" t="s">
        <v>6192</v>
      </c>
      <c r="AB977">
        <v>28</v>
      </c>
      <c r="AC977" t="s">
        <v>14391</v>
      </c>
      <c r="AD977" t="s">
        <v>6017</v>
      </c>
      <c r="AF977" t="s">
        <v>14392</v>
      </c>
      <c r="AH977" t="s">
        <v>147</v>
      </c>
      <c r="AI977" t="s">
        <v>147</v>
      </c>
      <c r="AJ977" t="s">
        <v>14393</v>
      </c>
      <c r="AK977" t="s">
        <v>14394</v>
      </c>
      <c r="AO977" t="s">
        <v>14395</v>
      </c>
      <c r="AQ977">
        <v>23</v>
      </c>
      <c r="AR977">
        <v>34</v>
      </c>
      <c r="AS977">
        <v>49</v>
      </c>
      <c r="AT977" t="s">
        <v>14396</v>
      </c>
      <c r="AU977" t="s">
        <v>14397</v>
      </c>
      <c r="AW977" t="s">
        <v>14398</v>
      </c>
      <c r="AX977" t="s">
        <v>14399</v>
      </c>
      <c r="AY977" t="s">
        <v>14400</v>
      </c>
      <c r="AZ977" t="s">
        <v>14401</v>
      </c>
      <c r="BA977" t="s">
        <v>426</v>
      </c>
      <c r="BB977" t="s">
        <v>14402</v>
      </c>
      <c r="BC977" t="s">
        <v>14364</v>
      </c>
      <c r="BD977" t="s">
        <v>14365</v>
      </c>
      <c r="BE977">
        <v>0</v>
      </c>
      <c r="BF977" t="s">
        <v>14403</v>
      </c>
      <c r="BG977" t="s">
        <v>14404</v>
      </c>
      <c r="BH977" t="s">
        <v>14405</v>
      </c>
      <c r="BR977" t="s">
        <v>14044</v>
      </c>
      <c r="BS977">
        <v>0</v>
      </c>
      <c r="BT977">
        <v>0</v>
      </c>
      <c r="BU977">
        <v>1</v>
      </c>
      <c r="BV977">
        <v>0</v>
      </c>
      <c r="BW977">
        <v>0</v>
      </c>
      <c r="BX977">
        <v>0</v>
      </c>
      <c r="BY977">
        <v>1</v>
      </c>
      <c r="CD977" t="s">
        <v>131</v>
      </c>
      <c r="CE977">
        <v>0</v>
      </c>
      <c r="CJ977" t="s">
        <v>132</v>
      </c>
      <c r="CP977">
        <v>1934</v>
      </c>
      <c r="CQ977">
        <v>0</v>
      </c>
      <c r="CR977">
        <v>0</v>
      </c>
      <c r="CS977">
        <v>0</v>
      </c>
      <c r="CT977">
        <v>0</v>
      </c>
    </row>
    <row r="978" spans="1:98" ht="15" customHeight="1" x14ac:dyDescent="0.2">
      <c r="A978" t="s">
        <v>17323</v>
      </c>
      <c r="B978" s="1" t="s">
        <v>99</v>
      </c>
      <c r="C978">
        <v>200</v>
      </c>
      <c r="G978" t="s">
        <v>240</v>
      </c>
      <c r="H978" t="s">
        <v>102</v>
      </c>
      <c r="I978" t="s">
        <v>332</v>
      </c>
      <c r="K978">
        <v>3</v>
      </c>
      <c r="L978" t="s">
        <v>4055</v>
      </c>
      <c r="N978" t="s">
        <v>2788</v>
      </c>
      <c r="O978" t="s">
        <v>2789</v>
      </c>
      <c r="P978">
        <v>6</v>
      </c>
      <c r="Q978" t="s">
        <v>1704</v>
      </c>
      <c r="S978" t="s">
        <v>17324</v>
      </c>
      <c r="T978">
        <v>4</v>
      </c>
      <c r="U978">
        <v>5</v>
      </c>
      <c r="V978">
        <v>0</v>
      </c>
      <c r="AD978" t="s">
        <v>766</v>
      </c>
      <c r="AF978" t="s">
        <v>17325</v>
      </c>
      <c r="AH978" t="s">
        <v>114</v>
      </c>
      <c r="AI978" t="s">
        <v>114</v>
      </c>
      <c r="AO978" t="s">
        <v>17326</v>
      </c>
      <c r="AQ978">
        <v>0</v>
      </c>
      <c r="AR978">
        <v>1</v>
      </c>
      <c r="AS978">
        <v>14</v>
      </c>
      <c r="AT978" t="s">
        <v>17327</v>
      </c>
      <c r="AU978" t="s">
        <v>17328</v>
      </c>
      <c r="AV978" t="s">
        <v>4017</v>
      </c>
      <c r="AY978" t="s">
        <v>9851</v>
      </c>
      <c r="AZ978" t="s">
        <v>17329</v>
      </c>
      <c r="BA978" t="s">
        <v>255</v>
      </c>
      <c r="BB978" t="s">
        <v>17330</v>
      </c>
      <c r="BC978" t="s">
        <v>17331</v>
      </c>
      <c r="BD978" t="s">
        <v>14619</v>
      </c>
      <c r="BE978">
        <v>0</v>
      </c>
      <c r="BG978" t="s">
        <v>17332</v>
      </c>
      <c r="BH978" t="s">
        <v>17333</v>
      </c>
      <c r="BS978">
        <v>0</v>
      </c>
      <c r="BT978">
        <v>0</v>
      </c>
      <c r="BU978">
        <v>0</v>
      </c>
      <c r="BV978">
        <v>0</v>
      </c>
      <c r="BW978">
        <v>0</v>
      </c>
      <c r="BX978">
        <v>0</v>
      </c>
      <c r="BY978">
        <v>1</v>
      </c>
      <c r="CD978" t="s">
        <v>132</v>
      </c>
      <c r="CE978">
        <v>0</v>
      </c>
      <c r="CF978" t="s">
        <v>132</v>
      </c>
      <c r="CJ978" t="s">
        <v>132</v>
      </c>
      <c r="CK978" t="s">
        <v>132</v>
      </c>
      <c r="CP978">
        <v>2135</v>
      </c>
      <c r="CQ978">
        <v>0</v>
      </c>
      <c r="CR978">
        <v>0</v>
      </c>
      <c r="CS978">
        <v>0</v>
      </c>
      <c r="CT978">
        <v>0</v>
      </c>
    </row>
    <row r="979" spans="1:98" ht="15" customHeight="1" x14ac:dyDescent="0.2">
      <c r="A979" t="s">
        <v>16974</v>
      </c>
      <c r="B979" s="1" t="s">
        <v>283</v>
      </c>
      <c r="C979">
        <v>600</v>
      </c>
      <c r="G979" t="s">
        <v>923</v>
      </c>
      <c r="H979" t="s">
        <v>393</v>
      </c>
      <c r="I979" t="s">
        <v>809</v>
      </c>
      <c r="J979" t="s">
        <v>138</v>
      </c>
      <c r="K979">
        <v>3</v>
      </c>
      <c r="L979" t="s">
        <v>3328</v>
      </c>
      <c r="N979" t="s">
        <v>4417</v>
      </c>
      <c r="O979" t="s">
        <v>4418</v>
      </c>
      <c r="P979">
        <v>19</v>
      </c>
      <c r="Q979" t="s">
        <v>4130</v>
      </c>
      <c r="S979" t="s">
        <v>15873</v>
      </c>
      <c r="T979">
        <v>4</v>
      </c>
      <c r="U979">
        <v>6</v>
      </c>
      <c r="V979">
        <v>5</v>
      </c>
      <c r="AA979" t="s">
        <v>16975</v>
      </c>
      <c r="AC979" t="s">
        <v>16976</v>
      </c>
      <c r="AD979" t="s">
        <v>5025</v>
      </c>
      <c r="AF979" t="s">
        <v>16977</v>
      </c>
      <c r="AH979" t="s">
        <v>114</v>
      </c>
      <c r="AI979" t="s">
        <v>114</v>
      </c>
      <c r="AJ979" t="s">
        <v>16978</v>
      </c>
      <c r="AO979" t="s">
        <v>16979</v>
      </c>
      <c r="AQ979">
        <v>3</v>
      </c>
      <c r="AR979" t="s">
        <v>293</v>
      </c>
      <c r="AS979">
        <v>16</v>
      </c>
      <c r="AT979" t="s">
        <v>16980</v>
      </c>
      <c r="AU979" t="s">
        <v>16981</v>
      </c>
      <c r="AV979" t="s">
        <v>7859</v>
      </c>
      <c r="AW979" t="s">
        <v>3811</v>
      </c>
      <c r="AX979" t="s">
        <v>915</v>
      </c>
      <c r="AY979" t="s">
        <v>16982</v>
      </c>
      <c r="AZ979" t="s">
        <v>16983</v>
      </c>
      <c r="BA979" t="s">
        <v>426</v>
      </c>
      <c r="BB979" t="s">
        <v>16984</v>
      </c>
      <c r="BD979" t="s">
        <v>14619</v>
      </c>
      <c r="BE979">
        <v>0</v>
      </c>
      <c r="BF979" t="s">
        <v>16985</v>
      </c>
      <c r="BG979" t="s">
        <v>16986</v>
      </c>
      <c r="BH979" t="s">
        <v>16987</v>
      </c>
      <c r="BL979" t="s">
        <v>132</v>
      </c>
      <c r="BM979" t="s">
        <v>132</v>
      </c>
      <c r="BN979" t="s">
        <v>132</v>
      </c>
      <c r="BS979">
        <v>0</v>
      </c>
      <c r="BT979">
        <v>0</v>
      </c>
      <c r="BU979">
        <v>0</v>
      </c>
      <c r="BV979">
        <v>0</v>
      </c>
      <c r="BW979">
        <v>0</v>
      </c>
      <c r="BX979">
        <v>1</v>
      </c>
      <c r="BY979">
        <v>1</v>
      </c>
      <c r="CB979" t="s">
        <v>132</v>
      </c>
      <c r="CD979" t="s">
        <v>131</v>
      </c>
      <c r="CE979">
        <v>0</v>
      </c>
      <c r="CJ979" t="s">
        <v>132</v>
      </c>
      <c r="CP979">
        <v>2113</v>
      </c>
      <c r="CQ979">
        <v>0</v>
      </c>
      <c r="CR979">
        <v>0</v>
      </c>
      <c r="CS979">
        <v>0</v>
      </c>
      <c r="CT979">
        <v>0</v>
      </c>
    </row>
    <row r="980" spans="1:98" ht="15" customHeight="1" x14ac:dyDescent="0.2">
      <c r="A980" t="s">
        <v>24060</v>
      </c>
      <c r="B980" s="1" t="s">
        <v>574</v>
      </c>
      <c r="C980">
        <v>9600</v>
      </c>
      <c r="G980" t="s">
        <v>923</v>
      </c>
      <c r="H980" t="s">
        <v>136</v>
      </c>
      <c r="I980" t="s">
        <v>432</v>
      </c>
      <c r="K980">
        <v>2</v>
      </c>
      <c r="L980" t="s">
        <v>412</v>
      </c>
      <c r="M980" t="s">
        <v>26408</v>
      </c>
      <c r="N980" t="s">
        <v>17394</v>
      </c>
      <c r="O980" t="s">
        <v>17395</v>
      </c>
      <c r="P980">
        <v>127</v>
      </c>
      <c r="Q980" t="s">
        <v>9767</v>
      </c>
      <c r="S980" t="s">
        <v>23070</v>
      </c>
      <c r="T980">
        <v>12</v>
      </c>
      <c r="U980">
        <v>9</v>
      </c>
      <c r="V980">
        <v>9</v>
      </c>
      <c r="Y980" t="s">
        <v>5254</v>
      </c>
      <c r="Z980" t="s">
        <v>4924</v>
      </c>
      <c r="AD980" t="s">
        <v>7668</v>
      </c>
      <c r="AF980" t="s">
        <v>26409</v>
      </c>
      <c r="AH980" t="s">
        <v>147</v>
      </c>
      <c r="AI980" t="s">
        <v>147</v>
      </c>
      <c r="AJ980" t="s">
        <v>26410</v>
      </c>
      <c r="AK980" t="s">
        <v>26411</v>
      </c>
      <c r="AO980" t="s">
        <v>26412</v>
      </c>
      <c r="AQ980">
        <v>11</v>
      </c>
      <c r="AR980">
        <v>21</v>
      </c>
      <c r="AS980">
        <v>33</v>
      </c>
      <c r="AT980" t="s">
        <v>26413</v>
      </c>
      <c r="AU980" t="s">
        <v>26414</v>
      </c>
      <c r="AV980" t="s">
        <v>1155</v>
      </c>
      <c r="AW980" t="s">
        <v>26415</v>
      </c>
      <c r="AX980" t="s">
        <v>26416</v>
      </c>
      <c r="AY980" t="s">
        <v>18318</v>
      </c>
      <c r="AZ980" t="s">
        <v>670</v>
      </c>
      <c r="BA980" t="s">
        <v>255</v>
      </c>
      <c r="BB980" t="s">
        <v>26417</v>
      </c>
      <c r="BD980" t="s">
        <v>24172</v>
      </c>
      <c r="BE980">
        <v>0</v>
      </c>
      <c r="BF980" t="s">
        <v>26418</v>
      </c>
      <c r="BG980" t="s">
        <v>26419</v>
      </c>
      <c r="BH980" t="s">
        <v>26420</v>
      </c>
      <c r="BI980" t="s">
        <v>132</v>
      </c>
      <c r="BK980" t="s">
        <v>132</v>
      </c>
      <c r="BS980">
        <v>0</v>
      </c>
      <c r="BT980">
        <v>0</v>
      </c>
      <c r="BU980">
        <v>0</v>
      </c>
      <c r="BV980">
        <v>1</v>
      </c>
      <c r="BW980">
        <v>0</v>
      </c>
      <c r="BX980">
        <v>0</v>
      </c>
      <c r="BY980">
        <v>1</v>
      </c>
      <c r="CD980" t="s">
        <v>131</v>
      </c>
      <c r="CE980">
        <v>0</v>
      </c>
      <c r="CF980" t="s">
        <v>132</v>
      </c>
      <c r="CJ980" t="s">
        <v>132</v>
      </c>
      <c r="CK980" t="s">
        <v>132</v>
      </c>
      <c r="CP980">
        <v>5278</v>
      </c>
      <c r="CQ980">
        <v>0</v>
      </c>
      <c r="CR980">
        <v>0</v>
      </c>
      <c r="CS980">
        <v>0</v>
      </c>
      <c r="CT980">
        <v>0</v>
      </c>
    </row>
    <row r="981" spans="1:98" ht="15" customHeight="1" x14ac:dyDescent="0.2">
      <c r="A981" t="s">
        <v>26421</v>
      </c>
      <c r="B981" s="1" t="s">
        <v>1137</v>
      </c>
      <c r="C981">
        <v>2400</v>
      </c>
      <c r="G981" t="s">
        <v>575</v>
      </c>
      <c r="H981" t="s">
        <v>193</v>
      </c>
      <c r="I981" t="s">
        <v>809</v>
      </c>
      <c r="J981" t="s">
        <v>138</v>
      </c>
      <c r="K981">
        <v>0</v>
      </c>
      <c r="L981" t="s">
        <v>2522</v>
      </c>
      <c r="N981" t="s">
        <v>4726</v>
      </c>
      <c r="O981" t="s">
        <v>4727</v>
      </c>
      <c r="P981">
        <v>76</v>
      </c>
      <c r="Q981" t="s">
        <v>4112</v>
      </c>
      <c r="S981" t="s">
        <v>5590</v>
      </c>
      <c r="T981">
        <v>6</v>
      </c>
      <c r="U981">
        <v>6</v>
      </c>
      <c r="V981">
        <v>6</v>
      </c>
      <c r="AD981" t="s">
        <v>4861</v>
      </c>
      <c r="AE981" t="s">
        <v>26422</v>
      </c>
      <c r="AF981" t="s">
        <v>26423</v>
      </c>
      <c r="AH981" t="s">
        <v>202</v>
      </c>
      <c r="AI981" t="s">
        <v>202</v>
      </c>
      <c r="AJ981" t="s">
        <v>26424</v>
      </c>
      <c r="AO981" t="s">
        <v>26425</v>
      </c>
      <c r="AQ981">
        <v>8</v>
      </c>
      <c r="AR981" t="s">
        <v>566</v>
      </c>
      <c r="AS981">
        <v>25</v>
      </c>
      <c r="AT981" t="s">
        <v>26426</v>
      </c>
      <c r="AU981" t="s">
        <v>26427</v>
      </c>
      <c r="AW981" t="s">
        <v>2716</v>
      </c>
      <c r="AX981" t="s">
        <v>991</v>
      </c>
      <c r="AY981" t="s">
        <v>9725</v>
      </c>
      <c r="AZ981" t="s">
        <v>26428</v>
      </c>
      <c r="BA981" t="s">
        <v>426</v>
      </c>
      <c r="BB981" t="s">
        <v>26429</v>
      </c>
      <c r="BD981" t="s">
        <v>24172</v>
      </c>
      <c r="BE981">
        <v>0</v>
      </c>
      <c r="BF981" t="s">
        <v>26430</v>
      </c>
      <c r="BG981" t="s">
        <v>26431</v>
      </c>
      <c r="BH981" t="s">
        <v>26432</v>
      </c>
      <c r="BI981" t="s">
        <v>132</v>
      </c>
      <c r="BK981" t="s">
        <v>132</v>
      </c>
      <c r="BS981">
        <v>0</v>
      </c>
      <c r="BT981">
        <v>0</v>
      </c>
      <c r="BU981">
        <v>0</v>
      </c>
      <c r="BV981">
        <v>0</v>
      </c>
      <c r="BW981">
        <v>0</v>
      </c>
      <c r="BX981">
        <v>1</v>
      </c>
      <c r="BY981">
        <v>1</v>
      </c>
      <c r="CD981" t="s">
        <v>131</v>
      </c>
      <c r="CE981">
        <v>0</v>
      </c>
      <c r="CJ981" t="s">
        <v>132</v>
      </c>
      <c r="CK981" t="s">
        <v>132</v>
      </c>
      <c r="CP981">
        <v>5279</v>
      </c>
      <c r="CQ981">
        <v>0</v>
      </c>
      <c r="CR981">
        <v>0</v>
      </c>
      <c r="CS981">
        <v>0</v>
      </c>
      <c r="CT981">
        <v>0</v>
      </c>
    </row>
    <row r="982" spans="1:98" ht="15" customHeight="1" x14ac:dyDescent="0.2">
      <c r="A982" t="s">
        <v>30677</v>
      </c>
      <c r="B982" s="1" t="s">
        <v>365</v>
      </c>
      <c r="C982">
        <v>1200</v>
      </c>
      <c r="G982" t="s">
        <v>575</v>
      </c>
      <c r="H982" t="s">
        <v>1308</v>
      </c>
      <c r="I982" t="s">
        <v>809</v>
      </c>
      <c r="J982" t="s">
        <v>1000</v>
      </c>
      <c r="K982">
        <v>6</v>
      </c>
      <c r="L982" t="s">
        <v>618</v>
      </c>
      <c r="N982" t="s">
        <v>13884</v>
      </c>
      <c r="O982" t="s">
        <v>13885</v>
      </c>
      <c r="P982">
        <v>39</v>
      </c>
      <c r="Q982" t="s">
        <v>372</v>
      </c>
      <c r="S982" t="s">
        <v>9528</v>
      </c>
      <c r="T982">
        <v>3</v>
      </c>
      <c r="U982">
        <v>7</v>
      </c>
      <c r="V982">
        <v>5</v>
      </c>
      <c r="X982" t="s">
        <v>314</v>
      </c>
      <c r="AD982" t="s">
        <v>707</v>
      </c>
      <c r="AF982" t="s">
        <v>1006</v>
      </c>
      <c r="AH982" t="s">
        <v>202</v>
      </c>
      <c r="AI982" t="s">
        <v>318</v>
      </c>
      <c r="AJ982" t="s">
        <v>30678</v>
      </c>
      <c r="AO982" t="s">
        <v>30679</v>
      </c>
      <c r="AQ982">
        <v>6</v>
      </c>
      <c r="AR982" t="s">
        <v>321</v>
      </c>
      <c r="AS982" t="s">
        <v>321</v>
      </c>
      <c r="AT982" t="s">
        <v>30680</v>
      </c>
      <c r="AU982" t="s">
        <v>30681</v>
      </c>
      <c r="AW982" t="s">
        <v>2716</v>
      </c>
      <c r="AX982" t="s">
        <v>30682</v>
      </c>
      <c r="AY982" t="s">
        <v>9725</v>
      </c>
      <c r="AZ982" t="s">
        <v>30683</v>
      </c>
      <c r="BA982" t="s">
        <v>255</v>
      </c>
      <c r="BB982" t="s">
        <v>30684</v>
      </c>
      <c r="BD982" t="s">
        <v>30658</v>
      </c>
      <c r="BE982">
        <v>0</v>
      </c>
      <c r="BF982" t="s">
        <v>30685</v>
      </c>
      <c r="BG982" t="s">
        <v>30686</v>
      </c>
      <c r="BH982" t="s">
        <v>30687</v>
      </c>
      <c r="BS982">
        <v>0</v>
      </c>
      <c r="BT982">
        <v>0</v>
      </c>
      <c r="BU982">
        <v>0</v>
      </c>
      <c r="BV982">
        <v>0</v>
      </c>
      <c r="BW982">
        <v>0</v>
      </c>
      <c r="BX982">
        <v>1</v>
      </c>
      <c r="BY982">
        <v>1</v>
      </c>
      <c r="CD982" t="s">
        <v>132</v>
      </c>
      <c r="CE982">
        <v>0</v>
      </c>
      <c r="CJ982" t="s">
        <v>132</v>
      </c>
      <c r="CK982" t="s">
        <v>132</v>
      </c>
      <c r="CP982">
        <v>6496</v>
      </c>
      <c r="CQ982">
        <v>0</v>
      </c>
      <c r="CR982">
        <v>0</v>
      </c>
      <c r="CS982">
        <v>0</v>
      </c>
      <c r="CT982">
        <v>0</v>
      </c>
    </row>
    <row r="983" spans="1:98" ht="15" customHeight="1" x14ac:dyDescent="0.2">
      <c r="A983" t="s">
        <v>29223</v>
      </c>
      <c r="B983" s="1" t="s">
        <v>365</v>
      </c>
      <c r="C983">
        <v>1200</v>
      </c>
      <c r="G983" t="s">
        <v>1053</v>
      </c>
      <c r="H983" t="s">
        <v>102</v>
      </c>
      <c r="I983" t="s">
        <v>103</v>
      </c>
      <c r="J983" t="s">
        <v>7124</v>
      </c>
      <c r="K983">
        <v>6</v>
      </c>
      <c r="L983" t="s">
        <v>29224</v>
      </c>
      <c r="N983" t="s">
        <v>454</v>
      </c>
      <c r="O983" t="s">
        <v>455</v>
      </c>
      <c r="P983">
        <v>37</v>
      </c>
      <c r="Q983" t="s">
        <v>7667</v>
      </c>
      <c r="S983" t="s">
        <v>3716</v>
      </c>
      <c r="T983">
        <v>6</v>
      </c>
      <c r="U983">
        <v>6</v>
      </c>
      <c r="V983">
        <v>2</v>
      </c>
      <c r="Y983" t="s">
        <v>1452</v>
      </c>
      <c r="Z983" t="s">
        <v>837</v>
      </c>
      <c r="AB983">
        <v>15</v>
      </c>
      <c r="AD983" t="s">
        <v>582</v>
      </c>
      <c r="AF983" t="s">
        <v>29225</v>
      </c>
      <c r="AH983" t="s">
        <v>114</v>
      </c>
      <c r="AI983" t="s">
        <v>114</v>
      </c>
      <c r="AJ983" t="s">
        <v>29226</v>
      </c>
      <c r="AK983" t="s">
        <v>29227</v>
      </c>
      <c r="AO983" t="s">
        <v>29228</v>
      </c>
      <c r="AQ983">
        <v>5</v>
      </c>
      <c r="AR983">
        <v>7</v>
      </c>
      <c r="AS983" t="s">
        <v>516</v>
      </c>
      <c r="AT983" t="s">
        <v>29229</v>
      </c>
      <c r="AU983" t="s">
        <v>29230</v>
      </c>
      <c r="AV983" t="s">
        <v>519</v>
      </c>
      <c r="AW983" t="s">
        <v>29231</v>
      </c>
      <c r="AX983" t="s">
        <v>29232</v>
      </c>
      <c r="AY983" t="s">
        <v>28908</v>
      </c>
      <c r="AZ983" t="s">
        <v>6736</v>
      </c>
      <c r="BA983" t="s">
        <v>29233</v>
      </c>
      <c r="BB983" t="s">
        <v>29234</v>
      </c>
      <c r="BD983" t="s">
        <v>28893</v>
      </c>
      <c r="BE983">
        <v>0</v>
      </c>
      <c r="BF983" t="s">
        <v>29235</v>
      </c>
      <c r="BG983" t="s">
        <v>29236</v>
      </c>
      <c r="BH983" t="s">
        <v>29237</v>
      </c>
      <c r="BI983" t="s">
        <v>132</v>
      </c>
      <c r="BS983">
        <v>0</v>
      </c>
      <c r="BT983">
        <v>0</v>
      </c>
      <c r="BU983">
        <v>0</v>
      </c>
      <c r="BV983">
        <v>1</v>
      </c>
      <c r="BW983">
        <v>0</v>
      </c>
      <c r="BX983">
        <v>0</v>
      </c>
      <c r="BY983">
        <v>1</v>
      </c>
      <c r="CD983" t="s">
        <v>132</v>
      </c>
      <c r="CE983">
        <v>0</v>
      </c>
      <c r="CF983" t="s">
        <v>132</v>
      </c>
      <c r="CJ983" t="s">
        <v>132</v>
      </c>
      <c r="CK983" t="s">
        <v>132</v>
      </c>
      <c r="CP983">
        <v>6003</v>
      </c>
      <c r="CQ983">
        <v>0</v>
      </c>
      <c r="CR983">
        <v>0</v>
      </c>
      <c r="CS983">
        <v>0</v>
      </c>
      <c r="CT983">
        <v>0</v>
      </c>
    </row>
    <row r="984" spans="1:98" ht="15" customHeight="1" x14ac:dyDescent="0.2">
      <c r="A984" t="s">
        <v>26433</v>
      </c>
      <c r="B984" s="1" t="s">
        <v>99</v>
      </c>
      <c r="C984">
        <v>200</v>
      </c>
      <c r="D984" t="s">
        <v>26434</v>
      </c>
      <c r="E984" t="s">
        <v>18670</v>
      </c>
      <c r="G984" t="s">
        <v>3133</v>
      </c>
      <c r="H984" t="s">
        <v>102</v>
      </c>
      <c r="I984" t="s">
        <v>701</v>
      </c>
      <c r="J984" t="s">
        <v>26435</v>
      </c>
      <c r="K984">
        <v>3</v>
      </c>
      <c r="L984" t="s">
        <v>18860</v>
      </c>
      <c r="N984" t="s">
        <v>19734</v>
      </c>
      <c r="O984" t="s">
        <v>26436</v>
      </c>
      <c r="P984">
        <v>10</v>
      </c>
      <c r="Q984" t="s">
        <v>1704</v>
      </c>
      <c r="S984" t="s">
        <v>5618</v>
      </c>
      <c r="T984">
        <v>3</v>
      </c>
      <c r="U984">
        <v>5</v>
      </c>
      <c r="V984">
        <v>5</v>
      </c>
      <c r="AD984" t="s">
        <v>249</v>
      </c>
      <c r="AF984" t="s">
        <v>26437</v>
      </c>
      <c r="AH984" t="s">
        <v>114</v>
      </c>
      <c r="AI984" t="s">
        <v>114</v>
      </c>
      <c r="AJ984" t="s">
        <v>18674</v>
      </c>
      <c r="AO984" t="s">
        <v>26438</v>
      </c>
      <c r="AQ984">
        <v>0</v>
      </c>
      <c r="AR984">
        <v>1</v>
      </c>
      <c r="AS984">
        <v>19</v>
      </c>
      <c r="AT984" t="s">
        <v>26439</v>
      </c>
      <c r="AU984" t="s">
        <v>26440</v>
      </c>
      <c r="AW984" t="s">
        <v>26441</v>
      </c>
      <c r="AX984" t="s">
        <v>26442</v>
      </c>
      <c r="AY984" t="s">
        <v>1866</v>
      </c>
      <c r="AZ984" t="s">
        <v>26443</v>
      </c>
      <c r="BA984" t="s">
        <v>26444</v>
      </c>
      <c r="BB984" t="s">
        <v>26445</v>
      </c>
      <c r="BD984" t="s">
        <v>24172</v>
      </c>
      <c r="BE984">
        <v>0</v>
      </c>
      <c r="BF984" t="s">
        <v>26446</v>
      </c>
      <c r="BG984" t="s">
        <v>26447</v>
      </c>
      <c r="BH984" t="s">
        <v>26448</v>
      </c>
      <c r="BI984" t="s">
        <v>132</v>
      </c>
      <c r="BK984" t="s">
        <v>132</v>
      </c>
      <c r="BS984">
        <v>1</v>
      </c>
      <c r="BT984">
        <v>0</v>
      </c>
      <c r="BU984">
        <v>0</v>
      </c>
      <c r="BV984">
        <v>0</v>
      </c>
      <c r="BW984">
        <v>0</v>
      </c>
      <c r="BX984">
        <v>0</v>
      </c>
      <c r="BY984">
        <v>1</v>
      </c>
      <c r="CD984" t="s">
        <v>131</v>
      </c>
      <c r="CE984">
        <v>1</v>
      </c>
      <c r="CJ984" t="s">
        <v>132</v>
      </c>
      <c r="CK984" t="s">
        <v>132</v>
      </c>
      <c r="CP984">
        <v>5280</v>
      </c>
      <c r="CQ984">
        <v>0</v>
      </c>
      <c r="CR984">
        <v>0</v>
      </c>
      <c r="CS984">
        <v>0</v>
      </c>
      <c r="CT984">
        <v>0</v>
      </c>
    </row>
    <row r="985" spans="1:98" ht="15" customHeight="1" x14ac:dyDescent="0.2">
      <c r="A985" t="s">
        <v>28543</v>
      </c>
      <c r="B985" s="1" t="s">
        <v>1845</v>
      </c>
      <c r="C985">
        <v>153600</v>
      </c>
      <c r="G985" t="s">
        <v>575</v>
      </c>
      <c r="H985" t="s">
        <v>102</v>
      </c>
      <c r="I985" t="s">
        <v>103</v>
      </c>
      <c r="J985" t="s">
        <v>1138</v>
      </c>
      <c r="K985">
        <v>9</v>
      </c>
      <c r="L985" t="s">
        <v>28544</v>
      </c>
      <c r="M985" t="s">
        <v>28545</v>
      </c>
      <c r="N985" t="s">
        <v>25701</v>
      </c>
      <c r="O985" t="s">
        <v>28546</v>
      </c>
      <c r="P985">
        <v>304</v>
      </c>
      <c r="Q985" t="s">
        <v>28547</v>
      </c>
      <c r="S985" t="s">
        <v>28548</v>
      </c>
      <c r="T985">
        <v>16</v>
      </c>
      <c r="U985">
        <v>17</v>
      </c>
      <c r="V985">
        <v>17</v>
      </c>
      <c r="X985" t="s">
        <v>3914</v>
      </c>
      <c r="Y985" t="s">
        <v>11237</v>
      </c>
      <c r="Z985" t="s">
        <v>1146</v>
      </c>
      <c r="AA985" t="s">
        <v>1147</v>
      </c>
      <c r="AB985">
        <v>29</v>
      </c>
      <c r="AD985" t="s">
        <v>28549</v>
      </c>
      <c r="AF985" t="s">
        <v>28550</v>
      </c>
      <c r="AH985" t="s">
        <v>114</v>
      </c>
      <c r="AI985" t="s">
        <v>114</v>
      </c>
      <c r="AJ985" t="s">
        <v>28551</v>
      </c>
      <c r="AK985" t="s">
        <v>28552</v>
      </c>
      <c r="AO985" t="s">
        <v>28553</v>
      </c>
      <c r="AQ985">
        <v>21</v>
      </c>
      <c r="AR985" t="s">
        <v>28554</v>
      </c>
      <c r="AS985" t="s">
        <v>28555</v>
      </c>
      <c r="AT985" t="s">
        <v>28556</v>
      </c>
      <c r="AU985" t="s">
        <v>28557</v>
      </c>
      <c r="AV985" t="s">
        <v>28558</v>
      </c>
      <c r="AW985" t="s">
        <v>28559</v>
      </c>
      <c r="AX985" t="s">
        <v>28560</v>
      </c>
      <c r="AY985" t="s">
        <v>1157</v>
      </c>
      <c r="AZ985" t="s">
        <v>670</v>
      </c>
      <c r="BA985" t="s">
        <v>426</v>
      </c>
      <c r="BB985" t="s">
        <v>28561</v>
      </c>
      <c r="BC985" t="s">
        <v>1161</v>
      </c>
      <c r="BD985" t="s">
        <v>28539</v>
      </c>
      <c r="BE985">
        <v>0</v>
      </c>
      <c r="BF985" t="s">
        <v>28562</v>
      </c>
      <c r="BG985" t="s">
        <v>28563</v>
      </c>
      <c r="BH985" t="s">
        <v>28564</v>
      </c>
      <c r="BI985" t="s">
        <v>132</v>
      </c>
      <c r="BS985">
        <v>0</v>
      </c>
      <c r="BT985">
        <v>0</v>
      </c>
      <c r="BU985">
        <v>1</v>
      </c>
      <c r="BV985">
        <v>0</v>
      </c>
      <c r="BW985">
        <v>1</v>
      </c>
      <c r="BX985">
        <v>0</v>
      </c>
      <c r="BY985">
        <v>1</v>
      </c>
      <c r="CD985" t="s">
        <v>131</v>
      </c>
      <c r="CE985">
        <v>0</v>
      </c>
      <c r="CJ985" t="s">
        <v>132</v>
      </c>
      <c r="CK985" t="s">
        <v>132</v>
      </c>
      <c r="CP985">
        <v>5726</v>
      </c>
      <c r="CQ985">
        <v>0</v>
      </c>
      <c r="CR985">
        <v>0</v>
      </c>
      <c r="CS985">
        <v>0</v>
      </c>
      <c r="CT985">
        <v>0</v>
      </c>
    </row>
    <row r="986" spans="1:98" ht="15" customHeight="1" x14ac:dyDescent="0.2">
      <c r="A986" t="s">
        <v>16988</v>
      </c>
      <c r="B986" s="1" t="s">
        <v>239</v>
      </c>
      <c r="C986">
        <v>800</v>
      </c>
      <c r="G986" t="s">
        <v>1053</v>
      </c>
      <c r="H986" t="s">
        <v>102</v>
      </c>
      <c r="I986" t="s">
        <v>809</v>
      </c>
      <c r="K986">
        <v>2</v>
      </c>
      <c r="L986" t="s">
        <v>508</v>
      </c>
      <c r="N986" t="s">
        <v>3570</v>
      </c>
      <c r="O986" t="s">
        <v>6557</v>
      </c>
      <c r="P986">
        <v>26</v>
      </c>
      <c r="Q986" t="s">
        <v>1763</v>
      </c>
      <c r="S986" t="s">
        <v>9389</v>
      </c>
      <c r="T986">
        <v>2</v>
      </c>
      <c r="U986">
        <v>6</v>
      </c>
      <c r="V986">
        <v>5</v>
      </c>
      <c r="AD986" t="s">
        <v>582</v>
      </c>
      <c r="AF986" t="s">
        <v>16989</v>
      </c>
      <c r="AG986" t="s">
        <v>16990</v>
      </c>
      <c r="AH986" t="s">
        <v>114</v>
      </c>
      <c r="AI986" t="s">
        <v>114</v>
      </c>
      <c r="AJ986" t="s">
        <v>16991</v>
      </c>
      <c r="AK986" t="s">
        <v>16992</v>
      </c>
      <c r="AO986" t="s">
        <v>16993</v>
      </c>
      <c r="AQ986">
        <v>4</v>
      </c>
      <c r="AR986">
        <v>5</v>
      </c>
      <c r="AS986">
        <v>18</v>
      </c>
      <c r="AT986" t="s">
        <v>16994</v>
      </c>
      <c r="AU986" t="s">
        <v>16995</v>
      </c>
      <c r="AV986" t="s">
        <v>16996</v>
      </c>
      <c r="AW986" t="s">
        <v>16988</v>
      </c>
      <c r="AY986" t="s">
        <v>342</v>
      </c>
      <c r="AZ986" t="s">
        <v>16997</v>
      </c>
      <c r="BA986" t="s">
        <v>16998</v>
      </c>
      <c r="BB986" t="s">
        <v>16999</v>
      </c>
      <c r="BD986" t="s">
        <v>14619</v>
      </c>
      <c r="BE986">
        <v>0</v>
      </c>
      <c r="BG986" t="s">
        <v>17000</v>
      </c>
      <c r="BH986" t="s">
        <v>17001</v>
      </c>
      <c r="BS986">
        <v>0</v>
      </c>
      <c r="BT986">
        <v>0</v>
      </c>
      <c r="BU986">
        <v>0</v>
      </c>
      <c r="BV986">
        <v>1</v>
      </c>
      <c r="BW986">
        <v>0</v>
      </c>
      <c r="BX986">
        <v>0</v>
      </c>
      <c r="BY986">
        <v>1</v>
      </c>
      <c r="CD986" t="s">
        <v>132</v>
      </c>
      <c r="CE986">
        <v>0</v>
      </c>
      <c r="CF986" t="s">
        <v>132</v>
      </c>
      <c r="CJ986" t="s">
        <v>132</v>
      </c>
      <c r="CK986" t="s">
        <v>132</v>
      </c>
      <c r="CP986">
        <v>2114</v>
      </c>
      <c r="CQ986">
        <v>0</v>
      </c>
      <c r="CR986">
        <v>0</v>
      </c>
      <c r="CS986">
        <v>0</v>
      </c>
      <c r="CT986">
        <v>0</v>
      </c>
    </row>
    <row r="987" spans="1:98" ht="15" customHeight="1" x14ac:dyDescent="0.2">
      <c r="A987" t="s">
        <v>10811</v>
      </c>
      <c r="B987" s="1" t="s">
        <v>1246</v>
      </c>
      <c r="C987">
        <v>102400</v>
      </c>
      <c r="G987" t="s">
        <v>923</v>
      </c>
      <c r="H987" t="s">
        <v>193</v>
      </c>
      <c r="I987" t="s">
        <v>103</v>
      </c>
      <c r="J987" t="s">
        <v>10788</v>
      </c>
      <c r="K987">
        <v>5</v>
      </c>
      <c r="L987" t="s">
        <v>10812</v>
      </c>
      <c r="M987" t="s">
        <v>10813</v>
      </c>
      <c r="N987" t="s">
        <v>1489</v>
      </c>
      <c r="O987" t="s">
        <v>1490</v>
      </c>
      <c r="P987">
        <v>287</v>
      </c>
      <c r="Q987" t="s">
        <v>10814</v>
      </c>
      <c r="R987" t="s">
        <v>4980</v>
      </c>
      <c r="S987" t="s">
        <v>10815</v>
      </c>
      <c r="T987">
        <v>22</v>
      </c>
      <c r="U987">
        <v>14</v>
      </c>
      <c r="V987">
        <v>22</v>
      </c>
      <c r="X987" t="s">
        <v>10791</v>
      </c>
      <c r="Y987" t="s">
        <v>10816</v>
      </c>
      <c r="Z987" t="s">
        <v>10793</v>
      </c>
      <c r="AA987" t="s">
        <v>10794</v>
      </c>
      <c r="AB987">
        <v>28</v>
      </c>
      <c r="AD987" t="s">
        <v>10817</v>
      </c>
      <c r="AF987" t="s">
        <v>10818</v>
      </c>
      <c r="AH987" t="s">
        <v>202</v>
      </c>
      <c r="AI987" t="s">
        <v>202</v>
      </c>
      <c r="AJ987" t="s">
        <v>10819</v>
      </c>
      <c r="AK987" t="s">
        <v>10820</v>
      </c>
      <c r="AO987" t="s">
        <v>10821</v>
      </c>
      <c r="AQ987">
        <v>23</v>
      </c>
      <c r="AR987" t="s">
        <v>10822</v>
      </c>
      <c r="AS987" t="s">
        <v>10823</v>
      </c>
      <c r="AT987" t="s">
        <v>10824</v>
      </c>
      <c r="AU987" t="s">
        <v>10825</v>
      </c>
      <c r="AW987" t="s">
        <v>10826</v>
      </c>
      <c r="AX987" t="s">
        <v>10803</v>
      </c>
      <c r="AY987" t="s">
        <v>10804</v>
      </c>
      <c r="AZ987" t="s">
        <v>10827</v>
      </c>
      <c r="BA987" t="s">
        <v>426</v>
      </c>
      <c r="BB987" t="s">
        <v>10828</v>
      </c>
      <c r="BC987" t="s">
        <v>10807</v>
      </c>
      <c r="BD987" t="s">
        <v>7316</v>
      </c>
      <c r="BE987">
        <v>0</v>
      </c>
      <c r="BF987" t="s">
        <v>10829</v>
      </c>
      <c r="BG987" t="s">
        <v>10830</v>
      </c>
      <c r="BH987" t="s">
        <v>10831</v>
      </c>
      <c r="BS987">
        <v>0</v>
      </c>
      <c r="BT987">
        <v>0</v>
      </c>
      <c r="BU987">
        <v>1</v>
      </c>
      <c r="BV987">
        <v>0</v>
      </c>
      <c r="BW987">
        <v>0</v>
      </c>
      <c r="BX987">
        <v>1</v>
      </c>
      <c r="BY987">
        <v>1</v>
      </c>
      <c r="CD987" t="s">
        <v>131</v>
      </c>
      <c r="CE987">
        <v>0</v>
      </c>
      <c r="CJ987" t="s">
        <v>132</v>
      </c>
      <c r="CO987" t="str">
        <f>HYPERLINK("http://www.d20pfsrd.com/bestiary/monster-listings/outsiders/protean/protean-keketar","Protean, Keketar")</f>
        <v>Protean, Keketar</v>
      </c>
      <c r="CP987">
        <v>1319</v>
      </c>
      <c r="CQ987">
        <v>0</v>
      </c>
      <c r="CR987">
        <v>0</v>
      </c>
      <c r="CS987">
        <v>0</v>
      </c>
      <c r="CT987">
        <v>0</v>
      </c>
    </row>
    <row r="988" spans="1:98" ht="15" customHeight="1" x14ac:dyDescent="0.2">
      <c r="A988" t="s">
        <v>10101</v>
      </c>
      <c r="B988" s="1" t="s">
        <v>365</v>
      </c>
      <c r="C988">
        <v>1200</v>
      </c>
      <c r="G988" t="s">
        <v>1053</v>
      </c>
      <c r="H988" t="s">
        <v>102</v>
      </c>
      <c r="I988" t="s">
        <v>2390</v>
      </c>
      <c r="J988" t="s">
        <v>10102</v>
      </c>
      <c r="K988">
        <v>7</v>
      </c>
      <c r="L988" t="s">
        <v>5694</v>
      </c>
      <c r="N988" t="s">
        <v>8699</v>
      </c>
      <c r="O988" t="s">
        <v>10103</v>
      </c>
      <c r="P988">
        <v>38</v>
      </c>
      <c r="Q988" t="s">
        <v>10104</v>
      </c>
      <c r="S988" t="s">
        <v>10105</v>
      </c>
      <c r="T988">
        <v>4</v>
      </c>
      <c r="U988">
        <v>8</v>
      </c>
      <c r="V988">
        <v>6</v>
      </c>
      <c r="AA988" t="s">
        <v>3003</v>
      </c>
      <c r="AD988" t="s">
        <v>10106</v>
      </c>
      <c r="AF988" t="s">
        <v>10107</v>
      </c>
      <c r="AH988" t="s">
        <v>114</v>
      </c>
      <c r="AI988" t="s">
        <v>114</v>
      </c>
      <c r="AJ988" t="s">
        <v>10108</v>
      </c>
      <c r="AO988" t="s">
        <v>10109</v>
      </c>
      <c r="AQ988">
        <v>3</v>
      </c>
      <c r="AR988" t="s">
        <v>785</v>
      </c>
      <c r="AS988">
        <v>18</v>
      </c>
      <c r="AT988" t="s">
        <v>10110</v>
      </c>
      <c r="AU988" t="s">
        <v>10111</v>
      </c>
      <c r="AW988" t="s">
        <v>10112</v>
      </c>
      <c r="AX988" t="s">
        <v>10113</v>
      </c>
      <c r="AY988" t="s">
        <v>9725</v>
      </c>
      <c r="AZ988" t="s">
        <v>10114</v>
      </c>
      <c r="BA988" t="s">
        <v>426</v>
      </c>
      <c r="BB988" t="s">
        <v>10115</v>
      </c>
      <c r="BD988" t="s">
        <v>7316</v>
      </c>
      <c r="BE988">
        <v>0</v>
      </c>
      <c r="BF988" t="s">
        <v>10116</v>
      </c>
      <c r="BG988" t="s">
        <v>10117</v>
      </c>
      <c r="BH988" t="s">
        <v>10118</v>
      </c>
      <c r="BS988">
        <v>0</v>
      </c>
      <c r="BT988">
        <v>0</v>
      </c>
      <c r="BU988">
        <v>0</v>
      </c>
      <c r="BV988">
        <v>0</v>
      </c>
      <c r="BW988">
        <v>0</v>
      </c>
      <c r="BX988">
        <v>1</v>
      </c>
      <c r="BY988">
        <v>1</v>
      </c>
      <c r="CD988" t="s">
        <v>131</v>
      </c>
      <c r="CE988">
        <v>0</v>
      </c>
      <c r="CJ988" t="s">
        <v>132</v>
      </c>
      <c r="CO988" t="str">
        <f>HYPERLINK("http://www.d20pfsrd.com/bestiary/monster-listings/fey/kelpie","Kelpie")</f>
        <v>Kelpie</v>
      </c>
      <c r="CP988">
        <v>1271</v>
      </c>
      <c r="CQ988">
        <v>0</v>
      </c>
      <c r="CR988">
        <v>0</v>
      </c>
      <c r="CS988">
        <v>0</v>
      </c>
      <c r="CT988">
        <v>0</v>
      </c>
    </row>
    <row r="989" spans="1:98" ht="15" customHeight="1" x14ac:dyDescent="0.2">
      <c r="A989" t="s">
        <v>19204</v>
      </c>
      <c r="B989" s="1" t="s">
        <v>2051</v>
      </c>
      <c r="C989">
        <v>51200</v>
      </c>
      <c r="G989" t="s">
        <v>923</v>
      </c>
      <c r="H989" t="s">
        <v>3932</v>
      </c>
      <c r="I989" t="s">
        <v>103</v>
      </c>
      <c r="J989" t="s">
        <v>19205</v>
      </c>
      <c r="K989">
        <v>3</v>
      </c>
      <c r="L989" t="s">
        <v>19206</v>
      </c>
      <c r="N989" t="s">
        <v>9470</v>
      </c>
      <c r="O989" t="s">
        <v>19207</v>
      </c>
      <c r="P989">
        <v>297</v>
      </c>
      <c r="Q989" t="s">
        <v>6132</v>
      </c>
      <c r="R989" t="s">
        <v>4980</v>
      </c>
      <c r="S989" t="s">
        <v>19208</v>
      </c>
      <c r="T989">
        <v>22</v>
      </c>
      <c r="U989">
        <v>5</v>
      </c>
      <c r="V989">
        <v>13</v>
      </c>
      <c r="Y989" t="s">
        <v>10792</v>
      </c>
      <c r="AA989" t="s">
        <v>19209</v>
      </c>
      <c r="AB989">
        <v>26</v>
      </c>
      <c r="AD989" t="s">
        <v>4940</v>
      </c>
      <c r="AE989" t="s">
        <v>19210</v>
      </c>
      <c r="AF989" t="s">
        <v>19211</v>
      </c>
      <c r="AG989" t="s">
        <v>19212</v>
      </c>
      <c r="AH989" t="s">
        <v>376</v>
      </c>
      <c r="AI989" t="s">
        <v>249</v>
      </c>
      <c r="AJ989" t="s">
        <v>19213</v>
      </c>
      <c r="AK989" t="s">
        <v>19214</v>
      </c>
      <c r="AO989" t="s">
        <v>19215</v>
      </c>
      <c r="AQ989">
        <v>18</v>
      </c>
      <c r="AR989">
        <v>41</v>
      </c>
      <c r="AS989">
        <v>55</v>
      </c>
      <c r="AT989" t="s">
        <v>19216</v>
      </c>
      <c r="AU989" t="s">
        <v>19217</v>
      </c>
      <c r="AW989" t="s">
        <v>19218</v>
      </c>
      <c r="AX989" t="s">
        <v>19219</v>
      </c>
      <c r="AY989" t="s">
        <v>9725</v>
      </c>
      <c r="AZ989" t="s">
        <v>670</v>
      </c>
      <c r="BA989" t="s">
        <v>156</v>
      </c>
      <c r="BB989" t="s">
        <v>19220</v>
      </c>
      <c r="BC989" t="s">
        <v>19221</v>
      </c>
      <c r="BD989" t="s">
        <v>19200</v>
      </c>
      <c r="BE989">
        <v>0</v>
      </c>
      <c r="BF989" t="s">
        <v>19222</v>
      </c>
      <c r="BG989" t="s">
        <v>19223</v>
      </c>
      <c r="BH989" t="s">
        <v>19224</v>
      </c>
      <c r="BL989" t="s">
        <v>132</v>
      </c>
      <c r="BM989" t="s">
        <v>132</v>
      </c>
      <c r="BN989" t="s">
        <v>132</v>
      </c>
      <c r="BS989">
        <v>0</v>
      </c>
      <c r="BT989">
        <v>0</v>
      </c>
      <c r="BU989">
        <v>0</v>
      </c>
      <c r="BV989">
        <v>0</v>
      </c>
      <c r="BW989">
        <v>0</v>
      </c>
      <c r="BX989">
        <v>1</v>
      </c>
      <c r="BY989">
        <v>0</v>
      </c>
      <c r="CB989" t="s">
        <v>132</v>
      </c>
      <c r="CD989" t="s">
        <v>131</v>
      </c>
      <c r="CE989">
        <v>0</v>
      </c>
      <c r="CJ989" t="s">
        <v>132</v>
      </c>
      <c r="CP989">
        <v>2722</v>
      </c>
      <c r="CQ989">
        <v>0</v>
      </c>
      <c r="CR989">
        <v>0</v>
      </c>
      <c r="CS989">
        <v>0</v>
      </c>
      <c r="CT989">
        <v>0</v>
      </c>
    </row>
    <row r="990" spans="1:98" ht="15" customHeight="1" x14ac:dyDescent="0.2">
      <c r="A990" t="s">
        <v>20945</v>
      </c>
      <c r="B990" s="1" t="s">
        <v>574</v>
      </c>
      <c r="C990">
        <v>9600</v>
      </c>
      <c r="G990" t="s">
        <v>240</v>
      </c>
      <c r="H990" t="s">
        <v>102</v>
      </c>
      <c r="I990" t="s">
        <v>103</v>
      </c>
      <c r="J990" t="s">
        <v>20946</v>
      </c>
      <c r="K990">
        <v>9</v>
      </c>
      <c r="L990" t="s">
        <v>20947</v>
      </c>
      <c r="N990" t="s">
        <v>20948</v>
      </c>
      <c r="O990" t="s">
        <v>20949</v>
      </c>
      <c r="P990">
        <v>114</v>
      </c>
      <c r="Q990" t="s">
        <v>3117</v>
      </c>
      <c r="S990" t="s">
        <v>20950</v>
      </c>
      <c r="T990">
        <v>8</v>
      </c>
      <c r="U990">
        <v>15</v>
      </c>
      <c r="V990">
        <v>13</v>
      </c>
      <c r="Y990" t="s">
        <v>3427</v>
      </c>
      <c r="Z990" t="s">
        <v>20951</v>
      </c>
      <c r="AA990" t="s">
        <v>5324</v>
      </c>
      <c r="AB990">
        <v>21</v>
      </c>
      <c r="AD990" t="s">
        <v>5868</v>
      </c>
      <c r="AF990" t="s">
        <v>20952</v>
      </c>
      <c r="AH990" t="s">
        <v>114</v>
      </c>
      <c r="AI990" t="s">
        <v>20953</v>
      </c>
      <c r="AJ990" t="s">
        <v>20954</v>
      </c>
      <c r="AK990" t="s">
        <v>20955</v>
      </c>
      <c r="AO990" t="s">
        <v>20956</v>
      </c>
      <c r="AQ990">
        <v>12</v>
      </c>
      <c r="AR990">
        <v>15</v>
      </c>
      <c r="AS990">
        <v>30</v>
      </c>
      <c r="AT990" t="s">
        <v>20957</v>
      </c>
      <c r="AU990" t="s">
        <v>20958</v>
      </c>
      <c r="AW990" t="s">
        <v>4343</v>
      </c>
      <c r="AX990" t="s">
        <v>20959</v>
      </c>
      <c r="AY990" t="s">
        <v>20960</v>
      </c>
      <c r="AZ990" t="s">
        <v>670</v>
      </c>
      <c r="BA990" t="s">
        <v>426</v>
      </c>
      <c r="BB990" t="s">
        <v>20961</v>
      </c>
      <c r="BC990" t="s">
        <v>20962</v>
      </c>
      <c r="BD990" t="s">
        <v>20918</v>
      </c>
      <c r="BE990">
        <v>0</v>
      </c>
      <c r="BF990" t="s">
        <v>20963</v>
      </c>
      <c r="BG990" t="s">
        <v>20964</v>
      </c>
      <c r="BH990" t="s">
        <v>20965</v>
      </c>
      <c r="BS990">
        <v>0</v>
      </c>
      <c r="BT990">
        <v>0</v>
      </c>
      <c r="BU990">
        <v>1</v>
      </c>
      <c r="BV990">
        <v>0</v>
      </c>
      <c r="BW990">
        <v>0</v>
      </c>
      <c r="BX990">
        <v>0</v>
      </c>
      <c r="BY990">
        <v>1</v>
      </c>
      <c r="CD990" t="s">
        <v>131</v>
      </c>
      <c r="CE990">
        <v>0</v>
      </c>
      <c r="CJ990" t="s">
        <v>132</v>
      </c>
      <c r="CP990">
        <v>3549</v>
      </c>
      <c r="CQ990">
        <v>0</v>
      </c>
      <c r="CR990">
        <v>0</v>
      </c>
      <c r="CS990">
        <v>0</v>
      </c>
      <c r="CT990">
        <v>0</v>
      </c>
    </row>
    <row r="991" spans="1:98" ht="15" customHeight="1" x14ac:dyDescent="0.2">
      <c r="A991" t="s">
        <v>21245</v>
      </c>
      <c r="B991" s="1" t="s">
        <v>239</v>
      </c>
      <c r="C991">
        <v>800</v>
      </c>
      <c r="G991" t="s">
        <v>240</v>
      </c>
      <c r="H991" t="s">
        <v>393</v>
      </c>
      <c r="I991" t="s">
        <v>809</v>
      </c>
      <c r="K991">
        <v>5</v>
      </c>
      <c r="L991" t="s">
        <v>810</v>
      </c>
      <c r="N991" t="s">
        <v>3779</v>
      </c>
      <c r="O991" t="s">
        <v>5344</v>
      </c>
      <c r="P991">
        <v>30</v>
      </c>
      <c r="Q991" t="s">
        <v>812</v>
      </c>
      <c r="S991" t="s">
        <v>7051</v>
      </c>
      <c r="T991">
        <v>3</v>
      </c>
      <c r="U991">
        <v>5</v>
      </c>
      <c r="V991">
        <v>4</v>
      </c>
      <c r="AD991" t="s">
        <v>496</v>
      </c>
      <c r="AF991" t="s">
        <v>21246</v>
      </c>
      <c r="AG991" t="s">
        <v>21247</v>
      </c>
      <c r="AH991" t="s">
        <v>114</v>
      </c>
      <c r="AI991" t="s">
        <v>114</v>
      </c>
      <c r="AK991" t="s">
        <v>21248</v>
      </c>
      <c r="AO991" t="s">
        <v>21249</v>
      </c>
      <c r="AQ991">
        <v>4</v>
      </c>
      <c r="AR991">
        <v>3</v>
      </c>
      <c r="AS991">
        <v>14</v>
      </c>
      <c r="AT991" t="s">
        <v>8160</v>
      </c>
      <c r="AU991" t="s">
        <v>21250</v>
      </c>
      <c r="AV991" t="s">
        <v>519</v>
      </c>
      <c r="AW991" t="s">
        <v>895</v>
      </c>
      <c r="AY991" t="s">
        <v>21251</v>
      </c>
      <c r="AZ991" t="s">
        <v>21252</v>
      </c>
      <c r="BA991" t="s">
        <v>426</v>
      </c>
      <c r="BB991" t="s">
        <v>21253</v>
      </c>
      <c r="BD991" t="s">
        <v>21001</v>
      </c>
      <c r="BE991">
        <v>0</v>
      </c>
      <c r="BF991" t="s">
        <v>21254</v>
      </c>
      <c r="BG991" t="s">
        <v>21255</v>
      </c>
      <c r="BH991" t="s">
        <v>21256</v>
      </c>
      <c r="BS991">
        <v>0</v>
      </c>
      <c r="BT991">
        <v>0</v>
      </c>
      <c r="BU991">
        <v>0</v>
      </c>
      <c r="BV991">
        <v>0</v>
      </c>
      <c r="BW991">
        <v>0</v>
      </c>
      <c r="BX991">
        <v>0</v>
      </c>
      <c r="BY991">
        <v>1</v>
      </c>
      <c r="CD991" t="s">
        <v>131</v>
      </c>
      <c r="CE991">
        <v>0</v>
      </c>
      <c r="CJ991" t="s">
        <v>132</v>
      </c>
      <c r="CP991">
        <v>3567</v>
      </c>
      <c r="CQ991">
        <v>0</v>
      </c>
      <c r="CR991">
        <v>0</v>
      </c>
      <c r="CS991">
        <v>0</v>
      </c>
      <c r="CT991">
        <v>0</v>
      </c>
    </row>
    <row r="992" spans="1:98" ht="15" customHeight="1" x14ac:dyDescent="0.2">
      <c r="A992" t="s">
        <v>21983</v>
      </c>
      <c r="B992" s="1" t="s">
        <v>1246</v>
      </c>
      <c r="C992">
        <v>102400</v>
      </c>
      <c r="G992" t="s">
        <v>575</v>
      </c>
      <c r="H992" t="s">
        <v>193</v>
      </c>
      <c r="I992" t="s">
        <v>1780</v>
      </c>
      <c r="J992" t="s">
        <v>2012</v>
      </c>
      <c r="K992">
        <v>10</v>
      </c>
      <c r="L992" t="s">
        <v>21984</v>
      </c>
      <c r="N992" t="s">
        <v>18156</v>
      </c>
      <c r="O992" t="s">
        <v>21985</v>
      </c>
      <c r="P992">
        <v>261</v>
      </c>
      <c r="Q992" t="s">
        <v>17021</v>
      </c>
      <c r="S992" t="s">
        <v>21986</v>
      </c>
      <c r="T992">
        <v>19</v>
      </c>
      <c r="U992">
        <v>17</v>
      </c>
      <c r="V992">
        <v>16</v>
      </c>
      <c r="Z992" t="s">
        <v>21987</v>
      </c>
      <c r="AA992" t="s">
        <v>14828</v>
      </c>
      <c r="AC992" t="s">
        <v>3438</v>
      </c>
      <c r="AD992" t="s">
        <v>200</v>
      </c>
      <c r="AF992" t="s">
        <v>21988</v>
      </c>
      <c r="AH992" t="s">
        <v>202</v>
      </c>
      <c r="AI992" t="s">
        <v>202</v>
      </c>
      <c r="AJ992" t="s">
        <v>21989</v>
      </c>
      <c r="AK992" t="s">
        <v>21990</v>
      </c>
      <c r="AO992" t="s">
        <v>21991</v>
      </c>
      <c r="AQ992">
        <v>18</v>
      </c>
      <c r="AR992" t="s">
        <v>1692</v>
      </c>
      <c r="AS992" t="s">
        <v>21992</v>
      </c>
      <c r="AT992" t="s">
        <v>21993</v>
      </c>
      <c r="AU992" t="s">
        <v>21994</v>
      </c>
      <c r="AW992" t="s">
        <v>21995</v>
      </c>
      <c r="AX992" t="s">
        <v>3812</v>
      </c>
      <c r="AY992" t="s">
        <v>3406</v>
      </c>
      <c r="AZ992" t="s">
        <v>670</v>
      </c>
      <c r="BA992" t="s">
        <v>156</v>
      </c>
      <c r="BB992" t="s">
        <v>21996</v>
      </c>
      <c r="BD992" t="s">
        <v>21924</v>
      </c>
      <c r="BE992">
        <v>0</v>
      </c>
      <c r="BF992" t="s">
        <v>21997</v>
      </c>
      <c r="BG992" t="s">
        <v>21998</v>
      </c>
      <c r="BH992" t="s">
        <v>21999</v>
      </c>
      <c r="BS992">
        <v>0</v>
      </c>
      <c r="BT992">
        <v>0</v>
      </c>
      <c r="BU992">
        <v>1</v>
      </c>
      <c r="BV992">
        <v>0</v>
      </c>
      <c r="BW992">
        <v>0</v>
      </c>
      <c r="BX992">
        <v>0</v>
      </c>
      <c r="BY992">
        <v>1</v>
      </c>
      <c r="CD992" t="s">
        <v>131</v>
      </c>
      <c r="CE992">
        <v>0</v>
      </c>
      <c r="CJ992" t="s">
        <v>132</v>
      </c>
      <c r="CP992">
        <v>3872</v>
      </c>
      <c r="CQ992">
        <v>0</v>
      </c>
      <c r="CR992">
        <v>0</v>
      </c>
      <c r="CS992">
        <v>0</v>
      </c>
      <c r="CT992">
        <v>0</v>
      </c>
    </row>
    <row r="993" spans="1:98" ht="15" customHeight="1" x14ac:dyDescent="0.2">
      <c r="A993" t="s">
        <v>18895</v>
      </c>
      <c r="B993" s="1" t="s">
        <v>283</v>
      </c>
      <c r="C993">
        <v>600</v>
      </c>
      <c r="G993" t="s">
        <v>923</v>
      </c>
      <c r="H993" t="s">
        <v>393</v>
      </c>
      <c r="I993" t="s">
        <v>701</v>
      </c>
      <c r="J993" t="s">
        <v>723</v>
      </c>
      <c r="K993">
        <v>3</v>
      </c>
      <c r="L993" t="s">
        <v>618</v>
      </c>
      <c r="N993" t="s">
        <v>945</v>
      </c>
      <c r="O993" t="s">
        <v>18896</v>
      </c>
      <c r="P993">
        <v>19</v>
      </c>
      <c r="Q993" t="s">
        <v>336</v>
      </c>
      <c r="S993" t="s">
        <v>1079</v>
      </c>
      <c r="T993">
        <v>3</v>
      </c>
      <c r="U993">
        <v>6</v>
      </c>
      <c r="V993">
        <v>1</v>
      </c>
      <c r="AD993" t="s">
        <v>249</v>
      </c>
      <c r="AF993" t="s">
        <v>18897</v>
      </c>
      <c r="AG993" t="s">
        <v>18898</v>
      </c>
      <c r="AH993" t="s">
        <v>114</v>
      </c>
      <c r="AI993" t="s">
        <v>114</v>
      </c>
      <c r="AJ993" t="s">
        <v>18899</v>
      </c>
      <c r="AO993" t="s">
        <v>18900</v>
      </c>
      <c r="AQ993">
        <v>2</v>
      </c>
      <c r="AR993">
        <v>2</v>
      </c>
      <c r="AS993">
        <v>16</v>
      </c>
      <c r="AT993" t="s">
        <v>18901</v>
      </c>
      <c r="AU993" t="s">
        <v>18902</v>
      </c>
      <c r="AV993" t="s">
        <v>18903</v>
      </c>
      <c r="AW993" t="s">
        <v>3648</v>
      </c>
      <c r="AY993" t="s">
        <v>18904</v>
      </c>
      <c r="AZ993" t="s">
        <v>18905</v>
      </c>
      <c r="BA993" t="s">
        <v>18906</v>
      </c>
      <c r="BB993" t="s">
        <v>18907</v>
      </c>
      <c r="BD993" t="s">
        <v>18878</v>
      </c>
      <c r="BE993">
        <v>0</v>
      </c>
      <c r="BF993" t="s">
        <v>18908</v>
      </c>
      <c r="BG993" t="s">
        <v>18909</v>
      </c>
      <c r="BH993" t="s">
        <v>18910</v>
      </c>
      <c r="BL993" t="s">
        <v>132</v>
      </c>
      <c r="BM993" t="s">
        <v>132</v>
      </c>
      <c r="BN993" t="s">
        <v>132</v>
      </c>
      <c r="BS993">
        <v>0</v>
      </c>
      <c r="BT993">
        <v>0</v>
      </c>
      <c r="BU993">
        <v>0</v>
      </c>
      <c r="BV993">
        <v>0</v>
      </c>
      <c r="BW993">
        <v>0</v>
      </c>
      <c r="BX993">
        <v>0</v>
      </c>
      <c r="BY993">
        <v>1</v>
      </c>
      <c r="CB993" t="s">
        <v>132</v>
      </c>
      <c r="CD993" t="s">
        <v>131</v>
      </c>
      <c r="CE993">
        <v>0</v>
      </c>
      <c r="CJ993" t="s">
        <v>132</v>
      </c>
      <c r="CP993">
        <v>2346</v>
      </c>
      <c r="CQ993">
        <v>0</v>
      </c>
      <c r="CR993">
        <v>0</v>
      </c>
      <c r="CS993">
        <v>0</v>
      </c>
      <c r="CT993">
        <v>0</v>
      </c>
    </row>
    <row r="994" spans="1:98" ht="15" customHeight="1" x14ac:dyDescent="0.2">
      <c r="A994" t="s">
        <v>27291</v>
      </c>
      <c r="B994" s="1" t="s">
        <v>306</v>
      </c>
      <c r="C994">
        <v>1600</v>
      </c>
      <c r="G994" t="s">
        <v>240</v>
      </c>
      <c r="H994" t="s">
        <v>136</v>
      </c>
      <c r="I994" t="s">
        <v>332</v>
      </c>
      <c r="J994" t="s">
        <v>138</v>
      </c>
      <c r="K994">
        <v>1</v>
      </c>
      <c r="L994" t="s">
        <v>5694</v>
      </c>
      <c r="N994" t="s">
        <v>14284</v>
      </c>
      <c r="O994" t="s">
        <v>27292</v>
      </c>
      <c r="P994">
        <v>63</v>
      </c>
      <c r="Q994" t="s">
        <v>4401</v>
      </c>
      <c r="S994" t="s">
        <v>9281</v>
      </c>
      <c r="T994">
        <v>10</v>
      </c>
      <c r="U994">
        <v>6</v>
      </c>
      <c r="V994">
        <v>3</v>
      </c>
      <c r="X994" t="s">
        <v>27293</v>
      </c>
      <c r="AD994" t="s">
        <v>7018</v>
      </c>
      <c r="AF994" t="s">
        <v>27294</v>
      </c>
      <c r="AH994" t="s">
        <v>147</v>
      </c>
      <c r="AI994" t="s">
        <v>202</v>
      </c>
      <c r="AJ994" t="s">
        <v>27295</v>
      </c>
      <c r="AO994" t="s">
        <v>27296</v>
      </c>
      <c r="AQ994">
        <v>4</v>
      </c>
      <c r="AR994">
        <v>14</v>
      </c>
      <c r="AS994">
        <v>25</v>
      </c>
      <c r="AT994" t="s">
        <v>27297</v>
      </c>
      <c r="AU994" t="s">
        <v>27298</v>
      </c>
      <c r="AY994" t="s">
        <v>8150</v>
      </c>
      <c r="AZ994" t="s">
        <v>17274</v>
      </c>
      <c r="BA994" t="s">
        <v>255</v>
      </c>
      <c r="BB994" t="s">
        <v>27299</v>
      </c>
      <c r="BC994" t="s">
        <v>20826</v>
      </c>
      <c r="BD994" t="s">
        <v>24172</v>
      </c>
      <c r="BE994">
        <v>0</v>
      </c>
      <c r="BG994" t="s">
        <v>27300</v>
      </c>
      <c r="BH994" t="s">
        <v>27301</v>
      </c>
      <c r="BI994" t="s">
        <v>132</v>
      </c>
      <c r="BK994" t="s">
        <v>132</v>
      </c>
      <c r="BS994">
        <v>0</v>
      </c>
      <c r="BT994">
        <v>0</v>
      </c>
      <c r="BU994">
        <v>0</v>
      </c>
      <c r="BV994">
        <v>0</v>
      </c>
      <c r="BW994">
        <v>0</v>
      </c>
      <c r="BX994">
        <v>1</v>
      </c>
      <c r="BY994">
        <v>0</v>
      </c>
      <c r="CD994" t="s">
        <v>131</v>
      </c>
      <c r="CE994">
        <v>0</v>
      </c>
      <c r="CF994" t="s">
        <v>132</v>
      </c>
      <c r="CJ994" t="s">
        <v>132</v>
      </c>
      <c r="CK994" t="s">
        <v>132</v>
      </c>
      <c r="CP994">
        <v>5344</v>
      </c>
      <c r="CQ994">
        <v>0</v>
      </c>
      <c r="CR994">
        <v>0</v>
      </c>
      <c r="CS994">
        <v>0</v>
      </c>
      <c r="CT994">
        <v>0</v>
      </c>
    </row>
    <row r="995" spans="1:98" ht="15" customHeight="1" x14ac:dyDescent="0.2">
      <c r="A995" t="s">
        <v>13883</v>
      </c>
      <c r="B995" s="1" t="s">
        <v>2839</v>
      </c>
      <c r="C995">
        <v>100</v>
      </c>
      <c r="G995" t="s">
        <v>240</v>
      </c>
      <c r="H995" t="s">
        <v>1308</v>
      </c>
      <c r="I995" t="s">
        <v>284</v>
      </c>
      <c r="J995" t="s">
        <v>138</v>
      </c>
      <c r="K995">
        <v>2</v>
      </c>
      <c r="L995" t="s">
        <v>830</v>
      </c>
      <c r="N995" t="s">
        <v>13884</v>
      </c>
      <c r="O995" t="s">
        <v>13885</v>
      </c>
      <c r="P995">
        <v>5</v>
      </c>
      <c r="Q995" t="s">
        <v>833</v>
      </c>
      <c r="S995" t="s">
        <v>834</v>
      </c>
      <c r="T995">
        <v>3</v>
      </c>
      <c r="U995">
        <v>2</v>
      </c>
      <c r="V995">
        <v>0</v>
      </c>
      <c r="Z995" t="s">
        <v>289</v>
      </c>
      <c r="AD995" t="s">
        <v>908</v>
      </c>
      <c r="AF995" t="s">
        <v>13886</v>
      </c>
      <c r="AH995" t="s">
        <v>1316</v>
      </c>
      <c r="AI995" t="s">
        <v>318</v>
      </c>
      <c r="AJ995" t="s">
        <v>13887</v>
      </c>
      <c r="AO995" t="s">
        <v>13888</v>
      </c>
      <c r="AQ995">
        <v>0</v>
      </c>
      <c r="AR995" t="s">
        <v>13889</v>
      </c>
      <c r="AS995" t="s">
        <v>13890</v>
      </c>
      <c r="AU995" t="s">
        <v>990</v>
      </c>
      <c r="AV995" t="s">
        <v>323</v>
      </c>
      <c r="AX995" t="s">
        <v>991</v>
      </c>
      <c r="AY995" t="s">
        <v>992</v>
      </c>
      <c r="AZ995" t="s">
        <v>993</v>
      </c>
      <c r="BA995" t="s">
        <v>255</v>
      </c>
      <c r="BB995" t="s">
        <v>2835</v>
      </c>
      <c r="BC995" t="s">
        <v>2836</v>
      </c>
      <c r="BD995" t="s">
        <v>13848</v>
      </c>
      <c r="BE995">
        <v>0</v>
      </c>
      <c r="BF995" t="s">
        <v>13891</v>
      </c>
      <c r="BG995" t="s">
        <v>13892</v>
      </c>
      <c r="BH995" t="s">
        <v>13893</v>
      </c>
      <c r="BS995">
        <v>0</v>
      </c>
      <c r="BT995">
        <v>0</v>
      </c>
      <c r="BU995">
        <v>0</v>
      </c>
      <c r="BV995">
        <v>0</v>
      </c>
      <c r="BW995">
        <v>0</v>
      </c>
      <c r="BX995">
        <v>1</v>
      </c>
      <c r="BY995">
        <v>1</v>
      </c>
      <c r="CD995" t="s">
        <v>131</v>
      </c>
      <c r="CE995">
        <v>0</v>
      </c>
      <c r="CJ995" t="s">
        <v>132</v>
      </c>
      <c r="CP995">
        <v>1789</v>
      </c>
      <c r="CQ995">
        <v>0</v>
      </c>
      <c r="CR995">
        <v>0</v>
      </c>
      <c r="CS995">
        <v>0</v>
      </c>
      <c r="CT995">
        <v>0</v>
      </c>
    </row>
    <row r="996" spans="1:98" ht="15" customHeight="1" x14ac:dyDescent="0.2">
      <c r="A996" t="s">
        <v>17002</v>
      </c>
      <c r="B996" s="1" t="s">
        <v>134</v>
      </c>
      <c r="C996">
        <v>3200</v>
      </c>
      <c r="G996" t="s">
        <v>366</v>
      </c>
      <c r="H996" t="s">
        <v>193</v>
      </c>
      <c r="I996" t="s">
        <v>261</v>
      </c>
      <c r="J996" t="s">
        <v>1900</v>
      </c>
      <c r="K996">
        <v>6</v>
      </c>
      <c r="L996" t="s">
        <v>17003</v>
      </c>
      <c r="N996" t="s">
        <v>17004</v>
      </c>
      <c r="O996" t="s">
        <v>17005</v>
      </c>
      <c r="P996">
        <v>85</v>
      </c>
      <c r="Q996" t="s">
        <v>477</v>
      </c>
      <c r="S996" t="s">
        <v>3118</v>
      </c>
      <c r="T996">
        <v>10</v>
      </c>
      <c r="U996">
        <v>12</v>
      </c>
      <c r="V996">
        <v>10</v>
      </c>
      <c r="AA996" t="s">
        <v>17006</v>
      </c>
      <c r="AB996">
        <v>18</v>
      </c>
      <c r="AD996" t="s">
        <v>3519</v>
      </c>
      <c r="AF996" t="s">
        <v>17007</v>
      </c>
      <c r="AH996" t="s">
        <v>202</v>
      </c>
      <c r="AI996" t="s">
        <v>114</v>
      </c>
      <c r="AJ996" t="s">
        <v>17008</v>
      </c>
      <c r="AK996" t="s">
        <v>17009</v>
      </c>
      <c r="AL996" t="s">
        <v>17010</v>
      </c>
      <c r="AO996" t="s">
        <v>17011</v>
      </c>
      <c r="AQ996">
        <v>9</v>
      </c>
      <c r="AR996">
        <v>15</v>
      </c>
      <c r="AS996" t="s">
        <v>1661</v>
      </c>
      <c r="AT996" t="s">
        <v>17012</v>
      </c>
      <c r="AU996" t="s">
        <v>17013</v>
      </c>
      <c r="AW996" t="s">
        <v>17014</v>
      </c>
      <c r="AY996" t="s">
        <v>298</v>
      </c>
      <c r="AZ996" t="s">
        <v>208</v>
      </c>
      <c r="BA996" t="s">
        <v>426</v>
      </c>
      <c r="BB996" t="s">
        <v>17015</v>
      </c>
      <c r="BD996" t="s">
        <v>14619</v>
      </c>
      <c r="BE996">
        <v>0</v>
      </c>
      <c r="BF996" t="s">
        <v>17016</v>
      </c>
      <c r="BG996" t="s">
        <v>17017</v>
      </c>
      <c r="BH996" t="s">
        <v>17018</v>
      </c>
      <c r="BL996" t="s">
        <v>132</v>
      </c>
      <c r="BM996" t="s">
        <v>132</v>
      </c>
      <c r="BN996" t="s">
        <v>132</v>
      </c>
      <c r="BS996">
        <v>0</v>
      </c>
      <c r="BT996">
        <v>0</v>
      </c>
      <c r="BU996">
        <v>1</v>
      </c>
      <c r="BV996">
        <v>0</v>
      </c>
      <c r="BW996">
        <v>0</v>
      </c>
      <c r="BX996">
        <v>0</v>
      </c>
      <c r="BY996">
        <v>1</v>
      </c>
      <c r="CB996" t="s">
        <v>132</v>
      </c>
      <c r="CD996" t="s">
        <v>131</v>
      </c>
      <c r="CE996">
        <v>0</v>
      </c>
      <c r="CJ996" t="s">
        <v>132</v>
      </c>
      <c r="CP996">
        <v>2115</v>
      </c>
      <c r="CQ996">
        <v>0</v>
      </c>
      <c r="CR996">
        <v>0</v>
      </c>
      <c r="CS996">
        <v>0</v>
      </c>
      <c r="CT996">
        <v>0</v>
      </c>
    </row>
    <row r="997" spans="1:98" ht="15" customHeight="1" x14ac:dyDescent="0.2">
      <c r="A997" t="s">
        <v>30781</v>
      </c>
      <c r="B997" s="1" t="s">
        <v>239</v>
      </c>
      <c r="C997">
        <v>800</v>
      </c>
      <c r="G997" t="s">
        <v>240</v>
      </c>
      <c r="H997" t="s">
        <v>193</v>
      </c>
      <c r="I997" t="s">
        <v>261</v>
      </c>
      <c r="K997">
        <v>6</v>
      </c>
      <c r="L997" t="s">
        <v>30782</v>
      </c>
      <c r="N997" t="s">
        <v>334</v>
      </c>
      <c r="O997" t="s">
        <v>335</v>
      </c>
      <c r="P997">
        <v>34</v>
      </c>
      <c r="Q997" t="s">
        <v>2591</v>
      </c>
      <c r="S997" t="s">
        <v>3873</v>
      </c>
      <c r="T997">
        <v>7</v>
      </c>
      <c r="U997">
        <v>6</v>
      </c>
      <c r="V997">
        <v>2</v>
      </c>
      <c r="Z997" t="s">
        <v>3360</v>
      </c>
      <c r="AD997" t="s">
        <v>21034</v>
      </c>
      <c r="AF997" t="s">
        <v>30783</v>
      </c>
      <c r="AH997" t="s">
        <v>202</v>
      </c>
      <c r="AI997" t="s">
        <v>114</v>
      </c>
      <c r="AJ997" t="s">
        <v>30784</v>
      </c>
      <c r="AO997" t="s">
        <v>30785</v>
      </c>
      <c r="AQ997">
        <v>4</v>
      </c>
      <c r="AR997">
        <v>9</v>
      </c>
      <c r="AS997" t="s">
        <v>8979</v>
      </c>
      <c r="AT997" t="s">
        <v>4672</v>
      </c>
      <c r="AU997" t="s">
        <v>30786</v>
      </c>
      <c r="AW997" t="s">
        <v>8198</v>
      </c>
      <c r="AX997" t="s">
        <v>30787</v>
      </c>
      <c r="AY997" t="s">
        <v>669</v>
      </c>
      <c r="AZ997" t="s">
        <v>917</v>
      </c>
      <c r="BA997" t="s">
        <v>255</v>
      </c>
      <c r="BB997" t="s">
        <v>30788</v>
      </c>
      <c r="BD997" t="s">
        <v>30472</v>
      </c>
      <c r="BE997">
        <v>0</v>
      </c>
      <c r="BF997" t="s">
        <v>30789</v>
      </c>
      <c r="BG997" t="s">
        <v>30790</v>
      </c>
      <c r="BH997" t="s">
        <v>30791</v>
      </c>
      <c r="BS997">
        <v>0</v>
      </c>
      <c r="BT997">
        <v>0</v>
      </c>
      <c r="BU997">
        <v>0</v>
      </c>
      <c r="BV997">
        <v>1</v>
      </c>
      <c r="BW997">
        <v>1</v>
      </c>
      <c r="BX997">
        <v>0</v>
      </c>
      <c r="BY997">
        <v>1</v>
      </c>
      <c r="CD997" t="s">
        <v>132</v>
      </c>
      <c r="CE997">
        <v>0</v>
      </c>
      <c r="CF997" t="s">
        <v>132</v>
      </c>
      <c r="CJ997" t="s">
        <v>132</v>
      </c>
      <c r="CK997" t="s">
        <v>132</v>
      </c>
      <c r="CP997">
        <v>6579</v>
      </c>
      <c r="CQ997">
        <v>0</v>
      </c>
      <c r="CR997">
        <v>0</v>
      </c>
      <c r="CS997">
        <v>0</v>
      </c>
      <c r="CT997">
        <v>0</v>
      </c>
    </row>
    <row r="998" spans="1:98" ht="15" customHeight="1" x14ac:dyDescent="0.2">
      <c r="A998" t="s">
        <v>22875</v>
      </c>
      <c r="B998" s="1" t="s">
        <v>1034</v>
      </c>
      <c r="C998">
        <v>6400</v>
      </c>
      <c r="G998" t="s">
        <v>575</v>
      </c>
      <c r="H998" t="s">
        <v>193</v>
      </c>
      <c r="I998" t="s">
        <v>103</v>
      </c>
      <c r="J998" t="s">
        <v>1138</v>
      </c>
      <c r="K998">
        <v>4</v>
      </c>
      <c r="L998" t="s">
        <v>22876</v>
      </c>
      <c r="N998" t="s">
        <v>1227</v>
      </c>
      <c r="O998" t="s">
        <v>1228</v>
      </c>
      <c r="P998">
        <v>115</v>
      </c>
      <c r="Q998" t="s">
        <v>16332</v>
      </c>
      <c r="S998" t="s">
        <v>22877</v>
      </c>
      <c r="T998">
        <v>12</v>
      </c>
      <c r="U998">
        <v>9</v>
      </c>
      <c r="V998">
        <v>7</v>
      </c>
      <c r="Y998" t="s">
        <v>581</v>
      </c>
      <c r="Z998" t="s">
        <v>22878</v>
      </c>
      <c r="AA998" t="s">
        <v>1147</v>
      </c>
      <c r="AB998">
        <v>20</v>
      </c>
      <c r="AD998" t="s">
        <v>766</v>
      </c>
      <c r="AF998" t="s">
        <v>22879</v>
      </c>
      <c r="AH998" t="s">
        <v>202</v>
      </c>
      <c r="AI998" t="s">
        <v>202</v>
      </c>
      <c r="AJ998" t="s">
        <v>22880</v>
      </c>
      <c r="AK998" t="s">
        <v>22881</v>
      </c>
      <c r="AO998" t="s">
        <v>22882</v>
      </c>
      <c r="AQ998">
        <v>11</v>
      </c>
      <c r="AR998" t="s">
        <v>643</v>
      </c>
      <c r="AS998">
        <v>28</v>
      </c>
      <c r="AT998" t="s">
        <v>22883</v>
      </c>
      <c r="AU998" t="s">
        <v>22884</v>
      </c>
      <c r="AW998" t="s">
        <v>22885</v>
      </c>
      <c r="AX998" t="s">
        <v>22886</v>
      </c>
      <c r="AY998" t="s">
        <v>1157</v>
      </c>
      <c r="AZ998" t="s">
        <v>3720</v>
      </c>
      <c r="BA998" t="s">
        <v>426</v>
      </c>
      <c r="BB998" t="s">
        <v>22887</v>
      </c>
      <c r="BC998" t="s">
        <v>1161</v>
      </c>
      <c r="BD998" t="s">
        <v>22821</v>
      </c>
      <c r="BE998">
        <v>0</v>
      </c>
      <c r="BF998" t="s">
        <v>22888</v>
      </c>
      <c r="BG998" t="s">
        <v>22889</v>
      </c>
      <c r="BH998" t="s">
        <v>22890</v>
      </c>
      <c r="BI998" t="s">
        <v>132</v>
      </c>
      <c r="BK998" t="s">
        <v>132</v>
      </c>
      <c r="BS998">
        <v>0</v>
      </c>
      <c r="BT998">
        <v>0</v>
      </c>
      <c r="BU998">
        <v>0</v>
      </c>
      <c r="BV998">
        <v>0</v>
      </c>
      <c r="BW998">
        <v>0</v>
      </c>
      <c r="BX998">
        <v>0</v>
      </c>
      <c r="BY998">
        <v>1</v>
      </c>
      <c r="CD998" t="s">
        <v>131</v>
      </c>
      <c r="CE998">
        <v>0</v>
      </c>
      <c r="CF998" t="s">
        <v>132</v>
      </c>
      <c r="CJ998" t="s">
        <v>132</v>
      </c>
      <c r="CK998" t="s">
        <v>132</v>
      </c>
      <c r="CP998">
        <v>4669</v>
      </c>
      <c r="CQ998">
        <v>0</v>
      </c>
      <c r="CR998">
        <v>0</v>
      </c>
      <c r="CS998">
        <v>0</v>
      </c>
      <c r="CT998">
        <v>0</v>
      </c>
    </row>
    <row r="999" spans="1:98" ht="15" customHeight="1" x14ac:dyDescent="0.2">
      <c r="A999" t="s">
        <v>26449</v>
      </c>
      <c r="B999" s="1" t="s">
        <v>99</v>
      </c>
      <c r="C999">
        <v>200</v>
      </c>
      <c r="D999" t="s">
        <v>26450</v>
      </c>
      <c r="E999" t="s">
        <v>9910</v>
      </c>
      <c r="G999" t="s">
        <v>240</v>
      </c>
      <c r="H999" t="s">
        <v>102</v>
      </c>
      <c r="I999" t="s">
        <v>701</v>
      </c>
      <c r="J999" t="s">
        <v>26451</v>
      </c>
      <c r="K999">
        <v>2</v>
      </c>
      <c r="L999" t="s">
        <v>2981</v>
      </c>
      <c r="N999" t="s">
        <v>9360</v>
      </c>
      <c r="O999" t="s">
        <v>24067</v>
      </c>
      <c r="P999">
        <v>5</v>
      </c>
      <c r="Q999" t="s">
        <v>21592</v>
      </c>
      <c r="S999" t="s">
        <v>26452</v>
      </c>
      <c r="T999">
        <v>-1</v>
      </c>
      <c r="U999">
        <v>2</v>
      </c>
      <c r="V999">
        <v>4</v>
      </c>
      <c r="AD999" t="s">
        <v>249</v>
      </c>
      <c r="AF999" t="s">
        <v>26453</v>
      </c>
      <c r="AH999" t="s">
        <v>114</v>
      </c>
      <c r="AI999" t="s">
        <v>114</v>
      </c>
      <c r="AK999" t="s">
        <v>26454</v>
      </c>
      <c r="AL999" t="s">
        <v>26455</v>
      </c>
      <c r="AO999" t="s">
        <v>26456</v>
      </c>
      <c r="AQ999">
        <v>0</v>
      </c>
      <c r="AR999">
        <v>-1</v>
      </c>
      <c r="AS999">
        <v>12</v>
      </c>
      <c r="AT999" t="s">
        <v>25751</v>
      </c>
      <c r="AU999" t="s">
        <v>26457</v>
      </c>
      <c r="AV999" t="s">
        <v>26458</v>
      </c>
      <c r="AW999" t="s">
        <v>820</v>
      </c>
      <c r="AX999" t="s">
        <v>26459</v>
      </c>
      <c r="AY999" t="s">
        <v>17872</v>
      </c>
      <c r="AZ999" t="s">
        <v>1158</v>
      </c>
      <c r="BA999" t="s">
        <v>26460</v>
      </c>
      <c r="BB999" t="s">
        <v>26461</v>
      </c>
      <c r="BD999" t="s">
        <v>24172</v>
      </c>
      <c r="BE999">
        <v>0</v>
      </c>
      <c r="BF999" t="s">
        <v>26462</v>
      </c>
      <c r="BG999" t="s">
        <v>26463</v>
      </c>
      <c r="BH999" t="s">
        <v>26464</v>
      </c>
      <c r="BI999" t="s">
        <v>132</v>
      </c>
      <c r="BJ999" t="s">
        <v>2390</v>
      </c>
      <c r="BK999" t="s">
        <v>132</v>
      </c>
      <c r="BS999">
        <v>1</v>
      </c>
      <c r="BT999">
        <v>0</v>
      </c>
      <c r="BU999">
        <v>0</v>
      </c>
      <c r="BV999">
        <v>0</v>
      </c>
      <c r="BW999">
        <v>0</v>
      </c>
      <c r="BX999">
        <v>0</v>
      </c>
      <c r="BY999">
        <v>1</v>
      </c>
      <c r="CD999" t="s">
        <v>131</v>
      </c>
      <c r="CE999">
        <v>1</v>
      </c>
      <c r="CJ999" t="s">
        <v>132</v>
      </c>
      <c r="CK999" t="s">
        <v>132</v>
      </c>
      <c r="CP999">
        <v>5281</v>
      </c>
      <c r="CQ999">
        <v>0</v>
      </c>
      <c r="CR999">
        <v>0</v>
      </c>
      <c r="CS999">
        <v>0</v>
      </c>
      <c r="CT999">
        <v>0</v>
      </c>
    </row>
    <row r="1000" spans="1:98" ht="15" customHeight="1" x14ac:dyDescent="0.2">
      <c r="A1000" t="s">
        <v>31103</v>
      </c>
      <c r="B1000" s="1" t="s">
        <v>2839</v>
      </c>
      <c r="C1000">
        <v>100</v>
      </c>
      <c r="G1000" t="s">
        <v>240</v>
      </c>
      <c r="H1000" t="s">
        <v>393</v>
      </c>
      <c r="I1000" t="s">
        <v>332</v>
      </c>
      <c r="K1000">
        <v>0</v>
      </c>
      <c r="L1000" t="s">
        <v>2981</v>
      </c>
      <c r="N1000" t="s">
        <v>25391</v>
      </c>
      <c r="O1000" t="s">
        <v>25392</v>
      </c>
      <c r="P1000">
        <v>5</v>
      </c>
      <c r="Q1000" t="s">
        <v>833</v>
      </c>
      <c r="S1000" t="s">
        <v>3345</v>
      </c>
      <c r="T1000">
        <v>3</v>
      </c>
      <c r="U1000">
        <v>2</v>
      </c>
      <c r="V1000">
        <v>-1</v>
      </c>
      <c r="AD1000" t="s">
        <v>661</v>
      </c>
      <c r="AF1000" t="s">
        <v>31104</v>
      </c>
      <c r="AH1000" t="s">
        <v>114</v>
      </c>
      <c r="AI1000" t="s">
        <v>114</v>
      </c>
      <c r="AO1000" t="s">
        <v>31105</v>
      </c>
      <c r="AQ1000">
        <v>0</v>
      </c>
      <c r="AR1000">
        <v>-3</v>
      </c>
      <c r="AS1000">
        <v>7</v>
      </c>
      <c r="AT1000" t="s">
        <v>1734</v>
      </c>
      <c r="AU1000" t="s">
        <v>31106</v>
      </c>
      <c r="AY1000" t="s">
        <v>13753</v>
      </c>
      <c r="AZ1000" t="s">
        <v>2367</v>
      </c>
      <c r="BA1000" t="s">
        <v>2367</v>
      </c>
      <c r="BB1000" t="s">
        <v>31107</v>
      </c>
      <c r="BC1000" t="s">
        <v>2836</v>
      </c>
      <c r="BD1000" t="s">
        <v>31075</v>
      </c>
      <c r="BE1000">
        <v>0</v>
      </c>
      <c r="BG1000" t="s">
        <v>31108</v>
      </c>
      <c r="BH1000" t="s">
        <v>31109</v>
      </c>
      <c r="BS1000">
        <v>0</v>
      </c>
      <c r="BT1000">
        <v>0</v>
      </c>
      <c r="BU1000">
        <v>0</v>
      </c>
      <c r="BV1000">
        <v>1</v>
      </c>
      <c r="BW1000">
        <v>0</v>
      </c>
      <c r="BX1000">
        <v>0</v>
      </c>
      <c r="BY1000">
        <v>1</v>
      </c>
      <c r="CD1000" t="s">
        <v>132</v>
      </c>
      <c r="CE1000">
        <v>0</v>
      </c>
      <c r="CF1000" t="s">
        <v>132</v>
      </c>
      <c r="CJ1000" t="s">
        <v>132</v>
      </c>
      <c r="CK1000" t="s">
        <v>132</v>
      </c>
      <c r="CP1000">
        <v>6730</v>
      </c>
      <c r="CQ1000">
        <v>0</v>
      </c>
      <c r="CR1000">
        <v>0</v>
      </c>
      <c r="CS1000">
        <v>0</v>
      </c>
      <c r="CT1000">
        <v>0</v>
      </c>
    </row>
    <row r="1001" spans="1:98" ht="15" customHeight="1" x14ac:dyDescent="0.2">
      <c r="A1001" t="s">
        <v>3777</v>
      </c>
      <c r="B1001" s="1" t="s">
        <v>2839</v>
      </c>
      <c r="C1001">
        <v>100</v>
      </c>
      <c r="D1001" t="s">
        <v>3777</v>
      </c>
      <c r="E1001" t="s">
        <v>2374</v>
      </c>
      <c r="G1001" t="s">
        <v>135</v>
      </c>
      <c r="H1001" t="s">
        <v>393</v>
      </c>
      <c r="I1001" t="s">
        <v>701</v>
      </c>
      <c r="J1001" t="s">
        <v>3778</v>
      </c>
      <c r="K1001">
        <v>1</v>
      </c>
      <c r="L1001" t="s">
        <v>105</v>
      </c>
      <c r="N1001" t="s">
        <v>3779</v>
      </c>
      <c r="O1001" t="s">
        <v>3780</v>
      </c>
      <c r="P1001">
        <v>5</v>
      </c>
      <c r="Q1001" t="s">
        <v>2377</v>
      </c>
      <c r="S1001" t="s">
        <v>3781</v>
      </c>
      <c r="T1001">
        <v>2</v>
      </c>
      <c r="U1001">
        <v>1</v>
      </c>
      <c r="V1001">
        <v>-1</v>
      </c>
      <c r="AC1001" t="s">
        <v>2419</v>
      </c>
      <c r="AD1001" t="s">
        <v>249</v>
      </c>
      <c r="AF1001" t="s">
        <v>3782</v>
      </c>
      <c r="AG1001" t="s">
        <v>3783</v>
      </c>
      <c r="AH1001" t="s">
        <v>114</v>
      </c>
      <c r="AI1001" t="s">
        <v>114</v>
      </c>
      <c r="AO1001" t="s">
        <v>3784</v>
      </c>
      <c r="AQ1001">
        <v>1</v>
      </c>
      <c r="AR1001">
        <v>-1</v>
      </c>
      <c r="AS1001">
        <v>10</v>
      </c>
      <c r="AT1001" t="s">
        <v>1709</v>
      </c>
      <c r="AU1001" t="s">
        <v>3785</v>
      </c>
      <c r="AV1001" t="s">
        <v>3786</v>
      </c>
      <c r="AW1001" t="s">
        <v>878</v>
      </c>
      <c r="AX1001" t="s">
        <v>3787</v>
      </c>
      <c r="AY1001" t="s">
        <v>3788</v>
      </c>
      <c r="AZ1001" t="s">
        <v>3789</v>
      </c>
      <c r="BA1001" t="s">
        <v>3790</v>
      </c>
      <c r="BB1001" t="s">
        <v>3791</v>
      </c>
      <c r="BD1001" t="s">
        <v>128</v>
      </c>
      <c r="BE1001">
        <v>0</v>
      </c>
      <c r="BF1001" t="s">
        <v>3792</v>
      </c>
      <c r="BG1001" t="s">
        <v>3793</v>
      </c>
      <c r="BH1001" t="s">
        <v>3794</v>
      </c>
      <c r="BS1001">
        <v>1</v>
      </c>
      <c r="BT1001">
        <v>0</v>
      </c>
      <c r="BU1001">
        <v>0</v>
      </c>
      <c r="BV1001">
        <v>0</v>
      </c>
      <c r="BW1001">
        <v>0</v>
      </c>
      <c r="BX1001">
        <v>0</v>
      </c>
      <c r="BY1001">
        <v>1</v>
      </c>
      <c r="CD1001" t="s">
        <v>131</v>
      </c>
      <c r="CE1001">
        <v>1</v>
      </c>
      <c r="CJ1001" t="s">
        <v>132</v>
      </c>
      <c r="CO1001" t="str">
        <f>HYPERLINK("http://www.d20pfsrd.com/bestiary/monster-listings/humanoids/kobold","Kobold")</f>
        <v>Kobold</v>
      </c>
      <c r="CP1001">
        <v>245</v>
      </c>
      <c r="CQ1001">
        <v>0</v>
      </c>
      <c r="CR1001">
        <v>0</v>
      </c>
      <c r="CS1001">
        <v>0</v>
      </c>
      <c r="CT1001">
        <v>0</v>
      </c>
    </row>
    <row r="1002" spans="1:98" ht="15" customHeight="1" x14ac:dyDescent="0.2">
      <c r="A1002" t="s">
        <v>16914</v>
      </c>
      <c r="B1002" s="1" t="s">
        <v>306</v>
      </c>
      <c r="C1002">
        <v>1600</v>
      </c>
      <c r="G1002" t="s">
        <v>240</v>
      </c>
      <c r="H1002" t="s">
        <v>393</v>
      </c>
      <c r="I1002" t="s">
        <v>103</v>
      </c>
      <c r="J1002" t="s">
        <v>14351</v>
      </c>
      <c r="K1002">
        <v>1</v>
      </c>
      <c r="L1002" t="s">
        <v>2522</v>
      </c>
      <c r="N1002" t="s">
        <v>7243</v>
      </c>
      <c r="O1002" t="s">
        <v>16915</v>
      </c>
      <c r="P1002">
        <v>51</v>
      </c>
      <c r="Q1002" t="s">
        <v>4352</v>
      </c>
      <c r="R1002" t="s">
        <v>11088</v>
      </c>
      <c r="S1002" t="s">
        <v>16916</v>
      </c>
      <c r="T1002">
        <v>10</v>
      </c>
      <c r="U1002">
        <v>6</v>
      </c>
      <c r="V1002">
        <v>4</v>
      </c>
      <c r="Y1002" t="s">
        <v>2395</v>
      </c>
      <c r="Z1002" t="s">
        <v>14354</v>
      </c>
      <c r="AA1002" t="s">
        <v>10866</v>
      </c>
      <c r="AB1002">
        <v>16</v>
      </c>
      <c r="AD1002" t="s">
        <v>249</v>
      </c>
      <c r="AF1002" t="s">
        <v>16917</v>
      </c>
      <c r="AH1002" t="s">
        <v>114</v>
      </c>
      <c r="AI1002" t="s">
        <v>114</v>
      </c>
      <c r="AJ1002" t="s">
        <v>16918</v>
      </c>
      <c r="AK1002" t="s">
        <v>16919</v>
      </c>
      <c r="AO1002" t="s">
        <v>16920</v>
      </c>
      <c r="AQ1002">
        <v>6</v>
      </c>
      <c r="AR1002">
        <v>7</v>
      </c>
      <c r="AS1002">
        <v>20</v>
      </c>
      <c r="AT1002" t="s">
        <v>16921</v>
      </c>
      <c r="AU1002" t="s">
        <v>16922</v>
      </c>
      <c r="AW1002" t="s">
        <v>14360</v>
      </c>
      <c r="AX1002" t="s">
        <v>16923</v>
      </c>
      <c r="AY1002" t="s">
        <v>789</v>
      </c>
      <c r="AZ1002" t="s">
        <v>16924</v>
      </c>
      <c r="BA1002" t="s">
        <v>426</v>
      </c>
      <c r="BB1002" t="s">
        <v>16925</v>
      </c>
      <c r="BC1002" t="s">
        <v>14364</v>
      </c>
      <c r="BD1002" t="s">
        <v>14619</v>
      </c>
      <c r="BE1002">
        <v>0</v>
      </c>
      <c r="BF1002" t="s">
        <v>16926</v>
      </c>
      <c r="BG1002" t="s">
        <v>16927</v>
      </c>
      <c r="BH1002" t="s">
        <v>16928</v>
      </c>
      <c r="BL1002" t="s">
        <v>132</v>
      </c>
      <c r="BM1002" t="s">
        <v>132</v>
      </c>
      <c r="BN1002" t="s">
        <v>132</v>
      </c>
      <c r="BS1002">
        <v>0</v>
      </c>
      <c r="BT1002">
        <v>0</v>
      </c>
      <c r="BU1002">
        <v>0</v>
      </c>
      <c r="BV1002">
        <v>0</v>
      </c>
      <c r="BW1002">
        <v>0</v>
      </c>
      <c r="BX1002">
        <v>0</v>
      </c>
      <c r="BY1002">
        <v>1</v>
      </c>
      <c r="CB1002" t="s">
        <v>132</v>
      </c>
      <c r="CD1002" t="s">
        <v>131</v>
      </c>
      <c r="CE1002">
        <v>0</v>
      </c>
      <c r="CJ1002" t="s">
        <v>132</v>
      </c>
      <c r="CP1002">
        <v>2109</v>
      </c>
      <c r="CQ1002">
        <v>0</v>
      </c>
      <c r="CR1002">
        <v>0</v>
      </c>
      <c r="CS1002">
        <v>0</v>
      </c>
      <c r="CT1002">
        <v>0</v>
      </c>
    </row>
    <row r="1003" spans="1:98" ht="15" customHeight="1" x14ac:dyDescent="0.2">
      <c r="A1003" t="s">
        <v>22353</v>
      </c>
      <c r="B1003" s="1" t="s">
        <v>1918</v>
      </c>
      <c r="C1003">
        <v>19200</v>
      </c>
      <c r="G1003" t="s">
        <v>1053</v>
      </c>
      <c r="H1003" t="s">
        <v>136</v>
      </c>
      <c r="I1003" t="s">
        <v>261</v>
      </c>
      <c r="K1003">
        <v>1</v>
      </c>
      <c r="L1003" t="s">
        <v>13974</v>
      </c>
      <c r="N1003" t="s">
        <v>3187</v>
      </c>
      <c r="O1003" t="s">
        <v>14301</v>
      </c>
      <c r="P1003">
        <v>172</v>
      </c>
      <c r="Q1003" t="s">
        <v>168</v>
      </c>
      <c r="S1003" t="s">
        <v>22354</v>
      </c>
      <c r="T1003">
        <v>15</v>
      </c>
      <c r="U1003">
        <v>10</v>
      </c>
      <c r="V1003">
        <v>9</v>
      </c>
      <c r="Z1003" t="s">
        <v>22355</v>
      </c>
      <c r="AD1003" t="s">
        <v>22356</v>
      </c>
      <c r="AF1003" t="s">
        <v>22357</v>
      </c>
      <c r="AH1003" t="s">
        <v>147</v>
      </c>
      <c r="AI1003" t="s">
        <v>16563</v>
      </c>
      <c r="AJ1003" t="s">
        <v>22358</v>
      </c>
      <c r="AK1003" t="s">
        <v>22359</v>
      </c>
      <c r="AO1003" t="s">
        <v>22360</v>
      </c>
      <c r="AQ1003">
        <v>15</v>
      </c>
      <c r="AR1003">
        <v>27</v>
      </c>
      <c r="AS1003" t="s">
        <v>22361</v>
      </c>
      <c r="AT1003" t="s">
        <v>22362</v>
      </c>
      <c r="AU1003" t="s">
        <v>22363</v>
      </c>
      <c r="AV1003" t="s">
        <v>22364</v>
      </c>
      <c r="AW1003" t="s">
        <v>3811</v>
      </c>
      <c r="AX1003" t="s">
        <v>22365</v>
      </c>
      <c r="AY1003" t="s">
        <v>22366</v>
      </c>
      <c r="AZ1003" t="s">
        <v>208</v>
      </c>
      <c r="BA1003" t="s">
        <v>255</v>
      </c>
      <c r="BB1003" t="s">
        <v>22367</v>
      </c>
      <c r="BD1003" t="s">
        <v>22338</v>
      </c>
      <c r="BE1003">
        <v>0</v>
      </c>
      <c r="BF1003" t="s">
        <v>22368</v>
      </c>
      <c r="BG1003" t="s">
        <v>22369</v>
      </c>
      <c r="BH1003" t="s">
        <v>22370</v>
      </c>
      <c r="BS1003">
        <v>0</v>
      </c>
      <c r="BT1003">
        <v>0</v>
      </c>
      <c r="BU1003">
        <v>0</v>
      </c>
      <c r="BV1003">
        <v>1</v>
      </c>
      <c r="BW1003">
        <v>1</v>
      </c>
      <c r="BX1003">
        <v>1</v>
      </c>
      <c r="BY1003">
        <v>1</v>
      </c>
      <c r="CD1003" t="s">
        <v>131</v>
      </c>
      <c r="CE1003">
        <v>0</v>
      </c>
      <c r="CJ1003" t="s">
        <v>132</v>
      </c>
      <c r="CP1003">
        <v>4361</v>
      </c>
      <c r="CQ1003">
        <v>0</v>
      </c>
      <c r="CR1003">
        <v>0</v>
      </c>
      <c r="CS1003">
        <v>0</v>
      </c>
      <c r="CT1003">
        <v>0</v>
      </c>
    </row>
    <row r="1004" spans="1:98" ht="15" customHeight="1" x14ac:dyDescent="0.2">
      <c r="A1004" t="s">
        <v>9948</v>
      </c>
      <c r="B1004" s="1" t="s">
        <v>1918</v>
      </c>
      <c r="C1004">
        <v>19200</v>
      </c>
      <c r="G1004" t="s">
        <v>3133</v>
      </c>
      <c r="H1004" t="s">
        <v>102</v>
      </c>
      <c r="I1004" t="s">
        <v>103</v>
      </c>
      <c r="J1004" t="s">
        <v>9930</v>
      </c>
      <c r="K1004">
        <v>8</v>
      </c>
      <c r="L1004" t="s">
        <v>412</v>
      </c>
      <c r="N1004" t="s">
        <v>9949</v>
      </c>
      <c r="O1004" t="s">
        <v>9950</v>
      </c>
      <c r="P1004">
        <v>158</v>
      </c>
      <c r="Q1004" t="s">
        <v>9951</v>
      </c>
      <c r="R1004" t="s">
        <v>9952</v>
      </c>
      <c r="S1004" t="s">
        <v>9953</v>
      </c>
      <c r="T1004">
        <v>14</v>
      </c>
      <c r="U1004">
        <v>10</v>
      </c>
      <c r="V1004">
        <v>11</v>
      </c>
      <c r="X1004" t="s">
        <v>9954</v>
      </c>
      <c r="Y1004" t="s">
        <v>6165</v>
      </c>
      <c r="AB1004">
        <v>23</v>
      </c>
      <c r="AD1004" t="s">
        <v>249</v>
      </c>
      <c r="AF1004" t="s">
        <v>9955</v>
      </c>
      <c r="AH1004" t="s">
        <v>114</v>
      </c>
      <c r="AI1004" t="s">
        <v>114</v>
      </c>
      <c r="AK1004" t="s">
        <v>9956</v>
      </c>
      <c r="AO1004" t="s">
        <v>9957</v>
      </c>
      <c r="AQ1004">
        <v>12</v>
      </c>
      <c r="AR1004">
        <v>18</v>
      </c>
      <c r="AS1004">
        <v>32</v>
      </c>
      <c r="AT1004" t="s">
        <v>9958</v>
      </c>
      <c r="AU1004" t="s">
        <v>9959</v>
      </c>
      <c r="AV1004" t="s">
        <v>9960</v>
      </c>
      <c r="AW1004" t="s">
        <v>9940</v>
      </c>
      <c r="AY1004" t="s">
        <v>298</v>
      </c>
      <c r="AZ1004" t="s">
        <v>9961</v>
      </c>
      <c r="BA1004" t="s">
        <v>9962</v>
      </c>
      <c r="BB1004" t="s">
        <v>9963</v>
      </c>
      <c r="BC1004" t="s">
        <v>9944</v>
      </c>
      <c r="BD1004" t="s">
        <v>7316</v>
      </c>
      <c r="BE1004">
        <v>0</v>
      </c>
      <c r="BG1004" t="s">
        <v>9964</v>
      </c>
      <c r="BH1004" t="s">
        <v>9965</v>
      </c>
      <c r="BS1004">
        <v>0</v>
      </c>
      <c r="BT1004">
        <v>0</v>
      </c>
      <c r="BU1004">
        <v>0</v>
      </c>
      <c r="BV1004">
        <v>0</v>
      </c>
      <c r="BW1004">
        <v>0</v>
      </c>
      <c r="BX1004">
        <v>0</v>
      </c>
      <c r="BY1004">
        <v>1</v>
      </c>
      <c r="CD1004" t="s">
        <v>131</v>
      </c>
      <c r="CE1004">
        <v>0</v>
      </c>
      <c r="CJ1004" t="s">
        <v>132</v>
      </c>
      <c r="CO1004" t="str">
        <f>HYPERLINK("http://www.d20pfsrd.com/bestiary/monster-listings/outsiders/inevitable/inevitable-kolyarut","Inevitable, Kolyarut")</f>
        <v>Inevitable, Kolyarut</v>
      </c>
      <c r="CP1004">
        <v>1263</v>
      </c>
      <c r="CQ1004">
        <v>0</v>
      </c>
      <c r="CR1004">
        <v>0</v>
      </c>
      <c r="CS1004">
        <v>0</v>
      </c>
      <c r="CT1004">
        <v>0</v>
      </c>
    </row>
    <row r="1005" spans="1:98" ht="15" customHeight="1" x14ac:dyDescent="0.2">
      <c r="A1005" t="s">
        <v>17019</v>
      </c>
      <c r="B1005" s="1" t="s">
        <v>2051</v>
      </c>
      <c r="C1005">
        <v>51200</v>
      </c>
      <c r="G1005" t="s">
        <v>240</v>
      </c>
      <c r="H1005" t="s">
        <v>136</v>
      </c>
      <c r="I1005" t="s">
        <v>1780</v>
      </c>
      <c r="K1005">
        <v>7</v>
      </c>
      <c r="L1005" t="s">
        <v>17020</v>
      </c>
      <c r="N1005" t="s">
        <v>11912</v>
      </c>
      <c r="O1005" t="s">
        <v>11913</v>
      </c>
      <c r="P1005">
        <v>261</v>
      </c>
      <c r="Q1005" t="s">
        <v>17021</v>
      </c>
      <c r="S1005" t="s">
        <v>17022</v>
      </c>
      <c r="T1005">
        <v>19</v>
      </c>
      <c r="U1005">
        <v>16</v>
      </c>
      <c r="V1005">
        <v>13</v>
      </c>
      <c r="Y1005" t="s">
        <v>479</v>
      </c>
      <c r="Z1005" t="s">
        <v>17023</v>
      </c>
      <c r="AA1005" t="s">
        <v>3555</v>
      </c>
      <c r="AB1005">
        <v>26</v>
      </c>
      <c r="AD1005" t="s">
        <v>17024</v>
      </c>
      <c r="AF1005" t="s">
        <v>17025</v>
      </c>
      <c r="AH1005" t="s">
        <v>147</v>
      </c>
      <c r="AI1005" t="s">
        <v>147</v>
      </c>
      <c r="AJ1005" t="s">
        <v>17026</v>
      </c>
      <c r="AO1005" t="s">
        <v>17027</v>
      </c>
      <c r="AQ1005">
        <v>18</v>
      </c>
      <c r="AR1005" t="s">
        <v>17028</v>
      </c>
      <c r="AS1005" t="s">
        <v>12847</v>
      </c>
      <c r="AT1005" t="s">
        <v>17029</v>
      </c>
      <c r="AU1005" t="s">
        <v>17030</v>
      </c>
      <c r="AW1005" t="s">
        <v>878</v>
      </c>
      <c r="AX1005" t="s">
        <v>17031</v>
      </c>
      <c r="AY1005" t="s">
        <v>7677</v>
      </c>
      <c r="AZ1005" t="s">
        <v>208</v>
      </c>
      <c r="BA1005" t="s">
        <v>426</v>
      </c>
      <c r="BB1005" t="s">
        <v>17032</v>
      </c>
      <c r="BD1005" t="s">
        <v>14619</v>
      </c>
      <c r="BE1005">
        <v>0</v>
      </c>
      <c r="BF1005" t="s">
        <v>17033</v>
      </c>
      <c r="BG1005" t="s">
        <v>17034</v>
      </c>
      <c r="BH1005" t="s">
        <v>17035</v>
      </c>
      <c r="BS1005">
        <v>0</v>
      </c>
      <c r="BT1005">
        <v>0</v>
      </c>
      <c r="BU1005">
        <v>1</v>
      </c>
      <c r="BV1005">
        <v>0</v>
      </c>
      <c r="BW1005">
        <v>0</v>
      </c>
      <c r="BX1005">
        <v>0</v>
      </c>
      <c r="BY1005">
        <v>1</v>
      </c>
      <c r="CD1005" t="s">
        <v>132</v>
      </c>
      <c r="CE1005">
        <v>0</v>
      </c>
      <c r="CJ1005" t="s">
        <v>132</v>
      </c>
      <c r="CK1005" t="s">
        <v>132</v>
      </c>
      <c r="CP1005">
        <v>2116</v>
      </c>
      <c r="CQ1005">
        <v>0</v>
      </c>
      <c r="CR1005">
        <v>0</v>
      </c>
      <c r="CS1005">
        <v>0</v>
      </c>
      <c r="CT1005">
        <v>0</v>
      </c>
    </row>
    <row r="1006" spans="1:98" ht="15" customHeight="1" x14ac:dyDescent="0.2">
      <c r="A1006" t="s">
        <v>25291</v>
      </c>
      <c r="B1006" s="1" t="s">
        <v>19113</v>
      </c>
      <c r="C1006">
        <v>2457600</v>
      </c>
      <c r="G1006" t="s">
        <v>101</v>
      </c>
      <c r="H1006" t="s">
        <v>193</v>
      </c>
      <c r="I1006" t="s">
        <v>103</v>
      </c>
      <c r="J1006" t="s">
        <v>7410</v>
      </c>
      <c r="K1006">
        <v>22</v>
      </c>
      <c r="L1006" t="s">
        <v>25292</v>
      </c>
      <c r="M1006" t="s">
        <v>25265</v>
      </c>
      <c r="N1006" t="s">
        <v>25293</v>
      </c>
      <c r="O1006" t="s">
        <v>25294</v>
      </c>
      <c r="P1006">
        <v>528</v>
      </c>
      <c r="Q1006" t="s">
        <v>25295</v>
      </c>
      <c r="R1006" t="s">
        <v>25269</v>
      </c>
      <c r="S1006" t="s">
        <v>25296</v>
      </c>
      <c r="T1006">
        <v>21</v>
      </c>
      <c r="U1006">
        <v>30</v>
      </c>
      <c r="V1006">
        <v>30</v>
      </c>
      <c r="X1006" t="s">
        <v>25297</v>
      </c>
      <c r="Y1006" t="s">
        <v>25298</v>
      </c>
      <c r="Z1006" t="s">
        <v>25299</v>
      </c>
      <c r="AA1006" t="s">
        <v>25300</v>
      </c>
      <c r="AB1006">
        <v>37</v>
      </c>
      <c r="AD1006" t="s">
        <v>25301</v>
      </c>
      <c r="AF1006" t="s">
        <v>25302</v>
      </c>
      <c r="AH1006" t="s">
        <v>202</v>
      </c>
      <c r="AI1006" t="s">
        <v>202</v>
      </c>
      <c r="AJ1006" t="s">
        <v>25303</v>
      </c>
      <c r="AK1006" t="s">
        <v>25304</v>
      </c>
      <c r="AO1006" t="s">
        <v>25305</v>
      </c>
      <c r="AQ1006">
        <v>32</v>
      </c>
      <c r="AR1006" s="6" t="s">
        <v>32334</v>
      </c>
      <c r="AS1006" t="s">
        <v>25306</v>
      </c>
      <c r="AT1006" t="s">
        <v>25307</v>
      </c>
      <c r="AU1006" t="s">
        <v>25308</v>
      </c>
      <c r="AV1006" t="s">
        <v>25309</v>
      </c>
      <c r="AW1006" t="s">
        <v>25310</v>
      </c>
      <c r="AX1006" t="s">
        <v>25311</v>
      </c>
      <c r="AY1006" t="s">
        <v>25312</v>
      </c>
      <c r="AZ1006" t="s">
        <v>20428</v>
      </c>
      <c r="BA1006" t="s">
        <v>25313</v>
      </c>
      <c r="BB1006" t="s">
        <v>25314</v>
      </c>
      <c r="BC1006" t="s">
        <v>25286</v>
      </c>
      <c r="BD1006" t="s">
        <v>24172</v>
      </c>
      <c r="BE1006">
        <v>0</v>
      </c>
      <c r="BF1006" t="s">
        <v>25315</v>
      </c>
      <c r="BG1006" t="s">
        <v>25316</v>
      </c>
      <c r="BH1006" t="s">
        <v>25317</v>
      </c>
      <c r="BI1006" t="s">
        <v>132</v>
      </c>
      <c r="BK1006" t="s">
        <v>132</v>
      </c>
      <c r="BS1006">
        <v>0</v>
      </c>
      <c r="BT1006">
        <v>0</v>
      </c>
      <c r="BU1006">
        <v>1</v>
      </c>
      <c r="BV1006">
        <v>1</v>
      </c>
      <c r="BW1006">
        <v>0</v>
      </c>
      <c r="BX1006">
        <v>0</v>
      </c>
      <c r="BY1006">
        <v>1</v>
      </c>
      <c r="CA1006" t="s">
        <v>25318</v>
      </c>
      <c r="CD1006" t="s">
        <v>131</v>
      </c>
      <c r="CE1006">
        <v>0</v>
      </c>
      <c r="CJ1006" t="s">
        <v>132</v>
      </c>
      <c r="CK1006" t="s">
        <v>132</v>
      </c>
      <c r="CP1006">
        <v>5207</v>
      </c>
      <c r="CQ1006">
        <v>0</v>
      </c>
      <c r="CR1006">
        <v>0</v>
      </c>
      <c r="CS1006">
        <v>0</v>
      </c>
      <c r="CT1006">
        <v>0</v>
      </c>
    </row>
    <row r="1007" spans="1:98" ht="15" customHeight="1" x14ac:dyDescent="0.2">
      <c r="A1007" t="s">
        <v>21257</v>
      </c>
      <c r="B1007" s="1" t="s">
        <v>574</v>
      </c>
      <c r="C1007">
        <v>9600</v>
      </c>
      <c r="G1007" t="s">
        <v>240</v>
      </c>
      <c r="H1007" t="s">
        <v>136</v>
      </c>
      <c r="I1007" t="s">
        <v>1780</v>
      </c>
      <c r="K1007">
        <v>6</v>
      </c>
      <c r="L1007" t="s">
        <v>21258</v>
      </c>
      <c r="M1007" t="s">
        <v>21259</v>
      </c>
      <c r="N1007" t="s">
        <v>17394</v>
      </c>
      <c r="O1007" t="s">
        <v>17395</v>
      </c>
      <c r="P1007">
        <v>136</v>
      </c>
      <c r="Q1007" t="s">
        <v>12801</v>
      </c>
      <c r="S1007" t="s">
        <v>21260</v>
      </c>
      <c r="T1007">
        <v>12</v>
      </c>
      <c r="U1007">
        <v>12</v>
      </c>
      <c r="V1007">
        <v>10</v>
      </c>
      <c r="Z1007" t="s">
        <v>21261</v>
      </c>
      <c r="AD1007" t="s">
        <v>21262</v>
      </c>
      <c r="AF1007" t="s">
        <v>21263</v>
      </c>
      <c r="AH1007" t="s">
        <v>147</v>
      </c>
      <c r="AI1007" t="s">
        <v>1856</v>
      </c>
      <c r="AJ1007" t="s">
        <v>21264</v>
      </c>
      <c r="AK1007" t="s">
        <v>21265</v>
      </c>
      <c r="AO1007" t="s">
        <v>21266</v>
      </c>
      <c r="AQ1007">
        <v>13</v>
      </c>
      <c r="AR1007" t="s">
        <v>7492</v>
      </c>
      <c r="AS1007" t="s">
        <v>587</v>
      </c>
      <c r="AT1007" t="s">
        <v>21267</v>
      </c>
      <c r="AU1007" t="s">
        <v>21268</v>
      </c>
      <c r="AV1007" t="s">
        <v>21269</v>
      </c>
      <c r="AW1007" t="s">
        <v>878</v>
      </c>
      <c r="AX1007" t="s">
        <v>7958</v>
      </c>
      <c r="AY1007" t="s">
        <v>21270</v>
      </c>
      <c r="AZ1007" t="s">
        <v>18050</v>
      </c>
      <c r="BA1007" t="s">
        <v>426</v>
      </c>
      <c r="BB1007" t="s">
        <v>21271</v>
      </c>
      <c r="BD1007" t="s">
        <v>21001</v>
      </c>
      <c r="BE1007">
        <v>0</v>
      </c>
      <c r="BF1007" t="s">
        <v>21272</v>
      </c>
      <c r="BG1007" t="s">
        <v>21273</v>
      </c>
      <c r="BH1007" t="s">
        <v>21274</v>
      </c>
      <c r="BR1007" t="s">
        <v>21275</v>
      </c>
      <c r="BS1007">
        <v>0</v>
      </c>
      <c r="BT1007">
        <v>0</v>
      </c>
      <c r="BU1007">
        <v>1</v>
      </c>
      <c r="BV1007">
        <v>1</v>
      </c>
      <c r="BW1007">
        <v>0</v>
      </c>
      <c r="BX1007">
        <v>1</v>
      </c>
      <c r="BY1007">
        <v>1</v>
      </c>
      <c r="CD1007" t="s">
        <v>131</v>
      </c>
      <c r="CE1007">
        <v>0</v>
      </c>
      <c r="CJ1007" t="s">
        <v>132</v>
      </c>
      <c r="CP1007">
        <v>3568</v>
      </c>
      <c r="CQ1007">
        <v>0</v>
      </c>
      <c r="CR1007">
        <v>0</v>
      </c>
      <c r="CS1007">
        <v>0</v>
      </c>
      <c r="CT1007">
        <v>0</v>
      </c>
    </row>
    <row r="1008" spans="1:98" ht="15" customHeight="1" x14ac:dyDescent="0.2">
      <c r="A1008" t="s">
        <v>10119</v>
      </c>
      <c r="B1008" s="1" t="s">
        <v>365</v>
      </c>
      <c r="C1008">
        <v>1200</v>
      </c>
      <c r="G1008" t="s">
        <v>923</v>
      </c>
      <c r="H1008" t="s">
        <v>393</v>
      </c>
      <c r="I1008" t="s">
        <v>2390</v>
      </c>
      <c r="K1008">
        <v>3</v>
      </c>
      <c r="L1008" t="s">
        <v>1036</v>
      </c>
      <c r="N1008" t="s">
        <v>5635</v>
      </c>
      <c r="O1008" t="s">
        <v>5905</v>
      </c>
      <c r="P1008">
        <v>33</v>
      </c>
      <c r="Q1008" t="s">
        <v>10120</v>
      </c>
      <c r="S1008" t="s">
        <v>10121</v>
      </c>
      <c r="T1008">
        <v>4</v>
      </c>
      <c r="U1008">
        <v>8</v>
      </c>
      <c r="V1008">
        <v>7</v>
      </c>
      <c r="Y1008" t="s">
        <v>2395</v>
      </c>
      <c r="AB1008">
        <v>15</v>
      </c>
      <c r="AD1008" t="s">
        <v>249</v>
      </c>
      <c r="AF1008" t="s">
        <v>10122</v>
      </c>
      <c r="AG1008" t="s">
        <v>10123</v>
      </c>
      <c r="AH1008" t="s">
        <v>114</v>
      </c>
      <c r="AI1008" t="s">
        <v>114</v>
      </c>
      <c r="AJ1008" t="s">
        <v>10124</v>
      </c>
      <c r="AK1008" t="s">
        <v>10125</v>
      </c>
      <c r="AO1008" t="s">
        <v>10126</v>
      </c>
      <c r="AQ1008">
        <v>3</v>
      </c>
      <c r="AR1008">
        <v>6</v>
      </c>
      <c r="AS1008">
        <v>20</v>
      </c>
      <c r="AT1008" t="s">
        <v>10127</v>
      </c>
      <c r="AU1008" t="s">
        <v>10128</v>
      </c>
      <c r="AW1008" t="s">
        <v>3527</v>
      </c>
      <c r="AX1008" t="s">
        <v>10129</v>
      </c>
      <c r="AY1008" t="s">
        <v>445</v>
      </c>
      <c r="AZ1008" t="s">
        <v>1773</v>
      </c>
      <c r="BA1008" t="s">
        <v>10130</v>
      </c>
      <c r="BB1008" t="s">
        <v>10131</v>
      </c>
      <c r="BD1008" t="s">
        <v>7316</v>
      </c>
      <c r="BE1008">
        <v>0</v>
      </c>
      <c r="BF1008" t="s">
        <v>10132</v>
      </c>
      <c r="BG1008" t="s">
        <v>10133</v>
      </c>
      <c r="BH1008" t="s">
        <v>10134</v>
      </c>
      <c r="BS1008">
        <v>0</v>
      </c>
      <c r="BT1008">
        <v>0</v>
      </c>
      <c r="BU1008">
        <v>0</v>
      </c>
      <c r="BV1008">
        <v>0</v>
      </c>
      <c r="BW1008">
        <v>0</v>
      </c>
      <c r="BX1008">
        <v>0</v>
      </c>
      <c r="BY1008">
        <v>1</v>
      </c>
      <c r="CD1008" t="s">
        <v>131</v>
      </c>
      <c r="CE1008">
        <v>0</v>
      </c>
      <c r="CJ1008" t="s">
        <v>132</v>
      </c>
      <c r="CO1008" t="str">
        <f>HYPERLINK("http://www.d20pfsrd.com/bestiary/monster-listings/fey/korred","Korred")</f>
        <v>Korred</v>
      </c>
      <c r="CP1008">
        <v>1272</v>
      </c>
      <c r="CQ1008">
        <v>0</v>
      </c>
      <c r="CR1008">
        <v>0</v>
      </c>
      <c r="CS1008">
        <v>0</v>
      </c>
      <c r="CT1008">
        <v>0</v>
      </c>
    </row>
    <row r="1009" spans="1:98" ht="15" customHeight="1" x14ac:dyDescent="0.2">
      <c r="A1009" t="s">
        <v>19023</v>
      </c>
      <c r="B1009" s="1" t="s">
        <v>19113</v>
      </c>
      <c r="C1009">
        <v>2457600</v>
      </c>
      <c r="G1009" t="s">
        <v>575</v>
      </c>
      <c r="H1009" t="s">
        <v>136</v>
      </c>
      <c r="I1009" t="s">
        <v>103</v>
      </c>
      <c r="J1009" t="s">
        <v>19024</v>
      </c>
      <c r="K1009">
        <v>6</v>
      </c>
      <c r="L1009" t="s">
        <v>24695</v>
      </c>
      <c r="M1009" t="s">
        <v>24696</v>
      </c>
      <c r="N1009" t="s">
        <v>24697</v>
      </c>
      <c r="O1009" t="s">
        <v>24698</v>
      </c>
      <c r="P1009">
        <v>604</v>
      </c>
      <c r="Q1009" t="s">
        <v>24699</v>
      </c>
      <c r="R1009" t="s">
        <v>23991</v>
      </c>
      <c r="S1009" t="s">
        <v>24700</v>
      </c>
      <c r="T1009">
        <v>35</v>
      </c>
      <c r="U1009">
        <v>20</v>
      </c>
      <c r="V1009">
        <v>31</v>
      </c>
      <c r="X1009" t="s">
        <v>24701</v>
      </c>
      <c r="Y1009" t="s">
        <v>23994</v>
      </c>
      <c r="Z1009" t="s">
        <v>24676</v>
      </c>
      <c r="AA1009" t="s">
        <v>24677</v>
      </c>
      <c r="AB1009">
        <v>37</v>
      </c>
      <c r="AC1009" t="s">
        <v>3438</v>
      </c>
      <c r="AD1009" t="s">
        <v>8102</v>
      </c>
      <c r="AF1009" t="s">
        <v>24702</v>
      </c>
      <c r="AG1009" t="s">
        <v>24703</v>
      </c>
      <c r="AH1009" t="s">
        <v>147</v>
      </c>
      <c r="AI1009" t="s">
        <v>147</v>
      </c>
      <c r="AJ1009" t="s">
        <v>24704</v>
      </c>
      <c r="AK1009" t="s">
        <v>24705</v>
      </c>
      <c r="AO1009" t="s">
        <v>24706</v>
      </c>
      <c r="AQ1009">
        <v>31</v>
      </c>
      <c r="AR1009" t="s">
        <v>24707</v>
      </c>
      <c r="AS1009" t="s">
        <v>23179</v>
      </c>
      <c r="AT1009" t="s">
        <v>24708</v>
      </c>
      <c r="AU1009" t="s">
        <v>24709</v>
      </c>
      <c r="AV1009" t="s">
        <v>1065</v>
      </c>
      <c r="AW1009" t="s">
        <v>24710</v>
      </c>
      <c r="AX1009" t="s">
        <v>24711</v>
      </c>
      <c r="AY1009" t="s">
        <v>24712</v>
      </c>
      <c r="AZ1009" t="s">
        <v>18854</v>
      </c>
      <c r="BA1009" t="s">
        <v>24713</v>
      </c>
      <c r="BB1009" t="s">
        <v>24714</v>
      </c>
      <c r="BC1009" t="s">
        <v>19016</v>
      </c>
      <c r="BD1009" t="s">
        <v>24172</v>
      </c>
      <c r="BE1009">
        <v>0</v>
      </c>
      <c r="BF1009" t="s">
        <v>24715</v>
      </c>
      <c r="BG1009" t="s">
        <v>24716</v>
      </c>
      <c r="BH1009" t="s">
        <v>24717</v>
      </c>
      <c r="BI1009" t="s">
        <v>132</v>
      </c>
      <c r="BK1009" t="s">
        <v>132</v>
      </c>
      <c r="BS1009">
        <v>0</v>
      </c>
      <c r="BT1009">
        <v>0</v>
      </c>
      <c r="BU1009">
        <v>0</v>
      </c>
      <c r="BV1009">
        <v>1</v>
      </c>
      <c r="BW1009">
        <v>0</v>
      </c>
      <c r="BX1009">
        <v>0</v>
      </c>
      <c r="BY1009">
        <v>1</v>
      </c>
      <c r="CA1009" t="s">
        <v>24718</v>
      </c>
      <c r="CD1009" t="s">
        <v>131</v>
      </c>
      <c r="CE1009">
        <v>0</v>
      </c>
      <c r="CJ1009" t="s">
        <v>132</v>
      </c>
      <c r="CK1009" t="s">
        <v>132</v>
      </c>
      <c r="CP1009">
        <v>5169</v>
      </c>
      <c r="CQ1009">
        <v>0</v>
      </c>
      <c r="CR1009">
        <v>0</v>
      </c>
      <c r="CS1009">
        <v>0</v>
      </c>
      <c r="CT1009">
        <v>0</v>
      </c>
    </row>
    <row r="1010" spans="1:98" ht="15" customHeight="1" x14ac:dyDescent="0.2">
      <c r="A1010" t="s">
        <v>3795</v>
      </c>
      <c r="B1010" s="1" t="s">
        <v>1845</v>
      </c>
      <c r="C1010">
        <v>153600</v>
      </c>
      <c r="G1010" t="s">
        <v>1053</v>
      </c>
      <c r="H1010" t="s">
        <v>1035</v>
      </c>
      <c r="I1010" t="s">
        <v>261</v>
      </c>
      <c r="J1010" t="s">
        <v>138</v>
      </c>
      <c r="K1010">
        <v>4</v>
      </c>
      <c r="L1010" t="s">
        <v>3796</v>
      </c>
      <c r="N1010" t="s">
        <v>3797</v>
      </c>
      <c r="O1010" t="s">
        <v>3798</v>
      </c>
      <c r="P1010">
        <v>290</v>
      </c>
      <c r="Q1010" t="s">
        <v>3799</v>
      </c>
      <c r="S1010" t="s">
        <v>3800</v>
      </c>
      <c r="T1010">
        <v>21</v>
      </c>
      <c r="U1010">
        <v>12</v>
      </c>
      <c r="V1010">
        <v>11</v>
      </c>
      <c r="Z1010" t="s">
        <v>3801</v>
      </c>
      <c r="AD1010" t="s">
        <v>3802</v>
      </c>
      <c r="AF1010" t="s">
        <v>3803</v>
      </c>
      <c r="AH1010" t="s">
        <v>496</v>
      </c>
      <c r="AI1010" t="s">
        <v>3804</v>
      </c>
      <c r="AJ1010" t="s">
        <v>3805</v>
      </c>
      <c r="AK1010" t="s">
        <v>3806</v>
      </c>
      <c r="AO1010" t="s">
        <v>3807</v>
      </c>
      <c r="AQ1010">
        <v>20</v>
      </c>
      <c r="AR1010" t="s">
        <v>1546</v>
      </c>
      <c r="AS1010" t="s">
        <v>3808</v>
      </c>
      <c r="AT1010" t="s">
        <v>3809</v>
      </c>
      <c r="AU1010" t="s">
        <v>3810</v>
      </c>
      <c r="AW1010" t="s">
        <v>3811</v>
      </c>
      <c r="AX1010" t="s">
        <v>3812</v>
      </c>
      <c r="AY1010" t="s">
        <v>1736</v>
      </c>
      <c r="AZ1010" t="s">
        <v>670</v>
      </c>
      <c r="BA1010" t="s">
        <v>1797</v>
      </c>
      <c r="BB1010" t="s">
        <v>3813</v>
      </c>
      <c r="BD1010" t="s">
        <v>128</v>
      </c>
      <c r="BE1010">
        <v>0</v>
      </c>
      <c r="BF1010" t="s">
        <v>3814</v>
      </c>
      <c r="BG1010" t="s">
        <v>3815</v>
      </c>
      <c r="BH1010" t="s">
        <v>3816</v>
      </c>
      <c r="BS1010">
        <v>0</v>
      </c>
      <c r="BT1010">
        <v>0</v>
      </c>
      <c r="BU1010">
        <v>0</v>
      </c>
      <c r="BV1010">
        <v>0</v>
      </c>
      <c r="BW1010">
        <v>0</v>
      </c>
      <c r="BX1010">
        <v>1</v>
      </c>
      <c r="BY1010">
        <v>1</v>
      </c>
      <c r="CD1010" t="s">
        <v>131</v>
      </c>
      <c r="CE1010">
        <v>0</v>
      </c>
      <c r="CJ1010" t="s">
        <v>132</v>
      </c>
      <c r="CO1010" t="str">
        <f>HYPERLINK("http://www.d20pfsrd.com/bestiary/monster-listings/magical-beasts/kraken","Kraken")</f>
        <v>Kraken</v>
      </c>
      <c r="CP1010">
        <v>246</v>
      </c>
      <c r="CQ1010">
        <v>0</v>
      </c>
      <c r="CR1010">
        <v>0</v>
      </c>
      <c r="CS1010">
        <v>0</v>
      </c>
      <c r="CT1010">
        <v>0</v>
      </c>
    </row>
    <row r="1011" spans="1:98" ht="15" customHeight="1" x14ac:dyDescent="0.2">
      <c r="A1011" t="s">
        <v>10135</v>
      </c>
      <c r="B1011" s="1" t="s">
        <v>1117</v>
      </c>
      <c r="C1011">
        <v>400</v>
      </c>
      <c r="G1011" t="s">
        <v>240</v>
      </c>
      <c r="H1011" t="s">
        <v>102</v>
      </c>
      <c r="I1011" t="s">
        <v>261</v>
      </c>
      <c r="K1011">
        <v>6</v>
      </c>
      <c r="L1011" t="s">
        <v>10136</v>
      </c>
      <c r="N1011" t="s">
        <v>1610</v>
      </c>
      <c r="O1011" t="s">
        <v>1611</v>
      </c>
      <c r="P1011">
        <v>13</v>
      </c>
      <c r="Q1011" t="s">
        <v>398</v>
      </c>
      <c r="S1011" t="s">
        <v>1730</v>
      </c>
      <c r="T1011">
        <v>4</v>
      </c>
      <c r="U1011">
        <v>5</v>
      </c>
      <c r="V1011">
        <v>1</v>
      </c>
      <c r="AD1011" t="s">
        <v>376</v>
      </c>
      <c r="AF1011" t="s">
        <v>10137</v>
      </c>
      <c r="AH1011" t="s">
        <v>114</v>
      </c>
      <c r="AI1011" t="s">
        <v>114</v>
      </c>
      <c r="AJ1011" t="s">
        <v>10138</v>
      </c>
      <c r="AO1011" t="s">
        <v>10139</v>
      </c>
      <c r="AQ1011">
        <v>2</v>
      </c>
      <c r="AR1011">
        <v>2</v>
      </c>
      <c r="AS1011" t="s">
        <v>2969</v>
      </c>
      <c r="AT1011" t="s">
        <v>404</v>
      </c>
      <c r="AU1011" t="s">
        <v>10140</v>
      </c>
      <c r="AV1011" t="s">
        <v>10141</v>
      </c>
      <c r="AW1011" t="s">
        <v>10142</v>
      </c>
      <c r="AY1011" t="s">
        <v>8033</v>
      </c>
      <c r="AZ1011" t="s">
        <v>3505</v>
      </c>
      <c r="BA1011" t="s">
        <v>255</v>
      </c>
      <c r="BB1011" t="s">
        <v>10143</v>
      </c>
      <c r="BD1011" t="s">
        <v>7316</v>
      </c>
      <c r="BE1011">
        <v>0</v>
      </c>
      <c r="BF1011" t="s">
        <v>10144</v>
      </c>
      <c r="BG1011" t="s">
        <v>10145</v>
      </c>
      <c r="BH1011" t="s">
        <v>10146</v>
      </c>
      <c r="BS1011">
        <v>0</v>
      </c>
      <c r="BT1011">
        <v>0</v>
      </c>
      <c r="BU1011">
        <v>0</v>
      </c>
      <c r="BV1011">
        <v>0</v>
      </c>
      <c r="BW1011">
        <v>0</v>
      </c>
      <c r="BX1011">
        <v>0</v>
      </c>
      <c r="BY1011">
        <v>1</v>
      </c>
      <c r="CD1011" t="s">
        <v>131</v>
      </c>
      <c r="CE1011">
        <v>0</v>
      </c>
      <c r="CJ1011" t="s">
        <v>132</v>
      </c>
      <c r="CO1011" t="str">
        <f>HYPERLINK("http://www.d20pfsrd.com/bestiary/monster-listings/magical-beasts/krenshar","Krenshar")</f>
        <v>Krenshar</v>
      </c>
      <c r="CP1011">
        <v>1273</v>
      </c>
      <c r="CQ1011">
        <v>0</v>
      </c>
      <c r="CR1011">
        <v>0</v>
      </c>
      <c r="CS1011">
        <v>0</v>
      </c>
      <c r="CT1011">
        <v>0</v>
      </c>
    </row>
    <row r="1012" spans="1:98" ht="15" customHeight="1" x14ac:dyDescent="0.2">
      <c r="A1012" t="s">
        <v>20512</v>
      </c>
      <c r="B1012" s="1" t="s">
        <v>574</v>
      </c>
      <c r="C1012">
        <v>9600</v>
      </c>
      <c r="G1012" t="s">
        <v>240</v>
      </c>
      <c r="H1012" t="s">
        <v>1035</v>
      </c>
      <c r="I1012" t="s">
        <v>332</v>
      </c>
      <c r="K1012">
        <v>1</v>
      </c>
      <c r="L1012" t="s">
        <v>20513</v>
      </c>
      <c r="N1012" t="s">
        <v>20514</v>
      </c>
      <c r="O1012" t="s">
        <v>20515</v>
      </c>
      <c r="P1012">
        <v>138</v>
      </c>
      <c r="Q1012" t="s">
        <v>1039</v>
      </c>
      <c r="S1012" t="s">
        <v>20516</v>
      </c>
      <c r="T1012">
        <v>15</v>
      </c>
      <c r="U1012">
        <v>9</v>
      </c>
      <c r="V1012">
        <v>7</v>
      </c>
      <c r="AD1012" t="s">
        <v>4940</v>
      </c>
      <c r="AF1012" t="s">
        <v>20517</v>
      </c>
      <c r="AH1012" t="s">
        <v>496</v>
      </c>
      <c r="AI1012" t="s">
        <v>496</v>
      </c>
      <c r="AJ1012" t="s">
        <v>20518</v>
      </c>
      <c r="AO1012" t="s">
        <v>20519</v>
      </c>
      <c r="AQ1012">
        <v>9</v>
      </c>
      <c r="AR1012" t="s">
        <v>1044</v>
      </c>
      <c r="AS1012" t="s">
        <v>4320</v>
      </c>
      <c r="AT1012" t="s">
        <v>20520</v>
      </c>
      <c r="AU1012" t="s">
        <v>20521</v>
      </c>
      <c r="AY1012" t="s">
        <v>2486</v>
      </c>
      <c r="AZ1012" t="s">
        <v>17274</v>
      </c>
      <c r="BA1012" t="s">
        <v>255</v>
      </c>
      <c r="BB1012" t="s">
        <v>20522</v>
      </c>
      <c r="BD1012" t="s">
        <v>20430</v>
      </c>
      <c r="BE1012">
        <v>0</v>
      </c>
      <c r="BG1012" t="s">
        <v>20523</v>
      </c>
      <c r="BH1012" t="s">
        <v>20524</v>
      </c>
      <c r="BS1012">
        <v>0</v>
      </c>
      <c r="BT1012">
        <v>0</v>
      </c>
      <c r="BU1012">
        <v>0</v>
      </c>
      <c r="BV1012">
        <v>0</v>
      </c>
      <c r="BW1012">
        <v>0</v>
      </c>
      <c r="BX1012">
        <v>1</v>
      </c>
      <c r="BY1012">
        <v>0</v>
      </c>
      <c r="CD1012" t="s">
        <v>131</v>
      </c>
      <c r="CE1012">
        <v>0</v>
      </c>
      <c r="CJ1012" t="s">
        <v>132</v>
      </c>
      <c r="CP1012">
        <v>3331</v>
      </c>
      <c r="CQ1012">
        <v>0</v>
      </c>
      <c r="CR1012">
        <v>0</v>
      </c>
      <c r="CS1012">
        <v>0</v>
      </c>
      <c r="CT1012">
        <v>0</v>
      </c>
    </row>
    <row r="1013" spans="1:98" ht="15" customHeight="1" x14ac:dyDescent="0.2">
      <c r="A1013" t="s">
        <v>20385</v>
      </c>
      <c r="B1013" s="1" t="s">
        <v>633</v>
      </c>
      <c r="C1013">
        <v>4800</v>
      </c>
      <c r="G1013" t="s">
        <v>575</v>
      </c>
      <c r="H1013" t="s">
        <v>102</v>
      </c>
      <c r="I1013" t="s">
        <v>809</v>
      </c>
      <c r="K1013">
        <v>10</v>
      </c>
      <c r="L1013" t="s">
        <v>7484</v>
      </c>
      <c r="N1013" t="s">
        <v>20386</v>
      </c>
      <c r="O1013" t="s">
        <v>20387</v>
      </c>
      <c r="P1013">
        <v>104</v>
      </c>
      <c r="Q1013" t="s">
        <v>10079</v>
      </c>
      <c r="S1013" t="s">
        <v>20388</v>
      </c>
      <c r="T1013">
        <v>7</v>
      </c>
      <c r="U1013">
        <v>13</v>
      </c>
      <c r="V1013">
        <v>6</v>
      </c>
      <c r="Z1013" t="s">
        <v>20389</v>
      </c>
      <c r="AD1013" t="s">
        <v>966</v>
      </c>
      <c r="AF1013" t="s">
        <v>20390</v>
      </c>
      <c r="AG1013" t="s">
        <v>20391</v>
      </c>
      <c r="AH1013" t="s">
        <v>114</v>
      </c>
      <c r="AI1013" t="s">
        <v>114</v>
      </c>
      <c r="AJ1013" t="s">
        <v>20392</v>
      </c>
      <c r="AO1013" t="s">
        <v>20393</v>
      </c>
      <c r="AQ1013">
        <v>11</v>
      </c>
      <c r="AR1013" t="s">
        <v>7332</v>
      </c>
      <c r="AS1013">
        <v>32</v>
      </c>
      <c r="AT1013" t="s">
        <v>20394</v>
      </c>
      <c r="AU1013" t="s">
        <v>20395</v>
      </c>
      <c r="AW1013" t="s">
        <v>20396</v>
      </c>
      <c r="AX1013" t="s">
        <v>3200</v>
      </c>
      <c r="AY1013" t="s">
        <v>16021</v>
      </c>
      <c r="AZ1013" t="s">
        <v>20397</v>
      </c>
      <c r="BA1013" t="s">
        <v>426</v>
      </c>
      <c r="BB1013" t="s">
        <v>20398</v>
      </c>
      <c r="BC1013" t="s">
        <v>20381</v>
      </c>
      <c r="BD1013" t="s">
        <v>20331</v>
      </c>
      <c r="BE1013">
        <v>0</v>
      </c>
      <c r="BF1013" t="s">
        <v>20399</v>
      </c>
      <c r="BG1013" t="s">
        <v>20400</v>
      </c>
      <c r="BH1013" t="s">
        <v>20401</v>
      </c>
      <c r="BS1013">
        <v>0</v>
      </c>
      <c r="BT1013">
        <v>0</v>
      </c>
      <c r="BU1013">
        <v>1</v>
      </c>
      <c r="BV1013">
        <v>0</v>
      </c>
      <c r="BW1013">
        <v>0</v>
      </c>
      <c r="BX1013">
        <v>0</v>
      </c>
      <c r="BY1013">
        <v>1</v>
      </c>
      <c r="CD1013" t="s">
        <v>131</v>
      </c>
      <c r="CE1013">
        <v>0</v>
      </c>
      <c r="CJ1013" t="s">
        <v>132</v>
      </c>
      <c r="CP1013">
        <v>3300</v>
      </c>
      <c r="CQ1013">
        <v>0</v>
      </c>
      <c r="CR1013">
        <v>0</v>
      </c>
      <c r="CS1013">
        <v>0</v>
      </c>
      <c r="CT1013">
        <v>0</v>
      </c>
    </row>
    <row r="1014" spans="1:98" ht="15" customHeight="1" x14ac:dyDescent="0.2">
      <c r="A1014" t="s">
        <v>21771</v>
      </c>
      <c r="B1014" s="1" t="s">
        <v>2051</v>
      </c>
      <c r="C1014">
        <v>51200</v>
      </c>
      <c r="G1014" t="s">
        <v>135</v>
      </c>
      <c r="H1014" t="s">
        <v>193</v>
      </c>
      <c r="I1014" t="s">
        <v>103</v>
      </c>
      <c r="J1014" t="s">
        <v>5957</v>
      </c>
      <c r="K1014">
        <v>10</v>
      </c>
      <c r="L1014" t="s">
        <v>21772</v>
      </c>
      <c r="N1014" t="s">
        <v>21773</v>
      </c>
      <c r="O1014" t="s">
        <v>21774</v>
      </c>
      <c r="P1014">
        <v>229</v>
      </c>
      <c r="Q1014" t="s">
        <v>197</v>
      </c>
      <c r="R1014" t="s">
        <v>16558</v>
      </c>
      <c r="S1014" t="s">
        <v>21775</v>
      </c>
      <c r="T1014">
        <v>20</v>
      </c>
      <c r="U1014">
        <v>11</v>
      </c>
      <c r="V1014">
        <v>17</v>
      </c>
      <c r="Y1014" t="s">
        <v>4335</v>
      </c>
      <c r="AA1014" t="s">
        <v>21776</v>
      </c>
      <c r="AB1014">
        <v>26</v>
      </c>
      <c r="AC1014" t="s">
        <v>21777</v>
      </c>
      <c r="AD1014" t="s">
        <v>249</v>
      </c>
      <c r="AF1014" t="s">
        <v>21778</v>
      </c>
      <c r="AH1014" t="s">
        <v>202</v>
      </c>
      <c r="AI1014" t="s">
        <v>202</v>
      </c>
      <c r="AJ1014" t="s">
        <v>21779</v>
      </c>
      <c r="AK1014" t="s">
        <v>21780</v>
      </c>
      <c r="AO1014" t="s">
        <v>21781</v>
      </c>
      <c r="AQ1014">
        <v>17</v>
      </c>
      <c r="AR1014" t="s">
        <v>4705</v>
      </c>
      <c r="AS1014" t="s">
        <v>7448</v>
      </c>
      <c r="AT1014" t="s">
        <v>21782</v>
      </c>
      <c r="AU1014" t="s">
        <v>21783</v>
      </c>
      <c r="AW1014" t="s">
        <v>21784</v>
      </c>
      <c r="AX1014" t="s">
        <v>21785</v>
      </c>
      <c r="AY1014" t="s">
        <v>10241</v>
      </c>
      <c r="AZ1014" t="s">
        <v>21786</v>
      </c>
      <c r="BA1014" t="s">
        <v>426</v>
      </c>
      <c r="BB1014" t="s">
        <v>21787</v>
      </c>
      <c r="BD1014" t="s">
        <v>21788</v>
      </c>
      <c r="BE1014">
        <v>0</v>
      </c>
      <c r="BF1014" t="s">
        <v>21789</v>
      </c>
      <c r="BG1014" t="s">
        <v>21790</v>
      </c>
      <c r="BH1014" t="s">
        <v>21791</v>
      </c>
      <c r="BS1014">
        <v>0</v>
      </c>
      <c r="BT1014">
        <v>0</v>
      </c>
      <c r="BU1014">
        <v>0</v>
      </c>
      <c r="BV1014">
        <v>0</v>
      </c>
      <c r="BW1014">
        <v>0</v>
      </c>
      <c r="BX1014">
        <v>0</v>
      </c>
      <c r="BY1014">
        <v>1</v>
      </c>
      <c r="CD1014" t="s">
        <v>131</v>
      </c>
      <c r="CE1014">
        <v>0</v>
      </c>
      <c r="CJ1014" t="s">
        <v>132</v>
      </c>
      <c r="CP1014">
        <v>3709</v>
      </c>
      <c r="CQ1014">
        <v>0</v>
      </c>
      <c r="CR1014">
        <v>0</v>
      </c>
      <c r="CS1014">
        <v>0</v>
      </c>
      <c r="CT1014">
        <v>0</v>
      </c>
    </row>
    <row r="1015" spans="1:98" ht="15" customHeight="1" x14ac:dyDescent="0.2">
      <c r="A1015" t="s">
        <v>19357</v>
      </c>
      <c r="B1015" s="1" t="s">
        <v>99</v>
      </c>
      <c r="C1015">
        <v>200</v>
      </c>
      <c r="D1015" t="s">
        <v>19340</v>
      </c>
      <c r="E1015" t="s">
        <v>14283</v>
      </c>
      <c r="G1015" t="s">
        <v>575</v>
      </c>
      <c r="H1015" t="s">
        <v>102</v>
      </c>
      <c r="I1015" t="s">
        <v>701</v>
      </c>
      <c r="J1015" t="s">
        <v>19358</v>
      </c>
      <c r="K1015">
        <v>0</v>
      </c>
      <c r="L1015" t="s">
        <v>2897</v>
      </c>
      <c r="N1015" t="s">
        <v>9832</v>
      </c>
      <c r="O1015" t="s">
        <v>19359</v>
      </c>
      <c r="P1015">
        <v>16</v>
      </c>
      <c r="Q1015" t="s">
        <v>19360</v>
      </c>
      <c r="S1015" t="s">
        <v>19361</v>
      </c>
      <c r="T1015">
        <v>5</v>
      </c>
      <c r="U1015">
        <v>2</v>
      </c>
      <c r="V1015">
        <v>4</v>
      </c>
      <c r="AC1015" t="s">
        <v>2419</v>
      </c>
      <c r="AD1015" t="s">
        <v>376</v>
      </c>
      <c r="AF1015" t="s">
        <v>19362</v>
      </c>
      <c r="AH1015" t="s">
        <v>114</v>
      </c>
      <c r="AI1015" t="s">
        <v>114</v>
      </c>
      <c r="AJ1015" t="s">
        <v>19363</v>
      </c>
      <c r="AO1015" t="s">
        <v>19364</v>
      </c>
      <c r="AQ1015">
        <v>1</v>
      </c>
      <c r="AR1015">
        <v>5</v>
      </c>
      <c r="AS1015">
        <v>13</v>
      </c>
      <c r="AT1015" t="s">
        <v>2970</v>
      </c>
      <c r="AU1015" t="s">
        <v>19365</v>
      </c>
      <c r="AX1015" t="s">
        <v>19366</v>
      </c>
      <c r="AY1015" t="s">
        <v>9072</v>
      </c>
      <c r="AZ1015" t="s">
        <v>19367</v>
      </c>
      <c r="BA1015" t="s">
        <v>19368</v>
      </c>
      <c r="BB1015" t="s">
        <v>19369</v>
      </c>
      <c r="BD1015" t="s">
        <v>19270</v>
      </c>
      <c r="BE1015">
        <v>0</v>
      </c>
      <c r="BF1015" t="s">
        <v>19370</v>
      </c>
      <c r="BG1015" t="s">
        <v>19371</v>
      </c>
      <c r="BH1015" t="s">
        <v>19372</v>
      </c>
      <c r="BS1015">
        <v>1</v>
      </c>
      <c r="BT1015">
        <v>0</v>
      </c>
      <c r="BU1015">
        <v>0</v>
      </c>
      <c r="BV1015">
        <v>0</v>
      </c>
      <c r="BW1015">
        <v>0</v>
      </c>
      <c r="BX1015">
        <v>0</v>
      </c>
      <c r="BY1015">
        <v>1</v>
      </c>
      <c r="CB1015" t="s">
        <v>19373</v>
      </c>
      <c r="CD1015" t="s">
        <v>131</v>
      </c>
      <c r="CE1015">
        <v>0</v>
      </c>
      <c r="CJ1015" t="s">
        <v>132</v>
      </c>
      <c r="CP1015">
        <v>2735</v>
      </c>
      <c r="CQ1015">
        <v>0</v>
      </c>
      <c r="CR1015">
        <v>0</v>
      </c>
      <c r="CS1015">
        <v>0</v>
      </c>
      <c r="CT1015">
        <v>0</v>
      </c>
    </row>
    <row r="1016" spans="1:98" ht="15" customHeight="1" x14ac:dyDescent="0.2">
      <c r="A1016" t="s">
        <v>17617</v>
      </c>
      <c r="B1016" s="1" t="s">
        <v>365</v>
      </c>
      <c r="C1016">
        <v>1200</v>
      </c>
      <c r="G1016" t="s">
        <v>135</v>
      </c>
      <c r="H1016" t="s">
        <v>102</v>
      </c>
      <c r="I1016" t="s">
        <v>103</v>
      </c>
      <c r="J1016" t="s">
        <v>17618</v>
      </c>
      <c r="K1016">
        <v>3</v>
      </c>
      <c r="L1016" t="s">
        <v>508</v>
      </c>
      <c r="N1016" t="s">
        <v>370</v>
      </c>
      <c r="O1016" t="s">
        <v>17619</v>
      </c>
      <c r="P1016">
        <v>42</v>
      </c>
      <c r="Q1016" t="s">
        <v>3019</v>
      </c>
      <c r="R1016" t="s">
        <v>5288</v>
      </c>
      <c r="S1016" t="s">
        <v>17620</v>
      </c>
      <c r="T1016">
        <v>7</v>
      </c>
      <c r="U1016">
        <v>4</v>
      </c>
      <c r="V1016">
        <v>6</v>
      </c>
      <c r="AB1016">
        <v>15</v>
      </c>
      <c r="AD1016" t="s">
        <v>9497</v>
      </c>
      <c r="AF1016" t="s">
        <v>17621</v>
      </c>
      <c r="AG1016" t="s">
        <v>17622</v>
      </c>
      <c r="AH1016" t="s">
        <v>114</v>
      </c>
      <c r="AI1016" t="s">
        <v>114</v>
      </c>
      <c r="AK1016" t="s">
        <v>17623</v>
      </c>
      <c r="AO1016" t="s">
        <v>17624</v>
      </c>
      <c r="AQ1016">
        <v>5</v>
      </c>
      <c r="AR1016">
        <v>9</v>
      </c>
      <c r="AS1016">
        <v>22</v>
      </c>
      <c r="AT1016" t="s">
        <v>8690</v>
      </c>
      <c r="AU1016" t="s">
        <v>17625</v>
      </c>
      <c r="AW1016" t="s">
        <v>647</v>
      </c>
      <c r="AX1016" t="s">
        <v>17626</v>
      </c>
      <c r="AY1016" t="s">
        <v>298</v>
      </c>
      <c r="AZ1016" t="s">
        <v>17627</v>
      </c>
      <c r="BA1016" t="s">
        <v>17628</v>
      </c>
      <c r="BB1016" t="s">
        <v>17629</v>
      </c>
      <c r="BC1016" t="s">
        <v>4480</v>
      </c>
      <c r="BD1016" t="s">
        <v>14619</v>
      </c>
      <c r="BE1016">
        <v>0</v>
      </c>
      <c r="BG1016" t="s">
        <v>17630</v>
      </c>
      <c r="BH1016" t="s">
        <v>17631</v>
      </c>
      <c r="BS1016">
        <v>0</v>
      </c>
      <c r="BT1016">
        <v>0</v>
      </c>
      <c r="BU1016">
        <v>0</v>
      </c>
      <c r="BV1016">
        <v>0</v>
      </c>
      <c r="BW1016">
        <v>0</v>
      </c>
      <c r="BX1016">
        <v>0</v>
      </c>
      <c r="BY1016">
        <v>1</v>
      </c>
      <c r="CD1016" t="s">
        <v>132</v>
      </c>
      <c r="CE1016">
        <v>0</v>
      </c>
      <c r="CF1016" t="s">
        <v>132</v>
      </c>
      <c r="CJ1016" t="s">
        <v>132</v>
      </c>
      <c r="CK1016" t="s">
        <v>132</v>
      </c>
      <c r="CP1016">
        <v>2154</v>
      </c>
      <c r="CQ1016">
        <v>0</v>
      </c>
      <c r="CR1016">
        <v>0</v>
      </c>
      <c r="CS1016">
        <v>0</v>
      </c>
      <c r="CT1016">
        <v>0</v>
      </c>
    </row>
    <row r="1017" spans="1:98" ht="15" customHeight="1" x14ac:dyDescent="0.2">
      <c r="A1017" t="s">
        <v>30738</v>
      </c>
      <c r="B1017" s="1" t="s">
        <v>239</v>
      </c>
      <c r="C1017">
        <v>800</v>
      </c>
      <c r="G1017" t="s">
        <v>1053</v>
      </c>
      <c r="H1017" t="s">
        <v>102</v>
      </c>
      <c r="I1017" t="s">
        <v>1780</v>
      </c>
      <c r="J1017" t="s">
        <v>1954</v>
      </c>
      <c r="K1017">
        <v>2</v>
      </c>
      <c r="L1017" t="s">
        <v>2787</v>
      </c>
      <c r="N1017" t="s">
        <v>831</v>
      </c>
      <c r="O1017" t="s">
        <v>832</v>
      </c>
      <c r="P1017">
        <v>30</v>
      </c>
      <c r="Q1017" t="s">
        <v>12495</v>
      </c>
      <c r="R1017" t="s">
        <v>30739</v>
      </c>
      <c r="S1017" t="s">
        <v>528</v>
      </c>
      <c r="T1017">
        <v>5</v>
      </c>
      <c r="U1017">
        <v>6</v>
      </c>
      <c r="V1017">
        <v>3</v>
      </c>
      <c r="Z1017" t="s">
        <v>23463</v>
      </c>
      <c r="AC1017" t="s">
        <v>4565</v>
      </c>
      <c r="AD1017" t="s">
        <v>249</v>
      </c>
      <c r="AF1017" t="s">
        <v>30740</v>
      </c>
      <c r="AH1017" t="s">
        <v>114</v>
      </c>
      <c r="AI1017" t="s">
        <v>114</v>
      </c>
      <c r="AJ1017" t="s">
        <v>30741</v>
      </c>
      <c r="AO1017" t="s">
        <v>30742</v>
      </c>
      <c r="AQ1017">
        <v>4</v>
      </c>
      <c r="AR1017">
        <v>7</v>
      </c>
      <c r="AS1017" t="s">
        <v>770</v>
      </c>
      <c r="AT1017" t="s">
        <v>14075</v>
      </c>
      <c r="AU1017" t="s">
        <v>24062</v>
      </c>
      <c r="AW1017" t="s">
        <v>878</v>
      </c>
      <c r="AY1017" t="s">
        <v>30743</v>
      </c>
      <c r="AZ1017" t="s">
        <v>20039</v>
      </c>
      <c r="BA1017" t="s">
        <v>426</v>
      </c>
      <c r="BB1017" t="s">
        <v>30744</v>
      </c>
      <c r="BD1017" t="s">
        <v>30472</v>
      </c>
      <c r="BE1017">
        <v>0</v>
      </c>
      <c r="BF1017" t="s">
        <v>30745</v>
      </c>
      <c r="BG1017" t="s">
        <v>30746</v>
      </c>
      <c r="BH1017" t="s">
        <v>30747</v>
      </c>
      <c r="BS1017">
        <v>0</v>
      </c>
      <c r="BT1017">
        <v>0</v>
      </c>
      <c r="BU1017">
        <v>0</v>
      </c>
      <c r="BV1017">
        <v>0</v>
      </c>
      <c r="BW1017">
        <v>0</v>
      </c>
      <c r="BX1017">
        <v>0</v>
      </c>
      <c r="BY1017">
        <v>1</v>
      </c>
      <c r="CD1017" t="s">
        <v>132</v>
      </c>
      <c r="CE1017">
        <v>0</v>
      </c>
      <c r="CF1017" t="s">
        <v>132</v>
      </c>
      <c r="CJ1017" t="s">
        <v>132</v>
      </c>
      <c r="CK1017" t="s">
        <v>132</v>
      </c>
      <c r="CP1017">
        <v>6535</v>
      </c>
      <c r="CQ1017">
        <v>0</v>
      </c>
      <c r="CR1017">
        <v>0</v>
      </c>
      <c r="CS1017">
        <v>0</v>
      </c>
      <c r="CT1017">
        <v>0</v>
      </c>
    </row>
    <row r="1018" spans="1:98" ht="15" customHeight="1" x14ac:dyDescent="0.2">
      <c r="A1018" t="s">
        <v>3817</v>
      </c>
      <c r="B1018" s="1" t="s">
        <v>1137</v>
      </c>
      <c r="C1018">
        <v>2400</v>
      </c>
      <c r="G1018" t="s">
        <v>135</v>
      </c>
      <c r="H1018" t="s">
        <v>102</v>
      </c>
      <c r="I1018" t="s">
        <v>103</v>
      </c>
      <c r="J1018" t="s">
        <v>3818</v>
      </c>
      <c r="K1018">
        <v>7</v>
      </c>
      <c r="L1018" t="s">
        <v>139</v>
      </c>
      <c r="N1018" t="s">
        <v>2352</v>
      </c>
      <c r="O1018" t="s">
        <v>3819</v>
      </c>
      <c r="P1018">
        <v>60</v>
      </c>
      <c r="Q1018" t="s">
        <v>2668</v>
      </c>
      <c r="R1018" t="s">
        <v>3820</v>
      </c>
      <c r="S1018" t="s">
        <v>2479</v>
      </c>
      <c r="T1018">
        <v>8</v>
      </c>
      <c r="U1018">
        <v>9</v>
      </c>
      <c r="V1018">
        <v>3</v>
      </c>
      <c r="Y1018" t="s">
        <v>3821</v>
      </c>
      <c r="Z1018" t="s">
        <v>3093</v>
      </c>
      <c r="AB1018">
        <v>17</v>
      </c>
      <c r="AD1018" t="s">
        <v>249</v>
      </c>
      <c r="AF1018" t="s">
        <v>3822</v>
      </c>
      <c r="AH1018" t="s">
        <v>114</v>
      </c>
      <c r="AI1018" t="s">
        <v>3823</v>
      </c>
      <c r="AJ1018" t="s">
        <v>3824</v>
      </c>
      <c r="AO1018" t="s">
        <v>3825</v>
      </c>
      <c r="AQ1018">
        <v>8</v>
      </c>
      <c r="AR1018">
        <v>10</v>
      </c>
      <c r="AS1018">
        <v>23</v>
      </c>
      <c r="AT1018" t="s">
        <v>3826</v>
      </c>
      <c r="AU1018" t="s">
        <v>3827</v>
      </c>
      <c r="AW1018" t="s">
        <v>1516</v>
      </c>
      <c r="AX1018" t="s">
        <v>3828</v>
      </c>
      <c r="AY1018" t="s">
        <v>298</v>
      </c>
      <c r="AZ1018" t="s">
        <v>3829</v>
      </c>
      <c r="BA1018" t="s">
        <v>426</v>
      </c>
      <c r="BB1018" t="s">
        <v>3830</v>
      </c>
      <c r="BD1018" t="s">
        <v>128</v>
      </c>
      <c r="BE1018">
        <v>0</v>
      </c>
      <c r="BF1018" t="s">
        <v>3831</v>
      </c>
      <c r="BG1018" t="s">
        <v>3832</v>
      </c>
      <c r="BH1018" t="s">
        <v>3833</v>
      </c>
      <c r="BS1018">
        <v>0</v>
      </c>
      <c r="BT1018">
        <v>0</v>
      </c>
      <c r="BU1018">
        <v>0</v>
      </c>
      <c r="BV1018">
        <v>0</v>
      </c>
      <c r="BW1018">
        <v>0</v>
      </c>
      <c r="BX1018">
        <v>0</v>
      </c>
      <c r="BY1018">
        <v>1</v>
      </c>
      <c r="CD1018" t="s">
        <v>131</v>
      </c>
      <c r="CE1018">
        <v>0</v>
      </c>
      <c r="CJ1018" t="s">
        <v>132</v>
      </c>
      <c r="CO1018" t="str">
        <f>HYPERLINK("http://www.d20pfsrd.com/bestiary/monster-listings/outsiders/kyton","Kyton")</f>
        <v>Kyton</v>
      </c>
      <c r="CP1018">
        <v>247</v>
      </c>
      <c r="CQ1018">
        <v>0</v>
      </c>
      <c r="CR1018">
        <v>0</v>
      </c>
      <c r="CS1018">
        <v>0</v>
      </c>
      <c r="CT1018">
        <v>0</v>
      </c>
    </row>
    <row r="1019" spans="1:98" ht="15" customHeight="1" x14ac:dyDescent="0.2">
      <c r="A1019" t="s">
        <v>28297</v>
      </c>
      <c r="B1019" s="1" t="s">
        <v>192</v>
      </c>
      <c r="C1019">
        <v>76800</v>
      </c>
      <c r="G1019" t="s">
        <v>575</v>
      </c>
      <c r="H1019" t="s">
        <v>193</v>
      </c>
      <c r="I1019" t="s">
        <v>103</v>
      </c>
      <c r="J1019" t="s">
        <v>576</v>
      </c>
      <c r="K1019">
        <v>4</v>
      </c>
      <c r="L1019" t="s">
        <v>18991</v>
      </c>
      <c r="N1019" t="s">
        <v>28298</v>
      </c>
      <c r="O1019" t="s">
        <v>19766</v>
      </c>
      <c r="P1019">
        <v>232</v>
      </c>
      <c r="Q1019" t="s">
        <v>20319</v>
      </c>
      <c r="S1019" t="s">
        <v>28299</v>
      </c>
      <c r="T1019">
        <v>19</v>
      </c>
      <c r="U1019">
        <v>9</v>
      </c>
      <c r="V1019">
        <v>17</v>
      </c>
      <c r="X1019" t="s">
        <v>4178</v>
      </c>
      <c r="AA1019" t="s">
        <v>11948</v>
      </c>
      <c r="AD1019" t="s">
        <v>249</v>
      </c>
      <c r="AF1019" t="s">
        <v>28300</v>
      </c>
      <c r="AH1019" t="s">
        <v>202</v>
      </c>
      <c r="AI1019" t="s">
        <v>202</v>
      </c>
      <c r="AJ1019" t="s">
        <v>28301</v>
      </c>
      <c r="AO1019" t="s">
        <v>28302</v>
      </c>
      <c r="AQ1019">
        <v>15</v>
      </c>
      <c r="AR1019" t="s">
        <v>28303</v>
      </c>
      <c r="AS1019" t="s">
        <v>25826</v>
      </c>
      <c r="AT1019" t="s">
        <v>28304</v>
      </c>
      <c r="AU1019" t="s">
        <v>28305</v>
      </c>
      <c r="AW1019" t="s">
        <v>6971</v>
      </c>
      <c r="AX1019" t="s">
        <v>7958</v>
      </c>
      <c r="AY1019" t="s">
        <v>28306</v>
      </c>
      <c r="AZ1019" t="s">
        <v>1773</v>
      </c>
      <c r="BA1019" t="s">
        <v>28307</v>
      </c>
      <c r="BB1019" t="s">
        <v>28308</v>
      </c>
      <c r="BD1019" t="s">
        <v>28255</v>
      </c>
      <c r="BE1019">
        <v>0</v>
      </c>
      <c r="BF1019" t="s">
        <v>28309</v>
      </c>
      <c r="BG1019" t="s">
        <v>28310</v>
      </c>
      <c r="BH1019" t="s">
        <v>28311</v>
      </c>
      <c r="BI1019" t="s">
        <v>132</v>
      </c>
      <c r="BS1019">
        <v>0</v>
      </c>
      <c r="BT1019">
        <v>0</v>
      </c>
      <c r="BU1019">
        <v>0</v>
      </c>
      <c r="BV1019">
        <v>0</v>
      </c>
      <c r="BW1019">
        <v>0</v>
      </c>
      <c r="BX1019">
        <v>0</v>
      </c>
      <c r="BY1019">
        <v>1</v>
      </c>
      <c r="CD1019" t="s">
        <v>131</v>
      </c>
      <c r="CE1019">
        <v>0</v>
      </c>
      <c r="CF1019" t="s">
        <v>132</v>
      </c>
      <c r="CJ1019" t="s">
        <v>132</v>
      </c>
      <c r="CK1019" t="s">
        <v>132</v>
      </c>
      <c r="CP1019">
        <v>5569</v>
      </c>
      <c r="CQ1019">
        <v>0</v>
      </c>
      <c r="CR1019">
        <v>0</v>
      </c>
      <c r="CS1019">
        <v>0</v>
      </c>
      <c r="CT1019">
        <v>0</v>
      </c>
    </row>
    <row r="1020" spans="1:98" ht="15" customHeight="1" x14ac:dyDescent="0.2">
      <c r="A1020" t="s">
        <v>20547</v>
      </c>
      <c r="B1020" s="1" t="s">
        <v>1117</v>
      </c>
      <c r="C1020">
        <v>400</v>
      </c>
      <c r="G1020" t="s">
        <v>575</v>
      </c>
      <c r="H1020" t="s">
        <v>102</v>
      </c>
      <c r="I1020" t="s">
        <v>1555</v>
      </c>
      <c r="J1020" t="s">
        <v>138</v>
      </c>
      <c r="K1020">
        <v>2</v>
      </c>
      <c r="L1020" t="s">
        <v>810</v>
      </c>
      <c r="N1020" t="s">
        <v>831</v>
      </c>
      <c r="O1020" t="s">
        <v>832</v>
      </c>
      <c r="P1020">
        <v>13</v>
      </c>
      <c r="Q1020" t="s">
        <v>1718</v>
      </c>
      <c r="S1020" t="s">
        <v>3172</v>
      </c>
      <c r="T1020">
        <v>2</v>
      </c>
      <c r="U1020">
        <v>2</v>
      </c>
      <c r="V1020">
        <v>5</v>
      </c>
      <c r="X1020" t="s">
        <v>3173</v>
      </c>
      <c r="AD1020" t="s">
        <v>1231</v>
      </c>
      <c r="AF1020" t="s">
        <v>3174</v>
      </c>
      <c r="AH1020" t="s">
        <v>114</v>
      </c>
      <c r="AI1020" t="s">
        <v>114</v>
      </c>
      <c r="AJ1020" t="s">
        <v>3175</v>
      </c>
      <c r="AO1020" t="s">
        <v>3176</v>
      </c>
      <c r="AQ1020">
        <v>1</v>
      </c>
      <c r="AR1020">
        <v>2</v>
      </c>
      <c r="AS1020">
        <v>14</v>
      </c>
      <c r="AT1020" t="s">
        <v>1734</v>
      </c>
      <c r="AU1020" t="s">
        <v>20548</v>
      </c>
      <c r="AW1020" t="s">
        <v>647</v>
      </c>
      <c r="AY1020" t="s">
        <v>3178</v>
      </c>
      <c r="AZ1020" t="s">
        <v>20549</v>
      </c>
      <c r="BA1020" t="s">
        <v>426</v>
      </c>
      <c r="BB1020" t="s">
        <v>3180</v>
      </c>
      <c r="BC1020" t="s">
        <v>3171</v>
      </c>
      <c r="BD1020" t="s">
        <v>6673</v>
      </c>
      <c r="BE1020">
        <v>0</v>
      </c>
      <c r="BF1020" t="s">
        <v>20550</v>
      </c>
      <c r="BG1020" t="s">
        <v>20551</v>
      </c>
      <c r="BH1020" t="s">
        <v>20552</v>
      </c>
      <c r="BS1020">
        <v>0</v>
      </c>
      <c r="BT1020">
        <v>0</v>
      </c>
      <c r="BU1020">
        <v>0</v>
      </c>
      <c r="BV1020">
        <v>0</v>
      </c>
      <c r="BW1020">
        <v>0</v>
      </c>
      <c r="BX1020">
        <v>1</v>
      </c>
      <c r="BY1020">
        <v>1</v>
      </c>
      <c r="CD1020" t="s">
        <v>131</v>
      </c>
      <c r="CE1020">
        <v>0</v>
      </c>
      <c r="CJ1020" t="s">
        <v>132</v>
      </c>
      <c r="CM1020" t="s">
        <v>20553</v>
      </c>
      <c r="CP1020">
        <v>3345</v>
      </c>
      <c r="CQ1020">
        <v>0</v>
      </c>
      <c r="CR1020">
        <v>0</v>
      </c>
      <c r="CS1020">
        <v>0</v>
      </c>
      <c r="CT1020">
        <v>0</v>
      </c>
    </row>
    <row r="1021" spans="1:98" ht="15" customHeight="1" x14ac:dyDescent="0.2">
      <c r="A1021" t="s">
        <v>14459</v>
      </c>
      <c r="B1021" s="1" t="s">
        <v>239</v>
      </c>
      <c r="C1021">
        <v>800</v>
      </c>
      <c r="G1021" t="s">
        <v>1053</v>
      </c>
      <c r="H1021" t="s">
        <v>102</v>
      </c>
      <c r="I1021" t="s">
        <v>103</v>
      </c>
      <c r="J1021" t="s">
        <v>8249</v>
      </c>
      <c r="K1021">
        <v>7</v>
      </c>
      <c r="L1021" t="s">
        <v>14460</v>
      </c>
      <c r="M1021" t="s">
        <v>14461</v>
      </c>
      <c r="N1021" t="s">
        <v>2788</v>
      </c>
      <c r="O1021" t="s">
        <v>2789</v>
      </c>
      <c r="P1021">
        <v>30</v>
      </c>
      <c r="Q1021" t="s">
        <v>812</v>
      </c>
      <c r="S1021" t="s">
        <v>14462</v>
      </c>
      <c r="T1021">
        <v>6</v>
      </c>
      <c r="U1021">
        <v>4</v>
      </c>
      <c r="V1021">
        <v>5</v>
      </c>
      <c r="Y1021" t="s">
        <v>1411</v>
      </c>
      <c r="Z1021" t="s">
        <v>8256</v>
      </c>
      <c r="AA1021" t="s">
        <v>8257</v>
      </c>
      <c r="AB1021">
        <v>14</v>
      </c>
      <c r="AD1021" t="s">
        <v>376</v>
      </c>
      <c r="AF1021" t="s">
        <v>14463</v>
      </c>
      <c r="AH1021" t="s">
        <v>114</v>
      </c>
      <c r="AI1021" t="s">
        <v>114</v>
      </c>
      <c r="AJ1021" t="s">
        <v>14464</v>
      </c>
      <c r="AK1021" t="s">
        <v>14465</v>
      </c>
      <c r="AO1021" t="s">
        <v>14466</v>
      </c>
      <c r="AQ1021">
        <v>4</v>
      </c>
      <c r="AR1021">
        <v>6</v>
      </c>
      <c r="AS1021">
        <v>19</v>
      </c>
      <c r="AT1021" t="s">
        <v>14467</v>
      </c>
      <c r="AU1021" t="s">
        <v>14468</v>
      </c>
      <c r="AW1021" t="s">
        <v>8319</v>
      </c>
      <c r="AY1021" t="s">
        <v>4360</v>
      </c>
      <c r="AZ1021" t="s">
        <v>14469</v>
      </c>
      <c r="BA1021" t="s">
        <v>426</v>
      </c>
      <c r="BB1021" t="s">
        <v>14470</v>
      </c>
      <c r="BD1021" t="s">
        <v>14455</v>
      </c>
      <c r="BE1021">
        <v>0</v>
      </c>
      <c r="BF1021" t="s">
        <v>14471</v>
      </c>
      <c r="BG1021" t="s">
        <v>14472</v>
      </c>
      <c r="BH1021" t="s">
        <v>14473</v>
      </c>
      <c r="BR1021" t="s">
        <v>14383</v>
      </c>
      <c r="BS1021">
        <v>0</v>
      </c>
      <c r="BT1021">
        <v>0</v>
      </c>
      <c r="BU1021">
        <v>0</v>
      </c>
      <c r="BV1021">
        <v>0</v>
      </c>
      <c r="BW1021">
        <v>0</v>
      </c>
      <c r="BX1021">
        <v>0</v>
      </c>
      <c r="BY1021">
        <v>1</v>
      </c>
      <c r="CD1021" t="s">
        <v>131</v>
      </c>
      <c r="CE1021">
        <v>0</v>
      </c>
      <c r="CJ1021" t="s">
        <v>132</v>
      </c>
      <c r="CP1021">
        <v>1938</v>
      </c>
      <c r="CQ1021">
        <v>0</v>
      </c>
      <c r="CR1021">
        <v>0</v>
      </c>
      <c r="CS1021">
        <v>0</v>
      </c>
      <c r="CT1021">
        <v>0</v>
      </c>
    </row>
    <row r="1022" spans="1:98" ht="15" customHeight="1" x14ac:dyDescent="0.2">
      <c r="A1022" t="s">
        <v>28175</v>
      </c>
      <c r="B1022" s="1" t="s">
        <v>239</v>
      </c>
      <c r="C1022">
        <v>800</v>
      </c>
      <c r="G1022" t="s">
        <v>575</v>
      </c>
      <c r="H1022" t="s">
        <v>393</v>
      </c>
      <c r="I1022" t="s">
        <v>103</v>
      </c>
      <c r="J1022" t="s">
        <v>576</v>
      </c>
      <c r="K1022">
        <v>6</v>
      </c>
      <c r="L1022" t="s">
        <v>28176</v>
      </c>
      <c r="N1022" t="s">
        <v>1119</v>
      </c>
      <c r="O1022" t="s">
        <v>1120</v>
      </c>
      <c r="P1022">
        <v>27</v>
      </c>
      <c r="Q1022" t="s">
        <v>947</v>
      </c>
      <c r="S1022" t="s">
        <v>5059</v>
      </c>
      <c r="T1022">
        <v>4</v>
      </c>
      <c r="U1022">
        <v>6</v>
      </c>
      <c r="V1022">
        <v>2</v>
      </c>
      <c r="AD1022" t="s">
        <v>18868</v>
      </c>
      <c r="AF1022" t="s">
        <v>28177</v>
      </c>
      <c r="AH1022" t="s">
        <v>114</v>
      </c>
      <c r="AI1022" t="s">
        <v>114</v>
      </c>
      <c r="AJ1022" t="s">
        <v>28178</v>
      </c>
      <c r="AO1022" t="s">
        <v>28179</v>
      </c>
      <c r="AQ1022">
        <v>5</v>
      </c>
      <c r="AR1022" t="s">
        <v>785</v>
      </c>
      <c r="AS1022" t="s">
        <v>3672</v>
      </c>
      <c r="AT1022" t="s">
        <v>28180</v>
      </c>
      <c r="AU1022" t="s">
        <v>28181</v>
      </c>
      <c r="AW1022" t="s">
        <v>14069</v>
      </c>
      <c r="AY1022" t="s">
        <v>1157</v>
      </c>
      <c r="AZ1022" t="s">
        <v>28182</v>
      </c>
      <c r="BA1022" t="s">
        <v>255</v>
      </c>
      <c r="BB1022" t="s">
        <v>28183</v>
      </c>
      <c r="BD1022" t="s">
        <v>28114</v>
      </c>
      <c r="BE1022">
        <v>0</v>
      </c>
      <c r="BF1022" t="s">
        <v>28184</v>
      </c>
      <c r="BG1022" t="s">
        <v>28185</v>
      </c>
      <c r="BH1022" t="s">
        <v>28186</v>
      </c>
      <c r="BI1022" t="s">
        <v>132</v>
      </c>
      <c r="BS1022">
        <v>0</v>
      </c>
      <c r="BT1022">
        <v>0</v>
      </c>
      <c r="BU1022">
        <v>1</v>
      </c>
      <c r="BV1022">
        <v>0</v>
      </c>
      <c r="BW1022">
        <v>0</v>
      </c>
      <c r="BX1022">
        <v>0</v>
      </c>
      <c r="BY1022">
        <v>1</v>
      </c>
      <c r="CD1022" t="s">
        <v>131</v>
      </c>
      <c r="CE1022">
        <v>0</v>
      </c>
      <c r="CF1022" t="s">
        <v>132</v>
      </c>
      <c r="CJ1022" t="s">
        <v>132</v>
      </c>
      <c r="CK1022" t="s">
        <v>132</v>
      </c>
      <c r="CP1022">
        <v>5426</v>
      </c>
      <c r="CQ1022">
        <v>0</v>
      </c>
      <c r="CR1022">
        <v>0</v>
      </c>
      <c r="CS1022">
        <v>0</v>
      </c>
      <c r="CT1022">
        <v>0</v>
      </c>
    </row>
    <row r="1023" spans="1:98" ht="15" customHeight="1" x14ac:dyDescent="0.2">
      <c r="A1023" t="s">
        <v>3834</v>
      </c>
      <c r="B1023" s="1" t="s">
        <v>1137</v>
      </c>
      <c r="C1023">
        <v>2400</v>
      </c>
      <c r="G1023" t="s">
        <v>575</v>
      </c>
      <c r="H1023" t="s">
        <v>193</v>
      </c>
      <c r="I1023" t="s">
        <v>809</v>
      </c>
      <c r="K1023">
        <v>3</v>
      </c>
      <c r="L1023" t="s">
        <v>3835</v>
      </c>
      <c r="N1023" t="s">
        <v>3836</v>
      </c>
      <c r="O1023" t="s">
        <v>3837</v>
      </c>
      <c r="P1023">
        <v>67</v>
      </c>
      <c r="Q1023" t="s">
        <v>3838</v>
      </c>
      <c r="S1023" t="s">
        <v>3839</v>
      </c>
      <c r="T1023">
        <v>7</v>
      </c>
      <c r="U1023">
        <v>9</v>
      </c>
      <c r="V1023">
        <v>11</v>
      </c>
      <c r="AD1023" t="s">
        <v>1614</v>
      </c>
      <c r="AF1023" t="s">
        <v>3840</v>
      </c>
      <c r="AH1023" t="s">
        <v>202</v>
      </c>
      <c r="AI1023" t="s">
        <v>114</v>
      </c>
      <c r="AJ1023" t="s">
        <v>3841</v>
      </c>
      <c r="AK1023" t="s">
        <v>3842</v>
      </c>
      <c r="AO1023" t="s">
        <v>3843</v>
      </c>
      <c r="AQ1023">
        <v>9</v>
      </c>
      <c r="AR1023">
        <v>14</v>
      </c>
      <c r="AS1023" t="s">
        <v>483</v>
      </c>
      <c r="AT1023" t="s">
        <v>3844</v>
      </c>
      <c r="AU1023" t="s">
        <v>3845</v>
      </c>
      <c r="AV1023" t="s">
        <v>3846</v>
      </c>
      <c r="AW1023" t="s">
        <v>3847</v>
      </c>
      <c r="AX1023" t="s">
        <v>821</v>
      </c>
      <c r="AY1023" t="s">
        <v>3848</v>
      </c>
      <c r="AZ1023" t="s">
        <v>3849</v>
      </c>
      <c r="BA1023" t="s">
        <v>3850</v>
      </c>
      <c r="BB1023" t="s">
        <v>3851</v>
      </c>
      <c r="BD1023" t="s">
        <v>128</v>
      </c>
      <c r="BE1023">
        <v>0</v>
      </c>
      <c r="BF1023" t="s">
        <v>3852</v>
      </c>
      <c r="BG1023" t="s">
        <v>3853</v>
      </c>
      <c r="BH1023" t="s">
        <v>3854</v>
      </c>
      <c r="BS1023">
        <v>0</v>
      </c>
      <c r="BT1023">
        <v>0</v>
      </c>
      <c r="BU1023">
        <v>0</v>
      </c>
      <c r="BV1023">
        <v>0</v>
      </c>
      <c r="BW1023">
        <v>0</v>
      </c>
      <c r="BX1023">
        <v>0</v>
      </c>
      <c r="BY1023">
        <v>1</v>
      </c>
      <c r="CD1023" t="s">
        <v>131</v>
      </c>
      <c r="CE1023">
        <v>0</v>
      </c>
      <c r="CJ1023" t="s">
        <v>132</v>
      </c>
      <c r="CO1023" t="str">
        <f>HYPERLINK("http://www.d20pfsrd.com/bestiary/monster-listings/monstrous-humanoids/lamia","Lamia")</f>
        <v>Lamia</v>
      </c>
      <c r="CP1023">
        <v>248</v>
      </c>
      <c r="CQ1023">
        <v>0</v>
      </c>
      <c r="CR1023">
        <v>0</v>
      </c>
      <c r="CS1023">
        <v>0</v>
      </c>
      <c r="CT1023">
        <v>0</v>
      </c>
    </row>
    <row r="1024" spans="1:98" ht="15" customHeight="1" x14ac:dyDescent="0.2">
      <c r="A1024" t="s">
        <v>10147</v>
      </c>
      <c r="B1024" s="1" t="s">
        <v>633</v>
      </c>
      <c r="C1024">
        <v>4800</v>
      </c>
      <c r="G1024" t="s">
        <v>575</v>
      </c>
      <c r="H1024" t="s">
        <v>193</v>
      </c>
      <c r="I1024" t="s">
        <v>809</v>
      </c>
      <c r="J1024" t="s">
        <v>1759</v>
      </c>
      <c r="K1024">
        <v>4</v>
      </c>
      <c r="L1024" t="s">
        <v>3656</v>
      </c>
      <c r="N1024" t="s">
        <v>3074</v>
      </c>
      <c r="O1024" t="s">
        <v>10148</v>
      </c>
      <c r="P1024">
        <v>102</v>
      </c>
      <c r="Q1024" t="s">
        <v>10149</v>
      </c>
      <c r="S1024" t="s">
        <v>10150</v>
      </c>
      <c r="T1024">
        <v>7</v>
      </c>
      <c r="U1024">
        <v>12</v>
      </c>
      <c r="V1024">
        <v>11</v>
      </c>
      <c r="Z1024" t="s">
        <v>289</v>
      </c>
      <c r="AB1024">
        <v>19</v>
      </c>
      <c r="AD1024" t="s">
        <v>10151</v>
      </c>
      <c r="AF1024" t="s">
        <v>10152</v>
      </c>
      <c r="AH1024" t="s">
        <v>202</v>
      </c>
      <c r="AI1024" t="s">
        <v>114</v>
      </c>
      <c r="AJ1024" t="s">
        <v>3841</v>
      </c>
      <c r="AK1024" t="s">
        <v>10153</v>
      </c>
      <c r="AL1024" t="s">
        <v>10154</v>
      </c>
      <c r="AO1024" t="s">
        <v>10155</v>
      </c>
      <c r="AQ1024">
        <v>12</v>
      </c>
      <c r="AR1024">
        <v>18</v>
      </c>
      <c r="AS1024" t="s">
        <v>10156</v>
      </c>
      <c r="AT1024" t="s">
        <v>10157</v>
      </c>
      <c r="AU1024" t="s">
        <v>10158</v>
      </c>
      <c r="AV1024" t="s">
        <v>10159</v>
      </c>
      <c r="AW1024" t="s">
        <v>5334</v>
      </c>
      <c r="AX1024" t="s">
        <v>10160</v>
      </c>
      <c r="AY1024" t="s">
        <v>3178</v>
      </c>
      <c r="AZ1024" t="s">
        <v>10161</v>
      </c>
      <c r="BA1024" t="s">
        <v>10162</v>
      </c>
      <c r="BB1024" t="s">
        <v>10163</v>
      </c>
      <c r="BD1024" t="s">
        <v>7316</v>
      </c>
      <c r="BE1024">
        <v>0</v>
      </c>
      <c r="BF1024" t="s">
        <v>10164</v>
      </c>
      <c r="BG1024" t="s">
        <v>10165</v>
      </c>
      <c r="BH1024" t="s">
        <v>10166</v>
      </c>
      <c r="BS1024">
        <v>0</v>
      </c>
      <c r="BT1024">
        <v>0</v>
      </c>
      <c r="BU1024">
        <v>0</v>
      </c>
      <c r="BV1024">
        <v>1</v>
      </c>
      <c r="BW1024">
        <v>0</v>
      </c>
      <c r="BX1024">
        <v>1</v>
      </c>
      <c r="BY1024">
        <v>1</v>
      </c>
      <c r="CD1024" t="s">
        <v>131</v>
      </c>
      <c r="CE1024">
        <v>0</v>
      </c>
      <c r="CJ1024" t="s">
        <v>132</v>
      </c>
      <c r="CO1024" t="str">
        <f>HYPERLINK("http://www.d20pfsrd.com/bestiary/monster-listings/monstrous-humanoids/lamia-matriarch","Lamia Matriarch")</f>
        <v>Lamia Matriarch</v>
      </c>
      <c r="CP1024">
        <v>1274</v>
      </c>
      <c r="CQ1024">
        <v>0</v>
      </c>
      <c r="CR1024">
        <v>0</v>
      </c>
      <c r="CS1024">
        <v>0</v>
      </c>
      <c r="CT1024">
        <v>0</v>
      </c>
    </row>
    <row r="1025" spans="1:98" ht="15" customHeight="1" x14ac:dyDescent="0.2">
      <c r="A1025" t="s">
        <v>17086</v>
      </c>
      <c r="B1025" s="1" t="s">
        <v>633</v>
      </c>
      <c r="C1025">
        <v>4800</v>
      </c>
      <c r="G1025" t="s">
        <v>366</v>
      </c>
      <c r="H1025" t="s">
        <v>193</v>
      </c>
      <c r="I1025" t="s">
        <v>261</v>
      </c>
      <c r="K1025">
        <v>5</v>
      </c>
      <c r="L1025" t="s">
        <v>3835</v>
      </c>
      <c r="M1025" t="s">
        <v>17087</v>
      </c>
      <c r="N1025" t="s">
        <v>1872</v>
      </c>
      <c r="O1025" t="s">
        <v>1873</v>
      </c>
      <c r="P1025">
        <v>94</v>
      </c>
      <c r="Q1025" t="s">
        <v>1450</v>
      </c>
      <c r="S1025" t="s">
        <v>17088</v>
      </c>
      <c r="T1025">
        <v>11</v>
      </c>
      <c r="U1025">
        <v>9</v>
      </c>
      <c r="V1025">
        <v>8</v>
      </c>
      <c r="AD1025" t="s">
        <v>1276</v>
      </c>
      <c r="AF1025" t="s">
        <v>17089</v>
      </c>
      <c r="AH1025" t="s">
        <v>202</v>
      </c>
      <c r="AI1025" t="s">
        <v>114</v>
      </c>
      <c r="AJ1025" t="s">
        <v>17090</v>
      </c>
      <c r="AK1025" t="s">
        <v>17091</v>
      </c>
      <c r="AL1025" t="s">
        <v>17092</v>
      </c>
      <c r="AO1025" t="s">
        <v>17093</v>
      </c>
      <c r="AQ1025">
        <v>9</v>
      </c>
      <c r="AR1025">
        <v>16</v>
      </c>
      <c r="AS1025" t="s">
        <v>1583</v>
      </c>
      <c r="AT1025" t="s">
        <v>17094</v>
      </c>
      <c r="AU1025" t="s">
        <v>17095</v>
      </c>
      <c r="AW1025" t="s">
        <v>4286</v>
      </c>
      <c r="AY1025" t="s">
        <v>3848</v>
      </c>
      <c r="AZ1025" t="s">
        <v>670</v>
      </c>
      <c r="BA1025" t="s">
        <v>426</v>
      </c>
      <c r="BB1025" t="s">
        <v>17096</v>
      </c>
      <c r="BD1025" t="s">
        <v>14619</v>
      </c>
      <c r="BE1025">
        <v>0</v>
      </c>
      <c r="BF1025" t="s">
        <v>17097</v>
      </c>
      <c r="BG1025" t="s">
        <v>17098</v>
      </c>
      <c r="BH1025" t="s">
        <v>17099</v>
      </c>
      <c r="BL1025" t="s">
        <v>132</v>
      </c>
      <c r="BM1025" t="s">
        <v>132</v>
      </c>
      <c r="BN1025" t="s">
        <v>132</v>
      </c>
      <c r="BS1025">
        <v>0</v>
      </c>
      <c r="BT1025">
        <v>0</v>
      </c>
      <c r="BU1025">
        <v>1</v>
      </c>
      <c r="BV1025">
        <v>0</v>
      </c>
      <c r="BW1025">
        <v>0</v>
      </c>
      <c r="BX1025">
        <v>0</v>
      </c>
      <c r="BY1025">
        <v>1</v>
      </c>
      <c r="CB1025" t="s">
        <v>132</v>
      </c>
      <c r="CD1025" t="s">
        <v>131</v>
      </c>
      <c r="CE1025">
        <v>0</v>
      </c>
      <c r="CJ1025" t="s">
        <v>132</v>
      </c>
      <c r="CP1025">
        <v>2120</v>
      </c>
      <c r="CQ1025">
        <v>0</v>
      </c>
      <c r="CR1025">
        <v>0</v>
      </c>
      <c r="CS1025">
        <v>0</v>
      </c>
      <c r="CT1025">
        <v>0</v>
      </c>
    </row>
    <row r="1026" spans="1:98" ht="15" customHeight="1" x14ac:dyDescent="0.2">
      <c r="A1026" t="s">
        <v>29407</v>
      </c>
      <c r="B1026" s="1" t="s">
        <v>365</v>
      </c>
      <c r="C1026">
        <v>1200</v>
      </c>
      <c r="G1026" t="s">
        <v>135</v>
      </c>
      <c r="H1026" t="s">
        <v>102</v>
      </c>
      <c r="I1026" t="s">
        <v>103</v>
      </c>
      <c r="J1026" t="s">
        <v>3818</v>
      </c>
      <c r="K1026">
        <v>6</v>
      </c>
      <c r="L1026" t="s">
        <v>29408</v>
      </c>
      <c r="N1026" t="s">
        <v>3570</v>
      </c>
      <c r="O1026" t="s">
        <v>6557</v>
      </c>
      <c r="P1026">
        <v>37</v>
      </c>
      <c r="Q1026" t="s">
        <v>7667</v>
      </c>
      <c r="R1026" t="s">
        <v>17038</v>
      </c>
      <c r="S1026" t="s">
        <v>19128</v>
      </c>
      <c r="T1026">
        <v>6</v>
      </c>
      <c r="U1026">
        <v>3</v>
      </c>
      <c r="V1026">
        <v>6</v>
      </c>
      <c r="X1026" t="s">
        <v>29409</v>
      </c>
      <c r="Y1026" t="s">
        <v>1411</v>
      </c>
      <c r="Z1026" t="s">
        <v>3093</v>
      </c>
      <c r="AB1026">
        <v>15</v>
      </c>
      <c r="AD1026" t="s">
        <v>249</v>
      </c>
      <c r="AF1026" t="s">
        <v>29410</v>
      </c>
      <c r="AH1026" t="s">
        <v>114</v>
      </c>
      <c r="AI1026" t="s">
        <v>114</v>
      </c>
      <c r="AJ1026" t="s">
        <v>29411</v>
      </c>
      <c r="AK1026" t="s">
        <v>29412</v>
      </c>
      <c r="AO1026" t="s">
        <v>29413</v>
      </c>
      <c r="AQ1026">
        <v>5</v>
      </c>
      <c r="AR1026">
        <v>5</v>
      </c>
      <c r="AS1026">
        <v>18</v>
      </c>
      <c r="AT1026" t="s">
        <v>23131</v>
      </c>
      <c r="AU1026" t="s">
        <v>29414</v>
      </c>
      <c r="AV1026" t="s">
        <v>519</v>
      </c>
      <c r="AW1026" t="s">
        <v>21627</v>
      </c>
      <c r="AY1026" t="s">
        <v>6200</v>
      </c>
      <c r="AZ1026" t="s">
        <v>29415</v>
      </c>
      <c r="BA1026" t="s">
        <v>426</v>
      </c>
      <c r="BB1026" t="s">
        <v>29416</v>
      </c>
      <c r="BC1026" t="s">
        <v>29417</v>
      </c>
      <c r="BD1026" t="s">
        <v>28893</v>
      </c>
      <c r="BE1026">
        <v>0</v>
      </c>
      <c r="BF1026" t="s">
        <v>29418</v>
      </c>
      <c r="BG1026" t="s">
        <v>29419</v>
      </c>
      <c r="BH1026" t="s">
        <v>29420</v>
      </c>
      <c r="BI1026" t="s">
        <v>132</v>
      </c>
      <c r="BS1026">
        <v>0</v>
      </c>
      <c r="BT1026">
        <v>0</v>
      </c>
      <c r="BU1026">
        <v>0</v>
      </c>
      <c r="BV1026">
        <v>0</v>
      </c>
      <c r="BW1026">
        <v>0</v>
      </c>
      <c r="BX1026">
        <v>0</v>
      </c>
      <c r="BY1026">
        <v>1</v>
      </c>
      <c r="CD1026" t="s">
        <v>132</v>
      </c>
      <c r="CE1026">
        <v>0</v>
      </c>
      <c r="CJ1026" t="s">
        <v>132</v>
      </c>
      <c r="CK1026" t="s">
        <v>132</v>
      </c>
      <c r="CP1026">
        <v>6017</v>
      </c>
      <c r="CQ1026">
        <v>0</v>
      </c>
      <c r="CR1026">
        <v>0</v>
      </c>
      <c r="CS1026">
        <v>0</v>
      </c>
      <c r="CT1026">
        <v>0</v>
      </c>
    </row>
    <row r="1027" spans="1:98" ht="15" customHeight="1" x14ac:dyDescent="0.2">
      <c r="A1027" t="s">
        <v>26497</v>
      </c>
      <c r="B1027" s="1" t="s">
        <v>306</v>
      </c>
      <c r="C1027">
        <v>1600</v>
      </c>
      <c r="G1027" t="s">
        <v>923</v>
      </c>
      <c r="H1027" t="s">
        <v>102</v>
      </c>
      <c r="I1027" t="s">
        <v>2390</v>
      </c>
      <c r="K1027">
        <v>5</v>
      </c>
      <c r="L1027" t="s">
        <v>26498</v>
      </c>
      <c r="M1027" t="s">
        <v>26499</v>
      </c>
      <c r="N1027" t="s">
        <v>7652</v>
      </c>
      <c r="O1027" t="s">
        <v>25774</v>
      </c>
      <c r="P1027">
        <v>52</v>
      </c>
      <c r="Q1027" t="s">
        <v>26500</v>
      </c>
      <c r="S1027" t="s">
        <v>19037</v>
      </c>
      <c r="T1027">
        <v>6</v>
      </c>
      <c r="U1027">
        <v>10</v>
      </c>
      <c r="V1027">
        <v>8</v>
      </c>
      <c r="Y1027" t="s">
        <v>2395</v>
      </c>
      <c r="AD1027" t="s">
        <v>249</v>
      </c>
      <c r="AF1027" t="s">
        <v>26501</v>
      </c>
      <c r="AG1027" t="s">
        <v>26502</v>
      </c>
      <c r="AH1027" t="s">
        <v>114</v>
      </c>
      <c r="AI1027" t="s">
        <v>114</v>
      </c>
      <c r="AJ1027" t="s">
        <v>26503</v>
      </c>
      <c r="AK1027" t="s">
        <v>26504</v>
      </c>
      <c r="AM1027" t="s">
        <v>26505</v>
      </c>
      <c r="AO1027" t="s">
        <v>26506</v>
      </c>
      <c r="AQ1027">
        <v>3</v>
      </c>
      <c r="AR1027">
        <v>3</v>
      </c>
      <c r="AS1027">
        <v>23</v>
      </c>
      <c r="AT1027" t="s">
        <v>26507</v>
      </c>
      <c r="AU1027" t="s">
        <v>26508</v>
      </c>
      <c r="AW1027" t="s">
        <v>14963</v>
      </c>
      <c r="AX1027" t="s">
        <v>26509</v>
      </c>
      <c r="AY1027" t="s">
        <v>669</v>
      </c>
      <c r="AZ1027" t="s">
        <v>670</v>
      </c>
      <c r="BA1027" t="s">
        <v>26510</v>
      </c>
      <c r="BB1027" t="s">
        <v>26511</v>
      </c>
      <c r="BD1027" t="s">
        <v>24172</v>
      </c>
      <c r="BE1027">
        <v>0</v>
      </c>
      <c r="BF1027" t="s">
        <v>26512</v>
      </c>
      <c r="BG1027" t="s">
        <v>26513</v>
      </c>
      <c r="BH1027" t="s">
        <v>26514</v>
      </c>
      <c r="BI1027" t="s">
        <v>132</v>
      </c>
      <c r="BK1027" t="s">
        <v>132</v>
      </c>
      <c r="BS1027">
        <v>0</v>
      </c>
      <c r="BT1027">
        <v>0</v>
      </c>
      <c r="BU1027">
        <v>0</v>
      </c>
      <c r="BV1027">
        <v>0</v>
      </c>
      <c r="BW1027">
        <v>0</v>
      </c>
      <c r="BX1027">
        <v>0</v>
      </c>
      <c r="BY1027">
        <v>1</v>
      </c>
      <c r="CD1027" t="s">
        <v>131</v>
      </c>
      <c r="CE1027">
        <v>0</v>
      </c>
      <c r="CF1027" t="s">
        <v>132</v>
      </c>
      <c r="CJ1027" t="s">
        <v>132</v>
      </c>
      <c r="CK1027" t="s">
        <v>132</v>
      </c>
      <c r="CP1027">
        <v>5284</v>
      </c>
      <c r="CQ1027">
        <v>0</v>
      </c>
      <c r="CR1027">
        <v>0</v>
      </c>
      <c r="CS1027">
        <v>0</v>
      </c>
      <c r="CT1027">
        <v>0</v>
      </c>
    </row>
    <row r="1028" spans="1:98" ht="15" customHeight="1" x14ac:dyDescent="0.2">
      <c r="A1028" t="s">
        <v>392</v>
      </c>
      <c r="B1028" s="1" t="s">
        <v>283</v>
      </c>
      <c r="C1028">
        <v>600</v>
      </c>
      <c r="G1028" t="s">
        <v>366</v>
      </c>
      <c r="H1028" t="s">
        <v>393</v>
      </c>
      <c r="I1028" t="s">
        <v>103</v>
      </c>
      <c r="J1028" t="s">
        <v>367</v>
      </c>
      <c r="K1028">
        <v>4</v>
      </c>
      <c r="L1028" t="s">
        <v>394</v>
      </c>
      <c r="M1028" t="s">
        <v>395</v>
      </c>
      <c r="N1028" t="s">
        <v>396</v>
      </c>
      <c r="O1028" t="s">
        <v>397</v>
      </c>
      <c r="P1028">
        <v>13</v>
      </c>
      <c r="Q1028" t="s">
        <v>398</v>
      </c>
      <c r="S1028" t="s">
        <v>399</v>
      </c>
      <c r="T1028">
        <v>4</v>
      </c>
      <c r="U1028">
        <v>3</v>
      </c>
      <c r="V1028">
        <v>0</v>
      </c>
      <c r="W1028" t="s">
        <v>374</v>
      </c>
      <c r="Y1028" t="s">
        <v>172</v>
      </c>
      <c r="Z1028" t="s">
        <v>375</v>
      </c>
      <c r="AD1028" t="s">
        <v>400</v>
      </c>
      <c r="AG1028" t="s">
        <v>401</v>
      </c>
      <c r="AH1028" t="s">
        <v>114</v>
      </c>
      <c r="AI1028" t="s">
        <v>114</v>
      </c>
      <c r="AK1028" t="s">
        <v>402</v>
      </c>
      <c r="AO1028" t="s">
        <v>403</v>
      </c>
      <c r="AQ1028">
        <v>2</v>
      </c>
      <c r="AR1028">
        <v>-4</v>
      </c>
      <c r="AS1028">
        <v>6</v>
      </c>
      <c r="AT1028" t="s">
        <v>404</v>
      </c>
      <c r="AU1028" t="s">
        <v>405</v>
      </c>
      <c r="AW1028" t="s">
        <v>181</v>
      </c>
      <c r="AX1028" t="s">
        <v>406</v>
      </c>
      <c r="AY1028" t="s">
        <v>384</v>
      </c>
      <c r="AZ1028" t="s">
        <v>184</v>
      </c>
      <c r="BA1028" t="s">
        <v>255</v>
      </c>
      <c r="BB1028" t="s">
        <v>407</v>
      </c>
      <c r="BC1028" t="s">
        <v>388</v>
      </c>
      <c r="BD1028" t="s">
        <v>128</v>
      </c>
      <c r="BE1028">
        <v>0</v>
      </c>
      <c r="BF1028" t="s">
        <v>408</v>
      </c>
      <c r="BG1028" t="s">
        <v>409</v>
      </c>
      <c r="BH1028" t="s">
        <v>410</v>
      </c>
      <c r="BS1028">
        <v>0</v>
      </c>
      <c r="BT1028">
        <v>0</v>
      </c>
      <c r="BU1028">
        <v>0</v>
      </c>
      <c r="BV1028">
        <v>0</v>
      </c>
      <c r="BW1028">
        <v>0</v>
      </c>
      <c r="BX1028">
        <v>0</v>
      </c>
      <c r="BY1028">
        <v>0</v>
      </c>
      <c r="CD1028" t="s">
        <v>131</v>
      </c>
      <c r="CE1028">
        <v>0</v>
      </c>
      <c r="CJ1028" t="s">
        <v>132</v>
      </c>
      <c r="CO1028" t="str">
        <f>HYPERLINK("http://www.d20pfsrd.com/bestiary/monster-listings/outsiders/archon/lantern-archon","Archon, Lantern")</f>
        <v>Archon, Lantern</v>
      </c>
      <c r="CP1028">
        <v>32</v>
      </c>
      <c r="CQ1028">
        <v>0</v>
      </c>
      <c r="CR1028">
        <v>0</v>
      </c>
      <c r="CS1028">
        <v>0</v>
      </c>
      <c r="CT1028">
        <v>0</v>
      </c>
    </row>
    <row r="1029" spans="1:98" ht="15" customHeight="1" x14ac:dyDescent="0.2">
      <c r="A1029" t="s">
        <v>5843</v>
      </c>
      <c r="B1029" s="1" t="s">
        <v>306</v>
      </c>
      <c r="C1029">
        <v>1600</v>
      </c>
      <c r="G1029" t="s">
        <v>366</v>
      </c>
      <c r="H1029" t="s">
        <v>102</v>
      </c>
      <c r="I1029" t="s">
        <v>103</v>
      </c>
      <c r="J1029" t="s">
        <v>5844</v>
      </c>
      <c r="K1029">
        <v>3</v>
      </c>
      <c r="L1029" t="s">
        <v>4465</v>
      </c>
      <c r="N1029" t="s">
        <v>5845</v>
      </c>
      <c r="O1029" t="s">
        <v>5846</v>
      </c>
      <c r="P1029">
        <v>39</v>
      </c>
      <c r="Q1029" t="s">
        <v>372</v>
      </c>
      <c r="R1029" t="s">
        <v>5847</v>
      </c>
      <c r="S1029" t="s">
        <v>5848</v>
      </c>
      <c r="T1029">
        <v>3</v>
      </c>
      <c r="U1029">
        <v>7</v>
      </c>
      <c r="V1029">
        <v>4</v>
      </c>
      <c r="AD1029" t="s">
        <v>5849</v>
      </c>
      <c r="AH1029" t="s">
        <v>1316</v>
      </c>
      <c r="AI1029" t="s">
        <v>318</v>
      </c>
      <c r="AJ1029" t="s">
        <v>5850</v>
      </c>
      <c r="AK1029" t="s">
        <v>5851</v>
      </c>
      <c r="AO1029" t="s">
        <v>5852</v>
      </c>
      <c r="AQ1029">
        <v>6</v>
      </c>
      <c r="AR1029">
        <v>6</v>
      </c>
      <c r="AS1029">
        <v>19</v>
      </c>
      <c r="AT1029" t="s">
        <v>5853</v>
      </c>
      <c r="AU1029" t="s">
        <v>5854</v>
      </c>
      <c r="AW1029" t="s">
        <v>5855</v>
      </c>
      <c r="AX1029" t="s">
        <v>5856</v>
      </c>
      <c r="AY1029" t="s">
        <v>298</v>
      </c>
      <c r="AZ1029" t="s">
        <v>670</v>
      </c>
      <c r="BA1029" t="s">
        <v>255</v>
      </c>
      <c r="BB1029" t="s">
        <v>5857</v>
      </c>
      <c r="BD1029" t="s">
        <v>5744</v>
      </c>
      <c r="BE1029">
        <v>0</v>
      </c>
      <c r="BF1029" t="s">
        <v>5858</v>
      </c>
      <c r="BG1029" t="s">
        <v>5859</v>
      </c>
      <c r="BH1029" t="s">
        <v>5860</v>
      </c>
      <c r="BS1029">
        <v>0</v>
      </c>
      <c r="BT1029">
        <v>0</v>
      </c>
      <c r="BU1029">
        <v>0</v>
      </c>
      <c r="BV1029">
        <v>0</v>
      </c>
      <c r="BW1029">
        <v>0</v>
      </c>
      <c r="BX1029">
        <v>0</v>
      </c>
      <c r="BY1029">
        <v>0</v>
      </c>
      <c r="CD1029" t="s">
        <v>131</v>
      </c>
      <c r="CE1029">
        <v>0</v>
      </c>
      <c r="CJ1029" t="s">
        <v>132</v>
      </c>
      <c r="CP1029">
        <v>407</v>
      </c>
      <c r="CQ1029">
        <v>0</v>
      </c>
      <c r="CR1029">
        <v>0</v>
      </c>
      <c r="CS1029">
        <v>0</v>
      </c>
      <c r="CT1029">
        <v>0</v>
      </c>
    </row>
    <row r="1030" spans="1:98" ht="15" customHeight="1" x14ac:dyDescent="0.2">
      <c r="A1030" t="s">
        <v>19374</v>
      </c>
      <c r="B1030" s="1" t="s">
        <v>1223</v>
      </c>
      <c r="C1030">
        <v>12800</v>
      </c>
      <c r="G1030" t="s">
        <v>923</v>
      </c>
      <c r="H1030" t="s">
        <v>102</v>
      </c>
      <c r="I1030" t="s">
        <v>2390</v>
      </c>
      <c r="J1030" t="s">
        <v>1759</v>
      </c>
      <c r="K1030">
        <v>10</v>
      </c>
      <c r="L1030" t="s">
        <v>3274</v>
      </c>
      <c r="N1030" t="s">
        <v>7413</v>
      </c>
      <c r="O1030" t="s">
        <v>7414</v>
      </c>
      <c r="P1030">
        <v>144</v>
      </c>
      <c r="Q1030" t="s">
        <v>19375</v>
      </c>
      <c r="S1030" t="s">
        <v>19376</v>
      </c>
      <c r="T1030">
        <v>10</v>
      </c>
      <c r="U1030">
        <v>16</v>
      </c>
      <c r="V1030">
        <v>13</v>
      </c>
      <c r="AA1030" t="s">
        <v>8257</v>
      </c>
      <c r="AD1030" t="s">
        <v>1453</v>
      </c>
      <c r="AF1030" t="s">
        <v>19377</v>
      </c>
      <c r="AH1030" t="s">
        <v>114</v>
      </c>
      <c r="AI1030" t="s">
        <v>114</v>
      </c>
      <c r="AJ1030" t="s">
        <v>19378</v>
      </c>
      <c r="AK1030" t="s">
        <v>19379</v>
      </c>
      <c r="AO1030" t="s">
        <v>19380</v>
      </c>
      <c r="AQ1030">
        <v>8</v>
      </c>
      <c r="AR1030">
        <v>14</v>
      </c>
      <c r="AS1030">
        <v>29</v>
      </c>
      <c r="AT1030" t="s">
        <v>19381</v>
      </c>
      <c r="AU1030" t="s">
        <v>19382</v>
      </c>
      <c r="AW1030" t="s">
        <v>19383</v>
      </c>
      <c r="AX1030" t="s">
        <v>19384</v>
      </c>
      <c r="AY1030" t="s">
        <v>19385</v>
      </c>
      <c r="AZ1030" t="s">
        <v>19386</v>
      </c>
      <c r="BA1030" t="s">
        <v>426</v>
      </c>
      <c r="BB1030" t="s">
        <v>19387</v>
      </c>
      <c r="BD1030" t="s">
        <v>19270</v>
      </c>
      <c r="BE1030">
        <v>0</v>
      </c>
      <c r="BF1030" t="s">
        <v>19388</v>
      </c>
      <c r="BG1030" t="s">
        <v>19389</v>
      </c>
      <c r="BH1030" t="s">
        <v>19390</v>
      </c>
      <c r="BS1030">
        <v>0</v>
      </c>
      <c r="BT1030">
        <v>0</v>
      </c>
      <c r="BU1030">
        <v>1</v>
      </c>
      <c r="BV1030">
        <v>0</v>
      </c>
      <c r="BW1030">
        <v>0</v>
      </c>
      <c r="BX1030">
        <v>0</v>
      </c>
      <c r="BY1030">
        <v>1</v>
      </c>
      <c r="CD1030" t="s">
        <v>131</v>
      </c>
      <c r="CE1030">
        <v>0</v>
      </c>
      <c r="CJ1030" t="s">
        <v>132</v>
      </c>
      <c r="CP1030">
        <v>2736</v>
      </c>
      <c r="CQ1030">
        <v>0</v>
      </c>
      <c r="CR1030">
        <v>0</v>
      </c>
      <c r="CS1030">
        <v>0</v>
      </c>
      <c r="CT1030">
        <v>0</v>
      </c>
    </row>
    <row r="1031" spans="1:98" ht="15" customHeight="1" x14ac:dyDescent="0.2">
      <c r="A1031" t="s">
        <v>2521</v>
      </c>
      <c r="B1031" s="1" t="s">
        <v>306</v>
      </c>
      <c r="C1031">
        <v>1600</v>
      </c>
      <c r="G1031" t="s">
        <v>240</v>
      </c>
      <c r="H1031" t="s">
        <v>193</v>
      </c>
      <c r="I1031" t="s">
        <v>103</v>
      </c>
      <c r="J1031" t="s">
        <v>2492</v>
      </c>
      <c r="K1031">
        <v>11</v>
      </c>
      <c r="L1031" t="s">
        <v>2522</v>
      </c>
      <c r="N1031" t="s">
        <v>2523</v>
      </c>
      <c r="O1031" t="s">
        <v>2524</v>
      </c>
      <c r="P1031">
        <v>68</v>
      </c>
      <c r="Q1031" t="s">
        <v>2525</v>
      </c>
      <c r="S1031" t="s">
        <v>2526</v>
      </c>
      <c r="T1031">
        <v>9</v>
      </c>
      <c r="U1031">
        <v>13</v>
      </c>
      <c r="V1031">
        <v>2</v>
      </c>
      <c r="X1031" t="s">
        <v>2496</v>
      </c>
      <c r="Y1031" t="s">
        <v>2527</v>
      </c>
      <c r="Z1031" t="s">
        <v>2497</v>
      </c>
      <c r="AD1031" t="s">
        <v>2498</v>
      </c>
      <c r="AF1031" t="s">
        <v>2528</v>
      </c>
      <c r="AH1031" t="s">
        <v>202</v>
      </c>
      <c r="AI1031" t="s">
        <v>202</v>
      </c>
      <c r="AJ1031" t="s">
        <v>2529</v>
      </c>
      <c r="AO1031" t="s">
        <v>2530</v>
      </c>
      <c r="AQ1031">
        <v>8</v>
      </c>
      <c r="AR1031">
        <v>13</v>
      </c>
      <c r="AS1031">
        <v>31</v>
      </c>
      <c r="AT1031" t="s">
        <v>2531</v>
      </c>
      <c r="AU1031" t="s">
        <v>2532</v>
      </c>
      <c r="AW1031" t="s">
        <v>2504</v>
      </c>
      <c r="AY1031" t="s">
        <v>2505</v>
      </c>
      <c r="AZ1031" t="s">
        <v>1158</v>
      </c>
      <c r="BA1031" t="s">
        <v>255</v>
      </c>
      <c r="BB1031" t="s">
        <v>2506</v>
      </c>
      <c r="BC1031" t="s">
        <v>2507</v>
      </c>
      <c r="BD1031" t="s">
        <v>128</v>
      </c>
      <c r="BE1031">
        <v>0</v>
      </c>
      <c r="BF1031" t="s">
        <v>2508</v>
      </c>
      <c r="BG1031" t="s">
        <v>2509</v>
      </c>
      <c r="BH1031" t="s">
        <v>2533</v>
      </c>
      <c r="BS1031">
        <v>0</v>
      </c>
      <c r="BT1031">
        <v>0</v>
      </c>
      <c r="BU1031">
        <v>1</v>
      </c>
      <c r="BV1031">
        <v>0</v>
      </c>
      <c r="BW1031">
        <v>0</v>
      </c>
      <c r="BX1031">
        <v>0</v>
      </c>
      <c r="BY1031">
        <v>0</v>
      </c>
      <c r="CD1031" t="s">
        <v>131</v>
      </c>
      <c r="CE1031">
        <v>0</v>
      </c>
      <c r="CJ1031" t="s">
        <v>132</v>
      </c>
      <c r="CO1031" t="str">
        <f>HYPERLINK("http://www.d20pfsrd.com/bestiary/monster-lists-and-details/-e/elemental/air#TOC-Large-Air-Elemental-CR-5","Large Air Elemental")</f>
        <v>Large Air Elemental</v>
      </c>
      <c r="CP1031">
        <v>156</v>
      </c>
      <c r="CQ1031">
        <v>0</v>
      </c>
      <c r="CR1031">
        <v>0</v>
      </c>
      <c r="CS1031">
        <v>0</v>
      </c>
      <c r="CT1031">
        <v>0</v>
      </c>
    </row>
    <row r="1032" spans="1:98" ht="15" customHeight="1" x14ac:dyDescent="0.2">
      <c r="A1032" t="s">
        <v>2598</v>
      </c>
      <c r="B1032" s="1" t="s">
        <v>306</v>
      </c>
      <c r="C1032">
        <v>1600</v>
      </c>
      <c r="G1032" t="s">
        <v>240</v>
      </c>
      <c r="H1032" t="s">
        <v>193</v>
      </c>
      <c r="I1032" t="s">
        <v>103</v>
      </c>
      <c r="J1032" t="s">
        <v>2571</v>
      </c>
      <c r="K1032">
        <v>-1</v>
      </c>
      <c r="L1032" t="s">
        <v>2599</v>
      </c>
      <c r="N1032" t="s">
        <v>2600</v>
      </c>
      <c r="O1032" t="s">
        <v>2601</v>
      </c>
      <c r="P1032">
        <v>68</v>
      </c>
      <c r="Q1032" t="s">
        <v>2525</v>
      </c>
      <c r="S1032" t="s">
        <v>2602</v>
      </c>
      <c r="T1032">
        <v>9</v>
      </c>
      <c r="U1032">
        <v>1</v>
      </c>
      <c r="V1032">
        <v>6</v>
      </c>
      <c r="Y1032" t="s">
        <v>2527</v>
      </c>
      <c r="Z1032" t="s">
        <v>2497</v>
      </c>
      <c r="AD1032" t="s">
        <v>5552</v>
      </c>
      <c r="AE1032" t="s">
        <v>5553</v>
      </c>
      <c r="AF1032" t="s">
        <v>2603</v>
      </c>
      <c r="AH1032" t="s">
        <v>202</v>
      </c>
      <c r="AI1032" t="s">
        <v>202</v>
      </c>
      <c r="AJ1032" t="s">
        <v>2577</v>
      </c>
      <c r="AO1032" t="s">
        <v>2604</v>
      </c>
      <c r="AQ1032">
        <v>8</v>
      </c>
      <c r="AR1032">
        <v>16</v>
      </c>
      <c r="AS1032">
        <v>25</v>
      </c>
      <c r="AT1032" t="s">
        <v>2605</v>
      </c>
      <c r="AU1032" t="s">
        <v>2606</v>
      </c>
      <c r="AW1032" t="s">
        <v>2581</v>
      </c>
      <c r="AY1032" t="s">
        <v>2582</v>
      </c>
      <c r="AZ1032" t="s">
        <v>1158</v>
      </c>
      <c r="BA1032" t="s">
        <v>255</v>
      </c>
      <c r="BB1032" t="s">
        <v>2583</v>
      </c>
      <c r="BC1032" t="s">
        <v>2507</v>
      </c>
      <c r="BD1032" t="s">
        <v>128</v>
      </c>
      <c r="BE1032">
        <v>0</v>
      </c>
      <c r="BF1032" t="s">
        <v>2584</v>
      </c>
      <c r="BG1032" t="s">
        <v>2585</v>
      </c>
      <c r="BH1032" t="s">
        <v>2607</v>
      </c>
      <c r="BS1032">
        <v>0</v>
      </c>
      <c r="BT1032">
        <v>0</v>
      </c>
      <c r="BU1032">
        <v>0</v>
      </c>
      <c r="BV1032">
        <v>0</v>
      </c>
      <c r="BW1032">
        <v>1</v>
      </c>
      <c r="BX1032">
        <v>0</v>
      </c>
      <c r="BY1032">
        <v>1</v>
      </c>
      <c r="CD1032" t="s">
        <v>131</v>
      </c>
      <c r="CE1032">
        <v>0</v>
      </c>
      <c r="CJ1032" t="s">
        <v>132</v>
      </c>
      <c r="CO1032" t="str">
        <f>HYPERLINK("http://www.d20pfsrd.com/bestiary/monster-listings/outsiders/elemental/earth","Large Earth Elemental")</f>
        <v>Large Earth Elemental</v>
      </c>
      <c r="CP1032">
        <v>162</v>
      </c>
      <c r="CQ1032">
        <v>0</v>
      </c>
      <c r="CR1032">
        <v>0</v>
      </c>
      <c r="CS1032">
        <v>0</v>
      </c>
      <c r="CT1032">
        <v>0</v>
      </c>
    </row>
    <row r="1033" spans="1:98" ht="15" customHeight="1" x14ac:dyDescent="0.2">
      <c r="A1033" t="s">
        <v>2665</v>
      </c>
      <c r="B1033" s="1" t="s">
        <v>306</v>
      </c>
      <c r="C1033">
        <v>1600</v>
      </c>
      <c r="G1033" t="s">
        <v>240</v>
      </c>
      <c r="H1033" t="s">
        <v>193</v>
      </c>
      <c r="I1033" t="s">
        <v>103</v>
      </c>
      <c r="J1033" t="s">
        <v>2640</v>
      </c>
      <c r="K1033">
        <v>9</v>
      </c>
      <c r="L1033" t="s">
        <v>2522</v>
      </c>
      <c r="N1033" t="s">
        <v>2666</v>
      </c>
      <c r="O1033" t="s">
        <v>2667</v>
      </c>
      <c r="P1033">
        <v>60</v>
      </c>
      <c r="Q1033" t="s">
        <v>2668</v>
      </c>
      <c r="S1033" t="s">
        <v>2669</v>
      </c>
      <c r="T1033">
        <v>8</v>
      </c>
      <c r="U1033">
        <v>11</v>
      </c>
      <c r="V1033">
        <v>4</v>
      </c>
      <c r="Y1033" t="s">
        <v>2527</v>
      </c>
      <c r="Z1033" t="s">
        <v>2645</v>
      </c>
      <c r="AC1033" t="s">
        <v>1961</v>
      </c>
      <c r="AD1033" t="s">
        <v>766</v>
      </c>
      <c r="AF1033" t="s">
        <v>2670</v>
      </c>
      <c r="AH1033" t="s">
        <v>202</v>
      </c>
      <c r="AI1033" t="s">
        <v>202</v>
      </c>
      <c r="AJ1033" t="s">
        <v>2671</v>
      </c>
      <c r="AO1033" t="s">
        <v>2672</v>
      </c>
      <c r="AQ1033">
        <v>8</v>
      </c>
      <c r="AR1033">
        <v>11</v>
      </c>
      <c r="AS1033">
        <v>27</v>
      </c>
      <c r="AT1033" t="s">
        <v>2673</v>
      </c>
      <c r="AU1033" t="s">
        <v>2674</v>
      </c>
      <c r="AW1033" t="s">
        <v>2651</v>
      </c>
      <c r="AY1033" t="s">
        <v>2652</v>
      </c>
      <c r="AZ1033" t="s">
        <v>1158</v>
      </c>
      <c r="BA1033" t="s">
        <v>255</v>
      </c>
      <c r="BB1033" t="s">
        <v>2653</v>
      </c>
      <c r="BC1033" t="s">
        <v>2507</v>
      </c>
      <c r="BD1033" t="s">
        <v>128</v>
      </c>
      <c r="BE1033">
        <v>0</v>
      </c>
      <c r="BG1033" t="s">
        <v>2654</v>
      </c>
      <c r="BH1033" t="s">
        <v>2675</v>
      </c>
      <c r="BS1033">
        <v>0</v>
      </c>
      <c r="BT1033">
        <v>0</v>
      </c>
      <c r="BU1033">
        <v>0</v>
      </c>
      <c r="BV1033">
        <v>0</v>
      </c>
      <c r="BW1033">
        <v>0</v>
      </c>
      <c r="BX1033">
        <v>0</v>
      </c>
      <c r="BY1033">
        <v>1</v>
      </c>
      <c r="CD1033" t="s">
        <v>131</v>
      </c>
      <c r="CE1033">
        <v>0</v>
      </c>
      <c r="CJ1033" t="s">
        <v>132</v>
      </c>
      <c r="CO1033" t="str">
        <f>HYPERLINK("http://www.d20pfsrd.com/bestiary/monster-listings/outsiders/elemental/fire","Large Fire Elemental")</f>
        <v>Large Fire Elemental</v>
      </c>
      <c r="CP1033">
        <v>168</v>
      </c>
      <c r="CQ1033">
        <v>0</v>
      </c>
      <c r="CR1033">
        <v>0</v>
      </c>
      <c r="CS1033">
        <v>0</v>
      </c>
      <c r="CT1033">
        <v>0</v>
      </c>
    </row>
    <row r="1034" spans="1:98" ht="15" customHeight="1" x14ac:dyDescent="0.2">
      <c r="A1034" t="s">
        <v>9152</v>
      </c>
      <c r="B1034" s="1" t="s">
        <v>306</v>
      </c>
      <c r="C1034">
        <v>1600</v>
      </c>
      <c r="G1034" t="s">
        <v>240</v>
      </c>
      <c r="H1034" t="s">
        <v>193</v>
      </c>
      <c r="I1034" t="s">
        <v>103</v>
      </c>
      <c r="J1034" t="s">
        <v>9127</v>
      </c>
      <c r="K1034">
        <v>5</v>
      </c>
      <c r="L1034" t="s">
        <v>9153</v>
      </c>
      <c r="N1034" t="s">
        <v>5485</v>
      </c>
      <c r="O1034" t="s">
        <v>5486</v>
      </c>
      <c r="P1034">
        <v>68</v>
      </c>
      <c r="Q1034" t="s">
        <v>2525</v>
      </c>
      <c r="S1034" t="s">
        <v>9154</v>
      </c>
      <c r="T1034">
        <v>9</v>
      </c>
      <c r="U1034">
        <v>7</v>
      </c>
      <c r="V1034">
        <v>2</v>
      </c>
      <c r="Y1034" t="s">
        <v>2527</v>
      </c>
      <c r="Z1034" t="s">
        <v>9132</v>
      </c>
      <c r="AC1034" t="s">
        <v>3438</v>
      </c>
      <c r="AD1034" t="s">
        <v>32279</v>
      </c>
      <c r="AF1034" t="s">
        <v>9155</v>
      </c>
      <c r="AH1034" t="s">
        <v>202</v>
      </c>
      <c r="AI1034" t="s">
        <v>202</v>
      </c>
      <c r="AJ1034" t="s">
        <v>9156</v>
      </c>
      <c r="AO1034" t="s">
        <v>9157</v>
      </c>
      <c r="AQ1034">
        <v>8</v>
      </c>
      <c r="AR1034">
        <v>14</v>
      </c>
      <c r="AS1034" t="s">
        <v>5050</v>
      </c>
      <c r="AT1034" t="s">
        <v>9158</v>
      </c>
      <c r="AU1034" t="s">
        <v>9159</v>
      </c>
      <c r="AW1034" t="s">
        <v>2716</v>
      </c>
      <c r="AX1034" t="s">
        <v>9137</v>
      </c>
      <c r="AY1034" t="s">
        <v>9138</v>
      </c>
      <c r="AZ1034" t="s">
        <v>1158</v>
      </c>
      <c r="BA1034" t="s">
        <v>255</v>
      </c>
      <c r="BB1034" t="s">
        <v>9139</v>
      </c>
      <c r="BC1034" t="s">
        <v>2507</v>
      </c>
      <c r="BD1034" t="s">
        <v>7316</v>
      </c>
      <c r="BE1034">
        <v>0</v>
      </c>
      <c r="BF1034" t="s">
        <v>9140</v>
      </c>
      <c r="BG1034" t="s">
        <v>9141</v>
      </c>
      <c r="BH1034" t="s">
        <v>9160</v>
      </c>
      <c r="BS1034">
        <v>0</v>
      </c>
      <c r="BT1034">
        <v>0</v>
      </c>
      <c r="BU1034">
        <v>0</v>
      </c>
      <c r="BV1034">
        <v>0</v>
      </c>
      <c r="BW1034">
        <v>1</v>
      </c>
      <c r="BX1034">
        <v>1</v>
      </c>
      <c r="BY1034">
        <v>1</v>
      </c>
      <c r="CD1034" t="s">
        <v>131</v>
      </c>
      <c r="CE1034">
        <v>0</v>
      </c>
      <c r="CJ1034" t="s">
        <v>132</v>
      </c>
      <c r="CO1034" t="str">
        <f>HYPERLINK("http://www.d20pfsrd.com/bestiary/monster-listings/outsiders/elemental/elemental-ice","Large Ice Elemental")</f>
        <v>Large Ice Elemental</v>
      </c>
      <c r="CP1034">
        <v>1197</v>
      </c>
      <c r="CQ1034">
        <v>0</v>
      </c>
      <c r="CR1034">
        <v>0</v>
      </c>
      <c r="CS1034">
        <v>0</v>
      </c>
      <c r="CT1034">
        <v>0</v>
      </c>
    </row>
    <row r="1035" spans="1:98" ht="15" customHeight="1" x14ac:dyDescent="0.2">
      <c r="A1035" t="s">
        <v>9214</v>
      </c>
      <c r="B1035" s="1" t="s">
        <v>306</v>
      </c>
      <c r="C1035">
        <v>1600</v>
      </c>
      <c r="G1035" t="s">
        <v>240</v>
      </c>
      <c r="H1035" t="s">
        <v>193</v>
      </c>
      <c r="I1035" t="s">
        <v>103</v>
      </c>
      <c r="J1035" t="s">
        <v>2492</v>
      </c>
      <c r="K1035">
        <v>10</v>
      </c>
      <c r="L1035" t="s">
        <v>2522</v>
      </c>
      <c r="N1035" t="s">
        <v>9215</v>
      </c>
      <c r="O1035" t="s">
        <v>9216</v>
      </c>
      <c r="P1035">
        <v>60</v>
      </c>
      <c r="Q1035" t="s">
        <v>2668</v>
      </c>
      <c r="S1035" t="s">
        <v>9217</v>
      </c>
      <c r="T1035">
        <v>8</v>
      </c>
      <c r="U1035">
        <v>12</v>
      </c>
      <c r="V1035">
        <v>2</v>
      </c>
      <c r="Y1035" t="s">
        <v>2527</v>
      </c>
      <c r="Z1035" t="s">
        <v>9196</v>
      </c>
      <c r="AD1035" t="s">
        <v>2498</v>
      </c>
      <c r="AF1035" t="s">
        <v>9218</v>
      </c>
      <c r="AH1035" t="s">
        <v>202</v>
      </c>
      <c r="AI1035" t="s">
        <v>202</v>
      </c>
      <c r="AJ1035" t="s">
        <v>9198</v>
      </c>
      <c r="AO1035" t="s">
        <v>9219</v>
      </c>
      <c r="AQ1035">
        <v>8</v>
      </c>
      <c r="AR1035">
        <v>12</v>
      </c>
      <c r="AS1035">
        <v>29</v>
      </c>
      <c r="AT1035" t="s">
        <v>9220</v>
      </c>
      <c r="AU1035" t="s">
        <v>9221</v>
      </c>
      <c r="AW1035" t="s">
        <v>2504</v>
      </c>
      <c r="AY1035" t="s">
        <v>3063</v>
      </c>
      <c r="AZ1035" t="s">
        <v>1158</v>
      </c>
      <c r="BA1035" t="s">
        <v>255</v>
      </c>
      <c r="BB1035" t="s">
        <v>9201</v>
      </c>
      <c r="BC1035" t="s">
        <v>2507</v>
      </c>
      <c r="BD1035" t="s">
        <v>7316</v>
      </c>
      <c r="BE1035">
        <v>0</v>
      </c>
      <c r="BF1035" t="s">
        <v>9202</v>
      </c>
      <c r="BG1035" t="s">
        <v>9203</v>
      </c>
      <c r="BH1035" t="s">
        <v>9222</v>
      </c>
      <c r="BS1035">
        <v>0</v>
      </c>
      <c r="BT1035">
        <v>0</v>
      </c>
      <c r="BU1035">
        <v>1</v>
      </c>
      <c r="BV1035">
        <v>0</v>
      </c>
      <c r="BW1035">
        <v>0</v>
      </c>
      <c r="BX1035">
        <v>0</v>
      </c>
      <c r="BY1035">
        <v>0</v>
      </c>
      <c r="CD1035" t="s">
        <v>131</v>
      </c>
      <c r="CE1035">
        <v>0</v>
      </c>
      <c r="CJ1035" t="s">
        <v>132</v>
      </c>
      <c r="CO1035" t="str">
        <f>HYPERLINK("http://www.d20pfsrd.com/bestiary/monster-listings/outsiders/elemental/elemental-lightning","Large Lightning Elemental")</f>
        <v>Large Lightning Elemental</v>
      </c>
      <c r="CP1035">
        <v>1203</v>
      </c>
      <c r="CQ1035">
        <v>0</v>
      </c>
      <c r="CR1035">
        <v>0</v>
      </c>
      <c r="CS1035">
        <v>0</v>
      </c>
      <c r="CT1035">
        <v>0</v>
      </c>
    </row>
    <row r="1036" spans="1:98" ht="15" customHeight="1" x14ac:dyDescent="0.2">
      <c r="A1036" t="s">
        <v>9269</v>
      </c>
      <c r="B1036" s="1" t="s">
        <v>306</v>
      </c>
      <c r="C1036">
        <v>1600</v>
      </c>
      <c r="G1036" t="s">
        <v>240</v>
      </c>
      <c r="H1036" t="s">
        <v>193</v>
      </c>
      <c r="I1036" t="s">
        <v>103</v>
      </c>
      <c r="J1036" t="s">
        <v>9249</v>
      </c>
      <c r="K1036">
        <v>3</v>
      </c>
      <c r="L1036" t="s">
        <v>2522</v>
      </c>
      <c r="N1036" t="s">
        <v>9270</v>
      </c>
      <c r="O1036" t="s">
        <v>9271</v>
      </c>
      <c r="P1036">
        <v>60</v>
      </c>
      <c r="Q1036" t="s">
        <v>2668</v>
      </c>
      <c r="S1036" t="s">
        <v>546</v>
      </c>
      <c r="T1036">
        <v>8</v>
      </c>
      <c r="U1036">
        <v>5</v>
      </c>
      <c r="V1036">
        <v>2</v>
      </c>
      <c r="Y1036" t="s">
        <v>2527</v>
      </c>
      <c r="Z1036" t="s">
        <v>9251</v>
      </c>
      <c r="AC1036" t="s">
        <v>4565</v>
      </c>
      <c r="AD1036" t="s">
        <v>5552</v>
      </c>
      <c r="AE1036" t="s">
        <v>9252</v>
      </c>
      <c r="AF1036" t="s">
        <v>9272</v>
      </c>
      <c r="AH1036" t="s">
        <v>202</v>
      </c>
      <c r="AI1036" t="s">
        <v>202</v>
      </c>
      <c r="AJ1036" t="s">
        <v>9273</v>
      </c>
      <c r="AO1036" t="s">
        <v>9274</v>
      </c>
      <c r="AQ1036">
        <v>8</v>
      </c>
      <c r="AR1036">
        <v>13</v>
      </c>
      <c r="AS1036">
        <v>22</v>
      </c>
      <c r="AT1036" t="s">
        <v>9275</v>
      </c>
      <c r="AU1036" t="s">
        <v>9276</v>
      </c>
      <c r="AW1036" t="s">
        <v>2651</v>
      </c>
      <c r="AX1036" t="s">
        <v>5553</v>
      </c>
      <c r="AY1036" t="s">
        <v>2652</v>
      </c>
      <c r="AZ1036" t="s">
        <v>1158</v>
      </c>
      <c r="BA1036" t="s">
        <v>255</v>
      </c>
      <c r="BB1036" t="s">
        <v>9257</v>
      </c>
      <c r="BC1036" t="s">
        <v>2507</v>
      </c>
      <c r="BD1036" t="s">
        <v>7316</v>
      </c>
      <c r="BE1036">
        <v>0</v>
      </c>
      <c r="BF1036" t="s">
        <v>9258</v>
      </c>
      <c r="BG1036" t="s">
        <v>9259</v>
      </c>
      <c r="BH1036" t="s">
        <v>9277</v>
      </c>
      <c r="BS1036">
        <v>0</v>
      </c>
      <c r="BT1036">
        <v>0</v>
      </c>
      <c r="BU1036">
        <v>0</v>
      </c>
      <c r="BV1036">
        <v>0</v>
      </c>
      <c r="BW1036">
        <v>1</v>
      </c>
      <c r="BX1036">
        <v>0</v>
      </c>
      <c r="BY1036">
        <v>1</v>
      </c>
      <c r="CD1036" t="s">
        <v>131</v>
      </c>
      <c r="CE1036">
        <v>0</v>
      </c>
      <c r="CJ1036" t="s">
        <v>132</v>
      </c>
      <c r="CO1036" t="str">
        <f>HYPERLINK("http://www.d20pfsrd.com/bestiary/monster-listings/outsiders/elemental/elemental-magma","Large Magma Elemental")</f>
        <v>Large Magma Elemental</v>
      </c>
      <c r="CP1036">
        <v>1209</v>
      </c>
      <c r="CQ1036">
        <v>0</v>
      </c>
      <c r="CR1036">
        <v>0</v>
      </c>
      <c r="CS1036">
        <v>0</v>
      </c>
      <c r="CT1036">
        <v>0</v>
      </c>
    </row>
    <row r="1037" spans="1:98" ht="15" customHeight="1" x14ac:dyDescent="0.2">
      <c r="A1037" t="s">
        <v>9327</v>
      </c>
      <c r="B1037" s="1" t="s">
        <v>306</v>
      </c>
      <c r="C1037">
        <v>1600</v>
      </c>
      <c r="G1037" t="s">
        <v>240</v>
      </c>
      <c r="H1037" t="s">
        <v>193</v>
      </c>
      <c r="I1037" t="s">
        <v>103</v>
      </c>
      <c r="J1037" t="s">
        <v>9307</v>
      </c>
      <c r="K1037">
        <v>1</v>
      </c>
      <c r="L1037" t="s">
        <v>9328</v>
      </c>
      <c r="N1037" t="s">
        <v>5485</v>
      </c>
      <c r="O1037" t="s">
        <v>5486</v>
      </c>
      <c r="P1037">
        <v>68</v>
      </c>
      <c r="Q1037" t="s">
        <v>2525</v>
      </c>
      <c r="S1037" t="s">
        <v>9154</v>
      </c>
      <c r="T1037">
        <v>9</v>
      </c>
      <c r="U1037">
        <v>7</v>
      </c>
      <c r="V1037">
        <v>2</v>
      </c>
      <c r="Y1037" t="s">
        <v>2527</v>
      </c>
      <c r="Z1037" t="s">
        <v>9309</v>
      </c>
      <c r="AD1037" t="s">
        <v>9310</v>
      </c>
      <c r="AE1037" t="s">
        <v>9252</v>
      </c>
      <c r="AF1037" t="s">
        <v>9329</v>
      </c>
      <c r="AH1037" t="s">
        <v>202</v>
      </c>
      <c r="AI1037" t="s">
        <v>202</v>
      </c>
      <c r="AJ1037" t="s">
        <v>9330</v>
      </c>
      <c r="AO1037" t="s">
        <v>9331</v>
      </c>
      <c r="AQ1037">
        <v>8</v>
      </c>
      <c r="AR1037">
        <v>14</v>
      </c>
      <c r="AS1037">
        <v>25</v>
      </c>
      <c r="AT1037" t="s">
        <v>9332</v>
      </c>
      <c r="AU1037" t="s">
        <v>9333</v>
      </c>
      <c r="AW1037" t="s">
        <v>2581</v>
      </c>
      <c r="AY1037" t="s">
        <v>9315</v>
      </c>
      <c r="AZ1037" t="s">
        <v>1158</v>
      </c>
      <c r="BA1037" t="s">
        <v>255</v>
      </c>
      <c r="BB1037" t="s">
        <v>9316</v>
      </c>
      <c r="BC1037" t="s">
        <v>2507</v>
      </c>
      <c r="BD1037" t="s">
        <v>7316</v>
      </c>
      <c r="BE1037">
        <v>0</v>
      </c>
      <c r="BF1037" t="s">
        <v>9334</v>
      </c>
      <c r="BG1037" t="s">
        <v>9318</v>
      </c>
      <c r="BH1037" t="s">
        <v>9335</v>
      </c>
      <c r="BS1037">
        <v>0</v>
      </c>
      <c r="BT1037">
        <v>0</v>
      </c>
      <c r="BU1037">
        <v>0</v>
      </c>
      <c r="BV1037">
        <v>0</v>
      </c>
      <c r="BW1037">
        <v>1</v>
      </c>
      <c r="BX1037">
        <v>1</v>
      </c>
      <c r="BY1037">
        <v>1</v>
      </c>
      <c r="CD1037" t="s">
        <v>131</v>
      </c>
      <c r="CE1037">
        <v>0</v>
      </c>
      <c r="CJ1037" t="s">
        <v>132</v>
      </c>
      <c r="CO1037" t="str">
        <f>HYPERLINK("http://www.d20pfsrd.com/bestiary/monster-listings/outsiders/elemental/elemental-mud","Large Mud Elemental")</f>
        <v>Large Mud Elemental</v>
      </c>
      <c r="CP1037">
        <v>1215</v>
      </c>
      <c r="CQ1037">
        <v>0</v>
      </c>
      <c r="CR1037">
        <v>0</v>
      </c>
      <c r="CS1037">
        <v>0</v>
      </c>
      <c r="CT1037">
        <v>0</v>
      </c>
    </row>
    <row r="1038" spans="1:98" ht="15" customHeight="1" x14ac:dyDescent="0.2">
      <c r="A1038" t="s">
        <v>29948</v>
      </c>
      <c r="B1038" s="1" t="s">
        <v>134</v>
      </c>
      <c r="C1038">
        <v>3200</v>
      </c>
      <c r="G1038" t="s">
        <v>240</v>
      </c>
      <c r="H1038" t="s">
        <v>193</v>
      </c>
      <c r="I1038" t="s">
        <v>103</v>
      </c>
      <c r="J1038" t="s">
        <v>2640</v>
      </c>
      <c r="K1038">
        <v>10</v>
      </c>
      <c r="L1038" t="s">
        <v>4922</v>
      </c>
      <c r="N1038" t="s">
        <v>29949</v>
      </c>
      <c r="O1038" t="s">
        <v>29950</v>
      </c>
      <c r="P1038">
        <v>60</v>
      </c>
      <c r="Q1038" t="s">
        <v>2668</v>
      </c>
      <c r="S1038" t="s">
        <v>19572</v>
      </c>
      <c r="T1038">
        <v>8</v>
      </c>
      <c r="U1038">
        <v>12</v>
      </c>
      <c r="V1038">
        <v>4</v>
      </c>
      <c r="X1038" t="s">
        <v>29951</v>
      </c>
      <c r="Y1038" t="s">
        <v>2527</v>
      </c>
      <c r="Z1038" t="s">
        <v>29952</v>
      </c>
      <c r="AA1038" t="s">
        <v>2463</v>
      </c>
      <c r="AB1038">
        <v>13</v>
      </c>
      <c r="AD1038" t="s">
        <v>766</v>
      </c>
      <c r="AF1038" t="s">
        <v>29953</v>
      </c>
      <c r="AH1038" t="s">
        <v>202</v>
      </c>
      <c r="AI1038" t="s">
        <v>202</v>
      </c>
      <c r="AJ1038" t="s">
        <v>29954</v>
      </c>
      <c r="AK1038" t="s">
        <v>29955</v>
      </c>
      <c r="AO1038" t="s">
        <v>29956</v>
      </c>
      <c r="AQ1038">
        <v>8</v>
      </c>
      <c r="AR1038">
        <v>12</v>
      </c>
      <c r="AS1038">
        <v>29</v>
      </c>
      <c r="AT1038" t="s">
        <v>29957</v>
      </c>
      <c r="AU1038" t="s">
        <v>29958</v>
      </c>
      <c r="AV1038" t="s">
        <v>7530</v>
      </c>
      <c r="AW1038" t="s">
        <v>2651</v>
      </c>
      <c r="AY1038" t="s">
        <v>2652</v>
      </c>
      <c r="AZ1038" t="s">
        <v>1158</v>
      </c>
      <c r="BA1038" t="s">
        <v>255</v>
      </c>
      <c r="BB1038" t="s">
        <v>29959</v>
      </c>
      <c r="BC1038" t="s">
        <v>29960</v>
      </c>
      <c r="BD1038" t="s">
        <v>29885</v>
      </c>
      <c r="BE1038">
        <v>1</v>
      </c>
      <c r="BG1038" t="s">
        <v>29961</v>
      </c>
      <c r="BH1038" t="s">
        <v>29962</v>
      </c>
      <c r="BI1038" t="s">
        <v>132</v>
      </c>
      <c r="BS1038">
        <v>0</v>
      </c>
      <c r="BT1038">
        <v>0</v>
      </c>
      <c r="BU1038">
        <v>0</v>
      </c>
      <c r="BV1038">
        <v>0</v>
      </c>
      <c r="BW1038">
        <v>0</v>
      </c>
      <c r="BX1038">
        <v>0</v>
      </c>
      <c r="BY1038">
        <v>1</v>
      </c>
      <c r="CD1038" t="s">
        <v>132</v>
      </c>
      <c r="CE1038">
        <v>0</v>
      </c>
      <c r="CJ1038" t="s">
        <v>132</v>
      </c>
      <c r="CK1038" t="s">
        <v>132</v>
      </c>
      <c r="CP1038">
        <v>6137</v>
      </c>
      <c r="CQ1038">
        <v>0</v>
      </c>
      <c r="CR1038">
        <v>0</v>
      </c>
      <c r="CS1038">
        <v>0</v>
      </c>
      <c r="CT1038">
        <v>0</v>
      </c>
    </row>
    <row r="1039" spans="1:98" ht="15" customHeight="1" x14ac:dyDescent="0.2">
      <c r="A1039" t="s">
        <v>11535</v>
      </c>
      <c r="B1039" s="1" t="s">
        <v>239</v>
      </c>
      <c r="C1039">
        <v>800</v>
      </c>
      <c r="G1039" t="s">
        <v>575</v>
      </c>
      <c r="H1039" t="s">
        <v>193</v>
      </c>
      <c r="I1039" t="s">
        <v>701</v>
      </c>
      <c r="J1039" t="s">
        <v>5160</v>
      </c>
      <c r="K1039">
        <v>3</v>
      </c>
      <c r="L1039" t="s">
        <v>5114</v>
      </c>
      <c r="N1039" t="s">
        <v>9844</v>
      </c>
      <c r="O1039" t="s">
        <v>11536</v>
      </c>
      <c r="P1039">
        <v>34</v>
      </c>
      <c r="Q1039" t="s">
        <v>1612</v>
      </c>
      <c r="S1039" t="s">
        <v>3628</v>
      </c>
      <c r="T1039">
        <v>8</v>
      </c>
      <c r="U1039">
        <v>4</v>
      </c>
      <c r="V1039">
        <v>1</v>
      </c>
      <c r="AD1039" t="s">
        <v>249</v>
      </c>
      <c r="AF1039" t="s">
        <v>11537</v>
      </c>
      <c r="AG1039" t="s">
        <v>11538</v>
      </c>
      <c r="AH1039" t="s">
        <v>202</v>
      </c>
      <c r="AI1039" t="s">
        <v>202</v>
      </c>
      <c r="AJ1039" t="s">
        <v>1150</v>
      </c>
      <c r="AK1039" t="s">
        <v>11521</v>
      </c>
      <c r="AO1039" t="s">
        <v>11539</v>
      </c>
      <c r="AQ1039">
        <v>3</v>
      </c>
      <c r="AR1039">
        <v>9</v>
      </c>
      <c r="AS1039">
        <v>22</v>
      </c>
      <c r="AT1039" t="s">
        <v>11523</v>
      </c>
      <c r="AU1039" t="s">
        <v>11540</v>
      </c>
      <c r="AV1039" t="s">
        <v>11525</v>
      </c>
      <c r="AW1039" t="s">
        <v>11526</v>
      </c>
      <c r="AX1039" t="s">
        <v>11527</v>
      </c>
      <c r="AY1039" t="s">
        <v>11528</v>
      </c>
      <c r="AZ1039" t="s">
        <v>11529</v>
      </c>
      <c r="BA1039" t="s">
        <v>11530</v>
      </c>
      <c r="BB1039" t="s">
        <v>11531</v>
      </c>
      <c r="BC1039" t="s">
        <v>11517</v>
      </c>
      <c r="BD1039" t="s">
        <v>7316</v>
      </c>
      <c r="BE1039">
        <v>0</v>
      </c>
      <c r="BF1039" t="s">
        <v>11532</v>
      </c>
      <c r="BG1039" t="s">
        <v>11533</v>
      </c>
      <c r="BH1039" t="s">
        <v>11541</v>
      </c>
      <c r="BS1039">
        <v>0</v>
      </c>
      <c r="BT1039">
        <v>0</v>
      </c>
      <c r="BU1039">
        <v>0</v>
      </c>
      <c r="BV1039">
        <v>0</v>
      </c>
      <c r="BW1039">
        <v>0</v>
      </c>
      <c r="BX1039">
        <v>0</v>
      </c>
      <c r="BY1039">
        <v>1</v>
      </c>
      <c r="CD1039" t="s">
        <v>131</v>
      </c>
      <c r="CE1039">
        <v>0</v>
      </c>
      <c r="CJ1039" t="s">
        <v>132</v>
      </c>
      <c r="CO1039" t="str">
        <f>HYPERLINK("http://www.d20pfsrd.com/bestiary/monster-listings/humanoids/spriggan","Large Spriggan")</f>
        <v>Large Spriggan</v>
      </c>
      <c r="CP1039">
        <v>1364</v>
      </c>
      <c r="CQ1039">
        <v>0</v>
      </c>
      <c r="CR1039">
        <v>0</v>
      </c>
      <c r="CS1039">
        <v>0</v>
      </c>
      <c r="CT1039">
        <v>0</v>
      </c>
    </row>
    <row r="1040" spans="1:98" ht="15" customHeight="1" x14ac:dyDescent="0.2">
      <c r="A1040" t="s">
        <v>2731</v>
      </c>
      <c r="B1040" s="1" t="s">
        <v>306</v>
      </c>
      <c r="C1040">
        <v>1600</v>
      </c>
      <c r="G1040" t="s">
        <v>240</v>
      </c>
      <c r="H1040" t="s">
        <v>193</v>
      </c>
      <c r="I1040" t="s">
        <v>103</v>
      </c>
      <c r="J1040" t="s">
        <v>2708</v>
      </c>
      <c r="K1040">
        <v>2</v>
      </c>
      <c r="L1040" t="s">
        <v>1760</v>
      </c>
      <c r="N1040" t="s">
        <v>2732</v>
      </c>
      <c r="O1040" t="s">
        <v>2733</v>
      </c>
      <c r="P1040">
        <v>68</v>
      </c>
      <c r="Q1040" t="s">
        <v>2525</v>
      </c>
      <c r="S1040" t="s">
        <v>2734</v>
      </c>
      <c r="T1040">
        <v>9</v>
      </c>
      <c r="U1040">
        <v>8</v>
      </c>
      <c r="V1040">
        <v>2</v>
      </c>
      <c r="Y1040" t="s">
        <v>2527</v>
      </c>
      <c r="Z1040" t="s">
        <v>2497</v>
      </c>
      <c r="AD1040" t="s">
        <v>2711</v>
      </c>
      <c r="AF1040" t="s">
        <v>2735</v>
      </c>
      <c r="AH1040" t="s">
        <v>202</v>
      </c>
      <c r="AI1040" t="s">
        <v>202</v>
      </c>
      <c r="AJ1040" t="s">
        <v>2736</v>
      </c>
      <c r="AO1040" t="s">
        <v>2737</v>
      </c>
      <c r="AQ1040">
        <v>8</v>
      </c>
      <c r="AR1040">
        <v>14</v>
      </c>
      <c r="AS1040">
        <v>27</v>
      </c>
      <c r="AT1040" t="s">
        <v>2738</v>
      </c>
      <c r="AU1040" t="s">
        <v>2739</v>
      </c>
      <c r="AW1040" t="s">
        <v>2716</v>
      </c>
      <c r="AY1040" t="s">
        <v>2717</v>
      </c>
      <c r="AZ1040" t="s">
        <v>1158</v>
      </c>
      <c r="BA1040" t="s">
        <v>255</v>
      </c>
      <c r="BB1040" t="s">
        <v>2718</v>
      </c>
      <c r="BC1040" t="s">
        <v>2507</v>
      </c>
      <c r="BD1040" t="s">
        <v>128</v>
      </c>
      <c r="BE1040">
        <v>0</v>
      </c>
      <c r="BF1040" t="s">
        <v>2719</v>
      </c>
      <c r="BG1040" t="s">
        <v>2720</v>
      </c>
      <c r="BH1040" t="s">
        <v>2740</v>
      </c>
      <c r="BS1040">
        <v>0</v>
      </c>
      <c r="BT1040">
        <v>0</v>
      </c>
      <c r="BU1040">
        <v>0</v>
      </c>
      <c r="BV1040">
        <v>0</v>
      </c>
      <c r="BW1040">
        <v>0</v>
      </c>
      <c r="BX1040">
        <v>1</v>
      </c>
      <c r="BY1040">
        <v>1</v>
      </c>
      <c r="CD1040" t="s">
        <v>131</v>
      </c>
      <c r="CE1040">
        <v>0</v>
      </c>
      <c r="CJ1040" t="s">
        <v>132</v>
      </c>
      <c r="CO1040" t="str">
        <f>HYPERLINK("http://www.d20pfsrd.com/bestiary/monster-listings/outsiders/elemental/water","Large Water Elemental")</f>
        <v>Large Water Elemental</v>
      </c>
      <c r="CP1040">
        <v>174</v>
      </c>
      <c r="CQ1040">
        <v>0</v>
      </c>
      <c r="CR1040">
        <v>0</v>
      </c>
      <c r="CS1040">
        <v>0</v>
      </c>
      <c r="CT1040">
        <v>0</v>
      </c>
    </row>
    <row r="1041" spans="1:98" ht="15" customHeight="1" x14ac:dyDescent="0.2">
      <c r="A1041" t="s">
        <v>21292</v>
      </c>
      <c r="B1041" s="1" t="s">
        <v>99</v>
      </c>
      <c r="C1041">
        <v>400</v>
      </c>
      <c r="D1041" t="s">
        <v>21293</v>
      </c>
      <c r="E1041" t="s">
        <v>21294</v>
      </c>
      <c r="G1041" t="s">
        <v>101</v>
      </c>
      <c r="H1041" t="s">
        <v>102</v>
      </c>
      <c r="I1041" t="s">
        <v>701</v>
      </c>
      <c r="J1041" t="s">
        <v>21295</v>
      </c>
      <c r="K1041">
        <v>1</v>
      </c>
      <c r="L1041" t="s">
        <v>3334</v>
      </c>
      <c r="N1041" t="s">
        <v>3680</v>
      </c>
      <c r="O1041" t="s">
        <v>3681</v>
      </c>
      <c r="P1041">
        <v>11</v>
      </c>
      <c r="Q1041" t="s">
        <v>9912</v>
      </c>
      <c r="S1041" t="s">
        <v>21296</v>
      </c>
      <c r="T1041">
        <v>-1</v>
      </c>
      <c r="U1041">
        <v>1</v>
      </c>
      <c r="V1041">
        <v>3</v>
      </c>
      <c r="AD1041" t="s">
        <v>249</v>
      </c>
      <c r="AF1041" t="s">
        <v>21297</v>
      </c>
      <c r="AG1041" t="s">
        <v>21298</v>
      </c>
      <c r="AH1041" t="s">
        <v>114</v>
      </c>
      <c r="AI1041" t="s">
        <v>114</v>
      </c>
      <c r="AJ1041" t="s">
        <v>21299</v>
      </c>
      <c r="AK1041" t="s">
        <v>21300</v>
      </c>
      <c r="AM1041" t="s">
        <v>21301</v>
      </c>
      <c r="AO1041" t="s">
        <v>21302</v>
      </c>
      <c r="AQ1041">
        <v>0</v>
      </c>
      <c r="AR1041">
        <v>-1</v>
      </c>
      <c r="AS1041">
        <v>10</v>
      </c>
      <c r="AT1041" t="s">
        <v>21303</v>
      </c>
      <c r="AU1041" t="s">
        <v>21304</v>
      </c>
      <c r="AV1041" t="s">
        <v>21305</v>
      </c>
      <c r="AW1041" t="s">
        <v>21306</v>
      </c>
      <c r="AX1041" t="s">
        <v>21307</v>
      </c>
      <c r="AY1041" t="s">
        <v>21308</v>
      </c>
      <c r="AZ1041" t="s">
        <v>253</v>
      </c>
      <c r="BA1041" t="s">
        <v>21309</v>
      </c>
      <c r="BB1041" t="s">
        <v>21310</v>
      </c>
      <c r="BD1041" t="s">
        <v>21001</v>
      </c>
      <c r="BE1041">
        <v>0</v>
      </c>
      <c r="BG1041" t="s">
        <v>21311</v>
      </c>
      <c r="BH1041" t="s">
        <v>21312</v>
      </c>
      <c r="BS1041">
        <v>1</v>
      </c>
      <c r="BT1041">
        <v>0</v>
      </c>
      <c r="BU1041">
        <v>0</v>
      </c>
      <c r="BV1041">
        <v>0</v>
      </c>
      <c r="BW1041">
        <v>0</v>
      </c>
      <c r="BX1041">
        <v>0</v>
      </c>
      <c r="BY1041">
        <v>1</v>
      </c>
      <c r="CD1041" t="s">
        <v>131</v>
      </c>
      <c r="CE1041">
        <v>1</v>
      </c>
      <c r="CJ1041" t="s">
        <v>132</v>
      </c>
      <c r="CP1041">
        <v>3570</v>
      </c>
      <c r="CQ1041">
        <v>0</v>
      </c>
      <c r="CR1041">
        <v>0</v>
      </c>
      <c r="CS1041">
        <v>0</v>
      </c>
      <c r="CT1041">
        <v>0</v>
      </c>
    </row>
    <row r="1042" spans="1:98" ht="15" customHeight="1" x14ac:dyDescent="0.2">
      <c r="A1042" t="s">
        <v>30345</v>
      </c>
      <c r="B1042" s="1" t="s">
        <v>2051</v>
      </c>
      <c r="C1042">
        <v>51200</v>
      </c>
      <c r="G1042" t="s">
        <v>240</v>
      </c>
      <c r="H1042" t="s">
        <v>193</v>
      </c>
      <c r="I1042" t="s">
        <v>241</v>
      </c>
      <c r="J1042" t="s">
        <v>29343</v>
      </c>
      <c r="K1042">
        <v>8</v>
      </c>
      <c r="L1042" t="s">
        <v>412</v>
      </c>
      <c r="N1042" t="s">
        <v>30346</v>
      </c>
      <c r="O1042" t="s">
        <v>30347</v>
      </c>
      <c r="P1042">
        <v>147</v>
      </c>
      <c r="Q1042" t="s">
        <v>30348</v>
      </c>
      <c r="R1042" t="s">
        <v>4980</v>
      </c>
      <c r="S1042" t="s">
        <v>30349</v>
      </c>
      <c r="T1042">
        <v>8</v>
      </c>
      <c r="U1042">
        <v>12</v>
      </c>
      <c r="V1042">
        <v>12</v>
      </c>
      <c r="Y1042" t="s">
        <v>3729</v>
      </c>
      <c r="Z1042" t="s">
        <v>27625</v>
      </c>
      <c r="AA1042" t="s">
        <v>11157</v>
      </c>
      <c r="AB1042">
        <v>26</v>
      </c>
      <c r="AD1042" t="s">
        <v>14235</v>
      </c>
      <c r="AF1042" t="s">
        <v>30350</v>
      </c>
      <c r="AH1042" t="s">
        <v>202</v>
      </c>
      <c r="AI1042" t="s">
        <v>202</v>
      </c>
      <c r="AJ1042" t="s">
        <v>30351</v>
      </c>
      <c r="AK1042" t="s">
        <v>30352</v>
      </c>
      <c r="AO1042" t="s">
        <v>30353</v>
      </c>
      <c r="AQ1042">
        <v>18</v>
      </c>
      <c r="AR1042">
        <v>28</v>
      </c>
      <c r="AS1042" t="s">
        <v>25576</v>
      </c>
      <c r="AT1042" t="s">
        <v>32302</v>
      </c>
      <c r="AU1042" t="s">
        <v>30354</v>
      </c>
      <c r="AW1042" t="s">
        <v>7791</v>
      </c>
      <c r="AX1042" t="s">
        <v>30355</v>
      </c>
      <c r="AY1042" t="s">
        <v>28908</v>
      </c>
      <c r="AZ1042" t="s">
        <v>30356</v>
      </c>
      <c r="BA1042" t="s">
        <v>426</v>
      </c>
      <c r="BB1042" t="s">
        <v>30357</v>
      </c>
      <c r="BD1042" t="s">
        <v>30358</v>
      </c>
      <c r="BE1042">
        <v>0</v>
      </c>
      <c r="BF1042" t="s">
        <v>30359</v>
      </c>
      <c r="BG1042" t="s">
        <v>30360</v>
      </c>
      <c r="BH1042" t="s">
        <v>30361</v>
      </c>
      <c r="BI1042" t="s">
        <v>132</v>
      </c>
      <c r="BS1042">
        <v>0</v>
      </c>
      <c r="BT1042">
        <v>0</v>
      </c>
      <c r="BU1042">
        <v>0</v>
      </c>
      <c r="BV1042">
        <v>1</v>
      </c>
      <c r="BW1042">
        <v>1</v>
      </c>
      <c r="BX1042">
        <v>0</v>
      </c>
      <c r="BY1042">
        <v>1</v>
      </c>
      <c r="CD1042" t="s">
        <v>132</v>
      </c>
      <c r="CE1042">
        <v>0</v>
      </c>
      <c r="CJ1042" t="s">
        <v>132</v>
      </c>
      <c r="CK1042" t="s">
        <v>132</v>
      </c>
      <c r="CP1042">
        <v>6330</v>
      </c>
      <c r="CQ1042">
        <v>0</v>
      </c>
      <c r="CR1042">
        <v>0</v>
      </c>
      <c r="CS1042">
        <v>0</v>
      </c>
      <c r="CT1042">
        <v>0</v>
      </c>
    </row>
    <row r="1043" spans="1:98" ht="15" customHeight="1" x14ac:dyDescent="0.2">
      <c r="A1043" t="s">
        <v>7104</v>
      </c>
      <c r="B1043" s="1" t="s">
        <v>239</v>
      </c>
      <c r="C1043">
        <v>800</v>
      </c>
      <c r="G1043" t="s">
        <v>240</v>
      </c>
      <c r="H1043" t="s">
        <v>102</v>
      </c>
      <c r="I1043" t="s">
        <v>809</v>
      </c>
      <c r="J1043" t="s">
        <v>7105</v>
      </c>
      <c r="K1043">
        <v>1</v>
      </c>
      <c r="L1043" t="s">
        <v>7106</v>
      </c>
      <c r="N1043" t="s">
        <v>982</v>
      </c>
      <c r="O1043" t="s">
        <v>983</v>
      </c>
      <c r="P1043">
        <v>30</v>
      </c>
      <c r="Q1043" t="s">
        <v>812</v>
      </c>
      <c r="S1043" t="s">
        <v>7107</v>
      </c>
      <c r="T1043">
        <v>5</v>
      </c>
      <c r="U1043">
        <v>5</v>
      </c>
      <c r="V1043">
        <v>5</v>
      </c>
      <c r="Z1043" t="s">
        <v>7108</v>
      </c>
      <c r="AC1043" t="s">
        <v>7109</v>
      </c>
      <c r="AD1043" t="s">
        <v>7088</v>
      </c>
      <c r="AF1043" t="s">
        <v>7110</v>
      </c>
      <c r="AH1043" t="s">
        <v>114</v>
      </c>
      <c r="AI1043" t="s">
        <v>114</v>
      </c>
      <c r="AJ1043" t="s">
        <v>7111</v>
      </c>
      <c r="AO1043" t="s">
        <v>7112</v>
      </c>
      <c r="AQ1043">
        <v>4</v>
      </c>
      <c r="AR1043">
        <v>6</v>
      </c>
      <c r="AS1043">
        <v>17</v>
      </c>
      <c r="AT1043" t="s">
        <v>7113</v>
      </c>
      <c r="AU1043" t="s">
        <v>7114</v>
      </c>
      <c r="AW1043" t="s">
        <v>7115</v>
      </c>
      <c r="AX1043" t="s">
        <v>5553</v>
      </c>
      <c r="AY1043" t="s">
        <v>7116</v>
      </c>
      <c r="AZ1043" t="s">
        <v>7117</v>
      </c>
      <c r="BA1043" t="s">
        <v>7118</v>
      </c>
      <c r="BB1043" t="s">
        <v>7119</v>
      </c>
      <c r="BD1043" t="s">
        <v>7100</v>
      </c>
      <c r="BE1043">
        <v>0</v>
      </c>
      <c r="BF1043" t="s">
        <v>7120</v>
      </c>
      <c r="BG1043" t="s">
        <v>7121</v>
      </c>
      <c r="BH1043" t="s">
        <v>7122</v>
      </c>
      <c r="BS1043">
        <v>0</v>
      </c>
      <c r="BT1043">
        <v>0</v>
      </c>
      <c r="BU1043">
        <v>0</v>
      </c>
      <c r="BV1043">
        <v>0</v>
      </c>
      <c r="BW1043">
        <v>1</v>
      </c>
      <c r="BX1043">
        <v>0</v>
      </c>
      <c r="BY1043">
        <v>1</v>
      </c>
      <c r="CD1043" t="s">
        <v>131</v>
      </c>
      <c r="CE1043">
        <v>0</v>
      </c>
      <c r="CJ1043" t="s">
        <v>132</v>
      </c>
      <c r="CP1043">
        <v>1026</v>
      </c>
      <c r="CQ1043">
        <v>0</v>
      </c>
      <c r="CR1043">
        <v>0</v>
      </c>
      <c r="CS1043">
        <v>0</v>
      </c>
      <c r="CT1043">
        <v>0</v>
      </c>
    </row>
    <row r="1044" spans="1:98" ht="15" customHeight="1" x14ac:dyDescent="0.2">
      <c r="A1044" t="s">
        <v>25139</v>
      </c>
      <c r="B1044" s="1" t="s">
        <v>1034</v>
      </c>
      <c r="C1044">
        <v>6400</v>
      </c>
      <c r="G1044" t="s">
        <v>1053</v>
      </c>
      <c r="H1044" t="s">
        <v>193</v>
      </c>
      <c r="I1044" t="s">
        <v>1780</v>
      </c>
      <c r="J1044" t="s">
        <v>1954</v>
      </c>
      <c r="K1044">
        <v>7</v>
      </c>
      <c r="L1044" t="s">
        <v>3835</v>
      </c>
      <c r="N1044" t="s">
        <v>904</v>
      </c>
      <c r="O1044" t="s">
        <v>905</v>
      </c>
      <c r="P1044">
        <v>115</v>
      </c>
      <c r="Q1044" t="s">
        <v>1958</v>
      </c>
      <c r="S1044" t="s">
        <v>25140</v>
      </c>
      <c r="T1044">
        <v>11</v>
      </c>
      <c r="U1044">
        <v>10</v>
      </c>
      <c r="V1044">
        <v>8</v>
      </c>
      <c r="Z1044" t="s">
        <v>1960</v>
      </c>
      <c r="AC1044" t="s">
        <v>4565</v>
      </c>
      <c r="AD1044" t="s">
        <v>32292</v>
      </c>
      <c r="AF1044" t="s">
        <v>25141</v>
      </c>
      <c r="AH1044" t="s">
        <v>202</v>
      </c>
      <c r="AI1044" t="s">
        <v>202</v>
      </c>
      <c r="AJ1044" t="s">
        <v>25142</v>
      </c>
      <c r="AO1044" t="s">
        <v>25143</v>
      </c>
      <c r="AQ1044">
        <v>11</v>
      </c>
      <c r="AR1044" t="s">
        <v>25144</v>
      </c>
      <c r="AS1044" t="s">
        <v>25145</v>
      </c>
      <c r="AT1044" t="s">
        <v>25146</v>
      </c>
      <c r="AU1044" t="s">
        <v>25147</v>
      </c>
      <c r="AV1044" t="s">
        <v>25148</v>
      </c>
      <c r="AW1044" t="s">
        <v>878</v>
      </c>
      <c r="AX1044" t="s">
        <v>23129</v>
      </c>
      <c r="AY1044" t="s">
        <v>25149</v>
      </c>
      <c r="AZ1044" t="s">
        <v>9015</v>
      </c>
      <c r="BA1044" t="s">
        <v>426</v>
      </c>
      <c r="BB1044" t="s">
        <v>25150</v>
      </c>
      <c r="BC1044" t="s">
        <v>9017</v>
      </c>
      <c r="BD1044" t="s">
        <v>24172</v>
      </c>
      <c r="BE1044">
        <v>0</v>
      </c>
      <c r="BF1044" t="s">
        <v>25151</v>
      </c>
      <c r="BG1044" t="s">
        <v>25152</v>
      </c>
      <c r="BH1044" t="s">
        <v>25153</v>
      </c>
      <c r="BI1044" t="s">
        <v>132</v>
      </c>
      <c r="BK1044" t="s">
        <v>132</v>
      </c>
      <c r="BS1044">
        <v>0</v>
      </c>
      <c r="BT1044">
        <v>0</v>
      </c>
      <c r="BU1044">
        <v>1</v>
      </c>
      <c r="BV1044">
        <v>0</v>
      </c>
      <c r="BW1044">
        <v>1</v>
      </c>
      <c r="BX1044">
        <v>0</v>
      </c>
      <c r="BY1044">
        <v>1</v>
      </c>
      <c r="CD1044" t="s">
        <v>131</v>
      </c>
      <c r="CE1044">
        <v>0</v>
      </c>
      <c r="CF1044" t="s">
        <v>132</v>
      </c>
      <c r="CJ1044" t="s">
        <v>132</v>
      </c>
      <c r="CK1044" t="s">
        <v>132</v>
      </c>
      <c r="CP1044">
        <v>5198</v>
      </c>
      <c r="CQ1044">
        <v>0</v>
      </c>
      <c r="CR1044">
        <v>0</v>
      </c>
      <c r="CS1044">
        <v>0</v>
      </c>
      <c r="CT1044">
        <v>0</v>
      </c>
    </row>
    <row r="1045" spans="1:98" ht="15" customHeight="1" x14ac:dyDescent="0.2">
      <c r="A1045" t="s">
        <v>29917</v>
      </c>
      <c r="B1045" s="1" t="s">
        <v>1034</v>
      </c>
      <c r="C1045">
        <v>6400</v>
      </c>
      <c r="G1045" t="s">
        <v>240</v>
      </c>
      <c r="H1045" t="s">
        <v>102</v>
      </c>
      <c r="I1045" t="s">
        <v>103</v>
      </c>
      <c r="J1045" t="s">
        <v>2640</v>
      </c>
      <c r="K1045">
        <v>5</v>
      </c>
      <c r="L1045" t="s">
        <v>29918</v>
      </c>
      <c r="N1045" t="s">
        <v>27775</v>
      </c>
      <c r="O1045" t="s">
        <v>29919</v>
      </c>
      <c r="P1045">
        <v>114</v>
      </c>
      <c r="Q1045" t="s">
        <v>3117</v>
      </c>
      <c r="S1045" t="s">
        <v>29920</v>
      </c>
      <c r="T1045">
        <v>12</v>
      </c>
      <c r="U1045">
        <v>9</v>
      </c>
      <c r="V1045">
        <v>4</v>
      </c>
      <c r="Z1045" t="s">
        <v>29921</v>
      </c>
      <c r="AC1045" t="s">
        <v>29922</v>
      </c>
      <c r="AD1045" t="s">
        <v>32293</v>
      </c>
      <c r="AF1045" t="s">
        <v>29923</v>
      </c>
      <c r="AG1045" t="s">
        <v>29924</v>
      </c>
      <c r="AH1045" t="s">
        <v>114</v>
      </c>
      <c r="AI1045" t="s">
        <v>114</v>
      </c>
      <c r="AJ1045" t="s">
        <v>29925</v>
      </c>
      <c r="AO1045" t="s">
        <v>29926</v>
      </c>
      <c r="AQ1045">
        <v>12</v>
      </c>
      <c r="AR1045">
        <v>20</v>
      </c>
      <c r="AS1045">
        <v>31</v>
      </c>
      <c r="AT1045" t="s">
        <v>29927</v>
      </c>
      <c r="AU1045" t="s">
        <v>29928</v>
      </c>
      <c r="AV1045" t="s">
        <v>29929</v>
      </c>
      <c r="AW1045" t="s">
        <v>2651</v>
      </c>
      <c r="AY1045" t="s">
        <v>10334</v>
      </c>
      <c r="AZ1045" t="s">
        <v>29930</v>
      </c>
      <c r="BA1045" t="s">
        <v>277</v>
      </c>
      <c r="BB1045" t="s">
        <v>29931</v>
      </c>
      <c r="BD1045" t="s">
        <v>29885</v>
      </c>
      <c r="BE1045">
        <v>0</v>
      </c>
      <c r="BF1045" t="s">
        <v>29932</v>
      </c>
      <c r="BG1045" t="s">
        <v>29933</v>
      </c>
      <c r="BH1045" t="s">
        <v>29934</v>
      </c>
      <c r="BI1045" t="s">
        <v>132</v>
      </c>
      <c r="BS1045">
        <v>0</v>
      </c>
      <c r="BT1045">
        <v>0</v>
      </c>
      <c r="BU1045">
        <v>0</v>
      </c>
      <c r="BV1045">
        <v>0</v>
      </c>
      <c r="BW1045">
        <v>0</v>
      </c>
      <c r="BX1045">
        <v>1</v>
      </c>
      <c r="BY1045">
        <v>1</v>
      </c>
      <c r="CD1045" t="s">
        <v>132</v>
      </c>
      <c r="CE1045">
        <v>0</v>
      </c>
      <c r="CF1045" t="s">
        <v>132</v>
      </c>
      <c r="CJ1045" t="s">
        <v>132</v>
      </c>
      <c r="CK1045" t="s">
        <v>132</v>
      </c>
      <c r="CP1045">
        <v>6135</v>
      </c>
      <c r="CQ1045">
        <v>0</v>
      </c>
      <c r="CR1045">
        <v>0</v>
      </c>
      <c r="CS1045">
        <v>0</v>
      </c>
      <c r="CT1045">
        <v>0</v>
      </c>
    </row>
    <row r="1046" spans="1:98" ht="15" customHeight="1" x14ac:dyDescent="0.2">
      <c r="A1046" t="s">
        <v>28875</v>
      </c>
      <c r="B1046" s="1" t="s">
        <v>2051</v>
      </c>
      <c r="C1046">
        <v>51200</v>
      </c>
      <c r="G1046" t="s">
        <v>3133</v>
      </c>
      <c r="H1046" t="s">
        <v>1035</v>
      </c>
      <c r="I1046" t="s">
        <v>241</v>
      </c>
      <c r="J1046" t="s">
        <v>28876</v>
      </c>
      <c r="K1046">
        <v>1</v>
      </c>
      <c r="L1046" t="s">
        <v>28877</v>
      </c>
      <c r="N1046" t="s">
        <v>28878</v>
      </c>
      <c r="O1046" t="s">
        <v>28879</v>
      </c>
      <c r="P1046">
        <v>177</v>
      </c>
      <c r="Q1046" t="s">
        <v>28880</v>
      </c>
      <c r="S1046" t="s">
        <v>28881</v>
      </c>
      <c r="T1046">
        <v>8</v>
      </c>
      <c r="U1046">
        <v>7</v>
      </c>
      <c r="V1046">
        <v>13</v>
      </c>
      <c r="Y1046" t="s">
        <v>9974</v>
      </c>
      <c r="Z1046" t="s">
        <v>28882</v>
      </c>
      <c r="AA1046" t="s">
        <v>6358</v>
      </c>
      <c r="AB1046">
        <v>26</v>
      </c>
      <c r="AD1046" t="s">
        <v>8566</v>
      </c>
      <c r="AF1046" t="s">
        <v>28883</v>
      </c>
      <c r="AH1046" t="s">
        <v>496</v>
      </c>
      <c r="AI1046" t="s">
        <v>496</v>
      </c>
      <c r="AK1046" t="s">
        <v>28884</v>
      </c>
      <c r="AO1046" t="s">
        <v>28885</v>
      </c>
      <c r="AQ1046">
        <v>18</v>
      </c>
      <c r="AR1046" s="6" t="s">
        <v>32337</v>
      </c>
      <c r="AS1046" t="s">
        <v>28886</v>
      </c>
      <c r="AT1046" t="s">
        <v>28887</v>
      </c>
      <c r="AU1046" t="s">
        <v>28888</v>
      </c>
      <c r="AW1046" t="s">
        <v>16019</v>
      </c>
      <c r="AX1046" t="s">
        <v>28889</v>
      </c>
      <c r="AY1046" t="s">
        <v>28890</v>
      </c>
      <c r="AZ1046" t="s">
        <v>670</v>
      </c>
      <c r="BA1046" t="s">
        <v>28891</v>
      </c>
      <c r="BB1046" t="s">
        <v>28892</v>
      </c>
      <c r="BD1046" t="s">
        <v>28893</v>
      </c>
      <c r="BE1046">
        <v>0</v>
      </c>
      <c r="BG1046" t="s">
        <v>28894</v>
      </c>
      <c r="BH1046" t="s">
        <v>28895</v>
      </c>
      <c r="BI1046" t="s">
        <v>132</v>
      </c>
      <c r="BS1046">
        <v>0</v>
      </c>
      <c r="BT1046">
        <v>0</v>
      </c>
      <c r="BU1046">
        <v>1</v>
      </c>
      <c r="BV1046">
        <v>0</v>
      </c>
      <c r="BW1046">
        <v>0</v>
      </c>
      <c r="BX1046">
        <v>0</v>
      </c>
      <c r="BY1046">
        <v>1</v>
      </c>
      <c r="CD1046" t="s">
        <v>132</v>
      </c>
      <c r="CE1046">
        <v>0</v>
      </c>
      <c r="CF1046" t="s">
        <v>132</v>
      </c>
      <c r="CJ1046" t="s">
        <v>132</v>
      </c>
      <c r="CK1046" t="s">
        <v>132</v>
      </c>
      <c r="CP1046">
        <v>5978</v>
      </c>
      <c r="CQ1046">
        <v>0</v>
      </c>
      <c r="CR1046">
        <v>0</v>
      </c>
      <c r="CS1046">
        <v>0</v>
      </c>
      <c r="CT1046">
        <v>0</v>
      </c>
    </row>
    <row r="1047" spans="1:98" ht="15" customHeight="1" x14ac:dyDescent="0.2">
      <c r="A1047" t="s">
        <v>17136</v>
      </c>
      <c r="B1047" s="1" t="s">
        <v>99</v>
      </c>
      <c r="C1047">
        <v>200</v>
      </c>
      <c r="G1047" t="s">
        <v>240</v>
      </c>
      <c r="H1047" t="s">
        <v>393</v>
      </c>
      <c r="I1047" t="s">
        <v>432</v>
      </c>
      <c r="J1047" t="s">
        <v>17101</v>
      </c>
      <c r="K1047">
        <v>1</v>
      </c>
      <c r="L1047" t="s">
        <v>7049</v>
      </c>
      <c r="N1047" t="s">
        <v>1702</v>
      </c>
      <c r="O1047" t="s">
        <v>17137</v>
      </c>
      <c r="P1047">
        <v>5</v>
      </c>
      <c r="Q1047" t="s">
        <v>833</v>
      </c>
      <c r="S1047" t="s">
        <v>10216</v>
      </c>
      <c r="T1047">
        <v>3</v>
      </c>
      <c r="U1047">
        <v>1</v>
      </c>
      <c r="V1047">
        <v>1</v>
      </c>
      <c r="Z1047" t="s">
        <v>17103</v>
      </c>
      <c r="AD1047" t="s">
        <v>17138</v>
      </c>
      <c r="AE1047" t="s">
        <v>17139</v>
      </c>
      <c r="AF1047" t="s">
        <v>17140</v>
      </c>
      <c r="AG1047" t="s">
        <v>17141</v>
      </c>
      <c r="AH1047" t="s">
        <v>114</v>
      </c>
      <c r="AI1047" t="s">
        <v>114</v>
      </c>
      <c r="AK1047" t="s">
        <v>17142</v>
      </c>
      <c r="AO1047" t="s">
        <v>17143</v>
      </c>
      <c r="AQ1047">
        <v>0</v>
      </c>
      <c r="AR1047">
        <v>-3</v>
      </c>
      <c r="AS1047">
        <v>8</v>
      </c>
      <c r="AT1047" t="s">
        <v>1734</v>
      </c>
      <c r="AU1047" t="s">
        <v>17144</v>
      </c>
      <c r="AV1047" t="s">
        <v>17145</v>
      </c>
      <c r="AW1047" t="s">
        <v>17146</v>
      </c>
      <c r="AX1047" t="s">
        <v>17147</v>
      </c>
      <c r="AY1047" t="s">
        <v>17148</v>
      </c>
      <c r="AZ1047" t="s">
        <v>17149</v>
      </c>
      <c r="BA1047" t="s">
        <v>426</v>
      </c>
      <c r="BB1047" t="s">
        <v>17150</v>
      </c>
      <c r="BC1047" t="s">
        <v>17117</v>
      </c>
      <c r="BD1047" t="s">
        <v>14619</v>
      </c>
      <c r="BE1047">
        <v>0</v>
      </c>
      <c r="BF1047" t="s">
        <v>17151</v>
      </c>
      <c r="BG1047" t="s">
        <v>17152</v>
      </c>
      <c r="BH1047" t="s">
        <v>17153</v>
      </c>
      <c r="BL1047" t="s">
        <v>132</v>
      </c>
      <c r="BM1047" t="s">
        <v>132</v>
      </c>
      <c r="BN1047" t="s">
        <v>132</v>
      </c>
      <c r="BS1047">
        <v>0</v>
      </c>
      <c r="BT1047">
        <v>0</v>
      </c>
      <c r="BU1047">
        <v>1</v>
      </c>
      <c r="BV1047">
        <v>1</v>
      </c>
      <c r="BW1047">
        <v>0</v>
      </c>
      <c r="BX1047">
        <v>0</v>
      </c>
      <c r="BY1047">
        <v>1</v>
      </c>
      <c r="CB1047" t="s">
        <v>132</v>
      </c>
      <c r="CD1047" t="s">
        <v>131</v>
      </c>
      <c r="CE1047">
        <v>0</v>
      </c>
      <c r="CJ1047" t="s">
        <v>132</v>
      </c>
      <c r="CP1047">
        <v>2123</v>
      </c>
      <c r="CQ1047">
        <v>0</v>
      </c>
      <c r="CR1047">
        <v>0</v>
      </c>
      <c r="CS1047">
        <v>0</v>
      </c>
      <c r="CT1047">
        <v>0</v>
      </c>
    </row>
    <row r="1048" spans="1:98" ht="15" customHeight="1" x14ac:dyDescent="0.2">
      <c r="A1048" t="s">
        <v>26515</v>
      </c>
      <c r="B1048" s="1" t="s">
        <v>1117</v>
      </c>
      <c r="C1048">
        <v>400</v>
      </c>
      <c r="G1048" t="s">
        <v>240</v>
      </c>
      <c r="H1048" t="s">
        <v>393</v>
      </c>
      <c r="I1048" t="s">
        <v>432</v>
      </c>
      <c r="K1048">
        <v>3</v>
      </c>
      <c r="L1048" t="s">
        <v>2874</v>
      </c>
      <c r="N1048" t="s">
        <v>4653</v>
      </c>
      <c r="O1048" t="s">
        <v>4654</v>
      </c>
      <c r="P1048">
        <v>15</v>
      </c>
      <c r="Q1048" t="s">
        <v>2963</v>
      </c>
      <c r="S1048" t="s">
        <v>679</v>
      </c>
      <c r="T1048">
        <v>6</v>
      </c>
      <c r="U1048">
        <v>3</v>
      </c>
      <c r="V1048">
        <v>1</v>
      </c>
      <c r="Z1048" t="s">
        <v>4924</v>
      </c>
      <c r="AD1048" t="s">
        <v>19173</v>
      </c>
      <c r="AF1048" t="s">
        <v>26516</v>
      </c>
      <c r="AH1048" t="s">
        <v>114</v>
      </c>
      <c r="AI1048" t="s">
        <v>114</v>
      </c>
      <c r="AJ1048" t="s">
        <v>26517</v>
      </c>
      <c r="AO1048" t="s">
        <v>26518</v>
      </c>
      <c r="AQ1048">
        <v>1</v>
      </c>
      <c r="AR1048">
        <v>1</v>
      </c>
      <c r="AS1048" t="s">
        <v>4424</v>
      </c>
      <c r="AT1048" t="s">
        <v>19179</v>
      </c>
      <c r="AU1048" t="s">
        <v>26519</v>
      </c>
      <c r="AY1048" t="s">
        <v>11567</v>
      </c>
      <c r="AZ1048" t="s">
        <v>26520</v>
      </c>
      <c r="BA1048" t="s">
        <v>255</v>
      </c>
      <c r="BB1048" t="s">
        <v>26521</v>
      </c>
      <c r="BD1048" t="s">
        <v>24172</v>
      </c>
      <c r="BE1048">
        <v>0</v>
      </c>
      <c r="BF1048" t="s">
        <v>26522</v>
      </c>
      <c r="BG1048" t="s">
        <v>26523</v>
      </c>
      <c r="BH1048" t="s">
        <v>26524</v>
      </c>
      <c r="BI1048" t="s">
        <v>132</v>
      </c>
      <c r="BK1048" t="s">
        <v>132</v>
      </c>
      <c r="BS1048">
        <v>0</v>
      </c>
      <c r="BT1048">
        <v>0</v>
      </c>
      <c r="BU1048">
        <v>1</v>
      </c>
      <c r="BV1048">
        <v>0</v>
      </c>
      <c r="BW1048">
        <v>0</v>
      </c>
      <c r="BX1048">
        <v>0</v>
      </c>
      <c r="BY1048">
        <v>1</v>
      </c>
      <c r="CD1048" t="s">
        <v>131</v>
      </c>
      <c r="CE1048">
        <v>0</v>
      </c>
      <c r="CJ1048" t="s">
        <v>132</v>
      </c>
      <c r="CK1048" t="s">
        <v>132</v>
      </c>
      <c r="CP1048">
        <v>5285</v>
      </c>
      <c r="CQ1048">
        <v>0</v>
      </c>
      <c r="CR1048">
        <v>0</v>
      </c>
      <c r="CS1048">
        <v>0</v>
      </c>
      <c r="CT1048">
        <v>0</v>
      </c>
    </row>
    <row r="1049" spans="1:98" ht="15" customHeight="1" x14ac:dyDescent="0.2">
      <c r="A1049" t="s">
        <v>26525</v>
      </c>
      <c r="B1049" s="1" t="s">
        <v>1034</v>
      </c>
      <c r="C1049">
        <v>6400</v>
      </c>
      <c r="G1049" t="s">
        <v>923</v>
      </c>
      <c r="H1049" t="s">
        <v>102</v>
      </c>
      <c r="I1049" t="s">
        <v>2390</v>
      </c>
      <c r="J1049" t="s">
        <v>23273</v>
      </c>
      <c r="K1049" t="s">
        <v>23810</v>
      </c>
      <c r="L1049" t="s">
        <v>18845</v>
      </c>
      <c r="N1049" t="s">
        <v>26526</v>
      </c>
      <c r="O1049" t="s">
        <v>26527</v>
      </c>
      <c r="P1049">
        <v>100</v>
      </c>
      <c r="Q1049" t="s">
        <v>26528</v>
      </c>
      <c r="S1049" t="s">
        <v>26529</v>
      </c>
      <c r="T1049">
        <v>12</v>
      </c>
      <c r="U1049">
        <v>15</v>
      </c>
      <c r="V1049">
        <v>13</v>
      </c>
      <c r="Y1049" t="s">
        <v>26530</v>
      </c>
      <c r="AD1049" t="s">
        <v>7785</v>
      </c>
      <c r="AF1049" t="s">
        <v>26531</v>
      </c>
      <c r="AH1049" t="s">
        <v>114</v>
      </c>
      <c r="AI1049" t="s">
        <v>114</v>
      </c>
      <c r="AJ1049" t="s">
        <v>26532</v>
      </c>
      <c r="AK1049" t="s">
        <v>26533</v>
      </c>
      <c r="AO1049" t="s">
        <v>26534</v>
      </c>
      <c r="AQ1049">
        <v>5</v>
      </c>
      <c r="AR1049">
        <v>5</v>
      </c>
      <c r="AS1049">
        <v>24</v>
      </c>
      <c r="AT1049" t="s">
        <v>26535</v>
      </c>
      <c r="AU1049" t="s">
        <v>26536</v>
      </c>
      <c r="AW1049" t="s">
        <v>26537</v>
      </c>
      <c r="AX1049" t="s">
        <v>26538</v>
      </c>
      <c r="AY1049" t="s">
        <v>3178</v>
      </c>
      <c r="AZ1049" t="s">
        <v>26539</v>
      </c>
      <c r="BA1049" t="s">
        <v>26540</v>
      </c>
      <c r="BB1049" t="s">
        <v>26541</v>
      </c>
      <c r="BD1049" t="s">
        <v>24172</v>
      </c>
      <c r="BE1049">
        <v>0</v>
      </c>
      <c r="BF1049" t="s">
        <v>26542</v>
      </c>
      <c r="BG1049" t="s">
        <v>26543</v>
      </c>
      <c r="BH1049" t="s">
        <v>26544</v>
      </c>
      <c r="BI1049" t="s">
        <v>132</v>
      </c>
      <c r="BK1049" t="s">
        <v>132</v>
      </c>
      <c r="BS1049">
        <v>0</v>
      </c>
      <c r="BT1049">
        <v>0</v>
      </c>
      <c r="BU1049">
        <v>1</v>
      </c>
      <c r="BV1049">
        <v>0</v>
      </c>
      <c r="BW1049">
        <v>0</v>
      </c>
      <c r="BX1049">
        <v>0</v>
      </c>
      <c r="BY1049">
        <v>1</v>
      </c>
      <c r="CD1049" t="s">
        <v>131</v>
      </c>
      <c r="CE1049">
        <v>0</v>
      </c>
      <c r="CJ1049" t="s">
        <v>132</v>
      </c>
      <c r="CK1049" t="s">
        <v>132</v>
      </c>
      <c r="CP1049">
        <v>5286</v>
      </c>
      <c r="CQ1049">
        <v>0</v>
      </c>
      <c r="CR1049">
        <v>3</v>
      </c>
      <c r="CS1049">
        <v>1</v>
      </c>
      <c r="CT1049">
        <v>0</v>
      </c>
    </row>
    <row r="1050" spans="1:98" ht="15" customHeight="1" x14ac:dyDescent="0.2">
      <c r="A1050" t="s">
        <v>3871</v>
      </c>
      <c r="B1050" s="1" t="s">
        <v>365</v>
      </c>
      <c r="C1050">
        <v>1200</v>
      </c>
      <c r="G1050" t="s">
        <v>240</v>
      </c>
      <c r="H1050" t="s">
        <v>850</v>
      </c>
      <c r="I1050" t="s">
        <v>284</v>
      </c>
      <c r="J1050" t="s">
        <v>1000</v>
      </c>
      <c r="K1050">
        <v>4</v>
      </c>
      <c r="L1050" t="s">
        <v>3872</v>
      </c>
      <c r="N1050" t="s">
        <v>852</v>
      </c>
      <c r="O1050" t="s">
        <v>853</v>
      </c>
      <c r="P1050">
        <v>39</v>
      </c>
      <c r="Q1050" t="s">
        <v>1100</v>
      </c>
      <c r="S1050" t="s">
        <v>3873</v>
      </c>
      <c r="T1050">
        <v>7</v>
      </c>
      <c r="U1050">
        <v>6</v>
      </c>
      <c r="V1050">
        <v>2</v>
      </c>
      <c r="Z1050" t="s">
        <v>1005</v>
      </c>
      <c r="AC1050" t="s">
        <v>3857</v>
      </c>
      <c r="AD1050" t="s">
        <v>2464</v>
      </c>
      <c r="AF1050" t="s">
        <v>856</v>
      </c>
      <c r="AH1050" t="s">
        <v>202</v>
      </c>
      <c r="AI1050" t="s">
        <v>318</v>
      </c>
      <c r="AJ1050" t="s">
        <v>3874</v>
      </c>
      <c r="AO1050" t="s">
        <v>3875</v>
      </c>
      <c r="AQ1050">
        <v>4</v>
      </c>
      <c r="AR1050" t="s">
        <v>321</v>
      </c>
      <c r="AS1050" t="s">
        <v>321</v>
      </c>
      <c r="AU1050" t="s">
        <v>3876</v>
      </c>
      <c r="AV1050" t="s">
        <v>3877</v>
      </c>
      <c r="AY1050" t="s">
        <v>3864</v>
      </c>
      <c r="AZ1050" t="s">
        <v>3878</v>
      </c>
      <c r="BA1050" t="s">
        <v>255</v>
      </c>
      <c r="BB1050" t="s">
        <v>3879</v>
      </c>
      <c r="BC1050" t="s">
        <v>3867</v>
      </c>
      <c r="BD1050" t="s">
        <v>128</v>
      </c>
      <c r="BE1050">
        <v>0</v>
      </c>
      <c r="BF1050" t="s">
        <v>32340</v>
      </c>
      <c r="BG1050" t="s">
        <v>3880</v>
      </c>
      <c r="BH1050" t="s">
        <v>3881</v>
      </c>
      <c r="BS1050">
        <v>0</v>
      </c>
      <c r="BT1050">
        <v>0</v>
      </c>
      <c r="BU1050">
        <v>0</v>
      </c>
      <c r="BV1050">
        <v>0</v>
      </c>
      <c r="BW1050">
        <v>0</v>
      </c>
      <c r="BX1050">
        <v>1</v>
      </c>
      <c r="BY1050">
        <v>1</v>
      </c>
      <c r="CD1050" t="s">
        <v>131</v>
      </c>
      <c r="CE1050">
        <v>0</v>
      </c>
      <c r="CJ1050" t="s">
        <v>132</v>
      </c>
      <c r="CO1050" t="str">
        <f>HYPERLINK("http://www.d20pfsrd.com/bestiary/monster-listings/vermin/leech/leech-swarm","Leech, Swarm")</f>
        <v>Leech, Swarm</v>
      </c>
      <c r="CP1050">
        <v>250</v>
      </c>
      <c r="CQ1050">
        <v>0</v>
      </c>
      <c r="CR1050">
        <v>0</v>
      </c>
      <c r="CS1050">
        <v>0</v>
      </c>
      <c r="CT1050">
        <v>0</v>
      </c>
    </row>
    <row r="1051" spans="1:98" ht="15" customHeight="1" x14ac:dyDescent="0.2">
      <c r="A1051" t="s">
        <v>28779</v>
      </c>
      <c r="B1051" s="1" t="s">
        <v>365</v>
      </c>
      <c r="C1051">
        <v>1200</v>
      </c>
      <c r="G1051" t="s">
        <v>1053</v>
      </c>
      <c r="H1051" t="s">
        <v>193</v>
      </c>
      <c r="I1051" t="s">
        <v>1555</v>
      </c>
      <c r="K1051">
        <v>-1</v>
      </c>
      <c r="L1051" t="s">
        <v>28780</v>
      </c>
      <c r="N1051" t="s">
        <v>2600</v>
      </c>
      <c r="O1051" t="s">
        <v>2601</v>
      </c>
      <c r="P1051">
        <v>32</v>
      </c>
      <c r="Q1051" t="s">
        <v>1643</v>
      </c>
      <c r="S1051" t="s">
        <v>24082</v>
      </c>
      <c r="T1051">
        <v>3</v>
      </c>
      <c r="U1051">
        <v>0</v>
      </c>
      <c r="V1051">
        <v>7</v>
      </c>
      <c r="X1051" t="s">
        <v>28781</v>
      </c>
      <c r="Y1051" t="s">
        <v>5607</v>
      </c>
      <c r="Z1051" t="s">
        <v>3160</v>
      </c>
      <c r="AD1051" t="s">
        <v>28782</v>
      </c>
      <c r="AF1051" t="s">
        <v>28783</v>
      </c>
      <c r="AH1051" t="s">
        <v>202</v>
      </c>
      <c r="AI1051" t="s">
        <v>202</v>
      </c>
      <c r="AJ1051" t="s">
        <v>28784</v>
      </c>
      <c r="AO1051" t="s">
        <v>28785</v>
      </c>
      <c r="AQ1051">
        <v>3</v>
      </c>
      <c r="AR1051" t="s">
        <v>442</v>
      </c>
      <c r="AS1051" t="s">
        <v>5063</v>
      </c>
      <c r="AU1051" t="s">
        <v>19559</v>
      </c>
      <c r="AV1051" t="s">
        <v>10876</v>
      </c>
      <c r="AX1051" t="s">
        <v>28786</v>
      </c>
      <c r="AY1051" t="s">
        <v>789</v>
      </c>
      <c r="AZ1051" t="s">
        <v>670</v>
      </c>
      <c r="BA1051" t="s">
        <v>255</v>
      </c>
      <c r="BB1051" t="s">
        <v>28787</v>
      </c>
      <c r="BD1051" t="s">
        <v>28716</v>
      </c>
      <c r="BE1051">
        <v>0</v>
      </c>
      <c r="BF1051" t="s">
        <v>28788</v>
      </c>
      <c r="BG1051" t="s">
        <v>28789</v>
      </c>
      <c r="BH1051" t="s">
        <v>28790</v>
      </c>
      <c r="BI1051" t="s">
        <v>132</v>
      </c>
      <c r="BS1051">
        <v>0</v>
      </c>
      <c r="BT1051">
        <v>0</v>
      </c>
      <c r="BU1051">
        <v>0</v>
      </c>
      <c r="BV1051">
        <v>0</v>
      </c>
      <c r="BW1051">
        <v>1</v>
      </c>
      <c r="BX1051">
        <v>0</v>
      </c>
      <c r="BY1051">
        <v>1</v>
      </c>
      <c r="CD1051" t="s">
        <v>131</v>
      </c>
      <c r="CE1051">
        <v>0</v>
      </c>
      <c r="CF1051" t="s">
        <v>132</v>
      </c>
      <c r="CJ1051" t="s">
        <v>132</v>
      </c>
      <c r="CK1051" t="s">
        <v>132</v>
      </c>
      <c r="CP1051">
        <v>5803</v>
      </c>
      <c r="CQ1051">
        <v>0</v>
      </c>
      <c r="CR1051">
        <v>0</v>
      </c>
      <c r="CS1051">
        <v>0</v>
      </c>
      <c r="CT1051">
        <v>0</v>
      </c>
    </row>
    <row r="1052" spans="1:98" ht="15" customHeight="1" x14ac:dyDescent="0.2">
      <c r="A1052" t="s">
        <v>14788</v>
      </c>
      <c r="B1052" s="1" t="s">
        <v>134</v>
      </c>
      <c r="C1052">
        <v>3200</v>
      </c>
      <c r="G1052" t="s">
        <v>366</v>
      </c>
      <c r="H1052" t="s">
        <v>102</v>
      </c>
      <c r="I1052" t="s">
        <v>103</v>
      </c>
      <c r="J1052" t="s">
        <v>367</v>
      </c>
      <c r="K1052">
        <v>1</v>
      </c>
      <c r="L1052" t="s">
        <v>14789</v>
      </c>
      <c r="M1052" t="s">
        <v>14790</v>
      </c>
      <c r="N1052" t="s">
        <v>14791</v>
      </c>
      <c r="O1052" t="s">
        <v>14792</v>
      </c>
      <c r="P1052">
        <v>76</v>
      </c>
      <c r="Q1052" t="s">
        <v>4112</v>
      </c>
      <c r="S1052" t="s">
        <v>14793</v>
      </c>
      <c r="T1052">
        <v>10</v>
      </c>
      <c r="U1052">
        <v>3</v>
      </c>
      <c r="V1052">
        <v>8</v>
      </c>
      <c r="W1052" t="s">
        <v>14794</v>
      </c>
      <c r="Y1052" t="s">
        <v>172</v>
      </c>
      <c r="Z1052" t="s">
        <v>375</v>
      </c>
      <c r="AB1052">
        <v>18</v>
      </c>
      <c r="AD1052" t="s">
        <v>14795</v>
      </c>
      <c r="AF1052" t="s">
        <v>14796</v>
      </c>
      <c r="AG1052" t="s">
        <v>14797</v>
      </c>
      <c r="AH1052" t="s">
        <v>114</v>
      </c>
      <c r="AI1052" t="s">
        <v>114</v>
      </c>
      <c r="AJ1052" t="s">
        <v>14798</v>
      </c>
      <c r="AK1052" t="s">
        <v>14799</v>
      </c>
      <c r="AO1052" t="s">
        <v>14800</v>
      </c>
      <c r="AQ1052">
        <v>8</v>
      </c>
      <c r="AR1052">
        <v>11</v>
      </c>
      <c r="AS1052">
        <v>22</v>
      </c>
      <c r="AT1052" t="s">
        <v>14801</v>
      </c>
      <c r="AU1052" t="s">
        <v>14802</v>
      </c>
      <c r="AW1052" t="s">
        <v>181</v>
      </c>
      <c r="AX1052" t="s">
        <v>14803</v>
      </c>
      <c r="AY1052" t="s">
        <v>384</v>
      </c>
      <c r="AZ1052" t="s">
        <v>14804</v>
      </c>
      <c r="BA1052" t="s">
        <v>14805</v>
      </c>
      <c r="BB1052" t="s">
        <v>14806</v>
      </c>
      <c r="BC1052" t="s">
        <v>388</v>
      </c>
      <c r="BD1052" t="s">
        <v>14619</v>
      </c>
      <c r="BE1052">
        <v>0</v>
      </c>
      <c r="BF1052" t="s">
        <v>14807</v>
      </c>
      <c r="BG1052" t="s">
        <v>14808</v>
      </c>
      <c r="BH1052" t="s">
        <v>14809</v>
      </c>
      <c r="BL1052" t="s">
        <v>132</v>
      </c>
      <c r="BM1052" t="s">
        <v>132</v>
      </c>
      <c r="BN1052" t="s">
        <v>132</v>
      </c>
      <c r="BS1052">
        <v>0</v>
      </c>
      <c r="BT1052">
        <v>0</v>
      </c>
      <c r="BU1052">
        <v>1</v>
      </c>
      <c r="BV1052">
        <v>0</v>
      </c>
      <c r="BW1052">
        <v>0</v>
      </c>
      <c r="BX1052">
        <v>0</v>
      </c>
      <c r="BY1052">
        <v>1</v>
      </c>
      <c r="CA1052" t="s">
        <v>14044</v>
      </c>
      <c r="CB1052" t="s">
        <v>132</v>
      </c>
      <c r="CD1052" t="s">
        <v>131</v>
      </c>
      <c r="CE1052">
        <v>0</v>
      </c>
      <c r="CJ1052" t="s">
        <v>132</v>
      </c>
      <c r="CP1052">
        <v>1970</v>
      </c>
      <c r="CQ1052">
        <v>0</v>
      </c>
      <c r="CR1052">
        <v>0</v>
      </c>
      <c r="CS1052">
        <v>0</v>
      </c>
      <c r="CT1052">
        <v>0</v>
      </c>
    </row>
    <row r="1053" spans="1:98" ht="15" customHeight="1" x14ac:dyDescent="0.2">
      <c r="A1053" t="s">
        <v>22048</v>
      </c>
      <c r="B1053" s="1" t="s">
        <v>2822</v>
      </c>
      <c r="C1053">
        <v>50</v>
      </c>
      <c r="G1053" t="s">
        <v>240</v>
      </c>
      <c r="H1053" t="s">
        <v>850</v>
      </c>
      <c r="I1053" t="s">
        <v>332</v>
      </c>
      <c r="K1053">
        <v>1</v>
      </c>
      <c r="L1053" t="s">
        <v>2864</v>
      </c>
      <c r="N1053" t="s">
        <v>2906</v>
      </c>
      <c r="O1053" t="s">
        <v>2907</v>
      </c>
      <c r="P1053">
        <v>2</v>
      </c>
      <c r="Q1053" t="s">
        <v>2826</v>
      </c>
      <c r="S1053" t="s">
        <v>19249</v>
      </c>
      <c r="T1053">
        <v>2</v>
      </c>
      <c r="U1053">
        <v>3</v>
      </c>
      <c r="V1053">
        <v>1</v>
      </c>
      <c r="AD1053" t="s">
        <v>147</v>
      </c>
      <c r="AH1053" t="s">
        <v>2830</v>
      </c>
      <c r="AI1053" t="s">
        <v>318</v>
      </c>
      <c r="AO1053" t="s">
        <v>22049</v>
      </c>
      <c r="AQ1053">
        <v>0</v>
      </c>
      <c r="AR1053">
        <v>-3</v>
      </c>
      <c r="AS1053" t="s">
        <v>13913</v>
      </c>
      <c r="AT1053" t="s">
        <v>4793</v>
      </c>
      <c r="AU1053" t="s">
        <v>22050</v>
      </c>
      <c r="AV1053" t="s">
        <v>519</v>
      </c>
      <c r="AY1053" t="s">
        <v>3947</v>
      </c>
      <c r="AZ1053" t="s">
        <v>22051</v>
      </c>
      <c r="BA1053" t="s">
        <v>255</v>
      </c>
      <c r="BB1053" t="s">
        <v>16197</v>
      </c>
      <c r="BC1053" t="s">
        <v>2836</v>
      </c>
      <c r="BD1053" t="s">
        <v>22028</v>
      </c>
      <c r="BE1053">
        <v>0</v>
      </c>
      <c r="BG1053" t="s">
        <v>22052</v>
      </c>
      <c r="BH1053" t="s">
        <v>22053</v>
      </c>
      <c r="BS1053">
        <v>0</v>
      </c>
      <c r="BT1053">
        <v>0</v>
      </c>
      <c r="BU1053">
        <v>0</v>
      </c>
      <c r="BV1053">
        <v>0</v>
      </c>
      <c r="BW1053">
        <v>0</v>
      </c>
      <c r="BX1053">
        <v>0</v>
      </c>
      <c r="BY1053">
        <v>1</v>
      </c>
      <c r="CD1053" t="s">
        <v>131</v>
      </c>
      <c r="CE1053">
        <v>0</v>
      </c>
      <c r="CJ1053" t="s">
        <v>132</v>
      </c>
      <c r="CP1053">
        <v>3999</v>
      </c>
      <c r="CQ1053">
        <v>0</v>
      </c>
      <c r="CR1053">
        <v>0</v>
      </c>
      <c r="CS1053">
        <v>0</v>
      </c>
      <c r="CT1053">
        <v>0</v>
      </c>
    </row>
    <row r="1054" spans="1:98" ht="15" customHeight="1" x14ac:dyDescent="0.2">
      <c r="A1054" t="s">
        <v>1523</v>
      </c>
      <c r="B1054" s="1" t="s">
        <v>1117</v>
      </c>
      <c r="C1054">
        <v>400</v>
      </c>
      <c r="G1054" t="s">
        <v>135</v>
      </c>
      <c r="H1054" t="s">
        <v>102</v>
      </c>
      <c r="I1054" t="s">
        <v>103</v>
      </c>
      <c r="J1054" t="s">
        <v>1384</v>
      </c>
      <c r="K1054">
        <v>0</v>
      </c>
      <c r="L1054" t="s">
        <v>1524</v>
      </c>
      <c r="N1054" t="s">
        <v>678</v>
      </c>
      <c r="O1054" t="s">
        <v>244</v>
      </c>
      <c r="P1054">
        <v>13</v>
      </c>
      <c r="Q1054" t="s">
        <v>398</v>
      </c>
      <c r="S1054" t="s">
        <v>1525</v>
      </c>
      <c r="T1054">
        <v>4</v>
      </c>
      <c r="U1054">
        <v>3</v>
      </c>
      <c r="V1054">
        <v>0</v>
      </c>
      <c r="Y1054" t="s">
        <v>1411</v>
      </c>
      <c r="Z1054" t="s">
        <v>1526</v>
      </c>
      <c r="AA1054" t="s">
        <v>1175</v>
      </c>
      <c r="AD1054" t="s">
        <v>496</v>
      </c>
      <c r="AF1054" t="s">
        <v>1527</v>
      </c>
      <c r="AH1054" t="s">
        <v>114</v>
      </c>
      <c r="AI1054" t="s">
        <v>114</v>
      </c>
      <c r="AO1054" t="s">
        <v>1528</v>
      </c>
      <c r="AQ1054">
        <v>2</v>
      </c>
      <c r="AR1054">
        <v>2</v>
      </c>
      <c r="AS1054">
        <v>12</v>
      </c>
      <c r="AY1054" t="s">
        <v>1398</v>
      </c>
      <c r="AZ1054" t="s">
        <v>1529</v>
      </c>
      <c r="BA1054" t="s">
        <v>255</v>
      </c>
      <c r="BB1054" t="s">
        <v>1530</v>
      </c>
      <c r="BC1054" t="s">
        <v>1401</v>
      </c>
      <c r="BD1054" t="s">
        <v>128</v>
      </c>
      <c r="BE1054">
        <v>0</v>
      </c>
      <c r="BG1054" t="s">
        <v>1531</v>
      </c>
      <c r="BH1054" t="s">
        <v>1532</v>
      </c>
      <c r="BS1054">
        <v>0</v>
      </c>
      <c r="BT1054">
        <v>0</v>
      </c>
      <c r="BU1054">
        <v>0</v>
      </c>
      <c r="BV1054">
        <v>0</v>
      </c>
      <c r="BW1054">
        <v>0</v>
      </c>
      <c r="BX1054">
        <v>0</v>
      </c>
      <c r="BY1054">
        <v>1</v>
      </c>
      <c r="CD1054" t="s">
        <v>131</v>
      </c>
      <c r="CE1054">
        <v>0</v>
      </c>
      <c r="CJ1054" t="s">
        <v>132</v>
      </c>
      <c r="CO1054" t="str">
        <f>HYPERLINK("http://www.d20pfsrd.com/bestiary/monster-listings/outsiders/devil/lemure","Devil, Lemure")</f>
        <v>Devil, Lemure</v>
      </c>
      <c r="CP1054">
        <v>95</v>
      </c>
      <c r="CQ1054">
        <v>0</v>
      </c>
      <c r="CR1054">
        <v>0</v>
      </c>
      <c r="CS1054">
        <v>0</v>
      </c>
      <c r="CT1054">
        <v>0</v>
      </c>
    </row>
    <row r="1055" spans="1:98" ht="15" customHeight="1" x14ac:dyDescent="0.2">
      <c r="A1055" t="s">
        <v>10167</v>
      </c>
      <c r="B1055" s="1" t="s">
        <v>162</v>
      </c>
      <c r="C1055">
        <v>38400</v>
      </c>
      <c r="G1055" t="s">
        <v>575</v>
      </c>
      <c r="H1055" t="s">
        <v>136</v>
      </c>
      <c r="I1055" t="s">
        <v>261</v>
      </c>
      <c r="J1055" t="s">
        <v>1556</v>
      </c>
      <c r="K1055">
        <v>13</v>
      </c>
      <c r="L1055" t="s">
        <v>10168</v>
      </c>
      <c r="N1055" t="s">
        <v>10169</v>
      </c>
      <c r="O1055" t="s">
        <v>10170</v>
      </c>
      <c r="P1055">
        <v>202</v>
      </c>
      <c r="Q1055" t="s">
        <v>10171</v>
      </c>
      <c r="R1055" t="s">
        <v>4980</v>
      </c>
      <c r="S1055" t="s">
        <v>10172</v>
      </c>
      <c r="T1055">
        <v>17</v>
      </c>
      <c r="U1055">
        <v>18</v>
      </c>
      <c r="V1055">
        <v>10</v>
      </c>
      <c r="Z1055" t="s">
        <v>10173</v>
      </c>
      <c r="AB1055">
        <v>25</v>
      </c>
      <c r="AD1055" t="s">
        <v>835</v>
      </c>
      <c r="AF1055" t="s">
        <v>10174</v>
      </c>
      <c r="AG1055" t="s">
        <v>10175</v>
      </c>
      <c r="AH1055" t="s">
        <v>147</v>
      </c>
      <c r="AI1055" t="s">
        <v>147</v>
      </c>
      <c r="AJ1055" t="s">
        <v>10176</v>
      </c>
      <c r="AK1055" t="s">
        <v>10177</v>
      </c>
      <c r="AO1055" t="s">
        <v>10178</v>
      </c>
      <c r="AQ1055">
        <v>15</v>
      </c>
      <c r="AR1055">
        <v>25</v>
      </c>
      <c r="AS1055" t="s">
        <v>10179</v>
      </c>
      <c r="AT1055" t="s">
        <v>10180</v>
      </c>
      <c r="AU1055" t="s">
        <v>10181</v>
      </c>
      <c r="AW1055" t="s">
        <v>8589</v>
      </c>
      <c r="AY1055" t="s">
        <v>298</v>
      </c>
      <c r="AZ1055" t="s">
        <v>10161</v>
      </c>
      <c r="BA1055" t="s">
        <v>156</v>
      </c>
      <c r="BB1055" t="s">
        <v>10182</v>
      </c>
      <c r="BD1055" t="s">
        <v>7316</v>
      </c>
      <c r="BE1055">
        <v>0</v>
      </c>
      <c r="BF1055" t="s">
        <v>10183</v>
      </c>
      <c r="BG1055" t="s">
        <v>10184</v>
      </c>
      <c r="BH1055" t="s">
        <v>10185</v>
      </c>
      <c r="BS1055">
        <v>0</v>
      </c>
      <c r="BT1055">
        <v>0</v>
      </c>
      <c r="BU1055">
        <v>0</v>
      </c>
      <c r="BV1055">
        <v>1</v>
      </c>
      <c r="BW1055">
        <v>0</v>
      </c>
      <c r="BX1055">
        <v>0</v>
      </c>
      <c r="BY1055">
        <v>1</v>
      </c>
      <c r="CD1055" t="s">
        <v>131</v>
      </c>
      <c r="CE1055">
        <v>0</v>
      </c>
      <c r="CJ1055" t="s">
        <v>132</v>
      </c>
      <c r="CO1055" t="str">
        <f>HYPERLINK("http://www.d20pfsrd.com/bestiary/monster-listings/magical-beasts/leng-spider","Leng Spider")</f>
        <v>Leng Spider</v>
      </c>
      <c r="CP1055">
        <v>1275</v>
      </c>
      <c r="CQ1055">
        <v>0</v>
      </c>
      <c r="CR1055">
        <v>0</v>
      </c>
      <c r="CS1055">
        <v>0</v>
      </c>
      <c r="CT1055">
        <v>0</v>
      </c>
    </row>
    <row r="1056" spans="1:98" ht="15" customHeight="1" x14ac:dyDescent="0.2">
      <c r="A1056" t="s">
        <v>7483</v>
      </c>
      <c r="B1056" s="1" t="s">
        <v>1918</v>
      </c>
      <c r="C1056">
        <v>19200</v>
      </c>
      <c r="G1056" t="s">
        <v>101</v>
      </c>
      <c r="H1056" t="s">
        <v>102</v>
      </c>
      <c r="I1056" t="s">
        <v>103</v>
      </c>
      <c r="J1056" t="s">
        <v>7410</v>
      </c>
      <c r="K1056">
        <v>7</v>
      </c>
      <c r="L1056" t="s">
        <v>7484</v>
      </c>
      <c r="M1056" t="s">
        <v>7434</v>
      </c>
      <c r="N1056" t="s">
        <v>7485</v>
      </c>
      <c r="O1056" t="s">
        <v>7486</v>
      </c>
      <c r="P1056">
        <v>147</v>
      </c>
      <c r="Q1056" t="s">
        <v>4368</v>
      </c>
      <c r="S1056" t="s">
        <v>7487</v>
      </c>
      <c r="T1056">
        <v>14</v>
      </c>
      <c r="U1056">
        <v>12</v>
      </c>
      <c r="V1056">
        <v>6</v>
      </c>
      <c r="W1056" t="s">
        <v>170</v>
      </c>
      <c r="Y1056" t="s">
        <v>7440</v>
      </c>
      <c r="Z1056" t="s">
        <v>375</v>
      </c>
      <c r="AA1056" t="s">
        <v>7417</v>
      </c>
      <c r="AB1056">
        <v>23</v>
      </c>
      <c r="AD1056" t="s">
        <v>1614</v>
      </c>
      <c r="AF1056" t="s">
        <v>7488</v>
      </c>
      <c r="AH1056" t="s">
        <v>114</v>
      </c>
      <c r="AI1056" t="s">
        <v>114</v>
      </c>
      <c r="AJ1056" t="s">
        <v>7489</v>
      </c>
      <c r="AK1056" t="s">
        <v>7490</v>
      </c>
      <c r="AO1056" t="s">
        <v>7491</v>
      </c>
      <c r="AQ1056">
        <v>14</v>
      </c>
      <c r="AR1056" t="s">
        <v>7492</v>
      </c>
      <c r="AS1056">
        <v>36</v>
      </c>
      <c r="AT1056" t="s">
        <v>7493</v>
      </c>
      <c r="AU1056" t="s">
        <v>7494</v>
      </c>
      <c r="AV1056" t="s">
        <v>7495</v>
      </c>
      <c r="AW1056" t="s">
        <v>7423</v>
      </c>
      <c r="AX1056" t="s">
        <v>7496</v>
      </c>
      <c r="AY1056" t="s">
        <v>7497</v>
      </c>
      <c r="AZ1056" t="s">
        <v>7498</v>
      </c>
      <c r="BA1056" t="s">
        <v>426</v>
      </c>
      <c r="BB1056" t="s">
        <v>7499</v>
      </c>
      <c r="BC1056" t="s">
        <v>7427</v>
      </c>
      <c r="BD1056" t="s">
        <v>7316</v>
      </c>
      <c r="BE1056">
        <v>0</v>
      </c>
      <c r="BF1056" t="s">
        <v>7500</v>
      </c>
      <c r="BG1056" t="s">
        <v>7501</v>
      </c>
      <c r="BH1056" t="s">
        <v>7502</v>
      </c>
      <c r="BS1056">
        <v>0</v>
      </c>
      <c r="BT1056">
        <v>0</v>
      </c>
      <c r="BU1056">
        <v>0</v>
      </c>
      <c r="BV1056">
        <v>0</v>
      </c>
      <c r="BW1056">
        <v>0</v>
      </c>
      <c r="BX1056">
        <v>0</v>
      </c>
      <c r="BY1056">
        <v>1</v>
      </c>
      <c r="CD1056" t="s">
        <v>131</v>
      </c>
      <c r="CE1056">
        <v>0</v>
      </c>
      <c r="CJ1056" t="s">
        <v>132</v>
      </c>
      <c r="CO1056" t="str">
        <f>HYPERLINK("http://www.d20pfsrd.com/bestiary/monster-listings/outsiders/agathion/agathion-leonal","Agathion, Leonal")</f>
        <v>Agathion, Leonal</v>
      </c>
      <c r="CP1056">
        <v>1089</v>
      </c>
      <c r="CQ1056">
        <v>0</v>
      </c>
      <c r="CR1056">
        <v>0</v>
      </c>
      <c r="CS1056">
        <v>0</v>
      </c>
      <c r="CT1056">
        <v>0</v>
      </c>
    </row>
    <row r="1057" spans="1:98" ht="15" customHeight="1" x14ac:dyDescent="0.2">
      <c r="A1057" t="s">
        <v>780</v>
      </c>
      <c r="B1057" s="1" t="s">
        <v>283</v>
      </c>
      <c r="C1057">
        <v>600</v>
      </c>
      <c r="G1057" t="s">
        <v>240</v>
      </c>
      <c r="H1057" t="s">
        <v>102</v>
      </c>
      <c r="I1057" t="s">
        <v>332</v>
      </c>
      <c r="K1057">
        <v>4</v>
      </c>
      <c r="L1057" t="s">
        <v>762</v>
      </c>
      <c r="N1057" t="s">
        <v>763</v>
      </c>
      <c r="O1057" t="s">
        <v>764</v>
      </c>
      <c r="P1057">
        <v>19</v>
      </c>
      <c r="Q1057" t="s">
        <v>336</v>
      </c>
      <c r="S1057" t="s">
        <v>765</v>
      </c>
      <c r="T1057">
        <v>5</v>
      </c>
      <c r="U1057">
        <v>7</v>
      </c>
      <c r="V1057">
        <v>2</v>
      </c>
      <c r="AD1057" t="s">
        <v>781</v>
      </c>
      <c r="AF1057" t="s">
        <v>782</v>
      </c>
      <c r="AH1057" t="s">
        <v>114</v>
      </c>
      <c r="AI1057" t="s">
        <v>114</v>
      </c>
      <c r="AJ1057" t="s">
        <v>783</v>
      </c>
      <c r="AO1057" t="s">
        <v>784</v>
      </c>
      <c r="AQ1057">
        <v>2</v>
      </c>
      <c r="AR1057" t="s">
        <v>785</v>
      </c>
      <c r="AS1057" t="s">
        <v>770</v>
      </c>
      <c r="AT1057" t="s">
        <v>786</v>
      </c>
      <c r="AU1057" t="s">
        <v>787</v>
      </c>
      <c r="AV1057" t="s">
        <v>788</v>
      </c>
      <c r="AY1057" t="s">
        <v>789</v>
      </c>
      <c r="AZ1057" t="s">
        <v>208</v>
      </c>
      <c r="BA1057" t="s">
        <v>255</v>
      </c>
      <c r="BB1057" t="s">
        <v>790</v>
      </c>
      <c r="BC1057" t="s">
        <v>776</v>
      </c>
      <c r="BD1057" t="s">
        <v>128</v>
      </c>
      <c r="BE1057">
        <v>0</v>
      </c>
      <c r="BG1057" t="s">
        <v>791</v>
      </c>
      <c r="BH1057" t="s">
        <v>792</v>
      </c>
      <c r="BS1057">
        <v>0</v>
      </c>
      <c r="BT1057">
        <v>0</v>
      </c>
      <c r="BU1057">
        <v>0</v>
      </c>
      <c r="BV1057">
        <v>1</v>
      </c>
      <c r="BW1057">
        <v>0</v>
      </c>
      <c r="BX1057">
        <v>0</v>
      </c>
      <c r="BY1057">
        <v>1</v>
      </c>
      <c r="CD1057" t="s">
        <v>131</v>
      </c>
      <c r="CE1057">
        <v>0</v>
      </c>
      <c r="CJ1057" t="s">
        <v>132</v>
      </c>
      <c r="CO1057" t="str">
        <f>HYPERLINK("http://www.d20pfsrd.com/bestiary/monster-listings/animals/cat/leopard","Cat, Leopard")</f>
        <v>Cat, Leopard</v>
      </c>
      <c r="CP1057">
        <v>56</v>
      </c>
      <c r="CQ1057">
        <v>0</v>
      </c>
      <c r="CR1057">
        <v>0</v>
      </c>
      <c r="CS1057">
        <v>0</v>
      </c>
      <c r="CT1057">
        <v>0</v>
      </c>
    </row>
    <row r="1058" spans="1:98" ht="15" customHeight="1" x14ac:dyDescent="0.2">
      <c r="A1058" t="s">
        <v>31187</v>
      </c>
      <c r="B1058" s="1" t="s">
        <v>2822</v>
      </c>
      <c r="C1058">
        <v>50</v>
      </c>
      <c r="G1058" t="s">
        <v>240</v>
      </c>
      <c r="H1058" t="s">
        <v>850</v>
      </c>
      <c r="I1058" t="s">
        <v>284</v>
      </c>
      <c r="K1058">
        <v>-3</v>
      </c>
      <c r="L1058" t="s">
        <v>31188</v>
      </c>
      <c r="N1058" t="s">
        <v>25391</v>
      </c>
      <c r="O1058" t="s">
        <v>31189</v>
      </c>
      <c r="P1058">
        <v>5</v>
      </c>
      <c r="Q1058" t="s">
        <v>833</v>
      </c>
      <c r="S1058" t="s">
        <v>31190</v>
      </c>
      <c r="T1058">
        <v>3</v>
      </c>
      <c r="U1058">
        <v>-3</v>
      </c>
      <c r="V1058">
        <v>-2</v>
      </c>
      <c r="Z1058" t="s">
        <v>289</v>
      </c>
      <c r="AD1058" t="s">
        <v>4405</v>
      </c>
      <c r="AH1058" t="s">
        <v>2830</v>
      </c>
      <c r="AI1058" t="s">
        <v>318</v>
      </c>
      <c r="AO1058" t="s">
        <v>31191</v>
      </c>
      <c r="AQ1058">
        <v>0</v>
      </c>
      <c r="AR1058">
        <v>-7</v>
      </c>
      <c r="AS1058">
        <v>-2</v>
      </c>
      <c r="AU1058" t="s">
        <v>31192</v>
      </c>
      <c r="AX1058" t="s">
        <v>31193</v>
      </c>
      <c r="AY1058" t="s">
        <v>445</v>
      </c>
      <c r="AZ1058" t="s">
        <v>31194</v>
      </c>
      <c r="BA1058" t="s">
        <v>255</v>
      </c>
      <c r="BB1058" t="s">
        <v>31195</v>
      </c>
      <c r="BD1058" t="s">
        <v>31075</v>
      </c>
      <c r="BE1058">
        <v>0</v>
      </c>
      <c r="BF1058" t="s">
        <v>31196</v>
      </c>
      <c r="BG1058" t="s">
        <v>31197</v>
      </c>
      <c r="BH1058" t="s">
        <v>31198</v>
      </c>
      <c r="BS1058">
        <v>0</v>
      </c>
      <c r="BT1058">
        <v>0</v>
      </c>
      <c r="BU1058">
        <v>0</v>
      </c>
      <c r="BV1058">
        <v>1</v>
      </c>
      <c r="BW1058">
        <v>0</v>
      </c>
      <c r="BX1058">
        <v>0</v>
      </c>
      <c r="BY1058">
        <v>1</v>
      </c>
      <c r="CD1058" t="s">
        <v>132</v>
      </c>
      <c r="CE1058">
        <v>0</v>
      </c>
      <c r="CF1058" t="s">
        <v>132</v>
      </c>
      <c r="CJ1058" t="s">
        <v>132</v>
      </c>
      <c r="CK1058" t="s">
        <v>132</v>
      </c>
      <c r="CP1058">
        <v>6738</v>
      </c>
      <c r="CQ1058">
        <v>0</v>
      </c>
      <c r="CR1058">
        <v>0</v>
      </c>
      <c r="CS1058">
        <v>0</v>
      </c>
      <c r="CT1058">
        <v>0</v>
      </c>
    </row>
    <row r="1059" spans="1:98" ht="15" customHeight="1" x14ac:dyDescent="0.2">
      <c r="A1059" t="s">
        <v>10186</v>
      </c>
      <c r="B1059" s="1" t="s">
        <v>283</v>
      </c>
      <c r="C1059">
        <v>600</v>
      </c>
      <c r="G1059" t="s">
        <v>923</v>
      </c>
      <c r="H1059" t="s">
        <v>393</v>
      </c>
      <c r="I1059" t="s">
        <v>2390</v>
      </c>
      <c r="K1059">
        <v>7</v>
      </c>
      <c r="L1059" t="s">
        <v>10187</v>
      </c>
      <c r="N1059" t="s">
        <v>4653</v>
      </c>
      <c r="O1059" t="s">
        <v>4654</v>
      </c>
      <c r="P1059">
        <v>18</v>
      </c>
      <c r="Q1059" t="s">
        <v>4581</v>
      </c>
      <c r="S1059" t="s">
        <v>7801</v>
      </c>
      <c r="T1059">
        <v>2</v>
      </c>
      <c r="U1059">
        <v>7</v>
      </c>
      <c r="V1059">
        <v>6</v>
      </c>
      <c r="Y1059" t="s">
        <v>2395</v>
      </c>
      <c r="AB1059">
        <v>13</v>
      </c>
      <c r="AD1059" t="s">
        <v>376</v>
      </c>
      <c r="AF1059" t="s">
        <v>10188</v>
      </c>
      <c r="AH1059" t="s">
        <v>114</v>
      </c>
      <c r="AI1059" t="s">
        <v>114</v>
      </c>
      <c r="AK1059" t="s">
        <v>10189</v>
      </c>
      <c r="AO1059" t="s">
        <v>10190</v>
      </c>
      <c r="AQ1059">
        <v>2</v>
      </c>
      <c r="AR1059">
        <v>-1</v>
      </c>
      <c r="AS1059">
        <v>12</v>
      </c>
      <c r="AT1059" t="s">
        <v>771</v>
      </c>
      <c r="AU1059" t="s">
        <v>10191</v>
      </c>
      <c r="AV1059" t="s">
        <v>10192</v>
      </c>
      <c r="AW1059" t="s">
        <v>10193</v>
      </c>
      <c r="AX1059" t="s">
        <v>10194</v>
      </c>
      <c r="AY1059" t="s">
        <v>445</v>
      </c>
      <c r="AZ1059" t="s">
        <v>10195</v>
      </c>
      <c r="BA1059" t="s">
        <v>10196</v>
      </c>
      <c r="BB1059" t="s">
        <v>10197</v>
      </c>
      <c r="BD1059" t="s">
        <v>7316</v>
      </c>
      <c r="BE1059">
        <v>0</v>
      </c>
      <c r="BF1059" t="s">
        <v>10198</v>
      </c>
      <c r="BG1059" t="s">
        <v>10199</v>
      </c>
      <c r="BH1059" t="s">
        <v>10200</v>
      </c>
      <c r="BS1059">
        <v>0</v>
      </c>
      <c r="BT1059">
        <v>0</v>
      </c>
      <c r="BU1059">
        <v>0</v>
      </c>
      <c r="BV1059">
        <v>0</v>
      </c>
      <c r="BW1059">
        <v>0</v>
      </c>
      <c r="BX1059">
        <v>0</v>
      </c>
      <c r="BY1059">
        <v>1</v>
      </c>
      <c r="CD1059" t="s">
        <v>131</v>
      </c>
      <c r="CE1059">
        <v>0</v>
      </c>
      <c r="CJ1059" t="s">
        <v>132</v>
      </c>
      <c r="CO1059" t="str">
        <f>HYPERLINK("http://www.d20pfsrd.com/bestiary/monster-listings/fey/leprechaun","Leprechaun")</f>
        <v>Leprechaun</v>
      </c>
      <c r="CP1059">
        <v>1276</v>
      </c>
      <c r="CQ1059">
        <v>0</v>
      </c>
      <c r="CR1059">
        <v>0</v>
      </c>
      <c r="CS1059">
        <v>0</v>
      </c>
      <c r="CT1059">
        <v>0</v>
      </c>
    </row>
    <row r="1060" spans="1:98" ht="15" customHeight="1" x14ac:dyDescent="0.2">
      <c r="A1060" t="s">
        <v>12256</v>
      </c>
      <c r="B1060" s="1" t="s">
        <v>1137</v>
      </c>
      <c r="C1060">
        <v>2400</v>
      </c>
      <c r="G1060" t="s">
        <v>1053</v>
      </c>
      <c r="H1060" t="s">
        <v>102</v>
      </c>
      <c r="I1060" t="s">
        <v>1555</v>
      </c>
      <c r="J1060" t="s">
        <v>3778</v>
      </c>
      <c r="K1060">
        <v>4</v>
      </c>
      <c r="L1060" t="s">
        <v>12257</v>
      </c>
      <c r="N1060" t="s">
        <v>6979</v>
      </c>
      <c r="O1060" t="s">
        <v>12258</v>
      </c>
      <c r="P1060">
        <v>71</v>
      </c>
      <c r="Q1060" t="s">
        <v>12259</v>
      </c>
      <c r="R1060" t="s">
        <v>3695</v>
      </c>
      <c r="S1060" t="s">
        <v>12260</v>
      </c>
      <c r="T1060">
        <v>6</v>
      </c>
      <c r="U1060">
        <v>9</v>
      </c>
      <c r="V1060">
        <v>9</v>
      </c>
      <c r="X1060" t="s">
        <v>3173</v>
      </c>
      <c r="Y1060" t="s">
        <v>12261</v>
      </c>
      <c r="Z1060" t="s">
        <v>3160</v>
      </c>
      <c r="AB1060">
        <v>17</v>
      </c>
      <c r="AD1060" t="s">
        <v>316</v>
      </c>
      <c r="AF1060" t="s">
        <v>12262</v>
      </c>
      <c r="AH1060" t="s">
        <v>114</v>
      </c>
      <c r="AI1060" t="s">
        <v>114</v>
      </c>
      <c r="AJ1060" t="s">
        <v>12263</v>
      </c>
      <c r="AO1060" t="s">
        <v>12264</v>
      </c>
      <c r="AQ1060">
        <v>8</v>
      </c>
      <c r="AR1060" t="s">
        <v>4809</v>
      </c>
      <c r="AS1060" t="s">
        <v>4265</v>
      </c>
      <c r="AT1060" t="s">
        <v>12265</v>
      </c>
      <c r="AU1060" t="s">
        <v>12266</v>
      </c>
      <c r="AW1060" t="s">
        <v>12267</v>
      </c>
      <c r="AY1060" t="s">
        <v>938</v>
      </c>
      <c r="AZ1060" t="s">
        <v>2870</v>
      </c>
      <c r="BA1060" t="s">
        <v>12268</v>
      </c>
      <c r="BB1060" t="s">
        <v>12269</v>
      </c>
      <c r="BC1060" t="s">
        <v>12270</v>
      </c>
      <c r="BD1060" t="s">
        <v>12251</v>
      </c>
      <c r="BE1060">
        <v>0</v>
      </c>
      <c r="BF1060" t="s">
        <v>12271</v>
      </c>
      <c r="BG1060" t="s">
        <v>12272</v>
      </c>
      <c r="BH1060" t="s">
        <v>12273</v>
      </c>
      <c r="BS1060">
        <v>0</v>
      </c>
      <c r="BT1060">
        <v>0</v>
      </c>
      <c r="BU1060">
        <v>0</v>
      </c>
      <c r="BV1060">
        <v>1</v>
      </c>
      <c r="BW1060">
        <v>0</v>
      </c>
      <c r="BX1060">
        <v>0</v>
      </c>
      <c r="BY1060">
        <v>1</v>
      </c>
      <c r="CD1060" t="s">
        <v>131</v>
      </c>
      <c r="CE1060">
        <v>0</v>
      </c>
      <c r="CJ1060" t="s">
        <v>132</v>
      </c>
      <c r="CP1060">
        <v>1471</v>
      </c>
      <c r="CQ1060">
        <v>0</v>
      </c>
      <c r="CR1060">
        <v>0</v>
      </c>
      <c r="CS1060">
        <v>0</v>
      </c>
      <c r="CT1060">
        <v>0</v>
      </c>
    </row>
    <row r="1061" spans="1:98" ht="15" customHeight="1" x14ac:dyDescent="0.2">
      <c r="A1061" t="s">
        <v>5903</v>
      </c>
      <c r="B1061" s="1" t="s">
        <v>239</v>
      </c>
      <c r="C1061">
        <v>800</v>
      </c>
      <c r="G1061" t="s">
        <v>135</v>
      </c>
      <c r="H1061" t="s">
        <v>393</v>
      </c>
      <c r="I1061" t="s">
        <v>103</v>
      </c>
      <c r="J1061" t="s">
        <v>1384</v>
      </c>
      <c r="K1061">
        <v>3</v>
      </c>
      <c r="L1061" t="s">
        <v>5904</v>
      </c>
      <c r="N1061" t="s">
        <v>5635</v>
      </c>
      <c r="O1061" t="s">
        <v>5905</v>
      </c>
      <c r="P1061">
        <v>30</v>
      </c>
      <c r="Q1061" t="s">
        <v>812</v>
      </c>
      <c r="S1061" t="s">
        <v>5906</v>
      </c>
      <c r="T1061">
        <v>6</v>
      </c>
      <c r="U1061">
        <v>7</v>
      </c>
      <c r="V1061">
        <v>0</v>
      </c>
      <c r="Y1061" t="s">
        <v>1452</v>
      </c>
      <c r="Z1061" t="s">
        <v>1412</v>
      </c>
      <c r="AA1061" t="s">
        <v>1175</v>
      </c>
      <c r="AD1061" t="s">
        <v>5907</v>
      </c>
      <c r="AF1061" t="s">
        <v>5908</v>
      </c>
      <c r="AH1061" t="s">
        <v>114</v>
      </c>
      <c r="AI1061" t="s">
        <v>114</v>
      </c>
      <c r="AJ1061" t="s">
        <v>5909</v>
      </c>
      <c r="AK1061" t="s">
        <v>5910</v>
      </c>
      <c r="AO1061" t="s">
        <v>5911</v>
      </c>
      <c r="AQ1061">
        <v>4</v>
      </c>
      <c r="AR1061">
        <v>4</v>
      </c>
      <c r="AS1061">
        <v>18</v>
      </c>
      <c r="AT1061" t="s">
        <v>5912</v>
      </c>
      <c r="AU1061" t="s">
        <v>5913</v>
      </c>
      <c r="AW1061" t="s">
        <v>5914</v>
      </c>
      <c r="AX1061" t="s">
        <v>5915</v>
      </c>
      <c r="AY1061" t="s">
        <v>5647</v>
      </c>
      <c r="AZ1061" t="s">
        <v>5916</v>
      </c>
      <c r="BA1061" t="s">
        <v>5917</v>
      </c>
      <c r="BB1061" t="s">
        <v>5918</v>
      </c>
      <c r="BC1061" t="s">
        <v>1401</v>
      </c>
      <c r="BD1061" t="s">
        <v>5879</v>
      </c>
      <c r="BE1061">
        <v>0</v>
      </c>
      <c r="BF1061" t="s">
        <v>5919</v>
      </c>
      <c r="BG1061" t="s">
        <v>5920</v>
      </c>
      <c r="BH1061" t="s">
        <v>5921</v>
      </c>
      <c r="BS1061">
        <v>0</v>
      </c>
      <c r="BT1061">
        <v>0</v>
      </c>
      <c r="BU1061">
        <v>0</v>
      </c>
      <c r="BV1061">
        <v>0</v>
      </c>
      <c r="BW1061">
        <v>0</v>
      </c>
      <c r="BX1061">
        <v>0</v>
      </c>
      <c r="BY1061">
        <v>0</v>
      </c>
      <c r="CD1061" t="s">
        <v>131</v>
      </c>
      <c r="CE1061">
        <v>0</v>
      </c>
      <c r="CJ1061" t="s">
        <v>132</v>
      </c>
      <c r="CP1061">
        <v>412</v>
      </c>
      <c r="CQ1061">
        <v>0</v>
      </c>
      <c r="CR1061">
        <v>0</v>
      </c>
      <c r="CS1061">
        <v>0</v>
      </c>
      <c r="CT1061">
        <v>0</v>
      </c>
    </row>
    <row r="1062" spans="1:98" ht="15" customHeight="1" x14ac:dyDescent="0.2">
      <c r="A1062" t="s">
        <v>10201</v>
      </c>
      <c r="B1062" s="1" t="s">
        <v>306</v>
      </c>
      <c r="C1062">
        <v>1600</v>
      </c>
      <c r="G1062" t="s">
        <v>575</v>
      </c>
      <c r="H1062" t="s">
        <v>193</v>
      </c>
      <c r="I1062" t="s">
        <v>261</v>
      </c>
      <c r="K1062">
        <v>5</v>
      </c>
      <c r="L1062" t="s">
        <v>6920</v>
      </c>
      <c r="N1062" t="s">
        <v>560</v>
      </c>
      <c r="O1062" t="s">
        <v>561</v>
      </c>
      <c r="P1062">
        <v>57</v>
      </c>
      <c r="Q1062" t="s">
        <v>1409</v>
      </c>
      <c r="S1062" t="s">
        <v>10202</v>
      </c>
      <c r="T1062">
        <v>9</v>
      </c>
      <c r="U1062">
        <v>6</v>
      </c>
      <c r="V1062">
        <v>4</v>
      </c>
      <c r="Z1062" t="s">
        <v>4228</v>
      </c>
      <c r="AD1062" t="s">
        <v>10203</v>
      </c>
      <c r="AF1062" t="s">
        <v>10204</v>
      </c>
      <c r="AH1062" t="s">
        <v>202</v>
      </c>
      <c r="AI1062" t="s">
        <v>114</v>
      </c>
      <c r="AJ1062" t="s">
        <v>10205</v>
      </c>
      <c r="AO1062" t="s">
        <v>10206</v>
      </c>
      <c r="AQ1062">
        <v>6</v>
      </c>
      <c r="AR1062">
        <v>12</v>
      </c>
      <c r="AS1062" t="s">
        <v>2024</v>
      </c>
      <c r="AT1062" t="s">
        <v>10207</v>
      </c>
      <c r="AU1062" t="s">
        <v>10208</v>
      </c>
      <c r="AW1062" t="s">
        <v>647</v>
      </c>
      <c r="AX1062" t="s">
        <v>10209</v>
      </c>
      <c r="AY1062" t="s">
        <v>10210</v>
      </c>
      <c r="AZ1062" t="s">
        <v>1620</v>
      </c>
      <c r="BA1062" t="s">
        <v>426</v>
      </c>
      <c r="BB1062" t="s">
        <v>10211</v>
      </c>
      <c r="BD1062" t="s">
        <v>7316</v>
      </c>
      <c r="BE1062">
        <v>0</v>
      </c>
      <c r="BF1062" t="s">
        <v>10212</v>
      </c>
      <c r="BG1062" t="s">
        <v>10213</v>
      </c>
      <c r="BH1062" t="s">
        <v>10214</v>
      </c>
      <c r="BS1062">
        <v>0</v>
      </c>
      <c r="BT1062">
        <v>0</v>
      </c>
      <c r="BU1062">
        <v>0</v>
      </c>
      <c r="BV1062">
        <v>1</v>
      </c>
      <c r="BW1062">
        <v>0</v>
      </c>
      <c r="BX1062">
        <v>0</v>
      </c>
      <c r="BY1062">
        <v>1</v>
      </c>
      <c r="CD1062" t="s">
        <v>131</v>
      </c>
      <c r="CE1062">
        <v>0</v>
      </c>
      <c r="CJ1062" t="s">
        <v>132</v>
      </c>
      <c r="CO1062" t="str">
        <f>HYPERLINK("http://www.d20pfsrd.com/bestiary/monster-listings/magical-beasts/leucrotta","Leucrotta")</f>
        <v>Leucrotta</v>
      </c>
      <c r="CP1062">
        <v>1277</v>
      </c>
      <c r="CQ1062">
        <v>0</v>
      </c>
      <c r="CR1062">
        <v>0</v>
      </c>
      <c r="CS1062">
        <v>0</v>
      </c>
      <c r="CT1062">
        <v>0</v>
      </c>
    </row>
    <row r="1063" spans="1:98" ht="15" customHeight="1" x14ac:dyDescent="0.2">
      <c r="A1063" t="s">
        <v>8345</v>
      </c>
      <c r="B1063" s="1" t="s">
        <v>1034</v>
      </c>
      <c r="C1063">
        <v>6400</v>
      </c>
      <c r="G1063" t="s">
        <v>1053</v>
      </c>
      <c r="H1063" t="s">
        <v>193</v>
      </c>
      <c r="I1063" t="s">
        <v>103</v>
      </c>
      <c r="J1063" t="s">
        <v>8249</v>
      </c>
      <c r="K1063">
        <v>11</v>
      </c>
      <c r="L1063" t="s">
        <v>8346</v>
      </c>
      <c r="M1063" t="s">
        <v>8347</v>
      </c>
      <c r="N1063" t="s">
        <v>8348</v>
      </c>
      <c r="O1063" t="s">
        <v>8349</v>
      </c>
      <c r="P1063">
        <v>115</v>
      </c>
      <c r="Q1063" t="s">
        <v>4635</v>
      </c>
      <c r="S1063" t="s">
        <v>8350</v>
      </c>
      <c r="T1063">
        <v>9</v>
      </c>
      <c r="U1063">
        <v>14</v>
      </c>
      <c r="V1063">
        <v>12</v>
      </c>
      <c r="Y1063" t="s">
        <v>8293</v>
      </c>
      <c r="Z1063" t="s">
        <v>8256</v>
      </c>
      <c r="AA1063" t="s">
        <v>8257</v>
      </c>
      <c r="AB1063">
        <v>20</v>
      </c>
      <c r="AD1063" t="s">
        <v>1276</v>
      </c>
      <c r="AF1063" t="s">
        <v>8351</v>
      </c>
      <c r="AG1063" t="s">
        <v>8352</v>
      </c>
      <c r="AH1063" t="s">
        <v>202</v>
      </c>
      <c r="AI1063" t="s">
        <v>202</v>
      </c>
      <c r="AJ1063" t="s">
        <v>8353</v>
      </c>
      <c r="AK1063" t="s">
        <v>8354</v>
      </c>
      <c r="AO1063" t="s">
        <v>8355</v>
      </c>
      <c r="AQ1063">
        <v>10</v>
      </c>
      <c r="AR1063">
        <v>18</v>
      </c>
      <c r="AS1063">
        <v>35</v>
      </c>
      <c r="AT1063" t="s">
        <v>8356</v>
      </c>
      <c r="AU1063" t="s">
        <v>8357</v>
      </c>
      <c r="AW1063" t="s">
        <v>8319</v>
      </c>
      <c r="AY1063" t="s">
        <v>4360</v>
      </c>
      <c r="AZ1063" t="s">
        <v>8358</v>
      </c>
      <c r="BA1063" t="s">
        <v>8359</v>
      </c>
      <c r="BB1063" t="s">
        <v>8360</v>
      </c>
      <c r="BC1063" t="s">
        <v>8269</v>
      </c>
      <c r="BD1063" t="s">
        <v>7316</v>
      </c>
      <c r="BE1063">
        <v>0</v>
      </c>
      <c r="BF1063" t="s">
        <v>8361</v>
      </c>
      <c r="BG1063" t="s">
        <v>8362</v>
      </c>
      <c r="BH1063" t="s">
        <v>8363</v>
      </c>
      <c r="BS1063">
        <v>0</v>
      </c>
      <c r="BT1063">
        <v>0</v>
      </c>
      <c r="BU1063">
        <v>1</v>
      </c>
      <c r="BV1063">
        <v>0</v>
      </c>
      <c r="BW1063">
        <v>0</v>
      </c>
      <c r="BX1063">
        <v>0</v>
      </c>
      <c r="BY1063">
        <v>1</v>
      </c>
      <c r="CD1063" t="s">
        <v>131</v>
      </c>
      <c r="CE1063">
        <v>0</v>
      </c>
      <c r="CJ1063" t="s">
        <v>132</v>
      </c>
      <c r="CO1063" t="str">
        <f>HYPERLINK("http://www.d20pfsrd.com/bestiary/monster-listings/outsiders/daemons/leukodaemon","Daemon, Leukodaemon")</f>
        <v>Daemon, Leukodaemon</v>
      </c>
      <c r="CP1063">
        <v>1145</v>
      </c>
      <c r="CQ1063">
        <v>0</v>
      </c>
      <c r="CR1063">
        <v>0</v>
      </c>
      <c r="CS1063">
        <v>0</v>
      </c>
      <c r="CT1063">
        <v>0</v>
      </c>
    </row>
    <row r="1064" spans="1:98" ht="15" customHeight="1" x14ac:dyDescent="0.2">
      <c r="A1064" t="s">
        <v>9966</v>
      </c>
      <c r="B1064" s="1" t="s">
        <v>1166</v>
      </c>
      <c r="C1064">
        <v>307200</v>
      </c>
      <c r="G1064" t="s">
        <v>3133</v>
      </c>
      <c r="H1064" t="s">
        <v>136</v>
      </c>
      <c r="I1064" t="s">
        <v>103</v>
      </c>
      <c r="J1064" t="s">
        <v>9930</v>
      </c>
      <c r="K1064">
        <v>5</v>
      </c>
      <c r="L1064" t="s">
        <v>9967</v>
      </c>
      <c r="M1064" t="s">
        <v>9968</v>
      </c>
      <c r="N1064" t="s">
        <v>9969</v>
      </c>
      <c r="O1064" t="s">
        <v>9970</v>
      </c>
      <c r="P1064">
        <v>337</v>
      </c>
      <c r="Q1064" t="s">
        <v>9971</v>
      </c>
      <c r="R1064" t="s">
        <v>9972</v>
      </c>
      <c r="S1064" t="s">
        <v>9973</v>
      </c>
      <c r="T1064">
        <v>25</v>
      </c>
      <c r="U1064">
        <v>12</v>
      </c>
      <c r="V1064">
        <v>22</v>
      </c>
      <c r="X1064" t="s">
        <v>9954</v>
      </c>
      <c r="Y1064" t="s">
        <v>9974</v>
      </c>
      <c r="Z1064" t="s">
        <v>9975</v>
      </c>
      <c r="AB1064">
        <v>31</v>
      </c>
      <c r="AD1064" t="s">
        <v>400</v>
      </c>
      <c r="AF1064" t="s">
        <v>9976</v>
      </c>
      <c r="AG1064" t="s">
        <v>9977</v>
      </c>
      <c r="AH1064" t="s">
        <v>147</v>
      </c>
      <c r="AI1064" t="s">
        <v>147</v>
      </c>
      <c r="AJ1064" t="s">
        <v>9978</v>
      </c>
      <c r="AK1064" t="s">
        <v>9979</v>
      </c>
      <c r="AO1064" t="s">
        <v>9980</v>
      </c>
      <c r="AQ1064">
        <v>22</v>
      </c>
      <c r="AR1064">
        <v>34</v>
      </c>
      <c r="AS1064" t="s">
        <v>9981</v>
      </c>
      <c r="AT1064" t="s">
        <v>9982</v>
      </c>
      <c r="AU1064" t="s">
        <v>9983</v>
      </c>
      <c r="AV1064" t="s">
        <v>323</v>
      </c>
      <c r="AW1064" t="s">
        <v>9940</v>
      </c>
      <c r="AX1064" t="s">
        <v>9984</v>
      </c>
      <c r="AY1064" t="s">
        <v>298</v>
      </c>
      <c r="AZ1064" t="s">
        <v>670</v>
      </c>
      <c r="BA1064" t="s">
        <v>9985</v>
      </c>
      <c r="BB1064" t="s">
        <v>9986</v>
      </c>
      <c r="BC1064" t="s">
        <v>9944</v>
      </c>
      <c r="BD1064" t="s">
        <v>7316</v>
      </c>
      <c r="BE1064">
        <v>0</v>
      </c>
      <c r="BF1064" t="s">
        <v>9987</v>
      </c>
      <c r="BG1064" t="s">
        <v>9988</v>
      </c>
      <c r="BH1064" t="s">
        <v>9989</v>
      </c>
      <c r="BS1064">
        <v>0</v>
      </c>
      <c r="BT1064">
        <v>0</v>
      </c>
      <c r="BU1064">
        <v>1</v>
      </c>
      <c r="BV1064">
        <v>0</v>
      </c>
      <c r="BW1064">
        <v>0</v>
      </c>
      <c r="BX1064">
        <v>0</v>
      </c>
      <c r="BY1064">
        <v>0</v>
      </c>
      <c r="CD1064" t="s">
        <v>131</v>
      </c>
      <c r="CE1064">
        <v>0</v>
      </c>
      <c r="CJ1064" t="s">
        <v>132</v>
      </c>
      <c r="CO1064" t="str">
        <f>HYPERLINK("http://www.d20pfsrd.com/bestiary/monster-listings/outsiders/inevitable/inevitable-lhaksharut","Inevitable, Lhaksharut")</f>
        <v>Inevitable, Lhaksharut</v>
      </c>
      <c r="CP1064">
        <v>1264</v>
      </c>
      <c r="CQ1064">
        <v>0</v>
      </c>
      <c r="CR1064">
        <v>0</v>
      </c>
      <c r="CS1064">
        <v>0</v>
      </c>
      <c r="CT1064">
        <v>0</v>
      </c>
    </row>
    <row r="1065" spans="1:98" ht="15" customHeight="1" x14ac:dyDescent="0.2">
      <c r="A1065" t="s">
        <v>3882</v>
      </c>
      <c r="B1065" s="1" t="s">
        <v>1918</v>
      </c>
      <c r="C1065">
        <v>19200</v>
      </c>
      <c r="D1065" t="s">
        <v>3883</v>
      </c>
      <c r="E1065" t="s">
        <v>3884</v>
      </c>
      <c r="G1065" t="s">
        <v>1053</v>
      </c>
      <c r="H1065" t="s">
        <v>102</v>
      </c>
      <c r="I1065" t="s">
        <v>1555</v>
      </c>
      <c r="J1065" t="s">
        <v>3885</v>
      </c>
      <c r="K1065">
        <v>2</v>
      </c>
      <c r="L1065" t="s">
        <v>3886</v>
      </c>
      <c r="M1065" t="s">
        <v>3887</v>
      </c>
      <c r="N1065" t="s">
        <v>3888</v>
      </c>
      <c r="O1065" t="s">
        <v>3889</v>
      </c>
      <c r="P1065">
        <v>111</v>
      </c>
      <c r="Q1065" t="s">
        <v>32353</v>
      </c>
      <c r="R1065" t="s">
        <v>32352</v>
      </c>
      <c r="S1065" t="s">
        <v>3890</v>
      </c>
      <c r="T1065">
        <v>6</v>
      </c>
      <c r="U1065">
        <v>7</v>
      </c>
      <c r="V1065">
        <v>11</v>
      </c>
      <c r="X1065" t="s">
        <v>3891</v>
      </c>
      <c r="Y1065" t="s">
        <v>3892</v>
      </c>
      <c r="Z1065" t="s">
        <v>3893</v>
      </c>
      <c r="AD1065" t="s">
        <v>249</v>
      </c>
      <c r="AF1065" t="s">
        <v>3894</v>
      </c>
      <c r="AH1065" t="s">
        <v>114</v>
      </c>
      <c r="AI1065" t="s">
        <v>114</v>
      </c>
      <c r="AJ1065" t="s">
        <v>3895</v>
      </c>
      <c r="AM1065" t="s">
        <v>3896</v>
      </c>
      <c r="AO1065" t="s">
        <v>3897</v>
      </c>
      <c r="AQ1065">
        <v>5</v>
      </c>
      <c r="AR1065">
        <v>5</v>
      </c>
      <c r="AS1065">
        <v>25</v>
      </c>
      <c r="AT1065" t="s">
        <v>3898</v>
      </c>
      <c r="AU1065" t="s">
        <v>3899</v>
      </c>
      <c r="AV1065" t="s">
        <v>3900</v>
      </c>
      <c r="AW1065" t="s">
        <v>3901</v>
      </c>
      <c r="AY1065" t="s">
        <v>298</v>
      </c>
      <c r="AZ1065" t="s">
        <v>670</v>
      </c>
      <c r="BA1065" t="s">
        <v>3902</v>
      </c>
      <c r="BB1065" t="s">
        <v>3903</v>
      </c>
      <c r="BD1065" t="s">
        <v>128</v>
      </c>
      <c r="BE1065">
        <v>1</v>
      </c>
      <c r="BG1065" t="s">
        <v>3904</v>
      </c>
      <c r="BH1065" t="s">
        <v>3905</v>
      </c>
      <c r="BR1065" t="s">
        <v>3906</v>
      </c>
      <c r="BS1065">
        <v>0</v>
      </c>
      <c r="BT1065">
        <v>0</v>
      </c>
      <c r="BU1065">
        <v>0</v>
      </c>
      <c r="BV1065">
        <v>0</v>
      </c>
      <c r="BW1065">
        <v>0</v>
      </c>
      <c r="BX1065">
        <v>0</v>
      </c>
      <c r="BY1065">
        <v>1</v>
      </c>
      <c r="CD1065" t="s">
        <v>131</v>
      </c>
      <c r="CE1065">
        <v>0</v>
      </c>
      <c r="CJ1065" t="s">
        <v>132</v>
      </c>
      <c r="CO1065" t="str">
        <f>HYPERLINK("http://www.d20pfsrd.com/bestiary/monster-listings/templates/lich/lich","Lich")</f>
        <v>Lich</v>
      </c>
      <c r="CP1065">
        <v>251</v>
      </c>
      <c r="CQ1065">
        <v>0</v>
      </c>
      <c r="CR1065">
        <v>0</v>
      </c>
      <c r="CS1065">
        <v>0</v>
      </c>
      <c r="CT1065">
        <v>0</v>
      </c>
    </row>
    <row r="1066" spans="1:98" ht="15" customHeight="1" x14ac:dyDescent="0.2">
      <c r="A1066" t="s">
        <v>22891</v>
      </c>
      <c r="B1066" s="1" t="s">
        <v>1246</v>
      </c>
      <c r="C1066">
        <v>102400</v>
      </c>
      <c r="G1066" t="s">
        <v>575</v>
      </c>
      <c r="H1066" t="s">
        <v>102</v>
      </c>
      <c r="I1066" t="s">
        <v>103</v>
      </c>
      <c r="J1066" t="s">
        <v>1138</v>
      </c>
      <c r="K1066">
        <v>9</v>
      </c>
      <c r="L1066" t="s">
        <v>7285</v>
      </c>
      <c r="N1066" t="s">
        <v>22892</v>
      </c>
      <c r="O1066" t="s">
        <v>22893</v>
      </c>
      <c r="P1066">
        <v>263</v>
      </c>
      <c r="Q1066" t="s">
        <v>21279</v>
      </c>
      <c r="S1066" t="s">
        <v>22894</v>
      </c>
      <c r="T1066">
        <v>19</v>
      </c>
      <c r="U1066">
        <v>23</v>
      </c>
      <c r="V1066">
        <v>20</v>
      </c>
      <c r="X1066" t="s">
        <v>22895</v>
      </c>
      <c r="Y1066" t="s">
        <v>1253</v>
      </c>
      <c r="Z1066" t="s">
        <v>1146</v>
      </c>
      <c r="AA1066" t="s">
        <v>1147</v>
      </c>
      <c r="AB1066">
        <v>28</v>
      </c>
      <c r="AD1066" t="s">
        <v>22896</v>
      </c>
      <c r="AF1066" t="s">
        <v>22897</v>
      </c>
      <c r="AH1066" t="s">
        <v>114</v>
      </c>
      <c r="AI1066" t="s">
        <v>114</v>
      </c>
      <c r="AJ1066" t="s">
        <v>22898</v>
      </c>
      <c r="AK1066" t="s">
        <v>22899</v>
      </c>
      <c r="AO1066" t="s">
        <v>22900</v>
      </c>
      <c r="AQ1066">
        <v>17</v>
      </c>
      <c r="AR1066">
        <v>25</v>
      </c>
      <c r="AS1066">
        <v>49</v>
      </c>
      <c r="AT1066" t="s">
        <v>22901</v>
      </c>
      <c r="AU1066" t="s">
        <v>22902</v>
      </c>
      <c r="AV1066" t="s">
        <v>1217</v>
      </c>
      <c r="AW1066" t="s">
        <v>1156</v>
      </c>
      <c r="AX1066" t="s">
        <v>22903</v>
      </c>
      <c r="AY1066" t="s">
        <v>1157</v>
      </c>
      <c r="AZ1066" t="s">
        <v>22904</v>
      </c>
      <c r="BA1066" t="s">
        <v>156</v>
      </c>
      <c r="BB1066" t="s">
        <v>22905</v>
      </c>
      <c r="BC1066" t="s">
        <v>1161</v>
      </c>
      <c r="BD1066" t="s">
        <v>22821</v>
      </c>
      <c r="BE1066">
        <v>0</v>
      </c>
      <c r="BF1066" t="s">
        <v>22906</v>
      </c>
      <c r="BG1066" t="s">
        <v>22907</v>
      </c>
      <c r="BH1066" t="s">
        <v>22908</v>
      </c>
      <c r="BI1066" t="s">
        <v>132</v>
      </c>
      <c r="BK1066" t="s">
        <v>132</v>
      </c>
      <c r="BS1066">
        <v>0</v>
      </c>
      <c r="BT1066">
        <v>0</v>
      </c>
      <c r="BU1066">
        <v>1</v>
      </c>
      <c r="BV1066">
        <v>0</v>
      </c>
      <c r="BW1066">
        <v>0</v>
      </c>
      <c r="BX1066">
        <v>0</v>
      </c>
      <c r="BY1066">
        <v>1</v>
      </c>
      <c r="CD1066" t="s">
        <v>131</v>
      </c>
      <c r="CE1066">
        <v>0</v>
      </c>
      <c r="CF1066" t="s">
        <v>132</v>
      </c>
      <c r="CJ1066" t="s">
        <v>132</v>
      </c>
      <c r="CK1066" t="s">
        <v>132</v>
      </c>
      <c r="CP1066">
        <v>4670</v>
      </c>
      <c r="CQ1066">
        <v>0</v>
      </c>
      <c r="CR1066">
        <v>0</v>
      </c>
      <c r="CS1066">
        <v>0</v>
      </c>
      <c r="CT1066">
        <v>0</v>
      </c>
    </row>
    <row r="1067" spans="1:98" ht="15" customHeight="1" x14ac:dyDescent="0.2">
      <c r="A1067" t="s">
        <v>6396</v>
      </c>
      <c r="B1067" s="1" t="s">
        <v>134</v>
      </c>
      <c r="C1067">
        <v>3200</v>
      </c>
      <c r="G1067" t="s">
        <v>2068</v>
      </c>
      <c r="H1067" t="s">
        <v>193</v>
      </c>
      <c r="I1067" t="s">
        <v>103</v>
      </c>
      <c r="J1067" t="s">
        <v>6397</v>
      </c>
      <c r="K1067">
        <v>3</v>
      </c>
      <c r="L1067" t="s">
        <v>6398</v>
      </c>
      <c r="N1067" t="s">
        <v>2327</v>
      </c>
      <c r="O1067" t="s">
        <v>6399</v>
      </c>
      <c r="P1067">
        <v>73</v>
      </c>
      <c r="Q1067" t="s">
        <v>1142</v>
      </c>
      <c r="S1067" t="s">
        <v>6400</v>
      </c>
      <c r="T1067">
        <v>7</v>
      </c>
      <c r="U1067">
        <v>10</v>
      </c>
      <c r="V1067">
        <v>10</v>
      </c>
      <c r="Z1067" t="s">
        <v>6401</v>
      </c>
      <c r="AA1067" t="s">
        <v>6358</v>
      </c>
      <c r="AD1067" t="s">
        <v>6402</v>
      </c>
      <c r="AF1067" t="s">
        <v>6403</v>
      </c>
      <c r="AH1067" t="s">
        <v>202</v>
      </c>
      <c r="AI1067" t="s">
        <v>202</v>
      </c>
      <c r="AJ1067" t="s">
        <v>6404</v>
      </c>
      <c r="AK1067" t="s">
        <v>6405</v>
      </c>
      <c r="AL1067" t="s">
        <v>6406</v>
      </c>
      <c r="AO1067" t="s">
        <v>6407</v>
      </c>
      <c r="AQ1067">
        <v>7</v>
      </c>
      <c r="AR1067">
        <v>13</v>
      </c>
      <c r="AS1067" t="s">
        <v>4265</v>
      </c>
      <c r="AT1067" t="s">
        <v>6408</v>
      </c>
      <c r="AU1067" t="s">
        <v>6409</v>
      </c>
      <c r="AV1067" t="s">
        <v>6410</v>
      </c>
      <c r="AW1067" t="s">
        <v>181</v>
      </c>
      <c r="AY1067" t="s">
        <v>6368</v>
      </c>
      <c r="AZ1067" t="s">
        <v>6411</v>
      </c>
      <c r="BA1067" t="s">
        <v>6412</v>
      </c>
      <c r="BB1067" t="s">
        <v>6413</v>
      </c>
      <c r="BC1067" t="s">
        <v>6371</v>
      </c>
      <c r="BD1067" t="s">
        <v>128</v>
      </c>
      <c r="BE1067">
        <v>0</v>
      </c>
      <c r="BF1067" t="s">
        <v>6414</v>
      </c>
      <c r="BG1067" t="s">
        <v>6415</v>
      </c>
      <c r="BH1067" t="s">
        <v>6416</v>
      </c>
      <c r="BS1067">
        <v>0</v>
      </c>
      <c r="BT1067">
        <v>0</v>
      </c>
      <c r="BU1067">
        <v>1</v>
      </c>
      <c r="BV1067">
        <v>0</v>
      </c>
      <c r="BW1067">
        <v>0</v>
      </c>
      <c r="BX1067">
        <v>0</v>
      </c>
      <c r="BY1067">
        <v>1</v>
      </c>
      <c r="CD1067" t="s">
        <v>131</v>
      </c>
      <c r="CE1067">
        <v>0</v>
      </c>
      <c r="CJ1067" t="s">
        <v>132</v>
      </c>
      <c r="CO1067" t="str">
        <f>HYPERLINK("http://www.d20pfsrd.com/bestiary/monster-listings/outsiders/azata/lillend","Azata, Lillend")</f>
        <v>Azata, Lillend</v>
      </c>
      <c r="CP1067">
        <v>716</v>
      </c>
      <c r="CQ1067">
        <v>0</v>
      </c>
      <c r="CR1067">
        <v>0</v>
      </c>
      <c r="CS1067">
        <v>0</v>
      </c>
      <c r="CT1067">
        <v>0</v>
      </c>
    </row>
    <row r="1068" spans="1:98" ht="15" customHeight="1" x14ac:dyDescent="0.2">
      <c r="A1068" t="s">
        <v>3974</v>
      </c>
      <c r="B1068" s="1" t="s">
        <v>239</v>
      </c>
      <c r="C1068">
        <v>800</v>
      </c>
      <c r="G1068" t="s">
        <v>240</v>
      </c>
      <c r="H1068" t="s">
        <v>193</v>
      </c>
      <c r="I1068" t="s">
        <v>332</v>
      </c>
      <c r="K1068">
        <v>7</v>
      </c>
      <c r="L1068" t="s">
        <v>2917</v>
      </c>
      <c r="N1068" t="s">
        <v>2447</v>
      </c>
      <c r="O1068" t="s">
        <v>2448</v>
      </c>
      <c r="P1068">
        <v>32</v>
      </c>
      <c r="Q1068" t="s">
        <v>1643</v>
      </c>
      <c r="S1068" t="s">
        <v>3975</v>
      </c>
      <c r="T1068">
        <v>6</v>
      </c>
      <c r="U1068">
        <v>7</v>
      </c>
      <c r="V1068">
        <v>2</v>
      </c>
      <c r="AD1068" t="s">
        <v>376</v>
      </c>
      <c r="AF1068" t="s">
        <v>3976</v>
      </c>
      <c r="AH1068" t="s">
        <v>202</v>
      </c>
      <c r="AI1068" t="s">
        <v>114</v>
      </c>
      <c r="AJ1068" t="s">
        <v>3977</v>
      </c>
      <c r="AO1068" t="s">
        <v>3978</v>
      </c>
      <c r="AQ1068">
        <v>3</v>
      </c>
      <c r="AR1068" t="s">
        <v>442</v>
      </c>
      <c r="AS1068" t="s">
        <v>3632</v>
      </c>
      <c r="AT1068" t="s">
        <v>3979</v>
      </c>
      <c r="AU1068" t="s">
        <v>3980</v>
      </c>
      <c r="AV1068" t="s">
        <v>3981</v>
      </c>
      <c r="AY1068" t="s">
        <v>774</v>
      </c>
      <c r="AZ1068" t="s">
        <v>3982</v>
      </c>
      <c r="BA1068" t="s">
        <v>255</v>
      </c>
      <c r="BB1068" t="s">
        <v>3983</v>
      </c>
      <c r="BD1068" t="s">
        <v>128</v>
      </c>
      <c r="BE1068">
        <v>0</v>
      </c>
      <c r="BG1068" t="s">
        <v>3984</v>
      </c>
      <c r="BH1068" t="s">
        <v>3985</v>
      </c>
      <c r="BS1068">
        <v>0</v>
      </c>
      <c r="BT1068">
        <v>0</v>
      </c>
      <c r="BU1068">
        <v>0</v>
      </c>
      <c r="BV1068">
        <v>0</v>
      </c>
      <c r="BW1068">
        <v>0</v>
      </c>
      <c r="BX1068">
        <v>0</v>
      </c>
      <c r="BY1068">
        <v>1</v>
      </c>
      <c r="CD1068" t="s">
        <v>131</v>
      </c>
      <c r="CE1068">
        <v>0</v>
      </c>
      <c r="CJ1068" t="s">
        <v>132</v>
      </c>
      <c r="CO1068" t="str">
        <f>HYPERLINK("http://www.d20pfsrd.com/bestiary/monster-listings/animals/cat/lion","Cat, Lion")</f>
        <v>Cat, Lion</v>
      </c>
      <c r="CP1068">
        <v>255</v>
      </c>
      <c r="CQ1068">
        <v>0</v>
      </c>
      <c r="CR1068">
        <v>0</v>
      </c>
      <c r="CS1068">
        <v>0</v>
      </c>
      <c r="CT1068">
        <v>0</v>
      </c>
    </row>
    <row r="1069" spans="1:98" ht="15" customHeight="1" x14ac:dyDescent="0.2">
      <c r="A1069" t="s">
        <v>31614</v>
      </c>
      <c r="B1069" s="1" t="s">
        <v>365</v>
      </c>
      <c r="C1069">
        <v>1200</v>
      </c>
      <c r="G1069" t="s">
        <v>240</v>
      </c>
      <c r="H1069" t="s">
        <v>102</v>
      </c>
      <c r="I1069" t="s">
        <v>137</v>
      </c>
      <c r="K1069">
        <v>9</v>
      </c>
      <c r="L1069" t="s">
        <v>31615</v>
      </c>
      <c r="M1069" t="s">
        <v>31616</v>
      </c>
      <c r="N1069" t="s">
        <v>4908</v>
      </c>
      <c r="O1069" t="s">
        <v>4909</v>
      </c>
      <c r="P1069">
        <v>39</v>
      </c>
      <c r="Q1069" t="s">
        <v>1100</v>
      </c>
      <c r="S1069" t="s">
        <v>3573</v>
      </c>
      <c r="T1069">
        <v>4</v>
      </c>
      <c r="U1069">
        <v>7</v>
      </c>
      <c r="V1069">
        <v>6</v>
      </c>
      <c r="X1069" t="s">
        <v>3300</v>
      </c>
      <c r="Z1069" t="s">
        <v>31617</v>
      </c>
      <c r="AC1069" t="s">
        <v>31618</v>
      </c>
      <c r="AD1069" t="s">
        <v>316</v>
      </c>
      <c r="AF1069" t="s">
        <v>31619</v>
      </c>
      <c r="AH1069" t="s">
        <v>114</v>
      </c>
      <c r="AI1069" t="s">
        <v>318</v>
      </c>
      <c r="AJ1069" t="s">
        <v>31620</v>
      </c>
      <c r="AO1069" t="s">
        <v>31621</v>
      </c>
      <c r="AQ1069">
        <v>4</v>
      </c>
      <c r="AR1069">
        <v>4</v>
      </c>
      <c r="AS1069" t="s">
        <v>4810</v>
      </c>
      <c r="AT1069" t="s">
        <v>19554</v>
      </c>
      <c r="AU1069" t="s">
        <v>31622</v>
      </c>
      <c r="AW1069" t="s">
        <v>26376</v>
      </c>
      <c r="AX1069" t="s">
        <v>31623</v>
      </c>
      <c r="AY1069" t="s">
        <v>669</v>
      </c>
      <c r="AZ1069" t="s">
        <v>31624</v>
      </c>
      <c r="BA1069" t="s">
        <v>277</v>
      </c>
      <c r="BB1069" t="s">
        <v>31625</v>
      </c>
      <c r="BD1069" t="s">
        <v>31577</v>
      </c>
      <c r="BE1069">
        <v>0</v>
      </c>
      <c r="BF1069" t="s">
        <v>31626</v>
      </c>
      <c r="BG1069" t="s">
        <v>31627</v>
      </c>
      <c r="BH1069" t="s">
        <v>31628</v>
      </c>
      <c r="BS1069">
        <v>0</v>
      </c>
      <c r="BT1069">
        <v>0</v>
      </c>
      <c r="BU1069">
        <v>0</v>
      </c>
      <c r="BV1069">
        <v>1</v>
      </c>
      <c r="BW1069">
        <v>0</v>
      </c>
      <c r="BX1069">
        <v>0</v>
      </c>
      <c r="BY1069">
        <v>1</v>
      </c>
      <c r="CD1069" t="s">
        <v>132</v>
      </c>
      <c r="CE1069">
        <v>0</v>
      </c>
      <c r="CF1069" t="s">
        <v>132</v>
      </c>
      <c r="CJ1069" t="s">
        <v>132</v>
      </c>
      <c r="CK1069" t="s">
        <v>132</v>
      </c>
      <c r="CP1069">
        <v>6916</v>
      </c>
      <c r="CQ1069">
        <v>0</v>
      </c>
      <c r="CR1069">
        <v>0</v>
      </c>
      <c r="CS1069">
        <v>0</v>
      </c>
      <c r="CT1069">
        <v>0</v>
      </c>
    </row>
    <row r="1070" spans="1:98" ht="15" customHeight="1" x14ac:dyDescent="0.2">
      <c r="A1070" t="s">
        <v>31904</v>
      </c>
      <c r="B1070" s="1" t="s">
        <v>633</v>
      </c>
      <c r="C1070">
        <v>4800</v>
      </c>
      <c r="G1070" t="s">
        <v>240</v>
      </c>
      <c r="H1070" t="s">
        <v>136</v>
      </c>
      <c r="I1070" t="s">
        <v>241</v>
      </c>
      <c r="K1070">
        <v>-2</v>
      </c>
      <c r="L1070" t="s">
        <v>17393</v>
      </c>
      <c r="N1070" t="s">
        <v>19706</v>
      </c>
      <c r="O1070" t="s">
        <v>27367</v>
      </c>
      <c r="P1070">
        <v>95</v>
      </c>
      <c r="Q1070" t="s">
        <v>2538</v>
      </c>
      <c r="S1070" t="s">
        <v>31905</v>
      </c>
      <c r="T1070">
        <v>3</v>
      </c>
      <c r="U1070">
        <v>1</v>
      </c>
      <c r="V1070">
        <v>6</v>
      </c>
      <c r="Y1070" t="s">
        <v>3427</v>
      </c>
      <c r="Z1070" t="s">
        <v>248</v>
      </c>
      <c r="AC1070" t="s">
        <v>11480</v>
      </c>
      <c r="AD1070" t="s">
        <v>31906</v>
      </c>
      <c r="AF1070" t="s">
        <v>31907</v>
      </c>
      <c r="AH1070" t="s">
        <v>147</v>
      </c>
      <c r="AI1070" t="s">
        <v>114</v>
      </c>
      <c r="AJ1070" t="s">
        <v>4297</v>
      </c>
      <c r="AK1070" t="s">
        <v>31908</v>
      </c>
      <c r="AO1070" t="s">
        <v>31909</v>
      </c>
      <c r="AQ1070">
        <v>10</v>
      </c>
      <c r="AR1070">
        <v>17</v>
      </c>
      <c r="AS1070" t="s">
        <v>5050</v>
      </c>
      <c r="AT1070" t="s">
        <v>31910</v>
      </c>
      <c r="AU1070" t="s">
        <v>31911</v>
      </c>
      <c r="AV1070" t="s">
        <v>31912</v>
      </c>
      <c r="AW1070" t="s">
        <v>3199</v>
      </c>
      <c r="AX1070" t="s">
        <v>31913</v>
      </c>
      <c r="AY1070" t="s">
        <v>298</v>
      </c>
      <c r="AZ1070" t="s">
        <v>670</v>
      </c>
      <c r="BA1070" t="s">
        <v>31914</v>
      </c>
      <c r="BB1070" t="s">
        <v>31915</v>
      </c>
      <c r="BD1070" t="s">
        <v>31862</v>
      </c>
      <c r="BE1070">
        <v>0</v>
      </c>
      <c r="BF1070" t="s">
        <v>31916</v>
      </c>
      <c r="BG1070" t="s">
        <v>31917</v>
      </c>
      <c r="BH1070" t="s">
        <v>31918</v>
      </c>
      <c r="BS1070">
        <v>0</v>
      </c>
      <c r="BT1070">
        <v>0</v>
      </c>
      <c r="BU1070">
        <v>1</v>
      </c>
      <c r="BV1070">
        <v>0</v>
      </c>
      <c r="BW1070">
        <v>0</v>
      </c>
      <c r="BX1070">
        <v>0</v>
      </c>
      <c r="BY1070">
        <v>1</v>
      </c>
      <c r="CD1070" t="s">
        <v>132</v>
      </c>
      <c r="CE1070">
        <v>0</v>
      </c>
      <c r="CF1070" t="s">
        <v>132</v>
      </c>
      <c r="CJ1070" t="s">
        <v>132</v>
      </c>
      <c r="CK1070" t="s">
        <v>132</v>
      </c>
      <c r="CP1070">
        <v>6954</v>
      </c>
      <c r="CQ1070">
        <v>0</v>
      </c>
      <c r="CR1070">
        <v>0</v>
      </c>
      <c r="CS1070">
        <v>0</v>
      </c>
      <c r="CT1070">
        <v>0</v>
      </c>
    </row>
    <row r="1071" spans="1:98" ht="15" customHeight="1" x14ac:dyDescent="0.2">
      <c r="A1071" t="s">
        <v>28396</v>
      </c>
      <c r="B1071" s="1" t="s">
        <v>1034</v>
      </c>
      <c r="C1071">
        <v>6400</v>
      </c>
      <c r="G1071" t="s">
        <v>240</v>
      </c>
      <c r="H1071" t="s">
        <v>1035</v>
      </c>
      <c r="I1071" t="s">
        <v>654</v>
      </c>
      <c r="K1071">
        <v>0</v>
      </c>
      <c r="L1071" t="s">
        <v>11369</v>
      </c>
      <c r="N1071" t="s">
        <v>7556</v>
      </c>
      <c r="O1071" t="s">
        <v>17804</v>
      </c>
      <c r="P1071">
        <v>114</v>
      </c>
      <c r="Q1071" t="s">
        <v>4277</v>
      </c>
      <c r="S1071" t="s">
        <v>28397</v>
      </c>
      <c r="T1071">
        <v>9</v>
      </c>
      <c r="U1071">
        <v>4</v>
      </c>
      <c r="V1071">
        <v>-1</v>
      </c>
      <c r="Z1071" t="s">
        <v>28398</v>
      </c>
      <c r="AA1071" t="s">
        <v>6358</v>
      </c>
      <c r="AC1071" t="s">
        <v>16776</v>
      </c>
      <c r="AD1071" t="s">
        <v>10753</v>
      </c>
      <c r="AF1071" t="s">
        <v>28399</v>
      </c>
      <c r="AH1071" t="s">
        <v>496</v>
      </c>
      <c r="AI1071" t="s">
        <v>496</v>
      </c>
      <c r="AJ1071" t="s">
        <v>28400</v>
      </c>
      <c r="AO1071" t="s">
        <v>28401</v>
      </c>
      <c r="AQ1071">
        <v>9</v>
      </c>
      <c r="AR1071">
        <v>13</v>
      </c>
      <c r="AS1071">
        <v>23</v>
      </c>
      <c r="AU1071" t="s">
        <v>7934</v>
      </c>
      <c r="AX1071" t="s">
        <v>10445</v>
      </c>
      <c r="AY1071" t="s">
        <v>28402</v>
      </c>
      <c r="AZ1071" t="s">
        <v>670</v>
      </c>
      <c r="BA1071" t="s">
        <v>277</v>
      </c>
      <c r="BB1071" t="s">
        <v>28403</v>
      </c>
      <c r="BD1071" t="s">
        <v>28322</v>
      </c>
      <c r="BE1071">
        <v>0</v>
      </c>
      <c r="BF1071" t="s">
        <v>28404</v>
      </c>
      <c r="BG1071" t="s">
        <v>28405</v>
      </c>
      <c r="BH1071" t="s">
        <v>28406</v>
      </c>
      <c r="BI1071" t="s">
        <v>132</v>
      </c>
      <c r="BS1071">
        <v>0</v>
      </c>
      <c r="BT1071">
        <v>0</v>
      </c>
      <c r="BU1071">
        <v>1</v>
      </c>
      <c r="BV1071">
        <v>0</v>
      </c>
      <c r="BW1071">
        <v>0</v>
      </c>
      <c r="BX1071">
        <v>0</v>
      </c>
      <c r="BY1071">
        <v>0</v>
      </c>
      <c r="CD1071" t="s">
        <v>131</v>
      </c>
      <c r="CE1071">
        <v>0</v>
      </c>
      <c r="CF1071" t="s">
        <v>132</v>
      </c>
      <c r="CJ1071" t="s">
        <v>132</v>
      </c>
      <c r="CK1071" t="s">
        <v>132</v>
      </c>
      <c r="CP1071">
        <v>5576</v>
      </c>
      <c r="CQ1071">
        <v>0</v>
      </c>
      <c r="CR1071">
        <v>0</v>
      </c>
      <c r="CS1071">
        <v>0</v>
      </c>
      <c r="CT1071">
        <v>0</v>
      </c>
    </row>
    <row r="1072" spans="1:98" ht="15" customHeight="1" x14ac:dyDescent="0.2">
      <c r="A1072" t="s">
        <v>21873</v>
      </c>
      <c r="B1072" s="1" t="s">
        <v>1205</v>
      </c>
      <c r="C1072">
        <v>25600</v>
      </c>
      <c r="G1072" t="s">
        <v>1053</v>
      </c>
      <c r="H1072" t="s">
        <v>102</v>
      </c>
      <c r="I1072" t="s">
        <v>137</v>
      </c>
      <c r="K1072">
        <v>15</v>
      </c>
      <c r="L1072" t="s">
        <v>21874</v>
      </c>
      <c r="N1072" t="s">
        <v>21875</v>
      </c>
      <c r="O1072" t="s">
        <v>21876</v>
      </c>
      <c r="P1072">
        <v>153</v>
      </c>
      <c r="Q1072" t="s">
        <v>1687</v>
      </c>
      <c r="S1072" t="s">
        <v>21877</v>
      </c>
      <c r="T1072">
        <v>10</v>
      </c>
      <c r="U1072">
        <v>17</v>
      </c>
      <c r="V1072">
        <v>15</v>
      </c>
      <c r="X1072" t="s">
        <v>3300</v>
      </c>
      <c r="Z1072" t="s">
        <v>21878</v>
      </c>
      <c r="AC1072" t="s">
        <v>11158</v>
      </c>
      <c r="AD1072" t="s">
        <v>11619</v>
      </c>
      <c r="AF1072" t="s">
        <v>21879</v>
      </c>
      <c r="AH1072" t="s">
        <v>114</v>
      </c>
      <c r="AI1072" t="s">
        <v>318</v>
      </c>
      <c r="AJ1072" t="s">
        <v>21880</v>
      </c>
      <c r="AK1072" t="s">
        <v>21881</v>
      </c>
      <c r="AO1072" t="s">
        <v>21882</v>
      </c>
      <c r="AQ1072">
        <v>13</v>
      </c>
      <c r="AR1072">
        <v>13</v>
      </c>
      <c r="AS1072" t="s">
        <v>7448</v>
      </c>
      <c r="AT1072" t="s">
        <v>21883</v>
      </c>
      <c r="AU1072" t="s">
        <v>21884</v>
      </c>
      <c r="AW1072" t="s">
        <v>21885</v>
      </c>
      <c r="AX1072" t="s">
        <v>21886</v>
      </c>
      <c r="AY1072" t="s">
        <v>298</v>
      </c>
      <c r="AZ1072" t="s">
        <v>5427</v>
      </c>
      <c r="BA1072" t="s">
        <v>277</v>
      </c>
      <c r="BB1072" t="s">
        <v>21887</v>
      </c>
      <c r="BD1072" t="s">
        <v>21869</v>
      </c>
      <c r="BE1072">
        <v>0</v>
      </c>
      <c r="BF1072" t="s">
        <v>21888</v>
      </c>
      <c r="BG1072" t="s">
        <v>21889</v>
      </c>
      <c r="BH1072" t="s">
        <v>21890</v>
      </c>
      <c r="BS1072">
        <v>0</v>
      </c>
      <c r="BT1072">
        <v>0</v>
      </c>
      <c r="BU1072">
        <v>0</v>
      </c>
      <c r="BV1072">
        <v>1</v>
      </c>
      <c r="BW1072">
        <v>0</v>
      </c>
      <c r="BX1072">
        <v>0</v>
      </c>
      <c r="BY1072">
        <v>1</v>
      </c>
      <c r="CD1072" t="s">
        <v>131</v>
      </c>
      <c r="CE1072">
        <v>0</v>
      </c>
      <c r="CJ1072" t="s">
        <v>132</v>
      </c>
      <c r="CP1072">
        <v>3862</v>
      </c>
      <c r="CQ1072">
        <v>0</v>
      </c>
      <c r="CR1072">
        <v>0</v>
      </c>
      <c r="CS1072">
        <v>0</v>
      </c>
      <c r="CT1072">
        <v>0</v>
      </c>
    </row>
    <row r="1073" spans="1:98" ht="15" customHeight="1" x14ac:dyDescent="0.2">
      <c r="A1073" t="s">
        <v>32245</v>
      </c>
      <c r="B1073" s="1" t="s">
        <v>1223</v>
      </c>
      <c r="C1073">
        <v>12800</v>
      </c>
      <c r="G1073" t="s">
        <v>240</v>
      </c>
      <c r="H1073" t="s">
        <v>102</v>
      </c>
      <c r="I1073" t="s">
        <v>103</v>
      </c>
      <c r="J1073" t="s">
        <v>8231</v>
      </c>
      <c r="K1073">
        <v>6</v>
      </c>
      <c r="L1073" t="s">
        <v>30039</v>
      </c>
      <c r="N1073" t="s">
        <v>30040</v>
      </c>
      <c r="O1073" t="s">
        <v>30041</v>
      </c>
      <c r="P1073">
        <v>147</v>
      </c>
      <c r="Q1073" t="s">
        <v>4368</v>
      </c>
      <c r="S1073" t="s">
        <v>30042</v>
      </c>
      <c r="T1073">
        <v>9</v>
      </c>
      <c r="U1073">
        <v>15</v>
      </c>
      <c r="V1073">
        <v>12</v>
      </c>
      <c r="Y1073" t="s">
        <v>2563</v>
      </c>
      <c r="Z1073" t="s">
        <v>2497</v>
      </c>
      <c r="AD1073" t="s">
        <v>11137</v>
      </c>
      <c r="AF1073" t="s">
        <v>30043</v>
      </c>
      <c r="AH1073" t="s">
        <v>114</v>
      </c>
      <c r="AI1073" t="s">
        <v>114</v>
      </c>
      <c r="AJ1073" t="s">
        <v>30044</v>
      </c>
      <c r="AO1073" t="s">
        <v>30045</v>
      </c>
      <c r="AQ1073">
        <v>14</v>
      </c>
      <c r="AR1073" t="s">
        <v>30046</v>
      </c>
      <c r="AS1073" t="s">
        <v>29972</v>
      </c>
      <c r="AT1073" t="s">
        <v>30047</v>
      </c>
      <c r="AU1073" t="s">
        <v>30048</v>
      </c>
      <c r="AV1073" t="s">
        <v>30049</v>
      </c>
      <c r="AW1073" t="s">
        <v>10093</v>
      </c>
      <c r="AX1073" t="s">
        <v>30050</v>
      </c>
      <c r="AY1073" t="s">
        <v>30051</v>
      </c>
      <c r="AZ1073" t="s">
        <v>1158</v>
      </c>
      <c r="BA1073" t="s">
        <v>255</v>
      </c>
      <c r="BB1073" t="s">
        <v>30052</v>
      </c>
      <c r="BD1073" t="s">
        <v>30035</v>
      </c>
      <c r="BE1073">
        <v>0</v>
      </c>
      <c r="BF1073" t="s">
        <v>30053</v>
      </c>
      <c r="BG1073" t="s">
        <v>30054</v>
      </c>
      <c r="BH1073" t="s">
        <v>30055</v>
      </c>
      <c r="BI1073" t="s">
        <v>132</v>
      </c>
      <c r="BS1073">
        <v>0</v>
      </c>
      <c r="BT1073">
        <v>0</v>
      </c>
      <c r="BU1073">
        <v>0</v>
      </c>
      <c r="BV1073">
        <v>0</v>
      </c>
      <c r="BW1073">
        <v>1</v>
      </c>
      <c r="BX1073">
        <v>0</v>
      </c>
      <c r="BY1073">
        <v>1</v>
      </c>
      <c r="CD1073" t="s">
        <v>132</v>
      </c>
      <c r="CE1073">
        <v>0</v>
      </c>
      <c r="CF1073" t="s">
        <v>132</v>
      </c>
      <c r="CJ1073" t="s">
        <v>132</v>
      </c>
      <c r="CK1073" t="s">
        <v>132</v>
      </c>
      <c r="CM1073" t="s">
        <v>30056</v>
      </c>
      <c r="CP1073">
        <v>6233</v>
      </c>
      <c r="CQ1073">
        <v>0</v>
      </c>
      <c r="CR1073">
        <v>0</v>
      </c>
      <c r="CS1073">
        <v>0</v>
      </c>
      <c r="CT1073">
        <v>0</v>
      </c>
    </row>
    <row r="1074" spans="1:98" ht="15" customHeight="1" x14ac:dyDescent="0.2">
      <c r="A1074" t="s">
        <v>32244</v>
      </c>
      <c r="B1074" s="1" t="s">
        <v>1223</v>
      </c>
      <c r="C1074">
        <v>12800</v>
      </c>
      <c r="G1074" t="s">
        <v>240</v>
      </c>
      <c r="H1074" t="s">
        <v>307</v>
      </c>
      <c r="I1074" t="s">
        <v>103</v>
      </c>
      <c r="J1074" t="s">
        <v>30057</v>
      </c>
      <c r="K1074">
        <v>6</v>
      </c>
      <c r="L1074" t="s">
        <v>30039</v>
      </c>
      <c r="N1074" t="s">
        <v>30058</v>
      </c>
      <c r="O1074" t="s">
        <v>30059</v>
      </c>
      <c r="P1074">
        <v>147</v>
      </c>
      <c r="Q1074" t="s">
        <v>4368</v>
      </c>
      <c r="S1074" t="s">
        <v>30042</v>
      </c>
      <c r="T1074">
        <v>9</v>
      </c>
      <c r="U1074">
        <v>15</v>
      </c>
      <c r="V1074">
        <v>12</v>
      </c>
      <c r="X1074" t="s">
        <v>314</v>
      </c>
      <c r="Y1074" t="s">
        <v>2563</v>
      </c>
      <c r="Z1074" t="s">
        <v>30060</v>
      </c>
      <c r="AD1074" t="s">
        <v>4314</v>
      </c>
      <c r="AF1074" t="s">
        <v>30061</v>
      </c>
      <c r="AH1074" t="s">
        <v>114</v>
      </c>
      <c r="AI1074" t="s">
        <v>318</v>
      </c>
      <c r="AJ1074" t="s">
        <v>30062</v>
      </c>
      <c r="AO1074" t="s">
        <v>30063</v>
      </c>
      <c r="AQ1074">
        <v>14</v>
      </c>
      <c r="AR1074" t="s">
        <v>321</v>
      </c>
      <c r="AS1074" t="s">
        <v>321</v>
      </c>
      <c r="AT1074" t="s">
        <v>30047</v>
      </c>
      <c r="AU1074" t="s">
        <v>30064</v>
      </c>
      <c r="AV1074" t="s">
        <v>30049</v>
      </c>
      <c r="AW1074" t="s">
        <v>10093</v>
      </c>
      <c r="AX1074" t="s">
        <v>30065</v>
      </c>
      <c r="AY1074" t="s">
        <v>30051</v>
      </c>
      <c r="AZ1074" t="s">
        <v>1158</v>
      </c>
      <c r="BA1074" t="s">
        <v>255</v>
      </c>
      <c r="BB1074" t="s">
        <v>30052</v>
      </c>
      <c r="BD1074" t="s">
        <v>30035</v>
      </c>
      <c r="BE1074">
        <v>0</v>
      </c>
      <c r="BF1074" t="s">
        <v>30066</v>
      </c>
      <c r="BG1074" t="s">
        <v>30054</v>
      </c>
      <c r="BH1074" t="s">
        <v>30067</v>
      </c>
      <c r="BI1074" t="s">
        <v>132</v>
      </c>
      <c r="BS1074">
        <v>0</v>
      </c>
      <c r="BT1074">
        <v>0</v>
      </c>
      <c r="BU1074">
        <v>1</v>
      </c>
      <c r="BV1074">
        <v>0</v>
      </c>
      <c r="BW1074">
        <v>0</v>
      </c>
      <c r="BX1074">
        <v>0</v>
      </c>
      <c r="BY1074">
        <v>1</v>
      </c>
      <c r="CD1074" t="s">
        <v>132</v>
      </c>
      <c r="CE1074">
        <v>0</v>
      </c>
      <c r="CF1074" t="s">
        <v>132</v>
      </c>
      <c r="CJ1074" t="s">
        <v>132</v>
      </c>
      <c r="CK1074" t="s">
        <v>132</v>
      </c>
      <c r="CM1074" t="s">
        <v>30068</v>
      </c>
      <c r="CP1074">
        <v>6234</v>
      </c>
      <c r="CQ1074">
        <v>0</v>
      </c>
      <c r="CR1074">
        <v>0</v>
      </c>
      <c r="CS1074">
        <v>0</v>
      </c>
      <c r="CT1074">
        <v>0</v>
      </c>
    </row>
    <row r="1075" spans="1:98" ht="15" customHeight="1" x14ac:dyDescent="0.2">
      <c r="A1075" t="s">
        <v>26545</v>
      </c>
      <c r="B1075" s="1" t="s">
        <v>365</v>
      </c>
      <c r="C1075">
        <v>1200</v>
      </c>
      <c r="G1075" t="s">
        <v>240</v>
      </c>
      <c r="H1075" t="s">
        <v>102</v>
      </c>
      <c r="I1075" t="s">
        <v>432</v>
      </c>
      <c r="K1075">
        <v>6</v>
      </c>
      <c r="L1075" t="s">
        <v>4540</v>
      </c>
      <c r="N1075" t="s">
        <v>1761</v>
      </c>
      <c r="O1075" t="s">
        <v>3018</v>
      </c>
      <c r="P1075">
        <v>42</v>
      </c>
      <c r="Q1075" t="s">
        <v>545</v>
      </c>
      <c r="S1075" t="s">
        <v>26546</v>
      </c>
      <c r="T1075">
        <v>10</v>
      </c>
      <c r="U1075">
        <v>3</v>
      </c>
      <c r="V1075">
        <v>1</v>
      </c>
      <c r="Y1075" t="s">
        <v>5607</v>
      </c>
      <c r="Z1075" t="s">
        <v>4924</v>
      </c>
      <c r="AC1075" t="s">
        <v>3438</v>
      </c>
      <c r="AD1075" t="s">
        <v>249</v>
      </c>
      <c r="AF1075" t="s">
        <v>26547</v>
      </c>
      <c r="AH1075" t="s">
        <v>114</v>
      </c>
      <c r="AI1075" t="s">
        <v>114</v>
      </c>
      <c r="AK1075" t="s">
        <v>26548</v>
      </c>
      <c r="AO1075" t="s">
        <v>26549</v>
      </c>
      <c r="AQ1075">
        <v>3</v>
      </c>
      <c r="AR1075">
        <v>6</v>
      </c>
      <c r="AS1075" t="s">
        <v>1022</v>
      </c>
      <c r="AT1075" t="s">
        <v>26550</v>
      </c>
      <c r="AU1075" t="s">
        <v>26551</v>
      </c>
      <c r="AV1075" t="s">
        <v>26552</v>
      </c>
      <c r="AW1075" t="s">
        <v>26553</v>
      </c>
      <c r="AX1075" t="s">
        <v>26554</v>
      </c>
      <c r="AY1075" t="s">
        <v>3178</v>
      </c>
      <c r="AZ1075" t="s">
        <v>26555</v>
      </c>
      <c r="BA1075" t="s">
        <v>255</v>
      </c>
      <c r="BB1075" t="s">
        <v>26556</v>
      </c>
      <c r="BD1075" t="s">
        <v>24172</v>
      </c>
      <c r="BE1075">
        <v>0</v>
      </c>
      <c r="BF1075" t="s">
        <v>26557</v>
      </c>
      <c r="BG1075" t="s">
        <v>26558</v>
      </c>
      <c r="BH1075" t="s">
        <v>26559</v>
      </c>
      <c r="BI1075" t="s">
        <v>132</v>
      </c>
      <c r="BK1075" t="s">
        <v>132</v>
      </c>
      <c r="BS1075">
        <v>0</v>
      </c>
      <c r="BT1075">
        <v>0</v>
      </c>
      <c r="BU1075">
        <v>0</v>
      </c>
      <c r="BV1075">
        <v>0</v>
      </c>
      <c r="BW1075">
        <v>0</v>
      </c>
      <c r="BX1075">
        <v>0</v>
      </c>
      <c r="BY1075">
        <v>1</v>
      </c>
      <c r="CD1075" t="s">
        <v>131</v>
      </c>
      <c r="CE1075">
        <v>0</v>
      </c>
      <c r="CF1075" t="s">
        <v>132</v>
      </c>
      <c r="CJ1075" t="s">
        <v>132</v>
      </c>
      <c r="CK1075" t="s">
        <v>132</v>
      </c>
      <c r="CP1075">
        <v>5287</v>
      </c>
      <c r="CQ1075">
        <v>0</v>
      </c>
      <c r="CR1075">
        <v>0</v>
      </c>
      <c r="CS1075">
        <v>0</v>
      </c>
      <c r="CT1075">
        <v>0</v>
      </c>
    </row>
    <row r="1076" spans="1:98" ht="15" customHeight="1" x14ac:dyDescent="0.2">
      <c r="A1076" t="s">
        <v>26560</v>
      </c>
      <c r="B1076" s="1" t="s">
        <v>365</v>
      </c>
      <c r="C1076">
        <v>1200</v>
      </c>
      <c r="G1076" t="s">
        <v>240</v>
      </c>
      <c r="H1076" t="s">
        <v>193</v>
      </c>
      <c r="I1076" t="s">
        <v>241</v>
      </c>
      <c r="K1076">
        <v>-4</v>
      </c>
      <c r="L1076" t="s">
        <v>3371</v>
      </c>
      <c r="N1076" t="s">
        <v>26561</v>
      </c>
      <c r="O1076" t="s">
        <v>26562</v>
      </c>
      <c r="P1076">
        <v>46</v>
      </c>
      <c r="Q1076" t="s">
        <v>19575</v>
      </c>
      <c r="R1076" t="s">
        <v>7205</v>
      </c>
      <c r="S1076" t="s">
        <v>26563</v>
      </c>
      <c r="T1076">
        <v>1</v>
      </c>
      <c r="U1076">
        <v>-3</v>
      </c>
      <c r="V1076">
        <v>1</v>
      </c>
      <c r="Y1076" t="s">
        <v>5607</v>
      </c>
      <c r="Z1076" t="s">
        <v>248</v>
      </c>
      <c r="AA1076" t="s">
        <v>13689</v>
      </c>
      <c r="AD1076" t="s">
        <v>202</v>
      </c>
      <c r="AF1076" t="s">
        <v>26564</v>
      </c>
      <c r="AH1076" t="s">
        <v>202</v>
      </c>
      <c r="AI1076" t="s">
        <v>114</v>
      </c>
      <c r="AJ1076" t="s">
        <v>26565</v>
      </c>
      <c r="AO1076" t="s">
        <v>26566</v>
      </c>
      <c r="AQ1076">
        <v>3</v>
      </c>
      <c r="AR1076" t="s">
        <v>26567</v>
      </c>
      <c r="AS1076" t="s">
        <v>26568</v>
      </c>
      <c r="AT1076" t="s">
        <v>26569</v>
      </c>
      <c r="AX1076" t="s">
        <v>26570</v>
      </c>
      <c r="AY1076" t="s">
        <v>10457</v>
      </c>
      <c r="AZ1076" t="s">
        <v>15119</v>
      </c>
      <c r="BA1076" t="s">
        <v>277</v>
      </c>
      <c r="BB1076" t="s">
        <v>26571</v>
      </c>
      <c r="BD1076" t="s">
        <v>24172</v>
      </c>
      <c r="BE1076">
        <v>0</v>
      </c>
      <c r="BF1076" t="s">
        <v>26572</v>
      </c>
      <c r="BG1076" t="s">
        <v>26573</v>
      </c>
      <c r="BH1076" t="s">
        <v>26574</v>
      </c>
      <c r="BI1076" t="s">
        <v>132</v>
      </c>
      <c r="BS1076">
        <v>0</v>
      </c>
      <c r="BT1076">
        <v>0</v>
      </c>
      <c r="BU1076">
        <v>0</v>
      </c>
      <c r="BV1076">
        <v>0</v>
      </c>
      <c r="BW1076">
        <v>0</v>
      </c>
      <c r="BX1076">
        <v>0</v>
      </c>
      <c r="BY1076">
        <v>1</v>
      </c>
      <c r="CD1076" t="s">
        <v>131</v>
      </c>
      <c r="CE1076">
        <v>0</v>
      </c>
      <c r="CF1076" t="s">
        <v>132</v>
      </c>
      <c r="CJ1076" t="s">
        <v>132</v>
      </c>
      <c r="CK1076" t="s">
        <v>132</v>
      </c>
      <c r="CP1076">
        <v>5288</v>
      </c>
      <c r="CQ1076">
        <v>0</v>
      </c>
      <c r="CR1076">
        <v>0</v>
      </c>
      <c r="CS1076">
        <v>0</v>
      </c>
      <c r="CT1076">
        <v>0</v>
      </c>
    </row>
    <row r="1077" spans="1:98" ht="15" customHeight="1" x14ac:dyDescent="0.2">
      <c r="A1077" t="s">
        <v>2862</v>
      </c>
      <c r="B1077" s="1" t="s">
        <v>2863</v>
      </c>
      <c r="C1077">
        <v>65</v>
      </c>
      <c r="G1077" t="s">
        <v>240</v>
      </c>
      <c r="H1077" t="s">
        <v>1308</v>
      </c>
      <c r="I1077" t="s">
        <v>332</v>
      </c>
      <c r="K1077">
        <v>2</v>
      </c>
      <c r="L1077" t="s">
        <v>2864</v>
      </c>
      <c r="N1077" t="s">
        <v>2840</v>
      </c>
      <c r="O1077" t="s">
        <v>2841</v>
      </c>
      <c r="P1077">
        <v>3</v>
      </c>
      <c r="Q1077" t="s">
        <v>2842</v>
      </c>
      <c r="S1077" t="s">
        <v>2843</v>
      </c>
      <c r="T1077">
        <v>1</v>
      </c>
      <c r="U1077">
        <v>4</v>
      </c>
      <c r="V1077">
        <v>1</v>
      </c>
      <c r="AD1077" t="s">
        <v>661</v>
      </c>
      <c r="AF1077" t="s">
        <v>2865</v>
      </c>
      <c r="AH1077" t="s">
        <v>1316</v>
      </c>
      <c r="AI1077" t="s">
        <v>318</v>
      </c>
      <c r="AO1077" t="s">
        <v>2866</v>
      </c>
      <c r="AQ1077">
        <v>0</v>
      </c>
      <c r="AR1077">
        <v>0</v>
      </c>
      <c r="AS1077" t="s">
        <v>2846</v>
      </c>
      <c r="AT1077" t="s">
        <v>1734</v>
      </c>
      <c r="AU1077" t="s">
        <v>2867</v>
      </c>
      <c r="AV1077" t="s">
        <v>2868</v>
      </c>
      <c r="AY1077" t="s">
        <v>2869</v>
      </c>
      <c r="AZ1077" t="s">
        <v>2870</v>
      </c>
      <c r="BA1077" t="s">
        <v>255</v>
      </c>
      <c r="BB1077" t="s">
        <v>2835</v>
      </c>
      <c r="BC1077" t="s">
        <v>2836</v>
      </c>
      <c r="BD1077" t="s">
        <v>128</v>
      </c>
      <c r="BE1077">
        <v>0</v>
      </c>
      <c r="BG1077" t="s">
        <v>2871</v>
      </c>
      <c r="BH1077" t="s">
        <v>2872</v>
      </c>
      <c r="BS1077">
        <v>0</v>
      </c>
      <c r="BT1077">
        <v>0</v>
      </c>
      <c r="BU1077">
        <v>0</v>
      </c>
      <c r="BV1077">
        <v>1</v>
      </c>
      <c r="BW1077">
        <v>0</v>
      </c>
      <c r="BX1077">
        <v>0</v>
      </c>
      <c r="BY1077">
        <v>1</v>
      </c>
      <c r="CD1077" t="s">
        <v>131</v>
      </c>
      <c r="CE1077">
        <v>0</v>
      </c>
      <c r="CJ1077" t="s">
        <v>132</v>
      </c>
      <c r="CO1077" t="str">
        <f>HYPERLINK("http://www.d20pfsrd.com/bestiary/monster-listings/animals/reptiles/lizard/lizard-common","Lizard, Common")</f>
        <v>Lizard, Common</v>
      </c>
      <c r="CP1077">
        <v>184</v>
      </c>
      <c r="CQ1077">
        <v>0</v>
      </c>
      <c r="CR1077">
        <v>0</v>
      </c>
      <c r="CS1077">
        <v>0</v>
      </c>
      <c r="CT1077">
        <v>0</v>
      </c>
    </row>
    <row r="1078" spans="1:98" ht="15" customHeight="1" x14ac:dyDescent="0.2">
      <c r="A1078" t="s">
        <v>30748</v>
      </c>
      <c r="B1078" s="1" t="s">
        <v>306</v>
      </c>
      <c r="C1078">
        <v>1600</v>
      </c>
      <c r="G1078" t="s">
        <v>240</v>
      </c>
      <c r="H1078" t="s">
        <v>193</v>
      </c>
      <c r="I1078" t="s">
        <v>701</v>
      </c>
      <c r="J1078" t="s">
        <v>3778</v>
      </c>
      <c r="K1078">
        <v>0</v>
      </c>
      <c r="L1078" t="s">
        <v>3686</v>
      </c>
      <c r="N1078" t="s">
        <v>509</v>
      </c>
      <c r="O1078" t="s">
        <v>619</v>
      </c>
      <c r="P1078">
        <v>45</v>
      </c>
      <c r="Q1078" t="s">
        <v>620</v>
      </c>
      <c r="S1078" t="s">
        <v>4097</v>
      </c>
      <c r="T1078">
        <v>7</v>
      </c>
      <c r="U1078">
        <v>2</v>
      </c>
      <c r="V1078">
        <v>3</v>
      </c>
      <c r="AD1078" t="s">
        <v>1231</v>
      </c>
      <c r="AF1078" t="s">
        <v>30749</v>
      </c>
      <c r="AG1078" t="s">
        <v>30750</v>
      </c>
      <c r="AH1078" t="s">
        <v>202</v>
      </c>
      <c r="AI1078" t="s">
        <v>202</v>
      </c>
      <c r="AJ1078" t="s">
        <v>7856</v>
      </c>
      <c r="AO1078" t="s">
        <v>30751</v>
      </c>
      <c r="AQ1078">
        <v>5</v>
      </c>
      <c r="AR1078">
        <v>9</v>
      </c>
      <c r="AS1078">
        <v>19</v>
      </c>
      <c r="AT1078" t="s">
        <v>30752</v>
      </c>
      <c r="AU1078" t="s">
        <v>19637</v>
      </c>
      <c r="AW1078" t="s">
        <v>878</v>
      </c>
      <c r="AX1078" t="s">
        <v>30753</v>
      </c>
      <c r="AY1078" t="s">
        <v>916</v>
      </c>
      <c r="AZ1078" t="s">
        <v>30754</v>
      </c>
      <c r="BA1078" t="s">
        <v>30755</v>
      </c>
      <c r="BB1078" t="s">
        <v>30756</v>
      </c>
      <c r="BD1078" t="s">
        <v>30472</v>
      </c>
      <c r="BE1078">
        <v>0</v>
      </c>
      <c r="BF1078" t="s">
        <v>30757</v>
      </c>
      <c r="BG1078" t="s">
        <v>30758</v>
      </c>
      <c r="BH1078" t="s">
        <v>30759</v>
      </c>
      <c r="BS1078">
        <v>0</v>
      </c>
      <c r="BT1078">
        <v>0</v>
      </c>
      <c r="BU1078">
        <v>0</v>
      </c>
      <c r="BV1078">
        <v>0</v>
      </c>
      <c r="BW1078">
        <v>0</v>
      </c>
      <c r="BX1078">
        <v>1</v>
      </c>
      <c r="BY1078">
        <v>1</v>
      </c>
      <c r="CD1078" t="s">
        <v>132</v>
      </c>
      <c r="CE1078">
        <v>0</v>
      </c>
      <c r="CF1078" t="s">
        <v>132</v>
      </c>
      <c r="CJ1078" t="s">
        <v>132</v>
      </c>
      <c r="CK1078" t="s">
        <v>132</v>
      </c>
      <c r="CP1078">
        <v>6545</v>
      </c>
      <c r="CQ1078">
        <v>0</v>
      </c>
      <c r="CR1078">
        <v>0</v>
      </c>
      <c r="CS1078">
        <v>0</v>
      </c>
      <c r="CT1078">
        <v>0</v>
      </c>
    </row>
    <row r="1079" spans="1:98" ht="15" customHeight="1" x14ac:dyDescent="0.2">
      <c r="A1079" t="s">
        <v>4008</v>
      </c>
      <c r="B1079" s="1" t="s">
        <v>1117</v>
      </c>
      <c r="C1079">
        <v>400</v>
      </c>
      <c r="G1079" t="s">
        <v>240</v>
      </c>
      <c r="H1079" t="s">
        <v>102</v>
      </c>
      <c r="I1079" t="s">
        <v>701</v>
      </c>
      <c r="J1079" t="s">
        <v>3778</v>
      </c>
      <c r="K1079">
        <v>0</v>
      </c>
      <c r="L1079" t="s">
        <v>4009</v>
      </c>
      <c r="N1079" t="s">
        <v>2573</v>
      </c>
      <c r="O1079" t="s">
        <v>4010</v>
      </c>
      <c r="P1079">
        <v>11</v>
      </c>
      <c r="Q1079" t="s">
        <v>1729</v>
      </c>
      <c r="S1079" t="s">
        <v>3330</v>
      </c>
      <c r="T1079">
        <v>4</v>
      </c>
      <c r="U1079">
        <v>0</v>
      </c>
      <c r="V1079">
        <v>0</v>
      </c>
      <c r="AD1079" t="s">
        <v>4011</v>
      </c>
      <c r="AF1079" t="s">
        <v>4012</v>
      </c>
      <c r="AG1079" t="s">
        <v>4013</v>
      </c>
      <c r="AH1079" t="s">
        <v>114</v>
      </c>
      <c r="AI1079" t="s">
        <v>114</v>
      </c>
      <c r="AO1079" t="s">
        <v>4014</v>
      </c>
      <c r="AQ1079">
        <v>1</v>
      </c>
      <c r="AR1079">
        <v>2</v>
      </c>
      <c r="AS1079">
        <v>12</v>
      </c>
      <c r="AT1079" t="s">
        <v>4015</v>
      </c>
      <c r="AU1079" t="s">
        <v>4016</v>
      </c>
      <c r="AV1079" t="s">
        <v>4017</v>
      </c>
      <c r="AW1079" t="s">
        <v>878</v>
      </c>
      <c r="AX1079" t="s">
        <v>1026</v>
      </c>
      <c r="AY1079" t="s">
        <v>916</v>
      </c>
      <c r="AZ1079" t="s">
        <v>4018</v>
      </c>
      <c r="BA1079" t="s">
        <v>4019</v>
      </c>
      <c r="BB1079" t="s">
        <v>4020</v>
      </c>
      <c r="BD1079" t="s">
        <v>128</v>
      </c>
      <c r="BE1079">
        <v>0</v>
      </c>
      <c r="BF1079" t="s">
        <v>4021</v>
      </c>
      <c r="BG1079" t="s">
        <v>4022</v>
      </c>
      <c r="BH1079" t="s">
        <v>4023</v>
      </c>
      <c r="BS1079">
        <v>0</v>
      </c>
      <c r="BT1079">
        <v>0</v>
      </c>
      <c r="BU1079">
        <v>0</v>
      </c>
      <c r="BV1079">
        <v>0</v>
      </c>
      <c r="BW1079">
        <v>0</v>
      </c>
      <c r="BX1079">
        <v>1</v>
      </c>
      <c r="BY1079">
        <v>1</v>
      </c>
      <c r="CD1079" t="s">
        <v>131</v>
      </c>
      <c r="CE1079">
        <v>0</v>
      </c>
      <c r="CJ1079" t="s">
        <v>132</v>
      </c>
      <c r="CO1079" t="str">
        <f>HYPERLINK("http://www.d20pfsrd.com/bestiary/monster-listings/humanoids/lizardfolk","Lizardfolk")</f>
        <v>Lizardfolk</v>
      </c>
      <c r="CP1079">
        <v>259</v>
      </c>
      <c r="CQ1079">
        <v>0</v>
      </c>
      <c r="CR1079">
        <v>0</v>
      </c>
      <c r="CS1079">
        <v>0</v>
      </c>
      <c r="CT1079">
        <v>0</v>
      </c>
    </row>
    <row r="1080" spans="1:98" ht="15" customHeight="1" x14ac:dyDescent="0.2">
      <c r="A1080" t="s">
        <v>22166</v>
      </c>
      <c r="B1080" s="1" t="s">
        <v>99</v>
      </c>
      <c r="C1080">
        <v>200</v>
      </c>
      <c r="G1080" t="s">
        <v>240</v>
      </c>
      <c r="H1080" t="s">
        <v>102</v>
      </c>
      <c r="I1080" t="s">
        <v>332</v>
      </c>
      <c r="K1080">
        <v>1</v>
      </c>
      <c r="L1080" t="s">
        <v>2864</v>
      </c>
      <c r="N1080" t="s">
        <v>3680</v>
      </c>
      <c r="O1080" t="s">
        <v>3681</v>
      </c>
      <c r="P1080">
        <v>6</v>
      </c>
      <c r="Q1080" t="s">
        <v>1704</v>
      </c>
      <c r="S1080" t="s">
        <v>1705</v>
      </c>
      <c r="T1080">
        <v>4</v>
      </c>
      <c r="U1080">
        <v>3</v>
      </c>
      <c r="V1080">
        <v>1</v>
      </c>
      <c r="AD1080" t="s">
        <v>376</v>
      </c>
      <c r="AF1080" t="s">
        <v>22167</v>
      </c>
      <c r="AH1080" t="s">
        <v>114</v>
      </c>
      <c r="AI1080" t="s">
        <v>114</v>
      </c>
      <c r="AJ1080" t="s">
        <v>22168</v>
      </c>
      <c r="AO1080" t="s">
        <v>22169</v>
      </c>
      <c r="AQ1080">
        <v>0</v>
      </c>
      <c r="AR1080">
        <v>1</v>
      </c>
      <c r="AS1080" t="s">
        <v>4659</v>
      </c>
      <c r="AT1080" t="s">
        <v>9816</v>
      </c>
      <c r="AU1080" t="s">
        <v>22170</v>
      </c>
      <c r="AV1080" t="s">
        <v>6260</v>
      </c>
      <c r="AY1080" t="s">
        <v>22171</v>
      </c>
      <c r="AZ1080" t="s">
        <v>22172</v>
      </c>
      <c r="BA1080" t="s">
        <v>255</v>
      </c>
      <c r="BB1080" t="s">
        <v>22173</v>
      </c>
      <c r="BD1080" t="s">
        <v>22174</v>
      </c>
      <c r="BE1080">
        <v>0</v>
      </c>
      <c r="BF1080" t="s">
        <v>22175</v>
      </c>
      <c r="BG1080" t="s">
        <v>22176</v>
      </c>
      <c r="BH1080" t="s">
        <v>22177</v>
      </c>
      <c r="BS1080">
        <v>0</v>
      </c>
      <c r="BT1080">
        <v>1</v>
      </c>
      <c r="BU1080">
        <v>0</v>
      </c>
      <c r="BV1080">
        <v>0</v>
      </c>
      <c r="BW1080">
        <v>0</v>
      </c>
      <c r="BX1080">
        <v>0</v>
      </c>
      <c r="BY1080">
        <v>1</v>
      </c>
      <c r="CD1080" t="s">
        <v>131</v>
      </c>
      <c r="CE1080">
        <v>0</v>
      </c>
      <c r="CJ1080" t="s">
        <v>132</v>
      </c>
      <c r="CP1080">
        <v>4029</v>
      </c>
      <c r="CQ1080">
        <v>0</v>
      </c>
      <c r="CR1080">
        <v>0</v>
      </c>
      <c r="CS1080">
        <v>0</v>
      </c>
      <c r="CT1080">
        <v>0</v>
      </c>
    </row>
    <row r="1081" spans="1:98" ht="15" customHeight="1" x14ac:dyDescent="0.2">
      <c r="A1081" t="s">
        <v>10215</v>
      </c>
      <c r="B1081" s="1" t="s">
        <v>99</v>
      </c>
      <c r="C1081">
        <v>200</v>
      </c>
      <c r="G1081" t="s">
        <v>240</v>
      </c>
      <c r="H1081" t="s">
        <v>102</v>
      </c>
      <c r="I1081" t="s">
        <v>701</v>
      </c>
      <c r="J1081" t="s">
        <v>138</v>
      </c>
      <c r="K1081">
        <v>1</v>
      </c>
      <c r="L1081" t="s">
        <v>2981</v>
      </c>
      <c r="N1081" t="s">
        <v>4146</v>
      </c>
      <c r="O1081" t="s">
        <v>4147</v>
      </c>
      <c r="P1081">
        <v>9</v>
      </c>
      <c r="Q1081" t="s">
        <v>6462</v>
      </c>
      <c r="S1081" t="s">
        <v>10216</v>
      </c>
      <c r="T1081">
        <v>3</v>
      </c>
      <c r="U1081">
        <v>1</v>
      </c>
      <c r="V1081">
        <v>1</v>
      </c>
      <c r="AD1081" t="s">
        <v>145</v>
      </c>
      <c r="AF1081" t="s">
        <v>10217</v>
      </c>
      <c r="AG1081" t="s">
        <v>10218</v>
      </c>
      <c r="AH1081" t="s">
        <v>114</v>
      </c>
      <c r="AI1081" t="s">
        <v>114</v>
      </c>
      <c r="AO1081" t="s">
        <v>10219</v>
      </c>
      <c r="AQ1081">
        <v>1</v>
      </c>
      <c r="AR1081">
        <v>1</v>
      </c>
      <c r="AS1081">
        <v>12</v>
      </c>
      <c r="AT1081" t="s">
        <v>10220</v>
      </c>
      <c r="AU1081" t="s">
        <v>10221</v>
      </c>
      <c r="AW1081" t="s">
        <v>2716</v>
      </c>
      <c r="AX1081" t="s">
        <v>915</v>
      </c>
      <c r="AY1081" t="s">
        <v>10222</v>
      </c>
      <c r="AZ1081" t="s">
        <v>10223</v>
      </c>
      <c r="BA1081" t="s">
        <v>10224</v>
      </c>
      <c r="BB1081" t="s">
        <v>10225</v>
      </c>
      <c r="BD1081" t="s">
        <v>7316</v>
      </c>
      <c r="BE1081">
        <v>0</v>
      </c>
      <c r="BG1081" t="s">
        <v>10226</v>
      </c>
      <c r="BH1081" t="s">
        <v>10227</v>
      </c>
      <c r="BS1081">
        <v>0</v>
      </c>
      <c r="BT1081">
        <v>0</v>
      </c>
      <c r="BU1081">
        <v>0</v>
      </c>
      <c r="BV1081">
        <v>0</v>
      </c>
      <c r="BW1081">
        <v>0</v>
      </c>
      <c r="BX1081">
        <v>1</v>
      </c>
      <c r="BY1081">
        <v>1</v>
      </c>
      <c r="CD1081" t="s">
        <v>131</v>
      </c>
      <c r="CE1081">
        <v>0</v>
      </c>
      <c r="CJ1081" t="s">
        <v>132</v>
      </c>
      <c r="CO1081" t="str">
        <f>HYPERLINK("http://www.d20pfsrd.com/bestiary/monster-listings/humanoids/locathah","Locathah")</f>
        <v>Locathah</v>
      </c>
      <c r="CP1081">
        <v>1278</v>
      </c>
      <c r="CQ1081">
        <v>0</v>
      </c>
      <c r="CR1081">
        <v>0</v>
      </c>
      <c r="CS1081">
        <v>0</v>
      </c>
      <c r="CT1081">
        <v>0</v>
      </c>
    </row>
    <row r="1082" spans="1:98" ht="15" customHeight="1" x14ac:dyDescent="0.2">
      <c r="A1082" t="s">
        <v>26588</v>
      </c>
      <c r="B1082" s="1" t="s">
        <v>283</v>
      </c>
      <c r="C1082">
        <v>600</v>
      </c>
      <c r="G1082" t="s">
        <v>240</v>
      </c>
      <c r="H1082" t="s">
        <v>307</v>
      </c>
      <c r="I1082" t="s">
        <v>284</v>
      </c>
      <c r="J1082" t="s">
        <v>308</v>
      </c>
      <c r="K1082">
        <v>2</v>
      </c>
      <c r="L1082" t="s">
        <v>618</v>
      </c>
      <c r="N1082" t="s">
        <v>310</v>
      </c>
      <c r="O1082" t="s">
        <v>6904</v>
      </c>
      <c r="P1082">
        <v>18</v>
      </c>
      <c r="Q1082" t="s">
        <v>18846</v>
      </c>
      <c r="S1082" t="s">
        <v>1705</v>
      </c>
      <c r="T1082">
        <v>4</v>
      </c>
      <c r="U1082">
        <v>3</v>
      </c>
      <c r="V1082">
        <v>1</v>
      </c>
      <c r="X1082" t="s">
        <v>314</v>
      </c>
      <c r="Z1082" t="s">
        <v>289</v>
      </c>
      <c r="AD1082" t="s">
        <v>26589</v>
      </c>
      <c r="AF1082" t="s">
        <v>6420</v>
      </c>
      <c r="AH1082" t="s">
        <v>202</v>
      </c>
      <c r="AI1082" t="s">
        <v>318</v>
      </c>
      <c r="AJ1082" t="s">
        <v>26590</v>
      </c>
      <c r="AO1082" t="s">
        <v>26591</v>
      </c>
      <c r="AQ1082">
        <v>3</v>
      </c>
      <c r="AR1082" t="s">
        <v>321</v>
      </c>
      <c r="AS1082" t="s">
        <v>321</v>
      </c>
      <c r="AU1082" t="s">
        <v>26592</v>
      </c>
      <c r="AY1082" t="s">
        <v>25810</v>
      </c>
      <c r="AZ1082" t="s">
        <v>26593</v>
      </c>
      <c r="BA1082" t="s">
        <v>255</v>
      </c>
      <c r="BB1082" t="s">
        <v>26594</v>
      </c>
      <c r="BD1082" t="s">
        <v>24172</v>
      </c>
      <c r="BE1082">
        <v>0</v>
      </c>
      <c r="BF1082" t="s">
        <v>26595</v>
      </c>
      <c r="BG1082" t="s">
        <v>26596</v>
      </c>
      <c r="BH1082" t="s">
        <v>26597</v>
      </c>
      <c r="BI1082" t="s">
        <v>132</v>
      </c>
      <c r="BK1082" t="s">
        <v>132</v>
      </c>
      <c r="BS1082">
        <v>0</v>
      </c>
      <c r="BT1082">
        <v>0</v>
      </c>
      <c r="BU1082">
        <v>1</v>
      </c>
      <c r="BV1082">
        <v>1</v>
      </c>
      <c r="BW1082">
        <v>0</v>
      </c>
      <c r="BX1082">
        <v>0</v>
      </c>
      <c r="BY1082">
        <v>1</v>
      </c>
      <c r="CD1082" t="s">
        <v>131</v>
      </c>
      <c r="CE1082">
        <v>0</v>
      </c>
      <c r="CF1082" t="s">
        <v>132</v>
      </c>
      <c r="CJ1082" t="s">
        <v>132</v>
      </c>
      <c r="CK1082" t="s">
        <v>132</v>
      </c>
      <c r="CP1082">
        <v>5290</v>
      </c>
      <c r="CQ1082">
        <v>0</v>
      </c>
      <c r="CR1082">
        <v>0</v>
      </c>
      <c r="CS1082">
        <v>0</v>
      </c>
      <c r="CT1082">
        <v>0</v>
      </c>
    </row>
    <row r="1083" spans="1:98" ht="15" customHeight="1" x14ac:dyDescent="0.2">
      <c r="A1083" t="s">
        <v>14247</v>
      </c>
      <c r="B1083" s="1" t="s">
        <v>365</v>
      </c>
      <c r="C1083">
        <v>1200</v>
      </c>
      <c r="D1083" t="s">
        <v>4024</v>
      </c>
      <c r="E1083" t="s">
        <v>14248</v>
      </c>
      <c r="G1083" t="s">
        <v>923</v>
      </c>
      <c r="H1083" t="s">
        <v>102</v>
      </c>
      <c r="I1083" t="s">
        <v>701</v>
      </c>
      <c r="J1083" t="s">
        <v>14167</v>
      </c>
      <c r="K1083">
        <v>3</v>
      </c>
      <c r="L1083" t="s">
        <v>5749</v>
      </c>
      <c r="N1083" t="s">
        <v>8699</v>
      </c>
      <c r="O1083" t="s">
        <v>8700</v>
      </c>
      <c r="P1083">
        <v>42</v>
      </c>
      <c r="Q1083" t="s">
        <v>7667</v>
      </c>
      <c r="S1083" t="s">
        <v>14249</v>
      </c>
      <c r="T1083">
        <v>6</v>
      </c>
      <c r="U1083">
        <v>4</v>
      </c>
      <c r="V1083">
        <v>2</v>
      </c>
      <c r="W1083" t="s">
        <v>14250</v>
      </c>
      <c r="X1083" t="s">
        <v>4059</v>
      </c>
      <c r="AD1083" t="s">
        <v>249</v>
      </c>
      <c r="AF1083" t="s">
        <v>14251</v>
      </c>
      <c r="AG1083" t="s">
        <v>14252</v>
      </c>
      <c r="AH1083" t="s">
        <v>114</v>
      </c>
      <c r="AI1083" t="s">
        <v>114</v>
      </c>
      <c r="AJ1083" t="s">
        <v>14253</v>
      </c>
      <c r="AO1083" t="s">
        <v>14254</v>
      </c>
      <c r="AQ1083">
        <v>5</v>
      </c>
      <c r="AR1083">
        <v>6</v>
      </c>
      <c r="AS1083">
        <v>19</v>
      </c>
      <c r="AT1083" t="s">
        <v>14255</v>
      </c>
      <c r="AU1083" t="s">
        <v>14256</v>
      </c>
      <c r="AW1083" t="s">
        <v>14257</v>
      </c>
      <c r="AX1083" t="s">
        <v>14258</v>
      </c>
      <c r="AY1083" t="s">
        <v>298</v>
      </c>
      <c r="AZ1083" t="s">
        <v>14259</v>
      </c>
      <c r="BA1083" t="s">
        <v>14260</v>
      </c>
      <c r="BB1083" t="s">
        <v>14261</v>
      </c>
      <c r="BD1083" t="s">
        <v>14185</v>
      </c>
      <c r="BE1083">
        <v>0</v>
      </c>
      <c r="BG1083" t="s">
        <v>14262</v>
      </c>
      <c r="BH1083" t="s">
        <v>14263</v>
      </c>
      <c r="BS1083">
        <v>0</v>
      </c>
      <c r="BT1083">
        <v>0</v>
      </c>
      <c r="BU1083">
        <v>0</v>
      </c>
      <c r="BV1083">
        <v>0</v>
      </c>
      <c r="BW1083">
        <v>0</v>
      </c>
      <c r="BX1083">
        <v>0</v>
      </c>
      <c r="BY1083">
        <v>1</v>
      </c>
      <c r="CD1083" t="s">
        <v>131</v>
      </c>
      <c r="CE1083">
        <v>0</v>
      </c>
      <c r="CJ1083" t="s">
        <v>132</v>
      </c>
      <c r="CP1083">
        <v>1906</v>
      </c>
      <c r="CQ1083">
        <v>0</v>
      </c>
      <c r="CR1083">
        <v>0</v>
      </c>
      <c r="CS1083">
        <v>0</v>
      </c>
      <c r="CT1083">
        <v>0</v>
      </c>
    </row>
    <row r="1084" spans="1:98" ht="15" customHeight="1" x14ac:dyDescent="0.2">
      <c r="A1084" t="s">
        <v>26598</v>
      </c>
      <c r="B1084" s="1" t="s">
        <v>1918</v>
      </c>
      <c r="C1084">
        <v>19200</v>
      </c>
      <c r="G1084" t="s">
        <v>1053</v>
      </c>
      <c r="H1084" t="s">
        <v>193</v>
      </c>
      <c r="I1084" t="s">
        <v>137</v>
      </c>
      <c r="J1084" t="s">
        <v>138</v>
      </c>
      <c r="K1084">
        <v>5</v>
      </c>
      <c r="L1084" t="s">
        <v>6184</v>
      </c>
      <c r="N1084" t="s">
        <v>2036</v>
      </c>
      <c r="O1084" t="s">
        <v>2037</v>
      </c>
      <c r="P1084">
        <v>162</v>
      </c>
      <c r="Q1084" t="s">
        <v>4754</v>
      </c>
      <c r="S1084" t="s">
        <v>4755</v>
      </c>
      <c r="T1084">
        <v>13</v>
      </c>
      <c r="U1084">
        <v>5</v>
      </c>
      <c r="V1084">
        <v>13</v>
      </c>
      <c r="Z1084" t="s">
        <v>5698</v>
      </c>
      <c r="AA1084" t="s">
        <v>4756</v>
      </c>
      <c r="AD1084" t="s">
        <v>2921</v>
      </c>
      <c r="AF1084" t="s">
        <v>26599</v>
      </c>
      <c r="AH1084" t="s">
        <v>202</v>
      </c>
      <c r="AI1084" t="s">
        <v>147</v>
      </c>
      <c r="AJ1084" t="s">
        <v>26600</v>
      </c>
      <c r="AK1084" t="s">
        <v>26601</v>
      </c>
      <c r="AO1084" t="s">
        <v>26602</v>
      </c>
      <c r="AQ1084">
        <v>9</v>
      </c>
      <c r="AR1084">
        <v>19</v>
      </c>
      <c r="AS1084" t="s">
        <v>13618</v>
      </c>
      <c r="AT1084" t="s">
        <v>26603</v>
      </c>
      <c r="AU1084" t="s">
        <v>26604</v>
      </c>
      <c r="AV1084" t="s">
        <v>19568</v>
      </c>
      <c r="AW1084" t="s">
        <v>3811</v>
      </c>
      <c r="AX1084" t="s">
        <v>26605</v>
      </c>
      <c r="AY1084" t="s">
        <v>9058</v>
      </c>
      <c r="AZ1084" t="s">
        <v>670</v>
      </c>
      <c r="BA1084" t="s">
        <v>255</v>
      </c>
      <c r="BB1084" t="s">
        <v>26606</v>
      </c>
      <c r="BD1084" t="s">
        <v>24172</v>
      </c>
      <c r="BE1084">
        <v>0</v>
      </c>
      <c r="BF1084" t="s">
        <v>26607</v>
      </c>
      <c r="BG1084" t="s">
        <v>26608</v>
      </c>
      <c r="BH1084" t="s">
        <v>26609</v>
      </c>
      <c r="BI1084" t="s">
        <v>132</v>
      </c>
      <c r="BK1084" t="s">
        <v>132</v>
      </c>
      <c r="BS1084">
        <v>0</v>
      </c>
      <c r="BT1084">
        <v>0</v>
      </c>
      <c r="BU1084">
        <v>0</v>
      </c>
      <c r="BV1084">
        <v>1</v>
      </c>
      <c r="BW1084">
        <v>0</v>
      </c>
      <c r="BX1084">
        <v>1</v>
      </c>
      <c r="BY1084">
        <v>1</v>
      </c>
      <c r="CD1084" t="s">
        <v>131</v>
      </c>
      <c r="CE1084">
        <v>0</v>
      </c>
      <c r="CF1084" t="s">
        <v>132</v>
      </c>
      <c r="CJ1084" t="s">
        <v>132</v>
      </c>
      <c r="CK1084" t="s">
        <v>132</v>
      </c>
      <c r="CP1084">
        <v>5291</v>
      </c>
      <c r="CQ1084">
        <v>0</v>
      </c>
      <c r="CR1084">
        <v>0</v>
      </c>
      <c r="CS1084">
        <v>0</v>
      </c>
      <c r="CT1084">
        <v>0</v>
      </c>
    </row>
    <row r="1085" spans="1:98" ht="15" customHeight="1" x14ac:dyDescent="0.2">
      <c r="A1085" t="s">
        <v>21313</v>
      </c>
      <c r="B1085" s="1" t="s">
        <v>5180</v>
      </c>
      <c r="C1085">
        <v>1638400</v>
      </c>
      <c r="G1085" t="s">
        <v>135</v>
      </c>
      <c r="H1085" t="s">
        <v>102</v>
      </c>
      <c r="I1085" t="s">
        <v>103</v>
      </c>
      <c r="J1085" t="s">
        <v>1384</v>
      </c>
      <c r="K1085">
        <v>11</v>
      </c>
      <c r="L1085" t="s">
        <v>21314</v>
      </c>
      <c r="M1085" t="s">
        <v>8382</v>
      </c>
      <c r="N1085" t="s">
        <v>21315</v>
      </c>
      <c r="O1085" t="s">
        <v>21316</v>
      </c>
      <c r="P1085">
        <v>560</v>
      </c>
      <c r="Q1085" t="s">
        <v>21317</v>
      </c>
      <c r="R1085" t="s">
        <v>21318</v>
      </c>
      <c r="S1085" t="s">
        <v>21319</v>
      </c>
      <c r="T1085">
        <v>26</v>
      </c>
      <c r="U1085">
        <v>31</v>
      </c>
      <c r="V1085">
        <v>30</v>
      </c>
      <c r="X1085" t="s">
        <v>2449</v>
      </c>
      <c r="Y1085" t="s">
        <v>19039</v>
      </c>
      <c r="Z1085" t="s">
        <v>1412</v>
      </c>
      <c r="AA1085" t="s">
        <v>21320</v>
      </c>
      <c r="AB1085">
        <v>36</v>
      </c>
      <c r="AD1085" t="s">
        <v>249</v>
      </c>
      <c r="AF1085" t="s">
        <v>21321</v>
      </c>
      <c r="AH1085" t="s">
        <v>114</v>
      </c>
      <c r="AI1085" t="s">
        <v>114</v>
      </c>
      <c r="AJ1085" t="s">
        <v>21322</v>
      </c>
      <c r="AK1085" t="s">
        <v>21323</v>
      </c>
      <c r="AO1085" t="s">
        <v>21324</v>
      </c>
      <c r="AQ1085">
        <v>32</v>
      </c>
      <c r="AR1085">
        <v>38</v>
      </c>
      <c r="AS1085">
        <v>65</v>
      </c>
      <c r="AT1085" t="s">
        <v>21325</v>
      </c>
      <c r="AU1085" t="s">
        <v>21326</v>
      </c>
      <c r="AW1085" t="s">
        <v>21327</v>
      </c>
      <c r="AX1085" t="s">
        <v>21328</v>
      </c>
      <c r="AY1085" t="s">
        <v>21329</v>
      </c>
      <c r="AZ1085" t="s">
        <v>670</v>
      </c>
      <c r="BA1085" t="s">
        <v>1797</v>
      </c>
      <c r="BB1085" t="s">
        <v>21330</v>
      </c>
      <c r="BD1085" t="s">
        <v>21001</v>
      </c>
      <c r="BE1085">
        <v>0</v>
      </c>
      <c r="BF1085" t="s">
        <v>21331</v>
      </c>
      <c r="BG1085" t="s">
        <v>21332</v>
      </c>
      <c r="BH1085" t="s">
        <v>21333</v>
      </c>
      <c r="BO1085" t="s">
        <v>21334</v>
      </c>
      <c r="BP1085" t="s">
        <v>21335</v>
      </c>
      <c r="BR1085" t="s">
        <v>21169</v>
      </c>
      <c r="BS1085">
        <v>0</v>
      </c>
      <c r="BT1085">
        <v>0</v>
      </c>
      <c r="BU1085">
        <v>0</v>
      </c>
      <c r="BV1085">
        <v>0</v>
      </c>
      <c r="BW1085">
        <v>0</v>
      </c>
      <c r="BX1085">
        <v>0</v>
      </c>
      <c r="BY1085">
        <v>1</v>
      </c>
      <c r="CD1085" t="s">
        <v>131</v>
      </c>
      <c r="CE1085">
        <v>0</v>
      </c>
      <c r="CJ1085" t="s">
        <v>132</v>
      </c>
      <c r="CP1085">
        <v>3571</v>
      </c>
      <c r="CQ1085">
        <v>0</v>
      </c>
      <c r="CR1085">
        <v>0</v>
      </c>
      <c r="CS1085">
        <v>0</v>
      </c>
      <c r="CT1085">
        <v>0</v>
      </c>
    </row>
    <row r="1086" spans="1:98" ht="15" customHeight="1" x14ac:dyDescent="0.2">
      <c r="A1086" t="s">
        <v>17263</v>
      </c>
      <c r="B1086" s="1" t="s">
        <v>1223</v>
      </c>
      <c r="C1086">
        <v>12800</v>
      </c>
      <c r="G1086" t="s">
        <v>240</v>
      </c>
      <c r="H1086" t="s">
        <v>136</v>
      </c>
      <c r="I1086" t="s">
        <v>261</v>
      </c>
      <c r="J1086" t="s">
        <v>138</v>
      </c>
      <c r="K1086">
        <v>4</v>
      </c>
      <c r="L1086" t="s">
        <v>4079</v>
      </c>
      <c r="N1086" t="s">
        <v>17264</v>
      </c>
      <c r="O1086" t="s">
        <v>17265</v>
      </c>
      <c r="P1086">
        <v>147</v>
      </c>
      <c r="Q1086" t="s">
        <v>4368</v>
      </c>
      <c r="S1086" t="s">
        <v>4953</v>
      </c>
      <c r="T1086">
        <v>14</v>
      </c>
      <c r="U1086">
        <v>13</v>
      </c>
      <c r="V1086">
        <v>8</v>
      </c>
      <c r="Y1086" t="s">
        <v>17266</v>
      </c>
      <c r="AB1086">
        <v>27</v>
      </c>
      <c r="AC1086" t="s">
        <v>17267</v>
      </c>
      <c r="AD1086" t="s">
        <v>7018</v>
      </c>
      <c r="AF1086" t="s">
        <v>17268</v>
      </c>
      <c r="AH1086" t="s">
        <v>147</v>
      </c>
      <c r="AI1086" t="s">
        <v>147</v>
      </c>
      <c r="AJ1086" t="s">
        <v>17269</v>
      </c>
      <c r="AO1086" t="s">
        <v>17270</v>
      </c>
      <c r="AQ1086">
        <v>14</v>
      </c>
      <c r="AR1086" t="s">
        <v>1044</v>
      </c>
      <c r="AS1086">
        <v>40</v>
      </c>
      <c r="AT1086" t="s">
        <v>17271</v>
      </c>
      <c r="AU1086" t="s">
        <v>17272</v>
      </c>
      <c r="AY1086" t="s">
        <v>17273</v>
      </c>
      <c r="AZ1086" t="s">
        <v>17274</v>
      </c>
      <c r="BA1086" t="s">
        <v>426</v>
      </c>
      <c r="BB1086" t="s">
        <v>17275</v>
      </c>
      <c r="BD1086" t="s">
        <v>14619</v>
      </c>
      <c r="BE1086">
        <v>0</v>
      </c>
      <c r="BF1086" t="s">
        <v>17276</v>
      </c>
      <c r="BG1086" t="s">
        <v>17277</v>
      </c>
      <c r="BH1086" t="s">
        <v>17278</v>
      </c>
      <c r="BL1086" t="s">
        <v>132</v>
      </c>
      <c r="BM1086" t="s">
        <v>132</v>
      </c>
      <c r="BN1086" t="s">
        <v>132</v>
      </c>
      <c r="BS1086">
        <v>0</v>
      </c>
      <c r="BT1086">
        <v>0</v>
      </c>
      <c r="BU1086">
        <v>0</v>
      </c>
      <c r="BV1086">
        <v>0</v>
      </c>
      <c r="BW1086">
        <v>0</v>
      </c>
      <c r="BX1086">
        <v>1</v>
      </c>
      <c r="BY1086">
        <v>0</v>
      </c>
      <c r="CB1086" t="s">
        <v>132</v>
      </c>
      <c r="CD1086" t="s">
        <v>131</v>
      </c>
      <c r="CE1086">
        <v>0</v>
      </c>
      <c r="CJ1086" t="s">
        <v>132</v>
      </c>
      <c r="CP1086">
        <v>2131</v>
      </c>
      <c r="CQ1086">
        <v>0</v>
      </c>
      <c r="CR1086">
        <v>0</v>
      </c>
      <c r="CS1086">
        <v>0</v>
      </c>
      <c r="CT1086">
        <v>0</v>
      </c>
    </row>
    <row r="1087" spans="1:98" ht="15" customHeight="1" x14ac:dyDescent="0.2">
      <c r="A1087" t="s">
        <v>31758</v>
      </c>
      <c r="B1087" s="1" t="s">
        <v>239</v>
      </c>
      <c r="C1087">
        <v>800</v>
      </c>
      <c r="D1087" t="s">
        <v>4024</v>
      </c>
      <c r="E1087" t="s">
        <v>31759</v>
      </c>
      <c r="F1087" t="s">
        <v>31760</v>
      </c>
      <c r="G1087" t="s">
        <v>1053</v>
      </c>
      <c r="H1087" t="s">
        <v>102</v>
      </c>
      <c r="I1087" t="s">
        <v>701</v>
      </c>
      <c r="J1087" t="s">
        <v>14167</v>
      </c>
      <c r="K1087">
        <v>1</v>
      </c>
      <c r="L1087" t="s">
        <v>3686</v>
      </c>
      <c r="N1087" t="s">
        <v>794</v>
      </c>
      <c r="O1087" t="s">
        <v>19733</v>
      </c>
      <c r="P1087">
        <v>33</v>
      </c>
      <c r="Q1087" t="s">
        <v>31761</v>
      </c>
      <c r="S1087" t="s">
        <v>20822</v>
      </c>
      <c r="T1087">
        <v>7</v>
      </c>
      <c r="U1087">
        <v>6</v>
      </c>
      <c r="V1087">
        <v>3</v>
      </c>
      <c r="AD1087" t="s">
        <v>249</v>
      </c>
      <c r="AF1087" t="s">
        <v>31762</v>
      </c>
      <c r="AG1087" t="s">
        <v>31763</v>
      </c>
      <c r="AH1087" t="s">
        <v>114</v>
      </c>
      <c r="AI1087" t="s">
        <v>114</v>
      </c>
      <c r="AJ1087" t="s">
        <v>31764</v>
      </c>
      <c r="AO1087" t="s">
        <v>31765</v>
      </c>
      <c r="AQ1087">
        <v>4</v>
      </c>
      <c r="AR1087" t="s">
        <v>31766</v>
      </c>
      <c r="AS1087" t="s">
        <v>31767</v>
      </c>
      <c r="AT1087" t="s">
        <v>31768</v>
      </c>
      <c r="AU1087" t="s">
        <v>31769</v>
      </c>
      <c r="AW1087" t="s">
        <v>647</v>
      </c>
      <c r="AX1087" t="s">
        <v>31770</v>
      </c>
      <c r="AY1087" t="s">
        <v>31771</v>
      </c>
      <c r="AZ1087" t="s">
        <v>11098</v>
      </c>
      <c r="BA1087" t="s">
        <v>31772</v>
      </c>
      <c r="BB1087" t="s">
        <v>31773</v>
      </c>
      <c r="BD1087" t="s">
        <v>31655</v>
      </c>
      <c r="BE1087">
        <v>0</v>
      </c>
      <c r="BG1087" t="s">
        <v>31774</v>
      </c>
      <c r="BH1087" t="s">
        <v>31775</v>
      </c>
      <c r="BS1087">
        <v>0</v>
      </c>
      <c r="BT1087">
        <v>0</v>
      </c>
      <c r="BU1087">
        <v>0</v>
      </c>
      <c r="BV1087">
        <v>0</v>
      </c>
      <c r="BW1087">
        <v>0</v>
      </c>
      <c r="BX1087">
        <v>0</v>
      </c>
      <c r="BY1087">
        <v>1</v>
      </c>
      <c r="CD1087" t="s">
        <v>132</v>
      </c>
      <c r="CE1087">
        <v>0</v>
      </c>
      <c r="CF1087" t="s">
        <v>132</v>
      </c>
      <c r="CJ1087" t="s">
        <v>132</v>
      </c>
      <c r="CK1087" t="s">
        <v>132</v>
      </c>
      <c r="CP1087">
        <v>6927</v>
      </c>
      <c r="CQ1087">
        <v>0</v>
      </c>
      <c r="CR1087">
        <v>0</v>
      </c>
      <c r="CS1087">
        <v>0</v>
      </c>
      <c r="CT1087">
        <v>0</v>
      </c>
    </row>
    <row r="1088" spans="1:98" ht="15" customHeight="1" x14ac:dyDescent="0.2">
      <c r="A1088" t="s">
        <v>17448</v>
      </c>
      <c r="B1088" s="1" t="s">
        <v>1137</v>
      </c>
      <c r="C1088">
        <v>2400</v>
      </c>
      <c r="G1088" t="s">
        <v>923</v>
      </c>
      <c r="H1088" t="s">
        <v>193</v>
      </c>
      <c r="I1088" t="s">
        <v>137</v>
      </c>
      <c r="K1088">
        <v>4</v>
      </c>
      <c r="L1088" t="s">
        <v>3536</v>
      </c>
      <c r="N1088" t="s">
        <v>7966</v>
      </c>
      <c r="O1088" t="s">
        <v>17449</v>
      </c>
      <c r="P1088">
        <v>68</v>
      </c>
      <c r="Q1088" t="s">
        <v>15110</v>
      </c>
      <c r="S1088" t="s">
        <v>11272</v>
      </c>
      <c r="T1088">
        <v>6</v>
      </c>
      <c r="U1088">
        <v>8</v>
      </c>
      <c r="V1088">
        <v>9</v>
      </c>
      <c r="AD1088" t="s">
        <v>376</v>
      </c>
      <c r="AF1088" t="s">
        <v>17450</v>
      </c>
      <c r="AH1088" t="s">
        <v>202</v>
      </c>
      <c r="AI1088" t="s">
        <v>114</v>
      </c>
      <c r="AJ1088" t="s">
        <v>17451</v>
      </c>
      <c r="AL1088" t="s">
        <v>17452</v>
      </c>
      <c r="AO1088" t="s">
        <v>17453</v>
      </c>
      <c r="AQ1088">
        <v>6</v>
      </c>
      <c r="AR1088">
        <v>9</v>
      </c>
      <c r="AS1088" t="s">
        <v>150</v>
      </c>
      <c r="AT1088" t="s">
        <v>17454</v>
      </c>
      <c r="AU1088" t="s">
        <v>17455</v>
      </c>
      <c r="AW1088" t="s">
        <v>5424</v>
      </c>
      <c r="AY1088" t="s">
        <v>3178</v>
      </c>
      <c r="AZ1088" t="s">
        <v>4268</v>
      </c>
      <c r="BA1088" t="s">
        <v>426</v>
      </c>
      <c r="BB1088" t="s">
        <v>17456</v>
      </c>
      <c r="BC1088" t="s">
        <v>4270</v>
      </c>
      <c r="BD1088" t="s">
        <v>14619</v>
      </c>
      <c r="BE1088">
        <v>0</v>
      </c>
      <c r="BF1088" t="s">
        <v>17457</v>
      </c>
      <c r="BG1088" t="s">
        <v>17458</v>
      </c>
      <c r="BH1088" t="s">
        <v>17459</v>
      </c>
      <c r="BS1088">
        <v>0</v>
      </c>
      <c r="BT1088">
        <v>0</v>
      </c>
      <c r="BU1088">
        <v>0</v>
      </c>
      <c r="BV1088">
        <v>0</v>
      </c>
      <c r="BW1088">
        <v>0</v>
      </c>
      <c r="BX1088">
        <v>0</v>
      </c>
      <c r="BY1088">
        <v>1</v>
      </c>
      <c r="CD1088" t="s">
        <v>132</v>
      </c>
      <c r="CE1088">
        <v>0</v>
      </c>
      <c r="CF1088" t="s">
        <v>132</v>
      </c>
      <c r="CJ1088" t="s">
        <v>132</v>
      </c>
      <c r="CK1088" t="s">
        <v>132</v>
      </c>
      <c r="CP1088">
        <v>2144</v>
      </c>
      <c r="CQ1088">
        <v>0</v>
      </c>
      <c r="CR1088">
        <v>0</v>
      </c>
      <c r="CS1088">
        <v>0</v>
      </c>
      <c r="CT1088">
        <v>0</v>
      </c>
    </row>
    <row r="1089" spans="1:98" ht="15" customHeight="1" x14ac:dyDescent="0.2">
      <c r="A1089" t="s">
        <v>26610</v>
      </c>
      <c r="B1089" s="1" t="s">
        <v>1137</v>
      </c>
      <c r="C1089">
        <v>2400</v>
      </c>
      <c r="G1089" t="s">
        <v>240</v>
      </c>
      <c r="H1089" t="s">
        <v>102</v>
      </c>
      <c r="I1089" t="s">
        <v>137</v>
      </c>
      <c r="K1089">
        <v>5</v>
      </c>
      <c r="L1089" t="s">
        <v>26611</v>
      </c>
      <c r="N1089" t="s">
        <v>725</v>
      </c>
      <c r="O1089" t="s">
        <v>2723</v>
      </c>
      <c r="P1089">
        <v>76</v>
      </c>
      <c r="Q1089" t="s">
        <v>2329</v>
      </c>
      <c r="S1089" t="s">
        <v>26612</v>
      </c>
      <c r="T1089">
        <v>9</v>
      </c>
      <c r="U1089">
        <v>4</v>
      </c>
      <c r="V1089">
        <v>9</v>
      </c>
      <c r="X1089" t="s">
        <v>26613</v>
      </c>
      <c r="Z1089" t="s">
        <v>8127</v>
      </c>
      <c r="AA1089" t="s">
        <v>26614</v>
      </c>
      <c r="AD1089" t="s">
        <v>6522</v>
      </c>
      <c r="AF1089" t="s">
        <v>26615</v>
      </c>
      <c r="AH1089" t="s">
        <v>114</v>
      </c>
      <c r="AI1089" t="s">
        <v>21609</v>
      </c>
      <c r="AJ1089" t="s">
        <v>26616</v>
      </c>
      <c r="AO1089" t="s">
        <v>26617</v>
      </c>
      <c r="AQ1089">
        <v>6</v>
      </c>
      <c r="AR1089" t="s">
        <v>442</v>
      </c>
      <c r="AS1089">
        <v>20</v>
      </c>
      <c r="AT1089" t="s">
        <v>26618</v>
      </c>
      <c r="AU1089" t="s">
        <v>26619</v>
      </c>
      <c r="AW1089" t="s">
        <v>26620</v>
      </c>
      <c r="AX1089" t="s">
        <v>7542</v>
      </c>
      <c r="AY1089" t="s">
        <v>669</v>
      </c>
      <c r="AZ1089" t="s">
        <v>26621</v>
      </c>
      <c r="BA1089" t="s">
        <v>255</v>
      </c>
      <c r="BB1089" t="s">
        <v>26622</v>
      </c>
      <c r="BD1089" t="s">
        <v>24172</v>
      </c>
      <c r="BE1089">
        <v>0</v>
      </c>
      <c r="BF1089" t="s">
        <v>26623</v>
      </c>
      <c r="BG1089" t="s">
        <v>26624</v>
      </c>
      <c r="BH1089" t="s">
        <v>26625</v>
      </c>
      <c r="BI1089" t="s">
        <v>132</v>
      </c>
      <c r="BK1089" t="s">
        <v>132</v>
      </c>
      <c r="BS1089">
        <v>0</v>
      </c>
      <c r="BT1089">
        <v>0</v>
      </c>
      <c r="BU1089">
        <v>1</v>
      </c>
      <c r="BV1089">
        <v>0</v>
      </c>
      <c r="BW1089">
        <v>0</v>
      </c>
      <c r="BX1089">
        <v>0</v>
      </c>
      <c r="BY1089">
        <v>1</v>
      </c>
      <c r="CD1089" t="s">
        <v>131</v>
      </c>
      <c r="CE1089">
        <v>0</v>
      </c>
      <c r="CF1089" t="s">
        <v>132</v>
      </c>
      <c r="CJ1089" t="s">
        <v>132</v>
      </c>
      <c r="CK1089" t="s">
        <v>132</v>
      </c>
      <c r="CP1089">
        <v>5292</v>
      </c>
      <c r="CQ1089">
        <v>0</v>
      </c>
      <c r="CR1089">
        <v>0</v>
      </c>
      <c r="CS1089">
        <v>0</v>
      </c>
      <c r="CT1089">
        <v>0</v>
      </c>
    </row>
    <row r="1090" spans="1:98" ht="15" customHeight="1" x14ac:dyDescent="0.2">
      <c r="A1090" t="s">
        <v>19561</v>
      </c>
      <c r="B1090" s="1" t="s">
        <v>134</v>
      </c>
      <c r="C1090">
        <v>3200</v>
      </c>
      <c r="G1090" t="s">
        <v>240</v>
      </c>
      <c r="H1090" t="s">
        <v>136</v>
      </c>
      <c r="I1090" t="s">
        <v>137</v>
      </c>
      <c r="K1090">
        <v>5</v>
      </c>
      <c r="L1090" t="s">
        <v>26634</v>
      </c>
      <c r="N1090" t="s">
        <v>8716</v>
      </c>
      <c r="O1090" t="s">
        <v>8717</v>
      </c>
      <c r="P1090">
        <v>85</v>
      </c>
      <c r="Q1090" t="s">
        <v>906</v>
      </c>
      <c r="S1090" t="s">
        <v>19562</v>
      </c>
      <c r="T1090">
        <v>7</v>
      </c>
      <c r="U1090">
        <v>4</v>
      </c>
      <c r="V1090">
        <v>9</v>
      </c>
      <c r="X1090" t="s">
        <v>3300</v>
      </c>
      <c r="Y1090" t="s">
        <v>7765</v>
      </c>
      <c r="AA1090" t="s">
        <v>6358</v>
      </c>
      <c r="AC1090" t="s">
        <v>2419</v>
      </c>
      <c r="AD1090" t="s">
        <v>19563</v>
      </c>
      <c r="AF1090" t="s">
        <v>26635</v>
      </c>
      <c r="AH1090" t="s">
        <v>147</v>
      </c>
      <c r="AI1090" t="s">
        <v>202</v>
      </c>
      <c r="AJ1090" t="s">
        <v>19564</v>
      </c>
      <c r="AO1090" t="s">
        <v>19565</v>
      </c>
      <c r="AQ1090">
        <v>7</v>
      </c>
      <c r="AR1090" t="s">
        <v>1236</v>
      </c>
      <c r="AS1090" t="s">
        <v>13618</v>
      </c>
      <c r="AT1090" t="s">
        <v>19566</v>
      </c>
      <c r="AU1090" t="s">
        <v>26636</v>
      </c>
      <c r="AV1090" t="s">
        <v>19567</v>
      </c>
      <c r="AY1090" t="s">
        <v>669</v>
      </c>
      <c r="AZ1090" t="s">
        <v>670</v>
      </c>
      <c r="BA1090" t="s">
        <v>426</v>
      </c>
      <c r="BB1090" t="s">
        <v>26637</v>
      </c>
      <c r="BC1090" t="s">
        <v>26630</v>
      </c>
      <c r="BD1090" t="s">
        <v>24172</v>
      </c>
      <c r="BE1090">
        <v>0</v>
      </c>
      <c r="BF1090" t="s">
        <v>26638</v>
      </c>
      <c r="BG1090" t="s">
        <v>26639</v>
      </c>
      <c r="BH1090" t="s">
        <v>26640</v>
      </c>
      <c r="BI1090" t="s">
        <v>132</v>
      </c>
      <c r="BK1090" t="s">
        <v>132</v>
      </c>
      <c r="BS1090">
        <v>0</v>
      </c>
      <c r="BT1090">
        <v>0</v>
      </c>
      <c r="BU1090">
        <v>1</v>
      </c>
      <c r="BV1090">
        <v>1</v>
      </c>
      <c r="BW1090">
        <v>0</v>
      </c>
      <c r="BX1090">
        <v>0</v>
      </c>
      <c r="BY1090">
        <v>1</v>
      </c>
      <c r="CD1090" t="s">
        <v>131</v>
      </c>
      <c r="CE1090">
        <v>0</v>
      </c>
      <c r="CF1090" t="s">
        <v>132</v>
      </c>
      <c r="CJ1090" t="s">
        <v>132</v>
      </c>
      <c r="CK1090" t="s">
        <v>132</v>
      </c>
      <c r="CP1090">
        <v>5294</v>
      </c>
      <c r="CQ1090">
        <v>0</v>
      </c>
      <c r="CR1090">
        <v>0</v>
      </c>
      <c r="CS1090">
        <v>0</v>
      </c>
      <c r="CT1090">
        <v>0</v>
      </c>
    </row>
    <row r="1091" spans="1:98" ht="15" customHeight="1" x14ac:dyDescent="0.2">
      <c r="A1091" t="s">
        <v>10228</v>
      </c>
      <c r="B1091" s="1" t="s">
        <v>306</v>
      </c>
      <c r="C1091">
        <v>1600</v>
      </c>
      <c r="G1091" t="s">
        <v>1053</v>
      </c>
      <c r="H1091" t="s">
        <v>393</v>
      </c>
      <c r="I1091" t="s">
        <v>2390</v>
      </c>
      <c r="J1091" t="s">
        <v>1556</v>
      </c>
      <c r="K1091">
        <v>8</v>
      </c>
      <c r="L1091" t="s">
        <v>10229</v>
      </c>
      <c r="N1091" t="s">
        <v>9643</v>
      </c>
      <c r="O1091" t="s">
        <v>9644</v>
      </c>
      <c r="P1091">
        <v>44</v>
      </c>
      <c r="Q1091" t="s">
        <v>4824</v>
      </c>
      <c r="S1091" t="s">
        <v>10230</v>
      </c>
      <c r="T1091">
        <v>4</v>
      </c>
      <c r="U1091">
        <v>10</v>
      </c>
      <c r="V1091">
        <v>9</v>
      </c>
      <c r="X1091" t="s">
        <v>10231</v>
      </c>
      <c r="Z1091" t="s">
        <v>10232</v>
      </c>
      <c r="AD1091" t="s">
        <v>10233</v>
      </c>
      <c r="AF1091" t="s">
        <v>10234</v>
      </c>
      <c r="AH1091" t="s">
        <v>114</v>
      </c>
      <c r="AI1091" t="s">
        <v>114</v>
      </c>
      <c r="AJ1091" t="s">
        <v>10235</v>
      </c>
      <c r="AK1091" t="s">
        <v>10236</v>
      </c>
      <c r="AO1091" t="s">
        <v>10237</v>
      </c>
      <c r="AQ1091">
        <v>4</v>
      </c>
      <c r="AR1091">
        <v>4</v>
      </c>
      <c r="AS1091">
        <v>18</v>
      </c>
      <c r="AT1091" t="s">
        <v>10238</v>
      </c>
      <c r="AU1091" t="s">
        <v>10239</v>
      </c>
      <c r="AW1091" t="s">
        <v>6309</v>
      </c>
      <c r="AX1091" t="s">
        <v>10240</v>
      </c>
      <c r="AY1091" t="s">
        <v>10241</v>
      </c>
      <c r="AZ1091" t="s">
        <v>1158</v>
      </c>
      <c r="BA1091" t="s">
        <v>4395</v>
      </c>
      <c r="BB1091" t="s">
        <v>10242</v>
      </c>
      <c r="BD1091" t="s">
        <v>7316</v>
      </c>
      <c r="BE1091">
        <v>0</v>
      </c>
      <c r="BF1091" t="s">
        <v>10243</v>
      </c>
      <c r="BG1091" t="s">
        <v>10244</v>
      </c>
      <c r="BH1091" t="s">
        <v>10245</v>
      </c>
      <c r="BS1091">
        <v>0</v>
      </c>
      <c r="BT1091">
        <v>0</v>
      </c>
      <c r="BU1091">
        <v>1</v>
      </c>
      <c r="BV1091">
        <v>0</v>
      </c>
      <c r="BW1091">
        <v>0</v>
      </c>
      <c r="BX1091">
        <v>0</v>
      </c>
      <c r="BY1091">
        <v>1</v>
      </c>
      <c r="CD1091" t="s">
        <v>131</v>
      </c>
      <c r="CE1091">
        <v>0</v>
      </c>
      <c r="CJ1091" t="s">
        <v>132</v>
      </c>
      <c r="CO1091" t="str">
        <f>HYPERLINK("http://www.d20pfsrd.com/bestiary/monster-listings/fey/lurker-in-light","Lurker in Light")</f>
        <v>Lurker in Light</v>
      </c>
      <c r="CP1091">
        <v>1279</v>
      </c>
      <c r="CQ1091">
        <v>0</v>
      </c>
      <c r="CR1091">
        <v>0</v>
      </c>
      <c r="CS1091">
        <v>0</v>
      </c>
      <c r="CT1091">
        <v>0</v>
      </c>
    </row>
    <row r="1092" spans="1:98" ht="15" customHeight="1" x14ac:dyDescent="0.2">
      <c r="A1092" t="s">
        <v>19391</v>
      </c>
      <c r="B1092" s="1" t="s">
        <v>1246</v>
      </c>
      <c r="C1092">
        <v>102400</v>
      </c>
      <c r="G1092" t="s">
        <v>575</v>
      </c>
      <c r="H1092" t="s">
        <v>1035</v>
      </c>
      <c r="I1092" t="s">
        <v>261</v>
      </c>
      <c r="J1092" t="s">
        <v>138</v>
      </c>
      <c r="K1092">
        <v>4</v>
      </c>
      <c r="L1092" t="s">
        <v>5674</v>
      </c>
      <c r="N1092" t="s">
        <v>3797</v>
      </c>
      <c r="O1092" t="s">
        <v>19392</v>
      </c>
      <c r="P1092">
        <v>270</v>
      </c>
      <c r="Q1092" t="s">
        <v>19110</v>
      </c>
      <c r="S1092" t="s">
        <v>19393</v>
      </c>
      <c r="T1092">
        <v>20</v>
      </c>
      <c r="U1092">
        <v>12</v>
      </c>
      <c r="V1092">
        <v>11</v>
      </c>
      <c r="Z1092" t="s">
        <v>1146</v>
      </c>
      <c r="AD1092" t="s">
        <v>19394</v>
      </c>
      <c r="AF1092" t="s">
        <v>19395</v>
      </c>
      <c r="AH1092" t="s">
        <v>496</v>
      </c>
      <c r="AI1092" t="s">
        <v>496</v>
      </c>
      <c r="AJ1092" t="s">
        <v>19396</v>
      </c>
      <c r="AK1092" t="s">
        <v>19397</v>
      </c>
      <c r="AO1092" t="s">
        <v>19398</v>
      </c>
      <c r="AQ1092">
        <v>20</v>
      </c>
      <c r="AR1092" t="s">
        <v>1546</v>
      </c>
      <c r="AS1092">
        <v>44</v>
      </c>
      <c r="AT1092" t="s">
        <v>19399</v>
      </c>
      <c r="AU1092" t="s">
        <v>19400</v>
      </c>
      <c r="AW1092" t="s">
        <v>3811</v>
      </c>
      <c r="AX1092" t="s">
        <v>3812</v>
      </c>
      <c r="AY1092" t="s">
        <v>2486</v>
      </c>
      <c r="AZ1092" t="s">
        <v>670</v>
      </c>
      <c r="BA1092" t="s">
        <v>156</v>
      </c>
      <c r="BB1092" t="s">
        <v>19401</v>
      </c>
      <c r="BD1092" t="s">
        <v>19270</v>
      </c>
      <c r="BE1092">
        <v>0</v>
      </c>
      <c r="BF1092" t="s">
        <v>19402</v>
      </c>
      <c r="BG1092" t="s">
        <v>19403</v>
      </c>
      <c r="BH1092" t="s">
        <v>19404</v>
      </c>
      <c r="BS1092">
        <v>0</v>
      </c>
      <c r="BT1092">
        <v>0</v>
      </c>
      <c r="BU1092">
        <v>0</v>
      </c>
      <c r="BV1092">
        <v>0</v>
      </c>
      <c r="BW1092">
        <v>0</v>
      </c>
      <c r="BX1092">
        <v>1</v>
      </c>
      <c r="BY1092">
        <v>1</v>
      </c>
      <c r="CA1092" t="s">
        <v>14044</v>
      </c>
      <c r="CD1092" t="s">
        <v>131</v>
      </c>
      <c r="CE1092">
        <v>0</v>
      </c>
      <c r="CJ1092" t="s">
        <v>132</v>
      </c>
      <c r="CP1092">
        <v>2737</v>
      </c>
      <c r="CQ1092">
        <v>0</v>
      </c>
      <c r="CR1092">
        <v>0</v>
      </c>
      <c r="CS1092">
        <v>0</v>
      </c>
      <c r="CT1092">
        <v>0</v>
      </c>
    </row>
    <row r="1093" spans="1:98" ht="15" customHeight="1" x14ac:dyDescent="0.2">
      <c r="A1093" t="s">
        <v>7799</v>
      </c>
      <c r="B1093" s="1" t="s">
        <v>283</v>
      </c>
      <c r="C1093">
        <v>600</v>
      </c>
      <c r="G1093" t="s">
        <v>2068</v>
      </c>
      <c r="H1093" t="s">
        <v>1308</v>
      </c>
      <c r="I1093" t="s">
        <v>103</v>
      </c>
      <c r="J1093" t="s">
        <v>6397</v>
      </c>
      <c r="K1093">
        <v>8</v>
      </c>
      <c r="L1093" t="s">
        <v>7800</v>
      </c>
      <c r="N1093" t="s">
        <v>5145</v>
      </c>
      <c r="O1093" t="s">
        <v>5146</v>
      </c>
      <c r="P1093">
        <v>19</v>
      </c>
      <c r="Q1093" t="s">
        <v>4130</v>
      </c>
      <c r="S1093" t="s">
        <v>7801</v>
      </c>
      <c r="T1093">
        <v>2</v>
      </c>
      <c r="U1093">
        <v>7</v>
      </c>
      <c r="V1093">
        <v>6</v>
      </c>
      <c r="Y1093" t="s">
        <v>7802</v>
      </c>
      <c r="Z1093" t="s">
        <v>375</v>
      </c>
      <c r="AA1093" t="s">
        <v>6358</v>
      </c>
      <c r="AD1093" t="s">
        <v>7803</v>
      </c>
      <c r="AF1093" t="s">
        <v>7804</v>
      </c>
      <c r="AH1093" t="s">
        <v>1316</v>
      </c>
      <c r="AI1093" t="s">
        <v>318</v>
      </c>
      <c r="AJ1093" t="s">
        <v>7805</v>
      </c>
      <c r="AK1093" t="s">
        <v>7806</v>
      </c>
      <c r="AO1093" t="s">
        <v>7807</v>
      </c>
      <c r="AQ1093">
        <v>3</v>
      </c>
      <c r="AR1093">
        <v>5</v>
      </c>
      <c r="AS1093">
        <v>12</v>
      </c>
      <c r="AT1093" t="s">
        <v>7808</v>
      </c>
      <c r="AU1093" t="s">
        <v>7809</v>
      </c>
      <c r="AW1093" t="s">
        <v>181</v>
      </c>
      <c r="AX1093" t="s">
        <v>7810</v>
      </c>
      <c r="AY1093" t="s">
        <v>6368</v>
      </c>
      <c r="AZ1093" t="s">
        <v>7811</v>
      </c>
      <c r="BA1093" t="s">
        <v>255</v>
      </c>
      <c r="BB1093" t="s">
        <v>7812</v>
      </c>
      <c r="BC1093" t="s">
        <v>6371</v>
      </c>
      <c r="BD1093" t="s">
        <v>7316</v>
      </c>
      <c r="BE1093">
        <v>0</v>
      </c>
      <c r="BF1093" t="s">
        <v>7813</v>
      </c>
      <c r="BG1093" t="s">
        <v>7814</v>
      </c>
      <c r="BH1093" t="s">
        <v>7815</v>
      </c>
      <c r="BS1093">
        <v>0</v>
      </c>
      <c r="BT1093">
        <v>0</v>
      </c>
      <c r="BU1093">
        <v>1</v>
      </c>
      <c r="BV1093">
        <v>0</v>
      </c>
      <c r="BW1093">
        <v>0</v>
      </c>
      <c r="BX1093">
        <v>0</v>
      </c>
      <c r="BY1093">
        <v>1</v>
      </c>
      <c r="CD1093" t="s">
        <v>131</v>
      </c>
      <c r="CE1093">
        <v>0</v>
      </c>
      <c r="CJ1093" t="s">
        <v>132</v>
      </c>
      <c r="CO1093" t="str">
        <f>HYPERLINK("http://www.d20pfsrd.com/bestiary/monster-listings/outsiders/azata/azata-lyrakien","Azata, Lyrakien")</f>
        <v>Azata, Lyrakien</v>
      </c>
      <c r="CP1093">
        <v>1108</v>
      </c>
      <c r="CQ1093">
        <v>0</v>
      </c>
      <c r="CR1093">
        <v>0</v>
      </c>
      <c r="CS1093">
        <v>0</v>
      </c>
      <c r="CT1093">
        <v>0</v>
      </c>
    </row>
    <row r="1094" spans="1:98" ht="15" customHeight="1" x14ac:dyDescent="0.2">
      <c r="A1094" t="s">
        <v>29674</v>
      </c>
      <c r="B1094" s="1" t="s">
        <v>633</v>
      </c>
      <c r="C1094">
        <v>4800</v>
      </c>
      <c r="D1094" t="s">
        <v>4024</v>
      </c>
      <c r="E1094" t="s">
        <v>29675</v>
      </c>
      <c r="G1094" t="s">
        <v>923</v>
      </c>
      <c r="H1094" t="s">
        <v>102</v>
      </c>
      <c r="I1094" t="s">
        <v>701</v>
      </c>
      <c r="J1094" t="s">
        <v>14167</v>
      </c>
      <c r="K1094">
        <v>4</v>
      </c>
      <c r="L1094" t="s">
        <v>8743</v>
      </c>
      <c r="N1094" t="s">
        <v>4043</v>
      </c>
      <c r="O1094" t="s">
        <v>29676</v>
      </c>
      <c r="P1094">
        <v>79</v>
      </c>
      <c r="Q1094" t="s">
        <v>29677</v>
      </c>
      <c r="S1094" t="s">
        <v>16422</v>
      </c>
      <c r="T1094">
        <v>9</v>
      </c>
      <c r="U1094">
        <v>11</v>
      </c>
      <c r="V1094">
        <v>5</v>
      </c>
      <c r="X1094" t="s">
        <v>2449</v>
      </c>
      <c r="AD1094" t="s">
        <v>249</v>
      </c>
      <c r="AF1094" t="s">
        <v>29678</v>
      </c>
      <c r="AG1094" t="s">
        <v>29679</v>
      </c>
      <c r="AH1094" t="s">
        <v>114</v>
      </c>
      <c r="AI1094" t="s">
        <v>114</v>
      </c>
      <c r="AJ1094" t="s">
        <v>29680</v>
      </c>
      <c r="AM1094" t="s">
        <v>29681</v>
      </c>
      <c r="AO1094" t="s">
        <v>29682</v>
      </c>
      <c r="AQ1094">
        <v>9</v>
      </c>
      <c r="AR1094">
        <v>11</v>
      </c>
      <c r="AS1094">
        <v>25</v>
      </c>
      <c r="AT1094" t="s">
        <v>29683</v>
      </c>
      <c r="AU1094" t="s">
        <v>29684</v>
      </c>
      <c r="AW1094" t="s">
        <v>21014</v>
      </c>
      <c r="AX1094" t="s">
        <v>29685</v>
      </c>
      <c r="AY1094" t="s">
        <v>29686</v>
      </c>
      <c r="AZ1094" t="s">
        <v>670</v>
      </c>
      <c r="BA1094" t="s">
        <v>29687</v>
      </c>
      <c r="BB1094" t="s">
        <v>29688</v>
      </c>
      <c r="BD1094" t="s">
        <v>29622</v>
      </c>
      <c r="BE1094">
        <v>0</v>
      </c>
      <c r="BF1094" t="s">
        <v>29689</v>
      </c>
      <c r="BG1094" t="s">
        <v>29690</v>
      </c>
      <c r="BH1094" t="s">
        <v>29691</v>
      </c>
      <c r="BI1094" t="s">
        <v>132</v>
      </c>
      <c r="BS1094">
        <v>0</v>
      </c>
      <c r="BT1094">
        <v>0</v>
      </c>
      <c r="BU1094">
        <v>0</v>
      </c>
      <c r="BV1094">
        <v>0</v>
      </c>
      <c r="BW1094">
        <v>0</v>
      </c>
      <c r="BX1094">
        <v>0</v>
      </c>
      <c r="BY1094">
        <v>1</v>
      </c>
      <c r="CD1094" t="s">
        <v>132</v>
      </c>
      <c r="CE1094">
        <v>0</v>
      </c>
      <c r="CJ1094" t="s">
        <v>132</v>
      </c>
      <c r="CK1094" t="s">
        <v>132</v>
      </c>
      <c r="CP1094">
        <v>6092</v>
      </c>
      <c r="CQ1094">
        <v>0</v>
      </c>
      <c r="CR1094">
        <v>0</v>
      </c>
      <c r="CS1094">
        <v>0</v>
      </c>
      <c r="CT1094">
        <v>0</v>
      </c>
    </row>
    <row r="1095" spans="1:98" ht="15" customHeight="1" x14ac:dyDescent="0.2">
      <c r="A1095" t="s">
        <v>26709</v>
      </c>
      <c r="B1095" s="1" t="s">
        <v>633</v>
      </c>
      <c r="C1095">
        <v>4800</v>
      </c>
      <c r="G1095" t="s">
        <v>575</v>
      </c>
      <c r="H1095" t="s">
        <v>102</v>
      </c>
      <c r="I1095" t="s">
        <v>809</v>
      </c>
      <c r="K1095">
        <v>8</v>
      </c>
      <c r="L1095" t="s">
        <v>11754</v>
      </c>
      <c r="N1095" t="s">
        <v>9881</v>
      </c>
      <c r="O1095" t="s">
        <v>15109</v>
      </c>
      <c r="P1095">
        <v>94</v>
      </c>
      <c r="Q1095" t="s">
        <v>1450</v>
      </c>
      <c r="S1095" t="s">
        <v>26710</v>
      </c>
      <c r="T1095">
        <v>8</v>
      </c>
      <c r="U1095">
        <v>10</v>
      </c>
      <c r="V1095">
        <v>9</v>
      </c>
      <c r="W1095" t="s">
        <v>16264</v>
      </c>
      <c r="Z1095" t="s">
        <v>26711</v>
      </c>
      <c r="AA1095" t="s">
        <v>3003</v>
      </c>
      <c r="AB1095">
        <v>19</v>
      </c>
      <c r="AD1095" t="s">
        <v>249</v>
      </c>
      <c r="AF1095" t="s">
        <v>26712</v>
      </c>
      <c r="AH1095" t="s">
        <v>114</v>
      </c>
      <c r="AI1095" t="s">
        <v>114</v>
      </c>
      <c r="AJ1095" t="s">
        <v>26713</v>
      </c>
      <c r="AK1095" t="s">
        <v>26714</v>
      </c>
      <c r="AO1095" t="s">
        <v>26715</v>
      </c>
      <c r="AQ1095">
        <v>9</v>
      </c>
      <c r="AR1095">
        <v>13</v>
      </c>
      <c r="AS1095">
        <v>28</v>
      </c>
      <c r="AT1095" t="s">
        <v>26716</v>
      </c>
      <c r="AU1095" t="s">
        <v>26717</v>
      </c>
      <c r="AW1095" t="s">
        <v>3527</v>
      </c>
      <c r="AX1095" t="s">
        <v>26718</v>
      </c>
      <c r="AY1095" t="s">
        <v>8033</v>
      </c>
      <c r="AZ1095" t="s">
        <v>26719</v>
      </c>
      <c r="BA1095" t="s">
        <v>426</v>
      </c>
      <c r="BB1095" t="s">
        <v>26720</v>
      </c>
      <c r="BD1095" t="s">
        <v>24172</v>
      </c>
      <c r="BE1095">
        <v>0</v>
      </c>
      <c r="BF1095" t="s">
        <v>26721</v>
      </c>
      <c r="BG1095" t="s">
        <v>26722</v>
      </c>
      <c r="BH1095" t="s">
        <v>26723</v>
      </c>
      <c r="BI1095" t="s">
        <v>132</v>
      </c>
      <c r="BK1095" t="s">
        <v>132</v>
      </c>
      <c r="BS1095">
        <v>0</v>
      </c>
      <c r="BT1095">
        <v>0</v>
      </c>
      <c r="BU1095">
        <v>0</v>
      </c>
      <c r="BV1095">
        <v>0</v>
      </c>
      <c r="BW1095">
        <v>0</v>
      </c>
      <c r="BX1095">
        <v>0</v>
      </c>
      <c r="BY1095">
        <v>1</v>
      </c>
      <c r="CD1095" t="s">
        <v>131</v>
      </c>
      <c r="CE1095">
        <v>0</v>
      </c>
      <c r="CJ1095" t="s">
        <v>132</v>
      </c>
      <c r="CK1095" t="s">
        <v>132</v>
      </c>
      <c r="CP1095">
        <v>5302</v>
      </c>
      <c r="CQ1095">
        <v>0</v>
      </c>
      <c r="CR1095">
        <v>0</v>
      </c>
      <c r="CS1095">
        <v>0</v>
      </c>
      <c r="CT1095">
        <v>0</v>
      </c>
    </row>
    <row r="1096" spans="1:98" ht="15" customHeight="1" x14ac:dyDescent="0.2">
      <c r="A1096" t="s">
        <v>17279</v>
      </c>
      <c r="B1096" s="1" t="s">
        <v>1137</v>
      </c>
      <c r="C1096">
        <v>2400</v>
      </c>
      <c r="G1096" t="s">
        <v>240</v>
      </c>
      <c r="H1096" t="s">
        <v>102</v>
      </c>
      <c r="I1096" t="s">
        <v>809</v>
      </c>
      <c r="K1096">
        <v>3</v>
      </c>
      <c r="L1096" t="s">
        <v>4465</v>
      </c>
      <c r="N1096" t="s">
        <v>1329</v>
      </c>
      <c r="O1096" t="s">
        <v>7666</v>
      </c>
      <c r="P1096">
        <v>68</v>
      </c>
      <c r="Q1096" t="s">
        <v>2525</v>
      </c>
      <c r="S1096" t="s">
        <v>17280</v>
      </c>
      <c r="T1096">
        <v>5</v>
      </c>
      <c r="U1096">
        <v>9</v>
      </c>
      <c r="V1096">
        <v>8</v>
      </c>
      <c r="AD1096" t="s">
        <v>17281</v>
      </c>
      <c r="AF1096" t="s">
        <v>17282</v>
      </c>
      <c r="AH1096" t="s">
        <v>114</v>
      </c>
      <c r="AI1096" t="s">
        <v>114</v>
      </c>
      <c r="AJ1096" t="s">
        <v>17283</v>
      </c>
      <c r="AK1096" t="s">
        <v>17284</v>
      </c>
      <c r="AO1096" t="s">
        <v>17285</v>
      </c>
      <c r="AQ1096">
        <v>8</v>
      </c>
      <c r="AR1096">
        <v>11</v>
      </c>
      <c r="AS1096">
        <v>24</v>
      </c>
      <c r="AT1096" t="s">
        <v>17286</v>
      </c>
      <c r="AU1096" t="s">
        <v>17287</v>
      </c>
      <c r="AV1096" t="s">
        <v>519</v>
      </c>
      <c r="AW1096" t="s">
        <v>17288</v>
      </c>
      <c r="AX1096" t="s">
        <v>17289</v>
      </c>
      <c r="AY1096" t="s">
        <v>17290</v>
      </c>
      <c r="AZ1096" t="s">
        <v>3505</v>
      </c>
      <c r="BA1096" t="s">
        <v>17291</v>
      </c>
      <c r="BB1096" t="s">
        <v>17292</v>
      </c>
      <c r="BD1096" t="s">
        <v>14619</v>
      </c>
      <c r="BE1096">
        <v>0</v>
      </c>
      <c r="BF1096" t="s">
        <v>17293</v>
      </c>
      <c r="BG1096" t="s">
        <v>17294</v>
      </c>
      <c r="BH1096" t="s">
        <v>17295</v>
      </c>
      <c r="BL1096" t="s">
        <v>132</v>
      </c>
      <c r="BM1096" t="s">
        <v>132</v>
      </c>
      <c r="BN1096" t="s">
        <v>132</v>
      </c>
      <c r="BS1096">
        <v>0</v>
      </c>
      <c r="BT1096">
        <v>0</v>
      </c>
      <c r="BU1096">
        <v>1</v>
      </c>
      <c r="BV1096">
        <v>0</v>
      </c>
      <c r="BW1096">
        <v>0</v>
      </c>
      <c r="BX1096">
        <v>0</v>
      </c>
      <c r="BY1096">
        <v>1</v>
      </c>
      <c r="CB1096" t="s">
        <v>132</v>
      </c>
      <c r="CD1096" t="s">
        <v>131</v>
      </c>
      <c r="CE1096">
        <v>0</v>
      </c>
      <c r="CJ1096" t="s">
        <v>132</v>
      </c>
      <c r="CP1096">
        <v>2132</v>
      </c>
      <c r="CQ1096">
        <v>0</v>
      </c>
      <c r="CR1096">
        <v>0</v>
      </c>
      <c r="CS1096">
        <v>0</v>
      </c>
      <c r="CT1096">
        <v>0</v>
      </c>
    </row>
    <row r="1097" spans="1:98" ht="15" customHeight="1" x14ac:dyDescent="0.2">
      <c r="A1097" t="s">
        <v>10323</v>
      </c>
      <c r="B1097" s="1" t="s">
        <v>134</v>
      </c>
      <c r="C1097">
        <v>3200</v>
      </c>
      <c r="G1097" t="s">
        <v>240</v>
      </c>
      <c r="H1097" t="s">
        <v>193</v>
      </c>
      <c r="I1097" t="s">
        <v>654</v>
      </c>
      <c r="J1097" t="s">
        <v>1954</v>
      </c>
      <c r="K1097">
        <v>-5</v>
      </c>
      <c r="L1097" t="s">
        <v>655</v>
      </c>
      <c r="N1097" t="s">
        <v>3034</v>
      </c>
      <c r="O1097" t="s">
        <v>3035</v>
      </c>
      <c r="P1097">
        <v>85</v>
      </c>
      <c r="Q1097" t="s">
        <v>10324</v>
      </c>
      <c r="S1097" t="s">
        <v>10325</v>
      </c>
      <c r="T1097">
        <v>8</v>
      </c>
      <c r="U1097">
        <v>-2</v>
      </c>
      <c r="V1097">
        <v>-2</v>
      </c>
      <c r="X1097" t="s">
        <v>10326</v>
      </c>
      <c r="Z1097" t="s">
        <v>10327</v>
      </c>
      <c r="AC1097" t="s">
        <v>10328</v>
      </c>
      <c r="AD1097" t="s">
        <v>4405</v>
      </c>
      <c r="AF1097" t="s">
        <v>10329</v>
      </c>
      <c r="AH1097" t="s">
        <v>202</v>
      </c>
      <c r="AI1097" t="s">
        <v>114</v>
      </c>
      <c r="AJ1097" t="s">
        <v>10330</v>
      </c>
      <c r="AO1097" t="s">
        <v>10331</v>
      </c>
      <c r="AQ1097">
        <v>6</v>
      </c>
      <c r="AR1097" t="s">
        <v>7332</v>
      </c>
      <c r="AS1097" t="s">
        <v>3700</v>
      </c>
      <c r="AU1097" t="s">
        <v>10332</v>
      </c>
      <c r="AX1097" t="s">
        <v>10333</v>
      </c>
      <c r="AY1097" t="s">
        <v>10334</v>
      </c>
      <c r="AZ1097" t="s">
        <v>670</v>
      </c>
      <c r="BA1097" t="s">
        <v>255</v>
      </c>
      <c r="BB1097" t="s">
        <v>10335</v>
      </c>
      <c r="BD1097" t="s">
        <v>7316</v>
      </c>
      <c r="BE1097">
        <v>0</v>
      </c>
      <c r="BF1097" t="s">
        <v>10336</v>
      </c>
      <c r="BG1097" t="s">
        <v>10337</v>
      </c>
      <c r="BH1097" t="s">
        <v>10338</v>
      </c>
      <c r="BS1097">
        <v>0</v>
      </c>
      <c r="BT1097">
        <v>0</v>
      </c>
      <c r="BU1097">
        <v>0</v>
      </c>
      <c r="BV1097">
        <v>1</v>
      </c>
      <c r="BW1097">
        <v>0</v>
      </c>
      <c r="BX1097">
        <v>0</v>
      </c>
      <c r="BY1097">
        <v>1</v>
      </c>
      <c r="CD1097" t="s">
        <v>131</v>
      </c>
      <c r="CE1097">
        <v>0</v>
      </c>
      <c r="CJ1097" t="s">
        <v>132</v>
      </c>
      <c r="CO1097" t="str">
        <f>HYPERLINK("http://www.d20pfsrd.com/bestiary/monster-listings/oozes/magma-ooze","Magma Ooze")</f>
        <v>Magma Ooze</v>
      </c>
      <c r="CP1097">
        <v>1286</v>
      </c>
      <c r="CQ1097">
        <v>0</v>
      </c>
      <c r="CR1097">
        <v>0</v>
      </c>
      <c r="CS1097">
        <v>0</v>
      </c>
      <c r="CT1097">
        <v>0</v>
      </c>
    </row>
    <row r="1098" spans="1:98" ht="15" customHeight="1" x14ac:dyDescent="0.2">
      <c r="A1098" t="s">
        <v>17296</v>
      </c>
      <c r="B1098" s="1" t="s">
        <v>239</v>
      </c>
      <c r="C1098">
        <v>800</v>
      </c>
      <c r="G1098" t="s">
        <v>923</v>
      </c>
      <c r="H1098" t="s">
        <v>393</v>
      </c>
      <c r="I1098" t="s">
        <v>103</v>
      </c>
      <c r="J1098" t="s">
        <v>2640</v>
      </c>
      <c r="K1098">
        <v>0</v>
      </c>
      <c r="L1098" t="s">
        <v>810</v>
      </c>
      <c r="M1098" t="s">
        <v>17297</v>
      </c>
      <c r="N1098" t="s">
        <v>2709</v>
      </c>
      <c r="O1098" t="s">
        <v>2710</v>
      </c>
      <c r="P1098">
        <v>30</v>
      </c>
      <c r="Q1098" t="s">
        <v>812</v>
      </c>
      <c r="S1098" t="s">
        <v>17298</v>
      </c>
      <c r="T1098">
        <v>6</v>
      </c>
      <c r="U1098">
        <v>4</v>
      </c>
      <c r="V1098">
        <v>3</v>
      </c>
      <c r="Y1098" t="s">
        <v>458</v>
      </c>
      <c r="Z1098" t="s">
        <v>2645</v>
      </c>
      <c r="AC1098" t="s">
        <v>4565</v>
      </c>
      <c r="AD1098" t="s">
        <v>249</v>
      </c>
      <c r="AF1098" t="s">
        <v>17299</v>
      </c>
      <c r="AH1098" t="s">
        <v>114</v>
      </c>
      <c r="AI1098" t="s">
        <v>114</v>
      </c>
      <c r="AJ1098" t="s">
        <v>2660</v>
      </c>
      <c r="AO1098" t="s">
        <v>17300</v>
      </c>
      <c r="AQ1098">
        <v>4</v>
      </c>
      <c r="AR1098">
        <v>5</v>
      </c>
      <c r="AS1098">
        <v>15</v>
      </c>
      <c r="AT1098" t="s">
        <v>10410</v>
      </c>
      <c r="AU1098" t="s">
        <v>17301</v>
      </c>
      <c r="AW1098" t="s">
        <v>2651</v>
      </c>
      <c r="AX1098" t="s">
        <v>17302</v>
      </c>
      <c r="AY1098" t="s">
        <v>7848</v>
      </c>
      <c r="AZ1098" t="s">
        <v>17303</v>
      </c>
      <c r="BA1098" t="s">
        <v>426</v>
      </c>
      <c r="BB1098" t="s">
        <v>17304</v>
      </c>
      <c r="BD1098" t="s">
        <v>14619</v>
      </c>
      <c r="BE1098">
        <v>0</v>
      </c>
      <c r="BF1098" t="s">
        <v>17305</v>
      </c>
      <c r="BG1098" t="s">
        <v>17306</v>
      </c>
      <c r="BH1098" t="s">
        <v>17307</v>
      </c>
      <c r="BS1098">
        <v>0</v>
      </c>
      <c r="BT1098">
        <v>0</v>
      </c>
      <c r="BU1098">
        <v>0</v>
      </c>
      <c r="BV1098">
        <v>0</v>
      </c>
      <c r="BW1098">
        <v>0</v>
      </c>
      <c r="BX1098">
        <v>0</v>
      </c>
      <c r="BY1098">
        <v>1</v>
      </c>
      <c r="CD1098" t="s">
        <v>132</v>
      </c>
      <c r="CE1098">
        <v>0</v>
      </c>
      <c r="CF1098" t="s">
        <v>132</v>
      </c>
      <c r="CJ1098" t="s">
        <v>132</v>
      </c>
      <c r="CK1098" t="s">
        <v>132</v>
      </c>
      <c r="CP1098">
        <v>2133</v>
      </c>
      <c r="CQ1098">
        <v>0</v>
      </c>
      <c r="CR1098">
        <v>0</v>
      </c>
      <c r="CS1098">
        <v>0</v>
      </c>
      <c r="CT1098">
        <v>0</v>
      </c>
    </row>
    <row r="1099" spans="1:98" ht="15" customHeight="1" x14ac:dyDescent="0.2">
      <c r="A1099" t="s">
        <v>32024</v>
      </c>
      <c r="B1099" s="1" t="s">
        <v>574</v>
      </c>
      <c r="C1099">
        <v>9600</v>
      </c>
      <c r="G1099" t="s">
        <v>240</v>
      </c>
      <c r="H1099" t="s">
        <v>193</v>
      </c>
      <c r="I1099" t="s">
        <v>241</v>
      </c>
      <c r="K1099">
        <v>-1</v>
      </c>
      <c r="L1099" t="s">
        <v>7049</v>
      </c>
      <c r="M1099" t="s">
        <v>32025</v>
      </c>
      <c r="N1099" t="s">
        <v>3372</v>
      </c>
      <c r="O1099" t="s">
        <v>3373</v>
      </c>
      <c r="P1099">
        <v>101</v>
      </c>
      <c r="Q1099" t="s">
        <v>3374</v>
      </c>
      <c r="S1099" t="s">
        <v>8487</v>
      </c>
      <c r="T1099">
        <v>4</v>
      </c>
      <c r="U1099">
        <v>3</v>
      </c>
      <c r="V1099">
        <v>5</v>
      </c>
      <c r="Y1099" t="s">
        <v>3427</v>
      </c>
      <c r="Z1099" t="s">
        <v>3377</v>
      </c>
      <c r="AD1099" t="s">
        <v>496</v>
      </c>
      <c r="AF1099" t="s">
        <v>32026</v>
      </c>
      <c r="AH1099" t="s">
        <v>202</v>
      </c>
      <c r="AI1099" t="s">
        <v>202</v>
      </c>
      <c r="AJ1099" t="s">
        <v>32027</v>
      </c>
      <c r="AO1099" t="s">
        <v>32028</v>
      </c>
      <c r="AQ1099">
        <v>13</v>
      </c>
      <c r="AR1099" t="s">
        <v>7492</v>
      </c>
      <c r="AS1099">
        <v>31</v>
      </c>
      <c r="AY1099" t="s">
        <v>298</v>
      </c>
      <c r="AZ1099" t="s">
        <v>1240</v>
      </c>
      <c r="BA1099" t="s">
        <v>32029</v>
      </c>
      <c r="BB1099" t="s">
        <v>32030</v>
      </c>
      <c r="BC1099" t="s">
        <v>3382</v>
      </c>
      <c r="BD1099" t="s">
        <v>31994</v>
      </c>
      <c r="BE1099">
        <v>0</v>
      </c>
      <c r="BF1099" t="s">
        <v>32031</v>
      </c>
      <c r="BG1099" t="s">
        <v>32032</v>
      </c>
      <c r="BH1099" t="s">
        <v>32033</v>
      </c>
      <c r="BS1099">
        <v>0</v>
      </c>
      <c r="BT1099">
        <v>0</v>
      </c>
      <c r="BU1099">
        <v>0</v>
      </c>
      <c r="BV1099">
        <v>0</v>
      </c>
      <c r="BW1099">
        <v>0</v>
      </c>
      <c r="BX1099">
        <v>0</v>
      </c>
      <c r="BY1099">
        <v>1</v>
      </c>
      <c r="CD1099" t="s">
        <v>132</v>
      </c>
      <c r="CE1099">
        <v>0</v>
      </c>
      <c r="CJ1099" t="s">
        <v>132</v>
      </c>
      <c r="CK1099" t="s">
        <v>132</v>
      </c>
      <c r="CP1099">
        <v>7031</v>
      </c>
      <c r="CQ1099">
        <v>0</v>
      </c>
      <c r="CR1099">
        <v>0</v>
      </c>
      <c r="CS1099">
        <v>0</v>
      </c>
      <c r="CT1099">
        <v>0</v>
      </c>
    </row>
    <row r="1100" spans="1:98" ht="15" customHeight="1" x14ac:dyDescent="0.2">
      <c r="A1100" t="s">
        <v>17894</v>
      </c>
      <c r="B1100" s="1" t="s">
        <v>1166</v>
      </c>
      <c r="C1100">
        <v>307200</v>
      </c>
      <c r="G1100" t="s">
        <v>135</v>
      </c>
      <c r="H1100" t="s">
        <v>102</v>
      </c>
      <c r="I1100" t="s">
        <v>103</v>
      </c>
      <c r="J1100" t="s">
        <v>17879</v>
      </c>
      <c r="K1100">
        <v>13</v>
      </c>
      <c r="L1100" t="s">
        <v>17895</v>
      </c>
      <c r="N1100" t="s">
        <v>17896</v>
      </c>
      <c r="O1100" t="s">
        <v>17897</v>
      </c>
      <c r="P1100">
        <v>310</v>
      </c>
      <c r="Q1100" t="s">
        <v>17054</v>
      </c>
      <c r="S1100" t="s">
        <v>17898</v>
      </c>
      <c r="T1100">
        <v>16</v>
      </c>
      <c r="U1100">
        <v>21</v>
      </c>
      <c r="V1100">
        <v>18</v>
      </c>
      <c r="Y1100" t="s">
        <v>17899</v>
      </c>
      <c r="AB1100">
        <v>35</v>
      </c>
      <c r="AD1100" t="s">
        <v>17900</v>
      </c>
      <c r="AF1100" t="s">
        <v>17901</v>
      </c>
      <c r="AH1100" t="s">
        <v>114</v>
      </c>
      <c r="AI1100" t="s">
        <v>114</v>
      </c>
      <c r="AJ1100" t="s">
        <v>17902</v>
      </c>
      <c r="AK1100" t="s">
        <v>17903</v>
      </c>
      <c r="AL1100" t="s">
        <v>17904</v>
      </c>
      <c r="AO1100" t="s">
        <v>17905</v>
      </c>
      <c r="AQ1100">
        <v>20</v>
      </c>
      <c r="AR1100">
        <v>28</v>
      </c>
      <c r="AS1100">
        <v>52</v>
      </c>
      <c r="AT1100" t="s">
        <v>17906</v>
      </c>
      <c r="AU1100" t="s">
        <v>17907</v>
      </c>
      <c r="AV1100" t="s">
        <v>17908</v>
      </c>
      <c r="AW1100" t="s">
        <v>17909</v>
      </c>
      <c r="AX1100" t="s">
        <v>11696</v>
      </c>
      <c r="AY1100" t="s">
        <v>298</v>
      </c>
      <c r="AZ1100" t="s">
        <v>670</v>
      </c>
      <c r="BA1100" t="s">
        <v>17910</v>
      </c>
      <c r="BB1100" t="s">
        <v>17911</v>
      </c>
      <c r="BC1100" t="s">
        <v>4631</v>
      </c>
      <c r="BD1100" t="s">
        <v>14619</v>
      </c>
      <c r="BE1100">
        <v>0</v>
      </c>
      <c r="BF1100" t="s">
        <v>17912</v>
      </c>
      <c r="BG1100" t="s">
        <v>17913</v>
      </c>
      <c r="BH1100" t="s">
        <v>17914</v>
      </c>
      <c r="BS1100">
        <v>0</v>
      </c>
      <c r="BT1100">
        <v>0</v>
      </c>
      <c r="BU1100">
        <v>1</v>
      </c>
      <c r="BV1100">
        <v>0</v>
      </c>
      <c r="BW1100">
        <v>0</v>
      </c>
      <c r="BX1100">
        <v>0</v>
      </c>
      <c r="BY1100">
        <v>1</v>
      </c>
      <c r="CD1100" t="s">
        <v>132</v>
      </c>
      <c r="CE1100">
        <v>0</v>
      </c>
      <c r="CJ1100" t="s">
        <v>132</v>
      </c>
      <c r="CK1100" t="s">
        <v>132</v>
      </c>
      <c r="CP1100">
        <v>2172</v>
      </c>
      <c r="CQ1100">
        <v>0</v>
      </c>
      <c r="CR1100">
        <v>0</v>
      </c>
      <c r="CS1100">
        <v>0</v>
      </c>
      <c r="CT1100">
        <v>0</v>
      </c>
    </row>
    <row r="1101" spans="1:98" ht="15" customHeight="1" x14ac:dyDescent="0.2">
      <c r="A1101" t="s">
        <v>5956</v>
      </c>
      <c r="B1101" s="1" t="s">
        <v>1918</v>
      </c>
      <c r="C1101">
        <v>19200</v>
      </c>
      <c r="G1101" t="s">
        <v>135</v>
      </c>
      <c r="H1101" t="s">
        <v>193</v>
      </c>
      <c r="I1101" t="s">
        <v>103</v>
      </c>
      <c r="J1101" t="s">
        <v>5957</v>
      </c>
      <c r="K1101">
        <v>5</v>
      </c>
      <c r="L1101" t="s">
        <v>5958</v>
      </c>
      <c r="N1101" t="s">
        <v>5959</v>
      </c>
      <c r="O1101" t="s">
        <v>5960</v>
      </c>
      <c r="P1101">
        <v>161</v>
      </c>
      <c r="Q1101" t="s">
        <v>1491</v>
      </c>
      <c r="S1101" t="s">
        <v>5961</v>
      </c>
      <c r="T1101">
        <v>15</v>
      </c>
      <c r="U1101">
        <v>10</v>
      </c>
      <c r="V1101">
        <v>6</v>
      </c>
      <c r="AD1101" t="s">
        <v>249</v>
      </c>
      <c r="AF1101" t="s">
        <v>5962</v>
      </c>
      <c r="AH1101" t="s">
        <v>202</v>
      </c>
      <c r="AI1101" t="s">
        <v>114</v>
      </c>
      <c r="AJ1101" t="s">
        <v>5963</v>
      </c>
      <c r="AO1101" t="s">
        <v>5964</v>
      </c>
      <c r="AQ1101">
        <v>14</v>
      </c>
      <c r="AR1101">
        <v>22</v>
      </c>
      <c r="AS1101" t="s">
        <v>1818</v>
      </c>
      <c r="AT1101" t="s">
        <v>5965</v>
      </c>
      <c r="AU1101" t="s">
        <v>5966</v>
      </c>
      <c r="AW1101" t="s">
        <v>3595</v>
      </c>
      <c r="AY1101" t="s">
        <v>1398</v>
      </c>
      <c r="AZ1101" t="s">
        <v>670</v>
      </c>
      <c r="BA1101" t="s">
        <v>277</v>
      </c>
      <c r="BB1101" t="s">
        <v>5967</v>
      </c>
      <c r="BC1101" t="s">
        <v>5968</v>
      </c>
      <c r="BD1101" t="s">
        <v>5969</v>
      </c>
      <c r="BE1101">
        <v>0</v>
      </c>
      <c r="BF1101" t="s">
        <v>5970</v>
      </c>
      <c r="BG1101" t="s">
        <v>5971</v>
      </c>
      <c r="BH1101" t="s">
        <v>5972</v>
      </c>
      <c r="BS1101">
        <v>0</v>
      </c>
      <c r="BT1101">
        <v>0</v>
      </c>
      <c r="BU1101">
        <v>0</v>
      </c>
      <c r="BV1101">
        <v>0</v>
      </c>
      <c r="BW1101">
        <v>0</v>
      </c>
      <c r="BX1101">
        <v>0</v>
      </c>
      <c r="BY1101">
        <v>0</v>
      </c>
      <c r="CD1101" t="s">
        <v>131</v>
      </c>
      <c r="CE1101">
        <v>0</v>
      </c>
      <c r="CJ1101" t="s">
        <v>132</v>
      </c>
      <c r="CP1101">
        <v>443</v>
      </c>
      <c r="CQ1101">
        <v>0</v>
      </c>
      <c r="CR1101">
        <v>0</v>
      </c>
      <c r="CS1101">
        <v>0</v>
      </c>
      <c r="CT1101">
        <v>0</v>
      </c>
    </row>
    <row r="1102" spans="1:98" ht="15" customHeight="1" x14ac:dyDescent="0.2">
      <c r="A1102" t="s">
        <v>19654</v>
      </c>
      <c r="B1102" s="1" t="s">
        <v>283</v>
      </c>
      <c r="C1102">
        <v>600</v>
      </c>
      <c r="G1102" t="s">
        <v>135</v>
      </c>
      <c r="H1102" t="s">
        <v>102</v>
      </c>
      <c r="I1102" t="s">
        <v>809</v>
      </c>
      <c r="J1102" t="s">
        <v>138</v>
      </c>
      <c r="K1102">
        <v>1</v>
      </c>
      <c r="L1102" t="s">
        <v>4786</v>
      </c>
      <c r="N1102" t="s">
        <v>2788</v>
      </c>
      <c r="O1102" t="s">
        <v>2789</v>
      </c>
      <c r="P1102">
        <v>15</v>
      </c>
      <c r="Q1102" t="s">
        <v>1121</v>
      </c>
      <c r="S1102" t="s">
        <v>3020</v>
      </c>
      <c r="T1102">
        <v>4</v>
      </c>
      <c r="U1102">
        <v>6</v>
      </c>
      <c r="V1102">
        <v>4</v>
      </c>
      <c r="AD1102" t="s">
        <v>4788</v>
      </c>
      <c r="AF1102" t="s">
        <v>19655</v>
      </c>
      <c r="AG1102" t="s">
        <v>19656</v>
      </c>
      <c r="AH1102" t="s">
        <v>114</v>
      </c>
      <c r="AI1102" t="s">
        <v>114</v>
      </c>
      <c r="AJ1102" t="s">
        <v>4791</v>
      </c>
      <c r="AK1102" t="s">
        <v>19657</v>
      </c>
      <c r="AO1102" t="s">
        <v>19658</v>
      </c>
      <c r="AQ1102">
        <v>2</v>
      </c>
      <c r="AR1102">
        <v>4</v>
      </c>
      <c r="AS1102">
        <v>17</v>
      </c>
      <c r="AT1102" t="s">
        <v>19659</v>
      </c>
      <c r="AU1102" t="s">
        <v>19660</v>
      </c>
      <c r="AW1102" t="s">
        <v>4795</v>
      </c>
      <c r="AY1102" t="s">
        <v>19661</v>
      </c>
      <c r="AZ1102" t="s">
        <v>19662</v>
      </c>
      <c r="BA1102" t="s">
        <v>19663</v>
      </c>
      <c r="BB1102" t="s">
        <v>19664</v>
      </c>
      <c r="BC1102" t="s">
        <v>19665</v>
      </c>
      <c r="BD1102" t="s">
        <v>19593</v>
      </c>
      <c r="BE1102">
        <v>0</v>
      </c>
      <c r="BF1102" t="s">
        <v>19666</v>
      </c>
      <c r="BG1102" t="s">
        <v>19667</v>
      </c>
      <c r="BH1102" t="s">
        <v>19668</v>
      </c>
      <c r="BS1102">
        <v>0</v>
      </c>
      <c r="BT1102">
        <v>0</v>
      </c>
      <c r="BU1102">
        <v>0</v>
      </c>
      <c r="BV1102">
        <v>0</v>
      </c>
      <c r="BW1102">
        <v>0</v>
      </c>
      <c r="BX1102">
        <v>1</v>
      </c>
      <c r="BY1102">
        <v>1</v>
      </c>
      <c r="CD1102" t="s">
        <v>131</v>
      </c>
      <c r="CE1102">
        <v>0</v>
      </c>
      <c r="CJ1102" t="s">
        <v>132</v>
      </c>
      <c r="CP1102">
        <v>2876</v>
      </c>
      <c r="CQ1102">
        <v>0</v>
      </c>
      <c r="CR1102">
        <v>0</v>
      </c>
      <c r="CS1102">
        <v>0</v>
      </c>
      <c r="CT1102">
        <v>0</v>
      </c>
    </row>
    <row r="1103" spans="1:98" ht="15" customHeight="1" x14ac:dyDescent="0.2">
      <c r="A1103" t="s">
        <v>25446</v>
      </c>
      <c r="B1103" s="1" t="s">
        <v>283</v>
      </c>
      <c r="C1103">
        <v>600</v>
      </c>
      <c r="G1103" t="s">
        <v>240</v>
      </c>
      <c r="H1103" t="s">
        <v>193</v>
      </c>
      <c r="I1103" t="s">
        <v>284</v>
      </c>
      <c r="K1103">
        <v>3</v>
      </c>
      <c r="L1103" t="s">
        <v>618</v>
      </c>
      <c r="N1103" t="s">
        <v>25447</v>
      </c>
      <c r="O1103" t="s">
        <v>25448</v>
      </c>
      <c r="P1103">
        <v>22</v>
      </c>
      <c r="Q1103" t="s">
        <v>527</v>
      </c>
      <c r="S1103" t="s">
        <v>5075</v>
      </c>
      <c r="T1103">
        <v>5</v>
      </c>
      <c r="U1103">
        <v>4</v>
      </c>
      <c r="V1103">
        <v>1</v>
      </c>
      <c r="Y1103" t="s">
        <v>5607</v>
      </c>
      <c r="Z1103" t="s">
        <v>9363</v>
      </c>
      <c r="AD1103" t="s">
        <v>249</v>
      </c>
      <c r="AF1103" t="s">
        <v>25449</v>
      </c>
      <c r="AH1103" t="s">
        <v>202</v>
      </c>
      <c r="AI1103" t="s">
        <v>202</v>
      </c>
      <c r="AJ1103" t="s">
        <v>25450</v>
      </c>
      <c r="AO1103" t="s">
        <v>25451</v>
      </c>
      <c r="AQ1103">
        <v>3</v>
      </c>
      <c r="AR1103">
        <v>6</v>
      </c>
      <c r="AS1103">
        <v>19</v>
      </c>
      <c r="AT1103" t="s">
        <v>25452</v>
      </c>
      <c r="AU1103" t="s">
        <v>25438</v>
      </c>
      <c r="AV1103" t="s">
        <v>25439</v>
      </c>
      <c r="AX1103" t="s">
        <v>25453</v>
      </c>
      <c r="AY1103" t="s">
        <v>25454</v>
      </c>
      <c r="AZ1103" t="s">
        <v>23110</v>
      </c>
      <c r="BA1103" t="s">
        <v>255</v>
      </c>
      <c r="BB1103" t="s">
        <v>25455</v>
      </c>
      <c r="BC1103" t="s">
        <v>19149</v>
      </c>
      <c r="BD1103" t="s">
        <v>24172</v>
      </c>
      <c r="BE1103">
        <v>0</v>
      </c>
      <c r="BF1103" t="s">
        <v>25456</v>
      </c>
      <c r="BG1103" t="s">
        <v>25457</v>
      </c>
      <c r="BH1103" t="s">
        <v>25458</v>
      </c>
      <c r="BI1103" t="s">
        <v>132</v>
      </c>
      <c r="BK1103" t="s">
        <v>132</v>
      </c>
      <c r="BS1103">
        <v>0</v>
      </c>
      <c r="BT1103">
        <v>0</v>
      </c>
      <c r="BU1103">
        <v>0</v>
      </c>
      <c r="BV1103">
        <v>0</v>
      </c>
      <c r="BW1103">
        <v>0</v>
      </c>
      <c r="BX1103">
        <v>0</v>
      </c>
      <c r="BY1103">
        <v>1</v>
      </c>
      <c r="CD1103" t="s">
        <v>131</v>
      </c>
      <c r="CE1103">
        <v>0</v>
      </c>
      <c r="CF1103" t="s">
        <v>132</v>
      </c>
      <c r="CJ1103" t="s">
        <v>132</v>
      </c>
      <c r="CK1103" t="s">
        <v>132</v>
      </c>
      <c r="CP1103">
        <v>5218</v>
      </c>
      <c r="CQ1103">
        <v>0</v>
      </c>
      <c r="CR1103">
        <v>0</v>
      </c>
      <c r="CS1103">
        <v>0</v>
      </c>
      <c r="CT1103">
        <v>0</v>
      </c>
    </row>
    <row r="1104" spans="1:98" ht="15" customHeight="1" x14ac:dyDescent="0.2">
      <c r="A1104" t="s">
        <v>17308</v>
      </c>
      <c r="B1104" s="1" t="s">
        <v>134</v>
      </c>
      <c r="C1104">
        <v>3200</v>
      </c>
      <c r="G1104" t="s">
        <v>575</v>
      </c>
      <c r="H1104" t="s">
        <v>102</v>
      </c>
      <c r="I1104" t="s">
        <v>1555</v>
      </c>
      <c r="K1104">
        <v>3</v>
      </c>
      <c r="L1104" t="s">
        <v>2547</v>
      </c>
      <c r="N1104" t="s">
        <v>3747</v>
      </c>
      <c r="O1104" t="s">
        <v>14533</v>
      </c>
      <c r="P1104">
        <v>85</v>
      </c>
      <c r="Q1104" t="s">
        <v>906</v>
      </c>
      <c r="S1104" t="s">
        <v>17309</v>
      </c>
      <c r="T1104">
        <v>7</v>
      </c>
      <c r="U1104">
        <v>8</v>
      </c>
      <c r="V1104">
        <v>10</v>
      </c>
      <c r="Y1104" t="s">
        <v>8293</v>
      </c>
      <c r="Z1104" t="s">
        <v>3160</v>
      </c>
      <c r="AC1104" t="s">
        <v>17310</v>
      </c>
      <c r="AD1104" t="s">
        <v>17311</v>
      </c>
      <c r="AF1104" t="s">
        <v>17312</v>
      </c>
      <c r="AH1104" t="s">
        <v>114</v>
      </c>
      <c r="AI1104" t="s">
        <v>114</v>
      </c>
      <c r="AJ1104" t="s">
        <v>17313</v>
      </c>
      <c r="AK1104" t="s">
        <v>17314</v>
      </c>
      <c r="AO1104" t="s">
        <v>17315</v>
      </c>
      <c r="AQ1104">
        <v>7</v>
      </c>
      <c r="AR1104" t="s">
        <v>4809</v>
      </c>
      <c r="AS1104">
        <v>25</v>
      </c>
      <c r="AT1104" t="s">
        <v>17316</v>
      </c>
      <c r="AU1104" t="s">
        <v>17317</v>
      </c>
      <c r="AW1104" t="s">
        <v>3847</v>
      </c>
      <c r="AX1104" t="s">
        <v>17318</v>
      </c>
      <c r="AY1104" t="s">
        <v>3178</v>
      </c>
      <c r="AZ1104" t="s">
        <v>12164</v>
      </c>
      <c r="BA1104" t="s">
        <v>426</v>
      </c>
      <c r="BB1104" t="s">
        <v>17319</v>
      </c>
      <c r="BD1104" t="s">
        <v>14619</v>
      </c>
      <c r="BE1104">
        <v>0</v>
      </c>
      <c r="BF1104" t="s">
        <v>17320</v>
      </c>
      <c r="BG1104" t="s">
        <v>17321</v>
      </c>
      <c r="BH1104" t="s">
        <v>17322</v>
      </c>
      <c r="BL1104" t="s">
        <v>132</v>
      </c>
      <c r="BM1104" t="s">
        <v>132</v>
      </c>
      <c r="BN1104" t="s">
        <v>132</v>
      </c>
      <c r="BS1104">
        <v>0</v>
      </c>
      <c r="BT1104">
        <v>0</v>
      </c>
      <c r="BU1104">
        <v>1</v>
      </c>
      <c r="BV1104">
        <v>0</v>
      </c>
      <c r="BW1104">
        <v>0</v>
      </c>
      <c r="BX1104">
        <v>0</v>
      </c>
      <c r="BY1104">
        <v>1</v>
      </c>
      <c r="CB1104" t="s">
        <v>132</v>
      </c>
      <c r="CD1104" t="s">
        <v>131</v>
      </c>
      <c r="CE1104">
        <v>0</v>
      </c>
      <c r="CJ1104" t="s">
        <v>132</v>
      </c>
      <c r="CP1104">
        <v>2134</v>
      </c>
      <c r="CQ1104">
        <v>0</v>
      </c>
      <c r="CR1104">
        <v>0</v>
      </c>
      <c r="CS1104">
        <v>0</v>
      </c>
      <c r="CT1104">
        <v>0</v>
      </c>
    </row>
    <row r="1105" spans="1:98" ht="15" customHeight="1" x14ac:dyDescent="0.2">
      <c r="A1105" t="s">
        <v>10339</v>
      </c>
      <c r="B1105" s="1" t="s">
        <v>365</v>
      </c>
      <c r="C1105">
        <v>1200</v>
      </c>
      <c r="G1105" t="s">
        <v>575</v>
      </c>
      <c r="H1105" t="s">
        <v>393</v>
      </c>
      <c r="I1105" t="s">
        <v>432</v>
      </c>
      <c r="K1105">
        <v>4</v>
      </c>
      <c r="L1105" t="s">
        <v>4578</v>
      </c>
      <c r="N1105" t="s">
        <v>5635</v>
      </c>
      <c r="O1105" t="s">
        <v>5636</v>
      </c>
      <c r="P1105">
        <v>37</v>
      </c>
      <c r="Q1105" t="s">
        <v>4842</v>
      </c>
      <c r="S1105" t="s">
        <v>5464</v>
      </c>
      <c r="T1105">
        <v>7</v>
      </c>
      <c r="U1105">
        <v>7</v>
      </c>
      <c r="V1105">
        <v>2</v>
      </c>
      <c r="Z1105" t="s">
        <v>4924</v>
      </c>
      <c r="AA1105" t="s">
        <v>10340</v>
      </c>
      <c r="AC1105" t="s">
        <v>10341</v>
      </c>
      <c r="AD1105" t="s">
        <v>10342</v>
      </c>
      <c r="AF1105" t="s">
        <v>10343</v>
      </c>
      <c r="AH1105" t="s">
        <v>114</v>
      </c>
      <c r="AI1105" t="s">
        <v>10344</v>
      </c>
      <c r="AJ1105" t="s">
        <v>10345</v>
      </c>
      <c r="AO1105" t="s">
        <v>10346</v>
      </c>
      <c r="AQ1105">
        <v>3</v>
      </c>
      <c r="AR1105" t="s">
        <v>988</v>
      </c>
      <c r="AS1105">
        <v>18</v>
      </c>
      <c r="AT1105" t="s">
        <v>10347</v>
      </c>
      <c r="AU1105" t="s">
        <v>10348</v>
      </c>
      <c r="AV1105" t="s">
        <v>10349</v>
      </c>
      <c r="AW1105" t="s">
        <v>3847</v>
      </c>
      <c r="AY1105" t="s">
        <v>5437</v>
      </c>
      <c r="AZ1105" t="s">
        <v>5372</v>
      </c>
      <c r="BA1105" t="s">
        <v>426</v>
      </c>
      <c r="BB1105" t="s">
        <v>10350</v>
      </c>
      <c r="BD1105" t="s">
        <v>7316</v>
      </c>
      <c r="BE1105">
        <v>0</v>
      </c>
      <c r="BF1105" t="s">
        <v>10351</v>
      </c>
      <c r="BG1105" t="s">
        <v>10352</v>
      </c>
      <c r="BH1105" t="s">
        <v>10353</v>
      </c>
      <c r="BS1105">
        <v>0</v>
      </c>
      <c r="BT1105">
        <v>0</v>
      </c>
      <c r="BU1105">
        <v>0</v>
      </c>
      <c r="BV1105">
        <v>1</v>
      </c>
      <c r="BW1105">
        <v>1</v>
      </c>
      <c r="BX1105">
        <v>0</v>
      </c>
      <c r="BY1105">
        <v>1</v>
      </c>
      <c r="CD1105" t="s">
        <v>131</v>
      </c>
      <c r="CE1105">
        <v>0</v>
      </c>
      <c r="CJ1105" t="s">
        <v>132</v>
      </c>
      <c r="CO1105" t="str">
        <f>HYPERLINK("http://www.d20pfsrd.com/bestiary/monster-listings/plants/mandragora","Mandragora")</f>
        <v>Mandragora</v>
      </c>
      <c r="CP1105">
        <v>1287</v>
      </c>
      <c r="CQ1105">
        <v>0</v>
      </c>
      <c r="CR1105">
        <v>0</v>
      </c>
      <c r="CS1105">
        <v>0</v>
      </c>
      <c r="CT1105">
        <v>0</v>
      </c>
    </row>
    <row r="1106" spans="1:98" ht="15" customHeight="1" x14ac:dyDescent="0.2">
      <c r="A1106" t="s">
        <v>24028</v>
      </c>
      <c r="B1106" s="1" t="s">
        <v>239</v>
      </c>
      <c r="C1106">
        <v>800</v>
      </c>
      <c r="G1106" t="s">
        <v>575</v>
      </c>
      <c r="H1106" t="s">
        <v>193</v>
      </c>
      <c r="I1106" t="s">
        <v>261</v>
      </c>
      <c r="K1106">
        <v>0</v>
      </c>
      <c r="L1106" t="s">
        <v>3315</v>
      </c>
      <c r="N1106" t="s">
        <v>434</v>
      </c>
      <c r="O1106" t="s">
        <v>435</v>
      </c>
      <c r="P1106">
        <v>31</v>
      </c>
      <c r="Q1106" t="s">
        <v>24029</v>
      </c>
      <c r="S1106" t="s">
        <v>18864</v>
      </c>
      <c r="T1106">
        <v>8</v>
      </c>
      <c r="U1106">
        <v>3</v>
      </c>
      <c r="V1106">
        <v>3</v>
      </c>
      <c r="X1106" t="s">
        <v>4178</v>
      </c>
      <c r="Y1106" t="s">
        <v>5607</v>
      </c>
      <c r="AD1106" t="s">
        <v>376</v>
      </c>
      <c r="AF1106" t="s">
        <v>24030</v>
      </c>
      <c r="AH1106" t="s">
        <v>202</v>
      </c>
      <c r="AI1106" t="s">
        <v>114</v>
      </c>
      <c r="AJ1106" t="s">
        <v>3617</v>
      </c>
      <c r="AO1106" t="s">
        <v>24031</v>
      </c>
      <c r="AQ1106">
        <v>3</v>
      </c>
      <c r="AR1106">
        <v>10</v>
      </c>
      <c r="AS1106" t="s">
        <v>549</v>
      </c>
      <c r="AT1106" t="s">
        <v>3619</v>
      </c>
      <c r="AU1106" t="s">
        <v>24032</v>
      </c>
      <c r="AV1106" t="s">
        <v>24033</v>
      </c>
      <c r="AW1106" t="s">
        <v>24034</v>
      </c>
      <c r="AY1106" t="s">
        <v>954</v>
      </c>
      <c r="AZ1106" t="s">
        <v>3621</v>
      </c>
      <c r="BA1106" t="s">
        <v>255</v>
      </c>
      <c r="BB1106" t="s">
        <v>24035</v>
      </c>
      <c r="BC1106" t="s">
        <v>24036</v>
      </c>
      <c r="BD1106" t="s">
        <v>24007</v>
      </c>
      <c r="BE1106">
        <v>1</v>
      </c>
      <c r="BF1106" t="s">
        <v>24037</v>
      </c>
      <c r="BG1106" t="s">
        <v>24038</v>
      </c>
      <c r="BH1106" t="s">
        <v>24039</v>
      </c>
      <c r="BI1106" t="s">
        <v>132</v>
      </c>
      <c r="BK1106" t="s">
        <v>132</v>
      </c>
      <c r="BS1106">
        <v>0</v>
      </c>
      <c r="BT1106">
        <v>0</v>
      </c>
      <c r="BU1106">
        <v>0</v>
      </c>
      <c r="BV1106">
        <v>0</v>
      </c>
      <c r="BW1106">
        <v>0</v>
      </c>
      <c r="BX1106">
        <v>0</v>
      </c>
      <c r="BY1106">
        <v>1</v>
      </c>
      <c r="CD1106" t="s">
        <v>131</v>
      </c>
      <c r="CE1106">
        <v>0</v>
      </c>
      <c r="CJ1106" t="s">
        <v>132</v>
      </c>
      <c r="CK1106" t="s">
        <v>132</v>
      </c>
      <c r="CP1106">
        <v>4923</v>
      </c>
      <c r="CQ1106">
        <v>0</v>
      </c>
      <c r="CR1106">
        <v>0</v>
      </c>
      <c r="CS1106">
        <v>0</v>
      </c>
      <c r="CT1106">
        <v>0</v>
      </c>
    </row>
    <row r="1107" spans="1:98" ht="15" customHeight="1" x14ac:dyDescent="0.2">
      <c r="A1107" t="s">
        <v>26724</v>
      </c>
      <c r="B1107" s="1" t="s">
        <v>2051</v>
      </c>
      <c r="C1107">
        <v>51200</v>
      </c>
      <c r="G1107" t="s">
        <v>101</v>
      </c>
      <c r="H1107" t="s">
        <v>136</v>
      </c>
      <c r="I1107" t="s">
        <v>103</v>
      </c>
      <c r="J1107" t="s">
        <v>104</v>
      </c>
      <c r="K1107">
        <v>10</v>
      </c>
      <c r="L1107" t="s">
        <v>26725</v>
      </c>
      <c r="M1107" t="s">
        <v>26726</v>
      </c>
      <c r="N1107" t="s">
        <v>26727</v>
      </c>
      <c r="O1107" t="s">
        <v>26728</v>
      </c>
      <c r="P1107">
        <v>237</v>
      </c>
      <c r="Q1107" t="s">
        <v>26729</v>
      </c>
      <c r="R1107" t="s">
        <v>3695</v>
      </c>
      <c r="S1107" t="s">
        <v>13411</v>
      </c>
      <c r="T1107">
        <v>18</v>
      </c>
      <c r="U1107">
        <v>12</v>
      </c>
      <c r="V1107">
        <v>17</v>
      </c>
      <c r="X1107" t="s">
        <v>26730</v>
      </c>
      <c r="Y1107" t="s">
        <v>6381</v>
      </c>
      <c r="Z1107" t="s">
        <v>6621</v>
      </c>
      <c r="AA1107" t="s">
        <v>8058</v>
      </c>
      <c r="AB1107">
        <v>26</v>
      </c>
      <c r="AD1107" t="s">
        <v>249</v>
      </c>
      <c r="AF1107" t="s">
        <v>26731</v>
      </c>
      <c r="AH1107" t="s">
        <v>147</v>
      </c>
      <c r="AI1107" t="s">
        <v>147</v>
      </c>
      <c r="AJ1107" t="s">
        <v>26732</v>
      </c>
      <c r="AK1107" t="s">
        <v>26733</v>
      </c>
      <c r="AO1107" t="s">
        <v>26734</v>
      </c>
      <c r="AQ1107">
        <v>19</v>
      </c>
      <c r="AR1107" t="s">
        <v>26735</v>
      </c>
      <c r="AS1107" t="s">
        <v>26736</v>
      </c>
      <c r="AT1107" t="s">
        <v>26737</v>
      </c>
      <c r="AU1107" t="s">
        <v>26738</v>
      </c>
      <c r="AW1107" t="s">
        <v>26739</v>
      </c>
      <c r="AX1107" t="s">
        <v>26740</v>
      </c>
      <c r="AY1107" t="s">
        <v>26741</v>
      </c>
      <c r="AZ1107" t="s">
        <v>670</v>
      </c>
      <c r="BA1107" t="s">
        <v>426</v>
      </c>
      <c r="BB1107" t="s">
        <v>26742</v>
      </c>
      <c r="BD1107" t="s">
        <v>24172</v>
      </c>
      <c r="BE1107">
        <v>0</v>
      </c>
      <c r="BF1107" t="s">
        <v>26743</v>
      </c>
      <c r="BG1107" t="s">
        <v>26744</v>
      </c>
      <c r="BH1107" t="s">
        <v>26745</v>
      </c>
      <c r="BI1107" t="s">
        <v>132</v>
      </c>
      <c r="BK1107" t="s">
        <v>132</v>
      </c>
      <c r="BS1107">
        <v>0</v>
      </c>
      <c r="BT1107">
        <v>0</v>
      </c>
      <c r="BU1107">
        <v>0</v>
      </c>
      <c r="BV1107">
        <v>0</v>
      </c>
      <c r="BW1107">
        <v>0</v>
      </c>
      <c r="BX1107">
        <v>0</v>
      </c>
      <c r="BY1107">
        <v>1</v>
      </c>
      <c r="CD1107" t="s">
        <v>131</v>
      </c>
      <c r="CE1107">
        <v>0</v>
      </c>
      <c r="CF1107" t="s">
        <v>132</v>
      </c>
      <c r="CJ1107" t="s">
        <v>132</v>
      </c>
      <c r="CK1107" t="s">
        <v>132</v>
      </c>
      <c r="CP1107">
        <v>5303</v>
      </c>
      <c r="CQ1107">
        <v>0</v>
      </c>
      <c r="CR1107">
        <v>0</v>
      </c>
      <c r="CS1107">
        <v>0</v>
      </c>
      <c r="CT1107">
        <v>0</v>
      </c>
    </row>
    <row r="1108" spans="1:98" ht="15" customHeight="1" x14ac:dyDescent="0.2">
      <c r="A1108" t="s">
        <v>29763</v>
      </c>
      <c r="B1108" s="1" t="s">
        <v>283</v>
      </c>
      <c r="C1108">
        <v>600</v>
      </c>
      <c r="G1108" t="s">
        <v>240</v>
      </c>
      <c r="H1108" t="s">
        <v>102</v>
      </c>
      <c r="I1108" t="s">
        <v>241</v>
      </c>
      <c r="J1108" t="s">
        <v>29751</v>
      </c>
      <c r="K1108">
        <v>1</v>
      </c>
      <c r="L1108" t="s">
        <v>4540</v>
      </c>
      <c r="N1108" t="s">
        <v>4146</v>
      </c>
      <c r="O1108" t="s">
        <v>4147</v>
      </c>
      <c r="P1108">
        <v>31</v>
      </c>
      <c r="Q1108" t="s">
        <v>15351</v>
      </c>
      <c r="S1108" t="s">
        <v>29764</v>
      </c>
      <c r="T1108">
        <v>0</v>
      </c>
      <c r="U1108">
        <v>1</v>
      </c>
      <c r="V1108">
        <v>0</v>
      </c>
      <c r="Z1108" t="s">
        <v>248</v>
      </c>
      <c r="AA1108" t="s">
        <v>26614</v>
      </c>
      <c r="AC1108" t="s">
        <v>29765</v>
      </c>
      <c r="AD1108" t="s">
        <v>249</v>
      </c>
      <c r="AF1108" t="s">
        <v>29766</v>
      </c>
      <c r="AH1108" t="s">
        <v>114</v>
      </c>
      <c r="AI1108" t="s">
        <v>114</v>
      </c>
      <c r="AO1108" t="s">
        <v>29767</v>
      </c>
      <c r="AQ1108">
        <v>2</v>
      </c>
      <c r="AR1108">
        <v>4</v>
      </c>
      <c r="AS1108">
        <v>15</v>
      </c>
      <c r="AT1108" t="s">
        <v>5819</v>
      </c>
      <c r="AU1108" t="s">
        <v>29768</v>
      </c>
      <c r="AV1108" t="s">
        <v>29769</v>
      </c>
      <c r="AW1108" t="s">
        <v>21014</v>
      </c>
      <c r="AX1108" t="s">
        <v>29770</v>
      </c>
      <c r="AY1108" t="s">
        <v>20998</v>
      </c>
      <c r="AZ1108" t="s">
        <v>16242</v>
      </c>
      <c r="BA1108" t="s">
        <v>426</v>
      </c>
      <c r="BB1108" t="s">
        <v>29771</v>
      </c>
      <c r="BC1108" t="s">
        <v>29759</v>
      </c>
      <c r="BD1108" t="s">
        <v>29622</v>
      </c>
      <c r="BE1108">
        <v>0</v>
      </c>
      <c r="BF1108" t="s">
        <v>29772</v>
      </c>
      <c r="BG1108" t="s">
        <v>29773</v>
      </c>
      <c r="BH1108" t="s">
        <v>29774</v>
      </c>
      <c r="BI1108" t="s">
        <v>132</v>
      </c>
      <c r="BS1108">
        <v>0</v>
      </c>
      <c r="BT1108">
        <v>0</v>
      </c>
      <c r="BU1108">
        <v>0</v>
      </c>
      <c r="BV1108">
        <v>0</v>
      </c>
      <c r="BW1108">
        <v>0</v>
      </c>
      <c r="BX1108">
        <v>0</v>
      </c>
      <c r="BY1108">
        <v>1</v>
      </c>
      <c r="CD1108" t="s">
        <v>132</v>
      </c>
      <c r="CE1108">
        <v>0</v>
      </c>
      <c r="CJ1108" t="s">
        <v>132</v>
      </c>
      <c r="CK1108" t="s">
        <v>132</v>
      </c>
      <c r="CP1108">
        <v>6100</v>
      </c>
      <c r="CQ1108">
        <v>0</v>
      </c>
      <c r="CR1108">
        <v>0</v>
      </c>
      <c r="CS1108">
        <v>0</v>
      </c>
      <c r="CT1108">
        <v>0</v>
      </c>
    </row>
    <row r="1109" spans="1:98" ht="15" customHeight="1" x14ac:dyDescent="0.2">
      <c r="A1109" t="s">
        <v>11062</v>
      </c>
      <c r="B1109" s="1" t="s">
        <v>1117</v>
      </c>
      <c r="C1109">
        <v>400</v>
      </c>
      <c r="G1109" t="s">
        <v>240</v>
      </c>
      <c r="H1109" t="s">
        <v>193</v>
      </c>
      <c r="I1109" t="s">
        <v>332</v>
      </c>
      <c r="J1109" t="s">
        <v>138</v>
      </c>
      <c r="K1109">
        <v>1</v>
      </c>
      <c r="L1109" t="s">
        <v>11063</v>
      </c>
      <c r="N1109" t="s">
        <v>11064</v>
      </c>
      <c r="O1109" t="s">
        <v>11065</v>
      </c>
      <c r="P1109">
        <v>19</v>
      </c>
      <c r="Q1109" t="s">
        <v>336</v>
      </c>
      <c r="S1109" t="s">
        <v>11066</v>
      </c>
      <c r="T1109">
        <v>5</v>
      </c>
      <c r="U1109">
        <v>4</v>
      </c>
      <c r="V1109">
        <v>2</v>
      </c>
      <c r="AD1109" t="s">
        <v>4940</v>
      </c>
      <c r="AF1109" t="s">
        <v>11067</v>
      </c>
      <c r="AH1109" t="s">
        <v>202</v>
      </c>
      <c r="AI1109" t="s">
        <v>202</v>
      </c>
      <c r="AO1109" t="s">
        <v>11068</v>
      </c>
      <c r="AQ1109">
        <v>2</v>
      </c>
      <c r="AR1109">
        <v>6</v>
      </c>
      <c r="AS1109">
        <v>17</v>
      </c>
      <c r="AT1109" t="s">
        <v>11069</v>
      </c>
      <c r="AU1109" t="s">
        <v>11070</v>
      </c>
      <c r="AY1109" t="s">
        <v>2486</v>
      </c>
      <c r="AZ1109" t="s">
        <v>3580</v>
      </c>
      <c r="BA1109" t="s">
        <v>255</v>
      </c>
      <c r="BB1109" t="s">
        <v>11071</v>
      </c>
      <c r="BC1109" t="s">
        <v>11072</v>
      </c>
      <c r="BD1109" t="s">
        <v>7316</v>
      </c>
      <c r="BE1109">
        <v>0</v>
      </c>
      <c r="BG1109" t="s">
        <v>11073</v>
      </c>
      <c r="BH1109" t="s">
        <v>11074</v>
      </c>
      <c r="BS1109">
        <v>0</v>
      </c>
      <c r="BT1109">
        <v>0</v>
      </c>
      <c r="BU1109">
        <v>0</v>
      </c>
      <c r="BV1109">
        <v>0</v>
      </c>
      <c r="BW1109">
        <v>0</v>
      </c>
      <c r="BX1109">
        <v>1</v>
      </c>
      <c r="BY1109">
        <v>0</v>
      </c>
      <c r="CD1109" t="s">
        <v>131</v>
      </c>
      <c r="CE1109">
        <v>0</v>
      </c>
      <c r="CJ1109" t="s">
        <v>132</v>
      </c>
      <c r="CO1109" t="str">
        <f>HYPERLINK("http://www.d20pfsrd.com/bestiary/monster-listings/animals/aquatic/manta-ray","Manta Ray")</f>
        <v>Manta Ray</v>
      </c>
      <c r="CP1109">
        <v>1333</v>
      </c>
      <c r="CQ1109">
        <v>0</v>
      </c>
      <c r="CR1109">
        <v>0</v>
      </c>
      <c r="CS1109">
        <v>0</v>
      </c>
      <c r="CT1109">
        <v>0</v>
      </c>
    </row>
    <row r="1110" spans="1:98" ht="15" customHeight="1" x14ac:dyDescent="0.2">
      <c r="A1110" t="s">
        <v>4078</v>
      </c>
      <c r="B1110" s="1" t="s">
        <v>306</v>
      </c>
      <c r="C1110">
        <v>1600</v>
      </c>
      <c r="G1110" t="s">
        <v>135</v>
      </c>
      <c r="H1110" t="s">
        <v>193</v>
      </c>
      <c r="I1110" t="s">
        <v>261</v>
      </c>
      <c r="K1110">
        <v>2</v>
      </c>
      <c r="L1110" t="s">
        <v>4079</v>
      </c>
      <c r="N1110" t="s">
        <v>3495</v>
      </c>
      <c r="O1110" t="s">
        <v>3496</v>
      </c>
      <c r="P1110">
        <v>57</v>
      </c>
      <c r="Q1110" t="s">
        <v>1409</v>
      </c>
      <c r="S1110" t="s">
        <v>1410</v>
      </c>
      <c r="T1110">
        <v>9</v>
      </c>
      <c r="U1110">
        <v>7</v>
      </c>
      <c r="V1110">
        <v>3</v>
      </c>
      <c r="AD1110" t="s">
        <v>4080</v>
      </c>
      <c r="AF1110" t="s">
        <v>4081</v>
      </c>
      <c r="AG1110" t="s">
        <v>4082</v>
      </c>
      <c r="AH1110" t="s">
        <v>202</v>
      </c>
      <c r="AI1110" t="s">
        <v>114</v>
      </c>
      <c r="AO1110" t="s">
        <v>4083</v>
      </c>
      <c r="AQ1110">
        <v>6</v>
      </c>
      <c r="AR1110">
        <v>12</v>
      </c>
      <c r="AS1110" t="s">
        <v>1792</v>
      </c>
      <c r="AT1110" t="s">
        <v>4084</v>
      </c>
      <c r="AU1110" t="s">
        <v>4085</v>
      </c>
      <c r="AV1110" t="s">
        <v>4086</v>
      </c>
      <c r="AW1110" t="s">
        <v>647</v>
      </c>
      <c r="AY1110" t="s">
        <v>4087</v>
      </c>
      <c r="AZ1110" t="s">
        <v>4088</v>
      </c>
      <c r="BA1110" t="s">
        <v>426</v>
      </c>
      <c r="BB1110" t="s">
        <v>4089</v>
      </c>
      <c r="BD1110" t="s">
        <v>128</v>
      </c>
      <c r="BE1110">
        <v>0</v>
      </c>
      <c r="BF1110" t="s">
        <v>4090</v>
      </c>
      <c r="BG1110" t="s">
        <v>4091</v>
      </c>
      <c r="BH1110" t="s">
        <v>4092</v>
      </c>
      <c r="BS1110">
        <v>0</v>
      </c>
      <c r="BT1110">
        <v>0</v>
      </c>
      <c r="BU1110">
        <v>1</v>
      </c>
      <c r="BV1110">
        <v>0</v>
      </c>
      <c r="BW1110">
        <v>0</v>
      </c>
      <c r="BX1110">
        <v>0</v>
      </c>
      <c r="BY1110">
        <v>1</v>
      </c>
      <c r="CD1110" t="s">
        <v>131</v>
      </c>
      <c r="CE1110">
        <v>0</v>
      </c>
      <c r="CJ1110" t="s">
        <v>132</v>
      </c>
      <c r="CO1110" t="str">
        <f>HYPERLINK("http://www.d20pfsrd.com/bestiary/monster-listings/magical-beasts/manticore","Manticore")</f>
        <v>Manticore</v>
      </c>
      <c r="CP1110">
        <v>264</v>
      </c>
      <c r="CQ1110">
        <v>0</v>
      </c>
      <c r="CR1110">
        <v>0</v>
      </c>
      <c r="CS1110">
        <v>0</v>
      </c>
      <c r="CT1110">
        <v>0</v>
      </c>
    </row>
    <row r="1111" spans="1:98" ht="15" customHeight="1" x14ac:dyDescent="0.2">
      <c r="A1111" t="s">
        <v>17915</v>
      </c>
      <c r="B1111" s="1" t="s">
        <v>633</v>
      </c>
      <c r="C1111">
        <v>4800</v>
      </c>
      <c r="G1111" t="s">
        <v>135</v>
      </c>
      <c r="H1111" t="s">
        <v>102</v>
      </c>
      <c r="I1111" t="s">
        <v>103</v>
      </c>
      <c r="J1111" t="s">
        <v>17879</v>
      </c>
      <c r="K1111">
        <v>5</v>
      </c>
      <c r="L1111" t="s">
        <v>4175</v>
      </c>
      <c r="N1111" t="s">
        <v>17916</v>
      </c>
      <c r="O1111" t="s">
        <v>17917</v>
      </c>
      <c r="P1111">
        <v>94</v>
      </c>
      <c r="Q1111" t="s">
        <v>1450</v>
      </c>
      <c r="S1111" t="s">
        <v>13976</v>
      </c>
      <c r="T1111">
        <v>8</v>
      </c>
      <c r="U1111">
        <v>11</v>
      </c>
      <c r="V1111">
        <v>9</v>
      </c>
      <c r="Y1111" t="s">
        <v>17918</v>
      </c>
      <c r="AB1111">
        <v>23</v>
      </c>
      <c r="AD1111" t="s">
        <v>376</v>
      </c>
      <c r="AF1111" t="s">
        <v>17919</v>
      </c>
      <c r="AG1111" t="s">
        <v>17920</v>
      </c>
      <c r="AH1111" t="s">
        <v>114</v>
      </c>
      <c r="AI1111" t="s">
        <v>114</v>
      </c>
      <c r="AJ1111" t="s">
        <v>17921</v>
      </c>
      <c r="AL1111" t="s">
        <v>17922</v>
      </c>
      <c r="AO1111" t="s">
        <v>17923</v>
      </c>
      <c r="AQ1111">
        <v>9</v>
      </c>
      <c r="AR1111">
        <v>11</v>
      </c>
      <c r="AS1111">
        <v>27</v>
      </c>
      <c r="AT1111" t="s">
        <v>17924</v>
      </c>
      <c r="AU1111" t="s">
        <v>17925</v>
      </c>
      <c r="AV1111" t="s">
        <v>4644</v>
      </c>
      <c r="AW1111" t="s">
        <v>4645</v>
      </c>
      <c r="AX1111" t="s">
        <v>11696</v>
      </c>
      <c r="AY1111" t="s">
        <v>298</v>
      </c>
      <c r="AZ1111" t="s">
        <v>17926</v>
      </c>
      <c r="BA1111" t="s">
        <v>426</v>
      </c>
      <c r="BB1111" t="s">
        <v>17927</v>
      </c>
      <c r="BC1111" t="s">
        <v>4631</v>
      </c>
      <c r="BD1111" t="s">
        <v>14619</v>
      </c>
      <c r="BE1111">
        <v>0</v>
      </c>
      <c r="BF1111" t="s">
        <v>17928</v>
      </c>
      <c r="BG1111" t="s">
        <v>17929</v>
      </c>
      <c r="BH1111" t="s">
        <v>17930</v>
      </c>
      <c r="BL1111" t="s">
        <v>132</v>
      </c>
      <c r="BM1111" t="s">
        <v>132</v>
      </c>
      <c r="BN1111" t="s">
        <v>132</v>
      </c>
      <c r="BS1111">
        <v>0</v>
      </c>
      <c r="BT1111">
        <v>0</v>
      </c>
      <c r="BU1111">
        <v>0</v>
      </c>
      <c r="BV1111">
        <v>0</v>
      </c>
      <c r="BW1111">
        <v>0</v>
      </c>
      <c r="BX1111">
        <v>0</v>
      </c>
      <c r="BY1111">
        <v>1</v>
      </c>
      <c r="CB1111" t="s">
        <v>132</v>
      </c>
      <c r="CD1111" t="s">
        <v>131</v>
      </c>
      <c r="CE1111">
        <v>0</v>
      </c>
      <c r="CJ1111" t="s">
        <v>132</v>
      </c>
      <c r="CP1111">
        <v>2173</v>
      </c>
      <c r="CQ1111">
        <v>0</v>
      </c>
      <c r="CR1111">
        <v>0</v>
      </c>
      <c r="CS1111">
        <v>0</v>
      </c>
      <c r="CT1111">
        <v>0</v>
      </c>
    </row>
    <row r="1112" spans="1:98" ht="15" customHeight="1" x14ac:dyDescent="0.2">
      <c r="A1112" t="s">
        <v>31028</v>
      </c>
      <c r="B1112" s="1" t="s">
        <v>1223</v>
      </c>
      <c r="C1112">
        <v>12800</v>
      </c>
      <c r="G1112" t="s">
        <v>240</v>
      </c>
      <c r="H1112" t="s">
        <v>193</v>
      </c>
      <c r="I1112" t="s">
        <v>332</v>
      </c>
      <c r="K1112">
        <v>6</v>
      </c>
      <c r="L1112" t="s">
        <v>20513</v>
      </c>
      <c r="N1112" t="s">
        <v>16384</v>
      </c>
      <c r="O1112" t="s">
        <v>19011</v>
      </c>
      <c r="P1112">
        <v>152</v>
      </c>
      <c r="Q1112" t="s">
        <v>19165</v>
      </c>
      <c r="S1112" t="s">
        <v>31029</v>
      </c>
      <c r="T1112">
        <v>17</v>
      </c>
      <c r="U1112">
        <v>12</v>
      </c>
      <c r="V1112">
        <v>7</v>
      </c>
      <c r="W1112" t="s">
        <v>7066</v>
      </c>
      <c r="AD1112" t="s">
        <v>376</v>
      </c>
      <c r="AF1112" t="s">
        <v>31030</v>
      </c>
      <c r="AH1112" t="s">
        <v>202</v>
      </c>
      <c r="AI1112" t="s">
        <v>31031</v>
      </c>
      <c r="AJ1112" t="s">
        <v>20033</v>
      </c>
      <c r="AO1112" t="s">
        <v>31032</v>
      </c>
      <c r="AQ1112">
        <v>12</v>
      </c>
      <c r="AR1112">
        <v>22</v>
      </c>
      <c r="AS1112">
        <v>34</v>
      </c>
      <c r="AT1112" t="s">
        <v>31033</v>
      </c>
      <c r="AU1112" t="s">
        <v>31034</v>
      </c>
      <c r="AV1112" t="s">
        <v>1131</v>
      </c>
      <c r="AY1112" t="s">
        <v>1605</v>
      </c>
      <c r="AZ1112" t="s">
        <v>1620</v>
      </c>
      <c r="BA1112" t="s">
        <v>255</v>
      </c>
      <c r="BB1112" t="s">
        <v>31035</v>
      </c>
      <c r="BD1112" t="s">
        <v>31007</v>
      </c>
      <c r="BE1112">
        <v>0</v>
      </c>
      <c r="BF1112" t="s">
        <v>31036</v>
      </c>
      <c r="BG1112" t="s">
        <v>31037</v>
      </c>
      <c r="BH1112" t="s">
        <v>31038</v>
      </c>
      <c r="BS1112">
        <v>0</v>
      </c>
      <c r="BT1112">
        <v>1</v>
      </c>
      <c r="BU1112">
        <v>0</v>
      </c>
      <c r="BV1112">
        <v>0</v>
      </c>
      <c r="BW1112">
        <v>0</v>
      </c>
      <c r="BX1112">
        <v>0</v>
      </c>
      <c r="BY1112">
        <v>1</v>
      </c>
      <c r="CD1112" t="s">
        <v>132</v>
      </c>
      <c r="CE1112">
        <v>0</v>
      </c>
      <c r="CF1112" t="s">
        <v>132</v>
      </c>
      <c r="CJ1112" t="s">
        <v>132</v>
      </c>
      <c r="CK1112" t="s">
        <v>132</v>
      </c>
      <c r="CP1112">
        <v>6723</v>
      </c>
      <c r="CQ1112">
        <v>0</v>
      </c>
      <c r="CR1112">
        <v>0</v>
      </c>
      <c r="CS1112">
        <v>0</v>
      </c>
      <c r="CT1112">
        <v>0</v>
      </c>
    </row>
    <row r="1113" spans="1:98" ht="15" customHeight="1" x14ac:dyDescent="0.2">
      <c r="A1113" t="s">
        <v>20740</v>
      </c>
      <c r="B1113" s="1" t="s">
        <v>365</v>
      </c>
      <c r="C1113">
        <v>1200</v>
      </c>
      <c r="G1113" t="s">
        <v>240</v>
      </c>
      <c r="H1113" t="s">
        <v>393</v>
      </c>
      <c r="I1113" t="s">
        <v>241</v>
      </c>
      <c r="K1113">
        <v>7</v>
      </c>
      <c r="L1113" t="s">
        <v>4540</v>
      </c>
      <c r="N1113" t="s">
        <v>20741</v>
      </c>
      <c r="O1113" t="s">
        <v>20742</v>
      </c>
      <c r="P1113">
        <v>43</v>
      </c>
      <c r="Q1113" t="s">
        <v>20743</v>
      </c>
      <c r="S1113" t="s">
        <v>2855</v>
      </c>
      <c r="T1113">
        <v>2</v>
      </c>
      <c r="U1113">
        <v>5</v>
      </c>
      <c r="V1113">
        <v>2</v>
      </c>
      <c r="Z1113" t="s">
        <v>20744</v>
      </c>
      <c r="AD1113" t="s">
        <v>582</v>
      </c>
      <c r="AF1113" t="s">
        <v>20745</v>
      </c>
      <c r="AG1113" t="s">
        <v>20746</v>
      </c>
      <c r="AH1113" t="s">
        <v>114</v>
      </c>
      <c r="AI1113" t="s">
        <v>114</v>
      </c>
      <c r="AK1113" t="s">
        <v>20729</v>
      </c>
      <c r="AO1113" t="s">
        <v>20747</v>
      </c>
      <c r="AQ1113">
        <v>6</v>
      </c>
      <c r="AR1113">
        <v>10</v>
      </c>
      <c r="AS1113" t="s">
        <v>3545</v>
      </c>
      <c r="AT1113" t="s">
        <v>20748</v>
      </c>
      <c r="AU1113" t="s">
        <v>20749</v>
      </c>
      <c r="AW1113" t="s">
        <v>20732</v>
      </c>
      <c r="AX1113" t="s">
        <v>20733</v>
      </c>
      <c r="AY1113" t="s">
        <v>298</v>
      </c>
      <c r="AZ1113" t="s">
        <v>20734</v>
      </c>
      <c r="BA1113" t="s">
        <v>255</v>
      </c>
      <c r="BB1113" t="s">
        <v>20750</v>
      </c>
      <c r="BC1113" t="s">
        <v>20736</v>
      </c>
      <c r="BD1113" t="s">
        <v>20698</v>
      </c>
      <c r="BE1113">
        <v>0</v>
      </c>
      <c r="BF1113" t="s">
        <v>20751</v>
      </c>
      <c r="BG1113" t="s">
        <v>20752</v>
      </c>
      <c r="BH1113" t="s">
        <v>20753</v>
      </c>
      <c r="BS1113">
        <v>0</v>
      </c>
      <c r="BT1113">
        <v>0</v>
      </c>
      <c r="BU1113">
        <v>0</v>
      </c>
      <c r="BV1113">
        <v>1</v>
      </c>
      <c r="BW1113">
        <v>0</v>
      </c>
      <c r="BX1113">
        <v>0</v>
      </c>
      <c r="BY1113">
        <v>1</v>
      </c>
      <c r="CD1113" t="s">
        <v>131</v>
      </c>
      <c r="CE1113">
        <v>0</v>
      </c>
      <c r="CJ1113" t="s">
        <v>132</v>
      </c>
      <c r="CP1113">
        <v>3390</v>
      </c>
      <c r="CQ1113">
        <v>0</v>
      </c>
      <c r="CR1113">
        <v>0</v>
      </c>
      <c r="CS1113">
        <v>0</v>
      </c>
      <c r="CT1113">
        <v>0</v>
      </c>
    </row>
    <row r="1114" spans="1:98" ht="15" customHeight="1" x14ac:dyDescent="0.2">
      <c r="A1114" t="s">
        <v>3112</v>
      </c>
      <c r="B1114" s="1" t="s">
        <v>1034</v>
      </c>
      <c r="C1114">
        <v>6400</v>
      </c>
      <c r="G1114" t="s">
        <v>923</v>
      </c>
      <c r="H1114" t="s">
        <v>193</v>
      </c>
      <c r="I1114" t="s">
        <v>103</v>
      </c>
      <c r="J1114" t="s">
        <v>3113</v>
      </c>
      <c r="K1114">
        <v>8</v>
      </c>
      <c r="L1114" t="s">
        <v>3114</v>
      </c>
      <c r="N1114" t="s">
        <v>3115</v>
      </c>
      <c r="O1114" t="s">
        <v>3116</v>
      </c>
      <c r="P1114">
        <v>114</v>
      </c>
      <c r="Q1114" t="s">
        <v>3117</v>
      </c>
      <c r="S1114" t="s">
        <v>3118</v>
      </c>
      <c r="T1114">
        <v>10</v>
      </c>
      <c r="U1114">
        <v>12</v>
      </c>
      <c r="V1114">
        <v>10</v>
      </c>
      <c r="AD1114" t="s">
        <v>3119</v>
      </c>
      <c r="AF1114" t="s">
        <v>3120</v>
      </c>
      <c r="AH1114" t="s">
        <v>202</v>
      </c>
      <c r="AI1114" t="s">
        <v>202</v>
      </c>
      <c r="AJ1114" t="s">
        <v>3121</v>
      </c>
      <c r="AK1114" t="s">
        <v>3122</v>
      </c>
      <c r="AO1114" t="s">
        <v>3123</v>
      </c>
      <c r="AQ1114">
        <v>12</v>
      </c>
      <c r="AR1114">
        <v>19</v>
      </c>
      <c r="AS1114">
        <v>34</v>
      </c>
      <c r="AT1114" t="s">
        <v>3124</v>
      </c>
      <c r="AU1114" t="s">
        <v>3125</v>
      </c>
      <c r="AW1114" t="s">
        <v>3062</v>
      </c>
      <c r="AX1114" t="s">
        <v>3126</v>
      </c>
      <c r="AY1114" t="s">
        <v>2717</v>
      </c>
      <c r="AZ1114" t="s">
        <v>3087</v>
      </c>
      <c r="BA1114" t="s">
        <v>3127</v>
      </c>
      <c r="BB1114" t="s">
        <v>3128</v>
      </c>
      <c r="BC1114" t="s">
        <v>3067</v>
      </c>
      <c r="BD1114" t="s">
        <v>128</v>
      </c>
      <c r="BE1114">
        <v>0</v>
      </c>
      <c r="BF1114" t="s">
        <v>3129</v>
      </c>
      <c r="BG1114" t="s">
        <v>3130</v>
      </c>
      <c r="BH1114" t="s">
        <v>3131</v>
      </c>
      <c r="BS1114">
        <v>0</v>
      </c>
      <c r="BT1114">
        <v>0</v>
      </c>
      <c r="BU1114">
        <v>0</v>
      </c>
      <c r="BV1114">
        <v>0</v>
      </c>
      <c r="BW1114">
        <v>0</v>
      </c>
      <c r="BX1114">
        <v>1</v>
      </c>
      <c r="BY1114">
        <v>1</v>
      </c>
      <c r="CD1114" t="s">
        <v>131</v>
      </c>
      <c r="CE1114">
        <v>0</v>
      </c>
      <c r="CJ1114" t="s">
        <v>132</v>
      </c>
      <c r="CO1114" t="str">
        <f>HYPERLINK("http://www.d20pfsrd.com/bestiary/monster-listings/outsiders/genie/marid","Genie, Marid")</f>
        <v>Genie, Marid</v>
      </c>
      <c r="CP1114">
        <v>201</v>
      </c>
      <c r="CQ1114">
        <v>0</v>
      </c>
      <c r="CR1114">
        <v>0</v>
      </c>
      <c r="CS1114">
        <v>0</v>
      </c>
      <c r="CT1114">
        <v>0</v>
      </c>
    </row>
    <row r="1115" spans="1:98" ht="15" customHeight="1" x14ac:dyDescent="0.2">
      <c r="A1115" t="s">
        <v>1245</v>
      </c>
      <c r="B1115" s="1" t="s">
        <v>1246</v>
      </c>
      <c r="C1115">
        <v>102400</v>
      </c>
      <c r="G1115" t="s">
        <v>575</v>
      </c>
      <c r="H1115" t="s">
        <v>193</v>
      </c>
      <c r="I1115" t="s">
        <v>103</v>
      </c>
      <c r="J1115" t="s">
        <v>1138</v>
      </c>
      <c r="K1115">
        <v>4</v>
      </c>
      <c r="L1115" t="s">
        <v>1247</v>
      </c>
      <c r="M1115" t="s">
        <v>1248</v>
      </c>
      <c r="N1115" t="s">
        <v>1249</v>
      </c>
      <c r="O1115" t="s">
        <v>1250</v>
      </c>
      <c r="P1115">
        <v>264</v>
      </c>
      <c r="Q1115" t="s">
        <v>1251</v>
      </c>
      <c r="S1115" t="s">
        <v>1252</v>
      </c>
      <c r="T1115">
        <v>25</v>
      </c>
      <c r="U1115">
        <v>18</v>
      </c>
      <c r="V1115">
        <v>13</v>
      </c>
      <c r="Y1115" t="s">
        <v>1253</v>
      </c>
      <c r="Z1115" t="s">
        <v>1254</v>
      </c>
      <c r="AA1115" t="s">
        <v>1147</v>
      </c>
      <c r="AB1115">
        <v>28</v>
      </c>
      <c r="AD1115" t="s">
        <v>376</v>
      </c>
      <c r="AF1115" t="s">
        <v>1255</v>
      </c>
      <c r="AH1115" t="s">
        <v>202</v>
      </c>
      <c r="AI1115" t="s">
        <v>202</v>
      </c>
      <c r="AJ1115" t="s">
        <v>1256</v>
      </c>
      <c r="AK1115" t="s">
        <v>1257</v>
      </c>
      <c r="AO1115" t="s">
        <v>1258</v>
      </c>
      <c r="AQ1115">
        <v>16</v>
      </c>
      <c r="AR1115" t="s">
        <v>1259</v>
      </c>
      <c r="AS1115" t="s">
        <v>1260</v>
      </c>
      <c r="AT1115" t="s">
        <v>1261</v>
      </c>
      <c r="AU1115" t="s">
        <v>1262</v>
      </c>
      <c r="AV1115" t="s">
        <v>1065</v>
      </c>
      <c r="AW1115" t="s">
        <v>1156</v>
      </c>
      <c r="AY1115" t="s">
        <v>1157</v>
      </c>
      <c r="AZ1115" t="s">
        <v>1263</v>
      </c>
      <c r="BA1115" t="s">
        <v>1264</v>
      </c>
      <c r="BB1115" t="s">
        <v>1265</v>
      </c>
      <c r="BC1115" t="s">
        <v>1161</v>
      </c>
      <c r="BD1115" t="s">
        <v>128</v>
      </c>
      <c r="BE1115">
        <v>0</v>
      </c>
      <c r="BF1115" t="s">
        <v>1266</v>
      </c>
      <c r="BG1115" t="s">
        <v>1267</v>
      </c>
      <c r="BH1115" t="s">
        <v>1268</v>
      </c>
      <c r="BS1115">
        <v>0</v>
      </c>
      <c r="BT1115">
        <v>0</v>
      </c>
      <c r="BU1115">
        <v>0</v>
      </c>
      <c r="BV1115">
        <v>0</v>
      </c>
      <c r="BW1115">
        <v>0</v>
      </c>
      <c r="BX1115">
        <v>0</v>
      </c>
      <c r="BY1115">
        <v>1</v>
      </c>
      <c r="CD1115" t="s">
        <v>131</v>
      </c>
      <c r="CE1115">
        <v>0</v>
      </c>
      <c r="CJ1115" t="s">
        <v>132</v>
      </c>
      <c r="CO1115" t="str">
        <f>HYPERLINK("http://www.d20pfsrd.com/bestiary/monster-listings/outsiders/demon/marilith","Demon, Marilith")</f>
        <v>Demon, Marilith</v>
      </c>
      <c r="CP1115">
        <v>80</v>
      </c>
      <c r="CQ1115">
        <v>0</v>
      </c>
      <c r="CR1115">
        <v>0</v>
      </c>
      <c r="CS1115">
        <v>0</v>
      </c>
      <c r="CT1115">
        <v>0</v>
      </c>
    </row>
    <row r="1116" spans="1:98" ht="15" customHeight="1" x14ac:dyDescent="0.2">
      <c r="A1116" t="s">
        <v>20010</v>
      </c>
      <c r="B1116" s="1" t="s">
        <v>239</v>
      </c>
      <c r="C1116">
        <v>800</v>
      </c>
      <c r="G1116" t="s">
        <v>240</v>
      </c>
      <c r="H1116" t="s">
        <v>193</v>
      </c>
      <c r="I1116" t="s">
        <v>332</v>
      </c>
      <c r="K1116">
        <v>5</v>
      </c>
      <c r="L1116" t="s">
        <v>1055</v>
      </c>
      <c r="N1116" t="s">
        <v>1017</v>
      </c>
      <c r="O1116" t="s">
        <v>1018</v>
      </c>
      <c r="P1116">
        <v>30</v>
      </c>
      <c r="Q1116" t="s">
        <v>351</v>
      </c>
      <c r="S1116" t="s">
        <v>337</v>
      </c>
      <c r="T1116">
        <v>7</v>
      </c>
      <c r="U1116">
        <v>5</v>
      </c>
      <c r="V1116">
        <v>2</v>
      </c>
      <c r="AD1116" t="s">
        <v>17342</v>
      </c>
      <c r="AF1116" t="s">
        <v>20011</v>
      </c>
      <c r="AH1116" t="s">
        <v>202</v>
      </c>
      <c r="AI1116" t="s">
        <v>202</v>
      </c>
      <c r="AJ1116" t="s">
        <v>20012</v>
      </c>
      <c r="AO1116" t="s">
        <v>20013</v>
      </c>
      <c r="AQ1116">
        <v>3</v>
      </c>
      <c r="AR1116" t="s">
        <v>442</v>
      </c>
      <c r="AS1116">
        <v>20</v>
      </c>
      <c r="AT1116" t="s">
        <v>4672</v>
      </c>
      <c r="AU1116" t="s">
        <v>20014</v>
      </c>
      <c r="AX1116" t="s">
        <v>1026</v>
      </c>
      <c r="AY1116" t="s">
        <v>20015</v>
      </c>
      <c r="AZ1116" t="s">
        <v>20004</v>
      </c>
      <c r="BA1116" t="s">
        <v>255</v>
      </c>
      <c r="BB1116" t="s">
        <v>20016</v>
      </c>
      <c r="BC1116" t="s">
        <v>20006</v>
      </c>
      <c r="BD1116" t="s">
        <v>19959</v>
      </c>
      <c r="BE1116">
        <v>0</v>
      </c>
      <c r="BF1116" t="s">
        <v>20017</v>
      </c>
      <c r="BG1116" t="s">
        <v>20018</v>
      </c>
      <c r="BH1116" t="s">
        <v>20019</v>
      </c>
      <c r="BS1116">
        <v>0</v>
      </c>
      <c r="BT1116">
        <v>0</v>
      </c>
      <c r="BU1116">
        <v>0</v>
      </c>
      <c r="BV1116">
        <v>0</v>
      </c>
      <c r="BW1116">
        <v>0</v>
      </c>
      <c r="BX1116">
        <v>1</v>
      </c>
      <c r="BY1116">
        <v>1</v>
      </c>
      <c r="CD1116" t="s">
        <v>131</v>
      </c>
      <c r="CE1116">
        <v>0</v>
      </c>
      <c r="CJ1116" t="s">
        <v>132</v>
      </c>
      <c r="CP1116">
        <v>3142</v>
      </c>
      <c r="CQ1116">
        <v>0</v>
      </c>
      <c r="CR1116">
        <v>0</v>
      </c>
      <c r="CS1116">
        <v>0</v>
      </c>
      <c r="CT1116">
        <v>0</v>
      </c>
    </row>
    <row r="1117" spans="1:98" ht="15" customHeight="1" x14ac:dyDescent="0.2">
      <c r="A1117" t="s">
        <v>21188</v>
      </c>
      <c r="B1117" s="1" t="s">
        <v>633</v>
      </c>
      <c r="C1117">
        <v>4800</v>
      </c>
      <c r="G1117" t="s">
        <v>240</v>
      </c>
      <c r="H1117" t="s">
        <v>193</v>
      </c>
      <c r="I1117" t="s">
        <v>241</v>
      </c>
      <c r="K1117">
        <v>0</v>
      </c>
      <c r="L1117" t="s">
        <v>3371</v>
      </c>
      <c r="M1117" t="s">
        <v>21189</v>
      </c>
      <c r="N1117" t="s">
        <v>3537</v>
      </c>
      <c r="O1117" t="s">
        <v>20808</v>
      </c>
      <c r="P1117">
        <v>85</v>
      </c>
      <c r="Q1117" t="s">
        <v>2679</v>
      </c>
      <c r="S1117" t="s">
        <v>18847</v>
      </c>
      <c r="T1117">
        <v>3</v>
      </c>
      <c r="U1117">
        <v>3</v>
      </c>
      <c r="V1117">
        <v>3</v>
      </c>
      <c r="Y1117" t="s">
        <v>3427</v>
      </c>
      <c r="Z1117" t="s">
        <v>3377</v>
      </c>
      <c r="AD1117" t="s">
        <v>249</v>
      </c>
      <c r="AF1117" t="s">
        <v>21190</v>
      </c>
      <c r="AH1117" t="s">
        <v>202</v>
      </c>
      <c r="AI1117" t="s">
        <v>202</v>
      </c>
      <c r="AJ1117" t="s">
        <v>4897</v>
      </c>
      <c r="AO1117" t="s">
        <v>21191</v>
      </c>
      <c r="AQ1117">
        <v>10</v>
      </c>
      <c r="AR1117">
        <v>16</v>
      </c>
      <c r="AS1117">
        <v>26</v>
      </c>
      <c r="AY1117" t="s">
        <v>21124</v>
      </c>
      <c r="AZ1117" t="s">
        <v>8199</v>
      </c>
      <c r="BA1117" t="s">
        <v>255</v>
      </c>
      <c r="BB1117" t="s">
        <v>21192</v>
      </c>
      <c r="BC1117" t="s">
        <v>3382</v>
      </c>
      <c r="BD1117" t="s">
        <v>21001</v>
      </c>
      <c r="BE1117">
        <v>0</v>
      </c>
      <c r="BF1117" t="s">
        <v>21193</v>
      </c>
      <c r="BG1117" t="s">
        <v>21194</v>
      </c>
      <c r="BH1117" t="s">
        <v>21195</v>
      </c>
      <c r="BS1117">
        <v>0</v>
      </c>
      <c r="BT1117">
        <v>0</v>
      </c>
      <c r="BU1117">
        <v>0</v>
      </c>
      <c r="BV1117">
        <v>0</v>
      </c>
      <c r="BW1117">
        <v>0</v>
      </c>
      <c r="BX1117">
        <v>0</v>
      </c>
      <c r="BY1117">
        <v>1</v>
      </c>
      <c r="CD1117" t="s">
        <v>131</v>
      </c>
      <c r="CE1117">
        <v>0</v>
      </c>
      <c r="CJ1117" t="s">
        <v>132</v>
      </c>
      <c r="CP1117">
        <v>3563</v>
      </c>
      <c r="CQ1117">
        <v>0</v>
      </c>
      <c r="CR1117">
        <v>0</v>
      </c>
      <c r="CS1117">
        <v>0</v>
      </c>
      <c r="CT1117">
        <v>0</v>
      </c>
    </row>
    <row r="1118" spans="1:98" ht="15" customHeight="1" x14ac:dyDescent="0.2">
      <c r="A1118" t="s">
        <v>9453</v>
      </c>
      <c r="B1118" s="1" t="s">
        <v>633</v>
      </c>
      <c r="C1118">
        <v>4800</v>
      </c>
      <c r="G1118" t="s">
        <v>575</v>
      </c>
      <c r="H1118" t="s">
        <v>193</v>
      </c>
      <c r="I1118" t="s">
        <v>701</v>
      </c>
      <c r="J1118" t="s">
        <v>1054</v>
      </c>
      <c r="K1118">
        <v>3</v>
      </c>
      <c r="L1118" t="s">
        <v>1055</v>
      </c>
      <c r="N1118" t="s">
        <v>4466</v>
      </c>
      <c r="O1118" t="s">
        <v>9454</v>
      </c>
      <c r="P1118">
        <v>102</v>
      </c>
      <c r="Q1118" t="s">
        <v>3257</v>
      </c>
      <c r="S1118" t="s">
        <v>9455</v>
      </c>
      <c r="T1118">
        <v>12</v>
      </c>
      <c r="U1118">
        <v>7</v>
      </c>
      <c r="V1118">
        <v>8</v>
      </c>
      <c r="X1118" t="s">
        <v>3191</v>
      </c>
      <c r="AD1118" t="s">
        <v>4295</v>
      </c>
      <c r="AF1118" t="s">
        <v>9456</v>
      </c>
      <c r="AG1118" t="s">
        <v>9457</v>
      </c>
      <c r="AH1118" t="s">
        <v>202</v>
      </c>
      <c r="AI1118" t="s">
        <v>202</v>
      </c>
      <c r="AJ1118" t="s">
        <v>3233</v>
      </c>
      <c r="AK1118" t="s">
        <v>9458</v>
      </c>
      <c r="AO1118" t="s">
        <v>9459</v>
      </c>
      <c r="AQ1118">
        <v>9</v>
      </c>
      <c r="AR1118">
        <v>18</v>
      </c>
      <c r="AS1118">
        <v>31</v>
      </c>
      <c r="AT1118" t="s">
        <v>9460</v>
      </c>
      <c r="AU1118" t="s">
        <v>9461</v>
      </c>
      <c r="AV1118" t="s">
        <v>3863</v>
      </c>
      <c r="AW1118" t="s">
        <v>9462</v>
      </c>
      <c r="AY1118" t="s">
        <v>715</v>
      </c>
      <c r="AZ1118" t="s">
        <v>9463</v>
      </c>
      <c r="BA1118" t="s">
        <v>9464</v>
      </c>
      <c r="BB1118" t="s">
        <v>9465</v>
      </c>
      <c r="BC1118" t="s">
        <v>3204</v>
      </c>
      <c r="BD1118" t="s">
        <v>7316</v>
      </c>
      <c r="BE1118">
        <v>0</v>
      </c>
      <c r="BG1118" t="s">
        <v>9466</v>
      </c>
      <c r="BH1118" t="s">
        <v>9467</v>
      </c>
      <c r="BS1118">
        <v>0</v>
      </c>
      <c r="BT1118">
        <v>0</v>
      </c>
      <c r="BU1118">
        <v>0</v>
      </c>
      <c r="BV1118">
        <v>0</v>
      </c>
      <c r="BW1118">
        <v>0</v>
      </c>
      <c r="BX1118">
        <v>1</v>
      </c>
      <c r="BY1118">
        <v>1</v>
      </c>
      <c r="CD1118" t="s">
        <v>131</v>
      </c>
      <c r="CE1118">
        <v>0</v>
      </c>
      <c r="CJ1118" t="s">
        <v>132</v>
      </c>
      <c r="CO1118" t="str">
        <f>HYPERLINK("http://www.d20pfsrd.com/bestiary/monster-listings/humanoids/giants/giant-true/marsh-giant","Giant, Marsh")</f>
        <v>Giant, Marsh</v>
      </c>
      <c r="CP1118">
        <v>1228</v>
      </c>
      <c r="CQ1118">
        <v>0</v>
      </c>
      <c r="CR1118">
        <v>0</v>
      </c>
      <c r="CS1118">
        <v>0</v>
      </c>
      <c r="CT1118">
        <v>0</v>
      </c>
    </row>
    <row r="1119" spans="1:98" ht="15" customHeight="1" x14ac:dyDescent="0.2">
      <c r="A1119" t="s">
        <v>9990</v>
      </c>
      <c r="B1119" s="1" t="s">
        <v>2051</v>
      </c>
      <c r="C1119">
        <v>51200</v>
      </c>
      <c r="G1119" t="s">
        <v>3133</v>
      </c>
      <c r="H1119" t="s">
        <v>193</v>
      </c>
      <c r="I1119" t="s">
        <v>103</v>
      </c>
      <c r="J1119" t="s">
        <v>9930</v>
      </c>
      <c r="K1119">
        <v>3</v>
      </c>
      <c r="L1119" t="s">
        <v>9991</v>
      </c>
      <c r="N1119" t="s">
        <v>9992</v>
      </c>
      <c r="O1119" t="s">
        <v>9993</v>
      </c>
      <c r="P1119">
        <v>214</v>
      </c>
      <c r="Q1119" t="s">
        <v>9994</v>
      </c>
      <c r="R1119" t="s">
        <v>9972</v>
      </c>
      <c r="S1119" t="s">
        <v>9995</v>
      </c>
      <c r="T1119">
        <v>16</v>
      </c>
      <c r="U1119">
        <v>8</v>
      </c>
      <c r="V1119">
        <v>13</v>
      </c>
      <c r="X1119" t="s">
        <v>9954</v>
      </c>
      <c r="Y1119" t="s">
        <v>9974</v>
      </c>
      <c r="AB1119">
        <v>26</v>
      </c>
      <c r="AD1119" t="s">
        <v>249</v>
      </c>
      <c r="AF1119" t="s">
        <v>9996</v>
      </c>
      <c r="AH1119" t="s">
        <v>202</v>
      </c>
      <c r="AI1119" t="s">
        <v>202</v>
      </c>
      <c r="AJ1119" t="s">
        <v>9997</v>
      </c>
      <c r="AK1119" t="s">
        <v>9998</v>
      </c>
      <c r="AO1119" t="s">
        <v>9999</v>
      </c>
      <c r="AQ1119">
        <v>16</v>
      </c>
      <c r="AR1119">
        <v>29</v>
      </c>
      <c r="AS1119">
        <v>43</v>
      </c>
      <c r="AT1119" t="s">
        <v>10000</v>
      </c>
      <c r="AU1119" t="s">
        <v>10001</v>
      </c>
      <c r="AV1119" t="s">
        <v>323</v>
      </c>
      <c r="AW1119" t="s">
        <v>9940</v>
      </c>
      <c r="AY1119" t="s">
        <v>298</v>
      </c>
      <c r="AZ1119" t="s">
        <v>10002</v>
      </c>
      <c r="BA1119" t="s">
        <v>255</v>
      </c>
      <c r="BB1119" t="s">
        <v>10003</v>
      </c>
      <c r="BC1119" t="s">
        <v>9944</v>
      </c>
      <c r="BD1119" t="s">
        <v>7316</v>
      </c>
      <c r="BE1119">
        <v>0</v>
      </c>
      <c r="BF1119" t="s">
        <v>10004</v>
      </c>
      <c r="BG1119" t="s">
        <v>10005</v>
      </c>
      <c r="BH1119" t="s">
        <v>10006</v>
      </c>
      <c r="BS1119">
        <v>0</v>
      </c>
      <c r="BT1119">
        <v>0</v>
      </c>
      <c r="BU1119">
        <v>0</v>
      </c>
      <c r="BV1119">
        <v>0</v>
      </c>
      <c r="BW1119">
        <v>0</v>
      </c>
      <c r="BX1119">
        <v>0</v>
      </c>
      <c r="BY1119">
        <v>1</v>
      </c>
      <c r="CD1119" t="s">
        <v>131</v>
      </c>
      <c r="CE1119">
        <v>0</v>
      </c>
      <c r="CJ1119" t="s">
        <v>132</v>
      </c>
      <c r="CO1119" t="str">
        <f>HYPERLINK("http://www.d20pfsrd.com/bestiary/monster-listings/outsiders/inevitable/inevitable-marut","Inevitable, Marut")</f>
        <v>Inevitable, Marut</v>
      </c>
      <c r="CP1119">
        <v>1265</v>
      </c>
      <c r="CQ1119">
        <v>0</v>
      </c>
      <c r="CR1119">
        <v>0</v>
      </c>
      <c r="CS1119">
        <v>0</v>
      </c>
      <c r="CT1119">
        <v>0</v>
      </c>
    </row>
    <row r="1120" spans="1:98" ht="15" customHeight="1" x14ac:dyDescent="0.2">
      <c r="A1120" t="s">
        <v>22216</v>
      </c>
      <c r="B1120" s="1" t="s">
        <v>365</v>
      </c>
      <c r="C1120">
        <v>1200</v>
      </c>
      <c r="G1120" t="s">
        <v>240</v>
      </c>
      <c r="H1120" t="s">
        <v>102</v>
      </c>
      <c r="I1120" t="s">
        <v>241</v>
      </c>
      <c r="K1120">
        <v>7</v>
      </c>
      <c r="L1120" t="s">
        <v>4449</v>
      </c>
      <c r="N1120" t="s">
        <v>8699</v>
      </c>
      <c r="O1120" t="s">
        <v>10103</v>
      </c>
      <c r="P1120">
        <v>42</v>
      </c>
      <c r="Q1120" t="s">
        <v>3514</v>
      </c>
      <c r="S1120" t="s">
        <v>5792</v>
      </c>
      <c r="T1120">
        <v>1</v>
      </c>
      <c r="U1120">
        <v>6</v>
      </c>
      <c r="V1120">
        <v>2</v>
      </c>
      <c r="Y1120" t="s">
        <v>3301</v>
      </c>
      <c r="Z1120" t="s">
        <v>3377</v>
      </c>
      <c r="AC1120" t="s">
        <v>22217</v>
      </c>
      <c r="AD1120" t="s">
        <v>376</v>
      </c>
      <c r="AF1120" t="s">
        <v>19156</v>
      </c>
      <c r="AH1120" t="s">
        <v>114</v>
      </c>
      <c r="AI1120" t="s">
        <v>114</v>
      </c>
      <c r="AJ1120" t="s">
        <v>22218</v>
      </c>
      <c r="AK1120" t="s">
        <v>22219</v>
      </c>
      <c r="AO1120" t="s">
        <v>22220</v>
      </c>
      <c r="AQ1120">
        <v>4</v>
      </c>
      <c r="AR1120">
        <v>8</v>
      </c>
      <c r="AS1120">
        <v>21</v>
      </c>
      <c r="AT1120" t="s">
        <v>4233</v>
      </c>
      <c r="AU1120" t="s">
        <v>3686</v>
      </c>
      <c r="AY1120" t="s">
        <v>298</v>
      </c>
      <c r="AZ1120" t="s">
        <v>670</v>
      </c>
      <c r="BA1120" t="s">
        <v>426</v>
      </c>
      <c r="BB1120" t="s">
        <v>22221</v>
      </c>
      <c r="BC1120" t="s">
        <v>3382</v>
      </c>
      <c r="BD1120" t="s">
        <v>22222</v>
      </c>
      <c r="BE1120">
        <v>0</v>
      </c>
      <c r="BF1120" t="s">
        <v>22223</v>
      </c>
      <c r="BG1120" t="s">
        <v>22224</v>
      </c>
      <c r="BH1120" t="s">
        <v>22225</v>
      </c>
      <c r="BM1120" t="s">
        <v>22226</v>
      </c>
      <c r="BN1120" t="s">
        <v>22227</v>
      </c>
      <c r="BS1120">
        <v>0</v>
      </c>
      <c r="BT1120">
        <v>0</v>
      </c>
      <c r="BU1120">
        <v>0</v>
      </c>
      <c r="BV1120">
        <v>0</v>
      </c>
      <c r="BW1120">
        <v>0</v>
      </c>
      <c r="BX1120">
        <v>0</v>
      </c>
      <c r="BY1120">
        <v>1</v>
      </c>
      <c r="CD1120" t="s">
        <v>131</v>
      </c>
      <c r="CE1120">
        <v>0</v>
      </c>
      <c r="CJ1120" t="s">
        <v>132</v>
      </c>
      <c r="CP1120">
        <v>4063</v>
      </c>
      <c r="CQ1120">
        <v>0</v>
      </c>
      <c r="CR1120">
        <v>0</v>
      </c>
      <c r="CS1120">
        <v>0</v>
      </c>
      <c r="CT1120">
        <v>0</v>
      </c>
    </row>
    <row r="1121" spans="1:98" ht="15" customHeight="1" x14ac:dyDescent="0.2">
      <c r="A1121" t="s">
        <v>2776</v>
      </c>
      <c r="B1121" s="1" t="s">
        <v>1034</v>
      </c>
      <c r="C1121">
        <v>6400</v>
      </c>
      <c r="G1121" t="s">
        <v>240</v>
      </c>
      <c r="H1121" t="s">
        <v>136</v>
      </c>
      <c r="I1121" t="s">
        <v>332</v>
      </c>
      <c r="K1121">
        <v>1</v>
      </c>
      <c r="L1121" t="s">
        <v>1668</v>
      </c>
      <c r="N1121" t="s">
        <v>635</v>
      </c>
      <c r="O1121" t="s">
        <v>636</v>
      </c>
      <c r="P1121">
        <v>133</v>
      </c>
      <c r="Q1121" t="s">
        <v>1560</v>
      </c>
      <c r="S1121" t="s">
        <v>2777</v>
      </c>
      <c r="T1121">
        <v>14</v>
      </c>
      <c r="U1121">
        <v>10</v>
      </c>
      <c r="V1121">
        <v>7</v>
      </c>
      <c r="AD1121" t="s">
        <v>376</v>
      </c>
      <c r="AF1121" t="s">
        <v>2778</v>
      </c>
      <c r="AH1121" t="s">
        <v>147</v>
      </c>
      <c r="AI1121" t="s">
        <v>147</v>
      </c>
      <c r="AJ1121" t="s">
        <v>2779</v>
      </c>
      <c r="AO1121" t="s">
        <v>2780</v>
      </c>
      <c r="AQ1121">
        <v>10</v>
      </c>
      <c r="AR1121">
        <v>24</v>
      </c>
      <c r="AS1121" t="s">
        <v>1929</v>
      </c>
      <c r="AT1121" t="s">
        <v>2781</v>
      </c>
      <c r="AU1121" t="s">
        <v>1678</v>
      </c>
      <c r="AY1121" t="s">
        <v>2782</v>
      </c>
      <c r="AZ1121" t="s">
        <v>2772</v>
      </c>
      <c r="BA1121" t="s">
        <v>255</v>
      </c>
      <c r="BB1121" t="s">
        <v>2783</v>
      </c>
      <c r="BC1121" t="s">
        <v>2761</v>
      </c>
      <c r="BD1121" t="s">
        <v>128</v>
      </c>
      <c r="BE1121">
        <v>0</v>
      </c>
      <c r="BG1121" t="s">
        <v>2784</v>
      </c>
      <c r="BH1121" t="s">
        <v>2785</v>
      </c>
      <c r="BS1121">
        <v>0</v>
      </c>
      <c r="BT1121">
        <v>1</v>
      </c>
      <c r="BU1121">
        <v>0</v>
      </c>
      <c r="BV1121">
        <v>0</v>
      </c>
      <c r="BW1121">
        <v>0</v>
      </c>
      <c r="BX1121">
        <v>0</v>
      </c>
      <c r="BY1121">
        <v>1</v>
      </c>
      <c r="CD1121" t="s">
        <v>131</v>
      </c>
      <c r="CE1121">
        <v>0</v>
      </c>
      <c r="CJ1121" t="s">
        <v>132</v>
      </c>
      <c r="CO1121" t="str">
        <f>HYPERLINK("http://www.d20pfsrd.com/bestiary/monster-listings/animals/elephant/mastodon","Elephant, Mastodon")</f>
        <v>Elephant, Mastodon</v>
      </c>
      <c r="CP1121">
        <v>178</v>
      </c>
      <c r="CQ1121">
        <v>0</v>
      </c>
      <c r="CR1121">
        <v>0</v>
      </c>
      <c r="CS1121">
        <v>0</v>
      </c>
      <c r="CT1121">
        <v>0</v>
      </c>
    </row>
    <row r="1122" spans="1:98" ht="15" customHeight="1" x14ac:dyDescent="0.2">
      <c r="A1122" t="s">
        <v>12553</v>
      </c>
      <c r="B1122" s="1" t="s">
        <v>1918</v>
      </c>
      <c r="C1122">
        <v>19200</v>
      </c>
      <c r="G1122" t="s">
        <v>575</v>
      </c>
      <c r="H1122" t="s">
        <v>193</v>
      </c>
      <c r="I1122" t="s">
        <v>1780</v>
      </c>
      <c r="J1122" t="s">
        <v>1781</v>
      </c>
      <c r="K1122">
        <v>5</v>
      </c>
      <c r="L1122" t="s">
        <v>12554</v>
      </c>
      <c r="M1122" t="s">
        <v>12555</v>
      </c>
      <c r="N1122" t="s">
        <v>12556</v>
      </c>
      <c r="O1122" t="s">
        <v>12557</v>
      </c>
      <c r="P1122">
        <v>184</v>
      </c>
      <c r="Q1122" t="s">
        <v>1888</v>
      </c>
      <c r="S1122" t="s">
        <v>12558</v>
      </c>
      <c r="T1122">
        <v>15</v>
      </c>
      <c r="U1122">
        <v>11</v>
      </c>
      <c r="V1122">
        <v>13</v>
      </c>
      <c r="Y1122" t="s">
        <v>479</v>
      </c>
      <c r="Z1122" t="s">
        <v>1787</v>
      </c>
      <c r="AB1122">
        <v>23</v>
      </c>
      <c r="AD1122" t="s">
        <v>1811</v>
      </c>
      <c r="AF1122" t="s">
        <v>12559</v>
      </c>
      <c r="AH1122" t="s">
        <v>202</v>
      </c>
      <c r="AI1122" t="s">
        <v>1813</v>
      </c>
      <c r="AJ1122" t="s">
        <v>12560</v>
      </c>
      <c r="AK1122" t="s">
        <v>12561</v>
      </c>
      <c r="AL1122" t="s">
        <v>12562</v>
      </c>
      <c r="AO1122" t="s">
        <v>12563</v>
      </c>
      <c r="AQ1122">
        <v>16</v>
      </c>
      <c r="AR1122">
        <v>25</v>
      </c>
      <c r="AS1122" t="s">
        <v>1045</v>
      </c>
      <c r="AT1122" t="s">
        <v>12564</v>
      </c>
      <c r="AU1122" t="s">
        <v>12565</v>
      </c>
      <c r="AV1122" t="s">
        <v>12505</v>
      </c>
      <c r="AW1122" t="s">
        <v>1821</v>
      </c>
      <c r="AX1122" t="s">
        <v>12566</v>
      </c>
      <c r="AY1122" t="s">
        <v>1796</v>
      </c>
      <c r="AZ1122" t="s">
        <v>670</v>
      </c>
      <c r="BA1122" t="s">
        <v>1797</v>
      </c>
      <c r="BB1122" t="s">
        <v>12520</v>
      </c>
      <c r="BC1122" t="s">
        <v>1799</v>
      </c>
      <c r="BD1122" t="s">
        <v>6673</v>
      </c>
      <c r="BE1122">
        <v>0</v>
      </c>
      <c r="BF1122" t="s">
        <v>12567</v>
      </c>
      <c r="BG1122" t="s">
        <v>1801</v>
      </c>
      <c r="BH1122" t="s">
        <v>12568</v>
      </c>
      <c r="BS1122">
        <v>0</v>
      </c>
      <c r="BT1122">
        <v>0</v>
      </c>
      <c r="BU1122">
        <v>1</v>
      </c>
      <c r="BV1122">
        <v>0</v>
      </c>
      <c r="BW1122">
        <v>0</v>
      </c>
      <c r="BX1122">
        <v>1</v>
      </c>
      <c r="BY1122">
        <v>1</v>
      </c>
      <c r="CD1122" t="s">
        <v>131</v>
      </c>
      <c r="CE1122">
        <v>0</v>
      </c>
      <c r="CJ1122" t="s">
        <v>132</v>
      </c>
      <c r="CP1122">
        <v>1521</v>
      </c>
      <c r="CQ1122">
        <v>0</v>
      </c>
      <c r="CR1122">
        <v>0</v>
      </c>
      <c r="CS1122">
        <v>0</v>
      </c>
      <c r="CT1122">
        <v>0</v>
      </c>
    </row>
    <row r="1123" spans="1:98" ht="15" customHeight="1" x14ac:dyDescent="0.2">
      <c r="A1123" t="s">
        <v>12687</v>
      </c>
      <c r="B1123" s="1" t="s">
        <v>162</v>
      </c>
      <c r="C1123">
        <v>38400</v>
      </c>
      <c r="G1123" t="s">
        <v>135</v>
      </c>
      <c r="H1123" t="s">
        <v>136</v>
      </c>
      <c r="I1123" t="s">
        <v>1780</v>
      </c>
      <c r="J1123" t="s">
        <v>1846</v>
      </c>
      <c r="K1123">
        <v>4</v>
      </c>
      <c r="L1123" t="s">
        <v>1805</v>
      </c>
      <c r="M1123" t="s">
        <v>12688</v>
      </c>
      <c r="N1123" t="s">
        <v>12689</v>
      </c>
      <c r="O1123" t="s">
        <v>12690</v>
      </c>
      <c r="P1123">
        <v>207</v>
      </c>
      <c r="Q1123" t="s">
        <v>12691</v>
      </c>
      <c r="S1123" t="s">
        <v>12692</v>
      </c>
      <c r="T1123">
        <v>16</v>
      </c>
      <c r="U1123">
        <v>11</v>
      </c>
      <c r="V1123">
        <v>14</v>
      </c>
      <c r="Y1123" t="s">
        <v>479</v>
      </c>
      <c r="Z1123" t="s">
        <v>1853</v>
      </c>
      <c r="AB1123">
        <v>25</v>
      </c>
      <c r="AD1123" t="s">
        <v>1876</v>
      </c>
      <c r="AF1123" t="s">
        <v>12693</v>
      </c>
      <c r="AH1123" t="s">
        <v>147</v>
      </c>
      <c r="AI1123" t="s">
        <v>1833</v>
      </c>
      <c r="AJ1123" t="s">
        <v>12694</v>
      </c>
      <c r="AK1123" t="s">
        <v>12695</v>
      </c>
      <c r="AL1123" t="s">
        <v>12696</v>
      </c>
      <c r="AO1123" t="s">
        <v>12697</v>
      </c>
      <c r="AQ1123">
        <v>18</v>
      </c>
      <c r="AR1123">
        <v>29</v>
      </c>
      <c r="AS1123" t="s">
        <v>1987</v>
      </c>
      <c r="AT1123" t="s">
        <v>12698</v>
      </c>
      <c r="AU1123" t="s">
        <v>12699</v>
      </c>
      <c r="AW1123" t="s">
        <v>1897</v>
      </c>
      <c r="AY1123" t="s">
        <v>1866</v>
      </c>
      <c r="AZ1123" t="s">
        <v>670</v>
      </c>
      <c r="BA1123" t="s">
        <v>12658</v>
      </c>
      <c r="BB1123" t="s">
        <v>1867</v>
      </c>
      <c r="BC1123" t="s">
        <v>1799</v>
      </c>
      <c r="BD1123" t="s">
        <v>6673</v>
      </c>
      <c r="BE1123">
        <v>0</v>
      </c>
      <c r="BF1123" t="s">
        <v>12700</v>
      </c>
      <c r="BG1123" t="s">
        <v>1869</v>
      </c>
      <c r="BH1123" t="s">
        <v>12701</v>
      </c>
      <c r="BS1123">
        <v>0</v>
      </c>
      <c r="BT1123">
        <v>0</v>
      </c>
      <c r="BU1123">
        <v>1</v>
      </c>
      <c r="BV1123">
        <v>0</v>
      </c>
      <c r="BW1123">
        <v>1</v>
      </c>
      <c r="BX1123">
        <v>0</v>
      </c>
      <c r="BY1123">
        <v>1</v>
      </c>
      <c r="CD1123" t="s">
        <v>131</v>
      </c>
      <c r="CE1123">
        <v>0</v>
      </c>
      <c r="CJ1123" t="s">
        <v>132</v>
      </c>
      <c r="CP1123">
        <v>1530</v>
      </c>
      <c r="CQ1123">
        <v>0</v>
      </c>
      <c r="CR1123">
        <v>0</v>
      </c>
      <c r="CS1123">
        <v>0</v>
      </c>
      <c r="CT1123">
        <v>0</v>
      </c>
    </row>
    <row r="1124" spans="1:98" ht="15" customHeight="1" x14ac:dyDescent="0.2">
      <c r="A1124" t="s">
        <v>13164</v>
      </c>
      <c r="B1124" s="1" t="s">
        <v>1918</v>
      </c>
      <c r="C1124">
        <v>19200</v>
      </c>
      <c r="G1124" t="s">
        <v>2068</v>
      </c>
      <c r="H1124" t="s">
        <v>193</v>
      </c>
      <c r="I1124" t="s">
        <v>1780</v>
      </c>
      <c r="J1124" t="s">
        <v>1954</v>
      </c>
      <c r="K1124">
        <v>5</v>
      </c>
      <c r="L1124" t="s">
        <v>13165</v>
      </c>
      <c r="M1124" t="s">
        <v>12555</v>
      </c>
      <c r="N1124" t="s">
        <v>12556</v>
      </c>
      <c r="O1124" t="s">
        <v>12557</v>
      </c>
      <c r="P1124">
        <v>184</v>
      </c>
      <c r="Q1124" t="s">
        <v>1888</v>
      </c>
      <c r="S1124" t="s">
        <v>12558</v>
      </c>
      <c r="T1124">
        <v>15</v>
      </c>
      <c r="U1124">
        <v>11</v>
      </c>
      <c r="V1124">
        <v>13</v>
      </c>
      <c r="Y1124" t="s">
        <v>479</v>
      </c>
      <c r="Z1124" t="s">
        <v>1960</v>
      </c>
      <c r="AB1124">
        <v>23</v>
      </c>
      <c r="AC1124" t="s">
        <v>1961</v>
      </c>
      <c r="AD1124" t="s">
        <v>2087</v>
      </c>
      <c r="AF1124" t="s">
        <v>13166</v>
      </c>
      <c r="AH1124" t="s">
        <v>202</v>
      </c>
      <c r="AI1124" t="s">
        <v>1833</v>
      </c>
      <c r="AJ1124" t="s">
        <v>13167</v>
      </c>
      <c r="AK1124" t="s">
        <v>13168</v>
      </c>
      <c r="AL1124" t="s">
        <v>13169</v>
      </c>
      <c r="AO1124" t="s">
        <v>13170</v>
      </c>
      <c r="AQ1124">
        <v>16</v>
      </c>
      <c r="AR1124">
        <v>25</v>
      </c>
      <c r="AS1124" t="s">
        <v>1045</v>
      </c>
      <c r="AT1124" t="s">
        <v>13171</v>
      </c>
      <c r="AU1124" t="s">
        <v>13172</v>
      </c>
      <c r="AW1124" t="s">
        <v>13173</v>
      </c>
      <c r="AX1124" t="s">
        <v>2079</v>
      </c>
      <c r="AY1124" t="s">
        <v>1866</v>
      </c>
      <c r="AZ1124" t="s">
        <v>670</v>
      </c>
      <c r="BA1124" t="s">
        <v>1797</v>
      </c>
      <c r="BB1124" t="s">
        <v>2080</v>
      </c>
      <c r="BC1124" t="s">
        <v>2081</v>
      </c>
      <c r="BD1124" t="s">
        <v>6673</v>
      </c>
      <c r="BE1124">
        <v>0</v>
      </c>
      <c r="BF1124" t="s">
        <v>13174</v>
      </c>
      <c r="BG1124" t="s">
        <v>2083</v>
      </c>
      <c r="BH1124" t="s">
        <v>13175</v>
      </c>
      <c r="BS1124">
        <v>0</v>
      </c>
      <c r="BT1124">
        <v>0</v>
      </c>
      <c r="BU1124">
        <v>1</v>
      </c>
      <c r="BV1124">
        <v>0</v>
      </c>
      <c r="BW1124">
        <v>1</v>
      </c>
      <c r="BX1124">
        <v>0</v>
      </c>
      <c r="BY1124">
        <v>1</v>
      </c>
      <c r="CD1124" t="s">
        <v>131</v>
      </c>
      <c r="CE1124">
        <v>0</v>
      </c>
      <c r="CJ1124" t="s">
        <v>132</v>
      </c>
      <c r="CP1124">
        <v>1566</v>
      </c>
      <c r="CQ1124">
        <v>0</v>
      </c>
      <c r="CR1124">
        <v>0</v>
      </c>
      <c r="CS1124">
        <v>0</v>
      </c>
      <c r="CT1124">
        <v>0</v>
      </c>
    </row>
    <row r="1125" spans="1:98" ht="15" customHeight="1" x14ac:dyDescent="0.2">
      <c r="A1125" t="s">
        <v>13272</v>
      </c>
      <c r="B1125" s="1" t="s">
        <v>162</v>
      </c>
      <c r="C1125">
        <v>38400</v>
      </c>
      <c r="G1125" t="s">
        <v>366</v>
      </c>
      <c r="H1125" t="s">
        <v>136</v>
      </c>
      <c r="I1125" t="s">
        <v>1780</v>
      </c>
      <c r="J1125" t="s">
        <v>1781</v>
      </c>
      <c r="K1125">
        <v>4</v>
      </c>
      <c r="L1125" t="s">
        <v>2224</v>
      </c>
      <c r="M1125" t="s">
        <v>13273</v>
      </c>
      <c r="N1125" t="s">
        <v>12689</v>
      </c>
      <c r="O1125" t="s">
        <v>12690</v>
      </c>
      <c r="P1125">
        <v>207</v>
      </c>
      <c r="Q1125" t="s">
        <v>12691</v>
      </c>
      <c r="S1125" t="s">
        <v>13274</v>
      </c>
      <c r="T1125">
        <v>16</v>
      </c>
      <c r="U1125">
        <v>11</v>
      </c>
      <c r="V1125">
        <v>16</v>
      </c>
      <c r="Y1125" t="s">
        <v>479</v>
      </c>
      <c r="Z1125" t="s">
        <v>1853</v>
      </c>
      <c r="AB1125">
        <v>25</v>
      </c>
      <c r="AD1125" t="s">
        <v>1962</v>
      </c>
      <c r="AE1125" t="s">
        <v>13229</v>
      </c>
      <c r="AF1125" t="s">
        <v>13275</v>
      </c>
      <c r="AH1125" t="s">
        <v>147</v>
      </c>
      <c r="AI1125" t="s">
        <v>1833</v>
      </c>
      <c r="AJ1125" t="s">
        <v>13276</v>
      </c>
      <c r="AK1125" t="s">
        <v>13277</v>
      </c>
      <c r="AL1125" t="s">
        <v>13278</v>
      </c>
      <c r="AO1125" t="s">
        <v>13279</v>
      </c>
      <c r="AQ1125">
        <v>18</v>
      </c>
      <c r="AR1125">
        <v>29</v>
      </c>
      <c r="AS1125" t="s">
        <v>1987</v>
      </c>
      <c r="AT1125" t="s">
        <v>13280</v>
      </c>
      <c r="AU1125" t="s">
        <v>13281</v>
      </c>
      <c r="AV1125" t="s">
        <v>12505</v>
      </c>
      <c r="AW1125" t="s">
        <v>13282</v>
      </c>
      <c r="AX1125" t="s">
        <v>13283</v>
      </c>
      <c r="AY1125" t="s">
        <v>2121</v>
      </c>
      <c r="AZ1125" t="s">
        <v>670</v>
      </c>
      <c r="BA1125" t="s">
        <v>1797</v>
      </c>
      <c r="BB1125" t="s">
        <v>2122</v>
      </c>
      <c r="BC1125" t="s">
        <v>2081</v>
      </c>
      <c r="BD1125" t="s">
        <v>6673</v>
      </c>
      <c r="BE1125">
        <v>0</v>
      </c>
      <c r="BF1125" t="s">
        <v>13259</v>
      </c>
      <c r="BG1125" t="s">
        <v>2124</v>
      </c>
      <c r="BH1125" t="s">
        <v>13284</v>
      </c>
      <c r="BS1125">
        <v>0</v>
      </c>
      <c r="BT1125">
        <v>0</v>
      </c>
      <c r="BU1125">
        <v>1</v>
      </c>
      <c r="BV1125">
        <v>0</v>
      </c>
      <c r="BW1125">
        <v>0</v>
      </c>
      <c r="BX1125">
        <v>0</v>
      </c>
      <c r="BY1125">
        <v>1</v>
      </c>
      <c r="CD1125" t="s">
        <v>131</v>
      </c>
      <c r="CE1125">
        <v>0</v>
      </c>
      <c r="CJ1125" t="s">
        <v>132</v>
      </c>
      <c r="CP1125">
        <v>1575</v>
      </c>
      <c r="CQ1125">
        <v>0</v>
      </c>
      <c r="CR1125">
        <v>0</v>
      </c>
      <c r="CS1125">
        <v>0</v>
      </c>
      <c r="CT1125">
        <v>0</v>
      </c>
    </row>
    <row r="1126" spans="1:98" ht="15" customHeight="1" x14ac:dyDescent="0.2">
      <c r="A1126" t="s">
        <v>13375</v>
      </c>
      <c r="B1126" s="1" t="s">
        <v>1205</v>
      </c>
      <c r="C1126">
        <v>25600</v>
      </c>
      <c r="G1126" t="s">
        <v>2068</v>
      </c>
      <c r="H1126" t="s">
        <v>193</v>
      </c>
      <c r="I1126" t="s">
        <v>1780</v>
      </c>
      <c r="J1126" t="s">
        <v>1846</v>
      </c>
      <c r="K1126">
        <v>5</v>
      </c>
      <c r="L1126" t="s">
        <v>1805</v>
      </c>
      <c r="M1126" t="s">
        <v>13376</v>
      </c>
      <c r="N1126" t="s">
        <v>13377</v>
      </c>
      <c r="O1126" t="s">
        <v>13378</v>
      </c>
      <c r="P1126">
        <v>195</v>
      </c>
      <c r="Q1126" t="s">
        <v>2279</v>
      </c>
      <c r="S1126" t="s">
        <v>13379</v>
      </c>
      <c r="T1126">
        <v>15</v>
      </c>
      <c r="U1126">
        <v>11</v>
      </c>
      <c r="V1126">
        <v>14</v>
      </c>
      <c r="X1126" t="s">
        <v>171</v>
      </c>
      <c r="Y1126" t="s">
        <v>479</v>
      </c>
      <c r="Z1126" t="s">
        <v>1787</v>
      </c>
      <c r="AB1126">
        <v>24</v>
      </c>
      <c r="AD1126" t="s">
        <v>1962</v>
      </c>
      <c r="AE1126" t="s">
        <v>13329</v>
      </c>
      <c r="AF1126" t="s">
        <v>13380</v>
      </c>
      <c r="AH1126" t="s">
        <v>202</v>
      </c>
      <c r="AI1126" t="s">
        <v>1813</v>
      </c>
      <c r="AJ1126" t="s">
        <v>13381</v>
      </c>
      <c r="AK1126" t="s">
        <v>13382</v>
      </c>
      <c r="AL1126" t="s">
        <v>13383</v>
      </c>
      <c r="AO1126" t="s">
        <v>13384</v>
      </c>
      <c r="AQ1126">
        <v>17</v>
      </c>
      <c r="AR1126" t="s">
        <v>13385</v>
      </c>
      <c r="AS1126" t="s">
        <v>13386</v>
      </c>
      <c r="AT1126" t="s">
        <v>13387</v>
      </c>
      <c r="AU1126" t="s">
        <v>13388</v>
      </c>
      <c r="AW1126" t="s">
        <v>2186</v>
      </c>
      <c r="AX1126" t="s">
        <v>2187</v>
      </c>
      <c r="AY1126" t="s">
        <v>2167</v>
      </c>
      <c r="AZ1126" t="s">
        <v>670</v>
      </c>
      <c r="BA1126" t="s">
        <v>1797</v>
      </c>
      <c r="BB1126" t="s">
        <v>2168</v>
      </c>
      <c r="BC1126" t="s">
        <v>2081</v>
      </c>
      <c r="BD1126" t="s">
        <v>6673</v>
      </c>
      <c r="BE1126">
        <v>0</v>
      </c>
      <c r="BF1126" t="s">
        <v>13389</v>
      </c>
      <c r="BG1126" t="s">
        <v>2170</v>
      </c>
      <c r="BH1126" t="s">
        <v>13390</v>
      </c>
      <c r="BS1126">
        <v>0</v>
      </c>
      <c r="BT1126">
        <v>0</v>
      </c>
      <c r="BU1126">
        <v>1</v>
      </c>
      <c r="BV1126">
        <v>0</v>
      </c>
      <c r="BW1126">
        <v>0</v>
      </c>
      <c r="BX1126">
        <v>0</v>
      </c>
      <c r="BY1126">
        <v>1</v>
      </c>
      <c r="CD1126" t="s">
        <v>131</v>
      </c>
      <c r="CE1126">
        <v>0</v>
      </c>
      <c r="CJ1126" t="s">
        <v>132</v>
      </c>
      <c r="CP1126">
        <v>1583</v>
      </c>
      <c r="CQ1126">
        <v>0</v>
      </c>
      <c r="CR1126">
        <v>0</v>
      </c>
      <c r="CS1126">
        <v>0</v>
      </c>
      <c r="CT1126">
        <v>0</v>
      </c>
    </row>
    <row r="1127" spans="1:98" ht="15" customHeight="1" x14ac:dyDescent="0.2">
      <c r="A1127" t="s">
        <v>22692</v>
      </c>
      <c r="B1127" s="1" t="s">
        <v>2051</v>
      </c>
      <c r="C1127">
        <v>51200</v>
      </c>
      <c r="G1127" t="s">
        <v>575</v>
      </c>
      <c r="H1127" t="s">
        <v>136</v>
      </c>
      <c r="I1127" t="s">
        <v>1780</v>
      </c>
      <c r="J1127" t="s">
        <v>1846</v>
      </c>
      <c r="K1127">
        <v>4</v>
      </c>
      <c r="L1127" t="s">
        <v>22693</v>
      </c>
      <c r="M1127" t="s">
        <v>13376</v>
      </c>
      <c r="N1127" t="s">
        <v>13393</v>
      </c>
      <c r="O1127" t="s">
        <v>18445</v>
      </c>
      <c r="P1127">
        <v>256</v>
      </c>
      <c r="Q1127" t="s">
        <v>22694</v>
      </c>
      <c r="S1127" t="s">
        <v>6380</v>
      </c>
      <c r="T1127">
        <v>17</v>
      </c>
      <c r="U1127">
        <v>11</v>
      </c>
      <c r="V1127">
        <v>16</v>
      </c>
      <c r="Y1127" t="s">
        <v>3391</v>
      </c>
      <c r="Z1127" t="s">
        <v>15891</v>
      </c>
      <c r="AB1127">
        <v>26</v>
      </c>
      <c r="AD1127" t="s">
        <v>15892</v>
      </c>
      <c r="AF1127" t="s">
        <v>22695</v>
      </c>
      <c r="AH1127" t="s">
        <v>147</v>
      </c>
      <c r="AI1127" t="s">
        <v>15911</v>
      </c>
      <c r="AJ1127" t="s">
        <v>22696</v>
      </c>
      <c r="AK1127" t="s">
        <v>22697</v>
      </c>
      <c r="AL1127" t="s">
        <v>22698</v>
      </c>
      <c r="AO1127" t="s">
        <v>22699</v>
      </c>
      <c r="AQ1127">
        <v>19</v>
      </c>
      <c r="AR1127">
        <v>31</v>
      </c>
      <c r="AS1127" t="s">
        <v>13082</v>
      </c>
      <c r="AT1127" t="s">
        <v>22700</v>
      </c>
      <c r="AU1127" t="s">
        <v>22701</v>
      </c>
      <c r="AW1127" t="s">
        <v>22702</v>
      </c>
      <c r="AX1127" t="s">
        <v>15919</v>
      </c>
      <c r="AY1127" t="s">
        <v>789</v>
      </c>
      <c r="AZ1127" t="s">
        <v>670</v>
      </c>
      <c r="BA1127" t="s">
        <v>1797</v>
      </c>
      <c r="BB1127" t="s">
        <v>15902</v>
      </c>
      <c r="BC1127" t="s">
        <v>15903</v>
      </c>
      <c r="BD1127" t="s">
        <v>6673</v>
      </c>
      <c r="BE1127">
        <v>0</v>
      </c>
      <c r="BF1127" t="s">
        <v>22703</v>
      </c>
      <c r="BG1127" t="s">
        <v>15905</v>
      </c>
      <c r="BH1127" t="s">
        <v>22704</v>
      </c>
      <c r="BI1127" t="s">
        <v>132</v>
      </c>
      <c r="BK1127" t="s">
        <v>132</v>
      </c>
      <c r="BS1127">
        <v>0</v>
      </c>
      <c r="BT1127">
        <v>0</v>
      </c>
      <c r="BU1127">
        <v>1</v>
      </c>
      <c r="BV1127">
        <v>1</v>
      </c>
      <c r="BW1127">
        <v>1</v>
      </c>
      <c r="BX1127">
        <v>0</v>
      </c>
      <c r="BY1127">
        <v>1</v>
      </c>
      <c r="CD1127" t="s">
        <v>131</v>
      </c>
      <c r="CE1127">
        <v>0</v>
      </c>
      <c r="CJ1127" t="s">
        <v>132</v>
      </c>
      <c r="CK1127" t="s">
        <v>132</v>
      </c>
      <c r="CP1127">
        <v>4463</v>
      </c>
      <c r="CQ1127">
        <v>0</v>
      </c>
      <c r="CR1127">
        <v>0</v>
      </c>
      <c r="CS1127">
        <v>0</v>
      </c>
      <c r="CT1127">
        <v>0</v>
      </c>
    </row>
    <row r="1128" spans="1:98" ht="15" customHeight="1" x14ac:dyDescent="0.2">
      <c r="A1128" t="s">
        <v>13495</v>
      </c>
      <c r="B1128" s="1" t="s">
        <v>192</v>
      </c>
      <c r="C1128">
        <v>76800</v>
      </c>
      <c r="G1128" t="s">
        <v>366</v>
      </c>
      <c r="H1128" t="s">
        <v>136</v>
      </c>
      <c r="I1128" t="s">
        <v>1780</v>
      </c>
      <c r="J1128" t="s">
        <v>1954</v>
      </c>
      <c r="K1128">
        <v>0</v>
      </c>
      <c r="L1128" t="s">
        <v>1847</v>
      </c>
      <c r="M1128" t="s">
        <v>13496</v>
      </c>
      <c r="N1128" t="s">
        <v>13393</v>
      </c>
      <c r="O1128" t="s">
        <v>13394</v>
      </c>
      <c r="P1128">
        <v>250</v>
      </c>
      <c r="Q1128" t="s">
        <v>12593</v>
      </c>
      <c r="S1128" t="s">
        <v>13497</v>
      </c>
      <c r="T1128">
        <v>18</v>
      </c>
      <c r="U1128">
        <v>12</v>
      </c>
      <c r="V1128">
        <v>19</v>
      </c>
      <c r="Y1128" t="s">
        <v>479</v>
      </c>
      <c r="Z1128" t="s">
        <v>1960</v>
      </c>
      <c r="AB1128">
        <v>27</v>
      </c>
      <c r="AC1128" t="s">
        <v>1961</v>
      </c>
      <c r="AD1128" t="s">
        <v>2230</v>
      </c>
      <c r="AF1128" t="s">
        <v>13498</v>
      </c>
      <c r="AH1128" t="s">
        <v>147</v>
      </c>
      <c r="AI1128" t="s">
        <v>1833</v>
      </c>
      <c r="AJ1128" t="s">
        <v>13499</v>
      </c>
      <c r="AK1128" t="s">
        <v>13500</v>
      </c>
      <c r="AL1128" t="s">
        <v>13501</v>
      </c>
      <c r="AO1128" t="s">
        <v>13502</v>
      </c>
      <c r="AQ1128">
        <v>20</v>
      </c>
      <c r="AR1128">
        <v>33</v>
      </c>
      <c r="AS1128" t="s">
        <v>8892</v>
      </c>
      <c r="AT1128" t="s">
        <v>13503</v>
      </c>
      <c r="AU1128" t="s">
        <v>13504</v>
      </c>
      <c r="AV1128" t="s">
        <v>12505</v>
      </c>
      <c r="AW1128" t="s">
        <v>13505</v>
      </c>
      <c r="AX1128" t="s">
        <v>2239</v>
      </c>
      <c r="AY1128" t="s">
        <v>774</v>
      </c>
      <c r="AZ1128" t="s">
        <v>670</v>
      </c>
      <c r="BA1128" t="s">
        <v>1797</v>
      </c>
      <c r="BB1128" t="s">
        <v>2219</v>
      </c>
      <c r="BC1128" t="s">
        <v>2081</v>
      </c>
      <c r="BD1128" t="s">
        <v>6673</v>
      </c>
      <c r="BE1128">
        <v>0</v>
      </c>
      <c r="BF1128" t="s">
        <v>13506</v>
      </c>
      <c r="BG1128" t="s">
        <v>2221</v>
      </c>
      <c r="BH1128" t="s">
        <v>13507</v>
      </c>
      <c r="BS1128">
        <v>0</v>
      </c>
      <c r="BT1128">
        <v>0</v>
      </c>
      <c r="BU1128">
        <v>1</v>
      </c>
      <c r="BV1128">
        <v>0</v>
      </c>
      <c r="BW1128">
        <v>0</v>
      </c>
      <c r="BX1128">
        <v>1</v>
      </c>
      <c r="BY1128">
        <v>1</v>
      </c>
      <c r="CD1128" t="s">
        <v>131</v>
      </c>
      <c r="CE1128">
        <v>0</v>
      </c>
      <c r="CJ1128" t="s">
        <v>132</v>
      </c>
      <c r="CP1128">
        <v>1592</v>
      </c>
      <c r="CQ1128">
        <v>0</v>
      </c>
      <c r="CR1128">
        <v>0</v>
      </c>
      <c r="CS1128">
        <v>0</v>
      </c>
      <c r="CT1128">
        <v>0</v>
      </c>
    </row>
    <row r="1129" spans="1:98" ht="15" customHeight="1" x14ac:dyDescent="0.2">
      <c r="A1129" t="s">
        <v>12810</v>
      </c>
      <c r="B1129" s="1" t="s">
        <v>1205</v>
      </c>
      <c r="C1129">
        <v>25600</v>
      </c>
      <c r="G1129" t="s">
        <v>135</v>
      </c>
      <c r="H1129" t="s">
        <v>136</v>
      </c>
      <c r="I1129" t="s">
        <v>1780</v>
      </c>
      <c r="J1129" t="s">
        <v>1900</v>
      </c>
      <c r="K1129">
        <v>0</v>
      </c>
      <c r="L1129" t="s">
        <v>12703</v>
      </c>
      <c r="M1129" t="s">
        <v>12811</v>
      </c>
      <c r="N1129" t="s">
        <v>2226</v>
      </c>
      <c r="O1129" t="s">
        <v>12812</v>
      </c>
      <c r="P1129">
        <v>195</v>
      </c>
      <c r="Q1129" t="s">
        <v>2279</v>
      </c>
      <c r="S1129" t="s">
        <v>2129</v>
      </c>
      <c r="T1129">
        <v>15</v>
      </c>
      <c r="U1129">
        <v>10</v>
      </c>
      <c r="V1129">
        <v>15</v>
      </c>
      <c r="Y1129" t="s">
        <v>479</v>
      </c>
      <c r="Z1129" t="s">
        <v>1787</v>
      </c>
      <c r="AB1129">
        <v>24</v>
      </c>
      <c r="AD1129" t="s">
        <v>1906</v>
      </c>
      <c r="AF1129" t="s">
        <v>12813</v>
      </c>
      <c r="AH1129" t="s">
        <v>147</v>
      </c>
      <c r="AI1129" t="s">
        <v>1833</v>
      </c>
      <c r="AJ1129" t="s">
        <v>12814</v>
      </c>
      <c r="AK1129" t="s">
        <v>12815</v>
      </c>
      <c r="AL1129" t="s">
        <v>12816</v>
      </c>
      <c r="AO1129" t="s">
        <v>12697</v>
      </c>
      <c r="AQ1129">
        <v>17</v>
      </c>
      <c r="AR1129">
        <v>28</v>
      </c>
      <c r="AS1129" t="s">
        <v>4374</v>
      </c>
      <c r="AT1129" t="s">
        <v>12817</v>
      </c>
      <c r="AU1129" t="s">
        <v>12818</v>
      </c>
      <c r="AV1129" t="s">
        <v>12505</v>
      </c>
      <c r="AW1129" t="s">
        <v>1932</v>
      </c>
      <c r="AX1129" t="s">
        <v>1933</v>
      </c>
      <c r="AY1129" t="s">
        <v>445</v>
      </c>
      <c r="AZ1129" t="s">
        <v>670</v>
      </c>
      <c r="BA1129" t="s">
        <v>1797</v>
      </c>
      <c r="BB1129" t="s">
        <v>1913</v>
      </c>
      <c r="BC1129" t="s">
        <v>1799</v>
      </c>
      <c r="BD1129" t="s">
        <v>6673</v>
      </c>
      <c r="BE1129">
        <v>0</v>
      </c>
      <c r="BF1129" t="s">
        <v>12819</v>
      </c>
      <c r="BG1129" t="s">
        <v>1915</v>
      </c>
      <c r="BH1129" t="s">
        <v>12820</v>
      </c>
      <c r="BS1129">
        <v>0</v>
      </c>
      <c r="BT1129">
        <v>0</v>
      </c>
      <c r="BU1129">
        <v>1</v>
      </c>
      <c r="BV1129">
        <v>0</v>
      </c>
      <c r="BW1129">
        <v>0</v>
      </c>
      <c r="BX1129">
        <v>1</v>
      </c>
      <c r="BY1129">
        <v>1</v>
      </c>
      <c r="CD1129" t="s">
        <v>131</v>
      </c>
      <c r="CE1129">
        <v>0</v>
      </c>
      <c r="CJ1129" t="s">
        <v>132</v>
      </c>
      <c r="CP1129">
        <v>1539</v>
      </c>
      <c r="CQ1129">
        <v>0</v>
      </c>
      <c r="CR1129">
        <v>0</v>
      </c>
      <c r="CS1129">
        <v>0</v>
      </c>
      <c r="CT1129">
        <v>0</v>
      </c>
    </row>
    <row r="1130" spans="1:98" ht="15" customHeight="1" x14ac:dyDescent="0.2">
      <c r="A1130" t="s">
        <v>12924</v>
      </c>
      <c r="B1130" s="1" t="s">
        <v>2051</v>
      </c>
      <c r="C1130">
        <v>51200</v>
      </c>
      <c r="G1130" t="s">
        <v>575</v>
      </c>
      <c r="H1130" t="s">
        <v>136</v>
      </c>
      <c r="I1130" t="s">
        <v>1780</v>
      </c>
      <c r="J1130" t="s">
        <v>1954</v>
      </c>
      <c r="K1130">
        <v>4</v>
      </c>
      <c r="L1130" t="s">
        <v>12925</v>
      </c>
      <c r="M1130" t="s">
        <v>12926</v>
      </c>
      <c r="N1130" t="s">
        <v>12572</v>
      </c>
      <c r="O1130" t="s">
        <v>12573</v>
      </c>
      <c r="P1130">
        <v>237</v>
      </c>
      <c r="Q1130" t="s">
        <v>12825</v>
      </c>
      <c r="S1130" t="s">
        <v>6380</v>
      </c>
      <c r="T1130">
        <v>17</v>
      </c>
      <c r="U1130">
        <v>11</v>
      </c>
      <c r="V1130">
        <v>16</v>
      </c>
      <c r="Y1130" t="s">
        <v>479</v>
      </c>
      <c r="Z1130" t="s">
        <v>1960</v>
      </c>
      <c r="AB1130">
        <v>26</v>
      </c>
      <c r="AC1130" t="s">
        <v>12884</v>
      </c>
      <c r="AD1130" t="s">
        <v>1962</v>
      </c>
      <c r="AF1130" t="s">
        <v>12927</v>
      </c>
      <c r="AH1130" t="s">
        <v>147</v>
      </c>
      <c r="AI1130" t="s">
        <v>1833</v>
      </c>
      <c r="AJ1130" t="s">
        <v>12928</v>
      </c>
      <c r="AK1130" t="s">
        <v>12929</v>
      </c>
      <c r="AL1130" t="s">
        <v>12930</v>
      </c>
      <c r="AO1130" t="s">
        <v>12931</v>
      </c>
      <c r="AQ1130">
        <v>19</v>
      </c>
      <c r="AR1130">
        <v>32</v>
      </c>
      <c r="AS1130" t="s">
        <v>12600</v>
      </c>
      <c r="AT1130" t="s">
        <v>12932</v>
      </c>
      <c r="AU1130" t="s">
        <v>12933</v>
      </c>
      <c r="AW1130" t="s">
        <v>1990</v>
      </c>
      <c r="AY1130" t="s">
        <v>1970</v>
      </c>
      <c r="AZ1130" t="s">
        <v>670</v>
      </c>
      <c r="BA1130" t="s">
        <v>1797</v>
      </c>
      <c r="BB1130" t="s">
        <v>1971</v>
      </c>
      <c r="BC1130" t="s">
        <v>1799</v>
      </c>
      <c r="BD1130" t="s">
        <v>6673</v>
      </c>
      <c r="BE1130">
        <v>0</v>
      </c>
      <c r="BF1130" t="s">
        <v>12934</v>
      </c>
      <c r="BG1130" t="s">
        <v>1973</v>
      </c>
      <c r="BH1130" t="s">
        <v>12935</v>
      </c>
      <c r="BS1130">
        <v>0</v>
      </c>
      <c r="BT1130">
        <v>0</v>
      </c>
      <c r="BU1130">
        <v>1</v>
      </c>
      <c r="BV1130">
        <v>0</v>
      </c>
      <c r="BW1130">
        <v>0</v>
      </c>
      <c r="BX1130">
        <v>0</v>
      </c>
      <c r="BY1130">
        <v>1</v>
      </c>
      <c r="CD1130" t="s">
        <v>131</v>
      </c>
      <c r="CE1130">
        <v>0</v>
      </c>
      <c r="CJ1130" t="s">
        <v>132</v>
      </c>
      <c r="CP1130">
        <v>1548</v>
      </c>
      <c r="CQ1130">
        <v>0</v>
      </c>
      <c r="CR1130">
        <v>0</v>
      </c>
      <c r="CS1130">
        <v>0</v>
      </c>
      <c r="CT1130">
        <v>0</v>
      </c>
    </row>
    <row r="1131" spans="1:98" ht="15" customHeight="1" x14ac:dyDescent="0.2">
      <c r="A1131" t="s">
        <v>13045</v>
      </c>
      <c r="B1131" s="1" t="s">
        <v>1223</v>
      </c>
      <c r="C1131">
        <v>12800</v>
      </c>
      <c r="G1131" t="s">
        <v>575</v>
      </c>
      <c r="H1131" t="s">
        <v>193</v>
      </c>
      <c r="I1131" t="s">
        <v>1780</v>
      </c>
      <c r="J1131" t="s">
        <v>2012</v>
      </c>
      <c r="K1131">
        <v>5</v>
      </c>
      <c r="L1131" t="s">
        <v>13046</v>
      </c>
      <c r="M1131" t="s">
        <v>13047</v>
      </c>
      <c r="N1131" t="s">
        <v>6597</v>
      </c>
      <c r="O1131" t="s">
        <v>13048</v>
      </c>
      <c r="P1131">
        <v>172</v>
      </c>
      <c r="Q1131" t="s">
        <v>1923</v>
      </c>
      <c r="S1131" t="s">
        <v>13049</v>
      </c>
      <c r="T1131">
        <v>14</v>
      </c>
      <c r="U1131">
        <v>12</v>
      </c>
      <c r="V1131">
        <v>11</v>
      </c>
      <c r="Y1131" t="s">
        <v>479</v>
      </c>
      <c r="Z1131" t="s">
        <v>2018</v>
      </c>
      <c r="AB1131">
        <v>22</v>
      </c>
      <c r="AC1131" t="s">
        <v>13001</v>
      </c>
      <c r="AD1131" t="s">
        <v>2040</v>
      </c>
      <c r="AF1131" t="s">
        <v>13050</v>
      </c>
      <c r="AH1131" t="s">
        <v>202</v>
      </c>
      <c r="AI1131" t="s">
        <v>1813</v>
      </c>
      <c r="AJ1131" t="s">
        <v>13051</v>
      </c>
      <c r="AK1131" t="s">
        <v>13052</v>
      </c>
      <c r="AL1131" t="s">
        <v>13053</v>
      </c>
      <c r="AO1131" t="s">
        <v>13054</v>
      </c>
      <c r="AQ1131">
        <v>15</v>
      </c>
      <c r="AR1131">
        <v>24</v>
      </c>
      <c r="AS1131" t="s">
        <v>1929</v>
      </c>
      <c r="AT1131" t="s">
        <v>13055</v>
      </c>
      <c r="AU1131" t="s">
        <v>13056</v>
      </c>
      <c r="AV1131" t="s">
        <v>12505</v>
      </c>
      <c r="AW1131" t="s">
        <v>1883</v>
      </c>
      <c r="AX1131" t="s">
        <v>2027</v>
      </c>
      <c r="AY1131" t="s">
        <v>2028</v>
      </c>
      <c r="AZ1131" t="s">
        <v>670</v>
      </c>
      <c r="BA1131" t="s">
        <v>1797</v>
      </c>
      <c r="BB1131" t="s">
        <v>2029</v>
      </c>
      <c r="BC1131" t="s">
        <v>1799</v>
      </c>
      <c r="BD1131" t="s">
        <v>6673</v>
      </c>
      <c r="BE1131">
        <v>0</v>
      </c>
      <c r="BF1131" t="s">
        <v>13033</v>
      </c>
      <c r="BG1131" t="s">
        <v>2031</v>
      </c>
      <c r="BH1131" t="s">
        <v>13057</v>
      </c>
      <c r="BS1131">
        <v>0</v>
      </c>
      <c r="BT1131">
        <v>0</v>
      </c>
      <c r="BU1131">
        <v>1</v>
      </c>
      <c r="BV1131">
        <v>0</v>
      </c>
      <c r="BW1131">
        <v>1</v>
      </c>
      <c r="BX1131">
        <v>1</v>
      </c>
      <c r="BY1131">
        <v>1</v>
      </c>
      <c r="CD1131" t="s">
        <v>131</v>
      </c>
      <c r="CE1131">
        <v>0</v>
      </c>
      <c r="CJ1131" t="s">
        <v>132</v>
      </c>
      <c r="CP1131">
        <v>1557</v>
      </c>
      <c r="CQ1131">
        <v>0</v>
      </c>
      <c r="CR1131">
        <v>0</v>
      </c>
      <c r="CS1131">
        <v>0</v>
      </c>
      <c r="CT1131">
        <v>0</v>
      </c>
    </row>
    <row r="1132" spans="1:98" ht="15" customHeight="1" x14ac:dyDescent="0.2">
      <c r="A1132" t="s">
        <v>2511</v>
      </c>
      <c r="B1132" s="1" t="s">
        <v>239</v>
      </c>
      <c r="C1132">
        <v>800</v>
      </c>
      <c r="G1132" t="s">
        <v>240</v>
      </c>
      <c r="H1132" t="s">
        <v>102</v>
      </c>
      <c r="I1132" t="s">
        <v>103</v>
      </c>
      <c r="J1132" t="s">
        <v>2492</v>
      </c>
      <c r="K1132">
        <v>9</v>
      </c>
      <c r="L1132" t="s">
        <v>810</v>
      </c>
      <c r="N1132" t="s">
        <v>2512</v>
      </c>
      <c r="O1132" t="s">
        <v>2513</v>
      </c>
      <c r="P1132">
        <v>30</v>
      </c>
      <c r="Q1132" t="s">
        <v>812</v>
      </c>
      <c r="S1132" t="s">
        <v>2514</v>
      </c>
      <c r="T1132">
        <v>6</v>
      </c>
      <c r="U1132">
        <v>9</v>
      </c>
      <c r="V1132">
        <v>1</v>
      </c>
      <c r="X1132" t="s">
        <v>2496</v>
      </c>
      <c r="Z1132" t="s">
        <v>2497</v>
      </c>
      <c r="AD1132" t="s">
        <v>2498</v>
      </c>
      <c r="AF1132" t="s">
        <v>2515</v>
      </c>
      <c r="AH1132" t="s">
        <v>114</v>
      </c>
      <c r="AI1132" t="s">
        <v>114</v>
      </c>
      <c r="AJ1132" t="s">
        <v>2516</v>
      </c>
      <c r="AO1132" t="s">
        <v>2517</v>
      </c>
      <c r="AQ1132">
        <v>4</v>
      </c>
      <c r="AR1132">
        <v>6</v>
      </c>
      <c r="AS1132">
        <v>22</v>
      </c>
      <c r="AT1132" t="s">
        <v>2518</v>
      </c>
      <c r="AU1132" t="s">
        <v>2519</v>
      </c>
      <c r="AW1132" t="s">
        <v>2504</v>
      </c>
      <c r="AY1132" t="s">
        <v>2505</v>
      </c>
      <c r="AZ1132" t="s">
        <v>1158</v>
      </c>
      <c r="BA1132" t="s">
        <v>255</v>
      </c>
      <c r="BB1132" t="s">
        <v>2506</v>
      </c>
      <c r="BC1132" t="s">
        <v>2507</v>
      </c>
      <c r="BD1132" t="s">
        <v>128</v>
      </c>
      <c r="BE1132">
        <v>0</v>
      </c>
      <c r="BF1132" t="s">
        <v>2508</v>
      </c>
      <c r="BG1132" t="s">
        <v>2509</v>
      </c>
      <c r="BH1132" t="s">
        <v>2520</v>
      </c>
      <c r="BS1132">
        <v>0</v>
      </c>
      <c r="BT1132">
        <v>0</v>
      </c>
      <c r="BU1132">
        <v>1</v>
      </c>
      <c r="BV1132">
        <v>0</v>
      </c>
      <c r="BW1132">
        <v>0</v>
      </c>
      <c r="BX1132">
        <v>0</v>
      </c>
      <c r="BY1132">
        <v>0</v>
      </c>
      <c r="CD1132" t="s">
        <v>131</v>
      </c>
      <c r="CE1132">
        <v>0</v>
      </c>
      <c r="CJ1132" t="s">
        <v>132</v>
      </c>
      <c r="CO1132" t="str">
        <f>HYPERLINK("http://www.d20pfsrd.com/bestiary/monster-listings/outsiders/elemental/air","Medium Air Elemental")</f>
        <v>Medium Air Elemental</v>
      </c>
      <c r="CP1132">
        <v>155</v>
      </c>
      <c r="CQ1132">
        <v>0</v>
      </c>
      <c r="CR1132">
        <v>0</v>
      </c>
      <c r="CS1132">
        <v>0</v>
      </c>
      <c r="CT1132">
        <v>0</v>
      </c>
    </row>
    <row r="1133" spans="1:98" ht="15" customHeight="1" x14ac:dyDescent="0.2">
      <c r="A1133" t="s">
        <v>2587</v>
      </c>
      <c r="B1133" s="1" t="s">
        <v>239</v>
      </c>
      <c r="C1133">
        <v>800</v>
      </c>
      <c r="G1133" t="s">
        <v>240</v>
      </c>
      <c r="H1133" t="s">
        <v>102</v>
      </c>
      <c r="I1133" t="s">
        <v>103</v>
      </c>
      <c r="J1133" t="s">
        <v>2571</v>
      </c>
      <c r="K1133">
        <v>-1</v>
      </c>
      <c r="L1133" t="s">
        <v>2588</v>
      </c>
      <c r="N1133" t="s">
        <v>2589</v>
      </c>
      <c r="O1133" t="s">
        <v>2590</v>
      </c>
      <c r="P1133">
        <v>34</v>
      </c>
      <c r="Q1133" t="s">
        <v>2591</v>
      </c>
      <c r="S1133" t="s">
        <v>2592</v>
      </c>
      <c r="T1133">
        <v>7</v>
      </c>
      <c r="U1133">
        <v>0</v>
      </c>
      <c r="V1133">
        <v>4</v>
      </c>
      <c r="Z1133" t="s">
        <v>2497</v>
      </c>
      <c r="AD1133" t="s">
        <v>5552</v>
      </c>
      <c r="AE1133" t="s">
        <v>5553</v>
      </c>
      <c r="AF1133" t="s">
        <v>2593</v>
      </c>
      <c r="AH1133" t="s">
        <v>114</v>
      </c>
      <c r="AI1133" t="s">
        <v>114</v>
      </c>
      <c r="AJ1133" t="s">
        <v>2577</v>
      </c>
      <c r="AO1133" t="s">
        <v>2594</v>
      </c>
      <c r="AQ1133">
        <v>4</v>
      </c>
      <c r="AR1133">
        <v>9</v>
      </c>
      <c r="AS1133">
        <v>18</v>
      </c>
      <c r="AT1133" t="s">
        <v>2595</v>
      </c>
      <c r="AU1133" t="s">
        <v>2596</v>
      </c>
      <c r="AW1133" t="s">
        <v>2581</v>
      </c>
      <c r="AY1133" t="s">
        <v>2582</v>
      </c>
      <c r="AZ1133" t="s">
        <v>1158</v>
      </c>
      <c r="BA1133" t="s">
        <v>255</v>
      </c>
      <c r="BB1133" t="s">
        <v>2583</v>
      </c>
      <c r="BC1133" t="s">
        <v>2507</v>
      </c>
      <c r="BD1133" t="s">
        <v>128</v>
      </c>
      <c r="BE1133">
        <v>0</v>
      </c>
      <c r="BF1133" t="s">
        <v>2584</v>
      </c>
      <c r="BG1133" t="s">
        <v>2585</v>
      </c>
      <c r="BH1133" t="s">
        <v>2597</v>
      </c>
      <c r="BS1133">
        <v>0</v>
      </c>
      <c r="BT1133">
        <v>0</v>
      </c>
      <c r="BU1133">
        <v>0</v>
      </c>
      <c r="BV1133">
        <v>0</v>
      </c>
      <c r="BW1133">
        <v>1</v>
      </c>
      <c r="BX1133">
        <v>0</v>
      </c>
      <c r="BY1133">
        <v>1</v>
      </c>
      <c r="CD1133" t="s">
        <v>131</v>
      </c>
      <c r="CE1133">
        <v>0</v>
      </c>
      <c r="CJ1133" t="s">
        <v>132</v>
      </c>
      <c r="CO1133" t="str">
        <f>HYPERLINK("http://www.d20pfsrd.com/bestiary/monster-listings/outsiders/elemental/earth","Medium Earth Elemental")</f>
        <v>Medium Earth Elemental</v>
      </c>
      <c r="CP1133">
        <v>161</v>
      </c>
      <c r="CQ1133">
        <v>0</v>
      </c>
      <c r="CR1133">
        <v>0</v>
      </c>
      <c r="CS1133">
        <v>0</v>
      </c>
      <c r="CT1133">
        <v>0</v>
      </c>
    </row>
    <row r="1134" spans="1:98" ht="15" customHeight="1" x14ac:dyDescent="0.2">
      <c r="A1134" t="s">
        <v>2656</v>
      </c>
      <c r="B1134" s="1" t="s">
        <v>239</v>
      </c>
      <c r="C1134">
        <v>800</v>
      </c>
      <c r="G1134" t="s">
        <v>240</v>
      </c>
      <c r="H1134" t="s">
        <v>102</v>
      </c>
      <c r="I1134" t="s">
        <v>103</v>
      </c>
      <c r="J1134" t="s">
        <v>2640</v>
      </c>
      <c r="K1134">
        <v>7</v>
      </c>
      <c r="L1134" t="s">
        <v>810</v>
      </c>
      <c r="N1134" t="s">
        <v>2391</v>
      </c>
      <c r="O1134" t="s">
        <v>2657</v>
      </c>
      <c r="P1134">
        <v>30</v>
      </c>
      <c r="Q1134" t="s">
        <v>812</v>
      </c>
      <c r="S1134" t="s">
        <v>2658</v>
      </c>
      <c r="T1134">
        <v>6</v>
      </c>
      <c r="U1134">
        <v>7</v>
      </c>
      <c r="V1134">
        <v>1</v>
      </c>
      <c r="Z1134" t="s">
        <v>2645</v>
      </c>
      <c r="AC1134" t="s">
        <v>1961</v>
      </c>
      <c r="AD1134" t="s">
        <v>766</v>
      </c>
      <c r="AF1134" t="s">
        <v>2659</v>
      </c>
      <c r="AH1134" t="s">
        <v>114</v>
      </c>
      <c r="AI1134" t="s">
        <v>114</v>
      </c>
      <c r="AJ1134" t="s">
        <v>2660</v>
      </c>
      <c r="AO1134" t="s">
        <v>2661</v>
      </c>
      <c r="AQ1134">
        <v>4</v>
      </c>
      <c r="AR1134">
        <v>5</v>
      </c>
      <c r="AS1134">
        <v>19</v>
      </c>
      <c r="AT1134" t="s">
        <v>2662</v>
      </c>
      <c r="AU1134" t="s">
        <v>2663</v>
      </c>
      <c r="AW1134" t="s">
        <v>2651</v>
      </c>
      <c r="AY1134" t="s">
        <v>2652</v>
      </c>
      <c r="AZ1134" t="s">
        <v>1158</v>
      </c>
      <c r="BA1134" t="s">
        <v>255</v>
      </c>
      <c r="BB1134" t="s">
        <v>2653</v>
      </c>
      <c r="BC1134" t="s">
        <v>2507</v>
      </c>
      <c r="BD1134" t="s">
        <v>128</v>
      </c>
      <c r="BE1134">
        <v>0</v>
      </c>
      <c r="BG1134" t="s">
        <v>2654</v>
      </c>
      <c r="BH1134" t="s">
        <v>2664</v>
      </c>
      <c r="BS1134">
        <v>0</v>
      </c>
      <c r="BT1134">
        <v>0</v>
      </c>
      <c r="BU1134">
        <v>0</v>
      </c>
      <c r="BV1134">
        <v>0</v>
      </c>
      <c r="BW1134">
        <v>0</v>
      </c>
      <c r="BX1134">
        <v>0</v>
      </c>
      <c r="BY1134">
        <v>1</v>
      </c>
      <c r="CD1134" t="s">
        <v>131</v>
      </c>
      <c r="CE1134">
        <v>0</v>
      </c>
      <c r="CJ1134" t="s">
        <v>132</v>
      </c>
      <c r="CO1134" t="str">
        <f>HYPERLINK("http://www.d20pfsrd.com/bestiary/monster-listings/outsiders/elemental/fire","Medium Fire Elemental")</f>
        <v>Medium Fire Elemental</v>
      </c>
      <c r="CP1134">
        <v>167</v>
      </c>
      <c r="CQ1134">
        <v>0</v>
      </c>
      <c r="CR1134">
        <v>0</v>
      </c>
      <c r="CS1134">
        <v>0</v>
      </c>
      <c r="CT1134">
        <v>0</v>
      </c>
    </row>
    <row r="1135" spans="1:98" ht="15" customHeight="1" x14ac:dyDescent="0.2">
      <c r="A1135" t="s">
        <v>9143</v>
      </c>
      <c r="B1135" s="1" t="s">
        <v>239</v>
      </c>
      <c r="C1135">
        <v>800</v>
      </c>
      <c r="G1135" t="s">
        <v>240</v>
      </c>
      <c r="H1135" t="s">
        <v>102</v>
      </c>
      <c r="I1135" t="s">
        <v>103</v>
      </c>
      <c r="J1135" t="s">
        <v>9127</v>
      </c>
      <c r="K1135">
        <v>0</v>
      </c>
      <c r="L1135" t="s">
        <v>9144</v>
      </c>
      <c r="N1135" t="s">
        <v>9129</v>
      </c>
      <c r="O1135" t="s">
        <v>9145</v>
      </c>
      <c r="P1135">
        <v>30</v>
      </c>
      <c r="Q1135" t="s">
        <v>812</v>
      </c>
      <c r="S1135" t="s">
        <v>9146</v>
      </c>
      <c r="T1135">
        <v>6</v>
      </c>
      <c r="U1135">
        <v>4</v>
      </c>
      <c r="V1135">
        <v>1</v>
      </c>
      <c r="Z1135" t="s">
        <v>9132</v>
      </c>
      <c r="AC1135" t="s">
        <v>3438</v>
      </c>
      <c r="AD1135" t="s">
        <v>32279</v>
      </c>
      <c r="AF1135" t="s">
        <v>9147</v>
      </c>
      <c r="AH1135" t="s">
        <v>114</v>
      </c>
      <c r="AI1135" t="s">
        <v>114</v>
      </c>
      <c r="AJ1135" t="s">
        <v>9148</v>
      </c>
      <c r="AO1135" t="s">
        <v>9149</v>
      </c>
      <c r="AQ1135">
        <v>4</v>
      </c>
      <c r="AR1135">
        <v>7</v>
      </c>
      <c r="AS1135" t="s">
        <v>5569</v>
      </c>
      <c r="AT1135" t="s">
        <v>2728</v>
      </c>
      <c r="AU1135" t="s">
        <v>9150</v>
      </c>
      <c r="AW1135" t="s">
        <v>2716</v>
      </c>
      <c r="AX1135" t="s">
        <v>9137</v>
      </c>
      <c r="AY1135" t="s">
        <v>9138</v>
      </c>
      <c r="AZ1135" t="s">
        <v>1158</v>
      </c>
      <c r="BA1135" t="s">
        <v>255</v>
      </c>
      <c r="BB1135" t="s">
        <v>9139</v>
      </c>
      <c r="BC1135" t="s">
        <v>2507</v>
      </c>
      <c r="BD1135" t="s">
        <v>7316</v>
      </c>
      <c r="BE1135">
        <v>0</v>
      </c>
      <c r="BF1135" t="s">
        <v>9140</v>
      </c>
      <c r="BG1135" t="s">
        <v>9141</v>
      </c>
      <c r="BH1135" t="s">
        <v>9151</v>
      </c>
      <c r="BS1135">
        <v>0</v>
      </c>
      <c r="BT1135">
        <v>0</v>
      </c>
      <c r="BU1135">
        <v>0</v>
      </c>
      <c r="BV1135">
        <v>0</v>
      </c>
      <c r="BW1135">
        <v>1</v>
      </c>
      <c r="BX1135">
        <v>1</v>
      </c>
      <c r="BY1135">
        <v>1</v>
      </c>
      <c r="CD1135" t="s">
        <v>131</v>
      </c>
      <c r="CE1135">
        <v>0</v>
      </c>
      <c r="CJ1135" t="s">
        <v>132</v>
      </c>
      <c r="CO1135" t="str">
        <f>HYPERLINK("http://www.d20pfsrd.com/bestiary/monster-listings/outsiders/elemental/elemental-ice","Medium Ice Elemental")</f>
        <v>Medium Ice Elemental</v>
      </c>
      <c r="CP1135">
        <v>1196</v>
      </c>
      <c r="CQ1135">
        <v>0</v>
      </c>
      <c r="CR1135">
        <v>0</v>
      </c>
      <c r="CS1135">
        <v>0</v>
      </c>
      <c r="CT1135">
        <v>0</v>
      </c>
    </row>
    <row r="1136" spans="1:98" ht="15" customHeight="1" x14ac:dyDescent="0.2">
      <c r="A1136" t="s">
        <v>9205</v>
      </c>
      <c r="B1136" s="1" t="s">
        <v>239</v>
      </c>
      <c r="C1136">
        <v>800</v>
      </c>
      <c r="G1136" t="s">
        <v>240</v>
      </c>
      <c r="H1136" t="s">
        <v>102</v>
      </c>
      <c r="I1136" t="s">
        <v>103</v>
      </c>
      <c r="J1136" t="s">
        <v>2492</v>
      </c>
      <c r="K1136">
        <v>8</v>
      </c>
      <c r="L1136" t="s">
        <v>810</v>
      </c>
      <c r="N1136" t="s">
        <v>9206</v>
      </c>
      <c r="O1136" t="s">
        <v>9207</v>
      </c>
      <c r="P1136">
        <v>26</v>
      </c>
      <c r="Q1136" t="s">
        <v>1763</v>
      </c>
      <c r="S1136" t="s">
        <v>9208</v>
      </c>
      <c r="T1136">
        <v>5</v>
      </c>
      <c r="U1136">
        <v>8</v>
      </c>
      <c r="V1136">
        <v>1</v>
      </c>
      <c r="Z1136" t="s">
        <v>9196</v>
      </c>
      <c r="AD1136" t="s">
        <v>2498</v>
      </c>
      <c r="AF1136" t="s">
        <v>9209</v>
      </c>
      <c r="AH1136" t="s">
        <v>114</v>
      </c>
      <c r="AI1136" t="s">
        <v>114</v>
      </c>
      <c r="AJ1136" t="s">
        <v>9198</v>
      </c>
      <c r="AO1136" t="s">
        <v>9210</v>
      </c>
      <c r="AQ1136">
        <v>4</v>
      </c>
      <c r="AR1136">
        <v>6</v>
      </c>
      <c r="AS1136">
        <v>21</v>
      </c>
      <c r="AT1136" t="s">
        <v>9211</v>
      </c>
      <c r="AU1136" t="s">
        <v>9212</v>
      </c>
      <c r="AW1136" t="s">
        <v>2504</v>
      </c>
      <c r="AY1136" t="s">
        <v>3063</v>
      </c>
      <c r="AZ1136" t="s">
        <v>1158</v>
      </c>
      <c r="BA1136" t="s">
        <v>255</v>
      </c>
      <c r="BB1136" t="s">
        <v>9201</v>
      </c>
      <c r="BC1136" t="s">
        <v>2507</v>
      </c>
      <c r="BD1136" t="s">
        <v>7316</v>
      </c>
      <c r="BE1136">
        <v>0</v>
      </c>
      <c r="BF1136" t="s">
        <v>9202</v>
      </c>
      <c r="BG1136" t="s">
        <v>9203</v>
      </c>
      <c r="BH1136" t="s">
        <v>9213</v>
      </c>
      <c r="BS1136">
        <v>0</v>
      </c>
      <c r="BT1136">
        <v>0</v>
      </c>
      <c r="BU1136">
        <v>1</v>
      </c>
      <c r="BV1136">
        <v>0</v>
      </c>
      <c r="BW1136">
        <v>0</v>
      </c>
      <c r="BX1136">
        <v>0</v>
      </c>
      <c r="BY1136">
        <v>0</v>
      </c>
      <c r="CD1136" t="s">
        <v>131</v>
      </c>
      <c r="CE1136">
        <v>0</v>
      </c>
      <c r="CJ1136" t="s">
        <v>132</v>
      </c>
      <c r="CO1136" t="str">
        <f>HYPERLINK("http://www.d20pfsrd.com/bestiary/monster-listings/outsiders/elemental/elemental-lightning","Medium Lightning Elemental")</f>
        <v>Medium Lightning Elemental</v>
      </c>
      <c r="CP1136">
        <v>1202</v>
      </c>
      <c r="CQ1136">
        <v>0</v>
      </c>
      <c r="CR1136">
        <v>0</v>
      </c>
      <c r="CS1136">
        <v>0</v>
      </c>
      <c r="CT1136">
        <v>0</v>
      </c>
    </row>
    <row r="1137" spans="1:98" ht="15" customHeight="1" x14ac:dyDescent="0.2">
      <c r="A1137" t="s">
        <v>9261</v>
      </c>
      <c r="B1137" s="1" t="s">
        <v>239</v>
      </c>
      <c r="C1137">
        <v>800</v>
      </c>
      <c r="G1137" t="s">
        <v>240</v>
      </c>
      <c r="H1137" t="s">
        <v>102</v>
      </c>
      <c r="I1137" t="s">
        <v>103</v>
      </c>
      <c r="J1137" t="s">
        <v>9249</v>
      </c>
      <c r="K1137">
        <v>3</v>
      </c>
      <c r="L1137" t="s">
        <v>810</v>
      </c>
      <c r="N1137" t="s">
        <v>263</v>
      </c>
      <c r="O1137" t="s">
        <v>9262</v>
      </c>
      <c r="P1137">
        <v>30</v>
      </c>
      <c r="Q1137" t="s">
        <v>812</v>
      </c>
      <c r="S1137" t="s">
        <v>679</v>
      </c>
      <c r="T1137">
        <v>6</v>
      </c>
      <c r="U1137">
        <v>3</v>
      </c>
      <c r="V1137">
        <v>1</v>
      </c>
      <c r="Z1137" t="s">
        <v>9251</v>
      </c>
      <c r="AC1137" t="s">
        <v>4565</v>
      </c>
      <c r="AD1137" t="s">
        <v>5552</v>
      </c>
      <c r="AE1137" t="s">
        <v>9252</v>
      </c>
      <c r="AF1137" t="s">
        <v>9263</v>
      </c>
      <c r="AH1137" t="s">
        <v>114</v>
      </c>
      <c r="AI1137" t="s">
        <v>114</v>
      </c>
      <c r="AJ1137" t="s">
        <v>9264</v>
      </c>
      <c r="AO1137" t="s">
        <v>9265</v>
      </c>
      <c r="AQ1137">
        <v>4</v>
      </c>
      <c r="AR1137">
        <v>6</v>
      </c>
      <c r="AS1137">
        <v>15</v>
      </c>
      <c r="AT1137" t="s">
        <v>9266</v>
      </c>
      <c r="AU1137" t="s">
        <v>9267</v>
      </c>
      <c r="AW1137" t="s">
        <v>2651</v>
      </c>
      <c r="AX1137" t="s">
        <v>5553</v>
      </c>
      <c r="AY1137" t="s">
        <v>2652</v>
      </c>
      <c r="AZ1137" t="s">
        <v>1158</v>
      </c>
      <c r="BA1137" t="s">
        <v>255</v>
      </c>
      <c r="BB1137" t="s">
        <v>9257</v>
      </c>
      <c r="BC1137" t="s">
        <v>2507</v>
      </c>
      <c r="BD1137" t="s">
        <v>7316</v>
      </c>
      <c r="BE1137">
        <v>0</v>
      </c>
      <c r="BF1137" t="s">
        <v>9258</v>
      </c>
      <c r="BG1137" t="s">
        <v>9259</v>
      </c>
      <c r="BH1137" t="s">
        <v>9268</v>
      </c>
      <c r="BS1137">
        <v>0</v>
      </c>
      <c r="BT1137">
        <v>0</v>
      </c>
      <c r="BU1137">
        <v>0</v>
      </c>
      <c r="BV1137">
        <v>0</v>
      </c>
      <c r="BW1137">
        <v>1</v>
      </c>
      <c r="BX1137">
        <v>0</v>
      </c>
      <c r="BY1137">
        <v>1</v>
      </c>
      <c r="CD1137" t="s">
        <v>131</v>
      </c>
      <c r="CE1137">
        <v>0</v>
      </c>
      <c r="CJ1137" t="s">
        <v>132</v>
      </c>
      <c r="CO1137" t="str">
        <f>HYPERLINK("http://www.d20pfsrd.com/bestiary/monster-listings/outsiders/elemental/elemental-magma","Medium Magma Elemental")</f>
        <v>Medium Magma Elemental</v>
      </c>
      <c r="CP1137">
        <v>1208</v>
      </c>
      <c r="CQ1137">
        <v>0</v>
      </c>
      <c r="CR1137">
        <v>0</v>
      </c>
      <c r="CS1137">
        <v>0</v>
      </c>
      <c r="CT1137">
        <v>0</v>
      </c>
    </row>
    <row r="1138" spans="1:98" ht="15" customHeight="1" x14ac:dyDescent="0.2">
      <c r="A1138" t="s">
        <v>9320</v>
      </c>
      <c r="B1138" s="1" t="s">
        <v>239</v>
      </c>
      <c r="C1138">
        <v>800</v>
      </c>
      <c r="G1138" t="s">
        <v>240</v>
      </c>
      <c r="H1138" t="s">
        <v>102</v>
      </c>
      <c r="I1138" t="s">
        <v>103</v>
      </c>
      <c r="J1138" t="s">
        <v>9307</v>
      </c>
      <c r="K1138">
        <v>0</v>
      </c>
      <c r="L1138" t="s">
        <v>9321</v>
      </c>
      <c r="N1138" t="s">
        <v>9129</v>
      </c>
      <c r="O1138" t="s">
        <v>9322</v>
      </c>
      <c r="P1138">
        <v>30</v>
      </c>
      <c r="Q1138" t="s">
        <v>812</v>
      </c>
      <c r="S1138" t="s">
        <v>9146</v>
      </c>
      <c r="T1138">
        <v>6</v>
      </c>
      <c r="U1138">
        <v>4</v>
      </c>
      <c r="V1138">
        <v>1</v>
      </c>
      <c r="Z1138" t="s">
        <v>9309</v>
      </c>
      <c r="AD1138" t="s">
        <v>9310</v>
      </c>
      <c r="AE1138" t="s">
        <v>9252</v>
      </c>
      <c r="AF1138" t="s">
        <v>9323</v>
      </c>
      <c r="AH1138" t="s">
        <v>114</v>
      </c>
      <c r="AI1138" t="s">
        <v>114</v>
      </c>
      <c r="AJ1138" t="s">
        <v>9324</v>
      </c>
      <c r="AO1138" t="s">
        <v>9149</v>
      </c>
      <c r="AQ1138">
        <v>4</v>
      </c>
      <c r="AR1138">
        <v>7</v>
      </c>
      <c r="AS1138">
        <v>17</v>
      </c>
      <c r="AT1138" t="s">
        <v>2595</v>
      </c>
      <c r="AU1138" t="s">
        <v>9325</v>
      </c>
      <c r="AW1138" t="s">
        <v>2581</v>
      </c>
      <c r="AY1138" t="s">
        <v>9315</v>
      </c>
      <c r="AZ1138" t="s">
        <v>1158</v>
      </c>
      <c r="BA1138" t="s">
        <v>255</v>
      </c>
      <c r="BB1138" t="s">
        <v>9316</v>
      </c>
      <c r="BC1138" t="s">
        <v>2507</v>
      </c>
      <c r="BD1138" t="s">
        <v>7316</v>
      </c>
      <c r="BE1138">
        <v>0</v>
      </c>
      <c r="BF1138" t="s">
        <v>9317</v>
      </c>
      <c r="BG1138" t="s">
        <v>9318</v>
      </c>
      <c r="BH1138" t="s">
        <v>9326</v>
      </c>
      <c r="BS1138">
        <v>0</v>
      </c>
      <c r="BT1138">
        <v>0</v>
      </c>
      <c r="BU1138">
        <v>0</v>
      </c>
      <c r="BV1138">
        <v>0</v>
      </c>
      <c r="BW1138">
        <v>1</v>
      </c>
      <c r="BX1138">
        <v>1</v>
      </c>
      <c r="BY1138">
        <v>1</v>
      </c>
      <c r="CD1138" t="s">
        <v>131</v>
      </c>
      <c r="CE1138">
        <v>0</v>
      </c>
      <c r="CJ1138" t="s">
        <v>132</v>
      </c>
      <c r="CO1138" t="str">
        <f>HYPERLINK("http://www.d20pfsrd.com/bestiary/monster-listings/outsiders/elemental/elemental-mud","Medium Mud Elemental")</f>
        <v>Medium Mud Elemental</v>
      </c>
      <c r="CP1138">
        <v>1214</v>
      </c>
      <c r="CQ1138">
        <v>0</v>
      </c>
      <c r="CR1138">
        <v>0</v>
      </c>
      <c r="CS1138">
        <v>0</v>
      </c>
      <c r="CT1138">
        <v>0</v>
      </c>
    </row>
    <row r="1139" spans="1:98" ht="15" customHeight="1" x14ac:dyDescent="0.2">
      <c r="A1139" t="s">
        <v>2722</v>
      </c>
      <c r="B1139" s="1" t="s">
        <v>239</v>
      </c>
      <c r="C1139">
        <v>800</v>
      </c>
      <c r="G1139" t="s">
        <v>240</v>
      </c>
      <c r="H1139" t="s">
        <v>102</v>
      </c>
      <c r="I1139" t="s">
        <v>103</v>
      </c>
      <c r="J1139" t="s">
        <v>2708</v>
      </c>
      <c r="K1139">
        <v>1</v>
      </c>
      <c r="L1139" t="s">
        <v>105</v>
      </c>
      <c r="N1139" t="s">
        <v>725</v>
      </c>
      <c r="O1139" t="s">
        <v>2723</v>
      </c>
      <c r="P1139">
        <v>30</v>
      </c>
      <c r="Q1139" t="s">
        <v>812</v>
      </c>
      <c r="S1139" t="s">
        <v>2724</v>
      </c>
      <c r="T1139">
        <v>6</v>
      </c>
      <c r="U1139">
        <v>5</v>
      </c>
      <c r="V1139">
        <v>1</v>
      </c>
      <c r="Z1139" t="s">
        <v>2497</v>
      </c>
      <c r="AD1139" t="s">
        <v>2711</v>
      </c>
      <c r="AF1139" t="s">
        <v>2725</v>
      </c>
      <c r="AH1139" t="s">
        <v>114</v>
      </c>
      <c r="AI1139" t="s">
        <v>114</v>
      </c>
      <c r="AJ1139" t="s">
        <v>2726</v>
      </c>
      <c r="AO1139" t="s">
        <v>2727</v>
      </c>
      <c r="AQ1139">
        <v>4</v>
      </c>
      <c r="AR1139">
        <v>7</v>
      </c>
      <c r="AS1139">
        <v>18</v>
      </c>
      <c r="AT1139" t="s">
        <v>2728</v>
      </c>
      <c r="AU1139" t="s">
        <v>2729</v>
      </c>
      <c r="AW1139" t="s">
        <v>2716</v>
      </c>
      <c r="AY1139" t="s">
        <v>2717</v>
      </c>
      <c r="AZ1139" t="s">
        <v>1158</v>
      </c>
      <c r="BA1139" t="s">
        <v>255</v>
      </c>
      <c r="BB1139" t="s">
        <v>2718</v>
      </c>
      <c r="BC1139" t="s">
        <v>2507</v>
      </c>
      <c r="BD1139" t="s">
        <v>128</v>
      </c>
      <c r="BE1139">
        <v>0</v>
      </c>
      <c r="BF1139" t="s">
        <v>2719</v>
      </c>
      <c r="BG1139" t="s">
        <v>2720</v>
      </c>
      <c r="BH1139" t="s">
        <v>2730</v>
      </c>
      <c r="BS1139">
        <v>0</v>
      </c>
      <c r="BT1139">
        <v>0</v>
      </c>
      <c r="BU1139">
        <v>0</v>
      </c>
      <c r="BV1139">
        <v>0</v>
      </c>
      <c r="BW1139">
        <v>0</v>
      </c>
      <c r="BX1139">
        <v>1</v>
      </c>
      <c r="BY1139">
        <v>1</v>
      </c>
      <c r="CD1139" t="s">
        <v>131</v>
      </c>
      <c r="CE1139">
        <v>0</v>
      </c>
      <c r="CJ1139" t="s">
        <v>132</v>
      </c>
      <c r="CO1139" t="str">
        <f>HYPERLINK("http://www.d20pfsrd.com/bestiary/monster-listings/outsiders/elemental/water","Medium Water Elemental")</f>
        <v>Medium Water Elemental</v>
      </c>
      <c r="CP1139">
        <v>173</v>
      </c>
      <c r="CQ1139">
        <v>0</v>
      </c>
      <c r="CR1139">
        <v>0</v>
      </c>
      <c r="CS1139">
        <v>0</v>
      </c>
      <c r="CT1139">
        <v>0</v>
      </c>
    </row>
    <row r="1140" spans="1:98" ht="15" customHeight="1" x14ac:dyDescent="0.2">
      <c r="A1140" t="s">
        <v>4109</v>
      </c>
      <c r="B1140" s="1" t="s">
        <v>134</v>
      </c>
      <c r="C1140">
        <v>3200</v>
      </c>
      <c r="G1140" t="s">
        <v>135</v>
      </c>
      <c r="H1140" t="s">
        <v>102</v>
      </c>
      <c r="I1140" t="s">
        <v>809</v>
      </c>
      <c r="K1140">
        <v>6</v>
      </c>
      <c r="L1140" t="s">
        <v>4110</v>
      </c>
      <c r="N1140" t="s">
        <v>1610</v>
      </c>
      <c r="O1140" t="s">
        <v>4111</v>
      </c>
      <c r="P1140">
        <v>76</v>
      </c>
      <c r="Q1140" t="s">
        <v>4112</v>
      </c>
      <c r="S1140" t="s">
        <v>4113</v>
      </c>
      <c r="T1140">
        <v>6</v>
      </c>
      <c r="U1140">
        <v>8</v>
      </c>
      <c r="V1140">
        <v>7</v>
      </c>
      <c r="AD1140" t="s">
        <v>249</v>
      </c>
      <c r="AF1140" t="s">
        <v>4114</v>
      </c>
      <c r="AG1140" t="s">
        <v>4115</v>
      </c>
      <c r="AH1140" t="s">
        <v>114</v>
      </c>
      <c r="AI1140" t="s">
        <v>114</v>
      </c>
      <c r="AJ1140" t="s">
        <v>4116</v>
      </c>
      <c r="AO1140" t="s">
        <v>4117</v>
      </c>
      <c r="AQ1140">
        <v>8</v>
      </c>
      <c r="AR1140">
        <v>8</v>
      </c>
      <c r="AS1140">
        <v>20</v>
      </c>
      <c r="AT1140" t="s">
        <v>4118</v>
      </c>
      <c r="AU1140" t="s">
        <v>4119</v>
      </c>
      <c r="AV1140" t="s">
        <v>323</v>
      </c>
      <c r="AW1140" t="s">
        <v>647</v>
      </c>
      <c r="AY1140" t="s">
        <v>4120</v>
      </c>
      <c r="AZ1140" t="s">
        <v>670</v>
      </c>
      <c r="BA1140" t="s">
        <v>4121</v>
      </c>
      <c r="BB1140" t="s">
        <v>4122</v>
      </c>
      <c r="BD1140" t="s">
        <v>128</v>
      </c>
      <c r="BE1140">
        <v>0</v>
      </c>
      <c r="BF1140" t="s">
        <v>4123</v>
      </c>
      <c r="BG1140" t="s">
        <v>4124</v>
      </c>
      <c r="BH1140" t="s">
        <v>4125</v>
      </c>
      <c r="BS1140">
        <v>0</v>
      </c>
      <c r="BT1140">
        <v>0</v>
      </c>
      <c r="BU1140">
        <v>0</v>
      </c>
      <c r="BV1140">
        <v>0</v>
      </c>
      <c r="BW1140">
        <v>0</v>
      </c>
      <c r="BX1140">
        <v>0</v>
      </c>
      <c r="BY1140">
        <v>1</v>
      </c>
      <c r="CD1140" t="s">
        <v>131</v>
      </c>
      <c r="CE1140">
        <v>0</v>
      </c>
      <c r="CJ1140" t="s">
        <v>132</v>
      </c>
      <c r="CO1140" t="str">
        <f>HYPERLINK("http://www.d20pfsrd.com/bestiary/monster-listings/monstrous-humanoids/medusa","Medusa")</f>
        <v>Medusa</v>
      </c>
      <c r="CP1140">
        <v>266</v>
      </c>
      <c r="CQ1140">
        <v>0</v>
      </c>
      <c r="CR1140">
        <v>0</v>
      </c>
      <c r="CS1140">
        <v>0</v>
      </c>
      <c r="CT1140">
        <v>0</v>
      </c>
    </row>
    <row r="1141" spans="1:98" ht="15" customHeight="1" x14ac:dyDescent="0.2">
      <c r="A1141" t="s">
        <v>12339</v>
      </c>
      <c r="B1141" s="1" t="s">
        <v>239</v>
      </c>
      <c r="C1141">
        <v>800</v>
      </c>
      <c r="G1141" t="s">
        <v>1053</v>
      </c>
      <c r="H1141" t="s">
        <v>393</v>
      </c>
      <c r="I1141" t="s">
        <v>1555</v>
      </c>
      <c r="K1141">
        <v>1</v>
      </c>
      <c r="L1141" t="s">
        <v>618</v>
      </c>
      <c r="N1141" t="s">
        <v>3779</v>
      </c>
      <c r="O1141" t="s">
        <v>5344</v>
      </c>
      <c r="P1141">
        <v>30</v>
      </c>
      <c r="Q1141" t="s">
        <v>351</v>
      </c>
      <c r="S1141" t="s">
        <v>7541</v>
      </c>
      <c r="T1141">
        <v>3</v>
      </c>
      <c r="U1141">
        <v>2</v>
      </c>
      <c r="V1141">
        <v>4</v>
      </c>
      <c r="Z1141" t="s">
        <v>3160</v>
      </c>
      <c r="AD1141" t="s">
        <v>5979</v>
      </c>
      <c r="AF1141" t="s">
        <v>12340</v>
      </c>
      <c r="AH1141" t="s">
        <v>114</v>
      </c>
      <c r="AI1141" t="s">
        <v>114</v>
      </c>
      <c r="AO1141" t="s">
        <v>12341</v>
      </c>
      <c r="AQ1141">
        <v>3</v>
      </c>
      <c r="AR1141">
        <v>4</v>
      </c>
      <c r="AS1141" t="s">
        <v>9436</v>
      </c>
      <c r="AT1141" t="s">
        <v>8980</v>
      </c>
      <c r="AW1141" t="s">
        <v>647</v>
      </c>
      <c r="AY1141" t="s">
        <v>298</v>
      </c>
      <c r="AZ1141" t="s">
        <v>12342</v>
      </c>
      <c r="BA1141" t="s">
        <v>255</v>
      </c>
      <c r="BB1141" t="s">
        <v>12316</v>
      </c>
      <c r="BC1141" t="s">
        <v>12317</v>
      </c>
      <c r="BD1141" t="s">
        <v>12285</v>
      </c>
      <c r="BE1141">
        <v>0</v>
      </c>
      <c r="BF1141" t="s">
        <v>12343</v>
      </c>
      <c r="BG1141" t="s">
        <v>12318</v>
      </c>
      <c r="BH1141" t="s">
        <v>12344</v>
      </c>
      <c r="BS1141">
        <v>0</v>
      </c>
      <c r="BT1141">
        <v>0</v>
      </c>
      <c r="BU1141">
        <v>1</v>
      </c>
      <c r="BV1141">
        <v>0</v>
      </c>
      <c r="BW1141">
        <v>0</v>
      </c>
      <c r="BX1141">
        <v>0</v>
      </c>
      <c r="BY1141">
        <v>0</v>
      </c>
      <c r="CD1141" t="s">
        <v>131</v>
      </c>
      <c r="CE1141">
        <v>0</v>
      </c>
      <c r="CJ1141" t="s">
        <v>132</v>
      </c>
      <c r="CP1141">
        <v>1504</v>
      </c>
      <c r="CQ1141">
        <v>0</v>
      </c>
      <c r="CR1141">
        <v>0</v>
      </c>
      <c r="CS1141">
        <v>0</v>
      </c>
      <c r="CT1141">
        <v>0</v>
      </c>
    </row>
    <row r="1142" spans="1:98" ht="15" customHeight="1" x14ac:dyDescent="0.2">
      <c r="A1142" t="s">
        <v>17381</v>
      </c>
      <c r="B1142" s="1" t="s">
        <v>134</v>
      </c>
      <c r="C1142">
        <v>3200</v>
      </c>
      <c r="G1142" t="s">
        <v>240</v>
      </c>
      <c r="H1142" t="s">
        <v>136</v>
      </c>
      <c r="I1142" t="s">
        <v>332</v>
      </c>
      <c r="K1142">
        <v>1</v>
      </c>
      <c r="L1142" t="s">
        <v>5442</v>
      </c>
      <c r="N1142" t="s">
        <v>635</v>
      </c>
      <c r="O1142" t="s">
        <v>636</v>
      </c>
      <c r="P1142">
        <v>85</v>
      </c>
      <c r="Q1142" t="s">
        <v>906</v>
      </c>
      <c r="S1142" t="s">
        <v>8718</v>
      </c>
      <c r="T1142">
        <v>11</v>
      </c>
      <c r="U1142">
        <v>8</v>
      </c>
      <c r="V1142">
        <v>7</v>
      </c>
      <c r="AD1142" t="s">
        <v>1231</v>
      </c>
      <c r="AF1142" t="s">
        <v>17382</v>
      </c>
      <c r="AH1142" t="s">
        <v>147</v>
      </c>
      <c r="AI1142" t="s">
        <v>202</v>
      </c>
      <c r="AJ1142" t="s">
        <v>17383</v>
      </c>
      <c r="AO1142" t="s">
        <v>17384</v>
      </c>
      <c r="AQ1142">
        <v>7</v>
      </c>
      <c r="AR1142">
        <v>17</v>
      </c>
      <c r="AS1142" t="s">
        <v>483</v>
      </c>
      <c r="AT1142" t="s">
        <v>17385</v>
      </c>
      <c r="AU1142" t="s">
        <v>17386</v>
      </c>
      <c r="AV1142" t="s">
        <v>17387</v>
      </c>
      <c r="AY1142" t="s">
        <v>1605</v>
      </c>
      <c r="AZ1142" t="s">
        <v>1620</v>
      </c>
      <c r="BA1142" t="s">
        <v>255</v>
      </c>
      <c r="BB1142" t="s">
        <v>17388</v>
      </c>
      <c r="BC1142" t="s">
        <v>10360</v>
      </c>
      <c r="BD1142" t="s">
        <v>14619</v>
      </c>
      <c r="BE1142">
        <v>0</v>
      </c>
      <c r="BF1142" t="s">
        <v>17389</v>
      </c>
      <c r="BG1142" t="s">
        <v>17390</v>
      </c>
      <c r="BH1142" t="s">
        <v>17391</v>
      </c>
      <c r="BL1142" t="s">
        <v>132</v>
      </c>
      <c r="BM1142" t="s">
        <v>132</v>
      </c>
      <c r="BN1142" t="s">
        <v>132</v>
      </c>
      <c r="BS1142">
        <v>0</v>
      </c>
      <c r="BT1142">
        <v>1</v>
      </c>
      <c r="BU1142">
        <v>0</v>
      </c>
      <c r="BV1142">
        <v>0</v>
      </c>
      <c r="BW1142">
        <v>0</v>
      </c>
      <c r="BX1142">
        <v>1</v>
      </c>
      <c r="BY1142">
        <v>1</v>
      </c>
      <c r="CB1142" t="s">
        <v>132</v>
      </c>
      <c r="CD1142" t="s">
        <v>131</v>
      </c>
      <c r="CE1142">
        <v>0</v>
      </c>
      <c r="CJ1142" t="s">
        <v>132</v>
      </c>
      <c r="CP1142">
        <v>2140</v>
      </c>
      <c r="CQ1142">
        <v>0</v>
      </c>
      <c r="CR1142">
        <v>0</v>
      </c>
      <c r="CS1142">
        <v>0</v>
      </c>
      <c r="CT1142">
        <v>0</v>
      </c>
    </row>
    <row r="1143" spans="1:98" ht="15" customHeight="1" x14ac:dyDescent="0.2">
      <c r="A1143" t="s">
        <v>10372</v>
      </c>
      <c r="B1143" s="1" t="s">
        <v>365</v>
      </c>
      <c r="C1143">
        <v>1200</v>
      </c>
      <c r="G1143" t="s">
        <v>240</v>
      </c>
      <c r="H1143" t="s">
        <v>193</v>
      </c>
      <c r="I1143" t="s">
        <v>332</v>
      </c>
      <c r="K1143">
        <v>2</v>
      </c>
      <c r="L1143" t="s">
        <v>2917</v>
      </c>
      <c r="N1143" t="s">
        <v>5286</v>
      </c>
      <c r="O1143" t="s">
        <v>5287</v>
      </c>
      <c r="P1143">
        <v>34</v>
      </c>
      <c r="Q1143" t="s">
        <v>1612</v>
      </c>
      <c r="S1143" t="s">
        <v>4543</v>
      </c>
      <c r="T1143">
        <v>8</v>
      </c>
      <c r="U1143">
        <v>8</v>
      </c>
      <c r="V1143">
        <v>3</v>
      </c>
      <c r="AD1143" t="s">
        <v>766</v>
      </c>
      <c r="AF1143" t="s">
        <v>10373</v>
      </c>
      <c r="AH1143" t="s">
        <v>202</v>
      </c>
      <c r="AI1143" t="s">
        <v>114</v>
      </c>
      <c r="AJ1143" t="s">
        <v>6236</v>
      </c>
      <c r="AO1143" t="s">
        <v>6237</v>
      </c>
      <c r="AQ1143">
        <v>3</v>
      </c>
      <c r="AR1143">
        <v>9</v>
      </c>
      <c r="AS1143" t="s">
        <v>500</v>
      </c>
      <c r="AT1143" t="s">
        <v>6228</v>
      </c>
      <c r="AU1143" t="s">
        <v>3620</v>
      </c>
      <c r="AY1143" t="s">
        <v>10374</v>
      </c>
      <c r="AZ1143" t="s">
        <v>6229</v>
      </c>
      <c r="BA1143" t="s">
        <v>255</v>
      </c>
      <c r="BB1143" t="s">
        <v>10375</v>
      </c>
      <c r="BC1143" t="s">
        <v>10360</v>
      </c>
      <c r="BD1143" t="s">
        <v>7316</v>
      </c>
      <c r="BE1143">
        <v>0</v>
      </c>
      <c r="BG1143" t="s">
        <v>10376</v>
      </c>
      <c r="BH1143" t="s">
        <v>10377</v>
      </c>
      <c r="BS1143">
        <v>0</v>
      </c>
      <c r="BT1143">
        <v>0</v>
      </c>
      <c r="BU1143">
        <v>0</v>
      </c>
      <c r="BV1143">
        <v>0</v>
      </c>
      <c r="BW1143">
        <v>0</v>
      </c>
      <c r="BX1143">
        <v>0</v>
      </c>
      <c r="BY1143">
        <v>1</v>
      </c>
      <c r="CD1143" t="s">
        <v>131</v>
      </c>
      <c r="CE1143">
        <v>0</v>
      </c>
      <c r="CJ1143" t="s">
        <v>132</v>
      </c>
      <c r="CO1143" t="str">
        <f>HYPERLINK("http://www.d20pfsrd.com/bestiary/monster-listings/animals/megaloceros","Megafauna, Megaloceros")</f>
        <v>Megafauna, Megaloceros</v>
      </c>
      <c r="CP1143">
        <v>1290</v>
      </c>
      <c r="CQ1143">
        <v>0</v>
      </c>
      <c r="CR1143">
        <v>0</v>
      </c>
      <c r="CS1143">
        <v>0</v>
      </c>
      <c r="CT1143">
        <v>0</v>
      </c>
    </row>
    <row r="1144" spans="1:98" ht="15" customHeight="1" x14ac:dyDescent="0.2">
      <c r="A1144" t="s">
        <v>6234</v>
      </c>
      <c r="B1144" s="1" t="s">
        <v>365</v>
      </c>
      <c r="C1144">
        <v>1200</v>
      </c>
      <c r="G1144" t="s">
        <v>240</v>
      </c>
      <c r="H1144" t="s">
        <v>193</v>
      </c>
      <c r="I1144" t="s">
        <v>332</v>
      </c>
      <c r="K1144">
        <v>2</v>
      </c>
      <c r="L1144" t="s">
        <v>4578</v>
      </c>
      <c r="N1144" t="s">
        <v>5286</v>
      </c>
      <c r="O1144" t="s">
        <v>5287</v>
      </c>
      <c r="P1144">
        <v>34</v>
      </c>
      <c r="Q1144" t="s">
        <v>1612</v>
      </c>
      <c r="S1144" t="s">
        <v>4543</v>
      </c>
      <c r="T1144">
        <v>8</v>
      </c>
      <c r="U1144">
        <v>8</v>
      </c>
      <c r="V1144">
        <v>3</v>
      </c>
      <c r="AD1144" t="s">
        <v>766</v>
      </c>
      <c r="AF1144" t="s">
        <v>6235</v>
      </c>
      <c r="AH1144" t="s">
        <v>202</v>
      </c>
      <c r="AI1144" t="s">
        <v>114</v>
      </c>
      <c r="AJ1144" t="s">
        <v>6236</v>
      </c>
      <c r="AO1144" t="s">
        <v>6237</v>
      </c>
      <c r="AQ1144">
        <v>3</v>
      </c>
      <c r="AR1144">
        <v>9</v>
      </c>
      <c r="AS1144" t="s">
        <v>500</v>
      </c>
      <c r="AT1144" t="s">
        <v>6228</v>
      </c>
      <c r="AU1144" t="s">
        <v>3620</v>
      </c>
      <c r="AY1144" t="s">
        <v>3635</v>
      </c>
      <c r="AZ1144" t="s">
        <v>6229</v>
      </c>
      <c r="BA1144" t="s">
        <v>255</v>
      </c>
      <c r="BB1144" t="s">
        <v>6230</v>
      </c>
      <c r="BC1144" t="s">
        <v>6231</v>
      </c>
      <c r="BD1144" t="s">
        <v>6217</v>
      </c>
      <c r="BE1144">
        <v>0</v>
      </c>
      <c r="BG1144" t="s">
        <v>6232</v>
      </c>
      <c r="BH1144" t="s">
        <v>6238</v>
      </c>
      <c r="BS1144">
        <v>0</v>
      </c>
      <c r="BT1144">
        <v>1</v>
      </c>
      <c r="BU1144">
        <v>0</v>
      </c>
      <c r="BV1144">
        <v>0</v>
      </c>
      <c r="BW1144">
        <v>0</v>
      </c>
      <c r="BX1144">
        <v>0</v>
      </c>
      <c r="BY1144">
        <v>0</v>
      </c>
      <c r="CD1144" t="s">
        <v>131</v>
      </c>
      <c r="CE1144">
        <v>0</v>
      </c>
      <c r="CJ1144" t="s">
        <v>132</v>
      </c>
      <c r="CP1144">
        <v>527</v>
      </c>
      <c r="CQ1144">
        <v>0</v>
      </c>
      <c r="CR1144">
        <v>0</v>
      </c>
      <c r="CS1144">
        <v>0</v>
      </c>
      <c r="CT1144">
        <v>0</v>
      </c>
    </row>
    <row r="1145" spans="1:98" ht="15" customHeight="1" x14ac:dyDescent="0.2">
      <c r="A1145" t="s">
        <v>7013</v>
      </c>
      <c r="B1145" s="1" t="s">
        <v>1137</v>
      </c>
      <c r="C1145">
        <v>2400</v>
      </c>
      <c r="G1145" t="s">
        <v>240</v>
      </c>
      <c r="H1145" t="s">
        <v>1308</v>
      </c>
      <c r="I1145" t="s">
        <v>332</v>
      </c>
      <c r="J1145" t="s">
        <v>1000</v>
      </c>
      <c r="K1145">
        <v>6</v>
      </c>
      <c r="L1145" t="s">
        <v>7014</v>
      </c>
      <c r="N1145" t="s">
        <v>7015</v>
      </c>
      <c r="O1145" t="s">
        <v>7016</v>
      </c>
      <c r="P1145">
        <v>76</v>
      </c>
      <c r="Q1145" t="s">
        <v>2329</v>
      </c>
      <c r="S1145" t="s">
        <v>7017</v>
      </c>
      <c r="T1145">
        <v>9</v>
      </c>
      <c r="U1145">
        <v>10</v>
      </c>
      <c r="V1145">
        <v>4</v>
      </c>
      <c r="X1145" t="s">
        <v>314</v>
      </c>
      <c r="AD1145" t="s">
        <v>7018</v>
      </c>
      <c r="AF1145" t="s">
        <v>7019</v>
      </c>
      <c r="AH1145" t="s">
        <v>202</v>
      </c>
      <c r="AI1145" t="s">
        <v>318</v>
      </c>
      <c r="AJ1145" t="s">
        <v>7020</v>
      </c>
      <c r="AO1145" t="s">
        <v>7021</v>
      </c>
      <c r="AQ1145">
        <v>6</v>
      </c>
      <c r="AR1145" t="s">
        <v>321</v>
      </c>
      <c r="AS1145" t="s">
        <v>321</v>
      </c>
      <c r="AT1145" t="s">
        <v>7022</v>
      </c>
      <c r="AU1145" t="s">
        <v>7023</v>
      </c>
      <c r="AY1145" t="s">
        <v>992</v>
      </c>
      <c r="AZ1145" t="s">
        <v>7024</v>
      </c>
      <c r="BA1145" t="s">
        <v>255</v>
      </c>
      <c r="BB1145" t="s">
        <v>7025</v>
      </c>
      <c r="BC1145" t="s">
        <v>7026</v>
      </c>
      <c r="BD1145" t="s">
        <v>6997</v>
      </c>
      <c r="BE1145">
        <v>0</v>
      </c>
      <c r="BF1145" t="s">
        <v>7027</v>
      </c>
      <c r="BG1145" t="s">
        <v>7028</v>
      </c>
      <c r="BH1145" t="s">
        <v>7029</v>
      </c>
      <c r="BS1145">
        <v>0</v>
      </c>
      <c r="BT1145">
        <v>0</v>
      </c>
      <c r="BU1145">
        <v>0</v>
      </c>
      <c r="BV1145">
        <v>0</v>
      </c>
      <c r="BW1145">
        <v>0</v>
      </c>
      <c r="BX1145">
        <v>1</v>
      </c>
      <c r="BY1145">
        <v>0</v>
      </c>
      <c r="CD1145" t="s">
        <v>131</v>
      </c>
      <c r="CE1145">
        <v>0</v>
      </c>
      <c r="CJ1145" t="s">
        <v>132</v>
      </c>
      <c r="CP1145">
        <v>1015</v>
      </c>
      <c r="CQ1145">
        <v>0</v>
      </c>
      <c r="CR1145">
        <v>0</v>
      </c>
      <c r="CS1145">
        <v>0</v>
      </c>
      <c r="CT1145">
        <v>0</v>
      </c>
    </row>
    <row r="1146" spans="1:98" ht="15" customHeight="1" x14ac:dyDescent="0.2">
      <c r="A1146" t="s">
        <v>10378</v>
      </c>
      <c r="B1146" s="1" t="s">
        <v>306</v>
      </c>
      <c r="C1146">
        <v>1600</v>
      </c>
      <c r="G1146" t="s">
        <v>240</v>
      </c>
      <c r="H1146" t="s">
        <v>136</v>
      </c>
      <c r="I1146" t="s">
        <v>332</v>
      </c>
      <c r="K1146">
        <v>0</v>
      </c>
      <c r="L1146" t="s">
        <v>1576</v>
      </c>
      <c r="N1146" t="s">
        <v>2600</v>
      </c>
      <c r="O1146" t="s">
        <v>10379</v>
      </c>
      <c r="P1146">
        <v>59</v>
      </c>
      <c r="Q1146" t="s">
        <v>3996</v>
      </c>
      <c r="S1146" t="s">
        <v>10380</v>
      </c>
      <c r="T1146">
        <v>9</v>
      </c>
      <c r="U1146">
        <v>5</v>
      </c>
      <c r="V1146">
        <v>3</v>
      </c>
      <c r="AD1146" t="s">
        <v>5465</v>
      </c>
      <c r="AF1146" t="s">
        <v>10381</v>
      </c>
      <c r="AH1146" t="s">
        <v>147</v>
      </c>
      <c r="AI1146" t="s">
        <v>202</v>
      </c>
      <c r="AJ1146" t="s">
        <v>9612</v>
      </c>
      <c r="AO1146" t="s">
        <v>10382</v>
      </c>
      <c r="AQ1146">
        <v>5</v>
      </c>
      <c r="AR1146">
        <v>14</v>
      </c>
      <c r="AS1146" t="s">
        <v>1792</v>
      </c>
      <c r="AT1146" t="s">
        <v>10383</v>
      </c>
      <c r="AU1146" t="s">
        <v>10384</v>
      </c>
      <c r="AY1146" t="s">
        <v>7141</v>
      </c>
      <c r="AZ1146" t="s">
        <v>208</v>
      </c>
      <c r="BA1146" t="s">
        <v>255</v>
      </c>
      <c r="BB1146" t="s">
        <v>10385</v>
      </c>
      <c r="BC1146" t="s">
        <v>10360</v>
      </c>
      <c r="BD1146" t="s">
        <v>7316</v>
      </c>
      <c r="BE1146">
        <v>0</v>
      </c>
      <c r="BG1146" t="s">
        <v>10386</v>
      </c>
      <c r="BH1146" t="s">
        <v>10387</v>
      </c>
      <c r="BS1146">
        <v>0</v>
      </c>
      <c r="BT1146">
        <v>1</v>
      </c>
      <c r="BU1146">
        <v>0</v>
      </c>
      <c r="BV1146">
        <v>1</v>
      </c>
      <c r="BW1146">
        <v>0</v>
      </c>
      <c r="BX1146">
        <v>0</v>
      </c>
      <c r="BY1146">
        <v>1</v>
      </c>
      <c r="CD1146" t="s">
        <v>131</v>
      </c>
      <c r="CE1146">
        <v>0</v>
      </c>
      <c r="CJ1146" t="s">
        <v>132</v>
      </c>
      <c r="CO1146" t="str">
        <f>HYPERLINK("http://www.d20pfsrd.com/bestiary/monster-listings/animals/megatherium","Megafauna, Megatherium")</f>
        <v>Megafauna, Megatherium</v>
      </c>
      <c r="CP1146">
        <v>1291</v>
      </c>
      <c r="CQ1146">
        <v>0</v>
      </c>
      <c r="CR1146">
        <v>0</v>
      </c>
      <c r="CS1146">
        <v>0</v>
      </c>
      <c r="CT1146">
        <v>0</v>
      </c>
    </row>
    <row r="1147" spans="1:98" ht="15" customHeight="1" x14ac:dyDescent="0.2">
      <c r="A1147" t="s">
        <v>8364</v>
      </c>
      <c r="B1147" s="1" t="s">
        <v>1223</v>
      </c>
      <c r="C1147">
        <v>12800</v>
      </c>
      <c r="G1147" t="s">
        <v>1053</v>
      </c>
      <c r="H1147" t="s">
        <v>193</v>
      </c>
      <c r="I1147" t="s">
        <v>103</v>
      </c>
      <c r="J1147" t="s">
        <v>8249</v>
      </c>
      <c r="K1147">
        <v>6</v>
      </c>
      <c r="L1147" t="s">
        <v>8365</v>
      </c>
      <c r="M1147" t="s">
        <v>8366</v>
      </c>
      <c r="N1147" t="s">
        <v>8367</v>
      </c>
      <c r="O1147" t="s">
        <v>8368</v>
      </c>
      <c r="P1147">
        <v>147</v>
      </c>
      <c r="Q1147" t="s">
        <v>4368</v>
      </c>
      <c r="S1147" t="s">
        <v>8369</v>
      </c>
      <c r="T1147">
        <v>11</v>
      </c>
      <c r="U1147">
        <v>15</v>
      </c>
      <c r="V1147">
        <v>14</v>
      </c>
      <c r="Y1147" t="s">
        <v>581</v>
      </c>
      <c r="Z1147" t="s">
        <v>8370</v>
      </c>
      <c r="AA1147" t="s">
        <v>8257</v>
      </c>
      <c r="AB1147">
        <v>22</v>
      </c>
      <c r="AD1147" t="s">
        <v>1276</v>
      </c>
      <c r="AF1147" t="s">
        <v>8371</v>
      </c>
      <c r="AH1147" t="s">
        <v>202</v>
      </c>
      <c r="AI1147" t="s">
        <v>202</v>
      </c>
      <c r="AK1147" t="s">
        <v>8372</v>
      </c>
      <c r="AO1147" t="s">
        <v>8373</v>
      </c>
      <c r="AQ1147">
        <v>14</v>
      </c>
      <c r="AR1147">
        <v>21</v>
      </c>
      <c r="AS1147">
        <v>37</v>
      </c>
      <c r="AT1147" t="s">
        <v>8374</v>
      </c>
      <c r="AU1147" t="s">
        <v>8375</v>
      </c>
      <c r="AW1147" t="s">
        <v>8319</v>
      </c>
      <c r="AY1147" t="s">
        <v>4360</v>
      </c>
      <c r="AZ1147" t="s">
        <v>8376</v>
      </c>
      <c r="BA1147" t="s">
        <v>426</v>
      </c>
      <c r="BB1147" t="s">
        <v>8377</v>
      </c>
      <c r="BC1147" t="s">
        <v>8269</v>
      </c>
      <c r="BD1147" t="s">
        <v>7316</v>
      </c>
      <c r="BE1147">
        <v>0</v>
      </c>
      <c r="BF1147" t="s">
        <v>8378</v>
      </c>
      <c r="BG1147" t="s">
        <v>8379</v>
      </c>
      <c r="BH1147" t="s">
        <v>8380</v>
      </c>
      <c r="BS1147">
        <v>0</v>
      </c>
      <c r="BT1147">
        <v>0</v>
      </c>
      <c r="BU1147">
        <v>1</v>
      </c>
      <c r="BV1147">
        <v>0</v>
      </c>
      <c r="BW1147">
        <v>0</v>
      </c>
      <c r="BX1147">
        <v>0</v>
      </c>
      <c r="BY1147">
        <v>1</v>
      </c>
      <c r="CD1147" t="s">
        <v>131</v>
      </c>
      <c r="CE1147">
        <v>0</v>
      </c>
      <c r="CJ1147" t="s">
        <v>132</v>
      </c>
      <c r="CO1147" t="str">
        <f>HYPERLINK("http://www.d20pfsrd.com/bestiary/monster-listings/outsiders/daemons/meladaemon","Daemon, Meladaemon")</f>
        <v>Daemon, Meladaemon</v>
      </c>
      <c r="CP1147">
        <v>1146</v>
      </c>
      <c r="CQ1147">
        <v>0</v>
      </c>
      <c r="CR1147">
        <v>0</v>
      </c>
      <c r="CS1147">
        <v>0</v>
      </c>
      <c r="CT1147">
        <v>0</v>
      </c>
    </row>
    <row r="1148" spans="1:98" ht="15" customHeight="1" x14ac:dyDescent="0.2">
      <c r="A1148" t="s">
        <v>12297</v>
      </c>
      <c r="B1148" s="1" t="s">
        <v>1117</v>
      </c>
      <c r="C1148">
        <v>400</v>
      </c>
      <c r="G1148" t="s">
        <v>240</v>
      </c>
      <c r="H1148" t="s">
        <v>1308</v>
      </c>
      <c r="I1148" t="s">
        <v>654</v>
      </c>
      <c r="J1148" t="s">
        <v>308</v>
      </c>
      <c r="K1148">
        <v>-5</v>
      </c>
      <c r="L1148" t="s">
        <v>655</v>
      </c>
      <c r="N1148" t="s">
        <v>12275</v>
      </c>
      <c r="O1148" t="s">
        <v>12276</v>
      </c>
      <c r="P1148">
        <v>17</v>
      </c>
      <c r="Q1148" t="s">
        <v>2461</v>
      </c>
      <c r="S1148" t="s">
        <v>12290</v>
      </c>
      <c r="T1148">
        <v>4</v>
      </c>
      <c r="U1148">
        <v>-5</v>
      </c>
      <c r="V1148">
        <v>-5</v>
      </c>
      <c r="Z1148" t="s">
        <v>12277</v>
      </c>
      <c r="AA1148" t="s">
        <v>11546</v>
      </c>
      <c r="AC1148" t="s">
        <v>6270</v>
      </c>
      <c r="AD1148" t="s">
        <v>202</v>
      </c>
      <c r="AF1148" t="s">
        <v>12279</v>
      </c>
      <c r="AH1148" t="s">
        <v>202</v>
      </c>
      <c r="AI1148" t="s">
        <v>318</v>
      </c>
      <c r="AJ1148" t="s">
        <v>12298</v>
      </c>
      <c r="AO1148" t="s">
        <v>12299</v>
      </c>
      <c r="AQ1148">
        <v>1</v>
      </c>
      <c r="AR1148">
        <v>-6</v>
      </c>
      <c r="AS1148" t="s">
        <v>7563</v>
      </c>
      <c r="AY1148" t="s">
        <v>669</v>
      </c>
      <c r="AZ1148" t="s">
        <v>12300</v>
      </c>
      <c r="BA1148" t="s">
        <v>255</v>
      </c>
      <c r="BB1148" t="s">
        <v>12283</v>
      </c>
      <c r="BC1148" t="s">
        <v>12284</v>
      </c>
      <c r="BD1148" t="s">
        <v>12285</v>
      </c>
      <c r="BE1148">
        <v>0</v>
      </c>
      <c r="BF1148" t="s">
        <v>12301</v>
      </c>
      <c r="BG1148" t="s">
        <v>12287</v>
      </c>
      <c r="BH1148" t="s">
        <v>12302</v>
      </c>
      <c r="BS1148">
        <v>0</v>
      </c>
      <c r="BT1148">
        <v>0</v>
      </c>
      <c r="BU1148">
        <v>0</v>
      </c>
      <c r="BV1148">
        <v>0</v>
      </c>
      <c r="BW1148">
        <v>0</v>
      </c>
      <c r="BX1148">
        <v>0</v>
      </c>
      <c r="BY1148">
        <v>1</v>
      </c>
      <c r="CD1148" t="s">
        <v>131</v>
      </c>
      <c r="CE1148">
        <v>0</v>
      </c>
      <c r="CJ1148" t="s">
        <v>132</v>
      </c>
      <c r="CP1148">
        <v>1494</v>
      </c>
      <c r="CQ1148">
        <v>0</v>
      </c>
      <c r="CR1148">
        <v>0</v>
      </c>
      <c r="CS1148">
        <v>0</v>
      </c>
      <c r="CT1148">
        <v>0</v>
      </c>
    </row>
    <row r="1149" spans="1:98" ht="15" customHeight="1" x14ac:dyDescent="0.2">
      <c r="A1149" t="s">
        <v>20585</v>
      </c>
      <c r="B1149" s="1" t="s">
        <v>1137</v>
      </c>
      <c r="C1149">
        <v>2400</v>
      </c>
      <c r="G1149" t="s">
        <v>1053</v>
      </c>
      <c r="H1149" t="s">
        <v>102</v>
      </c>
      <c r="I1149" t="s">
        <v>432</v>
      </c>
      <c r="J1149" t="s">
        <v>1556</v>
      </c>
      <c r="K1149">
        <v>6</v>
      </c>
      <c r="L1149" t="s">
        <v>20586</v>
      </c>
      <c r="N1149" t="s">
        <v>1783</v>
      </c>
      <c r="O1149" t="s">
        <v>1784</v>
      </c>
      <c r="P1149">
        <v>67</v>
      </c>
      <c r="Q1149" t="s">
        <v>1746</v>
      </c>
      <c r="R1149" t="s">
        <v>16558</v>
      </c>
      <c r="S1149" t="s">
        <v>11413</v>
      </c>
      <c r="T1149">
        <v>9</v>
      </c>
      <c r="U1149">
        <v>7</v>
      </c>
      <c r="V1149">
        <v>5</v>
      </c>
      <c r="Z1149" t="s">
        <v>20587</v>
      </c>
      <c r="AA1149" t="s">
        <v>174</v>
      </c>
      <c r="AD1149" t="s">
        <v>6017</v>
      </c>
      <c r="AF1149" t="s">
        <v>20588</v>
      </c>
      <c r="AH1149" t="s">
        <v>114</v>
      </c>
      <c r="AI1149" t="s">
        <v>114</v>
      </c>
      <c r="AJ1149" t="s">
        <v>20589</v>
      </c>
      <c r="AK1149" t="s">
        <v>20590</v>
      </c>
      <c r="AO1149" t="s">
        <v>20591</v>
      </c>
      <c r="AQ1149">
        <v>6</v>
      </c>
      <c r="AR1149">
        <v>10</v>
      </c>
      <c r="AS1149">
        <v>22</v>
      </c>
      <c r="AT1149" t="s">
        <v>20592</v>
      </c>
      <c r="AU1149" t="s">
        <v>20593</v>
      </c>
      <c r="AW1149" t="s">
        <v>20594</v>
      </c>
      <c r="AY1149" t="s">
        <v>20233</v>
      </c>
      <c r="AZ1149" t="s">
        <v>670</v>
      </c>
      <c r="BA1149" t="s">
        <v>255</v>
      </c>
      <c r="BB1149" t="s">
        <v>20595</v>
      </c>
      <c r="BD1149" t="s">
        <v>20570</v>
      </c>
      <c r="BE1149">
        <v>0</v>
      </c>
      <c r="BF1149" t="s">
        <v>20596</v>
      </c>
      <c r="BG1149" t="s">
        <v>20597</v>
      </c>
      <c r="BH1149" t="s">
        <v>20598</v>
      </c>
      <c r="BS1149">
        <v>0</v>
      </c>
      <c r="BT1149">
        <v>0</v>
      </c>
      <c r="BU1149">
        <v>1</v>
      </c>
      <c r="BV1149">
        <v>0</v>
      </c>
      <c r="BW1149">
        <v>0</v>
      </c>
      <c r="BX1149">
        <v>0</v>
      </c>
      <c r="BY1149">
        <v>1</v>
      </c>
      <c r="CD1149" t="s">
        <v>131</v>
      </c>
      <c r="CE1149">
        <v>0</v>
      </c>
      <c r="CJ1149" t="s">
        <v>132</v>
      </c>
      <c r="CP1149">
        <v>3355</v>
      </c>
      <c r="CQ1149">
        <v>0</v>
      </c>
      <c r="CR1149">
        <v>0</v>
      </c>
      <c r="CS1149">
        <v>0</v>
      </c>
      <c r="CT1149">
        <v>0</v>
      </c>
    </row>
    <row r="1150" spans="1:98" ht="15" customHeight="1" x14ac:dyDescent="0.2">
      <c r="A1150" t="s">
        <v>21456</v>
      </c>
      <c r="B1150" s="1" t="s">
        <v>2051</v>
      </c>
      <c r="C1150">
        <v>51200</v>
      </c>
      <c r="G1150" t="s">
        <v>240</v>
      </c>
      <c r="H1150" t="s">
        <v>102</v>
      </c>
      <c r="I1150" t="s">
        <v>103</v>
      </c>
      <c r="J1150" t="s">
        <v>21457</v>
      </c>
      <c r="K1150">
        <v>13</v>
      </c>
      <c r="L1150" t="s">
        <v>21458</v>
      </c>
      <c r="M1150" t="s">
        <v>21459</v>
      </c>
      <c r="N1150" t="s">
        <v>21460</v>
      </c>
      <c r="O1150" t="s">
        <v>21461</v>
      </c>
      <c r="P1150">
        <v>216</v>
      </c>
      <c r="Q1150" t="s">
        <v>21462</v>
      </c>
      <c r="S1150" t="s">
        <v>21463</v>
      </c>
      <c r="T1150">
        <v>13</v>
      </c>
      <c r="U1150">
        <v>19</v>
      </c>
      <c r="V1150">
        <v>15</v>
      </c>
      <c r="Z1150" t="s">
        <v>21464</v>
      </c>
      <c r="AA1150" t="s">
        <v>5324</v>
      </c>
      <c r="AB1150">
        <v>26</v>
      </c>
      <c r="AD1150" t="s">
        <v>17311</v>
      </c>
      <c r="AF1150" t="s">
        <v>21465</v>
      </c>
      <c r="AH1150" t="s">
        <v>114</v>
      </c>
      <c r="AI1150" t="s">
        <v>114</v>
      </c>
      <c r="AK1150" t="s">
        <v>21466</v>
      </c>
      <c r="AO1150" t="s">
        <v>21467</v>
      </c>
      <c r="AQ1150">
        <v>16</v>
      </c>
      <c r="AR1150">
        <v>23</v>
      </c>
      <c r="AS1150">
        <v>42</v>
      </c>
      <c r="AT1150" t="s">
        <v>21468</v>
      </c>
      <c r="AU1150" t="s">
        <v>21469</v>
      </c>
      <c r="AW1150" t="s">
        <v>4343</v>
      </c>
      <c r="AX1150" t="s">
        <v>21470</v>
      </c>
      <c r="AY1150" t="s">
        <v>21471</v>
      </c>
      <c r="AZ1150" t="s">
        <v>21472</v>
      </c>
      <c r="BA1150" t="s">
        <v>21473</v>
      </c>
      <c r="BB1150" t="s">
        <v>21474</v>
      </c>
      <c r="BC1150" t="s">
        <v>20962</v>
      </c>
      <c r="BD1150" t="s">
        <v>21001</v>
      </c>
      <c r="BE1150">
        <v>0</v>
      </c>
      <c r="BF1150" t="s">
        <v>21475</v>
      </c>
      <c r="BG1150" t="s">
        <v>21476</v>
      </c>
      <c r="BH1150" t="s">
        <v>21477</v>
      </c>
      <c r="BS1150">
        <v>0</v>
      </c>
      <c r="BT1150">
        <v>0</v>
      </c>
      <c r="BU1150">
        <v>1</v>
      </c>
      <c r="BV1150">
        <v>0</v>
      </c>
      <c r="BW1150">
        <v>0</v>
      </c>
      <c r="BX1150">
        <v>0</v>
      </c>
      <c r="BY1150">
        <v>1</v>
      </c>
      <c r="CD1150" t="s">
        <v>131</v>
      </c>
      <c r="CE1150">
        <v>0</v>
      </c>
      <c r="CJ1150" t="s">
        <v>132</v>
      </c>
      <c r="CP1150">
        <v>3579</v>
      </c>
      <c r="CQ1150">
        <v>0</v>
      </c>
      <c r="CR1150">
        <v>0</v>
      </c>
      <c r="CS1150">
        <v>0</v>
      </c>
      <c r="CT1150">
        <v>0</v>
      </c>
    </row>
    <row r="1151" spans="1:98" ht="15" customHeight="1" x14ac:dyDescent="0.2">
      <c r="A1151" t="s">
        <v>4126</v>
      </c>
      <c r="B1151" s="1" t="s">
        <v>239</v>
      </c>
      <c r="C1151">
        <v>800</v>
      </c>
      <c r="G1151" t="s">
        <v>240</v>
      </c>
      <c r="H1151" t="s">
        <v>393</v>
      </c>
      <c r="I1151" t="s">
        <v>103</v>
      </c>
      <c r="J1151" t="s">
        <v>4127</v>
      </c>
      <c r="K1151">
        <v>6</v>
      </c>
      <c r="L1151" t="s">
        <v>4094</v>
      </c>
      <c r="N1151" t="s">
        <v>4128</v>
      </c>
      <c r="O1151" t="s">
        <v>4129</v>
      </c>
      <c r="P1151">
        <v>19</v>
      </c>
      <c r="Q1151" t="s">
        <v>4130</v>
      </c>
      <c r="R1151" t="s">
        <v>1312</v>
      </c>
      <c r="S1151" t="s">
        <v>4028</v>
      </c>
      <c r="T1151">
        <v>2</v>
      </c>
      <c r="U1151">
        <v>5</v>
      </c>
      <c r="V1151">
        <v>3</v>
      </c>
      <c r="Y1151" t="s">
        <v>458</v>
      </c>
      <c r="AD1151" t="s">
        <v>4131</v>
      </c>
      <c r="AF1151" t="s">
        <v>4132</v>
      </c>
      <c r="AH1151" t="s">
        <v>114</v>
      </c>
      <c r="AI1151" t="s">
        <v>114</v>
      </c>
      <c r="AJ1151" t="s">
        <v>4133</v>
      </c>
      <c r="AK1151" t="s">
        <v>4134</v>
      </c>
      <c r="AO1151" t="s">
        <v>4135</v>
      </c>
      <c r="AQ1151">
        <v>3</v>
      </c>
      <c r="AR1151">
        <v>3</v>
      </c>
      <c r="AS1151">
        <v>15</v>
      </c>
      <c r="AT1151" t="s">
        <v>4136</v>
      </c>
      <c r="AU1151" t="s">
        <v>4137</v>
      </c>
      <c r="AW1151" t="s">
        <v>4138</v>
      </c>
      <c r="AY1151" t="s">
        <v>4139</v>
      </c>
      <c r="AZ1151" t="s">
        <v>4140</v>
      </c>
      <c r="BA1151" t="s">
        <v>426</v>
      </c>
      <c r="BB1151" t="s">
        <v>4141</v>
      </c>
      <c r="BD1151" t="s">
        <v>128</v>
      </c>
      <c r="BE1151">
        <v>0</v>
      </c>
      <c r="BF1151" t="s">
        <v>4142</v>
      </c>
      <c r="BG1151" t="s">
        <v>4143</v>
      </c>
      <c r="BH1151" t="s">
        <v>4144</v>
      </c>
      <c r="BS1151">
        <v>0</v>
      </c>
      <c r="BT1151">
        <v>0</v>
      </c>
      <c r="BU1151">
        <v>1</v>
      </c>
      <c r="BV1151">
        <v>0</v>
      </c>
      <c r="BW1151">
        <v>0</v>
      </c>
      <c r="BX1151">
        <v>0</v>
      </c>
      <c r="BY1151">
        <v>1</v>
      </c>
      <c r="CD1151" t="s">
        <v>131</v>
      </c>
      <c r="CE1151">
        <v>0</v>
      </c>
      <c r="CJ1151" t="s">
        <v>132</v>
      </c>
      <c r="CO1151" t="str">
        <f>HYPERLINK("http://www.d20pfsrd.com/bestiary/monster-listings/outsiders/mephit","Mephit")</f>
        <v>Mephit</v>
      </c>
      <c r="CP1151">
        <v>267</v>
      </c>
      <c r="CQ1151">
        <v>0</v>
      </c>
      <c r="CR1151">
        <v>0</v>
      </c>
      <c r="CS1151">
        <v>0</v>
      </c>
      <c r="CT1151">
        <v>0</v>
      </c>
    </row>
    <row r="1152" spans="1:98" ht="15" customHeight="1" x14ac:dyDescent="0.2">
      <c r="A1152" t="s">
        <v>10388</v>
      </c>
      <c r="B1152" s="1" t="s">
        <v>306</v>
      </c>
      <c r="C1152">
        <v>1600</v>
      </c>
      <c r="G1152" t="s">
        <v>3133</v>
      </c>
      <c r="H1152" t="s">
        <v>193</v>
      </c>
      <c r="I1152" t="s">
        <v>103</v>
      </c>
      <c r="J1152" t="s">
        <v>1556</v>
      </c>
      <c r="K1152">
        <v>2</v>
      </c>
      <c r="L1152" t="s">
        <v>3050</v>
      </c>
      <c r="N1152" t="s">
        <v>5462</v>
      </c>
      <c r="O1152" t="s">
        <v>10389</v>
      </c>
      <c r="P1152">
        <v>51</v>
      </c>
      <c r="Q1152" t="s">
        <v>4352</v>
      </c>
      <c r="S1152" t="s">
        <v>10390</v>
      </c>
      <c r="T1152">
        <v>8</v>
      </c>
      <c r="U1152">
        <v>4</v>
      </c>
      <c r="V1152">
        <v>8</v>
      </c>
      <c r="AB1152">
        <v>20</v>
      </c>
      <c r="AD1152" t="s">
        <v>249</v>
      </c>
      <c r="AF1152" t="s">
        <v>10391</v>
      </c>
      <c r="AH1152" t="s">
        <v>202</v>
      </c>
      <c r="AI1152" t="s">
        <v>202</v>
      </c>
      <c r="AK1152" t="s">
        <v>10392</v>
      </c>
      <c r="AO1152" t="s">
        <v>10393</v>
      </c>
      <c r="AQ1152">
        <v>6</v>
      </c>
      <c r="AR1152">
        <v>9</v>
      </c>
      <c r="AS1152">
        <v>22</v>
      </c>
      <c r="AT1152" t="s">
        <v>10394</v>
      </c>
      <c r="AU1152" t="s">
        <v>10395</v>
      </c>
      <c r="AW1152" t="s">
        <v>10396</v>
      </c>
      <c r="AX1152" t="s">
        <v>10397</v>
      </c>
      <c r="AY1152" t="s">
        <v>7565</v>
      </c>
      <c r="AZ1152" t="s">
        <v>10398</v>
      </c>
      <c r="BA1152" t="s">
        <v>10399</v>
      </c>
      <c r="BB1152" t="s">
        <v>10400</v>
      </c>
      <c r="BD1152" t="s">
        <v>7316</v>
      </c>
      <c r="BE1152">
        <v>0</v>
      </c>
      <c r="BF1152" t="s">
        <v>10401</v>
      </c>
      <c r="BG1152" t="s">
        <v>10402</v>
      </c>
      <c r="BH1152" t="s">
        <v>10403</v>
      </c>
      <c r="BS1152">
        <v>0</v>
      </c>
      <c r="BT1152">
        <v>0</v>
      </c>
      <c r="BU1152">
        <v>0</v>
      </c>
      <c r="BV1152">
        <v>0</v>
      </c>
      <c r="BW1152">
        <v>0</v>
      </c>
      <c r="BX1152">
        <v>0</v>
      </c>
      <c r="BY1152">
        <v>1</v>
      </c>
      <c r="CD1152" t="s">
        <v>131</v>
      </c>
      <c r="CE1152">
        <v>0</v>
      </c>
      <c r="CJ1152" t="s">
        <v>132</v>
      </c>
      <c r="CO1152" t="str">
        <f>HYPERLINK("http://www.d20pfsrd.com/bestiary/monster-listings/outsiders/mercane","Mercane")</f>
        <v>Mercane</v>
      </c>
      <c r="CP1152">
        <v>1292</v>
      </c>
      <c r="CQ1152">
        <v>0</v>
      </c>
      <c r="CR1152">
        <v>0</v>
      </c>
      <c r="CS1152">
        <v>0</v>
      </c>
      <c r="CT1152">
        <v>0</v>
      </c>
    </row>
    <row r="1153" spans="1:98" ht="15" customHeight="1" x14ac:dyDescent="0.2">
      <c r="A1153" t="s">
        <v>4145</v>
      </c>
      <c r="B1153" s="1" t="s">
        <v>599</v>
      </c>
      <c r="C1153">
        <v>135</v>
      </c>
      <c r="D1153" t="s">
        <v>4145</v>
      </c>
      <c r="E1153" t="s">
        <v>2374</v>
      </c>
      <c r="G1153" t="s">
        <v>240</v>
      </c>
      <c r="H1153" t="s">
        <v>102</v>
      </c>
      <c r="I1153" t="s">
        <v>701</v>
      </c>
      <c r="J1153" t="s">
        <v>138</v>
      </c>
      <c r="K1153">
        <v>1</v>
      </c>
      <c r="L1153" t="s">
        <v>2981</v>
      </c>
      <c r="N1153" t="s">
        <v>4146</v>
      </c>
      <c r="O1153" t="s">
        <v>4147</v>
      </c>
      <c r="P1153">
        <v>7</v>
      </c>
      <c r="Q1153" t="s">
        <v>2415</v>
      </c>
      <c r="S1153" t="s">
        <v>4148</v>
      </c>
      <c r="T1153">
        <v>4</v>
      </c>
      <c r="U1153">
        <v>1</v>
      </c>
      <c r="V1153">
        <v>-1</v>
      </c>
      <c r="AD1153" t="s">
        <v>4149</v>
      </c>
      <c r="AF1153" t="s">
        <v>4150</v>
      </c>
      <c r="AG1153" t="s">
        <v>4151</v>
      </c>
      <c r="AH1153" t="s">
        <v>114</v>
      </c>
      <c r="AI1153" t="s">
        <v>114</v>
      </c>
      <c r="AO1153" t="s">
        <v>4152</v>
      </c>
      <c r="AQ1153">
        <v>1</v>
      </c>
      <c r="AR1153">
        <v>2</v>
      </c>
      <c r="AS1153" t="s">
        <v>1129</v>
      </c>
      <c r="AT1153" t="s">
        <v>1709</v>
      </c>
      <c r="AU1153" t="s">
        <v>4153</v>
      </c>
      <c r="AW1153" t="s">
        <v>3811</v>
      </c>
      <c r="AX1153" t="s">
        <v>915</v>
      </c>
      <c r="AY1153" t="s">
        <v>4154</v>
      </c>
      <c r="AZ1153" t="s">
        <v>4155</v>
      </c>
      <c r="BA1153" t="s">
        <v>4156</v>
      </c>
      <c r="BB1153" t="s">
        <v>4157</v>
      </c>
      <c r="BD1153" t="s">
        <v>128</v>
      </c>
      <c r="BE1153">
        <v>0</v>
      </c>
      <c r="BG1153" t="s">
        <v>4158</v>
      </c>
      <c r="BH1153" t="s">
        <v>4159</v>
      </c>
      <c r="BS1153">
        <v>1</v>
      </c>
      <c r="BT1153">
        <v>0</v>
      </c>
      <c r="BU1153">
        <v>0</v>
      </c>
      <c r="BV1153">
        <v>0</v>
      </c>
      <c r="BW1153">
        <v>0</v>
      </c>
      <c r="BX1153">
        <v>1</v>
      </c>
      <c r="BY1153">
        <v>1</v>
      </c>
      <c r="CD1153" t="s">
        <v>131</v>
      </c>
      <c r="CE1153">
        <v>1</v>
      </c>
      <c r="CJ1153" t="s">
        <v>132</v>
      </c>
      <c r="CO1153" t="str">
        <f>HYPERLINK("http://www.d20pfsrd.com/bestiary/monster-listings/humanoids/merfolk","Merfolk")</f>
        <v>Merfolk</v>
      </c>
      <c r="CP1153">
        <v>268</v>
      </c>
      <c r="CQ1153">
        <v>0</v>
      </c>
      <c r="CR1153">
        <v>0</v>
      </c>
      <c r="CS1153">
        <v>0</v>
      </c>
      <c r="CT1153">
        <v>0</v>
      </c>
    </row>
    <row r="1154" spans="1:98" ht="15" customHeight="1" x14ac:dyDescent="0.2">
      <c r="A1154" t="s">
        <v>21891</v>
      </c>
      <c r="B1154" s="1" t="s">
        <v>162</v>
      </c>
      <c r="C1154">
        <v>38400</v>
      </c>
      <c r="G1154" t="s">
        <v>240</v>
      </c>
      <c r="H1154" t="s">
        <v>102</v>
      </c>
      <c r="I1154" t="s">
        <v>654</v>
      </c>
      <c r="J1154" t="s">
        <v>1759</v>
      </c>
      <c r="K1154">
        <v>11</v>
      </c>
      <c r="L1154" t="s">
        <v>21892</v>
      </c>
      <c r="N1154" t="s">
        <v>17772</v>
      </c>
      <c r="O1154" t="s">
        <v>17773</v>
      </c>
      <c r="P1154">
        <v>195</v>
      </c>
      <c r="Q1154" t="s">
        <v>10656</v>
      </c>
      <c r="R1154" t="s">
        <v>16558</v>
      </c>
      <c r="S1154" t="s">
        <v>18138</v>
      </c>
      <c r="T1154">
        <v>12</v>
      </c>
      <c r="U1154">
        <v>14</v>
      </c>
      <c r="V1154">
        <v>11</v>
      </c>
      <c r="Z1154" t="s">
        <v>3466</v>
      </c>
      <c r="AB1154">
        <v>25</v>
      </c>
      <c r="AD1154" t="s">
        <v>4656</v>
      </c>
      <c r="AF1154" t="s">
        <v>21893</v>
      </c>
      <c r="AG1154" t="s">
        <v>21894</v>
      </c>
      <c r="AH1154" t="s">
        <v>114</v>
      </c>
      <c r="AI1154" t="s">
        <v>21895</v>
      </c>
      <c r="AJ1154" t="s">
        <v>21896</v>
      </c>
      <c r="AO1154" t="s">
        <v>21897</v>
      </c>
      <c r="AQ1154">
        <v>12</v>
      </c>
      <c r="AR1154">
        <v>22</v>
      </c>
      <c r="AS1154" t="s">
        <v>4624</v>
      </c>
      <c r="AT1154" t="s">
        <v>21898</v>
      </c>
      <c r="AU1154" t="s">
        <v>21899</v>
      </c>
      <c r="AV1154" t="s">
        <v>21900</v>
      </c>
      <c r="AW1154" t="s">
        <v>21901</v>
      </c>
      <c r="AX1154" t="s">
        <v>21902</v>
      </c>
      <c r="AY1154" t="s">
        <v>298</v>
      </c>
      <c r="AZ1154" t="s">
        <v>670</v>
      </c>
      <c r="BA1154" t="s">
        <v>255</v>
      </c>
      <c r="BB1154" t="s">
        <v>21903</v>
      </c>
      <c r="BD1154" t="s">
        <v>21869</v>
      </c>
      <c r="BE1154">
        <v>0</v>
      </c>
      <c r="BF1154" t="s">
        <v>21904</v>
      </c>
      <c r="BG1154" t="s">
        <v>21905</v>
      </c>
      <c r="BH1154" t="s">
        <v>21906</v>
      </c>
      <c r="BS1154">
        <v>0</v>
      </c>
      <c r="BT1154">
        <v>0</v>
      </c>
      <c r="BU1154">
        <v>0</v>
      </c>
      <c r="BV1154">
        <v>1</v>
      </c>
      <c r="BW1154">
        <v>0</v>
      </c>
      <c r="BX1154">
        <v>1</v>
      </c>
      <c r="BY1154">
        <v>1</v>
      </c>
      <c r="CD1154" t="s">
        <v>131</v>
      </c>
      <c r="CE1154">
        <v>0</v>
      </c>
      <c r="CJ1154" t="s">
        <v>132</v>
      </c>
      <c r="CP1154">
        <v>3863</v>
      </c>
      <c r="CQ1154">
        <v>0</v>
      </c>
      <c r="CR1154">
        <v>0</v>
      </c>
      <c r="CS1154">
        <v>0</v>
      </c>
      <c r="CT1154">
        <v>0</v>
      </c>
    </row>
    <row r="1155" spans="1:98" ht="15" customHeight="1" x14ac:dyDescent="0.2">
      <c r="A1155" t="s">
        <v>26746</v>
      </c>
      <c r="B1155" s="1" t="s">
        <v>1137</v>
      </c>
      <c r="C1155">
        <v>2400</v>
      </c>
      <c r="G1155" t="s">
        <v>1053</v>
      </c>
      <c r="H1155" t="s">
        <v>102</v>
      </c>
      <c r="I1155" t="s">
        <v>432</v>
      </c>
      <c r="K1155">
        <v>5</v>
      </c>
      <c r="L1155" t="s">
        <v>26747</v>
      </c>
      <c r="N1155" t="s">
        <v>6299</v>
      </c>
      <c r="O1155" t="s">
        <v>6300</v>
      </c>
      <c r="P1155">
        <v>66</v>
      </c>
      <c r="Q1155" t="s">
        <v>7034</v>
      </c>
      <c r="S1155" t="s">
        <v>18287</v>
      </c>
      <c r="T1155">
        <v>10</v>
      </c>
      <c r="U1155">
        <v>7</v>
      </c>
      <c r="V1155">
        <v>4</v>
      </c>
      <c r="Y1155" t="s">
        <v>5607</v>
      </c>
      <c r="Z1155" t="s">
        <v>494</v>
      </c>
      <c r="AA1155" t="s">
        <v>174</v>
      </c>
      <c r="AD1155" t="s">
        <v>1453</v>
      </c>
      <c r="AF1155" t="s">
        <v>26748</v>
      </c>
      <c r="AH1155" t="s">
        <v>114</v>
      </c>
      <c r="AI1155" t="s">
        <v>114</v>
      </c>
      <c r="AJ1155" t="s">
        <v>26749</v>
      </c>
      <c r="AO1155" t="s">
        <v>26750</v>
      </c>
      <c r="AQ1155">
        <v>5</v>
      </c>
      <c r="AR1155" t="s">
        <v>4847</v>
      </c>
      <c r="AS1155" t="s">
        <v>14157</v>
      </c>
      <c r="AT1155" t="s">
        <v>26751</v>
      </c>
      <c r="AU1155" t="s">
        <v>26752</v>
      </c>
      <c r="AV1155" t="s">
        <v>1771</v>
      </c>
      <c r="AW1155" t="s">
        <v>26753</v>
      </c>
      <c r="AX1155" t="s">
        <v>26754</v>
      </c>
      <c r="AY1155" t="s">
        <v>298</v>
      </c>
      <c r="AZ1155" t="s">
        <v>26755</v>
      </c>
      <c r="BA1155" t="s">
        <v>156</v>
      </c>
      <c r="BB1155" t="s">
        <v>26756</v>
      </c>
      <c r="BD1155" t="s">
        <v>24172</v>
      </c>
      <c r="BE1155">
        <v>0</v>
      </c>
      <c r="BF1155" t="s">
        <v>26757</v>
      </c>
      <c r="BG1155" t="s">
        <v>26758</v>
      </c>
      <c r="BH1155" t="s">
        <v>26759</v>
      </c>
      <c r="BI1155" t="s">
        <v>132</v>
      </c>
      <c r="BK1155" t="s">
        <v>132</v>
      </c>
      <c r="BS1155">
        <v>0</v>
      </c>
      <c r="BT1155">
        <v>0</v>
      </c>
      <c r="BU1155">
        <v>1</v>
      </c>
      <c r="BV1155">
        <v>0</v>
      </c>
      <c r="BW1155">
        <v>0</v>
      </c>
      <c r="BX1155">
        <v>0</v>
      </c>
      <c r="BY1155">
        <v>1</v>
      </c>
      <c r="CD1155" t="s">
        <v>131</v>
      </c>
      <c r="CE1155">
        <v>0</v>
      </c>
      <c r="CF1155" t="s">
        <v>132</v>
      </c>
      <c r="CJ1155" t="s">
        <v>132</v>
      </c>
      <c r="CK1155" t="s">
        <v>132</v>
      </c>
      <c r="CP1155">
        <v>5304</v>
      </c>
      <c r="CQ1155">
        <v>0</v>
      </c>
      <c r="CR1155">
        <v>0</v>
      </c>
      <c r="CS1155">
        <v>0</v>
      </c>
      <c r="CT1155">
        <v>0</v>
      </c>
    </row>
    <row r="1156" spans="1:98" ht="15" customHeight="1" x14ac:dyDescent="0.2">
      <c r="A1156" t="s">
        <v>10433</v>
      </c>
      <c r="B1156" s="1" t="s">
        <v>633</v>
      </c>
      <c r="C1156">
        <v>4800</v>
      </c>
      <c r="G1156" t="s">
        <v>1053</v>
      </c>
      <c r="H1156" t="s">
        <v>102</v>
      </c>
      <c r="I1156" t="s">
        <v>103</v>
      </c>
      <c r="J1156" t="s">
        <v>2492</v>
      </c>
      <c r="K1156">
        <v>10</v>
      </c>
      <c r="L1156" t="s">
        <v>2535</v>
      </c>
      <c r="N1156" t="s">
        <v>10434</v>
      </c>
      <c r="O1156" t="s">
        <v>10435</v>
      </c>
      <c r="P1156">
        <v>92</v>
      </c>
      <c r="Q1156" t="s">
        <v>4333</v>
      </c>
      <c r="S1156" t="s">
        <v>10436</v>
      </c>
      <c r="T1156">
        <v>12</v>
      </c>
      <c r="U1156">
        <v>12</v>
      </c>
      <c r="V1156">
        <v>4</v>
      </c>
      <c r="X1156" t="s">
        <v>10437</v>
      </c>
      <c r="Y1156" t="s">
        <v>479</v>
      </c>
      <c r="Z1156" t="s">
        <v>9196</v>
      </c>
      <c r="AB1156">
        <v>19</v>
      </c>
      <c r="AC1156" t="s">
        <v>10438</v>
      </c>
      <c r="AD1156" t="s">
        <v>10439</v>
      </c>
      <c r="AF1156" t="s">
        <v>10440</v>
      </c>
      <c r="AH1156" t="s">
        <v>114</v>
      </c>
      <c r="AI1156" t="s">
        <v>114</v>
      </c>
      <c r="AJ1156" t="s">
        <v>10441</v>
      </c>
      <c r="AO1156" t="s">
        <v>10442</v>
      </c>
      <c r="AQ1156">
        <v>8</v>
      </c>
      <c r="AR1156" t="s">
        <v>442</v>
      </c>
      <c r="AS1156" t="s">
        <v>4265</v>
      </c>
      <c r="AT1156" t="s">
        <v>10443</v>
      </c>
      <c r="AU1156" t="s">
        <v>10444</v>
      </c>
      <c r="AW1156" t="s">
        <v>2504</v>
      </c>
      <c r="AX1156" t="s">
        <v>10445</v>
      </c>
      <c r="AY1156" t="s">
        <v>3063</v>
      </c>
      <c r="AZ1156" t="s">
        <v>670</v>
      </c>
      <c r="BA1156" t="s">
        <v>426</v>
      </c>
      <c r="BB1156" t="s">
        <v>10446</v>
      </c>
      <c r="BD1156" t="s">
        <v>7316</v>
      </c>
      <c r="BE1156">
        <v>0</v>
      </c>
      <c r="BF1156" t="s">
        <v>10447</v>
      </c>
      <c r="BG1156" t="s">
        <v>10448</v>
      </c>
      <c r="BH1156" t="s">
        <v>10449</v>
      </c>
      <c r="BS1156">
        <v>0</v>
      </c>
      <c r="BT1156">
        <v>0</v>
      </c>
      <c r="BU1156">
        <v>1</v>
      </c>
      <c r="BV1156">
        <v>0</v>
      </c>
      <c r="BW1156">
        <v>0</v>
      </c>
      <c r="BX1156">
        <v>0</v>
      </c>
      <c r="BY1156">
        <v>1</v>
      </c>
      <c r="CD1156" t="s">
        <v>131</v>
      </c>
      <c r="CE1156">
        <v>0</v>
      </c>
      <c r="CJ1156" t="s">
        <v>132</v>
      </c>
      <c r="CO1156" t="str">
        <f>HYPERLINK("http://www.d20pfsrd.com/bestiary/monster-listings/outsiders/mihstu","Mihstu")</f>
        <v>Mihstu</v>
      </c>
      <c r="CP1156">
        <v>1295</v>
      </c>
      <c r="CQ1156">
        <v>0</v>
      </c>
      <c r="CR1156">
        <v>0</v>
      </c>
      <c r="CS1156">
        <v>0</v>
      </c>
      <c r="CT1156">
        <v>0</v>
      </c>
    </row>
    <row r="1157" spans="1:98" ht="15" customHeight="1" x14ac:dyDescent="0.2">
      <c r="A1157" t="s">
        <v>4160</v>
      </c>
      <c r="B1157" s="1" t="s">
        <v>365</v>
      </c>
      <c r="C1157">
        <v>1200</v>
      </c>
      <c r="G1157" t="s">
        <v>240</v>
      </c>
      <c r="H1157" t="s">
        <v>102</v>
      </c>
      <c r="I1157" t="s">
        <v>137</v>
      </c>
      <c r="J1157" t="s">
        <v>1759</v>
      </c>
      <c r="K1157">
        <v>5</v>
      </c>
      <c r="L1157" t="s">
        <v>139</v>
      </c>
      <c r="N1157" t="s">
        <v>982</v>
      </c>
      <c r="O1157" t="s">
        <v>983</v>
      </c>
      <c r="P1157">
        <v>52</v>
      </c>
      <c r="Q1157" t="s">
        <v>492</v>
      </c>
      <c r="S1157" t="s">
        <v>4161</v>
      </c>
      <c r="T1157">
        <v>5</v>
      </c>
      <c r="U1157">
        <v>5</v>
      </c>
      <c r="V1157">
        <v>6</v>
      </c>
      <c r="Z1157" t="s">
        <v>3054</v>
      </c>
      <c r="AD1157" t="s">
        <v>202</v>
      </c>
      <c r="AF1157" t="s">
        <v>4162</v>
      </c>
      <c r="AH1157" t="s">
        <v>114</v>
      </c>
      <c r="AI1157" t="s">
        <v>114</v>
      </c>
      <c r="AJ1157" t="s">
        <v>4163</v>
      </c>
      <c r="AO1157" t="s">
        <v>4164</v>
      </c>
      <c r="AQ1157">
        <v>5</v>
      </c>
      <c r="AR1157">
        <v>9</v>
      </c>
      <c r="AS1157" t="s">
        <v>4165</v>
      </c>
      <c r="AT1157" t="s">
        <v>4166</v>
      </c>
      <c r="AU1157" t="s">
        <v>4167</v>
      </c>
      <c r="AV1157" t="s">
        <v>4168</v>
      </c>
      <c r="AW1157" t="s">
        <v>647</v>
      </c>
      <c r="AX1157" t="s">
        <v>4169</v>
      </c>
      <c r="AY1157" t="s">
        <v>298</v>
      </c>
      <c r="AZ1157" t="s">
        <v>670</v>
      </c>
      <c r="BA1157" t="s">
        <v>277</v>
      </c>
      <c r="BB1157" t="s">
        <v>4170</v>
      </c>
      <c r="BD1157" t="s">
        <v>128</v>
      </c>
      <c r="BE1157">
        <v>0</v>
      </c>
      <c r="BF1157" t="s">
        <v>4171</v>
      </c>
      <c r="BG1157" t="s">
        <v>4172</v>
      </c>
      <c r="BH1157" t="s">
        <v>4173</v>
      </c>
      <c r="BS1157">
        <v>0</v>
      </c>
      <c r="BT1157">
        <v>0</v>
      </c>
      <c r="BU1157">
        <v>0</v>
      </c>
      <c r="BV1157">
        <v>0</v>
      </c>
      <c r="BW1157">
        <v>0</v>
      </c>
      <c r="BX1157">
        <v>0</v>
      </c>
      <c r="BY1157">
        <v>1</v>
      </c>
      <c r="CD1157" t="s">
        <v>131</v>
      </c>
      <c r="CE1157">
        <v>0</v>
      </c>
      <c r="CJ1157" t="s">
        <v>132</v>
      </c>
      <c r="CO1157" t="str">
        <f>HYPERLINK("http://www.d20pfsrd.com/bestiary/monster-listings/aberrations/mimic","Mimic")</f>
        <v>Mimic</v>
      </c>
      <c r="CP1157">
        <v>269</v>
      </c>
      <c r="CQ1157">
        <v>0</v>
      </c>
      <c r="CR1157">
        <v>0</v>
      </c>
      <c r="CS1157">
        <v>0</v>
      </c>
      <c r="CT1157">
        <v>0</v>
      </c>
    </row>
    <row r="1158" spans="1:98" ht="15" customHeight="1" x14ac:dyDescent="0.2">
      <c r="A1158" t="s">
        <v>26760</v>
      </c>
      <c r="B1158" s="1" t="s">
        <v>239</v>
      </c>
      <c r="C1158">
        <v>800</v>
      </c>
      <c r="G1158" t="s">
        <v>1053</v>
      </c>
      <c r="H1158" t="s">
        <v>393</v>
      </c>
      <c r="I1158" t="s">
        <v>432</v>
      </c>
      <c r="K1158">
        <v>7</v>
      </c>
      <c r="L1158" t="s">
        <v>1016</v>
      </c>
      <c r="N1158" t="s">
        <v>945</v>
      </c>
      <c r="O1158" t="s">
        <v>946</v>
      </c>
      <c r="P1158">
        <v>30</v>
      </c>
      <c r="Q1158" t="s">
        <v>351</v>
      </c>
      <c r="R1158" t="s">
        <v>1312</v>
      </c>
      <c r="S1158" t="s">
        <v>691</v>
      </c>
      <c r="T1158">
        <v>7</v>
      </c>
      <c r="U1158">
        <v>4</v>
      </c>
      <c r="V1158">
        <v>2</v>
      </c>
      <c r="X1158" t="s">
        <v>26761</v>
      </c>
      <c r="Z1158" t="s">
        <v>494</v>
      </c>
      <c r="AA1158" t="s">
        <v>1494</v>
      </c>
      <c r="AB1158">
        <v>14</v>
      </c>
      <c r="AD1158" t="s">
        <v>19941</v>
      </c>
      <c r="AG1158" t="s">
        <v>26762</v>
      </c>
      <c r="AH1158" t="s">
        <v>114</v>
      </c>
      <c r="AI1158" t="s">
        <v>114</v>
      </c>
      <c r="AJ1158" t="s">
        <v>26763</v>
      </c>
      <c r="AK1158" t="s">
        <v>26764</v>
      </c>
      <c r="AO1158" t="s">
        <v>26765</v>
      </c>
      <c r="AQ1158">
        <v>3</v>
      </c>
      <c r="AR1158">
        <v>-2</v>
      </c>
      <c r="AS1158" t="s">
        <v>4409</v>
      </c>
      <c r="AT1158" t="s">
        <v>4136</v>
      </c>
      <c r="AU1158" t="s">
        <v>26766</v>
      </c>
      <c r="AW1158" t="s">
        <v>26767</v>
      </c>
      <c r="AY1158" t="s">
        <v>298</v>
      </c>
      <c r="AZ1158" t="s">
        <v>26768</v>
      </c>
      <c r="BA1158" t="s">
        <v>277</v>
      </c>
      <c r="BB1158" t="s">
        <v>26769</v>
      </c>
      <c r="BD1158" t="s">
        <v>24172</v>
      </c>
      <c r="BE1158">
        <v>0</v>
      </c>
      <c r="BF1158" t="s">
        <v>26770</v>
      </c>
      <c r="BG1158" t="s">
        <v>26771</v>
      </c>
      <c r="BH1158" t="s">
        <v>26772</v>
      </c>
      <c r="BI1158" t="s">
        <v>132</v>
      </c>
      <c r="BK1158" t="s">
        <v>132</v>
      </c>
      <c r="BS1158">
        <v>0</v>
      </c>
      <c r="BT1158">
        <v>0</v>
      </c>
      <c r="BU1158">
        <v>0</v>
      </c>
      <c r="BV1158">
        <v>1</v>
      </c>
      <c r="BW1158">
        <v>0</v>
      </c>
      <c r="BX1158">
        <v>0</v>
      </c>
      <c r="BY1158">
        <v>1</v>
      </c>
      <c r="CD1158" t="s">
        <v>131</v>
      </c>
      <c r="CE1158">
        <v>0</v>
      </c>
      <c r="CF1158" t="s">
        <v>132</v>
      </c>
      <c r="CJ1158" t="s">
        <v>132</v>
      </c>
      <c r="CK1158" t="s">
        <v>132</v>
      </c>
      <c r="CP1158">
        <v>5305</v>
      </c>
      <c r="CQ1158">
        <v>0</v>
      </c>
      <c r="CR1158">
        <v>0</v>
      </c>
      <c r="CS1158">
        <v>0</v>
      </c>
      <c r="CT1158">
        <v>0</v>
      </c>
    </row>
    <row r="1159" spans="1:98" ht="15" customHeight="1" x14ac:dyDescent="0.2">
      <c r="A1159" t="s">
        <v>31212</v>
      </c>
      <c r="B1159" s="1" t="s">
        <v>283</v>
      </c>
      <c r="C1159">
        <v>600</v>
      </c>
      <c r="G1159" t="s">
        <v>240</v>
      </c>
      <c r="H1159" t="s">
        <v>102</v>
      </c>
      <c r="I1159" t="s">
        <v>332</v>
      </c>
      <c r="K1159">
        <v>3</v>
      </c>
      <c r="L1159" t="s">
        <v>2897</v>
      </c>
      <c r="N1159" t="s">
        <v>5102</v>
      </c>
      <c r="O1159" t="s">
        <v>19743</v>
      </c>
      <c r="P1159">
        <v>22</v>
      </c>
      <c r="Q1159" t="s">
        <v>527</v>
      </c>
      <c r="S1159" t="s">
        <v>855</v>
      </c>
      <c r="T1159">
        <v>5</v>
      </c>
      <c r="U1159">
        <v>7</v>
      </c>
      <c r="V1159">
        <v>3</v>
      </c>
      <c r="AD1159" t="s">
        <v>376</v>
      </c>
      <c r="AF1159" t="s">
        <v>31213</v>
      </c>
      <c r="AH1159" t="s">
        <v>114</v>
      </c>
      <c r="AI1159" t="s">
        <v>114</v>
      </c>
      <c r="AJ1159" t="s">
        <v>31214</v>
      </c>
      <c r="AO1159" t="s">
        <v>31215</v>
      </c>
      <c r="AQ1159">
        <v>3</v>
      </c>
      <c r="AR1159">
        <v>4</v>
      </c>
      <c r="AS1159" t="s">
        <v>3672</v>
      </c>
      <c r="AT1159" t="s">
        <v>31216</v>
      </c>
      <c r="AU1159" t="s">
        <v>31217</v>
      </c>
      <c r="AV1159" t="s">
        <v>31218</v>
      </c>
      <c r="AY1159" t="s">
        <v>2028</v>
      </c>
      <c r="AZ1159" t="s">
        <v>1587</v>
      </c>
      <c r="BA1159" t="s">
        <v>255</v>
      </c>
      <c r="BB1159" t="s">
        <v>31219</v>
      </c>
      <c r="BD1159" t="s">
        <v>31220</v>
      </c>
      <c r="BE1159">
        <v>0</v>
      </c>
      <c r="BG1159" t="s">
        <v>31221</v>
      </c>
      <c r="BH1159" t="s">
        <v>31222</v>
      </c>
      <c r="BS1159">
        <v>0</v>
      </c>
      <c r="BT1159">
        <v>1</v>
      </c>
      <c r="BU1159">
        <v>0</v>
      </c>
      <c r="BV1159">
        <v>0</v>
      </c>
      <c r="BW1159">
        <v>0</v>
      </c>
      <c r="BX1159">
        <v>0</v>
      </c>
      <c r="BY1159">
        <v>1</v>
      </c>
      <c r="CD1159" t="s">
        <v>132</v>
      </c>
      <c r="CE1159">
        <v>0</v>
      </c>
      <c r="CF1159" t="s">
        <v>132</v>
      </c>
      <c r="CJ1159" t="s">
        <v>132</v>
      </c>
      <c r="CK1159" t="s">
        <v>132</v>
      </c>
      <c r="CP1159">
        <v>6772</v>
      </c>
      <c r="CQ1159">
        <v>0</v>
      </c>
      <c r="CR1159">
        <v>0</v>
      </c>
      <c r="CS1159">
        <v>0</v>
      </c>
      <c r="CT1159">
        <v>0</v>
      </c>
    </row>
    <row r="1160" spans="1:98" ht="15" customHeight="1" x14ac:dyDescent="0.2">
      <c r="A1160" t="s">
        <v>13973</v>
      </c>
      <c r="B1160" s="1" t="s">
        <v>574</v>
      </c>
      <c r="C1160">
        <v>9600</v>
      </c>
      <c r="G1160" t="s">
        <v>1053</v>
      </c>
      <c r="H1160" t="s">
        <v>102</v>
      </c>
      <c r="I1160" t="s">
        <v>1555</v>
      </c>
      <c r="J1160" t="s">
        <v>4330</v>
      </c>
      <c r="K1160">
        <v>8</v>
      </c>
      <c r="L1160" t="s">
        <v>13974</v>
      </c>
      <c r="N1160" t="s">
        <v>1271</v>
      </c>
      <c r="O1160" t="s">
        <v>13975</v>
      </c>
      <c r="P1160">
        <v>127</v>
      </c>
      <c r="Q1160" t="s">
        <v>9767</v>
      </c>
      <c r="S1160" t="s">
        <v>13976</v>
      </c>
      <c r="T1160">
        <v>8</v>
      </c>
      <c r="U1160">
        <v>11</v>
      </c>
      <c r="V1160">
        <v>9</v>
      </c>
      <c r="Y1160" t="s">
        <v>1194</v>
      </c>
      <c r="Z1160" t="s">
        <v>5001</v>
      </c>
      <c r="AB1160">
        <v>21</v>
      </c>
      <c r="AD1160" t="s">
        <v>249</v>
      </c>
      <c r="AF1160" t="s">
        <v>13977</v>
      </c>
      <c r="AH1160" t="s">
        <v>114</v>
      </c>
      <c r="AI1160" t="s">
        <v>114</v>
      </c>
      <c r="AJ1160" t="s">
        <v>13978</v>
      </c>
      <c r="AO1160" t="s">
        <v>13979</v>
      </c>
      <c r="AQ1160">
        <v>11</v>
      </c>
      <c r="AR1160">
        <v>15</v>
      </c>
      <c r="AS1160">
        <v>27</v>
      </c>
      <c r="AT1160" t="s">
        <v>13980</v>
      </c>
      <c r="AU1160" t="s">
        <v>13981</v>
      </c>
      <c r="AX1160" t="s">
        <v>13982</v>
      </c>
      <c r="AY1160" t="s">
        <v>298</v>
      </c>
      <c r="AZ1160" t="s">
        <v>13983</v>
      </c>
      <c r="BA1160" t="s">
        <v>255</v>
      </c>
      <c r="BB1160" t="s">
        <v>13969</v>
      </c>
      <c r="BC1160" t="s">
        <v>13953</v>
      </c>
      <c r="BD1160" t="s">
        <v>13936</v>
      </c>
      <c r="BE1160">
        <v>0</v>
      </c>
      <c r="BF1160" t="s">
        <v>13984</v>
      </c>
      <c r="BG1160" t="s">
        <v>13971</v>
      </c>
      <c r="BH1160" t="s">
        <v>13985</v>
      </c>
      <c r="BS1160">
        <v>0</v>
      </c>
      <c r="BT1160">
        <v>0</v>
      </c>
      <c r="BU1160">
        <v>0</v>
      </c>
      <c r="BV1160">
        <v>0</v>
      </c>
      <c r="BW1160">
        <v>0</v>
      </c>
      <c r="BX1160">
        <v>0</v>
      </c>
      <c r="BY1160">
        <v>1</v>
      </c>
      <c r="CD1160" t="s">
        <v>131</v>
      </c>
      <c r="CE1160">
        <v>0</v>
      </c>
      <c r="CJ1160" t="s">
        <v>132</v>
      </c>
      <c r="CP1160">
        <v>1816</v>
      </c>
      <c r="CQ1160">
        <v>0</v>
      </c>
      <c r="CR1160">
        <v>0</v>
      </c>
      <c r="CS1160">
        <v>0</v>
      </c>
      <c r="CT1160">
        <v>0</v>
      </c>
    </row>
    <row r="1161" spans="1:98" ht="15" customHeight="1" x14ac:dyDescent="0.2">
      <c r="A1161" t="s">
        <v>4174</v>
      </c>
      <c r="B1161" s="1" t="s">
        <v>365</v>
      </c>
      <c r="C1161">
        <v>1200</v>
      </c>
      <c r="G1161" t="s">
        <v>575</v>
      </c>
      <c r="H1161" t="s">
        <v>193</v>
      </c>
      <c r="I1161" t="s">
        <v>809</v>
      </c>
      <c r="K1161">
        <v>0</v>
      </c>
      <c r="L1161" t="s">
        <v>4175</v>
      </c>
      <c r="N1161" t="s">
        <v>703</v>
      </c>
      <c r="O1161" t="s">
        <v>4176</v>
      </c>
      <c r="P1161">
        <v>45</v>
      </c>
      <c r="Q1161" t="s">
        <v>456</v>
      </c>
      <c r="S1161" t="s">
        <v>4177</v>
      </c>
      <c r="T1161">
        <v>6</v>
      </c>
      <c r="U1161">
        <v>5</v>
      </c>
      <c r="V1161">
        <v>5</v>
      </c>
      <c r="X1161" t="s">
        <v>4178</v>
      </c>
      <c r="AD1161" t="s">
        <v>249</v>
      </c>
      <c r="AF1161" t="s">
        <v>4179</v>
      </c>
      <c r="AH1161" t="s">
        <v>202</v>
      </c>
      <c r="AI1161" t="s">
        <v>202</v>
      </c>
      <c r="AJ1161" t="s">
        <v>4180</v>
      </c>
      <c r="AO1161" t="s">
        <v>4181</v>
      </c>
      <c r="AQ1161">
        <v>6</v>
      </c>
      <c r="AR1161">
        <v>11</v>
      </c>
      <c r="AS1161">
        <v>21</v>
      </c>
      <c r="AT1161" t="s">
        <v>3560</v>
      </c>
      <c r="AU1161" t="s">
        <v>4182</v>
      </c>
      <c r="AV1161" t="s">
        <v>297</v>
      </c>
      <c r="AW1161" t="s">
        <v>3204</v>
      </c>
      <c r="AY1161" t="s">
        <v>3562</v>
      </c>
      <c r="AZ1161" t="s">
        <v>3563</v>
      </c>
      <c r="BA1161" t="s">
        <v>3564</v>
      </c>
      <c r="BB1161" t="s">
        <v>4183</v>
      </c>
      <c r="BD1161" t="s">
        <v>128</v>
      </c>
      <c r="BE1161">
        <v>0</v>
      </c>
      <c r="BF1161" t="s">
        <v>4184</v>
      </c>
      <c r="BG1161" t="s">
        <v>4185</v>
      </c>
      <c r="BH1161" t="s">
        <v>4186</v>
      </c>
      <c r="BS1161">
        <v>0</v>
      </c>
      <c r="BT1161">
        <v>0</v>
      </c>
      <c r="BU1161">
        <v>0</v>
      </c>
      <c r="BV1161">
        <v>0</v>
      </c>
      <c r="BW1161">
        <v>0</v>
      </c>
      <c r="BX1161">
        <v>0</v>
      </c>
      <c r="BY1161">
        <v>1</v>
      </c>
      <c r="CD1161" t="s">
        <v>131</v>
      </c>
      <c r="CE1161">
        <v>0</v>
      </c>
      <c r="CJ1161" t="s">
        <v>132</v>
      </c>
      <c r="CO1161" t="str">
        <f>HYPERLINK("http://www.d20pfsrd.com/bestiary/monster-listings/monstrous-humanoids/minotaur","Minotaur")</f>
        <v>Minotaur</v>
      </c>
      <c r="CP1161">
        <v>270</v>
      </c>
      <c r="CQ1161">
        <v>0</v>
      </c>
      <c r="CR1161">
        <v>0</v>
      </c>
      <c r="CS1161">
        <v>0</v>
      </c>
      <c r="CT1161">
        <v>0</v>
      </c>
    </row>
    <row r="1162" spans="1:98" ht="15" customHeight="1" x14ac:dyDescent="0.2">
      <c r="A1162" t="s">
        <v>22271</v>
      </c>
      <c r="B1162" s="1" t="s">
        <v>306</v>
      </c>
      <c r="C1162">
        <v>1600</v>
      </c>
      <c r="G1162" t="s">
        <v>1053</v>
      </c>
      <c r="H1162" t="s">
        <v>102</v>
      </c>
      <c r="I1162" t="s">
        <v>241</v>
      </c>
      <c r="K1162">
        <v>6</v>
      </c>
      <c r="L1162" t="s">
        <v>22272</v>
      </c>
      <c r="N1162" t="s">
        <v>22273</v>
      </c>
      <c r="O1162" t="s">
        <v>22274</v>
      </c>
      <c r="P1162">
        <v>53</v>
      </c>
      <c r="Q1162" t="s">
        <v>3400</v>
      </c>
      <c r="R1162" t="s">
        <v>1312</v>
      </c>
      <c r="S1162" t="s">
        <v>17039</v>
      </c>
      <c r="T1162">
        <v>2</v>
      </c>
      <c r="U1162">
        <v>8</v>
      </c>
      <c r="V1162">
        <v>4</v>
      </c>
      <c r="Y1162" t="s">
        <v>3301</v>
      </c>
      <c r="Z1162" t="s">
        <v>22275</v>
      </c>
      <c r="AC1162" t="s">
        <v>11480</v>
      </c>
      <c r="AD1162" t="s">
        <v>249</v>
      </c>
      <c r="AF1162" t="s">
        <v>22276</v>
      </c>
      <c r="AG1162" t="s">
        <v>22277</v>
      </c>
      <c r="AH1162" t="s">
        <v>114</v>
      </c>
      <c r="AI1162" t="s">
        <v>114</v>
      </c>
      <c r="AJ1162" t="s">
        <v>1150</v>
      </c>
      <c r="AK1162" t="s">
        <v>22278</v>
      </c>
      <c r="AO1162" t="s">
        <v>22279</v>
      </c>
      <c r="AQ1162">
        <v>6</v>
      </c>
      <c r="AR1162">
        <v>9</v>
      </c>
      <c r="AS1162">
        <v>26</v>
      </c>
      <c r="AT1162" t="s">
        <v>22280</v>
      </c>
      <c r="AU1162" t="s">
        <v>22281</v>
      </c>
      <c r="AV1162" t="s">
        <v>22282</v>
      </c>
      <c r="AW1162" t="s">
        <v>22283</v>
      </c>
      <c r="AX1162" t="s">
        <v>22284</v>
      </c>
      <c r="AY1162" t="s">
        <v>3178</v>
      </c>
      <c r="AZ1162" t="s">
        <v>22285</v>
      </c>
      <c r="BA1162" t="s">
        <v>22286</v>
      </c>
      <c r="BB1162" t="s">
        <v>22287</v>
      </c>
      <c r="BD1162" t="s">
        <v>22253</v>
      </c>
      <c r="BE1162">
        <v>0</v>
      </c>
      <c r="BF1162" t="s">
        <v>22288</v>
      </c>
      <c r="BG1162" t="s">
        <v>22289</v>
      </c>
      <c r="BH1162" t="s">
        <v>22290</v>
      </c>
      <c r="BS1162">
        <v>0</v>
      </c>
      <c r="BT1162">
        <v>0</v>
      </c>
      <c r="BU1162">
        <v>0</v>
      </c>
      <c r="BV1162">
        <v>0</v>
      </c>
      <c r="BW1162">
        <v>0</v>
      </c>
      <c r="BX1162">
        <v>0</v>
      </c>
      <c r="BY1162">
        <v>1</v>
      </c>
      <c r="CD1162" t="s">
        <v>131</v>
      </c>
      <c r="CE1162">
        <v>0</v>
      </c>
      <c r="CJ1162" t="s">
        <v>132</v>
      </c>
      <c r="CP1162">
        <v>4322</v>
      </c>
      <c r="CQ1162">
        <v>0</v>
      </c>
      <c r="CR1162">
        <v>0</v>
      </c>
      <c r="CS1162">
        <v>0</v>
      </c>
      <c r="CT1162">
        <v>0</v>
      </c>
    </row>
    <row r="1163" spans="1:98" ht="15" customHeight="1" x14ac:dyDescent="0.2">
      <c r="A1163" t="s">
        <v>25154</v>
      </c>
      <c r="B1163" s="1" t="s">
        <v>306</v>
      </c>
      <c r="C1163">
        <v>1600</v>
      </c>
      <c r="G1163" t="s">
        <v>1053</v>
      </c>
      <c r="H1163" t="s">
        <v>193</v>
      </c>
      <c r="I1163" t="s">
        <v>1780</v>
      </c>
      <c r="J1163" t="s">
        <v>1900</v>
      </c>
      <c r="K1163">
        <v>2</v>
      </c>
      <c r="L1163" t="s">
        <v>25155</v>
      </c>
      <c r="N1163" t="s">
        <v>924</v>
      </c>
      <c r="O1163" t="s">
        <v>25156</v>
      </c>
      <c r="P1163">
        <v>57</v>
      </c>
      <c r="Q1163" t="s">
        <v>9005</v>
      </c>
      <c r="S1163" t="s">
        <v>3553</v>
      </c>
      <c r="T1163">
        <v>8</v>
      </c>
      <c r="U1163">
        <v>7</v>
      </c>
      <c r="V1163">
        <v>6</v>
      </c>
      <c r="Z1163" t="s">
        <v>4599</v>
      </c>
      <c r="AD1163" t="s">
        <v>3497</v>
      </c>
      <c r="AF1163" t="s">
        <v>25157</v>
      </c>
      <c r="AH1163" t="s">
        <v>202</v>
      </c>
      <c r="AI1163" t="s">
        <v>202</v>
      </c>
      <c r="AJ1163" t="s">
        <v>25158</v>
      </c>
      <c r="AO1163" t="s">
        <v>25159</v>
      </c>
      <c r="AQ1163">
        <v>6</v>
      </c>
      <c r="AR1163">
        <v>11</v>
      </c>
      <c r="AS1163">
        <v>24</v>
      </c>
      <c r="AT1163" t="s">
        <v>25160</v>
      </c>
      <c r="AU1163" t="s">
        <v>25161</v>
      </c>
      <c r="AV1163" t="s">
        <v>23128</v>
      </c>
      <c r="AW1163" t="s">
        <v>878</v>
      </c>
      <c r="AX1163" t="s">
        <v>25162</v>
      </c>
      <c r="AY1163" t="s">
        <v>25163</v>
      </c>
      <c r="AZ1163" t="s">
        <v>9015</v>
      </c>
      <c r="BA1163" t="s">
        <v>426</v>
      </c>
      <c r="BB1163" t="s">
        <v>25164</v>
      </c>
      <c r="BC1163" t="s">
        <v>9017</v>
      </c>
      <c r="BD1163" t="s">
        <v>24172</v>
      </c>
      <c r="BE1163">
        <v>0</v>
      </c>
      <c r="BF1163" t="s">
        <v>25165</v>
      </c>
      <c r="BG1163" t="s">
        <v>25166</v>
      </c>
      <c r="BH1163" t="s">
        <v>25167</v>
      </c>
      <c r="BI1163" t="s">
        <v>132</v>
      </c>
      <c r="BK1163" t="s">
        <v>132</v>
      </c>
      <c r="BS1163">
        <v>0</v>
      </c>
      <c r="BT1163">
        <v>0</v>
      </c>
      <c r="BU1163">
        <v>1</v>
      </c>
      <c r="BV1163">
        <v>0</v>
      </c>
      <c r="BW1163">
        <v>0</v>
      </c>
      <c r="BX1163">
        <v>0</v>
      </c>
      <c r="BY1163">
        <v>1</v>
      </c>
      <c r="CD1163" t="s">
        <v>131</v>
      </c>
      <c r="CE1163">
        <v>0</v>
      </c>
      <c r="CF1163" t="s">
        <v>132</v>
      </c>
      <c r="CJ1163" t="s">
        <v>132</v>
      </c>
      <c r="CK1163" t="s">
        <v>132</v>
      </c>
      <c r="CP1163">
        <v>5199</v>
      </c>
      <c r="CQ1163">
        <v>0</v>
      </c>
      <c r="CR1163">
        <v>0</v>
      </c>
      <c r="CS1163">
        <v>0</v>
      </c>
      <c r="CT1163">
        <v>0</v>
      </c>
    </row>
    <row r="1164" spans="1:98" ht="15" customHeight="1" x14ac:dyDescent="0.2">
      <c r="A1164" t="s">
        <v>4187</v>
      </c>
      <c r="B1164" s="1" t="s">
        <v>2839</v>
      </c>
      <c r="C1164">
        <v>100</v>
      </c>
      <c r="G1164" t="s">
        <v>135</v>
      </c>
      <c r="H1164" t="s">
        <v>393</v>
      </c>
      <c r="I1164" t="s">
        <v>2390</v>
      </c>
      <c r="K1164">
        <v>1</v>
      </c>
      <c r="L1164" t="s">
        <v>4188</v>
      </c>
      <c r="N1164" t="s">
        <v>4189</v>
      </c>
      <c r="O1164" t="s">
        <v>4190</v>
      </c>
      <c r="P1164">
        <v>3</v>
      </c>
      <c r="Q1164" t="s">
        <v>4191</v>
      </c>
      <c r="S1164" t="s">
        <v>4192</v>
      </c>
      <c r="T1164">
        <v>0</v>
      </c>
      <c r="U1164">
        <v>3</v>
      </c>
      <c r="V1164">
        <v>3</v>
      </c>
      <c r="Y1164" t="s">
        <v>4193</v>
      </c>
      <c r="AC1164" t="s">
        <v>2419</v>
      </c>
      <c r="AD1164" t="s">
        <v>661</v>
      </c>
      <c r="AF1164" t="s">
        <v>4194</v>
      </c>
      <c r="AG1164" t="s">
        <v>4195</v>
      </c>
      <c r="AH1164" t="s">
        <v>114</v>
      </c>
      <c r="AI1164" t="s">
        <v>114</v>
      </c>
      <c r="AJ1164" t="s">
        <v>4196</v>
      </c>
      <c r="AK1164" t="s">
        <v>4197</v>
      </c>
      <c r="AO1164" t="s">
        <v>4198</v>
      </c>
      <c r="AQ1164">
        <v>0</v>
      </c>
      <c r="AR1164">
        <v>-2</v>
      </c>
      <c r="AS1164">
        <v>9</v>
      </c>
      <c r="AT1164" t="s">
        <v>4199</v>
      </c>
      <c r="AU1164" t="s">
        <v>4200</v>
      </c>
      <c r="AV1164" t="s">
        <v>4201</v>
      </c>
      <c r="AW1164" t="s">
        <v>895</v>
      </c>
      <c r="AX1164" t="s">
        <v>4202</v>
      </c>
      <c r="AY1164" t="s">
        <v>669</v>
      </c>
      <c r="AZ1164" t="s">
        <v>4203</v>
      </c>
      <c r="BA1164" t="s">
        <v>4204</v>
      </c>
      <c r="BB1164" t="s">
        <v>4205</v>
      </c>
      <c r="BD1164" t="s">
        <v>128</v>
      </c>
      <c r="BE1164">
        <v>0</v>
      </c>
      <c r="BF1164" t="s">
        <v>4206</v>
      </c>
      <c r="BG1164" t="s">
        <v>4207</v>
      </c>
      <c r="BH1164" t="s">
        <v>4208</v>
      </c>
      <c r="BS1164">
        <v>0</v>
      </c>
      <c r="BT1164">
        <v>0</v>
      </c>
      <c r="BU1164">
        <v>0</v>
      </c>
      <c r="BV1164">
        <v>1</v>
      </c>
      <c r="BW1164">
        <v>0</v>
      </c>
      <c r="BX1164">
        <v>0</v>
      </c>
      <c r="BY1164">
        <v>1</v>
      </c>
      <c r="CD1164" t="s">
        <v>131</v>
      </c>
      <c r="CE1164">
        <v>0</v>
      </c>
      <c r="CJ1164" t="s">
        <v>132</v>
      </c>
      <c r="CO1164" t="str">
        <f>HYPERLINK("http://www.d20pfsrd.com/bestiary/monster-listings/fey/mite","Mite")</f>
        <v>Mite</v>
      </c>
      <c r="CP1164">
        <v>271</v>
      </c>
      <c r="CQ1164">
        <v>0</v>
      </c>
      <c r="CR1164">
        <v>0</v>
      </c>
      <c r="CS1164">
        <v>0</v>
      </c>
      <c r="CT1164">
        <v>0</v>
      </c>
    </row>
    <row r="1165" spans="1:98" ht="15" customHeight="1" x14ac:dyDescent="0.2">
      <c r="A1165" t="s">
        <v>9595</v>
      </c>
      <c r="B1165" s="1" t="s">
        <v>192</v>
      </c>
      <c r="C1165">
        <v>76800</v>
      </c>
      <c r="G1165" t="s">
        <v>240</v>
      </c>
      <c r="H1165" t="s">
        <v>136</v>
      </c>
      <c r="I1165" t="s">
        <v>241</v>
      </c>
      <c r="K1165">
        <v>7</v>
      </c>
      <c r="L1165" t="s">
        <v>3371</v>
      </c>
      <c r="N1165" t="s">
        <v>9596</v>
      </c>
      <c r="O1165" t="s">
        <v>9597</v>
      </c>
      <c r="P1165">
        <v>172</v>
      </c>
      <c r="Q1165" t="s">
        <v>9598</v>
      </c>
      <c r="S1165" t="s">
        <v>9599</v>
      </c>
      <c r="T1165">
        <v>8</v>
      </c>
      <c r="U1165">
        <v>15</v>
      </c>
      <c r="V1165">
        <v>8</v>
      </c>
      <c r="Y1165" t="s">
        <v>9600</v>
      </c>
      <c r="Z1165" t="s">
        <v>3377</v>
      </c>
      <c r="AD1165" t="s">
        <v>766</v>
      </c>
      <c r="AF1165" t="s">
        <v>9601</v>
      </c>
      <c r="AH1165" t="s">
        <v>147</v>
      </c>
      <c r="AI1165" t="s">
        <v>147</v>
      </c>
      <c r="AJ1165" t="s">
        <v>9602</v>
      </c>
      <c r="AO1165" t="s">
        <v>9603</v>
      </c>
      <c r="AQ1165">
        <v>24</v>
      </c>
      <c r="AR1165">
        <v>37</v>
      </c>
      <c r="AS1165">
        <v>55</v>
      </c>
      <c r="AT1165" t="s">
        <v>9604</v>
      </c>
      <c r="AY1165" t="s">
        <v>298</v>
      </c>
      <c r="AZ1165" t="s">
        <v>1240</v>
      </c>
      <c r="BA1165" t="s">
        <v>255</v>
      </c>
      <c r="BB1165" t="s">
        <v>9605</v>
      </c>
      <c r="BC1165" t="s">
        <v>3382</v>
      </c>
      <c r="BD1165" t="s">
        <v>7316</v>
      </c>
      <c r="BE1165">
        <v>0</v>
      </c>
      <c r="BF1165" t="s">
        <v>9606</v>
      </c>
      <c r="BG1165" t="s">
        <v>9607</v>
      </c>
      <c r="BH1165" t="s">
        <v>9608</v>
      </c>
      <c r="BI1165" t="s">
        <v>132</v>
      </c>
      <c r="BS1165">
        <v>0</v>
      </c>
      <c r="BT1165">
        <v>0</v>
      </c>
      <c r="BU1165">
        <v>0</v>
      </c>
      <c r="BV1165">
        <v>0</v>
      </c>
      <c r="BW1165">
        <v>0</v>
      </c>
      <c r="BX1165">
        <v>0</v>
      </c>
      <c r="BY1165">
        <v>1</v>
      </c>
      <c r="CD1165" t="s">
        <v>131</v>
      </c>
      <c r="CE1165">
        <v>0</v>
      </c>
      <c r="CF1165" t="s">
        <v>132</v>
      </c>
      <c r="CJ1165" t="s">
        <v>132</v>
      </c>
      <c r="CK1165" t="s">
        <v>132</v>
      </c>
      <c r="CO1165" t="str">
        <f>HYPERLINK("http://www.d20pfsrd.com/bestiary/monster-listings/constructs/golem/mithral-golem","Golem, Mithral")</f>
        <v>Golem, Mithral</v>
      </c>
      <c r="CP1165">
        <v>1238</v>
      </c>
      <c r="CQ1165">
        <v>0</v>
      </c>
      <c r="CR1165">
        <v>0</v>
      </c>
      <c r="CS1165">
        <v>0</v>
      </c>
      <c r="CT1165">
        <v>0</v>
      </c>
    </row>
    <row r="1166" spans="1:98" ht="15" customHeight="1" x14ac:dyDescent="0.2">
      <c r="A1166" t="s">
        <v>7889</v>
      </c>
      <c r="B1166" s="1" t="s">
        <v>239</v>
      </c>
      <c r="C1166">
        <v>800</v>
      </c>
      <c r="G1166" t="s">
        <v>240</v>
      </c>
      <c r="H1166" t="s">
        <v>193</v>
      </c>
      <c r="I1166" t="s">
        <v>261</v>
      </c>
      <c r="K1166">
        <v>2</v>
      </c>
      <c r="L1166" t="s">
        <v>7890</v>
      </c>
      <c r="N1166" t="s">
        <v>349</v>
      </c>
      <c r="O1166" t="s">
        <v>350</v>
      </c>
      <c r="P1166">
        <v>34</v>
      </c>
      <c r="Q1166" t="s">
        <v>2591</v>
      </c>
      <c r="S1166" t="s">
        <v>3873</v>
      </c>
      <c r="T1166">
        <v>7</v>
      </c>
      <c r="U1166">
        <v>6</v>
      </c>
      <c r="V1166">
        <v>2</v>
      </c>
      <c r="AD1166" t="s">
        <v>529</v>
      </c>
      <c r="AF1166" t="s">
        <v>7891</v>
      </c>
      <c r="AH1166" t="s">
        <v>202</v>
      </c>
      <c r="AI1166" t="s">
        <v>114</v>
      </c>
      <c r="AJ1166" t="s">
        <v>7892</v>
      </c>
      <c r="AO1166" t="s">
        <v>7893</v>
      </c>
      <c r="AQ1166">
        <v>4</v>
      </c>
      <c r="AR1166">
        <v>8</v>
      </c>
      <c r="AS1166">
        <v>20</v>
      </c>
      <c r="AT1166" t="s">
        <v>7894</v>
      </c>
      <c r="AU1166" t="s">
        <v>7895</v>
      </c>
      <c r="AV1166" t="s">
        <v>534</v>
      </c>
      <c r="AW1166" t="s">
        <v>7896</v>
      </c>
      <c r="AY1166" t="s">
        <v>7897</v>
      </c>
      <c r="AZ1166" t="s">
        <v>7898</v>
      </c>
      <c r="BA1166" t="s">
        <v>277</v>
      </c>
      <c r="BB1166" t="s">
        <v>7899</v>
      </c>
      <c r="BC1166" t="s">
        <v>538</v>
      </c>
      <c r="BD1166" t="s">
        <v>7316</v>
      </c>
      <c r="BE1166">
        <v>0</v>
      </c>
      <c r="BF1166" t="s">
        <v>7900</v>
      </c>
      <c r="BG1166" t="s">
        <v>7901</v>
      </c>
      <c r="BH1166" t="s">
        <v>7902</v>
      </c>
      <c r="BS1166">
        <v>0</v>
      </c>
      <c r="BT1166">
        <v>0</v>
      </c>
      <c r="BU1166">
        <v>1</v>
      </c>
      <c r="BV1166">
        <v>0</v>
      </c>
      <c r="BW1166">
        <v>0</v>
      </c>
      <c r="BX1166">
        <v>0</v>
      </c>
      <c r="BY1166">
        <v>1</v>
      </c>
      <c r="CD1166" t="s">
        <v>131</v>
      </c>
      <c r="CE1166">
        <v>0</v>
      </c>
      <c r="CJ1166" t="s">
        <v>132</v>
      </c>
      <c r="CO1166" t="str">
        <f>HYPERLINK("http://www.d20pfsrd.com/bestiary/monster-listings/magical-beasts/bat-mobat","Bat, Mobat")</f>
        <v>Bat, Mobat</v>
      </c>
      <c r="CP1166">
        <v>1114</v>
      </c>
      <c r="CQ1166">
        <v>0</v>
      </c>
      <c r="CR1166">
        <v>0</v>
      </c>
      <c r="CS1166">
        <v>0</v>
      </c>
      <c r="CT1166">
        <v>0</v>
      </c>
    </row>
    <row r="1167" spans="1:98" ht="15" customHeight="1" x14ac:dyDescent="0.2">
      <c r="A1167" t="s">
        <v>17392</v>
      </c>
      <c r="B1167" s="1" t="s">
        <v>574</v>
      </c>
      <c r="C1167">
        <v>9600</v>
      </c>
      <c r="G1167" t="s">
        <v>575</v>
      </c>
      <c r="H1167" t="s">
        <v>136</v>
      </c>
      <c r="I1167" t="s">
        <v>261</v>
      </c>
      <c r="J1167" t="s">
        <v>138</v>
      </c>
      <c r="K1167">
        <v>2</v>
      </c>
      <c r="L1167" t="s">
        <v>17393</v>
      </c>
      <c r="N1167" t="s">
        <v>17394</v>
      </c>
      <c r="O1167" t="s">
        <v>17395</v>
      </c>
      <c r="P1167">
        <v>136</v>
      </c>
      <c r="Q1167" t="s">
        <v>2621</v>
      </c>
      <c r="R1167" t="s">
        <v>17396</v>
      </c>
      <c r="S1167" t="s">
        <v>17397</v>
      </c>
      <c r="T1167">
        <v>13</v>
      </c>
      <c r="U1167">
        <v>10</v>
      </c>
      <c r="V1167">
        <v>8</v>
      </c>
      <c r="AD1167" t="s">
        <v>17398</v>
      </c>
      <c r="AF1167" t="s">
        <v>17399</v>
      </c>
      <c r="AH1167" t="s">
        <v>147</v>
      </c>
      <c r="AI1167" t="s">
        <v>17400</v>
      </c>
      <c r="AJ1167" t="s">
        <v>17401</v>
      </c>
      <c r="AK1167" t="s">
        <v>17402</v>
      </c>
      <c r="AO1167" t="s">
        <v>17403</v>
      </c>
      <c r="AQ1167">
        <v>13</v>
      </c>
      <c r="AR1167" t="s">
        <v>17404</v>
      </c>
      <c r="AS1167" t="s">
        <v>17405</v>
      </c>
      <c r="AT1167" t="s">
        <v>17406</v>
      </c>
      <c r="AU1167" t="s">
        <v>17407</v>
      </c>
      <c r="AV1167" t="s">
        <v>17408</v>
      </c>
      <c r="AW1167" t="s">
        <v>17409</v>
      </c>
      <c r="AX1167" t="s">
        <v>17410</v>
      </c>
      <c r="AY1167" t="s">
        <v>916</v>
      </c>
      <c r="AZ1167" t="s">
        <v>1240</v>
      </c>
      <c r="BA1167" t="s">
        <v>426</v>
      </c>
      <c r="BB1167" t="s">
        <v>17411</v>
      </c>
      <c r="BD1167" t="s">
        <v>14619</v>
      </c>
      <c r="BE1167">
        <v>0</v>
      </c>
      <c r="BF1167" t="s">
        <v>17412</v>
      </c>
      <c r="BG1167" t="s">
        <v>17413</v>
      </c>
      <c r="BH1167" t="s">
        <v>17414</v>
      </c>
      <c r="BS1167">
        <v>0</v>
      </c>
      <c r="BT1167">
        <v>0</v>
      </c>
      <c r="BU1167">
        <v>1</v>
      </c>
      <c r="BV1167">
        <v>0</v>
      </c>
      <c r="BW1167">
        <v>0</v>
      </c>
      <c r="BX1167">
        <v>1</v>
      </c>
      <c r="BY1167">
        <v>1</v>
      </c>
      <c r="CD1167" t="s">
        <v>132</v>
      </c>
      <c r="CE1167">
        <v>0</v>
      </c>
      <c r="CF1167" t="s">
        <v>132</v>
      </c>
      <c r="CJ1167" t="s">
        <v>132</v>
      </c>
      <c r="CK1167" t="s">
        <v>132</v>
      </c>
      <c r="CP1167">
        <v>2141</v>
      </c>
      <c r="CQ1167">
        <v>0</v>
      </c>
      <c r="CR1167">
        <v>0</v>
      </c>
      <c r="CS1167">
        <v>0</v>
      </c>
      <c r="CT1167">
        <v>0</v>
      </c>
    </row>
    <row r="1168" spans="1:98" ht="15" customHeight="1" x14ac:dyDescent="0.2">
      <c r="A1168" t="s">
        <v>21368</v>
      </c>
      <c r="B1168" s="1" t="s">
        <v>1117</v>
      </c>
      <c r="C1168">
        <v>400</v>
      </c>
      <c r="G1168" t="s">
        <v>923</v>
      </c>
      <c r="H1168" t="s">
        <v>1308</v>
      </c>
      <c r="I1168" t="s">
        <v>2390</v>
      </c>
      <c r="K1168">
        <v>3</v>
      </c>
      <c r="L1168" t="s">
        <v>5114</v>
      </c>
      <c r="N1168" t="s">
        <v>2853</v>
      </c>
      <c r="O1168" t="s">
        <v>2854</v>
      </c>
      <c r="P1168">
        <v>13</v>
      </c>
      <c r="Q1168" t="s">
        <v>16235</v>
      </c>
      <c r="S1168" t="s">
        <v>20806</v>
      </c>
      <c r="T1168">
        <v>2</v>
      </c>
      <c r="U1168">
        <v>6</v>
      </c>
      <c r="V1168">
        <v>4</v>
      </c>
      <c r="AD1168" t="s">
        <v>966</v>
      </c>
      <c r="AF1168" t="s">
        <v>21369</v>
      </c>
      <c r="AH1168" t="s">
        <v>1316</v>
      </c>
      <c r="AI1168" t="s">
        <v>318</v>
      </c>
      <c r="AK1168" t="s">
        <v>21370</v>
      </c>
      <c r="AO1168" t="s">
        <v>21371</v>
      </c>
      <c r="AQ1168">
        <v>1</v>
      </c>
      <c r="AR1168">
        <v>2</v>
      </c>
      <c r="AS1168">
        <v>10</v>
      </c>
      <c r="AT1168" t="s">
        <v>21372</v>
      </c>
      <c r="AU1168" t="s">
        <v>21373</v>
      </c>
      <c r="AX1168" t="s">
        <v>21374</v>
      </c>
      <c r="AY1168" t="s">
        <v>21375</v>
      </c>
      <c r="AZ1168" t="s">
        <v>21376</v>
      </c>
      <c r="BA1168" t="s">
        <v>426</v>
      </c>
      <c r="BB1168" t="s">
        <v>21377</v>
      </c>
      <c r="BD1168" t="s">
        <v>21001</v>
      </c>
      <c r="BE1168">
        <v>0</v>
      </c>
      <c r="BF1168" t="s">
        <v>21378</v>
      </c>
      <c r="BG1168" t="s">
        <v>21379</v>
      </c>
      <c r="BH1168" t="s">
        <v>21380</v>
      </c>
      <c r="BS1168">
        <v>0</v>
      </c>
      <c r="BT1168">
        <v>0</v>
      </c>
      <c r="BU1168">
        <v>1</v>
      </c>
      <c r="BV1168">
        <v>0</v>
      </c>
      <c r="BW1168">
        <v>0</v>
      </c>
      <c r="BX1168">
        <v>0</v>
      </c>
      <c r="BY1168">
        <v>1</v>
      </c>
      <c r="CD1168" t="s">
        <v>131</v>
      </c>
      <c r="CE1168">
        <v>0</v>
      </c>
      <c r="CJ1168" t="s">
        <v>132</v>
      </c>
      <c r="CP1168">
        <v>3574</v>
      </c>
      <c r="CQ1168">
        <v>0</v>
      </c>
      <c r="CR1168">
        <v>0</v>
      </c>
      <c r="CS1168">
        <v>0</v>
      </c>
      <c r="CT1168">
        <v>0</v>
      </c>
    </row>
    <row r="1169" spans="1:98" ht="15" customHeight="1" x14ac:dyDescent="0.2">
      <c r="A1169" t="s">
        <v>26382</v>
      </c>
      <c r="B1169" s="1" t="s">
        <v>19027</v>
      </c>
      <c r="C1169">
        <v>4915200</v>
      </c>
      <c r="G1169" t="s">
        <v>923</v>
      </c>
      <c r="H1169" t="s">
        <v>3932</v>
      </c>
      <c r="I1169" t="s">
        <v>261</v>
      </c>
      <c r="J1169" t="s">
        <v>26383</v>
      </c>
      <c r="K1169">
        <v>9</v>
      </c>
      <c r="L1169" t="s">
        <v>26384</v>
      </c>
      <c r="N1169" t="s">
        <v>26385</v>
      </c>
      <c r="O1169" t="s">
        <v>26386</v>
      </c>
      <c r="P1169">
        <v>697</v>
      </c>
      <c r="Q1169" t="s">
        <v>26387</v>
      </c>
      <c r="R1169" t="s">
        <v>25950</v>
      </c>
      <c r="S1169" t="s">
        <v>26388</v>
      </c>
      <c r="T1169">
        <v>34</v>
      </c>
      <c r="U1169">
        <v>24</v>
      </c>
      <c r="V1169">
        <v>23</v>
      </c>
      <c r="X1169" t="s">
        <v>26389</v>
      </c>
      <c r="Y1169" t="s">
        <v>26390</v>
      </c>
      <c r="Z1169" t="s">
        <v>26391</v>
      </c>
      <c r="AA1169" t="s">
        <v>26366</v>
      </c>
      <c r="AC1169" t="s">
        <v>26392</v>
      </c>
      <c r="AD1169" t="s">
        <v>26393</v>
      </c>
      <c r="AF1169" t="s">
        <v>26394</v>
      </c>
      <c r="AG1169" t="s">
        <v>26395</v>
      </c>
      <c r="AH1169" t="s">
        <v>1614</v>
      </c>
      <c r="AI1169" t="s">
        <v>1614</v>
      </c>
      <c r="AJ1169" t="s">
        <v>26396</v>
      </c>
      <c r="AO1169" t="s">
        <v>26397</v>
      </c>
      <c r="AQ1169">
        <v>34</v>
      </c>
      <c r="AR1169" t="s">
        <v>26398</v>
      </c>
      <c r="AS1169" t="s">
        <v>26399</v>
      </c>
      <c r="AT1169" t="s">
        <v>26400</v>
      </c>
      <c r="AU1169" t="s">
        <v>26401</v>
      </c>
      <c r="AV1169" t="s">
        <v>26350</v>
      </c>
      <c r="AW1169" t="s">
        <v>25724</v>
      </c>
      <c r="AX1169" t="s">
        <v>26402</v>
      </c>
      <c r="AY1169" t="s">
        <v>26403</v>
      </c>
      <c r="AZ1169" t="s">
        <v>18854</v>
      </c>
      <c r="BA1169" t="s">
        <v>277</v>
      </c>
      <c r="BB1169" t="s">
        <v>26404</v>
      </c>
      <c r="BC1169" t="s">
        <v>26353</v>
      </c>
      <c r="BD1169" t="s">
        <v>24172</v>
      </c>
      <c r="BE1169">
        <v>0</v>
      </c>
      <c r="BF1169" t="s">
        <v>26405</v>
      </c>
      <c r="BG1169" t="s">
        <v>26406</v>
      </c>
      <c r="BH1169" t="s">
        <v>26407</v>
      </c>
      <c r="BI1169" t="s">
        <v>132</v>
      </c>
      <c r="BK1169" t="s">
        <v>132</v>
      </c>
      <c r="BS1169">
        <v>0</v>
      </c>
      <c r="BT1169">
        <v>0</v>
      </c>
      <c r="BU1169">
        <v>0</v>
      </c>
      <c r="BV1169">
        <v>0</v>
      </c>
      <c r="BW1169">
        <v>0</v>
      </c>
      <c r="BX1169">
        <v>1</v>
      </c>
      <c r="BY1169">
        <v>1</v>
      </c>
      <c r="CD1169" t="s">
        <v>131</v>
      </c>
      <c r="CE1169">
        <v>0</v>
      </c>
      <c r="CF1169" t="s">
        <v>132</v>
      </c>
      <c r="CJ1169" t="s">
        <v>132</v>
      </c>
      <c r="CK1169" t="s">
        <v>132</v>
      </c>
      <c r="CP1169">
        <v>5277</v>
      </c>
      <c r="CQ1169">
        <v>0</v>
      </c>
      <c r="CR1169">
        <v>0</v>
      </c>
      <c r="CS1169">
        <v>0</v>
      </c>
      <c r="CT1169">
        <v>0</v>
      </c>
    </row>
    <row r="1170" spans="1:98" ht="15" customHeight="1" x14ac:dyDescent="0.2">
      <c r="A1170" t="s">
        <v>4209</v>
      </c>
      <c r="B1170" s="1" t="s">
        <v>633</v>
      </c>
      <c r="C1170">
        <v>4800</v>
      </c>
      <c r="G1170" t="s">
        <v>575</v>
      </c>
      <c r="H1170" t="s">
        <v>102</v>
      </c>
      <c r="I1170" t="s">
        <v>1555</v>
      </c>
      <c r="K1170">
        <v>8</v>
      </c>
      <c r="L1170" t="s">
        <v>1225</v>
      </c>
      <c r="N1170" t="s">
        <v>4210</v>
      </c>
      <c r="O1170" t="s">
        <v>4211</v>
      </c>
      <c r="P1170">
        <v>91</v>
      </c>
      <c r="Q1170" t="s">
        <v>4212</v>
      </c>
      <c r="S1170" t="s">
        <v>4213</v>
      </c>
      <c r="T1170">
        <v>6</v>
      </c>
      <c r="U1170">
        <v>10</v>
      </c>
      <c r="V1170">
        <v>9</v>
      </c>
      <c r="Z1170" t="s">
        <v>3160</v>
      </c>
      <c r="AD1170" t="s">
        <v>249</v>
      </c>
      <c r="AF1170" t="s">
        <v>4214</v>
      </c>
      <c r="AH1170" t="s">
        <v>114</v>
      </c>
      <c r="AI1170" t="s">
        <v>114</v>
      </c>
      <c r="AJ1170" t="s">
        <v>4215</v>
      </c>
      <c r="AO1170" t="s">
        <v>4216</v>
      </c>
      <c r="AQ1170">
        <v>10</v>
      </c>
      <c r="AR1170" t="s">
        <v>566</v>
      </c>
      <c r="AS1170">
        <v>30</v>
      </c>
      <c r="AT1170" t="s">
        <v>4217</v>
      </c>
      <c r="AU1170" t="s">
        <v>4218</v>
      </c>
      <c r="AY1170" t="s">
        <v>298</v>
      </c>
      <c r="AZ1170" t="s">
        <v>4219</v>
      </c>
      <c r="BA1170" t="s">
        <v>426</v>
      </c>
      <c r="BB1170" t="s">
        <v>4220</v>
      </c>
      <c r="BD1170" t="s">
        <v>128</v>
      </c>
      <c r="BE1170">
        <v>0</v>
      </c>
      <c r="BF1170" t="s">
        <v>4221</v>
      </c>
      <c r="BG1170" t="s">
        <v>4222</v>
      </c>
      <c r="BH1170" t="s">
        <v>4223</v>
      </c>
      <c r="BS1170">
        <v>0</v>
      </c>
      <c r="BT1170">
        <v>0</v>
      </c>
      <c r="BU1170">
        <v>0</v>
      </c>
      <c r="BV1170">
        <v>0</v>
      </c>
      <c r="BW1170">
        <v>0</v>
      </c>
      <c r="BX1170">
        <v>0</v>
      </c>
      <c r="BY1170">
        <v>1</v>
      </c>
      <c r="CD1170" t="s">
        <v>131</v>
      </c>
      <c r="CE1170">
        <v>0</v>
      </c>
      <c r="CJ1170" t="s">
        <v>132</v>
      </c>
      <c r="CO1170" t="str">
        <f>HYPERLINK("http://www.d20pfsrd.com/bestiary/monster-listings/undead/mohrg","Mohrg")</f>
        <v>Mohrg</v>
      </c>
      <c r="CP1170">
        <v>272</v>
      </c>
      <c r="CQ1170">
        <v>0</v>
      </c>
      <c r="CR1170">
        <v>0</v>
      </c>
      <c r="CS1170">
        <v>0</v>
      </c>
      <c r="CT1170">
        <v>0</v>
      </c>
    </row>
    <row r="1171" spans="1:98" ht="15" customHeight="1" x14ac:dyDescent="0.2">
      <c r="A1171" t="s">
        <v>21812</v>
      </c>
      <c r="B1171" s="1" t="s">
        <v>1034</v>
      </c>
      <c r="C1171">
        <v>6400</v>
      </c>
      <c r="G1171" t="s">
        <v>240</v>
      </c>
      <c r="H1171" t="s">
        <v>136</v>
      </c>
      <c r="I1171" t="s">
        <v>332</v>
      </c>
      <c r="K1171">
        <v>5</v>
      </c>
      <c r="L1171" t="s">
        <v>21813</v>
      </c>
      <c r="N1171" t="s">
        <v>19163</v>
      </c>
      <c r="O1171" t="s">
        <v>19164</v>
      </c>
      <c r="P1171">
        <v>119</v>
      </c>
      <c r="Q1171" t="s">
        <v>1671</v>
      </c>
      <c r="S1171" t="s">
        <v>21814</v>
      </c>
      <c r="T1171">
        <v>13</v>
      </c>
      <c r="U1171">
        <v>12</v>
      </c>
      <c r="V1171">
        <v>8</v>
      </c>
      <c r="AD1171" t="s">
        <v>1231</v>
      </c>
      <c r="AF1171" t="s">
        <v>21815</v>
      </c>
      <c r="AH1171" t="s">
        <v>21816</v>
      </c>
      <c r="AI1171" t="s">
        <v>6138</v>
      </c>
      <c r="AJ1171" t="s">
        <v>21817</v>
      </c>
      <c r="AO1171" t="s">
        <v>21818</v>
      </c>
      <c r="AQ1171">
        <v>10</v>
      </c>
      <c r="AR1171">
        <v>21</v>
      </c>
      <c r="AS1171" t="s">
        <v>2046</v>
      </c>
      <c r="AT1171" t="s">
        <v>21819</v>
      </c>
      <c r="AU1171" t="s">
        <v>21820</v>
      </c>
      <c r="AY1171" t="s">
        <v>21821</v>
      </c>
      <c r="AZ1171" t="s">
        <v>917</v>
      </c>
      <c r="BA1171" t="s">
        <v>255</v>
      </c>
      <c r="BB1171" t="s">
        <v>21822</v>
      </c>
      <c r="BD1171" t="s">
        <v>21808</v>
      </c>
      <c r="BE1171">
        <v>0</v>
      </c>
      <c r="BF1171" t="s">
        <v>21823</v>
      </c>
      <c r="BG1171" t="s">
        <v>21824</v>
      </c>
      <c r="BH1171" t="s">
        <v>21825</v>
      </c>
      <c r="BS1171">
        <v>0</v>
      </c>
      <c r="BT1171">
        <v>0</v>
      </c>
      <c r="BU1171">
        <v>0</v>
      </c>
      <c r="BV1171">
        <v>0</v>
      </c>
      <c r="BW1171">
        <v>0</v>
      </c>
      <c r="BX1171">
        <v>1</v>
      </c>
      <c r="BY1171">
        <v>1</v>
      </c>
      <c r="CD1171" t="s">
        <v>131</v>
      </c>
      <c r="CE1171">
        <v>0</v>
      </c>
      <c r="CJ1171" t="s">
        <v>132</v>
      </c>
      <c r="CP1171">
        <v>3714</v>
      </c>
      <c r="CQ1171">
        <v>0</v>
      </c>
      <c r="CR1171">
        <v>0</v>
      </c>
      <c r="CS1171">
        <v>0</v>
      </c>
      <c r="CT1171">
        <v>0</v>
      </c>
    </row>
    <row r="1172" spans="1:98" ht="15" customHeight="1" x14ac:dyDescent="0.2">
      <c r="A1172" t="s">
        <v>31079</v>
      </c>
      <c r="B1172" s="1" t="s">
        <v>2863</v>
      </c>
      <c r="C1172">
        <v>65</v>
      </c>
      <c r="G1172" t="s">
        <v>240</v>
      </c>
      <c r="H1172" t="s">
        <v>1308</v>
      </c>
      <c r="I1172" t="s">
        <v>332</v>
      </c>
      <c r="K1172">
        <v>0</v>
      </c>
      <c r="L1172" t="s">
        <v>5114</v>
      </c>
      <c r="N1172" t="s">
        <v>20336</v>
      </c>
      <c r="O1172" t="s">
        <v>31069</v>
      </c>
      <c r="P1172">
        <v>6</v>
      </c>
      <c r="Q1172" t="s">
        <v>1704</v>
      </c>
      <c r="S1172" t="s">
        <v>9131</v>
      </c>
      <c r="T1172">
        <v>4</v>
      </c>
      <c r="U1172">
        <v>2</v>
      </c>
      <c r="V1172">
        <v>0</v>
      </c>
      <c r="AD1172" t="s">
        <v>18996</v>
      </c>
      <c r="AF1172" t="s">
        <v>31080</v>
      </c>
      <c r="AH1172" t="s">
        <v>1316</v>
      </c>
      <c r="AI1172" t="s">
        <v>318</v>
      </c>
      <c r="AO1172" t="s">
        <v>31081</v>
      </c>
      <c r="AQ1172">
        <v>0</v>
      </c>
      <c r="AR1172">
        <v>-2</v>
      </c>
      <c r="AS1172">
        <v>5</v>
      </c>
      <c r="AT1172" t="s">
        <v>1709</v>
      </c>
      <c r="AU1172" t="s">
        <v>16704</v>
      </c>
      <c r="AX1172" t="s">
        <v>1026</v>
      </c>
      <c r="AY1172" t="s">
        <v>3178</v>
      </c>
      <c r="AZ1172" t="s">
        <v>31082</v>
      </c>
      <c r="BA1172" t="s">
        <v>255</v>
      </c>
      <c r="BB1172" t="s">
        <v>31083</v>
      </c>
      <c r="BC1172" t="s">
        <v>2836</v>
      </c>
      <c r="BD1172" t="s">
        <v>31075</v>
      </c>
      <c r="BE1172">
        <v>0</v>
      </c>
      <c r="BG1172" t="s">
        <v>31084</v>
      </c>
      <c r="BH1172" t="s">
        <v>31085</v>
      </c>
      <c r="BS1172">
        <v>0</v>
      </c>
      <c r="BT1172">
        <v>0</v>
      </c>
      <c r="BU1172">
        <v>0</v>
      </c>
      <c r="BV1172">
        <v>0</v>
      </c>
      <c r="BW1172">
        <v>1</v>
      </c>
      <c r="BX1172">
        <v>0</v>
      </c>
      <c r="BY1172">
        <v>1</v>
      </c>
      <c r="CD1172" t="s">
        <v>132</v>
      </c>
      <c r="CE1172">
        <v>0</v>
      </c>
      <c r="CF1172" t="s">
        <v>132</v>
      </c>
      <c r="CJ1172" t="s">
        <v>132</v>
      </c>
      <c r="CK1172" t="s">
        <v>132</v>
      </c>
      <c r="CP1172">
        <v>6727</v>
      </c>
      <c r="CQ1172">
        <v>0</v>
      </c>
      <c r="CR1172">
        <v>0</v>
      </c>
      <c r="CS1172">
        <v>0</v>
      </c>
      <c r="CT1172">
        <v>0</v>
      </c>
    </row>
    <row r="1173" spans="1:98" ht="15" customHeight="1" x14ac:dyDescent="0.2">
      <c r="A1173" t="s">
        <v>26017</v>
      </c>
      <c r="B1173" s="1" t="s">
        <v>1117</v>
      </c>
      <c r="C1173">
        <v>400</v>
      </c>
      <c r="G1173" t="s">
        <v>575</v>
      </c>
      <c r="H1173" t="s">
        <v>393</v>
      </c>
      <c r="I1173" t="s">
        <v>2390</v>
      </c>
      <c r="K1173">
        <v>2</v>
      </c>
      <c r="L1173" t="s">
        <v>2897</v>
      </c>
      <c r="M1173" t="s">
        <v>26018</v>
      </c>
      <c r="N1173" t="s">
        <v>9751</v>
      </c>
      <c r="O1173" t="s">
        <v>9752</v>
      </c>
      <c r="P1173">
        <v>14</v>
      </c>
      <c r="Q1173" t="s">
        <v>26019</v>
      </c>
      <c r="S1173" t="s">
        <v>26020</v>
      </c>
      <c r="T1173">
        <v>2</v>
      </c>
      <c r="U1173">
        <v>5</v>
      </c>
      <c r="V1173">
        <v>4</v>
      </c>
      <c r="W1173" t="s">
        <v>26021</v>
      </c>
      <c r="Y1173" t="s">
        <v>2395</v>
      </c>
      <c r="AB1173">
        <v>12</v>
      </c>
      <c r="AD1173" t="s">
        <v>249</v>
      </c>
      <c r="AF1173" t="s">
        <v>26022</v>
      </c>
      <c r="AH1173" t="s">
        <v>114</v>
      </c>
      <c r="AI1173" t="s">
        <v>114</v>
      </c>
      <c r="AK1173" t="s">
        <v>26023</v>
      </c>
      <c r="AO1173" t="s">
        <v>26024</v>
      </c>
      <c r="AQ1173">
        <v>1</v>
      </c>
      <c r="AR1173">
        <v>-2</v>
      </c>
      <c r="AS1173">
        <v>10</v>
      </c>
      <c r="AT1173" t="s">
        <v>26025</v>
      </c>
      <c r="AU1173" t="s">
        <v>26026</v>
      </c>
      <c r="AV1173" t="s">
        <v>26027</v>
      </c>
      <c r="AW1173" t="s">
        <v>3309</v>
      </c>
      <c r="AX1173" t="s">
        <v>26028</v>
      </c>
      <c r="AY1173" t="s">
        <v>4034</v>
      </c>
      <c r="AZ1173" t="s">
        <v>26029</v>
      </c>
      <c r="BA1173" t="s">
        <v>26030</v>
      </c>
      <c r="BB1173" t="s">
        <v>26031</v>
      </c>
      <c r="BC1173" t="s">
        <v>9638</v>
      </c>
      <c r="BD1173" t="s">
        <v>24172</v>
      </c>
      <c r="BE1173">
        <v>0</v>
      </c>
      <c r="BF1173" t="s">
        <v>26032</v>
      </c>
      <c r="BG1173" t="s">
        <v>26033</v>
      </c>
      <c r="BH1173" t="s">
        <v>26034</v>
      </c>
      <c r="BI1173" t="s">
        <v>132</v>
      </c>
      <c r="BK1173" t="s">
        <v>132</v>
      </c>
      <c r="BS1173">
        <v>0</v>
      </c>
      <c r="BT1173">
        <v>0</v>
      </c>
      <c r="BU1173">
        <v>0</v>
      </c>
      <c r="BV1173">
        <v>0</v>
      </c>
      <c r="BW1173">
        <v>0</v>
      </c>
      <c r="BX1173">
        <v>0</v>
      </c>
      <c r="BY1173">
        <v>1</v>
      </c>
      <c r="CD1173" t="s">
        <v>131</v>
      </c>
      <c r="CE1173">
        <v>0</v>
      </c>
      <c r="CF1173" t="s">
        <v>132</v>
      </c>
      <c r="CJ1173" t="s">
        <v>132</v>
      </c>
      <c r="CK1173" t="s">
        <v>132</v>
      </c>
      <c r="CP1173">
        <v>5255</v>
      </c>
      <c r="CQ1173">
        <v>0</v>
      </c>
      <c r="CR1173">
        <v>0</v>
      </c>
      <c r="CS1173">
        <v>0</v>
      </c>
      <c r="CT1173">
        <v>0</v>
      </c>
    </row>
    <row r="1174" spans="1:98" ht="15" customHeight="1" x14ac:dyDescent="0.2">
      <c r="A1174" t="s">
        <v>7616</v>
      </c>
      <c r="B1174" s="1" t="s">
        <v>1918</v>
      </c>
      <c r="C1174">
        <v>19200</v>
      </c>
      <c r="G1174" t="s">
        <v>101</v>
      </c>
      <c r="H1174" t="s">
        <v>102</v>
      </c>
      <c r="I1174" t="s">
        <v>103</v>
      </c>
      <c r="J1174" t="s">
        <v>7617</v>
      </c>
      <c r="K1174">
        <v>8</v>
      </c>
      <c r="L1174" t="s">
        <v>7618</v>
      </c>
      <c r="M1174" t="s">
        <v>165</v>
      </c>
      <c r="N1174" t="s">
        <v>7485</v>
      </c>
      <c r="O1174" t="s">
        <v>7619</v>
      </c>
      <c r="P1174">
        <v>147</v>
      </c>
      <c r="Q1174" t="s">
        <v>4368</v>
      </c>
      <c r="S1174" t="s">
        <v>7620</v>
      </c>
      <c r="T1174">
        <v>15</v>
      </c>
      <c r="U1174">
        <v>13</v>
      </c>
      <c r="V1174">
        <v>10</v>
      </c>
      <c r="W1174" t="s">
        <v>7621</v>
      </c>
      <c r="Y1174" t="s">
        <v>172</v>
      </c>
      <c r="Z1174" t="s">
        <v>7622</v>
      </c>
      <c r="AB1174">
        <v>23</v>
      </c>
      <c r="AD1174" t="s">
        <v>418</v>
      </c>
      <c r="AF1174" t="s">
        <v>7623</v>
      </c>
      <c r="AH1174" t="s">
        <v>114</v>
      </c>
      <c r="AI1174" t="s">
        <v>114</v>
      </c>
      <c r="AK1174" t="s">
        <v>7624</v>
      </c>
      <c r="AO1174" t="s">
        <v>7625</v>
      </c>
      <c r="AQ1174">
        <v>14</v>
      </c>
      <c r="AR1174">
        <v>19</v>
      </c>
      <c r="AS1174">
        <v>33</v>
      </c>
      <c r="AT1174" t="s">
        <v>7626</v>
      </c>
      <c r="AU1174" t="s">
        <v>7627</v>
      </c>
      <c r="AV1174" t="s">
        <v>323</v>
      </c>
      <c r="AW1174" t="s">
        <v>181</v>
      </c>
      <c r="AX1174" t="s">
        <v>915</v>
      </c>
      <c r="AY1174" t="s">
        <v>183</v>
      </c>
      <c r="AZ1174" t="s">
        <v>184</v>
      </c>
      <c r="BA1174" t="s">
        <v>7628</v>
      </c>
      <c r="BB1174" t="s">
        <v>7629</v>
      </c>
      <c r="BC1174" t="s">
        <v>211</v>
      </c>
      <c r="BD1174" t="s">
        <v>7316</v>
      </c>
      <c r="BE1174">
        <v>0</v>
      </c>
      <c r="BF1174" t="s">
        <v>7630</v>
      </c>
      <c r="BG1174" t="s">
        <v>7631</v>
      </c>
      <c r="BH1174" t="s">
        <v>7632</v>
      </c>
      <c r="BS1174">
        <v>0</v>
      </c>
      <c r="BT1174">
        <v>0</v>
      </c>
      <c r="BU1174">
        <v>1</v>
      </c>
      <c r="BV1174">
        <v>0</v>
      </c>
      <c r="BW1174">
        <v>0</v>
      </c>
      <c r="BX1174">
        <v>0</v>
      </c>
      <c r="BY1174">
        <v>1</v>
      </c>
      <c r="CD1174" t="s">
        <v>131</v>
      </c>
      <c r="CE1174">
        <v>0</v>
      </c>
      <c r="CJ1174" t="s">
        <v>132</v>
      </c>
      <c r="CO1174" t="str">
        <f>HYPERLINK("http://www.d20pfsrd.com/bestiary/monster-listings/outsiders/angel/angel-monadic-deva","Angel, Monadic Deva")</f>
        <v>Angel, Monadic Deva</v>
      </c>
      <c r="CP1174">
        <v>1097</v>
      </c>
      <c r="CQ1174">
        <v>0</v>
      </c>
      <c r="CR1174">
        <v>0</v>
      </c>
      <c r="CS1174">
        <v>0</v>
      </c>
      <c r="CT1174">
        <v>0</v>
      </c>
    </row>
    <row r="1175" spans="1:98" ht="15" customHeight="1" x14ac:dyDescent="0.2">
      <c r="A1175" t="s">
        <v>31629</v>
      </c>
      <c r="B1175" s="1" t="s">
        <v>1137</v>
      </c>
      <c r="C1175">
        <v>2400</v>
      </c>
      <c r="G1175" t="s">
        <v>575</v>
      </c>
      <c r="H1175" t="s">
        <v>193</v>
      </c>
      <c r="I1175" t="s">
        <v>701</v>
      </c>
      <c r="J1175" t="s">
        <v>1054</v>
      </c>
      <c r="K1175">
        <v>0</v>
      </c>
      <c r="L1175" t="s">
        <v>9676</v>
      </c>
      <c r="N1175" t="s">
        <v>4726</v>
      </c>
      <c r="O1175" t="s">
        <v>16401</v>
      </c>
      <c r="P1175">
        <v>67</v>
      </c>
      <c r="Q1175" t="s">
        <v>1746</v>
      </c>
      <c r="S1175" t="s">
        <v>14085</v>
      </c>
      <c r="T1175">
        <v>9</v>
      </c>
      <c r="U1175">
        <v>3</v>
      </c>
      <c r="V1175">
        <v>3</v>
      </c>
      <c r="X1175" t="s">
        <v>31630</v>
      </c>
      <c r="AC1175" t="s">
        <v>2419</v>
      </c>
      <c r="AD1175" t="s">
        <v>249</v>
      </c>
      <c r="AF1175" t="s">
        <v>31631</v>
      </c>
      <c r="AG1175" t="s">
        <v>16404</v>
      </c>
      <c r="AH1175" t="s">
        <v>202</v>
      </c>
      <c r="AI1175" t="s">
        <v>202</v>
      </c>
      <c r="AJ1175" t="s">
        <v>31632</v>
      </c>
      <c r="AO1175" t="s">
        <v>16406</v>
      </c>
      <c r="AQ1175">
        <v>6</v>
      </c>
      <c r="AR1175" t="s">
        <v>16407</v>
      </c>
      <c r="AS1175" t="s">
        <v>16408</v>
      </c>
      <c r="AT1175" t="s">
        <v>16409</v>
      </c>
      <c r="AU1175" t="s">
        <v>31633</v>
      </c>
      <c r="AV1175" t="s">
        <v>31634</v>
      </c>
      <c r="AW1175" t="s">
        <v>3204</v>
      </c>
      <c r="AX1175" t="s">
        <v>31635</v>
      </c>
      <c r="AY1175" t="s">
        <v>13753</v>
      </c>
      <c r="AZ1175" t="s">
        <v>2367</v>
      </c>
      <c r="BA1175" t="s">
        <v>2367</v>
      </c>
      <c r="BB1175" t="s">
        <v>31636</v>
      </c>
      <c r="BC1175" t="s">
        <v>31637</v>
      </c>
      <c r="BD1175" t="s">
        <v>31577</v>
      </c>
      <c r="BE1175">
        <v>1</v>
      </c>
      <c r="BF1175" t="s">
        <v>16415</v>
      </c>
      <c r="BG1175" t="s">
        <v>31638</v>
      </c>
      <c r="BH1175" t="s">
        <v>31639</v>
      </c>
      <c r="BS1175">
        <v>0</v>
      </c>
      <c r="BT1175">
        <v>0</v>
      </c>
      <c r="BU1175">
        <v>0</v>
      </c>
      <c r="BV1175">
        <v>0</v>
      </c>
      <c r="BW1175">
        <v>0</v>
      </c>
      <c r="BX1175">
        <v>0</v>
      </c>
      <c r="BY1175">
        <v>1</v>
      </c>
      <c r="CD1175" t="s">
        <v>132</v>
      </c>
      <c r="CE1175">
        <v>0</v>
      </c>
      <c r="CJ1175" t="s">
        <v>132</v>
      </c>
      <c r="CK1175" t="s">
        <v>132</v>
      </c>
      <c r="CP1175">
        <v>6917</v>
      </c>
      <c r="CQ1175">
        <v>0</v>
      </c>
      <c r="CR1175">
        <v>0</v>
      </c>
      <c r="CS1175">
        <v>0</v>
      </c>
      <c r="CT1175">
        <v>0</v>
      </c>
    </row>
    <row r="1176" spans="1:98" ht="15" customHeight="1" x14ac:dyDescent="0.2">
      <c r="A1176" t="s">
        <v>10450</v>
      </c>
      <c r="B1176" s="1" t="s">
        <v>1117</v>
      </c>
      <c r="C1176">
        <v>400</v>
      </c>
      <c r="G1176" t="s">
        <v>3133</v>
      </c>
      <c r="H1176" t="s">
        <v>102</v>
      </c>
      <c r="I1176" t="s">
        <v>809</v>
      </c>
      <c r="K1176">
        <v>1</v>
      </c>
      <c r="L1176" t="s">
        <v>4540</v>
      </c>
      <c r="N1176" t="s">
        <v>4146</v>
      </c>
      <c r="O1176" t="s">
        <v>4147</v>
      </c>
      <c r="P1176">
        <v>15</v>
      </c>
      <c r="Q1176" t="s">
        <v>1121</v>
      </c>
      <c r="S1176" t="s">
        <v>10451</v>
      </c>
      <c r="T1176">
        <v>2</v>
      </c>
      <c r="U1176">
        <v>4</v>
      </c>
      <c r="V1176">
        <v>4</v>
      </c>
      <c r="AD1176" t="s">
        <v>249</v>
      </c>
      <c r="AF1176" t="s">
        <v>10452</v>
      </c>
      <c r="AH1176" t="s">
        <v>114</v>
      </c>
      <c r="AI1176" t="s">
        <v>114</v>
      </c>
      <c r="AO1176" t="s">
        <v>10453</v>
      </c>
      <c r="AQ1176">
        <v>2</v>
      </c>
      <c r="AR1176">
        <v>4</v>
      </c>
      <c r="AS1176">
        <v>15</v>
      </c>
      <c r="AT1176" t="s">
        <v>10454</v>
      </c>
      <c r="AU1176" t="s">
        <v>10455</v>
      </c>
      <c r="AV1176" t="s">
        <v>4201</v>
      </c>
      <c r="AW1176" t="s">
        <v>10456</v>
      </c>
      <c r="AX1176" t="s">
        <v>10209</v>
      </c>
      <c r="AY1176" t="s">
        <v>10457</v>
      </c>
      <c r="AZ1176" t="s">
        <v>10458</v>
      </c>
      <c r="BA1176" t="s">
        <v>10196</v>
      </c>
      <c r="BB1176" t="s">
        <v>10459</v>
      </c>
      <c r="BD1176" t="s">
        <v>7316</v>
      </c>
      <c r="BE1176">
        <v>0</v>
      </c>
      <c r="BG1176" t="s">
        <v>10460</v>
      </c>
      <c r="BH1176" t="s">
        <v>10461</v>
      </c>
      <c r="BS1176">
        <v>0</v>
      </c>
      <c r="BT1176">
        <v>0</v>
      </c>
      <c r="BU1176">
        <v>0</v>
      </c>
      <c r="BV1176">
        <v>0</v>
      </c>
      <c r="BW1176">
        <v>0</v>
      </c>
      <c r="BX1176">
        <v>0</v>
      </c>
      <c r="BY1176">
        <v>1</v>
      </c>
      <c r="CD1176" t="s">
        <v>131</v>
      </c>
      <c r="CE1176">
        <v>0</v>
      </c>
      <c r="CJ1176" t="s">
        <v>132</v>
      </c>
      <c r="CO1176" t="str">
        <f>HYPERLINK("http://www.d20pfsrd.com/bestiary/monster-listings/monstrous-humanoids/mongrelman","Mongrelman")</f>
        <v>Mongrelman</v>
      </c>
      <c r="CP1176">
        <v>1296</v>
      </c>
      <c r="CQ1176">
        <v>0</v>
      </c>
      <c r="CR1176">
        <v>0</v>
      </c>
      <c r="CS1176">
        <v>0</v>
      </c>
      <c r="CT1176">
        <v>0</v>
      </c>
    </row>
    <row r="1177" spans="1:98" ht="15" customHeight="1" x14ac:dyDescent="0.2">
      <c r="A1177" t="s">
        <v>3986</v>
      </c>
      <c r="B1177" s="1" t="s">
        <v>283</v>
      </c>
      <c r="C1177">
        <v>600</v>
      </c>
      <c r="G1177" t="s">
        <v>240</v>
      </c>
      <c r="H1177" t="s">
        <v>102</v>
      </c>
      <c r="I1177" t="s">
        <v>332</v>
      </c>
      <c r="K1177">
        <v>2</v>
      </c>
      <c r="L1177" t="s">
        <v>333</v>
      </c>
      <c r="N1177" t="s">
        <v>1610</v>
      </c>
      <c r="O1177" t="s">
        <v>1611</v>
      </c>
      <c r="P1177">
        <v>22</v>
      </c>
      <c r="Q1177" t="s">
        <v>705</v>
      </c>
      <c r="S1177" t="s">
        <v>546</v>
      </c>
      <c r="T1177">
        <v>8</v>
      </c>
      <c r="U1177">
        <v>5</v>
      </c>
      <c r="V1177">
        <v>2</v>
      </c>
      <c r="AD1177" t="s">
        <v>1231</v>
      </c>
      <c r="AF1177" t="s">
        <v>3987</v>
      </c>
      <c r="AH1177" t="s">
        <v>114</v>
      </c>
      <c r="AI1177" t="s">
        <v>114</v>
      </c>
      <c r="AO1177" t="s">
        <v>3988</v>
      </c>
      <c r="AQ1177">
        <v>2</v>
      </c>
      <c r="AR1177" t="s">
        <v>785</v>
      </c>
      <c r="AS1177" t="s">
        <v>3672</v>
      </c>
      <c r="AT1177" t="s">
        <v>340</v>
      </c>
      <c r="AU1177" t="s">
        <v>3989</v>
      </c>
      <c r="AV1177" t="s">
        <v>3990</v>
      </c>
      <c r="AY1177" t="s">
        <v>1605</v>
      </c>
      <c r="AZ1177" t="s">
        <v>3720</v>
      </c>
      <c r="BA1177" t="s">
        <v>255</v>
      </c>
      <c r="BB1177" t="s">
        <v>3991</v>
      </c>
      <c r="BC1177" t="s">
        <v>2862</v>
      </c>
      <c r="BD1177" t="s">
        <v>128</v>
      </c>
      <c r="BE1177">
        <v>0</v>
      </c>
      <c r="BF1177" t="s">
        <v>3992</v>
      </c>
      <c r="BG1177" t="s">
        <v>3993</v>
      </c>
      <c r="BH1177" t="s">
        <v>3994</v>
      </c>
      <c r="BS1177">
        <v>0</v>
      </c>
      <c r="BT1177">
        <v>1</v>
      </c>
      <c r="BU1177">
        <v>0</v>
      </c>
      <c r="BV1177">
        <v>0</v>
      </c>
      <c r="BW1177">
        <v>0</v>
      </c>
      <c r="BX1177">
        <v>1</v>
      </c>
      <c r="BY1177">
        <v>1</v>
      </c>
      <c r="CD1177" t="s">
        <v>131</v>
      </c>
      <c r="CE1177">
        <v>0</v>
      </c>
      <c r="CJ1177" t="s">
        <v>132</v>
      </c>
      <c r="CO1177" t="str">
        <f>HYPERLINK("http://www.d20pfsrd.com/bestiary/monster-listings/animals/reptiles/lizard/monitor-lizard","Lizard, Monitor")</f>
        <v>Lizard, Monitor</v>
      </c>
      <c r="CP1177">
        <v>257</v>
      </c>
      <c r="CQ1177">
        <v>0</v>
      </c>
      <c r="CR1177">
        <v>0</v>
      </c>
      <c r="CS1177">
        <v>0</v>
      </c>
      <c r="CT1177">
        <v>0</v>
      </c>
    </row>
    <row r="1178" spans="1:98" ht="15" customHeight="1" x14ac:dyDescent="0.2">
      <c r="A1178" t="s">
        <v>2873</v>
      </c>
      <c r="B1178" s="1" t="s">
        <v>2839</v>
      </c>
      <c r="C1178">
        <v>100</v>
      </c>
      <c r="G1178" t="s">
        <v>240</v>
      </c>
      <c r="H1178" t="s">
        <v>1308</v>
      </c>
      <c r="I1178" t="s">
        <v>332</v>
      </c>
      <c r="K1178">
        <v>2</v>
      </c>
      <c r="L1178" t="s">
        <v>2874</v>
      </c>
      <c r="N1178" t="s">
        <v>2840</v>
      </c>
      <c r="O1178" t="s">
        <v>2841</v>
      </c>
      <c r="P1178">
        <v>4</v>
      </c>
      <c r="Q1178" t="s">
        <v>603</v>
      </c>
      <c r="S1178" t="s">
        <v>728</v>
      </c>
      <c r="T1178">
        <v>2</v>
      </c>
      <c r="U1178">
        <v>4</v>
      </c>
      <c r="V1178">
        <v>1</v>
      </c>
      <c r="AD1178" t="s">
        <v>316</v>
      </c>
      <c r="AF1178" t="s">
        <v>2875</v>
      </c>
      <c r="AH1178" t="s">
        <v>1316</v>
      </c>
      <c r="AI1178" t="s">
        <v>318</v>
      </c>
      <c r="AO1178" t="s">
        <v>2876</v>
      </c>
      <c r="AQ1178">
        <v>0</v>
      </c>
      <c r="AR1178">
        <v>0</v>
      </c>
      <c r="AS1178">
        <v>6</v>
      </c>
      <c r="AT1178" t="s">
        <v>1734</v>
      </c>
      <c r="AU1178" t="s">
        <v>2877</v>
      </c>
      <c r="AV1178" t="s">
        <v>2868</v>
      </c>
      <c r="AY1178" t="s">
        <v>342</v>
      </c>
      <c r="AZ1178" t="s">
        <v>2878</v>
      </c>
      <c r="BA1178" t="s">
        <v>255</v>
      </c>
      <c r="BB1178" t="s">
        <v>2835</v>
      </c>
      <c r="BC1178" t="s">
        <v>2836</v>
      </c>
      <c r="BD1178" t="s">
        <v>128</v>
      </c>
      <c r="BE1178">
        <v>0</v>
      </c>
      <c r="BG1178" t="s">
        <v>2879</v>
      </c>
      <c r="BH1178" t="s">
        <v>2880</v>
      </c>
      <c r="BS1178">
        <v>0</v>
      </c>
      <c r="BT1178">
        <v>0</v>
      </c>
      <c r="BU1178">
        <v>0</v>
      </c>
      <c r="BV1178">
        <v>1</v>
      </c>
      <c r="BW1178">
        <v>0</v>
      </c>
      <c r="BX1178">
        <v>0</v>
      </c>
      <c r="BY1178">
        <v>1</v>
      </c>
      <c r="CD1178" t="s">
        <v>131</v>
      </c>
      <c r="CE1178">
        <v>0</v>
      </c>
      <c r="CJ1178" t="s">
        <v>132</v>
      </c>
      <c r="CO1178" t="str">
        <f>HYPERLINK("http://www.d20pfsrd.com/bestiary/monster-listings/animals/primates/monkey","Monkey ")</f>
        <v xml:space="preserve">Monkey </v>
      </c>
      <c r="CP1178">
        <v>185</v>
      </c>
      <c r="CQ1178">
        <v>0</v>
      </c>
      <c r="CR1178">
        <v>0</v>
      </c>
      <c r="CS1178">
        <v>0</v>
      </c>
      <c r="CT1178">
        <v>0</v>
      </c>
    </row>
    <row r="1179" spans="1:98" ht="15" customHeight="1" x14ac:dyDescent="0.2">
      <c r="A1179" t="s">
        <v>21170</v>
      </c>
      <c r="B1179" s="1" t="s">
        <v>99</v>
      </c>
      <c r="C1179">
        <v>200</v>
      </c>
      <c r="D1179" t="s">
        <v>21171</v>
      </c>
      <c r="E1179" t="s">
        <v>14283</v>
      </c>
      <c r="G1179" t="s">
        <v>1053</v>
      </c>
      <c r="H1179" t="s">
        <v>393</v>
      </c>
      <c r="I1179" t="s">
        <v>701</v>
      </c>
      <c r="J1179" t="s">
        <v>723</v>
      </c>
      <c r="K1179">
        <v>4</v>
      </c>
      <c r="L1179" t="s">
        <v>2460</v>
      </c>
      <c r="N1179" t="s">
        <v>5635</v>
      </c>
      <c r="O1179" t="s">
        <v>11518</v>
      </c>
      <c r="P1179">
        <v>13</v>
      </c>
      <c r="Q1179" t="s">
        <v>21172</v>
      </c>
      <c r="S1179" t="s">
        <v>21173</v>
      </c>
      <c r="T1179">
        <v>3</v>
      </c>
      <c r="U1179">
        <v>4</v>
      </c>
      <c r="V1179">
        <v>0</v>
      </c>
      <c r="W1179" t="s">
        <v>21174</v>
      </c>
      <c r="AD1179" t="s">
        <v>316</v>
      </c>
      <c r="AF1179" t="s">
        <v>21175</v>
      </c>
      <c r="AG1179" t="s">
        <v>21176</v>
      </c>
      <c r="AH1179" t="s">
        <v>114</v>
      </c>
      <c r="AI1179" t="s">
        <v>114</v>
      </c>
      <c r="AJ1179" t="s">
        <v>19363</v>
      </c>
      <c r="AO1179" t="s">
        <v>21177</v>
      </c>
      <c r="AQ1179">
        <v>1</v>
      </c>
      <c r="AR1179">
        <v>2</v>
      </c>
      <c r="AS1179">
        <v>16</v>
      </c>
      <c r="AT1179" t="s">
        <v>21178</v>
      </c>
      <c r="AU1179" t="s">
        <v>21179</v>
      </c>
      <c r="AV1179" t="s">
        <v>18678</v>
      </c>
      <c r="AW1179" t="s">
        <v>3341</v>
      </c>
      <c r="AX1179" t="s">
        <v>21180</v>
      </c>
      <c r="AY1179" t="s">
        <v>21181</v>
      </c>
      <c r="AZ1179" t="s">
        <v>21182</v>
      </c>
      <c r="BA1179" t="s">
        <v>21183</v>
      </c>
      <c r="BB1179" t="s">
        <v>21184</v>
      </c>
      <c r="BC1179" t="s">
        <v>3341</v>
      </c>
      <c r="BD1179" t="s">
        <v>21001</v>
      </c>
      <c r="BE1179">
        <v>0</v>
      </c>
      <c r="BF1179" t="s">
        <v>21185</v>
      </c>
      <c r="BG1179" t="s">
        <v>21186</v>
      </c>
      <c r="BH1179" t="s">
        <v>21187</v>
      </c>
      <c r="BS1179">
        <v>1</v>
      </c>
      <c r="BT1179">
        <v>0</v>
      </c>
      <c r="BU1179">
        <v>0</v>
      </c>
      <c r="BV1179">
        <v>1</v>
      </c>
      <c r="BW1179">
        <v>0</v>
      </c>
      <c r="BX1179">
        <v>0</v>
      </c>
      <c r="BY1179">
        <v>1</v>
      </c>
      <c r="CD1179" t="s">
        <v>131</v>
      </c>
      <c r="CE1179">
        <v>1</v>
      </c>
      <c r="CJ1179" t="s">
        <v>132</v>
      </c>
      <c r="CP1179">
        <v>3562</v>
      </c>
      <c r="CQ1179">
        <v>0</v>
      </c>
      <c r="CR1179">
        <v>0</v>
      </c>
      <c r="CS1179">
        <v>0</v>
      </c>
      <c r="CT1179">
        <v>0</v>
      </c>
    </row>
    <row r="1180" spans="1:98" ht="15" customHeight="1" x14ac:dyDescent="0.2">
      <c r="A1180" t="s">
        <v>10775</v>
      </c>
      <c r="B1180" s="1" t="s">
        <v>283</v>
      </c>
      <c r="C1180">
        <v>600</v>
      </c>
      <c r="G1180" t="s">
        <v>240</v>
      </c>
      <c r="H1180" t="s">
        <v>1308</v>
      </c>
      <c r="I1180" t="s">
        <v>332</v>
      </c>
      <c r="J1180" t="s">
        <v>308</v>
      </c>
      <c r="K1180">
        <v>7</v>
      </c>
      <c r="L1180" t="s">
        <v>2874</v>
      </c>
      <c r="N1180" t="s">
        <v>2853</v>
      </c>
      <c r="O1180" t="s">
        <v>2854</v>
      </c>
      <c r="P1180">
        <v>22</v>
      </c>
      <c r="Q1180" t="s">
        <v>705</v>
      </c>
      <c r="S1180" t="s">
        <v>10776</v>
      </c>
      <c r="T1180">
        <v>6</v>
      </c>
      <c r="U1180">
        <v>8</v>
      </c>
      <c r="V1180">
        <v>2</v>
      </c>
      <c r="X1180" t="s">
        <v>10777</v>
      </c>
      <c r="AD1180" t="s">
        <v>781</v>
      </c>
      <c r="AF1180" t="s">
        <v>10778</v>
      </c>
      <c r="AH1180" t="s">
        <v>202</v>
      </c>
      <c r="AI1180" t="s">
        <v>318</v>
      </c>
      <c r="AJ1180" t="s">
        <v>1007</v>
      </c>
      <c r="AO1180" t="s">
        <v>10779</v>
      </c>
      <c r="AQ1180">
        <v>2</v>
      </c>
      <c r="AR1180" t="s">
        <v>321</v>
      </c>
      <c r="AS1180" t="s">
        <v>321</v>
      </c>
      <c r="AT1180" t="s">
        <v>4233</v>
      </c>
      <c r="AU1180" t="s">
        <v>10780</v>
      </c>
      <c r="AV1180" t="s">
        <v>4017</v>
      </c>
      <c r="AX1180" t="s">
        <v>10781</v>
      </c>
      <c r="AY1180" t="s">
        <v>342</v>
      </c>
      <c r="AZ1180" t="s">
        <v>10782</v>
      </c>
      <c r="BA1180" t="s">
        <v>255</v>
      </c>
      <c r="BB1180" t="s">
        <v>10783</v>
      </c>
      <c r="BC1180" t="s">
        <v>10772</v>
      </c>
      <c r="BD1180" t="s">
        <v>7316</v>
      </c>
      <c r="BE1180">
        <v>0</v>
      </c>
      <c r="BF1180" t="s">
        <v>10784</v>
      </c>
      <c r="BG1180" t="s">
        <v>10785</v>
      </c>
      <c r="BH1180" t="s">
        <v>10786</v>
      </c>
      <c r="BS1180">
        <v>0</v>
      </c>
      <c r="BT1180">
        <v>0</v>
      </c>
      <c r="BU1180">
        <v>0</v>
      </c>
      <c r="BV1180">
        <v>1</v>
      </c>
      <c r="BW1180">
        <v>0</v>
      </c>
      <c r="BX1180">
        <v>0</v>
      </c>
      <c r="BY1180">
        <v>1</v>
      </c>
      <c r="CD1180" t="s">
        <v>131</v>
      </c>
      <c r="CE1180">
        <v>0</v>
      </c>
      <c r="CJ1180" t="s">
        <v>132</v>
      </c>
      <c r="CO1180" t="str">
        <f>HYPERLINK("http://www.d20pfsrd.com/bestiary/monster-listings/animals/primates/primate-monkey-swarm","Primate, Monkey, Swarm")</f>
        <v>Primate, Monkey, Swarm</v>
      </c>
      <c r="CP1180">
        <v>1317</v>
      </c>
      <c r="CQ1180">
        <v>0</v>
      </c>
      <c r="CR1180">
        <v>0</v>
      </c>
      <c r="CS1180">
        <v>0</v>
      </c>
      <c r="CT1180">
        <v>0</v>
      </c>
    </row>
    <row r="1181" spans="1:98" ht="15" customHeight="1" x14ac:dyDescent="0.2">
      <c r="A1181" t="s">
        <v>29935</v>
      </c>
      <c r="B1181" s="1" t="s">
        <v>283</v>
      </c>
      <c r="C1181">
        <v>600</v>
      </c>
      <c r="G1181" t="s">
        <v>1053</v>
      </c>
      <c r="H1181" t="s">
        <v>102</v>
      </c>
      <c r="I1181" t="s">
        <v>261</v>
      </c>
      <c r="K1181">
        <v>6</v>
      </c>
      <c r="L1181" t="s">
        <v>29936</v>
      </c>
      <c r="N1181" t="s">
        <v>831</v>
      </c>
      <c r="O1181" t="s">
        <v>832</v>
      </c>
      <c r="P1181">
        <v>22</v>
      </c>
      <c r="Q1181" t="s">
        <v>4226</v>
      </c>
      <c r="S1181" t="s">
        <v>28349</v>
      </c>
      <c r="T1181">
        <v>5</v>
      </c>
      <c r="U1181">
        <v>5</v>
      </c>
      <c r="V1181">
        <v>3</v>
      </c>
      <c r="AD1181" t="s">
        <v>316</v>
      </c>
      <c r="AF1181" t="s">
        <v>29937</v>
      </c>
      <c r="AH1181" t="s">
        <v>114</v>
      </c>
      <c r="AI1181" t="s">
        <v>114</v>
      </c>
      <c r="AJ1181" t="s">
        <v>29938</v>
      </c>
      <c r="AK1181" t="s">
        <v>29939</v>
      </c>
      <c r="AO1181" t="s">
        <v>29940</v>
      </c>
      <c r="AQ1181">
        <v>3</v>
      </c>
      <c r="AR1181">
        <v>4</v>
      </c>
      <c r="AS1181">
        <v>16</v>
      </c>
      <c r="AT1181" t="s">
        <v>29941</v>
      </c>
      <c r="AU1181" t="s">
        <v>29942</v>
      </c>
      <c r="AV1181" t="s">
        <v>18330</v>
      </c>
      <c r="AW1181" t="s">
        <v>8198</v>
      </c>
      <c r="AX1181" t="s">
        <v>29943</v>
      </c>
      <c r="AY1181" t="s">
        <v>4394</v>
      </c>
      <c r="AZ1181" t="s">
        <v>536</v>
      </c>
      <c r="BA1181" t="s">
        <v>426</v>
      </c>
      <c r="BB1181" t="s">
        <v>29944</v>
      </c>
      <c r="BD1181" t="s">
        <v>29885</v>
      </c>
      <c r="BE1181">
        <v>0</v>
      </c>
      <c r="BF1181" t="s">
        <v>29945</v>
      </c>
      <c r="BG1181" t="s">
        <v>29946</v>
      </c>
      <c r="BH1181" t="s">
        <v>29947</v>
      </c>
      <c r="BI1181" t="s">
        <v>132</v>
      </c>
      <c r="BS1181">
        <v>0</v>
      </c>
      <c r="BT1181">
        <v>0</v>
      </c>
      <c r="BU1181">
        <v>0</v>
      </c>
      <c r="BV1181">
        <v>1</v>
      </c>
      <c r="BW1181">
        <v>0</v>
      </c>
      <c r="BX1181">
        <v>0</v>
      </c>
      <c r="BY1181">
        <v>1</v>
      </c>
      <c r="CD1181" t="s">
        <v>132</v>
      </c>
      <c r="CE1181">
        <v>0</v>
      </c>
      <c r="CF1181" t="s">
        <v>132</v>
      </c>
      <c r="CJ1181" t="s">
        <v>132</v>
      </c>
      <c r="CK1181" t="s">
        <v>132</v>
      </c>
      <c r="CP1181">
        <v>6136</v>
      </c>
      <c r="CQ1181">
        <v>0</v>
      </c>
      <c r="CR1181">
        <v>0</v>
      </c>
      <c r="CS1181">
        <v>0</v>
      </c>
      <c r="CT1181">
        <v>0</v>
      </c>
    </row>
    <row r="1182" spans="1:98" ht="15" customHeight="1" x14ac:dyDescent="0.2">
      <c r="A1182" t="s">
        <v>17415</v>
      </c>
      <c r="B1182" s="1" t="s">
        <v>1223</v>
      </c>
      <c r="C1182">
        <v>12800</v>
      </c>
      <c r="G1182" t="s">
        <v>575</v>
      </c>
      <c r="H1182" t="s">
        <v>193</v>
      </c>
      <c r="I1182" t="s">
        <v>137</v>
      </c>
      <c r="K1182">
        <v>7</v>
      </c>
      <c r="L1182" t="s">
        <v>17416</v>
      </c>
      <c r="N1182" t="s">
        <v>15011</v>
      </c>
      <c r="O1182" t="s">
        <v>17417</v>
      </c>
      <c r="P1182">
        <v>133</v>
      </c>
      <c r="Q1182" t="s">
        <v>1560</v>
      </c>
      <c r="S1182" t="s">
        <v>17418</v>
      </c>
      <c r="T1182">
        <v>9</v>
      </c>
      <c r="U1182">
        <v>9</v>
      </c>
      <c r="V1182">
        <v>15</v>
      </c>
      <c r="X1182" t="s">
        <v>3300</v>
      </c>
      <c r="Y1182" t="s">
        <v>7765</v>
      </c>
      <c r="Z1182" t="s">
        <v>17419</v>
      </c>
      <c r="AA1182" t="s">
        <v>11618</v>
      </c>
      <c r="AB1182">
        <v>22</v>
      </c>
      <c r="AD1182" t="s">
        <v>290</v>
      </c>
      <c r="AE1182" t="s">
        <v>9476</v>
      </c>
      <c r="AF1182" t="s">
        <v>17420</v>
      </c>
      <c r="AH1182" t="s">
        <v>202</v>
      </c>
      <c r="AI1182" t="s">
        <v>202</v>
      </c>
      <c r="AJ1182" t="s">
        <v>17421</v>
      </c>
      <c r="AK1182" t="s">
        <v>17422</v>
      </c>
      <c r="AO1182" t="s">
        <v>17423</v>
      </c>
      <c r="AQ1182">
        <v>10</v>
      </c>
      <c r="AR1182">
        <v>17</v>
      </c>
      <c r="AS1182">
        <v>31</v>
      </c>
      <c r="AT1182" t="s">
        <v>17424</v>
      </c>
      <c r="AU1182" t="s">
        <v>17425</v>
      </c>
      <c r="AV1182" t="s">
        <v>590</v>
      </c>
      <c r="AW1182" t="s">
        <v>17426</v>
      </c>
      <c r="AX1182" t="s">
        <v>17427</v>
      </c>
      <c r="AY1182" t="s">
        <v>3178</v>
      </c>
      <c r="AZ1182" t="s">
        <v>17428</v>
      </c>
      <c r="BA1182" t="s">
        <v>156</v>
      </c>
      <c r="BB1182" t="s">
        <v>17429</v>
      </c>
      <c r="BD1182" t="s">
        <v>14619</v>
      </c>
      <c r="BE1182">
        <v>0</v>
      </c>
      <c r="BF1182" t="s">
        <v>17430</v>
      </c>
      <c r="BG1182" t="s">
        <v>17431</v>
      </c>
      <c r="BH1182" t="s">
        <v>17432</v>
      </c>
      <c r="BS1182">
        <v>0</v>
      </c>
      <c r="BT1182">
        <v>0</v>
      </c>
      <c r="BU1182">
        <v>0</v>
      </c>
      <c r="BV1182">
        <v>1</v>
      </c>
      <c r="BW1182">
        <v>0</v>
      </c>
      <c r="BX1182">
        <v>0</v>
      </c>
      <c r="BY1182">
        <v>1</v>
      </c>
      <c r="CD1182" t="s">
        <v>132</v>
      </c>
      <c r="CE1182">
        <v>0</v>
      </c>
      <c r="CJ1182" t="s">
        <v>132</v>
      </c>
      <c r="CK1182" t="s">
        <v>132</v>
      </c>
      <c r="CP1182">
        <v>2142</v>
      </c>
      <c r="CQ1182">
        <v>0</v>
      </c>
      <c r="CR1182">
        <v>0</v>
      </c>
      <c r="CS1182">
        <v>0</v>
      </c>
      <c r="CT1182">
        <v>0</v>
      </c>
    </row>
    <row r="1183" spans="1:98" ht="15" customHeight="1" x14ac:dyDescent="0.2">
      <c r="A1183" t="s">
        <v>10462</v>
      </c>
      <c r="B1183" s="1" t="s">
        <v>633</v>
      </c>
      <c r="C1183">
        <v>4800</v>
      </c>
      <c r="G1183" t="s">
        <v>240</v>
      </c>
      <c r="H1183" t="s">
        <v>136</v>
      </c>
      <c r="I1183" t="s">
        <v>432</v>
      </c>
      <c r="K1183">
        <v>4</v>
      </c>
      <c r="L1183" t="s">
        <v>2787</v>
      </c>
      <c r="N1183" t="s">
        <v>3228</v>
      </c>
      <c r="O1183" t="s">
        <v>10463</v>
      </c>
      <c r="P1183">
        <v>104</v>
      </c>
      <c r="Q1183" t="s">
        <v>7943</v>
      </c>
      <c r="R1183" t="s">
        <v>3695</v>
      </c>
      <c r="S1183" t="s">
        <v>10464</v>
      </c>
      <c r="T1183">
        <v>12</v>
      </c>
      <c r="U1183">
        <v>3</v>
      </c>
      <c r="V1183">
        <v>4</v>
      </c>
      <c r="Y1183" t="s">
        <v>5254</v>
      </c>
      <c r="Z1183" t="s">
        <v>437</v>
      </c>
      <c r="AA1183" t="s">
        <v>4756</v>
      </c>
      <c r="AC1183" t="s">
        <v>3438</v>
      </c>
      <c r="AD1183" t="s">
        <v>496</v>
      </c>
      <c r="AF1183" t="s">
        <v>10465</v>
      </c>
      <c r="AH1183" t="s">
        <v>147</v>
      </c>
      <c r="AI1183" t="s">
        <v>147</v>
      </c>
      <c r="AJ1183" t="s">
        <v>10466</v>
      </c>
      <c r="AO1183" t="s">
        <v>10467</v>
      </c>
      <c r="AQ1183">
        <v>8</v>
      </c>
      <c r="AR1183" t="s">
        <v>1236</v>
      </c>
      <c r="AS1183" t="s">
        <v>644</v>
      </c>
      <c r="AT1183" t="s">
        <v>10468</v>
      </c>
      <c r="AU1183" t="s">
        <v>10469</v>
      </c>
      <c r="AV1183" t="s">
        <v>10470</v>
      </c>
      <c r="AW1183" t="s">
        <v>10471</v>
      </c>
      <c r="AX1183" t="s">
        <v>10472</v>
      </c>
      <c r="AY1183" t="s">
        <v>3178</v>
      </c>
      <c r="AZ1183" t="s">
        <v>10473</v>
      </c>
      <c r="BA1183" t="s">
        <v>426</v>
      </c>
      <c r="BB1183" t="s">
        <v>10474</v>
      </c>
      <c r="BD1183" t="s">
        <v>7316</v>
      </c>
      <c r="BE1183">
        <v>0</v>
      </c>
      <c r="BF1183" t="s">
        <v>10475</v>
      </c>
      <c r="BG1183" t="s">
        <v>10476</v>
      </c>
      <c r="BH1183" t="s">
        <v>10477</v>
      </c>
      <c r="BS1183">
        <v>0</v>
      </c>
      <c r="BT1183">
        <v>0</v>
      </c>
      <c r="BU1183">
        <v>0</v>
      </c>
      <c r="BV1183">
        <v>0</v>
      </c>
      <c r="BW1183">
        <v>0</v>
      </c>
      <c r="BX1183">
        <v>0</v>
      </c>
      <c r="BY1183">
        <v>1</v>
      </c>
      <c r="CD1183" t="s">
        <v>131</v>
      </c>
      <c r="CE1183">
        <v>0</v>
      </c>
      <c r="CJ1183" t="s">
        <v>132</v>
      </c>
      <c r="CO1183" t="str">
        <f>HYPERLINK("http://www.d20pfsrd.com/bestiary/monster-listings/plants/moonflower","Moonflower")</f>
        <v>Moonflower</v>
      </c>
      <c r="CP1183">
        <v>1297</v>
      </c>
      <c r="CQ1183">
        <v>0</v>
      </c>
      <c r="CR1183">
        <v>0</v>
      </c>
      <c r="CS1183">
        <v>0</v>
      </c>
      <c r="CT1183">
        <v>0</v>
      </c>
    </row>
    <row r="1184" spans="1:98" ht="15" customHeight="1" x14ac:dyDescent="0.2">
      <c r="A1184" t="s">
        <v>20817</v>
      </c>
      <c r="B1184" s="1" t="s">
        <v>239</v>
      </c>
      <c r="C1184">
        <v>800</v>
      </c>
      <c r="G1184" t="s">
        <v>240</v>
      </c>
      <c r="H1184" t="s">
        <v>193</v>
      </c>
      <c r="I1184" t="s">
        <v>332</v>
      </c>
      <c r="K1184">
        <v>2</v>
      </c>
      <c r="L1184" t="s">
        <v>2917</v>
      </c>
      <c r="N1184" t="s">
        <v>334</v>
      </c>
      <c r="O1184" t="s">
        <v>335</v>
      </c>
      <c r="P1184">
        <v>34</v>
      </c>
      <c r="Q1184" t="s">
        <v>1612</v>
      </c>
      <c r="S1184" t="s">
        <v>11027</v>
      </c>
      <c r="T1184">
        <v>8</v>
      </c>
      <c r="U1184">
        <v>6</v>
      </c>
      <c r="V1184">
        <v>3</v>
      </c>
      <c r="AD1184" t="s">
        <v>376</v>
      </c>
      <c r="AF1184" t="s">
        <v>22178</v>
      </c>
      <c r="AH1184" t="s">
        <v>202</v>
      </c>
      <c r="AI1184" t="s">
        <v>114</v>
      </c>
      <c r="AJ1184" t="s">
        <v>22179</v>
      </c>
      <c r="AO1184" t="s">
        <v>22180</v>
      </c>
      <c r="AQ1184">
        <v>3</v>
      </c>
      <c r="AR1184">
        <v>8</v>
      </c>
      <c r="AS1184" t="s">
        <v>549</v>
      </c>
      <c r="AT1184" t="s">
        <v>19553</v>
      </c>
      <c r="AU1184" t="s">
        <v>3620</v>
      </c>
      <c r="AY1184" t="s">
        <v>553</v>
      </c>
      <c r="AZ1184" t="s">
        <v>208</v>
      </c>
      <c r="BA1184" t="s">
        <v>255</v>
      </c>
      <c r="BB1184" t="s">
        <v>22181</v>
      </c>
      <c r="BD1184" t="s">
        <v>22174</v>
      </c>
      <c r="BE1184">
        <v>0</v>
      </c>
      <c r="BG1184" t="s">
        <v>22182</v>
      </c>
      <c r="BH1184" t="s">
        <v>22183</v>
      </c>
      <c r="BS1184">
        <v>0</v>
      </c>
      <c r="BT1184">
        <v>1</v>
      </c>
      <c r="BU1184">
        <v>0</v>
      </c>
      <c r="BV1184">
        <v>0</v>
      </c>
      <c r="BW1184">
        <v>0</v>
      </c>
      <c r="BX1184">
        <v>0</v>
      </c>
      <c r="BY1184">
        <v>1</v>
      </c>
      <c r="CD1184" t="s">
        <v>131</v>
      </c>
      <c r="CE1184">
        <v>0</v>
      </c>
      <c r="CJ1184" t="s">
        <v>132</v>
      </c>
      <c r="CP1184">
        <v>4030</v>
      </c>
      <c r="CQ1184">
        <v>0</v>
      </c>
      <c r="CR1184">
        <v>0</v>
      </c>
      <c r="CS1184">
        <v>0</v>
      </c>
      <c r="CT1184">
        <v>0</v>
      </c>
    </row>
    <row r="1185" spans="1:98" ht="15" customHeight="1" x14ac:dyDescent="0.2">
      <c r="A1185" t="s">
        <v>4224</v>
      </c>
      <c r="B1185" s="1" t="s">
        <v>283</v>
      </c>
      <c r="C1185">
        <v>600</v>
      </c>
      <c r="G1185" t="s">
        <v>575</v>
      </c>
      <c r="H1185" t="s">
        <v>102</v>
      </c>
      <c r="I1185" t="s">
        <v>809</v>
      </c>
      <c r="K1185">
        <v>8</v>
      </c>
      <c r="L1185" t="s">
        <v>4225</v>
      </c>
      <c r="N1185" t="s">
        <v>763</v>
      </c>
      <c r="O1185" t="s">
        <v>764</v>
      </c>
      <c r="P1185">
        <v>22</v>
      </c>
      <c r="Q1185" t="s">
        <v>4226</v>
      </c>
      <c r="S1185" t="s">
        <v>4227</v>
      </c>
      <c r="T1185">
        <v>3</v>
      </c>
      <c r="U1185">
        <v>9</v>
      </c>
      <c r="V1185">
        <v>5</v>
      </c>
      <c r="Z1185" t="s">
        <v>4228</v>
      </c>
      <c r="AC1185" t="s">
        <v>1080</v>
      </c>
      <c r="AD1185" t="s">
        <v>4229</v>
      </c>
      <c r="AF1185" t="s">
        <v>4230</v>
      </c>
      <c r="AH1185" t="s">
        <v>114</v>
      </c>
      <c r="AI1185" t="s">
        <v>114</v>
      </c>
      <c r="AJ1185" t="s">
        <v>4231</v>
      </c>
      <c r="AO1185" t="s">
        <v>4232</v>
      </c>
      <c r="AQ1185">
        <v>3</v>
      </c>
      <c r="AR1185">
        <v>5</v>
      </c>
      <c r="AS1185">
        <v>19</v>
      </c>
      <c r="AT1185" t="s">
        <v>4233</v>
      </c>
      <c r="AU1185" t="s">
        <v>4234</v>
      </c>
      <c r="AV1185" t="s">
        <v>4235</v>
      </c>
      <c r="AW1185" t="s">
        <v>895</v>
      </c>
      <c r="AX1185" t="s">
        <v>4236</v>
      </c>
      <c r="AY1185" t="s">
        <v>669</v>
      </c>
      <c r="AZ1185" t="s">
        <v>4237</v>
      </c>
      <c r="BA1185" t="s">
        <v>426</v>
      </c>
      <c r="BB1185" t="s">
        <v>4238</v>
      </c>
      <c r="BD1185" t="s">
        <v>128</v>
      </c>
      <c r="BE1185">
        <v>0</v>
      </c>
      <c r="BF1185" t="s">
        <v>4239</v>
      </c>
      <c r="BG1185" t="s">
        <v>4240</v>
      </c>
      <c r="BH1185" t="s">
        <v>4241</v>
      </c>
      <c r="BS1185">
        <v>0</v>
      </c>
      <c r="BT1185">
        <v>0</v>
      </c>
      <c r="BU1185">
        <v>0</v>
      </c>
      <c r="BV1185">
        <v>1</v>
      </c>
      <c r="BW1185">
        <v>0</v>
      </c>
      <c r="BX1185">
        <v>0</v>
      </c>
      <c r="BY1185">
        <v>1</v>
      </c>
      <c r="CD1185" t="s">
        <v>131</v>
      </c>
      <c r="CE1185">
        <v>0</v>
      </c>
      <c r="CJ1185" t="s">
        <v>132</v>
      </c>
      <c r="CO1185" t="str">
        <f>HYPERLINK("http://www.d20pfsrd.com/bestiary/monster-listings/monstrous-humanoids/morlock","Morlock")</f>
        <v>Morlock</v>
      </c>
      <c r="CP1185">
        <v>273</v>
      </c>
      <c r="CQ1185">
        <v>0</v>
      </c>
      <c r="CR1185">
        <v>0</v>
      </c>
      <c r="CS1185">
        <v>0</v>
      </c>
      <c r="CT1185">
        <v>0</v>
      </c>
    </row>
    <row r="1186" spans="1:98" ht="15" customHeight="1" x14ac:dyDescent="0.2">
      <c r="A1186" t="s">
        <v>27055</v>
      </c>
      <c r="B1186" s="1" t="s">
        <v>1205</v>
      </c>
      <c r="C1186">
        <v>25600</v>
      </c>
      <c r="G1186" t="s">
        <v>240</v>
      </c>
      <c r="H1186" t="s">
        <v>102</v>
      </c>
      <c r="I1186" t="s">
        <v>103</v>
      </c>
      <c r="J1186" t="s">
        <v>21457</v>
      </c>
      <c r="K1186">
        <v>8</v>
      </c>
      <c r="L1186" t="s">
        <v>27056</v>
      </c>
      <c r="N1186" t="s">
        <v>27057</v>
      </c>
      <c r="O1186" t="s">
        <v>27058</v>
      </c>
      <c r="P1186">
        <v>171</v>
      </c>
      <c r="Q1186" t="s">
        <v>15576</v>
      </c>
      <c r="R1186" t="s">
        <v>5288</v>
      </c>
      <c r="S1186" t="s">
        <v>27059</v>
      </c>
      <c r="T1186">
        <v>10</v>
      </c>
      <c r="U1186">
        <v>15</v>
      </c>
      <c r="V1186">
        <v>16</v>
      </c>
      <c r="Y1186" t="s">
        <v>3427</v>
      </c>
      <c r="Z1186" t="s">
        <v>20951</v>
      </c>
      <c r="AA1186" t="s">
        <v>5324</v>
      </c>
      <c r="AB1186">
        <v>24</v>
      </c>
      <c r="AD1186" t="s">
        <v>32284</v>
      </c>
      <c r="AF1186" t="s">
        <v>27060</v>
      </c>
      <c r="AH1186" t="s">
        <v>114</v>
      </c>
      <c r="AI1186" t="s">
        <v>27061</v>
      </c>
      <c r="AJ1186" t="s">
        <v>27062</v>
      </c>
      <c r="AK1186" t="s">
        <v>27063</v>
      </c>
      <c r="AL1186" t="s">
        <v>27064</v>
      </c>
      <c r="AO1186" t="s">
        <v>27065</v>
      </c>
      <c r="AQ1186">
        <v>18</v>
      </c>
      <c r="AR1186" t="s">
        <v>1259</v>
      </c>
      <c r="AS1186">
        <v>38</v>
      </c>
      <c r="AT1186" t="s">
        <v>27066</v>
      </c>
      <c r="AU1186" t="s">
        <v>27067</v>
      </c>
      <c r="AW1186" t="s">
        <v>27068</v>
      </c>
      <c r="AX1186" t="s">
        <v>27069</v>
      </c>
      <c r="AY1186" t="s">
        <v>27049</v>
      </c>
      <c r="AZ1186" t="s">
        <v>27070</v>
      </c>
      <c r="BA1186" t="s">
        <v>27071</v>
      </c>
      <c r="BB1186" t="s">
        <v>27072</v>
      </c>
      <c r="BC1186" t="s">
        <v>20962</v>
      </c>
      <c r="BD1186" t="s">
        <v>24172</v>
      </c>
      <c r="BE1186">
        <v>0</v>
      </c>
      <c r="BF1186" t="s">
        <v>27073</v>
      </c>
      <c r="BG1186" t="s">
        <v>27074</v>
      </c>
      <c r="BH1186" t="s">
        <v>27075</v>
      </c>
      <c r="BI1186" t="s">
        <v>132</v>
      </c>
      <c r="BK1186" t="s">
        <v>132</v>
      </c>
      <c r="BS1186">
        <v>0</v>
      </c>
      <c r="BT1186">
        <v>0</v>
      </c>
      <c r="BU1186">
        <v>0</v>
      </c>
      <c r="BV1186">
        <v>1</v>
      </c>
      <c r="BW1186">
        <v>0</v>
      </c>
      <c r="BX1186">
        <v>0</v>
      </c>
      <c r="BY1186">
        <v>1</v>
      </c>
      <c r="CD1186" t="s">
        <v>131</v>
      </c>
      <c r="CE1186">
        <v>0</v>
      </c>
      <c r="CF1186" t="s">
        <v>132</v>
      </c>
      <c r="CJ1186" t="s">
        <v>132</v>
      </c>
      <c r="CK1186" t="s">
        <v>132</v>
      </c>
      <c r="CP1186">
        <v>5327</v>
      </c>
      <c r="CQ1186">
        <v>0</v>
      </c>
      <c r="CR1186">
        <v>0</v>
      </c>
      <c r="CS1186">
        <v>0</v>
      </c>
      <c r="CT1186">
        <v>0</v>
      </c>
    </row>
    <row r="1187" spans="1:98" ht="15" customHeight="1" x14ac:dyDescent="0.2">
      <c r="A1187" t="s">
        <v>10493</v>
      </c>
      <c r="B1187" s="1" t="s">
        <v>239</v>
      </c>
      <c r="C1187">
        <v>800</v>
      </c>
      <c r="G1187" t="s">
        <v>240</v>
      </c>
      <c r="H1187" t="s">
        <v>850</v>
      </c>
      <c r="I1187" t="s">
        <v>284</v>
      </c>
      <c r="J1187" t="s">
        <v>308</v>
      </c>
      <c r="K1187">
        <v>1</v>
      </c>
      <c r="L1187" t="s">
        <v>1760</v>
      </c>
      <c r="N1187" t="s">
        <v>2906</v>
      </c>
      <c r="O1187" t="s">
        <v>2907</v>
      </c>
      <c r="P1187">
        <v>31</v>
      </c>
      <c r="Q1187" t="s">
        <v>5389</v>
      </c>
      <c r="S1187" t="s">
        <v>5390</v>
      </c>
      <c r="T1187">
        <v>5</v>
      </c>
      <c r="U1187">
        <v>3</v>
      </c>
      <c r="V1187">
        <v>3</v>
      </c>
      <c r="X1187" t="s">
        <v>314</v>
      </c>
      <c r="Z1187" t="s">
        <v>6464</v>
      </c>
      <c r="AD1187" t="s">
        <v>2828</v>
      </c>
      <c r="AF1187" t="s">
        <v>10494</v>
      </c>
      <c r="AH1187" t="s">
        <v>202</v>
      </c>
      <c r="AI1187" t="s">
        <v>114</v>
      </c>
      <c r="AJ1187" t="s">
        <v>10495</v>
      </c>
      <c r="AO1187" t="s">
        <v>10496</v>
      </c>
      <c r="AQ1187">
        <v>5</v>
      </c>
      <c r="AR1187" t="s">
        <v>321</v>
      </c>
      <c r="AS1187" t="s">
        <v>321</v>
      </c>
      <c r="AU1187" t="s">
        <v>5393</v>
      </c>
      <c r="AV1187" t="s">
        <v>3634</v>
      </c>
      <c r="AY1187" t="s">
        <v>10497</v>
      </c>
      <c r="AZ1187" t="s">
        <v>10498</v>
      </c>
      <c r="BA1187" t="s">
        <v>255</v>
      </c>
      <c r="BB1187" t="s">
        <v>10499</v>
      </c>
      <c r="BD1187" t="s">
        <v>7316</v>
      </c>
      <c r="BE1187">
        <v>0</v>
      </c>
      <c r="BG1187" t="s">
        <v>10500</v>
      </c>
      <c r="BH1187" t="s">
        <v>10501</v>
      </c>
      <c r="BS1187">
        <v>0</v>
      </c>
      <c r="BT1187">
        <v>0</v>
      </c>
      <c r="BU1187">
        <v>1</v>
      </c>
      <c r="BV1187">
        <v>0</v>
      </c>
      <c r="BW1187">
        <v>0</v>
      </c>
      <c r="BX1187">
        <v>0</v>
      </c>
      <c r="BY1187">
        <v>1</v>
      </c>
      <c r="CD1187" t="s">
        <v>131</v>
      </c>
      <c r="CE1187">
        <v>0</v>
      </c>
      <c r="CJ1187" t="s">
        <v>132</v>
      </c>
      <c r="CO1187" t="str">
        <f>HYPERLINK("http://www.d20pfsrd.com/bestiary/monster-listings/vermin/mosquito-swarm","Mosquito Swarm")</f>
        <v>Mosquito Swarm</v>
      </c>
      <c r="CP1187">
        <v>1299</v>
      </c>
      <c r="CQ1187">
        <v>0</v>
      </c>
      <c r="CR1187">
        <v>0</v>
      </c>
      <c r="CS1187">
        <v>0</v>
      </c>
      <c r="CT1187">
        <v>0</v>
      </c>
    </row>
    <row r="1188" spans="1:98" ht="15" customHeight="1" x14ac:dyDescent="0.2">
      <c r="A1188" t="s">
        <v>18564</v>
      </c>
      <c r="B1188" s="1" t="s">
        <v>239</v>
      </c>
      <c r="C1188">
        <v>800</v>
      </c>
      <c r="G1188" t="s">
        <v>575</v>
      </c>
      <c r="H1188" t="s">
        <v>193</v>
      </c>
      <c r="I1188" t="s">
        <v>701</v>
      </c>
      <c r="J1188" t="s">
        <v>18565</v>
      </c>
      <c r="K1188" t="s">
        <v>18566</v>
      </c>
      <c r="L1188" t="s">
        <v>14076</v>
      </c>
      <c r="N1188" t="s">
        <v>18567</v>
      </c>
      <c r="O1188" t="s">
        <v>18568</v>
      </c>
      <c r="P1188">
        <v>30</v>
      </c>
      <c r="Q1188" t="s">
        <v>351</v>
      </c>
      <c r="R1188" t="s">
        <v>18569</v>
      </c>
      <c r="S1188" t="s">
        <v>18570</v>
      </c>
      <c r="T1188">
        <v>7</v>
      </c>
      <c r="U1188">
        <v>5</v>
      </c>
      <c r="V1188">
        <v>4</v>
      </c>
      <c r="AC1188" t="s">
        <v>18571</v>
      </c>
      <c r="AD1188" t="s">
        <v>5465</v>
      </c>
      <c r="AF1188" t="s">
        <v>18572</v>
      </c>
      <c r="AH1188" t="s">
        <v>202</v>
      </c>
      <c r="AI1188" t="s">
        <v>18573</v>
      </c>
      <c r="AO1188" t="s">
        <v>18574</v>
      </c>
      <c r="AQ1188">
        <v>3</v>
      </c>
      <c r="AR1188">
        <v>7</v>
      </c>
      <c r="AS1188">
        <v>21</v>
      </c>
      <c r="AT1188" t="s">
        <v>18575</v>
      </c>
      <c r="AU1188" t="s">
        <v>18576</v>
      </c>
      <c r="AV1188" t="s">
        <v>18577</v>
      </c>
      <c r="AW1188" t="s">
        <v>3204</v>
      </c>
      <c r="AX1188" t="s">
        <v>18578</v>
      </c>
      <c r="AY1188" t="s">
        <v>5437</v>
      </c>
      <c r="AZ1188" t="s">
        <v>18579</v>
      </c>
      <c r="BA1188" t="s">
        <v>426</v>
      </c>
      <c r="BB1188" t="s">
        <v>18580</v>
      </c>
      <c r="BC1188" t="s">
        <v>5284</v>
      </c>
      <c r="BD1188" t="s">
        <v>14619</v>
      </c>
      <c r="BE1188">
        <v>0</v>
      </c>
      <c r="BF1188" t="s">
        <v>18581</v>
      </c>
      <c r="BG1188" t="s">
        <v>18582</v>
      </c>
      <c r="BH1188" t="s">
        <v>18583</v>
      </c>
      <c r="BS1188">
        <v>0</v>
      </c>
      <c r="BT1188">
        <v>0</v>
      </c>
      <c r="BU1188">
        <v>0</v>
      </c>
      <c r="BV1188">
        <v>1</v>
      </c>
      <c r="BW1188">
        <v>0</v>
      </c>
      <c r="BX1188">
        <v>0</v>
      </c>
      <c r="BY1188">
        <v>1</v>
      </c>
      <c r="CD1188" t="s">
        <v>132</v>
      </c>
      <c r="CE1188">
        <v>0</v>
      </c>
      <c r="CF1188" t="s">
        <v>132</v>
      </c>
      <c r="CJ1188" t="s">
        <v>132</v>
      </c>
      <c r="CK1188" t="s">
        <v>132</v>
      </c>
      <c r="CP1188">
        <v>2217</v>
      </c>
      <c r="CQ1188">
        <v>0</v>
      </c>
      <c r="CR1188">
        <v>0</v>
      </c>
      <c r="CS1188">
        <v>0</v>
      </c>
      <c r="CT1188">
        <v>0</v>
      </c>
    </row>
    <row r="1189" spans="1:98" ht="15" customHeight="1" x14ac:dyDescent="0.2">
      <c r="A1189" t="s">
        <v>13738</v>
      </c>
      <c r="B1189" s="1" t="s">
        <v>2051</v>
      </c>
      <c r="C1189">
        <v>51200</v>
      </c>
      <c r="G1189" t="s">
        <v>1053</v>
      </c>
      <c r="H1189" t="s">
        <v>193</v>
      </c>
      <c r="I1189" t="s">
        <v>1555</v>
      </c>
      <c r="J1189" t="s">
        <v>13739</v>
      </c>
      <c r="K1189">
        <v>11</v>
      </c>
      <c r="L1189" t="s">
        <v>13740</v>
      </c>
      <c r="M1189" t="s">
        <v>13741</v>
      </c>
      <c r="N1189" t="s">
        <v>13742</v>
      </c>
      <c r="O1189" t="s">
        <v>13743</v>
      </c>
      <c r="P1189">
        <v>230</v>
      </c>
      <c r="Q1189" t="s">
        <v>4311</v>
      </c>
      <c r="R1189" t="s">
        <v>32270</v>
      </c>
      <c r="S1189" t="s">
        <v>13744</v>
      </c>
      <c r="T1189">
        <v>13</v>
      </c>
      <c r="U1189">
        <v>16</v>
      </c>
      <c r="V1189">
        <v>18</v>
      </c>
      <c r="X1189" t="s">
        <v>3891</v>
      </c>
      <c r="Y1189" t="s">
        <v>12017</v>
      </c>
      <c r="Z1189" t="s">
        <v>3893</v>
      </c>
      <c r="AA1189" t="s">
        <v>4878</v>
      </c>
      <c r="AB1189">
        <v>26</v>
      </c>
      <c r="AD1189" t="s">
        <v>929</v>
      </c>
      <c r="AF1189" t="s">
        <v>13745</v>
      </c>
      <c r="AH1189" t="s">
        <v>202</v>
      </c>
      <c r="AI1189" t="s">
        <v>202</v>
      </c>
      <c r="AJ1189" t="s">
        <v>13746</v>
      </c>
      <c r="AK1189" t="s">
        <v>13747</v>
      </c>
      <c r="AO1189" t="s">
        <v>13748</v>
      </c>
      <c r="AQ1189">
        <v>15</v>
      </c>
      <c r="AR1189" t="s">
        <v>13749</v>
      </c>
      <c r="AS1189" t="s">
        <v>3808</v>
      </c>
      <c r="AT1189" t="s">
        <v>13750</v>
      </c>
      <c r="AU1189" t="s">
        <v>13751</v>
      </c>
      <c r="AX1189" t="s">
        <v>13752</v>
      </c>
      <c r="AY1189" t="s">
        <v>32271</v>
      </c>
      <c r="AZ1189" t="s">
        <v>670</v>
      </c>
      <c r="BA1189" t="s">
        <v>255</v>
      </c>
      <c r="BB1189" t="s">
        <v>13754</v>
      </c>
      <c r="BD1189" t="s">
        <v>13755</v>
      </c>
      <c r="BE1189">
        <v>0</v>
      </c>
      <c r="BF1189" t="s">
        <v>13756</v>
      </c>
      <c r="BG1189" t="s">
        <v>13757</v>
      </c>
      <c r="BH1189" t="s">
        <v>13758</v>
      </c>
      <c r="BS1189">
        <v>0</v>
      </c>
      <c r="BT1189">
        <v>0</v>
      </c>
      <c r="BU1189">
        <v>1</v>
      </c>
      <c r="BV1189">
        <v>0</v>
      </c>
      <c r="BW1189">
        <v>0</v>
      </c>
      <c r="BX1189">
        <v>0</v>
      </c>
      <c r="BY1189">
        <v>1</v>
      </c>
      <c r="CA1189" t="s">
        <v>13759</v>
      </c>
      <c r="CD1189" t="s">
        <v>131</v>
      </c>
      <c r="CE1189">
        <v>0</v>
      </c>
      <c r="CJ1189" t="s">
        <v>132</v>
      </c>
      <c r="CP1189">
        <v>1754</v>
      </c>
      <c r="CQ1189">
        <v>0</v>
      </c>
      <c r="CR1189">
        <v>0</v>
      </c>
      <c r="CS1189">
        <v>0</v>
      </c>
      <c r="CT1189">
        <v>0</v>
      </c>
    </row>
    <row r="1190" spans="1:98" ht="15" customHeight="1" x14ac:dyDescent="0.2">
      <c r="A1190" t="s">
        <v>10502</v>
      </c>
      <c r="B1190" s="1" t="s">
        <v>1137</v>
      </c>
      <c r="C1190">
        <v>2400</v>
      </c>
      <c r="G1190" t="s">
        <v>923</v>
      </c>
      <c r="H1190" t="s">
        <v>102</v>
      </c>
      <c r="I1190" t="s">
        <v>809</v>
      </c>
      <c r="K1190">
        <v>8</v>
      </c>
      <c r="L1190" t="s">
        <v>2547</v>
      </c>
      <c r="N1190" t="s">
        <v>3747</v>
      </c>
      <c r="O1190" t="s">
        <v>3748</v>
      </c>
      <c r="P1190">
        <v>76</v>
      </c>
      <c r="Q1190" t="s">
        <v>5655</v>
      </c>
      <c r="S1190" t="s">
        <v>10503</v>
      </c>
      <c r="T1190">
        <v>6</v>
      </c>
      <c r="U1190">
        <v>10</v>
      </c>
      <c r="V1190">
        <v>10</v>
      </c>
      <c r="AB1190">
        <v>17</v>
      </c>
      <c r="AD1190" t="s">
        <v>4314</v>
      </c>
      <c r="AF1190" t="s">
        <v>10504</v>
      </c>
      <c r="AH1190" t="s">
        <v>114</v>
      </c>
      <c r="AI1190" t="s">
        <v>114</v>
      </c>
      <c r="AJ1190" t="s">
        <v>10505</v>
      </c>
      <c r="AK1190" t="s">
        <v>10506</v>
      </c>
      <c r="AO1190" t="s">
        <v>10507</v>
      </c>
      <c r="AQ1190">
        <v>9</v>
      </c>
      <c r="AR1190">
        <v>13</v>
      </c>
      <c r="AS1190">
        <v>24</v>
      </c>
      <c r="AT1190" t="s">
        <v>10508</v>
      </c>
      <c r="AU1190" t="s">
        <v>10509</v>
      </c>
      <c r="AW1190" t="s">
        <v>10510</v>
      </c>
      <c r="AY1190" t="s">
        <v>3178</v>
      </c>
      <c r="AZ1190" t="s">
        <v>670</v>
      </c>
      <c r="BA1190" t="s">
        <v>426</v>
      </c>
      <c r="BB1190" t="s">
        <v>10511</v>
      </c>
      <c r="BD1190" t="s">
        <v>7316</v>
      </c>
      <c r="BE1190">
        <v>0</v>
      </c>
      <c r="BF1190" t="s">
        <v>10512</v>
      </c>
      <c r="BG1190" t="s">
        <v>10513</v>
      </c>
      <c r="BH1190" t="s">
        <v>10514</v>
      </c>
      <c r="BS1190">
        <v>0</v>
      </c>
      <c r="BT1190">
        <v>0</v>
      </c>
      <c r="BU1190">
        <v>1</v>
      </c>
      <c r="BV1190">
        <v>0</v>
      </c>
      <c r="BW1190">
        <v>0</v>
      </c>
      <c r="BX1190">
        <v>0</v>
      </c>
      <c r="BY1190">
        <v>1</v>
      </c>
      <c r="CD1190" t="s">
        <v>131</v>
      </c>
      <c r="CE1190">
        <v>0</v>
      </c>
      <c r="CJ1190" t="s">
        <v>132</v>
      </c>
      <c r="CO1190" t="str">
        <f>HYPERLINK("http://www.d20pfsrd.com/bestiary/monster-listings/monstrous-humanoids/mothman","Mothman")</f>
        <v>Mothman</v>
      </c>
      <c r="CP1190">
        <v>1300</v>
      </c>
      <c r="CQ1190">
        <v>0</v>
      </c>
      <c r="CR1190">
        <v>0</v>
      </c>
      <c r="CS1190">
        <v>0</v>
      </c>
      <c r="CT1190">
        <v>0</v>
      </c>
    </row>
    <row r="1191" spans="1:98" ht="15" customHeight="1" x14ac:dyDescent="0.2">
      <c r="A1191" t="s">
        <v>14264</v>
      </c>
      <c r="B1191" s="1" t="s">
        <v>162</v>
      </c>
      <c r="C1191">
        <v>38400</v>
      </c>
      <c r="G1191" t="s">
        <v>923</v>
      </c>
      <c r="H1191" t="s">
        <v>136</v>
      </c>
      <c r="I1191" t="s">
        <v>701</v>
      </c>
      <c r="J1191" t="s">
        <v>1054</v>
      </c>
      <c r="K1191">
        <v>1</v>
      </c>
      <c r="L1191" t="s">
        <v>13592</v>
      </c>
      <c r="N1191" t="s">
        <v>14265</v>
      </c>
      <c r="O1191" t="s">
        <v>14266</v>
      </c>
      <c r="P1191">
        <v>207</v>
      </c>
      <c r="Q1191" t="s">
        <v>14267</v>
      </c>
      <c r="R1191" t="s">
        <v>14268</v>
      </c>
      <c r="S1191" t="s">
        <v>14269</v>
      </c>
      <c r="T1191">
        <v>18</v>
      </c>
      <c r="U1191">
        <v>7</v>
      </c>
      <c r="V1191">
        <v>15</v>
      </c>
      <c r="X1191" t="s">
        <v>14270</v>
      </c>
      <c r="AC1191" t="s">
        <v>11158</v>
      </c>
      <c r="AD1191" t="s">
        <v>10342</v>
      </c>
      <c r="AF1191" t="s">
        <v>14271</v>
      </c>
      <c r="AG1191" t="s">
        <v>14272</v>
      </c>
      <c r="AH1191" t="s">
        <v>147</v>
      </c>
      <c r="AI1191" t="s">
        <v>147</v>
      </c>
      <c r="AJ1191" t="s">
        <v>14273</v>
      </c>
      <c r="AK1191" t="s">
        <v>14274</v>
      </c>
      <c r="AO1191" t="s">
        <v>14275</v>
      </c>
      <c r="AQ1191">
        <v>13</v>
      </c>
      <c r="AR1191">
        <v>28</v>
      </c>
      <c r="AS1191">
        <v>39</v>
      </c>
      <c r="AT1191" t="s">
        <v>14276</v>
      </c>
      <c r="AU1191" t="s">
        <v>14277</v>
      </c>
      <c r="AW1191" t="s">
        <v>3204</v>
      </c>
      <c r="AY1191" t="s">
        <v>2028</v>
      </c>
      <c r="AZ1191" t="s">
        <v>208</v>
      </c>
      <c r="BA1191" t="s">
        <v>426</v>
      </c>
      <c r="BB1191" t="s">
        <v>14278</v>
      </c>
      <c r="BC1191" t="s">
        <v>5284</v>
      </c>
      <c r="BD1191" t="s">
        <v>14185</v>
      </c>
      <c r="BE1191">
        <v>0</v>
      </c>
      <c r="BF1191" t="s">
        <v>14279</v>
      </c>
      <c r="BG1191" t="s">
        <v>14280</v>
      </c>
      <c r="BH1191" t="s">
        <v>14281</v>
      </c>
      <c r="BS1191">
        <v>0</v>
      </c>
      <c r="BT1191">
        <v>0</v>
      </c>
      <c r="BU1191">
        <v>0</v>
      </c>
      <c r="BV1191">
        <v>1</v>
      </c>
      <c r="BW1191">
        <v>1</v>
      </c>
      <c r="BX1191">
        <v>0</v>
      </c>
      <c r="BY1191">
        <v>1</v>
      </c>
      <c r="CD1191" t="s">
        <v>131</v>
      </c>
      <c r="CE1191">
        <v>0</v>
      </c>
      <c r="CJ1191" t="s">
        <v>132</v>
      </c>
      <c r="CP1191">
        <v>1908</v>
      </c>
      <c r="CQ1191">
        <v>0</v>
      </c>
      <c r="CR1191">
        <v>0</v>
      </c>
      <c r="CS1191">
        <v>0</v>
      </c>
      <c r="CT1191">
        <v>0</v>
      </c>
    </row>
    <row r="1192" spans="1:98" ht="15" customHeight="1" x14ac:dyDescent="0.2">
      <c r="A1192" t="s">
        <v>7633</v>
      </c>
      <c r="B1192" s="1" t="s">
        <v>574</v>
      </c>
      <c r="C1192">
        <v>9600</v>
      </c>
      <c r="G1192" t="s">
        <v>101</v>
      </c>
      <c r="H1192" t="s">
        <v>102</v>
      </c>
      <c r="I1192" t="s">
        <v>103</v>
      </c>
      <c r="J1192" t="s">
        <v>163</v>
      </c>
      <c r="K1192">
        <v>7</v>
      </c>
      <c r="L1192" t="s">
        <v>7634</v>
      </c>
      <c r="M1192" t="s">
        <v>165</v>
      </c>
      <c r="N1192" t="s">
        <v>7635</v>
      </c>
      <c r="O1192" t="s">
        <v>7636</v>
      </c>
      <c r="P1192">
        <v>126</v>
      </c>
      <c r="Q1192" t="s">
        <v>964</v>
      </c>
      <c r="S1192" t="s">
        <v>7637</v>
      </c>
      <c r="T1192">
        <v>12</v>
      </c>
      <c r="U1192">
        <v>11</v>
      </c>
      <c r="V1192">
        <v>9</v>
      </c>
      <c r="W1192" t="s">
        <v>170</v>
      </c>
      <c r="X1192" t="s">
        <v>7638</v>
      </c>
      <c r="Y1192" t="s">
        <v>7639</v>
      </c>
      <c r="Z1192" t="s">
        <v>7622</v>
      </c>
      <c r="AB1192">
        <v>21</v>
      </c>
      <c r="AD1192" t="s">
        <v>1434</v>
      </c>
      <c r="AF1192" t="s">
        <v>7640</v>
      </c>
      <c r="AH1192" t="s">
        <v>114</v>
      </c>
      <c r="AI1192" t="s">
        <v>114</v>
      </c>
      <c r="AK1192" t="s">
        <v>7641</v>
      </c>
      <c r="AO1192" t="s">
        <v>7642</v>
      </c>
      <c r="AQ1192">
        <v>12</v>
      </c>
      <c r="AR1192">
        <v>16</v>
      </c>
      <c r="AS1192">
        <v>29</v>
      </c>
      <c r="AT1192" t="s">
        <v>7643</v>
      </c>
      <c r="AU1192" t="s">
        <v>7644</v>
      </c>
      <c r="AV1192" t="s">
        <v>323</v>
      </c>
      <c r="AW1192" t="s">
        <v>181</v>
      </c>
      <c r="AY1192" t="s">
        <v>183</v>
      </c>
      <c r="AZ1192" t="s">
        <v>184</v>
      </c>
      <c r="BA1192" t="s">
        <v>7645</v>
      </c>
      <c r="BB1192" t="s">
        <v>7646</v>
      </c>
      <c r="BC1192" t="s">
        <v>211</v>
      </c>
      <c r="BD1192" t="s">
        <v>7316</v>
      </c>
      <c r="BE1192">
        <v>0</v>
      </c>
      <c r="BF1192" t="s">
        <v>7647</v>
      </c>
      <c r="BG1192" t="s">
        <v>7648</v>
      </c>
      <c r="BH1192" t="s">
        <v>7649</v>
      </c>
      <c r="BS1192">
        <v>0</v>
      </c>
      <c r="BT1192">
        <v>0</v>
      </c>
      <c r="BU1192">
        <v>1</v>
      </c>
      <c r="BV1192">
        <v>0</v>
      </c>
      <c r="BW1192">
        <v>0</v>
      </c>
      <c r="BX1192">
        <v>0</v>
      </c>
      <c r="BY1192">
        <v>1</v>
      </c>
      <c r="CD1192" t="s">
        <v>131</v>
      </c>
      <c r="CE1192">
        <v>0</v>
      </c>
      <c r="CJ1192" t="s">
        <v>132</v>
      </c>
      <c r="CO1192" t="str">
        <f>HYPERLINK("http://www.d20pfsrd.com/bestiary/monster-listings/outsiders/angel/angel-movanic-deva","Angel, Movanic Deva")</f>
        <v>Angel, Movanic Deva</v>
      </c>
      <c r="CP1192">
        <v>1098</v>
      </c>
      <c r="CQ1192">
        <v>0</v>
      </c>
      <c r="CR1192">
        <v>0</v>
      </c>
      <c r="CS1192">
        <v>0</v>
      </c>
      <c r="CT1192">
        <v>0</v>
      </c>
    </row>
    <row r="1193" spans="1:98" ht="15" customHeight="1" x14ac:dyDescent="0.2">
      <c r="A1193" t="s">
        <v>21381</v>
      </c>
      <c r="B1193" s="1" t="s">
        <v>1166</v>
      </c>
      <c r="C1193">
        <v>307200</v>
      </c>
      <c r="G1193" t="s">
        <v>575</v>
      </c>
      <c r="H1193" t="s">
        <v>1035</v>
      </c>
      <c r="I1193" t="s">
        <v>103</v>
      </c>
      <c r="J1193" t="s">
        <v>1138</v>
      </c>
      <c r="K1193">
        <v>3</v>
      </c>
      <c r="L1193" t="s">
        <v>21382</v>
      </c>
      <c r="M1193" t="s">
        <v>21383</v>
      </c>
      <c r="N1193" t="s">
        <v>21384</v>
      </c>
      <c r="O1193" t="s">
        <v>21385</v>
      </c>
      <c r="P1193">
        <v>379</v>
      </c>
      <c r="Q1193" t="s">
        <v>17651</v>
      </c>
      <c r="S1193" t="s">
        <v>21386</v>
      </c>
      <c r="T1193">
        <v>24</v>
      </c>
      <c r="U1193">
        <v>10</v>
      </c>
      <c r="V1193">
        <v>22</v>
      </c>
      <c r="X1193" t="s">
        <v>21387</v>
      </c>
      <c r="Y1193" t="s">
        <v>21388</v>
      </c>
      <c r="Z1193" t="s">
        <v>1146</v>
      </c>
      <c r="AA1193" t="s">
        <v>21389</v>
      </c>
      <c r="AD1193" t="s">
        <v>376</v>
      </c>
      <c r="AF1193" t="s">
        <v>21390</v>
      </c>
      <c r="AH1193" t="s">
        <v>496</v>
      </c>
      <c r="AI1193" t="s">
        <v>496</v>
      </c>
      <c r="AJ1193" t="s">
        <v>21391</v>
      </c>
      <c r="AK1193" t="s">
        <v>21392</v>
      </c>
      <c r="AO1193" t="s">
        <v>21393</v>
      </c>
      <c r="AQ1193">
        <v>23</v>
      </c>
      <c r="AR1193" t="s">
        <v>10604</v>
      </c>
      <c r="AS1193">
        <v>50</v>
      </c>
      <c r="AT1193" t="s">
        <v>21394</v>
      </c>
      <c r="AU1193" t="s">
        <v>21395</v>
      </c>
      <c r="AW1193" t="s">
        <v>21396</v>
      </c>
      <c r="AY1193" t="s">
        <v>21397</v>
      </c>
      <c r="AZ1193" t="s">
        <v>670</v>
      </c>
      <c r="BA1193" t="s">
        <v>156</v>
      </c>
      <c r="BB1193" t="s">
        <v>21398</v>
      </c>
      <c r="BD1193" t="s">
        <v>21001</v>
      </c>
      <c r="BE1193">
        <v>0</v>
      </c>
      <c r="BF1193" t="s">
        <v>21399</v>
      </c>
      <c r="BG1193" t="s">
        <v>21400</v>
      </c>
      <c r="BH1193" t="s">
        <v>21401</v>
      </c>
      <c r="BR1193" t="s">
        <v>21402</v>
      </c>
      <c r="BS1193">
        <v>0</v>
      </c>
      <c r="BT1193">
        <v>0</v>
      </c>
      <c r="BU1193">
        <v>0</v>
      </c>
      <c r="BV1193">
        <v>0</v>
      </c>
      <c r="BW1193">
        <v>0</v>
      </c>
      <c r="BX1193">
        <v>0</v>
      </c>
      <c r="BY1193">
        <v>1</v>
      </c>
      <c r="CD1193" t="s">
        <v>131</v>
      </c>
      <c r="CE1193">
        <v>0</v>
      </c>
      <c r="CJ1193" t="s">
        <v>132</v>
      </c>
      <c r="CP1193">
        <v>3575</v>
      </c>
      <c r="CQ1193">
        <v>0</v>
      </c>
      <c r="CR1193">
        <v>0</v>
      </c>
      <c r="CS1193">
        <v>0</v>
      </c>
      <c r="CT1193">
        <v>0</v>
      </c>
    </row>
    <row r="1194" spans="1:98" ht="15" customHeight="1" x14ac:dyDescent="0.2">
      <c r="A1194" t="s">
        <v>10515</v>
      </c>
      <c r="B1194" s="1" t="s">
        <v>10516</v>
      </c>
      <c r="C1194">
        <v>409600</v>
      </c>
      <c r="G1194" t="s">
        <v>923</v>
      </c>
      <c r="H1194" t="s">
        <v>3932</v>
      </c>
      <c r="I1194" t="s">
        <v>432</v>
      </c>
      <c r="K1194">
        <v>3</v>
      </c>
      <c r="L1194" t="s">
        <v>10517</v>
      </c>
      <c r="N1194" t="s">
        <v>10518</v>
      </c>
      <c r="O1194" t="s">
        <v>10519</v>
      </c>
      <c r="P1194">
        <v>418</v>
      </c>
      <c r="Q1194" t="s">
        <v>10520</v>
      </c>
      <c r="R1194" t="s">
        <v>4980</v>
      </c>
      <c r="S1194" t="s">
        <v>10521</v>
      </c>
      <c r="T1194">
        <v>26</v>
      </c>
      <c r="U1194">
        <v>11</v>
      </c>
      <c r="V1194">
        <v>19</v>
      </c>
      <c r="X1194" t="s">
        <v>10522</v>
      </c>
      <c r="Y1194" t="s">
        <v>10523</v>
      </c>
      <c r="Z1194" t="s">
        <v>4924</v>
      </c>
      <c r="AA1194" t="s">
        <v>10524</v>
      </c>
      <c r="AD1194" t="s">
        <v>10525</v>
      </c>
      <c r="AF1194" t="s">
        <v>10526</v>
      </c>
      <c r="AH1194" t="s">
        <v>249</v>
      </c>
      <c r="AI1194" t="s">
        <v>10527</v>
      </c>
      <c r="AJ1194" t="s">
        <v>10528</v>
      </c>
      <c r="AO1194" t="s">
        <v>10529</v>
      </c>
      <c r="AQ1194">
        <v>23</v>
      </c>
      <c r="AR1194" t="s">
        <v>10530</v>
      </c>
      <c r="AS1194" t="s">
        <v>3944</v>
      </c>
      <c r="AT1194" t="s">
        <v>10531</v>
      </c>
      <c r="AU1194" t="s">
        <v>10532</v>
      </c>
      <c r="AW1194" t="s">
        <v>10533</v>
      </c>
      <c r="AY1194" t="s">
        <v>298</v>
      </c>
      <c r="AZ1194" t="s">
        <v>208</v>
      </c>
      <c r="BA1194" t="s">
        <v>426</v>
      </c>
      <c r="BB1194" t="s">
        <v>10534</v>
      </c>
      <c r="BD1194" t="s">
        <v>7316</v>
      </c>
      <c r="BE1194">
        <v>0</v>
      </c>
      <c r="BF1194" t="s">
        <v>10535</v>
      </c>
      <c r="BG1194" t="s">
        <v>10536</v>
      </c>
      <c r="BH1194" t="s">
        <v>10537</v>
      </c>
      <c r="BS1194">
        <v>0</v>
      </c>
      <c r="BT1194">
        <v>0</v>
      </c>
      <c r="BU1194">
        <v>1</v>
      </c>
      <c r="BV1194">
        <v>0</v>
      </c>
      <c r="BW1194">
        <v>0</v>
      </c>
      <c r="BX1194">
        <v>0</v>
      </c>
      <c r="BY1194">
        <v>1</v>
      </c>
      <c r="CD1194" t="s">
        <v>131</v>
      </c>
      <c r="CE1194">
        <v>0</v>
      </c>
      <c r="CJ1194" t="s">
        <v>132</v>
      </c>
      <c r="CO1194" t="str">
        <f>HYPERLINK("http://www.d20pfsrd.com/bestiary/monster-listings/plants/mu-spore","Mu Spore")</f>
        <v>Mu Spore</v>
      </c>
      <c r="CP1194">
        <v>1301</v>
      </c>
      <c r="CQ1194">
        <v>0</v>
      </c>
      <c r="CR1194">
        <v>0</v>
      </c>
      <c r="CS1194">
        <v>0</v>
      </c>
      <c r="CT1194">
        <v>0</v>
      </c>
    </row>
    <row r="1195" spans="1:98" ht="15" customHeight="1" x14ac:dyDescent="0.2">
      <c r="A1195" t="s">
        <v>26773</v>
      </c>
      <c r="B1195" s="1" t="s">
        <v>1137</v>
      </c>
      <c r="C1195">
        <v>2400</v>
      </c>
      <c r="G1195" t="s">
        <v>240</v>
      </c>
      <c r="H1195" t="s">
        <v>102</v>
      </c>
      <c r="I1195" t="s">
        <v>103</v>
      </c>
      <c r="J1195" t="s">
        <v>26774</v>
      </c>
      <c r="K1195">
        <v>7</v>
      </c>
      <c r="L1195" t="s">
        <v>9337</v>
      </c>
      <c r="N1195" t="s">
        <v>3296</v>
      </c>
      <c r="O1195" t="s">
        <v>3297</v>
      </c>
      <c r="P1195">
        <v>67</v>
      </c>
      <c r="Q1195" t="s">
        <v>3838</v>
      </c>
      <c r="S1195" t="s">
        <v>23141</v>
      </c>
      <c r="T1195">
        <v>8</v>
      </c>
      <c r="U1195">
        <v>9</v>
      </c>
      <c r="V1195">
        <v>4</v>
      </c>
      <c r="X1195" t="s">
        <v>3300</v>
      </c>
      <c r="Y1195" t="s">
        <v>479</v>
      </c>
      <c r="Z1195" t="s">
        <v>2497</v>
      </c>
      <c r="AB1195">
        <v>17</v>
      </c>
      <c r="AC1195" t="s">
        <v>26775</v>
      </c>
      <c r="AD1195" t="s">
        <v>4861</v>
      </c>
      <c r="AF1195" t="s">
        <v>26776</v>
      </c>
      <c r="AG1195" t="s">
        <v>26777</v>
      </c>
      <c r="AH1195" t="s">
        <v>114</v>
      </c>
      <c r="AI1195" t="s">
        <v>114</v>
      </c>
      <c r="AJ1195" t="s">
        <v>26778</v>
      </c>
      <c r="AO1195" t="s">
        <v>26779</v>
      </c>
      <c r="AQ1195">
        <v>9</v>
      </c>
      <c r="AR1195">
        <v>12</v>
      </c>
      <c r="AS1195" t="s">
        <v>5050</v>
      </c>
      <c r="AT1195" t="s">
        <v>26780</v>
      </c>
      <c r="AU1195" t="s">
        <v>26781</v>
      </c>
      <c r="AW1195" t="s">
        <v>2581</v>
      </c>
      <c r="AX1195" t="s">
        <v>26782</v>
      </c>
      <c r="AY1195" t="s">
        <v>26783</v>
      </c>
      <c r="AZ1195" t="s">
        <v>11098</v>
      </c>
      <c r="BA1195" t="s">
        <v>426</v>
      </c>
      <c r="BB1195" t="s">
        <v>26784</v>
      </c>
      <c r="BD1195" t="s">
        <v>24172</v>
      </c>
      <c r="BE1195">
        <v>0</v>
      </c>
      <c r="BF1195" t="s">
        <v>26785</v>
      </c>
      <c r="BG1195" t="s">
        <v>26786</v>
      </c>
      <c r="BH1195" t="s">
        <v>26787</v>
      </c>
      <c r="BI1195" t="s">
        <v>132</v>
      </c>
      <c r="BK1195" t="s">
        <v>132</v>
      </c>
      <c r="BS1195">
        <v>0</v>
      </c>
      <c r="BT1195">
        <v>0</v>
      </c>
      <c r="BU1195">
        <v>0</v>
      </c>
      <c r="BV1195">
        <v>0</v>
      </c>
      <c r="BW1195">
        <v>0</v>
      </c>
      <c r="BX1195">
        <v>1</v>
      </c>
      <c r="BY1195">
        <v>1</v>
      </c>
      <c r="CD1195" t="s">
        <v>131</v>
      </c>
      <c r="CE1195">
        <v>0</v>
      </c>
      <c r="CF1195" t="s">
        <v>132</v>
      </c>
      <c r="CJ1195" t="s">
        <v>132</v>
      </c>
      <c r="CK1195" t="s">
        <v>132</v>
      </c>
      <c r="CP1195">
        <v>5306</v>
      </c>
      <c r="CQ1195">
        <v>0</v>
      </c>
      <c r="CR1195">
        <v>0</v>
      </c>
      <c r="CS1195">
        <v>0</v>
      </c>
      <c r="CT1195">
        <v>0</v>
      </c>
    </row>
    <row r="1196" spans="1:98" ht="15" customHeight="1" x14ac:dyDescent="0.2">
      <c r="A1196" t="s">
        <v>29456</v>
      </c>
      <c r="B1196" s="1" t="s">
        <v>99</v>
      </c>
      <c r="C1196">
        <v>200</v>
      </c>
      <c r="G1196" t="s">
        <v>1053</v>
      </c>
      <c r="H1196" t="s">
        <v>393</v>
      </c>
      <c r="I1196" t="s">
        <v>1555</v>
      </c>
      <c r="K1196">
        <v>2</v>
      </c>
      <c r="L1196" t="s">
        <v>885</v>
      </c>
      <c r="N1196" t="s">
        <v>9751</v>
      </c>
      <c r="O1196" t="s">
        <v>9752</v>
      </c>
      <c r="P1196">
        <v>6</v>
      </c>
      <c r="Q1196" t="s">
        <v>1704</v>
      </c>
      <c r="S1196" t="s">
        <v>3359</v>
      </c>
      <c r="T1196">
        <v>4</v>
      </c>
      <c r="U1196">
        <v>4</v>
      </c>
      <c r="V1196">
        <v>1</v>
      </c>
      <c r="Y1196" t="s">
        <v>29457</v>
      </c>
      <c r="Z1196" t="s">
        <v>3160</v>
      </c>
      <c r="AD1196" t="s">
        <v>249</v>
      </c>
      <c r="AF1196" t="s">
        <v>10766</v>
      </c>
      <c r="AH1196" t="s">
        <v>114</v>
      </c>
      <c r="AI1196" t="s">
        <v>114</v>
      </c>
      <c r="AJ1196" t="s">
        <v>29458</v>
      </c>
      <c r="AO1196" t="s">
        <v>29459</v>
      </c>
      <c r="AQ1196">
        <v>0</v>
      </c>
      <c r="AR1196">
        <v>0</v>
      </c>
      <c r="AS1196">
        <v>12</v>
      </c>
      <c r="AT1196" t="s">
        <v>1734</v>
      </c>
      <c r="AU1196" t="s">
        <v>10768</v>
      </c>
      <c r="AV1196" t="s">
        <v>10769</v>
      </c>
      <c r="AY1196" t="s">
        <v>26798</v>
      </c>
      <c r="AZ1196" t="s">
        <v>670</v>
      </c>
      <c r="BA1196" t="s">
        <v>255</v>
      </c>
      <c r="BB1196" t="s">
        <v>29460</v>
      </c>
      <c r="BD1196" t="s">
        <v>29427</v>
      </c>
      <c r="BE1196">
        <v>0</v>
      </c>
      <c r="BG1196" t="s">
        <v>29461</v>
      </c>
      <c r="BH1196" t="s">
        <v>29462</v>
      </c>
      <c r="BI1196" t="s">
        <v>132</v>
      </c>
      <c r="BS1196">
        <v>0</v>
      </c>
      <c r="BT1196">
        <v>0</v>
      </c>
      <c r="BU1196">
        <v>0</v>
      </c>
      <c r="BV1196">
        <v>0</v>
      </c>
      <c r="BW1196">
        <v>0</v>
      </c>
      <c r="BX1196">
        <v>0</v>
      </c>
      <c r="BY1196">
        <v>1</v>
      </c>
      <c r="BZ1196" t="s">
        <v>29463</v>
      </c>
      <c r="CD1196" t="s">
        <v>132</v>
      </c>
      <c r="CE1196">
        <v>0</v>
      </c>
      <c r="CF1196" t="s">
        <v>132</v>
      </c>
      <c r="CJ1196" t="s">
        <v>132</v>
      </c>
      <c r="CK1196" t="s">
        <v>132</v>
      </c>
      <c r="CP1196">
        <v>6037</v>
      </c>
      <c r="CQ1196">
        <v>0</v>
      </c>
      <c r="CR1196">
        <v>0</v>
      </c>
      <c r="CS1196">
        <v>0</v>
      </c>
      <c r="CT1196">
        <v>0</v>
      </c>
    </row>
    <row r="1197" spans="1:98" ht="15" customHeight="1" x14ac:dyDescent="0.2">
      <c r="A1197" t="s">
        <v>29464</v>
      </c>
      <c r="B1197" s="1" t="s">
        <v>283</v>
      </c>
      <c r="C1197">
        <v>600</v>
      </c>
      <c r="G1197" t="s">
        <v>240</v>
      </c>
      <c r="H1197" t="s">
        <v>193</v>
      </c>
      <c r="I1197" t="s">
        <v>1555</v>
      </c>
      <c r="K1197">
        <v>1</v>
      </c>
      <c r="L1197" t="s">
        <v>4891</v>
      </c>
      <c r="N1197" t="s">
        <v>1017</v>
      </c>
      <c r="O1197" t="s">
        <v>1018</v>
      </c>
      <c r="P1197">
        <v>19</v>
      </c>
      <c r="Q1197" t="s">
        <v>336</v>
      </c>
      <c r="S1197" t="s">
        <v>11066</v>
      </c>
      <c r="T1197">
        <v>5</v>
      </c>
      <c r="U1197">
        <v>4</v>
      </c>
      <c r="V1197">
        <v>2</v>
      </c>
      <c r="Y1197" t="s">
        <v>29457</v>
      </c>
      <c r="Z1197" t="s">
        <v>3160</v>
      </c>
      <c r="AD1197" t="s">
        <v>707</v>
      </c>
      <c r="AE1197" t="s">
        <v>26684</v>
      </c>
      <c r="AF1197" t="s">
        <v>29465</v>
      </c>
      <c r="AH1197" t="s">
        <v>202</v>
      </c>
      <c r="AI1197" t="s">
        <v>114</v>
      </c>
      <c r="AJ1197" t="s">
        <v>29466</v>
      </c>
      <c r="AO1197" t="s">
        <v>29467</v>
      </c>
      <c r="AQ1197">
        <v>2</v>
      </c>
      <c r="AR1197">
        <v>7</v>
      </c>
      <c r="AS1197" t="s">
        <v>1022</v>
      </c>
      <c r="AT1197" t="s">
        <v>29468</v>
      </c>
      <c r="AU1197" t="s">
        <v>29469</v>
      </c>
      <c r="AV1197" t="s">
        <v>1048</v>
      </c>
      <c r="AY1197" t="s">
        <v>26798</v>
      </c>
      <c r="AZ1197" t="s">
        <v>670</v>
      </c>
      <c r="BA1197" t="s">
        <v>255</v>
      </c>
      <c r="BB1197" t="s">
        <v>29470</v>
      </c>
      <c r="BD1197" t="s">
        <v>29427</v>
      </c>
      <c r="BE1197">
        <v>0</v>
      </c>
      <c r="BF1197" t="s">
        <v>29471</v>
      </c>
      <c r="BG1197" t="s">
        <v>29472</v>
      </c>
      <c r="BH1197" t="s">
        <v>29473</v>
      </c>
      <c r="BI1197" t="s">
        <v>132</v>
      </c>
      <c r="BS1197">
        <v>0</v>
      </c>
      <c r="BT1197">
        <v>0</v>
      </c>
      <c r="BU1197">
        <v>0</v>
      </c>
      <c r="BV1197">
        <v>0</v>
      </c>
      <c r="BW1197">
        <v>0</v>
      </c>
      <c r="BX1197">
        <v>1</v>
      </c>
      <c r="BY1197">
        <v>1</v>
      </c>
      <c r="BZ1197" t="s">
        <v>29463</v>
      </c>
      <c r="CD1197" t="s">
        <v>132</v>
      </c>
      <c r="CE1197">
        <v>0</v>
      </c>
      <c r="CF1197" t="s">
        <v>132</v>
      </c>
      <c r="CJ1197" t="s">
        <v>132</v>
      </c>
      <c r="CK1197" t="s">
        <v>132</v>
      </c>
      <c r="CP1197">
        <v>6038</v>
      </c>
      <c r="CQ1197">
        <v>0</v>
      </c>
      <c r="CR1197">
        <v>0</v>
      </c>
      <c r="CS1197">
        <v>0</v>
      </c>
      <c r="CT1197">
        <v>0</v>
      </c>
    </row>
    <row r="1198" spans="1:98" ht="15" customHeight="1" x14ac:dyDescent="0.2">
      <c r="A1198" t="s">
        <v>29474</v>
      </c>
      <c r="B1198" s="1" t="s">
        <v>1034</v>
      </c>
      <c r="C1198">
        <v>6400</v>
      </c>
      <c r="G1198" t="s">
        <v>240</v>
      </c>
      <c r="H1198" t="s">
        <v>136</v>
      </c>
      <c r="I1198" t="s">
        <v>1555</v>
      </c>
      <c r="K1198">
        <v>0</v>
      </c>
      <c r="L1198" t="s">
        <v>14332</v>
      </c>
      <c r="N1198" t="s">
        <v>2763</v>
      </c>
      <c r="O1198" t="s">
        <v>2764</v>
      </c>
      <c r="P1198">
        <v>71</v>
      </c>
      <c r="Q1198" t="s">
        <v>12259</v>
      </c>
      <c r="S1198" t="s">
        <v>29475</v>
      </c>
      <c r="T1198">
        <v>11</v>
      </c>
      <c r="U1198">
        <v>7</v>
      </c>
      <c r="V1198">
        <v>6</v>
      </c>
      <c r="Y1198" t="s">
        <v>2563</v>
      </c>
      <c r="Z1198" t="s">
        <v>3160</v>
      </c>
      <c r="AD1198" t="s">
        <v>376</v>
      </c>
      <c r="AF1198" t="s">
        <v>2767</v>
      </c>
      <c r="AH1198" t="s">
        <v>147</v>
      </c>
      <c r="AI1198" t="s">
        <v>202</v>
      </c>
      <c r="AJ1198" t="s">
        <v>29476</v>
      </c>
      <c r="AO1198" t="s">
        <v>29477</v>
      </c>
      <c r="AQ1198">
        <v>8</v>
      </c>
      <c r="AR1198" t="s">
        <v>17359</v>
      </c>
      <c r="AS1198" t="s">
        <v>17360</v>
      </c>
      <c r="AT1198" t="s">
        <v>2770</v>
      </c>
      <c r="AU1198" t="s">
        <v>2771</v>
      </c>
      <c r="AY1198" t="s">
        <v>26798</v>
      </c>
      <c r="AZ1198" t="s">
        <v>670</v>
      </c>
      <c r="BA1198" t="s">
        <v>255</v>
      </c>
      <c r="BB1198" t="s">
        <v>29478</v>
      </c>
      <c r="BD1198" t="s">
        <v>29427</v>
      </c>
      <c r="BE1198">
        <v>0</v>
      </c>
      <c r="BG1198" t="s">
        <v>29479</v>
      </c>
      <c r="BH1198" t="s">
        <v>29480</v>
      </c>
      <c r="BI1198" t="s">
        <v>132</v>
      </c>
      <c r="BS1198">
        <v>0</v>
      </c>
      <c r="BT1198">
        <v>0</v>
      </c>
      <c r="BU1198">
        <v>0</v>
      </c>
      <c r="BV1198">
        <v>0</v>
      </c>
      <c r="BW1198">
        <v>0</v>
      </c>
      <c r="BX1198">
        <v>0</v>
      </c>
      <c r="BY1198">
        <v>1</v>
      </c>
      <c r="BZ1198" t="s">
        <v>29463</v>
      </c>
      <c r="CD1198" t="s">
        <v>132</v>
      </c>
      <c r="CE1198">
        <v>0</v>
      </c>
      <c r="CF1198" t="s">
        <v>132</v>
      </c>
      <c r="CJ1198" t="s">
        <v>132</v>
      </c>
      <c r="CK1198" t="s">
        <v>132</v>
      </c>
      <c r="CP1198">
        <v>6039</v>
      </c>
      <c r="CQ1198">
        <v>0</v>
      </c>
      <c r="CR1198">
        <v>0</v>
      </c>
      <c r="CS1198">
        <v>0</v>
      </c>
      <c r="CT1198">
        <v>0</v>
      </c>
    </row>
    <row r="1199" spans="1:98" ht="15" customHeight="1" x14ac:dyDescent="0.2">
      <c r="A1199" t="s">
        <v>26788</v>
      </c>
      <c r="B1199" s="1" t="s">
        <v>1034</v>
      </c>
      <c r="C1199">
        <v>6400</v>
      </c>
      <c r="G1199" t="s">
        <v>1053</v>
      </c>
      <c r="H1199" t="s">
        <v>193</v>
      </c>
      <c r="I1199" t="s">
        <v>1555</v>
      </c>
      <c r="J1199" t="s">
        <v>26789</v>
      </c>
      <c r="K1199">
        <v>5</v>
      </c>
      <c r="L1199" t="s">
        <v>23879</v>
      </c>
      <c r="M1199" t="s">
        <v>26790</v>
      </c>
      <c r="N1199" t="s">
        <v>12352</v>
      </c>
      <c r="O1199" t="s">
        <v>12353</v>
      </c>
      <c r="P1199">
        <v>114</v>
      </c>
      <c r="Q1199" t="s">
        <v>4277</v>
      </c>
      <c r="S1199" t="s">
        <v>12543</v>
      </c>
      <c r="T1199">
        <v>12</v>
      </c>
      <c r="U1199">
        <v>9</v>
      </c>
      <c r="V1199">
        <v>10</v>
      </c>
      <c r="Y1199" t="s">
        <v>2527</v>
      </c>
      <c r="Z1199" t="s">
        <v>3160</v>
      </c>
      <c r="AC1199" t="s">
        <v>3438</v>
      </c>
      <c r="AD1199" t="s">
        <v>4080</v>
      </c>
      <c r="AF1199" t="s">
        <v>26791</v>
      </c>
      <c r="AH1199" t="s">
        <v>202</v>
      </c>
      <c r="AI1199" t="s">
        <v>114</v>
      </c>
      <c r="AJ1199" t="s">
        <v>26792</v>
      </c>
      <c r="AK1199" t="s">
        <v>26793</v>
      </c>
      <c r="AO1199" t="s">
        <v>26794</v>
      </c>
      <c r="AQ1199">
        <v>12</v>
      </c>
      <c r="AR1199">
        <v>21</v>
      </c>
      <c r="AS1199" t="s">
        <v>2046</v>
      </c>
      <c r="AT1199" t="s">
        <v>26795</v>
      </c>
      <c r="AU1199" t="s">
        <v>26796</v>
      </c>
      <c r="AV1199" t="s">
        <v>519</v>
      </c>
      <c r="AW1199" t="s">
        <v>26797</v>
      </c>
      <c r="AY1199" t="s">
        <v>26798</v>
      </c>
      <c r="AZ1199" t="s">
        <v>670</v>
      </c>
      <c r="BA1199" t="s">
        <v>156</v>
      </c>
      <c r="BB1199" t="s">
        <v>26799</v>
      </c>
      <c r="BD1199" t="s">
        <v>24172</v>
      </c>
      <c r="BE1199">
        <v>1</v>
      </c>
      <c r="BG1199" t="s">
        <v>26800</v>
      </c>
      <c r="BH1199" t="s">
        <v>26801</v>
      </c>
      <c r="BI1199" t="s">
        <v>132</v>
      </c>
      <c r="BK1199" t="s">
        <v>132</v>
      </c>
      <c r="BS1199">
        <v>0</v>
      </c>
      <c r="BT1199">
        <v>0</v>
      </c>
      <c r="BU1199">
        <v>1</v>
      </c>
      <c r="BV1199">
        <v>0</v>
      </c>
      <c r="BW1199">
        <v>0</v>
      </c>
      <c r="BX1199">
        <v>0</v>
      </c>
      <c r="BY1199">
        <v>1</v>
      </c>
      <c r="CD1199" t="s">
        <v>131</v>
      </c>
      <c r="CE1199">
        <v>0</v>
      </c>
      <c r="CJ1199" t="s">
        <v>132</v>
      </c>
      <c r="CK1199" t="s">
        <v>132</v>
      </c>
      <c r="CP1199">
        <v>5307</v>
      </c>
      <c r="CQ1199">
        <v>0</v>
      </c>
      <c r="CR1199">
        <v>0</v>
      </c>
      <c r="CS1199">
        <v>0</v>
      </c>
      <c r="CT1199">
        <v>0</v>
      </c>
    </row>
    <row r="1200" spans="1:98" ht="15" customHeight="1" x14ac:dyDescent="0.2">
      <c r="A1200" t="s">
        <v>29481</v>
      </c>
      <c r="B1200" s="1" t="s">
        <v>1137</v>
      </c>
      <c r="C1200">
        <v>2400</v>
      </c>
      <c r="G1200" t="s">
        <v>1053</v>
      </c>
      <c r="H1200" t="s">
        <v>193</v>
      </c>
      <c r="I1200" t="s">
        <v>1555</v>
      </c>
      <c r="K1200">
        <v>4</v>
      </c>
      <c r="L1200" t="s">
        <v>724</v>
      </c>
      <c r="N1200" t="s">
        <v>509</v>
      </c>
      <c r="O1200" t="s">
        <v>619</v>
      </c>
      <c r="P1200">
        <v>45</v>
      </c>
      <c r="Q1200" t="s">
        <v>620</v>
      </c>
      <c r="S1200" t="s">
        <v>313</v>
      </c>
      <c r="T1200">
        <v>7</v>
      </c>
      <c r="U1200">
        <v>5</v>
      </c>
      <c r="V1200">
        <v>3</v>
      </c>
      <c r="Y1200" t="s">
        <v>2527</v>
      </c>
      <c r="Z1200" t="s">
        <v>3160</v>
      </c>
      <c r="AD1200" t="s">
        <v>376</v>
      </c>
      <c r="AF1200" t="s">
        <v>623</v>
      </c>
      <c r="AH1200" t="s">
        <v>202</v>
      </c>
      <c r="AI1200" t="s">
        <v>114</v>
      </c>
      <c r="AJ1200" t="s">
        <v>29482</v>
      </c>
      <c r="AO1200" t="s">
        <v>29483</v>
      </c>
      <c r="AQ1200">
        <v>5</v>
      </c>
      <c r="AR1200">
        <v>10</v>
      </c>
      <c r="AS1200" t="s">
        <v>549</v>
      </c>
      <c r="AT1200" t="s">
        <v>9860</v>
      </c>
      <c r="AU1200" t="s">
        <v>9861</v>
      </c>
      <c r="AV1200" t="s">
        <v>9862</v>
      </c>
      <c r="AX1200" t="s">
        <v>1026</v>
      </c>
      <c r="AY1200" t="s">
        <v>26798</v>
      </c>
      <c r="AZ1200" t="s">
        <v>670</v>
      </c>
      <c r="BA1200" t="s">
        <v>255</v>
      </c>
      <c r="BB1200" t="s">
        <v>29484</v>
      </c>
      <c r="BC1200" t="s">
        <v>29485</v>
      </c>
      <c r="BD1200" t="s">
        <v>29427</v>
      </c>
      <c r="BE1200">
        <v>1</v>
      </c>
      <c r="BF1200" t="s">
        <v>29486</v>
      </c>
      <c r="BG1200" t="s">
        <v>29487</v>
      </c>
      <c r="BH1200" t="s">
        <v>29488</v>
      </c>
      <c r="BI1200" t="s">
        <v>132</v>
      </c>
      <c r="BS1200">
        <v>0</v>
      </c>
      <c r="BT1200">
        <v>0</v>
      </c>
      <c r="BU1200">
        <v>0</v>
      </c>
      <c r="BV1200">
        <v>0</v>
      </c>
      <c r="BW1200">
        <v>0</v>
      </c>
      <c r="BX1200">
        <v>0</v>
      </c>
      <c r="BY1200">
        <v>1</v>
      </c>
      <c r="BZ1200" t="s">
        <v>29463</v>
      </c>
      <c r="CD1200" t="s">
        <v>132</v>
      </c>
      <c r="CE1200">
        <v>0</v>
      </c>
      <c r="CJ1200" t="s">
        <v>132</v>
      </c>
      <c r="CK1200" t="s">
        <v>132</v>
      </c>
      <c r="CP1200">
        <v>6040</v>
      </c>
      <c r="CQ1200">
        <v>0</v>
      </c>
      <c r="CR1200">
        <v>0</v>
      </c>
      <c r="CS1200">
        <v>0</v>
      </c>
      <c r="CT1200">
        <v>0</v>
      </c>
    </row>
    <row r="1201" spans="1:98" ht="15" customHeight="1" x14ac:dyDescent="0.2">
      <c r="A1201" t="s">
        <v>4242</v>
      </c>
      <c r="B1201" s="1" t="s">
        <v>306</v>
      </c>
      <c r="C1201">
        <v>1600</v>
      </c>
      <c r="G1201" t="s">
        <v>135</v>
      </c>
      <c r="H1201" t="s">
        <v>102</v>
      </c>
      <c r="I1201" t="s">
        <v>1555</v>
      </c>
      <c r="K1201">
        <v>0</v>
      </c>
      <c r="L1201" t="s">
        <v>2547</v>
      </c>
      <c r="M1201" t="s">
        <v>4243</v>
      </c>
      <c r="N1201" t="s">
        <v>4244</v>
      </c>
      <c r="O1201" t="s">
        <v>4245</v>
      </c>
      <c r="P1201">
        <v>60</v>
      </c>
      <c r="Q1201" t="s">
        <v>4246</v>
      </c>
      <c r="S1201" t="s">
        <v>4247</v>
      </c>
      <c r="T1201">
        <v>4</v>
      </c>
      <c r="U1201">
        <v>2</v>
      </c>
      <c r="V1201">
        <v>8</v>
      </c>
      <c r="Y1201" t="s">
        <v>2527</v>
      </c>
      <c r="Z1201" t="s">
        <v>3160</v>
      </c>
      <c r="AC1201" t="s">
        <v>3438</v>
      </c>
      <c r="AD1201" t="s">
        <v>496</v>
      </c>
      <c r="AF1201" t="s">
        <v>4248</v>
      </c>
      <c r="AH1201" t="s">
        <v>114</v>
      </c>
      <c r="AI1201" t="s">
        <v>114</v>
      </c>
      <c r="AO1201" t="s">
        <v>4249</v>
      </c>
      <c r="AQ1201">
        <v>6</v>
      </c>
      <c r="AR1201">
        <v>13</v>
      </c>
      <c r="AS1201">
        <v>23</v>
      </c>
      <c r="AT1201" t="s">
        <v>4250</v>
      </c>
      <c r="AU1201" t="s">
        <v>4251</v>
      </c>
      <c r="AW1201" t="s">
        <v>647</v>
      </c>
      <c r="AY1201" t="s">
        <v>298</v>
      </c>
      <c r="AZ1201" t="s">
        <v>4252</v>
      </c>
      <c r="BA1201" t="s">
        <v>426</v>
      </c>
      <c r="BB1201" t="s">
        <v>4253</v>
      </c>
      <c r="BD1201" t="s">
        <v>128</v>
      </c>
      <c r="BE1201">
        <v>0</v>
      </c>
      <c r="BF1201" t="s">
        <v>4254</v>
      </c>
      <c r="BG1201" t="s">
        <v>4255</v>
      </c>
      <c r="BH1201" t="s">
        <v>4256</v>
      </c>
      <c r="BS1201">
        <v>0</v>
      </c>
      <c r="BT1201">
        <v>0</v>
      </c>
      <c r="BU1201">
        <v>0</v>
      </c>
      <c r="BV1201">
        <v>0</v>
      </c>
      <c r="BW1201">
        <v>0</v>
      </c>
      <c r="BX1201">
        <v>0</v>
      </c>
      <c r="BY1201">
        <v>1</v>
      </c>
      <c r="CD1201" t="s">
        <v>131</v>
      </c>
      <c r="CE1201">
        <v>0</v>
      </c>
      <c r="CJ1201" t="s">
        <v>132</v>
      </c>
      <c r="CO1201" t="str">
        <f>HYPERLINK("http://www.d20pfsrd.com/bestiary/monster-listings/undead/mummy","Mummy")</f>
        <v>Mummy</v>
      </c>
      <c r="CP1201">
        <v>274</v>
      </c>
      <c r="CQ1201">
        <v>0</v>
      </c>
      <c r="CR1201">
        <v>0</v>
      </c>
      <c r="CS1201">
        <v>0</v>
      </c>
      <c r="CT1201">
        <v>0</v>
      </c>
    </row>
    <row r="1202" spans="1:98" ht="15" customHeight="1" x14ac:dyDescent="0.2">
      <c r="A1202" t="s">
        <v>30163</v>
      </c>
      <c r="B1202" s="1" t="s">
        <v>574</v>
      </c>
      <c r="C1202">
        <v>9600</v>
      </c>
      <c r="D1202" t="s">
        <v>30164</v>
      </c>
      <c r="E1202" t="s">
        <v>30165</v>
      </c>
      <c r="G1202" t="s">
        <v>135</v>
      </c>
      <c r="H1202" t="s">
        <v>102</v>
      </c>
      <c r="I1202" t="s">
        <v>1555</v>
      </c>
      <c r="J1202" t="s">
        <v>14167</v>
      </c>
      <c r="K1202">
        <v>2</v>
      </c>
      <c r="L1202" t="s">
        <v>105</v>
      </c>
      <c r="M1202" t="s">
        <v>30166</v>
      </c>
      <c r="N1202" t="s">
        <v>7243</v>
      </c>
      <c r="O1202" t="s">
        <v>30167</v>
      </c>
      <c r="P1202">
        <v>107</v>
      </c>
      <c r="Q1202" t="s">
        <v>30168</v>
      </c>
      <c r="S1202" t="s">
        <v>30169</v>
      </c>
      <c r="T1202">
        <v>11</v>
      </c>
      <c r="U1202">
        <v>7</v>
      </c>
      <c r="V1202">
        <v>11</v>
      </c>
      <c r="X1202" t="s">
        <v>30170</v>
      </c>
      <c r="Y1202" t="s">
        <v>2563</v>
      </c>
      <c r="Z1202" t="s">
        <v>3893</v>
      </c>
      <c r="AD1202" t="s">
        <v>249</v>
      </c>
      <c r="AF1202" t="s">
        <v>30171</v>
      </c>
      <c r="AH1202" t="s">
        <v>114</v>
      </c>
      <c r="AI1202" t="s">
        <v>114</v>
      </c>
      <c r="AJ1202" t="s">
        <v>30172</v>
      </c>
      <c r="AK1202" t="s">
        <v>30173</v>
      </c>
      <c r="AM1202" t="s">
        <v>30174</v>
      </c>
      <c r="AN1202" t="s">
        <v>30175</v>
      </c>
      <c r="AO1202" t="s">
        <v>30176</v>
      </c>
      <c r="AQ1202">
        <v>6</v>
      </c>
      <c r="AR1202">
        <v>11</v>
      </c>
      <c r="AS1202">
        <v>25</v>
      </c>
      <c r="AT1202" t="s">
        <v>30177</v>
      </c>
      <c r="AU1202" t="s">
        <v>30178</v>
      </c>
      <c r="AV1202" t="s">
        <v>30179</v>
      </c>
      <c r="AW1202" t="s">
        <v>30180</v>
      </c>
      <c r="AX1202" t="s">
        <v>30181</v>
      </c>
      <c r="AY1202" t="s">
        <v>21755</v>
      </c>
      <c r="AZ1202" t="s">
        <v>30182</v>
      </c>
      <c r="BA1202" t="s">
        <v>3167</v>
      </c>
      <c r="BB1202" t="s">
        <v>30183</v>
      </c>
      <c r="BD1202" t="s">
        <v>30138</v>
      </c>
      <c r="BE1202">
        <v>1</v>
      </c>
      <c r="BG1202" t="s">
        <v>30184</v>
      </c>
      <c r="BH1202" t="s">
        <v>30185</v>
      </c>
      <c r="BI1202" t="s">
        <v>132</v>
      </c>
      <c r="BO1202" t="s">
        <v>30186</v>
      </c>
      <c r="BS1202">
        <v>0</v>
      </c>
      <c r="BT1202">
        <v>0</v>
      </c>
      <c r="BU1202">
        <v>0</v>
      </c>
      <c r="BV1202">
        <v>0</v>
      </c>
      <c r="BW1202">
        <v>0</v>
      </c>
      <c r="BX1202">
        <v>0</v>
      </c>
      <c r="BY1202">
        <v>1</v>
      </c>
      <c r="CD1202" t="s">
        <v>132</v>
      </c>
      <c r="CE1202">
        <v>0</v>
      </c>
      <c r="CJ1202" t="s">
        <v>132</v>
      </c>
      <c r="CK1202" t="s">
        <v>132</v>
      </c>
      <c r="CP1202">
        <v>6258</v>
      </c>
      <c r="CQ1202">
        <v>0</v>
      </c>
      <c r="CR1202">
        <v>0</v>
      </c>
      <c r="CS1202">
        <v>0</v>
      </c>
      <c r="CT1202">
        <v>0</v>
      </c>
    </row>
    <row r="1203" spans="1:98" ht="15" customHeight="1" x14ac:dyDescent="0.2">
      <c r="A1203" t="s">
        <v>30712</v>
      </c>
      <c r="B1203" s="1" t="s">
        <v>239</v>
      </c>
      <c r="C1203">
        <v>800</v>
      </c>
      <c r="D1203" t="s">
        <v>30713</v>
      </c>
      <c r="E1203" t="s">
        <v>20251</v>
      </c>
      <c r="G1203" t="s">
        <v>1053</v>
      </c>
      <c r="H1203" t="s">
        <v>393</v>
      </c>
      <c r="I1203" t="s">
        <v>701</v>
      </c>
      <c r="J1203" t="s">
        <v>723</v>
      </c>
      <c r="K1203">
        <v>7</v>
      </c>
      <c r="L1203" t="s">
        <v>810</v>
      </c>
      <c r="N1203" t="s">
        <v>5462</v>
      </c>
      <c r="O1203" t="s">
        <v>30714</v>
      </c>
      <c r="P1203">
        <v>37</v>
      </c>
      <c r="Q1203" t="s">
        <v>30715</v>
      </c>
      <c r="R1203" t="s">
        <v>7205</v>
      </c>
      <c r="S1203" t="s">
        <v>30716</v>
      </c>
      <c r="T1203">
        <v>7</v>
      </c>
      <c r="U1203">
        <v>4</v>
      </c>
      <c r="V1203">
        <v>4</v>
      </c>
      <c r="W1203" t="s">
        <v>30717</v>
      </c>
      <c r="X1203" t="s">
        <v>14173</v>
      </c>
      <c r="AD1203" t="s">
        <v>30718</v>
      </c>
      <c r="AF1203" t="s">
        <v>30719</v>
      </c>
      <c r="AG1203" t="s">
        <v>30720</v>
      </c>
      <c r="AH1203" t="s">
        <v>114</v>
      </c>
      <c r="AI1203" t="s">
        <v>114</v>
      </c>
      <c r="AJ1203" t="s">
        <v>30721</v>
      </c>
      <c r="AO1203" t="s">
        <v>30722</v>
      </c>
      <c r="AQ1203">
        <v>3</v>
      </c>
      <c r="AR1203">
        <v>7</v>
      </c>
      <c r="AS1203">
        <v>18</v>
      </c>
      <c r="AT1203" t="s">
        <v>9266</v>
      </c>
      <c r="AU1203" t="s">
        <v>30723</v>
      </c>
      <c r="AV1203" t="s">
        <v>3350</v>
      </c>
      <c r="AW1203" t="s">
        <v>3341</v>
      </c>
      <c r="AX1203" t="s">
        <v>30724</v>
      </c>
      <c r="AY1203" t="s">
        <v>13753</v>
      </c>
      <c r="AZ1203" t="s">
        <v>2367</v>
      </c>
      <c r="BA1203" t="s">
        <v>2367</v>
      </c>
      <c r="BB1203" t="s">
        <v>30725</v>
      </c>
      <c r="BD1203" t="s">
        <v>30472</v>
      </c>
      <c r="BE1203">
        <v>1</v>
      </c>
      <c r="BG1203" t="s">
        <v>30726</v>
      </c>
      <c r="BH1203" t="s">
        <v>30727</v>
      </c>
      <c r="BO1203" t="s">
        <v>30728</v>
      </c>
      <c r="BS1203">
        <v>0</v>
      </c>
      <c r="BT1203">
        <v>0</v>
      </c>
      <c r="BU1203">
        <v>1</v>
      </c>
      <c r="BV1203">
        <v>0</v>
      </c>
      <c r="BW1203">
        <v>0</v>
      </c>
      <c r="BX1203">
        <v>0</v>
      </c>
      <c r="BY1203">
        <v>1</v>
      </c>
      <c r="CD1203" t="s">
        <v>132</v>
      </c>
      <c r="CE1203">
        <v>0</v>
      </c>
      <c r="CJ1203" t="s">
        <v>132</v>
      </c>
      <c r="CK1203" t="s">
        <v>132</v>
      </c>
      <c r="CP1203">
        <v>6513</v>
      </c>
      <c r="CQ1203">
        <v>0</v>
      </c>
      <c r="CR1203">
        <v>0</v>
      </c>
      <c r="CS1203">
        <v>0</v>
      </c>
      <c r="CT1203">
        <v>0</v>
      </c>
    </row>
    <row r="1204" spans="1:98" ht="15" customHeight="1" x14ac:dyDescent="0.2">
      <c r="A1204" t="s">
        <v>29692</v>
      </c>
      <c r="B1204" s="1" t="s">
        <v>134</v>
      </c>
      <c r="C1204">
        <v>3200</v>
      </c>
      <c r="D1204" t="s">
        <v>29693</v>
      </c>
      <c r="E1204" t="s">
        <v>29694</v>
      </c>
      <c r="F1204" t="s">
        <v>29695</v>
      </c>
      <c r="G1204" t="s">
        <v>575</v>
      </c>
      <c r="H1204" t="s">
        <v>102</v>
      </c>
      <c r="I1204" t="s">
        <v>137</v>
      </c>
      <c r="J1204" t="s">
        <v>19730</v>
      </c>
      <c r="K1204">
        <v>1</v>
      </c>
      <c r="L1204" t="s">
        <v>17731</v>
      </c>
      <c r="N1204" t="s">
        <v>20805</v>
      </c>
      <c r="O1204" t="s">
        <v>29696</v>
      </c>
      <c r="P1204">
        <v>100</v>
      </c>
      <c r="Q1204" t="s">
        <v>29697</v>
      </c>
      <c r="R1204" t="s">
        <v>3695</v>
      </c>
      <c r="S1204" t="s">
        <v>20640</v>
      </c>
      <c r="T1204">
        <v>11</v>
      </c>
      <c r="U1204">
        <v>3</v>
      </c>
      <c r="V1204">
        <v>4</v>
      </c>
      <c r="X1204" t="s">
        <v>29698</v>
      </c>
      <c r="Y1204" t="s">
        <v>19731</v>
      </c>
      <c r="Z1204" t="s">
        <v>29699</v>
      </c>
      <c r="AD1204" t="s">
        <v>376</v>
      </c>
      <c r="AF1204" t="s">
        <v>29700</v>
      </c>
      <c r="AH1204" t="s">
        <v>114</v>
      </c>
      <c r="AI1204" t="s">
        <v>114</v>
      </c>
      <c r="AJ1204" t="s">
        <v>29701</v>
      </c>
      <c r="AO1204" t="s">
        <v>29702</v>
      </c>
      <c r="AQ1204">
        <v>7</v>
      </c>
      <c r="AR1204">
        <v>16</v>
      </c>
      <c r="AS1204">
        <v>25</v>
      </c>
      <c r="AT1204" t="s">
        <v>29703</v>
      </c>
      <c r="AU1204" t="s">
        <v>29704</v>
      </c>
      <c r="AW1204" t="s">
        <v>4492</v>
      </c>
      <c r="AX1204" t="s">
        <v>29705</v>
      </c>
      <c r="AY1204" t="s">
        <v>20998</v>
      </c>
      <c r="AZ1204" t="s">
        <v>29706</v>
      </c>
      <c r="BA1204" t="s">
        <v>29707</v>
      </c>
      <c r="BB1204" t="s">
        <v>29708</v>
      </c>
      <c r="BC1204" t="s">
        <v>29709</v>
      </c>
      <c r="BD1204" t="s">
        <v>29622</v>
      </c>
      <c r="BE1204">
        <v>1</v>
      </c>
      <c r="BG1204" t="s">
        <v>29710</v>
      </c>
      <c r="BH1204" t="s">
        <v>29711</v>
      </c>
      <c r="BI1204" t="s">
        <v>132</v>
      </c>
      <c r="BS1204">
        <v>0</v>
      </c>
      <c r="BT1204">
        <v>0</v>
      </c>
      <c r="BU1204">
        <v>0</v>
      </c>
      <c r="BV1204">
        <v>0</v>
      </c>
      <c r="BW1204">
        <v>0</v>
      </c>
      <c r="BX1204">
        <v>0</v>
      </c>
      <c r="BY1204">
        <v>1</v>
      </c>
      <c r="CB1204" t="s">
        <v>29712</v>
      </c>
      <c r="CD1204" t="s">
        <v>132</v>
      </c>
      <c r="CE1204">
        <v>0</v>
      </c>
      <c r="CJ1204" t="s">
        <v>132</v>
      </c>
      <c r="CK1204" t="s">
        <v>132</v>
      </c>
      <c r="CP1204">
        <v>6094</v>
      </c>
      <c r="CQ1204">
        <v>0</v>
      </c>
      <c r="CR1204">
        <v>0</v>
      </c>
      <c r="CS1204">
        <v>0</v>
      </c>
      <c r="CT1204">
        <v>0</v>
      </c>
    </row>
    <row r="1205" spans="1:98" ht="15" customHeight="1" x14ac:dyDescent="0.2">
      <c r="A1205" t="s">
        <v>13820</v>
      </c>
      <c r="B1205" s="1" t="s">
        <v>1223</v>
      </c>
      <c r="C1205">
        <v>12800</v>
      </c>
      <c r="G1205" t="s">
        <v>575</v>
      </c>
      <c r="H1205" t="s">
        <v>102</v>
      </c>
      <c r="I1205" t="s">
        <v>809</v>
      </c>
      <c r="J1205" t="s">
        <v>2012</v>
      </c>
      <c r="K1205">
        <v>5</v>
      </c>
      <c r="L1205" t="s">
        <v>13821</v>
      </c>
      <c r="N1205" t="s">
        <v>10939</v>
      </c>
      <c r="O1205" t="s">
        <v>10940</v>
      </c>
      <c r="P1205">
        <v>175</v>
      </c>
      <c r="Q1205" t="s">
        <v>1491</v>
      </c>
      <c r="S1205" t="s">
        <v>13822</v>
      </c>
      <c r="T1205">
        <v>12</v>
      </c>
      <c r="U1205">
        <v>14</v>
      </c>
      <c r="V1205">
        <v>13</v>
      </c>
      <c r="Y1205" t="s">
        <v>4335</v>
      </c>
      <c r="Z1205" t="s">
        <v>13823</v>
      </c>
      <c r="AB1205">
        <v>22</v>
      </c>
      <c r="AC1205" t="s">
        <v>3438</v>
      </c>
      <c r="AD1205" t="s">
        <v>249</v>
      </c>
      <c r="AF1205" t="s">
        <v>13824</v>
      </c>
      <c r="AH1205" t="s">
        <v>114</v>
      </c>
      <c r="AI1205" t="s">
        <v>114</v>
      </c>
      <c r="AJ1205" t="s">
        <v>13825</v>
      </c>
      <c r="AK1205" t="s">
        <v>13826</v>
      </c>
      <c r="AO1205" t="s">
        <v>13827</v>
      </c>
      <c r="AQ1205">
        <v>14</v>
      </c>
      <c r="AR1205">
        <v>20</v>
      </c>
      <c r="AS1205">
        <v>35</v>
      </c>
      <c r="AT1205" t="s">
        <v>13828</v>
      </c>
      <c r="AU1205" t="s">
        <v>13829</v>
      </c>
      <c r="AW1205" t="s">
        <v>13830</v>
      </c>
      <c r="AX1205" t="s">
        <v>13831</v>
      </c>
      <c r="AY1205" t="s">
        <v>13832</v>
      </c>
      <c r="AZ1205" t="s">
        <v>3487</v>
      </c>
      <c r="BA1205" t="s">
        <v>426</v>
      </c>
      <c r="BB1205" t="s">
        <v>13833</v>
      </c>
      <c r="BC1205" t="s">
        <v>13834</v>
      </c>
      <c r="BD1205" t="s">
        <v>13835</v>
      </c>
      <c r="BE1205">
        <v>0</v>
      </c>
      <c r="BF1205" t="s">
        <v>13836</v>
      </c>
      <c r="BG1205" t="s">
        <v>13837</v>
      </c>
      <c r="BH1205" t="s">
        <v>13838</v>
      </c>
      <c r="BS1205">
        <v>0</v>
      </c>
      <c r="BT1205">
        <v>0</v>
      </c>
      <c r="BU1205">
        <v>0</v>
      </c>
      <c r="BV1205">
        <v>0</v>
      </c>
      <c r="BW1205">
        <v>0</v>
      </c>
      <c r="BX1205">
        <v>0</v>
      </c>
      <c r="BY1205">
        <v>1</v>
      </c>
      <c r="CD1205" t="s">
        <v>131</v>
      </c>
      <c r="CE1205">
        <v>0</v>
      </c>
      <c r="CJ1205" t="s">
        <v>132</v>
      </c>
      <c r="CP1205">
        <v>1781</v>
      </c>
      <c r="CQ1205">
        <v>0</v>
      </c>
      <c r="CR1205">
        <v>0</v>
      </c>
      <c r="CS1205">
        <v>0</v>
      </c>
      <c r="CT1205">
        <v>0</v>
      </c>
    </row>
    <row r="1206" spans="1:98" ht="15" customHeight="1" x14ac:dyDescent="0.2">
      <c r="A1206" t="s">
        <v>17433</v>
      </c>
      <c r="B1206" s="1" t="s">
        <v>365</v>
      </c>
      <c r="C1206">
        <v>1200</v>
      </c>
      <c r="G1206" t="s">
        <v>1053</v>
      </c>
      <c r="H1206" t="s">
        <v>102</v>
      </c>
      <c r="I1206" t="s">
        <v>432</v>
      </c>
      <c r="K1206">
        <v>4</v>
      </c>
      <c r="L1206" t="s">
        <v>5616</v>
      </c>
      <c r="N1206" t="s">
        <v>9129</v>
      </c>
      <c r="O1206" t="s">
        <v>9145</v>
      </c>
      <c r="P1206">
        <v>37</v>
      </c>
      <c r="Q1206" t="s">
        <v>4842</v>
      </c>
      <c r="S1206" t="s">
        <v>10275</v>
      </c>
      <c r="T1206">
        <v>7</v>
      </c>
      <c r="U1206">
        <v>1</v>
      </c>
      <c r="V1206">
        <v>4</v>
      </c>
      <c r="Y1206" t="s">
        <v>5607</v>
      </c>
      <c r="Z1206" t="s">
        <v>4924</v>
      </c>
      <c r="AA1206" t="s">
        <v>17434</v>
      </c>
      <c r="AC1206" t="s">
        <v>9783</v>
      </c>
      <c r="AD1206" t="s">
        <v>496</v>
      </c>
      <c r="AF1206" t="s">
        <v>17435</v>
      </c>
      <c r="AH1206" t="s">
        <v>114</v>
      </c>
      <c r="AI1206" t="s">
        <v>114</v>
      </c>
      <c r="AJ1206" t="s">
        <v>17436</v>
      </c>
      <c r="AK1206" t="s">
        <v>17437</v>
      </c>
      <c r="AO1206" t="s">
        <v>17438</v>
      </c>
      <c r="AQ1206">
        <v>3</v>
      </c>
      <c r="AR1206">
        <v>6</v>
      </c>
      <c r="AS1206">
        <v>16</v>
      </c>
      <c r="AT1206" t="s">
        <v>17439</v>
      </c>
      <c r="AU1206" t="s">
        <v>17440</v>
      </c>
      <c r="AV1206" t="s">
        <v>17441</v>
      </c>
      <c r="AW1206" t="s">
        <v>17442</v>
      </c>
      <c r="AY1206" t="s">
        <v>669</v>
      </c>
      <c r="AZ1206" t="s">
        <v>17443</v>
      </c>
      <c r="BA1206" t="s">
        <v>426</v>
      </c>
      <c r="BB1206" t="s">
        <v>17444</v>
      </c>
      <c r="BD1206" t="s">
        <v>14619</v>
      </c>
      <c r="BE1206">
        <v>0</v>
      </c>
      <c r="BF1206" t="s">
        <v>17445</v>
      </c>
      <c r="BG1206" t="s">
        <v>17446</v>
      </c>
      <c r="BH1206" t="s">
        <v>17447</v>
      </c>
      <c r="BL1206" t="s">
        <v>132</v>
      </c>
      <c r="BM1206" t="s">
        <v>132</v>
      </c>
      <c r="BN1206" t="s">
        <v>132</v>
      </c>
      <c r="BS1206">
        <v>0</v>
      </c>
      <c r="BT1206">
        <v>0</v>
      </c>
      <c r="BU1206">
        <v>0</v>
      </c>
      <c r="BV1206">
        <v>0</v>
      </c>
      <c r="BW1206">
        <v>0</v>
      </c>
      <c r="BX1206">
        <v>0</v>
      </c>
      <c r="BY1206">
        <v>1</v>
      </c>
      <c r="CB1206" t="s">
        <v>132</v>
      </c>
      <c r="CD1206" t="s">
        <v>131</v>
      </c>
      <c r="CE1206">
        <v>0</v>
      </c>
      <c r="CJ1206" t="s">
        <v>132</v>
      </c>
      <c r="CP1206">
        <v>2143</v>
      </c>
      <c r="CQ1206">
        <v>0</v>
      </c>
      <c r="CR1206">
        <v>0</v>
      </c>
      <c r="CS1206">
        <v>0</v>
      </c>
      <c r="CT1206">
        <v>0</v>
      </c>
    </row>
    <row r="1207" spans="1:98" ht="15" customHeight="1" x14ac:dyDescent="0.2">
      <c r="A1207" t="s">
        <v>26802</v>
      </c>
      <c r="B1207" s="1" t="s">
        <v>574</v>
      </c>
      <c r="C1207">
        <v>9600</v>
      </c>
      <c r="G1207" t="s">
        <v>240</v>
      </c>
      <c r="H1207" t="s">
        <v>136</v>
      </c>
      <c r="I1207" t="s">
        <v>261</v>
      </c>
      <c r="J1207" t="s">
        <v>23273</v>
      </c>
      <c r="K1207">
        <v>-2</v>
      </c>
      <c r="L1207" t="s">
        <v>2787</v>
      </c>
      <c r="N1207" t="s">
        <v>26803</v>
      </c>
      <c r="O1207" t="s">
        <v>26804</v>
      </c>
      <c r="P1207">
        <v>135</v>
      </c>
      <c r="Q1207" t="s">
        <v>6072</v>
      </c>
      <c r="S1207" t="s">
        <v>1580</v>
      </c>
      <c r="T1207">
        <v>12</v>
      </c>
      <c r="U1207">
        <v>7</v>
      </c>
      <c r="V1207">
        <v>4</v>
      </c>
      <c r="X1207" t="s">
        <v>680</v>
      </c>
      <c r="Y1207" t="s">
        <v>23246</v>
      </c>
      <c r="Z1207" t="s">
        <v>3054</v>
      </c>
      <c r="AD1207" t="s">
        <v>26805</v>
      </c>
      <c r="AF1207" t="s">
        <v>26806</v>
      </c>
      <c r="AH1207" t="s">
        <v>147</v>
      </c>
      <c r="AI1207" t="s">
        <v>147</v>
      </c>
      <c r="AJ1207" t="s">
        <v>26807</v>
      </c>
      <c r="AO1207" t="s">
        <v>26808</v>
      </c>
      <c r="AQ1207">
        <v>10</v>
      </c>
      <c r="AR1207" t="s">
        <v>643</v>
      </c>
      <c r="AS1207" t="s">
        <v>26809</v>
      </c>
      <c r="AT1207" t="s">
        <v>26810</v>
      </c>
      <c r="AU1207" t="s">
        <v>26811</v>
      </c>
      <c r="AY1207" t="s">
        <v>20828</v>
      </c>
      <c r="AZ1207" t="s">
        <v>670</v>
      </c>
      <c r="BA1207" t="s">
        <v>255</v>
      </c>
      <c r="BB1207" t="s">
        <v>26812</v>
      </c>
      <c r="BD1207" t="s">
        <v>24172</v>
      </c>
      <c r="BE1207">
        <v>0</v>
      </c>
      <c r="BF1207" t="s">
        <v>26813</v>
      </c>
      <c r="BG1207" t="s">
        <v>26814</v>
      </c>
      <c r="BH1207" t="s">
        <v>26815</v>
      </c>
      <c r="BI1207" t="s">
        <v>132</v>
      </c>
      <c r="BK1207" t="s">
        <v>132</v>
      </c>
      <c r="BS1207">
        <v>0</v>
      </c>
      <c r="BT1207">
        <v>0</v>
      </c>
      <c r="BU1207">
        <v>0</v>
      </c>
      <c r="BV1207">
        <v>1</v>
      </c>
      <c r="BW1207">
        <v>1</v>
      </c>
      <c r="BX1207">
        <v>0</v>
      </c>
      <c r="BY1207">
        <v>1</v>
      </c>
      <c r="CD1207" t="s">
        <v>131</v>
      </c>
      <c r="CE1207">
        <v>0</v>
      </c>
      <c r="CF1207" t="s">
        <v>132</v>
      </c>
      <c r="CJ1207" t="s">
        <v>132</v>
      </c>
      <c r="CK1207" t="s">
        <v>132</v>
      </c>
      <c r="CP1207">
        <v>5308</v>
      </c>
      <c r="CQ1207">
        <v>0</v>
      </c>
      <c r="CR1207">
        <v>3</v>
      </c>
      <c r="CS1207">
        <v>1</v>
      </c>
      <c r="CT1207">
        <v>0</v>
      </c>
    </row>
    <row r="1208" spans="1:98" ht="15" customHeight="1" x14ac:dyDescent="0.2">
      <c r="A1208" t="s">
        <v>30257</v>
      </c>
      <c r="B1208" s="1" t="s">
        <v>1223</v>
      </c>
      <c r="C1208">
        <v>12800</v>
      </c>
      <c r="G1208" t="s">
        <v>240</v>
      </c>
      <c r="H1208" t="s">
        <v>193</v>
      </c>
      <c r="I1208" t="s">
        <v>241</v>
      </c>
      <c r="J1208" t="s">
        <v>29751</v>
      </c>
      <c r="K1208">
        <v>6</v>
      </c>
      <c r="L1208" t="s">
        <v>30258</v>
      </c>
      <c r="N1208" t="s">
        <v>16384</v>
      </c>
      <c r="O1208" t="s">
        <v>19011</v>
      </c>
      <c r="P1208">
        <v>167</v>
      </c>
      <c r="Q1208" t="s">
        <v>20674</v>
      </c>
      <c r="R1208" t="s">
        <v>32348</v>
      </c>
      <c r="S1208" t="s">
        <v>3118</v>
      </c>
      <c r="T1208">
        <v>10</v>
      </c>
      <c r="U1208">
        <v>12</v>
      </c>
      <c r="V1208">
        <v>10</v>
      </c>
      <c r="X1208" t="s">
        <v>30259</v>
      </c>
      <c r="Z1208" t="s">
        <v>11173</v>
      </c>
      <c r="AC1208" t="s">
        <v>29791</v>
      </c>
      <c r="AD1208" t="s">
        <v>25171</v>
      </c>
      <c r="AF1208" t="s">
        <v>30260</v>
      </c>
      <c r="AG1208" t="s">
        <v>30261</v>
      </c>
      <c r="AH1208" t="s">
        <v>202</v>
      </c>
      <c r="AI1208" t="s">
        <v>30262</v>
      </c>
      <c r="AJ1208" t="s">
        <v>30263</v>
      </c>
      <c r="AO1208" t="s">
        <v>30264</v>
      </c>
      <c r="AQ1208">
        <v>15</v>
      </c>
      <c r="AR1208" t="s">
        <v>1259</v>
      </c>
      <c r="AS1208" t="s">
        <v>19753</v>
      </c>
      <c r="AT1208" t="s">
        <v>30265</v>
      </c>
      <c r="AU1208" t="s">
        <v>30266</v>
      </c>
      <c r="AW1208" t="s">
        <v>21014</v>
      </c>
      <c r="AY1208" t="s">
        <v>20998</v>
      </c>
      <c r="AZ1208" t="s">
        <v>22007</v>
      </c>
      <c r="BA1208" t="s">
        <v>255</v>
      </c>
      <c r="BB1208" t="s">
        <v>30267</v>
      </c>
      <c r="BC1208" t="s">
        <v>29759</v>
      </c>
      <c r="BD1208" t="s">
        <v>21001</v>
      </c>
      <c r="BE1208">
        <v>0</v>
      </c>
      <c r="BF1208" t="s">
        <v>30268</v>
      </c>
      <c r="BG1208" t="s">
        <v>30269</v>
      </c>
      <c r="BH1208" t="s">
        <v>30270</v>
      </c>
      <c r="BI1208" t="s">
        <v>132</v>
      </c>
      <c r="BS1208">
        <v>0</v>
      </c>
      <c r="BT1208">
        <v>0</v>
      </c>
      <c r="BU1208">
        <v>1</v>
      </c>
      <c r="BV1208">
        <v>0</v>
      </c>
      <c r="BW1208">
        <v>0</v>
      </c>
      <c r="BX1208">
        <v>0</v>
      </c>
      <c r="BY1208">
        <v>1</v>
      </c>
      <c r="CD1208" t="s">
        <v>132</v>
      </c>
      <c r="CE1208">
        <v>0</v>
      </c>
      <c r="CF1208" t="s">
        <v>132</v>
      </c>
      <c r="CJ1208" t="s">
        <v>132</v>
      </c>
      <c r="CK1208" t="s">
        <v>132</v>
      </c>
      <c r="CP1208">
        <v>6281</v>
      </c>
      <c r="CQ1208">
        <v>0</v>
      </c>
      <c r="CR1208">
        <v>0</v>
      </c>
      <c r="CS1208">
        <v>0</v>
      </c>
      <c r="CT1208">
        <v>0</v>
      </c>
    </row>
    <row r="1209" spans="1:98" ht="15" customHeight="1" x14ac:dyDescent="0.2">
      <c r="A1209" t="s">
        <v>20192</v>
      </c>
      <c r="B1209" s="1" t="s">
        <v>283</v>
      </c>
      <c r="C1209">
        <v>600</v>
      </c>
      <c r="D1209" t="s">
        <v>20179</v>
      </c>
      <c r="E1209" t="s">
        <v>20193</v>
      </c>
      <c r="G1209" t="s">
        <v>2068</v>
      </c>
      <c r="H1209" t="s">
        <v>102</v>
      </c>
      <c r="I1209" t="s">
        <v>701</v>
      </c>
      <c r="J1209" t="s">
        <v>14167</v>
      </c>
      <c r="K1209">
        <v>2</v>
      </c>
      <c r="L1209" t="s">
        <v>18860</v>
      </c>
      <c r="N1209" t="s">
        <v>5102</v>
      </c>
      <c r="O1209" t="s">
        <v>20194</v>
      </c>
      <c r="P1209">
        <v>20</v>
      </c>
      <c r="Q1209" t="s">
        <v>727</v>
      </c>
      <c r="S1209" t="s">
        <v>18820</v>
      </c>
      <c r="T1209">
        <v>3</v>
      </c>
      <c r="U1209">
        <v>3</v>
      </c>
      <c r="V1209">
        <v>6</v>
      </c>
      <c r="AD1209" t="s">
        <v>249</v>
      </c>
      <c r="AF1209" t="s">
        <v>20195</v>
      </c>
      <c r="AG1209" t="s">
        <v>4048</v>
      </c>
      <c r="AH1209" t="s">
        <v>114</v>
      </c>
      <c r="AI1209" t="s">
        <v>114</v>
      </c>
      <c r="AJ1209" t="s">
        <v>20196</v>
      </c>
      <c r="AK1209" t="s">
        <v>20197</v>
      </c>
      <c r="AM1209" t="s">
        <v>20198</v>
      </c>
      <c r="AN1209" t="s">
        <v>20199</v>
      </c>
      <c r="AO1209" t="s">
        <v>20200</v>
      </c>
      <c r="AQ1209">
        <v>2</v>
      </c>
      <c r="AR1209">
        <v>3</v>
      </c>
      <c r="AS1209">
        <v>16</v>
      </c>
      <c r="AT1209" t="s">
        <v>20201</v>
      </c>
      <c r="AU1209" t="s">
        <v>20202</v>
      </c>
      <c r="AW1209" t="s">
        <v>20156</v>
      </c>
      <c r="AX1209" t="s">
        <v>19287</v>
      </c>
      <c r="AY1209" t="s">
        <v>20171</v>
      </c>
      <c r="AZ1209" t="s">
        <v>20203</v>
      </c>
      <c r="BA1209" t="s">
        <v>20204</v>
      </c>
      <c r="BB1209" t="s">
        <v>20205</v>
      </c>
      <c r="BD1209" t="s">
        <v>20139</v>
      </c>
      <c r="BE1209">
        <v>0</v>
      </c>
      <c r="BG1209" t="s">
        <v>20206</v>
      </c>
      <c r="BH1209" t="s">
        <v>20207</v>
      </c>
      <c r="BR1209" t="s">
        <v>20208</v>
      </c>
      <c r="BS1209">
        <v>0</v>
      </c>
      <c r="BT1209">
        <v>0</v>
      </c>
      <c r="BU1209">
        <v>0</v>
      </c>
      <c r="BV1209">
        <v>0</v>
      </c>
      <c r="BW1209">
        <v>0</v>
      </c>
      <c r="BX1209">
        <v>0</v>
      </c>
      <c r="BY1209">
        <v>1</v>
      </c>
      <c r="CD1209" t="s">
        <v>131</v>
      </c>
      <c r="CE1209">
        <v>0</v>
      </c>
      <c r="CJ1209" t="s">
        <v>132</v>
      </c>
      <c r="CP1209">
        <v>3189</v>
      </c>
      <c r="CQ1209">
        <v>0</v>
      </c>
      <c r="CR1209">
        <v>0</v>
      </c>
      <c r="CS1209">
        <v>0</v>
      </c>
      <c r="CT1209">
        <v>0</v>
      </c>
    </row>
    <row r="1210" spans="1:98" ht="15" customHeight="1" x14ac:dyDescent="0.2">
      <c r="A1210" t="s">
        <v>23242</v>
      </c>
      <c r="B1210" s="1" t="s">
        <v>1034</v>
      </c>
      <c r="C1210">
        <v>6400</v>
      </c>
      <c r="G1210" t="s">
        <v>135</v>
      </c>
      <c r="H1210" t="s">
        <v>136</v>
      </c>
      <c r="I1210" t="s">
        <v>137</v>
      </c>
      <c r="J1210" t="s">
        <v>23243</v>
      </c>
      <c r="K1210" t="s">
        <v>23244</v>
      </c>
      <c r="L1210" t="s">
        <v>11754</v>
      </c>
      <c r="M1210" t="s">
        <v>140</v>
      </c>
      <c r="N1210" t="s">
        <v>19163</v>
      </c>
      <c r="O1210" t="s">
        <v>19164</v>
      </c>
      <c r="P1210">
        <v>118</v>
      </c>
      <c r="Q1210" t="s">
        <v>23245</v>
      </c>
      <c r="S1210" t="s">
        <v>10552</v>
      </c>
      <c r="T1210">
        <v>9</v>
      </c>
      <c r="U1210">
        <v>6</v>
      </c>
      <c r="V1210">
        <v>11</v>
      </c>
      <c r="Y1210" t="s">
        <v>23246</v>
      </c>
      <c r="AD1210" t="s">
        <v>145</v>
      </c>
      <c r="AF1210" t="s">
        <v>23247</v>
      </c>
      <c r="AH1210" t="s">
        <v>147</v>
      </c>
      <c r="AI1210" t="s">
        <v>147</v>
      </c>
      <c r="AJ1210" t="s">
        <v>23248</v>
      </c>
      <c r="AK1210" t="s">
        <v>23249</v>
      </c>
      <c r="AO1210" t="s">
        <v>23250</v>
      </c>
      <c r="AQ1210">
        <v>6</v>
      </c>
      <c r="AR1210">
        <v>13</v>
      </c>
      <c r="AS1210">
        <v>24</v>
      </c>
      <c r="AT1210" t="s">
        <v>23251</v>
      </c>
      <c r="AU1210" t="s">
        <v>23252</v>
      </c>
      <c r="AW1210" t="s">
        <v>153</v>
      </c>
      <c r="AX1210" t="s">
        <v>19006</v>
      </c>
      <c r="AY1210" t="s">
        <v>992</v>
      </c>
      <c r="AZ1210" t="s">
        <v>155</v>
      </c>
      <c r="BA1210" t="s">
        <v>156</v>
      </c>
      <c r="BB1210" t="s">
        <v>23253</v>
      </c>
      <c r="BC1210" t="s">
        <v>133</v>
      </c>
      <c r="BD1210" t="s">
        <v>23254</v>
      </c>
      <c r="BE1210">
        <v>0</v>
      </c>
      <c r="BF1210" t="s">
        <v>23255</v>
      </c>
      <c r="BG1210" t="s">
        <v>23256</v>
      </c>
      <c r="BH1210" t="s">
        <v>23257</v>
      </c>
      <c r="BI1210" t="s">
        <v>132</v>
      </c>
      <c r="BK1210" t="s">
        <v>132</v>
      </c>
      <c r="BS1210">
        <v>0</v>
      </c>
      <c r="BT1210">
        <v>0</v>
      </c>
      <c r="BU1210">
        <v>0</v>
      </c>
      <c r="BV1210">
        <v>0</v>
      </c>
      <c r="BW1210">
        <v>0</v>
      </c>
      <c r="BX1210">
        <v>1</v>
      </c>
      <c r="BY1210">
        <v>1</v>
      </c>
      <c r="CD1210" t="s">
        <v>131</v>
      </c>
      <c r="CE1210">
        <v>0</v>
      </c>
      <c r="CF1210" t="s">
        <v>132</v>
      </c>
      <c r="CJ1210" t="s">
        <v>132</v>
      </c>
      <c r="CK1210" t="s">
        <v>132</v>
      </c>
      <c r="CP1210">
        <v>4856</v>
      </c>
      <c r="CQ1210">
        <v>0</v>
      </c>
      <c r="CR1210">
        <v>3</v>
      </c>
      <c r="CS1210">
        <v>1</v>
      </c>
      <c r="CT1210">
        <v>0</v>
      </c>
    </row>
    <row r="1211" spans="1:98" ht="15" customHeight="1" x14ac:dyDescent="0.2">
      <c r="A1211" t="s">
        <v>23358</v>
      </c>
      <c r="B1211" s="1" t="s">
        <v>1223</v>
      </c>
      <c r="C1211">
        <v>12800</v>
      </c>
      <c r="G1211" t="s">
        <v>135</v>
      </c>
      <c r="H1211" t="s">
        <v>193</v>
      </c>
      <c r="I1211" t="s">
        <v>103</v>
      </c>
      <c r="J1211" t="s">
        <v>23359</v>
      </c>
      <c r="K1211" t="s">
        <v>23360</v>
      </c>
      <c r="L1211" t="s">
        <v>1429</v>
      </c>
      <c r="M1211" t="s">
        <v>23361</v>
      </c>
      <c r="N1211" t="s">
        <v>23126</v>
      </c>
      <c r="O1211" t="s">
        <v>23127</v>
      </c>
      <c r="P1211">
        <v>145</v>
      </c>
      <c r="Q1211" t="s">
        <v>1229</v>
      </c>
      <c r="S1211" t="s">
        <v>1433</v>
      </c>
      <c r="T1211">
        <v>12</v>
      </c>
      <c r="U1211">
        <v>12</v>
      </c>
      <c r="V1211">
        <v>7</v>
      </c>
      <c r="Y1211" t="s">
        <v>23332</v>
      </c>
      <c r="Z1211" t="s">
        <v>1412</v>
      </c>
      <c r="AA1211" t="s">
        <v>1175</v>
      </c>
      <c r="AB1211">
        <v>22</v>
      </c>
      <c r="AD1211" t="s">
        <v>1434</v>
      </c>
      <c r="AF1211" t="s">
        <v>23362</v>
      </c>
      <c r="AH1211" t="s">
        <v>202</v>
      </c>
      <c r="AI1211" t="s">
        <v>202</v>
      </c>
      <c r="AJ1211" t="s">
        <v>23363</v>
      </c>
      <c r="AK1211" t="s">
        <v>23364</v>
      </c>
      <c r="AO1211" t="s">
        <v>23365</v>
      </c>
      <c r="AQ1211">
        <v>10</v>
      </c>
      <c r="AR1211">
        <v>18</v>
      </c>
      <c r="AS1211">
        <v>33</v>
      </c>
      <c r="AT1211" t="s">
        <v>23366</v>
      </c>
      <c r="AU1211" t="s">
        <v>23367</v>
      </c>
      <c r="AW1211" t="s">
        <v>1397</v>
      </c>
      <c r="AY1211" t="s">
        <v>1398</v>
      </c>
      <c r="AZ1211" t="s">
        <v>1441</v>
      </c>
      <c r="BA1211" t="s">
        <v>426</v>
      </c>
      <c r="BB1211" t="s">
        <v>23368</v>
      </c>
      <c r="BC1211" t="s">
        <v>1401</v>
      </c>
      <c r="BD1211" t="s">
        <v>23254</v>
      </c>
      <c r="BE1211">
        <v>0</v>
      </c>
      <c r="BF1211" t="s">
        <v>23369</v>
      </c>
      <c r="BG1211" t="s">
        <v>23370</v>
      </c>
      <c r="BH1211" t="s">
        <v>23371</v>
      </c>
      <c r="BI1211" t="s">
        <v>132</v>
      </c>
      <c r="BK1211" t="s">
        <v>132</v>
      </c>
      <c r="BS1211">
        <v>0</v>
      </c>
      <c r="BT1211">
        <v>0</v>
      </c>
      <c r="BU1211">
        <v>1</v>
      </c>
      <c r="BV1211">
        <v>0</v>
      </c>
      <c r="BW1211">
        <v>0</v>
      </c>
      <c r="BX1211">
        <v>0</v>
      </c>
      <c r="BY1211">
        <v>1</v>
      </c>
      <c r="CD1211" t="s">
        <v>131</v>
      </c>
      <c r="CE1211">
        <v>0</v>
      </c>
      <c r="CJ1211" t="s">
        <v>132</v>
      </c>
      <c r="CK1211" t="s">
        <v>132</v>
      </c>
      <c r="CP1211">
        <v>4863</v>
      </c>
      <c r="CQ1211">
        <v>0</v>
      </c>
      <c r="CR1211">
        <v>4</v>
      </c>
      <c r="CS1211">
        <v>1</v>
      </c>
      <c r="CT1211">
        <v>0</v>
      </c>
    </row>
    <row r="1212" spans="1:98" ht="15" customHeight="1" x14ac:dyDescent="0.2">
      <c r="A1212" t="s">
        <v>23272</v>
      </c>
      <c r="B1212" s="1" t="s">
        <v>365</v>
      </c>
      <c r="C1212">
        <v>1200</v>
      </c>
      <c r="G1212" t="s">
        <v>240</v>
      </c>
      <c r="H1212" t="s">
        <v>393</v>
      </c>
      <c r="I1212" t="s">
        <v>261</v>
      </c>
      <c r="J1212" t="s">
        <v>23273</v>
      </c>
      <c r="K1212">
        <v>3</v>
      </c>
      <c r="L1212" t="s">
        <v>4922</v>
      </c>
      <c r="M1212" t="s">
        <v>23274</v>
      </c>
      <c r="N1212" t="s">
        <v>23275</v>
      </c>
      <c r="O1212" t="s">
        <v>23276</v>
      </c>
      <c r="P1212">
        <v>43</v>
      </c>
      <c r="Q1212" t="s">
        <v>20743</v>
      </c>
      <c r="S1212" t="s">
        <v>23277</v>
      </c>
      <c r="T1212">
        <v>5</v>
      </c>
      <c r="U1212">
        <v>8</v>
      </c>
      <c r="V1212">
        <v>3</v>
      </c>
      <c r="X1212" t="s">
        <v>23278</v>
      </c>
      <c r="Y1212" t="s">
        <v>23246</v>
      </c>
      <c r="AD1212" t="s">
        <v>949</v>
      </c>
      <c r="AF1212" t="s">
        <v>23279</v>
      </c>
      <c r="AH1212" t="s">
        <v>114</v>
      </c>
      <c r="AI1212" t="s">
        <v>114</v>
      </c>
      <c r="AJ1212" t="s">
        <v>23280</v>
      </c>
      <c r="AO1212" t="s">
        <v>951</v>
      </c>
      <c r="AQ1212">
        <v>6</v>
      </c>
      <c r="AR1212">
        <v>3</v>
      </c>
      <c r="AS1212">
        <v>17</v>
      </c>
      <c r="AT1212" t="s">
        <v>23281</v>
      </c>
      <c r="AU1212" t="s">
        <v>23282</v>
      </c>
      <c r="AY1212" t="s">
        <v>954</v>
      </c>
      <c r="AZ1212" t="s">
        <v>955</v>
      </c>
      <c r="BA1212" t="s">
        <v>255</v>
      </c>
      <c r="BB1212" t="s">
        <v>23283</v>
      </c>
      <c r="BC1212" t="s">
        <v>944</v>
      </c>
      <c r="BD1212" t="s">
        <v>23254</v>
      </c>
      <c r="BE1212">
        <v>0</v>
      </c>
      <c r="BF1212" t="s">
        <v>23284</v>
      </c>
      <c r="BG1212" t="s">
        <v>23285</v>
      </c>
      <c r="BH1212" t="s">
        <v>23286</v>
      </c>
      <c r="BI1212" t="s">
        <v>132</v>
      </c>
      <c r="BK1212" t="s">
        <v>132</v>
      </c>
      <c r="BS1212">
        <v>0</v>
      </c>
      <c r="BT1212">
        <v>0</v>
      </c>
      <c r="BU1212">
        <v>1</v>
      </c>
      <c r="BV1212">
        <v>0</v>
      </c>
      <c r="BW1212">
        <v>0</v>
      </c>
      <c r="BX1212">
        <v>0</v>
      </c>
      <c r="BY1212">
        <v>1</v>
      </c>
      <c r="CD1212" t="s">
        <v>131</v>
      </c>
      <c r="CE1212">
        <v>0</v>
      </c>
      <c r="CF1212" t="s">
        <v>132</v>
      </c>
      <c r="CJ1212" t="s">
        <v>132</v>
      </c>
      <c r="CK1212" t="s">
        <v>132</v>
      </c>
      <c r="CP1212">
        <v>4858</v>
      </c>
      <c r="CQ1212">
        <v>0</v>
      </c>
      <c r="CR1212">
        <v>1</v>
      </c>
      <c r="CS1212">
        <v>1</v>
      </c>
      <c r="CT1212">
        <v>0</v>
      </c>
    </row>
    <row r="1213" spans="1:98" ht="15" customHeight="1" x14ac:dyDescent="0.2">
      <c r="A1213" t="s">
        <v>23516</v>
      </c>
      <c r="B1213" s="1" t="s">
        <v>162</v>
      </c>
      <c r="C1213">
        <v>38400</v>
      </c>
      <c r="G1213" t="s">
        <v>240</v>
      </c>
      <c r="H1213" t="s">
        <v>136</v>
      </c>
      <c r="I1213" t="s">
        <v>103</v>
      </c>
      <c r="J1213" t="s">
        <v>23517</v>
      </c>
      <c r="K1213">
        <v>15</v>
      </c>
      <c r="L1213" t="s">
        <v>1557</v>
      </c>
      <c r="N1213" t="s">
        <v>23518</v>
      </c>
      <c r="O1213" t="s">
        <v>23519</v>
      </c>
      <c r="P1213">
        <v>202</v>
      </c>
      <c r="Q1213" t="s">
        <v>23520</v>
      </c>
      <c r="S1213" t="s">
        <v>23521</v>
      </c>
      <c r="T1213">
        <v>14</v>
      </c>
      <c r="U1213">
        <v>21</v>
      </c>
      <c r="V1213">
        <v>8</v>
      </c>
      <c r="X1213" t="s">
        <v>2496</v>
      </c>
      <c r="Y1213" t="s">
        <v>2563</v>
      </c>
      <c r="Z1213" t="s">
        <v>2497</v>
      </c>
      <c r="AD1213" t="s">
        <v>2498</v>
      </c>
      <c r="AF1213" t="s">
        <v>23522</v>
      </c>
      <c r="AH1213" t="s">
        <v>147</v>
      </c>
      <c r="AI1213" t="s">
        <v>147</v>
      </c>
      <c r="AJ1213" t="s">
        <v>23523</v>
      </c>
      <c r="AO1213" t="s">
        <v>23524</v>
      </c>
      <c r="AQ1213">
        <v>16</v>
      </c>
      <c r="AR1213" t="s">
        <v>13749</v>
      </c>
      <c r="AS1213">
        <v>49</v>
      </c>
      <c r="AT1213" t="s">
        <v>23525</v>
      </c>
      <c r="AU1213" t="s">
        <v>23526</v>
      </c>
      <c r="AW1213" t="s">
        <v>2504</v>
      </c>
      <c r="AY1213" t="s">
        <v>3063</v>
      </c>
      <c r="AZ1213" t="s">
        <v>1158</v>
      </c>
      <c r="BA1213" t="s">
        <v>255</v>
      </c>
      <c r="BB1213" t="s">
        <v>23527</v>
      </c>
      <c r="BC1213" t="s">
        <v>2507</v>
      </c>
      <c r="BD1213" t="s">
        <v>23254</v>
      </c>
      <c r="BE1213">
        <v>0</v>
      </c>
      <c r="BF1213" t="s">
        <v>23528</v>
      </c>
      <c r="BG1213" t="s">
        <v>23529</v>
      </c>
      <c r="BH1213" t="s">
        <v>23530</v>
      </c>
      <c r="BI1213" t="s">
        <v>132</v>
      </c>
      <c r="BK1213" t="s">
        <v>132</v>
      </c>
      <c r="BS1213">
        <v>0</v>
      </c>
      <c r="BT1213">
        <v>0</v>
      </c>
      <c r="BU1213">
        <v>1</v>
      </c>
      <c r="BV1213">
        <v>0</v>
      </c>
      <c r="BW1213">
        <v>0</v>
      </c>
      <c r="BX1213">
        <v>0</v>
      </c>
      <c r="BY1213">
        <v>0</v>
      </c>
      <c r="CD1213" t="s">
        <v>131</v>
      </c>
      <c r="CE1213">
        <v>0</v>
      </c>
      <c r="CJ1213" t="s">
        <v>132</v>
      </c>
      <c r="CK1213" t="s">
        <v>132</v>
      </c>
      <c r="CP1213">
        <v>4871</v>
      </c>
      <c r="CQ1213">
        <v>0</v>
      </c>
      <c r="CR1213">
        <v>5</v>
      </c>
      <c r="CS1213">
        <v>1</v>
      </c>
      <c r="CT1213">
        <v>0</v>
      </c>
    </row>
    <row r="1214" spans="1:98" ht="15" customHeight="1" x14ac:dyDescent="0.2">
      <c r="A1214" t="s">
        <v>23531</v>
      </c>
      <c r="B1214" s="1" t="s">
        <v>162</v>
      </c>
      <c r="C1214">
        <v>38400</v>
      </c>
      <c r="G1214" t="s">
        <v>240</v>
      </c>
      <c r="H1214" t="s">
        <v>136</v>
      </c>
      <c r="I1214" t="s">
        <v>103</v>
      </c>
      <c r="J1214" t="s">
        <v>23532</v>
      </c>
      <c r="K1214">
        <v>-1</v>
      </c>
      <c r="L1214" t="s">
        <v>23533</v>
      </c>
      <c r="N1214" t="s">
        <v>5884</v>
      </c>
      <c r="O1214" t="s">
        <v>8826</v>
      </c>
      <c r="P1214">
        <v>218</v>
      </c>
      <c r="Q1214" t="s">
        <v>23534</v>
      </c>
      <c r="S1214" t="s">
        <v>23535</v>
      </c>
      <c r="T1214">
        <v>15</v>
      </c>
      <c r="U1214">
        <v>4</v>
      </c>
      <c r="V1214">
        <v>11</v>
      </c>
      <c r="X1214" t="s">
        <v>23536</v>
      </c>
      <c r="Y1214" t="s">
        <v>2563</v>
      </c>
      <c r="Z1214" t="s">
        <v>2497</v>
      </c>
      <c r="AD1214" t="s">
        <v>5552</v>
      </c>
      <c r="AE1214" t="s">
        <v>5553</v>
      </c>
      <c r="AF1214" t="s">
        <v>23537</v>
      </c>
      <c r="AH1214" t="s">
        <v>147</v>
      </c>
      <c r="AI1214" t="s">
        <v>147</v>
      </c>
      <c r="AJ1214" t="s">
        <v>23538</v>
      </c>
      <c r="AK1214" t="s">
        <v>23539</v>
      </c>
      <c r="AO1214" t="s">
        <v>23540</v>
      </c>
      <c r="AQ1214">
        <v>16</v>
      </c>
      <c r="AR1214" s="6" t="s">
        <v>32329</v>
      </c>
      <c r="AS1214" t="s">
        <v>23541</v>
      </c>
      <c r="AT1214" t="s">
        <v>23542</v>
      </c>
      <c r="AU1214" t="s">
        <v>23543</v>
      </c>
      <c r="AW1214" t="s">
        <v>2581</v>
      </c>
      <c r="AX1214" t="s">
        <v>23544</v>
      </c>
      <c r="AY1214" t="s">
        <v>2582</v>
      </c>
      <c r="AZ1214" t="s">
        <v>1158</v>
      </c>
      <c r="BA1214" t="s">
        <v>255</v>
      </c>
      <c r="BB1214" t="s">
        <v>23545</v>
      </c>
      <c r="BC1214" t="s">
        <v>2507</v>
      </c>
      <c r="BD1214" t="s">
        <v>23254</v>
      </c>
      <c r="BE1214">
        <v>0</v>
      </c>
      <c r="BF1214" t="s">
        <v>23546</v>
      </c>
      <c r="BG1214" t="s">
        <v>23547</v>
      </c>
      <c r="BH1214" t="s">
        <v>23548</v>
      </c>
      <c r="BI1214" t="s">
        <v>132</v>
      </c>
      <c r="BK1214" t="s">
        <v>132</v>
      </c>
      <c r="BS1214">
        <v>0</v>
      </c>
      <c r="BT1214">
        <v>0</v>
      </c>
      <c r="BU1214">
        <v>0</v>
      </c>
      <c r="BV1214">
        <v>0</v>
      </c>
      <c r="BW1214">
        <v>1</v>
      </c>
      <c r="BX1214">
        <v>0</v>
      </c>
      <c r="BY1214">
        <v>1</v>
      </c>
      <c r="CD1214" t="s">
        <v>131</v>
      </c>
      <c r="CE1214">
        <v>0</v>
      </c>
      <c r="CJ1214" t="s">
        <v>132</v>
      </c>
      <c r="CK1214" t="s">
        <v>132</v>
      </c>
      <c r="CP1214">
        <v>4872</v>
      </c>
      <c r="CQ1214">
        <v>0</v>
      </c>
      <c r="CR1214">
        <v>5</v>
      </c>
      <c r="CS1214">
        <v>1</v>
      </c>
      <c r="CT1214">
        <v>0</v>
      </c>
    </row>
    <row r="1215" spans="1:98" ht="15" customHeight="1" x14ac:dyDescent="0.2">
      <c r="A1215" t="s">
        <v>23549</v>
      </c>
      <c r="B1215" s="1" t="s">
        <v>162</v>
      </c>
      <c r="C1215">
        <v>38400</v>
      </c>
      <c r="G1215" t="s">
        <v>240</v>
      </c>
      <c r="H1215" t="s">
        <v>136</v>
      </c>
      <c r="I1215" t="s">
        <v>103</v>
      </c>
      <c r="J1215" t="s">
        <v>23550</v>
      </c>
      <c r="K1215">
        <v>13</v>
      </c>
      <c r="L1215" t="s">
        <v>1557</v>
      </c>
      <c r="M1215" t="s">
        <v>23551</v>
      </c>
      <c r="N1215" t="s">
        <v>23552</v>
      </c>
      <c r="O1215" t="s">
        <v>23553</v>
      </c>
      <c r="P1215">
        <v>202</v>
      </c>
      <c r="Q1215" t="s">
        <v>23520</v>
      </c>
      <c r="S1215" t="s">
        <v>23554</v>
      </c>
      <c r="T1215">
        <v>14</v>
      </c>
      <c r="U1215">
        <v>19</v>
      </c>
      <c r="V1215">
        <v>8</v>
      </c>
      <c r="Y1215" t="s">
        <v>2563</v>
      </c>
      <c r="Z1215" t="s">
        <v>2645</v>
      </c>
      <c r="AC1215" t="s">
        <v>4565</v>
      </c>
      <c r="AD1215" t="s">
        <v>1614</v>
      </c>
      <c r="AF1215" t="s">
        <v>2701</v>
      </c>
      <c r="AH1215" t="s">
        <v>147</v>
      </c>
      <c r="AI1215" t="s">
        <v>147</v>
      </c>
      <c r="AJ1215" t="s">
        <v>23555</v>
      </c>
      <c r="AK1215" t="s">
        <v>23556</v>
      </c>
      <c r="AO1215" t="s">
        <v>23557</v>
      </c>
      <c r="AQ1215">
        <v>16</v>
      </c>
      <c r="AR1215">
        <v>26</v>
      </c>
      <c r="AS1215">
        <v>47</v>
      </c>
      <c r="AT1215" t="s">
        <v>23558</v>
      </c>
      <c r="AU1215" t="s">
        <v>23559</v>
      </c>
      <c r="AW1215" t="s">
        <v>2651</v>
      </c>
      <c r="AY1215" t="s">
        <v>2652</v>
      </c>
      <c r="AZ1215" t="s">
        <v>1158</v>
      </c>
      <c r="BA1215" t="s">
        <v>255</v>
      </c>
      <c r="BB1215" t="s">
        <v>23560</v>
      </c>
      <c r="BC1215" t="s">
        <v>2507</v>
      </c>
      <c r="BD1215" t="s">
        <v>23254</v>
      </c>
      <c r="BE1215">
        <v>0</v>
      </c>
      <c r="BF1215" t="s">
        <v>23561</v>
      </c>
      <c r="BG1215" t="s">
        <v>23562</v>
      </c>
      <c r="BH1215" t="s">
        <v>23563</v>
      </c>
      <c r="BI1215" t="s">
        <v>132</v>
      </c>
      <c r="BK1215" t="s">
        <v>132</v>
      </c>
      <c r="BS1215">
        <v>0</v>
      </c>
      <c r="BT1215">
        <v>0</v>
      </c>
      <c r="BU1215">
        <v>0</v>
      </c>
      <c r="BV1215">
        <v>0</v>
      </c>
      <c r="BW1215">
        <v>0</v>
      </c>
      <c r="BX1215">
        <v>0</v>
      </c>
      <c r="BY1215">
        <v>1</v>
      </c>
      <c r="CD1215" t="s">
        <v>131</v>
      </c>
      <c r="CE1215">
        <v>0</v>
      </c>
      <c r="CJ1215" t="s">
        <v>132</v>
      </c>
      <c r="CK1215" t="s">
        <v>132</v>
      </c>
      <c r="CP1215">
        <v>4873</v>
      </c>
      <c r="CQ1215">
        <v>0</v>
      </c>
      <c r="CR1215">
        <v>5</v>
      </c>
      <c r="CS1215">
        <v>1</v>
      </c>
      <c r="CT1215">
        <v>0</v>
      </c>
    </row>
    <row r="1216" spans="1:98" ht="15" customHeight="1" x14ac:dyDescent="0.2">
      <c r="A1216" t="s">
        <v>23564</v>
      </c>
      <c r="B1216" s="1" t="s">
        <v>162</v>
      </c>
      <c r="C1216">
        <v>38400</v>
      </c>
      <c r="G1216" t="s">
        <v>240</v>
      </c>
      <c r="H1216" t="s">
        <v>136</v>
      </c>
      <c r="I1216" t="s">
        <v>103</v>
      </c>
      <c r="J1216" t="s">
        <v>23565</v>
      </c>
      <c r="K1216">
        <v>6</v>
      </c>
      <c r="L1216" t="s">
        <v>1557</v>
      </c>
      <c r="N1216" t="s">
        <v>23566</v>
      </c>
      <c r="O1216" t="s">
        <v>23567</v>
      </c>
      <c r="P1216">
        <v>202</v>
      </c>
      <c r="Q1216" t="s">
        <v>23520</v>
      </c>
      <c r="S1216" t="s">
        <v>23568</v>
      </c>
      <c r="T1216">
        <v>14</v>
      </c>
      <c r="U1216">
        <v>18</v>
      </c>
      <c r="V1216">
        <v>6</v>
      </c>
      <c r="Y1216" t="s">
        <v>2563</v>
      </c>
      <c r="Z1216" t="s">
        <v>2497</v>
      </c>
      <c r="AD1216" t="s">
        <v>2711</v>
      </c>
      <c r="AF1216" t="s">
        <v>23569</v>
      </c>
      <c r="AH1216" t="s">
        <v>147</v>
      </c>
      <c r="AI1216" t="s">
        <v>147</v>
      </c>
      <c r="AJ1216" t="s">
        <v>23570</v>
      </c>
      <c r="AO1216" t="s">
        <v>23571</v>
      </c>
      <c r="AQ1216">
        <v>16</v>
      </c>
      <c r="AR1216" s="6" t="s">
        <v>32328</v>
      </c>
      <c r="AS1216" t="s">
        <v>23572</v>
      </c>
      <c r="AT1216" t="s">
        <v>23573</v>
      </c>
      <c r="AU1216" t="s">
        <v>23574</v>
      </c>
      <c r="AW1216" t="s">
        <v>2716</v>
      </c>
      <c r="AY1216" t="s">
        <v>2717</v>
      </c>
      <c r="AZ1216" t="s">
        <v>1158</v>
      </c>
      <c r="BA1216" t="s">
        <v>255</v>
      </c>
      <c r="BB1216" t="s">
        <v>23575</v>
      </c>
      <c r="BC1216" t="s">
        <v>2507</v>
      </c>
      <c r="BD1216" t="s">
        <v>23254</v>
      </c>
      <c r="BE1216">
        <v>0</v>
      </c>
      <c r="BF1216" t="s">
        <v>23576</v>
      </c>
      <c r="BG1216" t="s">
        <v>23577</v>
      </c>
      <c r="BH1216" t="s">
        <v>23578</v>
      </c>
      <c r="BI1216" t="s">
        <v>132</v>
      </c>
      <c r="BK1216" t="s">
        <v>132</v>
      </c>
      <c r="BS1216">
        <v>0</v>
      </c>
      <c r="BT1216">
        <v>0</v>
      </c>
      <c r="BU1216">
        <v>0</v>
      </c>
      <c r="BV1216">
        <v>0</v>
      </c>
      <c r="BW1216">
        <v>0</v>
      </c>
      <c r="BX1216">
        <v>1</v>
      </c>
      <c r="BY1216">
        <v>1</v>
      </c>
      <c r="CD1216" t="s">
        <v>131</v>
      </c>
      <c r="CE1216">
        <v>0</v>
      </c>
      <c r="CJ1216" t="s">
        <v>132</v>
      </c>
      <c r="CK1216" t="s">
        <v>132</v>
      </c>
      <c r="CP1216">
        <v>4874</v>
      </c>
      <c r="CQ1216">
        <v>0</v>
      </c>
      <c r="CR1216">
        <v>5</v>
      </c>
      <c r="CS1216">
        <v>1</v>
      </c>
      <c r="CT1216">
        <v>0</v>
      </c>
    </row>
    <row r="1217" spans="1:98" ht="15" customHeight="1" x14ac:dyDescent="0.2">
      <c r="A1217" t="s">
        <v>23579</v>
      </c>
      <c r="B1217" s="1" t="s">
        <v>633</v>
      </c>
      <c r="C1217">
        <v>4800</v>
      </c>
      <c r="G1217" t="s">
        <v>575</v>
      </c>
      <c r="H1217" t="s">
        <v>193</v>
      </c>
      <c r="I1217" t="s">
        <v>701</v>
      </c>
      <c r="J1217" t="s">
        <v>23289</v>
      </c>
      <c r="K1217">
        <v>3</v>
      </c>
      <c r="L1217" t="s">
        <v>2804</v>
      </c>
      <c r="M1217" t="s">
        <v>23580</v>
      </c>
      <c r="N1217" t="s">
        <v>1577</v>
      </c>
      <c r="O1217" t="s">
        <v>23581</v>
      </c>
      <c r="P1217">
        <v>89</v>
      </c>
      <c r="Q1217" t="s">
        <v>23582</v>
      </c>
      <c r="S1217" t="s">
        <v>2806</v>
      </c>
      <c r="T1217">
        <v>9</v>
      </c>
      <c r="U1217">
        <v>2</v>
      </c>
      <c r="V1217">
        <v>5</v>
      </c>
      <c r="X1217" t="s">
        <v>23583</v>
      </c>
      <c r="Y1217" t="s">
        <v>23246</v>
      </c>
      <c r="AD1217" t="s">
        <v>376</v>
      </c>
      <c r="AF1217" t="s">
        <v>23584</v>
      </c>
      <c r="AG1217" t="s">
        <v>23585</v>
      </c>
      <c r="AH1217" t="s">
        <v>202</v>
      </c>
      <c r="AI1217" t="s">
        <v>202</v>
      </c>
      <c r="AJ1217" t="s">
        <v>23586</v>
      </c>
      <c r="AO1217" t="s">
        <v>23587</v>
      </c>
      <c r="AQ1217">
        <v>7</v>
      </c>
      <c r="AR1217" t="s">
        <v>23588</v>
      </c>
      <c r="AS1217">
        <v>24</v>
      </c>
      <c r="AT1217" t="s">
        <v>23589</v>
      </c>
      <c r="AU1217" t="s">
        <v>2812</v>
      </c>
      <c r="AV1217" t="s">
        <v>323</v>
      </c>
      <c r="AW1217" t="s">
        <v>2814</v>
      </c>
      <c r="AY1217" t="s">
        <v>2815</v>
      </c>
      <c r="AZ1217" t="s">
        <v>2816</v>
      </c>
      <c r="BA1217" t="s">
        <v>23590</v>
      </c>
      <c r="BB1217" t="s">
        <v>23591</v>
      </c>
      <c r="BC1217" t="s">
        <v>2803</v>
      </c>
      <c r="BD1217" t="s">
        <v>23254</v>
      </c>
      <c r="BE1217">
        <v>0</v>
      </c>
      <c r="BF1217" t="s">
        <v>23592</v>
      </c>
      <c r="BG1217" t="s">
        <v>23593</v>
      </c>
      <c r="BH1217" t="s">
        <v>23594</v>
      </c>
      <c r="BI1217" t="s">
        <v>132</v>
      </c>
      <c r="BK1217" t="s">
        <v>132</v>
      </c>
      <c r="BS1217">
        <v>0</v>
      </c>
      <c r="BT1217">
        <v>0</v>
      </c>
      <c r="BU1217">
        <v>0</v>
      </c>
      <c r="BV1217">
        <v>0</v>
      </c>
      <c r="BW1217">
        <v>0</v>
      </c>
      <c r="BX1217">
        <v>0</v>
      </c>
      <c r="BY1217">
        <v>1</v>
      </c>
      <c r="CD1217" t="s">
        <v>131</v>
      </c>
      <c r="CE1217">
        <v>0</v>
      </c>
      <c r="CJ1217" t="s">
        <v>132</v>
      </c>
      <c r="CK1217" t="s">
        <v>132</v>
      </c>
      <c r="CP1217">
        <v>4875</v>
      </c>
      <c r="CQ1217">
        <v>0</v>
      </c>
      <c r="CR1217">
        <v>3</v>
      </c>
      <c r="CS1217">
        <v>1</v>
      </c>
      <c r="CT1217">
        <v>0</v>
      </c>
    </row>
    <row r="1218" spans="1:98" ht="15" customHeight="1" x14ac:dyDescent="0.2">
      <c r="A1218" t="s">
        <v>23608</v>
      </c>
      <c r="B1218" s="1" t="s">
        <v>1918</v>
      </c>
      <c r="C1218">
        <v>19200</v>
      </c>
      <c r="G1218" t="s">
        <v>135</v>
      </c>
      <c r="H1218" t="s">
        <v>193</v>
      </c>
      <c r="I1218" t="s">
        <v>701</v>
      </c>
      <c r="J1218" t="s">
        <v>23609</v>
      </c>
      <c r="K1218">
        <v>-1</v>
      </c>
      <c r="L1218" t="s">
        <v>1036</v>
      </c>
      <c r="M1218" t="s">
        <v>23610</v>
      </c>
      <c r="N1218" t="s">
        <v>1978</v>
      </c>
      <c r="O1218" t="s">
        <v>23611</v>
      </c>
      <c r="P1218">
        <v>197</v>
      </c>
      <c r="Q1218" t="s">
        <v>23612</v>
      </c>
      <c r="S1218" t="s">
        <v>23613</v>
      </c>
      <c r="T1218">
        <v>15</v>
      </c>
      <c r="U1218">
        <v>4</v>
      </c>
      <c r="V1218">
        <v>9</v>
      </c>
      <c r="X1218" t="s">
        <v>23614</v>
      </c>
      <c r="Y1218" t="s">
        <v>10523</v>
      </c>
      <c r="Z1218" t="s">
        <v>3077</v>
      </c>
      <c r="AC1218" t="s">
        <v>4565</v>
      </c>
      <c r="AD1218" t="s">
        <v>9497</v>
      </c>
      <c r="AF1218" t="s">
        <v>23615</v>
      </c>
      <c r="AG1218" t="s">
        <v>23616</v>
      </c>
      <c r="AH1218" t="s">
        <v>202</v>
      </c>
      <c r="AI1218" t="s">
        <v>202</v>
      </c>
      <c r="AJ1218" t="s">
        <v>23617</v>
      </c>
      <c r="AO1218" t="s">
        <v>23618</v>
      </c>
      <c r="AQ1218">
        <v>11</v>
      </c>
      <c r="AR1218" s="6" t="s">
        <v>32331</v>
      </c>
      <c r="AS1218" t="s">
        <v>23619</v>
      </c>
      <c r="AT1218" t="s">
        <v>23620</v>
      </c>
      <c r="AU1218" t="s">
        <v>23621</v>
      </c>
      <c r="AW1218" t="s">
        <v>3199</v>
      </c>
      <c r="AY1218" t="s">
        <v>1970</v>
      </c>
      <c r="AZ1218" t="s">
        <v>3220</v>
      </c>
      <c r="BA1218" t="s">
        <v>3221</v>
      </c>
      <c r="BB1218" t="s">
        <v>23622</v>
      </c>
      <c r="BC1218" t="s">
        <v>3204</v>
      </c>
      <c r="BD1218" t="s">
        <v>23254</v>
      </c>
      <c r="BE1218">
        <v>0</v>
      </c>
      <c r="BF1218" t="s">
        <v>23623</v>
      </c>
      <c r="BG1218" t="s">
        <v>23624</v>
      </c>
      <c r="BH1218" t="s">
        <v>23625</v>
      </c>
      <c r="BI1218" t="s">
        <v>132</v>
      </c>
      <c r="BK1218" t="s">
        <v>132</v>
      </c>
      <c r="BS1218">
        <v>0</v>
      </c>
      <c r="BT1218">
        <v>0</v>
      </c>
      <c r="BU1218">
        <v>0</v>
      </c>
      <c r="BV1218">
        <v>0</v>
      </c>
      <c r="BW1218">
        <v>0</v>
      </c>
      <c r="BX1218">
        <v>0</v>
      </c>
      <c r="BY1218">
        <v>1</v>
      </c>
      <c r="CD1218" t="s">
        <v>131</v>
      </c>
      <c r="CE1218">
        <v>0</v>
      </c>
      <c r="CJ1218" t="s">
        <v>132</v>
      </c>
      <c r="CK1218" t="s">
        <v>132</v>
      </c>
      <c r="CP1218">
        <v>4877</v>
      </c>
      <c r="CQ1218">
        <v>0</v>
      </c>
      <c r="CR1218">
        <v>5</v>
      </c>
      <c r="CS1218">
        <v>1</v>
      </c>
      <c r="CT1218">
        <v>0</v>
      </c>
    </row>
    <row r="1219" spans="1:98" ht="15" customHeight="1" x14ac:dyDescent="0.2">
      <c r="A1219" t="s">
        <v>23642</v>
      </c>
      <c r="B1219" s="1" t="s">
        <v>1034</v>
      </c>
      <c r="C1219">
        <v>6400</v>
      </c>
      <c r="G1219" t="s">
        <v>240</v>
      </c>
      <c r="H1219" t="s">
        <v>193</v>
      </c>
      <c r="I1219" t="s">
        <v>241</v>
      </c>
      <c r="J1219" t="s">
        <v>23273</v>
      </c>
      <c r="K1219">
        <v>-1</v>
      </c>
      <c r="L1219" t="s">
        <v>508</v>
      </c>
      <c r="N1219" t="s">
        <v>2310</v>
      </c>
      <c r="O1219" t="s">
        <v>23643</v>
      </c>
      <c r="P1219">
        <v>145</v>
      </c>
      <c r="Q1219" t="s">
        <v>1229</v>
      </c>
      <c r="R1219" t="s">
        <v>3695</v>
      </c>
      <c r="S1219" t="s">
        <v>3390</v>
      </c>
      <c r="T1219">
        <v>3</v>
      </c>
      <c r="U1219">
        <v>2</v>
      </c>
      <c r="V1219">
        <v>3</v>
      </c>
      <c r="Y1219" t="s">
        <v>23644</v>
      </c>
      <c r="Z1219" t="s">
        <v>3377</v>
      </c>
      <c r="AD1219" t="s">
        <v>249</v>
      </c>
      <c r="AF1219" t="s">
        <v>23645</v>
      </c>
      <c r="AH1219" t="s">
        <v>202</v>
      </c>
      <c r="AI1219" t="s">
        <v>202</v>
      </c>
      <c r="AJ1219" t="s">
        <v>23646</v>
      </c>
      <c r="AO1219" t="s">
        <v>23647</v>
      </c>
      <c r="AQ1219">
        <v>10</v>
      </c>
      <c r="AR1219">
        <v>17</v>
      </c>
      <c r="AS1219">
        <v>26</v>
      </c>
      <c r="AT1219" t="s">
        <v>23648</v>
      </c>
      <c r="AU1219" t="s">
        <v>14190</v>
      </c>
      <c r="AW1219" t="s">
        <v>255</v>
      </c>
      <c r="AY1219" t="s">
        <v>298</v>
      </c>
      <c r="AZ1219" t="s">
        <v>1240</v>
      </c>
      <c r="BA1219" t="s">
        <v>255</v>
      </c>
      <c r="BB1219" t="s">
        <v>23649</v>
      </c>
      <c r="BC1219" t="s">
        <v>3382</v>
      </c>
      <c r="BD1219" t="s">
        <v>23254</v>
      </c>
      <c r="BE1219">
        <v>0</v>
      </c>
      <c r="BF1219" t="s">
        <v>23650</v>
      </c>
      <c r="BG1219" t="s">
        <v>23651</v>
      </c>
      <c r="BH1219" t="s">
        <v>23652</v>
      </c>
      <c r="BI1219" t="s">
        <v>132</v>
      </c>
      <c r="BK1219" t="s">
        <v>132</v>
      </c>
      <c r="BS1219">
        <v>0</v>
      </c>
      <c r="BT1219">
        <v>0</v>
      </c>
      <c r="BU1219">
        <v>0</v>
      </c>
      <c r="BV1219">
        <v>0</v>
      </c>
      <c r="BW1219">
        <v>0</v>
      </c>
      <c r="BX1219">
        <v>0</v>
      </c>
      <c r="BY1219">
        <v>1</v>
      </c>
      <c r="CD1219" t="s">
        <v>131</v>
      </c>
      <c r="CE1219">
        <v>0</v>
      </c>
      <c r="CJ1219" t="s">
        <v>132</v>
      </c>
      <c r="CK1219" t="s">
        <v>132</v>
      </c>
      <c r="CP1219">
        <v>4879</v>
      </c>
      <c r="CQ1219">
        <v>0</v>
      </c>
      <c r="CR1219">
        <v>3</v>
      </c>
      <c r="CS1219">
        <v>1</v>
      </c>
      <c r="CT1219">
        <v>0</v>
      </c>
    </row>
    <row r="1220" spans="1:98" ht="15" customHeight="1" x14ac:dyDescent="0.2">
      <c r="A1220" t="s">
        <v>23595</v>
      </c>
      <c r="B1220" s="1" t="s">
        <v>306</v>
      </c>
      <c r="C1220">
        <v>1600</v>
      </c>
      <c r="G1220" t="s">
        <v>575</v>
      </c>
      <c r="H1220" t="s">
        <v>102</v>
      </c>
      <c r="I1220" t="s">
        <v>809</v>
      </c>
      <c r="J1220" t="s">
        <v>23416</v>
      </c>
      <c r="K1220">
        <v>6</v>
      </c>
      <c r="L1220" t="s">
        <v>105</v>
      </c>
      <c r="N1220" t="s">
        <v>7063</v>
      </c>
      <c r="O1220" t="s">
        <v>14568</v>
      </c>
      <c r="P1220">
        <v>62</v>
      </c>
      <c r="Q1220" t="s">
        <v>23596</v>
      </c>
      <c r="S1220" t="s">
        <v>8207</v>
      </c>
      <c r="T1220">
        <v>4</v>
      </c>
      <c r="U1220">
        <v>6</v>
      </c>
      <c r="V1220">
        <v>6</v>
      </c>
      <c r="Y1220" t="s">
        <v>23261</v>
      </c>
      <c r="AD1220" t="s">
        <v>1541</v>
      </c>
      <c r="AF1220" t="s">
        <v>23597</v>
      </c>
      <c r="AH1220" t="s">
        <v>114</v>
      </c>
      <c r="AI1220" t="s">
        <v>114</v>
      </c>
      <c r="AJ1220" t="s">
        <v>23598</v>
      </c>
      <c r="AO1220" t="s">
        <v>23599</v>
      </c>
      <c r="AQ1220">
        <v>5</v>
      </c>
      <c r="AR1220">
        <v>8</v>
      </c>
      <c r="AS1220">
        <v>20</v>
      </c>
      <c r="AT1220" t="s">
        <v>23600</v>
      </c>
      <c r="AU1220" t="s">
        <v>23601</v>
      </c>
      <c r="AV1220" t="s">
        <v>23602</v>
      </c>
      <c r="AW1220" t="s">
        <v>3026</v>
      </c>
      <c r="AX1220" t="s">
        <v>23603</v>
      </c>
      <c r="AY1220" t="s">
        <v>298</v>
      </c>
      <c r="AZ1220" t="s">
        <v>3028</v>
      </c>
      <c r="BA1220" t="s">
        <v>426</v>
      </c>
      <c r="BB1220" t="s">
        <v>23604</v>
      </c>
      <c r="BC1220" t="s">
        <v>3017</v>
      </c>
      <c r="BD1220" t="s">
        <v>23254</v>
      </c>
      <c r="BE1220">
        <v>0</v>
      </c>
      <c r="BF1220" t="s">
        <v>23605</v>
      </c>
      <c r="BG1220" t="s">
        <v>23606</v>
      </c>
      <c r="BH1220" t="s">
        <v>23607</v>
      </c>
      <c r="BI1220" t="s">
        <v>132</v>
      </c>
      <c r="BK1220" t="s">
        <v>132</v>
      </c>
      <c r="BS1220">
        <v>0</v>
      </c>
      <c r="BT1220">
        <v>0</v>
      </c>
      <c r="BU1220">
        <v>1</v>
      </c>
      <c r="BV1220">
        <v>0</v>
      </c>
      <c r="BW1220">
        <v>0</v>
      </c>
      <c r="BX1220">
        <v>0</v>
      </c>
      <c r="BY1220">
        <v>1</v>
      </c>
      <c r="CD1220" t="s">
        <v>131</v>
      </c>
      <c r="CE1220">
        <v>0</v>
      </c>
      <c r="CJ1220" t="s">
        <v>132</v>
      </c>
      <c r="CK1220" t="s">
        <v>132</v>
      </c>
      <c r="CP1220">
        <v>4876</v>
      </c>
      <c r="CQ1220">
        <v>0</v>
      </c>
      <c r="CR1220">
        <v>2</v>
      </c>
      <c r="CS1220">
        <v>1</v>
      </c>
      <c r="CT1220">
        <v>0</v>
      </c>
    </row>
    <row r="1221" spans="1:98" ht="15" customHeight="1" x14ac:dyDescent="0.2">
      <c r="A1221" t="s">
        <v>23287</v>
      </c>
      <c r="B1221" s="1" t="s">
        <v>2051</v>
      </c>
      <c r="C1221">
        <v>51200</v>
      </c>
      <c r="F1221" t="s">
        <v>23288</v>
      </c>
      <c r="G1221" t="s">
        <v>575</v>
      </c>
      <c r="H1221" t="s">
        <v>136</v>
      </c>
      <c r="I1221" t="s">
        <v>701</v>
      </c>
      <c r="J1221" t="s">
        <v>23289</v>
      </c>
      <c r="K1221">
        <v>1</v>
      </c>
      <c r="L1221" t="s">
        <v>23290</v>
      </c>
      <c r="M1221" t="s">
        <v>9081</v>
      </c>
      <c r="N1221" t="s">
        <v>11612</v>
      </c>
      <c r="O1221" t="s">
        <v>23291</v>
      </c>
      <c r="P1221">
        <v>243</v>
      </c>
      <c r="Q1221" t="s">
        <v>23292</v>
      </c>
      <c r="S1221" t="s">
        <v>8143</v>
      </c>
      <c r="T1221">
        <v>12</v>
      </c>
      <c r="U1221">
        <v>6</v>
      </c>
      <c r="V1221">
        <v>14</v>
      </c>
      <c r="Y1221" t="s">
        <v>10523</v>
      </c>
      <c r="Z1221" t="s">
        <v>7247</v>
      </c>
      <c r="AD1221" t="s">
        <v>9475</v>
      </c>
      <c r="AF1221" t="s">
        <v>23293</v>
      </c>
      <c r="AG1221" t="s">
        <v>23294</v>
      </c>
      <c r="AH1221" t="s">
        <v>147</v>
      </c>
      <c r="AI1221" t="s">
        <v>147</v>
      </c>
      <c r="AJ1221" t="s">
        <v>23295</v>
      </c>
      <c r="AK1221" t="s">
        <v>23296</v>
      </c>
      <c r="AO1221" t="s">
        <v>23297</v>
      </c>
      <c r="AQ1221">
        <v>12</v>
      </c>
      <c r="AR1221" s="6" t="s">
        <v>32325</v>
      </c>
      <c r="AS1221" t="s">
        <v>23298</v>
      </c>
      <c r="AT1221" t="s">
        <v>23299</v>
      </c>
      <c r="AU1221" t="s">
        <v>2173</v>
      </c>
      <c r="AW1221" t="s">
        <v>1066</v>
      </c>
      <c r="AX1221" t="s">
        <v>15446</v>
      </c>
      <c r="AY1221" t="s">
        <v>535</v>
      </c>
      <c r="AZ1221" t="s">
        <v>15447</v>
      </c>
      <c r="BA1221" t="s">
        <v>23300</v>
      </c>
      <c r="BB1221" t="s">
        <v>23301</v>
      </c>
      <c r="BC1221" t="s">
        <v>1052</v>
      </c>
      <c r="BD1221" t="s">
        <v>23254</v>
      </c>
      <c r="BE1221">
        <v>0</v>
      </c>
      <c r="BF1221" t="s">
        <v>23302</v>
      </c>
      <c r="BG1221" t="s">
        <v>23303</v>
      </c>
      <c r="BH1221" t="s">
        <v>23304</v>
      </c>
      <c r="BI1221" t="s">
        <v>132</v>
      </c>
      <c r="BK1221" t="s">
        <v>132</v>
      </c>
      <c r="BS1221">
        <v>0</v>
      </c>
      <c r="BT1221">
        <v>0</v>
      </c>
      <c r="BU1221">
        <v>0</v>
      </c>
      <c r="BV1221">
        <v>0</v>
      </c>
      <c r="BW1221">
        <v>0</v>
      </c>
      <c r="BX1221">
        <v>0</v>
      </c>
      <c r="BY1221">
        <v>1</v>
      </c>
      <c r="CD1221" t="s">
        <v>131</v>
      </c>
      <c r="CE1221">
        <v>0</v>
      </c>
      <c r="CJ1221" t="s">
        <v>132</v>
      </c>
      <c r="CK1221" t="s">
        <v>132</v>
      </c>
      <c r="CP1221">
        <v>4859</v>
      </c>
      <c r="CQ1221">
        <v>0</v>
      </c>
      <c r="CR1221">
        <v>6</v>
      </c>
      <c r="CS1221">
        <v>1</v>
      </c>
      <c r="CT1221">
        <v>0</v>
      </c>
    </row>
    <row r="1222" spans="1:98" ht="15" customHeight="1" x14ac:dyDescent="0.2">
      <c r="A1222" t="s">
        <v>23258</v>
      </c>
      <c r="B1222" s="1" t="s">
        <v>633</v>
      </c>
      <c r="C1222">
        <v>4800</v>
      </c>
      <c r="G1222" t="s">
        <v>135</v>
      </c>
      <c r="H1222" t="s">
        <v>193</v>
      </c>
      <c r="I1222" t="s">
        <v>103</v>
      </c>
      <c r="J1222" t="s">
        <v>23259</v>
      </c>
      <c r="K1222">
        <v>8</v>
      </c>
      <c r="L1222" t="s">
        <v>474</v>
      </c>
      <c r="N1222" t="s">
        <v>1347</v>
      </c>
      <c r="O1222" t="s">
        <v>1348</v>
      </c>
      <c r="P1222">
        <v>105</v>
      </c>
      <c r="Q1222" t="s">
        <v>23260</v>
      </c>
      <c r="S1222" t="s">
        <v>478</v>
      </c>
      <c r="T1222">
        <v>9</v>
      </c>
      <c r="U1222">
        <v>10</v>
      </c>
      <c r="V1222">
        <v>10</v>
      </c>
      <c r="Y1222" t="s">
        <v>23261</v>
      </c>
      <c r="AD1222" t="s">
        <v>376</v>
      </c>
      <c r="AF1222" t="s">
        <v>23262</v>
      </c>
      <c r="AH1222" t="s">
        <v>202</v>
      </c>
      <c r="AI1222" t="s">
        <v>202</v>
      </c>
      <c r="AJ1222" t="s">
        <v>23263</v>
      </c>
      <c r="AK1222" t="s">
        <v>23264</v>
      </c>
      <c r="AO1222" t="s">
        <v>23265</v>
      </c>
      <c r="AQ1222">
        <v>9</v>
      </c>
      <c r="AR1222">
        <v>17</v>
      </c>
      <c r="AS1222" t="s">
        <v>1676</v>
      </c>
      <c r="AT1222" t="s">
        <v>23266</v>
      </c>
      <c r="AU1222" t="s">
        <v>23267</v>
      </c>
      <c r="AW1222" t="s">
        <v>486</v>
      </c>
      <c r="AX1222" t="s">
        <v>467</v>
      </c>
      <c r="AY1222" t="s">
        <v>298</v>
      </c>
      <c r="AZ1222" t="s">
        <v>468</v>
      </c>
      <c r="BA1222" t="s">
        <v>426</v>
      </c>
      <c r="BB1222" t="s">
        <v>23268</v>
      </c>
      <c r="BC1222" t="s">
        <v>451</v>
      </c>
      <c r="BD1222" t="s">
        <v>23254</v>
      </c>
      <c r="BE1222">
        <v>0</v>
      </c>
      <c r="BF1222" t="s">
        <v>23269</v>
      </c>
      <c r="BG1222" t="s">
        <v>23270</v>
      </c>
      <c r="BH1222" t="s">
        <v>23271</v>
      </c>
      <c r="BI1222" t="s">
        <v>132</v>
      </c>
      <c r="BK1222" t="s">
        <v>132</v>
      </c>
      <c r="BS1222">
        <v>0</v>
      </c>
      <c r="BT1222">
        <v>0</v>
      </c>
      <c r="BU1222">
        <v>0</v>
      </c>
      <c r="BV1222">
        <v>0</v>
      </c>
      <c r="BW1222">
        <v>0</v>
      </c>
      <c r="BX1222">
        <v>0</v>
      </c>
      <c r="BY1222">
        <v>1</v>
      </c>
      <c r="CD1222" t="s">
        <v>131</v>
      </c>
      <c r="CE1222">
        <v>0</v>
      </c>
      <c r="CJ1222" t="s">
        <v>132</v>
      </c>
      <c r="CK1222" t="s">
        <v>132</v>
      </c>
      <c r="CP1222">
        <v>4857</v>
      </c>
      <c r="CQ1222">
        <v>0</v>
      </c>
      <c r="CR1222">
        <v>2</v>
      </c>
      <c r="CS1222">
        <v>1</v>
      </c>
      <c r="CT1222">
        <v>0</v>
      </c>
    </row>
    <row r="1223" spans="1:98" ht="15" customHeight="1" x14ac:dyDescent="0.2">
      <c r="A1223" t="s">
        <v>23653</v>
      </c>
      <c r="B1223" s="1" t="s">
        <v>306</v>
      </c>
      <c r="C1223">
        <v>1600</v>
      </c>
      <c r="G1223" t="s">
        <v>240</v>
      </c>
      <c r="H1223" t="s">
        <v>193</v>
      </c>
      <c r="I1223" t="s">
        <v>261</v>
      </c>
      <c r="J1223" t="s">
        <v>23273</v>
      </c>
      <c r="K1223">
        <v>2</v>
      </c>
      <c r="L1223" t="s">
        <v>3494</v>
      </c>
      <c r="N1223" t="s">
        <v>2477</v>
      </c>
      <c r="O1223" t="s">
        <v>2478</v>
      </c>
      <c r="P1223">
        <v>62</v>
      </c>
      <c r="Q1223" t="s">
        <v>23596</v>
      </c>
      <c r="S1223" t="s">
        <v>352</v>
      </c>
      <c r="T1223">
        <v>7</v>
      </c>
      <c r="U1223">
        <v>6</v>
      </c>
      <c r="V1223">
        <v>4</v>
      </c>
      <c r="Y1223" t="s">
        <v>23246</v>
      </c>
      <c r="AD1223" t="s">
        <v>23654</v>
      </c>
      <c r="AF1223" t="s">
        <v>23655</v>
      </c>
      <c r="AH1223" t="s">
        <v>202</v>
      </c>
      <c r="AI1223" t="s">
        <v>114</v>
      </c>
      <c r="AJ1223" t="s">
        <v>23656</v>
      </c>
      <c r="AO1223" t="s">
        <v>23657</v>
      </c>
      <c r="AQ1223">
        <v>5</v>
      </c>
      <c r="AR1223" t="s">
        <v>4521</v>
      </c>
      <c r="AS1223" t="s">
        <v>3632</v>
      </c>
      <c r="AT1223" t="s">
        <v>23658</v>
      </c>
      <c r="AU1223" t="s">
        <v>3502</v>
      </c>
      <c r="AV1223" t="s">
        <v>3503</v>
      </c>
      <c r="AW1223" t="s">
        <v>3504</v>
      </c>
      <c r="AY1223" t="s">
        <v>756</v>
      </c>
      <c r="AZ1223" t="s">
        <v>3505</v>
      </c>
      <c r="BA1223" t="s">
        <v>277</v>
      </c>
      <c r="BB1223" t="s">
        <v>23659</v>
      </c>
      <c r="BC1223" t="s">
        <v>3493</v>
      </c>
      <c r="BD1223" t="s">
        <v>23254</v>
      </c>
      <c r="BE1223">
        <v>0</v>
      </c>
      <c r="BF1223" t="s">
        <v>23660</v>
      </c>
      <c r="BG1223" t="s">
        <v>23661</v>
      </c>
      <c r="BH1223" t="s">
        <v>23662</v>
      </c>
      <c r="BI1223" t="s">
        <v>132</v>
      </c>
      <c r="BK1223" t="s">
        <v>132</v>
      </c>
      <c r="BS1223">
        <v>0</v>
      </c>
      <c r="BT1223">
        <v>0</v>
      </c>
      <c r="BU1223">
        <v>1</v>
      </c>
      <c r="BV1223">
        <v>0</v>
      </c>
      <c r="BW1223">
        <v>0</v>
      </c>
      <c r="BX1223">
        <v>0</v>
      </c>
      <c r="BY1223">
        <v>1</v>
      </c>
      <c r="CD1223" t="s">
        <v>131</v>
      </c>
      <c r="CE1223">
        <v>0</v>
      </c>
      <c r="CJ1223" t="s">
        <v>132</v>
      </c>
      <c r="CK1223" t="s">
        <v>132</v>
      </c>
      <c r="CP1223">
        <v>4880</v>
      </c>
      <c r="CQ1223">
        <v>0</v>
      </c>
      <c r="CR1223">
        <v>2</v>
      </c>
      <c r="CS1223">
        <v>1</v>
      </c>
      <c r="CT1223">
        <v>0</v>
      </c>
    </row>
    <row r="1224" spans="1:98" ht="15" customHeight="1" x14ac:dyDescent="0.2">
      <c r="A1224" t="s">
        <v>23663</v>
      </c>
      <c r="B1224" s="1" t="s">
        <v>365</v>
      </c>
      <c r="C1224">
        <v>1200</v>
      </c>
      <c r="G1224" t="s">
        <v>135</v>
      </c>
      <c r="H1224" t="s">
        <v>102</v>
      </c>
      <c r="I1224" t="s">
        <v>103</v>
      </c>
      <c r="J1224" t="s">
        <v>23664</v>
      </c>
      <c r="K1224">
        <v>5</v>
      </c>
      <c r="L1224" t="s">
        <v>724</v>
      </c>
      <c r="N1224" t="s">
        <v>725</v>
      </c>
      <c r="O1224" t="s">
        <v>2723</v>
      </c>
      <c r="P1224">
        <v>47</v>
      </c>
      <c r="Q1224" t="s">
        <v>3694</v>
      </c>
      <c r="S1224" t="s">
        <v>2724</v>
      </c>
      <c r="T1224">
        <v>6</v>
      </c>
      <c r="U1224">
        <v>5</v>
      </c>
      <c r="V1224">
        <v>1</v>
      </c>
      <c r="Y1224" t="s">
        <v>23246</v>
      </c>
      <c r="Z1224" t="s">
        <v>3077</v>
      </c>
      <c r="AC1224" t="s">
        <v>4565</v>
      </c>
      <c r="AD1224" t="s">
        <v>376</v>
      </c>
      <c r="AF1224" t="s">
        <v>23665</v>
      </c>
      <c r="AH1224" t="s">
        <v>114</v>
      </c>
      <c r="AI1224" t="s">
        <v>114</v>
      </c>
      <c r="AJ1224" t="s">
        <v>23666</v>
      </c>
      <c r="AO1224" t="s">
        <v>23667</v>
      </c>
      <c r="AQ1224">
        <v>5</v>
      </c>
      <c r="AR1224">
        <v>7</v>
      </c>
      <c r="AS1224" t="s">
        <v>1022</v>
      </c>
      <c r="AT1224" t="s">
        <v>23668</v>
      </c>
      <c r="AU1224" t="s">
        <v>23669</v>
      </c>
      <c r="AV1224" t="s">
        <v>3594</v>
      </c>
      <c r="AW1224" t="s">
        <v>23670</v>
      </c>
      <c r="AY1224" t="s">
        <v>1398</v>
      </c>
      <c r="AZ1224" t="s">
        <v>1620</v>
      </c>
      <c r="BA1224" t="s">
        <v>277</v>
      </c>
      <c r="BB1224" t="s">
        <v>23671</v>
      </c>
      <c r="BC1224" t="s">
        <v>3586</v>
      </c>
      <c r="BD1224" t="s">
        <v>23254</v>
      </c>
      <c r="BE1224">
        <v>0</v>
      </c>
      <c r="BF1224" t="s">
        <v>23672</v>
      </c>
      <c r="BG1224" t="s">
        <v>23673</v>
      </c>
      <c r="BH1224" t="s">
        <v>23674</v>
      </c>
      <c r="BI1224" t="s">
        <v>132</v>
      </c>
      <c r="BK1224" t="s">
        <v>132</v>
      </c>
      <c r="BS1224">
        <v>0</v>
      </c>
      <c r="BT1224">
        <v>0</v>
      </c>
      <c r="BU1224">
        <v>0</v>
      </c>
      <c r="BV1224">
        <v>0</v>
      </c>
      <c r="BW1224">
        <v>0</v>
      </c>
      <c r="BX1224">
        <v>0</v>
      </c>
      <c r="BY1224">
        <v>1</v>
      </c>
      <c r="CD1224" t="s">
        <v>131</v>
      </c>
      <c r="CE1224">
        <v>0</v>
      </c>
      <c r="CF1224" t="s">
        <v>132</v>
      </c>
      <c r="CJ1224" t="s">
        <v>132</v>
      </c>
      <c r="CK1224" t="s">
        <v>132</v>
      </c>
      <c r="CP1224">
        <v>4881</v>
      </c>
      <c r="CQ1224">
        <v>0</v>
      </c>
      <c r="CR1224">
        <v>1</v>
      </c>
      <c r="CS1224">
        <v>1</v>
      </c>
      <c r="CT1224">
        <v>0</v>
      </c>
    </row>
    <row r="1225" spans="1:98" ht="15" customHeight="1" x14ac:dyDescent="0.2">
      <c r="A1225" t="s">
        <v>23626</v>
      </c>
      <c r="B1225" s="1" t="s">
        <v>1034</v>
      </c>
      <c r="C1225">
        <v>6400</v>
      </c>
      <c r="G1225" t="s">
        <v>575</v>
      </c>
      <c r="H1225" t="s">
        <v>193</v>
      </c>
      <c r="I1225" t="s">
        <v>701</v>
      </c>
      <c r="J1225" t="s">
        <v>23289</v>
      </c>
      <c r="K1225">
        <v>-1</v>
      </c>
      <c r="L1225" t="s">
        <v>2897</v>
      </c>
      <c r="N1225" t="s">
        <v>3372</v>
      </c>
      <c r="O1225" t="s">
        <v>23627</v>
      </c>
      <c r="P1225">
        <v>119</v>
      </c>
      <c r="Q1225" t="s">
        <v>23628</v>
      </c>
      <c r="S1225" t="s">
        <v>23629</v>
      </c>
      <c r="T1225">
        <v>12</v>
      </c>
      <c r="U1225">
        <v>2</v>
      </c>
      <c r="V1225">
        <v>3</v>
      </c>
      <c r="X1225" t="s">
        <v>23630</v>
      </c>
      <c r="Y1225" t="s">
        <v>23246</v>
      </c>
      <c r="AD1225" t="s">
        <v>9497</v>
      </c>
      <c r="AF1225" t="s">
        <v>23631</v>
      </c>
      <c r="AG1225" t="s">
        <v>23632</v>
      </c>
      <c r="AH1225" t="s">
        <v>202</v>
      </c>
      <c r="AI1225" t="s">
        <v>202</v>
      </c>
      <c r="AJ1225" t="s">
        <v>23633</v>
      </c>
      <c r="AO1225" t="s">
        <v>23634</v>
      </c>
      <c r="AQ1225">
        <v>7</v>
      </c>
      <c r="AR1225">
        <v>16</v>
      </c>
      <c r="AS1225">
        <v>25</v>
      </c>
      <c r="AT1225" t="s">
        <v>23635</v>
      </c>
      <c r="AU1225" t="s">
        <v>23636</v>
      </c>
      <c r="AW1225" t="s">
        <v>3204</v>
      </c>
      <c r="AX1225" t="s">
        <v>23637</v>
      </c>
      <c r="AY1225" t="s">
        <v>756</v>
      </c>
      <c r="AZ1225" t="s">
        <v>3250</v>
      </c>
      <c r="BA1225" t="s">
        <v>3251</v>
      </c>
      <c r="BB1225" t="s">
        <v>23638</v>
      </c>
      <c r="BC1225" t="s">
        <v>3204</v>
      </c>
      <c r="BD1225" t="s">
        <v>23254</v>
      </c>
      <c r="BE1225">
        <v>0</v>
      </c>
      <c r="BF1225" t="s">
        <v>23639</v>
      </c>
      <c r="BG1225" t="s">
        <v>23640</v>
      </c>
      <c r="BH1225" t="s">
        <v>23641</v>
      </c>
      <c r="BI1225" t="s">
        <v>132</v>
      </c>
      <c r="BK1225" t="s">
        <v>132</v>
      </c>
      <c r="BS1225">
        <v>0</v>
      </c>
      <c r="BT1225">
        <v>0</v>
      </c>
      <c r="BU1225">
        <v>0</v>
      </c>
      <c r="BV1225">
        <v>0</v>
      </c>
      <c r="BW1225">
        <v>0</v>
      </c>
      <c r="BX1225">
        <v>0</v>
      </c>
      <c r="BY1225">
        <v>1</v>
      </c>
      <c r="CD1225" t="s">
        <v>131</v>
      </c>
      <c r="CE1225">
        <v>0</v>
      </c>
      <c r="CJ1225" t="s">
        <v>132</v>
      </c>
      <c r="CK1225" t="s">
        <v>132</v>
      </c>
      <c r="CP1225">
        <v>4878</v>
      </c>
      <c r="CQ1225">
        <v>0</v>
      </c>
      <c r="CR1225">
        <v>3</v>
      </c>
      <c r="CS1225">
        <v>1</v>
      </c>
      <c r="CT1225">
        <v>0</v>
      </c>
    </row>
    <row r="1226" spans="1:98" ht="15" customHeight="1" x14ac:dyDescent="0.2">
      <c r="A1226" t="s">
        <v>23870</v>
      </c>
      <c r="B1226" s="1" t="s">
        <v>1117</v>
      </c>
      <c r="C1226">
        <v>400</v>
      </c>
      <c r="G1226" t="s">
        <v>1053</v>
      </c>
      <c r="H1226" t="s">
        <v>102</v>
      </c>
      <c r="I1226" t="s">
        <v>1555</v>
      </c>
      <c r="J1226" t="s">
        <v>23273</v>
      </c>
      <c r="K1226" t="s">
        <v>23810</v>
      </c>
      <c r="L1226" t="s">
        <v>618</v>
      </c>
      <c r="N1226" t="s">
        <v>1610</v>
      </c>
      <c r="O1226" t="s">
        <v>1611</v>
      </c>
      <c r="P1226">
        <v>17</v>
      </c>
      <c r="Q1226" t="s">
        <v>2461</v>
      </c>
      <c r="S1226" t="s">
        <v>12327</v>
      </c>
      <c r="T1226">
        <v>0</v>
      </c>
      <c r="U1226">
        <v>2</v>
      </c>
      <c r="V1226">
        <v>3</v>
      </c>
      <c r="X1226" t="s">
        <v>3173</v>
      </c>
      <c r="Y1226" t="s">
        <v>3301</v>
      </c>
      <c r="Z1226" t="s">
        <v>5001</v>
      </c>
      <c r="AD1226" t="s">
        <v>249</v>
      </c>
      <c r="AF1226" t="s">
        <v>23871</v>
      </c>
      <c r="AH1226" t="s">
        <v>114</v>
      </c>
      <c r="AI1226" t="s">
        <v>114</v>
      </c>
      <c r="AJ1226" t="s">
        <v>23872</v>
      </c>
      <c r="AO1226" t="s">
        <v>5003</v>
      </c>
      <c r="AQ1226">
        <v>1</v>
      </c>
      <c r="AR1226">
        <v>3</v>
      </c>
      <c r="AS1226">
        <v>15</v>
      </c>
      <c r="AT1226" t="s">
        <v>23873</v>
      </c>
      <c r="AY1226" t="s">
        <v>298</v>
      </c>
      <c r="AZ1226" t="s">
        <v>253</v>
      </c>
      <c r="BA1226" t="s">
        <v>23874</v>
      </c>
      <c r="BB1226" t="s">
        <v>23875</v>
      </c>
      <c r="BC1226" t="s">
        <v>5006</v>
      </c>
      <c r="BD1226" t="s">
        <v>23254</v>
      </c>
      <c r="BE1226">
        <v>1</v>
      </c>
      <c r="BG1226" t="s">
        <v>23876</v>
      </c>
      <c r="BH1226" t="s">
        <v>23877</v>
      </c>
      <c r="BI1226" t="s">
        <v>132</v>
      </c>
      <c r="BK1226" t="s">
        <v>132</v>
      </c>
      <c r="BS1226">
        <v>0</v>
      </c>
      <c r="BT1226">
        <v>0</v>
      </c>
      <c r="BU1226">
        <v>0</v>
      </c>
      <c r="BV1226">
        <v>0</v>
      </c>
      <c r="BW1226">
        <v>0</v>
      </c>
      <c r="BX1226">
        <v>0</v>
      </c>
      <c r="BY1226">
        <v>1</v>
      </c>
      <c r="CD1226" t="s">
        <v>131</v>
      </c>
      <c r="CE1226">
        <v>0</v>
      </c>
      <c r="CJ1226" t="s">
        <v>132</v>
      </c>
      <c r="CK1226" t="s">
        <v>132</v>
      </c>
      <c r="CP1226">
        <v>4895</v>
      </c>
      <c r="CQ1226">
        <v>0</v>
      </c>
      <c r="CR1226">
        <v>1</v>
      </c>
      <c r="CS1226">
        <v>1</v>
      </c>
      <c r="CT1226">
        <v>0</v>
      </c>
    </row>
    <row r="1227" spans="1:98" ht="15" customHeight="1" x14ac:dyDescent="0.2">
      <c r="A1227" t="s">
        <v>23686</v>
      </c>
      <c r="B1227" s="1" t="s">
        <v>1034</v>
      </c>
      <c r="C1227">
        <v>6400</v>
      </c>
      <c r="G1227" t="s">
        <v>240</v>
      </c>
      <c r="H1227" t="s">
        <v>136</v>
      </c>
      <c r="I1227" t="s">
        <v>261</v>
      </c>
      <c r="J1227" t="s">
        <v>23273</v>
      </c>
      <c r="K1227" t="s">
        <v>23687</v>
      </c>
      <c r="L1227" t="s">
        <v>3494</v>
      </c>
      <c r="N1227" t="s">
        <v>141</v>
      </c>
      <c r="O1227" t="s">
        <v>142</v>
      </c>
      <c r="P1227">
        <v>117</v>
      </c>
      <c r="Q1227" t="s">
        <v>23688</v>
      </c>
      <c r="R1227" t="s">
        <v>14410</v>
      </c>
      <c r="S1227" t="s">
        <v>15290</v>
      </c>
      <c r="T1227">
        <v>10</v>
      </c>
      <c r="U1227">
        <v>8</v>
      </c>
      <c r="V1227">
        <v>4</v>
      </c>
      <c r="Y1227" t="s">
        <v>23246</v>
      </c>
      <c r="AD1227" t="s">
        <v>10106</v>
      </c>
      <c r="AF1227" t="s">
        <v>23689</v>
      </c>
      <c r="AH1227" t="s">
        <v>147</v>
      </c>
      <c r="AI1227" t="s">
        <v>147</v>
      </c>
      <c r="AJ1227" t="s">
        <v>23690</v>
      </c>
      <c r="AO1227" t="s">
        <v>23691</v>
      </c>
      <c r="AQ1227">
        <v>7</v>
      </c>
      <c r="AR1227">
        <v>12</v>
      </c>
      <c r="AS1227" t="s">
        <v>934</v>
      </c>
      <c r="AT1227" t="s">
        <v>23692</v>
      </c>
      <c r="AU1227" t="s">
        <v>23693</v>
      </c>
      <c r="AV1227" t="s">
        <v>2365</v>
      </c>
      <c r="AX1227" t="s">
        <v>3703</v>
      </c>
      <c r="AY1227" t="s">
        <v>715</v>
      </c>
      <c r="AZ1227" t="s">
        <v>670</v>
      </c>
      <c r="BA1227" t="s">
        <v>426</v>
      </c>
      <c r="BB1227" t="s">
        <v>23694</v>
      </c>
      <c r="BC1227" t="s">
        <v>3691</v>
      </c>
      <c r="BD1227" t="s">
        <v>23254</v>
      </c>
      <c r="BE1227">
        <v>0</v>
      </c>
      <c r="BF1227" t="s">
        <v>23695</v>
      </c>
      <c r="BG1227" t="s">
        <v>23696</v>
      </c>
      <c r="BH1227" t="s">
        <v>23697</v>
      </c>
      <c r="BI1227" t="s">
        <v>132</v>
      </c>
      <c r="BK1227" t="s">
        <v>132</v>
      </c>
      <c r="BS1227">
        <v>0</v>
      </c>
      <c r="BT1227">
        <v>0</v>
      </c>
      <c r="BU1227">
        <v>0</v>
      </c>
      <c r="BV1227">
        <v>0</v>
      </c>
      <c r="BW1227">
        <v>0</v>
      </c>
      <c r="BX1227">
        <v>1</v>
      </c>
      <c r="BY1227">
        <v>1</v>
      </c>
      <c r="CD1227" t="s">
        <v>131</v>
      </c>
      <c r="CE1227">
        <v>0</v>
      </c>
      <c r="CF1227" t="s">
        <v>132</v>
      </c>
      <c r="CJ1227" t="s">
        <v>132</v>
      </c>
      <c r="CK1227" t="s">
        <v>132</v>
      </c>
      <c r="CP1227">
        <v>4883</v>
      </c>
      <c r="CQ1227">
        <v>0</v>
      </c>
      <c r="CR1227">
        <v>3</v>
      </c>
      <c r="CS1227">
        <v>1</v>
      </c>
      <c r="CT1227">
        <v>0</v>
      </c>
    </row>
    <row r="1228" spans="1:98" ht="15" customHeight="1" x14ac:dyDescent="0.2">
      <c r="A1228" t="s">
        <v>23372</v>
      </c>
      <c r="B1228" s="1" t="s">
        <v>192</v>
      </c>
      <c r="C1228">
        <v>76800</v>
      </c>
      <c r="G1228" t="s">
        <v>135</v>
      </c>
      <c r="H1228" t="s">
        <v>193</v>
      </c>
      <c r="I1228" t="s">
        <v>103</v>
      </c>
      <c r="J1228" t="s">
        <v>23359</v>
      </c>
      <c r="K1228" t="s">
        <v>23373</v>
      </c>
      <c r="L1228" t="s">
        <v>23374</v>
      </c>
      <c r="M1228" t="s">
        <v>23375</v>
      </c>
      <c r="N1228" t="s">
        <v>23376</v>
      </c>
      <c r="O1228" t="s">
        <v>23377</v>
      </c>
      <c r="P1228">
        <v>221</v>
      </c>
      <c r="Q1228" t="s">
        <v>23378</v>
      </c>
      <c r="R1228" t="s">
        <v>23379</v>
      </c>
      <c r="S1228" t="s">
        <v>1492</v>
      </c>
      <c r="T1228">
        <v>15</v>
      </c>
      <c r="U1228">
        <v>14</v>
      </c>
      <c r="V1228">
        <v>12</v>
      </c>
      <c r="X1228" t="s">
        <v>23380</v>
      </c>
      <c r="Y1228" t="s">
        <v>23332</v>
      </c>
      <c r="Z1228" t="s">
        <v>19769</v>
      </c>
      <c r="AA1228" t="s">
        <v>1494</v>
      </c>
      <c r="AB1228">
        <v>27</v>
      </c>
      <c r="AD1228" t="s">
        <v>32286</v>
      </c>
      <c r="AF1228" t="s">
        <v>23381</v>
      </c>
      <c r="AH1228" t="s">
        <v>202</v>
      </c>
      <c r="AI1228" t="s">
        <v>202</v>
      </c>
      <c r="AJ1228" t="s">
        <v>23382</v>
      </c>
      <c r="AK1228" t="s">
        <v>23383</v>
      </c>
      <c r="AO1228" t="s">
        <v>23384</v>
      </c>
      <c r="AQ1228">
        <v>14</v>
      </c>
      <c r="AR1228">
        <v>22</v>
      </c>
      <c r="AS1228">
        <v>37</v>
      </c>
      <c r="AT1228" t="s">
        <v>23385</v>
      </c>
      <c r="AU1228" t="s">
        <v>23386</v>
      </c>
      <c r="AW1228" t="s">
        <v>1397</v>
      </c>
      <c r="AY1228" t="s">
        <v>1398</v>
      </c>
      <c r="AZ1228" t="s">
        <v>1500</v>
      </c>
      <c r="BA1228" t="s">
        <v>23387</v>
      </c>
      <c r="BB1228" t="s">
        <v>23388</v>
      </c>
      <c r="BC1228" t="s">
        <v>1401</v>
      </c>
      <c r="BD1228" t="s">
        <v>23254</v>
      </c>
      <c r="BE1228">
        <v>0</v>
      </c>
      <c r="BF1228" t="s">
        <v>23389</v>
      </c>
      <c r="BG1228" t="s">
        <v>23390</v>
      </c>
      <c r="BH1228" t="s">
        <v>23391</v>
      </c>
      <c r="BI1228" t="s">
        <v>132</v>
      </c>
      <c r="BK1228" t="s">
        <v>132</v>
      </c>
      <c r="BS1228">
        <v>0</v>
      </c>
      <c r="BT1228">
        <v>0</v>
      </c>
      <c r="BU1228">
        <v>1</v>
      </c>
      <c r="BV1228">
        <v>0</v>
      </c>
      <c r="BW1228">
        <v>1</v>
      </c>
      <c r="BX1228">
        <v>0</v>
      </c>
      <c r="BY1228">
        <v>1</v>
      </c>
      <c r="CD1228" t="s">
        <v>131</v>
      </c>
      <c r="CE1228">
        <v>0</v>
      </c>
      <c r="CJ1228" t="s">
        <v>132</v>
      </c>
      <c r="CK1228" t="s">
        <v>132</v>
      </c>
      <c r="CP1228">
        <v>4864</v>
      </c>
      <c r="CQ1228">
        <v>0</v>
      </c>
      <c r="CR1228">
        <v>6</v>
      </c>
      <c r="CS1228">
        <v>1</v>
      </c>
      <c r="CT1228">
        <v>0</v>
      </c>
    </row>
    <row r="1229" spans="1:98" ht="15" customHeight="1" x14ac:dyDescent="0.2">
      <c r="A1229" t="s">
        <v>23496</v>
      </c>
      <c r="B1229" s="1" t="s">
        <v>1034</v>
      </c>
      <c r="C1229">
        <v>6400</v>
      </c>
      <c r="G1229" t="s">
        <v>575</v>
      </c>
      <c r="H1229" t="s">
        <v>102</v>
      </c>
      <c r="I1229" t="s">
        <v>1780</v>
      </c>
      <c r="J1229" t="s">
        <v>23497</v>
      </c>
      <c r="K1229">
        <v>6</v>
      </c>
      <c r="L1229" t="s">
        <v>23498</v>
      </c>
      <c r="N1229" t="s">
        <v>23499</v>
      </c>
      <c r="O1229" t="s">
        <v>23500</v>
      </c>
      <c r="P1229">
        <v>124</v>
      </c>
      <c r="Q1229" t="s">
        <v>23501</v>
      </c>
      <c r="S1229" t="s">
        <v>13026</v>
      </c>
      <c r="T1229">
        <v>10</v>
      </c>
      <c r="U1229">
        <v>8</v>
      </c>
      <c r="V1229">
        <v>7</v>
      </c>
      <c r="X1229" t="s">
        <v>23502</v>
      </c>
      <c r="Y1229" t="s">
        <v>23246</v>
      </c>
      <c r="Z1229" t="s">
        <v>23503</v>
      </c>
      <c r="AC1229" t="s">
        <v>3438</v>
      </c>
      <c r="AD1229" t="s">
        <v>23504</v>
      </c>
      <c r="AF1229" t="s">
        <v>23505</v>
      </c>
      <c r="AH1229" t="s">
        <v>114</v>
      </c>
      <c r="AI1229" t="s">
        <v>114</v>
      </c>
      <c r="AJ1229" t="s">
        <v>23506</v>
      </c>
      <c r="AK1229" t="s">
        <v>23507</v>
      </c>
      <c r="AO1229" t="s">
        <v>23508</v>
      </c>
      <c r="AQ1229">
        <v>9</v>
      </c>
      <c r="AR1229">
        <v>15</v>
      </c>
      <c r="AS1229" t="s">
        <v>1583</v>
      </c>
      <c r="AT1229" t="s">
        <v>23509</v>
      </c>
      <c r="AU1229" t="s">
        <v>23510</v>
      </c>
      <c r="AW1229" t="s">
        <v>878</v>
      </c>
      <c r="AX1229" t="s">
        <v>23511</v>
      </c>
      <c r="AY1229" t="s">
        <v>2028</v>
      </c>
      <c r="AZ1229" t="s">
        <v>670</v>
      </c>
      <c r="BA1229" t="s">
        <v>1797</v>
      </c>
      <c r="BB1229" t="s">
        <v>23512</v>
      </c>
      <c r="BC1229" t="s">
        <v>12540</v>
      </c>
      <c r="BD1229" t="s">
        <v>23254</v>
      </c>
      <c r="BE1229">
        <v>0</v>
      </c>
      <c r="BF1229" t="s">
        <v>23513</v>
      </c>
      <c r="BG1229" t="s">
        <v>23514</v>
      </c>
      <c r="BH1229" t="s">
        <v>23515</v>
      </c>
      <c r="BI1229" t="s">
        <v>132</v>
      </c>
      <c r="BK1229" t="s">
        <v>132</v>
      </c>
      <c r="BS1229">
        <v>0</v>
      </c>
      <c r="BT1229">
        <v>0</v>
      </c>
      <c r="BU1229">
        <v>1</v>
      </c>
      <c r="BV1229">
        <v>0</v>
      </c>
      <c r="BW1229">
        <v>1</v>
      </c>
      <c r="BX1229">
        <v>1</v>
      </c>
      <c r="BY1229">
        <v>1</v>
      </c>
      <c r="CD1229" t="s">
        <v>12538</v>
      </c>
      <c r="CE1229">
        <v>0</v>
      </c>
      <c r="CJ1229" t="s">
        <v>132</v>
      </c>
      <c r="CK1229" t="s">
        <v>132</v>
      </c>
      <c r="CP1229">
        <v>4870</v>
      </c>
      <c r="CQ1229">
        <v>0</v>
      </c>
      <c r="CR1229">
        <v>3</v>
      </c>
      <c r="CS1229">
        <v>1</v>
      </c>
      <c r="CT1229">
        <v>0</v>
      </c>
    </row>
    <row r="1230" spans="1:98" ht="15" customHeight="1" x14ac:dyDescent="0.2">
      <c r="A1230" t="s">
        <v>23698</v>
      </c>
      <c r="B1230" s="1" t="s">
        <v>134</v>
      </c>
      <c r="C1230">
        <v>3200</v>
      </c>
      <c r="G1230" t="s">
        <v>575</v>
      </c>
      <c r="H1230" t="s">
        <v>193</v>
      </c>
      <c r="I1230" t="s">
        <v>809</v>
      </c>
      <c r="J1230" t="s">
        <v>23699</v>
      </c>
      <c r="K1230">
        <v>3</v>
      </c>
      <c r="L1230" t="s">
        <v>3835</v>
      </c>
      <c r="M1230" t="s">
        <v>23700</v>
      </c>
      <c r="N1230" t="s">
        <v>21855</v>
      </c>
      <c r="O1230" t="s">
        <v>23701</v>
      </c>
      <c r="P1230">
        <v>97</v>
      </c>
      <c r="Q1230" t="s">
        <v>23702</v>
      </c>
      <c r="S1230" t="s">
        <v>3839</v>
      </c>
      <c r="T1230">
        <v>7</v>
      </c>
      <c r="U1230">
        <v>9</v>
      </c>
      <c r="V1230">
        <v>11</v>
      </c>
      <c r="Y1230" t="s">
        <v>23246</v>
      </c>
      <c r="AD1230" t="s">
        <v>1614</v>
      </c>
      <c r="AF1230" t="s">
        <v>23703</v>
      </c>
      <c r="AH1230" t="s">
        <v>202</v>
      </c>
      <c r="AI1230" t="s">
        <v>114</v>
      </c>
      <c r="AJ1230" t="s">
        <v>23704</v>
      </c>
      <c r="AK1230" t="s">
        <v>23705</v>
      </c>
      <c r="AL1230" t="s">
        <v>23706</v>
      </c>
      <c r="AO1230" t="s">
        <v>23707</v>
      </c>
      <c r="AQ1230">
        <v>9</v>
      </c>
      <c r="AR1230">
        <v>14</v>
      </c>
      <c r="AS1230" t="s">
        <v>483</v>
      </c>
      <c r="AT1230" t="s">
        <v>23708</v>
      </c>
      <c r="AU1230" t="s">
        <v>23709</v>
      </c>
      <c r="AV1230" t="s">
        <v>3846</v>
      </c>
      <c r="AW1230" t="s">
        <v>3847</v>
      </c>
      <c r="AX1230" t="s">
        <v>23710</v>
      </c>
      <c r="AY1230" t="s">
        <v>23711</v>
      </c>
      <c r="AZ1230" t="s">
        <v>3849</v>
      </c>
      <c r="BA1230" t="s">
        <v>23712</v>
      </c>
      <c r="BB1230" t="s">
        <v>23713</v>
      </c>
      <c r="BC1230" t="s">
        <v>3834</v>
      </c>
      <c r="BD1230" t="s">
        <v>23254</v>
      </c>
      <c r="BE1230">
        <v>0</v>
      </c>
      <c r="BF1230" t="s">
        <v>23714</v>
      </c>
      <c r="BG1230" t="s">
        <v>23715</v>
      </c>
      <c r="BH1230" t="s">
        <v>23716</v>
      </c>
      <c r="BI1230" t="s">
        <v>132</v>
      </c>
      <c r="BK1230" t="s">
        <v>132</v>
      </c>
      <c r="BS1230">
        <v>0</v>
      </c>
      <c r="BT1230">
        <v>0</v>
      </c>
      <c r="BU1230">
        <v>0</v>
      </c>
      <c r="BV1230">
        <v>0</v>
      </c>
      <c r="BW1230">
        <v>0</v>
      </c>
      <c r="BX1230">
        <v>0</v>
      </c>
      <c r="BY1230">
        <v>1</v>
      </c>
      <c r="CD1230" t="s">
        <v>131</v>
      </c>
      <c r="CE1230">
        <v>0</v>
      </c>
      <c r="CJ1230" t="s">
        <v>132</v>
      </c>
      <c r="CK1230" t="s">
        <v>132</v>
      </c>
      <c r="CP1230">
        <v>4884</v>
      </c>
      <c r="CQ1230">
        <v>0</v>
      </c>
      <c r="CR1230">
        <v>3</v>
      </c>
      <c r="CS1230">
        <v>1</v>
      </c>
      <c r="CT1230">
        <v>0</v>
      </c>
    </row>
    <row r="1231" spans="1:98" ht="15" customHeight="1" x14ac:dyDescent="0.2">
      <c r="A1231" t="s">
        <v>23717</v>
      </c>
      <c r="B1231" s="1" t="s">
        <v>1246</v>
      </c>
      <c r="C1231">
        <v>102400</v>
      </c>
      <c r="D1231" t="s">
        <v>3883</v>
      </c>
      <c r="E1231" t="s">
        <v>23718</v>
      </c>
      <c r="G1231" t="s">
        <v>135</v>
      </c>
      <c r="H1231" t="s">
        <v>102</v>
      </c>
      <c r="I1231" t="s">
        <v>1555</v>
      </c>
      <c r="J1231" t="s">
        <v>23719</v>
      </c>
      <c r="K1231" t="s">
        <v>23360</v>
      </c>
      <c r="L1231" t="s">
        <v>23720</v>
      </c>
      <c r="M1231" t="s">
        <v>23721</v>
      </c>
      <c r="N1231" t="s">
        <v>23722</v>
      </c>
      <c r="O1231" t="s">
        <v>23723</v>
      </c>
      <c r="P1231">
        <v>209</v>
      </c>
      <c r="Q1231" t="s">
        <v>23724</v>
      </c>
      <c r="S1231" t="s">
        <v>23725</v>
      </c>
      <c r="T1231">
        <v>16</v>
      </c>
      <c r="U1231">
        <v>9</v>
      </c>
      <c r="V1231">
        <v>21</v>
      </c>
      <c r="X1231" t="s">
        <v>23726</v>
      </c>
      <c r="Y1231" t="s">
        <v>23727</v>
      </c>
      <c r="Z1231" t="s">
        <v>3893</v>
      </c>
      <c r="AB1231">
        <v>32</v>
      </c>
      <c r="AD1231" t="s">
        <v>249</v>
      </c>
      <c r="AF1231" t="s">
        <v>23728</v>
      </c>
      <c r="AH1231" t="s">
        <v>114</v>
      </c>
      <c r="AI1231" t="s">
        <v>114</v>
      </c>
      <c r="AJ1231" t="s">
        <v>23729</v>
      </c>
      <c r="AK1231" t="s">
        <v>23730</v>
      </c>
      <c r="AM1231" t="s">
        <v>23731</v>
      </c>
      <c r="AN1231" t="s">
        <v>23732</v>
      </c>
      <c r="AO1231" t="s">
        <v>23733</v>
      </c>
      <c r="AQ1231">
        <v>9</v>
      </c>
      <c r="AR1231">
        <v>8</v>
      </c>
      <c r="AS1231">
        <v>22</v>
      </c>
      <c r="AT1231" t="s">
        <v>23734</v>
      </c>
      <c r="AU1231" t="s">
        <v>23735</v>
      </c>
      <c r="AV1231" t="s">
        <v>23736</v>
      </c>
      <c r="AW1231" t="s">
        <v>3847</v>
      </c>
      <c r="AX1231" t="s">
        <v>23737</v>
      </c>
      <c r="AY1231" t="s">
        <v>298</v>
      </c>
      <c r="AZ1231" t="s">
        <v>670</v>
      </c>
      <c r="BA1231" t="s">
        <v>23738</v>
      </c>
      <c r="BB1231" t="s">
        <v>23739</v>
      </c>
      <c r="BC1231" t="s">
        <v>3882</v>
      </c>
      <c r="BD1231" t="s">
        <v>23254</v>
      </c>
      <c r="BE1231">
        <v>1</v>
      </c>
      <c r="BG1231" t="s">
        <v>23740</v>
      </c>
      <c r="BH1231" t="s">
        <v>23741</v>
      </c>
      <c r="BI1231" t="s">
        <v>132</v>
      </c>
      <c r="BK1231" t="s">
        <v>132</v>
      </c>
      <c r="BS1231">
        <v>0</v>
      </c>
      <c r="BT1231">
        <v>0</v>
      </c>
      <c r="BU1231">
        <v>0</v>
      </c>
      <c r="BV1231">
        <v>0</v>
      </c>
      <c r="BW1231">
        <v>0</v>
      </c>
      <c r="BX1231">
        <v>0</v>
      </c>
      <c r="BY1231">
        <v>1</v>
      </c>
      <c r="CD1231" t="s">
        <v>131</v>
      </c>
      <c r="CE1231">
        <v>0</v>
      </c>
      <c r="CJ1231" t="s">
        <v>132</v>
      </c>
      <c r="CK1231" t="s">
        <v>132</v>
      </c>
      <c r="CP1231">
        <v>4885</v>
      </c>
      <c r="CQ1231">
        <v>0</v>
      </c>
      <c r="CR1231">
        <v>7</v>
      </c>
      <c r="CS1231">
        <v>1</v>
      </c>
      <c r="CT1231">
        <v>0</v>
      </c>
    </row>
    <row r="1232" spans="1:98" ht="15" customHeight="1" x14ac:dyDescent="0.2">
      <c r="A1232" t="s">
        <v>23742</v>
      </c>
      <c r="B1232" s="1" t="s">
        <v>1137</v>
      </c>
      <c r="C1232">
        <v>2400</v>
      </c>
      <c r="G1232" t="s">
        <v>135</v>
      </c>
      <c r="H1232" t="s">
        <v>193</v>
      </c>
      <c r="I1232" t="s">
        <v>261</v>
      </c>
      <c r="J1232" t="s">
        <v>23273</v>
      </c>
      <c r="K1232">
        <v>2</v>
      </c>
      <c r="L1232" t="s">
        <v>4079</v>
      </c>
      <c r="N1232" t="s">
        <v>2477</v>
      </c>
      <c r="O1232" t="s">
        <v>2478</v>
      </c>
      <c r="P1232">
        <v>77</v>
      </c>
      <c r="Q1232" t="s">
        <v>23743</v>
      </c>
      <c r="S1232" t="s">
        <v>1410</v>
      </c>
      <c r="T1232">
        <v>9</v>
      </c>
      <c r="U1232">
        <v>7</v>
      </c>
      <c r="V1232">
        <v>3</v>
      </c>
      <c r="Y1232" t="s">
        <v>23246</v>
      </c>
      <c r="AD1232" t="s">
        <v>4080</v>
      </c>
      <c r="AF1232" t="s">
        <v>23744</v>
      </c>
      <c r="AG1232" t="s">
        <v>23745</v>
      </c>
      <c r="AH1232" t="s">
        <v>202</v>
      </c>
      <c r="AI1232" t="s">
        <v>114</v>
      </c>
      <c r="AJ1232" t="s">
        <v>23746</v>
      </c>
      <c r="AO1232" t="s">
        <v>23747</v>
      </c>
      <c r="AQ1232">
        <v>6</v>
      </c>
      <c r="AR1232">
        <v>13</v>
      </c>
      <c r="AS1232" t="s">
        <v>874</v>
      </c>
      <c r="AT1232" t="s">
        <v>23748</v>
      </c>
      <c r="AU1232" t="s">
        <v>23749</v>
      </c>
      <c r="AV1232" t="s">
        <v>4086</v>
      </c>
      <c r="AW1232" t="s">
        <v>647</v>
      </c>
      <c r="AY1232" t="s">
        <v>4087</v>
      </c>
      <c r="AZ1232" t="s">
        <v>4088</v>
      </c>
      <c r="BA1232" t="s">
        <v>426</v>
      </c>
      <c r="BB1232" t="s">
        <v>23750</v>
      </c>
      <c r="BC1232" t="s">
        <v>4078</v>
      </c>
      <c r="BD1232" t="s">
        <v>23254</v>
      </c>
      <c r="BE1232">
        <v>0</v>
      </c>
      <c r="BF1232" t="s">
        <v>23751</v>
      </c>
      <c r="BG1232" t="s">
        <v>23752</v>
      </c>
      <c r="BH1232" t="s">
        <v>23753</v>
      </c>
      <c r="BI1232" t="s">
        <v>132</v>
      </c>
      <c r="BK1232" t="s">
        <v>132</v>
      </c>
      <c r="BS1232">
        <v>0</v>
      </c>
      <c r="BT1232">
        <v>0</v>
      </c>
      <c r="BU1232">
        <v>1</v>
      </c>
      <c r="BV1232">
        <v>0</v>
      </c>
      <c r="BW1232">
        <v>0</v>
      </c>
      <c r="BX1232">
        <v>0</v>
      </c>
      <c r="BY1232">
        <v>1</v>
      </c>
      <c r="CD1232" t="s">
        <v>131</v>
      </c>
      <c r="CE1232">
        <v>0</v>
      </c>
      <c r="CF1232" t="s">
        <v>132</v>
      </c>
      <c r="CJ1232" t="s">
        <v>132</v>
      </c>
      <c r="CK1232" t="s">
        <v>132</v>
      </c>
      <c r="CP1232">
        <v>4886</v>
      </c>
      <c r="CQ1232">
        <v>0</v>
      </c>
      <c r="CR1232">
        <v>2</v>
      </c>
      <c r="CS1232">
        <v>1</v>
      </c>
      <c r="CT1232">
        <v>0</v>
      </c>
    </row>
    <row r="1233" spans="1:98" ht="15" customHeight="1" x14ac:dyDescent="0.2">
      <c r="A1233" t="s">
        <v>23305</v>
      </c>
      <c r="B1233" s="1" t="s">
        <v>10516</v>
      </c>
      <c r="C1233">
        <v>409600</v>
      </c>
      <c r="G1233" t="s">
        <v>575</v>
      </c>
      <c r="H1233" t="s">
        <v>193</v>
      </c>
      <c r="I1233" t="s">
        <v>103</v>
      </c>
      <c r="J1233" t="s">
        <v>23306</v>
      </c>
      <c r="K1233">
        <v>4</v>
      </c>
      <c r="L1233" t="s">
        <v>1247</v>
      </c>
      <c r="M1233" t="s">
        <v>19025</v>
      </c>
      <c r="N1233" t="s">
        <v>23307</v>
      </c>
      <c r="O1233" t="s">
        <v>23308</v>
      </c>
      <c r="P1233">
        <v>344</v>
      </c>
      <c r="Q1233" t="s">
        <v>23309</v>
      </c>
      <c r="R1233" t="s">
        <v>3695</v>
      </c>
      <c r="S1233" t="s">
        <v>1252</v>
      </c>
      <c r="T1233">
        <v>25</v>
      </c>
      <c r="U1233">
        <v>18</v>
      </c>
      <c r="V1233">
        <v>13</v>
      </c>
      <c r="Y1233" t="s">
        <v>23310</v>
      </c>
      <c r="Z1233" t="s">
        <v>23311</v>
      </c>
      <c r="AA1233" t="s">
        <v>1494</v>
      </c>
      <c r="AB1233">
        <v>32</v>
      </c>
      <c r="AD1233" t="s">
        <v>376</v>
      </c>
      <c r="AF1233" t="s">
        <v>23312</v>
      </c>
      <c r="AH1233" t="s">
        <v>202</v>
      </c>
      <c r="AI1233" t="s">
        <v>202</v>
      </c>
      <c r="AJ1233" t="s">
        <v>23313</v>
      </c>
      <c r="AK1233" t="s">
        <v>23314</v>
      </c>
      <c r="AO1233" t="s">
        <v>23315</v>
      </c>
      <c r="AQ1233">
        <v>16</v>
      </c>
      <c r="AR1233" t="s">
        <v>23316</v>
      </c>
      <c r="AS1233" t="s">
        <v>23317</v>
      </c>
      <c r="AT1233" t="s">
        <v>23318</v>
      </c>
      <c r="AU1233" t="s">
        <v>23319</v>
      </c>
      <c r="AV1233" t="s">
        <v>1065</v>
      </c>
      <c r="AW1233" t="s">
        <v>1156</v>
      </c>
      <c r="AX1233" t="s">
        <v>23320</v>
      </c>
      <c r="AY1233" t="s">
        <v>1157</v>
      </c>
      <c r="AZ1233" t="s">
        <v>1263</v>
      </c>
      <c r="BA1233" t="s">
        <v>1264</v>
      </c>
      <c r="BB1233" t="s">
        <v>23321</v>
      </c>
      <c r="BC1233" t="s">
        <v>1161</v>
      </c>
      <c r="BD1233" t="s">
        <v>23254</v>
      </c>
      <c r="BE1233">
        <v>0</v>
      </c>
      <c r="BF1233" t="s">
        <v>23322</v>
      </c>
      <c r="BG1233" t="s">
        <v>23323</v>
      </c>
      <c r="BH1233" t="s">
        <v>23324</v>
      </c>
      <c r="BI1233" t="s">
        <v>132</v>
      </c>
      <c r="BK1233" t="s">
        <v>132</v>
      </c>
      <c r="BS1233">
        <v>0</v>
      </c>
      <c r="BT1233">
        <v>0</v>
      </c>
      <c r="BU1233">
        <v>0</v>
      </c>
      <c r="BV1233">
        <v>0</v>
      </c>
      <c r="BW1233">
        <v>0</v>
      </c>
      <c r="BX1233">
        <v>0</v>
      </c>
      <c r="BY1233">
        <v>1</v>
      </c>
      <c r="CD1233" t="s">
        <v>131</v>
      </c>
      <c r="CE1233">
        <v>0</v>
      </c>
      <c r="CJ1233" t="s">
        <v>132</v>
      </c>
      <c r="CK1233" t="s">
        <v>132</v>
      </c>
      <c r="CP1233">
        <v>4860</v>
      </c>
      <c r="CQ1233">
        <v>0</v>
      </c>
      <c r="CR1233">
        <v>8</v>
      </c>
      <c r="CS1233">
        <v>1</v>
      </c>
      <c r="CT1233">
        <v>0</v>
      </c>
    </row>
    <row r="1234" spans="1:98" ht="15" customHeight="1" x14ac:dyDescent="0.2">
      <c r="A1234" t="s">
        <v>23392</v>
      </c>
      <c r="B1234" s="1" t="s">
        <v>2051</v>
      </c>
      <c r="C1234">
        <v>51200</v>
      </c>
      <c r="G1234" t="s">
        <v>575</v>
      </c>
      <c r="H1234" t="s">
        <v>193</v>
      </c>
      <c r="I1234" t="s">
        <v>1780</v>
      </c>
      <c r="J1234" t="s">
        <v>23393</v>
      </c>
      <c r="K1234" t="s">
        <v>23394</v>
      </c>
      <c r="L1234" t="s">
        <v>23395</v>
      </c>
      <c r="M1234" t="s">
        <v>23396</v>
      </c>
      <c r="N1234" t="s">
        <v>23397</v>
      </c>
      <c r="O1234" t="s">
        <v>23398</v>
      </c>
      <c r="P1234">
        <v>260</v>
      </c>
      <c r="Q1234" t="s">
        <v>23399</v>
      </c>
      <c r="S1234" t="s">
        <v>23400</v>
      </c>
      <c r="T1234">
        <v>16</v>
      </c>
      <c r="U1234">
        <v>11</v>
      </c>
      <c r="V1234">
        <v>13</v>
      </c>
      <c r="X1234" t="s">
        <v>23401</v>
      </c>
      <c r="Y1234" t="s">
        <v>23261</v>
      </c>
      <c r="Z1234" t="s">
        <v>23402</v>
      </c>
      <c r="AB1234">
        <v>26</v>
      </c>
      <c r="AD1234" t="s">
        <v>1811</v>
      </c>
      <c r="AF1234" t="s">
        <v>23403</v>
      </c>
      <c r="AH1234" t="s">
        <v>202</v>
      </c>
      <c r="AI1234" t="s">
        <v>1813</v>
      </c>
      <c r="AJ1234" t="s">
        <v>23404</v>
      </c>
      <c r="AK1234" t="s">
        <v>23405</v>
      </c>
      <c r="AL1234" t="s">
        <v>23406</v>
      </c>
      <c r="AO1234" t="s">
        <v>23407</v>
      </c>
      <c r="AQ1234">
        <v>16</v>
      </c>
      <c r="AR1234" t="s">
        <v>1044</v>
      </c>
      <c r="AS1234" t="s">
        <v>2285</v>
      </c>
      <c r="AT1234" t="s">
        <v>23408</v>
      </c>
      <c r="AU1234" t="s">
        <v>23409</v>
      </c>
      <c r="AW1234" t="s">
        <v>1821</v>
      </c>
      <c r="AX1234" t="s">
        <v>23410</v>
      </c>
      <c r="AY1234" t="s">
        <v>1796</v>
      </c>
      <c r="AZ1234" t="s">
        <v>670</v>
      </c>
      <c r="BA1234" t="s">
        <v>1797</v>
      </c>
      <c r="BB1234" t="s">
        <v>23411</v>
      </c>
      <c r="BC1234" t="s">
        <v>12540</v>
      </c>
      <c r="BD1234" t="s">
        <v>23254</v>
      </c>
      <c r="BE1234">
        <v>0</v>
      </c>
      <c r="BF1234" t="s">
        <v>23412</v>
      </c>
      <c r="BG1234" t="s">
        <v>23413</v>
      </c>
      <c r="BH1234" t="s">
        <v>23414</v>
      </c>
      <c r="BI1234" t="s">
        <v>132</v>
      </c>
      <c r="BK1234" t="s">
        <v>132</v>
      </c>
      <c r="BS1234">
        <v>0</v>
      </c>
      <c r="BT1234">
        <v>0</v>
      </c>
      <c r="BU1234">
        <v>1</v>
      </c>
      <c r="BV1234">
        <v>0</v>
      </c>
      <c r="BW1234">
        <v>0</v>
      </c>
      <c r="BX1234">
        <v>1</v>
      </c>
      <c r="BY1234">
        <v>1</v>
      </c>
      <c r="CD1234" t="s">
        <v>131</v>
      </c>
      <c r="CE1234">
        <v>0</v>
      </c>
      <c r="CJ1234" t="s">
        <v>132</v>
      </c>
      <c r="CK1234" t="s">
        <v>132</v>
      </c>
      <c r="CP1234">
        <v>4865</v>
      </c>
      <c r="CQ1234">
        <v>0</v>
      </c>
      <c r="CR1234">
        <v>6</v>
      </c>
      <c r="CS1234">
        <v>1</v>
      </c>
      <c r="CT1234">
        <v>0</v>
      </c>
    </row>
    <row r="1235" spans="1:98" ht="15" customHeight="1" x14ac:dyDescent="0.2">
      <c r="A1235" t="s">
        <v>23415</v>
      </c>
      <c r="B1235" s="1" t="s">
        <v>1246</v>
      </c>
      <c r="C1235">
        <v>102400</v>
      </c>
      <c r="G1235" t="s">
        <v>135</v>
      </c>
      <c r="H1235" t="s">
        <v>136</v>
      </c>
      <c r="I1235" t="s">
        <v>1780</v>
      </c>
      <c r="J1235" t="s">
        <v>23416</v>
      </c>
      <c r="K1235" t="s">
        <v>23326</v>
      </c>
      <c r="L1235" t="s">
        <v>23417</v>
      </c>
      <c r="M1235" t="s">
        <v>13376</v>
      </c>
      <c r="N1235" t="s">
        <v>23418</v>
      </c>
      <c r="O1235" t="s">
        <v>23419</v>
      </c>
      <c r="P1235">
        <v>295</v>
      </c>
      <c r="Q1235" t="s">
        <v>23420</v>
      </c>
      <c r="S1235" t="s">
        <v>23421</v>
      </c>
      <c r="T1235">
        <v>17</v>
      </c>
      <c r="U1235">
        <v>12</v>
      </c>
      <c r="V1235">
        <v>14</v>
      </c>
      <c r="X1235" t="s">
        <v>23422</v>
      </c>
      <c r="Y1235" t="s">
        <v>23261</v>
      </c>
      <c r="Z1235" t="s">
        <v>23423</v>
      </c>
      <c r="AB1235">
        <v>28</v>
      </c>
      <c r="AD1235" t="s">
        <v>1876</v>
      </c>
      <c r="AE1235" t="s">
        <v>32285</v>
      </c>
      <c r="AF1235" t="s">
        <v>23424</v>
      </c>
      <c r="AH1235" t="s">
        <v>147</v>
      </c>
      <c r="AI1235" t="s">
        <v>1833</v>
      </c>
      <c r="AJ1235" t="s">
        <v>23425</v>
      </c>
      <c r="AK1235" t="s">
        <v>23426</v>
      </c>
      <c r="AL1235" t="s">
        <v>23427</v>
      </c>
      <c r="AO1235" t="s">
        <v>23428</v>
      </c>
      <c r="AQ1235">
        <v>18</v>
      </c>
      <c r="AR1235">
        <v>28</v>
      </c>
      <c r="AS1235" t="s">
        <v>1987</v>
      </c>
      <c r="AT1235" t="s">
        <v>23429</v>
      </c>
      <c r="AU1235" t="s">
        <v>23430</v>
      </c>
      <c r="AW1235" t="s">
        <v>23431</v>
      </c>
      <c r="AX1235" t="s">
        <v>23432</v>
      </c>
      <c r="AY1235" t="s">
        <v>1866</v>
      </c>
      <c r="AZ1235" t="s">
        <v>670</v>
      </c>
      <c r="BA1235" t="s">
        <v>1797</v>
      </c>
      <c r="BB1235" t="s">
        <v>23433</v>
      </c>
      <c r="BC1235" t="s">
        <v>12540</v>
      </c>
      <c r="BD1235" t="s">
        <v>23254</v>
      </c>
      <c r="BE1235">
        <v>0</v>
      </c>
      <c r="BF1235" t="s">
        <v>23434</v>
      </c>
      <c r="BG1235" t="s">
        <v>23435</v>
      </c>
      <c r="BH1235" t="s">
        <v>23436</v>
      </c>
      <c r="BI1235" t="s">
        <v>132</v>
      </c>
      <c r="BK1235" t="s">
        <v>132</v>
      </c>
      <c r="BS1235">
        <v>0</v>
      </c>
      <c r="BT1235">
        <v>0</v>
      </c>
      <c r="BU1235">
        <v>1</v>
      </c>
      <c r="BV1235">
        <v>0</v>
      </c>
      <c r="BW1235">
        <v>1</v>
      </c>
      <c r="BX1235">
        <v>0</v>
      </c>
      <c r="BY1235">
        <v>1</v>
      </c>
      <c r="CD1235" t="s">
        <v>131</v>
      </c>
      <c r="CE1235">
        <v>0</v>
      </c>
      <c r="CJ1235" t="s">
        <v>132</v>
      </c>
      <c r="CK1235" t="s">
        <v>132</v>
      </c>
      <c r="CP1235">
        <v>4866</v>
      </c>
      <c r="CQ1235">
        <v>0</v>
      </c>
      <c r="CR1235">
        <v>7</v>
      </c>
      <c r="CS1235">
        <v>1</v>
      </c>
      <c r="CT1235">
        <v>0</v>
      </c>
    </row>
    <row r="1236" spans="1:98" ht="15" customHeight="1" x14ac:dyDescent="0.2">
      <c r="A1236" t="s">
        <v>23754</v>
      </c>
      <c r="B1236" s="1" t="s">
        <v>1034</v>
      </c>
      <c r="C1236">
        <v>6400</v>
      </c>
      <c r="G1236" t="s">
        <v>135</v>
      </c>
      <c r="H1236" t="s">
        <v>102</v>
      </c>
      <c r="I1236" t="s">
        <v>809</v>
      </c>
      <c r="J1236" t="s">
        <v>23273</v>
      </c>
      <c r="K1236" t="s">
        <v>23459</v>
      </c>
      <c r="L1236" t="s">
        <v>19141</v>
      </c>
      <c r="N1236" t="s">
        <v>13522</v>
      </c>
      <c r="O1236" t="s">
        <v>21114</v>
      </c>
      <c r="P1236">
        <v>115</v>
      </c>
      <c r="Q1236" t="s">
        <v>23755</v>
      </c>
      <c r="S1236" t="s">
        <v>19328</v>
      </c>
      <c r="T1236">
        <v>7</v>
      </c>
      <c r="U1236">
        <v>11</v>
      </c>
      <c r="V1236">
        <v>8</v>
      </c>
      <c r="Y1236" t="s">
        <v>23246</v>
      </c>
      <c r="AD1236" t="s">
        <v>4314</v>
      </c>
      <c r="AF1236" t="s">
        <v>23756</v>
      </c>
      <c r="AG1236" t="s">
        <v>23757</v>
      </c>
      <c r="AH1236" t="s">
        <v>114</v>
      </c>
      <c r="AI1236" t="s">
        <v>23758</v>
      </c>
      <c r="AJ1236" t="s">
        <v>23759</v>
      </c>
      <c r="AO1236" t="s">
        <v>23760</v>
      </c>
      <c r="AQ1236">
        <v>9</v>
      </c>
      <c r="AR1236">
        <v>9</v>
      </c>
      <c r="AS1236">
        <v>22</v>
      </c>
      <c r="AT1236" t="s">
        <v>23761</v>
      </c>
      <c r="AU1236" t="s">
        <v>23762</v>
      </c>
      <c r="AV1236" t="s">
        <v>323</v>
      </c>
      <c r="AW1236" t="s">
        <v>647</v>
      </c>
      <c r="AY1236" t="s">
        <v>4120</v>
      </c>
      <c r="AZ1236" t="s">
        <v>670</v>
      </c>
      <c r="BA1236" t="s">
        <v>23763</v>
      </c>
      <c r="BB1236" t="s">
        <v>23764</v>
      </c>
      <c r="BC1236" t="s">
        <v>4109</v>
      </c>
      <c r="BD1236" t="s">
        <v>23254</v>
      </c>
      <c r="BE1236">
        <v>0</v>
      </c>
      <c r="BF1236" t="s">
        <v>23765</v>
      </c>
      <c r="BG1236" t="s">
        <v>23766</v>
      </c>
      <c r="BH1236" t="s">
        <v>23767</v>
      </c>
      <c r="BI1236" t="s">
        <v>132</v>
      </c>
      <c r="BK1236" t="s">
        <v>132</v>
      </c>
      <c r="BS1236">
        <v>0</v>
      </c>
      <c r="BT1236">
        <v>0</v>
      </c>
      <c r="BU1236">
        <v>1</v>
      </c>
      <c r="BV1236">
        <v>0</v>
      </c>
      <c r="BW1236">
        <v>0</v>
      </c>
      <c r="BX1236">
        <v>0</v>
      </c>
      <c r="BY1236">
        <v>1</v>
      </c>
      <c r="CD1236" t="s">
        <v>131</v>
      </c>
      <c r="CE1236">
        <v>0</v>
      </c>
      <c r="CF1236" t="s">
        <v>132</v>
      </c>
      <c r="CJ1236" t="s">
        <v>132</v>
      </c>
      <c r="CK1236" t="s">
        <v>132</v>
      </c>
      <c r="CP1236">
        <v>4887</v>
      </c>
      <c r="CQ1236">
        <v>0</v>
      </c>
      <c r="CR1236">
        <v>3</v>
      </c>
      <c r="CS1236">
        <v>1</v>
      </c>
      <c r="CT1236">
        <v>0</v>
      </c>
    </row>
    <row r="1237" spans="1:98" ht="15" customHeight="1" x14ac:dyDescent="0.2">
      <c r="A1237" t="s">
        <v>23768</v>
      </c>
      <c r="B1237" s="1" t="s">
        <v>1137</v>
      </c>
      <c r="C1237">
        <v>2400</v>
      </c>
      <c r="G1237" t="s">
        <v>575</v>
      </c>
      <c r="H1237" t="s">
        <v>193</v>
      </c>
      <c r="I1237" t="s">
        <v>809</v>
      </c>
      <c r="J1237" t="s">
        <v>23273</v>
      </c>
      <c r="K1237">
        <v>0</v>
      </c>
      <c r="L1237" t="s">
        <v>3050</v>
      </c>
      <c r="N1237" t="s">
        <v>509</v>
      </c>
      <c r="O1237" t="s">
        <v>619</v>
      </c>
      <c r="P1237">
        <v>72</v>
      </c>
      <c r="Q1237" t="s">
        <v>23769</v>
      </c>
      <c r="S1237" t="s">
        <v>4177</v>
      </c>
      <c r="T1237">
        <v>6</v>
      </c>
      <c r="U1237">
        <v>5</v>
      </c>
      <c r="V1237">
        <v>5</v>
      </c>
      <c r="X1237" t="s">
        <v>4178</v>
      </c>
      <c r="Y1237" t="s">
        <v>23246</v>
      </c>
      <c r="AB1237">
        <v>17</v>
      </c>
      <c r="AD1237" t="s">
        <v>249</v>
      </c>
      <c r="AF1237" t="s">
        <v>23770</v>
      </c>
      <c r="AH1237" t="s">
        <v>202</v>
      </c>
      <c r="AI1237" t="s">
        <v>202</v>
      </c>
      <c r="AJ1237" t="s">
        <v>23771</v>
      </c>
      <c r="AO1237" t="s">
        <v>23772</v>
      </c>
      <c r="AQ1237">
        <v>7</v>
      </c>
      <c r="AR1237" t="s">
        <v>23773</v>
      </c>
      <c r="AS1237" t="s">
        <v>23774</v>
      </c>
      <c r="AT1237" t="s">
        <v>23775</v>
      </c>
      <c r="AU1237" t="s">
        <v>23776</v>
      </c>
      <c r="AV1237" t="s">
        <v>297</v>
      </c>
      <c r="AW1237" t="s">
        <v>3204</v>
      </c>
      <c r="AX1237" t="s">
        <v>23777</v>
      </c>
      <c r="AY1237" t="s">
        <v>3562</v>
      </c>
      <c r="AZ1237" t="s">
        <v>3563</v>
      </c>
      <c r="BA1237" t="s">
        <v>23778</v>
      </c>
      <c r="BB1237" t="s">
        <v>23779</v>
      </c>
      <c r="BC1237" t="s">
        <v>4174</v>
      </c>
      <c r="BD1237" t="s">
        <v>23254</v>
      </c>
      <c r="BE1237">
        <v>0</v>
      </c>
      <c r="BF1237" t="s">
        <v>23780</v>
      </c>
      <c r="BG1237" t="s">
        <v>23781</v>
      </c>
      <c r="BH1237" t="s">
        <v>23782</v>
      </c>
      <c r="BI1237" t="s">
        <v>132</v>
      </c>
      <c r="BK1237" t="s">
        <v>132</v>
      </c>
      <c r="BS1237">
        <v>0</v>
      </c>
      <c r="BT1237">
        <v>0</v>
      </c>
      <c r="BU1237">
        <v>0</v>
      </c>
      <c r="BV1237">
        <v>0</v>
      </c>
      <c r="BW1237">
        <v>0</v>
      </c>
      <c r="BX1237">
        <v>0</v>
      </c>
      <c r="BY1237">
        <v>1</v>
      </c>
      <c r="CD1237" t="s">
        <v>131</v>
      </c>
      <c r="CE1237">
        <v>0</v>
      </c>
      <c r="CF1237" t="s">
        <v>132</v>
      </c>
      <c r="CJ1237" t="s">
        <v>132</v>
      </c>
      <c r="CK1237" t="s">
        <v>132</v>
      </c>
      <c r="CP1237">
        <v>4888</v>
      </c>
      <c r="CQ1237">
        <v>0</v>
      </c>
      <c r="CR1237">
        <v>2</v>
      </c>
      <c r="CS1237">
        <v>1</v>
      </c>
      <c r="CT1237">
        <v>0</v>
      </c>
    </row>
    <row r="1238" spans="1:98" ht="15" customHeight="1" x14ac:dyDescent="0.2">
      <c r="A1238" t="s">
        <v>23783</v>
      </c>
      <c r="B1238" s="1" t="s">
        <v>134</v>
      </c>
      <c r="C1238">
        <v>3200</v>
      </c>
      <c r="G1238" t="s">
        <v>135</v>
      </c>
      <c r="H1238" t="s">
        <v>102</v>
      </c>
      <c r="I1238" t="s">
        <v>1555</v>
      </c>
      <c r="J1238" t="s">
        <v>23273</v>
      </c>
      <c r="K1238">
        <v>0</v>
      </c>
      <c r="L1238" t="s">
        <v>2547</v>
      </c>
      <c r="M1238" t="s">
        <v>4243</v>
      </c>
      <c r="N1238" t="s">
        <v>23784</v>
      </c>
      <c r="O1238" t="s">
        <v>23785</v>
      </c>
      <c r="P1238">
        <v>92</v>
      </c>
      <c r="Q1238" t="s">
        <v>20804</v>
      </c>
      <c r="R1238" t="s">
        <v>3695</v>
      </c>
      <c r="S1238" t="s">
        <v>4247</v>
      </c>
      <c r="T1238">
        <v>4</v>
      </c>
      <c r="U1238">
        <v>2</v>
      </c>
      <c r="V1238">
        <v>8</v>
      </c>
      <c r="Y1238" t="s">
        <v>2527</v>
      </c>
      <c r="Z1238" t="s">
        <v>3160</v>
      </c>
      <c r="AC1238" t="s">
        <v>3438</v>
      </c>
      <c r="AD1238" t="s">
        <v>496</v>
      </c>
      <c r="AF1238" t="s">
        <v>23786</v>
      </c>
      <c r="AH1238" t="s">
        <v>114</v>
      </c>
      <c r="AI1238" t="s">
        <v>114</v>
      </c>
      <c r="AJ1238" t="s">
        <v>23787</v>
      </c>
      <c r="AO1238" t="s">
        <v>23788</v>
      </c>
      <c r="AQ1238">
        <v>6</v>
      </c>
      <c r="AR1238">
        <v>14</v>
      </c>
      <c r="AS1238">
        <v>24</v>
      </c>
      <c r="AT1238" t="s">
        <v>23789</v>
      </c>
      <c r="AU1238" t="s">
        <v>4251</v>
      </c>
      <c r="AW1238" t="s">
        <v>647</v>
      </c>
      <c r="AX1238" t="s">
        <v>23790</v>
      </c>
      <c r="AY1238" t="s">
        <v>298</v>
      </c>
      <c r="AZ1238" t="s">
        <v>4252</v>
      </c>
      <c r="BA1238" t="s">
        <v>426</v>
      </c>
      <c r="BB1238" t="s">
        <v>23791</v>
      </c>
      <c r="BC1238" t="s">
        <v>4242</v>
      </c>
      <c r="BD1238" t="s">
        <v>23254</v>
      </c>
      <c r="BE1238">
        <v>0</v>
      </c>
      <c r="BF1238" t="s">
        <v>23792</v>
      </c>
      <c r="BG1238" t="s">
        <v>23793</v>
      </c>
      <c r="BH1238" t="s">
        <v>23794</v>
      </c>
      <c r="BI1238" t="s">
        <v>132</v>
      </c>
      <c r="BK1238" t="s">
        <v>132</v>
      </c>
      <c r="BS1238">
        <v>0</v>
      </c>
      <c r="BT1238">
        <v>0</v>
      </c>
      <c r="BU1238">
        <v>0</v>
      </c>
      <c r="BV1238">
        <v>0</v>
      </c>
      <c r="BW1238">
        <v>0</v>
      </c>
      <c r="BX1238">
        <v>0</v>
      </c>
      <c r="BY1238">
        <v>1</v>
      </c>
      <c r="CD1238" t="s">
        <v>131</v>
      </c>
      <c r="CE1238">
        <v>0</v>
      </c>
      <c r="CF1238" t="s">
        <v>132</v>
      </c>
      <c r="CJ1238" t="s">
        <v>132</v>
      </c>
      <c r="CK1238" t="s">
        <v>132</v>
      </c>
      <c r="CP1238">
        <v>4889</v>
      </c>
      <c r="CQ1238">
        <v>0</v>
      </c>
      <c r="CR1238">
        <v>3</v>
      </c>
      <c r="CS1238">
        <v>1</v>
      </c>
      <c r="CT1238">
        <v>0</v>
      </c>
    </row>
    <row r="1239" spans="1:98" ht="15" customHeight="1" x14ac:dyDescent="0.2">
      <c r="A1239" t="s">
        <v>23325</v>
      </c>
      <c r="B1239" s="1" t="s">
        <v>1246</v>
      </c>
      <c r="C1239">
        <v>102400</v>
      </c>
      <c r="G1239" t="s">
        <v>575</v>
      </c>
      <c r="H1239" t="s">
        <v>136</v>
      </c>
      <c r="I1239" t="s">
        <v>103</v>
      </c>
      <c r="J1239" t="s">
        <v>23306</v>
      </c>
      <c r="K1239" t="s">
        <v>23326</v>
      </c>
      <c r="L1239" t="s">
        <v>23327</v>
      </c>
      <c r="M1239" t="s">
        <v>1248</v>
      </c>
      <c r="N1239" t="s">
        <v>23328</v>
      </c>
      <c r="O1239" t="s">
        <v>23329</v>
      </c>
      <c r="P1239">
        <v>287</v>
      </c>
      <c r="Q1239" t="s">
        <v>23330</v>
      </c>
      <c r="R1239" t="s">
        <v>3695</v>
      </c>
      <c r="S1239" t="s">
        <v>23331</v>
      </c>
      <c r="T1239">
        <v>22</v>
      </c>
      <c r="U1239">
        <v>10</v>
      </c>
      <c r="V1239">
        <v>21</v>
      </c>
      <c r="Y1239" t="s">
        <v>23332</v>
      </c>
      <c r="Z1239" t="s">
        <v>23333</v>
      </c>
      <c r="AA1239" t="s">
        <v>1175</v>
      </c>
      <c r="AB1239">
        <v>28</v>
      </c>
      <c r="AD1239" t="s">
        <v>1294</v>
      </c>
      <c r="AF1239" t="s">
        <v>23334</v>
      </c>
      <c r="AH1239" t="s">
        <v>147</v>
      </c>
      <c r="AI1239" t="s">
        <v>147</v>
      </c>
      <c r="AJ1239" t="s">
        <v>23335</v>
      </c>
      <c r="AK1239" t="s">
        <v>23336</v>
      </c>
      <c r="AO1239" t="s">
        <v>23337</v>
      </c>
      <c r="AQ1239">
        <v>15</v>
      </c>
      <c r="AR1239" t="s">
        <v>23338</v>
      </c>
      <c r="AS1239" t="s">
        <v>23339</v>
      </c>
      <c r="AT1239" t="s">
        <v>23340</v>
      </c>
      <c r="AU1239" t="s">
        <v>23341</v>
      </c>
      <c r="AV1239" t="s">
        <v>1065</v>
      </c>
      <c r="AW1239" t="s">
        <v>1156</v>
      </c>
      <c r="AY1239" t="s">
        <v>1157</v>
      </c>
      <c r="AZ1239" t="s">
        <v>1302</v>
      </c>
      <c r="BA1239" t="s">
        <v>426</v>
      </c>
      <c r="BB1239" t="s">
        <v>23342</v>
      </c>
      <c r="BC1239" t="s">
        <v>1161</v>
      </c>
      <c r="BD1239" t="s">
        <v>23254</v>
      </c>
      <c r="BE1239">
        <v>0</v>
      </c>
      <c r="BF1239" t="s">
        <v>23343</v>
      </c>
      <c r="BG1239" t="s">
        <v>23344</v>
      </c>
      <c r="BH1239" t="s">
        <v>23345</v>
      </c>
      <c r="BI1239" t="s">
        <v>132</v>
      </c>
      <c r="BK1239" t="s">
        <v>132</v>
      </c>
      <c r="BS1239">
        <v>0</v>
      </c>
      <c r="BT1239">
        <v>0</v>
      </c>
      <c r="BU1239">
        <v>1</v>
      </c>
      <c r="BV1239">
        <v>0</v>
      </c>
      <c r="BW1239">
        <v>0</v>
      </c>
      <c r="BX1239">
        <v>0</v>
      </c>
      <c r="BY1239">
        <v>1</v>
      </c>
      <c r="CD1239" t="s">
        <v>131</v>
      </c>
      <c r="CE1239">
        <v>0</v>
      </c>
      <c r="CJ1239" t="s">
        <v>132</v>
      </c>
      <c r="CK1239" t="s">
        <v>132</v>
      </c>
      <c r="CP1239">
        <v>4861</v>
      </c>
      <c r="CQ1239">
        <v>0</v>
      </c>
      <c r="CR1239">
        <v>7</v>
      </c>
      <c r="CS1239">
        <v>1</v>
      </c>
      <c r="CT1239">
        <v>0</v>
      </c>
    </row>
    <row r="1240" spans="1:98" ht="15" customHeight="1" x14ac:dyDescent="0.2">
      <c r="A1240" t="s">
        <v>23675</v>
      </c>
      <c r="B1240" s="1" t="s">
        <v>1223</v>
      </c>
      <c r="C1240">
        <v>12800</v>
      </c>
      <c r="G1240" t="s">
        <v>135</v>
      </c>
      <c r="H1240" t="s">
        <v>193</v>
      </c>
      <c r="I1240" t="s">
        <v>103</v>
      </c>
      <c r="J1240" t="s">
        <v>23664</v>
      </c>
      <c r="K1240">
        <v>6</v>
      </c>
      <c r="L1240" t="s">
        <v>23676</v>
      </c>
      <c r="N1240" t="s">
        <v>18411</v>
      </c>
      <c r="O1240" t="s">
        <v>23677</v>
      </c>
      <c r="P1240">
        <v>166</v>
      </c>
      <c r="Q1240" t="s">
        <v>23678</v>
      </c>
      <c r="S1240" t="s">
        <v>1350</v>
      </c>
      <c r="T1240">
        <v>13</v>
      </c>
      <c r="U1240">
        <v>10</v>
      </c>
      <c r="V1240">
        <v>6</v>
      </c>
      <c r="Y1240" t="s">
        <v>10523</v>
      </c>
      <c r="Z1240" t="s">
        <v>3077</v>
      </c>
      <c r="AC1240" t="s">
        <v>4565</v>
      </c>
      <c r="AD1240" t="s">
        <v>376</v>
      </c>
      <c r="AF1240" t="s">
        <v>23679</v>
      </c>
      <c r="AH1240" t="s">
        <v>202</v>
      </c>
      <c r="AI1240" t="s">
        <v>202</v>
      </c>
      <c r="AJ1240" t="s">
        <v>23680</v>
      </c>
      <c r="AK1240" t="s">
        <v>23681</v>
      </c>
      <c r="AO1240" t="s">
        <v>23682</v>
      </c>
      <c r="AQ1240">
        <v>12</v>
      </c>
      <c r="AR1240">
        <v>22</v>
      </c>
      <c r="AS1240" t="s">
        <v>2183</v>
      </c>
      <c r="AT1240" t="s">
        <v>23683</v>
      </c>
      <c r="AU1240" t="s">
        <v>23684</v>
      </c>
      <c r="AV1240" t="s">
        <v>3594</v>
      </c>
      <c r="AW1240" t="s">
        <v>3608</v>
      </c>
      <c r="AY1240" t="s">
        <v>1398</v>
      </c>
      <c r="AZ1240" t="s">
        <v>917</v>
      </c>
      <c r="BA1240" t="s">
        <v>3609</v>
      </c>
      <c r="BB1240" t="s">
        <v>23671</v>
      </c>
      <c r="BC1240" t="s">
        <v>3586</v>
      </c>
      <c r="BD1240" t="s">
        <v>23254</v>
      </c>
      <c r="BE1240">
        <v>0</v>
      </c>
      <c r="BG1240" t="s">
        <v>23673</v>
      </c>
      <c r="BH1240" t="s">
        <v>23685</v>
      </c>
      <c r="BI1240" t="s">
        <v>132</v>
      </c>
      <c r="BK1240" t="s">
        <v>132</v>
      </c>
      <c r="BS1240">
        <v>0</v>
      </c>
      <c r="BT1240">
        <v>0</v>
      </c>
      <c r="BU1240">
        <v>0</v>
      </c>
      <c r="BV1240">
        <v>0</v>
      </c>
      <c r="BW1240">
        <v>0</v>
      </c>
      <c r="BX1240">
        <v>0</v>
      </c>
      <c r="BY1240">
        <v>1</v>
      </c>
      <c r="CD1240" t="s">
        <v>131</v>
      </c>
      <c r="CE1240">
        <v>0</v>
      </c>
      <c r="CF1240" t="s">
        <v>132</v>
      </c>
      <c r="CJ1240" t="s">
        <v>132</v>
      </c>
      <c r="CK1240" t="s">
        <v>132</v>
      </c>
      <c r="CP1240">
        <v>4882</v>
      </c>
      <c r="CQ1240">
        <v>0</v>
      </c>
      <c r="CR1240">
        <v>4</v>
      </c>
      <c r="CS1240">
        <v>1</v>
      </c>
      <c r="CT1240">
        <v>0</v>
      </c>
    </row>
    <row r="1241" spans="1:98" ht="15" customHeight="1" x14ac:dyDescent="0.2">
      <c r="A1241" t="s">
        <v>23795</v>
      </c>
      <c r="B1241" s="1" t="s">
        <v>365</v>
      </c>
      <c r="C1241">
        <v>1200</v>
      </c>
      <c r="G1241" t="s">
        <v>575</v>
      </c>
      <c r="H1241" t="s">
        <v>193</v>
      </c>
      <c r="I1241" t="s">
        <v>701</v>
      </c>
      <c r="J1241" t="s">
        <v>23289</v>
      </c>
      <c r="K1241">
        <v>-1</v>
      </c>
      <c r="L1241" t="s">
        <v>4540</v>
      </c>
      <c r="N1241" t="s">
        <v>1056</v>
      </c>
      <c r="O1241" t="s">
        <v>23796</v>
      </c>
      <c r="P1241">
        <v>50</v>
      </c>
      <c r="Q1241" t="s">
        <v>23797</v>
      </c>
      <c r="S1241" t="s">
        <v>23798</v>
      </c>
      <c r="T1241">
        <v>7</v>
      </c>
      <c r="U1241">
        <v>0</v>
      </c>
      <c r="V1241">
        <v>3</v>
      </c>
      <c r="X1241" t="s">
        <v>23799</v>
      </c>
      <c r="Y1241" t="s">
        <v>23246</v>
      </c>
      <c r="AD1241" t="s">
        <v>9497</v>
      </c>
      <c r="AF1241" t="s">
        <v>23800</v>
      </c>
      <c r="AG1241" t="s">
        <v>4453</v>
      </c>
      <c r="AH1241" t="s">
        <v>202</v>
      </c>
      <c r="AI1241" t="s">
        <v>202</v>
      </c>
      <c r="AJ1241" t="s">
        <v>23801</v>
      </c>
      <c r="AO1241" t="s">
        <v>23802</v>
      </c>
      <c r="AQ1241">
        <v>3</v>
      </c>
      <c r="AR1241">
        <v>9</v>
      </c>
      <c r="AS1241">
        <v>18</v>
      </c>
      <c r="AT1241" t="s">
        <v>23803</v>
      </c>
      <c r="AU1241" t="s">
        <v>17854</v>
      </c>
      <c r="AW1241" t="s">
        <v>3204</v>
      </c>
      <c r="AY1241" t="s">
        <v>4457</v>
      </c>
      <c r="AZ1241" t="s">
        <v>4458</v>
      </c>
      <c r="BA1241" t="s">
        <v>23804</v>
      </c>
      <c r="BB1241" t="s">
        <v>23805</v>
      </c>
      <c r="BC1241" t="s">
        <v>4448</v>
      </c>
      <c r="BD1241" t="s">
        <v>23254</v>
      </c>
      <c r="BE1241">
        <v>0</v>
      </c>
      <c r="BF1241" t="s">
        <v>23806</v>
      </c>
      <c r="BG1241" t="s">
        <v>23807</v>
      </c>
      <c r="BH1241" t="s">
        <v>23808</v>
      </c>
      <c r="BI1241" t="s">
        <v>132</v>
      </c>
      <c r="BK1241" t="s">
        <v>132</v>
      </c>
      <c r="BS1241">
        <v>0</v>
      </c>
      <c r="BT1241">
        <v>0</v>
      </c>
      <c r="BU1241">
        <v>0</v>
      </c>
      <c r="BV1241">
        <v>0</v>
      </c>
      <c r="BW1241">
        <v>0</v>
      </c>
      <c r="BX1241">
        <v>0</v>
      </c>
      <c r="BY1241">
        <v>1</v>
      </c>
      <c r="CD1241" t="s">
        <v>131</v>
      </c>
      <c r="CE1241">
        <v>0</v>
      </c>
      <c r="CJ1241" t="s">
        <v>132</v>
      </c>
      <c r="CK1241" t="s">
        <v>132</v>
      </c>
      <c r="CP1241">
        <v>4890</v>
      </c>
      <c r="CQ1241">
        <v>0</v>
      </c>
      <c r="CR1241">
        <v>1</v>
      </c>
      <c r="CS1241">
        <v>1</v>
      </c>
      <c r="CT1241">
        <v>0</v>
      </c>
    </row>
    <row r="1242" spans="1:98" ht="15" customHeight="1" x14ac:dyDescent="0.2">
      <c r="A1242" t="s">
        <v>23809</v>
      </c>
      <c r="B1242" s="1" t="s">
        <v>306</v>
      </c>
      <c r="C1242">
        <v>1600</v>
      </c>
      <c r="G1242" t="s">
        <v>240</v>
      </c>
      <c r="H1242" t="s">
        <v>193</v>
      </c>
      <c r="I1242" t="s">
        <v>261</v>
      </c>
      <c r="J1242" t="s">
        <v>23273</v>
      </c>
      <c r="K1242" t="s">
        <v>23810</v>
      </c>
      <c r="L1242" t="s">
        <v>3494</v>
      </c>
      <c r="N1242" t="s">
        <v>5485</v>
      </c>
      <c r="O1242" t="s">
        <v>5486</v>
      </c>
      <c r="P1242">
        <v>67</v>
      </c>
      <c r="Q1242" t="s">
        <v>23811</v>
      </c>
      <c r="S1242" t="s">
        <v>4518</v>
      </c>
      <c r="T1242">
        <v>10</v>
      </c>
      <c r="U1242">
        <v>5</v>
      </c>
      <c r="V1242">
        <v>2</v>
      </c>
      <c r="Y1242" t="s">
        <v>23246</v>
      </c>
      <c r="AB1242">
        <v>16</v>
      </c>
      <c r="AD1242" t="s">
        <v>249</v>
      </c>
      <c r="AF1242" t="s">
        <v>23812</v>
      </c>
      <c r="AH1242" t="s">
        <v>202</v>
      </c>
      <c r="AI1242" t="s">
        <v>114</v>
      </c>
      <c r="AJ1242" t="s">
        <v>23813</v>
      </c>
      <c r="AO1242" t="s">
        <v>23814</v>
      </c>
      <c r="AQ1242">
        <v>5</v>
      </c>
      <c r="AR1242" t="s">
        <v>4809</v>
      </c>
      <c r="AS1242" t="s">
        <v>3632</v>
      </c>
      <c r="AT1242" t="s">
        <v>23815</v>
      </c>
      <c r="AU1242" t="s">
        <v>695</v>
      </c>
      <c r="AY1242" t="s">
        <v>445</v>
      </c>
      <c r="AZ1242" t="s">
        <v>3720</v>
      </c>
      <c r="BA1242" t="s">
        <v>277</v>
      </c>
      <c r="BB1242" t="s">
        <v>23816</v>
      </c>
      <c r="BC1242" t="s">
        <v>4516</v>
      </c>
      <c r="BD1242" t="s">
        <v>23254</v>
      </c>
      <c r="BE1242">
        <v>0</v>
      </c>
      <c r="BF1242" t="s">
        <v>23817</v>
      </c>
      <c r="BG1242" t="s">
        <v>23818</v>
      </c>
      <c r="BH1242" t="s">
        <v>23819</v>
      </c>
      <c r="BI1242" t="s">
        <v>132</v>
      </c>
      <c r="BK1242" t="s">
        <v>132</v>
      </c>
      <c r="BS1242">
        <v>0</v>
      </c>
      <c r="BT1242">
        <v>0</v>
      </c>
      <c r="BU1242">
        <v>0</v>
      </c>
      <c r="BV1242">
        <v>0</v>
      </c>
      <c r="BW1242">
        <v>0</v>
      </c>
      <c r="BX1242">
        <v>0</v>
      </c>
      <c r="BY1242">
        <v>1</v>
      </c>
      <c r="CD1242" t="s">
        <v>131</v>
      </c>
      <c r="CE1242">
        <v>0</v>
      </c>
      <c r="CF1242" t="s">
        <v>132</v>
      </c>
      <c r="CJ1242" t="s">
        <v>132</v>
      </c>
      <c r="CK1242" t="s">
        <v>132</v>
      </c>
      <c r="CP1242">
        <v>4891</v>
      </c>
      <c r="CQ1242">
        <v>0</v>
      </c>
      <c r="CR1242">
        <v>2</v>
      </c>
      <c r="CS1242">
        <v>1</v>
      </c>
      <c r="CT1242">
        <v>0</v>
      </c>
    </row>
    <row r="1243" spans="1:98" ht="15" customHeight="1" x14ac:dyDescent="0.2">
      <c r="A1243" t="s">
        <v>23833</v>
      </c>
      <c r="B1243" s="1" t="s">
        <v>1845</v>
      </c>
      <c r="C1243">
        <v>153600</v>
      </c>
      <c r="G1243" t="s">
        <v>101</v>
      </c>
      <c r="H1243" t="s">
        <v>1035</v>
      </c>
      <c r="I1243" t="s">
        <v>261</v>
      </c>
      <c r="J1243" t="s">
        <v>23458</v>
      </c>
      <c r="K1243">
        <v>12</v>
      </c>
      <c r="L1243" t="s">
        <v>23834</v>
      </c>
      <c r="M1243" t="s">
        <v>23835</v>
      </c>
      <c r="N1243" t="s">
        <v>23836</v>
      </c>
      <c r="O1243" t="s">
        <v>23837</v>
      </c>
      <c r="P1243">
        <v>280</v>
      </c>
      <c r="Q1243" t="s">
        <v>23838</v>
      </c>
      <c r="R1243" t="s">
        <v>4561</v>
      </c>
      <c r="S1243" t="s">
        <v>23839</v>
      </c>
      <c r="T1243">
        <v>17</v>
      </c>
      <c r="U1243">
        <v>20</v>
      </c>
      <c r="V1243">
        <v>14</v>
      </c>
      <c r="X1243" t="s">
        <v>23840</v>
      </c>
      <c r="Y1243" t="s">
        <v>223</v>
      </c>
      <c r="Z1243" t="s">
        <v>3077</v>
      </c>
      <c r="AB1243">
        <v>29</v>
      </c>
      <c r="AC1243" t="s">
        <v>4565</v>
      </c>
      <c r="AD1243" t="s">
        <v>200</v>
      </c>
      <c r="AF1243" t="s">
        <v>23841</v>
      </c>
      <c r="AH1243" t="s">
        <v>496</v>
      </c>
      <c r="AI1243" t="s">
        <v>496</v>
      </c>
      <c r="AJ1243" t="s">
        <v>23842</v>
      </c>
      <c r="AK1243" t="s">
        <v>23843</v>
      </c>
      <c r="AO1243" t="s">
        <v>23844</v>
      </c>
      <c r="AQ1243">
        <v>20</v>
      </c>
      <c r="AR1243" t="s">
        <v>8062</v>
      </c>
      <c r="AS1243">
        <v>53</v>
      </c>
      <c r="AT1243" t="s">
        <v>23845</v>
      </c>
      <c r="AU1243" t="s">
        <v>23846</v>
      </c>
      <c r="AV1243" t="s">
        <v>1065</v>
      </c>
      <c r="AW1243" t="s">
        <v>4571</v>
      </c>
      <c r="AX1243" t="s">
        <v>23847</v>
      </c>
      <c r="AY1243" t="s">
        <v>4572</v>
      </c>
      <c r="AZ1243" t="s">
        <v>670</v>
      </c>
      <c r="BA1243" t="s">
        <v>426</v>
      </c>
      <c r="BB1243" t="s">
        <v>23848</v>
      </c>
      <c r="BC1243" t="s">
        <v>4555</v>
      </c>
      <c r="BD1243" t="s">
        <v>23254</v>
      </c>
      <c r="BE1243">
        <v>0</v>
      </c>
      <c r="BF1243" t="s">
        <v>23849</v>
      </c>
      <c r="BG1243" t="s">
        <v>23850</v>
      </c>
      <c r="BH1243" t="s">
        <v>23851</v>
      </c>
      <c r="BI1243" t="s">
        <v>132</v>
      </c>
      <c r="BK1243" t="s">
        <v>132</v>
      </c>
      <c r="BS1243">
        <v>0</v>
      </c>
      <c r="BT1243">
        <v>0</v>
      </c>
      <c r="BU1243">
        <v>1</v>
      </c>
      <c r="BV1243">
        <v>0</v>
      </c>
      <c r="BW1243">
        <v>0</v>
      </c>
      <c r="BX1243">
        <v>0</v>
      </c>
      <c r="BY1243">
        <v>1</v>
      </c>
      <c r="CD1243" t="s">
        <v>131</v>
      </c>
      <c r="CE1243">
        <v>0</v>
      </c>
      <c r="CF1243" t="s">
        <v>132</v>
      </c>
      <c r="CJ1243" t="s">
        <v>132</v>
      </c>
      <c r="CK1243" t="s">
        <v>132</v>
      </c>
      <c r="CP1243">
        <v>4893</v>
      </c>
      <c r="CQ1243">
        <v>0</v>
      </c>
      <c r="CR1243">
        <v>7</v>
      </c>
      <c r="CS1243">
        <v>1</v>
      </c>
      <c r="CT1243">
        <v>0</v>
      </c>
    </row>
    <row r="1244" spans="1:98" ht="15" customHeight="1" x14ac:dyDescent="0.2">
      <c r="A1244" t="s">
        <v>23852</v>
      </c>
      <c r="B1244" s="1" t="s">
        <v>1918</v>
      </c>
      <c r="C1244">
        <v>19200</v>
      </c>
      <c r="G1244" t="s">
        <v>135</v>
      </c>
      <c r="H1244" t="s">
        <v>102</v>
      </c>
      <c r="I1244" t="s">
        <v>103</v>
      </c>
      <c r="J1244" t="s">
        <v>23853</v>
      </c>
      <c r="K1244" t="s">
        <v>23854</v>
      </c>
      <c r="L1244" t="s">
        <v>15644</v>
      </c>
      <c r="N1244" t="s">
        <v>23855</v>
      </c>
      <c r="O1244" t="s">
        <v>23856</v>
      </c>
      <c r="P1244">
        <v>165</v>
      </c>
      <c r="Q1244" t="s">
        <v>23822</v>
      </c>
      <c r="S1244" t="s">
        <v>4636</v>
      </c>
      <c r="T1244">
        <v>9</v>
      </c>
      <c r="U1244">
        <v>12</v>
      </c>
      <c r="V1244">
        <v>8</v>
      </c>
      <c r="X1244" t="s">
        <v>23857</v>
      </c>
      <c r="Y1244" t="s">
        <v>23858</v>
      </c>
      <c r="AB1244">
        <v>27</v>
      </c>
      <c r="AD1244" t="s">
        <v>376</v>
      </c>
      <c r="AF1244" t="s">
        <v>23859</v>
      </c>
      <c r="AH1244" t="s">
        <v>114</v>
      </c>
      <c r="AI1244" t="s">
        <v>114</v>
      </c>
      <c r="AJ1244" t="s">
        <v>23860</v>
      </c>
      <c r="AL1244" t="s">
        <v>23861</v>
      </c>
      <c r="AO1244" t="s">
        <v>23862</v>
      </c>
      <c r="AQ1244">
        <v>10</v>
      </c>
      <c r="AR1244">
        <v>13</v>
      </c>
      <c r="AS1244">
        <v>34</v>
      </c>
      <c r="AT1244" t="s">
        <v>23863</v>
      </c>
      <c r="AU1244" t="s">
        <v>23864</v>
      </c>
      <c r="AV1244" t="s">
        <v>4644</v>
      </c>
      <c r="AW1244" t="s">
        <v>4645</v>
      </c>
      <c r="AX1244" t="s">
        <v>23865</v>
      </c>
      <c r="AY1244" t="s">
        <v>298</v>
      </c>
      <c r="AZ1244" t="s">
        <v>3849</v>
      </c>
      <c r="BA1244" t="s">
        <v>4647</v>
      </c>
      <c r="BB1244" t="s">
        <v>23866</v>
      </c>
      <c r="BC1244" t="s">
        <v>4631</v>
      </c>
      <c r="BD1244" t="s">
        <v>23254</v>
      </c>
      <c r="BE1244">
        <v>0</v>
      </c>
      <c r="BF1244" t="s">
        <v>23867</v>
      </c>
      <c r="BG1244" t="s">
        <v>23868</v>
      </c>
      <c r="BH1244" t="s">
        <v>23869</v>
      </c>
      <c r="BI1244" t="s">
        <v>132</v>
      </c>
      <c r="BK1244" t="s">
        <v>132</v>
      </c>
      <c r="BS1244">
        <v>0</v>
      </c>
      <c r="BT1244">
        <v>0</v>
      </c>
      <c r="BU1244">
        <v>0</v>
      </c>
      <c r="BV1244">
        <v>0</v>
      </c>
      <c r="BW1244">
        <v>0</v>
      </c>
      <c r="BX1244">
        <v>0</v>
      </c>
      <c r="BY1244">
        <v>1</v>
      </c>
      <c r="CD1244" t="s">
        <v>131</v>
      </c>
      <c r="CE1244">
        <v>0</v>
      </c>
      <c r="CJ1244" t="s">
        <v>132</v>
      </c>
      <c r="CK1244" t="s">
        <v>132</v>
      </c>
      <c r="CP1244">
        <v>4894</v>
      </c>
      <c r="CQ1244">
        <v>0</v>
      </c>
      <c r="CR1244">
        <v>5</v>
      </c>
      <c r="CS1244">
        <v>1</v>
      </c>
      <c r="CT1244">
        <v>0</v>
      </c>
    </row>
    <row r="1245" spans="1:98" ht="15" customHeight="1" x14ac:dyDescent="0.2">
      <c r="A1245" t="s">
        <v>23878</v>
      </c>
      <c r="B1245" s="1" t="s">
        <v>574</v>
      </c>
      <c r="C1245">
        <v>9600</v>
      </c>
      <c r="G1245" t="s">
        <v>240</v>
      </c>
      <c r="H1245" t="s">
        <v>193</v>
      </c>
      <c r="I1245" t="s">
        <v>261</v>
      </c>
      <c r="J1245" t="s">
        <v>23273</v>
      </c>
      <c r="K1245">
        <v>5</v>
      </c>
      <c r="L1245" t="s">
        <v>23879</v>
      </c>
      <c r="N1245" t="s">
        <v>12352</v>
      </c>
      <c r="O1245" t="s">
        <v>12353</v>
      </c>
      <c r="P1245">
        <v>142</v>
      </c>
      <c r="Q1245" t="s">
        <v>23880</v>
      </c>
      <c r="S1245" t="s">
        <v>13349</v>
      </c>
      <c r="T1245">
        <v>11</v>
      </c>
      <c r="U1245">
        <v>9</v>
      </c>
      <c r="V1245">
        <v>10</v>
      </c>
      <c r="Y1245" t="s">
        <v>10523</v>
      </c>
      <c r="AA1245" t="s">
        <v>8058</v>
      </c>
      <c r="AB1245">
        <v>21</v>
      </c>
      <c r="AD1245" t="s">
        <v>17281</v>
      </c>
      <c r="AF1245" t="s">
        <v>23881</v>
      </c>
      <c r="AH1245" t="s">
        <v>202</v>
      </c>
      <c r="AI1245" t="s">
        <v>114</v>
      </c>
      <c r="AJ1245" t="s">
        <v>23882</v>
      </c>
      <c r="AK1245" t="s">
        <v>23883</v>
      </c>
      <c r="AO1245" t="s">
        <v>23884</v>
      </c>
      <c r="AQ1245">
        <v>12</v>
      </c>
      <c r="AR1245">
        <v>20</v>
      </c>
      <c r="AS1245" t="s">
        <v>1661</v>
      </c>
      <c r="AT1245" t="s">
        <v>23885</v>
      </c>
      <c r="AU1245" t="s">
        <v>23886</v>
      </c>
      <c r="AW1245" t="s">
        <v>23887</v>
      </c>
      <c r="AY1245" t="s">
        <v>23888</v>
      </c>
      <c r="AZ1245" t="s">
        <v>10161</v>
      </c>
      <c r="BA1245" t="s">
        <v>156</v>
      </c>
      <c r="BB1245" t="s">
        <v>23889</v>
      </c>
      <c r="BC1245" t="s">
        <v>18282</v>
      </c>
      <c r="BD1245" t="s">
        <v>23254</v>
      </c>
      <c r="BE1245">
        <v>0</v>
      </c>
      <c r="BF1245" t="s">
        <v>23890</v>
      </c>
      <c r="BG1245" t="s">
        <v>23891</v>
      </c>
      <c r="BH1245" t="s">
        <v>23892</v>
      </c>
      <c r="BI1245" t="s">
        <v>132</v>
      </c>
      <c r="BK1245" t="s">
        <v>132</v>
      </c>
      <c r="BS1245">
        <v>0</v>
      </c>
      <c r="BT1245">
        <v>0</v>
      </c>
      <c r="BU1245">
        <v>1</v>
      </c>
      <c r="BV1245">
        <v>0</v>
      </c>
      <c r="BW1245">
        <v>0</v>
      </c>
      <c r="BX1245">
        <v>0</v>
      </c>
      <c r="BY1245">
        <v>1</v>
      </c>
      <c r="CD1245" t="s">
        <v>131</v>
      </c>
      <c r="CE1245">
        <v>0</v>
      </c>
      <c r="CF1245" t="s">
        <v>132</v>
      </c>
      <c r="CJ1245" t="s">
        <v>132</v>
      </c>
      <c r="CK1245" t="s">
        <v>132</v>
      </c>
      <c r="CP1245">
        <v>4896</v>
      </c>
      <c r="CQ1245">
        <v>0</v>
      </c>
      <c r="CR1245">
        <v>4</v>
      </c>
      <c r="CS1245">
        <v>1</v>
      </c>
      <c r="CT1245">
        <v>0</v>
      </c>
    </row>
    <row r="1246" spans="1:98" ht="15" customHeight="1" x14ac:dyDescent="0.2">
      <c r="A1246" t="s">
        <v>23893</v>
      </c>
      <c r="B1246" s="1" t="s">
        <v>574</v>
      </c>
      <c r="C1246">
        <v>9600</v>
      </c>
      <c r="G1246" t="s">
        <v>101</v>
      </c>
      <c r="H1246" t="s">
        <v>136</v>
      </c>
      <c r="I1246" t="s">
        <v>432</v>
      </c>
      <c r="J1246" t="s">
        <v>23273</v>
      </c>
      <c r="K1246">
        <v>-1</v>
      </c>
      <c r="L1246" t="s">
        <v>10187</v>
      </c>
      <c r="N1246" t="s">
        <v>9297</v>
      </c>
      <c r="O1246" t="s">
        <v>9298</v>
      </c>
      <c r="P1246">
        <v>146</v>
      </c>
      <c r="Q1246" t="s">
        <v>23894</v>
      </c>
      <c r="S1246" t="s">
        <v>23895</v>
      </c>
      <c r="T1246">
        <v>13</v>
      </c>
      <c r="U1246">
        <v>3</v>
      </c>
      <c r="V1246">
        <v>10</v>
      </c>
      <c r="Y1246" t="s">
        <v>23896</v>
      </c>
      <c r="Z1246" t="s">
        <v>4924</v>
      </c>
      <c r="AC1246" t="s">
        <v>3438</v>
      </c>
      <c r="AD1246" t="s">
        <v>249</v>
      </c>
      <c r="AF1246" t="s">
        <v>23897</v>
      </c>
      <c r="AG1246" t="s">
        <v>23898</v>
      </c>
      <c r="AH1246" t="s">
        <v>147</v>
      </c>
      <c r="AI1246" t="s">
        <v>147</v>
      </c>
      <c r="AJ1246" t="s">
        <v>23899</v>
      </c>
      <c r="AK1246" t="s">
        <v>23900</v>
      </c>
      <c r="AO1246" t="s">
        <v>23901</v>
      </c>
      <c r="AQ1246">
        <v>9</v>
      </c>
      <c r="AR1246" t="s">
        <v>23120</v>
      </c>
      <c r="AS1246" t="s">
        <v>23902</v>
      </c>
      <c r="AT1246" t="s">
        <v>23903</v>
      </c>
      <c r="AU1246" t="s">
        <v>23904</v>
      </c>
      <c r="AV1246" t="s">
        <v>5261</v>
      </c>
      <c r="AW1246" t="s">
        <v>23905</v>
      </c>
      <c r="AX1246" t="s">
        <v>23906</v>
      </c>
      <c r="AY1246" t="s">
        <v>789</v>
      </c>
      <c r="AZ1246" t="s">
        <v>5264</v>
      </c>
      <c r="BA1246" t="s">
        <v>426</v>
      </c>
      <c r="BB1246" t="s">
        <v>23907</v>
      </c>
      <c r="BC1246" t="s">
        <v>5252</v>
      </c>
      <c r="BD1246" t="s">
        <v>23254</v>
      </c>
      <c r="BE1246">
        <v>0</v>
      </c>
      <c r="BF1246" t="s">
        <v>23908</v>
      </c>
      <c r="BG1246" t="s">
        <v>23909</v>
      </c>
      <c r="BH1246" t="s">
        <v>23910</v>
      </c>
      <c r="BI1246" t="s">
        <v>132</v>
      </c>
      <c r="BK1246" t="s">
        <v>132</v>
      </c>
      <c r="BS1246">
        <v>0</v>
      </c>
      <c r="BT1246">
        <v>0</v>
      </c>
      <c r="BU1246">
        <v>0</v>
      </c>
      <c r="BV1246">
        <v>0</v>
      </c>
      <c r="BW1246">
        <v>0</v>
      </c>
      <c r="BX1246">
        <v>0</v>
      </c>
      <c r="BY1246">
        <v>1</v>
      </c>
      <c r="CD1246" t="s">
        <v>131</v>
      </c>
      <c r="CE1246">
        <v>0</v>
      </c>
      <c r="CJ1246" t="s">
        <v>132</v>
      </c>
      <c r="CK1246" t="s">
        <v>132</v>
      </c>
      <c r="CP1246">
        <v>4897</v>
      </c>
      <c r="CQ1246">
        <v>0</v>
      </c>
      <c r="CR1246">
        <v>4</v>
      </c>
      <c r="CS1246">
        <v>1</v>
      </c>
      <c r="CT1246">
        <v>0</v>
      </c>
    </row>
    <row r="1247" spans="1:98" ht="15" customHeight="1" x14ac:dyDescent="0.2">
      <c r="A1247" t="s">
        <v>23911</v>
      </c>
      <c r="B1247" s="1" t="s">
        <v>1137</v>
      </c>
      <c r="C1247">
        <v>2400</v>
      </c>
      <c r="G1247" t="s">
        <v>575</v>
      </c>
      <c r="H1247" t="s">
        <v>193</v>
      </c>
      <c r="I1247" t="s">
        <v>701</v>
      </c>
      <c r="J1247" t="s">
        <v>23289</v>
      </c>
      <c r="K1247">
        <v>2</v>
      </c>
      <c r="L1247" t="s">
        <v>5285</v>
      </c>
      <c r="N1247" t="s">
        <v>4434</v>
      </c>
      <c r="O1247" t="s">
        <v>4435</v>
      </c>
      <c r="P1247">
        <v>79</v>
      </c>
      <c r="Q1247" t="s">
        <v>23912</v>
      </c>
      <c r="R1247" t="s">
        <v>23913</v>
      </c>
      <c r="S1247" t="s">
        <v>5289</v>
      </c>
      <c r="T1247">
        <v>11</v>
      </c>
      <c r="U1247">
        <v>4</v>
      </c>
      <c r="V1247">
        <v>3</v>
      </c>
      <c r="X1247" t="s">
        <v>23914</v>
      </c>
      <c r="Y1247" t="s">
        <v>23246</v>
      </c>
      <c r="AD1247" t="s">
        <v>249</v>
      </c>
      <c r="AF1247" t="s">
        <v>23915</v>
      </c>
      <c r="AH1247" t="s">
        <v>202</v>
      </c>
      <c r="AI1247" t="s">
        <v>202</v>
      </c>
      <c r="AJ1247" t="s">
        <v>23916</v>
      </c>
      <c r="AO1247" t="s">
        <v>23917</v>
      </c>
      <c r="AQ1247">
        <v>4</v>
      </c>
      <c r="AR1247">
        <v>11</v>
      </c>
      <c r="AS1247">
        <v>23</v>
      </c>
      <c r="AT1247" t="s">
        <v>23918</v>
      </c>
      <c r="AU1247" t="s">
        <v>23919</v>
      </c>
      <c r="AW1247" t="s">
        <v>3204</v>
      </c>
      <c r="AY1247" t="s">
        <v>2028</v>
      </c>
      <c r="AZ1247" t="s">
        <v>1240</v>
      </c>
      <c r="BA1247" t="s">
        <v>426</v>
      </c>
      <c r="BB1247" t="s">
        <v>23920</v>
      </c>
      <c r="BC1247" t="s">
        <v>5284</v>
      </c>
      <c r="BD1247" t="s">
        <v>23254</v>
      </c>
      <c r="BE1247">
        <v>0</v>
      </c>
      <c r="BF1247" t="s">
        <v>23921</v>
      </c>
      <c r="BG1247" t="s">
        <v>23922</v>
      </c>
      <c r="BH1247" t="s">
        <v>23923</v>
      </c>
      <c r="BI1247" t="s">
        <v>132</v>
      </c>
      <c r="BK1247" t="s">
        <v>132</v>
      </c>
      <c r="BS1247">
        <v>0</v>
      </c>
      <c r="BT1247">
        <v>0</v>
      </c>
      <c r="BU1247">
        <v>0</v>
      </c>
      <c r="BV1247">
        <v>0</v>
      </c>
      <c r="BW1247">
        <v>0</v>
      </c>
      <c r="BX1247">
        <v>0</v>
      </c>
      <c r="BY1247">
        <v>1</v>
      </c>
      <c r="CD1247" t="s">
        <v>131</v>
      </c>
      <c r="CE1247">
        <v>0</v>
      </c>
      <c r="CJ1247" t="s">
        <v>132</v>
      </c>
      <c r="CK1247" t="s">
        <v>132</v>
      </c>
      <c r="CP1247">
        <v>4898</v>
      </c>
      <c r="CQ1247">
        <v>0</v>
      </c>
      <c r="CR1247">
        <v>2</v>
      </c>
      <c r="CS1247">
        <v>1</v>
      </c>
      <c r="CT1247">
        <v>0</v>
      </c>
    </row>
    <row r="1248" spans="1:98" ht="15" customHeight="1" x14ac:dyDescent="0.2">
      <c r="A1248" t="s">
        <v>23924</v>
      </c>
      <c r="B1248" s="1" t="s">
        <v>574</v>
      </c>
      <c r="C1248">
        <v>9600</v>
      </c>
      <c r="D1248" t="s">
        <v>23925</v>
      </c>
      <c r="E1248" t="s">
        <v>23926</v>
      </c>
      <c r="G1248" t="s">
        <v>1053</v>
      </c>
      <c r="H1248" t="s">
        <v>102</v>
      </c>
      <c r="I1248" t="s">
        <v>1555</v>
      </c>
      <c r="J1248" t="s">
        <v>23719</v>
      </c>
      <c r="K1248" t="s">
        <v>23326</v>
      </c>
      <c r="L1248" t="s">
        <v>3114</v>
      </c>
      <c r="N1248" t="s">
        <v>23927</v>
      </c>
      <c r="O1248" t="s">
        <v>23928</v>
      </c>
      <c r="P1248">
        <v>117</v>
      </c>
      <c r="Q1248" t="s">
        <v>23929</v>
      </c>
      <c r="R1248" t="s">
        <v>3695</v>
      </c>
      <c r="S1248" t="s">
        <v>32221</v>
      </c>
      <c r="T1248">
        <v>11</v>
      </c>
      <c r="U1248">
        <v>10</v>
      </c>
      <c r="V1248">
        <v>4</v>
      </c>
      <c r="W1248" s="6" t="s">
        <v>21174</v>
      </c>
      <c r="X1248" t="s">
        <v>23930</v>
      </c>
      <c r="Y1248" t="s">
        <v>23931</v>
      </c>
      <c r="Z1248" t="s">
        <v>3160</v>
      </c>
      <c r="AA1248" t="s">
        <v>5324</v>
      </c>
      <c r="AC1248" t="s">
        <v>5325</v>
      </c>
      <c r="AD1248" t="s">
        <v>249</v>
      </c>
      <c r="AF1248" t="s">
        <v>23932</v>
      </c>
      <c r="AG1248" t="s">
        <v>23933</v>
      </c>
      <c r="AH1248" t="s">
        <v>114</v>
      </c>
      <c r="AI1248" t="s">
        <v>114</v>
      </c>
      <c r="AJ1248" t="s">
        <v>23934</v>
      </c>
      <c r="AO1248" t="s">
        <v>23935</v>
      </c>
      <c r="AQ1248">
        <v>7</v>
      </c>
      <c r="AR1248">
        <v>15</v>
      </c>
      <c r="AS1248">
        <v>31</v>
      </c>
      <c r="AT1248" t="s">
        <v>23936</v>
      </c>
      <c r="AU1248" t="s">
        <v>23937</v>
      </c>
      <c r="AV1248" t="s">
        <v>5333</v>
      </c>
      <c r="AW1248" t="s">
        <v>19117</v>
      </c>
      <c r="AX1248" t="s">
        <v>23938</v>
      </c>
      <c r="AY1248" t="s">
        <v>298</v>
      </c>
      <c r="AZ1248" t="s">
        <v>5336</v>
      </c>
      <c r="BA1248" t="s">
        <v>23939</v>
      </c>
      <c r="BB1248" t="s">
        <v>23940</v>
      </c>
      <c r="BC1248" t="s">
        <v>5315</v>
      </c>
      <c r="BD1248" t="s">
        <v>23254</v>
      </c>
      <c r="BE1248">
        <v>0</v>
      </c>
      <c r="BG1248" t="s">
        <v>23941</v>
      </c>
      <c r="BH1248" t="s">
        <v>23942</v>
      </c>
      <c r="BI1248" t="s">
        <v>132</v>
      </c>
      <c r="BK1248" t="s">
        <v>132</v>
      </c>
      <c r="BS1248">
        <v>0</v>
      </c>
      <c r="BT1248">
        <v>0</v>
      </c>
      <c r="BU1248">
        <v>0</v>
      </c>
      <c r="BV1248">
        <v>0</v>
      </c>
      <c r="BW1248">
        <v>0</v>
      </c>
      <c r="BX1248">
        <v>0</v>
      </c>
      <c r="BY1248">
        <v>1</v>
      </c>
      <c r="CD1248" t="s">
        <v>131</v>
      </c>
      <c r="CE1248">
        <v>0</v>
      </c>
      <c r="CJ1248" t="s">
        <v>132</v>
      </c>
      <c r="CK1248" t="s">
        <v>132</v>
      </c>
      <c r="CP1248">
        <v>4899</v>
      </c>
      <c r="CQ1248">
        <v>0</v>
      </c>
      <c r="CR1248">
        <v>4</v>
      </c>
      <c r="CS1248">
        <v>1</v>
      </c>
      <c r="CT1248">
        <v>0</v>
      </c>
    </row>
    <row r="1249" spans="1:98" ht="15" customHeight="1" x14ac:dyDescent="0.2">
      <c r="A1249" t="s">
        <v>23437</v>
      </c>
      <c r="B1249" s="1" t="s">
        <v>1166</v>
      </c>
      <c r="C1249">
        <v>307200</v>
      </c>
      <c r="G1249" t="s">
        <v>135</v>
      </c>
      <c r="H1249" t="s">
        <v>1035</v>
      </c>
      <c r="I1249" t="s">
        <v>1780</v>
      </c>
      <c r="J1249" t="s">
        <v>23438</v>
      </c>
      <c r="K1249">
        <v>-1</v>
      </c>
      <c r="L1249" t="s">
        <v>23439</v>
      </c>
      <c r="M1249" t="s">
        <v>23440</v>
      </c>
      <c r="N1249" t="s">
        <v>12624</v>
      </c>
      <c r="O1249" t="s">
        <v>12625</v>
      </c>
      <c r="P1249">
        <v>342</v>
      </c>
      <c r="Q1249" t="s">
        <v>23441</v>
      </c>
      <c r="R1249" t="s">
        <v>3695</v>
      </c>
      <c r="S1249" t="s">
        <v>12842</v>
      </c>
      <c r="T1249">
        <v>18</v>
      </c>
      <c r="U1249">
        <v>11</v>
      </c>
      <c r="V1249">
        <v>18</v>
      </c>
      <c r="X1249" t="s">
        <v>23442</v>
      </c>
      <c r="Y1249" t="s">
        <v>23443</v>
      </c>
      <c r="Z1249" t="s">
        <v>23444</v>
      </c>
      <c r="AB1249">
        <v>31</v>
      </c>
      <c r="AD1249" t="s">
        <v>1942</v>
      </c>
      <c r="AF1249" t="s">
        <v>23445</v>
      </c>
      <c r="AH1249" t="s">
        <v>496</v>
      </c>
      <c r="AI1249" t="s">
        <v>1856</v>
      </c>
      <c r="AJ1249" t="s">
        <v>23446</v>
      </c>
      <c r="AK1249" t="s">
        <v>23447</v>
      </c>
      <c r="AL1249" t="s">
        <v>23448</v>
      </c>
      <c r="AO1249" t="s">
        <v>23449</v>
      </c>
      <c r="AQ1249">
        <v>21</v>
      </c>
      <c r="AR1249" t="s">
        <v>19749</v>
      </c>
      <c r="AS1249" t="s">
        <v>7296</v>
      </c>
      <c r="AT1249" t="s">
        <v>23450</v>
      </c>
      <c r="AU1249" t="s">
        <v>23451</v>
      </c>
      <c r="AW1249" t="s">
        <v>12834</v>
      </c>
      <c r="AX1249" t="s">
        <v>23452</v>
      </c>
      <c r="AY1249" t="s">
        <v>445</v>
      </c>
      <c r="AZ1249" t="s">
        <v>670</v>
      </c>
      <c r="BA1249" t="s">
        <v>1797</v>
      </c>
      <c r="BB1249" t="s">
        <v>23453</v>
      </c>
      <c r="BC1249" t="s">
        <v>12540</v>
      </c>
      <c r="BD1249" t="s">
        <v>23254</v>
      </c>
      <c r="BE1249">
        <v>0</v>
      </c>
      <c r="BF1249" t="s">
        <v>23454</v>
      </c>
      <c r="BG1249" t="s">
        <v>23455</v>
      </c>
      <c r="BH1249" t="s">
        <v>23456</v>
      </c>
      <c r="BI1249" t="s">
        <v>132</v>
      </c>
      <c r="BK1249" t="s">
        <v>132</v>
      </c>
      <c r="BS1249">
        <v>0</v>
      </c>
      <c r="BT1249">
        <v>0</v>
      </c>
      <c r="BU1249">
        <v>1</v>
      </c>
      <c r="BV1249">
        <v>0</v>
      </c>
      <c r="BW1249">
        <v>0</v>
      </c>
      <c r="BX1249">
        <v>1</v>
      </c>
      <c r="BY1249">
        <v>1</v>
      </c>
      <c r="CD1249" t="s">
        <v>12605</v>
      </c>
      <c r="CE1249">
        <v>0</v>
      </c>
      <c r="CJ1249" t="s">
        <v>132</v>
      </c>
      <c r="CK1249" t="s">
        <v>132</v>
      </c>
      <c r="CP1249">
        <v>4867</v>
      </c>
      <c r="CQ1249">
        <v>0</v>
      </c>
      <c r="CR1249">
        <v>8</v>
      </c>
      <c r="CS1249">
        <v>1</v>
      </c>
      <c r="CT1249">
        <v>0</v>
      </c>
    </row>
    <row r="1250" spans="1:98" ht="15" customHeight="1" x14ac:dyDescent="0.2">
      <c r="A1250" t="s">
        <v>23346</v>
      </c>
      <c r="B1250" s="1" t="s">
        <v>1223</v>
      </c>
      <c r="C1250">
        <v>12800</v>
      </c>
      <c r="G1250" t="s">
        <v>575</v>
      </c>
      <c r="H1250" t="s">
        <v>193</v>
      </c>
      <c r="I1250" t="s">
        <v>103</v>
      </c>
      <c r="J1250" t="s">
        <v>23306</v>
      </c>
      <c r="K1250">
        <v>7</v>
      </c>
      <c r="L1250" t="s">
        <v>1225</v>
      </c>
      <c r="N1250" t="s">
        <v>17601</v>
      </c>
      <c r="O1250" t="s">
        <v>18855</v>
      </c>
      <c r="P1250">
        <v>152</v>
      </c>
      <c r="Q1250" t="s">
        <v>23347</v>
      </c>
      <c r="S1250" t="s">
        <v>20537</v>
      </c>
      <c r="T1250">
        <v>13</v>
      </c>
      <c r="U1250">
        <v>11</v>
      </c>
      <c r="V1250">
        <v>6</v>
      </c>
      <c r="Y1250" t="s">
        <v>23332</v>
      </c>
      <c r="Z1250" t="s">
        <v>1146</v>
      </c>
      <c r="AA1250" t="s">
        <v>1147</v>
      </c>
      <c r="AB1250">
        <v>22</v>
      </c>
      <c r="AD1250" t="s">
        <v>1332</v>
      </c>
      <c r="AF1250" t="s">
        <v>23348</v>
      </c>
      <c r="AH1250" t="s">
        <v>202</v>
      </c>
      <c r="AI1250" t="s">
        <v>202</v>
      </c>
      <c r="AJ1250" t="s">
        <v>23349</v>
      </c>
      <c r="AK1250" t="s">
        <v>23350</v>
      </c>
      <c r="AO1250" t="s">
        <v>23351</v>
      </c>
      <c r="AQ1250">
        <v>9</v>
      </c>
      <c r="AR1250">
        <v>16</v>
      </c>
      <c r="AS1250">
        <v>29</v>
      </c>
      <c r="AT1250" t="s">
        <v>23352</v>
      </c>
      <c r="AU1250" t="s">
        <v>23353</v>
      </c>
      <c r="AV1250" t="s">
        <v>1065</v>
      </c>
      <c r="AW1250" t="s">
        <v>1357</v>
      </c>
      <c r="AY1250" t="s">
        <v>1157</v>
      </c>
      <c r="AZ1250" t="s">
        <v>1358</v>
      </c>
      <c r="BA1250" t="s">
        <v>426</v>
      </c>
      <c r="BB1250" t="s">
        <v>23354</v>
      </c>
      <c r="BC1250" t="s">
        <v>1161</v>
      </c>
      <c r="BD1250" t="s">
        <v>23254</v>
      </c>
      <c r="BE1250">
        <v>0</v>
      </c>
      <c r="BF1250" t="s">
        <v>23355</v>
      </c>
      <c r="BG1250" t="s">
        <v>23356</v>
      </c>
      <c r="BH1250" t="s">
        <v>23357</v>
      </c>
      <c r="BI1250" t="s">
        <v>132</v>
      </c>
      <c r="BK1250" t="s">
        <v>132</v>
      </c>
      <c r="BS1250">
        <v>0</v>
      </c>
      <c r="BT1250">
        <v>0</v>
      </c>
      <c r="BU1250">
        <v>1</v>
      </c>
      <c r="BV1250">
        <v>0</v>
      </c>
      <c r="BW1250">
        <v>0</v>
      </c>
      <c r="BX1250">
        <v>0</v>
      </c>
      <c r="BY1250">
        <v>1</v>
      </c>
      <c r="CD1250" t="s">
        <v>131</v>
      </c>
      <c r="CE1250">
        <v>0</v>
      </c>
      <c r="CJ1250" t="s">
        <v>132</v>
      </c>
      <c r="CK1250" t="s">
        <v>132</v>
      </c>
      <c r="CP1250">
        <v>4862</v>
      </c>
      <c r="CQ1250">
        <v>0</v>
      </c>
      <c r="CR1250">
        <v>4</v>
      </c>
      <c r="CS1250">
        <v>1</v>
      </c>
      <c r="CT1250">
        <v>0</v>
      </c>
    </row>
    <row r="1251" spans="1:98" ht="15" customHeight="1" x14ac:dyDescent="0.2">
      <c r="A1251" t="s">
        <v>23953</v>
      </c>
      <c r="B1251" s="1" t="s">
        <v>1137</v>
      </c>
      <c r="C1251">
        <v>2400</v>
      </c>
      <c r="G1251" t="s">
        <v>1053</v>
      </c>
      <c r="H1251" t="s">
        <v>193</v>
      </c>
      <c r="I1251" t="s">
        <v>261</v>
      </c>
      <c r="J1251" t="s">
        <v>23497</v>
      </c>
      <c r="K1251">
        <v>5</v>
      </c>
      <c r="L1251" t="s">
        <v>3315</v>
      </c>
      <c r="N1251" t="s">
        <v>867</v>
      </c>
      <c r="O1251" t="s">
        <v>868</v>
      </c>
      <c r="P1251">
        <v>77</v>
      </c>
      <c r="Q1251" t="s">
        <v>23743</v>
      </c>
      <c r="S1251" t="s">
        <v>5487</v>
      </c>
      <c r="T1251">
        <v>9</v>
      </c>
      <c r="U1251">
        <v>6</v>
      </c>
      <c r="V1251">
        <v>3</v>
      </c>
      <c r="Y1251" t="s">
        <v>23246</v>
      </c>
      <c r="Z1251" t="s">
        <v>3093</v>
      </c>
      <c r="AC1251" t="s">
        <v>3438</v>
      </c>
      <c r="AD1251" t="s">
        <v>766</v>
      </c>
      <c r="AF1251" t="s">
        <v>23954</v>
      </c>
      <c r="AH1251" t="s">
        <v>202</v>
      </c>
      <c r="AI1251" t="s">
        <v>114</v>
      </c>
      <c r="AJ1251" t="s">
        <v>23955</v>
      </c>
      <c r="AO1251" t="s">
        <v>23956</v>
      </c>
      <c r="AQ1251">
        <v>6</v>
      </c>
      <c r="AR1251">
        <v>13</v>
      </c>
      <c r="AS1251" t="s">
        <v>1792</v>
      </c>
      <c r="AT1251" t="s">
        <v>23957</v>
      </c>
      <c r="AU1251" t="s">
        <v>5491</v>
      </c>
      <c r="AV1251" t="s">
        <v>5492</v>
      </c>
      <c r="AW1251" t="s">
        <v>3199</v>
      </c>
      <c r="AY1251" t="s">
        <v>5493</v>
      </c>
      <c r="AZ1251" t="s">
        <v>5494</v>
      </c>
      <c r="BA1251" t="s">
        <v>426</v>
      </c>
      <c r="BB1251" t="s">
        <v>23958</v>
      </c>
      <c r="BC1251" t="s">
        <v>5473</v>
      </c>
      <c r="BD1251" t="s">
        <v>23254</v>
      </c>
      <c r="BE1251">
        <v>0</v>
      </c>
      <c r="BG1251" t="s">
        <v>23959</v>
      </c>
      <c r="BH1251" t="s">
        <v>23960</v>
      </c>
      <c r="BI1251" t="s">
        <v>132</v>
      </c>
      <c r="BK1251" t="s">
        <v>132</v>
      </c>
      <c r="BS1251">
        <v>0</v>
      </c>
      <c r="BT1251">
        <v>0</v>
      </c>
      <c r="BU1251">
        <v>0</v>
      </c>
      <c r="BV1251">
        <v>0</v>
      </c>
      <c r="BW1251">
        <v>0</v>
      </c>
      <c r="BX1251">
        <v>0</v>
      </c>
      <c r="BY1251">
        <v>1</v>
      </c>
      <c r="CD1251" t="s">
        <v>131</v>
      </c>
      <c r="CE1251">
        <v>0</v>
      </c>
      <c r="CJ1251" t="s">
        <v>132</v>
      </c>
      <c r="CK1251" t="s">
        <v>132</v>
      </c>
      <c r="CP1251">
        <v>4901</v>
      </c>
      <c r="CQ1251">
        <v>0</v>
      </c>
      <c r="CR1251">
        <v>2</v>
      </c>
      <c r="CS1251">
        <v>1</v>
      </c>
      <c r="CT1251">
        <v>0</v>
      </c>
    </row>
    <row r="1252" spans="1:98" ht="15" customHeight="1" x14ac:dyDescent="0.2">
      <c r="A1252" t="s">
        <v>23943</v>
      </c>
      <c r="B1252" s="1" t="s">
        <v>239</v>
      </c>
      <c r="C1252">
        <v>800</v>
      </c>
      <c r="G1252" t="s">
        <v>1053</v>
      </c>
      <c r="H1252" t="s">
        <v>102</v>
      </c>
      <c r="I1252" t="s">
        <v>261</v>
      </c>
      <c r="J1252" t="s">
        <v>23273</v>
      </c>
      <c r="K1252">
        <v>2</v>
      </c>
      <c r="L1252" t="s">
        <v>3315</v>
      </c>
      <c r="M1252" t="s">
        <v>23944</v>
      </c>
      <c r="N1252" t="s">
        <v>1610</v>
      </c>
      <c r="O1252" t="s">
        <v>1611</v>
      </c>
      <c r="P1252">
        <v>36</v>
      </c>
      <c r="Q1252" t="s">
        <v>23945</v>
      </c>
      <c r="S1252" t="s">
        <v>528</v>
      </c>
      <c r="T1252">
        <v>5</v>
      </c>
      <c r="U1252">
        <v>6</v>
      </c>
      <c r="V1252">
        <v>3</v>
      </c>
      <c r="AD1252" t="s">
        <v>766</v>
      </c>
      <c r="AF1252" t="s">
        <v>23946</v>
      </c>
      <c r="AH1252" t="s">
        <v>114</v>
      </c>
      <c r="AI1252" t="s">
        <v>114</v>
      </c>
      <c r="AJ1252" t="s">
        <v>23947</v>
      </c>
      <c r="AO1252" t="s">
        <v>5476</v>
      </c>
      <c r="AQ1252">
        <v>4</v>
      </c>
      <c r="AR1252">
        <v>7</v>
      </c>
      <c r="AS1252" t="s">
        <v>770</v>
      </c>
      <c r="AT1252" t="s">
        <v>23948</v>
      </c>
      <c r="AU1252" t="s">
        <v>5478</v>
      </c>
      <c r="AV1252" t="s">
        <v>5479</v>
      </c>
      <c r="AW1252" t="s">
        <v>3648</v>
      </c>
      <c r="AY1252" t="s">
        <v>822</v>
      </c>
      <c r="AZ1252" t="s">
        <v>5480</v>
      </c>
      <c r="BA1252" t="s">
        <v>277</v>
      </c>
      <c r="BB1252" t="s">
        <v>23949</v>
      </c>
      <c r="BC1252" t="s">
        <v>5473</v>
      </c>
      <c r="BD1252" t="s">
        <v>23254</v>
      </c>
      <c r="BE1252">
        <v>0</v>
      </c>
      <c r="BF1252" t="s">
        <v>23950</v>
      </c>
      <c r="BG1252" t="s">
        <v>23951</v>
      </c>
      <c r="BH1252" t="s">
        <v>23952</v>
      </c>
      <c r="BI1252" t="s">
        <v>132</v>
      </c>
      <c r="BK1252" t="s">
        <v>132</v>
      </c>
      <c r="BS1252">
        <v>0</v>
      </c>
      <c r="BT1252">
        <v>0</v>
      </c>
      <c r="BU1252">
        <v>0</v>
      </c>
      <c r="BV1252">
        <v>0</v>
      </c>
      <c r="BW1252">
        <v>0</v>
      </c>
      <c r="BX1252">
        <v>0</v>
      </c>
      <c r="BY1252">
        <v>1</v>
      </c>
      <c r="CD1252" t="s">
        <v>131</v>
      </c>
      <c r="CE1252">
        <v>0</v>
      </c>
      <c r="CF1252" t="s">
        <v>132</v>
      </c>
      <c r="CJ1252" t="s">
        <v>132</v>
      </c>
      <c r="CK1252" t="s">
        <v>132</v>
      </c>
      <c r="CP1252">
        <v>4900</v>
      </c>
      <c r="CQ1252">
        <v>0</v>
      </c>
      <c r="CR1252">
        <v>1</v>
      </c>
      <c r="CS1252">
        <v>1</v>
      </c>
      <c r="CT1252">
        <v>0</v>
      </c>
    </row>
    <row r="1253" spans="1:98" ht="15" customHeight="1" x14ac:dyDescent="0.2">
      <c r="A1253" t="s">
        <v>23475</v>
      </c>
      <c r="B1253" s="1" t="s">
        <v>5180</v>
      </c>
      <c r="C1253">
        <v>1638400</v>
      </c>
      <c r="G1253" t="s">
        <v>575</v>
      </c>
      <c r="H1253" t="s">
        <v>1035</v>
      </c>
      <c r="I1253" t="s">
        <v>1780</v>
      </c>
      <c r="J1253" t="s">
        <v>23458</v>
      </c>
      <c r="K1253" t="s">
        <v>23326</v>
      </c>
      <c r="L1253" t="s">
        <v>23476</v>
      </c>
      <c r="M1253" t="s">
        <v>23477</v>
      </c>
      <c r="N1253" t="s">
        <v>23478</v>
      </c>
      <c r="O1253" t="s">
        <v>23479</v>
      </c>
      <c r="P1253">
        <v>518</v>
      </c>
      <c r="Q1253" t="s">
        <v>23480</v>
      </c>
      <c r="R1253" t="s">
        <v>3695</v>
      </c>
      <c r="S1253" t="s">
        <v>23481</v>
      </c>
      <c r="T1253">
        <v>24</v>
      </c>
      <c r="U1253">
        <v>13</v>
      </c>
      <c r="V1253">
        <v>22</v>
      </c>
      <c r="X1253" t="s">
        <v>23482</v>
      </c>
      <c r="Y1253" t="s">
        <v>23483</v>
      </c>
      <c r="Z1253" t="s">
        <v>23463</v>
      </c>
      <c r="AB1253">
        <v>36</v>
      </c>
      <c r="AC1253" t="s">
        <v>4565</v>
      </c>
      <c r="AD1253" t="s">
        <v>2000</v>
      </c>
      <c r="AF1253" t="s">
        <v>23484</v>
      </c>
      <c r="AH1253" t="s">
        <v>496</v>
      </c>
      <c r="AI1253" t="s">
        <v>1856</v>
      </c>
      <c r="AJ1253" t="s">
        <v>23485</v>
      </c>
      <c r="AK1253" t="s">
        <v>23486</v>
      </c>
      <c r="AL1253" t="s">
        <v>23487</v>
      </c>
      <c r="AO1253" t="s">
        <v>23488</v>
      </c>
      <c r="AQ1253">
        <v>27</v>
      </c>
      <c r="AR1253" t="s">
        <v>10644</v>
      </c>
      <c r="AS1253" t="s">
        <v>19124</v>
      </c>
      <c r="AT1253" t="s">
        <v>23489</v>
      </c>
      <c r="AU1253" t="s">
        <v>23490</v>
      </c>
      <c r="AW1253" t="s">
        <v>2009</v>
      </c>
      <c r="AX1253" t="s">
        <v>23491</v>
      </c>
      <c r="AY1253" t="s">
        <v>1970</v>
      </c>
      <c r="AZ1253" t="s">
        <v>670</v>
      </c>
      <c r="BA1253" t="s">
        <v>1797</v>
      </c>
      <c r="BB1253" t="s">
        <v>23472</v>
      </c>
      <c r="BC1253" t="s">
        <v>23492</v>
      </c>
      <c r="BD1253" t="s">
        <v>23254</v>
      </c>
      <c r="BE1253">
        <v>0</v>
      </c>
      <c r="BF1253" t="s">
        <v>23493</v>
      </c>
      <c r="BG1253" t="s">
        <v>23494</v>
      </c>
      <c r="BH1253" t="s">
        <v>23495</v>
      </c>
      <c r="BI1253" t="s">
        <v>132</v>
      </c>
      <c r="BK1253" t="s">
        <v>132</v>
      </c>
      <c r="BS1253">
        <v>0</v>
      </c>
      <c r="BT1253">
        <v>0</v>
      </c>
      <c r="BU1253">
        <v>1</v>
      </c>
      <c r="BV1253">
        <v>0</v>
      </c>
      <c r="BW1253">
        <v>0</v>
      </c>
      <c r="BX1253">
        <v>0</v>
      </c>
      <c r="BY1253">
        <v>1</v>
      </c>
      <c r="CD1253" t="s">
        <v>131</v>
      </c>
      <c r="CE1253">
        <v>0</v>
      </c>
      <c r="CF1253" t="s">
        <v>132</v>
      </c>
      <c r="CJ1253" t="s">
        <v>132</v>
      </c>
      <c r="CK1253" t="s">
        <v>132</v>
      </c>
      <c r="CP1253">
        <v>4869</v>
      </c>
      <c r="CQ1253">
        <v>0</v>
      </c>
      <c r="CR1253">
        <v>10</v>
      </c>
      <c r="CS1253">
        <v>1</v>
      </c>
      <c r="CT1253">
        <v>0</v>
      </c>
    </row>
    <row r="1254" spans="1:98" ht="15" customHeight="1" x14ac:dyDescent="0.2">
      <c r="A1254" t="s">
        <v>23961</v>
      </c>
      <c r="B1254" s="1" t="s">
        <v>633</v>
      </c>
      <c r="C1254">
        <v>4800</v>
      </c>
      <c r="G1254" t="s">
        <v>240</v>
      </c>
      <c r="H1254" t="s">
        <v>193</v>
      </c>
      <c r="I1254" t="s">
        <v>1780</v>
      </c>
      <c r="J1254" t="s">
        <v>23273</v>
      </c>
      <c r="K1254" t="s">
        <v>23244</v>
      </c>
      <c r="L1254" t="s">
        <v>21258</v>
      </c>
      <c r="N1254" t="s">
        <v>1956</v>
      </c>
      <c r="O1254" t="s">
        <v>1957</v>
      </c>
      <c r="P1254">
        <v>103</v>
      </c>
      <c r="Q1254" t="s">
        <v>23962</v>
      </c>
      <c r="S1254" t="s">
        <v>5516</v>
      </c>
      <c r="T1254">
        <v>9</v>
      </c>
      <c r="U1254">
        <v>6</v>
      </c>
      <c r="V1254">
        <v>8</v>
      </c>
      <c r="Y1254" t="s">
        <v>23246</v>
      </c>
      <c r="Z1254" t="s">
        <v>23963</v>
      </c>
      <c r="AA1254" t="s">
        <v>3555</v>
      </c>
      <c r="AD1254" t="s">
        <v>23964</v>
      </c>
      <c r="AF1254" t="s">
        <v>23965</v>
      </c>
      <c r="AH1254" t="s">
        <v>202</v>
      </c>
      <c r="AI1254" t="s">
        <v>114</v>
      </c>
      <c r="AJ1254" t="s">
        <v>23966</v>
      </c>
      <c r="AO1254" t="s">
        <v>23967</v>
      </c>
      <c r="AQ1254">
        <v>7</v>
      </c>
      <c r="AR1254" t="s">
        <v>11126</v>
      </c>
      <c r="AS1254">
        <v>24</v>
      </c>
      <c r="AT1254" t="s">
        <v>23968</v>
      </c>
      <c r="AU1254" t="s">
        <v>23969</v>
      </c>
      <c r="AV1254" t="s">
        <v>323</v>
      </c>
      <c r="AW1254" t="s">
        <v>878</v>
      </c>
      <c r="AY1254" t="s">
        <v>5523</v>
      </c>
      <c r="AZ1254" t="s">
        <v>976</v>
      </c>
      <c r="BA1254" t="s">
        <v>426</v>
      </c>
      <c r="BB1254" t="s">
        <v>23970</v>
      </c>
      <c r="BC1254" t="s">
        <v>5513</v>
      </c>
      <c r="BD1254" t="s">
        <v>23254</v>
      </c>
      <c r="BE1254">
        <v>0</v>
      </c>
      <c r="BF1254" t="s">
        <v>23971</v>
      </c>
      <c r="BG1254" t="s">
        <v>23972</v>
      </c>
      <c r="BH1254" t="s">
        <v>23973</v>
      </c>
      <c r="BI1254" t="s">
        <v>132</v>
      </c>
      <c r="BK1254" t="s">
        <v>132</v>
      </c>
      <c r="BS1254">
        <v>0</v>
      </c>
      <c r="BT1254">
        <v>0</v>
      </c>
      <c r="BU1254">
        <v>1</v>
      </c>
      <c r="BV1254">
        <v>0</v>
      </c>
      <c r="BW1254">
        <v>0</v>
      </c>
      <c r="BX1254">
        <v>0</v>
      </c>
      <c r="BY1254">
        <v>1</v>
      </c>
      <c r="CD1254" t="s">
        <v>131</v>
      </c>
      <c r="CE1254">
        <v>0</v>
      </c>
      <c r="CJ1254" t="s">
        <v>132</v>
      </c>
      <c r="CK1254" t="s">
        <v>132</v>
      </c>
      <c r="CP1254">
        <v>4902</v>
      </c>
      <c r="CQ1254">
        <v>0</v>
      </c>
      <c r="CR1254">
        <v>3</v>
      </c>
      <c r="CS1254">
        <v>1</v>
      </c>
      <c r="CT1254">
        <v>0</v>
      </c>
    </row>
    <row r="1255" spans="1:98" ht="15" customHeight="1" x14ac:dyDescent="0.2">
      <c r="A1255" t="s">
        <v>29982</v>
      </c>
      <c r="B1255" s="1" t="s">
        <v>1166</v>
      </c>
      <c r="C1255">
        <v>307200</v>
      </c>
      <c r="G1255" t="s">
        <v>3133</v>
      </c>
      <c r="H1255" t="s">
        <v>102</v>
      </c>
      <c r="I1255" t="s">
        <v>103</v>
      </c>
      <c r="J1255" t="s">
        <v>29983</v>
      </c>
      <c r="K1255">
        <v>10</v>
      </c>
      <c r="L1255" t="s">
        <v>29984</v>
      </c>
      <c r="M1255" t="s">
        <v>29985</v>
      </c>
      <c r="N1255" t="s">
        <v>29986</v>
      </c>
      <c r="O1255" t="s">
        <v>29987</v>
      </c>
      <c r="P1255">
        <v>317</v>
      </c>
      <c r="Q1255" t="s">
        <v>29988</v>
      </c>
      <c r="R1255" t="s">
        <v>3695</v>
      </c>
      <c r="S1255" t="s">
        <v>29989</v>
      </c>
      <c r="T1255">
        <v>13</v>
      </c>
      <c r="U1255">
        <v>21</v>
      </c>
      <c r="V1255">
        <v>17</v>
      </c>
      <c r="X1255" t="s">
        <v>28363</v>
      </c>
      <c r="Y1255" t="s">
        <v>29990</v>
      </c>
      <c r="Z1255" t="s">
        <v>2497</v>
      </c>
      <c r="AB1255">
        <v>31</v>
      </c>
      <c r="AD1255" t="s">
        <v>32287</v>
      </c>
      <c r="AE1255" t="s">
        <v>5553</v>
      </c>
      <c r="AF1255" t="s">
        <v>29991</v>
      </c>
      <c r="AH1255" t="s">
        <v>114</v>
      </c>
      <c r="AI1255" t="s">
        <v>114</v>
      </c>
      <c r="AJ1255" t="s">
        <v>29992</v>
      </c>
      <c r="AK1255" t="s">
        <v>29993</v>
      </c>
      <c r="AM1255" t="s">
        <v>29994</v>
      </c>
      <c r="AO1255" t="s">
        <v>29995</v>
      </c>
      <c r="AQ1255">
        <v>19</v>
      </c>
      <c r="AR1255" t="s">
        <v>29996</v>
      </c>
      <c r="AS1255" t="s">
        <v>29997</v>
      </c>
      <c r="AT1255" t="s">
        <v>29998</v>
      </c>
      <c r="AU1255" t="s">
        <v>29999</v>
      </c>
      <c r="AV1255" t="s">
        <v>30000</v>
      </c>
      <c r="AW1255" t="s">
        <v>29975</v>
      </c>
      <c r="AX1255" t="s">
        <v>30001</v>
      </c>
      <c r="AY1255" t="s">
        <v>298</v>
      </c>
      <c r="AZ1255" t="s">
        <v>30002</v>
      </c>
      <c r="BA1255" t="s">
        <v>1797</v>
      </c>
      <c r="BB1255" t="s">
        <v>29977</v>
      </c>
      <c r="BC1255" t="s">
        <v>29963</v>
      </c>
      <c r="BD1255" t="s">
        <v>29885</v>
      </c>
      <c r="BE1255">
        <v>0</v>
      </c>
      <c r="BF1255" t="s">
        <v>30003</v>
      </c>
      <c r="BG1255" t="s">
        <v>30004</v>
      </c>
      <c r="BH1255" t="s">
        <v>30005</v>
      </c>
      <c r="BI1255" t="s">
        <v>132</v>
      </c>
      <c r="BS1255">
        <v>0</v>
      </c>
      <c r="BT1255">
        <v>0</v>
      </c>
      <c r="BU1255">
        <v>0</v>
      </c>
      <c r="BV1255">
        <v>1</v>
      </c>
      <c r="BW1255">
        <v>1</v>
      </c>
      <c r="BX1255">
        <v>0</v>
      </c>
      <c r="BY1255">
        <v>1</v>
      </c>
      <c r="CD1255" t="s">
        <v>132</v>
      </c>
      <c r="CE1255">
        <v>0</v>
      </c>
      <c r="CF1255" t="s">
        <v>132</v>
      </c>
      <c r="CJ1255" t="s">
        <v>132</v>
      </c>
      <c r="CK1255" t="s">
        <v>132</v>
      </c>
      <c r="CM1255" t="s">
        <v>30006</v>
      </c>
      <c r="CP1255">
        <v>6139</v>
      </c>
      <c r="CQ1255">
        <v>0</v>
      </c>
      <c r="CR1255">
        <v>8</v>
      </c>
      <c r="CS1255">
        <v>1</v>
      </c>
      <c r="CT1255">
        <v>0</v>
      </c>
    </row>
    <row r="1256" spans="1:98" ht="15" customHeight="1" x14ac:dyDescent="0.2">
      <c r="A1256" t="s">
        <v>23457</v>
      </c>
      <c r="B1256" s="1" t="s">
        <v>1918</v>
      </c>
      <c r="C1256">
        <v>19200</v>
      </c>
      <c r="G1256" t="s">
        <v>575</v>
      </c>
      <c r="H1256" t="s">
        <v>193</v>
      </c>
      <c r="I1256" t="s">
        <v>1780</v>
      </c>
      <c r="J1256" t="s">
        <v>23458</v>
      </c>
      <c r="K1256" t="s">
        <v>23459</v>
      </c>
      <c r="L1256" t="s">
        <v>23460</v>
      </c>
      <c r="N1256" t="s">
        <v>2036</v>
      </c>
      <c r="O1256" t="s">
        <v>2037</v>
      </c>
      <c r="P1256">
        <v>165</v>
      </c>
      <c r="Q1256" t="s">
        <v>23461</v>
      </c>
      <c r="R1256" t="s">
        <v>3695</v>
      </c>
      <c r="S1256" t="s">
        <v>1959</v>
      </c>
      <c r="T1256">
        <v>11</v>
      </c>
      <c r="U1256">
        <v>8</v>
      </c>
      <c r="V1256">
        <v>10</v>
      </c>
      <c r="X1256" t="s">
        <v>23462</v>
      </c>
      <c r="Y1256" t="s">
        <v>10523</v>
      </c>
      <c r="Z1256" t="s">
        <v>23463</v>
      </c>
      <c r="AC1256" t="s">
        <v>4565</v>
      </c>
      <c r="AD1256" t="s">
        <v>1962</v>
      </c>
      <c r="AF1256" t="s">
        <v>23464</v>
      </c>
      <c r="AH1256" t="s">
        <v>202</v>
      </c>
      <c r="AI1256" t="s">
        <v>1813</v>
      </c>
      <c r="AJ1256" t="s">
        <v>23465</v>
      </c>
      <c r="AK1256" t="s">
        <v>23466</v>
      </c>
      <c r="AL1256" t="s">
        <v>23467</v>
      </c>
      <c r="AO1256" t="s">
        <v>23468</v>
      </c>
      <c r="AQ1256">
        <v>11</v>
      </c>
      <c r="AR1256" t="s">
        <v>19003</v>
      </c>
      <c r="AS1256" t="s">
        <v>1661</v>
      </c>
      <c r="AT1256" t="s">
        <v>23469</v>
      </c>
      <c r="AU1256" t="s">
        <v>23470</v>
      </c>
      <c r="AW1256" t="s">
        <v>1883</v>
      </c>
      <c r="AX1256" t="s">
        <v>23471</v>
      </c>
      <c r="AY1256" t="s">
        <v>1970</v>
      </c>
      <c r="AZ1256" t="s">
        <v>670</v>
      </c>
      <c r="BA1256" t="s">
        <v>1797</v>
      </c>
      <c r="BB1256" t="s">
        <v>23472</v>
      </c>
      <c r="BC1256" t="s">
        <v>12540</v>
      </c>
      <c r="BD1256" t="s">
        <v>23254</v>
      </c>
      <c r="BE1256">
        <v>0</v>
      </c>
      <c r="BF1256" t="s">
        <v>12897</v>
      </c>
      <c r="BG1256" t="s">
        <v>23473</v>
      </c>
      <c r="BH1256" t="s">
        <v>23474</v>
      </c>
      <c r="BI1256" t="s">
        <v>132</v>
      </c>
      <c r="BK1256" t="s">
        <v>132</v>
      </c>
      <c r="BS1256">
        <v>0</v>
      </c>
      <c r="BT1256">
        <v>0</v>
      </c>
      <c r="BU1256">
        <v>1</v>
      </c>
      <c r="BV1256">
        <v>0</v>
      </c>
      <c r="BW1256">
        <v>0</v>
      </c>
      <c r="BX1256">
        <v>0</v>
      </c>
      <c r="BY1256">
        <v>1</v>
      </c>
      <c r="CD1256" t="s">
        <v>1803</v>
      </c>
      <c r="CE1256">
        <v>0</v>
      </c>
      <c r="CJ1256" t="s">
        <v>132</v>
      </c>
      <c r="CK1256" t="s">
        <v>132</v>
      </c>
      <c r="CP1256">
        <v>4868</v>
      </c>
      <c r="CQ1256">
        <v>0</v>
      </c>
      <c r="CR1256">
        <v>5</v>
      </c>
      <c r="CS1256">
        <v>1</v>
      </c>
      <c r="CT1256">
        <v>0</v>
      </c>
    </row>
    <row r="1257" spans="1:98" ht="15" customHeight="1" x14ac:dyDescent="0.2">
      <c r="A1257" t="s">
        <v>1269</v>
      </c>
      <c r="B1257" s="1" t="s">
        <v>633</v>
      </c>
      <c r="C1257">
        <v>4800</v>
      </c>
      <c r="G1257" t="s">
        <v>575</v>
      </c>
      <c r="H1257" t="s">
        <v>102</v>
      </c>
      <c r="I1257" t="s">
        <v>103</v>
      </c>
      <c r="J1257" t="s">
        <v>1270</v>
      </c>
      <c r="K1257">
        <v>7</v>
      </c>
      <c r="L1257" t="s">
        <v>1225</v>
      </c>
      <c r="N1257" t="s">
        <v>1271</v>
      </c>
      <c r="O1257" t="s">
        <v>1272</v>
      </c>
      <c r="P1257">
        <v>103</v>
      </c>
      <c r="Q1257" t="s">
        <v>1273</v>
      </c>
      <c r="S1257" t="s">
        <v>1274</v>
      </c>
      <c r="T1257">
        <v>9</v>
      </c>
      <c r="U1257">
        <v>9</v>
      </c>
      <c r="V1257">
        <v>9</v>
      </c>
      <c r="Y1257" t="s">
        <v>1145</v>
      </c>
      <c r="Z1257" t="s">
        <v>1275</v>
      </c>
      <c r="AA1257" t="s">
        <v>1147</v>
      </c>
      <c r="AB1257">
        <v>19</v>
      </c>
      <c r="AD1257" t="s">
        <v>1276</v>
      </c>
      <c r="AF1257" t="s">
        <v>1277</v>
      </c>
      <c r="AH1257" t="s">
        <v>114</v>
      </c>
      <c r="AI1257" t="s">
        <v>114</v>
      </c>
      <c r="AJ1257" t="s">
        <v>1278</v>
      </c>
      <c r="AK1257" t="s">
        <v>1279</v>
      </c>
      <c r="AO1257" t="s">
        <v>1280</v>
      </c>
      <c r="AQ1257">
        <v>9</v>
      </c>
      <c r="AR1257">
        <v>15</v>
      </c>
      <c r="AS1257">
        <v>29</v>
      </c>
      <c r="AT1257" t="s">
        <v>1281</v>
      </c>
      <c r="AU1257" t="s">
        <v>1282</v>
      </c>
      <c r="AV1257" t="s">
        <v>1283</v>
      </c>
      <c r="AW1257" t="s">
        <v>1156</v>
      </c>
      <c r="AY1257" t="s">
        <v>1157</v>
      </c>
      <c r="AZ1257" t="s">
        <v>670</v>
      </c>
      <c r="BA1257" t="s">
        <v>426</v>
      </c>
      <c r="BB1257" t="s">
        <v>1284</v>
      </c>
      <c r="BC1257" t="s">
        <v>1161</v>
      </c>
      <c r="BD1257" t="s">
        <v>128</v>
      </c>
      <c r="BE1257">
        <v>0</v>
      </c>
      <c r="BF1257" t="s">
        <v>1285</v>
      </c>
      <c r="BG1257" t="s">
        <v>1286</v>
      </c>
      <c r="BH1257" t="s">
        <v>1287</v>
      </c>
      <c r="BS1257">
        <v>0</v>
      </c>
      <c r="BT1257">
        <v>0</v>
      </c>
      <c r="BU1257">
        <v>1</v>
      </c>
      <c r="BV1257">
        <v>0</v>
      </c>
      <c r="BW1257">
        <v>0</v>
      </c>
      <c r="BX1257">
        <v>0</v>
      </c>
      <c r="BY1257">
        <v>1</v>
      </c>
      <c r="CD1257" t="s">
        <v>131</v>
      </c>
      <c r="CE1257">
        <v>0</v>
      </c>
      <c r="CJ1257" t="s">
        <v>132</v>
      </c>
      <c r="CO1257" t="str">
        <f>HYPERLINK("http://www.d20pfsrd.com/bestiary/monster-listings/outsiders/demon/nabasu","Demon, Nabasu")</f>
        <v>Demon, Nabasu</v>
      </c>
      <c r="CP1257">
        <v>81</v>
      </c>
      <c r="CQ1257">
        <v>0</v>
      </c>
      <c r="CR1257">
        <v>0</v>
      </c>
      <c r="CS1257">
        <v>0</v>
      </c>
      <c r="CT1257">
        <v>0</v>
      </c>
    </row>
    <row r="1258" spans="1:98" ht="15" customHeight="1" x14ac:dyDescent="0.2">
      <c r="A1258" t="s">
        <v>26816</v>
      </c>
      <c r="B1258" s="1" t="s">
        <v>99</v>
      </c>
      <c r="C1258">
        <v>200</v>
      </c>
      <c r="D1258" t="s">
        <v>26817</v>
      </c>
      <c r="E1258" t="s">
        <v>3640</v>
      </c>
      <c r="G1258" t="s">
        <v>3133</v>
      </c>
      <c r="H1258" t="s">
        <v>102</v>
      </c>
      <c r="I1258" t="s">
        <v>701</v>
      </c>
      <c r="J1258" t="s">
        <v>3778</v>
      </c>
      <c r="K1258">
        <v>2</v>
      </c>
      <c r="L1258" t="s">
        <v>2460</v>
      </c>
      <c r="N1258" t="s">
        <v>1610</v>
      </c>
      <c r="O1258" t="s">
        <v>22540</v>
      </c>
      <c r="P1258">
        <v>10</v>
      </c>
      <c r="Q1258" t="s">
        <v>2377</v>
      </c>
      <c r="S1258" t="s">
        <v>26818</v>
      </c>
      <c r="T1258">
        <v>1</v>
      </c>
      <c r="U1258">
        <v>2</v>
      </c>
      <c r="V1258">
        <v>1</v>
      </c>
      <c r="W1258" t="s">
        <v>26819</v>
      </c>
      <c r="AD1258" t="s">
        <v>249</v>
      </c>
      <c r="AF1258" t="s">
        <v>26820</v>
      </c>
      <c r="AG1258" t="s">
        <v>3644</v>
      </c>
      <c r="AH1258" t="s">
        <v>114</v>
      </c>
      <c r="AI1258" t="s">
        <v>26821</v>
      </c>
      <c r="AO1258" t="s">
        <v>26822</v>
      </c>
      <c r="AQ1258">
        <v>1</v>
      </c>
      <c r="AR1258">
        <v>4</v>
      </c>
      <c r="AS1258">
        <v>16</v>
      </c>
      <c r="AT1258" t="s">
        <v>26823</v>
      </c>
      <c r="AU1258" t="s">
        <v>26824</v>
      </c>
      <c r="AV1258" t="s">
        <v>26825</v>
      </c>
      <c r="AW1258" t="s">
        <v>1883</v>
      </c>
      <c r="AY1258" t="s">
        <v>26826</v>
      </c>
      <c r="AZ1258" t="s">
        <v>26827</v>
      </c>
      <c r="BA1258" t="s">
        <v>26828</v>
      </c>
      <c r="BB1258" t="s">
        <v>26829</v>
      </c>
      <c r="BD1258" t="s">
        <v>24172</v>
      </c>
      <c r="BE1258">
        <v>0</v>
      </c>
      <c r="BG1258" t="s">
        <v>26830</v>
      </c>
      <c r="BH1258" t="s">
        <v>26831</v>
      </c>
      <c r="BI1258" t="s">
        <v>132</v>
      </c>
      <c r="BK1258" t="s">
        <v>132</v>
      </c>
      <c r="BS1258">
        <v>1</v>
      </c>
      <c r="BT1258">
        <v>0</v>
      </c>
      <c r="BU1258">
        <v>0</v>
      </c>
      <c r="BV1258">
        <v>0</v>
      </c>
      <c r="BW1258">
        <v>0</v>
      </c>
      <c r="BX1258">
        <v>0</v>
      </c>
      <c r="BY1258">
        <v>1</v>
      </c>
      <c r="CD1258" t="s">
        <v>131</v>
      </c>
      <c r="CE1258">
        <v>1</v>
      </c>
      <c r="CJ1258" t="s">
        <v>132</v>
      </c>
      <c r="CK1258" t="s">
        <v>132</v>
      </c>
      <c r="CP1258">
        <v>5309</v>
      </c>
      <c r="CQ1258">
        <v>0</v>
      </c>
      <c r="CR1258">
        <v>0</v>
      </c>
      <c r="CS1258">
        <v>0</v>
      </c>
      <c r="CT1258">
        <v>0</v>
      </c>
    </row>
    <row r="1259" spans="1:98" ht="15" customHeight="1" x14ac:dyDescent="0.2">
      <c r="A1259" t="s">
        <v>1288</v>
      </c>
      <c r="B1259" s="1" t="s">
        <v>162</v>
      </c>
      <c r="C1259">
        <v>38400</v>
      </c>
      <c r="G1259" t="s">
        <v>575</v>
      </c>
      <c r="H1259" t="s">
        <v>136</v>
      </c>
      <c r="I1259" t="s">
        <v>103</v>
      </c>
      <c r="J1259" t="s">
        <v>1138</v>
      </c>
      <c r="K1259">
        <v>5</v>
      </c>
      <c r="L1259" t="s">
        <v>1247</v>
      </c>
      <c r="M1259" t="s">
        <v>1289</v>
      </c>
      <c r="N1259" t="s">
        <v>1290</v>
      </c>
      <c r="O1259" t="s">
        <v>1291</v>
      </c>
      <c r="P1259">
        <v>203</v>
      </c>
      <c r="Q1259" t="s">
        <v>1292</v>
      </c>
      <c r="S1259" t="s">
        <v>1293</v>
      </c>
      <c r="T1259">
        <v>22</v>
      </c>
      <c r="U1259">
        <v>9</v>
      </c>
      <c r="V1259">
        <v>21</v>
      </c>
      <c r="Y1259" t="s">
        <v>581</v>
      </c>
      <c r="Z1259" t="s">
        <v>1146</v>
      </c>
      <c r="AA1259" t="s">
        <v>1147</v>
      </c>
      <c r="AB1259">
        <v>25</v>
      </c>
      <c r="AD1259" t="s">
        <v>1294</v>
      </c>
      <c r="AF1259" t="s">
        <v>1295</v>
      </c>
      <c r="AH1259" t="s">
        <v>147</v>
      </c>
      <c r="AI1259" t="s">
        <v>147</v>
      </c>
      <c r="AJ1259" t="s">
        <v>1296</v>
      </c>
      <c r="AK1259" t="s">
        <v>1297</v>
      </c>
      <c r="AO1259" t="s">
        <v>1298</v>
      </c>
      <c r="AQ1259">
        <v>14</v>
      </c>
      <c r="AR1259">
        <v>27</v>
      </c>
      <c r="AS1259">
        <v>42</v>
      </c>
      <c r="AT1259" t="s">
        <v>1299</v>
      </c>
      <c r="AU1259" t="s">
        <v>1300</v>
      </c>
      <c r="AV1259" t="s">
        <v>1301</v>
      </c>
      <c r="AW1259" t="s">
        <v>1156</v>
      </c>
      <c r="AY1259" t="s">
        <v>1157</v>
      </c>
      <c r="AZ1259" t="s">
        <v>1302</v>
      </c>
      <c r="BA1259" t="s">
        <v>426</v>
      </c>
      <c r="BB1259" t="s">
        <v>1303</v>
      </c>
      <c r="BC1259" t="s">
        <v>1161</v>
      </c>
      <c r="BD1259" t="s">
        <v>128</v>
      </c>
      <c r="BE1259">
        <v>0</v>
      </c>
      <c r="BF1259" t="s">
        <v>1304</v>
      </c>
      <c r="BG1259" t="s">
        <v>1305</v>
      </c>
      <c r="BH1259" t="s">
        <v>1306</v>
      </c>
      <c r="BS1259">
        <v>0</v>
      </c>
      <c r="BT1259">
        <v>0</v>
      </c>
      <c r="BU1259">
        <v>1</v>
      </c>
      <c r="BV1259">
        <v>0</v>
      </c>
      <c r="BW1259">
        <v>0</v>
      </c>
      <c r="BX1259">
        <v>0</v>
      </c>
      <c r="BY1259">
        <v>1</v>
      </c>
      <c r="CD1259" t="s">
        <v>131</v>
      </c>
      <c r="CE1259">
        <v>0</v>
      </c>
      <c r="CJ1259" t="s">
        <v>132</v>
      </c>
      <c r="CO1259" t="str">
        <f>HYPERLINK("http://www.d20pfsrd.com/bestiary/monster-listings/outsiders/demon/nalfeshnee","Demon, Nalfeshnee")</f>
        <v>Demon, Nalfeshnee</v>
      </c>
      <c r="CP1259">
        <v>82</v>
      </c>
      <c r="CQ1259">
        <v>0</v>
      </c>
      <c r="CR1259">
        <v>0</v>
      </c>
      <c r="CS1259">
        <v>0</v>
      </c>
      <c r="CT1259">
        <v>0</v>
      </c>
    </row>
    <row r="1260" spans="1:98" ht="15" customHeight="1" x14ac:dyDescent="0.2">
      <c r="A1260" t="s">
        <v>20079</v>
      </c>
      <c r="B1260" s="1" t="s">
        <v>239</v>
      </c>
      <c r="C1260">
        <v>800</v>
      </c>
      <c r="G1260" t="s">
        <v>240</v>
      </c>
      <c r="H1260" t="s">
        <v>193</v>
      </c>
      <c r="I1260" t="s">
        <v>332</v>
      </c>
      <c r="K1260">
        <v>3</v>
      </c>
      <c r="L1260" t="s">
        <v>20080</v>
      </c>
      <c r="N1260" t="s">
        <v>5462</v>
      </c>
      <c r="O1260" t="s">
        <v>5463</v>
      </c>
      <c r="P1260">
        <v>30</v>
      </c>
      <c r="Q1260" t="s">
        <v>351</v>
      </c>
      <c r="S1260" t="s">
        <v>7585</v>
      </c>
      <c r="T1260">
        <v>6</v>
      </c>
      <c r="U1260">
        <v>7</v>
      </c>
      <c r="V1260">
        <v>3</v>
      </c>
      <c r="AD1260" t="s">
        <v>1731</v>
      </c>
      <c r="AF1260" t="s">
        <v>19795</v>
      </c>
      <c r="AH1260" t="s">
        <v>202</v>
      </c>
      <c r="AI1260" t="s">
        <v>202</v>
      </c>
      <c r="AJ1260" t="s">
        <v>20081</v>
      </c>
      <c r="AO1260" t="s">
        <v>20082</v>
      </c>
      <c r="AQ1260">
        <v>3</v>
      </c>
      <c r="AR1260">
        <v>9</v>
      </c>
      <c r="AS1260" t="s">
        <v>4810</v>
      </c>
      <c r="AT1260" t="s">
        <v>20083</v>
      </c>
      <c r="AU1260" t="s">
        <v>20084</v>
      </c>
      <c r="AV1260" t="s">
        <v>323</v>
      </c>
      <c r="AX1260" t="s">
        <v>1026</v>
      </c>
      <c r="AY1260" t="s">
        <v>1753</v>
      </c>
      <c r="AZ1260" t="s">
        <v>1737</v>
      </c>
      <c r="BA1260" t="s">
        <v>255</v>
      </c>
      <c r="BB1260" t="s">
        <v>20085</v>
      </c>
      <c r="BC1260" t="s">
        <v>20060</v>
      </c>
      <c r="BD1260" t="s">
        <v>20061</v>
      </c>
      <c r="BE1260">
        <v>0</v>
      </c>
      <c r="BF1260" t="s">
        <v>20086</v>
      </c>
      <c r="BG1260" t="s">
        <v>20087</v>
      </c>
      <c r="BH1260" t="s">
        <v>20088</v>
      </c>
      <c r="BS1260">
        <v>0</v>
      </c>
      <c r="BT1260">
        <v>0</v>
      </c>
      <c r="BU1260">
        <v>0</v>
      </c>
      <c r="BV1260">
        <v>0</v>
      </c>
      <c r="BW1260">
        <v>0</v>
      </c>
      <c r="BX1260">
        <v>1</v>
      </c>
      <c r="BY1260">
        <v>0</v>
      </c>
      <c r="CD1260" t="s">
        <v>131</v>
      </c>
      <c r="CE1260">
        <v>0</v>
      </c>
      <c r="CJ1260" t="s">
        <v>132</v>
      </c>
      <c r="CP1260">
        <v>3173</v>
      </c>
      <c r="CQ1260">
        <v>0</v>
      </c>
      <c r="CR1260">
        <v>0</v>
      </c>
      <c r="CS1260">
        <v>0</v>
      </c>
      <c r="CT1260">
        <v>0</v>
      </c>
    </row>
    <row r="1261" spans="1:98" ht="15" customHeight="1" x14ac:dyDescent="0.2">
      <c r="A1261" t="s">
        <v>10832</v>
      </c>
      <c r="B1261" s="1" t="s">
        <v>134</v>
      </c>
      <c r="C1261">
        <v>3200</v>
      </c>
      <c r="G1261" t="s">
        <v>923</v>
      </c>
      <c r="H1261" t="s">
        <v>193</v>
      </c>
      <c r="I1261" t="s">
        <v>103</v>
      </c>
      <c r="J1261" t="s">
        <v>10788</v>
      </c>
      <c r="K1261">
        <v>7</v>
      </c>
      <c r="L1261" t="s">
        <v>10833</v>
      </c>
      <c r="N1261" t="s">
        <v>2327</v>
      </c>
      <c r="O1261" t="s">
        <v>6399</v>
      </c>
      <c r="P1261">
        <v>94</v>
      </c>
      <c r="Q1261" t="s">
        <v>1450</v>
      </c>
      <c r="S1261" t="s">
        <v>8579</v>
      </c>
      <c r="T1261">
        <v>11</v>
      </c>
      <c r="U1261">
        <v>11</v>
      </c>
      <c r="V1261">
        <v>6</v>
      </c>
      <c r="X1261" t="s">
        <v>10791</v>
      </c>
      <c r="Y1261" t="s">
        <v>10834</v>
      </c>
      <c r="Z1261" t="s">
        <v>10793</v>
      </c>
      <c r="AA1261" t="s">
        <v>10794</v>
      </c>
      <c r="AB1261">
        <v>18</v>
      </c>
      <c r="AD1261" t="s">
        <v>10795</v>
      </c>
      <c r="AF1261" t="s">
        <v>10835</v>
      </c>
      <c r="AH1261" t="s">
        <v>202</v>
      </c>
      <c r="AI1261" t="s">
        <v>202</v>
      </c>
      <c r="AJ1261" t="s">
        <v>10836</v>
      </c>
      <c r="AK1261" t="s">
        <v>10837</v>
      </c>
      <c r="AO1261" t="s">
        <v>10838</v>
      </c>
      <c r="AQ1261">
        <v>9</v>
      </c>
      <c r="AR1261">
        <v>15</v>
      </c>
      <c r="AS1261">
        <v>28</v>
      </c>
      <c r="AT1261" t="s">
        <v>10839</v>
      </c>
      <c r="AU1261" t="s">
        <v>10840</v>
      </c>
      <c r="AW1261" t="s">
        <v>10841</v>
      </c>
      <c r="AX1261" t="s">
        <v>10842</v>
      </c>
      <c r="AY1261" t="s">
        <v>10804</v>
      </c>
      <c r="AZ1261" t="s">
        <v>10843</v>
      </c>
      <c r="BA1261" t="s">
        <v>255</v>
      </c>
      <c r="BB1261" t="s">
        <v>10844</v>
      </c>
      <c r="BC1261" t="s">
        <v>10807</v>
      </c>
      <c r="BD1261" t="s">
        <v>7316</v>
      </c>
      <c r="BE1261">
        <v>0</v>
      </c>
      <c r="BF1261" t="s">
        <v>10845</v>
      </c>
      <c r="BG1261" t="s">
        <v>10846</v>
      </c>
      <c r="BH1261" t="s">
        <v>10847</v>
      </c>
      <c r="BS1261">
        <v>0</v>
      </c>
      <c r="BT1261">
        <v>0</v>
      </c>
      <c r="BU1261">
        <v>1</v>
      </c>
      <c r="BV1261">
        <v>0</v>
      </c>
      <c r="BW1261">
        <v>0</v>
      </c>
      <c r="BX1261">
        <v>1</v>
      </c>
      <c r="BY1261">
        <v>1</v>
      </c>
      <c r="CD1261" t="s">
        <v>131</v>
      </c>
      <c r="CE1261">
        <v>0</v>
      </c>
      <c r="CJ1261" t="s">
        <v>132</v>
      </c>
      <c r="CO1261" t="str">
        <f>HYPERLINK("http://www.d20pfsrd.com/bestiary/monster-listings/outsiders/protean/protean-naunet","Protean, Naunet")</f>
        <v>Protean, Naunet</v>
      </c>
      <c r="CP1261">
        <v>1320</v>
      </c>
      <c r="CQ1261">
        <v>0</v>
      </c>
      <c r="CR1261">
        <v>0</v>
      </c>
      <c r="CS1261">
        <v>0</v>
      </c>
      <c r="CT1261">
        <v>0</v>
      </c>
    </row>
    <row r="1262" spans="1:98" ht="15" customHeight="1" x14ac:dyDescent="0.2">
      <c r="A1262" t="s">
        <v>26832</v>
      </c>
      <c r="B1262" s="1" t="s">
        <v>239</v>
      </c>
      <c r="C1262">
        <v>800</v>
      </c>
      <c r="G1262" t="s">
        <v>1053</v>
      </c>
      <c r="H1262" t="s">
        <v>102</v>
      </c>
      <c r="I1262" t="s">
        <v>1555</v>
      </c>
      <c r="K1262">
        <v>1</v>
      </c>
      <c r="L1262" t="s">
        <v>618</v>
      </c>
      <c r="N1262" t="s">
        <v>794</v>
      </c>
      <c r="O1262" t="s">
        <v>795</v>
      </c>
      <c r="P1262">
        <v>26</v>
      </c>
      <c r="Q1262" t="s">
        <v>3715</v>
      </c>
      <c r="S1262" t="s">
        <v>10751</v>
      </c>
      <c r="T1262">
        <v>2</v>
      </c>
      <c r="U1262">
        <v>2</v>
      </c>
      <c r="V1262">
        <v>4</v>
      </c>
      <c r="Z1262" t="s">
        <v>3160</v>
      </c>
      <c r="AD1262" t="s">
        <v>15380</v>
      </c>
      <c r="AF1262" t="s">
        <v>24081</v>
      </c>
      <c r="AH1262" t="s">
        <v>114</v>
      </c>
      <c r="AI1262" t="s">
        <v>114</v>
      </c>
      <c r="AO1262" t="s">
        <v>26833</v>
      </c>
      <c r="AQ1262">
        <v>3</v>
      </c>
      <c r="AR1262">
        <v>5</v>
      </c>
      <c r="AS1262">
        <v>16</v>
      </c>
      <c r="AT1262" t="s">
        <v>295</v>
      </c>
      <c r="AX1262" t="s">
        <v>26834</v>
      </c>
      <c r="AY1262" t="s">
        <v>7565</v>
      </c>
      <c r="AZ1262" t="s">
        <v>1773</v>
      </c>
      <c r="BA1262" t="s">
        <v>255</v>
      </c>
      <c r="BB1262" t="s">
        <v>26835</v>
      </c>
      <c r="BD1262" t="s">
        <v>24172</v>
      </c>
      <c r="BE1262">
        <v>0</v>
      </c>
      <c r="BF1262" t="s">
        <v>26836</v>
      </c>
      <c r="BG1262" t="s">
        <v>26837</v>
      </c>
      <c r="BH1262" t="s">
        <v>26838</v>
      </c>
      <c r="BI1262" t="s">
        <v>132</v>
      </c>
      <c r="BK1262" t="s">
        <v>132</v>
      </c>
      <c r="BS1262">
        <v>0</v>
      </c>
      <c r="BT1262">
        <v>0</v>
      </c>
      <c r="BU1262">
        <v>1</v>
      </c>
      <c r="BV1262">
        <v>0</v>
      </c>
      <c r="BW1262">
        <v>0</v>
      </c>
      <c r="BX1262">
        <v>0</v>
      </c>
      <c r="BY1262">
        <v>1</v>
      </c>
      <c r="CD1262" t="s">
        <v>131</v>
      </c>
      <c r="CE1262">
        <v>0</v>
      </c>
      <c r="CJ1262" t="s">
        <v>132</v>
      </c>
      <c r="CK1262" t="s">
        <v>132</v>
      </c>
      <c r="CP1262">
        <v>5310</v>
      </c>
      <c r="CQ1262">
        <v>0</v>
      </c>
      <c r="CR1262">
        <v>0</v>
      </c>
      <c r="CS1262">
        <v>0</v>
      </c>
      <c r="CT1262">
        <v>0</v>
      </c>
    </row>
    <row r="1263" spans="1:98" ht="15" customHeight="1" x14ac:dyDescent="0.2">
      <c r="A1263" t="s">
        <v>10538</v>
      </c>
      <c r="B1263" s="1" t="s">
        <v>239</v>
      </c>
      <c r="C1263">
        <v>800</v>
      </c>
      <c r="G1263" t="s">
        <v>240</v>
      </c>
      <c r="H1263" t="s">
        <v>102</v>
      </c>
      <c r="I1263" t="s">
        <v>241</v>
      </c>
      <c r="K1263">
        <v>3</v>
      </c>
      <c r="L1263" t="s">
        <v>3371</v>
      </c>
      <c r="N1263" t="s">
        <v>2788</v>
      </c>
      <c r="O1263" t="s">
        <v>2789</v>
      </c>
      <c r="P1263">
        <v>36</v>
      </c>
      <c r="Q1263" t="s">
        <v>245</v>
      </c>
      <c r="S1263" t="s">
        <v>2843</v>
      </c>
      <c r="T1263">
        <v>1</v>
      </c>
      <c r="U1263">
        <v>4</v>
      </c>
      <c r="V1263">
        <v>1</v>
      </c>
      <c r="Y1263" t="s">
        <v>3301</v>
      </c>
      <c r="Z1263" t="s">
        <v>248</v>
      </c>
      <c r="AD1263" t="s">
        <v>249</v>
      </c>
      <c r="AF1263" t="s">
        <v>10539</v>
      </c>
      <c r="AH1263" t="s">
        <v>114</v>
      </c>
      <c r="AI1263" t="s">
        <v>114</v>
      </c>
      <c r="AJ1263" t="s">
        <v>10540</v>
      </c>
      <c r="AO1263" t="s">
        <v>10541</v>
      </c>
      <c r="AQ1263">
        <v>3</v>
      </c>
      <c r="AR1263">
        <v>6</v>
      </c>
      <c r="AS1263" t="s">
        <v>443</v>
      </c>
      <c r="AU1263" t="s">
        <v>10542</v>
      </c>
      <c r="AV1263" t="s">
        <v>10543</v>
      </c>
      <c r="AY1263" t="s">
        <v>298</v>
      </c>
      <c r="AZ1263" t="s">
        <v>10544</v>
      </c>
      <c r="BA1263" t="s">
        <v>255</v>
      </c>
      <c r="BB1263" t="s">
        <v>10545</v>
      </c>
      <c r="BD1263" t="s">
        <v>7316</v>
      </c>
      <c r="BE1263">
        <v>0</v>
      </c>
      <c r="BF1263" t="s">
        <v>10546</v>
      </c>
      <c r="BG1263" t="s">
        <v>10547</v>
      </c>
      <c r="BH1263" t="s">
        <v>10548</v>
      </c>
      <c r="BI1263" t="s">
        <v>132</v>
      </c>
      <c r="BS1263">
        <v>0</v>
      </c>
      <c r="BT1263">
        <v>0</v>
      </c>
      <c r="BU1263">
        <v>0</v>
      </c>
      <c r="BV1263">
        <v>0</v>
      </c>
      <c r="BW1263">
        <v>0</v>
      </c>
      <c r="BX1263">
        <v>0</v>
      </c>
      <c r="BY1263">
        <v>1</v>
      </c>
      <c r="CD1263" t="s">
        <v>131</v>
      </c>
      <c r="CE1263">
        <v>0</v>
      </c>
      <c r="CJ1263" t="s">
        <v>132</v>
      </c>
      <c r="CK1263" t="s">
        <v>132</v>
      </c>
      <c r="CO1263" t="str">
        <f>HYPERLINK("http://www.d20pfsrd.com/bestiary/monster-listings/constructs/necrophidius","Necrophidius")</f>
        <v>Necrophidius</v>
      </c>
      <c r="CP1263">
        <v>1302</v>
      </c>
      <c r="CQ1263">
        <v>0</v>
      </c>
      <c r="CR1263">
        <v>0</v>
      </c>
      <c r="CS1263">
        <v>0</v>
      </c>
      <c r="CT1263">
        <v>0</v>
      </c>
    </row>
    <row r="1264" spans="1:98" ht="15" customHeight="1" x14ac:dyDescent="0.2">
      <c r="A1264" t="s">
        <v>10549</v>
      </c>
      <c r="B1264" s="1" t="s">
        <v>633</v>
      </c>
      <c r="C1264">
        <v>4800</v>
      </c>
      <c r="G1264" t="s">
        <v>575</v>
      </c>
      <c r="H1264" t="s">
        <v>193</v>
      </c>
      <c r="I1264" t="s">
        <v>137</v>
      </c>
      <c r="K1264">
        <v>7</v>
      </c>
      <c r="L1264" t="s">
        <v>3114</v>
      </c>
      <c r="N1264" t="s">
        <v>10550</v>
      </c>
      <c r="O1264" t="s">
        <v>10551</v>
      </c>
      <c r="P1264">
        <v>105</v>
      </c>
      <c r="Q1264" t="s">
        <v>658</v>
      </c>
      <c r="S1264" t="s">
        <v>10552</v>
      </c>
      <c r="T1264">
        <v>9</v>
      </c>
      <c r="U1264">
        <v>6</v>
      </c>
      <c r="V1264">
        <v>11</v>
      </c>
      <c r="Y1264" t="s">
        <v>479</v>
      </c>
      <c r="Z1264" t="s">
        <v>10553</v>
      </c>
      <c r="AB1264">
        <v>19</v>
      </c>
      <c r="AD1264" t="s">
        <v>5888</v>
      </c>
      <c r="AF1264" t="s">
        <v>10554</v>
      </c>
      <c r="AH1264" t="s">
        <v>202</v>
      </c>
      <c r="AI1264" t="s">
        <v>114</v>
      </c>
      <c r="AJ1264" t="s">
        <v>10555</v>
      </c>
      <c r="AL1264" t="s">
        <v>10556</v>
      </c>
      <c r="AO1264" t="s">
        <v>10557</v>
      </c>
      <c r="AQ1264">
        <v>7</v>
      </c>
      <c r="AR1264">
        <v>15</v>
      </c>
      <c r="AS1264" t="s">
        <v>10558</v>
      </c>
      <c r="AT1264" t="s">
        <v>10559</v>
      </c>
      <c r="AU1264" t="s">
        <v>10560</v>
      </c>
      <c r="AW1264" t="s">
        <v>10561</v>
      </c>
      <c r="AX1264" t="s">
        <v>10562</v>
      </c>
      <c r="AY1264" t="s">
        <v>298</v>
      </c>
      <c r="AZ1264" t="s">
        <v>670</v>
      </c>
      <c r="BA1264" t="s">
        <v>156</v>
      </c>
      <c r="BB1264" t="s">
        <v>10563</v>
      </c>
      <c r="BD1264" t="s">
        <v>7316</v>
      </c>
      <c r="BE1264">
        <v>0</v>
      </c>
      <c r="BF1264" t="s">
        <v>10564</v>
      </c>
      <c r="BG1264" t="s">
        <v>10565</v>
      </c>
      <c r="BH1264" t="s">
        <v>10566</v>
      </c>
      <c r="BS1264">
        <v>0</v>
      </c>
      <c r="BT1264">
        <v>0</v>
      </c>
      <c r="BU1264">
        <v>1</v>
      </c>
      <c r="BV1264">
        <v>0</v>
      </c>
      <c r="BW1264">
        <v>0</v>
      </c>
      <c r="BX1264">
        <v>0</v>
      </c>
      <c r="BY1264">
        <v>1</v>
      </c>
      <c r="CD1264" t="s">
        <v>131</v>
      </c>
      <c r="CE1264">
        <v>0</v>
      </c>
      <c r="CJ1264" t="s">
        <v>132</v>
      </c>
      <c r="CO1264" t="str">
        <f>HYPERLINK("http://www.d20pfsrd.com/bestiary/monster-listings/aberrations/neh-thalggu","Neh-Thalggu")</f>
        <v>Neh-Thalggu</v>
      </c>
      <c r="CP1264">
        <v>1303</v>
      </c>
      <c r="CQ1264">
        <v>0</v>
      </c>
      <c r="CR1264">
        <v>0</v>
      </c>
      <c r="CS1264">
        <v>0</v>
      </c>
      <c r="CT1264">
        <v>0</v>
      </c>
    </row>
    <row r="1265" spans="1:98" ht="15" customHeight="1" x14ac:dyDescent="0.2">
      <c r="A1265" t="s">
        <v>24774</v>
      </c>
      <c r="B1265" s="1" t="s">
        <v>1845</v>
      </c>
      <c r="C1265">
        <v>153600</v>
      </c>
      <c r="G1265" t="s">
        <v>135</v>
      </c>
      <c r="H1265" t="s">
        <v>136</v>
      </c>
      <c r="I1265" t="s">
        <v>103</v>
      </c>
      <c r="J1265" t="s">
        <v>1384</v>
      </c>
      <c r="K1265">
        <v>11</v>
      </c>
      <c r="L1265" t="s">
        <v>5862</v>
      </c>
      <c r="N1265" t="s">
        <v>24775</v>
      </c>
      <c r="O1265" t="s">
        <v>24776</v>
      </c>
      <c r="P1265">
        <v>297</v>
      </c>
      <c r="Q1265" t="s">
        <v>6132</v>
      </c>
      <c r="S1265" t="s">
        <v>24777</v>
      </c>
      <c r="T1265">
        <v>21</v>
      </c>
      <c r="U1265">
        <v>18</v>
      </c>
      <c r="V1265">
        <v>13</v>
      </c>
      <c r="X1265" t="s">
        <v>6134</v>
      </c>
      <c r="Y1265" t="s">
        <v>1474</v>
      </c>
      <c r="Z1265" t="s">
        <v>6135</v>
      </c>
      <c r="AA1265" t="s">
        <v>1494</v>
      </c>
      <c r="AB1265">
        <v>29</v>
      </c>
      <c r="AD1265" t="s">
        <v>6136</v>
      </c>
      <c r="AF1265" t="s">
        <v>24778</v>
      </c>
      <c r="AH1265" t="s">
        <v>147</v>
      </c>
      <c r="AI1265" t="s">
        <v>6138</v>
      </c>
      <c r="AJ1265" t="s">
        <v>24779</v>
      </c>
      <c r="AK1265" t="s">
        <v>24780</v>
      </c>
      <c r="AO1265" t="s">
        <v>6140</v>
      </c>
      <c r="AQ1265">
        <v>18</v>
      </c>
      <c r="AR1265" t="s">
        <v>24781</v>
      </c>
      <c r="AS1265" t="s">
        <v>24782</v>
      </c>
      <c r="AT1265" t="s">
        <v>6141</v>
      </c>
      <c r="AU1265" t="s">
        <v>24783</v>
      </c>
      <c r="AV1265" t="s">
        <v>6260</v>
      </c>
      <c r="AW1265" t="s">
        <v>24784</v>
      </c>
      <c r="AX1265" t="s">
        <v>24785</v>
      </c>
      <c r="AY1265" t="s">
        <v>1398</v>
      </c>
      <c r="AZ1265" t="s">
        <v>6145</v>
      </c>
      <c r="BA1265" t="s">
        <v>156</v>
      </c>
      <c r="BB1265" t="s">
        <v>24786</v>
      </c>
      <c r="BC1265" t="s">
        <v>1401</v>
      </c>
      <c r="BD1265" t="s">
        <v>24172</v>
      </c>
      <c r="BE1265">
        <v>0</v>
      </c>
      <c r="BF1265" t="s">
        <v>24787</v>
      </c>
      <c r="BG1265" t="s">
        <v>24788</v>
      </c>
      <c r="BH1265" t="s">
        <v>24789</v>
      </c>
      <c r="BI1265" t="s">
        <v>132</v>
      </c>
      <c r="BK1265" t="s">
        <v>132</v>
      </c>
      <c r="BS1265">
        <v>0</v>
      </c>
      <c r="BT1265">
        <v>0</v>
      </c>
      <c r="BU1265">
        <v>1</v>
      </c>
      <c r="BV1265">
        <v>0</v>
      </c>
      <c r="BW1265">
        <v>0</v>
      </c>
      <c r="BX1265">
        <v>0</v>
      </c>
      <c r="BY1265">
        <v>1</v>
      </c>
      <c r="CD1265" t="s">
        <v>131</v>
      </c>
      <c r="CE1265">
        <v>0</v>
      </c>
      <c r="CJ1265" t="s">
        <v>132</v>
      </c>
      <c r="CK1265" t="s">
        <v>132</v>
      </c>
      <c r="CM1265" t="s">
        <v>24790</v>
      </c>
      <c r="CP1265">
        <v>5173</v>
      </c>
      <c r="CQ1265">
        <v>0</v>
      </c>
      <c r="CR1265">
        <v>0</v>
      </c>
      <c r="CS1265">
        <v>0</v>
      </c>
      <c r="CT1265">
        <v>0</v>
      </c>
    </row>
    <row r="1266" spans="1:98" ht="15" customHeight="1" x14ac:dyDescent="0.2">
      <c r="A1266" t="s">
        <v>13571</v>
      </c>
      <c r="B1266" s="1" t="s">
        <v>2051</v>
      </c>
      <c r="C1266">
        <v>51200</v>
      </c>
      <c r="G1266" t="s">
        <v>1053</v>
      </c>
      <c r="H1266" t="s">
        <v>102</v>
      </c>
      <c r="I1266" t="s">
        <v>1555</v>
      </c>
      <c r="J1266" t="s">
        <v>4890</v>
      </c>
      <c r="K1266">
        <v>12</v>
      </c>
      <c r="L1266" t="s">
        <v>810</v>
      </c>
      <c r="N1266" t="s">
        <v>13572</v>
      </c>
      <c r="O1266" t="s">
        <v>13573</v>
      </c>
      <c r="P1266">
        <v>225</v>
      </c>
      <c r="Q1266" t="s">
        <v>12000</v>
      </c>
      <c r="R1266" t="s">
        <v>13574</v>
      </c>
      <c r="S1266" t="s">
        <v>13575</v>
      </c>
      <c r="T1266">
        <v>13</v>
      </c>
      <c r="U1266">
        <v>14</v>
      </c>
      <c r="V1266">
        <v>20</v>
      </c>
      <c r="X1266" t="s">
        <v>13576</v>
      </c>
      <c r="Z1266" t="s">
        <v>5001</v>
      </c>
      <c r="AA1266" t="s">
        <v>6192</v>
      </c>
      <c r="AD1266" t="s">
        <v>3161</v>
      </c>
      <c r="AF1266" t="s">
        <v>13577</v>
      </c>
      <c r="AH1266" t="s">
        <v>114</v>
      </c>
      <c r="AI1266" t="s">
        <v>114</v>
      </c>
      <c r="AJ1266" t="s">
        <v>13578</v>
      </c>
      <c r="AK1266" t="s">
        <v>13579</v>
      </c>
      <c r="AO1266" t="s">
        <v>13580</v>
      </c>
      <c r="AQ1266">
        <v>13</v>
      </c>
      <c r="AR1266">
        <v>21</v>
      </c>
      <c r="AS1266">
        <v>39</v>
      </c>
      <c r="AT1266" t="s">
        <v>13581</v>
      </c>
      <c r="AU1266" t="s">
        <v>13582</v>
      </c>
      <c r="AW1266" t="s">
        <v>13583</v>
      </c>
      <c r="AX1266" t="s">
        <v>13584</v>
      </c>
      <c r="AY1266" t="s">
        <v>298</v>
      </c>
      <c r="AZ1266" t="s">
        <v>13585</v>
      </c>
      <c r="BA1266" t="s">
        <v>426</v>
      </c>
      <c r="BB1266" t="s">
        <v>13586</v>
      </c>
      <c r="BD1266" t="s">
        <v>13587</v>
      </c>
      <c r="BE1266">
        <v>0</v>
      </c>
      <c r="BF1266" t="s">
        <v>13588</v>
      </c>
      <c r="BG1266" t="s">
        <v>13589</v>
      </c>
      <c r="BH1266" t="s">
        <v>13590</v>
      </c>
      <c r="BS1266">
        <v>0</v>
      </c>
      <c r="BT1266">
        <v>0</v>
      </c>
      <c r="BU1266">
        <v>1</v>
      </c>
      <c r="BV1266">
        <v>0</v>
      </c>
      <c r="BW1266">
        <v>0</v>
      </c>
      <c r="BX1266">
        <v>0</v>
      </c>
      <c r="BY1266">
        <v>0</v>
      </c>
      <c r="CD1266" t="s">
        <v>131</v>
      </c>
      <c r="CE1266">
        <v>0</v>
      </c>
      <c r="CJ1266" t="s">
        <v>132</v>
      </c>
      <c r="CP1266">
        <v>1624</v>
      </c>
      <c r="CQ1266">
        <v>0</v>
      </c>
      <c r="CR1266">
        <v>0</v>
      </c>
      <c r="CS1266">
        <v>0</v>
      </c>
      <c r="CT1266">
        <v>0</v>
      </c>
    </row>
    <row r="1267" spans="1:98" ht="15" customHeight="1" x14ac:dyDescent="0.2">
      <c r="A1267" t="s">
        <v>4307</v>
      </c>
      <c r="B1267" s="1" t="s">
        <v>2051</v>
      </c>
      <c r="C1267">
        <v>51200</v>
      </c>
      <c r="G1267" t="s">
        <v>575</v>
      </c>
      <c r="H1267" t="s">
        <v>1035</v>
      </c>
      <c r="I1267" t="s">
        <v>137</v>
      </c>
      <c r="K1267">
        <v>2</v>
      </c>
      <c r="L1267" t="s">
        <v>4308</v>
      </c>
      <c r="N1267" t="s">
        <v>4309</v>
      </c>
      <c r="O1267" t="s">
        <v>4310</v>
      </c>
      <c r="P1267">
        <v>230</v>
      </c>
      <c r="Q1267" t="s">
        <v>4311</v>
      </c>
      <c r="S1267" t="s">
        <v>4312</v>
      </c>
      <c r="T1267">
        <v>15</v>
      </c>
      <c r="U1267">
        <v>4</v>
      </c>
      <c r="V1267">
        <v>16</v>
      </c>
      <c r="Y1267" t="s">
        <v>4313</v>
      </c>
      <c r="AB1267">
        <v>26</v>
      </c>
      <c r="AD1267" t="s">
        <v>4314</v>
      </c>
      <c r="AF1267" t="s">
        <v>4315</v>
      </c>
      <c r="AH1267" t="s">
        <v>496</v>
      </c>
      <c r="AI1267" t="s">
        <v>496</v>
      </c>
      <c r="AJ1267" t="s">
        <v>4316</v>
      </c>
      <c r="AK1267" t="s">
        <v>4317</v>
      </c>
      <c r="AO1267" t="s">
        <v>4318</v>
      </c>
      <c r="AQ1267">
        <v>15</v>
      </c>
      <c r="AR1267" t="s">
        <v>4319</v>
      </c>
      <c r="AS1267" t="s">
        <v>4320</v>
      </c>
      <c r="AT1267" t="s">
        <v>4321</v>
      </c>
      <c r="AU1267" t="s">
        <v>4322</v>
      </c>
      <c r="AW1267" t="s">
        <v>4323</v>
      </c>
      <c r="AY1267" t="s">
        <v>669</v>
      </c>
      <c r="AZ1267" t="s">
        <v>4324</v>
      </c>
      <c r="BA1267" t="s">
        <v>426</v>
      </c>
      <c r="BB1267" t="s">
        <v>4325</v>
      </c>
      <c r="BD1267" t="s">
        <v>128</v>
      </c>
      <c r="BE1267">
        <v>0</v>
      </c>
      <c r="BF1267" t="s">
        <v>4326</v>
      </c>
      <c r="BG1267" t="s">
        <v>4327</v>
      </c>
      <c r="BH1267" t="s">
        <v>4328</v>
      </c>
      <c r="BS1267">
        <v>0</v>
      </c>
      <c r="BT1267">
        <v>0</v>
      </c>
      <c r="BU1267">
        <v>1</v>
      </c>
      <c r="BV1267">
        <v>0</v>
      </c>
      <c r="BW1267">
        <v>0</v>
      </c>
      <c r="BX1267">
        <v>0</v>
      </c>
      <c r="BY1267">
        <v>1</v>
      </c>
      <c r="CD1267" t="s">
        <v>131</v>
      </c>
      <c r="CE1267">
        <v>0</v>
      </c>
      <c r="CJ1267" t="s">
        <v>132</v>
      </c>
      <c r="CO1267" t="str">
        <f>HYPERLINK("http://www.d20pfsrd.com/bestiary/monster-listings/aberrations/neothelid","Neothelid")</f>
        <v>Neothelid</v>
      </c>
      <c r="CP1267">
        <v>278</v>
      </c>
      <c r="CQ1267">
        <v>0</v>
      </c>
      <c r="CR1267">
        <v>0</v>
      </c>
      <c r="CS1267">
        <v>0</v>
      </c>
      <c r="CT1267">
        <v>0</v>
      </c>
    </row>
    <row r="1268" spans="1:98" ht="15" customHeight="1" x14ac:dyDescent="0.2">
      <c r="A1268" t="s">
        <v>26839</v>
      </c>
      <c r="B1268" s="1" t="s">
        <v>1034</v>
      </c>
      <c r="C1268">
        <v>6400</v>
      </c>
      <c r="G1268" t="s">
        <v>575</v>
      </c>
      <c r="H1268" t="s">
        <v>193</v>
      </c>
      <c r="I1268" t="s">
        <v>809</v>
      </c>
      <c r="K1268">
        <v>6</v>
      </c>
      <c r="L1268" t="s">
        <v>13592</v>
      </c>
      <c r="N1268" t="s">
        <v>16103</v>
      </c>
      <c r="O1268" t="s">
        <v>16104</v>
      </c>
      <c r="P1268">
        <v>114</v>
      </c>
      <c r="Q1268" t="s">
        <v>3117</v>
      </c>
      <c r="S1268" t="s">
        <v>26840</v>
      </c>
      <c r="T1268">
        <v>10</v>
      </c>
      <c r="U1268">
        <v>10</v>
      </c>
      <c r="V1268">
        <v>11</v>
      </c>
      <c r="X1268" t="s">
        <v>680</v>
      </c>
      <c r="AD1268" t="s">
        <v>4229</v>
      </c>
      <c r="AF1268" t="s">
        <v>26841</v>
      </c>
      <c r="AH1268" t="s">
        <v>202</v>
      </c>
      <c r="AI1268" t="s">
        <v>202</v>
      </c>
      <c r="AJ1268" t="s">
        <v>26842</v>
      </c>
      <c r="AO1268" t="s">
        <v>26843</v>
      </c>
      <c r="AQ1268">
        <v>12</v>
      </c>
      <c r="AR1268" t="s">
        <v>4705</v>
      </c>
      <c r="AS1268">
        <v>35</v>
      </c>
      <c r="AT1268" t="s">
        <v>26844</v>
      </c>
      <c r="AU1268" t="s">
        <v>26845</v>
      </c>
      <c r="AV1268" t="s">
        <v>7530</v>
      </c>
      <c r="AW1268" t="s">
        <v>3204</v>
      </c>
      <c r="AY1268" t="s">
        <v>445</v>
      </c>
      <c r="AZ1268" t="s">
        <v>359</v>
      </c>
      <c r="BA1268" t="s">
        <v>255</v>
      </c>
      <c r="BB1268" t="s">
        <v>26846</v>
      </c>
      <c r="BD1268" t="s">
        <v>24172</v>
      </c>
      <c r="BE1268">
        <v>0</v>
      </c>
      <c r="BF1268" t="s">
        <v>26847</v>
      </c>
      <c r="BG1268" t="s">
        <v>26848</v>
      </c>
      <c r="BH1268" t="s">
        <v>26849</v>
      </c>
      <c r="BI1268" t="s">
        <v>132</v>
      </c>
      <c r="BK1268" t="s">
        <v>132</v>
      </c>
      <c r="BS1268">
        <v>0</v>
      </c>
      <c r="BT1268">
        <v>0</v>
      </c>
      <c r="BU1268">
        <v>0</v>
      </c>
      <c r="BV1268">
        <v>1</v>
      </c>
      <c r="BW1268">
        <v>0</v>
      </c>
      <c r="BX1268">
        <v>0</v>
      </c>
      <c r="BY1268">
        <v>1</v>
      </c>
      <c r="CD1268" t="s">
        <v>131</v>
      </c>
      <c r="CE1268">
        <v>0</v>
      </c>
      <c r="CF1268" t="s">
        <v>132</v>
      </c>
      <c r="CJ1268" t="s">
        <v>132</v>
      </c>
      <c r="CK1268" t="s">
        <v>132</v>
      </c>
      <c r="CP1268">
        <v>5311</v>
      </c>
      <c r="CQ1268">
        <v>0</v>
      </c>
      <c r="CR1268">
        <v>0</v>
      </c>
      <c r="CS1268">
        <v>0</v>
      </c>
      <c r="CT1268">
        <v>0</v>
      </c>
    </row>
    <row r="1269" spans="1:98" ht="15" customHeight="1" x14ac:dyDescent="0.2">
      <c r="A1269" t="s">
        <v>17489</v>
      </c>
      <c r="B1269" s="1" t="s">
        <v>633</v>
      </c>
      <c r="C1269">
        <v>4800</v>
      </c>
      <c r="G1269" t="s">
        <v>240</v>
      </c>
      <c r="H1269" t="s">
        <v>193</v>
      </c>
      <c r="I1269" t="s">
        <v>103</v>
      </c>
      <c r="J1269" t="s">
        <v>104</v>
      </c>
      <c r="K1269">
        <v>2</v>
      </c>
      <c r="L1269" t="s">
        <v>3114</v>
      </c>
      <c r="N1269" t="s">
        <v>1347</v>
      </c>
      <c r="O1269" t="s">
        <v>17490</v>
      </c>
      <c r="P1269">
        <v>104</v>
      </c>
      <c r="Q1269" t="s">
        <v>10079</v>
      </c>
      <c r="S1269" t="s">
        <v>17491</v>
      </c>
      <c r="T1269">
        <v>13</v>
      </c>
      <c r="U1269">
        <v>7</v>
      </c>
      <c r="V1269">
        <v>10</v>
      </c>
      <c r="W1269" t="s">
        <v>17492</v>
      </c>
      <c r="X1269" t="s">
        <v>17493</v>
      </c>
      <c r="Y1269" t="s">
        <v>479</v>
      </c>
      <c r="AA1269" t="s">
        <v>6358</v>
      </c>
      <c r="AB1269">
        <v>19</v>
      </c>
      <c r="AD1269" t="s">
        <v>17530</v>
      </c>
      <c r="AF1269" t="s">
        <v>17494</v>
      </c>
      <c r="AG1269" t="s">
        <v>17495</v>
      </c>
      <c r="AH1269" t="s">
        <v>202</v>
      </c>
      <c r="AI1269" t="s">
        <v>202</v>
      </c>
      <c r="AJ1269" t="s">
        <v>17496</v>
      </c>
      <c r="AO1269" t="s">
        <v>17497</v>
      </c>
      <c r="AQ1269">
        <v>11</v>
      </c>
      <c r="AR1269" t="s">
        <v>17498</v>
      </c>
      <c r="AS1269" t="s">
        <v>17499</v>
      </c>
      <c r="AT1269" t="s">
        <v>17500</v>
      </c>
      <c r="AU1269" t="s">
        <v>17501</v>
      </c>
      <c r="AW1269" t="s">
        <v>17502</v>
      </c>
      <c r="AY1269" t="s">
        <v>2167</v>
      </c>
      <c r="AZ1269" t="s">
        <v>5597</v>
      </c>
      <c r="BA1269" t="s">
        <v>17503</v>
      </c>
      <c r="BB1269" t="s">
        <v>17504</v>
      </c>
      <c r="BD1269" t="s">
        <v>14619</v>
      </c>
      <c r="BE1269">
        <v>0</v>
      </c>
      <c r="BF1269" t="s">
        <v>17505</v>
      </c>
      <c r="BG1269" t="s">
        <v>17506</v>
      </c>
      <c r="BH1269" t="s">
        <v>17507</v>
      </c>
      <c r="BS1269">
        <v>0</v>
      </c>
      <c r="BT1269">
        <v>0</v>
      </c>
      <c r="BU1269">
        <v>0</v>
      </c>
      <c r="BV1269">
        <v>0</v>
      </c>
      <c r="BW1269">
        <v>0</v>
      </c>
      <c r="BX1269">
        <v>0</v>
      </c>
      <c r="BY1269">
        <v>1</v>
      </c>
      <c r="CD1269" t="s">
        <v>132</v>
      </c>
      <c r="CE1269">
        <v>0</v>
      </c>
      <c r="CF1269" t="s">
        <v>132</v>
      </c>
      <c r="CJ1269" t="s">
        <v>132</v>
      </c>
      <c r="CK1269" t="s">
        <v>132</v>
      </c>
      <c r="CP1269">
        <v>2147</v>
      </c>
      <c r="CQ1269">
        <v>0</v>
      </c>
      <c r="CR1269">
        <v>0</v>
      </c>
      <c r="CS1269">
        <v>0</v>
      </c>
      <c r="CT1269">
        <v>0</v>
      </c>
    </row>
    <row r="1270" spans="1:98" ht="15" customHeight="1" x14ac:dyDescent="0.2">
      <c r="A1270" t="s">
        <v>10567</v>
      </c>
      <c r="B1270" s="1" t="s">
        <v>574</v>
      </c>
      <c r="C1270">
        <v>9600</v>
      </c>
      <c r="G1270" t="s">
        <v>923</v>
      </c>
      <c r="H1270" t="s">
        <v>102</v>
      </c>
      <c r="I1270" t="s">
        <v>2390</v>
      </c>
      <c r="J1270" t="s">
        <v>1781</v>
      </c>
      <c r="K1270">
        <v>9</v>
      </c>
      <c r="L1270" t="s">
        <v>10568</v>
      </c>
      <c r="M1270" t="s">
        <v>10569</v>
      </c>
      <c r="N1270" t="s">
        <v>10570</v>
      </c>
      <c r="O1270" t="s">
        <v>10571</v>
      </c>
      <c r="P1270">
        <v>126</v>
      </c>
      <c r="Q1270" t="s">
        <v>10572</v>
      </c>
      <c r="S1270" t="s">
        <v>10573</v>
      </c>
      <c r="T1270">
        <v>11</v>
      </c>
      <c r="U1270">
        <v>17</v>
      </c>
      <c r="V1270">
        <v>14</v>
      </c>
      <c r="X1270" t="s">
        <v>10574</v>
      </c>
      <c r="Y1270" t="s">
        <v>4313</v>
      </c>
      <c r="Z1270" t="s">
        <v>8127</v>
      </c>
      <c r="AB1270">
        <v>21</v>
      </c>
      <c r="AC1270" t="s">
        <v>10575</v>
      </c>
      <c r="AD1270" t="s">
        <v>4788</v>
      </c>
      <c r="AF1270" t="s">
        <v>10576</v>
      </c>
      <c r="AG1270" t="s">
        <v>10577</v>
      </c>
      <c r="AH1270" t="s">
        <v>114</v>
      </c>
      <c r="AI1270" t="s">
        <v>114</v>
      </c>
      <c r="AJ1270" t="s">
        <v>10578</v>
      </c>
      <c r="AK1270" t="s">
        <v>10579</v>
      </c>
      <c r="AO1270" t="s">
        <v>10580</v>
      </c>
      <c r="AQ1270">
        <v>6</v>
      </c>
      <c r="AR1270">
        <v>15</v>
      </c>
      <c r="AS1270">
        <v>37</v>
      </c>
      <c r="AT1270" t="s">
        <v>10581</v>
      </c>
      <c r="AU1270" t="s">
        <v>10582</v>
      </c>
      <c r="AW1270" t="s">
        <v>10583</v>
      </c>
      <c r="AX1270" t="s">
        <v>10584</v>
      </c>
      <c r="AY1270" t="s">
        <v>992</v>
      </c>
      <c r="AZ1270" t="s">
        <v>10585</v>
      </c>
      <c r="BA1270" t="s">
        <v>426</v>
      </c>
      <c r="BB1270" t="s">
        <v>10586</v>
      </c>
      <c r="BD1270" t="s">
        <v>7316</v>
      </c>
      <c r="BE1270">
        <v>0</v>
      </c>
      <c r="BF1270" t="s">
        <v>10587</v>
      </c>
      <c r="BG1270" t="s">
        <v>10588</v>
      </c>
      <c r="BH1270" t="s">
        <v>10589</v>
      </c>
      <c r="BS1270">
        <v>0</v>
      </c>
      <c r="BT1270">
        <v>0</v>
      </c>
      <c r="BU1270">
        <v>0</v>
      </c>
      <c r="BV1270">
        <v>0</v>
      </c>
      <c r="BW1270">
        <v>0</v>
      </c>
      <c r="BX1270">
        <v>1</v>
      </c>
      <c r="BY1270">
        <v>1</v>
      </c>
      <c r="CD1270" t="s">
        <v>131</v>
      </c>
      <c r="CE1270">
        <v>0</v>
      </c>
      <c r="CJ1270" t="s">
        <v>132</v>
      </c>
      <c r="CO1270" t="str">
        <f>HYPERLINK("http://www.d20pfsrd.com/bestiary/monster-listings/fey/nereid","Nereid")</f>
        <v>Nereid</v>
      </c>
      <c r="CP1270">
        <v>1304</v>
      </c>
      <c r="CQ1270">
        <v>0</v>
      </c>
      <c r="CR1270">
        <v>0</v>
      </c>
      <c r="CS1270">
        <v>0</v>
      </c>
      <c r="CT1270">
        <v>0</v>
      </c>
    </row>
    <row r="1271" spans="1:98" ht="15" customHeight="1" x14ac:dyDescent="0.2">
      <c r="A1271" t="s">
        <v>30187</v>
      </c>
      <c r="B1271" s="1" t="s">
        <v>1918</v>
      </c>
      <c r="C1271">
        <v>19200</v>
      </c>
      <c r="G1271" t="s">
        <v>575</v>
      </c>
      <c r="H1271" t="s">
        <v>193</v>
      </c>
      <c r="I1271" t="s">
        <v>103</v>
      </c>
      <c r="J1271" t="s">
        <v>7651</v>
      </c>
      <c r="K1271">
        <v>11</v>
      </c>
      <c r="L1271" t="s">
        <v>3154</v>
      </c>
      <c r="M1271" t="s">
        <v>30188</v>
      </c>
      <c r="N1271" t="s">
        <v>15125</v>
      </c>
      <c r="O1271" t="s">
        <v>30189</v>
      </c>
      <c r="P1271">
        <v>149</v>
      </c>
      <c r="Q1271" t="s">
        <v>20438</v>
      </c>
      <c r="S1271" t="s">
        <v>30190</v>
      </c>
      <c r="T1271">
        <v>14</v>
      </c>
      <c r="U1271">
        <v>11</v>
      </c>
      <c r="V1271">
        <v>12</v>
      </c>
      <c r="X1271" t="s">
        <v>6039</v>
      </c>
      <c r="Z1271" t="s">
        <v>3093</v>
      </c>
      <c r="AA1271" t="s">
        <v>174</v>
      </c>
      <c r="AB1271">
        <v>23</v>
      </c>
      <c r="AC1271" t="s">
        <v>11158</v>
      </c>
      <c r="AD1271" t="s">
        <v>5419</v>
      </c>
      <c r="AF1271" t="s">
        <v>30191</v>
      </c>
      <c r="AH1271" t="s">
        <v>202</v>
      </c>
      <c r="AI1271" t="s">
        <v>202</v>
      </c>
      <c r="AJ1271" t="s">
        <v>30192</v>
      </c>
      <c r="AK1271" t="s">
        <v>30193</v>
      </c>
      <c r="AO1271" t="s">
        <v>30194</v>
      </c>
      <c r="AQ1271">
        <v>13</v>
      </c>
      <c r="AR1271">
        <v>21</v>
      </c>
      <c r="AS1271">
        <v>39</v>
      </c>
      <c r="AT1271" t="s">
        <v>30195</v>
      </c>
      <c r="AU1271" t="s">
        <v>30196</v>
      </c>
      <c r="AW1271" t="s">
        <v>30197</v>
      </c>
      <c r="AX1271" t="s">
        <v>7542</v>
      </c>
      <c r="AY1271" t="s">
        <v>298</v>
      </c>
      <c r="AZ1271" t="s">
        <v>30198</v>
      </c>
      <c r="BA1271" t="s">
        <v>255</v>
      </c>
      <c r="BB1271" t="s">
        <v>30199</v>
      </c>
      <c r="BD1271" t="s">
        <v>30138</v>
      </c>
      <c r="BE1271">
        <v>0</v>
      </c>
      <c r="BF1271" t="s">
        <v>30200</v>
      </c>
      <c r="BG1271" t="s">
        <v>30201</v>
      </c>
      <c r="BH1271" t="s">
        <v>30202</v>
      </c>
      <c r="BI1271" t="s">
        <v>132</v>
      </c>
      <c r="BS1271">
        <v>0</v>
      </c>
      <c r="BT1271">
        <v>0</v>
      </c>
      <c r="BU1271">
        <v>1</v>
      </c>
      <c r="BV1271">
        <v>0</v>
      </c>
      <c r="BW1271">
        <v>0</v>
      </c>
      <c r="BX1271">
        <v>0</v>
      </c>
      <c r="BY1271">
        <v>0</v>
      </c>
      <c r="CD1271" t="s">
        <v>132</v>
      </c>
      <c r="CE1271">
        <v>0</v>
      </c>
      <c r="CJ1271" t="s">
        <v>132</v>
      </c>
      <c r="CK1271" t="s">
        <v>132</v>
      </c>
      <c r="CP1271">
        <v>6259</v>
      </c>
      <c r="CQ1271">
        <v>0</v>
      </c>
      <c r="CR1271">
        <v>0</v>
      </c>
      <c r="CS1271">
        <v>0</v>
      </c>
      <c r="CT1271">
        <v>0</v>
      </c>
    </row>
    <row r="1272" spans="1:98" ht="15" customHeight="1" x14ac:dyDescent="0.2">
      <c r="A1272" t="s">
        <v>3599</v>
      </c>
      <c r="B1272" s="1" t="s">
        <v>1034</v>
      </c>
      <c r="C1272">
        <v>6400</v>
      </c>
      <c r="G1272" t="s">
        <v>135</v>
      </c>
      <c r="H1272" t="s">
        <v>193</v>
      </c>
      <c r="I1272" t="s">
        <v>103</v>
      </c>
      <c r="J1272" t="s">
        <v>3587</v>
      </c>
      <c r="K1272">
        <v>6</v>
      </c>
      <c r="L1272" t="s">
        <v>3600</v>
      </c>
      <c r="N1272" t="s">
        <v>3601</v>
      </c>
      <c r="O1272" t="s">
        <v>3602</v>
      </c>
      <c r="P1272">
        <v>126</v>
      </c>
      <c r="Q1272" t="s">
        <v>964</v>
      </c>
      <c r="S1272" t="s">
        <v>1658</v>
      </c>
      <c r="T1272">
        <v>13</v>
      </c>
      <c r="U1272">
        <v>10</v>
      </c>
      <c r="V1272">
        <v>5</v>
      </c>
      <c r="Z1272" t="s">
        <v>3077</v>
      </c>
      <c r="AC1272" t="s">
        <v>1961</v>
      </c>
      <c r="AD1272" t="s">
        <v>376</v>
      </c>
      <c r="AF1272" t="s">
        <v>3603</v>
      </c>
      <c r="AH1272" t="s">
        <v>202</v>
      </c>
      <c r="AI1272" t="s">
        <v>202</v>
      </c>
      <c r="AJ1272" t="s">
        <v>3604</v>
      </c>
      <c r="AO1272" t="s">
        <v>3605</v>
      </c>
      <c r="AQ1272">
        <v>12</v>
      </c>
      <c r="AR1272">
        <v>21</v>
      </c>
      <c r="AS1272" t="s">
        <v>1818</v>
      </c>
      <c r="AT1272" t="s">
        <v>3606</v>
      </c>
      <c r="AU1272" t="s">
        <v>3607</v>
      </c>
      <c r="AV1272" t="s">
        <v>3594</v>
      </c>
      <c r="AW1272" t="s">
        <v>3608</v>
      </c>
      <c r="AY1272" t="s">
        <v>1398</v>
      </c>
      <c r="AZ1272" t="s">
        <v>917</v>
      </c>
      <c r="BA1272" t="s">
        <v>3609</v>
      </c>
      <c r="BB1272" t="s">
        <v>3610</v>
      </c>
      <c r="BC1272" t="s">
        <v>3586</v>
      </c>
      <c r="BD1272" t="s">
        <v>128</v>
      </c>
      <c r="BE1272">
        <v>0</v>
      </c>
      <c r="BG1272" t="s">
        <v>3611</v>
      </c>
      <c r="BH1272" t="s">
        <v>3612</v>
      </c>
      <c r="BS1272">
        <v>0</v>
      </c>
      <c r="BT1272">
        <v>0</v>
      </c>
      <c r="BU1272">
        <v>0</v>
      </c>
      <c r="BV1272">
        <v>0</v>
      </c>
      <c r="BW1272">
        <v>0</v>
      </c>
      <c r="BX1272">
        <v>0</v>
      </c>
      <c r="BY1272">
        <v>1</v>
      </c>
      <c r="CD1272" t="s">
        <v>131</v>
      </c>
      <c r="CE1272">
        <v>0</v>
      </c>
      <c r="CJ1272" t="s">
        <v>132</v>
      </c>
      <c r="CO1272" t="str">
        <f>HYPERLINK("http://www.d20pfsrd.com/bestiary/monster-listings/outsiders/hell-hound/nessian-hell-hound","Hell Hound, Nessian")</f>
        <v>Hell Hound, Nessian</v>
      </c>
      <c r="CP1272">
        <v>231</v>
      </c>
      <c r="CQ1272">
        <v>0</v>
      </c>
      <c r="CR1272">
        <v>0</v>
      </c>
      <c r="CS1272">
        <v>0</v>
      </c>
      <c r="CT1272">
        <v>0</v>
      </c>
    </row>
    <row r="1273" spans="1:98" ht="15" customHeight="1" x14ac:dyDescent="0.2">
      <c r="A1273" t="s">
        <v>19891</v>
      </c>
      <c r="B1273" s="1" t="s">
        <v>134</v>
      </c>
      <c r="C1273">
        <v>3200</v>
      </c>
      <c r="G1273" t="s">
        <v>240</v>
      </c>
      <c r="H1273" t="s">
        <v>193</v>
      </c>
      <c r="I1273" t="s">
        <v>261</v>
      </c>
      <c r="K1273">
        <v>9</v>
      </c>
      <c r="L1273" t="s">
        <v>5357</v>
      </c>
      <c r="M1273" t="s">
        <v>16475</v>
      </c>
      <c r="N1273" t="s">
        <v>7966</v>
      </c>
      <c r="O1273" t="s">
        <v>7967</v>
      </c>
      <c r="P1273">
        <v>85</v>
      </c>
      <c r="Q1273" t="s">
        <v>477</v>
      </c>
      <c r="S1273" t="s">
        <v>19892</v>
      </c>
      <c r="T1273">
        <v>10</v>
      </c>
      <c r="U1273">
        <v>11</v>
      </c>
      <c r="V1273">
        <v>6</v>
      </c>
      <c r="AD1273" t="s">
        <v>835</v>
      </c>
      <c r="AE1273" t="s">
        <v>19893</v>
      </c>
      <c r="AF1273" t="s">
        <v>480</v>
      </c>
      <c r="AH1273" t="s">
        <v>202</v>
      </c>
      <c r="AI1273" t="s">
        <v>202</v>
      </c>
      <c r="AJ1273" t="s">
        <v>11798</v>
      </c>
      <c r="AO1273" t="s">
        <v>19894</v>
      </c>
      <c r="AQ1273">
        <v>9</v>
      </c>
      <c r="AR1273">
        <v>16</v>
      </c>
      <c r="AS1273">
        <v>31</v>
      </c>
      <c r="AT1273" t="s">
        <v>19895</v>
      </c>
      <c r="AU1273" t="s">
        <v>19896</v>
      </c>
      <c r="AY1273" t="s">
        <v>14736</v>
      </c>
      <c r="AZ1273" t="s">
        <v>19897</v>
      </c>
      <c r="BA1273" t="s">
        <v>255</v>
      </c>
      <c r="BB1273" t="s">
        <v>19876</v>
      </c>
      <c r="BD1273" t="s">
        <v>19878</v>
      </c>
      <c r="BE1273">
        <v>0</v>
      </c>
      <c r="BF1273" t="s">
        <v>19898</v>
      </c>
      <c r="BG1273" t="s">
        <v>19899</v>
      </c>
      <c r="BH1273" t="s">
        <v>19900</v>
      </c>
      <c r="BR1273" t="s">
        <v>14044</v>
      </c>
      <c r="BS1273">
        <v>0</v>
      </c>
      <c r="BT1273">
        <v>0</v>
      </c>
      <c r="BU1273">
        <v>0</v>
      </c>
      <c r="BV1273">
        <v>1</v>
      </c>
      <c r="BW1273">
        <v>0</v>
      </c>
      <c r="BX1273">
        <v>0</v>
      </c>
      <c r="BY1273">
        <v>1</v>
      </c>
      <c r="CD1273" t="s">
        <v>131</v>
      </c>
      <c r="CE1273">
        <v>0</v>
      </c>
      <c r="CJ1273" t="s">
        <v>132</v>
      </c>
      <c r="CP1273">
        <v>3087</v>
      </c>
      <c r="CQ1273">
        <v>0</v>
      </c>
      <c r="CR1273">
        <v>0</v>
      </c>
      <c r="CS1273">
        <v>0</v>
      </c>
      <c r="CT1273">
        <v>0</v>
      </c>
    </row>
    <row r="1274" spans="1:98" ht="15" customHeight="1" x14ac:dyDescent="0.2">
      <c r="A1274" t="s">
        <v>4329</v>
      </c>
      <c r="B1274" s="1" t="s">
        <v>1034</v>
      </c>
      <c r="C1274">
        <v>6400</v>
      </c>
      <c r="G1274" t="s">
        <v>1053</v>
      </c>
      <c r="H1274" t="s">
        <v>102</v>
      </c>
      <c r="I1274" t="s">
        <v>103</v>
      </c>
      <c r="J1274" t="s">
        <v>4330</v>
      </c>
      <c r="K1274">
        <v>4</v>
      </c>
      <c r="L1274" t="s">
        <v>2547</v>
      </c>
      <c r="N1274" t="s">
        <v>4331</v>
      </c>
      <c r="O1274" t="s">
        <v>4332</v>
      </c>
      <c r="P1274">
        <v>92</v>
      </c>
      <c r="Q1274" t="s">
        <v>4333</v>
      </c>
      <c r="S1274" t="s">
        <v>4334</v>
      </c>
      <c r="T1274">
        <v>14</v>
      </c>
      <c r="U1274">
        <v>8</v>
      </c>
      <c r="V1274">
        <v>11</v>
      </c>
      <c r="Y1274" t="s">
        <v>4335</v>
      </c>
      <c r="Z1274" t="s">
        <v>4336</v>
      </c>
      <c r="AB1274">
        <v>24</v>
      </c>
      <c r="AD1274" t="s">
        <v>249</v>
      </c>
      <c r="AF1274" t="s">
        <v>4337</v>
      </c>
      <c r="AH1274" t="s">
        <v>114</v>
      </c>
      <c r="AI1274" t="s">
        <v>114</v>
      </c>
      <c r="AJ1274" t="s">
        <v>4338</v>
      </c>
      <c r="AK1274" t="s">
        <v>4339</v>
      </c>
      <c r="AO1274" t="s">
        <v>4340</v>
      </c>
      <c r="AQ1274">
        <v>8</v>
      </c>
      <c r="AR1274">
        <v>13</v>
      </c>
      <c r="AS1274">
        <v>27</v>
      </c>
      <c r="AT1274" t="s">
        <v>4341</v>
      </c>
      <c r="AU1274" t="s">
        <v>4342</v>
      </c>
      <c r="AW1274" t="s">
        <v>4343</v>
      </c>
      <c r="AX1274" t="s">
        <v>4344</v>
      </c>
      <c r="AY1274" t="s">
        <v>4345</v>
      </c>
      <c r="AZ1274" t="s">
        <v>4346</v>
      </c>
      <c r="BA1274" t="s">
        <v>426</v>
      </c>
      <c r="BB1274" t="s">
        <v>4347</v>
      </c>
      <c r="BC1274" t="s">
        <v>3489</v>
      </c>
      <c r="BD1274" t="s">
        <v>128</v>
      </c>
      <c r="BE1274">
        <v>0</v>
      </c>
      <c r="BF1274" t="s">
        <v>4348</v>
      </c>
      <c r="BG1274" t="s">
        <v>4349</v>
      </c>
      <c r="BH1274" t="s">
        <v>4350</v>
      </c>
      <c r="BS1274">
        <v>0</v>
      </c>
      <c r="BT1274">
        <v>0</v>
      </c>
      <c r="BU1274">
        <v>0</v>
      </c>
      <c r="BV1274">
        <v>0</v>
      </c>
      <c r="BW1274">
        <v>0</v>
      </c>
      <c r="BX1274">
        <v>0</v>
      </c>
      <c r="BY1274">
        <v>1</v>
      </c>
      <c r="CD1274" t="s">
        <v>131</v>
      </c>
      <c r="CE1274">
        <v>0</v>
      </c>
      <c r="CJ1274" t="s">
        <v>132</v>
      </c>
      <c r="CO1274" t="str">
        <f>HYPERLINK("http://www.d20pfsrd.com/bestiary/monster-listings/monstrous-humanoids/hag/night-hag","Hag, Night")</f>
        <v>Hag, Night</v>
      </c>
      <c r="CP1274">
        <v>279</v>
      </c>
      <c r="CQ1274">
        <v>0</v>
      </c>
      <c r="CR1274">
        <v>0</v>
      </c>
      <c r="CS1274">
        <v>0</v>
      </c>
      <c r="CT1274">
        <v>0</v>
      </c>
    </row>
    <row r="1275" spans="1:98" ht="15" customHeight="1" x14ac:dyDescent="0.2">
      <c r="A1275" t="s">
        <v>29003</v>
      </c>
      <c r="B1275" s="1" t="s">
        <v>2051</v>
      </c>
      <c r="C1275">
        <v>51200</v>
      </c>
      <c r="G1275" t="s">
        <v>2068</v>
      </c>
      <c r="H1275" t="s">
        <v>136</v>
      </c>
      <c r="I1275" t="s">
        <v>103</v>
      </c>
      <c r="J1275" t="s">
        <v>29004</v>
      </c>
      <c r="K1275">
        <v>10</v>
      </c>
      <c r="L1275" t="s">
        <v>29005</v>
      </c>
      <c r="N1275" t="s">
        <v>24065</v>
      </c>
      <c r="O1275" t="s">
        <v>24066</v>
      </c>
      <c r="P1275">
        <v>207</v>
      </c>
      <c r="Q1275" t="s">
        <v>5677</v>
      </c>
      <c r="S1275" t="s">
        <v>29006</v>
      </c>
      <c r="T1275">
        <v>17</v>
      </c>
      <c r="U1275">
        <v>14</v>
      </c>
      <c r="V1275">
        <v>15</v>
      </c>
      <c r="X1275" t="s">
        <v>26884</v>
      </c>
      <c r="Y1275" t="s">
        <v>4564</v>
      </c>
      <c r="Z1275" t="s">
        <v>29007</v>
      </c>
      <c r="AB1275">
        <v>26</v>
      </c>
      <c r="AD1275" t="s">
        <v>29008</v>
      </c>
      <c r="AF1275" t="s">
        <v>29009</v>
      </c>
      <c r="AH1275" t="s">
        <v>147</v>
      </c>
      <c r="AI1275" t="s">
        <v>147</v>
      </c>
      <c r="AJ1275" t="s">
        <v>29010</v>
      </c>
      <c r="AK1275" t="s">
        <v>29011</v>
      </c>
      <c r="AO1275" t="s">
        <v>29012</v>
      </c>
      <c r="AQ1275">
        <v>18</v>
      </c>
      <c r="AR1275">
        <v>27</v>
      </c>
      <c r="AS1275" t="s">
        <v>29013</v>
      </c>
      <c r="AT1275" t="s">
        <v>29014</v>
      </c>
      <c r="AU1275" t="s">
        <v>29015</v>
      </c>
      <c r="AW1275" t="s">
        <v>29016</v>
      </c>
      <c r="AX1275" t="s">
        <v>29017</v>
      </c>
      <c r="AY1275" t="s">
        <v>6368</v>
      </c>
      <c r="AZ1275" t="s">
        <v>670</v>
      </c>
      <c r="BA1275" t="s">
        <v>255</v>
      </c>
      <c r="BB1275" t="s">
        <v>29018</v>
      </c>
      <c r="BD1275" t="s">
        <v>28893</v>
      </c>
      <c r="BE1275">
        <v>0</v>
      </c>
      <c r="BF1275" t="s">
        <v>29019</v>
      </c>
      <c r="BG1275" t="s">
        <v>29020</v>
      </c>
      <c r="BH1275" t="s">
        <v>29021</v>
      </c>
      <c r="BI1275" t="s">
        <v>132</v>
      </c>
      <c r="BS1275">
        <v>0</v>
      </c>
      <c r="BT1275">
        <v>0</v>
      </c>
      <c r="BU1275">
        <v>1</v>
      </c>
      <c r="BV1275">
        <v>0</v>
      </c>
      <c r="BW1275">
        <v>0</v>
      </c>
      <c r="BX1275">
        <v>0</v>
      </c>
      <c r="BY1275">
        <v>1</v>
      </c>
      <c r="CD1275" t="s">
        <v>132</v>
      </c>
      <c r="CE1275">
        <v>0</v>
      </c>
      <c r="CJ1275" t="s">
        <v>132</v>
      </c>
      <c r="CK1275" t="s">
        <v>132</v>
      </c>
      <c r="CP1275">
        <v>5986</v>
      </c>
      <c r="CQ1275">
        <v>0</v>
      </c>
      <c r="CR1275">
        <v>0</v>
      </c>
      <c r="CS1275">
        <v>0</v>
      </c>
      <c r="CT1275">
        <v>0</v>
      </c>
    </row>
    <row r="1276" spans="1:98" ht="15" customHeight="1" x14ac:dyDescent="0.2">
      <c r="A1276" t="s">
        <v>20209</v>
      </c>
      <c r="B1276" s="1" t="s">
        <v>306</v>
      </c>
      <c r="C1276">
        <v>1600</v>
      </c>
      <c r="D1276" t="s">
        <v>20210</v>
      </c>
      <c r="E1276" t="s">
        <v>20211</v>
      </c>
      <c r="G1276" t="s">
        <v>1053</v>
      </c>
      <c r="H1276" t="s">
        <v>102</v>
      </c>
      <c r="I1276" t="s">
        <v>701</v>
      </c>
      <c r="J1276" t="s">
        <v>19447</v>
      </c>
      <c r="K1276">
        <v>3</v>
      </c>
      <c r="L1276" t="s">
        <v>1055</v>
      </c>
      <c r="N1276" t="s">
        <v>8699</v>
      </c>
      <c r="O1276" t="s">
        <v>18481</v>
      </c>
      <c r="P1276">
        <v>34</v>
      </c>
      <c r="Q1276" t="s">
        <v>32351</v>
      </c>
      <c r="S1276" t="s">
        <v>20212</v>
      </c>
      <c r="T1276">
        <v>2</v>
      </c>
      <c r="U1276">
        <v>7</v>
      </c>
      <c r="V1276">
        <v>1</v>
      </c>
      <c r="W1276" t="s">
        <v>14892</v>
      </c>
      <c r="X1276" t="s">
        <v>10301</v>
      </c>
      <c r="AD1276" t="s">
        <v>249</v>
      </c>
      <c r="AF1276" t="s">
        <v>20213</v>
      </c>
      <c r="AG1276" t="s">
        <v>20214</v>
      </c>
      <c r="AH1276" t="s">
        <v>114</v>
      </c>
      <c r="AI1276" t="s">
        <v>114</v>
      </c>
      <c r="AJ1276" t="s">
        <v>20215</v>
      </c>
      <c r="AO1276" t="s">
        <v>20216</v>
      </c>
      <c r="AQ1276">
        <v>3</v>
      </c>
      <c r="AR1276">
        <v>4</v>
      </c>
      <c r="AS1276">
        <v>17</v>
      </c>
      <c r="AT1276" t="s">
        <v>20217</v>
      </c>
      <c r="AU1276" t="s">
        <v>20218</v>
      </c>
      <c r="AV1276" t="s">
        <v>2365</v>
      </c>
      <c r="AW1276" t="s">
        <v>20219</v>
      </c>
      <c r="AX1276" t="s">
        <v>20220</v>
      </c>
      <c r="AY1276" t="s">
        <v>20136</v>
      </c>
      <c r="AZ1276" t="s">
        <v>670</v>
      </c>
      <c r="BA1276" t="s">
        <v>20221</v>
      </c>
      <c r="BB1276" t="s">
        <v>20222</v>
      </c>
      <c r="BC1276" t="s">
        <v>20175</v>
      </c>
      <c r="BD1276" t="s">
        <v>20139</v>
      </c>
      <c r="BE1276">
        <v>0</v>
      </c>
      <c r="BG1276" t="s">
        <v>20223</v>
      </c>
      <c r="BH1276" t="s">
        <v>20224</v>
      </c>
      <c r="BS1276">
        <v>0</v>
      </c>
      <c r="BT1276">
        <v>0</v>
      </c>
      <c r="BU1276">
        <v>0</v>
      </c>
      <c r="BV1276">
        <v>0</v>
      </c>
      <c r="BW1276">
        <v>0</v>
      </c>
      <c r="BX1276">
        <v>0</v>
      </c>
      <c r="BY1276">
        <v>1</v>
      </c>
      <c r="CD1276" t="s">
        <v>131</v>
      </c>
      <c r="CE1276">
        <v>0</v>
      </c>
      <c r="CJ1276" t="s">
        <v>132</v>
      </c>
      <c r="CN1276" t="s">
        <v>20225</v>
      </c>
      <c r="CP1276">
        <v>3191</v>
      </c>
      <c r="CQ1276">
        <v>0</v>
      </c>
      <c r="CR1276">
        <v>0</v>
      </c>
      <c r="CS1276">
        <v>0</v>
      </c>
      <c r="CT1276">
        <v>0</v>
      </c>
    </row>
    <row r="1277" spans="1:98" ht="15" customHeight="1" x14ac:dyDescent="0.2">
      <c r="A1277" t="s">
        <v>10590</v>
      </c>
      <c r="B1277" s="1" t="s">
        <v>1845</v>
      </c>
      <c r="C1277">
        <v>153600</v>
      </c>
      <c r="G1277" t="s">
        <v>575</v>
      </c>
      <c r="H1277" t="s">
        <v>1035</v>
      </c>
      <c r="I1277" t="s">
        <v>1555</v>
      </c>
      <c r="J1277" t="s">
        <v>10591</v>
      </c>
      <c r="K1277">
        <v>4</v>
      </c>
      <c r="L1277" t="s">
        <v>10592</v>
      </c>
      <c r="M1277" t="s">
        <v>10593</v>
      </c>
      <c r="N1277" t="s">
        <v>10594</v>
      </c>
      <c r="O1277" t="s">
        <v>10595</v>
      </c>
      <c r="P1277">
        <v>312</v>
      </c>
      <c r="Q1277" t="s">
        <v>10596</v>
      </c>
      <c r="S1277" t="s">
        <v>10597</v>
      </c>
      <c r="T1277">
        <v>16</v>
      </c>
      <c r="U1277">
        <v>10</v>
      </c>
      <c r="V1277">
        <v>23</v>
      </c>
      <c r="Y1277" t="s">
        <v>1540</v>
      </c>
      <c r="Z1277" t="s">
        <v>5001</v>
      </c>
      <c r="AB1277">
        <v>29</v>
      </c>
      <c r="AC1277" t="s">
        <v>10598</v>
      </c>
      <c r="AD1277" t="s">
        <v>10599</v>
      </c>
      <c r="AF1277" t="s">
        <v>10600</v>
      </c>
      <c r="AH1277" t="s">
        <v>496</v>
      </c>
      <c r="AI1277" t="s">
        <v>496</v>
      </c>
      <c r="AJ1277" t="s">
        <v>10601</v>
      </c>
      <c r="AK1277" t="s">
        <v>10602</v>
      </c>
      <c r="AO1277" t="s">
        <v>10603</v>
      </c>
      <c r="AQ1277">
        <v>18</v>
      </c>
      <c r="AR1277" t="s">
        <v>10604</v>
      </c>
      <c r="AS1277" t="s">
        <v>10605</v>
      </c>
      <c r="AT1277" t="s">
        <v>10606</v>
      </c>
      <c r="AU1277" t="s">
        <v>10607</v>
      </c>
      <c r="AV1277" t="s">
        <v>10608</v>
      </c>
      <c r="AW1277" t="s">
        <v>8283</v>
      </c>
      <c r="AY1277" t="s">
        <v>10609</v>
      </c>
      <c r="AZ1277" t="s">
        <v>208</v>
      </c>
      <c r="BA1277" t="s">
        <v>426</v>
      </c>
      <c r="BB1277" t="s">
        <v>10610</v>
      </c>
      <c r="BC1277" t="s">
        <v>10611</v>
      </c>
      <c r="BD1277" t="s">
        <v>7316</v>
      </c>
      <c r="BE1277">
        <v>0</v>
      </c>
      <c r="BF1277" t="s">
        <v>10612</v>
      </c>
      <c r="BG1277" t="s">
        <v>10613</v>
      </c>
      <c r="BH1277" t="s">
        <v>10614</v>
      </c>
      <c r="BS1277">
        <v>0</v>
      </c>
      <c r="BT1277">
        <v>0</v>
      </c>
      <c r="BU1277">
        <v>0</v>
      </c>
      <c r="BV1277">
        <v>0</v>
      </c>
      <c r="BW1277">
        <v>1</v>
      </c>
      <c r="BX1277">
        <v>0</v>
      </c>
      <c r="BY1277">
        <v>1</v>
      </c>
      <c r="CD1277" t="s">
        <v>131</v>
      </c>
      <c r="CE1277">
        <v>0</v>
      </c>
      <c r="CJ1277" t="s">
        <v>132</v>
      </c>
      <c r="CO1277" t="str">
        <f>HYPERLINK("http://www.d20pfsrd.com/bestiary/monster-listings/undead/nightshade/nightcrawler","Nightshade, Nightcrawler")</f>
        <v>Nightshade, Nightcrawler</v>
      </c>
      <c r="CP1277">
        <v>1305</v>
      </c>
      <c r="CQ1277">
        <v>0</v>
      </c>
      <c r="CR1277">
        <v>0</v>
      </c>
      <c r="CS1277">
        <v>0</v>
      </c>
      <c r="CT1277">
        <v>0</v>
      </c>
    </row>
    <row r="1278" spans="1:98" ht="15" customHeight="1" x14ac:dyDescent="0.2">
      <c r="A1278" t="s">
        <v>26850</v>
      </c>
      <c r="B1278" s="1" t="s">
        <v>365</v>
      </c>
      <c r="C1278">
        <v>1200</v>
      </c>
      <c r="G1278" t="s">
        <v>923</v>
      </c>
      <c r="H1278" t="s">
        <v>102</v>
      </c>
      <c r="I1278" t="s">
        <v>809</v>
      </c>
      <c r="J1278" t="s">
        <v>1556</v>
      </c>
      <c r="K1278">
        <v>6</v>
      </c>
      <c r="L1278" t="s">
        <v>26851</v>
      </c>
      <c r="N1278" t="s">
        <v>4771</v>
      </c>
      <c r="O1278" t="s">
        <v>4823</v>
      </c>
      <c r="P1278">
        <v>37</v>
      </c>
      <c r="Q1278" t="s">
        <v>7667</v>
      </c>
      <c r="S1278" t="s">
        <v>24079</v>
      </c>
      <c r="T1278">
        <v>3</v>
      </c>
      <c r="U1278">
        <v>8</v>
      </c>
      <c r="V1278">
        <v>6</v>
      </c>
      <c r="X1278" t="s">
        <v>26852</v>
      </c>
      <c r="Z1278" t="s">
        <v>26853</v>
      </c>
      <c r="AD1278" t="s">
        <v>4131</v>
      </c>
      <c r="AF1278" t="s">
        <v>26854</v>
      </c>
      <c r="AH1278" t="s">
        <v>114</v>
      </c>
      <c r="AI1278" t="s">
        <v>114</v>
      </c>
      <c r="AJ1278" t="s">
        <v>26855</v>
      </c>
      <c r="AO1278" t="s">
        <v>26856</v>
      </c>
      <c r="AQ1278">
        <v>5</v>
      </c>
      <c r="AR1278" t="s">
        <v>26857</v>
      </c>
      <c r="AS1278">
        <v>22</v>
      </c>
      <c r="AT1278" t="s">
        <v>26858</v>
      </c>
      <c r="AU1278" t="s">
        <v>26859</v>
      </c>
      <c r="AV1278" t="s">
        <v>519</v>
      </c>
      <c r="AW1278" t="s">
        <v>20493</v>
      </c>
      <c r="AX1278" t="s">
        <v>7542</v>
      </c>
      <c r="AY1278" t="s">
        <v>26860</v>
      </c>
      <c r="AZ1278" t="s">
        <v>26861</v>
      </c>
      <c r="BA1278" t="s">
        <v>255</v>
      </c>
      <c r="BB1278" t="s">
        <v>26862</v>
      </c>
      <c r="BD1278" t="s">
        <v>24172</v>
      </c>
      <c r="BE1278">
        <v>0</v>
      </c>
      <c r="BF1278" t="s">
        <v>26863</v>
      </c>
      <c r="BG1278" t="s">
        <v>26864</v>
      </c>
      <c r="BH1278" t="s">
        <v>26865</v>
      </c>
      <c r="BI1278" t="s">
        <v>132</v>
      </c>
      <c r="BK1278" t="s">
        <v>132</v>
      </c>
      <c r="BS1278">
        <v>0</v>
      </c>
      <c r="BT1278">
        <v>0</v>
      </c>
      <c r="BU1278">
        <v>1</v>
      </c>
      <c r="BV1278">
        <v>0</v>
      </c>
      <c r="BW1278">
        <v>0</v>
      </c>
      <c r="BX1278">
        <v>0</v>
      </c>
      <c r="BY1278">
        <v>1</v>
      </c>
      <c r="CD1278" t="s">
        <v>131</v>
      </c>
      <c r="CE1278">
        <v>0</v>
      </c>
      <c r="CF1278" t="s">
        <v>132</v>
      </c>
      <c r="CJ1278" t="s">
        <v>132</v>
      </c>
      <c r="CK1278" t="s">
        <v>132</v>
      </c>
      <c r="CP1278">
        <v>5312</v>
      </c>
      <c r="CQ1278">
        <v>0</v>
      </c>
      <c r="CR1278">
        <v>0</v>
      </c>
      <c r="CS1278">
        <v>0</v>
      </c>
      <c r="CT1278">
        <v>0</v>
      </c>
    </row>
    <row r="1279" spans="1:98" ht="15" customHeight="1" x14ac:dyDescent="0.2">
      <c r="A1279" t="s">
        <v>4351</v>
      </c>
      <c r="B1279" s="1" t="s">
        <v>306</v>
      </c>
      <c r="C1279">
        <v>1600</v>
      </c>
      <c r="G1279" t="s">
        <v>1053</v>
      </c>
      <c r="H1279" t="s">
        <v>193</v>
      </c>
      <c r="I1279" t="s">
        <v>103</v>
      </c>
      <c r="J1279" t="s">
        <v>4330</v>
      </c>
      <c r="K1279">
        <v>6</v>
      </c>
      <c r="L1279" t="s">
        <v>3050</v>
      </c>
      <c r="N1279" t="s">
        <v>2477</v>
      </c>
      <c r="O1279" t="s">
        <v>2478</v>
      </c>
      <c r="P1279">
        <v>51</v>
      </c>
      <c r="Q1279" t="s">
        <v>4352</v>
      </c>
      <c r="S1279" t="s">
        <v>3696</v>
      </c>
      <c r="T1279">
        <v>8</v>
      </c>
      <c r="U1279">
        <v>7</v>
      </c>
      <c r="V1279">
        <v>3</v>
      </c>
      <c r="AD1279" t="s">
        <v>418</v>
      </c>
      <c r="AF1279" t="s">
        <v>4353</v>
      </c>
      <c r="AH1279" t="s">
        <v>202</v>
      </c>
      <c r="AI1279" t="s">
        <v>114</v>
      </c>
      <c r="AJ1279" t="s">
        <v>4354</v>
      </c>
      <c r="AK1279" t="s">
        <v>4355</v>
      </c>
      <c r="AO1279" t="s">
        <v>4356</v>
      </c>
      <c r="AQ1279">
        <v>6</v>
      </c>
      <c r="AR1279">
        <v>11</v>
      </c>
      <c r="AS1279" t="s">
        <v>2024</v>
      </c>
      <c r="AT1279" t="s">
        <v>4357</v>
      </c>
      <c r="AU1279" t="s">
        <v>4358</v>
      </c>
      <c r="AW1279" t="s">
        <v>4359</v>
      </c>
      <c r="AY1279" t="s">
        <v>4360</v>
      </c>
      <c r="AZ1279" t="s">
        <v>670</v>
      </c>
      <c r="BA1279" t="s">
        <v>255</v>
      </c>
      <c r="BB1279" t="s">
        <v>4361</v>
      </c>
      <c r="BD1279" t="s">
        <v>128</v>
      </c>
      <c r="BE1279">
        <v>0</v>
      </c>
      <c r="BF1279" t="s">
        <v>4362</v>
      </c>
      <c r="BG1279" t="s">
        <v>4363</v>
      </c>
      <c r="BH1279" t="s">
        <v>4364</v>
      </c>
      <c r="BS1279">
        <v>0</v>
      </c>
      <c r="BT1279">
        <v>0</v>
      </c>
      <c r="BU1279">
        <v>1</v>
      </c>
      <c r="BV1279">
        <v>0</v>
      </c>
      <c r="BW1279">
        <v>0</v>
      </c>
      <c r="BX1279">
        <v>0</v>
      </c>
      <c r="BY1279">
        <v>1</v>
      </c>
      <c r="CD1279" t="s">
        <v>131</v>
      </c>
      <c r="CE1279">
        <v>0</v>
      </c>
      <c r="CJ1279" t="s">
        <v>132</v>
      </c>
      <c r="CO1279" t="str">
        <f>HYPERLINK("http://www.d20pfsrd.com/bestiary/monster-listings/outsiders/nightmare","Nightmare")</f>
        <v>Nightmare</v>
      </c>
      <c r="CP1279">
        <v>280</v>
      </c>
      <c r="CQ1279">
        <v>0</v>
      </c>
      <c r="CR1279">
        <v>0</v>
      </c>
      <c r="CS1279">
        <v>0</v>
      </c>
      <c r="CT1279">
        <v>0</v>
      </c>
    </row>
    <row r="1280" spans="1:98" ht="15" customHeight="1" x14ac:dyDescent="0.2">
      <c r="A1280" t="s">
        <v>26866</v>
      </c>
      <c r="B1280" s="1" t="s">
        <v>365</v>
      </c>
      <c r="C1280">
        <v>1200</v>
      </c>
      <c r="G1280" t="s">
        <v>1053</v>
      </c>
      <c r="H1280" t="s">
        <v>102</v>
      </c>
      <c r="I1280" t="s">
        <v>137</v>
      </c>
      <c r="K1280">
        <v>9</v>
      </c>
      <c r="L1280" t="s">
        <v>9110</v>
      </c>
      <c r="M1280" t="s">
        <v>26867</v>
      </c>
      <c r="N1280" t="s">
        <v>14191</v>
      </c>
      <c r="O1280" t="s">
        <v>26868</v>
      </c>
      <c r="P1280">
        <v>30</v>
      </c>
      <c r="Q1280" t="s">
        <v>351</v>
      </c>
      <c r="R1280" t="s">
        <v>26483</v>
      </c>
      <c r="S1280" t="s">
        <v>5590</v>
      </c>
      <c r="T1280">
        <v>6</v>
      </c>
      <c r="U1280">
        <v>6</v>
      </c>
      <c r="V1280">
        <v>6</v>
      </c>
      <c r="X1280" t="s">
        <v>26869</v>
      </c>
      <c r="Y1280" t="s">
        <v>1411</v>
      </c>
      <c r="AD1280" t="s">
        <v>26870</v>
      </c>
      <c r="AF1280" t="s">
        <v>26871</v>
      </c>
      <c r="AH1280" t="s">
        <v>114</v>
      </c>
      <c r="AI1280" t="s">
        <v>114</v>
      </c>
      <c r="AJ1280" t="s">
        <v>26872</v>
      </c>
      <c r="AK1280" t="s">
        <v>26873</v>
      </c>
      <c r="AO1280" t="s">
        <v>26874</v>
      </c>
      <c r="AQ1280">
        <v>3</v>
      </c>
      <c r="AR1280">
        <v>5</v>
      </c>
      <c r="AS1280">
        <v>20</v>
      </c>
      <c r="AT1280" t="s">
        <v>2794</v>
      </c>
      <c r="AU1280" t="s">
        <v>26875</v>
      </c>
      <c r="AV1280" t="s">
        <v>26876</v>
      </c>
      <c r="AW1280" t="s">
        <v>647</v>
      </c>
      <c r="AX1280" t="s">
        <v>26877</v>
      </c>
      <c r="AY1280" t="s">
        <v>445</v>
      </c>
      <c r="AZ1280" t="s">
        <v>26878</v>
      </c>
      <c r="BA1280" t="s">
        <v>426</v>
      </c>
      <c r="BB1280" t="s">
        <v>26879</v>
      </c>
      <c r="BC1280" t="s">
        <v>26880</v>
      </c>
      <c r="BD1280" t="s">
        <v>24172</v>
      </c>
      <c r="BE1280">
        <v>1</v>
      </c>
      <c r="BF1280" t="s">
        <v>26881</v>
      </c>
      <c r="BG1280" t="s">
        <v>26882</v>
      </c>
      <c r="BH1280" t="s">
        <v>26883</v>
      </c>
      <c r="BI1280" t="s">
        <v>132</v>
      </c>
      <c r="BK1280" t="s">
        <v>132</v>
      </c>
      <c r="BS1280">
        <v>0</v>
      </c>
      <c r="BT1280">
        <v>0</v>
      </c>
      <c r="BU1280">
        <v>1</v>
      </c>
      <c r="BV1280">
        <v>1</v>
      </c>
      <c r="BW1280">
        <v>0</v>
      </c>
      <c r="BX1280">
        <v>0</v>
      </c>
      <c r="BY1280">
        <v>1</v>
      </c>
      <c r="CD1280" t="s">
        <v>131</v>
      </c>
      <c r="CE1280">
        <v>0</v>
      </c>
      <c r="CJ1280" t="s">
        <v>132</v>
      </c>
      <c r="CK1280" t="s">
        <v>132</v>
      </c>
      <c r="CP1280">
        <v>5313</v>
      </c>
      <c r="CQ1280">
        <v>0</v>
      </c>
      <c r="CR1280">
        <v>0</v>
      </c>
      <c r="CS1280">
        <v>0</v>
      </c>
      <c r="CT1280">
        <v>0</v>
      </c>
    </row>
    <row r="1281" spans="1:98" ht="15" customHeight="1" x14ac:dyDescent="0.2">
      <c r="A1281" t="s">
        <v>21403</v>
      </c>
      <c r="B1281" s="1" t="s">
        <v>14210</v>
      </c>
      <c r="C1281">
        <v>1228800</v>
      </c>
      <c r="G1281" t="s">
        <v>575</v>
      </c>
      <c r="H1281" t="s">
        <v>102</v>
      </c>
      <c r="I1281" t="s">
        <v>103</v>
      </c>
      <c r="J1281" t="s">
        <v>1138</v>
      </c>
      <c r="K1281">
        <v>11</v>
      </c>
      <c r="L1281" t="s">
        <v>21404</v>
      </c>
      <c r="M1281" t="s">
        <v>1248</v>
      </c>
      <c r="N1281" t="s">
        <v>21405</v>
      </c>
      <c r="O1281" t="s">
        <v>21406</v>
      </c>
      <c r="P1281">
        <v>526</v>
      </c>
      <c r="Q1281" t="s">
        <v>20900</v>
      </c>
      <c r="R1281" t="s">
        <v>21407</v>
      </c>
      <c r="S1281" t="s">
        <v>21408</v>
      </c>
      <c r="T1281">
        <v>27</v>
      </c>
      <c r="U1281">
        <v>30</v>
      </c>
      <c r="V1281">
        <v>25</v>
      </c>
      <c r="Y1281" t="s">
        <v>1173</v>
      </c>
      <c r="Z1281" t="s">
        <v>21409</v>
      </c>
      <c r="AA1281" t="s">
        <v>12473</v>
      </c>
      <c r="AB1281">
        <v>35</v>
      </c>
      <c r="AD1281" t="s">
        <v>1614</v>
      </c>
      <c r="AF1281" t="s">
        <v>21410</v>
      </c>
      <c r="AH1281" t="s">
        <v>114</v>
      </c>
      <c r="AI1281" t="s">
        <v>21411</v>
      </c>
      <c r="AJ1281" t="s">
        <v>21412</v>
      </c>
      <c r="AK1281" t="s">
        <v>21413</v>
      </c>
      <c r="AO1281" t="s">
        <v>21414</v>
      </c>
      <c r="AQ1281">
        <v>27</v>
      </c>
      <c r="AR1281">
        <v>36</v>
      </c>
      <c r="AS1281">
        <v>61</v>
      </c>
      <c r="AT1281" t="s">
        <v>21415</v>
      </c>
      <c r="AU1281" t="s">
        <v>21416</v>
      </c>
      <c r="AW1281" t="s">
        <v>21417</v>
      </c>
      <c r="AX1281" t="s">
        <v>12482</v>
      </c>
      <c r="AY1281" t="s">
        <v>21418</v>
      </c>
      <c r="AZ1281" t="s">
        <v>670</v>
      </c>
      <c r="BA1281" t="s">
        <v>21419</v>
      </c>
      <c r="BB1281" t="s">
        <v>21420</v>
      </c>
      <c r="BD1281" t="s">
        <v>21001</v>
      </c>
      <c r="BE1281">
        <v>0</v>
      </c>
      <c r="BF1281" t="s">
        <v>21421</v>
      </c>
      <c r="BG1281" t="s">
        <v>21422</v>
      </c>
      <c r="BH1281" t="s">
        <v>21423</v>
      </c>
      <c r="BR1281" t="s">
        <v>21402</v>
      </c>
      <c r="BS1281">
        <v>0</v>
      </c>
      <c r="BT1281">
        <v>0</v>
      </c>
      <c r="BU1281">
        <v>0</v>
      </c>
      <c r="BV1281">
        <v>0</v>
      </c>
      <c r="BW1281">
        <v>0</v>
      </c>
      <c r="BX1281">
        <v>0</v>
      </c>
      <c r="BY1281">
        <v>1</v>
      </c>
      <c r="CD1281" t="s">
        <v>131</v>
      </c>
      <c r="CE1281">
        <v>0</v>
      </c>
      <c r="CJ1281" t="s">
        <v>132</v>
      </c>
      <c r="CP1281">
        <v>3576</v>
      </c>
      <c r="CQ1281">
        <v>0</v>
      </c>
      <c r="CR1281">
        <v>0</v>
      </c>
      <c r="CS1281">
        <v>0</v>
      </c>
      <c r="CT1281">
        <v>0</v>
      </c>
    </row>
    <row r="1282" spans="1:98" ht="15" customHeight="1" x14ac:dyDescent="0.2">
      <c r="A1282" t="s">
        <v>13703</v>
      </c>
      <c r="B1282" s="1" t="s">
        <v>1918</v>
      </c>
      <c r="C1282">
        <v>19200</v>
      </c>
      <c r="G1282" t="s">
        <v>575</v>
      </c>
      <c r="H1282" t="s">
        <v>136</v>
      </c>
      <c r="I1282" t="s">
        <v>1555</v>
      </c>
      <c r="J1282" t="s">
        <v>10591</v>
      </c>
      <c r="K1282">
        <v>5</v>
      </c>
      <c r="L1282" t="s">
        <v>13704</v>
      </c>
      <c r="M1282" t="s">
        <v>13705</v>
      </c>
      <c r="N1282" t="s">
        <v>13706</v>
      </c>
      <c r="O1282" t="s">
        <v>13707</v>
      </c>
      <c r="P1282">
        <v>157</v>
      </c>
      <c r="Q1282" t="s">
        <v>9494</v>
      </c>
      <c r="S1282" t="s">
        <v>13708</v>
      </c>
      <c r="T1282">
        <v>11</v>
      </c>
      <c r="U1282">
        <v>14</v>
      </c>
      <c r="V1282">
        <v>15</v>
      </c>
      <c r="Y1282" t="s">
        <v>1540</v>
      </c>
      <c r="Z1282" t="s">
        <v>5001</v>
      </c>
      <c r="AB1282">
        <v>23</v>
      </c>
      <c r="AC1282" t="s">
        <v>10598</v>
      </c>
      <c r="AD1282" t="s">
        <v>316</v>
      </c>
      <c r="AF1282" t="s">
        <v>13709</v>
      </c>
      <c r="AH1282" t="s">
        <v>147</v>
      </c>
      <c r="AI1282" t="s">
        <v>147</v>
      </c>
      <c r="AJ1282" t="s">
        <v>13710</v>
      </c>
      <c r="AK1282" t="s">
        <v>13711</v>
      </c>
      <c r="AO1282" t="s">
        <v>13712</v>
      </c>
      <c r="AQ1282">
        <v>11</v>
      </c>
      <c r="AR1282">
        <v>22</v>
      </c>
      <c r="AS1282" t="s">
        <v>11921</v>
      </c>
      <c r="AT1282" t="s">
        <v>13713</v>
      </c>
      <c r="AU1282" t="s">
        <v>13714</v>
      </c>
      <c r="AV1282" t="s">
        <v>13715</v>
      </c>
      <c r="AW1282" t="s">
        <v>8283</v>
      </c>
      <c r="AY1282" t="s">
        <v>10609</v>
      </c>
      <c r="AZ1282" t="s">
        <v>2870</v>
      </c>
      <c r="BA1282" t="s">
        <v>426</v>
      </c>
      <c r="BB1282" t="s">
        <v>13716</v>
      </c>
      <c r="BC1282" t="s">
        <v>10611</v>
      </c>
      <c r="BD1282" t="s">
        <v>13717</v>
      </c>
      <c r="BE1282">
        <v>0</v>
      </c>
      <c r="BF1282" t="s">
        <v>13718</v>
      </c>
      <c r="BG1282" t="s">
        <v>13719</v>
      </c>
      <c r="BH1282" t="s">
        <v>13720</v>
      </c>
      <c r="BS1282">
        <v>0</v>
      </c>
      <c r="BT1282">
        <v>0</v>
      </c>
      <c r="BU1282">
        <v>0</v>
      </c>
      <c r="BV1282">
        <v>1</v>
      </c>
      <c r="BW1282">
        <v>0</v>
      </c>
      <c r="BX1282">
        <v>0</v>
      </c>
      <c r="BY1282">
        <v>1</v>
      </c>
      <c r="CD1282" t="s">
        <v>131</v>
      </c>
      <c r="CE1282">
        <v>0</v>
      </c>
      <c r="CJ1282" t="s">
        <v>132</v>
      </c>
      <c r="CP1282">
        <v>1721</v>
      </c>
      <c r="CQ1282">
        <v>0</v>
      </c>
      <c r="CR1282">
        <v>0</v>
      </c>
      <c r="CS1282">
        <v>0</v>
      </c>
      <c r="CT1282">
        <v>0</v>
      </c>
    </row>
    <row r="1283" spans="1:98" ht="15" customHeight="1" x14ac:dyDescent="0.2">
      <c r="A1283" t="s">
        <v>10615</v>
      </c>
      <c r="B1283" s="1" t="s">
        <v>192</v>
      </c>
      <c r="C1283">
        <v>76800</v>
      </c>
      <c r="G1283" t="s">
        <v>575</v>
      </c>
      <c r="H1283" t="s">
        <v>136</v>
      </c>
      <c r="I1283" t="s">
        <v>1555</v>
      </c>
      <c r="J1283" t="s">
        <v>10591</v>
      </c>
      <c r="K1283">
        <v>2</v>
      </c>
      <c r="L1283" t="s">
        <v>10616</v>
      </c>
      <c r="M1283" t="s">
        <v>10593</v>
      </c>
      <c r="N1283" t="s">
        <v>10617</v>
      </c>
      <c r="O1283" t="s">
        <v>10618</v>
      </c>
      <c r="P1283">
        <v>241</v>
      </c>
      <c r="Q1283" t="s">
        <v>10619</v>
      </c>
      <c r="S1283" t="s">
        <v>10620</v>
      </c>
      <c r="T1283">
        <v>14</v>
      </c>
      <c r="U1283">
        <v>11</v>
      </c>
      <c r="V1283">
        <v>19</v>
      </c>
      <c r="Y1283" t="s">
        <v>1540</v>
      </c>
      <c r="Z1283" t="s">
        <v>5001</v>
      </c>
      <c r="AB1283">
        <v>27</v>
      </c>
      <c r="AC1283" t="s">
        <v>10598</v>
      </c>
      <c r="AD1283" t="s">
        <v>376</v>
      </c>
      <c r="AF1283" t="s">
        <v>10621</v>
      </c>
      <c r="AH1283" t="s">
        <v>147</v>
      </c>
      <c r="AI1283" t="s">
        <v>147</v>
      </c>
      <c r="AJ1283" t="s">
        <v>10622</v>
      </c>
      <c r="AK1283" t="s">
        <v>10623</v>
      </c>
      <c r="AO1283" t="s">
        <v>10624</v>
      </c>
      <c r="AQ1283">
        <v>15</v>
      </c>
      <c r="AR1283">
        <v>29</v>
      </c>
      <c r="AS1283">
        <v>41</v>
      </c>
      <c r="AT1283" t="s">
        <v>10625</v>
      </c>
      <c r="AU1283" t="s">
        <v>10626</v>
      </c>
      <c r="AV1283" t="s">
        <v>10608</v>
      </c>
      <c r="AW1283" t="s">
        <v>8283</v>
      </c>
      <c r="AY1283" t="s">
        <v>10609</v>
      </c>
      <c r="AZ1283" t="s">
        <v>3563</v>
      </c>
      <c r="BA1283" t="s">
        <v>426</v>
      </c>
      <c r="BB1283" t="s">
        <v>10627</v>
      </c>
      <c r="BC1283" t="s">
        <v>10611</v>
      </c>
      <c r="BD1283" t="s">
        <v>7316</v>
      </c>
      <c r="BE1283">
        <v>0</v>
      </c>
      <c r="BF1283" t="s">
        <v>10628</v>
      </c>
      <c r="BG1283" t="s">
        <v>10629</v>
      </c>
      <c r="BH1283" t="s">
        <v>10630</v>
      </c>
      <c r="BS1283">
        <v>0</v>
      </c>
      <c r="BT1283">
        <v>0</v>
      </c>
      <c r="BU1283">
        <v>0</v>
      </c>
      <c r="BV1283">
        <v>0</v>
      </c>
      <c r="BW1283">
        <v>0</v>
      </c>
      <c r="BX1283">
        <v>0</v>
      </c>
      <c r="BY1283">
        <v>1</v>
      </c>
      <c r="CD1283" t="s">
        <v>131</v>
      </c>
      <c r="CE1283">
        <v>0</v>
      </c>
      <c r="CJ1283" t="s">
        <v>132</v>
      </c>
      <c r="CO1283" t="str">
        <f>HYPERLINK("http://www.d20pfsrd.com/bestiary/monster-listings/undead/nightshade/nightwalker","Nightshade, Nightwalker")</f>
        <v>Nightshade, Nightwalker</v>
      </c>
      <c r="CP1283">
        <v>1306</v>
      </c>
      <c r="CQ1283">
        <v>0</v>
      </c>
      <c r="CR1283">
        <v>0</v>
      </c>
      <c r="CS1283">
        <v>0</v>
      </c>
      <c r="CT1283">
        <v>0</v>
      </c>
    </row>
    <row r="1284" spans="1:98" ht="15" customHeight="1" x14ac:dyDescent="0.2">
      <c r="A1284" t="s">
        <v>10631</v>
      </c>
      <c r="B1284" s="1" t="s">
        <v>1166</v>
      </c>
      <c r="C1284">
        <v>307200</v>
      </c>
      <c r="G1284" t="s">
        <v>575</v>
      </c>
      <c r="H1284" t="s">
        <v>3932</v>
      </c>
      <c r="I1284" t="s">
        <v>1555</v>
      </c>
      <c r="J1284" t="s">
        <v>10632</v>
      </c>
      <c r="K1284">
        <v>7</v>
      </c>
      <c r="L1284" t="s">
        <v>10633</v>
      </c>
      <c r="M1284" t="s">
        <v>10634</v>
      </c>
      <c r="N1284" t="s">
        <v>10635</v>
      </c>
      <c r="O1284" t="s">
        <v>10636</v>
      </c>
      <c r="P1284">
        <v>391</v>
      </c>
      <c r="Q1284" t="s">
        <v>10637</v>
      </c>
      <c r="S1284" t="s">
        <v>10638</v>
      </c>
      <c r="T1284">
        <v>18</v>
      </c>
      <c r="U1284">
        <v>16</v>
      </c>
      <c r="V1284">
        <v>25</v>
      </c>
      <c r="Y1284" t="s">
        <v>1540</v>
      </c>
      <c r="Z1284" t="s">
        <v>5001</v>
      </c>
      <c r="AB1284">
        <v>29</v>
      </c>
      <c r="AC1284" t="s">
        <v>10598</v>
      </c>
      <c r="AD1284" t="s">
        <v>10639</v>
      </c>
      <c r="AF1284" t="s">
        <v>10640</v>
      </c>
      <c r="AH1284" t="s">
        <v>249</v>
      </c>
      <c r="AI1284" t="s">
        <v>249</v>
      </c>
      <c r="AJ1284" t="s">
        <v>10641</v>
      </c>
      <c r="AK1284" t="s">
        <v>10642</v>
      </c>
      <c r="AO1284" t="s">
        <v>10643</v>
      </c>
      <c r="AQ1284">
        <v>21</v>
      </c>
      <c r="AR1284" t="s">
        <v>10644</v>
      </c>
      <c r="AS1284" t="s">
        <v>10645</v>
      </c>
      <c r="AT1284" t="s">
        <v>10646</v>
      </c>
      <c r="AU1284" t="s">
        <v>10647</v>
      </c>
      <c r="AV1284" t="s">
        <v>10608</v>
      </c>
      <c r="AW1284" t="s">
        <v>8283</v>
      </c>
      <c r="AY1284" t="s">
        <v>10609</v>
      </c>
      <c r="AZ1284" t="s">
        <v>670</v>
      </c>
      <c r="BA1284" t="s">
        <v>426</v>
      </c>
      <c r="BB1284" t="s">
        <v>10648</v>
      </c>
      <c r="BC1284" t="s">
        <v>10611</v>
      </c>
      <c r="BD1284" t="s">
        <v>7316</v>
      </c>
      <c r="BE1284">
        <v>0</v>
      </c>
      <c r="BF1284" t="s">
        <v>10649</v>
      </c>
      <c r="BG1284" t="s">
        <v>10650</v>
      </c>
      <c r="BH1284" t="s">
        <v>10651</v>
      </c>
      <c r="BS1284">
        <v>0</v>
      </c>
      <c r="BT1284">
        <v>0</v>
      </c>
      <c r="BU1284">
        <v>1</v>
      </c>
      <c r="BV1284">
        <v>0</v>
      </c>
      <c r="BW1284">
        <v>0</v>
      </c>
      <c r="BX1284">
        <v>1</v>
      </c>
      <c r="BY1284">
        <v>0</v>
      </c>
      <c r="CD1284" t="s">
        <v>131</v>
      </c>
      <c r="CE1284">
        <v>0</v>
      </c>
      <c r="CJ1284" t="s">
        <v>132</v>
      </c>
      <c r="CO1284" t="str">
        <f>HYPERLINK("http://www.d20pfsrd.com/bestiary/monster-listings/undead/nightshade/nightwave","Nightshade, Nightwave")</f>
        <v>Nightshade, Nightwave</v>
      </c>
      <c r="CP1284">
        <v>1307</v>
      </c>
      <c r="CQ1284">
        <v>0</v>
      </c>
      <c r="CR1284">
        <v>0</v>
      </c>
      <c r="CS1284">
        <v>0</v>
      </c>
      <c r="CT1284">
        <v>0</v>
      </c>
    </row>
    <row r="1285" spans="1:98" ht="15" customHeight="1" x14ac:dyDescent="0.2">
      <c r="A1285" t="s">
        <v>10652</v>
      </c>
      <c r="B1285" s="1" t="s">
        <v>162</v>
      </c>
      <c r="C1285">
        <v>38400</v>
      </c>
      <c r="G1285" t="s">
        <v>575</v>
      </c>
      <c r="H1285" t="s">
        <v>136</v>
      </c>
      <c r="I1285" t="s">
        <v>1555</v>
      </c>
      <c r="J1285" t="s">
        <v>10591</v>
      </c>
      <c r="K1285">
        <v>8</v>
      </c>
      <c r="L1285" t="s">
        <v>10653</v>
      </c>
      <c r="M1285" t="s">
        <v>10593</v>
      </c>
      <c r="N1285" t="s">
        <v>10654</v>
      </c>
      <c r="O1285" t="s">
        <v>10655</v>
      </c>
      <c r="P1285">
        <v>195</v>
      </c>
      <c r="Q1285" t="s">
        <v>10656</v>
      </c>
      <c r="S1285" t="s">
        <v>10657</v>
      </c>
      <c r="T1285">
        <v>12</v>
      </c>
      <c r="U1285">
        <v>11</v>
      </c>
      <c r="V1285">
        <v>17</v>
      </c>
      <c r="Y1285" t="s">
        <v>1540</v>
      </c>
      <c r="Z1285" t="s">
        <v>5001</v>
      </c>
      <c r="AB1285">
        <v>25</v>
      </c>
      <c r="AC1285" t="s">
        <v>10598</v>
      </c>
      <c r="AD1285" t="s">
        <v>4314</v>
      </c>
      <c r="AF1285" t="s">
        <v>10658</v>
      </c>
      <c r="AH1285" t="s">
        <v>147</v>
      </c>
      <c r="AI1285" t="s">
        <v>147</v>
      </c>
      <c r="AJ1285" t="s">
        <v>10659</v>
      </c>
      <c r="AK1285" t="s">
        <v>10660</v>
      </c>
      <c r="AO1285" t="s">
        <v>10661</v>
      </c>
      <c r="AQ1285">
        <v>12</v>
      </c>
      <c r="AR1285">
        <v>24</v>
      </c>
      <c r="AS1285">
        <v>38</v>
      </c>
      <c r="AT1285" t="s">
        <v>10662</v>
      </c>
      <c r="AU1285" t="s">
        <v>10663</v>
      </c>
      <c r="AV1285" t="s">
        <v>10608</v>
      </c>
      <c r="AW1285" t="s">
        <v>8283</v>
      </c>
      <c r="AY1285" t="s">
        <v>10609</v>
      </c>
      <c r="AZ1285" t="s">
        <v>976</v>
      </c>
      <c r="BA1285" t="s">
        <v>426</v>
      </c>
      <c r="BB1285" t="s">
        <v>10664</v>
      </c>
      <c r="BC1285" t="s">
        <v>10611</v>
      </c>
      <c r="BD1285" t="s">
        <v>7316</v>
      </c>
      <c r="BE1285">
        <v>0</v>
      </c>
      <c r="BF1285" t="s">
        <v>10665</v>
      </c>
      <c r="BG1285" t="s">
        <v>10666</v>
      </c>
      <c r="BH1285" t="s">
        <v>10667</v>
      </c>
      <c r="BS1285">
        <v>0</v>
      </c>
      <c r="BT1285">
        <v>0</v>
      </c>
      <c r="BU1285">
        <v>1</v>
      </c>
      <c r="BV1285">
        <v>0</v>
      </c>
      <c r="BW1285">
        <v>0</v>
      </c>
      <c r="BX1285">
        <v>0</v>
      </c>
      <c r="BY1285">
        <v>1</v>
      </c>
      <c r="CD1285" t="s">
        <v>131</v>
      </c>
      <c r="CE1285">
        <v>0</v>
      </c>
      <c r="CJ1285" t="s">
        <v>132</v>
      </c>
      <c r="CO1285" t="str">
        <f>HYPERLINK("http://www.d20pfsrd.com/bestiary/monster-listings/undead/nightshade/nightwing","Nightshade, Nightwing")</f>
        <v>Nightshade, Nightwing</v>
      </c>
      <c r="CP1285">
        <v>1308</v>
      </c>
      <c r="CQ1285">
        <v>0</v>
      </c>
      <c r="CR1285">
        <v>0</v>
      </c>
      <c r="CS1285">
        <v>0</v>
      </c>
      <c r="CT1285">
        <v>0</v>
      </c>
    </row>
    <row r="1286" spans="1:98" ht="15" customHeight="1" x14ac:dyDescent="0.2">
      <c r="A1286" t="s">
        <v>6067</v>
      </c>
      <c r="B1286" s="1" t="s">
        <v>1223</v>
      </c>
      <c r="C1286">
        <v>12800</v>
      </c>
      <c r="G1286" t="s">
        <v>923</v>
      </c>
      <c r="H1286" t="s">
        <v>102</v>
      </c>
      <c r="I1286" t="s">
        <v>103</v>
      </c>
      <c r="J1286" t="s">
        <v>1556</v>
      </c>
      <c r="K1286">
        <v>11</v>
      </c>
      <c r="L1286" t="s">
        <v>6068</v>
      </c>
      <c r="M1286" t="s">
        <v>6069</v>
      </c>
      <c r="N1286" t="s">
        <v>6070</v>
      </c>
      <c r="O1286" t="s">
        <v>6071</v>
      </c>
      <c r="P1286">
        <v>135</v>
      </c>
      <c r="Q1286" t="s">
        <v>6072</v>
      </c>
      <c r="R1286" t="s">
        <v>6073</v>
      </c>
      <c r="S1286" t="s">
        <v>6074</v>
      </c>
      <c r="T1286">
        <v>11</v>
      </c>
      <c r="U1286">
        <v>16</v>
      </c>
      <c r="V1286">
        <v>12</v>
      </c>
      <c r="X1286" t="s">
        <v>5051</v>
      </c>
      <c r="Z1286" t="s">
        <v>3093</v>
      </c>
      <c r="AD1286" t="s">
        <v>1434</v>
      </c>
      <c r="AF1286" t="s">
        <v>6075</v>
      </c>
      <c r="AH1286" t="s">
        <v>114</v>
      </c>
      <c r="AI1286" t="s">
        <v>6076</v>
      </c>
      <c r="AJ1286" t="s">
        <v>6077</v>
      </c>
      <c r="AK1286" t="s">
        <v>6078</v>
      </c>
      <c r="AO1286" t="s">
        <v>6079</v>
      </c>
      <c r="AQ1286">
        <v>10</v>
      </c>
      <c r="AR1286">
        <v>17</v>
      </c>
      <c r="AS1286">
        <v>31</v>
      </c>
      <c r="AT1286" t="s">
        <v>6080</v>
      </c>
      <c r="AU1286" t="s">
        <v>6081</v>
      </c>
      <c r="AV1286" t="s">
        <v>6082</v>
      </c>
      <c r="AW1286" t="s">
        <v>6083</v>
      </c>
      <c r="AY1286" t="s">
        <v>5625</v>
      </c>
      <c r="AZ1286" t="s">
        <v>6084</v>
      </c>
      <c r="BA1286" t="s">
        <v>426</v>
      </c>
      <c r="BB1286" t="s">
        <v>6085</v>
      </c>
      <c r="BD1286" t="s">
        <v>6030</v>
      </c>
      <c r="BE1286">
        <v>0</v>
      </c>
      <c r="BF1286" t="s">
        <v>6086</v>
      </c>
      <c r="BG1286" t="s">
        <v>6087</v>
      </c>
      <c r="BH1286" t="s">
        <v>6088</v>
      </c>
      <c r="BS1286">
        <v>0</v>
      </c>
      <c r="BT1286">
        <v>0</v>
      </c>
      <c r="BU1286">
        <v>0</v>
      </c>
      <c r="BV1286">
        <v>0</v>
      </c>
      <c r="BW1286">
        <v>0</v>
      </c>
      <c r="BX1286">
        <v>0</v>
      </c>
      <c r="BY1286">
        <v>0</v>
      </c>
      <c r="CD1286" t="s">
        <v>131</v>
      </c>
      <c r="CE1286">
        <v>0</v>
      </c>
      <c r="CJ1286" t="s">
        <v>132</v>
      </c>
      <c r="CP1286">
        <v>481</v>
      </c>
      <c r="CQ1286">
        <v>0</v>
      </c>
      <c r="CR1286">
        <v>0</v>
      </c>
      <c r="CS1286">
        <v>0</v>
      </c>
      <c r="CT1286">
        <v>0</v>
      </c>
    </row>
    <row r="1287" spans="1:98" ht="15" customHeight="1" x14ac:dyDescent="0.2">
      <c r="A1287" t="s">
        <v>6795</v>
      </c>
      <c r="B1287" s="1" t="s">
        <v>1117</v>
      </c>
      <c r="C1287">
        <v>400</v>
      </c>
      <c r="G1287" t="s">
        <v>1053</v>
      </c>
      <c r="H1287" t="s">
        <v>393</v>
      </c>
      <c r="I1287" t="s">
        <v>809</v>
      </c>
      <c r="J1287" t="s">
        <v>138</v>
      </c>
      <c r="K1287">
        <v>1</v>
      </c>
      <c r="L1287" t="s">
        <v>3328</v>
      </c>
      <c r="N1287" t="s">
        <v>1702</v>
      </c>
      <c r="O1287" t="s">
        <v>1703</v>
      </c>
      <c r="P1287">
        <v>13</v>
      </c>
      <c r="Q1287" t="s">
        <v>398</v>
      </c>
      <c r="S1287" t="s">
        <v>19574</v>
      </c>
      <c r="T1287">
        <v>1</v>
      </c>
      <c r="U1287">
        <v>4</v>
      </c>
      <c r="V1287">
        <v>5</v>
      </c>
      <c r="X1287" t="s">
        <v>26884</v>
      </c>
      <c r="AD1287" t="s">
        <v>5025</v>
      </c>
      <c r="AF1287" t="s">
        <v>26885</v>
      </c>
      <c r="AH1287" t="s">
        <v>114</v>
      </c>
      <c r="AI1287" t="s">
        <v>114</v>
      </c>
      <c r="AJ1287" t="s">
        <v>26886</v>
      </c>
      <c r="AO1287" t="s">
        <v>26887</v>
      </c>
      <c r="AQ1287">
        <v>2</v>
      </c>
      <c r="AR1287">
        <v>2</v>
      </c>
      <c r="AS1287" t="s">
        <v>839</v>
      </c>
      <c r="AT1287" t="s">
        <v>6789</v>
      </c>
      <c r="AU1287" t="s">
        <v>26888</v>
      </c>
      <c r="AW1287" t="s">
        <v>2716</v>
      </c>
      <c r="AX1287" t="s">
        <v>26889</v>
      </c>
      <c r="AY1287" t="s">
        <v>2486</v>
      </c>
      <c r="AZ1287" t="s">
        <v>26890</v>
      </c>
      <c r="BA1287" t="s">
        <v>426</v>
      </c>
      <c r="BB1287" t="s">
        <v>26891</v>
      </c>
      <c r="BD1287" t="s">
        <v>24172</v>
      </c>
      <c r="BE1287">
        <v>0</v>
      </c>
      <c r="BF1287" t="s">
        <v>26892</v>
      </c>
      <c r="BG1287" t="s">
        <v>26893</v>
      </c>
      <c r="BH1287" t="s">
        <v>26894</v>
      </c>
      <c r="BI1287" t="s">
        <v>132</v>
      </c>
      <c r="BK1287" t="s">
        <v>132</v>
      </c>
      <c r="BS1287">
        <v>0</v>
      </c>
      <c r="BT1287">
        <v>0</v>
      </c>
      <c r="BU1287">
        <v>0</v>
      </c>
      <c r="BV1287">
        <v>0</v>
      </c>
      <c r="BW1287">
        <v>0</v>
      </c>
      <c r="BX1287">
        <v>1</v>
      </c>
      <c r="BY1287">
        <v>1</v>
      </c>
      <c r="CD1287" t="s">
        <v>131</v>
      </c>
      <c r="CE1287">
        <v>0</v>
      </c>
      <c r="CF1287" t="s">
        <v>132</v>
      </c>
      <c r="CJ1287" t="s">
        <v>132</v>
      </c>
      <c r="CK1287" t="s">
        <v>132</v>
      </c>
      <c r="CP1287">
        <v>5314</v>
      </c>
      <c r="CQ1287">
        <v>0</v>
      </c>
      <c r="CR1287">
        <v>0</v>
      </c>
      <c r="CS1287">
        <v>0</v>
      </c>
      <c r="CT1287">
        <v>0</v>
      </c>
    </row>
    <row r="1288" spans="1:98" ht="15" customHeight="1" x14ac:dyDescent="0.2">
      <c r="A1288" t="s">
        <v>19405</v>
      </c>
      <c r="B1288" s="1" t="s">
        <v>365</v>
      </c>
      <c r="C1288">
        <v>1200</v>
      </c>
      <c r="G1288" t="s">
        <v>240</v>
      </c>
      <c r="H1288" t="s">
        <v>193</v>
      </c>
      <c r="I1288" t="s">
        <v>432</v>
      </c>
      <c r="K1288">
        <v>6</v>
      </c>
      <c r="L1288" t="s">
        <v>19406</v>
      </c>
      <c r="N1288" t="s">
        <v>3495</v>
      </c>
      <c r="O1288" t="s">
        <v>3496</v>
      </c>
      <c r="P1288">
        <v>42</v>
      </c>
      <c r="Q1288" t="s">
        <v>545</v>
      </c>
      <c r="S1288" t="s">
        <v>19407</v>
      </c>
      <c r="T1288">
        <v>8</v>
      </c>
      <c r="U1288">
        <v>3</v>
      </c>
      <c r="V1288">
        <v>0</v>
      </c>
      <c r="Y1288" t="s">
        <v>5607</v>
      </c>
      <c r="Z1288" t="s">
        <v>19408</v>
      </c>
      <c r="AD1288" t="s">
        <v>202</v>
      </c>
      <c r="AF1288" t="s">
        <v>19409</v>
      </c>
      <c r="AH1288" t="s">
        <v>202</v>
      </c>
      <c r="AI1288" t="s">
        <v>147</v>
      </c>
      <c r="AJ1288" t="s">
        <v>19410</v>
      </c>
      <c r="AO1288" t="s">
        <v>19411</v>
      </c>
      <c r="AQ1288">
        <v>3</v>
      </c>
      <c r="AR1288" t="s">
        <v>4847</v>
      </c>
      <c r="AS1288">
        <v>20</v>
      </c>
      <c r="AT1288" t="s">
        <v>19412</v>
      </c>
      <c r="AU1288" t="s">
        <v>16704</v>
      </c>
      <c r="AY1288" t="s">
        <v>1605</v>
      </c>
      <c r="AZ1288" t="s">
        <v>19413</v>
      </c>
      <c r="BA1288" t="s">
        <v>277</v>
      </c>
      <c r="BB1288" t="s">
        <v>19414</v>
      </c>
      <c r="BD1288" t="s">
        <v>19270</v>
      </c>
      <c r="BE1288">
        <v>0</v>
      </c>
      <c r="BF1288" t="s">
        <v>19415</v>
      </c>
      <c r="BG1288" t="s">
        <v>19416</v>
      </c>
      <c r="BH1288" t="s">
        <v>19417</v>
      </c>
      <c r="BS1288">
        <v>0</v>
      </c>
      <c r="BT1288">
        <v>0</v>
      </c>
      <c r="BU1288">
        <v>0</v>
      </c>
      <c r="BV1288">
        <v>0</v>
      </c>
      <c r="BW1288">
        <v>0</v>
      </c>
      <c r="BX1288">
        <v>0</v>
      </c>
      <c r="BY1288">
        <v>1</v>
      </c>
      <c r="CD1288" t="s">
        <v>131</v>
      </c>
      <c r="CE1288">
        <v>0</v>
      </c>
      <c r="CJ1288" t="s">
        <v>132</v>
      </c>
      <c r="CP1288">
        <v>2740</v>
      </c>
      <c r="CQ1288">
        <v>0</v>
      </c>
      <c r="CR1288">
        <v>0</v>
      </c>
      <c r="CS1288">
        <v>0</v>
      </c>
      <c r="CT1288">
        <v>0</v>
      </c>
    </row>
    <row r="1289" spans="1:98" ht="15" customHeight="1" x14ac:dyDescent="0.2">
      <c r="A1289" t="s">
        <v>17508</v>
      </c>
      <c r="B1289" s="1" t="s">
        <v>1117</v>
      </c>
      <c r="C1289">
        <v>400</v>
      </c>
      <c r="G1289" t="s">
        <v>240</v>
      </c>
      <c r="H1289" t="s">
        <v>393</v>
      </c>
      <c r="I1289" t="s">
        <v>2390</v>
      </c>
      <c r="J1289" t="s">
        <v>138</v>
      </c>
      <c r="K1289">
        <v>3</v>
      </c>
      <c r="L1289" t="s">
        <v>2897</v>
      </c>
      <c r="N1289" t="s">
        <v>4653</v>
      </c>
      <c r="O1289" t="s">
        <v>4654</v>
      </c>
      <c r="P1289">
        <v>9</v>
      </c>
      <c r="Q1289" t="s">
        <v>14925</v>
      </c>
      <c r="S1289" t="s">
        <v>1510</v>
      </c>
      <c r="T1289">
        <v>1</v>
      </c>
      <c r="U1289">
        <v>6</v>
      </c>
      <c r="V1289">
        <v>4</v>
      </c>
      <c r="Y1289" t="s">
        <v>2395</v>
      </c>
      <c r="AB1289">
        <v>12</v>
      </c>
      <c r="AD1289" t="s">
        <v>707</v>
      </c>
      <c r="AF1289" t="s">
        <v>17509</v>
      </c>
      <c r="AG1289" t="s">
        <v>17510</v>
      </c>
      <c r="AH1289" t="s">
        <v>114</v>
      </c>
      <c r="AI1289" t="s">
        <v>114</v>
      </c>
      <c r="AK1289" t="s">
        <v>17511</v>
      </c>
      <c r="AO1289" t="s">
        <v>17512</v>
      </c>
      <c r="AQ1289">
        <v>1</v>
      </c>
      <c r="AR1289">
        <v>-2</v>
      </c>
      <c r="AS1289">
        <v>11</v>
      </c>
      <c r="AT1289" t="s">
        <v>1734</v>
      </c>
      <c r="AU1289" t="s">
        <v>17513</v>
      </c>
      <c r="AW1289" t="s">
        <v>16637</v>
      </c>
      <c r="AX1289" t="s">
        <v>17514</v>
      </c>
      <c r="AY1289" t="s">
        <v>17483</v>
      </c>
      <c r="AZ1289" t="s">
        <v>17515</v>
      </c>
      <c r="BA1289" t="s">
        <v>17516</v>
      </c>
      <c r="BB1289" t="s">
        <v>17517</v>
      </c>
      <c r="BD1289" t="s">
        <v>14619</v>
      </c>
      <c r="BE1289">
        <v>0</v>
      </c>
      <c r="BF1289" t="s">
        <v>17518</v>
      </c>
      <c r="BG1289" t="s">
        <v>17519</v>
      </c>
      <c r="BH1289" t="s">
        <v>17520</v>
      </c>
      <c r="BS1289">
        <v>0</v>
      </c>
      <c r="BT1289">
        <v>0</v>
      </c>
      <c r="BU1289">
        <v>0</v>
      </c>
      <c r="BV1289">
        <v>0</v>
      </c>
      <c r="BW1289">
        <v>0</v>
      </c>
      <c r="BX1289">
        <v>1</v>
      </c>
      <c r="BY1289">
        <v>1</v>
      </c>
      <c r="CD1289" t="s">
        <v>132</v>
      </c>
      <c r="CE1289">
        <v>0</v>
      </c>
      <c r="CJ1289" t="s">
        <v>132</v>
      </c>
      <c r="CK1289" t="s">
        <v>132</v>
      </c>
      <c r="CP1289">
        <v>2148</v>
      </c>
      <c r="CQ1289">
        <v>0</v>
      </c>
      <c r="CR1289">
        <v>0</v>
      </c>
      <c r="CS1289">
        <v>0</v>
      </c>
      <c r="CT1289">
        <v>0</v>
      </c>
    </row>
    <row r="1290" spans="1:98" ht="15" customHeight="1" x14ac:dyDescent="0.2">
      <c r="A1290" t="s">
        <v>32089</v>
      </c>
      <c r="B1290" s="1" t="s">
        <v>134</v>
      </c>
      <c r="C1290">
        <v>3200</v>
      </c>
      <c r="G1290" t="s">
        <v>1053</v>
      </c>
      <c r="H1290" t="s">
        <v>193</v>
      </c>
      <c r="I1290" t="s">
        <v>103</v>
      </c>
      <c r="J1290" t="s">
        <v>8249</v>
      </c>
      <c r="K1290">
        <v>5</v>
      </c>
      <c r="L1290" t="s">
        <v>3835</v>
      </c>
      <c r="N1290" t="s">
        <v>1902</v>
      </c>
      <c r="O1290" t="s">
        <v>1903</v>
      </c>
      <c r="P1290">
        <v>95</v>
      </c>
      <c r="Q1290" t="s">
        <v>2538</v>
      </c>
      <c r="R1290" t="s">
        <v>1312</v>
      </c>
      <c r="S1290" t="s">
        <v>12051</v>
      </c>
      <c r="T1290">
        <v>7</v>
      </c>
      <c r="U1290">
        <v>8</v>
      </c>
      <c r="V1290">
        <v>9</v>
      </c>
      <c r="Y1290" t="s">
        <v>8293</v>
      </c>
      <c r="Z1290" t="s">
        <v>32090</v>
      </c>
      <c r="AA1290" t="s">
        <v>8257</v>
      </c>
      <c r="AB1290">
        <v>18</v>
      </c>
      <c r="AD1290" t="s">
        <v>376</v>
      </c>
      <c r="AF1290" t="s">
        <v>32091</v>
      </c>
      <c r="AH1290" t="s">
        <v>202</v>
      </c>
      <c r="AI1290" t="s">
        <v>32092</v>
      </c>
      <c r="AK1290" t="s">
        <v>32093</v>
      </c>
      <c r="AO1290" t="s">
        <v>32094</v>
      </c>
      <c r="AQ1290">
        <v>10</v>
      </c>
      <c r="AR1290" t="s">
        <v>32095</v>
      </c>
      <c r="AS1290" t="s">
        <v>32096</v>
      </c>
      <c r="AT1290" t="s">
        <v>32097</v>
      </c>
      <c r="AU1290" t="s">
        <v>32098</v>
      </c>
      <c r="AW1290" t="s">
        <v>32099</v>
      </c>
      <c r="AY1290" t="s">
        <v>4360</v>
      </c>
      <c r="AZ1290" t="s">
        <v>32100</v>
      </c>
      <c r="BA1290" t="s">
        <v>426</v>
      </c>
      <c r="BB1290" t="s">
        <v>32101</v>
      </c>
      <c r="BD1290" t="s">
        <v>32062</v>
      </c>
      <c r="BE1290">
        <v>0</v>
      </c>
      <c r="BF1290" t="s">
        <v>32102</v>
      </c>
      <c r="BG1290" t="s">
        <v>32103</v>
      </c>
      <c r="BH1290" t="s">
        <v>32104</v>
      </c>
      <c r="BS1290">
        <v>0</v>
      </c>
      <c r="BT1290">
        <v>0</v>
      </c>
      <c r="BU1290">
        <v>0</v>
      </c>
      <c r="BV1290">
        <v>0</v>
      </c>
      <c r="BW1290">
        <v>0</v>
      </c>
      <c r="BX1290">
        <v>0</v>
      </c>
      <c r="BY1290">
        <v>1</v>
      </c>
      <c r="CD1290" t="s">
        <v>132</v>
      </c>
      <c r="CE1290">
        <v>0</v>
      </c>
      <c r="CF1290" t="s">
        <v>132</v>
      </c>
      <c r="CJ1290" t="s">
        <v>132</v>
      </c>
      <c r="CK1290" t="s">
        <v>132</v>
      </c>
      <c r="CP1290">
        <v>7057</v>
      </c>
      <c r="CQ1290">
        <v>0</v>
      </c>
      <c r="CR1290">
        <v>0</v>
      </c>
      <c r="CS1290">
        <v>0</v>
      </c>
      <c r="CT1290">
        <v>0</v>
      </c>
    </row>
    <row r="1291" spans="1:98" ht="15" customHeight="1" x14ac:dyDescent="0.2">
      <c r="A1291" t="s">
        <v>29531</v>
      </c>
      <c r="B1291" s="1" t="s">
        <v>574</v>
      </c>
      <c r="C1291">
        <v>9600</v>
      </c>
      <c r="G1291" t="s">
        <v>135</v>
      </c>
      <c r="H1291" t="s">
        <v>193</v>
      </c>
      <c r="I1291" t="s">
        <v>103</v>
      </c>
      <c r="J1291" t="s">
        <v>3072</v>
      </c>
      <c r="K1291">
        <v>7</v>
      </c>
      <c r="L1291" t="s">
        <v>29532</v>
      </c>
      <c r="N1291" t="s">
        <v>17949</v>
      </c>
      <c r="O1291" t="s">
        <v>29533</v>
      </c>
      <c r="P1291">
        <v>136</v>
      </c>
      <c r="Q1291" t="s">
        <v>2621</v>
      </c>
      <c r="S1291" t="s">
        <v>15396</v>
      </c>
      <c r="T1291">
        <v>8</v>
      </c>
      <c r="U1291">
        <v>11</v>
      </c>
      <c r="V1291">
        <v>10</v>
      </c>
      <c r="Z1291" t="s">
        <v>3077</v>
      </c>
      <c r="AC1291" t="s">
        <v>1961</v>
      </c>
      <c r="AD1291" t="s">
        <v>3078</v>
      </c>
      <c r="AF1291" t="s">
        <v>29534</v>
      </c>
      <c r="AH1291" t="s">
        <v>202</v>
      </c>
      <c r="AI1291" t="s">
        <v>202</v>
      </c>
      <c r="AJ1291" t="s">
        <v>3080</v>
      </c>
      <c r="AK1291" t="s">
        <v>29535</v>
      </c>
      <c r="AO1291" t="s">
        <v>3082</v>
      </c>
      <c r="AQ1291">
        <v>13</v>
      </c>
      <c r="AR1291">
        <v>20</v>
      </c>
      <c r="AS1291">
        <v>34</v>
      </c>
      <c r="AT1291" t="s">
        <v>29536</v>
      </c>
      <c r="AU1291" t="s">
        <v>29537</v>
      </c>
      <c r="AW1291" t="s">
        <v>3062</v>
      </c>
      <c r="AX1291" t="s">
        <v>3086</v>
      </c>
      <c r="AY1291" t="s">
        <v>2652</v>
      </c>
      <c r="AZ1291" t="s">
        <v>3087</v>
      </c>
      <c r="BA1291" t="s">
        <v>3088</v>
      </c>
      <c r="BB1291" t="s">
        <v>3089</v>
      </c>
      <c r="BC1291" t="s">
        <v>29538</v>
      </c>
      <c r="BD1291" t="s">
        <v>6673</v>
      </c>
      <c r="BE1291">
        <v>0</v>
      </c>
      <c r="BF1291" t="s">
        <v>29539</v>
      </c>
      <c r="BG1291" t="s">
        <v>29540</v>
      </c>
      <c r="BH1291" t="s">
        <v>29541</v>
      </c>
      <c r="BI1291" t="s">
        <v>132</v>
      </c>
      <c r="BP1291" t="s">
        <v>29542</v>
      </c>
      <c r="BS1291">
        <v>0</v>
      </c>
      <c r="BT1291">
        <v>0</v>
      </c>
      <c r="BU1291">
        <v>1</v>
      </c>
      <c r="BV1291">
        <v>0</v>
      </c>
      <c r="BW1291">
        <v>0</v>
      </c>
      <c r="BX1291">
        <v>0</v>
      </c>
      <c r="BY1291">
        <v>1</v>
      </c>
      <c r="CD1291" t="s">
        <v>132</v>
      </c>
      <c r="CE1291">
        <v>0</v>
      </c>
      <c r="CJ1291" t="s">
        <v>132</v>
      </c>
      <c r="CK1291" t="s">
        <v>132</v>
      </c>
      <c r="CM1291" t="s">
        <v>29538</v>
      </c>
      <c r="CP1291">
        <v>6064</v>
      </c>
      <c r="CQ1291">
        <v>0</v>
      </c>
      <c r="CR1291">
        <v>0</v>
      </c>
      <c r="CS1291">
        <v>0</v>
      </c>
      <c r="CT1291">
        <v>0</v>
      </c>
    </row>
    <row r="1292" spans="1:98" ht="15" customHeight="1" x14ac:dyDescent="0.2">
      <c r="A1292" t="s">
        <v>28491</v>
      </c>
      <c r="B1292" s="1" t="s">
        <v>1223</v>
      </c>
      <c r="C1292">
        <v>12800</v>
      </c>
      <c r="G1292" t="s">
        <v>923</v>
      </c>
      <c r="H1292" t="s">
        <v>193</v>
      </c>
      <c r="I1292" t="s">
        <v>103</v>
      </c>
      <c r="J1292" t="s">
        <v>3113</v>
      </c>
      <c r="K1292">
        <v>8</v>
      </c>
      <c r="L1292" t="s">
        <v>3154</v>
      </c>
      <c r="N1292" t="s">
        <v>3115</v>
      </c>
      <c r="O1292" t="s">
        <v>3116</v>
      </c>
      <c r="P1292">
        <v>133</v>
      </c>
      <c r="Q1292" t="s">
        <v>7128</v>
      </c>
      <c r="S1292" t="s">
        <v>15809</v>
      </c>
      <c r="T1292">
        <v>10</v>
      </c>
      <c r="U1292">
        <v>13</v>
      </c>
      <c r="V1292">
        <v>11</v>
      </c>
      <c r="AD1292" t="s">
        <v>3119</v>
      </c>
      <c r="AF1292" t="s">
        <v>28492</v>
      </c>
      <c r="AH1292" t="s">
        <v>202</v>
      </c>
      <c r="AI1292" t="s">
        <v>202</v>
      </c>
      <c r="AJ1292" t="s">
        <v>28493</v>
      </c>
      <c r="AK1292" t="s">
        <v>28494</v>
      </c>
      <c r="AO1292" t="s">
        <v>3123</v>
      </c>
      <c r="AQ1292">
        <v>14</v>
      </c>
      <c r="AR1292">
        <v>21</v>
      </c>
      <c r="AS1292">
        <v>36</v>
      </c>
      <c r="AT1292" t="s">
        <v>28495</v>
      </c>
      <c r="AU1292" t="s">
        <v>28496</v>
      </c>
      <c r="AW1292" t="s">
        <v>3062</v>
      </c>
      <c r="AX1292" t="s">
        <v>3126</v>
      </c>
      <c r="AY1292" t="s">
        <v>2717</v>
      </c>
      <c r="AZ1292" t="s">
        <v>3087</v>
      </c>
      <c r="BA1292" t="s">
        <v>3127</v>
      </c>
      <c r="BB1292" t="s">
        <v>3128</v>
      </c>
      <c r="BC1292" t="s">
        <v>3067</v>
      </c>
      <c r="BD1292" t="s">
        <v>6673</v>
      </c>
      <c r="BE1292">
        <v>0</v>
      </c>
      <c r="BF1292" t="s">
        <v>28497</v>
      </c>
      <c r="BG1292" t="s">
        <v>28498</v>
      </c>
      <c r="BH1292" t="s">
        <v>28499</v>
      </c>
      <c r="BI1292" t="s">
        <v>132</v>
      </c>
      <c r="BS1292">
        <v>0</v>
      </c>
      <c r="BT1292">
        <v>0</v>
      </c>
      <c r="BU1292">
        <v>0</v>
      </c>
      <c r="BV1292">
        <v>0</v>
      </c>
      <c r="BW1292">
        <v>0</v>
      </c>
      <c r="BX1292">
        <v>1</v>
      </c>
      <c r="BY1292">
        <v>1</v>
      </c>
      <c r="CD1292" t="s">
        <v>131</v>
      </c>
      <c r="CE1292">
        <v>0</v>
      </c>
      <c r="CF1292" t="s">
        <v>28500</v>
      </c>
      <c r="CJ1292" t="s">
        <v>132</v>
      </c>
      <c r="CK1292" t="s">
        <v>132</v>
      </c>
      <c r="CP1292">
        <v>5658</v>
      </c>
      <c r="CQ1292">
        <v>0</v>
      </c>
      <c r="CR1292">
        <v>0</v>
      </c>
      <c r="CS1292">
        <v>0</v>
      </c>
      <c r="CT1292">
        <v>0</v>
      </c>
    </row>
    <row r="1293" spans="1:98" ht="15" customHeight="1" x14ac:dyDescent="0.2">
      <c r="A1293" t="s">
        <v>28151</v>
      </c>
      <c r="B1293" s="1" t="s">
        <v>19029</v>
      </c>
      <c r="C1293">
        <v>9830400</v>
      </c>
      <c r="G1293" t="s">
        <v>575</v>
      </c>
      <c r="H1293" t="s">
        <v>102</v>
      </c>
      <c r="I1293" t="s">
        <v>103</v>
      </c>
      <c r="J1293" t="s">
        <v>1138</v>
      </c>
      <c r="K1293">
        <v>13</v>
      </c>
      <c r="L1293" t="s">
        <v>28152</v>
      </c>
      <c r="M1293" t="s">
        <v>28153</v>
      </c>
      <c r="N1293" t="s">
        <v>28154</v>
      </c>
      <c r="O1293" t="s">
        <v>28155</v>
      </c>
      <c r="P1293">
        <v>774</v>
      </c>
      <c r="Q1293" t="s">
        <v>28156</v>
      </c>
      <c r="R1293" t="s">
        <v>23991</v>
      </c>
      <c r="S1293" t="s">
        <v>28157</v>
      </c>
      <c r="T1293">
        <v>32</v>
      </c>
      <c r="U1293">
        <v>37</v>
      </c>
      <c r="V1293">
        <v>35</v>
      </c>
      <c r="X1293" t="s">
        <v>23171</v>
      </c>
      <c r="Y1293" t="s">
        <v>28158</v>
      </c>
      <c r="Z1293" t="s">
        <v>28159</v>
      </c>
      <c r="AA1293" t="s">
        <v>21320</v>
      </c>
      <c r="AB1293">
        <v>41</v>
      </c>
      <c r="AD1293" t="s">
        <v>28160</v>
      </c>
      <c r="AF1293" t="s">
        <v>28161</v>
      </c>
      <c r="AG1293" t="s">
        <v>28162</v>
      </c>
      <c r="AH1293" t="s">
        <v>114</v>
      </c>
      <c r="AI1293" t="s">
        <v>114</v>
      </c>
      <c r="AJ1293" t="s">
        <v>28163</v>
      </c>
      <c r="AK1293" t="s">
        <v>28164</v>
      </c>
      <c r="AO1293" t="s">
        <v>28165</v>
      </c>
      <c r="AQ1293">
        <v>36</v>
      </c>
      <c r="AR1293">
        <v>48</v>
      </c>
      <c r="AS1293">
        <v>89</v>
      </c>
      <c r="AT1293" t="s">
        <v>28166</v>
      </c>
      <c r="AU1293" t="s">
        <v>28167</v>
      </c>
      <c r="AV1293" t="s">
        <v>1217</v>
      </c>
      <c r="AW1293" t="s">
        <v>28168</v>
      </c>
      <c r="AX1293" t="s">
        <v>28169</v>
      </c>
      <c r="AY1293" t="s">
        <v>1157</v>
      </c>
      <c r="AZ1293" t="s">
        <v>18854</v>
      </c>
      <c r="BA1293" t="s">
        <v>28170</v>
      </c>
      <c r="BB1293" t="s">
        <v>28171</v>
      </c>
      <c r="BC1293" t="s">
        <v>19016</v>
      </c>
      <c r="BD1293" t="s">
        <v>28114</v>
      </c>
      <c r="BE1293">
        <v>0</v>
      </c>
      <c r="BF1293" t="s">
        <v>28172</v>
      </c>
      <c r="BG1293" t="s">
        <v>28173</v>
      </c>
      <c r="BH1293" t="s">
        <v>28174</v>
      </c>
      <c r="BI1293" t="s">
        <v>132</v>
      </c>
      <c r="BS1293">
        <v>0</v>
      </c>
      <c r="BT1293">
        <v>0</v>
      </c>
      <c r="BU1293">
        <v>1</v>
      </c>
      <c r="BV1293">
        <v>0</v>
      </c>
      <c r="BW1293">
        <v>0</v>
      </c>
      <c r="BX1293">
        <v>0</v>
      </c>
      <c r="BY1293">
        <v>1</v>
      </c>
      <c r="CD1293" t="s">
        <v>131</v>
      </c>
      <c r="CE1293">
        <v>0</v>
      </c>
      <c r="CJ1293" t="s">
        <v>132</v>
      </c>
      <c r="CK1293" t="s">
        <v>132</v>
      </c>
      <c r="CP1293">
        <v>5425</v>
      </c>
      <c r="CQ1293">
        <v>0</v>
      </c>
      <c r="CR1293">
        <v>0</v>
      </c>
      <c r="CS1293">
        <v>0</v>
      </c>
      <c r="CT1293">
        <v>0</v>
      </c>
    </row>
    <row r="1294" spans="1:98" ht="15" customHeight="1" x14ac:dyDescent="0.2">
      <c r="A1294" t="s">
        <v>14106</v>
      </c>
      <c r="B1294" s="1" t="s">
        <v>134</v>
      </c>
      <c r="C1294">
        <v>3200</v>
      </c>
      <c r="G1294" t="s">
        <v>1053</v>
      </c>
      <c r="H1294" t="s">
        <v>102</v>
      </c>
      <c r="I1294" t="s">
        <v>103</v>
      </c>
      <c r="J1294" t="s">
        <v>14107</v>
      </c>
      <c r="K1294">
        <v>7</v>
      </c>
      <c r="L1294" t="s">
        <v>14108</v>
      </c>
      <c r="N1294" t="s">
        <v>14109</v>
      </c>
      <c r="O1294" t="s">
        <v>14110</v>
      </c>
      <c r="P1294">
        <v>80</v>
      </c>
      <c r="Q1294" t="s">
        <v>3749</v>
      </c>
      <c r="R1294" t="s">
        <v>5288</v>
      </c>
      <c r="S1294" t="s">
        <v>14111</v>
      </c>
      <c r="T1294">
        <v>8</v>
      </c>
      <c r="U1294">
        <v>12</v>
      </c>
      <c r="V1294">
        <v>8</v>
      </c>
      <c r="X1294" t="s">
        <v>2449</v>
      </c>
      <c r="AB1294">
        <v>18</v>
      </c>
      <c r="AD1294" t="s">
        <v>11619</v>
      </c>
      <c r="AF1294" t="s">
        <v>14112</v>
      </c>
      <c r="AG1294" t="s">
        <v>14113</v>
      </c>
      <c r="AH1294" t="s">
        <v>114</v>
      </c>
      <c r="AI1294" t="s">
        <v>114</v>
      </c>
      <c r="AJ1294" t="s">
        <v>14114</v>
      </c>
      <c r="AK1294" t="s">
        <v>14115</v>
      </c>
      <c r="AO1294" t="s">
        <v>14116</v>
      </c>
      <c r="AQ1294">
        <v>7</v>
      </c>
      <c r="AR1294">
        <v>11</v>
      </c>
      <c r="AS1294">
        <v>29</v>
      </c>
      <c r="AT1294" t="s">
        <v>14117</v>
      </c>
      <c r="AU1294" t="s">
        <v>14118</v>
      </c>
      <c r="AW1294" t="s">
        <v>14119</v>
      </c>
      <c r="AX1294" t="s">
        <v>14120</v>
      </c>
      <c r="AY1294" t="s">
        <v>4034</v>
      </c>
      <c r="AZ1294" t="s">
        <v>670</v>
      </c>
      <c r="BA1294" t="s">
        <v>14121</v>
      </c>
      <c r="BB1294" t="s">
        <v>14122</v>
      </c>
      <c r="BD1294" t="s">
        <v>14102</v>
      </c>
      <c r="BE1294">
        <v>0</v>
      </c>
      <c r="BF1294" t="s">
        <v>14123</v>
      </c>
      <c r="BG1294" t="s">
        <v>14124</v>
      </c>
      <c r="BH1294" t="s">
        <v>14125</v>
      </c>
      <c r="BS1294">
        <v>0</v>
      </c>
      <c r="BT1294">
        <v>0</v>
      </c>
      <c r="BU1294">
        <v>0</v>
      </c>
      <c r="BV1294">
        <v>1</v>
      </c>
      <c r="BW1294">
        <v>0</v>
      </c>
      <c r="BX1294">
        <v>0</v>
      </c>
      <c r="BY1294">
        <v>1</v>
      </c>
      <c r="CD1294" t="s">
        <v>131</v>
      </c>
      <c r="CE1294">
        <v>0</v>
      </c>
      <c r="CJ1294" t="s">
        <v>132</v>
      </c>
      <c r="CP1294">
        <v>1884</v>
      </c>
      <c r="CQ1294">
        <v>0</v>
      </c>
      <c r="CR1294">
        <v>0</v>
      </c>
      <c r="CS1294">
        <v>0</v>
      </c>
      <c r="CT1294">
        <v>0</v>
      </c>
    </row>
    <row r="1295" spans="1:98" ht="15" customHeight="1" x14ac:dyDescent="0.2">
      <c r="A1295" t="s">
        <v>21196</v>
      </c>
      <c r="B1295" s="1" t="s">
        <v>1845</v>
      </c>
      <c r="C1295">
        <v>153600</v>
      </c>
      <c r="G1295" t="s">
        <v>240</v>
      </c>
      <c r="H1295" t="s">
        <v>136</v>
      </c>
      <c r="I1295" t="s">
        <v>241</v>
      </c>
      <c r="K1295">
        <v>2</v>
      </c>
      <c r="L1295" t="s">
        <v>3371</v>
      </c>
      <c r="M1295" t="s">
        <v>21197</v>
      </c>
      <c r="N1295" t="s">
        <v>19004</v>
      </c>
      <c r="O1295" t="s">
        <v>19005</v>
      </c>
      <c r="P1295">
        <v>202</v>
      </c>
      <c r="Q1295" t="s">
        <v>21198</v>
      </c>
      <c r="S1295" t="s">
        <v>21199</v>
      </c>
      <c r="T1295">
        <v>8</v>
      </c>
      <c r="U1295">
        <v>10</v>
      </c>
      <c r="V1295">
        <v>8</v>
      </c>
      <c r="W1295" t="s">
        <v>21200</v>
      </c>
      <c r="X1295" t="s">
        <v>11013</v>
      </c>
      <c r="Y1295" t="s">
        <v>3415</v>
      </c>
      <c r="Z1295" t="s">
        <v>3377</v>
      </c>
      <c r="AD1295" t="s">
        <v>376</v>
      </c>
      <c r="AF1295" t="s">
        <v>21201</v>
      </c>
      <c r="AH1295" t="s">
        <v>147</v>
      </c>
      <c r="AI1295" t="s">
        <v>147</v>
      </c>
      <c r="AJ1295" t="s">
        <v>21202</v>
      </c>
      <c r="AO1295" t="s">
        <v>21203</v>
      </c>
      <c r="AQ1295">
        <v>25</v>
      </c>
      <c r="AR1295">
        <v>40</v>
      </c>
      <c r="AS1295">
        <v>52</v>
      </c>
      <c r="AT1295" t="s">
        <v>295</v>
      </c>
      <c r="AY1295" t="s">
        <v>21204</v>
      </c>
      <c r="AZ1295" t="s">
        <v>208</v>
      </c>
      <c r="BA1295" t="s">
        <v>255</v>
      </c>
      <c r="BB1295" t="s">
        <v>21205</v>
      </c>
      <c r="BC1295" t="s">
        <v>3382</v>
      </c>
      <c r="BD1295" t="s">
        <v>21001</v>
      </c>
      <c r="BE1295">
        <v>0</v>
      </c>
      <c r="BF1295" t="s">
        <v>21206</v>
      </c>
      <c r="BG1295" t="s">
        <v>21207</v>
      </c>
      <c r="BH1295" t="s">
        <v>21208</v>
      </c>
      <c r="BS1295">
        <v>0</v>
      </c>
      <c r="BT1295">
        <v>0</v>
      </c>
      <c r="BU1295">
        <v>0</v>
      </c>
      <c r="BV1295">
        <v>0</v>
      </c>
      <c r="BW1295">
        <v>0</v>
      </c>
      <c r="BX1295">
        <v>0</v>
      </c>
      <c r="BY1295">
        <v>1</v>
      </c>
      <c r="CD1295" t="s">
        <v>131</v>
      </c>
      <c r="CE1295">
        <v>0</v>
      </c>
      <c r="CJ1295" t="s">
        <v>132</v>
      </c>
      <c r="CP1295">
        <v>3564</v>
      </c>
      <c r="CQ1295">
        <v>0</v>
      </c>
      <c r="CR1295">
        <v>0</v>
      </c>
      <c r="CS1295">
        <v>0</v>
      </c>
      <c r="CT1295">
        <v>0</v>
      </c>
    </row>
    <row r="1296" spans="1:98" ht="15" customHeight="1" x14ac:dyDescent="0.2">
      <c r="A1296" t="s">
        <v>17521</v>
      </c>
      <c r="B1296" s="1" t="s">
        <v>1845</v>
      </c>
      <c r="C1296">
        <v>153600</v>
      </c>
      <c r="G1296" t="s">
        <v>3133</v>
      </c>
      <c r="H1296" t="s">
        <v>193</v>
      </c>
      <c r="I1296" t="s">
        <v>2390</v>
      </c>
      <c r="K1296">
        <v>16</v>
      </c>
      <c r="L1296" t="s">
        <v>17522</v>
      </c>
      <c r="N1296" t="s">
        <v>17523</v>
      </c>
      <c r="O1296" t="s">
        <v>17524</v>
      </c>
      <c r="P1296">
        <v>270</v>
      </c>
      <c r="Q1296" t="s">
        <v>17525</v>
      </c>
      <c r="R1296" t="s">
        <v>3912</v>
      </c>
      <c r="S1296" t="s">
        <v>17526</v>
      </c>
      <c r="T1296">
        <v>18</v>
      </c>
      <c r="U1296">
        <v>18</v>
      </c>
      <c r="V1296">
        <v>21</v>
      </c>
      <c r="W1296" s="6" t="s">
        <v>32234</v>
      </c>
      <c r="X1296" t="s">
        <v>17527</v>
      </c>
      <c r="Y1296" t="s">
        <v>3915</v>
      </c>
      <c r="Z1296" t="s">
        <v>17528</v>
      </c>
      <c r="AA1296" t="s">
        <v>17529</v>
      </c>
      <c r="AB1296">
        <v>29</v>
      </c>
      <c r="AD1296" t="s">
        <v>17530</v>
      </c>
      <c r="AF1296" t="s">
        <v>17531</v>
      </c>
      <c r="AH1296" t="s">
        <v>202</v>
      </c>
      <c r="AI1296" t="s">
        <v>202</v>
      </c>
      <c r="AJ1296" t="s">
        <v>17532</v>
      </c>
      <c r="AK1296" t="s">
        <v>17533</v>
      </c>
      <c r="AO1296" t="s">
        <v>17534</v>
      </c>
      <c r="AQ1296">
        <v>10</v>
      </c>
      <c r="AR1296">
        <v>18</v>
      </c>
      <c r="AS1296">
        <v>40</v>
      </c>
      <c r="AT1296" t="s">
        <v>17535</v>
      </c>
      <c r="AU1296" t="s">
        <v>17536</v>
      </c>
      <c r="AW1296" t="s">
        <v>17537</v>
      </c>
      <c r="AX1296" t="s">
        <v>17538</v>
      </c>
      <c r="AY1296" t="s">
        <v>2028</v>
      </c>
      <c r="AZ1296" t="s">
        <v>12342</v>
      </c>
      <c r="BA1296" t="s">
        <v>17539</v>
      </c>
      <c r="BB1296" t="s">
        <v>17540</v>
      </c>
      <c r="BD1296" t="s">
        <v>14619</v>
      </c>
      <c r="BE1296">
        <v>0</v>
      </c>
      <c r="BF1296" t="s">
        <v>17541</v>
      </c>
      <c r="BG1296" t="s">
        <v>17542</v>
      </c>
      <c r="BH1296" t="s">
        <v>17543</v>
      </c>
      <c r="BS1296">
        <v>0</v>
      </c>
      <c r="BT1296">
        <v>0</v>
      </c>
      <c r="BU1296">
        <v>0</v>
      </c>
      <c r="BV1296">
        <v>0</v>
      </c>
      <c r="BW1296">
        <v>0</v>
      </c>
      <c r="BX1296">
        <v>0</v>
      </c>
      <c r="BY1296">
        <v>1</v>
      </c>
      <c r="CD1296" t="s">
        <v>132</v>
      </c>
      <c r="CE1296">
        <v>0</v>
      </c>
      <c r="CF1296" t="s">
        <v>132</v>
      </c>
      <c r="CJ1296" t="s">
        <v>132</v>
      </c>
      <c r="CK1296" t="s">
        <v>132</v>
      </c>
      <c r="CP1296">
        <v>2149</v>
      </c>
      <c r="CQ1296">
        <v>0</v>
      </c>
      <c r="CR1296">
        <v>0</v>
      </c>
      <c r="CS1296">
        <v>0</v>
      </c>
      <c r="CT1296">
        <v>0</v>
      </c>
    </row>
    <row r="1297" spans="1:98" ht="15" customHeight="1" x14ac:dyDescent="0.2">
      <c r="A1297" t="s">
        <v>27791</v>
      </c>
      <c r="B1297" s="1" t="s">
        <v>574</v>
      </c>
      <c r="C1297">
        <v>9600</v>
      </c>
      <c r="D1297" t="s">
        <v>27792</v>
      </c>
      <c r="E1297" t="s">
        <v>27793</v>
      </c>
      <c r="G1297" t="s">
        <v>1053</v>
      </c>
      <c r="H1297" t="s">
        <v>102</v>
      </c>
      <c r="I1297" t="s">
        <v>1555</v>
      </c>
      <c r="J1297" t="s">
        <v>21636</v>
      </c>
      <c r="K1297">
        <v>11</v>
      </c>
      <c r="L1297" t="s">
        <v>27794</v>
      </c>
      <c r="N1297" t="s">
        <v>27795</v>
      </c>
      <c r="O1297" t="s">
        <v>27796</v>
      </c>
      <c r="P1297">
        <v>71</v>
      </c>
      <c r="Q1297" t="s">
        <v>1746</v>
      </c>
      <c r="R1297" t="s">
        <v>3695</v>
      </c>
      <c r="S1297" t="s">
        <v>27797</v>
      </c>
      <c r="T1297">
        <v>7</v>
      </c>
      <c r="U1297">
        <v>16</v>
      </c>
      <c r="V1297">
        <v>7</v>
      </c>
      <c r="W1297" t="s">
        <v>27798</v>
      </c>
      <c r="X1297" t="s">
        <v>27799</v>
      </c>
      <c r="Y1297" t="s">
        <v>27800</v>
      </c>
      <c r="Z1297" t="s">
        <v>3160</v>
      </c>
      <c r="AA1297" t="s">
        <v>27801</v>
      </c>
      <c r="AC1297" t="s">
        <v>5325</v>
      </c>
      <c r="AD1297" t="s">
        <v>249</v>
      </c>
      <c r="AF1297" t="s">
        <v>15034</v>
      </c>
      <c r="AH1297" t="s">
        <v>114</v>
      </c>
      <c r="AI1297" t="s">
        <v>114</v>
      </c>
      <c r="AJ1297" t="s">
        <v>27802</v>
      </c>
      <c r="AO1297" t="s">
        <v>27803</v>
      </c>
      <c r="AQ1297">
        <v>6</v>
      </c>
      <c r="AR1297">
        <v>9</v>
      </c>
      <c r="AS1297">
        <v>28</v>
      </c>
      <c r="AT1297" t="s">
        <v>27804</v>
      </c>
      <c r="AU1297" t="s">
        <v>27805</v>
      </c>
      <c r="AV1297" t="s">
        <v>3900</v>
      </c>
      <c r="AW1297" t="s">
        <v>27806</v>
      </c>
      <c r="AX1297" t="s">
        <v>27807</v>
      </c>
      <c r="AY1297" t="s">
        <v>7754</v>
      </c>
      <c r="AZ1297" t="s">
        <v>670</v>
      </c>
      <c r="BA1297" t="s">
        <v>27808</v>
      </c>
      <c r="BB1297" t="s">
        <v>27809</v>
      </c>
      <c r="BC1297" t="s">
        <v>5315</v>
      </c>
      <c r="BD1297" t="s">
        <v>24172</v>
      </c>
      <c r="BE1297">
        <v>1</v>
      </c>
      <c r="BG1297" t="s">
        <v>27810</v>
      </c>
      <c r="BH1297" t="s">
        <v>27811</v>
      </c>
      <c r="BI1297" t="s">
        <v>132</v>
      </c>
      <c r="BK1297" t="s">
        <v>132</v>
      </c>
      <c r="BS1297">
        <v>0</v>
      </c>
      <c r="BT1297">
        <v>0</v>
      </c>
      <c r="BU1297">
        <v>0</v>
      </c>
      <c r="BV1297">
        <v>0</v>
      </c>
      <c r="BW1297">
        <v>0</v>
      </c>
      <c r="BX1297">
        <v>0</v>
      </c>
      <c r="BY1297">
        <v>1</v>
      </c>
      <c r="CD1297" t="s">
        <v>131</v>
      </c>
      <c r="CE1297">
        <v>0</v>
      </c>
      <c r="CJ1297" t="s">
        <v>132</v>
      </c>
      <c r="CK1297" t="s">
        <v>132</v>
      </c>
      <c r="CP1297">
        <v>5381</v>
      </c>
      <c r="CQ1297">
        <v>0</v>
      </c>
      <c r="CR1297">
        <v>0</v>
      </c>
      <c r="CS1297">
        <v>0</v>
      </c>
      <c r="CT1297">
        <v>0</v>
      </c>
    </row>
    <row r="1298" spans="1:98" ht="15" customHeight="1" x14ac:dyDescent="0.2">
      <c r="A1298" t="s">
        <v>27076</v>
      </c>
      <c r="B1298" s="1" t="s">
        <v>283</v>
      </c>
      <c r="C1298">
        <v>600</v>
      </c>
      <c r="G1298" t="s">
        <v>240</v>
      </c>
      <c r="H1298" t="s">
        <v>1308</v>
      </c>
      <c r="I1298" t="s">
        <v>103</v>
      </c>
      <c r="J1298" t="s">
        <v>21457</v>
      </c>
      <c r="K1298">
        <v>3</v>
      </c>
      <c r="L1298" t="s">
        <v>27077</v>
      </c>
      <c r="N1298" t="s">
        <v>2853</v>
      </c>
      <c r="O1298" t="s">
        <v>2854</v>
      </c>
      <c r="P1298">
        <v>19</v>
      </c>
      <c r="Q1298" t="s">
        <v>4130</v>
      </c>
      <c r="S1298" t="s">
        <v>20806</v>
      </c>
      <c r="T1298">
        <v>2</v>
      </c>
      <c r="U1298">
        <v>6</v>
      </c>
      <c r="V1298">
        <v>4</v>
      </c>
      <c r="Y1298" t="s">
        <v>15909</v>
      </c>
      <c r="Z1298" t="s">
        <v>20951</v>
      </c>
      <c r="AA1298" t="s">
        <v>5324</v>
      </c>
      <c r="AD1298" t="s">
        <v>13690</v>
      </c>
      <c r="AF1298" t="s">
        <v>19118</v>
      </c>
      <c r="AH1298" t="s">
        <v>1316</v>
      </c>
      <c r="AI1298" t="s">
        <v>318</v>
      </c>
      <c r="AJ1298" t="s">
        <v>27078</v>
      </c>
      <c r="AK1298" t="s">
        <v>27079</v>
      </c>
      <c r="AO1298" t="s">
        <v>27080</v>
      </c>
      <c r="AQ1298">
        <v>3</v>
      </c>
      <c r="AR1298">
        <v>4</v>
      </c>
      <c r="AS1298">
        <v>13</v>
      </c>
      <c r="AT1298" t="s">
        <v>17938</v>
      </c>
      <c r="AU1298" t="s">
        <v>27081</v>
      </c>
      <c r="AW1298" t="s">
        <v>27082</v>
      </c>
      <c r="AX1298" t="s">
        <v>27083</v>
      </c>
      <c r="AY1298" t="s">
        <v>27049</v>
      </c>
      <c r="AZ1298" t="s">
        <v>27084</v>
      </c>
      <c r="BA1298" t="s">
        <v>426</v>
      </c>
      <c r="BB1298" t="s">
        <v>27085</v>
      </c>
      <c r="BC1298" t="s">
        <v>20962</v>
      </c>
      <c r="BD1298" t="s">
        <v>24172</v>
      </c>
      <c r="BE1298">
        <v>0</v>
      </c>
      <c r="BF1298" t="s">
        <v>27086</v>
      </c>
      <c r="BG1298" t="s">
        <v>27087</v>
      </c>
      <c r="BH1298" t="s">
        <v>27088</v>
      </c>
      <c r="BI1298" t="s">
        <v>132</v>
      </c>
      <c r="BK1298" t="s">
        <v>132</v>
      </c>
      <c r="BS1298">
        <v>0</v>
      </c>
      <c r="BT1298">
        <v>0</v>
      </c>
      <c r="BU1298">
        <v>1</v>
      </c>
      <c r="BV1298">
        <v>0</v>
      </c>
      <c r="BW1298">
        <v>0</v>
      </c>
      <c r="BX1298">
        <v>0</v>
      </c>
      <c r="BY1298">
        <v>1</v>
      </c>
      <c r="CD1298" t="s">
        <v>131</v>
      </c>
      <c r="CE1298">
        <v>0</v>
      </c>
      <c r="CF1298" t="s">
        <v>132</v>
      </c>
      <c r="CJ1298" t="s">
        <v>132</v>
      </c>
      <c r="CK1298" t="s">
        <v>132</v>
      </c>
      <c r="CP1298">
        <v>5328</v>
      </c>
      <c r="CQ1298">
        <v>0</v>
      </c>
      <c r="CR1298">
        <v>0</v>
      </c>
      <c r="CS1298">
        <v>0</v>
      </c>
      <c r="CT1298">
        <v>0</v>
      </c>
    </row>
    <row r="1299" spans="1:98" ht="15" customHeight="1" x14ac:dyDescent="0.2">
      <c r="A1299" t="s">
        <v>20525</v>
      </c>
      <c r="B1299" s="1" t="s">
        <v>306</v>
      </c>
      <c r="C1299">
        <v>1600</v>
      </c>
      <c r="G1299" t="s">
        <v>240</v>
      </c>
      <c r="H1299" t="s">
        <v>193</v>
      </c>
      <c r="I1299" t="s">
        <v>332</v>
      </c>
      <c r="K1299">
        <v>1</v>
      </c>
      <c r="L1299" t="s">
        <v>1055</v>
      </c>
      <c r="N1299" t="s">
        <v>560</v>
      </c>
      <c r="O1299" t="s">
        <v>561</v>
      </c>
      <c r="P1299">
        <v>57</v>
      </c>
      <c r="Q1299" t="s">
        <v>16478</v>
      </c>
      <c r="S1299" t="s">
        <v>10202</v>
      </c>
      <c r="T1299">
        <v>9</v>
      </c>
      <c r="U1299">
        <v>6</v>
      </c>
      <c r="V1299">
        <v>4</v>
      </c>
      <c r="AD1299" t="s">
        <v>5025</v>
      </c>
      <c r="AF1299" t="s">
        <v>20526</v>
      </c>
      <c r="AH1299" t="s">
        <v>202</v>
      </c>
      <c r="AI1299" t="s">
        <v>202</v>
      </c>
      <c r="AO1299" t="s">
        <v>20527</v>
      </c>
      <c r="AQ1299">
        <v>4</v>
      </c>
      <c r="AR1299">
        <v>11</v>
      </c>
      <c r="AS1299" t="s">
        <v>3632</v>
      </c>
      <c r="AT1299" t="s">
        <v>20528</v>
      </c>
      <c r="AU1299" t="s">
        <v>20529</v>
      </c>
      <c r="AX1299" t="s">
        <v>767</v>
      </c>
      <c r="AY1299" t="s">
        <v>9725</v>
      </c>
      <c r="AZ1299" t="s">
        <v>1587</v>
      </c>
      <c r="BA1299" t="s">
        <v>255</v>
      </c>
      <c r="BB1299" t="s">
        <v>20530</v>
      </c>
      <c r="BD1299" t="s">
        <v>20430</v>
      </c>
      <c r="BE1299">
        <v>0</v>
      </c>
      <c r="BF1299" t="s">
        <v>20531</v>
      </c>
      <c r="BG1299" t="s">
        <v>20532</v>
      </c>
      <c r="BH1299" t="s">
        <v>20533</v>
      </c>
      <c r="BS1299">
        <v>0</v>
      </c>
      <c r="BT1299">
        <v>0</v>
      </c>
      <c r="BU1299">
        <v>0</v>
      </c>
      <c r="BV1299">
        <v>0</v>
      </c>
      <c r="BW1299">
        <v>0</v>
      </c>
      <c r="BX1299">
        <v>1</v>
      </c>
      <c r="BY1299">
        <v>1</v>
      </c>
      <c r="CD1299" t="s">
        <v>131</v>
      </c>
      <c r="CE1299">
        <v>0</v>
      </c>
      <c r="CJ1299" t="s">
        <v>132</v>
      </c>
      <c r="CP1299">
        <v>3332</v>
      </c>
      <c r="CQ1299">
        <v>0</v>
      </c>
      <c r="CR1299">
        <v>0</v>
      </c>
      <c r="CS1299">
        <v>0</v>
      </c>
      <c r="CT1299">
        <v>0</v>
      </c>
    </row>
    <row r="1300" spans="1:98" ht="15" customHeight="1" x14ac:dyDescent="0.2">
      <c r="A1300" t="s">
        <v>17544</v>
      </c>
      <c r="B1300" s="1" t="s">
        <v>1034</v>
      </c>
      <c r="C1300">
        <v>6400</v>
      </c>
      <c r="G1300" t="s">
        <v>1053</v>
      </c>
      <c r="H1300" t="s">
        <v>193</v>
      </c>
      <c r="I1300" t="s">
        <v>2390</v>
      </c>
      <c r="J1300" t="s">
        <v>138</v>
      </c>
      <c r="K1300">
        <v>7</v>
      </c>
      <c r="L1300" t="s">
        <v>10187</v>
      </c>
      <c r="M1300" t="s">
        <v>17545</v>
      </c>
      <c r="N1300" t="s">
        <v>17546</v>
      </c>
      <c r="O1300" t="s">
        <v>17547</v>
      </c>
      <c r="P1300">
        <v>104</v>
      </c>
      <c r="Q1300" t="s">
        <v>17548</v>
      </c>
      <c r="S1300" t="s">
        <v>17549</v>
      </c>
      <c r="T1300">
        <v>9</v>
      </c>
      <c r="U1300">
        <v>16</v>
      </c>
      <c r="V1300">
        <v>10</v>
      </c>
      <c r="Y1300" t="s">
        <v>4313</v>
      </c>
      <c r="Z1300" t="s">
        <v>4228</v>
      </c>
      <c r="AD1300" t="s">
        <v>17550</v>
      </c>
      <c r="AF1300" t="s">
        <v>17551</v>
      </c>
      <c r="AH1300" t="s">
        <v>202</v>
      </c>
      <c r="AI1300" t="s">
        <v>114</v>
      </c>
      <c r="AJ1300" t="s">
        <v>17552</v>
      </c>
      <c r="AK1300" t="s">
        <v>17553</v>
      </c>
      <c r="AO1300" t="s">
        <v>17554</v>
      </c>
      <c r="AQ1300">
        <v>5</v>
      </c>
      <c r="AR1300">
        <v>12</v>
      </c>
      <c r="AS1300" t="s">
        <v>1631</v>
      </c>
      <c r="AT1300" t="s">
        <v>17555</v>
      </c>
      <c r="AU1300" t="s">
        <v>17556</v>
      </c>
      <c r="AW1300" t="s">
        <v>6309</v>
      </c>
      <c r="AX1300" t="s">
        <v>17557</v>
      </c>
      <c r="AY1300" t="s">
        <v>17558</v>
      </c>
      <c r="AZ1300" t="s">
        <v>670</v>
      </c>
      <c r="BA1300" t="s">
        <v>15216</v>
      </c>
      <c r="BB1300" t="s">
        <v>17559</v>
      </c>
      <c r="BD1300" t="s">
        <v>14619</v>
      </c>
      <c r="BE1300">
        <v>0</v>
      </c>
      <c r="BF1300" t="s">
        <v>17560</v>
      </c>
      <c r="BG1300" t="s">
        <v>17561</v>
      </c>
      <c r="BH1300" t="s">
        <v>17562</v>
      </c>
      <c r="BS1300">
        <v>0</v>
      </c>
      <c r="BT1300">
        <v>0</v>
      </c>
      <c r="BU1300">
        <v>0</v>
      </c>
      <c r="BV1300">
        <v>0</v>
      </c>
      <c r="BW1300">
        <v>0</v>
      </c>
      <c r="BX1300">
        <v>1</v>
      </c>
      <c r="BY1300">
        <v>1</v>
      </c>
      <c r="CD1300" t="s">
        <v>132</v>
      </c>
      <c r="CE1300">
        <v>0</v>
      </c>
      <c r="CF1300" t="s">
        <v>132</v>
      </c>
      <c r="CJ1300" t="s">
        <v>132</v>
      </c>
      <c r="CK1300" t="s">
        <v>132</v>
      </c>
      <c r="CP1300">
        <v>2150</v>
      </c>
      <c r="CQ1300">
        <v>0</v>
      </c>
      <c r="CR1300">
        <v>0</v>
      </c>
      <c r="CS1300">
        <v>0</v>
      </c>
      <c r="CT1300">
        <v>0</v>
      </c>
    </row>
    <row r="1301" spans="1:98" ht="15" customHeight="1" x14ac:dyDescent="0.2">
      <c r="A1301" t="s">
        <v>17563</v>
      </c>
      <c r="B1301" s="1" t="s">
        <v>574</v>
      </c>
      <c r="C1301">
        <v>9600</v>
      </c>
      <c r="G1301" t="s">
        <v>1053</v>
      </c>
      <c r="H1301" t="s">
        <v>193</v>
      </c>
      <c r="I1301" t="s">
        <v>261</v>
      </c>
      <c r="K1301">
        <v>9</v>
      </c>
      <c r="L1301" t="s">
        <v>508</v>
      </c>
      <c r="N1301" t="s">
        <v>4275</v>
      </c>
      <c r="O1301" t="s">
        <v>10009</v>
      </c>
      <c r="P1301">
        <v>126</v>
      </c>
      <c r="Q1301" t="s">
        <v>964</v>
      </c>
      <c r="S1301" t="s">
        <v>11947</v>
      </c>
      <c r="T1301">
        <v>13</v>
      </c>
      <c r="U1301">
        <v>13</v>
      </c>
      <c r="V1301">
        <v>7</v>
      </c>
      <c r="AD1301" t="s">
        <v>249</v>
      </c>
      <c r="AF1301" t="s">
        <v>17564</v>
      </c>
      <c r="AH1301" t="s">
        <v>202</v>
      </c>
      <c r="AI1301" t="s">
        <v>202</v>
      </c>
      <c r="AJ1301" t="s">
        <v>17565</v>
      </c>
      <c r="AK1301" t="s">
        <v>17566</v>
      </c>
      <c r="AO1301" t="s">
        <v>17567</v>
      </c>
      <c r="AQ1301">
        <v>12</v>
      </c>
      <c r="AR1301">
        <v>19</v>
      </c>
      <c r="AS1301" t="s">
        <v>1929</v>
      </c>
      <c r="AT1301" t="s">
        <v>17568</v>
      </c>
      <c r="AU1301" t="s">
        <v>17569</v>
      </c>
      <c r="AW1301" t="s">
        <v>647</v>
      </c>
      <c r="AX1301" t="s">
        <v>17570</v>
      </c>
      <c r="AY1301" t="s">
        <v>17245</v>
      </c>
      <c r="AZ1301" t="s">
        <v>17571</v>
      </c>
      <c r="BA1301" t="s">
        <v>426</v>
      </c>
      <c r="BB1301" t="s">
        <v>17572</v>
      </c>
      <c r="BD1301" t="s">
        <v>14619</v>
      </c>
      <c r="BE1301">
        <v>0</v>
      </c>
      <c r="BF1301" t="s">
        <v>17573</v>
      </c>
      <c r="BG1301" t="s">
        <v>17574</v>
      </c>
      <c r="BH1301" t="s">
        <v>17575</v>
      </c>
      <c r="BL1301" t="s">
        <v>132</v>
      </c>
      <c r="BM1301" t="s">
        <v>132</v>
      </c>
      <c r="BN1301" t="s">
        <v>132</v>
      </c>
      <c r="BS1301">
        <v>0</v>
      </c>
      <c r="BT1301">
        <v>0</v>
      </c>
      <c r="BU1301">
        <v>0</v>
      </c>
      <c r="BV1301">
        <v>0</v>
      </c>
      <c r="BW1301">
        <v>0</v>
      </c>
      <c r="BX1301">
        <v>0</v>
      </c>
      <c r="BY1301">
        <v>1</v>
      </c>
      <c r="CB1301" t="s">
        <v>132</v>
      </c>
      <c r="CD1301" t="s">
        <v>131</v>
      </c>
      <c r="CE1301">
        <v>0</v>
      </c>
      <c r="CJ1301" t="s">
        <v>132</v>
      </c>
      <c r="CP1301">
        <v>2151</v>
      </c>
      <c r="CQ1301">
        <v>0</v>
      </c>
      <c r="CR1301">
        <v>0</v>
      </c>
      <c r="CS1301">
        <v>0</v>
      </c>
      <c r="CT1301">
        <v>0</v>
      </c>
    </row>
    <row r="1302" spans="1:98" ht="15" customHeight="1" x14ac:dyDescent="0.2">
      <c r="A1302" t="s">
        <v>9642</v>
      </c>
      <c r="B1302" s="1" t="s">
        <v>283</v>
      </c>
      <c r="C1302">
        <v>600</v>
      </c>
      <c r="G1302" t="s">
        <v>575</v>
      </c>
      <c r="H1302" t="s">
        <v>393</v>
      </c>
      <c r="I1302" t="s">
        <v>2390</v>
      </c>
      <c r="K1302">
        <v>4</v>
      </c>
      <c r="L1302" t="s">
        <v>9110</v>
      </c>
      <c r="N1302" t="s">
        <v>9643</v>
      </c>
      <c r="O1302" t="s">
        <v>9644</v>
      </c>
      <c r="P1302">
        <v>19</v>
      </c>
      <c r="Q1302" t="s">
        <v>9645</v>
      </c>
      <c r="S1302" t="s">
        <v>5116</v>
      </c>
      <c r="T1302">
        <v>3</v>
      </c>
      <c r="U1302">
        <v>7</v>
      </c>
      <c r="V1302">
        <v>2</v>
      </c>
      <c r="Y1302" t="s">
        <v>2395</v>
      </c>
      <c r="AB1302">
        <v>13</v>
      </c>
      <c r="AD1302" t="s">
        <v>781</v>
      </c>
      <c r="AF1302" t="s">
        <v>9646</v>
      </c>
      <c r="AH1302" t="s">
        <v>114</v>
      </c>
      <c r="AI1302" t="s">
        <v>114</v>
      </c>
      <c r="AK1302" t="s">
        <v>9647</v>
      </c>
      <c r="AO1302" t="s">
        <v>9648</v>
      </c>
      <c r="AQ1302">
        <v>1</v>
      </c>
      <c r="AR1302" s="6" t="s">
        <v>32338</v>
      </c>
      <c r="AS1302">
        <v>15</v>
      </c>
      <c r="AT1302" t="s">
        <v>9649</v>
      </c>
      <c r="AU1302" t="s">
        <v>9650</v>
      </c>
      <c r="AV1302" t="s">
        <v>9651</v>
      </c>
      <c r="AW1302" t="s">
        <v>895</v>
      </c>
      <c r="AX1302" t="s">
        <v>9652</v>
      </c>
      <c r="AY1302" t="s">
        <v>9634</v>
      </c>
      <c r="AZ1302" t="s">
        <v>9653</v>
      </c>
      <c r="BA1302" t="s">
        <v>426</v>
      </c>
      <c r="BB1302" t="s">
        <v>9654</v>
      </c>
      <c r="BC1302" t="s">
        <v>9638</v>
      </c>
      <c r="BD1302" t="s">
        <v>7316</v>
      </c>
      <c r="BE1302">
        <v>0</v>
      </c>
      <c r="BF1302" t="s">
        <v>9655</v>
      </c>
      <c r="BG1302" t="s">
        <v>9656</v>
      </c>
      <c r="BH1302" t="s">
        <v>9657</v>
      </c>
      <c r="BS1302">
        <v>0</v>
      </c>
      <c r="BT1302">
        <v>0</v>
      </c>
      <c r="BU1302">
        <v>0</v>
      </c>
      <c r="BV1302">
        <v>1</v>
      </c>
      <c r="BW1302">
        <v>0</v>
      </c>
      <c r="BX1302">
        <v>0</v>
      </c>
      <c r="BY1302">
        <v>1</v>
      </c>
      <c r="CD1302" t="s">
        <v>131</v>
      </c>
      <c r="CE1302">
        <v>0</v>
      </c>
      <c r="CJ1302" t="s">
        <v>132</v>
      </c>
      <c r="CO1302" t="str">
        <f>HYPERLINK("http://www.d20pfsrd.com/bestiary/monster-listings/fey/gremlins/gremlin-nuglub","Gremlin, Nuglub")</f>
        <v>Gremlin, Nuglub</v>
      </c>
      <c r="CP1302">
        <v>1241</v>
      </c>
      <c r="CQ1302">
        <v>0</v>
      </c>
      <c r="CR1302">
        <v>0</v>
      </c>
      <c r="CS1302">
        <v>0</v>
      </c>
      <c r="CT1302">
        <v>0</v>
      </c>
    </row>
    <row r="1303" spans="1:98" ht="15" customHeight="1" x14ac:dyDescent="0.2">
      <c r="A1303" t="s">
        <v>29713</v>
      </c>
      <c r="B1303" s="1" t="s">
        <v>1137</v>
      </c>
      <c r="C1303">
        <v>2400</v>
      </c>
      <c r="D1303" t="s">
        <v>4024</v>
      </c>
      <c r="E1303" t="s">
        <v>29714</v>
      </c>
      <c r="F1303" t="s">
        <v>29715</v>
      </c>
      <c r="G1303" t="s">
        <v>923</v>
      </c>
      <c r="H1303" t="s">
        <v>102</v>
      </c>
      <c r="I1303" t="s">
        <v>701</v>
      </c>
      <c r="J1303" t="s">
        <v>14167</v>
      </c>
      <c r="K1303">
        <v>6</v>
      </c>
      <c r="L1303" t="s">
        <v>3620</v>
      </c>
      <c r="N1303" t="s">
        <v>1761</v>
      </c>
      <c r="O1303" t="s">
        <v>10247</v>
      </c>
      <c r="P1303">
        <v>56</v>
      </c>
      <c r="Q1303" t="s">
        <v>492</v>
      </c>
      <c r="S1303" t="s">
        <v>29716</v>
      </c>
      <c r="T1303">
        <v>9</v>
      </c>
      <c r="U1303">
        <v>10</v>
      </c>
      <c r="V1303">
        <v>2</v>
      </c>
      <c r="W1303" t="s">
        <v>3516</v>
      </c>
      <c r="AC1303" t="s">
        <v>29717</v>
      </c>
      <c r="AD1303" t="s">
        <v>249</v>
      </c>
      <c r="AF1303" t="s">
        <v>29718</v>
      </c>
      <c r="AG1303" t="s">
        <v>29719</v>
      </c>
      <c r="AH1303" t="s">
        <v>114</v>
      </c>
      <c r="AI1303" t="s">
        <v>114</v>
      </c>
      <c r="AJ1303" t="s">
        <v>29720</v>
      </c>
      <c r="AO1303" t="s">
        <v>29721</v>
      </c>
      <c r="AQ1303">
        <v>5</v>
      </c>
      <c r="AR1303">
        <v>5</v>
      </c>
      <c r="AS1303">
        <v>17</v>
      </c>
      <c r="AT1303" t="s">
        <v>29722</v>
      </c>
      <c r="AU1303" t="s">
        <v>29723</v>
      </c>
      <c r="AW1303" t="s">
        <v>29724</v>
      </c>
      <c r="AX1303" t="s">
        <v>29725</v>
      </c>
      <c r="AY1303" t="s">
        <v>29619</v>
      </c>
      <c r="AZ1303" t="s">
        <v>670</v>
      </c>
      <c r="BA1303" t="s">
        <v>29726</v>
      </c>
      <c r="BB1303" t="s">
        <v>29727</v>
      </c>
      <c r="BD1303" t="s">
        <v>29622</v>
      </c>
      <c r="BE1303">
        <v>0</v>
      </c>
      <c r="BF1303" t="s">
        <v>29728</v>
      </c>
      <c r="BG1303" t="s">
        <v>29729</v>
      </c>
      <c r="BH1303" t="s">
        <v>29730</v>
      </c>
      <c r="BI1303" t="s">
        <v>132</v>
      </c>
      <c r="BS1303">
        <v>0</v>
      </c>
      <c r="BT1303">
        <v>0</v>
      </c>
      <c r="BU1303">
        <v>0</v>
      </c>
      <c r="BV1303">
        <v>0</v>
      </c>
      <c r="BW1303">
        <v>0</v>
      </c>
      <c r="BX1303">
        <v>0</v>
      </c>
      <c r="BY1303">
        <v>1</v>
      </c>
      <c r="CC1303" t="s">
        <v>29731</v>
      </c>
      <c r="CD1303" t="s">
        <v>132</v>
      </c>
      <c r="CE1303">
        <v>0</v>
      </c>
      <c r="CJ1303" t="s">
        <v>132</v>
      </c>
      <c r="CK1303" t="s">
        <v>132</v>
      </c>
      <c r="CP1303">
        <v>6095</v>
      </c>
      <c r="CQ1303">
        <v>0</v>
      </c>
      <c r="CR1303">
        <v>0</v>
      </c>
      <c r="CS1303">
        <v>0</v>
      </c>
      <c r="CT1303">
        <v>0</v>
      </c>
    </row>
    <row r="1304" spans="1:98" ht="15" customHeight="1" x14ac:dyDescent="0.2">
      <c r="A1304" t="s">
        <v>29732</v>
      </c>
      <c r="B1304" s="1" t="s">
        <v>1137</v>
      </c>
      <c r="C1304">
        <v>2400</v>
      </c>
      <c r="D1304" t="s">
        <v>4024</v>
      </c>
      <c r="E1304" t="s">
        <v>29733</v>
      </c>
      <c r="F1304" t="s">
        <v>29734</v>
      </c>
      <c r="G1304" t="s">
        <v>2068</v>
      </c>
      <c r="H1304" t="s">
        <v>102</v>
      </c>
      <c r="I1304" t="s">
        <v>701</v>
      </c>
      <c r="J1304" t="s">
        <v>14167</v>
      </c>
      <c r="K1304">
        <v>5</v>
      </c>
      <c r="L1304" t="s">
        <v>14168</v>
      </c>
      <c r="N1304" t="s">
        <v>17861</v>
      </c>
      <c r="O1304" t="s">
        <v>29735</v>
      </c>
      <c r="P1304">
        <v>61</v>
      </c>
      <c r="Q1304" t="s">
        <v>1409</v>
      </c>
      <c r="S1304" t="s">
        <v>29736</v>
      </c>
      <c r="T1304">
        <v>8</v>
      </c>
      <c r="U1304">
        <v>9</v>
      </c>
      <c r="V1304">
        <v>5</v>
      </c>
      <c r="X1304" t="s">
        <v>29737</v>
      </c>
      <c r="AD1304" t="s">
        <v>249</v>
      </c>
      <c r="AF1304" t="s">
        <v>29738</v>
      </c>
      <c r="AG1304" t="s">
        <v>29739</v>
      </c>
      <c r="AH1304" t="s">
        <v>114</v>
      </c>
      <c r="AI1304" t="s">
        <v>114</v>
      </c>
      <c r="AJ1304" t="s">
        <v>29740</v>
      </c>
      <c r="AO1304" t="s">
        <v>29741</v>
      </c>
      <c r="AQ1304">
        <v>6</v>
      </c>
      <c r="AR1304">
        <v>7</v>
      </c>
      <c r="AS1304">
        <v>23</v>
      </c>
      <c r="AT1304" t="s">
        <v>29742</v>
      </c>
      <c r="AU1304" t="s">
        <v>29743</v>
      </c>
      <c r="AW1304" t="s">
        <v>647</v>
      </c>
      <c r="AX1304" t="s">
        <v>29744</v>
      </c>
      <c r="AY1304" t="s">
        <v>20998</v>
      </c>
      <c r="AZ1304" t="s">
        <v>670</v>
      </c>
      <c r="BA1304" t="s">
        <v>29745</v>
      </c>
      <c r="BB1304" t="s">
        <v>29746</v>
      </c>
      <c r="BD1304" t="s">
        <v>29622</v>
      </c>
      <c r="BE1304">
        <v>0</v>
      </c>
      <c r="BF1304" t="s">
        <v>29747</v>
      </c>
      <c r="BG1304" t="s">
        <v>29748</v>
      </c>
      <c r="BH1304" t="s">
        <v>29749</v>
      </c>
      <c r="BI1304" t="s">
        <v>132</v>
      </c>
      <c r="BS1304">
        <v>0</v>
      </c>
      <c r="BT1304">
        <v>0</v>
      </c>
      <c r="BU1304">
        <v>0</v>
      </c>
      <c r="BV1304">
        <v>0</v>
      </c>
      <c r="BW1304">
        <v>0</v>
      </c>
      <c r="BX1304">
        <v>0</v>
      </c>
      <c r="BY1304">
        <v>1</v>
      </c>
      <c r="CD1304" t="s">
        <v>132</v>
      </c>
      <c r="CE1304">
        <v>0</v>
      </c>
      <c r="CF1304" t="s">
        <v>132</v>
      </c>
      <c r="CJ1304" t="s">
        <v>132</v>
      </c>
      <c r="CK1304" t="s">
        <v>132</v>
      </c>
      <c r="CP1304">
        <v>6097</v>
      </c>
      <c r="CQ1304">
        <v>0</v>
      </c>
      <c r="CR1304">
        <v>0</v>
      </c>
      <c r="CS1304">
        <v>0</v>
      </c>
      <c r="CT1304">
        <v>0</v>
      </c>
    </row>
    <row r="1305" spans="1:98" ht="15" customHeight="1" x14ac:dyDescent="0.2">
      <c r="A1305" t="s">
        <v>26895</v>
      </c>
      <c r="B1305" s="1" t="s">
        <v>283</v>
      </c>
      <c r="C1305">
        <v>600</v>
      </c>
      <c r="G1305" t="s">
        <v>923</v>
      </c>
      <c r="H1305" t="s">
        <v>1308</v>
      </c>
      <c r="I1305" t="s">
        <v>1780</v>
      </c>
      <c r="J1305" t="s">
        <v>138</v>
      </c>
      <c r="K1305">
        <v>3</v>
      </c>
      <c r="L1305" t="s">
        <v>14076</v>
      </c>
      <c r="N1305" t="s">
        <v>2918</v>
      </c>
      <c r="O1305" t="s">
        <v>2919</v>
      </c>
      <c r="P1305">
        <v>22</v>
      </c>
      <c r="Q1305" t="s">
        <v>13000</v>
      </c>
      <c r="R1305" t="s">
        <v>26896</v>
      </c>
      <c r="S1305" t="s">
        <v>26897</v>
      </c>
      <c r="T1305">
        <v>4</v>
      </c>
      <c r="U1305">
        <v>6</v>
      </c>
      <c r="V1305">
        <v>3</v>
      </c>
      <c r="X1305" t="s">
        <v>26898</v>
      </c>
      <c r="Y1305" t="s">
        <v>2395</v>
      </c>
      <c r="Z1305" t="s">
        <v>4599</v>
      </c>
      <c r="AA1305" t="s">
        <v>10683</v>
      </c>
      <c r="AD1305" t="s">
        <v>1231</v>
      </c>
      <c r="AF1305" t="s">
        <v>19763</v>
      </c>
      <c r="AH1305" t="s">
        <v>1316</v>
      </c>
      <c r="AI1305" t="s">
        <v>318</v>
      </c>
      <c r="AJ1305" t="s">
        <v>837</v>
      </c>
      <c r="AO1305" t="s">
        <v>26899</v>
      </c>
      <c r="AQ1305">
        <v>3</v>
      </c>
      <c r="AR1305">
        <v>4</v>
      </c>
      <c r="AS1305" t="s">
        <v>9436</v>
      </c>
      <c r="AT1305" t="s">
        <v>786</v>
      </c>
      <c r="AU1305" t="s">
        <v>26900</v>
      </c>
      <c r="AV1305" t="s">
        <v>2468</v>
      </c>
      <c r="AW1305" t="s">
        <v>26901</v>
      </c>
      <c r="AX1305" t="s">
        <v>26902</v>
      </c>
      <c r="AY1305" t="s">
        <v>14748</v>
      </c>
      <c r="AZ1305" t="s">
        <v>897</v>
      </c>
      <c r="BA1305" t="s">
        <v>426</v>
      </c>
      <c r="BB1305" t="s">
        <v>26903</v>
      </c>
      <c r="BD1305" t="s">
        <v>24172</v>
      </c>
      <c r="BE1305">
        <v>0</v>
      </c>
      <c r="BF1305" t="s">
        <v>26904</v>
      </c>
      <c r="BG1305" t="s">
        <v>26905</v>
      </c>
      <c r="BH1305" t="s">
        <v>26906</v>
      </c>
      <c r="BI1305" t="s">
        <v>132</v>
      </c>
      <c r="BK1305" t="s">
        <v>132</v>
      </c>
      <c r="BS1305">
        <v>0</v>
      </c>
      <c r="BT1305">
        <v>0</v>
      </c>
      <c r="BU1305">
        <v>0</v>
      </c>
      <c r="BV1305">
        <v>0</v>
      </c>
      <c r="BW1305">
        <v>0</v>
      </c>
      <c r="BX1305">
        <v>1</v>
      </c>
      <c r="BY1305">
        <v>1</v>
      </c>
      <c r="CD1305" t="s">
        <v>131</v>
      </c>
      <c r="CE1305">
        <v>0</v>
      </c>
      <c r="CF1305" t="s">
        <v>132</v>
      </c>
      <c r="CJ1305" t="s">
        <v>132</v>
      </c>
      <c r="CK1305" t="s">
        <v>132</v>
      </c>
      <c r="CP1305">
        <v>5315</v>
      </c>
      <c r="CQ1305">
        <v>0</v>
      </c>
      <c r="CR1305">
        <v>0</v>
      </c>
      <c r="CS1305">
        <v>0</v>
      </c>
      <c r="CT1305">
        <v>0</v>
      </c>
    </row>
    <row r="1306" spans="1:98" ht="15" customHeight="1" x14ac:dyDescent="0.2">
      <c r="A1306" t="s">
        <v>4380</v>
      </c>
      <c r="B1306" s="1" t="s">
        <v>134</v>
      </c>
      <c r="C1306">
        <v>3200</v>
      </c>
      <c r="G1306" t="s">
        <v>2068</v>
      </c>
      <c r="H1306" t="s">
        <v>102</v>
      </c>
      <c r="I1306" t="s">
        <v>2390</v>
      </c>
      <c r="K1306">
        <v>5</v>
      </c>
      <c r="L1306" t="s">
        <v>1036</v>
      </c>
      <c r="M1306" t="s">
        <v>4381</v>
      </c>
      <c r="N1306" t="s">
        <v>4382</v>
      </c>
      <c r="O1306" t="s">
        <v>4383</v>
      </c>
      <c r="P1306">
        <v>60</v>
      </c>
      <c r="Q1306" t="s">
        <v>4384</v>
      </c>
      <c r="S1306" t="s">
        <v>4385</v>
      </c>
      <c r="T1306">
        <v>13</v>
      </c>
      <c r="U1306">
        <v>18</v>
      </c>
      <c r="V1306">
        <v>16</v>
      </c>
      <c r="Y1306" t="s">
        <v>4313</v>
      </c>
      <c r="AD1306" t="s">
        <v>908</v>
      </c>
      <c r="AF1306" t="s">
        <v>4386</v>
      </c>
      <c r="AH1306" t="s">
        <v>114</v>
      </c>
      <c r="AI1306" t="s">
        <v>114</v>
      </c>
      <c r="AJ1306" t="s">
        <v>4387</v>
      </c>
      <c r="AK1306" t="s">
        <v>4388</v>
      </c>
      <c r="AM1306" t="s">
        <v>4389</v>
      </c>
      <c r="AO1306" t="s">
        <v>4390</v>
      </c>
      <c r="AQ1306">
        <v>4</v>
      </c>
      <c r="AR1306">
        <v>9</v>
      </c>
      <c r="AS1306">
        <v>27</v>
      </c>
      <c r="AT1306" t="s">
        <v>4391</v>
      </c>
      <c r="AU1306" t="s">
        <v>4392</v>
      </c>
      <c r="AW1306" t="s">
        <v>3527</v>
      </c>
      <c r="AX1306" t="s">
        <v>4393</v>
      </c>
      <c r="AY1306" t="s">
        <v>4394</v>
      </c>
      <c r="AZ1306" t="s">
        <v>670</v>
      </c>
      <c r="BA1306" t="s">
        <v>4395</v>
      </c>
      <c r="BB1306" t="s">
        <v>4396</v>
      </c>
      <c r="BD1306" t="s">
        <v>128</v>
      </c>
      <c r="BE1306">
        <v>0</v>
      </c>
      <c r="BF1306" t="s">
        <v>4397</v>
      </c>
      <c r="BG1306" t="s">
        <v>4398</v>
      </c>
      <c r="BH1306" t="s">
        <v>4399</v>
      </c>
      <c r="BS1306">
        <v>0</v>
      </c>
      <c r="BT1306">
        <v>1</v>
      </c>
      <c r="BU1306">
        <v>0</v>
      </c>
      <c r="BV1306">
        <v>0</v>
      </c>
      <c r="BW1306">
        <v>0</v>
      </c>
      <c r="BX1306">
        <v>1</v>
      </c>
      <c r="BY1306">
        <v>1</v>
      </c>
      <c r="CD1306" t="s">
        <v>131</v>
      </c>
      <c r="CE1306">
        <v>0</v>
      </c>
      <c r="CJ1306" t="s">
        <v>132</v>
      </c>
      <c r="CO1306" t="str">
        <f>HYPERLINK("http://www.d20pfsrd.com/bestiary/monster-listings/fey/nymph","Nymph")</f>
        <v>Nymph</v>
      </c>
      <c r="CP1306">
        <v>282</v>
      </c>
      <c r="CQ1306">
        <v>0</v>
      </c>
      <c r="CR1306">
        <v>0</v>
      </c>
      <c r="CS1306">
        <v>0</v>
      </c>
      <c r="CT1306">
        <v>0</v>
      </c>
    </row>
    <row r="1307" spans="1:98" ht="15" customHeight="1" x14ac:dyDescent="0.2">
      <c r="A1307" t="s">
        <v>27874</v>
      </c>
      <c r="B1307" s="1" t="s">
        <v>2839</v>
      </c>
      <c r="C1307">
        <v>100</v>
      </c>
      <c r="G1307" t="s">
        <v>240</v>
      </c>
      <c r="H1307" t="s">
        <v>393</v>
      </c>
      <c r="I1307" t="s">
        <v>284</v>
      </c>
      <c r="K1307">
        <v>2</v>
      </c>
      <c r="L1307" t="s">
        <v>27875</v>
      </c>
      <c r="N1307" t="s">
        <v>9751</v>
      </c>
      <c r="O1307" t="s">
        <v>9752</v>
      </c>
      <c r="P1307">
        <v>4</v>
      </c>
      <c r="Q1307" t="s">
        <v>603</v>
      </c>
      <c r="S1307" t="s">
        <v>6508</v>
      </c>
      <c r="T1307">
        <v>2</v>
      </c>
      <c r="U1307">
        <v>2</v>
      </c>
      <c r="V1307">
        <v>0</v>
      </c>
      <c r="Z1307" t="s">
        <v>289</v>
      </c>
      <c r="AD1307" t="s">
        <v>20881</v>
      </c>
      <c r="AF1307" t="s">
        <v>27876</v>
      </c>
      <c r="AH1307" t="s">
        <v>114</v>
      </c>
      <c r="AI1307" t="s">
        <v>114</v>
      </c>
      <c r="AO1307" t="s">
        <v>27877</v>
      </c>
      <c r="AQ1307">
        <v>0</v>
      </c>
      <c r="AR1307">
        <v>-3</v>
      </c>
      <c r="AS1307" t="s">
        <v>608</v>
      </c>
      <c r="AU1307" t="s">
        <v>27878</v>
      </c>
      <c r="AV1307" t="s">
        <v>20819</v>
      </c>
      <c r="AX1307" t="s">
        <v>27879</v>
      </c>
      <c r="AY1307" t="s">
        <v>9725</v>
      </c>
      <c r="AZ1307" t="s">
        <v>7566</v>
      </c>
      <c r="BA1307" t="s">
        <v>277</v>
      </c>
      <c r="BB1307" t="s">
        <v>27880</v>
      </c>
      <c r="BC1307" t="s">
        <v>14011</v>
      </c>
      <c r="BD1307" t="s">
        <v>24172</v>
      </c>
      <c r="BE1307">
        <v>0</v>
      </c>
      <c r="BG1307" t="s">
        <v>27881</v>
      </c>
      <c r="BH1307" t="s">
        <v>27882</v>
      </c>
      <c r="BI1307" t="s">
        <v>132</v>
      </c>
      <c r="BK1307" t="s">
        <v>132</v>
      </c>
      <c r="BS1307">
        <v>0</v>
      </c>
      <c r="BT1307">
        <v>0</v>
      </c>
      <c r="BU1307">
        <v>1</v>
      </c>
      <c r="BV1307">
        <v>0</v>
      </c>
      <c r="BW1307">
        <v>0</v>
      </c>
      <c r="BX1307">
        <v>0</v>
      </c>
      <c r="BY1307">
        <v>1</v>
      </c>
      <c r="CD1307" t="s">
        <v>131</v>
      </c>
      <c r="CE1307">
        <v>0</v>
      </c>
      <c r="CF1307" t="s">
        <v>132</v>
      </c>
      <c r="CJ1307" t="s">
        <v>132</v>
      </c>
      <c r="CK1307" t="s">
        <v>132</v>
      </c>
      <c r="CP1307">
        <v>5387</v>
      </c>
      <c r="CQ1307">
        <v>0</v>
      </c>
      <c r="CR1307">
        <v>0</v>
      </c>
      <c r="CS1307">
        <v>0</v>
      </c>
      <c r="CT1307">
        <v>0</v>
      </c>
    </row>
    <row r="1308" spans="1:98" ht="15" customHeight="1" x14ac:dyDescent="0.2">
      <c r="A1308" t="s">
        <v>10938</v>
      </c>
      <c r="B1308" s="1" t="s">
        <v>574</v>
      </c>
      <c r="C1308">
        <v>9600</v>
      </c>
      <c r="G1308" t="s">
        <v>575</v>
      </c>
      <c r="H1308" t="s">
        <v>102</v>
      </c>
      <c r="I1308" t="s">
        <v>103</v>
      </c>
      <c r="J1308" t="s">
        <v>10862</v>
      </c>
      <c r="K1308">
        <v>5</v>
      </c>
      <c r="L1308" t="s">
        <v>3114</v>
      </c>
      <c r="N1308" t="s">
        <v>10939</v>
      </c>
      <c r="O1308" t="s">
        <v>10940</v>
      </c>
      <c r="P1308">
        <v>125</v>
      </c>
      <c r="Q1308" t="s">
        <v>5751</v>
      </c>
      <c r="S1308" t="s">
        <v>7764</v>
      </c>
      <c r="T1308">
        <v>14</v>
      </c>
      <c r="U1308">
        <v>12</v>
      </c>
      <c r="V1308">
        <v>7</v>
      </c>
      <c r="X1308" t="s">
        <v>10941</v>
      </c>
      <c r="Y1308" t="s">
        <v>10792</v>
      </c>
      <c r="Z1308" t="s">
        <v>10942</v>
      </c>
      <c r="AA1308" t="s">
        <v>174</v>
      </c>
      <c r="AD1308" t="s">
        <v>10943</v>
      </c>
      <c r="AF1308" t="s">
        <v>10944</v>
      </c>
      <c r="AH1308" t="s">
        <v>114</v>
      </c>
      <c r="AI1308" t="s">
        <v>114</v>
      </c>
      <c r="AJ1308" t="s">
        <v>10945</v>
      </c>
      <c r="AK1308" t="s">
        <v>10946</v>
      </c>
      <c r="AO1308" t="s">
        <v>10947</v>
      </c>
      <c r="AQ1308">
        <v>10</v>
      </c>
      <c r="AR1308">
        <v>13</v>
      </c>
      <c r="AS1308" t="s">
        <v>4687</v>
      </c>
      <c r="AT1308" t="s">
        <v>10948</v>
      </c>
      <c r="AU1308" t="s">
        <v>10949</v>
      </c>
      <c r="AW1308" t="s">
        <v>10877</v>
      </c>
      <c r="AX1308" t="s">
        <v>10950</v>
      </c>
      <c r="AY1308" t="s">
        <v>592</v>
      </c>
      <c r="AZ1308" t="s">
        <v>10951</v>
      </c>
      <c r="BA1308" t="s">
        <v>426</v>
      </c>
      <c r="BB1308" t="s">
        <v>10952</v>
      </c>
      <c r="BC1308" t="s">
        <v>10879</v>
      </c>
      <c r="BD1308" t="s">
        <v>7316</v>
      </c>
      <c r="BE1308">
        <v>0</v>
      </c>
      <c r="BF1308" t="s">
        <v>10953</v>
      </c>
      <c r="BG1308" t="s">
        <v>10954</v>
      </c>
      <c r="BH1308" t="s">
        <v>10955</v>
      </c>
      <c r="BS1308">
        <v>0</v>
      </c>
      <c r="BT1308">
        <v>0</v>
      </c>
      <c r="BU1308">
        <v>1</v>
      </c>
      <c r="BV1308">
        <v>0</v>
      </c>
      <c r="BW1308">
        <v>0</v>
      </c>
      <c r="BX1308">
        <v>0</v>
      </c>
      <c r="BY1308">
        <v>1</v>
      </c>
      <c r="CD1308" t="s">
        <v>131</v>
      </c>
      <c r="CE1308">
        <v>0</v>
      </c>
      <c r="CJ1308" t="s">
        <v>132</v>
      </c>
      <c r="CO1308" t="str">
        <f>HYPERLINK("http://www.d20pfsrd.com/bestiary/monster-listings/outsiders/qlippoth/qlippoth-nyogoth","Qlippoth, Nyogoth")</f>
        <v>Qlippoth, Nyogoth</v>
      </c>
      <c r="CP1308">
        <v>1326</v>
      </c>
      <c r="CQ1308">
        <v>0</v>
      </c>
      <c r="CR1308">
        <v>0</v>
      </c>
      <c r="CS1308">
        <v>0</v>
      </c>
      <c r="CT1308">
        <v>0</v>
      </c>
    </row>
    <row r="1309" spans="1:98" ht="15" customHeight="1" x14ac:dyDescent="0.2">
      <c r="A1309" t="s">
        <v>7149</v>
      </c>
      <c r="B1309" s="1" t="s">
        <v>1205</v>
      </c>
      <c r="C1309">
        <v>25600</v>
      </c>
      <c r="G1309" t="s">
        <v>135</v>
      </c>
      <c r="H1309" t="s">
        <v>102</v>
      </c>
      <c r="I1309" t="s">
        <v>1555</v>
      </c>
      <c r="J1309" t="s">
        <v>4890</v>
      </c>
      <c r="K1309">
        <v>8</v>
      </c>
      <c r="L1309" t="s">
        <v>5318</v>
      </c>
      <c r="N1309" t="s">
        <v>7150</v>
      </c>
      <c r="O1309" t="s">
        <v>7151</v>
      </c>
      <c r="P1309">
        <v>175</v>
      </c>
      <c r="Q1309" t="s">
        <v>6537</v>
      </c>
      <c r="S1309" t="s">
        <v>7152</v>
      </c>
      <c r="T1309">
        <v>11</v>
      </c>
      <c r="U1309">
        <v>10</v>
      </c>
      <c r="V1309">
        <v>15</v>
      </c>
      <c r="X1309" t="s">
        <v>7153</v>
      </c>
      <c r="Z1309" t="s">
        <v>3160</v>
      </c>
      <c r="AD1309" t="s">
        <v>5868</v>
      </c>
      <c r="AF1309" t="s">
        <v>7154</v>
      </c>
      <c r="AH1309" t="s">
        <v>114</v>
      </c>
      <c r="AI1309" t="s">
        <v>114</v>
      </c>
      <c r="AJ1309" t="s">
        <v>7155</v>
      </c>
      <c r="AK1309" t="s">
        <v>7156</v>
      </c>
      <c r="AO1309" t="s">
        <v>7157</v>
      </c>
      <c r="AQ1309">
        <v>10</v>
      </c>
      <c r="AR1309">
        <v>16</v>
      </c>
      <c r="AS1309" t="s">
        <v>4761</v>
      </c>
      <c r="AT1309" t="s">
        <v>7158</v>
      </c>
      <c r="AU1309" t="s">
        <v>7159</v>
      </c>
      <c r="AW1309" t="s">
        <v>7160</v>
      </c>
      <c r="AX1309" t="s">
        <v>7161</v>
      </c>
      <c r="AY1309" t="s">
        <v>342</v>
      </c>
      <c r="AZ1309" t="s">
        <v>7162</v>
      </c>
      <c r="BA1309" t="s">
        <v>426</v>
      </c>
      <c r="BB1309" t="s">
        <v>7163</v>
      </c>
      <c r="BD1309" t="s">
        <v>7145</v>
      </c>
      <c r="BE1309">
        <v>0</v>
      </c>
      <c r="BF1309" t="s">
        <v>7164</v>
      </c>
      <c r="BG1309" t="s">
        <v>7165</v>
      </c>
      <c r="BH1309" t="s">
        <v>7166</v>
      </c>
      <c r="BS1309">
        <v>0</v>
      </c>
      <c r="BT1309">
        <v>0</v>
      </c>
      <c r="BU1309">
        <v>1</v>
      </c>
      <c r="BV1309">
        <v>0</v>
      </c>
      <c r="BW1309">
        <v>0</v>
      </c>
      <c r="BX1309">
        <v>0</v>
      </c>
      <c r="BY1309">
        <v>1</v>
      </c>
      <c r="CD1309" t="s">
        <v>131</v>
      </c>
      <c r="CE1309">
        <v>0</v>
      </c>
      <c r="CJ1309" t="s">
        <v>132</v>
      </c>
      <c r="CP1309">
        <v>1060</v>
      </c>
      <c r="CQ1309">
        <v>0</v>
      </c>
      <c r="CR1309">
        <v>0</v>
      </c>
      <c r="CS1309">
        <v>0</v>
      </c>
      <c r="CT1309">
        <v>0</v>
      </c>
    </row>
    <row r="1310" spans="1:98" ht="15" customHeight="1" x14ac:dyDescent="0.2">
      <c r="A1310" t="s">
        <v>14474</v>
      </c>
      <c r="B1310" s="1" t="s">
        <v>1993</v>
      </c>
      <c r="C1310">
        <v>204800</v>
      </c>
      <c r="G1310" t="s">
        <v>1053</v>
      </c>
      <c r="H1310" t="s">
        <v>1035</v>
      </c>
      <c r="I1310" t="s">
        <v>103</v>
      </c>
      <c r="J1310" t="s">
        <v>8249</v>
      </c>
      <c r="K1310">
        <v>4</v>
      </c>
      <c r="L1310" t="s">
        <v>14475</v>
      </c>
      <c r="M1310" t="s">
        <v>14476</v>
      </c>
      <c r="N1310" t="s">
        <v>14477</v>
      </c>
      <c r="O1310" t="s">
        <v>14478</v>
      </c>
      <c r="P1310">
        <v>319</v>
      </c>
      <c r="Q1310" t="s">
        <v>14479</v>
      </c>
      <c r="S1310" t="s">
        <v>14480</v>
      </c>
      <c r="T1310">
        <v>22</v>
      </c>
      <c r="U1310">
        <v>11</v>
      </c>
      <c r="V1310">
        <v>18</v>
      </c>
      <c r="Y1310" t="s">
        <v>1540</v>
      </c>
      <c r="Z1310" t="s">
        <v>8256</v>
      </c>
      <c r="AA1310" t="s">
        <v>14481</v>
      </c>
      <c r="AB1310">
        <v>30</v>
      </c>
      <c r="AD1310" t="s">
        <v>1276</v>
      </c>
      <c r="AF1310" t="s">
        <v>14482</v>
      </c>
      <c r="AH1310" t="s">
        <v>496</v>
      </c>
      <c r="AI1310" t="s">
        <v>496</v>
      </c>
      <c r="AJ1310" t="s">
        <v>14483</v>
      </c>
      <c r="AK1310" t="s">
        <v>14484</v>
      </c>
      <c r="AO1310" t="s">
        <v>14485</v>
      </c>
      <c r="AQ1310">
        <v>22</v>
      </c>
      <c r="AR1310">
        <v>36</v>
      </c>
      <c r="AS1310">
        <v>50</v>
      </c>
      <c r="AT1310" t="s">
        <v>14486</v>
      </c>
      <c r="AU1310" t="s">
        <v>14487</v>
      </c>
      <c r="AW1310" t="s">
        <v>8319</v>
      </c>
      <c r="AY1310" t="s">
        <v>4360</v>
      </c>
      <c r="AZ1310" t="s">
        <v>14488</v>
      </c>
      <c r="BA1310" t="s">
        <v>14489</v>
      </c>
      <c r="BB1310" t="s">
        <v>14490</v>
      </c>
      <c r="BD1310" t="s">
        <v>14455</v>
      </c>
      <c r="BE1310">
        <v>0</v>
      </c>
      <c r="BF1310" t="s">
        <v>14491</v>
      </c>
      <c r="BG1310" t="s">
        <v>14492</v>
      </c>
      <c r="BH1310" t="s">
        <v>14493</v>
      </c>
      <c r="BS1310">
        <v>0</v>
      </c>
      <c r="BT1310">
        <v>0</v>
      </c>
      <c r="BU1310">
        <v>1</v>
      </c>
      <c r="BV1310">
        <v>0</v>
      </c>
      <c r="BW1310">
        <v>0</v>
      </c>
      <c r="BX1310">
        <v>0</v>
      </c>
      <c r="BY1310">
        <v>1</v>
      </c>
      <c r="CD1310" t="s">
        <v>131</v>
      </c>
      <c r="CE1310">
        <v>0</v>
      </c>
      <c r="CJ1310" t="s">
        <v>132</v>
      </c>
      <c r="CP1310">
        <v>1939</v>
      </c>
      <c r="CQ1310">
        <v>0</v>
      </c>
      <c r="CR1310">
        <v>0</v>
      </c>
      <c r="CS1310">
        <v>0</v>
      </c>
      <c r="CT1310">
        <v>0</v>
      </c>
    </row>
    <row r="1311" spans="1:98" ht="15" customHeight="1" x14ac:dyDescent="0.2">
      <c r="A1311" t="s">
        <v>30374</v>
      </c>
      <c r="B1311" s="1" t="s">
        <v>283</v>
      </c>
      <c r="C1311">
        <v>600</v>
      </c>
      <c r="G1311" t="s">
        <v>240</v>
      </c>
      <c r="H1311" t="s">
        <v>1308</v>
      </c>
      <c r="I1311" t="s">
        <v>241</v>
      </c>
      <c r="J1311" t="s">
        <v>29751</v>
      </c>
      <c r="K1311">
        <v>2</v>
      </c>
      <c r="L1311" t="s">
        <v>3835</v>
      </c>
      <c r="N1311" t="s">
        <v>13884</v>
      </c>
      <c r="O1311" t="s">
        <v>13885</v>
      </c>
      <c r="P1311">
        <v>16</v>
      </c>
      <c r="Q1311" t="s">
        <v>1311</v>
      </c>
      <c r="S1311" t="s">
        <v>1313</v>
      </c>
      <c r="T1311">
        <v>1</v>
      </c>
      <c r="U1311">
        <v>5</v>
      </c>
      <c r="V1311">
        <v>4</v>
      </c>
      <c r="X1311" t="s">
        <v>30375</v>
      </c>
      <c r="Z1311" t="s">
        <v>248</v>
      </c>
      <c r="AC1311" t="s">
        <v>30304</v>
      </c>
      <c r="AD1311" t="s">
        <v>3055</v>
      </c>
      <c r="AF1311" t="s">
        <v>30376</v>
      </c>
      <c r="AG1311" t="s">
        <v>30377</v>
      </c>
      <c r="AH1311" t="s">
        <v>19148</v>
      </c>
      <c r="AI1311" t="s">
        <v>30378</v>
      </c>
      <c r="AJ1311" t="s">
        <v>30379</v>
      </c>
      <c r="AO1311" t="s">
        <v>30380</v>
      </c>
      <c r="AQ1311">
        <v>3</v>
      </c>
      <c r="AR1311">
        <v>3</v>
      </c>
      <c r="AS1311" t="s">
        <v>7921</v>
      </c>
      <c r="AT1311" t="s">
        <v>24061</v>
      </c>
      <c r="AU1311" t="s">
        <v>30381</v>
      </c>
      <c r="AV1311" t="s">
        <v>323</v>
      </c>
      <c r="AW1311" t="s">
        <v>30382</v>
      </c>
      <c r="AX1311" t="s">
        <v>30383</v>
      </c>
      <c r="AY1311" t="s">
        <v>20998</v>
      </c>
      <c r="AZ1311" t="s">
        <v>30384</v>
      </c>
      <c r="BA1311" t="s">
        <v>255</v>
      </c>
      <c r="BB1311" t="s">
        <v>30385</v>
      </c>
      <c r="BC1311" t="s">
        <v>29759</v>
      </c>
      <c r="BD1311" t="s">
        <v>30358</v>
      </c>
      <c r="BE1311">
        <v>0</v>
      </c>
      <c r="BF1311" t="s">
        <v>30386</v>
      </c>
      <c r="BG1311" t="s">
        <v>30387</v>
      </c>
      <c r="BH1311" t="s">
        <v>30388</v>
      </c>
      <c r="BI1311" t="s">
        <v>132</v>
      </c>
      <c r="BS1311">
        <v>0</v>
      </c>
      <c r="BT1311">
        <v>0</v>
      </c>
      <c r="BU1311">
        <v>1</v>
      </c>
      <c r="BV1311">
        <v>0</v>
      </c>
      <c r="BW1311">
        <v>0</v>
      </c>
      <c r="BX1311">
        <v>0</v>
      </c>
      <c r="BY1311">
        <v>1</v>
      </c>
      <c r="CD1311" t="s">
        <v>132</v>
      </c>
      <c r="CE1311">
        <v>0</v>
      </c>
      <c r="CF1311" t="s">
        <v>132</v>
      </c>
      <c r="CJ1311" t="s">
        <v>132</v>
      </c>
      <c r="CK1311" t="s">
        <v>132</v>
      </c>
      <c r="CP1311">
        <v>6332</v>
      </c>
      <c r="CQ1311">
        <v>0</v>
      </c>
      <c r="CR1311">
        <v>0</v>
      </c>
      <c r="CS1311">
        <v>0</v>
      </c>
      <c r="CT1311">
        <v>0</v>
      </c>
    </row>
    <row r="1312" spans="1:98" ht="15" customHeight="1" x14ac:dyDescent="0.2">
      <c r="A1312" t="s">
        <v>30389</v>
      </c>
      <c r="B1312" s="1" t="s">
        <v>574</v>
      </c>
      <c r="C1312">
        <v>9600</v>
      </c>
      <c r="G1312" t="s">
        <v>240</v>
      </c>
      <c r="H1312" t="s">
        <v>1308</v>
      </c>
      <c r="I1312" t="s">
        <v>241</v>
      </c>
      <c r="J1312" t="s">
        <v>30390</v>
      </c>
      <c r="K1312">
        <v>8</v>
      </c>
      <c r="L1312" t="s">
        <v>21984</v>
      </c>
      <c r="N1312" t="s">
        <v>5319</v>
      </c>
      <c r="O1312" t="s">
        <v>5695</v>
      </c>
      <c r="P1312">
        <v>117</v>
      </c>
      <c r="Q1312" t="s">
        <v>30391</v>
      </c>
      <c r="S1312" t="s">
        <v>30392</v>
      </c>
      <c r="T1312">
        <v>6</v>
      </c>
      <c r="U1312">
        <v>12</v>
      </c>
      <c r="V1312">
        <v>12</v>
      </c>
      <c r="X1312" t="s">
        <v>30393</v>
      </c>
      <c r="Z1312" t="s">
        <v>248</v>
      </c>
      <c r="AC1312" t="s">
        <v>9783</v>
      </c>
      <c r="AD1312" t="s">
        <v>6017</v>
      </c>
      <c r="AF1312" t="s">
        <v>30394</v>
      </c>
      <c r="AH1312" t="s">
        <v>202</v>
      </c>
      <c r="AI1312" t="s">
        <v>318</v>
      </c>
      <c r="AJ1312" t="s">
        <v>30395</v>
      </c>
      <c r="AO1312" t="s">
        <v>30396</v>
      </c>
      <c r="AQ1312">
        <v>18</v>
      </c>
      <c r="AR1312" t="s">
        <v>321</v>
      </c>
      <c r="AS1312" t="s">
        <v>321</v>
      </c>
      <c r="AT1312" t="s">
        <v>30397</v>
      </c>
      <c r="AU1312" t="s">
        <v>30398</v>
      </c>
      <c r="AV1312" t="s">
        <v>323</v>
      </c>
      <c r="AW1312" t="s">
        <v>30382</v>
      </c>
      <c r="AX1312" t="s">
        <v>30383</v>
      </c>
      <c r="AY1312" t="s">
        <v>20998</v>
      </c>
      <c r="AZ1312" t="s">
        <v>30399</v>
      </c>
      <c r="BA1312" t="s">
        <v>255</v>
      </c>
      <c r="BB1312" t="s">
        <v>30385</v>
      </c>
      <c r="BC1312" t="s">
        <v>30400</v>
      </c>
      <c r="BD1312" t="s">
        <v>30358</v>
      </c>
      <c r="BE1312">
        <v>0</v>
      </c>
      <c r="BF1312" t="s">
        <v>30401</v>
      </c>
      <c r="BG1312" t="s">
        <v>30402</v>
      </c>
      <c r="BH1312" t="s">
        <v>30403</v>
      </c>
      <c r="BI1312" t="s">
        <v>132</v>
      </c>
      <c r="BS1312">
        <v>0</v>
      </c>
      <c r="BT1312">
        <v>0</v>
      </c>
      <c r="BU1312">
        <v>1</v>
      </c>
      <c r="BV1312">
        <v>0</v>
      </c>
      <c r="BW1312">
        <v>0</v>
      </c>
      <c r="BX1312">
        <v>0</v>
      </c>
      <c r="BY1312">
        <v>1</v>
      </c>
      <c r="CD1312" t="s">
        <v>132</v>
      </c>
      <c r="CE1312">
        <v>0</v>
      </c>
      <c r="CJ1312" t="s">
        <v>132</v>
      </c>
      <c r="CK1312" t="s">
        <v>132</v>
      </c>
      <c r="CP1312">
        <v>6333</v>
      </c>
      <c r="CQ1312">
        <v>0</v>
      </c>
      <c r="CR1312">
        <v>0</v>
      </c>
      <c r="CS1312">
        <v>0</v>
      </c>
      <c r="CT1312">
        <v>0</v>
      </c>
    </row>
    <row r="1313" spans="1:98" ht="15" customHeight="1" x14ac:dyDescent="0.2">
      <c r="A1313" t="s">
        <v>25816</v>
      </c>
      <c r="B1313" s="1" t="s">
        <v>162</v>
      </c>
      <c r="C1313">
        <v>38400</v>
      </c>
      <c r="G1313" t="s">
        <v>2068</v>
      </c>
      <c r="H1313" t="s">
        <v>136</v>
      </c>
      <c r="I1313" t="s">
        <v>701</v>
      </c>
      <c r="J1313" t="s">
        <v>10405</v>
      </c>
      <c r="K1313">
        <v>4</v>
      </c>
      <c r="L1313" t="s">
        <v>25817</v>
      </c>
      <c r="N1313" t="s">
        <v>1207</v>
      </c>
      <c r="O1313" t="s">
        <v>1208</v>
      </c>
      <c r="P1313">
        <v>218</v>
      </c>
      <c r="Q1313" t="s">
        <v>21151</v>
      </c>
      <c r="S1313" t="s">
        <v>25818</v>
      </c>
      <c r="T1313">
        <v>18</v>
      </c>
      <c r="U1313">
        <v>8</v>
      </c>
      <c r="V1313">
        <v>10</v>
      </c>
      <c r="AA1313" t="s">
        <v>8581</v>
      </c>
      <c r="AD1313" t="s">
        <v>25819</v>
      </c>
      <c r="AF1313" t="s">
        <v>25820</v>
      </c>
      <c r="AG1313" t="s">
        <v>25821</v>
      </c>
      <c r="AH1313" t="s">
        <v>147</v>
      </c>
      <c r="AI1313" t="s">
        <v>147</v>
      </c>
      <c r="AJ1313" t="s">
        <v>25822</v>
      </c>
      <c r="AK1313" t="s">
        <v>25823</v>
      </c>
      <c r="AO1313" t="s">
        <v>25824</v>
      </c>
      <c r="AQ1313">
        <v>14</v>
      </c>
      <c r="AR1313" t="s">
        <v>25825</v>
      </c>
      <c r="AS1313" t="s">
        <v>25826</v>
      </c>
      <c r="AT1313" t="s">
        <v>25827</v>
      </c>
      <c r="AU1313" t="s">
        <v>25828</v>
      </c>
      <c r="AW1313" t="s">
        <v>19170</v>
      </c>
      <c r="AX1313" t="s">
        <v>915</v>
      </c>
      <c r="AY1313" t="s">
        <v>8150</v>
      </c>
      <c r="AZ1313" t="s">
        <v>25829</v>
      </c>
      <c r="BA1313" t="s">
        <v>25830</v>
      </c>
      <c r="BB1313" t="s">
        <v>25831</v>
      </c>
      <c r="BC1313" t="s">
        <v>3204</v>
      </c>
      <c r="BD1313" t="s">
        <v>24172</v>
      </c>
      <c r="BE1313">
        <v>0</v>
      </c>
      <c r="BF1313" t="s">
        <v>25832</v>
      </c>
      <c r="BG1313" t="s">
        <v>25833</v>
      </c>
      <c r="BH1313" t="s">
        <v>25834</v>
      </c>
      <c r="BI1313" t="s">
        <v>132</v>
      </c>
      <c r="BK1313" t="s">
        <v>132</v>
      </c>
      <c r="BS1313">
        <v>0</v>
      </c>
      <c r="BT1313">
        <v>0</v>
      </c>
      <c r="BU1313">
        <v>0</v>
      </c>
      <c r="BV1313">
        <v>0</v>
      </c>
      <c r="BW1313">
        <v>0</v>
      </c>
      <c r="BX1313">
        <v>1</v>
      </c>
      <c r="BY1313">
        <v>1</v>
      </c>
      <c r="CD1313" t="s">
        <v>131</v>
      </c>
      <c r="CE1313">
        <v>0</v>
      </c>
      <c r="CF1313" t="s">
        <v>132</v>
      </c>
      <c r="CJ1313" t="s">
        <v>132</v>
      </c>
      <c r="CK1313" t="s">
        <v>132</v>
      </c>
      <c r="CP1313">
        <v>5242</v>
      </c>
      <c r="CQ1313">
        <v>0</v>
      </c>
      <c r="CR1313">
        <v>0</v>
      </c>
      <c r="CS1313">
        <v>0</v>
      </c>
      <c r="CT1313">
        <v>0</v>
      </c>
    </row>
    <row r="1314" spans="1:98" ht="15" customHeight="1" x14ac:dyDescent="0.2">
      <c r="A1314" t="s">
        <v>26907</v>
      </c>
      <c r="B1314" s="1" t="s">
        <v>134</v>
      </c>
      <c r="C1314">
        <v>3200</v>
      </c>
      <c r="G1314" t="s">
        <v>923</v>
      </c>
      <c r="H1314" t="s">
        <v>102</v>
      </c>
      <c r="I1314" t="s">
        <v>2390</v>
      </c>
      <c r="J1314" t="s">
        <v>1781</v>
      </c>
      <c r="K1314">
        <v>8</v>
      </c>
      <c r="L1314" t="s">
        <v>26908</v>
      </c>
      <c r="N1314" t="s">
        <v>7780</v>
      </c>
      <c r="O1314" t="s">
        <v>7781</v>
      </c>
      <c r="P1314">
        <v>76</v>
      </c>
      <c r="Q1314" t="s">
        <v>26909</v>
      </c>
      <c r="R1314" t="s">
        <v>26910</v>
      </c>
      <c r="S1314" t="s">
        <v>4294</v>
      </c>
      <c r="T1314">
        <v>8</v>
      </c>
      <c r="U1314">
        <v>10</v>
      </c>
      <c r="V1314">
        <v>10</v>
      </c>
      <c r="Y1314" t="s">
        <v>4313</v>
      </c>
      <c r="Z1314" t="s">
        <v>3054</v>
      </c>
      <c r="AA1314" t="s">
        <v>17808</v>
      </c>
      <c r="AC1314" t="s">
        <v>26911</v>
      </c>
      <c r="AD1314" t="s">
        <v>19738</v>
      </c>
      <c r="AF1314" t="s">
        <v>26912</v>
      </c>
      <c r="AG1314" t="s">
        <v>26913</v>
      </c>
      <c r="AH1314" t="s">
        <v>114</v>
      </c>
      <c r="AI1314" t="s">
        <v>114</v>
      </c>
      <c r="AJ1314" t="s">
        <v>26914</v>
      </c>
      <c r="AK1314" t="s">
        <v>26915</v>
      </c>
      <c r="AO1314" t="s">
        <v>26916</v>
      </c>
      <c r="AQ1314">
        <v>4</v>
      </c>
      <c r="AR1314">
        <v>6</v>
      </c>
      <c r="AS1314">
        <v>26</v>
      </c>
      <c r="AT1314" t="s">
        <v>26917</v>
      </c>
      <c r="AU1314" t="s">
        <v>26918</v>
      </c>
      <c r="AW1314" t="s">
        <v>26919</v>
      </c>
      <c r="AX1314" t="s">
        <v>26920</v>
      </c>
      <c r="AY1314" t="s">
        <v>8150</v>
      </c>
      <c r="AZ1314" t="s">
        <v>670</v>
      </c>
      <c r="BA1314" t="s">
        <v>426</v>
      </c>
      <c r="BB1314" t="s">
        <v>26921</v>
      </c>
      <c r="BD1314" t="s">
        <v>24172</v>
      </c>
      <c r="BE1314">
        <v>0</v>
      </c>
      <c r="BF1314" t="s">
        <v>26922</v>
      </c>
      <c r="BG1314" t="s">
        <v>26923</v>
      </c>
      <c r="BH1314" t="s">
        <v>26924</v>
      </c>
      <c r="BI1314" t="s">
        <v>132</v>
      </c>
      <c r="BK1314" t="s">
        <v>132</v>
      </c>
      <c r="BS1314">
        <v>0</v>
      </c>
      <c r="BT1314">
        <v>0</v>
      </c>
      <c r="BU1314">
        <v>0</v>
      </c>
      <c r="BV1314">
        <v>0</v>
      </c>
      <c r="BW1314">
        <v>0</v>
      </c>
      <c r="BX1314">
        <v>1</v>
      </c>
      <c r="BY1314">
        <v>1</v>
      </c>
      <c r="CD1314" t="s">
        <v>131</v>
      </c>
      <c r="CE1314">
        <v>0</v>
      </c>
      <c r="CJ1314" t="s">
        <v>132</v>
      </c>
      <c r="CK1314" t="s">
        <v>132</v>
      </c>
      <c r="CP1314">
        <v>5316</v>
      </c>
      <c r="CQ1314">
        <v>0</v>
      </c>
      <c r="CR1314">
        <v>0</v>
      </c>
      <c r="CS1314">
        <v>0</v>
      </c>
      <c r="CT1314">
        <v>0</v>
      </c>
    </row>
    <row r="1315" spans="1:98" ht="15" customHeight="1" x14ac:dyDescent="0.2">
      <c r="A1315" t="s">
        <v>6725</v>
      </c>
      <c r="B1315" s="1" t="s">
        <v>599</v>
      </c>
      <c r="C1315">
        <v>135</v>
      </c>
      <c r="G1315" t="s">
        <v>240</v>
      </c>
      <c r="H1315" t="s">
        <v>393</v>
      </c>
      <c r="I1315" t="s">
        <v>284</v>
      </c>
      <c r="J1315" t="s">
        <v>138</v>
      </c>
      <c r="K1315">
        <v>5</v>
      </c>
      <c r="L1315" t="s">
        <v>6726</v>
      </c>
      <c r="N1315" t="s">
        <v>6727</v>
      </c>
      <c r="O1315" t="s">
        <v>6728</v>
      </c>
      <c r="P1315">
        <v>4</v>
      </c>
      <c r="Q1315" t="s">
        <v>603</v>
      </c>
      <c r="S1315" t="s">
        <v>6729</v>
      </c>
      <c r="T1315">
        <v>2</v>
      </c>
      <c r="U1315">
        <v>1</v>
      </c>
      <c r="V1315">
        <v>1</v>
      </c>
      <c r="Z1315" t="s">
        <v>289</v>
      </c>
      <c r="AD1315" t="s">
        <v>5025</v>
      </c>
      <c r="AF1315" t="s">
        <v>6730</v>
      </c>
      <c r="AH1315" t="s">
        <v>114</v>
      </c>
      <c r="AI1315" t="s">
        <v>6731</v>
      </c>
      <c r="AO1315" t="s">
        <v>6732</v>
      </c>
      <c r="AQ1315">
        <v>0</v>
      </c>
      <c r="AR1315">
        <v>-2</v>
      </c>
      <c r="AS1315">
        <v>9</v>
      </c>
      <c r="AT1315" t="s">
        <v>6733</v>
      </c>
      <c r="AU1315" t="s">
        <v>6734</v>
      </c>
      <c r="AX1315" t="s">
        <v>915</v>
      </c>
      <c r="AY1315" t="s">
        <v>6735</v>
      </c>
      <c r="AZ1315" t="s">
        <v>6736</v>
      </c>
      <c r="BA1315" t="s">
        <v>255</v>
      </c>
      <c r="BB1315" t="s">
        <v>6737</v>
      </c>
      <c r="BC1315" t="s">
        <v>6738</v>
      </c>
      <c r="BD1315" t="s">
        <v>6739</v>
      </c>
      <c r="BE1315">
        <v>0</v>
      </c>
      <c r="BF1315" t="s">
        <v>6740</v>
      </c>
      <c r="BG1315" t="s">
        <v>6741</v>
      </c>
      <c r="BH1315" t="s">
        <v>6742</v>
      </c>
      <c r="BS1315">
        <v>0</v>
      </c>
      <c r="BT1315">
        <v>0</v>
      </c>
      <c r="BU1315">
        <v>0</v>
      </c>
      <c r="BV1315">
        <v>0</v>
      </c>
      <c r="BW1315">
        <v>0</v>
      </c>
      <c r="BX1315">
        <v>1</v>
      </c>
      <c r="BY1315">
        <v>1</v>
      </c>
      <c r="CD1315" t="s">
        <v>131</v>
      </c>
      <c r="CE1315">
        <v>0</v>
      </c>
      <c r="CJ1315" t="s">
        <v>132</v>
      </c>
      <c r="CP1315">
        <v>916</v>
      </c>
      <c r="CQ1315">
        <v>0</v>
      </c>
      <c r="CR1315">
        <v>0</v>
      </c>
      <c r="CS1315">
        <v>0</v>
      </c>
      <c r="CT1315">
        <v>0</v>
      </c>
    </row>
    <row r="1316" spans="1:98" ht="15" customHeight="1" x14ac:dyDescent="0.2">
      <c r="A1316" t="s">
        <v>4400</v>
      </c>
      <c r="B1316" s="1" t="s">
        <v>306</v>
      </c>
      <c r="C1316">
        <v>1600</v>
      </c>
      <c r="G1316" t="s">
        <v>240</v>
      </c>
      <c r="H1316" t="s">
        <v>193</v>
      </c>
      <c r="I1316" t="s">
        <v>654</v>
      </c>
      <c r="K1316">
        <v>-5</v>
      </c>
      <c r="L1316" t="s">
        <v>655</v>
      </c>
      <c r="N1316" t="s">
        <v>3034</v>
      </c>
      <c r="O1316" t="s">
        <v>3035</v>
      </c>
      <c r="P1316">
        <v>63</v>
      </c>
      <c r="Q1316" t="s">
        <v>4401</v>
      </c>
      <c r="S1316" t="s">
        <v>4402</v>
      </c>
      <c r="T1316">
        <v>8</v>
      </c>
      <c r="U1316">
        <v>-3</v>
      </c>
      <c r="V1316">
        <v>-3</v>
      </c>
      <c r="X1316" t="s">
        <v>4403</v>
      </c>
      <c r="Z1316" t="s">
        <v>4404</v>
      </c>
      <c r="AD1316" t="s">
        <v>4405</v>
      </c>
      <c r="AF1316" t="s">
        <v>4406</v>
      </c>
      <c r="AH1316" t="s">
        <v>202</v>
      </c>
      <c r="AI1316" t="s">
        <v>114</v>
      </c>
      <c r="AJ1316" t="s">
        <v>4407</v>
      </c>
      <c r="AO1316" t="s">
        <v>4408</v>
      </c>
      <c r="AQ1316">
        <v>4</v>
      </c>
      <c r="AR1316" t="s">
        <v>271</v>
      </c>
      <c r="AS1316" t="s">
        <v>4409</v>
      </c>
      <c r="AU1316" t="s">
        <v>4410</v>
      </c>
      <c r="AY1316" t="s">
        <v>4411</v>
      </c>
      <c r="AZ1316" t="s">
        <v>670</v>
      </c>
      <c r="BA1316" t="s">
        <v>255</v>
      </c>
      <c r="BB1316" t="s">
        <v>4412</v>
      </c>
      <c r="BD1316" t="s">
        <v>128</v>
      </c>
      <c r="BE1316">
        <v>0</v>
      </c>
      <c r="BF1316" t="s">
        <v>4413</v>
      </c>
      <c r="BG1316" t="s">
        <v>4414</v>
      </c>
      <c r="BH1316" t="s">
        <v>4415</v>
      </c>
      <c r="BS1316">
        <v>0</v>
      </c>
      <c r="BT1316">
        <v>0</v>
      </c>
      <c r="BU1316">
        <v>0</v>
      </c>
      <c r="BV1316">
        <v>1</v>
      </c>
      <c r="BW1316">
        <v>0</v>
      </c>
      <c r="BX1316">
        <v>0</v>
      </c>
      <c r="BY1316">
        <v>1</v>
      </c>
      <c r="CD1316" t="s">
        <v>131</v>
      </c>
      <c r="CE1316">
        <v>0</v>
      </c>
      <c r="CJ1316" t="s">
        <v>132</v>
      </c>
      <c r="CO1316" t="str">
        <f>HYPERLINK("http://www.d20pfsrd.com/bestiary/monster-listings/oozes/ochre-jelly","Jelly, Ochre")</f>
        <v>Jelly, Ochre</v>
      </c>
      <c r="CP1316">
        <v>283</v>
      </c>
      <c r="CQ1316">
        <v>0</v>
      </c>
      <c r="CR1316">
        <v>0</v>
      </c>
      <c r="CS1316">
        <v>0</v>
      </c>
      <c r="CT1316">
        <v>0</v>
      </c>
    </row>
    <row r="1317" spans="1:98" ht="15" customHeight="1" x14ac:dyDescent="0.2">
      <c r="A1317" t="s">
        <v>4416</v>
      </c>
      <c r="B1317" s="1" t="s">
        <v>1117</v>
      </c>
      <c r="C1317">
        <v>400</v>
      </c>
      <c r="G1317" t="s">
        <v>240</v>
      </c>
      <c r="H1317" t="s">
        <v>393</v>
      </c>
      <c r="I1317" t="s">
        <v>332</v>
      </c>
      <c r="J1317" t="s">
        <v>138</v>
      </c>
      <c r="K1317">
        <v>3</v>
      </c>
      <c r="L1317" t="s">
        <v>2864</v>
      </c>
      <c r="N1317" t="s">
        <v>4417</v>
      </c>
      <c r="O1317" t="s">
        <v>4418</v>
      </c>
      <c r="P1317">
        <v>13</v>
      </c>
      <c r="Q1317" t="s">
        <v>1718</v>
      </c>
      <c r="S1317" t="s">
        <v>4419</v>
      </c>
      <c r="T1317">
        <v>5</v>
      </c>
      <c r="U1317">
        <v>6</v>
      </c>
      <c r="V1317">
        <v>1</v>
      </c>
      <c r="X1317" t="s">
        <v>4420</v>
      </c>
      <c r="AD1317" t="s">
        <v>4421</v>
      </c>
      <c r="AF1317" t="s">
        <v>4422</v>
      </c>
      <c r="AH1317" t="s">
        <v>114</v>
      </c>
      <c r="AI1317" t="s">
        <v>114</v>
      </c>
      <c r="AO1317" t="s">
        <v>4423</v>
      </c>
      <c r="AQ1317">
        <v>1</v>
      </c>
      <c r="AR1317" t="s">
        <v>1128</v>
      </c>
      <c r="AS1317" t="s">
        <v>4424</v>
      </c>
      <c r="AT1317" t="s">
        <v>4425</v>
      </c>
      <c r="AU1317" t="s">
        <v>4426</v>
      </c>
      <c r="AV1317" t="s">
        <v>4427</v>
      </c>
      <c r="AY1317" t="s">
        <v>4428</v>
      </c>
      <c r="AZ1317" t="s">
        <v>670</v>
      </c>
      <c r="BA1317" t="s">
        <v>255</v>
      </c>
      <c r="BB1317" t="s">
        <v>4429</v>
      </c>
      <c r="BD1317" t="s">
        <v>128</v>
      </c>
      <c r="BE1317">
        <v>0</v>
      </c>
      <c r="BF1317" t="s">
        <v>4430</v>
      </c>
      <c r="BG1317" t="s">
        <v>4431</v>
      </c>
      <c r="BH1317" t="s">
        <v>4432</v>
      </c>
      <c r="BS1317">
        <v>0</v>
      </c>
      <c r="BT1317">
        <v>1</v>
      </c>
      <c r="BU1317">
        <v>0</v>
      </c>
      <c r="BV1317">
        <v>0</v>
      </c>
      <c r="BW1317">
        <v>0</v>
      </c>
      <c r="BX1317">
        <v>1</v>
      </c>
      <c r="BY1317">
        <v>1</v>
      </c>
      <c r="CD1317" t="s">
        <v>131</v>
      </c>
      <c r="CE1317">
        <v>0</v>
      </c>
      <c r="CJ1317" t="s">
        <v>132</v>
      </c>
      <c r="CO1317" t="str">
        <f>HYPERLINK("http://www.d20pfsrd.com/bestiary/monster-listings/animals/aquatic/octopus","Octopus")</f>
        <v>Octopus</v>
      </c>
      <c r="CP1317">
        <v>284</v>
      </c>
      <c r="CQ1317">
        <v>0</v>
      </c>
      <c r="CR1317">
        <v>0</v>
      </c>
      <c r="CS1317">
        <v>0</v>
      </c>
      <c r="CT1317">
        <v>0</v>
      </c>
    </row>
    <row r="1318" spans="1:98" ht="15" customHeight="1" x14ac:dyDescent="0.2">
      <c r="A1318" t="s">
        <v>4448</v>
      </c>
      <c r="B1318" s="1" t="s">
        <v>239</v>
      </c>
      <c r="C1318">
        <v>800</v>
      </c>
      <c r="G1318" t="s">
        <v>575</v>
      </c>
      <c r="H1318" t="s">
        <v>193</v>
      </c>
      <c r="I1318" t="s">
        <v>701</v>
      </c>
      <c r="J1318" t="s">
        <v>1054</v>
      </c>
      <c r="K1318">
        <v>-1</v>
      </c>
      <c r="L1318" t="s">
        <v>4449</v>
      </c>
      <c r="N1318" t="s">
        <v>2763</v>
      </c>
      <c r="O1318" t="s">
        <v>4450</v>
      </c>
      <c r="P1318">
        <v>30</v>
      </c>
      <c r="Q1318" t="s">
        <v>351</v>
      </c>
      <c r="S1318" t="s">
        <v>4451</v>
      </c>
      <c r="T1318">
        <v>6</v>
      </c>
      <c r="U1318">
        <v>0</v>
      </c>
      <c r="V1318">
        <v>3</v>
      </c>
      <c r="AD1318" t="s">
        <v>9497</v>
      </c>
      <c r="AF1318" t="s">
        <v>4452</v>
      </c>
      <c r="AG1318" t="s">
        <v>4453</v>
      </c>
      <c r="AH1318" t="s">
        <v>202</v>
      </c>
      <c r="AI1318" t="s">
        <v>202</v>
      </c>
      <c r="AO1318" t="s">
        <v>4454</v>
      </c>
      <c r="AQ1318">
        <v>3</v>
      </c>
      <c r="AR1318">
        <v>9</v>
      </c>
      <c r="AS1318">
        <v>18</v>
      </c>
      <c r="AT1318" t="s">
        <v>4455</v>
      </c>
      <c r="AU1318" t="s">
        <v>4456</v>
      </c>
      <c r="AW1318" t="s">
        <v>3204</v>
      </c>
      <c r="AY1318" t="s">
        <v>4457</v>
      </c>
      <c r="AZ1318" t="s">
        <v>4458</v>
      </c>
      <c r="BA1318" t="s">
        <v>4459</v>
      </c>
      <c r="BB1318" t="s">
        <v>4460</v>
      </c>
      <c r="BD1318" t="s">
        <v>128</v>
      </c>
      <c r="BE1318">
        <v>0</v>
      </c>
      <c r="BG1318" t="s">
        <v>4461</v>
      </c>
      <c r="BH1318" t="s">
        <v>4462</v>
      </c>
      <c r="BS1318">
        <v>0</v>
      </c>
      <c r="BT1318">
        <v>0</v>
      </c>
      <c r="BU1318">
        <v>0</v>
      </c>
      <c r="BV1318">
        <v>0</v>
      </c>
      <c r="BW1318">
        <v>0</v>
      </c>
      <c r="BX1318">
        <v>0</v>
      </c>
      <c r="BY1318">
        <v>1</v>
      </c>
      <c r="CD1318" t="s">
        <v>131</v>
      </c>
      <c r="CE1318">
        <v>0</v>
      </c>
      <c r="CJ1318" t="s">
        <v>132</v>
      </c>
      <c r="CO1318" t="str">
        <f>HYPERLINK("http://www.d20pfsrd.com/bestiary/monster-listings/humanoids/giants/ogre","Ogre")</f>
        <v>Ogre</v>
      </c>
      <c r="CP1318">
        <v>287</v>
      </c>
      <c r="CQ1318">
        <v>0</v>
      </c>
      <c r="CR1318">
        <v>0</v>
      </c>
      <c r="CS1318">
        <v>0</v>
      </c>
      <c r="CT1318">
        <v>0</v>
      </c>
    </row>
    <row r="1319" spans="1:98" ht="15" customHeight="1" x14ac:dyDescent="0.2">
      <c r="A1319" t="s">
        <v>4463</v>
      </c>
      <c r="B1319" s="1" t="s">
        <v>633</v>
      </c>
      <c r="C1319">
        <v>4800</v>
      </c>
      <c r="G1319" t="s">
        <v>135</v>
      </c>
      <c r="H1319" t="s">
        <v>193</v>
      </c>
      <c r="I1319" t="s">
        <v>103</v>
      </c>
      <c r="J1319" t="s">
        <v>4464</v>
      </c>
      <c r="K1319">
        <v>7</v>
      </c>
      <c r="L1319" t="s">
        <v>4465</v>
      </c>
      <c r="N1319" t="s">
        <v>4466</v>
      </c>
      <c r="O1319" t="s">
        <v>4467</v>
      </c>
      <c r="P1319">
        <v>92</v>
      </c>
      <c r="Q1319" t="s">
        <v>4333</v>
      </c>
      <c r="R1319" t="s">
        <v>4468</v>
      </c>
      <c r="S1319" t="s">
        <v>4469</v>
      </c>
      <c r="T1319">
        <v>12</v>
      </c>
      <c r="U1319">
        <v>5</v>
      </c>
      <c r="V1319">
        <v>10</v>
      </c>
      <c r="AB1319">
        <v>19</v>
      </c>
      <c r="AD1319" t="s">
        <v>1434</v>
      </c>
      <c r="AF1319" t="s">
        <v>4470</v>
      </c>
      <c r="AG1319" t="s">
        <v>4471</v>
      </c>
      <c r="AH1319" t="s">
        <v>202</v>
      </c>
      <c r="AI1319" t="s">
        <v>202</v>
      </c>
      <c r="AK1319" t="s">
        <v>4472</v>
      </c>
      <c r="AO1319" t="s">
        <v>4473</v>
      </c>
      <c r="AQ1319">
        <v>8</v>
      </c>
      <c r="AR1319">
        <v>16</v>
      </c>
      <c r="AS1319">
        <v>29</v>
      </c>
      <c r="AT1319" t="s">
        <v>4474</v>
      </c>
      <c r="AU1319" t="s">
        <v>4475</v>
      </c>
      <c r="AW1319" t="s">
        <v>3199</v>
      </c>
      <c r="AX1319" t="s">
        <v>4476</v>
      </c>
      <c r="AY1319" t="s">
        <v>2815</v>
      </c>
      <c r="AZ1319" t="s">
        <v>4477</v>
      </c>
      <c r="BA1319" t="s">
        <v>4478</v>
      </c>
      <c r="BB1319" t="s">
        <v>4479</v>
      </c>
      <c r="BC1319" t="s">
        <v>4480</v>
      </c>
      <c r="BD1319" t="s">
        <v>128</v>
      </c>
      <c r="BE1319">
        <v>0</v>
      </c>
      <c r="BG1319" t="s">
        <v>4481</v>
      </c>
      <c r="BH1319" t="s">
        <v>4482</v>
      </c>
      <c r="BS1319">
        <v>0</v>
      </c>
      <c r="BT1319">
        <v>0</v>
      </c>
      <c r="BU1319">
        <v>1</v>
      </c>
      <c r="BV1319">
        <v>0</v>
      </c>
      <c r="BW1319">
        <v>0</v>
      </c>
      <c r="BX1319">
        <v>0</v>
      </c>
      <c r="BY1319">
        <v>1</v>
      </c>
      <c r="CD1319" t="s">
        <v>131</v>
      </c>
      <c r="CE1319">
        <v>0</v>
      </c>
      <c r="CJ1319" t="s">
        <v>132</v>
      </c>
      <c r="CO1319" t="str">
        <f>HYPERLINK("http://www.d20pfsrd.com/bestiary/monster-listings/outsiders/oni/ogre-mage","Oni, Ogre Mage")</f>
        <v>Oni, Ogre Mage</v>
      </c>
      <c r="CP1319">
        <v>288</v>
      </c>
      <c r="CQ1319">
        <v>0</v>
      </c>
      <c r="CR1319">
        <v>0</v>
      </c>
      <c r="CS1319">
        <v>0</v>
      </c>
      <c r="CT1319">
        <v>0</v>
      </c>
    </row>
    <row r="1320" spans="1:98" ht="15" customHeight="1" x14ac:dyDescent="0.2">
      <c r="A1320" t="s">
        <v>18323</v>
      </c>
      <c r="B1320" s="1" t="s">
        <v>306</v>
      </c>
      <c r="C1320">
        <v>1600</v>
      </c>
      <c r="G1320" t="s">
        <v>240</v>
      </c>
      <c r="H1320" t="s">
        <v>136</v>
      </c>
      <c r="I1320" t="s">
        <v>284</v>
      </c>
      <c r="K1320">
        <v>2</v>
      </c>
      <c r="L1320" t="s">
        <v>9096</v>
      </c>
      <c r="N1320" t="s">
        <v>6267</v>
      </c>
      <c r="O1320" t="s">
        <v>6268</v>
      </c>
      <c r="P1320">
        <v>52</v>
      </c>
      <c r="Q1320" t="s">
        <v>492</v>
      </c>
      <c r="S1320" t="s">
        <v>18324</v>
      </c>
      <c r="T1320">
        <v>8</v>
      </c>
      <c r="U1320">
        <v>4</v>
      </c>
      <c r="V1320">
        <v>3</v>
      </c>
      <c r="Z1320" t="s">
        <v>289</v>
      </c>
      <c r="AD1320" t="s">
        <v>835</v>
      </c>
      <c r="AF1320" t="s">
        <v>18325</v>
      </c>
      <c r="AH1320" t="s">
        <v>147</v>
      </c>
      <c r="AI1320" t="s">
        <v>147</v>
      </c>
      <c r="AJ1320" t="s">
        <v>18326</v>
      </c>
      <c r="AO1320" t="s">
        <v>18327</v>
      </c>
      <c r="AQ1320">
        <v>5</v>
      </c>
      <c r="AR1320">
        <v>12</v>
      </c>
      <c r="AS1320" t="s">
        <v>18328</v>
      </c>
      <c r="AU1320" t="s">
        <v>18329</v>
      </c>
      <c r="AV1320" t="s">
        <v>18330</v>
      </c>
      <c r="AX1320" t="s">
        <v>7958</v>
      </c>
      <c r="AY1320" t="s">
        <v>18331</v>
      </c>
      <c r="AZ1320" t="s">
        <v>208</v>
      </c>
      <c r="BA1320" t="s">
        <v>277</v>
      </c>
      <c r="BB1320" t="s">
        <v>18332</v>
      </c>
      <c r="BC1320" t="s">
        <v>5109</v>
      </c>
      <c r="BD1320" t="s">
        <v>14619</v>
      </c>
      <c r="BE1320">
        <v>0</v>
      </c>
      <c r="BF1320" t="s">
        <v>18333</v>
      </c>
      <c r="BG1320" t="s">
        <v>18334</v>
      </c>
      <c r="BH1320" t="s">
        <v>18335</v>
      </c>
      <c r="BL1320" t="s">
        <v>132</v>
      </c>
      <c r="BM1320" t="s">
        <v>132</v>
      </c>
      <c r="BN1320" t="s">
        <v>132</v>
      </c>
      <c r="BS1320">
        <v>0</v>
      </c>
      <c r="BT1320">
        <v>0</v>
      </c>
      <c r="BU1320">
        <v>0</v>
      </c>
      <c r="BV1320">
        <v>1</v>
      </c>
      <c r="BW1320">
        <v>0</v>
      </c>
      <c r="BX1320">
        <v>0</v>
      </c>
      <c r="BY1320">
        <v>1</v>
      </c>
      <c r="CB1320" t="s">
        <v>132</v>
      </c>
      <c r="CD1320" t="s">
        <v>131</v>
      </c>
      <c r="CE1320">
        <v>0</v>
      </c>
      <c r="CJ1320" t="s">
        <v>132</v>
      </c>
      <c r="CP1320">
        <v>2201</v>
      </c>
      <c r="CQ1320">
        <v>0</v>
      </c>
      <c r="CR1320">
        <v>0</v>
      </c>
      <c r="CS1320">
        <v>0</v>
      </c>
      <c r="CT1320">
        <v>0</v>
      </c>
    </row>
    <row r="1321" spans="1:98" ht="15" customHeight="1" x14ac:dyDescent="0.2">
      <c r="A1321" t="s">
        <v>10668</v>
      </c>
      <c r="B1321" s="1" t="s">
        <v>283</v>
      </c>
      <c r="C1321">
        <v>600</v>
      </c>
      <c r="D1321" t="s">
        <v>10669</v>
      </c>
      <c r="E1321" t="s">
        <v>4054</v>
      </c>
      <c r="G1321" t="s">
        <v>575</v>
      </c>
      <c r="H1321" t="s">
        <v>102</v>
      </c>
      <c r="I1321" t="s">
        <v>701</v>
      </c>
      <c r="J1321" t="s">
        <v>1054</v>
      </c>
      <c r="K1321">
        <v>5</v>
      </c>
      <c r="L1321" t="s">
        <v>2864</v>
      </c>
      <c r="N1321" t="s">
        <v>5073</v>
      </c>
      <c r="O1321" t="s">
        <v>5074</v>
      </c>
      <c r="P1321">
        <v>25</v>
      </c>
      <c r="Q1321" t="s">
        <v>10670</v>
      </c>
      <c r="S1321" t="s">
        <v>4843</v>
      </c>
      <c r="T1321">
        <v>7</v>
      </c>
      <c r="U1321">
        <v>1</v>
      </c>
      <c r="V1321">
        <v>1</v>
      </c>
      <c r="X1321" t="s">
        <v>4059</v>
      </c>
      <c r="AD1321" t="s">
        <v>249</v>
      </c>
      <c r="AF1321" t="s">
        <v>10671</v>
      </c>
      <c r="AH1321" t="s">
        <v>114</v>
      </c>
      <c r="AI1321" t="s">
        <v>114</v>
      </c>
      <c r="AO1321" t="s">
        <v>10672</v>
      </c>
      <c r="AQ1321">
        <v>2</v>
      </c>
      <c r="AR1321">
        <v>7</v>
      </c>
      <c r="AS1321">
        <v>18</v>
      </c>
      <c r="AT1321" t="s">
        <v>10673</v>
      </c>
      <c r="AU1321" t="s">
        <v>10674</v>
      </c>
      <c r="AW1321" t="s">
        <v>3204</v>
      </c>
      <c r="AX1321" t="s">
        <v>10675</v>
      </c>
      <c r="AY1321" t="s">
        <v>298</v>
      </c>
      <c r="AZ1321" t="s">
        <v>10676</v>
      </c>
      <c r="BA1321" t="s">
        <v>9727</v>
      </c>
      <c r="BB1321" t="s">
        <v>10677</v>
      </c>
      <c r="BC1321" t="s">
        <v>10668</v>
      </c>
      <c r="BD1321" t="s">
        <v>7316</v>
      </c>
      <c r="BE1321">
        <v>1</v>
      </c>
      <c r="BG1321" t="s">
        <v>10678</v>
      </c>
      <c r="BH1321" t="s">
        <v>10679</v>
      </c>
      <c r="BS1321">
        <v>0</v>
      </c>
      <c r="BT1321">
        <v>0</v>
      </c>
      <c r="BU1321">
        <v>0</v>
      </c>
      <c r="BV1321">
        <v>0</v>
      </c>
      <c r="BW1321">
        <v>0</v>
      </c>
      <c r="BX1321">
        <v>0</v>
      </c>
      <c r="BY1321">
        <v>1</v>
      </c>
      <c r="CD1321" t="s">
        <v>131</v>
      </c>
      <c r="CE1321">
        <v>0</v>
      </c>
      <c r="CJ1321" t="s">
        <v>132</v>
      </c>
      <c r="CM1321" t="s">
        <v>10680</v>
      </c>
      <c r="CO1321" t="str">
        <f>HYPERLINK("http://www.d20pfsrd.com/bestiary/monster-listings/templates/ogrekin-cr-1/ogrekin-half-ogre","Ogrekin (Half-Ogre)")</f>
        <v>Ogrekin (Half-Ogre)</v>
      </c>
      <c r="CP1321">
        <v>1309</v>
      </c>
      <c r="CQ1321">
        <v>0</v>
      </c>
      <c r="CR1321">
        <v>0</v>
      </c>
      <c r="CS1321">
        <v>0</v>
      </c>
      <c r="CT1321">
        <v>0</v>
      </c>
    </row>
    <row r="1322" spans="1:98" ht="15" customHeight="1" x14ac:dyDescent="0.2">
      <c r="A1322" t="s">
        <v>12569</v>
      </c>
      <c r="B1322" s="1" t="s">
        <v>162</v>
      </c>
      <c r="C1322">
        <v>38400</v>
      </c>
      <c r="G1322" t="s">
        <v>575</v>
      </c>
      <c r="H1322" t="s">
        <v>136</v>
      </c>
      <c r="I1322" t="s">
        <v>1780</v>
      </c>
      <c r="J1322" t="s">
        <v>1781</v>
      </c>
      <c r="K1322">
        <v>4</v>
      </c>
      <c r="L1322" t="s">
        <v>12570</v>
      </c>
      <c r="M1322" t="s">
        <v>12571</v>
      </c>
      <c r="N1322" t="s">
        <v>12572</v>
      </c>
      <c r="O1322" t="s">
        <v>12573</v>
      </c>
      <c r="P1322">
        <v>225</v>
      </c>
      <c r="Q1322" t="s">
        <v>2228</v>
      </c>
      <c r="S1322" t="s">
        <v>12574</v>
      </c>
      <c r="T1322">
        <v>17</v>
      </c>
      <c r="U1322">
        <v>11</v>
      </c>
      <c r="V1322">
        <v>15</v>
      </c>
      <c r="Y1322" t="s">
        <v>479</v>
      </c>
      <c r="Z1322" t="s">
        <v>12575</v>
      </c>
      <c r="AB1322">
        <v>25</v>
      </c>
      <c r="AD1322" t="s">
        <v>1811</v>
      </c>
      <c r="AF1322" t="s">
        <v>12576</v>
      </c>
      <c r="AH1322" t="s">
        <v>147</v>
      </c>
      <c r="AI1322" t="s">
        <v>1833</v>
      </c>
      <c r="AJ1322" t="s">
        <v>12577</v>
      </c>
      <c r="AK1322" t="s">
        <v>12578</v>
      </c>
      <c r="AL1322" t="s">
        <v>12579</v>
      </c>
      <c r="AO1322" t="s">
        <v>12580</v>
      </c>
      <c r="AQ1322">
        <v>18</v>
      </c>
      <c r="AR1322">
        <v>29</v>
      </c>
      <c r="AS1322" t="s">
        <v>1987</v>
      </c>
      <c r="AT1322" t="s">
        <v>12581</v>
      </c>
      <c r="AU1322" t="s">
        <v>12582</v>
      </c>
      <c r="AV1322" t="s">
        <v>12583</v>
      </c>
      <c r="AW1322" t="s">
        <v>12584</v>
      </c>
      <c r="AY1322" t="s">
        <v>1796</v>
      </c>
      <c r="AZ1322" t="s">
        <v>670</v>
      </c>
      <c r="BA1322" t="s">
        <v>1797</v>
      </c>
      <c r="BB1322" t="s">
        <v>12520</v>
      </c>
      <c r="BC1322" t="s">
        <v>1799</v>
      </c>
      <c r="BD1322" t="s">
        <v>6673</v>
      </c>
      <c r="BE1322">
        <v>0</v>
      </c>
      <c r="BF1322" t="s">
        <v>12585</v>
      </c>
      <c r="BG1322" t="s">
        <v>1801</v>
      </c>
      <c r="BH1322" t="s">
        <v>12586</v>
      </c>
      <c r="BS1322">
        <v>0</v>
      </c>
      <c r="BT1322">
        <v>0</v>
      </c>
      <c r="BU1322">
        <v>1</v>
      </c>
      <c r="BV1322">
        <v>0</v>
      </c>
      <c r="BW1322">
        <v>0</v>
      </c>
      <c r="BX1322">
        <v>1</v>
      </c>
      <c r="BY1322">
        <v>1</v>
      </c>
      <c r="CD1322" t="s">
        <v>12587</v>
      </c>
      <c r="CE1322">
        <v>0</v>
      </c>
      <c r="CJ1322" t="s">
        <v>132</v>
      </c>
      <c r="CP1322">
        <v>1522</v>
      </c>
      <c r="CQ1322">
        <v>0</v>
      </c>
      <c r="CR1322">
        <v>0</v>
      </c>
      <c r="CS1322">
        <v>0</v>
      </c>
      <c r="CT1322">
        <v>0</v>
      </c>
    </row>
    <row r="1323" spans="1:98" ht="15" customHeight="1" x14ac:dyDescent="0.2">
      <c r="A1323" t="s">
        <v>12702</v>
      </c>
      <c r="B1323" s="1" t="s">
        <v>192</v>
      </c>
      <c r="C1323">
        <v>76800</v>
      </c>
      <c r="G1323" t="s">
        <v>135</v>
      </c>
      <c r="H1323" t="s">
        <v>1035</v>
      </c>
      <c r="I1323" t="s">
        <v>1780</v>
      </c>
      <c r="J1323" t="s">
        <v>1846</v>
      </c>
      <c r="K1323">
        <v>3</v>
      </c>
      <c r="L1323" t="s">
        <v>12703</v>
      </c>
      <c r="M1323" t="s">
        <v>12704</v>
      </c>
      <c r="N1323" t="s">
        <v>12705</v>
      </c>
      <c r="O1323" t="s">
        <v>12706</v>
      </c>
      <c r="P1323">
        <v>250</v>
      </c>
      <c r="Q1323" t="s">
        <v>12593</v>
      </c>
      <c r="S1323" t="s">
        <v>12707</v>
      </c>
      <c r="T1323">
        <v>18</v>
      </c>
      <c r="U1323">
        <v>11</v>
      </c>
      <c r="V1323">
        <v>16</v>
      </c>
      <c r="Y1323" t="s">
        <v>479</v>
      </c>
      <c r="Z1323" t="s">
        <v>1853</v>
      </c>
      <c r="AB1323">
        <v>27</v>
      </c>
      <c r="AD1323" t="s">
        <v>1854</v>
      </c>
      <c r="AF1323" t="s">
        <v>12708</v>
      </c>
      <c r="AH1323" t="s">
        <v>496</v>
      </c>
      <c r="AI1323" t="s">
        <v>1856</v>
      </c>
      <c r="AJ1323" t="s">
        <v>12709</v>
      </c>
      <c r="AK1323" t="s">
        <v>12710</v>
      </c>
      <c r="AL1323" t="s">
        <v>12711</v>
      </c>
      <c r="AO1323" t="s">
        <v>12712</v>
      </c>
      <c r="AQ1323">
        <v>20</v>
      </c>
      <c r="AR1323">
        <v>34</v>
      </c>
      <c r="AS1323" t="s">
        <v>8892</v>
      </c>
      <c r="AT1323" t="s">
        <v>12713</v>
      </c>
      <c r="AU1323" t="s">
        <v>12714</v>
      </c>
      <c r="AW1323" t="s">
        <v>12715</v>
      </c>
      <c r="AX1323" t="s">
        <v>1865</v>
      </c>
      <c r="AY1323" t="s">
        <v>1866</v>
      </c>
      <c r="AZ1323" t="s">
        <v>670</v>
      </c>
      <c r="BA1323" t="s">
        <v>1797</v>
      </c>
      <c r="BB1323" t="s">
        <v>1867</v>
      </c>
      <c r="BC1323" t="s">
        <v>1799</v>
      </c>
      <c r="BD1323" t="s">
        <v>6673</v>
      </c>
      <c r="BE1323">
        <v>0</v>
      </c>
      <c r="BF1323" t="s">
        <v>12716</v>
      </c>
      <c r="BG1323" t="s">
        <v>1869</v>
      </c>
      <c r="BH1323" t="s">
        <v>12717</v>
      </c>
      <c r="BS1323">
        <v>0</v>
      </c>
      <c r="BT1323">
        <v>0</v>
      </c>
      <c r="BU1323">
        <v>1</v>
      </c>
      <c r="BV1323">
        <v>0</v>
      </c>
      <c r="BW1323">
        <v>1</v>
      </c>
      <c r="BX1323">
        <v>0</v>
      </c>
      <c r="BY1323">
        <v>1</v>
      </c>
      <c r="CD1323" t="s">
        <v>12587</v>
      </c>
      <c r="CE1323">
        <v>0</v>
      </c>
      <c r="CJ1323" t="s">
        <v>132</v>
      </c>
      <c r="CP1323">
        <v>1531</v>
      </c>
      <c r="CQ1323">
        <v>0</v>
      </c>
      <c r="CR1323">
        <v>0</v>
      </c>
      <c r="CS1323">
        <v>0</v>
      </c>
      <c r="CT1323">
        <v>0</v>
      </c>
    </row>
    <row r="1324" spans="1:98" ht="15" customHeight="1" x14ac:dyDescent="0.2">
      <c r="A1324" t="s">
        <v>13176</v>
      </c>
      <c r="B1324" s="1" t="s">
        <v>162</v>
      </c>
      <c r="C1324">
        <v>38400</v>
      </c>
      <c r="G1324" t="s">
        <v>2068</v>
      </c>
      <c r="H1324" t="s">
        <v>136</v>
      </c>
      <c r="I1324" t="s">
        <v>1780</v>
      </c>
      <c r="J1324" t="s">
        <v>1954</v>
      </c>
      <c r="K1324">
        <v>4</v>
      </c>
      <c r="L1324" t="s">
        <v>13177</v>
      </c>
      <c r="M1324" t="s">
        <v>13178</v>
      </c>
      <c r="N1324" t="s">
        <v>12572</v>
      </c>
      <c r="O1324" t="s">
        <v>12573</v>
      </c>
      <c r="P1324">
        <v>225</v>
      </c>
      <c r="Q1324" t="s">
        <v>2228</v>
      </c>
      <c r="S1324" t="s">
        <v>12574</v>
      </c>
      <c r="T1324">
        <v>17</v>
      </c>
      <c r="U1324">
        <v>11</v>
      </c>
      <c r="V1324">
        <v>15</v>
      </c>
      <c r="Y1324" t="s">
        <v>479</v>
      </c>
      <c r="Z1324" t="s">
        <v>1960</v>
      </c>
      <c r="AB1324">
        <v>25</v>
      </c>
      <c r="AC1324" t="s">
        <v>1961</v>
      </c>
      <c r="AD1324" t="s">
        <v>2087</v>
      </c>
      <c r="AF1324" t="s">
        <v>13179</v>
      </c>
      <c r="AH1324" t="s">
        <v>147</v>
      </c>
      <c r="AI1324" t="s">
        <v>1856</v>
      </c>
      <c r="AJ1324" t="s">
        <v>13180</v>
      </c>
      <c r="AK1324" t="s">
        <v>13181</v>
      </c>
      <c r="AL1324" t="s">
        <v>13182</v>
      </c>
      <c r="AO1324" t="s">
        <v>13183</v>
      </c>
      <c r="AQ1324">
        <v>18</v>
      </c>
      <c r="AR1324">
        <v>29</v>
      </c>
      <c r="AS1324" t="s">
        <v>1987</v>
      </c>
      <c r="AT1324" t="s">
        <v>13184</v>
      </c>
      <c r="AU1324" t="s">
        <v>13185</v>
      </c>
      <c r="AW1324" t="s">
        <v>13186</v>
      </c>
      <c r="AX1324" t="s">
        <v>2079</v>
      </c>
      <c r="AY1324" t="s">
        <v>1866</v>
      </c>
      <c r="AZ1324" t="s">
        <v>670</v>
      </c>
      <c r="BA1324" t="s">
        <v>1797</v>
      </c>
      <c r="BB1324" t="s">
        <v>2080</v>
      </c>
      <c r="BC1324" t="s">
        <v>2081</v>
      </c>
      <c r="BD1324" t="s">
        <v>6673</v>
      </c>
      <c r="BE1324">
        <v>0</v>
      </c>
      <c r="BF1324" t="s">
        <v>13187</v>
      </c>
      <c r="BG1324" t="s">
        <v>2083</v>
      </c>
      <c r="BH1324" t="s">
        <v>13188</v>
      </c>
      <c r="BS1324">
        <v>0</v>
      </c>
      <c r="BT1324">
        <v>0</v>
      </c>
      <c r="BU1324">
        <v>1</v>
      </c>
      <c r="BV1324">
        <v>0</v>
      </c>
      <c r="BW1324">
        <v>1</v>
      </c>
      <c r="BX1324">
        <v>0</v>
      </c>
      <c r="BY1324">
        <v>1</v>
      </c>
      <c r="CD1324" t="s">
        <v>12587</v>
      </c>
      <c r="CE1324">
        <v>0</v>
      </c>
      <c r="CJ1324" t="s">
        <v>132</v>
      </c>
      <c r="CP1324">
        <v>1567</v>
      </c>
      <c r="CQ1324">
        <v>0</v>
      </c>
      <c r="CR1324">
        <v>0</v>
      </c>
      <c r="CS1324">
        <v>0</v>
      </c>
      <c r="CT1324">
        <v>0</v>
      </c>
    </row>
    <row r="1325" spans="1:98" ht="15" customHeight="1" x14ac:dyDescent="0.2">
      <c r="A1325" t="s">
        <v>20402</v>
      </c>
      <c r="B1325" s="1" t="s">
        <v>192</v>
      </c>
      <c r="C1325">
        <v>76800</v>
      </c>
      <c r="G1325" t="s">
        <v>366</v>
      </c>
      <c r="H1325" t="s">
        <v>1035</v>
      </c>
      <c r="I1325" t="s">
        <v>1780</v>
      </c>
      <c r="J1325" t="s">
        <v>1781</v>
      </c>
      <c r="K1325">
        <v>3</v>
      </c>
      <c r="L1325" t="s">
        <v>20403</v>
      </c>
      <c r="M1325" t="s">
        <v>20404</v>
      </c>
      <c r="N1325" t="s">
        <v>12705</v>
      </c>
      <c r="O1325" t="s">
        <v>12706</v>
      </c>
      <c r="P1325">
        <v>250</v>
      </c>
      <c r="Q1325" t="s">
        <v>12593</v>
      </c>
      <c r="S1325" t="s">
        <v>12842</v>
      </c>
      <c r="T1325">
        <v>18</v>
      </c>
      <c r="U1325">
        <v>11</v>
      </c>
      <c r="V1325">
        <v>18</v>
      </c>
      <c r="Y1325" t="s">
        <v>479</v>
      </c>
      <c r="Z1325" t="s">
        <v>1853</v>
      </c>
      <c r="AB1325">
        <v>27</v>
      </c>
      <c r="AD1325" t="s">
        <v>2000</v>
      </c>
      <c r="AE1325" t="s">
        <v>13229</v>
      </c>
      <c r="AF1325" t="s">
        <v>20405</v>
      </c>
      <c r="AH1325" t="s">
        <v>496</v>
      </c>
      <c r="AI1325" t="s">
        <v>1856</v>
      </c>
      <c r="AJ1325" t="s">
        <v>20406</v>
      </c>
      <c r="AK1325" t="s">
        <v>20407</v>
      </c>
      <c r="AL1325" t="s">
        <v>20408</v>
      </c>
      <c r="AO1325" t="s">
        <v>20409</v>
      </c>
      <c r="AQ1325">
        <v>20</v>
      </c>
      <c r="AR1325">
        <v>34</v>
      </c>
      <c r="AS1325" t="s">
        <v>8892</v>
      </c>
      <c r="AT1325" t="s">
        <v>20410</v>
      </c>
      <c r="AU1325" t="s">
        <v>20411</v>
      </c>
      <c r="AV1325" t="s">
        <v>12505</v>
      </c>
      <c r="AW1325" t="s">
        <v>2137</v>
      </c>
      <c r="AX1325" t="s">
        <v>20412</v>
      </c>
      <c r="AY1325" t="s">
        <v>2121</v>
      </c>
      <c r="AZ1325" t="s">
        <v>670</v>
      </c>
      <c r="BA1325" t="s">
        <v>1797</v>
      </c>
      <c r="BB1325" t="s">
        <v>2122</v>
      </c>
      <c r="BC1325" t="s">
        <v>2081</v>
      </c>
      <c r="BD1325" t="s">
        <v>6673</v>
      </c>
      <c r="BE1325">
        <v>0</v>
      </c>
      <c r="BF1325" t="s">
        <v>20413</v>
      </c>
      <c r="BG1325" t="s">
        <v>2124</v>
      </c>
      <c r="BH1325" t="s">
        <v>20414</v>
      </c>
      <c r="BS1325">
        <v>0</v>
      </c>
      <c r="BT1325">
        <v>0</v>
      </c>
      <c r="BU1325">
        <v>1</v>
      </c>
      <c r="BV1325">
        <v>0</v>
      </c>
      <c r="BW1325">
        <v>0</v>
      </c>
      <c r="BX1325">
        <v>0</v>
      </c>
      <c r="BY1325">
        <v>1</v>
      </c>
      <c r="CD1325" t="s">
        <v>12587</v>
      </c>
      <c r="CE1325">
        <v>0</v>
      </c>
      <c r="CJ1325" t="s">
        <v>132</v>
      </c>
      <c r="CP1325">
        <v>3310</v>
      </c>
      <c r="CQ1325">
        <v>0</v>
      </c>
      <c r="CR1325">
        <v>0</v>
      </c>
      <c r="CS1325">
        <v>0</v>
      </c>
      <c r="CT1325">
        <v>0</v>
      </c>
    </row>
    <row r="1326" spans="1:98" ht="15" customHeight="1" x14ac:dyDescent="0.2">
      <c r="A1326" t="s">
        <v>13391</v>
      </c>
      <c r="B1326" s="1" t="s">
        <v>2051</v>
      </c>
      <c r="C1326">
        <v>51200</v>
      </c>
      <c r="G1326" t="s">
        <v>2068</v>
      </c>
      <c r="H1326" t="s">
        <v>136</v>
      </c>
      <c r="I1326" t="s">
        <v>1780</v>
      </c>
      <c r="J1326" t="s">
        <v>1846</v>
      </c>
      <c r="K1326">
        <v>4</v>
      </c>
      <c r="L1326" t="s">
        <v>12703</v>
      </c>
      <c r="M1326" t="s">
        <v>13392</v>
      </c>
      <c r="N1326" t="s">
        <v>13393</v>
      </c>
      <c r="O1326" t="s">
        <v>13394</v>
      </c>
      <c r="P1326">
        <v>237</v>
      </c>
      <c r="Q1326" t="s">
        <v>12825</v>
      </c>
      <c r="S1326" t="s">
        <v>6380</v>
      </c>
      <c r="T1326">
        <v>17</v>
      </c>
      <c r="U1326">
        <v>11</v>
      </c>
      <c r="V1326">
        <v>16</v>
      </c>
      <c r="X1326" t="s">
        <v>171</v>
      </c>
      <c r="Y1326" t="s">
        <v>479</v>
      </c>
      <c r="Z1326" t="s">
        <v>1787</v>
      </c>
      <c r="AB1326">
        <v>26</v>
      </c>
      <c r="AD1326" t="s">
        <v>1962</v>
      </c>
      <c r="AE1326" t="s">
        <v>13329</v>
      </c>
      <c r="AF1326" t="s">
        <v>13395</v>
      </c>
      <c r="AH1326" t="s">
        <v>147</v>
      </c>
      <c r="AI1326" t="s">
        <v>1833</v>
      </c>
      <c r="AJ1326" t="s">
        <v>13396</v>
      </c>
      <c r="AK1326" t="s">
        <v>13397</v>
      </c>
      <c r="AL1326" t="s">
        <v>13398</v>
      </c>
      <c r="AO1326" t="s">
        <v>13399</v>
      </c>
      <c r="AQ1326">
        <v>19</v>
      </c>
      <c r="AR1326" t="s">
        <v>13400</v>
      </c>
      <c r="AS1326" t="s">
        <v>13401</v>
      </c>
      <c r="AT1326" t="s">
        <v>13402</v>
      </c>
      <c r="AU1326" t="s">
        <v>13403</v>
      </c>
      <c r="AW1326" t="s">
        <v>13404</v>
      </c>
      <c r="AX1326" t="s">
        <v>2187</v>
      </c>
      <c r="AY1326" t="s">
        <v>2167</v>
      </c>
      <c r="AZ1326" t="s">
        <v>670</v>
      </c>
      <c r="BA1326" t="s">
        <v>1797</v>
      </c>
      <c r="BB1326" t="s">
        <v>2168</v>
      </c>
      <c r="BC1326" t="s">
        <v>2081</v>
      </c>
      <c r="BD1326" t="s">
        <v>6673</v>
      </c>
      <c r="BE1326">
        <v>0</v>
      </c>
      <c r="BF1326" t="s">
        <v>13405</v>
      </c>
      <c r="BG1326" t="s">
        <v>2170</v>
      </c>
      <c r="BH1326" t="s">
        <v>13406</v>
      </c>
      <c r="BS1326">
        <v>0</v>
      </c>
      <c r="BT1326">
        <v>0</v>
      </c>
      <c r="BU1326">
        <v>1</v>
      </c>
      <c r="BV1326">
        <v>0</v>
      </c>
      <c r="BW1326">
        <v>0</v>
      </c>
      <c r="BX1326">
        <v>0</v>
      </c>
      <c r="BY1326">
        <v>1</v>
      </c>
      <c r="CD1326" t="s">
        <v>12587</v>
      </c>
      <c r="CE1326">
        <v>0</v>
      </c>
      <c r="CJ1326" t="s">
        <v>132</v>
      </c>
      <c r="CP1326">
        <v>1584</v>
      </c>
      <c r="CQ1326">
        <v>0</v>
      </c>
      <c r="CR1326">
        <v>0</v>
      </c>
      <c r="CS1326">
        <v>0</v>
      </c>
      <c r="CT1326">
        <v>0</v>
      </c>
    </row>
    <row r="1327" spans="1:98" ht="15" customHeight="1" x14ac:dyDescent="0.2">
      <c r="A1327" t="s">
        <v>13508</v>
      </c>
      <c r="B1327" s="1" t="s">
        <v>1845</v>
      </c>
      <c r="C1327">
        <v>153600</v>
      </c>
      <c r="G1327" t="s">
        <v>366</v>
      </c>
      <c r="H1327" t="s">
        <v>1035</v>
      </c>
      <c r="I1327" t="s">
        <v>1780</v>
      </c>
      <c r="J1327" t="s">
        <v>1954</v>
      </c>
      <c r="K1327">
        <v>-1</v>
      </c>
      <c r="L1327" t="s">
        <v>1936</v>
      </c>
      <c r="M1327" t="s">
        <v>13509</v>
      </c>
      <c r="N1327" t="s">
        <v>12839</v>
      </c>
      <c r="O1327" t="s">
        <v>12840</v>
      </c>
      <c r="P1327">
        <v>297</v>
      </c>
      <c r="Q1327" t="s">
        <v>1829</v>
      </c>
      <c r="S1327" t="s">
        <v>13510</v>
      </c>
      <c r="T1327">
        <v>20</v>
      </c>
      <c r="U1327">
        <v>12</v>
      </c>
      <c r="V1327">
        <v>21</v>
      </c>
      <c r="Y1327" t="s">
        <v>479</v>
      </c>
      <c r="Z1327" t="s">
        <v>1960</v>
      </c>
      <c r="AB1327">
        <v>29</v>
      </c>
      <c r="AC1327" t="s">
        <v>1961</v>
      </c>
      <c r="AD1327" t="s">
        <v>2248</v>
      </c>
      <c r="AF1327" t="s">
        <v>13511</v>
      </c>
      <c r="AH1327" t="s">
        <v>496</v>
      </c>
      <c r="AI1327" t="s">
        <v>1856</v>
      </c>
      <c r="AJ1327" t="s">
        <v>13512</v>
      </c>
      <c r="AK1327" t="s">
        <v>13513</v>
      </c>
      <c r="AL1327" t="s">
        <v>13514</v>
      </c>
      <c r="AO1327" t="s">
        <v>13430</v>
      </c>
      <c r="AQ1327">
        <v>22</v>
      </c>
      <c r="AR1327">
        <v>38</v>
      </c>
      <c r="AS1327" t="s">
        <v>7296</v>
      </c>
      <c r="AT1327" t="s">
        <v>13515</v>
      </c>
      <c r="AU1327" t="s">
        <v>13516</v>
      </c>
      <c r="AV1327" t="s">
        <v>12505</v>
      </c>
      <c r="AW1327" t="s">
        <v>13517</v>
      </c>
      <c r="AX1327" t="s">
        <v>2239</v>
      </c>
      <c r="AY1327" t="s">
        <v>774</v>
      </c>
      <c r="AZ1327" t="s">
        <v>670</v>
      </c>
      <c r="BA1327" t="s">
        <v>1797</v>
      </c>
      <c r="BB1327" t="s">
        <v>2219</v>
      </c>
      <c r="BC1327" t="s">
        <v>2081</v>
      </c>
      <c r="BD1327" t="s">
        <v>6673</v>
      </c>
      <c r="BE1327">
        <v>0</v>
      </c>
      <c r="BF1327" t="s">
        <v>13518</v>
      </c>
      <c r="BG1327" t="s">
        <v>2221</v>
      </c>
      <c r="BH1327" t="s">
        <v>13519</v>
      </c>
      <c r="BS1327">
        <v>0</v>
      </c>
      <c r="BT1327">
        <v>0</v>
      </c>
      <c r="BU1327">
        <v>1</v>
      </c>
      <c r="BV1327">
        <v>0</v>
      </c>
      <c r="BW1327">
        <v>0</v>
      </c>
      <c r="BX1327">
        <v>1</v>
      </c>
      <c r="BY1327">
        <v>1</v>
      </c>
      <c r="CD1327" t="s">
        <v>12587</v>
      </c>
      <c r="CE1327">
        <v>0</v>
      </c>
      <c r="CJ1327" t="s">
        <v>132</v>
      </c>
      <c r="CP1327">
        <v>1593</v>
      </c>
      <c r="CQ1327">
        <v>0</v>
      </c>
      <c r="CR1327">
        <v>0</v>
      </c>
      <c r="CS1327">
        <v>0</v>
      </c>
      <c r="CT1327">
        <v>0</v>
      </c>
    </row>
    <row r="1328" spans="1:98" ht="15" customHeight="1" x14ac:dyDescent="0.2">
      <c r="A1328" t="s">
        <v>12821</v>
      </c>
      <c r="B1328" s="1" t="s">
        <v>2051</v>
      </c>
      <c r="C1328">
        <v>51200</v>
      </c>
      <c r="G1328" t="s">
        <v>135</v>
      </c>
      <c r="H1328" t="s">
        <v>1035</v>
      </c>
      <c r="I1328" t="s">
        <v>1780</v>
      </c>
      <c r="J1328" t="s">
        <v>1900</v>
      </c>
      <c r="K1328">
        <v>-1</v>
      </c>
      <c r="L1328" t="s">
        <v>2224</v>
      </c>
      <c r="M1328" t="s">
        <v>12822</v>
      </c>
      <c r="N1328" t="s">
        <v>12823</v>
      </c>
      <c r="O1328" t="s">
        <v>12824</v>
      </c>
      <c r="P1328">
        <v>237</v>
      </c>
      <c r="Q1328" t="s">
        <v>12825</v>
      </c>
      <c r="S1328" t="s">
        <v>12826</v>
      </c>
      <c r="T1328">
        <v>17</v>
      </c>
      <c r="U1328">
        <v>10</v>
      </c>
      <c r="V1328">
        <v>17</v>
      </c>
      <c r="Y1328" t="s">
        <v>479</v>
      </c>
      <c r="Z1328" t="s">
        <v>12575</v>
      </c>
      <c r="AB1328">
        <v>26</v>
      </c>
      <c r="AD1328" t="s">
        <v>1942</v>
      </c>
      <c r="AF1328" t="s">
        <v>12827</v>
      </c>
      <c r="AH1328" t="s">
        <v>496</v>
      </c>
      <c r="AI1328" t="s">
        <v>1856</v>
      </c>
      <c r="AJ1328" t="s">
        <v>12828</v>
      </c>
      <c r="AK1328" t="s">
        <v>12829</v>
      </c>
      <c r="AL1328" t="s">
        <v>12830</v>
      </c>
      <c r="AO1328" t="s">
        <v>12712</v>
      </c>
      <c r="AQ1328">
        <v>19</v>
      </c>
      <c r="AR1328" s="6" t="s">
        <v>32317</v>
      </c>
      <c r="AS1328" t="s">
        <v>12831</v>
      </c>
      <c r="AT1328" t="s">
        <v>12832</v>
      </c>
      <c r="AU1328" t="s">
        <v>12833</v>
      </c>
      <c r="AV1328" t="s">
        <v>12505</v>
      </c>
      <c r="AW1328" t="s">
        <v>12834</v>
      </c>
      <c r="AX1328" t="s">
        <v>1951</v>
      </c>
      <c r="AY1328" t="s">
        <v>445</v>
      </c>
      <c r="AZ1328" t="s">
        <v>670</v>
      </c>
      <c r="BA1328" t="s">
        <v>1797</v>
      </c>
      <c r="BB1328" t="s">
        <v>1913</v>
      </c>
      <c r="BC1328" t="s">
        <v>1799</v>
      </c>
      <c r="BD1328" t="s">
        <v>6673</v>
      </c>
      <c r="BE1328">
        <v>0</v>
      </c>
      <c r="BF1328" t="s">
        <v>12835</v>
      </c>
      <c r="BG1328" t="s">
        <v>1915</v>
      </c>
      <c r="BH1328" t="s">
        <v>12836</v>
      </c>
      <c r="BS1328">
        <v>0</v>
      </c>
      <c r="BT1328">
        <v>0</v>
      </c>
      <c r="BU1328">
        <v>1</v>
      </c>
      <c r="BV1328">
        <v>0</v>
      </c>
      <c r="BW1328">
        <v>0</v>
      </c>
      <c r="BX1328">
        <v>1</v>
      </c>
      <c r="BY1328">
        <v>1</v>
      </c>
      <c r="CD1328" t="s">
        <v>12587</v>
      </c>
      <c r="CE1328">
        <v>0</v>
      </c>
      <c r="CJ1328" t="s">
        <v>132</v>
      </c>
      <c r="CP1328">
        <v>1540</v>
      </c>
      <c r="CQ1328">
        <v>0</v>
      </c>
      <c r="CR1328">
        <v>0</v>
      </c>
      <c r="CS1328">
        <v>0</v>
      </c>
      <c r="CT1328">
        <v>0</v>
      </c>
    </row>
    <row r="1329" spans="1:98" ht="15" customHeight="1" x14ac:dyDescent="0.2">
      <c r="A1329" t="s">
        <v>31971</v>
      </c>
      <c r="B1329" s="1" t="s">
        <v>2051</v>
      </c>
      <c r="C1329">
        <v>51200</v>
      </c>
      <c r="G1329" t="s">
        <v>923</v>
      </c>
      <c r="H1329" t="s">
        <v>136</v>
      </c>
      <c r="I1329" t="s">
        <v>1780</v>
      </c>
      <c r="J1329" t="s">
        <v>1954</v>
      </c>
      <c r="K1329">
        <v>4</v>
      </c>
      <c r="L1329" t="s">
        <v>12703</v>
      </c>
      <c r="M1329" t="s">
        <v>12822</v>
      </c>
      <c r="N1329" t="s">
        <v>13393</v>
      </c>
      <c r="O1329" t="s">
        <v>18445</v>
      </c>
      <c r="P1329">
        <v>237</v>
      </c>
      <c r="Q1329" t="s">
        <v>12825</v>
      </c>
      <c r="S1329" t="s">
        <v>8545</v>
      </c>
      <c r="T1329">
        <v>19</v>
      </c>
      <c r="U1329">
        <v>11</v>
      </c>
      <c r="V1329">
        <v>18</v>
      </c>
      <c r="Y1329" t="s">
        <v>479</v>
      </c>
      <c r="Z1329" t="s">
        <v>1960</v>
      </c>
      <c r="AB1329">
        <v>26</v>
      </c>
      <c r="AC1329" t="s">
        <v>4565</v>
      </c>
      <c r="AD1329" t="s">
        <v>1962</v>
      </c>
      <c r="AF1329" t="s">
        <v>31972</v>
      </c>
      <c r="AH1329" t="s">
        <v>147</v>
      </c>
      <c r="AI1329" t="s">
        <v>1833</v>
      </c>
      <c r="AJ1329" t="s">
        <v>31973</v>
      </c>
      <c r="AK1329" t="s">
        <v>31974</v>
      </c>
      <c r="AL1329" t="s">
        <v>31975</v>
      </c>
      <c r="AO1329" t="s">
        <v>31976</v>
      </c>
      <c r="AQ1329">
        <v>19</v>
      </c>
      <c r="AR1329" t="s">
        <v>25825</v>
      </c>
      <c r="AS1329" t="s">
        <v>31977</v>
      </c>
      <c r="AT1329" t="s">
        <v>31978</v>
      </c>
      <c r="AU1329" t="s">
        <v>31979</v>
      </c>
      <c r="AW1329" t="s">
        <v>31980</v>
      </c>
      <c r="AX1329" t="s">
        <v>8906</v>
      </c>
      <c r="AY1329" t="s">
        <v>8907</v>
      </c>
      <c r="AZ1329" t="s">
        <v>670</v>
      </c>
      <c r="BA1329" t="s">
        <v>1797</v>
      </c>
      <c r="BB1329" t="s">
        <v>8908</v>
      </c>
      <c r="BC1329" t="s">
        <v>8776</v>
      </c>
      <c r="BD1329" t="s">
        <v>6673</v>
      </c>
      <c r="BE1329">
        <v>0</v>
      </c>
      <c r="BF1329" t="s">
        <v>31981</v>
      </c>
      <c r="BG1329" t="s">
        <v>8910</v>
      </c>
      <c r="BH1329" t="s">
        <v>31982</v>
      </c>
      <c r="BS1329">
        <v>0</v>
      </c>
      <c r="BT1329">
        <v>0</v>
      </c>
      <c r="BU1329">
        <v>1</v>
      </c>
      <c r="BV1329">
        <v>0</v>
      </c>
      <c r="BW1329">
        <v>0</v>
      </c>
      <c r="BX1329">
        <v>0</v>
      </c>
      <c r="BY1329">
        <v>1</v>
      </c>
      <c r="CD1329" t="s">
        <v>132</v>
      </c>
      <c r="CE1329">
        <v>0</v>
      </c>
      <c r="CJ1329" t="s">
        <v>132</v>
      </c>
      <c r="CK1329" t="s">
        <v>132</v>
      </c>
      <c r="CP1329">
        <v>7026</v>
      </c>
      <c r="CQ1329">
        <v>0</v>
      </c>
      <c r="CR1329">
        <v>0</v>
      </c>
      <c r="CS1329">
        <v>0</v>
      </c>
      <c r="CT1329">
        <v>0</v>
      </c>
    </row>
    <row r="1330" spans="1:98" ht="15" customHeight="1" x14ac:dyDescent="0.2">
      <c r="A1330" t="s">
        <v>12936</v>
      </c>
      <c r="B1330" s="1" t="s">
        <v>1246</v>
      </c>
      <c r="C1330">
        <v>102400</v>
      </c>
      <c r="G1330" t="s">
        <v>575</v>
      </c>
      <c r="H1330" t="s">
        <v>1035</v>
      </c>
      <c r="I1330" t="s">
        <v>1780</v>
      </c>
      <c r="J1330" t="s">
        <v>1954</v>
      </c>
      <c r="K1330">
        <v>3</v>
      </c>
      <c r="L1330" t="s">
        <v>12937</v>
      </c>
      <c r="M1330" t="s">
        <v>12938</v>
      </c>
      <c r="N1330" t="s">
        <v>12939</v>
      </c>
      <c r="O1330" t="s">
        <v>12940</v>
      </c>
      <c r="P1330">
        <v>283</v>
      </c>
      <c r="Q1330" t="s">
        <v>2056</v>
      </c>
      <c r="S1330" t="s">
        <v>8545</v>
      </c>
      <c r="T1330">
        <v>19</v>
      </c>
      <c r="U1330">
        <v>11</v>
      </c>
      <c r="V1330">
        <v>18</v>
      </c>
      <c r="Y1330" t="s">
        <v>479</v>
      </c>
      <c r="Z1330" t="s">
        <v>1960</v>
      </c>
      <c r="AB1330">
        <v>28</v>
      </c>
      <c r="AC1330" t="s">
        <v>12884</v>
      </c>
      <c r="AD1330" t="s">
        <v>2000</v>
      </c>
      <c r="AF1330" t="s">
        <v>12941</v>
      </c>
      <c r="AH1330" t="s">
        <v>496</v>
      </c>
      <c r="AI1330" t="s">
        <v>1856</v>
      </c>
      <c r="AJ1330" t="s">
        <v>12942</v>
      </c>
      <c r="AK1330" t="s">
        <v>12943</v>
      </c>
      <c r="AL1330" t="s">
        <v>12944</v>
      </c>
      <c r="AO1330" t="s">
        <v>12945</v>
      </c>
      <c r="AQ1330">
        <v>21</v>
      </c>
      <c r="AR1330">
        <v>37</v>
      </c>
      <c r="AS1330" t="s">
        <v>2199</v>
      </c>
      <c r="AT1330" t="s">
        <v>12946</v>
      </c>
      <c r="AU1330" t="s">
        <v>12947</v>
      </c>
      <c r="AW1330" t="s">
        <v>12948</v>
      </c>
      <c r="AY1330" t="s">
        <v>1970</v>
      </c>
      <c r="AZ1330" t="s">
        <v>670</v>
      </c>
      <c r="BA1330" t="s">
        <v>1797</v>
      </c>
      <c r="BB1330" t="s">
        <v>1971</v>
      </c>
      <c r="BC1330" t="s">
        <v>1799</v>
      </c>
      <c r="BD1330" t="s">
        <v>6673</v>
      </c>
      <c r="BE1330">
        <v>0</v>
      </c>
      <c r="BF1330" t="s">
        <v>12949</v>
      </c>
      <c r="BG1330" t="s">
        <v>1973</v>
      </c>
      <c r="BH1330" t="s">
        <v>12950</v>
      </c>
      <c r="BS1330">
        <v>0</v>
      </c>
      <c r="BT1330">
        <v>0</v>
      </c>
      <c r="BU1330">
        <v>1</v>
      </c>
      <c r="BV1330">
        <v>0</v>
      </c>
      <c r="BW1330">
        <v>0</v>
      </c>
      <c r="BX1330">
        <v>0</v>
      </c>
      <c r="BY1330">
        <v>1</v>
      </c>
      <c r="CD1330" t="s">
        <v>12587</v>
      </c>
      <c r="CE1330">
        <v>0</v>
      </c>
      <c r="CJ1330" t="s">
        <v>132</v>
      </c>
      <c r="CP1330">
        <v>1549</v>
      </c>
      <c r="CQ1330">
        <v>0</v>
      </c>
      <c r="CR1330">
        <v>0</v>
      </c>
      <c r="CS1330">
        <v>0</v>
      </c>
      <c r="CT1330">
        <v>0</v>
      </c>
    </row>
    <row r="1331" spans="1:98" ht="15" customHeight="1" x14ac:dyDescent="0.2">
      <c r="A1331" t="s">
        <v>28118</v>
      </c>
      <c r="B1331" s="1" t="s">
        <v>1246</v>
      </c>
      <c r="C1331">
        <v>102400</v>
      </c>
      <c r="G1331" t="s">
        <v>575</v>
      </c>
      <c r="H1331" t="s">
        <v>1035</v>
      </c>
      <c r="I1331" t="s">
        <v>1780</v>
      </c>
      <c r="J1331" t="s">
        <v>1556</v>
      </c>
      <c r="K1331">
        <v>3</v>
      </c>
      <c r="L1331" t="s">
        <v>2224</v>
      </c>
      <c r="M1331" t="s">
        <v>28119</v>
      </c>
      <c r="N1331" t="s">
        <v>12939</v>
      </c>
      <c r="O1331" t="s">
        <v>12940</v>
      </c>
      <c r="P1331">
        <v>262</v>
      </c>
      <c r="Q1331" t="s">
        <v>12841</v>
      </c>
      <c r="S1331" t="s">
        <v>12842</v>
      </c>
      <c r="T1331">
        <v>18</v>
      </c>
      <c r="U1331">
        <v>11</v>
      </c>
      <c r="V1331">
        <v>18</v>
      </c>
      <c r="Y1331" t="s">
        <v>479</v>
      </c>
      <c r="Z1331" t="s">
        <v>22661</v>
      </c>
      <c r="AB1331">
        <v>28</v>
      </c>
      <c r="AD1331" t="s">
        <v>1962</v>
      </c>
      <c r="AF1331" t="s">
        <v>28120</v>
      </c>
      <c r="AH1331" t="s">
        <v>114</v>
      </c>
      <c r="AI1331" t="s">
        <v>114</v>
      </c>
      <c r="AJ1331" t="s">
        <v>28121</v>
      </c>
      <c r="AK1331" t="s">
        <v>28122</v>
      </c>
      <c r="AL1331" t="s">
        <v>28123</v>
      </c>
      <c r="AO1331" t="s">
        <v>20409</v>
      </c>
      <c r="AQ1331">
        <v>21</v>
      </c>
      <c r="AR1331">
        <v>35</v>
      </c>
      <c r="AS1331" t="s">
        <v>28124</v>
      </c>
      <c r="AT1331" t="s">
        <v>28125</v>
      </c>
      <c r="AU1331" t="s">
        <v>28126</v>
      </c>
      <c r="AW1331" t="s">
        <v>28127</v>
      </c>
      <c r="AX1331" t="s">
        <v>8941</v>
      </c>
      <c r="AY1331" t="s">
        <v>298</v>
      </c>
      <c r="AZ1331" t="s">
        <v>670</v>
      </c>
      <c r="BA1331" t="s">
        <v>1797</v>
      </c>
      <c r="BB1331" t="s">
        <v>8942</v>
      </c>
      <c r="BC1331" t="s">
        <v>8776</v>
      </c>
      <c r="BD1331" t="s">
        <v>6673</v>
      </c>
      <c r="BE1331">
        <v>0</v>
      </c>
      <c r="BF1331" t="s">
        <v>28128</v>
      </c>
      <c r="BG1331" t="s">
        <v>8944</v>
      </c>
      <c r="BH1331" t="s">
        <v>28129</v>
      </c>
      <c r="BI1331" t="s">
        <v>132</v>
      </c>
      <c r="BS1331">
        <v>0</v>
      </c>
      <c r="BT1331">
        <v>0</v>
      </c>
      <c r="BU1331">
        <v>1</v>
      </c>
      <c r="BV1331">
        <v>0</v>
      </c>
      <c r="BW1331">
        <v>0</v>
      </c>
      <c r="BX1331">
        <v>0</v>
      </c>
      <c r="BY1331">
        <v>1</v>
      </c>
      <c r="CD1331" t="s">
        <v>12587</v>
      </c>
      <c r="CE1331">
        <v>0</v>
      </c>
      <c r="CJ1331" t="s">
        <v>132</v>
      </c>
      <c r="CK1331" t="s">
        <v>132</v>
      </c>
      <c r="CP1331">
        <v>5417</v>
      </c>
      <c r="CQ1331">
        <v>0</v>
      </c>
      <c r="CR1331">
        <v>0</v>
      </c>
      <c r="CS1331">
        <v>0</v>
      </c>
      <c r="CT1331">
        <v>0</v>
      </c>
    </row>
    <row r="1332" spans="1:98" ht="15" customHeight="1" x14ac:dyDescent="0.2">
      <c r="A1332" t="s">
        <v>30964</v>
      </c>
      <c r="B1332" s="1" t="s">
        <v>162</v>
      </c>
      <c r="C1332">
        <v>38400</v>
      </c>
      <c r="G1332" t="s">
        <v>135</v>
      </c>
      <c r="H1332" t="s">
        <v>136</v>
      </c>
      <c r="I1332" t="s">
        <v>1780</v>
      </c>
      <c r="J1332" t="s">
        <v>1954</v>
      </c>
      <c r="K1332">
        <v>3</v>
      </c>
      <c r="L1332" t="s">
        <v>12925</v>
      </c>
      <c r="M1332" t="s">
        <v>12822</v>
      </c>
      <c r="N1332" t="s">
        <v>9539</v>
      </c>
      <c r="O1332" t="s">
        <v>9540</v>
      </c>
      <c r="P1332">
        <v>225</v>
      </c>
      <c r="Q1332" t="s">
        <v>2228</v>
      </c>
      <c r="S1332" t="s">
        <v>19120</v>
      </c>
      <c r="T1332">
        <v>17</v>
      </c>
      <c r="U1332">
        <v>10</v>
      </c>
      <c r="V1332">
        <v>15</v>
      </c>
      <c r="Y1332" t="s">
        <v>479</v>
      </c>
      <c r="Z1332" t="s">
        <v>1960</v>
      </c>
      <c r="AB1332">
        <v>25</v>
      </c>
      <c r="AC1332" t="s">
        <v>1961</v>
      </c>
      <c r="AD1332" t="s">
        <v>30965</v>
      </c>
      <c r="AF1332" t="s">
        <v>30966</v>
      </c>
      <c r="AH1332" t="s">
        <v>147</v>
      </c>
      <c r="AI1332" t="s">
        <v>15911</v>
      </c>
      <c r="AJ1332" t="s">
        <v>30967</v>
      </c>
      <c r="AK1332" t="s">
        <v>30968</v>
      </c>
      <c r="AL1332" t="s">
        <v>30969</v>
      </c>
      <c r="AO1332" t="s">
        <v>12712</v>
      </c>
      <c r="AQ1332">
        <v>18</v>
      </c>
      <c r="AR1332">
        <v>30</v>
      </c>
      <c r="AS1332" t="s">
        <v>1987</v>
      </c>
      <c r="AT1332" t="s">
        <v>30970</v>
      </c>
      <c r="AU1332" t="s">
        <v>30971</v>
      </c>
      <c r="AW1332" t="s">
        <v>30972</v>
      </c>
      <c r="AX1332" t="s">
        <v>16074</v>
      </c>
      <c r="AY1332" t="s">
        <v>669</v>
      </c>
      <c r="AZ1332" t="s">
        <v>670</v>
      </c>
      <c r="BA1332" t="s">
        <v>1797</v>
      </c>
      <c r="BB1332" t="s">
        <v>16059</v>
      </c>
      <c r="BC1332" t="s">
        <v>15903</v>
      </c>
      <c r="BD1332" t="s">
        <v>6673</v>
      </c>
      <c r="BE1332">
        <v>0</v>
      </c>
      <c r="BF1332" t="s">
        <v>30973</v>
      </c>
      <c r="BG1332" t="s">
        <v>30974</v>
      </c>
      <c r="BH1332" t="s">
        <v>30975</v>
      </c>
      <c r="BS1332">
        <v>0</v>
      </c>
      <c r="BT1332">
        <v>0</v>
      </c>
      <c r="BU1332">
        <v>1</v>
      </c>
      <c r="BV1332">
        <v>0</v>
      </c>
      <c r="BW1332">
        <v>1</v>
      </c>
      <c r="BX1332">
        <v>0</v>
      </c>
      <c r="BY1332">
        <v>1</v>
      </c>
      <c r="CD1332" t="s">
        <v>132</v>
      </c>
      <c r="CE1332">
        <v>0</v>
      </c>
      <c r="CJ1332" t="s">
        <v>132</v>
      </c>
      <c r="CK1332" t="s">
        <v>132</v>
      </c>
      <c r="CP1332">
        <v>6655</v>
      </c>
      <c r="CQ1332">
        <v>0</v>
      </c>
      <c r="CR1332">
        <v>0</v>
      </c>
      <c r="CS1332">
        <v>0</v>
      </c>
      <c r="CT1332">
        <v>0</v>
      </c>
    </row>
    <row r="1333" spans="1:98" ht="15" customHeight="1" x14ac:dyDescent="0.2">
      <c r="A1333" t="s">
        <v>13058</v>
      </c>
      <c r="B1333" s="1" t="s">
        <v>1205</v>
      </c>
      <c r="C1333">
        <v>25600</v>
      </c>
      <c r="G1333" t="s">
        <v>575</v>
      </c>
      <c r="H1333" t="s">
        <v>136</v>
      </c>
      <c r="I1333" t="s">
        <v>1780</v>
      </c>
      <c r="J1333" t="s">
        <v>2012</v>
      </c>
      <c r="K1333">
        <v>4</v>
      </c>
      <c r="L1333" t="s">
        <v>13059</v>
      </c>
      <c r="M1333" t="s">
        <v>13060</v>
      </c>
      <c r="N1333" t="s">
        <v>12689</v>
      </c>
      <c r="O1333" t="s">
        <v>12690</v>
      </c>
      <c r="P1333">
        <v>212</v>
      </c>
      <c r="Q1333" t="s">
        <v>1980</v>
      </c>
      <c r="S1333" t="s">
        <v>13061</v>
      </c>
      <c r="T1333">
        <v>16</v>
      </c>
      <c r="U1333">
        <v>12</v>
      </c>
      <c r="V1333">
        <v>13</v>
      </c>
      <c r="Y1333" t="s">
        <v>479</v>
      </c>
      <c r="Z1333" t="s">
        <v>2018</v>
      </c>
      <c r="AB1333">
        <v>24</v>
      </c>
      <c r="AC1333" t="s">
        <v>13001</v>
      </c>
      <c r="AD1333" t="s">
        <v>2040</v>
      </c>
      <c r="AF1333" t="s">
        <v>13062</v>
      </c>
      <c r="AH1333" t="s">
        <v>147</v>
      </c>
      <c r="AI1333" t="s">
        <v>1833</v>
      </c>
      <c r="AJ1333" t="s">
        <v>13063</v>
      </c>
      <c r="AK1333" t="s">
        <v>13064</v>
      </c>
      <c r="AL1333" t="s">
        <v>13065</v>
      </c>
      <c r="AO1333" t="s">
        <v>13066</v>
      </c>
      <c r="AQ1333">
        <v>17</v>
      </c>
      <c r="AR1333">
        <v>28</v>
      </c>
      <c r="AS1333" t="s">
        <v>4374</v>
      </c>
      <c r="AT1333" t="s">
        <v>13067</v>
      </c>
      <c r="AU1333" t="s">
        <v>13068</v>
      </c>
      <c r="AV1333" t="s">
        <v>12505</v>
      </c>
      <c r="AW1333" t="s">
        <v>1821</v>
      </c>
      <c r="AX1333" t="s">
        <v>2027</v>
      </c>
      <c r="AY1333" t="s">
        <v>2028</v>
      </c>
      <c r="AZ1333" t="s">
        <v>670</v>
      </c>
      <c r="BA1333" t="s">
        <v>1797</v>
      </c>
      <c r="BB1333" t="s">
        <v>2029</v>
      </c>
      <c r="BC1333" t="s">
        <v>1799</v>
      </c>
      <c r="BD1333" t="s">
        <v>6673</v>
      </c>
      <c r="BE1333">
        <v>0</v>
      </c>
      <c r="BF1333" t="s">
        <v>13069</v>
      </c>
      <c r="BG1333" t="s">
        <v>2031</v>
      </c>
      <c r="BH1333" t="s">
        <v>13070</v>
      </c>
      <c r="BS1333">
        <v>0</v>
      </c>
      <c r="BT1333">
        <v>0</v>
      </c>
      <c r="BU1333">
        <v>1</v>
      </c>
      <c r="BV1333">
        <v>0</v>
      </c>
      <c r="BW1333">
        <v>1</v>
      </c>
      <c r="BX1333">
        <v>1</v>
      </c>
      <c r="BY1333">
        <v>1</v>
      </c>
      <c r="CD1333" t="s">
        <v>12587</v>
      </c>
      <c r="CE1333">
        <v>0</v>
      </c>
      <c r="CJ1333" t="s">
        <v>132</v>
      </c>
      <c r="CP1333">
        <v>1558</v>
      </c>
      <c r="CQ1333">
        <v>0</v>
      </c>
      <c r="CR1333">
        <v>0</v>
      </c>
      <c r="CS1333">
        <v>0</v>
      </c>
      <c r="CT1333">
        <v>0</v>
      </c>
    </row>
    <row r="1334" spans="1:98" ht="15" customHeight="1" x14ac:dyDescent="0.2">
      <c r="A1334" t="s">
        <v>8381</v>
      </c>
      <c r="B1334" s="1" t="s">
        <v>1166</v>
      </c>
      <c r="C1334">
        <v>307200</v>
      </c>
      <c r="G1334" t="s">
        <v>1053</v>
      </c>
      <c r="H1334" t="s">
        <v>1035</v>
      </c>
      <c r="I1334" t="s">
        <v>103</v>
      </c>
      <c r="J1334" t="s">
        <v>8249</v>
      </c>
      <c r="K1334">
        <v>12</v>
      </c>
      <c r="L1334" t="s">
        <v>1247</v>
      </c>
      <c r="M1334" t="s">
        <v>8382</v>
      </c>
      <c r="N1334" t="s">
        <v>8383</v>
      </c>
      <c r="O1334" t="s">
        <v>8384</v>
      </c>
      <c r="P1334">
        <v>370</v>
      </c>
      <c r="Q1334" t="s">
        <v>1171</v>
      </c>
      <c r="S1334" t="s">
        <v>8385</v>
      </c>
      <c r="T1334">
        <v>29</v>
      </c>
      <c r="U1334">
        <v>18</v>
      </c>
      <c r="V1334">
        <v>26</v>
      </c>
      <c r="Y1334" t="s">
        <v>1474</v>
      </c>
      <c r="Z1334" t="s">
        <v>8256</v>
      </c>
      <c r="AA1334" t="s">
        <v>8257</v>
      </c>
      <c r="AB1334">
        <v>31</v>
      </c>
      <c r="AD1334" t="s">
        <v>8386</v>
      </c>
      <c r="AF1334" t="s">
        <v>8387</v>
      </c>
      <c r="AH1334" t="s">
        <v>496</v>
      </c>
      <c r="AI1334" t="s">
        <v>496</v>
      </c>
      <c r="AJ1334" t="s">
        <v>8388</v>
      </c>
      <c r="AK1334" t="s">
        <v>8389</v>
      </c>
      <c r="AO1334" t="s">
        <v>8390</v>
      </c>
      <c r="AQ1334">
        <v>20</v>
      </c>
      <c r="AR1334" t="s">
        <v>8391</v>
      </c>
      <c r="AS1334" t="s">
        <v>8392</v>
      </c>
      <c r="AT1334" t="s">
        <v>8393</v>
      </c>
      <c r="AU1334" t="s">
        <v>8394</v>
      </c>
      <c r="AW1334" t="s">
        <v>8266</v>
      </c>
      <c r="AX1334" t="s">
        <v>8395</v>
      </c>
      <c r="AY1334" t="s">
        <v>4360</v>
      </c>
      <c r="AZ1334" t="s">
        <v>8396</v>
      </c>
      <c r="BA1334" t="s">
        <v>426</v>
      </c>
      <c r="BB1334" t="s">
        <v>8397</v>
      </c>
      <c r="BC1334" t="s">
        <v>8269</v>
      </c>
      <c r="BD1334" t="s">
        <v>7316</v>
      </c>
      <c r="BE1334">
        <v>0</v>
      </c>
      <c r="BF1334" t="s">
        <v>8398</v>
      </c>
      <c r="BG1334" t="s">
        <v>8399</v>
      </c>
      <c r="BH1334" t="s">
        <v>8400</v>
      </c>
      <c r="BS1334">
        <v>0</v>
      </c>
      <c r="BT1334">
        <v>0</v>
      </c>
      <c r="BU1334">
        <v>0</v>
      </c>
      <c r="BV1334">
        <v>0</v>
      </c>
      <c r="BW1334">
        <v>1</v>
      </c>
      <c r="BX1334">
        <v>0</v>
      </c>
      <c r="BY1334">
        <v>1</v>
      </c>
      <c r="CD1334" t="s">
        <v>131</v>
      </c>
      <c r="CE1334">
        <v>0</v>
      </c>
      <c r="CJ1334" t="s">
        <v>132</v>
      </c>
      <c r="CO1334" t="str">
        <f>HYPERLINK("http://www.d20pfsrd.com/bestiary/monster-listings/outsiders/daemons/olethrodaemon","Daemon, Olethrodaemon")</f>
        <v>Daemon, Olethrodaemon</v>
      </c>
      <c r="CP1334">
        <v>1147</v>
      </c>
      <c r="CQ1334">
        <v>0</v>
      </c>
      <c r="CR1334">
        <v>0</v>
      </c>
      <c r="CS1334">
        <v>0</v>
      </c>
      <c r="CT1334">
        <v>0</v>
      </c>
    </row>
    <row r="1335" spans="1:98" ht="15" customHeight="1" x14ac:dyDescent="0.2">
      <c r="A1335" t="s">
        <v>26925</v>
      </c>
      <c r="B1335" s="1" t="s">
        <v>192</v>
      </c>
      <c r="C1335">
        <v>76800</v>
      </c>
      <c r="G1335" t="s">
        <v>240</v>
      </c>
      <c r="H1335" t="s">
        <v>3932</v>
      </c>
      <c r="I1335" t="s">
        <v>261</v>
      </c>
      <c r="K1335">
        <v>-2</v>
      </c>
      <c r="L1335" t="s">
        <v>4753</v>
      </c>
      <c r="N1335" t="s">
        <v>20483</v>
      </c>
      <c r="O1335" t="s">
        <v>20484</v>
      </c>
      <c r="P1335">
        <v>290</v>
      </c>
      <c r="Q1335" t="s">
        <v>3799</v>
      </c>
      <c r="S1335" t="s">
        <v>5732</v>
      </c>
      <c r="T1335">
        <v>23</v>
      </c>
      <c r="U1335">
        <v>10</v>
      </c>
      <c r="V1335">
        <v>7</v>
      </c>
      <c r="Z1335" t="s">
        <v>9474</v>
      </c>
      <c r="AD1335" t="s">
        <v>26926</v>
      </c>
      <c r="AF1335" t="s">
        <v>26927</v>
      </c>
      <c r="AH1335" t="s">
        <v>249</v>
      </c>
      <c r="AI1335" t="s">
        <v>249</v>
      </c>
      <c r="AJ1335" t="s">
        <v>26928</v>
      </c>
      <c r="AO1335" t="s">
        <v>26929</v>
      </c>
      <c r="AQ1335">
        <v>20</v>
      </c>
      <c r="AR1335" t="s">
        <v>26930</v>
      </c>
      <c r="AS1335" t="s">
        <v>26931</v>
      </c>
      <c r="AT1335" t="s">
        <v>26932</v>
      </c>
      <c r="AU1335" t="s">
        <v>26933</v>
      </c>
      <c r="AX1335" t="s">
        <v>26934</v>
      </c>
      <c r="AY1335" t="s">
        <v>26935</v>
      </c>
      <c r="AZ1335" t="s">
        <v>7454</v>
      </c>
      <c r="BA1335" t="s">
        <v>277</v>
      </c>
      <c r="BB1335" t="s">
        <v>26936</v>
      </c>
      <c r="BD1335" t="s">
        <v>24172</v>
      </c>
      <c r="BE1335">
        <v>0</v>
      </c>
      <c r="BF1335" t="s">
        <v>26937</v>
      </c>
      <c r="BG1335" t="s">
        <v>26938</v>
      </c>
      <c r="BH1335" t="s">
        <v>26939</v>
      </c>
      <c r="BI1335" t="s">
        <v>132</v>
      </c>
      <c r="BK1335" t="s">
        <v>132</v>
      </c>
      <c r="BS1335">
        <v>0</v>
      </c>
      <c r="BT1335">
        <v>0</v>
      </c>
      <c r="BU1335">
        <v>1</v>
      </c>
      <c r="BV1335">
        <v>0</v>
      </c>
      <c r="BW1335">
        <v>0</v>
      </c>
      <c r="BX1335">
        <v>0</v>
      </c>
      <c r="BY1335">
        <v>0</v>
      </c>
      <c r="CD1335" t="s">
        <v>131</v>
      </c>
      <c r="CE1335">
        <v>0</v>
      </c>
      <c r="CF1335" t="s">
        <v>132</v>
      </c>
      <c r="CJ1335" t="s">
        <v>132</v>
      </c>
      <c r="CK1335" t="s">
        <v>132</v>
      </c>
      <c r="CP1335">
        <v>5317</v>
      </c>
      <c r="CQ1335">
        <v>0</v>
      </c>
      <c r="CR1335">
        <v>0</v>
      </c>
      <c r="CS1335">
        <v>0</v>
      </c>
      <c r="CT1335">
        <v>0</v>
      </c>
    </row>
    <row r="1336" spans="1:98" ht="15" customHeight="1" x14ac:dyDescent="0.2">
      <c r="A1336" t="s">
        <v>8517</v>
      </c>
      <c r="B1336" s="1" t="s">
        <v>1918</v>
      </c>
      <c r="C1336">
        <v>19200</v>
      </c>
      <c r="G1336" t="s">
        <v>575</v>
      </c>
      <c r="H1336" t="s">
        <v>102</v>
      </c>
      <c r="I1336" t="s">
        <v>103</v>
      </c>
      <c r="J1336" t="s">
        <v>1224</v>
      </c>
      <c r="K1336">
        <v>11</v>
      </c>
      <c r="L1336" t="s">
        <v>8518</v>
      </c>
      <c r="N1336" t="s">
        <v>8519</v>
      </c>
      <c r="O1336" t="s">
        <v>8520</v>
      </c>
      <c r="P1336">
        <v>162</v>
      </c>
      <c r="Q1336" t="s">
        <v>8521</v>
      </c>
      <c r="S1336" t="s">
        <v>8522</v>
      </c>
      <c r="T1336">
        <v>15</v>
      </c>
      <c r="U1336">
        <v>13</v>
      </c>
      <c r="V1336">
        <v>12</v>
      </c>
      <c r="Y1336" t="s">
        <v>581</v>
      </c>
      <c r="Z1336" t="s">
        <v>8523</v>
      </c>
      <c r="AA1336" t="s">
        <v>6358</v>
      </c>
      <c r="AB1336">
        <v>23</v>
      </c>
      <c r="AD1336" t="s">
        <v>8524</v>
      </c>
      <c r="AF1336" t="s">
        <v>8525</v>
      </c>
      <c r="AG1336" t="s">
        <v>8526</v>
      </c>
      <c r="AH1336" t="s">
        <v>114</v>
      </c>
      <c r="AI1336" t="s">
        <v>114</v>
      </c>
      <c r="AJ1336" t="s">
        <v>8527</v>
      </c>
      <c r="AK1336" t="s">
        <v>8528</v>
      </c>
      <c r="AO1336" t="s">
        <v>8529</v>
      </c>
      <c r="AQ1336">
        <v>13</v>
      </c>
      <c r="AR1336">
        <v>21</v>
      </c>
      <c r="AS1336" t="s">
        <v>8530</v>
      </c>
      <c r="AT1336" t="s">
        <v>8531</v>
      </c>
      <c r="AU1336" t="s">
        <v>8532</v>
      </c>
      <c r="AV1336" t="s">
        <v>8533</v>
      </c>
      <c r="AW1336" t="s">
        <v>1156</v>
      </c>
      <c r="AX1336" t="s">
        <v>8534</v>
      </c>
      <c r="AY1336" t="s">
        <v>592</v>
      </c>
      <c r="AZ1336" t="s">
        <v>8535</v>
      </c>
      <c r="BA1336" t="s">
        <v>426</v>
      </c>
      <c r="BB1336" t="s">
        <v>8536</v>
      </c>
      <c r="BC1336" t="s">
        <v>1161</v>
      </c>
      <c r="BD1336" t="s">
        <v>7316</v>
      </c>
      <c r="BE1336">
        <v>0</v>
      </c>
      <c r="BF1336" t="s">
        <v>8537</v>
      </c>
      <c r="BG1336" t="s">
        <v>8538</v>
      </c>
      <c r="BH1336" t="s">
        <v>8539</v>
      </c>
      <c r="BS1336">
        <v>0</v>
      </c>
      <c r="BT1336">
        <v>0</v>
      </c>
      <c r="BU1336">
        <v>0</v>
      </c>
      <c r="BV1336">
        <v>1</v>
      </c>
      <c r="BW1336">
        <v>0</v>
      </c>
      <c r="BX1336">
        <v>1</v>
      </c>
      <c r="BY1336">
        <v>1</v>
      </c>
      <c r="CD1336" t="s">
        <v>131</v>
      </c>
      <c r="CE1336">
        <v>0</v>
      </c>
      <c r="CJ1336" t="s">
        <v>132</v>
      </c>
      <c r="CO1336" t="str">
        <f>HYPERLINK("http://www.d20pfsrd.com/bestiary/monster-listings/outsiders/demon/demon-omox","Demon, Omox")</f>
        <v>Demon, Omox</v>
      </c>
      <c r="CP1336">
        <v>1155</v>
      </c>
      <c r="CQ1336">
        <v>0</v>
      </c>
      <c r="CR1336">
        <v>0</v>
      </c>
      <c r="CS1336">
        <v>0</v>
      </c>
      <c r="CT1336">
        <v>0</v>
      </c>
    </row>
    <row r="1337" spans="1:98" ht="15" customHeight="1" x14ac:dyDescent="0.2">
      <c r="A1337" t="s">
        <v>18932</v>
      </c>
      <c r="B1337" s="1" t="s">
        <v>1205</v>
      </c>
      <c r="C1337">
        <v>25600</v>
      </c>
      <c r="G1337" t="s">
        <v>1053</v>
      </c>
      <c r="H1337" t="s">
        <v>193</v>
      </c>
      <c r="I1337" t="s">
        <v>103</v>
      </c>
      <c r="J1337" t="s">
        <v>4464</v>
      </c>
      <c r="K1337">
        <v>6</v>
      </c>
      <c r="L1337" t="s">
        <v>9400</v>
      </c>
      <c r="N1337" t="s">
        <v>18933</v>
      </c>
      <c r="O1337" t="s">
        <v>18934</v>
      </c>
      <c r="P1337">
        <v>184</v>
      </c>
      <c r="Q1337" t="s">
        <v>18935</v>
      </c>
      <c r="R1337" t="s">
        <v>5288</v>
      </c>
      <c r="S1337" t="s">
        <v>12692</v>
      </c>
      <c r="T1337">
        <v>16</v>
      </c>
      <c r="U1337">
        <v>11</v>
      </c>
      <c r="V1337">
        <v>14</v>
      </c>
      <c r="AB1337">
        <v>24</v>
      </c>
      <c r="AD1337" t="s">
        <v>18936</v>
      </c>
      <c r="AF1337" t="s">
        <v>18937</v>
      </c>
      <c r="AG1337" t="s">
        <v>18938</v>
      </c>
      <c r="AH1337" t="s">
        <v>202</v>
      </c>
      <c r="AI1337" t="s">
        <v>202</v>
      </c>
      <c r="AJ1337" t="s">
        <v>18939</v>
      </c>
      <c r="AK1337" t="s">
        <v>18940</v>
      </c>
      <c r="AO1337" t="s">
        <v>18941</v>
      </c>
      <c r="AQ1337">
        <v>16</v>
      </c>
      <c r="AR1337">
        <v>25</v>
      </c>
      <c r="AS1337">
        <v>41</v>
      </c>
      <c r="AT1337" t="s">
        <v>18942</v>
      </c>
      <c r="AU1337" t="s">
        <v>18943</v>
      </c>
      <c r="AV1337" t="s">
        <v>3266</v>
      </c>
      <c r="AW1337" t="s">
        <v>3199</v>
      </c>
      <c r="AX1337" t="s">
        <v>18944</v>
      </c>
      <c r="AY1337" t="s">
        <v>736</v>
      </c>
      <c r="AZ1337" t="s">
        <v>18945</v>
      </c>
      <c r="BA1337" t="s">
        <v>426</v>
      </c>
      <c r="BB1337" t="s">
        <v>18946</v>
      </c>
      <c r="BC1337" t="s">
        <v>4480</v>
      </c>
      <c r="BD1337" t="s">
        <v>18878</v>
      </c>
      <c r="BE1337">
        <v>0</v>
      </c>
      <c r="BF1337" t="s">
        <v>18947</v>
      </c>
      <c r="BG1337" t="s">
        <v>18948</v>
      </c>
      <c r="BH1337" t="s">
        <v>18949</v>
      </c>
      <c r="BL1337" t="s">
        <v>132</v>
      </c>
      <c r="BM1337" t="s">
        <v>132</v>
      </c>
      <c r="BN1337" t="s">
        <v>132</v>
      </c>
      <c r="BS1337">
        <v>0</v>
      </c>
      <c r="BT1337">
        <v>0</v>
      </c>
      <c r="BU1337">
        <v>1</v>
      </c>
      <c r="BV1337">
        <v>0</v>
      </c>
      <c r="BW1337">
        <v>0</v>
      </c>
      <c r="BX1337">
        <v>0</v>
      </c>
      <c r="BY1337">
        <v>1</v>
      </c>
      <c r="CB1337" t="s">
        <v>132</v>
      </c>
      <c r="CD1337" t="s">
        <v>131</v>
      </c>
      <c r="CE1337">
        <v>0</v>
      </c>
      <c r="CJ1337" t="s">
        <v>132</v>
      </c>
      <c r="CP1337">
        <v>2348</v>
      </c>
      <c r="CQ1337">
        <v>0</v>
      </c>
      <c r="CR1337">
        <v>0</v>
      </c>
      <c r="CS1337">
        <v>0</v>
      </c>
      <c r="CT1337">
        <v>0</v>
      </c>
    </row>
    <row r="1338" spans="1:98" ht="15" customHeight="1" x14ac:dyDescent="0.2">
      <c r="A1338" t="s">
        <v>30688</v>
      </c>
      <c r="B1338" s="1" t="s">
        <v>1117</v>
      </c>
      <c r="C1338">
        <v>400</v>
      </c>
      <c r="G1338" t="s">
        <v>240</v>
      </c>
      <c r="H1338" t="s">
        <v>393</v>
      </c>
      <c r="I1338" t="s">
        <v>332</v>
      </c>
      <c r="J1338" t="s">
        <v>138</v>
      </c>
      <c r="K1338">
        <v>3</v>
      </c>
      <c r="L1338" t="s">
        <v>30689</v>
      </c>
      <c r="N1338" t="s">
        <v>4653</v>
      </c>
      <c r="O1338" t="s">
        <v>4654</v>
      </c>
      <c r="P1338">
        <v>11</v>
      </c>
      <c r="Q1338" t="s">
        <v>1729</v>
      </c>
      <c r="S1338" t="s">
        <v>2495</v>
      </c>
      <c r="T1338">
        <v>4</v>
      </c>
      <c r="U1338">
        <v>6</v>
      </c>
      <c r="V1338">
        <v>0</v>
      </c>
      <c r="X1338" t="s">
        <v>680</v>
      </c>
      <c r="AD1338" t="s">
        <v>30690</v>
      </c>
      <c r="AF1338" t="s">
        <v>30691</v>
      </c>
      <c r="AH1338" t="s">
        <v>114</v>
      </c>
      <c r="AI1338" t="s">
        <v>114</v>
      </c>
      <c r="AJ1338" t="s">
        <v>20613</v>
      </c>
      <c r="AO1338" t="s">
        <v>30692</v>
      </c>
      <c r="AQ1338">
        <v>1</v>
      </c>
      <c r="AR1338">
        <v>1</v>
      </c>
      <c r="AS1338" t="s">
        <v>4424</v>
      </c>
      <c r="AT1338" t="s">
        <v>1709</v>
      </c>
      <c r="AU1338" t="s">
        <v>30693</v>
      </c>
      <c r="AX1338" t="s">
        <v>16196</v>
      </c>
      <c r="AY1338" t="s">
        <v>30694</v>
      </c>
      <c r="AZ1338" t="s">
        <v>30695</v>
      </c>
      <c r="BB1338" t="s">
        <v>30696</v>
      </c>
      <c r="BD1338" t="s">
        <v>30658</v>
      </c>
      <c r="BE1338">
        <v>0</v>
      </c>
      <c r="BF1338" t="s">
        <v>30697</v>
      </c>
      <c r="BG1338" t="s">
        <v>30698</v>
      </c>
      <c r="BH1338" t="s">
        <v>30699</v>
      </c>
      <c r="BS1338">
        <v>0</v>
      </c>
      <c r="BT1338">
        <v>0</v>
      </c>
      <c r="BU1338">
        <v>0</v>
      </c>
      <c r="BV1338">
        <v>0</v>
      </c>
      <c r="BW1338">
        <v>0</v>
      </c>
      <c r="BX1338">
        <v>1</v>
      </c>
      <c r="BY1338">
        <v>1</v>
      </c>
      <c r="CD1338" t="s">
        <v>132</v>
      </c>
      <c r="CE1338">
        <v>0</v>
      </c>
      <c r="CF1338" t="s">
        <v>132</v>
      </c>
      <c r="CJ1338" t="s">
        <v>132</v>
      </c>
      <c r="CK1338" t="s">
        <v>132</v>
      </c>
      <c r="CP1338">
        <v>6497</v>
      </c>
      <c r="CQ1338">
        <v>0</v>
      </c>
      <c r="CR1338">
        <v>0</v>
      </c>
      <c r="CS1338">
        <v>0</v>
      </c>
      <c r="CT1338">
        <v>0</v>
      </c>
    </row>
    <row r="1339" spans="1:98" ht="15" customHeight="1" x14ac:dyDescent="0.2">
      <c r="A1339" t="s">
        <v>22909</v>
      </c>
      <c r="B1339" s="1" t="s">
        <v>1205</v>
      </c>
      <c r="C1339">
        <v>25600</v>
      </c>
      <c r="G1339" t="s">
        <v>575</v>
      </c>
      <c r="H1339" t="s">
        <v>102</v>
      </c>
      <c r="I1339" t="s">
        <v>103</v>
      </c>
      <c r="J1339" t="s">
        <v>1138</v>
      </c>
      <c r="K1339">
        <v>7</v>
      </c>
      <c r="L1339" t="s">
        <v>22910</v>
      </c>
      <c r="N1339" t="s">
        <v>22911</v>
      </c>
      <c r="O1339" t="s">
        <v>22912</v>
      </c>
      <c r="P1339">
        <v>175</v>
      </c>
      <c r="Q1339" t="s">
        <v>416</v>
      </c>
      <c r="S1339" t="s">
        <v>22913</v>
      </c>
      <c r="T1339">
        <v>11</v>
      </c>
      <c r="U1339">
        <v>16</v>
      </c>
      <c r="V1339">
        <v>16</v>
      </c>
      <c r="X1339" t="s">
        <v>22914</v>
      </c>
      <c r="Y1339" t="s">
        <v>581</v>
      </c>
      <c r="Z1339" t="s">
        <v>19021</v>
      </c>
      <c r="AA1339" t="s">
        <v>1147</v>
      </c>
      <c r="AB1339">
        <v>24</v>
      </c>
      <c r="AD1339" t="s">
        <v>6060</v>
      </c>
      <c r="AF1339" t="s">
        <v>22915</v>
      </c>
      <c r="AH1339" t="s">
        <v>114</v>
      </c>
      <c r="AI1339" t="s">
        <v>114</v>
      </c>
      <c r="AJ1339" t="s">
        <v>22916</v>
      </c>
      <c r="AK1339" t="s">
        <v>22917</v>
      </c>
      <c r="AO1339" t="s">
        <v>22918</v>
      </c>
      <c r="AQ1339">
        <v>14</v>
      </c>
      <c r="AR1339">
        <v>16</v>
      </c>
      <c r="AS1339">
        <v>38</v>
      </c>
      <c r="AT1339" t="s">
        <v>22919</v>
      </c>
      <c r="AU1339" t="s">
        <v>22920</v>
      </c>
      <c r="AV1339" t="s">
        <v>22921</v>
      </c>
      <c r="AW1339" t="s">
        <v>22922</v>
      </c>
      <c r="AY1339" t="s">
        <v>1157</v>
      </c>
      <c r="AZ1339" t="s">
        <v>10161</v>
      </c>
      <c r="BA1339" t="s">
        <v>426</v>
      </c>
      <c r="BB1339" t="s">
        <v>22923</v>
      </c>
      <c r="BC1339" t="s">
        <v>1161</v>
      </c>
      <c r="BD1339" t="s">
        <v>22821</v>
      </c>
      <c r="BE1339">
        <v>0</v>
      </c>
      <c r="BF1339" t="s">
        <v>22924</v>
      </c>
      <c r="BG1339" t="s">
        <v>22925</v>
      </c>
      <c r="BH1339" t="s">
        <v>22926</v>
      </c>
      <c r="BI1339" t="s">
        <v>132</v>
      </c>
      <c r="BK1339" t="s">
        <v>132</v>
      </c>
      <c r="BS1339">
        <v>0</v>
      </c>
      <c r="BT1339">
        <v>0</v>
      </c>
      <c r="BU1339">
        <v>1</v>
      </c>
      <c r="BV1339">
        <v>0</v>
      </c>
      <c r="BW1339">
        <v>0</v>
      </c>
      <c r="BX1339">
        <v>0</v>
      </c>
      <c r="BY1339">
        <v>1</v>
      </c>
      <c r="CD1339" t="s">
        <v>131</v>
      </c>
      <c r="CE1339">
        <v>0</v>
      </c>
      <c r="CJ1339" t="s">
        <v>132</v>
      </c>
      <c r="CK1339" t="s">
        <v>132</v>
      </c>
      <c r="CP1339">
        <v>4671</v>
      </c>
      <c r="CQ1339">
        <v>0</v>
      </c>
      <c r="CR1339">
        <v>0</v>
      </c>
      <c r="CS1339">
        <v>0</v>
      </c>
      <c r="CT1339">
        <v>0</v>
      </c>
    </row>
    <row r="1340" spans="1:98" ht="15" customHeight="1" x14ac:dyDescent="0.2">
      <c r="A1340" t="s">
        <v>19964</v>
      </c>
      <c r="B1340" s="1" t="s">
        <v>134</v>
      </c>
      <c r="C1340">
        <v>3200</v>
      </c>
      <c r="G1340" t="s">
        <v>1053</v>
      </c>
      <c r="H1340" t="s">
        <v>193</v>
      </c>
      <c r="I1340" t="s">
        <v>701</v>
      </c>
      <c r="J1340" t="s">
        <v>1054</v>
      </c>
      <c r="K1340">
        <v>1</v>
      </c>
      <c r="L1340" t="s">
        <v>13521</v>
      </c>
      <c r="N1340" t="s">
        <v>19965</v>
      </c>
      <c r="O1340" t="s">
        <v>19966</v>
      </c>
      <c r="P1340">
        <v>91</v>
      </c>
      <c r="Q1340" t="s">
        <v>4212</v>
      </c>
      <c r="S1340" t="s">
        <v>19967</v>
      </c>
      <c r="T1340">
        <v>11</v>
      </c>
      <c r="U1340">
        <v>5</v>
      </c>
      <c r="V1340">
        <v>7</v>
      </c>
      <c r="AD1340" t="s">
        <v>249</v>
      </c>
      <c r="AF1340" t="s">
        <v>19968</v>
      </c>
      <c r="AG1340" t="s">
        <v>19969</v>
      </c>
      <c r="AH1340" t="s">
        <v>202</v>
      </c>
      <c r="AI1340" t="s">
        <v>202</v>
      </c>
      <c r="AK1340" t="s">
        <v>19970</v>
      </c>
      <c r="AO1340" t="s">
        <v>19971</v>
      </c>
      <c r="AQ1340">
        <v>10</v>
      </c>
      <c r="AR1340">
        <v>16</v>
      </c>
      <c r="AS1340">
        <v>31</v>
      </c>
      <c r="AT1340" t="s">
        <v>19972</v>
      </c>
      <c r="AU1340" t="s">
        <v>19973</v>
      </c>
      <c r="AV1340" t="s">
        <v>1065</v>
      </c>
      <c r="AW1340" t="s">
        <v>1066</v>
      </c>
      <c r="AX1340" t="s">
        <v>19974</v>
      </c>
      <c r="AY1340" t="s">
        <v>535</v>
      </c>
      <c r="AZ1340" t="s">
        <v>19975</v>
      </c>
      <c r="BA1340" t="s">
        <v>19976</v>
      </c>
      <c r="BB1340" t="s">
        <v>19977</v>
      </c>
      <c r="BD1340" t="s">
        <v>19959</v>
      </c>
      <c r="BE1340">
        <v>0</v>
      </c>
      <c r="BF1340" t="s">
        <v>19978</v>
      </c>
      <c r="BG1340" t="s">
        <v>19979</v>
      </c>
      <c r="BH1340" t="s">
        <v>19980</v>
      </c>
      <c r="BS1340">
        <v>0</v>
      </c>
      <c r="BT1340">
        <v>0</v>
      </c>
      <c r="BU1340">
        <v>0</v>
      </c>
      <c r="BV1340">
        <v>0</v>
      </c>
      <c r="BW1340">
        <v>0</v>
      </c>
      <c r="BX1340">
        <v>0</v>
      </c>
      <c r="BY1340">
        <v>1</v>
      </c>
      <c r="CD1340" t="s">
        <v>131</v>
      </c>
      <c r="CE1340">
        <v>0</v>
      </c>
      <c r="CJ1340" t="s">
        <v>132</v>
      </c>
      <c r="CP1340">
        <v>3139</v>
      </c>
      <c r="CQ1340">
        <v>0</v>
      </c>
      <c r="CR1340">
        <v>0</v>
      </c>
      <c r="CS1340">
        <v>0</v>
      </c>
      <c r="CT1340">
        <v>0</v>
      </c>
    </row>
    <row r="1341" spans="1:98" ht="15" customHeight="1" x14ac:dyDescent="0.2">
      <c r="A1341" t="s">
        <v>4483</v>
      </c>
      <c r="B1341" s="1" t="s">
        <v>599</v>
      </c>
      <c r="C1341">
        <v>135</v>
      </c>
      <c r="D1341" t="s">
        <v>4483</v>
      </c>
      <c r="E1341" t="s">
        <v>2374</v>
      </c>
      <c r="G1341" t="s">
        <v>575</v>
      </c>
      <c r="H1341" t="s">
        <v>102</v>
      </c>
      <c r="I1341" t="s">
        <v>701</v>
      </c>
      <c r="K1341">
        <v>0</v>
      </c>
      <c r="L1341" t="s">
        <v>3342</v>
      </c>
      <c r="N1341" t="s">
        <v>4484</v>
      </c>
      <c r="O1341" t="s">
        <v>4485</v>
      </c>
      <c r="P1341">
        <v>6</v>
      </c>
      <c r="Q1341" t="s">
        <v>3344</v>
      </c>
      <c r="S1341" t="s">
        <v>4486</v>
      </c>
      <c r="T1341">
        <v>3</v>
      </c>
      <c r="U1341">
        <v>0</v>
      </c>
      <c r="V1341">
        <v>-1</v>
      </c>
      <c r="X1341" t="s">
        <v>680</v>
      </c>
      <c r="AC1341" t="s">
        <v>2419</v>
      </c>
      <c r="AD1341" t="s">
        <v>249</v>
      </c>
      <c r="AF1341" t="s">
        <v>4487</v>
      </c>
      <c r="AG1341" t="s">
        <v>4488</v>
      </c>
      <c r="AH1341" t="s">
        <v>114</v>
      </c>
      <c r="AI1341" t="s">
        <v>114</v>
      </c>
      <c r="AO1341" t="s">
        <v>4489</v>
      </c>
      <c r="AQ1341">
        <v>1</v>
      </c>
      <c r="AR1341">
        <v>4</v>
      </c>
      <c r="AS1341">
        <v>14</v>
      </c>
      <c r="AT1341" t="s">
        <v>4490</v>
      </c>
      <c r="AU1341" t="s">
        <v>4491</v>
      </c>
      <c r="AW1341" t="s">
        <v>4492</v>
      </c>
      <c r="AX1341" t="s">
        <v>4493</v>
      </c>
      <c r="AY1341" t="s">
        <v>4494</v>
      </c>
      <c r="AZ1341" t="s">
        <v>4495</v>
      </c>
      <c r="BA1341" t="s">
        <v>4496</v>
      </c>
      <c r="BB1341" t="s">
        <v>4497</v>
      </c>
      <c r="BD1341" t="s">
        <v>128</v>
      </c>
      <c r="BE1341">
        <v>0</v>
      </c>
      <c r="BG1341" t="s">
        <v>4498</v>
      </c>
      <c r="BH1341" t="s">
        <v>4499</v>
      </c>
      <c r="BS1341">
        <v>1</v>
      </c>
      <c r="BT1341">
        <v>0</v>
      </c>
      <c r="BU1341">
        <v>0</v>
      </c>
      <c r="BV1341">
        <v>0</v>
      </c>
      <c r="BW1341">
        <v>0</v>
      </c>
      <c r="BX1341">
        <v>0</v>
      </c>
      <c r="BY1341">
        <v>1</v>
      </c>
      <c r="CD1341" t="s">
        <v>131</v>
      </c>
      <c r="CE1341">
        <v>1</v>
      </c>
      <c r="CJ1341" t="s">
        <v>132</v>
      </c>
      <c r="CO1341" t="str">
        <f>HYPERLINK("http://www.d20pfsrd.com/bestiary/monster-listings/humanoids/orc","Orc")</f>
        <v>Orc</v>
      </c>
      <c r="CP1341">
        <v>289</v>
      </c>
      <c r="CQ1341">
        <v>0</v>
      </c>
      <c r="CR1341">
        <v>0</v>
      </c>
      <c r="CS1341">
        <v>0</v>
      </c>
      <c r="CT1341">
        <v>0</v>
      </c>
    </row>
    <row r="1342" spans="1:98" ht="15" customHeight="1" x14ac:dyDescent="0.2">
      <c r="A1342" t="s">
        <v>1742</v>
      </c>
      <c r="B1342" s="1" t="s">
        <v>306</v>
      </c>
      <c r="C1342">
        <v>1600</v>
      </c>
      <c r="G1342" t="s">
        <v>240</v>
      </c>
      <c r="H1342" t="s">
        <v>136</v>
      </c>
      <c r="I1342" t="s">
        <v>332</v>
      </c>
      <c r="K1342">
        <v>6</v>
      </c>
      <c r="L1342" t="s">
        <v>1743</v>
      </c>
      <c r="N1342" t="s">
        <v>1744</v>
      </c>
      <c r="O1342" t="s">
        <v>1745</v>
      </c>
      <c r="P1342">
        <v>67</v>
      </c>
      <c r="Q1342" t="s">
        <v>1746</v>
      </c>
      <c r="S1342" t="s">
        <v>1747</v>
      </c>
      <c r="T1342">
        <v>9</v>
      </c>
      <c r="U1342">
        <v>8</v>
      </c>
      <c r="V1342">
        <v>5</v>
      </c>
      <c r="AD1342" t="s">
        <v>1731</v>
      </c>
      <c r="AF1342" t="s">
        <v>1748</v>
      </c>
      <c r="AH1342" t="s">
        <v>147</v>
      </c>
      <c r="AI1342" t="s">
        <v>202</v>
      </c>
      <c r="AO1342" t="s">
        <v>1749</v>
      </c>
      <c r="AQ1342">
        <v>6</v>
      </c>
      <c r="AR1342">
        <v>16</v>
      </c>
      <c r="AS1342">
        <v>28</v>
      </c>
      <c r="AT1342" t="s">
        <v>1750</v>
      </c>
      <c r="AU1342" t="s">
        <v>1751</v>
      </c>
      <c r="AV1342" t="s">
        <v>1065</v>
      </c>
      <c r="AX1342" t="s">
        <v>1752</v>
      </c>
      <c r="AY1342" t="s">
        <v>1753</v>
      </c>
      <c r="AZ1342" t="s">
        <v>1754</v>
      </c>
      <c r="BA1342" t="s">
        <v>255</v>
      </c>
      <c r="BB1342" t="s">
        <v>1755</v>
      </c>
      <c r="BC1342" t="s">
        <v>1727</v>
      </c>
      <c r="BD1342" t="s">
        <v>128</v>
      </c>
      <c r="BE1342">
        <v>0</v>
      </c>
      <c r="BG1342" t="s">
        <v>1756</v>
      </c>
      <c r="BH1342" t="s">
        <v>1757</v>
      </c>
      <c r="BS1342">
        <v>0</v>
      </c>
      <c r="BT1342">
        <v>1</v>
      </c>
      <c r="BU1342">
        <v>0</v>
      </c>
      <c r="BV1342">
        <v>0</v>
      </c>
      <c r="BW1342">
        <v>0</v>
      </c>
      <c r="BX1342">
        <v>1</v>
      </c>
      <c r="BY1342">
        <v>0</v>
      </c>
      <c r="CD1342" t="s">
        <v>131</v>
      </c>
      <c r="CE1342">
        <v>0</v>
      </c>
      <c r="CJ1342" t="s">
        <v>132</v>
      </c>
      <c r="CO1342" t="str">
        <f>HYPERLINK("http://www.d20pfsrd.com/bestiary/monster-listings/animals/aquatic/dolphin/orca","Dolphin, Orca (Killer Whale)")</f>
        <v>Dolphin, Orca (Killer Whale)</v>
      </c>
      <c r="CP1342">
        <v>109</v>
      </c>
      <c r="CQ1342">
        <v>0</v>
      </c>
      <c r="CR1342">
        <v>0</v>
      </c>
      <c r="CS1342">
        <v>0</v>
      </c>
      <c r="CT1342">
        <v>0</v>
      </c>
    </row>
    <row r="1343" spans="1:98" ht="15" customHeight="1" x14ac:dyDescent="0.2">
      <c r="A1343" t="s">
        <v>10681</v>
      </c>
      <c r="B1343" s="1" t="s">
        <v>99</v>
      </c>
      <c r="C1343">
        <v>200</v>
      </c>
      <c r="D1343" t="s">
        <v>10681</v>
      </c>
      <c r="E1343" t="s">
        <v>3640</v>
      </c>
      <c r="G1343" t="s">
        <v>240</v>
      </c>
      <c r="H1343" t="s">
        <v>102</v>
      </c>
      <c r="I1343" t="s">
        <v>103</v>
      </c>
      <c r="J1343" t="s">
        <v>104</v>
      </c>
      <c r="K1343">
        <v>2</v>
      </c>
      <c r="L1343" t="s">
        <v>3328</v>
      </c>
      <c r="N1343" t="s">
        <v>831</v>
      </c>
      <c r="O1343" t="s">
        <v>5617</v>
      </c>
      <c r="P1343">
        <v>12</v>
      </c>
      <c r="Q1343" t="s">
        <v>2415</v>
      </c>
      <c r="S1343" t="s">
        <v>10682</v>
      </c>
      <c r="T1343">
        <v>4</v>
      </c>
      <c r="U1343">
        <v>2</v>
      </c>
      <c r="V1343">
        <v>4</v>
      </c>
      <c r="AA1343" t="s">
        <v>10683</v>
      </c>
      <c r="AD1343" t="s">
        <v>496</v>
      </c>
      <c r="AF1343" t="s">
        <v>10684</v>
      </c>
      <c r="AG1343" t="s">
        <v>10685</v>
      </c>
      <c r="AH1343" t="s">
        <v>114</v>
      </c>
      <c r="AI1343" t="s">
        <v>114</v>
      </c>
      <c r="AK1343" t="s">
        <v>10686</v>
      </c>
      <c r="AO1343" t="s">
        <v>10687</v>
      </c>
      <c r="AQ1343">
        <v>1</v>
      </c>
      <c r="AR1343">
        <v>3</v>
      </c>
      <c r="AS1343">
        <v>15</v>
      </c>
      <c r="AT1343" t="s">
        <v>10688</v>
      </c>
      <c r="AU1343" t="s">
        <v>10689</v>
      </c>
      <c r="AW1343" t="s">
        <v>3026</v>
      </c>
      <c r="AX1343" t="s">
        <v>10690</v>
      </c>
      <c r="AY1343" t="s">
        <v>3178</v>
      </c>
      <c r="AZ1343" t="s">
        <v>10691</v>
      </c>
      <c r="BA1343" t="s">
        <v>10692</v>
      </c>
      <c r="BB1343" t="s">
        <v>10693</v>
      </c>
      <c r="BD1343" t="s">
        <v>7316</v>
      </c>
      <c r="BE1343">
        <v>0</v>
      </c>
      <c r="BF1343" t="s">
        <v>10694</v>
      </c>
      <c r="BG1343" t="s">
        <v>10695</v>
      </c>
      <c r="BH1343" t="s">
        <v>10696</v>
      </c>
      <c r="BS1343">
        <v>1</v>
      </c>
      <c r="BT1343">
        <v>0</v>
      </c>
      <c r="BU1343">
        <v>0</v>
      </c>
      <c r="BV1343">
        <v>0</v>
      </c>
      <c r="BW1343">
        <v>0</v>
      </c>
      <c r="BX1343">
        <v>0</v>
      </c>
      <c r="BY1343">
        <v>1</v>
      </c>
      <c r="CD1343" t="s">
        <v>131</v>
      </c>
      <c r="CE1343">
        <v>1</v>
      </c>
      <c r="CJ1343" t="s">
        <v>132</v>
      </c>
      <c r="CO1343" t="str">
        <f>HYPERLINK("http://www.d20pfsrd.com/bestiary/monster-listings/outsiders/oread","Oread")</f>
        <v>Oread</v>
      </c>
      <c r="CP1343">
        <v>1310</v>
      </c>
      <c r="CQ1343">
        <v>0</v>
      </c>
      <c r="CR1343">
        <v>0</v>
      </c>
      <c r="CS1343">
        <v>0</v>
      </c>
      <c r="CT1343">
        <v>0</v>
      </c>
    </row>
    <row r="1344" spans="1:98" ht="15" customHeight="1" x14ac:dyDescent="0.2">
      <c r="A1344" t="s">
        <v>21424</v>
      </c>
      <c r="B1344" s="1" t="s">
        <v>306</v>
      </c>
      <c r="C1344">
        <v>1600</v>
      </c>
      <c r="G1344" t="s">
        <v>575</v>
      </c>
      <c r="H1344" t="s">
        <v>193</v>
      </c>
      <c r="I1344" t="s">
        <v>137</v>
      </c>
      <c r="K1344">
        <v>3</v>
      </c>
      <c r="L1344" t="s">
        <v>21425</v>
      </c>
      <c r="N1344" t="s">
        <v>2327</v>
      </c>
      <c r="O1344" t="s">
        <v>21426</v>
      </c>
      <c r="P1344">
        <v>59</v>
      </c>
      <c r="Q1344" t="s">
        <v>3996</v>
      </c>
      <c r="S1344" t="s">
        <v>4177</v>
      </c>
      <c r="T1344">
        <v>6</v>
      </c>
      <c r="U1344">
        <v>5</v>
      </c>
      <c r="V1344">
        <v>5</v>
      </c>
      <c r="X1344" t="s">
        <v>680</v>
      </c>
      <c r="AC1344" t="s">
        <v>2419</v>
      </c>
      <c r="AD1344" t="s">
        <v>835</v>
      </c>
      <c r="AF1344" t="s">
        <v>21427</v>
      </c>
      <c r="AG1344" t="s">
        <v>21428</v>
      </c>
      <c r="AH1344" t="s">
        <v>202</v>
      </c>
      <c r="AI1344" t="s">
        <v>114</v>
      </c>
      <c r="AJ1344" t="s">
        <v>21429</v>
      </c>
      <c r="AO1344" t="s">
        <v>21430</v>
      </c>
      <c r="AQ1344">
        <v>5</v>
      </c>
      <c r="AR1344" t="s">
        <v>21431</v>
      </c>
      <c r="AS1344" t="s">
        <v>21432</v>
      </c>
      <c r="AT1344" t="s">
        <v>21433</v>
      </c>
      <c r="AU1344" t="s">
        <v>21434</v>
      </c>
      <c r="AW1344" t="s">
        <v>4483</v>
      </c>
      <c r="AY1344" t="s">
        <v>21124</v>
      </c>
      <c r="AZ1344" t="s">
        <v>21435</v>
      </c>
      <c r="BA1344" t="s">
        <v>21436</v>
      </c>
      <c r="BB1344" t="s">
        <v>21437</v>
      </c>
      <c r="BD1344" t="s">
        <v>21001</v>
      </c>
      <c r="BE1344">
        <v>0</v>
      </c>
      <c r="BF1344" t="s">
        <v>21438</v>
      </c>
      <c r="BG1344" t="s">
        <v>21439</v>
      </c>
      <c r="BH1344" t="s">
        <v>21440</v>
      </c>
      <c r="BS1344">
        <v>0</v>
      </c>
      <c r="BT1344">
        <v>0</v>
      </c>
      <c r="BU1344">
        <v>0</v>
      </c>
      <c r="BV1344">
        <v>1</v>
      </c>
      <c r="BW1344">
        <v>0</v>
      </c>
      <c r="BX1344">
        <v>0</v>
      </c>
      <c r="BY1344">
        <v>1</v>
      </c>
      <c r="CD1344" t="s">
        <v>131</v>
      </c>
      <c r="CE1344">
        <v>0</v>
      </c>
      <c r="CJ1344" t="s">
        <v>132</v>
      </c>
      <c r="CP1344">
        <v>3577</v>
      </c>
      <c r="CQ1344">
        <v>0</v>
      </c>
      <c r="CR1344">
        <v>0</v>
      </c>
      <c r="CS1344">
        <v>0</v>
      </c>
      <c r="CT1344">
        <v>0</v>
      </c>
    </row>
    <row r="1345" spans="1:98" ht="15" customHeight="1" x14ac:dyDescent="0.2">
      <c r="A1345" t="s">
        <v>28896</v>
      </c>
      <c r="B1345" s="1" t="s">
        <v>365</v>
      </c>
      <c r="C1345">
        <v>1200</v>
      </c>
      <c r="G1345" t="s">
        <v>3133</v>
      </c>
      <c r="H1345" t="s">
        <v>102</v>
      </c>
      <c r="I1345" t="s">
        <v>103</v>
      </c>
      <c r="J1345" t="s">
        <v>7779</v>
      </c>
      <c r="K1345">
        <v>1</v>
      </c>
      <c r="L1345" t="s">
        <v>2522</v>
      </c>
      <c r="N1345" t="s">
        <v>982</v>
      </c>
      <c r="O1345" t="s">
        <v>983</v>
      </c>
      <c r="P1345">
        <v>37</v>
      </c>
      <c r="Q1345" t="s">
        <v>7667</v>
      </c>
      <c r="S1345" t="s">
        <v>28897</v>
      </c>
      <c r="T1345">
        <v>6</v>
      </c>
      <c r="U1345">
        <v>2</v>
      </c>
      <c r="V1345">
        <v>5</v>
      </c>
      <c r="Y1345" t="s">
        <v>458</v>
      </c>
      <c r="Z1345" t="s">
        <v>639</v>
      </c>
      <c r="AA1345" t="s">
        <v>28898</v>
      </c>
      <c r="AB1345">
        <v>15</v>
      </c>
      <c r="AD1345" t="s">
        <v>766</v>
      </c>
      <c r="AF1345" t="s">
        <v>28899</v>
      </c>
      <c r="AH1345" t="s">
        <v>202</v>
      </c>
      <c r="AI1345" t="s">
        <v>114</v>
      </c>
      <c r="AJ1345" t="s">
        <v>28900</v>
      </c>
      <c r="AK1345" t="s">
        <v>28901</v>
      </c>
      <c r="AO1345" t="s">
        <v>28902</v>
      </c>
      <c r="AQ1345">
        <v>5</v>
      </c>
      <c r="AR1345" t="s">
        <v>28903</v>
      </c>
      <c r="AS1345" t="s">
        <v>28904</v>
      </c>
      <c r="AT1345" t="s">
        <v>28905</v>
      </c>
      <c r="AU1345" t="s">
        <v>28906</v>
      </c>
      <c r="AW1345" t="s">
        <v>28907</v>
      </c>
      <c r="AY1345" t="s">
        <v>28908</v>
      </c>
      <c r="AZ1345" t="s">
        <v>28909</v>
      </c>
      <c r="BA1345" t="s">
        <v>426</v>
      </c>
      <c r="BB1345" t="s">
        <v>28910</v>
      </c>
      <c r="BD1345" t="s">
        <v>28893</v>
      </c>
      <c r="BE1345">
        <v>0</v>
      </c>
      <c r="BF1345" t="s">
        <v>28911</v>
      </c>
      <c r="BG1345" t="s">
        <v>28912</v>
      </c>
      <c r="BH1345" t="s">
        <v>28913</v>
      </c>
      <c r="BI1345" t="s">
        <v>132</v>
      </c>
      <c r="BS1345">
        <v>0</v>
      </c>
      <c r="BT1345">
        <v>0</v>
      </c>
      <c r="BU1345">
        <v>0</v>
      </c>
      <c r="BV1345">
        <v>0</v>
      </c>
      <c r="BW1345">
        <v>0</v>
      </c>
      <c r="BX1345">
        <v>0</v>
      </c>
      <c r="BY1345">
        <v>1</v>
      </c>
      <c r="CD1345" t="s">
        <v>132</v>
      </c>
      <c r="CE1345">
        <v>0</v>
      </c>
      <c r="CF1345" t="s">
        <v>132</v>
      </c>
      <c r="CJ1345" t="s">
        <v>132</v>
      </c>
      <c r="CK1345" t="s">
        <v>132</v>
      </c>
      <c r="CP1345">
        <v>5979</v>
      </c>
      <c r="CQ1345">
        <v>0</v>
      </c>
      <c r="CR1345">
        <v>0</v>
      </c>
      <c r="CS1345">
        <v>0</v>
      </c>
      <c r="CT1345">
        <v>0</v>
      </c>
    </row>
    <row r="1346" spans="1:98" ht="15" customHeight="1" x14ac:dyDescent="0.2">
      <c r="A1346" t="s">
        <v>28407</v>
      </c>
      <c r="B1346" s="1" t="s">
        <v>134</v>
      </c>
      <c r="C1346">
        <v>3200</v>
      </c>
      <c r="D1346" t="s">
        <v>4024</v>
      </c>
      <c r="E1346" t="s">
        <v>28408</v>
      </c>
      <c r="F1346" t="s">
        <v>28409</v>
      </c>
      <c r="G1346" t="s">
        <v>240</v>
      </c>
      <c r="H1346" t="s">
        <v>102</v>
      </c>
      <c r="I1346" t="s">
        <v>701</v>
      </c>
      <c r="J1346" t="s">
        <v>14167</v>
      </c>
      <c r="K1346">
        <v>3</v>
      </c>
      <c r="L1346" t="s">
        <v>1585</v>
      </c>
      <c r="N1346" t="s">
        <v>4043</v>
      </c>
      <c r="O1346" t="s">
        <v>28410</v>
      </c>
      <c r="P1346">
        <v>71</v>
      </c>
      <c r="Q1346" t="s">
        <v>15110</v>
      </c>
      <c r="S1346" t="s">
        <v>32220</v>
      </c>
      <c r="T1346">
        <v>6</v>
      </c>
      <c r="U1346">
        <v>9</v>
      </c>
      <c r="V1346">
        <v>5</v>
      </c>
      <c r="W1346" s="6" t="s">
        <v>32229</v>
      </c>
      <c r="X1346" t="s">
        <v>19182</v>
      </c>
      <c r="AD1346" t="s">
        <v>249</v>
      </c>
      <c r="AF1346" t="s">
        <v>28411</v>
      </c>
      <c r="AG1346" t="s">
        <v>28412</v>
      </c>
      <c r="AH1346" t="s">
        <v>114</v>
      </c>
      <c r="AI1346" t="s">
        <v>114</v>
      </c>
      <c r="AJ1346" t="s">
        <v>28413</v>
      </c>
      <c r="AL1346" t="s">
        <v>28414</v>
      </c>
      <c r="AO1346" t="s">
        <v>28415</v>
      </c>
      <c r="AQ1346">
        <v>6</v>
      </c>
      <c r="AR1346">
        <v>7</v>
      </c>
      <c r="AS1346">
        <v>21</v>
      </c>
      <c r="AT1346" t="s">
        <v>28416</v>
      </c>
      <c r="AU1346" t="s">
        <v>28417</v>
      </c>
      <c r="AW1346" t="s">
        <v>28418</v>
      </c>
      <c r="AX1346" t="s">
        <v>28419</v>
      </c>
      <c r="AY1346" t="s">
        <v>21755</v>
      </c>
      <c r="AZ1346" t="s">
        <v>28420</v>
      </c>
      <c r="BA1346" t="s">
        <v>28421</v>
      </c>
      <c r="BB1346" t="s">
        <v>28422</v>
      </c>
      <c r="BD1346" t="s">
        <v>28322</v>
      </c>
      <c r="BE1346">
        <v>0</v>
      </c>
      <c r="BG1346" t="s">
        <v>28423</v>
      </c>
      <c r="BH1346" t="s">
        <v>28424</v>
      </c>
      <c r="BI1346" t="s">
        <v>132</v>
      </c>
      <c r="BS1346">
        <v>0</v>
      </c>
      <c r="BT1346">
        <v>0</v>
      </c>
      <c r="BU1346">
        <v>0</v>
      </c>
      <c r="BV1346">
        <v>0</v>
      </c>
      <c r="BW1346">
        <v>0</v>
      </c>
      <c r="BX1346">
        <v>0</v>
      </c>
      <c r="BY1346">
        <v>1</v>
      </c>
      <c r="CD1346" t="s">
        <v>131</v>
      </c>
      <c r="CE1346">
        <v>0</v>
      </c>
      <c r="CF1346" t="s">
        <v>132</v>
      </c>
      <c r="CH1346" t="s">
        <v>28425</v>
      </c>
      <c r="CJ1346" t="s">
        <v>132</v>
      </c>
      <c r="CK1346" t="s">
        <v>132</v>
      </c>
      <c r="CP1346">
        <v>5577</v>
      </c>
      <c r="CQ1346">
        <v>0</v>
      </c>
      <c r="CR1346">
        <v>0</v>
      </c>
      <c r="CS1346">
        <v>0</v>
      </c>
      <c r="CT1346">
        <v>0</v>
      </c>
    </row>
    <row r="1347" spans="1:98" ht="15" customHeight="1" x14ac:dyDescent="0.2">
      <c r="A1347" t="s">
        <v>32242</v>
      </c>
      <c r="B1347" s="1" t="s">
        <v>1918</v>
      </c>
      <c r="C1347">
        <v>19200</v>
      </c>
      <c r="G1347" t="s">
        <v>1053</v>
      </c>
      <c r="H1347" t="s">
        <v>193</v>
      </c>
      <c r="I1347" t="s">
        <v>1555</v>
      </c>
      <c r="J1347" t="s">
        <v>1900</v>
      </c>
      <c r="K1347">
        <v>3</v>
      </c>
      <c r="L1347" t="s">
        <v>30089</v>
      </c>
      <c r="N1347" t="s">
        <v>17601</v>
      </c>
      <c r="O1347" t="s">
        <v>18855</v>
      </c>
      <c r="P1347">
        <v>161</v>
      </c>
      <c r="Q1347" t="s">
        <v>17370</v>
      </c>
      <c r="S1347" t="s">
        <v>2262</v>
      </c>
      <c r="T1347">
        <v>10</v>
      </c>
      <c r="U1347">
        <v>8</v>
      </c>
      <c r="V1347">
        <v>12</v>
      </c>
      <c r="Y1347" t="s">
        <v>479</v>
      </c>
      <c r="Z1347" t="s">
        <v>3160</v>
      </c>
      <c r="AD1347" t="s">
        <v>200</v>
      </c>
      <c r="AF1347" t="s">
        <v>30070</v>
      </c>
      <c r="AH1347" t="s">
        <v>202</v>
      </c>
      <c r="AI1347" t="s">
        <v>202</v>
      </c>
      <c r="AJ1347" t="s">
        <v>30090</v>
      </c>
      <c r="AO1347" t="s">
        <v>30072</v>
      </c>
      <c r="AQ1347">
        <v>12</v>
      </c>
      <c r="AR1347" t="s">
        <v>30073</v>
      </c>
      <c r="AS1347" t="s">
        <v>30074</v>
      </c>
      <c r="AT1347" t="s">
        <v>30075</v>
      </c>
      <c r="AU1347" t="s">
        <v>30076</v>
      </c>
      <c r="AW1347" t="s">
        <v>30091</v>
      </c>
      <c r="AY1347" t="s">
        <v>21027</v>
      </c>
      <c r="AZ1347" t="s">
        <v>17303</v>
      </c>
      <c r="BA1347" t="s">
        <v>255</v>
      </c>
      <c r="BB1347" t="s">
        <v>30078</v>
      </c>
      <c r="BD1347" t="s">
        <v>30035</v>
      </c>
      <c r="BE1347">
        <v>0</v>
      </c>
      <c r="BG1347" t="s">
        <v>30080</v>
      </c>
      <c r="BH1347" t="s">
        <v>30092</v>
      </c>
      <c r="BI1347" t="s">
        <v>132</v>
      </c>
      <c r="BS1347">
        <v>0</v>
      </c>
      <c r="BT1347">
        <v>0</v>
      </c>
      <c r="BU1347">
        <v>1</v>
      </c>
      <c r="BV1347">
        <v>0</v>
      </c>
      <c r="BW1347">
        <v>0</v>
      </c>
      <c r="BX1347">
        <v>0</v>
      </c>
      <c r="BY1347">
        <v>1</v>
      </c>
      <c r="CD1347" t="s">
        <v>132</v>
      </c>
      <c r="CE1347">
        <v>0</v>
      </c>
      <c r="CF1347" t="s">
        <v>132</v>
      </c>
      <c r="CJ1347" t="s">
        <v>132</v>
      </c>
      <c r="CK1347" t="s">
        <v>132</v>
      </c>
      <c r="CM1347" t="s">
        <v>27998</v>
      </c>
      <c r="CP1347">
        <v>6237</v>
      </c>
      <c r="CQ1347">
        <v>0</v>
      </c>
      <c r="CR1347">
        <v>0</v>
      </c>
      <c r="CS1347">
        <v>0</v>
      </c>
      <c r="CT1347">
        <v>0</v>
      </c>
    </row>
    <row r="1348" spans="1:98" ht="15" customHeight="1" x14ac:dyDescent="0.2">
      <c r="A1348" t="s">
        <v>32240</v>
      </c>
      <c r="B1348" s="1" t="s">
        <v>1918</v>
      </c>
      <c r="C1348">
        <v>19200</v>
      </c>
      <c r="G1348" t="s">
        <v>1053</v>
      </c>
      <c r="H1348" t="s">
        <v>193</v>
      </c>
      <c r="I1348" t="s">
        <v>1555</v>
      </c>
      <c r="J1348" t="s">
        <v>1846</v>
      </c>
      <c r="K1348">
        <v>3</v>
      </c>
      <c r="L1348" t="s">
        <v>30069</v>
      </c>
      <c r="N1348" t="s">
        <v>17601</v>
      </c>
      <c r="O1348" t="s">
        <v>18855</v>
      </c>
      <c r="P1348">
        <v>161</v>
      </c>
      <c r="Q1348" t="s">
        <v>17370</v>
      </c>
      <c r="S1348" t="s">
        <v>2262</v>
      </c>
      <c r="T1348">
        <v>10</v>
      </c>
      <c r="U1348">
        <v>8</v>
      </c>
      <c r="V1348">
        <v>12</v>
      </c>
      <c r="Y1348" t="s">
        <v>479</v>
      </c>
      <c r="Z1348" t="s">
        <v>3160</v>
      </c>
      <c r="AD1348" t="s">
        <v>11137</v>
      </c>
      <c r="AF1348" t="s">
        <v>30070</v>
      </c>
      <c r="AH1348" t="s">
        <v>202</v>
      </c>
      <c r="AI1348" t="s">
        <v>202</v>
      </c>
      <c r="AJ1348" t="s">
        <v>30071</v>
      </c>
      <c r="AO1348" t="s">
        <v>30072</v>
      </c>
      <c r="AQ1348">
        <v>12</v>
      </c>
      <c r="AR1348" t="s">
        <v>30073</v>
      </c>
      <c r="AS1348" t="s">
        <v>30074</v>
      </c>
      <c r="AT1348" t="s">
        <v>30075</v>
      </c>
      <c r="AU1348" t="s">
        <v>30076</v>
      </c>
      <c r="AW1348" t="s">
        <v>30077</v>
      </c>
      <c r="AY1348" t="s">
        <v>21027</v>
      </c>
      <c r="AZ1348" t="s">
        <v>17303</v>
      </c>
      <c r="BA1348" t="s">
        <v>255</v>
      </c>
      <c r="BB1348" t="s">
        <v>30078</v>
      </c>
      <c r="BD1348" t="s">
        <v>30035</v>
      </c>
      <c r="BE1348">
        <v>0</v>
      </c>
      <c r="BF1348" t="s">
        <v>30079</v>
      </c>
      <c r="BG1348" t="s">
        <v>30080</v>
      </c>
      <c r="BH1348" t="s">
        <v>30081</v>
      </c>
      <c r="BI1348" t="s">
        <v>132</v>
      </c>
      <c r="BS1348">
        <v>0</v>
      </c>
      <c r="BT1348">
        <v>0</v>
      </c>
      <c r="BU1348">
        <v>0</v>
      </c>
      <c r="BV1348">
        <v>0</v>
      </c>
      <c r="BW1348">
        <v>1</v>
      </c>
      <c r="BX1348">
        <v>0</v>
      </c>
      <c r="BY1348">
        <v>1</v>
      </c>
      <c r="CD1348" t="s">
        <v>132</v>
      </c>
      <c r="CE1348">
        <v>0</v>
      </c>
      <c r="CF1348" t="s">
        <v>132</v>
      </c>
      <c r="CJ1348" t="s">
        <v>132</v>
      </c>
      <c r="CK1348" t="s">
        <v>132</v>
      </c>
      <c r="CM1348" t="s">
        <v>30082</v>
      </c>
      <c r="CP1348">
        <v>6235</v>
      </c>
      <c r="CQ1348">
        <v>0</v>
      </c>
      <c r="CR1348">
        <v>0</v>
      </c>
      <c r="CS1348">
        <v>0</v>
      </c>
      <c r="CT1348">
        <v>0</v>
      </c>
    </row>
    <row r="1349" spans="1:98" ht="15" customHeight="1" x14ac:dyDescent="0.2">
      <c r="A1349" t="s">
        <v>32241</v>
      </c>
      <c r="B1349" s="1" t="s">
        <v>1918</v>
      </c>
      <c r="C1349">
        <v>19200</v>
      </c>
      <c r="G1349" t="s">
        <v>1053</v>
      </c>
      <c r="H1349" t="s">
        <v>193</v>
      </c>
      <c r="I1349" t="s">
        <v>1555</v>
      </c>
      <c r="J1349" t="s">
        <v>1954</v>
      </c>
      <c r="K1349">
        <v>3</v>
      </c>
      <c r="L1349" t="s">
        <v>30083</v>
      </c>
      <c r="N1349" t="s">
        <v>17601</v>
      </c>
      <c r="O1349" t="s">
        <v>18855</v>
      </c>
      <c r="P1349">
        <v>161</v>
      </c>
      <c r="Q1349" t="s">
        <v>17370</v>
      </c>
      <c r="S1349" t="s">
        <v>2262</v>
      </c>
      <c r="T1349">
        <v>10</v>
      </c>
      <c r="U1349">
        <v>8</v>
      </c>
      <c r="V1349">
        <v>12</v>
      </c>
      <c r="Y1349" t="s">
        <v>479</v>
      </c>
      <c r="Z1349" t="s">
        <v>11049</v>
      </c>
      <c r="AC1349" t="s">
        <v>4565</v>
      </c>
      <c r="AD1349" t="s">
        <v>249</v>
      </c>
      <c r="AF1349" t="s">
        <v>30070</v>
      </c>
      <c r="AH1349" t="s">
        <v>202</v>
      </c>
      <c r="AI1349" t="s">
        <v>202</v>
      </c>
      <c r="AJ1349" t="s">
        <v>30084</v>
      </c>
      <c r="AO1349" t="s">
        <v>30072</v>
      </c>
      <c r="AQ1349">
        <v>12</v>
      </c>
      <c r="AR1349" t="s">
        <v>30073</v>
      </c>
      <c r="AS1349" t="s">
        <v>30074</v>
      </c>
      <c r="AT1349" t="s">
        <v>30075</v>
      </c>
      <c r="AU1349" t="s">
        <v>30076</v>
      </c>
      <c r="AW1349" t="s">
        <v>30085</v>
      </c>
      <c r="AY1349" t="s">
        <v>21027</v>
      </c>
      <c r="AZ1349" t="s">
        <v>17303</v>
      </c>
      <c r="BA1349" t="s">
        <v>255</v>
      </c>
      <c r="BB1349" t="s">
        <v>30078</v>
      </c>
      <c r="BD1349" t="s">
        <v>30035</v>
      </c>
      <c r="BE1349">
        <v>0</v>
      </c>
      <c r="BF1349" t="s">
        <v>30086</v>
      </c>
      <c r="BG1349" t="s">
        <v>30080</v>
      </c>
      <c r="BH1349" t="s">
        <v>30087</v>
      </c>
      <c r="BI1349" t="s">
        <v>132</v>
      </c>
      <c r="BS1349">
        <v>0</v>
      </c>
      <c r="BT1349">
        <v>0</v>
      </c>
      <c r="BU1349">
        <v>0</v>
      </c>
      <c r="BV1349">
        <v>0</v>
      </c>
      <c r="BW1349">
        <v>0</v>
      </c>
      <c r="BX1349">
        <v>0</v>
      </c>
      <c r="BY1349">
        <v>1</v>
      </c>
      <c r="CD1349" t="s">
        <v>132</v>
      </c>
      <c r="CE1349">
        <v>0</v>
      </c>
      <c r="CF1349" t="s">
        <v>132</v>
      </c>
      <c r="CJ1349" t="s">
        <v>132</v>
      </c>
      <c r="CK1349" t="s">
        <v>132</v>
      </c>
      <c r="CM1349" t="s">
        <v>30088</v>
      </c>
      <c r="CP1349">
        <v>6236</v>
      </c>
      <c r="CQ1349">
        <v>0</v>
      </c>
      <c r="CR1349">
        <v>0</v>
      </c>
      <c r="CS1349">
        <v>0</v>
      </c>
      <c r="CT1349">
        <v>0</v>
      </c>
    </row>
    <row r="1350" spans="1:98" ht="15" customHeight="1" x14ac:dyDescent="0.2">
      <c r="A1350" t="s">
        <v>32243</v>
      </c>
      <c r="B1350" s="1" t="s">
        <v>1918</v>
      </c>
      <c r="C1350">
        <v>19200</v>
      </c>
      <c r="G1350" t="s">
        <v>1053</v>
      </c>
      <c r="H1350" t="s">
        <v>193</v>
      </c>
      <c r="I1350" t="s">
        <v>1555</v>
      </c>
      <c r="J1350" t="s">
        <v>1781</v>
      </c>
      <c r="K1350">
        <v>3</v>
      </c>
      <c r="L1350" t="s">
        <v>30089</v>
      </c>
      <c r="N1350" t="s">
        <v>17601</v>
      </c>
      <c r="O1350" t="s">
        <v>18855</v>
      </c>
      <c r="P1350">
        <v>161</v>
      </c>
      <c r="Q1350" t="s">
        <v>17370</v>
      </c>
      <c r="S1350" t="s">
        <v>2262</v>
      </c>
      <c r="T1350">
        <v>10</v>
      </c>
      <c r="U1350">
        <v>8</v>
      </c>
      <c r="V1350">
        <v>12</v>
      </c>
      <c r="Y1350" t="s">
        <v>479</v>
      </c>
      <c r="Z1350" t="s">
        <v>3160</v>
      </c>
      <c r="AD1350" t="s">
        <v>30093</v>
      </c>
      <c r="AF1350" t="s">
        <v>30070</v>
      </c>
      <c r="AH1350" t="s">
        <v>202</v>
      </c>
      <c r="AI1350" t="s">
        <v>202</v>
      </c>
      <c r="AJ1350" t="s">
        <v>30094</v>
      </c>
      <c r="AO1350" t="s">
        <v>30072</v>
      </c>
      <c r="AQ1350">
        <v>12</v>
      </c>
      <c r="AR1350" t="s">
        <v>30073</v>
      </c>
      <c r="AS1350" t="s">
        <v>30074</v>
      </c>
      <c r="AT1350" t="s">
        <v>30075</v>
      </c>
      <c r="AU1350" t="s">
        <v>30095</v>
      </c>
      <c r="AW1350" t="s">
        <v>30096</v>
      </c>
      <c r="AY1350" t="s">
        <v>21027</v>
      </c>
      <c r="AZ1350" t="s">
        <v>17303</v>
      </c>
      <c r="BA1350" t="s">
        <v>255</v>
      </c>
      <c r="BB1350" t="s">
        <v>30078</v>
      </c>
      <c r="BD1350" t="s">
        <v>30035</v>
      </c>
      <c r="BE1350">
        <v>0</v>
      </c>
      <c r="BG1350" t="s">
        <v>30080</v>
      </c>
      <c r="BH1350" t="s">
        <v>30097</v>
      </c>
      <c r="BI1350" t="s">
        <v>132</v>
      </c>
      <c r="BS1350">
        <v>0</v>
      </c>
      <c r="BT1350">
        <v>0</v>
      </c>
      <c r="BU1350">
        <v>0</v>
      </c>
      <c r="BV1350">
        <v>0</v>
      </c>
      <c r="BW1350">
        <v>0</v>
      </c>
      <c r="BX1350">
        <v>1</v>
      </c>
      <c r="BY1350">
        <v>1</v>
      </c>
      <c r="CD1350" t="s">
        <v>132</v>
      </c>
      <c r="CE1350">
        <v>0</v>
      </c>
      <c r="CF1350" t="s">
        <v>132</v>
      </c>
      <c r="CJ1350" t="s">
        <v>132</v>
      </c>
      <c r="CK1350" t="s">
        <v>132</v>
      </c>
      <c r="CM1350" t="s">
        <v>30098</v>
      </c>
      <c r="CP1350">
        <v>6238</v>
      </c>
      <c r="CQ1350">
        <v>0</v>
      </c>
      <c r="CR1350">
        <v>0</v>
      </c>
      <c r="CS1350">
        <v>0</v>
      </c>
      <c r="CT1350">
        <v>0</v>
      </c>
    </row>
    <row r="1351" spans="1:98" ht="15" customHeight="1" x14ac:dyDescent="0.2">
      <c r="A1351" t="s">
        <v>26465</v>
      </c>
      <c r="B1351" s="1" t="s">
        <v>306</v>
      </c>
      <c r="C1351">
        <v>1600</v>
      </c>
      <c r="G1351" t="s">
        <v>135</v>
      </c>
      <c r="H1351" t="s">
        <v>102</v>
      </c>
      <c r="I1351" t="s">
        <v>103</v>
      </c>
      <c r="J1351" t="s">
        <v>3818</v>
      </c>
      <c r="K1351">
        <v>6</v>
      </c>
      <c r="L1351" t="s">
        <v>2547</v>
      </c>
      <c r="N1351" t="s">
        <v>7063</v>
      </c>
      <c r="O1351" t="s">
        <v>26466</v>
      </c>
      <c r="P1351">
        <v>52</v>
      </c>
      <c r="Q1351" t="s">
        <v>511</v>
      </c>
      <c r="R1351" t="s">
        <v>26467</v>
      </c>
      <c r="S1351" t="s">
        <v>26468</v>
      </c>
      <c r="T1351">
        <v>7</v>
      </c>
      <c r="U1351">
        <v>4</v>
      </c>
      <c r="V1351">
        <v>11</v>
      </c>
      <c r="Z1351" t="s">
        <v>26469</v>
      </c>
      <c r="AD1351" t="s">
        <v>249</v>
      </c>
      <c r="AF1351" t="s">
        <v>26470</v>
      </c>
      <c r="AH1351" t="s">
        <v>114</v>
      </c>
      <c r="AI1351" t="s">
        <v>114</v>
      </c>
      <c r="AJ1351" t="s">
        <v>26471</v>
      </c>
      <c r="AK1351" t="s">
        <v>26472</v>
      </c>
      <c r="AO1351" t="s">
        <v>26473</v>
      </c>
      <c r="AQ1351">
        <v>7</v>
      </c>
      <c r="AR1351">
        <v>7</v>
      </c>
      <c r="AS1351">
        <v>19</v>
      </c>
      <c r="AT1351" t="s">
        <v>6342</v>
      </c>
      <c r="AU1351" t="s">
        <v>26474</v>
      </c>
      <c r="AW1351" t="s">
        <v>14836</v>
      </c>
      <c r="AX1351" t="s">
        <v>26475</v>
      </c>
      <c r="AY1351" t="s">
        <v>5625</v>
      </c>
      <c r="AZ1351" t="s">
        <v>26476</v>
      </c>
      <c r="BA1351" t="s">
        <v>426</v>
      </c>
      <c r="BB1351" t="s">
        <v>26477</v>
      </c>
      <c r="BC1351" t="s">
        <v>3817</v>
      </c>
      <c r="BD1351" t="s">
        <v>24172</v>
      </c>
      <c r="BE1351">
        <v>0</v>
      </c>
      <c r="BF1351" t="s">
        <v>26478</v>
      </c>
      <c r="BG1351" t="s">
        <v>26479</v>
      </c>
      <c r="BH1351" t="s">
        <v>26480</v>
      </c>
      <c r="BI1351" t="s">
        <v>132</v>
      </c>
      <c r="BK1351" t="s">
        <v>132</v>
      </c>
      <c r="BS1351">
        <v>0</v>
      </c>
      <c r="BT1351">
        <v>0</v>
      </c>
      <c r="BU1351">
        <v>0</v>
      </c>
      <c r="BV1351">
        <v>0</v>
      </c>
      <c r="BW1351">
        <v>0</v>
      </c>
      <c r="BX1351">
        <v>0</v>
      </c>
      <c r="BY1351">
        <v>1</v>
      </c>
      <c r="CD1351" t="s">
        <v>131</v>
      </c>
      <c r="CE1351">
        <v>0</v>
      </c>
      <c r="CF1351" t="s">
        <v>132</v>
      </c>
      <c r="CJ1351" t="s">
        <v>132</v>
      </c>
      <c r="CK1351" t="s">
        <v>132</v>
      </c>
      <c r="CP1351">
        <v>5282</v>
      </c>
      <c r="CQ1351">
        <v>0</v>
      </c>
      <c r="CR1351">
        <v>0</v>
      </c>
      <c r="CS1351">
        <v>0</v>
      </c>
      <c r="CT1351">
        <v>0</v>
      </c>
    </row>
    <row r="1352" spans="1:98" ht="15" customHeight="1" x14ac:dyDescent="0.2">
      <c r="A1352" t="s">
        <v>28337</v>
      </c>
      <c r="B1352" s="1" t="s">
        <v>1117</v>
      </c>
      <c r="C1352">
        <v>400</v>
      </c>
      <c r="G1352" t="s">
        <v>240</v>
      </c>
      <c r="H1352" t="s">
        <v>102</v>
      </c>
      <c r="I1352" t="s">
        <v>332</v>
      </c>
      <c r="K1352">
        <v>2</v>
      </c>
      <c r="L1352" t="s">
        <v>1016</v>
      </c>
      <c r="N1352" t="s">
        <v>1716</v>
      </c>
      <c r="O1352" t="s">
        <v>1717</v>
      </c>
      <c r="P1352">
        <v>13</v>
      </c>
      <c r="Q1352" t="s">
        <v>1718</v>
      </c>
      <c r="S1352" t="s">
        <v>1719</v>
      </c>
      <c r="T1352">
        <v>5</v>
      </c>
      <c r="U1352">
        <v>5</v>
      </c>
      <c r="V1352">
        <v>1</v>
      </c>
      <c r="AD1352" t="s">
        <v>1614</v>
      </c>
      <c r="AF1352" t="s">
        <v>28338</v>
      </c>
      <c r="AH1352" t="s">
        <v>114</v>
      </c>
      <c r="AI1352" t="s">
        <v>114</v>
      </c>
      <c r="AO1352" t="s">
        <v>28339</v>
      </c>
      <c r="AQ1352">
        <v>1</v>
      </c>
      <c r="AR1352">
        <v>4</v>
      </c>
      <c r="AS1352">
        <v>16</v>
      </c>
      <c r="AT1352" t="s">
        <v>28340</v>
      </c>
      <c r="AU1352" t="s">
        <v>28341</v>
      </c>
      <c r="AX1352" t="s">
        <v>28342</v>
      </c>
      <c r="AY1352" t="s">
        <v>28332</v>
      </c>
      <c r="AZ1352" t="s">
        <v>28343</v>
      </c>
      <c r="BA1352" t="s">
        <v>255</v>
      </c>
      <c r="BB1352" t="s">
        <v>28344</v>
      </c>
      <c r="BD1352" t="s">
        <v>28322</v>
      </c>
      <c r="BE1352">
        <v>0</v>
      </c>
      <c r="BF1352" t="s">
        <v>28345</v>
      </c>
      <c r="BG1352" t="s">
        <v>28346</v>
      </c>
      <c r="BH1352" t="s">
        <v>28347</v>
      </c>
      <c r="BI1352" t="s">
        <v>132</v>
      </c>
      <c r="BS1352">
        <v>0</v>
      </c>
      <c r="BT1352">
        <v>1</v>
      </c>
      <c r="BU1352">
        <v>0</v>
      </c>
      <c r="BV1352">
        <v>0</v>
      </c>
      <c r="BW1352">
        <v>0</v>
      </c>
      <c r="BX1352">
        <v>0</v>
      </c>
      <c r="BY1352">
        <v>1</v>
      </c>
      <c r="CD1352" t="s">
        <v>131</v>
      </c>
      <c r="CE1352">
        <v>0</v>
      </c>
      <c r="CF1352" t="s">
        <v>132</v>
      </c>
      <c r="CJ1352" t="s">
        <v>132</v>
      </c>
      <c r="CK1352" t="s">
        <v>132</v>
      </c>
      <c r="CP1352">
        <v>5572</v>
      </c>
      <c r="CQ1352">
        <v>0</v>
      </c>
      <c r="CR1352">
        <v>0</v>
      </c>
      <c r="CS1352">
        <v>0</v>
      </c>
      <c r="CT1352">
        <v>0</v>
      </c>
    </row>
    <row r="1353" spans="1:98" ht="15" customHeight="1" x14ac:dyDescent="0.2">
      <c r="A1353" t="s">
        <v>16216</v>
      </c>
      <c r="B1353" s="1" t="s">
        <v>2839</v>
      </c>
      <c r="C1353">
        <v>100</v>
      </c>
      <c r="G1353" t="s">
        <v>240</v>
      </c>
      <c r="H1353" t="s">
        <v>1308</v>
      </c>
      <c r="I1353" t="s">
        <v>332</v>
      </c>
      <c r="K1353">
        <v>3</v>
      </c>
      <c r="L1353" t="s">
        <v>2864</v>
      </c>
      <c r="N1353" t="s">
        <v>2853</v>
      </c>
      <c r="O1353" t="s">
        <v>2854</v>
      </c>
      <c r="P1353">
        <v>4</v>
      </c>
      <c r="Q1353" t="s">
        <v>603</v>
      </c>
      <c r="S1353" t="s">
        <v>5226</v>
      </c>
      <c r="T1353">
        <v>2</v>
      </c>
      <c r="U1353">
        <v>5</v>
      </c>
      <c r="V1353">
        <v>1</v>
      </c>
      <c r="AD1353" t="s">
        <v>707</v>
      </c>
      <c r="AF1353" t="s">
        <v>16217</v>
      </c>
      <c r="AH1353" t="s">
        <v>1316</v>
      </c>
      <c r="AI1353" t="s">
        <v>318</v>
      </c>
      <c r="AO1353" t="s">
        <v>16218</v>
      </c>
      <c r="AQ1353">
        <v>0</v>
      </c>
      <c r="AR1353">
        <v>1</v>
      </c>
      <c r="AS1353" t="s">
        <v>16219</v>
      </c>
      <c r="AT1353" t="s">
        <v>1734</v>
      </c>
      <c r="AU1353" t="s">
        <v>16220</v>
      </c>
      <c r="AY1353" t="s">
        <v>9725</v>
      </c>
      <c r="AZ1353" t="s">
        <v>16221</v>
      </c>
      <c r="BA1353" t="s">
        <v>255</v>
      </c>
      <c r="BB1353" t="s">
        <v>16197</v>
      </c>
      <c r="BC1353" t="s">
        <v>2836</v>
      </c>
      <c r="BD1353" t="s">
        <v>14619</v>
      </c>
      <c r="BE1353">
        <v>0</v>
      </c>
      <c r="BG1353" t="s">
        <v>16222</v>
      </c>
      <c r="BH1353" t="s">
        <v>16223</v>
      </c>
      <c r="BS1353">
        <v>0</v>
      </c>
      <c r="BT1353">
        <v>0</v>
      </c>
      <c r="BU1353">
        <v>0</v>
      </c>
      <c r="BV1353">
        <v>0</v>
      </c>
      <c r="BW1353">
        <v>0</v>
      </c>
      <c r="BX1353">
        <v>1</v>
      </c>
      <c r="BY1353">
        <v>1</v>
      </c>
      <c r="CD1353" t="s">
        <v>132</v>
      </c>
      <c r="CE1353">
        <v>0</v>
      </c>
      <c r="CF1353" t="s">
        <v>132</v>
      </c>
      <c r="CJ1353" t="s">
        <v>132</v>
      </c>
      <c r="CK1353" t="s">
        <v>132</v>
      </c>
      <c r="CP1353">
        <v>2061</v>
      </c>
      <c r="CQ1353">
        <v>0</v>
      </c>
      <c r="CR1353">
        <v>0</v>
      </c>
      <c r="CS1353">
        <v>0</v>
      </c>
      <c r="CT1353">
        <v>0</v>
      </c>
    </row>
    <row r="1354" spans="1:98" ht="15" customHeight="1" x14ac:dyDescent="0.2">
      <c r="A1354" t="s">
        <v>4500</v>
      </c>
      <c r="B1354" s="1" t="s">
        <v>365</v>
      </c>
      <c r="C1354">
        <v>1200</v>
      </c>
      <c r="G1354" t="s">
        <v>240</v>
      </c>
      <c r="H1354" t="s">
        <v>193</v>
      </c>
      <c r="I1354" t="s">
        <v>137</v>
      </c>
      <c r="K1354">
        <v>0</v>
      </c>
      <c r="L1354" t="s">
        <v>4501</v>
      </c>
      <c r="N1354" t="s">
        <v>509</v>
      </c>
      <c r="O1354" t="s">
        <v>619</v>
      </c>
      <c r="P1354">
        <v>39</v>
      </c>
      <c r="Q1354" t="s">
        <v>1100</v>
      </c>
      <c r="S1354" t="s">
        <v>4502</v>
      </c>
      <c r="T1354">
        <v>3</v>
      </c>
      <c r="U1354">
        <v>2</v>
      </c>
      <c r="V1354">
        <v>6</v>
      </c>
      <c r="Z1354" t="s">
        <v>3360</v>
      </c>
      <c r="AD1354" t="s">
        <v>496</v>
      </c>
      <c r="AF1354" t="s">
        <v>4503</v>
      </c>
      <c r="AH1354" t="s">
        <v>202</v>
      </c>
      <c r="AI1354" t="s">
        <v>4504</v>
      </c>
      <c r="AJ1354" t="s">
        <v>4505</v>
      </c>
      <c r="AO1354" t="s">
        <v>4506</v>
      </c>
      <c r="AQ1354">
        <v>4</v>
      </c>
      <c r="AR1354" t="s">
        <v>442</v>
      </c>
      <c r="AS1354" t="s">
        <v>4507</v>
      </c>
      <c r="AT1354" t="s">
        <v>4508</v>
      </c>
      <c r="AU1354" t="s">
        <v>4509</v>
      </c>
      <c r="AV1354" t="s">
        <v>4510</v>
      </c>
      <c r="AW1354" t="s">
        <v>647</v>
      </c>
      <c r="AY1354" t="s">
        <v>669</v>
      </c>
      <c r="AZ1354" t="s">
        <v>4511</v>
      </c>
      <c r="BA1354" t="s">
        <v>426</v>
      </c>
      <c r="BB1354" t="s">
        <v>4512</v>
      </c>
      <c r="BD1354" t="s">
        <v>128</v>
      </c>
      <c r="BE1354">
        <v>0</v>
      </c>
      <c r="BF1354" t="s">
        <v>4513</v>
      </c>
      <c r="BG1354" t="s">
        <v>4514</v>
      </c>
      <c r="BH1354" t="s">
        <v>4515</v>
      </c>
      <c r="BS1354">
        <v>0</v>
      </c>
      <c r="BT1354">
        <v>0</v>
      </c>
      <c r="BU1354">
        <v>0</v>
      </c>
      <c r="BV1354">
        <v>0</v>
      </c>
      <c r="BW1354">
        <v>0</v>
      </c>
      <c r="BX1354">
        <v>0</v>
      </c>
      <c r="BY1354">
        <v>1</v>
      </c>
      <c r="CD1354" t="s">
        <v>131</v>
      </c>
      <c r="CE1354">
        <v>0</v>
      </c>
      <c r="CJ1354" t="s">
        <v>132</v>
      </c>
      <c r="CO1354" t="str">
        <f>HYPERLINK("http://www.d20pfsrd.com/bestiary/monster-listings/aberrations/otyugh","Otyugh")</f>
        <v>Otyugh</v>
      </c>
      <c r="CP1354">
        <v>290</v>
      </c>
      <c r="CQ1354">
        <v>0</v>
      </c>
      <c r="CR1354">
        <v>0</v>
      </c>
      <c r="CS1354">
        <v>0</v>
      </c>
      <c r="CT1354">
        <v>0</v>
      </c>
    </row>
    <row r="1355" spans="1:98" ht="15" customHeight="1" x14ac:dyDescent="0.2">
      <c r="A1355" t="s">
        <v>31527</v>
      </c>
      <c r="B1355" s="1" t="s">
        <v>365</v>
      </c>
      <c r="C1355">
        <v>1200</v>
      </c>
      <c r="G1355" t="s">
        <v>923</v>
      </c>
      <c r="H1355" t="s">
        <v>193</v>
      </c>
      <c r="I1355" t="s">
        <v>103</v>
      </c>
      <c r="J1355" t="s">
        <v>10788</v>
      </c>
      <c r="K1355">
        <v>5</v>
      </c>
      <c r="L1355" t="s">
        <v>25902</v>
      </c>
      <c r="N1355" t="s">
        <v>5485</v>
      </c>
      <c r="O1355" t="s">
        <v>5486</v>
      </c>
      <c r="P1355">
        <v>42</v>
      </c>
      <c r="Q1355" t="s">
        <v>3019</v>
      </c>
      <c r="S1355" t="s">
        <v>1764</v>
      </c>
      <c r="T1355">
        <v>4</v>
      </c>
      <c r="U1355">
        <v>5</v>
      </c>
      <c r="V1355">
        <v>6</v>
      </c>
      <c r="X1355" t="s">
        <v>10791</v>
      </c>
      <c r="Z1355" t="s">
        <v>3054</v>
      </c>
      <c r="AA1355" t="s">
        <v>10794</v>
      </c>
      <c r="AB1355">
        <v>15</v>
      </c>
      <c r="AD1355" t="s">
        <v>10795</v>
      </c>
      <c r="AF1355" t="s">
        <v>31528</v>
      </c>
      <c r="AH1355" t="s">
        <v>202</v>
      </c>
      <c r="AI1355" t="s">
        <v>202</v>
      </c>
      <c r="AJ1355" t="s">
        <v>31529</v>
      </c>
      <c r="AK1355" t="s">
        <v>31530</v>
      </c>
      <c r="AO1355" t="s">
        <v>31531</v>
      </c>
      <c r="AQ1355">
        <v>5</v>
      </c>
      <c r="AR1355">
        <v>10</v>
      </c>
      <c r="AS1355">
        <v>21</v>
      </c>
      <c r="AT1355" t="s">
        <v>31532</v>
      </c>
      <c r="AU1355" t="s">
        <v>31533</v>
      </c>
      <c r="AW1355" t="s">
        <v>10841</v>
      </c>
      <c r="AX1355" t="s">
        <v>31534</v>
      </c>
      <c r="AY1355" t="s">
        <v>29189</v>
      </c>
      <c r="AZ1355" t="s">
        <v>31535</v>
      </c>
      <c r="BA1355" t="s">
        <v>255</v>
      </c>
      <c r="BB1355" t="s">
        <v>31536</v>
      </c>
      <c r="BC1355" t="s">
        <v>10807</v>
      </c>
      <c r="BD1355" t="s">
        <v>31523</v>
      </c>
      <c r="BE1355">
        <v>0</v>
      </c>
      <c r="BF1355" t="s">
        <v>31537</v>
      </c>
      <c r="BG1355" t="s">
        <v>31538</v>
      </c>
      <c r="BH1355" t="s">
        <v>31539</v>
      </c>
      <c r="BS1355">
        <v>0</v>
      </c>
      <c r="BT1355">
        <v>0</v>
      </c>
      <c r="BU1355">
        <v>1</v>
      </c>
      <c r="BV1355">
        <v>0</v>
      </c>
      <c r="BW1355">
        <v>0</v>
      </c>
      <c r="BX1355">
        <v>1</v>
      </c>
      <c r="BY1355">
        <v>1</v>
      </c>
      <c r="CD1355" t="s">
        <v>132</v>
      </c>
      <c r="CE1355">
        <v>0</v>
      </c>
      <c r="CJ1355" t="s">
        <v>132</v>
      </c>
      <c r="CK1355" t="s">
        <v>132</v>
      </c>
      <c r="CP1355">
        <v>6895</v>
      </c>
      <c r="CQ1355">
        <v>0</v>
      </c>
      <c r="CR1355">
        <v>0</v>
      </c>
      <c r="CS1355">
        <v>0</v>
      </c>
      <c r="CT1355">
        <v>0</v>
      </c>
    </row>
    <row r="1356" spans="1:98" ht="15" customHeight="1" x14ac:dyDescent="0.2">
      <c r="A1356" t="s">
        <v>22126</v>
      </c>
      <c r="B1356" s="1" t="s">
        <v>283</v>
      </c>
      <c r="C1356">
        <v>600</v>
      </c>
      <c r="G1356" t="s">
        <v>923</v>
      </c>
      <c r="H1356" t="s">
        <v>1308</v>
      </c>
      <c r="I1356" t="s">
        <v>2390</v>
      </c>
      <c r="K1356">
        <v>3</v>
      </c>
      <c r="L1356" t="s">
        <v>4079</v>
      </c>
      <c r="N1356" t="s">
        <v>11836</v>
      </c>
      <c r="O1356" t="s">
        <v>11837</v>
      </c>
      <c r="P1356">
        <v>22</v>
      </c>
      <c r="Q1356" t="s">
        <v>22127</v>
      </c>
      <c r="S1356" t="s">
        <v>11839</v>
      </c>
      <c r="T1356">
        <v>3</v>
      </c>
      <c r="U1356">
        <v>7</v>
      </c>
      <c r="V1356">
        <v>6</v>
      </c>
      <c r="Y1356" t="s">
        <v>4193</v>
      </c>
      <c r="AA1356" t="s">
        <v>9914</v>
      </c>
      <c r="AD1356" t="s">
        <v>781</v>
      </c>
      <c r="AF1356" t="s">
        <v>22128</v>
      </c>
      <c r="AH1356" t="s">
        <v>114</v>
      </c>
      <c r="AI1356" t="s">
        <v>114</v>
      </c>
      <c r="AJ1356" t="s">
        <v>22129</v>
      </c>
      <c r="AK1356" t="s">
        <v>22130</v>
      </c>
      <c r="AO1356" t="s">
        <v>22131</v>
      </c>
      <c r="AQ1356">
        <v>2</v>
      </c>
      <c r="AR1356">
        <v>3</v>
      </c>
      <c r="AS1356">
        <v>14</v>
      </c>
      <c r="AT1356" t="s">
        <v>22132</v>
      </c>
      <c r="AU1356" t="s">
        <v>22133</v>
      </c>
      <c r="AW1356" t="s">
        <v>3527</v>
      </c>
      <c r="AX1356" t="s">
        <v>7958</v>
      </c>
      <c r="AY1356" t="s">
        <v>3178</v>
      </c>
      <c r="AZ1356" t="s">
        <v>670</v>
      </c>
      <c r="BA1356" t="s">
        <v>255</v>
      </c>
      <c r="BB1356" t="s">
        <v>22134</v>
      </c>
      <c r="BD1356" t="s">
        <v>22075</v>
      </c>
      <c r="BE1356">
        <v>0</v>
      </c>
      <c r="BF1356" t="s">
        <v>22135</v>
      </c>
      <c r="BG1356" t="s">
        <v>22136</v>
      </c>
      <c r="BH1356" t="s">
        <v>22137</v>
      </c>
      <c r="BR1356" t="s">
        <v>21402</v>
      </c>
      <c r="BS1356">
        <v>0</v>
      </c>
      <c r="BT1356">
        <v>0</v>
      </c>
      <c r="BU1356">
        <v>0</v>
      </c>
      <c r="BV1356">
        <v>1</v>
      </c>
      <c r="BW1356">
        <v>0</v>
      </c>
      <c r="BX1356">
        <v>0</v>
      </c>
      <c r="BY1356">
        <v>1</v>
      </c>
      <c r="CD1356" t="s">
        <v>131</v>
      </c>
      <c r="CE1356">
        <v>0</v>
      </c>
      <c r="CJ1356" t="s">
        <v>132</v>
      </c>
      <c r="CP1356">
        <v>4026</v>
      </c>
      <c r="CQ1356">
        <v>0</v>
      </c>
      <c r="CR1356">
        <v>0</v>
      </c>
      <c r="CS1356">
        <v>0</v>
      </c>
      <c r="CT1356">
        <v>0</v>
      </c>
    </row>
    <row r="1357" spans="1:98" ht="15" customHeight="1" x14ac:dyDescent="0.2">
      <c r="A1357" t="s">
        <v>26940</v>
      </c>
      <c r="B1357" s="1" t="s">
        <v>1137</v>
      </c>
      <c r="C1357">
        <v>2400</v>
      </c>
      <c r="G1357" t="s">
        <v>1053</v>
      </c>
      <c r="H1357" t="s">
        <v>102</v>
      </c>
      <c r="I1357" t="s">
        <v>103</v>
      </c>
      <c r="J1357" t="s">
        <v>1556</v>
      </c>
      <c r="K1357">
        <v>10</v>
      </c>
      <c r="L1357" t="s">
        <v>24056</v>
      </c>
      <c r="N1357" t="s">
        <v>26941</v>
      </c>
      <c r="O1357" t="s">
        <v>26942</v>
      </c>
      <c r="P1357">
        <v>76</v>
      </c>
      <c r="Q1357" t="s">
        <v>4112</v>
      </c>
      <c r="R1357" t="s">
        <v>1312</v>
      </c>
      <c r="S1357" t="s">
        <v>1875</v>
      </c>
      <c r="T1357">
        <v>10</v>
      </c>
      <c r="U1357">
        <v>8</v>
      </c>
      <c r="V1357">
        <v>8</v>
      </c>
      <c r="Z1357" t="s">
        <v>3093</v>
      </c>
      <c r="AC1357" t="s">
        <v>2419</v>
      </c>
      <c r="AD1357" t="s">
        <v>26255</v>
      </c>
      <c r="AF1357" t="s">
        <v>26943</v>
      </c>
      <c r="AG1357" t="s">
        <v>26944</v>
      </c>
      <c r="AH1357" t="s">
        <v>114</v>
      </c>
      <c r="AI1357" t="s">
        <v>114</v>
      </c>
      <c r="AJ1357" t="s">
        <v>26945</v>
      </c>
      <c r="AK1357" t="s">
        <v>26946</v>
      </c>
      <c r="AO1357" t="s">
        <v>26947</v>
      </c>
      <c r="AQ1357">
        <v>8</v>
      </c>
      <c r="AR1357">
        <v>12</v>
      </c>
      <c r="AS1357">
        <v>29</v>
      </c>
      <c r="AT1357" t="s">
        <v>26948</v>
      </c>
      <c r="AU1357" t="s">
        <v>26949</v>
      </c>
      <c r="AW1357" t="s">
        <v>26950</v>
      </c>
      <c r="AY1357" t="s">
        <v>26951</v>
      </c>
      <c r="AZ1357" t="s">
        <v>26952</v>
      </c>
      <c r="BA1357" t="s">
        <v>255</v>
      </c>
      <c r="BB1357" t="s">
        <v>26953</v>
      </c>
      <c r="BD1357" t="s">
        <v>24172</v>
      </c>
      <c r="BE1357">
        <v>0</v>
      </c>
      <c r="BF1357" t="s">
        <v>26954</v>
      </c>
      <c r="BG1357" t="s">
        <v>26955</v>
      </c>
      <c r="BH1357" t="s">
        <v>26956</v>
      </c>
      <c r="BI1357" t="s">
        <v>132</v>
      </c>
      <c r="BK1357" t="s">
        <v>132</v>
      </c>
      <c r="BS1357">
        <v>0</v>
      </c>
      <c r="BT1357">
        <v>0</v>
      </c>
      <c r="BU1357">
        <v>1</v>
      </c>
      <c r="BV1357">
        <v>0</v>
      </c>
      <c r="BW1357">
        <v>0</v>
      </c>
      <c r="BX1357">
        <v>0</v>
      </c>
      <c r="BY1357">
        <v>1</v>
      </c>
      <c r="CD1357" t="s">
        <v>131</v>
      </c>
      <c r="CE1357">
        <v>0</v>
      </c>
      <c r="CJ1357" t="s">
        <v>132</v>
      </c>
      <c r="CK1357" t="s">
        <v>132</v>
      </c>
      <c r="CP1357">
        <v>5318</v>
      </c>
      <c r="CQ1357">
        <v>0</v>
      </c>
      <c r="CR1357">
        <v>0</v>
      </c>
      <c r="CS1357">
        <v>0</v>
      </c>
      <c r="CT1357">
        <v>0</v>
      </c>
    </row>
    <row r="1358" spans="1:98" ht="15" customHeight="1" x14ac:dyDescent="0.2">
      <c r="A1358" t="s">
        <v>2881</v>
      </c>
      <c r="B1358" s="1" t="s">
        <v>599</v>
      </c>
      <c r="C1358">
        <v>135</v>
      </c>
      <c r="G1358" t="s">
        <v>240</v>
      </c>
      <c r="H1358" t="s">
        <v>1308</v>
      </c>
      <c r="I1358" t="s">
        <v>332</v>
      </c>
      <c r="K1358">
        <v>3</v>
      </c>
      <c r="L1358" t="s">
        <v>2434</v>
      </c>
      <c r="N1358" t="s">
        <v>2853</v>
      </c>
      <c r="O1358" t="s">
        <v>2854</v>
      </c>
      <c r="P1358">
        <v>4</v>
      </c>
      <c r="Q1358" t="s">
        <v>603</v>
      </c>
      <c r="S1358" t="s">
        <v>2855</v>
      </c>
      <c r="T1358">
        <v>2</v>
      </c>
      <c r="U1358">
        <v>5</v>
      </c>
      <c r="V1358">
        <v>2</v>
      </c>
      <c r="AD1358" t="s">
        <v>2856</v>
      </c>
      <c r="AF1358" t="s">
        <v>2857</v>
      </c>
      <c r="AH1358" t="s">
        <v>1316</v>
      </c>
      <c r="AI1358" t="s">
        <v>318</v>
      </c>
      <c r="AO1358" t="s">
        <v>2882</v>
      </c>
      <c r="AQ1358">
        <v>0</v>
      </c>
      <c r="AR1358">
        <v>1</v>
      </c>
      <c r="AS1358">
        <v>9</v>
      </c>
      <c r="AT1358" t="s">
        <v>1734</v>
      </c>
      <c r="AU1358" t="s">
        <v>2883</v>
      </c>
      <c r="AV1358" t="s">
        <v>1131</v>
      </c>
      <c r="AY1358" t="s">
        <v>445</v>
      </c>
      <c r="AZ1358" t="s">
        <v>208</v>
      </c>
      <c r="BA1358" t="s">
        <v>255</v>
      </c>
      <c r="BB1358" t="s">
        <v>2835</v>
      </c>
      <c r="BC1358" t="s">
        <v>2836</v>
      </c>
      <c r="BD1358" t="s">
        <v>128</v>
      </c>
      <c r="BE1358">
        <v>0</v>
      </c>
      <c r="BG1358" t="s">
        <v>2884</v>
      </c>
      <c r="BH1358" t="s">
        <v>2885</v>
      </c>
      <c r="BS1358">
        <v>0</v>
      </c>
      <c r="BT1358">
        <v>0</v>
      </c>
      <c r="BU1358">
        <v>1</v>
      </c>
      <c r="BV1358">
        <v>0</v>
      </c>
      <c r="BW1358">
        <v>0</v>
      </c>
      <c r="BX1358">
        <v>0</v>
      </c>
      <c r="BY1358">
        <v>1</v>
      </c>
      <c r="CD1358" t="s">
        <v>131</v>
      </c>
      <c r="CE1358">
        <v>0</v>
      </c>
      <c r="CJ1358" t="s">
        <v>132</v>
      </c>
      <c r="CO1358" t="str">
        <f>HYPERLINK("http://www.d20pfsrd.com/bestiary/monster-listings/animals/avians/owl","Owl")</f>
        <v>Owl</v>
      </c>
      <c r="CP1358">
        <v>186</v>
      </c>
      <c r="CQ1358">
        <v>0</v>
      </c>
      <c r="CR1358">
        <v>0</v>
      </c>
      <c r="CS1358">
        <v>0</v>
      </c>
      <c r="CT1358">
        <v>0</v>
      </c>
    </row>
    <row r="1359" spans="1:98" ht="15" customHeight="1" x14ac:dyDescent="0.2">
      <c r="A1359" t="s">
        <v>4516</v>
      </c>
      <c r="B1359" s="1" t="s">
        <v>365</v>
      </c>
      <c r="C1359">
        <v>1200</v>
      </c>
      <c r="G1359" t="s">
        <v>240</v>
      </c>
      <c r="H1359" t="s">
        <v>193</v>
      </c>
      <c r="I1359" t="s">
        <v>261</v>
      </c>
      <c r="K1359">
        <v>5</v>
      </c>
      <c r="L1359" t="s">
        <v>4517</v>
      </c>
      <c r="N1359" t="s">
        <v>4095</v>
      </c>
      <c r="O1359" t="s">
        <v>4096</v>
      </c>
      <c r="P1359">
        <v>47</v>
      </c>
      <c r="Q1359" t="s">
        <v>3694</v>
      </c>
      <c r="S1359" t="s">
        <v>4518</v>
      </c>
      <c r="T1359">
        <v>10</v>
      </c>
      <c r="U1359">
        <v>5</v>
      </c>
      <c r="V1359">
        <v>2</v>
      </c>
      <c r="AD1359" t="s">
        <v>249</v>
      </c>
      <c r="AF1359" t="s">
        <v>4519</v>
      </c>
      <c r="AH1359" t="s">
        <v>202</v>
      </c>
      <c r="AI1359" t="s">
        <v>114</v>
      </c>
      <c r="AO1359" t="s">
        <v>4520</v>
      </c>
      <c r="AQ1359">
        <v>5</v>
      </c>
      <c r="AR1359" t="s">
        <v>4521</v>
      </c>
      <c r="AS1359" t="s">
        <v>500</v>
      </c>
      <c r="AT1359" t="s">
        <v>4522</v>
      </c>
      <c r="AU1359" t="s">
        <v>695</v>
      </c>
      <c r="AY1359" t="s">
        <v>445</v>
      </c>
      <c r="AZ1359" t="s">
        <v>3720</v>
      </c>
      <c r="BA1359" t="s">
        <v>277</v>
      </c>
      <c r="BB1359" t="s">
        <v>4523</v>
      </c>
      <c r="BD1359" t="s">
        <v>128</v>
      </c>
      <c r="BE1359">
        <v>0</v>
      </c>
      <c r="BG1359" t="s">
        <v>4524</v>
      </c>
      <c r="BH1359" t="s">
        <v>4525</v>
      </c>
      <c r="BS1359">
        <v>0</v>
      </c>
      <c r="BT1359">
        <v>0</v>
      </c>
      <c r="BU1359">
        <v>0</v>
      </c>
      <c r="BV1359">
        <v>0</v>
      </c>
      <c r="BW1359">
        <v>0</v>
      </c>
      <c r="BX1359">
        <v>0</v>
      </c>
      <c r="BY1359">
        <v>1</v>
      </c>
      <c r="CD1359" t="s">
        <v>131</v>
      </c>
      <c r="CE1359">
        <v>0</v>
      </c>
      <c r="CJ1359" t="s">
        <v>132</v>
      </c>
      <c r="CO1359" t="str">
        <f>HYPERLINK("http://www.d20pfsrd.com/bestiary/monster-listings/magical-beasts/owlbear","Owlbear")</f>
        <v>Owlbear</v>
      </c>
      <c r="CP1359">
        <v>291</v>
      </c>
      <c r="CQ1359">
        <v>0</v>
      </c>
      <c r="CR1359">
        <v>0</v>
      </c>
      <c r="CS1359">
        <v>0</v>
      </c>
      <c r="CT1359">
        <v>0</v>
      </c>
    </row>
    <row r="1360" spans="1:98" ht="15" customHeight="1" x14ac:dyDescent="0.2">
      <c r="A1360" t="s">
        <v>15702</v>
      </c>
      <c r="B1360" s="1" t="s">
        <v>365</v>
      </c>
      <c r="C1360">
        <v>1200</v>
      </c>
      <c r="G1360" t="s">
        <v>240</v>
      </c>
      <c r="H1360" t="s">
        <v>193</v>
      </c>
      <c r="I1360" t="s">
        <v>332</v>
      </c>
      <c r="K1360">
        <v>2</v>
      </c>
      <c r="L1360" t="s">
        <v>333</v>
      </c>
      <c r="N1360" t="s">
        <v>3495</v>
      </c>
      <c r="O1360" t="s">
        <v>3496</v>
      </c>
      <c r="P1360">
        <v>37</v>
      </c>
      <c r="Q1360" t="s">
        <v>4842</v>
      </c>
      <c r="S1360" t="s">
        <v>3873</v>
      </c>
      <c r="T1360">
        <v>7</v>
      </c>
      <c r="U1360">
        <v>6</v>
      </c>
      <c r="V1360">
        <v>2</v>
      </c>
      <c r="AD1360" t="s">
        <v>376</v>
      </c>
      <c r="AF1360" t="s">
        <v>15703</v>
      </c>
      <c r="AH1360" t="s">
        <v>202</v>
      </c>
      <c r="AI1360" t="s">
        <v>202</v>
      </c>
      <c r="AJ1360" t="s">
        <v>15704</v>
      </c>
      <c r="AO1360" t="s">
        <v>15705</v>
      </c>
      <c r="AQ1360">
        <v>3</v>
      </c>
      <c r="AR1360">
        <v>10</v>
      </c>
      <c r="AS1360">
        <v>22</v>
      </c>
      <c r="AT1360" t="s">
        <v>15706</v>
      </c>
      <c r="AU1360" t="s">
        <v>15707</v>
      </c>
      <c r="AY1360" t="s">
        <v>15708</v>
      </c>
      <c r="AZ1360" t="s">
        <v>208</v>
      </c>
      <c r="BA1360" t="s">
        <v>255</v>
      </c>
      <c r="BB1360" t="s">
        <v>15709</v>
      </c>
      <c r="BC1360" t="s">
        <v>1589</v>
      </c>
      <c r="BD1360" t="s">
        <v>14619</v>
      </c>
      <c r="BE1360">
        <v>0</v>
      </c>
      <c r="BF1360" t="s">
        <v>15710</v>
      </c>
      <c r="BG1360" t="s">
        <v>15711</v>
      </c>
      <c r="BH1360" t="s">
        <v>15712</v>
      </c>
      <c r="BL1360" t="s">
        <v>132</v>
      </c>
      <c r="BM1360" t="s">
        <v>132</v>
      </c>
      <c r="BN1360" t="s">
        <v>132</v>
      </c>
      <c r="BS1360">
        <v>0</v>
      </c>
      <c r="BT1360">
        <v>1</v>
      </c>
      <c r="BU1360">
        <v>0</v>
      </c>
      <c r="BV1360">
        <v>0</v>
      </c>
      <c r="BW1360">
        <v>0</v>
      </c>
      <c r="BX1360">
        <v>0</v>
      </c>
      <c r="BY1360">
        <v>1</v>
      </c>
      <c r="CB1360" t="s">
        <v>132</v>
      </c>
      <c r="CD1360" t="s">
        <v>131</v>
      </c>
      <c r="CE1360">
        <v>0</v>
      </c>
      <c r="CJ1360" t="s">
        <v>132</v>
      </c>
      <c r="CP1360">
        <v>2024</v>
      </c>
      <c r="CQ1360">
        <v>0</v>
      </c>
      <c r="CR1360">
        <v>0</v>
      </c>
      <c r="CS1360">
        <v>0</v>
      </c>
      <c r="CT1360">
        <v>0</v>
      </c>
    </row>
    <row r="1361" spans="1:98" ht="15" customHeight="1" x14ac:dyDescent="0.2">
      <c r="A1361" t="s">
        <v>15824</v>
      </c>
      <c r="B1361" s="1" t="s">
        <v>134</v>
      </c>
      <c r="C1361">
        <v>3200</v>
      </c>
      <c r="G1361" t="s">
        <v>1053</v>
      </c>
      <c r="H1361" t="s">
        <v>102</v>
      </c>
      <c r="I1361" t="s">
        <v>103</v>
      </c>
      <c r="J1361" t="s">
        <v>15825</v>
      </c>
      <c r="K1361">
        <v>9</v>
      </c>
      <c r="L1361" t="s">
        <v>15826</v>
      </c>
      <c r="N1361" t="s">
        <v>4210</v>
      </c>
      <c r="O1361" t="s">
        <v>15827</v>
      </c>
      <c r="P1361">
        <v>76</v>
      </c>
      <c r="Q1361" t="s">
        <v>5655</v>
      </c>
      <c r="S1361" t="s">
        <v>15828</v>
      </c>
      <c r="T1361">
        <v>6</v>
      </c>
      <c r="U1361">
        <v>11</v>
      </c>
      <c r="V1361">
        <v>10</v>
      </c>
      <c r="Y1361" t="s">
        <v>1145</v>
      </c>
      <c r="Z1361" t="s">
        <v>15829</v>
      </c>
      <c r="AA1361" t="s">
        <v>14828</v>
      </c>
      <c r="AB1361">
        <v>22</v>
      </c>
      <c r="AD1361" t="s">
        <v>1453</v>
      </c>
      <c r="AF1361" t="s">
        <v>15830</v>
      </c>
      <c r="AH1361" t="s">
        <v>114</v>
      </c>
      <c r="AI1361" t="s">
        <v>114</v>
      </c>
      <c r="AJ1361" t="s">
        <v>15831</v>
      </c>
      <c r="AK1361" t="s">
        <v>15832</v>
      </c>
      <c r="AO1361" t="s">
        <v>15833</v>
      </c>
      <c r="AQ1361">
        <v>9</v>
      </c>
      <c r="AR1361">
        <v>12</v>
      </c>
      <c r="AS1361">
        <v>27</v>
      </c>
      <c r="AT1361" t="s">
        <v>15834</v>
      </c>
      <c r="AU1361" t="s">
        <v>15835</v>
      </c>
      <c r="AW1361" t="s">
        <v>15765</v>
      </c>
      <c r="AX1361" t="s">
        <v>15836</v>
      </c>
      <c r="AY1361" t="s">
        <v>4360</v>
      </c>
      <c r="AZ1361" t="s">
        <v>670</v>
      </c>
      <c r="BA1361" t="s">
        <v>426</v>
      </c>
      <c r="BB1361" t="s">
        <v>15837</v>
      </c>
      <c r="BC1361" t="s">
        <v>15767</v>
      </c>
      <c r="BD1361" t="s">
        <v>14619</v>
      </c>
      <c r="BE1361">
        <v>0</v>
      </c>
      <c r="BF1361" t="s">
        <v>15838</v>
      </c>
      <c r="BG1361" t="s">
        <v>15839</v>
      </c>
      <c r="BH1361" t="s">
        <v>15840</v>
      </c>
      <c r="BS1361">
        <v>0</v>
      </c>
      <c r="BT1361">
        <v>0</v>
      </c>
      <c r="BU1361">
        <v>1</v>
      </c>
      <c r="BV1361">
        <v>0</v>
      </c>
      <c r="BW1361">
        <v>0</v>
      </c>
      <c r="BX1361">
        <v>0</v>
      </c>
      <c r="BY1361">
        <v>1</v>
      </c>
      <c r="CD1361" t="s">
        <v>132</v>
      </c>
      <c r="CE1361">
        <v>0</v>
      </c>
      <c r="CJ1361" t="s">
        <v>132</v>
      </c>
      <c r="CK1361" t="s">
        <v>132</v>
      </c>
      <c r="CP1361">
        <v>2032</v>
      </c>
      <c r="CQ1361">
        <v>0</v>
      </c>
      <c r="CR1361">
        <v>0</v>
      </c>
      <c r="CS1361">
        <v>0</v>
      </c>
      <c r="CT1361">
        <v>0</v>
      </c>
    </row>
    <row r="1362" spans="1:98" ht="15" customHeight="1" x14ac:dyDescent="0.2">
      <c r="A1362" t="s">
        <v>17713</v>
      </c>
      <c r="B1362" s="1" t="s">
        <v>574</v>
      </c>
      <c r="C1362">
        <v>9600</v>
      </c>
      <c r="G1362" t="s">
        <v>1053</v>
      </c>
      <c r="H1362" t="s">
        <v>102</v>
      </c>
      <c r="I1362" t="s">
        <v>1555</v>
      </c>
      <c r="K1362">
        <v>9</v>
      </c>
      <c r="L1362" t="s">
        <v>4292</v>
      </c>
      <c r="M1362" t="s">
        <v>17714</v>
      </c>
      <c r="N1362" t="s">
        <v>17715</v>
      </c>
      <c r="O1362" t="s">
        <v>17716</v>
      </c>
      <c r="P1362">
        <v>127</v>
      </c>
      <c r="Q1362" t="s">
        <v>9767</v>
      </c>
      <c r="S1362" t="s">
        <v>17717</v>
      </c>
      <c r="T1362">
        <v>9</v>
      </c>
      <c r="U1362">
        <v>10</v>
      </c>
      <c r="V1362">
        <v>13</v>
      </c>
      <c r="X1362" t="s">
        <v>3891</v>
      </c>
      <c r="Y1362" t="s">
        <v>17718</v>
      </c>
      <c r="Z1362" t="s">
        <v>3160</v>
      </c>
      <c r="AB1362">
        <v>21</v>
      </c>
      <c r="AD1362" t="s">
        <v>249</v>
      </c>
      <c r="AG1362" t="s">
        <v>17719</v>
      </c>
      <c r="AH1362" t="s">
        <v>114</v>
      </c>
      <c r="AI1362" t="s">
        <v>114</v>
      </c>
      <c r="AJ1362" t="s">
        <v>17720</v>
      </c>
      <c r="AO1362" t="s">
        <v>17721</v>
      </c>
      <c r="AQ1362">
        <v>11</v>
      </c>
      <c r="AR1362">
        <v>14</v>
      </c>
      <c r="AS1362">
        <v>33</v>
      </c>
      <c r="AT1362" t="s">
        <v>17722</v>
      </c>
      <c r="AU1362" t="s">
        <v>17723</v>
      </c>
      <c r="AW1362" t="s">
        <v>647</v>
      </c>
      <c r="AX1362" t="s">
        <v>17724</v>
      </c>
      <c r="AY1362" t="s">
        <v>298</v>
      </c>
      <c r="AZ1362" t="s">
        <v>670</v>
      </c>
      <c r="BA1362" t="s">
        <v>17725</v>
      </c>
      <c r="BB1362" t="s">
        <v>17726</v>
      </c>
      <c r="BD1362" t="s">
        <v>14619</v>
      </c>
      <c r="BE1362">
        <v>0</v>
      </c>
      <c r="BF1362" t="s">
        <v>17727</v>
      </c>
      <c r="BG1362" t="s">
        <v>17728</v>
      </c>
      <c r="BH1362" t="s">
        <v>17729</v>
      </c>
      <c r="BS1362">
        <v>0</v>
      </c>
      <c r="BT1362">
        <v>0</v>
      </c>
      <c r="BU1362">
        <v>0</v>
      </c>
      <c r="BV1362">
        <v>0</v>
      </c>
      <c r="BW1362">
        <v>0</v>
      </c>
      <c r="BX1362">
        <v>0</v>
      </c>
      <c r="BY1362">
        <v>1</v>
      </c>
      <c r="CD1362" t="s">
        <v>132</v>
      </c>
      <c r="CE1362">
        <v>0</v>
      </c>
      <c r="CF1362" t="s">
        <v>132</v>
      </c>
      <c r="CJ1362" t="s">
        <v>132</v>
      </c>
      <c r="CK1362" t="s">
        <v>132</v>
      </c>
      <c r="CP1362">
        <v>2160</v>
      </c>
      <c r="CQ1362">
        <v>0</v>
      </c>
      <c r="CR1362">
        <v>0</v>
      </c>
      <c r="CS1362">
        <v>0</v>
      </c>
      <c r="CT1362">
        <v>0</v>
      </c>
    </row>
    <row r="1363" spans="1:98" ht="15" customHeight="1" x14ac:dyDescent="0.2">
      <c r="A1363" t="s">
        <v>22184</v>
      </c>
      <c r="B1363" s="1" t="s">
        <v>283</v>
      </c>
      <c r="C1363">
        <v>600</v>
      </c>
      <c r="G1363" t="s">
        <v>240</v>
      </c>
      <c r="H1363" t="s">
        <v>102</v>
      </c>
      <c r="I1363" t="s">
        <v>332</v>
      </c>
      <c r="K1363">
        <v>0</v>
      </c>
      <c r="L1363" t="s">
        <v>5114</v>
      </c>
      <c r="N1363" t="s">
        <v>4484</v>
      </c>
      <c r="O1363" t="s">
        <v>22086</v>
      </c>
      <c r="P1363">
        <v>19</v>
      </c>
      <c r="Q1363" t="s">
        <v>336</v>
      </c>
      <c r="S1363" t="s">
        <v>19142</v>
      </c>
      <c r="T1363">
        <v>5</v>
      </c>
      <c r="U1363">
        <v>3</v>
      </c>
      <c r="V1363">
        <v>1</v>
      </c>
      <c r="AD1363" t="s">
        <v>249</v>
      </c>
      <c r="AF1363" t="s">
        <v>22185</v>
      </c>
      <c r="AH1363" t="s">
        <v>114</v>
      </c>
      <c r="AI1363" t="s">
        <v>114</v>
      </c>
      <c r="AO1363" t="s">
        <v>22186</v>
      </c>
      <c r="AQ1363">
        <v>2</v>
      </c>
      <c r="AR1363">
        <v>5</v>
      </c>
      <c r="AS1363" t="s">
        <v>1722</v>
      </c>
      <c r="AT1363" t="s">
        <v>3619</v>
      </c>
      <c r="AU1363" t="s">
        <v>22187</v>
      </c>
      <c r="AV1363" t="s">
        <v>6691</v>
      </c>
      <c r="AX1363" t="s">
        <v>1695</v>
      </c>
      <c r="AY1363" t="s">
        <v>22188</v>
      </c>
      <c r="AZ1363" t="s">
        <v>208</v>
      </c>
      <c r="BA1363" t="s">
        <v>255</v>
      </c>
      <c r="BB1363" t="s">
        <v>22189</v>
      </c>
      <c r="BD1363" t="s">
        <v>22174</v>
      </c>
      <c r="BE1363">
        <v>0</v>
      </c>
      <c r="BF1363" t="s">
        <v>22190</v>
      </c>
      <c r="BG1363" t="s">
        <v>22191</v>
      </c>
      <c r="BH1363" t="s">
        <v>22192</v>
      </c>
      <c r="BS1363">
        <v>0</v>
      </c>
      <c r="BT1363">
        <v>1</v>
      </c>
      <c r="BU1363">
        <v>0</v>
      </c>
      <c r="BV1363">
        <v>0</v>
      </c>
      <c r="BW1363">
        <v>0</v>
      </c>
      <c r="BX1363">
        <v>0</v>
      </c>
      <c r="BY1363">
        <v>1</v>
      </c>
      <c r="CD1363" t="s">
        <v>131</v>
      </c>
      <c r="CE1363">
        <v>0</v>
      </c>
      <c r="CJ1363" t="s">
        <v>132</v>
      </c>
      <c r="CP1363">
        <v>4031</v>
      </c>
      <c r="CQ1363">
        <v>0</v>
      </c>
      <c r="CR1363">
        <v>0</v>
      </c>
      <c r="CS1363">
        <v>0</v>
      </c>
      <c r="CT1363">
        <v>0</v>
      </c>
    </row>
    <row r="1364" spans="1:98" ht="15" customHeight="1" x14ac:dyDescent="0.2">
      <c r="A1364" t="s">
        <v>20878</v>
      </c>
      <c r="B1364" s="1" t="s">
        <v>283</v>
      </c>
      <c r="C1364">
        <v>600</v>
      </c>
      <c r="G1364" t="s">
        <v>101</v>
      </c>
      <c r="H1364" t="s">
        <v>102</v>
      </c>
      <c r="I1364" t="s">
        <v>701</v>
      </c>
      <c r="K1364">
        <v>1</v>
      </c>
      <c r="L1364" t="s">
        <v>20879</v>
      </c>
      <c r="N1364" t="s">
        <v>1761</v>
      </c>
      <c r="O1364" t="s">
        <v>20880</v>
      </c>
      <c r="P1364">
        <v>19</v>
      </c>
      <c r="Q1364" t="s">
        <v>336</v>
      </c>
      <c r="S1364" t="s">
        <v>19552</v>
      </c>
      <c r="T1364">
        <v>5</v>
      </c>
      <c r="U1364">
        <v>2</v>
      </c>
      <c r="V1364">
        <v>2</v>
      </c>
      <c r="AD1364" t="s">
        <v>20881</v>
      </c>
      <c r="AF1364" t="s">
        <v>20882</v>
      </c>
      <c r="AH1364" t="s">
        <v>114</v>
      </c>
      <c r="AI1364" t="s">
        <v>114</v>
      </c>
      <c r="AO1364" t="s">
        <v>20883</v>
      </c>
      <c r="AQ1364">
        <v>2</v>
      </c>
      <c r="AR1364">
        <v>4</v>
      </c>
      <c r="AS1364">
        <v>16</v>
      </c>
      <c r="AT1364" t="s">
        <v>20884</v>
      </c>
      <c r="AU1364" t="s">
        <v>20885</v>
      </c>
      <c r="AV1364" t="s">
        <v>20886</v>
      </c>
      <c r="AW1364" t="s">
        <v>647</v>
      </c>
      <c r="AX1364" t="s">
        <v>20887</v>
      </c>
      <c r="AY1364" t="s">
        <v>3178</v>
      </c>
      <c r="AZ1364" t="s">
        <v>20888</v>
      </c>
      <c r="BA1364" t="s">
        <v>20889</v>
      </c>
      <c r="BB1364" t="s">
        <v>20890</v>
      </c>
      <c r="BD1364" t="s">
        <v>20891</v>
      </c>
      <c r="BE1364">
        <v>0</v>
      </c>
      <c r="BF1364" t="s">
        <v>20892</v>
      </c>
      <c r="BG1364" t="s">
        <v>20893</v>
      </c>
      <c r="BH1364" t="s">
        <v>20894</v>
      </c>
      <c r="BS1364">
        <v>0</v>
      </c>
      <c r="BT1364">
        <v>0</v>
      </c>
      <c r="BU1364">
        <v>1</v>
      </c>
      <c r="BV1364">
        <v>0</v>
      </c>
      <c r="BW1364">
        <v>0</v>
      </c>
      <c r="BX1364">
        <v>0</v>
      </c>
      <c r="BY1364">
        <v>1</v>
      </c>
      <c r="CD1364" t="s">
        <v>131</v>
      </c>
      <c r="CE1364">
        <v>0</v>
      </c>
      <c r="CJ1364" t="s">
        <v>132</v>
      </c>
      <c r="CP1364">
        <v>3529</v>
      </c>
      <c r="CQ1364">
        <v>0</v>
      </c>
      <c r="CR1364">
        <v>0</v>
      </c>
      <c r="CS1364">
        <v>0</v>
      </c>
      <c r="CT1364">
        <v>0</v>
      </c>
    </row>
    <row r="1365" spans="1:98" ht="15" customHeight="1" x14ac:dyDescent="0.2">
      <c r="A1365" t="s">
        <v>29582</v>
      </c>
      <c r="B1365" s="1" t="s">
        <v>1223</v>
      </c>
      <c r="C1365">
        <v>12800</v>
      </c>
      <c r="G1365" t="s">
        <v>240</v>
      </c>
      <c r="H1365" t="s">
        <v>193</v>
      </c>
      <c r="I1365" t="s">
        <v>241</v>
      </c>
      <c r="K1365">
        <v>3</v>
      </c>
      <c r="L1365" t="s">
        <v>29583</v>
      </c>
      <c r="N1365" t="s">
        <v>3372</v>
      </c>
      <c r="O1365" t="s">
        <v>3373</v>
      </c>
      <c r="P1365">
        <v>118</v>
      </c>
      <c r="Q1365" t="s">
        <v>9576</v>
      </c>
      <c r="S1365" t="s">
        <v>13811</v>
      </c>
      <c r="T1365">
        <v>5</v>
      </c>
      <c r="U1365">
        <v>4</v>
      </c>
      <c r="V1365">
        <v>7</v>
      </c>
      <c r="Y1365" t="s">
        <v>3376</v>
      </c>
      <c r="Z1365" t="s">
        <v>3377</v>
      </c>
      <c r="AD1365" t="s">
        <v>249</v>
      </c>
      <c r="AF1365" t="s">
        <v>29584</v>
      </c>
      <c r="AH1365" t="s">
        <v>202</v>
      </c>
      <c r="AI1365" t="s">
        <v>931</v>
      </c>
      <c r="AJ1365" t="s">
        <v>29585</v>
      </c>
      <c r="AK1365" t="s">
        <v>29586</v>
      </c>
      <c r="AO1365" t="s">
        <v>29587</v>
      </c>
      <c r="AQ1365">
        <v>16</v>
      </c>
      <c r="AR1365">
        <v>24</v>
      </c>
      <c r="AS1365">
        <v>33</v>
      </c>
      <c r="AT1365" t="s">
        <v>6733</v>
      </c>
      <c r="AY1365" t="s">
        <v>298</v>
      </c>
      <c r="AZ1365" t="s">
        <v>29588</v>
      </c>
      <c r="BA1365" t="s">
        <v>255</v>
      </c>
      <c r="BB1365" t="s">
        <v>29589</v>
      </c>
      <c r="BC1365" t="s">
        <v>3382</v>
      </c>
      <c r="BD1365" t="s">
        <v>29553</v>
      </c>
      <c r="BE1365">
        <v>0</v>
      </c>
      <c r="BF1365" t="s">
        <v>29590</v>
      </c>
      <c r="BG1365" t="s">
        <v>29591</v>
      </c>
      <c r="BH1365" t="s">
        <v>29592</v>
      </c>
      <c r="BI1365" t="s">
        <v>132</v>
      </c>
      <c r="BS1365">
        <v>0</v>
      </c>
      <c r="BT1365">
        <v>0</v>
      </c>
      <c r="BU1365">
        <v>0</v>
      </c>
      <c r="BV1365">
        <v>0</v>
      </c>
      <c r="BW1365">
        <v>0</v>
      </c>
      <c r="BX1365">
        <v>0</v>
      </c>
      <c r="BY1365">
        <v>1</v>
      </c>
      <c r="CD1365" t="s">
        <v>132</v>
      </c>
      <c r="CE1365">
        <v>0</v>
      </c>
      <c r="CJ1365" t="s">
        <v>132</v>
      </c>
      <c r="CK1365" t="s">
        <v>132</v>
      </c>
      <c r="CP1365">
        <v>6085</v>
      </c>
      <c r="CQ1365">
        <v>0</v>
      </c>
      <c r="CR1365">
        <v>0</v>
      </c>
      <c r="CS1365">
        <v>0</v>
      </c>
      <c r="CT1365">
        <v>0</v>
      </c>
    </row>
    <row r="1366" spans="1:98" ht="15" customHeight="1" x14ac:dyDescent="0.2">
      <c r="A1366" t="s">
        <v>7360</v>
      </c>
      <c r="B1366" s="1" t="s">
        <v>283</v>
      </c>
      <c r="C1366">
        <v>600</v>
      </c>
      <c r="G1366" t="s">
        <v>240</v>
      </c>
      <c r="H1366" t="s">
        <v>393</v>
      </c>
      <c r="I1366" t="s">
        <v>103</v>
      </c>
      <c r="J1366" t="s">
        <v>7321</v>
      </c>
      <c r="K1366">
        <v>2</v>
      </c>
      <c r="L1366" t="s">
        <v>810</v>
      </c>
      <c r="M1366" t="s">
        <v>7361</v>
      </c>
      <c r="N1366" t="s">
        <v>2435</v>
      </c>
      <c r="O1366" t="s">
        <v>2436</v>
      </c>
      <c r="P1366">
        <v>13</v>
      </c>
      <c r="Q1366" t="s">
        <v>7362</v>
      </c>
      <c r="S1366" t="s">
        <v>7363</v>
      </c>
      <c r="T1366">
        <v>4</v>
      </c>
      <c r="U1366">
        <v>3</v>
      </c>
      <c r="V1366">
        <v>6</v>
      </c>
      <c r="Z1366" t="s">
        <v>7327</v>
      </c>
      <c r="AA1366" t="s">
        <v>174</v>
      </c>
      <c r="AB1366">
        <v>7</v>
      </c>
      <c r="AD1366" t="s">
        <v>4895</v>
      </c>
      <c r="AF1366" t="s">
        <v>7364</v>
      </c>
      <c r="AH1366" t="s">
        <v>114</v>
      </c>
      <c r="AI1366" t="s">
        <v>114</v>
      </c>
      <c r="AK1366" t="s">
        <v>7365</v>
      </c>
      <c r="AO1366" t="s">
        <v>7366</v>
      </c>
      <c r="AQ1366">
        <v>3</v>
      </c>
      <c r="AR1366">
        <v>1</v>
      </c>
      <c r="AS1366" t="s">
        <v>1129</v>
      </c>
      <c r="AT1366" t="s">
        <v>7367</v>
      </c>
      <c r="AU1366" t="s">
        <v>7368</v>
      </c>
      <c r="AW1366" t="s">
        <v>7335</v>
      </c>
      <c r="AX1366" t="s">
        <v>7336</v>
      </c>
      <c r="AY1366" t="s">
        <v>7337</v>
      </c>
      <c r="AZ1366" t="s">
        <v>7369</v>
      </c>
      <c r="BA1366" t="s">
        <v>255</v>
      </c>
      <c r="BB1366" t="s">
        <v>7370</v>
      </c>
      <c r="BC1366" t="s">
        <v>7340</v>
      </c>
      <c r="BD1366" t="s">
        <v>7316</v>
      </c>
      <c r="BE1366">
        <v>0</v>
      </c>
      <c r="BF1366" t="s">
        <v>7371</v>
      </c>
      <c r="BG1366" t="s">
        <v>7372</v>
      </c>
      <c r="BH1366" t="s">
        <v>7373</v>
      </c>
      <c r="BS1366">
        <v>0</v>
      </c>
      <c r="BT1366">
        <v>0</v>
      </c>
      <c r="BU1366">
        <v>1</v>
      </c>
      <c r="BV1366">
        <v>0</v>
      </c>
      <c r="BW1366">
        <v>0</v>
      </c>
      <c r="BX1366">
        <v>0</v>
      </c>
      <c r="BY1366">
        <v>0</v>
      </c>
      <c r="CD1366" t="s">
        <v>131</v>
      </c>
      <c r="CE1366">
        <v>0</v>
      </c>
      <c r="CJ1366" t="s">
        <v>132</v>
      </c>
      <c r="CO1366" t="str">
        <f>HYPERLINK("http://www.d20pfsrd.com/bestiary/monster-listings/outsiders/aeon/aeon-paracletus","Aeon, Paracletus")</f>
        <v>Aeon, Paracletus</v>
      </c>
      <c r="CP1366">
        <v>1083</v>
      </c>
      <c r="CQ1366">
        <v>0</v>
      </c>
      <c r="CR1366">
        <v>0</v>
      </c>
      <c r="CS1366">
        <v>0</v>
      </c>
      <c r="CT1366">
        <v>0</v>
      </c>
    </row>
    <row r="1367" spans="1:98" ht="15" customHeight="1" x14ac:dyDescent="0.2">
      <c r="A1367" t="s">
        <v>8737</v>
      </c>
      <c r="B1367" s="1" t="s">
        <v>365</v>
      </c>
      <c r="C1367">
        <v>1200</v>
      </c>
      <c r="G1367" t="s">
        <v>240</v>
      </c>
      <c r="H1367" t="s">
        <v>136</v>
      </c>
      <c r="I1367" t="s">
        <v>332</v>
      </c>
      <c r="K1367">
        <v>2</v>
      </c>
      <c r="L1367" t="s">
        <v>6814</v>
      </c>
      <c r="N1367" t="s">
        <v>8738</v>
      </c>
      <c r="O1367" t="s">
        <v>4435</v>
      </c>
      <c r="P1367">
        <v>45</v>
      </c>
      <c r="Q1367" t="s">
        <v>5241</v>
      </c>
      <c r="S1367" t="s">
        <v>3696</v>
      </c>
      <c r="T1367">
        <v>8</v>
      </c>
      <c r="U1367">
        <v>7</v>
      </c>
      <c r="V1367">
        <v>3</v>
      </c>
      <c r="AD1367" t="s">
        <v>249</v>
      </c>
      <c r="AF1367" t="s">
        <v>8739</v>
      </c>
      <c r="AH1367" t="s">
        <v>147</v>
      </c>
      <c r="AI1367" t="s">
        <v>147</v>
      </c>
      <c r="AJ1367" t="s">
        <v>8740</v>
      </c>
      <c r="AO1367" t="s">
        <v>8741</v>
      </c>
      <c r="AQ1367">
        <v>4</v>
      </c>
      <c r="AR1367">
        <v>12</v>
      </c>
      <c r="AS1367" t="s">
        <v>1792</v>
      </c>
      <c r="AT1367" t="s">
        <v>8742</v>
      </c>
      <c r="AU1367" t="s">
        <v>8743</v>
      </c>
      <c r="AY1367" t="s">
        <v>1605</v>
      </c>
      <c r="AZ1367" t="s">
        <v>1587</v>
      </c>
      <c r="BA1367" t="s">
        <v>255</v>
      </c>
      <c r="BB1367" t="s">
        <v>8744</v>
      </c>
      <c r="BC1367" t="s">
        <v>1589</v>
      </c>
      <c r="BD1367" t="s">
        <v>7316</v>
      </c>
      <c r="BE1367">
        <v>0</v>
      </c>
      <c r="BG1367" t="s">
        <v>8745</v>
      </c>
      <c r="BH1367" t="s">
        <v>8746</v>
      </c>
      <c r="BS1367">
        <v>0</v>
      </c>
      <c r="BT1367">
        <v>0</v>
      </c>
      <c r="BU1367">
        <v>0</v>
      </c>
      <c r="BV1367">
        <v>0</v>
      </c>
      <c r="BW1367">
        <v>0</v>
      </c>
      <c r="BX1367">
        <v>0</v>
      </c>
      <c r="BY1367">
        <v>1</v>
      </c>
      <c r="CD1367" t="s">
        <v>131</v>
      </c>
      <c r="CE1367">
        <v>0</v>
      </c>
      <c r="CJ1367" t="s">
        <v>132</v>
      </c>
      <c r="CO1367" t="str">
        <f>HYPERLINK("http://www.d20pfsrd.com/bestiary/monster-listings/animals/dinosaur/parasaurolophus","Dinosaurus, Parasaurolophus")</f>
        <v>Dinosaurus, Parasaurolophus</v>
      </c>
      <c r="CP1367">
        <v>1168</v>
      </c>
      <c r="CQ1367">
        <v>0</v>
      </c>
      <c r="CR1367">
        <v>0</v>
      </c>
      <c r="CS1367">
        <v>0</v>
      </c>
      <c r="CT1367">
        <v>0</v>
      </c>
    </row>
    <row r="1368" spans="1:98" ht="15" customHeight="1" x14ac:dyDescent="0.2">
      <c r="A1368" t="s">
        <v>26957</v>
      </c>
      <c r="B1368" s="1" t="s">
        <v>239</v>
      </c>
      <c r="C1368">
        <v>800</v>
      </c>
      <c r="G1368" t="s">
        <v>923</v>
      </c>
      <c r="H1368" t="s">
        <v>102</v>
      </c>
      <c r="I1368" t="s">
        <v>261</v>
      </c>
      <c r="K1368">
        <v>7</v>
      </c>
      <c r="L1368" t="s">
        <v>5616</v>
      </c>
      <c r="N1368" t="s">
        <v>26958</v>
      </c>
      <c r="O1368" t="s">
        <v>26959</v>
      </c>
      <c r="P1368">
        <v>26</v>
      </c>
      <c r="Q1368" t="s">
        <v>1763</v>
      </c>
      <c r="S1368" t="s">
        <v>26960</v>
      </c>
      <c r="T1368">
        <v>5</v>
      </c>
      <c r="U1368">
        <v>11</v>
      </c>
      <c r="V1368">
        <v>2</v>
      </c>
      <c r="W1368" t="s">
        <v>3516</v>
      </c>
      <c r="X1368" t="s">
        <v>26961</v>
      </c>
      <c r="Y1368" t="s">
        <v>458</v>
      </c>
      <c r="AA1368" t="s">
        <v>174</v>
      </c>
      <c r="AD1368" t="s">
        <v>10997</v>
      </c>
      <c r="AF1368" t="s">
        <v>26962</v>
      </c>
      <c r="AH1368" t="s">
        <v>114</v>
      </c>
      <c r="AI1368" t="s">
        <v>114</v>
      </c>
      <c r="AJ1368" t="s">
        <v>26963</v>
      </c>
      <c r="AO1368" t="s">
        <v>26964</v>
      </c>
      <c r="AQ1368">
        <v>4</v>
      </c>
      <c r="AR1368">
        <v>6</v>
      </c>
      <c r="AS1368" t="s">
        <v>1792</v>
      </c>
      <c r="AT1368" t="s">
        <v>26965</v>
      </c>
      <c r="AU1368" t="s">
        <v>26966</v>
      </c>
      <c r="AV1368" t="s">
        <v>26967</v>
      </c>
      <c r="AW1368" t="s">
        <v>26968</v>
      </c>
      <c r="AY1368" t="s">
        <v>8724</v>
      </c>
      <c r="AZ1368" t="s">
        <v>26969</v>
      </c>
      <c r="BA1368" t="s">
        <v>277</v>
      </c>
      <c r="BB1368" t="s">
        <v>26970</v>
      </c>
      <c r="BD1368" t="s">
        <v>24172</v>
      </c>
      <c r="BE1368">
        <v>0</v>
      </c>
      <c r="BF1368" t="s">
        <v>26971</v>
      </c>
      <c r="BG1368" t="s">
        <v>26972</v>
      </c>
      <c r="BH1368" t="s">
        <v>26973</v>
      </c>
      <c r="BI1368" t="s">
        <v>132</v>
      </c>
      <c r="BK1368" t="s">
        <v>132</v>
      </c>
      <c r="BS1368">
        <v>0</v>
      </c>
      <c r="BT1368">
        <v>0</v>
      </c>
      <c r="BU1368">
        <v>0</v>
      </c>
      <c r="BV1368">
        <v>0</v>
      </c>
      <c r="BW1368">
        <v>0</v>
      </c>
      <c r="BX1368">
        <v>0</v>
      </c>
      <c r="BY1368">
        <v>1</v>
      </c>
      <c r="CD1368" t="s">
        <v>131</v>
      </c>
      <c r="CE1368">
        <v>0</v>
      </c>
      <c r="CF1368" t="s">
        <v>132</v>
      </c>
      <c r="CJ1368" t="s">
        <v>132</v>
      </c>
      <c r="CK1368" t="s">
        <v>132</v>
      </c>
      <c r="CP1368">
        <v>5319</v>
      </c>
      <c r="CQ1368">
        <v>0</v>
      </c>
      <c r="CR1368">
        <v>0</v>
      </c>
      <c r="CS1368">
        <v>0</v>
      </c>
      <c r="CT1368">
        <v>0</v>
      </c>
    </row>
    <row r="1369" spans="1:98" ht="15" customHeight="1" x14ac:dyDescent="0.2">
      <c r="A1369" t="s">
        <v>29142</v>
      </c>
      <c r="B1369" s="1" t="s">
        <v>365</v>
      </c>
      <c r="C1369">
        <v>1200</v>
      </c>
      <c r="G1369" t="s">
        <v>3133</v>
      </c>
      <c r="H1369" t="s">
        <v>193</v>
      </c>
      <c r="I1369" t="s">
        <v>103</v>
      </c>
      <c r="J1369" t="s">
        <v>7779</v>
      </c>
      <c r="K1369">
        <v>5</v>
      </c>
      <c r="L1369" t="s">
        <v>3315</v>
      </c>
      <c r="M1369" t="s">
        <v>29143</v>
      </c>
      <c r="N1369" t="s">
        <v>543</v>
      </c>
      <c r="O1369" t="s">
        <v>544</v>
      </c>
      <c r="P1369">
        <v>37</v>
      </c>
      <c r="Q1369" t="s">
        <v>7667</v>
      </c>
      <c r="S1369" t="s">
        <v>14371</v>
      </c>
      <c r="T1369">
        <v>6</v>
      </c>
      <c r="U1369">
        <v>4</v>
      </c>
      <c r="V1369">
        <v>7</v>
      </c>
      <c r="Y1369" t="s">
        <v>29144</v>
      </c>
      <c r="Z1369" t="s">
        <v>19111</v>
      </c>
      <c r="AB1369">
        <v>15</v>
      </c>
      <c r="AD1369" t="s">
        <v>376</v>
      </c>
      <c r="AF1369" t="s">
        <v>29145</v>
      </c>
      <c r="AH1369" t="s">
        <v>202</v>
      </c>
      <c r="AI1369" t="s">
        <v>202</v>
      </c>
      <c r="AJ1369" t="s">
        <v>29146</v>
      </c>
      <c r="AK1369" t="s">
        <v>29147</v>
      </c>
      <c r="AO1369" t="s">
        <v>29148</v>
      </c>
      <c r="AQ1369">
        <v>5</v>
      </c>
      <c r="AR1369" t="s">
        <v>4847</v>
      </c>
      <c r="AS1369" t="s">
        <v>770</v>
      </c>
      <c r="AT1369" t="s">
        <v>29149</v>
      </c>
      <c r="AU1369" t="s">
        <v>29150</v>
      </c>
      <c r="AV1369" t="s">
        <v>29151</v>
      </c>
      <c r="AW1369" t="s">
        <v>123</v>
      </c>
      <c r="AX1369" t="s">
        <v>29152</v>
      </c>
      <c r="AY1369" t="s">
        <v>28908</v>
      </c>
      <c r="AZ1369" t="s">
        <v>29153</v>
      </c>
      <c r="BA1369" t="s">
        <v>426</v>
      </c>
      <c r="BB1369" t="s">
        <v>29154</v>
      </c>
      <c r="BD1369" t="s">
        <v>28893</v>
      </c>
      <c r="BE1369">
        <v>0</v>
      </c>
      <c r="BF1369" t="s">
        <v>29155</v>
      </c>
      <c r="BG1369" t="s">
        <v>29156</v>
      </c>
      <c r="BH1369" t="s">
        <v>29157</v>
      </c>
      <c r="BI1369" t="s">
        <v>132</v>
      </c>
      <c r="BS1369">
        <v>0</v>
      </c>
      <c r="BT1369">
        <v>0</v>
      </c>
      <c r="BU1369">
        <v>0</v>
      </c>
      <c r="BV1369">
        <v>0</v>
      </c>
      <c r="BW1369">
        <v>0</v>
      </c>
      <c r="BX1369">
        <v>0</v>
      </c>
      <c r="BY1369">
        <v>1</v>
      </c>
      <c r="CD1369" t="s">
        <v>132</v>
      </c>
      <c r="CE1369">
        <v>0</v>
      </c>
      <c r="CF1369" t="s">
        <v>132</v>
      </c>
      <c r="CJ1369" t="s">
        <v>132</v>
      </c>
      <c r="CK1369" t="s">
        <v>132</v>
      </c>
      <c r="CP1369">
        <v>5997</v>
      </c>
      <c r="CQ1369">
        <v>0</v>
      </c>
      <c r="CR1369">
        <v>0</v>
      </c>
      <c r="CS1369">
        <v>0</v>
      </c>
      <c r="CT1369">
        <v>0</v>
      </c>
    </row>
    <row r="1370" spans="1:98" ht="15" customHeight="1" x14ac:dyDescent="0.2">
      <c r="A1370" t="s">
        <v>19026</v>
      </c>
      <c r="B1370" s="1" t="s">
        <v>19029</v>
      </c>
      <c r="C1370">
        <v>9830400</v>
      </c>
      <c r="G1370" t="s">
        <v>575</v>
      </c>
      <c r="H1370" t="s">
        <v>193</v>
      </c>
      <c r="I1370" t="s">
        <v>103</v>
      </c>
      <c r="J1370" t="s">
        <v>14028</v>
      </c>
      <c r="K1370">
        <v>13</v>
      </c>
      <c r="L1370" t="s">
        <v>24719</v>
      </c>
      <c r="M1370" t="s">
        <v>24720</v>
      </c>
      <c r="N1370" t="s">
        <v>24721</v>
      </c>
      <c r="O1370" t="s">
        <v>24722</v>
      </c>
      <c r="P1370">
        <v>752</v>
      </c>
      <c r="Q1370" t="s">
        <v>24723</v>
      </c>
      <c r="R1370" t="s">
        <v>24724</v>
      </c>
      <c r="S1370" t="s">
        <v>24725</v>
      </c>
      <c r="T1370">
        <v>31</v>
      </c>
      <c r="U1370">
        <v>32</v>
      </c>
      <c r="V1370">
        <v>35</v>
      </c>
      <c r="X1370" t="s">
        <v>24726</v>
      </c>
      <c r="Y1370" t="s">
        <v>23994</v>
      </c>
      <c r="Z1370" t="s">
        <v>24676</v>
      </c>
      <c r="AA1370" t="s">
        <v>12473</v>
      </c>
      <c r="AB1370">
        <v>41</v>
      </c>
      <c r="AD1370" t="s">
        <v>24727</v>
      </c>
      <c r="AF1370" t="s">
        <v>24728</v>
      </c>
      <c r="AH1370" t="s">
        <v>202</v>
      </c>
      <c r="AI1370" t="s">
        <v>202</v>
      </c>
      <c r="AJ1370" t="s">
        <v>24729</v>
      </c>
      <c r="AK1370" t="s">
        <v>24730</v>
      </c>
      <c r="AO1370" t="s">
        <v>24731</v>
      </c>
      <c r="AQ1370">
        <v>35</v>
      </c>
      <c r="AR1370" t="s">
        <v>24732</v>
      </c>
      <c r="AS1370" t="s">
        <v>24733</v>
      </c>
      <c r="AT1370" t="s">
        <v>24734</v>
      </c>
      <c r="AU1370" t="s">
        <v>24735</v>
      </c>
      <c r="AV1370" t="s">
        <v>1065</v>
      </c>
      <c r="AW1370" t="s">
        <v>24736</v>
      </c>
      <c r="AX1370" t="s">
        <v>24711</v>
      </c>
      <c r="AY1370" t="s">
        <v>1157</v>
      </c>
      <c r="AZ1370" t="s">
        <v>18854</v>
      </c>
      <c r="BA1370" t="s">
        <v>24737</v>
      </c>
      <c r="BB1370" t="s">
        <v>24738</v>
      </c>
      <c r="BC1370" t="s">
        <v>19016</v>
      </c>
      <c r="BD1370" t="s">
        <v>24172</v>
      </c>
      <c r="BE1370">
        <v>0</v>
      </c>
      <c r="BF1370" t="s">
        <v>24739</v>
      </c>
      <c r="BG1370" t="s">
        <v>24740</v>
      </c>
      <c r="BH1370" t="s">
        <v>24741</v>
      </c>
      <c r="BI1370" t="s">
        <v>132</v>
      </c>
      <c r="BK1370" t="s">
        <v>132</v>
      </c>
      <c r="BS1370">
        <v>0</v>
      </c>
      <c r="BT1370">
        <v>0</v>
      </c>
      <c r="BU1370">
        <v>1</v>
      </c>
      <c r="BV1370">
        <v>0</v>
      </c>
      <c r="BW1370">
        <v>0</v>
      </c>
      <c r="BX1370">
        <v>0</v>
      </c>
      <c r="BY1370">
        <v>1</v>
      </c>
      <c r="CA1370" t="s">
        <v>24742</v>
      </c>
      <c r="CD1370" t="s">
        <v>131</v>
      </c>
      <c r="CE1370">
        <v>0</v>
      </c>
      <c r="CJ1370" t="s">
        <v>132</v>
      </c>
      <c r="CK1370" t="s">
        <v>132</v>
      </c>
      <c r="CP1370">
        <v>5170</v>
      </c>
      <c r="CQ1370">
        <v>0</v>
      </c>
      <c r="CR1370">
        <v>0</v>
      </c>
      <c r="CS1370">
        <v>0</v>
      </c>
      <c r="CT1370">
        <v>0</v>
      </c>
    </row>
    <row r="1371" spans="1:98" ht="15" customHeight="1" x14ac:dyDescent="0.2">
      <c r="A1371" t="s">
        <v>31110</v>
      </c>
      <c r="B1371" s="1" t="s">
        <v>2839</v>
      </c>
      <c r="C1371">
        <v>100</v>
      </c>
      <c r="G1371" t="s">
        <v>240</v>
      </c>
      <c r="H1371" t="s">
        <v>393</v>
      </c>
      <c r="I1371" t="s">
        <v>332</v>
      </c>
      <c r="K1371">
        <v>1</v>
      </c>
      <c r="L1371" t="s">
        <v>31111</v>
      </c>
      <c r="N1371" t="s">
        <v>4189</v>
      </c>
      <c r="O1371" t="s">
        <v>4190</v>
      </c>
      <c r="P1371">
        <v>4</v>
      </c>
      <c r="Q1371" t="s">
        <v>603</v>
      </c>
      <c r="S1371" t="s">
        <v>31112</v>
      </c>
      <c r="T1371">
        <v>2</v>
      </c>
      <c r="U1371">
        <v>3</v>
      </c>
      <c r="V1371">
        <v>-2</v>
      </c>
      <c r="AD1371" t="s">
        <v>16191</v>
      </c>
      <c r="AE1371" t="s">
        <v>31071</v>
      </c>
      <c r="AF1371" t="s">
        <v>31113</v>
      </c>
      <c r="AH1371" t="s">
        <v>114</v>
      </c>
      <c r="AI1371" t="s">
        <v>114</v>
      </c>
      <c r="AO1371" t="s">
        <v>31114</v>
      </c>
      <c r="AQ1371">
        <v>0</v>
      </c>
      <c r="AR1371">
        <v>-3</v>
      </c>
      <c r="AS1371">
        <v>8</v>
      </c>
      <c r="AT1371" t="s">
        <v>1734</v>
      </c>
      <c r="AU1371" t="s">
        <v>31115</v>
      </c>
      <c r="AY1371" t="s">
        <v>13753</v>
      </c>
      <c r="AZ1371" t="s">
        <v>2367</v>
      </c>
      <c r="BA1371" t="s">
        <v>2367</v>
      </c>
      <c r="BB1371" t="s">
        <v>31116</v>
      </c>
      <c r="BC1371" t="s">
        <v>2836</v>
      </c>
      <c r="BD1371" t="s">
        <v>31075</v>
      </c>
      <c r="BE1371">
        <v>0</v>
      </c>
      <c r="BF1371" t="s">
        <v>31117</v>
      </c>
      <c r="BG1371" t="s">
        <v>31118</v>
      </c>
      <c r="BH1371" t="s">
        <v>31119</v>
      </c>
      <c r="BS1371">
        <v>0</v>
      </c>
      <c r="BT1371">
        <v>0</v>
      </c>
      <c r="BU1371">
        <v>1</v>
      </c>
      <c r="BV1371">
        <v>0</v>
      </c>
      <c r="BW1371">
        <v>0</v>
      </c>
      <c r="BX1371">
        <v>0</v>
      </c>
      <c r="BY1371">
        <v>1</v>
      </c>
      <c r="CD1371" t="s">
        <v>132</v>
      </c>
      <c r="CE1371">
        <v>0</v>
      </c>
      <c r="CF1371" t="s">
        <v>132</v>
      </c>
      <c r="CJ1371" t="s">
        <v>132</v>
      </c>
      <c r="CK1371" t="s">
        <v>132</v>
      </c>
      <c r="CP1371">
        <v>6731</v>
      </c>
      <c r="CQ1371">
        <v>0</v>
      </c>
      <c r="CR1371">
        <v>0</v>
      </c>
      <c r="CS1371">
        <v>0</v>
      </c>
      <c r="CT1371">
        <v>0</v>
      </c>
    </row>
    <row r="1372" spans="1:98" ht="15" customHeight="1" x14ac:dyDescent="0.2">
      <c r="A1372" t="s">
        <v>10697</v>
      </c>
      <c r="B1372" s="1" t="s">
        <v>239</v>
      </c>
      <c r="C1372">
        <v>800</v>
      </c>
      <c r="G1372" t="s">
        <v>240</v>
      </c>
      <c r="H1372" t="s">
        <v>393</v>
      </c>
      <c r="I1372" t="s">
        <v>2390</v>
      </c>
      <c r="J1372" t="s">
        <v>1846</v>
      </c>
      <c r="K1372">
        <v>1</v>
      </c>
      <c r="L1372" t="s">
        <v>508</v>
      </c>
      <c r="N1372" t="s">
        <v>10698</v>
      </c>
      <c r="O1372" t="s">
        <v>10699</v>
      </c>
      <c r="P1372">
        <v>27</v>
      </c>
      <c r="Q1372" t="s">
        <v>2393</v>
      </c>
      <c r="S1372" t="s">
        <v>10700</v>
      </c>
      <c r="T1372">
        <v>5</v>
      </c>
      <c r="U1372">
        <v>6</v>
      </c>
      <c r="V1372">
        <v>6</v>
      </c>
      <c r="Y1372" t="s">
        <v>2395</v>
      </c>
      <c r="Z1372" t="s">
        <v>7586</v>
      </c>
      <c r="AB1372">
        <v>14</v>
      </c>
      <c r="AC1372" t="s">
        <v>1080</v>
      </c>
      <c r="AD1372" t="s">
        <v>496</v>
      </c>
      <c r="AF1372" t="s">
        <v>10701</v>
      </c>
      <c r="AH1372" t="s">
        <v>114</v>
      </c>
      <c r="AI1372" t="s">
        <v>114</v>
      </c>
      <c r="AJ1372" t="s">
        <v>10702</v>
      </c>
      <c r="AK1372" t="s">
        <v>10703</v>
      </c>
      <c r="AO1372" t="s">
        <v>10704</v>
      </c>
      <c r="AQ1372">
        <v>3</v>
      </c>
      <c r="AR1372">
        <v>6</v>
      </c>
      <c r="AS1372">
        <v>17</v>
      </c>
      <c r="AT1372" t="s">
        <v>5594</v>
      </c>
      <c r="AU1372" t="s">
        <v>10705</v>
      </c>
      <c r="AV1372" t="s">
        <v>10706</v>
      </c>
      <c r="AW1372" t="s">
        <v>10707</v>
      </c>
      <c r="AY1372" t="s">
        <v>8242</v>
      </c>
      <c r="AZ1372" t="s">
        <v>10708</v>
      </c>
      <c r="BA1372" t="s">
        <v>10709</v>
      </c>
      <c r="BB1372" t="s">
        <v>10710</v>
      </c>
      <c r="BD1372" t="s">
        <v>7316</v>
      </c>
      <c r="BE1372">
        <v>0</v>
      </c>
      <c r="BF1372" t="s">
        <v>10711</v>
      </c>
      <c r="BG1372" t="s">
        <v>10712</v>
      </c>
      <c r="BH1372" t="s">
        <v>10713</v>
      </c>
      <c r="BS1372">
        <v>0</v>
      </c>
      <c r="BT1372">
        <v>0</v>
      </c>
      <c r="BU1372">
        <v>0</v>
      </c>
      <c r="BV1372">
        <v>0</v>
      </c>
      <c r="BW1372">
        <v>0</v>
      </c>
      <c r="BX1372">
        <v>0</v>
      </c>
      <c r="BY1372">
        <v>1</v>
      </c>
      <c r="CD1372" t="s">
        <v>131</v>
      </c>
      <c r="CE1372">
        <v>0</v>
      </c>
      <c r="CJ1372" t="s">
        <v>132</v>
      </c>
      <c r="CO1372" t="str">
        <f>HYPERLINK("http://www.d20pfsrd.com/bestiary/monster-listings/fey/pech","Pech")</f>
        <v>Pech</v>
      </c>
      <c r="CP1372">
        <v>1311</v>
      </c>
      <c r="CQ1372">
        <v>0</v>
      </c>
      <c r="CR1372">
        <v>0</v>
      </c>
      <c r="CS1372">
        <v>0</v>
      </c>
      <c r="CT1372">
        <v>0</v>
      </c>
    </row>
    <row r="1373" spans="1:98" ht="15" customHeight="1" x14ac:dyDescent="0.2">
      <c r="A1373" t="s">
        <v>4526</v>
      </c>
      <c r="B1373" s="1" t="s">
        <v>239</v>
      </c>
      <c r="C1373">
        <v>800</v>
      </c>
      <c r="G1373" t="s">
        <v>2068</v>
      </c>
      <c r="H1373" t="s">
        <v>193</v>
      </c>
      <c r="I1373" t="s">
        <v>261</v>
      </c>
      <c r="K1373">
        <v>2</v>
      </c>
      <c r="L1373" t="s">
        <v>4527</v>
      </c>
      <c r="N1373" t="s">
        <v>334</v>
      </c>
      <c r="O1373" t="s">
        <v>335</v>
      </c>
      <c r="P1373">
        <v>34</v>
      </c>
      <c r="Q1373" t="s">
        <v>2591</v>
      </c>
      <c r="S1373" t="s">
        <v>352</v>
      </c>
      <c r="T1373">
        <v>7</v>
      </c>
      <c r="U1373">
        <v>6</v>
      </c>
      <c r="V1373">
        <v>4</v>
      </c>
      <c r="AD1373" t="s">
        <v>4528</v>
      </c>
      <c r="AF1373" t="s">
        <v>4529</v>
      </c>
      <c r="AH1373" t="s">
        <v>202</v>
      </c>
      <c r="AI1373" t="s">
        <v>114</v>
      </c>
      <c r="AK1373" t="s">
        <v>4530</v>
      </c>
      <c r="AO1373" t="s">
        <v>4531</v>
      </c>
      <c r="AQ1373">
        <v>4</v>
      </c>
      <c r="AR1373">
        <v>9</v>
      </c>
      <c r="AS1373" t="s">
        <v>500</v>
      </c>
      <c r="AT1373" t="s">
        <v>4532</v>
      </c>
      <c r="AU1373" t="s">
        <v>4533</v>
      </c>
      <c r="AV1373" t="s">
        <v>323</v>
      </c>
      <c r="AW1373" t="s">
        <v>3504</v>
      </c>
      <c r="AY1373" t="s">
        <v>4534</v>
      </c>
      <c r="AZ1373" t="s">
        <v>4535</v>
      </c>
      <c r="BA1373" t="s">
        <v>255</v>
      </c>
      <c r="BB1373" t="s">
        <v>4536</v>
      </c>
      <c r="BD1373" t="s">
        <v>128</v>
      </c>
      <c r="BE1373">
        <v>0</v>
      </c>
      <c r="BG1373" t="s">
        <v>4537</v>
      </c>
      <c r="BH1373" t="s">
        <v>4538</v>
      </c>
      <c r="BS1373">
        <v>0</v>
      </c>
      <c r="BT1373">
        <v>0</v>
      </c>
      <c r="BU1373">
        <v>1</v>
      </c>
      <c r="BV1373">
        <v>0</v>
      </c>
      <c r="BW1373">
        <v>0</v>
      </c>
      <c r="BX1373">
        <v>0</v>
      </c>
      <c r="BY1373">
        <v>1</v>
      </c>
      <c r="CD1373" t="s">
        <v>131</v>
      </c>
      <c r="CE1373">
        <v>0</v>
      </c>
      <c r="CJ1373" t="s">
        <v>132</v>
      </c>
      <c r="CO1373" t="str">
        <f>HYPERLINK("http://www.d20pfsrd.com/bestiary/monster-listings/magical-beasts/pegasus","Pegasus")</f>
        <v>Pegasus</v>
      </c>
      <c r="CP1373">
        <v>292</v>
      </c>
      <c r="CQ1373">
        <v>0</v>
      </c>
      <c r="CR1373">
        <v>0</v>
      </c>
      <c r="CS1373">
        <v>0</v>
      </c>
      <c r="CT1373">
        <v>0</v>
      </c>
    </row>
    <row r="1374" spans="1:98" ht="15" customHeight="1" x14ac:dyDescent="0.2">
      <c r="A1374" t="s">
        <v>26974</v>
      </c>
      <c r="B1374" s="1" t="s">
        <v>574</v>
      </c>
      <c r="C1374">
        <v>9600</v>
      </c>
      <c r="G1374" t="s">
        <v>1053</v>
      </c>
      <c r="H1374" t="s">
        <v>193</v>
      </c>
      <c r="I1374" t="s">
        <v>1780</v>
      </c>
      <c r="K1374">
        <v>5</v>
      </c>
      <c r="L1374" t="s">
        <v>14971</v>
      </c>
      <c r="N1374" t="s">
        <v>9765</v>
      </c>
      <c r="O1374" t="s">
        <v>9766</v>
      </c>
      <c r="P1374">
        <v>126</v>
      </c>
      <c r="Q1374" t="s">
        <v>15890</v>
      </c>
      <c r="S1374" t="s">
        <v>4334</v>
      </c>
      <c r="T1374">
        <v>14</v>
      </c>
      <c r="U1374">
        <v>8</v>
      </c>
      <c r="V1374">
        <v>11</v>
      </c>
      <c r="X1374" t="s">
        <v>26975</v>
      </c>
      <c r="Y1374" t="s">
        <v>458</v>
      </c>
      <c r="Z1374" t="s">
        <v>1960</v>
      </c>
      <c r="AB1374">
        <v>21</v>
      </c>
      <c r="AC1374" t="s">
        <v>26976</v>
      </c>
      <c r="AD1374" t="s">
        <v>1231</v>
      </c>
      <c r="AF1374" t="s">
        <v>26977</v>
      </c>
      <c r="AH1374" t="s">
        <v>202</v>
      </c>
      <c r="AI1374" t="s">
        <v>202</v>
      </c>
      <c r="AJ1374" t="s">
        <v>26978</v>
      </c>
      <c r="AO1374" t="s">
        <v>26979</v>
      </c>
      <c r="AQ1374">
        <v>11</v>
      </c>
      <c r="AR1374" t="s">
        <v>17359</v>
      </c>
      <c r="AS1374" t="s">
        <v>26980</v>
      </c>
      <c r="AT1374" t="s">
        <v>26981</v>
      </c>
      <c r="AU1374" t="s">
        <v>26982</v>
      </c>
      <c r="AW1374" t="s">
        <v>878</v>
      </c>
      <c r="AY1374" t="s">
        <v>26983</v>
      </c>
      <c r="AZ1374" t="s">
        <v>208</v>
      </c>
      <c r="BA1374" t="s">
        <v>156</v>
      </c>
      <c r="BB1374" t="s">
        <v>26984</v>
      </c>
      <c r="BD1374" t="s">
        <v>24172</v>
      </c>
      <c r="BE1374">
        <v>0</v>
      </c>
      <c r="BF1374" t="s">
        <v>26985</v>
      </c>
      <c r="BG1374" t="s">
        <v>26986</v>
      </c>
      <c r="BH1374" t="s">
        <v>26987</v>
      </c>
      <c r="BI1374" t="s">
        <v>132</v>
      </c>
      <c r="BK1374" t="s">
        <v>132</v>
      </c>
      <c r="BS1374">
        <v>0</v>
      </c>
      <c r="BT1374">
        <v>0</v>
      </c>
      <c r="BU1374">
        <v>0</v>
      </c>
      <c r="BV1374">
        <v>0</v>
      </c>
      <c r="BW1374">
        <v>0</v>
      </c>
      <c r="BX1374">
        <v>1</v>
      </c>
      <c r="BY1374">
        <v>1</v>
      </c>
      <c r="CD1374" t="s">
        <v>131</v>
      </c>
      <c r="CE1374">
        <v>0</v>
      </c>
      <c r="CF1374" t="s">
        <v>132</v>
      </c>
      <c r="CJ1374" t="s">
        <v>132</v>
      </c>
      <c r="CK1374" t="s">
        <v>132</v>
      </c>
      <c r="CP1374">
        <v>5320</v>
      </c>
      <c r="CQ1374">
        <v>0</v>
      </c>
      <c r="CR1374">
        <v>0</v>
      </c>
      <c r="CS1374">
        <v>0</v>
      </c>
      <c r="CT1374">
        <v>0</v>
      </c>
    </row>
    <row r="1375" spans="1:98" ht="15" customHeight="1" x14ac:dyDescent="0.2">
      <c r="A1375" t="s">
        <v>17748</v>
      </c>
      <c r="B1375" s="1" t="s">
        <v>306</v>
      </c>
      <c r="C1375">
        <v>1600</v>
      </c>
      <c r="D1375" t="s">
        <v>17749</v>
      </c>
      <c r="E1375" t="s">
        <v>17750</v>
      </c>
      <c r="G1375" t="s">
        <v>1053</v>
      </c>
      <c r="H1375" t="s">
        <v>102</v>
      </c>
      <c r="I1375" t="s">
        <v>1555</v>
      </c>
      <c r="J1375" t="s">
        <v>3885</v>
      </c>
      <c r="K1375">
        <v>4</v>
      </c>
      <c r="L1375" t="s">
        <v>2547</v>
      </c>
      <c r="N1375" t="s">
        <v>7780</v>
      </c>
      <c r="O1375" t="s">
        <v>7781</v>
      </c>
      <c r="P1375">
        <v>45</v>
      </c>
      <c r="Q1375" t="s">
        <v>17751</v>
      </c>
      <c r="R1375" t="s">
        <v>3695</v>
      </c>
      <c r="S1375" t="s">
        <v>17752</v>
      </c>
      <c r="T1375">
        <v>4</v>
      </c>
      <c r="U1375">
        <v>5</v>
      </c>
      <c r="V1375">
        <v>7</v>
      </c>
      <c r="X1375" t="s">
        <v>3891</v>
      </c>
      <c r="Y1375" t="s">
        <v>17753</v>
      </c>
      <c r="Z1375" t="s">
        <v>3160</v>
      </c>
      <c r="AA1375" t="s">
        <v>6358</v>
      </c>
      <c r="AC1375" t="s">
        <v>17754</v>
      </c>
      <c r="AD1375" t="s">
        <v>5504</v>
      </c>
      <c r="AF1375" t="s">
        <v>17755</v>
      </c>
      <c r="AH1375" t="s">
        <v>114</v>
      </c>
      <c r="AI1375" t="s">
        <v>114</v>
      </c>
      <c r="AJ1375" t="s">
        <v>17756</v>
      </c>
      <c r="AM1375" t="s">
        <v>17757</v>
      </c>
      <c r="AO1375" t="s">
        <v>17758</v>
      </c>
      <c r="AQ1375">
        <v>2</v>
      </c>
      <c r="AR1375" t="s">
        <v>3471</v>
      </c>
      <c r="AS1375">
        <v>21</v>
      </c>
      <c r="AT1375" t="s">
        <v>17759</v>
      </c>
      <c r="AU1375" t="s">
        <v>17760</v>
      </c>
      <c r="AV1375" t="s">
        <v>17761</v>
      </c>
      <c r="AW1375" t="s">
        <v>17762</v>
      </c>
      <c r="AX1375" t="s">
        <v>17763</v>
      </c>
      <c r="AY1375" t="s">
        <v>298</v>
      </c>
      <c r="AZ1375" t="s">
        <v>670</v>
      </c>
      <c r="BA1375" t="s">
        <v>3167</v>
      </c>
      <c r="BB1375" t="s">
        <v>17764</v>
      </c>
      <c r="BD1375" t="s">
        <v>14619</v>
      </c>
      <c r="BE1375">
        <v>1</v>
      </c>
      <c r="BF1375" t="s">
        <v>17765</v>
      </c>
      <c r="BG1375" t="s">
        <v>17766</v>
      </c>
      <c r="BH1375" t="s">
        <v>17767</v>
      </c>
      <c r="BS1375">
        <v>0</v>
      </c>
      <c r="BT1375">
        <v>0</v>
      </c>
      <c r="BU1375">
        <v>1</v>
      </c>
      <c r="BV1375">
        <v>0</v>
      </c>
      <c r="BW1375">
        <v>0</v>
      </c>
      <c r="BX1375">
        <v>0</v>
      </c>
      <c r="BY1375">
        <v>0</v>
      </c>
      <c r="CD1375" t="s">
        <v>132</v>
      </c>
      <c r="CE1375">
        <v>0</v>
      </c>
      <c r="CI1375" t="s">
        <v>17768</v>
      </c>
      <c r="CJ1375" t="s">
        <v>132</v>
      </c>
      <c r="CK1375" t="s">
        <v>132</v>
      </c>
      <c r="CP1375">
        <v>2163</v>
      </c>
      <c r="CQ1375">
        <v>0</v>
      </c>
      <c r="CR1375">
        <v>0</v>
      </c>
      <c r="CS1375">
        <v>0</v>
      </c>
      <c r="CT1375">
        <v>0</v>
      </c>
    </row>
    <row r="1376" spans="1:98" ht="15" customHeight="1" x14ac:dyDescent="0.2">
      <c r="A1376" t="s">
        <v>31120</v>
      </c>
      <c r="B1376" s="1" t="s">
        <v>599</v>
      </c>
      <c r="C1376">
        <v>135</v>
      </c>
      <c r="G1376" t="s">
        <v>240</v>
      </c>
      <c r="H1376" t="s">
        <v>393</v>
      </c>
      <c r="I1376" t="s">
        <v>332</v>
      </c>
      <c r="K1376">
        <v>-1</v>
      </c>
      <c r="L1376" t="s">
        <v>1016</v>
      </c>
      <c r="N1376" t="s">
        <v>24077</v>
      </c>
      <c r="O1376" t="s">
        <v>31121</v>
      </c>
      <c r="P1376">
        <v>5</v>
      </c>
      <c r="Q1376" t="s">
        <v>833</v>
      </c>
      <c r="S1376" t="s">
        <v>10216</v>
      </c>
      <c r="T1376">
        <v>3</v>
      </c>
      <c r="U1376">
        <v>1</v>
      </c>
      <c r="V1376">
        <v>1</v>
      </c>
      <c r="AD1376" t="s">
        <v>31122</v>
      </c>
      <c r="AF1376" t="s">
        <v>31123</v>
      </c>
      <c r="AH1376" t="s">
        <v>114</v>
      </c>
      <c r="AI1376" t="s">
        <v>114</v>
      </c>
      <c r="AO1376" t="s">
        <v>31124</v>
      </c>
      <c r="AQ1376">
        <v>0</v>
      </c>
      <c r="AR1376">
        <v>-2</v>
      </c>
      <c r="AS1376">
        <v>7</v>
      </c>
      <c r="AT1376" t="s">
        <v>1709</v>
      </c>
      <c r="AU1376" t="s">
        <v>31125</v>
      </c>
      <c r="AX1376" t="s">
        <v>1026</v>
      </c>
      <c r="AY1376" t="s">
        <v>13753</v>
      </c>
      <c r="AZ1376" t="s">
        <v>2367</v>
      </c>
      <c r="BA1376" t="s">
        <v>2367</v>
      </c>
      <c r="BB1376" t="s">
        <v>31126</v>
      </c>
      <c r="BC1376" t="s">
        <v>2836</v>
      </c>
      <c r="BD1376" t="s">
        <v>31075</v>
      </c>
      <c r="BE1376">
        <v>0</v>
      </c>
      <c r="BF1376" t="s">
        <v>31127</v>
      </c>
      <c r="BG1376" t="s">
        <v>31128</v>
      </c>
      <c r="BH1376" t="s">
        <v>31129</v>
      </c>
      <c r="BS1376">
        <v>0</v>
      </c>
      <c r="BT1376">
        <v>0</v>
      </c>
      <c r="BU1376">
        <v>0</v>
      </c>
      <c r="BV1376">
        <v>0</v>
      </c>
      <c r="BW1376">
        <v>0</v>
      </c>
      <c r="BX1376">
        <v>1</v>
      </c>
      <c r="BY1376">
        <v>1</v>
      </c>
      <c r="CD1376" t="s">
        <v>132</v>
      </c>
      <c r="CE1376">
        <v>0</v>
      </c>
      <c r="CF1376" t="s">
        <v>132</v>
      </c>
      <c r="CJ1376" t="s">
        <v>132</v>
      </c>
      <c r="CK1376" t="s">
        <v>132</v>
      </c>
      <c r="CP1376">
        <v>6732</v>
      </c>
      <c r="CQ1376">
        <v>0</v>
      </c>
      <c r="CR1376">
        <v>0</v>
      </c>
      <c r="CS1376">
        <v>0</v>
      </c>
      <c r="CT1376">
        <v>0</v>
      </c>
    </row>
    <row r="1377" spans="1:98" ht="15" customHeight="1" x14ac:dyDescent="0.2">
      <c r="A1377" t="s">
        <v>17769</v>
      </c>
      <c r="B1377" s="1" t="s">
        <v>162</v>
      </c>
      <c r="C1377">
        <v>38400</v>
      </c>
      <c r="G1377" t="s">
        <v>101</v>
      </c>
      <c r="H1377" t="s">
        <v>102</v>
      </c>
      <c r="I1377" t="s">
        <v>103</v>
      </c>
      <c r="J1377" t="s">
        <v>17770</v>
      </c>
      <c r="K1377">
        <v>7</v>
      </c>
      <c r="L1377" t="s">
        <v>17771</v>
      </c>
      <c r="N1377" t="s">
        <v>17772</v>
      </c>
      <c r="O1377" t="s">
        <v>17773</v>
      </c>
      <c r="P1377">
        <v>180</v>
      </c>
      <c r="Q1377" t="s">
        <v>17774</v>
      </c>
      <c r="S1377" t="s">
        <v>17775</v>
      </c>
      <c r="T1377">
        <v>12</v>
      </c>
      <c r="U1377">
        <v>18</v>
      </c>
      <c r="V1377">
        <v>17</v>
      </c>
      <c r="Y1377" t="s">
        <v>6381</v>
      </c>
      <c r="Z1377" t="s">
        <v>7247</v>
      </c>
      <c r="AA1377" t="s">
        <v>1175</v>
      </c>
      <c r="AB1377">
        <v>25</v>
      </c>
      <c r="AD1377" t="s">
        <v>200</v>
      </c>
      <c r="AF1377" t="s">
        <v>17776</v>
      </c>
      <c r="AH1377" t="s">
        <v>114</v>
      </c>
      <c r="AI1377" t="s">
        <v>114</v>
      </c>
      <c r="AJ1377" t="s">
        <v>17777</v>
      </c>
      <c r="AK1377" t="s">
        <v>17778</v>
      </c>
      <c r="AO1377" t="s">
        <v>17779</v>
      </c>
      <c r="AQ1377">
        <v>19</v>
      </c>
      <c r="AR1377" t="s">
        <v>17780</v>
      </c>
      <c r="AS1377" t="s">
        <v>17781</v>
      </c>
      <c r="AT1377" t="s">
        <v>17782</v>
      </c>
      <c r="AU1377" t="s">
        <v>17783</v>
      </c>
      <c r="AW1377" t="s">
        <v>17784</v>
      </c>
      <c r="AY1377" t="s">
        <v>183</v>
      </c>
      <c r="AZ1377" t="s">
        <v>208</v>
      </c>
      <c r="BA1377" t="s">
        <v>17785</v>
      </c>
      <c r="BB1377" t="s">
        <v>17786</v>
      </c>
      <c r="BD1377" t="s">
        <v>14619</v>
      </c>
      <c r="BE1377">
        <v>0</v>
      </c>
      <c r="BF1377" t="s">
        <v>17787</v>
      </c>
      <c r="BG1377" t="s">
        <v>17788</v>
      </c>
      <c r="BH1377" t="s">
        <v>17789</v>
      </c>
      <c r="BS1377">
        <v>0</v>
      </c>
      <c r="BT1377">
        <v>0</v>
      </c>
      <c r="BU1377">
        <v>1</v>
      </c>
      <c r="BV1377">
        <v>0</v>
      </c>
      <c r="BW1377">
        <v>0</v>
      </c>
      <c r="BX1377">
        <v>0</v>
      </c>
      <c r="BY1377">
        <v>1</v>
      </c>
      <c r="CD1377" t="s">
        <v>132</v>
      </c>
      <c r="CE1377">
        <v>0</v>
      </c>
      <c r="CJ1377" t="s">
        <v>132</v>
      </c>
      <c r="CK1377" t="s">
        <v>132</v>
      </c>
      <c r="CP1377">
        <v>2164</v>
      </c>
      <c r="CQ1377">
        <v>0</v>
      </c>
      <c r="CR1377">
        <v>0</v>
      </c>
      <c r="CS1377">
        <v>0</v>
      </c>
      <c r="CT1377">
        <v>0</v>
      </c>
    </row>
    <row r="1378" spans="1:98" ht="15" customHeight="1" x14ac:dyDescent="0.2">
      <c r="A1378" t="s">
        <v>6930</v>
      </c>
      <c r="B1378" s="1" t="s">
        <v>2051</v>
      </c>
      <c r="C1378">
        <v>51200</v>
      </c>
      <c r="G1378" t="s">
        <v>240</v>
      </c>
      <c r="H1378" t="s">
        <v>136</v>
      </c>
      <c r="I1378" t="s">
        <v>103</v>
      </c>
      <c r="J1378" t="s">
        <v>6931</v>
      </c>
      <c r="K1378">
        <v>16</v>
      </c>
      <c r="L1378" t="s">
        <v>4753</v>
      </c>
      <c r="N1378" t="s">
        <v>6932</v>
      </c>
      <c r="O1378" t="s">
        <v>6933</v>
      </c>
      <c r="P1378">
        <v>218</v>
      </c>
      <c r="Q1378" t="s">
        <v>6934</v>
      </c>
      <c r="R1378" t="s">
        <v>4980</v>
      </c>
      <c r="S1378" t="s">
        <v>6935</v>
      </c>
      <c r="T1378">
        <v>17</v>
      </c>
      <c r="U1378">
        <v>23</v>
      </c>
      <c r="V1378">
        <v>10</v>
      </c>
      <c r="X1378" t="s">
        <v>2496</v>
      </c>
      <c r="Y1378" t="s">
        <v>6936</v>
      </c>
      <c r="Z1378" t="s">
        <v>6937</v>
      </c>
      <c r="AD1378" t="s">
        <v>6938</v>
      </c>
      <c r="AF1378" t="s">
        <v>6939</v>
      </c>
      <c r="AG1378" t="s">
        <v>6940</v>
      </c>
      <c r="AH1378" t="s">
        <v>147</v>
      </c>
      <c r="AI1378" t="s">
        <v>147</v>
      </c>
      <c r="AJ1378" t="s">
        <v>6941</v>
      </c>
      <c r="AK1378" t="s">
        <v>6942</v>
      </c>
      <c r="AO1378" t="s">
        <v>6943</v>
      </c>
      <c r="AQ1378">
        <v>19</v>
      </c>
      <c r="AR1378">
        <v>31</v>
      </c>
      <c r="AS1378">
        <v>54</v>
      </c>
      <c r="AT1378" t="s">
        <v>6944</v>
      </c>
      <c r="AU1378" t="s">
        <v>6945</v>
      </c>
      <c r="AW1378" t="s">
        <v>6946</v>
      </c>
      <c r="AX1378" t="s">
        <v>6947</v>
      </c>
      <c r="AY1378" t="s">
        <v>6948</v>
      </c>
      <c r="AZ1378" t="s">
        <v>670</v>
      </c>
      <c r="BA1378" t="s">
        <v>426</v>
      </c>
      <c r="BB1378" t="s">
        <v>6949</v>
      </c>
      <c r="BD1378" t="s">
        <v>6898</v>
      </c>
      <c r="BE1378">
        <v>0</v>
      </c>
      <c r="BF1378" t="s">
        <v>6950</v>
      </c>
      <c r="BG1378" t="s">
        <v>6951</v>
      </c>
      <c r="BH1378" t="s">
        <v>6952</v>
      </c>
      <c r="BS1378">
        <v>0</v>
      </c>
      <c r="BT1378">
        <v>0</v>
      </c>
      <c r="BU1378">
        <v>1</v>
      </c>
      <c r="BV1378">
        <v>0</v>
      </c>
      <c r="BW1378">
        <v>0</v>
      </c>
      <c r="BX1378">
        <v>1</v>
      </c>
      <c r="BY1378">
        <v>0</v>
      </c>
      <c r="CD1378" t="s">
        <v>131</v>
      </c>
      <c r="CE1378">
        <v>0</v>
      </c>
      <c r="CJ1378" t="s">
        <v>132</v>
      </c>
      <c r="CP1378">
        <v>960</v>
      </c>
      <c r="CQ1378">
        <v>0</v>
      </c>
      <c r="CR1378">
        <v>0</v>
      </c>
      <c r="CS1378">
        <v>0</v>
      </c>
      <c r="CT1378">
        <v>0</v>
      </c>
    </row>
    <row r="1379" spans="1:98" ht="15" customHeight="1" x14ac:dyDescent="0.2">
      <c r="A1379" t="s">
        <v>10714</v>
      </c>
      <c r="B1379" s="1" t="s">
        <v>365</v>
      </c>
      <c r="C1379">
        <v>1200</v>
      </c>
      <c r="G1379" t="s">
        <v>575</v>
      </c>
      <c r="H1379" t="s">
        <v>102</v>
      </c>
      <c r="I1379" t="s">
        <v>261</v>
      </c>
      <c r="K1379">
        <v>7</v>
      </c>
      <c r="L1379" t="s">
        <v>508</v>
      </c>
      <c r="N1379" t="s">
        <v>8699</v>
      </c>
      <c r="O1379" t="s">
        <v>10103</v>
      </c>
      <c r="P1379">
        <v>42</v>
      </c>
      <c r="Q1379" t="s">
        <v>3019</v>
      </c>
      <c r="S1379" t="s">
        <v>6224</v>
      </c>
      <c r="T1379">
        <v>7</v>
      </c>
      <c r="U1379">
        <v>7</v>
      </c>
      <c r="V1379">
        <v>3</v>
      </c>
      <c r="Y1379" t="s">
        <v>458</v>
      </c>
      <c r="AD1379" t="s">
        <v>4314</v>
      </c>
      <c r="AF1379" t="s">
        <v>10715</v>
      </c>
      <c r="AH1379" t="s">
        <v>114</v>
      </c>
      <c r="AI1379" t="s">
        <v>114</v>
      </c>
      <c r="AJ1379" t="s">
        <v>10716</v>
      </c>
      <c r="AO1379" t="s">
        <v>10717</v>
      </c>
      <c r="AQ1379">
        <v>5</v>
      </c>
      <c r="AR1379">
        <v>8</v>
      </c>
      <c r="AS1379" t="s">
        <v>500</v>
      </c>
      <c r="AT1379" t="s">
        <v>10718</v>
      </c>
      <c r="AU1379" t="s">
        <v>10719</v>
      </c>
      <c r="AW1379" t="s">
        <v>647</v>
      </c>
      <c r="AY1379" t="s">
        <v>298</v>
      </c>
      <c r="AZ1379" t="s">
        <v>10720</v>
      </c>
      <c r="BA1379" t="s">
        <v>426</v>
      </c>
      <c r="BB1379" t="s">
        <v>10721</v>
      </c>
      <c r="BD1379" t="s">
        <v>7316</v>
      </c>
      <c r="BE1379">
        <v>0</v>
      </c>
      <c r="BF1379" t="s">
        <v>10722</v>
      </c>
      <c r="BG1379" t="s">
        <v>10723</v>
      </c>
      <c r="BH1379" t="s">
        <v>10724</v>
      </c>
      <c r="BS1379">
        <v>0</v>
      </c>
      <c r="BT1379">
        <v>0</v>
      </c>
      <c r="BU1379">
        <v>1</v>
      </c>
      <c r="BV1379">
        <v>0</v>
      </c>
      <c r="BW1379">
        <v>0</v>
      </c>
      <c r="BX1379">
        <v>0</v>
      </c>
      <c r="BY1379">
        <v>1</v>
      </c>
      <c r="CD1379" t="s">
        <v>131</v>
      </c>
      <c r="CE1379">
        <v>0</v>
      </c>
      <c r="CJ1379" t="s">
        <v>132</v>
      </c>
      <c r="CO1379" t="str">
        <f>HYPERLINK("http://www.d20pfsrd.com/bestiary/monster-listings/magical-beasts/peryton","Peryton")</f>
        <v>Peryton</v>
      </c>
      <c r="CP1379">
        <v>1312</v>
      </c>
      <c r="CQ1379">
        <v>0</v>
      </c>
      <c r="CR1379">
        <v>0</v>
      </c>
      <c r="CS1379">
        <v>0</v>
      </c>
      <c r="CT1379">
        <v>0</v>
      </c>
    </row>
    <row r="1380" spans="1:98" ht="15" customHeight="1" x14ac:dyDescent="0.2">
      <c r="A1380" t="s">
        <v>10725</v>
      </c>
      <c r="B1380" s="1" t="s">
        <v>1117</v>
      </c>
      <c r="C1380">
        <v>400</v>
      </c>
      <c r="D1380" t="s">
        <v>4024</v>
      </c>
      <c r="G1380" t="s">
        <v>10726</v>
      </c>
      <c r="H1380" t="s">
        <v>102</v>
      </c>
      <c r="I1380" t="s">
        <v>103</v>
      </c>
      <c r="J1380" t="s">
        <v>1556</v>
      </c>
      <c r="K1380">
        <v>0</v>
      </c>
      <c r="L1380" t="s">
        <v>10727</v>
      </c>
      <c r="N1380" t="s">
        <v>10728</v>
      </c>
      <c r="P1380">
        <v>16</v>
      </c>
      <c r="Q1380" t="s">
        <v>10729</v>
      </c>
      <c r="S1380" t="s">
        <v>1525</v>
      </c>
      <c r="T1380">
        <v>4</v>
      </c>
      <c r="U1380">
        <v>3</v>
      </c>
      <c r="V1380">
        <v>0</v>
      </c>
      <c r="Z1380" t="s">
        <v>289</v>
      </c>
      <c r="AD1380" t="s">
        <v>249</v>
      </c>
      <c r="AF1380" t="s">
        <v>10730</v>
      </c>
      <c r="AH1380" t="s">
        <v>114</v>
      </c>
      <c r="AI1380" t="s">
        <v>114</v>
      </c>
      <c r="AO1380" t="s">
        <v>10731</v>
      </c>
      <c r="AQ1380">
        <v>2</v>
      </c>
      <c r="AR1380">
        <v>2</v>
      </c>
      <c r="AS1380">
        <v>12</v>
      </c>
      <c r="AT1380" t="s">
        <v>683</v>
      </c>
      <c r="AU1380" t="s">
        <v>10732</v>
      </c>
      <c r="AW1380" t="s">
        <v>647</v>
      </c>
      <c r="AX1380" t="s">
        <v>10733</v>
      </c>
      <c r="AY1380" t="s">
        <v>7337</v>
      </c>
      <c r="AZ1380" t="s">
        <v>10734</v>
      </c>
      <c r="BA1380" t="s">
        <v>255</v>
      </c>
      <c r="BB1380" t="s">
        <v>10735</v>
      </c>
      <c r="BD1380" t="s">
        <v>7316</v>
      </c>
      <c r="BE1380">
        <v>1</v>
      </c>
      <c r="BF1380" t="s">
        <v>10736</v>
      </c>
      <c r="BG1380" t="s">
        <v>10737</v>
      </c>
      <c r="BH1380" t="s">
        <v>10738</v>
      </c>
      <c r="BS1380">
        <v>0</v>
      </c>
      <c r="BT1380">
        <v>0</v>
      </c>
      <c r="BU1380">
        <v>0</v>
      </c>
      <c r="BV1380">
        <v>0</v>
      </c>
      <c r="BW1380">
        <v>0</v>
      </c>
      <c r="BX1380">
        <v>0</v>
      </c>
      <c r="BY1380">
        <v>1</v>
      </c>
      <c r="BZ1380" t="s">
        <v>10739</v>
      </c>
      <c r="CD1380" t="s">
        <v>131</v>
      </c>
      <c r="CE1380">
        <v>0</v>
      </c>
      <c r="CJ1380" t="s">
        <v>132</v>
      </c>
      <c r="CO1380" t="str">
        <f>HYPERLINK("http://www.d20pfsrd.com/bestiary/monster-listings/templates/petitioner-cr-1","Petitioner")</f>
        <v>Petitioner</v>
      </c>
      <c r="CP1380">
        <v>1313</v>
      </c>
      <c r="CQ1380">
        <v>0</v>
      </c>
      <c r="CR1380">
        <v>0</v>
      </c>
      <c r="CS1380">
        <v>0</v>
      </c>
      <c r="CT1380">
        <v>0</v>
      </c>
    </row>
    <row r="1381" spans="1:98" ht="15" customHeight="1" x14ac:dyDescent="0.2">
      <c r="A1381" t="s">
        <v>31199</v>
      </c>
      <c r="B1381" s="1" t="s">
        <v>2863</v>
      </c>
      <c r="C1381">
        <v>65</v>
      </c>
      <c r="G1381" t="s">
        <v>240</v>
      </c>
      <c r="H1381" t="s">
        <v>850</v>
      </c>
      <c r="I1381" t="s">
        <v>432</v>
      </c>
      <c r="K1381">
        <v>-1</v>
      </c>
      <c r="L1381" t="s">
        <v>31200</v>
      </c>
      <c r="N1381" t="s">
        <v>31201</v>
      </c>
      <c r="O1381" t="s">
        <v>31202</v>
      </c>
      <c r="P1381">
        <v>5</v>
      </c>
      <c r="Q1381" t="s">
        <v>833</v>
      </c>
      <c r="S1381" t="s">
        <v>31203</v>
      </c>
      <c r="T1381">
        <v>3</v>
      </c>
      <c r="U1381">
        <v>-1</v>
      </c>
      <c r="V1381">
        <v>-2</v>
      </c>
      <c r="X1381" t="s">
        <v>31204</v>
      </c>
      <c r="Z1381" t="s">
        <v>4924</v>
      </c>
      <c r="AD1381" t="s">
        <v>496</v>
      </c>
      <c r="AH1381" t="s">
        <v>2830</v>
      </c>
      <c r="AI1381" t="s">
        <v>318</v>
      </c>
      <c r="AO1381" t="s">
        <v>31205</v>
      </c>
      <c r="AQ1381">
        <v>0</v>
      </c>
      <c r="AR1381">
        <v>-5</v>
      </c>
      <c r="AS1381">
        <v>1</v>
      </c>
      <c r="AX1381" t="s">
        <v>31206</v>
      </c>
      <c r="AY1381" t="s">
        <v>5248</v>
      </c>
      <c r="AZ1381" t="s">
        <v>31207</v>
      </c>
      <c r="BA1381" t="s">
        <v>255</v>
      </c>
      <c r="BB1381" t="s">
        <v>31208</v>
      </c>
      <c r="BD1381" t="s">
        <v>31075</v>
      </c>
      <c r="BE1381">
        <v>0</v>
      </c>
      <c r="BF1381" t="s">
        <v>31209</v>
      </c>
      <c r="BG1381" t="s">
        <v>31210</v>
      </c>
      <c r="BH1381" t="s">
        <v>31211</v>
      </c>
      <c r="BS1381">
        <v>0</v>
      </c>
      <c r="BT1381">
        <v>0</v>
      </c>
      <c r="BU1381">
        <v>0</v>
      </c>
      <c r="BV1381">
        <v>0</v>
      </c>
      <c r="BW1381">
        <v>0</v>
      </c>
      <c r="BX1381">
        <v>0</v>
      </c>
      <c r="BY1381">
        <v>1</v>
      </c>
      <c r="CD1381" t="s">
        <v>132</v>
      </c>
      <c r="CE1381">
        <v>0</v>
      </c>
      <c r="CF1381" t="s">
        <v>132</v>
      </c>
      <c r="CJ1381" t="s">
        <v>132</v>
      </c>
      <c r="CK1381" t="s">
        <v>132</v>
      </c>
      <c r="CP1381">
        <v>6739</v>
      </c>
      <c r="CQ1381">
        <v>0</v>
      </c>
      <c r="CR1381">
        <v>0</v>
      </c>
      <c r="CS1381">
        <v>0</v>
      </c>
      <c r="CT1381">
        <v>0</v>
      </c>
    </row>
    <row r="1382" spans="1:98" ht="15" customHeight="1" x14ac:dyDescent="0.2">
      <c r="A1382" t="s">
        <v>21441</v>
      </c>
      <c r="B1382" s="1" t="s">
        <v>1137</v>
      </c>
      <c r="C1382">
        <v>2400</v>
      </c>
      <c r="G1382" t="s">
        <v>1053</v>
      </c>
      <c r="H1382" t="s">
        <v>102</v>
      </c>
      <c r="I1382" t="s">
        <v>1555</v>
      </c>
      <c r="K1382">
        <v>5</v>
      </c>
      <c r="L1382" t="s">
        <v>3050</v>
      </c>
      <c r="N1382" t="s">
        <v>9082</v>
      </c>
      <c r="O1382" t="s">
        <v>13465</v>
      </c>
      <c r="P1382">
        <v>67</v>
      </c>
      <c r="Q1382" t="s">
        <v>1746</v>
      </c>
      <c r="S1382" t="s">
        <v>2790</v>
      </c>
      <c r="T1382">
        <v>6</v>
      </c>
      <c r="U1382">
        <v>4</v>
      </c>
      <c r="V1382">
        <v>6</v>
      </c>
      <c r="X1382" t="s">
        <v>21442</v>
      </c>
      <c r="Y1382" t="s">
        <v>3391</v>
      </c>
      <c r="Z1382" t="s">
        <v>3160</v>
      </c>
      <c r="AB1382">
        <v>17</v>
      </c>
      <c r="AD1382" t="s">
        <v>249</v>
      </c>
      <c r="AF1382" t="s">
        <v>21443</v>
      </c>
      <c r="AH1382" t="s">
        <v>114</v>
      </c>
      <c r="AI1382" t="s">
        <v>114</v>
      </c>
      <c r="AO1382" t="s">
        <v>21444</v>
      </c>
      <c r="AQ1382">
        <v>6</v>
      </c>
      <c r="AR1382">
        <v>10</v>
      </c>
      <c r="AS1382" t="s">
        <v>21445</v>
      </c>
      <c r="AT1382" t="s">
        <v>21446</v>
      </c>
      <c r="AU1382" t="s">
        <v>21447</v>
      </c>
      <c r="AW1382" t="s">
        <v>3504</v>
      </c>
      <c r="AX1382" t="s">
        <v>21448</v>
      </c>
      <c r="AY1382" t="s">
        <v>21449</v>
      </c>
      <c r="AZ1382" t="s">
        <v>21450</v>
      </c>
      <c r="BA1382" t="s">
        <v>21451</v>
      </c>
      <c r="BB1382" t="s">
        <v>21452</v>
      </c>
      <c r="BD1382" t="s">
        <v>21001</v>
      </c>
      <c r="BE1382">
        <v>0</v>
      </c>
      <c r="BF1382" t="s">
        <v>21453</v>
      </c>
      <c r="BG1382" t="s">
        <v>21454</v>
      </c>
      <c r="BH1382" t="s">
        <v>21455</v>
      </c>
      <c r="BS1382">
        <v>0</v>
      </c>
      <c r="BT1382">
        <v>0</v>
      </c>
      <c r="BU1382">
        <v>0</v>
      </c>
      <c r="BV1382">
        <v>0</v>
      </c>
      <c r="BW1382">
        <v>0</v>
      </c>
      <c r="BX1382">
        <v>0</v>
      </c>
      <c r="BY1382">
        <v>1</v>
      </c>
      <c r="CD1382" t="s">
        <v>131</v>
      </c>
      <c r="CE1382">
        <v>0</v>
      </c>
      <c r="CJ1382" t="s">
        <v>132</v>
      </c>
      <c r="CP1382">
        <v>3578</v>
      </c>
      <c r="CQ1382">
        <v>0</v>
      </c>
      <c r="CR1382">
        <v>0</v>
      </c>
      <c r="CS1382">
        <v>0</v>
      </c>
      <c r="CT1382">
        <v>0</v>
      </c>
    </row>
    <row r="1383" spans="1:98" ht="15" customHeight="1" x14ac:dyDescent="0.2">
      <c r="A1383" t="s">
        <v>30271</v>
      </c>
      <c r="B1383" s="1" t="s">
        <v>599</v>
      </c>
      <c r="C1383">
        <v>135</v>
      </c>
      <c r="G1383" t="s">
        <v>240</v>
      </c>
      <c r="H1383" t="s">
        <v>1308</v>
      </c>
      <c r="I1383" t="s">
        <v>332</v>
      </c>
      <c r="K1383">
        <v>2</v>
      </c>
      <c r="L1383" t="s">
        <v>2874</v>
      </c>
      <c r="N1383" t="s">
        <v>2840</v>
      </c>
      <c r="O1383" t="s">
        <v>2841</v>
      </c>
      <c r="P1383">
        <v>4</v>
      </c>
      <c r="Q1383" t="s">
        <v>603</v>
      </c>
      <c r="S1383" t="s">
        <v>728</v>
      </c>
      <c r="T1383">
        <v>2</v>
      </c>
      <c r="U1383">
        <v>4</v>
      </c>
      <c r="V1383">
        <v>1</v>
      </c>
      <c r="AD1383" t="s">
        <v>30272</v>
      </c>
      <c r="AF1383" t="s">
        <v>2889</v>
      </c>
      <c r="AH1383" t="s">
        <v>19148</v>
      </c>
      <c r="AI1383" t="s">
        <v>318</v>
      </c>
      <c r="AO1383" t="s">
        <v>25383</v>
      </c>
      <c r="AQ1383">
        <v>0</v>
      </c>
      <c r="AR1383">
        <v>0</v>
      </c>
      <c r="AS1383" t="s">
        <v>2846</v>
      </c>
      <c r="AT1383" t="s">
        <v>1734</v>
      </c>
      <c r="AU1383" t="s">
        <v>30273</v>
      </c>
      <c r="AV1383" t="s">
        <v>519</v>
      </c>
      <c r="AX1383" t="s">
        <v>30274</v>
      </c>
      <c r="AY1383" t="s">
        <v>30275</v>
      </c>
      <c r="AZ1383" t="s">
        <v>6311</v>
      </c>
      <c r="BA1383" t="s">
        <v>255</v>
      </c>
      <c r="BB1383" t="s">
        <v>30276</v>
      </c>
      <c r="BD1383" t="s">
        <v>30277</v>
      </c>
      <c r="BE1383">
        <v>0</v>
      </c>
      <c r="BF1383" t="s">
        <v>30278</v>
      </c>
      <c r="BG1383" t="s">
        <v>30279</v>
      </c>
      <c r="BH1383" t="s">
        <v>30280</v>
      </c>
      <c r="BI1383" t="s">
        <v>132</v>
      </c>
      <c r="BS1383">
        <v>0</v>
      </c>
      <c r="BT1383">
        <v>0</v>
      </c>
      <c r="BU1383">
        <v>1</v>
      </c>
      <c r="BV1383">
        <v>1</v>
      </c>
      <c r="BW1383">
        <v>0</v>
      </c>
      <c r="BX1383">
        <v>0</v>
      </c>
      <c r="BY1383">
        <v>1</v>
      </c>
      <c r="CD1383" t="s">
        <v>132</v>
      </c>
      <c r="CE1383">
        <v>0</v>
      </c>
      <c r="CF1383" t="s">
        <v>132</v>
      </c>
      <c r="CJ1383" t="s">
        <v>132</v>
      </c>
      <c r="CK1383" t="s">
        <v>132</v>
      </c>
      <c r="CP1383">
        <v>6286</v>
      </c>
      <c r="CQ1383">
        <v>0</v>
      </c>
      <c r="CR1383">
        <v>0</v>
      </c>
      <c r="CS1383">
        <v>0</v>
      </c>
      <c r="CT1383">
        <v>0</v>
      </c>
    </row>
    <row r="1384" spans="1:98" ht="15" customHeight="1" x14ac:dyDescent="0.2">
      <c r="A1384" t="s">
        <v>17790</v>
      </c>
      <c r="B1384" s="1" t="s">
        <v>239</v>
      </c>
      <c r="C1384">
        <v>800</v>
      </c>
      <c r="G1384" t="s">
        <v>240</v>
      </c>
      <c r="H1384" t="s">
        <v>102</v>
      </c>
      <c r="I1384" t="s">
        <v>432</v>
      </c>
      <c r="K1384">
        <v>0</v>
      </c>
      <c r="L1384" t="s">
        <v>17791</v>
      </c>
      <c r="N1384" t="s">
        <v>106</v>
      </c>
      <c r="O1384" t="s">
        <v>15304</v>
      </c>
      <c r="P1384">
        <v>30</v>
      </c>
      <c r="Q1384" t="s">
        <v>351</v>
      </c>
      <c r="S1384" t="s">
        <v>4843</v>
      </c>
      <c r="T1384">
        <v>7</v>
      </c>
      <c r="U1384">
        <v>1</v>
      </c>
      <c r="V1384">
        <v>1</v>
      </c>
      <c r="X1384" t="s">
        <v>17792</v>
      </c>
      <c r="Z1384" t="s">
        <v>4924</v>
      </c>
      <c r="AD1384" t="s">
        <v>661</v>
      </c>
      <c r="AF1384" t="s">
        <v>17793</v>
      </c>
      <c r="AH1384" t="s">
        <v>114</v>
      </c>
      <c r="AI1384" t="s">
        <v>114</v>
      </c>
      <c r="AO1384" t="s">
        <v>17794</v>
      </c>
      <c r="AQ1384">
        <v>3</v>
      </c>
      <c r="AR1384">
        <v>5</v>
      </c>
      <c r="AS1384" t="s">
        <v>17795</v>
      </c>
      <c r="AT1384" t="s">
        <v>11389</v>
      </c>
      <c r="AU1384" t="s">
        <v>17796</v>
      </c>
      <c r="AV1384" t="s">
        <v>519</v>
      </c>
      <c r="AY1384" t="s">
        <v>669</v>
      </c>
      <c r="AZ1384" t="s">
        <v>17797</v>
      </c>
      <c r="BA1384" t="s">
        <v>277</v>
      </c>
      <c r="BB1384" t="s">
        <v>17798</v>
      </c>
      <c r="BD1384" t="s">
        <v>14619</v>
      </c>
      <c r="BE1384">
        <v>0</v>
      </c>
      <c r="BF1384" t="s">
        <v>17799</v>
      </c>
      <c r="BG1384" t="s">
        <v>17800</v>
      </c>
      <c r="BH1384" t="s">
        <v>17801</v>
      </c>
      <c r="BL1384" t="s">
        <v>132</v>
      </c>
      <c r="BM1384" t="s">
        <v>132</v>
      </c>
      <c r="BN1384" t="s">
        <v>132</v>
      </c>
      <c r="BS1384">
        <v>0</v>
      </c>
      <c r="BT1384">
        <v>0</v>
      </c>
      <c r="BU1384">
        <v>0</v>
      </c>
      <c r="BV1384">
        <v>1</v>
      </c>
      <c r="BW1384">
        <v>0</v>
      </c>
      <c r="BX1384">
        <v>0</v>
      </c>
      <c r="BY1384">
        <v>1</v>
      </c>
      <c r="CB1384" t="s">
        <v>132</v>
      </c>
      <c r="CD1384" t="s">
        <v>131</v>
      </c>
      <c r="CE1384">
        <v>0</v>
      </c>
      <c r="CJ1384" t="s">
        <v>132</v>
      </c>
      <c r="CP1384">
        <v>2165</v>
      </c>
      <c r="CQ1384">
        <v>0</v>
      </c>
      <c r="CR1384">
        <v>0</v>
      </c>
      <c r="CS1384">
        <v>0</v>
      </c>
      <c r="CT1384">
        <v>0</v>
      </c>
    </row>
    <row r="1385" spans="1:98" ht="15" customHeight="1" x14ac:dyDescent="0.2">
      <c r="A1385" t="s">
        <v>13774</v>
      </c>
      <c r="B1385" s="1" t="s">
        <v>1137</v>
      </c>
      <c r="C1385">
        <v>2400</v>
      </c>
      <c r="G1385" t="s">
        <v>1053</v>
      </c>
      <c r="H1385" t="s">
        <v>193</v>
      </c>
      <c r="I1385" t="s">
        <v>1555</v>
      </c>
      <c r="K1385">
        <v>6</v>
      </c>
      <c r="L1385" t="s">
        <v>3050</v>
      </c>
      <c r="N1385" t="s">
        <v>1872</v>
      </c>
      <c r="O1385" t="s">
        <v>13775</v>
      </c>
      <c r="P1385">
        <v>76</v>
      </c>
      <c r="Q1385" t="s">
        <v>2329</v>
      </c>
      <c r="S1385" t="s">
        <v>13776</v>
      </c>
      <c r="T1385">
        <v>7</v>
      </c>
      <c r="U1385">
        <v>5</v>
      </c>
      <c r="V1385">
        <v>6</v>
      </c>
      <c r="X1385" t="s">
        <v>3891</v>
      </c>
      <c r="Z1385" t="s">
        <v>3160</v>
      </c>
      <c r="AD1385" t="s">
        <v>13777</v>
      </c>
      <c r="AF1385" t="s">
        <v>13778</v>
      </c>
      <c r="AG1385" t="s">
        <v>13779</v>
      </c>
      <c r="AH1385" t="s">
        <v>202</v>
      </c>
      <c r="AI1385" t="s">
        <v>202</v>
      </c>
      <c r="AJ1385" t="s">
        <v>13780</v>
      </c>
      <c r="AO1385" t="s">
        <v>13781</v>
      </c>
      <c r="AQ1385">
        <v>6</v>
      </c>
      <c r="AR1385">
        <v>10</v>
      </c>
      <c r="AS1385" t="s">
        <v>3632</v>
      </c>
      <c r="AT1385" t="s">
        <v>13782</v>
      </c>
      <c r="AU1385" t="s">
        <v>13783</v>
      </c>
      <c r="AW1385" t="s">
        <v>3504</v>
      </c>
      <c r="AX1385" t="s">
        <v>13784</v>
      </c>
      <c r="AY1385" t="s">
        <v>13753</v>
      </c>
      <c r="AZ1385" t="s">
        <v>2367</v>
      </c>
      <c r="BA1385" t="s">
        <v>2367</v>
      </c>
      <c r="BB1385" t="s">
        <v>13769</v>
      </c>
      <c r="BC1385" t="s">
        <v>13770</v>
      </c>
      <c r="BD1385" t="s">
        <v>13755</v>
      </c>
      <c r="BE1385">
        <v>0</v>
      </c>
      <c r="BF1385" t="s">
        <v>13785</v>
      </c>
      <c r="BG1385" t="s">
        <v>13772</v>
      </c>
      <c r="BH1385" t="s">
        <v>13786</v>
      </c>
      <c r="BS1385">
        <v>0</v>
      </c>
      <c r="BT1385">
        <v>0</v>
      </c>
      <c r="BU1385">
        <v>1</v>
      </c>
      <c r="BV1385">
        <v>0</v>
      </c>
      <c r="BW1385">
        <v>0</v>
      </c>
      <c r="BX1385">
        <v>0</v>
      </c>
      <c r="BY1385">
        <v>1</v>
      </c>
      <c r="CD1385" t="s">
        <v>131</v>
      </c>
      <c r="CE1385">
        <v>0</v>
      </c>
      <c r="CJ1385" t="s">
        <v>132</v>
      </c>
      <c r="CP1385">
        <v>1758</v>
      </c>
      <c r="CQ1385">
        <v>0</v>
      </c>
      <c r="CR1385">
        <v>0</v>
      </c>
      <c r="CS1385">
        <v>0</v>
      </c>
      <c r="CT1385">
        <v>0</v>
      </c>
    </row>
    <row r="1386" spans="1:98" ht="15" customHeight="1" x14ac:dyDescent="0.2">
      <c r="A1386" t="s">
        <v>28426</v>
      </c>
      <c r="B1386" s="1" t="s">
        <v>1223</v>
      </c>
      <c r="C1386">
        <v>12800</v>
      </c>
      <c r="G1386" t="s">
        <v>135</v>
      </c>
      <c r="H1386" t="s">
        <v>193</v>
      </c>
      <c r="I1386" t="s">
        <v>1555</v>
      </c>
      <c r="J1386" t="s">
        <v>4890</v>
      </c>
      <c r="K1386">
        <v>7</v>
      </c>
      <c r="L1386" t="s">
        <v>5318</v>
      </c>
      <c r="N1386" t="s">
        <v>28427</v>
      </c>
      <c r="O1386" t="s">
        <v>28428</v>
      </c>
      <c r="P1386">
        <v>142</v>
      </c>
      <c r="Q1386" t="s">
        <v>3212</v>
      </c>
      <c r="S1386" t="s">
        <v>28429</v>
      </c>
      <c r="T1386">
        <v>10</v>
      </c>
      <c r="U1386">
        <v>12</v>
      </c>
      <c r="V1386">
        <v>12</v>
      </c>
      <c r="X1386" t="s">
        <v>13576</v>
      </c>
      <c r="Z1386" t="s">
        <v>3160</v>
      </c>
      <c r="AD1386" t="s">
        <v>3161</v>
      </c>
      <c r="AF1386" t="s">
        <v>28430</v>
      </c>
      <c r="AH1386" t="s">
        <v>202</v>
      </c>
      <c r="AI1386" t="s">
        <v>202</v>
      </c>
      <c r="AJ1386" t="s">
        <v>28431</v>
      </c>
      <c r="AK1386" t="s">
        <v>28432</v>
      </c>
      <c r="AO1386" t="s">
        <v>28433</v>
      </c>
      <c r="AQ1386">
        <v>11</v>
      </c>
      <c r="AR1386">
        <v>19</v>
      </c>
      <c r="AS1386">
        <v>34</v>
      </c>
      <c r="AT1386" t="s">
        <v>28434</v>
      </c>
      <c r="AU1386" t="s">
        <v>28435</v>
      </c>
      <c r="AW1386" t="s">
        <v>28436</v>
      </c>
      <c r="AX1386" t="s">
        <v>28437</v>
      </c>
      <c r="AY1386" t="s">
        <v>26798</v>
      </c>
      <c r="AZ1386" t="s">
        <v>12315</v>
      </c>
      <c r="BA1386" t="s">
        <v>28438</v>
      </c>
      <c r="BB1386" t="s">
        <v>28439</v>
      </c>
      <c r="BD1386" t="s">
        <v>28322</v>
      </c>
      <c r="BE1386">
        <v>0</v>
      </c>
      <c r="BF1386" t="s">
        <v>28440</v>
      </c>
      <c r="BG1386" t="s">
        <v>28441</v>
      </c>
      <c r="BH1386" t="s">
        <v>28442</v>
      </c>
      <c r="BI1386" t="s">
        <v>132</v>
      </c>
      <c r="BS1386">
        <v>0</v>
      </c>
      <c r="BT1386">
        <v>0</v>
      </c>
      <c r="BU1386">
        <v>1</v>
      </c>
      <c r="BV1386">
        <v>0</v>
      </c>
      <c r="BW1386">
        <v>0</v>
      </c>
      <c r="BX1386">
        <v>0</v>
      </c>
      <c r="BY1386">
        <v>0</v>
      </c>
      <c r="CD1386" t="s">
        <v>131</v>
      </c>
      <c r="CE1386">
        <v>0</v>
      </c>
      <c r="CF1386" t="s">
        <v>132</v>
      </c>
      <c r="CJ1386" t="s">
        <v>132</v>
      </c>
      <c r="CK1386" t="s">
        <v>132</v>
      </c>
      <c r="CP1386">
        <v>5578</v>
      </c>
      <c r="CQ1386">
        <v>0</v>
      </c>
      <c r="CR1386">
        <v>0</v>
      </c>
      <c r="CS1386">
        <v>0</v>
      </c>
      <c r="CT1386">
        <v>0</v>
      </c>
    </row>
    <row r="1387" spans="1:98" ht="15" customHeight="1" x14ac:dyDescent="0.2">
      <c r="A1387" t="s">
        <v>4539</v>
      </c>
      <c r="B1387" s="1" t="s">
        <v>306</v>
      </c>
      <c r="C1387">
        <v>1600</v>
      </c>
      <c r="G1387" t="s">
        <v>240</v>
      </c>
      <c r="H1387" t="s">
        <v>193</v>
      </c>
      <c r="I1387" t="s">
        <v>261</v>
      </c>
      <c r="K1387">
        <v>7</v>
      </c>
      <c r="L1387" t="s">
        <v>4540</v>
      </c>
      <c r="N1387" t="s">
        <v>4541</v>
      </c>
      <c r="O1387" t="s">
        <v>4542</v>
      </c>
      <c r="P1387">
        <v>51</v>
      </c>
      <c r="Q1387" t="s">
        <v>4352</v>
      </c>
      <c r="S1387" t="s">
        <v>4543</v>
      </c>
      <c r="T1387">
        <v>8</v>
      </c>
      <c r="U1387">
        <v>8</v>
      </c>
      <c r="V1387">
        <v>3</v>
      </c>
      <c r="X1387" t="s">
        <v>4544</v>
      </c>
      <c r="AD1387" t="s">
        <v>582</v>
      </c>
      <c r="AF1387" t="s">
        <v>4545</v>
      </c>
      <c r="AH1387" t="s">
        <v>202</v>
      </c>
      <c r="AI1387" t="s">
        <v>114</v>
      </c>
      <c r="AJ1387" t="s">
        <v>4546</v>
      </c>
      <c r="AO1387" t="s">
        <v>4547</v>
      </c>
      <c r="AQ1387">
        <v>6</v>
      </c>
      <c r="AR1387" t="s">
        <v>665</v>
      </c>
      <c r="AS1387" t="s">
        <v>4548</v>
      </c>
      <c r="AT1387" t="s">
        <v>4549</v>
      </c>
      <c r="AU1387" t="s">
        <v>4550</v>
      </c>
      <c r="AW1387" t="s">
        <v>3309</v>
      </c>
      <c r="AY1387" t="s">
        <v>2167</v>
      </c>
      <c r="AZ1387" t="s">
        <v>628</v>
      </c>
      <c r="BA1387" t="s">
        <v>255</v>
      </c>
      <c r="BB1387" t="s">
        <v>4551</v>
      </c>
      <c r="BD1387" t="s">
        <v>128</v>
      </c>
      <c r="BE1387">
        <v>0</v>
      </c>
      <c r="BF1387" t="s">
        <v>4552</v>
      </c>
      <c r="BG1387" t="s">
        <v>4553</v>
      </c>
      <c r="BH1387" t="s">
        <v>4554</v>
      </c>
      <c r="BS1387">
        <v>0</v>
      </c>
      <c r="BT1387">
        <v>0</v>
      </c>
      <c r="BU1387">
        <v>0</v>
      </c>
      <c r="BV1387">
        <v>1</v>
      </c>
      <c r="BW1387">
        <v>0</v>
      </c>
      <c r="BX1387">
        <v>0</v>
      </c>
      <c r="BY1387">
        <v>1</v>
      </c>
      <c r="CD1387" t="s">
        <v>131</v>
      </c>
      <c r="CE1387">
        <v>0</v>
      </c>
      <c r="CJ1387" t="s">
        <v>132</v>
      </c>
      <c r="CO1387" t="str">
        <f>HYPERLINK("http://www.d20pfsrd.com/bestiary/monster-listings/magical-beasts/phase-spider","Phase Spider")</f>
        <v>Phase Spider</v>
      </c>
      <c r="CP1387">
        <v>293</v>
      </c>
      <c r="CQ1387">
        <v>0</v>
      </c>
      <c r="CR1387">
        <v>0</v>
      </c>
      <c r="CS1387">
        <v>0</v>
      </c>
      <c r="CT1387">
        <v>0</v>
      </c>
    </row>
    <row r="1388" spans="1:98" ht="15" customHeight="1" x14ac:dyDescent="0.2">
      <c r="A1388" t="s">
        <v>14494</v>
      </c>
      <c r="B1388" s="1" t="s">
        <v>1246</v>
      </c>
      <c r="C1388">
        <v>102400</v>
      </c>
      <c r="G1388" t="s">
        <v>1053</v>
      </c>
      <c r="H1388" t="s">
        <v>193</v>
      </c>
      <c r="I1388" t="s">
        <v>103</v>
      </c>
      <c r="J1388" t="s">
        <v>8249</v>
      </c>
      <c r="K1388">
        <v>11</v>
      </c>
      <c r="L1388" t="s">
        <v>14495</v>
      </c>
      <c r="M1388" t="s">
        <v>14496</v>
      </c>
      <c r="N1388" t="s">
        <v>14497</v>
      </c>
      <c r="O1388" t="s">
        <v>14498</v>
      </c>
      <c r="P1388">
        <v>264</v>
      </c>
      <c r="Q1388" t="s">
        <v>14388</v>
      </c>
      <c r="S1388" t="s">
        <v>14499</v>
      </c>
      <c r="T1388">
        <v>19</v>
      </c>
      <c r="U1388">
        <v>14</v>
      </c>
      <c r="V1388">
        <v>19</v>
      </c>
      <c r="Y1388" t="s">
        <v>1474</v>
      </c>
      <c r="Z1388" t="s">
        <v>8256</v>
      </c>
      <c r="AA1388" t="s">
        <v>8257</v>
      </c>
      <c r="AB1388">
        <v>28</v>
      </c>
      <c r="AD1388" t="s">
        <v>7171</v>
      </c>
      <c r="AF1388" t="s">
        <v>14500</v>
      </c>
      <c r="AH1388" t="s">
        <v>202</v>
      </c>
      <c r="AI1388" t="s">
        <v>202</v>
      </c>
      <c r="AJ1388" t="s">
        <v>14501</v>
      </c>
      <c r="AK1388" t="s">
        <v>14502</v>
      </c>
      <c r="AO1388" t="s">
        <v>14503</v>
      </c>
      <c r="AQ1388">
        <v>23</v>
      </c>
      <c r="AR1388" t="s">
        <v>4319</v>
      </c>
      <c r="AS1388">
        <v>47</v>
      </c>
      <c r="AT1388" t="s">
        <v>14504</v>
      </c>
      <c r="AU1388" t="s">
        <v>14505</v>
      </c>
      <c r="AW1388" t="s">
        <v>14506</v>
      </c>
      <c r="AX1388" t="s">
        <v>14507</v>
      </c>
      <c r="AY1388" t="s">
        <v>4360</v>
      </c>
      <c r="AZ1388" t="s">
        <v>14508</v>
      </c>
      <c r="BA1388" t="s">
        <v>426</v>
      </c>
      <c r="BB1388" t="s">
        <v>14509</v>
      </c>
      <c r="BD1388" t="s">
        <v>14455</v>
      </c>
      <c r="BE1388">
        <v>0</v>
      </c>
      <c r="BF1388" t="s">
        <v>14510</v>
      </c>
      <c r="BG1388" t="s">
        <v>14511</v>
      </c>
      <c r="BH1388" t="s">
        <v>14512</v>
      </c>
      <c r="BS1388">
        <v>0</v>
      </c>
      <c r="BT1388">
        <v>0</v>
      </c>
      <c r="BU1388">
        <v>1</v>
      </c>
      <c r="BV1388">
        <v>0</v>
      </c>
      <c r="BW1388">
        <v>0</v>
      </c>
      <c r="BX1388">
        <v>0</v>
      </c>
      <c r="BY1388">
        <v>1</v>
      </c>
      <c r="CD1388" t="s">
        <v>131</v>
      </c>
      <c r="CE1388">
        <v>0</v>
      </c>
      <c r="CJ1388" t="s">
        <v>132</v>
      </c>
      <c r="CP1388">
        <v>1940</v>
      </c>
      <c r="CQ1388">
        <v>0</v>
      </c>
      <c r="CR1388">
        <v>0</v>
      </c>
      <c r="CS1388">
        <v>0</v>
      </c>
      <c r="CT1388">
        <v>0</v>
      </c>
    </row>
    <row r="1389" spans="1:98" ht="15" customHeight="1" x14ac:dyDescent="0.2">
      <c r="A1389" t="s">
        <v>12289</v>
      </c>
      <c r="B1389" s="1" t="s">
        <v>99</v>
      </c>
      <c r="C1389">
        <v>200</v>
      </c>
      <c r="G1389" t="s">
        <v>240</v>
      </c>
      <c r="H1389" t="s">
        <v>1308</v>
      </c>
      <c r="I1389" t="s">
        <v>654</v>
      </c>
      <c r="J1389" t="s">
        <v>308</v>
      </c>
      <c r="K1389">
        <v>-5</v>
      </c>
      <c r="L1389" t="s">
        <v>655</v>
      </c>
      <c r="N1389" t="s">
        <v>12275</v>
      </c>
      <c r="O1389" t="s">
        <v>12276</v>
      </c>
      <c r="P1389">
        <v>8</v>
      </c>
      <c r="Q1389" t="s">
        <v>8169</v>
      </c>
      <c r="S1389" t="s">
        <v>12290</v>
      </c>
      <c r="T1389">
        <v>4</v>
      </c>
      <c r="U1389">
        <v>-5</v>
      </c>
      <c r="V1389">
        <v>-5</v>
      </c>
      <c r="Z1389" t="s">
        <v>12277</v>
      </c>
      <c r="AA1389" t="s">
        <v>11106</v>
      </c>
      <c r="AC1389" t="s">
        <v>2019</v>
      </c>
      <c r="AD1389" t="s">
        <v>202</v>
      </c>
      <c r="AF1389" t="s">
        <v>12279</v>
      </c>
      <c r="AH1389" t="s">
        <v>202</v>
      </c>
      <c r="AI1389" t="s">
        <v>318</v>
      </c>
      <c r="AJ1389" t="s">
        <v>12291</v>
      </c>
      <c r="AO1389" t="s">
        <v>12292</v>
      </c>
      <c r="AQ1389">
        <v>0</v>
      </c>
      <c r="AR1389">
        <v>-7</v>
      </c>
      <c r="AS1389" t="s">
        <v>12293</v>
      </c>
      <c r="AY1389" t="s">
        <v>669</v>
      </c>
      <c r="AZ1389" t="s">
        <v>12294</v>
      </c>
      <c r="BA1389" t="s">
        <v>255</v>
      </c>
      <c r="BB1389" t="s">
        <v>12283</v>
      </c>
      <c r="BC1389" t="s">
        <v>12284</v>
      </c>
      <c r="BD1389" t="s">
        <v>12285</v>
      </c>
      <c r="BE1389">
        <v>0</v>
      </c>
      <c r="BF1389" t="s">
        <v>12295</v>
      </c>
      <c r="BG1389" t="s">
        <v>12287</v>
      </c>
      <c r="BH1389" t="s">
        <v>12296</v>
      </c>
      <c r="BS1389">
        <v>0</v>
      </c>
      <c r="BT1389">
        <v>0</v>
      </c>
      <c r="BU1389">
        <v>0</v>
      </c>
      <c r="BV1389">
        <v>0</v>
      </c>
      <c r="BW1389">
        <v>0</v>
      </c>
      <c r="BX1389">
        <v>0</v>
      </c>
      <c r="BY1389">
        <v>1</v>
      </c>
      <c r="CD1389" t="s">
        <v>131</v>
      </c>
      <c r="CE1389">
        <v>0</v>
      </c>
      <c r="CJ1389" t="s">
        <v>132</v>
      </c>
      <c r="CP1389">
        <v>1493</v>
      </c>
      <c r="CQ1389">
        <v>0</v>
      </c>
      <c r="CR1389">
        <v>0</v>
      </c>
      <c r="CS1389">
        <v>0</v>
      </c>
      <c r="CT1389">
        <v>0</v>
      </c>
    </row>
    <row r="1390" spans="1:98" ht="15" customHeight="1" x14ac:dyDescent="0.2">
      <c r="A1390" t="s">
        <v>4555</v>
      </c>
      <c r="B1390" s="1" t="s">
        <v>2051</v>
      </c>
      <c r="C1390">
        <v>51200</v>
      </c>
      <c r="G1390" t="s">
        <v>101</v>
      </c>
      <c r="H1390" t="s">
        <v>1035</v>
      </c>
      <c r="I1390" t="s">
        <v>261</v>
      </c>
      <c r="J1390" t="s">
        <v>1954</v>
      </c>
      <c r="K1390">
        <v>11</v>
      </c>
      <c r="L1390" t="s">
        <v>4556</v>
      </c>
      <c r="M1390" t="s">
        <v>4557</v>
      </c>
      <c r="N1390" t="s">
        <v>4558</v>
      </c>
      <c r="O1390" t="s">
        <v>4559</v>
      </c>
      <c r="P1390">
        <v>210</v>
      </c>
      <c r="Q1390" t="s">
        <v>4560</v>
      </c>
      <c r="R1390" t="s">
        <v>4561</v>
      </c>
      <c r="S1390" t="s">
        <v>4562</v>
      </c>
      <c r="T1390">
        <v>17</v>
      </c>
      <c r="U1390">
        <v>19</v>
      </c>
      <c r="V1390">
        <v>14</v>
      </c>
      <c r="X1390" t="s">
        <v>4563</v>
      </c>
      <c r="Y1390" t="s">
        <v>4564</v>
      </c>
      <c r="Z1390" t="s">
        <v>3077</v>
      </c>
      <c r="AB1390">
        <v>26</v>
      </c>
      <c r="AC1390" t="s">
        <v>4565</v>
      </c>
      <c r="AD1390" t="s">
        <v>200</v>
      </c>
      <c r="AF1390" t="s">
        <v>4566</v>
      </c>
      <c r="AH1390" t="s">
        <v>496</v>
      </c>
      <c r="AI1390" t="s">
        <v>496</v>
      </c>
      <c r="AK1390" t="s">
        <v>4567</v>
      </c>
      <c r="AO1390" t="s">
        <v>4568</v>
      </c>
      <c r="AQ1390">
        <v>20</v>
      </c>
      <c r="AR1390">
        <v>32</v>
      </c>
      <c r="AS1390">
        <v>50</v>
      </c>
      <c r="AT1390" t="s">
        <v>4569</v>
      </c>
      <c r="AU1390" t="s">
        <v>4570</v>
      </c>
      <c r="AV1390" t="s">
        <v>1065</v>
      </c>
      <c r="AW1390" t="s">
        <v>4571</v>
      </c>
      <c r="AY1390" t="s">
        <v>4572</v>
      </c>
      <c r="AZ1390" t="s">
        <v>670</v>
      </c>
      <c r="BA1390" t="s">
        <v>426</v>
      </c>
      <c r="BB1390" t="s">
        <v>4573</v>
      </c>
      <c r="BD1390" t="s">
        <v>128</v>
      </c>
      <c r="BE1390">
        <v>0</v>
      </c>
      <c r="BF1390" t="s">
        <v>4574</v>
      </c>
      <c r="BG1390" t="s">
        <v>4575</v>
      </c>
      <c r="BH1390" t="s">
        <v>4576</v>
      </c>
      <c r="BS1390">
        <v>0</v>
      </c>
      <c r="BT1390">
        <v>0</v>
      </c>
      <c r="BU1390">
        <v>1</v>
      </c>
      <c r="BV1390">
        <v>0</v>
      </c>
      <c r="BW1390">
        <v>0</v>
      </c>
      <c r="BX1390">
        <v>0</v>
      </c>
      <c r="BY1390">
        <v>1</v>
      </c>
      <c r="CD1390" t="s">
        <v>131</v>
      </c>
      <c r="CE1390">
        <v>0</v>
      </c>
      <c r="CJ1390" t="s">
        <v>132</v>
      </c>
      <c r="CO1390" t="str">
        <f>HYPERLINK("http://www.d20pfsrd.com/bestiary/monster-listings/magical-beasts/phoenix","Phoenix")</f>
        <v>Phoenix</v>
      </c>
      <c r="CP1390">
        <v>294</v>
      </c>
      <c r="CQ1390">
        <v>0</v>
      </c>
      <c r="CR1390">
        <v>0</v>
      </c>
      <c r="CS1390">
        <v>0</v>
      </c>
      <c r="CT1390">
        <v>0</v>
      </c>
    </row>
    <row r="1391" spans="1:98" ht="15" customHeight="1" x14ac:dyDescent="0.2">
      <c r="A1391" t="s">
        <v>10740</v>
      </c>
      <c r="B1391" s="1" t="s">
        <v>365</v>
      </c>
      <c r="C1391">
        <v>1200</v>
      </c>
      <c r="G1391" t="s">
        <v>240</v>
      </c>
      <c r="H1391" t="s">
        <v>393</v>
      </c>
      <c r="I1391" t="s">
        <v>432</v>
      </c>
      <c r="K1391">
        <v>0</v>
      </c>
      <c r="L1391" t="s">
        <v>5565</v>
      </c>
      <c r="N1391" t="s">
        <v>2709</v>
      </c>
      <c r="O1391" t="s">
        <v>2710</v>
      </c>
      <c r="P1391">
        <v>39</v>
      </c>
      <c r="Q1391" t="s">
        <v>1100</v>
      </c>
      <c r="S1391" t="s">
        <v>621</v>
      </c>
      <c r="T1391">
        <v>7</v>
      </c>
      <c r="U1391">
        <v>2</v>
      </c>
      <c r="V1391">
        <v>2</v>
      </c>
      <c r="Z1391" t="s">
        <v>10741</v>
      </c>
      <c r="AD1391" t="s">
        <v>202</v>
      </c>
      <c r="AG1391" t="s">
        <v>10742</v>
      </c>
      <c r="AH1391" t="s">
        <v>114</v>
      </c>
      <c r="AI1391" t="s">
        <v>114</v>
      </c>
      <c r="AO1391" t="s">
        <v>10743</v>
      </c>
      <c r="AQ1391">
        <v>4</v>
      </c>
      <c r="AR1391">
        <v>0</v>
      </c>
      <c r="AS1391" t="s">
        <v>7211</v>
      </c>
      <c r="AY1391" t="s">
        <v>669</v>
      </c>
      <c r="AZ1391" t="s">
        <v>10744</v>
      </c>
      <c r="BA1391" t="s">
        <v>277</v>
      </c>
      <c r="BB1391" t="s">
        <v>10745</v>
      </c>
      <c r="BD1391" t="s">
        <v>7316</v>
      </c>
      <c r="BE1391">
        <v>0</v>
      </c>
      <c r="BF1391" t="s">
        <v>10746</v>
      </c>
      <c r="BG1391" t="s">
        <v>10747</v>
      </c>
      <c r="BH1391" t="s">
        <v>10748</v>
      </c>
      <c r="BS1391">
        <v>0</v>
      </c>
      <c r="BT1391">
        <v>0</v>
      </c>
      <c r="BU1391">
        <v>0</v>
      </c>
      <c r="BV1391">
        <v>0</v>
      </c>
      <c r="BW1391">
        <v>0</v>
      </c>
      <c r="BX1391">
        <v>0</v>
      </c>
      <c r="BY1391">
        <v>1</v>
      </c>
      <c r="CD1391" t="s">
        <v>131</v>
      </c>
      <c r="CE1391">
        <v>0</v>
      </c>
      <c r="CJ1391" t="s">
        <v>132</v>
      </c>
      <c r="CO1391" t="str">
        <f>HYPERLINK("http://www.d20pfsrd.com/bestiary/monster-listings/plants/phycomid","Phycomid")</f>
        <v>Phycomid</v>
      </c>
      <c r="CP1391">
        <v>1314</v>
      </c>
      <c r="CQ1391">
        <v>0</v>
      </c>
      <c r="CR1391">
        <v>0</v>
      </c>
      <c r="CS1391">
        <v>0</v>
      </c>
      <c r="CT1391">
        <v>0</v>
      </c>
    </row>
    <row r="1392" spans="1:98" ht="15" customHeight="1" x14ac:dyDescent="0.2">
      <c r="A1392" t="s">
        <v>27006</v>
      </c>
      <c r="B1392" s="1" t="s">
        <v>1117</v>
      </c>
      <c r="C1392">
        <v>400</v>
      </c>
      <c r="G1392" t="s">
        <v>1053</v>
      </c>
      <c r="H1392" t="s">
        <v>1308</v>
      </c>
      <c r="I1392" t="s">
        <v>1555</v>
      </c>
      <c r="K1392">
        <v>1</v>
      </c>
      <c r="L1392" t="s">
        <v>885</v>
      </c>
      <c r="N1392" t="s">
        <v>2982</v>
      </c>
      <c r="O1392" t="s">
        <v>2983</v>
      </c>
      <c r="P1392">
        <v>11</v>
      </c>
      <c r="Q1392" t="s">
        <v>1729</v>
      </c>
      <c r="S1392" t="s">
        <v>19134</v>
      </c>
      <c r="T1392">
        <v>1</v>
      </c>
      <c r="U1392">
        <v>1</v>
      </c>
      <c r="V1392">
        <v>4</v>
      </c>
      <c r="Y1392" t="s">
        <v>3301</v>
      </c>
      <c r="Z1392" t="s">
        <v>3160</v>
      </c>
      <c r="AD1392" t="s">
        <v>147</v>
      </c>
      <c r="AF1392" t="s">
        <v>2933</v>
      </c>
      <c r="AH1392" t="s">
        <v>1316</v>
      </c>
      <c r="AI1392" t="s">
        <v>318</v>
      </c>
      <c r="AJ1392" t="s">
        <v>27007</v>
      </c>
      <c r="AO1392" t="s">
        <v>27008</v>
      </c>
      <c r="AQ1392">
        <v>1</v>
      </c>
      <c r="AR1392">
        <v>0</v>
      </c>
      <c r="AS1392">
        <v>6</v>
      </c>
      <c r="AT1392" t="s">
        <v>1734</v>
      </c>
      <c r="AU1392" t="s">
        <v>27009</v>
      </c>
      <c r="AV1392" t="s">
        <v>27010</v>
      </c>
      <c r="AW1392" t="s">
        <v>647</v>
      </c>
      <c r="AX1392" t="s">
        <v>27011</v>
      </c>
      <c r="AY1392" t="s">
        <v>298</v>
      </c>
      <c r="AZ1392" t="s">
        <v>670</v>
      </c>
      <c r="BA1392" t="s">
        <v>255</v>
      </c>
      <c r="BB1392" t="s">
        <v>27012</v>
      </c>
      <c r="BD1392" t="s">
        <v>24172</v>
      </c>
      <c r="BE1392">
        <v>0</v>
      </c>
      <c r="BF1392" t="s">
        <v>27013</v>
      </c>
      <c r="BG1392" t="s">
        <v>27014</v>
      </c>
      <c r="BH1392" t="s">
        <v>27015</v>
      </c>
      <c r="BI1392" t="s">
        <v>132</v>
      </c>
      <c r="BK1392" t="s">
        <v>132</v>
      </c>
      <c r="BS1392">
        <v>0</v>
      </c>
      <c r="BT1392">
        <v>0</v>
      </c>
      <c r="BU1392">
        <v>0</v>
      </c>
      <c r="BV1392">
        <v>0</v>
      </c>
      <c r="BW1392">
        <v>0</v>
      </c>
      <c r="BX1392">
        <v>0</v>
      </c>
      <c r="BY1392">
        <v>1</v>
      </c>
      <c r="CD1392" t="s">
        <v>131</v>
      </c>
      <c r="CE1392">
        <v>0</v>
      </c>
      <c r="CF1392" t="s">
        <v>132</v>
      </c>
      <c r="CJ1392" t="s">
        <v>132</v>
      </c>
      <c r="CK1392" t="s">
        <v>132</v>
      </c>
      <c r="CP1392">
        <v>5323</v>
      </c>
      <c r="CQ1392">
        <v>0</v>
      </c>
      <c r="CR1392">
        <v>0</v>
      </c>
      <c r="CS1392">
        <v>0</v>
      </c>
      <c r="CT1392">
        <v>0</v>
      </c>
    </row>
    <row r="1393" spans="1:98" ht="15" customHeight="1" x14ac:dyDescent="0.2">
      <c r="A1393" t="s">
        <v>16224</v>
      </c>
      <c r="B1393" s="1" t="s">
        <v>599</v>
      </c>
      <c r="C1393">
        <v>135</v>
      </c>
      <c r="G1393" t="s">
        <v>240</v>
      </c>
      <c r="H1393" t="s">
        <v>393</v>
      </c>
      <c r="I1393" t="s">
        <v>332</v>
      </c>
      <c r="K1393">
        <v>1</v>
      </c>
      <c r="L1393" t="s">
        <v>762</v>
      </c>
      <c r="N1393" t="s">
        <v>1702</v>
      </c>
      <c r="O1393" t="s">
        <v>1703</v>
      </c>
      <c r="P1393">
        <v>6</v>
      </c>
      <c r="Q1393" t="s">
        <v>1704</v>
      </c>
      <c r="S1393" t="s">
        <v>679</v>
      </c>
      <c r="T1393">
        <v>6</v>
      </c>
      <c r="U1393">
        <v>3</v>
      </c>
      <c r="V1393">
        <v>1</v>
      </c>
      <c r="AD1393" t="s">
        <v>249</v>
      </c>
      <c r="AF1393" t="s">
        <v>606</v>
      </c>
      <c r="AH1393" t="s">
        <v>114</v>
      </c>
      <c r="AI1393" t="s">
        <v>114</v>
      </c>
      <c r="AO1393" t="s">
        <v>16225</v>
      </c>
      <c r="AQ1393">
        <v>0</v>
      </c>
      <c r="AR1393">
        <v>-1</v>
      </c>
      <c r="AS1393" t="s">
        <v>4604</v>
      </c>
      <c r="AT1393" t="s">
        <v>4793</v>
      </c>
      <c r="AU1393" t="s">
        <v>3686</v>
      </c>
      <c r="AY1393" t="s">
        <v>298</v>
      </c>
      <c r="AZ1393" t="s">
        <v>1587</v>
      </c>
      <c r="BA1393" t="s">
        <v>255</v>
      </c>
      <c r="BB1393" t="s">
        <v>16197</v>
      </c>
      <c r="BC1393" t="s">
        <v>2836</v>
      </c>
      <c r="BD1393" t="s">
        <v>14619</v>
      </c>
      <c r="BE1393">
        <v>0</v>
      </c>
      <c r="BG1393" t="s">
        <v>16226</v>
      </c>
      <c r="BH1393" t="s">
        <v>16227</v>
      </c>
      <c r="BL1393" t="s">
        <v>132</v>
      </c>
      <c r="BM1393" t="s">
        <v>132</v>
      </c>
      <c r="BN1393" t="s">
        <v>132</v>
      </c>
      <c r="BS1393">
        <v>0</v>
      </c>
      <c r="BT1393">
        <v>0</v>
      </c>
      <c r="BU1393">
        <v>0</v>
      </c>
      <c r="BV1393">
        <v>0</v>
      </c>
      <c r="BW1393">
        <v>0</v>
      </c>
      <c r="BX1393">
        <v>0</v>
      </c>
      <c r="BY1393">
        <v>1</v>
      </c>
      <c r="CB1393" t="s">
        <v>132</v>
      </c>
      <c r="CD1393" t="s">
        <v>131</v>
      </c>
      <c r="CE1393">
        <v>0</v>
      </c>
      <c r="CJ1393" t="s">
        <v>132</v>
      </c>
      <c r="CP1393">
        <v>2062</v>
      </c>
      <c r="CQ1393">
        <v>0</v>
      </c>
      <c r="CR1393">
        <v>0</v>
      </c>
      <c r="CS1393">
        <v>0</v>
      </c>
      <c r="CT1393">
        <v>0</v>
      </c>
    </row>
    <row r="1394" spans="1:98" ht="15" customHeight="1" x14ac:dyDescent="0.2">
      <c r="A1394" t="s">
        <v>30281</v>
      </c>
      <c r="B1394" s="1" t="s">
        <v>283</v>
      </c>
      <c r="C1394">
        <v>600</v>
      </c>
      <c r="G1394" t="s">
        <v>240</v>
      </c>
      <c r="H1394" t="s">
        <v>393</v>
      </c>
      <c r="I1394" t="s">
        <v>332</v>
      </c>
      <c r="K1394">
        <v>1</v>
      </c>
      <c r="L1394" t="s">
        <v>333</v>
      </c>
      <c r="N1394" t="s">
        <v>6727</v>
      </c>
      <c r="O1394" t="s">
        <v>6728</v>
      </c>
      <c r="P1394">
        <v>19</v>
      </c>
      <c r="Q1394" t="s">
        <v>336</v>
      </c>
      <c r="S1394" t="s">
        <v>22808</v>
      </c>
      <c r="T1394">
        <v>5</v>
      </c>
      <c r="U1394">
        <v>4</v>
      </c>
      <c r="V1394">
        <v>3</v>
      </c>
      <c r="X1394" t="s">
        <v>30282</v>
      </c>
      <c r="AD1394" t="s">
        <v>249</v>
      </c>
      <c r="AF1394" t="s">
        <v>30283</v>
      </c>
      <c r="AH1394" t="s">
        <v>114</v>
      </c>
      <c r="AI1394" t="s">
        <v>114</v>
      </c>
      <c r="AJ1394" t="s">
        <v>30284</v>
      </c>
      <c r="AO1394" t="s">
        <v>30285</v>
      </c>
      <c r="AQ1394">
        <v>2</v>
      </c>
      <c r="AR1394" t="s">
        <v>30286</v>
      </c>
      <c r="AS1394" t="s">
        <v>30287</v>
      </c>
      <c r="AT1394" t="s">
        <v>11069</v>
      </c>
      <c r="AU1394" t="s">
        <v>3634</v>
      </c>
      <c r="AY1394" t="s">
        <v>30275</v>
      </c>
      <c r="AZ1394" t="s">
        <v>208</v>
      </c>
      <c r="BA1394" t="s">
        <v>255</v>
      </c>
      <c r="BB1394" t="s">
        <v>30288</v>
      </c>
      <c r="BD1394" t="s">
        <v>30277</v>
      </c>
      <c r="BE1394">
        <v>0</v>
      </c>
      <c r="BF1394" t="s">
        <v>30289</v>
      </c>
      <c r="BG1394" t="s">
        <v>30290</v>
      </c>
      <c r="BH1394" t="s">
        <v>30291</v>
      </c>
      <c r="BI1394" t="s">
        <v>132</v>
      </c>
      <c r="BS1394">
        <v>0</v>
      </c>
      <c r="BT1394">
        <v>1</v>
      </c>
      <c r="BU1394">
        <v>0</v>
      </c>
      <c r="BV1394">
        <v>0</v>
      </c>
      <c r="BW1394">
        <v>0</v>
      </c>
      <c r="BX1394">
        <v>0</v>
      </c>
      <c r="BY1394">
        <v>1</v>
      </c>
      <c r="CD1394" t="s">
        <v>132</v>
      </c>
      <c r="CE1394">
        <v>0</v>
      </c>
      <c r="CF1394" t="s">
        <v>132</v>
      </c>
      <c r="CJ1394" t="s">
        <v>132</v>
      </c>
      <c r="CK1394" t="s">
        <v>132</v>
      </c>
      <c r="CP1394">
        <v>6287</v>
      </c>
      <c r="CQ1394">
        <v>0</v>
      </c>
      <c r="CR1394">
        <v>0</v>
      </c>
      <c r="CS1394">
        <v>0</v>
      </c>
      <c r="CT1394">
        <v>0</v>
      </c>
    </row>
    <row r="1395" spans="1:98" ht="15" customHeight="1" x14ac:dyDescent="0.2">
      <c r="A1395" t="s">
        <v>27016</v>
      </c>
      <c r="B1395" s="1" t="s">
        <v>283</v>
      </c>
      <c r="C1395">
        <v>600</v>
      </c>
      <c r="G1395" t="s">
        <v>240</v>
      </c>
      <c r="H1395" t="s">
        <v>850</v>
      </c>
      <c r="I1395" t="s">
        <v>261</v>
      </c>
      <c r="K1395">
        <v>7</v>
      </c>
      <c r="L1395" t="s">
        <v>4449</v>
      </c>
      <c r="N1395" t="s">
        <v>6036</v>
      </c>
      <c r="O1395" t="s">
        <v>6461</v>
      </c>
      <c r="P1395">
        <v>13</v>
      </c>
      <c r="Q1395" t="s">
        <v>7362</v>
      </c>
      <c r="S1395" t="s">
        <v>5147</v>
      </c>
      <c r="T1395">
        <v>2</v>
      </c>
      <c r="U1395">
        <v>6</v>
      </c>
      <c r="V1395">
        <v>1</v>
      </c>
      <c r="AD1395" t="s">
        <v>781</v>
      </c>
      <c r="AF1395" t="s">
        <v>27017</v>
      </c>
      <c r="AH1395" t="s">
        <v>2830</v>
      </c>
      <c r="AI1395" t="s">
        <v>318</v>
      </c>
      <c r="AK1395" t="s">
        <v>27018</v>
      </c>
      <c r="AO1395" t="s">
        <v>27019</v>
      </c>
      <c r="AQ1395">
        <v>3</v>
      </c>
      <c r="AR1395">
        <v>2</v>
      </c>
      <c r="AS1395">
        <v>8</v>
      </c>
      <c r="AT1395" t="s">
        <v>771</v>
      </c>
      <c r="AU1395" t="s">
        <v>27020</v>
      </c>
      <c r="AW1395" t="s">
        <v>27021</v>
      </c>
      <c r="AX1395" t="s">
        <v>7958</v>
      </c>
      <c r="AY1395" t="s">
        <v>298</v>
      </c>
      <c r="AZ1395" t="s">
        <v>670</v>
      </c>
      <c r="BA1395" t="s">
        <v>426</v>
      </c>
      <c r="BB1395" t="s">
        <v>27022</v>
      </c>
      <c r="BD1395" t="s">
        <v>24172</v>
      </c>
      <c r="BE1395">
        <v>0</v>
      </c>
      <c r="BG1395" t="s">
        <v>27023</v>
      </c>
      <c r="BH1395" t="s">
        <v>27024</v>
      </c>
      <c r="BI1395" t="s">
        <v>132</v>
      </c>
      <c r="BK1395" t="s">
        <v>132</v>
      </c>
      <c r="BS1395">
        <v>0</v>
      </c>
      <c r="BT1395">
        <v>0</v>
      </c>
      <c r="BU1395">
        <v>0</v>
      </c>
      <c r="BV1395">
        <v>1</v>
      </c>
      <c r="BW1395">
        <v>0</v>
      </c>
      <c r="BX1395">
        <v>0</v>
      </c>
      <c r="BY1395">
        <v>1</v>
      </c>
      <c r="CD1395" t="s">
        <v>131</v>
      </c>
      <c r="CE1395">
        <v>0</v>
      </c>
      <c r="CF1395" t="s">
        <v>132</v>
      </c>
      <c r="CJ1395" t="s">
        <v>132</v>
      </c>
      <c r="CK1395" t="s">
        <v>132</v>
      </c>
      <c r="CP1395">
        <v>5324</v>
      </c>
      <c r="CQ1395">
        <v>0</v>
      </c>
      <c r="CR1395">
        <v>0</v>
      </c>
      <c r="CS1395">
        <v>0</v>
      </c>
      <c r="CT1395">
        <v>0</v>
      </c>
    </row>
    <row r="1396" spans="1:98" ht="15" customHeight="1" x14ac:dyDescent="0.2">
      <c r="A1396" t="s">
        <v>7001</v>
      </c>
      <c r="B1396" s="1" t="s">
        <v>239</v>
      </c>
      <c r="C1396">
        <v>800</v>
      </c>
      <c r="G1396" t="s">
        <v>240</v>
      </c>
      <c r="H1396" t="s">
        <v>1308</v>
      </c>
      <c r="I1396" t="s">
        <v>332</v>
      </c>
      <c r="J1396" t="s">
        <v>1000</v>
      </c>
      <c r="K1396">
        <v>7</v>
      </c>
      <c r="L1396" t="s">
        <v>7002</v>
      </c>
      <c r="N1396" t="s">
        <v>2853</v>
      </c>
      <c r="O1396" t="s">
        <v>2854</v>
      </c>
      <c r="P1396">
        <v>26</v>
      </c>
      <c r="Q1396" t="s">
        <v>3715</v>
      </c>
      <c r="S1396" t="s">
        <v>3975</v>
      </c>
      <c r="T1396">
        <v>6</v>
      </c>
      <c r="U1396">
        <v>7</v>
      </c>
      <c r="V1396">
        <v>2</v>
      </c>
      <c r="X1396" t="s">
        <v>314</v>
      </c>
      <c r="AD1396" t="s">
        <v>2480</v>
      </c>
      <c r="AF1396" t="s">
        <v>7003</v>
      </c>
      <c r="AH1396" t="s">
        <v>202</v>
      </c>
      <c r="AI1396" t="s">
        <v>318</v>
      </c>
      <c r="AJ1396" t="s">
        <v>7004</v>
      </c>
      <c r="AO1396" t="s">
        <v>7005</v>
      </c>
      <c r="AQ1396">
        <v>3</v>
      </c>
      <c r="AR1396" t="s">
        <v>321</v>
      </c>
      <c r="AS1396" t="s">
        <v>321</v>
      </c>
      <c r="AT1396" t="s">
        <v>893</v>
      </c>
      <c r="AU1396" t="s">
        <v>7006</v>
      </c>
      <c r="AY1396" t="s">
        <v>992</v>
      </c>
      <c r="AZ1396" t="s">
        <v>7007</v>
      </c>
      <c r="BA1396" t="s">
        <v>255</v>
      </c>
      <c r="BB1396" t="s">
        <v>7008</v>
      </c>
      <c r="BC1396" t="s">
        <v>7009</v>
      </c>
      <c r="BD1396" t="s">
        <v>6997</v>
      </c>
      <c r="BE1396">
        <v>0</v>
      </c>
      <c r="BF1396" t="s">
        <v>7010</v>
      </c>
      <c r="BG1396" t="s">
        <v>7011</v>
      </c>
      <c r="BH1396" t="s">
        <v>7012</v>
      </c>
      <c r="BS1396">
        <v>0</v>
      </c>
      <c r="BT1396">
        <v>0</v>
      </c>
      <c r="BU1396">
        <v>0</v>
      </c>
      <c r="BV1396">
        <v>0</v>
      </c>
      <c r="BW1396">
        <v>0</v>
      </c>
      <c r="BX1396">
        <v>1</v>
      </c>
      <c r="BY1396">
        <v>0</v>
      </c>
      <c r="CD1396" t="s">
        <v>131</v>
      </c>
      <c r="CE1396">
        <v>0</v>
      </c>
      <c r="CJ1396" t="s">
        <v>132</v>
      </c>
      <c r="CO1396" t="str">
        <f>HYPERLINK("http://www.d20pfsrd.com/bestiary/monster-listings/animals/piranha-swarm","Piranha, Swarm")</f>
        <v>Piranha, Swarm</v>
      </c>
      <c r="CP1396">
        <v>1014</v>
      </c>
      <c r="CQ1396">
        <v>0</v>
      </c>
      <c r="CR1396">
        <v>0</v>
      </c>
      <c r="CS1396">
        <v>0</v>
      </c>
      <c r="CT1396">
        <v>0</v>
      </c>
    </row>
    <row r="1397" spans="1:98" ht="15" customHeight="1" x14ac:dyDescent="0.2">
      <c r="A1397" t="s">
        <v>19429</v>
      </c>
      <c r="B1397" s="1" t="s">
        <v>306</v>
      </c>
      <c r="C1397">
        <v>1600</v>
      </c>
      <c r="D1397" t="s">
        <v>4024</v>
      </c>
      <c r="E1397" t="s">
        <v>19430</v>
      </c>
      <c r="G1397" t="s">
        <v>923</v>
      </c>
      <c r="H1397" t="s">
        <v>102</v>
      </c>
      <c r="I1397" t="s">
        <v>701</v>
      </c>
      <c r="J1397" t="s">
        <v>14167</v>
      </c>
      <c r="K1397">
        <v>5</v>
      </c>
      <c r="L1397" t="s">
        <v>5749</v>
      </c>
      <c r="N1397" t="s">
        <v>454</v>
      </c>
      <c r="O1397" t="s">
        <v>19431</v>
      </c>
      <c r="P1397">
        <v>41</v>
      </c>
      <c r="Q1397" t="s">
        <v>32356</v>
      </c>
      <c r="S1397" t="s">
        <v>19432</v>
      </c>
      <c r="T1397">
        <v>6</v>
      </c>
      <c r="U1397">
        <v>4</v>
      </c>
      <c r="V1397">
        <v>0</v>
      </c>
      <c r="W1397" t="s">
        <v>14250</v>
      </c>
      <c r="X1397" t="s">
        <v>4059</v>
      </c>
      <c r="AD1397" t="s">
        <v>249</v>
      </c>
      <c r="AF1397" t="s">
        <v>19433</v>
      </c>
      <c r="AG1397" t="s">
        <v>19434</v>
      </c>
      <c r="AH1397" t="s">
        <v>114</v>
      </c>
      <c r="AI1397" t="s">
        <v>114</v>
      </c>
      <c r="AJ1397" t="s">
        <v>19435</v>
      </c>
      <c r="AO1397" t="s">
        <v>19436</v>
      </c>
      <c r="AQ1397">
        <v>5</v>
      </c>
      <c r="AR1397">
        <v>7</v>
      </c>
      <c r="AS1397">
        <v>19</v>
      </c>
      <c r="AT1397" t="s">
        <v>19437</v>
      </c>
      <c r="AU1397" t="s">
        <v>19438</v>
      </c>
      <c r="AW1397" t="s">
        <v>7194</v>
      </c>
      <c r="AX1397" t="s">
        <v>19439</v>
      </c>
      <c r="AY1397" t="s">
        <v>16486</v>
      </c>
      <c r="AZ1397" t="s">
        <v>19440</v>
      </c>
      <c r="BA1397" t="s">
        <v>19441</v>
      </c>
      <c r="BB1397" t="s">
        <v>19442</v>
      </c>
      <c r="BD1397" t="s">
        <v>19270</v>
      </c>
      <c r="BE1397">
        <v>0</v>
      </c>
      <c r="BG1397" t="s">
        <v>19443</v>
      </c>
      <c r="BH1397" t="s">
        <v>19444</v>
      </c>
      <c r="BS1397">
        <v>0</v>
      </c>
      <c r="BT1397">
        <v>0</v>
      </c>
      <c r="BU1397">
        <v>0</v>
      </c>
      <c r="BV1397">
        <v>0</v>
      </c>
      <c r="BW1397">
        <v>0</v>
      </c>
      <c r="BX1397">
        <v>0</v>
      </c>
      <c r="BY1397">
        <v>1</v>
      </c>
      <c r="CD1397" t="s">
        <v>131</v>
      </c>
      <c r="CE1397">
        <v>0</v>
      </c>
      <c r="CJ1397" t="s">
        <v>132</v>
      </c>
      <c r="CP1397">
        <v>2742</v>
      </c>
      <c r="CQ1397">
        <v>0</v>
      </c>
      <c r="CR1397">
        <v>0</v>
      </c>
      <c r="CS1397">
        <v>0</v>
      </c>
      <c r="CT1397">
        <v>0</v>
      </c>
    </row>
    <row r="1398" spans="1:98" ht="15" customHeight="1" x14ac:dyDescent="0.2">
      <c r="A1398" t="s">
        <v>19445</v>
      </c>
      <c r="B1398" s="1" t="s">
        <v>239</v>
      </c>
      <c r="C1398">
        <v>800</v>
      </c>
      <c r="D1398" t="s">
        <v>14596</v>
      </c>
      <c r="E1398" t="s">
        <v>19446</v>
      </c>
      <c r="G1398" t="s">
        <v>923</v>
      </c>
      <c r="H1398" t="s">
        <v>102</v>
      </c>
      <c r="I1398" t="s">
        <v>701</v>
      </c>
      <c r="J1398" t="s">
        <v>19447</v>
      </c>
      <c r="K1398">
        <v>3</v>
      </c>
      <c r="L1398" t="s">
        <v>1016</v>
      </c>
      <c r="N1398" t="s">
        <v>8699</v>
      </c>
      <c r="O1398" t="s">
        <v>8700</v>
      </c>
      <c r="P1398">
        <v>25</v>
      </c>
      <c r="Q1398" t="s">
        <v>527</v>
      </c>
      <c r="S1398" t="s">
        <v>19448</v>
      </c>
      <c r="T1398">
        <v>2</v>
      </c>
      <c r="U1398">
        <v>7</v>
      </c>
      <c r="V1398">
        <v>3</v>
      </c>
      <c r="W1398" t="s">
        <v>19449</v>
      </c>
      <c r="AD1398" t="s">
        <v>249</v>
      </c>
      <c r="AF1398" t="s">
        <v>19450</v>
      </c>
      <c r="AG1398" t="s">
        <v>19451</v>
      </c>
      <c r="AH1398" t="s">
        <v>114</v>
      </c>
      <c r="AI1398" t="s">
        <v>114</v>
      </c>
      <c r="AJ1398" t="s">
        <v>19452</v>
      </c>
      <c r="AL1398" t="s">
        <v>19453</v>
      </c>
      <c r="AO1398" t="s">
        <v>19454</v>
      </c>
      <c r="AQ1398">
        <v>3</v>
      </c>
      <c r="AR1398">
        <v>6</v>
      </c>
      <c r="AS1398">
        <v>16</v>
      </c>
      <c r="AT1398" t="s">
        <v>19455</v>
      </c>
      <c r="AU1398" t="s">
        <v>19456</v>
      </c>
      <c r="AV1398" t="s">
        <v>2365</v>
      </c>
      <c r="AW1398" t="s">
        <v>19457</v>
      </c>
      <c r="AX1398" t="s">
        <v>19458</v>
      </c>
      <c r="AY1398" t="s">
        <v>16486</v>
      </c>
      <c r="AZ1398" t="s">
        <v>208</v>
      </c>
      <c r="BA1398" t="s">
        <v>19459</v>
      </c>
      <c r="BB1398" t="s">
        <v>19460</v>
      </c>
      <c r="BD1398" t="s">
        <v>19270</v>
      </c>
      <c r="BE1398">
        <v>0</v>
      </c>
      <c r="BG1398" t="s">
        <v>19461</v>
      </c>
      <c r="BH1398" t="s">
        <v>19462</v>
      </c>
      <c r="BS1398">
        <v>0</v>
      </c>
      <c r="BT1398">
        <v>0</v>
      </c>
      <c r="BU1398">
        <v>0</v>
      </c>
      <c r="BV1398">
        <v>0</v>
      </c>
      <c r="BW1398">
        <v>0</v>
      </c>
      <c r="BX1398">
        <v>0</v>
      </c>
      <c r="BY1398">
        <v>1</v>
      </c>
      <c r="CD1398" t="s">
        <v>131</v>
      </c>
      <c r="CE1398">
        <v>0</v>
      </c>
      <c r="CJ1398" t="s">
        <v>132</v>
      </c>
      <c r="CP1398">
        <v>2743</v>
      </c>
      <c r="CQ1398">
        <v>0</v>
      </c>
      <c r="CR1398">
        <v>0</v>
      </c>
      <c r="CS1398">
        <v>0</v>
      </c>
      <c r="CT1398">
        <v>0</v>
      </c>
    </row>
    <row r="1399" spans="1:98" ht="15" customHeight="1" x14ac:dyDescent="0.2">
      <c r="A1399" t="s">
        <v>8401</v>
      </c>
      <c r="B1399" s="1" t="s">
        <v>574</v>
      </c>
      <c r="C1399">
        <v>9600</v>
      </c>
      <c r="G1399" t="s">
        <v>1053</v>
      </c>
      <c r="H1399" t="s">
        <v>102</v>
      </c>
      <c r="I1399" t="s">
        <v>103</v>
      </c>
      <c r="J1399" t="s">
        <v>8327</v>
      </c>
      <c r="K1399">
        <v>8</v>
      </c>
      <c r="L1399" t="s">
        <v>8402</v>
      </c>
      <c r="N1399" t="s">
        <v>8403</v>
      </c>
      <c r="O1399" t="s">
        <v>8404</v>
      </c>
      <c r="P1399">
        <v>137</v>
      </c>
      <c r="Q1399" t="s">
        <v>8405</v>
      </c>
      <c r="S1399" t="s">
        <v>8406</v>
      </c>
      <c r="T1399">
        <v>14</v>
      </c>
      <c r="U1399">
        <v>7</v>
      </c>
      <c r="V1399">
        <v>9</v>
      </c>
      <c r="Y1399" t="s">
        <v>581</v>
      </c>
      <c r="Z1399" t="s">
        <v>8256</v>
      </c>
      <c r="AA1399" t="s">
        <v>8257</v>
      </c>
      <c r="AB1399">
        <v>21</v>
      </c>
      <c r="AD1399" t="s">
        <v>8407</v>
      </c>
      <c r="AF1399" t="s">
        <v>8408</v>
      </c>
      <c r="AH1399" t="s">
        <v>114</v>
      </c>
      <c r="AI1399" t="s">
        <v>114</v>
      </c>
      <c r="AJ1399" t="s">
        <v>8409</v>
      </c>
      <c r="AK1399" t="s">
        <v>8410</v>
      </c>
      <c r="AO1399" t="s">
        <v>8411</v>
      </c>
      <c r="AQ1399">
        <v>11</v>
      </c>
      <c r="AR1399" t="s">
        <v>643</v>
      </c>
      <c r="AS1399">
        <v>32</v>
      </c>
      <c r="AT1399" t="s">
        <v>8412</v>
      </c>
      <c r="AU1399" t="s">
        <v>8413</v>
      </c>
      <c r="AW1399" t="s">
        <v>8319</v>
      </c>
      <c r="AX1399" t="s">
        <v>8414</v>
      </c>
      <c r="AY1399" t="s">
        <v>4360</v>
      </c>
      <c r="AZ1399" t="s">
        <v>8415</v>
      </c>
      <c r="BA1399" t="s">
        <v>426</v>
      </c>
      <c r="BB1399" t="s">
        <v>8416</v>
      </c>
      <c r="BC1399" t="s">
        <v>8269</v>
      </c>
      <c r="BD1399" t="s">
        <v>7316</v>
      </c>
      <c r="BE1399">
        <v>0</v>
      </c>
      <c r="BF1399" t="s">
        <v>8417</v>
      </c>
      <c r="BG1399" t="s">
        <v>8418</v>
      </c>
      <c r="BH1399" t="s">
        <v>8419</v>
      </c>
      <c r="BS1399">
        <v>0</v>
      </c>
      <c r="BT1399">
        <v>0</v>
      </c>
      <c r="BU1399">
        <v>0</v>
      </c>
      <c r="BV1399">
        <v>0</v>
      </c>
      <c r="BW1399">
        <v>0</v>
      </c>
      <c r="BX1399">
        <v>1</v>
      </c>
      <c r="BY1399">
        <v>1</v>
      </c>
      <c r="CD1399" t="s">
        <v>131</v>
      </c>
      <c r="CE1399">
        <v>0</v>
      </c>
      <c r="CJ1399" t="s">
        <v>132</v>
      </c>
      <c r="CO1399" t="str">
        <f>HYPERLINK("http://www.d20pfsrd.com/bestiary/monster-listings/outsiders/daemons/piscodaemon","Daemon, Piscodaemon")</f>
        <v>Daemon, Piscodaemon</v>
      </c>
      <c r="CP1399">
        <v>1148</v>
      </c>
      <c r="CQ1399">
        <v>0</v>
      </c>
      <c r="CR1399">
        <v>0</v>
      </c>
      <c r="CS1399">
        <v>0</v>
      </c>
      <c r="CT1399">
        <v>0</v>
      </c>
    </row>
    <row r="1400" spans="1:98" ht="15" customHeight="1" x14ac:dyDescent="0.2">
      <c r="A1400" t="s">
        <v>1533</v>
      </c>
      <c r="B1400" s="1" t="s">
        <v>1166</v>
      </c>
      <c r="C1400">
        <v>307200</v>
      </c>
      <c r="G1400" t="s">
        <v>135</v>
      </c>
      <c r="H1400" t="s">
        <v>193</v>
      </c>
      <c r="I1400" t="s">
        <v>103</v>
      </c>
      <c r="J1400" t="s">
        <v>1384</v>
      </c>
      <c r="K1400">
        <v>13</v>
      </c>
      <c r="L1400" t="s">
        <v>1534</v>
      </c>
      <c r="M1400" t="s">
        <v>1535</v>
      </c>
      <c r="N1400" t="s">
        <v>1536</v>
      </c>
      <c r="O1400" t="s">
        <v>1537</v>
      </c>
      <c r="P1400">
        <v>350</v>
      </c>
      <c r="Q1400" t="s">
        <v>1538</v>
      </c>
      <c r="R1400" t="s">
        <v>1472</v>
      </c>
      <c r="S1400" t="s">
        <v>1539</v>
      </c>
      <c r="T1400">
        <v>24</v>
      </c>
      <c r="U1400">
        <v>21</v>
      </c>
      <c r="V1400">
        <v>18</v>
      </c>
      <c r="Y1400" t="s">
        <v>1540</v>
      </c>
      <c r="Z1400" t="s">
        <v>1412</v>
      </c>
      <c r="AA1400" t="s">
        <v>1175</v>
      </c>
      <c r="AB1400">
        <v>31</v>
      </c>
      <c r="AD1400" t="s">
        <v>1541</v>
      </c>
      <c r="AF1400" t="s">
        <v>1542</v>
      </c>
      <c r="AH1400" t="s">
        <v>202</v>
      </c>
      <c r="AI1400" t="s">
        <v>202</v>
      </c>
      <c r="AJ1400" t="s">
        <v>1543</v>
      </c>
      <c r="AK1400" t="s">
        <v>1544</v>
      </c>
      <c r="AO1400" t="s">
        <v>1545</v>
      </c>
      <c r="AQ1400">
        <v>20</v>
      </c>
      <c r="AR1400" t="s">
        <v>1546</v>
      </c>
      <c r="AS1400">
        <v>53</v>
      </c>
      <c r="AT1400" t="s">
        <v>1547</v>
      </c>
      <c r="AU1400" t="s">
        <v>1548</v>
      </c>
      <c r="AW1400" t="s">
        <v>1397</v>
      </c>
      <c r="AY1400" t="s">
        <v>1398</v>
      </c>
      <c r="AZ1400" t="s">
        <v>1549</v>
      </c>
      <c r="BA1400" t="s">
        <v>156</v>
      </c>
      <c r="BB1400" t="s">
        <v>1550</v>
      </c>
      <c r="BC1400" t="s">
        <v>1401</v>
      </c>
      <c r="BD1400" t="s">
        <v>128</v>
      </c>
      <c r="BE1400">
        <v>0</v>
      </c>
      <c r="BF1400" t="s">
        <v>1551</v>
      </c>
      <c r="BG1400" t="s">
        <v>1552</v>
      </c>
      <c r="BH1400" t="s">
        <v>1553</v>
      </c>
      <c r="BS1400">
        <v>0</v>
      </c>
      <c r="BT1400">
        <v>0</v>
      </c>
      <c r="BU1400">
        <v>1</v>
      </c>
      <c r="BV1400">
        <v>0</v>
      </c>
      <c r="BW1400">
        <v>0</v>
      </c>
      <c r="BX1400">
        <v>0</v>
      </c>
      <c r="BY1400">
        <v>1</v>
      </c>
      <c r="CD1400" t="s">
        <v>131</v>
      </c>
      <c r="CE1400">
        <v>0</v>
      </c>
      <c r="CJ1400" t="s">
        <v>132</v>
      </c>
      <c r="CO1400" t="str">
        <f>HYPERLINK("http://www.d20pfsrd.com/bestiary/monster-listings/outsiders/devil/pit-fiend","Devil, Pit Fiend")</f>
        <v>Devil, Pit Fiend</v>
      </c>
      <c r="CP1400">
        <v>96</v>
      </c>
      <c r="CQ1400">
        <v>0</v>
      </c>
      <c r="CR1400">
        <v>0</v>
      </c>
      <c r="CS1400">
        <v>0</v>
      </c>
      <c r="CT1400">
        <v>0</v>
      </c>
    </row>
    <row r="1401" spans="1:98" ht="15" customHeight="1" x14ac:dyDescent="0.2">
      <c r="A1401" t="s">
        <v>4577</v>
      </c>
      <c r="B1401" s="1" t="s">
        <v>365</v>
      </c>
      <c r="C1401">
        <v>1200</v>
      </c>
      <c r="G1401" t="s">
        <v>101</v>
      </c>
      <c r="H1401" t="s">
        <v>393</v>
      </c>
      <c r="I1401" t="s">
        <v>2390</v>
      </c>
      <c r="K1401">
        <v>5</v>
      </c>
      <c r="L1401" t="s">
        <v>4578</v>
      </c>
      <c r="N1401" t="s">
        <v>4579</v>
      </c>
      <c r="O1401" t="s">
        <v>4580</v>
      </c>
      <c r="P1401">
        <v>18</v>
      </c>
      <c r="Q1401" t="s">
        <v>4581</v>
      </c>
      <c r="S1401" t="s">
        <v>4582</v>
      </c>
      <c r="T1401">
        <v>2</v>
      </c>
      <c r="U1401">
        <v>9</v>
      </c>
      <c r="V1401">
        <v>6</v>
      </c>
      <c r="X1401" t="s">
        <v>4583</v>
      </c>
      <c r="Y1401" t="s">
        <v>4313</v>
      </c>
      <c r="AB1401">
        <v>15</v>
      </c>
      <c r="AD1401" t="s">
        <v>966</v>
      </c>
      <c r="AF1401" t="s">
        <v>4584</v>
      </c>
      <c r="AG1401" t="s">
        <v>4585</v>
      </c>
      <c r="AH1401" t="s">
        <v>114</v>
      </c>
      <c r="AI1401" t="s">
        <v>114</v>
      </c>
      <c r="AJ1401" t="s">
        <v>4586</v>
      </c>
      <c r="AK1401" t="s">
        <v>4587</v>
      </c>
      <c r="AO1401" t="s">
        <v>4588</v>
      </c>
      <c r="AQ1401">
        <v>2</v>
      </c>
      <c r="AR1401">
        <v>-1</v>
      </c>
      <c r="AS1401">
        <v>15</v>
      </c>
      <c r="AT1401" t="s">
        <v>1514</v>
      </c>
      <c r="AU1401" t="s">
        <v>4589</v>
      </c>
      <c r="AW1401" t="s">
        <v>3527</v>
      </c>
      <c r="AY1401" t="s">
        <v>445</v>
      </c>
      <c r="AZ1401" t="s">
        <v>4590</v>
      </c>
      <c r="BA1401" t="s">
        <v>426</v>
      </c>
      <c r="BB1401" t="s">
        <v>4591</v>
      </c>
      <c r="BD1401" t="s">
        <v>128</v>
      </c>
      <c r="BE1401">
        <v>0</v>
      </c>
      <c r="BF1401" t="s">
        <v>4592</v>
      </c>
      <c r="BG1401" t="s">
        <v>4593</v>
      </c>
      <c r="BH1401" t="s">
        <v>4594</v>
      </c>
      <c r="BS1401">
        <v>0</v>
      </c>
      <c r="BT1401">
        <v>0</v>
      </c>
      <c r="BU1401">
        <v>1</v>
      </c>
      <c r="BV1401">
        <v>0</v>
      </c>
      <c r="BW1401">
        <v>0</v>
      </c>
      <c r="BX1401">
        <v>0</v>
      </c>
      <c r="BY1401">
        <v>1</v>
      </c>
      <c r="CD1401" t="s">
        <v>131</v>
      </c>
      <c r="CE1401">
        <v>0</v>
      </c>
      <c r="CJ1401" t="s">
        <v>132</v>
      </c>
      <c r="CO1401" t="str">
        <f>HYPERLINK("http://www.d20pfsrd.com/bestiary/monster-listings/fey/pixie","Pixie")</f>
        <v>Pixie</v>
      </c>
      <c r="CP1401">
        <v>295</v>
      </c>
      <c r="CQ1401">
        <v>0</v>
      </c>
      <c r="CR1401">
        <v>0</v>
      </c>
      <c r="CS1401">
        <v>0</v>
      </c>
      <c r="CT1401">
        <v>0</v>
      </c>
    </row>
    <row r="1402" spans="1:98" ht="15" customHeight="1" x14ac:dyDescent="0.2">
      <c r="A1402" t="s">
        <v>28684</v>
      </c>
      <c r="B1402" s="1" t="s">
        <v>633</v>
      </c>
      <c r="C1402">
        <v>4800</v>
      </c>
      <c r="G1402" t="s">
        <v>240</v>
      </c>
      <c r="H1402" t="s">
        <v>307</v>
      </c>
      <c r="I1402" t="s">
        <v>284</v>
      </c>
      <c r="J1402" t="s">
        <v>308</v>
      </c>
      <c r="K1402">
        <v>4</v>
      </c>
      <c r="L1402" t="s">
        <v>885</v>
      </c>
      <c r="N1402" t="s">
        <v>28685</v>
      </c>
      <c r="O1402" t="s">
        <v>28686</v>
      </c>
      <c r="P1402">
        <v>90</v>
      </c>
      <c r="Q1402" t="s">
        <v>1657</v>
      </c>
      <c r="S1402" t="s">
        <v>748</v>
      </c>
      <c r="T1402">
        <v>11</v>
      </c>
      <c r="U1402">
        <v>8</v>
      </c>
      <c r="V1402">
        <v>5</v>
      </c>
      <c r="X1402" t="s">
        <v>314</v>
      </c>
      <c r="Z1402" t="s">
        <v>6464</v>
      </c>
      <c r="AD1402" t="s">
        <v>28687</v>
      </c>
      <c r="AF1402" t="s">
        <v>28688</v>
      </c>
      <c r="AH1402" t="s">
        <v>202</v>
      </c>
      <c r="AI1402" t="s">
        <v>318</v>
      </c>
      <c r="AJ1402" t="s">
        <v>28689</v>
      </c>
      <c r="AO1402" t="s">
        <v>28690</v>
      </c>
      <c r="AQ1402">
        <v>9</v>
      </c>
      <c r="AR1402" t="s">
        <v>321</v>
      </c>
      <c r="AS1402" t="s">
        <v>321</v>
      </c>
      <c r="AU1402" t="s">
        <v>28691</v>
      </c>
      <c r="AY1402" t="s">
        <v>28332</v>
      </c>
      <c r="AZ1402" t="s">
        <v>28692</v>
      </c>
      <c r="BA1402" t="s">
        <v>255</v>
      </c>
      <c r="BB1402" t="s">
        <v>28693</v>
      </c>
      <c r="BD1402" t="s">
        <v>28633</v>
      </c>
      <c r="BE1402">
        <v>0</v>
      </c>
      <c r="BF1402" t="s">
        <v>28694</v>
      </c>
      <c r="BG1402" t="s">
        <v>28695</v>
      </c>
      <c r="BH1402" t="s">
        <v>28696</v>
      </c>
      <c r="BI1402" t="s">
        <v>132</v>
      </c>
      <c r="BS1402">
        <v>0</v>
      </c>
      <c r="BT1402">
        <v>0</v>
      </c>
      <c r="BU1402">
        <v>1</v>
      </c>
      <c r="BV1402">
        <v>1</v>
      </c>
      <c r="BW1402">
        <v>0</v>
      </c>
      <c r="BX1402">
        <v>0</v>
      </c>
      <c r="BY1402">
        <v>1</v>
      </c>
      <c r="CD1402" t="s">
        <v>131</v>
      </c>
      <c r="CE1402">
        <v>0</v>
      </c>
      <c r="CF1402" t="s">
        <v>132</v>
      </c>
      <c r="CJ1402" t="s">
        <v>132</v>
      </c>
      <c r="CK1402" t="s">
        <v>132</v>
      </c>
      <c r="CP1402">
        <v>5779</v>
      </c>
      <c r="CQ1402">
        <v>0</v>
      </c>
      <c r="CR1402">
        <v>0</v>
      </c>
      <c r="CS1402">
        <v>0</v>
      </c>
      <c r="CT1402">
        <v>0</v>
      </c>
    </row>
    <row r="1403" spans="1:98" ht="15" customHeight="1" x14ac:dyDescent="0.2">
      <c r="A1403" t="s">
        <v>6677</v>
      </c>
      <c r="B1403" s="1" t="s">
        <v>99</v>
      </c>
      <c r="C1403">
        <v>200</v>
      </c>
      <c r="G1403" t="s">
        <v>1053</v>
      </c>
      <c r="H1403" t="s">
        <v>102</v>
      </c>
      <c r="I1403" t="s">
        <v>1555</v>
      </c>
      <c r="K1403">
        <v>0</v>
      </c>
      <c r="L1403" t="s">
        <v>618</v>
      </c>
      <c r="N1403" t="s">
        <v>5603</v>
      </c>
      <c r="O1403" t="s">
        <v>5604</v>
      </c>
      <c r="P1403">
        <v>12</v>
      </c>
      <c r="Q1403" t="s">
        <v>5605</v>
      </c>
      <c r="S1403" t="s">
        <v>5606</v>
      </c>
      <c r="T1403">
        <v>0</v>
      </c>
      <c r="U1403">
        <v>0</v>
      </c>
      <c r="V1403">
        <v>3</v>
      </c>
      <c r="Z1403" t="s">
        <v>3160</v>
      </c>
      <c r="AD1403" t="s">
        <v>249</v>
      </c>
      <c r="AF1403" t="s">
        <v>6678</v>
      </c>
      <c r="AH1403" t="s">
        <v>114</v>
      </c>
      <c r="AI1403" t="s">
        <v>114</v>
      </c>
      <c r="AJ1403" t="s">
        <v>6679</v>
      </c>
      <c r="AO1403" t="s">
        <v>5609</v>
      </c>
      <c r="AQ1403">
        <v>1</v>
      </c>
      <c r="AR1403">
        <v>4</v>
      </c>
      <c r="AS1403">
        <v>14</v>
      </c>
      <c r="AT1403" t="s">
        <v>295</v>
      </c>
      <c r="AX1403" t="s">
        <v>5610</v>
      </c>
      <c r="AY1403" t="s">
        <v>298</v>
      </c>
      <c r="AZ1403" t="s">
        <v>253</v>
      </c>
      <c r="BA1403" t="s">
        <v>255</v>
      </c>
      <c r="BB1403" t="s">
        <v>5611</v>
      </c>
      <c r="BC1403" t="s">
        <v>5612</v>
      </c>
      <c r="BD1403" t="s">
        <v>128</v>
      </c>
      <c r="BE1403">
        <v>0</v>
      </c>
      <c r="BF1403" t="s">
        <v>6680</v>
      </c>
      <c r="BG1403" t="s">
        <v>6681</v>
      </c>
      <c r="BH1403" t="s">
        <v>6682</v>
      </c>
      <c r="BS1403">
        <v>0</v>
      </c>
      <c r="BT1403">
        <v>0</v>
      </c>
      <c r="BU1403">
        <v>0</v>
      </c>
      <c r="BV1403">
        <v>0</v>
      </c>
      <c r="BW1403">
        <v>0</v>
      </c>
      <c r="BX1403">
        <v>0</v>
      </c>
      <c r="BY1403">
        <v>1</v>
      </c>
      <c r="CD1403" t="s">
        <v>131</v>
      </c>
      <c r="CE1403">
        <v>0</v>
      </c>
      <c r="CF1403" t="s">
        <v>5612</v>
      </c>
      <c r="CJ1403" t="s">
        <v>132</v>
      </c>
      <c r="CP1403">
        <v>872</v>
      </c>
      <c r="CQ1403">
        <v>0</v>
      </c>
      <c r="CR1403">
        <v>0</v>
      </c>
      <c r="CS1403">
        <v>0</v>
      </c>
      <c r="CT1403">
        <v>0</v>
      </c>
    </row>
    <row r="1404" spans="1:98" ht="15" customHeight="1" x14ac:dyDescent="0.2">
      <c r="A1404" t="s">
        <v>22973</v>
      </c>
      <c r="B1404" s="1" t="s">
        <v>283</v>
      </c>
      <c r="C1404">
        <v>600</v>
      </c>
      <c r="D1404" t="s">
        <v>22974</v>
      </c>
      <c r="F1404" t="s">
        <v>22975</v>
      </c>
      <c r="G1404" t="s">
        <v>1053</v>
      </c>
      <c r="H1404" t="s">
        <v>193</v>
      </c>
      <c r="I1404" t="s">
        <v>1555</v>
      </c>
      <c r="J1404" t="s">
        <v>14234</v>
      </c>
      <c r="K1404">
        <v>3</v>
      </c>
      <c r="L1404" t="s">
        <v>4540</v>
      </c>
      <c r="N1404" t="s">
        <v>9844</v>
      </c>
      <c r="O1404" t="s">
        <v>14939</v>
      </c>
      <c r="P1404">
        <v>16</v>
      </c>
      <c r="Q1404" t="s">
        <v>22976</v>
      </c>
      <c r="S1404" t="s">
        <v>4419</v>
      </c>
      <c r="T1404">
        <v>5</v>
      </c>
      <c r="U1404">
        <v>6</v>
      </c>
      <c r="V1404">
        <v>1</v>
      </c>
      <c r="X1404" t="s">
        <v>3173</v>
      </c>
      <c r="Y1404" t="s">
        <v>5607</v>
      </c>
      <c r="Z1404" t="s">
        <v>5001</v>
      </c>
      <c r="AD1404" t="s">
        <v>766</v>
      </c>
      <c r="AF1404" t="s">
        <v>22977</v>
      </c>
      <c r="AH1404" t="s">
        <v>202</v>
      </c>
      <c r="AI1404" t="s">
        <v>202</v>
      </c>
      <c r="AJ1404" t="s">
        <v>22978</v>
      </c>
      <c r="AO1404" t="s">
        <v>22979</v>
      </c>
      <c r="AQ1404">
        <v>1</v>
      </c>
      <c r="AR1404">
        <v>7</v>
      </c>
      <c r="AS1404" t="s">
        <v>549</v>
      </c>
      <c r="AT1404" t="s">
        <v>22980</v>
      </c>
      <c r="AU1404" t="s">
        <v>684</v>
      </c>
      <c r="AX1404" t="s">
        <v>3674</v>
      </c>
      <c r="AY1404" t="s">
        <v>13753</v>
      </c>
      <c r="AZ1404" t="s">
        <v>2367</v>
      </c>
      <c r="BA1404" t="s">
        <v>2367</v>
      </c>
      <c r="BB1404" t="s">
        <v>22981</v>
      </c>
      <c r="BC1404" t="s">
        <v>22982</v>
      </c>
      <c r="BD1404" t="s">
        <v>22821</v>
      </c>
      <c r="BE1404">
        <v>1</v>
      </c>
      <c r="BG1404" t="s">
        <v>22983</v>
      </c>
      <c r="BH1404" t="s">
        <v>22984</v>
      </c>
      <c r="BI1404" t="s">
        <v>132</v>
      </c>
      <c r="BK1404" t="s">
        <v>132</v>
      </c>
      <c r="BS1404">
        <v>0</v>
      </c>
      <c r="BT1404">
        <v>0</v>
      </c>
      <c r="BU1404">
        <v>0</v>
      </c>
      <c r="BV1404">
        <v>0</v>
      </c>
      <c r="BW1404">
        <v>0</v>
      </c>
      <c r="BX1404">
        <v>0</v>
      </c>
      <c r="BY1404">
        <v>1</v>
      </c>
      <c r="CD1404" t="s">
        <v>131</v>
      </c>
      <c r="CE1404">
        <v>0</v>
      </c>
      <c r="CJ1404" t="s">
        <v>132</v>
      </c>
      <c r="CK1404" t="s">
        <v>132</v>
      </c>
      <c r="CP1404">
        <v>4676</v>
      </c>
      <c r="CQ1404">
        <v>0</v>
      </c>
      <c r="CR1404">
        <v>0</v>
      </c>
      <c r="CS1404">
        <v>0</v>
      </c>
      <c r="CT1404">
        <v>0</v>
      </c>
    </row>
    <row r="1405" spans="1:98" ht="15" customHeight="1" x14ac:dyDescent="0.2">
      <c r="A1405" t="s">
        <v>191</v>
      </c>
      <c r="B1405" s="1" t="s">
        <v>192</v>
      </c>
      <c r="C1405">
        <v>76800</v>
      </c>
      <c r="G1405" t="s">
        <v>101</v>
      </c>
      <c r="H1405" t="s">
        <v>193</v>
      </c>
      <c r="I1405" t="s">
        <v>103</v>
      </c>
      <c r="J1405" t="s">
        <v>163</v>
      </c>
      <c r="K1405">
        <v>8</v>
      </c>
      <c r="L1405" t="s">
        <v>194</v>
      </c>
      <c r="M1405" t="s">
        <v>165</v>
      </c>
      <c r="N1405" t="s">
        <v>195</v>
      </c>
      <c r="O1405" t="s">
        <v>196</v>
      </c>
      <c r="P1405">
        <v>229</v>
      </c>
      <c r="Q1405" t="s">
        <v>197</v>
      </c>
      <c r="R1405" t="s">
        <v>198</v>
      </c>
      <c r="S1405" t="s">
        <v>199</v>
      </c>
      <c r="T1405">
        <v>19</v>
      </c>
      <c r="U1405">
        <v>11</v>
      </c>
      <c r="V1405">
        <v>19</v>
      </c>
      <c r="W1405" t="s">
        <v>170</v>
      </c>
      <c r="Y1405" t="s">
        <v>172</v>
      </c>
      <c r="Z1405" t="s">
        <v>173</v>
      </c>
      <c r="AA1405" t="s">
        <v>174</v>
      </c>
      <c r="AB1405">
        <v>27</v>
      </c>
      <c r="AD1405" t="s">
        <v>200</v>
      </c>
      <c r="AF1405" t="s">
        <v>201</v>
      </c>
      <c r="AH1405" t="s">
        <v>202</v>
      </c>
      <c r="AI1405" t="s">
        <v>202</v>
      </c>
      <c r="AK1405" t="s">
        <v>203</v>
      </c>
      <c r="AM1405" t="s">
        <v>204</v>
      </c>
      <c r="AO1405" t="s">
        <v>205</v>
      </c>
      <c r="AQ1405">
        <v>17</v>
      </c>
      <c r="AR1405">
        <v>26</v>
      </c>
      <c r="AS1405">
        <v>40</v>
      </c>
      <c r="AT1405" t="s">
        <v>206</v>
      </c>
      <c r="AU1405" t="s">
        <v>207</v>
      </c>
      <c r="AW1405" t="s">
        <v>181</v>
      </c>
      <c r="AX1405" t="s">
        <v>182</v>
      </c>
      <c r="AY1405" t="s">
        <v>183</v>
      </c>
      <c r="AZ1405" t="s">
        <v>208</v>
      </c>
      <c r="BA1405" t="s">
        <v>209</v>
      </c>
      <c r="BB1405" t="s">
        <v>210</v>
      </c>
      <c r="BC1405" t="s">
        <v>211</v>
      </c>
      <c r="BD1405" t="s">
        <v>128</v>
      </c>
      <c r="BE1405">
        <v>0</v>
      </c>
      <c r="BF1405" t="s">
        <v>212</v>
      </c>
      <c r="BG1405" t="s">
        <v>213</v>
      </c>
      <c r="BH1405" t="s">
        <v>214</v>
      </c>
      <c r="BS1405">
        <v>0</v>
      </c>
      <c r="BT1405">
        <v>0</v>
      </c>
      <c r="BU1405">
        <v>0</v>
      </c>
      <c r="BV1405">
        <v>0</v>
      </c>
      <c r="BW1405">
        <v>0</v>
      </c>
      <c r="BX1405">
        <v>0</v>
      </c>
      <c r="BY1405">
        <v>0</v>
      </c>
      <c r="CD1405" t="s">
        <v>131</v>
      </c>
      <c r="CE1405">
        <v>0</v>
      </c>
      <c r="CJ1405" t="s">
        <v>132</v>
      </c>
      <c r="CO1405" t="str">
        <f>HYPERLINK("http://www.d20pfsrd.com/bestiary/monster-listings/outsiders/angel/planetar","Angel, Planetar")</f>
        <v>Angel, Planetar</v>
      </c>
      <c r="CP1405">
        <v>23</v>
      </c>
      <c r="CQ1405">
        <v>0</v>
      </c>
      <c r="CR1405">
        <v>0</v>
      </c>
      <c r="CS1405">
        <v>0</v>
      </c>
      <c r="CT1405">
        <v>0</v>
      </c>
    </row>
    <row r="1406" spans="1:98" ht="15" customHeight="1" x14ac:dyDescent="0.2">
      <c r="A1406" t="s">
        <v>17802</v>
      </c>
      <c r="B1406" s="1" t="s">
        <v>192</v>
      </c>
      <c r="C1406">
        <v>76800</v>
      </c>
      <c r="G1406" t="s">
        <v>240</v>
      </c>
      <c r="H1406" t="s">
        <v>1035</v>
      </c>
      <c r="I1406" t="s">
        <v>654</v>
      </c>
      <c r="K1406">
        <v>0</v>
      </c>
      <c r="L1406" t="s">
        <v>655</v>
      </c>
      <c r="M1406" t="s">
        <v>17803</v>
      </c>
      <c r="N1406" t="s">
        <v>7556</v>
      </c>
      <c r="O1406" t="s">
        <v>17804</v>
      </c>
      <c r="P1406">
        <v>241</v>
      </c>
      <c r="Q1406" t="s">
        <v>10619</v>
      </c>
      <c r="S1406" t="s">
        <v>17805</v>
      </c>
      <c r="T1406">
        <v>14</v>
      </c>
      <c r="U1406">
        <v>7</v>
      </c>
      <c r="V1406">
        <v>2</v>
      </c>
      <c r="X1406" t="s">
        <v>17806</v>
      </c>
      <c r="Y1406" t="s">
        <v>6936</v>
      </c>
      <c r="Z1406" t="s">
        <v>17807</v>
      </c>
      <c r="AA1406" t="s">
        <v>17808</v>
      </c>
      <c r="AD1406" t="s">
        <v>3161</v>
      </c>
      <c r="AF1406" t="s">
        <v>17809</v>
      </c>
      <c r="AG1406" t="s">
        <v>17810</v>
      </c>
      <c r="AH1406" t="s">
        <v>496</v>
      </c>
      <c r="AI1406" t="s">
        <v>496</v>
      </c>
      <c r="AJ1406" t="s">
        <v>17811</v>
      </c>
      <c r="AO1406" t="s">
        <v>8061</v>
      </c>
      <c r="AQ1406">
        <v>15</v>
      </c>
      <c r="AR1406" t="s">
        <v>4623</v>
      </c>
      <c r="AS1406" t="s">
        <v>1260</v>
      </c>
      <c r="AU1406" t="s">
        <v>7934</v>
      </c>
      <c r="AX1406" t="s">
        <v>7542</v>
      </c>
      <c r="AY1406" t="s">
        <v>298</v>
      </c>
      <c r="AZ1406" t="s">
        <v>670</v>
      </c>
      <c r="BA1406" t="s">
        <v>255</v>
      </c>
      <c r="BB1406" t="s">
        <v>17812</v>
      </c>
      <c r="BD1406" t="s">
        <v>14619</v>
      </c>
      <c r="BE1406">
        <v>0</v>
      </c>
      <c r="BF1406" t="s">
        <v>17813</v>
      </c>
      <c r="BG1406" t="s">
        <v>17814</v>
      </c>
      <c r="BH1406" t="s">
        <v>17815</v>
      </c>
      <c r="BS1406">
        <v>0</v>
      </c>
      <c r="BT1406">
        <v>0</v>
      </c>
      <c r="BU1406">
        <v>1</v>
      </c>
      <c r="BV1406">
        <v>0</v>
      </c>
      <c r="BW1406">
        <v>0</v>
      </c>
      <c r="BX1406">
        <v>0</v>
      </c>
      <c r="BY1406">
        <v>0</v>
      </c>
      <c r="CD1406" t="s">
        <v>132</v>
      </c>
      <c r="CE1406">
        <v>0</v>
      </c>
      <c r="CF1406" t="s">
        <v>132</v>
      </c>
      <c r="CJ1406" t="s">
        <v>132</v>
      </c>
      <c r="CK1406" t="s">
        <v>132</v>
      </c>
      <c r="CP1406">
        <v>2166</v>
      </c>
      <c r="CQ1406">
        <v>0</v>
      </c>
      <c r="CR1406">
        <v>0</v>
      </c>
      <c r="CS1406">
        <v>0</v>
      </c>
      <c r="CT1406">
        <v>0</v>
      </c>
    </row>
    <row r="1407" spans="1:98" ht="15" customHeight="1" x14ac:dyDescent="0.2">
      <c r="A1407" t="s">
        <v>25399</v>
      </c>
      <c r="B1407" s="1" t="s">
        <v>2863</v>
      </c>
      <c r="C1407">
        <v>65</v>
      </c>
      <c r="G1407" t="s">
        <v>240</v>
      </c>
      <c r="H1407" t="s">
        <v>1308</v>
      </c>
      <c r="I1407" t="s">
        <v>332</v>
      </c>
      <c r="K1407">
        <v>2</v>
      </c>
      <c r="L1407" t="s">
        <v>25400</v>
      </c>
      <c r="N1407" t="s">
        <v>2840</v>
      </c>
      <c r="O1407" t="s">
        <v>2841</v>
      </c>
      <c r="P1407">
        <v>3</v>
      </c>
      <c r="Q1407" t="s">
        <v>2842</v>
      </c>
      <c r="S1407" t="s">
        <v>2843</v>
      </c>
      <c r="T1407">
        <v>1</v>
      </c>
      <c r="U1407">
        <v>4</v>
      </c>
      <c r="V1407">
        <v>1</v>
      </c>
      <c r="AD1407" t="s">
        <v>6764</v>
      </c>
      <c r="AF1407" t="s">
        <v>25401</v>
      </c>
      <c r="AH1407" t="s">
        <v>1316</v>
      </c>
      <c r="AI1407" t="s">
        <v>318</v>
      </c>
      <c r="AJ1407" t="s">
        <v>837</v>
      </c>
      <c r="AO1407" t="s">
        <v>25402</v>
      </c>
      <c r="AQ1407">
        <v>0</v>
      </c>
      <c r="AR1407">
        <v>0</v>
      </c>
      <c r="AS1407" t="s">
        <v>2846</v>
      </c>
      <c r="AT1407" t="s">
        <v>1734</v>
      </c>
      <c r="AU1407" t="s">
        <v>25403</v>
      </c>
      <c r="AV1407" t="s">
        <v>25404</v>
      </c>
      <c r="AX1407" t="s">
        <v>25405</v>
      </c>
      <c r="AY1407" t="s">
        <v>25406</v>
      </c>
      <c r="AZ1407" t="s">
        <v>670</v>
      </c>
      <c r="BA1407" t="s">
        <v>255</v>
      </c>
      <c r="BB1407" t="s">
        <v>2835</v>
      </c>
      <c r="BC1407" t="s">
        <v>2836</v>
      </c>
      <c r="BD1407" t="s">
        <v>24172</v>
      </c>
      <c r="BE1407">
        <v>0</v>
      </c>
      <c r="BF1407" t="s">
        <v>25407</v>
      </c>
      <c r="BG1407" t="s">
        <v>25408</v>
      </c>
      <c r="BH1407" t="s">
        <v>25409</v>
      </c>
      <c r="BI1407" t="s">
        <v>132</v>
      </c>
      <c r="BK1407" t="s">
        <v>132</v>
      </c>
      <c r="BS1407">
        <v>0</v>
      </c>
      <c r="BT1407">
        <v>0</v>
      </c>
      <c r="BU1407">
        <v>0</v>
      </c>
      <c r="BV1407">
        <v>0</v>
      </c>
      <c r="BW1407">
        <v>0</v>
      </c>
      <c r="BX1407">
        <v>1</v>
      </c>
      <c r="BY1407">
        <v>1</v>
      </c>
      <c r="CD1407" t="s">
        <v>131</v>
      </c>
      <c r="CE1407">
        <v>0</v>
      </c>
      <c r="CF1407" t="s">
        <v>132</v>
      </c>
      <c r="CJ1407" t="s">
        <v>132</v>
      </c>
      <c r="CK1407" t="s">
        <v>132</v>
      </c>
      <c r="CP1407">
        <v>5213</v>
      </c>
      <c r="CQ1407">
        <v>0</v>
      </c>
      <c r="CR1407">
        <v>0</v>
      </c>
      <c r="CS1407">
        <v>0</v>
      </c>
      <c r="CT1407">
        <v>0</v>
      </c>
    </row>
    <row r="1408" spans="1:98" x14ac:dyDescent="0.2">
      <c r="A1408" t="s">
        <v>7374</v>
      </c>
      <c r="B1408" s="1" t="s">
        <v>1166</v>
      </c>
      <c r="C1408">
        <v>307200</v>
      </c>
      <c r="G1408" t="s">
        <v>240</v>
      </c>
      <c r="H1408" t="s">
        <v>193</v>
      </c>
      <c r="I1408" t="s">
        <v>103</v>
      </c>
      <c r="J1408" t="s">
        <v>7321</v>
      </c>
      <c r="K1408">
        <v>12</v>
      </c>
      <c r="L1408" t="s">
        <v>7375</v>
      </c>
      <c r="N1408" t="s">
        <v>7376</v>
      </c>
      <c r="O1408" t="s">
        <v>7377</v>
      </c>
      <c r="P1408">
        <v>324</v>
      </c>
      <c r="Q1408" t="s">
        <v>7378</v>
      </c>
      <c r="R1408" t="s">
        <v>4980</v>
      </c>
      <c r="S1408" t="s">
        <v>7379</v>
      </c>
      <c r="T1408">
        <v>24</v>
      </c>
      <c r="U1408">
        <v>18</v>
      </c>
      <c r="V1408">
        <v>26</v>
      </c>
      <c r="Z1408" t="s">
        <v>7327</v>
      </c>
      <c r="AA1408" t="s">
        <v>174</v>
      </c>
      <c r="AB1408">
        <v>31</v>
      </c>
      <c r="AD1408" t="s">
        <v>7380</v>
      </c>
      <c r="AF1408" t="s">
        <v>7381</v>
      </c>
      <c r="AH1408" t="s">
        <v>202</v>
      </c>
      <c r="AI1408" t="s">
        <v>202</v>
      </c>
      <c r="AJ1408" t="s">
        <v>7382</v>
      </c>
      <c r="AK1408" t="s">
        <v>7383</v>
      </c>
      <c r="AM1408" t="s">
        <v>7384</v>
      </c>
      <c r="AO1408" t="s">
        <v>7385</v>
      </c>
      <c r="AQ1408">
        <v>24</v>
      </c>
      <c r="AR1408">
        <v>32</v>
      </c>
      <c r="AS1408" t="s">
        <v>7386</v>
      </c>
      <c r="AT1408" t="s">
        <v>7387</v>
      </c>
      <c r="AU1408" t="s">
        <v>7388</v>
      </c>
      <c r="AW1408" t="s">
        <v>7335</v>
      </c>
      <c r="AX1408" t="s">
        <v>7336</v>
      </c>
      <c r="AY1408" t="s">
        <v>7337</v>
      </c>
      <c r="AZ1408" t="s">
        <v>7389</v>
      </c>
      <c r="BA1408" t="s">
        <v>255</v>
      </c>
      <c r="BB1408" t="s">
        <v>7390</v>
      </c>
      <c r="BC1408" t="s">
        <v>7340</v>
      </c>
      <c r="BD1408" t="s">
        <v>7316</v>
      </c>
      <c r="BE1408">
        <v>0</v>
      </c>
      <c r="BF1408" t="s">
        <v>7391</v>
      </c>
      <c r="BG1408" t="s">
        <v>7392</v>
      </c>
      <c r="BH1408" t="s">
        <v>7393</v>
      </c>
      <c r="BS1408">
        <v>0</v>
      </c>
      <c r="BT1408">
        <v>0</v>
      </c>
      <c r="BU1408">
        <v>1</v>
      </c>
      <c r="BV1408">
        <v>0</v>
      </c>
      <c r="BW1408">
        <v>0</v>
      </c>
      <c r="BX1408">
        <v>0</v>
      </c>
      <c r="BY1408">
        <v>1</v>
      </c>
      <c r="CD1408" t="s">
        <v>131</v>
      </c>
      <c r="CE1408">
        <v>0</v>
      </c>
      <c r="CJ1408" t="s">
        <v>132</v>
      </c>
      <c r="CO1408" t="str">
        <f>HYPERLINK("http://www.d20pfsrd.com/bestiary/monster-listings/outsiders/aeon/aeon-pleroma","Aeon, Pleroma")</f>
        <v>Aeon, Pleroma</v>
      </c>
      <c r="CP1408">
        <v>1084</v>
      </c>
      <c r="CQ1408">
        <v>0</v>
      </c>
      <c r="CR1408">
        <v>0</v>
      </c>
      <c r="CS1408">
        <v>0</v>
      </c>
      <c r="CT1408">
        <v>0</v>
      </c>
    </row>
    <row r="1409" spans="1:98" x14ac:dyDescent="0.2">
      <c r="A1409" t="s">
        <v>24377</v>
      </c>
      <c r="B1409" s="1" t="s">
        <v>633</v>
      </c>
      <c r="C1409">
        <v>4800</v>
      </c>
      <c r="D1409" t="s">
        <v>4024</v>
      </c>
      <c r="E1409" t="s">
        <v>24378</v>
      </c>
      <c r="G1409" t="s">
        <v>135</v>
      </c>
      <c r="H1409" t="s">
        <v>102</v>
      </c>
      <c r="I1409" t="s">
        <v>432</v>
      </c>
      <c r="J1409" t="s">
        <v>3885</v>
      </c>
      <c r="K1409">
        <v>5</v>
      </c>
      <c r="L1409" t="s">
        <v>2981</v>
      </c>
      <c r="N1409" t="s">
        <v>8762</v>
      </c>
      <c r="O1409" t="s">
        <v>24379</v>
      </c>
      <c r="P1409">
        <v>90</v>
      </c>
      <c r="Q1409" t="s">
        <v>477</v>
      </c>
      <c r="S1409" t="s">
        <v>32219</v>
      </c>
      <c r="T1409">
        <v>8</v>
      </c>
      <c r="U1409">
        <v>4</v>
      </c>
      <c r="V1409">
        <v>4</v>
      </c>
      <c r="W1409" s="6" t="s">
        <v>21174</v>
      </c>
      <c r="X1409" t="s">
        <v>24380</v>
      </c>
      <c r="Z1409" t="s">
        <v>4924</v>
      </c>
      <c r="AD1409" t="s">
        <v>249</v>
      </c>
      <c r="AF1409" t="s">
        <v>24381</v>
      </c>
      <c r="AG1409" t="s">
        <v>24382</v>
      </c>
      <c r="AH1409" t="s">
        <v>114</v>
      </c>
      <c r="AI1409" t="s">
        <v>114</v>
      </c>
      <c r="AJ1409" t="s">
        <v>24383</v>
      </c>
      <c r="AO1409" t="s">
        <v>24384</v>
      </c>
      <c r="AQ1409">
        <v>9</v>
      </c>
      <c r="AR1409">
        <v>13</v>
      </c>
      <c r="AS1409">
        <v>24</v>
      </c>
      <c r="AT1409" t="s">
        <v>24385</v>
      </c>
      <c r="AU1409" t="s">
        <v>24386</v>
      </c>
      <c r="AW1409" t="s">
        <v>647</v>
      </c>
      <c r="AX1409" t="s">
        <v>24387</v>
      </c>
      <c r="AY1409" t="s">
        <v>298</v>
      </c>
      <c r="AZ1409" t="s">
        <v>253</v>
      </c>
      <c r="BA1409" t="s">
        <v>24388</v>
      </c>
      <c r="BB1409" t="s">
        <v>24389</v>
      </c>
      <c r="BC1409" t="s">
        <v>24357</v>
      </c>
      <c r="BD1409" t="s">
        <v>24172</v>
      </c>
      <c r="BE1409">
        <v>1</v>
      </c>
      <c r="BG1409" t="s">
        <v>24390</v>
      </c>
      <c r="BH1409" t="s">
        <v>24391</v>
      </c>
      <c r="BI1409" t="s">
        <v>132</v>
      </c>
      <c r="BK1409" t="s">
        <v>132</v>
      </c>
      <c r="BS1409">
        <v>0</v>
      </c>
      <c r="BT1409">
        <v>0</v>
      </c>
      <c r="BU1409">
        <v>0</v>
      </c>
      <c r="BV1409">
        <v>0</v>
      </c>
      <c r="BW1409">
        <v>0</v>
      </c>
      <c r="BX1409">
        <v>0</v>
      </c>
      <c r="BY1409">
        <v>1</v>
      </c>
      <c r="CD1409" t="s">
        <v>131</v>
      </c>
      <c r="CE1409">
        <v>0</v>
      </c>
      <c r="CJ1409" t="s">
        <v>132</v>
      </c>
      <c r="CK1409" t="s">
        <v>132</v>
      </c>
      <c r="CP1409">
        <v>5148</v>
      </c>
      <c r="CQ1409">
        <v>0</v>
      </c>
      <c r="CR1409">
        <v>0</v>
      </c>
      <c r="CS1409">
        <v>0</v>
      </c>
      <c r="CT1409">
        <v>0</v>
      </c>
    </row>
    <row r="1410" spans="1:98" x14ac:dyDescent="0.2">
      <c r="A1410" t="s">
        <v>2980</v>
      </c>
      <c r="B1410" s="1" t="s">
        <v>99</v>
      </c>
      <c r="C1410">
        <v>200</v>
      </c>
      <c r="G1410" t="s">
        <v>240</v>
      </c>
      <c r="H1410" t="s">
        <v>1308</v>
      </c>
      <c r="I1410" t="s">
        <v>332</v>
      </c>
      <c r="K1410">
        <v>1</v>
      </c>
      <c r="L1410" t="s">
        <v>2981</v>
      </c>
      <c r="N1410" t="s">
        <v>2982</v>
      </c>
      <c r="O1410" t="s">
        <v>2983</v>
      </c>
      <c r="P1410">
        <v>4</v>
      </c>
      <c r="Q1410" t="s">
        <v>603</v>
      </c>
      <c r="S1410" t="s">
        <v>2984</v>
      </c>
      <c r="T1410">
        <v>2</v>
      </c>
      <c r="U1410">
        <v>3</v>
      </c>
      <c r="V1410">
        <v>-1</v>
      </c>
      <c r="AD1410" t="s">
        <v>2985</v>
      </c>
      <c r="AF1410" t="s">
        <v>2986</v>
      </c>
      <c r="AH1410" t="s">
        <v>1316</v>
      </c>
      <c r="AI1410" t="s">
        <v>318</v>
      </c>
      <c r="AO1410" t="s">
        <v>2987</v>
      </c>
      <c r="AQ1410">
        <v>0</v>
      </c>
      <c r="AR1410">
        <v>-1</v>
      </c>
      <c r="AS1410" t="s">
        <v>2988</v>
      </c>
      <c r="AT1410" t="s">
        <v>1734</v>
      </c>
      <c r="AU1410" t="s">
        <v>2989</v>
      </c>
      <c r="AV1410" t="s">
        <v>2990</v>
      </c>
      <c r="AY1410" t="s">
        <v>2991</v>
      </c>
      <c r="AZ1410" t="s">
        <v>716</v>
      </c>
      <c r="BA1410" t="s">
        <v>255</v>
      </c>
      <c r="BB1410" t="s">
        <v>2992</v>
      </c>
      <c r="BC1410" t="s">
        <v>2976</v>
      </c>
      <c r="BD1410" t="s">
        <v>128</v>
      </c>
      <c r="BE1410">
        <v>0</v>
      </c>
      <c r="BF1410" t="s">
        <v>2993</v>
      </c>
      <c r="BG1410" t="s">
        <v>2994</v>
      </c>
      <c r="BH1410" t="s">
        <v>2995</v>
      </c>
      <c r="BS1410">
        <v>0</v>
      </c>
      <c r="BT1410">
        <v>0</v>
      </c>
      <c r="BU1410">
        <v>0</v>
      </c>
      <c r="BV1410">
        <v>0</v>
      </c>
      <c r="BW1410">
        <v>0</v>
      </c>
      <c r="BX1410">
        <v>1</v>
      </c>
      <c r="BY1410">
        <v>1</v>
      </c>
      <c r="CD1410" t="s">
        <v>131</v>
      </c>
      <c r="CE1410">
        <v>0</v>
      </c>
      <c r="CJ1410" t="s">
        <v>132</v>
      </c>
      <c r="CO1410" t="str">
        <f>HYPERLINK("http://www.d20pfsrd.com/bestiary/monster-listings/animals/amphibians/frog/poison-frog","Frog, Poison")</f>
        <v>Frog, Poison</v>
      </c>
      <c r="CP1410">
        <v>194</v>
      </c>
      <c r="CQ1410">
        <v>0</v>
      </c>
      <c r="CR1410">
        <v>0</v>
      </c>
      <c r="CS1410">
        <v>0</v>
      </c>
      <c r="CT1410">
        <v>0</v>
      </c>
    </row>
    <row r="1411" spans="1:98" x14ac:dyDescent="0.2">
      <c r="A1411" t="s">
        <v>22068</v>
      </c>
      <c r="B1411" s="1" t="s">
        <v>306</v>
      </c>
      <c r="C1411">
        <v>1600</v>
      </c>
      <c r="G1411" t="s">
        <v>240</v>
      </c>
      <c r="H1411" t="s">
        <v>193</v>
      </c>
      <c r="I1411" t="s">
        <v>332</v>
      </c>
      <c r="K1411">
        <v>3</v>
      </c>
      <c r="L1411" t="s">
        <v>333</v>
      </c>
      <c r="N1411" t="s">
        <v>2327</v>
      </c>
      <c r="O1411" t="s">
        <v>6399</v>
      </c>
      <c r="P1411">
        <v>52</v>
      </c>
      <c r="Q1411" t="s">
        <v>19153</v>
      </c>
      <c r="S1411" t="s">
        <v>18287</v>
      </c>
      <c r="T1411">
        <v>10</v>
      </c>
      <c r="U1411">
        <v>7</v>
      </c>
      <c r="V1411">
        <v>4</v>
      </c>
      <c r="AD1411" t="s">
        <v>4295</v>
      </c>
      <c r="AF1411" t="s">
        <v>22069</v>
      </c>
      <c r="AH1411" t="s">
        <v>202</v>
      </c>
      <c r="AI1411" t="s">
        <v>114</v>
      </c>
      <c r="AO1411" t="s">
        <v>22070</v>
      </c>
      <c r="AQ1411">
        <v>3</v>
      </c>
      <c r="AR1411" t="s">
        <v>4809</v>
      </c>
      <c r="AS1411" t="s">
        <v>1792</v>
      </c>
      <c r="AT1411" t="s">
        <v>550</v>
      </c>
      <c r="AU1411" t="s">
        <v>22071</v>
      </c>
      <c r="AV1411" t="s">
        <v>12505</v>
      </c>
      <c r="AY1411" t="s">
        <v>22072</v>
      </c>
      <c r="AZ1411" t="s">
        <v>208</v>
      </c>
      <c r="BA1411" t="s">
        <v>255</v>
      </c>
      <c r="BB1411" t="s">
        <v>22073</v>
      </c>
      <c r="BC1411" t="s">
        <v>22074</v>
      </c>
      <c r="BD1411" t="s">
        <v>22075</v>
      </c>
      <c r="BE1411">
        <v>0</v>
      </c>
      <c r="BG1411" t="s">
        <v>22076</v>
      </c>
      <c r="BH1411" t="s">
        <v>22077</v>
      </c>
      <c r="BS1411">
        <v>0</v>
      </c>
      <c r="BT1411">
        <v>0</v>
      </c>
      <c r="BU1411">
        <v>0</v>
      </c>
      <c r="BV1411">
        <v>0</v>
      </c>
      <c r="BW1411">
        <v>0</v>
      </c>
      <c r="BX1411">
        <v>1</v>
      </c>
      <c r="BY1411">
        <v>1</v>
      </c>
      <c r="CD1411" t="s">
        <v>131</v>
      </c>
      <c r="CE1411">
        <v>0</v>
      </c>
      <c r="CJ1411" t="s">
        <v>132</v>
      </c>
      <c r="CP1411">
        <v>4020</v>
      </c>
      <c r="CQ1411">
        <v>0</v>
      </c>
      <c r="CR1411">
        <v>0</v>
      </c>
      <c r="CS1411">
        <v>0</v>
      </c>
      <c r="CT1411">
        <v>0</v>
      </c>
    </row>
    <row r="1412" spans="1:98" x14ac:dyDescent="0.2">
      <c r="A1412" t="s">
        <v>20861</v>
      </c>
      <c r="B1412" s="1" t="s">
        <v>306</v>
      </c>
      <c r="C1412">
        <v>1600</v>
      </c>
      <c r="G1412" t="s">
        <v>1053</v>
      </c>
      <c r="H1412" t="s">
        <v>393</v>
      </c>
      <c r="I1412" t="s">
        <v>2390</v>
      </c>
      <c r="K1412">
        <v>4</v>
      </c>
      <c r="L1412" t="s">
        <v>3256</v>
      </c>
      <c r="M1412" t="s">
        <v>20862</v>
      </c>
      <c r="N1412" t="s">
        <v>5635</v>
      </c>
      <c r="O1412" t="s">
        <v>5636</v>
      </c>
      <c r="P1412">
        <v>60</v>
      </c>
      <c r="Q1412" t="s">
        <v>4384</v>
      </c>
      <c r="S1412" t="s">
        <v>11089</v>
      </c>
      <c r="T1412">
        <v>6</v>
      </c>
      <c r="U1412">
        <v>10</v>
      </c>
      <c r="V1412">
        <v>7</v>
      </c>
      <c r="Y1412" t="s">
        <v>2395</v>
      </c>
      <c r="Z1412" t="s">
        <v>20863</v>
      </c>
      <c r="AD1412" t="s">
        <v>496</v>
      </c>
      <c r="AF1412" t="s">
        <v>20864</v>
      </c>
      <c r="AG1412" t="s">
        <v>20865</v>
      </c>
      <c r="AH1412" t="s">
        <v>114</v>
      </c>
      <c r="AI1412" t="s">
        <v>114</v>
      </c>
      <c r="AK1412" t="s">
        <v>20866</v>
      </c>
      <c r="AO1412" t="s">
        <v>20867</v>
      </c>
      <c r="AQ1412">
        <v>4</v>
      </c>
      <c r="AR1412">
        <v>6</v>
      </c>
      <c r="AS1412">
        <v>20</v>
      </c>
      <c r="AT1412" t="s">
        <v>20868</v>
      </c>
      <c r="AU1412" t="s">
        <v>20869</v>
      </c>
      <c r="AV1412" t="s">
        <v>20870</v>
      </c>
      <c r="AW1412" t="s">
        <v>20871</v>
      </c>
      <c r="AX1412" t="s">
        <v>20872</v>
      </c>
      <c r="AY1412" t="s">
        <v>17114</v>
      </c>
      <c r="AZ1412" t="s">
        <v>670</v>
      </c>
      <c r="BA1412" t="s">
        <v>20873</v>
      </c>
      <c r="BB1412" t="s">
        <v>20874</v>
      </c>
      <c r="BD1412" t="s">
        <v>20846</v>
      </c>
      <c r="BE1412">
        <v>0</v>
      </c>
      <c r="BF1412" t="s">
        <v>20875</v>
      </c>
      <c r="BG1412" t="s">
        <v>20876</v>
      </c>
      <c r="BH1412" t="s">
        <v>20877</v>
      </c>
      <c r="BS1412">
        <v>0</v>
      </c>
      <c r="BT1412">
        <v>0</v>
      </c>
      <c r="BU1412">
        <v>0</v>
      </c>
      <c r="BV1412">
        <v>0</v>
      </c>
      <c r="BW1412">
        <v>0</v>
      </c>
      <c r="BX1412">
        <v>0</v>
      </c>
      <c r="BY1412">
        <v>1</v>
      </c>
      <c r="CD1412" t="s">
        <v>131</v>
      </c>
      <c r="CE1412">
        <v>0</v>
      </c>
      <c r="CJ1412" t="s">
        <v>132</v>
      </c>
      <c r="CP1412">
        <v>3520</v>
      </c>
      <c r="CQ1412">
        <v>0</v>
      </c>
      <c r="CR1412">
        <v>0</v>
      </c>
      <c r="CS1412">
        <v>0</v>
      </c>
      <c r="CT1412">
        <v>0</v>
      </c>
    </row>
    <row r="1413" spans="1:98" x14ac:dyDescent="0.2">
      <c r="A1413" t="s">
        <v>10749</v>
      </c>
      <c r="B1413" s="1" t="s">
        <v>283</v>
      </c>
      <c r="C1413">
        <v>600</v>
      </c>
      <c r="G1413" t="s">
        <v>135</v>
      </c>
      <c r="H1413" t="s">
        <v>102</v>
      </c>
      <c r="I1413" t="s">
        <v>1555</v>
      </c>
      <c r="J1413" t="s">
        <v>4890</v>
      </c>
      <c r="K1413">
        <v>1</v>
      </c>
      <c r="L1413" t="s">
        <v>1760</v>
      </c>
      <c r="N1413" t="s">
        <v>4189</v>
      </c>
      <c r="O1413" t="s">
        <v>10750</v>
      </c>
      <c r="P1413">
        <v>16</v>
      </c>
      <c r="Q1413" t="s">
        <v>727</v>
      </c>
      <c r="S1413" t="s">
        <v>10751</v>
      </c>
      <c r="T1413">
        <v>2</v>
      </c>
      <c r="U1413">
        <v>2</v>
      </c>
      <c r="V1413">
        <v>4</v>
      </c>
      <c r="X1413" t="s">
        <v>10752</v>
      </c>
      <c r="Z1413" t="s">
        <v>3160</v>
      </c>
      <c r="AD1413" t="s">
        <v>10753</v>
      </c>
      <c r="AH1413" t="s">
        <v>114</v>
      </c>
      <c r="AI1413" t="s">
        <v>114</v>
      </c>
      <c r="AJ1413" t="s">
        <v>10754</v>
      </c>
      <c r="AO1413" t="s">
        <v>10755</v>
      </c>
      <c r="AQ1413">
        <v>2</v>
      </c>
      <c r="AR1413">
        <v>3</v>
      </c>
      <c r="AS1413">
        <v>14</v>
      </c>
      <c r="AT1413" t="s">
        <v>10756</v>
      </c>
      <c r="AU1413" t="s">
        <v>10757</v>
      </c>
      <c r="AW1413" t="s">
        <v>647</v>
      </c>
      <c r="AX1413" t="s">
        <v>10758</v>
      </c>
      <c r="AY1413" t="s">
        <v>298</v>
      </c>
      <c r="AZ1413" t="s">
        <v>10759</v>
      </c>
      <c r="BA1413" t="s">
        <v>277</v>
      </c>
      <c r="BB1413" t="s">
        <v>10760</v>
      </c>
      <c r="BD1413" t="s">
        <v>7316</v>
      </c>
      <c r="BE1413">
        <v>0</v>
      </c>
      <c r="BF1413" t="s">
        <v>10761</v>
      </c>
      <c r="BG1413" t="s">
        <v>10762</v>
      </c>
      <c r="BH1413" t="s">
        <v>10763</v>
      </c>
      <c r="BS1413">
        <v>0</v>
      </c>
      <c r="BT1413">
        <v>0</v>
      </c>
      <c r="BU1413">
        <v>1</v>
      </c>
      <c r="BV1413">
        <v>0</v>
      </c>
      <c r="BW1413">
        <v>0</v>
      </c>
      <c r="BX1413">
        <v>0</v>
      </c>
      <c r="BY1413">
        <v>0</v>
      </c>
      <c r="CD1413" t="s">
        <v>131</v>
      </c>
      <c r="CE1413">
        <v>0</v>
      </c>
      <c r="CJ1413" t="s">
        <v>132</v>
      </c>
      <c r="CO1413" t="str">
        <f>HYPERLINK("http://www.d20pfsrd.com/bestiary/monster-listings/undead/poltergeist","Poltergeist")</f>
        <v>Poltergeist</v>
      </c>
      <c r="CP1413">
        <v>1315</v>
      </c>
      <c r="CQ1413">
        <v>0</v>
      </c>
      <c r="CR1413">
        <v>0</v>
      </c>
      <c r="CS1413">
        <v>0</v>
      </c>
      <c r="CT1413">
        <v>0</v>
      </c>
    </row>
    <row r="1414" spans="1:98" x14ac:dyDescent="0.2">
      <c r="A1414" t="s">
        <v>22773</v>
      </c>
      <c r="B1414" s="1" t="s">
        <v>574</v>
      </c>
      <c r="C1414">
        <v>9600</v>
      </c>
      <c r="G1414" t="s">
        <v>923</v>
      </c>
      <c r="H1414" t="s">
        <v>102</v>
      </c>
      <c r="I1414" t="s">
        <v>2390</v>
      </c>
      <c r="K1414">
        <v>5</v>
      </c>
      <c r="L1414" t="s">
        <v>18845</v>
      </c>
      <c r="M1414" t="s">
        <v>22774</v>
      </c>
      <c r="N1414" t="s">
        <v>22775</v>
      </c>
      <c r="O1414" t="s">
        <v>22776</v>
      </c>
      <c r="P1414">
        <v>119</v>
      </c>
      <c r="Q1414" t="s">
        <v>22777</v>
      </c>
      <c r="S1414" t="s">
        <v>22778</v>
      </c>
      <c r="T1414">
        <v>11</v>
      </c>
      <c r="U1414">
        <v>14</v>
      </c>
      <c r="V1414">
        <v>11</v>
      </c>
      <c r="Y1414" t="s">
        <v>4313</v>
      </c>
      <c r="Z1414" t="s">
        <v>22779</v>
      </c>
      <c r="AB1414">
        <v>21</v>
      </c>
      <c r="AC1414" t="s">
        <v>22780</v>
      </c>
      <c r="AD1414" t="s">
        <v>249</v>
      </c>
      <c r="AF1414" t="s">
        <v>22781</v>
      </c>
      <c r="AH1414" t="s">
        <v>114</v>
      </c>
      <c r="AI1414" t="s">
        <v>114</v>
      </c>
      <c r="AJ1414" t="s">
        <v>22782</v>
      </c>
      <c r="AK1414" t="s">
        <v>22783</v>
      </c>
      <c r="AO1414" t="s">
        <v>22784</v>
      </c>
      <c r="AQ1414">
        <v>7</v>
      </c>
      <c r="AR1414">
        <v>13</v>
      </c>
      <c r="AS1414">
        <v>33</v>
      </c>
      <c r="AT1414" t="s">
        <v>22785</v>
      </c>
      <c r="AU1414" t="s">
        <v>22786</v>
      </c>
      <c r="AW1414" t="s">
        <v>3527</v>
      </c>
      <c r="AX1414" t="s">
        <v>22787</v>
      </c>
      <c r="AY1414" t="s">
        <v>954</v>
      </c>
      <c r="AZ1414" t="s">
        <v>670</v>
      </c>
      <c r="BA1414" t="s">
        <v>22788</v>
      </c>
      <c r="BB1414" t="s">
        <v>22789</v>
      </c>
      <c r="BD1414" t="s">
        <v>22746</v>
      </c>
      <c r="BE1414">
        <v>0</v>
      </c>
      <c r="BF1414" t="s">
        <v>22790</v>
      </c>
      <c r="BG1414" t="s">
        <v>22791</v>
      </c>
      <c r="BH1414" t="s">
        <v>22792</v>
      </c>
      <c r="BI1414" t="s">
        <v>132</v>
      </c>
      <c r="BK1414" t="s">
        <v>132</v>
      </c>
      <c r="BS1414">
        <v>0</v>
      </c>
      <c r="BT1414">
        <v>0</v>
      </c>
      <c r="BU1414">
        <v>0</v>
      </c>
      <c r="BV1414">
        <v>0</v>
      </c>
      <c r="BW1414">
        <v>0</v>
      </c>
      <c r="BX1414">
        <v>0</v>
      </c>
      <c r="BY1414">
        <v>1</v>
      </c>
      <c r="CD1414" t="s">
        <v>131</v>
      </c>
      <c r="CE1414">
        <v>0</v>
      </c>
      <c r="CJ1414" t="s">
        <v>132</v>
      </c>
      <c r="CK1414" t="s">
        <v>132</v>
      </c>
      <c r="CP1414">
        <v>4663</v>
      </c>
      <c r="CQ1414">
        <v>0</v>
      </c>
      <c r="CR1414">
        <v>0</v>
      </c>
      <c r="CS1414">
        <v>0</v>
      </c>
      <c r="CT1414">
        <v>0</v>
      </c>
    </row>
    <row r="1415" spans="1:98" x14ac:dyDescent="0.2">
      <c r="A1415" t="s">
        <v>3679</v>
      </c>
      <c r="B1415" s="1" t="s">
        <v>99</v>
      </c>
      <c r="C1415">
        <v>200</v>
      </c>
      <c r="G1415" t="s">
        <v>240</v>
      </c>
      <c r="H1415" t="s">
        <v>102</v>
      </c>
      <c r="I1415" t="s">
        <v>332</v>
      </c>
      <c r="K1415">
        <v>1</v>
      </c>
      <c r="L1415" t="s">
        <v>762</v>
      </c>
      <c r="N1415" t="s">
        <v>3680</v>
      </c>
      <c r="O1415" t="s">
        <v>3681</v>
      </c>
      <c r="P1415">
        <v>13</v>
      </c>
      <c r="Q1415" t="s">
        <v>1718</v>
      </c>
      <c r="S1415" t="s">
        <v>3682</v>
      </c>
      <c r="T1415">
        <v>5</v>
      </c>
      <c r="U1415">
        <v>4</v>
      </c>
      <c r="V1415">
        <v>0</v>
      </c>
      <c r="AD1415" t="s">
        <v>376</v>
      </c>
      <c r="AF1415" t="s">
        <v>3683</v>
      </c>
      <c r="AH1415" t="s">
        <v>114</v>
      </c>
      <c r="AI1415" t="s">
        <v>114</v>
      </c>
      <c r="AO1415" t="s">
        <v>3684</v>
      </c>
      <c r="AQ1415">
        <v>1</v>
      </c>
      <c r="AR1415">
        <v>2</v>
      </c>
      <c r="AS1415" t="s">
        <v>3685</v>
      </c>
      <c r="AT1415" t="s">
        <v>3673</v>
      </c>
      <c r="AU1415" t="s">
        <v>3686</v>
      </c>
      <c r="AX1415" t="s">
        <v>3687</v>
      </c>
      <c r="AY1415" t="s">
        <v>954</v>
      </c>
      <c r="AZ1415" t="s">
        <v>3621</v>
      </c>
      <c r="BA1415" t="s">
        <v>255</v>
      </c>
      <c r="BB1415" t="s">
        <v>3688</v>
      </c>
      <c r="BC1415" t="s">
        <v>3667</v>
      </c>
      <c r="BD1415" t="s">
        <v>128</v>
      </c>
      <c r="BE1415">
        <v>0</v>
      </c>
      <c r="BG1415" t="s">
        <v>3689</v>
      </c>
      <c r="BH1415" t="s">
        <v>3690</v>
      </c>
      <c r="BS1415">
        <v>0</v>
      </c>
      <c r="BT1415">
        <v>0</v>
      </c>
      <c r="BU1415">
        <v>0</v>
      </c>
      <c r="BV1415">
        <v>0</v>
      </c>
      <c r="BW1415">
        <v>0</v>
      </c>
      <c r="BX1415">
        <v>0</v>
      </c>
      <c r="BY1415">
        <v>1</v>
      </c>
      <c r="CD1415" t="s">
        <v>131</v>
      </c>
      <c r="CE1415">
        <v>0</v>
      </c>
      <c r="CJ1415" t="s">
        <v>132</v>
      </c>
      <c r="CO1415" t="str">
        <f>HYPERLINK("http://www.d20pfsrd.com/bestiary/monster-lists-and-details/-h/horse/pony","Pony")</f>
        <v>Pony</v>
      </c>
      <c r="CP1415">
        <v>238</v>
      </c>
      <c r="CQ1415">
        <v>0</v>
      </c>
      <c r="CR1415">
        <v>0</v>
      </c>
      <c r="CS1415">
        <v>0</v>
      </c>
      <c r="CT1415">
        <v>0</v>
      </c>
    </row>
    <row r="1416" spans="1:98" x14ac:dyDescent="0.2">
      <c r="A1416" t="s">
        <v>27025</v>
      </c>
      <c r="B1416" s="1" t="s">
        <v>283</v>
      </c>
      <c r="C1416">
        <v>600</v>
      </c>
      <c r="G1416" t="s">
        <v>923</v>
      </c>
      <c r="H1416" t="s">
        <v>1308</v>
      </c>
      <c r="I1416" t="s">
        <v>2390</v>
      </c>
      <c r="K1416">
        <v>7</v>
      </c>
      <c r="L1416" t="s">
        <v>634</v>
      </c>
      <c r="N1416" t="s">
        <v>2918</v>
      </c>
      <c r="O1416" t="s">
        <v>2919</v>
      </c>
      <c r="P1416">
        <v>18</v>
      </c>
      <c r="Q1416" t="s">
        <v>4581</v>
      </c>
      <c r="R1416" t="s">
        <v>1312</v>
      </c>
      <c r="S1416" t="s">
        <v>23124</v>
      </c>
      <c r="T1416">
        <v>2</v>
      </c>
      <c r="U1416">
        <v>7</v>
      </c>
      <c r="V1416">
        <v>5</v>
      </c>
      <c r="Y1416" t="s">
        <v>27026</v>
      </c>
      <c r="AB1416">
        <v>13</v>
      </c>
      <c r="AD1416" t="s">
        <v>4314</v>
      </c>
      <c r="AF1416" t="s">
        <v>27027</v>
      </c>
      <c r="AH1416" t="s">
        <v>1316</v>
      </c>
      <c r="AI1416" t="s">
        <v>318</v>
      </c>
      <c r="AJ1416" t="s">
        <v>837</v>
      </c>
      <c r="AK1416" t="s">
        <v>27028</v>
      </c>
      <c r="AO1416" t="s">
        <v>27029</v>
      </c>
      <c r="AQ1416">
        <v>2</v>
      </c>
      <c r="AR1416">
        <v>3</v>
      </c>
      <c r="AS1416">
        <v>13</v>
      </c>
      <c r="AT1416" t="s">
        <v>771</v>
      </c>
      <c r="AU1416" t="s">
        <v>27030</v>
      </c>
      <c r="AW1416" t="s">
        <v>27031</v>
      </c>
      <c r="AX1416" t="s">
        <v>27032</v>
      </c>
      <c r="AY1416" t="s">
        <v>298</v>
      </c>
      <c r="AZ1416" t="s">
        <v>27033</v>
      </c>
      <c r="BA1416" t="s">
        <v>426</v>
      </c>
      <c r="BB1416" t="s">
        <v>27034</v>
      </c>
      <c r="BD1416" t="s">
        <v>24172</v>
      </c>
      <c r="BE1416">
        <v>0</v>
      </c>
      <c r="BF1416" t="s">
        <v>27035</v>
      </c>
      <c r="BG1416" t="s">
        <v>27036</v>
      </c>
      <c r="BH1416" t="s">
        <v>27037</v>
      </c>
      <c r="BI1416" t="s">
        <v>132</v>
      </c>
      <c r="BK1416" t="s">
        <v>132</v>
      </c>
      <c r="BS1416">
        <v>0</v>
      </c>
      <c r="BT1416">
        <v>0</v>
      </c>
      <c r="BU1416">
        <v>1</v>
      </c>
      <c r="BV1416">
        <v>0</v>
      </c>
      <c r="BW1416">
        <v>0</v>
      </c>
      <c r="BX1416">
        <v>0</v>
      </c>
      <c r="BY1416">
        <v>1</v>
      </c>
      <c r="CD1416" t="s">
        <v>131</v>
      </c>
      <c r="CE1416">
        <v>0</v>
      </c>
      <c r="CF1416" t="s">
        <v>132</v>
      </c>
      <c r="CJ1416" t="s">
        <v>132</v>
      </c>
      <c r="CK1416" t="s">
        <v>132</v>
      </c>
      <c r="CP1416">
        <v>5325</v>
      </c>
      <c r="CQ1416">
        <v>0</v>
      </c>
      <c r="CR1416">
        <v>0</v>
      </c>
      <c r="CS1416">
        <v>0</v>
      </c>
      <c r="CT1416">
        <v>0</v>
      </c>
    </row>
    <row r="1417" spans="1:98" x14ac:dyDescent="0.2">
      <c r="A1417" t="s">
        <v>17816</v>
      </c>
      <c r="B1417" s="1" t="s">
        <v>2051</v>
      </c>
      <c r="C1417">
        <v>51200</v>
      </c>
      <c r="G1417" t="s">
        <v>575</v>
      </c>
      <c r="H1417" t="s">
        <v>102</v>
      </c>
      <c r="I1417" t="s">
        <v>809</v>
      </c>
      <c r="J1417" t="s">
        <v>1759</v>
      </c>
      <c r="K1417">
        <v>10</v>
      </c>
      <c r="L1417" t="s">
        <v>17817</v>
      </c>
      <c r="M1417" t="s">
        <v>17818</v>
      </c>
      <c r="N1417" t="s">
        <v>17819</v>
      </c>
      <c r="O1417" t="s">
        <v>17820</v>
      </c>
      <c r="P1417">
        <v>225</v>
      </c>
      <c r="Q1417" t="s">
        <v>12235</v>
      </c>
      <c r="R1417" t="s">
        <v>17821</v>
      </c>
      <c r="S1417" t="s">
        <v>8254</v>
      </c>
      <c r="T1417">
        <v>12</v>
      </c>
      <c r="U1417">
        <v>17</v>
      </c>
      <c r="V1417">
        <v>14</v>
      </c>
      <c r="X1417" t="s">
        <v>17822</v>
      </c>
      <c r="Y1417" t="s">
        <v>479</v>
      </c>
      <c r="Z1417" t="s">
        <v>17823</v>
      </c>
      <c r="AD1417" t="s">
        <v>17824</v>
      </c>
      <c r="AF1417" t="s">
        <v>17825</v>
      </c>
      <c r="AH1417" t="s">
        <v>114</v>
      </c>
      <c r="AI1417" t="s">
        <v>114</v>
      </c>
      <c r="AJ1417" t="s">
        <v>17826</v>
      </c>
      <c r="AK1417" t="s">
        <v>17827</v>
      </c>
      <c r="AO1417" t="s">
        <v>17828</v>
      </c>
      <c r="AQ1417">
        <v>18</v>
      </c>
      <c r="AR1417" t="s">
        <v>1259</v>
      </c>
      <c r="AS1417">
        <v>41</v>
      </c>
      <c r="AT1417" t="s">
        <v>17829</v>
      </c>
      <c r="AU1417" t="s">
        <v>17830</v>
      </c>
      <c r="AW1417" t="s">
        <v>647</v>
      </c>
      <c r="AX1417" t="s">
        <v>17831</v>
      </c>
      <c r="AY1417" t="s">
        <v>17832</v>
      </c>
      <c r="AZ1417" t="s">
        <v>670</v>
      </c>
      <c r="BA1417" t="s">
        <v>426</v>
      </c>
      <c r="BB1417" t="s">
        <v>17833</v>
      </c>
      <c r="BD1417" t="s">
        <v>14619</v>
      </c>
      <c r="BE1417">
        <v>0</v>
      </c>
      <c r="BF1417" t="s">
        <v>17834</v>
      </c>
      <c r="BG1417" t="s">
        <v>17835</v>
      </c>
      <c r="BH1417" t="s">
        <v>17836</v>
      </c>
      <c r="BS1417">
        <v>0</v>
      </c>
      <c r="BT1417">
        <v>0</v>
      </c>
      <c r="BU1417">
        <v>1</v>
      </c>
      <c r="BV1417">
        <v>1</v>
      </c>
      <c r="BW1417">
        <v>0</v>
      </c>
      <c r="BX1417">
        <v>0</v>
      </c>
      <c r="BY1417">
        <v>1</v>
      </c>
      <c r="CD1417" t="s">
        <v>132</v>
      </c>
      <c r="CE1417">
        <v>0</v>
      </c>
      <c r="CF1417" t="s">
        <v>132</v>
      </c>
      <c r="CJ1417" t="s">
        <v>132</v>
      </c>
      <c r="CK1417" t="s">
        <v>132</v>
      </c>
      <c r="CP1417">
        <v>2167</v>
      </c>
      <c r="CQ1417">
        <v>0</v>
      </c>
      <c r="CR1417">
        <v>0</v>
      </c>
      <c r="CS1417">
        <v>0</v>
      </c>
      <c r="CT1417">
        <v>0</v>
      </c>
    </row>
    <row r="1418" spans="1:98" x14ac:dyDescent="0.2">
      <c r="A1418" t="s">
        <v>31094</v>
      </c>
      <c r="B1418" s="1" t="s">
        <v>599</v>
      </c>
      <c r="C1418">
        <v>135</v>
      </c>
      <c r="G1418" t="s">
        <v>240</v>
      </c>
      <c r="H1418" t="s">
        <v>393</v>
      </c>
      <c r="I1418" t="s">
        <v>332</v>
      </c>
      <c r="K1418">
        <v>3</v>
      </c>
      <c r="L1418" t="s">
        <v>31095</v>
      </c>
      <c r="N1418" t="s">
        <v>4417</v>
      </c>
      <c r="O1418" t="s">
        <v>4418</v>
      </c>
      <c r="P1418">
        <v>4</v>
      </c>
      <c r="Q1418" t="s">
        <v>603</v>
      </c>
      <c r="S1418" t="s">
        <v>5226</v>
      </c>
      <c r="T1418">
        <v>2</v>
      </c>
      <c r="U1418">
        <v>5</v>
      </c>
      <c r="V1418">
        <v>1</v>
      </c>
      <c r="AD1418" t="s">
        <v>4940</v>
      </c>
      <c r="AF1418" t="s">
        <v>31096</v>
      </c>
      <c r="AH1418" t="s">
        <v>114</v>
      </c>
      <c r="AI1418" t="s">
        <v>114</v>
      </c>
      <c r="AO1418" t="s">
        <v>31097</v>
      </c>
      <c r="AQ1418">
        <v>0</v>
      </c>
      <c r="AR1418">
        <v>-1</v>
      </c>
      <c r="AS1418">
        <v>12</v>
      </c>
      <c r="AT1418" t="s">
        <v>1734</v>
      </c>
      <c r="AU1418" t="s">
        <v>31098</v>
      </c>
      <c r="AX1418" t="s">
        <v>1026</v>
      </c>
      <c r="AY1418" t="s">
        <v>13753</v>
      </c>
      <c r="AZ1418" t="s">
        <v>2367</v>
      </c>
      <c r="BA1418" t="s">
        <v>2367</v>
      </c>
      <c r="BB1418" t="s">
        <v>31099</v>
      </c>
      <c r="BC1418" t="s">
        <v>2836</v>
      </c>
      <c r="BD1418" t="s">
        <v>31075</v>
      </c>
      <c r="BE1418">
        <v>0</v>
      </c>
      <c r="BF1418" t="s">
        <v>31100</v>
      </c>
      <c r="BG1418" t="s">
        <v>31101</v>
      </c>
      <c r="BH1418" t="s">
        <v>31102</v>
      </c>
      <c r="BS1418">
        <v>0</v>
      </c>
      <c r="BT1418">
        <v>0</v>
      </c>
      <c r="BU1418">
        <v>0</v>
      </c>
      <c r="BV1418">
        <v>0</v>
      </c>
      <c r="BW1418">
        <v>0</v>
      </c>
      <c r="BX1418">
        <v>1</v>
      </c>
      <c r="BY1418">
        <v>0</v>
      </c>
      <c r="CD1418" t="s">
        <v>132</v>
      </c>
      <c r="CE1418">
        <v>0</v>
      </c>
      <c r="CJ1418" t="s">
        <v>132</v>
      </c>
      <c r="CK1418" t="s">
        <v>132</v>
      </c>
      <c r="CP1418">
        <v>6729</v>
      </c>
      <c r="CQ1418">
        <v>0</v>
      </c>
      <c r="CR1418">
        <v>0</v>
      </c>
      <c r="CS1418">
        <v>0</v>
      </c>
      <c r="CT1418">
        <v>0</v>
      </c>
    </row>
    <row r="1419" spans="1:98" x14ac:dyDescent="0.2">
      <c r="A1419" t="s">
        <v>17837</v>
      </c>
      <c r="B1419" s="1" t="s">
        <v>2839</v>
      </c>
      <c r="C1419">
        <v>100</v>
      </c>
      <c r="G1419" t="s">
        <v>240</v>
      </c>
      <c r="H1419" t="s">
        <v>1308</v>
      </c>
      <c r="I1419" t="s">
        <v>332</v>
      </c>
      <c r="K1419">
        <v>1</v>
      </c>
      <c r="L1419" t="s">
        <v>17838</v>
      </c>
      <c r="N1419" t="s">
        <v>2982</v>
      </c>
      <c r="O1419" t="s">
        <v>2983</v>
      </c>
      <c r="P1419">
        <v>5</v>
      </c>
      <c r="Q1419" t="s">
        <v>833</v>
      </c>
      <c r="S1419" t="s">
        <v>17839</v>
      </c>
      <c r="T1419">
        <v>3</v>
      </c>
      <c r="U1419">
        <v>5</v>
      </c>
      <c r="V1419">
        <v>-1</v>
      </c>
      <c r="X1419" t="s">
        <v>17840</v>
      </c>
      <c r="AD1419" t="s">
        <v>249</v>
      </c>
      <c r="AF1419" t="s">
        <v>17841</v>
      </c>
      <c r="AH1419" t="s">
        <v>114</v>
      </c>
      <c r="AI1419" t="s">
        <v>114</v>
      </c>
      <c r="AO1419" t="s">
        <v>17842</v>
      </c>
      <c r="AQ1419">
        <v>0</v>
      </c>
      <c r="AR1419">
        <v>-1</v>
      </c>
      <c r="AS1419" t="s">
        <v>13854</v>
      </c>
      <c r="AT1419" t="s">
        <v>2970</v>
      </c>
      <c r="AU1419" t="s">
        <v>17843</v>
      </c>
      <c r="AV1419" t="s">
        <v>17844</v>
      </c>
      <c r="AY1419" t="s">
        <v>8033</v>
      </c>
      <c r="AZ1419" t="s">
        <v>17845</v>
      </c>
      <c r="BA1419" t="s">
        <v>255</v>
      </c>
      <c r="BB1419" t="s">
        <v>17846</v>
      </c>
      <c r="BD1419" t="s">
        <v>14619</v>
      </c>
      <c r="BE1419">
        <v>0</v>
      </c>
      <c r="BF1419" t="s">
        <v>17847</v>
      </c>
      <c r="BG1419" t="s">
        <v>17848</v>
      </c>
      <c r="BH1419" t="s">
        <v>17849</v>
      </c>
      <c r="BS1419">
        <v>0</v>
      </c>
      <c r="BT1419">
        <v>0</v>
      </c>
      <c r="BU1419">
        <v>0</v>
      </c>
      <c r="BV1419">
        <v>0</v>
      </c>
      <c r="BW1419">
        <v>0</v>
      </c>
      <c r="BX1419">
        <v>0</v>
      </c>
      <c r="BY1419">
        <v>1</v>
      </c>
      <c r="CD1419" t="s">
        <v>132</v>
      </c>
      <c r="CE1419">
        <v>0</v>
      </c>
      <c r="CF1419" t="s">
        <v>132</v>
      </c>
      <c r="CJ1419" t="s">
        <v>132</v>
      </c>
      <c r="CK1419" t="s">
        <v>132</v>
      </c>
      <c r="CP1419">
        <v>2168</v>
      </c>
      <c r="CQ1419">
        <v>0</v>
      </c>
      <c r="CR1419">
        <v>0</v>
      </c>
      <c r="CS1419">
        <v>0</v>
      </c>
      <c r="CT1419">
        <v>0</v>
      </c>
    </row>
    <row r="1420" spans="1:98" x14ac:dyDescent="0.2">
      <c r="A1420" t="s">
        <v>6034</v>
      </c>
      <c r="B1420" s="1" t="s">
        <v>1137</v>
      </c>
      <c r="C1420">
        <v>2400</v>
      </c>
      <c r="G1420" t="s">
        <v>135</v>
      </c>
      <c r="H1420" t="s">
        <v>102</v>
      </c>
      <c r="I1420" t="s">
        <v>103</v>
      </c>
      <c r="J1420" t="s">
        <v>5974</v>
      </c>
      <c r="K1420">
        <v>3</v>
      </c>
      <c r="L1420" t="s">
        <v>6035</v>
      </c>
      <c r="N1420" t="s">
        <v>6036</v>
      </c>
      <c r="O1420" t="s">
        <v>6037</v>
      </c>
      <c r="P1420">
        <v>59</v>
      </c>
      <c r="Q1420" t="s">
        <v>5924</v>
      </c>
      <c r="S1420" t="s">
        <v>6038</v>
      </c>
      <c r="T1420">
        <v>8</v>
      </c>
      <c r="U1420">
        <v>10</v>
      </c>
      <c r="V1420">
        <v>7</v>
      </c>
      <c r="X1420" t="s">
        <v>6039</v>
      </c>
      <c r="Y1420" t="s">
        <v>1452</v>
      </c>
      <c r="AA1420" t="s">
        <v>1175</v>
      </c>
      <c r="AB1420">
        <v>17</v>
      </c>
      <c r="AC1420" t="s">
        <v>6040</v>
      </c>
      <c r="AD1420" t="s">
        <v>5868</v>
      </c>
      <c r="AF1420" t="s">
        <v>6041</v>
      </c>
      <c r="AH1420" t="s">
        <v>114</v>
      </c>
      <c r="AI1420" t="s">
        <v>114</v>
      </c>
      <c r="AJ1420" t="s">
        <v>6042</v>
      </c>
      <c r="AK1420" t="s">
        <v>6043</v>
      </c>
      <c r="AO1420" t="s">
        <v>6044</v>
      </c>
      <c r="AQ1420">
        <v>7</v>
      </c>
      <c r="AR1420">
        <v>10</v>
      </c>
      <c r="AS1420">
        <v>24</v>
      </c>
      <c r="AT1420" t="s">
        <v>6045</v>
      </c>
      <c r="AU1420" t="s">
        <v>6046</v>
      </c>
      <c r="AW1420" t="s">
        <v>6047</v>
      </c>
      <c r="AX1420" t="s">
        <v>6048</v>
      </c>
      <c r="AY1420" t="s">
        <v>6049</v>
      </c>
      <c r="AZ1420" t="s">
        <v>670</v>
      </c>
      <c r="BA1420" t="s">
        <v>255</v>
      </c>
      <c r="BB1420" t="s">
        <v>6050</v>
      </c>
      <c r="BC1420" t="s">
        <v>1401</v>
      </c>
      <c r="BD1420" t="s">
        <v>6030</v>
      </c>
      <c r="BE1420">
        <v>0</v>
      </c>
      <c r="BF1420" t="s">
        <v>6051</v>
      </c>
      <c r="BG1420" t="s">
        <v>6052</v>
      </c>
      <c r="BH1420" t="s">
        <v>6053</v>
      </c>
      <c r="BS1420">
        <v>0</v>
      </c>
      <c r="BT1420">
        <v>0</v>
      </c>
      <c r="BU1420">
        <v>0</v>
      </c>
      <c r="BV1420">
        <v>0</v>
      </c>
      <c r="BW1420">
        <v>0</v>
      </c>
      <c r="BX1420">
        <v>0</v>
      </c>
      <c r="BY1420">
        <v>0</v>
      </c>
      <c r="CA1420" t="s">
        <v>6054</v>
      </c>
      <c r="CD1420" t="s">
        <v>131</v>
      </c>
      <c r="CE1420">
        <v>0</v>
      </c>
      <c r="CJ1420" t="s">
        <v>132</v>
      </c>
      <c r="CM1420" t="s">
        <v>6055</v>
      </c>
      <c r="CP1420">
        <v>478</v>
      </c>
      <c r="CQ1420">
        <v>0</v>
      </c>
      <c r="CR1420">
        <v>0</v>
      </c>
      <c r="CS1420">
        <v>0</v>
      </c>
      <c r="CT1420">
        <v>0</v>
      </c>
    </row>
    <row r="1421" spans="1:98" x14ac:dyDescent="0.2">
      <c r="A1421" t="s">
        <v>31484</v>
      </c>
      <c r="B1421" s="1" t="s">
        <v>1205</v>
      </c>
      <c r="C1421">
        <v>25600</v>
      </c>
      <c r="G1421" t="s">
        <v>240</v>
      </c>
      <c r="H1421" t="s">
        <v>1035</v>
      </c>
      <c r="I1421" t="s">
        <v>241</v>
      </c>
      <c r="K1421">
        <v>2</v>
      </c>
      <c r="L1421" t="s">
        <v>31485</v>
      </c>
      <c r="N1421" t="s">
        <v>15715</v>
      </c>
      <c r="O1421" t="s">
        <v>15716</v>
      </c>
      <c r="P1421">
        <v>159</v>
      </c>
      <c r="Q1421" t="s">
        <v>31486</v>
      </c>
      <c r="S1421" t="s">
        <v>28663</v>
      </c>
      <c r="T1421">
        <v>6</v>
      </c>
      <c r="U1421">
        <v>8</v>
      </c>
      <c r="V1421">
        <v>6</v>
      </c>
      <c r="X1421" t="s">
        <v>31487</v>
      </c>
      <c r="Z1421" t="s">
        <v>248</v>
      </c>
      <c r="AD1421" t="s">
        <v>31488</v>
      </c>
      <c r="AF1421" t="s">
        <v>31489</v>
      </c>
      <c r="AH1421" t="s">
        <v>114</v>
      </c>
      <c r="AI1421" t="s">
        <v>114</v>
      </c>
      <c r="AK1421" t="s">
        <v>31490</v>
      </c>
      <c r="AO1421" t="s">
        <v>31491</v>
      </c>
      <c r="AQ1421">
        <v>18</v>
      </c>
      <c r="AR1421" t="s">
        <v>4319</v>
      </c>
      <c r="AS1421">
        <v>41</v>
      </c>
      <c r="AU1421" t="s">
        <v>695</v>
      </c>
      <c r="AV1421" t="s">
        <v>19015</v>
      </c>
      <c r="AY1421" t="s">
        <v>13753</v>
      </c>
      <c r="AZ1421" t="s">
        <v>2367</v>
      </c>
      <c r="BA1421" t="s">
        <v>2367</v>
      </c>
      <c r="BB1421" t="s">
        <v>31492</v>
      </c>
      <c r="BD1421" t="s">
        <v>31470</v>
      </c>
      <c r="BE1421">
        <v>0</v>
      </c>
      <c r="BF1421" t="s">
        <v>31493</v>
      </c>
      <c r="BG1421" t="s">
        <v>31494</v>
      </c>
      <c r="BH1421" t="s">
        <v>31495</v>
      </c>
      <c r="BS1421">
        <v>0</v>
      </c>
      <c r="BT1421">
        <v>0</v>
      </c>
      <c r="BU1421">
        <v>0</v>
      </c>
      <c r="BV1421">
        <v>0</v>
      </c>
      <c r="BW1421">
        <v>0</v>
      </c>
      <c r="BX1421">
        <v>0</v>
      </c>
      <c r="BY1421">
        <v>1</v>
      </c>
      <c r="CD1421" t="s">
        <v>132</v>
      </c>
      <c r="CE1421">
        <v>0</v>
      </c>
      <c r="CJ1421" t="s">
        <v>132</v>
      </c>
      <c r="CK1421" t="s">
        <v>132</v>
      </c>
      <c r="CP1421">
        <v>6842</v>
      </c>
      <c r="CQ1421">
        <v>0</v>
      </c>
      <c r="CR1421">
        <v>0</v>
      </c>
      <c r="CS1421">
        <v>0</v>
      </c>
      <c r="CT1421">
        <v>0</v>
      </c>
    </row>
    <row r="1422" spans="1:98" x14ac:dyDescent="0.2">
      <c r="A1422" t="s">
        <v>4595</v>
      </c>
      <c r="B1422" s="1" t="s">
        <v>1117</v>
      </c>
      <c r="C1422">
        <v>400</v>
      </c>
      <c r="G1422" t="s">
        <v>101</v>
      </c>
      <c r="H1422" t="s">
        <v>1308</v>
      </c>
      <c r="I1422" t="s">
        <v>1780</v>
      </c>
      <c r="K1422">
        <v>2</v>
      </c>
      <c r="L1422" t="s">
        <v>4596</v>
      </c>
      <c r="N1422" t="s">
        <v>1309</v>
      </c>
      <c r="O1422" t="s">
        <v>1310</v>
      </c>
      <c r="P1422">
        <v>15</v>
      </c>
      <c r="Q1422" t="s">
        <v>4597</v>
      </c>
      <c r="S1422" t="s">
        <v>4598</v>
      </c>
      <c r="T1422">
        <v>4</v>
      </c>
      <c r="U1422">
        <v>5</v>
      </c>
      <c r="V1422">
        <v>4</v>
      </c>
      <c r="Z1422" t="s">
        <v>4599</v>
      </c>
      <c r="AB1422">
        <v>12</v>
      </c>
      <c r="AD1422" t="s">
        <v>4600</v>
      </c>
      <c r="AF1422" t="s">
        <v>4601</v>
      </c>
      <c r="AH1422" t="s">
        <v>1316</v>
      </c>
      <c r="AI1422" t="s">
        <v>4602</v>
      </c>
      <c r="AO1422" t="s">
        <v>4603</v>
      </c>
      <c r="AQ1422">
        <v>2</v>
      </c>
      <c r="AR1422">
        <v>2</v>
      </c>
      <c r="AS1422" t="s">
        <v>4604</v>
      </c>
      <c r="AT1422" t="s">
        <v>1734</v>
      </c>
      <c r="AU1422" t="s">
        <v>4605</v>
      </c>
      <c r="AV1422" t="s">
        <v>4606</v>
      </c>
      <c r="AW1422" t="s">
        <v>4607</v>
      </c>
      <c r="AY1422" t="s">
        <v>445</v>
      </c>
      <c r="AZ1422" t="s">
        <v>4608</v>
      </c>
      <c r="BA1422" t="s">
        <v>426</v>
      </c>
      <c r="BB1422" t="s">
        <v>4609</v>
      </c>
      <c r="BD1422" t="s">
        <v>128</v>
      </c>
      <c r="BE1422">
        <v>0</v>
      </c>
      <c r="BF1422" t="s">
        <v>4610</v>
      </c>
      <c r="BG1422" t="s">
        <v>4611</v>
      </c>
      <c r="BH1422" t="s">
        <v>4612</v>
      </c>
      <c r="BS1422">
        <v>0</v>
      </c>
      <c r="BT1422">
        <v>0</v>
      </c>
      <c r="BU1422">
        <v>1</v>
      </c>
      <c r="BV1422">
        <v>0</v>
      </c>
      <c r="BW1422">
        <v>0</v>
      </c>
      <c r="BX1422">
        <v>0</v>
      </c>
      <c r="BY1422">
        <v>1</v>
      </c>
      <c r="CD1422" t="s">
        <v>131</v>
      </c>
      <c r="CE1422">
        <v>0</v>
      </c>
      <c r="CJ1422" t="s">
        <v>132</v>
      </c>
      <c r="CO1422" t="str">
        <f>HYPERLINK("http://www.d20pfsrd.com/bestiary/monster-listings/dragons/pseudodragon","Pseudodragon")</f>
        <v>Pseudodragon</v>
      </c>
      <c r="CP1422">
        <v>296</v>
      </c>
      <c r="CQ1422">
        <v>0</v>
      </c>
      <c r="CR1422">
        <v>0</v>
      </c>
      <c r="CS1422">
        <v>0</v>
      </c>
      <c r="CT1422">
        <v>0</v>
      </c>
    </row>
    <row r="1423" spans="1:98" x14ac:dyDescent="0.2">
      <c r="A1423" t="s">
        <v>31164</v>
      </c>
      <c r="B1423" s="1" t="s">
        <v>283</v>
      </c>
      <c r="C1423">
        <v>600</v>
      </c>
      <c r="G1423" t="s">
        <v>240</v>
      </c>
      <c r="H1423" t="s">
        <v>1308</v>
      </c>
      <c r="I1423" t="s">
        <v>261</v>
      </c>
      <c r="K1423">
        <v>2</v>
      </c>
      <c r="L1423" t="s">
        <v>4922</v>
      </c>
      <c r="N1423" t="s">
        <v>2931</v>
      </c>
      <c r="O1423" t="s">
        <v>2932</v>
      </c>
      <c r="P1423">
        <v>16</v>
      </c>
      <c r="Q1423" t="s">
        <v>1311</v>
      </c>
      <c r="S1423" t="s">
        <v>19035</v>
      </c>
      <c r="T1423">
        <v>3</v>
      </c>
      <c r="U1423">
        <v>5</v>
      </c>
      <c r="V1423">
        <v>6</v>
      </c>
      <c r="Y1423" t="s">
        <v>458</v>
      </c>
      <c r="AB1423">
        <v>13</v>
      </c>
      <c r="AD1423" t="s">
        <v>19313</v>
      </c>
      <c r="AF1423" t="s">
        <v>31165</v>
      </c>
      <c r="AH1423" t="s">
        <v>1316</v>
      </c>
      <c r="AI1423" t="s">
        <v>318</v>
      </c>
      <c r="AJ1423" t="s">
        <v>31166</v>
      </c>
      <c r="AK1423" t="s">
        <v>31167</v>
      </c>
      <c r="AO1423" t="s">
        <v>31168</v>
      </c>
      <c r="AQ1423">
        <v>3</v>
      </c>
      <c r="AR1423">
        <v>3</v>
      </c>
      <c r="AS1423">
        <v>10</v>
      </c>
      <c r="AT1423" t="s">
        <v>31169</v>
      </c>
      <c r="AU1423" t="s">
        <v>31170</v>
      </c>
      <c r="AW1423" t="s">
        <v>17288</v>
      </c>
      <c r="AY1423" t="s">
        <v>1866</v>
      </c>
      <c r="AZ1423" t="s">
        <v>670</v>
      </c>
      <c r="BA1423" t="s">
        <v>426</v>
      </c>
      <c r="BB1423" t="s">
        <v>31171</v>
      </c>
      <c r="BD1423" t="s">
        <v>31075</v>
      </c>
      <c r="BE1423">
        <v>0</v>
      </c>
      <c r="BF1423" t="s">
        <v>31172</v>
      </c>
      <c r="BG1423" t="s">
        <v>31173</v>
      </c>
      <c r="BH1423" t="s">
        <v>31174</v>
      </c>
      <c r="BS1423">
        <v>0</v>
      </c>
      <c r="BT1423">
        <v>0</v>
      </c>
      <c r="BU1423">
        <v>1</v>
      </c>
      <c r="BV1423">
        <v>0</v>
      </c>
      <c r="BW1423">
        <v>0</v>
      </c>
      <c r="BX1423">
        <v>0</v>
      </c>
      <c r="BY1423">
        <v>1</v>
      </c>
      <c r="CD1423" t="s">
        <v>132</v>
      </c>
      <c r="CE1423">
        <v>0</v>
      </c>
      <c r="CF1423" t="s">
        <v>132</v>
      </c>
      <c r="CJ1423" t="s">
        <v>132</v>
      </c>
      <c r="CK1423" t="s">
        <v>132</v>
      </c>
      <c r="CP1423">
        <v>6736</v>
      </c>
      <c r="CQ1423">
        <v>0</v>
      </c>
      <c r="CR1423">
        <v>0</v>
      </c>
      <c r="CS1423">
        <v>0</v>
      </c>
      <c r="CT1423">
        <v>0</v>
      </c>
    </row>
    <row r="1424" spans="1:98" x14ac:dyDescent="0.2">
      <c r="A1424" t="s">
        <v>22054</v>
      </c>
      <c r="B1424" s="1" t="s">
        <v>2863</v>
      </c>
      <c r="C1424">
        <v>65</v>
      </c>
      <c r="G1424" t="s">
        <v>240</v>
      </c>
      <c r="H1424" t="s">
        <v>1308</v>
      </c>
      <c r="I1424" t="s">
        <v>332</v>
      </c>
      <c r="K1424">
        <v>2</v>
      </c>
      <c r="L1424" t="s">
        <v>2897</v>
      </c>
      <c r="N1424" t="s">
        <v>2840</v>
      </c>
      <c r="O1424" t="s">
        <v>2841</v>
      </c>
      <c r="P1424">
        <v>2</v>
      </c>
      <c r="Q1424" t="s">
        <v>2826</v>
      </c>
      <c r="S1424" t="s">
        <v>2827</v>
      </c>
      <c r="T1424">
        <v>0</v>
      </c>
      <c r="U1424">
        <v>4</v>
      </c>
      <c r="V1424">
        <v>2</v>
      </c>
      <c r="AD1424" t="s">
        <v>19773</v>
      </c>
      <c r="AF1424" t="s">
        <v>22055</v>
      </c>
      <c r="AH1424" t="s">
        <v>1316</v>
      </c>
      <c r="AI1424" t="s">
        <v>318</v>
      </c>
      <c r="AO1424" t="s">
        <v>22056</v>
      </c>
      <c r="AQ1424">
        <v>0</v>
      </c>
      <c r="AR1424">
        <v>0</v>
      </c>
      <c r="AS1424">
        <v>6</v>
      </c>
      <c r="AT1424" t="s">
        <v>1734</v>
      </c>
      <c r="AU1424" t="s">
        <v>22057</v>
      </c>
      <c r="AV1424" t="s">
        <v>3237</v>
      </c>
      <c r="AY1424" t="s">
        <v>5493</v>
      </c>
      <c r="AZ1424" t="s">
        <v>1651</v>
      </c>
      <c r="BA1424" t="s">
        <v>255</v>
      </c>
      <c r="BB1424" t="s">
        <v>16197</v>
      </c>
      <c r="BC1424" t="s">
        <v>2836</v>
      </c>
      <c r="BD1424" t="s">
        <v>22028</v>
      </c>
      <c r="BE1424">
        <v>0</v>
      </c>
      <c r="BG1424" t="s">
        <v>22058</v>
      </c>
      <c r="BH1424" t="s">
        <v>22059</v>
      </c>
      <c r="BS1424">
        <v>0</v>
      </c>
      <c r="BT1424">
        <v>0</v>
      </c>
      <c r="BU1424">
        <v>1</v>
      </c>
      <c r="BV1424">
        <v>0</v>
      </c>
      <c r="BW1424">
        <v>0</v>
      </c>
      <c r="BX1424">
        <v>0</v>
      </c>
      <c r="BY1424">
        <v>1</v>
      </c>
      <c r="CD1424" t="s">
        <v>131</v>
      </c>
      <c r="CE1424">
        <v>0</v>
      </c>
      <c r="CJ1424" t="s">
        <v>132</v>
      </c>
      <c r="CP1424">
        <v>4000</v>
      </c>
      <c r="CQ1424">
        <v>0</v>
      </c>
      <c r="CR1424">
        <v>0</v>
      </c>
      <c r="CS1424">
        <v>0</v>
      </c>
      <c r="CT1424">
        <v>0</v>
      </c>
    </row>
    <row r="1425" spans="1:98" x14ac:dyDescent="0.2">
      <c r="A1425" t="s">
        <v>1639</v>
      </c>
      <c r="B1425" s="1" t="s">
        <v>239</v>
      </c>
      <c r="C1425">
        <v>800</v>
      </c>
      <c r="G1425" t="s">
        <v>240</v>
      </c>
      <c r="H1425" t="s">
        <v>193</v>
      </c>
      <c r="I1425" t="s">
        <v>332</v>
      </c>
      <c r="K1425">
        <v>8</v>
      </c>
      <c r="L1425" t="s">
        <v>1640</v>
      </c>
      <c r="N1425" t="s">
        <v>1641</v>
      </c>
      <c r="O1425" t="s">
        <v>1642</v>
      </c>
      <c r="P1425">
        <v>32</v>
      </c>
      <c r="Q1425" t="s">
        <v>1643</v>
      </c>
      <c r="S1425" t="s">
        <v>1644</v>
      </c>
      <c r="T1425">
        <v>6</v>
      </c>
      <c r="U1425">
        <v>8</v>
      </c>
      <c r="V1425">
        <v>3</v>
      </c>
      <c r="AD1425" t="s">
        <v>1645</v>
      </c>
      <c r="AF1425" t="s">
        <v>1646</v>
      </c>
      <c r="AH1425" t="s">
        <v>202</v>
      </c>
      <c r="AI1425" t="s">
        <v>202</v>
      </c>
      <c r="AO1425" t="s">
        <v>1647</v>
      </c>
      <c r="AQ1425">
        <v>3</v>
      </c>
      <c r="AR1425">
        <v>7</v>
      </c>
      <c r="AS1425">
        <v>21</v>
      </c>
      <c r="AT1425" t="s">
        <v>1648</v>
      </c>
      <c r="AU1425" t="s">
        <v>1649</v>
      </c>
      <c r="AY1425" t="s">
        <v>1650</v>
      </c>
      <c r="AZ1425" t="s">
        <v>1651</v>
      </c>
      <c r="BA1425" t="s">
        <v>255</v>
      </c>
      <c r="BB1425" t="s">
        <v>1652</v>
      </c>
      <c r="BC1425" t="s">
        <v>1589</v>
      </c>
      <c r="BD1425" t="s">
        <v>128</v>
      </c>
      <c r="BE1425">
        <v>0</v>
      </c>
      <c r="BG1425" t="s">
        <v>1653</v>
      </c>
      <c r="BH1425" t="s">
        <v>1654</v>
      </c>
      <c r="BS1425">
        <v>0</v>
      </c>
      <c r="BT1425">
        <v>1</v>
      </c>
      <c r="BU1425">
        <v>1</v>
      </c>
      <c r="BV1425">
        <v>0</v>
      </c>
      <c r="BW1425">
        <v>0</v>
      </c>
      <c r="BX1425">
        <v>0</v>
      </c>
      <c r="BY1425">
        <v>1</v>
      </c>
      <c r="CD1425" t="s">
        <v>131</v>
      </c>
      <c r="CE1425">
        <v>0</v>
      </c>
      <c r="CJ1425" t="s">
        <v>132</v>
      </c>
      <c r="CO1425" t="str">
        <f>HYPERLINK("http://www.d20pfsrd.com/bestiary/monster-listings/animals/dinosaur/pteranodon","Dinosaurus, Pteranodon")</f>
        <v>Dinosaurus, Pteranodon</v>
      </c>
      <c r="CP1425">
        <v>102</v>
      </c>
      <c r="CQ1425">
        <v>0</v>
      </c>
      <c r="CR1425">
        <v>0</v>
      </c>
      <c r="CS1425">
        <v>0</v>
      </c>
      <c r="CT1425">
        <v>0</v>
      </c>
    </row>
    <row r="1426" spans="1:98" x14ac:dyDescent="0.2">
      <c r="A1426" t="s">
        <v>31086</v>
      </c>
      <c r="B1426" s="1" t="s">
        <v>2839</v>
      </c>
      <c r="C1426">
        <v>100</v>
      </c>
      <c r="G1426" t="s">
        <v>240</v>
      </c>
      <c r="H1426" t="s">
        <v>1308</v>
      </c>
      <c r="I1426" t="s">
        <v>332</v>
      </c>
      <c r="J1426" t="s">
        <v>138</v>
      </c>
      <c r="K1426">
        <v>2</v>
      </c>
      <c r="L1426" t="s">
        <v>2874</v>
      </c>
      <c r="N1426" t="s">
        <v>2840</v>
      </c>
      <c r="O1426" t="s">
        <v>2841</v>
      </c>
      <c r="P1426">
        <v>6</v>
      </c>
      <c r="Q1426" t="s">
        <v>1704</v>
      </c>
      <c r="S1426" t="s">
        <v>3359</v>
      </c>
      <c r="T1426">
        <v>4</v>
      </c>
      <c r="U1426">
        <v>4</v>
      </c>
      <c r="V1426">
        <v>1</v>
      </c>
      <c r="X1426" t="s">
        <v>19711</v>
      </c>
      <c r="AD1426" t="s">
        <v>10052</v>
      </c>
      <c r="AH1426" t="s">
        <v>1316</v>
      </c>
      <c r="AI1426" t="s">
        <v>318</v>
      </c>
      <c r="AJ1426" t="s">
        <v>837</v>
      </c>
      <c r="AO1426" t="s">
        <v>31087</v>
      </c>
      <c r="AQ1426">
        <v>0</v>
      </c>
      <c r="AR1426">
        <v>0</v>
      </c>
      <c r="AS1426">
        <v>7</v>
      </c>
      <c r="AT1426" t="s">
        <v>31088</v>
      </c>
      <c r="AU1426" t="s">
        <v>11811</v>
      </c>
      <c r="AY1426" t="s">
        <v>19198</v>
      </c>
      <c r="AZ1426" t="s">
        <v>31089</v>
      </c>
      <c r="BA1426" t="s">
        <v>255</v>
      </c>
      <c r="BB1426" t="s">
        <v>31090</v>
      </c>
      <c r="BC1426" t="s">
        <v>2836</v>
      </c>
      <c r="BD1426" t="s">
        <v>31075</v>
      </c>
      <c r="BE1426">
        <v>0</v>
      </c>
      <c r="BF1426" t="s">
        <v>31091</v>
      </c>
      <c r="BG1426" t="s">
        <v>31092</v>
      </c>
      <c r="BH1426" t="s">
        <v>31093</v>
      </c>
      <c r="BS1426">
        <v>0</v>
      </c>
      <c r="BT1426">
        <v>0</v>
      </c>
      <c r="BU1426">
        <v>0</v>
      </c>
      <c r="BV1426">
        <v>0</v>
      </c>
      <c r="BW1426">
        <v>0</v>
      </c>
      <c r="BX1426">
        <v>1</v>
      </c>
      <c r="BY1426">
        <v>0</v>
      </c>
      <c r="CD1426" t="s">
        <v>132</v>
      </c>
      <c r="CE1426">
        <v>0</v>
      </c>
      <c r="CF1426" t="s">
        <v>132</v>
      </c>
      <c r="CJ1426" t="s">
        <v>132</v>
      </c>
      <c r="CK1426" t="s">
        <v>132</v>
      </c>
      <c r="CP1426">
        <v>6728</v>
      </c>
      <c r="CQ1426">
        <v>0</v>
      </c>
      <c r="CR1426">
        <v>0</v>
      </c>
      <c r="CS1426">
        <v>0</v>
      </c>
      <c r="CT1426">
        <v>0</v>
      </c>
    </row>
    <row r="1427" spans="1:98" x14ac:dyDescent="0.2">
      <c r="A1427" t="s">
        <v>22060</v>
      </c>
      <c r="B1427" s="1" t="s">
        <v>599</v>
      </c>
      <c r="C1427">
        <v>135</v>
      </c>
      <c r="G1427" t="s">
        <v>240</v>
      </c>
      <c r="H1427" t="s">
        <v>850</v>
      </c>
      <c r="I1427" t="s">
        <v>332</v>
      </c>
      <c r="K1427">
        <v>2</v>
      </c>
      <c r="L1427" t="s">
        <v>2897</v>
      </c>
      <c r="N1427" t="s">
        <v>2824</v>
      </c>
      <c r="O1427" t="s">
        <v>2825</v>
      </c>
      <c r="P1427">
        <v>2</v>
      </c>
      <c r="Q1427" t="s">
        <v>2826</v>
      </c>
      <c r="S1427" t="s">
        <v>2827</v>
      </c>
      <c r="T1427">
        <v>0</v>
      </c>
      <c r="U1427">
        <v>4</v>
      </c>
      <c r="V1427">
        <v>2</v>
      </c>
      <c r="AD1427" t="s">
        <v>929</v>
      </c>
      <c r="AF1427" t="s">
        <v>22061</v>
      </c>
      <c r="AH1427" t="s">
        <v>2830</v>
      </c>
      <c r="AI1427" t="s">
        <v>318</v>
      </c>
      <c r="AO1427" t="s">
        <v>13905</v>
      </c>
      <c r="AQ1427">
        <v>0</v>
      </c>
      <c r="AR1427">
        <v>-2</v>
      </c>
      <c r="AS1427">
        <v>3</v>
      </c>
      <c r="AT1427" t="s">
        <v>1734</v>
      </c>
      <c r="AU1427" t="s">
        <v>22062</v>
      </c>
      <c r="AY1427" t="s">
        <v>22041</v>
      </c>
      <c r="AZ1427" t="s">
        <v>1651</v>
      </c>
      <c r="BA1427" t="s">
        <v>255</v>
      </c>
      <c r="BB1427" t="s">
        <v>16197</v>
      </c>
      <c r="BC1427" t="s">
        <v>2836</v>
      </c>
      <c r="BD1427" t="s">
        <v>22028</v>
      </c>
      <c r="BE1427">
        <v>0</v>
      </c>
      <c r="BG1427" t="s">
        <v>22063</v>
      </c>
      <c r="BH1427" t="s">
        <v>22064</v>
      </c>
      <c r="BS1427">
        <v>0</v>
      </c>
      <c r="BT1427">
        <v>0</v>
      </c>
      <c r="BU1427">
        <v>1</v>
      </c>
      <c r="BV1427">
        <v>0</v>
      </c>
      <c r="BW1427">
        <v>0</v>
      </c>
      <c r="BX1427">
        <v>0</v>
      </c>
      <c r="BY1427">
        <v>1</v>
      </c>
      <c r="CD1427" t="s">
        <v>131</v>
      </c>
      <c r="CE1427">
        <v>0</v>
      </c>
      <c r="CJ1427" t="s">
        <v>132</v>
      </c>
      <c r="CP1427">
        <v>4001</v>
      </c>
      <c r="CQ1427">
        <v>0</v>
      </c>
      <c r="CR1427">
        <v>0</v>
      </c>
      <c r="CS1427">
        <v>0</v>
      </c>
      <c r="CT1427">
        <v>0</v>
      </c>
    </row>
    <row r="1428" spans="1:98" x14ac:dyDescent="0.2">
      <c r="A1428" t="s">
        <v>9658</v>
      </c>
      <c r="B1428" s="1" t="s">
        <v>99</v>
      </c>
      <c r="C1428">
        <v>200</v>
      </c>
      <c r="G1428" t="s">
        <v>1053</v>
      </c>
      <c r="H1428" t="s">
        <v>1308</v>
      </c>
      <c r="I1428" t="s">
        <v>2390</v>
      </c>
      <c r="K1428">
        <v>5</v>
      </c>
      <c r="L1428" t="s">
        <v>5161</v>
      </c>
      <c r="M1428" t="s">
        <v>9659</v>
      </c>
      <c r="N1428" t="s">
        <v>2982</v>
      </c>
      <c r="O1428" t="s">
        <v>2983</v>
      </c>
      <c r="P1428">
        <v>6</v>
      </c>
      <c r="Q1428" t="s">
        <v>9625</v>
      </c>
      <c r="S1428" t="s">
        <v>9660</v>
      </c>
      <c r="T1428">
        <v>0</v>
      </c>
      <c r="U1428">
        <v>3</v>
      </c>
      <c r="V1428">
        <v>4</v>
      </c>
      <c r="Y1428" t="s">
        <v>4193</v>
      </c>
      <c r="AB1428">
        <v>7</v>
      </c>
      <c r="AD1428" t="s">
        <v>249</v>
      </c>
      <c r="AF1428" t="s">
        <v>9661</v>
      </c>
      <c r="AG1428" t="s">
        <v>9662</v>
      </c>
      <c r="AH1428" t="s">
        <v>1316</v>
      </c>
      <c r="AI1428" t="s">
        <v>318</v>
      </c>
      <c r="AK1428" t="s">
        <v>9663</v>
      </c>
      <c r="AO1428" t="s">
        <v>9664</v>
      </c>
      <c r="AQ1428">
        <v>0</v>
      </c>
      <c r="AR1428">
        <v>-1</v>
      </c>
      <c r="AS1428">
        <v>5</v>
      </c>
      <c r="AT1428" t="s">
        <v>9665</v>
      </c>
      <c r="AU1428" t="s">
        <v>9666</v>
      </c>
      <c r="AV1428" t="s">
        <v>9667</v>
      </c>
      <c r="AW1428" t="s">
        <v>9668</v>
      </c>
      <c r="AY1428" t="s">
        <v>2167</v>
      </c>
      <c r="AZ1428" t="s">
        <v>9669</v>
      </c>
      <c r="BA1428" t="s">
        <v>9670</v>
      </c>
      <c r="BB1428" t="s">
        <v>9671</v>
      </c>
      <c r="BC1428" t="s">
        <v>9638</v>
      </c>
      <c r="BD1428" t="s">
        <v>7316</v>
      </c>
      <c r="BE1428">
        <v>0</v>
      </c>
      <c r="BF1428" t="s">
        <v>9672</v>
      </c>
      <c r="BG1428" t="s">
        <v>9673</v>
      </c>
      <c r="BH1428" t="s">
        <v>9674</v>
      </c>
      <c r="BS1428">
        <v>0</v>
      </c>
      <c r="BT1428">
        <v>0</v>
      </c>
      <c r="BU1428">
        <v>0</v>
      </c>
      <c r="BV1428">
        <v>0</v>
      </c>
      <c r="BW1428">
        <v>0</v>
      </c>
      <c r="BX1428">
        <v>0</v>
      </c>
      <c r="BY1428">
        <v>1</v>
      </c>
      <c r="CD1428" t="s">
        <v>131</v>
      </c>
      <c r="CE1428">
        <v>0</v>
      </c>
      <c r="CJ1428" t="s">
        <v>132</v>
      </c>
      <c r="CO1428" t="str">
        <f>HYPERLINK("http://www.d20pfsrd.com/bestiary/monster-listings/fey/gremlins/gremlin-pugwampi","Gremlin, Pugwampi")</f>
        <v>Gremlin, Pugwampi</v>
      </c>
      <c r="CP1428">
        <v>1242</v>
      </c>
      <c r="CQ1428">
        <v>0</v>
      </c>
      <c r="CR1428">
        <v>0</v>
      </c>
      <c r="CS1428">
        <v>0</v>
      </c>
      <c r="CT1428">
        <v>0</v>
      </c>
    </row>
    <row r="1429" spans="1:98" x14ac:dyDescent="0.2">
      <c r="A1429" t="s">
        <v>17859</v>
      </c>
      <c r="B1429" s="1" t="s">
        <v>134</v>
      </c>
      <c r="C1429">
        <v>3200</v>
      </c>
      <c r="G1429" t="s">
        <v>1053</v>
      </c>
      <c r="H1429" t="s">
        <v>393</v>
      </c>
      <c r="I1429" t="s">
        <v>809</v>
      </c>
      <c r="J1429" t="s">
        <v>1759</v>
      </c>
      <c r="K1429">
        <v>4</v>
      </c>
      <c r="L1429" t="s">
        <v>17860</v>
      </c>
      <c r="N1429" t="s">
        <v>17861</v>
      </c>
      <c r="O1429" t="s">
        <v>17862</v>
      </c>
      <c r="P1429">
        <v>85</v>
      </c>
      <c r="Q1429" t="s">
        <v>477</v>
      </c>
      <c r="S1429" t="s">
        <v>6400</v>
      </c>
      <c r="T1429">
        <v>7</v>
      </c>
      <c r="U1429">
        <v>10</v>
      </c>
      <c r="V1429">
        <v>10</v>
      </c>
      <c r="Z1429" t="s">
        <v>837</v>
      </c>
      <c r="AD1429" t="s">
        <v>249</v>
      </c>
      <c r="AF1429" t="s">
        <v>17863</v>
      </c>
      <c r="AG1429" t="s">
        <v>17864</v>
      </c>
      <c r="AH1429" t="s">
        <v>114</v>
      </c>
      <c r="AI1429" t="s">
        <v>114</v>
      </c>
      <c r="AJ1429" t="s">
        <v>17865</v>
      </c>
      <c r="AK1429" t="s">
        <v>17866</v>
      </c>
      <c r="AO1429" t="s">
        <v>17867</v>
      </c>
      <c r="AQ1429">
        <v>9</v>
      </c>
      <c r="AR1429">
        <v>10</v>
      </c>
      <c r="AS1429">
        <v>25</v>
      </c>
      <c r="AT1429" t="s">
        <v>17868</v>
      </c>
      <c r="AU1429" t="s">
        <v>17869</v>
      </c>
      <c r="AW1429" t="s">
        <v>17870</v>
      </c>
      <c r="AX1429" t="s">
        <v>17871</v>
      </c>
      <c r="AY1429" t="s">
        <v>17872</v>
      </c>
      <c r="AZ1429" t="s">
        <v>17873</v>
      </c>
      <c r="BA1429" t="s">
        <v>426</v>
      </c>
      <c r="BB1429" t="s">
        <v>17874</v>
      </c>
      <c r="BD1429" t="s">
        <v>14619</v>
      </c>
      <c r="BE1429">
        <v>0</v>
      </c>
      <c r="BF1429" t="s">
        <v>17875</v>
      </c>
      <c r="BG1429" t="s">
        <v>17876</v>
      </c>
      <c r="BH1429" t="s">
        <v>17877</v>
      </c>
      <c r="BS1429">
        <v>0</v>
      </c>
      <c r="BT1429">
        <v>0</v>
      </c>
      <c r="BU1429">
        <v>0</v>
      </c>
      <c r="BV1429">
        <v>0</v>
      </c>
      <c r="BW1429">
        <v>0</v>
      </c>
      <c r="BX1429">
        <v>0</v>
      </c>
      <c r="BY1429">
        <v>1</v>
      </c>
      <c r="CD1429" t="s">
        <v>132</v>
      </c>
      <c r="CE1429">
        <v>0</v>
      </c>
      <c r="CF1429" t="s">
        <v>132</v>
      </c>
      <c r="CJ1429" t="s">
        <v>132</v>
      </c>
      <c r="CK1429" t="s">
        <v>132</v>
      </c>
      <c r="CP1429">
        <v>2170</v>
      </c>
      <c r="CQ1429">
        <v>0</v>
      </c>
      <c r="CR1429">
        <v>0</v>
      </c>
      <c r="CS1429">
        <v>0</v>
      </c>
      <c r="CT1429">
        <v>0</v>
      </c>
    </row>
    <row r="1430" spans="1:98" x14ac:dyDescent="0.2">
      <c r="A1430" t="s">
        <v>4613</v>
      </c>
      <c r="B1430" s="1" t="s">
        <v>1918</v>
      </c>
      <c r="C1430">
        <v>19200</v>
      </c>
      <c r="G1430" t="s">
        <v>240</v>
      </c>
      <c r="H1430" t="s">
        <v>1035</v>
      </c>
      <c r="I1430" t="s">
        <v>261</v>
      </c>
      <c r="K1430">
        <v>-2</v>
      </c>
      <c r="L1430" t="s">
        <v>4614</v>
      </c>
      <c r="N1430" t="s">
        <v>4615</v>
      </c>
      <c r="O1430" t="s">
        <v>4616</v>
      </c>
      <c r="P1430">
        <v>200</v>
      </c>
      <c r="Q1430" t="s">
        <v>4617</v>
      </c>
      <c r="S1430" t="s">
        <v>4618</v>
      </c>
      <c r="T1430">
        <v>17</v>
      </c>
      <c r="U1430">
        <v>8</v>
      </c>
      <c r="V1430">
        <v>4</v>
      </c>
      <c r="AD1430" t="s">
        <v>4619</v>
      </c>
      <c r="AF1430" t="s">
        <v>4620</v>
      </c>
      <c r="AH1430" t="s">
        <v>496</v>
      </c>
      <c r="AI1430" t="s">
        <v>147</v>
      </c>
      <c r="AJ1430" t="s">
        <v>4621</v>
      </c>
      <c r="AO1430" t="s">
        <v>4622</v>
      </c>
      <c r="AQ1430">
        <v>16</v>
      </c>
      <c r="AR1430" t="s">
        <v>4623</v>
      </c>
      <c r="AS1430" t="s">
        <v>4624</v>
      </c>
      <c r="AT1430" t="s">
        <v>4625</v>
      </c>
      <c r="AU1430" t="s">
        <v>4626</v>
      </c>
      <c r="AY1430" t="s">
        <v>669</v>
      </c>
      <c r="AZ1430" t="s">
        <v>670</v>
      </c>
      <c r="BA1430" t="s">
        <v>277</v>
      </c>
      <c r="BB1430" t="s">
        <v>4627</v>
      </c>
      <c r="BD1430" t="s">
        <v>128</v>
      </c>
      <c r="BE1430">
        <v>0</v>
      </c>
      <c r="BF1430" t="s">
        <v>4628</v>
      </c>
      <c r="BG1430" t="s">
        <v>4629</v>
      </c>
      <c r="BH1430" t="s">
        <v>4630</v>
      </c>
      <c r="BS1430">
        <v>0</v>
      </c>
      <c r="BT1430">
        <v>0</v>
      </c>
      <c r="BU1430">
        <v>0</v>
      </c>
      <c r="BV1430">
        <v>0</v>
      </c>
      <c r="BW1430">
        <v>1</v>
      </c>
      <c r="BX1430">
        <v>1</v>
      </c>
      <c r="BY1430">
        <v>1</v>
      </c>
      <c r="CD1430" t="s">
        <v>131</v>
      </c>
      <c r="CE1430">
        <v>0</v>
      </c>
      <c r="CJ1430" t="s">
        <v>132</v>
      </c>
      <c r="CO1430" t="str">
        <f>HYPERLINK("http://www.d20pfsrd.com/bestiary/monster-lists-and-details/-p/purple-worm/purple-worm","Purple Worm")</f>
        <v>Purple Worm</v>
      </c>
      <c r="CP1430">
        <v>297</v>
      </c>
      <c r="CQ1430">
        <v>0</v>
      </c>
      <c r="CR1430">
        <v>0</v>
      </c>
      <c r="CS1430">
        <v>0</v>
      </c>
      <c r="CT1430">
        <v>0</v>
      </c>
    </row>
    <row r="1431" spans="1:98" x14ac:dyDescent="0.2">
      <c r="A1431" t="s">
        <v>8420</v>
      </c>
      <c r="B1431" s="1" t="s">
        <v>1845</v>
      </c>
      <c r="C1431">
        <v>153600</v>
      </c>
      <c r="G1431" t="s">
        <v>1053</v>
      </c>
      <c r="H1431" t="s">
        <v>193</v>
      </c>
      <c r="I1431" t="s">
        <v>103</v>
      </c>
      <c r="J1431" t="s">
        <v>8249</v>
      </c>
      <c r="K1431">
        <v>10</v>
      </c>
      <c r="L1431" t="s">
        <v>1206</v>
      </c>
      <c r="M1431" t="s">
        <v>8421</v>
      </c>
      <c r="N1431" t="s">
        <v>8422</v>
      </c>
      <c r="O1431" t="s">
        <v>8423</v>
      </c>
      <c r="P1431">
        <v>294</v>
      </c>
      <c r="Q1431" t="s">
        <v>7707</v>
      </c>
      <c r="S1431" t="s">
        <v>8424</v>
      </c>
      <c r="T1431">
        <v>25</v>
      </c>
      <c r="U1431">
        <v>21</v>
      </c>
      <c r="V1431">
        <v>14</v>
      </c>
      <c r="Y1431" t="s">
        <v>1474</v>
      </c>
      <c r="Z1431" t="s">
        <v>8256</v>
      </c>
      <c r="AA1431" t="s">
        <v>8257</v>
      </c>
      <c r="AB1431">
        <v>29</v>
      </c>
      <c r="AD1431" t="s">
        <v>4314</v>
      </c>
      <c r="AF1431" t="s">
        <v>8425</v>
      </c>
      <c r="AH1431" t="s">
        <v>202</v>
      </c>
      <c r="AI1431" t="s">
        <v>202</v>
      </c>
      <c r="AJ1431" t="s">
        <v>8426</v>
      </c>
      <c r="AK1431" t="s">
        <v>8427</v>
      </c>
      <c r="AO1431" t="s">
        <v>8428</v>
      </c>
      <c r="AQ1431">
        <v>19</v>
      </c>
      <c r="AR1431">
        <v>31</v>
      </c>
      <c r="AS1431">
        <v>51</v>
      </c>
      <c r="AT1431" t="s">
        <v>8429</v>
      </c>
      <c r="AU1431" t="s">
        <v>8430</v>
      </c>
      <c r="AW1431" t="s">
        <v>8319</v>
      </c>
      <c r="AY1431" t="s">
        <v>4360</v>
      </c>
      <c r="AZ1431" t="s">
        <v>8431</v>
      </c>
      <c r="BA1431" t="s">
        <v>426</v>
      </c>
      <c r="BB1431" t="s">
        <v>8432</v>
      </c>
      <c r="BC1431" t="s">
        <v>8269</v>
      </c>
      <c r="BD1431" t="s">
        <v>7316</v>
      </c>
      <c r="BE1431">
        <v>0</v>
      </c>
      <c r="BF1431" t="s">
        <v>8433</v>
      </c>
      <c r="BG1431" t="s">
        <v>8434</v>
      </c>
      <c r="BH1431" t="s">
        <v>8435</v>
      </c>
      <c r="BS1431">
        <v>0</v>
      </c>
      <c r="BT1431">
        <v>0</v>
      </c>
      <c r="BU1431">
        <v>1</v>
      </c>
      <c r="BV1431">
        <v>0</v>
      </c>
      <c r="BW1431">
        <v>0</v>
      </c>
      <c r="BX1431">
        <v>0</v>
      </c>
      <c r="BY1431">
        <v>1</v>
      </c>
      <c r="CD1431" t="s">
        <v>131</v>
      </c>
      <c r="CE1431">
        <v>0</v>
      </c>
      <c r="CJ1431" t="s">
        <v>132</v>
      </c>
      <c r="CO1431" t="str">
        <f>HYPERLINK("http://www.d20pfsrd.com/bestiary/monster-listings/outsiders/daemons/purrodaemon","Daemon, Purrodaemon")</f>
        <v>Daemon, Purrodaemon</v>
      </c>
      <c r="CP1431">
        <v>1149</v>
      </c>
      <c r="CQ1431">
        <v>0</v>
      </c>
      <c r="CR1431">
        <v>0</v>
      </c>
      <c r="CS1431">
        <v>0</v>
      </c>
      <c r="CT1431">
        <v>0</v>
      </c>
    </row>
    <row r="1432" spans="1:98" x14ac:dyDescent="0.2">
      <c r="A1432" t="s">
        <v>28187</v>
      </c>
      <c r="B1432" s="1" t="s">
        <v>1223</v>
      </c>
      <c r="C1432">
        <v>12800</v>
      </c>
      <c r="G1432" t="s">
        <v>240</v>
      </c>
      <c r="H1432" t="s">
        <v>136</v>
      </c>
      <c r="I1432" t="s">
        <v>654</v>
      </c>
      <c r="K1432">
        <v>-1</v>
      </c>
      <c r="L1432" t="s">
        <v>655</v>
      </c>
      <c r="N1432" t="s">
        <v>12275</v>
      </c>
      <c r="O1432" t="s">
        <v>28188</v>
      </c>
      <c r="P1432">
        <v>157</v>
      </c>
      <c r="Q1432" t="s">
        <v>9494</v>
      </c>
      <c r="S1432" t="s">
        <v>28189</v>
      </c>
      <c r="T1432">
        <v>11</v>
      </c>
      <c r="U1432">
        <v>4</v>
      </c>
      <c r="V1432">
        <v>0</v>
      </c>
      <c r="Y1432" t="s">
        <v>2563</v>
      </c>
      <c r="Z1432" t="s">
        <v>3466</v>
      </c>
      <c r="AA1432" t="s">
        <v>28190</v>
      </c>
      <c r="AD1432" t="s">
        <v>24072</v>
      </c>
      <c r="AF1432" t="s">
        <v>28191</v>
      </c>
      <c r="AG1432" t="s">
        <v>28192</v>
      </c>
      <c r="AH1432" t="s">
        <v>147</v>
      </c>
      <c r="AI1432" t="s">
        <v>202</v>
      </c>
      <c r="AJ1432" t="s">
        <v>28193</v>
      </c>
      <c r="AO1432" t="s">
        <v>28194</v>
      </c>
      <c r="AQ1432">
        <v>11</v>
      </c>
      <c r="AR1432" t="s">
        <v>1259</v>
      </c>
      <c r="AS1432" t="s">
        <v>28195</v>
      </c>
      <c r="AU1432" t="s">
        <v>28196</v>
      </c>
      <c r="AY1432" t="s">
        <v>298</v>
      </c>
      <c r="AZ1432" t="s">
        <v>670</v>
      </c>
      <c r="BA1432" t="s">
        <v>255</v>
      </c>
      <c r="BB1432" t="s">
        <v>28197</v>
      </c>
      <c r="BD1432" t="s">
        <v>28114</v>
      </c>
      <c r="BE1432">
        <v>0</v>
      </c>
      <c r="BF1432" t="s">
        <v>28198</v>
      </c>
      <c r="BG1432" t="s">
        <v>28199</v>
      </c>
      <c r="BH1432" t="s">
        <v>28200</v>
      </c>
      <c r="BI1432" t="s">
        <v>132</v>
      </c>
      <c r="BS1432">
        <v>0</v>
      </c>
      <c r="BT1432">
        <v>0</v>
      </c>
      <c r="BU1432">
        <v>0</v>
      </c>
      <c r="BV1432">
        <v>1</v>
      </c>
      <c r="BW1432">
        <v>0</v>
      </c>
      <c r="BX1432">
        <v>1</v>
      </c>
      <c r="BY1432">
        <v>1</v>
      </c>
      <c r="CD1432" t="s">
        <v>131</v>
      </c>
      <c r="CE1432">
        <v>0</v>
      </c>
      <c r="CF1432" t="s">
        <v>132</v>
      </c>
      <c r="CJ1432" t="s">
        <v>132</v>
      </c>
      <c r="CK1432" t="s">
        <v>132</v>
      </c>
      <c r="CP1432">
        <v>5427</v>
      </c>
      <c r="CQ1432">
        <v>0</v>
      </c>
      <c r="CR1432">
        <v>0</v>
      </c>
      <c r="CS1432">
        <v>0</v>
      </c>
      <c r="CT1432">
        <v>0</v>
      </c>
    </row>
    <row r="1433" spans="1:98" x14ac:dyDescent="0.2">
      <c r="A1433" t="s">
        <v>32034</v>
      </c>
      <c r="B1433" s="1" t="s">
        <v>633</v>
      </c>
      <c r="C1433">
        <v>4800</v>
      </c>
      <c r="G1433" t="s">
        <v>240</v>
      </c>
      <c r="H1433" t="s">
        <v>193</v>
      </c>
      <c r="I1433" t="s">
        <v>261</v>
      </c>
      <c r="J1433" t="s">
        <v>1954</v>
      </c>
      <c r="K1433">
        <v>6</v>
      </c>
      <c r="L1433" t="s">
        <v>29936</v>
      </c>
      <c r="N1433" t="s">
        <v>1347</v>
      </c>
      <c r="O1433" t="s">
        <v>32035</v>
      </c>
      <c r="P1433">
        <v>105</v>
      </c>
      <c r="Q1433" t="s">
        <v>637</v>
      </c>
      <c r="S1433" t="s">
        <v>32036</v>
      </c>
      <c r="T1433">
        <v>11</v>
      </c>
      <c r="U1433">
        <v>9</v>
      </c>
      <c r="V1433">
        <v>5</v>
      </c>
      <c r="Y1433" t="s">
        <v>3391</v>
      </c>
      <c r="Z1433" t="s">
        <v>3077</v>
      </c>
      <c r="AC1433" t="s">
        <v>32037</v>
      </c>
      <c r="AD1433" t="s">
        <v>32295</v>
      </c>
      <c r="AE1433" t="s">
        <v>26684</v>
      </c>
      <c r="AF1433" t="s">
        <v>32038</v>
      </c>
      <c r="AG1433" t="s">
        <v>32039</v>
      </c>
      <c r="AH1433" t="s">
        <v>202</v>
      </c>
      <c r="AI1433" t="s">
        <v>202</v>
      </c>
      <c r="AJ1433" t="s">
        <v>32040</v>
      </c>
      <c r="AO1433" t="s">
        <v>32041</v>
      </c>
      <c r="AQ1433">
        <v>10</v>
      </c>
      <c r="AR1433" t="s">
        <v>643</v>
      </c>
      <c r="AS1433">
        <v>30</v>
      </c>
      <c r="AT1433" t="s">
        <v>32042</v>
      </c>
      <c r="AU1433" t="s">
        <v>32043</v>
      </c>
      <c r="AV1433" t="s">
        <v>32044</v>
      </c>
      <c r="AX1433" t="s">
        <v>7548</v>
      </c>
      <c r="AY1433" t="s">
        <v>25861</v>
      </c>
      <c r="AZ1433" t="s">
        <v>32045</v>
      </c>
      <c r="BA1433" t="s">
        <v>255</v>
      </c>
      <c r="BB1433" t="s">
        <v>32046</v>
      </c>
      <c r="BD1433" t="s">
        <v>31994</v>
      </c>
      <c r="BE1433">
        <v>0</v>
      </c>
      <c r="BF1433" t="s">
        <v>32047</v>
      </c>
      <c r="BG1433" t="s">
        <v>32048</v>
      </c>
      <c r="BH1433" t="s">
        <v>32049</v>
      </c>
      <c r="BS1433">
        <v>0</v>
      </c>
      <c r="BT1433">
        <v>0</v>
      </c>
      <c r="BU1433">
        <v>0</v>
      </c>
      <c r="BV1433">
        <v>0</v>
      </c>
      <c r="BW1433">
        <v>1</v>
      </c>
      <c r="BX1433">
        <v>0</v>
      </c>
      <c r="BY1433">
        <v>1</v>
      </c>
      <c r="CD1433" t="s">
        <v>132</v>
      </c>
      <c r="CE1433">
        <v>0</v>
      </c>
      <c r="CJ1433" t="s">
        <v>132</v>
      </c>
      <c r="CK1433" t="s">
        <v>132</v>
      </c>
      <c r="CP1433">
        <v>7032</v>
      </c>
      <c r="CQ1433">
        <v>0</v>
      </c>
      <c r="CR1433">
        <v>0</v>
      </c>
      <c r="CS1433">
        <v>0</v>
      </c>
      <c r="CT1433">
        <v>0</v>
      </c>
    </row>
    <row r="1434" spans="1:98" x14ac:dyDescent="0.2">
      <c r="A1434" t="s">
        <v>27127</v>
      </c>
      <c r="B1434" s="1" t="s">
        <v>134</v>
      </c>
      <c r="C1434">
        <v>3200</v>
      </c>
      <c r="G1434" t="s">
        <v>135</v>
      </c>
      <c r="H1434" t="s">
        <v>102</v>
      </c>
      <c r="I1434" t="s">
        <v>809</v>
      </c>
      <c r="J1434" t="s">
        <v>138</v>
      </c>
      <c r="K1434">
        <v>2</v>
      </c>
      <c r="L1434" t="s">
        <v>2535</v>
      </c>
      <c r="M1434" t="s">
        <v>27128</v>
      </c>
      <c r="N1434" t="s">
        <v>1407</v>
      </c>
      <c r="O1434" t="s">
        <v>1408</v>
      </c>
      <c r="P1434">
        <v>76</v>
      </c>
      <c r="Q1434" t="s">
        <v>4112</v>
      </c>
      <c r="S1434" t="s">
        <v>19037</v>
      </c>
      <c r="T1434">
        <v>6</v>
      </c>
      <c r="U1434">
        <v>10</v>
      </c>
      <c r="V1434">
        <v>8</v>
      </c>
      <c r="Y1434" t="s">
        <v>2395</v>
      </c>
      <c r="AA1434" t="s">
        <v>6358</v>
      </c>
      <c r="AD1434" t="s">
        <v>4861</v>
      </c>
      <c r="AF1434" t="s">
        <v>27129</v>
      </c>
      <c r="AG1434" t="s">
        <v>27130</v>
      </c>
      <c r="AH1434" t="s">
        <v>114</v>
      </c>
      <c r="AI1434" t="s">
        <v>114</v>
      </c>
      <c r="AJ1434" t="s">
        <v>27131</v>
      </c>
      <c r="AK1434" t="s">
        <v>27132</v>
      </c>
      <c r="AO1434" t="s">
        <v>27133</v>
      </c>
      <c r="AQ1434">
        <v>8</v>
      </c>
      <c r="AR1434" t="s">
        <v>11126</v>
      </c>
      <c r="AS1434">
        <v>25</v>
      </c>
      <c r="AT1434" t="s">
        <v>27134</v>
      </c>
      <c r="AU1434" t="s">
        <v>27135</v>
      </c>
      <c r="AW1434" t="s">
        <v>27136</v>
      </c>
      <c r="AX1434" t="s">
        <v>915</v>
      </c>
      <c r="AY1434" t="s">
        <v>1753</v>
      </c>
      <c r="AZ1434" t="s">
        <v>27137</v>
      </c>
      <c r="BA1434" t="s">
        <v>426</v>
      </c>
      <c r="BB1434" t="s">
        <v>27138</v>
      </c>
      <c r="BD1434" t="s">
        <v>24172</v>
      </c>
      <c r="BE1434">
        <v>0</v>
      </c>
      <c r="BF1434" t="s">
        <v>27139</v>
      </c>
      <c r="BG1434" t="s">
        <v>27140</v>
      </c>
      <c r="BH1434" t="s">
        <v>27141</v>
      </c>
      <c r="BI1434" t="s">
        <v>132</v>
      </c>
      <c r="BK1434" t="s">
        <v>132</v>
      </c>
      <c r="BS1434">
        <v>0</v>
      </c>
      <c r="BT1434">
        <v>0</v>
      </c>
      <c r="BU1434">
        <v>0</v>
      </c>
      <c r="BV1434">
        <v>0</v>
      </c>
      <c r="BW1434">
        <v>0</v>
      </c>
      <c r="BX1434">
        <v>1</v>
      </c>
      <c r="BY1434">
        <v>1</v>
      </c>
      <c r="CD1434" t="s">
        <v>131</v>
      </c>
      <c r="CE1434">
        <v>0</v>
      </c>
      <c r="CF1434" t="s">
        <v>132</v>
      </c>
      <c r="CJ1434" t="s">
        <v>132</v>
      </c>
      <c r="CK1434" t="s">
        <v>132</v>
      </c>
      <c r="CP1434">
        <v>5331</v>
      </c>
      <c r="CQ1434">
        <v>0</v>
      </c>
      <c r="CR1434">
        <v>0</v>
      </c>
      <c r="CS1434">
        <v>0</v>
      </c>
      <c r="CT1434">
        <v>0</v>
      </c>
    </row>
    <row r="1435" spans="1:98" x14ac:dyDescent="0.2">
      <c r="A1435" t="s">
        <v>21209</v>
      </c>
      <c r="B1435" s="1" t="s">
        <v>1166</v>
      </c>
      <c r="C1435">
        <v>307200</v>
      </c>
      <c r="G1435" t="s">
        <v>240</v>
      </c>
      <c r="H1435" t="s">
        <v>1035</v>
      </c>
      <c r="I1435" t="s">
        <v>241</v>
      </c>
      <c r="K1435">
        <v>-2</v>
      </c>
      <c r="L1435" t="s">
        <v>21210</v>
      </c>
      <c r="N1435" t="s">
        <v>21211</v>
      </c>
      <c r="O1435" t="s">
        <v>21212</v>
      </c>
      <c r="P1435">
        <v>375</v>
      </c>
      <c r="Q1435" t="s">
        <v>21213</v>
      </c>
      <c r="S1435" t="s">
        <v>2110</v>
      </c>
      <c r="T1435">
        <v>10</v>
      </c>
      <c r="U1435">
        <v>8</v>
      </c>
      <c r="V1435">
        <v>10</v>
      </c>
      <c r="Y1435" t="s">
        <v>21214</v>
      </c>
      <c r="Z1435" t="s">
        <v>3377</v>
      </c>
      <c r="AD1435" t="s">
        <v>496</v>
      </c>
      <c r="AF1435" t="s">
        <v>21215</v>
      </c>
      <c r="AH1435" t="s">
        <v>496</v>
      </c>
      <c r="AI1435" t="s">
        <v>496</v>
      </c>
      <c r="AJ1435" t="s">
        <v>21216</v>
      </c>
      <c r="AO1435" t="s">
        <v>21217</v>
      </c>
      <c r="AQ1435">
        <v>30</v>
      </c>
      <c r="AR1435">
        <v>49</v>
      </c>
      <c r="AS1435">
        <v>57</v>
      </c>
      <c r="AT1435" t="s">
        <v>21218</v>
      </c>
      <c r="AX1435" t="s">
        <v>21219</v>
      </c>
      <c r="AY1435" t="s">
        <v>21220</v>
      </c>
      <c r="AZ1435" t="s">
        <v>208</v>
      </c>
      <c r="BA1435" t="s">
        <v>21221</v>
      </c>
      <c r="BB1435" t="s">
        <v>21222</v>
      </c>
      <c r="BC1435" t="s">
        <v>3382</v>
      </c>
      <c r="BD1435" t="s">
        <v>21001</v>
      </c>
      <c r="BE1435">
        <v>0</v>
      </c>
      <c r="BF1435" t="s">
        <v>21223</v>
      </c>
      <c r="BG1435" t="s">
        <v>21224</v>
      </c>
      <c r="BH1435" t="s">
        <v>21225</v>
      </c>
      <c r="BS1435">
        <v>0</v>
      </c>
      <c r="BT1435">
        <v>0</v>
      </c>
      <c r="BU1435">
        <v>0</v>
      </c>
      <c r="BV1435">
        <v>0</v>
      </c>
      <c r="BW1435">
        <v>0</v>
      </c>
      <c r="BX1435">
        <v>0</v>
      </c>
      <c r="BY1435">
        <v>1</v>
      </c>
      <c r="CD1435" t="s">
        <v>131</v>
      </c>
      <c r="CE1435">
        <v>0</v>
      </c>
      <c r="CJ1435" t="s">
        <v>132</v>
      </c>
      <c r="CP1435">
        <v>3565</v>
      </c>
      <c r="CQ1435">
        <v>0</v>
      </c>
      <c r="CR1435">
        <v>0</v>
      </c>
      <c r="CS1435">
        <v>0</v>
      </c>
      <c r="CT1435">
        <v>0</v>
      </c>
    </row>
    <row r="1436" spans="1:98" x14ac:dyDescent="0.2">
      <c r="A1436" t="s">
        <v>1307</v>
      </c>
      <c r="B1436" s="1" t="s">
        <v>283</v>
      </c>
      <c r="C1436">
        <v>600</v>
      </c>
      <c r="G1436" t="s">
        <v>575</v>
      </c>
      <c r="H1436" t="s">
        <v>1308</v>
      </c>
      <c r="I1436" t="s">
        <v>103</v>
      </c>
      <c r="J1436" t="s">
        <v>1138</v>
      </c>
      <c r="K1436">
        <v>6</v>
      </c>
      <c r="L1436" t="s">
        <v>810</v>
      </c>
      <c r="N1436" t="s">
        <v>1309</v>
      </c>
      <c r="O1436" t="s">
        <v>1310</v>
      </c>
      <c r="P1436">
        <v>16</v>
      </c>
      <c r="Q1436" t="s">
        <v>1311</v>
      </c>
      <c r="R1436" t="s">
        <v>1312</v>
      </c>
      <c r="S1436" t="s">
        <v>1313</v>
      </c>
      <c r="T1436">
        <v>1</v>
      </c>
      <c r="U1436">
        <v>5</v>
      </c>
      <c r="V1436">
        <v>4</v>
      </c>
      <c r="Y1436" t="s">
        <v>1194</v>
      </c>
      <c r="Z1436" t="s">
        <v>1146</v>
      </c>
      <c r="AA1436" t="s">
        <v>1147</v>
      </c>
      <c r="AD1436" t="s">
        <v>1314</v>
      </c>
      <c r="AF1436" t="s">
        <v>1315</v>
      </c>
      <c r="AH1436" t="s">
        <v>1316</v>
      </c>
      <c r="AI1436" t="s">
        <v>318</v>
      </c>
      <c r="AK1436" t="s">
        <v>1317</v>
      </c>
      <c r="AO1436" t="s">
        <v>1318</v>
      </c>
      <c r="AQ1436">
        <v>3</v>
      </c>
      <c r="AR1436">
        <v>0</v>
      </c>
      <c r="AS1436">
        <v>12</v>
      </c>
      <c r="AT1436" t="s">
        <v>771</v>
      </c>
      <c r="AU1436" t="s">
        <v>1319</v>
      </c>
      <c r="AW1436" t="s">
        <v>1320</v>
      </c>
      <c r="AX1436" t="s">
        <v>1321</v>
      </c>
      <c r="AY1436" t="s">
        <v>1157</v>
      </c>
      <c r="AZ1436" t="s">
        <v>1322</v>
      </c>
      <c r="BA1436" t="s">
        <v>426</v>
      </c>
      <c r="BB1436" t="s">
        <v>1323</v>
      </c>
      <c r="BC1436" t="s">
        <v>1161</v>
      </c>
      <c r="BD1436" t="s">
        <v>128</v>
      </c>
      <c r="BE1436">
        <v>0</v>
      </c>
      <c r="BF1436" t="s">
        <v>1324</v>
      </c>
      <c r="BG1436" t="s">
        <v>1325</v>
      </c>
      <c r="BH1436" t="s">
        <v>1326</v>
      </c>
      <c r="BS1436">
        <v>0</v>
      </c>
      <c r="BT1436">
        <v>0</v>
      </c>
      <c r="BU1436">
        <v>1</v>
      </c>
      <c r="BV1436">
        <v>0</v>
      </c>
      <c r="BW1436">
        <v>0</v>
      </c>
      <c r="BX1436">
        <v>0</v>
      </c>
      <c r="BY1436">
        <v>1</v>
      </c>
      <c r="CD1436" t="s">
        <v>131</v>
      </c>
      <c r="CE1436">
        <v>0</v>
      </c>
      <c r="CJ1436" t="s">
        <v>132</v>
      </c>
      <c r="CO1436" t="str">
        <f>HYPERLINK("http://www.d20pfsrd.com/bestiary/monster-listings/outsiders/demon/quasit","Demon, Quasit")</f>
        <v>Demon, Quasit</v>
      </c>
      <c r="CP1436">
        <v>83</v>
      </c>
      <c r="CQ1436">
        <v>0</v>
      </c>
      <c r="CR1436">
        <v>0</v>
      </c>
      <c r="CS1436">
        <v>0</v>
      </c>
      <c r="CT1436">
        <v>0</v>
      </c>
    </row>
    <row r="1437" spans="1:98" x14ac:dyDescent="0.2">
      <c r="A1437" t="s">
        <v>6813</v>
      </c>
      <c r="B1437" s="1" t="s">
        <v>134</v>
      </c>
      <c r="C1437">
        <v>3200</v>
      </c>
      <c r="G1437" t="s">
        <v>240</v>
      </c>
      <c r="H1437" t="s">
        <v>136</v>
      </c>
      <c r="I1437" t="s">
        <v>332</v>
      </c>
      <c r="K1437">
        <v>7</v>
      </c>
      <c r="L1437" t="s">
        <v>6814</v>
      </c>
      <c r="N1437" t="s">
        <v>6815</v>
      </c>
      <c r="O1437" t="s">
        <v>6816</v>
      </c>
      <c r="P1437">
        <v>82</v>
      </c>
      <c r="Q1437" t="s">
        <v>6817</v>
      </c>
      <c r="S1437" t="s">
        <v>6818</v>
      </c>
      <c r="T1437">
        <v>10</v>
      </c>
      <c r="U1437">
        <v>12</v>
      </c>
      <c r="V1437">
        <v>5</v>
      </c>
      <c r="AD1437" t="s">
        <v>4080</v>
      </c>
      <c r="AF1437" t="s">
        <v>6819</v>
      </c>
      <c r="AH1437" t="s">
        <v>147</v>
      </c>
      <c r="AI1437" t="s">
        <v>147</v>
      </c>
      <c r="AO1437" t="s">
        <v>6820</v>
      </c>
      <c r="AQ1437">
        <v>8</v>
      </c>
      <c r="AR1437">
        <v>17</v>
      </c>
      <c r="AS1437">
        <v>31</v>
      </c>
      <c r="AT1437" t="s">
        <v>6821</v>
      </c>
      <c r="AU1437" t="s">
        <v>6822</v>
      </c>
      <c r="AX1437" t="s">
        <v>6823</v>
      </c>
      <c r="AY1437" t="s">
        <v>6824</v>
      </c>
      <c r="AZ1437" t="s">
        <v>6825</v>
      </c>
      <c r="BA1437" t="s">
        <v>255</v>
      </c>
      <c r="BB1437" t="s">
        <v>6808</v>
      </c>
      <c r="BC1437" t="s">
        <v>6809</v>
      </c>
      <c r="BD1437" t="s">
        <v>6739</v>
      </c>
      <c r="BE1437">
        <v>0</v>
      </c>
      <c r="BF1437" t="s">
        <v>6826</v>
      </c>
      <c r="BG1437" t="s">
        <v>6827</v>
      </c>
      <c r="BH1437" t="s">
        <v>6828</v>
      </c>
      <c r="BS1437">
        <v>0</v>
      </c>
      <c r="BT1437">
        <v>1</v>
      </c>
      <c r="BU1437">
        <v>1</v>
      </c>
      <c r="BV1437">
        <v>0</v>
      </c>
      <c r="BW1437">
        <v>0</v>
      </c>
      <c r="BX1437">
        <v>0</v>
      </c>
      <c r="BY1437">
        <v>1</v>
      </c>
      <c r="CD1437" t="s">
        <v>131</v>
      </c>
      <c r="CE1437">
        <v>0</v>
      </c>
      <c r="CJ1437" t="s">
        <v>132</v>
      </c>
      <c r="CP1437">
        <v>926</v>
      </c>
      <c r="CQ1437">
        <v>0</v>
      </c>
      <c r="CR1437">
        <v>0</v>
      </c>
      <c r="CS1437">
        <v>0</v>
      </c>
      <c r="CT1437">
        <v>0</v>
      </c>
    </row>
    <row r="1438" spans="1:98" x14ac:dyDescent="0.2">
      <c r="A1438" t="s">
        <v>10991</v>
      </c>
      <c r="B1438" s="1" t="s">
        <v>239</v>
      </c>
      <c r="C1438">
        <v>800</v>
      </c>
      <c r="G1438" t="s">
        <v>575</v>
      </c>
      <c r="H1438" t="s">
        <v>393</v>
      </c>
      <c r="I1438" t="s">
        <v>2390</v>
      </c>
      <c r="K1438">
        <v>7</v>
      </c>
      <c r="L1438" t="s">
        <v>4578</v>
      </c>
      <c r="N1438" t="s">
        <v>10992</v>
      </c>
      <c r="O1438" t="s">
        <v>10993</v>
      </c>
      <c r="P1438">
        <v>18</v>
      </c>
      <c r="Q1438" t="s">
        <v>4581</v>
      </c>
      <c r="S1438" t="s">
        <v>10994</v>
      </c>
      <c r="T1438">
        <v>2</v>
      </c>
      <c r="U1438">
        <v>11</v>
      </c>
      <c r="V1438">
        <v>6</v>
      </c>
      <c r="X1438" t="s">
        <v>10995</v>
      </c>
      <c r="Y1438" t="s">
        <v>2395</v>
      </c>
      <c r="AC1438" t="s">
        <v>10996</v>
      </c>
      <c r="AD1438" t="s">
        <v>10997</v>
      </c>
      <c r="AF1438" t="s">
        <v>10998</v>
      </c>
      <c r="AH1438" t="s">
        <v>114</v>
      </c>
      <c r="AI1438" t="s">
        <v>114</v>
      </c>
      <c r="AJ1438" t="s">
        <v>1371</v>
      </c>
      <c r="AK1438" t="s">
        <v>10999</v>
      </c>
      <c r="AO1438" t="s">
        <v>11000</v>
      </c>
      <c r="AQ1438">
        <v>2</v>
      </c>
      <c r="AR1438">
        <v>0</v>
      </c>
      <c r="AS1438">
        <v>18</v>
      </c>
      <c r="AT1438" t="s">
        <v>11001</v>
      </c>
      <c r="AU1438" t="s">
        <v>11002</v>
      </c>
      <c r="AW1438" t="s">
        <v>6309</v>
      </c>
      <c r="AX1438" t="s">
        <v>1109</v>
      </c>
      <c r="AY1438" t="s">
        <v>445</v>
      </c>
      <c r="AZ1438" t="s">
        <v>11003</v>
      </c>
      <c r="BA1438" t="s">
        <v>11004</v>
      </c>
      <c r="BB1438" t="s">
        <v>11005</v>
      </c>
      <c r="BD1438" t="s">
        <v>7316</v>
      </c>
      <c r="BE1438">
        <v>0</v>
      </c>
      <c r="BF1438" t="s">
        <v>11006</v>
      </c>
      <c r="BG1438" t="s">
        <v>11007</v>
      </c>
      <c r="BH1438" t="s">
        <v>11008</v>
      </c>
      <c r="BS1438">
        <v>0</v>
      </c>
      <c r="BT1438">
        <v>0</v>
      </c>
      <c r="BU1438">
        <v>0</v>
      </c>
      <c r="BV1438">
        <v>0</v>
      </c>
      <c r="BW1438">
        <v>0</v>
      </c>
      <c r="BX1438">
        <v>0</v>
      </c>
      <c r="BY1438">
        <v>1</v>
      </c>
      <c r="CD1438" t="s">
        <v>131</v>
      </c>
      <c r="CE1438">
        <v>0</v>
      </c>
      <c r="CJ1438" t="s">
        <v>132</v>
      </c>
      <c r="CO1438" t="str">
        <f>HYPERLINK("http://www.d20pfsrd.com/bestiary/monster-listings/fey/quickling","Quickling")</f>
        <v>Quickling</v>
      </c>
      <c r="CP1438">
        <v>1329</v>
      </c>
      <c r="CQ1438">
        <v>0</v>
      </c>
      <c r="CR1438">
        <v>0</v>
      </c>
      <c r="CS1438">
        <v>0</v>
      </c>
      <c r="CT1438">
        <v>0</v>
      </c>
    </row>
    <row r="1439" spans="1:98" x14ac:dyDescent="0.2">
      <c r="A1439" t="s">
        <v>11009</v>
      </c>
      <c r="B1439" s="1" t="s">
        <v>633</v>
      </c>
      <c r="C1439">
        <v>4800</v>
      </c>
      <c r="G1439" t="s">
        <v>240</v>
      </c>
      <c r="H1439" t="s">
        <v>136</v>
      </c>
      <c r="I1439" t="s">
        <v>432</v>
      </c>
      <c r="K1439">
        <v>3</v>
      </c>
      <c r="L1439" t="s">
        <v>11010</v>
      </c>
      <c r="M1439" t="s">
        <v>11011</v>
      </c>
      <c r="N1439" t="s">
        <v>2610</v>
      </c>
      <c r="O1439" t="s">
        <v>2611</v>
      </c>
      <c r="P1439">
        <v>95</v>
      </c>
      <c r="Q1439" t="s">
        <v>562</v>
      </c>
      <c r="S1439" t="s">
        <v>11012</v>
      </c>
      <c r="T1439">
        <v>12</v>
      </c>
      <c r="U1439">
        <v>2</v>
      </c>
      <c r="V1439">
        <v>5</v>
      </c>
      <c r="X1439" t="s">
        <v>11013</v>
      </c>
      <c r="Z1439" t="s">
        <v>11014</v>
      </c>
      <c r="AB1439" t="s">
        <v>11015</v>
      </c>
      <c r="AD1439" t="s">
        <v>202</v>
      </c>
      <c r="AF1439" t="s">
        <v>11016</v>
      </c>
      <c r="AH1439" t="s">
        <v>114</v>
      </c>
      <c r="AI1439" t="s">
        <v>11017</v>
      </c>
      <c r="AJ1439" t="s">
        <v>11018</v>
      </c>
      <c r="AO1439" t="s">
        <v>11019</v>
      </c>
      <c r="AQ1439">
        <v>7</v>
      </c>
      <c r="AR1439">
        <v>18</v>
      </c>
      <c r="AS1439" t="s">
        <v>4300</v>
      </c>
      <c r="AT1439" t="s">
        <v>11020</v>
      </c>
      <c r="AU1439" t="s">
        <v>11021</v>
      </c>
      <c r="AV1439" t="s">
        <v>9520</v>
      </c>
      <c r="AW1439" t="s">
        <v>3527</v>
      </c>
      <c r="AY1439" t="s">
        <v>445</v>
      </c>
      <c r="AZ1439" t="s">
        <v>670</v>
      </c>
      <c r="BA1439" t="s">
        <v>426</v>
      </c>
      <c r="BB1439" t="s">
        <v>11022</v>
      </c>
      <c r="BD1439" t="s">
        <v>7316</v>
      </c>
      <c r="BE1439">
        <v>0</v>
      </c>
      <c r="BF1439" t="s">
        <v>11023</v>
      </c>
      <c r="BG1439" t="s">
        <v>11024</v>
      </c>
      <c r="BH1439" t="s">
        <v>11025</v>
      </c>
      <c r="BS1439">
        <v>0</v>
      </c>
      <c r="BT1439">
        <v>0</v>
      </c>
      <c r="BU1439">
        <v>0</v>
      </c>
      <c r="BV1439">
        <v>0</v>
      </c>
      <c r="BW1439">
        <v>0</v>
      </c>
      <c r="BX1439">
        <v>0</v>
      </c>
      <c r="BY1439">
        <v>1</v>
      </c>
      <c r="CD1439" t="s">
        <v>131</v>
      </c>
      <c r="CE1439">
        <v>0</v>
      </c>
      <c r="CJ1439" t="s">
        <v>132</v>
      </c>
      <c r="CO1439" t="str">
        <f>HYPERLINK("http://www.d20pfsrd.com/bestiary/monster-listings/plants/quickwood","Quickwood")</f>
        <v>Quickwood</v>
      </c>
      <c r="CP1439">
        <v>1330</v>
      </c>
      <c r="CQ1439">
        <v>0</v>
      </c>
      <c r="CR1439">
        <v>0</v>
      </c>
      <c r="CS1439">
        <v>0</v>
      </c>
      <c r="CT1439">
        <v>0</v>
      </c>
    </row>
    <row r="1440" spans="1:98" x14ac:dyDescent="0.2">
      <c r="A1440" t="s">
        <v>22203</v>
      </c>
      <c r="B1440" s="1" t="s">
        <v>2863</v>
      </c>
      <c r="C1440">
        <v>65</v>
      </c>
      <c r="G1440" t="s">
        <v>240</v>
      </c>
      <c r="H1440" t="s">
        <v>1308</v>
      </c>
      <c r="I1440" t="s">
        <v>332</v>
      </c>
      <c r="K1440">
        <v>3</v>
      </c>
      <c r="L1440" t="s">
        <v>2864</v>
      </c>
      <c r="N1440" t="s">
        <v>2853</v>
      </c>
      <c r="O1440" t="s">
        <v>2854</v>
      </c>
      <c r="P1440">
        <v>3</v>
      </c>
      <c r="Q1440" t="s">
        <v>2842</v>
      </c>
      <c r="S1440" t="s">
        <v>2920</v>
      </c>
      <c r="T1440">
        <v>1</v>
      </c>
      <c r="U1440">
        <v>5</v>
      </c>
      <c r="V1440">
        <v>1</v>
      </c>
      <c r="AD1440" t="s">
        <v>766</v>
      </c>
      <c r="AF1440" t="s">
        <v>13911</v>
      </c>
      <c r="AH1440" t="s">
        <v>1316</v>
      </c>
      <c r="AI1440" t="s">
        <v>318</v>
      </c>
      <c r="AO1440" t="s">
        <v>22032</v>
      </c>
      <c r="AQ1440">
        <v>0</v>
      </c>
      <c r="AR1440">
        <v>1</v>
      </c>
      <c r="AS1440" t="s">
        <v>16219</v>
      </c>
      <c r="AT1440" t="s">
        <v>22033</v>
      </c>
      <c r="AU1440" t="s">
        <v>10542</v>
      </c>
      <c r="AV1440" t="s">
        <v>7530</v>
      </c>
      <c r="AY1440" t="s">
        <v>22204</v>
      </c>
      <c r="AZ1440" t="s">
        <v>22036</v>
      </c>
      <c r="BA1440" t="s">
        <v>255</v>
      </c>
      <c r="BB1440" t="s">
        <v>22205</v>
      </c>
      <c r="BC1440" t="s">
        <v>2836</v>
      </c>
      <c r="BD1440" t="s">
        <v>22174</v>
      </c>
      <c r="BE1440">
        <v>0</v>
      </c>
      <c r="BG1440" t="s">
        <v>22206</v>
      </c>
      <c r="BH1440" t="s">
        <v>22207</v>
      </c>
      <c r="BS1440">
        <v>0</v>
      </c>
      <c r="BT1440">
        <v>0</v>
      </c>
      <c r="BU1440">
        <v>0</v>
      </c>
      <c r="BV1440">
        <v>0</v>
      </c>
      <c r="BW1440">
        <v>0</v>
      </c>
      <c r="BX1440">
        <v>0</v>
      </c>
      <c r="BY1440">
        <v>1</v>
      </c>
      <c r="CD1440" t="s">
        <v>131</v>
      </c>
      <c r="CE1440">
        <v>0</v>
      </c>
      <c r="CJ1440" t="s">
        <v>132</v>
      </c>
      <c r="CP1440">
        <v>4035</v>
      </c>
      <c r="CQ1440">
        <v>0</v>
      </c>
      <c r="CR1440">
        <v>0</v>
      </c>
      <c r="CS1440">
        <v>0</v>
      </c>
      <c r="CT1440">
        <v>0</v>
      </c>
    </row>
    <row r="1441" spans="1:98" x14ac:dyDescent="0.2">
      <c r="A1441" t="s">
        <v>16228</v>
      </c>
      <c r="B1441" s="1" t="s">
        <v>99</v>
      </c>
      <c r="C1441">
        <v>200</v>
      </c>
      <c r="G1441" t="s">
        <v>240</v>
      </c>
      <c r="H1441" t="s">
        <v>1308</v>
      </c>
      <c r="I1441" t="s">
        <v>332</v>
      </c>
      <c r="K1441">
        <v>2</v>
      </c>
      <c r="L1441" t="s">
        <v>2960</v>
      </c>
      <c r="N1441" t="s">
        <v>2931</v>
      </c>
      <c r="O1441" t="s">
        <v>2932</v>
      </c>
      <c r="P1441">
        <v>4</v>
      </c>
      <c r="Q1441" t="s">
        <v>603</v>
      </c>
      <c r="S1441" t="s">
        <v>15729</v>
      </c>
      <c r="T1441">
        <v>2</v>
      </c>
      <c r="U1441">
        <v>4</v>
      </c>
      <c r="V1441">
        <v>3</v>
      </c>
      <c r="AD1441" t="s">
        <v>661</v>
      </c>
      <c r="AF1441" t="s">
        <v>15875</v>
      </c>
      <c r="AH1441" t="s">
        <v>1316</v>
      </c>
      <c r="AI1441" t="s">
        <v>318</v>
      </c>
      <c r="AO1441" t="s">
        <v>16229</v>
      </c>
      <c r="AQ1441">
        <v>0</v>
      </c>
      <c r="AR1441">
        <v>0</v>
      </c>
      <c r="AS1441" t="s">
        <v>13854</v>
      </c>
      <c r="AT1441" t="s">
        <v>1734</v>
      </c>
      <c r="AU1441" t="s">
        <v>16230</v>
      </c>
      <c r="AY1441" t="s">
        <v>445</v>
      </c>
      <c r="AZ1441" t="s">
        <v>16231</v>
      </c>
      <c r="BA1441" t="s">
        <v>255</v>
      </c>
      <c r="BB1441" t="s">
        <v>16197</v>
      </c>
      <c r="BC1441" t="s">
        <v>2836</v>
      </c>
      <c r="BD1441" t="s">
        <v>14619</v>
      </c>
      <c r="BE1441">
        <v>0</v>
      </c>
      <c r="BG1441" t="s">
        <v>16232</v>
      </c>
      <c r="BH1441" t="s">
        <v>16233</v>
      </c>
      <c r="BS1441">
        <v>0</v>
      </c>
      <c r="BT1441">
        <v>0</v>
      </c>
      <c r="BU1441">
        <v>0</v>
      </c>
      <c r="BV1441">
        <v>1</v>
      </c>
      <c r="BW1441">
        <v>0</v>
      </c>
      <c r="BX1441">
        <v>0</v>
      </c>
      <c r="BY1441">
        <v>1</v>
      </c>
      <c r="CD1441" t="s">
        <v>132</v>
      </c>
      <c r="CE1441">
        <v>0</v>
      </c>
      <c r="CF1441" t="s">
        <v>132</v>
      </c>
      <c r="CJ1441" t="s">
        <v>132</v>
      </c>
      <c r="CK1441" t="s">
        <v>132</v>
      </c>
      <c r="CP1441">
        <v>2063</v>
      </c>
      <c r="CQ1441">
        <v>0</v>
      </c>
      <c r="CR1441">
        <v>0</v>
      </c>
      <c r="CS1441">
        <v>0</v>
      </c>
      <c r="CT1441">
        <v>0</v>
      </c>
    </row>
    <row r="1442" spans="1:98" x14ac:dyDescent="0.2">
      <c r="A1442" t="s">
        <v>21854</v>
      </c>
      <c r="B1442" s="1" t="s">
        <v>574</v>
      </c>
      <c r="C1442">
        <v>9600</v>
      </c>
      <c r="G1442" t="s">
        <v>2068</v>
      </c>
      <c r="H1442" t="s">
        <v>193</v>
      </c>
      <c r="I1442" t="s">
        <v>103</v>
      </c>
      <c r="J1442" t="s">
        <v>6397</v>
      </c>
      <c r="K1442">
        <v>4</v>
      </c>
      <c r="L1442" t="s">
        <v>2547</v>
      </c>
      <c r="N1442" t="s">
        <v>21855</v>
      </c>
      <c r="O1442" t="s">
        <v>21856</v>
      </c>
      <c r="P1442">
        <v>138</v>
      </c>
      <c r="Q1442" t="s">
        <v>964</v>
      </c>
      <c r="S1442" t="s">
        <v>21857</v>
      </c>
      <c r="T1442">
        <v>9</v>
      </c>
      <c r="U1442">
        <v>12</v>
      </c>
      <c r="V1442">
        <v>10</v>
      </c>
      <c r="Y1442" t="s">
        <v>6381</v>
      </c>
      <c r="Z1442" t="s">
        <v>21858</v>
      </c>
      <c r="AA1442" t="s">
        <v>6358</v>
      </c>
      <c r="AD1442" t="s">
        <v>15777</v>
      </c>
      <c r="AF1442" t="s">
        <v>21859</v>
      </c>
      <c r="AH1442" t="s">
        <v>202</v>
      </c>
      <c r="AI1442" t="s">
        <v>202</v>
      </c>
      <c r="AK1442" t="s">
        <v>21860</v>
      </c>
      <c r="AL1442" t="s">
        <v>21861</v>
      </c>
      <c r="AO1442" t="s">
        <v>21862</v>
      </c>
      <c r="AQ1442">
        <v>12</v>
      </c>
      <c r="AR1442" t="s">
        <v>19003</v>
      </c>
      <c r="AS1442" t="s">
        <v>18204</v>
      </c>
      <c r="AT1442" t="s">
        <v>21863</v>
      </c>
      <c r="AU1442" t="s">
        <v>21864</v>
      </c>
      <c r="AW1442" t="s">
        <v>21865</v>
      </c>
      <c r="AX1442" t="s">
        <v>21866</v>
      </c>
      <c r="AY1442" t="s">
        <v>6368</v>
      </c>
      <c r="AZ1442" t="s">
        <v>21867</v>
      </c>
      <c r="BA1442" t="s">
        <v>426</v>
      </c>
      <c r="BB1442" t="s">
        <v>21868</v>
      </c>
      <c r="BC1442" t="s">
        <v>6371</v>
      </c>
      <c r="BD1442" t="s">
        <v>21869</v>
      </c>
      <c r="BE1442">
        <v>0</v>
      </c>
      <c r="BF1442" t="s">
        <v>21870</v>
      </c>
      <c r="BG1442" t="s">
        <v>21871</v>
      </c>
      <c r="BH1442" t="s">
        <v>21872</v>
      </c>
      <c r="BS1442">
        <v>0</v>
      </c>
      <c r="BT1442">
        <v>0</v>
      </c>
      <c r="BU1442">
        <v>1</v>
      </c>
      <c r="BV1442">
        <v>0</v>
      </c>
      <c r="BW1442">
        <v>0</v>
      </c>
      <c r="BX1442">
        <v>0</v>
      </c>
      <c r="BY1442">
        <v>1</v>
      </c>
      <c r="CD1442" t="s">
        <v>131</v>
      </c>
      <c r="CE1442">
        <v>0</v>
      </c>
      <c r="CJ1442" t="s">
        <v>132</v>
      </c>
      <c r="CP1442">
        <v>3860</v>
      </c>
      <c r="CQ1442">
        <v>0</v>
      </c>
      <c r="CR1442">
        <v>0</v>
      </c>
      <c r="CS1442">
        <v>0</v>
      </c>
      <c r="CT1442">
        <v>0</v>
      </c>
    </row>
    <row r="1443" spans="1:98" x14ac:dyDescent="0.2">
      <c r="A1443" t="s">
        <v>31776</v>
      </c>
      <c r="B1443" s="1" t="s">
        <v>1137</v>
      </c>
      <c r="C1443">
        <v>2400</v>
      </c>
      <c r="G1443" t="s">
        <v>575</v>
      </c>
      <c r="H1443" t="s">
        <v>102</v>
      </c>
      <c r="I1443" t="s">
        <v>1555</v>
      </c>
      <c r="K1443">
        <v>1</v>
      </c>
      <c r="L1443" t="s">
        <v>11754</v>
      </c>
      <c r="N1443" t="s">
        <v>6267</v>
      </c>
      <c r="O1443" t="s">
        <v>31777</v>
      </c>
      <c r="P1443">
        <v>82</v>
      </c>
      <c r="Q1443" t="s">
        <v>6817</v>
      </c>
      <c r="S1443" t="s">
        <v>31778</v>
      </c>
      <c r="T1443">
        <v>6</v>
      </c>
      <c r="U1443">
        <v>5</v>
      </c>
      <c r="V1443">
        <v>10</v>
      </c>
      <c r="W1443" t="s">
        <v>31779</v>
      </c>
      <c r="Z1443" t="s">
        <v>3160</v>
      </c>
      <c r="AD1443" t="s">
        <v>376</v>
      </c>
      <c r="AF1443" t="s">
        <v>31780</v>
      </c>
      <c r="AG1443" t="s">
        <v>27130</v>
      </c>
      <c r="AH1443" t="s">
        <v>114</v>
      </c>
      <c r="AI1443" t="s">
        <v>114</v>
      </c>
      <c r="AJ1443" t="s">
        <v>31781</v>
      </c>
      <c r="AO1443" t="s">
        <v>31782</v>
      </c>
      <c r="AQ1443">
        <v>8</v>
      </c>
      <c r="AR1443">
        <v>12</v>
      </c>
      <c r="AS1443">
        <v>24</v>
      </c>
      <c r="AT1443" t="s">
        <v>31783</v>
      </c>
      <c r="AU1443" t="s">
        <v>31784</v>
      </c>
      <c r="AV1443" t="s">
        <v>590</v>
      </c>
      <c r="AW1443" t="s">
        <v>647</v>
      </c>
      <c r="AY1443" t="s">
        <v>31785</v>
      </c>
      <c r="AZ1443" t="s">
        <v>31786</v>
      </c>
      <c r="BA1443" t="s">
        <v>426</v>
      </c>
      <c r="BB1443" t="s">
        <v>31787</v>
      </c>
      <c r="BD1443" t="s">
        <v>31655</v>
      </c>
      <c r="BE1443">
        <v>0</v>
      </c>
      <c r="BF1443" t="s">
        <v>31788</v>
      </c>
      <c r="BG1443" t="s">
        <v>31789</v>
      </c>
      <c r="BH1443" t="s">
        <v>31790</v>
      </c>
      <c r="BP1443" t="s">
        <v>31791</v>
      </c>
      <c r="BS1443">
        <v>0</v>
      </c>
      <c r="BT1443">
        <v>0</v>
      </c>
      <c r="BU1443">
        <v>0</v>
      </c>
      <c r="BV1443">
        <v>0</v>
      </c>
      <c r="BW1443">
        <v>0</v>
      </c>
      <c r="BX1443">
        <v>0</v>
      </c>
      <c r="BY1443">
        <v>1</v>
      </c>
      <c r="CB1443" t="s">
        <v>31792</v>
      </c>
      <c r="CD1443" t="s">
        <v>132</v>
      </c>
      <c r="CE1443">
        <v>0</v>
      </c>
      <c r="CF1443" t="s">
        <v>132</v>
      </c>
      <c r="CJ1443" t="s">
        <v>132</v>
      </c>
      <c r="CK1443" t="s">
        <v>132</v>
      </c>
      <c r="CP1443">
        <v>6929</v>
      </c>
      <c r="CQ1443">
        <v>0</v>
      </c>
      <c r="CR1443">
        <v>0</v>
      </c>
      <c r="CS1443">
        <v>0</v>
      </c>
      <c r="CT1443">
        <v>0</v>
      </c>
    </row>
    <row r="1444" spans="1:98" x14ac:dyDescent="0.2">
      <c r="A1444" t="s">
        <v>18950</v>
      </c>
      <c r="B1444" s="1" t="s">
        <v>306</v>
      </c>
      <c r="C1444">
        <v>1600</v>
      </c>
      <c r="G1444" t="s">
        <v>923</v>
      </c>
      <c r="H1444" t="s">
        <v>393</v>
      </c>
      <c r="I1444" t="s">
        <v>103</v>
      </c>
      <c r="J1444" t="s">
        <v>18951</v>
      </c>
      <c r="K1444">
        <v>8</v>
      </c>
      <c r="L1444" t="s">
        <v>1760</v>
      </c>
      <c r="N1444" t="s">
        <v>18952</v>
      </c>
      <c r="O1444" t="s">
        <v>18953</v>
      </c>
      <c r="P1444">
        <v>51</v>
      </c>
      <c r="Q1444" t="s">
        <v>4352</v>
      </c>
      <c r="S1444" t="s">
        <v>18954</v>
      </c>
      <c r="T1444">
        <v>8</v>
      </c>
      <c r="U1444">
        <v>11</v>
      </c>
      <c r="V1444">
        <v>2</v>
      </c>
      <c r="Z1444" t="s">
        <v>639</v>
      </c>
      <c r="AD1444" t="s">
        <v>1434</v>
      </c>
      <c r="AF1444" t="s">
        <v>18955</v>
      </c>
      <c r="AH1444" t="s">
        <v>114</v>
      </c>
      <c r="AI1444" t="s">
        <v>114</v>
      </c>
      <c r="AJ1444" t="s">
        <v>18956</v>
      </c>
      <c r="AK1444" t="s">
        <v>18957</v>
      </c>
      <c r="AO1444" t="s">
        <v>18958</v>
      </c>
      <c r="AQ1444">
        <v>6</v>
      </c>
      <c r="AR1444">
        <v>6</v>
      </c>
      <c r="AS1444" t="s">
        <v>549</v>
      </c>
      <c r="AT1444" t="s">
        <v>18959</v>
      </c>
      <c r="AU1444" t="s">
        <v>18960</v>
      </c>
      <c r="AW1444" t="s">
        <v>2504</v>
      </c>
      <c r="AX1444" t="s">
        <v>18961</v>
      </c>
      <c r="AY1444" t="s">
        <v>18962</v>
      </c>
      <c r="AZ1444" t="s">
        <v>254</v>
      </c>
      <c r="BA1444" t="s">
        <v>7203</v>
      </c>
      <c r="BB1444" t="s">
        <v>18963</v>
      </c>
      <c r="BD1444" t="s">
        <v>18878</v>
      </c>
      <c r="BE1444">
        <v>0</v>
      </c>
      <c r="BF1444" t="s">
        <v>18964</v>
      </c>
      <c r="BG1444" t="s">
        <v>18965</v>
      </c>
      <c r="BH1444" t="s">
        <v>18966</v>
      </c>
      <c r="BL1444" t="s">
        <v>132</v>
      </c>
      <c r="BM1444" t="s">
        <v>132</v>
      </c>
      <c r="BN1444" t="s">
        <v>132</v>
      </c>
      <c r="BS1444">
        <v>0</v>
      </c>
      <c r="BT1444">
        <v>0</v>
      </c>
      <c r="BU1444">
        <v>1</v>
      </c>
      <c r="BV1444">
        <v>0</v>
      </c>
      <c r="BW1444">
        <v>0</v>
      </c>
      <c r="BX1444">
        <v>0</v>
      </c>
      <c r="BY1444">
        <v>1</v>
      </c>
      <c r="CB1444" t="s">
        <v>132</v>
      </c>
      <c r="CD1444" t="s">
        <v>131</v>
      </c>
      <c r="CE1444">
        <v>0</v>
      </c>
      <c r="CJ1444" t="s">
        <v>132</v>
      </c>
      <c r="CP1444">
        <v>2349</v>
      </c>
      <c r="CQ1444">
        <v>0</v>
      </c>
      <c r="CR1444">
        <v>0</v>
      </c>
      <c r="CS1444">
        <v>0</v>
      </c>
      <c r="CT1444">
        <v>0</v>
      </c>
    </row>
    <row r="1445" spans="1:98" x14ac:dyDescent="0.2">
      <c r="A1445" t="s">
        <v>4631</v>
      </c>
      <c r="B1445" s="1" t="s">
        <v>574</v>
      </c>
      <c r="C1445">
        <v>9600</v>
      </c>
      <c r="G1445" t="s">
        <v>135</v>
      </c>
      <c r="H1445" t="s">
        <v>102</v>
      </c>
      <c r="I1445" t="s">
        <v>103</v>
      </c>
      <c r="J1445" t="s">
        <v>4632</v>
      </c>
      <c r="K1445">
        <v>9</v>
      </c>
      <c r="L1445" t="s">
        <v>139</v>
      </c>
      <c r="N1445" t="s">
        <v>4633</v>
      </c>
      <c r="O1445" t="s">
        <v>4634</v>
      </c>
      <c r="P1445">
        <v>115</v>
      </c>
      <c r="Q1445" t="s">
        <v>4635</v>
      </c>
      <c r="S1445" t="s">
        <v>4636</v>
      </c>
      <c r="T1445">
        <v>9</v>
      </c>
      <c r="U1445">
        <v>12</v>
      </c>
      <c r="V1445">
        <v>8</v>
      </c>
      <c r="Y1445" t="s">
        <v>4637</v>
      </c>
      <c r="AB1445">
        <v>25</v>
      </c>
      <c r="AD1445" t="s">
        <v>376</v>
      </c>
      <c r="AF1445" t="s">
        <v>4638</v>
      </c>
      <c r="AH1445" t="s">
        <v>114</v>
      </c>
      <c r="AI1445" t="s">
        <v>114</v>
      </c>
      <c r="AJ1445" t="s">
        <v>4639</v>
      </c>
      <c r="AL1445" t="s">
        <v>4640</v>
      </c>
      <c r="AO1445" t="s">
        <v>4641</v>
      </c>
      <c r="AQ1445">
        <v>10</v>
      </c>
      <c r="AR1445">
        <v>13</v>
      </c>
      <c r="AS1445">
        <v>29</v>
      </c>
      <c r="AT1445" t="s">
        <v>4642</v>
      </c>
      <c r="AU1445" t="s">
        <v>4643</v>
      </c>
      <c r="AV1445" t="s">
        <v>4644</v>
      </c>
      <c r="AW1445" t="s">
        <v>4645</v>
      </c>
      <c r="AX1445" t="s">
        <v>4646</v>
      </c>
      <c r="AY1445" t="s">
        <v>298</v>
      </c>
      <c r="AZ1445" t="s">
        <v>3849</v>
      </c>
      <c r="BA1445" t="s">
        <v>4647</v>
      </c>
      <c r="BB1445" t="s">
        <v>4648</v>
      </c>
      <c r="BD1445" t="s">
        <v>128</v>
      </c>
      <c r="BE1445">
        <v>0</v>
      </c>
      <c r="BF1445" t="s">
        <v>4649</v>
      </c>
      <c r="BG1445" t="s">
        <v>4650</v>
      </c>
      <c r="BH1445" t="s">
        <v>4651</v>
      </c>
      <c r="BS1445">
        <v>0</v>
      </c>
      <c r="BT1445">
        <v>0</v>
      </c>
      <c r="BU1445">
        <v>0</v>
      </c>
      <c r="BV1445">
        <v>0</v>
      </c>
      <c r="BW1445">
        <v>0</v>
      </c>
      <c r="BX1445">
        <v>0</v>
      </c>
      <c r="BY1445">
        <v>1</v>
      </c>
      <c r="CD1445" t="s">
        <v>131</v>
      </c>
      <c r="CE1445">
        <v>0</v>
      </c>
      <c r="CJ1445" t="s">
        <v>132</v>
      </c>
      <c r="CO1445" t="str">
        <f>HYPERLINK("http://www.d20pfsrd.com/bestiary/monster-listings/outsiders/rakshasa","Rakshasa")</f>
        <v>Rakshasa</v>
      </c>
      <c r="CP1445">
        <v>298</v>
      </c>
      <c r="CQ1445">
        <v>0</v>
      </c>
      <c r="CR1445">
        <v>0</v>
      </c>
      <c r="CS1445">
        <v>0</v>
      </c>
      <c r="CT1445">
        <v>0</v>
      </c>
    </row>
    <row r="1446" spans="1:98" x14ac:dyDescent="0.2">
      <c r="A1446" t="s">
        <v>17931</v>
      </c>
      <c r="B1446" s="1" t="s">
        <v>283</v>
      </c>
      <c r="C1446">
        <v>600</v>
      </c>
      <c r="G1446" t="s">
        <v>135</v>
      </c>
      <c r="H1446" t="s">
        <v>1308</v>
      </c>
      <c r="I1446" t="s">
        <v>103</v>
      </c>
      <c r="J1446" t="s">
        <v>17879</v>
      </c>
      <c r="K1446">
        <v>3</v>
      </c>
      <c r="L1446" t="s">
        <v>17932</v>
      </c>
      <c r="N1446" t="s">
        <v>11836</v>
      </c>
      <c r="O1446" t="s">
        <v>11837</v>
      </c>
      <c r="P1446">
        <v>22</v>
      </c>
      <c r="Q1446" t="s">
        <v>4226</v>
      </c>
      <c r="S1446" t="s">
        <v>17933</v>
      </c>
      <c r="T1446">
        <v>3</v>
      </c>
      <c r="U1446">
        <v>6</v>
      </c>
      <c r="V1446">
        <v>4</v>
      </c>
      <c r="Y1446" t="s">
        <v>17881</v>
      </c>
      <c r="AB1446">
        <v>17</v>
      </c>
      <c r="AD1446" t="s">
        <v>2921</v>
      </c>
      <c r="AF1446" t="s">
        <v>17934</v>
      </c>
      <c r="AH1446" t="s">
        <v>114</v>
      </c>
      <c r="AI1446" t="s">
        <v>114</v>
      </c>
      <c r="AJ1446" t="s">
        <v>17935</v>
      </c>
      <c r="AK1446" t="s">
        <v>17936</v>
      </c>
      <c r="AO1446" t="s">
        <v>17937</v>
      </c>
      <c r="AQ1446">
        <v>3</v>
      </c>
      <c r="AR1446">
        <v>4</v>
      </c>
      <c r="AS1446" t="s">
        <v>4409</v>
      </c>
      <c r="AT1446" t="s">
        <v>17938</v>
      </c>
      <c r="AU1446" t="s">
        <v>17939</v>
      </c>
      <c r="AV1446" t="s">
        <v>4644</v>
      </c>
      <c r="AW1446" t="s">
        <v>17940</v>
      </c>
      <c r="AX1446" t="s">
        <v>17941</v>
      </c>
      <c r="AY1446" t="s">
        <v>298</v>
      </c>
      <c r="AZ1446" t="s">
        <v>17942</v>
      </c>
      <c r="BA1446" t="s">
        <v>426</v>
      </c>
      <c r="BB1446" t="s">
        <v>17943</v>
      </c>
      <c r="BC1446" t="s">
        <v>4631</v>
      </c>
      <c r="BD1446" t="s">
        <v>14619</v>
      </c>
      <c r="BE1446">
        <v>0</v>
      </c>
      <c r="BF1446" t="s">
        <v>17944</v>
      </c>
      <c r="BG1446" t="s">
        <v>17945</v>
      </c>
      <c r="BH1446" t="s">
        <v>17946</v>
      </c>
      <c r="BS1446">
        <v>0</v>
      </c>
      <c r="BT1446">
        <v>0</v>
      </c>
      <c r="BU1446">
        <v>0</v>
      </c>
      <c r="BV1446">
        <v>1</v>
      </c>
      <c r="BW1446">
        <v>0</v>
      </c>
      <c r="BX1446">
        <v>1</v>
      </c>
      <c r="BY1446">
        <v>1</v>
      </c>
      <c r="CD1446" t="s">
        <v>132</v>
      </c>
      <c r="CE1446">
        <v>0</v>
      </c>
      <c r="CF1446" t="s">
        <v>132</v>
      </c>
      <c r="CJ1446" t="s">
        <v>132</v>
      </c>
      <c r="CK1446" t="s">
        <v>132</v>
      </c>
      <c r="CP1446">
        <v>2174</v>
      </c>
      <c r="CQ1446">
        <v>0</v>
      </c>
      <c r="CR1446">
        <v>0</v>
      </c>
      <c r="CS1446">
        <v>0</v>
      </c>
      <c r="CT1446">
        <v>0</v>
      </c>
    </row>
    <row r="1447" spans="1:98" x14ac:dyDescent="0.2">
      <c r="A1447" t="s">
        <v>9821</v>
      </c>
      <c r="B1447" s="1" t="s">
        <v>1117</v>
      </c>
      <c r="C1447">
        <v>400</v>
      </c>
      <c r="G1447" t="s">
        <v>240</v>
      </c>
      <c r="H1447" t="s">
        <v>102</v>
      </c>
      <c r="I1447" t="s">
        <v>332</v>
      </c>
      <c r="K1447">
        <v>2</v>
      </c>
      <c r="L1447" t="s">
        <v>677</v>
      </c>
      <c r="N1447" t="s">
        <v>1716</v>
      </c>
      <c r="O1447" t="s">
        <v>1717</v>
      </c>
      <c r="P1447">
        <v>11</v>
      </c>
      <c r="Q1447" t="s">
        <v>1729</v>
      </c>
      <c r="S1447" t="s">
        <v>4668</v>
      </c>
      <c r="T1447">
        <v>4</v>
      </c>
      <c r="U1447">
        <v>5</v>
      </c>
      <c r="V1447">
        <v>2</v>
      </c>
      <c r="AD1447" t="s">
        <v>376</v>
      </c>
      <c r="AF1447" t="s">
        <v>9822</v>
      </c>
      <c r="AH1447" t="s">
        <v>114</v>
      </c>
      <c r="AI1447" t="s">
        <v>114</v>
      </c>
      <c r="AJ1447" t="s">
        <v>9823</v>
      </c>
      <c r="AO1447" t="s">
        <v>9824</v>
      </c>
      <c r="AQ1447">
        <v>1</v>
      </c>
      <c r="AR1447">
        <v>3</v>
      </c>
      <c r="AS1447" t="s">
        <v>1722</v>
      </c>
      <c r="AT1447" t="s">
        <v>9825</v>
      </c>
      <c r="AU1447" t="s">
        <v>9826</v>
      </c>
      <c r="AV1447" t="s">
        <v>4017</v>
      </c>
      <c r="AY1447" t="s">
        <v>736</v>
      </c>
      <c r="AZ1447" t="s">
        <v>3621</v>
      </c>
      <c r="BA1447" t="s">
        <v>255</v>
      </c>
      <c r="BB1447" t="s">
        <v>9827</v>
      </c>
      <c r="BC1447" t="s">
        <v>3623</v>
      </c>
      <c r="BD1447" t="s">
        <v>7316</v>
      </c>
      <c r="BE1447">
        <v>0</v>
      </c>
      <c r="BG1447" t="s">
        <v>9828</v>
      </c>
      <c r="BH1447" t="s">
        <v>9829</v>
      </c>
      <c r="BS1447">
        <v>0</v>
      </c>
      <c r="BT1447">
        <v>1</v>
      </c>
      <c r="BU1447">
        <v>0</v>
      </c>
      <c r="BV1447">
        <v>0</v>
      </c>
      <c r="BW1447">
        <v>0</v>
      </c>
      <c r="BX1447">
        <v>0</v>
      </c>
      <c r="BY1447">
        <v>1</v>
      </c>
      <c r="CD1447" t="s">
        <v>131</v>
      </c>
      <c r="CE1447">
        <v>0</v>
      </c>
      <c r="CJ1447" t="s">
        <v>132</v>
      </c>
      <c r="CO1447" t="str">
        <f>HYPERLINK("http://www.d20pfsrd.com/bestiary/monster-listings/animals/herd-animals/ram","Herd Animal, Sheep (Ram)")</f>
        <v>Herd Animal, Sheep (Ram)</v>
      </c>
      <c r="CP1447">
        <v>1253</v>
      </c>
      <c r="CQ1447">
        <v>0</v>
      </c>
      <c r="CR1447">
        <v>0</v>
      </c>
      <c r="CS1447">
        <v>0</v>
      </c>
      <c r="CT1447">
        <v>0</v>
      </c>
    </row>
    <row r="1448" spans="1:98" x14ac:dyDescent="0.2">
      <c r="A1448" t="s">
        <v>11026</v>
      </c>
      <c r="B1448" s="1" t="s">
        <v>306</v>
      </c>
      <c r="C1448">
        <v>1600</v>
      </c>
      <c r="G1448" t="s">
        <v>240</v>
      </c>
      <c r="H1448" t="s">
        <v>102</v>
      </c>
      <c r="I1448" t="s">
        <v>103</v>
      </c>
      <c r="J1448" t="s">
        <v>3072</v>
      </c>
      <c r="K1448">
        <v>5</v>
      </c>
      <c r="L1448" t="s">
        <v>4175</v>
      </c>
      <c r="N1448" t="s">
        <v>490</v>
      </c>
      <c r="O1448" t="s">
        <v>491</v>
      </c>
      <c r="P1448">
        <v>51</v>
      </c>
      <c r="Q1448" t="s">
        <v>4352</v>
      </c>
      <c r="S1448" t="s">
        <v>11027</v>
      </c>
      <c r="T1448">
        <v>8</v>
      </c>
      <c r="U1448">
        <v>6</v>
      </c>
      <c r="V1448">
        <v>3</v>
      </c>
      <c r="Z1448" t="s">
        <v>3077</v>
      </c>
      <c r="AC1448" t="s">
        <v>1961</v>
      </c>
      <c r="AD1448" t="s">
        <v>5907</v>
      </c>
      <c r="AF1448" t="s">
        <v>11028</v>
      </c>
      <c r="AH1448" t="s">
        <v>114</v>
      </c>
      <c r="AI1448" t="s">
        <v>114</v>
      </c>
      <c r="AJ1448" t="s">
        <v>11029</v>
      </c>
      <c r="AO1448" t="s">
        <v>11030</v>
      </c>
      <c r="AQ1448">
        <v>6</v>
      </c>
      <c r="AR1448" t="s">
        <v>4847</v>
      </c>
      <c r="AS1448" t="s">
        <v>443</v>
      </c>
      <c r="AT1448" t="s">
        <v>11031</v>
      </c>
      <c r="AU1448" t="s">
        <v>11032</v>
      </c>
      <c r="AW1448" t="s">
        <v>11033</v>
      </c>
      <c r="AY1448" t="s">
        <v>2652</v>
      </c>
      <c r="AZ1448" t="s">
        <v>11034</v>
      </c>
      <c r="BA1448" t="s">
        <v>255</v>
      </c>
      <c r="BB1448" t="s">
        <v>11035</v>
      </c>
      <c r="BD1448" t="s">
        <v>7316</v>
      </c>
      <c r="BE1448">
        <v>0</v>
      </c>
      <c r="BF1448" t="s">
        <v>11036</v>
      </c>
      <c r="BG1448" t="s">
        <v>11037</v>
      </c>
      <c r="BH1448" t="s">
        <v>11038</v>
      </c>
      <c r="BS1448">
        <v>0</v>
      </c>
      <c r="BT1448">
        <v>0</v>
      </c>
      <c r="BU1448">
        <v>1</v>
      </c>
      <c r="BV1448">
        <v>0</v>
      </c>
      <c r="BW1448">
        <v>0</v>
      </c>
      <c r="BX1448">
        <v>0</v>
      </c>
      <c r="BY1448">
        <v>1</v>
      </c>
      <c r="CD1448" t="s">
        <v>131</v>
      </c>
      <c r="CE1448">
        <v>0</v>
      </c>
      <c r="CJ1448" t="s">
        <v>132</v>
      </c>
      <c r="CO1448" t="str">
        <f>HYPERLINK("http://www.d20pfsrd.com/bestiary/monster-listings/outsiders/rast","Rast")</f>
        <v>Rast</v>
      </c>
      <c r="CP1448">
        <v>1331</v>
      </c>
      <c r="CQ1448">
        <v>0</v>
      </c>
      <c r="CR1448">
        <v>0</v>
      </c>
      <c r="CS1448">
        <v>0</v>
      </c>
      <c r="CT1448">
        <v>0</v>
      </c>
    </row>
    <row r="1449" spans="1:98" x14ac:dyDescent="0.2">
      <c r="A1449" t="s">
        <v>2886</v>
      </c>
      <c r="B1449" s="1" t="s">
        <v>2839</v>
      </c>
      <c r="C1449">
        <v>100</v>
      </c>
      <c r="G1449" t="s">
        <v>240</v>
      </c>
      <c r="H1449" t="s">
        <v>1308</v>
      </c>
      <c r="I1449" t="s">
        <v>332</v>
      </c>
      <c r="K1449">
        <v>2</v>
      </c>
      <c r="L1449" t="s">
        <v>2887</v>
      </c>
      <c r="N1449" t="s">
        <v>2840</v>
      </c>
      <c r="O1449" t="s">
        <v>2841</v>
      </c>
      <c r="P1449">
        <v>4</v>
      </c>
      <c r="Q1449" t="s">
        <v>603</v>
      </c>
      <c r="S1449" t="s">
        <v>728</v>
      </c>
      <c r="T1449">
        <v>2</v>
      </c>
      <c r="U1449">
        <v>4</v>
      </c>
      <c r="V1449">
        <v>1</v>
      </c>
      <c r="AD1449" t="s">
        <v>2888</v>
      </c>
      <c r="AF1449" t="s">
        <v>2889</v>
      </c>
      <c r="AH1449" t="s">
        <v>1316</v>
      </c>
      <c r="AI1449" t="s">
        <v>318</v>
      </c>
      <c r="AO1449" t="s">
        <v>2890</v>
      </c>
      <c r="AQ1449">
        <v>0</v>
      </c>
      <c r="AR1449">
        <v>0</v>
      </c>
      <c r="AS1449" t="s">
        <v>2846</v>
      </c>
      <c r="AT1449" t="s">
        <v>1734</v>
      </c>
      <c r="AU1449" t="s">
        <v>2891</v>
      </c>
      <c r="AV1449" t="s">
        <v>519</v>
      </c>
      <c r="AY1449" t="s">
        <v>2892</v>
      </c>
      <c r="AZ1449" t="s">
        <v>2893</v>
      </c>
      <c r="BA1449" t="s">
        <v>255</v>
      </c>
      <c r="BB1449" t="s">
        <v>2835</v>
      </c>
      <c r="BC1449" t="s">
        <v>2836</v>
      </c>
      <c r="BD1449" t="s">
        <v>128</v>
      </c>
      <c r="BE1449">
        <v>0</v>
      </c>
      <c r="BG1449" t="s">
        <v>2894</v>
      </c>
      <c r="BH1449" t="s">
        <v>2895</v>
      </c>
      <c r="BS1449">
        <v>0</v>
      </c>
      <c r="BT1449">
        <v>0</v>
      </c>
      <c r="BU1449">
        <v>0</v>
      </c>
      <c r="BV1449">
        <v>1</v>
      </c>
      <c r="BW1449">
        <v>0</v>
      </c>
      <c r="BX1449">
        <v>1</v>
      </c>
      <c r="BY1449">
        <v>1</v>
      </c>
      <c r="CD1449" t="s">
        <v>131</v>
      </c>
      <c r="CE1449">
        <v>0</v>
      </c>
      <c r="CJ1449" t="s">
        <v>132</v>
      </c>
      <c r="CO1449" t="str">
        <f>HYPERLINK("http://www.d20pfsrd.com/bestiary/monster-listings/animals/rodents/rat/rat-common","Rat, Common")</f>
        <v>Rat, Common</v>
      </c>
      <c r="CP1449">
        <v>187</v>
      </c>
      <c r="CQ1449">
        <v>0</v>
      </c>
      <c r="CR1449">
        <v>0</v>
      </c>
      <c r="CS1449">
        <v>0</v>
      </c>
      <c r="CT1449">
        <v>0</v>
      </c>
    </row>
    <row r="1450" spans="1:98" x14ac:dyDescent="0.2">
      <c r="A1450" t="s">
        <v>27142</v>
      </c>
      <c r="B1450" s="1" t="s">
        <v>306</v>
      </c>
      <c r="C1450">
        <v>1600</v>
      </c>
      <c r="G1450" t="s">
        <v>240</v>
      </c>
      <c r="H1450" t="s">
        <v>393</v>
      </c>
      <c r="I1450" t="s">
        <v>261</v>
      </c>
      <c r="K1450">
        <v>4</v>
      </c>
      <c r="L1450" t="s">
        <v>4922</v>
      </c>
      <c r="N1450" t="s">
        <v>19943</v>
      </c>
      <c r="O1450" t="s">
        <v>27143</v>
      </c>
      <c r="P1450">
        <v>57</v>
      </c>
      <c r="Q1450" t="s">
        <v>1409</v>
      </c>
      <c r="S1450" t="s">
        <v>14658</v>
      </c>
      <c r="T1450">
        <v>9</v>
      </c>
      <c r="U1450">
        <v>9</v>
      </c>
      <c r="V1450">
        <v>4</v>
      </c>
      <c r="X1450" t="s">
        <v>27144</v>
      </c>
      <c r="AD1450" t="s">
        <v>27145</v>
      </c>
      <c r="AF1450" t="s">
        <v>27146</v>
      </c>
      <c r="AH1450" t="s">
        <v>114</v>
      </c>
      <c r="AI1450" t="s">
        <v>114</v>
      </c>
      <c r="AJ1450" t="s">
        <v>27147</v>
      </c>
      <c r="AO1450" t="s">
        <v>27148</v>
      </c>
      <c r="AQ1450">
        <v>6</v>
      </c>
      <c r="AR1450">
        <v>6</v>
      </c>
      <c r="AS1450" t="s">
        <v>3700</v>
      </c>
      <c r="AT1450" t="s">
        <v>952</v>
      </c>
      <c r="AU1450" t="s">
        <v>27149</v>
      </c>
      <c r="AV1450" t="s">
        <v>27150</v>
      </c>
      <c r="AX1450" t="s">
        <v>27151</v>
      </c>
      <c r="AY1450" t="s">
        <v>23133</v>
      </c>
      <c r="AZ1450" t="s">
        <v>27152</v>
      </c>
      <c r="BA1450" t="s">
        <v>426</v>
      </c>
      <c r="BB1450" t="s">
        <v>27153</v>
      </c>
      <c r="BD1450" t="s">
        <v>24172</v>
      </c>
      <c r="BE1450">
        <v>0</v>
      </c>
      <c r="BF1450" t="s">
        <v>27154</v>
      </c>
      <c r="BG1450" t="s">
        <v>27155</v>
      </c>
      <c r="BH1450" t="s">
        <v>27156</v>
      </c>
      <c r="BI1450" t="s">
        <v>132</v>
      </c>
      <c r="BK1450" t="s">
        <v>132</v>
      </c>
      <c r="BS1450">
        <v>0</v>
      </c>
      <c r="BT1450">
        <v>0</v>
      </c>
      <c r="BU1450">
        <v>0</v>
      </c>
      <c r="BV1450">
        <v>1</v>
      </c>
      <c r="BW1450">
        <v>0</v>
      </c>
      <c r="BX1450">
        <v>1</v>
      </c>
      <c r="BY1450">
        <v>1</v>
      </c>
      <c r="CD1450" t="s">
        <v>131</v>
      </c>
      <c r="CE1450">
        <v>0</v>
      </c>
      <c r="CF1450" t="s">
        <v>132</v>
      </c>
      <c r="CJ1450" t="s">
        <v>132</v>
      </c>
      <c r="CK1450" t="s">
        <v>132</v>
      </c>
      <c r="CP1450">
        <v>5332</v>
      </c>
      <c r="CQ1450">
        <v>0</v>
      </c>
      <c r="CR1450">
        <v>0</v>
      </c>
      <c r="CS1450">
        <v>0</v>
      </c>
      <c r="CT1450">
        <v>0</v>
      </c>
    </row>
    <row r="1451" spans="1:98" x14ac:dyDescent="0.2">
      <c r="A1451" t="s">
        <v>4667</v>
      </c>
      <c r="B1451" s="1" t="s">
        <v>283</v>
      </c>
      <c r="C1451">
        <v>600</v>
      </c>
      <c r="G1451" t="s">
        <v>240</v>
      </c>
      <c r="H1451" t="s">
        <v>1308</v>
      </c>
      <c r="I1451" t="s">
        <v>332</v>
      </c>
      <c r="J1451" t="s">
        <v>308</v>
      </c>
      <c r="K1451">
        <v>6</v>
      </c>
      <c r="L1451" t="s">
        <v>333</v>
      </c>
      <c r="N1451" t="s">
        <v>2840</v>
      </c>
      <c r="O1451" t="s">
        <v>2841</v>
      </c>
      <c r="P1451">
        <v>16</v>
      </c>
      <c r="Q1451" t="s">
        <v>727</v>
      </c>
      <c r="S1451" t="s">
        <v>4668</v>
      </c>
      <c r="T1451">
        <v>4</v>
      </c>
      <c r="U1451">
        <v>5</v>
      </c>
      <c r="V1451">
        <v>2</v>
      </c>
      <c r="X1451" t="s">
        <v>314</v>
      </c>
      <c r="AD1451" t="s">
        <v>2888</v>
      </c>
      <c r="AF1451" t="s">
        <v>4669</v>
      </c>
      <c r="AH1451" t="s">
        <v>202</v>
      </c>
      <c r="AI1451" t="s">
        <v>318</v>
      </c>
      <c r="AJ1451" t="s">
        <v>4670</v>
      </c>
      <c r="AO1451" t="s">
        <v>4671</v>
      </c>
      <c r="AQ1451">
        <v>2</v>
      </c>
      <c r="AR1451" t="s">
        <v>321</v>
      </c>
      <c r="AS1451" t="s">
        <v>321</v>
      </c>
      <c r="AT1451" t="s">
        <v>4672</v>
      </c>
      <c r="AU1451" t="s">
        <v>4673</v>
      </c>
      <c r="AV1451" t="s">
        <v>4661</v>
      </c>
      <c r="AY1451" t="s">
        <v>298</v>
      </c>
      <c r="AZ1451" t="s">
        <v>4674</v>
      </c>
      <c r="BA1451" t="s">
        <v>255</v>
      </c>
      <c r="BB1451" t="s">
        <v>4675</v>
      </c>
      <c r="BC1451" t="s">
        <v>2886</v>
      </c>
      <c r="BD1451" t="s">
        <v>128</v>
      </c>
      <c r="BE1451">
        <v>0</v>
      </c>
      <c r="BF1451" t="s">
        <v>4676</v>
      </c>
      <c r="BG1451" t="s">
        <v>4677</v>
      </c>
      <c r="BH1451" t="s">
        <v>4678</v>
      </c>
      <c r="BS1451">
        <v>0</v>
      </c>
      <c r="BT1451">
        <v>0</v>
      </c>
      <c r="BU1451">
        <v>0</v>
      </c>
      <c r="BV1451">
        <v>1</v>
      </c>
      <c r="BW1451">
        <v>0</v>
      </c>
      <c r="BX1451">
        <v>1</v>
      </c>
      <c r="BY1451">
        <v>1</v>
      </c>
      <c r="CD1451" t="s">
        <v>131</v>
      </c>
      <c r="CE1451">
        <v>0</v>
      </c>
      <c r="CJ1451" t="s">
        <v>132</v>
      </c>
      <c r="CO1451" t="str">
        <f>HYPERLINK("http://www.d20pfsrd.com/bestiary/monster-listings/animals/rodents/rat/rat-swarm","Rat, Swarm")</f>
        <v>Rat, Swarm</v>
      </c>
      <c r="CP1451">
        <v>300</v>
      </c>
      <c r="CQ1451">
        <v>0</v>
      </c>
      <c r="CR1451">
        <v>0</v>
      </c>
      <c r="CS1451">
        <v>0</v>
      </c>
      <c r="CT1451">
        <v>0</v>
      </c>
    </row>
    <row r="1452" spans="1:98" x14ac:dyDescent="0.2">
      <c r="A1452" t="s">
        <v>17965</v>
      </c>
      <c r="B1452" s="1" t="s">
        <v>599</v>
      </c>
      <c r="C1452">
        <v>135</v>
      </c>
      <c r="D1452" t="s">
        <v>17965</v>
      </c>
      <c r="E1452" t="s">
        <v>17966</v>
      </c>
      <c r="G1452" t="s">
        <v>240</v>
      </c>
      <c r="H1452" t="s">
        <v>393</v>
      </c>
      <c r="I1452" t="s">
        <v>701</v>
      </c>
      <c r="J1452" t="s">
        <v>17967</v>
      </c>
      <c r="K1452">
        <v>2</v>
      </c>
      <c r="L1452" t="s">
        <v>1760</v>
      </c>
      <c r="N1452" t="s">
        <v>1119</v>
      </c>
      <c r="O1452" t="s">
        <v>17968</v>
      </c>
      <c r="P1452">
        <v>4</v>
      </c>
      <c r="Q1452" t="s">
        <v>603</v>
      </c>
      <c r="S1452" t="s">
        <v>5000</v>
      </c>
      <c r="T1452">
        <v>0</v>
      </c>
      <c r="U1452">
        <v>2</v>
      </c>
      <c r="V1452">
        <v>2</v>
      </c>
      <c r="AD1452" t="s">
        <v>496</v>
      </c>
      <c r="AF1452" t="s">
        <v>17969</v>
      </c>
      <c r="AG1452" t="s">
        <v>17970</v>
      </c>
      <c r="AH1452" t="s">
        <v>114</v>
      </c>
      <c r="AI1452" t="s">
        <v>114</v>
      </c>
      <c r="AJ1452" t="s">
        <v>17971</v>
      </c>
      <c r="AO1452" t="s">
        <v>17972</v>
      </c>
      <c r="AQ1452">
        <v>0</v>
      </c>
      <c r="AR1452">
        <v>-3</v>
      </c>
      <c r="AS1452">
        <v>9</v>
      </c>
      <c r="AT1452" t="s">
        <v>1709</v>
      </c>
      <c r="AU1452" t="s">
        <v>17973</v>
      </c>
      <c r="AV1452" t="s">
        <v>17974</v>
      </c>
      <c r="AW1452" t="s">
        <v>647</v>
      </c>
      <c r="AY1452" t="s">
        <v>17975</v>
      </c>
      <c r="AZ1452" t="s">
        <v>17976</v>
      </c>
      <c r="BA1452" t="s">
        <v>17977</v>
      </c>
      <c r="BB1452" t="s">
        <v>17978</v>
      </c>
      <c r="BD1452" t="s">
        <v>14619</v>
      </c>
      <c r="BE1452">
        <v>0</v>
      </c>
      <c r="BF1452" t="s">
        <v>17979</v>
      </c>
      <c r="BG1452" t="s">
        <v>17980</v>
      </c>
      <c r="BH1452" t="s">
        <v>17981</v>
      </c>
      <c r="BS1452">
        <v>1</v>
      </c>
      <c r="BT1452">
        <v>0</v>
      </c>
      <c r="BU1452">
        <v>0</v>
      </c>
      <c r="BV1452">
        <v>0</v>
      </c>
      <c r="BW1452">
        <v>0</v>
      </c>
      <c r="BX1452">
        <v>0</v>
      </c>
      <c r="BY1452">
        <v>1</v>
      </c>
      <c r="CD1452" t="s">
        <v>132</v>
      </c>
      <c r="CE1452">
        <v>1</v>
      </c>
      <c r="CJ1452" t="s">
        <v>132</v>
      </c>
      <c r="CK1452" t="s">
        <v>132</v>
      </c>
      <c r="CP1452">
        <v>2176</v>
      </c>
      <c r="CQ1452">
        <v>0</v>
      </c>
      <c r="CR1452">
        <v>0</v>
      </c>
      <c r="CS1452">
        <v>0</v>
      </c>
      <c r="CT1452">
        <v>0</v>
      </c>
    </row>
    <row r="1453" spans="1:98" x14ac:dyDescent="0.2">
      <c r="A1453" t="s">
        <v>27157</v>
      </c>
      <c r="B1453" s="1" t="s">
        <v>283</v>
      </c>
      <c r="C1453">
        <v>600</v>
      </c>
      <c r="G1453" t="s">
        <v>575</v>
      </c>
      <c r="H1453" t="s">
        <v>1308</v>
      </c>
      <c r="I1453" t="s">
        <v>261</v>
      </c>
      <c r="K1453">
        <v>2</v>
      </c>
      <c r="L1453" t="s">
        <v>22139</v>
      </c>
      <c r="N1453" t="s">
        <v>2918</v>
      </c>
      <c r="O1453" t="s">
        <v>6684</v>
      </c>
      <c r="P1453">
        <v>19</v>
      </c>
      <c r="Q1453" t="s">
        <v>4130</v>
      </c>
      <c r="S1453" t="s">
        <v>1730</v>
      </c>
      <c r="T1453">
        <v>4</v>
      </c>
      <c r="U1453">
        <v>5</v>
      </c>
      <c r="V1453">
        <v>1</v>
      </c>
      <c r="X1453" t="s">
        <v>2449</v>
      </c>
      <c r="Z1453" t="s">
        <v>4228</v>
      </c>
      <c r="AD1453" t="s">
        <v>27158</v>
      </c>
      <c r="AF1453" t="s">
        <v>27159</v>
      </c>
      <c r="AH1453" t="s">
        <v>1316</v>
      </c>
      <c r="AI1453" t="s">
        <v>318</v>
      </c>
      <c r="AJ1453" t="s">
        <v>1371</v>
      </c>
      <c r="AK1453" t="s">
        <v>27160</v>
      </c>
      <c r="AO1453" t="s">
        <v>27161</v>
      </c>
      <c r="AQ1453">
        <v>3</v>
      </c>
      <c r="AR1453">
        <v>3</v>
      </c>
      <c r="AS1453" t="s">
        <v>4659</v>
      </c>
      <c r="AT1453" t="s">
        <v>16994</v>
      </c>
      <c r="AU1453" t="s">
        <v>27162</v>
      </c>
      <c r="AW1453" t="s">
        <v>27163</v>
      </c>
      <c r="AX1453" t="s">
        <v>27164</v>
      </c>
      <c r="AY1453" t="s">
        <v>4034</v>
      </c>
      <c r="AZ1453" t="s">
        <v>27165</v>
      </c>
      <c r="BA1453" t="s">
        <v>426</v>
      </c>
      <c r="BB1453" t="s">
        <v>27166</v>
      </c>
      <c r="BD1453" t="s">
        <v>24172</v>
      </c>
      <c r="BE1453">
        <v>0</v>
      </c>
      <c r="BF1453" t="s">
        <v>27167</v>
      </c>
      <c r="BG1453" t="s">
        <v>27168</v>
      </c>
      <c r="BH1453" t="s">
        <v>27169</v>
      </c>
      <c r="BI1453" t="s">
        <v>132</v>
      </c>
      <c r="BK1453" t="s">
        <v>132</v>
      </c>
      <c r="BS1453">
        <v>0</v>
      </c>
      <c r="BT1453">
        <v>0</v>
      </c>
      <c r="BU1453">
        <v>0</v>
      </c>
      <c r="BV1453">
        <v>1</v>
      </c>
      <c r="BW1453">
        <v>1</v>
      </c>
      <c r="BX1453">
        <v>1</v>
      </c>
      <c r="BY1453">
        <v>1</v>
      </c>
      <c r="CD1453" t="s">
        <v>131</v>
      </c>
      <c r="CE1453">
        <v>0</v>
      </c>
      <c r="CF1453" t="s">
        <v>132</v>
      </c>
      <c r="CJ1453" t="s">
        <v>132</v>
      </c>
      <c r="CK1453" t="s">
        <v>132</v>
      </c>
      <c r="CP1453">
        <v>5333</v>
      </c>
      <c r="CQ1453">
        <v>0</v>
      </c>
      <c r="CR1453">
        <v>0</v>
      </c>
      <c r="CS1453">
        <v>0</v>
      </c>
      <c r="CT1453">
        <v>0</v>
      </c>
    </row>
    <row r="1454" spans="1:98" x14ac:dyDescent="0.2">
      <c r="A1454" t="s">
        <v>2896</v>
      </c>
      <c r="B1454" s="1" t="s">
        <v>2863</v>
      </c>
      <c r="C1454">
        <v>65</v>
      </c>
      <c r="G1454" t="s">
        <v>240</v>
      </c>
      <c r="H1454" t="s">
        <v>1308</v>
      </c>
      <c r="I1454" t="s">
        <v>332</v>
      </c>
      <c r="K1454">
        <v>2</v>
      </c>
      <c r="L1454" t="s">
        <v>2897</v>
      </c>
      <c r="N1454" t="s">
        <v>2840</v>
      </c>
      <c r="O1454" t="s">
        <v>2841</v>
      </c>
      <c r="P1454">
        <v>3</v>
      </c>
      <c r="Q1454" t="s">
        <v>2842</v>
      </c>
      <c r="S1454" t="s">
        <v>2898</v>
      </c>
      <c r="T1454">
        <v>1</v>
      </c>
      <c r="U1454">
        <v>4</v>
      </c>
      <c r="V1454">
        <v>2</v>
      </c>
      <c r="AD1454" t="s">
        <v>929</v>
      </c>
      <c r="AF1454" t="s">
        <v>2889</v>
      </c>
      <c r="AH1454" t="s">
        <v>1316</v>
      </c>
      <c r="AI1454" t="s">
        <v>318</v>
      </c>
      <c r="AO1454" t="s">
        <v>2899</v>
      </c>
      <c r="AQ1454">
        <v>0</v>
      </c>
      <c r="AR1454">
        <v>0</v>
      </c>
      <c r="AS1454">
        <v>6</v>
      </c>
      <c r="AT1454" t="s">
        <v>2900</v>
      </c>
      <c r="AU1454" t="s">
        <v>2901</v>
      </c>
      <c r="AY1454" t="s">
        <v>2892</v>
      </c>
      <c r="AZ1454" t="s">
        <v>2902</v>
      </c>
      <c r="BA1454" t="s">
        <v>255</v>
      </c>
      <c r="BB1454" t="s">
        <v>2835</v>
      </c>
      <c r="BC1454" t="s">
        <v>2836</v>
      </c>
      <c r="BD1454" t="s">
        <v>128</v>
      </c>
      <c r="BE1454">
        <v>0</v>
      </c>
      <c r="BG1454" t="s">
        <v>2903</v>
      </c>
      <c r="BH1454" t="s">
        <v>2904</v>
      </c>
      <c r="BS1454">
        <v>0</v>
      </c>
      <c r="BT1454">
        <v>0</v>
      </c>
      <c r="BU1454">
        <v>1</v>
      </c>
      <c r="BV1454">
        <v>0</v>
      </c>
      <c r="BW1454">
        <v>0</v>
      </c>
      <c r="BX1454">
        <v>0</v>
      </c>
      <c r="BY1454">
        <v>1</v>
      </c>
      <c r="CD1454" t="s">
        <v>131</v>
      </c>
      <c r="CE1454">
        <v>0</v>
      </c>
      <c r="CJ1454" t="s">
        <v>132</v>
      </c>
      <c r="CO1454" t="str">
        <f>HYPERLINK("http://www.d20pfsrd.com/bestiary/monster-listings/animals/avians/raven","Raven")</f>
        <v>Raven</v>
      </c>
      <c r="CP1454">
        <v>188</v>
      </c>
      <c r="CQ1454">
        <v>0</v>
      </c>
      <c r="CR1454">
        <v>0</v>
      </c>
      <c r="CS1454">
        <v>0</v>
      </c>
      <c r="CT1454">
        <v>0</v>
      </c>
    </row>
    <row r="1455" spans="1:98" x14ac:dyDescent="0.2">
      <c r="A1455" t="s">
        <v>19690</v>
      </c>
      <c r="B1455" s="1" t="s">
        <v>283</v>
      </c>
      <c r="C1455">
        <v>600</v>
      </c>
      <c r="G1455" t="s">
        <v>1053</v>
      </c>
      <c r="H1455" t="s">
        <v>1308</v>
      </c>
      <c r="I1455" t="s">
        <v>284</v>
      </c>
      <c r="J1455" t="s">
        <v>1000</v>
      </c>
      <c r="K1455">
        <v>1</v>
      </c>
      <c r="L1455" t="s">
        <v>19691</v>
      </c>
      <c r="N1455" t="s">
        <v>9677</v>
      </c>
      <c r="O1455" t="s">
        <v>9678</v>
      </c>
      <c r="P1455">
        <v>18</v>
      </c>
      <c r="Q1455" t="s">
        <v>18846</v>
      </c>
      <c r="S1455" t="s">
        <v>19692</v>
      </c>
      <c r="T1455">
        <v>4</v>
      </c>
      <c r="U1455">
        <v>2</v>
      </c>
      <c r="V1455">
        <v>2</v>
      </c>
      <c r="Z1455" t="s">
        <v>19693</v>
      </c>
      <c r="AA1455" t="s">
        <v>11106</v>
      </c>
      <c r="AD1455" t="s">
        <v>2985</v>
      </c>
      <c r="AF1455" t="s">
        <v>19694</v>
      </c>
      <c r="AH1455" t="s">
        <v>202</v>
      </c>
      <c r="AI1455" t="s">
        <v>318</v>
      </c>
      <c r="AJ1455" t="s">
        <v>19695</v>
      </c>
      <c r="AO1455" t="s">
        <v>19696</v>
      </c>
      <c r="AQ1455">
        <v>3</v>
      </c>
      <c r="AR1455">
        <v>2</v>
      </c>
      <c r="AS1455" t="s">
        <v>7608</v>
      </c>
      <c r="AT1455" t="s">
        <v>1734</v>
      </c>
      <c r="AU1455" t="s">
        <v>19682</v>
      </c>
      <c r="AV1455" t="s">
        <v>19697</v>
      </c>
      <c r="AX1455" t="s">
        <v>915</v>
      </c>
      <c r="AY1455" t="s">
        <v>19698</v>
      </c>
      <c r="AZ1455" t="s">
        <v>19699</v>
      </c>
      <c r="BA1455" t="s">
        <v>255</v>
      </c>
      <c r="BB1455" t="s">
        <v>19700</v>
      </c>
      <c r="BC1455" t="s">
        <v>19686</v>
      </c>
      <c r="BD1455" t="s">
        <v>19593</v>
      </c>
      <c r="BE1455">
        <v>0</v>
      </c>
      <c r="BF1455" t="s">
        <v>19701</v>
      </c>
      <c r="BG1455" t="s">
        <v>19702</v>
      </c>
      <c r="BH1455" t="s">
        <v>19703</v>
      </c>
      <c r="BS1455">
        <v>0</v>
      </c>
      <c r="BT1455">
        <v>0</v>
      </c>
      <c r="BU1455">
        <v>0</v>
      </c>
      <c r="BV1455">
        <v>0</v>
      </c>
      <c r="BW1455">
        <v>0</v>
      </c>
      <c r="BX1455">
        <v>1</v>
      </c>
      <c r="BY1455">
        <v>1</v>
      </c>
      <c r="CD1455" t="s">
        <v>131</v>
      </c>
      <c r="CE1455">
        <v>0</v>
      </c>
      <c r="CJ1455" t="s">
        <v>132</v>
      </c>
      <c r="CP1455">
        <v>2880</v>
      </c>
      <c r="CQ1455">
        <v>0</v>
      </c>
      <c r="CR1455">
        <v>0</v>
      </c>
      <c r="CS1455">
        <v>0</v>
      </c>
      <c r="CT1455">
        <v>0</v>
      </c>
    </row>
    <row r="1456" spans="1:98" x14ac:dyDescent="0.2">
      <c r="A1456" t="s">
        <v>30567</v>
      </c>
      <c r="B1456" s="1" t="s">
        <v>1918</v>
      </c>
      <c r="C1456">
        <v>19200</v>
      </c>
      <c r="G1456" t="s">
        <v>240</v>
      </c>
      <c r="H1456" t="s">
        <v>193</v>
      </c>
      <c r="I1456" t="s">
        <v>241</v>
      </c>
      <c r="J1456" t="s">
        <v>29751</v>
      </c>
      <c r="K1456">
        <v>11</v>
      </c>
      <c r="L1456" t="s">
        <v>13974</v>
      </c>
      <c r="N1456" t="s">
        <v>15858</v>
      </c>
      <c r="O1456" t="s">
        <v>15859</v>
      </c>
      <c r="P1456">
        <v>168</v>
      </c>
      <c r="Q1456" t="s">
        <v>9576</v>
      </c>
      <c r="R1456" t="s">
        <v>32346</v>
      </c>
      <c r="S1456" t="s">
        <v>30568</v>
      </c>
      <c r="T1456">
        <v>7</v>
      </c>
      <c r="U1456">
        <v>12</v>
      </c>
      <c r="V1456">
        <v>7</v>
      </c>
      <c r="X1456" t="s">
        <v>18856</v>
      </c>
      <c r="Z1456" t="s">
        <v>248</v>
      </c>
      <c r="AA1456" t="s">
        <v>30569</v>
      </c>
      <c r="AC1456" t="s">
        <v>30304</v>
      </c>
      <c r="AD1456" t="s">
        <v>781</v>
      </c>
      <c r="AF1456" t="s">
        <v>30570</v>
      </c>
      <c r="AG1456" t="s">
        <v>30571</v>
      </c>
      <c r="AH1456" t="s">
        <v>202</v>
      </c>
      <c r="AI1456" t="s">
        <v>147</v>
      </c>
      <c r="AJ1456" t="s">
        <v>30572</v>
      </c>
      <c r="AO1456" t="s">
        <v>30573</v>
      </c>
      <c r="AQ1456">
        <v>16</v>
      </c>
      <c r="AR1456" t="s">
        <v>30574</v>
      </c>
      <c r="AS1456" t="s">
        <v>30575</v>
      </c>
      <c r="AT1456" t="s">
        <v>30576</v>
      </c>
      <c r="AU1456" t="s">
        <v>30577</v>
      </c>
      <c r="AV1456" t="s">
        <v>30578</v>
      </c>
      <c r="AW1456" t="s">
        <v>30382</v>
      </c>
      <c r="AX1456" t="s">
        <v>30579</v>
      </c>
      <c r="AY1456" t="s">
        <v>298</v>
      </c>
      <c r="AZ1456" t="s">
        <v>30580</v>
      </c>
      <c r="BA1456" t="s">
        <v>426</v>
      </c>
      <c r="BB1456" t="s">
        <v>30581</v>
      </c>
      <c r="BC1456" t="s">
        <v>29759</v>
      </c>
      <c r="BD1456" t="s">
        <v>30582</v>
      </c>
      <c r="BE1456">
        <v>0</v>
      </c>
      <c r="BF1456" t="s">
        <v>30583</v>
      </c>
      <c r="BG1456" t="s">
        <v>30584</v>
      </c>
      <c r="BH1456" t="s">
        <v>30585</v>
      </c>
      <c r="BI1456" t="s">
        <v>132</v>
      </c>
      <c r="BS1456">
        <v>0</v>
      </c>
      <c r="BT1456">
        <v>0</v>
      </c>
      <c r="BU1456">
        <v>0</v>
      </c>
      <c r="BV1456">
        <v>1</v>
      </c>
      <c r="BW1456">
        <v>0</v>
      </c>
      <c r="BX1456">
        <v>0</v>
      </c>
      <c r="BY1456">
        <v>1</v>
      </c>
      <c r="CD1456" t="s">
        <v>132</v>
      </c>
      <c r="CE1456">
        <v>0</v>
      </c>
      <c r="CJ1456" t="s">
        <v>132</v>
      </c>
      <c r="CK1456" t="s">
        <v>132</v>
      </c>
      <c r="CP1456">
        <v>6481</v>
      </c>
      <c r="CQ1456">
        <v>0</v>
      </c>
      <c r="CR1456">
        <v>0</v>
      </c>
      <c r="CS1456">
        <v>0</v>
      </c>
      <c r="CT1456">
        <v>0</v>
      </c>
    </row>
    <row r="1457" spans="1:98" x14ac:dyDescent="0.2">
      <c r="A1457" t="s">
        <v>21928</v>
      </c>
      <c r="B1457" s="1" t="s">
        <v>1918</v>
      </c>
      <c r="C1457">
        <v>19200</v>
      </c>
      <c r="G1457" t="s">
        <v>3133</v>
      </c>
      <c r="H1457" t="s">
        <v>102</v>
      </c>
      <c r="I1457" t="s">
        <v>2390</v>
      </c>
      <c r="K1457">
        <v>9</v>
      </c>
      <c r="L1457" t="s">
        <v>17020</v>
      </c>
      <c r="N1457" t="s">
        <v>21909</v>
      </c>
      <c r="O1457" t="s">
        <v>21929</v>
      </c>
      <c r="P1457">
        <v>152</v>
      </c>
      <c r="Q1457" t="s">
        <v>21930</v>
      </c>
      <c r="S1457" t="s">
        <v>8369</v>
      </c>
      <c r="T1457">
        <v>11</v>
      </c>
      <c r="U1457">
        <v>15</v>
      </c>
      <c r="V1457">
        <v>14</v>
      </c>
      <c r="Y1457" t="s">
        <v>4313</v>
      </c>
      <c r="Z1457" t="s">
        <v>8127</v>
      </c>
      <c r="AB1457">
        <v>23</v>
      </c>
      <c r="AD1457" t="s">
        <v>249</v>
      </c>
      <c r="AF1457" t="s">
        <v>21931</v>
      </c>
      <c r="AH1457" t="s">
        <v>114</v>
      </c>
      <c r="AI1457" t="s">
        <v>114</v>
      </c>
      <c r="AJ1457" t="s">
        <v>21932</v>
      </c>
      <c r="AK1457" t="s">
        <v>21933</v>
      </c>
      <c r="AO1457" t="s">
        <v>21934</v>
      </c>
      <c r="AQ1457">
        <v>8</v>
      </c>
      <c r="AR1457">
        <v>15</v>
      </c>
      <c r="AS1457" t="s">
        <v>21917</v>
      </c>
      <c r="AT1457" t="s">
        <v>21935</v>
      </c>
      <c r="AU1457" t="s">
        <v>21936</v>
      </c>
      <c r="AW1457" t="s">
        <v>21920</v>
      </c>
      <c r="AX1457" t="s">
        <v>21921</v>
      </c>
      <c r="AY1457" t="s">
        <v>298</v>
      </c>
      <c r="AZ1457" t="s">
        <v>670</v>
      </c>
      <c r="BA1457" t="s">
        <v>255</v>
      </c>
      <c r="BB1457" t="s">
        <v>21937</v>
      </c>
      <c r="BC1457" t="s">
        <v>21938</v>
      </c>
      <c r="BD1457" t="s">
        <v>21924</v>
      </c>
      <c r="BE1457">
        <v>0</v>
      </c>
      <c r="BF1457" t="s">
        <v>21939</v>
      </c>
      <c r="BG1457" t="s">
        <v>21940</v>
      </c>
      <c r="BH1457" t="s">
        <v>21941</v>
      </c>
      <c r="BS1457">
        <v>0</v>
      </c>
      <c r="BT1457">
        <v>0</v>
      </c>
      <c r="BU1457">
        <v>0</v>
      </c>
      <c r="BV1457">
        <v>0</v>
      </c>
      <c r="BW1457">
        <v>0</v>
      </c>
      <c r="BX1457">
        <v>0</v>
      </c>
      <c r="BY1457">
        <v>1</v>
      </c>
      <c r="CD1457" t="s">
        <v>131</v>
      </c>
      <c r="CE1457">
        <v>0</v>
      </c>
      <c r="CJ1457" t="s">
        <v>132</v>
      </c>
      <c r="CP1457">
        <v>3865</v>
      </c>
      <c r="CQ1457">
        <v>0</v>
      </c>
      <c r="CR1457">
        <v>0</v>
      </c>
      <c r="CS1457">
        <v>0</v>
      </c>
      <c r="CT1457">
        <v>0</v>
      </c>
    </row>
    <row r="1458" spans="1:98" x14ac:dyDescent="0.2">
      <c r="A1458" t="s">
        <v>11039</v>
      </c>
      <c r="B1458" s="1" t="s">
        <v>11040</v>
      </c>
      <c r="C1458">
        <v>614400</v>
      </c>
      <c r="G1458" t="s">
        <v>575</v>
      </c>
      <c r="H1458" t="s">
        <v>1035</v>
      </c>
      <c r="I1458" t="s">
        <v>1555</v>
      </c>
      <c r="J1458" t="s">
        <v>1954</v>
      </c>
      <c r="K1458">
        <v>3</v>
      </c>
      <c r="L1458" t="s">
        <v>11041</v>
      </c>
      <c r="M1458" t="s">
        <v>11042</v>
      </c>
      <c r="N1458" t="s">
        <v>11043</v>
      </c>
      <c r="O1458" t="s">
        <v>11044</v>
      </c>
      <c r="P1458">
        <v>337</v>
      </c>
      <c r="Q1458" t="s">
        <v>11045</v>
      </c>
      <c r="S1458" t="s">
        <v>11046</v>
      </c>
      <c r="T1458">
        <v>23</v>
      </c>
      <c r="U1458">
        <v>14</v>
      </c>
      <c r="V1458">
        <v>23</v>
      </c>
      <c r="X1458" t="s">
        <v>11047</v>
      </c>
      <c r="Y1458" t="s">
        <v>11048</v>
      </c>
      <c r="Z1458" t="s">
        <v>11049</v>
      </c>
      <c r="AB1458">
        <v>33</v>
      </c>
      <c r="AC1458" t="s">
        <v>1961</v>
      </c>
      <c r="AD1458" t="s">
        <v>2000</v>
      </c>
      <c r="AF1458" t="s">
        <v>11050</v>
      </c>
      <c r="AH1458" t="s">
        <v>496</v>
      </c>
      <c r="AI1458" t="s">
        <v>1856</v>
      </c>
      <c r="AJ1458" t="s">
        <v>11051</v>
      </c>
      <c r="AK1458" t="s">
        <v>11052</v>
      </c>
      <c r="AL1458" t="s">
        <v>11053</v>
      </c>
      <c r="AO1458" t="s">
        <v>11054</v>
      </c>
      <c r="AQ1458">
        <v>27</v>
      </c>
      <c r="AR1458">
        <v>48</v>
      </c>
      <c r="AS1458" t="s">
        <v>6119</v>
      </c>
      <c r="AT1458" t="s">
        <v>11055</v>
      </c>
      <c r="AU1458" t="s">
        <v>11056</v>
      </c>
      <c r="AW1458" t="s">
        <v>11057</v>
      </c>
      <c r="AY1458" t="s">
        <v>1970</v>
      </c>
      <c r="AZ1458" t="s">
        <v>670</v>
      </c>
      <c r="BA1458" t="s">
        <v>1797</v>
      </c>
      <c r="BB1458" t="s">
        <v>11058</v>
      </c>
      <c r="BC1458" t="s">
        <v>11059</v>
      </c>
      <c r="BD1458" t="s">
        <v>7316</v>
      </c>
      <c r="BE1458">
        <v>1</v>
      </c>
      <c r="BG1458" t="s">
        <v>11060</v>
      </c>
      <c r="BH1458" t="s">
        <v>11061</v>
      </c>
      <c r="BS1458">
        <v>0</v>
      </c>
      <c r="BT1458">
        <v>0</v>
      </c>
      <c r="BU1458">
        <v>1</v>
      </c>
      <c r="BV1458">
        <v>0</v>
      </c>
      <c r="BW1458">
        <v>0</v>
      </c>
      <c r="BX1458">
        <v>0</v>
      </c>
      <c r="BY1458">
        <v>1</v>
      </c>
      <c r="CD1458" t="s">
        <v>131</v>
      </c>
      <c r="CE1458">
        <v>0</v>
      </c>
      <c r="CJ1458" t="s">
        <v>132</v>
      </c>
      <c r="CO1458" t="str">
        <f>HYPERLINK("http://www.d20pfsrd.com/bestiary/monster-listings/templates/ravener-CR-2/red-wyrm-ravener","Red Wyrm Ravener")</f>
        <v>Red Wyrm Ravener</v>
      </c>
      <c r="CP1458">
        <v>1332</v>
      </c>
      <c r="CQ1458">
        <v>0</v>
      </c>
      <c r="CR1458">
        <v>0</v>
      </c>
      <c r="CS1458">
        <v>0</v>
      </c>
      <c r="CT1458">
        <v>0</v>
      </c>
    </row>
    <row r="1459" spans="1:98" x14ac:dyDescent="0.2">
      <c r="A1459" t="s">
        <v>11085</v>
      </c>
      <c r="B1459" s="1" t="s">
        <v>1137</v>
      </c>
      <c r="C1459">
        <v>2400</v>
      </c>
      <c r="G1459" t="s">
        <v>1053</v>
      </c>
      <c r="H1459" t="s">
        <v>393</v>
      </c>
      <c r="I1459" t="s">
        <v>2390</v>
      </c>
      <c r="K1459">
        <v>8</v>
      </c>
      <c r="L1459" t="s">
        <v>2804</v>
      </c>
      <c r="N1459" t="s">
        <v>11086</v>
      </c>
      <c r="O1459" t="s">
        <v>11087</v>
      </c>
      <c r="P1459">
        <v>60</v>
      </c>
      <c r="Q1459" t="s">
        <v>4384</v>
      </c>
      <c r="R1459" t="s">
        <v>11088</v>
      </c>
      <c r="S1459" t="s">
        <v>11089</v>
      </c>
      <c r="T1459">
        <v>6</v>
      </c>
      <c r="U1459">
        <v>10</v>
      </c>
      <c r="V1459">
        <v>7</v>
      </c>
      <c r="Y1459" t="s">
        <v>4313</v>
      </c>
      <c r="AC1459" t="s">
        <v>11090</v>
      </c>
      <c r="AD1459" t="s">
        <v>1614</v>
      </c>
      <c r="AF1459" t="s">
        <v>11091</v>
      </c>
      <c r="AH1459" t="s">
        <v>114</v>
      </c>
      <c r="AI1459" t="s">
        <v>114</v>
      </c>
      <c r="AO1459" t="s">
        <v>11092</v>
      </c>
      <c r="AQ1459">
        <v>4</v>
      </c>
      <c r="AR1459">
        <v>7</v>
      </c>
      <c r="AS1459">
        <v>21</v>
      </c>
      <c r="AT1459" t="s">
        <v>11093</v>
      </c>
      <c r="AU1459" t="s">
        <v>11094</v>
      </c>
      <c r="AW1459" t="s">
        <v>11095</v>
      </c>
      <c r="AX1459" t="s">
        <v>11096</v>
      </c>
      <c r="AY1459" t="s">
        <v>11097</v>
      </c>
      <c r="AZ1459" t="s">
        <v>11098</v>
      </c>
      <c r="BA1459" t="s">
        <v>11099</v>
      </c>
      <c r="BB1459" t="s">
        <v>11100</v>
      </c>
      <c r="BD1459" t="s">
        <v>7316</v>
      </c>
      <c r="BE1459">
        <v>0</v>
      </c>
      <c r="BF1459" t="s">
        <v>11101</v>
      </c>
      <c r="BG1459" t="s">
        <v>11102</v>
      </c>
      <c r="BH1459" t="s">
        <v>11103</v>
      </c>
      <c r="BS1459">
        <v>0</v>
      </c>
      <c r="BT1459">
        <v>0</v>
      </c>
      <c r="BU1459">
        <v>0</v>
      </c>
      <c r="BV1459">
        <v>0</v>
      </c>
      <c r="BW1459">
        <v>0</v>
      </c>
      <c r="BX1459">
        <v>0</v>
      </c>
      <c r="BY1459">
        <v>1</v>
      </c>
      <c r="CD1459" t="s">
        <v>131</v>
      </c>
      <c r="CE1459">
        <v>0</v>
      </c>
      <c r="CJ1459" t="s">
        <v>132</v>
      </c>
      <c r="CO1459" t="str">
        <f>HYPERLINK("http://www.d20pfsrd.com/bestiary/monster-listings/fey/redcap","Redcap")</f>
        <v>Redcap</v>
      </c>
      <c r="CP1459">
        <v>1335</v>
      </c>
      <c r="CQ1459">
        <v>0</v>
      </c>
      <c r="CR1459">
        <v>0</v>
      </c>
      <c r="CS1459">
        <v>0</v>
      </c>
      <c r="CT1459">
        <v>0</v>
      </c>
    </row>
    <row r="1460" spans="1:98" x14ac:dyDescent="0.2">
      <c r="A1460" t="s">
        <v>11104</v>
      </c>
      <c r="B1460" s="1" t="s">
        <v>1117</v>
      </c>
      <c r="C1460">
        <v>400</v>
      </c>
      <c r="G1460" t="s">
        <v>923</v>
      </c>
      <c r="H1460" t="s">
        <v>393</v>
      </c>
      <c r="I1460" t="s">
        <v>137</v>
      </c>
      <c r="J1460" t="s">
        <v>138</v>
      </c>
      <c r="K1460">
        <v>5</v>
      </c>
      <c r="L1460" t="s">
        <v>4540</v>
      </c>
      <c r="N1460" t="s">
        <v>6727</v>
      </c>
      <c r="O1460" t="s">
        <v>6728</v>
      </c>
      <c r="P1460">
        <v>13</v>
      </c>
      <c r="Q1460" t="s">
        <v>1718</v>
      </c>
      <c r="S1460" t="s">
        <v>11105</v>
      </c>
      <c r="T1460">
        <v>2</v>
      </c>
      <c r="U1460">
        <v>1</v>
      </c>
      <c r="V1460">
        <v>4</v>
      </c>
      <c r="X1460" t="s">
        <v>680</v>
      </c>
      <c r="AA1460" t="s">
        <v>11106</v>
      </c>
      <c r="AD1460" t="s">
        <v>11107</v>
      </c>
      <c r="AF1460" t="s">
        <v>11108</v>
      </c>
      <c r="AH1460" t="s">
        <v>114</v>
      </c>
      <c r="AI1460" t="s">
        <v>114</v>
      </c>
      <c r="AJ1460" t="s">
        <v>11109</v>
      </c>
      <c r="AO1460" t="s">
        <v>11110</v>
      </c>
      <c r="AQ1460">
        <v>1</v>
      </c>
      <c r="AR1460" t="s">
        <v>11111</v>
      </c>
      <c r="AS1460" t="s">
        <v>839</v>
      </c>
      <c r="AT1460" t="s">
        <v>404</v>
      </c>
      <c r="AU1460" t="s">
        <v>11112</v>
      </c>
      <c r="AW1460" t="s">
        <v>8198</v>
      </c>
      <c r="AX1460" t="s">
        <v>915</v>
      </c>
      <c r="AY1460" t="s">
        <v>11113</v>
      </c>
      <c r="AZ1460" t="s">
        <v>11114</v>
      </c>
      <c r="BA1460" t="s">
        <v>255</v>
      </c>
      <c r="BB1460" t="s">
        <v>11115</v>
      </c>
      <c r="BD1460" t="s">
        <v>7316</v>
      </c>
      <c r="BE1460">
        <v>0</v>
      </c>
      <c r="BF1460" t="s">
        <v>11116</v>
      </c>
      <c r="BG1460" t="s">
        <v>11117</v>
      </c>
      <c r="BH1460" t="s">
        <v>11118</v>
      </c>
      <c r="BS1460">
        <v>0</v>
      </c>
      <c r="BT1460">
        <v>0</v>
      </c>
      <c r="BU1460">
        <v>0</v>
      </c>
      <c r="BV1460">
        <v>0</v>
      </c>
      <c r="BW1460">
        <v>0</v>
      </c>
      <c r="BX1460">
        <v>1</v>
      </c>
      <c r="BY1460">
        <v>1</v>
      </c>
      <c r="CD1460" t="s">
        <v>131</v>
      </c>
      <c r="CE1460">
        <v>0</v>
      </c>
      <c r="CJ1460" t="s">
        <v>132</v>
      </c>
      <c r="CO1460" t="str">
        <f>HYPERLINK("http://www.d20pfsrd.com/bestiary/monster-listings/aberrations/reefclaw","Reefclaw")</f>
        <v>Reefclaw</v>
      </c>
      <c r="CP1460">
        <v>1336</v>
      </c>
      <c r="CQ1460">
        <v>0</v>
      </c>
      <c r="CR1460">
        <v>0</v>
      </c>
      <c r="CS1460">
        <v>0</v>
      </c>
      <c r="CT1460">
        <v>0</v>
      </c>
    </row>
    <row r="1461" spans="1:98" x14ac:dyDescent="0.2">
      <c r="A1461" t="s">
        <v>4679</v>
      </c>
      <c r="B1461" s="1" t="s">
        <v>134</v>
      </c>
      <c r="C1461">
        <v>3200</v>
      </c>
      <c r="G1461" t="s">
        <v>240</v>
      </c>
      <c r="H1461" t="s">
        <v>136</v>
      </c>
      <c r="I1461" t="s">
        <v>261</v>
      </c>
      <c r="K1461">
        <v>1</v>
      </c>
      <c r="L1461" t="s">
        <v>4680</v>
      </c>
      <c r="N1461" t="s">
        <v>141</v>
      </c>
      <c r="O1461" t="s">
        <v>142</v>
      </c>
      <c r="P1461">
        <v>94</v>
      </c>
      <c r="Q1461" t="s">
        <v>1450</v>
      </c>
      <c r="S1461" t="s">
        <v>4681</v>
      </c>
      <c r="T1461">
        <v>11</v>
      </c>
      <c r="U1461">
        <v>7</v>
      </c>
      <c r="V1461">
        <v>4</v>
      </c>
      <c r="Z1461" t="s">
        <v>4682</v>
      </c>
      <c r="AD1461" t="s">
        <v>267</v>
      </c>
      <c r="AF1461" t="s">
        <v>4683</v>
      </c>
      <c r="AH1461" t="s">
        <v>147</v>
      </c>
      <c r="AI1461" t="s">
        <v>147</v>
      </c>
      <c r="AJ1461" t="s">
        <v>4684</v>
      </c>
      <c r="AO1461" t="s">
        <v>4685</v>
      </c>
      <c r="AQ1461">
        <v>9</v>
      </c>
      <c r="AR1461" t="s">
        <v>4686</v>
      </c>
      <c r="AS1461" t="s">
        <v>4687</v>
      </c>
      <c r="AT1461" t="s">
        <v>4688</v>
      </c>
      <c r="AU1461" t="s">
        <v>1663</v>
      </c>
      <c r="AW1461" t="s">
        <v>4689</v>
      </c>
      <c r="AY1461" t="s">
        <v>4690</v>
      </c>
      <c r="AZ1461" t="s">
        <v>670</v>
      </c>
      <c r="BA1461" t="s">
        <v>255</v>
      </c>
      <c r="BB1461" t="s">
        <v>4691</v>
      </c>
      <c r="BD1461" t="s">
        <v>128</v>
      </c>
      <c r="BE1461">
        <v>0</v>
      </c>
      <c r="BF1461" t="s">
        <v>4692</v>
      </c>
      <c r="BG1461" t="s">
        <v>4693</v>
      </c>
      <c r="BH1461" t="s">
        <v>4694</v>
      </c>
      <c r="BS1461">
        <v>0</v>
      </c>
      <c r="BT1461">
        <v>0</v>
      </c>
      <c r="BU1461">
        <v>0</v>
      </c>
      <c r="BV1461">
        <v>0</v>
      </c>
      <c r="BW1461">
        <v>1</v>
      </c>
      <c r="BX1461">
        <v>0</v>
      </c>
      <c r="BY1461">
        <v>1</v>
      </c>
      <c r="CD1461" t="s">
        <v>131</v>
      </c>
      <c r="CE1461">
        <v>0</v>
      </c>
      <c r="CJ1461" t="s">
        <v>132</v>
      </c>
      <c r="CO1461" t="str">
        <f>HYPERLINK("http://www.d20pfsrd.com/bestiary/monster-listings/magical-beasts/remorhaz","Remorhaz")</f>
        <v>Remorhaz</v>
      </c>
      <c r="CP1461">
        <v>301</v>
      </c>
      <c r="CQ1461">
        <v>0</v>
      </c>
      <c r="CR1461">
        <v>0</v>
      </c>
      <c r="CS1461">
        <v>0</v>
      </c>
      <c r="CT1461">
        <v>0</v>
      </c>
    </row>
    <row r="1462" spans="1:98" x14ac:dyDescent="0.2">
      <c r="A1462" t="s">
        <v>4695</v>
      </c>
      <c r="B1462" s="1" t="s">
        <v>1223</v>
      </c>
      <c r="C1462">
        <v>12800</v>
      </c>
      <c r="G1462" t="s">
        <v>575</v>
      </c>
      <c r="H1462" t="s">
        <v>136</v>
      </c>
      <c r="I1462" t="s">
        <v>241</v>
      </c>
      <c r="J1462" t="s">
        <v>1556</v>
      </c>
      <c r="K1462">
        <v>7</v>
      </c>
      <c r="L1462" t="s">
        <v>4696</v>
      </c>
      <c r="N1462" t="s">
        <v>4697</v>
      </c>
      <c r="O1462" t="s">
        <v>4698</v>
      </c>
      <c r="P1462">
        <v>137</v>
      </c>
      <c r="Q1462" t="s">
        <v>4699</v>
      </c>
      <c r="R1462" t="s">
        <v>3695</v>
      </c>
      <c r="S1462" t="s">
        <v>4700</v>
      </c>
      <c r="T1462">
        <v>7</v>
      </c>
      <c r="U1462">
        <v>10</v>
      </c>
      <c r="V1462">
        <v>5</v>
      </c>
      <c r="X1462" t="s">
        <v>248</v>
      </c>
      <c r="AD1462" t="s">
        <v>766</v>
      </c>
      <c r="AF1462" t="s">
        <v>4701</v>
      </c>
      <c r="AH1462" t="s">
        <v>147</v>
      </c>
      <c r="AI1462" t="s">
        <v>147</v>
      </c>
      <c r="AJ1462" t="s">
        <v>4702</v>
      </c>
      <c r="AK1462" t="s">
        <v>4703</v>
      </c>
      <c r="AO1462" t="s">
        <v>4704</v>
      </c>
      <c r="AQ1462">
        <v>15</v>
      </c>
      <c r="AR1462" t="s">
        <v>4705</v>
      </c>
      <c r="AS1462" t="s">
        <v>1045</v>
      </c>
      <c r="AT1462" t="s">
        <v>4706</v>
      </c>
      <c r="AU1462" t="s">
        <v>4707</v>
      </c>
      <c r="AW1462" t="s">
        <v>4708</v>
      </c>
      <c r="AX1462" t="s">
        <v>4709</v>
      </c>
      <c r="AY1462" t="s">
        <v>1157</v>
      </c>
      <c r="AZ1462" t="s">
        <v>670</v>
      </c>
      <c r="BA1462" t="s">
        <v>255</v>
      </c>
      <c r="BB1462" t="s">
        <v>4710</v>
      </c>
      <c r="BD1462" t="s">
        <v>128</v>
      </c>
      <c r="BE1462">
        <v>0</v>
      </c>
      <c r="BF1462" t="s">
        <v>4711</v>
      </c>
      <c r="BG1462" t="s">
        <v>4712</v>
      </c>
      <c r="BH1462" t="s">
        <v>4713</v>
      </c>
      <c r="BS1462">
        <v>0</v>
      </c>
      <c r="BT1462">
        <v>0</v>
      </c>
      <c r="BU1462">
        <v>0</v>
      </c>
      <c r="BV1462">
        <v>0</v>
      </c>
      <c r="BW1462">
        <v>0</v>
      </c>
      <c r="BX1462">
        <v>0</v>
      </c>
      <c r="BY1462">
        <v>1</v>
      </c>
      <c r="CD1462" t="s">
        <v>131</v>
      </c>
      <c r="CE1462">
        <v>0</v>
      </c>
      <c r="CJ1462" t="s">
        <v>132</v>
      </c>
      <c r="CO1462" t="str">
        <f>HYPERLINK("http://www.d20pfsrd.com/bestiary/monster-listings/constructs/retriever","Retriever")</f>
        <v>Retriever</v>
      </c>
      <c r="CP1462">
        <v>302</v>
      </c>
      <c r="CQ1462">
        <v>0</v>
      </c>
      <c r="CR1462">
        <v>0</v>
      </c>
      <c r="CS1462">
        <v>0</v>
      </c>
      <c r="CT1462">
        <v>0</v>
      </c>
    </row>
    <row r="1463" spans="1:98" x14ac:dyDescent="0.2">
      <c r="A1463" t="s">
        <v>11119</v>
      </c>
      <c r="B1463" s="1" t="s">
        <v>1137</v>
      </c>
      <c r="C1463">
        <v>2400</v>
      </c>
      <c r="G1463" t="s">
        <v>135</v>
      </c>
      <c r="H1463" t="s">
        <v>102</v>
      </c>
      <c r="I1463" t="s">
        <v>1555</v>
      </c>
      <c r="K1463">
        <v>7</v>
      </c>
      <c r="L1463" t="s">
        <v>11120</v>
      </c>
      <c r="N1463" t="s">
        <v>3296</v>
      </c>
      <c r="O1463" t="s">
        <v>3297</v>
      </c>
      <c r="P1463">
        <v>76</v>
      </c>
      <c r="Q1463" t="s">
        <v>2329</v>
      </c>
      <c r="S1463" t="s">
        <v>11121</v>
      </c>
      <c r="T1463">
        <v>7</v>
      </c>
      <c r="U1463">
        <v>6</v>
      </c>
      <c r="V1463">
        <v>7</v>
      </c>
      <c r="Y1463" t="s">
        <v>5607</v>
      </c>
      <c r="Z1463" t="s">
        <v>5001</v>
      </c>
      <c r="AB1463">
        <v>17</v>
      </c>
      <c r="AC1463" t="s">
        <v>11122</v>
      </c>
      <c r="AD1463" t="s">
        <v>249</v>
      </c>
      <c r="AF1463" t="s">
        <v>11123</v>
      </c>
      <c r="AH1463" t="s">
        <v>114</v>
      </c>
      <c r="AI1463" t="s">
        <v>114</v>
      </c>
      <c r="AJ1463" t="s">
        <v>11124</v>
      </c>
      <c r="AO1463" t="s">
        <v>11125</v>
      </c>
      <c r="AQ1463">
        <v>6</v>
      </c>
      <c r="AR1463" t="s">
        <v>11126</v>
      </c>
      <c r="AS1463">
        <v>26</v>
      </c>
      <c r="AT1463" t="s">
        <v>11127</v>
      </c>
      <c r="AU1463" t="s">
        <v>11128</v>
      </c>
      <c r="AW1463" t="s">
        <v>647</v>
      </c>
      <c r="AX1463" t="s">
        <v>11129</v>
      </c>
      <c r="AY1463" t="s">
        <v>3178</v>
      </c>
      <c r="AZ1463" t="s">
        <v>670</v>
      </c>
      <c r="BA1463" t="s">
        <v>426</v>
      </c>
      <c r="BB1463" t="s">
        <v>11130</v>
      </c>
      <c r="BD1463" t="s">
        <v>7316</v>
      </c>
      <c r="BE1463">
        <v>0</v>
      </c>
      <c r="BF1463" t="s">
        <v>11131</v>
      </c>
      <c r="BG1463" t="s">
        <v>11132</v>
      </c>
      <c r="BH1463" t="s">
        <v>11133</v>
      </c>
      <c r="BS1463">
        <v>0</v>
      </c>
      <c r="BT1463">
        <v>0</v>
      </c>
      <c r="BU1463">
        <v>0</v>
      </c>
      <c r="BV1463">
        <v>0</v>
      </c>
      <c r="BW1463">
        <v>0</v>
      </c>
      <c r="BX1463">
        <v>0</v>
      </c>
      <c r="BY1463">
        <v>1</v>
      </c>
      <c r="CD1463" t="s">
        <v>131</v>
      </c>
      <c r="CE1463">
        <v>0</v>
      </c>
      <c r="CJ1463" t="s">
        <v>132</v>
      </c>
      <c r="CO1463" t="str">
        <f>HYPERLINK("http://www.d20pfsrd.com/bestiary/monster-listings/undead/revenant","Revenant")</f>
        <v>Revenant</v>
      </c>
      <c r="CP1463">
        <v>1337</v>
      </c>
      <c r="CQ1463">
        <v>0</v>
      </c>
      <c r="CR1463">
        <v>0</v>
      </c>
      <c r="CS1463">
        <v>0</v>
      </c>
      <c r="CT1463">
        <v>0</v>
      </c>
    </row>
    <row r="1464" spans="1:98" x14ac:dyDescent="0.2">
      <c r="A1464" t="s">
        <v>6799</v>
      </c>
      <c r="B1464" s="1" t="s">
        <v>599</v>
      </c>
      <c r="C1464">
        <v>135</v>
      </c>
      <c r="G1464" t="s">
        <v>240</v>
      </c>
      <c r="H1464" t="s">
        <v>1308</v>
      </c>
      <c r="I1464" t="s">
        <v>332</v>
      </c>
      <c r="K1464">
        <v>3</v>
      </c>
      <c r="L1464" t="s">
        <v>677</v>
      </c>
      <c r="N1464" t="s">
        <v>2853</v>
      </c>
      <c r="O1464" t="s">
        <v>2854</v>
      </c>
      <c r="P1464">
        <v>4</v>
      </c>
      <c r="Q1464" t="s">
        <v>603</v>
      </c>
      <c r="S1464" t="s">
        <v>6800</v>
      </c>
      <c r="T1464">
        <v>2</v>
      </c>
      <c r="U1464">
        <v>7</v>
      </c>
      <c r="V1464">
        <v>2</v>
      </c>
      <c r="X1464" t="s">
        <v>2449</v>
      </c>
      <c r="AD1464" t="s">
        <v>6801</v>
      </c>
      <c r="AF1464" t="s">
        <v>6802</v>
      </c>
      <c r="AH1464" t="s">
        <v>1316</v>
      </c>
      <c r="AI1464" t="s">
        <v>1316</v>
      </c>
      <c r="AJ1464" t="s">
        <v>6803</v>
      </c>
      <c r="AO1464" t="s">
        <v>6804</v>
      </c>
      <c r="AQ1464">
        <v>0</v>
      </c>
      <c r="AR1464">
        <v>1</v>
      </c>
      <c r="AS1464">
        <v>9</v>
      </c>
      <c r="AT1464" t="s">
        <v>2970</v>
      </c>
      <c r="AU1464" t="s">
        <v>6805</v>
      </c>
      <c r="AY1464" t="s">
        <v>6806</v>
      </c>
      <c r="AZ1464" t="s">
        <v>6807</v>
      </c>
      <c r="BA1464" t="s">
        <v>255</v>
      </c>
      <c r="BB1464" t="s">
        <v>6808</v>
      </c>
      <c r="BC1464" t="s">
        <v>6809</v>
      </c>
      <c r="BD1464" t="s">
        <v>6739</v>
      </c>
      <c r="BE1464">
        <v>0</v>
      </c>
      <c r="BF1464" t="s">
        <v>6810</v>
      </c>
      <c r="BG1464" t="s">
        <v>6811</v>
      </c>
      <c r="BH1464" t="s">
        <v>6812</v>
      </c>
      <c r="BS1464">
        <v>0</v>
      </c>
      <c r="BT1464">
        <v>0</v>
      </c>
      <c r="BU1464">
        <v>1</v>
      </c>
      <c r="BV1464">
        <v>0</v>
      </c>
      <c r="BW1464">
        <v>0</v>
      </c>
      <c r="BX1464">
        <v>0</v>
      </c>
      <c r="BY1464">
        <v>1</v>
      </c>
      <c r="CD1464" t="s">
        <v>131</v>
      </c>
      <c r="CE1464">
        <v>0</v>
      </c>
      <c r="CJ1464" t="s">
        <v>132</v>
      </c>
      <c r="CP1464">
        <v>924</v>
      </c>
      <c r="CQ1464">
        <v>0</v>
      </c>
      <c r="CR1464">
        <v>0</v>
      </c>
      <c r="CS1464">
        <v>0</v>
      </c>
      <c r="CT1464">
        <v>0</v>
      </c>
    </row>
    <row r="1465" spans="1:98" x14ac:dyDescent="0.2">
      <c r="A1465" t="s">
        <v>4714</v>
      </c>
      <c r="B1465" s="1" t="s">
        <v>365</v>
      </c>
      <c r="C1465">
        <v>1200</v>
      </c>
      <c r="G1465" t="s">
        <v>240</v>
      </c>
      <c r="H1465" t="s">
        <v>193</v>
      </c>
      <c r="I1465" t="s">
        <v>332</v>
      </c>
      <c r="K1465">
        <v>0</v>
      </c>
      <c r="L1465" t="s">
        <v>4715</v>
      </c>
      <c r="N1465" t="s">
        <v>263</v>
      </c>
      <c r="O1465" t="s">
        <v>264</v>
      </c>
      <c r="P1465">
        <v>42</v>
      </c>
      <c r="Q1465" t="s">
        <v>545</v>
      </c>
      <c r="S1465" t="s">
        <v>4716</v>
      </c>
      <c r="T1465">
        <v>10</v>
      </c>
      <c r="U1465">
        <v>4</v>
      </c>
      <c r="V1465">
        <v>2</v>
      </c>
      <c r="AD1465" t="s">
        <v>376</v>
      </c>
      <c r="AF1465" t="s">
        <v>4717</v>
      </c>
      <c r="AH1465" t="s">
        <v>202</v>
      </c>
      <c r="AI1465" t="s">
        <v>114</v>
      </c>
      <c r="AJ1465" t="s">
        <v>4718</v>
      </c>
      <c r="AO1465" t="s">
        <v>4719</v>
      </c>
      <c r="AQ1465">
        <v>3</v>
      </c>
      <c r="AR1465">
        <v>10</v>
      </c>
      <c r="AS1465" t="s">
        <v>549</v>
      </c>
      <c r="AT1465" t="s">
        <v>4720</v>
      </c>
      <c r="AU1465" t="s">
        <v>695</v>
      </c>
      <c r="AY1465" t="s">
        <v>774</v>
      </c>
      <c r="AZ1465" t="s">
        <v>1587</v>
      </c>
      <c r="BA1465" t="s">
        <v>255</v>
      </c>
      <c r="BB1465" t="s">
        <v>4721</v>
      </c>
      <c r="BD1465" t="s">
        <v>128</v>
      </c>
      <c r="BE1465">
        <v>0</v>
      </c>
      <c r="BG1465" t="s">
        <v>4722</v>
      </c>
      <c r="BH1465" t="s">
        <v>4723</v>
      </c>
      <c r="BS1465">
        <v>0</v>
      </c>
      <c r="BT1465">
        <v>1</v>
      </c>
      <c r="BU1465">
        <v>0</v>
      </c>
      <c r="BV1465">
        <v>0</v>
      </c>
      <c r="BW1465">
        <v>0</v>
      </c>
      <c r="BX1465">
        <v>0</v>
      </c>
      <c r="BY1465">
        <v>1</v>
      </c>
      <c r="CD1465" t="s">
        <v>131</v>
      </c>
      <c r="CE1465">
        <v>0</v>
      </c>
      <c r="CJ1465" t="s">
        <v>132</v>
      </c>
      <c r="CO1465" t="str">
        <f>HYPERLINK("http://www.d20pfsrd.com/bestiary/monster-listings/animals/rhinoceros","Rhinoceros")</f>
        <v>Rhinoceros</v>
      </c>
      <c r="CP1465">
        <v>303</v>
      </c>
      <c r="CQ1465">
        <v>0</v>
      </c>
      <c r="CR1465">
        <v>0</v>
      </c>
      <c r="CS1465">
        <v>0</v>
      </c>
      <c r="CT1465">
        <v>0</v>
      </c>
    </row>
    <row r="1466" spans="1:98" x14ac:dyDescent="0.2">
      <c r="A1466" t="s">
        <v>30362</v>
      </c>
      <c r="B1466" s="1" t="s">
        <v>1137</v>
      </c>
      <c r="C1466">
        <v>2400</v>
      </c>
      <c r="G1466" t="s">
        <v>575</v>
      </c>
      <c r="H1466" t="s">
        <v>393</v>
      </c>
      <c r="I1466" t="s">
        <v>137</v>
      </c>
      <c r="K1466">
        <v>7</v>
      </c>
      <c r="L1466" t="s">
        <v>19143</v>
      </c>
      <c r="N1466" t="s">
        <v>7243</v>
      </c>
      <c r="O1466" t="s">
        <v>30363</v>
      </c>
      <c r="P1466">
        <v>68</v>
      </c>
      <c r="Q1466" t="s">
        <v>15110</v>
      </c>
      <c r="R1466" t="s">
        <v>1312</v>
      </c>
      <c r="S1466" t="s">
        <v>8009</v>
      </c>
      <c r="T1466">
        <v>6</v>
      </c>
      <c r="U1466">
        <v>5</v>
      </c>
      <c r="V1466">
        <v>8</v>
      </c>
      <c r="X1466" t="s">
        <v>18993</v>
      </c>
      <c r="Z1466" t="s">
        <v>11292</v>
      </c>
      <c r="AD1466" t="s">
        <v>26255</v>
      </c>
      <c r="AF1466" t="s">
        <v>30364</v>
      </c>
      <c r="AH1466" t="s">
        <v>114</v>
      </c>
      <c r="AI1466" t="s">
        <v>114</v>
      </c>
      <c r="AJ1466" t="s">
        <v>30365</v>
      </c>
      <c r="AK1466" t="s">
        <v>30366</v>
      </c>
      <c r="AO1466" t="s">
        <v>30367</v>
      </c>
      <c r="AQ1466">
        <v>6</v>
      </c>
      <c r="AR1466">
        <v>6</v>
      </c>
      <c r="AS1466">
        <v>19</v>
      </c>
      <c r="AT1466" t="s">
        <v>30368</v>
      </c>
      <c r="AU1466" t="s">
        <v>30369</v>
      </c>
      <c r="AW1466" t="s">
        <v>12267</v>
      </c>
      <c r="AX1466" t="s">
        <v>17427</v>
      </c>
      <c r="AY1466" t="s">
        <v>298</v>
      </c>
      <c r="AZ1466" t="s">
        <v>670</v>
      </c>
      <c r="BA1466" t="s">
        <v>255</v>
      </c>
      <c r="BB1466" t="s">
        <v>30370</v>
      </c>
      <c r="BD1466" t="s">
        <v>30358</v>
      </c>
      <c r="BE1466">
        <v>0</v>
      </c>
      <c r="BF1466" t="s">
        <v>30371</v>
      </c>
      <c r="BG1466" t="s">
        <v>30372</v>
      </c>
      <c r="BH1466" t="s">
        <v>30373</v>
      </c>
      <c r="BI1466" t="s">
        <v>132</v>
      </c>
      <c r="BS1466">
        <v>0</v>
      </c>
      <c r="BT1466">
        <v>0</v>
      </c>
      <c r="BU1466">
        <v>1</v>
      </c>
      <c r="BV1466">
        <v>0</v>
      </c>
      <c r="BW1466">
        <v>0</v>
      </c>
      <c r="BX1466">
        <v>0</v>
      </c>
      <c r="BY1466">
        <v>1</v>
      </c>
      <c r="CD1466" t="s">
        <v>132</v>
      </c>
      <c r="CE1466">
        <v>0</v>
      </c>
      <c r="CF1466" t="s">
        <v>132</v>
      </c>
      <c r="CJ1466" t="s">
        <v>132</v>
      </c>
      <c r="CK1466" t="s">
        <v>132</v>
      </c>
      <c r="CP1466">
        <v>6331</v>
      </c>
      <c r="CQ1466">
        <v>0</v>
      </c>
      <c r="CR1466">
        <v>0</v>
      </c>
      <c r="CS1466">
        <v>0</v>
      </c>
      <c r="CT1466">
        <v>0</v>
      </c>
    </row>
    <row r="1467" spans="1:98" x14ac:dyDescent="0.2">
      <c r="A1467" t="s">
        <v>1715</v>
      </c>
      <c r="B1467" s="1" t="s">
        <v>1117</v>
      </c>
      <c r="C1467">
        <v>400</v>
      </c>
      <c r="G1467" t="s">
        <v>240</v>
      </c>
      <c r="H1467" t="s">
        <v>102</v>
      </c>
      <c r="I1467" t="s">
        <v>332</v>
      </c>
      <c r="K1467">
        <v>2</v>
      </c>
      <c r="L1467" t="s">
        <v>333</v>
      </c>
      <c r="N1467" t="s">
        <v>1716</v>
      </c>
      <c r="O1467" t="s">
        <v>1717</v>
      </c>
      <c r="P1467">
        <v>13</v>
      </c>
      <c r="Q1467" t="s">
        <v>1718</v>
      </c>
      <c r="S1467" t="s">
        <v>1719</v>
      </c>
      <c r="T1467">
        <v>5</v>
      </c>
      <c r="U1467">
        <v>5</v>
      </c>
      <c r="V1467">
        <v>1</v>
      </c>
      <c r="AD1467" t="s">
        <v>376</v>
      </c>
      <c r="AF1467" t="s">
        <v>1720</v>
      </c>
      <c r="AH1467" t="s">
        <v>114</v>
      </c>
      <c r="AI1467" t="s">
        <v>114</v>
      </c>
      <c r="AO1467" t="s">
        <v>1721</v>
      </c>
      <c r="AQ1467">
        <v>1</v>
      </c>
      <c r="AR1467">
        <v>3</v>
      </c>
      <c r="AS1467" t="s">
        <v>1722</v>
      </c>
      <c r="AT1467" t="s">
        <v>1709</v>
      </c>
      <c r="AU1467" t="s">
        <v>1723</v>
      </c>
      <c r="AV1467" t="s">
        <v>1711</v>
      </c>
      <c r="AY1467" t="s">
        <v>298</v>
      </c>
      <c r="AZ1467" t="s">
        <v>1620</v>
      </c>
      <c r="BA1467" t="s">
        <v>255</v>
      </c>
      <c r="BB1467" t="s">
        <v>1724</v>
      </c>
      <c r="BC1467" t="s">
        <v>1701</v>
      </c>
      <c r="BD1467" t="s">
        <v>128</v>
      </c>
      <c r="BE1467">
        <v>0</v>
      </c>
      <c r="BG1467" t="s">
        <v>1725</v>
      </c>
      <c r="BH1467" t="s">
        <v>1726</v>
      </c>
      <c r="BS1467">
        <v>0</v>
      </c>
      <c r="BT1467">
        <v>0</v>
      </c>
      <c r="BU1467">
        <v>0</v>
      </c>
      <c r="BV1467">
        <v>0</v>
      </c>
      <c r="BW1467">
        <v>0</v>
      </c>
      <c r="BX1467">
        <v>0</v>
      </c>
      <c r="BY1467">
        <v>1</v>
      </c>
      <c r="CD1467" t="s">
        <v>131</v>
      </c>
      <c r="CE1467">
        <v>0</v>
      </c>
      <c r="CJ1467" t="s">
        <v>132</v>
      </c>
      <c r="CO1467" t="str">
        <f>HYPERLINK("http://www.d20pfsrd.com/bestiary/monster-listings/animals/canines/riding-dog","Dog, Riding")</f>
        <v>Dog, Riding</v>
      </c>
      <c r="CP1467">
        <v>107</v>
      </c>
      <c r="CQ1467">
        <v>0</v>
      </c>
      <c r="CR1467">
        <v>0</v>
      </c>
      <c r="CS1467">
        <v>0</v>
      </c>
      <c r="CT1467">
        <v>0</v>
      </c>
    </row>
    <row r="1468" spans="1:98" x14ac:dyDescent="0.2">
      <c r="A1468" t="s">
        <v>16117</v>
      </c>
      <c r="B1468" s="1" t="s">
        <v>1034</v>
      </c>
      <c r="C1468">
        <v>6400</v>
      </c>
      <c r="G1468" t="s">
        <v>575</v>
      </c>
      <c r="H1468" t="s">
        <v>193</v>
      </c>
      <c r="I1468" t="s">
        <v>1780</v>
      </c>
      <c r="J1468" t="s">
        <v>1846</v>
      </c>
      <c r="K1468">
        <v>7</v>
      </c>
      <c r="L1468" t="s">
        <v>16118</v>
      </c>
      <c r="N1468" t="s">
        <v>16119</v>
      </c>
      <c r="O1468" t="s">
        <v>16120</v>
      </c>
      <c r="P1468">
        <v>126</v>
      </c>
      <c r="Q1468" t="s">
        <v>15890</v>
      </c>
      <c r="S1468" t="s">
        <v>16121</v>
      </c>
      <c r="T1468">
        <v>12</v>
      </c>
      <c r="U1468">
        <v>10</v>
      </c>
      <c r="V1468">
        <v>8</v>
      </c>
      <c r="Z1468" t="s">
        <v>4599</v>
      </c>
      <c r="AA1468" t="s">
        <v>10524</v>
      </c>
      <c r="AD1468" t="s">
        <v>16122</v>
      </c>
      <c r="AF1468" t="s">
        <v>16123</v>
      </c>
      <c r="AH1468" t="s">
        <v>202</v>
      </c>
      <c r="AI1468" t="s">
        <v>202</v>
      </c>
      <c r="AJ1468" t="s">
        <v>16124</v>
      </c>
      <c r="AO1468" t="s">
        <v>16125</v>
      </c>
      <c r="AQ1468">
        <v>11</v>
      </c>
      <c r="AR1468">
        <v>19</v>
      </c>
      <c r="AS1468">
        <v>32</v>
      </c>
      <c r="AT1468" t="s">
        <v>16126</v>
      </c>
      <c r="AU1468" t="s">
        <v>16127</v>
      </c>
      <c r="AW1468" t="s">
        <v>878</v>
      </c>
      <c r="AX1468" t="s">
        <v>9013</v>
      </c>
      <c r="AY1468" t="s">
        <v>16128</v>
      </c>
      <c r="AZ1468" t="s">
        <v>9015</v>
      </c>
      <c r="BA1468" t="s">
        <v>426</v>
      </c>
      <c r="BB1468" t="s">
        <v>16129</v>
      </c>
      <c r="BC1468" t="s">
        <v>9017</v>
      </c>
      <c r="BD1468" t="s">
        <v>14619</v>
      </c>
      <c r="BE1468">
        <v>0</v>
      </c>
      <c r="BF1468" t="s">
        <v>16130</v>
      </c>
      <c r="BG1468" t="s">
        <v>16131</v>
      </c>
      <c r="BH1468" t="s">
        <v>16132</v>
      </c>
      <c r="BL1468" t="s">
        <v>132</v>
      </c>
      <c r="BM1468" t="s">
        <v>132</v>
      </c>
      <c r="BN1468" t="s">
        <v>132</v>
      </c>
      <c r="BS1468">
        <v>0</v>
      </c>
      <c r="BT1468">
        <v>0</v>
      </c>
      <c r="BU1468">
        <v>1</v>
      </c>
      <c r="BV1468">
        <v>1</v>
      </c>
      <c r="BW1468">
        <v>0</v>
      </c>
      <c r="BX1468">
        <v>0</v>
      </c>
      <c r="BY1468">
        <v>1</v>
      </c>
      <c r="CB1468" t="s">
        <v>132</v>
      </c>
      <c r="CD1468" t="s">
        <v>131</v>
      </c>
      <c r="CE1468">
        <v>0</v>
      </c>
      <c r="CJ1468" t="s">
        <v>132</v>
      </c>
      <c r="CP1468">
        <v>2053</v>
      </c>
      <c r="CQ1468">
        <v>0</v>
      </c>
      <c r="CR1468">
        <v>0</v>
      </c>
      <c r="CS1468">
        <v>0</v>
      </c>
      <c r="CT1468">
        <v>0</v>
      </c>
    </row>
    <row r="1469" spans="1:98" x14ac:dyDescent="0.2">
      <c r="A1469" t="s">
        <v>22985</v>
      </c>
      <c r="B1469" s="1" t="s">
        <v>2051</v>
      </c>
      <c r="C1469">
        <v>51200</v>
      </c>
      <c r="G1469" t="s">
        <v>575</v>
      </c>
      <c r="H1469" t="s">
        <v>1035</v>
      </c>
      <c r="I1469" t="s">
        <v>654</v>
      </c>
      <c r="J1469" t="s">
        <v>1556</v>
      </c>
      <c r="K1469">
        <v>12</v>
      </c>
      <c r="L1469" t="s">
        <v>22986</v>
      </c>
      <c r="N1469" t="s">
        <v>22987</v>
      </c>
      <c r="O1469" t="s">
        <v>22988</v>
      </c>
      <c r="P1469">
        <v>217</v>
      </c>
      <c r="Q1469" t="s">
        <v>22989</v>
      </c>
      <c r="R1469" t="s">
        <v>4980</v>
      </c>
      <c r="S1469" t="s">
        <v>22990</v>
      </c>
      <c r="T1469">
        <v>15</v>
      </c>
      <c r="U1469">
        <v>13</v>
      </c>
      <c r="V1469">
        <v>8</v>
      </c>
      <c r="X1469" t="s">
        <v>22991</v>
      </c>
      <c r="Z1469" t="s">
        <v>22992</v>
      </c>
      <c r="AD1469" t="s">
        <v>22993</v>
      </c>
      <c r="AE1469" t="s">
        <v>22994</v>
      </c>
      <c r="AF1469" t="s">
        <v>22995</v>
      </c>
      <c r="AG1469" t="s">
        <v>22996</v>
      </c>
      <c r="AH1469" t="s">
        <v>496</v>
      </c>
      <c r="AI1469" t="s">
        <v>496</v>
      </c>
      <c r="AJ1469" t="s">
        <v>22997</v>
      </c>
      <c r="AK1469" t="s">
        <v>22998</v>
      </c>
      <c r="AO1469" t="s">
        <v>22999</v>
      </c>
      <c r="AQ1469">
        <v>11</v>
      </c>
      <c r="AR1469" t="s">
        <v>23000</v>
      </c>
      <c r="AS1469" t="s">
        <v>23001</v>
      </c>
      <c r="AT1469" t="s">
        <v>23002</v>
      </c>
      <c r="AU1469" t="s">
        <v>23003</v>
      </c>
      <c r="AW1469" t="s">
        <v>4708</v>
      </c>
      <c r="AY1469" t="s">
        <v>23004</v>
      </c>
      <c r="AZ1469" t="s">
        <v>670</v>
      </c>
      <c r="BA1469" t="s">
        <v>426</v>
      </c>
      <c r="BB1469" t="s">
        <v>23005</v>
      </c>
      <c r="BD1469" t="s">
        <v>22821</v>
      </c>
      <c r="BE1469">
        <v>0</v>
      </c>
      <c r="BF1469" t="s">
        <v>23006</v>
      </c>
      <c r="BG1469" t="s">
        <v>23007</v>
      </c>
      <c r="BH1469" t="s">
        <v>23008</v>
      </c>
      <c r="BI1469" t="s">
        <v>132</v>
      </c>
      <c r="BK1469" t="s">
        <v>132</v>
      </c>
      <c r="BS1469">
        <v>0</v>
      </c>
      <c r="BT1469">
        <v>0</v>
      </c>
      <c r="BU1469">
        <v>0</v>
      </c>
      <c r="BV1469">
        <v>1</v>
      </c>
      <c r="BW1469">
        <v>0</v>
      </c>
      <c r="BX1469">
        <v>1</v>
      </c>
      <c r="BY1469">
        <v>1</v>
      </c>
      <c r="CD1469" t="s">
        <v>131</v>
      </c>
      <c r="CE1469">
        <v>0</v>
      </c>
      <c r="CJ1469" t="s">
        <v>132</v>
      </c>
      <c r="CK1469" t="s">
        <v>132</v>
      </c>
      <c r="CP1469">
        <v>4677</v>
      </c>
      <c r="CQ1469">
        <v>0</v>
      </c>
      <c r="CR1469">
        <v>0</v>
      </c>
      <c r="CS1469">
        <v>0</v>
      </c>
      <c r="CT1469">
        <v>0</v>
      </c>
    </row>
    <row r="1470" spans="1:98" x14ac:dyDescent="0.2">
      <c r="A1470" t="s">
        <v>28443</v>
      </c>
      <c r="B1470" s="1" t="s">
        <v>306</v>
      </c>
      <c r="C1470">
        <v>1600</v>
      </c>
      <c r="D1470" t="s">
        <v>4024</v>
      </c>
      <c r="E1470" t="s">
        <v>28444</v>
      </c>
      <c r="G1470" t="s">
        <v>3133</v>
      </c>
      <c r="H1470" t="s">
        <v>102</v>
      </c>
      <c r="I1470" t="s">
        <v>701</v>
      </c>
      <c r="J1470" t="s">
        <v>14167</v>
      </c>
      <c r="K1470">
        <v>2</v>
      </c>
      <c r="L1470" t="s">
        <v>684</v>
      </c>
      <c r="N1470" t="s">
        <v>9082</v>
      </c>
      <c r="O1470" t="s">
        <v>28445</v>
      </c>
      <c r="P1470">
        <v>49</v>
      </c>
      <c r="Q1470" t="s">
        <v>456</v>
      </c>
      <c r="S1470" t="s">
        <v>32211</v>
      </c>
      <c r="T1470">
        <v>8</v>
      </c>
      <c r="U1470">
        <v>5</v>
      </c>
      <c r="V1470">
        <v>5</v>
      </c>
      <c r="W1470" s="6" t="s">
        <v>21174</v>
      </c>
      <c r="X1470" t="s">
        <v>24380</v>
      </c>
      <c r="AD1470" t="s">
        <v>496</v>
      </c>
      <c r="AF1470" t="s">
        <v>28446</v>
      </c>
      <c r="AG1470" t="s">
        <v>28447</v>
      </c>
      <c r="AH1470" t="s">
        <v>114</v>
      </c>
      <c r="AI1470" t="s">
        <v>114</v>
      </c>
      <c r="AJ1470" t="s">
        <v>20184</v>
      </c>
      <c r="AO1470" t="s">
        <v>28448</v>
      </c>
      <c r="AQ1470">
        <v>6</v>
      </c>
      <c r="AR1470" t="s">
        <v>28449</v>
      </c>
      <c r="AS1470" t="s">
        <v>28450</v>
      </c>
      <c r="AT1470" t="s">
        <v>28451</v>
      </c>
      <c r="AU1470" t="s">
        <v>28452</v>
      </c>
      <c r="AV1470" t="s">
        <v>28453</v>
      </c>
      <c r="AW1470" t="s">
        <v>28454</v>
      </c>
      <c r="AX1470" t="s">
        <v>28455</v>
      </c>
      <c r="AY1470" t="s">
        <v>21755</v>
      </c>
      <c r="AZ1470" t="s">
        <v>28456</v>
      </c>
      <c r="BA1470" t="s">
        <v>28457</v>
      </c>
      <c r="BB1470" t="s">
        <v>28458</v>
      </c>
      <c r="BD1470" t="s">
        <v>28322</v>
      </c>
      <c r="BE1470">
        <v>0</v>
      </c>
      <c r="BF1470" t="s">
        <v>28459</v>
      </c>
      <c r="BG1470" t="s">
        <v>28460</v>
      </c>
      <c r="BH1470" t="s">
        <v>28461</v>
      </c>
      <c r="BI1470" t="s">
        <v>132</v>
      </c>
      <c r="BS1470">
        <v>0</v>
      </c>
      <c r="BT1470">
        <v>0</v>
      </c>
      <c r="BU1470">
        <v>0</v>
      </c>
      <c r="BV1470">
        <v>0</v>
      </c>
      <c r="BW1470">
        <v>0</v>
      </c>
      <c r="BX1470">
        <v>0</v>
      </c>
      <c r="BY1470">
        <v>1</v>
      </c>
      <c r="CD1470" t="s">
        <v>131</v>
      </c>
      <c r="CE1470">
        <v>0</v>
      </c>
      <c r="CF1470" t="s">
        <v>132</v>
      </c>
      <c r="CJ1470" t="s">
        <v>132</v>
      </c>
      <c r="CK1470" t="s">
        <v>132</v>
      </c>
      <c r="CP1470">
        <v>5579</v>
      </c>
      <c r="CQ1470">
        <v>0</v>
      </c>
      <c r="CR1470">
        <v>0</v>
      </c>
      <c r="CS1470">
        <v>0</v>
      </c>
      <c r="CT1470">
        <v>0</v>
      </c>
    </row>
    <row r="1471" spans="1:98" x14ac:dyDescent="0.2">
      <c r="A1471" t="s">
        <v>28462</v>
      </c>
      <c r="B1471" s="1" t="s">
        <v>239</v>
      </c>
      <c r="C1471">
        <v>800</v>
      </c>
      <c r="D1471" t="s">
        <v>4024</v>
      </c>
      <c r="E1471" t="s">
        <v>28463</v>
      </c>
      <c r="G1471" t="s">
        <v>366</v>
      </c>
      <c r="H1471" t="s">
        <v>102</v>
      </c>
      <c r="I1471" t="s">
        <v>701</v>
      </c>
      <c r="J1471" t="s">
        <v>14167</v>
      </c>
      <c r="K1471">
        <v>2</v>
      </c>
      <c r="L1471" t="s">
        <v>684</v>
      </c>
      <c r="N1471" t="s">
        <v>1610</v>
      </c>
      <c r="O1471" t="s">
        <v>19478</v>
      </c>
      <c r="P1471">
        <v>25</v>
      </c>
      <c r="Q1471" t="s">
        <v>527</v>
      </c>
      <c r="S1471" t="s">
        <v>13811</v>
      </c>
      <c r="T1471">
        <v>5</v>
      </c>
      <c r="U1471">
        <v>4</v>
      </c>
      <c r="V1471">
        <v>7</v>
      </c>
      <c r="AD1471" t="s">
        <v>249</v>
      </c>
      <c r="AF1471" t="s">
        <v>28464</v>
      </c>
      <c r="AG1471" t="s">
        <v>28465</v>
      </c>
      <c r="AH1471" t="s">
        <v>114</v>
      </c>
      <c r="AI1471" t="s">
        <v>114</v>
      </c>
      <c r="AJ1471" t="s">
        <v>28466</v>
      </c>
      <c r="AK1471" t="s">
        <v>28467</v>
      </c>
      <c r="AM1471" t="s">
        <v>28468</v>
      </c>
      <c r="AN1471" t="s">
        <v>28469</v>
      </c>
      <c r="AO1471" t="s">
        <v>28470</v>
      </c>
      <c r="AQ1471">
        <v>3</v>
      </c>
      <c r="AR1471">
        <v>5</v>
      </c>
      <c r="AS1471">
        <v>17</v>
      </c>
      <c r="AT1471" t="s">
        <v>28471</v>
      </c>
      <c r="AU1471" t="s">
        <v>28472</v>
      </c>
      <c r="AW1471" t="s">
        <v>28473</v>
      </c>
      <c r="AY1471" t="s">
        <v>21755</v>
      </c>
      <c r="AZ1471" t="s">
        <v>28474</v>
      </c>
      <c r="BA1471" t="s">
        <v>28475</v>
      </c>
      <c r="BB1471" t="s">
        <v>28476</v>
      </c>
      <c r="BD1471" t="s">
        <v>28322</v>
      </c>
      <c r="BE1471">
        <v>0</v>
      </c>
      <c r="BG1471" t="s">
        <v>28477</v>
      </c>
      <c r="BH1471" t="s">
        <v>28478</v>
      </c>
      <c r="BI1471" t="s">
        <v>132</v>
      </c>
      <c r="BS1471">
        <v>0</v>
      </c>
      <c r="BT1471">
        <v>0</v>
      </c>
      <c r="BU1471">
        <v>0</v>
      </c>
      <c r="BV1471">
        <v>0</v>
      </c>
      <c r="BW1471">
        <v>0</v>
      </c>
      <c r="BX1471">
        <v>0</v>
      </c>
      <c r="BY1471">
        <v>1</v>
      </c>
      <c r="CD1471" t="s">
        <v>131</v>
      </c>
      <c r="CE1471">
        <v>0</v>
      </c>
      <c r="CF1471" t="s">
        <v>132</v>
      </c>
      <c r="CJ1471" t="s">
        <v>132</v>
      </c>
      <c r="CK1471" t="s">
        <v>132</v>
      </c>
      <c r="CP1471">
        <v>5580</v>
      </c>
      <c r="CQ1471">
        <v>0</v>
      </c>
      <c r="CR1471">
        <v>0</v>
      </c>
      <c r="CS1471">
        <v>0</v>
      </c>
      <c r="CT1471">
        <v>0</v>
      </c>
    </row>
    <row r="1472" spans="1:98" x14ac:dyDescent="0.2">
      <c r="A1472" t="s">
        <v>16133</v>
      </c>
      <c r="B1472" s="1" t="s">
        <v>239</v>
      </c>
      <c r="C1472">
        <v>800</v>
      </c>
      <c r="G1472" t="s">
        <v>1053</v>
      </c>
      <c r="H1472" t="s">
        <v>102</v>
      </c>
      <c r="I1472" t="s">
        <v>1780</v>
      </c>
      <c r="J1472" t="s">
        <v>16134</v>
      </c>
      <c r="K1472">
        <v>7</v>
      </c>
      <c r="L1472" t="s">
        <v>7994</v>
      </c>
      <c r="N1472" t="s">
        <v>3570</v>
      </c>
      <c r="O1472" t="s">
        <v>4858</v>
      </c>
      <c r="P1472">
        <v>34</v>
      </c>
      <c r="Q1472" t="s">
        <v>16135</v>
      </c>
      <c r="S1472" t="s">
        <v>3096</v>
      </c>
      <c r="T1472">
        <v>6</v>
      </c>
      <c r="U1472">
        <v>7</v>
      </c>
      <c r="V1472">
        <v>4</v>
      </c>
      <c r="Z1472" t="s">
        <v>4599</v>
      </c>
      <c r="AA1472" t="s">
        <v>2946</v>
      </c>
      <c r="AD1472" t="s">
        <v>16136</v>
      </c>
      <c r="AF1472" t="s">
        <v>16137</v>
      </c>
      <c r="AH1472" t="s">
        <v>114</v>
      </c>
      <c r="AI1472" t="s">
        <v>114</v>
      </c>
      <c r="AJ1472" t="s">
        <v>16138</v>
      </c>
      <c r="AO1472" t="s">
        <v>16139</v>
      </c>
      <c r="AQ1472">
        <v>4</v>
      </c>
      <c r="AR1472">
        <v>7</v>
      </c>
      <c r="AS1472">
        <v>20</v>
      </c>
      <c r="AT1472" t="s">
        <v>9266</v>
      </c>
      <c r="AU1472" t="s">
        <v>16140</v>
      </c>
      <c r="AW1472" t="s">
        <v>878</v>
      </c>
      <c r="AX1472" t="s">
        <v>9057</v>
      </c>
      <c r="AY1472" t="s">
        <v>16141</v>
      </c>
      <c r="AZ1472" t="s">
        <v>9015</v>
      </c>
      <c r="BA1472" t="s">
        <v>426</v>
      </c>
      <c r="BB1472" t="s">
        <v>16142</v>
      </c>
      <c r="BC1472" t="s">
        <v>9017</v>
      </c>
      <c r="BD1472" t="s">
        <v>14619</v>
      </c>
      <c r="BE1472">
        <v>0</v>
      </c>
      <c r="BF1472" t="s">
        <v>16143</v>
      </c>
      <c r="BG1472" t="s">
        <v>16144</v>
      </c>
      <c r="BH1472" t="s">
        <v>16145</v>
      </c>
      <c r="BL1472" t="s">
        <v>132</v>
      </c>
      <c r="BM1472" t="s">
        <v>132</v>
      </c>
      <c r="BN1472" t="s">
        <v>132</v>
      </c>
      <c r="BS1472">
        <v>0</v>
      </c>
      <c r="BT1472">
        <v>0</v>
      </c>
      <c r="BU1472">
        <v>1</v>
      </c>
      <c r="BV1472">
        <v>0</v>
      </c>
      <c r="BW1472">
        <v>0</v>
      </c>
      <c r="BX1472">
        <v>1</v>
      </c>
      <c r="BY1472">
        <v>1</v>
      </c>
      <c r="CB1472" t="s">
        <v>132</v>
      </c>
      <c r="CD1472" t="s">
        <v>131</v>
      </c>
      <c r="CE1472">
        <v>0</v>
      </c>
      <c r="CJ1472" t="s">
        <v>132</v>
      </c>
      <c r="CP1472">
        <v>2054</v>
      </c>
      <c r="CQ1472">
        <v>0</v>
      </c>
      <c r="CR1472">
        <v>0</v>
      </c>
      <c r="CS1472">
        <v>0</v>
      </c>
      <c r="CT1472">
        <v>0</v>
      </c>
    </row>
    <row r="1473" spans="1:98" x14ac:dyDescent="0.2">
      <c r="A1473" t="s">
        <v>6221</v>
      </c>
      <c r="B1473" s="1" t="s">
        <v>283</v>
      </c>
      <c r="C1473">
        <v>600</v>
      </c>
      <c r="G1473" t="s">
        <v>240</v>
      </c>
      <c r="H1473" t="s">
        <v>193</v>
      </c>
      <c r="I1473" t="s">
        <v>332</v>
      </c>
      <c r="K1473">
        <v>2</v>
      </c>
      <c r="L1473" t="s">
        <v>1016</v>
      </c>
      <c r="N1473" t="s">
        <v>6222</v>
      </c>
      <c r="O1473" t="s">
        <v>6223</v>
      </c>
      <c r="P1473">
        <v>25</v>
      </c>
      <c r="Q1473" t="s">
        <v>1366</v>
      </c>
      <c r="S1473" t="s">
        <v>6224</v>
      </c>
      <c r="T1473">
        <v>7</v>
      </c>
      <c r="U1473">
        <v>7</v>
      </c>
      <c r="V1473">
        <v>3</v>
      </c>
      <c r="AD1473" t="s">
        <v>6225</v>
      </c>
      <c r="AF1473" t="s">
        <v>6226</v>
      </c>
      <c r="AH1473" t="s">
        <v>202</v>
      </c>
      <c r="AI1473" t="s">
        <v>114</v>
      </c>
      <c r="AO1473" t="s">
        <v>6227</v>
      </c>
      <c r="AQ1473">
        <v>2</v>
      </c>
      <c r="AR1473">
        <v>6</v>
      </c>
      <c r="AS1473" t="s">
        <v>1022</v>
      </c>
      <c r="AT1473" t="s">
        <v>6228</v>
      </c>
      <c r="AU1473" t="s">
        <v>4942</v>
      </c>
      <c r="AY1473" t="s">
        <v>3635</v>
      </c>
      <c r="AZ1473" t="s">
        <v>6229</v>
      </c>
      <c r="BA1473" t="s">
        <v>255</v>
      </c>
      <c r="BB1473" t="s">
        <v>6230</v>
      </c>
      <c r="BC1473" t="s">
        <v>6231</v>
      </c>
      <c r="BD1473" t="s">
        <v>6217</v>
      </c>
      <c r="BE1473">
        <v>0</v>
      </c>
      <c r="BG1473" t="s">
        <v>6232</v>
      </c>
      <c r="BH1473" t="s">
        <v>6233</v>
      </c>
      <c r="BS1473">
        <v>0</v>
      </c>
      <c r="BT1473">
        <v>1</v>
      </c>
      <c r="BU1473">
        <v>0</v>
      </c>
      <c r="BV1473">
        <v>0</v>
      </c>
      <c r="BW1473">
        <v>0</v>
      </c>
      <c r="BX1473">
        <v>0</v>
      </c>
      <c r="BY1473">
        <v>0</v>
      </c>
      <c r="CD1473" t="s">
        <v>131</v>
      </c>
      <c r="CE1473">
        <v>0</v>
      </c>
      <c r="CJ1473" t="s">
        <v>132</v>
      </c>
      <c r="CP1473">
        <v>526</v>
      </c>
      <c r="CQ1473">
        <v>0</v>
      </c>
      <c r="CR1473">
        <v>0</v>
      </c>
      <c r="CS1473">
        <v>0</v>
      </c>
      <c r="CT1473">
        <v>0</v>
      </c>
    </row>
    <row r="1474" spans="1:98" x14ac:dyDescent="0.2">
      <c r="A1474" t="s">
        <v>25835</v>
      </c>
      <c r="B1474" s="1" t="s">
        <v>1137</v>
      </c>
      <c r="C1474">
        <v>2400</v>
      </c>
      <c r="G1474" t="s">
        <v>2068</v>
      </c>
      <c r="H1474" t="s">
        <v>193</v>
      </c>
      <c r="I1474" t="s">
        <v>701</v>
      </c>
      <c r="J1474" t="s">
        <v>1054</v>
      </c>
      <c r="K1474">
        <v>4</v>
      </c>
      <c r="L1474" t="s">
        <v>2897</v>
      </c>
      <c r="N1474" t="s">
        <v>4726</v>
      </c>
      <c r="O1474" t="s">
        <v>25836</v>
      </c>
      <c r="P1474">
        <v>68</v>
      </c>
      <c r="Q1474" t="s">
        <v>15110</v>
      </c>
      <c r="S1474" t="s">
        <v>25837</v>
      </c>
      <c r="T1474">
        <v>10</v>
      </c>
      <c r="U1474">
        <v>2</v>
      </c>
      <c r="V1474">
        <v>2</v>
      </c>
      <c r="X1474" t="s">
        <v>3191</v>
      </c>
      <c r="AD1474" t="s">
        <v>376</v>
      </c>
      <c r="AF1474" t="s">
        <v>25838</v>
      </c>
      <c r="AG1474" t="s">
        <v>25839</v>
      </c>
      <c r="AH1474" t="s">
        <v>202</v>
      </c>
      <c r="AI1474" t="s">
        <v>202</v>
      </c>
      <c r="AJ1474" t="s">
        <v>16405</v>
      </c>
      <c r="AO1474" t="s">
        <v>25840</v>
      </c>
      <c r="AQ1474">
        <v>6</v>
      </c>
      <c r="AR1474" t="s">
        <v>22016</v>
      </c>
      <c r="AS1474" t="s">
        <v>22017</v>
      </c>
      <c r="AT1474" t="s">
        <v>25841</v>
      </c>
      <c r="AU1474" t="s">
        <v>25842</v>
      </c>
      <c r="AV1474" t="s">
        <v>25843</v>
      </c>
      <c r="AW1474" t="s">
        <v>3199</v>
      </c>
      <c r="AX1474" t="s">
        <v>1026</v>
      </c>
      <c r="AY1474" t="s">
        <v>25844</v>
      </c>
      <c r="AZ1474" t="s">
        <v>25845</v>
      </c>
      <c r="BA1474" t="s">
        <v>25846</v>
      </c>
      <c r="BB1474" t="s">
        <v>25847</v>
      </c>
      <c r="BC1474" t="s">
        <v>3204</v>
      </c>
      <c r="BD1474" t="s">
        <v>24172</v>
      </c>
      <c r="BE1474">
        <v>0</v>
      </c>
      <c r="BG1474" t="s">
        <v>25848</v>
      </c>
      <c r="BH1474" t="s">
        <v>25849</v>
      </c>
      <c r="BI1474" t="s">
        <v>132</v>
      </c>
      <c r="BK1474" t="s">
        <v>132</v>
      </c>
      <c r="BS1474">
        <v>0</v>
      </c>
      <c r="BT1474">
        <v>0</v>
      </c>
      <c r="BU1474">
        <v>0</v>
      </c>
      <c r="BV1474">
        <v>0</v>
      </c>
      <c r="BW1474">
        <v>0</v>
      </c>
      <c r="BX1474">
        <v>0</v>
      </c>
      <c r="BY1474">
        <v>1</v>
      </c>
      <c r="CD1474" t="s">
        <v>131</v>
      </c>
      <c r="CE1474">
        <v>0</v>
      </c>
      <c r="CF1474" t="s">
        <v>132</v>
      </c>
      <c r="CJ1474" t="s">
        <v>132</v>
      </c>
      <c r="CK1474" t="s">
        <v>132</v>
      </c>
      <c r="CP1474">
        <v>5243</v>
      </c>
      <c r="CQ1474">
        <v>0</v>
      </c>
      <c r="CR1474">
        <v>0</v>
      </c>
      <c r="CS1474">
        <v>0</v>
      </c>
      <c r="CT1474">
        <v>0</v>
      </c>
    </row>
    <row r="1475" spans="1:98" x14ac:dyDescent="0.2">
      <c r="A1475" t="s">
        <v>29649</v>
      </c>
      <c r="B1475" s="1" t="s">
        <v>1223</v>
      </c>
      <c r="C1475">
        <v>12800</v>
      </c>
      <c r="G1475" t="s">
        <v>240</v>
      </c>
      <c r="H1475" t="s">
        <v>193</v>
      </c>
      <c r="I1475" t="s">
        <v>241</v>
      </c>
      <c r="K1475">
        <v>0</v>
      </c>
      <c r="L1475" t="s">
        <v>3371</v>
      </c>
      <c r="N1475" t="s">
        <v>8782</v>
      </c>
      <c r="O1475" t="s">
        <v>8783</v>
      </c>
      <c r="P1475">
        <v>112</v>
      </c>
      <c r="Q1475" t="s">
        <v>20674</v>
      </c>
      <c r="S1475" t="s">
        <v>7107</v>
      </c>
      <c r="T1475">
        <v>5</v>
      </c>
      <c r="U1475">
        <v>5</v>
      </c>
      <c r="V1475">
        <v>5</v>
      </c>
      <c r="Y1475" t="s">
        <v>3427</v>
      </c>
      <c r="Z1475" t="s">
        <v>3377</v>
      </c>
      <c r="AD1475" t="s">
        <v>496</v>
      </c>
      <c r="AF1475" t="s">
        <v>29650</v>
      </c>
      <c r="AH1475" t="s">
        <v>202</v>
      </c>
      <c r="AI1475" t="s">
        <v>202</v>
      </c>
      <c r="AJ1475" t="s">
        <v>29651</v>
      </c>
      <c r="AO1475" t="s">
        <v>27628</v>
      </c>
      <c r="AQ1475">
        <v>15</v>
      </c>
      <c r="AR1475">
        <v>24</v>
      </c>
      <c r="AS1475">
        <v>34</v>
      </c>
      <c r="AY1475" t="s">
        <v>20998</v>
      </c>
      <c r="AZ1475" t="s">
        <v>1240</v>
      </c>
      <c r="BA1475" t="s">
        <v>255</v>
      </c>
      <c r="BB1475" t="s">
        <v>29652</v>
      </c>
      <c r="BC1475" t="s">
        <v>3382</v>
      </c>
      <c r="BD1475" t="s">
        <v>29622</v>
      </c>
      <c r="BE1475">
        <v>0</v>
      </c>
      <c r="BF1475" t="s">
        <v>29653</v>
      </c>
      <c r="BG1475" t="s">
        <v>29654</v>
      </c>
      <c r="BH1475" t="s">
        <v>29655</v>
      </c>
      <c r="BI1475" t="s">
        <v>132</v>
      </c>
      <c r="BS1475">
        <v>0</v>
      </c>
      <c r="BT1475">
        <v>0</v>
      </c>
      <c r="BU1475">
        <v>0</v>
      </c>
      <c r="BV1475">
        <v>0</v>
      </c>
      <c r="BW1475">
        <v>0</v>
      </c>
      <c r="BX1475">
        <v>0</v>
      </c>
      <c r="BY1475">
        <v>1</v>
      </c>
      <c r="CD1475" t="s">
        <v>132</v>
      </c>
      <c r="CE1475">
        <v>0</v>
      </c>
      <c r="CF1475" t="s">
        <v>132</v>
      </c>
      <c r="CJ1475" t="s">
        <v>132</v>
      </c>
      <c r="CK1475" t="s">
        <v>132</v>
      </c>
      <c r="CP1475">
        <v>6090</v>
      </c>
      <c r="CQ1475">
        <v>0</v>
      </c>
      <c r="CR1475">
        <v>0</v>
      </c>
      <c r="CS1475">
        <v>0</v>
      </c>
      <c r="CT1475">
        <v>0</v>
      </c>
    </row>
    <row r="1476" spans="1:98" x14ac:dyDescent="0.2">
      <c r="A1476" t="s">
        <v>4738</v>
      </c>
      <c r="B1476" s="1" t="s">
        <v>1034</v>
      </c>
      <c r="C1476">
        <v>6400</v>
      </c>
      <c r="G1476" t="s">
        <v>240</v>
      </c>
      <c r="H1476" t="s">
        <v>1035</v>
      </c>
      <c r="I1476" t="s">
        <v>332</v>
      </c>
      <c r="K1476">
        <v>6</v>
      </c>
      <c r="L1476" t="s">
        <v>2446</v>
      </c>
      <c r="N1476" t="s">
        <v>4739</v>
      </c>
      <c r="O1476" t="s">
        <v>4740</v>
      </c>
      <c r="P1476">
        <v>120</v>
      </c>
      <c r="Q1476" t="s">
        <v>4741</v>
      </c>
      <c r="S1476" t="s">
        <v>4742</v>
      </c>
      <c r="T1476">
        <v>13</v>
      </c>
      <c r="U1476">
        <v>14</v>
      </c>
      <c r="V1476">
        <v>8</v>
      </c>
      <c r="AD1476" t="s">
        <v>3574</v>
      </c>
      <c r="AF1476" t="s">
        <v>4743</v>
      </c>
      <c r="AH1476" t="s">
        <v>496</v>
      </c>
      <c r="AI1476" t="s">
        <v>147</v>
      </c>
      <c r="AO1476" t="s">
        <v>4744</v>
      </c>
      <c r="AQ1476">
        <v>12</v>
      </c>
      <c r="AR1476" t="s">
        <v>4745</v>
      </c>
      <c r="AS1476">
        <v>37</v>
      </c>
      <c r="AT1476" t="s">
        <v>4746</v>
      </c>
      <c r="AU1476" t="s">
        <v>4747</v>
      </c>
      <c r="AY1476" t="s">
        <v>1970</v>
      </c>
      <c r="AZ1476" t="s">
        <v>4748</v>
      </c>
      <c r="BA1476" t="s">
        <v>255</v>
      </c>
      <c r="BB1476" t="s">
        <v>4749</v>
      </c>
      <c r="BD1476" t="s">
        <v>128</v>
      </c>
      <c r="BE1476">
        <v>0</v>
      </c>
      <c r="BG1476" t="s">
        <v>4750</v>
      </c>
      <c r="BH1476" t="s">
        <v>4751</v>
      </c>
      <c r="BS1476">
        <v>0</v>
      </c>
      <c r="BT1476">
        <v>1</v>
      </c>
      <c r="BU1476">
        <v>1</v>
      </c>
      <c r="BV1476">
        <v>0</v>
      </c>
      <c r="BW1476">
        <v>0</v>
      </c>
      <c r="BX1476">
        <v>0</v>
      </c>
      <c r="BY1476">
        <v>1</v>
      </c>
      <c r="CD1476" t="s">
        <v>131</v>
      </c>
      <c r="CE1476">
        <v>0</v>
      </c>
      <c r="CJ1476" t="s">
        <v>132</v>
      </c>
      <c r="CO1476" t="str">
        <f>HYPERLINK("http://www.d20pfsrd.com/bestiary/monster-listings/animals/avians/roc","Roc")</f>
        <v>Roc</v>
      </c>
      <c r="CP1476">
        <v>305</v>
      </c>
      <c r="CQ1476">
        <v>0</v>
      </c>
      <c r="CR1476">
        <v>0</v>
      </c>
      <c r="CS1476">
        <v>0</v>
      </c>
      <c r="CT1476">
        <v>0</v>
      </c>
    </row>
    <row r="1477" spans="1:98" x14ac:dyDescent="0.2">
      <c r="A1477" t="s">
        <v>11793</v>
      </c>
      <c r="B1477" s="1" t="s">
        <v>1137</v>
      </c>
      <c r="C1477">
        <v>2400</v>
      </c>
      <c r="G1477" t="s">
        <v>575</v>
      </c>
      <c r="H1477" t="s">
        <v>193</v>
      </c>
      <c r="I1477" t="s">
        <v>701</v>
      </c>
      <c r="J1477" t="s">
        <v>11794</v>
      </c>
      <c r="K1477">
        <v>1</v>
      </c>
      <c r="L1477" t="s">
        <v>9831</v>
      </c>
      <c r="N1477" t="s">
        <v>867</v>
      </c>
      <c r="O1477" t="s">
        <v>868</v>
      </c>
      <c r="P1477">
        <v>80</v>
      </c>
      <c r="Q1477" t="s">
        <v>10422</v>
      </c>
      <c r="R1477" t="s">
        <v>11795</v>
      </c>
      <c r="S1477" t="s">
        <v>7944</v>
      </c>
      <c r="T1477">
        <v>12</v>
      </c>
      <c r="U1477">
        <v>3</v>
      </c>
      <c r="V1477">
        <v>3</v>
      </c>
      <c r="AC1477" t="s">
        <v>11796</v>
      </c>
      <c r="AD1477" t="s">
        <v>249</v>
      </c>
      <c r="AF1477" t="s">
        <v>11797</v>
      </c>
      <c r="AH1477" t="s">
        <v>202</v>
      </c>
      <c r="AI1477" t="s">
        <v>202</v>
      </c>
      <c r="AJ1477" t="s">
        <v>11798</v>
      </c>
      <c r="AO1477" t="s">
        <v>11799</v>
      </c>
      <c r="AQ1477">
        <v>5</v>
      </c>
      <c r="AR1477">
        <v>13</v>
      </c>
      <c r="AS1477">
        <v>24</v>
      </c>
      <c r="AT1477" t="s">
        <v>11800</v>
      </c>
      <c r="AU1477" t="s">
        <v>11801</v>
      </c>
      <c r="AW1477" t="s">
        <v>3204</v>
      </c>
      <c r="AY1477" t="s">
        <v>669</v>
      </c>
      <c r="AZ1477" t="s">
        <v>8199</v>
      </c>
      <c r="BA1477" t="s">
        <v>426</v>
      </c>
      <c r="BB1477" t="s">
        <v>11802</v>
      </c>
      <c r="BC1477" t="s">
        <v>5284</v>
      </c>
      <c r="BD1477" t="s">
        <v>7316</v>
      </c>
      <c r="BE1477">
        <v>0</v>
      </c>
      <c r="BF1477" t="s">
        <v>11803</v>
      </c>
      <c r="BG1477" t="s">
        <v>11804</v>
      </c>
      <c r="BH1477" t="s">
        <v>11805</v>
      </c>
      <c r="BS1477">
        <v>0</v>
      </c>
      <c r="BT1477">
        <v>0</v>
      </c>
      <c r="BU1477">
        <v>0</v>
      </c>
      <c r="BV1477">
        <v>0</v>
      </c>
      <c r="BW1477">
        <v>0</v>
      </c>
      <c r="BX1477">
        <v>0</v>
      </c>
      <c r="BY1477">
        <v>1</v>
      </c>
      <c r="CD1477" t="s">
        <v>131</v>
      </c>
      <c r="CE1477">
        <v>0</v>
      </c>
      <c r="CJ1477" t="s">
        <v>132</v>
      </c>
      <c r="CO1477" t="str">
        <f>HYPERLINK("http://www.d20pfsrd.com/bestiary/monster-listings/humanoids/giants/troll/rock-troll","Troll, Rock")</f>
        <v>Troll, Rock</v>
      </c>
      <c r="CP1477">
        <v>1381</v>
      </c>
      <c r="CQ1477">
        <v>0</v>
      </c>
      <c r="CR1477">
        <v>0</v>
      </c>
      <c r="CS1477">
        <v>0</v>
      </c>
      <c r="CT1477">
        <v>0</v>
      </c>
    </row>
    <row r="1478" spans="1:98" x14ac:dyDescent="0.2">
      <c r="A1478" t="s">
        <v>27170</v>
      </c>
      <c r="B1478" s="1" t="s">
        <v>162</v>
      </c>
      <c r="C1478">
        <v>38400</v>
      </c>
      <c r="G1478" t="s">
        <v>135</v>
      </c>
      <c r="H1478" t="s">
        <v>102</v>
      </c>
      <c r="I1478" t="s">
        <v>809</v>
      </c>
      <c r="K1478">
        <v>10</v>
      </c>
      <c r="L1478" t="s">
        <v>5318</v>
      </c>
      <c r="M1478" t="s">
        <v>27171</v>
      </c>
      <c r="N1478" t="s">
        <v>6014</v>
      </c>
      <c r="O1478" t="s">
        <v>6015</v>
      </c>
      <c r="P1478">
        <v>195</v>
      </c>
      <c r="Q1478" t="s">
        <v>14552</v>
      </c>
      <c r="S1478" t="s">
        <v>27172</v>
      </c>
      <c r="T1478">
        <v>11</v>
      </c>
      <c r="U1478">
        <v>16</v>
      </c>
      <c r="V1478">
        <v>13</v>
      </c>
      <c r="Y1478" t="s">
        <v>2395</v>
      </c>
      <c r="Z1478" t="s">
        <v>2331</v>
      </c>
      <c r="AB1478">
        <v>25</v>
      </c>
      <c r="AD1478" t="s">
        <v>249</v>
      </c>
      <c r="AF1478" t="s">
        <v>27173</v>
      </c>
      <c r="AH1478" t="s">
        <v>114</v>
      </c>
      <c r="AI1478" t="s">
        <v>27174</v>
      </c>
      <c r="AJ1478" t="s">
        <v>27175</v>
      </c>
      <c r="AL1478" t="s">
        <v>27176</v>
      </c>
      <c r="AO1478" t="s">
        <v>27177</v>
      </c>
      <c r="AQ1478">
        <v>17</v>
      </c>
      <c r="AR1478">
        <v>21</v>
      </c>
      <c r="AS1478">
        <v>37</v>
      </c>
      <c r="AT1478" t="s">
        <v>27178</v>
      </c>
      <c r="AU1478" t="s">
        <v>27179</v>
      </c>
      <c r="AW1478" t="s">
        <v>5424</v>
      </c>
      <c r="AX1478" t="s">
        <v>27180</v>
      </c>
      <c r="AY1478" t="s">
        <v>11330</v>
      </c>
      <c r="AZ1478" t="s">
        <v>14453</v>
      </c>
      <c r="BA1478" t="s">
        <v>426</v>
      </c>
      <c r="BB1478" t="s">
        <v>27181</v>
      </c>
      <c r="BD1478" t="s">
        <v>24172</v>
      </c>
      <c r="BE1478">
        <v>0</v>
      </c>
      <c r="BF1478" t="s">
        <v>27182</v>
      </c>
      <c r="BG1478" t="s">
        <v>27183</v>
      </c>
      <c r="BH1478" t="s">
        <v>27184</v>
      </c>
      <c r="BI1478" t="s">
        <v>132</v>
      </c>
      <c r="BK1478" t="s">
        <v>132</v>
      </c>
      <c r="BS1478">
        <v>0</v>
      </c>
      <c r="BT1478">
        <v>0</v>
      </c>
      <c r="BU1478">
        <v>0</v>
      </c>
      <c r="BV1478">
        <v>0</v>
      </c>
      <c r="BW1478">
        <v>0</v>
      </c>
      <c r="BX1478">
        <v>0</v>
      </c>
      <c r="BY1478">
        <v>1</v>
      </c>
      <c r="CD1478" t="s">
        <v>131</v>
      </c>
      <c r="CE1478">
        <v>0</v>
      </c>
      <c r="CF1478" t="s">
        <v>132</v>
      </c>
      <c r="CJ1478" t="s">
        <v>132</v>
      </c>
      <c r="CK1478" t="s">
        <v>132</v>
      </c>
      <c r="CP1478">
        <v>5334</v>
      </c>
      <c r="CQ1478">
        <v>0</v>
      </c>
      <c r="CR1478">
        <v>0</v>
      </c>
      <c r="CS1478">
        <v>0</v>
      </c>
      <c r="CT1478">
        <v>0</v>
      </c>
    </row>
    <row r="1479" spans="1:98" x14ac:dyDescent="0.2">
      <c r="A1479" t="s">
        <v>4752</v>
      </c>
      <c r="B1479" s="1" t="s">
        <v>1918</v>
      </c>
      <c r="C1479">
        <v>19200</v>
      </c>
      <c r="G1479" t="s">
        <v>575</v>
      </c>
      <c r="H1479" t="s">
        <v>193</v>
      </c>
      <c r="I1479" t="s">
        <v>137</v>
      </c>
      <c r="K1479">
        <v>5</v>
      </c>
      <c r="L1479" t="s">
        <v>4753</v>
      </c>
      <c r="N1479" t="s">
        <v>2036</v>
      </c>
      <c r="O1479" t="s">
        <v>2037</v>
      </c>
      <c r="P1479">
        <v>162</v>
      </c>
      <c r="Q1479" t="s">
        <v>4754</v>
      </c>
      <c r="S1479" t="s">
        <v>4755</v>
      </c>
      <c r="T1479">
        <v>13</v>
      </c>
      <c r="U1479">
        <v>5</v>
      </c>
      <c r="V1479">
        <v>13</v>
      </c>
      <c r="Z1479" t="s">
        <v>639</v>
      </c>
      <c r="AA1479" t="s">
        <v>4756</v>
      </c>
      <c r="AB1479">
        <v>27</v>
      </c>
      <c r="AC1479" t="s">
        <v>2019</v>
      </c>
      <c r="AD1479" t="s">
        <v>202</v>
      </c>
      <c r="AF1479" t="s">
        <v>4757</v>
      </c>
      <c r="AG1479" t="s">
        <v>4758</v>
      </c>
      <c r="AH1479" t="s">
        <v>202</v>
      </c>
      <c r="AI1479" t="s">
        <v>202</v>
      </c>
      <c r="AJ1479" t="s">
        <v>4759</v>
      </c>
      <c r="AO1479" t="s">
        <v>4760</v>
      </c>
      <c r="AQ1479">
        <v>9</v>
      </c>
      <c r="AR1479">
        <v>22</v>
      </c>
      <c r="AS1479" t="s">
        <v>4761</v>
      </c>
      <c r="AT1479" t="s">
        <v>4762</v>
      </c>
      <c r="AU1479" t="s">
        <v>4763</v>
      </c>
      <c r="AV1479" t="s">
        <v>4764</v>
      </c>
      <c r="AW1479" t="s">
        <v>1375</v>
      </c>
      <c r="AY1479" t="s">
        <v>669</v>
      </c>
      <c r="AZ1479" t="s">
        <v>628</v>
      </c>
      <c r="BA1479" t="s">
        <v>426</v>
      </c>
      <c r="BB1479" t="s">
        <v>4765</v>
      </c>
      <c r="BD1479" t="s">
        <v>128</v>
      </c>
      <c r="BE1479">
        <v>0</v>
      </c>
      <c r="BF1479" t="s">
        <v>4766</v>
      </c>
      <c r="BG1479" t="s">
        <v>4767</v>
      </c>
      <c r="BH1479" t="s">
        <v>4768</v>
      </c>
      <c r="BS1479">
        <v>0</v>
      </c>
      <c r="BT1479">
        <v>1</v>
      </c>
      <c r="BU1479">
        <v>0</v>
      </c>
      <c r="BV1479">
        <v>0</v>
      </c>
      <c r="BW1479">
        <v>0</v>
      </c>
      <c r="BX1479">
        <v>0</v>
      </c>
      <c r="BY1479">
        <v>1</v>
      </c>
      <c r="CD1479" t="s">
        <v>131</v>
      </c>
      <c r="CE1479">
        <v>0</v>
      </c>
      <c r="CJ1479" t="s">
        <v>132</v>
      </c>
      <c r="CO1479" t="str">
        <f>HYPERLINK("http://www.d20pfsrd.com/bestiary/monster-listings/aberrations/roper","Roper")</f>
        <v>Roper</v>
      </c>
      <c r="CP1479">
        <v>306</v>
      </c>
      <c r="CQ1479">
        <v>0</v>
      </c>
      <c r="CR1479">
        <v>0</v>
      </c>
      <c r="CS1479">
        <v>0</v>
      </c>
      <c r="CT1479">
        <v>0</v>
      </c>
    </row>
    <row r="1480" spans="1:98" x14ac:dyDescent="0.2">
      <c r="A1480" t="s">
        <v>6266</v>
      </c>
      <c r="B1480" s="1" t="s">
        <v>1137</v>
      </c>
      <c r="C1480">
        <v>2400</v>
      </c>
      <c r="G1480" t="s">
        <v>1053</v>
      </c>
      <c r="H1480" t="s">
        <v>136</v>
      </c>
      <c r="I1480" t="s">
        <v>137</v>
      </c>
      <c r="J1480" t="s">
        <v>138</v>
      </c>
      <c r="K1480">
        <v>2</v>
      </c>
      <c r="L1480" t="s">
        <v>2535</v>
      </c>
      <c r="N1480" t="s">
        <v>6267</v>
      </c>
      <c r="O1480" t="s">
        <v>6268</v>
      </c>
      <c r="P1480">
        <v>76</v>
      </c>
      <c r="Q1480" t="s">
        <v>2329</v>
      </c>
      <c r="S1480" t="s">
        <v>6269</v>
      </c>
      <c r="T1480">
        <v>9</v>
      </c>
      <c r="U1480">
        <v>5</v>
      </c>
      <c r="V1480">
        <v>7</v>
      </c>
      <c r="AC1480" t="s">
        <v>6270</v>
      </c>
      <c r="AD1480" t="s">
        <v>4861</v>
      </c>
      <c r="AF1480" t="s">
        <v>6271</v>
      </c>
      <c r="AG1480" t="s">
        <v>6272</v>
      </c>
      <c r="AH1480" t="s">
        <v>147</v>
      </c>
      <c r="AI1480" t="s">
        <v>147</v>
      </c>
      <c r="AJ1480" t="s">
        <v>6273</v>
      </c>
      <c r="AO1480" t="s">
        <v>6274</v>
      </c>
      <c r="AQ1480">
        <v>6</v>
      </c>
      <c r="AR1480">
        <v>15</v>
      </c>
      <c r="AS1480">
        <v>27</v>
      </c>
      <c r="AT1480" t="s">
        <v>6275</v>
      </c>
      <c r="AU1480" t="s">
        <v>6276</v>
      </c>
      <c r="AW1480" t="s">
        <v>6277</v>
      </c>
      <c r="AX1480" t="s">
        <v>6278</v>
      </c>
      <c r="AY1480" t="s">
        <v>4120</v>
      </c>
      <c r="AZ1480" t="s">
        <v>670</v>
      </c>
      <c r="BA1480" t="s">
        <v>277</v>
      </c>
      <c r="BB1480" t="s">
        <v>6279</v>
      </c>
      <c r="BD1480" t="s">
        <v>6280</v>
      </c>
      <c r="BE1480">
        <v>0</v>
      </c>
      <c r="BF1480" t="s">
        <v>6281</v>
      </c>
      <c r="BG1480" t="s">
        <v>6282</v>
      </c>
      <c r="BH1480" t="s">
        <v>6283</v>
      </c>
      <c r="BS1480">
        <v>0</v>
      </c>
      <c r="BT1480">
        <v>0</v>
      </c>
      <c r="BU1480">
        <v>0</v>
      </c>
      <c r="BV1480">
        <v>0</v>
      </c>
      <c r="BW1480">
        <v>0</v>
      </c>
      <c r="BX1480">
        <v>0</v>
      </c>
      <c r="BY1480">
        <v>0</v>
      </c>
      <c r="CD1480" t="s">
        <v>131</v>
      </c>
      <c r="CE1480">
        <v>0</v>
      </c>
      <c r="CJ1480" t="s">
        <v>132</v>
      </c>
      <c r="CO1480" t="str">
        <f>HYPERLINK("http://www.d20pfsrd.com/bestiary/monster-listings/aberrations/rorkoun","Rorkoun")</f>
        <v>Rorkoun</v>
      </c>
      <c r="CP1480">
        <v>685</v>
      </c>
      <c r="CQ1480">
        <v>0</v>
      </c>
      <c r="CR1480">
        <v>0</v>
      </c>
      <c r="CS1480">
        <v>0</v>
      </c>
      <c r="CT1480">
        <v>0</v>
      </c>
    </row>
    <row r="1481" spans="1:98" x14ac:dyDescent="0.2">
      <c r="A1481" t="s">
        <v>17730</v>
      </c>
      <c r="B1481" s="1" t="s">
        <v>134</v>
      </c>
      <c r="C1481">
        <v>3200</v>
      </c>
      <c r="G1481" t="s">
        <v>240</v>
      </c>
      <c r="H1481" t="s">
        <v>307</v>
      </c>
      <c r="I1481" t="s">
        <v>284</v>
      </c>
      <c r="J1481" t="s">
        <v>308</v>
      </c>
      <c r="K1481">
        <v>2</v>
      </c>
      <c r="L1481" t="s">
        <v>17731</v>
      </c>
      <c r="N1481" t="s">
        <v>310</v>
      </c>
      <c r="O1481" t="s">
        <v>6904</v>
      </c>
      <c r="P1481">
        <v>85</v>
      </c>
      <c r="Q1481" t="s">
        <v>906</v>
      </c>
      <c r="S1481" t="s">
        <v>17732</v>
      </c>
      <c r="T1481">
        <v>11</v>
      </c>
      <c r="U1481">
        <v>5</v>
      </c>
      <c r="V1481">
        <v>3</v>
      </c>
      <c r="X1481" t="s">
        <v>314</v>
      </c>
      <c r="Z1481" t="s">
        <v>6464</v>
      </c>
      <c r="AD1481" t="s">
        <v>202</v>
      </c>
      <c r="AF1481" t="s">
        <v>17733</v>
      </c>
      <c r="AH1481" t="s">
        <v>202</v>
      </c>
      <c r="AI1481" t="s">
        <v>318</v>
      </c>
      <c r="AJ1481" t="s">
        <v>17734</v>
      </c>
      <c r="AO1481" t="s">
        <v>17735</v>
      </c>
      <c r="AQ1481">
        <v>7</v>
      </c>
      <c r="AR1481" t="s">
        <v>321</v>
      </c>
      <c r="AS1481" t="s">
        <v>321</v>
      </c>
      <c r="AY1481" t="s">
        <v>298</v>
      </c>
      <c r="AZ1481" t="s">
        <v>670</v>
      </c>
      <c r="BA1481" t="s">
        <v>255</v>
      </c>
      <c r="BB1481" t="s">
        <v>17736</v>
      </c>
      <c r="BC1481" t="s">
        <v>17737</v>
      </c>
      <c r="BD1481" t="s">
        <v>14619</v>
      </c>
      <c r="BE1481">
        <v>0</v>
      </c>
      <c r="BF1481" t="s">
        <v>17738</v>
      </c>
      <c r="BG1481" t="s">
        <v>17739</v>
      </c>
      <c r="BH1481" t="s">
        <v>17740</v>
      </c>
      <c r="BS1481">
        <v>0</v>
      </c>
      <c r="BT1481">
        <v>0</v>
      </c>
      <c r="BU1481">
        <v>0</v>
      </c>
      <c r="BV1481">
        <v>0</v>
      </c>
      <c r="BW1481">
        <v>0</v>
      </c>
      <c r="BX1481">
        <v>0</v>
      </c>
      <c r="BY1481">
        <v>1</v>
      </c>
      <c r="CD1481" t="s">
        <v>132</v>
      </c>
      <c r="CE1481">
        <v>0</v>
      </c>
      <c r="CF1481" t="s">
        <v>132</v>
      </c>
      <c r="CJ1481" t="s">
        <v>132</v>
      </c>
      <c r="CK1481" t="s">
        <v>132</v>
      </c>
      <c r="CP1481">
        <v>2161</v>
      </c>
      <c r="CQ1481">
        <v>0</v>
      </c>
      <c r="CR1481">
        <v>0</v>
      </c>
      <c r="CS1481">
        <v>0</v>
      </c>
      <c r="CT1481">
        <v>0</v>
      </c>
    </row>
    <row r="1482" spans="1:98" x14ac:dyDescent="0.2">
      <c r="A1482" t="s">
        <v>17460</v>
      </c>
      <c r="B1482" s="1" t="s">
        <v>1223</v>
      </c>
      <c r="C1482">
        <v>12800</v>
      </c>
      <c r="G1482" t="s">
        <v>3133</v>
      </c>
      <c r="H1482" t="s">
        <v>136</v>
      </c>
      <c r="I1482" t="s">
        <v>137</v>
      </c>
      <c r="J1482" t="s">
        <v>1759</v>
      </c>
      <c r="K1482">
        <v>7</v>
      </c>
      <c r="L1482" t="s">
        <v>17461</v>
      </c>
      <c r="N1482" t="s">
        <v>17462</v>
      </c>
      <c r="O1482" t="s">
        <v>17463</v>
      </c>
      <c r="P1482">
        <v>133</v>
      </c>
      <c r="Q1482" t="s">
        <v>1560</v>
      </c>
      <c r="S1482" t="s">
        <v>17418</v>
      </c>
      <c r="T1482">
        <v>9</v>
      </c>
      <c r="U1482">
        <v>9</v>
      </c>
      <c r="V1482">
        <v>15</v>
      </c>
      <c r="AD1482" t="s">
        <v>376</v>
      </c>
      <c r="AF1482" t="s">
        <v>17464</v>
      </c>
      <c r="AH1482" t="s">
        <v>147</v>
      </c>
      <c r="AI1482" t="s">
        <v>147</v>
      </c>
      <c r="AJ1482" t="s">
        <v>17465</v>
      </c>
      <c r="AK1482" t="s">
        <v>17466</v>
      </c>
      <c r="AL1482" t="s">
        <v>17467</v>
      </c>
      <c r="AO1482" t="s">
        <v>17468</v>
      </c>
      <c r="AQ1482">
        <v>10</v>
      </c>
      <c r="AR1482" t="s">
        <v>643</v>
      </c>
      <c r="AS1482" t="s">
        <v>4283</v>
      </c>
      <c r="AT1482" t="s">
        <v>17469</v>
      </c>
      <c r="AU1482" t="s">
        <v>17470</v>
      </c>
      <c r="AW1482" t="s">
        <v>17471</v>
      </c>
      <c r="AX1482" t="s">
        <v>17472</v>
      </c>
      <c r="AY1482" t="s">
        <v>3178</v>
      </c>
      <c r="AZ1482" t="s">
        <v>670</v>
      </c>
      <c r="BA1482" t="s">
        <v>426</v>
      </c>
      <c r="BB1482" t="s">
        <v>17473</v>
      </c>
      <c r="BC1482" t="s">
        <v>4270</v>
      </c>
      <c r="BD1482" t="s">
        <v>14619</v>
      </c>
      <c r="BE1482">
        <v>0</v>
      </c>
      <c r="BF1482" t="s">
        <v>17474</v>
      </c>
      <c r="BG1482" t="s">
        <v>17475</v>
      </c>
      <c r="BH1482" t="s">
        <v>17476</v>
      </c>
      <c r="BL1482" t="s">
        <v>132</v>
      </c>
      <c r="BM1482" t="s">
        <v>132</v>
      </c>
      <c r="BN1482" t="s">
        <v>132</v>
      </c>
      <c r="BS1482">
        <v>0</v>
      </c>
      <c r="BT1482">
        <v>0</v>
      </c>
      <c r="BU1482">
        <v>0</v>
      </c>
      <c r="BV1482">
        <v>0</v>
      </c>
      <c r="BW1482">
        <v>0</v>
      </c>
      <c r="BX1482">
        <v>0</v>
      </c>
      <c r="BY1482">
        <v>1</v>
      </c>
      <c r="CB1482" t="s">
        <v>132</v>
      </c>
      <c r="CD1482" t="s">
        <v>131</v>
      </c>
      <c r="CE1482">
        <v>0</v>
      </c>
      <c r="CJ1482" t="s">
        <v>132</v>
      </c>
      <c r="CP1482">
        <v>2145</v>
      </c>
      <c r="CQ1482">
        <v>0</v>
      </c>
      <c r="CR1482">
        <v>0</v>
      </c>
      <c r="CS1482">
        <v>0</v>
      </c>
      <c r="CT1482">
        <v>0</v>
      </c>
    </row>
    <row r="1483" spans="1:98" x14ac:dyDescent="0.2">
      <c r="A1483" t="s">
        <v>27185</v>
      </c>
      <c r="B1483" s="1" t="s">
        <v>574</v>
      </c>
      <c r="C1483">
        <v>9600</v>
      </c>
      <c r="G1483" t="s">
        <v>240</v>
      </c>
      <c r="H1483" t="s">
        <v>1035</v>
      </c>
      <c r="I1483" t="s">
        <v>261</v>
      </c>
      <c r="K1483">
        <v>2</v>
      </c>
      <c r="L1483" t="s">
        <v>27186</v>
      </c>
      <c r="N1483" t="s">
        <v>4950</v>
      </c>
      <c r="O1483" t="s">
        <v>4951</v>
      </c>
      <c r="P1483">
        <v>147</v>
      </c>
      <c r="Q1483" t="s">
        <v>4368</v>
      </c>
      <c r="S1483" t="s">
        <v>4369</v>
      </c>
      <c r="T1483">
        <v>14</v>
      </c>
      <c r="U1483">
        <v>11</v>
      </c>
      <c r="V1483">
        <v>7</v>
      </c>
      <c r="AD1483" t="s">
        <v>6136</v>
      </c>
      <c r="AF1483" t="s">
        <v>27187</v>
      </c>
      <c r="AH1483" t="s">
        <v>496</v>
      </c>
      <c r="AI1483" t="s">
        <v>147</v>
      </c>
      <c r="AJ1483" t="s">
        <v>27188</v>
      </c>
      <c r="AO1483" t="s">
        <v>27189</v>
      </c>
      <c r="AQ1483">
        <v>14</v>
      </c>
      <c r="AR1483" t="s">
        <v>14682</v>
      </c>
      <c r="AS1483">
        <v>38</v>
      </c>
      <c r="AT1483" t="s">
        <v>27190</v>
      </c>
      <c r="AU1483" t="s">
        <v>27191</v>
      </c>
      <c r="AV1483" t="s">
        <v>1065</v>
      </c>
      <c r="AY1483" t="s">
        <v>18190</v>
      </c>
      <c r="AZ1483" t="s">
        <v>27192</v>
      </c>
      <c r="BA1483" t="s">
        <v>277</v>
      </c>
      <c r="BB1483" t="s">
        <v>27193</v>
      </c>
      <c r="BD1483" t="s">
        <v>24172</v>
      </c>
      <c r="BE1483">
        <v>0</v>
      </c>
      <c r="BG1483" t="s">
        <v>27194</v>
      </c>
      <c r="BH1483" t="s">
        <v>27195</v>
      </c>
      <c r="BI1483" t="s">
        <v>132</v>
      </c>
      <c r="BK1483" t="s">
        <v>132</v>
      </c>
      <c r="BS1483">
        <v>0</v>
      </c>
      <c r="BT1483">
        <v>0</v>
      </c>
      <c r="BU1483">
        <v>1</v>
      </c>
      <c r="BV1483">
        <v>0</v>
      </c>
      <c r="BW1483">
        <v>0</v>
      </c>
      <c r="BX1483">
        <v>0</v>
      </c>
      <c r="BY1483">
        <v>1</v>
      </c>
      <c r="CD1483" t="s">
        <v>131</v>
      </c>
      <c r="CE1483">
        <v>0</v>
      </c>
      <c r="CF1483" t="s">
        <v>132</v>
      </c>
      <c r="CJ1483" t="s">
        <v>132</v>
      </c>
      <c r="CK1483" t="s">
        <v>132</v>
      </c>
      <c r="CP1483">
        <v>5335</v>
      </c>
      <c r="CQ1483">
        <v>0</v>
      </c>
      <c r="CR1483">
        <v>0</v>
      </c>
      <c r="CS1483">
        <v>0</v>
      </c>
      <c r="CT1483">
        <v>0</v>
      </c>
    </row>
    <row r="1484" spans="1:98" x14ac:dyDescent="0.2">
      <c r="A1484" t="s">
        <v>9468</v>
      </c>
      <c r="B1484" s="1" t="s">
        <v>1246</v>
      </c>
      <c r="C1484">
        <v>102400</v>
      </c>
      <c r="G1484" t="s">
        <v>135</v>
      </c>
      <c r="H1484" t="s">
        <v>1035</v>
      </c>
      <c r="I1484" t="s">
        <v>701</v>
      </c>
      <c r="J1484" t="s">
        <v>1054</v>
      </c>
      <c r="K1484">
        <v>0</v>
      </c>
      <c r="L1484" t="s">
        <v>9469</v>
      </c>
      <c r="N1484" t="s">
        <v>9470</v>
      </c>
      <c r="O1484" t="s">
        <v>9471</v>
      </c>
      <c r="P1484">
        <v>270</v>
      </c>
      <c r="Q1484" t="s">
        <v>9472</v>
      </c>
      <c r="S1484" t="s">
        <v>9473</v>
      </c>
      <c r="T1484">
        <v>15</v>
      </c>
      <c r="U1484">
        <v>6</v>
      </c>
      <c r="V1484">
        <v>20</v>
      </c>
      <c r="Z1484" t="s">
        <v>9474</v>
      </c>
      <c r="AD1484" t="s">
        <v>9475</v>
      </c>
      <c r="AE1484" t="s">
        <v>9476</v>
      </c>
      <c r="AF1484" t="s">
        <v>9477</v>
      </c>
      <c r="AG1484" t="s">
        <v>9478</v>
      </c>
      <c r="AH1484" t="s">
        <v>496</v>
      </c>
      <c r="AI1484" t="s">
        <v>496</v>
      </c>
      <c r="AJ1484" t="s">
        <v>9479</v>
      </c>
      <c r="AK1484" t="s">
        <v>9480</v>
      </c>
      <c r="AO1484" t="s">
        <v>9481</v>
      </c>
      <c r="AQ1484">
        <v>15</v>
      </c>
      <c r="AR1484">
        <v>34</v>
      </c>
      <c r="AS1484">
        <v>44</v>
      </c>
      <c r="AT1484" t="s">
        <v>9482</v>
      </c>
      <c r="AU1484" t="s">
        <v>9483</v>
      </c>
      <c r="AW1484" t="s">
        <v>9484</v>
      </c>
      <c r="AY1484" t="s">
        <v>2028</v>
      </c>
      <c r="AZ1484" t="s">
        <v>9485</v>
      </c>
      <c r="BA1484" t="s">
        <v>9486</v>
      </c>
      <c r="BB1484" t="s">
        <v>9487</v>
      </c>
      <c r="BC1484" t="s">
        <v>3204</v>
      </c>
      <c r="BD1484" t="s">
        <v>7316</v>
      </c>
      <c r="BE1484">
        <v>0</v>
      </c>
      <c r="BF1484" t="s">
        <v>9488</v>
      </c>
      <c r="BG1484" t="s">
        <v>9489</v>
      </c>
      <c r="BH1484" t="s">
        <v>9490</v>
      </c>
      <c r="BS1484">
        <v>0</v>
      </c>
      <c r="BT1484">
        <v>0</v>
      </c>
      <c r="BU1484">
        <v>0</v>
      </c>
      <c r="BV1484">
        <v>0</v>
      </c>
      <c r="BW1484">
        <v>0</v>
      </c>
      <c r="BX1484">
        <v>0</v>
      </c>
      <c r="BY1484">
        <v>1</v>
      </c>
      <c r="CD1484" t="s">
        <v>131</v>
      </c>
      <c r="CE1484">
        <v>0</v>
      </c>
      <c r="CJ1484" t="s">
        <v>132</v>
      </c>
      <c r="CO1484" t="str">
        <f>HYPERLINK("http://www.d20pfsrd.com/bestiary/monster-listings/humanoids/giants/giant-true/rune-giant","Giant, Rune")</f>
        <v>Giant, Rune</v>
      </c>
      <c r="CP1484">
        <v>1229</v>
      </c>
      <c r="CQ1484">
        <v>0</v>
      </c>
      <c r="CR1484">
        <v>0</v>
      </c>
      <c r="CS1484">
        <v>0</v>
      </c>
      <c r="CT1484">
        <v>0</v>
      </c>
    </row>
    <row r="1485" spans="1:98" x14ac:dyDescent="0.2">
      <c r="A1485" t="s">
        <v>7204</v>
      </c>
      <c r="B1485" s="1" t="s">
        <v>1117</v>
      </c>
      <c r="C1485">
        <v>400</v>
      </c>
      <c r="G1485" t="s">
        <v>240</v>
      </c>
      <c r="H1485" t="s">
        <v>1308</v>
      </c>
      <c r="I1485" t="s">
        <v>241</v>
      </c>
      <c r="K1485">
        <v>6</v>
      </c>
      <c r="L1485" t="s">
        <v>3656</v>
      </c>
      <c r="N1485" t="s">
        <v>2840</v>
      </c>
      <c r="O1485" t="s">
        <v>2841</v>
      </c>
      <c r="P1485">
        <v>11</v>
      </c>
      <c r="Q1485" t="s">
        <v>2643</v>
      </c>
      <c r="R1485" t="s">
        <v>7205</v>
      </c>
      <c r="S1485" t="s">
        <v>5000</v>
      </c>
      <c r="T1485">
        <v>0</v>
      </c>
      <c r="U1485">
        <v>2</v>
      </c>
      <c r="V1485">
        <v>2</v>
      </c>
      <c r="Z1485" t="s">
        <v>248</v>
      </c>
      <c r="AB1485">
        <v>12</v>
      </c>
      <c r="AC1485" t="s">
        <v>7206</v>
      </c>
      <c r="AD1485" t="s">
        <v>400</v>
      </c>
      <c r="AF1485" t="s">
        <v>7207</v>
      </c>
      <c r="AH1485" t="s">
        <v>114</v>
      </c>
      <c r="AI1485" t="s">
        <v>114</v>
      </c>
      <c r="AJ1485" t="s">
        <v>7208</v>
      </c>
      <c r="AK1485" t="s">
        <v>7209</v>
      </c>
      <c r="AO1485" t="s">
        <v>7210</v>
      </c>
      <c r="AQ1485">
        <v>2</v>
      </c>
      <c r="AR1485">
        <v>2</v>
      </c>
      <c r="AS1485" t="s">
        <v>7211</v>
      </c>
      <c r="AT1485" t="s">
        <v>404</v>
      </c>
      <c r="AU1485" t="s">
        <v>7212</v>
      </c>
      <c r="AW1485" t="s">
        <v>7213</v>
      </c>
      <c r="AY1485" t="s">
        <v>7214</v>
      </c>
      <c r="AZ1485" t="s">
        <v>7215</v>
      </c>
      <c r="BA1485" t="s">
        <v>255</v>
      </c>
      <c r="BB1485" t="s">
        <v>7216</v>
      </c>
      <c r="BD1485" t="s">
        <v>7217</v>
      </c>
      <c r="BE1485">
        <v>0</v>
      </c>
      <c r="BF1485" t="s">
        <v>7218</v>
      </c>
      <c r="BG1485" t="s">
        <v>7219</v>
      </c>
      <c r="BH1485" t="s">
        <v>7220</v>
      </c>
      <c r="BI1485" t="s">
        <v>132</v>
      </c>
      <c r="BS1485">
        <v>0</v>
      </c>
      <c r="BT1485">
        <v>0</v>
      </c>
      <c r="BU1485">
        <v>1</v>
      </c>
      <c r="BV1485">
        <v>0</v>
      </c>
      <c r="BW1485">
        <v>0</v>
      </c>
      <c r="BX1485">
        <v>0</v>
      </c>
      <c r="BY1485">
        <v>0</v>
      </c>
      <c r="CD1485" t="s">
        <v>131</v>
      </c>
      <c r="CE1485">
        <v>0</v>
      </c>
      <c r="CJ1485" t="s">
        <v>132</v>
      </c>
      <c r="CK1485" t="s">
        <v>132</v>
      </c>
      <c r="CP1485">
        <v>1075</v>
      </c>
      <c r="CQ1485">
        <v>0</v>
      </c>
      <c r="CR1485">
        <v>0</v>
      </c>
      <c r="CS1485">
        <v>0</v>
      </c>
      <c r="CT1485">
        <v>0</v>
      </c>
    </row>
    <row r="1486" spans="1:98" x14ac:dyDescent="0.2">
      <c r="A1486" t="s">
        <v>20638</v>
      </c>
      <c r="B1486" s="1" t="s">
        <v>633</v>
      </c>
      <c r="C1486">
        <v>4800</v>
      </c>
      <c r="G1486" t="s">
        <v>575</v>
      </c>
      <c r="H1486" t="s">
        <v>193</v>
      </c>
      <c r="I1486" t="s">
        <v>701</v>
      </c>
      <c r="J1486" t="s">
        <v>1054</v>
      </c>
      <c r="K1486">
        <v>0</v>
      </c>
      <c r="L1486" t="s">
        <v>5114</v>
      </c>
      <c r="N1486" t="s">
        <v>19161</v>
      </c>
      <c r="O1486" t="s">
        <v>20639</v>
      </c>
      <c r="P1486">
        <v>95</v>
      </c>
      <c r="Q1486" t="s">
        <v>562</v>
      </c>
      <c r="S1486" t="s">
        <v>20640</v>
      </c>
      <c r="T1486">
        <v>11</v>
      </c>
      <c r="U1486">
        <v>3</v>
      </c>
      <c r="V1486">
        <v>4</v>
      </c>
      <c r="X1486" t="s">
        <v>20641</v>
      </c>
      <c r="Z1486" t="s">
        <v>20642</v>
      </c>
      <c r="AC1486" t="s">
        <v>20643</v>
      </c>
      <c r="AD1486" t="s">
        <v>32280</v>
      </c>
      <c r="AF1486" t="s">
        <v>20644</v>
      </c>
      <c r="AG1486" t="s">
        <v>20645</v>
      </c>
      <c r="AH1486" t="s">
        <v>202</v>
      </c>
      <c r="AI1486" t="s">
        <v>202</v>
      </c>
      <c r="AJ1486" t="s">
        <v>20646</v>
      </c>
      <c r="AO1486" t="s">
        <v>20647</v>
      </c>
      <c r="AQ1486">
        <v>7</v>
      </c>
      <c r="AR1486">
        <v>17</v>
      </c>
      <c r="AS1486">
        <v>27</v>
      </c>
      <c r="AT1486" t="s">
        <v>20648</v>
      </c>
      <c r="AU1486" t="s">
        <v>20649</v>
      </c>
      <c r="AW1486" t="s">
        <v>3204</v>
      </c>
      <c r="AY1486" t="s">
        <v>298</v>
      </c>
      <c r="AZ1486" t="s">
        <v>20650</v>
      </c>
      <c r="BA1486" t="s">
        <v>3251</v>
      </c>
      <c r="BB1486" t="s">
        <v>20651</v>
      </c>
      <c r="BD1486" t="s">
        <v>20634</v>
      </c>
      <c r="BE1486">
        <v>1</v>
      </c>
      <c r="BG1486" t="s">
        <v>20652</v>
      </c>
      <c r="BH1486" t="s">
        <v>20653</v>
      </c>
      <c r="BS1486">
        <v>0</v>
      </c>
      <c r="BT1486">
        <v>0</v>
      </c>
      <c r="BU1486">
        <v>0</v>
      </c>
      <c r="BV1486">
        <v>0</v>
      </c>
      <c r="BW1486">
        <v>0</v>
      </c>
      <c r="BX1486">
        <v>0</v>
      </c>
      <c r="BY1486">
        <v>1</v>
      </c>
      <c r="CD1486" t="s">
        <v>131</v>
      </c>
      <c r="CE1486">
        <v>0</v>
      </c>
      <c r="CJ1486" t="s">
        <v>132</v>
      </c>
      <c r="CP1486">
        <v>3370</v>
      </c>
      <c r="CQ1486">
        <v>0</v>
      </c>
      <c r="CR1486">
        <v>0</v>
      </c>
      <c r="CS1486">
        <v>0</v>
      </c>
      <c r="CT1486">
        <v>0</v>
      </c>
    </row>
    <row r="1487" spans="1:98" x14ac:dyDescent="0.2">
      <c r="A1487" t="s">
        <v>17982</v>
      </c>
      <c r="B1487" s="1" t="s">
        <v>1918</v>
      </c>
      <c r="C1487">
        <v>19200</v>
      </c>
      <c r="G1487" t="s">
        <v>1053</v>
      </c>
      <c r="H1487" t="s">
        <v>102</v>
      </c>
      <c r="I1487" t="s">
        <v>2390</v>
      </c>
      <c r="J1487" t="s">
        <v>138</v>
      </c>
      <c r="K1487">
        <v>10</v>
      </c>
      <c r="L1487" t="s">
        <v>5129</v>
      </c>
      <c r="N1487" t="s">
        <v>7413</v>
      </c>
      <c r="O1487" t="s">
        <v>7414</v>
      </c>
      <c r="P1487">
        <v>150</v>
      </c>
      <c r="Q1487" t="s">
        <v>17983</v>
      </c>
      <c r="S1487" t="s">
        <v>17984</v>
      </c>
      <c r="T1487">
        <v>12</v>
      </c>
      <c r="U1487">
        <v>18</v>
      </c>
      <c r="V1487">
        <v>15</v>
      </c>
      <c r="Y1487" t="s">
        <v>3915</v>
      </c>
      <c r="Z1487" t="s">
        <v>3077</v>
      </c>
      <c r="AB1487">
        <v>23</v>
      </c>
      <c r="AD1487" t="s">
        <v>4788</v>
      </c>
      <c r="AF1487" t="s">
        <v>17985</v>
      </c>
      <c r="AH1487" t="s">
        <v>114</v>
      </c>
      <c r="AI1487" t="s">
        <v>17986</v>
      </c>
      <c r="AJ1487" t="s">
        <v>17987</v>
      </c>
      <c r="AK1487" t="s">
        <v>17988</v>
      </c>
      <c r="AO1487" t="s">
        <v>17989</v>
      </c>
      <c r="AQ1487">
        <v>10</v>
      </c>
      <c r="AR1487" s="6" t="s">
        <v>32306</v>
      </c>
      <c r="AS1487">
        <v>32</v>
      </c>
      <c r="AT1487" t="s">
        <v>17990</v>
      </c>
      <c r="AU1487" t="s">
        <v>17991</v>
      </c>
      <c r="AW1487" t="s">
        <v>3527</v>
      </c>
      <c r="AX1487" t="s">
        <v>915</v>
      </c>
      <c r="AY1487" t="s">
        <v>9725</v>
      </c>
      <c r="AZ1487" t="s">
        <v>17992</v>
      </c>
      <c r="BA1487" t="s">
        <v>426</v>
      </c>
      <c r="BB1487" t="s">
        <v>17993</v>
      </c>
      <c r="BD1487" t="s">
        <v>14619</v>
      </c>
      <c r="BE1487">
        <v>0</v>
      </c>
      <c r="BF1487" t="s">
        <v>17994</v>
      </c>
      <c r="BG1487" t="s">
        <v>17995</v>
      </c>
      <c r="BH1487" t="s">
        <v>17996</v>
      </c>
      <c r="BS1487">
        <v>0</v>
      </c>
      <c r="BT1487">
        <v>0</v>
      </c>
      <c r="BU1487">
        <v>0</v>
      </c>
      <c r="BV1487">
        <v>0</v>
      </c>
      <c r="BW1487">
        <v>0</v>
      </c>
      <c r="BX1487">
        <v>1</v>
      </c>
      <c r="BY1487">
        <v>1</v>
      </c>
      <c r="CD1487" t="s">
        <v>132</v>
      </c>
      <c r="CE1487">
        <v>0</v>
      </c>
      <c r="CF1487" t="s">
        <v>132</v>
      </c>
      <c r="CJ1487" t="s">
        <v>132</v>
      </c>
      <c r="CK1487" t="s">
        <v>132</v>
      </c>
      <c r="CP1487">
        <v>2177</v>
      </c>
      <c r="CQ1487">
        <v>0</v>
      </c>
      <c r="CR1487">
        <v>0</v>
      </c>
      <c r="CS1487">
        <v>0</v>
      </c>
      <c r="CT1487">
        <v>0</v>
      </c>
    </row>
    <row r="1488" spans="1:98" x14ac:dyDescent="0.2">
      <c r="A1488" t="s">
        <v>4769</v>
      </c>
      <c r="B1488" s="1" t="s">
        <v>239</v>
      </c>
      <c r="C1488">
        <v>800</v>
      </c>
      <c r="G1488" t="s">
        <v>240</v>
      </c>
      <c r="H1488" t="s">
        <v>102</v>
      </c>
      <c r="I1488" t="s">
        <v>137</v>
      </c>
      <c r="K1488">
        <v>3</v>
      </c>
      <c r="L1488" t="s">
        <v>4770</v>
      </c>
      <c r="N1488" t="s">
        <v>4771</v>
      </c>
      <c r="O1488" t="s">
        <v>4772</v>
      </c>
      <c r="P1488">
        <v>27</v>
      </c>
      <c r="Q1488" t="s">
        <v>4773</v>
      </c>
      <c r="S1488" t="s">
        <v>4774</v>
      </c>
      <c r="T1488">
        <v>2</v>
      </c>
      <c r="U1488">
        <v>4</v>
      </c>
      <c r="V1488">
        <v>5</v>
      </c>
      <c r="AD1488" t="s">
        <v>4775</v>
      </c>
      <c r="AF1488" t="s">
        <v>4776</v>
      </c>
      <c r="AH1488" t="s">
        <v>114</v>
      </c>
      <c r="AI1488" t="s">
        <v>114</v>
      </c>
      <c r="AO1488" t="s">
        <v>4777</v>
      </c>
      <c r="AQ1488">
        <v>3</v>
      </c>
      <c r="AR1488">
        <v>3</v>
      </c>
      <c r="AS1488" t="s">
        <v>3592</v>
      </c>
      <c r="AT1488" t="s">
        <v>4778</v>
      </c>
      <c r="AU1488" t="s">
        <v>4779</v>
      </c>
      <c r="AY1488" t="s">
        <v>669</v>
      </c>
      <c r="AZ1488" t="s">
        <v>3772</v>
      </c>
      <c r="BA1488" t="s">
        <v>4780</v>
      </c>
      <c r="BB1488" t="s">
        <v>4781</v>
      </c>
      <c r="BD1488" t="s">
        <v>128</v>
      </c>
      <c r="BE1488">
        <v>0</v>
      </c>
      <c r="BF1488" t="s">
        <v>4782</v>
      </c>
      <c r="BG1488" t="s">
        <v>4783</v>
      </c>
      <c r="BH1488" t="s">
        <v>4784</v>
      </c>
      <c r="BS1488">
        <v>0</v>
      </c>
      <c r="BT1488">
        <v>0</v>
      </c>
      <c r="BU1488">
        <v>0</v>
      </c>
      <c r="BV1488">
        <v>1</v>
      </c>
      <c r="BW1488">
        <v>0</v>
      </c>
      <c r="BX1488">
        <v>0</v>
      </c>
      <c r="BY1488">
        <v>1</v>
      </c>
      <c r="CD1488" t="s">
        <v>131</v>
      </c>
      <c r="CE1488">
        <v>0</v>
      </c>
      <c r="CJ1488" t="s">
        <v>132</v>
      </c>
      <c r="CO1488" t="str">
        <f>HYPERLINK("http://www.d20pfsrd.com/bestiary/monster-listings/aberrations/rust-monster","Rust Monster")</f>
        <v>Rust Monster</v>
      </c>
      <c r="CP1488">
        <v>307</v>
      </c>
      <c r="CQ1488">
        <v>0</v>
      </c>
      <c r="CR1488">
        <v>0</v>
      </c>
      <c r="CS1488">
        <v>0</v>
      </c>
      <c r="CT1488">
        <v>0</v>
      </c>
    </row>
    <row r="1489" spans="1:98" x14ac:dyDescent="0.2">
      <c r="A1489" t="s">
        <v>30404</v>
      </c>
      <c r="B1489" s="1" t="s">
        <v>283</v>
      </c>
      <c r="C1489">
        <v>600</v>
      </c>
      <c r="G1489" t="s">
        <v>575</v>
      </c>
      <c r="H1489" t="s">
        <v>102</v>
      </c>
      <c r="I1489" t="s">
        <v>1555</v>
      </c>
      <c r="K1489">
        <v>5</v>
      </c>
      <c r="L1489" t="s">
        <v>810</v>
      </c>
      <c r="N1489" t="s">
        <v>794</v>
      </c>
      <c r="O1489" t="s">
        <v>795</v>
      </c>
      <c r="P1489">
        <v>19</v>
      </c>
      <c r="Q1489" t="s">
        <v>336</v>
      </c>
      <c r="S1489" t="s">
        <v>7541</v>
      </c>
      <c r="T1489">
        <v>3</v>
      </c>
      <c r="U1489">
        <v>2</v>
      </c>
      <c r="V1489">
        <v>4</v>
      </c>
      <c r="X1489" t="s">
        <v>30405</v>
      </c>
      <c r="Z1489" t="s">
        <v>3160</v>
      </c>
      <c r="AC1489" t="s">
        <v>30406</v>
      </c>
      <c r="AD1489" t="s">
        <v>249</v>
      </c>
      <c r="AF1489" t="s">
        <v>30407</v>
      </c>
      <c r="AH1489" t="s">
        <v>114</v>
      </c>
      <c r="AI1489" t="s">
        <v>114</v>
      </c>
      <c r="AO1489" t="s">
        <v>30408</v>
      </c>
      <c r="AQ1489">
        <v>2</v>
      </c>
      <c r="AR1489">
        <v>5</v>
      </c>
      <c r="AS1489">
        <v>16</v>
      </c>
      <c r="AT1489" t="s">
        <v>9266</v>
      </c>
      <c r="AU1489" t="s">
        <v>30409</v>
      </c>
      <c r="AV1489" t="s">
        <v>2365</v>
      </c>
      <c r="AW1489" t="s">
        <v>647</v>
      </c>
      <c r="AX1489" t="s">
        <v>30410</v>
      </c>
      <c r="AY1489" t="s">
        <v>298</v>
      </c>
      <c r="AZ1489" t="s">
        <v>1620</v>
      </c>
      <c r="BA1489" t="s">
        <v>255</v>
      </c>
      <c r="BB1489" t="s">
        <v>30411</v>
      </c>
      <c r="BD1489" t="s">
        <v>30358</v>
      </c>
      <c r="BE1489">
        <v>0</v>
      </c>
      <c r="BF1489" t="s">
        <v>30412</v>
      </c>
      <c r="BG1489" t="s">
        <v>30413</v>
      </c>
      <c r="BH1489" t="s">
        <v>30414</v>
      </c>
      <c r="BI1489" t="s">
        <v>132</v>
      </c>
      <c r="BS1489">
        <v>0</v>
      </c>
      <c r="BT1489">
        <v>0</v>
      </c>
      <c r="BU1489">
        <v>0</v>
      </c>
      <c r="BV1489">
        <v>0</v>
      </c>
      <c r="BW1489">
        <v>0</v>
      </c>
      <c r="BX1489">
        <v>0</v>
      </c>
      <c r="BY1489">
        <v>1</v>
      </c>
      <c r="CD1489" t="s">
        <v>132</v>
      </c>
      <c r="CE1489">
        <v>0</v>
      </c>
      <c r="CJ1489" t="s">
        <v>132</v>
      </c>
      <c r="CK1489" t="s">
        <v>132</v>
      </c>
      <c r="CP1489">
        <v>6334</v>
      </c>
      <c r="CQ1489">
        <v>0</v>
      </c>
      <c r="CR1489">
        <v>0</v>
      </c>
      <c r="CS1489">
        <v>0</v>
      </c>
      <c r="CT1489">
        <v>0</v>
      </c>
    </row>
    <row r="1490" spans="1:98" x14ac:dyDescent="0.2">
      <c r="A1490" t="s">
        <v>7167</v>
      </c>
      <c r="B1490" s="1" t="s">
        <v>306</v>
      </c>
      <c r="C1490">
        <v>1600</v>
      </c>
      <c r="G1490" t="s">
        <v>1053</v>
      </c>
      <c r="H1490" t="s">
        <v>102</v>
      </c>
      <c r="I1490" t="s">
        <v>809</v>
      </c>
      <c r="K1490">
        <v>4</v>
      </c>
      <c r="L1490" t="s">
        <v>7168</v>
      </c>
      <c r="N1490" t="s">
        <v>1098</v>
      </c>
      <c r="O1490" t="s">
        <v>7169</v>
      </c>
      <c r="P1490">
        <v>52</v>
      </c>
      <c r="Q1490" t="s">
        <v>511</v>
      </c>
      <c r="S1490" t="s">
        <v>7170</v>
      </c>
      <c r="T1490">
        <v>4</v>
      </c>
      <c r="U1490">
        <v>9</v>
      </c>
      <c r="V1490">
        <v>6</v>
      </c>
      <c r="AD1490" t="s">
        <v>7171</v>
      </c>
      <c r="AF1490" t="s">
        <v>7172</v>
      </c>
      <c r="AH1490" t="s">
        <v>114</v>
      </c>
      <c r="AI1490" t="s">
        <v>114</v>
      </c>
      <c r="AJ1490" t="s">
        <v>7173</v>
      </c>
      <c r="AO1490" t="s">
        <v>7174</v>
      </c>
      <c r="AQ1490">
        <v>7</v>
      </c>
      <c r="AR1490">
        <v>10</v>
      </c>
      <c r="AS1490">
        <v>24</v>
      </c>
      <c r="AT1490" t="s">
        <v>7175</v>
      </c>
      <c r="AU1490" t="s">
        <v>7176</v>
      </c>
      <c r="AW1490" t="s">
        <v>7177</v>
      </c>
      <c r="AY1490" t="s">
        <v>7178</v>
      </c>
      <c r="AZ1490" t="s">
        <v>7179</v>
      </c>
      <c r="BA1490" t="s">
        <v>426</v>
      </c>
      <c r="BB1490" t="s">
        <v>7180</v>
      </c>
      <c r="BD1490" t="s">
        <v>7145</v>
      </c>
      <c r="BE1490">
        <v>0</v>
      </c>
      <c r="BF1490" t="s">
        <v>7181</v>
      </c>
      <c r="BG1490" t="s">
        <v>7182</v>
      </c>
      <c r="BH1490" t="s">
        <v>7183</v>
      </c>
      <c r="BS1490">
        <v>0</v>
      </c>
      <c r="BT1490">
        <v>0</v>
      </c>
      <c r="BU1490">
        <v>1</v>
      </c>
      <c r="BV1490">
        <v>0</v>
      </c>
      <c r="BW1490">
        <v>0</v>
      </c>
      <c r="BX1490">
        <v>0</v>
      </c>
      <c r="BY1490">
        <v>1</v>
      </c>
      <c r="CD1490" t="s">
        <v>131</v>
      </c>
      <c r="CE1490">
        <v>0</v>
      </c>
      <c r="CJ1490" t="s">
        <v>132</v>
      </c>
      <c r="CP1490">
        <v>1062</v>
      </c>
      <c r="CQ1490">
        <v>0</v>
      </c>
      <c r="CR1490">
        <v>0</v>
      </c>
      <c r="CS1490">
        <v>0</v>
      </c>
      <c r="CT1490">
        <v>0</v>
      </c>
    </row>
    <row r="1491" spans="1:98" x14ac:dyDescent="0.2">
      <c r="A1491" t="s">
        <v>26481</v>
      </c>
      <c r="B1491" s="1" t="s">
        <v>574</v>
      </c>
      <c r="C1491">
        <v>9600</v>
      </c>
      <c r="G1491" t="s">
        <v>135</v>
      </c>
      <c r="H1491" t="s">
        <v>102</v>
      </c>
      <c r="I1491" t="s">
        <v>103</v>
      </c>
      <c r="J1491" t="s">
        <v>3818</v>
      </c>
      <c r="K1491">
        <v>3</v>
      </c>
      <c r="L1491" t="s">
        <v>3114</v>
      </c>
      <c r="N1491" t="s">
        <v>15393</v>
      </c>
      <c r="O1491" t="s">
        <v>26482</v>
      </c>
      <c r="P1491">
        <v>126</v>
      </c>
      <c r="Q1491" t="s">
        <v>964</v>
      </c>
      <c r="R1491" t="s">
        <v>26483</v>
      </c>
      <c r="S1491" t="s">
        <v>26484</v>
      </c>
      <c r="T1491">
        <v>13</v>
      </c>
      <c r="U1491">
        <v>7</v>
      </c>
      <c r="V1491">
        <v>10</v>
      </c>
      <c r="Y1491" t="s">
        <v>17074</v>
      </c>
      <c r="Z1491" t="s">
        <v>3093</v>
      </c>
      <c r="AB1491">
        <v>21</v>
      </c>
      <c r="AD1491" t="s">
        <v>249</v>
      </c>
      <c r="AF1491" t="s">
        <v>26485</v>
      </c>
      <c r="AH1491" t="s">
        <v>114</v>
      </c>
      <c r="AI1491" t="s">
        <v>26486</v>
      </c>
      <c r="AJ1491" t="s">
        <v>26487</v>
      </c>
      <c r="AO1491" t="s">
        <v>26488</v>
      </c>
      <c r="AQ1491">
        <v>12</v>
      </c>
      <c r="AR1491" t="s">
        <v>18292</v>
      </c>
      <c r="AS1491" t="s">
        <v>26489</v>
      </c>
      <c r="AT1491" t="s">
        <v>26490</v>
      </c>
      <c r="AU1491" t="s">
        <v>26491</v>
      </c>
      <c r="AW1491" t="s">
        <v>1516</v>
      </c>
      <c r="AY1491" t="s">
        <v>5625</v>
      </c>
      <c r="AZ1491" t="s">
        <v>26492</v>
      </c>
      <c r="BA1491" t="s">
        <v>426</v>
      </c>
      <c r="BB1491" t="s">
        <v>26493</v>
      </c>
      <c r="BC1491" t="s">
        <v>3817</v>
      </c>
      <c r="BD1491" t="s">
        <v>24172</v>
      </c>
      <c r="BE1491">
        <v>0</v>
      </c>
      <c r="BF1491" t="s">
        <v>26494</v>
      </c>
      <c r="BG1491" t="s">
        <v>26495</v>
      </c>
      <c r="BH1491" t="s">
        <v>26496</v>
      </c>
      <c r="BI1491" t="s">
        <v>132</v>
      </c>
      <c r="BK1491" t="s">
        <v>132</v>
      </c>
      <c r="BS1491">
        <v>0</v>
      </c>
      <c r="BT1491">
        <v>0</v>
      </c>
      <c r="BU1491">
        <v>0</v>
      </c>
      <c r="BV1491">
        <v>0</v>
      </c>
      <c r="BW1491">
        <v>0</v>
      </c>
      <c r="BX1491">
        <v>0</v>
      </c>
      <c r="BY1491">
        <v>1</v>
      </c>
      <c r="CD1491" t="s">
        <v>131</v>
      </c>
      <c r="CE1491">
        <v>0</v>
      </c>
      <c r="CF1491" t="s">
        <v>132</v>
      </c>
      <c r="CJ1491" t="s">
        <v>132</v>
      </c>
      <c r="CK1491" t="s">
        <v>132</v>
      </c>
      <c r="CP1491">
        <v>5283</v>
      </c>
      <c r="CQ1491">
        <v>0</v>
      </c>
      <c r="CR1491">
        <v>0</v>
      </c>
      <c r="CS1491">
        <v>0</v>
      </c>
      <c r="CT1491">
        <v>0</v>
      </c>
    </row>
    <row r="1492" spans="1:98" x14ac:dyDescent="0.2">
      <c r="A1492" t="s">
        <v>17997</v>
      </c>
      <c r="B1492" s="1" t="s">
        <v>99</v>
      </c>
      <c r="C1492">
        <v>200</v>
      </c>
      <c r="G1492" t="s">
        <v>1053</v>
      </c>
      <c r="H1492" t="s">
        <v>1308</v>
      </c>
      <c r="I1492" t="s">
        <v>137</v>
      </c>
      <c r="K1492">
        <v>2</v>
      </c>
      <c r="L1492" t="s">
        <v>830</v>
      </c>
      <c r="N1492" t="s">
        <v>2840</v>
      </c>
      <c r="O1492" t="s">
        <v>2841</v>
      </c>
      <c r="P1492">
        <v>7</v>
      </c>
      <c r="Q1492" t="s">
        <v>108</v>
      </c>
      <c r="S1492" t="s">
        <v>2437</v>
      </c>
      <c r="T1492">
        <v>3</v>
      </c>
      <c r="U1492">
        <v>4</v>
      </c>
      <c r="V1492">
        <v>2</v>
      </c>
      <c r="AD1492" t="s">
        <v>6713</v>
      </c>
      <c r="AF1492" t="s">
        <v>17998</v>
      </c>
      <c r="AH1492" t="s">
        <v>1316</v>
      </c>
      <c r="AI1492" t="s">
        <v>318</v>
      </c>
      <c r="AJ1492" t="s">
        <v>17999</v>
      </c>
      <c r="AO1492" t="s">
        <v>18000</v>
      </c>
      <c r="AQ1492">
        <v>0</v>
      </c>
      <c r="AR1492">
        <v>0</v>
      </c>
      <c r="AS1492" t="s">
        <v>3042</v>
      </c>
      <c r="AT1492" t="s">
        <v>2970</v>
      </c>
      <c r="AU1492" t="s">
        <v>18001</v>
      </c>
      <c r="AW1492" t="s">
        <v>3309</v>
      </c>
      <c r="AX1492" t="s">
        <v>10950</v>
      </c>
      <c r="AY1492" t="s">
        <v>5248</v>
      </c>
      <c r="AZ1492" t="s">
        <v>18002</v>
      </c>
      <c r="BA1492" t="s">
        <v>255</v>
      </c>
      <c r="BB1492" t="s">
        <v>18003</v>
      </c>
      <c r="BD1492" t="s">
        <v>14619</v>
      </c>
      <c r="BE1492">
        <v>0</v>
      </c>
      <c r="BF1492" t="s">
        <v>18004</v>
      </c>
      <c r="BG1492" t="s">
        <v>18005</v>
      </c>
      <c r="BH1492" t="s">
        <v>18006</v>
      </c>
      <c r="BS1492">
        <v>0</v>
      </c>
      <c r="BT1492">
        <v>0</v>
      </c>
      <c r="BU1492">
        <v>1</v>
      </c>
      <c r="BV1492">
        <v>0</v>
      </c>
      <c r="BW1492">
        <v>0</v>
      </c>
      <c r="BX1492">
        <v>0</v>
      </c>
      <c r="BY1492">
        <v>1</v>
      </c>
      <c r="CD1492" t="s">
        <v>132</v>
      </c>
      <c r="CE1492">
        <v>0</v>
      </c>
      <c r="CF1492" t="s">
        <v>132</v>
      </c>
      <c r="CJ1492" t="s">
        <v>132</v>
      </c>
      <c r="CK1492" t="s">
        <v>132</v>
      </c>
      <c r="CP1492">
        <v>2178</v>
      </c>
      <c r="CQ1492">
        <v>0</v>
      </c>
      <c r="CR1492">
        <v>0</v>
      </c>
      <c r="CS1492">
        <v>0</v>
      </c>
      <c r="CT1492">
        <v>0</v>
      </c>
    </row>
    <row r="1493" spans="1:98" x14ac:dyDescent="0.2">
      <c r="A1493" t="s">
        <v>27204</v>
      </c>
      <c r="B1493" s="1" t="s">
        <v>306</v>
      </c>
      <c r="C1493">
        <v>1600</v>
      </c>
      <c r="G1493" t="s">
        <v>240</v>
      </c>
      <c r="H1493" t="s">
        <v>102</v>
      </c>
      <c r="I1493" t="s">
        <v>432</v>
      </c>
      <c r="K1493">
        <v>8</v>
      </c>
      <c r="L1493" t="s">
        <v>2434</v>
      </c>
      <c r="N1493" t="s">
        <v>1098</v>
      </c>
      <c r="O1493" t="s">
        <v>7169</v>
      </c>
      <c r="P1493">
        <v>59</v>
      </c>
      <c r="Q1493" t="s">
        <v>3996</v>
      </c>
      <c r="R1493" t="s">
        <v>18569</v>
      </c>
      <c r="S1493" t="s">
        <v>8113</v>
      </c>
      <c r="T1493">
        <v>9</v>
      </c>
      <c r="U1493">
        <v>8</v>
      </c>
      <c r="V1493">
        <v>4</v>
      </c>
      <c r="X1493" t="s">
        <v>27205</v>
      </c>
      <c r="Z1493" t="s">
        <v>4924</v>
      </c>
      <c r="AD1493" t="s">
        <v>376</v>
      </c>
      <c r="AF1493" t="s">
        <v>27206</v>
      </c>
      <c r="AH1493" t="s">
        <v>114</v>
      </c>
      <c r="AI1493" t="s">
        <v>114</v>
      </c>
      <c r="AJ1493" t="s">
        <v>27207</v>
      </c>
      <c r="AO1493" t="s">
        <v>27208</v>
      </c>
      <c r="AQ1493">
        <v>5</v>
      </c>
      <c r="AR1493">
        <v>10</v>
      </c>
      <c r="AS1493">
        <v>24</v>
      </c>
      <c r="AT1493" t="s">
        <v>18997</v>
      </c>
      <c r="AU1493" t="s">
        <v>27209</v>
      </c>
      <c r="AW1493" t="s">
        <v>8001</v>
      </c>
      <c r="AX1493" t="s">
        <v>27210</v>
      </c>
      <c r="AY1493" t="s">
        <v>1866</v>
      </c>
      <c r="AZ1493" t="s">
        <v>27211</v>
      </c>
      <c r="BA1493" t="s">
        <v>426</v>
      </c>
      <c r="BB1493" t="s">
        <v>27212</v>
      </c>
      <c r="BD1493" t="s">
        <v>24172</v>
      </c>
      <c r="BE1493">
        <v>0</v>
      </c>
      <c r="BF1493" t="s">
        <v>27213</v>
      </c>
      <c r="BG1493" t="s">
        <v>27214</v>
      </c>
      <c r="BH1493" t="s">
        <v>27215</v>
      </c>
      <c r="BI1493" t="s">
        <v>132</v>
      </c>
      <c r="BK1493" t="s">
        <v>132</v>
      </c>
      <c r="BS1493">
        <v>0</v>
      </c>
      <c r="BT1493">
        <v>0</v>
      </c>
      <c r="BU1493">
        <v>0</v>
      </c>
      <c r="BV1493">
        <v>0</v>
      </c>
      <c r="BW1493">
        <v>0</v>
      </c>
      <c r="BX1493">
        <v>0</v>
      </c>
      <c r="BY1493">
        <v>1</v>
      </c>
      <c r="CD1493" t="s">
        <v>131</v>
      </c>
      <c r="CE1493">
        <v>0</v>
      </c>
      <c r="CF1493" t="s">
        <v>132</v>
      </c>
      <c r="CJ1493" t="s">
        <v>132</v>
      </c>
      <c r="CK1493" t="s">
        <v>132</v>
      </c>
      <c r="CP1493">
        <v>5337</v>
      </c>
      <c r="CQ1493">
        <v>0</v>
      </c>
      <c r="CR1493">
        <v>0</v>
      </c>
      <c r="CS1493">
        <v>0</v>
      </c>
      <c r="CT1493">
        <v>0</v>
      </c>
    </row>
    <row r="1494" spans="1:98" x14ac:dyDescent="0.2">
      <c r="A1494" t="s">
        <v>4785</v>
      </c>
      <c r="B1494" s="1" t="s">
        <v>283</v>
      </c>
      <c r="C1494">
        <v>600</v>
      </c>
      <c r="G1494" t="s">
        <v>135</v>
      </c>
      <c r="H1494" t="s">
        <v>102</v>
      </c>
      <c r="I1494" t="s">
        <v>809</v>
      </c>
      <c r="J1494" t="s">
        <v>138</v>
      </c>
      <c r="K1494">
        <v>1</v>
      </c>
      <c r="L1494" t="s">
        <v>4786</v>
      </c>
      <c r="N1494" t="s">
        <v>982</v>
      </c>
      <c r="O1494" t="s">
        <v>983</v>
      </c>
      <c r="P1494">
        <v>15</v>
      </c>
      <c r="Q1494" t="s">
        <v>1121</v>
      </c>
      <c r="S1494" t="s">
        <v>4787</v>
      </c>
      <c r="T1494">
        <v>4</v>
      </c>
      <c r="U1494">
        <v>4</v>
      </c>
      <c r="V1494">
        <v>4</v>
      </c>
      <c r="AC1494" t="s">
        <v>1080</v>
      </c>
      <c r="AD1494" t="s">
        <v>4788</v>
      </c>
      <c r="AF1494" t="s">
        <v>4789</v>
      </c>
      <c r="AG1494" t="s">
        <v>4790</v>
      </c>
      <c r="AH1494" t="s">
        <v>114</v>
      </c>
      <c r="AI1494" t="s">
        <v>114</v>
      </c>
      <c r="AJ1494" t="s">
        <v>4791</v>
      </c>
      <c r="AO1494" t="s">
        <v>4792</v>
      </c>
      <c r="AQ1494">
        <v>2</v>
      </c>
      <c r="AR1494">
        <v>4</v>
      </c>
      <c r="AS1494">
        <v>15</v>
      </c>
      <c r="AT1494" t="s">
        <v>4793</v>
      </c>
      <c r="AU1494" t="s">
        <v>4794</v>
      </c>
      <c r="AW1494" t="s">
        <v>4795</v>
      </c>
      <c r="AY1494" t="s">
        <v>4796</v>
      </c>
      <c r="AZ1494" t="s">
        <v>4797</v>
      </c>
      <c r="BA1494" t="s">
        <v>4798</v>
      </c>
      <c r="BB1494" t="s">
        <v>4799</v>
      </c>
      <c r="BD1494" t="s">
        <v>128</v>
      </c>
      <c r="BE1494">
        <v>0</v>
      </c>
      <c r="BF1494" t="s">
        <v>4800</v>
      </c>
      <c r="BG1494" t="s">
        <v>4801</v>
      </c>
      <c r="BH1494" t="s">
        <v>4802</v>
      </c>
      <c r="BS1494">
        <v>0</v>
      </c>
      <c r="BT1494">
        <v>0</v>
      </c>
      <c r="BU1494">
        <v>0</v>
      </c>
      <c r="BV1494">
        <v>0</v>
      </c>
      <c r="BW1494">
        <v>0</v>
      </c>
      <c r="BX1494">
        <v>1</v>
      </c>
      <c r="BY1494">
        <v>1</v>
      </c>
      <c r="CD1494" t="s">
        <v>131</v>
      </c>
      <c r="CE1494">
        <v>0</v>
      </c>
      <c r="CJ1494" t="s">
        <v>132</v>
      </c>
      <c r="CO1494" t="str">
        <f>HYPERLINK("http://www.d20pfsrd.com/bestiary/monster-listings/monstrous-humanoids/sahuagin","Sahuagin")</f>
        <v>Sahuagin</v>
      </c>
      <c r="CP1494">
        <v>308</v>
      </c>
      <c r="CQ1494">
        <v>0</v>
      </c>
      <c r="CR1494">
        <v>0</v>
      </c>
      <c r="CS1494">
        <v>0</v>
      </c>
      <c r="CT1494">
        <v>0</v>
      </c>
    </row>
    <row r="1495" spans="1:98" x14ac:dyDescent="0.2">
      <c r="A1495" t="s">
        <v>19463</v>
      </c>
      <c r="B1495" s="1" t="s">
        <v>99</v>
      </c>
      <c r="C1495">
        <v>200</v>
      </c>
      <c r="D1495" t="s">
        <v>4024</v>
      </c>
      <c r="E1495" t="s">
        <v>5206</v>
      </c>
      <c r="G1495" t="s">
        <v>923</v>
      </c>
      <c r="H1495" t="s">
        <v>102</v>
      </c>
      <c r="I1495" t="s">
        <v>701</v>
      </c>
      <c r="J1495" t="s">
        <v>14167</v>
      </c>
      <c r="K1495">
        <v>3</v>
      </c>
      <c r="L1495" t="s">
        <v>6840</v>
      </c>
      <c r="N1495" t="s">
        <v>11543</v>
      </c>
      <c r="O1495" t="s">
        <v>11544</v>
      </c>
      <c r="P1495">
        <v>9</v>
      </c>
      <c r="Q1495" t="s">
        <v>833</v>
      </c>
      <c r="S1495" t="s">
        <v>19464</v>
      </c>
      <c r="T1495">
        <v>1</v>
      </c>
      <c r="U1495">
        <v>5</v>
      </c>
      <c r="V1495">
        <v>0</v>
      </c>
      <c r="AD1495" t="s">
        <v>249</v>
      </c>
      <c r="AF1495" t="s">
        <v>19465</v>
      </c>
      <c r="AH1495" t="s">
        <v>114</v>
      </c>
      <c r="AI1495" t="s">
        <v>114</v>
      </c>
      <c r="AJ1495" t="s">
        <v>1371</v>
      </c>
      <c r="AO1495" t="s">
        <v>19466</v>
      </c>
      <c r="AQ1495">
        <v>0</v>
      </c>
      <c r="AR1495">
        <v>2</v>
      </c>
      <c r="AS1495">
        <v>16</v>
      </c>
      <c r="AT1495" t="s">
        <v>19467</v>
      </c>
      <c r="AU1495" t="s">
        <v>19468</v>
      </c>
      <c r="AW1495" t="s">
        <v>7194</v>
      </c>
      <c r="AX1495" t="s">
        <v>19469</v>
      </c>
      <c r="AY1495" t="s">
        <v>16486</v>
      </c>
      <c r="AZ1495" t="s">
        <v>1158</v>
      </c>
      <c r="BA1495" t="s">
        <v>19470</v>
      </c>
      <c r="BB1495" t="s">
        <v>19471</v>
      </c>
      <c r="BC1495" t="s">
        <v>19472</v>
      </c>
      <c r="BD1495" t="s">
        <v>19270</v>
      </c>
      <c r="BE1495">
        <v>0</v>
      </c>
      <c r="BG1495" t="s">
        <v>19473</v>
      </c>
      <c r="BH1495" t="s">
        <v>19474</v>
      </c>
      <c r="BS1495">
        <v>0</v>
      </c>
      <c r="BT1495">
        <v>0</v>
      </c>
      <c r="BU1495">
        <v>0</v>
      </c>
      <c r="BV1495">
        <v>0</v>
      </c>
      <c r="BW1495">
        <v>0</v>
      </c>
      <c r="BX1495">
        <v>0</v>
      </c>
      <c r="BY1495">
        <v>1</v>
      </c>
      <c r="CD1495" t="s">
        <v>131</v>
      </c>
      <c r="CE1495">
        <v>0</v>
      </c>
      <c r="CJ1495" t="s">
        <v>132</v>
      </c>
      <c r="CP1495">
        <v>2744</v>
      </c>
      <c r="CQ1495">
        <v>0</v>
      </c>
      <c r="CR1495">
        <v>0</v>
      </c>
      <c r="CS1495">
        <v>0</v>
      </c>
      <c r="CT1495">
        <v>0</v>
      </c>
    </row>
    <row r="1496" spans="1:98" x14ac:dyDescent="0.2">
      <c r="A1496" t="s">
        <v>4803</v>
      </c>
      <c r="B1496" s="1" t="s">
        <v>1137</v>
      </c>
      <c r="C1496">
        <v>2400</v>
      </c>
      <c r="G1496" t="s">
        <v>575</v>
      </c>
      <c r="H1496" t="s">
        <v>102</v>
      </c>
      <c r="I1496" t="s">
        <v>103</v>
      </c>
      <c r="J1496" t="s">
        <v>3072</v>
      </c>
      <c r="K1496">
        <v>1</v>
      </c>
      <c r="L1496" t="s">
        <v>2547</v>
      </c>
      <c r="N1496" t="s">
        <v>490</v>
      </c>
      <c r="O1496" t="s">
        <v>491</v>
      </c>
      <c r="P1496">
        <v>76</v>
      </c>
      <c r="Q1496" t="s">
        <v>4112</v>
      </c>
      <c r="S1496" t="s">
        <v>4804</v>
      </c>
      <c r="T1496">
        <v>10</v>
      </c>
      <c r="U1496">
        <v>7</v>
      </c>
      <c r="V1496">
        <v>6</v>
      </c>
      <c r="Y1496" t="s">
        <v>479</v>
      </c>
      <c r="Z1496" t="s">
        <v>3077</v>
      </c>
      <c r="AC1496" t="s">
        <v>1961</v>
      </c>
      <c r="AD1496" t="s">
        <v>496</v>
      </c>
      <c r="AF1496" t="s">
        <v>4805</v>
      </c>
      <c r="AH1496" t="s">
        <v>114</v>
      </c>
      <c r="AI1496" t="s">
        <v>4806</v>
      </c>
      <c r="AJ1496" t="s">
        <v>4807</v>
      </c>
      <c r="AO1496" t="s">
        <v>4808</v>
      </c>
      <c r="AQ1496">
        <v>8</v>
      </c>
      <c r="AR1496" t="s">
        <v>4809</v>
      </c>
      <c r="AS1496" t="s">
        <v>4810</v>
      </c>
      <c r="AT1496" t="s">
        <v>4811</v>
      </c>
      <c r="AU1496" t="s">
        <v>4812</v>
      </c>
      <c r="AV1496" t="s">
        <v>4813</v>
      </c>
      <c r="AW1496" t="s">
        <v>4814</v>
      </c>
      <c r="AY1496" t="s">
        <v>2652</v>
      </c>
      <c r="AZ1496" t="s">
        <v>4815</v>
      </c>
      <c r="BA1496" t="s">
        <v>4816</v>
      </c>
      <c r="BB1496" t="s">
        <v>4817</v>
      </c>
      <c r="BD1496" t="s">
        <v>128</v>
      </c>
      <c r="BE1496">
        <v>0</v>
      </c>
      <c r="BF1496" t="s">
        <v>4818</v>
      </c>
      <c r="BG1496" t="s">
        <v>4819</v>
      </c>
      <c r="BH1496" t="s">
        <v>4820</v>
      </c>
      <c r="BS1496">
        <v>0</v>
      </c>
      <c r="BT1496">
        <v>0</v>
      </c>
      <c r="BU1496">
        <v>0</v>
      </c>
      <c r="BV1496">
        <v>0</v>
      </c>
      <c r="BW1496">
        <v>0</v>
      </c>
      <c r="BX1496">
        <v>0</v>
      </c>
      <c r="BY1496">
        <v>1</v>
      </c>
      <c r="CD1496" t="s">
        <v>131</v>
      </c>
      <c r="CE1496">
        <v>0</v>
      </c>
      <c r="CJ1496" t="s">
        <v>132</v>
      </c>
      <c r="CO1496" t="str">
        <f>HYPERLINK("http://www.d20pfsrd.com/bestiary/monster-listings/outsiders/salamander","Salamander")</f>
        <v>Salamander</v>
      </c>
      <c r="CP1496">
        <v>309</v>
      </c>
      <c r="CQ1496">
        <v>0</v>
      </c>
      <c r="CR1496">
        <v>0</v>
      </c>
      <c r="CS1496">
        <v>0</v>
      </c>
      <c r="CT1496">
        <v>0</v>
      </c>
    </row>
    <row r="1497" spans="1:98" x14ac:dyDescent="0.2">
      <c r="A1497" t="s">
        <v>5654</v>
      </c>
      <c r="B1497" s="1" t="s">
        <v>134</v>
      </c>
      <c r="C1497">
        <v>3200</v>
      </c>
      <c r="G1497" t="s">
        <v>135</v>
      </c>
      <c r="H1497" t="s">
        <v>102</v>
      </c>
      <c r="I1497" t="s">
        <v>103</v>
      </c>
      <c r="J1497" t="s">
        <v>1384</v>
      </c>
      <c r="K1497">
        <v>10</v>
      </c>
      <c r="L1497" t="s">
        <v>394</v>
      </c>
      <c r="N1497" t="s">
        <v>1448</v>
      </c>
      <c r="O1497" t="s">
        <v>1449</v>
      </c>
      <c r="P1497">
        <v>76</v>
      </c>
      <c r="Q1497" t="s">
        <v>5655</v>
      </c>
      <c r="S1497" t="s">
        <v>5656</v>
      </c>
      <c r="T1497">
        <v>9</v>
      </c>
      <c r="U1497">
        <v>12</v>
      </c>
      <c r="V1497">
        <v>7</v>
      </c>
      <c r="Y1497" t="s">
        <v>1452</v>
      </c>
      <c r="Z1497" t="s">
        <v>1412</v>
      </c>
      <c r="AA1497" t="s">
        <v>1175</v>
      </c>
      <c r="AB1497">
        <v>18</v>
      </c>
      <c r="AD1497" t="s">
        <v>4314</v>
      </c>
      <c r="AF1497" t="s">
        <v>5657</v>
      </c>
      <c r="AG1497" t="s">
        <v>5658</v>
      </c>
      <c r="AH1497" t="s">
        <v>114</v>
      </c>
      <c r="AI1497" t="s">
        <v>114</v>
      </c>
      <c r="AJ1497" t="s">
        <v>5659</v>
      </c>
      <c r="AK1497" t="s">
        <v>5660</v>
      </c>
      <c r="AO1497" t="s">
        <v>5661</v>
      </c>
      <c r="AQ1497">
        <v>9</v>
      </c>
      <c r="AR1497">
        <v>13</v>
      </c>
      <c r="AS1497">
        <v>30</v>
      </c>
      <c r="AT1497" t="s">
        <v>5662</v>
      </c>
      <c r="AU1497" t="s">
        <v>5663</v>
      </c>
      <c r="AW1497" t="s">
        <v>5664</v>
      </c>
      <c r="AY1497" t="s">
        <v>1398</v>
      </c>
      <c r="AZ1497" t="s">
        <v>5665</v>
      </c>
      <c r="BA1497" t="s">
        <v>5666</v>
      </c>
      <c r="BB1497" t="s">
        <v>5667</v>
      </c>
      <c r="BC1497" t="s">
        <v>1401</v>
      </c>
      <c r="BD1497" t="s">
        <v>5668</v>
      </c>
      <c r="BE1497">
        <v>0</v>
      </c>
      <c r="BF1497" t="s">
        <v>5669</v>
      </c>
      <c r="BG1497" t="s">
        <v>5670</v>
      </c>
      <c r="BH1497" t="s">
        <v>5671</v>
      </c>
      <c r="BS1497">
        <v>0</v>
      </c>
      <c r="BT1497">
        <v>0</v>
      </c>
      <c r="BU1497">
        <v>1</v>
      </c>
      <c r="BV1497">
        <v>0</v>
      </c>
      <c r="BW1497">
        <v>0</v>
      </c>
      <c r="BX1497">
        <v>0</v>
      </c>
      <c r="BY1497">
        <v>1</v>
      </c>
      <c r="CD1497" t="s">
        <v>131</v>
      </c>
      <c r="CE1497">
        <v>0</v>
      </c>
      <c r="CJ1497" t="s">
        <v>132</v>
      </c>
      <c r="CP1497">
        <v>370</v>
      </c>
      <c r="CQ1497">
        <v>0</v>
      </c>
      <c r="CR1497">
        <v>0</v>
      </c>
      <c r="CS1497">
        <v>0</v>
      </c>
      <c r="CT1497">
        <v>0</v>
      </c>
    </row>
    <row r="1498" spans="1:98" x14ac:dyDescent="0.2">
      <c r="A1498" t="s">
        <v>20020</v>
      </c>
      <c r="B1498" s="1" t="s">
        <v>306</v>
      </c>
      <c r="C1498">
        <v>1600</v>
      </c>
      <c r="G1498" t="s">
        <v>240</v>
      </c>
      <c r="H1498" t="s">
        <v>136</v>
      </c>
      <c r="I1498" t="s">
        <v>332</v>
      </c>
      <c r="K1498">
        <v>4</v>
      </c>
      <c r="L1498" t="s">
        <v>4578</v>
      </c>
      <c r="N1498" t="s">
        <v>2600</v>
      </c>
      <c r="O1498" t="s">
        <v>10379</v>
      </c>
      <c r="P1498">
        <v>57</v>
      </c>
      <c r="Q1498" t="s">
        <v>16478</v>
      </c>
      <c r="S1498" t="s">
        <v>19942</v>
      </c>
      <c r="T1498">
        <v>10</v>
      </c>
      <c r="U1498">
        <v>5</v>
      </c>
      <c r="V1498">
        <v>3</v>
      </c>
      <c r="AD1498" t="s">
        <v>707</v>
      </c>
      <c r="AF1498" t="s">
        <v>20021</v>
      </c>
      <c r="AH1498" t="s">
        <v>147</v>
      </c>
      <c r="AI1498" t="s">
        <v>147</v>
      </c>
      <c r="AJ1498" t="s">
        <v>20022</v>
      </c>
      <c r="AO1498" t="s">
        <v>20023</v>
      </c>
      <c r="AQ1498">
        <v>4</v>
      </c>
      <c r="AR1498" t="s">
        <v>665</v>
      </c>
      <c r="AS1498">
        <v>22</v>
      </c>
      <c r="AT1498" t="s">
        <v>19745</v>
      </c>
      <c r="AU1498" t="s">
        <v>20024</v>
      </c>
      <c r="AV1498" t="s">
        <v>1048</v>
      </c>
      <c r="AX1498" t="s">
        <v>1026</v>
      </c>
      <c r="AY1498" t="s">
        <v>20025</v>
      </c>
      <c r="AZ1498" t="s">
        <v>20026</v>
      </c>
      <c r="BA1498" t="s">
        <v>255</v>
      </c>
      <c r="BB1498" t="s">
        <v>20027</v>
      </c>
      <c r="BC1498" t="s">
        <v>20006</v>
      </c>
      <c r="BD1498" t="s">
        <v>19959</v>
      </c>
      <c r="BE1498">
        <v>0</v>
      </c>
      <c r="BF1498" t="s">
        <v>20028</v>
      </c>
      <c r="BG1498" t="s">
        <v>20029</v>
      </c>
      <c r="BH1498" t="s">
        <v>20030</v>
      </c>
      <c r="BS1498">
        <v>0</v>
      </c>
      <c r="BT1498">
        <v>0</v>
      </c>
      <c r="BU1498">
        <v>0</v>
      </c>
      <c r="BV1498">
        <v>0</v>
      </c>
      <c r="BW1498">
        <v>0</v>
      </c>
      <c r="BX1498">
        <v>1</v>
      </c>
      <c r="BY1498">
        <v>1</v>
      </c>
      <c r="CD1498" t="s">
        <v>131</v>
      </c>
      <c r="CE1498">
        <v>0</v>
      </c>
      <c r="CJ1498" t="s">
        <v>132</v>
      </c>
      <c r="CP1498">
        <v>3143</v>
      </c>
      <c r="CQ1498">
        <v>0</v>
      </c>
      <c r="CR1498">
        <v>0</v>
      </c>
      <c r="CS1498">
        <v>0</v>
      </c>
      <c r="CT1498">
        <v>0</v>
      </c>
    </row>
    <row r="1499" spans="1:98" x14ac:dyDescent="0.2">
      <c r="A1499" t="s">
        <v>10419</v>
      </c>
      <c r="B1499" s="1" t="s">
        <v>1137</v>
      </c>
      <c r="C1499">
        <v>2400</v>
      </c>
      <c r="G1499" t="s">
        <v>1053</v>
      </c>
      <c r="H1499" t="s">
        <v>136</v>
      </c>
      <c r="I1499" t="s">
        <v>701</v>
      </c>
      <c r="J1499" t="s">
        <v>10405</v>
      </c>
      <c r="K1499">
        <v>3</v>
      </c>
      <c r="L1499" t="s">
        <v>5114</v>
      </c>
      <c r="N1499" t="s">
        <v>10420</v>
      </c>
      <c r="O1499" t="s">
        <v>10421</v>
      </c>
      <c r="P1499">
        <v>80</v>
      </c>
      <c r="Q1499" t="s">
        <v>10422</v>
      </c>
      <c r="S1499" t="s">
        <v>10423</v>
      </c>
      <c r="T1499">
        <v>11</v>
      </c>
      <c r="U1499">
        <v>5</v>
      </c>
      <c r="V1499">
        <v>4</v>
      </c>
      <c r="AD1499" t="s">
        <v>10106</v>
      </c>
      <c r="AF1499" t="s">
        <v>10424</v>
      </c>
      <c r="AG1499" t="s">
        <v>10425</v>
      </c>
      <c r="AH1499" t="s">
        <v>147</v>
      </c>
      <c r="AI1499" t="s">
        <v>147</v>
      </c>
      <c r="AO1499" t="s">
        <v>10426</v>
      </c>
      <c r="AQ1499">
        <v>5</v>
      </c>
      <c r="AR1499" t="s">
        <v>10427</v>
      </c>
      <c r="AS1499">
        <v>27</v>
      </c>
      <c r="AT1499" t="s">
        <v>10428</v>
      </c>
      <c r="AU1499" t="s">
        <v>10429</v>
      </c>
      <c r="AV1499" t="s">
        <v>10412</v>
      </c>
      <c r="AW1499" t="s">
        <v>3204</v>
      </c>
      <c r="AX1499" t="s">
        <v>915</v>
      </c>
      <c r="AY1499" t="s">
        <v>10430</v>
      </c>
      <c r="AZ1499" t="s">
        <v>4458</v>
      </c>
      <c r="BA1499" t="s">
        <v>10414</v>
      </c>
      <c r="BB1499" t="s">
        <v>10415</v>
      </c>
      <c r="BC1499" t="s">
        <v>10416</v>
      </c>
      <c r="BD1499" t="s">
        <v>7316</v>
      </c>
      <c r="BE1499">
        <v>0</v>
      </c>
      <c r="BG1499" t="s">
        <v>10431</v>
      </c>
      <c r="BH1499" t="s">
        <v>10432</v>
      </c>
      <c r="BS1499">
        <v>0</v>
      </c>
      <c r="BT1499">
        <v>0</v>
      </c>
      <c r="BU1499">
        <v>0</v>
      </c>
      <c r="BV1499">
        <v>0</v>
      </c>
      <c r="BW1499">
        <v>0</v>
      </c>
      <c r="BX1499">
        <v>1</v>
      </c>
      <c r="BY1499">
        <v>1</v>
      </c>
      <c r="CD1499" t="s">
        <v>131</v>
      </c>
      <c r="CE1499">
        <v>0</v>
      </c>
      <c r="CJ1499" t="s">
        <v>132</v>
      </c>
      <c r="CO1499" t="str">
        <f>HYPERLINK("http://www.d20pfsrd.com/bestiary/monster-listings/humanoids/giants/merrow-saltwater","Merrow, Saltwater")</f>
        <v>Merrow, Saltwater</v>
      </c>
      <c r="CP1499">
        <v>1294</v>
      </c>
      <c r="CQ1499">
        <v>0</v>
      </c>
      <c r="CR1499">
        <v>0</v>
      </c>
      <c r="CS1499">
        <v>0</v>
      </c>
      <c r="CT1499">
        <v>0</v>
      </c>
    </row>
    <row r="1500" spans="1:98" x14ac:dyDescent="0.2">
      <c r="A1500" t="s">
        <v>27216</v>
      </c>
      <c r="B1500" s="1" t="s">
        <v>99</v>
      </c>
      <c r="C1500">
        <v>200</v>
      </c>
      <c r="D1500" t="s">
        <v>27217</v>
      </c>
      <c r="E1500" t="s">
        <v>27218</v>
      </c>
      <c r="G1500" t="s">
        <v>240</v>
      </c>
      <c r="H1500" t="s">
        <v>102</v>
      </c>
      <c r="I1500" t="s">
        <v>701</v>
      </c>
      <c r="J1500" t="s">
        <v>27219</v>
      </c>
      <c r="K1500">
        <v>2</v>
      </c>
      <c r="L1500" t="s">
        <v>1016</v>
      </c>
      <c r="N1500" t="s">
        <v>1610</v>
      </c>
      <c r="O1500" t="s">
        <v>19478</v>
      </c>
      <c r="P1500">
        <v>11</v>
      </c>
      <c r="Q1500" t="s">
        <v>108</v>
      </c>
      <c r="S1500" t="s">
        <v>27220</v>
      </c>
      <c r="T1500">
        <v>0</v>
      </c>
      <c r="U1500">
        <v>2</v>
      </c>
      <c r="V1500">
        <v>4</v>
      </c>
      <c r="W1500" t="s">
        <v>27221</v>
      </c>
      <c r="AD1500" t="s">
        <v>249</v>
      </c>
      <c r="AF1500" t="s">
        <v>27222</v>
      </c>
      <c r="AG1500" t="s">
        <v>27223</v>
      </c>
      <c r="AH1500" t="s">
        <v>114</v>
      </c>
      <c r="AI1500" t="s">
        <v>114</v>
      </c>
      <c r="AK1500" t="s">
        <v>27224</v>
      </c>
      <c r="AL1500" t="s">
        <v>27225</v>
      </c>
      <c r="AO1500" t="s">
        <v>27226</v>
      </c>
      <c r="AQ1500">
        <v>0</v>
      </c>
      <c r="AR1500">
        <v>-1</v>
      </c>
      <c r="AS1500">
        <v>11</v>
      </c>
      <c r="AT1500" t="s">
        <v>683</v>
      </c>
      <c r="AU1500" t="s">
        <v>27227</v>
      </c>
      <c r="AV1500" t="s">
        <v>27228</v>
      </c>
      <c r="AW1500" t="s">
        <v>27229</v>
      </c>
      <c r="AX1500" t="s">
        <v>27230</v>
      </c>
      <c r="AY1500" t="s">
        <v>3178</v>
      </c>
      <c r="AZ1500" t="s">
        <v>27231</v>
      </c>
      <c r="BA1500" t="s">
        <v>27232</v>
      </c>
      <c r="BB1500" t="s">
        <v>27233</v>
      </c>
      <c r="BD1500" t="s">
        <v>24172</v>
      </c>
      <c r="BE1500">
        <v>0</v>
      </c>
      <c r="BG1500" t="s">
        <v>27234</v>
      </c>
      <c r="BH1500" t="s">
        <v>27235</v>
      </c>
      <c r="BI1500" t="s">
        <v>132</v>
      </c>
      <c r="BK1500" t="s">
        <v>132</v>
      </c>
      <c r="BS1500">
        <v>1</v>
      </c>
      <c r="BT1500">
        <v>0</v>
      </c>
      <c r="BU1500">
        <v>0</v>
      </c>
      <c r="BV1500">
        <v>0</v>
      </c>
      <c r="BW1500">
        <v>0</v>
      </c>
      <c r="BX1500">
        <v>0</v>
      </c>
      <c r="BY1500">
        <v>1</v>
      </c>
      <c r="CD1500" t="s">
        <v>131</v>
      </c>
      <c r="CE1500">
        <v>1</v>
      </c>
      <c r="CG1500" t="s">
        <v>27236</v>
      </c>
      <c r="CJ1500" t="s">
        <v>132</v>
      </c>
      <c r="CK1500" t="s">
        <v>132</v>
      </c>
      <c r="CP1500">
        <v>5338</v>
      </c>
      <c r="CQ1500">
        <v>0</v>
      </c>
      <c r="CR1500">
        <v>0</v>
      </c>
      <c r="CS1500">
        <v>0</v>
      </c>
      <c r="CT1500">
        <v>0</v>
      </c>
    </row>
    <row r="1501" spans="1:98" x14ac:dyDescent="0.2">
      <c r="A1501" t="s">
        <v>11134</v>
      </c>
      <c r="B1501" s="1" t="s">
        <v>239</v>
      </c>
      <c r="C1501">
        <v>800</v>
      </c>
      <c r="G1501" t="s">
        <v>1053</v>
      </c>
      <c r="H1501" t="s">
        <v>102</v>
      </c>
      <c r="I1501" t="s">
        <v>103</v>
      </c>
      <c r="J1501" t="s">
        <v>2571</v>
      </c>
      <c r="K1501">
        <v>5</v>
      </c>
      <c r="L1501" t="s">
        <v>9321</v>
      </c>
      <c r="M1501" t="s">
        <v>11135</v>
      </c>
      <c r="N1501" t="s">
        <v>794</v>
      </c>
      <c r="O1501" t="s">
        <v>795</v>
      </c>
      <c r="P1501">
        <v>30</v>
      </c>
      <c r="Q1501" t="s">
        <v>812</v>
      </c>
      <c r="S1501" t="s">
        <v>11136</v>
      </c>
      <c r="T1501">
        <v>6</v>
      </c>
      <c r="U1501">
        <v>5</v>
      </c>
      <c r="V1501">
        <v>3</v>
      </c>
      <c r="X1501" t="s">
        <v>3300</v>
      </c>
      <c r="Y1501" t="s">
        <v>5999</v>
      </c>
      <c r="Z1501" t="s">
        <v>2497</v>
      </c>
      <c r="AD1501" t="s">
        <v>11137</v>
      </c>
      <c r="AF1501" t="s">
        <v>11138</v>
      </c>
      <c r="AH1501" t="s">
        <v>114</v>
      </c>
      <c r="AI1501" t="s">
        <v>114</v>
      </c>
      <c r="AO1501" t="s">
        <v>11139</v>
      </c>
      <c r="AQ1501">
        <v>4</v>
      </c>
      <c r="AR1501">
        <v>6</v>
      </c>
      <c r="AS1501">
        <v>17</v>
      </c>
      <c r="AT1501" t="s">
        <v>11140</v>
      </c>
      <c r="AU1501" t="s">
        <v>11141</v>
      </c>
      <c r="AV1501" t="s">
        <v>11142</v>
      </c>
      <c r="AW1501" t="s">
        <v>2581</v>
      </c>
      <c r="AX1501" t="s">
        <v>11143</v>
      </c>
      <c r="AY1501" t="s">
        <v>11144</v>
      </c>
      <c r="AZ1501" t="s">
        <v>11145</v>
      </c>
      <c r="BA1501" t="s">
        <v>255</v>
      </c>
      <c r="BB1501" t="s">
        <v>11146</v>
      </c>
      <c r="BD1501" t="s">
        <v>7316</v>
      </c>
      <c r="BE1501">
        <v>0</v>
      </c>
      <c r="BF1501" t="s">
        <v>11147</v>
      </c>
      <c r="BG1501" t="s">
        <v>11148</v>
      </c>
      <c r="BH1501" t="s">
        <v>11149</v>
      </c>
      <c r="BS1501">
        <v>0</v>
      </c>
      <c r="BT1501">
        <v>0</v>
      </c>
      <c r="BU1501">
        <v>0</v>
      </c>
      <c r="BV1501">
        <v>0</v>
      </c>
      <c r="BW1501">
        <v>1</v>
      </c>
      <c r="BX1501">
        <v>0</v>
      </c>
      <c r="BY1501">
        <v>1</v>
      </c>
      <c r="CD1501" t="s">
        <v>131</v>
      </c>
      <c r="CE1501">
        <v>0</v>
      </c>
      <c r="CJ1501" t="s">
        <v>132</v>
      </c>
      <c r="CO1501" t="str">
        <f>HYPERLINK("http://www.d20pfsrd.com/bestiary/monster-listings/outsiders/sandman","Sandman")</f>
        <v>Sandman</v>
      </c>
      <c r="CP1501">
        <v>1338</v>
      </c>
      <c r="CQ1501">
        <v>0</v>
      </c>
      <c r="CR1501">
        <v>0</v>
      </c>
      <c r="CS1501">
        <v>0</v>
      </c>
      <c r="CT1501">
        <v>0</v>
      </c>
    </row>
    <row r="1502" spans="1:98" x14ac:dyDescent="0.2">
      <c r="A1502" t="s">
        <v>21826</v>
      </c>
      <c r="B1502" s="1" t="s">
        <v>633</v>
      </c>
      <c r="C1502">
        <v>4800</v>
      </c>
      <c r="G1502" t="s">
        <v>1053</v>
      </c>
      <c r="H1502" t="s">
        <v>193</v>
      </c>
      <c r="I1502" t="s">
        <v>103</v>
      </c>
      <c r="J1502" t="s">
        <v>104</v>
      </c>
      <c r="K1502">
        <v>3</v>
      </c>
      <c r="L1502" t="s">
        <v>21827</v>
      </c>
      <c r="N1502" t="s">
        <v>962</v>
      </c>
      <c r="O1502" t="s">
        <v>963</v>
      </c>
      <c r="P1502">
        <v>114</v>
      </c>
      <c r="Q1502" t="s">
        <v>3117</v>
      </c>
      <c r="S1502" t="s">
        <v>21828</v>
      </c>
      <c r="T1502">
        <v>12</v>
      </c>
      <c r="U1502">
        <v>7</v>
      </c>
      <c r="V1502">
        <v>11</v>
      </c>
      <c r="Y1502" t="s">
        <v>2395</v>
      </c>
      <c r="Z1502" t="s">
        <v>21829</v>
      </c>
      <c r="AB1502">
        <v>19</v>
      </c>
      <c r="AD1502" t="s">
        <v>17281</v>
      </c>
      <c r="AF1502" t="s">
        <v>21830</v>
      </c>
      <c r="AH1502" t="s">
        <v>202</v>
      </c>
      <c r="AI1502" t="s">
        <v>114</v>
      </c>
      <c r="AJ1502" t="s">
        <v>21831</v>
      </c>
      <c r="AK1502" t="s">
        <v>21832</v>
      </c>
      <c r="AO1502" t="s">
        <v>21833</v>
      </c>
      <c r="AQ1502">
        <v>12</v>
      </c>
      <c r="AR1502">
        <v>19</v>
      </c>
      <c r="AS1502" t="s">
        <v>1818</v>
      </c>
      <c r="AT1502" t="s">
        <v>21834</v>
      </c>
      <c r="AU1502" t="s">
        <v>21835</v>
      </c>
      <c r="AW1502" t="s">
        <v>21836</v>
      </c>
      <c r="AY1502" t="s">
        <v>20233</v>
      </c>
      <c r="AZ1502" t="s">
        <v>670</v>
      </c>
      <c r="BA1502" t="s">
        <v>277</v>
      </c>
      <c r="BB1502" t="s">
        <v>21837</v>
      </c>
      <c r="BD1502" t="s">
        <v>21808</v>
      </c>
      <c r="BE1502">
        <v>0</v>
      </c>
      <c r="BF1502" t="s">
        <v>21838</v>
      </c>
      <c r="BG1502" t="s">
        <v>21839</v>
      </c>
      <c r="BH1502" t="s">
        <v>21840</v>
      </c>
      <c r="BS1502">
        <v>0</v>
      </c>
      <c r="BT1502">
        <v>0</v>
      </c>
      <c r="BU1502">
        <v>1</v>
      </c>
      <c r="BV1502">
        <v>0</v>
      </c>
      <c r="BW1502">
        <v>0</v>
      </c>
      <c r="BX1502">
        <v>0</v>
      </c>
      <c r="BY1502">
        <v>1</v>
      </c>
      <c r="CD1502" t="s">
        <v>131</v>
      </c>
      <c r="CE1502">
        <v>0</v>
      </c>
      <c r="CJ1502" t="s">
        <v>132</v>
      </c>
      <c r="CP1502">
        <v>3716</v>
      </c>
      <c r="CQ1502">
        <v>0</v>
      </c>
      <c r="CR1502">
        <v>0</v>
      </c>
      <c r="CS1502">
        <v>0</v>
      </c>
      <c r="CT1502">
        <v>0</v>
      </c>
    </row>
    <row r="1503" spans="1:98" x14ac:dyDescent="0.2">
      <c r="A1503" t="s">
        <v>22371</v>
      </c>
      <c r="B1503" s="1" t="s">
        <v>134</v>
      </c>
      <c r="C1503">
        <v>3200</v>
      </c>
      <c r="G1503" t="s">
        <v>1053</v>
      </c>
      <c r="H1503" t="s">
        <v>393</v>
      </c>
      <c r="I1503" t="s">
        <v>2390</v>
      </c>
      <c r="K1503">
        <v>9</v>
      </c>
      <c r="L1503" t="s">
        <v>22372</v>
      </c>
      <c r="N1503" t="s">
        <v>22373</v>
      </c>
      <c r="O1503" t="s">
        <v>22374</v>
      </c>
      <c r="P1503">
        <v>71</v>
      </c>
      <c r="Q1503" t="s">
        <v>22375</v>
      </c>
      <c r="S1503" t="s">
        <v>22376</v>
      </c>
      <c r="T1503">
        <v>6</v>
      </c>
      <c r="U1503">
        <v>12</v>
      </c>
      <c r="V1503">
        <v>8</v>
      </c>
      <c r="Y1503" t="s">
        <v>5577</v>
      </c>
      <c r="AD1503" t="s">
        <v>249</v>
      </c>
      <c r="AF1503" t="s">
        <v>22377</v>
      </c>
      <c r="AG1503" t="s">
        <v>22378</v>
      </c>
      <c r="AH1503" t="s">
        <v>114</v>
      </c>
      <c r="AI1503" t="s">
        <v>114</v>
      </c>
      <c r="AJ1503" t="s">
        <v>22379</v>
      </c>
      <c r="AK1503" t="s">
        <v>22380</v>
      </c>
      <c r="AO1503" t="s">
        <v>22381</v>
      </c>
      <c r="AQ1503">
        <v>5</v>
      </c>
      <c r="AR1503">
        <v>5</v>
      </c>
      <c r="AS1503">
        <v>21</v>
      </c>
      <c r="AT1503" t="s">
        <v>22382</v>
      </c>
      <c r="AU1503" t="s">
        <v>22383</v>
      </c>
      <c r="AW1503" t="s">
        <v>22384</v>
      </c>
      <c r="AX1503" t="s">
        <v>22385</v>
      </c>
      <c r="AY1503" t="s">
        <v>22386</v>
      </c>
      <c r="AZ1503" t="s">
        <v>208</v>
      </c>
      <c r="BA1503" t="s">
        <v>22387</v>
      </c>
      <c r="BB1503" t="s">
        <v>22388</v>
      </c>
      <c r="BD1503" t="s">
        <v>22338</v>
      </c>
      <c r="BE1503">
        <v>0</v>
      </c>
      <c r="BF1503" t="s">
        <v>22389</v>
      </c>
      <c r="BG1503" t="s">
        <v>22390</v>
      </c>
      <c r="BH1503" t="s">
        <v>22391</v>
      </c>
      <c r="BS1503">
        <v>0</v>
      </c>
      <c r="BT1503">
        <v>0</v>
      </c>
      <c r="BU1503">
        <v>0</v>
      </c>
      <c r="BV1503">
        <v>0</v>
      </c>
      <c r="BW1503">
        <v>0</v>
      </c>
      <c r="BX1503">
        <v>0</v>
      </c>
      <c r="BY1503">
        <v>1</v>
      </c>
      <c r="CD1503" t="s">
        <v>131</v>
      </c>
      <c r="CE1503">
        <v>0</v>
      </c>
      <c r="CJ1503" t="s">
        <v>132</v>
      </c>
      <c r="CP1503">
        <v>4362</v>
      </c>
      <c r="CQ1503">
        <v>0</v>
      </c>
      <c r="CR1503">
        <v>0</v>
      </c>
      <c r="CS1503">
        <v>0</v>
      </c>
      <c r="CT1503">
        <v>0</v>
      </c>
    </row>
    <row r="1504" spans="1:98" x14ac:dyDescent="0.2">
      <c r="A1504" t="s">
        <v>14513</v>
      </c>
      <c r="B1504" s="1" t="s">
        <v>1034</v>
      </c>
      <c r="C1504">
        <v>6400</v>
      </c>
      <c r="G1504" t="s">
        <v>1053</v>
      </c>
      <c r="H1504" t="s">
        <v>102</v>
      </c>
      <c r="I1504" t="s">
        <v>103</v>
      </c>
      <c r="J1504" t="s">
        <v>8249</v>
      </c>
      <c r="K1504">
        <v>9</v>
      </c>
      <c r="L1504" t="s">
        <v>9794</v>
      </c>
      <c r="M1504" t="s">
        <v>14514</v>
      </c>
      <c r="N1504" t="s">
        <v>14515</v>
      </c>
      <c r="O1504" t="s">
        <v>14516</v>
      </c>
      <c r="P1504">
        <v>114</v>
      </c>
      <c r="Q1504" t="s">
        <v>3117</v>
      </c>
      <c r="S1504" t="s">
        <v>14517</v>
      </c>
      <c r="T1504">
        <v>12</v>
      </c>
      <c r="U1504">
        <v>13</v>
      </c>
      <c r="V1504">
        <v>7</v>
      </c>
      <c r="Y1504" t="s">
        <v>8293</v>
      </c>
      <c r="Z1504" t="s">
        <v>8256</v>
      </c>
      <c r="AA1504" t="s">
        <v>8257</v>
      </c>
      <c r="AD1504" t="s">
        <v>4314</v>
      </c>
      <c r="AF1504" t="s">
        <v>14518</v>
      </c>
      <c r="AH1504" t="s">
        <v>114</v>
      </c>
      <c r="AI1504" t="s">
        <v>114</v>
      </c>
      <c r="AJ1504" t="s">
        <v>14519</v>
      </c>
      <c r="AK1504" t="s">
        <v>14520</v>
      </c>
      <c r="AO1504" t="s">
        <v>14521</v>
      </c>
      <c r="AQ1504">
        <v>12</v>
      </c>
      <c r="AR1504" t="s">
        <v>1236</v>
      </c>
      <c r="AS1504" t="s">
        <v>14522</v>
      </c>
      <c r="AT1504" t="s">
        <v>14523</v>
      </c>
      <c r="AU1504" t="s">
        <v>14524</v>
      </c>
      <c r="AW1504" t="s">
        <v>8319</v>
      </c>
      <c r="AX1504" t="s">
        <v>14525</v>
      </c>
      <c r="AY1504" t="s">
        <v>4360</v>
      </c>
      <c r="AZ1504" t="s">
        <v>14526</v>
      </c>
      <c r="BA1504" t="s">
        <v>426</v>
      </c>
      <c r="BB1504" t="s">
        <v>14527</v>
      </c>
      <c r="BD1504" t="s">
        <v>14455</v>
      </c>
      <c r="BE1504">
        <v>0</v>
      </c>
      <c r="BF1504" t="s">
        <v>14528</v>
      </c>
      <c r="BG1504" t="s">
        <v>14529</v>
      </c>
      <c r="BH1504" t="s">
        <v>14530</v>
      </c>
      <c r="BS1504">
        <v>0</v>
      </c>
      <c r="BT1504">
        <v>0</v>
      </c>
      <c r="BU1504">
        <v>1</v>
      </c>
      <c r="BV1504">
        <v>0</v>
      </c>
      <c r="BW1504">
        <v>0</v>
      </c>
      <c r="BX1504">
        <v>0</v>
      </c>
      <c r="BY1504">
        <v>1</v>
      </c>
      <c r="CD1504" t="s">
        <v>131</v>
      </c>
      <c r="CE1504">
        <v>0</v>
      </c>
      <c r="CJ1504" t="s">
        <v>132</v>
      </c>
      <c r="CP1504">
        <v>1941</v>
      </c>
      <c r="CQ1504">
        <v>0</v>
      </c>
      <c r="CR1504">
        <v>0</v>
      </c>
      <c r="CS1504">
        <v>0</v>
      </c>
      <c r="CT1504">
        <v>0</v>
      </c>
    </row>
    <row r="1505" spans="1:98" x14ac:dyDescent="0.2">
      <c r="A1505" t="s">
        <v>12274</v>
      </c>
      <c r="B1505" s="1" t="s">
        <v>599</v>
      </c>
      <c r="C1505">
        <v>135</v>
      </c>
      <c r="G1505" t="s">
        <v>240</v>
      </c>
      <c r="H1505" t="s">
        <v>1308</v>
      </c>
      <c r="I1505" t="s">
        <v>654</v>
      </c>
      <c r="J1505" t="s">
        <v>308</v>
      </c>
      <c r="K1505">
        <v>-5</v>
      </c>
      <c r="L1505" t="s">
        <v>655</v>
      </c>
      <c r="N1505" t="s">
        <v>12275</v>
      </c>
      <c r="O1505" t="s">
        <v>12276</v>
      </c>
      <c r="P1505">
        <v>7</v>
      </c>
      <c r="Q1505" t="s">
        <v>108</v>
      </c>
      <c r="S1505" t="s">
        <v>7558</v>
      </c>
      <c r="T1505">
        <v>3</v>
      </c>
      <c r="U1505">
        <v>-5</v>
      </c>
      <c r="V1505">
        <v>-5</v>
      </c>
      <c r="Z1505" t="s">
        <v>12277</v>
      </c>
      <c r="AA1505" t="s">
        <v>9914</v>
      </c>
      <c r="AC1505" t="s">
        <v>1961</v>
      </c>
      <c r="AD1505" t="s">
        <v>12278</v>
      </c>
      <c r="AF1505" t="s">
        <v>12279</v>
      </c>
      <c r="AH1505" t="s">
        <v>202</v>
      </c>
      <c r="AI1505" t="s">
        <v>318</v>
      </c>
      <c r="AJ1505" t="s">
        <v>12280</v>
      </c>
      <c r="AO1505" t="s">
        <v>7562</v>
      </c>
      <c r="AQ1505">
        <v>0</v>
      </c>
      <c r="AR1505">
        <v>-7</v>
      </c>
      <c r="AS1505" t="s">
        <v>12281</v>
      </c>
      <c r="AY1505" t="s">
        <v>669</v>
      </c>
      <c r="AZ1505" t="s">
        <v>12282</v>
      </c>
      <c r="BA1505" t="s">
        <v>255</v>
      </c>
      <c r="BB1505" t="s">
        <v>12283</v>
      </c>
      <c r="BC1505" t="s">
        <v>12284</v>
      </c>
      <c r="BD1505" t="s">
        <v>12285</v>
      </c>
      <c r="BE1505">
        <v>0</v>
      </c>
      <c r="BF1505" t="s">
        <v>12286</v>
      </c>
      <c r="BG1505" t="s">
        <v>12287</v>
      </c>
      <c r="BH1505" t="s">
        <v>12288</v>
      </c>
      <c r="BS1505">
        <v>0</v>
      </c>
      <c r="BT1505">
        <v>0</v>
      </c>
      <c r="BU1505">
        <v>0</v>
      </c>
      <c r="BV1505">
        <v>1</v>
      </c>
      <c r="BW1505">
        <v>0</v>
      </c>
      <c r="BX1505">
        <v>1</v>
      </c>
      <c r="BY1505">
        <v>1</v>
      </c>
      <c r="CD1505" t="s">
        <v>131</v>
      </c>
      <c r="CE1505">
        <v>0</v>
      </c>
      <c r="CJ1505" t="s">
        <v>132</v>
      </c>
      <c r="CP1505">
        <v>1492</v>
      </c>
      <c r="CQ1505">
        <v>0</v>
      </c>
      <c r="CR1505">
        <v>0</v>
      </c>
      <c r="CS1505">
        <v>0</v>
      </c>
      <c r="CT1505">
        <v>0</v>
      </c>
    </row>
    <row r="1506" spans="1:98" x14ac:dyDescent="0.2">
      <c r="A1506" t="s">
        <v>16827</v>
      </c>
      <c r="B1506" s="1" t="s">
        <v>1223</v>
      </c>
      <c r="C1506">
        <v>12800</v>
      </c>
      <c r="G1506" t="s">
        <v>240</v>
      </c>
      <c r="H1506" t="s">
        <v>136</v>
      </c>
      <c r="I1506" t="s">
        <v>284</v>
      </c>
      <c r="J1506" t="s">
        <v>138</v>
      </c>
      <c r="K1506">
        <v>4</v>
      </c>
      <c r="L1506" t="s">
        <v>16828</v>
      </c>
      <c r="N1506" t="s">
        <v>16829</v>
      </c>
      <c r="O1506" t="s">
        <v>16830</v>
      </c>
      <c r="P1506">
        <v>138</v>
      </c>
      <c r="Q1506" t="s">
        <v>1039</v>
      </c>
      <c r="S1506" t="s">
        <v>1672</v>
      </c>
      <c r="T1506">
        <v>15</v>
      </c>
      <c r="U1506">
        <v>8</v>
      </c>
      <c r="V1506">
        <v>5</v>
      </c>
      <c r="X1506" t="s">
        <v>16831</v>
      </c>
      <c r="Y1506" t="s">
        <v>7765</v>
      </c>
      <c r="Z1506" t="s">
        <v>16832</v>
      </c>
      <c r="AD1506" t="s">
        <v>2480</v>
      </c>
      <c r="AF1506" t="s">
        <v>16833</v>
      </c>
      <c r="AH1506" t="s">
        <v>147</v>
      </c>
      <c r="AI1506" t="s">
        <v>496</v>
      </c>
      <c r="AJ1506" t="s">
        <v>16834</v>
      </c>
      <c r="AO1506" t="s">
        <v>16835</v>
      </c>
      <c r="AQ1506">
        <v>9</v>
      </c>
      <c r="AR1506">
        <v>19</v>
      </c>
      <c r="AS1506" t="s">
        <v>4761</v>
      </c>
      <c r="AU1506" t="s">
        <v>6770</v>
      </c>
      <c r="AX1506" t="s">
        <v>7958</v>
      </c>
      <c r="AY1506" t="s">
        <v>16836</v>
      </c>
      <c r="AZ1506" t="s">
        <v>16837</v>
      </c>
      <c r="BA1506" t="s">
        <v>255</v>
      </c>
      <c r="BB1506" t="s">
        <v>16838</v>
      </c>
      <c r="BC1506" t="s">
        <v>10057</v>
      </c>
      <c r="BD1506" t="s">
        <v>14619</v>
      </c>
      <c r="BE1506">
        <v>0</v>
      </c>
      <c r="BF1506" t="s">
        <v>16839</v>
      </c>
      <c r="BG1506" t="s">
        <v>16840</v>
      </c>
      <c r="BH1506" t="s">
        <v>16841</v>
      </c>
      <c r="BS1506">
        <v>0</v>
      </c>
      <c r="BT1506">
        <v>0</v>
      </c>
      <c r="BU1506">
        <v>0</v>
      </c>
      <c r="BV1506">
        <v>0</v>
      </c>
      <c r="BW1506">
        <v>0</v>
      </c>
      <c r="BX1506">
        <v>1</v>
      </c>
      <c r="BY1506">
        <v>0</v>
      </c>
      <c r="CD1506" t="s">
        <v>132</v>
      </c>
      <c r="CE1506">
        <v>0</v>
      </c>
      <c r="CF1506" t="s">
        <v>132</v>
      </c>
      <c r="CJ1506" t="s">
        <v>132</v>
      </c>
      <c r="CK1506" t="s">
        <v>132</v>
      </c>
      <c r="CP1506">
        <v>2104</v>
      </c>
      <c r="CQ1506">
        <v>0</v>
      </c>
      <c r="CR1506">
        <v>0</v>
      </c>
      <c r="CS1506">
        <v>0</v>
      </c>
      <c r="CT1506">
        <v>0</v>
      </c>
    </row>
    <row r="1507" spans="1:98" x14ac:dyDescent="0.2">
      <c r="A1507" t="s">
        <v>29369</v>
      </c>
      <c r="B1507" s="1" t="s">
        <v>365</v>
      </c>
      <c r="C1507">
        <v>1200</v>
      </c>
      <c r="G1507" t="s">
        <v>1053</v>
      </c>
      <c r="H1507" t="s">
        <v>1308</v>
      </c>
      <c r="I1507" t="s">
        <v>103</v>
      </c>
      <c r="J1507" t="s">
        <v>4330</v>
      </c>
      <c r="K1507">
        <v>3</v>
      </c>
      <c r="L1507" t="s">
        <v>29370</v>
      </c>
      <c r="N1507" t="s">
        <v>13327</v>
      </c>
      <c r="O1507" t="s">
        <v>13328</v>
      </c>
      <c r="P1507">
        <v>34</v>
      </c>
      <c r="Q1507" t="s">
        <v>2591</v>
      </c>
      <c r="S1507" t="s">
        <v>12643</v>
      </c>
      <c r="T1507">
        <v>6</v>
      </c>
      <c r="U1507">
        <v>7</v>
      </c>
      <c r="V1507">
        <v>5</v>
      </c>
      <c r="X1507" t="s">
        <v>680</v>
      </c>
      <c r="Y1507" t="s">
        <v>1411</v>
      </c>
      <c r="Z1507" t="s">
        <v>3360</v>
      </c>
      <c r="AA1507" t="s">
        <v>1175</v>
      </c>
      <c r="AB1507">
        <v>15</v>
      </c>
      <c r="AD1507" t="s">
        <v>9364</v>
      </c>
      <c r="AF1507" t="s">
        <v>29371</v>
      </c>
      <c r="AH1507" t="s">
        <v>1316</v>
      </c>
      <c r="AI1507" t="s">
        <v>318</v>
      </c>
      <c r="AJ1507" t="s">
        <v>29372</v>
      </c>
      <c r="AK1507" t="s">
        <v>29373</v>
      </c>
      <c r="AO1507" t="s">
        <v>29374</v>
      </c>
      <c r="AQ1507">
        <v>4</v>
      </c>
      <c r="AR1507" t="s">
        <v>785</v>
      </c>
      <c r="AS1507" t="s">
        <v>11453</v>
      </c>
      <c r="AT1507" t="s">
        <v>23130</v>
      </c>
      <c r="AU1507" t="s">
        <v>29375</v>
      </c>
      <c r="AW1507" t="s">
        <v>29376</v>
      </c>
      <c r="AX1507" t="s">
        <v>29377</v>
      </c>
      <c r="AY1507" t="s">
        <v>4360</v>
      </c>
      <c r="AZ1507" t="s">
        <v>29378</v>
      </c>
      <c r="BA1507" t="s">
        <v>255</v>
      </c>
      <c r="BB1507" t="s">
        <v>29379</v>
      </c>
      <c r="BD1507" t="s">
        <v>28893</v>
      </c>
      <c r="BE1507">
        <v>0</v>
      </c>
      <c r="BF1507" t="s">
        <v>29380</v>
      </c>
      <c r="BG1507" t="s">
        <v>29381</v>
      </c>
      <c r="BH1507" t="s">
        <v>29382</v>
      </c>
      <c r="BI1507" t="s">
        <v>132</v>
      </c>
      <c r="BS1507">
        <v>0</v>
      </c>
      <c r="BT1507">
        <v>0</v>
      </c>
      <c r="BU1507">
        <v>1</v>
      </c>
      <c r="BV1507">
        <v>1</v>
      </c>
      <c r="BW1507">
        <v>0</v>
      </c>
      <c r="BX1507">
        <v>0</v>
      </c>
      <c r="BY1507">
        <v>1</v>
      </c>
      <c r="CD1507" t="s">
        <v>132</v>
      </c>
      <c r="CE1507">
        <v>0</v>
      </c>
      <c r="CF1507" t="s">
        <v>132</v>
      </c>
      <c r="CJ1507" t="s">
        <v>132</v>
      </c>
      <c r="CK1507" t="s">
        <v>132</v>
      </c>
      <c r="CP1507">
        <v>6015</v>
      </c>
      <c r="CQ1507">
        <v>0</v>
      </c>
      <c r="CR1507">
        <v>0</v>
      </c>
      <c r="CS1507">
        <v>0</v>
      </c>
      <c r="CT1507">
        <v>0</v>
      </c>
    </row>
    <row r="1508" spans="1:98" x14ac:dyDescent="0.2">
      <c r="A1508" t="s">
        <v>11150</v>
      </c>
      <c r="B1508" s="1" t="s">
        <v>1993</v>
      </c>
      <c r="C1508">
        <v>204800</v>
      </c>
      <c r="G1508" t="s">
        <v>575</v>
      </c>
      <c r="H1508" t="s">
        <v>3932</v>
      </c>
      <c r="I1508" t="s">
        <v>432</v>
      </c>
      <c r="K1508">
        <v>8</v>
      </c>
      <c r="L1508" t="s">
        <v>11151</v>
      </c>
      <c r="N1508" t="s">
        <v>11152</v>
      </c>
      <c r="O1508" t="s">
        <v>11153</v>
      </c>
      <c r="P1508">
        <v>333</v>
      </c>
      <c r="Q1508" t="s">
        <v>4979</v>
      </c>
      <c r="R1508" t="s">
        <v>4980</v>
      </c>
      <c r="S1508" t="s">
        <v>11154</v>
      </c>
      <c r="T1508">
        <v>23</v>
      </c>
      <c r="U1508">
        <v>17</v>
      </c>
      <c r="V1508">
        <v>13</v>
      </c>
      <c r="X1508" t="s">
        <v>11155</v>
      </c>
      <c r="Y1508" t="s">
        <v>11156</v>
      </c>
      <c r="Z1508" t="s">
        <v>437</v>
      </c>
      <c r="AA1508" t="s">
        <v>11157</v>
      </c>
      <c r="AB1508">
        <v>30</v>
      </c>
      <c r="AC1508" t="s">
        <v>11158</v>
      </c>
      <c r="AD1508" t="s">
        <v>7668</v>
      </c>
      <c r="AF1508" t="s">
        <v>11159</v>
      </c>
      <c r="AG1508" t="s">
        <v>11160</v>
      </c>
      <c r="AH1508" t="s">
        <v>249</v>
      </c>
      <c r="AI1508" t="s">
        <v>249</v>
      </c>
      <c r="AK1508" t="s">
        <v>11161</v>
      </c>
      <c r="AO1508" t="s">
        <v>11162</v>
      </c>
      <c r="AQ1508">
        <v>17</v>
      </c>
      <c r="AR1508">
        <v>41</v>
      </c>
      <c r="AS1508" t="s">
        <v>11163</v>
      </c>
      <c r="AT1508" t="s">
        <v>11164</v>
      </c>
      <c r="AU1508" t="s">
        <v>11165</v>
      </c>
      <c r="AW1508" t="s">
        <v>11166</v>
      </c>
      <c r="AX1508" t="s">
        <v>10044</v>
      </c>
      <c r="AY1508" t="s">
        <v>5248</v>
      </c>
      <c r="AZ1508" t="s">
        <v>670</v>
      </c>
      <c r="BA1508" t="s">
        <v>1797</v>
      </c>
      <c r="BB1508" t="s">
        <v>11167</v>
      </c>
      <c r="BD1508" t="s">
        <v>7316</v>
      </c>
      <c r="BE1508">
        <v>0</v>
      </c>
      <c r="BF1508" t="s">
        <v>11168</v>
      </c>
      <c r="BG1508" t="s">
        <v>11169</v>
      </c>
      <c r="BH1508" t="s">
        <v>11170</v>
      </c>
      <c r="BS1508">
        <v>0</v>
      </c>
      <c r="BT1508">
        <v>0</v>
      </c>
      <c r="BU1508">
        <v>0</v>
      </c>
      <c r="BV1508">
        <v>1</v>
      </c>
      <c r="BW1508">
        <v>0</v>
      </c>
      <c r="BX1508">
        <v>0</v>
      </c>
      <c r="BY1508">
        <v>1</v>
      </c>
      <c r="CD1508" t="s">
        <v>131</v>
      </c>
      <c r="CE1508">
        <v>0</v>
      </c>
      <c r="CJ1508" t="s">
        <v>132</v>
      </c>
      <c r="CO1508" t="str">
        <f>HYPERLINK("http://www.d20pfsrd.com/bestiary/monster-listings/plants/sard","Sard")</f>
        <v>Sard</v>
      </c>
      <c r="CP1508">
        <v>1339</v>
      </c>
      <c r="CQ1508">
        <v>0</v>
      </c>
      <c r="CR1508">
        <v>0</v>
      </c>
      <c r="CS1508">
        <v>0</v>
      </c>
      <c r="CT1508">
        <v>0</v>
      </c>
    </row>
    <row r="1509" spans="1:98" x14ac:dyDescent="0.2">
      <c r="A1509" t="s">
        <v>18007</v>
      </c>
      <c r="B1509" s="1" t="s">
        <v>1034</v>
      </c>
      <c r="C1509">
        <v>6400</v>
      </c>
      <c r="G1509" t="s">
        <v>240</v>
      </c>
      <c r="H1509" t="s">
        <v>193</v>
      </c>
      <c r="I1509" t="s">
        <v>432</v>
      </c>
      <c r="J1509" t="s">
        <v>138</v>
      </c>
      <c r="K1509">
        <v>6</v>
      </c>
      <c r="L1509" t="s">
        <v>18008</v>
      </c>
      <c r="M1509" t="s">
        <v>18009</v>
      </c>
      <c r="N1509" t="s">
        <v>6487</v>
      </c>
      <c r="O1509" t="s">
        <v>18010</v>
      </c>
      <c r="P1509">
        <v>123</v>
      </c>
      <c r="Q1509" t="s">
        <v>16421</v>
      </c>
      <c r="S1509" t="s">
        <v>8751</v>
      </c>
      <c r="T1509">
        <v>15</v>
      </c>
      <c r="U1509">
        <v>8</v>
      </c>
      <c r="V1509">
        <v>4</v>
      </c>
      <c r="Y1509" t="s">
        <v>5607</v>
      </c>
      <c r="Z1509" t="s">
        <v>4924</v>
      </c>
      <c r="AA1509" t="s">
        <v>4756</v>
      </c>
      <c r="AD1509" t="s">
        <v>18011</v>
      </c>
      <c r="AF1509" t="s">
        <v>18012</v>
      </c>
      <c r="AH1509" t="s">
        <v>202</v>
      </c>
      <c r="AI1509" t="s">
        <v>202</v>
      </c>
      <c r="AJ1509" t="s">
        <v>18013</v>
      </c>
      <c r="AO1509" t="s">
        <v>18014</v>
      </c>
      <c r="AQ1509">
        <v>9</v>
      </c>
      <c r="AR1509" t="s">
        <v>18015</v>
      </c>
      <c r="AS1509" t="s">
        <v>13618</v>
      </c>
      <c r="AT1509" t="s">
        <v>18016</v>
      </c>
      <c r="AU1509" t="s">
        <v>18017</v>
      </c>
      <c r="AY1509" t="s">
        <v>8150</v>
      </c>
      <c r="AZ1509" t="s">
        <v>18018</v>
      </c>
      <c r="BA1509" t="s">
        <v>18019</v>
      </c>
      <c r="BB1509" t="s">
        <v>18020</v>
      </c>
      <c r="BD1509" t="s">
        <v>14619</v>
      </c>
      <c r="BE1509">
        <v>0</v>
      </c>
      <c r="BF1509" t="s">
        <v>18021</v>
      </c>
      <c r="BG1509" t="s">
        <v>18022</v>
      </c>
      <c r="BH1509" t="s">
        <v>18023</v>
      </c>
      <c r="BL1509" t="s">
        <v>132</v>
      </c>
      <c r="BM1509" t="s">
        <v>132</v>
      </c>
      <c r="BN1509" t="s">
        <v>132</v>
      </c>
      <c r="BS1509">
        <v>0</v>
      </c>
      <c r="BT1509">
        <v>0</v>
      </c>
      <c r="BU1509">
        <v>0</v>
      </c>
      <c r="BV1509">
        <v>1</v>
      </c>
      <c r="BW1509">
        <v>0</v>
      </c>
      <c r="BX1509">
        <v>1</v>
      </c>
      <c r="BY1509">
        <v>1</v>
      </c>
      <c r="CB1509" t="s">
        <v>132</v>
      </c>
      <c r="CD1509" t="s">
        <v>131</v>
      </c>
      <c r="CE1509">
        <v>0</v>
      </c>
      <c r="CJ1509" t="s">
        <v>132</v>
      </c>
      <c r="CP1509">
        <v>2179</v>
      </c>
      <c r="CQ1509">
        <v>0</v>
      </c>
      <c r="CR1509">
        <v>0</v>
      </c>
      <c r="CS1509">
        <v>0</v>
      </c>
      <c r="CT1509">
        <v>0</v>
      </c>
    </row>
    <row r="1510" spans="1:98" x14ac:dyDescent="0.2">
      <c r="A1510" t="s">
        <v>18024</v>
      </c>
      <c r="B1510" s="1" t="s">
        <v>283</v>
      </c>
      <c r="C1510">
        <v>600</v>
      </c>
      <c r="G1510" t="s">
        <v>240</v>
      </c>
      <c r="H1510" t="s">
        <v>102</v>
      </c>
      <c r="I1510" t="s">
        <v>701</v>
      </c>
      <c r="J1510" t="s">
        <v>18025</v>
      </c>
      <c r="K1510">
        <v>2</v>
      </c>
      <c r="L1510" t="s">
        <v>14076</v>
      </c>
      <c r="N1510" t="s">
        <v>831</v>
      </c>
      <c r="O1510" t="s">
        <v>832</v>
      </c>
      <c r="P1510">
        <v>22</v>
      </c>
      <c r="Q1510" t="s">
        <v>705</v>
      </c>
      <c r="S1510" t="s">
        <v>1730</v>
      </c>
      <c r="T1510">
        <v>4</v>
      </c>
      <c r="U1510">
        <v>5</v>
      </c>
      <c r="V1510">
        <v>1</v>
      </c>
      <c r="AD1510" t="s">
        <v>376</v>
      </c>
      <c r="AF1510" t="s">
        <v>18026</v>
      </c>
      <c r="AG1510" t="s">
        <v>18027</v>
      </c>
      <c r="AH1510" t="s">
        <v>114</v>
      </c>
      <c r="AI1510" t="s">
        <v>114</v>
      </c>
      <c r="AJ1510" t="s">
        <v>3233</v>
      </c>
      <c r="AO1510" t="s">
        <v>18028</v>
      </c>
      <c r="AQ1510">
        <v>2</v>
      </c>
      <c r="AR1510">
        <v>8</v>
      </c>
      <c r="AS1510">
        <v>20</v>
      </c>
      <c r="AT1510" t="s">
        <v>18029</v>
      </c>
      <c r="AU1510" t="s">
        <v>18030</v>
      </c>
      <c r="AV1510" t="s">
        <v>18031</v>
      </c>
      <c r="AW1510" t="s">
        <v>18024</v>
      </c>
      <c r="AX1510" t="s">
        <v>18032</v>
      </c>
      <c r="AY1510" t="s">
        <v>18033</v>
      </c>
      <c r="AZ1510" t="s">
        <v>18034</v>
      </c>
      <c r="BA1510" t="s">
        <v>426</v>
      </c>
      <c r="BB1510" t="s">
        <v>18035</v>
      </c>
      <c r="BD1510" t="s">
        <v>14619</v>
      </c>
      <c r="BE1510">
        <v>0</v>
      </c>
      <c r="BF1510" t="s">
        <v>18036</v>
      </c>
      <c r="BG1510" t="s">
        <v>18037</v>
      </c>
      <c r="BH1510" t="s">
        <v>18038</v>
      </c>
      <c r="BL1510" t="s">
        <v>132</v>
      </c>
      <c r="BM1510" t="s">
        <v>132</v>
      </c>
      <c r="BN1510" t="s">
        <v>132</v>
      </c>
      <c r="BS1510">
        <v>0</v>
      </c>
      <c r="BT1510">
        <v>0</v>
      </c>
      <c r="BU1510">
        <v>0</v>
      </c>
      <c r="BV1510">
        <v>0</v>
      </c>
      <c r="BW1510">
        <v>0</v>
      </c>
      <c r="BX1510">
        <v>0</v>
      </c>
      <c r="BY1510">
        <v>1</v>
      </c>
      <c r="CB1510" t="s">
        <v>132</v>
      </c>
      <c r="CD1510" t="s">
        <v>131</v>
      </c>
      <c r="CE1510">
        <v>0</v>
      </c>
      <c r="CJ1510" t="s">
        <v>132</v>
      </c>
      <c r="CP1510">
        <v>2180</v>
      </c>
      <c r="CQ1510">
        <v>0</v>
      </c>
      <c r="CR1510">
        <v>0</v>
      </c>
      <c r="CS1510">
        <v>0</v>
      </c>
      <c r="CT1510">
        <v>0</v>
      </c>
    </row>
    <row r="1511" spans="1:98" x14ac:dyDescent="0.2">
      <c r="A1511" t="s">
        <v>4821</v>
      </c>
      <c r="B1511" s="1" t="s">
        <v>365</v>
      </c>
      <c r="C1511">
        <v>1200</v>
      </c>
      <c r="G1511" t="s">
        <v>923</v>
      </c>
      <c r="H1511" t="s">
        <v>102</v>
      </c>
      <c r="I1511" t="s">
        <v>2390</v>
      </c>
      <c r="K1511">
        <v>2</v>
      </c>
      <c r="L1511" t="s">
        <v>4822</v>
      </c>
      <c r="N1511" t="s">
        <v>4771</v>
      </c>
      <c r="O1511" t="s">
        <v>4823</v>
      </c>
      <c r="P1511">
        <v>44</v>
      </c>
      <c r="Q1511" t="s">
        <v>4824</v>
      </c>
      <c r="S1511" t="s">
        <v>4825</v>
      </c>
      <c r="T1511">
        <v>4</v>
      </c>
      <c r="U1511">
        <v>8</v>
      </c>
      <c r="V1511">
        <v>8</v>
      </c>
      <c r="Y1511" t="s">
        <v>2395</v>
      </c>
      <c r="AD1511" t="s">
        <v>376</v>
      </c>
      <c r="AF1511" t="s">
        <v>4826</v>
      </c>
      <c r="AG1511" t="s">
        <v>4827</v>
      </c>
      <c r="AH1511" t="s">
        <v>114</v>
      </c>
      <c r="AI1511" t="s">
        <v>114</v>
      </c>
      <c r="AJ1511" t="s">
        <v>4828</v>
      </c>
      <c r="AK1511" t="s">
        <v>4829</v>
      </c>
      <c r="AO1511" t="s">
        <v>4830</v>
      </c>
      <c r="AQ1511">
        <v>4</v>
      </c>
      <c r="AR1511">
        <v>6</v>
      </c>
      <c r="AS1511">
        <v>18</v>
      </c>
      <c r="AT1511" t="s">
        <v>4831</v>
      </c>
      <c r="AU1511" t="s">
        <v>4832</v>
      </c>
      <c r="AV1511" t="s">
        <v>4833</v>
      </c>
      <c r="AW1511" t="s">
        <v>3527</v>
      </c>
      <c r="AY1511" t="s">
        <v>445</v>
      </c>
      <c r="AZ1511" t="s">
        <v>4834</v>
      </c>
      <c r="BA1511" t="s">
        <v>4835</v>
      </c>
      <c r="BB1511" t="s">
        <v>4836</v>
      </c>
      <c r="BD1511" t="s">
        <v>128</v>
      </c>
      <c r="BE1511">
        <v>0</v>
      </c>
      <c r="BF1511" t="s">
        <v>4837</v>
      </c>
      <c r="BG1511" t="s">
        <v>4838</v>
      </c>
      <c r="BH1511" t="s">
        <v>4839</v>
      </c>
      <c r="BS1511">
        <v>0</v>
      </c>
      <c r="BT1511">
        <v>0</v>
      </c>
      <c r="BU1511">
        <v>0</v>
      </c>
      <c r="BV1511">
        <v>0</v>
      </c>
      <c r="BW1511">
        <v>0</v>
      </c>
      <c r="BX1511">
        <v>0</v>
      </c>
      <c r="BY1511">
        <v>1</v>
      </c>
      <c r="CD1511" t="s">
        <v>131</v>
      </c>
      <c r="CE1511">
        <v>0</v>
      </c>
      <c r="CJ1511" t="s">
        <v>132</v>
      </c>
      <c r="CO1511" t="str">
        <f>HYPERLINK("http://www.d20pfsrd.com/bestiary/monster-listings/fey/satyr","Satyr")</f>
        <v>Satyr</v>
      </c>
      <c r="CP1511">
        <v>310</v>
      </c>
      <c r="CQ1511">
        <v>0</v>
      </c>
      <c r="CR1511">
        <v>0</v>
      </c>
      <c r="CS1511">
        <v>0</v>
      </c>
      <c r="CT1511">
        <v>0</v>
      </c>
    </row>
    <row r="1512" spans="1:98" x14ac:dyDescent="0.2">
      <c r="A1512" t="s">
        <v>14331</v>
      </c>
      <c r="B1512" s="1" t="s">
        <v>574</v>
      </c>
      <c r="C1512">
        <v>9600</v>
      </c>
      <c r="G1512" t="s">
        <v>923</v>
      </c>
      <c r="H1512" t="s">
        <v>193</v>
      </c>
      <c r="I1512" t="s">
        <v>809</v>
      </c>
      <c r="K1512">
        <v>2</v>
      </c>
      <c r="L1512" t="s">
        <v>14332</v>
      </c>
      <c r="N1512" t="s">
        <v>3601</v>
      </c>
      <c r="O1512" t="s">
        <v>14333</v>
      </c>
      <c r="P1512">
        <v>136</v>
      </c>
      <c r="Q1512" t="s">
        <v>2621</v>
      </c>
      <c r="S1512" t="s">
        <v>14334</v>
      </c>
      <c r="T1512">
        <v>11</v>
      </c>
      <c r="U1512">
        <v>10</v>
      </c>
      <c r="V1512">
        <v>9</v>
      </c>
      <c r="X1512" t="s">
        <v>14335</v>
      </c>
      <c r="Z1512" t="s">
        <v>3093</v>
      </c>
      <c r="AA1512" t="s">
        <v>11948</v>
      </c>
      <c r="AD1512" t="s">
        <v>376</v>
      </c>
      <c r="AF1512" t="s">
        <v>14336</v>
      </c>
      <c r="AH1512" t="s">
        <v>202</v>
      </c>
      <c r="AI1512" t="s">
        <v>202</v>
      </c>
      <c r="AJ1512" t="s">
        <v>14337</v>
      </c>
      <c r="AK1512" t="s">
        <v>14338</v>
      </c>
      <c r="AO1512" t="s">
        <v>14339</v>
      </c>
      <c r="AQ1512">
        <v>13</v>
      </c>
      <c r="AR1512">
        <v>22</v>
      </c>
      <c r="AS1512">
        <v>38</v>
      </c>
      <c r="AT1512" t="s">
        <v>14340</v>
      </c>
      <c r="AU1512" t="s">
        <v>14341</v>
      </c>
      <c r="AV1512" t="s">
        <v>14342</v>
      </c>
      <c r="AW1512" t="s">
        <v>3204</v>
      </c>
      <c r="AY1512" t="s">
        <v>14343</v>
      </c>
      <c r="AZ1512" t="s">
        <v>14344</v>
      </c>
      <c r="BA1512" t="s">
        <v>14345</v>
      </c>
      <c r="BB1512" t="s">
        <v>14346</v>
      </c>
      <c r="BD1512" t="s">
        <v>14309</v>
      </c>
      <c r="BE1512">
        <v>0</v>
      </c>
      <c r="BF1512" t="s">
        <v>14347</v>
      </c>
      <c r="BG1512" t="s">
        <v>14348</v>
      </c>
      <c r="BH1512" t="s">
        <v>14349</v>
      </c>
      <c r="BS1512">
        <v>0</v>
      </c>
      <c r="BT1512">
        <v>0</v>
      </c>
      <c r="BU1512">
        <v>0</v>
      </c>
      <c r="BV1512">
        <v>0</v>
      </c>
      <c r="BW1512">
        <v>0</v>
      </c>
      <c r="BX1512">
        <v>0</v>
      </c>
      <c r="BY1512">
        <v>1</v>
      </c>
      <c r="CD1512" t="s">
        <v>131</v>
      </c>
      <c r="CE1512">
        <v>0</v>
      </c>
      <c r="CJ1512" t="s">
        <v>132</v>
      </c>
      <c r="CP1512">
        <v>1919</v>
      </c>
      <c r="CQ1512">
        <v>0</v>
      </c>
      <c r="CR1512">
        <v>0</v>
      </c>
      <c r="CS1512">
        <v>0</v>
      </c>
      <c r="CT1512">
        <v>0</v>
      </c>
    </row>
    <row r="1513" spans="1:98" x14ac:dyDescent="0.2">
      <c r="A1513" t="s">
        <v>19946</v>
      </c>
      <c r="B1513" s="1" t="s">
        <v>1845</v>
      </c>
      <c r="C1513">
        <v>153600</v>
      </c>
      <c r="D1513" t="s">
        <v>19946</v>
      </c>
      <c r="E1513" t="s">
        <v>19947</v>
      </c>
      <c r="G1513" t="s">
        <v>575</v>
      </c>
      <c r="H1513" t="s">
        <v>136</v>
      </c>
      <c r="I1513" t="s">
        <v>701</v>
      </c>
      <c r="J1513" t="s">
        <v>1054</v>
      </c>
      <c r="K1513">
        <v>2</v>
      </c>
      <c r="L1513" t="s">
        <v>15143</v>
      </c>
      <c r="N1513" t="s">
        <v>4873</v>
      </c>
      <c r="O1513" t="s">
        <v>19948</v>
      </c>
      <c r="P1513">
        <v>368</v>
      </c>
      <c r="Q1513" t="s">
        <v>32355</v>
      </c>
      <c r="S1513" t="s">
        <v>19949</v>
      </c>
      <c r="T1513">
        <v>21</v>
      </c>
      <c r="U1513">
        <v>11</v>
      </c>
      <c r="V1513">
        <v>19</v>
      </c>
      <c r="X1513" t="s">
        <v>19950</v>
      </c>
      <c r="AD1513" t="s">
        <v>1614</v>
      </c>
      <c r="AF1513" t="s">
        <v>19951</v>
      </c>
      <c r="AG1513" t="s">
        <v>19952</v>
      </c>
      <c r="AH1513" t="s">
        <v>147</v>
      </c>
      <c r="AI1513" t="s">
        <v>147</v>
      </c>
      <c r="AJ1513" t="s">
        <v>19953</v>
      </c>
      <c r="AO1513" t="s">
        <v>19954</v>
      </c>
      <c r="AQ1513">
        <v>18</v>
      </c>
      <c r="AR1513">
        <v>37</v>
      </c>
      <c r="AS1513">
        <v>47</v>
      </c>
      <c r="AT1513" t="s">
        <v>19955</v>
      </c>
      <c r="AU1513" t="s">
        <v>19956</v>
      </c>
      <c r="AX1513" t="s">
        <v>19957</v>
      </c>
      <c r="AY1513" t="s">
        <v>535</v>
      </c>
      <c r="AZ1513" t="s">
        <v>670</v>
      </c>
      <c r="BA1513" t="s">
        <v>15448</v>
      </c>
      <c r="BB1513" t="s">
        <v>19958</v>
      </c>
      <c r="BD1513" t="s">
        <v>19959</v>
      </c>
      <c r="BE1513">
        <v>0</v>
      </c>
      <c r="BF1513" t="s">
        <v>19960</v>
      </c>
      <c r="BG1513" t="s">
        <v>19961</v>
      </c>
      <c r="BH1513" t="s">
        <v>19962</v>
      </c>
      <c r="BI1513" t="s">
        <v>132</v>
      </c>
      <c r="BK1513" t="s">
        <v>132</v>
      </c>
      <c r="BS1513">
        <v>0</v>
      </c>
      <c r="BT1513">
        <v>0</v>
      </c>
      <c r="BU1513">
        <v>0</v>
      </c>
      <c r="BV1513">
        <v>0</v>
      </c>
      <c r="BW1513">
        <v>0</v>
      </c>
      <c r="BX1513">
        <v>0</v>
      </c>
      <c r="BY1513">
        <v>1</v>
      </c>
      <c r="CB1513" t="s">
        <v>19963</v>
      </c>
      <c r="CD1513" t="s">
        <v>131</v>
      </c>
      <c r="CE1513">
        <v>0</v>
      </c>
      <c r="CF1513" t="s">
        <v>132</v>
      </c>
      <c r="CJ1513" t="s">
        <v>132</v>
      </c>
      <c r="CK1513" t="s">
        <v>132</v>
      </c>
      <c r="CP1513">
        <v>3138</v>
      </c>
      <c r="CQ1513">
        <v>0</v>
      </c>
      <c r="CR1513">
        <v>0</v>
      </c>
      <c r="CS1513">
        <v>0</v>
      </c>
      <c r="CT1513">
        <v>0</v>
      </c>
    </row>
    <row r="1514" spans="1:98" x14ac:dyDescent="0.2">
      <c r="A1514" t="s">
        <v>31793</v>
      </c>
      <c r="B1514" s="1" t="s">
        <v>365</v>
      </c>
      <c r="C1514">
        <v>1200</v>
      </c>
      <c r="G1514" t="s">
        <v>240</v>
      </c>
      <c r="H1514" t="s">
        <v>193</v>
      </c>
      <c r="I1514" t="s">
        <v>432</v>
      </c>
      <c r="K1514">
        <v>-1</v>
      </c>
      <c r="L1514" t="s">
        <v>31794</v>
      </c>
      <c r="M1514" t="s">
        <v>31795</v>
      </c>
      <c r="N1514" t="s">
        <v>9832</v>
      </c>
      <c r="O1514" t="s">
        <v>9833</v>
      </c>
      <c r="P1514">
        <v>57</v>
      </c>
      <c r="Q1514" t="s">
        <v>16478</v>
      </c>
      <c r="S1514" t="s">
        <v>31796</v>
      </c>
      <c r="T1514">
        <v>10</v>
      </c>
      <c r="U1514">
        <v>1</v>
      </c>
      <c r="V1514">
        <v>-3</v>
      </c>
      <c r="X1514" t="s">
        <v>3300</v>
      </c>
      <c r="Y1514" t="s">
        <v>2527</v>
      </c>
      <c r="Z1514" t="s">
        <v>4924</v>
      </c>
      <c r="AC1514" t="s">
        <v>3438</v>
      </c>
      <c r="AD1514" t="s">
        <v>661</v>
      </c>
      <c r="AF1514" t="s">
        <v>31797</v>
      </c>
      <c r="AH1514" t="s">
        <v>202</v>
      </c>
      <c r="AI1514" t="s">
        <v>114</v>
      </c>
      <c r="AJ1514" t="s">
        <v>31798</v>
      </c>
      <c r="AO1514" t="s">
        <v>31799</v>
      </c>
      <c r="AQ1514">
        <v>4</v>
      </c>
      <c r="AR1514">
        <v>9</v>
      </c>
      <c r="AS1514" t="s">
        <v>5063</v>
      </c>
      <c r="AU1514" t="s">
        <v>31800</v>
      </c>
      <c r="AX1514" t="s">
        <v>31801</v>
      </c>
      <c r="AY1514" t="s">
        <v>4394</v>
      </c>
      <c r="AZ1514" t="s">
        <v>31802</v>
      </c>
      <c r="BA1514" t="s">
        <v>426</v>
      </c>
      <c r="BB1514" t="s">
        <v>31803</v>
      </c>
      <c r="BD1514" t="s">
        <v>31655</v>
      </c>
      <c r="BE1514">
        <v>0</v>
      </c>
      <c r="BF1514" t="s">
        <v>31804</v>
      </c>
      <c r="BG1514" t="s">
        <v>31805</v>
      </c>
      <c r="BH1514" t="s">
        <v>31806</v>
      </c>
      <c r="BS1514">
        <v>0</v>
      </c>
      <c r="BT1514">
        <v>0</v>
      </c>
      <c r="BU1514">
        <v>0</v>
      </c>
      <c r="BV1514">
        <v>1</v>
      </c>
      <c r="BW1514">
        <v>0</v>
      </c>
      <c r="BX1514">
        <v>0</v>
      </c>
      <c r="BY1514">
        <v>1</v>
      </c>
      <c r="CD1514" t="s">
        <v>132</v>
      </c>
      <c r="CE1514">
        <v>0</v>
      </c>
      <c r="CF1514" t="s">
        <v>132</v>
      </c>
      <c r="CJ1514" t="s">
        <v>132</v>
      </c>
      <c r="CK1514" t="s">
        <v>132</v>
      </c>
      <c r="CP1514">
        <v>6930</v>
      </c>
      <c r="CQ1514">
        <v>0</v>
      </c>
      <c r="CR1514">
        <v>0</v>
      </c>
      <c r="CS1514">
        <v>0</v>
      </c>
      <c r="CT1514">
        <v>0</v>
      </c>
    </row>
    <row r="1515" spans="1:98" x14ac:dyDescent="0.2">
      <c r="A1515" t="s">
        <v>27237</v>
      </c>
      <c r="B1515" s="1" t="s">
        <v>1918</v>
      </c>
      <c r="C1515">
        <v>19200</v>
      </c>
      <c r="G1515" t="s">
        <v>575</v>
      </c>
      <c r="H1515" t="s">
        <v>102</v>
      </c>
      <c r="I1515" t="s">
        <v>1555</v>
      </c>
      <c r="K1515">
        <v>5</v>
      </c>
      <c r="L1515" t="s">
        <v>27238</v>
      </c>
      <c r="N1515" t="s">
        <v>1386</v>
      </c>
      <c r="O1515" t="s">
        <v>18197</v>
      </c>
      <c r="P1515">
        <v>161</v>
      </c>
      <c r="Q1515" t="s">
        <v>17370</v>
      </c>
      <c r="R1515" t="s">
        <v>27239</v>
      </c>
      <c r="S1515" t="s">
        <v>23116</v>
      </c>
      <c r="T1515">
        <v>10</v>
      </c>
      <c r="U1515">
        <v>12</v>
      </c>
      <c r="V1515">
        <v>13</v>
      </c>
      <c r="X1515" t="s">
        <v>3891</v>
      </c>
      <c r="Z1515" t="s">
        <v>3160</v>
      </c>
      <c r="AA1515" t="s">
        <v>17808</v>
      </c>
      <c r="AD1515" t="s">
        <v>249</v>
      </c>
      <c r="AF1515" t="s">
        <v>27240</v>
      </c>
      <c r="AH1515" t="s">
        <v>114</v>
      </c>
      <c r="AI1515" t="s">
        <v>114</v>
      </c>
      <c r="AJ1515" t="s">
        <v>27241</v>
      </c>
      <c r="AK1515" t="s">
        <v>27242</v>
      </c>
      <c r="AO1515" t="s">
        <v>27243</v>
      </c>
      <c r="AQ1515">
        <v>12</v>
      </c>
      <c r="AR1515">
        <v>13</v>
      </c>
      <c r="AS1515">
        <v>29</v>
      </c>
      <c r="AT1515" t="s">
        <v>27244</v>
      </c>
      <c r="AU1515" t="s">
        <v>27245</v>
      </c>
      <c r="AW1515" t="s">
        <v>5232</v>
      </c>
      <c r="AX1515" t="s">
        <v>27246</v>
      </c>
      <c r="AY1515" t="s">
        <v>7565</v>
      </c>
      <c r="AZ1515" t="s">
        <v>27247</v>
      </c>
      <c r="BA1515" t="s">
        <v>426</v>
      </c>
      <c r="BB1515" t="s">
        <v>27248</v>
      </c>
      <c r="BD1515" t="s">
        <v>24172</v>
      </c>
      <c r="BE1515">
        <v>0</v>
      </c>
      <c r="BF1515" t="s">
        <v>27249</v>
      </c>
      <c r="BG1515" t="s">
        <v>27250</v>
      </c>
      <c r="BH1515" t="s">
        <v>27251</v>
      </c>
      <c r="BI1515" t="s">
        <v>132</v>
      </c>
      <c r="BK1515" t="s">
        <v>132</v>
      </c>
      <c r="BS1515">
        <v>0</v>
      </c>
      <c r="BT1515">
        <v>0</v>
      </c>
      <c r="BU1515">
        <v>0</v>
      </c>
      <c r="BV1515">
        <v>0</v>
      </c>
      <c r="BW1515">
        <v>0</v>
      </c>
      <c r="BX1515">
        <v>0</v>
      </c>
      <c r="BY1515">
        <v>1</v>
      </c>
      <c r="CD1515" t="s">
        <v>131</v>
      </c>
      <c r="CE1515">
        <v>0</v>
      </c>
      <c r="CF1515" t="s">
        <v>132</v>
      </c>
      <c r="CJ1515" t="s">
        <v>132</v>
      </c>
      <c r="CK1515" t="s">
        <v>132</v>
      </c>
      <c r="CP1515">
        <v>5339</v>
      </c>
      <c r="CQ1515">
        <v>0</v>
      </c>
      <c r="CR1515">
        <v>0</v>
      </c>
      <c r="CS1515">
        <v>0</v>
      </c>
      <c r="CT1515">
        <v>0</v>
      </c>
    </row>
    <row r="1516" spans="1:98" x14ac:dyDescent="0.2">
      <c r="A1516" t="s">
        <v>21020</v>
      </c>
      <c r="B1516" s="1" t="s">
        <v>1137</v>
      </c>
      <c r="C1516">
        <v>2400</v>
      </c>
      <c r="G1516" t="s">
        <v>240</v>
      </c>
      <c r="H1516" t="s">
        <v>193</v>
      </c>
      <c r="I1516" t="s">
        <v>284</v>
      </c>
      <c r="K1516">
        <v>1</v>
      </c>
      <c r="L1516" t="s">
        <v>618</v>
      </c>
      <c r="N1516" t="s">
        <v>1902</v>
      </c>
      <c r="O1516" t="s">
        <v>1903</v>
      </c>
      <c r="P1516">
        <v>67</v>
      </c>
      <c r="Q1516" t="s">
        <v>1746</v>
      </c>
      <c r="S1516" t="s">
        <v>21021</v>
      </c>
      <c r="T1516">
        <v>9</v>
      </c>
      <c r="U1516">
        <v>4</v>
      </c>
      <c r="V1516">
        <v>3</v>
      </c>
      <c r="Z1516" t="s">
        <v>21022</v>
      </c>
      <c r="AD1516" t="s">
        <v>21023</v>
      </c>
      <c r="AF1516" t="s">
        <v>21024</v>
      </c>
      <c r="AH1516" t="s">
        <v>202</v>
      </c>
      <c r="AI1516" t="s">
        <v>114</v>
      </c>
      <c r="AO1516" t="s">
        <v>21025</v>
      </c>
      <c r="AQ1516">
        <v>6</v>
      </c>
      <c r="AR1516">
        <v>13</v>
      </c>
      <c r="AS1516" t="s">
        <v>14157</v>
      </c>
      <c r="AU1516" t="s">
        <v>21026</v>
      </c>
      <c r="AY1516" t="s">
        <v>21027</v>
      </c>
      <c r="AZ1516" t="s">
        <v>21028</v>
      </c>
      <c r="BA1516" t="s">
        <v>255</v>
      </c>
      <c r="BB1516" t="s">
        <v>21029</v>
      </c>
      <c r="BC1516" t="s">
        <v>613</v>
      </c>
      <c r="BD1516" t="s">
        <v>21001</v>
      </c>
      <c r="BE1516">
        <v>0</v>
      </c>
      <c r="BF1516" t="s">
        <v>21030</v>
      </c>
      <c r="BG1516" t="s">
        <v>21031</v>
      </c>
      <c r="BH1516" t="s">
        <v>21032</v>
      </c>
      <c r="BS1516">
        <v>0</v>
      </c>
      <c r="BT1516">
        <v>0</v>
      </c>
      <c r="BU1516">
        <v>1</v>
      </c>
      <c r="BV1516">
        <v>1</v>
      </c>
      <c r="BW1516">
        <v>0</v>
      </c>
      <c r="BX1516">
        <v>0</v>
      </c>
      <c r="BY1516">
        <v>1</v>
      </c>
      <c r="CD1516" t="s">
        <v>131</v>
      </c>
      <c r="CE1516">
        <v>0</v>
      </c>
      <c r="CJ1516" t="s">
        <v>132</v>
      </c>
      <c r="CP1516">
        <v>3553</v>
      </c>
      <c r="CQ1516">
        <v>0</v>
      </c>
      <c r="CR1516">
        <v>0</v>
      </c>
      <c r="CS1516">
        <v>0</v>
      </c>
      <c r="CT1516">
        <v>0</v>
      </c>
    </row>
    <row r="1517" spans="1:98" x14ac:dyDescent="0.2">
      <c r="A1517" t="s">
        <v>28697</v>
      </c>
      <c r="B1517" s="1" t="s">
        <v>239</v>
      </c>
      <c r="C1517">
        <v>800</v>
      </c>
      <c r="G1517" t="s">
        <v>240</v>
      </c>
      <c r="H1517" t="s">
        <v>307</v>
      </c>
      <c r="I1517" t="s">
        <v>284</v>
      </c>
      <c r="J1517" t="s">
        <v>308</v>
      </c>
      <c r="K1517">
        <v>0</v>
      </c>
      <c r="L1517" t="s">
        <v>830</v>
      </c>
      <c r="N1517" t="s">
        <v>6519</v>
      </c>
      <c r="O1517" t="s">
        <v>6520</v>
      </c>
      <c r="P1517">
        <v>22</v>
      </c>
      <c r="Q1517" t="s">
        <v>527</v>
      </c>
      <c r="S1517" t="s">
        <v>19557</v>
      </c>
      <c r="T1517">
        <v>5</v>
      </c>
      <c r="U1517">
        <v>1</v>
      </c>
      <c r="V1517">
        <v>1</v>
      </c>
      <c r="X1517" t="s">
        <v>314</v>
      </c>
      <c r="Z1517" t="s">
        <v>6464</v>
      </c>
      <c r="AD1517" t="s">
        <v>28698</v>
      </c>
      <c r="AF1517" t="s">
        <v>28699</v>
      </c>
      <c r="AH1517" t="s">
        <v>202</v>
      </c>
      <c r="AI1517" t="s">
        <v>318</v>
      </c>
      <c r="AJ1517" t="s">
        <v>19774</v>
      </c>
      <c r="AO1517" t="s">
        <v>28700</v>
      </c>
      <c r="AQ1517">
        <v>3</v>
      </c>
      <c r="AR1517" t="s">
        <v>321</v>
      </c>
      <c r="AS1517" t="s">
        <v>321</v>
      </c>
      <c r="AU1517" t="s">
        <v>28701</v>
      </c>
      <c r="AV1517" t="s">
        <v>323</v>
      </c>
      <c r="AY1517" t="s">
        <v>1866</v>
      </c>
      <c r="AZ1517" t="s">
        <v>16686</v>
      </c>
      <c r="BA1517" t="s">
        <v>255</v>
      </c>
      <c r="BB1517" t="s">
        <v>28702</v>
      </c>
      <c r="BD1517" t="s">
        <v>28633</v>
      </c>
      <c r="BE1517">
        <v>0</v>
      </c>
      <c r="BF1517" t="s">
        <v>28703</v>
      </c>
      <c r="BG1517" t="s">
        <v>28704</v>
      </c>
      <c r="BH1517" t="s">
        <v>28705</v>
      </c>
      <c r="BI1517" t="s">
        <v>132</v>
      </c>
      <c r="BS1517">
        <v>0</v>
      </c>
      <c r="BT1517">
        <v>0</v>
      </c>
      <c r="BU1517">
        <v>1</v>
      </c>
      <c r="BV1517">
        <v>1</v>
      </c>
      <c r="BW1517">
        <v>0</v>
      </c>
      <c r="BX1517">
        <v>0</v>
      </c>
      <c r="BY1517">
        <v>1</v>
      </c>
      <c r="CD1517" t="s">
        <v>131</v>
      </c>
      <c r="CE1517">
        <v>0</v>
      </c>
      <c r="CF1517" t="s">
        <v>132</v>
      </c>
      <c r="CJ1517" t="s">
        <v>132</v>
      </c>
      <c r="CK1517" t="s">
        <v>132</v>
      </c>
      <c r="CP1517">
        <v>5780</v>
      </c>
      <c r="CQ1517">
        <v>0</v>
      </c>
      <c r="CR1517">
        <v>0</v>
      </c>
      <c r="CS1517">
        <v>0</v>
      </c>
      <c r="CT1517">
        <v>0</v>
      </c>
    </row>
    <row r="1518" spans="1:98" x14ac:dyDescent="0.2">
      <c r="A1518" t="s">
        <v>11171</v>
      </c>
      <c r="B1518" s="1" t="s">
        <v>365</v>
      </c>
      <c r="C1518">
        <v>1200</v>
      </c>
      <c r="G1518" t="s">
        <v>240</v>
      </c>
      <c r="H1518" t="s">
        <v>102</v>
      </c>
      <c r="I1518" t="s">
        <v>241</v>
      </c>
      <c r="K1518">
        <v>0</v>
      </c>
      <c r="L1518" t="s">
        <v>3371</v>
      </c>
      <c r="N1518" t="s">
        <v>9129</v>
      </c>
      <c r="O1518" t="s">
        <v>9322</v>
      </c>
      <c r="P1518">
        <v>47</v>
      </c>
      <c r="Q1518" t="s">
        <v>3694</v>
      </c>
      <c r="S1518" t="s">
        <v>11172</v>
      </c>
      <c r="T1518">
        <v>1</v>
      </c>
      <c r="U1518">
        <v>1</v>
      </c>
      <c r="V1518">
        <v>1</v>
      </c>
      <c r="Z1518" t="s">
        <v>11173</v>
      </c>
      <c r="AC1518" t="s">
        <v>2019</v>
      </c>
      <c r="AD1518" t="s">
        <v>496</v>
      </c>
      <c r="AF1518" t="s">
        <v>11174</v>
      </c>
      <c r="AH1518" t="s">
        <v>114</v>
      </c>
      <c r="AI1518" t="s">
        <v>114</v>
      </c>
      <c r="AJ1518" t="s">
        <v>11175</v>
      </c>
      <c r="AO1518" t="s">
        <v>11176</v>
      </c>
      <c r="AQ1518">
        <v>5</v>
      </c>
      <c r="AR1518">
        <v>8</v>
      </c>
      <c r="AS1518">
        <v>18</v>
      </c>
      <c r="AX1518" t="s">
        <v>3027</v>
      </c>
      <c r="AY1518" t="s">
        <v>3178</v>
      </c>
      <c r="AZ1518" t="s">
        <v>1773</v>
      </c>
      <c r="BA1518" t="s">
        <v>255</v>
      </c>
      <c r="BB1518" t="s">
        <v>11177</v>
      </c>
      <c r="BD1518" t="s">
        <v>7316</v>
      </c>
      <c r="BE1518">
        <v>0</v>
      </c>
      <c r="BF1518" t="s">
        <v>11178</v>
      </c>
      <c r="BG1518" t="s">
        <v>11179</v>
      </c>
      <c r="BH1518" t="s">
        <v>11180</v>
      </c>
      <c r="BI1518" t="s">
        <v>132</v>
      </c>
      <c r="BS1518">
        <v>0</v>
      </c>
      <c r="BT1518">
        <v>0</v>
      </c>
      <c r="BU1518">
        <v>0</v>
      </c>
      <c r="BV1518">
        <v>0</v>
      </c>
      <c r="BW1518">
        <v>0</v>
      </c>
      <c r="BX1518">
        <v>0</v>
      </c>
      <c r="BY1518">
        <v>1</v>
      </c>
      <c r="CD1518" t="s">
        <v>131</v>
      </c>
      <c r="CE1518">
        <v>0</v>
      </c>
      <c r="CF1518" t="s">
        <v>132</v>
      </c>
      <c r="CJ1518" t="s">
        <v>132</v>
      </c>
      <c r="CK1518" t="s">
        <v>132</v>
      </c>
      <c r="CO1518" t="str">
        <f>HYPERLINK("http://www.d20pfsrd.com/bestiary/monster-listings/constructs/scarecrow","Scarecrow")</f>
        <v>Scarecrow</v>
      </c>
      <c r="CP1518">
        <v>1340</v>
      </c>
      <c r="CQ1518">
        <v>0</v>
      </c>
      <c r="CR1518">
        <v>0</v>
      </c>
      <c r="CS1518">
        <v>0</v>
      </c>
      <c r="CT1518">
        <v>0</v>
      </c>
    </row>
    <row r="1519" spans="1:98" x14ac:dyDescent="0.2">
      <c r="A1519" t="s">
        <v>13894</v>
      </c>
      <c r="B1519" s="1" t="s">
        <v>2839</v>
      </c>
      <c r="C1519">
        <v>100</v>
      </c>
      <c r="G1519" t="s">
        <v>240</v>
      </c>
      <c r="H1519" t="s">
        <v>1308</v>
      </c>
      <c r="I1519" t="s">
        <v>284</v>
      </c>
      <c r="K1519">
        <v>5</v>
      </c>
      <c r="L1519" t="s">
        <v>830</v>
      </c>
      <c r="N1519" t="s">
        <v>9623</v>
      </c>
      <c r="O1519" t="s">
        <v>13895</v>
      </c>
      <c r="P1519">
        <v>4</v>
      </c>
      <c r="Q1519" t="s">
        <v>603</v>
      </c>
      <c r="S1519" t="s">
        <v>13896</v>
      </c>
      <c r="T1519">
        <v>2</v>
      </c>
      <c r="U1519">
        <v>5</v>
      </c>
      <c r="V1519">
        <v>0</v>
      </c>
      <c r="Z1519" t="s">
        <v>289</v>
      </c>
      <c r="AD1519" t="s">
        <v>249</v>
      </c>
      <c r="AF1519" t="s">
        <v>13897</v>
      </c>
      <c r="AH1519" t="s">
        <v>1316</v>
      </c>
      <c r="AI1519" t="s">
        <v>318</v>
      </c>
      <c r="AJ1519" t="s">
        <v>837</v>
      </c>
      <c r="AO1519" t="s">
        <v>13898</v>
      </c>
      <c r="AQ1519">
        <v>0</v>
      </c>
      <c r="AR1519">
        <v>3</v>
      </c>
      <c r="AS1519" t="s">
        <v>13899</v>
      </c>
      <c r="AT1519" t="s">
        <v>840</v>
      </c>
      <c r="AU1519" t="s">
        <v>13900</v>
      </c>
      <c r="AV1519" t="s">
        <v>13901</v>
      </c>
      <c r="AY1519" t="s">
        <v>3178</v>
      </c>
      <c r="AZ1519" t="s">
        <v>536</v>
      </c>
      <c r="BA1519" t="s">
        <v>255</v>
      </c>
      <c r="BB1519" t="s">
        <v>27529</v>
      </c>
      <c r="BC1519" t="s">
        <v>5109</v>
      </c>
      <c r="BD1519" t="s">
        <v>24172</v>
      </c>
      <c r="BE1519">
        <v>0</v>
      </c>
      <c r="BF1519" t="s">
        <v>13902</v>
      </c>
      <c r="BG1519" t="s">
        <v>27530</v>
      </c>
      <c r="BH1519" t="s">
        <v>27531</v>
      </c>
      <c r="BI1519" t="s">
        <v>132</v>
      </c>
      <c r="BK1519" t="s">
        <v>132</v>
      </c>
      <c r="BS1519">
        <v>0</v>
      </c>
      <c r="BT1519">
        <v>0</v>
      </c>
      <c r="BU1519">
        <v>0</v>
      </c>
      <c r="BV1519">
        <v>0</v>
      </c>
      <c r="BW1519">
        <v>0</v>
      </c>
      <c r="BX1519">
        <v>0</v>
      </c>
      <c r="BY1519">
        <v>1</v>
      </c>
      <c r="CD1519" t="s">
        <v>131</v>
      </c>
      <c r="CE1519">
        <v>0</v>
      </c>
      <c r="CF1519" t="s">
        <v>132</v>
      </c>
      <c r="CJ1519" t="s">
        <v>132</v>
      </c>
      <c r="CK1519" t="s">
        <v>132</v>
      </c>
      <c r="CP1519">
        <v>5364</v>
      </c>
      <c r="CQ1519">
        <v>0</v>
      </c>
      <c r="CR1519">
        <v>0</v>
      </c>
      <c r="CS1519">
        <v>0</v>
      </c>
      <c r="CT1519">
        <v>0</v>
      </c>
    </row>
    <row r="1520" spans="1:98" x14ac:dyDescent="0.2">
      <c r="A1520" t="s">
        <v>20654</v>
      </c>
      <c r="B1520" s="1" t="s">
        <v>1918</v>
      </c>
      <c r="C1520">
        <v>19200</v>
      </c>
      <c r="G1520" t="s">
        <v>135</v>
      </c>
      <c r="H1520" t="s">
        <v>136</v>
      </c>
      <c r="I1520" t="s">
        <v>103</v>
      </c>
      <c r="J1520" t="s">
        <v>5957</v>
      </c>
      <c r="K1520">
        <v>9</v>
      </c>
      <c r="L1520" t="s">
        <v>20655</v>
      </c>
      <c r="N1520" t="s">
        <v>20656</v>
      </c>
      <c r="O1520" t="s">
        <v>20657</v>
      </c>
      <c r="P1520">
        <v>168</v>
      </c>
      <c r="Q1520" t="s">
        <v>2632</v>
      </c>
      <c r="R1520" t="s">
        <v>4980</v>
      </c>
      <c r="S1520" t="s">
        <v>20658</v>
      </c>
      <c r="T1520">
        <v>10</v>
      </c>
      <c r="U1520">
        <v>19</v>
      </c>
      <c r="V1520">
        <v>15</v>
      </c>
      <c r="X1520" t="s">
        <v>2449</v>
      </c>
      <c r="Z1520" t="s">
        <v>14151</v>
      </c>
      <c r="AB1520">
        <v>23</v>
      </c>
      <c r="AC1520" t="s">
        <v>9783</v>
      </c>
      <c r="AD1520" t="s">
        <v>835</v>
      </c>
      <c r="AF1520" t="s">
        <v>20659</v>
      </c>
      <c r="AH1520" t="s">
        <v>147</v>
      </c>
      <c r="AI1520" t="s">
        <v>249</v>
      </c>
      <c r="AJ1520" t="s">
        <v>20660</v>
      </c>
      <c r="AK1520" t="s">
        <v>20661</v>
      </c>
      <c r="AO1520" t="s">
        <v>20662</v>
      </c>
      <c r="AQ1520">
        <v>16</v>
      </c>
      <c r="AR1520">
        <v>25</v>
      </c>
      <c r="AS1520" t="s">
        <v>20663</v>
      </c>
      <c r="AT1520" t="s">
        <v>20664</v>
      </c>
      <c r="AU1520" t="s">
        <v>20665</v>
      </c>
      <c r="AW1520" t="s">
        <v>20666</v>
      </c>
      <c r="AX1520" t="s">
        <v>17427</v>
      </c>
      <c r="AY1520" t="s">
        <v>298</v>
      </c>
      <c r="AZ1520" t="s">
        <v>20667</v>
      </c>
      <c r="BA1520" t="s">
        <v>426</v>
      </c>
      <c r="BB1520" t="s">
        <v>20668</v>
      </c>
      <c r="BD1520" t="s">
        <v>20331</v>
      </c>
      <c r="BE1520">
        <v>0</v>
      </c>
      <c r="BF1520" t="s">
        <v>20669</v>
      </c>
      <c r="BG1520" t="s">
        <v>20670</v>
      </c>
      <c r="BH1520" t="s">
        <v>20671</v>
      </c>
      <c r="BS1520">
        <v>0</v>
      </c>
      <c r="BT1520">
        <v>0</v>
      </c>
      <c r="BU1520">
        <v>0</v>
      </c>
      <c r="BV1520">
        <v>1</v>
      </c>
      <c r="BW1520">
        <v>0</v>
      </c>
      <c r="BX1520">
        <v>0</v>
      </c>
      <c r="BY1520">
        <v>1</v>
      </c>
      <c r="CD1520" t="s">
        <v>131</v>
      </c>
      <c r="CE1520">
        <v>0</v>
      </c>
      <c r="CJ1520" t="s">
        <v>132</v>
      </c>
      <c r="CP1520">
        <v>3371</v>
      </c>
      <c r="CQ1520">
        <v>0</v>
      </c>
      <c r="CR1520">
        <v>0</v>
      </c>
      <c r="CS1520">
        <v>0</v>
      </c>
      <c r="CT1520">
        <v>0</v>
      </c>
    </row>
    <row r="1521" spans="1:98" x14ac:dyDescent="0.2">
      <c r="A1521" t="s">
        <v>11181</v>
      </c>
      <c r="B1521" s="1" t="s">
        <v>134</v>
      </c>
      <c r="C1521">
        <v>3200</v>
      </c>
      <c r="G1521" t="s">
        <v>1053</v>
      </c>
      <c r="H1521" t="s">
        <v>102</v>
      </c>
      <c r="I1521" t="s">
        <v>103</v>
      </c>
      <c r="J1521" t="s">
        <v>1556</v>
      </c>
      <c r="K1521">
        <v>5</v>
      </c>
      <c r="L1521" t="s">
        <v>11182</v>
      </c>
      <c r="N1521" t="s">
        <v>6299</v>
      </c>
      <c r="O1521" t="s">
        <v>6300</v>
      </c>
      <c r="P1521">
        <v>85</v>
      </c>
      <c r="Q1521" t="s">
        <v>477</v>
      </c>
      <c r="S1521" t="s">
        <v>11183</v>
      </c>
      <c r="T1521">
        <v>10</v>
      </c>
      <c r="U1521">
        <v>11</v>
      </c>
      <c r="V1521">
        <v>5</v>
      </c>
      <c r="X1521" t="s">
        <v>11184</v>
      </c>
      <c r="Y1521" t="s">
        <v>11185</v>
      </c>
      <c r="Z1521" t="s">
        <v>11186</v>
      </c>
      <c r="AA1521" t="s">
        <v>11187</v>
      </c>
      <c r="AB1521">
        <v>18</v>
      </c>
      <c r="AD1521" t="s">
        <v>418</v>
      </c>
      <c r="AF1521" t="s">
        <v>11188</v>
      </c>
      <c r="AH1521" t="s">
        <v>114</v>
      </c>
      <c r="AI1521" t="s">
        <v>114</v>
      </c>
      <c r="AJ1521" t="s">
        <v>11189</v>
      </c>
      <c r="AK1521" t="s">
        <v>11190</v>
      </c>
      <c r="AO1521" t="s">
        <v>11191</v>
      </c>
      <c r="AQ1521">
        <v>9</v>
      </c>
      <c r="AR1521">
        <v>12</v>
      </c>
      <c r="AS1521">
        <v>28</v>
      </c>
      <c r="AT1521" t="s">
        <v>11192</v>
      </c>
      <c r="AU1521" t="s">
        <v>11193</v>
      </c>
      <c r="AV1521" t="s">
        <v>11194</v>
      </c>
      <c r="AW1521" t="s">
        <v>5424</v>
      </c>
      <c r="AY1521" t="s">
        <v>10609</v>
      </c>
      <c r="AZ1521" t="s">
        <v>11195</v>
      </c>
      <c r="BA1521" t="s">
        <v>426</v>
      </c>
      <c r="BB1521" t="s">
        <v>11196</v>
      </c>
      <c r="BD1521" t="s">
        <v>7316</v>
      </c>
      <c r="BE1521">
        <v>0</v>
      </c>
      <c r="BF1521" t="s">
        <v>11197</v>
      </c>
      <c r="BG1521" t="s">
        <v>11198</v>
      </c>
      <c r="BH1521" t="s">
        <v>11199</v>
      </c>
      <c r="BS1521">
        <v>0</v>
      </c>
      <c r="BT1521">
        <v>0</v>
      </c>
      <c r="BU1521">
        <v>1</v>
      </c>
      <c r="BV1521">
        <v>0</v>
      </c>
      <c r="BW1521">
        <v>0</v>
      </c>
      <c r="BX1521">
        <v>0</v>
      </c>
      <c r="BY1521">
        <v>1</v>
      </c>
      <c r="CD1521" t="s">
        <v>131</v>
      </c>
      <c r="CE1521">
        <v>0</v>
      </c>
      <c r="CJ1521" t="s">
        <v>132</v>
      </c>
      <c r="CO1521" t="str">
        <f>HYPERLINK("http://www.d20pfsrd.com/bestiary/monster-listings/outsiders/sceaduinar","Sceaduinar")</f>
        <v>Sceaduinar</v>
      </c>
      <c r="CP1521">
        <v>1341</v>
      </c>
      <c r="CQ1521">
        <v>0</v>
      </c>
      <c r="CR1521">
        <v>0</v>
      </c>
      <c r="CS1521">
        <v>0</v>
      </c>
      <c r="CT1521">
        <v>0</v>
      </c>
    </row>
    <row r="1522" spans="1:98" x14ac:dyDescent="0.2">
      <c r="A1522" t="s">
        <v>15626</v>
      </c>
      <c r="B1522" s="1" t="s">
        <v>365</v>
      </c>
      <c r="C1522">
        <v>1200</v>
      </c>
      <c r="G1522" t="s">
        <v>575</v>
      </c>
      <c r="H1522" t="s">
        <v>102</v>
      </c>
      <c r="I1522" t="s">
        <v>103</v>
      </c>
      <c r="J1522" t="s">
        <v>1138</v>
      </c>
      <c r="K1522">
        <v>2</v>
      </c>
      <c r="L1522" t="s">
        <v>15627</v>
      </c>
      <c r="N1522" t="s">
        <v>1407</v>
      </c>
      <c r="O1522" t="s">
        <v>1408</v>
      </c>
      <c r="P1522">
        <v>37</v>
      </c>
      <c r="Q1522" t="s">
        <v>7667</v>
      </c>
      <c r="S1522" t="s">
        <v>6521</v>
      </c>
      <c r="T1522">
        <v>6</v>
      </c>
      <c r="U1522">
        <v>3</v>
      </c>
      <c r="V1522">
        <v>3</v>
      </c>
      <c r="Y1522" t="s">
        <v>1194</v>
      </c>
      <c r="Z1522" t="s">
        <v>15628</v>
      </c>
      <c r="AA1522" t="s">
        <v>1147</v>
      </c>
      <c r="AB1522">
        <v>15</v>
      </c>
      <c r="AD1522" t="s">
        <v>249</v>
      </c>
      <c r="AF1522" t="s">
        <v>15629</v>
      </c>
      <c r="AH1522" t="s">
        <v>114</v>
      </c>
      <c r="AI1522" t="s">
        <v>114</v>
      </c>
      <c r="AJ1522" t="s">
        <v>15630</v>
      </c>
      <c r="AK1522" t="s">
        <v>15631</v>
      </c>
      <c r="AO1522" t="s">
        <v>15632</v>
      </c>
      <c r="AQ1522">
        <v>5</v>
      </c>
      <c r="AR1522">
        <v>8</v>
      </c>
      <c r="AS1522">
        <v>20</v>
      </c>
      <c r="AT1522" t="s">
        <v>15633</v>
      </c>
      <c r="AU1522" t="s">
        <v>15634</v>
      </c>
      <c r="AV1522" t="s">
        <v>15635</v>
      </c>
      <c r="AW1522" t="s">
        <v>15636</v>
      </c>
      <c r="AY1522" t="s">
        <v>1157</v>
      </c>
      <c r="AZ1522" t="s">
        <v>15637</v>
      </c>
      <c r="BA1522" t="s">
        <v>15638</v>
      </c>
      <c r="BB1522" t="s">
        <v>15639</v>
      </c>
      <c r="BC1522" t="s">
        <v>1161</v>
      </c>
      <c r="BD1522" t="s">
        <v>14619</v>
      </c>
      <c r="BE1522">
        <v>0</v>
      </c>
      <c r="BF1522" t="s">
        <v>15640</v>
      </c>
      <c r="BG1522" t="s">
        <v>15641</v>
      </c>
      <c r="BH1522" t="s">
        <v>15642</v>
      </c>
      <c r="BS1522">
        <v>0</v>
      </c>
      <c r="BT1522">
        <v>0</v>
      </c>
      <c r="BU1522">
        <v>0</v>
      </c>
      <c r="BV1522">
        <v>0</v>
      </c>
      <c r="BW1522">
        <v>0</v>
      </c>
      <c r="BX1522">
        <v>0</v>
      </c>
      <c r="BY1522">
        <v>1</v>
      </c>
      <c r="CD1522" t="s">
        <v>132</v>
      </c>
      <c r="CE1522">
        <v>0</v>
      </c>
      <c r="CF1522" t="s">
        <v>132</v>
      </c>
      <c r="CJ1522" t="s">
        <v>132</v>
      </c>
      <c r="CK1522" t="s">
        <v>132</v>
      </c>
      <c r="CP1522">
        <v>2019</v>
      </c>
      <c r="CQ1522">
        <v>0</v>
      </c>
      <c r="CR1522">
        <v>0</v>
      </c>
      <c r="CS1522">
        <v>0</v>
      </c>
      <c r="CT1522">
        <v>0</v>
      </c>
    </row>
    <row r="1523" spans="1:98" x14ac:dyDescent="0.2">
      <c r="A1523" t="s">
        <v>20044</v>
      </c>
      <c r="B1523" s="1" t="s">
        <v>306</v>
      </c>
      <c r="C1523">
        <v>1600</v>
      </c>
      <c r="G1523" t="s">
        <v>575</v>
      </c>
      <c r="H1523" t="s">
        <v>193</v>
      </c>
      <c r="I1523" t="s">
        <v>701</v>
      </c>
      <c r="J1523" t="s">
        <v>20045</v>
      </c>
      <c r="K1523">
        <v>2</v>
      </c>
      <c r="L1523" t="s">
        <v>5285</v>
      </c>
      <c r="N1523" t="s">
        <v>5286</v>
      </c>
      <c r="O1523" t="s">
        <v>5287</v>
      </c>
      <c r="P1523">
        <v>63</v>
      </c>
      <c r="Q1523" t="s">
        <v>4401</v>
      </c>
      <c r="R1523" t="s">
        <v>20046</v>
      </c>
      <c r="S1523" t="s">
        <v>5289</v>
      </c>
      <c r="T1523">
        <v>11</v>
      </c>
      <c r="U1523">
        <v>4</v>
      </c>
      <c r="V1523">
        <v>3</v>
      </c>
      <c r="AD1523" t="s">
        <v>5025</v>
      </c>
      <c r="AF1523" t="s">
        <v>5290</v>
      </c>
      <c r="AH1523" t="s">
        <v>202</v>
      </c>
      <c r="AI1523" t="s">
        <v>202</v>
      </c>
      <c r="AJ1523" t="s">
        <v>5291</v>
      </c>
      <c r="AO1523" t="s">
        <v>5292</v>
      </c>
      <c r="AQ1523">
        <v>4</v>
      </c>
      <c r="AR1523">
        <v>10</v>
      </c>
      <c r="AS1523">
        <v>22</v>
      </c>
      <c r="AT1523" t="s">
        <v>5293</v>
      </c>
      <c r="AU1523" t="s">
        <v>5294</v>
      </c>
      <c r="AW1523" t="s">
        <v>3204</v>
      </c>
      <c r="AX1523" t="s">
        <v>915</v>
      </c>
      <c r="AY1523" t="s">
        <v>2028</v>
      </c>
      <c r="AZ1523" t="s">
        <v>1240</v>
      </c>
      <c r="BA1523" t="s">
        <v>426</v>
      </c>
      <c r="BB1523" t="s">
        <v>5295</v>
      </c>
      <c r="BD1523" t="s">
        <v>128</v>
      </c>
      <c r="BE1523">
        <v>0</v>
      </c>
      <c r="BG1523" t="s">
        <v>20047</v>
      </c>
      <c r="BH1523" t="s">
        <v>20048</v>
      </c>
      <c r="BS1523">
        <v>0</v>
      </c>
      <c r="BT1523">
        <v>0</v>
      </c>
      <c r="BU1523">
        <v>0</v>
      </c>
      <c r="BV1523">
        <v>0</v>
      </c>
      <c r="BW1523">
        <v>0</v>
      </c>
      <c r="BX1523">
        <v>1</v>
      </c>
      <c r="BY1523">
        <v>1</v>
      </c>
      <c r="CD1523" t="s">
        <v>131</v>
      </c>
      <c r="CE1523">
        <v>0</v>
      </c>
      <c r="CJ1523" t="s">
        <v>132</v>
      </c>
      <c r="CM1523" t="s">
        <v>20049</v>
      </c>
      <c r="CP1523">
        <v>3161</v>
      </c>
      <c r="CQ1523">
        <v>0</v>
      </c>
      <c r="CR1523">
        <v>0</v>
      </c>
      <c r="CS1523">
        <v>0</v>
      </c>
      <c r="CT1523">
        <v>0</v>
      </c>
    </row>
    <row r="1524" spans="1:98" x14ac:dyDescent="0.2">
      <c r="A1524" t="s">
        <v>29775</v>
      </c>
      <c r="B1524" s="1" t="s">
        <v>239</v>
      </c>
      <c r="C1524">
        <v>800</v>
      </c>
      <c r="G1524" t="s">
        <v>240</v>
      </c>
      <c r="H1524" t="s">
        <v>102</v>
      </c>
      <c r="I1524" t="s">
        <v>241</v>
      </c>
      <c r="J1524" t="s">
        <v>29751</v>
      </c>
      <c r="K1524">
        <v>-1</v>
      </c>
      <c r="L1524" t="s">
        <v>4449</v>
      </c>
      <c r="N1524" t="s">
        <v>703</v>
      </c>
      <c r="O1524" t="s">
        <v>15210</v>
      </c>
      <c r="P1524">
        <v>42</v>
      </c>
      <c r="Q1524" t="s">
        <v>3514</v>
      </c>
      <c r="S1524" t="s">
        <v>13910</v>
      </c>
      <c r="T1524">
        <v>1</v>
      </c>
      <c r="U1524">
        <v>0</v>
      </c>
      <c r="V1524">
        <v>1</v>
      </c>
      <c r="X1524" t="s">
        <v>28756</v>
      </c>
      <c r="Z1524" t="s">
        <v>248</v>
      </c>
      <c r="AC1524" t="s">
        <v>29776</v>
      </c>
      <c r="AD1524" t="s">
        <v>249</v>
      </c>
      <c r="AF1524" t="s">
        <v>29777</v>
      </c>
      <c r="AH1524" t="s">
        <v>114</v>
      </c>
      <c r="AI1524" t="s">
        <v>114</v>
      </c>
      <c r="AO1524" t="s">
        <v>29778</v>
      </c>
      <c r="AQ1524">
        <v>4</v>
      </c>
      <c r="AR1524">
        <v>7</v>
      </c>
      <c r="AS1524" t="s">
        <v>3592</v>
      </c>
      <c r="AT1524" t="s">
        <v>29779</v>
      </c>
      <c r="AU1524" t="s">
        <v>29780</v>
      </c>
      <c r="AW1524" t="s">
        <v>21014</v>
      </c>
      <c r="AX1524" t="s">
        <v>29781</v>
      </c>
      <c r="AY1524" t="s">
        <v>29782</v>
      </c>
      <c r="AZ1524" t="s">
        <v>670</v>
      </c>
      <c r="BA1524" t="s">
        <v>255</v>
      </c>
      <c r="BB1524" t="s">
        <v>29783</v>
      </c>
      <c r="BC1524" t="s">
        <v>29759</v>
      </c>
      <c r="BD1524" t="s">
        <v>29622</v>
      </c>
      <c r="BE1524">
        <v>0</v>
      </c>
      <c r="BF1524" t="s">
        <v>29784</v>
      </c>
      <c r="BG1524" t="s">
        <v>29785</v>
      </c>
      <c r="BH1524" t="s">
        <v>29786</v>
      </c>
      <c r="BI1524" t="s">
        <v>132</v>
      </c>
      <c r="BS1524">
        <v>0</v>
      </c>
      <c r="BT1524">
        <v>0</v>
      </c>
      <c r="BU1524">
        <v>0</v>
      </c>
      <c r="BV1524">
        <v>0</v>
      </c>
      <c r="BW1524">
        <v>0</v>
      </c>
      <c r="BX1524">
        <v>0</v>
      </c>
      <c r="BY1524">
        <v>1</v>
      </c>
      <c r="CD1524" t="s">
        <v>132</v>
      </c>
      <c r="CE1524">
        <v>0</v>
      </c>
      <c r="CF1524" t="s">
        <v>132</v>
      </c>
      <c r="CJ1524" t="s">
        <v>132</v>
      </c>
      <c r="CK1524" t="s">
        <v>132</v>
      </c>
      <c r="CP1524">
        <v>6101</v>
      </c>
      <c r="CQ1524">
        <v>0</v>
      </c>
      <c r="CR1524">
        <v>0</v>
      </c>
      <c r="CS1524">
        <v>0</v>
      </c>
      <c r="CT1524">
        <v>0</v>
      </c>
    </row>
    <row r="1525" spans="1:98" x14ac:dyDescent="0.2">
      <c r="A1525" t="s">
        <v>11229</v>
      </c>
      <c r="B1525" s="1" t="s">
        <v>192</v>
      </c>
      <c r="C1525">
        <v>76800</v>
      </c>
      <c r="G1525" t="s">
        <v>575</v>
      </c>
      <c r="H1525" t="s">
        <v>136</v>
      </c>
      <c r="I1525" t="s">
        <v>137</v>
      </c>
      <c r="J1525" t="s">
        <v>138</v>
      </c>
      <c r="K1525">
        <v>11</v>
      </c>
      <c r="L1525" t="s">
        <v>11230</v>
      </c>
      <c r="M1525" t="s">
        <v>11231</v>
      </c>
      <c r="N1525" t="s">
        <v>11232</v>
      </c>
      <c r="O1525" t="s">
        <v>11233</v>
      </c>
      <c r="P1525">
        <v>250</v>
      </c>
      <c r="Q1525" t="s">
        <v>11234</v>
      </c>
      <c r="R1525" t="s">
        <v>4980</v>
      </c>
      <c r="S1525" t="s">
        <v>11235</v>
      </c>
      <c r="T1525">
        <v>14</v>
      </c>
      <c r="U1525">
        <v>17</v>
      </c>
      <c r="V1525">
        <v>18</v>
      </c>
      <c r="X1525" t="s">
        <v>11236</v>
      </c>
      <c r="Y1525" t="s">
        <v>11237</v>
      </c>
      <c r="Z1525" t="s">
        <v>11238</v>
      </c>
      <c r="AA1525" t="s">
        <v>11239</v>
      </c>
      <c r="AB1525">
        <v>27</v>
      </c>
      <c r="AD1525" t="s">
        <v>8407</v>
      </c>
      <c r="AF1525" t="s">
        <v>11240</v>
      </c>
      <c r="AH1525" t="s">
        <v>147</v>
      </c>
      <c r="AI1525" t="s">
        <v>147</v>
      </c>
      <c r="AJ1525" t="s">
        <v>11241</v>
      </c>
      <c r="AK1525" t="s">
        <v>11242</v>
      </c>
      <c r="AO1525" t="s">
        <v>11243</v>
      </c>
      <c r="AQ1525">
        <v>15</v>
      </c>
      <c r="AR1525" t="s">
        <v>4745</v>
      </c>
      <c r="AS1525" t="s">
        <v>10605</v>
      </c>
      <c r="AT1525" t="s">
        <v>11244</v>
      </c>
      <c r="AU1525" t="s">
        <v>11245</v>
      </c>
      <c r="AW1525" t="s">
        <v>8692</v>
      </c>
      <c r="AX1525" t="s">
        <v>11246</v>
      </c>
      <c r="AY1525" t="s">
        <v>9725</v>
      </c>
      <c r="AZ1525" t="s">
        <v>670</v>
      </c>
      <c r="BA1525" t="s">
        <v>1797</v>
      </c>
      <c r="BB1525" t="s">
        <v>11247</v>
      </c>
      <c r="BD1525" t="s">
        <v>7316</v>
      </c>
      <c r="BE1525">
        <v>0</v>
      </c>
      <c r="BG1525" t="s">
        <v>11248</v>
      </c>
      <c r="BH1525" t="s">
        <v>11249</v>
      </c>
      <c r="BS1525">
        <v>0</v>
      </c>
      <c r="BT1525">
        <v>0</v>
      </c>
      <c r="BU1525">
        <v>0</v>
      </c>
      <c r="BV1525">
        <v>0</v>
      </c>
      <c r="BW1525">
        <v>0</v>
      </c>
      <c r="BX1525">
        <v>1</v>
      </c>
      <c r="BY1525">
        <v>1</v>
      </c>
      <c r="CD1525" t="s">
        <v>131</v>
      </c>
      <c r="CE1525">
        <v>0</v>
      </c>
      <c r="CJ1525" t="s">
        <v>132</v>
      </c>
      <c r="CO1525" t="str">
        <f>HYPERLINK("http://www.d20pfsrd.com/bestiary/monster-listings/aberrations/scylla","Scylla")</f>
        <v>Scylla</v>
      </c>
      <c r="CP1525">
        <v>1344</v>
      </c>
      <c r="CQ1525">
        <v>0</v>
      </c>
      <c r="CR1525">
        <v>0</v>
      </c>
      <c r="CS1525">
        <v>0</v>
      </c>
      <c r="CT1525">
        <v>0</v>
      </c>
    </row>
    <row r="1526" spans="1:98" x14ac:dyDescent="0.2">
      <c r="A1526" t="s">
        <v>20226</v>
      </c>
      <c r="B1526" s="1" t="s">
        <v>1117</v>
      </c>
      <c r="C1526">
        <v>400</v>
      </c>
      <c r="D1526" t="s">
        <v>20144</v>
      </c>
      <c r="E1526" t="s">
        <v>4025</v>
      </c>
      <c r="G1526" t="s">
        <v>135</v>
      </c>
      <c r="H1526" t="s">
        <v>102</v>
      </c>
      <c r="I1526" t="s">
        <v>701</v>
      </c>
      <c r="J1526" t="s">
        <v>14167</v>
      </c>
      <c r="K1526">
        <v>3</v>
      </c>
      <c r="L1526" t="s">
        <v>684</v>
      </c>
      <c r="N1526" t="s">
        <v>5102</v>
      </c>
      <c r="O1526" t="s">
        <v>20227</v>
      </c>
      <c r="P1526">
        <v>18</v>
      </c>
      <c r="Q1526" t="s">
        <v>2963</v>
      </c>
      <c r="S1526" t="s">
        <v>5147</v>
      </c>
      <c r="T1526">
        <v>2</v>
      </c>
      <c r="U1526">
        <v>6</v>
      </c>
      <c r="V1526">
        <v>1</v>
      </c>
      <c r="X1526" t="s">
        <v>2449</v>
      </c>
      <c r="AD1526" t="s">
        <v>249</v>
      </c>
      <c r="AF1526" t="s">
        <v>20228</v>
      </c>
      <c r="AG1526" t="s">
        <v>20229</v>
      </c>
      <c r="AH1526" t="s">
        <v>114</v>
      </c>
      <c r="AI1526" t="s">
        <v>114</v>
      </c>
      <c r="AJ1526" t="s">
        <v>1371</v>
      </c>
      <c r="AO1526" t="s">
        <v>20230</v>
      </c>
      <c r="AQ1526">
        <v>1</v>
      </c>
      <c r="AR1526">
        <v>4</v>
      </c>
      <c r="AS1526">
        <v>15</v>
      </c>
      <c r="AT1526" t="s">
        <v>14626</v>
      </c>
      <c r="AU1526" t="s">
        <v>20231</v>
      </c>
      <c r="AW1526" t="s">
        <v>20156</v>
      </c>
      <c r="AX1526" t="s">
        <v>20232</v>
      </c>
      <c r="AY1526" t="s">
        <v>20233</v>
      </c>
      <c r="AZ1526" t="s">
        <v>11098</v>
      </c>
      <c r="BA1526" t="s">
        <v>20234</v>
      </c>
      <c r="BB1526" t="s">
        <v>20235</v>
      </c>
      <c r="BC1526" t="s">
        <v>20175</v>
      </c>
      <c r="BD1526" t="s">
        <v>20139</v>
      </c>
      <c r="BE1526">
        <v>0</v>
      </c>
      <c r="BG1526" t="s">
        <v>20236</v>
      </c>
      <c r="BH1526" t="s">
        <v>20237</v>
      </c>
      <c r="BS1526">
        <v>0</v>
      </c>
      <c r="BT1526">
        <v>0</v>
      </c>
      <c r="BU1526">
        <v>0</v>
      </c>
      <c r="BV1526">
        <v>0</v>
      </c>
      <c r="BW1526">
        <v>0</v>
      </c>
      <c r="BX1526">
        <v>0</v>
      </c>
      <c r="BY1526">
        <v>1</v>
      </c>
      <c r="CD1526" t="s">
        <v>131</v>
      </c>
      <c r="CE1526">
        <v>0</v>
      </c>
      <c r="CJ1526" t="s">
        <v>132</v>
      </c>
      <c r="CP1526">
        <v>3192</v>
      </c>
      <c r="CQ1526">
        <v>0</v>
      </c>
      <c r="CR1526">
        <v>0</v>
      </c>
      <c r="CS1526">
        <v>0</v>
      </c>
      <c r="CT1526">
        <v>0</v>
      </c>
    </row>
    <row r="1527" spans="1:98" x14ac:dyDescent="0.2">
      <c r="A1527" t="s">
        <v>18078</v>
      </c>
      <c r="B1527" s="1" t="s">
        <v>2051</v>
      </c>
      <c r="C1527">
        <v>51200</v>
      </c>
      <c r="G1527" t="s">
        <v>1053</v>
      </c>
      <c r="H1527" t="s">
        <v>1035</v>
      </c>
      <c r="I1527" t="s">
        <v>1555</v>
      </c>
      <c r="J1527" t="s">
        <v>138</v>
      </c>
      <c r="K1527">
        <v>4</v>
      </c>
      <c r="L1527" t="s">
        <v>18079</v>
      </c>
      <c r="N1527" t="s">
        <v>9470</v>
      </c>
      <c r="O1527" t="s">
        <v>18080</v>
      </c>
      <c r="P1527">
        <v>231</v>
      </c>
      <c r="Q1527" t="s">
        <v>18081</v>
      </c>
      <c r="S1527" t="s">
        <v>18082</v>
      </c>
      <c r="T1527">
        <v>13</v>
      </c>
      <c r="U1527">
        <v>9</v>
      </c>
      <c r="V1527">
        <v>19</v>
      </c>
      <c r="Y1527" t="s">
        <v>14953</v>
      </c>
      <c r="Z1527" t="s">
        <v>3893</v>
      </c>
      <c r="AA1527" t="s">
        <v>6192</v>
      </c>
      <c r="AD1527" t="s">
        <v>18083</v>
      </c>
      <c r="AF1527" t="s">
        <v>18084</v>
      </c>
      <c r="AH1527" t="s">
        <v>496</v>
      </c>
      <c r="AI1527" t="s">
        <v>496</v>
      </c>
      <c r="AJ1527" t="s">
        <v>18085</v>
      </c>
      <c r="AO1527" t="s">
        <v>18086</v>
      </c>
      <c r="AQ1527">
        <v>16</v>
      </c>
      <c r="AR1527">
        <v>30</v>
      </c>
      <c r="AS1527" t="s">
        <v>4624</v>
      </c>
      <c r="AT1527" t="s">
        <v>18087</v>
      </c>
      <c r="AU1527" t="s">
        <v>18088</v>
      </c>
      <c r="AV1527" t="s">
        <v>552</v>
      </c>
      <c r="AW1527" t="s">
        <v>3811</v>
      </c>
      <c r="AY1527" t="s">
        <v>8150</v>
      </c>
      <c r="AZ1527" t="s">
        <v>670</v>
      </c>
      <c r="BA1527" t="s">
        <v>426</v>
      </c>
      <c r="BB1527" t="s">
        <v>18089</v>
      </c>
      <c r="BD1527" t="s">
        <v>14619</v>
      </c>
      <c r="BE1527">
        <v>0</v>
      </c>
      <c r="BF1527" t="s">
        <v>18090</v>
      </c>
      <c r="BG1527" t="s">
        <v>18091</v>
      </c>
      <c r="BH1527" t="s">
        <v>18092</v>
      </c>
      <c r="BS1527">
        <v>0</v>
      </c>
      <c r="BT1527">
        <v>0</v>
      </c>
      <c r="BU1527">
        <v>0</v>
      </c>
      <c r="BV1527">
        <v>0</v>
      </c>
      <c r="BW1527">
        <v>0</v>
      </c>
      <c r="BX1527">
        <v>1</v>
      </c>
      <c r="BY1527">
        <v>1</v>
      </c>
      <c r="CD1527" t="s">
        <v>132</v>
      </c>
      <c r="CE1527">
        <v>0</v>
      </c>
      <c r="CF1527" t="s">
        <v>132</v>
      </c>
      <c r="CJ1527" t="s">
        <v>132</v>
      </c>
      <c r="CK1527" t="s">
        <v>132</v>
      </c>
      <c r="CP1527">
        <v>2184</v>
      </c>
      <c r="CQ1527">
        <v>0</v>
      </c>
      <c r="CR1527">
        <v>0</v>
      </c>
      <c r="CS1527">
        <v>0</v>
      </c>
      <c r="CT1527">
        <v>0</v>
      </c>
    </row>
    <row r="1528" spans="1:98" x14ac:dyDescent="0.2">
      <c r="A1528" t="s">
        <v>27271</v>
      </c>
      <c r="B1528" s="1" t="s">
        <v>365</v>
      </c>
      <c r="C1528">
        <v>1200</v>
      </c>
      <c r="G1528" t="s">
        <v>240</v>
      </c>
      <c r="H1528" t="s">
        <v>193</v>
      </c>
      <c r="I1528" t="s">
        <v>261</v>
      </c>
      <c r="K1528">
        <v>1</v>
      </c>
      <c r="L1528" t="s">
        <v>866</v>
      </c>
      <c r="N1528" t="s">
        <v>560</v>
      </c>
      <c r="O1528" t="s">
        <v>561</v>
      </c>
      <c r="P1528">
        <v>45</v>
      </c>
      <c r="Q1528" t="s">
        <v>456</v>
      </c>
      <c r="S1528" t="s">
        <v>27272</v>
      </c>
      <c r="T1528">
        <v>7</v>
      </c>
      <c r="U1528">
        <v>6</v>
      </c>
      <c r="V1528">
        <v>5</v>
      </c>
      <c r="AD1528" t="s">
        <v>6764</v>
      </c>
      <c r="AF1528" t="s">
        <v>27273</v>
      </c>
      <c r="AH1528" t="s">
        <v>202</v>
      </c>
      <c r="AI1528" t="s">
        <v>114</v>
      </c>
      <c r="AJ1528" t="s">
        <v>27274</v>
      </c>
      <c r="AO1528" t="s">
        <v>27275</v>
      </c>
      <c r="AQ1528">
        <v>6</v>
      </c>
      <c r="AR1528">
        <v>10</v>
      </c>
      <c r="AS1528" t="s">
        <v>3700</v>
      </c>
      <c r="AT1528" t="s">
        <v>27276</v>
      </c>
      <c r="AU1528" t="s">
        <v>27277</v>
      </c>
      <c r="AX1528" t="s">
        <v>1026</v>
      </c>
      <c r="AY1528" t="s">
        <v>19198</v>
      </c>
      <c r="AZ1528" t="s">
        <v>27278</v>
      </c>
      <c r="BA1528" t="s">
        <v>255</v>
      </c>
      <c r="BB1528" t="s">
        <v>27279</v>
      </c>
      <c r="BD1528" t="s">
        <v>24172</v>
      </c>
      <c r="BE1528">
        <v>0</v>
      </c>
      <c r="BG1528" t="s">
        <v>27280</v>
      </c>
      <c r="BH1528" t="s">
        <v>27281</v>
      </c>
      <c r="BI1528" t="s">
        <v>132</v>
      </c>
      <c r="BK1528" t="s">
        <v>132</v>
      </c>
      <c r="BS1528">
        <v>0</v>
      </c>
      <c r="BT1528">
        <v>0</v>
      </c>
      <c r="BU1528">
        <v>0</v>
      </c>
      <c r="BV1528">
        <v>0</v>
      </c>
      <c r="BW1528">
        <v>0</v>
      </c>
      <c r="BX1528">
        <v>1</v>
      </c>
      <c r="BY1528">
        <v>1</v>
      </c>
      <c r="CD1528" t="s">
        <v>131</v>
      </c>
      <c r="CE1528">
        <v>0</v>
      </c>
      <c r="CF1528" t="s">
        <v>132</v>
      </c>
      <c r="CJ1528" t="s">
        <v>132</v>
      </c>
      <c r="CK1528" t="s">
        <v>132</v>
      </c>
      <c r="CP1528">
        <v>5342</v>
      </c>
      <c r="CQ1528">
        <v>0</v>
      </c>
      <c r="CR1528">
        <v>0</v>
      </c>
      <c r="CS1528">
        <v>0</v>
      </c>
      <c r="CT1528">
        <v>0</v>
      </c>
    </row>
    <row r="1529" spans="1:98" x14ac:dyDescent="0.2">
      <c r="A1529" t="s">
        <v>9049</v>
      </c>
      <c r="B1529" s="1" t="s">
        <v>1137</v>
      </c>
      <c r="C1529">
        <v>2400</v>
      </c>
      <c r="G1529" t="s">
        <v>1053</v>
      </c>
      <c r="H1529" t="s">
        <v>193</v>
      </c>
      <c r="I1529" t="s">
        <v>1780</v>
      </c>
      <c r="J1529" t="s">
        <v>138</v>
      </c>
      <c r="K1529">
        <v>6</v>
      </c>
      <c r="L1529" t="s">
        <v>5299</v>
      </c>
      <c r="N1529" t="s">
        <v>2477</v>
      </c>
      <c r="O1529" t="s">
        <v>2478</v>
      </c>
      <c r="P1529">
        <v>73</v>
      </c>
      <c r="Q1529" t="s">
        <v>5515</v>
      </c>
      <c r="S1529" t="s">
        <v>9050</v>
      </c>
      <c r="T1529">
        <v>9</v>
      </c>
      <c r="U1529">
        <v>9</v>
      </c>
      <c r="V1529">
        <v>5</v>
      </c>
      <c r="Z1529" t="s">
        <v>1853</v>
      </c>
      <c r="AD1529" t="s">
        <v>9051</v>
      </c>
      <c r="AF1529" t="s">
        <v>9052</v>
      </c>
      <c r="AH1529" t="s">
        <v>202</v>
      </c>
      <c r="AI1529" t="s">
        <v>202</v>
      </c>
      <c r="AJ1529" t="s">
        <v>9053</v>
      </c>
      <c r="AO1529" t="s">
        <v>9054</v>
      </c>
      <c r="AQ1529">
        <v>7</v>
      </c>
      <c r="AR1529">
        <v>14</v>
      </c>
      <c r="AS1529">
        <v>26</v>
      </c>
      <c r="AT1529" t="s">
        <v>9055</v>
      </c>
      <c r="AU1529" t="s">
        <v>9056</v>
      </c>
      <c r="AW1529" t="s">
        <v>878</v>
      </c>
      <c r="AX1529" t="s">
        <v>9057</v>
      </c>
      <c r="AY1529" t="s">
        <v>9058</v>
      </c>
      <c r="AZ1529" t="s">
        <v>9015</v>
      </c>
      <c r="BA1529" t="s">
        <v>426</v>
      </c>
      <c r="BB1529" t="s">
        <v>9059</v>
      </c>
      <c r="BC1529" t="s">
        <v>9017</v>
      </c>
      <c r="BD1529" t="s">
        <v>7316</v>
      </c>
      <c r="BE1529">
        <v>0</v>
      </c>
      <c r="BF1529" t="s">
        <v>9060</v>
      </c>
      <c r="BG1529" t="s">
        <v>9061</v>
      </c>
      <c r="BH1529" t="s">
        <v>9062</v>
      </c>
      <c r="BS1529">
        <v>0</v>
      </c>
      <c r="BT1529">
        <v>0</v>
      </c>
      <c r="BU1529">
        <v>1</v>
      </c>
      <c r="BV1529">
        <v>0</v>
      </c>
      <c r="BW1529">
        <v>0</v>
      </c>
      <c r="BX1529">
        <v>1</v>
      </c>
      <c r="BY1529">
        <v>1</v>
      </c>
      <c r="CD1529" t="s">
        <v>131</v>
      </c>
      <c r="CE1529">
        <v>0</v>
      </c>
      <c r="CJ1529" t="s">
        <v>132</v>
      </c>
      <c r="CO1529" t="str">
        <f>HYPERLINK("http://www.d20pfsrd.com/bestiary/monster-listings/dragons/drake-sea","Drake, Sea")</f>
        <v>Drake, Sea</v>
      </c>
      <c r="CP1529">
        <v>1190</v>
      </c>
      <c r="CQ1529">
        <v>0</v>
      </c>
      <c r="CR1529">
        <v>0</v>
      </c>
      <c r="CS1529">
        <v>0</v>
      </c>
      <c r="CT1529">
        <v>0</v>
      </c>
    </row>
    <row r="1530" spans="1:98" x14ac:dyDescent="0.2">
      <c r="A1530" t="s">
        <v>4856</v>
      </c>
      <c r="B1530" s="1" t="s">
        <v>365</v>
      </c>
      <c r="C1530">
        <v>1200</v>
      </c>
      <c r="G1530" t="s">
        <v>575</v>
      </c>
      <c r="H1530" t="s">
        <v>102</v>
      </c>
      <c r="I1530" t="s">
        <v>809</v>
      </c>
      <c r="J1530" t="s">
        <v>138</v>
      </c>
      <c r="K1530">
        <v>3</v>
      </c>
      <c r="L1530" t="s">
        <v>2522</v>
      </c>
      <c r="M1530" t="s">
        <v>4857</v>
      </c>
      <c r="N1530" t="s">
        <v>3570</v>
      </c>
      <c r="O1530" t="s">
        <v>4858</v>
      </c>
      <c r="P1530">
        <v>38</v>
      </c>
      <c r="Q1530" t="s">
        <v>4859</v>
      </c>
      <c r="S1530" t="s">
        <v>4860</v>
      </c>
      <c r="T1530">
        <v>5</v>
      </c>
      <c r="U1530">
        <v>7</v>
      </c>
      <c r="V1530">
        <v>5</v>
      </c>
      <c r="AB1530">
        <v>15</v>
      </c>
      <c r="AD1530" t="s">
        <v>4861</v>
      </c>
      <c r="AF1530" t="s">
        <v>4862</v>
      </c>
      <c r="AH1530" t="s">
        <v>114</v>
      </c>
      <c r="AI1530" t="s">
        <v>114</v>
      </c>
      <c r="AJ1530" t="s">
        <v>4863</v>
      </c>
      <c r="AO1530" t="s">
        <v>4864</v>
      </c>
      <c r="AQ1530">
        <v>4</v>
      </c>
      <c r="AR1530">
        <v>8</v>
      </c>
      <c r="AS1530">
        <v>21</v>
      </c>
      <c r="AT1530" t="s">
        <v>4865</v>
      </c>
      <c r="AU1530" t="s">
        <v>4866</v>
      </c>
      <c r="AW1530" t="s">
        <v>3199</v>
      </c>
      <c r="AX1530" t="s">
        <v>915</v>
      </c>
      <c r="AY1530" t="s">
        <v>992</v>
      </c>
      <c r="AZ1530" t="s">
        <v>3487</v>
      </c>
      <c r="BA1530" t="s">
        <v>426</v>
      </c>
      <c r="BB1530" t="s">
        <v>4867</v>
      </c>
      <c r="BC1530" t="s">
        <v>3489</v>
      </c>
      <c r="BD1530" t="s">
        <v>128</v>
      </c>
      <c r="BE1530">
        <v>0</v>
      </c>
      <c r="BF1530" t="s">
        <v>4868</v>
      </c>
      <c r="BG1530" t="s">
        <v>4869</v>
      </c>
      <c r="BH1530" t="s">
        <v>4870</v>
      </c>
      <c r="BS1530">
        <v>0</v>
      </c>
      <c r="BT1530">
        <v>0</v>
      </c>
      <c r="BU1530">
        <v>0</v>
      </c>
      <c r="BV1530">
        <v>0</v>
      </c>
      <c r="BW1530">
        <v>0</v>
      </c>
      <c r="BX1530">
        <v>1</v>
      </c>
      <c r="BY1530">
        <v>1</v>
      </c>
      <c r="CD1530" t="s">
        <v>131</v>
      </c>
      <c r="CE1530">
        <v>0</v>
      </c>
      <c r="CJ1530" t="s">
        <v>132</v>
      </c>
      <c r="CO1530" t="str">
        <f>HYPERLINK("http://www.d20pfsrd.com/bestiary/monster-listings/monstrous-humanoids/hag/sea-hag","Hag, Sea")</f>
        <v>Hag, Sea</v>
      </c>
      <c r="CP1530">
        <v>312</v>
      </c>
      <c r="CQ1530">
        <v>0</v>
      </c>
      <c r="CR1530">
        <v>0</v>
      </c>
      <c r="CS1530">
        <v>0</v>
      </c>
      <c r="CT1530">
        <v>0</v>
      </c>
    </row>
    <row r="1531" spans="1:98" x14ac:dyDescent="0.2">
      <c r="A1531" t="s">
        <v>19490</v>
      </c>
      <c r="B1531" s="1" t="s">
        <v>1137</v>
      </c>
      <c r="C1531">
        <v>2400</v>
      </c>
      <c r="G1531" t="s">
        <v>240</v>
      </c>
      <c r="H1531" t="s">
        <v>193</v>
      </c>
      <c r="I1531" t="s">
        <v>654</v>
      </c>
      <c r="J1531" t="s">
        <v>138</v>
      </c>
      <c r="K1531">
        <v>-2</v>
      </c>
      <c r="L1531" t="s">
        <v>655</v>
      </c>
      <c r="N1531" t="s">
        <v>12275</v>
      </c>
      <c r="O1531" t="s">
        <v>19491</v>
      </c>
      <c r="P1531">
        <v>76</v>
      </c>
      <c r="Q1531" t="s">
        <v>2329</v>
      </c>
      <c r="S1531" t="s">
        <v>19492</v>
      </c>
      <c r="T1531">
        <v>7</v>
      </c>
      <c r="U1531">
        <v>1</v>
      </c>
      <c r="V1531">
        <v>-2</v>
      </c>
      <c r="X1531" t="s">
        <v>3300</v>
      </c>
      <c r="Z1531" t="s">
        <v>8057</v>
      </c>
      <c r="AD1531" t="s">
        <v>7559</v>
      </c>
      <c r="AF1531" t="s">
        <v>19493</v>
      </c>
      <c r="AH1531" t="s">
        <v>202</v>
      </c>
      <c r="AI1531" t="s">
        <v>202</v>
      </c>
      <c r="AJ1531" t="s">
        <v>19494</v>
      </c>
      <c r="AO1531" t="s">
        <v>19495</v>
      </c>
      <c r="AQ1531">
        <v>6</v>
      </c>
      <c r="AR1531" t="s">
        <v>10427</v>
      </c>
      <c r="AS1531" t="s">
        <v>4810</v>
      </c>
      <c r="AU1531" t="s">
        <v>19496</v>
      </c>
      <c r="AX1531" t="s">
        <v>915</v>
      </c>
      <c r="AY1531" t="s">
        <v>2486</v>
      </c>
      <c r="AZ1531" t="s">
        <v>19497</v>
      </c>
      <c r="BA1531" t="s">
        <v>426</v>
      </c>
      <c r="BB1531" t="s">
        <v>19498</v>
      </c>
      <c r="BD1531" t="s">
        <v>19270</v>
      </c>
      <c r="BE1531">
        <v>0</v>
      </c>
      <c r="BF1531" t="s">
        <v>19499</v>
      </c>
      <c r="BG1531" t="s">
        <v>19500</v>
      </c>
      <c r="BH1531" t="s">
        <v>19501</v>
      </c>
      <c r="BS1531">
        <v>0</v>
      </c>
      <c r="BT1531">
        <v>0</v>
      </c>
      <c r="BU1531">
        <v>0</v>
      </c>
      <c r="BV1531">
        <v>1</v>
      </c>
      <c r="BW1531">
        <v>0</v>
      </c>
      <c r="BX1531">
        <v>1</v>
      </c>
      <c r="BY1531">
        <v>1</v>
      </c>
      <c r="CD1531" t="s">
        <v>131</v>
      </c>
      <c r="CE1531">
        <v>0</v>
      </c>
      <c r="CJ1531" t="s">
        <v>132</v>
      </c>
      <c r="CP1531">
        <v>2746</v>
      </c>
      <c r="CQ1531">
        <v>0</v>
      </c>
      <c r="CR1531">
        <v>0</v>
      </c>
      <c r="CS1531">
        <v>0</v>
      </c>
      <c r="CT1531">
        <v>0</v>
      </c>
    </row>
    <row r="1532" spans="1:98" x14ac:dyDescent="0.2">
      <c r="A1532" t="s">
        <v>4871</v>
      </c>
      <c r="B1532" s="1" t="s">
        <v>1918</v>
      </c>
      <c r="C1532">
        <v>19200</v>
      </c>
      <c r="G1532" t="s">
        <v>240</v>
      </c>
      <c r="H1532" t="s">
        <v>1035</v>
      </c>
      <c r="I1532" t="s">
        <v>261</v>
      </c>
      <c r="J1532" t="s">
        <v>138</v>
      </c>
      <c r="K1532">
        <v>6</v>
      </c>
      <c r="L1532" t="s">
        <v>4872</v>
      </c>
      <c r="N1532" t="s">
        <v>4873</v>
      </c>
      <c r="O1532" t="s">
        <v>4874</v>
      </c>
      <c r="P1532">
        <v>187</v>
      </c>
      <c r="Q1532" t="s">
        <v>4875</v>
      </c>
      <c r="S1532" t="s">
        <v>4876</v>
      </c>
      <c r="T1532">
        <v>16</v>
      </c>
      <c r="U1532">
        <v>13</v>
      </c>
      <c r="V1532">
        <v>7</v>
      </c>
      <c r="X1532" t="s">
        <v>4877</v>
      </c>
      <c r="Z1532" t="s">
        <v>3093</v>
      </c>
      <c r="AA1532" t="s">
        <v>4878</v>
      </c>
      <c r="AD1532" t="s">
        <v>3119</v>
      </c>
      <c r="AF1532" t="s">
        <v>4879</v>
      </c>
      <c r="AH1532" t="s">
        <v>496</v>
      </c>
      <c r="AI1532" t="s">
        <v>496</v>
      </c>
      <c r="AJ1532" t="s">
        <v>4880</v>
      </c>
      <c r="AO1532" t="s">
        <v>4881</v>
      </c>
      <c r="AQ1532">
        <v>15</v>
      </c>
      <c r="AR1532" t="s">
        <v>3921</v>
      </c>
      <c r="AS1532" t="s">
        <v>4882</v>
      </c>
      <c r="AT1532" t="s">
        <v>4883</v>
      </c>
      <c r="AU1532" t="s">
        <v>4884</v>
      </c>
      <c r="AY1532" t="s">
        <v>1736</v>
      </c>
      <c r="AZ1532" t="s">
        <v>670</v>
      </c>
      <c r="BA1532" t="s">
        <v>255</v>
      </c>
      <c r="BB1532" t="s">
        <v>4885</v>
      </c>
      <c r="BD1532" t="s">
        <v>128</v>
      </c>
      <c r="BE1532">
        <v>0</v>
      </c>
      <c r="BF1532" t="s">
        <v>4886</v>
      </c>
      <c r="BG1532" t="s">
        <v>4887</v>
      </c>
      <c r="BH1532" t="s">
        <v>4888</v>
      </c>
      <c r="BS1532">
        <v>0</v>
      </c>
      <c r="BT1532">
        <v>0</v>
      </c>
      <c r="BU1532">
        <v>0</v>
      </c>
      <c r="BV1532">
        <v>0</v>
      </c>
      <c r="BW1532">
        <v>0</v>
      </c>
      <c r="BX1532">
        <v>1</v>
      </c>
      <c r="BY1532">
        <v>1</v>
      </c>
      <c r="CD1532" t="s">
        <v>131</v>
      </c>
      <c r="CE1532">
        <v>0</v>
      </c>
      <c r="CJ1532" t="s">
        <v>132</v>
      </c>
      <c r="CO1532" t="str">
        <f>HYPERLINK("http://www.d20pfsrd.com/bestiary/monster-listings/magical-beasts/sea-serpent","Sea Serpent")</f>
        <v>Sea Serpent</v>
      </c>
      <c r="CP1532">
        <v>313</v>
      </c>
      <c r="CQ1532">
        <v>0</v>
      </c>
      <c r="CR1532">
        <v>0</v>
      </c>
      <c r="CS1532">
        <v>0</v>
      </c>
      <c r="CT1532">
        <v>0</v>
      </c>
    </row>
    <row r="1533" spans="1:98" x14ac:dyDescent="0.2">
      <c r="A1533" t="s">
        <v>19502</v>
      </c>
      <c r="B1533" s="1" t="s">
        <v>1117</v>
      </c>
      <c r="C1533">
        <v>400</v>
      </c>
      <c r="G1533" t="s">
        <v>240</v>
      </c>
      <c r="H1533" t="s">
        <v>393</v>
      </c>
      <c r="I1533" t="s">
        <v>332</v>
      </c>
      <c r="K1533">
        <v>2</v>
      </c>
      <c r="L1533" t="s">
        <v>4578</v>
      </c>
      <c r="N1533" t="s">
        <v>2435</v>
      </c>
      <c r="O1533" t="s">
        <v>2436</v>
      </c>
      <c r="P1533">
        <v>11</v>
      </c>
      <c r="Q1533" t="s">
        <v>1729</v>
      </c>
      <c r="S1533" t="s">
        <v>1730</v>
      </c>
      <c r="T1533">
        <v>4</v>
      </c>
      <c r="U1533">
        <v>5</v>
      </c>
      <c r="V1533">
        <v>1</v>
      </c>
      <c r="AD1533" t="s">
        <v>18011</v>
      </c>
      <c r="AF1533" t="s">
        <v>19503</v>
      </c>
      <c r="AH1533" t="s">
        <v>114</v>
      </c>
      <c r="AI1533" t="s">
        <v>114</v>
      </c>
      <c r="AO1533" t="s">
        <v>19504</v>
      </c>
      <c r="AQ1533">
        <v>1</v>
      </c>
      <c r="AR1533">
        <v>2</v>
      </c>
      <c r="AS1533" t="s">
        <v>839</v>
      </c>
      <c r="AT1533" t="s">
        <v>19505</v>
      </c>
      <c r="AU1533" t="s">
        <v>19506</v>
      </c>
      <c r="AV1533" t="s">
        <v>1131</v>
      </c>
      <c r="AX1533" t="s">
        <v>1026</v>
      </c>
      <c r="AY1533" t="s">
        <v>8150</v>
      </c>
      <c r="AZ1533" t="s">
        <v>2870</v>
      </c>
      <c r="BA1533" t="s">
        <v>255</v>
      </c>
      <c r="BB1533" t="s">
        <v>19507</v>
      </c>
      <c r="BD1533" t="s">
        <v>19270</v>
      </c>
      <c r="BE1533">
        <v>0</v>
      </c>
      <c r="BF1533" t="s">
        <v>19508</v>
      </c>
      <c r="BG1533" t="s">
        <v>19509</v>
      </c>
      <c r="BH1533" t="s">
        <v>19510</v>
      </c>
      <c r="BS1533">
        <v>0</v>
      </c>
      <c r="BT1533">
        <v>0</v>
      </c>
      <c r="BU1533">
        <v>0</v>
      </c>
      <c r="BV1533">
        <v>1</v>
      </c>
      <c r="BW1533">
        <v>0</v>
      </c>
      <c r="BX1533">
        <v>1</v>
      </c>
      <c r="BY1533">
        <v>1</v>
      </c>
      <c r="CD1533" t="s">
        <v>131</v>
      </c>
      <c r="CE1533">
        <v>0</v>
      </c>
      <c r="CJ1533" t="s">
        <v>132</v>
      </c>
      <c r="CP1533">
        <v>2747</v>
      </c>
      <c r="CQ1533">
        <v>0</v>
      </c>
      <c r="CR1533">
        <v>0</v>
      </c>
      <c r="CS1533">
        <v>0</v>
      </c>
      <c r="CT1533">
        <v>0</v>
      </c>
    </row>
    <row r="1534" spans="1:98" x14ac:dyDescent="0.2">
      <c r="A1534" t="s">
        <v>19248</v>
      </c>
      <c r="B1534" s="1" t="s">
        <v>599</v>
      </c>
      <c r="C1534">
        <v>135</v>
      </c>
      <c r="G1534" t="s">
        <v>240</v>
      </c>
      <c r="H1534" t="s">
        <v>393</v>
      </c>
      <c r="I1534" t="s">
        <v>332</v>
      </c>
      <c r="K1534">
        <v>1</v>
      </c>
      <c r="L1534" t="s">
        <v>2874</v>
      </c>
      <c r="N1534" t="s">
        <v>1702</v>
      </c>
      <c r="O1534" t="s">
        <v>1703</v>
      </c>
      <c r="P1534">
        <v>4</v>
      </c>
      <c r="Q1534" t="s">
        <v>603</v>
      </c>
      <c r="S1534" t="s">
        <v>19249</v>
      </c>
      <c r="T1534">
        <v>2</v>
      </c>
      <c r="U1534">
        <v>3</v>
      </c>
      <c r="V1534">
        <v>1</v>
      </c>
      <c r="AD1534" t="s">
        <v>145</v>
      </c>
      <c r="AF1534" t="s">
        <v>19250</v>
      </c>
      <c r="AH1534" t="s">
        <v>114</v>
      </c>
      <c r="AI1534" t="s">
        <v>114</v>
      </c>
      <c r="AO1534" t="s">
        <v>19251</v>
      </c>
      <c r="AQ1534">
        <v>0</v>
      </c>
      <c r="AR1534">
        <v>-1</v>
      </c>
      <c r="AS1534" t="s">
        <v>7211</v>
      </c>
      <c r="AU1534" t="s">
        <v>19252</v>
      </c>
      <c r="AV1534" t="s">
        <v>323</v>
      </c>
      <c r="AX1534" t="s">
        <v>19253</v>
      </c>
      <c r="AY1534" t="s">
        <v>8150</v>
      </c>
      <c r="AZ1534" t="s">
        <v>19254</v>
      </c>
      <c r="BA1534" t="s">
        <v>255</v>
      </c>
      <c r="BB1534" t="s">
        <v>19255</v>
      </c>
      <c r="BC1534" t="s">
        <v>2836</v>
      </c>
      <c r="BD1534" t="s">
        <v>19200</v>
      </c>
      <c r="BE1534">
        <v>0</v>
      </c>
      <c r="BF1534" t="s">
        <v>19256</v>
      </c>
      <c r="BG1534" t="s">
        <v>19257</v>
      </c>
      <c r="BH1534" t="s">
        <v>19258</v>
      </c>
      <c r="BL1534" t="s">
        <v>132</v>
      </c>
      <c r="BM1534" t="s">
        <v>132</v>
      </c>
      <c r="BN1534" t="s">
        <v>132</v>
      </c>
      <c r="BS1534">
        <v>0</v>
      </c>
      <c r="BT1534">
        <v>0</v>
      </c>
      <c r="BU1534">
        <v>0</v>
      </c>
      <c r="BV1534">
        <v>0</v>
      </c>
      <c r="BW1534">
        <v>0</v>
      </c>
      <c r="BX1534">
        <v>1</v>
      </c>
      <c r="BY1534">
        <v>1</v>
      </c>
      <c r="CB1534" t="s">
        <v>132</v>
      </c>
      <c r="CD1534" t="s">
        <v>131</v>
      </c>
      <c r="CE1534">
        <v>0</v>
      </c>
      <c r="CJ1534" t="s">
        <v>132</v>
      </c>
      <c r="CP1534">
        <v>2726</v>
      </c>
      <c r="CQ1534">
        <v>0</v>
      </c>
      <c r="CR1534">
        <v>0</v>
      </c>
      <c r="CS1534">
        <v>0</v>
      </c>
      <c r="CT1534">
        <v>0</v>
      </c>
    </row>
    <row r="1535" spans="1:98" x14ac:dyDescent="0.2">
      <c r="A1535" t="s">
        <v>17154</v>
      </c>
      <c r="B1535" s="1" t="s">
        <v>239</v>
      </c>
      <c r="C1535">
        <v>800</v>
      </c>
      <c r="G1535" t="s">
        <v>240</v>
      </c>
      <c r="H1535" t="s">
        <v>393</v>
      </c>
      <c r="I1535" t="s">
        <v>432</v>
      </c>
      <c r="J1535" t="s">
        <v>17155</v>
      </c>
      <c r="K1535">
        <v>1</v>
      </c>
      <c r="L1535" t="s">
        <v>5357</v>
      </c>
      <c r="N1535" t="s">
        <v>3779</v>
      </c>
      <c r="O1535" t="s">
        <v>17156</v>
      </c>
      <c r="P1535">
        <v>30</v>
      </c>
      <c r="Q1535" t="s">
        <v>351</v>
      </c>
      <c r="S1535" t="s">
        <v>17157</v>
      </c>
      <c r="T1535">
        <v>6</v>
      </c>
      <c r="U1535">
        <v>2</v>
      </c>
      <c r="V1535">
        <v>3</v>
      </c>
      <c r="Z1535" t="s">
        <v>17103</v>
      </c>
      <c r="AD1535" t="s">
        <v>3697</v>
      </c>
      <c r="AF1535" t="s">
        <v>17158</v>
      </c>
      <c r="AG1535" t="s">
        <v>17159</v>
      </c>
      <c r="AH1535" t="s">
        <v>114</v>
      </c>
      <c r="AI1535" t="s">
        <v>114</v>
      </c>
      <c r="AJ1535" t="s">
        <v>1371</v>
      </c>
      <c r="AK1535" t="s">
        <v>17160</v>
      </c>
      <c r="AO1535" t="s">
        <v>17161</v>
      </c>
      <c r="AQ1535">
        <v>3</v>
      </c>
      <c r="AR1535">
        <v>2</v>
      </c>
      <c r="AS1535">
        <v>13</v>
      </c>
      <c r="AT1535" t="s">
        <v>17162</v>
      </c>
      <c r="AU1535" t="s">
        <v>17163</v>
      </c>
      <c r="AV1535" t="s">
        <v>17164</v>
      </c>
      <c r="AW1535" t="s">
        <v>17165</v>
      </c>
      <c r="AX1535" t="s">
        <v>17166</v>
      </c>
      <c r="AY1535" t="s">
        <v>17167</v>
      </c>
      <c r="AZ1535" t="s">
        <v>17131</v>
      </c>
      <c r="BA1535" t="s">
        <v>426</v>
      </c>
      <c r="BB1535" t="s">
        <v>17168</v>
      </c>
      <c r="BC1535" t="s">
        <v>17117</v>
      </c>
      <c r="BD1535" t="s">
        <v>14619</v>
      </c>
      <c r="BE1535">
        <v>0</v>
      </c>
      <c r="BF1535" t="s">
        <v>17169</v>
      </c>
      <c r="BG1535" t="s">
        <v>17170</v>
      </c>
      <c r="BH1535" t="s">
        <v>17171</v>
      </c>
      <c r="BS1535">
        <v>0</v>
      </c>
      <c r="BT1535">
        <v>0</v>
      </c>
      <c r="BU1535">
        <v>0</v>
      </c>
      <c r="BV1535">
        <v>0</v>
      </c>
      <c r="BW1535">
        <v>0</v>
      </c>
      <c r="BX1535">
        <v>1</v>
      </c>
      <c r="BY1535">
        <v>1</v>
      </c>
      <c r="CD1535" t="s">
        <v>132</v>
      </c>
      <c r="CE1535">
        <v>0</v>
      </c>
      <c r="CF1535" t="s">
        <v>132</v>
      </c>
      <c r="CJ1535" t="s">
        <v>132</v>
      </c>
      <c r="CK1535" t="s">
        <v>132</v>
      </c>
      <c r="CP1535">
        <v>2124</v>
      </c>
      <c r="CQ1535">
        <v>0</v>
      </c>
      <c r="CR1535">
        <v>0</v>
      </c>
      <c r="CS1535">
        <v>0</v>
      </c>
      <c r="CT1535">
        <v>0</v>
      </c>
    </row>
    <row r="1536" spans="1:98" x14ac:dyDescent="0.2">
      <c r="A1536" t="s">
        <v>27302</v>
      </c>
      <c r="B1536" s="1" t="s">
        <v>1205</v>
      </c>
      <c r="C1536">
        <v>25600</v>
      </c>
      <c r="G1536" t="s">
        <v>923</v>
      </c>
      <c r="H1536" t="s">
        <v>193</v>
      </c>
      <c r="I1536" t="s">
        <v>261</v>
      </c>
      <c r="J1536" t="s">
        <v>138</v>
      </c>
      <c r="K1536">
        <v>2</v>
      </c>
      <c r="L1536" t="s">
        <v>9400</v>
      </c>
      <c r="M1536" t="s">
        <v>27303</v>
      </c>
      <c r="N1536" t="s">
        <v>15807</v>
      </c>
      <c r="O1536" t="s">
        <v>15808</v>
      </c>
      <c r="P1536">
        <v>184</v>
      </c>
      <c r="Q1536" t="s">
        <v>18935</v>
      </c>
      <c r="S1536" t="s">
        <v>27304</v>
      </c>
      <c r="T1536">
        <v>16</v>
      </c>
      <c r="U1536">
        <v>12</v>
      </c>
      <c r="V1536">
        <v>8</v>
      </c>
      <c r="Z1536" t="s">
        <v>289</v>
      </c>
      <c r="AA1536" t="s">
        <v>27305</v>
      </c>
      <c r="AD1536" t="s">
        <v>1231</v>
      </c>
      <c r="AF1536" t="s">
        <v>27306</v>
      </c>
      <c r="AG1536" t="s">
        <v>27307</v>
      </c>
      <c r="AH1536" t="s">
        <v>202</v>
      </c>
      <c r="AI1536" t="s">
        <v>114</v>
      </c>
      <c r="AJ1536" t="s">
        <v>27308</v>
      </c>
      <c r="AK1536" t="s">
        <v>27309</v>
      </c>
      <c r="AO1536" t="s">
        <v>27310</v>
      </c>
      <c r="AQ1536">
        <v>16</v>
      </c>
      <c r="AR1536">
        <v>27</v>
      </c>
      <c r="AS1536" t="s">
        <v>27311</v>
      </c>
      <c r="AT1536" t="s">
        <v>27312</v>
      </c>
      <c r="AU1536" t="s">
        <v>27313</v>
      </c>
      <c r="AV1536" t="s">
        <v>10412</v>
      </c>
      <c r="AW1536" t="s">
        <v>8589</v>
      </c>
      <c r="AX1536" t="s">
        <v>27314</v>
      </c>
      <c r="AY1536" t="s">
        <v>9058</v>
      </c>
      <c r="AZ1536" t="s">
        <v>670</v>
      </c>
      <c r="BA1536" t="s">
        <v>426</v>
      </c>
      <c r="BB1536" t="s">
        <v>27315</v>
      </c>
      <c r="BD1536" t="s">
        <v>24172</v>
      </c>
      <c r="BE1536">
        <v>0</v>
      </c>
      <c r="BF1536" t="s">
        <v>27316</v>
      </c>
      <c r="BG1536" t="s">
        <v>27317</v>
      </c>
      <c r="BH1536" t="s">
        <v>27318</v>
      </c>
      <c r="BI1536" t="s">
        <v>132</v>
      </c>
      <c r="BK1536" t="s">
        <v>132</v>
      </c>
      <c r="BS1536">
        <v>0</v>
      </c>
      <c r="BT1536">
        <v>0</v>
      </c>
      <c r="BU1536">
        <v>0</v>
      </c>
      <c r="BV1536">
        <v>0</v>
      </c>
      <c r="BW1536">
        <v>0</v>
      </c>
      <c r="BX1536">
        <v>1</v>
      </c>
      <c r="BY1536">
        <v>1</v>
      </c>
      <c r="CD1536" t="s">
        <v>131</v>
      </c>
      <c r="CE1536">
        <v>0</v>
      </c>
      <c r="CJ1536" t="s">
        <v>132</v>
      </c>
      <c r="CK1536" t="s">
        <v>132</v>
      </c>
      <c r="CP1536">
        <v>5345</v>
      </c>
      <c r="CQ1536">
        <v>0</v>
      </c>
      <c r="CR1536">
        <v>0</v>
      </c>
      <c r="CS1536">
        <v>0</v>
      </c>
      <c r="CT1536">
        <v>0</v>
      </c>
    </row>
    <row r="1537" spans="1:98" x14ac:dyDescent="0.2">
      <c r="A1537" t="s">
        <v>27319</v>
      </c>
      <c r="B1537" s="1" t="s">
        <v>306</v>
      </c>
      <c r="C1537">
        <v>1600</v>
      </c>
      <c r="G1537" t="s">
        <v>923</v>
      </c>
      <c r="H1537" t="s">
        <v>102</v>
      </c>
      <c r="I1537" t="s">
        <v>809</v>
      </c>
      <c r="J1537" t="s">
        <v>10102</v>
      </c>
      <c r="K1537">
        <v>7</v>
      </c>
      <c r="L1537" t="s">
        <v>4501</v>
      </c>
      <c r="N1537" t="s">
        <v>4771</v>
      </c>
      <c r="O1537" t="s">
        <v>4772</v>
      </c>
      <c r="P1537">
        <v>45</v>
      </c>
      <c r="Q1537" t="s">
        <v>456</v>
      </c>
      <c r="S1537" t="s">
        <v>27320</v>
      </c>
      <c r="T1537">
        <v>4</v>
      </c>
      <c r="U1537">
        <v>8</v>
      </c>
      <c r="V1537">
        <v>5</v>
      </c>
      <c r="AA1537" t="s">
        <v>4756</v>
      </c>
      <c r="AD1537" t="s">
        <v>1628</v>
      </c>
      <c r="AF1537" t="s">
        <v>27321</v>
      </c>
      <c r="AH1537" t="s">
        <v>114</v>
      </c>
      <c r="AI1537" t="s">
        <v>114</v>
      </c>
      <c r="AJ1537" t="s">
        <v>27322</v>
      </c>
      <c r="AO1537" t="s">
        <v>27323</v>
      </c>
      <c r="AQ1537">
        <v>6</v>
      </c>
      <c r="AR1537">
        <v>10</v>
      </c>
      <c r="AS1537" t="s">
        <v>934</v>
      </c>
      <c r="AT1537" t="s">
        <v>27324</v>
      </c>
      <c r="AU1537" t="s">
        <v>27325</v>
      </c>
      <c r="AW1537" t="s">
        <v>3811</v>
      </c>
      <c r="AX1537" t="s">
        <v>27326</v>
      </c>
      <c r="AY1537" t="s">
        <v>1753</v>
      </c>
      <c r="AZ1537" t="s">
        <v>8003</v>
      </c>
      <c r="BA1537" t="s">
        <v>426</v>
      </c>
      <c r="BB1537" t="s">
        <v>27327</v>
      </c>
      <c r="BD1537" t="s">
        <v>24172</v>
      </c>
      <c r="BE1537">
        <v>0</v>
      </c>
      <c r="BF1537" t="s">
        <v>27328</v>
      </c>
      <c r="BG1537" t="s">
        <v>27329</v>
      </c>
      <c r="BH1537" t="s">
        <v>27330</v>
      </c>
      <c r="BI1537" t="s">
        <v>132</v>
      </c>
      <c r="BK1537" t="s">
        <v>132</v>
      </c>
      <c r="BS1537">
        <v>0</v>
      </c>
      <c r="BT1537">
        <v>0</v>
      </c>
      <c r="BU1537">
        <v>0</v>
      </c>
      <c r="BV1537">
        <v>0</v>
      </c>
      <c r="BW1537">
        <v>0</v>
      </c>
      <c r="BX1537">
        <v>1</v>
      </c>
      <c r="BY1537">
        <v>1</v>
      </c>
      <c r="CD1537" t="s">
        <v>131</v>
      </c>
      <c r="CE1537">
        <v>0</v>
      </c>
      <c r="CF1537" t="s">
        <v>132</v>
      </c>
      <c r="CJ1537" t="s">
        <v>132</v>
      </c>
      <c r="CK1537" t="s">
        <v>132</v>
      </c>
      <c r="CP1537">
        <v>5346</v>
      </c>
      <c r="CQ1537">
        <v>0</v>
      </c>
      <c r="CR1537">
        <v>0</v>
      </c>
      <c r="CS1537">
        <v>0</v>
      </c>
      <c r="CT1537">
        <v>0</v>
      </c>
    </row>
    <row r="1538" spans="1:98" x14ac:dyDescent="0.2">
      <c r="A1538" t="s">
        <v>13787</v>
      </c>
      <c r="B1538" s="1" t="s">
        <v>365</v>
      </c>
      <c r="C1538">
        <v>1200</v>
      </c>
      <c r="D1538" t="s">
        <v>13787</v>
      </c>
      <c r="E1538" t="s">
        <v>13788</v>
      </c>
      <c r="G1538" t="s">
        <v>240</v>
      </c>
      <c r="H1538" t="s">
        <v>102</v>
      </c>
      <c r="I1538" t="s">
        <v>241</v>
      </c>
      <c r="K1538">
        <v>3</v>
      </c>
      <c r="L1538" t="s">
        <v>4540</v>
      </c>
      <c r="N1538" t="s">
        <v>434</v>
      </c>
      <c r="O1538" t="s">
        <v>5272</v>
      </c>
      <c r="P1538">
        <v>47</v>
      </c>
      <c r="Q1538" t="s">
        <v>32358</v>
      </c>
      <c r="S1538" t="s">
        <v>13789</v>
      </c>
      <c r="T1538">
        <v>3</v>
      </c>
      <c r="U1538">
        <v>2</v>
      </c>
      <c r="V1538">
        <v>1</v>
      </c>
      <c r="Z1538" t="s">
        <v>3377</v>
      </c>
      <c r="AC1538" t="s">
        <v>3438</v>
      </c>
      <c r="AD1538" t="s">
        <v>249</v>
      </c>
      <c r="AF1538" t="s">
        <v>13790</v>
      </c>
      <c r="AH1538" t="s">
        <v>114</v>
      </c>
      <c r="AI1538" t="s">
        <v>114</v>
      </c>
      <c r="AO1538" t="s">
        <v>13791</v>
      </c>
      <c r="AQ1538">
        <v>4</v>
      </c>
      <c r="AR1538">
        <v>6</v>
      </c>
      <c r="AS1538">
        <v>15</v>
      </c>
      <c r="AT1538" t="s">
        <v>13792</v>
      </c>
      <c r="AU1538" t="s">
        <v>13793</v>
      </c>
      <c r="AV1538" t="s">
        <v>13794</v>
      </c>
      <c r="AW1538" t="s">
        <v>647</v>
      </c>
      <c r="AX1538" t="s">
        <v>13795</v>
      </c>
      <c r="AY1538" t="s">
        <v>298</v>
      </c>
      <c r="AZ1538" t="s">
        <v>670</v>
      </c>
      <c r="BA1538" t="s">
        <v>255</v>
      </c>
      <c r="BB1538" t="s">
        <v>13796</v>
      </c>
      <c r="BC1538" t="s">
        <v>13797</v>
      </c>
      <c r="BD1538" t="s">
        <v>13755</v>
      </c>
      <c r="BE1538">
        <v>0</v>
      </c>
      <c r="BG1538" t="s">
        <v>13798</v>
      </c>
      <c r="BH1538" t="s">
        <v>13799</v>
      </c>
      <c r="BI1538" t="s">
        <v>132</v>
      </c>
      <c r="BK1538" t="s">
        <v>132</v>
      </c>
      <c r="BS1538">
        <v>0</v>
      </c>
      <c r="BT1538">
        <v>0</v>
      </c>
      <c r="BU1538">
        <v>0</v>
      </c>
      <c r="BV1538">
        <v>0</v>
      </c>
      <c r="BW1538">
        <v>0</v>
      </c>
      <c r="BX1538">
        <v>0</v>
      </c>
      <c r="BY1538">
        <v>1</v>
      </c>
      <c r="CD1538" t="s">
        <v>131</v>
      </c>
      <c r="CE1538">
        <v>0</v>
      </c>
      <c r="CF1538" t="s">
        <v>132</v>
      </c>
      <c r="CJ1538" t="s">
        <v>132</v>
      </c>
      <c r="CK1538" t="s">
        <v>132</v>
      </c>
      <c r="CP1538">
        <v>1762</v>
      </c>
      <c r="CQ1538">
        <v>0</v>
      </c>
      <c r="CR1538">
        <v>0</v>
      </c>
      <c r="CS1538">
        <v>0</v>
      </c>
      <c r="CT1538">
        <v>0</v>
      </c>
    </row>
    <row r="1539" spans="1:98" x14ac:dyDescent="0.2">
      <c r="A1539" t="s">
        <v>22000</v>
      </c>
      <c r="B1539" s="1" t="s">
        <v>633</v>
      </c>
      <c r="C1539">
        <v>4800</v>
      </c>
      <c r="G1539" t="s">
        <v>240</v>
      </c>
      <c r="H1539" t="s">
        <v>136</v>
      </c>
      <c r="I1539" t="s">
        <v>241</v>
      </c>
      <c r="K1539">
        <v>3</v>
      </c>
      <c r="L1539" t="s">
        <v>3371</v>
      </c>
      <c r="N1539" t="s">
        <v>11288</v>
      </c>
      <c r="O1539" t="s">
        <v>11289</v>
      </c>
      <c r="P1539">
        <v>95</v>
      </c>
      <c r="Q1539" t="s">
        <v>2538</v>
      </c>
      <c r="S1539" t="s">
        <v>4045</v>
      </c>
      <c r="T1539">
        <v>3</v>
      </c>
      <c r="U1539">
        <v>6</v>
      </c>
      <c r="V1539">
        <v>3</v>
      </c>
      <c r="X1539" t="s">
        <v>22001</v>
      </c>
      <c r="Y1539" t="s">
        <v>3391</v>
      </c>
      <c r="Z1539" t="s">
        <v>22002</v>
      </c>
      <c r="AD1539" t="s">
        <v>249</v>
      </c>
      <c r="AF1539" t="s">
        <v>22003</v>
      </c>
      <c r="AH1539" t="s">
        <v>147</v>
      </c>
      <c r="AI1539" t="s">
        <v>147</v>
      </c>
      <c r="AJ1539" t="s">
        <v>22004</v>
      </c>
      <c r="AO1539" t="s">
        <v>22005</v>
      </c>
      <c r="AQ1539">
        <v>10</v>
      </c>
      <c r="AR1539" t="s">
        <v>1236</v>
      </c>
      <c r="AS1539">
        <v>32</v>
      </c>
      <c r="AY1539" t="s">
        <v>22006</v>
      </c>
      <c r="AZ1539" t="s">
        <v>22007</v>
      </c>
      <c r="BA1539" t="s">
        <v>255</v>
      </c>
      <c r="BB1539" t="s">
        <v>22008</v>
      </c>
      <c r="BD1539" t="s">
        <v>21924</v>
      </c>
      <c r="BE1539">
        <v>0</v>
      </c>
      <c r="BF1539" t="s">
        <v>22009</v>
      </c>
      <c r="BG1539" t="s">
        <v>22010</v>
      </c>
      <c r="BH1539" t="s">
        <v>22011</v>
      </c>
      <c r="BS1539">
        <v>0</v>
      </c>
      <c r="BT1539">
        <v>0</v>
      </c>
      <c r="BU1539">
        <v>0</v>
      </c>
      <c r="BV1539">
        <v>0</v>
      </c>
      <c r="BW1539">
        <v>0</v>
      </c>
      <c r="BX1539">
        <v>0</v>
      </c>
      <c r="BY1539">
        <v>1</v>
      </c>
      <c r="CD1539" t="s">
        <v>131</v>
      </c>
      <c r="CE1539">
        <v>0</v>
      </c>
      <c r="CJ1539" t="s">
        <v>132</v>
      </c>
      <c r="CP1539">
        <v>3873</v>
      </c>
      <c r="CQ1539">
        <v>0</v>
      </c>
      <c r="CR1539">
        <v>0</v>
      </c>
      <c r="CS1539">
        <v>0</v>
      </c>
      <c r="CT1539">
        <v>0</v>
      </c>
    </row>
    <row r="1540" spans="1:98" x14ac:dyDescent="0.2">
      <c r="A1540" t="s">
        <v>15841</v>
      </c>
      <c r="B1540" s="1" t="s">
        <v>162</v>
      </c>
      <c r="C1540">
        <v>38400</v>
      </c>
      <c r="G1540" t="s">
        <v>1053</v>
      </c>
      <c r="H1540" t="s">
        <v>193</v>
      </c>
      <c r="I1540" t="s">
        <v>103</v>
      </c>
      <c r="J1540" t="s">
        <v>15757</v>
      </c>
      <c r="K1540">
        <v>9</v>
      </c>
      <c r="L1540" t="s">
        <v>15842</v>
      </c>
      <c r="N1540" t="s">
        <v>1489</v>
      </c>
      <c r="O1540" t="s">
        <v>1490</v>
      </c>
      <c r="P1540">
        <v>202</v>
      </c>
      <c r="Q1540" t="s">
        <v>10171</v>
      </c>
      <c r="S1540" t="s">
        <v>15843</v>
      </c>
      <c r="T1540">
        <v>13</v>
      </c>
      <c r="U1540">
        <v>16</v>
      </c>
      <c r="V1540">
        <v>15</v>
      </c>
      <c r="Y1540" t="s">
        <v>1253</v>
      </c>
      <c r="Z1540" t="s">
        <v>1412</v>
      </c>
      <c r="AA1540" t="s">
        <v>14828</v>
      </c>
      <c r="AB1540">
        <v>25</v>
      </c>
      <c r="AD1540" t="s">
        <v>376</v>
      </c>
      <c r="AF1540" t="s">
        <v>15844</v>
      </c>
      <c r="AH1540" t="s">
        <v>202</v>
      </c>
      <c r="AI1540" t="s">
        <v>202</v>
      </c>
      <c r="AJ1540" t="s">
        <v>15845</v>
      </c>
      <c r="AK1540" t="s">
        <v>15846</v>
      </c>
      <c r="AO1540" t="s">
        <v>15847</v>
      </c>
      <c r="AQ1540">
        <v>15</v>
      </c>
      <c r="AR1540">
        <v>23</v>
      </c>
      <c r="AS1540">
        <v>38</v>
      </c>
      <c r="AT1540" t="s">
        <v>15848</v>
      </c>
      <c r="AU1540" t="s">
        <v>15849</v>
      </c>
      <c r="AW1540" t="s">
        <v>14506</v>
      </c>
      <c r="AX1540" t="s">
        <v>15850</v>
      </c>
      <c r="AY1540" t="s">
        <v>4360</v>
      </c>
      <c r="AZ1540" t="s">
        <v>670</v>
      </c>
      <c r="BA1540" t="s">
        <v>15851</v>
      </c>
      <c r="BB1540" t="s">
        <v>15852</v>
      </c>
      <c r="BC1540" t="s">
        <v>15767</v>
      </c>
      <c r="BD1540" t="s">
        <v>14619</v>
      </c>
      <c r="BE1540">
        <v>0</v>
      </c>
      <c r="BF1540" t="s">
        <v>15853</v>
      </c>
      <c r="BG1540" t="s">
        <v>15854</v>
      </c>
      <c r="BH1540" t="s">
        <v>15855</v>
      </c>
      <c r="BS1540">
        <v>0</v>
      </c>
      <c r="BT1540">
        <v>0</v>
      </c>
      <c r="BU1540">
        <v>0</v>
      </c>
      <c r="BV1540">
        <v>0</v>
      </c>
      <c r="BW1540">
        <v>0</v>
      </c>
      <c r="BX1540">
        <v>0</v>
      </c>
      <c r="BY1540">
        <v>1</v>
      </c>
      <c r="CD1540" t="s">
        <v>132</v>
      </c>
      <c r="CE1540">
        <v>0</v>
      </c>
      <c r="CJ1540" t="s">
        <v>132</v>
      </c>
      <c r="CK1540" t="s">
        <v>132</v>
      </c>
      <c r="CP1540">
        <v>2033</v>
      </c>
      <c r="CQ1540">
        <v>0</v>
      </c>
      <c r="CR1540">
        <v>0</v>
      </c>
      <c r="CS1540">
        <v>0</v>
      </c>
      <c r="CT1540">
        <v>0</v>
      </c>
    </row>
    <row r="1541" spans="1:98" x14ac:dyDescent="0.2">
      <c r="A1541" t="s">
        <v>27331</v>
      </c>
      <c r="B1541" s="1" t="s">
        <v>1223</v>
      </c>
      <c r="C1541">
        <v>12800</v>
      </c>
      <c r="G1541" t="s">
        <v>240</v>
      </c>
      <c r="H1541" t="s">
        <v>136</v>
      </c>
      <c r="I1541" t="s">
        <v>261</v>
      </c>
      <c r="K1541">
        <v>6</v>
      </c>
      <c r="L1541" t="s">
        <v>3447</v>
      </c>
      <c r="N1541" t="s">
        <v>4366</v>
      </c>
      <c r="O1541" t="s">
        <v>4367</v>
      </c>
      <c r="P1541">
        <v>147</v>
      </c>
      <c r="Q1541" t="s">
        <v>4368</v>
      </c>
      <c r="S1541" t="s">
        <v>27332</v>
      </c>
      <c r="T1541">
        <v>14</v>
      </c>
      <c r="U1541">
        <v>11</v>
      </c>
      <c r="V1541">
        <v>6</v>
      </c>
      <c r="X1541" t="s">
        <v>27333</v>
      </c>
      <c r="Z1541" t="s">
        <v>15537</v>
      </c>
      <c r="AD1541" t="s">
        <v>249</v>
      </c>
      <c r="AF1541" t="s">
        <v>27334</v>
      </c>
      <c r="AH1541" t="s">
        <v>147</v>
      </c>
      <c r="AI1541" t="s">
        <v>147</v>
      </c>
      <c r="AJ1541" t="s">
        <v>837</v>
      </c>
      <c r="AO1541" t="s">
        <v>27335</v>
      </c>
      <c r="AQ1541">
        <v>14</v>
      </c>
      <c r="AR1541">
        <v>26</v>
      </c>
      <c r="AS1541" t="s">
        <v>21992</v>
      </c>
      <c r="AT1541" t="s">
        <v>27336</v>
      </c>
      <c r="AU1541" t="s">
        <v>27337</v>
      </c>
      <c r="AV1541" t="s">
        <v>1131</v>
      </c>
      <c r="AX1541" t="s">
        <v>27338</v>
      </c>
      <c r="AY1541" t="s">
        <v>27339</v>
      </c>
      <c r="AZ1541" t="s">
        <v>18050</v>
      </c>
      <c r="BA1541" t="s">
        <v>27340</v>
      </c>
      <c r="BB1541" t="s">
        <v>27341</v>
      </c>
      <c r="BD1541" t="s">
        <v>24172</v>
      </c>
      <c r="BE1541">
        <v>0</v>
      </c>
      <c r="BF1541" t="s">
        <v>27342</v>
      </c>
      <c r="BG1541" t="s">
        <v>27343</v>
      </c>
      <c r="BH1541" t="s">
        <v>27344</v>
      </c>
      <c r="BI1541" t="s">
        <v>132</v>
      </c>
      <c r="BK1541" t="s">
        <v>132</v>
      </c>
      <c r="BS1541">
        <v>0</v>
      </c>
      <c r="BT1541">
        <v>0</v>
      </c>
      <c r="BU1541">
        <v>0</v>
      </c>
      <c r="BV1541">
        <v>0</v>
      </c>
      <c r="BW1541">
        <v>0</v>
      </c>
      <c r="BX1541">
        <v>0</v>
      </c>
      <c r="BY1541">
        <v>1</v>
      </c>
      <c r="CD1541" t="s">
        <v>131</v>
      </c>
      <c r="CE1541">
        <v>0</v>
      </c>
      <c r="CF1541" t="s">
        <v>132</v>
      </c>
      <c r="CJ1541" t="s">
        <v>132</v>
      </c>
      <c r="CK1541" t="s">
        <v>132</v>
      </c>
      <c r="CP1541">
        <v>5347</v>
      </c>
      <c r="CQ1541">
        <v>0</v>
      </c>
      <c r="CR1541">
        <v>0</v>
      </c>
      <c r="CS1541">
        <v>0</v>
      </c>
      <c r="CT1541">
        <v>0</v>
      </c>
    </row>
    <row r="1542" spans="1:98" x14ac:dyDescent="0.2">
      <c r="A1542" t="s">
        <v>7263</v>
      </c>
      <c r="B1542" s="1" t="s">
        <v>2051</v>
      </c>
      <c r="C1542">
        <v>51200</v>
      </c>
      <c r="G1542" t="s">
        <v>575</v>
      </c>
      <c r="H1542" t="s">
        <v>102</v>
      </c>
      <c r="I1542" t="s">
        <v>103</v>
      </c>
      <c r="J1542" t="s">
        <v>1138</v>
      </c>
      <c r="K1542">
        <v>10</v>
      </c>
      <c r="L1542" t="s">
        <v>7264</v>
      </c>
      <c r="M1542" t="s">
        <v>7265</v>
      </c>
      <c r="N1542" t="s">
        <v>7266</v>
      </c>
      <c r="O1542" t="s">
        <v>7267</v>
      </c>
      <c r="P1542">
        <v>217</v>
      </c>
      <c r="Q1542" t="s">
        <v>1471</v>
      </c>
      <c r="S1542" t="s">
        <v>7268</v>
      </c>
      <c r="T1542">
        <v>18</v>
      </c>
      <c r="U1542">
        <v>11</v>
      </c>
      <c r="V1542">
        <v>13</v>
      </c>
      <c r="X1542" t="s">
        <v>7269</v>
      </c>
      <c r="Y1542" t="s">
        <v>1253</v>
      </c>
      <c r="Z1542" t="s">
        <v>7270</v>
      </c>
      <c r="AA1542" t="s">
        <v>7271</v>
      </c>
      <c r="AB1542">
        <v>26</v>
      </c>
      <c r="AD1542" t="s">
        <v>766</v>
      </c>
      <c r="AF1542" t="s">
        <v>7272</v>
      </c>
      <c r="AH1542" t="s">
        <v>114</v>
      </c>
      <c r="AI1542" t="s">
        <v>114</v>
      </c>
      <c r="AJ1542" t="s">
        <v>7273</v>
      </c>
      <c r="AK1542" t="s">
        <v>7274</v>
      </c>
      <c r="AO1542" t="s">
        <v>7275</v>
      </c>
      <c r="AQ1542">
        <v>15</v>
      </c>
      <c r="AR1542" t="s">
        <v>6981</v>
      </c>
      <c r="AS1542">
        <v>41</v>
      </c>
      <c r="AT1542" t="s">
        <v>7276</v>
      </c>
      <c r="AU1542" t="s">
        <v>7277</v>
      </c>
      <c r="AV1542" t="s">
        <v>1065</v>
      </c>
      <c r="AW1542" t="s">
        <v>1156</v>
      </c>
      <c r="AY1542" t="s">
        <v>1157</v>
      </c>
      <c r="AZ1542" t="s">
        <v>7278</v>
      </c>
      <c r="BA1542" t="s">
        <v>7279</v>
      </c>
      <c r="BB1542" t="s">
        <v>7280</v>
      </c>
      <c r="BC1542" t="s">
        <v>1161</v>
      </c>
      <c r="BD1542" t="s">
        <v>7236</v>
      </c>
      <c r="BE1542">
        <v>0</v>
      </c>
      <c r="BF1542" t="s">
        <v>7281</v>
      </c>
      <c r="BG1542" t="s">
        <v>7282</v>
      </c>
      <c r="BH1542" t="s">
        <v>7283</v>
      </c>
      <c r="BS1542">
        <v>0</v>
      </c>
      <c r="BT1542">
        <v>0</v>
      </c>
      <c r="BU1542">
        <v>0</v>
      </c>
      <c r="BV1542">
        <v>0</v>
      </c>
      <c r="BW1542">
        <v>0</v>
      </c>
      <c r="BX1542">
        <v>0</v>
      </c>
      <c r="BY1542">
        <v>1</v>
      </c>
      <c r="CD1542" t="s">
        <v>131</v>
      </c>
      <c r="CE1542">
        <v>0</v>
      </c>
      <c r="CJ1542" t="s">
        <v>132</v>
      </c>
      <c r="CP1542">
        <v>1078</v>
      </c>
      <c r="CQ1542">
        <v>0</v>
      </c>
      <c r="CR1542">
        <v>0</v>
      </c>
      <c r="CS1542">
        <v>0</v>
      </c>
      <c r="CT1542">
        <v>0</v>
      </c>
    </row>
    <row r="1543" spans="1:98" x14ac:dyDescent="0.2">
      <c r="A1543" t="s">
        <v>11250</v>
      </c>
      <c r="B1543" s="1" t="s">
        <v>365</v>
      </c>
      <c r="C1543">
        <v>1200</v>
      </c>
      <c r="G1543" t="s">
        <v>1053</v>
      </c>
      <c r="H1543" t="s">
        <v>102</v>
      </c>
      <c r="I1543" t="s">
        <v>809</v>
      </c>
      <c r="K1543">
        <v>9</v>
      </c>
      <c r="L1543" t="s">
        <v>5589</v>
      </c>
      <c r="N1543" t="s">
        <v>11251</v>
      </c>
      <c r="O1543" t="s">
        <v>11252</v>
      </c>
      <c r="P1543">
        <v>42</v>
      </c>
      <c r="Q1543" t="s">
        <v>3019</v>
      </c>
      <c r="S1543" t="s">
        <v>11253</v>
      </c>
      <c r="T1543">
        <v>6</v>
      </c>
      <c r="U1543">
        <v>9</v>
      </c>
      <c r="V1543">
        <v>6</v>
      </c>
      <c r="Z1543" t="s">
        <v>11254</v>
      </c>
      <c r="AB1543">
        <v>15</v>
      </c>
      <c r="AD1543" t="s">
        <v>249</v>
      </c>
      <c r="AF1543" t="s">
        <v>11255</v>
      </c>
      <c r="AH1543" t="s">
        <v>114</v>
      </c>
      <c r="AI1543" t="s">
        <v>114</v>
      </c>
      <c r="AK1543" t="s">
        <v>11256</v>
      </c>
      <c r="AO1543" t="s">
        <v>11257</v>
      </c>
      <c r="AQ1543">
        <v>5</v>
      </c>
      <c r="AR1543">
        <v>4</v>
      </c>
      <c r="AS1543">
        <v>19</v>
      </c>
      <c r="AT1543" t="s">
        <v>11258</v>
      </c>
      <c r="AU1543" t="s">
        <v>11259</v>
      </c>
      <c r="AV1543" t="s">
        <v>11260</v>
      </c>
      <c r="AW1543" t="s">
        <v>11261</v>
      </c>
      <c r="AY1543" t="s">
        <v>11262</v>
      </c>
      <c r="AZ1543" t="s">
        <v>3849</v>
      </c>
      <c r="BA1543" t="s">
        <v>11263</v>
      </c>
      <c r="BB1543" t="s">
        <v>11264</v>
      </c>
      <c r="BD1543" t="s">
        <v>7316</v>
      </c>
      <c r="BE1543">
        <v>0</v>
      </c>
      <c r="BF1543" t="s">
        <v>11265</v>
      </c>
      <c r="BG1543" t="s">
        <v>11266</v>
      </c>
      <c r="BH1543" t="s">
        <v>11267</v>
      </c>
      <c r="BS1543">
        <v>0</v>
      </c>
      <c r="BT1543">
        <v>0</v>
      </c>
      <c r="BU1543">
        <v>0</v>
      </c>
      <c r="BV1543">
        <v>0</v>
      </c>
      <c r="BW1543">
        <v>0</v>
      </c>
      <c r="BX1543">
        <v>0</v>
      </c>
      <c r="BY1543">
        <v>1</v>
      </c>
      <c r="CD1543" t="s">
        <v>131</v>
      </c>
      <c r="CE1543">
        <v>0</v>
      </c>
      <c r="CJ1543" t="s">
        <v>132</v>
      </c>
      <c r="CO1543" t="str">
        <f>HYPERLINK("http://www.d20pfsrd.com/bestiary/monster-listings/monstrous-humanoids/serpentfolk","Serpentfolk")</f>
        <v>Serpentfolk</v>
      </c>
      <c r="CP1543">
        <v>1345</v>
      </c>
      <c r="CQ1543">
        <v>0</v>
      </c>
      <c r="CR1543">
        <v>0</v>
      </c>
      <c r="CS1543">
        <v>0</v>
      </c>
      <c r="CT1543">
        <v>0</v>
      </c>
    </row>
    <row r="1544" spans="1:98" x14ac:dyDescent="0.2">
      <c r="A1544" t="s">
        <v>29489</v>
      </c>
      <c r="B1544" s="1" t="s">
        <v>134</v>
      </c>
      <c r="C1544">
        <v>3200</v>
      </c>
      <c r="G1544" t="s">
        <v>923</v>
      </c>
      <c r="H1544" t="s">
        <v>102</v>
      </c>
      <c r="I1544" t="s">
        <v>261</v>
      </c>
      <c r="K1544">
        <v>9</v>
      </c>
      <c r="L1544" t="s">
        <v>866</v>
      </c>
      <c r="N1544" t="s">
        <v>9881</v>
      </c>
      <c r="O1544" t="s">
        <v>9882</v>
      </c>
      <c r="P1544">
        <v>85</v>
      </c>
      <c r="Q1544" t="s">
        <v>477</v>
      </c>
      <c r="S1544" t="s">
        <v>29490</v>
      </c>
      <c r="T1544">
        <v>10</v>
      </c>
      <c r="U1544">
        <v>11</v>
      </c>
      <c r="V1544">
        <v>7</v>
      </c>
      <c r="AD1544" t="s">
        <v>376</v>
      </c>
      <c r="AF1544" t="s">
        <v>29491</v>
      </c>
      <c r="AH1544" t="s">
        <v>114</v>
      </c>
      <c r="AI1544" t="s">
        <v>29492</v>
      </c>
      <c r="AJ1544" t="s">
        <v>29493</v>
      </c>
      <c r="AO1544" t="s">
        <v>29494</v>
      </c>
      <c r="AQ1544">
        <v>9</v>
      </c>
      <c r="AR1544">
        <v>13</v>
      </c>
      <c r="AS1544" t="s">
        <v>483</v>
      </c>
      <c r="AT1544" t="s">
        <v>29495</v>
      </c>
      <c r="AU1544" t="s">
        <v>29496</v>
      </c>
      <c r="AV1544" t="s">
        <v>29497</v>
      </c>
      <c r="AW1544" t="s">
        <v>647</v>
      </c>
      <c r="AX1544" t="s">
        <v>29498</v>
      </c>
      <c r="AY1544" t="s">
        <v>28332</v>
      </c>
      <c r="AZ1544" t="s">
        <v>208</v>
      </c>
      <c r="BA1544" t="s">
        <v>426</v>
      </c>
      <c r="BB1544" t="s">
        <v>29499</v>
      </c>
      <c r="BD1544" t="s">
        <v>29427</v>
      </c>
      <c r="BE1544">
        <v>0</v>
      </c>
      <c r="BF1544" t="s">
        <v>29500</v>
      </c>
      <c r="BG1544" t="s">
        <v>29501</v>
      </c>
      <c r="BH1544" t="s">
        <v>29502</v>
      </c>
      <c r="BI1544" t="s">
        <v>132</v>
      </c>
      <c r="BS1544">
        <v>0</v>
      </c>
      <c r="BT1544">
        <v>0</v>
      </c>
      <c r="BU1544">
        <v>0</v>
      </c>
      <c r="BV1544">
        <v>0</v>
      </c>
      <c r="BW1544">
        <v>0</v>
      </c>
      <c r="BX1544">
        <v>0</v>
      </c>
      <c r="BY1544">
        <v>1</v>
      </c>
      <c r="CD1544" t="s">
        <v>132</v>
      </c>
      <c r="CE1544">
        <v>0</v>
      </c>
      <c r="CF1544" t="s">
        <v>132</v>
      </c>
      <c r="CJ1544" t="s">
        <v>132</v>
      </c>
      <c r="CK1544" t="s">
        <v>132</v>
      </c>
      <c r="CP1544">
        <v>6041</v>
      </c>
      <c r="CQ1544">
        <v>0</v>
      </c>
      <c r="CR1544">
        <v>0</v>
      </c>
      <c r="CS1544">
        <v>0</v>
      </c>
      <c r="CT1544">
        <v>0</v>
      </c>
    </row>
    <row r="1545" spans="1:98" x14ac:dyDescent="0.2">
      <c r="A1545" t="s">
        <v>30808</v>
      </c>
      <c r="B1545" s="1" t="s">
        <v>239</v>
      </c>
      <c r="C1545">
        <v>800</v>
      </c>
      <c r="G1545" t="s">
        <v>1053</v>
      </c>
      <c r="H1545" t="s">
        <v>393</v>
      </c>
      <c r="I1545" t="s">
        <v>261</v>
      </c>
      <c r="K1545">
        <v>6</v>
      </c>
      <c r="L1545" t="s">
        <v>866</v>
      </c>
      <c r="N1545" t="s">
        <v>4417</v>
      </c>
      <c r="O1545" t="s">
        <v>24075</v>
      </c>
      <c r="P1545">
        <v>22</v>
      </c>
      <c r="Q1545" t="s">
        <v>4226</v>
      </c>
      <c r="S1545" t="s">
        <v>5451</v>
      </c>
      <c r="T1545">
        <v>5</v>
      </c>
      <c r="U1545">
        <v>5</v>
      </c>
      <c r="V1545">
        <v>2</v>
      </c>
      <c r="AD1545" t="s">
        <v>3541</v>
      </c>
      <c r="AF1545" t="s">
        <v>30809</v>
      </c>
      <c r="AG1545" t="s">
        <v>30810</v>
      </c>
      <c r="AH1545" t="s">
        <v>114</v>
      </c>
      <c r="AI1545" t="s">
        <v>114</v>
      </c>
      <c r="AJ1545" t="s">
        <v>30811</v>
      </c>
      <c r="AO1545" t="s">
        <v>30812</v>
      </c>
      <c r="AQ1545">
        <v>3</v>
      </c>
      <c r="AR1545">
        <v>0</v>
      </c>
      <c r="AS1545">
        <v>13</v>
      </c>
      <c r="AT1545" t="s">
        <v>30813</v>
      </c>
      <c r="AU1545" t="s">
        <v>30814</v>
      </c>
      <c r="AV1545" t="s">
        <v>30815</v>
      </c>
      <c r="AW1545" t="s">
        <v>30816</v>
      </c>
      <c r="AY1545" t="s">
        <v>30817</v>
      </c>
      <c r="AZ1545" t="s">
        <v>2870</v>
      </c>
      <c r="BA1545" t="s">
        <v>255</v>
      </c>
      <c r="BB1545" t="s">
        <v>30818</v>
      </c>
      <c r="BD1545" t="s">
        <v>30472</v>
      </c>
      <c r="BE1545">
        <v>0</v>
      </c>
      <c r="BF1545" t="s">
        <v>30819</v>
      </c>
      <c r="BG1545" t="s">
        <v>30820</v>
      </c>
      <c r="BH1545" t="s">
        <v>30821</v>
      </c>
      <c r="BS1545">
        <v>0</v>
      </c>
      <c r="BT1545">
        <v>0</v>
      </c>
      <c r="BU1545">
        <v>1</v>
      </c>
      <c r="BV1545">
        <v>0</v>
      </c>
      <c r="BW1545">
        <v>0</v>
      </c>
      <c r="BX1545">
        <v>0</v>
      </c>
      <c r="BY1545">
        <v>1</v>
      </c>
      <c r="CD1545" t="s">
        <v>132</v>
      </c>
      <c r="CE1545">
        <v>0</v>
      </c>
      <c r="CF1545" t="s">
        <v>132</v>
      </c>
      <c r="CJ1545" t="s">
        <v>132</v>
      </c>
      <c r="CK1545" t="s">
        <v>132</v>
      </c>
      <c r="CP1545">
        <v>6598</v>
      </c>
      <c r="CQ1545">
        <v>0</v>
      </c>
      <c r="CR1545">
        <v>0</v>
      </c>
      <c r="CS1545">
        <v>0</v>
      </c>
      <c r="CT1545">
        <v>0</v>
      </c>
    </row>
    <row r="1546" spans="1:98" x14ac:dyDescent="0.2">
      <c r="A1546" t="s">
        <v>30203</v>
      </c>
      <c r="B1546" s="1" t="s">
        <v>1205</v>
      </c>
      <c r="C1546">
        <v>25600</v>
      </c>
      <c r="G1546" t="s">
        <v>240</v>
      </c>
      <c r="H1546" t="s">
        <v>193</v>
      </c>
      <c r="I1546" t="s">
        <v>241</v>
      </c>
      <c r="K1546">
        <v>1</v>
      </c>
      <c r="L1546" t="s">
        <v>3656</v>
      </c>
      <c r="N1546" t="s">
        <v>30204</v>
      </c>
      <c r="O1546" t="s">
        <v>2176</v>
      </c>
      <c r="P1546">
        <v>151</v>
      </c>
      <c r="Q1546" t="s">
        <v>30205</v>
      </c>
      <c r="S1546" t="s">
        <v>17309</v>
      </c>
      <c r="T1546">
        <v>7</v>
      </c>
      <c r="U1546">
        <v>8</v>
      </c>
      <c r="V1546">
        <v>10</v>
      </c>
      <c r="Y1546" t="s">
        <v>3415</v>
      </c>
      <c r="Z1546" t="s">
        <v>18432</v>
      </c>
      <c r="AC1546" t="s">
        <v>30206</v>
      </c>
      <c r="AD1546" t="s">
        <v>376</v>
      </c>
      <c r="AF1546" t="s">
        <v>30207</v>
      </c>
      <c r="AH1546" t="s">
        <v>202</v>
      </c>
      <c r="AI1546" t="s">
        <v>202</v>
      </c>
      <c r="AJ1546" t="s">
        <v>30208</v>
      </c>
      <c r="AO1546" t="s">
        <v>30209</v>
      </c>
      <c r="AQ1546">
        <v>22</v>
      </c>
      <c r="AR1546">
        <v>32</v>
      </c>
      <c r="AS1546">
        <v>43</v>
      </c>
      <c r="AX1546" t="s">
        <v>3027</v>
      </c>
      <c r="AY1546" t="s">
        <v>21755</v>
      </c>
      <c r="AZ1546" t="s">
        <v>30210</v>
      </c>
      <c r="BA1546" t="s">
        <v>30211</v>
      </c>
      <c r="BB1546" t="s">
        <v>30212</v>
      </c>
      <c r="BD1546" t="s">
        <v>30138</v>
      </c>
      <c r="BE1546">
        <v>0</v>
      </c>
      <c r="BF1546" t="s">
        <v>30213</v>
      </c>
      <c r="BG1546" t="s">
        <v>30214</v>
      </c>
      <c r="BH1546" t="s">
        <v>30215</v>
      </c>
      <c r="BI1546" t="s">
        <v>132</v>
      </c>
      <c r="BS1546">
        <v>0</v>
      </c>
      <c r="BT1546">
        <v>0</v>
      </c>
      <c r="BU1546">
        <v>0</v>
      </c>
      <c r="BV1546">
        <v>0</v>
      </c>
      <c r="BW1546">
        <v>0</v>
      </c>
      <c r="BX1546">
        <v>0</v>
      </c>
      <c r="BY1546">
        <v>1</v>
      </c>
      <c r="CD1546" t="s">
        <v>132</v>
      </c>
      <c r="CE1546">
        <v>0</v>
      </c>
      <c r="CJ1546" t="s">
        <v>132</v>
      </c>
      <c r="CK1546" t="s">
        <v>132</v>
      </c>
      <c r="CP1546">
        <v>6260</v>
      </c>
      <c r="CQ1546">
        <v>0</v>
      </c>
      <c r="CR1546">
        <v>0</v>
      </c>
      <c r="CS1546">
        <v>0</v>
      </c>
      <c r="CT1546">
        <v>0</v>
      </c>
    </row>
    <row r="1547" spans="1:98" x14ac:dyDescent="0.2">
      <c r="A1547" t="s">
        <v>11268</v>
      </c>
      <c r="B1547" s="1" t="s">
        <v>1137</v>
      </c>
      <c r="C1547">
        <v>2400</v>
      </c>
      <c r="G1547" t="s">
        <v>575</v>
      </c>
      <c r="H1547" t="s">
        <v>193</v>
      </c>
      <c r="I1547" t="s">
        <v>137</v>
      </c>
      <c r="K1547">
        <v>9</v>
      </c>
      <c r="L1547" t="s">
        <v>11269</v>
      </c>
      <c r="M1547" t="s">
        <v>11270</v>
      </c>
      <c r="N1547" t="s">
        <v>3051</v>
      </c>
      <c r="O1547" t="s">
        <v>11271</v>
      </c>
      <c r="P1547">
        <v>67</v>
      </c>
      <c r="Q1547" t="s">
        <v>1746</v>
      </c>
      <c r="R1547" t="s">
        <v>3695</v>
      </c>
      <c r="S1547" t="s">
        <v>11272</v>
      </c>
      <c r="T1547">
        <v>6</v>
      </c>
      <c r="U1547">
        <v>8</v>
      </c>
      <c r="V1547">
        <v>9</v>
      </c>
      <c r="Y1547" t="s">
        <v>5045</v>
      </c>
      <c r="Z1547" t="s">
        <v>9884</v>
      </c>
      <c r="AB1547">
        <v>17</v>
      </c>
      <c r="AD1547" t="s">
        <v>249</v>
      </c>
      <c r="AF1547" t="s">
        <v>11273</v>
      </c>
      <c r="AH1547" t="s">
        <v>202</v>
      </c>
      <c r="AI1547" t="s">
        <v>202</v>
      </c>
      <c r="AJ1547" t="s">
        <v>11274</v>
      </c>
      <c r="AK1547" t="s">
        <v>11275</v>
      </c>
      <c r="AO1547" t="s">
        <v>11276</v>
      </c>
      <c r="AQ1547">
        <v>6</v>
      </c>
      <c r="AR1547">
        <v>10</v>
      </c>
      <c r="AS1547" t="s">
        <v>5050</v>
      </c>
      <c r="AT1547" t="s">
        <v>11277</v>
      </c>
      <c r="AU1547" t="s">
        <v>11278</v>
      </c>
      <c r="AW1547" t="s">
        <v>11279</v>
      </c>
      <c r="AX1547" t="s">
        <v>11280</v>
      </c>
      <c r="AY1547" t="s">
        <v>669</v>
      </c>
      <c r="AZ1547" t="s">
        <v>11281</v>
      </c>
      <c r="BA1547" t="s">
        <v>11282</v>
      </c>
      <c r="BB1547" t="s">
        <v>11283</v>
      </c>
      <c r="BD1547" t="s">
        <v>7316</v>
      </c>
      <c r="BE1547">
        <v>0</v>
      </c>
      <c r="BF1547" t="s">
        <v>11284</v>
      </c>
      <c r="BG1547" t="s">
        <v>11285</v>
      </c>
      <c r="BH1547" t="s">
        <v>11286</v>
      </c>
      <c r="BS1547">
        <v>0</v>
      </c>
      <c r="BT1547">
        <v>0</v>
      </c>
      <c r="BU1547">
        <v>0</v>
      </c>
      <c r="BV1547">
        <v>0</v>
      </c>
      <c r="BW1547">
        <v>0</v>
      </c>
      <c r="BX1547">
        <v>0</v>
      </c>
      <c r="BY1547">
        <v>1</v>
      </c>
      <c r="CD1547" t="s">
        <v>131</v>
      </c>
      <c r="CE1547">
        <v>0</v>
      </c>
      <c r="CJ1547" t="s">
        <v>132</v>
      </c>
      <c r="CO1547" t="str">
        <f>HYPERLINK("http://www.d20pfsrd.com/bestiary/monster-listings/aberrations/seugathi","Seugathi")</f>
        <v>Seugathi</v>
      </c>
      <c r="CP1547">
        <v>1346</v>
      </c>
      <c r="CQ1547">
        <v>0</v>
      </c>
      <c r="CR1547">
        <v>0</v>
      </c>
      <c r="CS1547">
        <v>0</v>
      </c>
      <c r="CT1547">
        <v>0</v>
      </c>
    </row>
    <row r="1548" spans="1:98" x14ac:dyDescent="0.2">
      <c r="A1548" t="s">
        <v>12312</v>
      </c>
      <c r="B1548" s="1" t="s">
        <v>599</v>
      </c>
      <c r="C1548">
        <v>135</v>
      </c>
      <c r="G1548" t="s">
        <v>1053</v>
      </c>
      <c r="H1548" t="s">
        <v>1308</v>
      </c>
      <c r="I1548" t="s">
        <v>1555</v>
      </c>
      <c r="K1548">
        <v>2</v>
      </c>
      <c r="L1548" t="s">
        <v>618</v>
      </c>
      <c r="N1548" t="s">
        <v>2840</v>
      </c>
      <c r="O1548" t="s">
        <v>2841</v>
      </c>
      <c r="P1548">
        <v>4</v>
      </c>
      <c r="Q1548" t="s">
        <v>603</v>
      </c>
      <c r="S1548" t="s">
        <v>5000</v>
      </c>
      <c r="T1548">
        <v>0</v>
      </c>
      <c r="U1548">
        <v>2</v>
      </c>
      <c r="V1548">
        <v>2</v>
      </c>
      <c r="Z1548" t="s">
        <v>3160</v>
      </c>
      <c r="AD1548" t="s">
        <v>5979</v>
      </c>
      <c r="AF1548" t="s">
        <v>12313</v>
      </c>
      <c r="AH1548" t="s">
        <v>114</v>
      </c>
      <c r="AI1548" t="s">
        <v>114</v>
      </c>
      <c r="AO1548" t="s">
        <v>12314</v>
      </c>
      <c r="AQ1548">
        <v>0</v>
      </c>
      <c r="AR1548">
        <v>-1</v>
      </c>
      <c r="AS1548" t="s">
        <v>839</v>
      </c>
      <c r="AY1548" t="s">
        <v>298</v>
      </c>
      <c r="AZ1548" t="s">
        <v>12315</v>
      </c>
      <c r="BA1548" t="s">
        <v>255</v>
      </c>
      <c r="BB1548" t="s">
        <v>12316</v>
      </c>
      <c r="BC1548" t="s">
        <v>12317</v>
      </c>
      <c r="BD1548" t="s">
        <v>12285</v>
      </c>
      <c r="BE1548">
        <v>0</v>
      </c>
      <c r="BG1548" t="s">
        <v>12318</v>
      </c>
      <c r="BH1548" t="s">
        <v>12319</v>
      </c>
      <c r="BS1548">
        <v>0</v>
      </c>
      <c r="BT1548">
        <v>0</v>
      </c>
      <c r="BU1548">
        <v>1</v>
      </c>
      <c r="BV1548">
        <v>0</v>
      </c>
      <c r="BW1548">
        <v>0</v>
      </c>
      <c r="BX1548">
        <v>0</v>
      </c>
      <c r="BY1548">
        <v>0</v>
      </c>
      <c r="CD1548" t="s">
        <v>131</v>
      </c>
      <c r="CE1548">
        <v>0</v>
      </c>
      <c r="CJ1548" t="s">
        <v>132</v>
      </c>
      <c r="CP1548">
        <v>1500</v>
      </c>
      <c r="CQ1548">
        <v>0</v>
      </c>
      <c r="CR1548">
        <v>0</v>
      </c>
      <c r="CS1548">
        <v>0</v>
      </c>
      <c r="CT1548">
        <v>0</v>
      </c>
    </row>
    <row r="1549" spans="1:98" x14ac:dyDescent="0.2">
      <c r="A1549" t="s">
        <v>30928</v>
      </c>
      <c r="B1549" s="1" t="s">
        <v>283</v>
      </c>
      <c r="C1549">
        <v>600</v>
      </c>
      <c r="G1549" t="s">
        <v>575</v>
      </c>
      <c r="H1549" t="s">
        <v>102</v>
      </c>
      <c r="I1549" t="s">
        <v>701</v>
      </c>
      <c r="J1549" t="s">
        <v>1054</v>
      </c>
      <c r="K1549">
        <v>6</v>
      </c>
      <c r="L1549" t="s">
        <v>19187</v>
      </c>
      <c r="N1549" t="s">
        <v>831</v>
      </c>
      <c r="O1549" t="s">
        <v>832</v>
      </c>
      <c r="P1549">
        <v>19</v>
      </c>
      <c r="Q1549" t="s">
        <v>336</v>
      </c>
      <c r="R1549" t="s">
        <v>19945</v>
      </c>
      <c r="S1549" t="s">
        <v>30929</v>
      </c>
      <c r="T1549">
        <v>5</v>
      </c>
      <c r="U1549">
        <v>3</v>
      </c>
      <c r="V1549">
        <v>0</v>
      </c>
      <c r="AC1549" t="s">
        <v>1080</v>
      </c>
      <c r="AD1549" t="s">
        <v>249</v>
      </c>
      <c r="AF1549" t="s">
        <v>30930</v>
      </c>
      <c r="AH1549" t="s">
        <v>114</v>
      </c>
      <c r="AI1549" t="s">
        <v>21609</v>
      </c>
      <c r="AJ1549" t="s">
        <v>30931</v>
      </c>
      <c r="AO1549" t="s">
        <v>30932</v>
      </c>
      <c r="AQ1549">
        <v>2</v>
      </c>
      <c r="AR1549">
        <v>3</v>
      </c>
      <c r="AS1549">
        <v>15</v>
      </c>
      <c r="AT1549" t="s">
        <v>30933</v>
      </c>
      <c r="AU1549" t="s">
        <v>30934</v>
      </c>
      <c r="AV1549" t="s">
        <v>30935</v>
      </c>
      <c r="AW1549" t="s">
        <v>3204</v>
      </c>
      <c r="AX1549" t="s">
        <v>7958</v>
      </c>
      <c r="AY1549" t="s">
        <v>669</v>
      </c>
      <c r="AZ1549" t="s">
        <v>8199</v>
      </c>
      <c r="BA1549" t="s">
        <v>426</v>
      </c>
      <c r="BB1549" t="s">
        <v>30936</v>
      </c>
      <c r="BD1549" t="s">
        <v>30472</v>
      </c>
      <c r="BE1549">
        <v>0</v>
      </c>
      <c r="BG1549" t="s">
        <v>30937</v>
      </c>
      <c r="BH1549" t="s">
        <v>30938</v>
      </c>
      <c r="BS1549">
        <v>0</v>
      </c>
      <c r="BT1549">
        <v>0</v>
      </c>
      <c r="BU1549">
        <v>0</v>
      </c>
      <c r="BV1549">
        <v>0</v>
      </c>
      <c r="BW1549">
        <v>0</v>
      </c>
      <c r="BX1549">
        <v>0</v>
      </c>
      <c r="BY1549">
        <v>1</v>
      </c>
      <c r="CD1549" t="s">
        <v>132</v>
      </c>
      <c r="CE1549">
        <v>0</v>
      </c>
      <c r="CF1549" t="s">
        <v>132</v>
      </c>
      <c r="CJ1549" t="s">
        <v>132</v>
      </c>
      <c r="CK1549" t="s">
        <v>132</v>
      </c>
      <c r="CP1549">
        <v>6640</v>
      </c>
      <c r="CQ1549">
        <v>0</v>
      </c>
      <c r="CR1549">
        <v>0</v>
      </c>
      <c r="CS1549">
        <v>0</v>
      </c>
      <c r="CT1549">
        <v>0</v>
      </c>
    </row>
    <row r="1550" spans="1:98" x14ac:dyDescent="0.2">
      <c r="A1550" t="s">
        <v>28840</v>
      </c>
      <c r="B1550" s="1" t="s">
        <v>365</v>
      </c>
      <c r="C1550">
        <v>1200</v>
      </c>
      <c r="G1550" t="s">
        <v>135</v>
      </c>
      <c r="H1550" t="s">
        <v>102</v>
      </c>
      <c r="I1550" t="s">
        <v>261</v>
      </c>
      <c r="K1550">
        <v>4</v>
      </c>
      <c r="L1550" t="s">
        <v>28841</v>
      </c>
      <c r="N1550" t="s">
        <v>2391</v>
      </c>
      <c r="O1550" t="s">
        <v>2392</v>
      </c>
      <c r="P1550">
        <v>45</v>
      </c>
      <c r="Q1550" t="s">
        <v>456</v>
      </c>
      <c r="S1550" t="s">
        <v>28842</v>
      </c>
      <c r="T1550">
        <v>7</v>
      </c>
      <c r="U1550">
        <v>9</v>
      </c>
      <c r="V1550">
        <v>4</v>
      </c>
      <c r="AD1550" t="s">
        <v>376</v>
      </c>
      <c r="AF1550" t="s">
        <v>28843</v>
      </c>
      <c r="AH1550" t="s">
        <v>114</v>
      </c>
      <c r="AI1550" t="s">
        <v>114</v>
      </c>
      <c r="AJ1550" t="s">
        <v>28844</v>
      </c>
      <c r="AO1550" t="s">
        <v>28845</v>
      </c>
      <c r="AQ1550">
        <v>6</v>
      </c>
      <c r="AR1550">
        <v>9</v>
      </c>
      <c r="AS1550" t="s">
        <v>2024</v>
      </c>
      <c r="AT1550" t="s">
        <v>28846</v>
      </c>
      <c r="AU1550" t="s">
        <v>28847</v>
      </c>
      <c r="AW1550" t="s">
        <v>28848</v>
      </c>
      <c r="AY1550" t="s">
        <v>1866</v>
      </c>
      <c r="AZ1550" t="s">
        <v>3720</v>
      </c>
      <c r="BA1550" t="s">
        <v>255</v>
      </c>
      <c r="BB1550" t="s">
        <v>28849</v>
      </c>
      <c r="BD1550" t="s">
        <v>28836</v>
      </c>
      <c r="BE1550">
        <v>0</v>
      </c>
      <c r="BF1550" t="s">
        <v>28850</v>
      </c>
      <c r="BG1550" t="s">
        <v>28851</v>
      </c>
      <c r="BH1550" t="s">
        <v>28852</v>
      </c>
      <c r="BI1550" t="s">
        <v>132</v>
      </c>
      <c r="BS1550">
        <v>0</v>
      </c>
      <c r="BT1550">
        <v>0</v>
      </c>
      <c r="BU1550">
        <v>0</v>
      </c>
      <c r="BV1550">
        <v>0</v>
      </c>
      <c r="BW1550">
        <v>0</v>
      </c>
      <c r="BX1550">
        <v>0</v>
      </c>
      <c r="BY1550">
        <v>1</v>
      </c>
      <c r="CD1550" t="s">
        <v>132</v>
      </c>
      <c r="CE1550">
        <v>0</v>
      </c>
      <c r="CJ1550" t="s">
        <v>132</v>
      </c>
      <c r="CK1550" t="s">
        <v>132</v>
      </c>
      <c r="CP1550">
        <v>5975</v>
      </c>
      <c r="CQ1550">
        <v>0</v>
      </c>
      <c r="CR1550">
        <v>0</v>
      </c>
      <c r="CS1550">
        <v>0</v>
      </c>
      <c r="CT1550">
        <v>0</v>
      </c>
    </row>
    <row r="1551" spans="1:98" x14ac:dyDescent="0.2">
      <c r="A1551" t="s">
        <v>30216</v>
      </c>
      <c r="B1551" s="1" t="s">
        <v>99</v>
      </c>
      <c r="C1551">
        <v>200</v>
      </c>
      <c r="D1551" t="s">
        <v>30216</v>
      </c>
      <c r="E1551" t="s">
        <v>30217</v>
      </c>
      <c r="G1551" t="s">
        <v>3133</v>
      </c>
      <c r="H1551" t="s">
        <v>102</v>
      </c>
      <c r="I1551" t="s">
        <v>103</v>
      </c>
      <c r="J1551" t="s">
        <v>104</v>
      </c>
      <c r="K1551">
        <v>1</v>
      </c>
      <c r="L1551" t="s">
        <v>11852</v>
      </c>
      <c r="N1551" t="s">
        <v>3680</v>
      </c>
      <c r="O1551" t="s">
        <v>3681</v>
      </c>
      <c r="P1551">
        <v>12</v>
      </c>
      <c r="Q1551" t="s">
        <v>8169</v>
      </c>
      <c r="S1551" t="s">
        <v>10216</v>
      </c>
      <c r="T1551">
        <v>3</v>
      </c>
      <c r="U1551">
        <v>1</v>
      </c>
      <c r="V1551">
        <v>1</v>
      </c>
      <c r="X1551" t="s">
        <v>30218</v>
      </c>
      <c r="AD1551" t="s">
        <v>249</v>
      </c>
      <c r="AF1551" t="s">
        <v>30219</v>
      </c>
      <c r="AH1551" t="s">
        <v>114</v>
      </c>
      <c r="AI1551" t="s">
        <v>114</v>
      </c>
      <c r="AK1551" t="s">
        <v>30220</v>
      </c>
      <c r="AL1551" t="s">
        <v>30221</v>
      </c>
      <c r="AO1551" t="s">
        <v>30222</v>
      </c>
      <c r="AQ1551">
        <v>0</v>
      </c>
      <c r="AR1551">
        <v>0</v>
      </c>
      <c r="AS1551">
        <v>11</v>
      </c>
      <c r="AT1551" t="s">
        <v>21598</v>
      </c>
      <c r="AU1551" t="s">
        <v>30223</v>
      </c>
      <c r="AW1551" t="s">
        <v>4286</v>
      </c>
      <c r="AX1551" t="s">
        <v>30224</v>
      </c>
      <c r="AY1551" t="s">
        <v>298</v>
      </c>
      <c r="AZ1551" t="s">
        <v>30225</v>
      </c>
      <c r="BA1551" t="s">
        <v>30226</v>
      </c>
      <c r="BB1551" t="s">
        <v>30227</v>
      </c>
      <c r="BD1551" t="s">
        <v>30138</v>
      </c>
      <c r="BE1551">
        <v>0</v>
      </c>
      <c r="BF1551" t="s">
        <v>30228</v>
      </c>
      <c r="BG1551" t="s">
        <v>30229</v>
      </c>
      <c r="BH1551" t="s">
        <v>30230</v>
      </c>
      <c r="BI1551" t="s">
        <v>132</v>
      </c>
      <c r="BS1551">
        <v>1</v>
      </c>
      <c r="BT1551">
        <v>0</v>
      </c>
      <c r="BU1551">
        <v>0</v>
      </c>
      <c r="BV1551">
        <v>0</v>
      </c>
      <c r="BW1551">
        <v>0</v>
      </c>
      <c r="BX1551">
        <v>0</v>
      </c>
      <c r="BY1551">
        <v>1</v>
      </c>
      <c r="CD1551" t="s">
        <v>132</v>
      </c>
      <c r="CE1551">
        <v>1</v>
      </c>
      <c r="CG1551" t="s">
        <v>30231</v>
      </c>
      <c r="CJ1551" t="s">
        <v>132</v>
      </c>
      <c r="CK1551" t="s">
        <v>132</v>
      </c>
      <c r="CP1551">
        <v>6261</v>
      </c>
      <c r="CQ1551">
        <v>0</v>
      </c>
      <c r="CR1551">
        <v>0</v>
      </c>
      <c r="CS1551">
        <v>0</v>
      </c>
      <c r="CT1551">
        <v>0</v>
      </c>
    </row>
    <row r="1552" spans="1:98" x14ac:dyDescent="0.2">
      <c r="A1552" t="s">
        <v>24083</v>
      </c>
      <c r="B1552" s="1" t="s">
        <v>1223</v>
      </c>
      <c r="C1552">
        <v>12800</v>
      </c>
      <c r="G1552" t="s">
        <v>575</v>
      </c>
      <c r="H1552" t="s">
        <v>102</v>
      </c>
      <c r="I1552" t="s">
        <v>103</v>
      </c>
      <c r="J1552" t="s">
        <v>1138</v>
      </c>
      <c r="K1552">
        <v>11</v>
      </c>
      <c r="L1552" t="s">
        <v>24084</v>
      </c>
      <c r="N1552" t="s">
        <v>15662</v>
      </c>
      <c r="O1552" t="s">
        <v>15663</v>
      </c>
      <c r="P1552">
        <v>148</v>
      </c>
      <c r="Q1552" t="s">
        <v>7325</v>
      </c>
      <c r="S1552" t="s">
        <v>24085</v>
      </c>
      <c r="T1552">
        <v>11</v>
      </c>
      <c r="U1552">
        <v>14</v>
      </c>
      <c r="V1552">
        <v>14</v>
      </c>
      <c r="Y1552" t="s">
        <v>1145</v>
      </c>
      <c r="Z1552" t="s">
        <v>1146</v>
      </c>
      <c r="AA1552" t="s">
        <v>1147</v>
      </c>
      <c r="AB1552">
        <v>22</v>
      </c>
      <c r="AD1552" t="s">
        <v>1332</v>
      </c>
      <c r="AF1552" t="s">
        <v>24086</v>
      </c>
      <c r="AH1552" t="s">
        <v>114</v>
      </c>
      <c r="AI1552" t="s">
        <v>114</v>
      </c>
      <c r="AJ1552" t="s">
        <v>24087</v>
      </c>
      <c r="AK1552" t="s">
        <v>24088</v>
      </c>
      <c r="AO1552" t="s">
        <v>24089</v>
      </c>
      <c r="AQ1552">
        <v>11</v>
      </c>
      <c r="AR1552">
        <v>18</v>
      </c>
      <c r="AS1552">
        <v>36</v>
      </c>
      <c r="AT1552" t="s">
        <v>24090</v>
      </c>
      <c r="AU1552" t="s">
        <v>24091</v>
      </c>
      <c r="AV1552" t="s">
        <v>1065</v>
      </c>
      <c r="AW1552" t="s">
        <v>15022</v>
      </c>
      <c r="AX1552" t="s">
        <v>24092</v>
      </c>
      <c r="AY1552" t="s">
        <v>1157</v>
      </c>
      <c r="AZ1552" t="s">
        <v>24093</v>
      </c>
      <c r="BA1552" t="s">
        <v>7794</v>
      </c>
      <c r="BB1552" t="s">
        <v>24094</v>
      </c>
      <c r="BC1552" t="s">
        <v>1161</v>
      </c>
      <c r="BD1552" t="s">
        <v>24095</v>
      </c>
      <c r="BE1552">
        <v>0</v>
      </c>
      <c r="BF1552" t="s">
        <v>24096</v>
      </c>
      <c r="BG1552" t="s">
        <v>24097</v>
      </c>
      <c r="BH1552" t="s">
        <v>24098</v>
      </c>
      <c r="BI1552" t="s">
        <v>132</v>
      </c>
      <c r="BK1552" t="s">
        <v>132</v>
      </c>
      <c r="BS1552">
        <v>0</v>
      </c>
      <c r="BT1552">
        <v>0</v>
      </c>
      <c r="BU1552">
        <v>1</v>
      </c>
      <c r="BV1552">
        <v>0</v>
      </c>
      <c r="BW1552">
        <v>0</v>
      </c>
      <c r="BX1552">
        <v>0</v>
      </c>
      <c r="BY1552">
        <v>1</v>
      </c>
      <c r="CD1552" t="s">
        <v>131</v>
      </c>
      <c r="CE1552">
        <v>0</v>
      </c>
      <c r="CJ1552" t="s">
        <v>132</v>
      </c>
      <c r="CK1552" t="s">
        <v>132</v>
      </c>
      <c r="CP1552">
        <v>5124</v>
      </c>
      <c r="CQ1552">
        <v>0</v>
      </c>
      <c r="CR1552">
        <v>0</v>
      </c>
      <c r="CS1552">
        <v>0</v>
      </c>
      <c r="CT1552">
        <v>0</v>
      </c>
    </row>
    <row r="1553" spans="1:98" x14ac:dyDescent="0.2">
      <c r="A1553" t="s">
        <v>19521</v>
      </c>
      <c r="B1553" s="1" t="s">
        <v>306</v>
      </c>
      <c r="C1553">
        <v>1600</v>
      </c>
      <c r="D1553" t="s">
        <v>4024</v>
      </c>
      <c r="E1553" t="s">
        <v>19522</v>
      </c>
      <c r="G1553" t="s">
        <v>923</v>
      </c>
      <c r="H1553" t="s">
        <v>102</v>
      </c>
      <c r="I1553" t="s">
        <v>701</v>
      </c>
      <c r="J1553" t="s">
        <v>14167</v>
      </c>
      <c r="K1553">
        <v>2</v>
      </c>
      <c r="L1553" t="s">
        <v>4009</v>
      </c>
      <c r="N1553" t="s">
        <v>1716</v>
      </c>
      <c r="O1553" t="s">
        <v>19523</v>
      </c>
      <c r="P1553">
        <v>35</v>
      </c>
      <c r="Q1553" t="s">
        <v>10120</v>
      </c>
      <c r="S1553" t="s">
        <v>17752</v>
      </c>
      <c r="T1553">
        <v>4</v>
      </c>
      <c r="U1553">
        <v>5</v>
      </c>
      <c r="V1553">
        <v>7</v>
      </c>
      <c r="AD1553" t="s">
        <v>1231</v>
      </c>
      <c r="AF1553" t="s">
        <v>19524</v>
      </c>
      <c r="AG1553" t="s">
        <v>19346</v>
      </c>
      <c r="AH1553" t="s">
        <v>114</v>
      </c>
      <c r="AI1553" t="s">
        <v>114</v>
      </c>
      <c r="AK1553" t="s">
        <v>19525</v>
      </c>
      <c r="AL1553" t="s">
        <v>19526</v>
      </c>
      <c r="AO1553" t="s">
        <v>19527</v>
      </c>
      <c r="AQ1553">
        <v>3</v>
      </c>
      <c r="AR1553">
        <v>2</v>
      </c>
      <c r="AS1553">
        <v>14</v>
      </c>
      <c r="AT1553" t="s">
        <v>19528</v>
      </c>
      <c r="AU1553" t="s">
        <v>19529</v>
      </c>
      <c r="AW1553" t="s">
        <v>647</v>
      </c>
      <c r="AX1553" t="s">
        <v>19530</v>
      </c>
      <c r="AY1553" t="s">
        <v>16486</v>
      </c>
      <c r="AZ1553" t="s">
        <v>19531</v>
      </c>
      <c r="BA1553" t="s">
        <v>19532</v>
      </c>
      <c r="BB1553" t="s">
        <v>19533</v>
      </c>
      <c r="BD1553" t="s">
        <v>19270</v>
      </c>
      <c r="BE1553">
        <v>0</v>
      </c>
      <c r="BG1553" t="s">
        <v>19534</v>
      </c>
      <c r="BH1553" t="s">
        <v>19535</v>
      </c>
      <c r="BJ1553" t="s">
        <v>19536</v>
      </c>
      <c r="BR1553" t="s">
        <v>14044</v>
      </c>
      <c r="BS1553">
        <v>0</v>
      </c>
      <c r="BT1553">
        <v>0</v>
      </c>
      <c r="BU1553">
        <v>0</v>
      </c>
      <c r="BV1553">
        <v>0</v>
      </c>
      <c r="BW1553">
        <v>0</v>
      </c>
      <c r="BX1553">
        <v>1</v>
      </c>
      <c r="BY1553">
        <v>1</v>
      </c>
      <c r="CD1553" t="s">
        <v>131</v>
      </c>
      <c r="CE1553">
        <v>0</v>
      </c>
      <c r="CJ1553" t="s">
        <v>132</v>
      </c>
      <c r="CP1553">
        <v>2749</v>
      </c>
      <c r="CQ1553">
        <v>0</v>
      </c>
      <c r="CR1553">
        <v>0</v>
      </c>
      <c r="CS1553">
        <v>0</v>
      </c>
      <c r="CT1553">
        <v>0</v>
      </c>
    </row>
    <row r="1554" spans="1:98" x14ac:dyDescent="0.2">
      <c r="A1554" t="s">
        <v>4889</v>
      </c>
      <c r="B1554" s="1" t="s">
        <v>239</v>
      </c>
      <c r="C1554">
        <v>800</v>
      </c>
      <c r="G1554" t="s">
        <v>575</v>
      </c>
      <c r="H1554" t="s">
        <v>102</v>
      </c>
      <c r="I1554" t="s">
        <v>1555</v>
      </c>
      <c r="J1554" t="s">
        <v>4890</v>
      </c>
      <c r="K1554">
        <v>2</v>
      </c>
      <c r="L1554" t="s">
        <v>4891</v>
      </c>
      <c r="N1554" t="s">
        <v>2853</v>
      </c>
      <c r="O1554" t="s">
        <v>4892</v>
      </c>
      <c r="P1554">
        <v>19</v>
      </c>
      <c r="Q1554" t="s">
        <v>336</v>
      </c>
      <c r="S1554" t="s">
        <v>4893</v>
      </c>
      <c r="T1554">
        <v>3</v>
      </c>
      <c r="U1554">
        <v>3</v>
      </c>
      <c r="V1554">
        <v>4</v>
      </c>
      <c r="X1554" t="s">
        <v>4894</v>
      </c>
      <c r="Z1554" t="s">
        <v>3160</v>
      </c>
      <c r="AD1554" t="s">
        <v>4895</v>
      </c>
      <c r="AF1554" t="s">
        <v>4896</v>
      </c>
      <c r="AH1554" t="s">
        <v>114</v>
      </c>
      <c r="AI1554" t="s">
        <v>114</v>
      </c>
      <c r="AJ1554" t="s">
        <v>4897</v>
      </c>
      <c r="AO1554" t="s">
        <v>4898</v>
      </c>
      <c r="AQ1554">
        <v>2</v>
      </c>
      <c r="AR1554">
        <v>4</v>
      </c>
      <c r="AS1554">
        <v>17</v>
      </c>
      <c r="AT1554" t="s">
        <v>4899</v>
      </c>
      <c r="AU1554" t="s">
        <v>4900</v>
      </c>
      <c r="AV1554" t="s">
        <v>4901</v>
      </c>
      <c r="AY1554" t="s">
        <v>298</v>
      </c>
      <c r="AZ1554" t="s">
        <v>4902</v>
      </c>
      <c r="BA1554" t="s">
        <v>426</v>
      </c>
      <c r="BB1554" t="s">
        <v>4903</v>
      </c>
      <c r="BD1554" t="s">
        <v>128</v>
      </c>
      <c r="BE1554">
        <v>0</v>
      </c>
      <c r="BF1554" t="s">
        <v>4904</v>
      </c>
      <c r="BG1554" t="s">
        <v>4905</v>
      </c>
      <c r="BH1554" t="s">
        <v>4906</v>
      </c>
      <c r="BS1554">
        <v>0</v>
      </c>
      <c r="BT1554">
        <v>0</v>
      </c>
      <c r="BU1554">
        <v>1</v>
      </c>
      <c r="BV1554">
        <v>0</v>
      </c>
      <c r="BW1554">
        <v>0</v>
      </c>
      <c r="BX1554">
        <v>0</v>
      </c>
      <c r="BY1554">
        <v>0</v>
      </c>
      <c r="CD1554" t="s">
        <v>131</v>
      </c>
      <c r="CE1554">
        <v>0</v>
      </c>
      <c r="CJ1554" t="s">
        <v>132</v>
      </c>
      <c r="CO1554" t="str">
        <f>HYPERLINK("http://www.d20pfsrd.com/bestiary/monster-listings/undead/shadow","Shadow")</f>
        <v>Shadow</v>
      </c>
      <c r="CP1554">
        <v>314</v>
      </c>
      <c r="CQ1554">
        <v>0</v>
      </c>
      <c r="CR1554">
        <v>0</v>
      </c>
      <c r="CS1554">
        <v>0</v>
      </c>
      <c r="CT1554">
        <v>0</v>
      </c>
    </row>
    <row r="1555" spans="1:98" x14ac:dyDescent="0.2">
      <c r="A1555" t="s">
        <v>6442</v>
      </c>
      <c r="B1555" s="1" t="s">
        <v>134</v>
      </c>
      <c r="C1555">
        <v>3200</v>
      </c>
      <c r="G1555" t="s">
        <v>575</v>
      </c>
      <c r="H1555" t="s">
        <v>102</v>
      </c>
      <c r="I1555" t="s">
        <v>103</v>
      </c>
      <c r="J1555" t="s">
        <v>6443</v>
      </c>
      <c r="K1555">
        <v>8</v>
      </c>
      <c r="L1555" t="s">
        <v>1557</v>
      </c>
      <c r="N1555" t="s">
        <v>852</v>
      </c>
      <c r="O1555" t="s">
        <v>6444</v>
      </c>
      <c r="P1555">
        <v>59</v>
      </c>
      <c r="Q1555" t="s">
        <v>5924</v>
      </c>
      <c r="S1555" t="s">
        <v>6445</v>
      </c>
      <c r="T1555">
        <v>5</v>
      </c>
      <c r="U1555">
        <v>11</v>
      </c>
      <c r="V1555">
        <v>7</v>
      </c>
      <c r="X1555" t="s">
        <v>6039</v>
      </c>
      <c r="Y1555" t="s">
        <v>1145</v>
      </c>
      <c r="Z1555" t="s">
        <v>6446</v>
      </c>
      <c r="AA1555" t="s">
        <v>6192</v>
      </c>
      <c r="AB1555">
        <v>17</v>
      </c>
      <c r="AC1555" t="s">
        <v>5503</v>
      </c>
      <c r="AD1555" t="s">
        <v>5979</v>
      </c>
      <c r="AF1555" t="s">
        <v>6447</v>
      </c>
      <c r="AH1555" t="s">
        <v>114</v>
      </c>
      <c r="AI1555" t="s">
        <v>114</v>
      </c>
      <c r="AJ1555" t="s">
        <v>6448</v>
      </c>
      <c r="AK1555" t="s">
        <v>6449</v>
      </c>
      <c r="AO1555" t="s">
        <v>6450</v>
      </c>
      <c r="AQ1555">
        <v>7</v>
      </c>
      <c r="AR1555">
        <v>11</v>
      </c>
      <c r="AS1555">
        <v>25</v>
      </c>
      <c r="AT1555" t="s">
        <v>6451</v>
      </c>
      <c r="AU1555" t="s">
        <v>6452</v>
      </c>
      <c r="AV1555" t="s">
        <v>1065</v>
      </c>
      <c r="AW1555" t="s">
        <v>6453</v>
      </c>
      <c r="AY1555" t="s">
        <v>1157</v>
      </c>
      <c r="AZ1555" t="s">
        <v>6454</v>
      </c>
      <c r="BA1555" t="s">
        <v>426</v>
      </c>
      <c r="BB1555" t="s">
        <v>6455</v>
      </c>
      <c r="BC1555" t="s">
        <v>1161</v>
      </c>
      <c r="BD1555" t="s">
        <v>128</v>
      </c>
      <c r="BE1555">
        <v>0</v>
      </c>
      <c r="BF1555" t="s">
        <v>6456</v>
      </c>
      <c r="BG1555" t="s">
        <v>6457</v>
      </c>
      <c r="BH1555" t="s">
        <v>6458</v>
      </c>
      <c r="BS1555">
        <v>0</v>
      </c>
      <c r="BT1555">
        <v>0</v>
      </c>
      <c r="BU1555">
        <v>1</v>
      </c>
      <c r="BV1555">
        <v>0</v>
      </c>
      <c r="BW1555">
        <v>0</v>
      </c>
      <c r="BX1555">
        <v>0</v>
      </c>
      <c r="BY1555">
        <v>0</v>
      </c>
      <c r="CD1555" t="s">
        <v>131</v>
      </c>
      <c r="CE1555">
        <v>0</v>
      </c>
      <c r="CJ1555" t="s">
        <v>132</v>
      </c>
      <c r="CO1555" t="str">
        <f>HYPERLINK("http://www.d20pfsrd.com/bestiary/monster-listings/outsiders/demon/shadow-demon","Demon, Shadow")</f>
        <v>Demon, Shadow</v>
      </c>
      <c r="CP1555">
        <v>721</v>
      </c>
      <c r="CQ1555">
        <v>0</v>
      </c>
      <c r="CR1555">
        <v>0</v>
      </c>
      <c r="CS1555">
        <v>0</v>
      </c>
      <c r="CT1555">
        <v>0</v>
      </c>
    </row>
    <row r="1556" spans="1:98" x14ac:dyDescent="0.2">
      <c r="A1556" t="s">
        <v>25168</v>
      </c>
      <c r="B1556" s="1" t="s">
        <v>283</v>
      </c>
      <c r="C1556">
        <v>600</v>
      </c>
      <c r="G1556" t="s">
        <v>575</v>
      </c>
      <c r="H1556" t="s">
        <v>1308</v>
      </c>
      <c r="I1556" t="s">
        <v>1780</v>
      </c>
      <c r="J1556" t="s">
        <v>2012</v>
      </c>
      <c r="K1556">
        <v>5</v>
      </c>
      <c r="L1556" t="s">
        <v>5357</v>
      </c>
      <c r="N1556" t="s">
        <v>9623</v>
      </c>
      <c r="O1556" t="s">
        <v>13895</v>
      </c>
      <c r="P1556">
        <v>22</v>
      </c>
      <c r="Q1556" t="s">
        <v>13000</v>
      </c>
      <c r="S1556" t="s">
        <v>9554</v>
      </c>
      <c r="T1556">
        <v>4</v>
      </c>
      <c r="U1556">
        <v>8</v>
      </c>
      <c r="V1556">
        <v>4</v>
      </c>
      <c r="X1556" t="s">
        <v>18109</v>
      </c>
      <c r="Z1556" t="s">
        <v>25169</v>
      </c>
      <c r="AC1556" t="s">
        <v>25170</v>
      </c>
      <c r="AD1556" t="s">
        <v>25171</v>
      </c>
      <c r="AF1556" t="s">
        <v>25172</v>
      </c>
      <c r="AH1556" t="s">
        <v>1316</v>
      </c>
      <c r="AI1556" t="s">
        <v>4602</v>
      </c>
      <c r="AJ1556" t="s">
        <v>25173</v>
      </c>
      <c r="AO1556" t="s">
        <v>25174</v>
      </c>
      <c r="AQ1556">
        <v>3</v>
      </c>
      <c r="AR1556">
        <v>6</v>
      </c>
      <c r="AS1556">
        <v>15</v>
      </c>
      <c r="AT1556" t="s">
        <v>21372</v>
      </c>
      <c r="AU1556" t="s">
        <v>25175</v>
      </c>
      <c r="AV1556" t="s">
        <v>25176</v>
      </c>
      <c r="AW1556" t="s">
        <v>1883</v>
      </c>
      <c r="AX1556" t="s">
        <v>9013</v>
      </c>
      <c r="AY1556" t="s">
        <v>298</v>
      </c>
      <c r="AZ1556" t="s">
        <v>25177</v>
      </c>
      <c r="BA1556" t="s">
        <v>426</v>
      </c>
      <c r="BB1556" t="s">
        <v>25178</v>
      </c>
      <c r="BC1556" t="s">
        <v>9017</v>
      </c>
      <c r="BD1556" t="s">
        <v>24172</v>
      </c>
      <c r="BE1556">
        <v>0</v>
      </c>
      <c r="BF1556" t="s">
        <v>25179</v>
      </c>
      <c r="BG1556" t="s">
        <v>25180</v>
      </c>
      <c r="BH1556" t="s">
        <v>25181</v>
      </c>
      <c r="BI1556" t="s">
        <v>132</v>
      </c>
      <c r="BK1556" t="s">
        <v>132</v>
      </c>
      <c r="BS1556">
        <v>0</v>
      </c>
      <c r="BT1556">
        <v>0</v>
      </c>
      <c r="BU1556">
        <v>1</v>
      </c>
      <c r="BV1556">
        <v>0</v>
      </c>
      <c r="BW1556">
        <v>0</v>
      </c>
      <c r="BX1556">
        <v>0</v>
      </c>
      <c r="BY1556">
        <v>1</v>
      </c>
      <c r="CD1556" t="s">
        <v>131</v>
      </c>
      <c r="CE1556">
        <v>0</v>
      </c>
      <c r="CF1556" t="s">
        <v>132</v>
      </c>
      <c r="CJ1556" t="s">
        <v>132</v>
      </c>
      <c r="CK1556" t="s">
        <v>132</v>
      </c>
      <c r="CP1556">
        <v>5200</v>
      </c>
      <c r="CQ1556">
        <v>0</v>
      </c>
      <c r="CR1556">
        <v>0</v>
      </c>
      <c r="CS1556">
        <v>0</v>
      </c>
      <c r="CT1556">
        <v>0</v>
      </c>
    </row>
    <row r="1557" spans="1:98" x14ac:dyDescent="0.2">
      <c r="A1557" t="s">
        <v>21147</v>
      </c>
      <c r="B1557" s="1" t="s">
        <v>1205</v>
      </c>
      <c r="C1557">
        <v>25600</v>
      </c>
      <c r="G1557" t="s">
        <v>135</v>
      </c>
      <c r="H1557" t="s">
        <v>193</v>
      </c>
      <c r="I1557" t="s">
        <v>701</v>
      </c>
      <c r="J1557" t="s">
        <v>21148</v>
      </c>
      <c r="K1557">
        <v>2</v>
      </c>
      <c r="L1557" t="s">
        <v>21149</v>
      </c>
      <c r="N1557" t="s">
        <v>18411</v>
      </c>
      <c r="O1557" t="s">
        <v>21150</v>
      </c>
      <c r="P1557">
        <v>218</v>
      </c>
      <c r="Q1557" t="s">
        <v>21151</v>
      </c>
      <c r="S1557" t="s">
        <v>21152</v>
      </c>
      <c r="T1557">
        <v>18</v>
      </c>
      <c r="U1557">
        <v>8</v>
      </c>
      <c r="V1557">
        <v>7</v>
      </c>
      <c r="X1557" t="s">
        <v>21153</v>
      </c>
      <c r="AD1557" t="s">
        <v>249</v>
      </c>
      <c r="AF1557" t="s">
        <v>21154</v>
      </c>
      <c r="AG1557" t="s">
        <v>21155</v>
      </c>
      <c r="AH1557" t="s">
        <v>202</v>
      </c>
      <c r="AI1557" t="s">
        <v>202</v>
      </c>
      <c r="AJ1557" t="s">
        <v>21156</v>
      </c>
      <c r="AO1557" t="s">
        <v>21157</v>
      </c>
      <c r="AQ1557">
        <v>14</v>
      </c>
      <c r="AR1557">
        <v>27</v>
      </c>
      <c r="AS1557">
        <v>39</v>
      </c>
      <c r="AT1557" t="s">
        <v>21158</v>
      </c>
      <c r="AU1557" t="s">
        <v>21159</v>
      </c>
      <c r="AV1557" t="s">
        <v>21160</v>
      </c>
      <c r="AW1557" t="s">
        <v>21161</v>
      </c>
      <c r="AX1557" t="s">
        <v>21162</v>
      </c>
      <c r="AY1557" t="s">
        <v>5625</v>
      </c>
      <c r="AZ1557" t="s">
        <v>21163</v>
      </c>
      <c r="BA1557" t="s">
        <v>21164</v>
      </c>
      <c r="BB1557" t="s">
        <v>21165</v>
      </c>
      <c r="BC1557" t="s">
        <v>3204</v>
      </c>
      <c r="BD1557" t="s">
        <v>21001</v>
      </c>
      <c r="BE1557">
        <v>0</v>
      </c>
      <c r="BF1557" t="s">
        <v>21166</v>
      </c>
      <c r="BG1557" t="s">
        <v>21167</v>
      </c>
      <c r="BH1557" t="s">
        <v>21168</v>
      </c>
      <c r="BR1557" t="s">
        <v>21169</v>
      </c>
      <c r="BS1557">
        <v>0</v>
      </c>
      <c r="BT1557">
        <v>0</v>
      </c>
      <c r="BU1557">
        <v>0</v>
      </c>
      <c r="BV1557">
        <v>0</v>
      </c>
      <c r="BW1557">
        <v>0</v>
      </c>
      <c r="BX1557">
        <v>0</v>
      </c>
      <c r="BY1557">
        <v>1</v>
      </c>
      <c r="CD1557" t="s">
        <v>131</v>
      </c>
      <c r="CE1557">
        <v>0</v>
      </c>
      <c r="CJ1557" t="s">
        <v>132</v>
      </c>
      <c r="CP1557">
        <v>3561</v>
      </c>
      <c r="CQ1557">
        <v>0</v>
      </c>
      <c r="CR1557">
        <v>0</v>
      </c>
      <c r="CS1557">
        <v>0</v>
      </c>
      <c r="CT1557">
        <v>0</v>
      </c>
    </row>
    <row r="1558" spans="1:98" x14ac:dyDescent="0.2">
      <c r="A1558" t="s">
        <v>18108</v>
      </c>
      <c r="B1558" s="1" t="s">
        <v>306</v>
      </c>
      <c r="C1558">
        <v>1600</v>
      </c>
      <c r="G1558" t="s">
        <v>1053</v>
      </c>
      <c r="H1558" t="s">
        <v>102</v>
      </c>
      <c r="I1558" t="s">
        <v>103</v>
      </c>
      <c r="J1558" t="s">
        <v>4330</v>
      </c>
      <c r="K1558">
        <v>6</v>
      </c>
      <c r="L1558" t="s">
        <v>5589</v>
      </c>
      <c r="N1558" t="s">
        <v>7063</v>
      </c>
      <c r="O1558" t="s">
        <v>14568</v>
      </c>
      <c r="P1558">
        <v>51</v>
      </c>
      <c r="Q1558" t="s">
        <v>4352</v>
      </c>
      <c r="S1558" t="s">
        <v>2017</v>
      </c>
      <c r="T1558">
        <v>8</v>
      </c>
      <c r="U1558">
        <v>7</v>
      </c>
      <c r="V1558">
        <v>5</v>
      </c>
      <c r="X1558" t="s">
        <v>18109</v>
      </c>
      <c r="AD1558" t="s">
        <v>766</v>
      </c>
      <c r="AF1558" t="s">
        <v>18110</v>
      </c>
      <c r="AH1558" t="s">
        <v>114</v>
      </c>
      <c r="AI1558" t="s">
        <v>114</v>
      </c>
      <c r="AJ1558" t="s">
        <v>5579</v>
      </c>
      <c r="AO1558" t="s">
        <v>18111</v>
      </c>
      <c r="AQ1558">
        <v>6</v>
      </c>
      <c r="AR1558">
        <v>10</v>
      </c>
      <c r="AS1558" t="s">
        <v>3632</v>
      </c>
      <c r="AT1558" t="s">
        <v>380</v>
      </c>
      <c r="AU1558" t="s">
        <v>18112</v>
      </c>
      <c r="AW1558" t="s">
        <v>3504</v>
      </c>
      <c r="AY1558" t="s">
        <v>298</v>
      </c>
      <c r="AZ1558" t="s">
        <v>3720</v>
      </c>
      <c r="BA1558" t="s">
        <v>255</v>
      </c>
      <c r="BB1558" t="s">
        <v>18113</v>
      </c>
      <c r="BD1558" t="s">
        <v>14619</v>
      </c>
      <c r="BE1558">
        <v>0</v>
      </c>
      <c r="BF1558" t="s">
        <v>18114</v>
      </c>
      <c r="BG1558" t="s">
        <v>18115</v>
      </c>
      <c r="BH1558" t="s">
        <v>18116</v>
      </c>
      <c r="BS1558">
        <v>0</v>
      </c>
      <c r="BT1558">
        <v>0</v>
      </c>
      <c r="BU1558">
        <v>0</v>
      </c>
      <c r="BV1558">
        <v>0</v>
      </c>
      <c r="BW1558">
        <v>0</v>
      </c>
      <c r="BX1558">
        <v>0</v>
      </c>
      <c r="BY1558">
        <v>1</v>
      </c>
      <c r="CD1558" t="s">
        <v>132</v>
      </c>
      <c r="CE1558">
        <v>0</v>
      </c>
      <c r="CF1558" t="s">
        <v>132</v>
      </c>
      <c r="CJ1558" t="s">
        <v>132</v>
      </c>
      <c r="CK1558" t="s">
        <v>132</v>
      </c>
      <c r="CP1558">
        <v>2186</v>
      </c>
      <c r="CQ1558">
        <v>0</v>
      </c>
      <c r="CR1558">
        <v>0</v>
      </c>
      <c r="CS1558">
        <v>0</v>
      </c>
      <c r="CT1558">
        <v>0</v>
      </c>
    </row>
    <row r="1559" spans="1:98" x14ac:dyDescent="0.2">
      <c r="A1559" t="s">
        <v>27354</v>
      </c>
      <c r="B1559" s="1" t="s">
        <v>1205</v>
      </c>
      <c r="C1559">
        <v>25600</v>
      </c>
      <c r="G1559" t="s">
        <v>575</v>
      </c>
      <c r="H1559" t="s">
        <v>193</v>
      </c>
      <c r="I1559" t="s">
        <v>103</v>
      </c>
      <c r="J1559" t="s">
        <v>27355</v>
      </c>
      <c r="K1559">
        <v>5</v>
      </c>
      <c r="L1559" t="s">
        <v>4753</v>
      </c>
      <c r="N1559" t="s">
        <v>2036</v>
      </c>
      <c r="O1559" t="s">
        <v>2037</v>
      </c>
      <c r="P1559">
        <v>162</v>
      </c>
      <c r="Q1559" t="s">
        <v>4754</v>
      </c>
      <c r="S1559" t="s">
        <v>4755</v>
      </c>
      <c r="T1559">
        <v>13</v>
      </c>
      <c r="U1559">
        <v>5</v>
      </c>
      <c r="V1559">
        <v>13</v>
      </c>
      <c r="X1559" t="s">
        <v>18109</v>
      </c>
      <c r="Y1559" t="s">
        <v>479</v>
      </c>
      <c r="Z1559" t="s">
        <v>639</v>
      </c>
      <c r="AA1559" t="s">
        <v>19573</v>
      </c>
      <c r="AB1559">
        <v>27</v>
      </c>
      <c r="AC1559" t="s">
        <v>3438</v>
      </c>
      <c r="AD1559" t="s">
        <v>202</v>
      </c>
      <c r="AF1559" t="s">
        <v>4757</v>
      </c>
      <c r="AG1559" t="s">
        <v>27356</v>
      </c>
      <c r="AH1559" t="s">
        <v>202</v>
      </c>
      <c r="AI1559" t="s">
        <v>202</v>
      </c>
      <c r="AJ1559" t="s">
        <v>27357</v>
      </c>
      <c r="AO1559" t="s">
        <v>4760</v>
      </c>
      <c r="AQ1559">
        <v>9</v>
      </c>
      <c r="AR1559">
        <v>22</v>
      </c>
      <c r="AS1559" t="s">
        <v>4761</v>
      </c>
      <c r="AT1559" t="s">
        <v>27358</v>
      </c>
      <c r="AU1559" t="s">
        <v>27359</v>
      </c>
      <c r="AV1559" t="s">
        <v>27360</v>
      </c>
      <c r="AW1559" t="s">
        <v>5424</v>
      </c>
      <c r="AY1559" t="s">
        <v>669</v>
      </c>
      <c r="AZ1559" t="s">
        <v>628</v>
      </c>
      <c r="BA1559" t="s">
        <v>426</v>
      </c>
      <c r="BB1559" t="s">
        <v>27361</v>
      </c>
      <c r="BD1559" t="s">
        <v>24172</v>
      </c>
      <c r="BE1559">
        <v>1</v>
      </c>
      <c r="BF1559" t="s">
        <v>27362</v>
      </c>
      <c r="BG1559" t="s">
        <v>27363</v>
      </c>
      <c r="BH1559" t="s">
        <v>27364</v>
      </c>
      <c r="BI1559" t="s">
        <v>132</v>
      </c>
      <c r="BK1559" t="s">
        <v>132</v>
      </c>
      <c r="BS1559">
        <v>0</v>
      </c>
      <c r="BT1559">
        <v>0</v>
      </c>
      <c r="BU1559">
        <v>0</v>
      </c>
      <c r="BV1559">
        <v>0</v>
      </c>
      <c r="BW1559">
        <v>0</v>
      </c>
      <c r="BX1559">
        <v>0</v>
      </c>
      <c r="BY1559">
        <v>1</v>
      </c>
      <c r="CD1559" t="s">
        <v>131</v>
      </c>
      <c r="CE1559">
        <v>0</v>
      </c>
      <c r="CJ1559" t="s">
        <v>132</v>
      </c>
      <c r="CK1559" t="s">
        <v>132</v>
      </c>
      <c r="CP1559">
        <v>5349</v>
      </c>
      <c r="CQ1559">
        <v>0</v>
      </c>
      <c r="CR1559">
        <v>0</v>
      </c>
      <c r="CS1559">
        <v>0</v>
      </c>
      <c r="CT1559">
        <v>0</v>
      </c>
    </row>
    <row r="1560" spans="1:98" x14ac:dyDescent="0.2">
      <c r="A1560" t="s">
        <v>5615</v>
      </c>
      <c r="B1560" s="1" t="s">
        <v>283</v>
      </c>
      <c r="C1560">
        <v>600</v>
      </c>
      <c r="G1560" t="s">
        <v>1053</v>
      </c>
      <c r="H1560" t="s">
        <v>102</v>
      </c>
      <c r="I1560" t="s">
        <v>137</v>
      </c>
      <c r="J1560" t="s">
        <v>1556</v>
      </c>
      <c r="K1560">
        <v>6</v>
      </c>
      <c r="L1560" t="s">
        <v>5616</v>
      </c>
      <c r="N1560" t="s">
        <v>831</v>
      </c>
      <c r="O1560" t="s">
        <v>5617</v>
      </c>
      <c r="P1560">
        <v>19</v>
      </c>
      <c r="Q1560" t="s">
        <v>336</v>
      </c>
      <c r="S1560" t="s">
        <v>5618</v>
      </c>
      <c r="T1560">
        <v>3</v>
      </c>
      <c r="U1560">
        <v>5</v>
      </c>
      <c r="V1560">
        <v>5</v>
      </c>
      <c r="X1560" t="s">
        <v>5619</v>
      </c>
      <c r="AB1560">
        <v>7</v>
      </c>
      <c r="AC1560" t="s">
        <v>5620</v>
      </c>
      <c r="AD1560" t="s">
        <v>316</v>
      </c>
      <c r="AF1560" t="s">
        <v>5621</v>
      </c>
      <c r="AH1560" t="s">
        <v>114</v>
      </c>
      <c r="AI1560" t="s">
        <v>114</v>
      </c>
      <c r="AO1560" t="s">
        <v>5622</v>
      </c>
      <c r="AQ1560">
        <v>2</v>
      </c>
      <c r="AR1560">
        <v>4</v>
      </c>
      <c r="AS1560">
        <v>16</v>
      </c>
      <c r="AT1560" t="s">
        <v>4233</v>
      </c>
      <c r="AU1560" t="s">
        <v>5623</v>
      </c>
      <c r="AV1560" t="s">
        <v>5624</v>
      </c>
      <c r="AY1560" t="s">
        <v>5625</v>
      </c>
      <c r="AZ1560" t="s">
        <v>5626</v>
      </c>
      <c r="BA1560" t="s">
        <v>255</v>
      </c>
      <c r="BB1560" t="s">
        <v>5627</v>
      </c>
      <c r="BD1560" t="s">
        <v>5628</v>
      </c>
      <c r="BE1560">
        <v>0</v>
      </c>
      <c r="BF1560" t="s">
        <v>5629</v>
      </c>
      <c r="BG1560" t="s">
        <v>5630</v>
      </c>
      <c r="BH1560" t="s">
        <v>5631</v>
      </c>
      <c r="BS1560">
        <v>0</v>
      </c>
      <c r="BT1560">
        <v>0</v>
      </c>
      <c r="BU1560">
        <v>0</v>
      </c>
      <c r="BV1560">
        <v>1</v>
      </c>
      <c r="BW1560">
        <v>0</v>
      </c>
      <c r="BX1560">
        <v>0</v>
      </c>
      <c r="BY1560">
        <v>1</v>
      </c>
      <c r="CD1560" t="s">
        <v>131</v>
      </c>
      <c r="CE1560">
        <v>0</v>
      </c>
      <c r="CJ1560" t="s">
        <v>132</v>
      </c>
      <c r="CP1560">
        <v>367</v>
      </c>
      <c r="CQ1560">
        <v>0</v>
      </c>
      <c r="CR1560">
        <v>0</v>
      </c>
      <c r="CS1560">
        <v>0</v>
      </c>
      <c r="CT1560">
        <v>0</v>
      </c>
    </row>
    <row r="1561" spans="1:98" x14ac:dyDescent="0.2">
      <c r="A1561" t="s">
        <v>18117</v>
      </c>
      <c r="B1561" s="1" t="s">
        <v>365</v>
      </c>
      <c r="C1561">
        <v>1200</v>
      </c>
      <c r="G1561" t="s">
        <v>240</v>
      </c>
      <c r="H1561" t="s">
        <v>102</v>
      </c>
      <c r="I1561" t="s">
        <v>103</v>
      </c>
      <c r="J1561" t="s">
        <v>1556</v>
      </c>
      <c r="K1561">
        <v>6</v>
      </c>
      <c r="L1561" t="s">
        <v>634</v>
      </c>
      <c r="N1561" t="s">
        <v>18118</v>
      </c>
      <c r="O1561" t="s">
        <v>18119</v>
      </c>
      <c r="P1561">
        <v>38</v>
      </c>
      <c r="Q1561" t="s">
        <v>4859</v>
      </c>
      <c r="S1561" t="s">
        <v>8765</v>
      </c>
      <c r="T1561">
        <v>8</v>
      </c>
      <c r="U1561">
        <v>7</v>
      </c>
      <c r="V1561">
        <v>7</v>
      </c>
      <c r="X1561" t="s">
        <v>18120</v>
      </c>
      <c r="Z1561" t="s">
        <v>3093</v>
      </c>
      <c r="AD1561" t="s">
        <v>249</v>
      </c>
      <c r="AF1561" t="s">
        <v>18121</v>
      </c>
      <c r="AH1561" t="s">
        <v>114</v>
      </c>
      <c r="AI1561" t="s">
        <v>114</v>
      </c>
      <c r="AK1561" t="s">
        <v>18122</v>
      </c>
      <c r="AO1561" t="s">
        <v>18123</v>
      </c>
      <c r="AQ1561">
        <v>4</v>
      </c>
      <c r="AR1561">
        <v>7</v>
      </c>
      <c r="AS1561">
        <v>23</v>
      </c>
      <c r="AT1561" t="s">
        <v>18124</v>
      </c>
      <c r="AU1561" t="s">
        <v>18125</v>
      </c>
      <c r="AV1561" t="s">
        <v>18126</v>
      </c>
      <c r="AW1561" t="s">
        <v>18127</v>
      </c>
      <c r="AY1561" t="s">
        <v>6200</v>
      </c>
      <c r="AZ1561" t="s">
        <v>18128</v>
      </c>
      <c r="BA1561" t="s">
        <v>18129</v>
      </c>
      <c r="BB1561" t="s">
        <v>18130</v>
      </c>
      <c r="BD1561" t="s">
        <v>14619</v>
      </c>
      <c r="BE1561">
        <v>0</v>
      </c>
      <c r="BF1561" t="s">
        <v>18131</v>
      </c>
      <c r="BG1561" t="s">
        <v>18132</v>
      </c>
      <c r="BH1561" t="s">
        <v>18133</v>
      </c>
      <c r="BL1561" t="s">
        <v>132</v>
      </c>
      <c r="BM1561" t="s">
        <v>132</v>
      </c>
      <c r="BN1561" t="s">
        <v>132</v>
      </c>
      <c r="BS1561">
        <v>0</v>
      </c>
      <c r="BT1561">
        <v>0</v>
      </c>
      <c r="BU1561">
        <v>0</v>
      </c>
      <c r="BV1561">
        <v>0</v>
      </c>
      <c r="BW1561">
        <v>0</v>
      </c>
      <c r="BX1561">
        <v>0</v>
      </c>
      <c r="BY1561">
        <v>1</v>
      </c>
      <c r="CB1561" t="s">
        <v>132</v>
      </c>
      <c r="CD1561" t="s">
        <v>131</v>
      </c>
      <c r="CE1561">
        <v>0</v>
      </c>
      <c r="CJ1561" t="s">
        <v>132</v>
      </c>
      <c r="CP1561">
        <v>2187</v>
      </c>
      <c r="CQ1561">
        <v>0</v>
      </c>
      <c r="CR1561">
        <v>0</v>
      </c>
      <c r="CS1561">
        <v>0</v>
      </c>
      <c r="CT1561">
        <v>0</v>
      </c>
    </row>
    <row r="1562" spans="1:98" x14ac:dyDescent="0.2">
      <c r="A1562" t="s">
        <v>15528</v>
      </c>
      <c r="B1562" s="1" t="s">
        <v>1845</v>
      </c>
      <c r="C1562">
        <v>153600</v>
      </c>
      <c r="G1562" t="s">
        <v>575</v>
      </c>
      <c r="H1562" t="s">
        <v>102</v>
      </c>
      <c r="I1562" t="s">
        <v>103</v>
      </c>
      <c r="J1562" t="s">
        <v>15529</v>
      </c>
      <c r="K1562">
        <v>11</v>
      </c>
      <c r="L1562" t="s">
        <v>15530</v>
      </c>
      <c r="N1562" t="s">
        <v>15531</v>
      </c>
      <c r="O1562" t="s">
        <v>15532</v>
      </c>
      <c r="P1562">
        <v>262</v>
      </c>
      <c r="Q1562" t="s">
        <v>15533</v>
      </c>
      <c r="S1562" t="s">
        <v>15534</v>
      </c>
      <c r="T1562">
        <v>19</v>
      </c>
      <c r="U1562">
        <v>17</v>
      </c>
      <c r="V1562">
        <v>18</v>
      </c>
      <c r="W1562" t="s">
        <v>15535</v>
      </c>
      <c r="Y1562" t="s">
        <v>15536</v>
      </c>
      <c r="Z1562" t="s">
        <v>15537</v>
      </c>
      <c r="AA1562" t="s">
        <v>6358</v>
      </c>
      <c r="AB1562">
        <v>29</v>
      </c>
      <c r="AD1562" t="s">
        <v>15538</v>
      </c>
      <c r="AF1562" t="s">
        <v>15539</v>
      </c>
      <c r="AH1562" t="s">
        <v>114</v>
      </c>
      <c r="AI1562" t="s">
        <v>114</v>
      </c>
      <c r="AJ1562" t="s">
        <v>15540</v>
      </c>
      <c r="AK1562" t="s">
        <v>15541</v>
      </c>
      <c r="AO1562" t="s">
        <v>15542</v>
      </c>
      <c r="AQ1562">
        <v>25</v>
      </c>
      <c r="AR1562">
        <v>34</v>
      </c>
      <c r="AS1562">
        <v>51</v>
      </c>
      <c r="AT1562" t="s">
        <v>15543</v>
      </c>
      <c r="AU1562" t="s">
        <v>15544</v>
      </c>
      <c r="AW1562" t="s">
        <v>15545</v>
      </c>
      <c r="AX1562" t="s">
        <v>15546</v>
      </c>
      <c r="AY1562" t="s">
        <v>1157</v>
      </c>
      <c r="AZ1562" t="s">
        <v>15547</v>
      </c>
      <c r="BA1562" t="s">
        <v>15548</v>
      </c>
      <c r="BB1562" t="s">
        <v>15549</v>
      </c>
      <c r="BC1562" t="s">
        <v>15550</v>
      </c>
      <c r="BD1562" t="s">
        <v>14619</v>
      </c>
      <c r="BE1562">
        <v>0</v>
      </c>
      <c r="BG1562" t="s">
        <v>15551</v>
      </c>
      <c r="BH1562" t="s">
        <v>15552</v>
      </c>
      <c r="BS1562">
        <v>0</v>
      </c>
      <c r="BT1562">
        <v>0</v>
      </c>
      <c r="BU1562">
        <v>1</v>
      </c>
      <c r="BV1562">
        <v>0</v>
      </c>
      <c r="BW1562">
        <v>0</v>
      </c>
      <c r="BX1562">
        <v>0</v>
      </c>
      <c r="BY1562">
        <v>1</v>
      </c>
      <c r="CD1562" t="s">
        <v>132</v>
      </c>
      <c r="CE1562">
        <v>0</v>
      </c>
      <c r="CF1562" t="s">
        <v>132</v>
      </c>
      <c r="CJ1562" t="s">
        <v>132</v>
      </c>
      <c r="CK1562" t="s">
        <v>132</v>
      </c>
      <c r="CP1562">
        <v>2014</v>
      </c>
      <c r="CQ1562">
        <v>0</v>
      </c>
      <c r="CR1562">
        <v>0</v>
      </c>
      <c r="CS1562">
        <v>0</v>
      </c>
      <c r="CT1562">
        <v>0</v>
      </c>
    </row>
    <row r="1563" spans="1:98" x14ac:dyDescent="0.2">
      <c r="A1563" t="s">
        <v>3132</v>
      </c>
      <c r="B1563" s="1" t="s">
        <v>134</v>
      </c>
      <c r="C1563">
        <v>3200</v>
      </c>
      <c r="G1563" t="s">
        <v>3133</v>
      </c>
      <c r="H1563" t="s">
        <v>193</v>
      </c>
      <c r="I1563" t="s">
        <v>103</v>
      </c>
      <c r="J1563" t="s">
        <v>3134</v>
      </c>
      <c r="K1563">
        <v>5</v>
      </c>
      <c r="L1563" t="s">
        <v>3135</v>
      </c>
      <c r="N1563" t="s">
        <v>1902</v>
      </c>
      <c r="O1563" t="s">
        <v>1903</v>
      </c>
      <c r="P1563">
        <v>85</v>
      </c>
      <c r="Q1563" t="s">
        <v>477</v>
      </c>
      <c r="S1563" t="s">
        <v>3136</v>
      </c>
      <c r="T1563">
        <v>10</v>
      </c>
      <c r="U1563">
        <v>4</v>
      </c>
      <c r="V1563">
        <v>8</v>
      </c>
      <c r="Z1563" t="s">
        <v>639</v>
      </c>
      <c r="AD1563" t="s">
        <v>3137</v>
      </c>
      <c r="AF1563" t="s">
        <v>3138</v>
      </c>
      <c r="AH1563" t="s">
        <v>202</v>
      </c>
      <c r="AI1563" t="s">
        <v>202</v>
      </c>
      <c r="AJ1563" t="s">
        <v>3139</v>
      </c>
      <c r="AK1563" t="s">
        <v>3140</v>
      </c>
      <c r="AO1563" t="s">
        <v>3141</v>
      </c>
      <c r="AQ1563">
        <v>9</v>
      </c>
      <c r="AR1563">
        <v>15</v>
      </c>
      <c r="AS1563">
        <v>26</v>
      </c>
      <c r="AT1563" t="s">
        <v>3142</v>
      </c>
      <c r="AU1563" t="s">
        <v>3143</v>
      </c>
      <c r="AW1563" t="s">
        <v>3062</v>
      </c>
      <c r="AX1563" t="s">
        <v>3144</v>
      </c>
      <c r="AY1563" t="s">
        <v>2582</v>
      </c>
      <c r="AZ1563" t="s">
        <v>3087</v>
      </c>
      <c r="BA1563" t="s">
        <v>3145</v>
      </c>
      <c r="BB1563" t="s">
        <v>3146</v>
      </c>
      <c r="BC1563" t="s">
        <v>3067</v>
      </c>
      <c r="BD1563" t="s">
        <v>128</v>
      </c>
      <c r="BE1563">
        <v>0</v>
      </c>
      <c r="BF1563" t="s">
        <v>3147</v>
      </c>
      <c r="BG1563" t="s">
        <v>3148</v>
      </c>
      <c r="BH1563" t="s">
        <v>3149</v>
      </c>
      <c r="BS1563">
        <v>0</v>
      </c>
      <c r="BT1563">
        <v>0</v>
      </c>
      <c r="BU1563">
        <v>0</v>
      </c>
      <c r="BV1563">
        <v>1</v>
      </c>
      <c r="BW1563">
        <v>1</v>
      </c>
      <c r="BX1563">
        <v>0</v>
      </c>
      <c r="BY1563">
        <v>1</v>
      </c>
      <c r="CD1563" t="s">
        <v>131</v>
      </c>
      <c r="CE1563">
        <v>0</v>
      </c>
      <c r="CJ1563" t="s">
        <v>132</v>
      </c>
      <c r="CO1563" t="str">
        <f>HYPERLINK("http://www.d20pfsrd.com/bestiary/monster-listings/outsiders/genie/shaitan","Genie, Shaitan")</f>
        <v>Genie, Shaitan</v>
      </c>
      <c r="CP1563">
        <v>202</v>
      </c>
      <c r="CQ1563">
        <v>0</v>
      </c>
      <c r="CR1563">
        <v>0</v>
      </c>
      <c r="CS1563">
        <v>0</v>
      </c>
      <c r="CT1563">
        <v>0</v>
      </c>
    </row>
    <row r="1564" spans="1:98" x14ac:dyDescent="0.2">
      <c r="A1564" t="s">
        <v>29503</v>
      </c>
      <c r="B1564" s="1" t="s">
        <v>633</v>
      </c>
      <c r="C1564">
        <v>4800</v>
      </c>
      <c r="G1564" t="s">
        <v>240</v>
      </c>
      <c r="H1564" t="s">
        <v>193</v>
      </c>
      <c r="I1564" t="s">
        <v>261</v>
      </c>
      <c r="J1564" t="s">
        <v>1846</v>
      </c>
      <c r="K1564">
        <v>3</v>
      </c>
      <c r="L1564" t="s">
        <v>29504</v>
      </c>
      <c r="N1564" t="s">
        <v>4466</v>
      </c>
      <c r="O1564" t="s">
        <v>9454</v>
      </c>
      <c r="P1564">
        <v>95</v>
      </c>
      <c r="Q1564" t="s">
        <v>2538</v>
      </c>
      <c r="S1564" t="s">
        <v>9165</v>
      </c>
      <c r="T1564">
        <v>11</v>
      </c>
      <c r="U1564">
        <v>10</v>
      </c>
      <c r="V1564">
        <v>3</v>
      </c>
      <c r="AD1564" t="s">
        <v>11137</v>
      </c>
      <c r="AF1564" t="s">
        <v>29505</v>
      </c>
      <c r="AH1564" t="s">
        <v>202</v>
      </c>
      <c r="AI1564" t="s">
        <v>114</v>
      </c>
      <c r="AJ1564" t="s">
        <v>29506</v>
      </c>
      <c r="AO1564" t="s">
        <v>29507</v>
      </c>
      <c r="AQ1564">
        <v>10</v>
      </c>
      <c r="AR1564">
        <v>18</v>
      </c>
      <c r="AS1564" t="s">
        <v>7948</v>
      </c>
      <c r="AT1564" t="s">
        <v>29508</v>
      </c>
      <c r="AU1564" t="s">
        <v>29509</v>
      </c>
      <c r="AX1564" t="s">
        <v>29510</v>
      </c>
      <c r="AY1564" t="s">
        <v>29511</v>
      </c>
      <c r="AZ1564" t="s">
        <v>208</v>
      </c>
      <c r="BA1564" t="s">
        <v>277</v>
      </c>
      <c r="BB1564" t="s">
        <v>29512</v>
      </c>
      <c r="BD1564" t="s">
        <v>29427</v>
      </c>
      <c r="BE1564">
        <v>0</v>
      </c>
      <c r="BF1564" t="s">
        <v>29513</v>
      </c>
      <c r="BG1564" t="s">
        <v>29514</v>
      </c>
      <c r="BH1564" t="s">
        <v>29515</v>
      </c>
      <c r="BI1564" t="s">
        <v>132</v>
      </c>
      <c r="BS1564">
        <v>0</v>
      </c>
      <c r="BT1564">
        <v>0</v>
      </c>
      <c r="BU1564">
        <v>0</v>
      </c>
      <c r="BV1564">
        <v>0</v>
      </c>
      <c r="BW1564">
        <v>1</v>
      </c>
      <c r="BX1564">
        <v>0</v>
      </c>
      <c r="BY1564">
        <v>1</v>
      </c>
      <c r="CD1564" t="s">
        <v>132</v>
      </c>
      <c r="CE1564">
        <v>0</v>
      </c>
      <c r="CF1564" t="s">
        <v>132</v>
      </c>
      <c r="CJ1564" t="s">
        <v>132</v>
      </c>
      <c r="CK1564" t="s">
        <v>132</v>
      </c>
      <c r="CP1564">
        <v>6042</v>
      </c>
      <c r="CQ1564">
        <v>0</v>
      </c>
      <c r="CR1564">
        <v>0</v>
      </c>
      <c r="CS1564">
        <v>0</v>
      </c>
      <c r="CT1564">
        <v>0</v>
      </c>
    </row>
    <row r="1565" spans="1:98" x14ac:dyDescent="0.2">
      <c r="A1565" t="s">
        <v>4921</v>
      </c>
      <c r="B1565" s="1" t="s">
        <v>1137</v>
      </c>
      <c r="C1565">
        <v>2400</v>
      </c>
      <c r="G1565" t="s">
        <v>240</v>
      </c>
      <c r="H1565" t="s">
        <v>193</v>
      </c>
      <c r="I1565" t="s">
        <v>432</v>
      </c>
      <c r="K1565">
        <v>0</v>
      </c>
      <c r="L1565" t="s">
        <v>4922</v>
      </c>
      <c r="N1565" t="s">
        <v>4726</v>
      </c>
      <c r="O1565" t="s">
        <v>4727</v>
      </c>
      <c r="P1565">
        <v>67</v>
      </c>
      <c r="Q1565" t="s">
        <v>1746</v>
      </c>
      <c r="S1565" t="s">
        <v>4923</v>
      </c>
      <c r="T1565">
        <v>9</v>
      </c>
      <c r="U1565">
        <v>5</v>
      </c>
      <c r="V1565">
        <v>5</v>
      </c>
      <c r="X1565" t="s">
        <v>4924</v>
      </c>
      <c r="Z1565" t="s">
        <v>639</v>
      </c>
      <c r="AA1565" t="s">
        <v>3003</v>
      </c>
      <c r="AD1565" t="s">
        <v>3697</v>
      </c>
      <c r="AF1565" t="s">
        <v>4925</v>
      </c>
      <c r="AH1565" t="s">
        <v>202</v>
      </c>
      <c r="AI1565" t="s">
        <v>202</v>
      </c>
      <c r="AJ1565" t="s">
        <v>4926</v>
      </c>
      <c r="AO1565" t="s">
        <v>4927</v>
      </c>
      <c r="AQ1565">
        <v>6</v>
      </c>
      <c r="AR1565" t="s">
        <v>665</v>
      </c>
      <c r="AS1565">
        <v>22</v>
      </c>
      <c r="AT1565" t="s">
        <v>4928</v>
      </c>
      <c r="AU1565" t="s">
        <v>4929</v>
      </c>
      <c r="AV1565" t="s">
        <v>4930</v>
      </c>
      <c r="AW1565" t="s">
        <v>4931</v>
      </c>
      <c r="AX1565" t="s">
        <v>4932</v>
      </c>
      <c r="AY1565" t="s">
        <v>4933</v>
      </c>
      <c r="AZ1565" t="s">
        <v>670</v>
      </c>
      <c r="BA1565" t="s">
        <v>426</v>
      </c>
      <c r="BB1565" t="s">
        <v>4934</v>
      </c>
      <c r="BD1565" t="s">
        <v>128</v>
      </c>
      <c r="BE1565">
        <v>0</v>
      </c>
      <c r="BF1565" t="s">
        <v>4935</v>
      </c>
      <c r="BG1565" t="s">
        <v>4936</v>
      </c>
      <c r="BH1565" t="s">
        <v>4937</v>
      </c>
      <c r="BS1565">
        <v>0</v>
      </c>
      <c r="BT1565">
        <v>0</v>
      </c>
      <c r="BU1565">
        <v>0</v>
      </c>
      <c r="BV1565">
        <v>0</v>
      </c>
      <c r="BW1565">
        <v>0</v>
      </c>
      <c r="BX1565">
        <v>1</v>
      </c>
      <c r="BY1565">
        <v>1</v>
      </c>
      <c r="CD1565" t="s">
        <v>131</v>
      </c>
      <c r="CE1565">
        <v>0</v>
      </c>
      <c r="CJ1565" t="s">
        <v>132</v>
      </c>
      <c r="CO1565" t="str">
        <f>HYPERLINK("http://www.d20pfsrd.com/bestiary/monster-lists-and-details/-s/shambling-mound","Shambling Mound")</f>
        <v>Shambling Mound</v>
      </c>
      <c r="CP1565">
        <v>316</v>
      </c>
      <c r="CQ1565">
        <v>0</v>
      </c>
      <c r="CR1565">
        <v>0</v>
      </c>
      <c r="CS1565">
        <v>0</v>
      </c>
      <c r="CT1565">
        <v>0</v>
      </c>
    </row>
    <row r="1566" spans="1:98" x14ac:dyDescent="0.2">
      <c r="A1566" t="s">
        <v>28130</v>
      </c>
      <c r="B1566" s="1" t="s">
        <v>5180</v>
      </c>
      <c r="C1566">
        <v>1638400</v>
      </c>
      <c r="G1566" t="s">
        <v>575</v>
      </c>
      <c r="H1566" t="s">
        <v>102</v>
      </c>
      <c r="I1566" t="s">
        <v>103</v>
      </c>
      <c r="J1566" t="s">
        <v>7241</v>
      </c>
      <c r="K1566">
        <v>11</v>
      </c>
      <c r="L1566" t="s">
        <v>28131</v>
      </c>
      <c r="M1566" t="s">
        <v>28132</v>
      </c>
      <c r="N1566" t="s">
        <v>28133</v>
      </c>
      <c r="O1566" t="s">
        <v>28134</v>
      </c>
      <c r="P1566">
        <v>553</v>
      </c>
      <c r="Q1566" t="s">
        <v>19022</v>
      </c>
      <c r="R1566" t="s">
        <v>12470</v>
      </c>
      <c r="S1566" t="s">
        <v>28135</v>
      </c>
      <c r="T1566">
        <v>28</v>
      </c>
      <c r="U1566">
        <v>30</v>
      </c>
      <c r="V1566">
        <v>26</v>
      </c>
      <c r="X1566" t="s">
        <v>28136</v>
      </c>
      <c r="Y1566" t="s">
        <v>13961</v>
      </c>
      <c r="Z1566" t="s">
        <v>28137</v>
      </c>
      <c r="AA1566" t="s">
        <v>21320</v>
      </c>
      <c r="AB1566">
        <v>36</v>
      </c>
      <c r="AC1566" t="s">
        <v>4565</v>
      </c>
      <c r="AD1566" t="s">
        <v>19028</v>
      </c>
      <c r="AF1566" t="s">
        <v>28138</v>
      </c>
      <c r="AG1566" t="s">
        <v>28139</v>
      </c>
      <c r="AH1566" t="s">
        <v>114</v>
      </c>
      <c r="AI1566" t="s">
        <v>114</v>
      </c>
      <c r="AJ1566" t="s">
        <v>28140</v>
      </c>
      <c r="AK1566" t="s">
        <v>28141</v>
      </c>
      <c r="AO1566" t="s">
        <v>28142</v>
      </c>
      <c r="AQ1566">
        <v>27</v>
      </c>
      <c r="AR1566" t="s">
        <v>8391</v>
      </c>
      <c r="AS1566">
        <v>71</v>
      </c>
      <c r="AT1566" t="s">
        <v>28143</v>
      </c>
      <c r="AU1566" t="s">
        <v>28144</v>
      </c>
      <c r="AV1566" t="s">
        <v>1217</v>
      </c>
      <c r="AW1566" t="s">
        <v>28145</v>
      </c>
      <c r="AX1566" t="s">
        <v>28146</v>
      </c>
      <c r="AY1566" t="s">
        <v>1157</v>
      </c>
      <c r="AZ1566" t="s">
        <v>18854</v>
      </c>
      <c r="BA1566" t="s">
        <v>1797</v>
      </c>
      <c r="BB1566" t="s">
        <v>28147</v>
      </c>
      <c r="BD1566" t="s">
        <v>28114</v>
      </c>
      <c r="BE1566">
        <v>0</v>
      </c>
      <c r="BF1566" t="s">
        <v>28148</v>
      </c>
      <c r="BG1566" t="s">
        <v>28149</v>
      </c>
      <c r="BH1566" t="s">
        <v>28150</v>
      </c>
      <c r="BI1566" t="s">
        <v>132</v>
      </c>
      <c r="BS1566">
        <v>0</v>
      </c>
      <c r="BT1566">
        <v>0</v>
      </c>
      <c r="BU1566">
        <v>1</v>
      </c>
      <c r="BV1566">
        <v>0</v>
      </c>
      <c r="BW1566">
        <v>0</v>
      </c>
      <c r="BX1566">
        <v>0</v>
      </c>
      <c r="BY1566">
        <v>1</v>
      </c>
      <c r="CD1566" t="s">
        <v>131</v>
      </c>
      <c r="CE1566">
        <v>0</v>
      </c>
      <c r="CJ1566" t="s">
        <v>132</v>
      </c>
      <c r="CK1566" t="s">
        <v>132</v>
      </c>
      <c r="CP1566">
        <v>5424</v>
      </c>
      <c r="CQ1566">
        <v>0</v>
      </c>
      <c r="CR1566">
        <v>0</v>
      </c>
      <c r="CS1566">
        <v>0</v>
      </c>
      <c r="CT1566">
        <v>0</v>
      </c>
    </row>
    <row r="1567" spans="1:98" x14ac:dyDescent="0.2">
      <c r="A1567" t="s">
        <v>11287</v>
      </c>
      <c r="B1567" s="1" t="s">
        <v>633</v>
      </c>
      <c r="C1567">
        <v>4800</v>
      </c>
      <c r="G1567" t="s">
        <v>575</v>
      </c>
      <c r="H1567" t="s">
        <v>136</v>
      </c>
      <c r="I1567" t="s">
        <v>261</v>
      </c>
      <c r="K1567">
        <v>3</v>
      </c>
      <c r="L1567" t="s">
        <v>3656</v>
      </c>
      <c r="N1567" t="s">
        <v>11288</v>
      </c>
      <c r="O1567" t="s">
        <v>11289</v>
      </c>
      <c r="P1567">
        <v>104</v>
      </c>
      <c r="Q1567" t="s">
        <v>10079</v>
      </c>
      <c r="S1567" t="s">
        <v>11290</v>
      </c>
      <c r="T1567">
        <v>11</v>
      </c>
      <c r="U1567">
        <v>10</v>
      </c>
      <c r="V1567">
        <v>6</v>
      </c>
      <c r="X1567" t="s">
        <v>11291</v>
      </c>
      <c r="Z1567" t="s">
        <v>11292</v>
      </c>
      <c r="AD1567" t="s">
        <v>3574</v>
      </c>
      <c r="AF1567" t="s">
        <v>11293</v>
      </c>
      <c r="AH1567" t="s">
        <v>147</v>
      </c>
      <c r="AI1567" t="s">
        <v>147</v>
      </c>
      <c r="AO1567" t="s">
        <v>11294</v>
      </c>
      <c r="AQ1567">
        <v>11</v>
      </c>
      <c r="AR1567" t="s">
        <v>6981</v>
      </c>
      <c r="AS1567" t="s">
        <v>11295</v>
      </c>
      <c r="AT1567" t="s">
        <v>11296</v>
      </c>
      <c r="AU1567" t="s">
        <v>11297</v>
      </c>
      <c r="AV1567" t="s">
        <v>2468</v>
      </c>
      <c r="AW1567" t="s">
        <v>3309</v>
      </c>
      <c r="AX1567" t="s">
        <v>11298</v>
      </c>
      <c r="AY1567" t="s">
        <v>2028</v>
      </c>
      <c r="AZ1567" t="s">
        <v>1651</v>
      </c>
      <c r="BA1567" t="s">
        <v>255</v>
      </c>
      <c r="BB1567" t="s">
        <v>11299</v>
      </c>
      <c r="BD1567" t="s">
        <v>7316</v>
      </c>
      <c r="BE1567">
        <v>0</v>
      </c>
      <c r="BF1567" t="s">
        <v>11300</v>
      </c>
      <c r="BG1567" t="s">
        <v>11301</v>
      </c>
      <c r="BH1567" t="s">
        <v>11302</v>
      </c>
      <c r="BS1567">
        <v>0</v>
      </c>
      <c r="BT1567">
        <v>0</v>
      </c>
      <c r="BU1567">
        <v>1</v>
      </c>
      <c r="BV1567">
        <v>0</v>
      </c>
      <c r="BW1567">
        <v>0</v>
      </c>
      <c r="BX1567">
        <v>0</v>
      </c>
      <c r="BY1567">
        <v>1</v>
      </c>
      <c r="CD1567" t="s">
        <v>131</v>
      </c>
      <c r="CE1567">
        <v>0</v>
      </c>
      <c r="CJ1567" t="s">
        <v>132</v>
      </c>
      <c r="CO1567" t="str">
        <f>HYPERLINK("http://www.d20pfsrd.com/bestiary/monster-listings/magical-beasts/shantak","Shantak")</f>
        <v>Shantak</v>
      </c>
      <c r="CP1567">
        <v>1347</v>
      </c>
      <c r="CQ1567">
        <v>0</v>
      </c>
      <c r="CR1567">
        <v>0</v>
      </c>
      <c r="CS1567">
        <v>0</v>
      </c>
      <c r="CT1567">
        <v>0</v>
      </c>
    </row>
    <row r="1568" spans="1:98" x14ac:dyDescent="0.2">
      <c r="A1568" t="s">
        <v>27365</v>
      </c>
      <c r="B1568" s="1" t="s">
        <v>633</v>
      </c>
      <c r="C1568">
        <v>4800</v>
      </c>
      <c r="G1568" t="s">
        <v>240</v>
      </c>
      <c r="H1568" t="s">
        <v>136</v>
      </c>
      <c r="I1568" t="s">
        <v>654</v>
      </c>
      <c r="J1568" t="s">
        <v>1954</v>
      </c>
      <c r="K1568">
        <v>-2</v>
      </c>
      <c r="L1568" t="s">
        <v>6639</v>
      </c>
      <c r="M1568" t="s">
        <v>27366</v>
      </c>
      <c r="N1568" t="s">
        <v>19706</v>
      </c>
      <c r="O1568" t="s">
        <v>27367</v>
      </c>
      <c r="P1568">
        <v>126</v>
      </c>
      <c r="Q1568" t="s">
        <v>6862</v>
      </c>
      <c r="S1568" t="s">
        <v>27368</v>
      </c>
      <c r="T1568">
        <v>10</v>
      </c>
      <c r="U1568">
        <v>2</v>
      </c>
      <c r="V1568">
        <v>-1</v>
      </c>
      <c r="Y1568" t="s">
        <v>458</v>
      </c>
      <c r="Z1568" t="s">
        <v>27369</v>
      </c>
      <c r="AC1568" t="s">
        <v>29922</v>
      </c>
      <c r="AD1568" t="s">
        <v>267</v>
      </c>
      <c r="AF1568" t="s">
        <v>27370</v>
      </c>
      <c r="AH1568" t="s">
        <v>147</v>
      </c>
      <c r="AI1568" t="s">
        <v>147</v>
      </c>
      <c r="AJ1568" t="s">
        <v>27371</v>
      </c>
      <c r="AO1568" t="s">
        <v>27372</v>
      </c>
      <c r="AQ1568">
        <v>9</v>
      </c>
      <c r="AR1568">
        <v>17</v>
      </c>
      <c r="AS1568" t="s">
        <v>5050</v>
      </c>
      <c r="AX1568" t="s">
        <v>7542</v>
      </c>
      <c r="AY1568" t="s">
        <v>27373</v>
      </c>
      <c r="AZ1568" t="s">
        <v>670</v>
      </c>
      <c r="BA1568" t="s">
        <v>255</v>
      </c>
      <c r="BB1568" t="s">
        <v>27374</v>
      </c>
      <c r="BD1568" t="s">
        <v>24172</v>
      </c>
      <c r="BE1568">
        <v>0</v>
      </c>
      <c r="BF1568" t="s">
        <v>27375</v>
      </c>
      <c r="BG1568" t="s">
        <v>27376</v>
      </c>
      <c r="BH1568" t="s">
        <v>27377</v>
      </c>
      <c r="BI1568" t="s">
        <v>132</v>
      </c>
      <c r="BK1568" t="s">
        <v>132</v>
      </c>
      <c r="BS1568">
        <v>0</v>
      </c>
      <c r="BT1568">
        <v>0</v>
      </c>
      <c r="BU1568">
        <v>0</v>
      </c>
      <c r="BV1568">
        <v>0</v>
      </c>
      <c r="BW1568">
        <v>1</v>
      </c>
      <c r="BX1568">
        <v>0</v>
      </c>
      <c r="BY1568">
        <v>1</v>
      </c>
      <c r="CD1568" t="s">
        <v>131</v>
      </c>
      <c r="CE1568">
        <v>0</v>
      </c>
      <c r="CF1568" t="s">
        <v>132</v>
      </c>
      <c r="CJ1568" t="s">
        <v>132</v>
      </c>
      <c r="CK1568" t="s">
        <v>132</v>
      </c>
      <c r="CP1568">
        <v>5350</v>
      </c>
      <c r="CQ1568">
        <v>0</v>
      </c>
      <c r="CR1568">
        <v>0</v>
      </c>
      <c r="CS1568">
        <v>0</v>
      </c>
      <c r="CT1568">
        <v>0</v>
      </c>
    </row>
    <row r="1569" spans="1:98" x14ac:dyDescent="0.2">
      <c r="A1569" t="s">
        <v>4938</v>
      </c>
      <c r="B1569" s="1" t="s">
        <v>283</v>
      </c>
      <c r="C1569">
        <v>600</v>
      </c>
      <c r="G1569" t="s">
        <v>240</v>
      </c>
      <c r="H1569" t="s">
        <v>193</v>
      </c>
      <c r="I1569" t="s">
        <v>332</v>
      </c>
      <c r="J1569" t="s">
        <v>138</v>
      </c>
      <c r="K1569">
        <v>5</v>
      </c>
      <c r="L1569" t="s">
        <v>4939</v>
      </c>
      <c r="N1569" t="s">
        <v>1017</v>
      </c>
      <c r="O1569" t="s">
        <v>1018</v>
      </c>
      <c r="P1569">
        <v>22</v>
      </c>
      <c r="Q1569" t="s">
        <v>527</v>
      </c>
      <c r="S1569" t="s">
        <v>337</v>
      </c>
      <c r="T1569">
        <v>7</v>
      </c>
      <c r="U1569">
        <v>5</v>
      </c>
      <c r="V1569">
        <v>2</v>
      </c>
      <c r="AD1569" t="s">
        <v>4940</v>
      </c>
      <c r="AF1569" t="s">
        <v>530</v>
      </c>
      <c r="AH1569" t="s">
        <v>202</v>
      </c>
      <c r="AI1569" t="s">
        <v>114</v>
      </c>
      <c r="AO1569" t="s">
        <v>4941</v>
      </c>
      <c r="AQ1569">
        <v>3</v>
      </c>
      <c r="AR1569">
        <v>7</v>
      </c>
      <c r="AS1569">
        <v>18</v>
      </c>
      <c r="AT1569" t="s">
        <v>2794</v>
      </c>
      <c r="AU1569" t="s">
        <v>4942</v>
      </c>
      <c r="AY1569" t="s">
        <v>1736</v>
      </c>
      <c r="AZ1569" t="s">
        <v>4943</v>
      </c>
      <c r="BA1569" t="s">
        <v>255</v>
      </c>
      <c r="BB1569" t="s">
        <v>4944</v>
      </c>
      <c r="BC1569" t="s">
        <v>4938</v>
      </c>
      <c r="BD1569" t="s">
        <v>128</v>
      </c>
      <c r="BE1569">
        <v>0</v>
      </c>
      <c r="BF1569" t="s">
        <v>4945</v>
      </c>
      <c r="BG1569" t="s">
        <v>4946</v>
      </c>
      <c r="BH1569" t="s">
        <v>4947</v>
      </c>
      <c r="BS1569">
        <v>0</v>
      </c>
      <c r="BT1569">
        <v>0</v>
      </c>
      <c r="BU1569">
        <v>0</v>
      </c>
      <c r="BV1569">
        <v>0</v>
      </c>
      <c r="BW1569">
        <v>0</v>
      </c>
      <c r="BX1569">
        <v>1</v>
      </c>
      <c r="BY1569">
        <v>0</v>
      </c>
      <c r="CD1569" t="s">
        <v>131</v>
      </c>
      <c r="CE1569">
        <v>0</v>
      </c>
      <c r="CJ1569" t="s">
        <v>132</v>
      </c>
      <c r="CO1569" t="str">
        <f>HYPERLINK("http://www.d20pfsrd.com/bestiary/monster-listings/animals/aquatic/shark/shark","Shark, Common")</f>
        <v>Shark, Common</v>
      </c>
      <c r="CP1569">
        <v>317</v>
      </c>
      <c r="CQ1569">
        <v>0</v>
      </c>
      <c r="CR1569">
        <v>0</v>
      </c>
      <c r="CS1569">
        <v>0</v>
      </c>
      <c r="CT1569">
        <v>0</v>
      </c>
    </row>
    <row r="1570" spans="1:98" x14ac:dyDescent="0.2">
      <c r="A1570" t="s">
        <v>15410</v>
      </c>
      <c r="B1570" s="1" t="s">
        <v>134</v>
      </c>
      <c r="C1570">
        <v>3200</v>
      </c>
      <c r="G1570" t="s">
        <v>240</v>
      </c>
      <c r="H1570" t="s">
        <v>136</v>
      </c>
      <c r="I1570" t="s">
        <v>284</v>
      </c>
      <c r="J1570" t="s">
        <v>138</v>
      </c>
      <c r="K1570">
        <v>2</v>
      </c>
      <c r="L1570" t="s">
        <v>105</v>
      </c>
      <c r="N1570" t="s">
        <v>15411</v>
      </c>
      <c r="O1570" t="s">
        <v>15412</v>
      </c>
      <c r="P1570">
        <v>84</v>
      </c>
      <c r="Q1570" t="s">
        <v>143</v>
      </c>
      <c r="S1570" t="s">
        <v>15413</v>
      </c>
      <c r="T1570">
        <v>12</v>
      </c>
      <c r="U1570">
        <v>4</v>
      </c>
      <c r="V1570">
        <v>3</v>
      </c>
      <c r="Z1570" t="s">
        <v>289</v>
      </c>
      <c r="AD1570" t="s">
        <v>4788</v>
      </c>
      <c r="AF1570" t="s">
        <v>15414</v>
      </c>
      <c r="AH1570" t="s">
        <v>147</v>
      </c>
      <c r="AI1570" t="s">
        <v>147</v>
      </c>
      <c r="AJ1570" t="s">
        <v>15415</v>
      </c>
      <c r="AO1570" t="s">
        <v>15416</v>
      </c>
      <c r="AQ1570">
        <v>6</v>
      </c>
      <c r="AR1570" t="s">
        <v>4686</v>
      </c>
      <c r="AS1570" t="s">
        <v>15417</v>
      </c>
      <c r="AU1570" t="s">
        <v>15418</v>
      </c>
      <c r="AV1570" t="s">
        <v>323</v>
      </c>
      <c r="AX1570" t="s">
        <v>991</v>
      </c>
      <c r="AY1570" t="s">
        <v>9725</v>
      </c>
      <c r="AZ1570" t="s">
        <v>15419</v>
      </c>
      <c r="BA1570" t="s">
        <v>255</v>
      </c>
      <c r="BB1570" t="s">
        <v>15420</v>
      </c>
      <c r="BC1570" t="s">
        <v>995</v>
      </c>
      <c r="BD1570" t="s">
        <v>14619</v>
      </c>
      <c r="BE1570">
        <v>0</v>
      </c>
      <c r="BF1570" t="s">
        <v>15421</v>
      </c>
      <c r="BG1570" t="s">
        <v>15422</v>
      </c>
      <c r="BH1570" t="s">
        <v>15423</v>
      </c>
      <c r="BL1570" t="s">
        <v>132</v>
      </c>
      <c r="BM1570" t="s">
        <v>132</v>
      </c>
      <c r="BN1570" t="s">
        <v>132</v>
      </c>
      <c r="BS1570">
        <v>0</v>
      </c>
      <c r="BT1570">
        <v>0</v>
      </c>
      <c r="BU1570">
        <v>0</v>
      </c>
      <c r="BV1570">
        <v>0</v>
      </c>
      <c r="BW1570">
        <v>0</v>
      </c>
      <c r="BX1570">
        <v>1</v>
      </c>
      <c r="BY1570">
        <v>1</v>
      </c>
      <c r="CB1570" t="s">
        <v>132</v>
      </c>
      <c r="CD1570" t="s">
        <v>131</v>
      </c>
      <c r="CE1570">
        <v>0</v>
      </c>
      <c r="CJ1570" t="s">
        <v>132</v>
      </c>
      <c r="CP1570">
        <v>2006</v>
      </c>
      <c r="CQ1570">
        <v>0</v>
      </c>
      <c r="CR1570">
        <v>0</v>
      </c>
      <c r="CS1570">
        <v>0</v>
      </c>
      <c r="CT1570">
        <v>0</v>
      </c>
    </row>
    <row r="1571" spans="1:98" x14ac:dyDescent="0.2">
      <c r="A1571" t="s">
        <v>28650</v>
      </c>
      <c r="B1571" s="1" t="s">
        <v>239</v>
      </c>
      <c r="C1571">
        <v>800</v>
      </c>
      <c r="G1571" t="s">
        <v>240</v>
      </c>
      <c r="H1571" t="s">
        <v>393</v>
      </c>
      <c r="I1571" t="s">
        <v>261</v>
      </c>
      <c r="K1571">
        <v>6</v>
      </c>
      <c r="L1571" t="s">
        <v>4540</v>
      </c>
      <c r="M1571" t="s">
        <v>28651</v>
      </c>
      <c r="N1571" t="s">
        <v>1119</v>
      </c>
      <c r="O1571" t="s">
        <v>1120</v>
      </c>
      <c r="P1571">
        <v>30</v>
      </c>
      <c r="Q1571" t="s">
        <v>812</v>
      </c>
      <c r="S1571" t="s">
        <v>3716</v>
      </c>
      <c r="T1571">
        <v>6</v>
      </c>
      <c r="U1571">
        <v>6</v>
      </c>
      <c r="V1571">
        <v>2</v>
      </c>
      <c r="X1571" t="s">
        <v>28652</v>
      </c>
      <c r="Z1571" t="s">
        <v>3077</v>
      </c>
      <c r="AA1571" t="s">
        <v>4756</v>
      </c>
      <c r="AD1571" t="s">
        <v>249</v>
      </c>
      <c r="AF1571" t="s">
        <v>28653</v>
      </c>
      <c r="AH1571" t="s">
        <v>114</v>
      </c>
      <c r="AI1571" t="s">
        <v>114</v>
      </c>
      <c r="AO1571" t="s">
        <v>28654</v>
      </c>
      <c r="AQ1571">
        <v>4</v>
      </c>
      <c r="AR1571">
        <v>4</v>
      </c>
      <c r="AS1571" t="s">
        <v>3592</v>
      </c>
      <c r="AT1571" t="s">
        <v>9426</v>
      </c>
      <c r="AU1571" t="s">
        <v>28655</v>
      </c>
      <c r="AX1571" t="s">
        <v>28656</v>
      </c>
      <c r="AY1571" t="s">
        <v>1866</v>
      </c>
      <c r="AZ1571" t="s">
        <v>628</v>
      </c>
      <c r="BA1571" t="s">
        <v>255</v>
      </c>
      <c r="BB1571" t="s">
        <v>28657</v>
      </c>
      <c r="BD1571" t="s">
        <v>28633</v>
      </c>
      <c r="BE1571">
        <v>0</v>
      </c>
      <c r="BF1571" t="s">
        <v>28658</v>
      </c>
      <c r="BG1571" t="s">
        <v>28659</v>
      </c>
      <c r="BH1571" t="s">
        <v>28660</v>
      </c>
      <c r="BI1571" t="s">
        <v>132</v>
      </c>
      <c r="BS1571">
        <v>0</v>
      </c>
      <c r="BT1571">
        <v>0</v>
      </c>
      <c r="BU1571">
        <v>0</v>
      </c>
      <c r="BV1571">
        <v>0</v>
      </c>
      <c r="BW1571">
        <v>0</v>
      </c>
      <c r="BX1571">
        <v>0</v>
      </c>
      <c r="BY1571">
        <v>1</v>
      </c>
      <c r="CD1571" t="s">
        <v>131</v>
      </c>
      <c r="CE1571">
        <v>0</v>
      </c>
      <c r="CF1571" t="s">
        <v>132</v>
      </c>
      <c r="CJ1571" t="s">
        <v>132</v>
      </c>
      <c r="CK1571" t="s">
        <v>132</v>
      </c>
      <c r="CP1571">
        <v>5776</v>
      </c>
      <c r="CQ1571">
        <v>0</v>
      </c>
      <c r="CR1571">
        <v>0</v>
      </c>
      <c r="CS1571">
        <v>0</v>
      </c>
      <c r="CT1571">
        <v>0</v>
      </c>
    </row>
    <row r="1572" spans="1:98" x14ac:dyDescent="0.2">
      <c r="A1572" t="s">
        <v>18134</v>
      </c>
      <c r="B1572" s="1" t="s">
        <v>1034</v>
      </c>
      <c r="C1572">
        <v>6400</v>
      </c>
      <c r="G1572" t="s">
        <v>366</v>
      </c>
      <c r="H1572" t="s">
        <v>193</v>
      </c>
      <c r="I1572" t="s">
        <v>261</v>
      </c>
      <c r="K1572">
        <v>7</v>
      </c>
      <c r="L1572" t="s">
        <v>18135</v>
      </c>
      <c r="N1572" t="s">
        <v>18136</v>
      </c>
      <c r="O1572" t="s">
        <v>18137</v>
      </c>
      <c r="P1572">
        <v>115</v>
      </c>
      <c r="Q1572" t="s">
        <v>16332</v>
      </c>
      <c r="R1572" t="s">
        <v>3695</v>
      </c>
      <c r="S1572" t="s">
        <v>18138</v>
      </c>
      <c r="T1572">
        <v>12</v>
      </c>
      <c r="U1572">
        <v>14</v>
      </c>
      <c r="V1572">
        <v>11</v>
      </c>
      <c r="X1572" t="s">
        <v>18139</v>
      </c>
      <c r="Y1572" t="s">
        <v>172</v>
      </c>
      <c r="AA1572" t="s">
        <v>174</v>
      </c>
      <c r="AB1572">
        <v>20</v>
      </c>
      <c r="AD1572" t="s">
        <v>4314</v>
      </c>
      <c r="AF1572" t="s">
        <v>18140</v>
      </c>
      <c r="AH1572" t="s">
        <v>202</v>
      </c>
      <c r="AI1572" t="s">
        <v>114</v>
      </c>
      <c r="AJ1572" t="s">
        <v>18141</v>
      </c>
      <c r="AK1572" t="s">
        <v>18142</v>
      </c>
      <c r="AO1572" t="s">
        <v>18143</v>
      </c>
      <c r="AQ1572">
        <v>11</v>
      </c>
      <c r="AR1572" t="s">
        <v>18144</v>
      </c>
      <c r="AS1572" t="s">
        <v>18145</v>
      </c>
      <c r="AT1572" t="s">
        <v>18146</v>
      </c>
      <c r="AU1572" t="s">
        <v>18147</v>
      </c>
      <c r="AW1572" t="s">
        <v>18148</v>
      </c>
      <c r="AY1572" t="s">
        <v>1866</v>
      </c>
      <c r="AZ1572" t="s">
        <v>670</v>
      </c>
      <c r="BA1572" t="s">
        <v>426</v>
      </c>
      <c r="BB1572" t="s">
        <v>18149</v>
      </c>
      <c r="BD1572" t="s">
        <v>14619</v>
      </c>
      <c r="BE1572">
        <v>0</v>
      </c>
      <c r="BF1572" t="s">
        <v>18150</v>
      </c>
      <c r="BG1572" t="s">
        <v>18151</v>
      </c>
      <c r="BH1572" t="s">
        <v>18152</v>
      </c>
      <c r="BS1572">
        <v>0</v>
      </c>
      <c r="BT1572">
        <v>0</v>
      </c>
      <c r="BU1572">
        <v>1</v>
      </c>
      <c r="BV1572">
        <v>0</v>
      </c>
      <c r="BW1572">
        <v>0</v>
      </c>
      <c r="BX1572">
        <v>0</v>
      </c>
      <c r="BY1572">
        <v>1</v>
      </c>
      <c r="CD1572" t="s">
        <v>132</v>
      </c>
      <c r="CE1572">
        <v>0</v>
      </c>
      <c r="CF1572" t="s">
        <v>132</v>
      </c>
      <c r="CJ1572" t="s">
        <v>132</v>
      </c>
      <c r="CK1572" t="s">
        <v>132</v>
      </c>
      <c r="CP1572">
        <v>2188</v>
      </c>
      <c r="CQ1572">
        <v>0</v>
      </c>
      <c r="CR1572">
        <v>0</v>
      </c>
      <c r="CS1572">
        <v>0</v>
      </c>
      <c r="CT1572">
        <v>0</v>
      </c>
    </row>
    <row r="1573" spans="1:98" x14ac:dyDescent="0.2">
      <c r="A1573" t="s">
        <v>8540</v>
      </c>
      <c r="B1573" s="1" t="s">
        <v>192</v>
      </c>
      <c r="C1573">
        <v>76800</v>
      </c>
      <c r="G1573" t="s">
        <v>575</v>
      </c>
      <c r="H1573" t="s">
        <v>1035</v>
      </c>
      <c r="I1573" t="s">
        <v>103</v>
      </c>
      <c r="J1573" t="s">
        <v>1138</v>
      </c>
      <c r="K1573">
        <v>4</v>
      </c>
      <c r="L1573" t="s">
        <v>8541</v>
      </c>
      <c r="N1573" t="s">
        <v>8542</v>
      </c>
      <c r="O1573" t="s">
        <v>8543</v>
      </c>
      <c r="P1573">
        <v>246</v>
      </c>
      <c r="Q1573" t="s">
        <v>8544</v>
      </c>
      <c r="S1573" t="s">
        <v>8545</v>
      </c>
      <c r="T1573">
        <v>19</v>
      </c>
      <c r="U1573">
        <v>11</v>
      </c>
      <c r="V1573">
        <v>18</v>
      </c>
      <c r="Y1573" t="s">
        <v>1253</v>
      </c>
      <c r="Z1573" t="s">
        <v>1146</v>
      </c>
      <c r="AA1573" t="s">
        <v>1147</v>
      </c>
      <c r="AB1573">
        <v>27</v>
      </c>
      <c r="AD1573" t="s">
        <v>8546</v>
      </c>
      <c r="AF1573" t="s">
        <v>8547</v>
      </c>
      <c r="AH1573" t="s">
        <v>496</v>
      </c>
      <c r="AI1573" t="s">
        <v>8548</v>
      </c>
      <c r="AJ1573" t="s">
        <v>8549</v>
      </c>
      <c r="AK1573" t="s">
        <v>8550</v>
      </c>
      <c r="AO1573" t="s">
        <v>8551</v>
      </c>
      <c r="AQ1573">
        <v>17</v>
      </c>
      <c r="AR1573">
        <v>33</v>
      </c>
      <c r="AS1573">
        <v>48</v>
      </c>
      <c r="AT1573" t="s">
        <v>8552</v>
      </c>
      <c r="AU1573" t="s">
        <v>8553</v>
      </c>
      <c r="AV1573" t="s">
        <v>1065</v>
      </c>
      <c r="AW1573" t="s">
        <v>8554</v>
      </c>
      <c r="AY1573" t="s">
        <v>592</v>
      </c>
      <c r="AZ1573" t="s">
        <v>670</v>
      </c>
      <c r="BA1573" t="s">
        <v>426</v>
      </c>
      <c r="BB1573" t="s">
        <v>8555</v>
      </c>
      <c r="BC1573" t="s">
        <v>1161</v>
      </c>
      <c r="BD1573" t="s">
        <v>7316</v>
      </c>
      <c r="BE1573">
        <v>0</v>
      </c>
      <c r="BF1573" t="s">
        <v>8556</v>
      </c>
      <c r="BG1573" t="s">
        <v>8557</v>
      </c>
      <c r="BH1573" t="s">
        <v>8558</v>
      </c>
      <c r="BS1573">
        <v>0</v>
      </c>
      <c r="BT1573">
        <v>0</v>
      </c>
      <c r="BU1573">
        <v>1</v>
      </c>
      <c r="BV1573">
        <v>1</v>
      </c>
      <c r="BW1573">
        <v>0</v>
      </c>
      <c r="BX1573">
        <v>0</v>
      </c>
      <c r="BY1573">
        <v>1</v>
      </c>
      <c r="CD1573" t="s">
        <v>131</v>
      </c>
      <c r="CE1573">
        <v>0</v>
      </c>
      <c r="CJ1573" t="s">
        <v>132</v>
      </c>
      <c r="CO1573" t="str">
        <f>HYPERLINK("http://www.d20pfsrd.com/bestiary/monster-listings/outsiders/demon/demon-shemhazian","Demon, Shemhazian")</f>
        <v>Demon, Shemhazian</v>
      </c>
      <c r="CP1573">
        <v>1156</v>
      </c>
      <c r="CQ1573">
        <v>0</v>
      </c>
      <c r="CR1573">
        <v>0</v>
      </c>
      <c r="CS1573">
        <v>0</v>
      </c>
      <c r="CT1573">
        <v>0</v>
      </c>
    </row>
    <row r="1574" spans="1:98" x14ac:dyDescent="0.2">
      <c r="A1574" t="s">
        <v>18967</v>
      </c>
      <c r="B1574" s="1" t="s">
        <v>1918</v>
      </c>
      <c r="C1574">
        <v>19200</v>
      </c>
      <c r="G1574" t="s">
        <v>1053</v>
      </c>
      <c r="H1574" t="s">
        <v>193</v>
      </c>
      <c r="I1574" t="s">
        <v>1555</v>
      </c>
      <c r="K1574">
        <v>3</v>
      </c>
      <c r="L1574" t="s">
        <v>18968</v>
      </c>
      <c r="M1574" t="s">
        <v>18969</v>
      </c>
      <c r="N1574" t="s">
        <v>17601</v>
      </c>
      <c r="O1574" t="s">
        <v>18855</v>
      </c>
      <c r="P1574">
        <v>127</v>
      </c>
      <c r="Q1574" t="s">
        <v>18970</v>
      </c>
      <c r="S1574" t="s">
        <v>18971</v>
      </c>
      <c r="T1574">
        <v>8</v>
      </c>
      <c r="U1574">
        <v>10</v>
      </c>
      <c r="V1574">
        <v>12</v>
      </c>
      <c r="X1574" t="s">
        <v>3891</v>
      </c>
      <c r="Y1574" t="s">
        <v>458</v>
      </c>
      <c r="Z1574" t="s">
        <v>3160</v>
      </c>
      <c r="AB1574">
        <v>23</v>
      </c>
      <c r="AD1574" t="s">
        <v>249</v>
      </c>
      <c r="AF1574" t="s">
        <v>18972</v>
      </c>
      <c r="AH1574" t="s">
        <v>202</v>
      </c>
      <c r="AI1574" t="s">
        <v>202</v>
      </c>
      <c r="AJ1574" t="s">
        <v>18973</v>
      </c>
      <c r="AK1574" t="s">
        <v>18974</v>
      </c>
      <c r="AO1574" t="s">
        <v>18975</v>
      </c>
      <c r="AQ1574">
        <v>12</v>
      </c>
      <c r="AR1574">
        <v>22</v>
      </c>
      <c r="AS1574">
        <v>35</v>
      </c>
      <c r="AT1574" t="s">
        <v>18976</v>
      </c>
      <c r="AU1574" t="s">
        <v>18977</v>
      </c>
      <c r="AW1574" t="s">
        <v>18978</v>
      </c>
      <c r="AY1574" t="s">
        <v>298</v>
      </c>
      <c r="AZ1574" t="s">
        <v>670</v>
      </c>
      <c r="BA1574" t="s">
        <v>18979</v>
      </c>
      <c r="BB1574" t="s">
        <v>18980</v>
      </c>
      <c r="BD1574" t="s">
        <v>18981</v>
      </c>
      <c r="BE1574">
        <v>0</v>
      </c>
      <c r="BF1574" t="s">
        <v>18982</v>
      </c>
      <c r="BG1574" t="s">
        <v>18983</v>
      </c>
      <c r="BH1574" t="s">
        <v>18984</v>
      </c>
      <c r="BL1574" t="s">
        <v>132</v>
      </c>
      <c r="BM1574" t="s">
        <v>132</v>
      </c>
      <c r="BN1574" t="s">
        <v>132</v>
      </c>
      <c r="BS1574">
        <v>0</v>
      </c>
      <c r="BT1574">
        <v>0</v>
      </c>
      <c r="BU1574">
        <v>0</v>
      </c>
      <c r="BV1574">
        <v>0</v>
      </c>
      <c r="BW1574">
        <v>0</v>
      </c>
      <c r="BX1574">
        <v>0</v>
      </c>
      <c r="BY1574">
        <v>1</v>
      </c>
      <c r="CB1574" t="s">
        <v>132</v>
      </c>
      <c r="CD1574" t="s">
        <v>131</v>
      </c>
      <c r="CE1574">
        <v>0</v>
      </c>
      <c r="CJ1574" t="s">
        <v>132</v>
      </c>
      <c r="CP1574">
        <v>2372</v>
      </c>
      <c r="CQ1574">
        <v>0</v>
      </c>
      <c r="CR1574">
        <v>0</v>
      </c>
      <c r="CS1574">
        <v>0</v>
      </c>
      <c r="CT1574">
        <v>0</v>
      </c>
    </row>
    <row r="1575" spans="1:98" x14ac:dyDescent="0.2">
      <c r="A1575" t="s">
        <v>7683</v>
      </c>
      <c r="B1575" s="1" t="s">
        <v>574</v>
      </c>
      <c r="C1575">
        <v>9600</v>
      </c>
      <c r="G1575" t="s">
        <v>366</v>
      </c>
      <c r="H1575" t="s">
        <v>193</v>
      </c>
      <c r="I1575" t="s">
        <v>103</v>
      </c>
      <c r="J1575" t="s">
        <v>367</v>
      </c>
      <c r="K1575">
        <v>5</v>
      </c>
      <c r="L1575" t="s">
        <v>3835</v>
      </c>
      <c r="M1575" t="s">
        <v>7684</v>
      </c>
      <c r="N1575" t="s">
        <v>2175</v>
      </c>
      <c r="O1575" t="s">
        <v>7685</v>
      </c>
      <c r="P1575">
        <v>112</v>
      </c>
      <c r="Q1575" t="s">
        <v>1349</v>
      </c>
      <c r="S1575" t="s">
        <v>7686</v>
      </c>
      <c r="T1575">
        <v>13</v>
      </c>
      <c r="U1575">
        <v>7</v>
      </c>
      <c r="V1575">
        <v>8</v>
      </c>
      <c r="W1575" t="s">
        <v>3516</v>
      </c>
      <c r="Y1575" t="s">
        <v>172</v>
      </c>
      <c r="Z1575" t="s">
        <v>375</v>
      </c>
      <c r="AB1575">
        <v>21</v>
      </c>
      <c r="AD1575" t="s">
        <v>418</v>
      </c>
      <c r="AE1575" t="s">
        <v>7687</v>
      </c>
      <c r="AF1575" t="s">
        <v>7688</v>
      </c>
      <c r="AH1575" t="s">
        <v>202</v>
      </c>
      <c r="AI1575" t="s">
        <v>202</v>
      </c>
      <c r="AJ1575" t="s">
        <v>7689</v>
      </c>
      <c r="AK1575" t="s">
        <v>7690</v>
      </c>
      <c r="AO1575" t="s">
        <v>7691</v>
      </c>
      <c r="AQ1575">
        <v>9</v>
      </c>
      <c r="AR1575">
        <v>15</v>
      </c>
      <c r="AS1575" t="s">
        <v>7692</v>
      </c>
      <c r="AT1575" t="s">
        <v>7693</v>
      </c>
      <c r="AU1575" t="s">
        <v>7694</v>
      </c>
      <c r="AW1575" t="s">
        <v>181</v>
      </c>
      <c r="AX1575" t="s">
        <v>7695</v>
      </c>
      <c r="AY1575" t="s">
        <v>384</v>
      </c>
      <c r="AZ1575" t="s">
        <v>385</v>
      </c>
      <c r="BA1575" t="s">
        <v>7696</v>
      </c>
      <c r="BB1575" t="s">
        <v>7697</v>
      </c>
      <c r="BC1575" t="s">
        <v>7698</v>
      </c>
      <c r="BD1575" t="s">
        <v>7316</v>
      </c>
      <c r="BE1575">
        <v>0</v>
      </c>
      <c r="BF1575" t="s">
        <v>7699</v>
      </c>
      <c r="BG1575" t="s">
        <v>7700</v>
      </c>
      <c r="BH1575" t="s">
        <v>7701</v>
      </c>
      <c r="BS1575">
        <v>0</v>
      </c>
      <c r="BT1575">
        <v>0</v>
      </c>
      <c r="BU1575">
        <v>1</v>
      </c>
      <c r="BV1575">
        <v>0</v>
      </c>
      <c r="BW1575">
        <v>0</v>
      </c>
      <c r="BX1575">
        <v>0</v>
      </c>
      <c r="BY1575">
        <v>1</v>
      </c>
      <c r="CD1575" t="s">
        <v>131</v>
      </c>
      <c r="CE1575">
        <v>0</v>
      </c>
      <c r="CJ1575" t="s">
        <v>132</v>
      </c>
      <c r="CO1575" t="str">
        <f>HYPERLINK("http://www.d20pfsrd.com/bestiary/monster-listings/outsiders/archon/archon-shield","Archon, Shield")</f>
        <v>Archon, Shield</v>
      </c>
      <c r="CP1575">
        <v>1101</v>
      </c>
      <c r="CQ1575">
        <v>0</v>
      </c>
      <c r="CR1575">
        <v>0</v>
      </c>
      <c r="CS1575">
        <v>0</v>
      </c>
      <c r="CT1575">
        <v>0</v>
      </c>
    </row>
    <row r="1576" spans="1:98" x14ac:dyDescent="0.2">
      <c r="A1576" t="s">
        <v>20238</v>
      </c>
      <c r="B1576" s="1" t="s">
        <v>283</v>
      </c>
      <c r="C1576">
        <v>600</v>
      </c>
      <c r="D1576" t="s">
        <v>20179</v>
      </c>
      <c r="E1576" t="s">
        <v>20239</v>
      </c>
      <c r="G1576" t="s">
        <v>3133</v>
      </c>
      <c r="H1576" t="s">
        <v>102</v>
      </c>
      <c r="I1576" t="s">
        <v>701</v>
      </c>
      <c r="J1576" t="s">
        <v>14167</v>
      </c>
      <c r="K1576">
        <v>2</v>
      </c>
      <c r="L1576" t="s">
        <v>3620</v>
      </c>
      <c r="N1576" t="s">
        <v>1716</v>
      </c>
      <c r="O1576" t="s">
        <v>20240</v>
      </c>
      <c r="P1576">
        <v>13</v>
      </c>
      <c r="Q1576" t="s">
        <v>5115</v>
      </c>
      <c r="S1576" t="s">
        <v>10451</v>
      </c>
      <c r="T1576">
        <v>2</v>
      </c>
      <c r="U1576">
        <v>4</v>
      </c>
      <c r="V1576">
        <v>4</v>
      </c>
      <c r="AD1576" t="s">
        <v>249</v>
      </c>
      <c r="AF1576" t="s">
        <v>20241</v>
      </c>
      <c r="AG1576" t="s">
        <v>20242</v>
      </c>
      <c r="AH1576" t="s">
        <v>114</v>
      </c>
      <c r="AI1576" t="s">
        <v>114</v>
      </c>
      <c r="AJ1576" t="s">
        <v>1371</v>
      </c>
      <c r="AO1576" t="s">
        <v>20243</v>
      </c>
      <c r="AQ1576">
        <v>1</v>
      </c>
      <c r="AR1576">
        <v>0</v>
      </c>
      <c r="AS1576">
        <v>12</v>
      </c>
      <c r="AT1576" t="s">
        <v>20244</v>
      </c>
      <c r="AU1576" t="s">
        <v>20245</v>
      </c>
      <c r="AW1576" t="s">
        <v>1516</v>
      </c>
      <c r="AX1576" t="s">
        <v>19469</v>
      </c>
      <c r="AY1576" t="s">
        <v>4034</v>
      </c>
      <c r="AZ1576" t="s">
        <v>670</v>
      </c>
      <c r="BA1576" t="s">
        <v>20246</v>
      </c>
      <c r="BB1576" t="s">
        <v>20247</v>
      </c>
      <c r="BC1576" t="s">
        <v>20175</v>
      </c>
      <c r="BD1576" t="s">
        <v>20139</v>
      </c>
      <c r="BE1576">
        <v>0</v>
      </c>
      <c r="BG1576" t="s">
        <v>20248</v>
      </c>
      <c r="BH1576" t="s">
        <v>20249</v>
      </c>
      <c r="BS1576">
        <v>0</v>
      </c>
      <c r="BT1576">
        <v>0</v>
      </c>
      <c r="BU1576">
        <v>0</v>
      </c>
      <c r="BV1576">
        <v>0</v>
      </c>
      <c r="BW1576">
        <v>0</v>
      </c>
      <c r="BX1576">
        <v>0</v>
      </c>
      <c r="BY1576">
        <v>1</v>
      </c>
      <c r="CD1576" t="s">
        <v>131</v>
      </c>
      <c r="CE1576">
        <v>0</v>
      </c>
      <c r="CJ1576" t="s">
        <v>132</v>
      </c>
      <c r="CP1576">
        <v>3195</v>
      </c>
      <c r="CQ1576">
        <v>0</v>
      </c>
      <c r="CR1576">
        <v>0</v>
      </c>
      <c r="CS1576">
        <v>0</v>
      </c>
      <c r="CT1576">
        <v>0</v>
      </c>
    </row>
    <row r="1577" spans="1:98" x14ac:dyDescent="0.2">
      <c r="A1577" t="s">
        <v>16929</v>
      </c>
      <c r="B1577" s="1" t="s">
        <v>283</v>
      </c>
      <c r="C1577">
        <v>600</v>
      </c>
      <c r="G1577" t="s">
        <v>3133</v>
      </c>
      <c r="H1577" t="s">
        <v>1308</v>
      </c>
      <c r="I1577" t="s">
        <v>103</v>
      </c>
      <c r="J1577" t="s">
        <v>14351</v>
      </c>
      <c r="K1577">
        <v>1</v>
      </c>
      <c r="L1577" t="s">
        <v>2522</v>
      </c>
      <c r="N1577" t="s">
        <v>9677</v>
      </c>
      <c r="O1577" t="s">
        <v>9678</v>
      </c>
      <c r="P1577">
        <v>19</v>
      </c>
      <c r="Q1577" t="s">
        <v>4130</v>
      </c>
      <c r="R1577" t="s">
        <v>1312</v>
      </c>
      <c r="S1577" t="s">
        <v>4247</v>
      </c>
      <c r="T1577">
        <v>4</v>
      </c>
      <c r="U1577">
        <v>2</v>
      </c>
      <c r="V1577">
        <v>8</v>
      </c>
      <c r="Y1577" t="s">
        <v>2395</v>
      </c>
      <c r="Z1577" t="s">
        <v>14354</v>
      </c>
      <c r="AA1577" t="s">
        <v>10866</v>
      </c>
      <c r="AD1577" t="s">
        <v>249</v>
      </c>
      <c r="AF1577" t="s">
        <v>16930</v>
      </c>
      <c r="AG1577" t="s">
        <v>16931</v>
      </c>
      <c r="AH1577" t="s">
        <v>1316</v>
      </c>
      <c r="AI1577" t="s">
        <v>318</v>
      </c>
      <c r="AK1577" t="s">
        <v>16932</v>
      </c>
      <c r="AO1577" t="s">
        <v>16933</v>
      </c>
      <c r="AQ1577">
        <v>3</v>
      </c>
      <c r="AR1577">
        <v>2</v>
      </c>
      <c r="AS1577">
        <v>11</v>
      </c>
      <c r="AT1577" t="s">
        <v>16934</v>
      </c>
      <c r="AU1577" t="s">
        <v>16935</v>
      </c>
      <c r="AW1577" t="s">
        <v>647</v>
      </c>
      <c r="AX1577" t="s">
        <v>16936</v>
      </c>
      <c r="AY1577" t="s">
        <v>298</v>
      </c>
      <c r="AZ1577" t="s">
        <v>1158</v>
      </c>
      <c r="BA1577" t="s">
        <v>426</v>
      </c>
      <c r="BB1577" t="s">
        <v>16937</v>
      </c>
      <c r="BC1577" t="s">
        <v>14364</v>
      </c>
      <c r="BD1577" t="s">
        <v>14619</v>
      </c>
      <c r="BE1577">
        <v>0</v>
      </c>
      <c r="BF1577" t="s">
        <v>16938</v>
      </c>
      <c r="BG1577" t="s">
        <v>16939</v>
      </c>
      <c r="BH1577" t="s">
        <v>16940</v>
      </c>
      <c r="BS1577">
        <v>0</v>
      </c>
      <c r="BT1577">
        <v>0</v>
      </c>
      <c r="BU1577">
        <v>0</v>
      </c>
      <c r="BV1577">
        <v>0</v>
      </c>
      <c r="BW1577">
        <v>0</v>
      </c>
      <c r="BX1577">
        <v>0</v>
      </c>
      <c r="BY1577">
        <v>1</v>
      </c>
      <c r="CD1577" t="s">
        <v>132</v>
      </c>
      <c r="CE1577">
        <v>0</v>
      </c>
      <c r="CF1577" t="s">
        <v>132</v>
      </c>
      <c r="CJ1577" t="s">
        <v>132</v>
      </c>
      <c r="CK1577" t="s">
        <v>132</v>
      </c>
      <c r="CP1577">
        <v>2110</v>
      </c>
      <c r="CQ1577">
        <v>0</v>
      </c>
      <c r="CR1577">
        <v>0</v>
      </c>
      <c r="CS1577">
        <v>0</v>
      </c>
      <c r="CT1577">
        <v>0</v>
      </c>
    </row>
    <row r="1578" spans="1:98" x14ac:dyDescent="0.2">
      <c r="A1578" t="s">
        <v>18153</v>
      </c>
      <c r="B1578" s="1" t="s">
        <v>1246</v>
      </c>
      <c r="C1578">
        <v>102400</v>
      </c>
      <c r="G1578" t="s">
        <v>3133</v>
      </c>
      <c r="H1578" t="s">
        <v>193</v>
      </c>
      <c r="I1578" t="s">
        <v>103</v>
      </c>
      <c r="J1578" t="s">
        <v>7779</v>
      </c>
      <c r="K1578">
        <v>9</v>
      </c>
      <c r="L1578" t="s">
        <v>18154</v>
      </c>
      <c r="M1578" t="s">
        <v>18155</v>
      </c>
      <c r="N1578" t="s">
        <v>18156</v>
      </c>
      <c r="O1578" t="s">
        <v>18157</v>
      </c>
      <c r="P1578">
        <v>275</v>
      </c>
      <c r="Q1578" t="s">
        <v>18158</v>
      </c>
      <c r="R1578" t="s">
        <v>4980</v>
      </c>
      <c r="S1578" t="s">
        <v>12956</v>
      </c>
      <c r="T1578">
        <v>20</v>
      </c>
      <c r="U1578">
        <v>12</v>
      </c>
      <c r="V1578">
        <v>19</v>
      </c>
      <c r="Y1578" t="s">
        <v>18159</v>
      </c>
      <c r="Z1578" t="s">
        <v>18160</v>
      </c>
      <c r="AA1578" t="s">
        <v>6192</v>
      </c>
      <c r="AB1578">
        <v>28</v>
      </c>
      <c r="AD1578" t="s">
        <v>6060</v>
      </c>
      <c r="AF1578" t="s">
        <v>18161</v>
      </c>
      <c r="AH1578" t="s">
        <v>202</v>
      </c>
      <c r="AI1578" t="s">
        <v>202</v>
      </c>
      <c r="AJ1578" t="s">
        <v>18162</v>
      </c>
      <c r="AK1578" t="s">
        <v>18163</v>
      </c>
      <c r="AO1578" t="s">
        <v>18164</v>
      </c>
      <c r="AQ1578">
        <v>22</v>
      </c>
      <c r="AR1578">
        <v>28</v>
      </c>
      <c r="AS1578">
        <v>44</v>
      </c>
      <c r="AT1578" t="s">
        <v>18165</v>
      </c>
      <c r="AU1578" t="s">
        <v>18166</v>
      </c>
      <c r="AW1578" t="s">
        <v>18167</v>
      </c>
      <c r="AY1578" t="s">
        <v>298</v>
      </c>
      <c r="AZ1578" t="s">
        <v>670</v>
      </c>
      <c r="BA1578" t="s">
        <v>18168</v>
      </c>
      <c r="BB1578" t="s">
        <v>18169</v>
      </c>
      <c r="BD1578" t="s">
        <v>14619</v>
      </c>
      <c r="BE1578">
        <v>0</v>
      </c>
      <c r="BF1578" t="s">
        <v>18170</v>
      </c>
      <c r="BG1578" t="s">
        <v>18171</v>
      </c>
      <c r="BH1578" t="s">
        <v>18172</v>
      </c>
      <c r="BL1578" t="s">
        <v>132</v>
      </c>
      <c r="BM1578" t="s">
        <v>132</v>
      </c>
      <c r="BN1578" t="s">
        <v>132</v>
      </c>
      <c r="BS1578">
        <v>0</v>
      </c>
      <c r="BT1578">
        <v>0</v>
      </c>
      <c r="BU1578">
        <v>1</v>
      </c>
      <c r="BV1578">
        <v>0</v>
      </c>
      <c r="BW1578">
        <v>0</v>
      </c>
      <c r="BX1578">
        <v>0</v>
      </c>
      <c r="BY1578">
        <v>1</v>
      </c>
      <c r="CB1578" t="s">
        <v>132</v>
      </c>
      <c r="CD1578" t="s">
        <v>131</v>
      </c>
      <c r="CE1578">
        <v>0</v>
      </c>
      <c r="CJ1578" t="s">
        <v>132</v>
      </c>
      <c r="CP1578">
        <v>2189</v>
      </c>
      <c r="CQ1578">
        <v>0</v>
      </c>
      <c r="CR1578">
        <v>0</v>
      </c>
      <c r="CS1578">
        <v>0</v>
      </c>
      <c r="CT1578">
        <v>0</v>
      </c>
    </row>
    <row r="1579" spans="1:98" x14ac:dyDescent="0.2">
      <c r="A1579" t="s">
        <v>11303</v>
      </c>
      <c r="B1579" s="1" t="s">
        <v>1918</v>
      </c>
      <c r="C1579">
        <v>19200</v>
      </c>
      <c r="G1579" t="s">
        <v>575</v>
      </c>
      <c r="H1579" t="s">
        <v>102</v>
      </c>
      <c r="I1579" t="s">
        <v>103</v>
      </c>
      <c r="J1579" t="s">
        <v>4330</v>
      </c>
      <c r="K1579">
        <v>7</v>
      </c>
      <c r="L1579" t="s">
        <v>11304</v>
      </c>
      <c r="M1579" t="s">
        <v>11305</v>
      </c>
      <c r="N1579" t="s">
        <v>11306</v>
      </c>
      <c r="O1579" t="s">
        <v>11307</v>
      </c>
      <c r="P1579">
        <v>152</v>
      </c>
      <c r="Q1579" t="s">
        <v>2561</v>
      </c>
      <c r="S1579" t="s">
        <v>11308</v>
      </c>
      <c r="T1579">
        <v>14</v>
      </c>
      <c r="U1579">
        <v>10</v>
      </c>
      <c r="V1579">
        <v>10</v>
      </c>
      <c r="Z1579" t="s">
        <v>11309</v>
      </c>
      <c r="AA1579" t="s">
        <v>7417</v>
      </c>
      <c r="AD1579" t="s">
        <v>7969</v>
      </c>
      <c r="AF1579" t="s">
        <v>11310</v>
      </c>
      <c r="AG1579" t="s">
        <v>11311</v>
      </c>
      <c r="AH1579" t="s">
        <v>114</v>
      </c>
      <c r="AI1579" t="s">
        <v>114</v>
      </c>
      <c r="AK1579" t="s">
        <v>11312</v>
      </c>
      <c r="AO1579" t="s">
        <v>11313</v>
      </c>
      <c r="AQ1579">
        <v>16</v>
      </c>
      <c r="AR1579">
        <v>16</v>
      </c>
      <c r="AS1579">
        <v>37</v>
      </c>
      <c r="AT1579" t="s">
        <v>11314</v>
      </c>
      <c r="AU1579" t="s">
        <v>11315</v>
      </c>
      <c r="AW1579" t="s">
        <v>11316</v>
      </c>
      <c r="AX1579" t="s">
        <v>11317</v>
      </c>
      <c r="AY1579" t="s">
        <v>10241</v>
      </c>
      <c r="AZ1579" t="s">
        <v>11318</v>
      </c>
      <c r="BA1579" t="s">
        <v>255</v>
      </c>
      <c r="BB1579" t="s">
        <v>11319</v>
      </c>
      <c r="BD1579" t="s">
        <v>7316</v>
      </c>
      <c r="BE1579">
        <v>0</v>
      </c>
      <c r="BF1579" t="s">
        <v>11320</v>
      </c>
      <c r="BG1579" t="s">
        <v>11321</v>
      </c>
      <c r="BH1579" t="s">
        <v>11322</v>
      </c>
      <c r="BS1579">
        <v>0</v>
      </c>
      <c r="BT1579">
        <v>0</v>
      </c>
      <c r="BU1579">
        <v>1</v>
      </c>
      <c r="BV1579">
        <v>0</v>
      </c>
      <c r="BW1579">
        <v>0</v>
      </c>
      <c r="BX1579">
        <v>0</v>
      </c>
      <c r="BY1579">
        <v>1</v>
      </c>
      <c r="CD1579" t="s">
        <v>131</v>
      </c>
      <c r="CE1579">
        <v>0</v>
      </c>
      <c r="CJ1579" t="s">
        <v>132</v>
      </c>
      <c r="CO1579" t="str">
        <f>HYPERLINK("http://www.d20pfsrd.com/bestiary/monster-listings/outsiders/shining-child","Shining Child")</f>
        <v>Shining Child</v>
      </c>
      <c r="CP1579">
        <v>1348</v>
      </c>
      <c r="CQ1579">
        <v>0</v>
      </c>
      <c r="CR1579">
        <v>0</v>
      </c>
      <c r="CS1579">
        <v>0</v>
      </c>
      <c r="CT1579">
        <v>0</v>
      </c>
    </row>
    <row r="1580" spans="1:98" x14ac:dyDescent="0.2">
      <c r="A1580" t="s">
        <v>19821</v>
      </c>
      <c r="B1580" s="1" t="s">
        <v>283</v>
      </c>
      <c r="C1580">
        <v>600</v>
      </c>
      <c r="G1580" t="s">
        <v>240</v>
      </c>
      <c r="H1580" t="s">
        <v>1308</v>
      </c>
      <c r="I1580" t="s">
        <v>241</v>
      </c>
      <c r="K1580">
        <v>6</v>
      </c>
      <c r="L1580" t="s">
        <v>3371</v>
      </c>
      <c r="N1580" t="s">
        <v>2931</v>
      </c>
      <c r="O1580" t="s">
        <v>19822</v>
      </c>
      <c r="P1580">
        <v>19</v>
      </c>
      <c r="Q1580" t="s">
        <v>4130</v>
      </c>
      <c r="S1580" t="s">
        <v>11478</v>
      </c>
      <c r="T1580">
        <v>1</v>
      </c>
      <c r="U1580">
        <v>3</v>
      </c>
      <c r="V1580">
        <v>1</v>
      </c>
      <c r="Y1580" t="s">
        <v>3301</v>
      </c>
      <c r="Z1580" t="s">
        <v>248</v>
      </c>
      <c r="AD1580" t="s">
        <v>5979</v>
      </c>
      <c r="AF1580" t="s">
        <v>19823</v>
      </c>
      <c r="AG1580" t="s">
        <v>19824</v>
      </c>
      <c r="AH1580" t="s">
        <v>114</v>
      </c>
      <c r="AI1580" t="s">
        <v>114</v>
      </c>
      <c r="AO1580" t="s">
        <v>19825</v>
      </c>
      <c r="AQ1580">
        <v>3</v>
      </c>
      <c r="AR1580">
        <v>3</v>
      </c>
      <c r="AS1580" t="s">
        <v>4424</v>
      </c>
      <c r="AT1580" t="s">
        <v>19826</v>
      </c>
      <c r="AU1580" t="s">
        <v>19827</v>
      </c>
      <c r="AW1580" t="s">
        <v>19828</v>
      </c>
      <c r="AX1580" t="s">
        <v>19829</v>
      </c>
      <c r="AY1580" t="s">
        <v>298</v>
      </c>
      <c r="AZ1580" t="s">
        <v>19830</v>
      </c>
      <c r="BA1580" t="s">
        <v>426</v>
      </c>
      <c r="BB1580" t="s">
        <v>19831</v>
      </c>
      <c r="BD1580" t="s">
        <v>19789</v>
      </c>
      <c r="BE1580">
        <v>0</v>
      </c>
      <c r="BF1580" t="s">
        <v>19832</v>
      </c>
      <c r="BG1580" t="s">
        <v>19833</v>
      </c>
      <c r="BH1580" t="s">
        <v>19834</v>
      </c>
      <c r="BS1580">
        <v>0</v>
      </c>
      <c r="BT1580">
        <v>0</v>
      </c>
      <c r="BU1580">
        <v>1</v>
      </c>
      <c r="BV1580">
        <v>0</v>
      </c>
      <c r="BW1580">
        <v>0</v>
      </c>
      <c r="BX1580">
        <v>0</v>
      </c>
      <c r="BY1580">
        <v>0</v>
      </c>
      <c r="CD1580" t="s">
        <v>131</v>
      </c>
      <c r="CE1580">
        <v>0</v>
      </c>
      <c r="CJ1580" t="s">
        <v>132</v>
      </c>
      <c r="CP1580">
        <v>3079</v>
      </c>
      <c r="CQ1580">
        <v>0</v>
      </c>
      <c r="CR1580">
        <v>0</v>
      </c>
      <c r="CS1580">
        <v>0</v>
      </c>
      <c r="CT1580">
        <v>0</v>
      </c>
    </row>
    <row r="1581" spans="1:98" x14ac:dyDescent="0.2">
      <c r="A1581" t="s">
        <v>19846</v>
      </c>
      <c r="B1581" s="1" t="s">
        <v>134</v>
      </c>
      <c r="C1581">
        <v>3200</v>
      </c>
      <c r="G1581" t="s">
        <v>240</v>
      </c>
      <c r="H1581" t="s">
        <v>193</v>
      </c>
      <c r="I1581" t="s">
        <v>241</v>
      </c>
      <c r="K1581">
        <v>9</v>
      </c>
      <c r="L1581" t="s">
        <v>19847</v>
      </c>
      <c r="N1581" t="s">
        <v>7966</v>
      </c>
      <c r="O1581" t="s">
        <v>7967</v>
      </c>
      <c r="P1581">
        <v>68</v>
      </c>
      <c r="Q1581" t="s">
        <v>18863</v>
      </c>
      <c r="S1581" t="s">
        <v>19848</v>
      </c>
      <c r="T1581">
        <v>2</v>
      </c>
      <c r="U1581">
        <v>7</v>
      </c>
      <c r="V1581">
        <v>8</v>
      </c>
      <c r="Y1581" t="s">
        <v>19178</v>
      </c>
      <c r="Z1581" t="s">
        <v>248</v>
      </c>
      <c r="AC1581" t="s">
        <v>3438</v>
      </c>
      <c r="AD1581" t="s">
        <v>1231</v>
      </c>
      <c r="AF1581" t="s">
        <v>19849</v>
      </c>
      <c r="AG1581" t="s">
        <v>19850</v>
      </c>
      <c r="AH1581" t="s">
        <v>202</v>
      </c>
      <c r="AI1581" t="s">
        <v>202</v>
      </c>
      <c r="AO1581" t="s">
        <v>19851</v>
      </c>
      <c r="AQ1581">
        <v>7</v>
      </c>
      <c r="AR1581">
        <v>12</v>
      </c>
      <c r="AS1581">
        <v>27</v>
      </c>
      <c r="AT1581" t="s">
        <v>6733</v>
      </c>
      <c r="AY1581" t="s">
        <v>9725</v>
      </c>
      <c r="AZ1581" t="s">
        <v>670</v>
      </c>
      <c r="BA1581" t="s">
        <v>255</v>
      </c>
      <c r="BB1581" t="s">
        <v>19852</v>
      </c>
      <c r="BD1581" t="s">
        <v>19789</v>
      </c>
      <c r="BE1581">
        <v>0</v>
      </c>
      <c r="BF1581" t="s">
        <v>19853</v>
      </c>
      <c r="BG1581" t="s">
        <v>19854</v>
      </c>
      <c r="BH1581" t="s">
        <v>19855</v>
      </c>
      <c r="BS1581">
        <v>0</v>
      </c>
      <c r="BT1581">
        <v>0</v>
      </c>
      <c r="BU1581">
        <v>0</v>
      </c>
      <c r="BV1581">
        <v>0</v>
      </c>
      <c r="BW1581">
        <v>0</v>
      </c>
      <c r="BX1581">
        <v>1</v>
      </c>
      <c r="BY1581">
        <v>1</v>
      </c>
      <c r="CD1581" t="s">
        <v>131</v>
      </c>
      <c r="CE1581">
        <v>0</v>
      </c>
      <c r="CJ1581" t="s">
        <v>132</v>
      </c>
      <c r="CP1581">
        <v>3081</v>
      </c>
      <c r="CQ1581">
        <v>0</v>
      </c>
      <c r="CR1581">
        <v>0</v>
      </c>
      <c r="CS1581">
        <v>0</v>
      </c>
      <c r="CT1581">
        <v>0</v>
      </c>
    </row>
    <row r="1582" spans="1:98" x14ac:dyDescent="0.2">
      <c r="A1582" t="s">
        <v>30586</v>
      </c>
      <c r="B1582" s="1" t="s">
        <v>1205</v>
      </c>
      <c r="C1582">
        <v>25600</v>
      </c>
      <c r="G1582" t="s">
        <v>575</v>
      </c>
      <c r="H1582" t="s">
        <v>136</v>
      </c>
      <c r="I1582" t="s">
        <v>654</v>
      </c>
      <c r="K1582">
        <v>13</v>
      </c>
      <c r="L1582" t="s">
        <v>30587</v>
      </c>
      <c r="N1582" t="s">
        <v>30588</v>
      </c>
      <c r="O1582" t="s">
        <v>30589</v>
      </c>
      <c r="P1582">
        <v>161</v>
      </c>
      <c r="Q1582" t="s">
        <v>7729</v>
      </c>
      <c r="S1582" t="s">
        <v>30590</v>
      </c>
      <c r="T1582">
        <v>11</v>
      </c>
      <c r="U1582">
        <v>13</v>
      </c>
      <c r="V1582">
        <v>12</v>
      </c>
      <c r="X1582" t="s">
        <v>30591</v>
      </c>
      <c r="Y1582" t="s">
        <v>2563</v>
      </c>
      <c r="Z1582" t="s">
        <v>30592</v>
      </c>
      <c r="AB1582">
        <v>24</v>
      </c>
      <c r="AC1582" t="s">
        <v>30593</v>
      </c>
      <c r="AD1582" t="s">
        <v>32288</v>
      </c>
      <c r="AF1582" t="s">
        <v>30594</v>
      </c>
      <c r="AG1582" t="s">
        <v>30595</v>
      </c>
      <c r="AH1582" t="s">
        <v>147</v>
      </c>
      <c r="AI1582" t="s">
        <v>147</v>
      </c>
      <c r="AJ1582" t="s">
        <v>30596</v>
      </c>
      <c r="AK1582" t="s">
        <v>30597</v>
      </c>
      <c r="AO1582" t="s">
        <v>30598</v>
      </c>
      <c r="AQ1582">
        <v>10</v>
      </c>
      <c r="AR1582">
        <v>24</v>
      </c>
      <c r="AS1582" t="s">
        <v>4882</v>
      </c>
      <c r="AT1582" t="s">
        <v>30599</v>
      </c>
      <c r="AU1582" t="s">
        <v>30600</v>
      </c>
      <c r="AW1582" t="s">
        <v>30601</v>
      </c>
      <c r="AX1582" t="s">
        <v>30602</v>
      </c>
      <c r="AY1582" t="s">
        <v>30603</v>
      </c>
      <c r="AZ1582" t="s">
        <v>670</v>
      </c>
      <c r="BA1582" t="s">
        <v>30604</v>
      </c>
      <c r="BB1582" t="s">
        <v>30605</v>
      </c>
      <c r="BD1582" t="s">
        <v>30582</v>
      </c>
      <c r="BE1582">
        <v>0</v>
      </c>
      <c r="BF1582" t="s">
        <v>30606</v>
      </c>
      <c r="BG1582" t="s">
        <v>30607</v>
      </c>
      <c r="BH1582" t="s">
        <v>30608</v>
      </c>
      <c r="BI1582" t="s">
        <v>132</v>
      </c>
      <c r="BS1582">
        <v>0</v>
      </c>
      <c r="BT1582">
        <v>0</v>
      </c>
      <c r="BU1582">
        <v>0</v>
      </c>
      <c r="BV1582">
        <v>0</v>
      </c>
      <c r="BW1582">
        <v>0</v>
      </c>
      <c r="BX1582">
        <v>0</v>
      </c>
      <c r="BY1582">
        <v>1</v>
      </c>
      <c r="CD1582" t="s">
        <v>132</v>
      </c>
      <c r="CE1582">
        <v>0</v>
      </c>
      <c r="CJ1582" t="s">
        <v>132</v>
      </c>
      <c r="CK1582" t="s">
        <v>132</v>
      </c>
      <c r="CP1582">
        <v>6482</v>
      </c>
      <c r="CQ1582">
        <v>0</v>
      </c>
      <c r="CR1582">
        <v>0</v>
      </c>
      <c r="CS1582">
        <v>0</v>
      </c>
      <c r="CT1582">
        <v>0</v>
      </c>
    </row>
    <row r="1583" spans="1:98" x14ac:dyDescent="0.2">
      <c r="A1583" t="s">
        <v>15424</v>
      </c>
      <c r="B1583" s="1" t="s">
        <v>1205</v>
      </c>
      <c r="C1583">
        <v>25600</v>
      </c>
      <c r="G1583" t="s">
        <v>240</v>
      </c>
      <c r="H1583" t="s">
        <v>3932</v>
      </c>
      <c r="I1583" t="s">
        <v>284</v>
      </c>
      <c r="J1583" t="s">
        <v>138</v>
      </c>
      <c r="K1583">
        <v>3</v>
      </c>
      <c r="L1583" t="s">
        <v>4175</v>
      </c>
      <c r="N1583" t="s">
        <v>15425</v>
      </c>
      <c r="O1583" t="s">
        <v>15426</v>
      </c>
      <c r="P1583">
        <v>189</v>
      </c>
      <c r="Q1583" t="s">
        <v>15427</v>
      </c>
      <c r="S1583" t="s">
        <v>15428</v>
      </c>
      <c r="T1583">
        <v>18</v>
      </c>
      <c r="U1583">
        <v>7</v>
      </c>
      <c r="V1583">
        <v>6</v>
      </c>
      <c r="Z1583" t="s">
        <v>289</v>
      </c>
      <c r="AD1583" t="s">
        <v>4861</v>
      </c>
      <c r="AF1583" t="s">
        <v>15429</v>
      </c>
      <c r="AH1583" t="s">
        <v>249</v>
      </c>
      <c r="AI1583" t="s">
        <v>249</v>
      </c>
      <c r="AJ1583" t="s">
        <v>15430</v>
      </c>
      <c r="AO1583" t="s">
        <v>15431</v>
      </c>
      <c r="AQ1583">
        <v>10</v>
      </c>
      <c r="AR1583" t="s">
        <v>4623</v>
      </c>
      <c r="AS1583" t="s">
        <v>15432</v>
      </c>
      <c r="AU1583" t="s">
        <v>15433</v>
      </c>
      <c r="AV1583" t="s">
        <v>1065</v>
      </c>
      <c r="AX1583" t="s">
        <v>15434</v>
      </c>
      <c r="AY1583" t="s">
        <v>9725</v>
      </c>
      <c r="AZ1583" t="s">
        <v>993</v>
      </c>
      <c r="BA1583" t="s">
        <v>255</v>
      </c>
      <c r="BB1583" t="s">
        <v>15435</v>
      </c>
      <c r="BC1583" t="s">
        <v>995</v>
      </c>
      <c r="BD1583" t="s">
        <v>14619</v>
      </c>
      <c r="BE1583">
        <v>0</v>
      </c>
      <c r="BF1583" t="s">
        <v>15436</v>
      </c>
      <c r="BG1583" t="s">
        <v>15437</v>
      </c>
      <c r="BH1583" t="s">
        <v>15438</v>
      </c>
      <c r="BS1583">
        <v>0</v>
      </c>
      <c r="BT1583">
        <v>0</v>
      </c>
      <c r="BU1583">
        <v>0</v>
      </c>
      <c r="BV1583">
        <v>0</v>
      </c>
      <c r="BW1583">
        <v>0</v>
      </c>
      <c r="BX1583">
        <v>1</v>
      </c>
      <c r="BY1583">
        <v>1</v>
      </c>
      <c r="CD1583" t="s">
        <v>132</v>
      </c>
      <c r="CE1583">
        <v>0</v>
      </c>
      <c r="CF1583" t="s">
        <v>132</v>
      </c>
      <c r="CJ1583" t="s">
        <v>132</v>
      </c>
      <c r="CK1583" t="s">
        <v>132</v>
      </c>
      <c r="CP1583">
        <v>2007</v>
      </c>
      <c r="CQ1583">
        <v>0</v>
      </c>
      <c r="CR1583">
        <v>0</v>
      </c>
      <c r="CS1583">
        <v>0</v>
      </c>
      <c r="CT1583">
        <v>0</v>
      </c>
    </row>
    <row r="1584" spans="1:98" x14ac:dyDescent="0.2">
      <c r="A1584" t="s">
        <v>15856</v>
      </c>
      <c r="B1584" s="1" t="s">
        <v>1918</v>
      </c>
      <c r="C1584">
        <v>19200</v>
      </c>
      <c r="G1584" t="s">
        <v>1053</v>
      </c>
      <c r="H1584" t="s">
        <v>193</v>
      </c>
      <c r="I1584" t="s">
        <v>103</v>
      </c>
      <c r="J1584" t="s">
        <v>15757</v>
      </c>
      <c r="K1584">
        <v>11</v>
      </c>
      <c r="L1584" t="s">
        <v>15857</v>
      </c>
      <c r="N1584" t="s">
        <v>15858</v>
      </c>
      <c r="O1584" t="s">
        <v>15859</v>
      </c>
      <c r="P1584">
        <v>150</v>
      </c>
      <c r="Q1584" t="s">
        <v>579</v>
      </c>
      <c r="S1584" t="s">
        <v>8369</v>
      </c>
      <c r="T1584">
        <v>11</v>
      </c>
      <c r="U1584">
        <v>15</v>
      </c>
      <c r="V1584">
        <v>14</v>
      </c>
      <c r="Y1584" t="s">
        <v>1253</v>
      </c>
      <c r="Z1584" t="s">
        <v>1412</v>
      </c>
      <c r="AA1584" t="s">
        <v>14828</v>
      </c>
      <c r="AB1584">
        <v>23</v>
      </c>
      <c r="AD1584" t="s">
        <v>766</v>
      </c>
      <c r="AF1584" t="s">
        <v>15860</v>
      </c>
      <c r="AH1584" t="s">
        <v>202</v>
      </c>
      <c r="AI1584" t="s">
        <v>202</v>
      </c>
      <c r="AJ1584" t="s">
        <v>15861</v>
      </c>
      <c r="AK1584" t="s">
        <v>15862</v>
      </c>
      <c r="AO1584" t="s">
        <v>15863</v>
      </c>
      <c r="AQ1584">
        <v>12</v>
      </c>
      <c r="AR1584" t="s">
        <v>7492</v>
      </c>
      <c r="AS1584">
        <v>39</v>
      </c>
      <c r="AT1584" t="s">
        <v>15864</v>
      </c>
      <c r="AU1584" t="s">
        <v>15865</v>
      </c>
      <c r="AW1584" t="s">
        <v>15765</v>
      </c>
      <c r="AY1584" t="s">
        <v>4360</v>
      </c>
      <c r="AZ1584" t="s">
        <v>670</v>
      </c>
      <c r="BA1584" t="s">
        <v>426</v>
      </c>
      <c r="BB1584" t="s">
        <v>15866</v>
      </c>
      <c r="BC1584" t="s">
        <v>15767</v>
      </c>
      <c r="BD1584" t="s">
        <v>14619</v>
      </c>
      <c r="BE1584">
        <v>0</v>
      </c>
      <c r="BF1584" t="s">
        <v>15867</v>
      </c>
      <c r="BG1584" t="s">
        <v>15868</v>
      </c>
      <c r="BH1584" t="s">
        <v>15869</v>
      </c>
      <c r="BL1584" t="s">
        <v>132</v>
      </c>
      <c r="BM1584" t="s">
        <v>132</v>
      </c>
      <c r="BN1584" t="s">
        <v>132</v>
      </c>
      <c r="BS1584">
        <v>0</v>
      </c>
      <c r="BT1584">
        <v>0</v>
      </c>
      <c r="BU1584">
        <v>0</v>
      </c>
      <c r="BV1584">
        <v>0</v>
      </c>
      <c r="BW1584">
        <v>0</v>
      </c>
      <c r="BX1584">
        <v>0</v>
      </c>
      <c r="BY1584">
        <v>1</v>
      </c>
      <c r="CB1584" t="s">
        <v>132</v>
      </c>
      <c r="CD1584" t="s">
        <v>131</v>
      </c>
      <c r="CE1584">
        <v>0</v>
      </c>
      <c r="CJ1584" t="s">
        <v>132</v>
      </c>
      <c r="CP1584">
        <v>2034</v>
      </c>
      <c r="CQ1584">
        <v>0</v>
      </c>
      <c r="CR1584">
        <v>0</v>
      </c>
      <c r="CS1584">
        <v>0</v>
      </c>
      <c r="CT1584">
        <v>0</v>
      </c>
    </row>
    <row r="1585" spans="1:98" x14ac:dyDescent="0.2">
      <c r="A1585" t="s">
        <v>20250</v>
      </c>
      <c r="B1585" s="1" t="s">
        <v>283</v>
      </c>
      <c r="C1585">
        <v>600</v>
      </c>
      <c r="D1585" t="s">
        <v>20144</v>
      </c>
      <c r="E1585" t="s">
        <v>20251</v>
      </c>
      <c r="G1585" t="s">
        <v>923</v>
      </c>
      <c r="H1585" t="s">
        <v>102</v>
      </c>
      <c r="I1585" t="s">
        <v>701</v>
      </c>
      <c r="J1585" t="s">
        <v>14167</v>
      </c>
      <c r="K1585">
        <v>0</v>
      </c>
      <c r="L1585" t="s">
        <v>3634</v>
      </c>
      <c r="N1585" t="s">
        <v>20252</v>
      </c>
      <c r="O1585" t="s">
        <v>20253</v>
      </c>
      <c r="P1585">
        <v>34</v>
      </c>
      <c r="Q1585" t="s">
        <v>20254</v>
      </c>
      <c r="S1585" t="s">
        <v>20255</v>
      </c>
      <c r="T1585">
        <v>6</v>
      </c>
      <c r="U1585">
        <v>1</v>
      </c>
      <c r="V1585">
        <v>5</v>
      </c>
      <c r="X1585" t="s">
        <v>20256</v>
      </c>
      <c r="AD1585" t="s">
        <v>249</v>
      </c>
      <c r="AF1585" t="s">
        <v>20257</v>
      </c>
      <c r="AH1585" t="s">
        <v>114</v>
      </c>
      <c r="AI1585" t="s">
        <v>114</v>
      </c>
      <c r="AJ1585" t="s">
        <v>20258</v>
      </c>
      <c r="AO1585" t="s">
        <v>20259</v>
      </c>
      <c r="AQ1585">
        <v>3</v>
      </c>
      <c r="AR1585">
        <v>7</v>
      </c>
      <c r="AS1585">
        <v>15</v>
      </c>
      <c r="AT1585" t="s">
        <v>20260</v>
      </c>
      <c r="AU1585" t="s">
        <v>20261</v>
      </c>
      <c r="AW1585" t="s">
        <v>20262</v>
      </c>
      <c r="AX1585" t="s">
        <v>14180</v>
      </c>
      <c r="AY1585" t="s">
        <v>20171</v>
      </c>
      <c r="AZ1585" t="s">
        <v>670</v>
      </c>
      <c r="BA1585" t="s">
        <v>20263</v>
      </c>
      <c r="BB1585" t="s">
        <v>20264</v>
      </c>
      <c r="BC1585" t="s">
        <v>20175</v>
      </c>
      <c r="BD1585" t="s">
        <v>20139</v>
      </c>
      <c r="BE1585">
        <v>0</v>
      </c>
      <c r="BG1585" t="s">
        <v>20265</v>
      </c>
      <c r="BH1585" t="s">
        <v>20266</v>
      </c>
      <c r="BR1585" t="s">
        <v>20267</v>
      </c>
      <c r="BS1585">
        <v>0</v>
      </c>
      <c r="BT1585">
        <v>0</v>
      </c>
      <c r="BU1585">
        <v>0</v>
      </c>
      <c r="BV1585">
        <v>0</v>
      </c>
      <c r="BW1585">
        <v>0</v>
      </c>
      <c r="BX1585">
        <v>0</v>
      </c>
      <c r="BY1585">
        <v>1</v>
      </c>
      <c r="CB1585" t="s">
        <v>20268</v>
      </c>
      <c r="CD1585" t="s">
        <v>131</v>
      </c>
      <c r="CE1585">
        <v>0</v>
      </c>
      <c r="CJ1585" t="s">
        <v>132</v>
      </c>
      <c r="CP1585">
        <v>3197</v>
      </c>
      <c r="CQ1585">
        <v>0</v>
      </c>
      <c r="CR1585">
        <v>0</v>
      </c>
      <c r="CS1585">
        <v>0</v>
      </c>
      <c r="CT1585">
        <v>0</v>
      </c>
    </row>
    <row r="1586" spans="1:98" x14ac:dyDescent="0.2">
      <c r="A1586" t="s">
        <v>27391</v>
      </c>
      <c r="B1586" s="1" t="s">
        <v>365</v>
      </c>
      <c r="C1586">
        <v>1200</v>
      </c>
      <c r="G1586" t="s">
        <v>240</v>
      </c>
      <c r="H1586" t="s">
        <v>193</v>
      </c>
      <c r="I1586" t="s">
        <v>809</v>
      </c>
      <c r="K1586">
        <v>5</v>
      </c>
      <c r="L1586" t="s">
        <v>4891</v>
      </c>
      <c r="N1586" t="s">
        <v>560</v>
      </c>
      <c r="O1586" t="s">
        <v>27392</v>
      </c>
      <c r="P1586">
        <v>47</v>
      </c>
      <c r="Q1586" t="s">
        <v>3694</v>
      </c>
      <c r="S1586" t="s">
        <v>7995</v>
      </c>
      <c r="T1586">
        <v>5</v>
      </c>
      <c r="U1586">
        <v>5</v>
      </c>
      <c r="V1586">
        <v>4</v>
      </c>
      <c r="X1586" t="s">
        <v>680</v>
      </c>
      <c r="AA1586" t="s">
        <v>11106</v>
      </c>
      <c r="AD1586" t="s">
        <v>17530</v>
      </c>
      <c r="AF1586" t="s">
        <v>27393</v>
      </c>
      <c r="AG1586" t="s">
        <v>27394</v>
      </c>
      <c r="AH1586" t="s">
        <v>202</v>
      </c>
      <c r="AI1586" t="s">
        <v>202</v>
      </c>
      <c r="AO1586" t="s">
        <v>27395</v>
      </c>
      <c r="AQ1586">
        <v>5</v>
      </c>
      <c r="AR1586">
        <v>11</v>
      </c>
      <c r="AS1586">
        <v>22</v>
      </c>
      <c r="AT1586" t="s">
        <v>27396</v>
      </c>
      <c r="AU1586" t="s">
        <v>27397</v>
      </c>
      <c r="AW1586" t="s">
        <v>3204</v>
      </c>
      <c r="AY1586" t="s">
        <v>27398</v>
      </c>
      <c r="AZ1586" t="s">
        <v>27399</v>
      </c>
      <c r="BA1586" t="s">
        <v>27400</v>
      </c>
      <c r="BB1586" t="s">
        <v>27401</v>
      </c>
      <c r="BD1586" t="s">
        <v>24172</v>
      </c>
      <c r="BE1586">
        <v>0</v>
      </c>
      <c r="BG1586" t="s">
        <v>27402</v>
      </c>
      <c r="BH1586" t="s">
        <v>27403</v>
      </c>
      <c r="BI1586" t="s">
        <v>132</v>
      </c>
      <c r="BK1586" t="s">
        <v>132</v>
      </c>
      <c r="BS1586">
        <v>0</v>
      </c>
      <c r="BT1586">
        <v>0</v>
      </c>
      <c r="BU1586">
        <v>0</v>
      </c>
      <c r="BV1586">
        <v>0</v>
      </c>
      <c r="BW1586">
        <v>0</v>
      </c>
      <c r="BX1586">
        <v>0</v>
      </c>
      <c r="BY1586">
        <v>1</v>
      </c>
      <c r="CD1586" t="s">
        <v>131</v>
      </c>
      <c r="CE1586">
        <v>0</v>
      </c>
      <c r="CJ1586" t="s">
        <v>132</v>
      </c>
      <c r="CK1586" t="s">
        <v>132</v>
      </c>
      <c r="CP1586">
        <v>5353</v>
      </c>
      <c r="CQ1586">
        <v>0</v>
      </c>
      <c r="CR1586">
        <v>0</v>
      </c>
      <c r="CS1586">
        <v>0</v>
      </c>
      <c r="CT1586">
        <v>0</v>
      </c>
    </row>
    <row r="1587" spans="1:98" x14ac:dyDescent="0.2">
      <c r="A1587" t="s">
        <v>4962</v>
      </c>
      <c r="B1587" s="1" t="s">
        <v>283</v>
      </c>
      <c r="C1587">
        <v>600</v>
      </c>
      <c r="G1587" t="s">
        <v>240</v>
      </c>
      <c r="H1587" t="s">
        <v>393</v>
      </c>
      <c r="I1587" t="s">
        <v>261</v>
      </c>
      <c r="K1587">
        <v>6</v>
      </c>
      <c r="L1587" t="s">
        <v>4963</v>
      </c>
      <c r="N1587" t="s">
        <v>2641</v>
      </c>
      <c r="O1587" t="s">
        <v>4964</v>
      </c>
      <c r="P1587">
        <v>19</v>
      </c>
      <c r="Q1587" t="s">
        <v>4130</v>
      </c>
      <c r="S1587" t="s">
        <v>4668</v>
      </c>
      <c r="T1587">
        <v>4</v>
      </c>
      <c r="U1587">
        <v>5</v>
      </c>
      <c r="V1587">
        <v>2</v>
      </c>
      <c r="Z1587" t="s">
        <v>639</v>
      </c>
      <c r="AD1587" t="s">
        <v>4656</v>
      </c>
      <c r="AF1587" t="s">
        <v>4965</v>
      </c>
      <c r="AH1587" t="s">
        <v>114</v>
      </c>
      <c r="AI1587" t="s">
        <v>114</v>
      </c>
      <c r="AJ1587" t="s">
        <v>4966</v>
      </c>
      <c r="AO1587" t="s">
        <v>4967</v>
      </c>
      <c r="AQ1587">
        <v>3</v>
      </c>
      <c r="AR1587">
        <v>2</v>
      </c>
      <c r="AS1587" t="s">
        <v>2969</v>
      </c>
      <c r="AT1587" t="s">
        <v>893</v>
      </c>
      <c r="AU1587" t="s">
        <v>4968</v>
      </c>
      <c r="AV1587" t="s">
        <v>4969</v>
      </c>
      <c r="AY1587" t="s">
        <v>1796</v>
      </c>
      <c r="AZ1587" t="s">
        <v>4970</v>
      </c>
      <c r="BA1587" t="s">
        <v>277</v>
      </c>
      <c r="BB1587" t="s">
        <v>4971</v>
      </c>
      <c r="BD1587" t="s">
        <v>128</v>
      </c>
      <c r="BE1587">
        <v>0</v>
      </c>
      <c r="BF1587" t="s">
        <v>4972</v>
      </c>
      <c r="BG1587" t="s">
        <v>4973</v>
      </c>
      <c r="BH1587" t="s">
        <v>4974</v>
      </c>
      <c r="BS1587">
        <v>0</v>
      </c>
      <c r="BT1587">
        <v>0</v>
      </c>
      <c r="BU1587">
        <v>0</v>
      </c>
      <c r="BV1587">
        <v>1</v>
      </c>
      <c r="BW1587">
        <v>0</v>
      </c>
      <c r="BX1587">
        <v>1</v>
      </c>
      <c r="BY1587">
        <v>1</v>
      </c>
      <c r="CD1587" t="s">
        <v>131</v>
      </c>
      <c r="CE1587">
        <v>0</v>
      </c>
      <c r="CJ1587" t="s">
        <v>132</v>
      </c>
      <c r="CO1587" t="str">
        <f>HYPERLINK("http://www.d20pfsrd.com/bestiary/monster-listings/magical-beasts/shocker-lizard","Shocker Lizard")</f>
        <v>Shocker Lizard</v>
      </c>
      <c r="CP1587">
        <v>319</v>
      </c>
      <c r="CQ1587">
        <v>0</v>
      </c>
      <c r="CR1587">
        <v>0</v>
      </c>
      <c r="CS1587">
        <v>0</v>
      </c>
      <c r="CT1587">
        <v>0</v>
      </c>
    </row>
    <row r="1588" spans="1:98" x14ac:dyDescent="0.2">
      <c r="A1588" t="s">
        <v>4975</v>
      </c>
      <c r="B1588" s="1" t="s">
        <v>1993</v>
      </c>
      <c r="C1588">
        <v>204800</v>
      </c>
      <c r="G1588" t="s">
        <v>923</v>
      </c>
      <c r="H1588" t="s">
        <v>136</v>
      </c>
      <c r="I1588" t="s">
        <v>654</v>
      </c>
      <c r="J1588" t="s">
        <v>138</v>
      </c>
      <c r="K1588">
        <v>11</v>
      </c>
      <c r="L1588" t="s">
        <v>4976</v>
      </c>
      <c r="N1588" t="s">
        <v>4977</v>
      </c>
      <c r="O1588" t="s">
        <v>4978</v>
      </c>
      <c r="P1588">
        <v>333</v>
      </c>
      <c r="Q1588" t="s">
        <v>4979</v>
      </c>
      <c r="R1588" t="s">
        <v>4980</v>
      </c>
      <c r="S1588" t="s">
        <v>4981</v>
      </c>
      <c r="T1588">
        <v>19</v>
      </c>
      <c r="U1588">
        <v>14</v>
      </c>
      <c r="V1588">
        <v>15</v>
      </c>
      <c r="Y1588" t="s">
        <v>2563</v>
      </c>
      <c r="Z1588" t="s">
        <v>4982</v>
      </c>
      <c r="AA1588" t="s">
        <v>4983</v>
      </c>
      <c r="AB1588">
        <v>30</v>
      </c>
      <c r="AD1588" t="s">
        <v>4984</v>
      </c>
      <c r="AF1588" t="s">
        <v>4985</v>
      </c>
      <c r="AH1588" t="s">
        <v>147</v>
      </c>
      <c r="AI1588" t="s">
        <v>249</v>
      </c>
      <c r="AJ1588" t="s">
        <v>4986</v>
      </c>
      <c r="AO1588" t="s">
        <v>4987</v>
      </c>
      <c r="AQ1588">
        <v>17</v>
      </c>
      <c r="AR1588" t="s">
        <v>4988</v>
      </c>
      <c r="AS1588" t="s">
        <v>4989</v>
      </c>
      <c r="AT1588" t="s">
        <v>4990</v>
      </c>
      <c r="AU1588" t="s">
        <v>4991</v>
      </c>
      <c r="AV1588" t="s">
        <v>323</v>
      </c>
      <c r="AW1588" t="s">
        <v>3309</v>
      </c>
      <c r="AX1588" t="s">
        <v>915</v>
      </c>
      <c r="AY1588" t="s">
        <v>4992</v>
      </c>
      <c r="AZ1588" t="s">
        <v>4993</v>
      </c>
      <c r="BA1588" t="s">
        <v>426</v>
      </c>
      <c r="BB1588" t="s">
        <v>4994</v>
      </c>
      <c r="BD1588" t="s">
        <v>128</v>
      </c>
      <c r="BE1588">
        <v>0</v>
      </c>
      <c r="BF1588" t="s">
        <v>4995</v>
      </c>
      <c r="BG1588" t="s">
        <v>4996</v>
      </c>
      <c r="BH1588" t="s">
        <v>4997</v>
      </c>
      <c r="BS1588">
        <v>0</v>
      </c>
      <c r="BT1588">
        <v>0</v>
      </c>
      <c r="BU1588">
        <v>0</v>
      </c>
      <c r="BV1588">
        <v>1</v>
      </c>
      <c r="BW1588">
        <v>0</v>
      </c>
      <c r="BX1588">
        <v>1</v>
      </c>
      <c r="BY1588">
        <v>1</v>
      </c>
      <c r="CD1588" t="s">
        <v>131</v>
      </c>
      <c r="CE1588">
        <v>0</v>
      </c>
      <c r="CJ1588" t="s">
        <v>132</v>
      </c>
      <c r="CO1588" t="str">
        <f>HYPERLINK("http://www.d20pfsrd.com/bestiary/monster-lists-and-details/-s/shoggoth","Shoggoth")</f>
        <v>Shoggoth</v>
      </c>
      <c r="CP1588">
        <v>320</v>
      </c>
      <c r="CQ1588">
        <v>0</v>
      </c>
      <c r="CR1588">
        <v>0</v>
      </c>
      <c r="CS1588">
        <v>0</v>
      </c>
      <c r="CT1588">
        <v>0</v>
      </c>
    </row>
    <row r="1589" spans="1:98" x14ac:dyDescent="0.2">
      <c r="A1589" t="s">
        <v>10956</v>
      </c>
      <c r="B1589" s="1" t="s">
        <v>134</v>
      </c>
      <c r="C1589">
        <v>3200</v>
      </c>
      <c r="G1589" t="s">
        <v>575</v>
      </c>
      <c r="H1589" t="s">
        <v>193</v>
      </c>
      <c r="I1589" t="s">
        <v>103</v>
      </c>
      <c r="J1589" t="s">
        <v>10862</v>
      </c>
      <c r="K1589">
        <v>7</v>
      </c>
      <c r="L1589" t="s">
        <v>3154</v>
      </c>
      <c r="N1589" t="s">
        <v>4466</v>
      </c>
      <c r="O1589" t="s">
        <v>9454</v>
      </c>
      <c r="P1589">
        <v>80</v>
      </c>
      <c r="Q1589" t="s">
        <v>3749</v>
      </c>
      <c r="S1589" t="s">
        <v>10957</v>
      </c>
      <c r="T1589">
        <v>11</v>
      </c>
      <c r="U1589">
        <v>5</v>
      </c>
      <c r="V1589">
        <v>9</v>
      </c>
      <c r="X1589" t="s">
        <v>171</v>
      </c>
      <c r="Y1589" t="s">
        <v>10958</v>
      </c>
      <c r="Z1589" t="s">
        <v>10865</v>
      </c>
      <c r="AA1589" t="s">
        <v>10866</v>
      </c>
      <c r="AD1589" t="s">
        <v>249</v>
      </c>
      <c r="AF1589" t="s">
        <v>10959</v>
      </c>
      <c r="AH1589" t="s">
        <v>202</v>
      </c>
      <c r="AI1589" t="s">
        <v>202</v>
      </c>
      <c r="AJ1589" t="s">
        <v>10960</v>
      </c>
      <c r="AK1589" t="s">
        <v>10961</v>
      </c>
      <c r="AO1589" t="s">
        <v>10962</v>
      </c>
      <c r="AQ1589">
        <v>7</v>
      </c>
      <c r="AR1589" t="s">
        <v>10427</v>
      </c>
      <c r="AS1589" t="s">
        <v>1583</v>
      </c>
      <c r="AT1589" t="s">
        <v>10963</v>
      </c>
      <c r="AU1589" t="s">
        <v>10964</v>
      </c>
      <c r="AV1589" t="s">
        <v>10965</v>
      </c>
      <c r="AW1589" t="s">
        <v>10877</v>
      </c>
      <c r="AY1589" t="s">
        <v>592</v>
      </c>
      <c r="AZ1589" t="s">
        <v>10966</v>
      </c>
      <c r="BA1589" t="s">
        <v>426</v>
      </c>
      <c r="BB1589" t="s">
        <v>10967</v>
      </c>
      <c r="BC1589" t="s">
        <v>10879</v>
      </c>
      <c r="BD1589" t="s">
        <v>7316</v>
      </c>
      <c r="BE1589">
        <v>0</v>
      </c>
      <c r="BF1589" t="s">
        <v>10968</v>
      </c>
      <c r="BG1589" t="s">
        <v>10969</v>
      </c>
      <c r="BH1589" t="s">
        <v>10970</v>
      </c>
      <c r="BS1589">
        <v>0</v>
      </c>
      <c r="BT1589">
        <v>0</v>
      </c>
      <c r="BU1589">
        <v>0</v>
      </c>
      <c r="BV1589">
        <v>0</v>
      </c>
      <c r="BW1589">
        <v>0</v>
      </c>
      <c r="BX1589">
        <v>0</v>
      </c>
      <c r="BY1589">
        <v>1</v>
      </c>
      <c r="CD1589" t="s">
        <v>131</v>
      </c>
      <c r="CE1589">
        <v>0</v>
      </c>
      <c r="CJ1589" t="s">
        <v>132</v>
      </c>
      <c r="CO1589" t="str">
        <f>HYPERLINK("http://www.d20pfsrd.com/bestiary/monster-listings/outsiders/qlippoth/qlippoth-shoggti","Qlippoth, Shoggti")</f>
        <v>Qlippoth, Shoggti</v>
      </c>
      <c r="CP1589">
        <v>1327</v>
      </c>
      <c r="CQ1589">
        <v>0</v>
      </c>
      <c r="CR1589">
        <v>0</v>
      </c>
      <c r="CS1589">
        <v>0</v>
      </c>
      <c r="CT1589">
        <v>0</v>
      </c>
    </row>
    <row r="1590" spans="1:98" x14ac:dyDescent="0.2">
      <c r="A1590" t="s">
        <v>21478</v>
      </c>
      <c r="B1590" s="1" t="s">
        <v>1034</v>
      </c>
      <c r="C1590">
        <v>6400</v>
      </c>
      <c r="G1590" t="s">
        <v>240</v>
      </c>
      <c r="H1590" t="s">
        <v>102</v>
      </c>
      <c r="I1590" t="s">
        <v>103</v>
      </c>
      <c r="J1590" t="s">
        <v>21457</v>
      </c>
      <c r="K1590">
        <v>4</v>
      </c>
      <c r="L1590" t="s">
        <v>21479</v>
      </c>
      <c r="N1590" t="s">
        <v>7126</v>
      </c>
      <c r="O1590" t="s">
        <v>21480</v>
      </c>
      <c r="P1590">
        <v>115</v>
      </c>
      <c r="Q1590" t="s">
        <v>4635</v>
      </c>
      <c r="S1590" t="s">
        <v>21481</v>
      </c>
      <c r="T1590">
        <v>9</v>
      </c>
      <c r="U1590">
        <v>11</v>
      </c>
      <c r="V1590">
        <v>14</v>
      </c>
      <c r="Z1590" t="s">
        <v>21482</v>
      </c>
      <c r="AA1590" t="s">
        <v>2463</v>
      </c>
      <c r="AB1590">
        <v>24</v>
      </c>
      <c r="AD1590" t="s">
        <v>249</v>
      </c>
      <c r="AF1590" t="s">
        <v>21483</v>
      </c>
      <c r="AH1590" t="s">
        <v>114</v>
      </c>
      <c r="AI1590" t="s">
        <v>114</v>
      </c>
      <c r="AK1590" t="s">
        <v>21484</v>
      </c>
      <c r="AO1590" t="s">
        <v>21485</v>
      </c>
      <c r="AQ1590">
        <v>10</v>
      </c>
      <c r="AR1590">
        <v>13</v>
      </c>
      <c r="AS1590">
        <v>28</v>
      </c>
      <c r="AT1590" t="s">
        <v>21486</v>
      </c>
      <c r="AU1590" t="s">
        <v>21487</v>
      </c>
      <c r="AW1590" t="s">
        <v>4343</v>
      </c>
      <c r="AX1590" t="s">
        <v>21488</v>
      </c>
      <c r="AY1590" t="s">
        <v>21471</v>
      </c>
      <c r="AZ1590" t="s">
        <v>670</v>
      </c>
      <c r="BA1590" t="s">
        <v>21489</v>
      </c>
      <c r="BB1590" t="s">
        <v>21490</v>
      </c>
      <c r="BC1590" t="s">
        <v>20962</v>
      </c>
      <c r="BD1590" t="s">
        <v>21001</v>
      </c>
      <c r="BE1590">
        <v>0</v>
      </c>
      <c r="BF1590" t="s">
        <v>21491</v>
      </c>
      <c r="BG1590" t="s">
        <v>21492</v>
      </c>
      <c r="BH1590" t="s">
        <v>21493</v>
      </c>
      <c r="BS1590">
        <v>0</v>
      </c>
      <c r="BT1590">
        <v>0</v>
      </c>
      <c r="BU1590">
        <v>0</v>
      </c>
      <c r="BV1590">
        <v>0</v>
      </c>
      <c r="BW1590">
        <v>0</v>
      </c>
      <c r="BX1590">
        <v>0</v>
      </c>
      <c r="BY1590">
        <v>1</v>
      </c>
      <c r="CD1590" t="s">
        <v>131</v>
      </c>
      <c r="CE1590">
        <v>0</v>
      </c>
      <c r="CJ1590" t="s">
        <v>132</v>
      </c>
      <c r="CP1590">
        <v>3580</v>
      </c>
      <c r="CQ1590">
        <v>0</v>
      </c>
      <c r="CR1590">
        <v>0</v>
      </c>
      <c r="CS1590">
        <v>0</v>
      </c>
      <c r="CT1590">
        <v>0</v>
      </c>
    </row>
    <row r="1591" spans="1:98" x14ac:dyDescent="0.2">
      <c r="A1591" t="s">
        <v>27404</v>
      </c>
      <c r="B1591" s="1" t="s">
        <v>283</v>
      </c>
      <c r="C1591">
        <v>600</v>
      </c>
      <c r="G1591" t="s">
        <v>1053</v>
      </c>
      <c r="H1591" t="s">
        <v>393</v>
      </c>
      <c r="I1591" t="s">
        <v>1555</v>
      </c>
      <c r="K1591">
        <v>2</v>
      </c>
      <c r="L1591" t="s">
        <v>27405</v>
      </c>
      <c r="N1591" t="s">
        <v>2435</v>
      </c>
      <c r="O1591" t="s">
        <v>2436</v>
      </c>
      <c r="P1591">
        <v>22</v>
      </c>
      <c r="Q1591" t="s">
        <v>527</v>
      </c>
      <c r="S1591" t="s">
        <v>888</v>
      </c>
      <c r="T1591">
        <v>2</v>
      </c>
      <c r="U1591">
        <v>3</v>
      </c>
      <c r="V1591">
        <v>4</v>
      </c>
      <c r="X1591" t="s">
        <v>3300</v>
      </c>
      <c r="Z1591" t="s">
        <v>3160</v>
      </c>
      <c r="AD1591" t="s">
        <v>24063</v>
      </c>
      <c r="AF1591" t="s">
        <v>27406</v>
      </c>
      <c r="AH1591" t="s">
        <v>114</v>
      </c>
      <c r="AI1591" t="s">
        <v>114</v>
      </c>
      <c r="AJ1591" t="s">
        <v>27407</v>
      </c>
      <c r="AK1591" t="s">
        <v>27408</v>
      </c>
      <c r="AO1591" t="s">
        <v>27409</v>
      </c>
      <c r="AQ1591">
        <v>3</v>
      </c>
      <c r="AR1591" t="s">
        <v>988</v>
      </c>
      <c r="AS1591" t="s">
        <v>4424</v>
      </c>
      <c r="AT1591" t="s">
        <v>19505</v>
      </c>
      <c r="AU1591" t="s">
        <v>27410</v>
      </c>
      <c r="AW1591" t="s">
        <v>8198</v>
      </c>
      <c r="AX1591" t="s">
        <v>7958</v>
      </c>
      <c r="AY1591" t="s">
        <v>3178</v>
      </c>
      <c r="AZ1591" t="s">
        <v>6215</v>
      </c>
      <c r="BA1591" t="s">
        <v>277</v>
      </c>
      <c r="BB1591" t="s">
        <v>27411</v>
      </c>
      <c r="BD1591" t="s">
        <v>24172</v>
      </c>
      <c r="BE1591">
        <v>0</v>
      </c>
      <c r="BF1591" t="s">
        <v>27412</v>
      </c>
      <c r="BG1591" t="s">
        <v>27413</v>
      </c>
      <c r="BH1591" t="s">
        <v>27414</v>
      </c>
      <c r="BI1591" t="s">
        <v>132</v>
      </c>
      <c r="BK1591" t="s">
        <v>132</v>
      </c>
      <c r="BS1591">
        <v>0</v>
      </c>
      <c r="BT1591">
        <v>0</v>
      </c>
      <c r="BU1591">
        <v>1</v>
      </c>
      <c r="BV1591">
        <v>0</v>
      </c>
      <c r="BW1591">
        <v>0</v>
      </c>
      <c r="BX1591">
        <v>0</v>
      </c>
      <c r="BY1591">
        <v>0</v>
      </c>
      <c r="CD1591" t="s">
        <v>131</v>
      </c>
      <c r="CE1591">
        <v>0</v>
      </c>
      <c r="CF1591" t="s">
        <v>132</v>
      </c>
      <c r="CJ1591" t="s">
        <v>132</v>
      </c>
      <c r="CK1591" t="s">
        <v>132</v>
      </c>
      <c r="CP1591">
        <v>5354</v>
      </c>
      <c r="CQ1591">
        <v>0</v>
      </c>
      <c r="CR1591">
        <v>0</v>
      </c>
      <c r="CS1591">
        <v>0</v>
      </c>
      <c r="CT1591">
        <v>0</v>
      </c>
    </row>
    <row r="1592" spans="1:98" x14ac:dyDescent="0.2">
      <c r="A1592" t="s">
        <v>27415</v>
      </c>
      <c r="B1592" s="1" t="s">
        <v>365</v>
      </c>
      <c r="C1592">
        <v>1200</v>
      </c>
      <c r="G1592" t="s">
        <v>575</v>
      </c>
      <c r="H1592" t="s">
        <v>102</v>
      </c>
      <c r="I1592" t="s">
        <v>137</v>
      </c>
      <c r="K1592">
        <v>7</v>
      </c>
      <c r="L1592" t="s">
        <v>27416</v>
      </c>
      <c r="N1592" t="s">
        <v>8699</v>
      </c>
      <c r="O1592" t="s">
        <v>10103</v>
      </c>
      <c r="P1592">
        <v>38</v>
      </c>
      <c r="Q1592" t="s">
        <v>1003</v>
      </c>
      <c r="R1592" t="s">
        <v>27417</v>
      </c>
      <c r="S1592" t="s">
        <v>4161</v>
      </c>
      <c r="T1592">
        <v>5</v>
      </c>
      <c r="U1592">
        <v>5</v>
      </c>
      <c r="V1592">
        <v>6</v>
      </c>
      <c r="X1592" t="s">
        <v>680</v>
      </c>
      <c r="Z1592" t="s">
        <v>289</v>
      </c>
      <c r="AC1592" t="s">
        <v>18571</v>
      </c>
      <c r="AD1592" t="s">
        <v>316</v>
      </c>
      <c r="AF1592" t="s">
        <v>27418</v>
      </c>
      <c r="AH1592" t="s">
        <v>114</v>
      </c>
      <c r="AI1592" t="s">
        <v>114</v>
      </c>
      <c r="AJ1592" t="s">
        <v>27419</v>
      </c>
      <c r="AO1592" t="s">
        <v>27420</v>
      </c>
      <c r="AQ1592">
        <v>5</v>
      </c>
      <c r="AR1592">
        <v>6</v>
      </c>
      <c r="AS1592" t="s">
        <v>516</v>
      </c>
      <c r="AT1592" t="s">
        <v>27421</v>
      </c>
      <c r="AU1592" t="s">
        <v>27422</v>
      </c>
      <c r="AV1592" t="s">
        <v>323</v>
      </c>
      <c r="AW1592" t="s">
        <v>3309</v>
      </c>
      <c r="AY1592" t="s">
        <v>298</v>
      </c>
      <c r="AZ1592" t="s">
        <v>27423</v>
      </c>
      <c r="BA1592" t="s">
        <v>277</v>
      </c>
      <c r="BB1592" t="s">
        <v>27424</v>
      </c>
      <c r="BD1592" t="s">
        <v>24172</v>
      </c>
      <c r="BE1592">
        <v>0</v>
      </c>
      <c r="BF1592" t="s">
        <v>27425</v>
      </c>
      <c r="BG1592" t="s">
        <v>27426</v>
      </c>
      <c r="BH1592" t="s">
        <v>27427</v>
      </c>
      <c r="BI1592" t="s">
        <v>132</v>
      </c>
      <c r="BK1592" t="s">
        <v>132</v>
      </c>
      <c r="BS1592">
        <v>0</v>
      </c>
      <c r="BT1592">
        <v>0</v>
      </c>
      <c r="BU1592">
        <v>0</v>
      </c>
      <c r="BV1592">
        <v>1</v>
      </c>
      <c r="BW1592">
        <v>0</v>
      </c>
      <c r="BX1592">
        <v>0</v>
      </c>
      <c r="BY1592">
        <v>1</v>
      </c>
      <c r="CD1592" t="s">
        <v>131</v>
      </c>
      <c r="CE1592">
        <v>0</v>
      </c>
      <c r="CJ1592" t="s">
        <v>132</v>
      </c>
      <c r="CK1592" t="s">
        <v>132</v>
      </c>
      <c r="CP1592">
        <v>5355</v>
      </c>
      <c r="CQ1592">
        <v>0</v>
      </c>
      <c r="CR1592">
        <v>0</v>
      </c>
      <c r="CS1592">
        <v>0</v>
      </c>
      <c r="CT1592">
        <v>0</v>
      </c>
    </row>
    <row r="1593" spans="1:98" x14ac:dyDescent="0.2">
      <c r="A1593" t="s">
        <v>27428</v>
      </c>
      <c r="B1593" s="1" t="s">
        <v>239</v>
      </c>
      <c r="C1593">
        <v>800</v>
      </c>
      <c r="G1593" t="s">
        <v>240</v>
      </c>
      <c r="H1593" t="s">
        <v>102</v>
      </c>
      <c r="I1593" t="s">
        <v>103</v>
      </c>
      <c r="J1593" t="s">
        <v>1556</v>
      </c>
      <c r="K1593">
        <v>8</v>
      </c>
      <c r="L1593" t="s">
        <v>4175</v>
      </c>
      <c r="N1593" t="s">
        <v>11543</v>
      </c>
      <c r="O1593" t="s">
        <v>20815</v>
      </c>
      <c r="P1593">
        <v>22</v>
      </c>
      <c r="Q1593" t="s">
        <v>5791</v>
      </c>
      <c r="S1593" t="s">
        <v>27429</v>
      </c>
      <c r="T1593">
        <v>1</v>
      </c>
      <c r="U1593">
        <v>8</v>
      </c>
      <c r="V1593">
        <v>7</v>
      </c>
      <c r="AD1593" t="s">
        <v>6017</v>
      </c>
      <c r="AF1593" t="s">
        <v>27430</v>
      </c>
      <c r="AG1593" t="s">
        <v>27431</v>
      </c>
      <c r="AH1593" t="s">
        <v>114</v>
      </c>
      <c r="AI1593" t="s">
        <v>114</v>
      </c>
      <c r="AJ1593" t="s">
        <v>27432</v>
      </c>
      <c r="AK1593" t="s">
        <v>27433</v>
      </c>
      <c r="AO1593" t="s">
        <v>27434</v>
      </c>
      <c r="AQ1593">
        <v>4</v>
      </c>
      <c r="AR1593">
        <v>5</v>
      </c>
      <c r="AS1593">
        <v>19</v>
      </c>
      <c r="AT1593" t="s">
        <v>27435</v>
      </c>
      <c r="AU1593" t="s">
        <v>27436</v>
      </c>
      <c r="AW1593" t="s">
        <v>2504</v>
      </c>
      <c r="AX1593" t="s">
        <v>27437</v>
      </c>
      <c r="AY1593" t="s">
        <v>23115</v>
      </c>
      <c r="AZ1593" t="s">
        <v>27438</v>
      </c>
      <c r="BA1593" t="s">
        <v>27439</v>
      </c>
      <c r="BB1593" t="s">
        <v>27440</v>
      </c>
      <c r="BD1593" t="s">
        <v>24172</v>
      </c>
      <c r="BE1593">
        <v>0</v>
      </c>
      <c r="BF1593" t="s">
        <v>27441</v>
      </c>
      <c r="BG1593" t="s">
        <v>27442</v>
      </c>
      <c r="BH1593" t="s">
        <v>27443</v>
      </c>
      <c r="BI1593" t="s">
        <v>132</v>
      </c>
      <c r="BK1593" t="s">
        <v>132</v>
      </c>
      <c r="BS1593">
        <v>0</v>
      </c>
      <c r="BT1593">
        <v>0</v>
      </c>
      <c r="BU1593">
        <v>1</v>
      </c>
      <c r="BV1593">
        <v>0</v>
      </c>
      <c r="BW1593">
        <v>0</v>
      </c>
      <c r="BX1593">
        <v>0</v>
      </c>
      <c r="BY1593">
        <v>1</v>
      </c>
      <c r="CD1593" t="s">
        <v>131</v>
      </c>
      <c r="CE1593">
        <v>0</v>
      </c>
      <c r="CF1593" t="s">
        <v>132</v>
      </c>
      <c r="CJ1593" t="s">
        <v>132</v>
      </c>
      <c r="CK1593" t="s">
        <v>132</v>
      </c>
      <c r="CP1593">
        <v>5356</v>
      </c>
      <c r="CQ1593">
        <v>0</v>
      </c>
      <c r="CR1593">
        <v>0</v>
      </c>
      <c r="CS1593">
        <v>0</v>
      </c>
      <c r="CT1593">
        <v>0</v>
      </c>
    </row>
    <row r="1594" spans="1:98" x14ac:dyDescent="0.2">
      <c r="A1594" t="s">
        <v>23009</v>
      </c>
      <c r="B1594" s="1" t="s">
        <v>2051</v>
      </c>
      <c r="C1594">
        <v>51200</v>
      </c>
      <c r="D1594" t="s">
        <v>23010</v>
      </c>
      <c r="E1594" t="s">
        <v>23011</v>
      </c>
      <c r="G1594" t="s">
        <v>1053</v>
      </c>
      <c r="H1594" t="s">
        <v>102</v>
      </c>
      <c r="I1594" t="s">
        <v>1555</v>
      </c>
      <c r="J1594" t="s">
        <v>3885</v>
      </c>
      <c r="K1594">
        <v>3</v>
      </c>
      <c r="L1594" t="s">
        <v>23012</v>
      </c>
      <c r="N1594" t="s">
        <v>23013</v>
      </c>
      <c r="O1594" t="s">
        <v>23014</v>
      </c>
      <c r="P1594">
        <v>178</v>
      </c>
      <c r="Q1594" t="s">
        <v>6537</v>
      </c>
      <c r="S1594" t="s">
        <v>23015</v>
      </c>
      <c r="T1594">
        <v>15</v>
      </c>
      <c r="U1594">
        <v>5</v>
      </c>
      <c r="V1594">
        <v>16</v>
      </c>
      <c r="W1594" t="s">
        <v>23016</v>
      </c>
      <c r="X1594" t="s">
        <v>23017</v>
      </c>
      <c r="Y1594" t="s">
        <v>3376</v>
      </c>
      <c r="Z1594" t="s">
        <v>23018</v>
      </c>
      <c r="AA1594" t="s">
        <v>2946</v>
      </c>
      <c r="AD1594" t="s">
        <v>23019</v>
      </c>
      <c r="AE1594" t="s">
        <v>9252</v>
      </c>
      <c r="AF1594" t="s">
        <v>23020</v>
      </c>
      <c r="AH1594" t="s">
        <v>114</v>
      </c>
      <c r="AI1594" t="s">
        <v>114</v>
      </c>
      <c r="AJ1594" t="s">
        <v>23021</v>
      </c>
      <c r="AK1594" t="s">
        <v>23022</v>
      </c>
      <c r="AM1594" t="s">
        <v>23023</v>
      </c>
      <c r="AN1594" t="s">
        <v>23024</v>
      </c>
      <c r="AO1594" t="s">
        <v>23025</v>
      </c>
      <c r="AQ1594">
        <v>10</v>
      </c>
      <c r="AR1594">
        <v>11</v>
      </c>
      <c r="AS1594">
        <v>26</v>
      </c>
      <c r="AT1594" t="s">
        <v>23026</v>
      </c>
      <c r="AU1594" t="s">
        <v>23027</v>
      </c>
      <c r="AV1594" t="s">
        <v>3900</v>
      </c>
      <c r="AW1594" t="s">
        <v>23028</v>
      </c>
      <c r="AX1594" t="s">
        <v>23029</v>
      </c>
      <c r="AY1594" t="s">
        <v>23030</v>
      </c>
      <c r="AZ1594" t="s">
        <v>23031</v>
      </c>
      <c r="BA1594" t="s">
        <v>23032</v>
      </c>
      <c r="BB1594" t="s">
        <v>23033</v>
      </c>
      <c r="BD1594" t="s">
        <v>22821</v>
      </c>
      <c r="BE1594">
        <v>1</v>
      </c>
      <c r="BG1594" t="s">
        <v>23034</v>
      </c>
      <c r="BH1594" t="s">
        <v>23035</v>
      </c>
      <c r="BI1594" t="s">
        <v>132</v>
      </c>
      <c r="BK1594" t="s">
        <v>132</v>
      </c>
      <c r="BS1594">
        <v>0</v>
      </c>
      <c r="BT1594">
        <v>0</v>
      </c>
      <c r="BU1594">
        <v>0</v>
      </c>
      <c r="BV1594">
        <v>0</v>
      </c>
      <c r="BW1594">
        <v>1</v>
      </c>
      <c r="BX1594">
        <v>0</v>
      </c>
      <c r="BY1594">
        <v>1</v>
      </c>
      <c r="CD1594" t="s">
        <v>131</v>
      </c>
      <c r="CE1594">
        <v>0</v>
      </c>
      <c r="CJ1594" t="s">
        <v>132</v>
      </c>
      <c r="CK1594" t="s">
        <v>132</v>
      </c>
      <c r="CP1594">
        <v>4678</v>
      </c>
      <c r="CQ1594">
        <v>0</v>
      </c>
      <c r="CR1594">
        <v>0</v>
      </c>
      <c r="CS1594">
        <v>0</v>
      </c>
      <c r="CT1594">
        <v>0</v>
      </c>
    </row>
    <row r="1595" spans="1:98" x14ac:dyDescent="0.2">
      <c r="A1595" t="s">
        <v>24099</v>
      </c>
      <c r="B1595" s="1" t="s">
        <v>19027</v>
      </c>
      <c r="C1595">
        <v>4915200</v>
      </c>
      <c r="G1595" t="s">
        <v>575</v>
      </c>
      <c r="H1595" t="s">
        <v>102</v>
      </c>
      <c r="I1595" t="s">
        <v>103</v>
      </c>
      <c r="J1595" t="s">
        <v>1138</v>
      </c>
      <c r="K1595">
        <v>12</v>
      </c>
      <c r="L1595" t="s">
        <v>24100</v>
      </c>
      <c r="M1595" t="s">
        <v>24101</v>
      </c>
      <c r="N1595" t="s">
        <v>24102</v>
      </c>
      <c r="O1595" t="s">
        <v>24103</v>
      </c>
      <c r="P1595">
        <v>666</v>
      </c>
      <c r="Q1595" t="s">
        <v>24104</v>
      </c>
      <c r="R1595" t="s">
        <v>23991</v>
      </c>
      <c r="S1595" t="s">
        <v>24105</v>
      </c>
      <c r="T1595">
        <v>30</v>
      </c>
      <c r="U1595">
        <v>33</v>
      </c>
      <c r="V1595">
        <v>30</v>
      </c>
      <c r="X1595" t="s">
        <v>24106</v>
      </c>
      <c r="Y1595" t="s">
        <v>23994</v>
      </c>
      <c r="Z1595" t="s">
        <v>24107</v>
      </c>
      <c r="AA1595" t="s">
        <v>12473</v>
      </c>
      <c r="AB1595">
        <v>39</v>
      </c>
      <c r="AD1595" t="s">
        <v>24108</v>
      </c>
      <c r="AF1595" t="s">
        <v>24109</v>
      </c>
      <c r="AH1595" t="s">
        <v>114</v>
      </c>
      <c r="AI1595" t="s">
        <v>249</v>
      </c>
      <c r="AJ1595" t="s">
        <v>24110</v>
      </c>
      <c r="AK1595" t="s">
        <v>24111</v>
      </c>
      <c r="AO1595" t="s">
        <v>24112</v>
      </c>
      <c r="AQ1595">
        <v>31</v>
      </c>
      <c r="AR1595">
        <v>42</v>
      </c>
      <c r="AS1595" t="s">
        <v>24113</v>
      </c>
      <c r="AT1595" t="s">
        <v>24114</v>
      </c>
      <c r="AU1595" t="s">
        <v>24115</v>
      </c>
      <c r="AV1595" t="s">
        <v>1065</v>
      </c>
      <c r="AW1595" t="s">
        <v>24116</v>
      </c>
      <c r="AX1595" t="s">
        <v>24117</v>
      </c>
      <c r="AY1595" t="s">
        <v>1157</v>
      </c>
      <c r="AZ1595" t="s">
        <v>18854</v>
      </c>
      <c r="BA1595" t="s">
        <v>24118</v>
      </c>
      <c r="BB1595" t="s">
        <v>24119</v>
      </c>
      <c r="BC1595" t="s">
        <v>19016</v>
      </c>
      <c r="BD1595" t="s">
        <v>24095</v>
      </c>
      <c r="BE1595">
        <v>0</v>
      </c>
      <c r="BF1595" t="s">
        <v>24120</v>
      </c>
      <c r="BG1595" t="s">
        <v>24121</v>
      </c>
      <c r="BH1595" t="s">
        <v>24122</v>
      </c>
      <c r="BI1595" t="s">
        <v>132</v>
      </c>
      <c r="BK1595" t="s">
        <v>132</v>
      </c>
      <c r="BS1595">
        <v>0</v>
      </c>
      <c r="BT1595">
        <v>0</v>
      </c>
      <c r="BU1595">
        <v>1</v>
      </c>
      <c r="BV1595">
        <v>0</v>
      </c>
      <c r="BW1595">
        <v>0</v>
      </c>
      <c r="BX1595">
        <v>0</v>
      </c>
      <c r="BY1595">
        <v>1</v>
      </c>
      <c r="CD1595" t="s">
        <v>131</v>
      </c>
      <c r="CE1595">
        <v>0</v>
      </c>
      <c r="CJ1595" t="s">
        <v>132</v>
      </c>
      <c r="CK1595" t="s">
        <v>132</v>
      </c>
      <c r="CP1595">
        <v>5125</v>
      </c>
      <c r="CQ1595">
        <v>0</v>
      </c>
      <c r="CR1595">
        <v>0</v>
      </c>
      <c r="CS1595">
        <v>0</v>
      </c>
      <c r="CT1595">
        <v>0</v>
      </c>
    </row>
    <row r="1596" spans="1:98" x14ac:dyDescent="0.2">
      <c r="A1596" t="s">
        <v>7503</v>
      </c>
      <c r="B1596" s="1" t="s">
        <v>283</v>
      </c>
      <c r="C1596">
        <v>600</v>
      </c>
      <c r="G1596" t="s">
        <v>101</v>
      </c>
      <c r="H1596" t="s">
        <v>1308</v>
      </c>
      <c r="I1596" t="s">
        <v>103</v>
      </c>
      <c r="J1596" t="s">
        <v>7410</v>
      </c>
      <c r="K1596">
        <v>6</v>
      </c>
      <c r="L1596" t="s">
        <v>508</v>
      </c>
      <c r="N1596" t="s">
        <v>2931</v>
      </c>
      <c r="O1596" t="s">
        <v>2932</v>
      </c>
      <c r="P1596">
        <v>13</v>
      </c>
      <c r="Q1596" t="s">
        <v>398</v>
      </c>
      <c r="S1596" t="s">
        <v>7504</v>
      </c>
      <c r="T1596">
        <v>5</v>
      </c>
      <c r="U1596">
        <v>6</v>
      </c>
      <c r="V1596">
        <v>2</v>
      </c>
      <c r="W1596" t="s">
        <v>3516</v>
      </c>
      <c r="Y1596" t="s">
        <v>7505</v>
      </c>
      <c r="Z1596" t="s">
        <v>375</v>
      </c>
      <c r="AA1596" t="s">
        <v>7417</v>
      </c>
      <c r="AB1596">
        <v>13</v>
      </c>
      <c r="AD1596" t="s">
        <v>200</v>
      </c>
      <c r="AF1596" t="s">
        <v>7506</v>
      </c>
      <c r="AH1596" t="s">
        <v>114</v>
      </c>
      <c r="AI1596" t="s">
        <v>114</v>
      </c>
      <c r="AJ1596" t="s">
        <v>7507</v>
      </c>
      <c r="AK1596" t="s">
        <v>7508</v>
      </c>
      <c r="AO1596" t="s">
        <v>7509</v>
      </c>
      <c r="AQ1596">
        <v>2</v>
      </c>
      <c r="AR1596">
        <v>2</v>
      </c>
      <c r="AS1596" t="s">
        <v>7510</v>
      </c>
      <c r="AT1596" t="s">
        <v>5078</v>
      </c>
      <c r="AU1596" t="s">
        <v>7511</v>
      </c>
      <c r="AV1596" t="s">
        <v>7512</v>
      </c>
      <c r="AW1596" t="s">
        <v>7423</v>
      </c>
      <c r="AX1596" t="s">
        <v>7513</v>
      </c>
      <c r="AY1596" t="s">
        <v>7497</v>
      </c>
      <c r="AZ1596" t="s">
        <v>7514</v>
      </c>
      <c r="BA1596" t="s">
        <v>426</v>
      </c>
      <c r="BB1596" t="s">
        <v>7515</v>
      </c>
      <c r="BC1596" t="s">
        <v>7427</v>
      </c>
      <c r="BD1596" t="s">
        <v>7316</v>
      </c>
      <c r="BE1596">
        <v>0</v>
      </c>
      <c r="BF1596" t="s">
        <v>7516</v>
      </c>
      <c r="BG1596" t="s">
        <v>7517</v>
      </c>
      <c r="BH1596" t="s">
        <v>7518</v>
      </c>
      <c r="BS1596">
        <v>0</v>
      </c>
      <c r="BT1596">
        <v>0</v>
      </c>
      <c r="BU1596">
        <v>1</v>
      </c>
      <c r="BV1596">
        <v>0</v>
      </c>
      <c r="BW1596">
        <v>0</v>
      </c>
      <c r="BX1596">
        <v>0</v>
      </c>
      <c r="BY1596">
        <v>1</v>
      </c>
      <c r="CD1596" t="s">
        <v>131</v>
      </c>
      <c r="CE1596">
        <v>0</v>
      </c>
      <c r="CJ1596" t="s">
        <v>132</v>
      </c>
      <c r="CO1596" t="str">
        <f>HYPERLINK("http://www.d20pfsrd.com/bestiary/monster-listings/outsiders/agathion/agathion-silvanshee","Agathion, Silvanshee")</f>
        <v>Agathion, Silvanshee</v>
      </c>
      <c r="CP1596">
        <v>1090</v>
      </c>
      <c r="CQ1596">
        <v>0</v>
      </c>
      <c r="CR1596">
        <v>0</v>
      </c>
      <c r="CS1596">
        <v>0</v>
      </c>
      <c r="CT1596">
        <v>0</v>
      </c>
    </row>
    <row r="1597" spans="1:98" x14ac:dyDescent="0.2">
      <c r="A1597" t="s">
        <v>32246</v>
      </c>
      <c r="B1597" s="1" t="s">
        <v>306</v>
      </c>
      <c r="C1597">
        <v>1600</v>
      </c>
      <c r="D1597" t="s">
        <v>4024</v>
      </c>
      <c r="E1597" t="s">
        <v>31807</v>
      </c>
      <c r="F1597" t="s">
        <v>31808</v>
      </c>
      <c r="G1597" t="s">
        <v>575</v>
      </c>
      <c r="H1597" t="s">
        <v>102</v>
      </c>
      <c r="I1597" t="s">
        <v>701</v>
      </c>
      <c r="J1597" t="s">
        <v>4026</v>
      </c>
      <c r="K1597">
        <v>1</v>
      </c>
      <c r="L1597" t="s">
        <v>333</v>
      </c>
      <c r="N1597" t="s">
        <v>794</v>
      </c>
      <c r="O1597" t="s">
        <v>19733</v>
      </c>
      <c r="P1597">
        <v>38</v>
      </c>
      <c r="Q1597" t="s">
        <v>2591</v>
      </c>
      <c r="S1597" t="s">
        <v>20822</v>
      </c>
      <c r="T1597">
        <v>7</v>
      </c>
      <c r="U1597">
        <v>6</v>
      </c>
      <c r="V1597">
        <v>3</v>
      </c>
      <c r="AD1597" t="s">
        <v>249</v>
      </c>
      <c r="AF1597" t="s">
        <v>31809</v>
      </c>
      <c r="AG1597" t="s">
        <v>31810</v>
      </c>
      <c r="AH1597" t="s">
        <v>114</v>
      </c>
      <c r="AI1597" t="s">
        <v>114</v>
      </c>
      <c r="AJ1597" t="s">
        <v>31811</v>
      </c>
      <c r="AO1597" t="s">
        <v>31812</v>
      </c>
      <c r="AQ1597">
        <v>4</v>
      </c>
      <c r="AR1597">
        <v>8</v>
      </c>
      <c r="AS1597">
        <v>19</v>
      </c>
      <c r="AT1597" t="s">
        <v>31813</v>
      </c>
      <c r="AU1597" t="s">
        <v>31814</v>
      </c>
      <c r="AW1597" t="s">
        <v>3527</v>
      </c>
      <c r="AX1597" t="s">
        <v>31815</v>
      </c>
      <c r="AY1597" t="s">
        <v>31816</v>
      </c>
      <c r="AZ1597" t="s">
        <v>31817</v>
      </c>
      <c r="BA1597" t="s">
        <v>31818</v>
      </c>
      <c r="BB1597" t="s">
        <v>31819</v>
      </c>
      <c r="BC1597" t="s">
        <v>31820</v>
      </c>
      <c r="BD1597" t="s">
        <v>31655</v>
      </c>
      <c r="BE1597">
        <v>1</v>
      </c>
      <c r="BG1597" t="s">
        <v>31821</v>
      </c>
      <c r="BH1597" t="s">
        <v>31822</v>
      </c>
      <c r="BS1597">
        <v>0</v>
      </c>
      <c r="BT1597">
        <v>0</v>
      </c>
      <c r="BU1597">
        <v>0</v>
      </c>
      <c r="BV1597">
        <v>0</v>
      </c>
      <c r="BW1597">
        <v>0</v>
      </c>
      <c r="BX1597">
        <v>0</v>
      </c>
      <c r="BY1597">
        <v>1</v>
      </c>
      <c r="CD1597" t="s">
        <v>132</v>
      </c>
      <c r="CE1597">
        <v>0</v>
      </c>
      <c r="CH1597" t="s">
        <v>31823</v>
      </c>
      <c r="CJ1597" t="s">
        <v>132</v>
      </c>
      <c r="CK1597" t="s">
        <v>132</v>
      </c>
      <c r="CM1597" t="s">
        <v>4042</v>
      </c>
      <c r="CP1597">
        <v>6931</v>
      </c>
      <c r="CQ1597">
        <v>0</v>
      </c>
      <c r="CR1597">
        <v>0</v>
      </c>
      <c r="CS1597">
        <v>0</v>
      </c>
      <c r="CT1597">
        <v>0</v>
      </c>
    </row>
    <row r="1598" spans="1:98" x14ac:dyDescent="0.2">
      <c r="A1598" t="s">
        <v>32247</v>
      </c>
      <c r="B1598" s="1" t="s">
        <v>306</v>
      </c>
      <c r="C1598">
        <v>1600</v>
      </c>
      <c r="G1598" t="s">
        <v>575</v>
      </c>
      <c r="H1598" t="s">
        <v>102</v>
      </c>
      <c r="I1598" t="s">
        <v>701</v>
      </c>
      <c r="J1598" t="s">
        <v>4026</v>
      </c>
      <c r="K1598">
        <v>2</v>
      </c>
      <c r="L1598" t="s">
        <v>333</v>
      </c>
      <c r="N1598" t="s">
        <v>2014</v>
      </c>
      <c r="O1598" t="s">
        <v>30951</v>
      </c>
      <c r="P1598">
        <v>38</v>
      </c>
      <c r="Q1598" t="s">
        <v>2591</v>
      </c>
      <c r="S1598" t="s">
        <v>3696</v>
      </c>
      <c r="T1598">
        <v>8</v>
      </c>
      <c r="U1598">
        <v>7</v>
      </c>
      <c r="V1598">
        <v>3</v>
      </c>
      <c r="Y1598" t="s">
        <v>31824</v>
      </c>
      <c r="AD1598" t="s">
        <v>249</v>
      </c>
      <c r="AF1598" t="s">
        <v>31825</v>
      </c>
      <c r="AG1598" t="s">
        <v>31826</v>
      </c>
      <c r="AH1598" t="s">
        <v>114</v>
      </c>
      <c r="AI1598" t="s">
        <v>114</v>
      </c>
      <c r="AJ1598" t="s">
        <v>31811</v>
      </c>
      <c r="AO1598" t="s">
        <v>31827</v>
      </c>
      <c r="AQ1598">
        <v>4</v>
      </c>
      <c r="AR1598">
        <v>9</v>
      </c>
      <c r="AS1598">
        <v>21</v>
      </c>
      <c r="AT1598" t="s">
        <v>31813</v>
      </c>
      <c r="AU1598" t="s">
        <v>31828</v>
      </c>
      <c r="AW1598" t="s">
        <v>3527</v>
      </c>
      <c r="AX1598" t="s">
        <v>31815</v>
      </c>
      <c r="AY1598" t="s">
        <v>31816</v>
      </c>
      <c r="AZ1598" t="s">
        <v>31817</v>
      </c>
      <c r="BA1598" t="s">
        <v>31818</v>
      </c>
      <c r="BB1598" t="s">
        <v>31819</v>
      </c>
      <c r="BC1598" t="s">
        <v>31820</v>
      </c>
      <c r="BD1598" t="s">
        <v>31655</v>
      </c>
      <c r="BE1598">
        <v>1</v>
      </c>
      <c r="BG1598" t="s">
        <v>31821</v>
      </c>
      <c r="BH1598" t="s">
        <v>31829</v>
      </c>
      <c r="BS1598">
        <v>0</v>
      </c>
      <c r="BT1598">
        <v>0</v>
      </c>
      <c r="BU1598">
        <v>0</v>
      </c>
      <c r="BV1598">
        <v>0</v>
      </c>
      <c r="BW1598">
        <v>0</v>
      </c>
      <c r="BX1598">
        <v>0</v>
      </c>
      <c r="BY1598">
        <v>1</v>
      </c>
      <c r="CD1598" t="s">
        <v>132</v>
      </c>
      <c r="CE1598">
        <v>0</v>
      </c>
      <c r="CJ1598" t="s">
        <v>132</v>
      </c>
      <c r="CK1598" t="s">
        <v>132</v>
      </c>
      <c r="CM1598" t="s">
        <v>4053</v>
      </c>
      <c r="CP1598">
        <v>6932</v>
      </c>
      <c r="CQ1598">
        <v>0</v>
      </c>
      <c r="CR1598">
        <v>0</v>
      </c>
      <c r="CS1598">
        <v>0</v>
      </c>
      <c r="CT1598">
        <v>0</v>
      </c>
    </row>
    <row r="1599" spans="1:98" x14ac:dyDescent="0.2">
      <c r="A1599" t="s">
        <v>18173</v>
      </c>
      <c r="B1599" s="1" t="s">
        <v>1845</v>
      </c>
      <c r="C1599">
        <v>153600</v>
      </c>
      <c r="G1599" t="s">
        <v>101</v>
      </c>
      <c r="H1599" t="s">
        <v>1035</v>
      </c>
      <c r="I1599" t="s">
        <v>261</v>
      </c>
      <c r="K1599">
        <v>7</v>
      </c>
      <c r="L1599" t="s">
        <v>18174</v>
      </c>
      <c r="M1599" t="s">
        <v>18175</v>
      </c>
      <c r="N1599" t="s">
        <v>14477</v>
      </c>
      <c r="O1599" t="s">
        <v>18176</v>
      </c>
      <c r="P1599">
        <v>324</v>
      </c>
      <c r="Q1599" t="s">
        <v>7378</v>
      </c>
      <c r="S1599" t="s">
        <v>18177</v>
      </c>
      <c r="T1599">
        <v>22</v>
      </c>
      <c r="U1599">
        <v>17</v>
      </c>
      <c r="V1599">
        <v>14</v>
      </c>
      <c r="Z1599" t="s">
        <v>18178</v>
      </c>
      <c r="AA1599" t="s">
        <v>3518</v>
      </c>
      <c r="AB1599">
        <v>29</v>
      </c>
      <c r="AD1599" t="s">
        <v>7711</v>
      </c>
      <c r="AF1599" t="s">
        <v>18179</v>
      </c>
      <c r="AG1599" t="s">
        <v>18180</v>
      </c>
      <c r="AH1599" t="s">
        <v>496</v>
      </c>
      <c r="AI1599" t="s">
        <v>496</v>
      </c>
      <c r="AJ1599" t="s">
        <v>18181</v>
      </c>
      <c r="AK1599" t="s">
        <v>18182</v>
      </c>
      <c r="AO1599" t="s">
        <v>18183</v>
      </c>
      <c r="AQ1599">
        <v>24</v>
      </c>
      <c r="AR1599" t="s">
        <v>18184</v>
      </c>
      <c r="AS1599" t="s">
        <v>18185</v>
      </c>
      <c r="AT1599" t="s">
        <v>18186</v>
      </c>
      <c r="AU1599" t="s">
        <v>18187</v>
      </c>
      <c r="AV1599" t="s">
        <v>18188</v>
      </c>
      <c r="AW1599" t="s">
        <v>18189</v>
      </c>
      <c r="AY1599" t="s">
        <v>18190</v>
      </c>
      <c r="AZ1599" t="s">
        <v>670</v>
      </c>
      <c r="BA1599" t="s">
        <v>426</v>
      </c>
      <c r="BB1599" t="s">
        <v>18191</v>
      </c>
      <c r="BD1599" t="s">
        <v>14619</v>
      </c>
      <c r="BE1599">
        <v>0</v>
      </c>
      <c r="BF1599" t="s">
        <v>18192</v>
      </c>
      <c r="BG1599" t="s">
        <v>18193</v>
      </c>
      <c r="BH1599" t="s">
        <v>18194</v>
      </c>
      <c r="BS1599">
        <v>0</v>
      </c>
      <c r="BT1599">
        <v>0</v>
      </c>
      <c r="BU1599">
        <v>1</v>
      </c>
      <c r="BV1599">
        <v>0</v>
      </c>
      <c r="BW1599">
        <v>0</v>
      </c>
      <c r="BX1599">
        <v>0</v>
      </c>
      <c r="BY1599">
        <v>1</v>
      </c>
      <c r="CD1599" t="s">
        <v>132</v>
      </c>
      <c r="CE1599">
        <v>0</v>
      </c>
      <c r="CF1599" t="s">
        <v>132</v>
      </c>
      <c r="CJ1599" t="s">
        <v>132</v>
      </c>
      <c r="CK1599" t="s">
        <v>132</v>
      </c>
      <c r="CP1599">
        <v>2190</v>
      </c>
      <c r="CQ1599">
        <v>0</v>
      </c>
      <c r="CR1599">
        <v>0</v>
      </c>
      <c r="CS1599">
        <v>0</v>
      </c>
      <c r="CT1599">
        <v>0</v>
      </c>
    </row>
    <row r="1600" spans="1:98" x14ac:dyDescent="0.2">
      <c r="A1600" t="s">
        <v>23207</v>
      </c>
      <c r="B1600" s="1" t="s">
        <v>283</v>
      </c>
      <c r="C1600">
        <v>600</v>
      </c>
      <c r="G1600" t="s">
        <v>240</v>
      </c>
      <c r="H1600" t="s">
        <v>1308</v>
      </c>
      <c r="I1600" t="s">
        <v>261</v>
      </c>
      <c r="K1600">
        <v>2</v>
      </c>
      <c r="L1600" t="s">
        <v>23208</v>
      </c>
      <c r="M1600" t="s">
        <v>23209</v>
      </c>
      <c r="N1600" t="s">
        <v>2840</v>
      </c>
      <c r="O1600" t="s">
        <v>2841</v>
      </c>
      <c r="P1600">
        <v>16</v>
      </c>
      <c r="Q1600" t="s">
        <v>1311</v>
      </c>
      <c r="S1600" t="s">
        <v>13941</v>
      </c>
      <c r="T1600">
        <v>3</v>
      </c>
      <c r="U1600">
        <v>5</v>
      </c>
      <c r="V1600">
        <v>3</v>
      </c>
      <c r="Z1600" t="s">
        <v>23210</v>
      </c>
      <c r="AD1600" t="s">
        <v>5925</v>
      </c>
      <c r="AF1600" t="s">
        <v>23211</v>
      </c>
      <c r="AH1600" t="s">
        <v>1316</v>
      </c>
      <c r="AI1600" t="s">
        <v>318</v>
      </c>
      <c r="AK1600" t="s">
        <v>23212</v>
      </c>
      <c r="AO1600" t="s">
        <v>23213</v>
      </c>
      <c r="AQ1600">
        <v>3</v>
      </c>
      <c r="AR1600">
        <v>3</v>
      </c>
      <c r="AS1600">
        <v>11</v>
      </c>
      <c r="AT1600" t="s">
        <v>23214</v>
      </c>
      <c r="AU1600" t="s">
        <v>23215</v>
      </c>
      <c r="AW1600" t="s">
        <v>23216</v>
      </c>
      <c r="AY1600" t="s">
        <v>4034</v>
      </c>
      <c r="AZ1600" t="s">
        <v>670</v>
      </c>
      <c r="BA1600" t="s">
        <v>255</v>
      </c>
      <c r="BB1600" t="s">
        <v>23217</v>
      </c>
      <c r="BD1600" t="s">
        <v>23159</v>
      </c>
      <c r="BE1600">
        <v>0</v>
      </c>
      <c r="BF1600" t="s">
        <v>23218</v>
      </c>
      <c r="BG1600" t="s">
        <v>23219</v>
      </c>
      <c r="BH1600" t="s">
        <v>23220</v>
      </c>
      <c r="BI1600" t="s">
        <v>132</v>
      </c>
      <c r="BK1600" t="s">
        <v>132</v>
      </c>
      <c r="BS1600">
        <v>0</v>
      </c>
      <c r="BT1600">
        <v>0</v>
      </c>
      <c r="BU1600">
        <v>1</v>
      </c>
      <c r="BV1600">
        <v>0</v>
      </c>
      <c r="BW1600">
        <v>0</v>
      </c>
      <c r="BX1600">
        <v>0</v>
      </c>
      <c r="BY1600">
        <v>1</v>
      </c>
      <c r="CD1600" t="s">
        <v>131</v>
      </c>
      <c r="CE1600">
        <v>0</v>
      </c>
      <c r="CJ1600" t="s">
        <v>132</v>
      </c>
      <c r="CK1600" t="s">
        <v>132</v>
      </c>
      <c r="CP1600">
        <v>4844</v>
      </c>
      <c r="CQ1600">
        <v>0</v>
      </c>
      <c r="CR1600">
        <v>0</v>
      </c>
      <c r="CS1600">
        <v>0</v>
      </c>
      <c r="CT1600">
        <v>0</v>
      </c>
    </row>
    <row r="1601" spans="1:98" x14ac:dyDescent="0.2">
      <c r="A1601" t="s">
        <v>11323</v>
      </c>
      <c r="B1601" s="1" t="s">
        <v>283</v>
      </c>
      <c r="C1601">
        <v>600</v>
      </c>
      <c r="G1601" t="s">
        <v>1053</v>
      </c>
      <c r="H1601" t="s">
        <v>102</v>
      </c>
      <c r="I1601" t="s">
        <v>137</v>
      </c>
      <c r="K1601">
        <v>5</v>
      </c>
      <c r="L1601" t="s">
        <v>11324</v>
      </c>
      <c r="N1601" t="s">
        <v>831</v>
      </c>
      <c r="O1601" t="s">
        <v>11325</v>
      </c>
      <c r="P1601">
        <v>19</v>
      </c>
      <c r="Q1601" t="s">
        <v>336</v>
      </c>
      <c r="S1601" t="s">
        <v>7541</v>
      </c>
      <c r="T1601">
        <v>3</v>
      </c>
      <c r="U1601">
        <v>2</v>
      </c>
      <c r="V1601">
        <v>4</v>
      </c>
      <c r="Z1601" t="s">
        <v>289</v>
      </c>
      <c r="AB1601">
        <v>13</v>
      </c>
      <c r="AD1601" t="s">
        <v>376</v>
      </c>
      <c r="AF1601" t="s">
        <v>11326</v>
      </c>
      <c r="AH1601" t="s">
        <v>114</v>
      </c>
      <c r="AI1601" t="s">
        <v>114</v>
      </c>
      <c r="AO1601" t="s">
        <v>11327</v>
      </c>
      <c r="AQ1601">
        <v>2</v>
      </c>
      <c r="AR1601">
        <v>3</v>
      </c>
      <c r="AS1601">
        <v>15</v>
      </c>
      <c r="AT1601" t="s">
        <v>4136</v>
      </c>
      <c r="AU1601" t="s">
        <v>11328</v>
      </c>
      <c r="AW1601" t="s">
        <v>3309</v>
      </c>
      <c r="AX1601" t="s">
        <v>11329</v>
      </c>
      <c r="AY1601" t="s">
        <v>11330</v>
      </c>
      <c r="AZ1601" t="s">
        <v>11331</v>
      </c>
      <c r="BA1601" t="s">
        <v>11332</v>
      </c>
      <c r="BB1601" t="s">
        <v>11333</v>
      </c>
      <c r="BD1601" t="s">
        <v>7316</v>
      </c>
      <c r="BE1601">
        <v>0</v>
      </c>
      <c r="BF1601" t="s">
        <v>11334</v>
      </c>
      <c r="BG1601" t="s">
        <v>11335</v>
      </c>
      <c r="BH1601" t="s">
        <v>11336</v>
      </c>
      <c r="BS1601">
        <v>0</v>
      </c>
      <c r="BT1601">
        <v>0</v>
      </c>
      <c r="BU1601">
        <v>0</v>
      </c>
      <c r="BV1601">
        <v>0</v>
      </c>
      <c r="BW1601">
        <v>0</v>
      </c>
      <c r="BX1601">
        <v>0</v>
      </c>
      <c r="BY1601">
        <v>1</v>
      </c>
      <c r="CD1601" t="s">
        <v>131</v>
      </c>
      <c r="CE1601">
        <v>0</v>
      </c>
      <c r="CJ1601" t="s">
        <v>132</v>
      </c>
      <c r="CO1601" t="str">
        <f>HYPERLINK("http://www.d20pfsrd.com/bestiary/monster-listings/aberrations/sinspawn","Sinspawn")</f>
        <v>Sinspawn</v>
      </c>
      <c r="CP1601">
        <v>1349</v>
      </c>
      <c r="CQ1601">
        <v>0</v>
      </c>
      <c r="CR1601">
        <v>0</v>
      </c>
      <c r="CS1601">
        <v>0</v>
      </c>
      <c r="CT1601">
        <v>0</v>
      </c>
    </row>
    <row r="1602" spans="1:98" x14ac:dyDescent="0.2">
      <c r="A1602" t="s">
        <v>11337</v>
      </c>
      <c r="B1602" s="1" t="s">
        <v>306</v>
      </c>
      <c r="C1602">
        <v>1600</v>
      </c>
      <c r="G1602" t="s">
        <v>923</v>
      </c>
      <c r="H1602" t="s">
        <v>102</v>
      </c>
      <c r="I1602" t="s">
        <v>261</v>
      </c>
      <c r="K1602">
        <v>3</v>
      </c>
      <c r="L1602" t="s">
        <v>3835</v>
      </c>
      <c r="N1602" t="s">
        <v>1098</v>
      </c>
      <c r="O1602" t="s">
        <v>11338</v>
      </c>
      <c r="P1602">
        <v>52</v>
      </c>
      <c r="Q1602" t="s">
        <v>11339</v>
      </c>
      <c r="S1602" t="s">
        <v>11340</v>
      </c>
      <c r="T1602">
        <v>7</v>
      </c>
      <c r="U1602">
        <v>11</v>
      </c>
      <c r="V1602">
        <v>6</v>
      </c>
      <c r="Z1602" t="s">
        <v>289</v>
      </c>
      <c r="AD1602" t="s">
        <v>4314</v>
      </c>
      <c r="AF1602" t="s">
        <v>11341</v>
      </c>
      <c r="AH1602" t="s">
        <v>114</v>
      </c>
      <c r="AI1602" t="s">
        <v>114</v>
      </c>
      <c r="AJ1602" t="s">
        <v>11342</v>
      </c>
      <c r="AK1602" t="s">
        <v>11343</v>
      </c>
      <c r="AO1602" t="s">
        <v>11344</v>
      </c>
      <c r="AQ1602">
        <v>8</v>
      </c>
      <c r="AR1602">
        <v>8</v>
      </c>
      <c r="AS1602">
        <v>22</v>
      </c>
      <c r="AT1602" t="s">
        <v>11345</v>
      </c>
      <c r="AU1602" t="s">
        <v>11346</v>
      </c>
      <c r="AW1602" t="s">
        <v>3756</v>
      </c>
      <c r="AY1602" t="s">
        <v>5523</v>
      </c>
      <c r="AZ1602" t="s">
        <v>11347</v>
      </c>
      <c r="BA1602" t="s">
        <v>426</v>
      </c>
      <c r="BB1602" t="s">
        <v>11348</v>
      </c>
      <c r="BD1602" t="s">
        <v>7316</v>
      </c>
      <c r="BE1602">
        <v>0</v>
      </c>
      <c r="BF1602" t="s">
        <v>11349</v>
      </c>
      <c r="BG1602" t="s">
        <v>11350</v>
      </c>
      <c r="BH1602" t="s">
        <v>11351</v>
      </c>
      <c r="BS1602">
        <v>0</v>
      </c>
      <c r="BT1602">
        <v>0</v>
      </c>
      <c r="BU1602">
        <v>1</v>
      </c>
      <c r="BV1602">
        <v>0</v>
      </c>
      <c r="BW1602">
        <v>0</v>
      </c>
      <c r="BX1602">
        <v>0</v>
      </c>
      <c r="BY1602">
        <v>1</v>
      </c>
      <c r="CD1602" t="s">
        <v>131</v>
      </c>
      <c r="CE1602">
        <v>0</v>
      </c>
      <c r="CJ1602" t="s">
        <v>132</v>
      </c>
      <c r="CO1602" t="str">
        <f>HYPERLINK("http://www.d20pfsrd.com/bestiary/monster-listings/magical-beasts/siren","Siren")</f>
        <v>Siren</v>
      </c>
      <c r="CP1602">
        <v>1350</v>
      </c>
      <c r="CQ1602">
        <v>0</v>
      </c>
      <c r="CR1602">
        <v>0</v>
      </c>
      <c r="CS1602">
        <v>0</v>
      </c>
      <c r="CT1602">
        <v>0</v>
      </c>
    </row>
    <row r="1603" spans="1:98" x14ac:dyDescent="0.2">
      <c r="A1603" t="s">
        <v>18195</v>
      </c>
      <c r="B1603" s="1" t="s">
        <v>574</v>
      </c>
      <c r="C1603">
        <v>9600</v>
      </c>
      <c r="G1603" t="s">
        <v>240</v>
      </c>
      <c r="H1603" t="s">
        <v>102</v>
      </c>
      <c r="I1603" t="s">
        <v>137</v>
      </c>
      <c r="J1603" t="s">
        <v>138</v>
      </c>
      <c r="K1603">
        <v>5</v>
      </c>
      <c r="L1603" t="s">
        <v>18196</v>
      </c>
      <c r="N1603" t="s">
        <v>1386</v>
      </c>
      <c r="O1603" t="s">
        <v>18197</v>
      </c>
      <c r="P1603">
        <v>136</v>
      </c>
      <c r="Q1603" t="s">
        <v>18198</v>
      </c>
      <c r="S1603" t="s">
        <v>9542</v>
      </c>
      <c r="T1603">
        <v>10</v>
      </c>
      <c r="U1603">
        <v>9</v>
      </c>
      <c r="V1603">
        <v>10</v>
      </c>
      <c r="Y1603" t="s">
        <v>5254</v>
      </c>
      <c r="Z1603" t="s">
        <v>6446</v>
      </c>
      <c r="AC1603" t="s">
        <v>2419</v>
      </c>
      <c r="AD1603" t="s">
        <v>4788</v>
      </c>
      <c r="AF1603" t="s">
        <v>18199</v>
      </c>
      <c r="AH1603" t="s">
        <v>114</v>
      </c>
      <c r="AI1603" t="s">
        <v>18200</v>
      </c>
      <c r="AJ1603" t="s">
        <v>18201</v>
      </c>
      <c r="AO1603" t="s">
        <v>18202</v>
      </c>
      <c r="AQ1603">
        <v>9</v>
      </c>
      <c r="AR1603" t="s">
        <v>18203</v>
      </c>
      <c r="AS1603" t="s">
        <v>18204</v>
      </c>
      <c r="AT1603" t="s">
        <v>18205</v>
      </c>
      <c r="AU1603" t="s">
        <v>18206</v>
      </c>
      <c r="AW1603" t="s">
        <v>2716</v>
      </c>
      <c r="AY1603" t="s">
        <v>1736</v>
      </c>
      <c r="AZ1603" t="s">
        <v>18207</v>
      </c>
      <c r="BA1603" t="s">
        <v>156</v>
      </c>
      <c r="BB1603" t="s">
        <v>18208</v>
      </c>
      <c r="BD1603" t="s">
        <v>14619</v>
      </c>
      <c r="BE1603">
        <v>0</v>
      </c>
      <c r="BF1603" t="s">
        <v>18209</v>
      </c>
      <c r="BG1603" t="s">
        <v>18210</v>
      </c>
      <c r="BH1603" t="s">
        <v>18211</v>
      </c>
      <c r="BS1603">
        <v>0</v>
      </c>
      <c r="BT1603">
        <v>0</v>
      </c>
      <c r="BU1603">
        <v>0</v>
      </c>
      <c r="BV1603">
        <v>0</v>
      </c>
      <c r="BW1603">
        <v>0</v>
      </c>
      <c r="BX1603">
        <v>1</v>
      </c>
      <c r="BY1603">
        <v>1</v>
      </c>
      <c r="CD1603" t="s">
        <v>132</v>
      </c>
      <c r="CE1603">
        <v>0</v>
      </c>
      <c r="CF1603" t="s">
        <v>132</v>
      </c>
      <c r="CJ1603" t="s">
        <v>132</v>
      </c>
      <c r="CK1603" t="s">
        <v>132</v>
      </c>
      <c r="CP1603">
        <v>2191</v>
      </c>
      <c r="CQ1603">
        <v>0</v>
      </c>
      <c r="CR1603">
        <v>0</v>
      </c>
      <c r="CS1603">
        <v>0</v>
      </c>
      <c r="CT1603">
        <v>0</v>
      </c>
    </row>
    <row r="1604" spans="1:98" x14ac:dyDescent="0.2">
      <c r="A1604" t="s">
        <v>31540</v>
      </c>
      <c r="B1604" s="1" t="s">
        <v>1117</v>
      </c>
      <c r="C1604">
        <v>400</v>
      </c>
      <c r="G1604" t="s">
        <v>3133</v>
      </c>
      <c r="H1604" t="s">
        <v>393</v>
      </c>
      <c r="I1604" t="s">
        <v>2390</v>
      </c>
      <c r="K1604">
        <v>1</v>
      </c>
      <c r="L1604" t="s">
        <v>5114</v>
      </c>
      <c r="N1604" t="s">
        <v>4189</v>
      </c>
      <c r="O1604" t="s">
        <v>4190</v>
      </c>
      <c r="P1604">
        <v>16</v>
      </c>
      <c r="Q1604" t="s">
        <v>19579</v>
      </c>
      <c r="S1604" t="s">
        <v>15795</v>
      </c>
      <c r="T1604">
        <v>3</v>
      </c>
      <c r="U1604">
        <v>4</v>
      </c>
      <c r="V1604">
        <v>4</v>
      </c>
      <c r="Y1604" t="s">
        <v>4193</v>
      </c>
      <c r="AA1604" t="s">
        <v>11106</v>
      </c>
      <c r="AD1604" t="s">
        <v>249</v>
      </c>
      <c r="AF1604" t="s">
        <v>31224</v>
      </c>
      <c r="AG1604" t="s">
        <v>31541</v>
      </c>
      <c r="AH1604" t="s">
        <v>114</v>
      </c>
      <c r="AI1604" t="s">
        <v>114</v>
      </c>
      <c r="AJ1604" t="s">
        <v>31542</v>
      </c>
      <c r="AO1604" t="s">
        <v>31543</v>
      </c>
      <c r="AQ1604">
        <v>1</v>
      </c>
      <c r="AR1604">
        <v>1</v>
      </c>
      <c r="AS1604">
        <v>12</v>
      </c>
      <c r="AT1604" t="s">
        <v>31544</v>
      </c>
      <c r="AU1604" t="s">
        <v>31545</v>
      </c>
      <c r="AV1604" t="s">
        <v>31546</v>
      </c>
      <c r="AW1604" t="s">
        <v>8001</v>
      </c>
      <c r="AX1604" t="s">
        <v>31547</v>
      </c>
      <c r="AY1604" t="s">
        <v>31548</v>
      </c>
      <c r="AZ1604" t="s">
        <v>31549</v>
      </c>
      <c r="BA1604" t="s">
        <v>426</v>
      </c>
      <c r="BB1604" t="s">
        <v>31550</v>
      </c>
      <c r="BD1604" t="s">
        <v>31523</v>
      </c>
      <c r="BE1604">
        <v>0</v>
      </c>
      <c r="BF1604" t="s">
        <v>31551</v>
      </c>
      <c r="BG1604" t="s">
        <v>31552</v>
      </c>
      <c r="BH1604" t="s">
        <v>31553</v>
      </c>
      <c r="BS1604">
        <v>0</v>
      </c>
      <c r="BT1604">
        <v>0</v>
      </c>
      <c r="BU1604">
        <v>0</v>
      </c>
      <c r="BV1604">
        <v>0</v>
      </c>
      <c r="BW1604">
        <v>0</v>
      </c>
      <c r="BX1604">
        <v>0</v>
      </c>
      <c r="BY1604">
        <v>1</v>
      </c>
      <c r="CD1604" t="s">
        <v>132</v>
      </c>
      <c r="CE1604">
        <v>0</v>
      </c>
      <c r="CF1604" t="s">
        <v>132</v>
      </c>
      <c r="CJ1604" t="s">
        <v>132</v>
      </c>
      <c r="CK1604" t="s">
        <v>132</v>
      </c>
      <c r="CP1604">
        <v>6896</v>
      </c>
      <c r="CQ1604">
        <v>0</v>
      </c>
      <c r="CR1604">
        <v>0</v>
      </c>
      <c r="CS1604">
        <v>0</v>
      </c>
      <c r="CT1604">
        <v>0</v>
      </c>
    </row>
    <row r="1605" spans="1:98" x14ac:dyDescent="0.2">
      <c r="A1605" t="s">
        <v>7903</v>
      </c>
      <c r="B1605" s="1" t="s">
        <v>306</v>
      </c>
      <c r="C1605">
        <v>1600</v>
      </c>
      <c r="G1605" t="s">
        <v>575</v>
      </c>
      <c r="H1605" t="s">
        <v>193</v>
      </c>
      <c r="I1605" t="s">
        <v>1555</v>
      </c>
      <c r="K1605">
        <v>7</v>
      </c>
      <c r="L1605" t="s">
        <v>7904</v>
      </c>
      <c r="N1605" t="s">
        <v>7905</v>
      </c>
      <c r="O1605" t="s">
        <v>3316</v>
      </c>
      <c r="P1605">
        <v>58</v>
      </c>
      <c r="Q1605" t="s">
        <v>4910</v>
      </c>
      <c r="S1605" t="s">
        <v>7748</v>
      </c>
      <c r="T1605">
        <v>5</v>
      </c>
      <c r="U1605">
        <v>6</v>
      </c>
      <c r="V1605">
        <v>8</v>
      </c>
      <c r="Z1605" t="s">
        <v>3160</v>
      </c>
      <c r="AD1605" t="s">
        <v>529</v>
      </c>
      <c r="AF1605" t="s">
        <v>7906</v>
      </c>
      <c r="AH1605" t="s">
        <v>202</v>
      </c>
      <c r="AI1605" t="s">
        <v>114</v>
      </c>
      <c r="AJ1605" t="s">
        <v>7907</v>
      </c>
      <c r="AO1605" t="s">
        <v>7908</v>
      </c>
      <c r="AQ1605">
        <v>6</v>
      </c>
      <c r="AR1605">
        <v>12</v>
      </c>
      <c r="AS1605">
        <v>26</v>
      </c>
      <c r="AT1605" t="s">
        <v>7909</v>
      </c>
      <c r="AU1605" t="s">
        <v>7910</v>
      </c>
      <c r="AV1605" t="s">
        <v>534</v>
      </c>
      <c r="AW1605" t="s">
        <v>895</v>
      </c>
      <c r="AY1605" t="s">
        <v>669</v>
      </c>
      <c r="AZ1605" t="s">
        <v>7898</v>
      </c>
      <c r="BA1605" t="s">
        <v>277</v>
      </c>
      <c r="BB1605" t="s">
        <v>7911</v>
      </c>
      <c r="BC1605" t="s">
        <v>538</v>
      </c>
      <c r="BD1605" t="s">
        <v>7316</v>
      </c>
      <c r="BE1605">
        <v>0</v>
      </c>
      <c r="BF1605" t="s">
        <v>7912</v>
      </c>
      <c r="BG1605" t="s">
        <v>7913</v>
      </c>
      <c r="BH1605" t="s">
        <v>7914</v>
      </c>
      <c r="BS1605">
        <v>0</v>
      </c>
      <c r="BT1605">
        <v>0</v>
      </c>
      <c r="BU1605">
        <v>1</v>
      </c>
      <c r="BV1605">
        <v>0</v>
      </c>
      <c r="BW1605">
        <v>0</v>
      </c>
      <c r="BX1605">
        <v>0</v>
      </c>
      <c r="BY1605">
        <v>1</v>
      </c>
      <c r="CD1605" t="s">
        <v>131</v>
      </c>
      <c r="CE1605">
        <v>0</v>
      </c>
      <c r="CJ1605" t="s">
        <v>132</v>
      </c>
      <c r="CO1605" t="str">
        <f>HYPERLINK("http://www.d20pfsrd.com/bestiary/monster-listings/undead/bat-skaveling","Bat, Skaveling")</f>
        <v>Bat, Skaveling</v>
      </c>
      <c r="CP1605">
        <v>1115</v>
      </c>
      <c r="CQ1605">
        <v>0</v>
      </c>
      <c r="CR1605">
        <v>0</v>
      </c>
      <c r="CS1605">
        <v>0</v>
      </c>
      <c r="CT1605">
        <v>0</v>
      </c>
    </row>
    <row r="1606" spans="1:98" x14ac:dyDescent="0.2">
      <c r="A1606" t="s">
        <v>5009</v>
      </c>
      <c r="B1606" s="1" t="s">
        <v>283</v>
      </c>
      <c r="C1606">
        <v>600</v>
      </c>
      <c r="D1606" t="s">
        <v>5010</v>
      </c>
      <c r="E1606" t="s">
        <v>2374</v>
      </c>
      <c r="G1606" t="s">
        <v>1053</v>
      </c>
      <c r="H1606" t="s">
        <v>102</v>
      </c>
      <c r="I1606" t="s">
        <v>1555</v>
      </c>
      <c r="K1606">
        <v>5</v>
      </c>
      <c r="L1606" t="s">
        <v>4094</v>
      </c>
      <c r="N1606" t="s">
        <v>1783</v>
      </c>
      <c r="O1606" t="s">
        <v>5011</v>
      </c>
      <c r="P1606">
        <v>17</v>
      </c>
      <c r="Q1606" t="s">
        <v>32359</v>
      </c>
      <c r="S1606" t="s">
        <v>5012</v>
      </c>
      <c r="T1606">
        <v>3</v>
      </c>
      <c r="U1606">
        <v>1</v>
      </c>
      <c r="V1606">
        <v>3</v>
      </c>
      <c r="W1606" t="s">
        <v>3891</v>
      </c>
      <c r="Y1606" t="s">
        <v>3301</v>
      </c>
      <c r="Z1606" t="s">
        <v>5001</v>
      </c>
      <c r="AD1606" t="s">
        <v>249</v>
      </c>
      <c r="AF1606" t="s">
        <v>5013</v>
      </c>
      <c r="AH1606" t="s">
        <v>114</v>
      </c>
      <c r="AI1606" t="s">
        <v>114</v>
      </c>
      <c r="AO1606" t="s">
        <v>5014</v>
      </c>
      <c r="AQ1606">
        <v>2</v>
      </c>
      <c r="AR1606">
        <v>5</v>
      </c>
      <c r="AS1606">
        <v>16</v>
      </c>
      <c r="AT1606" t="s">
        <v>5015</v>
      </c>
      <c r="AU1606" t="s">
        <v>5016</v>
      </c>
      <c r="AY1606" t="s">
        <v>298</v>
      </c>
      <c r="AZ1606" t="s">
        <v>5017</v>
      </c>
      <c r="BA1606" t="s">
        <v>5018</v>
      </c>
      <c r="BB1606" t="s">
        <v>5019</v>
      </c>
      <c r="BD1606" t="s">
        <v>128</v>
      </c>
      <c r="BE1606">
        <v>1</v>
      </c>
      <c r="BG1606" t="s">
        <v>5020</v>
      </c>
      <c r="BH1606" t="s">
        <v>5021</v>
      </c>
      <c r="BS1606">
        <v>0</v>
      </c>
      <c r="BT1606">
        <v>0</v>
      </c>
      <c r="BU1606">
        <v>0</v>
      </c>
      <c r="BV1606">
        <v>0</v>
      </c>
      <c r="BW1606">
        <v>0</v>
      </c>
      <c r="BX1606">
        <v>0</v>
      </c>
      <c r="BY1606">
        <v>1</v>
      </c>
      <c r="CD1606" t="s">
        <v>131</v>
      </c>
      <c r="CE1606">
        <v>0</v>
      </c>
      <c r="CJ1606" t="s">
        <v>132</v>
      </c>
      <c r="CO1606" t="str">
        <f>HYPERLINK("http://www.d20pfsrd.com/bestiary/monster-listings/templates/skeletal-champion-CR-1","Skeletal Champion")</f>
        <v>Skeletal Champion</v>
      </c>
      <c r="CP1606">
        <v>322</v>
      </c>
      <c r="CQ1606">
        <v>0</v>
      </c>
      <c r="CR1606">
        <v>0</v>
      </c>
      <c r="CS1606">
        <v>0</v>
      </c>
      <c r="CT1606">
        <v>0</v>
      </c>
    </row>
    <row r="1607" spans="1:98" x14ac:dyDescent="0.2">
      <c r="A1607" t="s">
        <v>31554</v>
      </c>
      <c r="B1607" s="1" t="s">
        <v>365</v>
      </c>
      <c r="C1607">
        <v>1200</v>
      </c>
      <c r="G1607" t="s">
        <v>575</v>
      </c>
      <c r="H1607" t="s">
        <v>102</v>
      </c>
      <c r="I1607" t="s">
        <v>261</v>
      </c>
      <c r="J1607" t="s">
        <v>1759</v>
      </c>
      <c r="K1607">
        <v>4</v>
      </c>
      <c r="L1607" t="s">
        <v>14076</v>
      </c>
      <c r="N1607" t="s">
        <v>14191</v>
      </c>
      <c r="O1607" t="s">
        <v>31555</v>
      </c>
      <c r="P1607">
        <v>37</v>
      </c>
      <c r="Q1607" t="s">
        <v>7667</v>
      </c>
      <c r="S1607" t="s">
        <v>19577</v>
      </c>
      <c r="T1607">
        <v>6</v>
      </c>
      <c r="U1607">
        <v>8</v>
      </c>
      <c r="V1607">
        <v>4</v>
      </c>
      <c r="X1607" t="s">
        <v>31556</v>
      </c>
      <c r="AD1607" t="s">
        <v>376</v>
      </c>
      <c r="AF1607" t="s">
        <v>31557</v>
      </c>
      <c r="AH1607" t="s">
        <v>114</v>
      </c>
      <c r="AI1607" t="s">
        <v>114</v>
      </c>
      <c r="AJ1607" t="s">
        <v>31558</v>
      </c>
      <c r="AO1607" t="s">
        <v>31559</v>
      </c>
      <c r="AQ1607">
        <v>5</v>
      </c>
      <c r="AR1607">
        <v>9</v>
      </c>
      <c r="AS1607">
        <v>24</v>
      </c>
      <c r="AT1607" t="s">
        <v>31560</v>
      </c>
      <c r="AU1607" t="s">
        <v>31561</v>
      </c>
      <c r="AV1607" t="s">
        <v>16271</v>
      </c>
      <c r="AW1607" t="s">
        <v>8198</v>
      </c>
      <c r="AX1607" t="s">
        <v>31562</v>
      </c>
      <c r="AY1607" t="s">
        <v>17872</v>
      </c>
      <c r="AZ1607" t="s">
        <v>31563</v>
      </c>
      <c r="BA1607" t="s">
        <v>255</v>
      </c>
      <c r="BB1607" t="s">
        <v>31564</v>
      </c>
      <c r="BD1607" t="s">
        <v>31523</v>
      </c>
      <c r="BE1607">
        <v>0</v>
      </c>
      <c r="BF1607" t="s">
        <v>31565</v>
      </c>
      <c r="BG1607" t="s">
        <v>31566</v>
      </c>
      <c r="BH1607" t="s">
        <v>31567</v>
      </c>
      <c r="BS1607">
        <v>0</v>
      </c>
      <c r="BT1607">
        <v>0</v>
      </c>
      <c r="BU1607">
        <v>0</v>
      </c>
      <c r="BV1607">
        <v>0</v>
      </c>
      <c r="BW1607">
        <v>0</v>
      </c>
      <c r="BX1607">
        <v>0</v>
      </c>
      <c r="BY1607">
        <v>1</v>
      </c>
      <c r="CD1607" t="s">
        <v>132</v>
      </c>
      <c r="CE1607">
        <v>0</v>
      </c>
      <c r="CF1607" t="s">
        <v>132</v>
      </c>
      <c r="CJ1607" t="s">
        <v>132</v>
      </c>
      <c r="CK1607" t="s">
        <v>132</v>
      </c>
      <c r="CP1607">
        <v>6897</v>
      </c>
      <c r="CQ1607">
        <v>0</v>
      </c>
      <c r="CR1607">
        <v>0</v>
      </c>
      <c r="CS1607">
        <v>0</v>
      </c>
      <c r="CT1607">
        <v>0</v>
      </c>
    </row>
    <row r="1608" spans="1:98" x14ac:dyDescent="0.2">
      <c r="A1608" t="s">
        <v>13537</v>
      </c>
      <c r="B1608" s="1" t="s">
        <v>283</v>
      </c>
      <c r="C1608">
        <v>600</v>
      </c>
      <c r="G1608" t="s">
        <v>575</v>
      </c>
      <c r="H1608" t="s">
        <v>102</v>
      </c>
      <c r="I1608" t="s">
        <v>2390</v>
      </c>
      <c r="K1608">
        <v>3</v>
      </c>
      <c r="L1608" t="s">
        <v>5114</v>
      </c>
      <c r="N1608" t="s">
        <v>2788</v>
      </c>
      <c r="O1608" t="s">
        <v>2789</v>
      </c>
      <c r="P1608">
        <v>18</v>
      </c>
      <c r="Q1608" t="s">
        <v>4581</v>
      </c>
      <c r="S1608" t="s">
        <v>10300</v>
      </c>
      <c r="T1608">
        <v>2</v>
      </c>
      <c r="U1608">
        <v>7</v>
      </c>
      <c r="V1608">
        <v>4</v>
      </c>
      <c r="AD1608" t="s">
        <v>249</v>
      </c>
      <c r="AF1608" t="s">
        <v>13538</v>
      </c>
      <c r="AH1608" t="s">
        <v>114</v>
      </c>
      <c r="AI1608" t="s">
        <v>114</v>
      </c>
      <c r="AJ1608" t="s">
        <v>13539</v>
      </c>
      <c r="AO1608" t="s">
        <v>13540</v>
      </c>
      <c r="AQ1608">
        <v>2</v>
      </c>
      <c r="AR1608">
        <v>3</v>
      </c>
      <c r="AS1608">
        <v>16</v>
      </c>
      <c r="AT1608" t="s">
        <v>13541</v>
      </c>
      <c r="AU1608" t="s">
        <v>13542</v>
      </c>
      <c r="AV1608" t="s">
        <v>13543</v>
      </c>
      <c r="AW1608" t="s">
        <v>13544</v>
      </c>
      <c r="AY1608" t="s">
        <v>298</v>
      </c>
      <c r="AZ1608" t="s">
        <v>670</v>
      </c>
      <c r="BA1608" t="s">
        <v>426</v>
      </c>
      <c r="BB1608" t="s">
        <v>13545</v>
      </c>
      <c r="BD1608" t="s">
        <v>13533</v>
      </c>
      <c r="BE1608">
        <v>0</v>
      </c>
      <c r="BF1608" t="s">
        <v>13546</v>
      </c>
      <c r="BG1608" t="s">
        <v>13547</v>
      </c>
      <c r="BH1608" t="s">
        <v>13548</v>
      </c>
      <c r="BS1608">
        <v>0</v>
      </c>
      <c r="BT1608">
        <v>0</v>
      </c>
      <c r="BU1608">
        <v>0</v>
      </c>
      <c r="BV1608">
        <v>0</v>
      </c>
      <c r="BW1608">
        <v>0</v>
      </c>
      <c r="BX1608">
        <v>0</v>
      </c>
      <c r="BY1608">
        <v>1</v>
      </c>
      <c r="CD1608" t="s">
        <v>131</v>
      </c>
      <c r="CE1608">
        <v>0</v>
      </c>
      <c r="CJ1608" t="s">
        <v>132</v>
      </c>
      <c r="CP1608">
        <v>1616</v>
      </c>
      <c r="CQ1608">
        <v>0</v>
      </c>
      <c r="CR1608">
        <v>0</v>
      </c>
      <c r="CS1608">
        <v>0</v>
      </c>
      <c r="CT1608">
        <v>0</v>
      </c>
    </row>
    <row r="1609" spans="1:98" x14ac:dyDescent="0.2">
      <c r="A1609" t="s">
        <v>27444</v>
      </c>
      <c r="B1609" s="1" t="s">
        <v>306</v>
      </c>
      <c r="C1609">
        <v>1600</v>
      </c>
      <c r="G1609" t="s">
        <v>240</v>
      </c>
      <c r="H1609" t="s">
        <v>193</v>
      </c>
      <c r="I1609" t="s">
        <v>241</v>
      </c>
      <c r="K1609">
        <v>0</v>
      </c>
      <c r="L1609" t="s">
        <v>3371</v>
      </c>
      <c r="N1609" t="s">
        <v>263</v>
      </c>
      <c r="O1609" t="s">
        <v>264</v>
      </c>
      <c r="P1609">
        <v>52</v>
      </c>
      <c r="Q1609" t="s">
        <v>27445</v>
      </c>
      <c r="S1609" t="s">
        <v>11172</v>
      </c>
      <c r="T1609">
        <v>1</v>
      </c>
      <c r="U1609">
        <v>1</v>
      </c>
      <c r="V1609">
        <v>1</v>
      </c>
      <c r="Y1609" t="s">
        <v>5607</v>
      </c>
      <c r="Z1609" t="s">
        <v>248</v>
      </c>
      <c r="AA1609" t="s">
        <v>5324</v>
      </c>
      <c r="AC1609" t="s">
        <v>3438</v>
      </c>
      <c r="AD1609" t="s">
        <v>249</v>
      </c>
      <c r="AF1609" t="s">
        <v>27446</v>
      </c>
      <c r="AH1609" t="s">
        <v>202</v>
      </c>
      <c r="AI1609" t="s">
        <v>202</v>
      </c>
      <c r="AO1609" t="s">
        <v>27447</v>
      </c>
      <c r="AQ1609">
        <v>4</v>
      </c>
      <c r="AR1609">
        <v>9</v>
      </c>
      <c r="AS1609">
        <v>19</v>
      </c>
      <c r="AX1609" t="s">
        <v>27448</v>
      </c>
      <c r="AY1609" t="s">
        <v>3178</v>
      </c>
      <c r="AZ1609" t="s">
        <v>27449</v>
      </c>
      <c r="BA1609" t="s">
        <v>255</v>
      </c>
      <c r="BB1609" t="s">
        <v>27450</v>
      </c>
      <c r="BD1609" t="s">
        <v>24172</v>
      </c>
      <c r="BE1609">
        <v>0</v>
      </c>
      <c r="BF1609" t="s">
        <v>27451</v>
      </c>
      <c r="BG1609" t="s">
        <v>27452</v>
      </c>
      <c r="BH1609" t="s">
        <v>27453</v>
      </c>
      <c r="BI1609" t="s">
        <v>132</v>
      </c>
      <c r="BS1609">
        <v>0</v>
      </c>
      <c r="BT1609">
        <v>0</v>
      </c>
      <c r="BU1609">
        <v>0</v>
      </c>
      <c r="BV1609">
        <v>0</v>
      </c>
      <c r="BW1609">
        <v>0</v>
      </c>
      <c r="BX1609">
        <v>0</v>
      </c>
      <c r="BY1609">
        <v>1</v>
      </c>
      <c r="CD1609" t="s">
        <v>131</v>
      </c>
      <c r="CE1609">
        <v>0</v>
      </c>
      <c r="CJ1609" t="s">
        <v>132</v>
      </c>
      <c r="CK1609" t="s">
        <v>132</v>
      </c>
      <c r="CP1609">
        <v>5357</v>
      </c>
      <c r="CQ1609">
        <v>0</v>
      </c>
      <c r="CR1609">
        <v>0</v>
      </c>
      <c r="CS1609">
        <v>0</v>
      </c>
      <c r="CT1609">
        <v>0</v>
      </c>
    </row>
    <row r="1610" spans="1:98" x14ac:dyDescent="0.2">
      <c r="A1610" t="s">
        <v>31223</v>
      </c>
      <c r="B1610" s="1" t="s">
        <v>99</v>
      </c>
      <c r="C1610">
        <v>200</v>
      </c>
      <c r="G1610" t="s">
        <v>240</v>
      </c>
      <c r="H1610" t="s">
        <v>393</v>
      </c>
      <c r="I1610" t="s">
        <v>332</v>
      </c>
      <c r="K1610">
        <v>2</v>
      </c>
      <c r="L1610" t="s">
        <v>2460</v>
      </c>
      <c r="N1610" t="s">
        <v>9751</v>
      </c>
      <c r="O1610" t="s">
        <v>9752</v>
      </c>
      <c r="P1610">
        <v>9</v>
      </c>
      <c r="Q1610" t="s">
        <v>6462</v>
      </c>
      <c r="S1610" t="s">
        <v>9195</v>
      </c>
      <c r="T1610">
        <v>3</v>
      </c>
      <c r="U1610">
        <v>5</v>
      </c>
      <c r="V1610">
        <v>0</v>
      </c>
      <c r="AD1610" t="s">
        <v>249</v>
      </c>
      <c r="AF1610" t="s">
        <v>31224</v>
      </c>
      <c r="AH1610" t="s">
        <v>114</v>
      </c>
      <c r="AI1610" t="s">
        <v>114</v>
      </c>
      <c r="AJ1610" t="s">
        <v>31225</v>
      </c>
      <c r="AO1610" t="s">
        <v>31226</v>
      </c>
      <c r="AQ1610">
        <v>1</v>
      </c>
      <c r="AR1610">
        <v>1</v>
      </c>
      <c r="AS1610" t="s">
        <v>3685</v>
      </c>
      <c r="AT1610" t="s">
        <v>31227</v>
      </c>
      <c r="AU1610" t="s">
        <v>31228</v>
      </c>
      <c r="AV1610" t="s">
        <v>31229</v>
      </c>
      <c r="AY1610" t="s">
        <v>9851</v>
      </c>
      <c r="AZ1610" t="s">
        <v>1587</v>
      </c>
      <c r="BA1610" t="s">
        <v>255</v>
      </c>
      <c r="BB1610" t="s">
        <v>31230</v>
      </c>
      <c r="BD1610" t="s">
        <v>31220</v>
      </c>
      <c r="BE1610">
        <v>0</v>
      </c>
      <c r="BF1610" t="s">
        <v>31231</v>
      </c>
      <c r="BG1610" t="s">
        <v>31232</v>
      </c>
      <c r="BH1610" t="s">
        <v>31233</v>
      </c>
      <c r="BS1610">
        <v>0</v>
      </c>
      <c r="BT1610">
        <v>1</v>
      </c>
      <c r="BU1610">
        <v>0</v>
      </c>
      <c r="BV1610">
        <v>0</v>
      </c>
      <c r="BW1610">
        <v>0</v>
      </c>
      <c r="BX1610">
        <v>0</v>
      </c>
      <c r="BY1610">
        <v>1</v>
      </c>
      <c r="CD1610" t="s">
        <v>132</v>
      </c>
      <c r="CE1610">
        <v>0</v>
      </c>
      <c r="CJ1610" t="s">
        <v>132</v>
      </c>
      <c r="CK1610" t="s">
        <v>132</v>
      </c>
      <c r="CP1610">
        <v>6773</v>
      </c>
      <c r="CQ1610">
        <v>0</v>
      </c>
      <c r="CR1610">
        <v>0</v>
      </c>
      <c r="CS1610">
        <v>0</v>
      </c>
      <c r="CT1610">
        <v>0</v>
      </c>
    </row>
    <row r="1611" spans="1:98" x14ac:dyDescent="0.2">
      <c r="A1611" t="s">
        <v>6710</v>
      </c>
      <c r="B1611" s="1" t="s">
        <v>1137</v>
      </c>
      <c r="C1611">
        <v>2400</v>
      </c>
      <c r="G1611" t="s">
        <v>240</v>
      </c>
      <c r="H1611" t="s">
        <v>193</v>
      </c>
      <c r="I1611" t="s">
        <v>261</v>
      </c>
      <c r="J1611" t="s">
        <v>1556</v>
      </c>
      <c r="K1611">
        <v>7</v>
      </c>
      <c r="L1611" t="s">
        <v>6711</v>
      </c>
      <c r="N1611" t="s">
        <v>2327</v>
      </c>
      <c r="O1611" t="s">
        <v>6399</v>
      </c>
      <c r="P1611">
        <v>68</v>
      </c>
      <c r="Q1611" t="s">
        <v>2525</v>
      </c>
      <c r="S1611" t="s">
        <v>6712</v>
      </c>
      <c r="T1611">
        <v>9</v>
      </c>
      <c r="U1611">
        <v>11</v>
      </c>
      <c r="V1611">
        <v>3</v>
      </c>
      <c r="AD1611" t="s">
        <v>6713</v>
      </c>
      <c r="AF1611" t="s">
        <v>6714</v>
      </c>
      <c r="AH1611" t="s">
        <v>202</v>
      </c>
      <c r="AI1611" t="s">
        <v>147</v>
      </c>
      <c r="AJ1611" t="s">
        <v>837</v>
      </c>
      <c r="AO1611" t="s">
        <v>6715</v>
      </c>
      <c r="AQ1611">
        <v>8</v>
      </c>
      <c r="AR1611">
        <v>13</v>
      </c>
      <c r="AS1611" t="s">
        <v>567</v>
      </c>
      <c r="AT1611" t="s">
        <v>6716</v>
      </c>
      <c r="AU1611" t="s">
        <v>6717</v>
      </c>
      <c r="AX1611" t="s">
        <v>6718</v>
      </c>
      <c r="AY1611" t="s">
        <v>6719</v>
      </c>
      <c r="AZ1611" t="s">
        <v>6720</v>
      </c>
      <c r="BA1611" t="s">
        <v>255</v>
      </c>
      <c r="BB1611" t="s">
        <v>6721</v>
      </c>
      <c r="BD1611" t="s">
        <v>1424</v>
      </c>
      <c r="BE1611">
        <v>0</v>
      </c>
      <c r="BF1611" t="s">
        <v>6722</v>
      </c>
      <c r="BG1611" t="s">
        <v>6723</v>
      </c>
      <c r="BH1611" t="s">
        <v>6724</v>
      </c>
      <c r="BS1611">
        <v>0</v>
      </c>
      <c r="BT1611">
        <v>0</v>
      </c>
      <c r="BU1611">
        <v>1</v>
      </c>
      <c r="BV1611">
        <v>0</v>
      </c>
      <c r="BW1611">
        <v>0</v>
      </c>
      <c r="BX1611">
        <v>0</v>
      </c>
      <c r="BY1611">
        <v>1</v>
      </c>
      <c r="CD1611" t="s">
        <v>131</v>
      </c>
      <c r="CE1611">
        <v>0</v>
      </c>
      <c r="CJ1611" t="s">
        <v>132</v>
      </c>
      <c r="CP1611">
        <v>897</v>
      </c>
      <c r="CQ1611">
        <v>0</v>
      </c>
      <c r="CR1611">
        <v>0</v>
      </c>
      <c r="CS1611">
        <v>0</v>
      </c>
      <c r="CT1611">
        <v>0</v>
      </c>
    </row>
    <row r="1612" spans="1:98" x14ac:dyDescent="0.2">
      <c r="A1612" t="s">
        <v>11352</v>
      </c>
      <c r="B1612" s="1" t="s">
        <v>1117</v>
      </c>
      <c r="C1612">
        <v>400</v>
      </c>
      <c r="G1612" t="s">
        <v>575</v>
      </c>
      <c r="H1612" t="s">
        <v>102</v>
      </c>
      <c r="I1612" t="s">
        <v>701</v>
      </c>
      <c r="J1612" t="s">
        <v>11353</v>
      </c>
      <c r="K1612">
        <v>6</v>
      </c>
      <c r="L1612" t="s">
        <v>2874</v>
      </c>
      <c r="N1612" t="s">
        <v>11354</v>
      </c>
      <c r="O1612" t="s">
        <v>11355</v>
      </c>
      <c r="P1612">
        <v>16</v>
      </c>
      <c r="Q1612" t="s">
        <v>727</v>
      </c>
      <c r="S1612" t="s">
        <v>4028</v>
      </c>
      <c r="T1612">
        <v>2</v>
      </c>
      <c r="U1612">
        <v>5</v>
      </c>
      <c r="V1612">
        <v>3</v>
      </c>
      <c r="AD1612" t="s">
        <v>249</v>
      </c>
      <c r="AF1612" t="s">
        <v>11356</v>
      </c>
      <c r="AG1612" t="s">
        <v>11357</v>
      </c>
      <c r="AH1612" t="s">
        <v>114</v>
      </c>
      <c r="AI1612" t="s">
        <v>114</v>
      </c>
      <c r="AJ1612" t="s">
        <v>1371</v>
      </c>
      <c r="AO1612" t="s">
        <v>11358</v>
      </c>
      <c r="AQ1612">
        <v>2</v>
      </c>
      <c r="AR1612">
        <v>2</v>
      </c>
      <c r="AS1612">
        <v>14</v>
      </c>
      <c r="AT1612" t="s">
        <v>893</v>
      </c>
      <c r="AU1612" t="s">
        <v>11359</v>
      </c>
      <c r="AV1612" t="s">
        <v>590</v>
      </c>
      <c r="AW1612" t="s">
        <v>11360</v>
      </c>
      <c r="AX1612" t="s">
        <v>11361</v>
      </c>
      <c r="AY1612" t="s">
        <v>7565</v>
      </c>
      <c r="AZ1612" t="s">
        <v>11362</v>
      </c>
      <c r="BA1612" t="s">
        <v>11363</v>
      </c>
      <c r="BB1612" t="s">
        <v>11364</v>
      </c>
      <c r="BD1612" t="s">
        <v>7316</v>
      </c>
      <c r="BE1612">
        <v>0</v>
      </c>
      <c r="BF1612" t="s">
        <v>11365</v>
      </c>
      <c r="BG1612" t="s">
        <v>11366</v>
      </c>
      <c r="BH1612" t="s">
        <v>11367</v>
      </c>
      <c r="BS1612">
        <v>0</v>
      </c>
      <c r="BT1612">
        <v>0</v>
      </c>
      <c r="BU1612">
        <v>0</v>
      </c>
      <c r="BV1612">
        <v>0</v>
      </c>
      <c r="BW1612">
        <v>0</v>
      </c>
      <c r="BX1612">
        <v>0</v>
      </c>
      <c r="BY1612">
        <v>1</v>
      </c>
      <c r="CD1612" t="s">
        <v>131</v>
      </c>
      <c r="CE1612">
        <v>0</v>
      </c>
      <c r="CJ1612" t="s">
        <v>132</v>
      </c>
      <c r="CO1612" t="str">
        <f>HYPERLINK("http://www.d20pfsrd.com/bestiary/monster-listings/humanoids/skulk","Skulk")</f>
        <v>Skulk</v>
      </c>
      <c r="CP1612">
        <v>1351</v>
      </c>
      <c r="CQ1612">
        <v>0</v>
      </c>
      <c r="CR1612">
        <v>0</v>
      </c>
      <c r="CS1612">
        <v>0</v>
      </c>
      <c r="CT1612">
        <v>0</v>
      </c>
    </row>
    <row r="1613" spans="1:98" x14ac:dyDescent="0.2">
      <c r="A1613" t="s">
        <v>20672</v>
      </c>
      <c r="B1613" s="1" t="s">
        <v>1034</v>
      </c>
      <c r="C1613">
        <v>6400</v>
      </c>
      <c r="G1613" t="s">
        <v>923</v>
      </c>
      <c r="H1613" t="s">
        <v>193</v>
      </c>
      <c r="I1613" t="s">
        <v>241</v>
      </c>
      <c r="K1613">
        <v>3</v>
      </c>
      <c r="L1613" t="s">
        <v>7049</v>
      </c>
      <c r="M1613" t="s">
        <v>20673</v>
      </c>
      <c r="N1613" t="s">
        <v>6487</v>
      </c>
      <c r="O1613" t="s">
        <v>18992</v>
      </c>
      <c r="P1613">
        <v>112</v>
      </c>
      <c r="Q1613" t="s">
        <v>20674</v>
      </c>
      <c r="S1613" t="s">
        <v>20675</v>
      </c>
      <c r="T1613">
        <v>5</v>
      </c>
      <c r="U1613">
        <v>10</v>
      </c>
      <c r="V1613">
        <v>6</v>
      </c>
      <c r="Y1613" t="s">
        <v>3391</v>
      </c>
      <c r="Z1613" t="s">
        <v>248</v>
      </c>
      <c r="AA1613" t="s">
        <v>4756</v>
      </c>
      <c r="AB1613">
        <v>20</v>
      </c>
      <c r="AD1613" t="s">
        <v>835</v>
      </c>
      <c r="AF1613" t="s">
        <v>20676</v>
      </c>
      <c r="AH1613" t="s">
        <v>202</v>
      </c>
      <c r="AI1613" t="s">
        <v>202</v>
      </c>
      <c r="AJ1613" t="s">
        <v>20677</v>
      </c>
      <c r="AO1613" t="s">
        <v>20678</v>
      </c>
      <c r="AQ1613">
        <v>15</v>
      </c>
      <c r="AR1613" t="s">
        <v>7492</v>
      </c>
      <c r="AS1613" t="s">
        <v>14522</v>
      </c>
      <c r="AT1613" t="s">
        <v>20679</v>
      </c>
      <c r="AU1613" t="s">
        <v>20680</v>
      </c>
      <c r="AW1613" t="s">
        <v>20681</v>
      </c>
      <c r="AY1613" t="s">
        <v>298</v>
      </c>
      <c r="AZ1613" t="s">
        <v>2870</v>
      </c>
      <c r="BA1613" t="s">
        <v>426</v>
      </c>
      <c r="BB1613" t="s">
        <v>20682</v>
      </c>
      <c r="BD1613" t="s">
        <v>20331</v>
      </c>
      <c r="BE1613">
        <v>0</v>
      </c>
      <c r="BF1613" t="s">
        <v>20683</v>
      </c>
      <c r="BG1613" t="s">
        <v>20684</v>
      </c>
      <c r="BH1613" t="s">
        <v>20685</v>
      </c>
      <c r="BS1613">
        <v>0</v>
      </c>
      <c r="BT1613">
        <v>0</v>
      </c>
      <c r="BU1613">
        <v>0</v>
      </c>
      <c r="BV1613">
        <v>1</v>
      </c>
      <c r="BW1613">
        <v>0</v>
      </c>
      <c r="BX1613">
        <v>0</v>
      </c>
      <c r="BY1613">
        <v>1</v>
      </c>
      <c r="CD1613" t="s">
        <v>131</v>
      </c>
      <c r="CE1613">
        <v>0</v>
      </c>
      <c r="CJ1613" t="s">
        <v>132</v>
      </c>
      <c r="CP1613">
        <v>3372</v>
      </c>
      <c r="CQ1613">
        <v>0</v>
      </c>
      <c r="CR1613">
        <v>0</v>
      </c>
      <c r="CS1613">
        <v>0</v>
      </c>
      <c r="CT1613">
        <v>0</v>
      </c>
    </row>
    <row r="1614" spans="1:98" x14ac:dyDescent="0.2">
      <c r="A1614" t="s">
        <v>12326</v>
      </c>
      <c r="B1614" s="1" t="s">
        <v>1117</v>
      </c>
      <c r="C1614">
        <v>400</v>
      </c>
      <c r="G1614" t="s">
        <v>1053</v>
      </c>
      <c r="H1614" t="s">
        <v>1308</v>
      </c>
      <c r="I1614" t="s">
        <v>1555</v>
      </c>
      <c r="J1614" t="s">
        <v>308</v>
      </c>
      <c r="K1614">
        <v>2</v>
      </c>
      <c r="L1614" t="s">
        <v>618</v>
      </c>
      <c r="N1614" t="s">
        <v>2840</v>
      </c>
      <c r="O1614" t="s">
        <v>2841</v>
      </c>
      <c r="P1614">
        <v>9</v>
      </c>
      <c r="Q1614" t="s">
        <v>6462</v>
      </c>
      <c r="S1614" t="s">
        <v>12327</v>
      </c>
      <c r="T1614">
        <v>0</v>
      </c>
      <c r="U1614">
        <v>2</v>
      </c>
      <c r="V1614">
        <v>3</v>
      </c>
      <c r="X1614" t="s">
        <v>314</v>
      </c>
      <c r="Z1614" t="s">
        <v>12328</v>
      </c>
      <c r="AD1614" t="s">
        <v>5979</v>
      </c>
      <c r="AF1614" t="s">
        <v>6420</v>
      </c>
      <c r="AH1614" t="s">
        <v>202</v>
      </c>
      <c r="AI1614" t="s">
        <v>318</v>
      </c>
      <c r="AJ1614" t="s">
        <v>6466</v>
      </c>
      <c r="AO1614" t="s">
        <v>12329</v>
      </c>
      <c r="AQ1614">
        <v>1</v>
      </c>
      <c r="AR1614">
        <v>1</v>
      </c>
      <c r="AS1614" t="s">
        <v>2924</v>
      </c>
      <c r="AU1614" t="s">
        <v>7922</v>
      </c>
      <c r="AY1614" t="s">
        <v>298</v>
      </c>
      <c r="AZ1614" t="s">
        <v>12330</v>
      </c>
      <c r="BA1614" t="s">
        <v>255</v>
      </c>
      <c r="BB1614" t="s">
        <v>12316</v>
      </c>
      <c r="BC1614" t="s">
        <v>12331</v>
      </c>
      <c r="BD1614" t="s">
        <v>12285</v>
      </c>
      <c r="BE1614">
        <v>0</v>
      </c>
      <c r="BG1614" t="s">
        <v>12318</v>
      </c>
      <c r="BH1614" t="s">
        <v>12332</v>
      </c>
      <c r="BS1614">
        <v>0</v>
      </c>
      <c r="BT1614">
        <v>0</v>
      </c>
      <c r="BU1614">
        <v>1</v>
      </c>
      <c r="BV1614">
        <v>0</v>
      </c>
      <c r="BW1614">
        <v>0</v>
      </c>
      <c r="BX1614">
        <v>0</v>
      </c>
      <c r="BY1614">
        <v>0</v>
      </c>
      <c r="CD1614" t="s">
        <v>131</v>
      </c>
      <c r="CE1614">
        <v>0</v>
      </c>
      <c r="CJ1614" t="s">
        <v>132</v>
      </c>
      <c r="CP1614">
        <v>1502</v>
      </c>
      <c r="CQ1614">
        <v>0</v>
      </c>
      <c r="CR1614">
        <v>0</v>
      </c>
      <c r="CS1614">
        <v>0</v>
      </c>
      <c r="CT1614">
        <v>0</v>
      </c>
    </row>
    <row r="1615" spans="1:98" x14ac:dyDescent="0.2">
      <c r="A1615" t="s">
        <v>5022</v>
      </c>
      <c r="B1615" s="1" t="s">
        <v>283</v>
      </c>
      <c r="C1615">
        <v>600</v>
      </c>
      <c r="G1615" t="s">
        <v>135</v>
      </c>
      <c r="H1615" t="s">
        <v>102</v>
      </c>
      <c r="I1615" t="s">
        <v>809</v>
      </c>
      <c r="J1615" t="s">
        <v>138</v>
      </c>
      <c r="K1615">
        <v>1</v>
      </c>
      <c r="L1615" t="s">
        <v>105</v>
      </c>
      <c r="N1615" t="s">
        <v>4146</v>
      </c>
      <c r="O1615" t="s">
        <v>4147</v>
      </c>
      <c r="P1615">
        <v>20</v>
      </c>
      <c r="Q1615" t="s">
        <v>5023</v>
      </c>
      <c r="S1615" t="s">
        <v>5024</v>
      </c>
      <c r="T1615">
        <v>3</v>
      </c>
      <c r="U1615">
        <v>4</v>
      </c>
      <c r="V1615">
        <v>3</v>
      </c>
      <c r="AA1615" t="s">
        <v>4756</v>
      </c>
      <c r="AD1615" t="s">
        <v>5025</v>
      </c>
      <c r="AF1615" t="s">
        <v>5026</v>
      </c>
      <c r="AG1615" t="s">
        <v>5027</v>
      </c>
      <c r="AH1615" t="s">
        <v>114</v>
      </c>
      <c r="AI1615" t="s">
        <v>114</v>
      </c>
      <c r="AO1615" t="s">
        <v>5028</v>
      </c>
      <c r="AQ1615">
        <v>2</v>
      </c>
      <c r="AR1615">
        <v>4</v>
      </c>
      <c r="AS1615">
        <v>15</v>
      </c>
      <c r="AT1615" t="s">
        <v>5029</v>
      </c>
      <c r="AU1615" t="s">
        <v>5030</v>
      </c>
      <c r="AV1615" t="s">
        <v>5031</v>
      </c>
      <c r="AW1615" t="s">
        <v>5032</v>
      </c>
      <c r="AX1615" t="s">
        <v>915</v>
      </c>
      <c r="AY1615" t="s">
        <v>5033</v>
      </c>
      <c r="AZ1615" t="s">
        <v>5034</v>
      </c>
      <c r="BA1615" t="s">
        <v>5035</v>
      </c>
      <c r="BB1615" t="s">
        <v>5036</v>
      </c>
      <c r="BC1615" t="s">
        <v>5037</v>
      </c>
      <c r="BD1615" t="s">
        <v>128</v>
      </c>
      <c r="BE1615">
        <v>0</v>
      </c>
      <c r="BG1615" t="s">
        <v>5038</v>
      </c>
      <c r="BH1615" t="s">
        <v>5039</v>
      </c>
      <c r="BS1615">
        <v>0</v>
      </c>
      <c r="BT1615">
        <v>0</v>
      </c>
      <c r="BU1615">
        <v>0</v>
      </c>
      <c r="BV1615">
        <v>0</v>
      </c>
      <c r="BW1615">
        <v>0</v>
      </c>
      <c r="BX1615">
        <v>1</v>
      </c>
      <c r="BY1615">
        <v>1</v>
      </c>
      <c r="CD1615" t="s">
        <v>131</v>
      </c>
      <c r="CE1615">
        <v>0</v>
      </c>
      <c r="CJ1615" t="s">
        <v>132</v>
      </c>
      <c r="CO1615" t="str">
        <f>HYPERLINK("http://www.d20pfsrd.com/bestiary/monster-listings/monstrous-humanoids/skum","Skum")</f>
        <v>Skum</v>
      </c>
      <c r="CP1615">
        <v>323</v>
      </c>
      <c r="CQ1615">
        <v>0</v>
      </c>
      <c r="CR1615">
        <v>0</v>
      </c>
      <c r="CS1615">
        <v>0</v>
      </c>
      <c r="CT1615">
        <v>0</v>
      </c>
    </row>
    <row r="1616" spans="1:98" x14ac:dyDescent="0.2">
      <c r="A1616" t="s">
        <v>18212</v>
      </c>
      <c r="B1616" s="1" t="s">
        <v>2839</v>
      </c>
      <c r="C1616">
        <v>100</v>
      </c>
      <c r="G1616" t="s">
        <v>240</v>
      </c>
      <c r="H1616" t="s">
        <v>1308</v>
      </c>
      <c r="I1616" t="s">
        <v>332</v>
      </c>
      <c r="K1616">
        <v>2</v>
      </c>
      <c r="L1616" t="s">
        <v>762</v>
      </c>
      <c r="N1616" t="s">
        <v>2840</v>
      </c>
      <c r="O1616" t="s">
        <v>2841</v>
      </c>
      <c r="P1616">
        <v>3</v>
      </c>
      <c r="Q1616" t="s">
        <v>2842</v>
      </c>
      <c r="S1616" t="s">
        <v>2843</v>
      </c>
      <c r="T1616">
        <v>1</v>
      </c>
      <c r="U1616">
        <v>4</v>
      </c>
      <c r="V1616">
        <v>1</v>
      </c>
      <c r="AD1616" t="s">
        <v>249</v>
      </c>
      <c r="AF1616" t="s">
        <v>18213</v>
      </c>
      <c r="AG1616" t="s">
        <v>18214</v>
      </c>
      <c r="AH1616" t="s">
        <v>1316</v>
      </c>
      <c r="AI1616" t="s">
        <v>1316</v>
      </c>
      <c r="AJ1616" t="s">
        <v>18215</v>
      </c>
      <c r="AO1616" t="s">
        <v>18216</v>
      </c>
      <c r="AQ1616">
        <v>0</v>
      </c>
      <c r="AR1616">
        <v>0</v>
      </c>
      <c r="AS1616">
        <v>6</v>
      </c>
      <c r="AT1616" t="s">
        <v>1734</v>
      </c>
      <c r="AU1616" t="s">
        <v>3686</v>
      </c>
      <c r="AY1616" t="s">
        <v>445</v>
      </c>
      <c r="AZ1616" t="s">
        <v>18217</v>
      </c>
      <c r="BA1616" t="s">
        <v>255</v>
      </c>
      <c r="BB1616" t="s">
        <v>18218</v>
      </c>
      <c r="BD1616" t="s">
        <v>14619</v>
      </c>
      <c r="BE1616">
        <v>0</v>
      </c>
      <c r="BF1616" t="s">
        <v>18219</v>
      </c>
      <c r="BG1616" t="s">
        <v>18220</v>
      </c>
      <c r="BH1616" t="s">
        <v>18221</v>
      </c>
      <c r="BL1616" t="s">
        <v>132</v>
      </c>
      <c r="BM1616" t="s">
        <v>132</v>
      </c>
      <c r="BN1616" t="s">
        <v>132</v>
      </c>
      <c r="BS1616">
        <v>0</v>
      </c>
      <c r="BT1616">
        <v>0</v>
      </c>
      <c r="BU1616">
        <v>0</v>
      </c>
      <c r="BV1616">
        <v>0</v>
      </c>
      <c r="BW1616">
        <v>0</v>
      </c>
      <c r="BX1616">
        <v>0</v>
      </c>
      <c r="BY1616">
        <v>1</v>
      </c>
      <c r="CB1616" t="s">
        <v>132</v>
      </c>
      <c r="CD1616" t="s">
        <v>131</v>
      </c>
      <c r="CE1616">
        <v>0</v>
      </c>
      <c r="CJ1616" t="s">
        <v>132</v>
      </c>
      <c r="CP1616">
        <v>2192</v>
      </c>
      <c r="CQ1616">
        <v>0</v>
      </c>
      <c r="CR1616">
        <v>0</v>
      </c>
      <c r="CS1616">
        <v>0</v>
      </c>
      <c r="CT1616">
        <v>0</v>
      </c>
    </row>
    <row r="1617" spans="1:98" x14ac:dyDescent="0.2">
      <c r="A1617" t="s">
        <v>20599</v>
      </c>
      <c r="B1617" s="1" t="s">
        <v>99</v>
      </c>
      <c r="C1617">
        <v>200</v>
      </c>
      <c r="G1617" t="s">
        <v>240</v>
      </c>
      <c r="H1617" t="s">
        <v>1308</v>
      </c>
      <c r="I1617" t="s">
        <v>261</v>
      </c>
      <c r="K1617">
        <v>2</v>
      </c>
      <c r="L1617" t="s">
        <v>7049</v>
      </c>
      <c r="N1617" t="s">
        <v>2840</v>
      </c>
      <c r="O1617" t="s">
        <v>2841</v>
      </c>
      <c r="P1617">
        <v>6</v>
      </c>
      <c r="Q1617" t="s">
        <v>3344</v>
      </c>
      <c r="S1617" t="s">
        <v>10765</v>
      </c>
      <c r="T1617">
        <v>3</v>
      </c>
      <c r="U1617">
        <v>4</v>
      </c>
      <c r="V1617">
        <v>1</v>
      </c>
      <c r="AD1617" t="s">
        <v>20600</v>
      </c>
      <c r="AF1617" t="s">
        <v>20601</v>
      </c>
      <c r="AH1617" t="s">
        <v>1316</v>
      </c>
      <c r="AI1617" t="s">
        <v>318</v>
      </c>
      <c r="AO1617" t="s">
        <v>20602</v>
      </c>
      <c r="AQ1617">
        <v>1</v>
      </c>
      <c r="AR1617">
        <v>1</v>
      </c>
      <c r="AS1617" t="s">
        <v>4604</v>
      </c>
      <c r="AT1617" t="s">
        <v>1734</v>
      </c>
      <c r="AU1617" t="s">
        <v>20603</v>
      </c>
      <c r="AY1617" t="s">
        <v>20604</v>
      </c>
      <c r="AZ1617" t="s">
        <v>20605</v>
      </c>
      <c r="BA1617" t="s">
        <v>255</v>
      </c>
      <c r="BB1617" t="s">
        <v>20606</v>
      </c>
      <c r="BD1617" t="s">
        <v>20570</v>
      </c>
      <c r="BE1617">
        <v>0</v>
      </c>
      <c r="BF1617" t="s">
        <v>20607</v>
      </c>
      <c r="BG1617" t="s">
        <v>20608</v>
      </c>
      <c r="BH1617" t="s">
        <v>20609</v>
      </c>
      <c r="BS1617">
        <v>0</v>
      </c>
      <c r="BT1617">
        <v>0</v>
      </c>
      <c r="BU1617">
        <v>1</v>
      </c>
      <c r="BV1617">
        <v>0</v>
      </c>
      <c r="BW1617">
        <v>0</v>
      </c>
      <c r="BX1617">
        <v>0</v>
      </c>
      <c r="BY1617">
        <v>1</v>
      </c>
      <c r="CD1617" t="s">
        <v>131</v>
      </c>
      <c r="CE1617">
        <v>0</v>
      </c>
      <c r="CJ1617" t="s">
        <v>132</v>
      </c>
      <c r="CP1617">
        <v>3356</v>
      </c>
      <c r="CQ1617">
        <v>0</v>
      </c>
      <c r="CR1617">
        <v>0</v>
      </c>
      <c r="CS1617">
        <v>0</v>
      </c>
      <c r="CT1617">
        <v>0</v>
      </c>
    </row>
    <row r="1618" spans="1:98" x14ac:dyDescent="0.2">
      <c r="A1618" t="s">
        <v>25850</v>
      </c>
      <c r="B1618" s="1" t="s">
        <v>134</v>
      </c>
      <c r="C1618">
        <v>3200</v>
      </c>
      <c r="G1618" t="s">
        <v>3133</v>
      </c>
      <c r="H1618" t="s">
        <v>193</v>
      </c>
      <c r="I1618" t="s">
        <v>701</v>
      </c>
      <c r="J1618" t="s">
        <v>1054</v>
      </c>
      <c r="K1618">
        <v>1</v>
      </c>
      <c r="L1618" t="s">
        <v>4578</v>
      </c>
      <c r="N1618" t="s">
        <v>1902</v>
      </c>
      <c r="O1618" t="s">
        <v>25851</v>
      </c>
      <c r="P1618">
        <v>85</v>
      </c>
      <c r="Q1618" t="s">
        <v>906</v>
      </c>
      <c r="S1618" t="s">
        <v>10365</v>
      </c>
      <c r="T1618">
        <v>11</v>
      </c>
      <c r="U1618">
        <v>6</v>
      </c>
      <c r="V1618">
        <v>4</v>
      </c>
      <c r="X1618" t="s">
        <v>3191</v>
      </c>
      <c r="AA1618" t="s">
        <v>4878</v>
      </c>
      <c r="AD1618" t="s">
        <v>376</v>
      </c>
      <c r="AF1618" t="s">
        <v>25852</v>
      </c>
      <c r="AG1618" t="s">
        <v>25853</v>
      </c>
      <c r="AH1618" t="s">
        <v>202</v>
      </c>
      <c r="AI1618" t="s">
        <v>202</v>
      </c>
      <c r="AJ1618" t="s">
        <v>3233</v>
      </c>
      <c r="AO1618" t="s">
        <v>25854</v>
      </c>
      <c r="AQ1618">
        <v>7</v>
      </c>
      <c r="AR1618" t="s">
        <v>25855</v>
      </c>
      <c r="AS1618" t="s">
        <v>25856</v>
      </c>
      <c r="AT1618" t="s">
        <v>25857</v>
      </c>
      <c r="AU1618" t="s">
        <v>25858</v>
      </c>
      <c r="AV1618" t="s">
        <v>25859</v>
      </c>
      <c r="AW1618" t="s">
        <v>3199</v>
      </c>
      <c r="AX1618" t="s">
        <v>25860</v>
      </c>
      <c r="AY1618" t="s">
        <v>25861</v>
      </c>
      <c r="AZ1618" t="s">
        <v>25862</v>
      </c>
      <c r="BA1618" t="s">
        <v>25863</v>
      </c>
      <c r="BB1618" t="s">
        <v>25864</v>
      </c>
      <c r="BC1618" t="s">
        <v>3204</v>
      </c>
      <c r="BD1618" t="s">
        <v>24172</v>
      </c>
      <c r="BE1618">
        <v>0</v>
      </c>
      <c r="BF1618" t="s">
        <v>25865</v>
      </c>
      <c r="BG1618" t="s">
        <v>25866</v>
      </c>
      <c r="BH1618" t="s">
        <v>25867</v>
      </c>
      <c r="BI1618" t="s">
        <v>132</v>
      </c>
      <c r="BK1618" t="s">
        <v>132</v>
      </c>
      <c r="BS1618">
        <v>0</v>
      </c>
      <c r="BT1618">
        <v>0</v>
      </c>
      <c r="BU1618">
        <v>0</v>
      </c>
      <c r="BV1618">
        <v>0</v>
      </c>
      <c r="BW1618">
        <v>0</v>
      </c>
      <c r="BX1618">
        <v>0</v>
      </c>
      <c r="BY1618">
        <v>1</v>
      </c>
      <c r="CD1618" t="s">
        <v>131</v>
      </c>
      <c r="CE1618">
        <v>0</v>
      </c>
      <c r="CF1618" t="s">
        <v>132</v>
      </c>
      <c r="CJ1618" t="s">
        <v>132</v>
      </c>
      <c r="CK1618" t="s">
        <v>132</v>
      </c>
      <c r="CP1618">
        <v>5244</v>
      </c>
      <c r="CQ1618">
        <v>0</v>
      </c>
      <c r="CR1618">
        <v>0</v>
      </c>
      <c r="CS1618">
        <v>0</v>
      </c>
      <c r="CT1618">
        <v>0</v>
      </c>
    </row>
    <row r="1619" spans="1:98" x14ac:dyDescent="0.2">
      <c r="A1619" t="s">
        <v>30913</v>
      </c>
      <c r="B1619" s="1" t="s">
        <v>1137</v>
      </c>
      <c r="C1619">
        <v>2400</v>
      </c>
      <c r="G1619" t="s">
        <v>575</v>
      </c>
      <c r="H1619" t="s">
        <v>193</v>
      </c>
      <c r="I1619" t="s">
        <v>103</v>
      </c>
      <c r="J1619" t="s">
        <v>30914</v>
      </c>
      <c r="K1619">
        <v>1</v>
      </c>
      <c r="L1619" t="s">
        <v>30915</v>
      </c>
      <c r="M1619" t="s">
        <v>30916</v>
      </c>
      <c r="N1619" t="s">
        <v>867</v>
      </c>
      <c r="O1619" t="s">
        <v>868</v>
      </c>
      <c r="P1619">
        <v>68</v>
      </c>
      <c r="Q1619" t="s">
        <v>2525</v>
      </c>
      <c r="S1619" t="s">
        <v>11413</v>
      </c>
      <c r="T1619">
        <v>9</v>
      </c>
      <c r="U1619">
        <v>7</v>
      </c>
      <c r="V1619">
        <v>5</v>
      </c>
      <c r="Y1619" t="s">
        <v>1145</v>
      </c>
      <c r="Z1619" t="s">
        <v>15537</v>
      </c>
      <c r="AA1619" t="s">
        <v>8257</v>
      </c>
      <c r="AC1619" t="s">
        <v>5503</v>
      </c>
      <c r="AD1619" t="s">
        <v>249</v>
      </c>
      <c r="AF1619" t="s">
        <v>30917</v>
      </c>
      <c r="AH1619" t="s">
        <v>202</v>
      </c>
      <c r="AI1619" t="s">
        <v>202</v>
      </c>
      <c r="AJ1619" t="s">
        <v>30918</v>
      </c>
      <c r="AK1619" t="s">
        <v>30919</v>
      </c>
      <c r="AO1619" t="s">
        <v>30920</v>
      </c>
      <c r="AQ1619">
        <v>8</v>
      </c>
      <c r="AR1619">
        <v>14</v>
      </c>
      <c r="AS1619">
        <v>25</v>
      </c>
      <c r="AT1619" t="s">
        <v>30921</v>
      </c>
      <c r="AU1619" t="s">
        <v>30922</v>
      </c>
      <c r="AV1619" t="s">
        <v>30923</v>
      </c>
      <c r="AW1619" t="s">
        <v>14069</v>
      </c>
      <c r="AY1619" t="s">
        <v>669</v>
      </c>
      <c r="AZ1619" t="s">
        <v>670</v>
      </c>
      <c r="BA1619" t="s">
        <v>277</v>
      </c>
      <c r="BB1619" t="s">
        <v>30924</v>
      </c>
      <c r="BD1619" t="s">
        <v>30472</v>
      </c>
      <c r="BE1619">
        <v>0</v>
      </c>
      <c r="BF1619" t="s">
        <v>30925</v>
      </c>
      <c r="BG1619" t="s">
        <v>30926</v>
      </c>
      <c r="BH1619" t="s">
        <v>30927</v>
      </c>
      <c r="BS1619">
        <v>0</v>
      </c>
      <c r="BT1619">
        <v>0</v>
      </c>
      <c r="BU1619">
        <v>0</v>
      </c>
      <c r="BV1619">
        <v>0</v>
      </c>
      <c r="BW1619">
        <v>0</v>
      </c>
      <c r="BX1619">
        <v>0</v>
      </c>
      <c r="BY1619">
        <v>1</v>
      </c>
      <c r="CD1619" t="s">
        <v>132</v>
      </c>
      <c r="CE1619">
        <v>0</v>
      </c>
      <c r="CF1619" t="s">
        <v>132</v>
      </c>
      <c r="CJ1619" t="s">
        <v>132</v>
      </c>
      <c r="CK1619" t="s">
        <v>132</v>
      </c>
      <c r="CP1619">
        <v>6630</v>
      </c>
      <c r="CQ1619">
        <v>0</v>
      </c>
      <c r="CR1619">
        <v>0</v>
      </c>
      <c r="CS1619">
        <v>0</v>
      </c>
      <c r="CT1619">
        <v>0</v>
      </c>
    </row>
    <row r="1620" spans="1:98" x14ac:dyDescent="0.2">
      <c r="A1620" t="s">
        <v>18232</v>
      </c>
      <c r="B1620" s="1" t="s">
        <v>1223</v>
      </c>
      <c r="C1620">
        <v>12800</v>
      </c>
      <c r="G1620" t="s">
        <v>240</v>
      </c>
      <c r="H1620" t="s">
        <v>193</v>
      </c>
      <c r="I1620" t="s">
        <v>261</v>
      </c>
      <c r="K1620">
        <v>4</v>
      </c>
      <c r="L1620" t="s">
        <v>14971</v>
      </c>
      <c r="N1620" t="s">
        <v>15011</v>
      </c>
      <c r="O1620" t="s">
        <v>15012</v>
      </c>
      <c r="P1620">
        <v>147</v>
      </c>
      <c r="Q1620" t="s">
        <v>4368</v>
      </c>
      <c r="S1620" t="s">
        <v>18233</v>
      </c>
      <c r="T1620">
        <v>14</v>
      </c>
      <c r="U1620">
        <v>15</v>
      </c>
      <c r="V1620">
        <v>9</v>
      </c>
      <c r="Z1620" t="s">
        <v>639</v>
      </c>
      <c r="AA1620" t="s">
        <v>4756</v>
      </c>
      <c r="AD1620" t="s">
        <v>18234</v>
      </c>
      <c r="AE1620" t="s">
        <v>9476</v>
      </c>
      <c r="AF1620" t="s">
        <v>18235</v>
      </c>
      <c r="AH1620" t="s">
        <v>202</v>
      </c>
      <c r="AI1620" t="s">
        <v>114</v>
      </c>
      <c r="AJ1620" t="s">
        <v>18236</v>
      </c>
      <c r="AK1620" t="s">
        <v>18237</v>
      </c>
      <c r="AO1620" t="s">
        <v>18238</v>
      </c>
      <c r="AQ1620">
        <v>14</v>
      </c>
      <c r="AR1620">
        <v>21</v>
      </c>
      <c r="AS1620" t="s">
        <v>14522</v>
      </c>
      <c r="AT1620" t="s">
        <v>18239</v>
      </c>
      <c r="AU1620" t="s">
        <v>18240</v>
      </c>
      <c r="AW1620" t="s">
        <v>2454</v>
      </c>
      <c r="AY1620" t="s">
        <v>2028</v>
      </c>
      <c r="AZ1620" t="s">
        <v>18241</v>
      </c>
      <c r="BA1620" t="s">
        <v>255</v>
      </c>
      <c r="BB1620" t="s">
        <v>18242</v>
      </c>
      <c r="BD1620" t="s">
        <v>14619</v>
      </c>
      <c r="BE1620">
        <v>0</v>
      </c>
      <c r="BF1620" t="s">
        <v>18243</v>
      </c>
      <c r="BG1620" t="s">
        <v>18244</v>
      </c>
      <c r="BH1620" t="s">
        <v>18245</v>
      </c>
      <c r="BS1620">
        <v>0</v>
      </c>
      <c r="BT1620">
        <v>0</v>
      </c>
      <c r="BU1620">
        <v>0</v>
      </c>
      <c r="BV1620">
        <v>0</v>
      </c>
      <c r="BW1620">
        <v>0</v>
      </c>
      <c r="BX1620">
        <v>0</v>
      </c>
      <c r="BY1620">
        <v>1</v>
      </c>
      <c r="CD1620" t="s">
        <v>132</v>
      </c>
      <c r="CE1620">
        <v>0</v>
      </c>
      <c r="CF1620" t="s">
        <v>132</v>
      </c>
      <c r="CJ1620" t="s">
        <v>132</v>
      </c>
      <c r="CK1620" t="s">
        <v>132</v>
      </c>
      <c r="CP1620">
        <v>2194</v>
      </c>
      <c r="CQ1620">
        <v>0</v>
      </c>
      <c r="CR1620">
        <v>0</v>
      </c>
      <c r="CS1620">
        <v>0</v>
      </c>
      <c r="CT1620">
        <v>0</v>
      </c>
    </row>
    <row r="1621" spans="1:98" x14ac:dyDescent="0.2">
      <c r="A1621" t="s">
        <v>7953</v>
      </c>
      <c r="B1621" s="1" t="s">
        <v>365</v>
      </c>
      <c r="C1621">
        <v>1200</v>
      </c>
      <c r="G1621" t="s">
        <v>240</v>
      </c>
      <c r="H1621" t="s">
        <v>193</v>
      </c>
      <c r="I1621" t="s">
        <v>284</v>
      </c>
      <c r="K1621">
        <v>0</v>
      </c>
      <c r="L1621" t="s">
        <v>618</v>
      </c>
      <c r="N1621" t="s">
        <v>509</v>
      </c>
      <c r="O1621" t="s">
        <v>619</v>
      </c>
      <c r="P1621">
        <v>39</v>
      </c>
      <c r="Q1621" t="s">
        <v>1100</v>
      </c>
      <c r="S1621" t="s">
        <v>621</v>
      </c>
      <c r="T1621">
        <v>7</v>
      </c>
      <c r="U1621">
        <v>2</v>
      </c>
      <c r="V1621">
        <v>2</v>
      </c>
      <c r="Z1621" t="s">
        <v>289</v>
      </c>
      <c r="AD1621" t="s">
        <v>7954</v>
      </c>
      <c r="AF1621" t="s">
        <v>7955</v>
      </c>
      <c r="AH1621" t="s">
        <v>202</v>
      </c>
      <c r="AI1621" t="s">
        <v>114</v>
      </c>
      <c r="AJ1621" t="s">
        <v>7956</v>
      </c>
      <c r="AO1621" t="s">
        <v>7957</v>
      </c>
      <c r="AQ1621">
        <v>4</v>
      </c>
      <c r="AR1621">
        <v>10</v>
      </c>
      <c r="AS1621" t="s">
        <v>626</v>
      </c>
      <c r="AU1621" t="s">
        <v>627</v>
      </c>
      <c r="AX1621" t="s">
        <v>7958</v>
      </c>
      <c r="AY1621" t="s">
        <v>445</v>
      </c>
      <c r="AZ1621" t="s">
        <v>7959</v>
      </c>
      <c r="BA1621" t="s">
        <v>255</v>
      </c>
      <c r="BB1621" t="s">
        <v>7960</v>
      </c>
      <c r="BC1621" t="s">
        <v>613</v>
      </c>
      <c r="BD1621" t="s">
        <v>7316</v>
      </c>
      <c r="BE1621">
        <v>0</v>
      </c>
      <c r="BF1621" t="s">
        <v>7961</v>
      </c>
      <c r="BG1621" t="s">
        <v>7962</v>
      </c>
      <c r="BH1621" t="s">
        <v>7963</v>
      </c>
      <c r="BS1621">
        <v>0</v>
      </c>
      <c r="BT1621">
        <v>0</v>
      </c>
      <c r="BU1621">
        <v>1</v>
      </c>
      <c r="BV1621">
        <v>0</v>
      </c>
      <c r="BW1621">
        <v>0</v>
      </c>
      <c r="BX1621">
        <v>0</v>
      </c>
      <c r="BY1621">
        <v>1</v>
      </c>
      <c r="CD1621" t="s">
        <v>131</v>
      </c>
      <c r="CE1621">
        <v>0</v>
      </c>
      <c r="CJ1621" t="s">
        <v>132</v>
      </c>
      <c r="CO1621" t="str">
        <f>HYPERLINK("http://www.d20pfsrd.com/bestiary/monster-listings/vermin/beetle/beetle-slicer","Beetle, Slicer")</f>
        <v>Beetle, Slicer</v>
      </c>
      <c r="CP1621">
        <v>1119</v>
      </c>
      <c r="CQ1621">
        <v>0</v>
      </c>
      <c r="CR1621">
        <v>0</v>
      </c>
      <c r="CS1621">
        <v>0</v>
      </c>
      <c r="CT1621">
        <v>0</v>
      </c>
    </row>
    <row r="1622" spans="1:98" x14ac:dyDescent="0.2">
      <c r="A1622" t="s">
        <v>11368</v>
      </c>
      <c r="B1622" s="1" t="s">
        <v>283</v>
      </c>
      <c r="C1622">
        <v>600</v>
      </c>
      <c r="G1622" t="s">
        <v>240</v>
      </c>
      <c r="H1622" t="s">
        <v>193</v>
      </c>
      <c r="I1622" t="s">
        <v>654</v>
      </c>
      <c r="K1622">
        <v>-1</v>
      </c>
      <c r="L1622" t="s">
        <v>11369</v>
      </c>
      <c r="N1622" t="s">
        <v>11370</v>
      </c>
      <c r="O1622" t="s">
        <v>11371</v>
      </c>
      <c r="P1622">
        <v>28</v>
      </c>
      <c r="Q1622" t="s">
        <v>11372</v>
      </c>
      <c r="S1622" t="s">
        <v>11373</v>
      </c>
      <c r="T1622">
        <v>6</v>
      </c>
      <c r="U1622">
        <v>0</v>
      </c>
      <c r="V1622">
        <v>-4</v>
      </c>
      <c r="Z1622" t="s">
        <v>3466</v>
      </c>
      <c r="AA1622" t="s">
        <v>3003</v>
      </c>
      <c r="AD1622" t="s">
        <v>496</v>
      </c>
      <c r="AF1622" t="s">
        <v>6678</v>
      </c>
      <c r="AH1622" t="s">
        <v>202</v>
      </c>
      <c r="AI1622" t="s">
        <v>202</v>
      </c>
      <c r="AJ1622" t="s">
        <v>11374</v>
      </c>
      <c r="AO1622" t="s">
        <v>11375</v>
      </c>
      <c r="AQ1622">
        <v>2</v>
      </c>
      <c r="AR1622">
        <v>6</v>
      </c>
      <c r="AS1622" t="s">
        <v>9436</v>
      </c>
      <c r="AX1622" t="s">
        <v>3027</v>
      </c>
      <c r="AY1622" t="s">
        <v>445</v>
      </c>
      <c r="AZ1622" t="s">
        <v>11376</v>
      </c>
      <c r="BA1622" t="s">
        <v>255</v>
      </c>
      <c r="BB1622" t="s">
        <v>11377</v>
      </c>
      <c r="BD1622" t="s">
        <v>7316</v>
      </c>
      <c r="BE1622">
        <v>0</v>
      </c>
      <c r="BF1622" t="s">
        <v>11378</v>
      </c>
      <c r="BG1622" t="s">
        <v>11379</v>
      </c>
      <c r="BH1622" t="s">
        <v>11380</v>
      </c>
      <c r="BS1622">
        <v>0</v>
      </c>
      <c r="BT1622">
        <v>0</v>
      </c>
      <c r="BU1622">
        <v>0</v>
      </c>
      <c r="BV1622">
        <v>0</v>
      </c>
      <c r="BW1622">
        <v>0</v>
      </c>
      <c r="BX1622">
        <v>0</v>
      </c>
      <c r="BY1622">
        <v>1</v>
      </c>
      <c r="CD1622" t="s">
        <v>131</v>
      </c>
      <c r="CE1622">
        <v>0</v>
      </c>
      <c r="CJ1622" t="s">
        <v>132</v>
      </c>
      <c r="CO1622" t="str">
        <f>HYPERLINK("http://www.d20pfsrd.com/bestiary/monster-listings/oozes/slime-mold","Mold, Slime")</f>
        <v>Mold, Slime</v>
      </c>
      <c r="CP1622">
        <v>1352</v>
      </c>
      <c r="CQ1622">
        <v>0</v>
      </c>
      <c r="CR1622">
        <v>0</v>
      </c>
      <c r="CS1622">
        <v>0</v>
      </c>
      <c r="CT1622">
        <v>0</v>
      </c>
    </row>
    <row r="1623" spans="1:98" x14ac:dyDescent="0.2">
      <c r="A1623" t="s">
        <v>15553</v>
      </c>
      <c r="B1623" s="1" t="s">
        <v>192</v>
      </c>
      <c r="C1623">
        <v>76800</v>
      </c>
      <c r="G1623" t="s">
        <v>575</v>
      </c>
      <c r="H1623" t="s">
        <v>102</v>
      </c>
      <c r="I1623" t="s">
        <v>103</v>
      </c>
      <c r="J1623" t="s">
        <v>15529</v>
      </c>
      <c r="K1623">
        <v>4</v>
      </c>
      <c r="L1623" t="s">
        <v>15554</v>
      </c>
      <c r="M1623" t="s">
        <v>15555</v>
      </c>
      <c r="N1623" t="s">
        <v>15556</v>
      </c>
      <c r="O1623" t="s">
        <v>15557</v>
      </c>
      <c r="P1623">
        <v>241</v>
      </c>
      <c r="Q1623" t="s">
        <v>15558</v>
      </c>
      <c r="S1623" t="s">
        <v>15559</v>
      </c>
      <c r="T1623">
        <v>18</v>
      </c>
      <c r="U1623">
        <v>13</v>
      </c>
      <c r="V1623">
        <v>14</v>
      </c>
      <c r="W1623" t="s">
        <v>15535</v>
      </c>
      <c r="Y1623" t="s">
        <v>15560</v>
      </c>
      <c r="Z1623" t="s">
        <v>15537</v>
      </c>
      <c r="AA1623" t="s">
        <v>6358</v>
      </c>
      <c r="AB1623">
        <v>27</v>
      </c>
      <c r="AD1623" t="s">
        <v>32296</v>
      </c>
      <c r="AF1623" t="s">
        <v>15561</v>
      </c>
      <c r="AH1623" t="s">
        <v>114</v>
      </c>
      <c r="AI1623" t="s">
        <v>114</v>
      </c>
      <c r="AJ1623" t="s">
        <v>15562</v>
      </c>
      <c r="AK1623" t="s">
        <v>15563</v>
      </c>
      <c r="AO1623" t="s">
        <v>15564</v>
      </c>
      <c r="AQ1623">
        <v>21</v>
      </c>
      <c r="AR1623" t="s">
        <v>14682</v>
      </c>
      <c r="AS1623">
        <v>44</v>
      </c>
      <c r="AT1623" t="s">
        <v>15565</v>
      </c>
      <c r="AU1623" t="s">
        <v>15566</v>
      </c>
      <c r="AW1623" t="s">
        <v>15545</v>
      </c>
      <c r="AX1623" t="s">
        <v>15546</v>
      </c>
      <c r="AY1623" t="s">
        <v>1157</v>
      </c>
      <c r="AZ1623" t="s">
        <v>15567</v>
      </c>
      <c r="BA1623" t="s">
        <v>15568</v>
      </c>
      <c r="BB1623" t="s">
        <v>15569</v>
      </c>
      <c r="BC1623" t="s">
        <v>15550</v>
      </c>
      <c r="BD1623" t="s">
        <v>14619</v>
      </c>
      <c r="BE1623">
        <v>0</v>
      </c>
      <c r="BF1623" t="s">
        <v>15570</v>
      </c>
      <c r="BG1623" t="s">
        <v>15571</v>
      </c>
      <c r="BH1623" t="s">
        <v>15572</v>
      </c>
      <c r="BS1623">
        <v>0</v>
      </c>
      <c r="BT1623">
        <v>0</v>
      </c>
      <c r="BU1623">
        <v>1</v>
      </c>
      <c r="BV1623">
        <v>0</v>
      </c>
      <c r="BW1623">
        <v>0</v>
      </c>
      <c r="BX1623">
        <v>0</v>
      </c>
      <c r="BY1623">
        <v>1</v>
      </c>
      <c r="CD1623" t="s">
        <v>132</v>
      </c>
      <c r="CE1623">
        <v>0</v>
      </c>
      <c r="CF1623" t="s">
        <v>132</v>
      </c>
      <c r="CJ1623" t="s">
        <v>132</v>
      </c>
      <c r="CK1623" t="s">
        <v>132</v>
      </c>
      <c r="CP1623">
        <v>2015</v>
      </c>
      <c r="CQ1623">
        <v>0</v>
      </c>
      <c r="CR1623">
        <v>0</v>
      </c>
      <c r="CS1623">
        <v>0</v>
      </c>
      <c r="CT1623">
        <v>0</v>
      </c>
    </row>
    <row r="1624" spans="1:98" x14ac:dyDescent="0.2">
      <c r="A1624" t="s">
        <v>11381</v>
      </c>
      <c r="B1624" s="1" t="s">
        <v>365</v>
      </c>
      <c r="C1624">
        <v>1200</v>
      </c>
      <c r="G1624" t="s">
        <v>240</v>
      </c>
      <c r="H1624" t="s">
        <v>393</v>
      </c>
      <c r="I1624" t="s">
        <v>654</v>
      </c>
      <c r="K1624">
        <v>4</v>
      </c>
      <c r="L1624" t="s">
        <v>11382</v>
      </c>
      <c r="N1624" t="s">
        <v>945</v>
      </c>
      <c r="O1624" t="s">
        <v>8454</v>
      </c>
      <c r="P1624">
        <v>42</v>
      </c>
      <c r="Q1624" t="s">
        <v>11383</v>
      </c>
      <c r="S1624" t="s">
        <v>11384</v>
      </c>
      <c r="T1624">
        <v>7</v>
      </c>
      <c r="U1624">
        <v>5</v>
      </c>
      <c r="V1624">
        <v>1</v>
      </c>
      <c r="Z1624" t="s">
        <v>11385</v>
      </c>
      <c r="AD1624" t="s">
        <v>4405</v>
      </c>
      <c r="AF1624" t="s">
        <v>11386</v>
      </c>
      <c r="AH1624" t="s">
        <v>114</v>
      </c>
      <c r="AI1624" t="s">
        <v>114</v>
      </c>
      <c r="AJ1624" t="s">
        <v>11387</v>
      </c>
      <c r="AO1624" t="s">
        <v>11388</v>
      </c>
      <c r="AQ1624">
        <v>3</v>
      </c>
      <c r="AR1624" t="s">
        <v>785</v>
      </c>
      <c r="AS1624" t="s">
        <v>443</v>
      </c>
      <c r="AT1624" t="s">
        <v>11389</v>
      </c>
      <c r="AU1624" t="s">
        <v>11390</v>
      </c>
      <c r="AV1624" t="s">
        <v>590</v>
      </c>
      <c r="AW1624" t="s">
        <v>7896</v>
      </c>
      <c r="AX1624" t="s">
        <v>3043</v>
      </c>
      <c r="AY1624" t="s">
        <v>10457</v>
      </c>
      <c r="AZ1624" t="s">
        <v>208</v>
      </c>
      <c r="BA1624" t="s">
        <v>277</v>
      </c>
      <c r="BB1624" t="s">
        <v>11391</v>
      </c>
      <c r="BD1624" t="s">
        <v>7316</v>
      </c>
      <c r="BE1624">
        <v>0</v>
      </c>
      <c r="BF1624" t="s">
        <v>11392</v>
      </c>
      <c r="BG1624" t="s">
        <v>11393</v>
      </c>
      <c r="BH1624" t="s">
        <v>11394</v>
      </c>
      <c r="BS1624">
        <v>0</v>
      </c>
      <c r="BT1624">
        <v>0</v>
      </c>
      <c r="BU1624">
        <v>0</v>
      </c>
      <c r="BV1624">
        <v>1</v>
      </c>
      <c r="BW1624">
        <v>0</v>
      </c>
      <c r="BX1624">
        <v>0</v>
      </c>
      <c r="BY1624">
        <v>1</v>
      </c>
      <c r="CD1624" t="s">
        <v>131</v>
      </c>
      <c r="CE1624">
        <v>0</v>
      </c>
      <c r="CJ1624" t="s">
        <v>132</v>
      </c>
      <c r="CO1624" t="str">
        <f>HYPERLINK("http://www.d20pfsrd.com/bestiary/monster-listings/oozes/slithering-tracker","Slithering Tracker")</f>
        <v>Slithering Tracker</v>
      </c>
      <c r="CP1624">
        <v>1353</v>
      </c>
      <c r="CQ1624">
        <v>0</v>
      </c>
      <c r="CR1624">
        <v>0</v>
      </c>
      <c r="CS1624">
        <v>0</v>
      </c>
      <c r="CT1624">
        <v>0</v>
      </c>
    </row>
    <row r="1625" spans="1:98" x14ac:dyDescent="0.2">
      <c r="A1625" t="s">
        <v>25410</v>
      </c>
      <c r="B1625" s="1" t="s">
        <v>2863</v>
      </c>
      <c r="C1625">
        <v>65</v>
      </c>
      <c r="G1625" t="s">
        <v>240</v>
      </c>
      <c r="H1625" t="s">
        <v>1308</v>
      </c>
      <c r="I1625" t="s">
        <v>332</v>
      </c>
      <c r="K1625">
        <v>-2</v>
      </c>
      <c r="L1625" t="s">
        <v>2887</v>
      </c>
      <c r="N1625" t="s">
        <v>24077</v>
      </c>
      <c r="O1625" t="s">
        <v>25411</v>
      </c>
      <c r="P1625">
        <v>5</v>
      </c>
      <c r="Q1625" t="s">
        <v>833</v>
      </c>
      <c r="S1625" t="s">
        <v>20166</v>
      </c>
      <c r="T1625">
        <v>3</v>
      </c>
      <c r="U1625">
        <v>0</v>
      </c>
      <c r="V1625">
        <v>1</v>
      </c>
      <c r="AD1625" t="s">
        <v>19941</v>
      </c>
      <c r="AF1625" t="s">
        <v>25412</v>
      </c>
      <c r="AH1625" t="s">
        <v>1316</v>
      </c>
      <c r="AI1625" t="s">
        <v>318</v>
      </c>
      <c r="AO1625" t="s">
        <v>25413</v>
      </c>
      <c r="AQ1625">
        <v>0</v>
      </c>
      <c r="AR1625">
        <v>-4</v>
      </c>
      <c r="AS1625" t="s">
        <v>25414</v>
      </c>
      <c r="AT1625" t="s">
        <v>10454</v>
      </c>
      <c r="AU1625" t="s">
        <v>25415</v>
      </c>
      <c r="AV1625" t="s">
        <v>25416</v>
      </c>
      <c r="AY1625" t="s">
        <v>342</v>
      </c>
      <c r="AZ1625" t="s">
        <v>208</v>
      </c>
      <c r="BA1625" t="s">
        <v>255</v>
      </c>
      <c r="BB1625" t="s">
        <v>2835</v>
      </c>
      <c r="BC1625" t="s">
        <v>2836</v>
      </c>
      <c r="BD1625" t="s">
        <v>24172</v>
      </c>
      <c r="BE1625">
        <v>0</v>
      </c>
      <c r="BG1625" t="s">
        <v>25417</v>
      </c>
      <c r="BH1625" t="s">
        <v>25418</v>
      </c>
      <c r="BI1625" t="s">
        <v>132</v>
      </c>
      <c r="BK1625" t="s">
        <v>132</v>
      </c>
      <c r="BS1625">
        <v>0</v>
      </c>
      <c r="BT1625">
        <v>0</v>
      </c>
      <c r="BU1625">
        <v>0</v>
      </c>
      <c r="BV1625">
        <v>1</v>
      </c>
      <c r="BW1625">
        <v>0</v>
      </c>
      <c r="BX1625">
        <v>0</v>
      </c>
      <c r="BY1625">
        <v>1</v>
      </c>
      <c r="CD1625" t="s">
        <v>131</v>
      </c>
      <c r="CE1625">
        <v>0</v>
      </c>
      <c r="CF1625" t="s">
        <v>132</v>
      </c>
      <c r="CJ1625" t="s">
        <v>132</v>
      </c>
      <c r="CK1625" t="s">
        <v>132</v>
      </c>
      <c r="CP1625">
        <v>5214</v>
      </c>
      <c r="CQ1625">
        <v>0</v>
      </c>
      <c r="CR1625">
        <v>0</v>
      </c>
      <c r="CS1625">
        <v>0</v>
      </c>
      <c r="CT1625">
        <v>0</v>
      </c>
    </row>
    <row r="1626" spans="1:98" x14ac:dyDescent="0.2">
      <c r="A1626" t="s">
        <v>11395</v>
      </c>
      <c r="B1626" s="1" t="s">
        <v>283</v>
      </c>
      <c r="C1626">
        <v>600</v>
      </c>
      <c r="G1626" t="s">
        <v>240</v>
      </c>
      <c r="H1626" t="s">
        <v>102</v>
      </c>
      <c r="I1626" t="s">
        <v>261</v>
      </c>
      <c r="K1626">
        <v>6</v>
      </c>
      <c r="L1626" t="s">
        <v>618</v>
      </c>
      <c r="N1626" t="s">
        <v>1610</v>
      </c>
      <c r="O1626" t="s">
        <v>1611</v>
      </c>
      <c r="P1626">
        <v>17</v>
      </c>
      <c r="Q1626" t="s">
        <v>4071</v>
      </c>
      <c r="S1626" t="s">
        <v>11396</v>
      </c>
      <c r="T1626">
        <v>6</v>
      </c>
      <c r="U1626">
        <v>5</v>
      </c>
      <c r="V1626">
        <v>0</v>
      </c>
      <c r="AD1626" t="s">
        <v>316</v>
      </c>
      <c r="AF1626" t="s">
        <v>11397</v>
      </c>
      <c r="AG1626" t="s">
        <v>11398</v>
      </c>
      <c r="AH1626" t="s">
        <v>114</v>
      </c>
      <c r="AI1626" t="s">
        <v>114</v>
      </c>
      <c r="AJ1626" t="s">
        <v>11399</v>
      </c>
      <c r="AO1626" t="s">
        <v>11400</v>
      </c>
      <c r="AQ1626">
        <v>2</v>
      </c>
      <c r="AR1626">
        <v>4</v>
      </c>
      <c r="AS1626" t="s">
        <v>11401</v>
      </c>
      <c r="AT1626" t="s">
        <v>11402</v>
      </c>
      <c r="AU1626" t="s">
        <v>11403</v>
      </c>
      <c r="AV1626" t="s">
        <v>11404</v>
      </c>
      <c r="AW1626" t="s">
        <v>11405</v>
      </c>
      <c r="AX1626" t="s">
        <v>11406</v>
      </c>
      <c r="AY1626" t="s">
        <v>11407</v>
      </c>
      <c r="AZ1626" t="s">
        <v>3720</v>
      </c>
      <c r="BA1626" t="s">
        <v>255</v>
      </c>
      <c r="BB1626" t="s">
        <v>11408</v>
      </c>
      <c r="BD1626" t="s">
        <v>7316</v>
      </c>
      <c r="BE1626">
        <v>0</v>
      </c>
      <c r="BF1626" t="s">
        <v>11409</v>
      </c>
      <c r="BG1626" t="s">
        <v>11410</v>
      </c>
      <c r="BH1626" t="s">
        <v>11411</v>
      </c>
      <c r="BS1626">
        <v>0</v>
      </c>
      <c r="BT1626">
        <v>0</v>
      </c>
      <c r="BU1626">
        <v>0</v>
      </c>
      <c r="BV1626">
        <v>1</v>
      </c>
      <c r="BW1626">
        <v>0</v>
      </c>
      <c r="BX1626">
        <v>0</v>
      </c>
      <c r="BY1626">
        <v>1</v>
      </c>
      <c r="CD1626" t="s">
        <v>131</v>
      </c>
      <c r="CE1626">
        <v>0</v>
      </c>
      <c r="CJ1626" t="s">
        <v>132</v>
      </c>
      <c r="CO1626" t="str">
        <f>HYPERLINK("http://www.d20pfsrd.com/bestiary/monster-listings/magical-beasts/slurk","Slurk")</f>
        <v>Slurk</v>
      </c>
      <c r="CP1626">
        <v>1354</v>
      </c>
      <c r="CQ1626">
        <v>0</v>
      </c>
      <c r="CR1626">
        <v>0</v>
      </c>
      <c r="CS1626">
        <v>0</v>
      </c>
      <c r="CT1626">
        <v>0</v>
      </c>
    </row>
    <row r="1627" spans="1:98" x14ac:dyDescent="0.2">
      <c r="A1627" t="s">
        <v>2491</v>
      </c>
      <c r="B1627" s="1" t="s">
        <v>1117</v>
      </c>
      <c r="C1627">
        <v>400</v>
      </c>
      <c r="G1627" t="s">
        <v>240</v>
      </c>
      <c r="H1627" t="s">
        <v>393</v>
      </c>
      <c r="I1627" t="s">
        <v>103</v>
      </c>
      <c r="J1627" t="s">
        <v>2492</v>
      </c>
      <c r="K1627">
        <v>7</v>
      </c>
      <c r="L1627" t="s">
        <v>830</v>
      </c>
      <c r="N1627" t="s">
        <v>2493</v>
      </c>
      <c r="O1627" t="s">
        <v>2494</v>
      </c>
      <c r="P1627">
        <v>13</v>
      </c>
      <c r="Q1627" t="s">
        <v>398</v>
      </c>
      <c r="S1627" t="s">
        <v>2495</v>
      </c>
      <c r="T1627">
        <v>4</v>
      </c>
      <c r="U1627">
        <v>6</v>
      </c>
      <c r="V1627">
        <v>0</v>
      </c>
      <c r="X1627" t="s">
        <v>2496</v>
      </c>
      <c r="Z1627" t="s">
        <v>2497</v>
      </c>
      <c r="AD1627" t="s">
        <v>2498</v>
      </c>
      <c r="AF1627" t="s">
        <v>2499</v>
      </c>
      <c r="AH1627" t="s">
        <v>114</v>
      </c>
      <c r="AI1627" t="s">
        <v>114</v>
      </c>
      <c r="AJ1627" t="s">
        <v>2500</v>
      </c>
      <c r="AO1627" t="s">
        <v>2501</v>
      </c>
      <c r="AQ1627">
        <v>2</v>
      </c>
      <c r="AR1627">
        <v>2</v>
      </c>
      <c r="AS1627">
        <v>15</v>
      </c>
      <c r="AT1627" t="s">
        <v>2502</v>
      </c>
      <c r="AU1627" t="s">
        <v>2503</v>
      </c>
      <c r="AW1627" t="s">
        <v>2504</v>
      </c>
      <c r="AY1627" t="s">
        <v>2505</v>
      </c>
      <c r="AZ1627" t="s">
        <v>1158</v>
      </c>
      <c r="BA1627" t="s">
        <v>255</v>
      </c>
      <c r="BB1627" t="s">
        <v>2506</v>
      </c>
      <c r="BC1627" t="s">
        <v>2507</v>
      </c>
      <c r="BD1627" t="s">
        <v>128</v>
      </c>
      <c r="BE1627">
        <v>0</v>
      </c>
      <c r="BF1627" t="s">
        <v>2508</v>
      </c>
      <c r="BG1627" t="s">
        <v>2509</v>
      </c>
      <c r="BH1627" t="s">
        <v>2510</v>
      </c>
      <c r="BS1627">
        <v>0</v>
      </c>
      <c r="BT1627">
        <v>0</v>
      </c>
      <c r="BU1627">
        <v>1</v>
      </c>
      <c r="BV1627">
        <v>0</v>
      </c>
      <c r="BW1627">
        <v>0</v>
      </c>
      <c r="BX1627">
        <v>0</v>
      </c>
      <c r="BY1627">
        <v>0</v>
      </c>
      <c r="CD1627" t="s">
        <v>131</v>
      </c>
      <c r="CE1627">
        <v>0</v>
      </c>
      <c r="CJ1627" t="s">
        <v>132</v>
      </c>
      <c r="CO1627" t="str">
        <f>HYPERLINK("http://www.d20pfsrd.com/bestiary/monster-listings/outsiders/elemental/air","Small Air Elemental")</f>
        <v>Small Air Elemental</v>
      </c>
      <c r="CP1627">
        <v>154</v>
      </c>
      <c r="CQ1627">
        <v>0</v>
      </c>
      <c r="CR1627">
        <v>0</v>
      </c>
      <c r="CS1627">
        <v>0</v>
      </c>
      <c r="CT1627">
        <v>0</v>
      </c>
    </row>
    <row r="1628" spans="1:98" x14ac:dyDescent="0.2">
      <c r="A1628" t="s">
        <v>2570</v>
      </c>
      <c r="B1628" s="1" t="s">
        <v>1117</v>
      </c>
      <c r="C1628">
        <v>400</v>
      </c>
      <c r="G1628" t="s">
        <v>240</v>
      </c>
      <c r="H1628" t="s">
        <v>393</v>
      </c>
      <c r="I1628" t="s">
        <v>103</v>
      </c>
      <c r="J1628" t="s">
        <v>2571</v>
      </c>
      <c r="K1628">
        <v>-1</v>
      </c>
      <c r="L1628" t="s">
        <v>2572</v>
      </c>
      <c r="N1628" t="s">
        <v>2573</v>
      </c>
      <c r="O1628" t="s">
        <v>2574</v>
      </c>
      <c r="P1628">
        <v>13</v>
      </c>
      <c r="Q1628" t="s">
        <v>398</v>
      </c>
      <c r="S1628" t="s">
        <v>2575</v>
      </c>
      <c r="T1628">
        <v>4</v>
      </c>
      <c r="U1628">
        <v>-1</v>
      </c>
      <c r="V1628">
        <v>3</v>
      </c>
      <c r="Z1628" t="s">
        <v>2497</v>
      </c>
      <c r="AD1628" t="s">
        <v>5552</v>
      </c>
      <c r="AE1628" t="s">
        <v>5553</v>
      </c>
      <c r="AF1628" t="s">
        <v>2576</v>
      </c>
      <c r="AH1628" t="s">
        <v>114</v>
      </c>
      <c r="AI1628" t="s">
        <v>114</v>
      </c>
      <c r="AJ1628" t="s">
        <v>2577</v>
      </c>
      <c r="AO1628" t="s">
        <v>2578</v>
      </c>
      <c r="AQ1628">
        <v>2</v>
      </c>
      <c r="AR1628">
        <v>4</v>
      </c>
      <c r="AS1628">
        <v>13</v>
      </c>
      <c r="AT1628" t="s">
        <v>2579</v>
      </c>
      <c r="AU1628" t="s">
        <v>2580</v>
      </c>
      <c r="AW1628" t="s">
        <v>2581</v>
      </c>
      <c r="AY1628" t="s">
        <v>2582</v>
      </c>
      <c r="AZ1628" t="s">
        <v>1158</v>
      </c>
      <c r="BA1628" t="s">
        <v>255</v>
      </c>
      <c r="BB1628" t="s">
        <v>2583</v>
      </c>
      <c r="BC1628" t="s">
        <v>2507</v>
      </c>
      <c r="BD1628" t="s">
        <v>128</v>
      </c>
      <c r="BE1628">
        <v>0</v>
      </c>
      <c r="BF1628" t="s">
        <v>2584</v>
      </c>
      <c r="BG1628" t="s">
        <v>2585</v>
      </c>
      <c r="BH1628" t="s">
        <v>2586</v>
      </c>
      <c r="BS1628">
        <v>0</v>
      </c>
      <c r="BT1628">
        <v>0</v>
      </c>
      <c r="BU1628">
        <v>0</v>
      </c>
      <c r="BV1628">
        <v>0</v>
      </c>
      <c r="BW1628">
        <v>1</v>
      </c>
      <c r="BX1628">
        <v>0</v>
      </c>
      <c r="BY1628">
        <v>1</v>
      </c>
      <c r="CD1628" t="s">
        <v>131</v>
      </c>
      <c r="CE1628">
        <v>0</v>
      </c>
      <c r="CJ1628" t="s">
        <v>132</v>
      </c>
      <c r="CO1628" t="str">
        <f>HYPERLINK("http://www.d20pfsrd.com/bestiary/monster-listings/outsiders/elemental/earth","Small Earth Elemental")</f>
        <v>Small Earth Elemental</v>
      </c>
      <c r="CP1628">
        <v>160</v>
      </c>
      <c r="CQ1628">
        <v>0</v>
      </c>
      <c r="CR1628">
        <v>0</v>
      </c>
      <c r="CS1628">
        <v>0</v>
      </c>
      <c r="CT1628">
        <v>0</v>
      </c>
    </row>
    <row r="1629" spans="1:98" x14ac:dyDescent="0.2">
      <c r="A1629" t="s">
        <v>2639</v>
      </c>
      <c r="B1629" s="1" t="s">
        <v>1117</v>
      </c>
      <c r="C1629">
        <v>400</v>
      </c>
      <c r="G1629" t="s">
        <v>240</v>
      </c>
      <c r="H1629" t="s">
        <v>393</v>
      </c>
      <c r="I1629" t="s">
        <v>103</v>
      </c>
      <c r="J1629" t="s">
        <v>2640</v>
      </c>
      <c r="K1629">
        <v>5</v>
      </c>
      <c r="L1629" t="s">
        <v>830</v>
      </c>
      <c r="N1629" t="s">
        <v>2641</v>
      </c>
      <c r="O1629" t="s">
        <v>2642</v>
      </c>
      <c r="P1629">
        <v>11</v>
      </c>
      <c r="Q1629" t="s">
        <v>2643</v>
      </c>
      <c r="S1629" t="s">
        <v>2644</v>
      </c>
      <c r="T1629">
        <v>3</v>
      </c>
      <c r="U1629">
        <v>4</v>
      </c>
      <c r="V1629">
        <v>0</v>
      </c>
      <c r="Z1629" t="s">
        <v>2645</v>
      </c>
      <c r="AC1629" t="s">
        <v>1961</v>
      </c>
      <c r="AD1629" t="s">
        <v>766</v>
      </c>
      <c r="AF1629" t="s">
        <v>2646</v>
      </c>
      <c r="AH1629" t="s">
        <v>114</v>
      </c>
      <c r="AI1629" t="s">
        <v>114</v>
      </c>
      <c r="AJ1629" t="s">
        <v>2647</v>
      </c>
      <c r="AO1629" t="s">
        <v>2648</v>
      </c>
      <c r="AQ1629">
        <v>2</v>
      </c>
      <c r="AR1629">
        <v>1</v>
      </c>
      <c r="AS1629">
        <v>13</v>
      </c>
      <c r="AT1629" t="s">
        <v>2649</v>
      </c>
      <c r="AU1629" t="s">
        <v>2650</v>
      </c>
      <c r="AW1629" t="s">
        <v>2651</v>
      </c>
      <c r="AY1629" t="s">
        <v>2652</v>
      </c>
      <c r="AZ1629" t="s">
        <v>1158</v>
      </c>
      <c r="BA1629" t="s">
        <v>255</v>
      </c>
      <c r="BB1629" t="s">
        <v>2653</v>
      </c>
      <c r="BC1629" t="s">
        <v>2507</v>
      </c>
      <c r="BD1629" t="s">
        <v>128</v>
      </c>
      <c r="BE1629">
        <v>0</v>
      </c>
      <c r="BG1629" t="s">
        <v>2654</v>
      </c>
      <c r="BH1629" t="s">
        <v>2655</v>
      </c>
      <c r="BS1629">
        <v>0</v>
      </c>
      <c r="BT1629">
        <v>0</v>
      </c>
      <c r="BU1629">
        <v>0</v>
      </c>
      <c r="BV1629">
        <v>0</v>
      </c>
      <c r="BW1629">
        <v>0</v>
      </c>
      <c r="BX1629">
        <v>0</v>
      </c>
      <c r="BY1629">
        <v>1</v>
      </c>
      <c r="CD1629" t="s">
        <v>131</v>
      </c>
      <c r="CE1629">
        <v>0</v>
      </c>
      <c r="CJ1629" t="s">
        <v>132</v>
      </c>
      <c r="CO1629" t="str">
        <f>HYPERLINK("http://www.d20pfsrd.com/bestiary/monster-listings/outsiders/elemental/fire","Small Fire Elemental")</f>
        <v>Small Fire Elemental</v>
      </c>
      <c r="CP1629">
        <v>166</v>
      </c>
      <c r="CQ1629">
        <v>0</v>
      </c>
      <c r="CR1629">
        <v>0</v>
      </c>
      <c r="CS1629">
        <v>0</v>
      </c>
      <c r="CT1629">
        <v>0</v>
      </c>
    </row>
    <row r="1630" spans="1:98" x14ac:dyDescent="0.2">
      <c r="A1630" t="s">
        <v>9126</v>
      </c>
      <c r="B1630" s="1" t="s">
        <v>1117</v>
      </c>
      <c r="C1630">
        <v>400</v>
      </c>
      <c r="G1630" t="s">
        <v>240</v>
      </c>
      <c r="H1630" t="s">
        <v>393</v>
      </c>
      <c r="I1630" t="s">
        <v>103</v>
      </c>
      <c r="J1630" t="s">
        <v>9127</v>
      </c>
      <c r="K1630">
        <v>-1</v>
      </c>
      <c r="L1630" t="s">
        <v>9128</v>
      </c>
      <c r="N1630" t="s">
        <v>9129</v>
      </c>
      <c r="O1630" t="s">
        <v>9130</v>
      </c>
      <c r="P1630">
        <v>13</v>
      </c>
      <c r="Q1630" t="s">
        <v>398</v>
      </c>
      <c r="S1630" t="s">
        <v>9131</v>
      </c>
      <c r="T1630">
        <v>4</v>
      </c>
      <c r="U1630">
        <v>2</v>
      </c>
      <c r="V1630">
        <v>0</v>
      </c>
      <c r="Z1630" t="s">
        <v>9132</v>
      </c>
      <c r="AC1630" t="s">
        <v>3438</v>
      </c>
      <c r="AD1630" t="s">
        <v>32279</v>
      </c>
      <c r="AF1630" t="s">
        <v>9133</v>
      </c>
      <c r="AH1630" t="s">
        <v>114</v>
      </c>
      <c r="AI1630" t="s">
        <v>114</v>
      </c>
      <c r="AJ1630" t="s">
        <v>9134</v>
      </c>
      <c r="AO1630" t="s">
        <v>9135</v>
      </c>
      <c r="AQ1630">
        <v>2</v>
      </c>
      <c r="AR1630">
        <v>2</v>
      </c>
      <c r="AS1630" t="s">
        <v>839</v>
      </c>
      <c r="AT1630" t="s">
        <v>2714</v>
      </c>
      <c r="AU1630" t="s">
        <v>9136</v>
      </c>
      <c r="AW1630" t="s">
        <v>2716</v>
      </c>
      <c r="AX1630" t="s">
        <v>9137</v>
      </c>
      <c r="AY1630" t="s">
        <v>9138</v>
      </c>
      <c r="AZ1630" t="s">
        <v>1158</v>
      </c>
      <c r="BA1630" t="s">
        <v>255</v>
      </c>
      <c r="BB1630" t="s">
        <v>9139</v>
      </c>
      <c r="BC1630" t="s">
        <v>2507</v>
      </c>
      <c r="BD1630" t="s">
        <v>7316</v>
      </c>
      <c r="BE1630">
        <v>0</v>
      </c>
      <c r="BF1630" t="s">
        <v>9140</v>
      </c>
      <c r="BG1630" t="s">
        <v>9141</v>
      </c>
      <c r="BH1630" t="s">
        <v>9142</v>
      </c>
      <c r="BS1630">
        <v>0</v>
      </c>
      <c r="BT1630">
        <v>0</v>
      </c>
      <c r="BU1630">
        <v>0</v>
      </c>
      <c r="BV1630">
        <v>0</v>
      </c>
      <c r="BW1630">
        <v>1</v>
      </c>
      <c r="BX1630">
        <v>1</v>
      </c>
      <c r="BY1630">
        <v>1</v>
      </c>
      <c r="CD1630" t="s">
        <v>131</v>
      </c>
      <c r="CE1630">
        <v>0</v>
      </c>
      <c r="CJ1630" t="s">
        <v>132</v>
      </c>
      <c r="CO1630" t="str">
        <f>HYPERLINK("http://www.d20pfsrd.com/bestiary/monster-listings/outsiders/elemental/elemental-ice","Small Ice Elemental")</f>
        <v>Small Ice Elemental</v>
      </c>
      <c r="CP1630">
        <v>1195</v>
      </c>
      <c r="CQ1630">
        <v>0</v>
      </c>
      <c r="CR1630">
        <v>0</v>
      </c>
      <c r="CS1630">
        <v>0</v>
      </c>
      <c r="CT1630">
        <v>0</v>
      </c>
    </row>
    <row r="1631" spans="1:98" x14ac:dyDescent="0.2">
      <c r="A1631" t="s">
        <v>9194</v>
      </c>
      <c r="B1631" s="1" t="s">
        <v>1117</v>
      </c>
      <c r="C1631">
        <v>400</v>
      </c>
      <c r="G1631" t="s">
        <v>240</v>
      </c>
      <c r="H1631" t="s">
        <v>393</v>
      </c>
      <c r="I1631" t="s">
        <v>103</v>
      </c>
      <c r="J1631" t="s">
        <v>2492</v>
      </c>
      <c r="K1631">
        <v>6</v>
      </c>
      <c r="L1631" t="s">
        <v>105</v>
      </c>
      <c r="N1631" t="s">
        <v>2435</v>
      </c>
      <c r="O1631" t="s">
        <v>2436</v>
      </c>
      <c r="P1631">
        <v>11</v>
      </c>
      <c r="Q1631" t="s">
        <v>2643</v>
      </c>
      <c r="S1631" t="s">
        <v>9195</v>
      </c>
      <c r="T1631">
        <v>3</v>
      </c>
      <c r="U1631">
        <v>5</v>
      </c>
      <c r="V1631">
        <v>0</v>
      </c>
      <c r="Z1631" t="s">
        <v>9196</v>
      </c>
      <c r="AD1631" t="s">
        <v>2498</v>
      </c>
      <c r="AF1631" t="s">
        <v>9197</v>
      </c>
      <c r="AH1631" t="s">
        <v>114</v>
      </c>
      <c r="AI1631" t="s">
        <v>114</v>
      </c>
      <c r="AJ1631" t="s">
        <v>9198</v>
      </c>
      <c r="AO1631" t="s">
        <v>9199</v>
      </c>
      <c r="AQ1631">
        <v>2</v>
      </c>
      <c r="AR1631">
        <v>1</v>
      </c>
      <c r="AS1631">
        <v>13</v>
      </c>
      <c r="AT1631" t="s">
        <v>5078</v>
      </c>
      <c r="AU1631" t="s">
        <v>9200</v>
      </c>
      <c r="AW1631" t="s">
        <v>2504</v>
      </c>
      <c r="AY1631" t="s">
        <v>3063</v>
      </c>
      <c r="AZ1631" t="s">
        <v>1158</v>
      </c>
      <c r="BA1631" t="s">
        <v>255</v>
      </c>
      <c r="BB1631" t="s">
        <v>9201</v>
      </c>
      <c r="BC1631" t="s">
        <v>2507</v>
      </c>
      <c r="BD1631" t="s">
        <v>7316</v>
      </c>
      <c r="BE1631">
        <v>0</v>
      </c>
      <c r="BF1631" t="s">
        <v>9202</v>
      </c>
      <c r="BG1631" t="s">
        <v>9203</v>
      </c>
      <c r="BH1631" t="s">
        <v>9204</v>
      </c>
      <c r="BS1631">
        <v>0</v>
      </c>
      <c r="BT1631">
        <v>0</v>
      </c>
      <c r="BU1631">
        <v>1</v>
      </c>
      <c r="BV1631">
        <v>0</v>
      </c>
      <c r="BW1631">
        <v>0</v>
      </c>
      <c r="BX1631">
        <v>0</v>
      </c>
      <c r="BY1631">
        <v>0</v>
      </c>
      <c r="CD1631" t="s">
        <v>131</v>
      </c>
      <c r="CE1631">
        <v>0</v>
      </c>
      <c r="CJ1631" t="s">
        <v>132</v>
      </c>
      <c r="CO1631" t="str">
        <f>HYPERLINK("http://www.d20pfsrd.com/bestiary/monster-listings/outsiders/elemental/elemental-lightning","Small Lightning Elemental")</f>
        <v>Small Lightning Elemental</v>
      </c>
      <c r="CP1631">
        <v>1201</v>
      </c>
      <c r="CQ1631">
        <v>0</v>
      </c>
      <c r="CR1631">
        <v>0</v>
      </c>
      <c r="CS1631">
        <v>0</v>
      </c>
      <c r="CT1631">
        <v>0</v>
      </c>
    </row>
    <row r="1632" spans="1:98" x14ac:dyDescent="0.2">
      <c r="A1632" t="s">
        <v>9248</v>
      </c>
      <c r="B1632" s="1" t="s">
        <v>1117</v>
      </c>
      <c r="C1632">
        <v>400</v>
      </c>
      <c r="G1632" t="s">
        <v>240</v>
      </c>
      <c r="H1632" t="s">
        <v>393</v>
      </c>
      <c r="I1632" t="s">
        <v>103</v>
      </c>
      <c r="J1632" t="s">
        <v>9249</v>
      </c>
      <c r="K1632">
        <v>3</v>
      </c>
      <c r="L1632" t="s">
        <v>105</v>
      </c>
      <c r="N1632" t="s">
        <v>106</v>
      </c>
      <c r="O1632" t="s">
        <v>9250</v>
      </c>
      <c r="P1632">
        <v>11</v>
      </c>
      <c r="Q1632" t="s">
        <v>2643</v>
      </c>
      <c r="S1632" t="s">
        <v>834</v>
      </c>
      <c r="T1632">
        <v>3</v>
      </c>
      <c r="U1632">
        <v>2</v>
      </c>
      <c r="V1632">
        <v>0</v>
      </c>
      <c r="Z1632" t="s">
        <v>9251</v>
      </c>
      <c r="AC1632" t="s">
        <v>4565</v>
      </c>
      <c r="AD1632" t="s">
        <v>5552</v>
      </c>
      <c r="AE1632" t="s">
        <v>9252</v>
      </c>
      <c r="AF1632" t="s">
        <v>9253</v>
      </c>
      <c r="AH1632" t="s">
        <v>114</v>
      </c>
      <c r="AI1632" t="s">
        <v>114</v>
      </c>
      <c r="AJ1632" t="s">
        <v>9254</v>
      </c>
      <c r="AO1632" t="s">
        <v>9255</v>
      </c>
      <c r="AQ1632">
        <v>2</v>
      </c>
      <c r="AR1632">
        <v>1</v>
      </c>
      <c r="AS1632">
        <v>10</v>
      </c>
      <c r="AT1632" t="s">
        <v>404</v>
      </c>
      <c r="AU1632" t="s">
        <v>9256</v>
      </c>
      <c r="AW1632" t="s">
        <v>2651</v>
      </c>
      <c r="AX1632" t="s">
        <v>5553</v>
      </c>
      <c r="AY1632" t="s">
        <v>2652</v>
      </c>
      <c r="AZ1632" t="s">
        <v>1158</v>
      </c>
      <c r="BA1632" t="s">
        <v>255</v>
      </c>
      <c r="BB1632" t="s">
        <v>9257</v>
      </c>
      <c r="BC1632" t="s">
        <v>2507</v>
      </c>
      <c r="BD1632" t="s">
        <v>7316</v>
      </c>
      <c r="BE1632">
        <v>0</v>
      </c>
      <c r="BF1632" t="s">
        <v>9258</v>
      </c>
      <c r="BG1632" t="s">
        <v>9259</v>
      </c>
      <c r="BH1632" t="s">
        <v>9260</v>
      </c>
      <c r="BS1632">
        <v>0</v>
      </c>
      <c r="BT1632">
        <v>0</v>
      </c>
      <c r="BU1632">
        <v>0</v>
      </c>
      <c r="BV1632">
        <v>0</v>
      </c>
      <c r="BW1632">
        <v>1</v>
      </c>
      <c r="BX1632">
        <v>0</v>
      </c>
      <c r="BY1632">
        <v>1</v>
      </c>
      <c r="CD1632" t="s">
        <v>131</v>
      </c>
      <c r="CE1632">
        <v>0</v>
      </c>
      <c r="CJ1632" t="s">
        <v>132</v>
      </c>
      <c r="CO1632" t="str">
        <f>HYPERLINK("http://www.d20pfsrd.com/bestiary/monster-listings/outsiders/elemental/elemental-magma","Small Magma Elemental")</f>
        <v>Small Magma Elemental</v>
      </c>
      <c r="CP1632">
        <v>1207</v>
      </c>
      <c r="CQ1632">
        <v>0</v>
      </c>
      <c r="CR1632">
        <v>0</v>
      </c>
      <c r="CS1632">
        <v>0</v>
      </c>
      <c r="CT1632">
        <v>0</v>
      </c>
    </row>
    <row r="1633" spans="1:98" x14ac:dyDescent="0.2">
      <c r="A1633" t="s">
        <v>9306</v>
      </c>
      <c r="B1633" s="1" t="s">
        <v>1117</v>
      </c>
      <c r="C1633">
        <v>400</v>
      </c>
      <c r="G1633" t="s">
        <v>240</v>
      </c>
      <c r="H1633" t="s">
        <v>393</v>
      </c>
      <c r="I1633" t="s">
        <v>103</v>
      </c>
      <c r="J1633" t="s">
        <v>9307</v>
      </c>
      <c r="K1633">
        <v>-1</v>
      </c>
      <c r="L1633" t="s">
        <v>9308</v>
      </c>
      <c r="N1633" t="s">
        <v>9129</v>
      </c>
      <c r="O1633" t="s">
        <v>9130</v>
      </c>
      <c r="P1633">
        <v>13</v>
      </c>
      <c r="Q1633" t="s">
        <v>398</v>
      </c>
      <c r="S1633" t="s">
        <v>9131</v>
      </c>
      <c r="T1633">
        <v>4</v>
      </c>
      <c r="U1633">
        <v>2</v>
      </c>
      <c r="V1633">
        <v>0</v>
      </c>
      <c r="Z1633" t="s">
        <v>9309</v>
      </c>
      <c r="AD1633" t="s">
        <v>9310</v>
      </c>
      <c r="AE1633" t="s">
        <v>9252</v>
      </c>
      <c r="AF1633" t="s">
        <v>9311</v>
      </c>
      <c r="AH1633" t="s">
        <v>114</v>
      </c>
      <c r="AI1633" t="s">
        <v>114</v>
      </c>
      <c r="AJ1633" t="s">
        <v>9312</v>
      </c>
      <c r="AO1633" t="s">
        <v>9313</v>
      </c>
      <c r="AQ1633">
        <v>2</v>
      </c>
      <c r="AR1633">
        <v>3</v>
      </c>
      <c r="AS1633">
        <v>12</v>
      </c>
      <c r="AT1633" t="s">
        <v>2579</v>
      </c>
      <c r="AU1633" t="s">
        <v>9314</v>
      </c>
      <c r="AW1633" t="s">
        <v>2581</v>
      </c>
      <c r="AY1633" t="s">
        <v>9315</v>
      </c>
      <c r="AZ1633" t="s">
        <v>1158</v>
      </c>
      <c r="BA1633" t="s">
        <v>255</v>
      </c>
      <c r="BB1633" t="s">
        <v>9316</v>
      </c>
      <c r="BC1633" t="s">
        <v>2507</v>
      </c>
      <c r="BD1633" t="s">
        <v>7316</v>
      </c>
      <c r="BE1633">
        <v>0</v>
      </c>
      <c r="BF1633" t="s">
        <v>9317</v>
      </c>
      <c r="BG1633" t="s">
        <v>9318</v>
      </c>
      <c r="BH1633" t="s">
        <v>9319</v>
      </c>
      <c r="BS1633">
        <v>0</v>
      </c>
      <c r="BT1633">
        <v>0</v>
      </c>
      <c r="BU1633">
        <v>0</v>
      </c>
      <c r="BV1633">
        <v>0</v>
      </c>
      <c r="BW1633">
        <v>1</v>
      </c>
      <c r="BX1633">
        <v>1</v>
      </c>
      <c r="BY1633">
        <v>1</v>
      </c>
      <c r="CD1633" t="s">
        <v>131</v>
      </c>
      <c r="CE1633">
        <v>0</v>
      </c>
      <c r="CJ1633" t="s">
        <v>132</v>
      </c>
      <c r="CO1633" t="str">
        <f>HYPERLINK("http://www.d20pfsrd.com/bestiary/monster-listings/outsiders/elemental/elemental-mud","Small Mud Elemental")</f>
        <v>Small Mud Elemental</v>
      </c>
      <c r="CP1633">
        <v>1213</v>
      </c>
      <c r="CQ1633">
        <v>0</v>
      </c>
      <c r="CR1633">
        <v>0</v>
      </c>
      <c r="CS1633">
        <v>0</v>
      </c>
      <c r="CT1633">
        <v>0</v>
      </c>
    </row>
    <row r="1634" spans="1:98" x14ac:dyDescent="0.2">
      <c r="A1634" t="s">
        <v>2707</v>
      </c>
      <c r="B1634" s="1" t="s">
        <v>1117</v>
      </c>
      <c r="C1634">
        <v>400</v>
      </c>
      <c r="G1634" t="s">
        <v>240</v>
      </c>
      <c r="H1634" t="s">
        <v>393</v>
      </c>
      <c r="I1634" t="s">
        <v>103</v>
      </c>
      <c r="J1634" t="s">
        <v>2708</v>
      </c>
      <c r="K1634">
        <v>0</v>
      </c>
      <c r="L1634" t="s">
        <v>830</v>
      </c>
      <c r="N1634" t="s">
        <v>2709</v>
      </c>
      <c r="O1634" t="s">
        <v>2710</v>
      </c>
      <c r="P1634">
        <v>13</v>
      </c>
      <c r="Q1634" t="s">
        <v>398</v>
      </c>
      <c r="S1634" t="s">
        <v>1525</v>
      </c>
      <c r="T1634">
        <v>4</v>
      </c>
      <c r="U1634">
        <v>3</v>
      </c>
      <c r="V1634">
        <v>0</v>
      </c>
      <c r="Z1634" t="s">
        <v>2497</v>
      </c>
      <c r="AD1634" t="s">
        <v>2711</v>
      </c>
      <c r="AF1634" t="s">
        <v>250</v>
      </c>
      <c r="AH1634" t="s">
        <v>114</v>
      </c>
      <c r="AI1634" t="s">
        <v>114</v>
      </c>
      <c r="AJ1634" t="s">
        <v>2712</v>
      </c>
      <c r="AO1634" t="s">
        <v>2713</v>
      </c>
      <c r="AQ1634">
        <v>2</v>
      </c>
      <c r="AR1634">
        <v>3</v>
      </c>
      <c r="AS1634">
        <v>13</v>
      </c>
      <c r="AT1634" t="s">
        <v>2714</v>
      </c>
      <c r="AU1634" t="s">
        <v>2715</v>
      </c>
      <c r="AW1634" t="s">
        <v>2716</v>
      </c>
      <c r="AY1634" t="s">
        <v>2717</v>
      </c>
      <c r="AZ1634" t="s">
        <v>1158</v>
      </c>
      <c r="BA1634" t="s">
        <v>255</v>
      </c>
      <c r="BB1634" t="s">
        <v>2718</v>
      </c>
      <c r="BC1634" t="s">
        <v>2507</v>
      </c>
      <c r="BD1634" t="s">
        <v>128</v>
      </c>
      <c r="BE1634">
        <v>0</v>
      </c>
      <c r="BF1634" t="s">
        <v>2719</v>
      </c>
      <c r="BG1634" t="s">
        <v>2720</v>
      </c>
      <c r="BH1634" t="s">
        <v>2721</v>
      </c>
      <c r="BS1634">
        <v>0</v>
      </c>
      <c r="BT1634">
        <v>0</v>
      </c>
      <c r="BU1634">
        <v>0</v>
      </c>
      <c r="BV1634">
        <v>0</v>
      </c>
      <c r="BW1634">
        <v>0</v>
      </c>
      <c r="BX1634">
        <v>1</v>
      </c>
      <c r="BY1634">
        <v>1</v>
      </c>
      <c r="CD1634" t="s">
        <v>131</v>
      </c>
      <c r="CE1634">
        <v>0</v>
      </c>
      <c r="CJ1634" t="s">
        <v>132</v>
      </c>
      <c r="CO1634" t="str">
        <f>HYPERLINK("http://www.d20pfsrd.com/bestiary/monster-listings/outsiders/elemental/water","Small Water Elemental")</f>
        <v>Small Water Elemental</v>
      </c>
      <c r="CP1634">
        <v>172</v>
      </c>
      <c r="CQ1634">
        <v>0</v>
      </c>
      <c r="CR1634">
        <v>0</v>
      </c>
      <c r="CS1634">
        <v>0</v>
      </c>
      <c r="CT1634">
        <v>0</v>
      </c>
    </row>
    <row r="1635" spans="1:98" x14ac:dyDescent="0.2">
      <c r="A1635" t="s">
        <v>19475</v>
      </c>
      <c r="B1635" s="1" t="s">
        <v>283</v>
      </c>
      <c r="C1635">
        <v>600</v>
      </c>
      <c r="D1635" t="s">
        <v>4024</v>
      </c>
      <c r="E1635" t="s">
        <v>19476</v>
      </c>
      <c r="F1635" t="s">
        <v>19477</v>
      </c>
      <c r="G1635" t="s">
        <v>923</v>
      </c>
      <c r="H1635" t="s">
        <v>102</v>
      </c>
      <c r="I1635" t="s">
        <v>701</v>
      </c>
      <c r="J1635" t="s">
        <v>14167</v>
      </c>
      <c r="K1635">
        <v>6</v>
      </c>
      <c r="L1635" t="s">
        <v>16704</v>
      </c>
      <c r="N1635" t="s">
        <v>1610</v>
      </c>
      <c r="O1635" t="s">
        <v>19478</v>
      </c>
      <c r="P1635">
        <v>20</v>
      </c>
      <c r="Q1635" t="s">
        <v>727</v>
      </c>
      <c r="S1635" t="s">
        <v>11545</v>
      </c>
      <c r="T1635">
        <v>0</v>
      </c>
      <c r="U1635">
        <v>5</v>
      </c>
      <c r="V1635">
        <v>2</v>
      </c>
      <c r="AD1635" t="s">
        <v>249</v>
      </c>
      <c r="AF1635" t="s">
        <v>19479</v>
      </c>
      <c r="AG1635" t="s">
        <v>14600</v>
      </c>
      <c r="AH1635" t="s">
        <v>114</v>
      </c>
      <c r="AI1635" t="s">
        <v>114</v>
      </c>
      <c r="AJ1635" t="s">
        <v>1150</v>
      </c>
      <c r="AO1635" t="s">
        <v>19480</v>
      </c>
      <c r="AQ1635">
        <v>2</v>
      </c>
      <c r="AR1635">
        <v>2</v>
      </c>
      <c r="AS1635">
        <v>14</v>
      </c>
      <c r="AT1635" t="s">
        <v>19481</v>
      </c>
      <c r="AU1635" t="s">
        <v>19482</v>
      </c>
      <c r="AX1635" t="s">
        <v>19483</v>
      </c>
      <c r="AY1635" t="s">
        <v>16486</v>
      </c>
      <c r="AZ1635" t="s">
        <v>10691</v>
      </c>
      <c r="BA1635" t="s">
        <v>19484</v>
      </c>
      <c r="BB1635" t="s">
        <v>19485</v>
      </c>
      <c r="BC1635" t="s">
        <v>19472</v>
      </c>
      <c r="BD1635" t="s">
        <v>19270</v>
      </c>
      <c r="BE1635">
        <v>0</v>
      </c>
      <c r="BG1635" t="s">
        <v>19486</v>
      </c>
      <c r="BH1635" t="s">
        <v>19487</v>
      </c>
      <c r="BS1635">
        <v>0</v>
      </c>
      <c r="BT1635">
        <v>0</v>
      </c>
      <c r="BU1635">
        <v>0</v>
      </c>
      <c r="BV1635">
        <v>0</v>
      </c>
      <c r="BW1635">
        <v>0</v>
      </c>
      <c r="BX1635">
        <v>0</v>
      </c>
      <c r="BY1635">
        <v>1</v>
      </c>
      <c r="CD1635" t="s">
        <v>131</v>
      </c>
      <c r="CE1635">
        <v>0</v>
      </c>
      <c r="CH1635" t="s">
        <v>19488</v>
      </c>
      <c r="CJ1635" t="s">
        <v>132</v>
      </c>
      <c r="CN1635" t="s">
        <v>19489</v>
      </c>
      <c r="CP1635">
        <v>2745</v>
      </c>
      <c r="CQ1635">
        <v>0</v>
      </c>
      <c r="CR1635">
        <v>0</v>
      </c>
      <c r="CS1635">
        <v>0</v>
      </c>
      <c r="CT1635">
        <v>0</v>
      </c>
    </row>
    <row r="1636" spans="1:98" x14ac:dyDescent="0.2">
      <c r="A1636" t="s">
        <v>18246</v>
      </c>
      <c r="B1636" s="1" t="s">
        <v>283</v>
      </c>
      <c r="C1636">
        <v>600</v>
      </c>
      <c r="G1636" t="s">
        <v>240</v>
      </c>
      <c r="H1636" t="s">
        <v>1308</v>
      </c>
      <c r="I1636" t="s">
        <v>332</v>
      </c>
      <c r="J1636" t="s">
        <v>308</v>
      </c>
      <c r="K1636">
        <v>6</v>
      </c>
      <c r="L1636" t="s">
        <v>2917</v>
      </c>
      <c r="N1636" t="s">
        <v>2931</v>
      </c>
      <c r="O1636" t="s">
        <v>2932</v>
      </c>
      <c r="P1636">
        <v>16</v>
      </c>
      <c r="Q1636" t="s">
        <v>727</v>
      </c>
      <c r="S1636" t="s">
        <v>948</v>
      </c>
      <c r="T1636">
        <v>4</v>
      </c>
      <c r="U1636">
        <v>7</v>
      </c>
      <c r="V1636">
        <v>2</v>
      </c>
      <c r="X1636" t="s">
        <v>314</v>
      </c>
      <c r="AD1636" t="s">
        <v>2921</v>
      </c>
      <c r="AF1636" t="s">
        <v>18247</v>
      </c>
      <c r="AH1636" t="s">
        <v>202</v>
      </c>
      <c r="AI1636" t="s">
        <v>318</v>
      </c>
      <c r="AJ1636" t="s">
        <v>18248</v>
      </c>
      <c r="AO1636" t="s">
        <v>18249</v>
      </c>
      <c r="AQ1636">
        <v>2</v>
      </c>
      <c r="AR1636" t="s">
        <v>321</v>
      </c>
      <c r="AS1636" t="s">
        <v>321</v>
      </c>
      <c r="AT1636" t="s">
        <v>4233</v>
      </c>
      <c r="AU1636" t="s">
        <v>18250</v>
      </c>
      <c r="AV1636" t="s">
        <v>18251</v>
      </c>
      <c r="AY1636" t="s">
        <v>298</v>
      </c>
      <c r="AZ1636" t="s">
        <v>18252</v>
      </c>
      <c r="BA1636" t="s">
        <v>255</v>
      </c>
      <c r="BB1636" t="s">
        <v>18253</v>
      </c>
      <c r="BD1636" t="s">
        <v>14619</v>
      </c>
      <c r="BE1636">
        <v>0</v>
      </c>
      <c r="BG1636" t="s">
        <v>18254</v>
      </c>
      <c r="BH1636" t="s">
        <v>18255</v>
      </c>
      <c r="BS1636">
        <v>0</v>
      </c>
      <c r="BT1636">
        <v>0</v>
      </c>
      <c r="BU1636">
        <v>0</v>
      </c>
      <c r="BV1636">
        <v>1</v>
      </c>
      <c r="BW1636">
        <v>0</v>
      </c>
      <c r="BX1636">
        <v>1</v>
      </c>
      <c r="BY1636">
        <v>1</v>
      </c>
      <c r="CD1636" t="s">
        <v>132</v>
      </c>
      <c r="CE1636">
        <v>0</v>
      </c>
      <c r="CF1636" t="s">
        <v>132</v>
      </c>
      <c r="CJ1636" t="s">
        <v>132</v>
      </c>
      <c r="CK1636" t="s">
        <v>132</v>
      </c>
      <c r="CP1636">
        <v>2195</v>
      </c>
      <c r="CQ1636">
        <v>0</v>
      </c>
      <c r="CR1636">
        <v>0</v>
      </c>
      <c r="CS1636">
        <v>0</v>
      </c>
      <c r="CT1636">
        <v>0</v>
      </c>
    </row>
    <row r="1637" spans="1:98" x14ac:dyDescent="0.2">
      <c r="A1637" t="s">
        <v>27454</v>
      </c>
      <c r="B1637" s="1" t="s">
        <v>239</v>
      </c>
      <c r="C1637">
        <v>800</v>
      </c>
      <c r="G1637" t="s">
        <v>575</v>
      </c>
      <c r="H1637" t="s">
        <v>102</v>
      </c>
      <c r="I1637" t="s">
        <v>137</v>
      </c>
      <c r="K1637">
        <v>2</v>
      </c>
      <c r="L1637" t="s">
        <v>3588</v>
      </c>
      <c r="N1637" t="s">
        <v>1610</v>
      </c>
      <c r="O1637" t="s">
        <v>1611</v>
      </c>
      <c r="P1637">
        <v>30</v>
      </c>
      <c r="Q1637" t="s">
        <v>351</v>
      </c>
      <c r="S1637" t="s">
        <v>7363</v>
      </c>
      <c r="T1637">
        <v>4</v>
      </c>
      <c r="U1637">
        <v>3</v>
      </c>
      <c r="V1637">
        <v>6</v>
      </c>
      <c r="AD1637" t="s">
        <v>966</v>
      </c>
      <c r="AF1637" t="s">
        <v>27455</v>
      </c>
      <c r="AH1637" t="s">
        <v>114</v>
      </c>
      <c r="AI1637" t="s">
        <v>114</v>
      </c>
      <c r="AJ1637" t="s">
        <v>27456</v>
      </c>
      <c r="AO1637" t="s">
        <v>27457</v>
      </c>
      <c r="AQ1637">
        <v>3</v>
      </c>
      <c r="AR1637" t="s">
        <v>3471</v>
      </c>
      <c r="AS1637" t="s">
        <v>1022</v>
      </c>
      <c r="AT1637" t="s">
        <v>7894</v>
      </c>
      <c r="AU1637" t="s">
        <v>27458</v>
      </c>
      <c r="AV1637" t="s">
        <v>9520</v>
      </c>
      <c r="AW1637" t="s">
        <v>20493</v>
      </c>
      <c r="AY1637" t="s">
        <v>27459</v>
      </c>
      <c r="AZ1637" t="s">
        <v>208</v>
      </c>
      <c r="BA1637" t="s">
        <v>255</v>
      </c>
      <c r="BB1637" t="s">
        <v>27460</v>
      </c>
      <c r="BD1637" t="s">
        <v>24172</v>
      </c>
      <c r="BE1637">
        <v>0</v>
      </c>
      <c r="BF1637" t="s">
        <v>27461</v>
      </c>
      <c r="BG1637" t="s">
        <v>27462</v>
      </c>
      <c r="BH1637" t="s">
        <v>27463</v>
      </c>
      <c r="BI1637" t="s">
        <v>132</v>
      </c>
      <c r="BK1637" t="s">
        <v>132</v>
      </c>
      <c r="BS1637">
        <v>0</v>
      </c>
      <c r="BT1637">
        <v>0</v>
      </c>
      <c r="BU1637">
        <v>1</v>
      </c>
      <c r="BV1637">
        <v>0</v>
      </c>
      <c r="BW1637">
        <v>0</v>
      </c>
      <c r="BX1637">
        <v>0</v>
      </c>
      <c r="BY1637">
        <v>1</v>
      </c>
      <c r="CD1637" t="s">
        <v>131</v>
      </c>
      <c r="CE1637">
        <v>0</v>
      </c>
      <c r="CF1637" t="s">
        <v>132</v>
      </c>
      <c r="CJ1637" t="s">
        <v>132</v>
      </c>
      <c r="CK1637" t="s">
        <v>132</v>
      </c>
      <c r="CP1637">
        <v>5358</v>
      </c>
      <c r="CQ1637">
        <v>0</v>
      </c>
      <c r="CR1637">
        <v>0</v>
      </c>
      <c r="CS1637">
        <v>0</v>
      </c>
      <c r="CT1637">
        <v>0</v>
      </c>
    </row>
    <row r="1638" spans="1:98" x14ac:dyDescent="0.2">
      <c r="A1638" t="s">
        <v>11806</v>
      </c>
      <c r="B1638" s="1" t="s">
        <v>599</v>
      </c>
      <c r="C1638">
        <v>135</v>
      </c>
      <c r="G1638" t="s">
        <v>240</v>
      </c>
      <c r="H1638" t="s">
        <v>1308</v>
      </c>
      <c r="I1638" t="s">
        <v>332</v>
      </c>
      <c r="K1638">
        <v>-1</v>
      </c>
      <c r="L1638" t="s">
        <v>762</v>
      </c>
      <c r="N1638" t="s">
        <v>601</v>
      </c>
      <c r="O1638" t="s">
        <v>11807</v>
      </c>
      <c r="P1638">
        <v>5</v>
      </c>
      <c r="Q1638" t="s">
        <v>833</v>
      </c>
      <c r="S1638" t="s">
        <v>10216</v>
      </c>
      <c r="T1638">
        <v>3</v>
      </c>
      <c r="U1638">
        <v>1</v>
      </c>
      <c r="V1638">
        <v>1</v>
      </c>
      <c r="AD1638" t="s">
        <v>2985</v>
      </c>
      <c r="AF1638" t="s">
        <v>11808</v>
      </c>
      <c r="AH1638" t="s">
        <v>1316</v>
      </c>
      <c r="AI1638" t="s">
        <v>318</v>
      </c>
      <c r="AO1638" t="s">
        <v>11809</v>
      </c>
      <c r="AQ1638">
        <v>0</v>
      </c>
      <c r="AR1638">
        <v>-3</v>
      </c>
      <c r="AS1638" t="s">
        <v>11810</v>
      </c>
      <c r="AT1638" t="s">
        <v>1734</v>
      </c>
      <c r="AU1638" t="s">
        <v>11811</v>
      </c>
      <c r="AX1638" t="s">
        <v>11812</v>
      </c>
      <c r="AY1638" t="s">
        <v>11813</v>
      </c>
      <c r="AZ1638" t="s">
        <v>11814</v>
      </c>
      <c r="BA1638" t="s">
        <v>255</v>
      </c>
      <c r="BB1638" t="s">
        <v>11815</v>
      </c>
      <c r="BC1638" t="s">
        <v>11816</v>
      </c>
      <c r="BD1638" t="s">
        <v>7316</v>
      </c>
      <c r="BE1638">
        <v>0</v>
      </c>
      <c r="BF1638" t="s">
        <v>11817</v>
      </c>
      <c r="BG1638" t="s">
        <v>11818</v>
      </c>
      <c r="BH1638" t="s">
        <v>11819</v>
      </c>
      <c r="BS1638">
        <v>0</v>
      </c>
      <c r="BT1638">
        <v>1</v>
      </c>
      <c r="BU1638">
        <v>0</v>
      </c>
      <c r="BV1638">
        <v>0</v>
      </c>
      <c r="BW1638">
        <v>0</v>
      </c>
      <c r="BX1638">
        <v>1</v>
      </c>
      <c r="BY1638">
        <v>1</v>
      </c>
      <c r="CD1638" t="s">
        <v>131</v>
      </c>
      <c r="CE1638">
        <v>0</v>
      </c>
      <c r="CJ1638" t="s">
        <v>132</v>
      </c>
      <c r="CO1638" t="str">
        <f>HYPERLINK("http://www.d20pfsrd.com/bestiary/monster-listings/animals/reptiles/snapping-turtle","Snapping Turtle")</f>
        <v>Snapping Turtle</v>
      </c>
      <c r="CP1638">
        <v>1382</v>
      </c>
      <c r="CQ1638">
        <v>0</v>
      </c>
      <c r="CR1638">
        <v>0</v>
      </c>
      <c r="CS1638">
        <v>0</v>
      </c>
      <c r="CT1638">
        <v>0</v>
      </c>
    </row>
    <row r="1639" spans="1:98" x14ac:dyDescent="0.2">
      <c r="A1639" t="s">
        <v>22065</v>
      </c>
      <c r="B1639" s="1" t="s">
        <v>599</v>
      </c>
      <c r="C1639">
        <v>135</v>
      </c>
      <c r="G1639" t="s">
        <v>240</v>
      </c>
      <c r="H1639" t="s">
        <v>1308</v>
      </c>
      <c r="I1639" t="s">
        <v>332</v>
      </c>
      <c r="K1639">
        <v>3</v>
      </c>
      <c r="L1639" t="s">
        <v>2434</v>
      </c>
      <c r="N1639" t="s">
        <v>2853</v>
      </c>
      <c r="O1639" t="s">
        <v>2854</v>
      </c>
      <c r="P1639">
        <v>4</v>
      </c>
      <c r="Q1639" t="s">
        <v>603</v>
      </c>
      <c r="S1639" t="s">
        <v>2855</v>
      </c>
      <c r="T1639">
        <v>2</v>
      </c>
      <c r="U1639">
        <v>5</v>
      </c>
      <c r="V1639">
        <v>2</v>
      </c>
      <c r="AD1639" t="s">
        <v>2856</v>
      </c>
      <c r="AF1639" t="s">
        <v>2857</v>
      </c>
      <c r="AH1639" t="s">
        <v>1316</v>
      </c>
      <c r="AI1639" t="s">
        <v>318</v>
      </c>
      <c r="AO1639" t="s">
        <v>2882</v>
      </c>
      <c r="AQ1639">
        <v>0</v>
      </c>
      <c r="AR1639">
        <v>1</v>
      </c>
      <c r="AS1639">
        <v>9</v>
      </c>
      <c r="AT1639" t="s">
        <v>1734</v>
      </c>
      <c r="AU1639" t="s">
        <v>2883</v>
      </c>
      <c r="AV1639" t="s">
        <v>1131</v>
      </c>
      <c r="AY1639" t="s">
        <v>445</v>
      </c>
      <c r="AZ1639" t="s">
        <v>208</v>
      </c>
      <c r="BA1639" t="s">
        <v>255</v>
      </c>
      <c r="BB1639" t="s">
        <v>16197</v>
      </c>
      <c r="BC1639" t="s">
        <v>2836</v>
      </c>
      <c r="BD1639" t="s">
        <v>22028</v>
      </c>
      <c r="BE1639">
        <v>0</v>
      </c>
      <c r="BG1639" t="s">
        <v>22066</v>
      </c>
      <c r="BH1639" t="s">
        <v>22067</v>
      </c>
      <c r="BS1639">
        <v>0</v>
      </c>
      <c r="BT1639">
        <v>0</v>
      </c>
      <c r="BU1639">
        <v>1</v>
      </c>
      <c r="BV1639">
        <v>0</v>
      </c>
      <c r="BW1639">
        <v>0</v>
      </c>
      <c r="BX1639">
        <v>0</v>
      </c>
      <c r="BY1639">
        <v>1</v>
      </c>
      <c r="CD1639" t="s">
        <v>131</v>
      </c>
      <c r="CE1639">
        <v>0</v>
      </c>
      <c r="CJ1639" t="s">
        <v>132</v>
      </c>
      <c r="CP1639">
        <v>4002</v>
      </c>
      <c r="CQ1639">
        <v>0</v>
      </c>
      <c r="CR1639">
        <v>0</v>
      </c>
      <c r="CS1639">
        <v>0</v>
      </c>
      <c r="CT1639">
        <v>0</v>
      </c>
    </row>
    <row r="1640" spans="1:98" x14ac:dyDescent="0.2">
      <c r="A1640" t="s">
        <v>215</v>
      </c>
      <c r="B1640" s="1" t="s">
        <v>216</v>
      </c>
      <c r="C1640">
        <v>819200</v>
      </c>
      <c r="G1640" t="s">
        <v>101</v>
      </c>
      <c r="H1640" t="s">
        <v>193</v>
      </c>
      <c r="I1640" t="s">
        <v>103</v>
      </c>
      <c r="J1640" t="s">
        <v>163</v>
      </c>
      <c r="K1640">
        <v>9</v>
      </c>
      <c r="L1640" t="s">
        <v>217</v>
      </c>
      <c r="M1640" t="s">
        <v>165</v>
      </c>
      <c r="N1640" t="s">
        <v>218</v>
      </c>
      <c r="O1640" t="s">
        <v>219</v>
      </c>
      <c r="P1640">
        <v>363</v>
      </c>
      <c r="Q1640" t="s">
        <v>220</v>
      </c>
      <c r="R1640" t="s">
        <v>221</v>
      </c>
      <c r="S1640" t="s">
        <v>222</v>
      </c>
      <c r="T1640">
        <v>25</v>
      </c>
      <c r="U1640">
        <v>14</v>
      </c>
      <c r="V1640">
        <v>23</v>
      </c>
      <c r="W1640" t="s">
        <v>170</v>
      </c>
      <c r="Y1640" t="s">
        <v>223</v>
      </c>
      <c r="Z1640" t="s">
        <v>173</v>
      </c>
      <c r="AA1640" t="s">
        <v>174</v>
      </c>
      <c r="AB1640">
        <v>34</v>
      </c>
      <c r="AD1640" t="s">
        <v>224</v>
      </c>
      <c r="AE1640" t="s">
        <v>225</v>
      </c>
      <c r="AF1640" t="s">
        <v>226</v>
      </c>
      <c r="AG1640" t="s">
        <v>227</v>
      </c>
      <c r="AH1640" t="s">
        <v>202</v>
      </c>
      <c r="AI1640" t="s">
        <v>202</v>
      </c>
      <c r="AK1640" t="s">
        <v>228</v>
      </c>
      <c r="AM1640" t="s">
        <v>229</v>
      </c>
      <c r="AO1640" t="s">
        <v>230</v>
      </c>
      <c r="AQ1640">
        <v>22</v>
      </c>
      <c r="AR1640">
        <v>32</v>
      </c>
      <c r="AS1640">
        <v>47</v>
      </c>
      <c r="AT1640" t="s">
        <v>231</v>
      </c>
      <c r="AU1640" t="s">
        <v>232</v>
      </c>
      <c r="AW1640" t="s">
        <v>181</v>
      </c>
      <c r="AX1640" t="s">
        <v>182</v>
      </c>
      <c r="AY1640" t="s">
        <v>183</v>
      </c>
      <c r="AZ1640" t="s">
        <v>208</v>
      </c>
      <c r="BA1640" t="s">
        <v>233</v>
      </c>
      <c r="BB1640" t="s">
        <v>234</v>
      </c>
      <c r="BC1640" t="s">
        <v>211</v>
      </c>
      <c r="BD1640" t="s">
        <v>128</v>
      </c>
      <c r="BE1640">
        <v>0</v>
      </c>
      <c r="BF1640" t="s">
        <v>235</v>
      </c>
      <c r="BG1640" t="s">
        <v>236</v>
      </c>
      <c r="BH1640" t="s">
        <v>237</v>
      </c>
      <c r="BS1640">
        <v>0</v>
      </c>
      <c r="BT1640">
        <v>0</v>
      </c>
      <c r="BU1640">
        <v>0</v>
      </c>
      <c r="BV1640">
        <v>0</v>
      </c>
      <c r="BW1640">
        <v>0</v>
      </c>
      <c r="BX1640">
        <v>0</v>
      </c>
      <c r="BY1640">
        <v>0</v>
      </c>
      <c r="CD1640" t="s">
        <v>131</v>
      </c>
      <c r="CE1640">
        <v>0</v>
      </c>
      <c r="CJ1640" t="s">
        <v>132</v>
      </c>
      <c r="CO1640" t="str">
        <f>HYPERLINK("http://www.d20pfsrd.com/bestiary/monster-listings/outsiders/angel/solar","Angel, Solar")</f>
        <v>Angel, Solar</v>
      </c>
      <c r="CP1640">
        <v>24</v>
      </c>
      <c r="CQ1640">
        <v>0</v>
      </c>
      <c r="CR1640">
        <v>0</v>
      </c>
      <c r="CS1640">
        <v>0</v>
      </c>
      <c r="CT1640">
        <v>0</v>
      </c>
    </row>
    <row r="1641" spans="1:98" x14ac:dyDescent="0.2">
      <c r="A1641" t="s">
        <v>20620</v>
      </c>
      <c r="B1641" s="1" t="s">
        <v>1918</v>
      </c>
      <c r="C1641">
        <v>19200</v>
      </c>
      <c r="G1641" t="s">
        <v>1053</v>
      </c>
      <c r="H1641" t="s">
        <v>193</v>
      </c>
      <c r="I1641" t="s">
        <v>137</v>
      </c>
      <c r="K1641">
        <v>7</v>
      </c>
      <c r="L1641" t="s">
        <v>20621</v>
      </c>
      <c r="N1641" t="s">
        <v>10885</v>
      </c>
      <c r="O1641" t="s">
        <v>20622</v>
      </c>
      <c r="P1641">
        <v>189</v>
      </c>
      <c r="Q1641" t="s">
        <v>15427</v>
      </c>
      <c r="S1641" t="s">
        <v>13379</v>
      </c>
      <c r="T1641">
        <v>15</v>
      </c>
      <c r="U1641">
        <v>11</v>
      </c>
      <c r="V1641">
        <v>14</v>
      </c>
      <c r="X1641" t="s">
        <v>20623</v>
      </c>
      <c r="Y1641" t="s">
        <v>5254</v>
      </c>
      <c r="Z1641" t="s">
        <v>6621</v>
      </c>
      <c r="AC1641" t="s">
        <v>11158</v>
      </c>
      <c r="AD1641" t="s">
        <v>749</v>
      </c>
      <c r="AF1641" t="s">
        <v>20624</v>
      </c>
      <c r="AH1641" t="s">
        <v>202</v>
      </c>
      <c r="AI1641" t="s">
        <v>20625</v>
      </c>
      <c r="AJ1641" t="s">
        <v>20626</v>
      </c>
      <c r="AO1641" t="s">
        <v>20627</v>
      </c>
      <c r="AQ1641">
        <v>10</v>
      </c>
      <c r="AR1641" t="s">
        <v>4705</v>
      </c>
      <c r="AS1641">
        <v>37</v>
      </c>
      <c r="AT1641" t="s">
        <v>20628</v>
      </c>
      <c r="AU1641" t="s">
        <v>20629</v>
      </c>
      <c r="AW1641" t="s">
        <v>20630</v>
      </c>
      <c r="AX1641" t="s">
        <v>7542</v>
      </c>
      <c r="AY1641" t="s">
        <v>20631</v>
      </c>
      <c r="AZ1641" t="s">
        <v>20632</v>
      </c>
      <c r="BA1641" t="s">
        <v>255</v>
      </c>
      <c r="BB1641" t="s">
        <v>20633</v>
      </c>
      <c r="BD1641" t="s">
        <v>20634</v>
      </c>
      <c r="BE1641">
        <v>0</v>
      </c>
      <c r="BF1641" t="s">
        <v>20635</v>
      </c>
      <c r="BG1641" t="s">
        <v>20636</v>
      </c>
      <c r="BH1641" t="s">
        <v>20637</v>
      </c>
      <c r="BS1641">
        <v>0</v>
      </c>
      <c r="BT1641">
        <v>0</v>
      </c>
      <c r="BU1641">
        <v>0</v>
      </c>
      <c r="BV1641">
        <v>0</v>
      </c>
      <c r="BW1641">
        <v>1</v>
      </c>
      <c r="BX1641">
        <v>0</v>
      </c>
      <c r="BY1641">
        <v>1</v>
      </c>
      <c r="CD1641" t="s">
        <v>131</v>
      </c>
      <c r="CE1641">
        <v>0</v>
      </c>
      <c r="CJ1641" t="s">
        <v>132</v>
      </c>
      <c r="CP1641">
        <v>3369</v>
      </c>
      <c r="CQ1641">
        <v>0</v>
      </c>
      <c r="CR1641">
        <v>0</v>
      </c>
      <c r="CS1641">
        <v>0</v>
      </c>
      <c r="CT1641">
        <v>0</v>
      </c>
    </row>
    <row r="1642" spans="1:98" x14ac:dyDescent="0.2">
      <c r="A1642" t="s">
        <v>30544</v>
      </c>
      <c r="B1642" s="1" t="s">
        <v>99</v>
      </c>
      <c r="C1642">
        <v>200</v>
      </c>
      <c r="G1642" t="s">
        <v>575</v>
      </c>
      <c r="H1642" t="s">
        <v>1308</v>
      </c>
      <c r="I1642" t="s">
        <v>1555</v>
      </c>
      <c r="K1642">
        <v>1</v>
      </c>
      <c r="L1642" t="s">
        <v>30545</v>
      </c>
      <c r="N1642" t="s">
        <v>10902</v>
      </c>
      <c r="O1642" t="s">
        <v>10903</v>
      </c>
      <c r="P1642">
        <v>7</v>
      </c>
      <c r="Q1642" t="s">
        <v>30546</v>
      </c>
      <c r="S1642" t="s">
        <v>30547</v>
      </c>
      <c r="T1642">
        <v>-1</v>
      </c>
      <c r="U1642">
        <v>1</v>
      </c>
      <c r="V1642">
        <v>4</v>
      </c>
      <c r="X1642" t="s">
        <v>3173</v>
      </c>
      <c r="Z1642" t="s">
        <v>3160</v>
      </c>
      <c r="AD1642" t="s">
        <v>30548</v>
      </c>
      <c r="AF1642" t="s">
        <v>30549</v>
      </c>
      <c r="AH1642" t="s">
        <v>19148</v>
      </c>
      <c r="AI1642" t="s">
        <v>318</v>
      </c>
      <c r="AJ1642" t="s">
        <v>30550</v>
      </c>
      <c r="AO1642" t="s">
        <v>30551</v>
      </c>
      <c r="AQ1642">
        <v>1</v>
      </c>
      <c r="AR1642">
        <v>0</v>
      </c>
      <c r="AS1642">
        <v>7</v>
      </c>
      <c r="AT1642" t="s">
        <v>1734</v>
      </c>
      <c r="AU1642" t="s">
        <v>30552</v>
      </c>
      <c r="AV1642" t="s">
        <v>534</v>
      </c>
      <c r="AY1642" t="s">
        <v>3178</v>
      </c>
      <c r="AZ1642" t="s">
        <v>30553</v>
      </c>
      <c r="BA1642" t="s">
        <v>255</v>
      </c>
      <c r="BB1642" t="s">
        <v>30554</v>
      </c>
      <c r="BD1642" t="s">
        <v>30472</v>
      </c>
      <c r="BE1642">
        <v>0</v>
      </c>
      <c r="BF1642" t="s">
        <v>30555</v>
      </c>
      <c r="BG1642" t="s">
        <v>30556</v>
      </c>
      <c r="BH1642" t="s">
        <v>30557</v>
      </c>
      <c r="BI1642" t="s">
        <v>132</v>
      </c>
      <c r="BS1642">
        <v>0</v>
      </c>
      <c r="BT1642">
        <v>0</v>
      </c>
      <c r="BU1642">
        <v>1</v>
      </c>
      <c r="BV1642">
        <v>0</v>
      </c>
      <c r="BW1642">
        <v>0</v>
      </c>
      <c r="BX1642">
        <v>0</v>
      </c>
      <c r="BY1642">
        <v>0</v>
      </c>
      <c r="CD1642" t="s">
        <v>132</v>
      </c>
      <c r="CE1642">
        <v>0</v>
      </c>
      <c r="CF1642" t="s">
        <v>132</v>
      </c>
      <c r="CJ1642" t="s">
        <v>132</v>
      </c>
      <c r="CK1642" t="s">
        <v>132</v>
      </c>
      <c r="CP1642">
        <v>6454</v>
      </c>
      <c r="CQ1642">
        <v>0</v>
      </c>
      <c r="CR1642">
        <v>0</v>
      </c>
      <c r="CS1642">
        <v>0</v>
      </c>
      <c r="CT1642">
        <v>0</v>
      </c>
    </row>
    <row r="1643" spans="1:98" x14ac:dyDescent="0.2">
      <c r="A1643" t="s">
        <v>30292</v>
      </c>
      <c r="B1643" s="1" t="s">
        <v>1117</v>
      </c>
      <c r="C1643">
        <v>400</v>
      </c>
      <c r="G1643" t="s">
        <v>240</v>
      </c>
      <c r="H1643" t="s">
        <v>393</v>
      </c>
      <c r="I1643" t="s">
        <v>332</v>
      </c>
      <c r="K1643">
        <v>1</v>
      </c>
      <c r="L1643" t="s">
        <v>677</v>
      </c>
      <c r="N1643" t="s">
        <v>4189</v>
      </c>
      <c r="O1643" t="s">
        <v>4190</v>
      </c>
      <c r="P1643">
        <v>13</v>
      </c>
      <c r="Q1643" t="s">
        <v>1718</v>
      </c>
      <c r="S1643" t="s">
        <v>691</v>
      </c>
      <c r="T1643">
        <v>7</v>
      </c>
      <c r="U1643">
        <v>4</v>
      </c>
      <c r="V1643">
        <v>2</v>
      </c>
      <c r="AD1643" t="s">
        <v>7088</v>
      </c>
      <c r="AF1643" t="s">
        <v>30293</v>
      </c>
      <c r="AH1643" t="s">
        <v>114</v>
      </c>
      <c r="AI1643" t="s">
        <v>114</v>
      </c>
      <c r="AJ1643" t="s">
        <v>21714</v>
      </c>
      <c r="AO1643" t="s">
        <v>30294</v>
      </c>
      <c r="AQ1643">
        <v>1</v>
      </c>
      <c r="AR1643">
        <v>0</v>
      </c>
      <c r="AS1643" t="s">
        <v>1708</v>
      </c>
      <c r="AT1643" t="s">
        <v>4793</v>
      </c>
      <c r="AU1643" t="s">
        <v>30295</v>
      </c>
      <c r="AY1643" t="s">
        <v>30275</v>
      </c>
      <c r="AZ1643" t="s">
        <v>30296</v>
      </c>
      <c r="BA1643" t="s">
        <v>255</v>
      </c>
      <c r="BB1643" t="s">
        <v>30297</v>
      </c>
      <c r="BD1643" t="s">
        <v>30277</v>
      </c>
      <c r="BE1643">
        <v>0</v>
      </c>
      <c r="BF1643" t="s">
        <v>30298</v>
      </c>
      <c r="BG1643" t="s">
        <v>30299</v>
      </c>
      <c r="BH1643" t="s">
        <v>30300</v>
      </c>
      <c r="BI1643" t="s">
        <v>132</v>
      </c>
      <c r="BS1643">
        <v>0</v>
      </c>
      <c r="BT1643">
        <v>1</v>
      </c>
      <c r="BU1643">
        <v>0</v>
      </c>
      <c r="BV1643">
        <v>0</v>
      </c>
      <c r="BW1643">
        <v>1</v>
      </c>
      <c r="BX1643">
        <v>0</v>
      </c>
      <c r="BY1643">
        <v>1</v>
      </c>
      <c r="CD1643" t="s">
        <v>132</v>
      </c>
      <c r="CE1643">
        <v>0</v>
      </c>
      <c r="CF1643" t="s">
        <v>132</v>
      </c>
      <c r="CJ1643" t="s">
        <v>132</v>
      </c>
      <c r="CK1643" t="s">
        <v>132</v>
      </c>
      <c r="CP1643">
        <v>6288</v>
      </c>
      <c r="CQ1643">
        <v>0</v>
      </c>
      <c r="CR1643">
        <v>0</v>
      </c>
      <c r="CS1643">
        <v>0</v>
      </c>
      <c r="CT1643">
        <v>0</v>
      </c>
    </row>
    <row r="1644" spans="1:98" x14ac:dyDescent="0.2">
      <c r="A1644" t="s">
        <v>19537</v>
      </c>
      <c r="B1644" s="1" t="s">
        <v>633</v>
      </c>
      <c r="C1644">
        <v>4800</v>
      </c>
      <c r="G1644" t="s">
        <v>1053</v>
      </c>
      <c r="H1644" t="s">
        <v>102</v>
      </c>
      <c r="I1644" t="s">
        <v>809</v>
      </c>
      <c r="K1644">
        <v>10</v>
      </c>
      <c r="L1644" t="s">
        <v>19538</v>
      </c>
      <c r="N1644" t="s">
        <v>1448</v>
      </c>
      <c r="O1644" t="s">
        <v>1449</v>
      </c>
      <c r="P1644">
        <v>102</v>
      </c>
      <c r="Q1644" t="s">
        <v>10149</v>
      </c>
      <c r="S1644" t="s">
        <v>19539</v>
      </c>
      <c r="T1644">
        <v>7</v>
      </c>
      <c r="U1644">
        <v>14</v>
      </c>
      <c r="V1644">
        <v>11</v>
      </c>
      <c r="Y1644" t="s">
        <v>19540</v>
      </c>
      <c r="Z1644" t="s">
        <v>19541</v>
      </c>
      <c r="AB1644">
        <v>19</v>
      </c>
      <c r="AD1644" t="s">
        <v>249</v>
      </c>
      <c r="AF1644" t="s">
        <v>19542</v>
      </c>
      <c r="AH1644" t="s">
        <v>114</v>
      </c>
      <c r="AI1644" t="s">
        <v>114</v>
      </c>
      <c r="AJ1644" t="s">
        <v>17313</v>
      </c>
      <c r="AK1644" t="s">
        <v>19543</v>
      </c>
      <c r="AO1644" t="s">
        <v>19544</v>
      </c>
      <c r="AQ1644">
        <v>12</v>
      </c>
      <c r="AR1644" t="s">
        <v>643</v>
      </c>
      <c r="AS1644">
        <v>33</v>
      </c>
      <c r="AT1644" t="s">
        <v>19545</v>
      </c>
      <c r="AU1644" t="s">
        <v>19546</v>
      </c>
      <c r="AW1644" t="s">
        <v>5232</v>
      </c>
      <c r="AX1644" t="s">
        <v>19547</v>
      </c>
      <c r="AY1644" t="s">
        <v>3178</v>
      </c>
      <c r="AZ1644" t="s">
        <v>670</v>
      </c>
      <c r="BA1644" t="s">
        <v>426</v>
      </c>
      <c r="BB1644" t="s">
        <v>19548</v>
      </c>
      <c r="BD1644" t="s">
        <v>19270</v>
      </c>
      <c r="BE1644">
        <v>0</v>
      </c>
      <c r="BF1644" t="s">
        <v>19549</v>
      </c>
      <c r="BG1644" t="s">
        <v>19550</v>
      </c>
      <c r="BH1644" t="s">
        <v>19551</v>
      </c>
      <c r="BS1644">
        <v>0</v>
      </c>
      <c r="BT1644">
        <v>0</v>
      </c>
      <c r="BU1644">
        <v>0</v>
      </c>
      <c r="BV1644">
        <v>0</v>
      </c>
      <c r="BW1644">
        <v>0</v>
      </c>
      <c r="BX1644">
        <v>0</v>
      </c>
      <c r="BY1644">
        <v>1</v>
      </c>
      <c r="CD1644" t="s">
        <v>131</v>
      </c>
      <c r="CE1644">
        <v>0</v>
      </c>
      <c r="CJ1644" t="s">
        <v>132</v>
      </c>
      <c r="CP1644">
        <v>2750</v>
      </c>
      <c r="CQ1644">
        <v>0</v>
      </c>
      <c r="CR1644">
        <v>0</v>
      </c>
      <c r="CS1644">
        <v>0</v>
      </c>
      <c r="CT1644">
        <v>0</v>
      </c>
    </row>
    <row r="1645" spans="1:98" x14ac:dyDescent="0.2">
      <c r="A1645" t="s">
        <v>11458</v>
      </c>
      <c r="B1645" s="1" t="s">
        <v>134</v>
      </c>
      <c r="C1645">
        <v>3200</v>
      </c>
      <c r="G1645" t="s">
        <v>1053</v>
      </c>
      <c r="H1645" t="s">
        <v>102</v>
      </c>
      <c r="I1645" t="s">
        <v>103</v>
      </c>
      <c r="J1645" t="s">
        <v>4330</v>
      </c>
      <c r="K1645">
        <v>10</v>
      </c>
      <c r="L1645" t="s">
        <v>11459</v>
      </c>
      <c r="N1645" t="s">
        <v>11460</v>
      </c>
      <c r="O1645" t="s">
        <v>11461</v>
      </c>
      <c r="P1645">
        <v>82</v>
      </c>
      <c r="Q1645" t="s">
        <v>11462</v>
      </c>
      <c r="S1645" t="s">
        <v>11463</v>
      </c>
      <c r="T1645">
        <v>5</v>
      </c>
      <c r="U1645">
        <v>13</v>
      </c>
      <c r="V1645">
        <v>7</v>
      </c>
      <c r="Y1645" t="s">
        <v>479</v>
      </c>
      <c r="Z1645" t="s">
        <v>11464</v>
      </c>
      <c r="AD1645" t="s">
        <v>11465</v>
      </c>
      <c r="AF1645" t="s">
        <v>11466</v>
      </c>
      <c r="AH1645" t="s">
        <v>114</v>
      </c>
      <c r="AI1645" t="s">
        <v>114</v>
      </c>
      <c r="AJ1645" t="s">
        <v>11467</v>
      </c>
      <c r="AO1645" t="s">
        <v>11468</v>
      </c>
      <c r="AQ1645">
        <v>11</v>
      </c>
      <c r="AR1645">
        <v>12</v>
      </c>
      <c r="AS1645" t="s">
        <v>644</v>
      </c>
      <c r="AT1645" t="s">
        <v>11469</v>
      </c>
      <c r="AU1645" t="s">
        <v>11470</v>
      </c>
      <c r="AW1645" t="s">
        <v>4359</v>
      </c>
      <c r="AX1645" t="s">
        <v>11471</v>
      </c>
      <c r="AY1645" t="s">
        <v>11472</v>
      </c>
      <c r="AZ1645" t="s">
        <v>670</v>
      </c>
      <c r="BA1645" t="s">
        <v>255</v>
      </c>
      <c r="BB1645" t="s">
        <v>11473</v>
      </c>
      <c r="BD1645" t="s">
        <v>7316</v>
      </c>
      <c r="BE1645">
        <v>0</v>
      </c>
      <c r="BF1645" t="s">
        <v>11474</v>
      </c>
      <c r="BG1645" t="s">
        <v>11475</v>
      </c>
      <c r="BH1645" t="s">
        <v>11476</v>
      </c>
      <c r="BS1645">
        <v>0</v>
      </c>
      <c r="BT1645">
        <v>0</v>
      </c>
      <c r="BU1645">
        <v>1</v>
      </c>
      <c r="BV1645">
        <v>0</v>
      </c>
      <c r="BW1645">
        <v>0</v>
      </c>
      <c r="BX1645">
        <v>0</v>
      </c>
      <c r="BY1645">
        <v>1</v>
      </c>
      <c r="CD1645" t="s">
        <v>131</v>
      </c>
      <c r="CE1645">
        <v>0</v>
      </c>
      <c r="CJ1645" t="s">
        <v>132</v>
      </c>
      <c r="CO1645" t="str">
        <f>HYPERLINK("http://www.d20pfsrd.com/bestiary/monster-listings/outsiders/soul-eater","Soul Eater")</f>
        <v>Soul Eater</v>
      </c>
      <c r="CP1645">
        <v>1359</v>
      </c>
      <c r="CQ1645">
        <v>0</v>
      </c>
      <c r="CR1645">
        <v>0</v>
      </c>
      <c r="CS1645">
        <v>0</v>
      </c>
      <c r="CT1645">
        <v>0</v>
      </c>
    </row>
    <row r="1646" spans="1:98" x14ac:dyDescent="0.2">
      <c r="A1646" t="s">
        <v>11477</v>
      </c>
      <c r="B1646" s="1" t="s">
        <v>283</v>
      </c>
      <c r="C1646">
        <v>600</v>
      </c>
      <c r="G1646" t="s">
        <v>240</v>
      </c>
      <c r="H1646" t="s">
        <v>1308</v>
      </c>
      <c r="I1646" t="s">
        <v>241</v>
      </c>
      <c r="K1646">
        <v>6</v>
      </c>
      <c r="L1646" t="s">
        <v>3656</v>
      </c>
      <c r="N1646" t="s">
        <v>2931</v>
      </c>
      <c r="O1646" t="s">
        <v>2932</v>
      </c>
      <c r="P1646">
        <v>19</v>
      </c>
      <c r="Q1646" t="s">
        <v>4130</v>
      </c>
      <c r="S1646" t="s">
        <v>11478</v>
      </c>
      <c r="T1646">
        <v>1</v>
      </c>
      <c r="U1646">
        <v>3</v>
      </c>
      <c r="V1646">
        <v>1</v>
      </c>
      <c r="Y1646" t="s">
        <v>11479</v>
      </c>
      <c r="Z1646" t="s">
        <v>248</v>
      </c>
      <c r="AC1646" t="s">
        <v>11480</v>
      </c>
      <c r="AD1646" t="s">
        <v>496</v>
      </c>
      <c r="AF1646" t="s">
        <v>11481</v>
      </c>
      <c r="AH1646" t="s">
        <v>1316</v>
      </c>
      <c r="AI1646" t="s">
        <v>318</v>
      </c>
      <c r="AK1646" t="s">
        <v>11482</v>
      </c>
      <c r="AO1646" t="s">
        <v>11483</v>
      </c>
      <c r="AQ1646">
        <v>3</v>
      </c>
      <c r="AR1646">
        <v>3</v>
      </c>
      <c r="AS1646">
        <v>11</v>
      </c>
      <c r="AT1646" t="s">
        <v>11484</v>
      </c>
      <c r="AU1646" t="s">
        <v>11485</v>
      </c>
      <c r="AW1646" t="s">
        <v>647</v>
      </c>
      <c r="AX1646" t="s">
        <v>11486</v>
      </c>
      <c r="AY1646" t="s">
        <v>298</v>
      </c>
      <c r="AZ1646" t="s">
        <v>11487</v>
      </c>
      <c r="BA1646" t="s">
        <v>426</v>
      </c>
      <c r="BB1646" t="s">
        <v>11488</v>
      </c>
      <c r="BD1646" t="s">
        <v>7316</v>
      </c>
      <c r="BE1646">
        <v>0</v>
      </c>
      <c r="BF1646" t="s">
        <v>11489</v>
      </c>
      <c r="BG1646" t="s">
        <v>11490</v>
      </c>
      <c r="BH1646" t="s">
        <v>11491</v>
      </c>
      <c r="BI1646" t="s">
        <v>132</v>
      </c>
      <c r="BS1646">
        <v>0</v>
      </c>
      <c r="BT1646">
        <v>0</v>
      </c>
      <c r="BU1646">
        <v>0</v>
      </c>
      <c r="BV1646">
        <v>0</v>
      </c>
      <c r="BW1646">
        <v>0</v>
      </c>
      <c r="BX1646">
        <v>0</v>
      </c>
      <c r="BY1646">
        <v>1</v>
      </c>
      <c r="CD1646" t="s">
        <v>131</v>
      </c>
      <c r="CE1646">
        <v>0</v>
      </c>
      <c r="CF1646" t="s">
        <v>132</v>
      </c>
      <c r="CJ1646" t="s">
        <v>132</v>
      </c>
      <c r="CK1646" t="s">
        <v>132</v>
      </c>
      <c r="CO1646" t="str">
        <f>HYPERLINK("http://www.d20pfsrd.com/bestiary/monster-listings/constructs/soulbound-doll","Soulbound Doll")</f>
        <v>Soulbound Doll</v>
      </c>
      <c r="CP1646">
        <v>1360</v>
      </c>
      <c r="CQ1646">
        <v>0</v>
      </c>
      <c r="CR1646">
        <v>0</v>
      </c>
      <c r="CS1646">
        <v>0</v>
      </c>
      <c r="CT1646">
        <v>0</v>
      </c>
    </row>
    <row r="1647" spans="1:98" x14ac:dyDescent="0.2">
      <c r="A1647" t="s">
        <v>27464</v>
      </c>
      <c r="B1647" s="1" t="s">
        <v>134</v>
      </c>
      <c r="C1647">
        <v>3200</v>
      </c>
      <c r="G1647" t="s">
        <v>240</v>
      </c>
      <c r="H1647" t="s">
        <v>102</v>
      </c>
      <c r="I1647" t="s">
        <v>241</v>
      </c>
      <c r="K1647">
        <v>7</v>
      </c>
      <c r="L1647" t="s">
        <v>508</v>
      </c>
      <c r="N1647" t="s">
        <v>3296</v>
      </c>
      <c r="O1647" t="s">
        <v>3297</v>
      </c>
      <c r="P1647">
        <v>85</v>
      </c>
      <c r="Q1647" t="s">
        <v>2679</v>
      </c>
      <c r="S1647" t="s">
        <v>4045</v>
      </c>
      <c r="T1647">
        <v>3</v>
      </c>
      <c r="U1647">
        <v>6</v>
      </c>
      <c r="V1647">
        <v>3</v>
      </c>
      <c r="Y1647" t="s">
        <v>458</v>
      </c>
      <c r="Z1647" t="s">
        <v>248</v>
      </c>
      <c r="AC1647" t="s">
        <v>11480</v>
      </c>
      <c r="AD1647" t="s">
        <v>249</v>
      </c>
      <c r="AF1647" t="s">
        <v>27465</v>
      </c>
      <c r="AH1647" t="s">
        <v>114</v>
      </c>
      <c r="AI1647" t="s">
        <v>114</v>
      </c>
      <c r="AJ1647" t="s">
        <v>19139</v>
      </c>
      <c r="AK1647" t="s">
        <v>27466</v>
      </c>
      <c r="AO1647" t="s">
        <v>27467</v>
      </c>
      <c r="AQ1647">
        <v>10</v>
      </c>
      <c r="AR1647" t="s">
        <v>10427</v>
      </c>
      <c r="AS1647">
        <v>27</v>
      </c>
      <c r="AT1647" t="s">
        <v>27468</v>
      </c>
      <c r="AU1647" t="s">
        <v>19146</v>
      </c>
      <c r="AW1647" t="s">
        <v>647</v>
      </c>
      <c r="AX1647" t="s">
        <v>11486</v>
      </c>
      <c r="AY1647" t="s">
        <v>3178</v>
      </c>
      <c r="AZ1647" t="s">
        <v>11487</v>
      </c>
      <c r="BA1647" t="s">
        <v>426</v>
      </c>
      <c r="BB1647" t="s">
        <v>27469</v>
      </c>
      <c r="BD1647" t="s">
        <v>24172</v>
      </c>
      <c r="BE1647">
        <v>0</v>
      </c>
      <c r="BF1647" t="s">
        <v>27470</v>
      </c>
      <c r="BG1647" t="s">
        <v>27471</v>
      </c>
      <c r="BH1647" t="s">
        <v>27472</v>
      </c>
      <c r="BI1647" t="s">
        <v>132</v>
      </c>
      <c r="BS1647">
        <v>0</v>
      </c>
      <c r="BT1647">
        <v>0</v>
      </c>
      <c r="BU1647">
        <v>0</v>
      </c>
      <c r="BV1647">
        <v>0</v>
      </c>
      <c r="BW1647">
        <v>0</v>
      </c>
      <c r="BX1647">
        <v>0</v>
      </c>
      <c r="BY1647">
        <v>1</v>
      </c>
      <c r="CD1647" t="s">
        <v>131</v>
      </c>
      <c r="CE1647">
        <v>0</v>
      </c>
      <c r="CF1647" t="s">
        <v>132</v>
      </c>
      <c r="CJ1647" t="s">
        <v>132</v>
      </c>
      <c r="CK1647" t="s">
        <v>132</v>
      </c>
      <c r="CP1647">
        <v>5359</v>
      </c>
      <c r="CQ1647">
        <v>0</v>
      </c>
      <c r="CR1647">
        <v>0</v>
      </c>
      <c r="CS1647">
        <v>0</v>
      </c>
      <c r="CT1647">
        <v>0</v>
      </c>
    </row>
    <row r="1648" spans="1:98" x14ac:dyDescent="0.2">
      <c r="A1648" t="s">
        <v>27473</v>
      </c>
      <c r="B1648" s="1" t="s">
        <v>1918</v>
      </c>
      <c r="C1648">
        <v>19200</v>
      </c>
      <c r="G1648" t="s">
        <v>240</v>
      </c>
      <c r="H1648" t="s">
        <v>102</v>
      </c>
      <c r="I1648" t="s">
        <v>241</v>
      </c>
      <c r="K1648">
        <v>1</v>
      </c>
      <c r="L1648" t="s">
        <v>3835</v>
      </c>
      <c r="N1648" t="s">
        <v>23123</v>
      </c>
      <c r="O1648" t="s">
        <v>27474</v>
      </c>
      <c r="P1648">
        <v>132</v>
      </c>
      <c r="Q1648" t="s">
        <v>27475</v>
      </c>
      <c r="S1648" t="s">
        <v>19144</v>
      </c>
      <c r="T1648">
        <v>5</v>
      </c>
      <c r="U1648">
        <v>6</v>
      </c>
      <c r="V1648">
        <v>7</v>
      </c>
      <c r="Y1648" t="s">
        <v>3729</v>
      </c>
      <c r="Z1648" t="s">
        <v>248</v>
      </c>
      <c r="AB1648">
        <v>23</v>
      </c>
      <c r="AC1648" t="s">
        <v>27476</v>
      </c>
      <c r="AD1648" t="s">
        <v>249</v>
      </c>
      <c r="AF1648" t="s">
        <v>27477</v>
      </c>
      <c r="AH1648" t="s">
        <v>114</v>
      </c>
      <c r="AI1648" t="s">
        <v>114</v>
      </c>
      <c r="AM1648" t="s">
        <v>27478</v>
      </c>
      <c r="AO1648" t="s">
        <v>27479</v>
      </c>
      <c r="AQ1648">
        <v>15</v>
      </c>
      <c r="AR1648">
        <v>16</v>
      </c>
      <c r="AS1648">
        <v>27</v>
      </c>
      <c r="AT1648" t="s">
        <v>27480</v>
      </c>
      <c r="AU1648" t="s">
        <v>27481</v>
      </c>
      <c r="AW1648" t="s">
        <v>27482</v>
      </c>
      <c r="AX1648" t="s">
        <v>21977</v>
      </c>
      <c r="AY1648" t="s">
        <v>3178</v>
      </c>
      <c r="AZ1648" t="s">
        <v>27483</v>
      </c>
      <c r="BA1648" t="s">
        <v>27484</v>
      </c>
      <c r="BB1648" t="s">
        <v>27485</v>
      </c>
      <c r="BD1648" t="s">
        <v>24172</v>
      </c>
      <c r="BE1648">
        <v>0</v>
      </c>
      <c r="BF1648" t="s">
        <v>27486</v>
      </c>
      <c r="BG1648" t="s">
        <v>27487</v>
      </c>
      <c r="BH1648" t="s">
        <v>27488</v>
      </c>
      <c r="BI1648" t="s">
        <v>132</v>
      </c>
      <c r="BS1648">
        <v>0</v>
      </c>
      <c r="BT1648">
        <v>0</v>
      </c>
      <c r="BU1648">
        <v>0</v>
      </c>
      <c r="BV1648">
        <v>0</v>
      </c>
      <c r="BW1648">
        <v>0</v>
      </c>
      <c r="BX1648">
        <v>0</v>
      </c>
      <c r="BY1648">
        <v>1</v>
      </c>
      <c r="CD1648" t="s">
        <v>131</v>
      </c>
      <c r="CE1648">
        <v>0</v>
      </c>
      <c r="CF1648" t="s">
        <v>132</v>
      </c>
      <c r="CJ1648" t="s">
        <v>132</v>
      </c>
      <c r="CK1648" t="s">
        <v>132</v>
      </c>
      <c r="CP1648">
        <v>5360</v>
      </c>
      <c r="CQ1648">
        <v>0</v>
      </c>
      <c r="CR1648">
        <v>0</v>
      </c>
      <c r="CS1648">
        <v>0</v>
      </c>
      <c r="CT1648">
        <v>0</v>
      </c>
    </row>
    <row r="1649" spans="1:98" x14ac:dyDescent="0.2">
      <c r="A1649" t="s">
        <v>27489</v>
      </c>
      <c r="B1649" s="1" t="s">
        <v>283</v>
      </c>
      <c r="C1649">
        <v>600</v>
      </c>
      <c r="G1649" t="s">
        <v>1053</v>
      </c>
      <c r="H1649" t="s">
        <v>102</v>
      </c>
      <c r="I1649" t="s">
        <v>103</v>
      </c>
      <c r="J1649" t="s">
        <v>13550</v>
      </c>
      <c r="K1649">
        <v>7</v>
      </c>
      <c r="L1649" t="s">
        <v>5357</v>
      </c>
      <c r="N1649" t="s">
        <v>763</v>
      </c>
      <c r="O1649" t="s">
        <v>19186</v>
      </c>
      <c r="P1649">
        <v>19</v>
      </c>
      <c r="Q1649" t="s">
        <v>4130</v>
      </c>
      <c r="R1649" t="s">
        <v>7205</v>
      </c>
      <c r="S1649" t="s">
        <v>5059</v>
      </c>
      <c r="T1649">
        <v>4</v>
      </c>
      <c r="U1649">
        <v>6</v>
      </c>
      <c r="V1649">
        <v>2</v>
      </c>
      <c r="AA1649" t="s">
        <v>24141</v>
      </c>
      <c r="AC1649" t="s">
        <v>11158</v>
      </c>
      <c r="AD1649" t="s">
        <v>376</v>
      </c>
      <c r="AF1649" t="s">
        <v>27490</v>
      </c>
      <c r="AH1649" t="s">
        <v>114</v>
      </c>
      <c r="AI1649" t="s">
        <v>114</v>
      </c>
      <c r="AJ1649" t="s">
        <v>18849</v>
      </c>
      <c r="AK1649" t="s">
        <v>27491</v>
      </c>
      <c r="AO1649" t="s">
        <v>27492</v>
      </c>
      <c r="AQ1649">
        <v>3</v>
      </c>
      <c r="AR1649">
        <v>5</v>
      </c>
      <c r="AS1649">
        <v>19</v>
      </c>
      <c r="AT1649" t="s">
        <v>4136</v>
      </c>
      <c r="AU1649" t="s">
        <v>27493</v>
      </c>
      <c r="AV1649" t="s">
        <v>27494</v>
      </c>
      <c r="AW1649" t="s">
        <v>5424</v>
      </c>
      <c r="AX1649" t="s">
        <v>27495</v>
      </c>
      <c r="AY1649" t="s">
        <v>10241</v>
      </c>
      <c r="AZ1649" t="s">
        <v>8199</v>
      </c>
      <c r="BA1649" t="s">
        <v>277</v>
      </c>
      <c r="BB1649" t="s">
        <v>27496</v>
      </c>
      <c r="BD1649" t="s">
        <v>24172</v>
      </c>
      <c r="BE1649">
        <v>0</v>
      </c>
      <c r="BF1649" t="s">
        <v>27497</v>
      </c>
      <c r="BG1649" t="s">
        <v>27498</v>
      </c>
      <c r="BH1649" t="s">
        <v>27499</v>
      </c>
      <c r="BI1649" t="s">
        <v>132</v>
      </c>
      <c r="BK1649" t="s">
        <v>132</v>
      </c>
      <c r="BS1649">
        <v>0</v>
      </c>
      <c r="BT1649">
        <v>0</v>
      </c>
      <c r="BU1649">
        <v>0</v>
      </c>
      <c r="BV1649">
        <v>0</v>
      </c>
      <c r="BW1649">
        <v>0</v>
      </c>
      <c r="BX1649">
        <v>0</v>
      </c>
      <c r="BY1649">
        <v>1</v>
      </c>
      <c r="CD1649" t="s">
        <v>131</v>
      </c>
      <c r="CE1649">
        <v>0</v>
      </c>
      <c r="CF1649" t="s">
        <v>132</v>
      </c>
      <c r="CJ1649" t="s">
        <v>132</v>
      </c>
      <c r="CK1649" t="s">
        <v>132</v>
      </c>
      <c r="CP1649">
        <v>5361</v>
      </c>
      <c r="CQ1649">
        <v>0</v>
      </c>
      <c r="CR1649">
        <v>0</v>
      </c>
      <c r="CS1649">
        <v>0</v>
      </c>
      <c r="CT1649">
        <v>0</v>
      </c>
    </row>
    <row r="1650" spans="1:98" x14ac:dyDescent="0.2">
      <c r="A1650" t="s">
        <v>5995</v>
      </c>
      <c r="B1650" s="1" t="s">
        <v>1137</v>
      </c>
      <c r="C1650">
        <v>2400</v>
      </c>
      <c r="G1650" t="s">
        <v>1053</v>
      </c>
      <c r="H1650" t="s">
        <v>102</v>
      </c>
      <c r="I1650" t="s">
        <v>1555</v>
      </c>
      <c r="K1650">
        <v>6</v>
      </c>
      <c r="L1650" t="s">
        <v>2535</v>
      </c>
      <c r="N1650" t="s">
        <v>1783</v>
      </c>
      <c r="O1650" t="s">
        <v>5996</v>
      </c>
      <c r="P1650">
        <v>76</v>
      </c>
      <c r="Q1650" t="s">
        <v>4728</v>
      </c>
      <c r="S1650" t="s">
        <v>5997</v>
      </c>
      <c r="T1650">
        <v>6</v>
      </c>
      <c r="U1650">
        <v>4</v>
      </c>
      <c r="V1650">
        <v>8</v>
      </c>
      <c r="X1650" t="s">
        <v>5998</v>
      </c>
      <c r="Y1650" t="s">
        <v>5999</v>
      </c>
      <c r="Z1650" t="s">
        <v>5001</v>
      </c>
      <c r="AB1650">
        <v>17</v>
      </c>
      <c r="AD1650" t="s">
        <v>249</v>
      </c>
      <c r="AF1650" t="s">
        <v>6000</v>
      </c>
      <c r="AH1650" t="s">
        <v>114</v>
      </c>
      <c r="AI1650" t="s">
        <v>114</v>
      </c>
      <c r="AO1650" t="s">
        <v>6001</v>
      </c>
      <c r="AQ1650">
        <v>6</v>
      </c>
      <c r="AR1650">
        <v>10</v>
      </c>
      <c r="AS1650">
        <v>22</v>
      </c>
      <c r="AT1650" t="s">
        <v>6002</v>
      </c>
      <c r="AU1650" t="s">
        <v>6003</v>
      </c>
      <c r="AV1650" t="s">
        <v>6004</v>
      </c>
      <c r="AW1650" t="s">
        <v>3504</v>
      </c>
      <c r="AX1650" t="s">
        <v>6005</v>
      </c>
      <c r="AY1650" t="s">
        <v>298</v>
      </c>
      <c r="AZ1650" t="s">
        <v>6006</v>
      </c>
      <c r="BA1650" t="s">
        <v>6007</v>
      </c>
      <c r="BB1650" t="s">
        <v>6008</v>
      </c>
      <c r="BD1650" t="s">
        <v>5969</v>
      </c>
      <c r="BE1650">
        <v>0</v>
      </c>
      <c r="BF1650" t="s">
        <v>6009</v>
      </c>
      <c r="BG1650" t="s">
        <v>6010</v>
      </c>
      <c r="BH1650" t="s">
        <v>6011</v>
      </c>
      <c r="BS1650">
        <v>0</v>
      </c>
      <c r="BT1650">
        <v>0</v>
      </c>
      <c r="BU1650">
        <v>0</v>
      </c>
      <c r="BV1650">
        <v>0</v>
      </c>
      <c r="BW1650">
        <v>0</v>
      </c>
      <c r="BX1650">
        <v>0</v>
      </c>
      <c r="BY1650">
        <v>0</v>
      </c>
      <c r="CD1650" t="s">
        <v>131</v>
      </c>
      <c r="CE1650">
        <v>0</v>
      </c>
      <c r="CJ1650" t="s">
        <v>132</v>
      </c>
      <c r="CP1650">
        <v>445</v>
      </c>
      <c r="CQ1650">
        <v>0</v>
      </c>
      <c r="CR1650">
        <v>0</v>
      </c>
      <c r="CS1650">
        <v>0</v>
      </c>
      <c r="CT1650">
        <v>0</v>
      </c>
    </row>
    <row r="1651" spans="1:98" x14ac:dyDescent="0.2">
      <c r="A1651" t="s">
        <v>27500</v>
      </c>
      <c r="B1651" s="1" t="s">
        <v>574</v>
      </c>
      <c r="C1651">
        <v>9600</v>
      </c>
      <c r="G1651" t="s">
        <v>575</v>
      </c>
      <c r="H1651" t="s">
        <v>193</v>
      </c>
      <c r="I1651" t="s">
        <v>137</v>
      </c>
      <c r="J1651" t="s">
        <v>1556</v>
      </c>
      <c r="K1651">
        <v>6</v>
      </c>
      <c r="L1651" t="s">
        <v>27501</v>
      </c>
      <c r="M1651" t="s">
        <v>27502</v>
      </c>
      <c r="N1651" t="s">
        <v>3601</v>
      </c>
      <c r="O1651" t="s">
        <v>19115</v>
      </c>
      <c r="P1651">
        <v>133</v>
      </c>
      <c r="Q1651" t="s">
        <v>1560</v>
      </c>
      <c r="S1651" t="s">
        <v>27503</v>
      </c>
      <c r="T1651">
        <v>9</v>
      </c>
      <c r="U1651">
        <v>8</v>
      </c>
      <c r="V1651">
        <v>12</v>
      </c>
      <c r="X1651" t="s">
        <v>27504</v>
      </c>
      <c r="Y1651" t="s">
        <v>479</v>
      </c>
      <c r="Z1651" t="s">
        <v>3467</v>
      </c>
      <c r="AA1651" t="s">
        <v>7442</v>
      </c>
      <c r="AB1651">
        <v>21</v>
      </c>
      <c r="AD1651" t="s">
        <v>316</v>
      </c>
      <c r="AF1651" t="s">
        <v>27505</v>
      </c>
      <c r="AH1651" t="s">
        <v>202</v>
      </c>
      <c r="AI1651" t="s">
        <v>202</v>
      </c>
      <c r="AJ1651" t="s">
        <v>27506</v>
      </c>
      <c r="AO1651" t="s">
        <v>27507</v>
      </c>
      <c r="AQ1651">
        <v>10</v>
      </c>
      <c r="AR1651">
        <v>19</v>
      </c>
      <c r="AS1651" t="s">
        <v>27508</v>
      </c>
      <c r="AT1651" t="s">
        <v>27509</v>
      </c>
      <c r="AU1651" t="s">
        <v>27510</v>
      </c>
      <c r="AW1651" t="s">
        <v>3309</v>
      </c>
      <c r="AY1651" t="s">
        <v>756</v>
      </c>
      <c r="AZ1651" t="s">
        <v>670</v>
      </c>
      <c r="BA1651" t="s">
        <v>426</v>
      </c>
      <c r="BB1651" t="s">
        <v>27511</v>
      </c>
      <c r="BD1651" t="s">
        <v>24172</v>
      </c>
      <c r="BE1651">
        <v>0</v>
      </c>
      <c r="BF1651" t="s">
        <v>27512</v>
      </c>
      <c r="BG1651" t="s">
        <v>27513</v>
      </c>
      <c r="BH1651" t="s">
        <v>27514</v>
      </c>
      <c r="BI1651" t="s">
        <v>132</v>
      </c>
      <c r="BK1651" t="s">
        <v>132</v>
      </c>
      <c r="BS1651">
        <v>0</v>
      </c>
      <c r="BT1651">
        <v>0</v>
      </c>
      <c r="BU1651">
        <v>0</v>
      </c>
      <c r="BV1651">
        <v>1</v>
      </c>
      <c r="BW1651">
        <v>0</v>
      </c>
      <c r="BX1651">
        <v>0</v>
      </c>
      <c r="BY1651">
        <v>1</v>
      </c>
      <c r="CD1651" t="s">
        <v>131</v>
      </c>
      <c r="CE1651">
        <v>0</v>
      </c>
      <c r="CF1651" t="s">
        <v>132</v>
      </c>
      <c r="CJ1651" t="s">
        <v>132</v>
      </c>
      <c r="CK1651" t="s">
        <v>132</v>
      </c>
      <c r="CP1651">
        <v>5362</v>
      </c>
      <c r="CQ1651">
        <v>0</v>
      </c>
      <c r="CR1651">
        <v>0</v>
      </c>
      <c r="CS1651">
        <v>0</v>
      </c>
      <c r="CT1651">
        <v>0</v>
      </c>
    </row>
    <row r="1652" spans="1:98" x14ac:dyDescent="0.2">
      <c r="A1652" t="s">
        <v>13676</v>
      </c>
      <c r="B1652" s="1" t="s">
        <v>1034</v>
      </c>
      <c r="C1652">
        <v>6400</v>
      </c>
      <c r="G1652" t="s">
        <v>575</v>
      </c>
      <c r="H1652" t="s">
        <v>102</v>
      </c>
      <c r="I1652" t="s">
        <v>137</v>
      </c>
      <c r="K1652">
        <v>6</v>
      </c>
      <c r="L1652" t="s">
        <v>11754</v>
      </c>
      <c r="N1652" t="s">
        <v>1448</v>
      </c>
      <c r="O1652" t="s">
        <v>1449</v>
      </c>
      <c r="P1652">
        <v>115</v>
      </c>
      <c r="Q1652" t="s">
        <v>6091</v>
      </c>
      <c r="S1652" t="s">
        <v>13677</v>
      </c>
      <c r="T1652">
        <v>12</v>
      </c>
      <c r="U1652">
        <v>11</v>
      </c>
      <c r="V1652">
        <v>9</v>
      </c>
      <c r="Z1652" t="s">
        <v>289</v>
      </c>
      <c r="AD1652" t="s">
        <v>376</v>
      </c>
      <c r="AF1652" t="s">
        <v>13678</v>
      </c>
      <c r="AH1652" t="s">
        <v>114</v>
      </c>
      <c r="AI1652" t="s">
        <v>114</v>
      </c>
      <c r="AJ1652" t="s">
        <v>13679</v>
      </c>
      <c r="AO1652" t="s">
        <v>13680</v>
      </c>
      <c r="AQ1652">
        <v>7</v>
      </c>
      <c r="AR1652">
        <v>15</v>
      </c>
      <c r="AS1652">
        <v>32</v>
      </c>
      <c r="AT1652" t="s">
        <v>13681</v>
      </c>
      <c r="AU1652" t="s">
        <v>13682</v>
      </c>
      <c r="AW1652" t="s">
        <v>3309</v>
      </c>
      <c r="AY1652" t="s">
        <v>3178</v>
      </c>
      <c r="AZ1652" t="s">
        <v>670</v>
      </c>
      <c r="BA1652" t="s">
        <v>426</v>
      </c>
      <c r="BB1652" t="s">
        <v>13683</v>
      </c>
      <c r="BD1652" t="s">
        <v>13641</v>
      </c>
      <c r="BE1652">
        <v>0</v>
      </c>
      <c r="BF1652" t="s">
        <v>13684</v>
      </c>
      <c r="BG1652" t="s">
        <v>13685</v>
      </c>
      <c r="BH1652" t="s">
        <v>13686</v>
      </c>
      <c r="BS1652">
        <v>0</v>
      </c>
      <c r="BT1652">
        <v>0</v>
      </c>
      <c r="BU1652">
        <v>0</v>
      </c>
      <c r="BV1652">
        <v>0</v>
      </c>
      <c r="BW1652">
        <v>0</v>
      </c>
      <c r="BX1652">
        <v>0</v>
      </c>
      <c r="BY1652">
        <v>1</v>
      </c>
      <c r="CD1652" t="s">
        <v>131</v>
      </c>
      <c r="CE1652">
        <v>0</v>
      </c>
      <c r="CJ1652" t="s">
        <v>132</v>
      </c>
      <c r="CP1652">
        <v>1708</v>
      </c>
      <c r="CQ1652">
        <v>0</v>
      </c>
      <c r="CR1652">
        <v>0</v>
      </c>
      <c r="CS1652">
        <v>0</v>
      </c>
      <c r="CT1652">
        <v>0</v>
      </c>
    </row>
    <row r="1653" spans="1:98" x14ac:dyDescent="0.2">
      <c r="A1653" t="s">
        <v>6847</v>
      </c>
      <c r="B1653" s="1" t="s">
        <v>365</v>
      </c>
      <c r="C1653">
        <v>1200</v>
      </c>
      <c r="G1653" t="s">
        <v>240</v>
      </c>
      <c r="H1653" t="s">
        <v>193</v>
      </c>
      <c r="I1653" t="s">
        <v>284</v>
      </c>
      <c r="J1653" t="s">
        <v>138</v>
      </c>
      <c r="K1653">
        <v>-4</v>
      </c>
      <c r="L1653" t="s">
        <v>6830</v>
      </c>
      <c r="N1653" t="s">
        <v>6848</v>
      </c>
      <c r="O1653" t="s">
        <v>6849</v>
      </c>
      <c r="P1653">
        <v>42</v>
      </c>
      <c r="Q1653" t="s">
        <v>545</v>
      </c>
      <c r="S1653" t="s">
        <v>6850</v>
      </c>
      <c r="T1653">
        <v>8</v>
      </c>
      <c r="U1653">
        <v>-3</v>
      </c>
      <c r="V1653">
        <v>1</v>
      </c>
      <c r="X1653" t="s">
        <v>6834</v>
      </c>
      <c r="Z1653" t="s">
        <v>289</v>
      </c>
      <c r="AD1653" t="s">
        <v>114</v>
      </c>
      <c r="AF1653" t="s">
        <v>6851</v>
      </c>
      <c r="AG1653" t="s">
        <v>6852</v>
      </c>
      <c r="AH1653" t="s">
        <v>202</v>
      </c>
      <c r="AI1653" t="s">
        <v>114</v>
      </c>
      <c r="AJ1653" t="s">
        <v>6853</v>
      </c>
      <c r="AO1653" t="s">
        <v>6854</v>
      </c>
      <c r="AQ1653">
        <v>3</v>
      </c>
      <c r="AR1653">
        <v>10</v>
      </c>
      <c r="AS1653" t="s">
        <v>6855</v>
      </c>
      <c r="AU1653" t="s">
        <v>6840</v>
      </c>
      <c r="AV1653" t="s">
        <v>323</v>
      </c>
      <c r="AX1653" t="s">
        <v>915</v>
      </c>
      <c r="AY1653" t="s">
        <v>6841</v>
      </c>
      <c r="AZ1653" t="s">
        <v>628</v>
      </c>
      <c r="BA1653" t="s">
        <v>255</v>
      </c>
      <c r="BB1653" t="s">
        <v>6843</v>
      </c>
      <c r="BC1653" t="s">
        <v>3204</v>
      </c>
      <c r="BD1653" t="s">
        <v>6739</v>
      </c>
      <c r="BE1653">
        <v>0</v>
      </c>
      <c r="BF1653" t="s">
        <v>6856</v>
      </c>
      <c r="BG1653" t="s">
        <v>6845</v>
      </c>
      <c r="BH1653" t="s">
        <v>6857</v>
      </c>
      <c r="BS1653">
        <v>0</v>
      </c>
      <c r="BT1653">
        <v>0</v>
      </c>
      <c r="BU1653">
        <v>0</v>
      </c>
      <c r="BV1653">
        <v>0</v>
      </c>
      <c r="BW1653">
        <v>0</v>
      </c>
      <c r="BX1653">
        <v>0</v>
      </c>
      <c r="BY1653">
        <v>1</v>
      </c>
      <c r="CD1653" t="s">
        <v>131</v>
      </c>
      <c r="CE1653">
        <v>0</v>
      </c>
      <c r="CJ1653" t="s">
        <v>132</v>
      </c>
      <c r="CP1653">
        <v>929</v>
      </c>
      <c r="CQ1653">
        <v>0</v>
      </c>
      <c r="CR1653">
        <v>0</v>
      </c>
      <c r="CS1653">
        <v>0</v>
      </c>
      <c r="CT1653">
        <v>0</v>
      </c>
    </row>
    <row r="1654" spans="1:98" x14ac:dyDescent="0.2">
      <c r="A1654" t="s">
        <v>5085</v>
      </c>
      <c r="B1654" s="1" t="s">
        <v>134</v>
      </c>
      <c r="C1654">
        <v>3200</v>
      </c>
      <c r="G1654" t="s">
        <v>135</v>
      </c>
      <c r="H1654" t="s">
        <v>102</v>
      </c>
      <c r="I1654" t="s">
        <v>1555</v>
      </c>
      <c r="J1654" t="s">
        <v>4890</v>
      </c>
      <c r="K1654">
        <v>7</v>
      </c>
      <c r="L1654" t="s">
        <v>3114</v>
      </c>
      <c r="M1654" t="s">
        <v>5086</v>
      </c>
      <c r="N1654" t="s">
        <v>2853</v>
      </c>
      <c r="O1654" t="s">
        <v>5087</v>
      </c>
      <c r="P1654">
        <v>52</v>
      </c>
      <c r="Q1654" t="s">
        <v>5088</v>
      </c>
      <c r="S1654" t="s">
        <v>5089</v>
      </c>
      <c r="T1654">
        <v>4</v>
      </c>
      <c r="U1654">
        <v>5</v>
      </c>
      <c r="V1654">
        <v>9</v>
      </c>
      <c r="X1654" t="s">
        <v>4894</v>
      </c>
      <c r="AC1654" t="s">
        <v>5090</v>
      </c>
      <c r="AD1654" t="s">
        <v>5091</v>
      </c>
      <c r="AF1654" t="s">
        <v>5092</v>
      </c>
      <c r="AH1654" t="s">
        <v>114</v>
      </c>
      <c r="AI1654" t="s">
        <v>114</v>
      </c>
      <c r="AJ1654" t="s">
        <v>5093</v>
      </c>
      <c r="AO1654" t="s">
        <v>5094</v>
      </c>
      <c r="AQ1654">
        <v>6</v>
      </c>
      <c r="AR1654">
        <v>6</v>
      </c>
      <c r="AS1654">
        <v>21</v>
      </c>
      <c r="AT1654" t="s">
        <v>5095</v>
      </c>
      <c r="AU1654" t="s">
        <v>5096</v>
      </c>
      <c r="AW1654" t="s">
        <v>647</v>
      </c>
      <c r="AY1654" t="s">
        <v>298</v>
      </c>
      <c r="AZ1654" t="s">
        <v>4902</v>
      </c>
      <c r="BB1654" t="s">
        <v>5097</v>
      </c>
      <c r="BD1654" t="s">
        <v>128</v>
      </c>
      <c r="BE1654">
        <v>0</v>
      </c>
      <c r="BF1654" t="s">
        <v>5098</v>
      </c>
      <c r="BG1654" t="s">
        <v>5099</v>
      </c>
      <c r="BH1654" t="s">
        <v>5100</v>
      </c>
      <c r="BS1654">
        <v>0</v>
      </c>
      <c r="BT1654">
        <v>0</v>
      </c>
      <c r="BU1654">
        <v>1</v>
      </c>
      <c r="BV1654">
        <v>0</v>
      </c>
      <c r="BW1654">
        <v>0</v>
      </c>
      <c r="BX1654">
        <v>0</v>
      </c>
      <c r="BY1654">
        <v>0</v>
      </c>
      <c r="CD1654" t="s">
        <v>131</v>
      </c>
      <c r="CE1654">
        <v>0</v>
      </c>
      <c r="CJ1654" t="s">
        <v>132</v>
      </c>
      <c r="CO1654" t="str">
        <f>HYPERLINK("http://www.d20pfsrd.com/bestiary/monster-listings/undead/spectre","Spectre")</f>
        <v>Spectre</v>
      </c>
      <c r="CP1654">
        <v>327</v>
      </c>
      <c r="CQ1654">
        <v>0</v>
      </c>
      <c r="CR1654">
        <v>0</v>
      </c>
      <c r="CS1654">
        <v>0</v>
      </c>
      <c r="CT1654">
        <v>0</v>
      </c>
    </row>
    <row r="1655" spans="1:98" x14ac:dyDescent="0.2">
      <c r="A1655" t="s">
        <v>21554</v>
      </c>
      <c r="B1655" s="1" t="s">
        <v>134</v>
      </c>
      <c r="C1655">
        <v>3200</v>
      </c>
      <c r="G1655" t="s">
        <v>575</v>
      </c>
      <c r="H1655" t="s">
        <v>102</v>
      </c>
      <c r="I1655" t="s">
        <v>1555</v>
      </c>
      <c r="K1655">
        <v>7</v>
      </c>
      <c r="L1655" t="s">
        <v>139</v>
      </c>
      <c r="N1655" t="s">
        <v>3296</v>
      </c>
      <c r="O1655" t="s">
        <v>3297</v>
      </c>
      <c r="P1655">
        <v>85</v>
      </c>
      <c r="Q1655" t="s">
        <v>906</v>
      </c>
      <c r="S1655" t="s">
        <v>12781</v>
      </c>
      <c r="T1655">
        <v>7</v>
      </c>
      <c r="U1655">
        <v>6</v>
      </c>
      <c r="V1655">
        <v>8</v>
      </c>
      <c r="Y1655" t="s">
        <v>2395</v>
      </c>
      <c r="Z1655" t="s">
        <v>3160</v>
      </c>
      <c r="AB1655">
        <v>18</v>
      </c>
      <c r="AC1655" t="s">
        <v>21555</v>
      </c>
      <c r="AD1655" t="s">
        <v>249</v>
      </c>
      <c r="AF1655" t="s">
        <v>21556</v>
      </c>
      <c r="AH1655" t="s">
        <v>114</v>
      </c>
      <c r="AI1655" t="s">
        <v>114</v>
      </c>
      <c r="AJ1655" t="s">
        <v>21557</v>
      </c>
      <c r="AO1655" t="s">
        <v>21558</v>
      </c>
      <c r="AQ1655">
        <v>7</v>
      </c>
      <c r="AR1655">
        <v>14</v>
      </c>
      <c r="AS1655">
        <v>27</v>
      </c>
      <c r="AT1655" t="s">
        <v>21559</v>
      </c>
      <c r="AU1655" t="s">
        <v>21560</v>
      </c>
      <c r="AW1655" t="s">
        <v>647</v>
      </c>
      <c r="AX1655" t="s">
        <v>21561</v>
      </c>
      <c r="AY1655" t="s">
        <v>21562</v>
      </c>
      <c r="AZ1655" t="s">
        <v>21563</v>
      </c>
      <c r="BA1655" t="s">
        <v>426</v>
      </c>
      <c r="BB1655" t="s">
        <v>21564</v>
      </c>
      <c r="BD1655" t="s">
        <v>21001</v>
      </c>
      <c r="BE1655">
        <v>0</v>
      </c>
      <c r="BF1655" t="s">
        <v>21565</v>
      </c>
      <c r="BG1655" t="s">
        <v>21566</v>
      </c>
      <c r="BH1655" t="s">
        <v>21567</v>
      </c>
      <c r="BS1655">
        <v>0</v>
      </c>
      <c r="BT1655">
        <v>0</v>
      </c>
      <c r="BU1655">
        <v>0</v>
      </c>
      <c r="BV1655">
        <v>0</v>
      </c>
      <c r="BW1655">
        <v>0</v>
      </c>
      <c r="BX1655">
        <v>0</v>
      </c>
      <c r="BY1655">
        <v>1</v>
      </c>
      <c r="CD1655" t="s">
        <v>131</v>
      </c>
      <c r="CE1655">
        <v>0</v>
      </c>
      <c r="CJ1655" t="s">
        <v>132</v>
      </c>
      <c r="CP1655">
        <v>3584</v>
      </c>
      <c r="CQ1655">
        <v>0</v>
      </c>
      <c r="CR1655">
        <v>0</v>
      </c>
      <c r="CS1655">
        <v>0</v>
      </c>
      <c r="CT1655">
        <v>0</v>
      </c>
    </row>
    <row r="1656" spans="1:98" x14ac:dyDescent="0.2">
      <c r="A1656" t="s">
        <v>28359</v>
      </c>
      <c r="B1656" s="1" t="s">
        <v>162</v>
      </c>
      <c r="C1656">
        <v>38400</v>
      </c>
      <c r="G1656" t="s">
        <v>240</v>
      </c>
      <c r="H1656" t="s">
        <v>1035</v>
      </c>
      <c r="I1656" t="s">
        <v>241</v>
      </c>
      <c r="J1656" t="s">
        <v>24535</v>
      </c>
      <c r="K1656">
        <v>5</v>
      </c>
      <c r="L1656" t="s">
        <v>28360</v>
      </c>
      <c r="M1656" t="s">
        <v>28361</v>
      </c>
      <c r="N1656" t="s">
        <v>6956</v>
      </c>
      <c r="O1656" t="s">
        <v>18843</v>
      </c>
      <c r="P1656">
        <v>199</v>
      </c>
      <c r="Q1656" t="s">
        <v>28362</v>
      </c>
      <c r="S1656" t="s">
        <v>25589</v>
      </c>
      <c r="T1656">
        <v>6</v>
      </c>
      <c r="U1656">
        <v>9</v>
      </c>
      <c r="V1656">
        <v>10</v>
      </c>
      <c r="X1656" t="s">
        <v>28363</v>
      </c>
      <c r="Y1656" t="s">
        <v>10523</v>
      </c>
      <c r="Z1656" t="s">
        <v>248</v>
      </c>
      <c r="AD1656" t="s">
        <v>249</v>
      </c>
      <c r="AE1656" t="s">
        <v>32285</v>
      </c>
      <c r="AF1656" t="s">
        <v>32303</v>
      </c>
      <c r="AG1656" t="s">
        <v>28364</v>
      </c>
      <c r="AH1656" t="s">
        <v>496</v>
      </c>
      <c r="AI1656" t="s">
        <v>496</v>
      </c>
      <c r="AJ1656" t="s">
        <v>28365</v>
      </c>
      <c r="AK1656" t="s">
        <v>28366</v>
      </c>
      <c r="AO1656" t="s">
        <v>28367</v>
      </c>
      <c r="AQ1656">
        <v>18</v>
      </c>
      <c r="AR1656">
        <v>37</v>
      </c>
      <c r="AS1656">
        <v>48</v>
      </c>
      <c r="AT1656" t="s">
        <v>28368</v>
      </c>
      <c r="AU1656" t="s">
        <v>28369</v>
      </c>
      <c r="AW1656" t="s">
        <v>28370</v>
      </c>
      <c r="AX1656" t="s">
        <v>28371</v>
      </c>
      <c r="AY1656" t="s">
        <v>1866</v>
      </c>
      <c r="AZ1656" t="s">
        <v>670</v>
      </c>
      <c r="BA1656" t="s">
        <v>255</v>
      </c>
      <c r="BB1656" t="s">
        <v>28372</v>
      </c>
      <c r="BC1656" t="s">
        <v>18282</v>
      </c>
      <c r="BD1656" t="s">
        <v>28322</v>
      </c>
      <c r="BE1656">
        <v>0</v>
      </c>
      <c r="BF1656" t="s">
        <v>28373</v>
      </c>
      <c r="BG1656" t="s">
        <v>28374</v>
      </c>
      <c r="BH1656" t="s">
        <v>28375</v>
      </c>
      <c r="BI1656" t="s">
        <v>132</v>
      </c>
      <c r="BS1656">
        <v>0</v>
      </c>
      <c r="BT1656">
        <v>0</v>
      </c>
      <c r="BU1656">
        <v>0</v>
      </c>
      <c r="BV1656">
        <v>0</v>
      </c>
      <c r="BW1656">
        <v>0</v>
      </c>
      <c r="BX1656">
        <v>0</v>
      </c>
      <c r="BY1656">
        <v>1</v>
      </c>
      <c r="CD1656" t="s">
        <v>131</v>
      </c>
      <c r="CE1656">
        <v>0</v>
      </c>
      <c r="CF1656" t="s">
        <v>132</v>
      </c>
      <c r="CJ1656" t="s">
        <v>132</v>
      </c>
      <c r="CK1656" t="s">
        <v>132</v>
      </c>
      <c r="CP1656">
        <v>5574</v>
      </c>
      <c r="CQ1656">
        <v>0</v>
      </c>
      <c r="CR1656">
        <v>4</v>
      </c>
      <c r="CS1656">
        <v>1</v>
      </c>
      <c r="CT1656">
        <v>0</v>
      </c>
    </row>
    <row r="1657" spans="1:98" x14ac:dyDescent="0.2">
      <c r="A1657" t="s">
        <v>18336</v>
      </c>
      <c r="B1657" s="1" t="s">
        <v>306</v>
      </c>
      <c r="C1657">
        <v>1600</v>
      </c>
      <c r="G1657" t="s">
        <v>240</v>
      </c>
      <c r="H1657" t="s">
        <v>193</v>
      </c>
      <c r="I1657" t="s">
        <v>261</v>
      </c>
      <c r="K1657">
        <v>2</v>
      </c>
      <c r="L1657" t="s">
        <v>13592</v>
      </c>
      <c r="N1657" t="s">
        <v>2732</v>
      </c>
      <c r="O1657" t="s">
        <v>2733</v>
      </c>
      <c r="P1657">
        <v>52</v>
      </c>
      <c r="Q1657" t="s">
        <v>18337</v>
      </c>
      <c r="S1657" t="s">
        <v>18338</v>
      </c>
      <c r="T1657">
        <v>9</v>
      </c>
      <c r="U1657">
        <v>6</v>
      </c>
      <c r="V1657">
        <v>2</v>
      </c>
      <c r="X1657" t="s">
        <v>3914</v>
      </c>
      <c r="AD1657" t="s">
        <v>4314</v>
      </c>
      <c r="AF1657" t="s">
        <v>18339</v>
      </c>
      <c r="AH1657" t="s">
        <v>202</v>
      </c>
      <c r="AI1657" t="s">
        <v>114</v>
      </c>
      <c r="AJ1657" t="s">
        <v>18340</v>
      </c>
      <c r="AK1657" t="s">
        <v>18341</v>
      </c>
      <c r="AO1657" t="s">
        <v>18342</v>
      </c>
      <c r="AQ1657">
        <v>5</v>
      </c>
      <c r="AR1657">
        <v>11</v>
      </c>
      <c r="AS1657">
        <v>24</v>
      </c>
      <c r="AT1657" t="s">
        <v>18343</v>
      </c>
      <c r="AU1657" t="s">
        <v>18344</v>
      </c>
      <c r="AV1657" t="s">
        <v>323</v>
      </c>
      <c r="AW1657" t="s">
        <v>5198</v>
      </c>
      <c r="AY1657" t="s">
        <v>445</v>
      </c>
      <c r="AZ1657" t="s">
        <v>18345</v>
      </c>
      <c r="BA1657" t="s">
        <v>255</v>
      </c>
      <c r="BB1657" t="s">
        <v>18346</v>
      </c>
      <c r="BD1657" t="s">
        <v>14619</v>
      </c>
      <c r="BE1657">
        <v>0</v>
      </c>
      <c r="BF1657" t="s">
        <v>18347</v>
      </c>
      <c r="BG1657" t="s">
        <v>18348</v>
      </c>
      <c r="BH1657" t="s">
        <v>18349</v>
      </c>
      <c r="BS1657">
        <v>0</v>
      </c>
      <c r="BT1657">
        <v>0</v>
      </c>
      <c r="BU1657">
        <v>1</v>
      </c>
      <c r="BV1657">
        <v>0</v>
      </c>
      <c r="BW1657">
        <v>0</v>
      </c>
      <c r="BX1657">
        <v>0</v>
      </c>
      <c r="BY1657">
        <v>1</v>
      </c>
      <c r="CD1657" t="s">
        <v>132</v>
      </c>
      <c r="CE1657">
        <v>0</v>
      </c>
      <c r="CF1657" t="s">
        <v>132</v>
      </c>
      <c r="CJ1657" t="s">
        <v>132</v>
      </c>
      <c r="CK1657" t="s">
        <v>132</v>
      </c>
      <c r="CP1657">
        <v>2202</v>
      </c>
      <c r="CQ1657">
        <v>0</v>
      </c>
      <c r="CR1657">
        <v>0</v>
      </c>
      <c r="CS1657">
        <v>0</v>
      </c>
      <c r="CT1657">
        <v>0</v>
      </c>
    </row>
    <row r="1658" spans="1:98" x14ac:dyDescent="0.2">
      <c r="A1658" t="s">
        <v>6459</v>
      </c>
      <c r="B1658" s="1" t="s">
        <v>1117</v>
      </c>
      <c r="C1658">
        <v>400</v>
      </c>
      <c r="G1658" t="s">
        <v>240</v>
      </c>
      <c r="H1658" t="s">
        <v>850</v>
      </c>
      <c r="I1658" t="s">
        <v>284</v>
      </c>
      <c r="J1658" t="s">
        <v>308</v>
      </c>
      <c r="K1658">
        <v>3</v>
      </c>
      <c r="L1658" t="s">
        <v>6460</v>
      </c>
      <c r="N1658" t="s">
        <v>5845</v>
      </c>
      <c r="O1658" t="s">
        <v>6461</v>
      </c>
      <c r="P1658">
        <v>9</v>
      </c>
      <c r="Q1658" t="s">
        <v>6462</v>
      </c>
      <c r="S1658" t="s">
        <v>6463</v>
      </c>
      <c r="T1658">
        <v>3</v>
      </c>
      <c r="U1658">
        <v>3</v>
      </c>
      <c r="V1658">
        <v>0</v>
      </c>
      <c r="X1658" t="s">
        <v>314</v>
      </c>
      <c r="Z1658" t="s">
        <v>6464</v>
      </c>
      <c r="AC1658" t="s">
        <v>314</v>
      </c>
      <c r="AD1658" t="s">
        <v>661</v>
      </c>
      <c r="AF1658" t="s">
        <v>6465</v>
      </c>
      <c r="AH1658" t="s">
        <v>202</v>
      </c>
      <c r="AI1658" t="s">
        <v>318</v>
      </c>
      <c r="AJ1658" t="s">
        <v>6466</v>
      </c>
      <c r="AO1658" t="s">
        <v>6467</v>
      </c>
      <c r="AQ1658">
        <v>1</v>
      </c>
      <c r="AR1658" t="s">
        <v>321</v>
      </c>
      <c r="AS1658" t="s">
        <v>321</v>
      </c>
      <c r="AU1658" t="s">
        <v>6468</v>
      </c>
      <c r="AV1658" t="s">
        <v>6469</v>
      </c>
      <c r="AY1658" t="s">
        <v>298</v>
      </c>
      <c r="AZ1658" t="s">
        <v>6470</v>
      </c>
      <c r="BA1658" t="s">
        <v>255</v>
      </c>
      <c r="BB1658" t="s">
        <v>6471</v>
      </c>
      <c r="BC1658" t="s">
        <v>5109</v>
      </c>
      <c r="BD1658" t="s">
        <v>128</v>
      </c>
      <c r="BE1658">
        <v>0</v>
      </c>
      <c r="BF1658" t="s">
        <v>6472</v>
      </c>
      <c r="BG1658" t="s">
        <v>6473</v>
      </c>
      <c r="BH1658" t="s">
        <v>6474</v>
      </c>
      <c r="BS1658">
        <v>0</v>
      </c>
      <c r="BT1658">
        <v>0</v>
      </c>
      <c r="BU1658">
        <v>0</v>
      </c>
      <c r="BV1658">
        <v>1</v>
      </c>
      <c r="BW1658">
        <v>0</v>
      </c>
      <c r="BX1658">
        <v>0</v>
      </c>
      <c r="BY1658">
        <v>1</v>
      </c>
      <c r="CD1658" t="s">
        <v>131</v>
      </c>
      <c r="CE1658">
        <v>0</v>
      </c>
      <c r="CJ1658" t="s">
        <v>132</v>
      </c>
      <c r="CO1658" t="str">
        <f>HYPERLINK("http://www.d20pfsrd.com/bestiary/monster-listings/vermin/spider/spider-swarm","Spider, Swarm")</f>
        <v>Spider, Swarm</v>
      </c>
      <c r="CP1658">
        <v>722</v>
      </c>
      <c r="CQ1658">
        <v>0</v>
      </c>
      <c r="CR1658">
        <v>0</v>
      </c>
      <c r="CS1658">
        <v>0</v>
      </c>
      <c r="CT1658">
        <v>0</v>
      </c>
    </row>
    <row r="1659" spans="1:98" x14ac:dyDescent="0.2">
      <c r="A1659" t="s">
        <v>12428</v>
      </c>
      <c r="B1659" s="1" t="s">
        <v>192</v>
      </c>
      <c r="C1659">
        <v>76800</v>
      </c>
      <c r="G1659" t="s">
        <v>923</v>
      </c>
      <c r="H1659" t="s">
        <v>1035</v>
      </c>
      <c r="I1659" t="s">
        <v>1780</v>
      </c>
      <c r="J1659" t="s">
        <v>1846</v>
      </c>
      <c r="K1659">
        <v>2</v>
      </c>
      <c r="L1659" t="s">
        <v>12429</v>
      </c>
      <c r="N1659" t="s">
        <v>12430</v>
      </c>
      <c r="O1659" t="s">
        <v>12431</v>
      </c>
      <c r="P1659">
        <v>248</v>
      </c>
      <c r="Q1659" t="s">
        <v>12432</v>
      </c>
      <c r="S1659" t="s">
        <v>12433</v>
      </c>
      <c r="T1659">
        <v>19</v>
      </c>
      <c r="U1659">
        <v>12</v>
      </c>
      <c r="V1659">
        <v>16</v>
      </c>
      <c r="X1659" t="s">
        <v>12434</v>
      </c>
      <c r="Y1659" t="s">
        <v>3427</v>
      </c>
      <c r="Z1659" t="s">
        <v>12435</v>
      </c>
      <c r="AA1659" t="s">
        <v>12436</v>
      </c>
      <c r="AB1659">
        <v>27</v>
      </c>
      <c r="AD1659" t="s">
        <v>249</v>
      </c>
      <c r="AE1659" t="s">
        <v>12437</v>
      </c>
      <c r="AF1659" t="s">
        <v>12438</v>
      </c>
      <c r="AG1659" t="s">
        <v>12439</v>
      </c>
      <c r="AH1659" t="s">
        <v>496</v>
      </c>
      <c r="AI1659" t="s">
        <v>147</v>
      </c>
      <c r="AJ1659" t="s">
        <v>12440</v>
      </c>
      <c r="AK1659" t="s">
        <v>12441</v>
      </c>
      <c r="AO1659" t="s">
        <v>12442</v>
      </c>
      <c r="AQ1659">
        <v>16</v>
      </c>
      <c r="AR1659">
        <v>31</v>
      </c>
      <c r="AS1659">
        <v>44</v>
      </c>
      <c r="AT1659" t="s">
        <v>12443</v>
      </c>
      <c r="AU1659" t="s">
        <v>12444</v>
      </c>
      <c r="AW1659" t="s">
        <v>1883</v>
      </c>
      <c r="AY1659" t="s">
        <v>756</v>
      </c>
      <c r="AZ1659" t="s">
        <v>670</v>
      </c>
      <c r="BA1659" t="s">
        <v>1797</v>
      </c>
      <c r="BB1659" t="s">
        <v>12445</v>
      </c>
      <c r="BD1659" t="s">
        <v>12359</v>
      </c>
      <c r="BE1659">
        <v>0</v>
      </c>
      <c r="BF1659" t="s">
        <v>12446</v>
      </c>
      <c r="BG1659" t="s">
        <v>12447</v>
      </c>
      <c r="BH1659" t="s">
        <v>12448</v>
      </c>
      <c r="BI1659" t="s">
        <v>132</v>
      </c>
      <c r="BK1659" t="s">
        <v>132</v>
      </c>
      <c r="BS1659">
        <v>0</v>
      </c>
      <c r="BT1659">
        <v>0</v>
      </c>
      <c r="BU1659">
        <v>0</v>
      </c>
      <c r="BV1659">
        <v>0</v>
      </c>
      <c r="BW1659">
        <v>0</v>
      </c>
      <c r="BX1659">
        <v>0</v>
      </c>
      <c r="BY1659">
        <v>1</v>
      </c>
      <c r="CD1659" t="s">
        <v>131</v>
      </c>
      <c r="CE1659">
        <v>0</v>
      </c>
      <c r="CJ1659" t="s">
        <v>132</v>
      </c>
      <c r="CK1659" t="s">
        <v>132</v>
      </c>
      <c r="CP1659">
        <v>1514</v>
      </c>
      <c r="CQ1659">
        <v>0</v>
      </c>
      <c r="CR1659">
        <v>0</v>
      </c>
      <c r="CS1659">
        <v>0</v>
      </c>
      <c r="CT1659">
        <v>0</v>
      </c>
    </row>
    <row r="1660" spans="1:98" x14ac:dyDescent="0.2">
      <c r="A1660" t="s">
        <v>15713</v>
      </c>
      <c r="B1660" s="1" t="s">
        <v>1223</v>
      </c>
      <c r="C1660">
        <v>12800</v>
      </c>
      <c r="G1660" t="s">
        <v>240</v>
      </c>
      <c r="H1660" t="s">
        <v>1035</v>
      </c>
      <c r="I1660" t="s">
        <v>332</v>
      </c>
      <c r="K1660">
        <v>6</v>
      </c>
      <c r="L1660" t="s">
        <v>15714</v>
      </c>
      <c r="N1660" t="s">
        <v>15715</v>
      </c>
      <c r="O1660" t="s">
        <v>15716</v>
      </c>
      <c r="P1660">
        <v>170</v>
      </c>
      <c r="Q1660" t="s">
        <v>15717</v>
      </c>
      <c r="S1660" t="s">
        <v>15718</v>
      </c>
      <c r="T1660">
        <v>16</v>
      </c>
      <c r="U1660">
        <v>16</v>
      </c>
      <c r="V1660">
        <v>9</v>
      </c>
      <c r="AD1660" t="s">
        <v>15719</v>
      </c>
      <c r="AF1660" t="s">
        <v>15720</v>
      </c>
      <c r="AH1660" t="s">
        <v>496</v>
      </c>
      <c r="AI1660" t="s">
        <v>496</v>
      </c>
      <c r="AJ1660" t="s">
        <v>15721</v>
      </c>
      <c r="AO1660" t="s">
        <v>15722</v>
      </c>
      <c r="AQ1660">
        <v>15</v>
      </c>
      <c r="AR1660" t="s">
        <v>3921</v>
      </c>
      <c r="AS1660">
        <v>43</v>
      </c>
      <c r="AT1660" t="s">
        <v>15723</v>
      </c>
      <c r="AU1660" t="s">
        <v>15724</v>
      </c>
      <c r="AX1660" t="s">
        <v>1026</v>
      </c>
      <c r="AY1660" t="s">
        <v>15697</v>
      </c>
      <c r="AZ1660" t="s">
        <v>917</v>
      </c>
      <c r="BA1660" t="s">
        <v>255</v>
      </c>
      <c r="BB1660" t="s">
        <v>15725</v>
      </c>
      <c r="BC1660" t="s">
        <v>1589</v>
      </c>
      <c r="BD1660" t="s">
        <v>14619</v>
      </c>
      <c r="BE1660">
        <v>0</v>
      </c>
      <c r="BG1660" t="s">
        <v>15726</v>
      </c>
      <c r="BH1660" t="s">
        <v>15727</v>
      </c>
      <c r="BL1660" t="s">
        <v>132</v>
      </c>
      <c r="BM1660" t="s">
        <v>132</v>
      </c>
      <c r="BN1660" t="s">
        <v>132</v>
      </c>
      <c r="BS1660">
        <v>0</v>
      </c>
      <c r="BT1660">
        <v>1</v>
      </c>
      <c r="BU1660">
        <v>0</v>
      </c>
      <c r="BV1660">
        <v>0</v>
      </c>
      <c r="BW1660">
        <v>0</v>
      </c>
      <c r="BX1660">
        <v>1</v>
      </c>
      <c r="BY1660">
        <v>1</v>
      </c>
      <c r="CB1660" t="s">
        <v>132</v>
      </c>
      <c r="CD1660" t="s">
        <v>131</v>
      </c>
      <c r="CE1660">
        <v>0</v>
      </c>
      <c r="CJ1660" t="s">
        <v>132</v>
      </c>
      <c r="CP1660">
        <v>2025</v>
      </c>
      <c r="CQ1660">
        <v>0</v>
      </c>
      <c r="CR1660">
        <v>0</v>
      </c>
      <c r="CS1660">
        <v>0</v>
      </c>
      <c r="CT1660">
        <v>0</v>
      </c>
    </row>
    <row r="1661" spans="1:98" x14ac:dyDescent="0.2">
      <c r="A1661" t="s">
        <v>6759</v>
      </c>
      <c r="B1661" s="1" t="s">
        <v>1034</v>
      </c>
      <c r="C1661">
        <v>6400</v>
      </c>
      <c r="G1661" t="s">
        <v>240</v>
      </c>
      <c r="H1661" t="s">
        <v>136</v>
      </c>
      <c r="I1661" t="s">
        <v>284</v>
      </c>
      <c r="J1661" t="s">
        <v>138</v>
      </c>
      <c r="K1661">
        <v>3</v>
      </c>
      <c r="L1661" t="s">
        <v>6726</v>
      </c>
      <c r="N1661" t="s">
        <v>6760</v>
      </c>
      <c r="O1661" t="s">
        <v>6761</v>
      </c>
      <c r="P1661">
        <v>114</v>
      </c>
      <c r="Q1661" t="s">
        <v>4277</v>
      </c>
      <c r="S1661" t="s">
        <v>6762</v>
      </c>
      <c r="T1661">
        <v>13</v>
      </c>
      <c r="U1661">
        <v>3</v>
      </c>
      <c r="V1661">
        <v>5</v>
      </c>
      <c r="Z1661" t="s">
        <v>6763</v>
      </c>
      <c r="AD1661" t="s">
        <v>6764</v>
      </c>
      <c r="AF1661" t="s">
        <v>6765</v>
      </c>
      <c r="AH1661" t="s">
        <v>147</v>
      </c>
      <c r="AI1661" t="s">
        <v>6766</v>
      </c>
      <c r="AJ1661" t="s">
        <v>6767</v>
      </c>
      <c r="AO1661" t="s">
        <v>6768</v>
      </c>
      <c r="AQ1661">
        <v>9</v>
      </c>
      <c r="AR1661">
        <v>19</v>
      </c>
      <c r="AS1661">
        <v>28</v>
      </c>
      <c r="AT1661" t="s">
        <v>6769</v>
      </c>
      <c r="AU1661" t="s">
        <v>6770</v>
      </c>
      <c r="AX1661" t="s">
        <v>915</v>
      </c>
      <c r="AY1661" t="s">
        <v>6735</v>
      </c>
      <c r="AZ1661" t="s">
        <v>670</v>
      </c>
      <c r="BA1661" t="s">
        <v>255</v>
      </c>
      <c r="BB1661" t="s">
        <v>6737</v>
      </c>
      <c r="BC1661" t="s">
        <v>6748</v>
      </c>
      <c r="BD1661" t="s">
        <v>6739</v>
      </c>
      <c r="BE1661">
        <v>0</v>
      </c>
      <c r="BF1661" t="s">
        <v>6771</v>
      </c>
      <c r="BG1661" t="s">
        <v>6741</v>
      </c>
      <c r="BH1661" t="s">
        <v>6772</v>
      </c>
      <c r="BS1661">
        <v>0</v>
      </c>
      <c r="BT1661">
        <v>0</v>
      </c>
      <c r="BU1661">
        <v>0</v>
      </c>
      <c r="BV1661">
        <v>0</v>
      </c>
      <c r="BW1661">
        <v>0</v>
      </c>
      <c r="BX1661">
        <v>1</v>
      </c>
      <c r="BY1661">
        <v>1</v>
      </c>
      <c r="CD1661" t="s">
        <v>131</v>
      </c>
      <c r="CE1661">
        <v>0</v>
      </c>
      <c r="CJ1661" t="s">
        <v>132</v>
      </c>
      <c r="CP1661">
        <v>919</v>
      </c>
      <c r="CQ1661">
        <v>0</v>
      </c>
      <c r="CR1661">
        <v>0</v>
      </c>
      <c r="CS1661">
        <v>0</v>
      </c>
      <c r="CT1661">
        <v>0</v>
      </c>
    </row>
    <row r="1662" spans="1:98" x14ac:dyDescent="0.2">
      <c r="A1662" t="s">
        <v>25182</v>
      </c>
      <c r="B1662" s="1" t="s">
        <v>134</v>
      </c>
      <c r="C1662">
        <v>3200</v>
      </c>
      <c r="G1662" t="s">
        <v>135</v>
      </c>
      <c r="H1662" t="s">
        <v>193</v>
      </c>
      <c r="I1662" t="s">
        <v>1780</v>
      </c>
      <c r="K1662">
        <v>1</v>
      </c>
      <c r="L1662" t="s">
        <v>4922</v>
      </c>
      <c r="N1662" t="s">
        <v>1902</v>
      </c>
      <c r="O1662" t="s">
        <v>1903</v>
      </c>
      <c r="P1662">
        <v>84</v>
      </c>
      <c r="Q1662" t="s">
        <v>9036</v>
      </c>
      <c r="S1662" t="s">
        <v>4804</v>
      </c>
      <c r="T1662">
        <v>10</v>
      </c>
      <c r="U1662">
        <v>7</v>
      </c>
      <c r="V1662">
        <v>6</v>
      </c>
      <c r="Z1662" t="s">
        <v>25183</v>
      </c>
      <c r="AD1662" t="s">
        <v>25184</v>
      </c>
      <c r="AF1662" t="s">
        <v>25185</v>
      </c>
      <c r="AH1662" t="s">
        <v>202</v>
      </c>
      <c r="AI1662" t="s">
        <v>202</v>
      </c>
      <c r="AJ1662" t="s">
        <v>25186</v>
      </c>
      <c r="AO1662" t="s">
        <v>25187</v>
      </c>
      <c r="AQ1662">
        <v>8</v>
      </c>
      <c r="AR1662">
        <v>15</v>
      </c>
      <c r="AS1662">
        <v>26</v>
      </c>
      <c r="AT1662" t="s">
        <v>25188</v>
      </c>
      <c r="AU1662" t="s">
        <v>25189</v>
      </c>
      <c r="AW1662" t="s">
        <v>878</v>
      </c>
      <c r="AX1662" t="s">
        <v>9013</v>
      </c>
      <c r="AY1662" t="s">
        <v>25190</v>
      </c>
      <c r="AZ1662" t="s">
        <v>9015</v>
      </c>
      <c r="BA1662" t="s">
        <v>426</v>
      </c>
      <c r="BB1662" t="s">
        <v>25191</v>
      </c>
      <c r="BC1662" t="s">
        <v>9017</v>
      </c>
      <c r="BD1662" t="s">
        <v>24172</v>
      </c>
      <c r="BE1662">
        <v>0</v>
      </c>
      <c r="BF1662" t="s">
        <v>25192</v>
      </c>
      <c r="BG1662" t="s">
        <v>25193</v>
      </c>
      <c r="BH1662" t="s">
        <v>25194</v>
      </c>
      <c r="BI1662" t="s">
        <v>132</v>
      </c>
      <c r="BK1662" t="s">
        <v>132</v>
      </c>
      <c r="BS1662">
        <v>0</v>
      </c>
      <c r="BT1662">
        <v>0</v>
      </c>
      <c r="BU1662">
        <v>1</v>
      </c>
      <c r="BV1662">
        <v>1</v>
      </c>
      <c r="BW1662">
        <v>0</v>
      </c>
      <c r="BX1662">
        <v>0</v>
      </c>
      <c r="BY1662">
        <v>1</v>
      </c>
      <c r="CD1662" t="s">
        <v>131</v>
      </c>
      <c r="CE1662">
        <v>0</v>
      </c>
      <c r="CF1662" t="s">
        <v>132</v>
      </c>
      <c r="CJ1662" t="s">
        <v>132</v>
      </c>
      <c r="CK1662" t="s">
        <v>132</v>
      </c>
      <c r="CP1662">
        <v>5201</v>
      </c>
      <c r="CQ1662">
        <v>0</v>
      </c>
      <c r="CR1662">
        <v>0</v>
      </c>
      <c r="CS1662">
        <v>0</v>
      </c>
      <c r="CT1662">
        <v>0</v>
      </c>
    </row>
    <row r="1663" spans="1:98" x14ac:dyDescent="0.2">
      <c r="A1663" t="s">
        <v>4291</v>
      </c>
      <c r="B1663" s="1" t="s">
        <v>1034</v>
      </c>
      <c r="C1663">
        <v>6400</v>
      </c>
      <c r="G1663" t="s">
        <v>575</v>
      </c>
      <c r="H1663" t="s">
        <v>193</v>
      </c>
      <c r="I1663" t="s">
        <v>137</v>
      </c>
      <c r="K1663">
        <v>5</v>
      </c>
      <c r="L1663" t="s">
        <v>4292</v>
      </c>
      <c r="N1663" t="s">
        <v>3115</v>
      </c>
      <c r="O1663" t="s">
        <v>4293</v>
      </c>
      <c r="P1663">
        <v>95</v>
      </c>
      <c r="Q1663" t="s">
        <v>562</v>
      </c>
      <c r="S1663" t="s">
        <v>4294</v>
      </c>
      <c r="T1663">
        <v>8</v>
      </c>
      <c r="U1663">
        <v>10</v>
      </c>
      <c r="V1663">
        <v>10</v>
      </c>
      <c r="AD1663" t="s">
        <v>4295</v>
      </c>
      <c r="AF1663" t="s">
        <v>4296</v>
      </c>
      <c r="AH1663" t="s">
        <v>202</v>
      </c>
      <c r="AI1663" t="s">
        <v>114</v>
      </c>
      <c r="AJ1663" t="s">
        <v>4297</v>
      </c>
      <c r="AL1663" t="s">
        <v>4298</v>
      </c>
      <c r="AO1663" t="s">
        <v>4299</v>
      </c>
      <c r="AQ1663">
        <v>7</v>
      </c>
      <c r="AR1663">
        <v>12</v>
      </c>
      <c r="AS1663" t="s">
        <v>4300</v>
      </c>
      <c r="AT1663" t="s">
        <v>4301</v>
      </c>
      <c r="AU1663" t="s">
        <v>4302</v>
      </c>
      <c r="AW1663" t="s">
        <v>3847</v>
      </c>
      <c r="AY1663" t="s">
        <v>715</v>
      </c>
      <c r="AZ1663" t="s">
        <v>4268</v>
      </c>
      <c r="BA1663" t="s">
        <v>426</v>
      </c>
      <c r="BB1663" t="s">
        <v>4303</v>
      </c>
      <c r="BC1663" t="s">
        <v>4270</v>
      </c>
      <c r="BD1663" t="s">
        <v>128</v>
      </c>
      <c r="BE1663">
        <v>0</v>
      </c>
      <c r="BF1663" t="s">
        <v>4304</v>
      </c>
      <c r="BG1663" t="s">
        <v>4305</v>
      </c>
      <c r="BH1663" t="s">
        <v>4306</v>
      </c>
      <c r="BS1663">
        <v>0</v>
      </c>
      <c r="BT1663">
        <v>0</v>
      </c>
      <c r="BU1663">
        <v>0</v>
      </c>
      <c r="BV1663">
        <v>0</v>
      </c>
      <c r="BW1663">
        <v>0</v>
      </c>
      <c r="BX1663">
        <v>1</v>
      </c>
      <c r="BY1663">
        <v>1</v>
      </c>
      <c r="CD1663" t="s">
        <v>131</v>
      </c>
      <c r="CE1663">
        <v>0</v>
      </c>
      <c r="CJ1663" t="s">
        <v>132</v>
      </c>
      <c r="CO1663" t="str">
        <f>HYPERLINK("http://www.d20pfsrd.com/bestiary/monster-listings/aberrations/naga/spirit","Naga, Spirit")</f>
        <v>Naga, Spirit</v>
      </c>
      <c r="CP1663">
        <v>277</v>
      </c>
      <c r="CQ1663">
        <v>0</v>
      </c>
      <c r="CR1663">
        <v>0</v>
      </c>
      <c r="CS1663">
        <v>0</v>
      </c>
      <c r="CT1663">
        <v>0</v>
      </c>
    </row>
    <row r="1664" spans="1:98" x14ac:dyDescent="0.2">
      <c r="A1664" t="s">
        <v>14126</v>
      </c>
      <c r="B1664" s="1" t="s">
        <v>2051</v>
      </c>
      <c r="C1664">
        <v>51200</v>
      </c>
      <c r="G1664" t="s">
        <v>101</v>
      </c>
      <c r="H1664" t="s">
        <v>193</v>
      </c>
      <c r="I1664" t="s">
        <v>103</v>
      </c>
      <c r="J1664" t="s">
        <v>14127</v>
      </c>
      <c r="K1664">
        <v>4</v>
      </c>
      <c r="L1664" t="s">
        <v>14128</v>
      </c>
      <c r="M1664" t="s">
        <v>14129</v>
      </c>
      <c r="N1664" t="s">
        <v>14130</v>
      </c>
      <c r="O1664" t="s">
        <v>14131</v>
      </c>
      <c r="P1664">
        <v>189</v>
      </c>
      <c r="Q1664" t="s">
        <v>14132</v>
      </c>
      <c r="R1664" t="s">
        <v>3695</v>
      </c>
      <c r="S1664" t="s">
        <v>14133</v>
      </c>
      <c r="T1664">
        <v>17</v>
      </c>
      <c r="U1664">
        <v>21</v>
      </c>
      <c r="V1664">
        <v>25</v>
      </c>
      <c r="Y1664" t="s">
        <v>172</v>
      </c>
      <c r="Z1664" t="s">
        <v>11617</v>
      </c>
      <c r="AA1664" t="s">
        <v>14134</v>
      </c>
      <c r="AB1664">
        <v>26</v>
      </c>
      <c r="AD1664" t="s">
        <v>1434</v>
      </c>
      <c r="AF1664" t="s">
        <v>14135</v>
      </c>
      <c r="AG1664" t="s">
        <v>14136</v>
      </c>
      <c r="AH1664" t="s">
        <v>202</v>
      </c>
      <c r="AI1664" t="s">
        <v>202</v>
      </c>
      <c r="AK1664" t="s">
        <v>14137</v>
      </c>
      <c r="AO1664" t="s">
        <v>14138</v>
      </c>
      <c r="AQ1664">
        <v>18</v>
      </c>
      <c r="AR1664">
        <v>23</v>
      </c>
      <c r="AS1664">
        <v>44</v>
      </c>
      <c r="AT1664" t="s">
        <v>14139</v>
      </c>
      <c r="AU1664" t="s">
        <v>14140</v>
      </c>
      <c r="AW1664" t="s">
        <v>14141</v>
      </c>
      <c r="AX1664" t="s">
        <v>14142</v>
      </c>
      <c r="AY1664" t="s">
        <v>12189</v>
      </c>
      <c r="AZ1664" t="s">
        <v>670</v>
      </c>
      <c r="BA1664" t="s">
        <v>426</v>
      </c>
      <c r="BB1664" t="s">
        <v>14143</v>
      </c>
      <c r="BD1664" t="s">
        <v>14102</v>
      </c>
      <c r="BE1664">
        <v>0</v>
      </c>
      <c r="BF1664" t="s">
        <v>14144</v>
      </c>
      <c r="BG1664" t="s">
        <v>14145</v>
      </c>
      <c r="BH1664" t="s">
        <v>14146</v>
      </c>
      <c r="BO1664" t="s">
        <v>14147</v>
      </c>
      <c r="BS1664">
        <v>0</v>
      </c>
      <c r="BT1664">
        <v>0</v>
      </c>
      <c r="BU1664">
        <v>1</v>
      </c>
      <c r="BV1664">
        <v>0</v>
      </c>
      <c r="BW1664">
        <v>0</v>
      </c>
      <c r="BX1664">
        <v>0</v>
      </c>
      <c r="BY1664">
        <v>1</v>
      </c>
      <c r="CD1664" t="s">
        <v>131</v>
      </c>
      <c r="CE1664">
        <v>0</v>
      </c>
      <c r="CJ1664" t="s">
        <v>132</v>
      </c>
      <c r="CP1664">
        <v>1886</v>
      </c>
      <c r="CQ1664">
        <v>0</v>
      </c>
      <c r="CR1664">
        <v>0</v>
      </c>
      <c r="CS1664">
        <v>0</v>
      </c>
      <c r="CT1664">
        <v>0</v>
      </c>
    </row>
    <row r="1665" spans="1:98" x14ac:dyDescent="0.2">
      <c r="A1665" t="s">
        <v>17632</v>
      </c>
      <c r="B1665" s="1" t="s">
        <v>283</v>
      </c>
      <c r="C1665">
        <v>600</v>
      </c>
      <c r="G1665" t="s">
        <v>135</v>
      </c>
      <c r="H1665" t="s">
        <v>1308</v>
      </c>
      <c r="I1665" t="s">
        <v>103</v>
      </c>
      <c r="J1665" t="s">
        <v>17633</v>
      </c>
      <c r="K1665">
        <v>8</v>
      </c>
      <c r="L1665" t="s">
        <v>17634</v>
      </c>
      <c r="N1665" t="s">
        <v>1508</v>
      </c>
      <c r="O1665" t="s">
        <v>17635</v>
      </c>
      <c r="P1665">
        <v>19</v>
      </c>
      <c r="Q1665" t="s">
        <v>4130</v>
      </c>
      <c r="R1665" t="s">
        <v>1312</v>
      </c>
      <c r="S1665" t="s">
        <v>10300</v>
      </c>
      <c r="T1665">
        <v>2</v>
      </c>
      <c r="U1665">
        <v>7</v>
      </c>
      <c r="V1665">
        <v>4</v>
      </c>
      <c r="AD1665" t="s">
        <v>17636</v>
      </c>
      <c r="AF1665" t="s">
        <v>17637</v>
      </c>
      <c r="AH1665" t="s">
        <v>114</v>
      </c>
      <c r="AI1665" t="s">
        <v>114</v>
      </c>
      <c r="AJ1665" t="s">
        <v>837</v>
      </c>
      <c r="AK1665" t="s">
        <v>17638</v>
      </c>
      <c r="AO1665" t="s">
        <v>17639</v>
      </c>
      <c r="AQ1665">
        <v>3</v>
      </c>
      <c r="AR1665">
        <v>5</v>
      </c>
      <c r="AS1665" t="s">
        <v>1129</v>
      </c>
      <c r="AT1665" t="s">
        <v>771</v>
      </c>
      <c r="AU1665" t="s">
        <v>17640</v>
      </c>
      <c r="AW1665" t="s">
        <v>647</v>
      </c>
      <c r="AX1665" t="s">
        <v>17641</v>
      </c>
      <c r="AY1665" t="s">
        <v>298</v>
      </c>
      <c r="AZ1665" t="s">
        <v>17642</v>
      </c>
      <c r="BA1665" t="s">
        <v>426</v>
      </c>
      <c r="BB1665" t="s">
        <v>17643</v>
      </c>
      <c r="BC1665" t="s">
        <v>4480</v>
      </c>
      <c r="BD1665" t="s">
        <v>14619</v>
      </c>
      <c r="BE1665">
        <v>0</v>
      </c>
      <c r="BF1665" t="s">
        <v>17644</v>
      </c>
      <c r="BG1665" t="s">
        <v>17645</v>
      </c>
      <c r="BH1665" t="s">
        <v>17646</v>
      </c>
      <c r="BS1665">
        <v>0</v>
      </c>
      <c r="BT1665">
        <v>0</v>
      </c>
      <c r="BU1665">
        <v>1</v>
      </c>
      <c r="BV1665">
        <v>0</v>
      </c>
      <c r="BW1665">
        <v>0</v>
      </c>
      <c r="BX1665">
        <v>0</v>
      </c>
      <c r="BY1665">
        <v>1</v>
      </c>
      <c r="CD1665" t="s">
        <v>132</v>
      </c>
      <c r="CE1665">
        <v>0</v>
      </c>
      <c r="CF1665" t="s">
        <v>132</v>
      </c>
      <c r="CJ1665" t="s">
        <v>132</v>
      </c>
      <c r="CK1665" t="s">
        <v>132</v>
      </c>
      <c r="CP1665">
        <v>2155</v>
      </c>
      <c r="CQ1665">
        <v>0</v>
      </c>
      <c r="CR1665">
        <v>0</v>
      </c>
      <c r="CS1665">
        <v>0</v>
      </c>
      <c r="CT1665">
        <v>0</v>
      </c>
    </row>
    <row r="1666" spans="1:98" x14ac:dyDescent="0.2">
      <c r="A1666" t="s">
        <v>6773</v>
      </c>
      <c r="B1666" s="1" t="s">
        <v>1918</v>
      </c>
      <c r="C1666">
        <v>19200</v>
      </c>
      <c r="G1666" t="s">
        <v>240</v>
      </c>
      <c r="H1666" t="s">
        <v>1035</v>
      </c>
      <c r="I1666" t="s">
        <v>284</v>
      </c>
      <c r="J1666" t="s">
        <v>138</v>
      </c>
      <c r="K1666">
        <v>4</v>
      </c>
      <c r="L1666" t="s">
        <v>6726</v>
      </c>
      <c r="N1666" t="s">
        <v>6774</v>
      </c>
      <c r="O1666" t="s">
        <v>6775</v>
      </c>
      <c r="P1666">
        <v>184</v>
      </c>
      <c r="Q1666" t="s">
        <v>3000</v>
      </c>
      <c r="S1666" t="s">
        <v>6776</v>
      </c>
      <c r="T1666">
        <v>17</v>
      </c>
      <c r="U1666">
        <v>5</v>
      </c>
      <c r="V1666">
        <v>6</v>
      </c>
      <c r="Z1666" t="s">
        <v>289</v>
      </c>
      <c r="AD1666" t="s">
        <v>6764</v>
      </c>
      <c r="AF1666" t="s">
        <v>6777</v>
      </c>
      <c r="AH1666" t="s">
        <v>496</v>
      </c>
      <c r="AI1666" t="s">
        <v>6778</v>
      </c>
      <c r="AJ1666" t="s">
        <v>6779</v>
      </c>
      <c r="AO1666" t="s">
        <v>6780</v>
      </c>
      <c r="AQ1666">
        <v>12</v>
      </c>
      <c r="AR1666">
        <v>28</v>
      </c>
      <c r="AS1666">
        <v>38</v>
      </c>
      <c r="AT1666" t="s">
        <v>6733</v>
      </c>
      <c r="AU1666" t="s">
        <v>6781</v>
      </c>
      <c r="AX1666" t="s">
        <v>915</v>
      </c>
      <c r="AY1666" t="s">
        <v>4796</v>
      </c>
      <c r="AZ1666" t="s">
        <v>670</v>
      </c>
      <c r="BA1666" t="s">
        <v>255</v>
      </c>
      <c r="BB1666" t="s">
        <v>6737</v>
      </c>
      <c r="BC1666" t="s">
        <v>6748</v>
      </c>
      <c r="BD1666" t="s">
        <v>6739</v>
      </c>
      <c r="BE1666">
        <v>0</v>
      </c>
      <c r="BF1666" t="s">
        <v>6782</v>
      </c>
      <c r="BG1666" t="s">
        <v>6741</v>
      </c>
      <c r="BH1666" t="s">
        <v>6783</v>
      </c>
      <c r="BS1666">
        <v>0</v>
      </c>
      <c r="BT1666">
        <v>0</v>
      </c>
      <c r="BU1666">
        <v>0</v>
      </c>
      <c r="BV1666">
        <v>0</v>
      </c>
      <c r="BW1666">
        <v>0</v>
      </c>
      <c r="BX1666">
        <v>1</v>
      </c>
      <c r="BY1666">
        <v>1</v>
      </c>
      <c r="CD1666" t="s">
        <v>131</v>
      </c>
      <c r="CE1666">
        <v>0</v>
      </c>
      <c r="CJ1666" t="s">
        <v>132</v>
      </c>
      <c r="CP1666">
        <v>920</v>
      </c>
      <c r="CQ1666">
        <v>0</v>
      </c>
      <c r="CR1666">
        <v>0</v>
      </c>
      <c r="CS1666">
        <v>0</v>
      </c>
      <c r="CT1666">
        <v>0</v>
      </c>
    </row>
    <row r="1667" spans="1:98" x14ac:dyDescent="0.2">
      <c r="A1667" t="s">
        <v>11517</v>
      </c>
      <c r="B1667" s="1" t="s">
        <v>239</v>
      </c>
      <c r="C1667">
        <v>800</v>
      </c>
      <c r="G1667" t="s">
        <v>575</v>
      </c>
      <c r="H1667" t="s">
        <v>393</v>
      </c>
      <c r="I1667" t="s">
        <v>701</v>
      </c>
      <c r="J1667" t="s">
        <v>5160</v>
      </c>
      <c r="K1667">
        <v>4</v>
      </c>
      <c r="L1667" t="s">
        <v>5114</v>
      </c>
      <c r="N1667" t="s">
        <v>5635</v>
      </c>
      <c r="O1667" t="s">
        <v>11518</v>
      </c>
      <c r="P1667">
        <v>22</v>
      </c>
      <c r="Q1667" t="s">
        <v>527</v>
      </c>
      <c r="S1667" t="s">
        <v>1719</v>
      </c>
      <c r="T1667">
        <v>5</v>
      </c>
      <c r="U1667">
        <v>5</v>
      </c>
      <c r="V1667">
        <v>1</v>
      </c>
      <c r="AD1667" t="s">
        <v>496</v>
      </c>
      <c r="AF1667" t="s">
        <v>11519</v>
      </c>
      <c r="AG1667" t="s">
        <v>11520</v>
      </c>
      <c r="AH1667" t="s">
        <v>114</v>
      </c>
      <c r="AI1667" t="s">
        <v>114</v>
      </c>
      <c r="AJ1667" t="s">
        <v>1150</v>
      </c>
      <c r="AK1667" t="s">
        <v>11521</v>
      </c>
      <c r="AO1667" t="s">
        <v>11522</v>
      </c>
      <c r="AQ1667">
        <v>3</v>
      </c>
      <c r="AR1667">
        <v>1</v>
      </c>
      <c r="AS1667">
        <v>15</v>
      </c>
      <c r="AT1667" t="s">
        <v>11523</v>
      </c>
      <c r="AU1667" t="s">
        <v>11524</v>
      </c>
      <c r="AV1667" t="s">
        <v>11525</v>
      </c>
      <c r="AW1667" t="s">
        <v>11526</v>
      </c>
      <c r="AX1667" t="s">
        <v>11527</v>
      </c>
      <c r="AY1667" t="s">
        <v>11528</v>
      </c>
      <c r="AZ1667" t="s">
        <v>11529</v>
      </c>
      <c r="BA1667" t="s">
        <v>11530</v>
      </c>
      <c r="BB1667" t="s">
        <v>11531</v>
      </c>
      <c r="BD1667" t="s">
        <v>7316</v>
      </c>
      <c r="BE1667">
        <v>0</v>
      </c>
      <c r="BF1667" t="s">
        <v>11532</v>
      </c>
      <c r="BG1667" t="s">
        <v>11533</v>
      </c>
      <c r="BH1667" t="s">
        <v>11534</v>
      </c>
      <c r="BS1667">
        <v>0</v>
      </c>
      <c r="BT1667">
        <v>0</v>
      </c>
      <c r="BU1667">
        <v>0</v>
      </c>
      <c r="BV1667">
        <v>0</v>
      </c>
      <c r="BW1667">
        <v>0</v>
      </c>
      <c r="BX1667">
        <v>0</v>
      </c>
      <c r="BY1667">
        <v>1</v>
      </c>
      <c r="CD1667" t="s">
        <v>131</v>
      </c>
      <c r="CE1667">
        <v>0</v>
      </c>
      <c r="CJ1667" t="s">
        <v>132</v>
      </c>
      <c r="CO1667" t="str">
        <f>HYPERLINK("http://www.d20pfsrd.com/bestiary/monster-listings/humanoids/spriggan","Spriggan")</f>
        <v>Spriggan</v>
      </c>
      <c r="CP1667">
        <v>1363</v>
      </c>
      <c r="CQ1667">
        <v>0</v>
      </c>
      <c r="CR1667">
        <v>0</v>
      </c>
      <c r="CS1667">
        <v>0</v>
      </c>
      <c r="CT1667">
        <v>0</v>
      </c>
    </row>
    <row r="1668" spans="1:98" x14ac:dyDescent="0.2">
      <c r="A1668" t="s">
        <v>27532</v>
      </c>
      <c r="B1668" s="1" t="s">
        <v>239</v>
      </c>
      <c r="C1668">
        <v>800</v>
      </c>
      <c r="G1668" t="s">
        <v>575</v>
      </c>
      <c r="H1668" t="s">
        <v>393</v>
      </c>
      <c r="I1668" t="s">
        <v>2390</v>
      </c>
      <c r="K1668">
        <v>5</v>
      </c>
      <c r="L1668" t="s">
        <v>5114</v>
      </c>
      <c r="N1668" t="s">
        <v>9416</v>
      </c>
      <c r="O1668" t="s">
        <v>9417</v>
      </c>
      <c r="P1668">
        <v>26</v>
      </c>
      <c r="Q1668" t="s">
        <v>27533</v>
      </c>
      <c r="S1668" t="s">
        <v>19131</v>
      </c>
      <c r="T1668">
        <v>3</v>
      </c>
      <c r="U1668">
        <v>9</v>
      </c>
      <c r="V1668">
        <v>4</v>
      </c>
      <c r="AD1668" t="s">
        <v>376</v>
      </c>
      <c r="AF1668" t="s">
        <v>27534</v>
      </c>
      <c r="AH1668" t="s">
        <v>114</v>
      </c>
      <c r="AI1668" t="s">
        <v>114</v>
      </c>
      <c r="AJ1668" t="s">
        <v>27535</v>
      </c>
      <c r="AK1668" t="s">
        <v>27536</v>
      </c>
      <c r="AO1668" t="s">
        <v>27537</v>
      </c>
      <c r="AQ1668">
        <v>2</v>
      </c>
      <c r="AR1668">
        <v>3</v>
      </c>
      <c r="AS1668">
        <v>18</v>
      </c>
      <c r="AT1668" t="s">
        <v>8706</v>
      </c>
      <c r="AU1668" t="s">
        <v>27538</v>
      </c>
      <c r="AV1668" t="s">
        <v>6260</v>
      </c>
      <c r="AW1668" t="s">
        <v>3527</v>
      </c>
      <c r="AY1668" t="s">
        <v>3178</v>
      </c>
      <c r="AZ1668" t="s">
        <v>670</v>
      </c>
      <c r="BA1668" t="s">
        <v>27539</v>
      </c>
      <c r="BB1668" t="s">
        <v>27540</v>
      </c>
      <c r="BD1668" t="s">
        <v>24172</v>
      </c>
      <c r="BE1668">
        <v>0</v>
      </c>
      <c r="BF1668" t="s">
        <v>27541</v>
      </c>
      <c r="BG1668" t="s">
        <v>27542</v>
      </c>
      <c r="BH1668" t="s">
        <v>27543</v>
      </c>
      <c r="BI1668" t="s">
        <v>132</v>
      </c>
      <c r="BK1668" t="s">
        <v>132</v>
      </c>
      <c r="BS1668">
        <v>0</v>
      </c>
      <c r="BT1668">
        <v>0</v>
      </c>
      <c r="BU1668">
        <v>0</v>
      </c>
      <c r="BV1668">
        <v>0</v>
      </c>
      <c r="BW1668">
        <v>0</v>
      </c>
      <c r="BX1668">
        <v>0</v>
      </c>
      <c r="BY1668">
        <v>1</v>
      </c>
      <c r="CD1668" t="s">
        <v>131</v>
      </c>
      <c r="CE1668">
        <v>0</v>
      </c>
      <c r="CF1668" t="s">
        <v>132</v>
      </c>
      <c r="CJ1668" t="s">
        <v>132</v>
      </c>
      <c r="CK1668" t="s">
        <v>132</v>
      </c>
      <c r="CP1668">
        <v>5365</v>
      </c>
      <c r="CQ1668">
        <v>0</v>
      </c>
      <c r="CR1668">
        <v>0</v>
      </c>
      <c r="CS1668">
        <v>0</v>
      </c>
      <c r="CT1668">
        <v>0</v>
      </c>
    </row>
    <row r="1669" spans="1:98" x14ac:dyDescent="0.2">
      <c r="A1669" t="s">
        <v>18350</v>
      </c>
      <c r="B1669" s="1" t="s">
        <v>599</v>
      </c>
      <c r="C1669">
        <v>135</v>
      </c>
      <c r="G1669" t="s">
        <v>923</v>
      </c>
      <c r="H1669" t="s">
        <v>850</v>
      </c>
      <c r="I1669" t="s">
        <v>2390</v>
      </c>
      <c r="K1669">
        <v>3</v>
      </c>
      <c r="L1669" t="s">
        <v>18351</v>
      </c>
      <c r="N1669" t="s">
        <v>5845</v>
      </c>
      <c r="O1669" t="s">
        <v>6461</v>
      </c>
      <c r="P1669">
        <v>3</v>
      </c>
      <c r="Q1669" t="s">
        <v>4191</v>
      </c>
      <c r="S1669" t="s">
        <v>11545</v>
      </c>
      <c r="T1669">
        <v>0</v>
      </c>
      <c r="U1669">
        <v>5</v>
      </c>
      <c r="V1669">
        <v>2</v>
      </c>
      <c r="Y1669" t="s">
        <v>4193</v>
      </c>
      <c r="AD1669" t="s">
        <v>18352</v>
      </c>
      <c r="AF1669" t="s">
        <v>18353</v>
      </c>
      <c r="AG1669" t="s">
        <v>18354</v>
      </c>
      <c r="AH1669" t="s">
        <v>2830</v>
      </c>
      <c r="AI1669" t="s">
        <v>318</v>
      </c>
      <c r="AK1669" t="s">
        <v>18355</v>
      </c>
      <c r="AO1669" t="s">
        <v>18356</v>
      </c>
      <c r="AQ1669">
        <v>0</v>
      </c>
      <c r="AR1669">
        <v>-1</v>
      </c>
      <c r="AS1669">
        <v>5</v>
      </c>
      <c r="AT1669" t="s">
        <v>5819</v>
      </c>
      <c r="AU1669" t="s">
        <v>18357</v>
      </c>
      <c r="AV1669" t="s">
        <v>2468</v>
      </c>
      <c r="AW1669" t="s">
        <v>3527</v>
      </c>
      <c r="AX1669" t="s">
        <v>18358</v>
      </c>
      <c r="AY1669" t="s">
        <v>445</v>
      </c>
      <c r="AZ1669" t="s">
        <v>18359</v>
      </c>
      <c r="BA1669" t="s">
        <v>18360</v>
      </c>
      <c r="BB1669" t="s">
        <v>18361</v>
      </c>
      <c r="BD1669" t="s">
        <v>14619</v>
      </c>
      <c r="BE1669">
        <v>0</v>
      </c>
      <c r="BF1669" t="s">
        <v>18362</v>
      </c>
      <c r="BG1669" t="s">
        <v>18363</v>
      </c>
      <c r="BH1669" t="s">
        <v>18364</v>
      </c>
      <c r="BS1669">
        <v>0</v>
      </c>
      <c r="BT1669">
        <v>0</v>
      </c>
      <c r="BU1669">
        <v>1</v>
      </c>
      <c r="BV1669">
        <v>0</v>
      </c>
      <c r="BW1669">
        <v>0</v>
      </c>
      <c r="BX1669">
        <v>0</v>
      </c>
      <c r="BY1669">
        <v>1</v>
      </c>
      <c r="CD1669" t="s">
        <v>132</v>
      </c>
      <c r="CE1669">
        <v>0</v>
      </c>
      <c r="CF1669" t="s">
        <v>132</v>
      </c>
      <c r="CJ1669" t="s">
        <v>132</v>
      </c>
      <c r="CK1669" t="s">
        <v>132</v>
      </c>
      <c r="CP1669">
        <v>2203</v>
      </c>
      <c r="CQ1669">
        <v>0</v>
      </c>
      <c r="CR1669">
        <v>0</v>
      </c>
      <c r="CS1669">
        <v>0</v>
      </c>
      <c r="CT1669">
        <v>0</v>
      </c>
    </row>
    <row r="1670" spans="1:98" x14ac:dyDescent="0.2">
      <c r="A1670" t="s">
        <v>22475</v>
      </c>
      <c r="B1670" s="1" t="s">
        <v>306</v>
      </c>
      <c r="C1670">
        <v>1600</v>
      </c>
      <c r="G1670" t="s">
        <v>923</v>
      </c>
      <c r="H1670" t="s">
        <v>850</v>
      </c>
      <c r="I1670" t="s">
        <v>2390</v>
      </c>
      <c r="J1670" t="s">
        <v>308</v>
      </c>
      <c r="K1670">
        <v>7</v>
      </c>
      <c r="L1670" t="s">
        <v>22476</v>
      </c>
      <c r="N1670" t="s">
        <v>852</v>
      </c>
      <c r="O1670" t="s">
        <v>19555</v>
      </c>
      <c r="P1670">
        <v>45</v>
      </c>
      <c r="Q1670" t="s">
        <v>19772</v>
      </c>
      <c r="S1670" t="s">
        <v>19181</v>
      </c>
      <c r="T1670">
        <v>4</v>
      </c>
      <c r="U1670">
        <v>10</v>
      </c>
      <c r="V1670">
        <v>7</v>
      </c>
      <c r="X1670" t="s">
        <v>314</v>
      </c>
      <c r="Y1670" t="s">
        <v>4193</v>
      </c>
      <c r="Z1670" t="s">
        <v>315</v>
      </c>
      <c r="AD1670" t="s">
        <v>18352</v>
      </c>
      <c r="AF1670" t="s">
        <v>10778</v>
      </c>
      <c r="AH1670" t="s">
        <v>202</v>
      </c>
      <c r="AI1670" t="s">
        <v>318</v>
      </c>
      <c r="AJ1670" t="s">
        <v>22477</v>
      </c>
      <c r="AK1670" t="s">
        <v>22478</v>
      </c>
      <c r="AO1670" t="s">
        <v>22479</v>
      </c>
      <c r="AQ1670">
        <v>5</v>
      </c>
      <c r="AR1670" t="s">
        <v>321</v>
      </c>
      <c r="AS1670" t="s">
        <v>321</v>
      </c>
      <c r="AT1670" t="s">
        <v>22480</v>
      </c>
      <c r="AU1670" t="s">
        <v>22481</v>
      </c>
      <c r="AW1670" t="s">
        <v>3527</v>
      </c>
      <c r="AX1670" t="s">
        <v>22482</v>
      </c>
      <c r="AY1670" t="s">
        <v>445</v>
      </c>
      <c r="AZ1670" t="s">
        <v>670</v>
      </c>
      <c r="BA1670" t="s">
        <v>277</v>
      </c>
      <c r="BB1670" t="s">
        <v>22483</v>
      </c>
      <c r="BD1670" t="s">
        <v>22470</v>
      </c>
      <c r="BE1670">
        <v>0</v>
      </c>
      <c r="BF1670" t="s">
        <v>22484</v>
      </c>
      <c r="BG1670" t="s">
        <v>22485</v>
      </c>
      <c r="BH1670" t="s">
        <v>22486</v>
      </c>
      <c r="BI1670" t="s">
        <v>132</v>
      </c>
      <c r="BK1670" t="s">
        <v>132</v>
      </c>
      <c r="BS1670">
        <v>0</v>
      </c>
      <c r="BT1670">
        <v>0</v>
      </c>
      <c r="BU1670">
        <v>1</v>
      </c>
      <c r="BV1670">
        <v>0</v>
      </c>
      <c r="BW1670">
        <v>0</v>
      </c>
      <c r="BX1670">
        <v>0</v>
      </c>
      <c r="BY1670">
        <v>1</v>
      </c>
      <c r="CD1670" t="s">
        <v>131</v>
      </c>
      <c r="CE1670">
        <v>0</v>
      </c>
      <c r="CF1670" t="s">
        <v>132</v>
      </c>
      <c r="CJ1670" t="s">
        <v>132</v>
      </c>
      <c r="CK1670" t="s">
        <v>132</v>
      </c>
      <c r="CP1670">
        <v>4410</v>
      </c>
      <c r="CQ1670">
        <v>0</v>
      </c>
      <c r="CR1670">
        <v>0</v>
      </c>
      <c r="CS1670">
        <v>0</v>
      </c>
      <c r="CT1670">
        <v>0</v>
      </c>
    </row>
    <row r="1671" spans="1:98" x14ac:dyDescent="0.2">
      <c r="A1671" t="s">
        <v>22537</v>
      </c>
      <c r="B1671" s="1" t="s">
        <v>239</v>
      </c>
      <c r="C1671">
        <v>800</v>
      </c>
      <c r="G1671" t="s">
        <v>366</v>
      </c>
      <c r="H1671" t="s">
        <v>102</v>
      </c>
      <c r="I1671" t="s">
        <v>103</v>
      </c>
      <c r="J1671" t="s">
        <v>367</v>
      </c>
      <c r="K1671">
        <v>2</v>
      </c>
      <c r="L1671" t="s">
        <v>22538</v>
      </c>
      <c r="M1671" t="s">
        <v>22539</v>
      </c>
      <c r="N1671" t="s">
        <v>1610</v>
      </c>
      <c r="O1671" t="s">
        <v>22540</v>
      </c>
      <c r="P1671">
        <v>26</v>
      </c>
      <c r="Q1671" t="s">
        <v>1763</v>
      </c>
      <c r="S1671" t="s">
        <v>22541</v>
      </c>
      <c r="T1671">
        <v>2</v>
      </c>
      <c r="U1671">
        <v>6</v>
      </c>
      <c r="V1671">
        <v>4</v>
      </c>
      <c r="W1671" t="s">
        <v>3516</v>
      </c>
      <c r="Y1671" t="s">
        <v>7802</v>
      </c>
      <c r="Z1671" t="s">
        <v>375</v>
      </c>
      <c r="AB1671">
        <v>14</v>
      </c>
      <c r="AD1671" t="s">
        <v>17654</v>
      </c>
      <c r="AF1671" t="s">
        <v>22542</v>
      </c>
      <c r="AG1671" t="s">
        <v>21049</v>
      </c>
      <c r="AH1671" t="s">
        <v>114</v>
      </c>
      <c r="AI1671" t="s">
        <v>114</v>
      </c>
      <c r="AJ1671" t="s">
        <v>1371</v>
      </c>
      <c r="AK1671" t="s">
        <v>22543</v>
      </c>
      <c r="AO1671" t="s">
        <v>22544</v>
      </c>
      <c r="AQ1671">
        <v>4</v>
      </c>
      <c r="AR1671">
        <v>6</v>
      </c>
      <c r="AS1671">
        <v>18</v>
      </c>
      <c r="AT1671" t="s">
        <v>22545</v>
      </c>
      <c r="AU1671" t="s">
        <v>22546</v>
      </c>
      <c r="AW1671" t="s">
        <v>181</v>
      </c>
      <c r="AY1671" t="s">
        <v>384</v>
      </c>
      <c r="AZ1671" t="s">
        <v>208</v>
      </c>
      <c r="BA1671" t="s">
        <v>22547</v>
      </c>
      <c r="BB1671" t="s">
        <v>22548</v>
      </c>
      <c r="BC1671" t="s">
        <v>388</v>
      </c>
      <c r="BD1671" t="s">
        <v>22504</v>
      </c>
      <c r="BE1671">
        <v>0</v>
      </c>
      <c r="BF1671" t="s">
        <v>22549</v>
      </c>
      <c r="BG1671" t="s">
        <v>22550</v>
      </c>
      <c r="BH1671" t="s">
        <v>22551</v>
      </c>
      <c r="BI1671" t="s">
        <v>132</v>
      </c>
      <c r="BK1671" t="s">
        <v>132</v>
      </c>
      <c r="BS1671">
        <v>0</v>
      </c>
      <c r="BT1671">
        <v>0</v>
      </c>
      <c r="BU1671">
        <v>1</v>
      </c>
      <c r="BV1671">
        <v>0</v>
      </c>
      <c r="BW1671">
        <v>0</v>
      </c>
      <c r="BX1671">
        <v>0</v>
      </c>
      <c r="BY1671">
        <v>1</v>
      </c>
      <c r="CD1671" t="s">
        <v>131</v>
      </c>
      <c r="CE1671">
        <v>0</v>
      </c>
      <c r="CF1671" t="s">
        <v>132</v>
      </c>
      <c r="CJ1671" t="s">
        <v>132</v>
      </c>
      <c r="CK1671" t="s">
        <v>132</v>
      </c>
      <c r="CP1671">
        <v>4414</v>
      </c>
      <c r="CQ1671">
        <v>0</v>
      </c>
      <c r="CR1671">
        <v>0</v>
      </c>
      <c r="CS1671">
        <v>0</v>
      </c>
      <c r="CT1671">
        <v>0</v>
      </c>
    </row>
    <row r="1672" spans="1:98" x14ac:dyDescent="0.2">
      <c r="A1672" t="s">
        <v>5113</v>
      </c>
      <c r="B1672" s="1" t="s">
        <v>1117</v>
      </c>
      <c r="C1672">
        <v>400</v>
      </c>
      <c r="G1672" t="s">
        <v>240</v>
      </c>
      <c r="H1672" t="s">
        <v>102</v>
      </c>
      <c r="I1672" t="s">
        <v>332</v>
      </c>
      <c r="J1672" t="s">
        <v>138</v>
      </c>
      <c r="K1672">
        <v>6</v>
      </c>
      <c r="L1672" t="s">
        <v>5114</v>
      </c>
      <c r="N1672" t="s">
        <v>1716</v>
      </c>
      <c r="O1672" t="s">
        <v>1717</v>
      </c>
      <c r="P1672">
        <v>13</v>
      </c>
      <c r="Q1672" t="s">
        <v>5115</v>
      </c>
      <c r="S1672" t="s">
        <v>5116</v>
      </c>
      <c r="T1672">
        <v>3</v>
      </c>
      <c r="U1672">
        <v>7</v>
      </c>
      <c r="V1672">
        <v>2</v>
      </c>
      <c r="X1672" t="s">
        <v>5117</v>
      </c>
      <c r="AD1672" t="s">
        <v>5118</v>
      </c>
      <c r="AF1672" t="s">
        <v>5119</v>
      </c>
      <c r="AH1672" t="s">
        <v>114</v>
      </c>
      <c r="AI1672" t="s">
        <v>114</v>
      </c>
      <c r="AO1672" t="s">
        <v>5120</v>
      </c>
      <c r="AQ1672">
        <v>2</v>
      </c>
      <c r="AR1672" t="s">
        <v>988</v>
      </c>
      <c r="AS1672">
        <v>16</v>
      </c>
      <c r="AT1672" t="s">
        <v>5121</v>
      </c>
      <c r="AU1672" t="s">
        <v>5122</v>
      </c>
      <c r="AY1672" t="s">
        <v>1736</v>
      </c>
      <c r="AZ1672" t="s">
        <v>5123</v>
      </c>
      <c r="BA1672" t="s">
        <v>255</v>
      </c>
      <c r="BB1672" t="s">
        <v>5124</v>
      </c>
      <c r="BD1672" t="s">
        <v>128</v>
      </c>
      <c r="BE1672">
        <v>0</v>
      </c>
      <c r="BF1672" t="s">
        <v>5125</v>
      </c>
      <c r="BG1672" t="s">
        <v>5126</v>
      </c>
      <c r="BH1672" t="s">
        <v>5127</v>
      </c>
      <c r="BS1672">
        <v>0</v>
      </c>
      <c r="BT1672">
        <v>1</v>
      </c>
      <c r="BU1672">
        <v>0</v>
      </c>
      <c r="BV1672">
        <v>0</v>
      </c>
      <c r="BW1672">
        <v>0</v>
      </c>
      <c r="BX1672">
        <v>1</v>
      </c>
      <c r="BY1672">
        <v>0</v>
      </c>
      <c r="CD1672" t="s">
        <v>131</v>
      </c>
      <c r="CE1672">
        <v>0</v>
      </c>
      <c r="CJ1672" t="s">
        <v>132</v>
      </c>
      <c r="CO1672" t="str">
        <f>HYPERLINK("http://www.d20pfsrd.com/bestiary/monster-listings/animals/aquatic/squid","Squid")</f>
        <v>Squid</v>
      </c>
      <c r="CP1672">
        <v>330</v>
      </c>
      <c r="CQ1672">
        <v>0</v>
      </c>
      <c r="CR1672">
        <v>0</v>
      </c>
      <c r="CS1672">
        <v>0</v>
      </c>
      <c r="CT1672">
        <v>0</v>
      </c>
    </row>
    <row r="1673" spans="1:98" x14ac:dyDescent="0.2">
      <c r="A1673" t="s">
        <v>22208</v>
      </c>
      <c r="B1673" s="1" t="s">
        <v>2822</v>
      </c>
      <c r="C1673">
        <v>50</v>
      </c>
      <c r="G1673" t="s">
        <v>240</v>
      </c>
      <c r="H1673" t="s">
        <v>850</v>
      </c>
      <c r="I1673" t="s">
        <v>332</v>
      </c>
      <c r="K1673">
        <v>4</v>
      </c>
      <c r="L1673" t="s">
        <v>2864</v>
      </c>
      <c r="N1673" t="s">
        <v>852</v>
      </c>
      <c r="O1673" t="s">
        <v>853</v>
      </c>
      <c r="P1673">
        <v>3</v>
      </c>
      <c r="Q1673" t="s">
        <v>2842</v>
      </c>
      <c r="S1673" t="s">
        <v>22209</v>
      </c>
      <c r="T1673">
        <v>1</v>
      </c>
      <c r="U1673">
        <v>6</v>
      </c>
      <c r="V1673">
        <v>1</v>
      </c>
      <c r="AD1673" t="s">
        <v>661</v>
      </c>
      <c r="AF1673" t="s">
        <v>22210</v>
      </c>
      <c r="AH1673" t="s">
        <v>2830</v>
      </c>
      <c r="AI1673" t="s">
        <v>318</v>
      </c>
      <c r="AO1673" t="s">
        <v>22211</v>
      </c>
      <c r="AQ1673">
        <v>0</v>
      </c>
      <c r="AR1673">
        <v>0</v>
      </c>
      <c r="AS1673" t="s">
        <v>2846</v>
      </c>
      <c r="AT1673" t="s">
        <v>16193</v>
      </c>
      <c r="AU1673" t="s">
        <v>22212</v>
      </c>
      <c r="AY1673" t="s">
        <v>5248</v>
      </c>
      <c r="AZ1673" t="s">
        <v>208</v>
      </c>
      <c r="BA1673" t="s">
        <v>255</v>
      </c>
      <c r="BB1673" t="s">
        <v>22213</v>
      </c>
      <c r="BC1673" t="s">
        <v>2836</v>
      </c>
      <c r="BD1673" t="s">
        <v>22174</v>
      </c>
      <c r="BE1673">
        <v>0</v>
      </c>
      <c r="BG1673" t="s">
        <v>22214</v>
      </c>
      <c r="BH1673" t="s">
        <v>22215</v>
      </c>
      <c r="BS1673">
        <v>0</v>
      </c>
      <c r="BT1673">
        <v>0</v>
      </c>
      <c r="BU1673">
        <v>0</v>
      </c>
      <c r="BV1673">
        <v>1</v>
      </c>
      <c r="BW1673">
        <v>0</v>
      </c>
      <c r="BX1673">
        <v>0</v>
      </c>
      <c r="BY1673">
        <v>1</v>
      </c>
      <c r="CD1673" t="s">
        <v>131</v>
      </c>
      <c r="CE1673">
        <v>0</v>
      </c>
      <c r="CJ1673" t="s">
        <v>132</v>
      </c>
      <c r="CP1673">
        <v>4036</v>
      </c>
      <c r="CQ1673">
        <v>0</v>
      </c>
      <c r="CR1673">
        <v>0</v>
      </c>
      <c r="CS1673">
        <v>0</v>
      </c>
      <c r="CT1673">
        <v>0</v>
      </c>
    </row>
    <row r="1674" spans="1:98" x14ac:dyDescent="0.2">
      <c r="A1674" t="s">
        <v>32248</v>
      </c>
      <c r="B1674" s="1" t="s">
        <v>2051</v>
      </c>
      <c r="C1674">
        <v>51200</v>
      </c>
      <c r="G1674" t="s">
        <v>1053</v>
      </c>
      <c r="H1674" t="s">
        <v>102</v>
      </c>
      <c r="I1674" t="s">
        <v>103</v>
      </c>
      <c r="J1674" t="s">
        <v>7124</v>
      </c>
      <c r="K1674">
        <v>16</v>
      </c>
      <c r="L1674" t="s">
        <v>20089</v>
      </c>
      <c r="N1674" t="s">
        <v>20090</v>
      </c>
      <c r="O1674" t="s">
        <v>20091</v>
      </c>
      <c r="P1674">
        <v>225</v>
      </c>
      <c r="Q1674" t="s">
        <v>12235</v>
      </c>
      <c r="S1674" t="s">
        <v>20092</v>
      </c>
      <c r="T1674">
        <v>18</v>
      </c>
      <c r="U1674">
        <v>18</v>
      </c>
      <c r="V1674">
        <v>15</v>
      </c>
      <c r="W1674" t="s">
        <v>20093</v>
      </c>
      <c r="X1674" t="s">
        <v>20094</v>
      </c>
      <c r="Y1674" t="s">
        <v>15560</v>
      </c>
      <c r="Z1674" t="s">
        <v>837</v>
      </c>
      <c r="AA1674" t="s">
        <v>20095</v>
      </c>
      <c r="AB1674">
        <v>26</v>
      </c>
      <c r="AD1674" t="s">
        <v>766</v>
      </c>
      <c r="AF1674" t="s">
        <v>20096</v>
      </c>
      <c r="AG1674" t="s">
        <v>20097</v>
      </c>
      <c r="AH1674" t="s">
        <v>114</v>
      </c>
      <c r="AI1674" t="s">
        <v>114</v>
      </c>
      <c r="AJ1674" t="s">
        <v>20098</v>
      </c>
      <c r="AK1674" t="s">
        <v>20099</v>
      </c>
      <c r="AO1674" t="s">
        <v>20100</v>
      </c>
      <c r="AQ1674">
        <v>18</v>
      </c>
      <c r="AR1674">
        <v>21</v>
      </c>
      <c r="AS1674">
        <v>44</v>
      </c>
      <c r="AT1674" t="s">
        <v>20101</v>
      </c>
      <c r="AU1674" t="s">
        <v>20102</v>
      </c>
      <c r="AV1674" t="s">
        <v>20103</v>
      </c>
      <c r="AW1674" t="s">
        <v>20104</v>
      </c>
      <c r="AX1674" t="s">
        <v>20105</v>
      </c>
      <c r="AY1674" t="s">
        <v>20106</v>
      </c>
      <c r="AZ1674" t="s">
        <v>670</v>
      </c>
      <c r="BA1674" t="s">
        <v>426</v>
      </c>
      <c r="BB1674" t="s">
        <v>20107</v>
      </c>
      <c r="BC1674" t="s">
        <v>20108</v>
      </c>
      <c r="BD1674" t="s">
        <v>20061</v>
      </c>
      <c r="BE1674">
        <v>0</v>
      </c>
      <c r="BF1674" t="s">
        <v>20109</v>
      </c>
      <c r="BG1674" t="s">
        <v>20110</v>
      </c>
      <c r="BH1674" t="s">
        <v>20111</v>
      </c>
      <c r="BS1674">
        <v>0</v>
      </c>
      <c r="BT1674">
        <v>0</v>
      </c>
      <c r="BU1674">
        <v>0</v>
      </c>
      <c r="BV1674">
        <v>0</v>
      </c>
      <c r="BW1674">
        <v>0</v>
      </c>
      <c r="BX1674">
        <v>0</v>
      </c>
      <c r="BY1674">
        <v>1</v>
      </c>
      <c r="CA1674" t="s">
        <v>20112</v>
      </c>
      <c r="CD1674" t="s">
        <v>131</v>
      </c>
      <c r="CE1674">
        <v>0</v>
      </c>
      <c r="CJ1674" t="s">
        <v>132</v>
      </c>
      <c r="CM1674" t="s">
        <v>20113</v>
      </c>
      <c r="CP1674">
        <v>3175</v>
      </c>
      <c r="CQ1674">
        <v>0</v>
      </c>
      <c r="CR1674">
        <v>0</v>
      </c>
      <c r="CS1674">
        <v>0</v>
      </c>
      <c r="CT1674">
        <v>0</v>
      </c>
    </row>
    <row r="1675" spans="1:98" x14ac:dyDescent="0.2">
      <c r="A1675" t="s">
        <v>32249</v>
      </c>
      <c r="B1675" s="1" t="s">
        <v>2051</v>
      </c>
      <c r="C1675">
        <v>51200</v>
      </c>
      <c r="G1675" t="s">
        <v>1053</v>
      </c>
      <c r="H1675" t="s">
        <v>136</v>
      </c>
      <c r="I1675" t="s">
        <v>103</v>
      </c>
      <c r="J1675" t="s">
        <v>7124</v>
      </c>
      <c r="K1675">
        <v>14</v>
      </c>
      <c r="L1675" t="s">
        <v>20089</v>
      </c>
      <c r="N1675" t="s">
        <v>20114</v>
      </c>
      <c r="O1675" t="s">
        <v>20115</v>
      </c>
      <c r="P1675">
        <v>225</v>
      </c>
      <c r="Q1675" t="s">
        <v>12235</v>
      </c>
      <c r="S1675" t="s">
        <v>20116</v>
      </c>
      <c r="T1675">
        <v>18</v>
      </c>
      <c r="U1675">
        <v>16</v>
      </c>
      <c r="V1675">
        <v>15</v>
      </c>
      <c r="W1675" t="s">
        <v>20093</v>
      </c>
      <c r="X1675" t="s">
        <v>20094</v>
      </c>
      <c r="Y1675" t="s">
        <v>20117</v>
      </c>
      <c r="Z1675" t="s">
        <v>837</v>
      </c>
      <c r="AA1675" t="s">
        <v>20095</v>
      </c>
      <c r="AB1675">
        <v>26</v>
      </c>
      <c r="AD1675" t="s">
        <v>766</v>
      </c>
      <c r="AF1675" t="s">
        <v>20118</v>
      </c>
      <c r="AG1675" t="s">
        <v>20119</v>
      </c>
      <c r="AH1675" t="s">
        <v>147</v>
      </c>
      <c r="AI1675" t="s">
        <v>147</v>
      </c>
      <c r="AJ1675" t="s">
        <v>20120</v>
      </c>
      <c r="AK1675" t="s">
        <v>20121</v>
      </c>
      <c r="AO1675" t="s">
        <v>20122</v>
      </c>
      <c r="AQ1675">
        <v>18</v>
      </c>
      <c r="AR1675" t="s">
        <v>3921</v>
      </c>
      <c r="AS1675" t="s">
        <v>20123</v>
      </c>
      <c r="AT1675" t="s">
        <v>20101</v>
      </c>
      <c r="AU1675" t="s">
        <v>20124</v>
      </c>
      <c r="AV1675" t="s">
        <v>20125</v>
      </c>
      <c r="AW1675" t="s">
        <v>20104</v>
      </c>
      <c r="AX1675" t="s">
        <v>20105</v>
      </c>
      <c r="AY1675" t="s">
        <v>20106</v>
      </c>
      <c r="AZ1675" t="s">
        <v>670</v>
      </c>
      <c r="BA1675" t="s">
        <v>426</v>
      </c>
      <c r="BB1675" t="s">
        <v>20107</v>
      </c>
      <c r="BC1675" t="s">
        <v>20108</v>
      </c>
      <c r="BD1675" t="s">
        <v>20061</v>
      </c>
      <c r="BE1675">
        <v>0</v>
      </c>
      <c r="BG1675" t="s">
        <v>20110</v>
      </c>
      <c r="BH1675" t="s">
        <v>20126</v>
      </c>
      <c r="BS1675">
        <v>0</v>
      </c>
      <c r="BT1675">
        <v>0</v>
      </c>
      <c r="BU1675">
        <v>0</v>
      </c>
      <c r="BV1675">
        <v>0</v>
      </c>
      <c r="BW1675">
        <v>0</v>
      </c>
      <c r="BX1675">
        <v>0</v>
      </c>
      <c r="BY1675">
        <v>1</v>
      </c>
      <c r="CA1675" t="s">
        <v>20127</v>
      </c>
      <c r="CD1675" t="s">
        <v>131</v>
      </c>
      <c r="CE1675">
        <v>0</v>
      </c>
      <c r="CJ1675" t="s">
        <v>132</v>
      </c>
      <c r="CM1675" t="s">
        <v>20128</v>
      </c>
      <c r="CP1675">
        <v>3176</v>
      </c>
      <c r="CQ1675">
        <v>0</v>
      </c>
      <c r="CR1675">
        <v>0</v>
      </c>
      <c r="CS1675">
        <v>0</v>
      </c>
      <c r="CT1675">
        <v>0</v>
      </c>
    </row>
    <row r="1676" spans="1:98" x14ac:dyDescent="0.2">
      <c r="A1676" t="s">
        <v>26118</v>
      </c>
      <c r="B1676" s="1" t="s">
        <v>1117</v>
      </c>
      <c r="C1676">
        <v>400</v>
      </c>
      <c r="G1676" t="s">
        <v>240</v>
      </c>
      <c r="H1676" t="s">
        <v>102</v>
      </c>
      <c r="I1676" t="s">
        <v>332</v>
      </c>
      <c r="K1676">
        <v>3</v>
      </c>
      <c r="L1676" t="s">
        <v>677</v>
      </c>
      <c r="N1676" t="s">
        <v>9360</v>
      </c>
      <c r="O1676" t="s">
        <v>9361</v>
      </c>
      <c r="P1676">
        <v>15</v>
      </c>
      <c r="Q1676" t="s">
        <v>2963</v>
      </c>
      <c r="S1676" t="s">
        <v>3716</v>
      </c>
      <c r="T1676">
        <v>6</v>
      </c>
      <c r="U1676">
        <v>6</v>
      </c>
      <c r="V1676">
        <v>2</v>
      </c>
      <c r="AD1676" t="s">
        <v>766</v>
      </c>
      <c r="AF1676" t="s">
        <v>20811</v>
      </c>
      <c r="AH1676" t="s">
        <v>114</v>
      </c>
      <c r="AI1676" t="s">
        <v>114</v>
      </c>
      <c r="AO1676" t="s">
        <v>26119</v>
      </c>
      <c r="AQ1676">
        <v>1</v>
      </c>
      <c r="AR1676">
        <v>2</v>
      </c>
      <c r="AS1676" t="s">
        <v>1722</v>
      </c>
      <c r="AT1676" t="s">
        <v>26120</v>
      </c>
      <c r="AU1676" t="s">
        <v>26121</v>
      </c>
      <c r="AY1676" t="s">
        <v>3178</v>
      </c>
      <c r="AZ1676" t="s">
        <v>26122</v>
      </c>
      <c r="BA1676" t="s">
        <v>255</v>
      </c>
      <c r="BB1676" t="s">
        <v>26123</v>
      </c>
      <c r="BC1676" t="s">
        <v>3623</v>
      </c>
      <c r="BD1676" t="s">
        <v>24172</v>
      </c>
      <c r="BE1676">
        <v>0</v>
      </c>
      <c r="BG1676" t="s">
        <v>26124</v>
      </c>
      <c r="BH1676" t="s">
        <v>26125</v>
      </c>
      <c r="BI1676" t="s">
        <v>132</v>
      </c>
      <c r="BK1676" t="s">
        <v>132</v>
      </c>
      <c r="BS1676">
        <v>0</v>
      </c>
      <c r="BT1676">
        <v>1</v>
      </c>
      <c r="BU1676">
        <v>0</v>
      </c>
      <c r="BV1676">
        <v>0</v>
      </c>
      <c r="BW1676">
        <v>0</v>
      </c>
      <c r="BX1676">
        <v>0</v>
      </c>
      <c r="BY1676">
        <v>1</v>
      </c>
      <c r="CD1676" t="s">
        <v>131</v>
      </c>
      <c r="CE1676">
        <v>0</v>
      </c>
      <c r="CF1676" t="s">
        <v>132</v>
      </c>
      <c r="CJ1676" t="s">
        <v>132</v>
      </c>
      <c r="CK1676" t="s">
        <v>132</v>
      </c>
      <c r="CP1676">
        <v>5261</v>
      </c>
      <c r="CQ1676">
        <v>0</v>
      </c>
      <c r="CR1676">
        <v>0</v>
      </c>
      <c r="CS1676">
        <v>0</v>
      </c>
      <c r="CT1676">
        <v>0</v>
      </c>
    </row>
    <row r="1677" spans="1:98" x14ac:dyDescent="0.2">
      <c r="A1677" t="s">
        <v>29060</v>
      </c>
      <c r="B1677" s="1" t="s">
        <v>365</v>
      </c>
      <c r="C1677">
        <v>1200</v>
      </c>
      <c r="G1677" t="s">
        <v>366</v>
      </c>
      <c r="H1677" t="s">
        <v>102</v>
      </c>
      <c r="I1677" t="s">
        <v>103</v>
      </c>
      <c r="J1677" t="s">
        <v>29061</v>
      </c>
      <c r="K1677">
        <v>2</v>
      </c>
      <c r="L1677" t="s">
        <v>29062</v>
      </c>
      <c r="M1677" t="s">
        <v>29063</v>
      </c>
      <c r="N1677" t="s">
        <v>7063</v>
      </c>
      <c r="O1677" t="s">
        <v>14568</v>
      </c>
      <c r="P1677">
        <v>33</v>
      </c>
      <c r="Q1677" t="s">
        <v>19008</v>
      </c>
      <c r="S1677" t="s">
        <v>29064</v>
      </c>
      <c r="T1677">
        <v>5</v>
      </c>
      <c r="U1677">
        <v>4</v>
      </c>
      <c r="V1677">
        <v>7</v>
      </c>
      <c r="W1677" t="s">
        <v>3516</v>
      </c>
      <c r="Y1677" t="s">
        <v>172</v>
      </c>
      <c r="Z1677" t="s">
        <v>375</v>
      </c>
      <c r="AB1677">
        <v>15</v>
      </c>
      <c r="AD1677" t="s">
        <v>376</v>
      </c>
      <c r="AF1677" t="s">
        <v>29065</v>
      </c>
      <c r="AG1677" t="s">
        <v>29066</v>
      </c>
      <c r="AH1677" t="s">
        <v>114</v>
      </c>
      <c r="AI1677" t="s">
        <v>114</v>
      </c>
      <c r="AJ1677" t="s">
        <v>29067</v>
      </c>
      <c r="AK1677" t="s">
        <v>29068</v>
      </c>
      <c r="AO1677" t="s">
        <v>29069</v>
      </c>
      <c r="AQ1677">
        <v>6</v>
      </c>
      <c r="AR1677">
        <v>7</v>
      </c>
      <c r="AS1677">
        <v>19</v>
      </c>
      <c r="AT1677" t="s">
        <v>18486</v>
      </c>
      <c r="AU1677" t="s">
        <v>29070</v>
      </c>
      <c r="AV1677" t="s">
        <v>29071</v>
      </c>
      <c r="AW1677" t="s">
        <v>29072</v>
      </c>
      <c r="AX1677" t="s">
        <v>29073</v>
      </c>
      <c r="AY1677" t="s">
        <v>384</v>
      </c>
      <c r="AZ1677" t="s">
        <v>19897</v>
      </c>
      <c r="BA1677" t="s">
        <v>29074</v>
      </c>
      <c r="BB1677" t="s">
        <v>29075</v>
      </c>
      <c r="BC1677" t="s">
        <v>388</v>
      </c>
      <c r="BD1677" t="s">
        <v>28893</v>
      </c>
      <c r="BE1677">
        <v>0</v>
      </c>
      <c r="BG1677" t="s">
        <v>29076</v>
      </c>
      <c r="BH1677" t="s">
        <v>29077</v>
      </c>
      <c r="BI1677" t="s">
        <v>132</v>
      </c>
      <c r="BP1677" t="s">
        <v>29078</v>
      </c>
      <c r="BS1677">
        <v>0</v>
      </c>
      <c r="BT1677">
        <v>0</v>
      </c>
      <c r="BU1677">
        <v>0</v>
      </c>
      <c r="BV1677">
        <v>0</v>
      </c>
      <c r="BW1677">
        <v>0</v>
      </c>
      <c r="BX1677">
        <v>0</v>
      </c>
      <c r="BY1677">
        <v>1</v>
      </c>
      <c r="CD1677" t="s">
        <v>132</v>
      </c>
      <c r="CE1677">
        <v>0</v>
      </c>
      <c r="CF1677" t="s">
        <v>132</v>
      </c>
      <c r="CJ1677" t="s">
        <v>132</v>
      </c>
      <c r="CK1677" t="s">
        <v>132</v>
      </c>
      <c r="CP1677">
        <v>5989</v>
      </c>
      <c r="CQ1677">
        <v>0</v>
      </c>
      <c r="CR1677">
        <v>0</v>
      </c>
      <c r="CS1677">
        <v>0</v>
      </c>
      <c r="CT1677">
        <v>0</v>
      </c>
    </row>
    <row r="1678" spans="1:98" x14ac:dyDescent="0.2">
      <c r="A1678" t="s">
        <v>21033</v>
      </c>
      <c r="B1678" s="1" t="s">
        <v>283</v>
      </c>
      <c r="C1678">
        <v>600</v>
      </c>
      <c r="G1678" t="s">
        <v>240</v>
      </c>
      <c r="H1678" t="s">
        <v>102</v>
      </c>
      <c r="I1678" t="s">
        <v>284</v>
      </c>
      <c r="K1678">
        <v>1</v>
      </c>
      <c r="L1678" t="s">
        <v>618</v>
      </c>
      <c r="N1678" t="s">
        <v>982</v>
      </c>
      <c r="O1678" t="s">
        <v>983</v>
      </c>
      <c r="P1678">
        <v>22</v>
      </c>
      <c r="Q1678" t="s">
        <v>527</v>
      </c>
      <c r="S1678" t="s">
        <v>984</v>
      </c>
      <c r="T1678">
        <v>5</v>
      </c>
      <c r="U1678">
        <v>2</v>
      </c>
      <c r="V1678">
        <v>1</v>
      </c>
      <c r="Z1678" t="s">
        <v>289</v>
      </c>
      <c r="AD1678" t="s">
        <v>21034</v>
      </c>
      <c r="AF1678" t="s">
        <v>21035</v>
      </c>
      <c r="AH1678" t="s">
        <v>114</v>
      </c>
      <c r="AI1678" t="s">
        <v>114</v>
      </c>
      <c r="AJ1678" t="s">
        <v>21036</v>
      </c>
      <c r="AO1678" t="s">
        <v>21037</v>
      </c>
      <c r="AQ1678">
        <v>3</v>
      </c>
      <c r="AR1678">
        <v>6</v>
      </c>
      <c r="AS1678" t="s">
        <v>272</v>
      </c>
      <c r="AU1678" t="s">
        <v>667</v>
      </c>
      <c r="AY1678" t="s">
        <v>21038</v>
      </c>
      <c r="AZ1678" t="s">
        <v>21039</v>
      </c>
      <c r="BA1678" t="s">
        <v>255</v>
      </c>
      <c r="BB1678" t="s">
        <v>21040</v>
      </c>
      <c r="BC1678" t="s">
        <v>613</v>
      </c>
      <c r="BD1678" t="s">
        <v>21001</v>
      </c>
      <c r="BE1678">
        <v>0</v>
      </c>
      <c r="BF1678" t="s">
        <v>21041</v>
      </c>
      <c r="BG1678" t="s">
        <v>21042</v>
      </c>
      <c r="BH1678" t="s">
        <v>21043</v>
      </c>
      <c r="BS1678">
        <v>0</v>
      </c>
      <c r="BT1678">
        <v>0</v>
      </c>
      <c r="BU1678">
        <v>0</v>
      </c>
      <c r="BV1678">
        <v>1</v>
      </c>
      <c r="BW1678">
        <v>1</v>
      </c>
      <c r="BX1678">
        <v>0</v>
      </c>
      <c r="BY1678">
        <v>1</v>
      </c>
      <c r="CD1678" t="s">
        <v>131</v>
      </c>
      <c r="CE1678">
        <v>0</v>
      </c>
      <c r="CJ1678" t="s">
        <v>132</v>
      </c>
      <c r="CP1678">
        <v>3554</v>
      </c>
      <c r="CQ1678">
        <v>0</v>
      </c>
      <c r="CR1678">
        <v>0</v>
      </c>
      <c r="CS1678">
        <v>0</v>
      </c>
      <c r="CT1678">
        <v>0</v>
      </c>
    </row>
    <row r="1679" spans="1:98" x14ac:dyDescent="0.2">
      <c r="A1679" t="s">
        <v>7702</v>
      </c>
      <c r="B1679" s="1" t="s">
        <v>1993</v>
      </c>
      <c r="C1679">
        <v>204800</v>
      </c>
      <c r="G1679" t="s">
        <v>366</v>
      </c>
      <c r="H1679" t="s">
        <v>193</v>
      </c>
      <c r="I1679" t="s">
        <v>103</v>
      </c>
      <c r="J1679" t="s">
        <v>367</v>
      </c>
      <c r="K1679">
        <v>8</v>
      </c>
      <c r="L1679" t="s">
        <v>7703</v>
      </c>
      <c r="M1679" t="s">
        <v>7704</v>
      </c>
      <c r="N1679" t="s">
        <v>7705</v>
      </c>
      <c r="O1679" t="s">
        <v>7706</v>
      </c>
      <c r="P1679">
        <v>294</v>
      </c>
      <c r="Q1679" t="s">
        <v>7707</v>
      </c>
      <c r="R1679" t="s">
        <v>198</v>
      </c>
      <c r="S1679" t="s">
        <v>7708</v>
      </c>
      <c r="T1679">
        <v>21</v>
      </c>
      <c r="U1679">
        <v>17</v>
      </c>
      <c r="V1679">
        <v>15</v>
      </c>
      <c r="W1679" t="s">
        <v>3516</v>
      </c>
      <c r="X1679" t="s">
        <v>7709</v>
      </c>
      <c r="Y1679" t="s">
        <v>172</v>
      </c>
      <c r="Z1679" t="s">
        <v>7710</v>
      </c>
      <c r="AB1679">
        <v>30</v>
      </c>
      <c r="AD1679" t="s">
        <v>7711</v>
      </c>
      <c r="AE1679" t="s">
        <v>7712</v>
      </c>
      <c r="AF1679" t="s">
        <v>7713</v>
      </c>
      <c r="AH1679" t="s">
        <v>202</v>
      </c>
      <c r="AI1679" t="s">
        <v>202</v>
      </c>
      <c r="AJ1679" t="s">
        <v>7714</v>
      </c>
      <c r="AK1679" t="s">
        <v>7715</v>
      </c>
      <c r="AM1679" t="s">
        <v>7716</v>
      </c>
      <c r="AO1679" t="s">
        <v>7717</v>
      </c>
      <c r="AQ1679">
        <v>19</v>
      </c>
      <c r="AR1679">
        <v>27</v>
      </c>
      <c r="AS1679">
        <v>42</v>
      </c>
      <c r="AT1679" t="s">
        <v>7718</v>
      </c>
      <c r="AU1679" t="s">
        <v>7719</v>
      </c>
      <c r="AW1679" t="s">
        <v>181</v>
      </c>
      <c r="AY1679" t="s">
        <v>384</v>
      </c>
      <c r="AZ1679" t="s">
        <v>208</v>
      </c>
      <c r="BA1679" t="s">
        <v>7720</v>
      </c>
      <c r="BB1679" t="s">
        <v>7721</v>
      </c>
      <c r="BC1679" t="s">
        <v>7722</v>
      </c>
      <c r="BD1679" t="s">
        <v>7316</v>
      </c>
      <c r="BE1679">
        <v>0</v>
      </c>
      <c r="BF1679" t="s">
        <v>7723</v>
      </c>
      <c r="BG1679" t="s">
        <v>7724</v>
      </c>
      <c r="BH1679" t="s">
        <v>7725</v>
      </c>
      <c r="BS1679">
        <v>0</v>
      </c>
      <c r="BT1679">
        <v>0</v>
      </c>
      <c r="BU1679">
        <v>1</v>
      </c>
      <c r="BV1679">
        <v>0</v>
      </c>
      <c r="BW1679">
        <v>0</v>
      </c>
      <c r="BX1679">
        <v>0</v>
      </c>
      <c r="BY1679">
        <v>1</v>
      </c>
      <c r="CD1679" t="s">
        <v>131</v>
      </c>
      <c r="CE1679">
        <v>0</v>
      </c>
      <c r="CJ1679" t="s">
        <v>132</v>
      </c>
      <c r="CO1679" t="str">
        <f>HYPERLINK("http://www.d20pfsrd.com/bestiary/monster-listings/outsiders/archon/archon-star","Archon, Star")</f>
        <v>Archon, Star</v>
      </c>
      <c r="CP1679">
        <v>1102</v>
      </c>
      <c r="CQ1679">
        <v>0</v>
      </c>
      <c r="CR1679">
        <v>0</v>
      </c>
      <c r="CS1679">
        <v>0</v>
      </c>
      <c r="CT1679">
        <v>0</v>
      </c>
    </row>
    <row r="1680" spans="1:98" x14ac:dyDescent="0.2">
      <c r="A1680" t="s">
        <v>21568</v>
      </c>
      <c r="B1680" s="1" t="s">
        <v>1034</v>
      </c>
      <c r="C1680">
        <v>6400</v>
      </c>
      <c r="G1680" t="s">
        <v>2068</v>
      </c>
      <c r="H1680" t="s">
        <v>136</v>
      </c>
      <c r="I1680" t="s">
        <v>261</v>
      </c>
      <c r="K1680">
        <v>10</v>
      </c>
      <c r="L1680" t="s">
        <v>14971</v>
      </c>
      <c r="M1680" t="s">
        <v>21569</v>
      </c>
      <c r="N1680" t="s">
        <v>21570</v>
      </c>
      <c r="O1680" t="s">
        <v>21571</v>
      </c>
      <c r="P1680">
        <v>114</v>
      </c>
      <c r="Q1680" t="s">
        <v>3117</v>
      </c>
      <c r="S1680" t="s">
        <v>21572</v>
      </c>
      <c r="T1680">
        <v>12</v>
      </c>
      <c r="U1680">
        <v>14</v>
      </c>
      <c r="V1680">
        <v>9</v>
      </c>
      <c r="Y1680" t="s">
        <v>5577</v>
      </c>
      <c r="Z1680" t="s">
        <v>3093</v>
      </c>
      <c r="AB1680">
        <v>20</v>
      </c>
      <c r="AD1680" t="s">
        <v>3497</v>
      </c>
      <c r="AE1680" t="s">
        <v>21573</v>
      </c>
      <c r="AF1680" t="s">
        <v>21574</v>
      </c>
      <c r="AH1680" t="s">
        <v>147</v>
      </c>
      <c r="AI1680" t="s">
        <v>21575</v>
      </c>
      <c r="AJ1680" t="s">
        <v>21576</v>
      </c>
      <c r="AK1680" t="s">
        <v>21577</v>
      </c>
      <c r="AO1680" t="s">
        <v>21578</v>
      </c>
      <c r="AQ1680">
        <v>12</v>
      </c>
      <c r="AR1680" t="s">
        <v>643</v>
      </c>
      <c r="AS1680" t="s">
        <v>21579</v>
      </c>
      <c r="AT1680" t="s">
        <v>21580</v>
      </c>
      <c r="AU1680" t="s">
        <v>21581</v>
      </c>
      <c r="AW1680" t="s">
        <v>21582</v>
      </c>
      <c r="AX1680" t="s">
        <v>21583</v>
      </c>
      <c r="AY1680" t="s">
        <v>20233</v>
      </c>
      <c r="AZ1680" t="s">
        <v>19386</v>
      </c>
      <c r="BA1680" t="s">
        <v>255</v>
      </c>
      <c r="BB1680" t="s">
        <v>21584</v>
      </c>
      <c r="BD1680" t="s">
        <v>21001</v>
      </c>
      <c r="BE1680">
        <v>0</v>
      </c>
      <c r="BF1680" t="s">
        <v>21585</v>
      </c>
      <c r="BG1680" t="s">
        <v>21586</v>
      </c>
      <c r="BH1680" t="s">
        <v>21587</v>
      </c>
      <c r="BS1680">
        <v>0</v>
      </c>
      <c r="BT1680">
        <v>0</v>
      </c>
      <c r="BU1680">
        <v>1</v>
      </c>
      <c r="BV1680">
        <v>0</v>
      </c>
      <c r="BW1680">
        <v>0</v>
      </c>
      <c r="BX1680">
        <v>0</v>
      </c>
      <c r="BY1680">
        <v>1</v>
      </c>
      <c r="CD1680" t="s">
        <v>131</v>
      </c>
      <c r="CE1680">
        <v>0</v>
      </c>
      <c r="CJ1680" t="s">
        <v>132</v>
      </c>
      <c r="CP1680">
        <v>3585</v>
      </c>
      <c r="CQ1680">
        <v>0</v>
      </c>
      <c r="CR1680">
        <v>0</v>
      </c>
      <c r="CS1680">
        <v>0</v>
      </c>
      <c r="CT1680">
        <v>0</v>
      </c>
    </row>
    <row r="1681" spans="1:98" x14ac:dyDescent="0.2">
      <c r="A1681" t="s">
        <v>27544</v>
      </c>
      <c r="B1681" s="1" t="s">
        <v>1166</v>
      </c>
      <c r="C1681">
        <v>307200</v>
      </c>
      <c r="G1681" t="s">
        <v>575</v>
      </c>
      <c r="H1681" t="s">
        <v>136</v>
      </c>
      <c r="I1681" t="s">
        <v>137</v>
      </c>
      <c r="K1681">
        <v>5</v>
      </c>
      <c r="L1681" t="s">
        <v>27545</v>
      </c>
      <c r="M1681" t="s">
        <v>27546</v>
      </c>
      <c r="N1681" t="s">
        <v>17649</v>
      </c>
      <c r="O1681" t="s">
        <v>27547</v>
      </c>
      <c r="P1681">
        <v>362</v>
      </c>
      <c r="Q1681" t="s">
        <v>27548</v>
      </c>
      <c r="R1681" t="s">
        <v>11966</v>
      </c>
      <c r="S1681" t="s">
        <v>27549</v>
      </c>
      <c r="T1681">
        <v>18</v>
      </c>
      <c r="U1681">
        <v>9</v>
      </c>
      <c r="V1681">
        <v>25</v>
      </c>
      <c r="W1681" t="s">
        <v>27550</v>
      </c>
      <c r="X1681" t="s">
        <v>27551</v>
      </c>
      <c r="Z1681" t="s">
        <v>7543</v>
      </c>
      <c r="AB1681">
        <v>31</v>
      </c>
      <c r="AD1681" t="s">
        <v>27552</v>
      </c>
      <c r="AF1681" t="s">
        <v>27553</v>
      </c>
      <c r="AH1681" t="s">
        <v>147</v>
      </c>
      <c r="AI1681" t="s">
        <v>249</v>
      </c>
      <c r="AJ1681" t="s">
        <v>27554</v>
      </c>
      <c r="AK1681" t="s">
        <v>27555</v>
      </c>
      <c r="AO1681" t="s">
        <v>27556</v>
      </c>
      <c r="AQ1681">
        <v>18</v>
      </c>
      <c r="AR1681" t="s">
        <v>27117</v>
      </c>
      <c r="AS1681" t="s">
        <v>23339</v>
      </c>
      <c r="AT1681" t="s">
        <v>27557</v>
      </c>
      <c r="AU1681" t="s">
        <v>27558</v>
      </c>
      <c r="AW1681" t="s">
        <v>25963</v>
      </c>
      <c r="AX1681" t="s">
        <v>27559</v>
      </c>
      <c r="AY1681" t="s">
        <v>298</v>
      </c>
      <c r="AZ1681" t="s">
        <v>10161</v>
      </c>
      <c r="BA1681" t="s">
        <v>426</v>
      </c>
      <c r="BB1681" t="s">
        <v>27560</v>
      </c>
      <c r="BD1681" t="s">
        <v>24172</v>
      </c>
      <c r="BE1681">
        <v>0</v>
      </c>
      <c r="BF1681" t="s">
        <v>27561</v>
      </c>
      <c r="BG1681" t="s">
        <v>27562</v>
      </c>
      <c r="BH1681" t="s">
        <v>27563</v>
      </c>
      <c r="BI1681" t="s">
        <v>132</v>
      </c>
      <c r="BK1681" t="s">
        <v>132</v>
      </c>
      <c r="BS1681">
        <v>0</v>
      </c>
      <c r="BT1681">
        <v>0</v>
      </c>
      <c r="BU1681">
        <v>1</v>
      </c>
      <c r="BV1681">
        <v>0</v>
      </c>
      <c r="BW1681">
        <v>0</v>
      </c>
      <c r="BX1681">
        <v>1</v>
      </c>
      <c r="BY1681">
        <v>1</v>
      </c>
      <c r="CD1681" t="s">
        <v>131</v>
      </c>
      <c r="CE1681">
        <v>0</v>
      </c>
      <c r="CF1681" t="s">
        <v>132</v>
      </c>
      <c r="CJ1681" t="s">
        <v>132</v>
      </c>
      <c r="CK1681" t="s">
        <v>132</v>
      </c>
      <c r="CP1681">
        <v>5366</v>
      </c>
      <c r="CQ1681">
        <v>0</v>
      </c>
      <c r="CR1681">
        <v>0</v>
      </c>
      <c r="CS1681">
        <v>0</v>
      </c>
      <c r="CT1681">
        <v>0</v>
      </c>
    </row>
    <row r="1682" spans="1:98" x14ac:dyDescent="0.2">
      <c r="A1682" t="s">
        <v>30520</v>
      </c>
      <c r="B1682" s="1" t="s">
        <v>134</v>
      </c>
      <c r="C1682">
        <v>3200</v>
      </c>
      <c r="G1682" t="s">
        <v>240</v>
      </c>
      <c r="H1682" t="s">
        <v>136</v>
      </c>
      <c r="I1682" t="s">
        <v>261</v>
      </c>
      <c r="K1682">
        <v>4</v>
      </c>
      <c r="L1682" t="s">
        <v>866</v>
      </c>
      <c r="N1682" t="s">
        <v>1056</v>
      </c>
      <c r="O1682" t="s">
        <v>30521</v>
      </c>
      <c r="P1682">
        <v>94</v>
      </c>
      <c r="Q1682" t="s">
        <v>1450</v>
      </c>
      <c r="S1682" t="s">
        <v>30522</v>
      </c>
      <c r="T1682">
        <v>10</v>
      </c>
      <c r="U1682">
        <v>6</v>
      </c>
      <c r="V1682">
        <v>6</v>
      </c>
      <c r="X1682" t="s">
        <v>680</v>
      </c>
      <c r="Y1682" t="s">
        <v>29457</v>
      </c>
      <c r="AA1682" t="s">
        <v>18614</v>
      </c>
      <c r="AD1682" t="s">
        <v>7088</v>
      </c>
      <c r="AF1682" t="s">
        <v>30523</v>
      </c>
      <c r="AH1682" t="s">
        <v>147</v>
      </c>
      <c r="AI1682" t="s">
        <v>202</v>
      </c>
      <c r="AJ1682" t="s">
        <v>30524</v>
      </c>
      <c r="AO1682" t="s">
        <v>30525</v>
      </c>
      <c r="AQ1682">
        <v>9</v>
      </c>
      <c r="AR1682">
        <v>18</v>
      </c>
      <c r="AS1682" t="s">
        <v>483</v>
      </c>
      <c r="AT1682" t="s">
        <v>30526</v>
      </c>
      <c r="AU1682" t="s">
        <v>5456</v>
      </c>
      <c r="AY1682" t="s">
        <v>1970</v>
      </c>
      <c r="AZ1682" t="s">
        <v>30527</v>
      </c>
      <c r="BA1682" t="s">
        <v>30528</v>
      </c>
      <c r="BB1682" t="s">
        <v>30529</v>
      </c>
      <c r="BD1682" t="s">
        <v>30472</v>
      </c>
      <c r="BE1682">
        <v>0</v>
      </c>
      <c r="BF1682" t="s">
        <v>30530</v>
      </c>
      <c r="BG1682" t="s">
        <v>30531</v>
      </c>
      <c r="BH1682" t="s">
        <v>30532</v>
      </c>
      <c r="BI1682" t="s">
        <v>132</v>
      </c>
      <c r="BS1682">
        <v>0</v>
      </c>
      <c r="BT1682">
        <v>0</v>
      </c>
      <c r="BU1682">
        <v>0</v>
      </c>
      <c r="BV1682">
        <v>0</v>
      </c>
      <c r="BW1682">
        <v>1</v>
      </c>
      <c r="BX1682">
        <v>0</v>
      </c>
      <c r="BY1682">
        <v>1</v>
      </c>
      <c r="CD1682" t="s">
        <v>132</v>
      </c>
      <c r="CE1682">
        <v>0</v>
      </c>
      <c r="CF1682" t="s">
        <v>132</v>
      </c>
      <c r="CJ1682" t="s">
        <v>132</v>
      </c>
      <c r="CK1682" t="s">
        <v>132</v>
      </c>
      <c r="CP1682">
        <v>6437</v>
      </c>
      <c r="CQ1682">
        <v>0</v>
      </c>
      <c r="CR1682">
        <v>0</v>
      </c>
      <c r="CS1682">
        <v>0</v>
      </c>
      <c r="CT1682">
        <v>0</v>
      </c>
    </row>
    <row r="1683" spans="1:98" x14ac:dyDescent="0.2">
      <c r="A1683" t="s">
        <v>1655</v>
      </c>
      <c r="B1683" s="1" t="s">
        <v>134</v>
      </c>
      <c r="C1683">
        <v>3200</v>
      </c>
      <c r="G1683" t="s">
        <v>240</v>
      </c>
      <c r="H1683" t="s">
        <v>136</v>
      </c>
      <c r="I1683" t="s">
        <v>332</v>
      </c>
      <c r="K1683">
        <v>6</v>
      </c>
      <c r="L1683" t="s">
        <v>1656</v>
      </c>
      <c r="N1683" t="s">
        <v>745</v>
      </c>
      <c r="O1683" t="s">
        <v>746</v>
      </c>
      <c r="P1683">
        <v>90</v>
      </c>
      <c r="Q1683" t="s">
        <v>1657</v>
      </c>
      <c r="S1683" t="s">
        <v>1658</v>
      </c>
      <c r="T1683">
        <v>13</v>
      </c>
      <c r="U1683">
        <v>10</v>
      </c>
      <c r="V1683">
        <v>5</v>
      </c>
      <c r="AD1683" t="s">
        <v>249</v>
      </c>
      <c r="AF1683" t="s">
        <v>1659</v>
      </c>
      <c r="AH1683" t="s">
        <v>147</v>
      </c>
      <c r="AI1683" t="s">
        <v>147</v>
      </c>
      <c r="AO1683" t="s">
        <v>1660</v>
      </c>
      <c r="AQ1683">
        <v>9</v>
      </c>
      <c r="AR1683">
        <v>19</v>
      </c>
      <c r="AS1683" t="s">
        <v>1661</v>
      </c>
      <c r="AT1683" t="s">
        <v>1662</v>
      </c>
      <c r="AU1683" t="s">
        <v>1663</v>
      </c>
      <c r="AY1683" t="s">
        <v>774</v>
      </c>
      <c r="AZ1683" t="s">
        <v>1587</v>
      </c>
      <c r="BA1683" t="s">
        <v>255</v>
      </c>
      <c r="BB1683" t="s">
        <v>1664</v>
      </c>
      <c r="BC1683" t="s">
        <v>1589</v>
      </c>
      <c r="BD1683" t="s">
        <v>128</v>
      </c>
      <c r="BE1683">
        <v>0</v>
      </c>
      <c r="BG1683" t="s">
        <v>1665</v>
      </c>
      <c r="BH1683" t="s">
        <v>1666</v>
      </c>
      <c r="BS1683">
        <v>0</v>
      </c>
      <c r="BT1683">
        <v>1</v>
      </c>
      <c r="BU1683">
        <v>0</v>
      </c>
      <c r="BV1683">
        <v>0</v>
      </c>
      <c r="BW1683">
        <v>0</v>
      </c>
      <c r="BX1683">
        <v>0</v>
      </c>
      <c r="BY1683">
        <v>1</v>
      </c>
      <c r="CD1683" t="s">
        <v>131</v>
      </c>
      <c r="CE1683">
        <v>0</v>
      </c>
      <c r="CJ1683" t="s">
        <v>132</v>
      </c>
      <c r="CO1683" t="str">
        <f>HYPERLINK("http://www.d20pfsrd.com/bestiary/monster-listings/animals/dinosaur/stegosaurus","Dinosaurus, Stegosaurus")</f>
        <v>Dinosaurus, Stegosaurus</v>
      </c>
      <c r="CP1683">
        <v>103</v>
      </c>
      <c r="CQ1683">
        <v>0</v>
      </c>
      <c r="CR1683">
        <v>0</v>
      </c>
      <c r="CS1683">
        <v>0</v>
      </c>
      <c r="CT1683">
        <v>0</v>
      </c>
    </row>
    <row r="1684" spans="1:98" x14ac:dyDescent="0.2">
      <c r="A1684" t="s">
        <v>13549</v>
      </c>
      <c r="B1684" s="1" t="s">
        <v>2051</v>
      </c>
      <c r="C1684">
        <v>51200</v>
      </c>
      <c r="G1684" t="s">
        <v>240</v>
      </c>
      <c r="H1684" t="s">
        <v>102</v>
      </c>
      <c r="I1684" t="s">
        <v>103</v>
      </c>
      <c r="J1684" t="s">
        <v>13550</v>
      </c>
      <c r="K1684">
        <v>7</v>
      </c>
      <c r="L1684" t="s">
        <v>13551</v>
      </c>
      <c r="M1684" t="s">
        <v>13552</v>
      </c>
      <c r="N1684" t="s">
        <v>13553</v>
      </c>
      <c r="O1684" t="s">
        <v>13554</v>
      </c>
      <c r="P1684">
        <v>199</v>
      </c>
      <c r="Q1684" t="s">
        <v>13555</v>
      </c>
      <c r="R1684" t="s">
        <v>3695</v>
      </c>
      <c r="S1684" t="s">
        <v>13556</v>
      </c>
      <c r="T1684">
        <v>15</v>
      </c>
      <c r="U1684">
        <v>20</v>
      </c>
      <c r="V1684">
        <v>22</v>
      </c>
      <c r="Y1684" t="s">
        <v>4313</v>
      </c>
      <c r="Z1684" t="s">
        <v>13557</v>
      </c>
      <c r="AA1684" t="s">
        <v>6358</v>
      </c>
      <c r="AB1684">
        <v>26</v>
      </c>
      <c r="AD1684" t="s">
        <v>13558</v>
      </c>
      <c r="AF1684" t="s">
        <v>13559</v>
      </c>
      <c r="AH1684" t="s">
        <v>114</v>
      </c>
      <c r="AI1684" t="s">
        <v>114</v>
      </c>
      <c r="AJ1684" t="s">
        <v>13560</v>
      </c>
      <c r="AK1684" t="s">
        <v>13561</v>
      </c>
      <c r="AO1684" t="s">
        <v>13562</v>
      </c>
      <c r="AQ1684">
        <v>19</v>
      </c>
      <c r="AR1684">
        <v>26</v>
      </c>
      <c r="AS1684">
        <v>44</v>
      </c>
      <c r="AT1684" t="s">
        <v>13563</v>
      </c>
      <c r="AU1684" t="s">
        <v>13564</v>
      </c>
      <c r="AW1684" t="s">
        <v>13565</v>
      </c>
      <c r="AX1684" t="s">
        <v>13566</v>
      </c>
      <c r="AY1684" t="s">
        <v>12189</v>
      </c>
      <c r="AZ1684" t="s">
        <v>670</v>
      </c>
      <c r="BA1684" t="s">
        <v>426</v>
      </c>
      <c r="BB1684" t="s">
        <v>13567</v>
      </c>
      <c r="BD1684" t="s">
        <v>13533</v>
      </c>
      <c r="BE1684">
        <v>0</v>
      </c>
      <c r="BF1684" t="s">
        <v>13568</v>
      </c>
      <c r="BG1684" t="s">
        <v>13569</v>
      </c>
      <c r="BH1684" t="s">
        <v>13570</v>
      </c>
      <c r="BS1684">
        <v>0</v>
      </c>
      <c r="BT1684">
        <v>0</v>
      </c>
      <c r="BU1684">
        <v>1</v>
      </c>
      <c r="BV1684">
        <v>0</v>
      </c>
      <c r="BW1684">
        <v>0</v>
      </c>
      <c r="BX1684">
        <v>0</v>
      </c>
      <c r="BY1684">
        <v>1</v>
      </c>
      <c r="CD1684" t="s">
        <v>131</v>
      </c>
      <c r="CE1684">
        <v>0</v>
      </c>
      <c r="CJ1684" t="s">
        <v>132</v>
      </c>
      <c r="CP1684">
        <v>1617</v>
      </c>
      <c r="CQ1684">
        <v>0</v>
      </c>
      <c r="CR1684">
        <v>0</v>
      </c>
      <c r="CS1684">
        <v>0</v>
      </c>
      <c r="CT1684">
        <v>0</v>
      </c>
    </row>
    <row r="1685" spans="1:98" x14ac:dyDescent="0.2">
      <c r="A1685" t="s">
        <v>11075</v>
      </c>
      <c r="B1685" s="1" t="s">
        <v>99</v>
      </c>
      <c r="C1685">
        <v>200</v>
      </c>
      <c r="G1685" t="s">
        <v>240</v>
      </c>
      <c r="H1685" t="s">
        <v>102</v>
      </c>
      <c r="I1685" t="s">
        <v>332</v>
      </c>
      <c r="J1685" t="s">
        <v>138</v>
      </c>
      <c r="K1685">
        <v>1</v>
      </c>
      <c r="L1685" t="s">
        <v>11076</v>
      </c>
      <c r="N1685" t="s">
        <v>2961</v>
      </c>
      <c r="O1685" t="s">
        <v>2962</v>
      </c>
      <c r="P1685">
        <v>13</v>
      </c>
      <c r="Q1685" t="s">
        <v>1718</v>
      </c>
      <c r="S1685" t="s">
        <v>5075</v>
      </c>
      <c r="T1685">
        <v>5</v>
      </c>
      <c r="U1685">
        <v>4</v>
      </c>
      <c r="V1685">
        <v>1</v>
      </c>
      <c r="AD1685" t="s">
        <v>7018</v>
      </c>
      <c r="AF1685" t="s">
        <v>11077</v>
      </c>
      <c r="AH1685" t="s">
        <v>114</v>
      </c>
      <c r="AI1685" t="s">
        <v>114</v>
      </c>
      <c r="AO1685" t="s">
        <v>11078</v>
      </c>
      <c r="AQ1685">
        <v>1</v>
      </c>
      <c r="AR1685">
        <v>1</v>
      </c>
      <c r="AS1685">
        <v>12</v>
      </c>
      <c r="AT1685" t="s">
        <v>1709</v>
      </c>
      <c r="AU1685" t="s">
        <v>11079</v>
      </c>
      <c r="AV1685" t="s">
        <v>11080</v>
      </c>
      <c r="AY1685" t="s">
        <v>2486</v>
      </c>
      <c r="AZ1685" t="s">
        <v>3580</v>
      </c>
      <c r="BA1685" t="s">
        <v>255</v>
      </c>
      <c r="BB1685" t="s">
        <v>11081</v>
      </c>
      <c r="BC1685" t="s">
        <v>11072</v>
      </c>
      <c r="BD1685" t="s">
        <v>7316</v>
      </c>
      <c r="BE1685">
        <v>0</v>
      </c>
      <c r="BF1685" t="s">
        <v>11082</v>
      </c>
      <c r="BG1685" t="s">
        <v>11083</v>
      </c>
      <c r="BH1685" t="s">
        <v>11084</v>
      </c>
      <c r="BS1685">
        <v>0</v>
      </c>
      <c r="BT1685">
        <v>0</v>
      </c>
      <c r="BU1685">
        <v>0</v>
      </c>
      <c r="BV1685">
        <v>0</v>
      </c>
      <c r="BW1685">
        <v>0</v>
      </c>
      <c r="BX1685">
        <v>1</v>
      </c>
      <c r="BY1685">
        <v>0</v>
      </c>
      <c r="CD1685" t="s">
        <v>131</v>
      </c>
      <c r="CE1685">
        <v>0</v>
      </c>
      <c r="CJ1685" t="s">
        <v>132</v>
      </c>
      <c r="CO1685" t="str">
        <f>HYPERLINK("http://www.d20pfsrd.com/bestiary/monster-listings/animals/aquatic/stingray","Stingray")</f>
        <v>Stingray</v>
      </c>
      <c r="CP1685">
        <v>1334</v>
      </c>
      <c r="CQ1685">
        <v>0</v>
      </c>
      <c r="CR1685">
        <v>0</v>
      </c>
      <c r="CS1685">
        <v>0</v>
      </c>
      <c r="CT1685">
        <v>0</v>
      </c>
    </row>
    <row r="1686" spans="1:98" x14ac:dyDescent="0.2">
      <c r="A1686" t="s">
        <v>5143</v>
      </c>
      <c r="B1686" s="1" t="s">
        <v>99</v>
      </c>
      <c r="C1686">
        <v>200</v>
      </c>
      <c r="G1686" t="s">
        <v>240</v>
      </c>
      <c r="H1686" t="s">
        <v>1308</v>
      </c>
      <c r="I1686" t="s">
        <v>261</v>
      </c>
      <c r="K1686">
        <v>4</v>
      </c>
      <c r="L1686" t="s">
        <v>5144</v>
      </c>
      <c r="N1686" t="s">
        <v>5145</v>
      </c>
      <c r="O1686" t="s">
        <v>5146</v>
      </c>
      <c r="P1686">
        <v>5</v>
      </c>
      <c r="Q1686" t="s">
        <v>2377</v>
      </c>
      <c r="S1686" t="s">
        <v>5147</v>
      </c>
      <c r="T1686">
        <v>2</v>
      </c>
      <c r="U1686">
        <v>6</v>
      </c>
      <c r="V1686">
        <v>1</v>
      </c>
      <c r="AD1686" t="s">
        <v>929</v>
      </c>
      <c r="AF1686" t="s">
        <v>5148</v>
      </c>
      <c r="AH1686" t="s">
        <v>1316</v>
      </c>
      <c r="AI1686" t="s">
        <v>318</v>
      </c>
      <c r="AJ1686" t="s">
        <v>3860</v>
      </c>
      <c r="AO1686" t="s">
        <v>5149</v>
      </c>
      <c r="AQ1686">
        <v>1</v>
      </c>
      <c r="AR1686" s="6" t="s">
        <v>32310</v>
      </c>
      <c r="AS1686" t="s">
        <v>608</v>
      </c>
      <c r="AT1686" t="s">
        <v>1734</v>
      </c>
      <c r="AU1686" t="s">
        <v>5150</v>
      </c>
      <c r="AX1686" t="s">
        <v>5151</v>
      </c>
      <c r="AY1686" t="s">
        <v>5152</v>
      </c>
      <c r="AZ1686" t="s">
        <v>5153</v>
      </c>
      <c r="BA1686" t="s">
        <v>255</v>
      </c>
      <c r="BB1686" t="s">
        <v>5154</v>
      </c>
      <c r="BD1686" t="s">
        <v>128</v>
      </c>
      <c r="BE1686">
        <v>0</v>
      </c>
      <c r="BF1686" t="s">
        <v>5155</v>
      </c>
      <c r="BG1686" t="s">
        <v>5156</v>
      </c>
      <c r="BH1686" t="s">
        <v>5157</v>
      </c>
      <c r="BS1686">
        <v>0</v>
      </c>
      <c r="BT1686">
        <v>0</v>
      </c>
      <c r="BU1686">
        <v>1</v>
      </c>
      <c r="BV1686">
        <v>0</v>
      </c>
      <c r="BW1686">
        <v>0</v>
      </c>
      <c r="BX1686">
        <v>0</v>
      </c>
      <c r="BY1686">
        <v>1</v>
      </c>
      <c r="CD1686" t="s">
        <v>131</v>
      </c>
      <c r="CE1686">
        <v>0</v>
      </c>
      <c r="CJ1686" t="s">
        <v>132</v>
      </c>
      <c r="CO1686" t="str">
        <f>HYPERLINK("http://www.d20pfsrd.com/bestiary/monster-listings/magical-beasts/stirge","Stirge")</f>
        <v>Stirge</v>
      </c>
      <c r="CP1686">
        <v>332</v>
      </c>
      <c r="CQ1686">
        <v>0</v>
      </c>
      <c r="CR1686">
        <v>0</v>
      </c>
      <c r="CS1686">
        <v>0</v>
      </c>
      <c r="CT1686">
        <v>0</v>
      </c>
    </row>
    <row r="1687" spans="1:98" x14ac:dyDescent="0.2">
      <c r="A1687" t="s">
        <v>24571</v>
      </c>
      <c r="B1687" s="1" t="s">
        <v>1993</v>
      </c>
      <c r="C1687">
        <v>204800</v>
      </c>
      <c r="G1687" t="s">
        <v>240</v>
      </c>
      <c r="H1687" t="s">
        <v>3932</v>
      </c>
      <c r="I1687" t="s">
        <v>241</v>
      </c>
      <c r="J1687" t="s">
        <v>24535</v>
      </c>
      <c r="K1687" t="s">
        <v>23394</v>
      </c>
      <c r="L1687" t="s">
        <v>4922</v>
      </c>
      <c r="M1687" t="s">
        <v>24572</v>
      </c>
      <c r="N1687" t="s">
        <v>24573</v>
      </c>
      <c r="O1687" t="s">
        <v>24574</v>
      </c>
      <c r="P1687">
        <v>265</v>
      </c>
      <c r="Q1687" t="s">
        <v>24575</v>
      </c>
      <c r="S1687" t="s">
        <v>12883</v>
      </c>
      <c r="T1687">
        <v>7</v>
      </c>
      <c r="U1687">
        <v>7</v>
      </c>
      <c r="V1687">
        <v>7</v>
      </c>
      <c r="Y1687" t="s">
        <v>10523</v>
      </c>
      <c r="Z1687" t="s">
        <v>248</v>
      </c>
      <c r="AD1687" t="s">
        <v>376</v>
      </c>
      <c r="AF1687" t="s">
        <v>24576</v>
      </c>
      <c r="AG1687" t="s">
        <v>24577</v>
      </c>
      <c r="AH1687" t="s">
        <v>249</v>
      </c>
      <c r="AI1687" t="s">
        <v>249</v>
      </c>
      <c r="AJ1687" t="s">
        <v>24578</v>
      </c>
      <c r="AK1687" t="s">
        <v>24579</v>
      </c>
      <c r="AO1687" t="s">
        <v>24580</v>
      </c>
      <c r="AQ1687">
        <v>21</v>
      </c>
      <c r="AR1687" t="s">
        <v>24581</v>
      </c>
      <c r="AS1687" t="s">
        <v>24582</v>
      </c>
      <c r="AT1687" t="s">
        <v>24583</v>
      </c>
      <c r="AU1687" t="s">
        <v>24584</v>
      </c>
      <c r="AW1687" t="s">
        <v>647</v>
      </c>
      <c r="AX1687" t="s">
        <v>24585</v>
      </c>
      <c r="AY1687" t="s">
        <v>3178</v>
      </c>
      <c r="AZ1687" t="s">
        <v>24586</v>
      </c>
      <c r="BA1687" t="s">
        <v>255</v>
      </c>
      <c r="BB1687" t="s">
        <v>24587</v>
      </c>
      <c r="BC1687" t="s">
        <v>18985</v>
      </c>
      <c r="BD1687" t="s">
        <v>24172</v>
      </c>
      <c r="BE1687">
        <v>0</v>
      </c>
      <c r="BF1687" t="s">
        <v>24588</v>
      </c>
      <c r="BG1687" t="s">
        <v>24589</v>
      </c>
      <c r="BH1687" t="s">
        <v>24590</v>
      </c>
      <c r="BI1687" t="s">
        <v>132</v>
      </c>
      <c r="BS1687">
        <v>0</v>
      </c>
      <c r="BT1687">
        <v>0</v>
      </c>
      <c r="BU1687">
        <v>0</v>
      </c>
      <c r="BV1687">
        <v>0</v>
      </c>
      <c r="BW1687">
        <v>0</v>
      </c>
      <c r="BX1687">
        <v>0</v>
      </c>
      <c r="BY1687">
        <v>1</v>
      </c>
      <c r="CD1687" t="s">
        <v>131</v>
      </c>
      <c r="CE1687">
        <v>0</v>
      </c>
      <c r="CF1687" t="s">
        <v>132</v>
      </c>
      <c r="CJ1687" t="s">
        <v>132</v>
      </c>
      <c r="CK1687" t="s">
        <v>132</v>
      </c>
      <c r="CP1687">
        <v>5161</v>
      </c>
      <c r="CQ1687">
        <v>0</v>
      </c>
      <c r="CR1687">
        <v>7</v>
      </c>
      <c r="CS1687">
        <v>1</v>
      </c>
      <c r="CT1687">
        <v>0</v>
      </c>
    </row>
    <row r="1688" spans="1:98" x14ac:dyDescent="0.2">
      <c r="A1688" t="s">
        <v>3255</v>
      </c>
      <c r="B1688" s="1" t="s">
        <v>633</v>
      </c>
      <c r="C1688">
        <v>4800</v>
      </c>
      <c r="G1688" t="s">
        <v>240</v>
      </c>
      <c r="H1688" t="s">
        <v>193</v>
      </c>
      <c r="I1688" t="s">
        <v>701</v>
      </c>
      <c r="J1688" t="s">
        <v>1054</v>
      </c>
      <c r="K1688">
        <v>2</v>
      </c>
      <c r="L1688" t="s">
        <v>3256</v>
      </c>
      <c r="N1688" t="s">
        <v>1347</v>
      </c>
      <c r="O1688" t="s">
        <v>1348</v>
      </c>
      <c r="P1688">
        <v>102</v>
      </c>
      <c r="Q1688" t="s">
        <v>3257</v>
      </c>
      <c r="S1688" t="s">
        <v>3258</v>
      </c>
      <c r="T1688">
        <v>12</v>
      </c>
      <c r="U1688">
        <v>6</v>
      </c>
      <c r="V1688">
        <v>7</v>
      </c>
      <c r="X1688" t="s">
        <v>3259</v>
      </c>
      <c r="AD1688" t="s">
        <v>376</v>
      </c>
      <c r="AF1688" t="s">
        <v>3260</v>
      </c>
      <c r="AG1688" t="s">
        <v>3261</v>
      </c>
      <c r="AH1688" t="s">
        <v>202</v>
      </c>
      <c r="AI1688" t="s">
        <v>202</v>
      </c>
      <c r="AJ1688" t="s">
        <v>3262</v>
      </c>
      <c r="AO1688" t="s">
        <v>3263</v>
      </c>
      <c r="AQ1688">
        <v>9</v>
      </c>
      <c r="AR1688">
        <v>18</v>
      </c>
      <c r="AS1688">
        <v>30</v>
      </c>
      <c r="AT1688" t="s">
        <v>3264</v>
      </c>
      <c r="AU1688" t="s">
        <v>3265</v>
      </c>
      <c r="AV1688" t="s">
        <v>3266</v>
      </c>
      <c r="AW1688" t="s">
        <v>3199</v>
      </c>
      <c r="AY1688" t="s">
        <v>736</v>
      </c>
      <c r="AZ1688" t="s">
        <v>3267</v>
      </c>
      <c r="BA1688" t="s">
        <v>3268</v>
      </c>
      <c r="BB1688" t="s">
        <v>3269</v>
      </c>
      <c r="BC1688" t="s">
        <v>3204</v>
      </c>
      <c r="BD1688" t="s">
        <v>128</v>
      </c>
      <c r="BE1688">
        <v>0</v>
      </c>
      <c r="BF1688" t="s">
        <v>3270</v>
      </c>
      <c r="BG1688" t="s">
        <v>3271</v>
      </c>
      <c r="BH1688" t="s">
        <v>3272</v>
      </c>
      <c r="BS1688">
        <v>0</v>
      </c>
      <c r="BT1688">
        <v>0</v>
      </c>
      <c r="BU1688">
        <v>0</v>
      </c>
      <c r="BV1688">
        <v>0</v>
      </c>
      <c r="BW1688">
        <v>0</v>
      </c>
      <c r="BX1688">
        <v>0</v>
      </c>
      <c r="BY1688">
        <v>1</v>
      </c>
      <c r="CD1688" t="s">
        <v>131</v>
      </c>
      <c r="CE1688">
        <v>0</v>
      </c>
      <c r="CJ1688" t="s">
        <v>132</v>
      </c>
      <c r="CO1688" t="str">
        <f>HYPERLINK("http://www.d20pfsrd.com/bestiary/monster-listings/humanoids/giants/giant-true/stone-giant","Giant, Stone")</f>
        <v>Giant, Stone</v>
      </c>
      <c r="CP1688">
        <v>209</v>
      </c>
      <c r="CQ1688">
        <v>0</v>
      </c>
      <c r="CR1688">
        <v>0</v>
      </c>
      <c r="CS1688">
        <v>0</v>
      </c>
      <c r="CT1688">
        <v>0</v>
      </c>
    </row>
    <row r="1689" spans="1:98" x14ac:dyDescent="0.2">
      <c r="A1689" t="s">
        <v>3423</v>
      </c>
      <c r="B1689" s="1" t="s">
        <v>1223</v>
      </c>
      <c r="C1689">
        <v>12800</v>
      </c>
      <c r="G1689" t="s">
        <v>240</v>
      </c>
      <c r="H1689" t="s">
        <v>193</v>
      </c>
      <c r="I1689" t="s">
        <v>241</v>
      </c>
      <c r="K1689">
        <v>-1</v>
      </c>
      <c r="L1689" t="s">
        <v>3371</v>
      </c>
      <c r="N1689" t="s">
        <v>3424</v>
      </c>
      <c r="O1689" t="s">
        <v>3425</v>
      </c>
      <c r="P1689">
        <v>107</v>
      </c>
      <c r="Q1689" t="s">
        <v>3426</v>
      </c>
      <c r="S1689" t="s">
        <v>3375</v>
      </c>
      <c r="T1689">
        <v>4</v>
      </c>
      <c r="U1689">
        <v>3</v>
      </c>
      <c r="V1689">
        <v>4</v>
      </c>
      <c r="Y1689" t="s">
        <v>3427</v>
      </c>
      <c r="Z1689" t="s">
        <v>3377</v>
      </c>
      <c r="AD1689" t="s">
        <v>496</v>
      </c>
      <c r="AF1689" t="s">
        <v>3428</v>
      </c>
      <c r="AH1689" t="s">
        <v>202</v>
      </c>
      <c r="AI1689" t="s">
        <v>202</v>
      </c>
      <c r="AJ1689" t="s">
        <v>3429</v>
      </c>
      <c r="AO1689" t="s">
        <v>3430</v>
      </c>
      <c r="AQ1689">
        <v>14</v>
      </c>
      <c r="AR1689">
        <v>24</v>
      </c>
      <c r="AS1689">
        <v>33</v>
      </c>
      <c r="AY1689" t="s">
        <v>298</v>
      </c>
      <c r="AZ1689" t="s">
        <v>1240</v>
      </c>
      <c r="BA1689" t="s">
        <v>255</v>
      </c>
      <c r="BB1689" t="s">
        <v>3431</v>
      </c>
      <c r="BC1689" t="s">
        <v>3382</v>
      </c>
      <c r="BD1689" t="s">
        <v>128</v>
      </c>
      <c r="BE1689">
        <v>0</v>
      </c>
      <c r="BF1689" t="s">
        <v>3432</v>
      </c>
      <c r="BG1689" t="s">
        <v>3433</v>
      </c>
      <c r="BH1689" t="s">
        <v>3434</v>
      </c>
      <c r="BI1689" t="s">
        <v>132</v>
      </c>
      <c r="BS1689">
        <v>0</v>
      </c>
      <c r="BT1689">
        <v>0</v>
      </c>
      <c r="BU1689">
        <v>0</v>
      </c>
      <c r="BV1689">
        <v>0</v>
      </c>
      <c r="BW1689">
        <v>0</v>
      </c>
      <c r="BX1689">
        <v>0</v>
      </c>
      <c r="BY1689">
        <v>1</v>
      </c>
      <c r="CD1689" t="s">
        <v>131</v>
      </c>
      <c r="CE1689">
        <v>0</v>
      </c>
      <c r="CF1689" t="s">
        <v>132</v>
      </c>
      <c r="CJ1689" t="s">
        <v>132</v>
      </c>
      <c r="CK1689" t="s">
        <v>132</v>
      </c>
      <c r="CO1689" t="str">
        <f>HYPERLINK("http://www.d20pfsrd.com/bestiary/monster-listings/constructs/golem/stone-golem","Golem, Stone")</f>
        <v>Golem, Stone</v>
      </c>
      <c r="CP1689">
        <v>220</v>
      </c>
      <c r="CQ1689">
        <v>0</v>
      </c>
      <c r="CR1689">
        <v>0</v>
      </c>
      <c r="CS1689">
        <v>0</v>
      </c>
      <c r="CT1689">
        <v>0</v>
      </c>
    </row>
    <row r="1690" spans="1:98" x14ac:dyDescent="0.2">
      <c r="A1690" t="s">
        <v>5826</v>
      </c>
      <c r="B1690" s="1" t="s">
        <v>239</v>
      </c>
      <c r="C1690">
        <v>800</v>
      </c>
      <c r="G1690" t="s">
        <v>240</v>
      </c>
      <c r="H1690" t="s">
        <v>850</v>
      </c>
      <c r="I1690" t="s">
        <v>241</v>
      </c>
      <c r="K1690">
        <v>-1</v>
      </c>
      <c r="L1690" t="s">
        <v>5357</v>
      </c>
      <c r="M1690" t="s">
        <v>5827</v>
      </c>
      <c r="N1690" t="s">
        <v>5828</v>
      </c>
      <c r="O1690" t="s">
        <v>5829</v>
      </c>
      <c r="P1690">
        <v>19</v>
      </c>
      <c r="Q1690" t="s">
        <v>4130</v>
      </c>
      <c r="S1690" t="s">
        <v>5830</v>
      </c>
      <c r="T1690">
        <v>1</v>
      </c>
      <c r="U1690">
        <v>0</v>
      </c>
      <c r="V1690">
        <v>3</v>
      </c>
      <c r="Y1690" t="s">
        <v>2527</v>
      </c>
      <c r="Z1690" t="s">
        <v>5831</v>
      </c>
      <c r="AD1690" t="s">
        <v>202</v>
      </c>
      <c r="AF1690" t="s">
        <v>5832</v>
      </c>
      <c r="AH1690" t="s">
        <v>2830</v>
      </c>
      <c r="AI1690" t="s">
        <v>318</v>
      </c>
      <c r="AJ1690" t="s">
        <v>5833</v>
      </c>
      <c r="AK1690" t="s">
        <v>5834</v>
      </c>
      <c r="AO1690" t="s">
        <v>5835</v>
      </c>
      <c r="AQ1690">
        <v>3</v>
      </c>
      <c r="AR1690">
        <v>-2</v>
      </c>
      <c r="AS1690">
        <v>9</v>
      </c>
      <c r="AT1690" t="s">
        <v>5836</v>
      </c>
      <c r="AU1690" t="s">
        <v>5837</v>
      </c>
      <c r="AV1690" t="s">
        <v>5838</v>
      </c>
      <c r="AW1690" t="s">
        <v>5780</v>
      </c>
      <c r="AX1690" t="s">
        <v>5802</v>
      </c>
      <c r="AY1690" t="s">
        <v>298</v>
      </c>
      <c r="AZ1690" t="s">
        <v>670</v>
      </c>
      <c r="BA1690" t="s">
        <v>277</v>
      </c>
      <c r="BB1690" t="s">
        <v>5839</v>
      </c>
      <c r="BC1690" t="s">
        <v>5783</v>
      </c>
      <c r="BD1690" t="s">
        <v>5744</v>
      </c>
      <c r="BE1690">
        <v>0</v>
      </c>
      <c r="BF1690" t="s">
        <v>5840</v>
      </c>
      <c r="BG1690" t="s">
        <v>5841</v>
      </c>
      <c r="BH1690" t="s">
        <v>5842</v>
      </c>
      <c r="BS1690">
        <v>0</v>
      </c>
      <c r="BT1690">
        <v>0</v>
      </c>
      <c r="BU1690">
        <v>0</v>
      </c>
      <c r="BV1690">
        <v>0</v>
      </c>
      <c r="BW1690">
        <v>0</v>
      </c>
      <c r="BX1690">
        <v>0</v>
      </c>
      <c r="BY1690">
        <v>0</v>
      </c>
      <c r="CD1690" t="s">
        <v>131</v>
      </c>
      <c r="CE1690">
        <v>0</v>
      </c>
      <c r="CJ1690" t="s">
        <v>132</v>
      </c>
      <c r="CP1690">
        <v>406</v>
      </c>
      <c r="CQ1690">
        <v>0</v>
      </c>
      <c r="CR1690">
        <v>0</v>
      </c>
      <c r="CS1690">
        <v>0</v>
      </c>
      <c r="CT1690">
        <v>0</v>
      </c>
    </row>
    <row r="1691" spans="1:98" x14ac:dyDescent="0.2">
      <c r="A1691" t="s">
        <v>32105</v>
      </c>
      <c r="B1691" s="1" t="s">
        <v>1034</v>
      </c>
      <c r="C1691">
        <v>6400</v>
      </c>
      <c r="G1691" t="s">
        <v>923</v>
      </c>
      <c r="H1691" t="s">
        <v>136</v>
      </c>
      <c r="I1691" t="s">
        <v>261</v>
      </c>
      <c r="K1691">
        <v>2</v>
      </c>
      <c r="L1691" t="s">
        <v>32106</v>
      </c>
      <c r="N1691" t="s">
        <v>12120</v>
      </c>
      <c r="O1691" t="s">
        <v>12121</v>
      </c>
      <c r="P1691">
        <v>126</v>
      </c>
      <c r="Q1691" t="s">
        <v>964</v>
      </c>
      <c r="S1691" t="s">
        <v>32107</v>
      </c>
      <c r="T1691">
        <v>13</v>
      </c>
      <c r="U1691">
        <v>10</v>
      </c>
      <c r="V1691">
        <v>12</v>
      </c>
      <c r="Y1691" t="s">
        <v>458</v>
      </c>
      <c r="Z1691" t="s">
        <v>11638</v>
      </c>
      <c r="AB1691">
        <v>20</v>
      </c>
      <c r="AD1691" t="s">
        <v>766</v>
      </c>
      <c r="AF1691" t="s">
        <v>32108</v>
      </c>
      <c r="AH1691" t="s">
        <v>147</v>
      </c>
      <c r="AI1691" t="s">
        <v>147</v>
      </c>
      <c r="AJ1691" t="s">
        <v>32109</v>
      </c>
      <c r="AK1691" t="s">
        <v>32110</v>
      </c>
      <c r="AO1691" t="s">
        <v>32111</v>
      </c>
      <c r="AQ1691">
        <v>12</v>
      </c>
      <c r="AR1691" t="s">
        <v>28534</v>
      </c>
      <c r="AS1691" t="s">
        <v>31002</v>
      </c>
      <c r="AT1691" t="s">
        <v>32112</v>
      </c>
      <c r="AU1691" t="s">
        <v>2771</v>
      </c>
      <c r="AW1691" t="s">
        <v>24068</v>
      </c>
      <c r="AY1691" t="s">
        <v>24417</v>
      </c>
      <c r="AZ1691" t="s">
        <v>3621</v>
      </c>
      <c r="BA1691" t="s">
        <v>255</v>
      </c>
      <c r="BB1691" t="s">
        <v>32113</v>
      </c>
      <c r="BD1691" t="s">
        <v>32062</v>
      </c>
      <c r="BE1691">
        <v>0</v>
      </c>
      <c r="BF1691" t="s">
        <v>32114</v>
      </c>
      <c r="BG1691" t="s">
        <v>32115</v>
      </c>
      <c r="BH1691" t="s">
        <v>32116</v>
      </c>
      <c r="BS1691">
        <v>0</v>
      </c>
      <c r="BT1691">
        <v>0</v>
      </c>
      <c r="BU1691">
        <v>0</v>
      </c>
      <c r="BV1691">
        <v>0</v>
      </c>
      <c r="BW1691">
        <v>0</v>
      </c>
      <c r="BX1691">
        <v>0</v>
      </c>
      <c r="BY1691">
        <v>1</v>
      </c>
      <c r="CD1691" t="s">
        <v>132</v>
      </c>
      <c r="CE1691">
        <v>0</v>
      </c>
      <c r="CF1691" t="s">
        <v>132</v>
      </c>
      <c r="CJ1691" t="s">
        <v>132</v>
      </c>
      <c r="CK1691" t="s">
        <v>132</v>
      </c>
      <c r="CP1691">
        <v>7058</v>
      </c>
      <c r="CQ1691">
        <v>0</v>
      </c>
      <c r="CR1691">
        <v>0</v>
      </c>
      <c r="CS1691">
        <v>0</v>
      </c>
      <c r="CT1691">
        <v>0</v>
      </c>
    </row>
    <row r="1692" spans="1:98" x14ac:dyDescent="0.2">
      <c r="A1692" t="s">
        <v>3273</v>
      </c>
      <c r="B1692" s="1" t="s">
        <v>1205</v>
      </c>
      <c r="C1692">
        <v>25600</v>
      </c>
      <c r="G1692" t="s">
        <v>2068</v>
      </c>
      <c r="H1692" t="s">
        <v>136</v>
      </c>
      <c r="I1692" t="s">
        <v>701</v>
      </c>
      <c r="J1692" t="s">
        <v>1054</v>
      </c>
      <c r="K1692">
        <v>2</v>
      </c>
      <c r="L1692" t="s">
        <v>3274</v>
      </c>
      <c r="N1692" t="s">
        <v>3275</v>
      </c>
      <c r="O1692" t="s">
        <v>3276</v>
      </c>
      <c r="P1692">
        <v>199</v>
      </c>
      <c r="Q1692" t="s">
        <v>3277</v>
      </c>
      <c r="S1692" t="s">
        <v>3278</v>
      </c>
      <c r="T1692">
        <v>17</v>
      </c>
      <c r="U1692">
        <v>8</v>
      </c>
      <c r="V1692">
        <v>13</v>
      </c>
      <c r="X1692" t="s">
        <v>3191</v>
      </c>
      <c r="Z1692" t="s">
        <v>639</v>
      </c>
      <c r="AD1692" t="s">
        <v>32290</v>
      </c>
      <c r="AF1692" t="s">
        <v>3279</v>
      </c>
      <c r="AG1692" t="s">
        <v>3280</v>
      </c>
      <c r="AH1692" t="s">
        <v>147</v>
      </c>
      <c r="AI1692" t="s">
        <v>147</v>
      </c>
      <c r="AK1692" t="s">
        <v>3281</v>
      </c>
      <c r="AO1692" t="s">
        <v>3282</v>
      </c>
      <c r="AQ1692">
        <v>14</v>
      </c>
      <c r="AR1692">
        <v>30</v>
      </c>
      <c r="AS1692">
        <v>42</v>
      </c>
      <c r="AT1692" t="s">
        <v>3283</v>
      </c>
      <c r="AU1692" t="s">
        <v>3284</v>
      </c>
      <c r="AW1692" t="s">
        <v>3285</v>
      </c>
      <c r="AX1692" t="s">
        <v>3286</v>
      </c>
      <c r="AY1692" t="s">
        <v>3287</v>
      </c>
      <c r="AZ1692" t="s">
        <v>3288</v>
      </c>
      <c r="BA1692" t="s">
        <v>3289</v>
      </c>
      <c r="BB1692" t="s">
        <v>3290</v>
      </c>
      <c r="BC1692" t="s">
        <v>3204</v>
      </c>
      <c r="BD1692" t="s">
        <v>128</v>
      </c>
      <c r="BE1692">
        <v>0</v>
      </c>
      <c r="BF1692" t="s">
        <v>3291</v>
      </c>
      <c r="BG1692" t="s">
        <v>3292</v>
      </c>
      <c r="BH1692" t="s">
        <v>3293</v>
      </c>
      <c r="BS1692">
        <v>0</v>
      </c>
      <c r="BT1692">
        <v>0</v>
      </c>
      <c r="BU1692">
        <v>0</v>
      </c>
      <c r="BV1692">
        <v>0</v>
      </c>
      <c r="BW1692">
        <v>0</v>
      </c>
      <c r="BX1692">
        <v>1</v>
      </c>
      <c r="BY1692">
        <v>1</v>
      </c>
      <c r="CD1692" t="s">
        <v>131</v>
      </c>
      <c r="CE1692">
        <v>0</v>
      </c>
      <c r="CJ1692" t="s">
        <v>132</v>
      </c>
      <c r="CO1692" t="str">
        <f>HYPERLINK("http://www.d20pfsrd.com/bestiary/monster-listings/humanoids/giants/giant-true/storm-giant","Giant, Storm")</f>
        <v>Giant, Storm</v>
      </c>
      <c r="CP1692">
        <v>210</v>
      </c>
      <c r="CQ1692">
        <v>0</v>
      </c>
      <c r="CR1692">
        <v>0</v>
      </c>
      <c r="CS1692">
        <v>0</v>
      </c>
      <c r="CT1692">
        <v>0</v>
      </c>
    </row>
    <row r="1693" spans="1:98" x14ac:dyDescent="0.2">
      <c r="A1693" t="s">
        <v>22793</v>
      </c>
      <c r="B1693" s="1" t="s">
        <v>134</v>
      </c>
      <c r="C1693">
        <v>3200</v>
      </c>
      <c r="G1693" t="s">
        <v>575</v>
      </c>
      <c r="H1693" t="s">
        <v>102</v>
      </c>
      <c r="I1693" t="s">
        <v>809</v>
      </c>
      <c r="K1693">
        <v>2</v>
      </c>
      <c r="L1693" t="s">
        <v>22794</v>
      </c>
      <c r="N1693" t="s">
        <v>2352</v>
      </c>
      <c r="O1693" t="s">
        <v>8008</v>
      </c>
      <c r="P1693">
        <v>85</v>
      </c>
      <c r="Q1693" t="s">
        <v>2679</v>
      </c>
      <c r="S1693" t="s">
        <v>22795</v>
      </c>
      <c r="T1693">
        <v>6</v>
      </c>
      <c r="U1693">
        <v>9</v>
      </c>
      <c r="V1693">
        <v>8</v>
      </c>
      <c r="Z1693" t="s">
        <v>639</v>
      </c>
      <c r="AB1693">
        <v>18</v>
      </c>
      <c r="AD1693" t="s">
        <v>4314</v>
      </c>
      <c r="AF1693" t="s">
        <v>22796</v>
      </c>
      <c r="AH1693" t="s">
        <v>114</v>
      </c>
      <c r="AI1693" t="s">
        <v>114</v>
      </c>
      <c r="AJ1693" t="s">
        <v>22797</v>
      </c>
      <c r="AK1693" t="s">
        <v>22798</v>
      </c>
      <c r="AO1693" t="s">
        <v>22799</v>
      </c>
      <c r="AQ1693">
        <v>10</v>
      </c>
      <c r="AR1693">
        <v>13</v>
      </c>
      <c r="AS1693">
        <v>26</v>
      </c>
      <c r="AT1693" t="s">
        <v>22800</v>
      </c>
      <c r="AU1693" t="s">
        <v>22801</v>
      </c>
      <c r="AW1693" t="s">
        <v>3199</v>
      </c>
      <c r="AX1693" t="s">
        <v>22802</v>
      </c>
      <c r="AY1693" t="s">
        <v>2892</v>
      </c>
      <c r="AZ1693" t="s">
        <v>3487</v>
      </c>
      <c r="BA1693" t="s">
        <v>426</v>
      </c>
      <c r="BB1693" t="s">
        <v>22803</v>
      </c>
      <c r="BD1693" t="s">
        <v>22746</v>
      </c>
      <c r="BE1693">
        <v>0</v>
      </c>
      <c r="BF1693" t="s">
        <v>22804</v>
      </c>
      <c r="BG1693" t="s">
        <v>22805</v>
      </c>
      <c r="BH1693" t="s">
        <v>22806</v>
      </c>
      <c r="BI1693" t="s">
        <v>132</v>
      </c>
      <c r="BK1693" t="s">
        <v>132</v>
      </c>
      <c r="BS1693">
        <v>0</v>
      </c>
      <c r="BT1693">
        <v>0</v>
      </c>
      <c r="BU1693">
        <v>1</v>
      </c>
      <c r="BV1693">
        <v>0</v>
      </c>
      <c r="BW1693">
        <v>0</v>
      </c>
      <c r="BX1693">
        <v>0</v>
      </c>
      <c r="BY1693">
        <v>1</v>
      </c>
      <c r="CD1693" t="s">
        <v>131</v>
      </c>
      <c r="CE1693">
        <v>0</v>
      </c>
      <c r="CJ1693" t="s">
        <v>132</v>
      </c>
      <c r="CK1693" t="s">
        <v>132</v>
      </c>
      <c r="CP1693">
        <v>4664</v>
      </c>
      <c r="CQ1693">
        <v>0</v>
      </c>
      <c r="CR1693">
        <v>0</v>
      </c>
      <c r="CS1693">
        <v>0</v>
      </c>
      <c r="CT1693">
        <v>0</v>
      </c>
    </row>
    <row r="1694" spans="1:98" x14ac:dyDescent="0.2">
      <c r="A1694" t="s">
        <v>22401</v>
      </c>
      <c r="B1694" s="1" t="s">
        <v>2051</v>
      </c>
      <c r="C1694">
        <v>51200</v>
      </c>
      <c r="G1694" t="s">
        <v>575</v>
      </c>
      <c r="H1694" t="s">
        <v>193</v>
      </c>
      <c r="I1694" t="s">
        <v>809</v>
      </c>
      <c r="K1694">
        <v>10</v>
      </c>
      <c r="L1694" t="s">
        <v>22402</v>
      </c>
      <c r="M1694" t="s">
        <v>22403</v>
      </c>
      <c r="N1694" t="s">
        <v>22404</v>
      </c>
      <c r="O1694" t="s">
        <v>22405</v>
      </c>
      <c r="P1694">
        <v>212</v>
      </c>
      <c r="Q1694" t="s">
        <v>7437</v>
      </c>
      <c r="R1694" t="s">
        <v>16558</v>
      </c>
      <c r="S1694" t="s">
        <v>22406</v>
      </c>
      <c r="T1694">
        <v>12</v>
      </c>
      <c r="U1694">
        <v>16</v>
      </c>
      <c r="V1694">
        <v>12</v>
      </c>
      <c r="Z1694" t="s">
        <v>15628</v>
      </c>
      <c r="AA1694" t="s">
        <v>6358</v>
      </c>
      <c r="AD1694" t="s">
        <v>7668</v>
      </c>
      <c r="AF1694" t="s">
        <v>22407</v>
      </c>
      <c r="AH1694" t="s">
        <v>202</v>
      </c>
      <c r="AI1694" t="s">
        <v>21609</v>
      </c>
      <c r="AJ1694" t="s">
        <v>22408</v>
      </c>
      <c r="AK1694" t="s">
        <v>22409</v>
      </c>
      <c r="AO1694" t="s">
        <v>22410</v>
      </c>
      <c r="AQ1694">
        <v>17</v>
      </c>
      <c r="AR1694">
        <v>26</v>
      </c>
      <c r="AS1694" t="s">
        <v>8892</v>
      </c>
      <c r="AT1694" t="s">
        <v>22411</v>
      </c>
      <c r="AU1694" t="s">
        <v>22412</v>
      </c>
      <c r="AV1694" t="s">
        <v>22413</v>
      </c>
      <c r="AW1694" t="s">
        <v>22414</v>
      </c>
      <c r="AY1694" t="s">
        <v>2028</v>
      </c>
      <c r="AZ1694" t="s">
        <v>670</v>
      </c>
      <c r="BA1694" t="s">
        <v>255</v>
      </c>
      <c r="BB1694" t="s">
        <v>22415</v>
      </c>
      <c r="BD1694" t="s">
        <v>22416</v>
      </c>
      <c r="BE1694">
        <v>0</v>
      </c>
      <c r="BF1694" t="s">
        <v>22417</v>
      </c>
      <c r="BG1694" t="s">
        <v>22418</v>
      </c>
      <c r="BH1694" t="s">
        <v>22419</v>
      </c>
      <c r="BI1694" t="s">
        <v>132</v>
      </c>
      <c r="BK1694" t="s">
        <v>132</v>
      </c>
      <c r="BS1694">
        <v>0</v>
      </c>
      <c r="BT1694">
        <v>0</v>
      </c>
      <c r="BU1694">
        <v>0</v>
      </c>
      <c r="BV1694">
        <v>1</v>
      </c>
      <c r="BW1694">
        <v>0</v>
      </c>
      <c r="BX1694">
        <v>0</v>
      </c>
      <c r="BY1694">
        <v>1</v>
      </c>
      <c r="CD1694" t="s">
        <v>131</v>
      </c>
      <c r="CE1694">
        <v>0</v>
      </c>
      <c r="CF1694" t="s">
        <v>132</v>
      </c>
      <c r="CJ1694" t="s">
        <v>132</v>
      </c>
      <c r="CK1694" t="s">
        <v>132</v>
      </c>
      <c r="CP1694">
        <v>4396</v>
      </c>
      <c r="CQ1694">
        <v>0</v>
      </c>
      <c r="CR1694">
        <v>0</v>
      </c>
      <c r="CS1694">
        <v>0</v>
      </c>
      <c r="CT1694">
        <v>0</v>
      </c>
    </row>
    <row r="1695" spans="1:98" x14ac:dyDescent="0.2">
      <c r="A1695" t="s">
        <v>29593</v>
      </c>
      <c r="B1695" s="1" t="s">
        <v>1034</v>
      </c>
      <c r="C1695">
        <v>6400</v>
      </c>
      <c r="G1695" t="s">
        <v>240</v>
      </c>
      <c r="H1695" t="s">
        <v>193</v>
      </c>
      <c r="I1695" t="s">
        <v>432</v>
      </c>
      <c r="J1695" t="s">
        <v>138</v>
      </c>
      <c r="K1695">
        <v>9</v>
      </c>
      <c r="L1695" t="s">
        <v>2434</v>
      </c>
      <c r="N1695" t="s">
        <v>3115</v>
      </c>
      <c r="O1695" t="s">
        <v>4293</v>
      </c>
      <c r="P1695">
        <v>114</v>
      </c>
      <c r="Q1695" t="s">
        <v>4277</v>
      </c>
      <c r="S1695" t="s">
        <v>29594</v>
      </c>
      <c r="T1695">
        <v>13</v>
      </c>
      <c r="U1695">
        <v>11</v>
      </c>
      <c r="V1695">
        <v>5</v>
      </c>
      <c r="X1695" t="s">
        <v>29595</v>
      </c>
      <c r="Y1695" t="s">
        <v>5607</v>
      </c>
      <c r="Z1695" t="s">
        <v>4924</v>
      </c>
      <c r="AC1695" t="s">
        <v>3438</v>
      </c>
      <c r="AD1695" t="s">
        <v>29596</v>
      </c>
      <c r="AF1695" t="s">
        <v>29597</v>
      </c>
      <c r="AH1695" t="s">
        <v>202</v>
      </c>
      <c r="AI1695" t="s">
        <v>931</v>
      </c>
      <c r="AJ1695" t="s">
        <v>29598</v>
      </c>
      <c r="AO1695" t="s">
        <v>29599</v>
      </c>
      <c r="AQ1695">
        <v>9</v>
      </c>
      <c r="AR1695" t="s">
        <v>7332</v>
      </c>
      <c r="AS1695">
        <v>31</v>
      </c>
      <c r="AT1695" t="s">
        <v>29600</v>
      </c>
      <c r="AU1695" t="s">
        <v>29601</v>
      </c>
      <c r="AX1695" t="s">
        <v>26605</v>
      </c>
      <c r="AY1695" t="s">
        <v>29602</v>
      </c>
      <c r="AZ1695" t="s">
        <v>29603</v>
      </c>
      <c r="BA1695" t="s">
        <v>277</v>
      </c>
      <c r="BB1695" t="s">
        <v>29604</v>
      </c>
      <c r="BD1695" t="s">
        <v>29553</v>
      </c>
      <c r="BE1695">
        <v>0</v>
      </c>
      <c r="BF1695" t="s">
        <v>29605</v>
      </c>
      <c r="BG1695" t="s">
        <v>29606</v>
      </c>
      <c r="BH1695" t="s">
        <v>29607</v>
      </c>
      <c r="BI1695" t="s">
        <v>132</v>
      </c>
      <c r="BS1695">
        <v>0</v>
      </c>
      <c r="BT1695">
        <v>0</v>
      </c>
      <c r="BU1695">
        <v>0</v>
      </c>
      <c r="BV1695">
        <v>1</v>
      </c>
      <c r="BW1695">
        <v>0</v>
      </c>
      <c r="BX1695">
        <v>1</v>
      </c>
      <c r="BY1695">
        <v>1</v>
      </c>
      <c r="CD1695" t="s">
        <v>132</v>
      </c>
      <c r="CE1695">
        <v>0</v>
      </c>
      <c r="CJ1695" t="s">
        <v>132</v>
      </c>
      <c r="CK1695" t="s">
        <v>132</v>
      </c>
      <c r="CP1695">
        <v>6086</v>
      </c>
      <c r="CQ1695">
        <v>0</v>
      </c>
      <c r="CR1695">
        <v>0</v>
      </c>
      <c r="CS1695">
        <v>0</v>
      </c>
      <c r="CT1695">
        <v>0</v>
      </c>
    </row>
    <row r="1696" spans="1:98" x14ac:dyDescent="0.2">
      <c r="A1696" t="s">
        <v>28244</v>
      </c>
      <c r="B1696" s="1" t="s">
        <v>2051</v>
      </c>
      <c r="C1696">
        <v>51200</v>
      </c>
      <c r="G1696" t="s">
        <v>575</v>
      </c>
      <c r="H1696" t="s">
        <v>102</v>
      </c>
      <c r="I1696" t="s">
        <v>103</v>
      </c>
      <c r="J1696" t="s">
        <v>15529</v>
      </c>
      <c r="K1696">
        <v>6</v>
      </c>
      <c r="L1696" t="s">
        <v>28245</v>
      </c>
      <c r="N1696" t="s">
        <v>6014</v>
      </c>
      <c r="O1696" t="s">
        <v>6015</v>
      </c>
      <c r="P1696">
        <v>210</v>
      </c>
      <c r="Q1696" t="s">
        <v>4560</v>
      </c>
      <c r="S1696" t="s">
        <v>28246</v>
      </c>
      <c r="T1696">
        <v>17</v>
      </c>
      <c r="U1696">
        <v>12</v>
      </c>
      <c r="V1696">
        <v>13</v>
      </c>
      <c r="W1696" t="s">
        <v>15535</v>
      </c>
      <c r="Y1696" t="s">
        <v>15560</v>
      </c>
      <c r="Z1696" t="s">
        <v>15537</v>
      </c>
      <c r="AA1696" t="s">
        <v>6358</v>
      </c>
      <c r="AB1696">
        <v>26</v>
      </c>
      <c r="AD1696" t="s">
        <v>20611</v>
      </c>
      <c r="AF1696" t="s">
        <v>28247</v>
      </c>
      <c r="AH1696" t="s">
        <v>114</v>
      </c>
      <c r="AI1696" t="s">
        <v>114</v>
      </c>
      <c r="AJ1696" t="s">
        <v>28248</v>
      </c>
      <c r="AK1696" t="s">
        <v>28249</v>
      </c>
      <c r="AO1696" t="s">
        <v>28250</v>
      </c>
      <c r="AQ1696">
        <v>20</v>
      </c>
      <c r="AR1696">
        <v>29</v>
      </c>
      <c r="AS1696">
        <v>45</v>
      </c>
      <c r="AT1696" t="s">
        <v>28251</v>
      </c>
      <c r="AU1696" t="s">
        <v>28252</v>
      </c>
      <c r="AW1696" t="s">
        <v>15545</v>
      </c>
      <c r="AX1696" t="s">
        <v>15546</v>
      </c>
      <c r="AY1696" t="s">
        <v>1157</v>
      </c>
      <c r="AZ1696" t="s">
        <v>28253</v>
      </c>
      <c r="BA1696" t="s">
        <v>426</v>
      </c>
      <c r="BB1696" t="s">
        <v>28254</v>
      </c>
      <c r="BC1696" t="s">
        <v>15550</v>
      </c>
      <c r="BD1696" t="s">
        <v>28255</v>
      </c>
      <c r="BE1696">
        <v>0</v>
      </c>
      <c r="BF1696" t="s">
        <v>28256</v>
      </c>
      <c r="BG1696" t="s">
        <v>28257</v>
      </c>
      <c r="BH1696" t="s">
        <v>28258</v>
      </c>
      <c r="BI1696" t="s">
        <v>132</v>
      </c>
      <c r="BS1696">
        <v>0</v>
      </c>
      <c r="BT1696">
        <v>0</v>
      </c>
      <c r="BU1696">
        <v>1</v>
      </c>
      <c r="BV1696">
        <v>0</v>
      </c>
      <c r="BW1696">
        <v>0</v>
      </c>
      <c r="BX1696">
        <v>0</v>
      </c>
      <c r="BY1696">
        <v>1</v>
      </c>
      <c r="CD1696" t="s">
        <v>131</v>
      </c>
      <c r="CE1696">
        <v>0</v>
      </c>
      <c r="CF1696" t="s">
        <v>132</v>
      </c>
      <c r="CJ1696" t="s">
        <v>132</v>
      </c>
      <c r="CK1696" t="s">
        <v>132</v>
      </c>
      <c r="CP1696">
        <v>5566</v>
      </c>
      <c r="CQ1696">
        <v>0</v>
      </c>
      <c r="CR1696">
        <v>0</v>
      </c>
      <c r="CS1696">
        <v>0</v>
      </c>
      <c r="CT1696">
        <v>0</v>
      </c>
    </row>
    <row r="1697" spans="1:98" x14ac:dyDescent="0.2">
      <c r="A1697" t="s">
        <v>12449</v>
      </c>
      <c r="B1697" s="1" t="s">
        <v>599</v>
      </c>
      <c r="C1697">
        <v>135</v>
      </c>
      <c r="D1697" t="s">
        <v>12449</v>
      </c>
      <c r="E1697" t="s">
        <v>2374</v>
      </c>
      <c r="G1697" t="s">
        <v>240</v>
      </c>
      <c r="H1697" t="s">
        <v>102</v>
      </c>
      <c r="I1697" t="s">
        <v>701</v>
      </c>
      <c r="J1697" t="s">
        <v>12450</v>
      </c>
      <c r="K1697">
        <v>6</v>
      </c>
      <c r="L1697" t="s">
        <v>12451</v>
      </c>
      <c r="N1697" t="s">
        <v>11354</v>
      </c>
      <c r="O1697" t="s">
        <v>11355</v>
      </c>
      <c r="P1697">
        <v>5</v>
      </c>
      <c r="Q1697" t="s">
        <v>2377</v>
      </c>
      <c r="S1697" t="s">
        <v>12452</v>
      </c>
      <c r="T1697">
        <v>2</v>
      </c>
      <c r="U1697">
        <v>2</v>
      </c>
      <c r="V1697">
        <v>0</v>
      </c>
      <c r="W1697" t="s">
        <v>8026</v>
      </c>
      <c r="AD1697" t="s">
        <v>1276</v>
      </c>
      <c r="AF1697" t="s">
        <v>12453</v>
      </c>
      <c r="AH1697" t="s">
        <v>114</v>
      </c>
      <c r="AI1697" t="s">
        <v>114</v>
      </c>
      <c r="AJ1697" t="s">
        <v>4196</v>
      </c>
      <c r="AO1697" t="s">
        <v>12454</v>
      </c>
      <c r="AQ1697">
        <v>1</v>
      </c>
      <c r="AR1697">
        <v>2</v>
      </c>
      <c r="AS1697">
        <v>14</v>
      </c>
      <c r="AT1697" t="s">
        <v>404</v>
      </c>
      <c r="AU1697" t="s">
        <v>7922</v>
      </c>
      <c r="AV1697" t="s">
        <v>12455</v>
      </c>
      <c r="AW1697" t="s">
        <v>12456</v>
      </c>
      <c r="AX1697" t="s">
        <v>12457</v>
      </c>
      <c r="AY1697" t="s">
        <v>736</v>
      </c>
      <c r="AZ1697" t="s">
        <v>12458</v>
      </c>
      <c r="BA1697" t="s">
        <v>3167</v>
      </c>
      <c r="BB1697" t="s">
        <v>12459</v>
      </c>
      <c r="BD1697" t="s">
        <v>12359</v>
      </c>
      <c r="BE1697">
        <v>0</v>
      </c>
      <c r="BF1697" t="s">
        <v>12460</v>
      </c>
      <c r="BG1697" t="s">
        <v>12461</v>
      </c>
      <c r="BH1697" t="s">
        <v>12462</v>
      </c>
      <c r="BS1697">
        <v>1</v>
      </c>
      <c r="BT1697">
        <v>0</v>
      </c>
      <c r="BU1697">
        <v>1</v>
      </c>
      <c r="BV1697">
        <v>0</v>
      </c>
      <c r="BW1697">
        <v>0</v>
      </c>
      <c r="BX1697">
        <v>0</v>
      </c>
      <c r="BY1697">
        <v>1</v>
      </c>
      <c r="CD1697" t="s">
        <v>131</v>
      </c>
      <c r="CE1697">
        <v>1</v>
      </c>
      <c r="CJ1697" t="s">
        <v>132</v>
      </c>
      <c r="CP1697">
        <v>1515</v>
      </c>
      <c r="CQ1697">
        <v>0</v>
      </c>
      <c r="CR1697">
        <v>0</v>
      </c>
      <c r="CS1697">
        <v>0</v>
      </c>
      <c r="CT1697">
        <v>0</v>
      </c>
    </row>
    <row r="1698" spans="1:98" x14ac:dyDescent="0.2">
      <c r="A1698" t="s">
        <v>6335</v>
      </c>
      <c r="B1698" s="1" t="s">
        <v>134</v>
      </c>
      <c r="C1698">
        <v>3200</v>
      </c>
      <c r="G1698" t="s">
        <v>135</v>
      </c>
      <c r="H1698" t="s">
        <v>102</v>
      </c>
      <c r="I1698" t="s">
        <v>809</v>
      </c>
      <c r="K1698">
        <v>7</v>
      </c>
      <c r="L1698" t="s">
        <v>6336</v>
      </c>
      <c r="N1698" t="s">
        <v>3296</v>
      </c>
      <c r="O1698" t="s">
        <v>3297</v>
      </c>
      <c r="P1698">
        <v>76</v>
      </c>
      <c r="Q1698" t="s">
        <v>4112</v>
      </c>
      <c r="S1698" t="s">
        <v>6337</v>
      </c>
      <c r="T1698">
        <v>6</v>
      </c>
      <c r="U1698">
        <v>9</v>
      </c>
      <c r="V1698">
        <v>14</v>
      </c>
      <c r="Y1698" t="s">
        <v>3427</v>
      </c>
      <c r="Z1698" t="s">
        <v>6338</v>
      </c>
      <c r="AB1698">
        <v>18</v>
      </c>
      <c r="AC1698" t="s">
        <v>1080</v>
      </c>
      <c r="AD1698" t="s">
        <v>249</v>
      </c>
      <c r="AF1698" t="s">
        <v>6339</v>
      </c>
      <c r="AH1698" t="s">
        <v>114</v>
      </c>
      <c r="AI1698" t="s">
        <v>114</v>
      </c>
      <c r="AJ1698" t="s">
        <v>6340</v>
      </c>
      <c r="AO1698" t="s">
        <v>6341</v>
      </c>
      <c r="AQ1698">
        <v>8</v>
      </c>
      <c r="AR1698">
        <v>11</v>
      </c>
      <c r="AS1698">
        <v>24</v>
      </c>
      <c r="AT1698" t="s">
        <v>6342</v>
      </c>
      <c r="AU1698" t="s">
        <v>6343</v>
      </c>
      <c r="AV1698" t="s">
        <v>6344</v>
      </c>
      <c r="AW1698" t="s">
        <v>6345</v>
      </c>
      <c r="AX1698" t="s">
        <v>6346</v>
      </c>
      <c r="AY1698" t="s">
        <v>6347</v>
      </c>
      <c r="AZ1698" t="s">
        <v>6348</v>
      </c>
      <c r="BA1698" t="s">
        <v>6349</v>
      </c>
      <c r="BB1698" t="s">
        <v>6350</v>
      </c>
      <c r="BD1698" t="s">
        <v>6314</v>
      </c>
      <c r="BE1698">
        <v>0</v>
      </c>
      <c r="BF1698" t="s">
        <v>6351</v>
      </c>
      <c r="BG1698" t="s">
        <v>6352</v>
      </c>
      <c r="BH1698" t="s">
        <v>6353</v>
      </c>
      <c r="BS1698">
        <v>0</v>
      </c>
      <c r="BT1698">
        <v>0</v>
      </c>
      <c r="BU1698">
        <v>0</v>
      </c>
      <c r="BV1698">
        <v>0</v>
      </c>
      <c r="BW1698">
        <v>0</v>
      </c>
      <c r="BX1698">
        <v>0</v>
      </c>
      <c r="BY1698">
        <v>0</v>
      </c>
      <c r="CD1698" t="s">
        <v>131</v>
      </c>
      <c r="CE1698">
        <v>0</v>
      </c>
      <c r="CJ1698" t="s">
        <v>132</v>
      </c>
      <c r="CP1698">
        <v>713</v>
      </c>
      <c r="CQ1698">
        <v>0</v>
      </c>
      <c r="CR1698">
        <v>0</v>
      </c>
      <c r="CS1698">
        <v>0</v>
      </c>
      <c r="CT1698">
        <v>0</v>
      </c>
    </row>
    <row r="1699" spans="1:98" x14ac:dyDescent="0.2">
      <c r="A1699" t="s">
        <v>5693</v>
      </c>
      <c r="B1699" s="1" t="s">
        <v>1137</v>
      </c>
      <c r="C1699">
        <v>2400</v>
      </c>
      <c r="G1699" t="s">
        <v>240</v>
      </c>
      <c r="H1699" t="s">
        <v>1308</v>
      </c>
      <c r="I1699" t="s">
        <v>261</v>
      </c>
      <c r="J1699" t="s">
        <v>308</v>
      </c>
      <c r="K1699">
        <v>8</v>
      </c>
      <c r="L1699" t="s">
        <v>5694</v>
      </c>
      <c r="N1699" t="s">
        <v>5319</v>
      </c>
      <c r="O1699" t="s">
        <v>5695</v>
      </c>
      <c r="P1699">
        <v>52</v>
      </c>
      <c r="Q1699" t="s">
        <v>511</v>
      </c>
      <c r="S1699" t="s">
        <v>5696</v>
      </c>
      <c r="T1699">
        <v>7</v>
      </c>
      <c r="U1699">
        <v>9</v>
      </c>
      <c r="V1699">
        <v>3</v>
      </c>
      <c r="X1699" t="s">
        <v>5697</v>
      </c>
      <c r="Y1699" t="s">
        <v>458</v>
      </c>
      <c r="Z1699" t="s">
        <v>3077</v>
      </c>
      <c r="AC1699" t="s">
        <v>5698</v>
      </c>
      <c r="AD1699" t="s">
        <v>2856</v>
      </c>
      <c r="AF1699" t="s">
        <v>5699</v>
      </c>
      <c r="AH1699" t="s">
        <v>202</v>
      </c>
      <c r="AI1699" t="s">
        <v>318</v>
      </c>
      <c r="AJ1699" t="s">
        <v>5700</v>
      </c>
      <c r="AO1699" t="s">
        <v>5701</v>
      </c>
      <c r="AQ1699">
        <v>7</v>
      </c>
      <c r="AR1699" t="s">
        <v>321</v>
      </c>
      <c r="AS1699" t="s">
        <v>321</v>
      </c>
      <c r="AT1699" t="s">
        <v>5702</v>
      </c>
      <c r="AU1699" t="s">
        <v>5703</v>
      </c>
      <c r="AY1699" t="s">
        <v>5704</v>
      </c>
      <c r="AZ1699" t="s">
        <v>5705</v>
      </c>
      <c r="BA1699" t="s">
        <v>277</v>
      </c>
      <c r="BB1699" t="s">
        <v>5706</v>
      </c>
      <c r="BC1699" t="s">
        <v>5707</v>
      </c>
      <c r="BD1699" t="s">
        <v>5668</v>
      </c>
      <c r="BE1699">
        <v>0</v>
      </c>
      <c r="BF1699" t="s">
        <v>5708</v>
      </c>
      <c r="BG1699" t="s">
        <v>5709</v>
      </c>
      <c r="BH1699" t="s">
        <v>5710</v>
      </c>
      <c r="BS1699">
        <v>0</v>
      </c>
      <c r="BT1699">
        <v>0</v>
      </c>
      <c r="BU1699">
        <v>1</v>
      </c>
      <c r="BV1699">
        <v>0</v>
      </c>
      <c r="BW1699">
        <v>0</v>
      </c>
      <c r="BX1699">
        <v>0</v>
      </c>
      <c r="BY1699">
        <v>1</v>
      </c>
      <c r="CD1699" t="s">
        <v>131</v>
      </c>
      <c r="CE1699">
        <v>0</v>
      </c>
      <c r="CJ1699" t="s">
        <v>132</v>
      </c>
      <c r="CP1699">
        <v>373</v>
      </c>
      <c r="CQ1699">
        <v>0</v>
      </c>
      <c r="CR1699">
        <v>0</v>
      </c>
      <c r="CS1699">
        <v>0</v>
      </c>
      <c r="CT1699">
        <v>0</v>
      </c>
    </row>
    <row r="1700" spans="1:98" x14ac:dyDescent="0.2">
      <c r="A1700" t="s">
        <v>5724</v>
      </c>
      <c r="B1700" s="1" t="s">
        <v>633</v>
      </c>
      <c r="C1700">
        <v>4800</v>
      </c>
      <c r="G1700" t="s">
        <v>240</v>
      </c>
      <c r="H1700" t="s">
        <v>193</v>
      </c>
      <c r="I1700" t="s">
        <v>261</v>
      </c>
      <c r="K1700">
        <v>6</v>
      </c>
      <c r="L1700" t="s">
        <v>2804</v>
      </c>
      <c r="N1700" t="s">
        <v>1347</v>
      </c>
      <c r="O1700" t="s">
        <v>1348</v>
      </c>
      <c r="P1700">
        <v>94</v>
      </c>
      <c r="Q1700" t="s">
        <v>1450</v>
      </c>
      <c r="S1700" t="s">
        <v>5712</v>
      </c>
      <c r="T1700">
        <v>11</v>
      </c>
      <c r="U1700">
        <v>10</v>
      </c>
      <c r="V1700">
        <v>5</v>
      </c>
      <c r="Y1700" t="s">
        <v>5713</v>
      </c>
      <c r="Z1700" t="s">
        <v>3077</v>
      </c>
      <c r="AC1700" t="s">
        <v>11158</v>
      </c>
      <c r="AD1700" t="s">
        <v>5714</v>
      </c>
      <c r="AF1700" t="s">
        <v>18365</v>
      </c>
      <c r="AG1700" t="s">
        <v>18366</v>
      </c>
      <c r="AH1700" t="s">
        <v>202</v>
      </c>
      <c r="AI1700" t="s">
        <v>114</v>
      </c>
      <c r="AJ1700" t="s">
        <v>5717</v>
      </c>
      <c r="AO1700" t="s">
        <v>5718</v>
      </c>
      <c r="AQ1700">
        <v>9</v>
      </c>
      <c r="AR1700">
        <v>16</v>
      </c>
      <c r="AS1700">
        <v>28</v>
      </c>
      <c r="AT1700" t="s">
        <v>18367</v>
      </c>
      <c r="AU1700" t="s">
        <v>18368</v>
      </c>
      <c r="AY1700" t="s">
        <v>18369</v>
      </c>
      <c r="AZ1700" t="s">
        <v>5721</v>
      </c>
      <c r="BA1700" t="s">
        <v>277</v>
      </c>
      <c r="BB1700" t="s">
        <v>18370</v>
      </c>
      <c r="BD1700" t="s">
        <v>14619</v>
      </c>
      <c r="BE1700">
        <v>0</v>
      </c>
      <c r="BF1700" t="s">
        <v>18371</v>
      </c>
      <c r="BG1700" t="s">
        <v>18372</v>
      </c>
      <c r="BH1700" t="s">
        <v>18373</v>
      </c>
      <c r="BS1700">
        <v>0</v>
      </c>
      <c r="BT1700">
        <v>0</v>
      </c>
      <c r="BU1700">
        <v>1</v>
      </c>
      <c r="BV1700">
        <v>0</v>
      </c>
      <c r="BW1700">
        <v>0</v>
      </c>
      <c r="BX1700">
        <v>0</v>
      </c>
      <c r="BY1700">
        <v>1</v>
      </c>
      <c r="CD1700" t="s">
        <v>132</v>
      </c>
      <c r="CE1700">
        <v>0</v>
      </c>
      <c r="CF1700" t="s">
        <v>132</v>
      </c>
      <c r="CJ1700" t="s">
        <v>132</v>
      </c>
      <c r="CK1700" t="s">
        <v>132</v>
      </c>
      <c r="CP1700">
        <v>2204</v>
      </c>
      <c r="CQ1700">
        <v>0</v>
      </c>
      <c r="CR1700">
        <v>0</v>
      </c>
      <c r="CS1700">
        <v>0</v>
      </c>
      <c r="CT1700">
        <v>0</v>
      </c>
    </row>
    <row r="1701" spans="1:98" x14ac:dyDescent="0.2">
      <c r="A1701" t="s">
        <v>24834</v>
      </c>
      <c r="B1701" s="1" t="s">
        <v>306</v>
      </c>
      <c r="C1701">
        <v>1600</v>
      </c>
      <c r="G1701" t="s">
        <v>240</v>
      </c>
      <c r="H1701" t="s">
        <v>193</v>
      </c>
      <c r="I1701" t="s">
        <v>332</v>
      </c>
      <c r="K1701">
        <v>1</v>
      </c>
      <c r="L1701" t="s">
        <v>1640</v>
      </c>
      <c r="N1701" t="s">
        <v>867</v>
      </c>
      <c r="O1701" t="s">
        <v>868</v>
      </c>
      <c r="P1701">
        <v>52</v>
      </c>
      <c r="Q1701" t="s">
        <v>492</v>
      </c>
      <c r="S1701" t="s">
        <v>1143</v>
      </c>
      <c r="T1701">
        <v>10</v>
      </c>
      <c r="U1701">
        <v>6</v>
      </c>
      <c r="V1701">
        <v>5</v>
      </c>
      <c r="X1701" t="s">
        <v>680</v>
      </c>
      <c r="AD1701" t="s">
        <v>376</v>
      </c>
      <c r="AF1701" t="s">
        <v>24835</v>
      </c>
      <c r="AH1701" t="s">
        <v>202</v>
      </c>
      <c r="AI1701" t="s">
        <v>114</v>
      </c>
      <c r="AJ1701" t="s">
        <v>24836</v>
      </c>
      <c r="AO1701" t="s">
        <v>24837</v>
      </c>
      <c r="AQ1701">
        <v>5</v>
      </c>
      <c r="AR1701">
        <v>12</v>
      </c>
      <c r="AS1701" t="s">
        <v>2024</v>
      </c>
      <c r="AT1701" t="s">
        <v>24838</v>
      </c>
      <c r="AU1701" t="s">
        <v>14168</v>
      </c>
      <c r="AY1701" t="s">
        <v>774</v>
      </c>
      <c r="AZ1701" t="s">
        <v>24839</v>
      </c>
      <c r="BA1701" t="s">
        <v>255</v>
      </c>
      <c r="BB1701" t="s">
        <v>24840</v>
      </c>
      <c r="BC1701" t="s">
        <v>1589</v>
      </c>
      <c r="BD1701" t="s">
        <v>24172</v>
      </c>
      <c r="BE1701">
        <v>0</v>
      </c>
      <c r="BF1701" t="s">
        <v>24841</v>
      </c>
      <c r="BG1701" t="s">
        <v>24842</v>
      </c>
      <c r="BH1701" t="s">
        <v>24843</v>
      </c>
      <c r="BI1701" t="s">
        <v>132</v>
      </c>
      <c r="BK1701" t="s">
        <v>132</v>
      </c>
      <c r="BS1701">
        <v>0</v>
      </c>
      <c r="BT1701">
        <v>1</v>
      </c>
      <c r="BU1701">
        <v>0</v>
      </c>
      <c r="BV1701">
        <v>0</v>
      </c>
      <c r="BW1701">
        <v>0</v>
      </c>
      <c r="BX1701">
        <v>0</v>
      </c>
      <c r="BY1701">
        <v>1</v>
      </c>
      <c r="CD1701" t="s">
        <v>131</v>
      </c>
      <c r="CE1701">
        <v>0</v>
      </c>
      <c r="CF1701" t="s">
        <v>132</v>
      </c>
      <c r="CJ1701" t="s">
        <v>132</v>
      </c>
      <c r="CK1701" t="s">
        <v>132</v>
      </c>
      <c r="CP1701">
        <v>5177</v>
      </c>
      <c r="CQ1701">
        <v>0</v>
      </c>
      <c r="CR1701">
        <v>0</v>
      </c>
      <c r="CS1701">
        <v>0</v>
      </c>
      <c r="CT1701">
        <v>0</v>
      </c>
    </row>
    <row r="1702" spans="1:98" x14ac:dyDescent="0.2">
      <c r="A1702" t="s">
        <v>1327</v>
      </c>
      <c r="B1702" s="1" t="s">
        <v>134</v>
      </c>
      <c r="C1702">
        <v>3200</v>
      </c>
      <c r="G1702" t="s">
        <v>575</v>
      </c>
      <c r="H1702" t="s">
        <v>102</v>
      </c>
      <c r="I1702" t="s">
        <v>103</v>
      </c>
      <c r="J1702" t="s">
        <v>1138</v>
      </c>
      <c r="K1702">
        <v>3</v>
      </c>
      <c r="L1702" t="s">
        <v>1328</v>
      </c>
      <c r="N1702" t="s">
        <v>1329</v>
      </c>
      <c r="O1702" t="s">
        <v>1330</v>
      </c>
      <c r="P1702">
        <v>84</v>
      </c>
      <c r="Q1702" t="s">
        <v>747</v>
      </c>
      <c r="S1702" t="s">
        <v>1331</v>
      </c>
      <c r="T1702">
        <v>7</v>
      </c>
      <c r="U1702">
        <v>9</v>
      </c>
      <c r="V1702">
        <v>10</v>
      </c>
      <c r="Y1702" t="s">
        <v>1145</v>
      </c>
      <c r="Z1702" t="s">
        <v>1174</v>
      </c>
      <c r="AA1702" t="s">
        <v>1175</v>
      </c>
      <c r="AB1702">
        <v>18</v>
      </c>
      <c r="AD1702" t="s">
        <v>1332</v>
      </c>
      <c r="AF1702" t="s">
        <v>1333</v>
      </c>
      <c r="AH1702" t="s">
        <v>114</v>
      </c>
      <c r="AI1702" t="s">
        <v>114</v>
      </c>
      <c r="AJ1702" t="s">
        <v>1334</v>
      </c>
      <c r="AK1702" t="s">
        <v>1335</v>
      </c>
      <c r="AO1702" t="s">
        <v>1336</v>
      </c>
      <c r="AQ1702">
        <v>8</v>
      </c>
      <c r="AR1702">
        <v>11</v>
      </c>
      <c r="AS1702">
        <v>22</v>
      </c>
      <c r="AT1702" t="s">
        <v>1337</v>
      </c>
      <c r="AU1702" t="s">
        <v>1338</v>
      </c>
      <c r="AV1702" t="s">
        <v>1217</v>
      </c>
      <c r="AW1702" t="s">
        <v>1339</v>
      </c>
      <c r="AX1702" t="s">
        <v>1340</v>
      </c>
      <c r="AY1702" t="s">
        <v>1157</v>
      </c>
      <c r="AZ1702" t="s">
        <v>1341</v>
      </c>
      <c r="BA1702" t="s">
        <v>156</v>
      </c>
      <c r="BB1702" t="s">
        <v>1342</v>
      </c>
      <c r="BC1702" t="s">
        <v>1161</v>
      </c>
      <c r="BD1702" t="s">
        <v>128</v>
      </c>
      <c r="BE1702">
        <v>0</v>
      </c>
      <c r="BF1702" t="s">
        <v>1343</v>
      </c>
      <c r="BG1702" t="s">
        <v>1344</v>
      </c>
      <c r="BH1702" t="s">
        <v>1345</v>
      </c>
      <c r="BS1702">
        <v>0</v>
      </c>
      <c r="BT1702">
        <v>0</v>
      </c>
      <c r="BU1702">
        <v>1</v>
      </c>
      <c r="BV1702">
        <v>0</v>
      </c>
      <c r="BW1702">
        <v>0</v>
      </c>
      <c r="BX1702">
        <v>0</v>
      </c>
      <c r="BY1702">
        <v>1</v>
      </c>
      <c r="CD1702" t="s">
        <v>131</v>
      </c>
      <c r="CE1702">
        <v>0</v>
      </c>
      <c r="CJ1702" t="s">
        <v>132</v>
      </c>
      <c r="CO1702" t="str">
        <f>HYPERLINK("http://www.d20pfsrd.com/bestiary/monster-listings/outsiders/demon/succubus","Demon, Succubus")</f>
        <v>Demon, Succubus</v>
      </c>
      <c r="CP1702">
        <v>85</v>
      </c>
      <c r="CQ1702">
        <v>0</v>
      </c>
      <c r="CR1702">
        <v>0</v>
      </c>
      <c r="CS1702">
        <v>0</v>
      </c>
      <c r="CT1702">
        <v>0</v>
      </c>
    </row>
    <row r="1703" spans="1:98" x14ac:dyDescent="0.2">
      <c r="A1703" t="s">
        <v>14406</v>
      </c>
      <c r="B1703" s="1" t="s">
        <v>162</v>
      </c>
      <c r="C1703">
        <v>38400</v>
      </c>
      <c r="G1703" t="s">
        <v>240</v>
      </c>
      <c r="H1703" t="s">
        <v>193</v>
      </c>
      <c r="I1703" t="s">
        <v>103</v>
      </c>
      <c r="J1703" t="s">
        <v>14407</v>
      </c>
      <c r="K1703">
        <v>2</v>
      </c>
      <c r="L1703" t="s">
        <v>9764</v>
      </c>
      <c r="N1703" t="s">
        <v>14408</v>
      </c>
      <c r="O1703" t="s">
        <v>14409</v>
      </c>
      <c r="P1703">
        <v>207</v>
      </c>
      <c r="Q1703" t="s">
        <v>5677</v>
      </c>
      <c r="R1703" t="s">
        <v>14410</v>
      </c>
      <c r="S1703" t="s">
        <v>14411</v>
      </c>
      <c r="T1703">
        <v>17</v>
      </c>
      <c r="U1703">
        <v>15</v>
      </c>
      <c r="V1703">
        <v>12</v>
      </c>
      <c r="Y1703" t="s">
        <v>6381</v>
      </c>
      <c r="Z1703" t="s">
        <v>14412</v>
      </c>
      <c r="AA1703" t="s">
        <v>10866</v>
      </c>
      <c r="AB1703">
        <v>25</v>
      </c>
      <c r="AD1703" t="s">
        <v>14413</v>
      </c>
      <c r="AF1703" t="s">
        <v>14414</v>
      </c>
      <c r="AH1703" t="s">
        <v>202</v>
      </c>
      <c r="AI1703" t="s">
        <v>1833</v>
      </c>
      <c r="AJ1703" t="s">
        <v>14415</v>
      </c>
      <c r="AK1703" t="s">
        <v>14416</v>
      </c>
      <c r="AO1703" t="s">
        <v>14417</v>
      </c>
      <c r="AQ1703">
        <v>18</v>
      </c>
      <c r="AR1703" t="s">
        <v>1044</v>
      </c>
      <c r="AS1703">
        <v>39</v>
      </c>
      <c r="AT1703" t="s">
        <v>14418</v>
      </c>
      <c r="AU1703" t="s">
        <v>14419</v>
      </c>
      <c r="AW1703" t="s">
        <v>14420</v>
      </c>
      <c r="AX1703" t="s">
        <v>14421</v>
      </c>
      <c r="AY1703" t="s">
        <v>9725</v>
      </c>
      <c r="AZ1703" t="s">
        <v>670</v>
      </c>
      <c r="BA1703" t="s">
        <v>426</v>
      </c>
      <c r="BB1703" t="s">
        <v>14422</v>
      </c>
      <c r="BC1703" t="s">
        <v>14364</v>
      </c>
      <c r="BD1703" t="s">
        <v>14365</v>
      </c>
      <c r="BE1703">
        <v>0</v>
      </c>
      <c r="BF1703" t="s">
        <v>14423</v>
      </c>
      <c r="BG1703" t="s">
        <v>14424</v>
      </c>
      <c r="BH1703" t="s">
        <v>14425</v>
      </c>
      <c r="BR1703" t="s">
        <v>14044</v>
      </c>
      <c r="BS1703">
        <v>0</v>
      </c>
      <c r="BT1703">
        <v>0</v>
      </c>
      <c r="BU1703">
        <v>1</v>
      </c>
      <c r="BV1703">
        <v>0</v>
      </c>
      <c r="BW1703">
        <v>0</v>
      </c>
      <c r="BX1703">
        <v>1</v>
      </c>
      <c r="BY1703">
        <v>1</v>
      </c>
      <c r="CD1703" t="s">
        <v>131</v>
      </c>
      <c r="CE1703">
        <v>0</v>
      </c>
      <c r="CJ1703" t="s">
        <v>132</v>
      </c>
      <c r="CP1703">
        <v>1935</v>
      </c>
      <c r="CQ1703">
        <v>0</v>
      </c>
      <c r="CR1703">
        <v>0</v>
      </c>
      <c r="CS1703">
        <v>0</v>
      </c>
      <c r="CT1703">
        <v>0</v>
      </c>
    </row>
    <row r="1704" spans="1:98" x14ac:dyDescent="0.2">
      <c r="A1704" t="s">
        <v>18374</v>
      </c>
      <c r="B1704" s="1" t="s">
        <v>99</v>
      </c>
      <c r="C1704">
        <v>200</v>
      </c>
      <c r="D1704" t="s">
        <v>18374</v>
      </c>
      <c r="E1704" t="s">
        <v>5159</v>
      </c>
      <c r="G1704" t="s">
        <v>240</v>
      </c>
      <c r="H1704" t="s">
        <v>102</v>
      </c>
      <c r="I1704" t="s">
        <v>103</v>
      </c>
      <c r="J1704" t="s">
        <v>104</v>
      </c>
      <c r="K1704">
        <v>1</v>
      </c>
      <c r="L1704" t="s">
        <v>17838</v>
      </c>
      <c r="N1704" t="s">
        <v>725</v>
      </c>
      <c r="O1704" t="s">
        <v>4056</v>
      </c>
      <c r="P1704">
        <v>11</v>
      </c>
      <c r="Q1704" t="s">
        <v>3344</v>
      </c>
      <c r="S1704" t="s">
        <v>2984</v>
      </c>
      <c r="T1704">
        <v>2</v>
      </c>
      <c r="U1704">
        <v>3</v>
      </c>
      <c r="V1704">
        <v>-1</v>
      </c>
      <c r="AA1704" t="s">
        <v>18375</v>
      </c>
      <c r="AD1704" t="s">
        <v>18376</v>
      </c>
      <c r="AF1704" t="s">
        <v>18377</v>
      </c>
      <c r="AG1704" t="s">
        <v>18378</v>
      </c>
      <c r="AH1704" t="s">
        <v>114</v>
      </c>
      <c r="AI1704" t="s">
        <v>114</v>
      </c>
      <c r="AJ1704" t="s">
        <v>18379</v>
      </c>
      <c r="AO1704" t="s">
        <v>18380</v>
      </c>
      <c r="AQ1704">
        <v>1</v>
      </c>
      <c r="AR1704">
        <v>3</v>
      </c>
      <c r="AS1704">
        <v>14</v>
      </c>
      <c r="AT1704" t="s">
        <v>18381</v>
      </c>
      <c r="AU1704" t="s">
        <v>18382</v>
      </c>
      <c r="AV1704" t="s">
        <v>18383</v>
      </c>
      <c r="AW1704" t="s">
        <v>18384</v>
      </c>
      <c r="AX1704" t="s">
        <v>18385</v>
      </c>
      <c r="AY1704" t="s">
        <v>298</v>
      </c>
      <c r="AZ1704" t="s">
        <v>18386</v>
      </c>
      <c r="BA1704" t="s">
        <v>18387</v>
      </c>
      <c r="BB1704" t="s">
        <v>18388</v>
      </c>
      <c r="BD1704" t="s">
        <v>14619</v>
      </c>
      <c r="BE1704">
        <v>0</v>
      </c>
      <c r="BF1704" t="s">
        <v>18389</v>
      </c>
      <c r="BG1704" t="s">
        <v>18390</v>
      </c>
      <c r="BH1704" t="s">
        <v>18391</v>
      </c>
      <c r="BL1704" t="s">
        <v>132</v>
      </c>
      <c r="BM1704" t="s">
        <v>132</v>
      </c>
      <c r="BN1704" t="s">
        <v>132</v>
      </c>
      <c r="BS1704">
        <v>1</v>
      </c>
      <c r="BT1704">
        <v>0</v>
      </c>
      <c r="BU1704">
        <v>0</v>
      </c>
      <c r="BV1704">
        <v>0</v>
      </c>
      <c r="BW1704">
        <v>0</v>
      </c>
      <c r="BX1704">
        <v>0</v>
      </c>
      <c r="BY1704">
        <v>1</v>
      </c>
      <c r="CB1704" t="s">
        <v>132</v>
      </c>
      <c r="CD1704" t="s">
        <v>131</v>
      </c>
      <c r="CE1704">
        <v>1</v>
      </c>
      <c r="CJ1704" t="s">
        <v>132</v>
      </c>
      <c r="CP1704">
        <v>2205</v>
      </c>
      <c r="CQ1704">
        <v>0</v>
      </c>
      <c r="CR1704">
        <v>0</v>
      </c>
      <c r="CS1704">
        <v>0</v>
      </c>
      <c r="CT1704">
        <v>0</v>
      </c>
    </row>
    <row r="1705" spans="1:98" x14ac:dyDescent="0.2">
      <c r="A1705" t="s">
        <v>28661</v>
      </c>
      <c r="B1705" s="1" t="s">
        <v>365</v>
      </c>
      <c r="C1705">
        <v>1200</v>
      </c>
      <c r="G1705" t="s">
        <v>3133</v>
      </c>
      <c r="H1705" t="s">
        <v>1308</v>
      </c>
      <c r="I1705" t="s">
        <v>261</v>
      </c>
      <c r="J1705" t="s">
        <v>1954</v>
      </c>
      <c r="K1705">
        <v>3</v>
      </c>
      <c r="L1705" t="s">
        <v>3835</v>
      </c>
      <c r="M1705" t="s">
        <v>28662</v>
      </c>
      <c r="N1705" t="s">
        <v>11836</v>
      </c>
      <c r="O1705" t="s">
        <v>11837</v>
      </c>
      <c r="P1705">
        <v>39</v>
      </c>
      <c r="Q1705" t="s">
        <v>372</v>
      </c>
      <c r="S1705" t="s">
        <v>28663</v>
      </c>
      <c r="T1705">
        <v>6</v>
      </c>
      <c r="U1705">
        <v>8</v>
      </c>
      <c r="V1705">
        <v>6</v>
      </c>
      <c r="Z1705" t="s">
        <v>3077</v>
      </c>
      <c r="AC1705" t="s">
        <v>4565</v>
      </c>
      <c r="AD1705" t="s">
        <v>18868</v>
      </c>
      <c r="AF1705" t="s">
        <v>28664</v>
      </c>
      <c r="AH1705" t="s">
        <v>1316</v>
      </c>
      <c r="AI1705" t="s">
        <v>318</v>
      </c>
      <c r="AJ1705" t="s">
        <v>28665</v>
      </c>
      <c r="AO1705" t="s">
        <v>28666</v>
      </c>
      <c r="AQ1705">
        <v>6</v>
      </c>
      <c r="AR1705">
        <v>7</v>
      </c>
      <c r="AS1705">
        <v>17</v>
      </c>
      <c r="AT1705" t="s">
        <v>28667</v>
      </c>
      <c r="AU1705" t="s">
        <v>28668</v>
      </c>
      <c r="AV1705" t="s">
        <v>1065</v>
      </c>
      <c r="AW1705" t="s">
        <v>28669</v>
      </c>
      <c r="AY1705" t="s">
        <v>18190</v>
      </c>
      <c r="AZ1705" t="s">
        <v>28670</v>
      </c>
      <c r="BA1705" t="s">
        <v>255</v>
      </c>
      <c r="BB1705" t="s">
        <v>28671</v>
      </c>
      <c r="BD1705" t="s">
        <v>28633</v>
      </c>
      <c r="BE1705">
        <v>0</v>
      </c>
      <c r="BF1705" t="s">
        <v>28672</v>
      </c>
      <c r="BG1705" t="s">
        <v>28673</v>
      </c>
      <c r="BH1705" t="s">
        <v>28674</v>
      </c>
      <c r="BI1705" t="s">
        <v>132</v>
      </c>
      <c r="BS1705">
        <v>0</v>
      </c>
      <c r="BT1705">
        <v>0</v>
      </c>
      <c r="BU1705">
        <v>1</v>
      </c>
      <c r="BV1705">
        <v>0</v>
      </c>
      <c r="BW1705">
        <v>0</v>
      </c>
      <c r="BX1705">
        <v>0</v>
      </c>
      <c r="BY1705">
        <v>1</v>
      </c>
      <c r="CD1705" t="s">
        <v>131</v>
      </c>
      <c r="CE1705">
        <v>0</v>
      </c>
      <c r="CF1705" t="s">
        <v>132</v>
      </c>
      <c r="CJ1705" t="s">
        <v>132</v>
      </c>
      <c r="CK1705" t="s">
        <v>132</v>
      </c>
      <c r="CP1705">
        <v>5777</v>
      </c>
      <c r="CQ1705">
        <v>0</v>
      </c>
      <c r="CR1705">
        <v>0</v>
      </c>
      <c r="CS1705">
        <v>0</v>
      </c>
      <c r="CT1705">
        <v>0</v>
      </c>
    </row>
    <row r="1706" spans="1:98" x14ac:dyDescent="0.2">
      <c r="A1706" t="s">
        <v>28853</v>
      </c>
      <c r="B1706" s="1" t="s">
        <v>1117</v>
      </c>
      <c r="C1706">
        <v>400</v>
      </c>
      <c r="G1706" t="s">
        <v>1053</v>
      </c>
      <c r="H1706" t="s">
        <v>102</v>
      </c>
      <c r="I1706" t="s">
        <v>1555</v>
      </c>
      <c r="K1706">
        <v>1</v>
      </c>
      <c r="L1706" t="s">
        <v>618</v>
      </c>
      <c r="N1706" t="s">
        <v>4146</v>
      </c>
      <c r="O1706" t="s">
        <v>4147</v>
      </c>
      <c r="P1706">
        <v>12</v>
      </c>
      <c r="Q1706" t="s">
        <v>5605</v>
      </c>
      <c r="S1706" t="s">
        <v>13763</v>
      </c>
      <c r="T1706">
        <v>0</v>
      </c>
      <c r="U1706">
        <v>1</v>
      </c>
      <c r="V1706">
        <v>3</v>
      </c>
      <c r="Y1706" t="s">
        <v>5607</v>
      </c>
      <c r="Z1706" t="s">
        <v>3160</v>
      </c>
      <c r="AA1706" t="s">
        <v>3003</v>
      </c>
      <c r="AD1706" t="s">
        <v>249</v>
      </c>
      <c r="AF1706" t="s">
        <v>5608</v>
      </c>
      <c r="AH1706" t="s">
        <v>114</v>
      </c>
      <c r="AI1706" t="s">
        <v>114</v>
      </c>
      <c r="AJ1706" t="s">
        <v>28854</v>
      </c>
      <c r="AO1706" t="s">
        <v>28855</v>
      </c>
      <c r="AQ1706">
        <v>1</v>
      </c>
      <c r="AR1706">
        <v>4</v>
      </c>
      <c r="AS1706">
        <v>15</v>
      </c>
      <c r="AT1706" t="s">
        <v>295</v>
      </c>
      <c r="AY1706" t="s">
        <v>3287</v>
      </c>
      <c r="AZ1706" t="s">
        <v>28856</v>
      </c>
      <c r="BA1706" t="s">
        <v>255</v>
      </c>
      <c r="BB1706" t="s">
        <v>28857</v>
      </c>
      <c r="BD1706" t="s">
        <v>28836</v>
      </c>
      <c r="BE1706">
        <v>1</v>
      </c>
      <c r="BG1706" t="s">
        <v>28858</v>
      </c>
      <c r="BH1706" t="s">
        <v>28859</v>
      </c>
      <c r="BI1706" t="s">
        <v>132</v>
      </c>
      <c r="BS1706">
        <v>0</v>
      </c>
      <c r="BT1706">
        <v>0</v>
      </c>
      <c r="BU1706">
        <v>0</v>
      </c>
      <c r="BV1706">
        <v>0</v>
      </c>
      <c r="BW1706">
        <v>0</v>
      </c>
      <c r="BX1706">
        <v>0</v>
      </c>
      <c r="BY1706">
        <v>1</v>
      </c>
      <c r="CD1706" t="s">
        <v>132</v>
      </c>
      <c r="CE1706">
        <v>0</v>
      </c>
      <c r="CJ1706" t="s">
        <v>132</v>
      </c>
      <c r="CK1706" t="s">
        <v>132</v>
      </c>
      <c r="CP1706">
        <v>5976</v>
      </c>
      <c r="CQ1706">
        <v>0</v>
      </c>
      <c r="CR1706">
        <v>0</v>
      </c>
      <c r="CS1706">
        <v>0</v>
      </c>
      <c r="CT1706">
        <v>0</v>
      </c>
    </row>
    <row r="1707" spans="1:98" x14ac:dyDescent="0.2">
      <c r="A1707" t="s">
        <v>29270</v>
      </c>
      <c r="B1707" s="1" t="s">
        <v>2051</v>
      </c>
      <c r="C1707">
        <v>51200</v>
      </c>
      <c r="G1707" t="s">
        <v>101</v>
      </c>
      <c r="H1707" t="s">
        <v>193</v>
      </c>
      <c r="I1707" t="s">
        <v>103</v>
      </c>
      <c r="J1707" t="s">
        <v>29271</v>
      </c>
      <c r="K1707">
        <v>8</v>
      </c>
      <c r="L1707" t="s">
        <v>4753</v>
      </c>
      <c r="M1707" t="s">
        <v>7434</v>
      </c>
      <c r="N1707" t="s">
        <v>19765</v>
      </c>
      <c r="O1707" t="s">
        <v>29272</v>
      </c>
      <c r="P1707">
        <v>187</v>
      </c>
      <c r="Q1707" t="s">
        <v>4875</v>
      </c>
      <c r="R1707" t="s">
        <v>29124</v>
      </c>
      <c r="S1707" t="s">
        <v>29273</v>
      </c>
      <c r="T1707">
        <v>18</v>
      </c>
      <c r="U1707">
        <v>13</v>
      </c>
      <c r="V1707">
        <v>13</v>
      </c>
      <c r="W1707" t="s">
        <v>170</v>
      </c>
      <c r="X1707" t="s">
        <v>171</v>
      </c>
      <c r="Y1707" t="s">
        <v>172</v>
      </c>
      <c r="Z1707" t="s">
        <v>29274</v>
      </c>
      <c r="AA1707" t="s">
        <v>2463</v>
      </c>
      <c r="AB1707">
        <v>26</v>
      </c>
      <c r="AD1707" t="s">
        <v>175</v>
      </c>
      <c r="AF1707" t="s">
        <v>29275</v>
      </c>
      <c r="AG1707" t="s">
        <v>29276</v>
      </c>
      <c r="AH1707" t="s">
        <v>202</v>
      </c>
      <c r="AI1707" t="s">
        <v>202</v>
      </c>
      <c r="AJ1707" t="s">
        <v>29277</v>
      </c>
      <c r="AK1707" t="s">
        <v>29278</v>
      </c>
      <c r="AO1707" t="s">
        <v>29279</v>
      </c>
      <c r="AQ1707">
        <v>15</v>
      </c>
      <c r="AR1707">
        <v>23</v>
      </c>
      <c r="AS1707">
        <v>37</v>
      </c>
      <c r="AT1707" t="s">
        <v>29280</v>
      </c>
      <c r="AU1707" t="s">
        <v>29281</v>
      </c>
      <c r="AW1707" t="s">
        <v>29282</v>
      </c>
      <c r="AX1707" t="s">
        <v>29283</v>
      </c>
      <c r="AY1707" t="s">
        <v>12189</v>
      </c>
      <c r="AZ1707" t="s">
        <v>670</v>
      </c>
      <c r="BA1707" t="s">
        <v>29284</v>
      </c>
      <c r="BB1707" t="s">
        <v>29285</v>
      </c>
      <c r="BD1707" t="s">
        <v>28893</v>
      </c>
      <c r="BE1707">
        <v>0</v>
      </c>
      <c r="BF1707" t="s">
        <v>29286</v>
      </c>
      <c r="BG1707" t="s">
        <v>29287</v>
      </c>
      <c r="BH1707" t="s">
        <v>29288</v>
      </c>
      <c r="BI1707" t="s">
        <v>132</v>
      </c>
      <c r="BS1707">
        <v>0</v>
      </c>
      <c r="BT1707">
        <v>0</v>
      </c>
      <c r="BU1707">
        <v>1</v>
      </c>
      <c r="BV1707">
        <v>0</v>
      </c>
      <c r="BW1707">
        <v>0</v>
      </c>
      <c r="BX1707">
        <v>0</v>
      </c>
      <c r="BY1707">
        <v>1</v>
      </c>
      <c r="CD1707" t="s">
        <v>132</v>
      </c>
      <c r="CE1707">
        <v>0</v>
      </c>
      <c r="CF1707" t="s">
        <v>132</v>
      </c>
      <c r="CJ1707" t="s">
        <v>132</v>
      </c>
      <c r="CK1707" t="s">
        <v>132</v>
      </c>
      <c r="CP1707">
        <v>6008</v>
      </c>
      <c r="CQ1707">
        <v>0</v>
      </c>
      <c r="CR1707">
        <v>0</v>
      </c>
      <c r="CS1707">
        <v>0</v>
      </c>
      <c r="CT1707">
        <v>0</v>
      </c>
    </row>
    <row r="1708" spans="1:98" x14ac:dyDescent="0.2">
      <c r="A1708" t="s">
        <v>30876</v>
      </c>
      <c r="B1708" s="1" t="s">
        <v>162</v>
      </c>
      <c r="C1708">
        <v>38400</v>
      </c>
      <c r="G1708" t="s">
        <v>240</v>
      </c>
      <c r="H1708" t="s">
        <v>102</v>
      </c>
      <c r="I1708" t="s">
        <v>241</v>
      </c>
      <c r="J1708" t="s">
        <v>29751</v>
      </c>
      <c r="K1708">
        <v>11</v>
      </c>
      <c r="L1708" t="s">
        <v>30877</v>
      </c>
      <c r="N1708" t="s">
        <v>20969</v>
      </c>
      <c r="O1708" t="s">
        <v>30878</v>
      </c>
      <c r="P1708">
        <v>254</v>
      </c>
      <c r="Q1708" t="s">
        <v>32350</v>
      </c>
      <c r="R1708" t="s">
        <v>32342</v>
      </c>
      <c r="S1708" t="s">
        <v>30879</v>
      </c>
      <c r="T1708">
        <v>6</v>
      </c>
      <c r="U1708">
        <v>13</v>
      </c>
      <c r="V1708">
        <v>7</v>
      </c>
      <c r="X1708" t="s">
        <v>18856</v>
      </c>
      <c r="Z1708" t="s">
        <v>248</v>
      </c>
      <c r="AC1708" t="s">
        <v>30304</v>
      </c>
      <c r="AD1708" t="s">
        <v>4314</v>
      </c>
      <c r="AF1708" t="s">
        <v>30880</v>
      </c>
      <c r="AG1708" t="s">
        <v>30881</v>
      </c>
      <c r="AH1708" t="s">
        <v>114</v>
      </c>
      <c r="AI1708" t="s">
        <v>114</v>
      </c>
      <c r="AJ1708" t="s">
        <v>30882</v>
      </c>
      <c r="AO1708" t="s">
        <v>30883</v>
      </c>
      <c r="AQ1708">
        <v>18</v>
      </c>
      <c r="AR1708">
        <v>24</v>
      </c>
      <c r="AS1708" t="s">
        <v>13082</v>
      </c>
      <c r="AT1708" t="s">
        <v>30884</v>
      </c>
      <c r="AU1708" t="s">
        <v>30885</v>
      </c>
      <c r="AV1708" t="s">
        <v>30886</v>
      </c>
      <c r="AW1708" t="s">
        <v>30887</v>
      </c>
      <c r="AX1708" t="s">
        <v>30888</v>
      </c>
      <c r="AY1708" t="s">
        <v>20998</v>
      </c>
      <c r="AZ1708" t="s">
        <v>20359</v>
      </c>
      <c r="BA1708" t="s">
        <v>255</v>
      </c>
      <c r="BB1708" t="s">
        <v>30889</v>
      </c>
      <c r="BC1708" t="s">
        <v>29759</v>
      </c>
      <c r="BD1708" t="s">
        <v>30833</v>
      </c>
      <c r="BE1708">
        <v>0</v>
      </c>
      <c r="BF1708" t="s">
        <v>30890</v>
      </c>
      <c r="BG1708" t="s">
        <v>30891</v>
      </c>
      <c r="BH1708" t="s">
        <v>30892</v>
      </c>
      <c r="BS1708">
        <v>0</v>
      </c>
      <c r="BT1708">
        <v>0</v>
      </c>
      <c r="BU1708">
        <v>1</v>
      </c>
      <c r="BV1708">
        <v>0</v>
      </c>
      <c r="BW1708">
        <v>0</v>
      </c>
      <c r="BX1708">
        <v>0</v>
      </c>
      <c r="BY1708">
        <v>1</v>
      </c>
      <c r="CD1708" t="s">
        <v>132</v>
      </c>
      <c r="CE1708">
        <v>0</v>
      </c>
      <c r="CF1708" t="s">
        <v>132</v>
      </c>
      <c r="CJ1708" t="s">
        <v>132</v>
      </c>
      <c r="CK1708" t="s">
        <v>132</v>
      </c>
      <c r="CP1708">
        <v>6619</v>
      </c>
      <c r="CQ1708">
        <v>0</v>
      </c>
      <c r="CR1708">
        <v>0</v>
      </c>
      <c r="CS1708">
        <v>0</v>
      </c>
      <c r="CT1708">
        <v>0</v>
      </c>
    </row>
    <row r="1709" spans="1:98" x14ac:dyDescent="0.2">
      <c r="A1709" t="s">
        <v>14531</v>
      </c>
      <c r="B1709" s="1" t="s">
        <v>134</v>
      </c>
      <c r="C1709">
        <v>3200</v>
      </c>
      <c r="G1709" t="s">
        <v>1053</v>
      </c>
      <c r="H1709" t="s">
        <v>102</v>
      </c>
      <c r="I1709" t="s">
        <v>103</v>
      </c>
      <c r="J1709" t="s">
        <v>8249</v>
      </c>
      <c r="K1709">
        <v>7</v>
      </c>
      <c r="L1709" t="s">
        <v>139</v>
      </c>
      <c r="M1709" t="s">
        <v>14532</v>
      </c>
      <c r="N1709" t="s">
        <v>3747</v>
      </c>
      <c r="O1709" t="s">
        <v>14533</v>
      </c>
      <c r="P1709">
        <v>85</v>
      </c>
      <c r="Q1709" t="s">
        <v>477</v>
      </c>
      <c r="S1709" t="s">
        <v>14534</v>
      </c>
      <c r="T1709">
        <v>9</v>
      </c>
      <c r="U1709">
        <v>9</v>
      </c>
      <c r="V1709">
        <v>8</v>
      </c>
      <c r="Y1709" t="s">
        <v>8293</v>
      </c>
      <c r="Z1709" t="s">
        <v>14535</v>
      </c>
      <c r="AA1709" t="s">
        <v>14536</v>
      </c>
      <c r="AB1709">
        <v>18</v>
      </c>
      <c r="AD1709" t="s">
        <v>249</v>
      </c>
      <c r="AF1709" t="s">
        <v>14537</v>
      </c>
      <c r="AH1709" t="s">
        <v>114</v>
      </c>
      <c r="AI1709" t="s">
        <v>14538</v>
      </c>
      <c r="AJ1709" t="s">
        <v>14539</v>
      </c>
      <c r="AK1709" t="s">
        <v>14540</v>
      </c>
      <c r="AO1709" t="s">
        <v>14541</v>
      </c>
      <c r="AQ1709">
        <v>9</v>
      </c>
      <c r="AR1709" t="s">
        <v>11126</v>
      </c>
      <c r="AS1709">
        <v>27</v>
      </c>
      <c r="AT1709" t="s">
        <v>14542</v>
      </c>
      <c r="AU1709" t="s">
        <v>14543</v>
      </c>
      <c r="AW1709" t="s">
        <v>14544</v>
      </c>
      <c r="AX1709" t="s">
        <v>7542</v>
      </c>
      <c r="AY1709" t="s">
        <v>4360</v>
      </c>
      <c r="AZ1709" t="s">
        <v>14545</v>
      </c>
      <c r="BA1709" t="s">
        <v>426</v>
      </c>
      <c r="BB1709" t="s">
        <v>14546</v>
      </c>
      <c r="BD1709" t="s">
        <v>14455</v>
      </c>
      <c r="BE1709">
        <v>0</v>
      </c>
      <c r="BF1709" t="s">
        <v>14547</v>
      </c>
      <c r="BG1709" t="s">
        <v>14548</v>
      </c>
      <c r="BH1709" t="s">
        <v>14549</v>
      </c>
      <c r="BS1709">
        <v>0</v>
      </c>
      <c r="BT1709">
        <v>0</v>
      </c>
      <c r="BU1709">
        <v>0</v>
      </c>
      <c r="BV1709">
        <v>0</v>
      </c>
      <c r="BW1709">
        <v>0</v>
      </c>
      <c r="BX1709">
        <v>0</v>
      </c>
      <c r="BY1709">
        <v>1</v>
      </c>
      <c r="CD1709" t="s">
        <v>131</v>
      </c>
      <c r="CE1709">
        <v>0</v>
      </c>
      <c r="CJ1709" t="s">
        <v>132</v>
      </c>
      <c r="CP1709">
        <v>1942</v>
      </c>
      <c r="CQ1709">
        <v>0</v>
      </c>
      <c r="CR1709">
        <v>0</v>
      </c>
      <c r="CS1709">
        <v>0</v>
      </c>
      <c r="CT1709">
        <v>0</v>
      </c>
    </row>
    <row r="1710" spans="1:98" x14ac:dyDescent="0.2">
      <c r="A1710" t="s">
        <v>27564</v>
      </c>
      <c r="B1710" s="1" t="s">
        <v>633</v>
      </c>
      <c r="C1710">
        <v>4800</v>
      </c>
      <c r="G1710" t="s">
        <v>135</v>
      </c>
      <c r="H1710" t="s">
        <v>102</v>
      </c>
      <c r="I1710" t="s">
        <v>2390</v>
      </c>
      <c r="J1710" t="s">
        <v>1556</v>
      </c>
      <c r="K1710">
        <v>5</v>
      </c>
      <c r="L1710" t="s">
        <v>27565</v>
      </c>
      <c r="N1710" t="s">
        <v>9881</v>
      </c>
      <c r="O1710" t="s">
        <v>9882</v>
      </c>
      <c r="P1710">
        <v>84</v>
      </c>
      <c r="Q1710" t="s">
        <v>27566</v>
      </c>
      <c r="S1710" t="s">
        <v>27567</v>
      </c>
      <c r="T1710">
        <v>6</v>
      </c>
      <c r="U1710">
        <v>13</v>
      </c>
      <c r="V1710">
        <v>12</v>
      </c>
      <c r="Y1710" t="s">
        <v>4313</v>
      </c>
      <c r="AA1710" t="s">
        <v>5324</v>
      </c>
      <c r="AB1710">
        <v>19</v>
      </c>
      <c r="AC1710" t="s">
        <v>1080</v>
      </c>
      <c r="AD1710" t="s">
        <v>376</v>
      </c>
      <c r="AF1710" t="s">
        <v>27568</v>
      </c>
      <c r="AH1710" t="s">
        <v>114</v>
      </c>
      <c r="AI1710" t="s">
        <v>114</v>
      </c>
      <c r="AJ1710" t="s">
        <v>27569</v>
      </c>
      <c r="AK1710" t="s">
        <v>27570</v>
      </c>
      <c r="AO1710" t="s">
        <v>27571</v>
      </c>
      <c r="AQ1710">
        <v>6</v>
      </c>
      <c r="AR1710">
        <v>11</v>
      </c>
      <c r="AS1710">
        <v>22</v>
      </c>
      <c r="AT1710" t="s">
        <v>27572</v>
      </c>
      <c r="AU1710" t="s">
        <v>27573</v>
      </c>
      <c r="AV1710" t="s">
        <v>6260</v>
      </c>
      <c r="AW1710" t="s">
        <v>13544</v>
      </c>
      <c r="AY1710" t="s">
        <v>6200</v>
      </c>
      <c r="AZ1710" t="s">
        <v>27574</v>
      </c>
      <c r="BA1710" t="s">
        <v>27575</v>
      </c>
      <c r="BB1710" t="s">
        <v>27576</v>
      </c>
      <c r="BD1710" t="s">
        <v>24172</v>
      </c>
      <c r="BE1710">
        <v>0</v>
      </c>
      <c r="BF1710" t="s">
        <v>27577</v>
      </c>
      <c r="BG1710" t="s">
        <v>27578</v>
      </c>
      <c r="BH1710" t="s">
        <v>27579</v>
      </c>
      <c r="BI1710" t="s">
        <v>132</v>
      </c>
      <c r="BK1710" t="s">
        <v>132</v>
      </c>
      <c r="BS1710">
        <v>0</v>
      </c>
      <c r="BT1710">
        <v>0</v>
      </c>
      <c r="BU1710">
        <v>0</v>
      </c>
      <c r="BV1710">
        <v>0</v>
      </c>
      <c r="BW1710">
        <v>0</v>
      </c>
      <c r="BX1710">
        <v>0</v>
      </c>
      <c r="BY1710">
        <v>1</v>
      </c>
      <c r="CD1710" t="s">
        <v>131</v>
      </c>
      <c r="CE1710">
        <v>0</v>
      </c>
      <c r="CF1710" t="s">
        <v>132</v>
      </c>
      <c r="CJ1710" t="s">
        <v>132</v>
      </c>
      <c r="CK1710" t="s">
        <v>132</v>
      </c>
      <c r="CP1710">
        <v>5367</v>
      </c>
      <c r="CQ1710">
        <v>0</v>
      </c>
      <c r="CR1710">
        <v>0</v>
      </c>
      <c r="CS1710">
        <v>0</v>
      </c>
      <c r="CT1710">
        <v>0</v>
      </c>
    </row>
    <row r="1711" spans="1:98" x14ac:dyDescent="0.2">
      <c r="A1711" t="s">
        <v>22392</v>
      </c>
      <c r="B1711" s="1" t="s">
        <v>1223</v>
      </c>
      <c r="C1711">
        <v>12800</v>
      </c>
      <c r="G1711" t="s">
        <v>575</v>
      </c>
      <c r="H1711" t="s">
        <v>136</v>
      </c>
      <c r="I1711" t="s">
        <v>809</v>
      </c>
      <c r="J1711" t="s">
        <v>2012</v>
      </c>
      <c r="K1711">
        <v>3</v>
      </c>
      <c r="L1711" t="s">
        <v>903</v>
      </c>
      <c r="N1711" t="s">
        <v>17462</v>
      </c>
      <c r="O1711" t="s">
        <v>22393</v>
      </c>
      <c r="P1711">
        <v>147</v>
      </c>
      <c r="Q1711" t="s">
        <v>4368</v>
      </c>
      <c r="S1711" t="s">
        <v>22394</v>
      </c>
      <c r="T1711">
        <v>11</v>
      </c>
      <c r="U1711">
        <v>12</v>
      </c>
      <c r="V1711">
        <v>11</v>
      </c>
      <c r="Z1711" t="s">
        <v>3093</v>
      </c>
      <c r="AC1711" t="s">
        <v>3438</v>
      </c>
      <c r="AD1711" t="s">
        <v>766</v>
      </c>
      <c r="AF1711" t="s">
        <v>30533</v>
      </c>
      <c r="AG1711" t="s">
        <v>30534</v>
      </c>
      <c r="AH1711" t="s">
        <v>147</v>
      </c>
      <c r="AI1711" t="s">
        <v>22395</v>
      </c>
      <c r="AJ1711" t="s">
        <v>30535</v>
      </c>
      <c r="AO1711" t="s">
        <v>22396</v>
      </c>
      <c r="AQ1711">
        <v>14</v>
      </c>
      <c r="AR1711" t="s">
        <v>30536</v>
      </c>
      <c r="AS1711" t="s">
        <v>22397</v>
      </c>
      <c r="AT1711" t="s">
        <v>30537</v>
      </c>
      <c r="AU1711" t="s">
        <v>22398</v>
      </c>
      <c r="AV1711" t="s">
        <v>7530</v>
      </c>
      <c r="AW1711" t="s">
        <v>3199</v>
      </c>
      <c r="AX1711" t="s">
        <v>22399</v>
      </c>
      <c r="AY1711" t="s">
        <v>22400</v>
      </c>
      <c r="AZ1711" t="s">
        <v>30538</v>
      </c>
      <c r="BA1711" t="s">
        <v>30539</v>
      </c>
      <c r="BB1711" t="s">
        <v>30540</v>
      </c>
      <c r="BD1711" t="s">
        <v>30472</v>
      </c>
      <c r="BE1711">
        <v>0</v>
      </c>
      <c r="BF1711" t="s">
        <v>30541</v>
      </c>
      <c r="BG1711" t="s">
        <v>30542</v>
      </c>
      <c r="BH1711" t="s">
        <v>30543</v>
      </c>
      <c r="BI1711" t="s">
        <v>132</v>
      </c>
      <c r="BS1711">
        <v>0</v>
      </c>
      <c r="BT1711">
        <v>0</v>
      </c>
      <c r="BU1711">
        <v>0</v>
      </c>
      <c r="BV1711">
        <v>0</v>
      </c>
      <c r="BW1711">
        <v>0</v>
      </c>
      <c r="BX1711">
        <v>0</v>
      </c>
      <c r="BY1711">
        <v>1</v>
      </c>
      <c r="CD1711" t="s">
        <v>132</v>
      </c>
      <c r="CE1711">
        <v>0</v>
      </c>
      <c r="CF1711" t="s">
        <v>132</v>
      </c>
      <c r="CJ1711" t="s">
        <v>132</v>
      </c>
      <c r="CK1711" t="s">
        <v>132</v>
      </c>
      <c r="CP1711">
        <v>6445</v>
      </c>
      <c r="CQ1711">
        <v>0</v>
      </c>
      <c r="CR1711">
        <v>0</v>
      </c>
      <c r="CS1711">
        <v>0</v>
      </c>
      <c r="CT1711">
        <v>0</v>
      </c>
    </row>
    <row r="1712" spans="1:98" x14ac:dyDescent="0.2">
      <c r="A1712" t="s">
        <v>5158</v>
      </c>
      <c r="B1712" s="1" t="s">
        <v>1117</v>
      </c>
      <c r="C1712">
        <v>400</v>
      </c>
      <c r="D1712" t="s">
        <v>5158</v>
      </c>
      <c r="E1712" t="s">
        <v>5159</v>
      </c>
      <c r="G1712" t="s">
        <v>240</v>
      </c>
      <c r="H1712" t="s">
        <v>393</v>
      </c>
      <c r="I1712" t="s">
        <v>701</v>
      </c>
      <c r="J1712" t="s">
        <v>5160</v>
      </c>
      <c r="K1712">
        <v>2</v>
      </c>
      <c r="L1712" t="s">
        <v>5161</v>
      </c>
      <c r="N1712" t="s">
        <v>945</v>
      </c>
      <c r="O1712" t="s">
        <v>5162</v>
      </c>
      <c r="P1712">
        <v>15</v>
      </c>
      <c r="Q1712" t="s">
        <v>5163</v>
      </c>
      <c r="S1712" t="s">
        <v>3716</v>
      </c>
      <c r="T1712">
        <v>6</v>
      </c>
      <c r="U1712">
        <v>6</v>
      </c>
      <c r="V1712">
        <v>2</v>
      </c>
      <c r="AB1712">
        <v>12</v>
      </c>
      <c r="AD1712" t="s">
        <v>5164</v>
      </c>
      <c r="AF1712" t="s">
        <v>5165</v>
      </c>
      <c r="AG1712" t="s">
        <v>5166</v>
      </c>
      <c r="AH1712" t="s">
        <v>114</v>
      </c>
      <c r="AI1712" t="s">
        <v>114</v>
      </c>
      <c r="AJ1712" t="s">
        <v>5167</v>
      </c>
      <c r="AK1712" t="s">
        <v>5168</v>
      </c>
      <c r="AO1712" t="s">
        <v>5169</v>
      </c>
      <c r="AQ1712">
        <v>1</v>
      </c>
      <c r="AR1712">
        <v>1</v>
      </c>
      <c r="AS1712">
        <v>15</v>
      </c>
      <c r="AT1712" t="s">
        <v>683</v>
      </c>
      <c r="AU1712" t="s">
        <v>5170</v>
      </c>
      <c r="AV1712" t="s">
        <v>5171</v>
      </c>
      <c r="AW1712" t="s">
        <v>5172</v>
      </c>
      <c r="AX1712" t="s">
        <v>5173</v>
      </c>
      <c r="AY1712" t="s">
        <v>669</v>
      </c>
      <c r="AZ1712" t="s">
        <v>5174</v>
      </c>
      <c r="BA1712" t="s">
        <v>5175</v>
      </c>
      <c r="BB1712" t="s">
        <v>5176</v>
      </c>
      <c r="BD1712" t="s">
        <v>128</v>
      </c>
      <c r="BE1712">
        <v>0</v>
      </c>
      <c r="BG1712" t="s">
        <v>5177</v>
      </c>
      <c r="BH1712" t="s">
        <v>5178</v>
      </c>
      <c r="BS1712">
        <v>1</v>
      </c>
      <c r="BT1712">
        <v>0</v>
      </c>
      <c r="BU1712">
        <v>0</v>
      </c>
      <c r="BV1712">
        <v>0</v>
      </c>
      <c r="BW1712">
        <v>0</v>
      </c>
      <c r="BX1712">
        <v>0</v>
      </c>
      <c r="BY1712">
        <v>1</v>
      </c>
      <c r="CD1712" t="s">
        <v>131</v>
      </c>
      <c r="CE1712">
        <v>1</v>
      </c>
      <c r="CJ1712" t="s">
        <v>132</v>
      </c>
      <c r="CO1712" t="str">
        <f>HYPERLINK("http://www.d20pfsrd.com/bestiary/monster-listings/humanoids/svirfneblin","Svirfneblin")</f>
        <v>Svirfneblin</v>
      </c>
      <c r="CP1712">
        <v>333</v>
      </c>
      <c r="CQ1712">
        <v>0</v>
      </c>
      <c r="CR1712">
        <v>0</v>
      </c>
      <c r="CS1712">
        <v>0</v>
      </c>
      <c r="CT1712">
        <v>0</v>
      </c>
    </row>
    <row r="1713" spans="1:98" x14ac:dyDescent="0.2">
      <c r="A1713" t="s">
        <v>29176</v>
      </c>
      <c r="B1713" s="1" t="s">
        <v>365</v>
      </c>
      <c r="C1713">
        <v>1200</v>
      </c>
      <c r="G1713" t="s">
        <v>575</v>
      </c>
      <c r="H1713" t="s">
        <v>393</v>
      </c>
      <c r="I1713" t="s">
        <v>103</v>
      </c>
      <c r="J1713" t="s">
        <v>1138</v>
      </c>
      <c r="K1713">
        <v>7</v>
      </c>
      <c r="L1713" t="s">
        <v>28987</v>
      </c>
      <c r="N1713" t="s">
        <v>7243</v>
      </c>
      <c r="O1713" t="s">
        <v>7244</v>
      </c>
      <c r="P1713">
        <v>37</v>
      </c>
      <c r="Q1713" t="s">
        <v>7667</v>
      </c>
      <c r="S1713" t="s">
        <v>19131</v>
      </c>
      <c r="T1713">
        <v>3</v>
      </c>
      <c r="U1713">
        <v>9</v>
      </c>
      <c r="V1713">
        <v>4</v>
      </c>
      <c r="Y1713" t="s">
        <v>2395</v>
      </c>
      <c r="Z1713" t="s">
        <v>29177</v>
      </c>
      <c r="AA1713" t="s">
        <v>1147</v>
      </c>
      <c r="AB1713">
        <v>15</v>
      </c>
      <c r="AD1713" t="s">
        <v>249</v>
      </c>
      <c r="AF1713" t="s">
        <v>12498</v>
      </c>
      <c r="AH1713" t="s">
        <v>114</v>
      </c>
      <c r="AI1713" t="s">
        <v>114</v>
      </c>
      <c r="AJ1713" t="s">
        <v>29178</v>
      </c>
      <c r="AK1713" t="s">
        <v>29179</v>
      </c>
      <c r="AO1713" t="s">
        <v>29180</v>
      </c>
      <c r="AQ1713">
        <v>5</v>
      </c>
      <c r="AR1713">
        <v>4</v>
      </c>
      <c r="AS1713">
        <v>17</v>
      </c>
      <c r="AT1713" t="s">
        <v>29181</v>
      </c>
      <c r="AU1713" t="s">
        <v>29182</v>
      </c>
      <c r="AW1713" t="s">
        <v>29183</v>
      </c>
      <c r="AX1713" t="s">
        <v>29184</v>
      </c>
      <c r="AY1713" t="s">
        <v>1157</v>
      </c>
      <c r="AZ1713" t="s">
        <v>5234</v>
      </c>
      <c r="BA1713" t="s">
        <v>426</v>
      </c>
      <c r="BB1713" t="s">
        <v>29185</v>
      </c>
      <c r="BC1713" t="s">
        <v>1161</v>
      </c>
      <c r="BD1713" t="s">
        <v>28893</v>
      </c>
      <c r="BE1713">
        <v>0</v>
      </c>
      <c r="BF1713" t="s">
        <v>29186</v>
      </c>
      <c r="BG1713" t="s">
        <v>29187</v>
      </c>
      <c r="BH1713" t="s">
        <v>29188</v>
      </c>
      <c r="BI1713" t="s">
        <v>132</v>
      </c>
      <c r="BS1713">
        <v>0</v>
      </c>
      <c r="BT1713">
        <v>0</v>
      </c>
      <c r="BU1713">
        <v>0</v>
      </c>
      <c r="BV1713">
        <v>0</v>
      </c>
      <c r="BW1713">
        <v>0</v>
      </c>
      <c r="BX1713">
        <v>0</v>
      </c>
      <c r="BY1713">
        <v>1</v>
      </c>
      <c r="CD1713" t="s">
        <v>132</v>
      </c>
      <c r="CE1713">
        <v>0</v>
      </c>
      <c r="CF1713" t="s">
        <v>132</v>
      </c>
      <c r="CJ1713" t="s">
        <v>132</v>
      </c>
      <c r="CK1713" t="s">
        <v>132</v>
      </c>
      <c r="CP1713">
        <v>5999</v>
      </c>
      <c r="CQ1713">
        <v>0</v>
      </c>
      <c r="CR1713">
        <v>0</v>
      </c>
      <c r="CS1713">
        <v>0</v>
      </c>
      <c r="CT1713">
        <v>0</v>
      </c>
    </row>
    <row r="1714" spans="1:98" x14ac:dyDescent="0.2">
      <c r="A1714" t="s">
        <v>20269</v>
      </c>
      <c r="B1714" s="1" t="s">
        <v>283</v>
      </c>
      <c r="C1714">
        <v>600</v>
      </c>
      <c r="G1714" t="s">
        <v>240</v>
      </c>
      <c r="H1714" t="s">
        <v>102</v>
      </c>
      <c r="I1714" t="s">
        <v>332</v>
      </c>
      <c r="J1714" t="s">
        <v>138</v>
      </c>
      <c r="K1714">
        <v>6</v>
      </c>
      <c r="L1714" t="s">
        <v>20270</v>
      </c>
      <c r="N1714" t="s">
        <v>831</v>
      </c>
      <c r="O1714" t="s">
        <v>832</v>
      </c>
      <c r="P1714">
        <v>18</v>
      </c>
      <c r="Q1714" t="s">
        <v>18846</v>
      </c>
      <c r="S1714" t="s">
        <v>5059</v>
      </c>
      <c r="T1714">
        <v>4</v>
      </c>
      <c r="U1714">
        <v>6</v>
      </c>
      <c r="V1714">
        <v>2</v>
      </c>
      <c r="AD1714" t="s">
        <v>145</v>
      </c>
      <c r="AF1714" t="s">
        <v>20271</v>
      </c>
      <c r="AH1714" t="s">
        <v>114</v>
      </c>
      <c r="AI1714" t="s">
        <v>114</v>
      </c>
      <c r="AO1714" t="s">
        <v>20272</v>
      </c>
      <c r="AQ1714">
        <v>3</v>
      </c>
      <c r="AR1714">
        <v>6</v>
      </c>
      <c r="AS1714" t="s">
        <v>5063</v>
      </c>
      <c r="AT1714" t="s">
        <v>4672</v>
      </c>
      <c r="AU1714" t="s">
        <v>20273</v>
      </c>
      <c r="AV1714" t="s">
        <v>10412</v>
      </c>
      <c r="AX1714" t="s">
        <v>915</v>
      </c>
      <c r="AY1714" t="s">
        <v>3864</v>
      </c>
      <c r="AZ1714" t="s">
        <v>20274</v>
      </c>
      <c r="BA1714" t="s">
        <v>255</v>
      </c>
      <c r="BB1714" t="s">
        <v>20275</v>
      </c>
      <c r="BD1714" t="s">
        <v>20139</v>
      </c>
      <c r="BE1714">
        <v>0</v>
      </c>
      <c r="BG1714" t="s">
        <v>20276</v>
      </c>
      <c r="BH1714" t="s">
        <v>20277</v>
      </c>
      <c r="BS1714">
        <v>0</v>
      </c>
      <c r="BT1714">
        <v>0</v>
      </c>
      <c r="BU1714">
        <v>0</v>
      </c>
      <c r="BV1714">
        <v>0</v>
      </c>
      <c r="BW1714">
        <v>0</v>
      </c>
      <c r="BX1714">
        <v>1</v>
      </c>
      <c r="BY1714">
        <v>1</v>
      </c>
      <c r="CD1714" t="s">
        <v>131</v>
      </c>
      <c r="CE1714">
        <v>0</v>
      </c>
      <c r="CJ1714" t="s">
        <v>132</v>
      </c>
      <c r="CP1714">
        <v>3200</v>
      </c>
      <c r="CQ1714">
        <v>0</v>
      </c>
      <c r="CR1714">
        <v>0</v>
      </c>
      <c r="CS1714">
        <v>0</v>
      </c>
      <c r="CT1714">
        <v>0</v>
      </c>
    </row>
    <row r="1715" spans="1:98" x14ac:dyDescent="0.2">
      <c r="A1715" t="s">
        <v>27580</v>
      </c>
      <c r="B1715" s="1" t="s">
        <v>1137</v>
      </c>
      <c r="C1715">
        <v>2400</v>
      </c>
      <c r="G1715" t="s">
        <v>2068</v>
      </c>
      <c r="H1715" t="s">
        <v>102</v>
      </c>
      <c r="I1715" t="s">
        <v>2390</v>
      </c>
      <c r="J1715" t="s">
        <v>1759</v>
      </c>
      <c r="K1715">
        <v>5</v>
      </c>
      <c r="L1715" t="s">
        <v>1036</v>
      </c>
      <c r="N1715" t="s">
        <v>9881</v>
      </c>
      <c r="O1715" t="s">
        <v>27581</v>
      </c>
      <c r="P1715">
        <v>55</v>
      </c>
      <c r="Q1715" t="s">
        <v>27582</v>
      </c>
      <c r="S1715" t="s">
        <v>20807</v>
      </c>
      <c r="T1715">
        <v>5</v>
      </c>
      <c r="U1715">
        <v>12</v>
      </c>
      <c r="V1715">
        <v>8</v>
      </c>
      <c r="Y1715" t="s">
        <v>2395</v>
      </c>
      <c r="AA1715" t="s">
        <v>5324</v>
      </c>
      <c r="AB1715">
        <v>17</v>
      </c>
      <c r="AD1715" t="s">
        <v>7171</v>
      </c>
      <c r="AF1715" t="s">
        <v>27583</v>
      </c>
      <c r="AG1715" t="s">
        <v>27584</v>
      </c>
      <c r="AH1715" t="s">
        <v>114</v>
      </c>
      <c r="AI1715" t="s">
        <v>114</v>
      </c>
      <c r="AK1715" t="s">
        <v>27585</v>
      </c>
      <c r="AO1715" t="s">
        <v>27586</v>
      </c>
      <c r="AQ1715">
        <v>5</v>
      </c>
      <c r="AR1715">
        <v>10</v>
      </c>
      <c r="AS1715">
        <v>22</v>
      </c>
      <c r="AT1715" t="s">
        <v>27587</v>
      </c>
      <c r="AU1715" t="s">
        <v>27588</v>
      </c>
      <c r="AV1715" t="s">
        <v>519</v>
      </c>
      <c r="AW1715" t="s">
        <v>3527</v>
      </c>
      <c r="AX1715" t="s">
        <v>27589</v>
      </c>
      <c r="AY1715" t="s">
        <v>27590</v>
      </c>
      <c r="AZ1715" t="s">
        <v>1518</v>
      </c>
      <c r="BA1715" t="s">
        <v>27591</v>
      </c>
      <c r="BB1715" t="s">
        <v>27592</v>
      </c>
      <c r="BD1715" t="s">
        <v>24172</v>
      </c>
      <c r="BE1715">
        <v>0</v>
      </c>
      <c r="BF1715" t="s">
        <v>27593</v>
      </c>
      <c r="BG1715" t="s">
        <v>27594</v>
      </c>
      <c r="BH1715" t="s">
        <v>27595</v>
      </c>
      <c r="BI1715" t="s">
        <v>132</v>
      </c>
      <c r="BK1715" t="s">
        <v>132</v>
      </c>
      <c r="BS1715">
        <v>0</v>
      </c>
      <c r="BT1715">
        <v>0</v>
      </c>
      <c r="BU1715">
        <v>1</v>
      </c>
      <c r="BV1715">
        <v>0</v>
      </c>
      <c r="BW1715">
        <v>0</v>
      </c>
      <c r="BX1715">
        <v>0</v>
      </c>
      <c r="BY1715">
        <v>1</v>
      </c>
      <c r="CD1715" t="s">
        <v>131</v>
      </c>
      <c r="CE1715">
        <v>0</v>
      </c>
      <c r="CF1715" t="s">
        <v>132</v>
      </c>
      <c r="CJ1715" t="s">
        <v>132</v>
      </c>
      <c r="CK1715" t="s">
        <v>132</v>
      </c>
      <c r="CP1715">
        <v>5368</v>
      </c>
      <c r="CQ1715">
        <v>0</v>
      </c>
      <c r="CR1715">
        <v>0</v>
      </c>
      <c r="CS1715">
        <v>0</v>
      </c>
      <c r="CT1715">
        <v>0</v>
      </c>
    </row>
    <row r="1716" spans="1:98" x14ac:dyDescent="0.2">
      <c r="A1716" t="s">
        <v>19621</v>
      </c>
      <c r="B1716" s="1" t="s">
        <v>283</v>
      </c>
      <c r="C1716">
        <v>600</v>
      </c>
      <c r="G1716" t="s">
        <v>240</v>
      </c>
      <c r="H1716" t="s">
        <v>193</v>
      </c>
      <c r="I1716" t="s">
        <v>332</v>
      </c>
      <c r="J1716" t="s">
        <v>138</v>
      </c>
      <c r="K1716">
        <v>2</v>
      </c>
      <c r="L1716" t="s">
        <v>2434</v>
      </c>
      <c r="N1716" t="s">
        <v>334</v>
      </c>
      <c r="O1716" t="s">
        <v>19622</v>
      </c>
      <c r="P1716">
        <v>22</v>
      </c>
      <c r="Q1716" t="s">
        <v>527</v>
      </c>
      <c r="S1716" t="s">
        <v>10248</v>
      </c>
      <c r="T1716">
        <v>5</v>
      </c>
      <c r="U1716">
        <v>6</v>
      </c>
      <c r="V1716">
        <v>2</v>
      </c>
      <c r="AD1716" t="s">
        <v>19623</v>
      </c>
      <c r="AF1716" t="s">
        <v>19624</v>
      </c>
      <c r="AH1716" t="s">
        <v>202</v>
      </c>
      <c r="AI1716" t="s">
        <v>202</v>
      </c>
      <c r="AJ1716" t="s">
        <v>19625</v>
      </c>
      <c r="AO1716" t="s">
        <v>19599</v>
      </c>
      <c r="AQ1716">
        <v>3</v>
      </c>
      <c r="AR1716">
        <v>6</v>
      </c>
      <c r="AS1716">
        <v>18</v>
      </c>
      <c r="AT1716" t="s">
        <v>19626</v>
      </c>
      <c r="AU1716" t="s">
        <v>17347</v>
      </c>
      <c r="AV1716" t="s">
        <v>323</v>
      </c>
      <c r="AY1716" t="s">
        <v>1736</v>
      </c>
      <c r="AZ1716" t="s">
        <v>208</v>
      </c>
      <c r="BA1716" t="s">
        <v>255</v>
      </c>
      <c r="BB1716" t="s">
        <v>19627</v>
      </c>
      <c r="BC1716" t="s">
        <v>19605</v>
      </c>
      <c r="BD1716" t="s">
        <v>19593</v>
      </c>
      <c r="BE1716">
        <v>0</v>
      </c>
      <c r="BF1716" t="s">
        <v>19628</v>
      </c>
      <c r="BG1716" t="s">
        <v>19629</v>
      </c>
      <c r="BH1716" t="s">
        <v>19630</v>
      </c>
      <c r="BS1716">
        <v>0</v>
      </c>
      <c r="BT1716">
        <v>0</v>
      </c>
      <c r="BU1716">
        <v>0</v>
      </c>
      <c r="BV1716">
        <v>0</v>
      </c>
      <c r="BW1716">
        <v>0</v>
      </c>
      <c r="BX1716">
        <v>1</v>
      </c>
      <c r="BY1716">
        <v>0</v>
      </c>
      <c r="CD1716" t="s">
        <v>131</v>
      </c>
      <c r="CE1716">
        <v>0</v>
      </c>
      <c r="CJ1716" t="s">
        <v>132</v>
      </c>
      <c r="CP1716">
        <v>2873</v>
      </c>
      <c r="CQ1716">
        <v>0</v>
      </c>
      <c r="CR1716">
        <v>0</v>
      </c>
      <c r="CS1716">
        <v>0</v>
      </c>
      <c r="CT1716">
        <v>0</v>
      </c>
    </row>
    <row r="1717" spans="1:98" x14ac:dyDescent="0.2">
      <c r="A1717" t="s">
        <v>11542</v>
      </c>
      <c r="B1717" s="1" t="s">
        <v>99</v>
      </c>
      <c r="C1717">
        <v>200</v>
      </c>
      <c r="D1717" t="s">
        <v>11542</v>
      </c>
      <c r="E1717" t="s">
        <v>5206</v>
      </c>
      <c r="G1717" t="s">
        <v>240</v>
      </c>
      <c r="H1717" t="s">
        <v>102</v>
      </c>
      <c r="I1717" t="s">
        <v>103</v>
      </c>
      <c r="J1717" t="s">
        <v>104</v>
      </c>
      <c r="K1717">
        <v>3</v>
      </c>
      <c r="L1717" t="s">
        <v>4094</v>
      </c>
      <c r="N1717" t="s">
        <v>11543</v>
      </c>
      <c r="O1717" t="s">
        <v>11544</v>
      </c>
      <c r="P1717">
        <v>9</v>
      </c>
      <c r="Q1717" t="s">
        <v>833</v>
      </c>
      <c r="S1717" t="s">
        <v>11545</v>
      </c>
      <c r="T1717">
        <v>0</v>
      </c>
      <c r="U1717">
        <v>5</v>
      </c>
      <c r="V1717">
        <v>2</v>
      </c>
      <c r="AA1717" t="s">
        <v>11546</v>
      </c>
      <c r="AD1717" t="s">
        <v>249</v>
      </c>
      <c r="AF1717" t="s">
        <v>11547</v>
      </c>
      <c r="AG1717" t="s">
        <v>11548</v>
      </c>
      <c r="AH1717" t="s">
        <v>114</v>
      </c>
      <c r="AI1717" t="s">
        <v>114</v>
      </c>
      <c r="AJ1717" t="s">
        <v>1371</v>
      </c>
      <c r="AK1717" t="s">
        <v>11549</v>
      </c>
      <c r="AO1717" t="s">
        <v>11550</v>
      </c>
      <c r="AQ1717">
        <v>0</v>
      </c>
      <c r="AR1717">
        <v>-1</v>
      </c>
      <c r="AS1717">
        <v>13</v>
      </c>
      <c r="AT1717" t="s">
        <v>6563</v>
      </c>
      <c r="AU1717" t="s">
        <v>11551</v>
      </c>
      <c r="AW1717" t="s">
        <v>11552</v>
      </c>
      <c r="AX1717" t="s">
        <v>11553</v>
      </c>
      <c r="AY1717" t="s">
        <v>3178</v>
      </c>
      <c r="AZ1717" t="s">
        <v>1773</v>
      </c>
      <c r="BA1717" t="s">
        <v>11554</v>
      </c>
      <c r="BB1717" t="s">
        <v>11555</v>
      </c>
      <c r="BD1717" t="s">
        <v>7316</v>
      </c>
      <c r="BE1717">
        <v>0</v>
      </c>
      <c r="BF1717" t="s">
        <v>11556</v>
      </c>
      <c r="BG1717" t="s">
        <v>11557</v>
      </c>
      <c r="BH1717" t="s">
        <v>11558</v>
      </c>
      <c r="BS1717">
        <v>1</v>
      </c>
      <c r="BT1717">
        <v>0</v>
      </c>
      <c r="BU1717">
        <v>0</v>
      </c>
      <c r="BV1717">
        <v>0</v>
      </c>
      <c r="BW1717">
        <v>0</v>
      </c>
      <c r="BX1717">
        <v>0</v>
      </c>
      <c r="BY1717">
        <v>1</v>
      </c>
      <c r="CD1717" t="s">
        <v>131</v>
      </c>
      <c r="CE1717">
        <v>1</v>
      </c>
      <c r="CJ1717" t="s">
        <v>132</v>
      </c>
      <c r="CO1717" t="str">
        <f>HYPERLINK("http://www.d20pfsrd.com/bestiary/monster-listings/outsiders/sylph","Sylph")</f>
        <v>Sylph</v>
      </c>
      <c r="CP1717">
        <v>1365</v>
      </c>
      <c r="CQ1717">
        <v>0</v>
      </c>
      <c r="CR1717">
        <v>0</v>
      </c>
      <c r="CS1717">
        <v>0</v>
      </c>
      <c r="CT1717">
        <v>0</v>
      </c>
    </row>
    <row r="1718" spans="1:98" x14ac:dyDescent="0.2">
      <c r="A1718" t="s">
        <v>21588</v>
      </c>
      <c r="B1718" s="1" t="s">
        <v>599</v>
      </c>
      <c r="C1718">
        <v>135</v>
      </c>
      <c r="D1718" t="s">
        <v>21588</v>
      </c>
      <c r="E1718" t="s">
        <v>21589</v>
      </c>
      <c r="G1718" t="s">
        <v>135</v>
      </c>
      <c r="H1718" t="s">
        <v>102</v>
      </c>
      <c r="I1718" t="s">
        <v>701</v>
      </c>
      <c r="J1718" t="s">
        <v>21590</v>
      </c>
      <c r="K1718">
        <v>-1</v>
      </c>
      <c r="L1718" t="s">
        <v>21591</v>
      </c>
      <c r="N1718" t="s">
        <v>9375</v>
      </c>
      <c r="O1718" t="s">
        <v>9376</v>
      </c>
      <c r="P1718">
        <v>5</v>
      </c>
      <c r="Q1718" t="s">
        <v>21592</v>
      </c>
      <c r="S1718" t="s">
        <v>21593</v>
      </c>
      <c r="T1718">
        <v>-1</v>
      </c>
      <c r="U1718">
        <v>-1</v>
      </c>
      <c r="V1718">
        <v>4</v>
      </c>
      <c r="W1718" t="s">
        <v>21594</v>
      </c>
      <c r="AD1718" t="s">
        <v>1276</v>
      </c>
      <c r="AF1718" t="s">
        <v>21595</v>
      </c>
      <c r="AH1718" t="s">
        <v>114</v>
      </c>
      <c r="AI1718" t="s">
        <v>114</v>
      </c>
      <c r="AM1718" t="s">
        <v>21596</v>
      </c>
      <c r="AO1718" t="s">
        <v>21597</v>
      </c>
      <c r="AQ1718">
        <v>0</v>
      </c>
      <c r="AR1718">
        <v>-1</v>
      </c>
      <c r="AS1718">
        <v>8</v>
      </c>
      <c r="AT1718" t="s">
        <v>21598</v>
      </c>
      <c r="AU1718" t="s">
        <v>21599</v>
      </c>
      <c r="AV1718" t="s">
        <v>21600</v>
      </c>
      <c r="AW1718" t="s">
        <v>21601</v>
      </c>
      <c r="AY1718" t="s">
        <v>21602</v>
      </c>
      <c r="AZ1718" t="s">
        <v>16797</v>
      </c>
      <c r="BA1718" t="s">
        <v>426</v>
      </c>
      <c r="BB1718" t="s">
        <v>21603</v>
      </c>
      <c r="BD1718" t="s">
        <v>21001</v>
      </c>
      <c r="BE1718">
        <v>0</v>
      </c>
      <c r="BF1718" t="s">
        <v>21604</v>
      </c>
      <c r="BG1718" t="s">
        <v>21605</v>
      </c>
      <c r="BH1718" t="s">
        <v>21606</v>
      </c>
      <c r="BS1718">
        <v>1</v>
      </c>
      <c r="BT1718">
        <v>0</v>
      </c>
      <c r="BU1718">
        <v>1</v>
      </c>
      <c r="BV1718">
        <v>0</v>
      </c>
      <c r="BW1718">
        <v>0</v>
      </c>
      <c r="BX1718">
        <v>0</v>
      </c>
      <c r="BY1718">
        <v>1</v>
      </c>
      <c r="CD1718" t="s">
        <v>131</v>
      </c>
      <c r="CE1718">
        <v>1</v>
      </c>
      <c r="CJ1718" t="s">
        <v>132</v>
      </c>
      <c r="CP1718">
        <v>3586</v>
      </c>
      <c r="CQ1718">
        <v>0</v>
      </c>
      <c r="CR1718">
        <v>0</v>
      </c>
      <c r="CS1718">
        <v>0</v>
      </c>
      <c r="CT1718">
        <v>0</v>
      </c>
    </row>
    <row r="1719" spans="1:98" x14ac:dyDescent="0.2">
      <c r="A1719" t="s">
        <v>9491</v>
      </c>
      <c r="B1719" s="1" t="s">
        <v>1918</v>
      </c>
      <c r="C1719">
        <v>19200</v>
      </c>
      <c r="G1719" t="s">
        <v>923</v>
      </c>
      <c r="H1719" t="s">
        <v>136</v>
      </c>
      <c r="I1719" t="s">
        <v>701</v>
      </c>
      <c r="J1719" t="s">
        <v>1054</v>
      </c>
      <c r="K1719">
        <v>2</v>
      </c>
      <c r="L1719" t="s">
        <v>5694</v>
      </c>
      <c r="N1719" t="s">
        <v>9492</v>
      </c>
      <c r="O1719" t="s">
        <v>9493</v>
      </c>
      <c r="P1719">
        <v>157</v>
      </c>
      <c r="Q1719" t="s">
        <v>9494</v>
      </c>
      <c r="S1719" t="s">
        <v>9495</v>
      </c>
      <c r="T1719">
        <v>15</v>
      </c>
      <c r="U1719">
        <v>9</v>
      </c>
      <c r="V1719">
        <v>10</v>
      </c>
      <c r="X1719" t="s">
        <v>3191</v>
      </c>
      <c r="Z1719" t="s">
        <v>9496</v>
      </c>
      <c r="AD1719" t="s">
        <v>9497</v>
      </c>
      <c r="AF1719" t="s">
        <v>9498</v>
      </c>
      <c r="AG1719" t="s">
        <v>9499</v>
      </c>
      <c r="AH1719" t="s">
        <v>147</v>
      </c>
      <c r="AI1719" t="s">
        <v>147</v>
      </c>
      <c r="AJ1719" t="s">
        <v>3194</v>
      </c>
      <c r="AO1719" t="s">
        <v>9500</v>
      </c>
      <c r="AQ1719">
        <v>11</v>
      </c>
      <c r="AR1719">
        <v>23</v>
      </c>
      <c r="AS1719">
        <v>39</v>
      </c>
      <c r="AT1719" t="s">
        <v>9501</v>
      </c>
      <c r="AU1719" t="s">
        <v>9502</v>
      </c>
      <c r="AV1719" t="s">
        <v>9503</v>
      </c>
      <c r="AW1719" t="s">
        <v>3199</v>
      </c>
      <c r="AX1719" t="s">
        <v>9504</v>
      </c>
      <c r="AY1719" t="s">
        <v>9505</v>
      </c>
      <c r="AZ1719" t="s">
        <v>9506</v>
      </c>
      <c r="BA1719" t="s">
        <v>9507</v>
      </c>
      <c r="BB1719" t="s">
        <v>9508</v>
      </c>
      <c r="BC1719" t="s">
        <v>3204</v>
      </c>
      <c r="BD1719" t="s">
        <v>7316</v>
      </c>
      <c r="BE1719">
        <v>0</v>
      </c>
      <c r="BF1719" t="s">
        <v>9509</v>
      </c>
      <c r="BG1719" t="s">
        <v>9510</v>
      </c>
      <c r="BH1719" t="s">
        <v>9511</v>
      </c>
      <c r="BS1719">
        <v>0</v>
      </c>
      <c r="BT1719">
        <v>0</v>
      </c>
      <c r="BU1719">
        <v>0</v>
      </c>
      <c r="BV1719">
        <v>0</v>
      </c>
      <c r="BW1719">
        <v>0</v>
      </c>
      <c r="BX1719">
        <v>0</v>
      </c>
      <c r="BY1719">
        <v>1</v>
      </c>
      <c r="CD1719" t="s">
        <v>131</v>
      </c>
      <c r="CE1719">
        <v>0</v>
      </c>
      <c r="CJ1719" t="s">
        <v>132</v>
      </c>
      <c r="CO1719" t="str">
        <f>HYPERLINK("http://www.d20pfsrd.com/bestiary/monster-listings/humanoids/giants/giant-true/taiga-giant","Giant, Taiga")</f>
        <v>Giant, Taiga</v>
      </c>
      <c r="CP1719">
        <v>1230</v>
      </c>
      <c r="CQ1719">
        <v>0</v>
      </c>
      <c r="CR1719">
        <v>0</v>
      </c>
      <c r="CS1719">
        <v>0</v>
      </c>
      <c r="CT1719">
        <v>0</v>
      </c>
    </row>
    <row r="1720" spans="1:98" x14ac:dyDescent="0.2">
      <c r="A1720" t="s">
        <v>17202</v>
      </c>
      <c r="B1720" s="1" t="s">
        <v>1993</v>
      </c>
      <c r="C1720">
        <v>204800</v>
      </c>
      <c r="G1720" t="s">
        <v>575</v>
      </c>
      <c r="H1720" t="s">
        <v>3932</v>
      </c>
      <c r="I1720" t="s">
        <v>1780</v>
      </c>
      <c r="K1720">
        <v>11</v>
      </c>
      <c r="L1720" t="s">
        <v>17203</v>
      </c>
      <c r="N1720" t="s">
        <v>17204</v>
      </c>
      <c r="O1720" t="s">
        <v>17205</v>
      </c>
      <c r="P1720">
        <v>346</v>
      </c>
      <c r="Q1720" t="s">
        <v>17206</v>
      </c>
      <c r="R1720" t="s">
        <v>3957</v>
      </c>
      <c r="S1720" t="s">
        <v>17207</v>
      </c>
      <c r="T1720">
        <v>22</v>
      </c>
      <c r="U1720">
        <v>21</v>
      </c>
      <c r="V1720">
        <v>18</v>
      </c>
      <c r="X1720" t="s">
        <v>17208</v>
      </c>
      <c r="Y1720" t="s">
        <v>17209</v>
      </c>
      <c r="Z1720" t="s">
        <v>17210</v>
      </c>
      <c r="AB1720">
        <v>30</v>
      </c>
      <c r="AD1720" t="s">
        <v>3917</v>
      </c>
      <c r="AF1720" t="s">
        <v>17211</v>
      </c>
      <c r="AH1720" t="s">
        <v>249</v>
      </c>
      <c r="AI1720" t="s">
        <v>249</v>
      </c>
      <c r="AJ1720" t="s">
        <v>3963</v>
      </c>
      <c r="AO1720" t="s">
        <v>17212</v>
      </c>
      <c r="AQ1720">
        <v>21</v>
      </c>
      <c r="AR1720" t="s">
        <v>17213</v>
      </c>
      <c r="AS1720" t="s">
        <v>10930</v>
      </c>
      <c r="AT1720" t="s">
        <v>17214</v>
      </c>
      <c r="AU1720" t="s">
        <v>17215</v>
      </c>
      <c r="AV1720" t="s">
        <v>13638</v>
      </c>
      <c r="AW1720" t="s">
        <v>3925</v>
      </c>
      <c r="AY1720" t="s">
        <v>553</v>
      </c>
      <c r="AZ1720" t="s">
        <v>670</v>
      </c>
      <c r="BA1720" t="s">
        <v>1797</v>
      </c>
      <c r="BB1720" t="s">
        <v>17216</v>
      </c>
      <c r="BC1720" t="s">
        <v>3927</v>
      </c>
      <c r="BD1720" t="s">
        <v>14619</v>
      </c>
      <c r="BE1720">
        <v>0</v>
      </c>
      <c r="BF1720" t="s">
        <v>17217</v>
      </c>
      <c r="BG1720" t="s">
        <v>17218</v>
      </c>
      <c r="BH1720" t="s">
        <v>17219</v>
      </c>
      <c r="BL1720" t="s">
        <v>132</v>
      </c>
      <c r="BM1720" t="s">
        <v>132</v>
      </c>
      <c r="BN1720" t="s">
        <v>132</v>
      </c>
      <c r="BS1720">
        <v>0</v>
      </c>
      <c r="BT1720">
        <v>0</v>
      </c>
      <c r="BU1720">
        <v>1</v>
      </c>
      <c r="BV1720">
        <v>0</v>
      </c>
      <c r="BW1720">
        <v>0</v>
      </c>
      <c r="BX1720">
        <v>1</v>
      </c>
      <c r="BY1720">
        <v>1</v>
      </c>
      <c r="CB1720" t="s">
        <v>132</v>
      </c>
      <c r="CD1720" t="s">
        <v>131</v>
      </c>
      <c r="CE1720">
        <v>0</v>
      </c>
      <c r="CJ1720" t="s">
        <v>132</v>
      </c>
      <c r="CP1720">
        <v>2127</v>
      </c>
      <c r="CQ1720">
        <v>0</v>
      </c>
      <c r="CR1720">
        <v>0</v>
      </c>
      <c r="CS1720">
        <v>0</v>
      </c>
      <c r="CT1720">
        <v>0</v>
      </c>
    </row>
    <row r="1721" spans="1:98" x14ac:dyDescent="0.2">
      <c r="A1721" t="s">
        <v>31830</v>
      </c>
      <c r="B1721" s="1" t="s">
        <v>216</v>
      </c>
      <c r="C1721">
        <v>819200</v>
      </c>
      <c r="G1721" t="s">
        <v>101</v>
      </c>
      <c r="H1721" t="s">
        <v>193</v>
      </c>
      <c r="I1721" t="s">
        <v>103</v>
      </c>
      <c r="J1721" t="s">
        <v>7410</v>
      </c>
      <c r="K1721">
        <v>13</v>
      </c>
      <c r="L1721" t="s">
        <v>31831</v>
      </c>
      <c r="M1721" t="s">
        <v>31832</v>
      </c>
      <c r="N1721" t="s">
        <v>31833</v>
      </c>
      <c r="O1721" t="s">
        <v>31834</v>
      </c>
      <c r="P1721">
        <v>472</v>
      </c>
      <c r="Q1721" t="s">
        <v>21512</v>
      </c>
      <c r="S1721" t="s">
        <v>31835</v>
      </c>
      <c r="T1721">
        <v>27</v>
      </c>
      <c r="U1721">
        <v>22</v>
      </c>
      <c r="V1721">
        <v>21</v>
      </c>
      <c r="W1721" t="s">
        <v>3516</v>
      </c>
      <c r="X1721" t="s">
        <v>2449</v>
      </c>
      <c r="Y1721" t="s">
        <v>31836</v>
      </c>
      <c r="Z1721" t="s">
        <v>375</v>
      </c>
      <c r="AA1721" t="s">
        <v>7417</v>
      </c>
      <c r="AB1721">
        <v>34</v>
      </c>
      <c r="AD1721" t="s">
        <v>31837</v>
      </c>
      <c r="AF1721" t="s">
        <v>31838</v>
      </c>
      <c r="AH1721" t="s">
        <v>202</v>
      </c>
      <c r="AI1721" t="s">
        <v>202</v>
      </c>
      <c r="AJ1721" t="s">
        <v>31839</v>
      </c>
      <c r="AK1721" t="s">
        <v>31840</v>
      </c>
      <c r="AO1721" t="s">
        <v>31841</v>
      </c>
      <c r="AQ1721">
        <v>27</v>
      </c>
      <c r="AR1721">
        <v>36</v>
      </c>
      <c r="AS1721">
        <v>59</v>
      </c>
      <c r="AT1721" t="s">
        <v>31842</v>
      </c>
      <c r="AU1721" t="s">
        <v>31843</v>
      </c>
      <c r="AV1721" t="s">
        <v>1065</v>
      </c>
      <c r="AW1721" t="s">
        <v>20564</v>
      </c>
      <c r="AX1721" t="s">
        <v>31844</v>
      </c>
      <c r="AY1721" t="s">
        <v>7425</v>
      </c>
      <c r="AZ1721" t="s">
        <v>31845</v>
      </c>
      <c r="BA1721" t="s">
        <v>1797</v>
      </c>
      <c r="BB1721" t="s">
        <v>31846</v>
      </c>
      <c r="BD1721" t="s">
        <v>31655</v>
      </c>
      <c r="BE1721">
        <v>0</v>
      </c>
      <c r="BF1721" t="s">
        <v>31847</v>
      </c>
      <c r="BG1721" t="s">
        <v>31848</v>
      </c>
      <c r="BH1721" t="s">
        <v>31849</v>
      </c>
      <c r="BS1721">
        <v>0</v>
      </c>
      <c r="BT1721">
        <v>0</v>
      </c>
      <c r="BU1721">
        <v>1</v>
      </c>
      <c r="BV1721">
        <v>0</v>
      </c>
      <c r="BW1721">
        <v>0</v>
      </c>
      <c r="BX1721">
        <v>0</v>
      </c>
      <c r="BY1721">
        <v>1</v>
      </c>
      <c r="CD1721" t="s">
        <v>132</v>
      </c>
      <c r="CE1721">
        <v>0</v>
      </c>
      <c r="CF1721" t="s">
        <v>132</v>
      </c>
      <c r="CJ1721" t="s">
        <v>132</v>
      </c>
      <c r="CK1721" t="s">
        <v>132</v>
      </c>
      <c r="CP1721">
        <v>6933</v>
      </c>
      <c r="CQ1721">
        <v>0</v>
      </c>
      <c r="CR1721">
        <v>0</v>
      </c>
      <c r="CS1721">
        <v>0</v>
      </c>
      <c r="CT1721">
        <v>0</v>
      </c>
    </row>
    <row r="1722" spans="1:98" x14ac:dyDescent="0.2">
      <c r="A1722" t="s">
        <v>27605</v>
      </c>
      <c r="B1722" s="1" t="s">
        <v>1845</v>
      </c>
      <c r="C1722">
        <v>153600</v>
      </c>
      <c r="G1722" t="s">
        <v>1053</v>
      </c>
      <c r="H1722" t="s">
        <v>136</v>
      </c>
      <c r="I1722" t="s">
        <v>1780</v>
      </c>
      <c r="K1722">
        <v>4</v>
      </c>
      <c r="L1722" t="s">
        <v>27606</v>
      </c>
      <c r="M1722" t="s">
        <v>27607</v>
      </c>
      <c r="N1722" t="s">
        <v>13393</v>
      </c>
      <c r="O1722" t="s">
        <v>18445</v>
      </c>
      <c r="P1722">
        <v>270</v>
      </c>
      <c r="Q1722" t="s">
        <v>27608</v>
      </c>
      <c r="S1722" t="s">
        <v>27609</v>
      </c>
      <c r="T1722">
        <v>21</v>
      </c>
      <c r="U1722">
        <v>12</v>
      </c>
      <c r="V1722">
        <v>15</v>
      </c>
      <c r="X1722" t="s">
        <v>11876</v>
      </c>
      <c r="Y1722" t="s">
        <v>15536</v>
      </c>
      <c r="Z1722" t="s">
        <v>27610</v>
      </c>
      <c r="AA1722" t="s">
        <v>20928</v>
      </c>
      <c r="AB1722">
        <v>29</v>
      </c>
      <c r="AD1722" t="s">
        <v>27611</v>
      </c>
      <c r="AF1722" t="s">
        <v>27612</v>
      </c>
      <c r="AH1722" t="s">
        <v>147</v>
      </c>
      <c r="AI1722" t="s">
        <v>1833</v>
      </c>
      <c r="AJ1722" t="s">
        <v>27613</v>
      </c>
      <c r="AK1722" t="s">
        <v>27614</v>
      </c>
      <c r="AO1722" t="s">
        <v>27615</v>
      </c>
      <c r="AQ1722">
        <v>20</v>
      </c>
      <c r="AR1722">
        <v>33</v>
      </c>
      <c r="AS1722" t="s">
        <v>4882</v>
      </c>
      <c r="AT1722" t="s">
        <v>27616</v>
      </c>
      <c r="AU1722" t="s">
        <v>27617</v>
      </c>
      <c r="AW1722" t="s">
        <v>19117</v>
      </c>
      <c r="AY1722" t="s">
        <v>7565</v>
      </c>
      <c r="AZ1722" t="s">
        <v>670</v>
      </c>
      <c r="BA1722" t="s">
        <v>426</v>
      </c>
      <c r="BB1722" t="s">
        <v>27618</v>
      </c>
      <c r="BD1722" t="s">
        <v>24172</v>
      </c>
      <c r="BE1722">
        <v>0</v>
      </c>
      <c r="BF1722" t="s">
        <v>27619</v>
      </c>
      <c r="BG1722" t="s">
        <v>27620</v>
      </c>
      <c r="BH1722" t="s">
        <v>27621</v>
      </c>
      <c r="BI1722" t="s">
        <v>132</v>
      </c>
      <c r="BK1722" t="s">
        <v>132</v>
      </c>
      <c r="BS1722">
        <v>0</v>
      </c>
      <c r="BT1722">
        <v>0</v>
      </c>
      <c r="BU1722">
        <v>1</v>
      </c>
      <c r="BV1722">
        <v>0</v>
      </c>
      <c r="BW1722">
        <v>0</v>
      </c>
      <c r="BX1722">
        <v>0</v>
      </c>
      <c r="BY1722">
        <v>1</v>
      </c>
      <c r="CD1722" t="s">
        <v>131</v>
      </c>
      <c r="CE1722">
        <v>0</v>
      </c>
      <c r="CF1722" t="s">
        <v>132</v>
      </c>
      <c r="CJ1722" t="s">
        <v>132</v>
      </c>
      <c r="CK1722" t="s">
        <v>132</v>
      </c>
      <c r="CP1722">
        <v>5370</v>
      </c>
      <c r="CQ1722">
        <v>0</v>
      </c>
      <c r="CR1722">
        <v>0</v>
      </c>
      <c r="CS1722">
        <v>0</v>
      </c>
      <c r="CT1722">
        <v>0</v>
      </c>
    </row>
    <row r="1723" spans="1:98" x14ac:dyDescent="0.2">
      <c r="A1723" t="s">
        <v>18392</v>
      </c>
      <c r="B1723" s="1" t="s">
        <v>365</v>
      </c>
      <c r="C1723">
        <v>1200</v>
      </c>
      <c r="G1723" t="s">
        <v>923</v>
      </c>
      <c r="H1723" t="s">
        <v>102</v>
      </c>
      <c r="I1723" t="s">
        <v>809</v>
      </c>
      <c r="J1723" t="s">
        <v>1759</v>
      </c>
      <c r="K1723">
        <v>3</v>
      </c>
      <c r="L1723" t="s">
        <v>18393</v>
      </c>
      <c r="N1723" t="s">
        <v>8699</v>
      </c>
      <c r="O1723" t="s">
        <v>18394</v>
      </c>
      <c r="P1723">
        <v>47</v>
      </c>
      <c r="Q1723" t="s">
        <v>3694</v>
      </c>
      <c r="S1723" t="s">
        <v>18395</v>
      </c>
      <c r="T1723">
        <v>5</v>
      </c>
      <c r="U1723">
        <v>7</v>
      </c>
      <c r="V1723">
        <v>6</v>
      </c>
      <c r="AD1723" t="s">
        <v>249</v>
      </c>
      <c r="AF1723" t="s">
        <v>18396</v>
      </c>
      <c r="AG1723" t="s">
        <v>18397</v>
      </c>
      <c r="AH1723" t="s">
        <v>114</v>
      </c>
      <c r="AI1723" t="s">
        <v>114</v>
      </c>
      <c r="AK1723" t="s">
        <v>18398</v>
      </c>
      <c r="AO1723" t="s">
        <v>18399</v>
      </c>
      <c r="AQ1723">
        <v>5</v>
      </c>
      <c r="AR1723">
        <v>7</v>
      </c>
      <c r="AS1723">
        <v>20</v>
      </c>
      <c r="AT1723" t="s">
        <v>18400</v>
      </c>
      <c r="AU1723" t="s">
        <v>18401</v>
      </c>
      <c r="AW1723" t="s">
        <v>18402</v>
      </c>
      <c r="AX1723" t="s">
        <v>18403</v>
      </c>
      <c r="AY1723" t="s">
        <v>18404</v>
      </c>
      <c r="AZ1723" t="s">
        <v>6311</v>
      </c>
      <c r="BA1723" t="s">
        <v>18405</v>
      </c>
      <c r="BB1723" t="s">
        <v>18406</v>
      </c>
      <c r="BD1723" t="s">
        <v>14619</v>
      </c>
      <c r="BE1723">
        <v>0</v>
      </c>
      <c r="BF1723" t="s">
        <v>18407</v>
      </c>
      <c r="BG1723" t="s">
        <v>18408</v>
      </c>
      <c r="BH1723" t="s">
        <v>18409</v>
      </c>
      <c r="BL1723" t="s">
        <v>132</v>
      </c>
      <c r="BM1723" t="s">
        <v>132</v>
      </c>
      <c r="BN1723" t="s">
        <v>132</v>
      </c>
      <c r="BS1723">
        <v>0</v>
      </c>
      <c r="BT1723">
        <v>0</v>
      </c>
      <c r="BU1723">
        <v>0</v>
      </c>
      <c r="BV1723">
        <v>0</v>
      </c>
      <c r="BW1723">
        <v>0</v>
      </c>
      <c r="BX1723">
        <v>0</v>
      </c>
      <c r="BY1723">
        <v>1</v>
      </c>
      <c r="CB1723" t="s">
        <v>132</v>
      </c>
      <c r="CD1723" t="s">
        <v>131</v>
      </c>
      <c r="CE1723">
        <v>0</v>
      </c>
      <c r="CJ1723" t="s">
        <v>132</v>
      </c>
      <c r="CP1723">
        <v>2206</v>
      </c>
      <c r="CQ1723">
        <v>0</v>
      </c>
      <c r="CR1723">
        <v>0</v>
      </c>
      <c r="CS1723">
        <v>0</v>
      </c>
      <c r="CT1723">
        <v>0</v>
      </c>
    </row>
    <row r="1724" spans="1:98" x14ac:dyDescent="0.2">
      <c r="A1724" t="s">
        <v>18410</v>
      </c>
      <c r="B1724" s="1" t="s">
        <v>1223</v>
      </c>
      <c r="C1724">
        <v>12800</v>
      </c>
      <c r="G1724" t="s">
        <v>240</v>
      </c>
      <c r="H1724" t="s">
        <v>193</v>
      </c>
      <c r="I1724" t="s">
        <v>241</v>
      </c>
      <c r="K1724">
        <v>2</v>
      </c>
      <c r="L1724" t="s">
        <v>14657</v>
      </c>
      <c r="N1724" t="s">
        <v>18411</v>
      </c>
      <c r="O1724" t="s">
        <v>18412</v>
      </c>
      <c r="P1724">
        <v>107</v>
      </c>
      <c r="Q1724" t="s">
        <v>3426</v>
      </c>
      <c r="S1724" t="s">
        <v>8207</v>
      </c>
      <c r="T1724">
        <v>4</v>
      </c>
      <c r="U1724">
        <v>6</v>
      </c>
      <c r="V1724">
        <v>6</v>
      </c>
      <c r="Y1724" t="s">
        <v>3427</v>
      </c>
      <c r="Z1724" t="s">
        <v>248</v>
      </c>
      <c r="AA1724" t="s">
        <v>3555</v>
      </c>
      <c r="AC1724" t="s">
        <v>11158</v>
      </c>
      <c r="AD1724" t="s">
        <v>376</v>
      </c>
      <c r="AF1724" t="s">
        <v>18413</v>
      </c>
      <c r="AH1724" t="s">
        <v>202</v>
      </c>
      <c r="AI1724" t="s">
        <v>114</v>
      </c>
      <c r="AJ1724" t="s">
        <v>18414</v>
      </c>
      <c r="AO1724" t="s">
        <v>18415</v>
      </c>
      <c r="AQ1724">
        <v>14</v>
      </c>
      <c r="AR1724" t="s">
        <v>4745</v>
      </c>
      <c r="AS1724" t="s">
        <v>2285</v>
      </c>
      <c r="AY1724" t="s">
        <v>298</v>
      </c>
      <c r="AZ1724" t="s">
        <v>208</v>
      </c>
      <c r="BA1724" t="s">
        <v>277</v>
      </c>
      <c r="BB1724" t="s">
        <v>18416</v>
      </c>
      <c r="BD1724" t="s">
        <v>14619</v>
      </c>
      <c r="BE1724">
        <v>0</v>
      </c>
      <c r="BF1724" t="s">
        <v>18417</v>
      </c>
      <c r="BG1724" t="s">
        <v>18418</v>
      </c>
      <c r="BH1724" t="s">
        <v>18419</v>
      </c>
      <c r="BS1724">
        <v>0</v>
      </c>
      <c r="BT1724">
        <v>0</v>
      </c>
      <c r="BU1724">
        <v>0</v>
      </c>
      <c r="BV1724">
        <v>0</v>
      </c>
      <c r="BW1724">
        <v>0</v>
      </c>
      <c r="BX1724">
        <v>0</v>
      </c>
      <c r="BY1724">
        <v>1</v>
      </c>
      <c r="CD1724" t="s">
        <v>132</v>
      </c>
      <c r="CE1724">
        <v>0</v>
      </c>
      <c r="CF1724" t="s">
        <v>132</v>
      </c>
      <c r="CJ1724" t="s">
        <v>132</v>
      </c>
      <c r="CK1724" t="s">
        <v>132</v>
      </c>
      <c r="CP1724">
        <v>2207</v>
      </c>
      <c r="CQ1724">
        <v>0</v>
      </c>
      <c r="CR1724">
        <v>0</v>
      </c>
      <c r="CS1724">
        <v>0</v>
      </c>
      <c r="CT1724">
        <v>0</v>
      </c>
    </row>
    <row r="1725" spans="1:98" x14ac:dyDescent="0.2">
      <c r="A1725" t="s">
        <v>29803</v>
      </c>
      <c r="B1725" s="1" t="s">
        <v>2051</v>
      </c>
      <c r="C1725">
        <v>51200</v>
      </c>
      <c r="G1725" t="s">
        <v>240</v>
      </c>
      <c r="H1725" t="s">
        <v>136</v>
      </c>
      <c r="I1725" t="s">
        <v>137</v>
      </c>
      <c r="K1725">
        <v>1</v>
      </c>
      <c r="L1725" t="s">
        <v>29804</v>
      </c>
      <c r="N1725" t="s">
        <v>3275</v>
      </c>
      <c r="O1725" t="s">
        <v>29805</v>
      </c>
      <c r="P1725">
        <v>253</v>
      </c>
      <c r="Q1725" t="s">
        <v>24309</v>
      </c>
      <c r="S1725" t="s">
        <v>1981</v>
      </c>
      <c r="T1725">
        <v>16</v>
      </c>
      <c r="U1725">
        <v>10</v>
      </c>
      <c r="V1725">
        <v>15</v>
      </c>
      <c r="X1725" t="s">
        <v>29806</v>
      </c>
      <c r="Z1725" t="s">
        <v>19030</v>
      </c>
      <c r="AA1725" t="s">
        <v>6114</v>
      </c>
      <c r="AD1725" t="s">
        <v>8041</v>
      </c>
      <c r="AF1725" t="s">
        <v>29807</v>
      </c>
      <c r="AG1725" t="s">
        <v>29808</v>
      </c>
      <c r="AH1725" t="s">
        <v>147</v>
      </c>
      <c r="AI1725" t="s">
        <v>147</v>
      </c>
      <c r="AJ1725" t="s">
        <v>29809</v>
      </c>
      <c r="AO1725" t="s">
        <v>29810</v>
      </c>
      <c r="AQ1725">
        <v>16</v>
      </c>
      <c r="AR1725">
        <v>29</v>
      </c>
      <c r="AS1725" t="s">
        <v>7448</v>
      </c>
      <c r="AT1725" t="s">
        <v>29811</v>
      </c>
      <c r="AU1725" t="s">
        <v>29812</v>
      </c>
      <c r="AY1725" t="s">
        <v>29813</v>
      </c>
      <c r="AZ1725" t="s">
        <v>917</v>
      </c>
      <c r="BA1725" t="s">
        <v>255</v>
      </c>
      <c r="BB1725" t="s">
        <v>29814</v>
      </c>
      <c r="BD1725" t="s">
        <v>29622</v>
      </c>
      <c r="BE1725">
        <v>0</v>
      </c>
      <c r="BF1725" t="s">
        <v>29815</v>
      </c>
      <c r="BG1725" t="s">
        <v>29816</v>
      </c>
      <c r="BH1725" t="s">
        <v>29817</v>
      </c>
      <c r="BI1725" t="s">
        <v>132</v>
      </c>
      <c r="BS1725">
        <v>0</v>
      </c>
      <c r="BT1725">
        <v>0</v>
      </c>
      <c r="BU1725">
        <v>0</v>
      </c>
      <c r="BV1725">
        <v>0</v>
      </c>
      <c r="BW1725">
        <v>0</v>
      </c>
      <c r="BX1725">
        <v>1</v>
      </c>
      <c r="BY1725">
        <v>1</v>
      </c>
      <c r="CD1725" t="s">
        <v>132</v>
      </c>
      <c r="CE1725">
        <v>0</v>
      </c>
      <c r="CF1725" t="s">
        <v>132</v>
      </c>
      <c r="CJ1725" t="s">
        <v>132</v>
      </c>
      <c r="CK1725" t="s">
        <v>132</v>
      </c>
      <c r="CP1725">
        <v>6103</v>
      </c>
      <c r="CQ1725">
        <v>0</v>
      </c>
      <c r="CR1725">
        <v>0</v>
      </c>
      <c r="CS1725">
        <v>0</v>
      </c>
      <c r="CT1725">
        <v>0</v>
      </c>
    </row>
    <row r="1726" spans="1:98" x14ac:dyDescent="0.2">
      <c r="A1726" t="s">
        <v>3952</v>
      </c>
      <c r="B1726" s="1" t="s">
        <v>1166</v>
      </c>
      <c r="C1726">
        <v>307200</v>
      </c>
      <c r="G1726" t="s">
        <v>575</v>
      </c>
      <c r="H1726" t="s">
        <v>3932</v>
      </c>
      <c r="I1726" t="s">
        <v>1780</v>
      </c>
      <c r="J1726" t="s">
        <v>138</v>
      </c>
      <c r="K1726">
        <v>12</v>
      </c>
      <c r="L1726" t="s">
        <v>3953</v>
      </c>
      <c r="N1726" t="s">
        <v>3954</v>
      </c>
      <c r="O1726" t="s">
        <v>3955</v>
      </c>
      <c r="P1726">
        <v>385</v>
      </c>
      <c r="Q1726" t="s">
        <v>3956</v>
      </c>
      <c r="R1726" t="s">
        <v>3957</v>
      </c>
      <c r="S1726" t="s">
        <v>3958</v>
      </c>
      <c r="T1726">
        <v>24</v>
      </c>
      <c r="U1726">
        <v>23</v>
      </c>
      <c r="V1726">
        <v>20</v>
      </c>
      <c r="X1726" t="s">
        <v>3914</v>
      </c>
      <c r="Y1726" t="s">
        <v>3959</v>
      </c>
      <c r="Z1726" t="s">
        <v>3960</v>
      </c>
      <c r="AB1726">
        <v>31</v>
      </c>
      <c r="AD1726" t="s">
        <v>3961</v>
      </c>
      <c r="AF1726" t="s">
        <v>3962</v>
      </c>
      <c r="AH1726" t="s">
        <v>249</v>
      </c>
      <c r="AI1726" t="s">
        <v>249</v>
      </c>
      <c r="AJ1726" t="s">
        <v>3963</v>
      </c>
      <c r="AO1726" t="s">
        <v>3964</v>
      </c>
      <c r="AQ1726">
        <v>22</v>
      </c>
      <c r="AR1726" t="s">
        <v>3965</v>
      </c>
      <c r="AS1726" t="s">
        <v>3966</v>
      </c>
      <c r="AT1726" t="s">
        <v>3967</v>
      </c>
      <c r="AU1726" t="s">
        <v>3968</v>
      </c>
      <c r="AV1726" t="s">
        <v>1065</v>
      </c>
      <c r="AW1726" t="s">
        <v>3925</v>
      </c>
      <c r="AX1726" t="s">
        <v>915</v>
      </c>
      <c r="AY1726" t="s">
        <v>3969</v>
      </c>
      <c r="AZ1726" t="s">
        <v>670</v>
      </c>
      <c r="BA1726" t="s">
        <v>1797</v>
      </c>
      <c r="BB1726" t="s">
        <v>3970</v>
      </c>
      <c r="BC1726" t="s">
        <v>3927</v>
      </c>
      <c r="BD1726" t="s">
        <v>128</v>
      </c>
      <c r="BE1726">
        <v>0</v>
      </c>
      <c r="BF1726" t="s">
        <v>3971</v>
      </c>
      <c r="BG1726" t="s">
        <v>3972</v>
      </c>
      <c r="BH1726" t="s">
        <v>3973</v>
      </c>
      <c r="BI1726" t="s">
        <v>132</v>
      </c>
      <c r="BS1726">
        <v>0</v>
      </c>
      <c r="BT1726">
        <v>0</v>
      </c>
      <c r="BU1726">
        <v>1</v>
      </c>
      <c r="BV1726">
        <v>0</v>
      </c>
      <c r="BW1726">
        <v>0</v>
      </c>
      <c r="BX1726">
        <v>1</v>
      </c>
      <c r="BY1726">
        <v>1</v>
      </c>
      <c r="CD1726" t="s">
        <v>131</v>
      </c>
      <c r="CE1726">
        <v>0</v>
      </c>
      <c r="CF1726" t="s">
        <v>132</v>
      </c>
      <c r="CJ1726" t="s">
        <v>132</v>
      </c>
      <c r="CK1726" t="s">
        <v>132</v>
      </c>
      <c r="CO1726" t="str">
        <f>HYPERLINK("http://www.d20pfsrd.com/bestiary/monster-listings/dragons/linnorm/tarn","Linnorm, Tarn")</f>
        <v>Linnorm, Tarn</v>
      </c>
      <c r="CP1726">
        <v>254</v>
      </c>
      <c r="CQ1726">
        <v>0</v>
      </c>
      <c r="CR1726">
        <v>0</v>
      </c>
      <c r="CS1726">
        <v>0</v>
      </c>
      <c r="CT1726">
        <v>0</v>
      </c>
    </row>
    <row r="1727" spans="1:98" x14ac:dyDescent="0.2">
      <c r="A1727" t="s">
        <v>5179</v>
      </c>
      <c r="B1727" s="1" t="s">
        <v>5180</v>
      </c>
      <c r="C1727">
        <v>1638400</v>
      </c>
      <c r="G1727" t="s">
        <v>240</v>
      </c>
      <c r="H1727" t="s">
        <v>3932</v>
      </c>
      <c r="I1727" t="s">
        <v>261</v>
      </c>
      <c r="K1727">
        <v>7</v>
      </c>
      <c r="L1727" t="s">
        <v>5181</v>
      </c>
      <c r="M1727" t="s">
        <v>5182</v>
      </c>
      <c r="N1727" t="s">
        <v>5183</v>
      </c>
      <c r="O1727" t="s">
        <v>5184</v>
      </c>
      <c r="P1727">
        <v>525</v>
      </c>
      <c r="Q1727" t="s">
        <v>5185</v>
      </c>
      <c r="R1727" t="s">
        <v>5186</v>
      </c>
      <c r="S1727" t="s">
        <v>5187</v>
      </c>
      <c r="T1727">
        <v>31</v>
      </c>
      <c r="U1727">
        <v>22</v>
      </c>
      <c r="V1727">
        <v>12</v>
      </c>
      <c r="Y1727" t="s">
        <v>5188</v>
      </c>
      <c r="Z1727" t="s">
        <v>5189</v>
      </c>
      <c r="AB1727">
        <v>36</v>
      </c>
      <c r="AD1727" t="s">
        <v>376</v>
      </c>
      <c r="AF1727" t="s">
        <v>5190</v>
      </c>
      <c r="AG1727" t="s">
        <v>5191</v>
      </c>
      <c r="AH1727" t="s">
        <v>249</v>
      </c>
      <c r="AI1727" t="s">
        <v>5192</v>
      </c>
      <c r="AJ1727" t="s">
        <v>5193</v>
      </c>
      <c r="AO1727" t="s">
        <v>5194</v>
      </c>
      <c r="AQ1727">
        <v>30</v>
      </c>
      <c r="AR1727" t="s">
        <v>5195</v>
      </c>
      <c r="AS1727">
        <v>66</v>
      </c>
      <c r="AT1727" t="s">
        <v>5196</v>
      </c>
      <c r="AU1727" t="s">
        <v>5197</v>
      </c>
      <c r="AV1727" t="s">
        <v>1065</v>
      </c>
      <c r="AW1727" t="s">
        <v>5198</v>
      </c>
      <c r="AX1727" t="s">
        <v>5199</v>
      </c>
      <c r="AY1727" t="s">
        <v>298</v>
      </c>
      <c r="AZ1727" t="s">
        <v>670</v>
      </c>
      <c r="BA1727" t="s">
        <v>255</v>
      </c>
      <c r="BB1727" t="s">
        <v>5200</v>
      </c>
      <c r="BD1727" t="s">
        <v>128</v>
      </c>
      <c r="BE1727">
        <v>0</v>
      </c>
      <c r="BF1727" t="s">
        <v>5201</v>
      </c>
      <c r="BG1727" t="s">
        <v>5202</v>
      </c>
      <c r="BH1727" t="s">
        <v>5203</v>
      </c>
      <c r="BS1727">
        <v>0</v>
      </c>
      <c r="BT1727">
        <v>0</v>
      </c>
      <c r="BU1727">
        <v>0</v>
      </c>
      <c r="BV1727">
        <v>0</v>
      </c>
      <c r="BW1727">
        <v>0</v>
      </c>
      <c r="BX1727">
        <v>0</v>
      </c>
      <c r="BY1727">
        <v>1</v>
      </c>
      <c r="CD1727" t="s">
        <v>131</v>
      </c>
      <c r="CE1727">
        <v>0</v>
      </c>
      <c r="CJ1727" t="s">
        <v>132</v>
      </c>
      <c r="CO1727" t="str">
        <f>HYPERLINK("http://www.d20pfsrd.com/bestiary/monster-listings/magical-beasts/tarrasque","Tarrasque")</f>
        <v>Tarrasque</v>
      </c>
      <c r="CP1727">
        <v>334</v>
      </c>
      <c r="CQ1727">
        <v>0</v>
      </c>
      <c r="CR1727">
        <v>0</v>
      </c>
      <c r="CS1727">
        <v>0</v>
      </c>
      <c r="CT1727">
        <v>0</v>
      </c>
    </row>
    <row r="1728" spans="1:98" x14ac:dyDescent="0.2">
      <c r="A1728" t="s">
        <v>15573</v>
      </c>
      <c r="B1728" s="1" t="s">
        <v>1205</v>
      </c>
      <c r="C1728">
        <v>25600</v>
      </c>
      <c r="G1728" t="s">
        <v>575</v>
      </c>
      <c r="H1728" t="s">
        <v>102</v>
      </c>
      <c r="I1728" t="s">
        <v>103</v>
      </c>
      <c r="J1728" t="s">
        <v>15529</v>
      </c>
      <c r="K1728">
        <v>9</v>
      </c>
      <c r="L1728" t="s">
        <v>15574</v>
      </c>
      <c r="N1728" t="s">
        <v>14079</v>
      </c>
      <c r="O1728" t="s">
        <v>15575</v>
      </c>
      <c r="P1728">
        <v>171</v>
      </c>
      <c r="Q1728" t="s">
        <v>15576</v>
      </c>
      <c r="S1728" t="s">
        <v>15577</v>
      </c>
      <c r="T1728">
        <v>15</v>
      </c>
      <c r="U1728">
        <v>11</v>
      </c>
      <c r="V1728">
        <v>12</v>
      </c>
      <c r="W1728" t="s">
        <v>15535</v>
      </c>
      <c r="Y1728" t="s">
        <v>15560</v>
      </c>
      <c r="Z1728" t="s">
        <v>15537</v>
      </c>
      <c r="AA1728" t="s">
        <v>6358</v>
      </c>
      <c r="AB1728">
        <v>24</v>
      </c>
      <c r="AD1728" t="s">
        <v>32297</v>
      </c>
      <c r="AF1728" t="s">
        <v>15578</v>
      </c>
      <c r="AH1728" t="s">
        <v>114</v>
      </c>
      <c r="AI1728" t="s">
        <v>114</v>
      </c>
      <c r="AJ1728" t="s">
        <v>15579</v>
      </c>
      <c r="AK1728" t="s">
        <v>15580</v>
      </c>
      <c r="AO1728" t="s">
        <v>15581</v>
      </c>
      <c r="AQ1728">
        <v>18</v>
      </c>
      <c r="AR1728">
        <v>27</v>
      </c>
      <c r="AS1728" t="s">
        <v>15582</v>
      </c>
      <c r="AT1728" t="s">
        <v>15583</v>
      </c>
      <c r="AU1728" t="s">
        <v>15584</v>
      </c>
      <c r="AW1728" t="s">
        <v>15545</v>
      </c>
      <c r="AX1728" t="s">
        <v>15546</v>
      </c>
      <c r="AY1728" t="s">
        <v>1157</v>
      </c>
      <c r="AZ1728" t="s">
        <v>15585</v>
      </c>
      <c r="BA1728" t="s">
        <v>15586</v>
      </c>
      <c r="BB1728" t="s">
        <v>15587</v>
      </c>
      <c r="BC1728" t="s">
        <v>15550</v>
      </c>
      <c r="BD1728" t="s">
        <v>14619</v>
      </c>
      <c r="BE1728">
        <v>0</v>
      </c>
      <c r="BF1728" t="s">
        <v>15588</v>
      </c>
      <c r="BG1728" t="s">
        <v>15589</v>
      </c>
      <c r="BH1728" t="s">
        <v>15590</v>
      </c>
      <c r="BS1728">
        <v>0</v>
      </c>
      <c r="BT1728">
        <v>0</v>
      </c>
      <c r="BU1728">
        <v>1</v>
      </c>
      <c r="BV1728">
        <v>0</v>
      </c>
      <c r="BW1728">
        <v>0</v>
      </c>
      <c r="BX1728">
        <v>0</v>
      </c>
      <c r="BY1728">
        <v>1</v>
      </c>
      <c r="CD1728" t="s">
        <v>132</v>
      </c>
      <c r="CE1728">
        <v>0</v>
      </c>
      <c r="CF1728" t="s">
        <v>132</v>
      </c>
      <c r="CJ1728" t="s">
        <v>132</v>
      </c>
      <c r="CK1728" t="s">
        <v>132</v>
      </c>
      <c r="CP1728">
        <v>2016</v>
      </c>
      <c r="CQ1728">
        <v>0</v>
      </c>
      <c r="CR1728">
        <v>0</v>
      </c>
      <c r="CS1728">
        <v>0</v>
      </c>
      <c r="CT1728">
        <v>0</v>
      </c>
    </row>
    <row r="1729" spans="1:98" x14ac:dyDescent="0.2">
      <c r="A1729" t="s">
        <v>17947</v>
      </c>
      <c r="B1729" s="1" t="s">
        <v>2051</v>
      </c>
      <c r="C1729">
        <v>51200</v>
      </c>
      <c r="G1729" t="s">
        <v>135</v>
      </c>
      <c r="H1729" t="s">
        <v>193</v>
      </c>
      <c r="I1729" t="s">
        <v>103</v>
      </c>
      <c r="J1729" t="s">
        <v>17879</v>
      </c>
      <c r="K1729">
        <v>3</v>
      </c>
      <c r="L1729" t="s">
        <v>17948</v>
      </c>
      <c r="N1729" t="s">
        <v>17949</v>
      </c>
      <c r="O1729" t="s">
        <v>17950</v>
      </c>
      <c r="P1729">
        <v>225</v>
      </c>
      <c r="Q1729" t="s">
        <v>12235</v>
      </c>
      <c r="S1729" t="s">
        <v>17951</v>
      </c>
      <c r="T1729">
        <v>18</v>
      </c>
      <c r="U1729">
        <v>9</v>
      </c>
      <c r="V1729">
        <v>12</v>
      </c>
      <c r="Y1729" t="s">
        <v>4637</v>
      </c>
      <c r="AB1729">
        <v>30</v>
      </c>
      <c r="AD1729" t="s">
        <v>376</v>
      </c>
      <c r="AE1729" t="s">
        <v>9476</v>
      </c>
      <c r="AF1729" t="s">
        <v>17952</v>
      </c>
      <c r="AH1729" t="s">
        <v>202</v>
      </c>
      <c r="AI1729" t="s">
        <v>202</v>
      </c>
      <c r="AJ1729" t="s">
        <v>17953</v>
      </c>
      <c r="AK1729" t="s">
        <v>17954</v>
      </c>
      <c r="AL1729" t="s">
        <v>17955</v>
      </c>
      <c r="AO1729" t="s">
        <v>17956</v>
      </c>
      <c r="AQ1729">
        <v>18</v>
      </c>
      <c r="AR1729">
        <v>26</v>
      </c>
      <c r="AS1729">
        <v>40</v>
      </c>
      <c r="AT1729" t="s">
        <v>17957</v>
      </c>
      <c r="AU1729" t="s">
        <v>17958</v>
      </c>
      <c r="AV1729" t="s">
        <v>4644</v>
      </c>
      <c r="AW1729" t="s">
        <v>4645</v>
      </c>
      <c r="AX1729" t="s">
        <v>17959</v>
      </c>
      <c r="AY1729" t="s">
        <v>298</v>
      </c>
      <c r="AZ1729" t="s">
        <v>17960</v>
      </c>
      <c r="BA1729" t="s">
        <v>426</v>
      </c>
      <c r="BB1729" t="s">
        <v>17961</v>
      </c>
      <c r="BC1729" t="s">
        <v>4631</v>
      </c>
      <c r="BD1729" t="s">
        <v>14619</v>
      </c>
      <c r="BE1729">
        <v>0</v>
      </c>
      <c r="BF1729" t="s">
        <v>17962</v>
      </c>
      <c r="BG1729" t="s">
        <v>17963</v>
      </c>
      <c r="BH1729" t="s">
        <v>17964</v>
      </c>
      <c r="BL1729" t="s">
        <v>132</v>
      </c>
      <c r="BM1729" t="s">
        <v>132</v>
      </c>
      <c r="BN1729" t="s">
        <v>132</v>
      </c>
      <c r="BS1729">
        <v>0</v>
      </c>
      <c r="BT1729">
        <v>0</v>
      </c>
      <c r="BU1729">
        <v>0</v>
      </c>
      <c r="BV1729">
        <v>0</v>
      </c>
      <c r="BW1729">
        <v>0</v>
      </c>
      <c r="BX1729">
        <v>0</v>
      </c>
      <c r="BY1729">
        <v>1</v>
      </c>
      <c r="CB1729" t="s">
        <v>132</v>
      </c>
      <c r="CD1729" t="s">
        <v>131</v>
      </c>
      <c r="CE1729">
        <v>0</v>
      </c>
      <c r="CJ1729" t="s">
        <v>132</v>
      </c>
      <c r="CP1729">
        <v>2175</v>
      </c>
      <c r="CQ1729">
        <v>0</v>
      </c>
      <c r="CR1729">
        <v>0</v>
      </c>
      <c r="CS1729">
        <v>0</v>
      </c>
      <c r="CT1729">
        <v>0</v>
      </c>
    </row>
    <row r="1730" spans="1:98" x14ac:dyDescent="0.2">
      <c r="A1730" t="s">
        <v>18420</v>
      </c>
      <c r="B1730" s="1" t="s">
        <v>283</v>
      </c>
      <c r="C1730">
        <v>600</v>
      </c>
      <c r="G1730" t="s">
        <v>240</v>
      </c>
      <c r="H1730" t="s">
        <v>102</v>
      </c>
      <c r="I1730" t="s">
        <v>1780</v>
      </c>
      <c r="K1730">
        <v>2</v>
      </c>
      <c r="L1730" t="s">
        <v>634</v>
      </c>
      <c r="N1730" t="s">
        <v>1610</v>
      </c>
      <c r="O1730" t="s">
        <v>1611</v>
      </c>
      <c r="P1730">
        <v>22</v>
      </c>
      <c r="Q1730" t="s">
        <v>13000</v>
      </c>
      <c r="S1730" t="s">
        <v>11898</v>
      </c>
      <c r="T1730">
        <v>4</v>
      </c>
      <c r="U1730">
        <v>5</v>
      </c>
      <c r="V1730">
        <v>5</v>
      </c>
      <c r="Z1730" t="s">
        <v>4599</v>
      </c>
      <c r="AD1730" t="s">
        <v>316</v>
      </c>
      <c r="AF1730" t="s">
        <v>18421</v>
      </c>
      <c r="AH1730" t="s">
        <v>114</v>
      </c>
      <c r="AI1730" t="s">
        <v>114</v>
      </c>
      <c r="AJ1730" t="s">
        <v>18422</v>
      </c>
      <c r="AO1730" t="s">
        <v>18423</v>
      </c>
      <c r="AQ1730">
        <v>3</v>
      </c>
      <c r="AR1730" t="s">
        <v>785</v>
      </c>
      <c r="AS1730" t="s">
        <v>5569</v>
      </c>
      <c r="AT1730" t="s">
        <v>18424</v>
      </c>
      <c r="AU1730" t="s">
        <v>18425</v>
      </c>
      <c r="AV1730" t="s">
        <v>18426</v>
      </c>
      <c r="AW1730" t="s">
        <v>878</v>
      </c>
      <c r="AY1730" t="s">
        <v>5248</v>
      </c>
      <c r="AZ1730" t="s">
        <v>18050</v>
      </c>
      <c r="BA1730" t="s">
        <v>426</v>
      </c>
      <c r="BB1730" t="s">
        <v>18427</v>
      </c>
      <c r="BD1730" t="s">
        <v>14619</v>
      </c>
      <c r="BE1730">
        <v>0</v>
      </c>
      <c r="BF1730" t="s">
        <v>18428</v>
      </c>
      <c r="BG1730" t="s">
        <v>18429</v>
      </c>
      <c r="BH1730" t="s">
        <v>18430</v>
      </c>
      <c r="BL1730" t="s">
        <v>132</v>
      </c>
      <c r="BM1730" t="s">
        <v>132</v>
      </c>
      <c r="BN1730" t="s">
        <v>132</v>
      </c>
      <c r="BS1730">
        <v>0</v>
      </c>
      <c r="BT1730">
        <v>0</v>
      </c>
      <c r="BU1730">
        <v>0</v>
      </c>
      <c r="BV1730">
        <v>1</v>
      </c>
      <c r="BW1730">
        <v>0</v>
      </c>
      <c r="BX1730">
        <v>0</v>
      </c>
      <c r="BY1730">
        <v>1</v>
      </c>
      <c r="CB1730" t="s">
        <v>132</v>
      </c>
      <c r="CD1730" t="s">
        <v>131</v>
      </c>
      <c r="CE1730">
        <v>0</v>
      </c>
      <c r="CJ1730" t="s">
        <v>132</v>
      </c>
      <c r="CP1730">
        <v>2208</v>
      </c>
      <c r="CQ1730">
        <v>0</v>
      </c>
      <c r="CR1730">
        <v>0</v>
      </c>
      <c r="CS1730">
        <v>0</v>
      </c>
      <c r="CT1730">
        <v>0</v>
      </c>
    </row>
    <row r="1731" spans="1:98" x14ac:dyDescent="0.2">
      <c r="A1731" t="s">
        <v>12153</v>
      </c>
      <c r="B1731" s="1" t="s">
        <v>1137</v>
      </c>
      <c r="C1731">
        <v>2400</v>
      </c>
      <c r="G1731" t="s">
        <v>923</v>
      </c>
      <c r="H1731" t="s">
        <v>393</v>
      </c>
      <c r="I1731" t="s">
        <v>654</v>
      </c>
      <c r="J1731" t="s">
        <v>1954</v>
      </c>
      <c r="K1731">
        <v>-5</v>
      </c>
      <c r="L1731" t="s">
        <v>12154</v>
      </c>
      <c r="N1731" t="s">
        <v>7556</v>
      </c>
      <c r="O1731" t="s">
        <v>7557</v>
      </c>
      <c r="P1731">
        <v>62</v>
      </c>
      <c r="Q1731" t="s">
        <v>12155</v>
      </c>
      <c r="S1731" t="s">
        <v>12156</v>
      </c>
      <c r="T1731">
        <v>8</v>
      </c>
      <c r="U1731">
        <v>-4</v>
      </c>
      <c r="V1731">
        <v>-2</v>
      </c>
      <c r="Y1731" t="s">
        <v>2527</v>
      </c>
      <c r="Z1731" t="s">
        <v>10327</v>
      </c>
      <c r="AB1731">
        <v>17</v>
      </c>
      <c r="AC1731" t="s">
        <v>1961</v>
      </c>
      <c r="AD1731" t="s">
        <v>4405</v>
      </c>
      <c r="AF1731" t="s">
        <v>12157</v>
      </c>
      <c r="AG1731" t="s">
        <v>12158</v>
      </c>
      <c r="AH1731" t="s">
        <v>114</v>
      </c>
      <c r="AI1731" t="s">
        <v>114</v>
      </c>
      <c r="AJ1731" t="s">
        <v>12159</v>
      </c>
      <c r="AK1731" t="s">
        <v>12160</v>
      </c>
      <c r="AO1731" t="s">
        <v>12161</v>
      </c>
      <c r="AQ1731">
        <v>3</v>
      </c>
      <c r="AR1731" t="s">
        <v>988</v>
      </c>
      <c r="AS1731" t="s">
        <v>3042</v>
      </c>
      <c r="AT1731" t="s">
        <v>12162</v>
      </c>
      <c r="AU1731" t="s">
        <v>12163</v>
      </c>
      <c r="AW1731" t="s">
        <v>7660</v>
      </c>
      <c r="AY1731" t="s">
        <v>3178</v>
      </c>
      <c r="AZ1731" t="s">
        <v>12164</v>
      </c>
      <c r="BA1731" t="s">
        <v>255</v>
      </c>
      <c r="BB1731" t="s">
        <v>12165</v>
      </c>
      <c r="BD1731" t="s">
        <v>12166</v>
      </c>
      <c r="BE1731">
        <v>0</v>
      </c>
      <c r="BF1731" t="s">
        <v>12167</v>
      </c>
      <c r="BG1731" t="s">
        <v>12168</v>
      </c>
      <c r="BH1731" t="s">
        <v>12169</v>
      </c>
      <c r="BS1731">
        <v>0</v>
      </c>
      <c r="BT1731">
        <v>0</v>
      </c>
      <c r="BU1731">
        <v>0</v>
      </c>
      <c r="BV1731">
        <v>1</v>
      </c>
      <c r="BW1731">
        <v>0</v>
      </c>
      <c r="BX1731">
        <v>0</v>
      </c>
      <c r="BY1731">
        <v>1</v>
      </c>
      <c r="CD1731" t="s">
        <v>131</v>
      </c>
      <c r="CE1731">
        <v>0</v>
      </c>
      <c r="CJ1731" t="s">
        <v>132</v>
      </c>
      <c r="CP1731">
        <v>1407</v>
      </c>
      <c r="CQ1731">
        <v>0</v>
      </c>
      <c r="CR1731">
        <v>0</v>
      </c>
      <c r="CS1731">
        <v>0</v>
      </c>
      <c r="CT1731">
        <v>0</v>
      </c>
    </row>
    <row r="1732" spans="1:98" x14ac:dyDescent="0.2">
      <c r="A1732" t="s">
        <v>29818</v>
      </c>
      <c r="B1732" s="1" t="s">
        <v>239</v>
      </c>
      <c r="C1732">
        <v>800</v>
      </c>
      <c r="D1732" t="s">
        <v>4024</v>
      </c>
      <c r="E1732" t="s">
        <v>10299</v>
      </c>
      <c r="G1732" t="s">
        <v>923</v>
      </c>
      <c r="H1732" t="s">
        <v>102</v>
      </c>
      <c r="I1732" t="s">
        <v>701</v>
      </c>
      <c r="J1732" t="s">
        <v>14167</v>
      </c>
      <c r="K1732">
        <v>4</v>
      </c>
      <c r="L1732" t="s">
        <v>3634</v>
      </c>
      <c r="N1732" t="s">
        <v>1098</v>
      </c>
      <c r="O1732" t="s">
        <v>29819</v>
      </c>
      <c r="P1732">
        <v>25</v>
      </c>
      <c r="Q1732" t="s">
        <v>527</v>
      </c>
      <c r="S1732" t="s">
        <v>29820</v>
      </c>
      <c r="T1732">
        <v>5</v>
      </c>
      <c r="U1732">
        <v>9</v>
      </c>
      <c r="V1732">
        <v>1</v>
      </c>
      <c r="X1732" t="s">
        <v>10301</v>
      </c>
      <c r="AD1732" t="s">
        <v>249</v>
      </c>
      <c r="AF1732" t="s">
        <v>20229</v>
      </c>
      <c r="AG1732" t="s">
        <v>29821</v>
      </c>
      <c r="AH1732" t="s">
        <v>114</v>
      </c>
      <c r="AI1732" t="s">
        <v>114</v>
      </c>
      <c r="AJ1732" t="s">
        <v>1150</v>
      </c>
      <c r="AO1732" t="s">
        <v>29822</v>
      </c>
      <c r="AQ1732">
        <v>3</v>
      </c>
      <c r="AR1732">
        <v>4</v>
      </c>
      <c r="AS1732">
        <v>18</v>
      </c>
      <c r="AT1732" t="s">
        <v>29823</v>
      </c>
      <c r="AU1732" t="s">
        <v>29824</v>
      </c>
      <c r="AW1732" t="s">
        <v>29825</v>
      </c>
      <c r="AX1732" t="s">
        <v>29826</v>
      </c>
      <c r="AY1732" t="s">
        <v>29827</v>
      </c>
      <c r="AZ1732" t="s">
        <v>670</v>
      </c>
      <c r="BA1732" t="s">
        <v>29828</v>
      </c>
      <c r="BB1732" t="s">
        <v>29829</v>
      </c>
      <c r="BD1732" t="s">
        <v>29622</v>
      </c>
      <c r="BE1732">
        <v>0</v>
      </c>
      <c r="BF1732" t="s">
        <v>29830</v>
      </c>
      <c r="BG1732" t="s">
        <v>29831</v>
      </c>
      <c r="BH1732" t="s">
        <v>29832</v>
      </c>
      <c r="BI1732" t="s">
        <v>132</v>
      </c>
      <c r="BS1732">
        <v>0</v>
      </c>
      <c r="BT1732">
        <v>0</v>
      </c>
      <c r="BU1732">
        <v>0</v>
      </c>
      <c r="BV1732">
        <v>0</v>
      </c>
      <c r="BW1732">
        <v>0</v>
      </c>
      <c r="BX1732">
        <v>0</v>
      </c>
      <c r="BY1732">
        <v>1</v>
      </c>
      <c r="CD1732" t="s">
        <v>132</v>
      </c>
      <c r="CE1732">
        <v>0</v>
      </c>
      <c r="CF1732" t="s">
        <v>132</v>
      </c>
      <c r="CJ1732" t="s">
        <v>132</v>
      </c>
      <c r="CK1732" t="s">
        <v>132</v>
      </c>
      <c r="CP1732">
        <v>6104</v>
      </c>
      <c r="CQ1732">
        <v>0</v>
      </c>
      <c r="CR1732">
        <v>0</v>
      </c>
      <c r="CS1732">
        <v>0</v>
      </c>
      <c r="CT1732">
        <v>0</v>
      </c>
    </row>
    <row r="1733" spans="1:98" x14ac:dyDescent="0.2">
      <c r="A1733" t="s">
        <v>28860</v>
      </c>
      <c r="B1733" s="1" t="s">
        <v>1137</v>
      </c>
      <c r="C1733">
        <v>2400</v>
      </c>
      <c r="G1733" t="s">
        <v>1053</v>
      </c>
      <c r="H1733" t="s">
        <v>393</v>
      </c>
      <c r="I1733" t="s">
        <v>1555</v>
      </c>
      <c r="K1733">
        <v>8</v>
      </c>
      <c r="L1733" t="s">
        <v>28861</v>
      </c>
      <c r="N1733" t="s">
        <v>9416</v>
      </c>
      <c r="O1733" t="s">
        <v>28862</v>
      </c>
      <c r="P1733">
        <v>65</v>
      </c>
      <c r="Q1733" t="s">
        <v>1058</v>
      </c>
      <c r="S1733" t="s">
        <v>25761</v>
      </c>
      <c r="T1733">
        <v>5</v>
      </c>
      <c r="U1733">
        <v>7</v>
      </c>
      <c r="V1733">
        <v>7</v>
      </c>
      <c r="X1733" t="s">
        <v>28863</v>
      </c>
      <c r="Y1733" t="s">
        <v>2527</v>
      </c>
      <c r="Z1733" t="s">
        <v>3160</v>
      </c>
      <c r="AC1733" t="s">
        <v>20339</v>
      </c>
      <c r="AD1733" t="s">
        <v>28864</v>
      </c>
      <c r="AF1733" t="s">
        <v>28865</v>
      </c>
      <c r="AH1733" t="s">
        <v>114</v>
      </c>
      <c r="AI1733" t="s">
        <v>114</v>
      </c>
      <c r="AJ1733" t="s">
        <v>28866</v>
      </c>
      <c r="AO1733" t="s">
        <v>28867</v>
      </c>
      <c r="AQ1733">
        <v>7</v>
      </c>
      <c r="AR1733">
        <v>6</v>
      </c>
      <c r="AS1733" t="s">
        <v>3700</v>
      </c>
      <c r="AT1733" t="s">
        <v>28868</v>
      </c>
      <c r="AU1733" t="s">
        <v>28869</v>
      </c>
      <c r="AY1733" t="s">
        <v>26798</v>
      </c>
      <c r="AZ1733" t="s">
        <v>28870</v>
      </c>
      <c r="BA1733" t="s">
        <v>255</v>
      </c>
      <c r="BB1733" t="s">
        <v>28871</v>
      </c>
      <c r="BD1733" t="s">
        <v>28836</v>
      </c>
      <c r="BE1733">
        <v>0</v>
      </c>
      <c r="BF1733" t="s">
        <v>28872</v>
      </c>
      <c r="BG1733" t="s">
        <v>28873</v>
      </c>
      <c r="BH1733" t="s">
        <v>28874</v>
      </c>
      <c r="BI1733" t="s">
        <v>132</v>
      </c>
      <c r="BS1733">
        <v>0</v>
      </c>
      <c r="BT1733">
        <v>0</v>
      </c>
      <c r="BU1733">
        <v>1</v>
      </c>
      <c r="BV1733">
        <v>0</v>
      </c>
      <c r="BW1733">
        <v>0</v>
      </c>
      <c r="BX1733">
        <v>0</v>
      </c>
      <c r="BY1733">
        <v>1</v>
      </c>
      <c r="CD1733" t="s">
        <v>132</v>
      </c>
      <c r="CE1733">
        <v>0</v>
      </c>
      <c r="CF1733" t="s">
        <v>132</v>
      </c>
      <c r="CJ1733" t="s">
        <v>132</v>
      </c>
      <c r="CK1733" t="s">
        <v>132</v>
      </c>
      <c r="CP1733">
        <v>5977</v>
      </c>
      <c r="CQ1733">
        <v>0</v>
      </c>
      <c r="CR1733">
        <v>0</v>
      </c>
      <c r="CS1733">
        <v>0</v>
      </c>
      <c r="CT1733">
        <v>0</v>
      </c>
    </row>
    <row r="1734" spans="1:98" x14ac:dyDescent="0.2">
      <c r="A1734" t="s">
        <v>14550</v>
      </c>
      <c r="B1734" s="1" t="s">
        <v>162</v>
      </c>
      <c r="C1734">
        <v>38400</v>
      </c>
      <c r="G1734" t="s">
        <v>1053</v>
      </c>
      <c r="H1734" t="s">
        <v>193</v>
      </c>
      <c r="I1734" t="s">
        <v>103</v>
      </c>
      <c r="J1734" t="s">
        <v>8249</v>
      </c>
      <c r="K1734">
        <v>8</v>
      </c>
      <c r="L1734" t="s">
        <v>9764</v>
      </c>
      <c r="M1734" t="s">
        <v>14551</v>
      </c>
      <c r="N1734" t="s">
        <v>10885</v>
      </c>
      <c r="O1734" t="s">
        <v>10886</v>
      </c>
      <c r="P1734">
        <v>195</v>
      </c>
      <c r="Q1734" t="s">
        <v>14552</v>
      </c>
      <c r="S1734" t="s">
        <v>14553</v>
      </c>
      <c r="T1734">
        <v>16</v>
      </c>
      <c r="U1734">
        <v>11</v>
      </c>
      <c r="V1734">
        <v>17</v>
      </c>
      <c r="Y1734" t="s">
        <v>1474</v>
      </c>
      <c r="Z1734" t="s">
        <v>8256</v>
      </c>
      <c r="AA1734" t="s">
        <v>8257</v>
      </c>
      <c r="AB1734">
        <v>25</v>
      </c>
      <c r="AD1734" t="s">
        <v>249</v>
      </c>
      <c r="AF1734" t="s">
        <v>14554</v>
      </c>
      <c r="AH1734" t="s">
        <v>202</v>
      </c>
      <c r="AI1734" t="s">
        <v>202</v>
      </c>
      <c r="AJ1734" t="s">
        <v>14555</v>
      </c>
      <c r="AK1734" t="s">
        <v>14556</v>
      </c>
      <c r="AO1734" t="s">
        <v>14557</v>
      </c>
      <c r="AQ1734">
        <v>17</v>
      </c>
      <c r="AR1734">
        <v>24</v>
      </c>
      <c r="AS1734" t="s">
        <v>4374</v>
      </c>
      <c r="AT1734" t="s">
        <v>14558</v>
      </c>
      <c r="AU1734" t="s">
        <v>14559</v>
      </c>
      <c r="AW1734" t="s">
        <v>8319</v>
      </c>
      <c r="AX1734" t="s">
        <v>821</v>
      </c>
      <c r="AY1734" t="s">
        <v>4360</v>
      </c>
      <c r="AZ1734" t="s">
        <v>14560</v>
      </c>
      <c r="BA1734" t="s">
        <v>14561</v>
      </c>
      <c r="BB1734" t="s">
        <v>14562</v>
      </c>
      <c r="BD1734" t="s">
        <v>14455</v>
      </c>
      <c r="BE1734">
        <v>0</v>
      </c>
      <c r="BF1734" t="s">
        <v>14563</v>
      </c>
      <c r="BG1734" t="s">
        <v>14564</v>
      </c>
      <c r="BH1734" t="s">
        <v>14565</v>
      </c>
      <c r="BS1734">
        <v>0</v>
      </c>
      <c r="BT1734">
        <v>0</v>
      </c>
      <c r="BU1734">
        <v>0</v>
      </c>
      <c r="BV1734">
        <v>0</v>
      </c>
      <c r="BW1734">
        <v>0</v>
      </c>
      <c r="BX1734">
        <v>0</v>
      </c>
      <c r="BY1734">
        <v>1</v>
      </c>
      <c r="CD1734" t="s">
        <v>131</v>
      </c>
      <c r="CE1734">
        <v>0</v>
      </c>
      <c r="CJ1734" t="s">
        <v>132</v>
      </c>
      <c r="CP1734">
        <v>1943</v>
      </c>
      <c r="CQ1734">
        <v>0</v>
      </c>
      <c r="CR1734">
        <v>0</v>
      </c>
      <c r="CS1734">
        <v>0</v>
      </c>
      <c r="CT1734">
        <v>0</v>
      </c>
    </row>
    <row r="1735" spans="1:98" x14ac:dyDescent="0.2">
      <c r="A1735" t="s">
        <v>15046</v>
      </c>
      <c r="B1735" s="1" t="s">
        <v>11040</v>
      </c>
      <c r="C1735">
        <v>614400</v>
      </c>
      <c r="G1735" t="s">
        <v>240</v>
      </c>
      <c r="H1735" t="s">
        <v>3932</v>
      </c>
      <c r="I1735" t="s">
        <v>261</v>
      </c>
      <c r="J1735" t="s">
        <v>15047</v>
      </c>
      <c r="K1735">
        <v>9</v>
      </c>
      <c r="L1735" t="s">
        <v>15048</v>
      </c>
      <c r="N1735" t="s">
        <v>15049</v>
      </c>
      <c r="O1735" t="s">
        <v>15050</v>
      </c>
      <c r="P1735">
        <v>445</v>
      </c>
      <c r="Q1735" t="s">
        <v>15051</v>
      </c>
      <c r="R1735" t="s">
        <v>15052</v>
      </c>
      <c r="S1735" t="s">
        <v>15053</v>
      </c>
      <c r="T1735">
        <v>26</v>
      </c>
      <c r="U1735">
        <v>23</v>
      </c>
      <c r="V1735">
        <v>16</v>
      </c>
      <c r="X1735" t="s">
        <v>15054</v>
      </c>
      <c r="Y1735" t="s">
        <v>5188</v>
      </c>
      <c r="Z1735" t="s">
        <v>15055</v>
      </c>
      <c r="AB1735">
        <v>33</v>
      </c>
      <c r="AC1735" t="s">
        <v>15056</v>
      </c>
      <c r="AD1735" t="s">
        <v>15057</v>
      </c>
      <c r="AF1735" t="s">
        <v>15058</v>
      </c>
      <c r="AG1735" t="s">
        <v>15059</v>
      </c>
      <c r="AH1735" t="s">
        <v>249</v>
      </c>
      <c r="AI1735" t="s">
        <v>249</v>
      </c>
      <c r="AJ1735" t="s">
        <v>15060</v>
      </c>
      <c r="AK1735" t="s">
        <v>15061</v>
      </c>
      <c r="AO1735" t="s">
        <v>15062</v>
      </c>
      <c r="AQ1735">
        <v>33</v>
      </c>
      <c r="AR1735">
        <v>57</v>
      </c>
      <c r="AS1735">
        <v>73</v>
      </c>
      <c r="AT1735" t="s">
        <v>15063</v>
      </c>
      <c r="AU1735" t="s">
        <v>15064</v>
      </c>
      <c r="AV1735" t="s">
        <v>15065</v>
      </c>
      <c r="AW1735" t="s">
        <v>5198</v>
      </c>
      <c r="AY1735" t="s">
        <v>15066</v>
      </c>
      <c r="AZ1735" t="s">
        <v>208</v>
      </c>
      <c r="BA1735" t="s">
        <v>255</v>
      </c>
      <c r="BB1735" t="s">
        <v>15067</v>
      </c>
      <c r="BC1735" t="s">
        <v>15068</v>
      </c>
      <c r="BD1735" t="s">
        <v>14619</v>
      </c>
      <c r="BE1735">
        <v>0</v>
      </c>
      <c r="BF1735" t="s">
        <v>15069</v>
      </c>
      <c r="BG1735" t="s">
        <v>15070</v>
      </c>
      <c r="BH1735" t="s">
        <v>15071</v>
      </c>
      <c r="BS1735">
        <v>0</v>
      </c>
      <c r="BT1735">
        <v>0</v>
      </c>
      <c r="BU1735">
        <v>1</v>
      </c>
      <c r="BV1735">
        <v>0</v>
      </c>
      <c r="BW1735">
        <v>0</v>
      </c>
      <c r="BX1735">
        <v>0</v>
      </c>
      <c r="BY1735">
        <v>1</v>
      </c>
      <c r="CD1735" t="s">
        <v>132</v>
      </c>
      <c r="CE1735">
        <v>0</v>
      </c>
      <c r="CF1735" t="s">
        <v>132</v>
      </c>
      <c r="CJ1735" t="s">
        <v>132</v>
      </c>
      <c r="CK1735" t="s">
        <v>132</v>
      </c>
      <c r="CP1735">
        <v>1984</v>
      </c>
      <c r="CQ1735">
        <v>0</v>
      </c>
      <c r="CR1735">
        <v>0</v>
      </c>
      <c r="CS1735">
        <v>0</v>
      </c>
      <c r="CT1735">
        <v>0</v>
      </c>
    </row>
    <row r="1736" spans="1:98" x14ac:dyDescent="0.2">
      <c r="A1736" t="s">
        <v>11559</v>
      </c>
      <c r="B1736" s="1" t="s">
        <v>1137</v>
      </c>
      <c r="C1736">
        <v>2400</v>
      </c>
      <c r="G1736" t="s">
        <v>240</v>
      </c>
      <c r="H1736" t="s">
        <v>136</v>
      </c>
      <c r="I1736" t="s">
        <v>432</v>
      </c>
      <c r="K1736">
        <v>3</v>
      </c>
      <c r="L1736" t="s">
        <v>5114</v>
      </c>
      <c r="N1736" t="s">
        <v>2610</v>
      </c>
      <c r="O1736" t="s">
        <v>2611</v>
      </c>
      <c r="P1736">
        <v>76</v>
      </c>
      <c r="Q1736" t="s">
        <v>2329</v>
      </c>
      <c r="R1736" t="s">
        <v>11560</v>
      </c>
      <c r="S1736" t="s">
        <v>11561</v>
      </c>
      <c r="T1736">
        <v>10</v>
      </c>
      <c r="U1736">
        <v>4</v>
      </c>
      <c r="V1736">
        <v>4</v>
      </c>
      <c r="Z1736" t="s">
        <v>10741</v>
      </c>
      <c r="AD1736" t="s">
        <v>496</v>
      </c>
      <c r="AF1736" t="s">
        <v>11562</v>
      </c>
      <c r="AH1736" t="s">
        <v>147</v>
      </c>
      <c r="AI1736" t="s">
        <v>147</v>
      </c>
      <c r="AJ1736" t="s">
        <v>11563</v>
      </c>
      <c r="AO1736" t="s">
        <v>11564</v>
      </c>
      <c r="AQ1736">
        <v>6</v>
      </c>
      <c r="AR1736" t="s">
        <v>566</v>
      </c>
      <c r="AS1736" t="s">
        <v>150</v>
      </c>
      <c r="AT1736" t="s">
        <v>11565</v>
      </c>
      <c r="AU1736" t="s">
        <v>11566</v>
      </c>
      <c r="AV1736" t="s">
        <v>2952</v>
      </c>
      <c r="AW1736" t="s">
        <v>6586</v>
      </c>
      <c r="AY1736" t="s">
        <v>11567</v>
      </c>
      <c r="AZ1736" t="s">
        <v>2953</v>
      </c>
      <c r="BA1736" t="s">
        <v>426</v>
      </c>
      <c r="BB1736" t="s">
        <v>11568</v>
      </c>
      <c r="BD1736" t="s">
        <v>7316</v>
      </c>
      <c r="BE1736">
        <v>0</v>
      </c>
      <c r="BG1736" t="s">
        <v>11569</v>
      </c>
      <c r="BH1736" t="s">
        <v>11570</v>
      </c>
      <c r="BS1736">
        <v>0</v>
      </c>
      <c r="BT1736">
        <v>0</v>
      </c>
      <c r="BU1736">
        <v>0</v>
      </c>
      <c r="BV1736">
        <v>0</v>
      </c>
      <c r="BW1736">
        <v>0</v>
      </c>
      <c r="BX1736">
        <v>0</v>
      </c>
      <c r="BY1736">
        <v>1</v>
      </c>
      <c r="CD1736" t="s">
        <v>131</v>
      </c>
      <c r="CE1736">
        <v>0</v>
      </c>
      <c r="CJ1736" t="s">
        <v>132</v>
      </c>
      <c r="CO1736" t="str">
        <f>HYPERLINK("http://www.d20pfsrd.com/bestiary/monster-listings/plants/tendriculos","Tendriculos")</f>
        <v>Tendriculos</v>
      </c>
      <c r="CP1736">
        <v>1366</v>
      </c>
      <c r="CQ1736">
        <v>0</v>
      </c>
      <c r="CR1736">
        <v>0</v>
      </c>
      <c r="CS1736">
        <v>0</v>
      </c>
      <c r="CT1736">
        <v>0</v>
      </c>
    </row>
    <row r="1737" spans="1:98" x14ac:dyDescent="0.2">
      <c r="A1737" t="s">
        <v>11571</v>
      </c>
      <c r="B1737" s="1" t="s">
        <v>633</v>
      </c>
      <c r="C1737">
        <v>4800</v>
      </c>
      <c r="G1737" t="s">
        <v>240</v>
      </c>
      <c r="H1737" t="s">
        <v>102</v>
      </c>
      <c r="I1737" t="s">
        <v>103</v>
      </c>
      <c r="J1737" t="s">
        <v>1556</v>
      </c>
      <c r="K1737">
        <v>7</v>
      </c>
      <c r="L1737" t="s">
        <v>139</v>
      </c>
      <c r="N1737" t="s">
        <v>2352</v>
      </c>
      <c r="O1737" t="s">
        <v>11572</v>
      </c>
      <c r="P1737">
        <v>105</v>
      </c>
      <c r="Q1737" t="s">
        <v>637</v>
      </c>
      <c r="S1737" t="s">
        <v>11573</v>
      </c>
      <c r="T1737">
        <v>14</v>
      </c>
      <c r="U1737">
        <v>6</v>
      </c>
      <c r="V1737">
        <v>8</v>
      </c>
      <c r="X1737" t="s">
        <v>11574</v>
      </c>
      <c r="Z1737" t="s">
        <v>3054</v>
      </c>
      <c r="AD1737" t="s">
        <v>496</v>
      </c>
      <c r="AF1737" t="s">
        <v>11575</v>
      </c>
      <c r="AH1737" t="s">
        <v>114</v>
      </c>
      <c r="AI1737" t="s">
        <v>114</v>
      </c>
      <c r="AJ1737" t="s">
        <v>837</v>
      </c>
      <c r="AO1737" t="s">
        <v>11576</v>
      </c>
      <c r="AQ1737">
        <v>10</v>
      </c>
      <c r="AR1737">
        <v>13</v>
      </c>
      <c r="AS1737" t="s">
        <v>4265</v>
      </c>
      <c r="AT1737" t="s">
        <v>11577</v>
      </c>
      <c r="AU1737" t="s">
        <v>11578</v>
      </c>
      <c r="AY1737" t="s">
        <v>9120</v>
      </c>
      <c r="AZ1737" t="s">
        <v>11579</v>
      </c>
      <c r="BA1737" t="s">
        <v>255</v>
      </c>
      <c r="BB1737" t="s">
        <v>11580</v>
      </c>
      <c r="BD1737" t="s">
        <v>7316</v>
      </c>
      <c r="BE1737">
        <v>0</v>
      </c>
      <c r="BF1737" t="s">
        <v>11581</v>
      </c>
      <c r="BG1737" t="s">
        <v>11582</v>
      </c>
      <c r="BH1737" t="s">
        <v>11583</v>
      </c>
      <c r="BS1737">
        <v>0</v>
      </c>
      <c r="BT1737">
        <v>0</v>
      </c>
      <c r="BU1737">
        <v>0</v>
      </c>
      <c r="BV1737">
        <v>0</v>
      </c>
      <c r="BW1737">
        <v>0</v>
      </c>
      <c r="BX1737">
        <v>0</v>
      </c>
      <c r="BY1737">
        <v>1</v>
      </c>
      <c r="CD1737" t="s">
        <v>131</v>
      </c>
      <c r="CE1737">
        <v>0</v>
      </c>
      <c r="CJ1737" t="s">
        <v>132</v>
      </c>
      <c r="CO1737" t="str">
        <f>HYPERLINK("http://www.d20pfsrd.com/bestiary/monster-listings/outsiders/tenebrous-worm","Tenebrous Worm")</f>
        <v>Tenebrous Worm</v>
      </c>
      <c r="CP1737">
        <v>1367</v>
      </c>
      <c r="CQ1737">
        <v>0</v>
      </c>
      <c r="CR1737">
        <v>0</v>
      </c>
      <c r="CS1737">
        <v>0</v>
      </c>
      <c r="CT1737">
        <v>0</v>
      </c>
    </row>
    <row r="1738" spans="1:98" x14ac:dyDescent="0.2">
      <c r="A1738" t="s">
        <v>5204</v>
      </c>
      <c r="B1738" s="1" t="s">
        <v>99</v>
      </c>
      <c r="C1738">
        <v>200</v>
      </c>
      <c r="D1738" t="s">
        <v>5205</v>
      </c>
      <c r="E1738" t="s">
        <v>5206</v>
      </c>
      <c r="G1738" t="s">
        <v>240</v>
      </c>
      <c r="H1738" t="s">
        <v>102</v>
      </c>
      <c r="I1738" t="s">
        <v>701</v>
      </c>
      <c r="J1738" t="s">
        <v>5207</v>
      </c>
      <c r="K1738">
        <v>3</v>
      </c>
      <c r="L1738" t="s">
        <v>1016</v>
      </c>
      <c r="N1738" t="s">
        <v>2788</v>
      </c>
      <c r="O1738" t="s">
        <v>5208</v>
      </c>
      <c r="P1738">
        <v>9</v>
      </c>
      <c r="Q1738" t="s">
        <v>833</v>
      </c>
      <c r="S1738" t="s">
        <v>5209</v>
      </c>
      <c r="T1738">
        <v>1</v>
      </c>
      <c r="U1738">
        <v>5</v>
      </c>
      <c r="V1738">
        <v>2</v>
      </c>
      <c r="AD1738" t="s">
        <v>249</v>
      </c>
      <c r="AF1738" t="s">
        <v>5210</v>
      </c>
      <c r="AG1738" t="s">
        <v>5211</v>
      </c>
      <c r="AH1738" t="s">
        <v>114</v>
      </c>
      <c r="AI1738" t="s">
        <v>114</v>
      </c>
      <c r="AJ1738" t="s">
        <v>1371</v>
      </c>
      <c r="AO1738" t="s">
        <v>5212</v>
      </c>
      <c r="AQ1738">
        <v>0</v>
      </c>
      <c r="AR1738">
        <v>1</v>
      </c>
      <c r="AS1738">
        <v>14</v>
      </c>
      <c r="AT1738" t="s">
        <v>1734</v>
      </c>
      <c r="AU1738" t="s">
        <v>5213</v>
      </c>
      <c r="AV1738" t="s">
        <v>5214</v>
      </c>
      <c r="AW1738" t="s">
        <v>5215</v>
      </c>
      <c r="AX1738" t="s">
        <v>5216</v>
      </c>
      <c r="AY1738" t="s">
        <v>5217</v>
      </c>
      <c r="AZ1738" t="s">
        <v>5218</v>
      </c>
      <c r="BA1738" t="s">
        <v>5219</v>
      </c>
      <c r="BB1738" t="s">
        <v>5220</v>
      </c>
      <c r="BD1738" t="s">
        <v>128</v>
      </c>
      <c r="BE1738">
        <v>0</v>
      </c>
      <c r="BF1738" t="s">
        <v>5221</v>
      </c>
      <c r="BG1738" t="s">
        <v>5222</v>
      </c>
      <c r="BH1738" t="s">
        <v>5223</v>
      </c>
      <c r="BS1738">
        <v>1</v>
      </c>
      <c r="BT1738">
        <v>0</v>
      </c>
      <c r="BU1738">
        <v>0</v>
      </c>
      <c r="BV1738">
        <v>0</v>
      </c>
      <c r="BW1738">
        <v>0</v>
      </c>
      <c r="BX1738">
        <v>0</v>
      </c>
      <c r="BY1738">
        <v>1</v>
      </c>
      <c r="CD1738" t="s">
        <v>131</v>
      </c>
      <c r="CE1738">
        <v>1</v>
      </c>
      <c r="CJ1738" t="s">
        <v>132</v>
      </c>
      <c r="CO1738" t="str">
        <f>HYPERLINK("http://www.d20pfsrd.com/bestiary/monster-listings/humanoids/tengu","Tengu")</f>
        <v>Tengu</v>
      </c>
      <c r="CP1738">
        <v>335</v>
      </c>
      <c r="CQ1738">
        <v>0</v>
      </c>
      <c r="CR1738">
        <v>0</v>
      </c>
      <c r="CS1738">
        <v>0</v>
      </c>
      <c r="CT1738">
        <v>0</v>
      </c>
    </row>
    <row r="1739" spans="1:98" x14ac:dyDescent="0.2">
      <c r="A1739" t="s">
        <v>11584</v>
      </c>
      <c r="B1739" s="1" t="s">
        <v>365</v>
      </c>
      <c r="C1739">
        <v>1200</v>
      </c>
      <c r="G1739" t="s">
        <v>240</v>
      </c>
      <c r="H1739" t="s">
        <v>102</v>
      </c>
      <c r="I1739" t="s">
        <v>137</v>
      </c>
      <c r="K1739">
        <v>5</v>
      </c>
      <c r="L1739" t="s">
        <v>11585</v>
      </c>
      <c r="N1739" t="s">
        <v>725</v>
      </c>
      <c r="O1739" t="s">
        <v>2723</v>
      </c>
      <c r="P1739">
        <v>39</v>
      </c>
      <c r="Q1739" t="s">
        <v>1100</v>
      </c>
      <c r="S1739" t="s">
        <v>11586</v>
      </c>
      <c r="T1739">
        <v>4</v>
      </c>
      <c r="U1739">
        <v>5</v>
      </c>
      <c r="V1739">
        <v>7</v>
      </c>
      <c r="AD1739" t="s">
        <v>661</v>
      </c>
      <c r="AF1739" t="s">
        <v>11587</v>
      </c>
      <c r="AH1739" t="s">
        <v>114</v>
      </c>
      <c r="AI1739" t="s">
        <v>202</v>
      </c>
      <c r="AJ1739" t="s">
        <v>11588</v>
      </c>
      <c r="AO1739" t="s">
        <v>11589</v>
      </c>
      <c r="AQ1739">
        <v>4</v>
      </c>
      <c r="AR1739" t="s">
        <v>3471</v>
      </c>
      <c r="AS1739" t="s">
        <v>5569</v>
      </c>
      <c r="AT1739" t="s">
        <v>11590</v>
      </c>
      <c r="AU1739" t="s">
        <v>11591</v>
      </c>
      <c r="AY1739" t="s">
        <v>11592</v>
      </c>
      <c r="AZ1739" t="s">
        <v>11593</v>
      </c>
      <c r="BA1739" t="s">
        <v>277</v>
      </c>
      <c r="BB1739" t="s">
        <v>11594</v>
      </c>
      <c r="BD1739" t="s">
        <v>7316</v>
      </c>
      <c r="BE1739">
        <v>0</v>
      </c>
      <c r="BF1739" t="s">
        <v>11595</v>
      </c>
      <c r="BG1739" t="s">
        <v>11596</v>
      </c>
      <c r="BH1739" t="s">
        <v>11597</v>
      </c>
      <c r="BS1739">
        <v>0</v>
      </c>
      <c r="BT1739">
        <v>0</v>
      </c>
      <c r="BU1739">
        <v>0</v>
      </c>
      <c r="BV1739">
        <v>1</v>
      </c>
      <c r="BW1739">
        <v>0</v>
      </c>
      <c r="BX1739">
        <v>0</v>
      </c>
      <c r="BY1739">
        <v>1</v>
      </c>
      <c r="CD1739" t="s">
        <v>131</v>
      </c>
      <c r="CE1739">
        <v>0</v>
      </c>
      <c r="CJ1739" t="s">
        <v>132</v>
      </c>
      <c r="CO1739" t="str">
        <f>HYPERLINK("http://www.d20pfsrd.com/bestiary/monster-listings/aberrations/tentamort","Tentamort")</f>
        <v>Tentamort</v>
      </c>
      <c r="CP1739">
        <v>1368</v>
      </c>
      <c r="CQ1739">
        <v>0</v>
      </c>
      <c r="CR1739">
        <v>0</v>
      </c>
      <c r="CS1739">
        <v>0</v>
      </c>
      <c r="CT1739">
        <v>0</v>
      </c>
    </row>
    <row r="1740" spans="1:98" x14ac:dyDescent="0.2">
      <c r="A1740" t="s">
        <v>21276</v>
      </c>
      <c r="B1740" s="1" t="s">
        <v>1246</v>
      </c>
      <c r="C1740">
        <v>102400</v>
      </c>
      <c r="G1740" t="s">
        <v>135</v>
      </c>
      <c r="H1740" t="s">
        <v>193</v>
      </c>
      <c r="I1740" t="s">
        <v>103</v>
      </c>
      <c r="J1740" t="s">
        <v>3818</v>
      </c>
      <c r="K1740">
        <v>8</v>
      </c>
      <c r="L1740" t="s">
        <v>9764</v>
      </c>
      <c r="N1740" t="s">
        <v>21277</v>
      </c>
      <c r="O1740" t="s">
        <v>21278</v>
      </c>
      <c r="P1740">
        <v>263</v>
      </c>
      <c r="Q1740" t="s">
        <v>21279</v>
      </c>
      <c r="R1740" t="s">
        <v>21280</v>
      </c>
      <c r="S1740" t="s">
        <v>21281</v>
      </c>
      <c r="T1740">
        <v>20</v>
      </c>
      <c r="U1740">
        <v>11</v>
      </c>
      <c r="V1740">
        <v>19</v>
      </c>
      <c r="Y1740" t="s">
        <v>1474</v>
      </c>
      <c r="Z1740" t="s">
        <v>3093</v>
      </c>
      <c r="AB1740">
        <v>28</v>
      </c>
      <c r="AD1740" t="s">
        <v>3078</v>
      </c>
      <c r="AF1740" t="s">
        <v>21282</v>
      </c>
      <c r="AH1740" t="s">
        <v>202</v>
      </c>
      <c r="AI1740" t="s">
        <v>202</v>
      </c>
      <c r="AJ1740" t="s">
        <v>21283</v>
      </c>
      <c r="AO1740" t="s">
        <v>21284</v>
      </c>
      <c r="AQ1740">
        <v>17</v>
      </c>
      <c r="AR1740" t="s">
        <v>13749</v>
      </c>
      <c r="AS1740" t="s">
        <v>1260</v>
      </c>
      <c r="AT1740" t="s">
        <v>21285</v>
      </c>
      <c r="AU1740" t="s">
        <v>21286</v>
      </c>
      <c r="AW1740" t="s">
        <v>14836</v>
      </c>
      <c r="AY1740" t="s">
        <v>5625</v>
      </c>
      <c r="AZ1740" t="s">
        <v>21287</v>
      </c>
      <c r="BA1740" t="s">
        <v>426</v>
      </c>
      <c r="BB1740" t="s">
        <v>21288</v>
      </c>
      <c r="BC1740" t="s">
        <v>3817</v>
      </c>
      <c r="BD1740" t="s">
        <v>21001</v>
      </c>
      <c r="BE1740">
        <v>0</v>
      </c>
      <c r="BF1740" t="s">
        <v>21289</v>
      </c>
      <c r="BG1740" t="s">
        <v>21290</v>
      </c>
      <c r="BH1740" t="s">
        <v>21291</v>
      </c>
      <c r="BS1740">
        <v>0</v>
      </c>
      <c r="BT1740">
        <v>0</v>
      </c>
      <c r="BU1740">
        <v>1</v>
      </c>
      <c r="BV1740">
        <v>0</v>
      </c>
      <c r="BW1740">
        <v>0</v>
      </c>
      <c r="BX1740">
        <v>0</v>
      </c>
      <c r="BY1740">
        <v>1</v>
      </c>
      <c r="CD1740" t="s">
        <v>131</v>
      </c>
      <c r="CE1740">
        <v>0</v>
      </c>
      <c r="CJ1740" t="s">
        <v>132</v>
      </c>
      <c r="CP1740">
        <v>3569</v>
      </c>
      <c r="CQ1740">
        <v>0</v>
      </c>
      <c r="CR1740">
        <v>0</v>
      </c>
      <c r="CS1740">
        <v>0</v>
      </c>
      <c r="CT1740">
        <v>0</v>
      </c>
    </row>
    <row r="1741" spans="1:98" x14ac:dyDescent="0.2">
      <c r="A1741" t="s">
        <v>18431</v>
      </c>
      <c r="B1741" s="1" t="s">
        <v>1137</v>
      </c>
      <c r="C1741">
        <v>2400</v>
      </c>
      <c r="G1741" t="s">
        <v>240</v>
      </c>
      <c r="H1741" t="s">
        <v>102</v>
      </c>
      <c r="I1741" t="s">
        <v>241</v>
      </c>
      <c r="K1741">
        <v>7</v>
      </c>
      <c r="L1741" t="s">
        <v>634</v>
      </c>
      <c r="N1741" t="s">
        <v>3296</v>
      </c>
      <c r="O1741" t="s">
        <v>3297</v>
      </c>
      <c r="P1741">
        <v>64</v>
      </c>
      <c r="Q1741" t="s">
        <v>3436</v>
      </c>
      <c r="S1741" t="s">
        <v>2855</v>
      </c>
      <c r="T1741">
        <v>2</v>
      </c>
      <c r="U1741">
        <v>5</v>
      </c>
      <c r="V1741">
        <v>2</v>
      </c>
      <c r="Y1741" t="s">
        <v>3301</v>
      </c>
      <c r="Z1741" t="s">
        <v>18432</v>
      </c>
      <c r="AB1741">
        <v>17</v>
      </c>
      <c r="AD1741" t="s">
        <v>249</v>
      </c>
      <c r="AF1741" t="s">
        <v>18433</v>
      </c>
      <c r="AH1741" t="s">
        <v>114</v>
      </c>
      <c r="AI1741" t="s">
        <v>114</v>
      </c>
      <c r="AJ1741" t="s">
        <v>18434</v>
      </c>
      <c r="AO1741" t="s">
        <v>18435</v>
      </c>
      <c r="AQ1741">
        <v>8</v>
      </c>
      <c r="AR1741">
        <v>11</v>
      </c>
      <c r="AS1741">
        <v>24</v>
      </c>
      <c r="AT1741" t="s">
        <v>18436</v>
      </c>
      <c r="AU1741" t="s">
        <v>3634</v>
      </c>
      <c r="AY1741" t="s">
        <v>298</v>
      </c>
      <c r="AZ1741" t="s">
        <v>18437</v>
      </c>
      <c r="BA1741" t="s">
        <v>18438</v>
      </c>
      <c r="BB1741" t="s">
        <v>18439</v>
      </c>
      <c r="BD1741" t="s">
        <v>14619</v>
      </c>
      <c r="BE1741">
        <v>0</v>
      </c>
      <c r="BF1741" t="s">
        <v>18440</v>
      </c>
      <c r="BG1741" t="s">
        <v>18441</v>
      </c>
      <c r="BH1741" t="s">
        <v>18442</v>
      </c>
      <c r="BS1741">
        <v>0</v>
      </c>
      <c r="BT1741">
        <v>0</v>
      </c>
      <c r="BU1741">
        <v>0</v>
      </c>
      <c r="BV1741">
        <v>0</v>
      </c>
      <c r="BW1741">
        <v>0</v>
      </c>
      <c r="BX1741">
        <v>0</v>
      </c>
      <c r="BY1741">
        <v>1</v>
      </c>
      <c r="CD1741" t="s">
        <v>132</v>
      </c>
      <c r="CE1741">
        <v>0</v>
      </c>
      <c r="CJ1741" t="s">
        <v>132</v>
      </c>
      <c r="CK1741" t="s">
        <v>132</v>
      </c>
      <c r="CP1741">
        <v>2209</v>
      </c>
      <c r="CQ1741">
        <v>0</v>
      </c>
      <c r="CR1741">
        <v>0</v>
      </c>
      <c r="CS1741">
        <v>0</v>
      </c>
      <c r="CT1741">
        <v>0</v>
      </c>
    </row>
    <row r="1742" spans="1:98" x14ac:dyDescent="0.2">
      <c r="A1742" t="s">
        <v>20031</v>
      </c>
      <c r="B1742" s="1" t="s">
        <v>1223</v>
      </c>
      <c r="C1742">
        <v>12800</v>
      </c>
      <c r="G1742" t="s">
        <v>1053</v>
      </c>
      <c r="H1742" t="s">
        <v>193</v>
      </c>
      <c r="I1742" t="s">
        <v>261</v>
      </c>
      <c r="J1742" t="s">
        <v>138</v>
      </c>
      <c r="K1742">
        <v>8</v>
      </c>
      <c r="L1742" t="s">
        <v>5357</v>
      </c>
      <c r="N1742" t="s">
        <v>10885</v>
      </c>
      <c r="O1742" t="s">
        <v>10886</v>
      </c>
      <c r="P1742">
        <v>147</v>
      </c>
      <c r="Q1742" t="s">
        <v>4368</v>
      </c>
      <c r="S1742" t="s">
        <v>4876</v>
      </c>
      <c r="T1742">
        <v>16</v>
      </c>
      <c r="U1742">
        <v>13</v>
      </c>
      <c r="V1742">
        <v>7</v>
      </c>
      <c r="AA1742" t="s">
        <v>4756</v>
      </c>
      <c r="AD1742" t="s">
        <v>17550</v>
      </c>
      <c r="AF1742" t="s">
        <v>20032</v>
      </c>
      <c r="AH1742" t="s">
        <v>202</v>
      </c>
      <c r="AI1742" t="s">
        <v>202</v>
      </c>
      <c r="AJ1742" t="s">
        <v>20033</v>
      </c>
      <c r="AO1742" t="s">
        <v>20034</v>
      </c>
      <c r="AQ1742">
        <v>14</v>
      </c>
      <c r="AR1742">
        <v>21</v>
      </c>
      <c r="AS1742">
        <v>35</v>
      </c>
      <c r="AT1742" t="s">
        <v>20035</v>
      </c>
      <c r="AU1742" t="s">
        <v>20036</v>
      </c>
      <c r="AX1742" t="s">
        <v>20037</v>
      </c>
      <c r="AY1742" t="s">
        <v>20038</v>
      </c>
      <c r="AZ1742" t="s">
        <v>20039</v>
      </c>
      <c r="BA1742" t="s">
        <v>255</v>
      </c>
      <c r="BB1742" t="s">
        <v>20040</v>
      </c>
      <c r="BD1742" t="s">
        <v>19959</v>
      </c>
      <c r="BE1742">
        <v>0</v>
      </c>
      <c r="BF1742" t="s">
        <v>20041</v>
      </c>
      <c r="BG1742" t="s">
        <v>20042</v>
      </c>
      <c r="BH1742" t="s">
        <v>20043</v>
      </c>
      <c r="BS1742">
        <v>0</v>
      </c>
      <c r="BT1742">
        <v>0</v>
      </c>
      <c r="BU1742">
        <v>0</v>
      </c>
      <c r="BV1742">
        <v>0</v>
      </c>
      <c r="BW1742">
        <v>0</v>
      </c>
      <c r="BX1742">
        <v>1</v>
      </c>
      <c r="BY1742">
        <v>1</v>
      </c>
      <c r="CD1742" t="s">
        <v>131</v>
      </c>
      <c r="CE1742">
        <v>0</v>
      </c>
      <c r="CJ1742" t="s">
        <v>132</v>
      </c>
      <c r="CP1742">
        <v>3145</v>
      </c>
      <c r="CQ1742">
        <v>0</v>
      </c>
      <c r="CR1742">
        <v>0</v>
      </c>
      <c r="CS1742">
        <v>0</v>
      </c>
      <c r="CT1742">
        <v>0</v>
      </c>
    </row>
    <row r="1743" spans="1:98" x14ac:dyDescent="0.2">
      <c r="A1743" t="s">
        <v>29383</v>
      </c>
      <c r="B1743" s="1" t="s">
        <v>2051</v>
      </c>
      <c r="C1743">
        <v>51200</v>
      </c>
      <c r="G1743" t="s">
        <v>135</v>
      </c>
      <c r="H1743" t="s">
        <v>193</v>
      </c>
      <c r="I1743" t="s">
        <v>103</v>
      </c>
      <c r="J1743" t="s">
        <v>3818</v>
      </c>
      <c r="K1743">
        <v>7</v>
      </c>
      <c r="L1743" t="s">
        <v>29384</v>
      </c>
      <c r="M1743" t="s">
        <v>29385</v>
      </c>
      <c r="N1743" t="s">
        <v>29386</v>
      </c>
      <c r="O1743" t="s">
        <v>29387</v>
      </c>
      <c r="P1743">
        <v>202</v>
      </c>
      <c r="Q1743" t="s">
        <v>10171</v>
      </c>
      <c r="R1743" t="s">
        <v>29388</v>
      </c>
      <c r="S1743" t="s">
        <v>29389</v>
      </c>
      <c r="T1743">
        <v>17</v>
      </c>
      <c r="U1743">
        <v>12</v>
      </c>
      <c r="V1743">
        <v>8</v>
      </c>
      <c r="X1743" t="s">
        <v>29390</v>
      </c>
      <c r="Y1743" t="s">
        <v>29163</v>
      </c>
      <c r="Z1743" t="s">
        <v>29391</v>
      </c>
      <c r="AD1743" t="s">
        <v>19757</v>
      </c>
      <c r="AF1743" t="s">
        <v>29392</v>
      </c>
      <c r="AH1743" t="s">
        <v>202</v>
      </c>
      <c r="AI1743" t="s">
        <v>4504</v>
      </c>
      <c r="AJ1743" t="s">
        <v>29393</v>
      </c>
      <c r="AK1743" t="s">
        <v>29394</v>
      </c>
      <c r="AO1743" t="s">
        <v>29395</v>
      </c>
      <c r="AQ1743">
        <v>15</v>
      </c>
      <c r="AR1743" t="s">
        <v>29396</v>
      </c>
      <c r="AS1743" t="s">
        <v>29397</v>
      </c>
      <c r="AT1743" t="s">
        <v>29398</v>
      </c>
      <c r="AU1743" t="s">
        <v>29399</v>
      </c>
      <c r="AV1743" t="s">
        <v>29400</v>
      </c>
      <c r="AW1743" t="s">
        <v>29401</v>
      </c>
      <c r="AX1743" t="s">
        <v>7542</v>
      </c>
      <c r="AY1743" t="s">
        <v>5625</v>
      </c>
      <c r="AZ1743" t="s">
        <v>670</v>
      </c>
      <c r="BA1743" t="s">
        <v>255</v>
      </c>
      <c r="BB1743" t="s">
        <v>29402</v>
      </c>
      <c r="BC1743" t="s">
        <v>29403</v>
      </c>
      <c r="BD1743" t="s">
        <v>28893</v>
      </c>
      <c r="BE1743">
        <v>0</v>
      </c>
      <c r="BF1743" t="s">
        <v>29404</v>
      </c>
      <c r="BG1743" t="s">
        <v>29405</v>
      </c>
      <c r="BH1743" t="s">
        <v>29406</v>
      </c>
      <c r="BI1743" t="s">
        <v>132</v>
      </c>
      <c r="BS1743">
        <v>0</v>
      </c>
      <c r="BT1743">
        <v>0</v>
      </c>
      <c r="BU1743">
        <v>1</v>
      </c>
      <c r="BV1743">
        <v>0</v>
      </c>
      <c r="BW1743">
        <v>0</v>
      </c>
      <c r="BX1743">
        <v>0</v>
      </c>
      <c r="BY1743">
        <v>1</v>
      </c>
      <c r="CD1743" t="s">
        <v>132</v>
      </c>
      <c r="CE1743">
        <v>0</v>
      </c>
      <c r="CJ1743" t="s">
        <v>132</v>
      </c>
      <c r="CK1743" t="s">
        <v>132</v>
      </c>
      <c r="CP1743">
        <v>6016</v>
      </c>
      <c r="CQ1743">
        <v>0</v>
      </c>
      <c r="CR1743">
        <v>0</v>
      </c>
      <c r="CS1743">
        <v>0</v>
      </c>
      <c r="CT1743">
        <v>0</v>
      </c>
    </row>
    <row r="1744" spans="1:98" x14ac:dyDescent="0.2">
      <c r="A1744" t="s">
        <v>28965</v>
      </c>
      <c r="B1744" s="1" t="s">
        <v>2051</v>
      </c>
      <c r="C1744">
        <v>51200</v>
      </c>
      <c r="G1744" t="s">
        <v>2068</v>
      </c>
      <c r="H1744" t="s">
        <v>193</v>
      </c>
      <c r="I1744" t="s">
        <v>103</v>
      </c>
      <c r="J1744" t="s">
        <v>28966</v>
      </c>
      <c r="K1744">
        <v>12</v>
      </c>
      <c r="L1744" t="s">
        <v>4753</v>
      </c>
      <c r="M1744" t="s">
        <v>28967</v>
      </c>
      <c r="N1744" t="s">
        <v>28968</v>
      </c>
      <c r="O1744" t="s">
        <v>28969</v>
      </c>
      <c r="P1744">
        <v>195</v>
      </c>
      <c r="Q1744" t="s">
        <v>14552</v>
      </c>
      <c r="S1744" t="s">
        <v>28970</v>
      </c>
      <c r="T1744">
        <v>17</v>
      </c>
      <c r="U1744">
        <v>21</v>
      </c>
      <c r="V1744">
        <v>12</v>
      </c>
      <c r="X1744" t="s">
        <v>28971</v>
      </c>
      <c r="Y1744" t="s">
        <v>10816</v>
      </c>
      <c r="Z1744" t="s">
        <v>28972</v>
      </c>
      <c r="AA1744" t="s">
        <v>6358</v>
      </c>
      <c r="AB1744">
        <v>26</v>
      </c>
      <c r="AD1744" t="s">
        <v>19112</v>
      </c>
      <c r="AF1744" t="s">
        <v>28973</v>
      </c>
      <c r="AH1744" t="s">
        <v>202</v>
      </c>
      <c r="AI1744" t="s">
        <v>202</v>
      </c>
      <c r="AJ1744" t="s">
        <v>28974</v>
      </c>
      <c r="AK1744" t="s">
        <v>28975</v>
      </c>
      <c r="AO1744" t="s">
        <v>28976</v>
      </c>
      <c r="AQ1744">
        <v>17</v>
      </c>
      <c r="AR1744">
        <v>25</v>
      </c>
      <c r="AS1744">
        <v>51</v>
      </c>
      <c r="AT1744" t="s">
        <v>28977</v>
      </c>
      <c r="AU1744" t="s">
        <v>28978</v>
      </c>
      <c r="AW1744" t="s">
        <v>28979</v>
      </c>
      <c r="AX1744" t="s">
        <v>28980</v>
      </c>
      <c r="AY1744" t="s">
        <v>6368</v>
      </c>
      <c r="AZ1744" t="s">
        <v>670</v>
      </c>
      <c r="BA1744" t="s">
        <v>28981</v>
      </c>
      <c r="BB1744" t="s">
        <v>28982</v>
      </c>
      <c r="BD1744" t="s">
        <v>28893</v>
      </c>
      <c r="BE1744">
        <v>0</v>
      </c>
      <c r="BF1744" t="s">
        <v>28983</v>
      </c>
      <c r="BG1744" t="s">
        <v>28984</v>
      </c>
      <c r="BH1744" t="s">
        <v>28985</v>
      </c>
      <c r="BI1744" t="s">
        <v>132</v>
      </c>
      <c r="BS1744">
        <v>0</v>
      </c>
      <c r="BT1744">
        <v>0</v>
      </c>
      <c r="BU1744">
        <v>1</v>
      </c>
      <c r="BV1744">
        <v>0</v>
      </c>
      <c r="BW1744">
        <v>0</v>
      </c>
      <c r="BX1744">
        <v>0</v>
      </c>
      <c r="BY1744">
        <v>1</v>
      </c>
      <c r="CD1744" t="s">
        <v>132</v>
      </c>
      <c r="CE1744">
        <v>0</v>
      </c>
      <c r="CJ1744" t="s">
        <v>132</v>
      </c>
      <c r="CK1744" t="s">
        <v>132</v>
      </c>
      <c r="CP1744">
        <v>5984</v>
      </c>
      <c r="CQ1744">
        <v>0</v>
      </c>
      <c r="CR1744">
        <v>0</v>
      </c>
      <c r="CS1744">
        <v>0</v>
      </c>
      <c r="CT1744">
        <v>0</v>
      </c>
    </row>
    <row r="1745" spans="1:98" x14ac:dyDescent="0.2">
      <c r="A1745" t="s">
        <v>15072</v>
      </c>
      <c r="B1745" s="1" t="s">
        <v>1166</v>
      </c>
      <c r="C1745">
        <v>307200</v>
      </c>
      <c r="G1745" t="s">
        <v>240</v>
      </c>
      <c r="H1745" t="s">
        <v>3932</v>
      </c>
      <c r="I1745" t="s">
        <v>261</v>
      </c>
      <c r="J1745" t="s">
        <v>15073</v>
      </c>
      <c r="K1745">
        <v>-1</v>
      </c>
      <c r="L1745" t="s">
        <v>15074</v>
      </c>
      <c r="N1745" t="s">
        <v>10518</v>
      </c>
      <c r="O1745" t="s">
        <v>10519</v>
      </c>
      <c r="P1745">
        <v>391</v>
      </c>
      <c r="Q1745" t="s">
        <v>15075</v>
      </c>
      <c r="R1745" t="s">
        <v>15052</v>
      </c>
      <c r="S1745" t="s">
        <v>15076</v>
      </c>
      <c r="T1745">
        <v>24</v>
      </c>
      <c r="U1745">
        <v>17</v>
      </c>
      <c r="V1745">
        <v>14</v>
      </c>
      <c r="X1745" t="s">
        <v>15054</v>
      </c>
      <c r="Y1745" t="s">
        <v>5188</v>
      </c>
      <c r="Z1745" t="s">
        <v>15077</v>
      </c>
      <c r="AB1745">
        <v>31</v>
      </c>
      <c r="AC1745" t="s">
        <v>15056</v>
      </c>
      <c r="AD1745" t="s">
        <v>15078</v>
      </c>
      <c r="AF1745" t="s">
        <v>15079</v>
      </c>
      <c r="AG1745" t="s">
        <v>15080</v>
      </c>
      <c r="AH1745" t="s">
        <v>249</v>
      </c>
      <c r="AI1745" t="s">
        <v>496</v>
      </c>
      <c r="AJ1745" t="s">
        <v>15081</v>
      </c>
      <c r="AK1745" t="s">
        <v>15082</v>
      </c>
      <c r="AO1745" t="s">
        <v>15083</v>
      </c>
      <c r="AQ1745">
        <v>29</v>
      </c>
      <c r="AR1745" s="6" t="s">
        <v>32321</v>
      </c>
      <c r="AS1745" t="s">
        <v>15084</v>
      </c>
      <c r="AT1745" t="s">
        <v>15085</v>
      </c>
      <c r="AU1745" t="s">
        <v>15086</v>
      </c>
      <c r="AV1745" t="s">
        <v>15087</v>
      </c>
      <c r="AX1745" t="s">
        <v>15088</v>
      </c>
      <c r="AY1745" t="s">
        <v>9725</v>
      </c>
      <c r="AZ1745" t="s">
        <v>208</v>
      </c>
      <c r="BA1745" t="s">
        <v>255</v>
      </c>
      <c r="BB1745" t="s">
        <v>15089</v>
      </c>
      <c r="BC1745" t="s">
        <v>15068</v>
      </c>
      <c r="BD1745" t="s">
        <v>14619</v>
      </c>
      <c r="BE1745">
        <v>0</v>
      </c>
      <c r="BF1745" t="s">
        <v>15090</v>
      </c>
      <c r="BG1745" t="s">
        <v>15091</v>
      </c>
      <c r="BH1745" t="s">
        <v>15092</v>
      </c>
      <c r="BS1745">
        <v>0</v>
      </c>
      <c r="BT1745">
        <v>0</v>
      </c>
      <c r="BU1745">
        <v>0</v>
      </c>
      <c r="BV1745">
        <v>0</v>
      </c>
      <c r="BW1745">
        <v>0</v>
      </c>
      <c r="BX1745">
        <v>1</v>
      </c>
      <c r="BY1745">
        <v>1</v>
      </c>
      <c r="CA1745" t="s">
        <v>14044</v>
      </c>
      <c r="CD1745" t="s">
        <v>132</v>
      </c>
      <c r="CE1745">
        <v>0</v>
      </c>
      <c r="CF1745" t="s">
        <v>132</v>
      </c>
      <c r="CJ1745" t="s">
        <v>132</v>
      </c>
      <c r="CK1745" t="s">
        <v>132</v>
      </c>
      <c r="CP1745">
        <v>1985</v>
      </c>
      <c r="CQ1745">
        <v>0</v>
      </c>
      <c r="CR1745">
        <v>0</v>
      </c>
      <c r="CS1745">
        <v>0</v>
      </c>
      <c r="CT1745">
        <v>0</v>
      </c>
    </row>
    <row r="1746" spans="1:98" x14ac:dyDescent="0.2">
      <c r="A1746" t="s">
        <v>8436</v>
      </c>
      <c r="B1746" s="1" t="s">
        <v>1205</v>
      </c>
      <c r="C1746">
        <v>25600</v>
      </c>
      <c r="G1746" t="s">
        <v>1053</v>
      </c>
      <c r="H1746" t="s">
        <v>102</v>
      </c>
      <c r="I1746" t="s">
        <v>103</v>
      </c>
      <c r="J1746" t="s">
        <v>8249</v>
      </c>
      <c r="K1746">
        <v>7</v>
      </c>
      <c r="L1746" t="s">
        <v>8437</v>
      </c>
      <c r="N1746" t="s">
        <v>7485</v>
      </c>
      <c r="O1746" t="s">
        <v>8438</v>
      </c>
      <c r="P1746">
        <v>172</v>
      </c>
      <c r="Q1746" t="s">
        <v>168</v>
      </c>
      <c r="S1746" t="s">
        <v>8439</v>
      </c>
      <c r="T1746">
        <v>11</v>
      </c>
      <c r="U1746">
        <v>12</v>
      </c>
      <c r="V1746">
        <v>14</v>
      </c>
      <c r="Y1746" t="s">
        <v>581</v>
      </c>
      <c r="Z1746" t="s">
        <v>8256</v>
      </c>
      <c r="AA1746" t="s">
        <v>8257</v>
      </c>
      <c r="AB1746">
        <v>24</v>
      </c>
      <c r="AD1746" t="s">
        <v>249</v>
      </c>
      <c r="AF1746" t="s">
        <v>8440</v>
      </c>
      <c r="AH1746" t="s">
        <v>114</v>
      </c>
      <c r="AI1746" t="s">
        <v>114</v>
      </c>
      <c r="AJ1746" t="s">
        <v>8441</v>
      </c>
      <c r="AK1746" t="s">
        <v>8442</v>
      </c>
      <c r="AO1746" t="s">
        <v>8443</v>
      </c>
      <c r="AQ1746">
        <v>15</v>
      </c>
      <c r="AR1746">
        <v>20</v>
      </c>
      <c r="AS1746">
        <v>34</v>
      </c>
      <c r="AT1746" t="s">
        <v>8444</v>
      </c>
      <c r="AU1746" t="s">
        <v>8445</v>
      </c>
      <c r="AW1746" t="s">
        <v>8319</v>
      </c>
      <c r="AY1746" t="s">
        <v>4360</v>
      </c>
      <c r="AZ1746" t="s">
        <v>8446</v>
      </c>
      <c r="BA1746" t="s">
        <v>8447</v>
      </c>
      <c r="BB1746" t="s">
        <v>8448</v>
      </c>
      <c r="BC1746" t="s">
        <v>8269</v>
      </c>
      <c r="BD1746" t="s">
        <v>7316</v>
      </c>
      <c r="BE1746">
        <v>0</v>
      </c>
      <c r="BF1746" t="s">
        <v>8449</v>
      </c>
      <c r="BG1746" t="s">
        <v>8450</v>
      </c>
      <c r="BH1746" t="s">
        <v>8451</v>
      </c>
      <c r="BS1746">
        <v>0</v>
      </c>
      <c r="BT1746">
        <v>0</v>
      </c>
      <c r="BU1746">
        <v>0</v>
      </c>
      <c r="BV1746">
        <v>0</v>
      </c>
      <c r="BW1746">
        <v>0</v>
      </c>
      <c r="BX1746">
        <v>0</v>
      </c>
      <c r="BY1746">
        <v>1</v>
      </c>
      <c r="CD1746" t="s">
        <v>131</v>
      </c>
      <c r="CE1746">
        <v>0</v>
      </c>
      <c r="CJ1746" t="s">
        <v>132</v>
      </c>
      <c r="CO1746" t="str">
        <f>HYPERLINK("http://www.d20pfsrd.com/bestiary/monster-listings/outsiders/daemons/thanadaemon","Daemon, Thanadaemon")</f>
        <v>Daemon, Thanadaemon</v>
      </c>
      <c r="CP1746">
        <v>1150</v>
      </c>
      <c r="CQ1746">
        <v>0</v>
      </c>
      <c r="CR1746">
        <v>0</v>
      </c>
      <c r="CS1746">
        <v>0</v>
      </c>
      <c r="CT1746">
        <v>0</v>
      </c>
    </row>
    <row r="1747" spans="1:98" x14ac:dyDescent="0.2">
      <c r="A1747" t="s">
        <v>11704</v>
      </c>
      <c r="B1747" s="1" t="s">
        <v>11040</v>
      </c>
      <c r="C1747">
        <v>614400</v>
      </c>
      <c r="G1747" t="s">
        <v>575</v>
      </c>
      <c r="H1747" t="s">
        <v>3932</v>
      </c>
      <c r="I1747" t="s">
        <v>103</v>
      </c>
      <c r="J1747" t="s">
        <v>576</v>
      </c>
      <c r="K1747">
        <v>4</v>
      </c>
      <c r="L1747" t="s">
        <v>11705</v>
      </c>
      <c r="N1747" t="s">
        <v>11706</v>
      </c>
      <c r="O1747" t="s">
        <v>11707</v>
      </c>
      <c r="P1747">
        <v>471</v>
      </c>
      <c r="Q1747" t="s">
        <v>11708</v>
      </c>
      <c r="S1747" t="s">
        <v>11709</v>
      </c>
      <c r="T1747">
        <v>22</v>
      </c>
      <c r="U1747">
        <v>15</v>
      </c>
      <c r="V1747">
        <v>20</v>
      </c>
      <c r="W1747" t="s">
        <v>11687</v>
      </c>
      <c r="Y1747" t="s">
        <v>11710</v>
      </c>
      <c r="Z1747" t="s">
        <v>11688</v>
      </c>
      <c r="AB1747">
        <v>33</v>
      </c>
      <c r="AD1747" t="s">
        <v>32283</v>
      </c>
      <c r="AF1747" t="s">
        <v>11711</v>
      </c>
      <c r="AG1747" t="s">
        <v>11712</v>
      </c>
      <c r="AH1747" t="s">
        <v>249</v>
      </c>
      <c r="AI1747" t="s">
        <v>249</v>
      </c>
      <c r="AJ1747" t="s">
        <v>11713</v>
      </c>
      <c r="AK1747" t="s">
        <v>11714</v>
      </c>
      <c r="AO1747" t="s">
        <v>11715</v>
      </c>
      <c r="AQ1747">
        <v>23</v>
      </c>
      <c r="AR1747">
        <v>50</v>
      </c>
      <c r="AS1747">
        <v>60</v>
      </c>
      <c r="AT1747" t="s">
        <v>11716</v>
      </c>
      <c r="AU1747" t="s">
        <v>11717</v>
      </c>
      <c r="AW1747" t="s">
        <v>11718</v>
      </c>
      <c r="AX1747" t="s">
        <v>4646</v>
      </c>
      <c r="AY1747" t="s">
        <v>1157</v>
      </c>
      <c r="AZ1747" t="s">
        <v>11719</v>
      </c>
      <c r="BA1747" t="s">
        <v>11720</v>
      </c>
      <c r="BB1747" t="s">
        <v>11721</v>
      </c>
      <c r="BC1747" t="s">
        <v>11704</v>
      </c>
      <c r="BD1747" t="s">
        <v>7316</v>
      </c>
      <c r="BE1747">
        <v>0</v>
      </c>
      <c r="BF1747" t="s">
        <v>11722</v>
      </c>
      <c r="BG1747" t="s">
        <v>11723</v>
      </c>
      <c r="BH1747" t="s">
        <v>11724</v>
      </c>
      <c r="BS1747">
        <v>0</v>
      </c>
      <c r="BT1747">
        <v>0</v>
      </c>
      <c r="BU1747">
        <v>0</v>
      </c>
      <c r="BV1747">
        <v>0</v>
      </c>
      <c r="BW1747">
        <v>0</v>
      </c>
      <c r="BX1747">
        <v>0</v>
      </c>
      <c r="BY1747">
        <v>1</v>
      </c>
      <c r="CD1747" t="s">
        <v>131</v>
      </c>
      <c r="CE1747">
        <v>0</v>
      </c>
      <c r="CJ1747" t="s">
        <v>132</v>
      </c>
      <c r="CO1747" t="str">
        <f>HYPERLINK("http://www.d20pfsrd.com/bestiary/monster-listings/outsiders/thanatotic-titan","Thanatotic Titan")</f>
        <v>Thanatotic Titan</v>
      </c>
      <c r="CP1747">
        <v>1375</v>
      </c>
      <c r="CQ1747">
        <v>0</v>
      </c>
      <c r="CR1747">
        <v>0</v>
      </c>
      <c r="CS1747">
        <v>0</v>
      </c>
      <c r="CT1747">
        <v>0</v>
      </c>
    </row>
    <row r="1748" spans="1:98" x14ac:dyDescent="0.2">
      <c r="A1748" t="s">
        <v>6239</v>
      </c>
      <c r="B1748" s="1" t="s">
        <v>283</v>
      </c>
      <c r="C1748">
        <v>600</v>
      </c>
      <c r="G1748" t="s">
        <v>575</v>
      </c>
      <c r="H1748" t="s">
        <v>193</v>
      </c>
      <c r="I1748" t="s">
        <v>701</v>
      </c>
      <c r="J1748" t="s">
        <v>1054</v>
      </c>
      <c r="K1748">
        <v>-1</v>
      </c>
      <c r="L1748" t="s">
        <v>2864</v>
      </c>
      <c r="N1748" t="s">
        <v>6240</v>
      </c>
      <c r="O1748" t="s">
        <v>6241</v>
      </c>
      <c r="P1748">
        <v>19</v>
      </c>
      <c r="Q1748" t="s">
        <v>336</v>
      </c>
      <c r="S1748" t="s">
        <v>6242</v>
      </c>
      <c r="T1748">
        <v>7</v>
      </c>
      <c r="U1748">
        <v>0</v>
      </c>
      <c r="V1748">
        <v>2</v>
      </c>
      <c r="AC1748" t="s">
        <v>6243</v>
      </c>
      <c r="AD1748" t="s">
        <v>249</v>
      </c>
      <c r="AF1748" t="s">
        <v>6244</v>
      </c>
      <c r="AH1748" t="s">
        <v>202</v>
      </c>
      <c r="AI1748" t="s">
        <v>202</v>
      </c>
      <c r="AO1748" t="s">
        <v>6245</v>
      </c>
      <c r="AQ1748">
        <v>2</v>
      </c>
      <c r="AR1748">
        <v>6</v>
      </c>
      <c r="AS1748">
        <v>15</v>
      </c>
      <c r="AT1748" t="s">
        <v>6246</v>
      </c>
      <c r="AU1748" t="s">
        <v>6247</v>
      </c>
      <c r="AV1748" t="s">
        <v>6248</v>
      </c>
      <c r="AW1748" t="s">
        <v>3204</v>
      </c>
      <c r="AY1748" t="s">
        <v>6249</v>
      </c>
      <c r="AZ1748" t="s">
        <v>6250</v>
      </c>
      <c r="BA1748" t="s">
        <v>426</v>
      </c>
      <c r="BB1748" t="s">
        <v>6251</v>
      </c>
      <c r="BD1748" t="s">
        <v>6217</v>
      </c>
      <c r="BE1748">
        <v>0</v>
      </c>
      <c r="BF1748" t="s">
        <v>6252</v>
      </c>
      <c r="BG1748" t="s">
        <v>6253</v>
      </c>
      <c r="BH1748" t="s">
        <v>6254</v>
      </c>
      <c r="BS1748">
        <v>0</v>
      </c>
      <c r="BT1748">
        <v>0</v>
      </c>
      <c r="BU1748">
        <v>0</v>
      </c>
      <c r="BV1748">
        <v>0</v>
      </c>
      <c r="BW1748">
        <v>0</v>
      </c>
      <c r="BX1748">
        <v>0</v>
      </c>
      <c r="BY1748">
        <v>0</v>
      </c>
      <c r="CD1748" t="s">
        <v>131</v>
      </c>
      <c r="CE1748">
        <v>0</v>
      </c>
      <c r="CJ1748" t="s">
        <v>132</v>
      </c>
      <c r="CO1748" t="str">
        <f>HYPERLINK("http://www.d20pfsrd.com/bestiary/monster-listings/humanoids/giants/thawn","Thawn")</f>
        <v>Thawn</v>
      </c>
      <c r="CP1748">
        <v>529</v>
      </c>
      <c r="CQ1748">
        <v>0</v>
      </c>
      <c r="CR1748">
        <v>0</v>
      </c>
      <c r="CS1748">
        <v>0</v>
      </c>
      <c r="CT1748">
        <v>0</v>
      </c>
    </row>
    <row r="1749" spans="1:98" x14ac:dyDescent="0.2">
      <c r="A1749" t="s">
        <v>29079</v>
      </c>
      <c r="B1749" s="1" t="s">
        <v>2051</v>
      </c>
      <c r="C1749">
        <v>51200</v>
      </c>
      <c r="G1749" t="s">
        <v>923</v>
      </c>
      <c r="H1749" t="s">
        <v>193</v>
      </c>
      <c r="I1749" t="s">
        <v>103</v>
      </c>
      <c r="J1749" t="s">
        <v>29080</v>
      </c>
      <c r="K1749">
        <v>5</v>
      </c>
      <c r="L1749" t="s">
        <v>29081</v>
      </c>
      <c r="M1749" t="s">
        <v>29082</v>
      </c>
      <c r="N1749" t="s">
        <v>6597</v>
      </c>
      <c r="O1749" t="s">
        <v>6598</v>
      </c>
      <c r="P1749">
        <v>261</v>
      </c>
      <c r="Q1749" t="s">
        <v>5865</v>
      </c>
      <c r="R1749" t="s">
        <v>6599</v>
      </c>
      <c r="S1749" t="s">
        <v>6600</v>
      </c>
      <c r="T1749">
        <v>20</v>
      </c>
      <c r="U1749">
        <v>12</v>
      </c>
      <c r="V1749">
        <v>8</v>
      </c>
      <c r="X1749" t="s">
        <v>29083</v>
      </c>
      <c r="Y1749" t="s">
        <v>6601</v>
      </c>
      <c r="Z1749" t="s">
        <v>6602</v>
      </c>
      <c r="AA1749" t="s">
        <v>7417</v>
      </c>
      <c r="AD1749" t="s">
        <v>249</v>
      </c>
      <c r="AF1749" t="s">
        <v>29084</v>
      </c>
      <c r="AH1749" t="s">
        <v>202</v>
      </c>
      <c r="AI1749" t="s">
        <v>202</v>
      </c>
      <c r="AJ1749" t="s">
        <v>29085</v>
      </c>
      <c r="AK1749" t="s">
        <v>29086</v>
      </c>
      <c r="AO1749" t="s">
        <v>6606</v>
      </c>
      <c r="AQ1749">
        <v>18</v>
      </c>
      <c r="AR1749" s="6" t="s">
        <v>32308</v>
      </c>
      <c r="AS1749" t="s">
        <v>32312</v>
      </c>
      <c r="AT1749" t="s">
        <v>6607</v>
      </c>
      <c r="AU1749" t="s">
        <v>29087</v>
      </c>
      <c r="AW1749" t="s">
        <v>29088</v>
      </c>
      <c r="AX1749" t="s">
        <v>29089</v>
      </c>
      <c r="AY1749" t="s">
        <v>6368</v>
      </c>
      <c r="AZ1749" t="s">
        <v>670</v>
      </c>
      <c r="BA1749" t="s">
        <v>426</v>
      </c>
      <c r="BB1749" t="s">
        <v>29090</v>
      </c>
      <c r="BD1749" t="s">
        <v>28893</v>
      </c>
      <c r="BE1749">
        <v>0</v>
      </c>
      <c r="BF1749" t="s">
        <v>29091</v>
      </c>
      <c r="BG1749" t="s">
        <v>29092</v>
      </c>
      <c r="BH1749" t="s">
        <v>29093</v>
      </c>
      <c r="BI1749" t="s">
        <v>132</v>
      </c>
      <c r="BS1749">
        <v>0</v>
      </c>
      <c r="BT1749">
        <v>0</v>
      </c>
      <c r="BU1749">
        <v>0</v>
      </c>
      <c r="BV1749">
        <v>0</v>
      </c>
      <c r="BW1749">
        <v>0</v>
      </c>
      <c r="BX1749">
        <v>0</v>
      </c>
      <c r="BY1749">
        <v>1</v>
      </c>
      <c r="CD1749" t="s">
        <v>132</v>
      </c>
      <c r="CE1749">
        <v>0</v>
      </c>
      <c r="CF1749" t="s">
        <v>132</v>
      </c>
      <c r="CJ1749" t="s">
        <v>132</v>
      </c>
      <c r="CK1749" t="s">
        <v>132</v>
      </c>
      <c r="CP1749">
        <v>5990</v>
      </c>
      <c r="CQ1749">
        <v>0</v>
      </c>
      <c r="CR1749">
        <v>0</v>
      </c>
      <c r="CS1749">
        <v>0</v>
      </c>
      <c r="CT1749">
        <v>0</v>
      </c>
    </row>
    <row r="1750" spans="1:98" x14ac:dyDescent="0.2">
      <c r="A1750" t="s">
        <v>23820</v>
      </c>
      <c r="B1750" s="1" t="s">
        <v>574</v>
      </c>
      <c r="C1750">
        <v>9600</v>
      </c>
      <c r="D1750" t="s">
        <v>23821</v>
      </c>
      <c r="G1750" t="s">
        <v>240</v>
      </c>
      <c r="H1750" t="s">
        <v>193</v>
      </c>
      <c r="I1750" t="s">
        <v>261</v>
      </c>
      <c r="J1750" t="s">
        <v>23273</v>
      </c>
      <c r="K1750" t="s">
        <v>23459</v>
      </c>
      <c r="L1750" t="s">
        <v>19560</v>
      </c>
      <c r="N1750" t="s">
        <v>10263</v>
      </c>
      <c r="O1750" t="s">
        <v>19000</v>
      </c>
      <c r="P1750">
        <v>165</v>
      </c>
      <c r="Q1750" t="s">
        <v>23822</v>
      </c>
      <c r="R1750" t="s">
        <v>3695</v>
      </c>
      <c r="S1750" t="s">
        <v>23823</v>
      </c>
      <c r="T1750">
        <v>16</v>
      </c>
      <c r="U1750">
        <v>9</v>
      </c>
      <c r="V1750">
        <v>7</v>
      </c>
      <c r="Y1750" t="s">
        <v>23246</v>
      </c>
      <c r="AB1750">
        <v>21</v>
      </c>
      <c r="AD1750" t="s">
        <v>1276</v>
      </c>
      <c r="AF1750" t="s">
        <v>23824</v>
      </c>
      <c r="AH1750" t="s">
        <v>202</v>
      </c>
      <c r="AI1750" t="s">
        <v>114</v>
      </c>
      <c r="AJ1750" t="s">
        <v>23825</v>
      </c>
      <c r="AO1750" t="s">
        <v>23826</v>
      </c>
      <c r="AQ1750">
        <v>10</v>
      </c>
      <c r="AR1750" t="s">
        <v>1236</v>
      </c>
      <c r="AS1750" t="s">
        <v>1661</v>
      </c>
      <c r="AT1750" t="s">
        <v>23827</v>
      </c>
      <c r="AU1750" t="s">
        <v>23828</v>
      </c>
      <c r="AX1750" t="s">
        <v>23829</v>
      </c>
      <c r="AY1750" t="s">
        <v>445</v>
      </c>
      <c r="AZ1750" t="s">
        <v>3720</v>
      </c>
      <c r="BA1750" t="s">
        <v>277</v>
      </c>
      <c r="BB1750" t="s">
        <v>23830</v>
      </c>
      <c r="BC1750" t="s">
        <v>4516</v>
      </c>
      <c r="BD1750" t="s">
        <v>23254</v>
      </c>
      <c r="BE1750">
        <v>0</v>
      </c>
      <c r="BG1750" t="s">
        <v>23831</v>
      </c>
      <c r="BH1750" t="s">
        <v>23832</v>
      </c>
      <c r="BI1750" t="s">
        <v>132</v>
      </c>
      <c r="BK1750" t="s">
        <v>132</v>
      </c>
      <c r="BS1750">
        <v>0</v>
      </c>
      <c r="BT1750">
        <v>0</v>
      </c>
      <c r="BU1750">
        <v>1</v>
      </c>
      <c r="BV1750">
        <v>0</v>
      </c>
      <c r="BW1750">
        <v>0</v>
      </c>
      <c r="BX1750">
        <v>0</v>
      </c>
      <c r="BY1750">
        <v>1</v>
      </c>
      <c r="CD1750" t="s">
        <v>131</v>
      </c>
      <c r="CE1750">
        <v>0</v>
      </c>
      <c r="CJ1750" t="s">
        <v>132</v>
      </c>
      <c r="CK1750" t="s">
        <v>132</v>
      </c>
      <c r="CP1750">
        <v>4892</v>
      </c>
      <c r="CQ1750">
        <v>0</v>
      </c>
      <c r="CR1750">
        <v>4</v>
      </c>
      <c r="CS1750">
        <v>1</v>
      </c>
      <c r="CT1750">
        <v>0</v>
      </c>
    </row>
    <row r="1751" spans="1:98" x14ac:dyDescent="0.2">
      <c r="A1751" t="s">
        <v>29342</v>
      </c>
      <c r="B1751" s="1" t="s">
        <v>2051</v>
      </c>
      <c r="C1751">
        <v>51200</v>
      </c>
      <c r="G1751" t="s">
        <v>366</v>
      </c>
      <c r="H1751" t="s">
        <v>136</v>
      </c>
      <c r="I1751" t="s">
        <v>241</v>
      </c>
      <c r="J1751" t="s">
        <v>29343</v>
      </c>
      <c r="K1751">
        <v>3</v>
      </c>
      <c r="L1751" t="s">
        <v>10076</v>
      </c>
      <c r="N1751" t="s">
        <v>20712</v>
      </c>
      <c r="O1751" t="s">
        <v>20713</v>
      </c>
      <c r="P1751">
        <v>157</v>
      </c>
      <c r="Q1751" t="s">
        <v>20714</v>
      </c>
      <c r="S1751" t="s">
        <v>8009</v>
      </c>
      <c r="T1751">
        <v>6</v>
      </c>
      <c r="U1751">
        <v>5</v>
      </c>
      <c r="V1751">
        <v>8</v>
      </c>
      <c r="Y1751" t="s">
        <v>3415</v>
      </c>
      <c r="Z1751" t="s">
        <v>3377</v>
      </c>
      <c r="AD1751" t="s">
        <v>249</v>
      </c>
      <c r="AF1751" t="s">
        <v>20715</v>
      </c>
      <c r="AH1751" t="s">
        <v>147</v>
      </c>
      <c r="AI1751" t="s">
        <v>147</v>
      </c>
      <c r="AJ1751" t="s">
        <v>20716</v>
      </c>
      <c r="AO1751" t="s">
        <v>20717</v>
      </c>
      <c r="AQ1751">
        <v>18</v>
      </c>
      <c r="AR1751" t="s">
        <v>25825</v>
      </c>
      <c r="AS1751" t="s">
        <v>29344</v>
      </c>
      <c r="AT1751" t="s">
        <v>20718</v>
      </c>
      <c r="AU1751" t="s">
        <v>29345</v>
      </c>
      <c r="AW1751" t="s">
        <v>29346</v>
      </c>
      <c r="AX1751" t="s">
        <v>29347</v>
      </c>
      <c r="AY1751" t="s">
        <v>29055</v>
      </c>
      <c r="AZ1751" t="s">
        <v>670</v>
      </c>
      <c r="BA1751" t="s">
        <v>426</v>
      </c>
      <c r="BB1751" t="s">
        <v>29348</v>
      </c>
      <c r="BD1751" t="s">
        <v>28893</v>
      </c>
      <c r="BE1751">
        <v>0</v>
      </c>
      <c r="BF1751" t="s">
        <v>29349</v>
      </c>
      <c r="BG1751" t="s">
        <v>29350</v>
      </c>
      <c r="BH1751" t="s">
        <v>29351</v>
      </c>
      <c r="BI1751" t="s">
        <v>132</v>
      </c>
      <c r="BP1751" t="s">
        <v>29352</v>
      </c>
      <c r="BS1751">
        <v>0</v>
      </c>
      <c r="BT1751">
        <v>0</v>
      </c>
      <c r="BU1751">
        <v>0</v>
      </c>
      <c r="BV1751">
        <v>0</v>
      </c>
      <c r="BW1751">
        <v>0</v>
      </c>
      <c r="BX1751">
        <v>0</v>
      </c>
      <c r="BY1751">
        <v>1</v>
      </c>
      <c r="CD1751" t="s">
        <v>132</v>
      </c>
      <c r="CE1751">
        <v>0</v>
      </c>
      <c r="CF1751" t="s">
        <v>132</v>
      </c>
      <c r="CJ1751" t="s">
        <v>132</v>
      </c>
      <c r="CK1751" t="s">
        <v>132</v>
      </c>
      <c r="CP1751">
        <v>6012</v>
      </c>
      <c r="CQ1751">
        <v>0</v>
      </c>
      <c r="CR1751">
        <v>0</v>
      </c>
      <c r="CS1751">
        <v>0</v>
      </c>
      <c r="CT1751">
        <v>0</v>
      </c>
    </row>
    <row r="1752" spans="1:98" x14ac:dyDescent="0.2">
      <c r="A1752" t="s">
        <v>29038</v>
      </c>
      <c r="B1752" s="1" t="s">
        <v>2051</v>
      </c>
      <c r="C1752">
        <v>51200</v>
      </c>
      <c r="G1752" t="s">
        <v>366</v>
      </c>
      <c r="H1752" t="s">
        <v>3932</v>
      </c>
      <c r="I1752" t="s">
        <v>103</v>
      </c>
      <c r="J1752" t="s">
        <v>29039</v>
      </c>
      <c r="K1752">
        <v>2</v>
      </c>
      <c r="L1752" t="s">
        <v>29040</v>
      </c>
      <c r="M1752" t="s">
        <v>7434</v>
      </c>
      <c r="N1752" t="s">
        <v>29041</v>
      </c>
      <c r="O1752" t="s">
        <v>29042</v>
      </c>
      <c r="P1752">
        <v>225</v>
      </c>
      <c r="Q1752" t="s">
        <v>12235</v>
      </c>
      <c r="R1752" t="s">
        <v>29043</v>
      </c>
      <c r="S1752" t="s">
        <v>29044</v>
      </c>
      <c r="T1752">
        <v>18</v>
      </c>
      <c r="U1752">
        <v>13</v>
      </c>
      <c r="V1752">
        <v>7</v>
      </c>
      <c r="W1752" t="s">
        <v>170</v>
      </c>
      <c r="Y1752" t="s">
        <v>7440</v>
      </c>
      <c r="Z1752" t="s">
        <v>375</v>
      </c>
      <c r="AA1752" t="s">
        <v>7417</v>
      </c>
      <c r="AB1752">
        <v>26</v>
      </c>
      <c r="AD1752" t="s">
        <v>376</v>
      </c>
      <c r="AF1752" t="s">
        <v>29045</v>
      </c>
      <c r="AH1752" t="s">
        <v>249</v>
      </c>
      <c r="AI1752" t="s">
        <v>496</v>
      </c>
      <c r="AJ1752" t="s">
        <v>29046</v>
      </c>
      <c r="AK1752" t="s">
        <v>29047</v>
      </c>
      <c r="AO1752" t="s">
        <v>29048</v>
      </c>
      <c r="AQ1752">
        <v>18</v>
      </c>
      <c r="AR1752" t="s">
        <v>29049</v>
      </c>
      <c r="AS1752" t="s">
        <v>29050</v>
      </c>
      <c r="AT1752" t="s">
        <v>29051</v>
      </c>
      <c r="AU1752" t="s">
        <v>29052</v>
      </c>
      <c r="AV1752" t="s">
        <v>13638</v>
      </c>
      <c r="AW1752" t="s">
        <v>29053</v>
      </c>
      <c r="AX1752" t="s">
        <v>29054</v>
      </c>
      <c r="AY1752" t="s">
        <v>29055</v>
      </c>
      <c r="AZ1752" t="s">
        <v>670</v>
      </c>
      <c r="BA1752" t="s">
        <v>426</v>
      </c>
      <c r="BB1752" t="s">
        <v>29056</v>
      </c>
      <c r="BD1752" t="s">
        <v>28893</v>
      </c>
      <c r="BE1752">
        <v>0</v>
      </c>
      <c r="BF1752" t="s">
        <v>29057</v>
      </c>
      <c r="BG1752" t="s">
        <v>29058</v>
      </c>
      <c r="BH1752" t="s">
        <v>29059</v>
      </c>
      <c r="BI1752" t="s">
        <v>132</v>
      </c>
      <c r="BS1752">
        <v>0</v>
      </c>
      <c r="BT1752">
        <v>0</v>
      </c>
      <c r="BU1752">
        <v>0</v>
      </c>
      <c r="BV1752">
        <v>0</v>
      </c>
      <c r="BW1752">
        <v>0</v>
      </c>
      <c r="BX1752">
        <v>0</v>
      </c>
      <c r="BY1752">
        <v>1</v>
      </c>
      <c r="CD1752" t="s">
        <v>132</v>
      </c>
      <c r="CE1752">
        <v>0</v>
      </c>
      <c r="CF1752" t="s">
        <v>132</v>
      </c>
      <c r="CJ1752" t="s">
        <v>132</v>
      </c>
      <c r="CK1752" t="s">
        <v>132</v>
      </c>
      <c r="CP1752">
        <v>5988</v>
      </c>
      <c r="CQ1752">
        <v>0</v>
      </c>
      <c r="CR1752">
        <v>0</v>
      </c>
      <c r="CS1752">
        <v>0</v>
      </c>
      <c r="CT1752">
        <v>0</v>
      </c>
    </row>
    <row r="1753" spans="1:98" x14ac:dyDescent="0.2">
      <c r="A1753" t="s">
        <v>28929</v>
      </c>
      <c r="B1753" s="1" t="s">
        <v>2051</v>
      </c>
      <c r="C1753">
        <v>51200</v>
      </c>
      <c r="G1753" t="s">
        <v>923</v>
      </c>
      <c r="H1753" t="s">
        <v>193</v>
      </c>
      <c r="I1753" t="s">
        <v>103</v>
      </c>
      <c r="J1753" t="s">
        <v>28930</v>
      </c>
      <c r="K1753">
        <v>9</v>
      </c>
      <c r="L1753" t="s">
        <v>28931</v>
      </c>
      <c r="M1753" t="s">
        <v>28932</v>
      </c>
      <c r="N1753" t="s">
        <v>21277</v>
      </c>
      <c r="O1753" t="s">
        <v>28933</v>
      </c>
      <c r="P1753">
        <v>202</v>
      </c>
      <c r="Q1753" t="s">
        <v>10171</v>
      </c>
      <c r="S1753" t="s">
        <v>28934</v>
      </c>
      <c r="T1753">
        <v>17</v>
      </c>
      <c r="U1753">
        <v>16</v>
      </c>
      <c r="V1753">
        <v>9</v>
      </c>
      <c r="Y1753" t="s">
        <v>10816</v>
      </c>
      <c r="Z1753" t="s">
        <v>4228</v>
      </c>
      <c r="AA1753" t="s">
        <v>14080</v>
      </c>
      <c r="AB1753">
        <v>26</v>
      </c>
      <c r="AD1753" t="s">
        <v>28935</v>
      </c>
      <c r="AF1753" t="s">
        <v>28936</v>
      </c>
      <c r="AH1753" t="s">
        <v>202</v>
      </c>
      <c r="AI1753" t="s">
        <v>114</v>
      </c>
      <c r="AJ1753" t="s">
        <v>28937</v>
      </c>
      <c r="AK1753" t="s">
        <v>28938</v>
      </c>
      <c r="AO1753" t="s">
        <v>28939</v>
      </c>
      <c r="AQ1753">
        <v>15</v>
      </c>
      <c r="AR1753">
        <v>25</v>
      </c>
      <c r="AS1753" t="s">
        <v>28940</v>
      </c>
      <c r="AT1753" t="s">
        <v>28941</v>
      </c>
      <c r="AU1753" t="s">
        <v>28942</v>
      </c>
      <c r="AW1753" t="s">
        <v>28943</v>
      </c>
      <c r="AX1753" t="s">
        <v>28944</v>
      </c>
      <c r="AY1753" t="s">
        <v>6368</v>
      </c>
      <c r="AZ1753" t="s">
        <v>670</v>
      </c>
      <c r="BA1753" t="s">
        <v>255</v>
      </c>
      <c r="BB1753" t="s">
        <v>28945</v>
      </c>
      <c r="BD1753" t="s">
        <v>28893</v>
      </c>
      <c r="BE1753">
        <v>0</v>
      </c>
      <c r="BF1753" t="s">
        <v>28946</v>
      </c>
      <c r="BG1753" t="s">
        <v>28947</v>
      </c>
      <c r="BH1753" t="s">
        <v>28948</v>
      </c>
      <c r="BI1753" t="s">
        <v>132</v>
      </c>
      <c r="BS1753">
        <v>0</v>
      </c>
      <c r="BT1753">
        <v>0</v>
      </c>
      <c r="BU1753">
        <v>1</v>
      </c>
      <c r="BV1753">
        <v>1</v>
      </c>
      <c r="BW1753">
        <v>0</v>
      </c>
      <c r="BX1753">
        <v>0</v>
      </c>
      <c r="BY1753">
        <v>1</v>
      </c>
      <c r="CD1753" t="s">
        <v>132</v>
      </c>
      <c r="CE1753">
        <v>0</v>
      </c>
      <c r="CF1753" t="s">
        <v>132</v>
      </c>
      <c r="CJ1753" t="s">
        <v>132</v>
      </c>
      <c r="CK1753" t="s">
        <v>132</v>
      </c>
      <c r="CP1753">
        <v>5982</v>
      </c>
      <c r="CQ1753">
        <v>0</v>
      </c>
      <c r="CR1753">
        <v>0</v>
      </c>
      <c r="CS1753">
        <v>0</v>
      </c>
      <c r="CT1753">
        <v>0</v>
      </c>
    </row>
    <row r="1754" spans="1:98" x14ac:dyDescent="0.2">
      <c r="A1754" t="s">
        <v>18911</v>
      </c>
      <c r="B1754" s="1" t="s">
        <v>2051</v>
      </c>
      <c r="C1754">
        <v>51200</v>
      </c>
      <c r="G1754" t="s">
        <v>3133</v>
      </c>
      <c r="H1754" t="s">
        <v>102</v>
      </c>
      <c r="I1754" t="s">
        <v>103</v>
      </c>
      <c r="J1754" t="s">
        <v>7779</v>
      </c>
      <c r="K1754">
        <v>10</v>
      </c>
      <c r="L1754" t="s">
        <v>18912</v>
      </c>
      <c r="N1754" t="s">
        <v>18913</v>
      </c>
      <c r="O1754" t="s">
        <v>18914</v>
      </c>
      <c r="P1754">
        <v>178</v>
      </c>
      <c r="Q1754" t="s">
        <v>12199</v>
      </c>
      <c r="R1754" t="s">
        <v>18915</v>
      </c>
      <c r="S1754" t="s">
        <v>18916</v>
      </c>
      <c r="T1754">
        <v>10</v>
      </c>
      <c r="U1754">
        <v>20</v>
      </c>
      <c r="V1754">
        <v>20</v>
      </c>
      <c r="X1754" t="s">
        <v>14908</v>
      </c>
      <c r="Y1754" t="s">
        <v>6165</v>
      </c>
      <c r="Z1754" t="s">
        <v>4228</v>
      </c>
      <c r="AA1754" t="s">
        <v>18917</v>
      </c>
      <c r="AB1754">
        <v>26</v>
      </c>
      <c r="AD1754" t="s">
        <v>18918</v>
      </c>
      <c r="AF1754" t="s">
        <v>18919</v>
      </c>
      <c r="AG1754" t="s">
        <v>18920</v>
      </c>
      <c r="AH1754" t="s">
        <v>114</v>
      </c>
      <c r="AI1754" t="s">
        <v>114</v>
      </c>
      <c r="AJ1754" t="s">
        <v>18921</v>
      </c>
      <c r="AK1754" t="s">
        <v>18922</v>
      </c>
      <c r="AO1754" t="s">
        <v>18923</v>
      </c>
      <c r="AQ1754">
        <v>17</v>
      </c>
      <c r="AR1754" t="s">
        <v>13749</v>
      </c>
      <c r="AS1754" t="s">
        <v>18924</v>
      </c>
      <c r="AT1754" t="s">
        <v>18925</v>
      </c>
      <c r="AU1754" t="s">
        <v>18926</v>
      </c>
      <c r="AW1754" t="s">
        <v>18927</v>
      </c>
      <c r="AX1754" t="s">
        <v>18928</v>
      </c>
      <c r="AY1754" t="s">
        <v>3178</v>
      </c>
      <c r="AZ1754" t="s">
        <v>670</v>
      </c>
      <c r="BA1754" t="s">
        <v>426</v>
      </c>
      <c r="BB1754" t="s">
        <v>18929</v>
      </c>
      <c r="BD1754" t="s">
        <v>18878</v>
      </c>
      <c r="BE1754">
        <v>0</v>
      </c>
      <c r="BF1754" t="s">
        <v>32272</v>
      </c>
      <c r="BG1754" t="s">
        <v>18930</v>
      </c>
      <c r="BH1754" t="s">
        <v>18931</v>
      </c>
      <c r="BL1754" t="s">
        <v>132</v>
      </c>
      <c r="BM1754" t="s">
        <v>132</v>
      </c>
      <c r="BN1754" t="s">
        <v>132</v>
      </c>
      <c r="BS1754">
        <v>0</v>
      </c>
      <c r="BT1754">
        <v>0</v>
      </c>
      <c r="BU1754">
        <v>0</v>
      </c>
      <c r="BV1754">
        <v>1</v>
      </c>
      <c r="BW1754">
        <v>0</v>
      </c>
      <c r="BX1754">
        <v>1</v>
      </c>
      <c r="BY1754">
        <v>1</v>
      </c>
      <c r="CB1754" t="s">
        <v>132</v>
      </c>
      <c r="CD1754" t="s">
        <v>131</v>
      </c>
      <c r="CE1754">
        <v>0</v>
      </c>
      <c r="CJ1754" t="s">
        <v>132</v>
      </c>
      <c r="CP1754">
        <v>2347</v>
      </c>
      <c r="CQ1754">
        <v>0</v>
      </c>
      <c r="CR1754">
        <v>0</v>
      </c>
      <c r="CS1754">
        <v>0</v>
      </c>
      <c r="CT1754">
        <v>0</v>
      </c>
    </row>
    <row r="1755" spans="1:98" x14ac:dyDescent="0.2">
      <c r="A1755" t="s">
        <v>29306</v>
      </c>
      <c r="B1755" s="1" t="s">
        <v>2051</v>
      </c>
      <c r="C1755">
        <v>51200</v>
      </c>
      <c r="G1755" t="s">
        <v>101</v>
      </c>
      <c r="H1755" t="s">
        <v>193</v>
      </c>
      <c r="I1755" t="s">
        <v>103</v>
      </c>
      <c r="J1755" t="s">
        <v>29307</v>
      </c>
      <c r="K1755">
        <v>4</v>
      </c>
      <c r="L1755" t="s">
        <v>29308</v>
      </c>
      <c r="M1755" t="s">
        <v>29309</v>
      </c>
      <c r="N1755" t="s">
        <v>29310</v>
      </c>
      <c r="O1755" t="s">
        <v>29311</v>
      </c>
      <c r="P1755">
        <v>184</v>
      </c>
      <c r="Q1755" t="s">
        <v>18935</v>
      </c>
      <c r="R1755" t="s">
        <v>3695</v>
      </c>
      <c r="S1755" t="s">
        <v>29312</v>
      </c>
      <c r="T1755">
        <v>17</v>
      </c>
      <c r="U1755">
        <v>20</v>
      </c>
      <c r="V1755">
        <v>24</v>
      </c>
      <c r="Y1755" t="s">
        <v>172</v>
      </c>
      <c r="Z1755" t="s">
        <v>11617</v>
      </c>
      <c r="AA1755" t="s">
        <v>14134</v>
      </c>
      <c r="AB1755">
        <v>26</v>
      </c>
      <c r="AD1755" t="s">
        <v>1434</v>
      </c>
      <c r="AF1755" t="s">
        <v>29313</v>
      </c>
      <c r="AG1755" t="s">
        <v>29314</v>
      </c>
      <c r="AH1755" t="s">
        <v>202</v>
      </c>
      <c r="AI1755" t="s">
        <v>202</v>
      </c>
      <c r="AJ1755" t="s">
        <v>29315</v>
      </c>
      <c r="AK1755" t="s">
        <v>29316</v>
      </c>
      <c r="AO1755" t="s">
        <v>29317</v>
      </c>
      <c r="AQ1755">
        <v>16</v>
      </c>
      <c r="AR1755" t="s">
        <v>23120</v>
      </c>
      <c r="AS1755" t="s">
        <v>29318</v>
      </c>
      <c r="AT1755" t="s">
        <v>29319</v>
      </c>
      <c r="AU1755" t="s">
        <v>29320</v>
      </c>
      <c r="AW1755" t="s">
        <v>29321</v>
      </c>
      <c r="AX1755" t="s">
        <v>29322</v>
      </c>
      <c r="AY1755" t="s">
        <v>16313</v>
      </c>
      <c r="AZ1755" t="s">
        <v>670</v>
      </c>
      <c r="BA1755" t="s">
        <v>29323</v>
      </c>
      <c r="BB1755" t="s">
        <v>29324</v>
      </c>
      <c r="BD1755" t="s">
        <v>28893</v>
      </c>
      <c r="BE1755">
        <v>0</v>
      </c>
      <c r="BF1755" t="s">
        <v>29325</v>
      </c>
      <c r="BG1755" t="s">
        <v>29326</v>
      </c>
      <c r="BH1755" t="s">
        <v>29327</v>
      </c>
      <c r="BI1755" t="s">
        <v>132</v>
      </c>
      <c r="BS1755">
        <v>0</v>
      </c>
      <c r="BT1755">
        <v>0</v>
      </c>
      <c r="BU1755">
        <v>1</v>
      </c>
      <c r="BV1755">
        <v>0</v>
      </c>
      <c r="BW1755">
        <v>0</v>
      </c>
      <c r="BX1755">
        <v>0</v>
      </c>
      <c r="BY1755">
        <v>1</v>
      </c>
      <c r="CD1755" t="s">
        <v>132</v>
      </c>
      <c r="CE1755">
        <v>0</v>
      </c>
      <c r="CF1755" t="s">
        <v>132</v>
      </c>
      <c r="CJ1755" t="s">
        <v>132</v>
      </c>
      <c r="CK1755" t="s">
        <v>132</v>
      </c>
      <c r="CP1755">
        <v>6010</v>
      </c>
      <c r="CQ1755">
        <v>0</v>
      </c>
      <c r="CR1755">
        <v>0</v>
      </c>
      <c r="CS1755">
        <v>0</v>
      </c>
      <c r="CT1755">
        <v>0</v>
      </c>
    </row>
    <row r="1756" spans="1:98" x14ac:dyDescent="0.2">
      <c r="A1756" t="s">
        <v>29205</v>
      </c>
      <c r="B1756" s="1" t="s">
        <v>2051</v>
      </c>
      <c r="C1756">
        <v>51200</v>
      </c>
      <c r="G1756" t="s">
        <v>1053</v>
      </c>
      <c r="H1756" t="s">
        <v>102</v>
      </c>
      <c r="I1756" t="s">
        <v>103</v>
      </c>
      <c r="J1756" t="s">
        <v>29206</v>
      </c>
      <c r="K1756">
        <v>16</v>
      </c>
      <c r="L1756" t="s">
        <v>29207</v>
      </c>
      <c r="N1756" t="s">
        <v>29208</v>
      </c>
      <c r="O1756" t="s">
        <v>29209</v>
      </c>
      <c r="P1756">
        <v>212</v>
      </c>
      <c r="Q1756" t="s">
        <v>7437</v>
      </c>
      <c r="S1756" t="s">
        <v>29210</v>
      </c>
      <c r="T1756">
        <v>17</v>
      </c>
      <c r="U1756">
        <v>17</v>
      </c>
      <c r="V1756">
        <v>14</v>
      </c>
      <c r="W1756" t="s">
        <v>20093</v>
      </c>
      <c r="X1756" t="s">
        <v>18993</v>
      </c>
      <c r="Y1756" t="s">
        <v>15560</v>
      </c>
      <c r="Z1756" t="s">
        <v>837</v>
      </c>
      <c r="AA1756" t="s">
        <v>20095</v>
      </c>
      <c r="AB1756">
        <v>26</v>
      </c>
      <c r="AD1756" t="s">
        <v>766</v>
      </c>
      <c r="AF1756" t="s">
        <v>29211</v>
      </c>
      <c r="AG1756" t="s">
        <v>29212</v>
      </c>
      <c r="AH1756" t="s">
        <v>114</v>
      </c>
      <c r="AI1756" t="s">
        <v>114</v>
      </c>
      <c r="AJ1756" t="s">
        <v>29213</v>
      </c>
      <c r="AK1756" t="s">
        <v>29214</v>
      </c>
      <c r="AO1756" t="s">
        <v>20100</v>
      </c>
      <c r="AQ1756">
        <v>17</v>
      </c>
      <c r="AR1756">
        <v>20</v>
      </c>
      <c r="AS1756">
        <v>43</v>
      </c>
      <c r="AT1756" t="s">
        <v>29215</v>
      </c>
      <c r="AU1756" t="s">
        <v>29216</v>
      </c>
      <c r="AV1756" t="s">
        <v>20103</v>
      </c>
      <c r="AW1756" t="s">
        <v>20104</v>
      </c>
      <c r="AX1756" t="s">
        <v>29217</v>
      </c>
      <c r="AY1756" t="s">
        <v>28890</v>
      </c>
      <c r="AZ1756" t="s">
        <v>670</v>
      </c>
      <c r="BA1756" t="s">
        <v>29218</v>
      </c>
      <c r="BB1756" t="s">
        <v>29219</v>
      </c>
      <c r="BD1756" t="s">
        <v>28893</v>
      </c>
      <c r="BE1756">
        <v>0</v>
      </c>
      <c r="BF1756" t="s">
        <v>29220</v>
      </c>
      <c r="BG1756" t="s">
        <v>29221</v>
      </c>
      <c r="BH1756" t="s">
        <v>29222</v>
      </c>
      <c r="BI1756" t="s">
        <v>132</v>
      </c>
      <c r="BS1756">
        <v>0</v>
      </c>
      <c r="BT1756">
        <v>0</v>
      </c>
      <c r="BU1756">
        <v>0</v>
      </c>
      <c r="BV1756">
        <v>0</v>
      </c>
      <c r="BW1756">
        <v>0</v>
      </c>
      <c r="BX1756">
        <v>0</v>
      </c>
      <c r="BY1756">
        <v>1</v>
      </c>
      <c r="CD1756" t="s">
        <v>132</v>
      </c>
      <c r="CE1756">
        <v>0</v>
      </c>
      <c r="CJ1756" t="s">
        <v>132</v>
      </c>
      <c r="CK1756" t="s">
        <v>132</v>
      </c>
      <c r="CP1756">
        <v>6002</v>
      </c>
      <c r="CQ1756">
        <v>0</v>
      </c>
      <c r="CR1756">
        <v>0</v>
      </c>
      <c r="CS1756">
        <v>0</v>
      </c>
      <c r="CT1756">
        <v>0</v>
      </c>
    </row>
    <row r="1757" spans="1:98" x14ac:dyDescent="0.2">
      <c r="A1757" t="s">
        <v>7394</v>
      </c>
      <c r="B1757" s="1" t="s">
        <v>134</v>
      </c>
      <c r="C1757">
        <v>3200</v>
      </c>
      <c r="G1757" t="s">
        <v>240</v>
      </c>
      <c r="H1757" t="s">
        <v>102</v>
      </c>
      <c r="I1757" t="s">
        <v>103</v>
      </c>
      <c r="J1757" t="s">
        <v>7321</v>
      </c>
      <c r="K1757">
        <v>6</v>
      </c>
      <c r="L1757" t="s">
        <v>2547</v>
      </c>
      <c r="N1757" t="s">
        <v>7395</v>
      </c>
      <c r="O1757" t="s">
        <v>7396</v>
      </c>
      <c r="P1757">
        <v>76</v>
      </c>
      <c r="Q1757" t="s">
        <v>5655</v>
      </c>
      <c r="R1757" t="s">
        <v>3695</v>
      </c>
      <c r="S1757" t="s">
        <v>7397</v>
      </c>
      <c r="T1757">
        <v>9</v>
      </c>
      <c r="U1757">
        <v>5</v>
      </c>
      <c r="V1757">
        <v>12</v>
      </c>
      <c r="Z1757" t="s">
        <v>7327</v>
      </c>
      <c r="AA1757" t="s">
        <v>174</v>
      </c>
      <c r="AB1757">
        <v>18</v>
      </c>
      <c r="AD1757" t="s">
        <v>605</v>
      </c>
      <c r="AF1757" t="s">
        <v>7398</v>
      </c>
      <c r="AH1757" t="s">
        <v>114</v>
      </c>
      <c r="AI1757" t="s">
        <v>114</v>
      </c>
      <c r="AJ1757" t="s">
        <v>7399</v>
      </c>
      <c r="AK1757" t="s">
        <v>7400</v>
      </c>
      <c r="AO1757" t="s">
        <v>7401</v>
      </c>
      <c r="AQ1757">
        <v>9</v>
      </c>
      <c r="AR1757">
        <v>13</v>
      </c>
      <c r="AS1757" t="s">
        <v>4687</v>
      </c>
      <c r="AT1757" t="s">
        <v>7402</v>
      </c>
      <c r="AU1757" t="s">
        <v>7403</v>
      </c>
      <c r="AW1757" t="s">
        <v>7335</v>
      </c>
      <c r="AX1757" t="s">
        <v>7336</v>
      </c>
      <c r="AY1757" t="s">
        <v>7337</v>
      </c>
      <c r="AZ1757" t="s">
        <v>7404</v>
      </c>
      <c r="BA1757" t="s">
        <v>255</v>
      </c>
      <c r="BB1757" t="s">
        <v>7405</v>
      </c>
      <c r="BC1757" t="s">
        <v>7340</v>
      </c>
      <c r="BD1757" t="s">
        <v>7316</v>
      </c>
      <c r="BE1757">
        <v>0</v>
      </c>
      <c r="BF1757" t="s">
        <v>7406</v>
      </c>
      <c r="BG1757" t="s">
        <v>7407</v>
      </c>
      <c r="BH1757" t="s">
        <v>7408</v>
      </c>
      <c r="BS1757">
        <v>0</v>
      </c>
      <c r="BT1757">
        <v>0</v>
      </c>
      <c r="BU1757">
        <v>1</v>
      </c>
      <c r="BV1757">
        <v>0</v>
      </c>
      <c r="BW1757">
        <v>0</v>
      </c>
      <c r="BX1757">
        <v>0</v>
      </c>
      <c r="BY1757">
        <v>1</v>
      </c>
      <c r="CD1757" t="s">
        <v>131</v>
      </c>
      <c r="CE1757">
        <v>0</v>
      </c>
      <c r="CJ1757" t="s">
        <v>132</v>
      </c>
      <c r="CO1757" t="str">
        <f>HYPERLINK("http://www.d20pfsrd.com/bestiary/monster-listings/outsiders/aeon/aeon-theletos","Aeon, Theletos")</f>
        <v>Aeon, Theletos</v>
      </c>
      <c r="CP1757">
        <v>1085</v>
      </c>
      <c r="CQ1757">
        <v>0</v>
      </c>
      <c r="CR1757">
        <v>0</v>
      </c>
      <c r="CS1757">
        <v>0</v>
      </c>
      <c r="CT1757">
        <v>0</v>
      </c>
    </row>
    <row r="1758" spans="1:98" x14ac:dyDescent="0.2">
      <c r="A1758" t="s">
        <v>21607</v>
      </c>
      <c r="B1758" s="1" t="s">
        <v>365</v>
      </c>
      <c r="C1758">
        <v>1200</v>
      </c>
      <c r="G1758" t="s">
        <v>923</v>
      </c>
      <c r="H1758" t="s">
        <v>102</v>
      </c>
      <c r="I1758" t="s">
        <v>2390</v>
      </c>
      <c r="K1758">
        <v>7</v>
      </c>
      <c r="L1758" t="s">
        <v>2434</v>
      </c>
      <c r="N1758" t="s">
        <v>2391</v>
      </c>
      <c r="O1758" t="s">
        <v>2657</v>
      </c>
      <c r="P1758">
        <v>38</v>
      </c>
      <c r="Q1758" t="s">
        <v>10104</v>
      </c>
      <c r="S1758" t="s">
        <v>10121</v>
      </c>
      <c r="T1758">
        <v>4</v>
      </c>
      <c r="U1758">
        <v>8</v>
      </c>
      <c r="V1758">
        <v>7</v>
      </c>
      <c r="Z1758" t="s">
        <v>837</v>
      </c>
      <c r="AD1758" t="s">
        <v>267</v>
      </c>
      <c r="AF1758" t="s">
        <v>21608</v>
      </c>
      <c r="AH1758" t="s">
        <v>114</v>
      </c>
      <c r="AI1758" t="s">
        <v>21609</v>
      </c>
      <c r="AO1758" t="s">
        <v>21610</v>
      </c>
      <c r="AQ1758">
        <v>3</v>
      </c>
      <c r="AR1758">
        <v>7</v>
      </c>
      <c r="AS1758">
        <v>21</v>
      </c>
      <c r="AT1758" t="s">
        <v>21611</v>
      </c>
      <c r="AU1758" t="s">
        <v>21612</v>
      </c>
      <c r="AV1758" t="s">
        <v>21613</v>
      </c>
      <c r="AW1758" t="s">
        <v>3309</v>
      </c>
      <c r="AX1758" t="s">
        <v>21614</v>
      </c>
      <c r="AY1758" t="s">
        <v>21615</v>
      </c>
      <c r="AZ1758" t="s">
        <v>16242</v>
      </c>
      <c r="BA1758" t="s">
        <v>255</v>
      </c>
      <c r="BB1758" t="s">
        <v>21616</v>
      </c>
      <c r="BD1758" t="s">
        <v>21001</v>
      </c>
      <c r="BE1758">
        <v>0</v>
      </c>
      <c r="BF1758" t="s">
        <v>21617</v>
      </c>
      <c r="BG1758" t="s">
        <v>21618</v>
      </c>
      <c r="BH1758" t="s">
        <v>21619</v>
      </c>
      <c r="BS1758">
        <v>0</v>
      </c>
      <c r="BT1758">
        <v>0</v>
      </c>
      <c r="BU1758">
        <v>0</v>
      </c>
      <c r="BV1758">
        <v>0</v>
      </c>
      <c r="BW1758">
        <v>1</v>
      </c>
      <c r="BX1758">
        <v>0</v>
      </c>
      <c r="BY1758">
        <v>1</v>
      </c>
      <c r="CD1758" t="s">
        <v>131</v>
      </c>
      <c r="CE1758">
        <v>0</v>
      </c>
      <c r="CJ1758" t="s">
        <v>132</v>
      </c>
      <c r="CP1758">
        <v>3587</v>
      </c>
      <c r="CQ1758">
        <v>0</v>
      </c>
      <c r="CR1758">
        <v>0</v>
      </c>
      <c r="CS1758">
        <v>0</v>
      </c>
      <c r="CT1758">
        <v>0</v>
      </c>
    </row>
    <row r="1759" spans="1:98" x14ac:dyDescent="0.2">
      <c r="A1759" t="s">
        <v>29255</v>
      </c>
      <c r="B1759" s="1" t="s">
        <v>365</v>
      </c>
      <c r="C1759">
        <v>1200</v>
      </c>
      <c r="G1759" t="s">
        <v>575</v>
      </c>
      <c r="H1759" t="s">
        <v>102</v>
      </c>
      <c r="I1759" t="s">
        <v>103</v>
      </c>
      <c r="J1759" t="s">
        <v>29256</v>
      </c>
      <c r="K1759">
        <v>-1</v>
      </c>
      <c r="L1759" t="s">
        <v>1760</v>
      </c>
      <c r="N1759" t="s">
        <v>263</v>
      </c>
      <c r="O1759" t="s">
        <v>9262</v>
      </c>
      <c r="P1759">
        <v>37</v>
      </c>
      <c r="Q1759" t="s">
        <v>7667</v>
      </c>
      <c r="S1759" t="s">
        <v>29257</v>
      </c>
      <c r="T1759">
        <v>6</v>
      </c>
      <c r="U1759">
        <v>0</v>
      </c>
      <c r="V1759">
        <v>5</v>
      </c>
      <c r="X1759" t="s">
        <v>29258</v>
      </c>
      <c r="Y1759" t="s">
        <v>10904</v>
      </c>
      <c r="Z1759" t="s">
        <v>3801</v>
      </c>
      <c r="AA1759" t="s">
        <v>10866</v>
      </c>
      <c r="AB1759">
        <v>15</v>
      </c>
      <c r="AD1759" t="s">
        <v>707</v>
      </c>
      <c r="AF1759" t="s">
        <v>29259</v>
      </c>
      <c r="AH1759" t="s">
        <v>114</v>
      </c>
      <c r="AI1759" t="s">
        <v>114</v>
      </c>
      <c r="AJ1759" t="s">
        <v>29260</v>
      </c>
      <c r="AK1759" t="s">
        <v>29261</v>
      </c>
      <c r="AO1759" t="s">
        <v>29262</v>
      </c>
      <c r="AQ1759">
        <v>5</v>
      </c>
      <c r="AR1759">
        <v>6</v>
      </c>
      <c r="AS1759" t="s">
        <v>9436</v>
      </c>
      <c r="AT1759" t="s">
        <v>29263</v>
      </c>
      <c r="AU1759" t="s">
        <v>29264</v>
      </c>
      <c r="AW1759" t="s">
        <v>10877</v>
      </c>
      <c r="AX1759" t="s">
        <v>29265</v>
      </c>
      <c r="AY1759" t="s">
        <v>1157</v>
      </c>
      <c r="AZ1759" t="s">
        <v>5234</v>
      </c>
      <c r="BA1759" t="s">
        <v>255</v>
      </c>
      <c r="BB1759" t="s">
        <v>29266</v>
      </c>
      <c r="BC1759" t="s">
        <v>10879</v>
      </c>
      <c r="BD1759" t="s">
        <v>28893</v>
      </c>
      <c r="BE1759">
        <v>0</v>
      </c>
      <c r="BF1759" t="s">
        <v>29267</v>
      </c>
      <c r="BG1759" t="s">
        <v>29268</v>
      </c>
      <c r="BH1759" t="s">
        <v>29269</v>
      </c>
      <c r="BI1759" t="s">
        <v>132</v>
      </c>
      <c r="BS1759">
        <v>0</v>
      </c>
      <c r="BT1759">
        <v>0</v>
      </c>
      <c r="BU1759">
        <v>0</v>
      </c>
      <c r="BV1759">
        <v>0</v>
      </c>
      <c r="BW1759">
        <v>0</v>
      </c>
      <c r="BX1759">
        <v>1</v>
      </c>
      <c r="BY1759">
        <v>1</v>
      </c>
      <c r="CD1759" t="s">
        <v>132</v>
      </c>
      <c r="CE1759">
        <v>0</v>
      </c>
      <c r="CF1759" t="s">
        <v>132</v>
      </c>
      <c r="CJ1759" t="s">
        <v>132</v>
      </c>
      <c r="CK1759" t="s">
        <v>132</v>
      </c>
      <c r="CP1759">
        <v>6007</v>
      </c>
      <c r="CQ1759">
        <v>0</v>
      </c>
      <c r="CR1759">
        <v>0</v>
      </c>
      <c r="CS1759">
        <v>0</v>
      </c>
      <c r="CT1759">
        <v>0</v>
      </c>
    </row>
    <row r="1760" spans="1:98" x14ac:dyDescent="0.2">
      <c r="A1760" t="s">
        <v>11598</v>
      </c>
      <c r="B1760" s="1" t="s">
        <v>283</v>
      </c>
      <c r="C1760">
        <v>600</v>
      </c>
      <c r="G1760" t="s">
        <v>240</v>
      </c>
      <c r="H1760" t="s">
        <v>102</v>
      </c>
      <c r="I1760" t="s">
        <v>103</v>
      </c>
      <c r="J1760" t="s">
        <v>9249</v>
      </c>
      <c r="K1760">
        <v>1</v>
      </c>
      <c r="L1760" t="s">
        <v>11599</v>
      </c>
      <c r="M1760" t="s">
        <v>11600</v>
      </c>
      <c r="N1760" t="s">
        <v>794</v>
      </c>
      <c r="O1760" t="s">
        <v>795</v>
      </c>
      <c r="P1760">
        <v>22</v>
      </c>
      <c r="Q1760" t="s">
        <v>4226</v>
      </c>
      <c r="S1760" t="s">
        <v>11066</v>
      </c>
      <c r="T1760">
        <v>5</v>
      </c>
      <c r="U1760">
        <v>4</v>
      </c>
      <c r="V1760">
        <v>2</v>
      </c>
      <c r="Z1760" t="s">
        <v>9251</v>
      </c>
      <c r="AC1760" t="s">
        <v>4565</v>
      </c>
      <c r="AD1760" t="s">
        <v>267</v>
      </c>
      <c r="AF1760" t="s">
        <v>11601</v>
      </c>
      <c r="AH1760" t="s">
        <v>114</v>
      </c>
      <c r="AI1760" t="s">
        <v>114</v>
      </c>
      <c r="AJ1760" t="s">
        <v>11602</v>
      </c>
      <c r="AO1760" t="s">
        <v>11603</v>
      </c>
      <c r="AQ1760">
        <v>3</v>
      </c>
      <c r="AR1760">
        <v>4</v>
      </c>
      <c r="AS1760" t="s">
        <v>9436</v>
      </c>
      <c r="AT1760" t="s">
        <v>11604</v>
      </c>
      <c r="AU1760" t="s">
        <v>11605</v>
      </c>
      <c r="AW1760" t="s">
        <v>11033</v>
      </c>
      <c r="AY1760" t="s">
        <v>7848</v>
      </c>
      <c r="AZ1760" t="s">
        <v>208</v>
      </c>
      <c r="BA1760" t="s">
        <v>255</v>
      </c>
      <c r="BB1760" t="s">
        <v>11606</v>
      </c>
      <c r="BD1760" t="s">
        <v>7316</v>
      </c>
      <c r="BE1760">
        <v>0</v>
      </c>
      <c r="BF1760" t="s">
        <v>11607</v>
      </c>
      <c r="BG1760" t="s">
        <v>11608</v>
      </c>
      <c r="BH1760" t="s">
        <v>11609</v>
      </c>
      <c r="BS1760">
        <v>0</v>
      </c>
      <c r="BT1760">
        <v>0</v>
      </c>
      <c r="BU1760">
        <v>0</v>
      </c>
      <c r="BV1760">
        <v>0</v>
      </c>
      <c r="BW1760">
        <v>1</v>
      </c>
      <c r="BX1760">
        <v>0</v>
      </c>
      <c r="BY1760">
        <v>1</v>
      </c>
      <c r="CD1760" t="s">
        <v>131</v>
      </c>
      <c r="CE1760">
        <v>0</v>
      </c>
      <c r="CJ1760" t="s">
        <v>132</v>
      </c>
      <c r="CO1760" t="str">
        <f>HYPERLINK("http://www.d20pfsrd.com/bestiary/monster-listings/outsiders/thoqqua","Thoqqua")</f>
        <v>Thoqqua</v>
      </c>
      <c r="CP1760">
        <v>1369</v>
      </c>
      <c r="CQ1760">
        <v>0</v>
      </c>
      <c r="CR1760">
        <v>0</v>
      </c>
      <c r="CS1760">
        <v>0</v>
      </c>
      <c r="CT1760">
        <v>0</v>
      </c>
    </row>
    <row r="1761" spans="1:98" x14ac:dyDescent="0.2">
      <c r="A1761" t="s">
        <v>30454</v>
      </c>
      <c r="B1761" s="1" t="s">
        <v>633</v>
      </c>
      <c r="C1761">
        <v>4800</v>
      </c>
      <c r="G1761" t="s">
        <v>135</v>
      </c>
      <c r="H1761" t="s">
        <v>193</v>
      </c>
      <c r="I1761" t="s">
        <v>654</v>
      </c>
      <c r="K1761">
        <v>4</v>
      </c>
      <c r="L1761" t="s">
        <v>30455</v>
      </c>
      <c r="N1761" t="s">
        <v>3537</v>
      </c>
      <c r="O1761" t="s">
        <v>20808</v>
      </c>
      <c r="P1761">
        <v>100</v>
      </c>
      <c r="Q1761" t="s">
        <v>4246</v>
      </c>
      <c r="R1761" t="s">
        <v>32341</v>
      </c>
      <c r="S1761" t="s">
        <v>30456</v>
      </c>
      <c r="T1761">
        <v>7</v>
      </c>
      <c r="U1761">
        <v>4</v>
      </c>
      <c r="V1761">
        <v>7</v>
      </c>
      <c r="Z1761" t="s">
        <v>30457</v>
      </c>
      <c r="AA1761" t="s">
        <v>1494</v>
      </c>
      <c r="AD1761" t="s">
        <v>496</v>
      </c>
      <c r="AF1761" t="s">
        <v>30458</v>
      </c>
      <c r="AG1761" t="s">
        <v>30459</v>
      </c>
      <c r="AH1761" t="s">
        <v>202</v>
      </c>
      <c r="AI1761" t="s">
        <v>202</v>
      </c>
      <c r="AJ1761" t="s">
        <v>30460</v>
      </c>
      <c r="AO1761" t="s">
        <v>30461</v>
      </c>
      <c r="AQ1761">
        <v>6</v>
      </c>
      <c r="AR1761">
        <v>13</v>
      </c>
      <c r="AS1761" t="s">
        <v>30462</v>
      </c>
      <c r="AT1761" t="s">
        <v>30463</v>
      </c>
      <c r="AU1761" t="s">
        <v>30464</v>
      </c>
      <c r="AV1761" t="s">
        <v>18717</v>
      </c>
      <c r="AW1761" t="s">
        <v>30465</v>
      </c>
      <c r="AX1761" t="s">
        <v>30466</v>
      </c>
      <c r="AY1761" t="s">
        <v>298</v>
      </c>
      <c r="AZ1761" t="s">
        <v>670</v>
      </c>
      <c r="BA1761" t="s">
        <v>30467</v>
      </c>
      <c r="BB1761" t="s">
        <v>30468</v>
      </c>
      <c r="BD1761" t="s">
        <v>30423</v>
      </c>
      <c r="BE1761">
        <v>0</v>
      </c>
      <c r="BF1761" t="s">
        <v>30469</v>
      </c>
      <c r="BG1761" t="s">
        <v>30470</v>
      </c>
      <c r="BH1761" t="s">
        <v>30471</v>
      </c>
      <c r="BI1761" t="s">
        <v>132</v>
      </c>
      <c r="BS1761">
        <v>0</v>
      </c>
      <c r="BT1761">
        <v>0</v>
      </c>
      <c r="BU1761">
        <v>0</v>
      </c>
      <c r="BV1761">
        <v>0</v>
      </c>
      <c r="BW1761">
        <v>0</v>
      </c>
      <c r="BX1761">
        <v>0</v>
      </c>
      <c r="BY1761">
        <v>1</v>
      </c>
      <c r="CD1761" t="s">
        <v>132</v>
      </c>
      <c r="CE1761">
        <v>0</v>
      </c>
      <c r="CF1761" t="s">
        <v>132</v>
      </c>
      <c r="CJ1761" t="s">
        <v>132</v>
      </c>
      <c r="CK1761" t="s">
        <v>132</v>
      </c>
      <c r="CP1761">
        <v>6368</v>
      </c>
      <c r="CQ1761">
        <v>0</v>
      </c>
      <c r="CR1761">
        <v>0</v>
      </c>
      <c r="CS1761">
        <v>0</v>
      </c>
      <c r="CT1761">
        <v>0</v>
      </c>
    </row>
    <row r="1762" spans="1:98" x14ac:dyDescent="0.2">
      <c r="A1762" t="s">
        <v>30427</v>
      </c>
      <c r="B1762" s="1" t="s">
        <v>574</v>
      </c>
      <c r="C1762">
        <v>9600</v>
      </c>
      <c r="G1762" t="s">
        <v>240</v>
      </c>
      <c r="H1762" t="s">
        <v>102</v>
      </c>
      <c r="I1762" t="s">
        <v>241</v>
      </c>
      <c r="J1762" t="s">
        <v>29751</v>
      </c>
      <c r="K1762">
        <v>6</v>
      </c>
      <c r="L1762" t="s">
        <v>17393</v>
      </c>
      <c r="N1762" t="s">
        <v>13522</v>
      </c>
      <c r="O1762" t="s">
        <v>13523</v>
      </c>
      <c r="P1762">
        <v>131</v>
      </c>
      <c r="Q1762" t="s">
        <v>32349</v>
      </c>
      <c r="R1762" t="s">
        <v>32341</v>
      </c>
      <c r="S1762" t="s">
        <v>8218</v>
      </c>
      <c r="T1762">
        <v>4</v>
      </c>
      <c r="U1762">
        <v>6</v>
      </c>
      <c r="V1762">
        <v>8</v>
      </c>
      <c r="X1762" t="s">
        <v>18856</v>
      </c>
      <c r="Z1762" t="s">
        <v>248</v>
      </c>
      <c r="AA1762" t="s">
        <v>1147</v>
      </c>
      <c r="AC1762" t="s">
        <v>30304</v>
      </c>
      <c r="AD1762" t="s">
        <v>249</v>
      </c>
      <c r="AF1762" t="s">
        <v>30428</v>
      </c>
      <c r="AG1762" t="s">
        <v>30429</v>
      </c>
      <c r="AH1762" t="s">
        <v>114</v>
      </c>
      <c r="AI1762" t="s">
        <v>114</v>
      </c>
      <c r="AJ1762" t="s">
        <v>30430</v>
      </c>
      <c r="AO1762" t="s">
        <v>30431</v>
      </c>
      <c r="AQ1762">
        <v>13</v>
      </c>
      <c r="AR1762">
        <v>19</v>
      </c>
      <c r="AS1762" t="s">
        <v>2046</v>
      </c>
      <c r="AT1762" t="s">
        <v>30432</v>
      </c>
      <c r="AU1762" t="s">
        <v>30433</v>
      </c>
      <c r="AW1762" t="s">
        <v>30382</v>
      </c>
      <c r="AY1762" t="s">
        <v>20998</v>
      </c>
      <c r="AZ1762" t="s">
        <v>30434</v>
      </c>
      <c r="BA1762" t="s">
        <v>255</v>
      </c>
      <c r="BB1762" t="s">
        <v>30435</v>
      </c>
      <c r="BC1762" t="s">
        <v>29759</v>
      </c>
      <c r="BD1762" t="s">
        <v>30423</v>
      </c>
      <c r="BE1762">
        <v>0</v>
      </c>
      <c r="BF1762" t="s">
        <v>30436</v>
      </c>
      <c r="BG1762" t="s">
        <v>30437</v>
      </c>
      <c r="BH1762" t="s">
        <v>30438</v>
      </c>
      <c r="BI1762" t="s">
        <v>132</v>
      </c>
      <c r="BS1762">
        <v>0</v>
      </c>
      <c r="BT1762">
        <v>0</v>
      </c>
      <c r="BU1762">
        <v>0</v>
      </c>
      <c r="BV1762">
        <v>0</v>
      </c>
      <c r="BW1762">
        <v>0</v>
      </c>
      <c r="BX1762">
        <v>0</v>
      </c>
      <c r="BY1762">
        <v>1</v>
      </c>
      <c r="CD1762" t="s">
        <v>132</v>
      </c>
      <c r="CE1762">
        <v>0</v>
      </c>
      <c r="CF1762" t="s">
        <v>132</v>
      </c>
      <c r="CJ1762" t="s">
        <v>132</v>
      </c>
      <c r="CK1762" t="s">
        <v>132</v>
      </c>
      <c r="CP1762">
        <v>6366</v>
      </c>
      <c r="CQ1762">
        <v>0</v>
      </c>
      <c r="CR1762">
        <v>0</v>
      </c>
      <c r="CS1762">
        <v>0</v>
      </c>
      <c r="CT1762">
        <v>0</v>
      </c>
    </row>
    <row r="1763" spans="1:98" x14ac:dyDescent="0.2">
      <c r="A1763" t="s">
        <v>24011</v>
      </c>
      <c r="B1763" s="1" t="s">
        <v>306</v>
      </c>
      <c r="C1763">
        <v>1600</v>
      </c>
      <c r="G1763" t="s">
        <v>575</v>
      </c>
      <c r="H1763" t="s">
        <v>102</v>
      </c>
      <c r="I1763" t="s">
        <v>103</v>
      </c>
      <c r="J1763" t="s">
        <v>1138</v>
      </c>
      <c r="K1763">
        <v>2</v>
      </c>
      <c r="L1763" t="s">
        <v>2535</v>
      </c>
      <c r="M1763" t="s">
        <v>24012</v>
      </c>
      <c r="N1763" t="s">
        <v>2014</v>
      </c>
      <c r="O1763" t="s">
        <v>24013</v>
      </c>
      <c r="P1763">
        <v>51</v>
      </c>
      <c r="Q1763" t="s">
        <v>4352</v>
      </c>
      <c r="S1763" t="s">
        <v>24014</v>
      </c>
      <c r="T1763">
        <v>8</v>
      </c>
      <c r="U1763">
        <v>7</v>
      </c>
      <c r="V1763">
        <v>2</v>
      </c>
      <c r="Z1763" t="s">
        <v>1146</v>
      </c>
      <c r="AA1763" t="s">
        <v>1147</v>
      </c>
      <c r="AD1763" t="s">
        <v>496</v>
      </c>
      <c r="AF1763" t="s">
        <v>24015</v>
      </c>
      <c r="AG1763" t="s">
        <v>24016</v>
      </c>
      <c r="AH1763" t="s">
        <v>114</v>
      </c>
      <c r="AI1763" t="s">
        <v>114</v>
      </c>
      <c r="AJ1763" t="s">
        <v>24017</v>
      </c>
      <c r="AK1763" t="s">
        <v>24018</v>
      </c>
      <c r="AO1763" t="s">
        <v>24019</v>
      </c>
      <c r="AQ1763">
        <v>6</v>
      </c>
      <c r="AR1763">
        <v>10</v>
      </c>
      <c r="AS1763">
        <v>22</v>
      </c>
      <c r="AT1763" t="s">
        <v>24020</v>
      </c>
      <c r="AU1763" t="s">
        <v>24021</v>
      </c>
      <c r="AV1763" t="s">
        <v>1065</v>
      </c>
      <c r="AW1763" t="s">
        <v>15022</v>
      </c>
      <c r="AY1763" t="s">
        <v>1157</v>
      </c>
      <c r="AZ1763" t="s">
        <v>24022</v>
      </c>
      <c r="BA1763" t="s">
        <v>24023</v>
      </c>
      <c r="BB1763" t="s">
        <v>24024</v>
      </c>
      <c r="BC1763" t="s">
        <v>1161</v>
      </c>
      <c r="BD1763" t="s">
        <v>24007</v>
      </c>
      <c r="BE1763">
        <v>0</v>
      </c>
      <c r="BF1763" t="s">
        <v>24025</v>
      </c>
      <c r="BG1763" t="s">
        <v>24026</v>
      </c>
      <c r="BH1763" t="s">
        <v>24027</v>
      </c>
      <c r="BI1763" t="s">
        <v>132</v>
      </c>
      <c r="BK1763" t="s">
        <v>132</v>
      </c>
      <c r="BS1763">
        <v>0</v>
      </c>
      <c r="BT1763">
        <v>0</v>
      </c>
      <c r="BU1763">
        <v>0</v>
      </c>
      <c r="BV1763">
        <v>0</v>
      </c>
      <c r="BW1763">
        <v>0</v>
      </c>
      <c r="BX1763">
        <v>0</v>
      </c>
      <c r="BY1763">
        <v>1</v>
      </c>
      <c r="CD1763" t="s">
        <v>131</v>
      </c>
      <c r="CE1763">
        <v>0</v>
      </c>
      <c r="CF1763" t="s">
        <v>132</v>
      </c>
      <c r="CJ1763" t="s">
        <v>132</v>
      </c>
      <c r="CK1763" t="s">
        <v>132</v>
      </c>
      <c r="CP1763">
        <v>4922</v>
      </c>
      <c r="CQ1763">
        <v>0</v>
      </c>
      <c r="CR1763">
        <v>0</v>
      </c>
      <c r="CS1763">
        <v>0</v>
      </c>
      <c r="CT1763">
        <v>0</v>
      </c>
    </row>
    <row r="1764" spans="1:98" x14ac:dyDescent="0.2">
      <c r="A1764" t="s">
        <v>11610</v>
      </c>
      <c r="B1764" s="1" t="s">
        <v>1246</v>
      </c>
      <c r="C1764">
        <v>102400</v>
      </c>
      <c r="G1764" t="s">
        <v>575</v>
      </c>
      <c r="H1764" t="s">
        <v>136</v>
      </c>
      <c r="I1764" t="s">
        <v>261</v>
      </c>
      <c r="J1764" t="s">
        <v>1954</v>
      </c>
      <c r="K1764">
        <v>5</v>
      </c>
      <c r="L1764" t="s">
        <v>11611</v>
      </c>
      <c r="N1764" t="s">
        <v>11612</v>
      </c>
      <c r="O1764" t="s">
        <v>11613</v>
      </c>
      <c r="P1764">
        <v>279</v>
      </c>
      <c r="Q1764" t="s">
        <v>11614</v>
      </c>
      <c r="R1764" t="s">
        <v>11615</v>
      </c>
      <c r="S1764" t="s">
        <v>11616</v>
      </c>
      <c r="T1764">
        <v>21</v>
      </c>
      <c r="U1764">
        <v>14</v>
      </c>
      <c r="V1764">
        <v>15</v>
      </c>
      <c r="Y1764" t="s">
        <v>11156</v>
      </c>
      <c r="Z1764" t="s">
        <v>11617</v>
      </c>
      <c r="AA1764" t="s">
        <v>11618</v>
      </c>
      <c r="AB1764">
        <v>28</v>
      </c>
      <c r="AC1764" t="s">
        <v>4565</v>
      </c>
      <c r="AD1764" t="s">
        <v>11619</v>
      </c>
      <c r="AF1764" t="s">
        <v>11620</v>
      </c>
      <c r="AH1764" t="s">
        <v>147</v>
      </c>
      <c r="AI1764" t="s">
        <v>147</v>
      </c>
      <c r="AJ1764" t="s">
        <v>11621</v>
      </c>
      <c r="AK1764" t="s">
        <v>11622</v>
      </c>
      <c r="AO1764" t="s">
        <v>11623</v>
      </c>
      <c r="AQ1764">
        <v>18</v>
      </c>
      <c r="AR1764">
        <v>30</v>
      </c>
      <c r="AS1764" t="s">
        <v>11624</v>
      </c>
      <c r="AT1764" t="s">
        <v>11625</v>
      </c>
      <c r="AU1764" t="s">
        <v>11626</v>
      </c>
      <c r="AW1764" t="s">
        <v>11166</v>
      </c>
      <c r="AX1764" t="s">
        <v>11627</v>
      </c>
      <c r="AY1764" t="s">
        <v>298</v>
      </c>
      <c r="AZ1764" t="s">
        <v>670</v>
      </c>
      <c r="BA1764" t="s">
        <v>156</v>
      </c>
      <c r="BB1764" t="s">
        <v>11628</v>
      </c>
      <c r="BD1764" t="s">
        <v>7316</v>
      </c>
      <c r="BE1764">
        <v>0</v>
      </c>
      <c r="BF1764" t="s">
        <v>11629</v>
      </c>
      <c r="BG1764" t="s">
        <v>11630</v>
      </c>
      <c r="BH1764" t="s">
        <v>11631</v>
      </c>
      <c r="BS1764">
        <v>0</v>
      </c>
      <c r="BT1764">
        <v>0</v>
      </c>
      <c r="BU1764">
        <v>0</v>
      </c>
      <c r="BV1764">
        <v>1</v>
      </c>
      <c r="BW1764">
        <v>0</v>
      </c>
      <c r="BX1764">
        <v>0</v>
      </c>
      <c r="BY1764">
        <v>1</v>
      </c>
      <c r="CD1764" t="s">
        <v>131</v>
      </c>
      <c r="CE1764">
        <v>0</v>
      </c>
      <c r="CJ1764" t="s">
        <v>132</v>
      </c>
      <c r="CO1764" t="str">
        <f>HYPERLINK("http://www.d20pfsrd.com/bestiary/monster-listings/magical-beasts/thrasfyr","Thrasfyr")</f>
        <v>Thrasfyr</v>
      </c>
      <c r="CP1764">
        <v>1370</v>
      </c>
      <c r="CQ1764">
        <v>0</v>
      </c>
      <c r="CR1764">
        <v>0</v>
      </c>
      <c r="CS1764">
        <v>0</v>
      </c>
      <c r="CT1764">
        <v>0</v>
      </c>
    </row>
    <row r="1765" spans="1:98" x14ac:dyDescent="0.2">
      <c r="A1765" t="s">
        <v>31919</v>
      </c>
      <c r="B1765" s="1" t="s">
        <v>1034</v>
      </c>
      <c r="C1765">
        <v>6400</v>
      </c>
      <c r="G1765" t="s">
        <v>575</v>
      </c>
      <c r="H1765" t="s">
        <v>102</v>
      </c>
      <c r="I1765" t="s">
        <v>103</v>
      </c>
      <c r="J1765" t="s">
        <v>31920</v>
      </c>
      <c r="K1765">
        <v>7</v>
      </c>
      <c r="L1765" t="s">
        <v>31921</v>
      </c>
      <c r="M1765" t="s">
        <v>31922</v>
      </c>
      <c r="N1765" t="s">
        <v>1448</v>
      </c>
      <c r="O1765" t="s">
        <v>31923</v>
      </c>
      <c r="P1765">
        <v>104</v>
      </c>
      <c r="Q1765" t="s">
        <v>10079</v>
      </c>
      <c r="S1765" t="s">
        <v>31924</v>
      </c>
      <c r="T1765">
        <v>12</v>
      </c>
      <c r="U1765">
        <v>12</v>
      </c>
      <c r="V1765">
        <v>9</v>
      </c>
      <c r="Y1765" t="s">
        <v>479</v>
      </c>
      <c r="Z1765" t="s">
        <v>9132</v>
      </c>
      <c r="AC1765" t="s">
        <v>3438</v>
      </c>
      <c r="AD1765" t="s">
        <v>6017</v>
      </c>
      <c r="AF1765" t="s">
        <v>31925</v>
      </c>
      <c r="AH1765" t="s">
        <v>114</v>
      </c>
      <c r="AI1765" t="s">
        <v>114</v>
      </c>
      <c r="AJ1765" t="s">
        <v>31926</v>
      </c>
      <c r="AO1765" t="s">
        <v>31927</v>
      </c>
      <c r="AQ1765">
        <v>11</v>
      </c>
      <c r="AR1765">
        <v>18</v>
      </c>
      <c r="AS1765">
        <v>30</v>
      </c>
      <c r="AT1765" t="s">
        <v>31928</v>
      </c>
      <c r="AU1765" t="s">
        <v>31929</v>
      </c>
      <c r="AW1765" t="s">
        <v>31930</v>
      </c>
      <c r="AX1765" t="s">
        <v>31931</v>
      </c>
      <c r="AY1765" t="s">
        <v>18558</v>
      </c>
      <c r="AZ1765" t="s">
        <v>31932</v>
      </c>
      <c r="BA1765" t="s">
        <v>255</v>
      </c>
      <c r="BB1765" t="s">
        <v>31933</v>
      </c>
      <c r="BD1765" t="s">
        <v>31862</v>
      </c>
      <c r="BE1765">
        <v>0</v>
      </c>
      <c r="BF1765" t="s">
        <v>31934</v>
      </c>
      <c r="BG1765" t="s">
        <v>31935</v>
      </c>
      <c r="BH1765" t="s">
        <v>31936</v>
      </c>
      <c r="BS1765">
        <v>0</v>
      </c>
      <c r="BT1765">
        <v>0</v>
      </c>
      <c r="BU1765">
        <v>1</v>
      </c>
      <c r="BV1765">
        <v>0</v>
      </c>
      <c r="BW1765">
        <v>0</v>
      </c>
      <c r="BX1765">
        <v>0</v>
      </c>
      <c r="BY1765">
        <v>1</v>
      </c>
      <c r="CD1765" t="s">
        <v>132</v>
      </c>
      <c r="CE1765">
        <v>0</v>
      </c>
      <c r="CF1765" t="s">
        <v>132</v>
      </c>
      <c r="CJ1765" t="s">
        <v>132</v>
      </c>
      <c r="CK1765" t="s">
        <v>132</v>
      </c>
      <c r="CP1765">
        <v>6955</v>
      </c>
      <c r="CQ1765">
        <v>0</v>
      </c>
      <c r="CR1765">
        <v>0</v>
      </c>
      <c r="CS1765">
        <v>0</v>
      </c>
      <c r="CT1765">
        <v>0</v>
      </c>
    </row>
    <row r="1766" spans="1:98" x14ac:dyDescent="0.2">
      <c r="A1766" t="s">
        <v>29516</v>
      </c>
      <c r="B1766" s="1" t="s">
        <v>1137</v>
      </c>
      <c r="C1766">
        <v>2400</v>
      </c>
      <c r="G1766" t="s">
        <v>3133</v>
      </c>
      <c r="H1766" t="s">
        <v>102</v>
      </c>
      <c r="I1766" t="s">
        <v>809</v>
      </c>
      <c r="K1766">
        <v>7</v>
      </c>
      <c r="L1766" t="s">
        <v>4175</v>
      </c>
      <c r="N1766" t="s">
        <v>3296</v>
      </c>
      <c r="O1766" t="s">
        <v>3297</v>
      </c>
      <c r="P1766">
        <v>60</v>
      </c>
      <c r="Q1766" t="s">
        <v>2668</v>
      </c>
      <c r="S1766" t="s">
        <v>29517</v>
      </c>
      <c r="T1766">
        <v>6</v>
      </c>
      <c r="U1766">
        <v>9</v>
      </c>
      <c r="V1766">
        <v>7</v>
      </c>
      <c r="W1766" t="s">
        <v>16264</v>
      </c>
      <c r="Z1766" t="s">
        <v>18449</v>
      </c>
      <c r="AA1766" t="s">
        <v>1494</v>
      </c>
      <c r="AD1766" t="s">
        <v>4314</v>
      </c>
      <c r="AF1766" t="s">
        <v>29518</v>
      </c>
      <c r="AH1766" t="s">
        <v>114</v>
      </c>
      <c r="AI1766" t="s">
        <v>114</v>
      </c>
      <c r="AJ1766" t="s">
        <v>29519</v>
      </c>
      <c r="AK1766" t="s">
        <v>29520</v>
      </c>
      <c r="AO1766" t="s">
        <v>29521</v>
      </c>
      <c r="AQ1766">
        <v>8</v>
      </c>
      <c r="AR1766">
        <v>10</v>
      </c>
      <c r="AS1766">
        <v>23</v>
      </c>
      <c r="AT1766" t="s">
        <v>29522</v>
      </c>
      <c r="AU1766" t="s">
        <v>29523</v>
      </c>
      <c r="AW1766" t="s">
        <v>29524</v>
      </c>
      <c r="AY1766" t="s">
        <v>298</v>
      </c>
      <c r="AZ1766" t="s">
        <v>29525</v>
      </c>
      <c r="BA1766" t="s">
        <v>29526</v>
      </c>
      <c r="BB1766" t="s">
        <v>29527</v>
      </c>
      <c r="BC1766" t="s">
        <v>18460</v>
      </c>
      <c r="BD1766" t="s">
        <v>29427</v>
      </c>
      <c r="BE1766">
        <v>0</v>
      </c>
      <c r="BF1766" t="s">
        <v>29528</v>
      </c>
      <c r="BG1766" t="s">
        <v>29529</v>
      </c>
      <c r="BH1766" t="s">
        <v>29530</v>
      </c>
      <c r="BI1766" t="s">
        <v>132</v>
      </c>
      <c r="BS1766">
        <v>0</v>
      </c>
      <c r="BT1766">
        <v>0</v>
      </c>
      <c r="BU1766">
        <v>1</v>
      </c>
      <c r="BV1766">
        <v>0</v>
      </c>
      <c r="BW1766">
        <v>0</v>
      </c>
      <c r="BX1766">
        <v>0</v>
      </c>
      <c r="BY1766">
        <v>1</v>
      </c>
      <c r="CD1766" t="s">
        <v>132</v>
      </c>
      <c r="CE1766">
        <v>0</v>
      </c>
      <c r="CJ1766" t="s">
        <v>132</v>
      </c>
      <c r="CK1766" t="s">
        <v>132</v>
      </c>
      <c r="CP1766">
        <v>6043</v>
      </c>
      <c r="CQ1766">
        <v>0</v>
      </c>
      <c r="CR1766">
        <v>0</v>
      </c>
      <c r="CS1766">
        <v>0</v>
      </c>
      <c r="CT1766">
        <v>0</v>
      </c>
    </row>
    <row r="1767" spans="1:98" x14ac:dyDescent="0.2">
      <c r="A1767" t="s">
        <v>18443</v>
      </c>
      <c r="B1767" s="1" t="s">
        <v>1845</v>
      </c>
      <c r="C1767">
        <v>153600</v>
      </c>
      <c r="G1767" t="s">
        <v>3133</v>
      </c>
      <c r="H1767" t="s">
        <v>136</v>
      </c>
      <c r="I1767" t="s">
        <v>809</v>
      </c>
      <c r="K1767">
        <v>4</v>
      </c>
      <c r="L1767" t="s">
        <v>18444</v>
      </c>
      <c r="N1767" t="s">
        <v>13393</v>
      </c>
      <c r="O1767" t="s">
        <v>18445</v>
      </c>
      <c r="P1767">
        <v>312</v>
      </c>
      <c r="Q1767" t="s">
        <v>18446</v>
      </c>
      <c r="R1767" t="s">
        <v>4980</v>
      </c>
      <c r="S1767" t="s">
        <v>18447</v>
      </c>
      <c r="T1767">
        <v>15</v>
      </c>
      <c r="U1767">
        <v>14</v>
      </c>
      <c r="V1767">
        <v>21</v>
      </c>
      <c r="X1767" t="s">
        <v>18448</v>
      </c>
      <c r="Z1767" t="s">
        <v>18449</v>
      </c>
      <c r="AA1767" t="s">
        <v>2946</v>
      </c>
      <c r="AB1767">
        <v>29</v>
      </c>
      <c r="AD1767" t="s">
        <v>1453</v>
      </c>
      <c r="AF1767" t="s">
        <v>18450</v>
      </c>
      <c r="AH1767" t="s">
        <v>147</v>
      </c>
      <c r="AI1767" t="s">
        <v>147</v>
      </c>
      <c r="AJ1767" t="s">
        <v>18451</v>
      </c>
      <c r="AK1767" t="s">
        <v>18452</v>
      </c>
      <c r="AO1767" t="s">
        <v>18453</v>
      </c>
      <c r="AQ1767">
        <v>25</v>
      </c>
      <c r="AR1767">
        <v>36</v>
      </c>
      <c r="AS1767">
        <v>46</v>
      </c>
      <c r="AT1767" t="s">
        <v>18454</v>
      </c>
      <c r="AU1767" t="s">
        <v>18455</v>
      </c>
      <c r="AW1767" t="s">
        <v>18456</v>
      </c>
      <c r="AY1767" t="s">
        <v>298</v>
      </c>
      <c r="AZ1767" t="s">
        <v>18457</v>
      </c>
      <c r="BA1767" t="s">
        <v>18458</v>
      </c>
      <c r="BB1767" t="s">
        <v>18459</v>
      </c>
      <c r="BC1767" t="s">
        <v>18460</v>
      </c>
      <c r="BD1767" t="s">
        <v>14619</v>
      </c>
      <c r="BE1767">
        <v>0</v>
      </c>
      <c r="BF1767" t="s">
        <v>18461</v>
      </c>
      <c r="BG1767" t="s">
        <v>18462</v>
      </c>
      <c r="BH1767" t="s">
        <v>18463</v>
      </c>
      <c r="BS1767">
        <v>0</v>
      </c>
      <c r="BT1767">
        <v>0</v>
      </c>
      <c r="BU1767">
        <v>1</v>
      </c>
      <c r="BV1767">
        <v>0</v>
      </c>
      <c r="BW1767">
        <v>0</v>
      </c>
      <c r="BX1767">
        <v>0</v>
      </c>
      <c r="BY1767">
        <v>1</v>
      </c>
      <c r="CD1767" t="s">
        <v>132</v>
      </c>
      <c r="CE1767">
        <v>0</v>
      </c>
      <c r="CJ1767" t="s">
        <v>132</v>
      </c>
      <c r="CK1767" t="s">
        <v>132</v>
      </c>
      <c r="CP1767">
        <v>2210</v>
      </c>
      <c r="CQ1767">
        <v>0</v>
      </c>
      <c r="CR1767">
        <v>0</v>
      </c>
      <c r="CS1767">
        <v>0</v>
      </c>
      <c r="CT1767">
        <v>0</v>
      </c>
    </row>
    <row r="1768" spans="1:98" x14ac:dyDescent="0.2">
      <c r="A1768" t="s">
        <v>18464</v>
      </c>
      <c r="B1768" s="1" t="s">
        <v>1223</v>
      </c>
      <c r="C1768">
        <v>12800</v>
      </c>
      <c r="G1768" t="s">
        <v>3133</v>
      </c>
      <c r="H1768" t="s">
        <v>102</v>
      </c>
      <c r="I1768" t="s">
        <v>809</v>
      </c>
      <c r="K1768">
        <v>5</v>
      </c>
      <c r="L1768" t="s">
        <v>18465</v>
      </c>
      <c r="N1768" t="s">
        <v>7126</v>
      </c>
      <c r="O1768" t="s">
        <v>7127</v>
      </c>
      <c r="P1768">
        <v>133</v>
      </c>
      <c r="Q1768" t="s">
        <v>7128</v>
      </c>
      <c r="S1768" t="s">
        <v>18466</v>
      </c>
      <c r="T1768">
        <v>8</v>
      </c>
      <c r="U1768">
        <v>16</v>
      </c>
      <c r="V1768">
        <v>15</v>
      </c>
      <c r="Z1768" t="s">
        <v>18449</v>
      </c>
      <c r="AA1768" t="s">
        <v>1494</v>
      </c>
      <c r="AB1768">
        <v>22</v>
      </c>
      <c r="AD1768" t="s">
        <v>4314</v>
      </c>
      <c r="AF1768" t="s">
        <v>18467</v>
      </c>
      <c r="AH1768" t="s">
        <v>114</v>
      </c>
      <c r="AI1768" t="s">
        <v>114</v>
      </c>
      <c r="AJ1768" t="s">
        <v>18468</v>
      </c>
      <c r="AK1768" t="s">
        <v>18469</v>
      </c>
      <c r="AO1768" t="s">
        <v>18470</v>
      </c>
      <c r="AQ1768">
        <v>14</v>
      </c>
      <c r="AR1768">
        <v>19</v>
      </c>
      <c r="AS1768">
        <v>31</v>
      </c>
      <c r="AT1768" t="s">
        <v>18471</v>
      </c>
      <c r="AU1768" t="s">
        <v>18472</v>
      </c>
      <c r="AW1768" t="s">
        <v>18473</v>
      </c>
      <c r="AY1768" t="s">
        <v>298</v>
      </c>
      <c r="AZ1768" t="s">
        <v>18474</v>
      </c>
      <c r="BA1768" t="s">
        <v>18475</v>
      </c>
      <c r="BB1768" t="s">
        <v>18476</v>
      </c>
      <c r="BC1768" t="s">
        <v>18460</v>
      </c>
      <c r="BD1768" t="s">
        <v>14619</v>
      </c>
      <c r="BE1768">
        <v>0</v>
      </c>
      <c r="BF1768" t="s">
        <v>18477</v>
      </c>
      <c r="BG1768" t="s">
        <v>18478</v>
      </c>
      <c r="BH1768" t="s">
        <v>18479</v>
      </c>
      <c r="BS1768">
        <v>0</v>
      </c>
      <c r="BT1768">
        <v>0</v>
      </c>
      <c r="BU1768">
        <v>1</v>
      </c>
      <c r="BV1768">
        <v>0</v>
      </c>
      <c r="BW1768">
        <v>0</v>
      </c>
      <c r="BX1768">
        <v>0</v>
      </c>
      <c r="BY1768">
        <v>1</v>
      </c>
      <c r="CD1768" t="s">
        <v>132</v>
      </c>
      <c r="CE1768">
        <v>0</v>
      </c>
      <c r="CJ1768" t="s">
        <v>132</v>
      </c>
      <c r="CK1768" t="s">
        <v>132</v>
      </c>
      <c r="CP1768">
        <v>2211</v>
      </c>
      <c r="CQ1768">
        <v>0</v>
      </c>
      <c r="CR1768">
        <v>0</v>
      </c>
      <c r="CS1768">
        <v>0</v>
      </c>
      <c r="CT1768">
        <v>0</v>
      </c>
    </row>
    <row r="1769" spans="1:98" x14ac:dyDescent="0.2">
      <c r="A1769" t="s">
        <v>18480</v>
      </c>
      <c r="B1769" s="1" t="s">
        <v>365</v>
      </c>
      <c r="C1769">
        <v>1200</v>
      </c>
      <c r="G1769" t="s">
        <v>3133</v>
      </c>
      <c r="H1769" t="s">
        <v>102</v>
      </c>
      <c r="I1769" t="s">
        <v>809</v>
      </c>
      <c r="K1769">
        <v>3</v>
      </c>
      <c r="L1769" t="s">
        <v>2787</v>
      </c>
      <c r="N1769" t="s">
        <v>8699</v>
      </c>
      <c r="O1769" t="s">
        <v>18481</v>
      </c>
      <c r="P1769">
        <v>42</v>
      </c>
      <c r="Q1769" t="s">
        <v>3019</v>
      </c>
      <c r="S1769" t="s">
        <v>18482</v>
      </c>
      <c r="T1769">
        <v>4</v>
      </c>
      <c r="U1769">
        <v>7</v>
      </c>
      <c r="V1769">
        <v>5</v>
      </c>
      <c r="Z1769" t="s">
        <v>18449</v>
      </c>
      <c r="AD1769" t="s">
        <v>4314</v>
      </c>
      <c r="AF1769" t="s">
        <v>18483</v>
      </c>
      <c r="AG1769" t="s">
        <v>18484</v>
      </c>
      <c r="AH1769" t="s">
        <v>114</v>
      </c>
      <c r="AI1769" t="s">
        <v>114</v>
      </c>
      <c r="AJ1769" t="s">
        <v>18468</v>
      </c>
      <c r="AO1769" t="s">
        <v>18485</v>
      </c>
      <c r="AQ1769">
        <v>5</v>
      </c>
      <c r="AR1769">
        <v>10</v>
      </c>
      <c r="AS1769">
        <v>23</v>
      </c>
      <c r="AT1769" t="s">
        <v>18486</v>
      </c>
      <c r="AU1769" t="s">
        <v>18487</v>
      </c>
      <c r="AW1769" t="s">
        <v>3527</v>
      </c>
      <c r="AY1769" t="s">
        <v>298</v>
      </c>
      <c r="AZ1769" t="s">
        <v>18488</v>
      </c>
      <c r="BA1769" t="s">
        <v>18489</v>
      </c>
      <c r="BB1769" t="s">
        <v>18490</v>
      </c>
      <c r="BC1769" t="s">
        <v>18460</v>
      </c>
      <c r="BD1769" t="s">
        <v>14619</v>
      </c>
      <c r="BE1769">
        <v>0</v>
      </c>
      <c r="BF1769" t="s">
        <v>18491</v>
      </c>
      <c r="BG1769" t="s">
        <v>18492</v>
      </c>
      <c r="BH1769" t="s">
        <v>18493</v>
      </c>
      <c r="BL1769" t="s">
        <v>132</v>
      </c>
      <c r="BM1769" t="s">
        <v>132</v>
      </c>
      <c r="BN1769" t="s">
        <v>132</v>
      </c>
      <c r="BS1769">
        <v>0</v>
      </c>
      <c r="BT1769">
        <v>0</v>
      </c>
      <c r="BU1769">
        <v>1</v>
      </c>
      <c r="BV1769">
        <v>0</v>
      </c>
      <c r="BW1769">
        <v>0</v>
      </c>
      <c r="BX1769">
        <v>0</v>
      </c>
      <c r="BY1769">
        <v>1</v>
      </c>
      <c r="CB1769" t="s">
        <v>132</v>
      </c>
      <c r="CD1769" t="s">
        <v>131</v>
      </c>
      <c r="CE1769">
        <v>0</v>
      </c>
      <c r="CJ1769" t="s">
        <v>132</v>
      </c>
      <c r="CP1769">
        <v>2212</v>
      </c>
      <c r="CQ1769">
        <v>0</v>
      </c>
      <c r="CR1769">
        <v>0</v>
      </c>
      <c r="CS1769">
        <v>0</v>
      </c>
      <c r="CT1769">
        <v>0</v>
      </c>
    </row>
    <row r="1770" spans="1:98" x14ac:dyDescent="0.2">
      <c r="A1770" t="s">
        <v>13903</v>
      </c>
      <c r="B1770" s="1" t="s">
        <v>599</v>
      </c>
      <c r="C1770">
        <v>135</v>
      </c>
      <c r="G1770" t="s">
        <v>240</v>
      </c>
      <c r="H1770" t="s">
        <v>850</v>
      </c>
      <c r="I1770" t="s">
        <v>332</v>
      </c>
      <c r="K1770">
        <v>2</v>
      </c>
      <c r="L1770" t="s">
        <v>2874</v>
      </c>
      <c r="N1770" t="s">
        <v>2824</v>
      </c>
      <c r="O1770" t="s">
        <v>2825</v>
      </c>
      <c r="P1770">
        <v>2</v>
      </c>
      <c r="Q1770" t="s">
        <v>2826</v>
      </c>
      <c r="S1770" t="s">
        <v>2827</v>
      </c>
      <c r="T1770">
        <v>0</v>
      </c>
      <c r="U1770">
        <v>4</v>
      </c>
      <c r="V1770">
        <v>2</v>
      </c>
      <c r="AD1770" t="s">
        <v>929</v>
      </c>
      <c r="AF1770" t="s">
        <v>13904</v>
      </c>
      <c r="AH1770" t="s">
        <v>2830</v>
      </c>
      <c r="AI1770" t="s">
        <v>318</v>
      </c>
      <c r="AO1770" t="s">
        <v>13905</v>
      </c>
      <c r="AQ1770">
        <v>0</v>
      </c>
      <c r="AR1770">
        <v>-2</v>
      </c>
      <c r="AS1770">
        <v>3</v>
      </c>
      <c r="AT1770" t="s">
        <v>1709</v>
      </c>
      <c r="AU1770" t="s">
        <v>13906</v>
      </c>
      <c r="AY1770" t="s">
        <v>445</v>
      </c>
      <c r="AZ1770" t="s">
        <v>1651</v>
      </c>
      <c r="BA1770" t="s">
        <v>255</v>
      </c>
      <c r="BB1770" t="s">
        <v>2835</v>
      </c>
      <c r="BC1770" t="s">
        <v>2836</v>
      </c>
      <c r="BD1770" t="s">
        <v>13848</v>
      </c>
      <c r="BE1770">
        <v>0</v>
      </c>
      <c r="BG1770" t="s">
        <v>13907</v>
      </c>
      <c r="BH1770" t="s">
        <v>13908</v>
      </c>
      <c r="BS1770">
        <v>0</v>
      </c>
      <c r="BT1770">
        <v>0</v>
      </c>
      <c r="BU1770">
        <v>1</v>
      </c>
      <c r="BV1770">
        <v>0</v>
      </c>
      <c r="BW1770">
        <v>0</v>
      </c>
      <c r="BX1770">
        <v>0</v>
      </c>
      <c r="BY1770">
        <v>1</v>
      </c>
      <c r="CD1770" t="s">
        <v>131</v>
      </c>
      <c r="CE1770">
        <v>0</v>
      </c>
      <c r="CJ1770" t="s">
        <v>132</v>
      </c>
      <c r="CP1770">
        <v>1792</v>
      </c>
      <c r="CQ1770">
        <v>0</v>
      </c>
      <c r="CR1770">
        <v>0</v>
      </c>
      <c r="CS1770">
        <v>0</v>
      </c>
      <c r="CT1770">
        <v>0</v>
      </c>
    </row>
    <row r="1771" spans="1:98" x14ac:dyDescent="0.2">
      <c r="A1771" t="s">
        <v>10971</v>
      </c>
      <c r="B1771" s="1" t="s">
        <v>1845</v>
      </c>
      <c r="C1771">
        <v>153600</v>
      </c>
      <c r="G1771" t="s">
        <v>575</v>
      </c>
      <c r="H1771" t="s">
        <v>193</v>
      </c>
      <c r="I1771" t="s">
        <v>103</v>
      </c>
      <c r="J1771" t="s">
        <v>10862</v>
      </c>
      <c r="K1771">
        <v>12</v>
      </c>
      <c r="L1771" t="s">
        <v>1247</v>
      </c>
      <c r="M1771" t="s">
        <v>10972</v>
      </c>
      <c r="N1771" t="s">
        <v>10973</v>
      </c>
      <c r="O1771" t="s">
        <v>10974</v>
      </c>
      <c r="P1771">
        <v>290</v>
      </c>
      <c r="Q1771" t="s">
        <v>3799</v>
      </c>
      <c r="R1771" t="s">
        <v>4980</v>
      </c>
      <c r="S1771" t="s">
        <v>10975</v>
      </c>
      <c r="T1771">
        <v>25</v>
      </c>
      <c r="U1771">
        <v>30</v>
      </c>
      <c r="V1771">
        <v>18</v>
      </c>
      <c r="X1771" t="s">
        <v>10976</v>
      </c>
      <c r="Y1771" t="s">
        <v>10924</v>
      </c>
      <c r="Z1771" t="s">
        <v>10942</v>
      </c>
      <c r="AA1771" t="s">
        <v>174</v>
      </c>
      <c r="AB1771" t="s">
        <v>32273</v>
      </c>
      <c r="AD1771" t="s">
        <v>10977</v>
      </c>
      <c r="AF1771" t="s">
        <v>10978</v>
      </c>
      <c r="AH1771" t="s">
        <v>202</v>
      </c>
      <c r="AI1771" t="s">
        <v>202</v>
      </c>
      <c r="AJ1771" t="s">
        <v>10979</v>
      </c>
      <c r="AK1771" t="s">
        <v>10980</v>
      </c>
      <c r="AO1771" t="s">
        <v>10981</v>
      </c>
      <c r="AQ1771">
        <v>20</v>
      </c>
      <c r="AR1771">
        <v>29</v>
      </c>
      <c r="AS1771" t="s">
        <v>10982</v>
      </c>
      <c r="AT1771" t="s">
        <v>10983</v>
      </c>
      <c r="AU1771" t="s">
        <v>10984</v>
      </c>
      <c r="AW1771" t="s">
        <v>10877</v>
      </c>
      <c r="AX1771" t="s">
        <v>10985</v>
      </c>
      <c r="AY1771" t="s">
        <v>1157</v>
      </c>
      <c r="AZ1771" t="s">
        <v>10986</v>
      </c>
      <c r="BA1771" t="s">
        <v>156</v>
      </c>
      <c r="BB1771" t="s">
        <v>10987</v>
      </c>
      <c r="BC1771" t="s">
        <v>10879</v>
      </c>
      <c r="BD1771" t="s">
        <v>7316</v>
      </c>
      <c r="BE1771">
        <v>0</v>
      </c>
      <c r="BF1771" t="s">
        <v>10988</v>
      </c>
      <c r="BG1771" t="s">
        <v>10989</v>
      </c>
      <c r="BH1771" t="s">
        <v>10990</v>
      </c>
      <c r="BS1771">
        <v>0</v>
      </c>
      <c r="BT1771">
        <v>0</v>
      </c>
      <c r="BU1771">
        <v>1</v>
      </c>
      <c r="BV1771">
        <v>1</v>
      </c>
      <c r="BW1771">
        <v>0</v>
      </c>
      <c r="BX1771">
        <v>0</v>
      </c>
      <c r="BY1771">
        <v>1</v>
      </c>
      <c r="CD1771" t="s">
        <v>131</v>
      </c>
      <c r="CE1771">
        <v>0</v>
      </c>
      <c r="CJ1771" t="s">
        <v>132</v>
      </c>
      <c r="CO1771" t="str">
        <f>HYPERLINK("http://www.d20pfsrd.com/bestiary/monster-listings/outsiders/qlippoth/qlippoth-thulgant","Qlippoth, Thulgant")</f>
        <v>Qlippoth, Thulgant</v>
      </c>
      <c r="CP1771">
        <v>1328</v>
      </c>
      <c r="CQ1771">
        <v>0</v>
      </c>
      <c r="CR1771">
        <v>0</v>
      </c>
      <c r="CS1771">
        <v>0</v>
      </c>
      <c r="CT1771">
        <v>0</v>
      </c>
    </row>
    <row r="1772" spans="1:98" x14ac:dyDescent="0.2">
      <c r="A1772" t="s">
        <v>15093</v>
      </c>
      <c r="B1772" s="1" t="s">
        <v>1845</v>
      </c>
      <c r="C1772">
        <v>153600</v>
      </c>
      <c r="G1772" t="s">
        <v>240</v>
      </c>
      <c r="H1772" t="s">
        <v>3932</v>
      </c>
      <c r="I1772" t="s">
        <v>261</v>
      </c>
      <c r="J1772" t="s">
        <v>15094</v>
      </c>
      <c r="K1772">
        <v>-2</v>
      </c>
      <c r="L1772" t="s">
        <v>15095</v>
      </c>
      <c r="N1772" t="s">
        <v>6108</v>
      </c>
      <c r="O1772" t="s">
        <v>6109</v>
      </c>
      <c r="P1772">
        <v>337</v>
      </c>
      <c r="Q1772" t="s">
        <v>6110</v>
      </c>
      <c r="R1772" t="s">
        <v>15052</v>
      </c>
      <c r="S1772" t="s">
        <v>6112</v>
      </c>
      <c r="T1772">
        <v>22</v>
      </c>
      <c r="U1772">
        <v>12</v>
      </c>
      <c r="V1772">
        <v>12</v>
      </c>
      <c r="X1772" t="s">
        <v>15054</v>
      </c>
      <c r="Y1772" t="s">
        <v>5188</v>
      </c>
      <c r="Z1772" t="s">
        <v>15096</v>
      </c>
      <c r="AB1772">
        <v>29</v>
      </c>
      <c r="AC1772" t="s">
        <v>15056</v>
      </c>
      <c r="AD1772" t="s">
        <v>11137</v>
      </c>
      <c r="AF1772" t="s">
        <v>15097</v>
      </c>
      <c r="AG1772" t="s">
        <v>15098</v>
      </c>
      <c r="AH1772" t="s">
        <v>249</v>
      </c>
      <c r="AI1772" t="s">
        <v>496</v>
      </c>
      <c r="AJ1772" t="s">
        <v>15099</v>
      </c>
      <c r="AK1772" t="s">
        <v>15100</v>
      </c>
      <c r="AO1772" t="s">
        <v>15101</v>
      </c>
      <c r="AQ1772">
        <v>25</v>
      </c>
      <c r="AR1772" s="6" t="s">
        <v>32330</v>
      </c>
      <c r="AS1772" t="s">
        <v>15102</v>
      </c>
      <c r="AT1772" t="s">
        <v>6120</v>
      </c>
      <c r="AU1772" t="s">
        <v>15103</v>
      </c>
      <c r="AV1772" t="s">
        <v>15087</v>
      </c>
      <c r="AW1772" t="s">
        <v>5198</v>
      </c>
      <c r="AY1772" t="s">
        <v>3178</v>
      </c>
      <c r="AZ1772" t="s">
        <v>208</v>
      </c>
      <c r="BA1772" t="s">
        <v>255</v>
      </c>
      <c r="BB1772" t="s">
        <v>15104</v>
      </c>
      <c r="BC1772" t="s">
        <v>15068</v>
      </c>
      <c r="BD1772" t="s">
        <v>14619</v>
      </c>
      <c r="BE1772">
        <v>0</v>
      </c>
      <c r="BF1772" t="s">
        <v>15105</v>
      </c>
      <c r="BG1772" t="s">
        <v>15106</v>
      </c>
      <c r="BH1772" t="s">
        <v>15107</v>
      </c>
      <c r="BS1772">
        <v>0</v>
      </c>
      <c r="BT1772">
        <v>0</v>
      </c>
      <c r="BU1772">
        <v>0</v>
      </c>
      <c r="BV1772">
        <v>0</v>
      </c>
      <c r="BW1772">
        <v>1</v>
      </c>
      <c r="BX1772">
        <v>0</v>
      </c>
      <c r="BY1772">
        <v>1</v>
      </c>
      <c r="CD1772" t="s">
        <v>132</v>
      </c>
      <c r="CE1772">
        <v>0</v>
      </c>
      <c r="CF1772" t="s">
        <v>132</v>
      </c>
      <c r="CJ1772" t="s">
        <v>132</v>
      </c>
      <c r="CK1772" t="s">
        <v>132</v>
      </c>
      <c r="CP1772">
        <v>1986</v>
      </c>
      <c r="CQ1772">
        <v>0</v>
      </c>
      <c r="CR1772">
        <v>0</v>
      </c>
      <c r="CS1772">
        <v>0</v>
      </c>
      <c r="CT1772">
        <v>0</v>
      </c>
    </row>
    <row r="1773" spans="1:98" x14ac:dyDescent="0.2">
      <c r="A1773" t="s">
        <v>11632</v>
      </c>
      <c r="B1773" s="1" t="s">
        <v>1223</v>
      </c>
      <c r="C1773">
        <v>12800</v>
      </c>
      <c r="G1773" t="s">
        <v>240</v>
      </c>
      <c r="H1773" t="s">
        <v>1035</v>
      </c>
      <c r="I1773" t="s">
        <v>261</v>
      </c>
      <c r="K1773">
        <v>7</v>
      </c>
      <c r="L1773" t="s">
        <v>11633</v>
      </c>
      <c r="M1773" t="s">
        <v>11634</v>
      </c>
      <c r="N1773" t="s">
        <v>11635</v>
      </c>
      <c r="O1773" t="s">
        <v>11636</v>
      </c>
      <c r="P1773">
        <v>147</v>
      </c>
      <c r="Q1773" t="s">
        <v>4368</v>
      </c>
      <c r="S1773" t="s">
        <v>11637</v>
      </c>
      <c r="T1773">
        <v>14</v>
      </c>
      <c r="U1773">
        <v>12</v>
      </c>
      <c r="V1773">
        <v>9</v>
      </c>
      <c r="Z1773" t="s">
        <v>11638</v>
      </c>
      <c r="AD1773" t="s">
        <v>11639</v>
      </c>
      <c r="AF1773" t="s">
        <v>11640</v>
      </c>
      <c r="AG1773" t="s">
        <v>11641</v>
      </c>
      <c r="AH1773" t="s">
        <v>496</v>
      </c>
      <c r="AI1773" t="s">
        <v>496</v>
      </c>
      <c r="AK1773" t="s">
        <v>11642</v>
      </c>
      <c r="AO1773" t="s">
        <v>11643</v>
      </c>
      <c r="AQ1773">
        <v>14</v>
      </c>
      <c r="AR1773" t="s">
        <v>1044</v>
      </c>
      <c r="AS1773">
        <v>40</v>
      </c>
      <c r="AT1773" t="s">
        <v>11644</v>
      </c>
      <c r="AU1773" t="s">
        <v>11645</v>
      </c>
      <c r="AW1773" t="s">
        <v>2504</v>
      </c>
      <c r="AY1773" t="s">
        <v>11646</v>
      </c>
      <c r="AZ1773" t="s">
        <v>670</v>
      </c>
      <c r="BA1773" t="s">
        <v>255</v>
      </c>
      <c r="BB1773" t="s">
        <v>11647</v>
      </c>
      <c r="BD1773" t="s">
        <v>7316</v>
      </c>
      <c r="BE1773">
        <v>0</v>
      </c>
      <c r="BF1773" t="s">
        <v>11648</v>
      </c>
      <c r="BG1773" t="s">
        <v>11649</v>
      </c>
      <c r="BH1773" t="s">
        <v>11650</v>
      </c>
      <c r="BS1773">
        <v>0</v>
      </c>
      <c r="BT1773">
        <v>0</v>
      </c>
      <c r="BU1773">
        <v>1</v>
      </c>
      <c r="BV1773">
        <v>0</v>
      </c>
      <c r="BW1773">
        <v>0</v>
      </c>
      <c r="BX1773">
        <v>0</v>
      </c>
      <c r="BY1773">
        <v>1</v>
      </c>
      <c r="CD1773" t="s">
        <v>131</v>
      </c>
      <c r="CE1773">
        <v>0</v>
      </c>
      <c r="CJ1773" t="s">
        <v>132</v>
      </c>
      <c r="CO1773" t="str">
        <f>HYPERLINK("http://www.d20pfsrd.com/bestiary/monster-listings/magical-beasts/thunderbird","Thunderbird")</f>
        <v>Thunderbird</v>
      </c>
      <c r="CP1773">
        <v>1371</v>
      </c>
      <c r="CQ1773">
        <v>0</v>
      </c>
      <c r="CR1773">
        <v>0</v>
      </c>
      <c r="CS1773">
        <v>0</v>
      </c>
      <c r="CT1773">
        <v>0</v>
      </c>
    </row>
    <row r="1774" spans="1:98" x14ac:dyDescent="0.2">
      <c r="A1774" t="s">
        <v>6263</v>
      </c>
      <c r="B1774" s="1" t="s">
        <v>99</v>
      </c>
      <c r="C1774">
        <v>200</v>
      </c>
      <c r="G1774" t="s">
        <v>240</v>
      </c>
      <c r="H1774" t="s">
        <v>393</v>
      </c>
      <c r="I1774" t="s">
        <v>332</v>
      </c>
      <c r="K1774">
        <v>2</v>
      </c>
      <c r="L1774" t="s">
        <v>1016</v>
      </c>
      <c r="N1774" t="s">
        <v>9751</v>
      </c>
      <c r="O1774" t="s">
        <v>9752</v>
      </c>
      <c r="P1774">
        <v>7</v>
      </c>
      <c r="Q1774" t="s">
        <v>108</v>
      </c>
      <c r="S1774" t="s">
        <v>5075</v>
      </c>
      <c r="T1774">
        <v>5</v>
      </c>
      <c r="U1774">
        <v>4</v>
      </c>
      <c r="V1774">
        <v>1</v>
      </c>
      <c r="AD1774" t="s">
        <v>249</v>
      </c>
      <c r="AF1774" t="s">
        <v>17334</v>
      </c>
      <c r="AH1774" t="s">
        <v>114</v>
      </c>
      <c r="AI1774" t="s">
        <v>114</v>
      </c>
      <c r="AO1774" t="s">
        <v>17335</v>
      </c>
      <c r="AQ1774">
        <v>0</v>
      </c>
      <c r="AR1774">
        <v>0</v>
      </c>
      <c r="AS1774" t="s">
        <v>4659</v>
      </c>
      <c r="AT1774" t="s">
        <v>1709</v>
      </c>
      <c r="AU1774" t="s">
        <v>3634</v>
      </c>
      <c r="AX1774" t="s">
        <v>6261</v>
      </c>
      <c r="AY1774" t="s">
        <v>2167</v>
      </c>
      <c r="AZ1774" t="s">
        <v>6215</v>
      </c>
      <c r="BA1774" t="s">
        <v>255</v>
      </c>
      <c r="BB1774" t="s">
        <v>17336</v>
      </c>
      <c r="BC1774" t="s">
        <v>17331</v>
      </c>
      <c r="BD1774" t="s">
        <v>14619</v>
      </c>
      <c r="BE1774">
        <v>0</v>
      </c>
      <c r="BF1774" t="s">
        <v>17337</v>
      </c>
      <c r="BG1774" t="s">
        <v>17338</v>
      </c>
      <c r="BH1774" t="s">
        <v>17339</v>
      </c>
      <c r="BL1774" t="s">
        <v>132</v>
      </c>
      <c r="BM1774" t="s">
        <v>132</v>
      </c>
      <c r="BN1774" t="s">
        <v>132</v>
      </c>
      <c r="BS1774">
        <v>0</v>
      </c>
      <c r="BT1774">
        <v>1</v>
      </c>
      <c r="BU1774">
        <v>0</v>
      </c>
      <c r="BV1774">
        <v>0</v>
      </c>
      <c r="BW1774">
        <v>0</v>
      </c>
      <c r="BX1774">
        <v>0</v>
      </c>
      <c r="BY1774">
        <v>1</v>
      </c>
      <c r="CB1774" t="s">
        <v>132</v>
      </c>
      <c r="CD1774" t="s">
        <v>131</v>
      </c>
      <c r="CE1774">
        <v>0</v>
      </c>
      <c r="CJ1774" t="s">
        <v>132</v>
      </c>
      <c r="CP1774">
        <v>2136</v>
      </c>
      <c r="CQ1774">
        <v>0</v>
      </c>
      <c r="CR1774">
        <v>0</v>
      </c>
      <c r="CS1774">
        <v>0</v>
      </c>
      <c r="CT1774">
        <v>0</v>
      </c>
    </row>
    <row r="1775" spans="1:98" x14ac:dyDescent="0.2">
      <c r="A1775" t="s">
        <v>29022</v>
      </c>
      <c r="B1775" s="1" t="s">
        <v>365</v>
      </c>
      <c r="C1775">
        <v>1200</v>
      </c>
      <c r="G1775" t="s">
        <v>2068</v>
      </c>
      <c r="H1775" t="s">
        <v>393</v>
      </c>
      <c r="I1775" t="s">
        <v>103</v>
      </c>
      <c r="J1775" t="s">
        <v>29023</v>
      </c>
      <c r="K1775">
        <v>6</v>
      </c>
      <c r="L1775" t="s">
        <v>20292</v>
      </c>
      <c r="N1775" t="s">
        <v>2641</v>
      </c>
      <c r="O1775" t="s">
        <v>4964</v>
      </c>
      <c r="P1775">
        <v>39</v>
      </c>
      <c r="Q1775" t="s">
        <v>372</v>
      </c>
      <c r="R1775" t="s">
        <v>29024</v>
      </c>
      <c r="S1775" t="s">
        <v>29025</v>
      </c>
      <c r="T1775">
        <v>3</v>
      </c>
      <c r="U1775">
        <v>7</v>
      </c>
      <c r="V1775">
        <v>7</v>
      </c>
      <c r="W1775" t="s">
        <v>3516</v>
      </c>
      <c r="Y1775" t="s">
        <v>7802</v>
      </c>
      <c r="Z1775" t="s">
        <v>375</v>
      </c>
      <c r="AA1775" t="s">
        <v>29026</v>
      </c>
      <c r="AB1775">
        <v>15</v>
      </c>
      <c r="AD1775" t="s">
        <v>529</v>
      </c>
      <c r="AF1775" t="s">
        <v>29027</v>
      </c>
      <c r="AH1775" t="s">
        <v>114</v>
      </c>
      <c r="AI1775" t="s">
        <v>114</v>
      </c>
      <c r="AJ1775" t="s">
        <v>29028</v>
      </c>
      <c r="AK1775" t="s">
        <v>29029</v>
      </c>
      <c r="AO1775" t="s">
        <v>29030</v>
      </c>
      <c r="AQ1775">
        <v>6</v>
      </c>
      <c r="AR1775">
        <v>4</v>
      </c>
      <c r="AS1775">
        <v>16</v>
      </c>
      <c r="AT1775" t="s">
        <v>29031</v>
      </c>
      <c r="AU1775" t="s">
        <v>29032</v>
      </c>
      <c r="AW1775" t="s">
        <v>181</v>
      </c>
      <c r="AX1775" t="s">
        <v>29033</v>
      </c>
      <c r="AY1775" t="s">
        <v>6368</v>
      </c>
      <c r="AZ1775" t="s">
        <v>385</v>
      </c>
      <c r="BA1775" t="s">
        <v>426</v>
      </c>
      <c r="BB1775" t="s">
        <v>29034</v>
      </c>
      <c r="BC1775" t="s">
        <v>6371</v>
      </c>
      <c r="BD1775" t="s">
        <v>28893</v>
      </c>
      <c r="BE1775">
        <v>0</v>
      </c>
      <c r="BF1775" t="s">
        <v>29035</v>
      </c>
      <c r="BG1775" t="s">
        <v>29036</v>
      </c>
      <c r="BH1775" t="s">
        <v>29037</v>
      </c>
      <c r="BI1775" t="s">
        <v>132</v>
      </c>
      <c r="BS1775">
        <v>0</v>
      </c>
      <c r="BT1775">
        <v>0</v>
      </c>
      <c r="BU1775">
        <v>1</v>
      </c>
      <c r="BV1775">
        <v>0</v>
      </c>
      <c r="BW1775">
        <v>0</v>
      </c>
      <c r="BX1775">
        <v>0</v>
      </c>
      <c r="BY1775">
        <v>1</v>
      </c>
      <c r="CD1775" t="s">
        <v>132</v>
      </c>
      <c r="CE1775">
        <v>0</v>
      </c>
      <c r="CF1775" t="s">
        <v>132</v>
      </c>
      <c r="CJ1775" t="s">
        <v>132</v>
      </c>
      <c r="CK1775" t="s">
        <v>132</v>
      </c>
      <c r="CP1775">
        <v>5987</v>
      </c>
      <c r="CQ1775">
        <v>0</v>
      </c>
      <c r="CR1775">
        <v>0</v>
      </c>
      <c r="CS1775">
        <v>0</v>
      </c>
      <c r="CT1775">
        <v>0</v>
      </c>
    </row>
    <row r="1776" spans="1:98" x14ac:dyDescent="0.2">
      <c r="A1776" t="s">
        <v>27622</v>
      </c>
      <c r="B1776" s="1" t="s">
        <v>574</v>
      </c>
      <c r="C1776">
        <v>9600</v>
      </c>
      <c r="G1776" t="s">
        <v>240</v>
      </c>
      <c r="H1776" t="s">
        <v>136</v>
      </c>
      <c r="I1776" t="s">
        <v>241</v>
      </c>
      <c r="K1776">
        <v>0</v>
      </c>
      <c r="L1776" t="s">
        <v>3371</v>
      </c>
      <c r="N1776" t="s">
        <v>3372</v>
      </c>
      <c r="O1776" t="s">
        <v>22436</v>
      </c>
      <c r="P1776">
        <v>111</v>
      </c>
      <c r="Q1776" t="s">
        <v>27623</v>
      </c>
      <c r="S1776" t="s">
        <v>4787</v>
      </c>
      <c r="T1776">
        <v>4</v>
      </c>
      <c r="U1776">
        <v>4</v>
      </c>
      <c r="V1776">
        <v>4</v>
      </c>
      <c r="X1776" t="s">
        <v>27624</v>
      </c>
      <c r="Y1776" t="s">
        <v>3376</v>
      </c>
      <c r="Z1776" t="s">
        <v>27625</v>
      </c>
      <c r="AA1776" t="s">
        <v>11618</v>
      </c>
      <c r="AB1776">
        <v>24</v>
      </c>
      <c r="AD1776" t="s">
        <v>249</v>
      </c>
      <c r="AF1776" t="s">
        <v>27626</v>
      </c>
      <c r="AH1776" t="s">
        <v>147</v>
      </c>
      <c r="AI1776" t="s">
        <v>147</v>
      </c>
      <c r="AJ1776" t="s">
        <v>27627</v>
      </c>
      <c r="AO1776" t="s">
        <v>27628</v>
      </c>
      <c r="AQ1776">
        <v>13</v>
      </c>
      <c r="AR1776">
        <v>23</v>
      </c>
      <c r="AS1776">
        <v>33</v>
      </c>
      <c r="AY1776" t="s">
        <v>19698</v>
      </c>
      <c r="AZ1776" t="s">
        <v>27629</v>
      </c>
      <c r="BA1776" t="s">
        <v>426</v>
      </c>
      <c r="BB1776" t="s">
        <v>27630</v>
      </c>
      <c r="BD1776" t="s">
        <v>24172</v>
      </c>
      <c r="BE1776">
        <v>0</v>
      </c>
      <c r="BF1776" t="s">
        <v>27631</v>
      </c>
      <c r="BG1776" t="s">
        <v>27632</v>
      </c>
      <c r="BH1776" t="s">
        <v>27633</v>
      </c>
      <c r="BI1776" t="s">
        <v>132</v>
      </c>
      <c r="BS1776">
        <v>0</v>
      </c>
      <c r="BT1776">
        <v>0</v>
      </c>
      <c r="BU1776">
        <v>0</v>
      </c>
      <c r="BV1776">
        <v>0</v>
      </c>
      <c r="BW1776">
        <v>0</v>
      </c>
      <c r="BX1776">
        <v>0</v>
      </c>
      <c r="BY1776">
        <v>1</v>
      </c>
      <c r="CD1776" t="s">
        <v>131</v>
      </c>
      <c r="CE1776">
        <v>0</v>
      </c>
      <c r="CF1776" t="s">
        <v>132</v>
      </c>
      <c r="CJ1776" t="s">
        <v>132</v>
      </c>
      <c r="CK1776" t="s">
        <v>132</v>
      </c>
      <c r="CP1776">
        <v>5371</v>
      </c>
      <c r="CQ1776">
        <v>0</v>
      </c>
      <c r="CR1776">
        <v>0</v>
      </c>
      <c r="CS1776">
        <v>0</v>
      </c>
      <c r="CT1776">
        <v>0</v>
      </c>
    </row>
    <row r="1777" spans="1:98" x14ac:dyDescent="0.2">
      <c r="A1777" t="s">
        <v>11667</v>
      </c>
      <c r="B1777" s="1" t="s">
        <v>1034</v>
      </c>
      <c r="C1777">
        <v>6400</v>
      </c>
      <c r="G1777" t="s">
        <v>240</v>
      </c>
      <c r="H1777" t="s">
        <v>307</v>
      </c>
      <c r="I1777" t="s">
        <v>284</v>
      </c>
      <c r="J1777" t="s">
        <v>308</v>
      </c>
      <c r="K1777">
        <v>2</v>
      </c>
      <c r="L1777" t="s">
        <v>11652</v>
      </c>
      <c r="N1777" t="s">
        <v>11668</v>
      </c>
      <c r="O1777" t="s">
        <v>11669</v>
      </c>
      <c r="P1777">
        <v>120</v>
      </c>
      <c r="Q1777" t="s">
        <v>4741</v>
      </c>
      <c r="S1777" t="s">
        <v>11670</v>
      </c>
      <c r="T1777">
        <v>13</v>
      </c>
      <c r="U1777">
        <v>7</v>
      </c>
      <c r="V1777">
        <v>5</v>
      </c>
      <c r="X1777" t="s">
        <v>314</v>
      </c>
      <c r="Z1777" t="s">
        <v>6464</v>
      </c>
      <c r="AD1777" t="s">
        <v>316</v>
      </c>
      <c r="AF1777" t="s">
        <v>11671</v>
      </c>
      <c r="AH1777" t="s">
        <v>114</v>
      </c>
      <c r="AI1777" t="s">
        <v>114</v>
      </c>
      <c r="AJ1777" t="s">
        <v>11672</v>
      </c>
      <c r="AO1777" t="s">
        <v>11673</v>
      </c>
      <c r="AQ1777">
        <v>12</v>
      </c>
      <c r="AR1777" t="s">
        <v>321</v>
      </c>
      <c r="AS1777" t="s">
        <v>321</v>
      </c>
      <c r="AU1777" t="s">
        <v>4410</v>
      </c>
      <c r="AV1777" t="s">
        <v>11674</v>
      </c>
      <c r="AY1777" t="s">
        <v>445</v>
      </c>
      <c r="AZ1777" t="s">
        <v>520</v>
      </c>
      <c r="BA1777" t="s">
        <v>255</v>
      </c>
      <c r="BB1777" t="s">
        <v>11675</v>
      </c>
      <c r="BC1777" t="s">
        <v>11663</v>
      </c>
      <c r="BD1777" t="s">
        <v>7316</v>
      </c>
      <c r="BE1777">
        <v>0</v>
      </c>
      <c r="BF1777" t="s">
        <v>11676</v>
      </c>
      <c r="BG1777" t="s">
        <v>11677</v>
      </c>
      <c r="BH1777" t="s">
        <v>11678</v>
      </c>
      <c r="BS1777">
        <v>0</v>
      </c>
      <c r="BT1777">
        <v>0</v>
      </c>
      <c r="BU1777">
        <v>0</v>
      </c>
      <c r="BV1777">
        <v>1</v>
      </c>
      <c r="BW1777">
        <v>0</v>
      </c>
      <c r="BX1777">
        <v>0</v>
      </c>
      <c r="BY1777">
        <v>1</v>
      </c>
      <c r="CD1777" t="s">
        <v>131</v>
      </c>
      <c r="CE1777">
        <v>0</v>
      </c>
      <c r="CJ1777" t="s">
        <v>132</v>
      </c>
      <c r="CO1777" t="str">
        <f>HYPERLINK("http://www.d20pfsrd.com/bestiary/monster-listings/vermin/tick-swarm","Tick Swarm")</f>
        <v>Tick Swarm</v>
      </c>
      <c r="CP1777">
        <v>1373</v>
      </c>
      <c r="CQ1777">
        <v>0</v>
      </c>
      <c r="CR1777">
        <v>0</v>
      </c>
      <c r="CS1777">
        <v>0</v>
      </c>
      <c r="CT1777">
        <v>0</v>
      </c>
    </row>
    <row r="1778" spans="1:98" x14ac:dyDescent="0.2">
      <c r="A1778" t="s">
        <v>19190</v>
      </c>
      <c r="B1778" s="1" t="s">
        <v>239</v>
      </c>
      <c r="C1778">
        <v>800</v>
      </c>
      <c r="G1778" t="s">
        <v>923</v>
      </c>
      <c r="H1778" t="s">
        <v>1308</v>
      </c>
      <c r="I1778" t="s">
        <v>1780</v>
      </c>
      <c r="J1778" t="s">
        <v>138</v>
      </c>
      <c r="K1778">
        <v>5</v>
      </c>
      <c r="L1778" t="s">
        <v>2787</v>
      </c>
      <c r="N1778" t="s">
        <v>9677</v>
      </c>
      <c r="O1778" t="s">
        <v>9678</v>
      </c>
      <c r="P1778">
        <v>30</v>
      </c>
      <c r="Q1778" t="s">
        <v>12495</v>
      </c>
      <c r="S1778" t="s">
        <v>18395</v>
      </c>
      <c r="T1778">
        <v>5</v>
      </c>
      <c r="U1778">
        <v>7</v>
      </c>
      <c r="V1778">
        <v>6</v>
      </c>
      <c r="Z1778" t="s">
        <v>4599</v>
      </c>
      <c r="AD1778" t="s">
        <v>19191</v>
      </c>
      <c r="AF1778" t="s">
        <v>19192</v>
      </c>
      <c r="AH1778" t="s">
        <v>1316</v>
      </c>
      <c r="AI1778" t="s">
        <v>318</v>
      </c>
      <c r="AJ1778" t="s">
        <v>19193</v>
      </c>
      <c r="AK1778" t="s">
        <v>19194</v>
      </c>
      <c r="AL1778" t="s">
        <v>19195</v>
      </c>
      <c r="AO1778" t="s">
        <v>19196</v>
      </c>
      <c r="AQ1778">
        <v>4</v>
      </c>
      <c r="AR1778">
        <v>3</v>
      </c>
      <c r="AS1778">
        <v>13</v>
      </c>
      <c r="AT1778" t="s">
        <v>4233</v>
      </c>
      <c r="AU1778" t="s">
        <v>19197</v>
      </c>
      <c r="AW1778" t="s">
        <v>1883</v>
      </c>
      <c r="AX1778" t="s">
        <v>915</v>
      </c>
      <c r="AY1778" t="s">
        <v>19198</v>
      </c>
      <c r="AZ1778" t="s">
        <v>12131</v>
      </c>
      <c r="BB1778" t="s">
        <v>19199</v>
      </c>
      <c r="BC1778" t="s">
        <v>12540</v>
      </c>
      <c r="BD1778" t="s">
        <v>19200</v>
      </c>
      <c r="BE1778">
        <v>0</v>
      </c>
      <c r="BF1778" t="s">
        <v>19201</v>
      </c>
      <c r="BG1778" t="s">
        <v>19202</v>
      </c>
      <c r="BH1778" t="s">
        <v>19203</v>
      </c>
      <c r="BL1778" t="s">
        <v>132</v>
      </c>
      <c r="BM1778" t="s">
        <v>132</v>
      </c>
      <c r="BN1778" t="s">
        <v>132</v>
      </c>
      <c r="BS1778">
        <v>0</v>
      </c>
      <c r="BT1778">
        <v>0</v>
      </c>
      <c r="BU1778">
        <v>1</v>
      </c>
      <c r="BV1778">
        <v>0</v>
      </c>
      <c r="BW1778">
        <v>0</v>
      </c>
      <c r="BX1778">
        <v>1</v>
      </c>
      <c r="BY1778">
        <v>1</v>
      </c>
      <c r="CA1778" t="s">
        <v>14044</v>
      </c>
      <c r="CB1778" t="s">
        <v>132</v>
      </c>
      <c r="CD1778" t="s">
        <v>131</v>
      </c>
      <c r="CE1778">
        <v>0</v>
      </c>
      <c r="CJ1778" t="s">
        <v>132</v>
      </c>
      <c r="CP1778">
        <v>2720</v>
      </c>
      <c r="CQ1778">
        <v>0</v>
      </c>
      <c r="CR1778">
        <v>0</v>
      </c>
      <c r="CS1778">
        <v>0</v>
      </c>
      <c r="CT1778">
        <v>0</v>
      </c>
    </row>
    <row r="1779" spans="1:98" x14ac:dyDescent="0.2">
      <c r="A1779" t="s">
        <v>5224</v>
      </c>
      <c r="B1779" s="1" t="s">
        <v>99</v>
      </c>
      <c r="C1779">
        <v>200</v>
      </c>
      <c r="D1779" t="s">
        <v>5224</v>
      </c>
      <c r="E1779" t="s">
        <v>5206</v>
      </c>
      <c r="G1779" t="s">
        <v>1053</v>
      </c>
      <c r="H1779" t="s">
        <v>102</v>
      </c>
      <c r="I1779" t="s">
        <v>103</v>
      </c>
      <c r="J1779" t="s">
        <v>104</v>
      </c>
      <c r="K1779">
        <v>3</v>
      </c>
      <c r="L1779" t="s">
        <v>105</v>
      </c>
      <c r="N1779" t="s">
        <v>3570</v>
      </c>
      <c r="O1779" t="s">
        <v>5225</v>
      </c>
      <c r="P1779">
        <v>10</v>
      </c>
      <c r="Q1779" t="s">
        <v>1704</v>
      </c>
      <c r="S1779" t="s">
        <v>5226</v>
      </c>
      <c r="T1779">
        <v>2</v>
      </c>
      <c r="U1779">
        <v>5</v>
      </c>
      <c r="V1779">
        <v>1</v>
      </c>
      <c r="AA1779" t="s">
        <v>5227</v>
      </c>
      <c r="AD1779" t="s">
        <v>249</v>
      </c>
      <c r="AF1779" t="s">
        <v>4029</v>
      </c>
      <c r="AG1779" t="s">
        <v>4030</v>
      </c>
      <c r="AH1779" t="s">
        <v>114</v>
      </c>
      <c r="AI1779" t="s">
        <v>114</v>
      </c>
      <c r="AJ1779" t="s">
        <v>1371</v>
      </c>
      <c r="AK1779" t="s">
        <v>5228</v>
      </c>
      <c r="AO1779" t="s">
        <v>5229</v>
      </c>
      <c r="AQ1779">
        <v>0</v>
      </c>
      <c r="AR1779">
        <v>1</v>
      </c>
      <c r="AS1779">
        <v>14</v>
      </c>
      <c r="AT1779" t="s">
        <v>1734</v>
      </c>
      <c r="AU1779" t="s">
        <v>5230</v>
      </c>
      <c r="AV1779" t="s">
        <v>5231</v>
      </c>
      <c r="AW1779" t="s">
        <v>5232</v>
      </c>
      <c r="AX1779" t="s">
        <v>5233</v>
      </c>
      <c r="AY1779" t="s">
        <v>3178</v>
      </c>
      <c r="AZ1779" t="s">
        <v>5234</v>
      </c>
      <c r="BA1779" t="s">
        <v>5235</v>
      </c>
      <c r="BB1779" t="s">
        <v>5236</v>
      </c>
      <c r="BD1779" t="s">
        <v>128</v>
      </c>
      <c r="BE1779">
        <v>0</v>
      </c>
      <c r="BF1779" t="s">
        <v>5237</v>
      </c>
      <c r="BG1779" t="s">
        <v>5238</v>
      </c>
      <c r="BH1779" t="s">
        <v>5239</v>
      </c>
      <c r="BS1779">
        <v>1</v>
      </c>
      <c r="BT1779">
        <v>0</v>
      </c>
      <c r="BU1779">
        <v>0</v>
      </c>
      <c r="BV1779">
        <v>0</v>
      </c>
      <c r="BW1779">
        <v>0</v>
      </c>
      <c r="BX1779">
        <v>0</v>
      </c>
      <c r="BY1779">
        <v>1</v>
      </c>
      <c r="CD1779" t="s">
        <v>131</v>
      </c>
      <c r="CE1779">
        <v>1</v>
      </c>
      <c r="CJ1779" t="s">
        <v>132</v>
      </c>
      <c r="CO1779" t="str">
        <f>HYPERLINK("http://www.d20pfsrd.com/bestiary/monster-listings/outsiders/tiefling","Tiefling")</f>
        <v>Tiefling</v>
      </c>
      <c r="CP1779">
        <v>336</v>
      </c>
      <c r="CQ1779">
        <v>0</v>
      </c>
      <c r="CR1779">
        <v>0</v>
      </c>
      <c r="CS1779">
        <v>0</v>
      </c>
      <c r="CT1779">
        <v>0</v>
      </c>
    </row>
    <row r="1780" spans="1:98" x14ac:dyDescent="0.2">
      <c r="A1780" t="s">
        <v>5240</v>
      </c>
      <c r="B1780" s="1" t="s">
        <v>365</v>
      </c>
      <c r="C1780">
        <v>1200</v>
      </c>
      <c r="G1780" t="s">
        <v>240</v>
      </c>
      <c r="H1780" t="s">
        <v>193</v>
      </c>
      <c r="I1780" t="s">
        <v>332</v>
      </c>
      <c r="K1780">
        <v>6</v>
      </c>
      <c r="L1780" t="s">
        <v>333</v>
      </c>
      <c r="N1780" t="s">
        <v>334</v>
      </c>
      <c r="O1780" t="s">
        <v>335</v>
      </c>
      <c r="P1780">
        <v>45</v>
      </c>
      <c r="Q1780" t="s">
        <v>5241</v>
      </c>
      <c r="S1780" t="s">
        <v>3696</v>
      </c>
      <c r="T1780">
        <v>8</v>
      </c>
      <c r="U1780">
        <v>7</v>
      </c>
      <c r="V1780">
        <v>3</v>
      </c>
      <c r="AD1780" t="s">
        <v>376</v>
      </c>
      <c r="AF1780" t="s">
        <v>5242</v>
      </c>
      <c r="AH1780" t="s">
        <v>202</v>
      </c>
      <c r="AI1780" t="s">
        <v>114</v>
      </c>
      <c r="AJ1780" t="s">
        <v>5243</v>
      </c>
      <c r="AO1780" t="s">
        <v>5244</v>
      </c>
      <c r="AQ1780">
        <v>4</v>
      </c>
      <c r="AR1780" t="s">
        <v>4809</v>
      </c>
      <c r="AS1780" t="s">
        <v>2024</v>
      </c>
      <c r="AT1780" t="s">
        <v>5245</v>
      </c>
      <c r="AU1780" t="s">
        <v>5246</v>
      </c>
      <c r="AV1780" t="s">
        <v>5247</v>
      </c>
      <c r="AY1780" t="s">
        <v>5248</v>
      </c>
      <c r="AZ1780" t="s">
        <v>208</v>
      </c>
      <c r="BA1780" t="s">
        <v>255</v>
      </c>
      <c r="BB1780" t="s">
        <v>5249</v>
      </c>
      <c r="BD1780" t="s">
        <v>128</v>
      </c>
      <c r="BE1780">
        <v>0</v>
      </c>
      <c r="BG1780" t="s">
        <v>5250</v>
      </c>
      <c r="BH1780" t="s">
        <v>5251</v>
      </c>
      <c r="BS1780">
        <v>0</v>
      </c>
      <c r="BT1780">
        <v>0</v>
      </c>
      <c r="BU1780">
        <v>0</v>
      </c>
      <c r="BV1780">
        <v>0</v>
      </c>
      <c r="BW1780">
        <v>0</v>
      </c>
      <c r="BX1780">
        <v>0</v>
      </c>
      <c r="BY1780">
        <v>1</v>
      </c>
      <c r="CD1780" t="s">
        <v>131</v>
      </c>
      <c r="CE1780">
        <v>0</v>
      </c>
      <c r="CJ1780" t="s">
        <v>132</v>
      </c>
      <c r="CO1780" t="str">
        <f>HYPERLINK("http://www.d20pfsrd.com/bestiary/monster-listings/animals/cat/tiger","Cat, Tiger")</f>
        <v>Cat, Tiger</v>
      </c>
      <c r="CP1780">
        <v>337</v>
      </c>
      <c r="CQ1780">
        <v>0</v>
      </c>
      <c r="CR1780">
        <v>0</v>
      </c>
      <c r="CS1780">
        <v>0</v>
      </c>
      <c r="CT1780">
        <v>0</v>
      </c>
    </row>
    <row r="1781" spans="1:98" x14ac:dyDescent="0.2">
      <c r="A1781" t="s">
        <v>19597</v>
      </c>
      <c r="B1781" s="1" t="s">
        <v>1117</v>
      </c>
      <c r="C1781">
        <v>400</v>
      </c>
      <c r="G1781" t="s">
        <v>240</v>
      </c>
      <c r="H1781" t="s">
        <v>102</v>
      </c>
      <c r="I1781" t="s">
        <v>332</v>
      </c>
      <c r="J1781" t="s">
        <v>138</v>
      </c>
      <c r="K1781">
        <v>2</v>
      </c>
      <c r="L1781" t="s">
        <v>1016</v>
      </c>
      <c r="N1781" t="s">
        <v>1716</v>
      </c>
      <c r="O1781" t="s">
        <v>1717</v>
      </c>
      <c r="P1781">
        <v>16</v>
      </c>
      <c r="Q1781" t="s">
        <v>727</v>
      </c>
      <c r="S1781" t="s">
        <v>4668</v>
      </c>
      <c r="T1781">
        <v>4</v>
      </c>
      <c r="U1781">
        <v>5</v>
      </c>
      <c r="V1781">
        <v>2</v>
      </c>
      <c r="AD1781" t="s">
        <v>18850</v>
      </c>
      <c r="AF1781" t="s">
        <v>19152</v>
      </c>
      <c r="AH1781" t="s">
        <v>114</v>
      </c>
      <c r="AI1781" t="s">
        <v>114</v>
      </c>
      <c r="AJ1781" t="s">
        <v>19598</v>
      </c>
      <c r="AO1781" t="s">
        <v>19599</v>
      </c>
      <c r="AQ1781">
        <v>2</v>
      </c>
      <c r="AR1781" t="s">
        <v>988</v>
      </c>
      <c r="AS1781">
        <v>16</v>
      </c>
      <c r="AT1781" t="s">
        <v>19600</v>
      </c>
      <c r="AU1781" t="s">
        <v>19601</v>
      </c>
      <c r="AY1781" t="s">
        <v>19602</v>
      </c>
      <c r="AZ1781" t="s">
        <v>19603</v>
      </c>
      <c r="BA1781" t="s">
        <v>255</v>
      </c>
      <c r="BB1781" t="s">
        <v>19604</v>
      </c>
      <c r="BC1781" t="s">
        <v>19605</v>
      </c>
      <c r="BD1781" t="s">
        <v>19593</v>
      </c>
      <c r="BE1781">
        <v>0</v>
      </c>
      <c r="BF1781" t="s">
        <v>19606</v>
      </c>
      <c r="BG1781" t="s">
        <v>19607</v>
      </c>
      <c r="BH1781" t="s">
        <v>19608</v>
      </c>
      <c r="BS1781">
        <v>0</v>
      </c>
      <c r="BT1781">
        <v>0</v>
      </c>
      <c r="BU1781">
        <v>0</v>
      </c>
      <c r="BV1781">
        <v>0</v>
      </c>
      <c r="BW1781">
        <v>0</v>
      </c>
      <c r="BX1781">
        <v>1</v>
      </c>
      <c r="BY1781">
        <v>0</v>
      </c>
      <c r="CD1781" t="s">
        <v>131</v>
      </c>
      <c r="CE1781">
        <v>0</v>
      </c>
      <c r="CJ1781" t="s">
        <v>132</v>
      </c>
      <c r="CP1781">
        <v>2871</v>
      </c>
      <c r="CQ1781">
        <v>0</v>
      </c>
      <c r="CR1781">
        <v>0</v>
      </c>
      <c r="CS1781">
        <v>0</v>
      </c>
      <c r="CT1781">
        <v>0</v>
      </c>
    </row>
    <row r="1782" spans="1:98" x14ac:dyDescent="0.2">
      <c r="A1782" t="s">
        <v>27634</v>
      </c>
      <c r="B1782" s="1" t="s">
        <v>1034</v>
      </c>
      <c r="C1782">
        <v>6400</v>
      </c>
      <c r="G1782" t="s">
        <v>575</v>
      </c>
      <c r="H1782" t="s">
        <v>193</v>
      </c>
      <c r="I1782" t="s">
        <v>809</v>
      </c>
      <c r="K1782">
        <v>3</v>
      </c>
      <c r="L1782" t="s">
        <v>21258</v>
      </c>
      <c r="N1782" t="s">
        <v>962</v>
      </c>
      <c r="O1782" t="s">
        <v>963</v>
      </c>
      <c r="P1782">
        <v>114</v>
      </c>
      <c r="Q1782" t="s">
        <v>3117</v>
      </c>
      <c r="S1782" t="s">
        <v>27635</v>
      </c>
      <c r="T1782">
        <v>10</v>
      </c>
      <c r="U1782">
        <v>11</v>
      </c>
      <c r="V1782">
        <v>11</v>
      </c>
      <c r="AD1782" t="s">
        <v>376</v>
      </c>
      <c r="AF1782" t="s">
        <v>27636</v>
      </c>
      <c r="AG1782" t="s">
        <v>27637</v>
      </c>
      <c r="AH1782" t="s">
        <v>202</v>
      </c>
      <c r="AI1782" t="s">
        <v>202</v>
      </c>
      <c r="AJ1782" t="s">
        <v>27638</v>
      </c>
      <c r="AK1782" t="s">
        <v>27639</v>
      </c>
      <c r="AO1782" t="s">
        <v>27640</v>
      </c>
      <c r="AQ1782">
        <v>12</v>
      </c>
      <c r="AR1782">
        <v>20</v>
      </c>
      <c r="AS1782">
        <v>34</v>
      </c>
      <c r="AT1782" t="s">
        <v>27641</v>
      </c>
      <c r="AU1782" t="s">
        <v>27642</v>
      </c>
      <c r="AW1782" t="s">
        <v>3527</v>
      </c>
      <c r="AX1782" t="s">
        <v>27643</v>
      </c>
      <c r="AY1782" t="s">
        <v>27644</v>
      </c>
      <c r="AZ1782" t="s">
        <v>5234</v>
      </c>
      <c r="BA1782" t="s">
        <v>426</v>
      </c>
      <c r="BB1782" t="s">
        <v>27645</v>
      </c>
      <c r="BD1782" t="s">
        <v>24172</v>
      </c>
      <c r="BE1782">
        <v>0</v>
      </c>
      <c r="BF1782" t="s">
        <v>27646</v>
      </c>
      <c r="BG1782" t="s">
        <v>27647</v>
      </c>
      <c r="BH1782" t="s">
        <v>27648</v>
      </c>
      <c r="BI1782" t="s">
        <v>132</v>
      </c>
      <c r="BK1782" t="s">
        <v>132</v>
      </c>
      <c r="BS1782">
        <v>0</v>
      </c>
      <c r="BT1782">
        <v>0</v>
      </c>
      <c r="BU1782">
        <v>0</v>
      </c>
      <c r="BV1782">
        <v>0</v>
      </c>
      <c r="BW1782">
        <v>0</v>
      </c>
      <c r="BX1782">
        <v>0</v>
      </c>
      <c r="BY1782">
        <v>1</v>
      </c>
      <c r="CD1782" t="s">
        <v>131</v>
      </c>
      <c r="CE1782">
        <v>0</v>
      </c>
      <c r="CF1782" t="s">
        <v>132</v>
      </c>
      <c r="CJ1782" t="s">
        <v>132</v>
      </c>
      <c r="CK1782" t="s">
        <v>132</v>
      </c>
      <c r="CP1782">
        <v>5372</v>
      </c>
      <c r="CQ1782">
        <v>0</v>
      </c>
      <c r="CR1782">
        <v>0</v>
      </c>
      <c r="CS1782">
        <v>0</v>
      </c>
      <c r="CT1782">
        <v>0</v>
      </c>
    </row>
    <row r="1783" spans="1:98" x14ac:dyDescent="0.2">
      <c r="A1783" t="s">
        <v>7184</v>
      </c>
      <c r="B1783" s="1" t="s">
        <v>239</v>
      </c>
      <c r="C1783">
        <v>800</v>
      </c>
      <c r="G1783" t="s">
        <v>575</v>
      </c>
      <c r="H1783" t="s">
        <v>393</v>
      </c>
      <c r="I1783" t="s">
        <v>1555</v>
      </c>
      <c r="J1783" t="s">
        <v>138</v>
      </c>
      <c r="K1783">
        <v>2</v>
      </c>
      <c r="L1783" t="s">
        <v>7185</v>
      </c>
      <c r="N1783" t="s">
        <v>1119</v>
      </c>
      <c r="O1783" t="s">
        <v>1120</v>
      </c>
      <c r="P1783">
        <v>26</v>
      </c>
      <c r="Q1783" t="s">
        <v>3715</v>
      </c>
      <c r="S1783" t="s">
        <v>7186</v>
      </c>
      <c r="T1783">
        <v>2</v>
      </c>
      <c r="U1783">
        <v>3</v>
      </c>
      <c r="V1783">
        <v>6</v>
      </c>
      <c r="X1783" t="s">
        <v>7187</v>
      </c>
      <c r="Y1783" t="s">
        <v>5607</v>
      </c>
      <c r="Z1783" t="s">
        <v>3160</v>
      </c>
      <c r="AA1783" t="s">
        <v>3003</v>
      </c>
      <c r="AC1783" t="s">
        <v>7188</v>
      </c>
      <c r="AD1783" t="s">
        <v>707</v>
      </c>
      <c r="AE1783" t="s">
        <v>32289</v>
      </c>
      <c r="AF1783" t="s">
        <v>7189</v>
      </c>
      <c r="AH1783" t="s">
        <v>114</v>
      </c>
      <c r="AI1783" t="s">
        <v>114</v>
      </c>
      <c r="AJ1783" t="s">
        <v>7190</v>
      </c>
      <c r="AK1783" t="s">
        <v>7191</v>
      </c>
      <c r="AO1783" t="s">
        <v>7192</v>
      </c>
      <c r="AQ1783">
        <v>3</v>
      </c>
      <c r="AR1783">
        <v>4</v>
      </c>
      <c r="AS1783">
        <v>16</v>
      </c>
      <c r="AT1783" t="s">
        <v>273</v>
      </c>
      <c r="AU1783" t="s">
        <v>7193</v>
      </c>
      <c r="AW1783" t="s">
        <v>7194</v>
      </c>
      <c r="AY1783" t="s">
        <v>7195</v>
      </c>
      <c r="AZ1783" t="s">
        <v>7196</v>
      </c>
      <c r="BA1783" t="s">
        <v>426</v>
      </c>
      <c r="BB1783" t="s">
        <v>7197</v>
      </c>
      <c r="BD1783" t="s">
        <v>7145</v>
      </c>
      <c r="BE1783">
        <v>0</v>
      </c>
      <c r="BF1783" t="s">
        <v>7198</v>
      </c>
      <c r="BG1783" t="s">
        <v>7199</v>
      </c>
      <c r="BH1783" t="s">
        <v>7200</v>
      </c>
      <c r="BS1783">
        <v>0</v>
      </c>
      <c r="BT1783">
        <v>0</v>
      </c>
      <c r="BU1783">
        <v>0</v>
      </c>
      <c r="BV1783">
        <v>0</v>
      </c>
      <c r="BW1783">
        <v>0</v>
      </c>
      <c r="BX1783">
        <v>1</v>
      </c>
      <c r="BY1783">
        <v>1</v>
      </c>
      <c r="CD1783" t="s">
        <v>131</v>
      </c>
      <c r="CE1783">
        <v>0</v>
      </c>
      <c r="CJ1783" t="s">
        <v>132</v>
      </c>
      <c r="CP1783">
        <v>1063</v>
      </c>
      <c r="CQ1783">
        <v>0</v>
      </c>
      <c r="CR1783">
        <v>0</v>
      </c>
      <c r="CS1783">
        <v>0</v>
      </c>
      <c r="CT1783">
        <v>0</v>
      </c>
    </row>
    <row r="1784" spans="1:98" x14ac:dyDescent="0.2">
      <c r="A1784" t="s">
        <v>22078</v>
      </c>
      <c r="B1784" s="1" t="s">
        <v>283</v>
      </c>
      <c r="C1784">
        <v>600</v>
      </c>
      <c r="G1784" t="s">
        <v>240</v>
      </c>
      <c r="H1784" t="s">
        <v>102</v>
      </c>
      <c r="I1784" t="s">
        <v>332</v>
      </c>
      <c r="K1784">
        <v>4</v>
      </c>
      <c r="L1784" t="s">
        <v>5442</v>
      </c>
      <c r="N1784" t="s">
        <v>1098</v>
      </c>
      <c r="O1784" t="s">
        <v>7169</v>
      </c>
      <c r="P1784">
        <v>17</v>
      </c>
      <c r="Q1784" t="s">
        <v>2461</v>
      </c>
      <c r="S1784" t="s">
        <v>6224</v>
      </c>
      <c r="T1784">
        <v>7</v>
      </c>
      <c r="U1784">
        <v>7</v>
      </c>
      <c r="V1784">
        <v>3</v>
      </c>
      <c r="AD1784" t="s">
        <v>249</v>
      </c>
      <c r="AF1784" t="s">
        <v>16309</v>
      </c>
      <c r="AH1784" t="s">
        <v>114</v>
      </c>
      <c r="AI1784" t="s">
        <v>114</v>
      </c>
      <c r="AO1784" t="s">
        <v>22079</v>
      </c>
      <c r="AQ1784">
        <v>1</v>
      </c>
      <c r="AR1784">
        <v>4</v>
      </c>
      <c r="AS1784" t="s">
        <v>1022</v>
      </c>
      <c r="AT1784" t="s">
        <v>1709</v>
      </c>
      <c r="AU1784" t="s">
        <v>19140</v>
      </c>
      <c r="AV1784" t="s">
        <v>5436</v>
      </c>
      <c r="AY1784" t="s">
        <v>22080</v>
      </c>
      <c r="AZ1784" t="s">
        <v>22081</v>
      </c>
      <c r="BA1784" t="s">
        <v>255</v>
      </c>
      <c r="BB1784" t="s">
        <v>22082</v>
      </c>
      <c r="BC1784" t="s">
        <v>5432</v>
      </c>
      <c r="BD1784" t="s">
        <v>22075</v>
      </c>
      <c r="BE1784">
        <v>0</v>
      </c>
      <c r="BG1784" t="s">
        <v>22083</v>
      </c>
      <c r="BH1784" t="s">
        <v>22084</v>
      </c>
      <c r="BS1784">
        <v>0</v>
      </c>
      <c r="BT1784">
        <v>0</v>
      </c>
      <c r="BU1784">
        <v>0</v>
      </c>
      <c r="BV1784">
        <v>0</v>
      </c>
      <c r="BW1784">
        <v>0</v>
      </c>
      <c r="BX1784">
        <v>0</v>
      </c>
      <c r="BY1784">
        <v>1</v>
      </c>
      <c r="CD1784" t="s">
        <v>131</v>
      </c>
      <c r="CE1784">
        <v>0</v>
      </c>
      <c r="CJ1784" t="s">
        <v>132</v>
      </c>
      <c r="CP1784">
        <v>4022</v>
      </c>
      <c r="CQ1784">
        <v>0</v>
      </c>
      <c r="CR1784">
        <v>0</v>
      </c>
      <c r="CS1784">
        <v>0</v>
      </c>
      <c r="CT1784">
        <v>0</v>
      </c>
    </row>
    <row r="1785" spans="1:98" x14ac:dyDescent="0.2">
      <c r="A1785" t="s">
        <v>8097</v>
      </c>
      <c r="B1785" s="1" t="s">
        <v>1034</v>
      </c>
      <c r="C1785">
        <v>6400</v>
      </c>
      <c r="G1785" t="s">
        <v>240</v>
      </c>
      <c r="H1785" t="s">
        <v>3932</v>
      </c>
      <c r="I1785" t="s">
        <v>284</v>
      </c>
      <c r="K1785">
        <v>0</v>
      </c>
      <c r="L1785" t="s">
        <v>830</v>
      </c>
      <c r="N1785" t="s">
        <v>8098</v>
      </c>
      <c r="O1785" t="s">
        <v>8099</v>
      </c>
      <c r="P1785">
        <v>135</v>
      </c>
      <c r="Q1785" t="s">
        <v>8100</v>
      </c>
      <c r="S1785" t="s">
        <v>8101</v>
      </c>
      <c r="T1785">
        <v>16</v>
      </c>
      <c r="U1785">
        <v>3</v>
      </c>
      <c r="V1785">
        <v>3</v>
      </c>
      <c r="Z1785" t="s">
        <v>289</v>
      </c>
      <c r="AD1785" t="s">
        <v>8102</v>
      </c>
      <c r="AF1785" t="s">
        <v>8103</v>
      </c>
      <c r="AH1785" t="s">
        <v>249</v>
      </c>
      <c r="AI1785" t="s">
        <v>249</v>
      </c>
      <c r="AJ1785" t="s">
        <v>8104</v>
      </c>
      <c r="AO1785" t="s">
        <v>8105</v>
      </c>
      <c r="AQ1785">
        <v>7</v>
      </c>
      <c r="AR1785">
        <v>31</v>
      </c>
      <c r="AS1785" t="s">
        <v>7448</v>
      </c>
      <c r="AU1785" t="s">
        <v>8106</v>
      </c>
      <c r="AV1785" t="s">
        <v>842</v>
      </c>
      <c r="AX1785" t="s">
        <v>7958</v>
      </c>
      <c r="AY1785" t="s">
        <v>8092</v>
      </c>
      <c r="AZ1785" t="s">
        <v>520</v>
      </c>
      <c r="BA1785" t="s">
        <v>255</v>
      </c>
      <c r="BB1785" t="s">
        <v>8107</v>
      </c>
      <c r="BC1785" t="s">
        <v>845</v>
      </c>
      <c r="BD1785" t="s">
        <v>7316</v>
      </c>
      <c r="BE1785">
        <v>0</v>
      </c>
      <c r="BF1785" t="s">
        <v>8108</v>
      </c>
      <c r="BG1785" t="s">
        <v>8109</v>
      </c>
      <c r="BH1785" t="s">
        <v>8110</v>
      </c>
      <c r="BS1785">
        <v>0</v>
      </c>
      <c r="BT1785">
        <v>0</v>
      </c>
      <c r="BU1785">
        <v>0</v>
      </c>
      <c r="BV1785">
        <v>1</v>
      </c>
      <c r="BW1785">
        <v>0</v>
      </c>
      <c r="BX1785">
        <v>0</v>
      </c>
      <c r="BY1785">
        <v>1</v>
      </c>
      <c r="CD1785" t="s">
        <v>131</v>
      </c>
      <c r="CE1785">
        <v>0</v>
      </c>
      <c r="CJ1785" t="s">
        <v>132</v>
      </c>
      <c r="CO1785" t="str">
        <f>HYPERLINK("http://www.d20pfsrd.com/bestiary/monster-listings/vermin/centipede/centipede-titan","Centipede, Titan")</f>
        <v>Centipede, Titan</v>
      </c>
      <c r="CP1785">
        <v>1129</v>
      </c>
      <c r="CQ1785">
        <v>0</v>
      </c>
      <c r="CR1785">
        <v>0</v>
      </c>
      <c r="CS1785">
        <v>0</v>
      </c>
      <c r="CT1785">
        <v>0</v>
      </c>
    </row>
    <row r="1786" spans="1:98" x14ac:dyDescent="0.2">
      <c r="A1786" t="s">
        <v>28791</v>
      </c>
      <c r="B1786" s="1" t="s">
        <v>306</v>
      </c>
      <c r="C1786">
        <v>1600</v>
      </c>
      <c r="G1786" t="s">
        <v>240</v>
      </c>
      <c r="H1786" t="s">
        <v>193</v>
      </c>
      <c r="I1786" t="s">
        <v>261</v>
      </c>
      <c r="J1786" t="s">
        <v>138</v>
      </c>
      <c r="K1786">
        <v>3</v>
      </c>
      <c r="L1786" t="s">
        <v>5357</v>
      </c>
      <c r="N1786" t="s">
        <v>2732</v>
      </c>
      <c r="O1786" t="s">
        <v>3316</v>
      </c>
      <c r="P1786">
        <v>52</v>
      </c>
      <c r="Q1786" t="s">
        <v>18337</v>
      </c>
      <c r="S1786" t="s">
        <v>9154</v>
      </c>
      <c r="T1786">
        <v>9</v>
      </c>
      <c r="U1786">
        <v>7</v>
      </c>
      <c r="V1786">
        <v>2</v>
      </c>
      <c r="AD1786" t="s">
        <v>6764</v>
      </c>
      <c r="AF1786" t="s">
        <v>28792</v>
      </c>
      <c r="AH1786" t="s">
        <v>202</v>
      </c>
      <c r="AI1786" t="s">
        <v>19155</v>
      </c>
      <c r="AJ1786" t="s">
        <v>28793</v>
      </c>
      <c r="AO1786" t="s">
        <v>28794</v>
      </c>
      <c r="AQ1786">
        <v>5</v>
      </c>
      <c r="AR1786">
        <v>13</v>
      </c>
      <c r="AS1786" t="s">
        <v>4265</v>
      </c>
      <c r="AT1786" t="s">
        <v>28795</v>
      </c>
      <c r="AU1786" t="s">
        <v>28796</v>
      </c>
      <c r="AV1786" t="s">
        <v>1048</v>
      </c>
      <c r="AX1786" t="s">
        <v>28797</v>
      </c>
      <c r="AY1786" t="s">
        <v>28798</v>
      </c>
      <c r="AZ1786" t="s">
        <v>208</v>
      </c>
      <c r="BA1786" t="s">
        <v>255</v>
      </c>
      <c r="BB1786" t="s">
        <v>28799</v>
      </c>
      <c r="BD1786" t="s">
        <v>28716</v>
      </c>
      <c r="BE1786">
        <v>0</v>
      </c>
      <c r="BF1786" t="s">
        <v>28800</v>
      </c>
      <c r="BG1786" t="s">
        <v>28801</v>
      </c>
      <c r="BH1786" t="s">
        <v>28802</v>
      </c>
      <c r="BI1786" t="s">
        <v>132</v>
      </c>
      <c r="BS1786">
        <v>0</v>
      </c>
      <c r="BT1786">
        <v>0</v>
      </c>
      <c r="BU1786">
        <v>0</v>
      </c>
      <c r="BV1786">
        <v>0</v>
      </c>
      <c r="BW1786">
        <v>0</v>
      </c>
      <c r="BX1786">
        <v>1</v>
      </c>
      <c r="BY1786">
        <v>1</v>
      </c>
      <c r="CD1786" t="s">
        <v>131</v>
      </c>
      <c r="CE1786">
        <v>0</v>
      </c>
      <c r="CF1786" t="s">
        <v>132</v>
      </c>
      <c r="CJ1786" t="s">
        <v>132</v>
      </c>
      <c r="CK1786" t="s">
        <v>132</v>
      </c>
      <c r="CP1786">
        <v>5804</v>
      </c>
      <c r="CQ1786">
        <v>0</v>
      </c>
      <c r="CR1786">
        <v>0</v>
      </c>
      <c r="CS1786">
        <v>0</v>
      </c>
      <c r="CT1786">
        <v>0</v>
      </c>
    </row>
    <row r="1787" spans="1:98" x14ac:dyDescent="0.2">
      <c r="A1787" t="s">
        <v>2905</v>
      </c>
      <c r="B1787" s="1" t="s">
        <v>2822</v>
      </c>
      <c r="C1787">
        <v>50</v>
      </c>
      <c r="G1787" t="s">
        <v>240</v>
      </c>
      <c r="H1787" t="s">
        <v>850</v>
      </c>
      <c r="I1787" t="s">
        <v>332</v>
      </c>
      <c r="K1787">
        <v>1</v>
      </c>
      <c r="L1787" t="s">
        <v>762</v>
      </c>
      <c r="N1787" t="s">
        <v>2906</v>
      </c>
      <c r="O1787" t="s">
        <v>2907</v>
      </c>
      <c r="P1787">
        <v>2</v>
      </c>
      <c r="Q1787" t="s">
        <v>2826</v>
      </c>
      <c r="S1787" t="s">
        <v>2908</v>
      </c>
      <c r="T1787">
        <v>0</v>
      </c>
      <c r="U1787">
        <v>3</v>
      </c>
      <c r="V1787">
        <v>2</v>
      </c>
      <c r="AD1787" t="s">
        <v>114</v>
      </c>
      <c r="AH1787" t="s">
        <v>2830</v>
      </c>
      <c r="AI1787" t="s">
        <v>318</v>
      </c>
      <c r="AO1787" t="s">
        <v>2909</v>
      </c>
      <c r="AQ1787">
        <v>0</v>
      </c>
      <c r="AR1787">
        <v>-3</v>
      </c>
      <c r="AS1787" t="s">
        <v>2910</v>
      </c>
      <c r="AT1787" t="s">
        <v>1709</v>
      </c>
      <c r="AU1787" t="s">
        <v>2911</v>
      </c>
      <c r="AV1787" t="s">
        <v>519</v>
      </c>
      <c r="AY1787" t="s">
        <v>2912</v>
      </c>
      <c r="AZ1787" t="s">
        <v>2913</v>
      </c>
      <c r="BA1787" t="s">
        <v>255</v>
      </c>
      <c r="BB1787" t="s">
        <v>2835</v>
      </c>
      <c r="BC1787" t="s">
        <v>2836</v>
      </c>
      <c r="BD1787" t="s">
        <v>128</v>
      </c>
      <c r="BE1787">
        <v>0</v>
      </c>
      <c r="BG1787" t="s">
        <v>2914</v>
      </c>
      <c r="BH1787" t="s">
        <v>2915</v>
      </c>
      <c r="BS1787">
        <v>0</v>
      </c>
      <c r="BT1787">
        <v>0</v>
      </c>
      <c r="BU1787">
        <v>0</v>
      </c>
      <c r="BV1787">
        <v>0</v>
      </c>
      <c r="BW1787">
        <v>0</v>
      </c>
      <c r="BX1787">
        <v>0</v>
      </c>
      <c r="BY1787">
        <v>1</v>
      </c>
      <c r="CD1787" t="s">
        <v>131</v>
      </c>
      <c r="CE1787">
        <v>0</v>
      </c>
      <c r="CJ1787" t="s">
        <v>132</v>
      </c>
      <c r="CO1787" t="str">
        <f>HYPERLINK("http://www.d20pfsrd.com/bestiary/monster-listings/animals/amphibians/toad","Toad")</f>
        <v>Toad</v>
      </c>
      <c r="CP1787">
        <v>189</v>
      </c>
      <c r="CQ1787">
        <v>0</v>
      </c>
      <c r="CR1787">
        <v>0</v>
      </c>
      <c r="CS1787">
        <v>0</v>
      </c>
      <c r="CT1787">
        <v>0</v>
      </c>
    </row>
    <row r="1788" spans="1:98" x14ac:dyDescent="0.2">
      <c r="A1788" t="s">
        <v>6534</v>
      </c>
      <c r="B1788" s="1" t="s">
        <v>1918</v>
      </c>
      <c r="C1788">
        <v>19200</v>
      </c>
      <c r="G1788" t="s">
        <v>240</v>
      </c>
      <c r="H1788" t="s">
        <v>1035</v>
      </c>
      <c r="I1788" t="s">
        <v>432</v>
      </c>
      <c r="K1788">
        <v>-1</v>
      </c>
      <c r="L1788" t="s">
        <v>2804</v>
      </c>
      <c r="N1788" t="s">
        <v>6535</v>
      </c>
      <c r="O1788" t="s">
        <v>6536</v>
      </c>
      <c r="P1788">
        <v>175</v>
      </c>
      <c r="Q1788" t="s">
        <v>6537</v>
      </c>
      <c r="S1788" t="s">
        <v>6538</v>
      </c>
      <c r="T1788">
        <v>17</v>
      </c>
      <c r="U1788">
        <v>3</v>
      </c>
      <c r="V1788">
        <v>9</v>
      </c>
      <c r="X1788" t="s">
        <v>4924</v>
      </c>
      <c r="Y1788" t="s">
        <v>5254</v>
      </c>
      <c r="AC1788" t="s">
        <v>2019</v>
      </c>
      <c r="AD1788" t="s">
        <v>376</v>
      </c>
      <c r="AF1788" t="s">
        <v>6539</v>
      </c>
      <c r="AG1788" t="s">
        <v>6540</v>
      </c>
      <c r="AH1788" t="s">
        <v>496</v>
      </c>
      <c r="AI1788" t="s">
        <v>496</v>
      </c>
      <c r="AJ1788" t="s">
        <v>6541</v>
      </c>
      <c r="AK1788" t="s">
        <v>6542</v>
      </c>
      <c r="AO1788" t="s">
        <v>6543</v>
      </c>
      <c r="AQ1788">
        <v>10</v>
      </c>
      <c r="AR1788" s="6" t="s">
        <v>32326</v>
      </c>
      <c r="AS1788" t="s">
        <v>6544</v>
      </c>
      <c r="AT1788" t="s">
        <v>6545</v>
      </c>
      <c r="AU1788" t="s">
        <v>6546</v>
      </c>
      <c r="AV1788" t="s">
        <v>5261</v>
      </c>
      <c r="AW1788" t="s">
        <v>6547</v>
      </c>
      <c r="AX1788" t="s">
        <v>6548</v>
      </c>
      <c r="AY1788" t="s">
        <v>6549</v>
      </c>
      <c r="BA1788" t="s">
        <v>426</v>
      </c>
      <c r="BB1788" t="s">
        <v>6550</v>
      </c>
      <c r="BC1788" t="s">
        <v>6551</v>
      </c>
      <c r="BD1788" t="s">
        <v>6502</v>
      </c>
      <c r="BE1788">
        <v>0</v>
      </c>
      <c r="BF1788" t="s">
        <v>6552</v>
      </c>
      <c r="BG1788" t="s">
        <v>6553</v>
      </c>
      <c r="BH1788" t="s">
        <v>6554</v>
      </c>
      <c r="BS1788">
        <v>0</v>
      </c>
      <c r="BT1788">
        <v>0</v>
      </c>
      <c r="BU1788">
        <v>0</v>
      </c>
      <c r="BV1788">
        <v>0</v>
      </c>
      <c r="BW1788">
        <v>0</v>
      </c>
      <c r="BX1788">
        <v>0</v>
      </c>
      <c r="BY1788">
        <v>1</v>
      </c>
      <c r="CD1788" t="s">
        <v>131</v>
      </c>
      <c r="CE1788">
        <v>0</v>
      </c>
      <c r="CJ1788" t="s">
        <v>132</v>
      </c>
      <c r="CO1788" t="str">
        <f>HYPERLINK("http://www.d20pfsrd.com/bestiary/monster-listings/plants/tobongo","Tobongo")</f>
        <v>Tobongo</v>
      </c>
      <c r="CP1788">
        <v>808</v>
      </c>
      <c r="CQ1788">
        <v>0</v>
      </c>
      <c r="CR1788">
        <v>0</v>
      </c>
      <c r="CS1788">
        <v>0</v>
      </c>
      <c r="CT1788">
        <v>0</v>
      </c>
    </row>
    <row r="1789" spans="1:98" x14ac:dyDescent="0.2">
      <c r="A1789" t="s">
        <v>18519</v>
      </c>
      <c r="B1789" s="1" t="s">
        <v>306</v>
      </c>
      <c r="C1789">
        <v>1600</v>
      </c>
      <c r="G1789" t="s">
        <v>240</v>
      </c>
      <c r="H1789" t="s">
        <v>102</v>
      </c>
      <c r="I1789" t="s">
        <v>103</v>
      </c>
      <c r="J1789" t="s">
        <v>3113</v>
      </c>
      <c r="K1789">
        <v>1</v>
      </c>
      <c r="L1789" t="s">
        <v>18520</v>
      </c>
      <c r="N1789" t="s">
        <v>1783</v>
      </c>
      <c r="O1789" t="s">
        <v>18521</v>
      </c>
      <c r="P1789">
        <v>51</v>
      </c>
      <c r="Q1789" t="s">
        <v>4352</v>
      </c>
      <c r="S1789" t="s">
        <v>11027</v>
      </c>
      <c r="T1789">
        <v>8</v>
      </c>
      <c r="U1789">
        <v>6</v>
      </c>
      <c r="V1789">
        <v>3</v>
      </c>
      <c r="AA1789" t="s">
        <v>174</v>
      </c>
      <c r="AD1789" t="s">
        <v>18522</v>
      </c>
      <c r="AF1789" t="s">
        <v>18523</v>
      </c>
      <c r="AH1789" t="s">
        <v>114</v>
      </c>
      <c r="AI1789" t="s">
        <v>114</v>
      </c>
      <c r="AJ1789" t="s">
        <v>4420</v>
      </c>
      <c r="AO1789" t="s">
        <v>18524</v>
      </c>
      <c r="AQ1789">
        <v>6</v>
      </c>
      <c r="AR1789">
        <v>9</v>
      </c>
      <c r="AS1789" t="s">
        <v>8979</v>
      </c>
      <c r="AT1789" t="s">
        <v>18525</v>
      </c>
      <c r="AU1789" t="s">
        <v>18526</v>
      </c>
      <c r="AV1789" t="s">
        <v>323</v>
      </c>
      <c r="AW1789" t="s">
        <v>2716</v>
      </c>
      <c r="AY1789" t="s">
        <v>18527</v>
      </c>
      <c r="AZ1789" t="s">
        <v>18528</v>
      </c>
      <c r="BA1789" t="s">
        <v>426</v>
      </c>
      <c r="BB1789" t="s">
        <v>18529</v>
      </c>
      <c r="BD1789" t="s">
        <v>14619</v>
      </c>
      <c r="BE1789">
        <v>0</v>
      </c>
      <c r="BF1789" t="s">
        <v>18530</v>
      </c>
      <c r="BG1789" t="s">
        <v>18531</v>
      </c>
      <c r="BH1789" t="s">
        <v>18532</v>
      </c>
      <c r="BL1789" t="s">
        <v>132</v>
      </c>
      <c r="BM1789" t="s">
        <v>132</v>
      </c>
      <c r="BN1789" t="s">
        <v>132</v>
      </c>
      <c r="BS1789">
        <v>0</v>
      </c>
      <c r="BT1789">
        <v>0</v>
      </c>
      <c r="BU1789">
        <v>0</v>
      </c>
      <c r="BV1789">
        <v>0</v>
      </c>
      <c r="BW1789">
        <v>0</v>
      </c>
      <c r="BX1789">
        <v>1</v>
      </c>
      <c r="BY1789">
        <v>1</v>
      </c>
      <c r="CB1789" t="s">
        <v>132</v>
      </c>
      <c r="CD1789" t="s">
        <v>131</v>
      </c>
      <c r="CE1789">
        <v>0</v>
      </c>
      <c r="CJ1789" t="s">
        <v>132</v>
      </c>
      <c r="CP1789">
        <v>2214</v>
      </c>
      <c r="CQ1789">
        <v>0</v>
      </c>
      <c r="CR1789">
        <v>0</v>
      </c>
      <c r="CS1789">
        <v>0</v>
      </c>
      <c r="CT1789">
        <v>0</v>
      </c>
    </row>
    <row r="1790" spans="1:98" x14ac:dyDescent="0.2">
      <c r="A1790" t="s">
        <v>31866</v>
      </c>
      <c r="B1790" s="1" t="s">
        <v>1918</v>
      </c>
      <c r="C1790">
        <v>19200</v>
      </c>
      <c r="G1790" t="s">
        <v>1053</v>
      </c>
      <c r="H1790" t="s">
        <v>193</v>
      </c>
      <c r="I1790" t="s">
        <v>701</v>
      </c>
      <c r="J1790" t="s">
        <v>1054</v>
      </c>
      <c r="K1790">
        <v>3</v>
      </c>
      <c r="L1790" t="s">
        <v>3835</v>
      </c>
      <c r="N1790" t="s">
        <v>19755</v>
      </c>
      <c r="O1790" t="s">
        <v>31867</v>
      </c>
      <c r="P1790">
        <v>162</v>
      </c>
      <c r="Q1790" t="s">
        <v>31868</v>
      </c>
      <c r="S1790" t="s">
        <v>31869</v>
      </c>
      <c r="T1790">
        <v>16</v>
      </c>
      <c r="U1790">
        <v>7</v>
      </c>
      <c r="V1790">
        <v>10</v>
      </c>
      <c r="X1790" t="s">
        <v>31870</v>
      </c>
      <c r="Z1790" t="s">
        <v>31871</v>
      </c>
      <c r="AD1790" t="s">
        <v>17530</v>
      </c>
      <c r="AF1790" t="s">
        <v>31872</v>
      </c>
      <c r="AG1790" t="s">
        <v>31873</v>
      </c>
      <c r="AH1790" t="s">
        <v>202</v>
      </c>
      <c r="AI1790" t="s">
        <v>202</v>
      </c>
      <c r="AJ1790" t="s">
        <v>31874</v>
      </c>
      <c r="AK1790" t="s">
        <v>31875</v>
      </c>
      <c r="AO1790" t="s">
        <v>31876</v>
      </c>
      <c r="AQ1790">
        <v>9</v>
      </c>
      <c r="AR1790" t="s">
        <v>31877</v>
      </c>
      <c r="AS1790" t="s">
        <v>31878</v>
      </c>
      <c r="AT1790" t="s">
        <v>31879</v>
      </c>
      <c r="AU1790" t="s">
        <v>31880</v>
      </c>
      <c r="AW1790" t="s">
        <v>3199</v>
      </c>
      <c r="AX1790" t="s">
        <v>31881</v>
      </c>
      <c r="AY1790" t="s">
        <v>7565</v>
      </c>
      <c r="AZ1790" t="s">
        <v>31882</v>
      </c>
      <c r="BA1790" t="s">
        <v>31883</v>
      </c>
      <c r="BB1790" t="s">
        <v>31884</v>
      </c>
      <c r="BC1790" t="s">
        <v>3204</v>
      </c>
      <c r="BD1790" t="s">
        <v>31862</v>
      </c>
      <c r="BE1790">
        <v>0</v>
      </c>
      <c r="BF1790" t="s">
        <v>31885</v>
      </c>
      <c r="BG1790" t="s">
        <v>31886</v>
      </c>
      <c r="BH1790" t="s">
        <v>31887</v>
      </c>
      <c r="BS1790">
        <v>0</v>
      </c>
      <c r="BT1790">
        <v>0</v>
      </c>
      <c r="BU1790">
        <v>0</v>
      </c>
      <c r="BV1790">
        <v>0</v>
      </c>
      <c r="BW1790">
        <v>0</v>
      </c>
      <c r="BX1790">
        <v>0</v>
      </c>
      <c r="BY1790">
        <v>1</v>
      </c>
      <c r="CD1790" t="s">
        <v>132</v>
      </c>
      <c r="CE1790">
        <v>0</v>
      </c>
      <c r="CJ1790" t="s">
        <v>132</v>
      </c>
      <c r="CK1790" t="s">
        <v>132</v>
      </c>
      <c r="CP1790">
        <v>6952</v>
      </c>
      <c r="CQ1790">
        <v>0</v>
      </c>
      <c r="CR1790">
        <v>0</v>
      </c>
      <c r="CS1790">
        <v>0</v>
      </c>
      <c r="CT1790">
        <v>0</v>
      </c>
    </row>
    <row r="1791" spans="1:98" x14ac:dyDescent="0.2">
      <c r="A1791" t="s">
        <v>27670</v>
      </c>
      <c r="B1791" s="1" t="s">
        <v>2839</v>
      </c>
      <c r="C1791">
        <v>100</v>
      </c>
      <c r="G1791" t="s">
        <v>575</v>
      </c>
      <c r="H1791" t="s">
        <v>850</v>
      </c>
      <c r="I1791" t="s">
        <v>2390</v>
      </c>
      <c r="J1791" t="s">
        <v>1556</v>
      </c>
      <c r="K1791">
        <v>2</v>
      </c>
      <c r="L1791" t="s">
        <v>5357</v>
      </c>
      <c r="N1791" t="s">
        <v>2824</v>
      </c>
      <c r="O1791" t="s">
        <v>2825</v>
      </c>
      <c r="P1791">
        <v>5</v>
      </c>
      <c r="Q1791" t="s">
        <v>6887</v>
      </c>
      <c r="S1791" t="s">
        <v>27671</v>
      </c>
      <c r="T1791">
        <v>-1</v>
      </c>
      <c r="U1791">
        <v>5</v>
      </c>
      <c r="V1791">
        <v>5</v>
      </c>
      <c r="Y1791" t="s">
        <v>4193</v>
      </c>
      <c r="AD1791" t="s">
        <v>18352</v>
      </c>
      <c r="AF1791" t="s">
        <v>27672</v>
      </c>
      <c r="AH1791" t="s">
        <v>2830</v>
      </c>
      <c r="AI1791" t="s">
        <v>27673</v>
      </c>
      <c r="AJ1791" t="s">
        <v>27674</v>
      </c>
      <c r="AK1791" t="s">
        <v>27675</v>
      </c>
      <c r="AO1791" t="s">
        <v>27676</v>
      </c>
      <c r="AQ1791">
        <v>1</v>
      </c>
      <c r="AR1791" t="s">
        <v>27677</v>
      </c>
      <c r="AS1791" t="s">
        <v>27678</v>
      </c>
      <c r="AT1791" t="s">
        <v>27679</v>
      </c>
      <c r="AU1791" t="s">
        <v>27680</v>
      </c>
      <c r="AV1791" t="s">
        <v>25176</v>
      </c>
      <c r="AW1791" t="s">
        <v>8001</v>
      </c>
      <c r="AY1791" t="s">
        <v>27681</v>
      </c>
      <c r="AZ1791" t="s">
        <v>11098</v>
      </c>
      <c r="BA1791" t="s">
        <v>426</v>
      </c>
      <c r="BB1791" t="s">
        <v>27682</v>
      </c>
      <c r="BD1791" t="s">
        <v>24172</v>
      </c>
      <c r="BE1791">
        <v>0</v>
      </c>
      <c r="BF1791" t="s">
        <v>27683</v>
      </c>
      <c r="BG1791" t="s">
        <v>27684</v>
      </c>
      <c r="BH1791" t="s">
        <v>27685</v>
      </c>
      <c r="BI1791" t="s">
        <v>132</v>
      </c>
      <c r="BK1791" t="s">
        <v>132</v>
      </c>
      <c r="BS1791">
        <v>0</v>
      </c>
      <c r="BT1791">
        <v>0</v>
      </c>
      <c r="BU1791">
        <v>1</v>
      </c>
      <c r="BV1791">
        <v>0</v>
      </c>
      <c r="BW1791">
        <v>0</v>
      </c>
      <c r="BX1791">
        <v>0</v>
      </c>
      <c r="BY1791">
        <v>1</v>
      </c>
      <c r="CD1791" t="s">
        <v>131</v>
      </c>
      <c r="CE1791">
        <v>0</v>
      </c>
      <c r="CF1791" t="s">
        <v>132</v>
      </c>
      <c r="CJ1791" t="s">
        <v>132</v>
      </c>
      <c r="CK1791" t="s">
        <v>132</v>
      </c>
      <c r="CP1791">
        <v>5374</v>
      </c>
      <c r="CQ1791">
        <v>0</v>
      </c>
      <c r="CR1791">
        <v>0</v>
      </c>
      <c r="CS1791">
        <v>0</v>
      </c>
      <c r="CT1791">
        <v>0</v>
      </c>
    </row>
    <row r="1792" spans="1:98" x14ac:dyDescent="0.2">
      <c r="A1792" t="s">
        <v>18533</v>
      </c>
      <c r="B1792" s="1" t="s">
        <v>574</v>
      </c>
      <c r="C1792">
        <v>9600</v>
      </c>
      <c r="G1792" t="s">
        <v>240</v>
      </c>
      <c r="H1792" t="s">
        <v>193</v>
      </c>
      <c r="I1792" t="s">
        <v>241</v>
      </c>
      <c r="K1792">
        <v>-1</v>
      </c>
      <c r="L1792" t="s">
        <v>7049</v>
      </c>
      <c r="N1792" t="s">
        <v>3372</v>
      </c>
      <c r="O1792" t="s">
        <v>3373</v>
      </c>
      <c r="P1792">
        <v>107</v>
      </c>
      <c r="Q1792" t="s">
        <v>3426</v>
      </c>
      <c r="S1792" t="s">
        <v>8487</v>
      </c>
      <c r="T1792">
        <v>4</v>
      </c>
      <c r="U1792">
        <v>3</v>
      </c>
      <c r="V1792">
        <v>5</v>
      </c>
      <c r="Y1792" t="s">
        <v>3391</v>
      </c>
      <c r="Z1792" t="s">
        <v>15338</v>
      </c>
      <c r="AD1792" t="s">
        <v>496</v>
      </c>
      <c r="AF1792" t="s">
        <v>18534</v>
      </c>
      <c r="AH1792" t="s">
        <v>202</v>
      </c>
      <c r="AI1792" t="s">
        <v>114</v>
      </c>
      <c r="AJ1792" t="s">
        <v>18535</v>
      </c>
      <c r="AO1792" t="s">
        <v>18536</v>
      </c>
      <c r="AQ1792">
        <v>14</v>
      </c>
      <c r="AR1792" t="s">
        <v>4705</v>
      </c>
      <c r="AS1792" t="s">
        <v>2046</v>
      </c>
      <c r="AX1792" t="s">
        <v>18537</v>
      </c>
      <c r="AY1792" t="s">
        <v>298</v>
      </c>
      <c r="AZ1792" t="s">
        <v>18538</v>
      </c>
      <c r="BA1792" t="s">
        <v>277</v>
      </c>
      <c r="BB1792" t="s">
        <v>18539</v>
      </c>
      <c r="BD1792" t="s">
        <v>14619</v>
      </c>
      <c r="BE1792">
        <v>0</v>
      </c>
      <c r="BF1792" t="s">
        <v>18540</v>
      </c>
      <c r="BG1792" t="s">
        <v>18541</v>
      </c>
      <c r="BH1792" t="s">
        <v>18542</v>
      </c>
      <c r="BS1792">
        <v>0</v>
      </c>
      <c r="BT1792">
        <v>0</v>
      </c>
      <c r="BU1792">
        <v>0</v>
      </c>
      <c r="BV1792">
        <v>0</v>
      </c>
      <c r="BW1792">
        <v>0</v>
      </c>
      <c r="BX1792">
        <v>0</v>
      </c>
      <c r="BY1792">
        <v>1</v>
      </c>
      <c r="CD1792" t="s">
        <v>132</v>
      </c>
      <c r="CE1792">
        <v>0</v>
      </c>
      <c r="CF1792" t="s">
        <v>132</v>
      </c>
      <c r="CJ1792" t="s">
        <v>132</v>
      </c>
      <c r="CK1792" t="s">
        <v>132</v>
      </c>
      <c r="CP1792">
        <v>2215</v>
      </c>
      <c r="CQ1792">
        <v>0</v>
      </c>
      <c r="CR1792">
        <v>0</v>
      </c>
      <c r="CS1792">
        <v>0</v>
      </c>
      <c r="CT1792">
        <v>0</v>
      </c>
    </row>
    <row r="1793" spans="1:98" x14ac:dyDescent="0.2">
      <c r="A1793" t="s">
        <v>17220</v>
      </c>
      <c r="B1793" s="1" t="s">
        <v>10516</v>
      </c>
      <c r="C1793">
        <v>409600</v>
      </c>
      <c r="G1793" t="s">
        <v>575</v>
      </c>
      <c r="H1793" t="s">
        <v>3932</v>
      </c>
      <c r="I1793" t="s">
        <v>1780</v>
      </c>
      <c r="K1793">
        <v>14</v>
      </c>
      <c r="L1793" t="s">
        <v>17221</v>
      </c>
      <c r="N1793" t="s">
        <v>17222</v>
      </c>
      <c r="O1793" t="s">
        <v>17223</v>
      </c>
      <c r="P1793">
        <v>420</v>
      </c>
      <c r="Q1793" t="s">
        <v>17224</v>
      </c>
      <c r="R1793" t="s">
        <v>17225</v>
      </c>
      <c r="S1793" t="s">
        <v>17226</v>
      </c>
      <c r="T1793">
        <v>25</v>
      </c>
      <c r="U1793">
        <v>26</v>
      </c>
      <c r="V1793">
        <v>21</v>
      </c>
      <c r="X1793" t="s">
        <v>3914</v>
      </c>
      <c r="Y1793" t="s">
        <v>3959</v>
      </c>
      <c r="Z1793" t="s">
        <v>3916</v>
      </c>
      <c r="AB1793">
        <v>32</v>
      </c>
      <c r="AD1793" t="s">
        <v>17227</v>
      </c>
      <c r="AF1793" t="s">
        <v>17228</v>
      </c>
      <c r="AH1793" t="s">
        <v>249</v>
      </c>
      <c r="AI1793" t="s">
        <v>249</v>
      </c>
      <c r="AJ1793" t="s">
        <v>17229</v>
      </c>
      <c r="AO1793" t="s">
        <v>17230</v>
      </c>
      <c r="AQ1793">
        <v>24</v>
      </c>
      <c r="AR1793" t="s">
        <v>17231</v>
      </c>
      <c r="AS1793" t="s">
        <v>17232</v>
      </c>
      <c r="AT1793" t="s">
        <v>17233</v>
      </c>
      <c r="AU1793" t="s">
        <v>17234</v>
      </c>
      <c r="AW1793" t="s">
        <v>3925</v>
      </c>
      <c r="AX1793" t="s">
        <v>17235</v>
      </c>
      <c r="AY1793" t="s">
        <v>17236</v>
      </c>
      <c r="AZ1793" t="s">
        <v>670</v>
      </c>
      <c r="BA1793" t="s">
        <v>1797</v>
      </c>
      <c r="BB1793" t="s">
        <v>17237</v>
      </c>
      <c r="BC1793" t="s">
        <v>3927</v>
      </c>
      <c r="BD1793" t="s">
        <v>14619</v>
      </c>
      <c r="BE1793">
        <v>0</v>
      </c>
      <c r="BF1793" t="s">
        <v>17238</v>
      </c>
      <c r="BG1793" t="s">
        <v>17239</v>
      </c>
      <c r="BH1793" t="s">
        <v>17240</v>
      </c>
      <c r="BL1793" t="s">
        <v>132</v>
      </c>
      <c r="BM1793" t="s">
        <v>132</v>
      </c>
      <c r="BN1793" t="s">
        <v>132</v>
      </c>
      <c r="BS1793">
        <v>0</v>
      </c>
      <c r="BT1793">
        <v>0</v>
      </c>
      <c r="BU1793">
        <v>1</v>
      </c>
      <c r="BV1793">
        <v>1</v>
      </c>
      <c r="BW1793">
        <v>0</v>
      </c>
      <c r="BX1793">
        <v>1</v>
      </c>
      <c r="BY1793">
        <v>1</v>
      </c>
      <c r="CB1793" t="s">
        <v>132</v>
      </c>
      <c r="CD1793" t="s">
        <v>131</v>
      </c>
      <c r="CE1793">
        <v>0</v>
      </c>
      <c r="CJ1793" t="s">
        <v>132</v>
      </c>
      <c r="CP1793">
        <v>2128</v>
      </c>
      <c r="CQ1793">
        <v>0</v>
      </c>
      <c r="CR1793">
        <v>0</v>
      </c>
      <c r="CS1793">
        <v>0</v>
      </c>
      <c r="CT1793">
        <v>0</v>
      </c>
    </row>
    <row r="1794" spans="1:98" x14ac:dyDescent="0.2">
      <c r="A1794" t="s">
        <v>29787</v>
      </c>
      <c r="B1794" s="1" t="s">
        <v>633</v>
      </c>
      <c r="C1794">
        <v>4800</v>
      </c>
      <c r="G1794" t="s">
        <v>240</v>
      </c>
      <c r="H1794" t="s">
        <v>393</v>
      </c>
      <c r="I1794" t="s">
        <v>241</v>
      </c>
      <c r="J1794" t="s">
        <v>29751</v>
      </c>
      <c r="K1794">
        <v>5</v>
      </c>
      <c r="L1794" t="s">
        <v>17393</v>
      </c>
      <c r="N1794" t="s">
        <v>29788</v>
      </c>
      <c r="O1794" t="s">
        <v>29789</v>
      </c>
      <c r="P1794">
        <v>105</v>
      </c>
      <c r="Q1794" t="s">
        <v>32344</v>
      </c>
      <c r="R1794" t="s">
        <v>32343</v>
      </c>
      <c r="S1794" t="s">
        <v>23132</v>
      </c>
      <c r="T1794">
        <v>3</v>
      </c>
      <c r="U1794">
        <v>8</v>
      </c>
      <c r="V1794">
        <v>5</v>
      </c>
      <c r="X1794" t="s">
        <v>29790</v>
      </c>
      <c r="Z1794" t="s">
        <v>248</v>
      </c>
      <c r="AC1794" t="s">
        <v>29791</v>
      </c>
      <c r="AD1794" t="s">
        <v>5979</v>
      </c>
      <c r="AF1794" t="s">
        <v>29792</v>
      </c>
      <c r="AG1794" t="s">
        <v>29793</v>
      </c>
      <c r="AH1794" t="s">
        <v>114</v>
      </c>
      <c r="AI1794" t="s">
        <v>114</v>
      </c>
      <c r="AJ1794" t="s">
        <v>29794</v>
      </c>
      <c r="AO1794" t="s">
        <v>29795</v>
      </c>
      <c r="AQ1794">
        <v>10</v>
      </c>
      <c r="AR1794">
        <v>8</v>
      </c>
      <c r="AS1794" t="s">
        <v>150</v>
      </c>
      <c r="AT1794" t="s">
        <v>29796</v>
      </c>
      <c r="AU1794" t="s">
        <v>29797</v>
      </c>
      <c r="AV1794" t="s">
        <v>29798</v>
      </c>
      <c r="AW1794" t="s">
        <v>21014</v>
      </c>
      <c r="AY1794" t="s">
        <v>20998</v>
      </c>
      <c r="AZ1794" t="s">
        <v>670</v>
      </c>
      <c r="BA1794" t="s">
        <v>255</v>
      </c>
      <c r="BB1794" t="s">
        <v>29799</v>
      </c>
      <c r="BC1794" t="s">
        <v>29759</v>
      </c>
      <c r="BD1794" t="s">
        <v>29622</v>
      </c>
      <c r="BE1794">
        <v>0</v>
      </c>
      <c r="BF1794" t="s">
        <v>29800</v>
      </c>
      <c r="BG1794" t="s">
        <v>29801</v>
      </c>
      <c r="BH1794" t="s">
        <v>29802</v>
      </c>
      <c r="BI1794" t="s">
        <v>132</v>
      </c>
      <c r="BS1794">
        <v>0</v>
      </c>
      <c r="BT1794">
        <v>0</v>
      </c>
      <c r="BU1794">
        <v>1</v>
      </c>
      <c r="BV1794">
        <v>0</v>
      </c>
      <c r="BW1794">
        <v>0</v>
      </c>
      <c r="BX1794">
        <v>0</v>
      </c>
      <c r="BY1794">
        <v>0</v>
      </c>
      <c r="CD1794" t="s">
        <v>132</v>
      </c>
      <c r="CE1794">
        <v>0</v>
      </c>
      <c r="CF1794" t="s">
        <v>132</v>
      </c>
      <c r="CJ1794" t="s">
        <v>132</v>
      </c>
      <c r="CK1794" t="s">
        <v>132</v>
      </c>
      <c r="CP1794">
        <v>6102</v>
      </c>
      <c r="CQ1794">
        <v>0</v>
      </c>
      <c r="CR1794">
        <v>0</v>
      </c>
      <c r="CS1794">
        <v>0</v>
      </c>
      <c r="CT1794">
        <v>0</v>
      </c>
    </row>
    <row r="1795" spans="1:98" x14ac:dyDescent="0.2">
      <c r="A1795" t="s">
        <v>16941</v>
      </c>
      <c r="B1795" s="1" t="s">
        <v>2051</v>
      </c>
      <c r="C1795">
        <v>51200</v>
      </c>
      <c r="G1795" t="s">
        <v>101</v>
      </c>
      <c r="H1795" t="s">
        <v>102</v>
      </c>
      <c r="I1795" t="s">
        <v>103</v>
      </c>
      <c r="J1795" t="s">
        <v>14351</v>
      </c>
      <c r="K1795">
        <v>10</v>
      </c>
      <c r="L1795" t="s">
        <v>16942</v>
      </c>
      <c r="N1795" t="s">
        <v>16943</v>
      </c>
      <c r="O1795" t="s">
        <v>16944</v>
      </c>
      <c r="P1795">
        <v>210</v>
      </c>
      <c r="Q1795" t="s">
        <v>4560</v>
      </c>
      <c r="R1795" t="s">
        <v>4980</v>
      </c>
      <c r="S1795" t="s">
        <v>16945</v>
      </c>
      <c r="T1795">
        <v>11</v>
      </c>
      <c r="U1795">
        <v>23</v>
      </c>
      <c r="V1795">
        <v>16</v>
      </c>
      <c r="Y1795" t="s">
        <v>6381</v>
      </c>
      <c r="Z1795" t="s">
        <v>14354</v>
      </c>
      <c r="AA1795" t="s">
        <v>10866</v>
      </c>
      <c r="AB1795">
        <v>26</v>
      </c>
      <c r="AD1795" t="s">
        <v>32298</v>
      </c>
      <c r="AF1795" t="s">
        <v>16946</v>
      </c>
      <c r="AH1795" t="s">
        <v>114</v>
      </c>
      <c r="AI1795" t="s">
        <v>114</v>
      </c>
      <c r="AK1795" t="s">
        <v>16947</v>
      </c>
      <c r="AO1795" t="s">
        <v>16948</v>
      </c>
      <c r="AQ1795">
        <v>20</v>
      </c>
      <c r="AR1795">
        <v>26</v>
      </c>
      <c r="AS1795">
        <v>42</v>
      </c>
      <c r="AT1795" t="s">
        <v>16949</v>
      </c>
      <c r="AU1795" t="s">
        <v>16950</v>
      </c>
      <c r="AW1795" t="s">
        <v>14360</v>
      </c>
      <c r="AX1795" t="s">
        <v>16951</v>
      </c>
      <c r="AY1795" t="s">
        <v>3178</v>
      </c>
      <c r="AZ1795" t="s">
        <v>670</v>
      </c>
      <c r="BA1795" t="s">
        <v>8447</v>
      </c>
      <c r="BB1795" t="s">
        <v>16952</v>
      </c>
      <c r="BC1795" t="s">
        <v>14364</v>
      </c>
      <c r="BD1795" t="s">
        <v>14619</v>
      </c>
      <c r="BE1795">
        <v>0</v>
      </c>
      <c r="BF1795" t="s">
        <v>16953</v>
      </c>
      <c r="BG1795" t="s">
        <v>16954</v>
      </c>
      <c r="BH1795" t="s">
        <v>16955</v>
      </c>
      <c r="BS1795">
        <v>0</v>
      </c>
      <c r="BT1795">
        <v>0</v>
      </c>
      <c r="BU1795">
        <v>1</v>
      </c>
      <c r="BV1795">
        <v>0</v>
      </c>
      <c r="BW1795">
        <v>0</v>
      </c>
      <c r="BX1795">
        <v>0</v>
      </c>
      <c r="BY1795">
        <v>1</v>
      </c>
      <c r="CD1795" t="s">
        <v>132</v>
      </c>
      <c r="CE1795">
        <v>0</v>
      </c>
      <c r="CF1795" t="s">
        <v>132</v>
      </c>
      <c r="CJ1795" t="s">
        <v>132</v>
      </c>
      <c r="CK1795" t="s">
        <v>132</v>
      </c>
      <c r="CP1795">
        <v>2111</v>
      </c>
      <c r="CQ1795">
        <v>0</v>
      </c>
      <c r="CR1795">
        <v>0</v>
      </c>
      <c r="CS1795">
        <v>0</v>
      </c>
      <c r="CT1795">
        <v>0</v>
      </c>
    </row>
    <row r="1796" spans="1:98" x14ac:dyDescent="0.2">
      <c r="A1796" t="s">
        <v>11753</v>
      </c>
      <c r="B1796" s="1" t="s">
        <v>134</v>
      </c>
      <c r="C1796">
        <v>3200</v>
      </c>
      <c r="G1796" t="s">
        <v>1053</v>
      </c>
      <c r="H1796" t="s">
        <v>102</v>
      </c>
      <c r="I1796" t="s">
        <v>1555</v>
      </c>
      <c r="J1796" t="s">
        <v>1759</v>
      </c>
      <c r="K1796">
        <v>10</v>
      </c>
      <c r="L1796" t="s">
        <v>11754</v>
      </c>
      <c r="N1796" t="s">
        <v>6299</v>
      </c>
      <c r="O1796" t="s">
        <v>11755</v>
      </c>
      <c r="P1796">
        <v>85</v>
      </c>
      <c r="Q1796" t="s">
        <v>906</v>
      </c>
      <c r="S1796" t="s">
        <v>11756</v>
      </c>
      <c r="T1796">
        <v>7</v>
      </c>
      <c r="U1796">
        <v>9</v>
      </c>
      <c r="V1796">
        <v>9</v>
      </c>
      <c r="Z1796" t="s">
        <v>3160</v>
      </c>
      <c r="AA1796" t="s">
        <v>8144</v>
      </c>
      <c r="AD1796" t="s">
        <v>766</v>
      </c>
      <c r="AF1796" t="s">
        <v>11757</v>
      </c>
      <c r="AH1796" t="s">
        <v>114</v>
      </c>
      <c r="AI1796" t="s">
        <v>114</v>
      </c>
      <c r="AJ1796" t="s">
        <v>11758</v>
      </c>
      <c r="AO1796" t="s">
        <v>11759</v>
      </c>
      <c r="AQ1796">
        <v>7</v>
      </c>
      <c r="AR1796">
        <v>11</v>
      </c>
      <c r="AS1796">
        <v>27</v>
      </c>
      <c r="AT1796" t="s">
        <v>11760</v>
      </c>
      <c r="AU1796" t="s">
        <v>11761</v>
      </c>
      <c r="AW1796" t="s">
        <v>4343</v>
      </c>
      <c r="AX1796" t="s">
        <v>11762</v>
      </c>
      <c r="AY1796" t="s">
        <v>7565</v>
      </c>
      <c r="AZ1796" t="s">
        <v>208</v>
      </c>
      <c r="BA1796" t="s">
        <v>426</v>
      </c>
      <c r="BB1796" t="s">
        <v>11763</v>
      </c>
      <c r="BD1796" t="s">
        <v>7316</v>
      </c>
      <c r="BE1796">
        <v>0</v>
      </c>
      <c r="BF1796" t="s">
        <v>11764</v>
      </c>
      <c r="BG1796" t="s">
        <v>11765</v>
      </c>
      <c r="BH1796" t="s">
        <v>11766</v>
      </c>
      <c r="BS1796">
        <v>0</v>
      </c>
      <c r="BT1796">
        <v>0</v>
      </c>
      <c r="BU1796">
        <v>0</v>
      </c>
      <c r="BV1796">
        <v>0</v>
      </c>
      <c r="BW1796">
        <v>0</v>
      </c>
      <c r="BX1796">
        <v>0</v>
      </c>
      <c r="BY1796">
        <v>1</v>
      </c>
      <c r="CD1796" t="s">
        <v>131</v>
      </c>
      <c r="CE1796">
        <v>0</v>
      </c>
      <c r="CJ1796" t="s">
        <v>132</v>
      </c>
      <c r="CO1796" t="str">
        <f>HYPERLINK("http://www.d20pfsrd.com/bestiary/monster-listings/undead/totenmaske","Totenmaske")</f>
        <v>Totenmaske</v>
      </c>
      <c r="CP1796">
        <v>1378</v>
      </c>
      <c r="CQ1796">
        <v>0</v>
      </c>
      <c r="CR1796">
        <v>0</v>
      </c>
      <c r="CS1796">
        <v>0</v>
      </c>
      <c r="CT1796">
        <v>0</v>
      </c>
    </row>
    <row r="1797" spans="1:98" x14ac:dyDescent="0.2">
      <c r="A1797" t="s">
        <v>31462</v>
      </c>
      <c r="B1797" s="1" t="s">
        <v>306</v>
      </c>
      <c r="C1797">
        <v>1600</v>
      </c>
      <c r="D1797" t="s">
        <v>31463</v>
      </c>
      <c r="F1797" t="s">
        <v>31464</v>
      </c>
      <c r="G1797" t="s">
        <v>240</v>
      </c>
      <c r="H1797" t="s">
        <v>102</v>
      </c>
      <c r="I1797" t="s">
        <v>241</v>
      </c>
      <c r="J1797" t="s">
        <v>15319</v>
      </c>
      <c r="K1797">
        <v>3</v>
      </c>
      <c r="L1797" t="s">
        <v>3371</v>
      </c>
      <c r="N1797" t="s">
        <v>16103</v>
      </c>
      <c r="O1797" t="s">
        <v>31465</v>
      </c>
      <c r="P1797">
        <v>53</v>
      </c>
      <c r="Q1797" t="s">
        <v>3400</v>
      </c>
      <c r="R1797" t="s">
        <v>31466</v>
      </c>
      <c r="S1797" t="s">
        <v>19176</v>
      </c>
      <c r="T1797">
        <v>2</v>
      </c>
      <c r="U1797">
        <v>3</v>
      </c>
      <c r="V1797">
        <v>2</v>
      </c>
      <c r="Y1797" t="s">
        <v>3391</v>
      </c>
      <c r="Z1797" t="s">
        <v>3377</v>
      </c>
      <c r="AC1797" t="s">
        <v>9783</v>
      </c>
      <c r="AD1797" t="s">
        <v>249</v>
      </c>
      <c r="AF1797" t="s">
        <v>31467</v>
      </c>
      <c r="AH1797" t="s">
        <v>114</v>
      </c>
      <c r="AI1797" t="s">
        <v>114</v>
      </c>
      <c r="AJ1797" t="s">
        <v>3360</v>
      </c>
      <c r="AO1797" t="s">
        <v>6291</v>
      </c>
      <c r="AQ1797">
        <v>6</v>
      </c>
      <c r="AR1797">
        <v>10</v>
      </c>
      <c r="AS1797">
        <v>21</v>
      </c>
      <c r="AT1797" t="s">
        <v>6755</v>
      </c>
      <c r="AX1797" t="s">
        <v>31468</v>
      </c>
      <c r="AY1797" t="s">
        <v>13753</v>
      </c>
      <c r="AZ1797" t="s">
        <v>2367</v>
      </c>
      <c r="BA1797" t="s">
        <v>2367</v>
      </c>
      <c r="BB1797" t="s">
        <v>31469</v>
      </c>
      <c r="BC1797" t="s">
        <v>3382</v>
      </c>
      <c r="BD1797" t="s">
        <v>31470</v>
      </c>
      <c r="BE1797">
        <v>0</v>
      </c>
      <c r="BF1797" t="s">
        <v>31471</v>
      </c>
      <c r="BG1797" t="s">
        <v>31472</v>
      </c>
      <c r="BH1797" t="s">
        <v>31473</v>
      </c>
      <c r="BS1797">
        <v>0</v>
      </c>
      <c r="BT1797">
        <v>0</v>
      </c>
      <c r="BU1797">
        <v>0</v>
      </c>
      <c r="BV1797">
        <v>0</v>
      </c>
      <c r="BW1797">
        <v>0</v>
      </c>
      <c r="BX1797">
        <v>0</v>
      </c>
      <c r="BY1797">
        <v>1</v>
      </c>
      <c r="CD1797" t="s">
        <v>132</v>
      </c>
      <c r="CE1797">
        <v>0</v>
      </c>
      <c r="CF1797" t="s">
        <v>132</v>
      </c>
      <c r="CJ1797" t="s">
        <v>132</v>
      </c>
      <c r="CK1797" t="s">
        <v>132</v>
      </c>
      <c r="CP1797">
        <v>6832</v>
      </c>
      <c r="CQ1797">
        <v>0</v>
      </c>
      <c r="CR1797">
        <v>0</v>
      </c>
      <c r="CS1797">
        <v>0</v>
      </c>
      <c r="CT1797">
        <v>0</v>
      </c>
    </row>
    <row r="1798" spans="1:98" x14ac:dyDescent="0.2">
      <c r="A1798" t="s">
        <v>19944</v>
      </c>
      <c r="B1798" s="1" t="s">
        <v>633</v>
      </c>
      <c r="C1798">
        <v>4800</v>
      </c>
      <c r="G1798" t="s">
        <v>240</v>
      </c>
      <c r="H1798" t="s">
        <v>136</v>
      </c>
      <c r="I1798" t="s">
        <v>137</v>
      </c>
      <c r="K1798">
        <v>5</v>
      </c>
      <c r="L1798" t="s">
        <v>26641</v>
      </c>
      <c r="N1798" t="s">
        <v>635</v>
      </c>
      <c r="O1798" t="s">
        <v>636</v>
      </c>
      <c r="P1798">
        <v>123</v>
      </c>
      <c r="Q1798" t="s">
        <v>16421</v>
      </c>
      <c r="S1798" t="s">
        <v>26642</v>
      </c>
      <c r="T1798">
        <v>10</v>
      </c>
      <c r="U1798">
        <v>5</v>
      </c>
      <c r="V1798">
        <v>11</v>
      </c>
      <c r="X1798" t="s">
        <v>3300</v>
      </c>
      <c r="Y1798" t="s">
        <v>7765</v>
      </c>
      <c r="AA1798" t="s">
        <v>6358</v>
      </c>
      <c r="AC1798" t="s">
        <v>2419</v>
      </c>
      <c r="AD1798" t="s">
        <v>19135</v>
      </c>
      <c r="AF1798" t="s">
        <v>26643</v>
      </c>
      <c r="AH1798" t="s">
        <v>147</v>
      </c>
      <c r="AI1798" t="s">
        <v>202</v>
      </c>
      <c r="AJ1798" t="s">
        <v>26644</v>
      </c>
      <c r="AO1798" t="s">
        <v>26645</v>
      </c>
      <c r="AQ1798">
        <v>9</v>
      </c>
      <c r="AR1798" t="s">
        <v>6981</v>
      </c>
      <c r="AS1798" t="s">
        <v>972</v>
      </c>
      <c r="AT1798" t="s">
        <v>26646</v>
      </c>
      <c r="AU1798" t="s">
        <v>26647</v>
      </c>
      <c r="AV1798" t="s">
        <v>19567</v>
      </c>
      <c r="AW1798" t="s">
        <v>14963</v>
      </c>
      <c r="AY1798" t="s">
        <v>669</v>
      </c>
      <c r="AZ1798" t="s">
        <v>26648</v>
      </c>
      <c r="BA1798" t="s">
        <v>426</v>
      </c>
      <c r="BB1798" t="s">
        <v>26649</v>
      </c>
      <c r="BC1798" t="s">
        <v>26630</v>
      </c>
      <c r="BD1798" t="s">
        <v>24172</v>
      </c>
      <c r="BE1798">
        <v>0</v>
      </c>
      <c r="BG1798" t="s">
        <v>26650</v>
      </c>
      <c r="BH1798" t="s">
        <v>26651</v>
      </c>
      <c r="BI1798" t="s">
        <v>132</v>
      </c>
      <c r="BK1798" t="s">
        <v>132</v>
      </c>
      <c r="BS1798">
        <v>0</v>
      </c>
      <c r="BT1798">
        <v>0</v>
      </c>
      <c r="BU1798">
        <v>0</v>
      </c>
      <c r="BV1798">
        <v>1</v>
      </c>
      <c r="BW1798">
        <v>0</v>
      </c>
      <c r="BX1798">
        <v>0</v>
      </c>
      <c r="BY1798">
        <v>1</v>
      </c>
      <c r="CD1798" t="s">
        <v>131</v>
      </c>
      <c r="CE1798">
        <v>0</v>
      </c>
      <c r="CF1798" t="s">
        <v>132</v>
      </c>
      <c r="CJ1798" t="s">
        <v>132</v>
      </c>
      <c r="CK1798" t="s">
        <v>132</v>
      </c>
      <c r="CP1798">
        <v>5295</v>
      </c>
      <c r="CQ1798">
        <v>0</v>
      </c>
      <c r="CR1798">
        <v>0</v>
      </c>
      <c r="CS1798">
        <v>0</v>
      </c>
      <c r="CT1798">
        <v>0</v>
      </c>
    </row>
    <row r="1799" spans="1:98" x14ac:dyDescent="0.2">
      <c r="A1799" t="s">
        <v>5252</v>
      </c>
      <c r="B1799" s="1" t="s">
        <v>633</v>
      </c>
      <c r="C1799">
        <v>4800</v>
      </c>
      <c r="G1799" t="s">
        <v>101</v>
      </c>
      <c r="H1799" t="s">
        <v>136</v>
      </c>
      <c r="I1799" t="s">
        <v>432</v>
      </c>
      <c r="K1799">
        <v>-1</v>
      </c>
      <c r="L1799" t="s">
        <v>2804</v>
      </c>
      <c r="N1799" t="s">
        <v>1669</v>
      </c>
      <c r="O1799" t="s">
        <v>1670</v>
      </c>
      <c r="P1799">
        <v>114</v>
      </c>
      <c r="Q1799" t="s">
        <v>4277</v>
      </c>
      <c r="S1799" t="s">
        <v>5253</v>
      </c>
      <c r="T1799">
        <v>13</v>
      </c>
      <c r="U1799">
        <v>3</v>
      </c>
      <c r="V1799">
        <v>9</v>
      </c>
      <c r="Y1799" t="s">
        <v>5254</v>
      </c>
      <c r="Z1799" t="s">
        <v>4924</v>
      </c>
      <c r="AC1799" t="s">
        <v>2019</v>
      </c>
      <c r="AD1799" t="s">
        <v>249</v>
      </c>
      <c r="AF1799" t="s">
        <v>5255</v>
      </c>
      <c r="AG1799" t="s">
        <v>5256</v>
      </c>
      <c r="AH1799" t="s">
        <v>147</v>
      </c>
      <c r="AI1799" t="s">
        <v>147</v>
      </c>
      <c r="AJ1799" t="s">
        <v>5257</v>
      </c>
      <c r="AO1799" t="s">
        <v>5258</v>
      </c>
      <c r="AQ1799">
        <v>9</v>
      </c>
      <c r="AR1799">
        <v>20</v>
      </c>
      <c r="AS1799">
        <v>29</v>
      </c>
      <c r="AT1799" t="s">
        <v>5259</v>
      </c>
      <c r="AU1799" t="s">
        <v>5260</v>
      </c>
      <c r="AV1799" t="s">
        <v>5261</v>
      </c>
      <c r="AW1799" t="s">
        <v>5262</v>
      </c>
      <c r="AX1799" t="s">
        <v>5263</v>
      </c>
      <c r="AY1799" t="s">
        <v>789</v>
      </c>
      <c r="AZ1799" t="s">
        <v>5264</v>
      </c>
      <c r="BA1799" t="s">
        <v>426</v>
      </c>
      <c r="BB1799" t="s">
        <v>5265</v>
      </c>
      <c r="BD1799" t="s">
        <v>128</v>
      </c>
      <c r="BE1799">
        <v>0</v>
      </c>
      <c r="BF1799" t="s">
        <v>5266</v>
      </c>
      <c r="BG1799" t="s">
        <v>5267</v>
      </c>
      <c r="BH1799" t="s">
        <v>5268</v>
      </c>
      <c r="BS1799">
        <v>0</v>
      </c>
      <c r="BT1799">
        <v>0</v>
      </c>
      <c r="BU1799">
        <v>0</v>
      </c>
      <c r="BV1799">
        <v>0</v>
      </c>
      <c r="BW1799">
        <v>0</v>
      </c>
      <c r="BX1799">
        <v>0</v>
      </c>
      <c r="BY1799">
        <v>1</v>
      </c>
      <c r="CD1799" t="s">
        <v>131</v>
      </c>
      <c r="CE1799">
        <v>0</v>
      </c>
      <c r="CJ1799" t="s">
        <v>132</v>
      </c>
      <c r="CO1799" t="str">
        <f>HYPERLINK("http://www.d20pfsrd.com/bestiary/monster-listings/plants/treant","Treant")</f>
        <v>Treant</v>
      </c>
      <c r="CP1799">
        <v>339</v>
      </c>
      <c r="CQ1799">
        <v>0</v>
      </c>
      <c r="CR1799">
        <v>0</v>
      </c>
      <c r="CS1799">
        <v>0</v>
      </c>
      <c r="CT1799">
        <v>0</v>
      </c>
    </row>
    <row r="1800" spans="1:98" x14ac:dyDescent="0.2">
      <c r="A1800" t="s">
        <v>12463</v>
      </c>
      <c r="B1800" s="1" t="s">
        <v>5180</v>
      </c>
      <c r="C1800">
        <v>1638400</v>
      </c>
      <c r="G1800" t="s">
        <v>575</v>
      </c>
      <c r="H1800" t="s">
        <v>136</v>
      </c>
      <c r="I1800" t="s">
        <v>103</v>
      </c>
      <c r="J1800" t="s">
        <v>12464</v>
      </c>
      <c r="K1800">
        <v>14</v>
      </c>
      <c r="L1800" t="s">
        <v>12465</v>
      </c>
      <c r="M1800" t="s">
        <v>12466</v>
      </c>
      <c r="N1800" t="s">
        <v>12467</v>
      </c>
      <c r="O1800" t="s">
        <v>12468</v>
      </c>
      <c r="P1800">
        <v>574</v>
      </c>
      <c r="Q1800" t="s">
        <v>12469</v>
      </c>
      <c r="R1800" t="s">
        <v>12470</v>
      </c>
      <c r="S1800" t="s">
        <v>12471</v>
      </c>
      <c r="T1800">
        <v>34</v>
      </c>
      <c r="U1800">
        <v>23</v>
      </c>
      <c r="V1800">
        <v>27</v>
      </c>
      <c r="X1800" t="s">
        <v>3914</v>
      </c>
      <c r="Y1800" t="s">
        <v>1173</v>
      </c>
      <c r="Z1800" t="s">
        <v>12472</v>
      </c>
      <c r="AA1800" t="s">
        <v>12473</v>
      </c>
      <c r="AB1800">
        <v>36</v>
      </c>
      <c r="AD1800" t="s">
        <v>12474</v>
      </c>
      <c r="AF1800" t="s">
        <v>12475</v>
      </c>
      <c r="AH1800" t="s">
        <v>496</v>
      </c>
      <c r="AI1800" t="s">
        <v>496</v>
      </c>
      <c r="AJ1800" t="s">
        <v>12476</v>
      </c>
      <c r="AK1800" t="s">
        <v>12477</v>
      </c>
      <c r="AO1800" t="s">
        <v>12478</v>
      </c>
      <c r="AQ1800">
        <v>28</v>
      </c>
      <c r="AR1800">
        <v>43</v>
      </c>
      <c r="AS1800">
        <v>67</v>
      </c>
      <c r="AT1800" t="s">
        <v>12479</v>
      </c>
      <c r="AU1800" t="s">
        <v>12480</v>
      </c>
      <c r="AW1800" t="s">
        <v>12481</v>
      </c>
      <c r="AX1800" t="s">
        <v>12482</v>
      </c>
      <c r="AY1800" t="s">
        <v>12483</v>
      </c>
      <c r="AZ1800" t="s">
        <v>12484</v>
      </c>
      <c r="BA1800" t="s">
        <v>12485</v>
      </c>
      <c r="BB1800" t="s">
        <v>12486</v>
      </c>
      <c r="BD1800" t="s">
        <v>12359</v>
      </c>
      <c r="BE1800">
        <v>0</v>
      </c>
      <c r="BF1800" t="s">
        <v>12487</v>
      </c>
      <c r="BG1800" t="s">
        <v>12488</v>
      </c>
      <c r="BH1800" t="s">
        <v>12489</v>
      </c>
      <c r="BO1800" t="s">
        <v>12490</v>
      </c>
      <c r="BS1800">
        <v>0</v>
      </c>
      <c r="BT1800">
        <v>0</v>
      </c>
      <c r="BU1800">
        <v>1</v>
      </c>
      <c r="BV1800">
        <v>0</v>
      </c>
      <c r="BW1800">
        <v>0</v>
      </c>
      <c r="BX1800">
        <v>1</v>
      </c>
      <c r="BY1800">
        <v>1</v>
      </c>
      <c r="CD1800" t="s">
        <v>131</v>
      </c>
      <c r="CE1800">
        <v>0</v>
      </c>
      <c r="CJ1800" t="s">
        <v>132</v>
      </c>
      <c r="CP1800">
        <v>1516</v>
      </c>
      <c r="CQ1800">
        <v>0</v>
      </c>
      <c r="CR1800">
        <v>0</v>
      </c>
      <c r="CS1800">
        <v>0</v>
      </c>
      <c r="CT1800">
        <v>0</v>
      </c>
    </row>
    <row r="1801" spans="1:98" x14ac:dyDescent="0.2">
      <c r="A1801" t="s">
        <v>22617</v>
      </c>
      <c r="B1801" s="1" t="s">
        <v>574</v>
      </c>
      <c r="C1801">
        <v>9600</v>
      </c>
      <c r="G1801" t="s">
        <v>1053</v>
      </c>
      <c r="H1801" t="s">
        <v>1035</v>
      </c>
      <c r="I1801" t="s">
        <v>137</v>
      </c>
      <c r="J1801" t="s">
        <v>1900</v>
      </c>
      <c r="K1801">
        <v>9</v>
      </c>
      <c r="L1801" t="s">
        <v>22618</v>
      </c>
      <c r="N1801" t="s">
        <v>22619</v>
      </c>
      <c r="O1801" t="s">
        <v>22620</v>
      </c>
      <c r="P1801">
        <v>112</v>
      </c>
      <c r="Q1801" t="s">
        <v>4952</v>
      </c>
      <c r="R1801" t="s">
        <v>3695</v>
      </c>
      <c r="S1801" t="s">
        <v>4294</v>
      </c>
      <c r="T1801">
        <v>8</v>
      </c>
      <c r="U1801">
        <v>10</v>
      </c>
      <c r="V1801">
        <v>10</v>
      </c>
      <c r="X1801" t="s">
        <v>22621</v>
      </c>
      <c r="Y1801" t="s">
        <v>479</v>
      </c>
      <c r="Z1801" t="s">
        <v>22622</v>
      </c>
      <c r="AD1801" t="s">
        <v>22623</v>
      </c>
      <c r="AF1801" t="s">
        <v>22624</v>
      </c>
      <c r="AH1801" t="s">
        <v>496</v>
      </c>
      <c r="AI1801" t="s">
        <v>202</v>
      </c>
      <c r="AJ1801" t="s">
        <v>22625</v>
      </c>
      <c r="AO1801" t="s">
        <v>22626</v>
      </c>
      <c r="AQ1801">
        <v>11</v>
      </c>
      <c r="AR1801">
        <v>15</v>
      </c>
      <c r="AS1801" t="s">
        <v>4283</v>
      </c>
      <c r="AT1801" t="s">
        <v>22627</v>
      </c>
      <c r="AU1801" t="s">
        <v>22628</v>
      </c>
      <c r="AW1801" t="s">
        <v>22629</v>
      </c>
      <c r="AX1801" t="s">
        <v>22630</v>
      </c>
      <c r="AY1801" t="s">
        <v>298</v>
      </c>
      <c r="AZ1801" t="s">
        <v>22631</v>
      </c>
      <c r="BA1801" t="s">
        <v>255</v>
      </c>
      <c r="BB1801" t="s">
        <v>22632</v>
      </c>
      <c r="BD1801" t="s">
        <v>22584</v>
      </c>
      <c r="BE1801">
        <v>0</v>
      </c>
      <c r="BF1801" t="s">
        <v>22633</v>
      </c>
      <c r="BG1801" t="s">
        <v>22634</v>
      </c>
      <c r="BH1801" t="s">
        <v>22635</v>
      </c>
      <c r="BI1801" t="s">
        <v>132</v>
      </c>
      <c r="BK1801" t="s">
        <v>132</v>
      </c>
      <c r="BS1801">
        <v>0</v>
      </c>
      <c r="BT1801">
        <v>0</v>
      </c>
      <c r="BU1801">
        <v>1</v>
      </c>
      <c r="BV1801">
        <v>0</v>
      </c>
      <c r="BW1801">
        <v>0</v>
      </c>
      <c r="BX1801">
        <v>0</v>
      </c>
      <c r="BY1801">
        <v>1</v>
      </c>
      <c r="CD1801" t="s">
        <v>131</v>
      </c>
      <c r="CE1801">
        <v>0</v>
      </c>
      <c r="CF1801" t="s">
        <v>132</v>
      </c>
      <c r="CJ1801" t="s">
        <v>132</v>
      </c>
      <c r="CK1801" t="s">
        <v>132</v>
      </c>
      <c r="CP1801">
        <v>4445</v>
      </c>
      <c r="CQ1801">
        <v>0</v>
      </c>
      <c r="CR1801">
        <v>0</v>
      </c>
      <c r="CS1801">
        <v>0</v>
      </c>
      <c r="CT1801">
        <v>0</v>
      </c>
    </row>
    <row r="1802" spans="1:98" x14ac:dyDescent="0.2">
      <c r="A1802" t="s">
        <v>22636</v>
      </c>
      <c r="B1802" s="1" t="s">
        <v>1137</v>
      </c>
      <c r="C1802">
        <v>2400</v>
      </c>
      <c r="D1802" t="s">
        <v>4024</v>
      </c>
      <c r="E1802" t="s">
        <v>22637</v>
      </c>
      <c r="F1802" t="s">
        <v>22638</v>
      </c>
      <c r="G1802" t="s">
        <v>3133</v>
      </c>
      <c r="H1802" t="s">
        <v>102</v>
      </c>
      <c r="I1802" t="s">
        <v>1555</v>
      </c>
      <c r="J1802" t="s">
        <v>22639</v>
      </c>
      <c r="K1802">
        <v>8</v>
      </c>
      <c r="L1802" t="s">
        <v>810</v>
      </c>
      <c r="N1802" t="s">
        <v>11251</v>
      </c>
      <c r="O1802" t="s">
        <v>12138</v>
      </c>
      <c r="P1802">
        <v>43</v>
      </c>
      <c r="Q1802" t="s">
        <v>22640</v>
      </c>
      <c r="S1802" t="s">
        <v>32218</v>
      </c>
      <c r="T1802">
        <v>4</v>
      </c>
      <c r="U1802">
        <v>6</v>
      </c>
      <c r="V1802">
        <v>3</v>
      </c>
      <c r="W1802" s="6" t="s">
        <v>21174</v>
      </c>
      <c r="X1802" t="s">
        <v>22641</v>
      </c>
      <c r="Y1802" t="s">
        <v>22642</v>
      </c>
      <c r="Z1802" t="s">
        <v>16581</v>
      </c>
      <c r="AA1802" t="s">
        <v>3003</v>
      </c>
      <c r="AD1802" t="s">
        <v>249</v>
      </c>
      <c r="AF1802" t="s">
        <v>22643</v>
      </c>
      <c r="AG1802" t="s">
        <v>22644</v>
      </c>
      <c r="AH1802" t="s">
        <v>114</v>
      </c>
      <c r="AI1802" t="s">
        <v>114</v>
      </c>
      <c r="AJ1802" t="s">
        <v>22645</v>
      </c>
      <c r="AO1802" t="s">
        <v>22646</v>
      </c>
      <c r="AQ1802">
        <v>6</v>
      </c>
      <c r="AR1802">
        <v>9</v>
      </c>
      <c r="AS1802">
        <v>24</v>
      </c>
      <c r="AT1802" t="s">
        <v>22647</v>
      </c>
      <c r="AU1802" t="s">
        <v>22648</v>
      </c>
      <c r="AV1802" t="s">
        <v>12147</v>
      </c>
      <c r="AW1802" t="s">
        <v>22649</v>
      </c>
      <c r="AX1802" t="s">
        <v>22650</v>
      </c>
      <c r="AY1802" t="s">
        <v>298</v>
      </c>
      <c r="AZ1802" t="s">
        <v>22631</v>
      </c>
      <c r="BA1802" t="s">
        <v>255</v>
      </c>
      <c r="BB1802" t="s">
        <v>22651</v>
      </c>
      <c r="BD1802" t="s">
        <v>22584</v>
      </c>
      <c r="BE1802">
        <v>0</v>
      </c>
      <c r="BF1802" t="s">
        <v>22652</v>
      </c>
      <c r="BG1802" t="s">
        <v>22653</v>
      </c>
      <c r="BH1802" t="s">
        <v>22654</v>
      </c>
      <c r="BI1802" t="s">
        <v>132</v>
      </c>
      <c r="BK1802" t="s">
        <v>132</v>
      </c>
      <c r="BO1802" t="s">
        <v>22655</v>
      </c>
      <c r="BS1802">
        <v>0</v>
      </c>
      <c r="BT1802">
        <v>0</v>
      </c>
      <c r="BU1802">
        <v>0</v>
      </c>
      <c r="BV1802">
        <v>0</v>
      </c>
      <c r="BW1802">
        <v>0</v>
      </c>
      <c r="BX1802">
        <v>0</v>
      </c>
      <c r="BY1802">
        <v>1</v>
      </c>
      <c r="CD1802" t="s">
        <v>131</v>
      </c>
      <c r="CE1802">
        <v>0</v>
      </c>
      <c r="CF1802" t="s">
        <v>132</v>
      </c>
      <c r="CH1802" t="s">
        <v>22656</v>
      </c>
      <c r="CJ1802" t="s">
        <v>132</v>
      </c>
      <c r="CK1802" t="s">
        <v>132</v>
      </c>
      <c r="CP1802">
        <v>4446</v>
      </c>
      <c r="CQ1802">
        <v>0</v>
      </c>
      <c r="CR1802">
        <v>0</v>
      </c>
      <c r="CS1802">
        <v>0</v>
      </c>
      <c r="CT1802">
        <v>0</v>
      </c>
    </row>
    <row r="1803" spans="1:98" x14ac:dyDescent="0.2">
      <c r="A1803" t="s">
        <v>22414</v>
      </c>
      <c r="B1803" s="1" t="s">
        <v>99</v>
      </c>
      <c r="C1803">
        <v>200</v>
      </c>
      <c r="D1803" t="s">
        <v>22414</v>
      </c>
      <c r="E1803" t="s">
        <v>5159</v>
      </c>
      <c r="G1803" t="s">
        <v>240</v>
      </c>
      <c r="H1803" t="s">
        <v>102</v>
      </c>
      <c r="I1803" t="s">
        <v>701</v>
      </c>
      <c r="J1803" t="s">
        <v>22420</v>
      </c>
      <c r="K1803">
        <v>2</v>
      </c>
      <c r="L1803" t="s">
        <v>1016</v>
      </c>
      <c r="N1803" t="s">
        <v>7063</v>
      </c>
      <c r="O1803" t="s">
        <v>22421</v>
      </c>
      <c r="P1803">
        <v>13</v>
      </c>
      <c r="Q1803" t="s">
        <v>8701</v>
      </c>
      <c r="S1803" t="s">
        <v>5345</v>
      </c>
      <c r="T1803">
        <v>4</v>
      </c>
      <c r="U1803">
        <v>4</v>
      </c>
      <c r="V1803">
        <v>2</v>
      </c>
      <c r="AD1803" t="s">
        <v>496</v>
      </c>
      <c r="AF1803" t="s">
        <v>22422</v>
      </c>
      <c r="AG1803" t="s">
        <v>22423</v>
      </c>
      <c r="AH1803" t="s">
        <v>114</v>
      </c>
      <c r="AI1803" t="s">
        <v>114</v>
      </c>
      <c r="AJ1803" t="s">
        <v>22424</v>
      </c>
      <c r="AO1803" t="s">
        <v>22425</v>
      </c>
      <c r="AQ1803">
        <v>1</v>
      </c>
      <c r="AR1803">
        <v>2</v>
      </c>
      <c r="AS1803">
        <v>14</v>
      </c>
      <c r="AT1803" t="s">
        <v>22426</v>
      </c>
      <c r="AU1803" t="s">
        <v>22427</v>
      </c>
      <c r="AV1803" t="s">
        <v>2365</v>
      </c>
      <c r="AW1803" t="s">
        <v>22414</v>
      </c>
      <c r="AX1803" t="s">
        <v>22428</v>
      </c>
      <c r="AY1803" t="s">
        <v>13753</v>
      </c>
      <c r="AZ1803" t="s">
        <v>2367</v>
      </c>
      <c r="BA1803" t="s">
        <v>2367</v>
      </c>
      <c r="BB1803" t="s">
        <v>22429</v>
      </c>
      <c r="BD1803" t="s">
        <v>22416</v>
      </c>
      <c r="BE1803">
        <v>0</v>
      </c>
      <c r="BF1803" t="s">
        <v>22430</v>
      </c>
      <c r="BG1803" t="s">
        <v>22431</v>
      </c>
      <c r="BH1803" t="s">
        <v>22432</v>
      </c>
      <c r="BI1803" t="s">
        <v>132</v>
      </c>
      <c r="BK1803" t="s">
        <v>132</v>
      </c>
      <c r="BP1803" t="s">
        <v>22433</v>
      </c>
      <c r="BS1803">
        <v>1</v>
      </c>
      <c r="BT1803">
        <v>0</v>
      </c>
      <c r="BU1803">
        <v>0</v>
      </c>
      <c r="BV1803">
        <v>0</v>
      </c>
      <c r="BW1803">
        <v>0</v>
      </c>
      <c r="BX1803">
        <v>0</v>
      </c>
      <c r="BY1803">
        <v>1</v>
      </c>
      <c r="CD1803" t="s">
        <v>131</v>
      </c>
      <c r="CE1803">
        <v>0</v>
      </c>
      <c r="CJ1803" t="s">
        <v>132</v>
      </c>
      <c r="CK1803" t="s">
        <v>132</v>
      </c>
      <c r="CP1803">
        <v>4397</v>
      </c>
      <c r="CQ1803">
        <v>0</v>
      </c>
      <c r="CR1803">
        <v>0</v>
      </c>
      <c r="CS1803">
        <v>0</v>
      </c>
      <c r="CT1803">
        <v>0</v>
      </c>
    </row>
    <row r="1804" spans="1:98" x14ac:dyDescent="0.2">
      <c r="A1804" t="s">
        <v>7048</v>
      </c>
      <c r="B1804" s="1" t="s">
        <v>1137</v>
      </c>
      <c r="C1804">
        <v>2400</v>
      </c>
      <c r="G1804" t="s">
        <v>240</v>
      </c>
      <c r="H1804" t="s">
        <v>102</v>
      </c>
      <c r="I1804" t="s">
        <v>241</v>
      </c>
      <c r="K1804">
        <v>2</v>
      </c>
      <c r="L1804" t="s">
        <v>7049</v>
      </c>
      <c r="N1804" t="s">
        <v>1407</v>
      </c>
      <c r="O1804" t="s">
        <v>1408</v>
      </c>
      <c r="P1804">
        <v>69</v>
      </c>
      <c r="Q1804" t="s">
        <v>7050</v>
      </c>
      <c r="S1804" t="s">
        <v>7051</v>
      </c>
      <c r="T1804">
        <v>3</v>
      </c>
      <c r="U1804">
        <v>5</v>
      </c>
      <c r="V1804">
        <v>4</v>
      </c>
      <c r="Y1804" t="s">
        <v>5607</v>
      </c>
      <c r="Z1804" t="s">
        <v>248</v>
      </c>
      <c r="AC1804" t="s">
        <v>7052</v>
      </c>
      <c r="AD1804" t="s">
        <v>496</v>
      </c>
      <c r="AF1804" t="s">
        <v>7053</v>
      </c>
      <c r="AH1804" t="s">
        <v>114</v>
      </c>
      <c r="AI1804" t="s">
        <v>114</v>
      </c>
      <c r="AJ1804" t="s">
        <v>7054</v>
      </c>
      <c r="AO1804" t="s">
        <v>7055</v>
      </c>
      <c r="AQ1804">
        <v>9</v>
      </c>
      <c r="AR1804">
        <v>12</v>
      </c>
      <c r="AS1804">
        <v>24</v>
      </c>
      <c r="AX1804" t="s">
        <v>7056</v>
      </c>
      <c r="AY1804" t="s">
        <v>298</v>
      </c>
      <c r="AZ1804" t="s">
        <v>1240</v>
      </c>
      <c r="BA1804" t="s">
        <v>7057</v>
      </c>
      <c r="BB1804" t="s">
        <v>7058</v>
      </c>
      <c r="BD1804" t="s">
        <v>6997</v>
      </c>
      <c r="BE1804">
        <v>0</v>
      </c>
      <c r="BF1804" t="s">
        <v>7059</v>
      </c>
      <c r="BG1804" t="s">
        <v>7060</v>
      </c>
      <c r="BH1804" t="s">
        <v>7061</v>
      </c>
      <c r="BS1804">
        <v>0</v>
      </c>
      <c r="BT1804">
        <v>0</v>
      </c>
      <c r="BU1804">
        <v>0</v>
      </c>
      <c r="BV1804">
        <v>0</v>
      </c>
      <c r="BW1804">
        <v>0</v>
      </c>
      <c r="BX1804">
        <v>0</v>
      </c>
      <c r="BY1804">
        <v>1</v>
      </c>
      <c r="CD1804" t="s">
        <v>131</v>
      </c>
      <c r="CE1804">
        <v>0</v>
      </c>
      <c r="CJ1804" t="s">
        <v>132</v>
      </c>
      <c r="CP1804">
        <v>1018</v>
      </c>
      <c r="CQ1804">
        <v>0</v>
      </c>
      <c r="CR1804">
        <v>0</v>
      </c>
      <c r="CS1804">
        <v>0</v>
      </c>
      <c r="CT1804">
        <v>0</v>
      </c>
    </row>
    <row r="1805" spans="1:98" x14ac:dyDescent="0.2">
      <c r="A1805" t="s">
        <v>1667</v>
      </c>
      <c r="B1805" s="1" t="s">
        <v>633</v>
      </c>
      <c r="C1805">
        <v>4800</v>
      </c>
      <c r="G1805" t="s">
        <v>240</v>
      </c>
      <c r="H1805" t="s">
        <v>136</v>
      </c>
      <c r="I1805" t="s">
        <v>332</v>
      </c>
      <c r="K1805">
        <v>-1</v>
      </c>
      <c r="L1805" t="s">
        <v>1668</v>
      </c>
      <c r="N1805" t="s">
        <v>1669</v>
      </c>
      <c r="O1805" t="s">
        <v>1670</v>
      </c>
      <c r="P1805">
        <v>119</v>
      </c>
      <c r="Q1805" t="s">
        <v>1671</v>
      </c>
      <c r="S1805" t="s">
        <v>1672</v>
      </c>
      <c r="T1805">
        <v>15</v>
      </c>
      <c r="U1805">
        <v>8</v>
      </c>
      <c r="V1805">
        <v>5</v>
      </c>
      <c r="AD1805" t="s">
        <v>249</v>
      </c>
      <c r="AF1805" t="s">
        <v>1673</v>
      </c>
      <c r="AH1805" t="s">
        <v>147</v>
      </c>
      <c r="AI1805" t="s">
        <v>147</v>
      </c>
      <c r="AJ1805" t="s">
        <v>1674</v>
      </c>
      <c r="AO1805" t="s">
        <v>1675</v>
      </c>
      <c r="AQ1805">
        <v>10</v>
      </c>
      <c r="AR1805">
        <v>20</v>
      </c>
      <c r="AS1805" t="s">
        <v>1676</v>
      </c>
      <c r="AT1805" t="s">
        <v>1677</v>
      </c>
      <c r="AU1805" t="s">
        <v>1678</v>
      </c>
      <c r="AY1805" t="s">
        <v>774</v>
      </c>
      <c r="AZ1805" t="s">
        <v>1679</v>
      </c>
      <c r="BA1805" t="s">
        <v>255</v>
      </c>
      <c r="BB1805" t="s">
        <v>1680</v>
      </c>
      <c r="BC1805" t="s">
        <v>1589</v>
      </c>
      <c r="BD1805" t="s">
        <v>128</v>
      </c>
      <c r="BE1805">
        <v>0</v>
      </c>
      <c r="BG1805" t="s">
        <v>1681</v>
      </c>
      <c r="BH1805" t="s">
        <v>1682</v>
      </c>
      <c r="BS1805">
        <v>0</v>
      </c>
      <c r="BT1805">
        <v>1</v>
      </c>
      <c r="BU1805">
        <v>0</v>
      </c>
      <c r="BV1805">
        <v>0</v>
      </c>
      <c r="BW1805">
        <v>0</v>
      </c>
      <c r="BX1805">
        <v>0</v>
      </c>
      <c r="BY1805">
        <v>1</v>
      </c>
      <c r="CD1805" t="s">
        <v>131</v>
      </c>
      <c r="CE1805">
        <v>0</v>
      </c>
      <c r="CJ1805" t="s">
        <v>132</v>
      </c>
      <c r="CO1805" t="str">
        <f>HYPERLINK("http://www.d20pfsrd.com/bestiary/monster-listings/animals/dinosaur/triceratops","Dinosaurus, Triceratops")</f>
        <v>Dinosaurus, Triceratops</v>
      </c>
      <c r="CP1805">
        <v>104</v>
      </c>
      <c r="CQ1805">
        <v>0</v>
      </c>
      <c r="CR1805">
        <v>0</v>
      </c>
      <c r="CS1805">
        <v>0</v>
      </c>
      <c r="CT1805">
        <v>0</v>
      </c>
    </row>
    <row r="1806" spans="1:98" x14ac:dyDescent="0.2">
      <c r="A1806" t="s">
        <v>14887</v>
      </c>
      <c r="B1806" s="1" t="s">
        <v>283</v>
      </c>
      <c r="C1806">
        <v>600</v>
      </c>
      <c r="G1806" t="s">
        <v>135</v>
      </c>
      <c r="H1806" t="s">
        <v>1308</v>
      </c>
      <c r="I1806" t="s">
        <v>103</v>
      </c>
      <c r="J1806" t="s">
        <v>14822</v>
      </c>
      <c r="K1806">
        <v>2</v>
      </c>
      <c r="L1806" t="s">
        <v>14888</v>
      </c>
      <c r="N1806" t="s">
        <v>14889</v>
      </c>
      <c r="O1806" t="s">
        <v>14890</v>
      </c>
      <c r="P1806">
        <v>19</v>
      </c>
      <c r="Q1806" t="s">
        <v>4130</v>
      </c>
      <c r="R1806" t="s">
        <v>1312</v>
      </c>
      <c r="S1806" t="s">
        <v>14891</v>
      </c>
      <c r="T1806">
        <v>4</v>
      </c>
      <c r="U1806">
        <v>3</v>
      </c>
      <c r="V1806">
        <v>5</v>
      </c>
      <c r="W1806" t="s">
        <v>14892</v>
      </c>
      <c r="Y1806" t="s">
        <v>1194</v>
      </c>
      <c r="Z1806" t="s">
        <v>14850</v>
      </c>
      <c r="AA1806" t="s">
        <v>14828</v>
      </c>
      <c r="AD1806" t="s">
        <v>496</v>
      </c>
      <c r="AF1806" t="s">
        <v>14893</v>
      </c>
      <c r="AH1806" t="s">
        <v>114</v>
      </c>
      <c r="AI1806" t="s">
        <v>114</v>
      </c>
      <c r="AK1806" t="s">
        <v>14894</v>
      </c>
      <c r="AO1806" t="s">
        <v>14895</v>
      </c>
      <c r="AQ1806">
        <v>3</v>
      </c>
      <c r="AR1806">
        <v>3</v>
      </c>
      <c r="AS1806">
        <v>14</v>
      </c>
      <c r="AT1806" t="s">
        <v>1514</v>
      </c>
      <c r="AU1806" t="s">
        <v>14896</v>
      </c>
      <c r="AV1806" t="s">
        <v>14857</v>
      </c>
      <c r="AW1806" t="s">
        <v>1516</v>
      </c>
      <c r="AX1806" t="s">
        <v>14897</v>
      </c>
      <c r="AY1806" t="s">
        <v>1398</v>
      </c>
      <c r="AZ1806" t="s">
        <v>1358</v>
      </c>
      <c r="BA1806" t="s">
        <v>426</v>
      </c>
      <c r="BB1806" t="s">
        <v>14898</v>
      </c>
      <c r="BC1806" t="s">
        <v>14840</v>
      </c>
      <c r="BD1806" t="s">
        <v>14619</v>
      </c>
      <c r="BE1806">
        <v>0</v>
      </c>
      <c r="BF1806" t="s">
        <v>14899</v>
      </c>
      <c r="BG1806" t="s">
        <v>14900</v>
      </c>
      <c r="BH1806" t="s">
        <v>14901</v>
      </c>
      <c r="BS1806">
        <v>0</v>
      </c>
      <c r="BT1806">
        <v>0</v>
      </c>
      <c r="BU1806">
        <v>0</v>
      </c>
      <c r="BV1806">
        <v>0</v>
      </c>
      <c r="BW1806">
        <v>0</v>
      </c>
      <c r="BX1806">
        <v>0</v>
      </c>
      <c r="BY1806">
        <v>1</v>
      </c>
      <c r="CD1806" t="s">
        <v>132</v>
      </c>
      <c r="CE1806">
        <v>0</v>
      </c>
      <c r="CF1806" t="s">
        <v>132</v>
      </c>
      <c r="CJ1806" t="s">
        <v>132</v>
      </c>
      <c r="CK1806" t="s">
        <v>132</v>
      </c>
      <c r="CP1806">
        <v>1975</v>
      </c>
      <c r="CQ1806">
        <v>0</v>
      </c>
      <c r="CR1806">
        <v>0</v>
      </c>
      <c r="CS1806">
        <v>0</v>
      </c>
      <c r="CT1806">
        <v>0</v>
      </c>
    </row>
    <row r="1807" spans="1:98" x14ac:dyDescent="0.2">
      <c r="A1807" t="s">
        <v>11767</v>
      </c>
      <c r="B1807" s="1" t="s">
        <v>283</v>
      </c>
      <c r="C1807">
        <v>600</v>
      </c>
      <c r="G1807" t="s">
        <v>101</v>
      </c>
      <c r="H1807" t="s">
        <v>102</v>
      </c>
      <c r="I1807" t="s">
        <v>103</v>
      </c>
      <c r="J1807" t="s">
        <v>11768</v>
      </c>
      <c r="K1807">
        <v>0</v>
      </c>
      <c r="L1807" t="s">
        <v>5357</v>
      </c>
      <c r="N1807" t="s">
        <v>678</v>
      </c>
      <c r="O1807" t="s">
        <v>11769</v>
      </c>
      <c r="P1807">
        <v>19</v>
      </c>
      <c r="Q1807" t="s">
        <v>4130</v>
      </c>
      <c r="S1807" t="s">
        <v>11770</v>
      </c>
      <c r="T1807">
        <v>4</v>
      </c>
      <c r="U1807">
        <v>1</v>
      </c>
      <c r="V1807">
        <v>4</v>
      </c>
      <c r="AD1807" t="s">
        <v>11107</v>
      </c>
      <c r="AF1807" t="s">
        <v>11771</v>
      </c>
      <c r="AG1807" t="s">
        <v>4790</v>
      </c>
      <c r="AH1807" t="s">
        <v>114</v>
      </c>
      <c r="AI1807" t="s">
        <v>114</v>
      </c>
      <c r="AK1807" t="s">
        <v>11772</v>
      </c>
      <c r="AO1807" t="s">
        <v>11773</v>
      </c>
      <c r="AQ1807">
        <v>3</v>
      </c>
      <c r="AR1807">
        <v>4</v>
      </c>
      <c r="AS1807">
        <v>14</v>
      </c>
      <c r="AT1807" t="s">
        <v>11774</v>
      </c>
      <c r="AU1807" t="s">
        <v>11775</v>
      </c>
      <c r="AW1807" t="s">
        <v>3811</v>
      </c>
      <c r="AY1807" t="s">
        <v>8150</v>
      </c>
      <c r="AZ1807" t="s">
        <v>11776</v>
      </c>
      <c r="BA1807" t="s">
        <v>11777</v>
      </c>
      <c r="BB1807" t="s">
        <v>11778</v>
      </c>
      <c r="BD1807" t="s">
        <v>7316</v>
      </c>
      <c r="BE1807">
        <v>0</v>
      </c>
      <c r="BG1807" t="s">
        <v>11779</v>
      </c>
      <c r="BH1807" t="s">
        <v>11780</v>
      </c>
      <c r="BS1807">
        <v>0</v>
      </c>
      <c r="BT1807">
        <v>0</v>
      </c>
      <c r="BU1807">
        <v>0</v>
      </c>
      <c r="BV1807">
        <v>0</v>
      </c>
      <c r="BW1807">
        <v>0</v>
      </c>
      <c r="BX1807">
        <v>1</v>
      </c>
      <c r="BY1807">
        <v>1</v>
      </c>
      <c r="CD1807" t="s">
        <v>131</v>
      </c>
      <c r="CE1807">
        <v>0</v>
      </c>
      <c r="CJ1807" t="s">
        <v>132</v>
      </c>
      <c r="CO1807" t="str">
        <f>HYPERLINK("http://www.d20pfsrd.com/bestiary/monster-listings/outsiders/triton","Triton")</f>
        <v>Triton</v>
      </c>
      <c r="CP1807">
        <v>1379</v>
      </c>
      <c r="CQ1807">
        <v>0</v>
      </c>
      <c r="CR1807">
        <v>0</v>
      </c>
      <c r="CS1807">
        <v>0</v>
      </c>
      <c r="CT1807">
        <v>0</v>
      </c>
    </row>
    <row r="1808" spans="1:98" x14ac:dyDescent="0.2">
      <c r="A1808" t="s">
        <v>30760</v>
      </c>
      <c r="B1808" s="1" t="s">
        <v>365</v>
      </c>
      <c r="C1808">
        <v>1200</v>
      </c>
      <c r="G1808" t="s">
        <v>575</v>
      </c>
      <c r="H1808" t="s">
        <v>193</v>
      </c>
      <c r="I1808" t="s">
        <v>701</v>
      </c>
      <c r="J1808" t="s">
        <v>1054</v>
      </c>
      <c r="K1808">
        <v>1</v>
      </c>
      <c r="L1808" t="s">
        <v>4540</v>
      </c>
      <c r="N1808" t="s">
        <v>4095</v>
      </c>
      <c r="O1808" t="s">
        <v>4096</v>
      </c>
      <c r="P1808">
        <v>32</v>
      </c>
      <c r="Q1808" t="s">
        <v>1643</v>
      </c>
      <c r="R1808" t="s">
        <v>5288</v>
      </c>
      <c r="S1808" t="s">
        <v>17157</v>
      </c>
      <c r="T1808">
        <v>6</v>
      </c>
      <c r="U1808">
        <v>2</v>
      </c>
      <c r="V1808">
        <v>3</v>
      </c>
      <c r="AD1808" t="s">
        <v>376</v>
      </c>
      <c r="AF1808" t="s">
        <v>30761</v>
      </c>
      <c r="AH1808" t="s">
        <v>202</v>
      </c>
      <c r="AI1808" t="s">
        <v>202</v>
      </c>
      <c r="AO1808" t="s">
        <v>30762</v>
      </c>
      <c r="AQ1808">
        <v>3</v>
      </c>
      <c r="AR1808">
        <v>9</v>
      </c>
      <c r="AS1808" t="s">
        <v>549</v>
      </c>
      <c r="AT1808" t="s">
        <v>30763</v>
      </c>
      <c r="AU1808" t="s">
        <v>30764</v>
      </c>
      <c r="AV1808" t="s">
        <v>30765</v>
      </c>
      <c r="AW1808" t="s">
        <v>3204</v>
      </c>
      <c r="AX1808" t="s">
        <v>19183</v>
      </c>
      <c r="AY1808" t="s">
        <v>3947</v>
      </c>
      <c r="AZ1808" t="s">
        <v>3563</v>
      </c>
      <c r="BA1808" t="s">
        <v>30766</v>
      </c>
      <c r="BB1808" t="s">
        <v>30767</v>
      </c>
      <c r="BD1808" t="s">
        <v>30472</v>
      </c>
      <c r="BE1808">
        <v>0</v>
      </c>
      <c r="BF1808" t="s">
        <v>30768</v>
      </c>
      <c r="BG1808" t="s">
        <v>30769</v>
      </c>
      <c r="BH1808" t="s">
        <v>30770</v>
      </c>
      <c r="BS1808">
        <v>0</v>
      </c>
      <c r="BT1808">
        <v>0</v>
      </c>
      <c r="BU1808">
        <v>0</v>
      </c>
      <c r="BV1808">
        <v>0</v>
      </c>
      <c r="BW1808">
        <v>0</v>
      </c>
      <c r="BX1808">
        <v>0</v>
      </c>
      <c r="BY1808">
        <v>1</v>
      </c>
      <c r="CD1808" t="s">
        <v>132</v>
      </c>
      <c r="CE1808">
        <v>0</v>
      </c>
      <c r="CF1808" t="s">
        <v>132</v>
      </c>
      <c r="CJ1808" t="s">
        <v>132</v>
      </c>
      <c r="CK1808" t="s">
        <v>132</v>
      </c>
      <c r="CP1808">
        <v>6557</v>
      </c>
      <c r="CQ1808">
        <v>0</v>
      </c>
      <c r="CR1808">
        <v>0</v>
      </c>
      <c r="CS1808">
        <v>0</v>
      </c>
      <c r="CT1808">
        <v>0</v>
      </c>
    </row>
    <row r="1809" spans="1:98" x14ac:dyDescent="0.2">
      <c r="A1809" t="s">
        <v>5269</v>
      </c>
      <c r="B1809" s="1" t="s">
        <v>1117</v>
      </c>
      <c r="C1809">
        <v>400</v>
      </c>
      <c r="G1809" t="s">
        <v>575</v>
      </c>
      <c r="H1809" t="s">
        <v>102</v>
      </c>
      <c r="I1809" t="s">
        <v>701</v>
      </c>
      <c r="J1809" t="s">
        <v>3778</v>
      </c>
      <c r="K1809">
        <v>-1</v>
      </c>
      <c r="L1809" t="s">
        <v>5270</v>
      </c>
      <c r="M1809" t="s">
        <v>5271</v>
      </c>
      <c r="N1809" t="s">
        <v>434</v>
      </c>
      <c r="O1809" t="s">
        <v>5272</v>
      </c>
      <c r="P1809">
        <v>13</v>
      </c>
      <c r="Q1809" t="s">
        <v>1718</v>
      </c>
      <c r="S1809" t="s">
        <v>5273</v>
      </c>
      <c r="T1809">
        <v>7</v>
      </c>
      <c r="U1809">
        <v>-1</v>
      </c>
      <c r="V1809">
        <v>0</v>
      </c>
      <c r="AD1809" t="s">
        <v>249</v>
      </c>
      <c r="AF1809" t="s">
        <v>5274</v>
      </c>
      <c r="AG1809" t="s">
        <v>5275</v>
      </c>
      <c r="AH1809" t="s">
        <v>114</v>
      </c>
      <c r="AI1809" t="s">
        <v>114</v>
      </c>
      <c r="AO1809" t="s">
        <v>5276</v>
      </c>
      <c r="AQ1809">
        <v>1</v>
      </c>
      <c r="AR1809">
        <v>2</v>
      </c>
      <c r="AS1809">
        <v>11</v>
      </c>
      <c r="AT1809" t="s">
        <v>4793</v>
      </c>
      <c r="AU1809" t="s">
        <v>5277</v>
      </c>
      <c r="AV1809" t="s">
        <v>5278</v>
      </c>
      <c r="AW1809" t="s">
        <v>878</v>
      </c>
      <c r="AY1809" t="s">
        <v>669</v>
      </c>
      <c r="AZ1809" t="s">
        <v>5279</v>
      </c>
      <c r="BA1809" t="s">
        <v>5280</v>
      </c>
      <c r="BB1809" t="s">
        <v>5281</v>
      </c>
      <c r="BD1809" t="s">
        <v>128</v>
      </c>
      <c r="BE1809">
        <v>0</v>
      </c>
      <c r="BG1809" t="s">
        <v>5282</v>
      </c>
      <c r="BH1809" t="s">
        <v>5283</v>
      </c>
      <c r="BS1809">
        <v>0</v>
      </c>
      <c r="BT1809">
        <v>0</v>
      </c>
      <c r="BU1809">
        <v>0</v>
      </c>
      <c r="BV1809">
        <v>0</v>
      </c>
      <c r="BW1809">
        <v>0</v>
      </c>
      <c r="BX1809">
        <v>0</v>
      </c>
      <c r="BY1809">
        <v>1</v>
      </c>
      <c r="CD1809" t="s">
        <v>131</v>
      </c>
      <c r="CE1809">
        <v>0</v>
      </c>
      <c r="CJ1809" t="s">
        <v>132</v>
      </c>
      <c r="CO1809" t="str">
        <f>HYPERLINK("http://www.d20pfsrd.com/bestiary/monster-listings/humanoids/troglodyte","Troglodyte")</f>
        <v>Troglodyte</v>
      </c>
      <c r="CP1809">
        <v>340</v>
      </c>
      <c r="CQ1809">
        <v>0</v>
      </c>
      <c r="CR1809">
        <v>0</v>
      </c>
      <c r="CS1809">
        <v>0</v>
      </c>
      <c r="CT1809">
        <v>0</v>
      </c>
    </row>
    <row r="1810" spans="1:98" x14ac:dyDescent="0.2">
      <c r="A1810" t="s">
        <v>5284</v>
      </c>
      <c r="B1810" s="1" t="s">
        <v>306</v>
      </c>
      <c r="C1810">
        <v>1600</v>
      </c>
      <c r="G1810" t="s">
        <v>575</v>
      </c>
      <c r="H1810" t="s">
        <v>193</v>
      </c>
      <c r="I1810" t="s">
        <v>701</v>
      </c>
      <c r="J1810" t="s">
        <v>1054</v>
      </c>
      <c r="K1810">
        <v>2</v>
      </c>
      <c r="L1810" t="s">
        <v>5285</v>
      </c>
      <c r="N1810" t="s">
        <v>5286</v>
      </c>
      <c r="O1810" t="s">
        <v>5287</v>
      </c>
      <c r="P1810">
        <v>63</v>
      </c>
      <c r="Q1810" t="s">
        <v>4401</v>
      </c>
      <c r="R1810" t="s">
        <v>5288</v>
      </c>
      <c r="S1810" t="s">
        <v>5289</v>
      </c>
      <c r="T1810">
        <v>11</v>
      </c>
      <c r="U1810">
        <v>4</v>
      </c>
      <c r="V1810">
        <v>3</v>
      </c>
      <c r="AD1810" t="s">
        <v>249</v>
      </c>
      <c r="AF1810" t="s">
        <v>5290</v>
      </c>
      <c r="AH1810" t="s">
        <v>202</v>
      </c>
      <c r="AI1810" t="s">
        <v>202</v>
      </c>
      <c r="AJ1810" t="s">
        <v>5291</v>
      </c>
      <c r="AO1810" t="s">
        <v>5292</v>
      </c>
      <c r="AQ1810">
        <v>4</v>
      </c>
      <c r="AR1810">
        <v>10</v>
      </c>
      <c r="AS1810">
        <v>22</v>
      </c>
      <c r="AT1810" t="s">
        <v>5293</v>
      </c>
      <c r="AU1810" t="s">
        <v>5294</v>
      </c>
      <c r="AW1810" t="s">
        <v>3204</v>
      </c>
      <c r="AY1810" t="s">
        <v>2028</v>
      </c>
      <c r="AZ1810" t="s">
        <v>1240</v>
      </c>
      <c r="BA1810" t="s">
        <v>426</v>
      </c>
      <c r="BB1810" t="s">
        <v>5295</v>
      </c>
      <c r="BD1810" t="s">
        <v>128</v>
      </c>
      <c r="BE1810">
        <v>0</v>
      </c>
      <c r="BG1810" t="s">
        <v>5296</v>
      </c>
      <c r="BH1810" t="s">
        <v>5297</v>
      </c>
      <c r="BS1810">
        <v>0</v>
      </c>
      <c r="BT1810">
        <v>0</v>
      </c>
      <c r="BU1810">
        <v>0</v>
      </c>
      <c r="BV1810">
        <v>0</v>
      </c>
      <c r="BW1810">
        <v>0</v>
      </c>
      <c r="BX1810">
        <v>0</v>
      </c>
      <c r="BY1810">
        <v>1</v>
      </c>
      <c r="CD1810" t="s">
        <v>131</v>
      </c>
      <c r="CE1810">
        <v>0</v>
      </c>
      <c r="CJ1810" t="s">
        <v>132</v>
      </c>
      <c r="CO1810" t="str">
        <f>HYPERLINK("http://www.d20pfsrd.com/bestiary/monster-listings/humanoids/giants/troll","Troll")</f>
        <v>Troll</v>
      </c>
      <c r="CP1810">
        <v>341</v>
      </c>
      <c r="CQ1810">
        <v>0</v>
      </c>
      <c r="CR1810">
        <v>0</v>
      </c>
      <c r="CS1810">
        <v>0</v>
      </c>
      <c r="CT1810">
        <v>0</v>
      </c>
    </row>
    <row r="1811" spans="1:98" x14ac:dyDescent="0.2">
      <c r="A1811" t="s">
        <v>18584</v>
      </c>
      <c r="B1811" s="1" t="s">
        <v>239</v>
      </c>
      <c r="C1811">
        <v>800</v>
      </c>
      <c r="G1811" t="s">
        <v>240</v>
      </c>
      <c r="H1811" t="s">
        <v>102</v>
      </c>
      <c r="I1811" t="s">
        <v>261</v>
      </c>
      <c r="K1811">
        <v>5</v>
      </c>
      <c r="L1811" t="s">
        <v>5285</v>
      </c>
      <c r="N1811" t="s">
        <v>794</v>
      </c>
      <c r="O1811" t="s">
        <v>795</v>
      </c>
      <c r="P1811">
        <v>30</v>
      </c>
      <c r="Q1811" t="s">
        <v>812</v>
      </c>
      <c r="R1811" t="s">
        <v>14429</v>
      </c>
      <c r="S1811" t="s">
        <v>2724</v>
      </c>
      <c r="T1811">
        <v>6</v>
      </c>
      <c r="U1811">
        <v>5</v>
      </c>
      <c r="V1811">
        <v>1</v>
      </c>
      <c r="AD1811" t="s">
        <v>376</v>
      </c>
      <c r="AF1811" t="s">
        <v>18585</v>
      </c>
      <c r="AH1811" t="s">
        <v>114</v>
      </c>
      <c r="AI1811" t="s">
        <v>114</v>
      </c>
      <c r="AO1811" t="s">
        <v>18586</v>
      </c>
      <c r="AQ1811">
        <v>4</v>
      </c>
      <c r="AR1811">
        <v>8</v>
      </c>
      <c r="AS1811" t="s">
        <v>770</v>
      </c>
      <c r="AT1811" t="s">
        <v>4672</v>
      </c>
      <c r="AU1811" t="s">
        <v>18587</v>
      </c>
      <c r="AV1811" t="s">
        <v>18588</v>
      </c>
      <c r="AY1811" t="s">
        <v>2028</v>
      </c>
      <c r="AZ1811" t="s">
        <v>3720</v>
      </c>
      <c r="BA1811" t="s">
        <v>277</v>
      </c>
      <c r="BB1811" t="s">
        <v>18589</v>
      </c>
      <c r="BD1811" t="s">
        <v>14619</v>
      </c>
      <c r="BE1811">
        <v>0</v>
      </c>
      <c r="BF1811" t="s">
        <v>18590</v>
      </c>
      <c r="BG1811" t="s">
        <v>18591</v>
      </c>
      <c r="BH1811" t="s">
        <v>18592</v>
      </c>
      <c r="BL1811" t="s">
        <v>132</v>
      </c>
      <c r="BM1811" t="s">
        <v>132</v>
      </c>
      <c r="BN1811" t="s">
        <v>132</v>
      </c>
      <c r="BS1811">
        <v>0</v>
      </c>
      <c r="BT1811">
        <v>0</v>
      </c>
      <c r="BU1811">
        <v>0</v>
      </c>
      <c r="BV1811">
        <v>0</v>
      </c>
      <c r="BW1811">
        <v>0</v>
      </c>
      <c r="BX1811">
        <v>0</v>
      </c>
      <c r="BY1811">
        <v>1</v>
      </c>
      <c r="CB1811" t="s">
        <v>132</v>
      </c>
      <c r="CD1811" t="s">
        <v>131</v>
      </c>
      <c r="CE1811">
        <v>0</v>
      </c>
      <c r="CJ1811" t="s">
        <v>132</v>
      </c>
      <c r="CP1811">
        <v>2218</v>
      </c>
      <c r="CQ1811">
        <v>0</v>
      </c>
      <c r="CR1811">
        <v>0</v>
      </c>
      <c r="CS1811">
        <v>0</v>
      </c>
      <c r="CT1811">
        <v>0</v>
      </c>
    </row>
    <row r="1812" spans="1:98" x14ac:dyDescent="0.2">
      <c r="A1812" t="s">
        <v>27715</v>
      </c>
      <c r="B1812" s="1" t="s">
        <v>283</v>
      </c>
      <c r="C1812">
        <v>600</v>
      </c>
      <c r="D1812" t="s">
        <v>27715</v>
      </c>
      <c r="E1812" t="s">
        <v>14283</v>
      </c>
      <c r="G1812" t="s">
        <v>923</v>
      </c>
      <c r="H1812" t="s">
        <v>193</v>
      </c>
      <c r="I1812" t="s">
        <v>809</v>
      </c>
      <c r="K1812">
        <v>1</v>
      </c>
      <c r="L1812" t="s">
        <v>618</v>
      </c>
      <c r="N1812" t="s">
        <v>27716</v>
      </c>
      <c r="O1812" t="s">
        <v>27717</v>
      </c>
      <c r="P1812">
        <v>17</v>
      </c>
      <c r="Q1812" t="s">
        <v>14286</v>
      </c>
      <c r="S1812" t="s">
        <v>27718</v>
      </c>
      <c r="T1812">
        <v>6</v>
      </c>
      <c r="U1812">
        <v>1</v>
      </c>
      <c r="V1812">
        <v>2</v>
      </c>
      <c r="AD1812" t="s">
        <v>749</v>
      </c>
      <c r="AF1812" t="s">
        <v>27719</v>
      </c>
      <c r="AH1812" t="s">
        <v>202</v>
      </c>
      <c r="AI1812" t="s">
        <v>202</v>
      </c>
      <c r="AJ1812" t="s">
        <v>27720</v>
      </c>
      <c r="AO1812" t="s">
        <v>27721</v>
      </c>
      <c r="AQ1812">
        <v>1</v>
      </c>
      <c r="AR1812" t="s">
        <v>27722</v>
      </c>
      <c r="AS1812" t="s">
        <v>27723</v>
      </c>
      <c r="AT1812" t="s">
        <v>27724</v>
      </c>
      <c r="AU1812" t="s">
        <v>27725</v>
      </c>
      <c r="AW1812" t="s">
        <v>2581</v>
      </c>
      <c r="AX1812" t="s">
        <v>27726</v>
      </c>
      <c r="AY1812" t="s">
        <v>27727</v>
      </c>
      <c r="AZ1812" t="s">
        <v>27728</v>
      </c>
      <c r="BA1812" t="s">
        <v>27729</v>
      </c>
      <c r="BB1812" t="s">
        <v>27730</v>
      </c>
      <c r="BD1812" t="s">
        <v>24172</v>
      </c>
      <c r="BE1812">
        <v>0</v>
      </c>
      <c r="BF1812" t="s">
        <v>27731</v>
      </c>
      <c r="BG1812" t="s">
        <v>27732</v>
      </c>
      <c r="BH1812" t="s">
        <v>27733</v>
      </c>
      <c r="BI1812" t="s">
        <v>132</v>
      </c>
      <c r="BK1812" t="s">
        <v>132</v>
      </c>
      <c r="BS1812">
        <v>1</v>
      </c>
      <c r="BT1812">
        <v>0</v>
      </c>
      <c r="BU1812">
        <v>0</v>
      </c>
      <c r="BV1812">
        <v>0</v>
      </c>
      <c r="BW1812">
        <v>1</v>
      </c>
      <c r="BX1812">
        <v>0</v>
      </c>
      <c r="BY1812">
        <v>1</v>
      </c>
      <c r="CB1812" t="s">
        <v>27734</v>
      </c>
      <c r="CD1812" t="s">
        <v>131</v>
      </c>
      <c r="CE1812">
        <v>1</v>
      </c>
      <c r="CJ1812" t="s">
        <v>132</v>
      </c>
      <c r="CK1812" t="s">
        <v>132</v>
      </c>
      <c r="CP1812">
        <v>5377</v>
      </c>
      <c r="CQ1812">
        <v>0</v>
      </c>
      <c r="CR1812">
        <v>0</v>
      </c>
      <c r="CS1812">
        <v>0</v>
      </c>
      <c r="CT1812">
        <v>0</v>
      </c>
    </row>
    <row r="1813" spans="1:98" x14ac:dyDescent="0.2">
      <c r="A1813" t="s">
        <v>411</v>
      </c>
      <c r="B1813" s="1" t="s">
        <v>162</v>
      </c>
      <c r="C1813">
        <v>38400</v>
      </c>
      <c r="G1813" t="s">
        <v>366</v>
      </c>
      <c r="H1813" t="s">
        <v>102</v>
      </c>
      <c r="I1813" t="s">
        <v>103</v>
      </c>
      <c r="J1813" t="s">
        <v>367</v>
      </c>
      <c r="K1813">
        <v>7</v>
      </c>
      <c r="L1813" t="s">
        <v>412</v>
      </c>
      <c r="M1813" t="s">
        <v>413</v>
      </c>
      <c r="N1813" t="s">
        <v>414</v>
      </c>
      <c r="O1813" t="s">
        <v>415</v>
      </c>
      <c r="P1813">
        <v>175</v>
      </c>
      <c r="Q1813" t="s">
        <v>416</v>
      </c>
      <c r="S1813" t="s">
        <v>417</v>
      </c>
      <c r="T1813">
        <v>16</v>
      </c>
      <c r="U1813">
        <v>9</v>
      </c>
      <c r="V1813">
        <v>14</v>
      </c>
      <c r="W1813" t="s">
        <v>374</v>
      </c>
      <c r="Y1813" t="s">
        <v>172</v>
      </c>
      <c r="Z1813" t="s">
        <v>375</v>
      </c>
      <c r="AB1813">
        <v>25</v>
      </c>
      <c r="AD1813" t="s">
        <v>418</v>
      </c>
      <c r="AF1813" t="s">
        <v>419</v>
      </c>
      <c r="AH1813" t="s">
        <v>114</v>
      </c>
      <c r="AI1813" t="s">
        <v>114</v>
      </c>
      <c r="AJ1813" t="s">
        <v>420</v>
      </c>
      <c r="AK1813" t="s">
        <v>421</v>
      </c>
      <c r="AM1813" t="s">
        <v>422</v>
      </c>
      <c r="AO1813" t="s">
        <v>423</v>
      </c>
      <c r="AQ1813">
        <v>14</v>
      </c>
      <c r="AR1813">
        <v>19</v>
      </c>
      <c r="AS1813">
        <v>32</v>
      </c>
      <c r="AT1813" t="s">
        <v>424</v>
      </c>
      <c r="AU1813" t="s">
        <v>425</v>
      </c>
      <c r="AW1813" t="s">
        <v>181</v>
      </c>
      <c r="AY1813" t="s">
        <v>384</v>
      </c>
      <c r="AZ1813" t="s">
        <v>385</v>
      </c>
      <c r="BA1813" t="s">
        <v>426</v>
      </c>
      <c r="BB1813" t="s">
        <v>427</v>
      </c>
      <c r="BC1813" t="s">
        <v>388</v>
      </c>
      <c r="BD1813" t="s">
        <v>128</v>
      </c>
      <c r="BE1813">
        <v>0</v>
      </c>
      <c r="BF1813" t="s">
        <v>428</v>
      </c>
      <c r="BG1813" t="s">
        <v>429</v>
      </c>
      <c r="BH1813" t="s">
        <v>430</v>
      </c>
      <c r="BS1813">
        <v>0</v>
      </c>
      <c r="BT1813">
        <v>0</v>
      </c>
      <c r="BU1813">
        <v>0</v>
      </c>
      <c r="BV1813">
        <v>0</v>
      </c>
      <c r="BW1813">
        <v>0</v>
      </c>
      <c r="BX1813">
        <v>0</v>
      </c>
      <c r="BY1813">
        <v>0</v>
      </c>
      <c r="CD1813" t="s">
        <v>131</v>
      </c>
      <c r="CE1813">
        <v>0</v>
      </c>
      <c r="CJ1813" t="s">
        <v>132</v>
      </c>
      <c r="CO1813" t="str">
        <f>HYPERLINK("http://www.d20pfsrd.com/bestiary/monster-listings/outsiders/archon/trumpet-archon","Archon, Trumpet")</f>
        <v>Archon, Trumpet</v>
      </c>
      <c r="CP1813">
        <v>33</v>
      </c>
      <c r="CQ1813">
        <v>0</v>
      </c>
      <c r="CR1813">
        <v>0</v>
      </c>
      <c r="CS1813">
        <v>0</v>
      </c>
      <c r="CT1813">
        <v>0</v>
      </c>
    </row>
    <row r="1814" spans="1:98" x14ac:dyDescent="0.2">
      <c r="A1814" t="s">
        <v>27596</v>
      </c>
      <c r="B1814" s="1" t="s">
        <v>599</v>
      </c>
      <c r="C1814">
        <v>135</v>
      </c>
      <c r="G1814" t="s">
        <v>240</v>
      </c>
      <c r="H1814" t="s">
        <v>393</v>
      </c>
      <c r="I1814" t="s">
        <v>332</v>
      </c>
      <c r="K1814">
        <v>2</v>
      </c>
      <c r="L1814" t="s">
        <v>1016</v>
      </c>
      <c r="N1814" t="s">
        <v>9751</v>
      </c>
      <c r="O1814" t="s">
        <v>9752</v>
      </c>
      <c r="P1814">
        <v>5</v>
      </c>
      <c r="Q1814" t="s">
        <v>833</v>
      </c>
      <c r="S1814" t="s">
        <v>10765</v>
      </c>
      <c r="T1814">
        <v>3</v>
      </c>
      <c r="U1814">
        <v>4</v>
      </c>
      <c r="V1814">
        <v>1</v>
      </c>
      <c r="AD1814" t="s">
        <v>27597</v>
      </c>
      <c r="AF1814" t="s">
        <v>27598</v>
      </c>
      <c r="AH1814" t="s">
        <v>114</v>
      </c>
      <c r="AI1814" t="s">
        <v>114</v>
      </c>
      <c r="AO1814" t="s">
        <v>27599</v>
      </c>
      <c r="AQ1814">
        <v>0</v>
      </c>
      <c r="AR1814">
        <v>-1</v>
      </c>
      <c r="AS1814">
        <v>11</v>
      </c>
      <c r="AT1814" t="s">
        <v>1709</v>
      </c>
      <c r="AU1814" t="s">
        <v>27600</v>
      </c>
      <c r="AY1814" t="s">
        <v>27590</v>
      </c>
      <c r="AZ1814" t="s">
        <v>1518</v>
      </c>
      <c r="BA1814" t="s">
        <v>255</v>
      </c>
      <c r="BB1814" t="s">
        <v>27601</v>
      </c>
      <c r="BC1814" t="s">
        <v>27602</v>
      </c>
      <c r="BD1814" t="s">
        <v>24172</v>
      </c>
      <c r="BE1814">
        <v>0</v>
      </c>
      <c r="BG1814" t="s">
        <v>27603</v>
      </c>
      <c r="BH1814" t="s">
        <v>27604</v>
      </c>
      <c r="BI1814" t="s">
        <v>132</v>
      </c>
      <c r="BK1814" t="s">
        <v>132</v>
      </c>
      <c r="BS1814">
        <v>0</v>
      </c>
      <c r="BT1814">
        <v>1</v>
      </c>
      <c r="BU1814">
        <v>1</v>
      </c>
      <c r="BV1814">
        <v>0</v>
      </c>
      <c r="BW1814">
        <v>0</v>
      </c>
      <c r="BX1814">
        <v>0</v>
      </c>
      <c r="BY1814">
        <v>1</v>
      </c>
      <c r="CD1814" t="s">
        <v>131</v>
      </c>
      <c r="CE1814">
        <v>0</v>
      </c>
      <c r="CF1814" t="s">
        <v>132</v>
      </c>
      <c r="CJ1814" t="s">
        <v>132</v>
      </c>
      <c r="CK1814" t="s">
        <v>132</v>
      </c>
      <c r="CP1814">
        <v>5369</v>
      </c>
      <c r="CQ1814">
        <v>0</v>
      </c>
      <c r="CR1814">
        <v>0</v>
      </c>
      <c r="CS1814">
        <v>0</v>
      </c>
      <c r="CT1814">
        <v>0</v>
      </c>
    </row>
    <row r="1815" spans="1:98" x14ac:dyDescent="0.2">
      <c r="A1815" t="s">
        <v>30332</v>
      </c>
      <c r="B1815" s="1" t="s">
        <v>283</v>
      </c>
      <c r="C1815">
        <v>600</v>
      </c>
      <c r="G1815" t="s">
        <v>240</v>
      </c>
      <c r="H1815" t="s">
        <v>393</v>
      </c>
      <c r="I1815" t="s">
        <v>432</v>
      </c>
      <c r="K1815">
        <v>2</v>
      </c>
      <c r="L1815" t="s">
        <v>394</v>
      </c>
      <c r="N1815" t="s">
        <v>2435</v>
      </c>
      <c r="O1815" t="s">
        <v>2436</v>
      </c>
      <c r="P1815">
        <v>19</v>
      </c>
      <c r="Q1815" t="s">
        <v>336</v>
      </c>
      <c r="S1815" t="s">
        <v>19142</v>
      </c>
      <c r="T1815">
        <v>5</v>
      </c>
      <c r="U1815">
        <v>3</v>
      </c>
      <c r="V1815">
        <v>1</v>
      </c>
      <c r="Z1815" t="s">
        <v>4924</v>
      </c>
      <c r="AA1815" t="s">
        <v>21078</v>
      </c>
      <c r="AC1815" t="s">
        <v>30333</v>
      </c>
      <c r="AD1815" t="s">
        <v>30334</v>
      </c>
      <c r="AF1815" t="s">
        <v>30335</v>
      </c>
      <c r="AH1815" t="s">
        <v>114</v>
      </c>
      <c r="AI1815" t="s">
        <v>114</v>
      </c>
      <c r="AJ1815" t="s">
        <v>30336</v>
      </c>
      <c r="AO1815" t="s">
        <v>30337</v>
      </c>
      <c r="AQ1815">
        <v>2</v>
      </c>
      <c r="AR1815">
        <v>2</v>
      </c>
      <c r="AS1815" t="s">
        <v>30338</v>
      </c>
      <c r="AT1815" t="s">
        <v>21372</v>
      </c>
      <c r="AU1815" t="s">
        <v>30339</v>
      </c>
      <c r="AY1815" t="s">
        <v>669</v>
      </c>
      <c r="AZ1815" t="s">
        <v>30340</v>
      </c>
      <c r="BA1815" t="s">
        <v>255</v>
      </c>
      <c r="BB1815" t="s">
        <v>30341</v>
      </c>
      <c r="BD1815" t="s">
        <v>30277</v>
      </c>
      <c r="BE1815">
        <v>0</v>
      </c>
      <c r="BF1815" t="s">
        <v>30342</v>
      </c>
      <c r="BG1815" t="s">
        <v>30343</v>
      </c>
      <c r="BH1815" t="s">
        <v>30344</v>
      </c>
      <c r="BI1815" t="s">
        <v>132</v>
      </c>
      <c r="BS1815">
        <v>0</v>
      </c>
      <c r="BT1815">
        <v>0</v>
      </c>
      <c r="BU1815">
        <v>1</v>
      </c>
      <c r="BV1815">
        <v>1</v>
      </c>
      <c r="BW1815">
        <v>0</v>
      </c>
      <c r="BX1815">
        <v>0</v>
      </c>
      <c r="BY1815">
        <v>1</v>
      </c>
      <c r="CD1815" t="s">
        <v>132</v>
      </c>
      <c r="CE1815">
        <v>0</v>
      </c>
      <c r="CF1815" t="s">
        <v>132</v>
      </c>
      <c r="CJ1815" t="s">
        <v>132</v>
      </c>
      <c r="CK1815" t="s">
        <v>132</v>
      </c>
      <c r="CP1815">
        <v>6291</v>
      </c>
      <c r="CQ1815">
        <v>0</v>
      </c>
      <c r="CR1815">
        <v>0</v>
      </c>
      <c r="CS1815">
        <v>0</v>
      </c>
      <c r="CT1815">
        <v>0</v>
      </c>
    </row>
    <row r="1816" spans="1:98" x14ac:dyDescent="0.2">
      <c r="A1816" t="s">
        <v>20829</v>
      </c>
      <c r="B1816" s="1" t="s">
        <v>2839</v>
      </c>
      <c r="C1816">
        <v>100</v>
      </c>
      <c r="G1816" t="s">
        <v>240</v>
      </c>
      <c r="H1816" t="s">
        <v>1308</v>
      </c>
      <c r="I1816" t="s">
        <v>332</v>
      </c>
      <c r="K1816">
        <v>1</v>
      </c>
      <c r="L1816" t="s">
        <v>394</v>
      </c>
      <c r="N1816" t="s">
        <v>2982</v>
      </c>
      <c r="O1816" t="s">
        <v>2983</v>
      </c>
      <c r="P1816">
        <v>5</v>
      </c>
      <c r="Q1816" t="s">
        <v>833</v>
      </c>
      <c r="S1816" t="s">
        <v>6463</v>
      </c>
      <c r="T1816">
        <v>3</v>
      </c>
      <c r="U1816">
        <v>3</v>
      </c>
      <c r="V1816">
        <v>0</v>
      </c>
      <c r="AD1816" t="s">
        <v>661</v>
      </c>
      <c r="AF1816" t="s">
        <v>25419</v>
      </c>
      <c r="AH1816" t="s">
        <v>1316</v>
      </c>
      <c r="AI1816" t="s">
        <v>318</v>
      </c>
      <c r="AO1816" t="s">
        <v>25420</v>
      </c>
      <c r="AQ1816">
        <v>0</v>
      </c>
      <c r="AR1816">
        <v>-1</v>
      </c>
      <c r="AS1816" t="s">
        <v>2988</v>
      </c>
      <c r="AT1816" t="s">
        <v>1734</v>
      </c>
      <c r="AU1816" t="s">
        <v>25421</v>
      </c>
      <c r="AV1816" t="s">
        <v>25422</v>
      </c>
      <c r="AY1816" t="s">
        <v>25423</v>
      </c>
      <c r="AZ1816" t="s">
        <v>208</v>
      </c>
      <c r="BB1816" t="s">
        <v>2835</v>
      </c>
      <c r="BC1816" t="s">
        <v>2836</v>
      </c>
      <c r="BD1816" t="s">
        <v>24172</v>
      </c>
      <c r="BE1816">
        <v>0</v>
      </c>
      <c r="BG1816" t="s">
        <v>25424</v>
      </c>
      <c r="BH1816" t="s">
        <v>25425</v>
      </c>
      <c r="BI1816" t="s">
        <v>132</v>
      </c>
      <c r="BK1816" t="s">
        <v>132</v>
      </c>
      <c r="BS1816">
        <v>0</v>
      </c>
      <c r="BT1816">
        <v>0</v>
      </c>
      <c r="BU1816">
        <v>0</v>
      </c>
      <c r="BV1816">
        <v>1</v>
      </c>
      <c r="BW1816">
        <v>0</v>
      </c>
      <c r="BX1816">
        <v>0</v>
      </c>
      <c r="BY1816">
        <v>1</v>
      </c>
      <c r="CD1816" t="s">
        <v>131</v>
      </c>
      <c r="CE1816">
        <v>0</v>
      </c>
      <c r="CF1816" t="s">
        <v>132</v>
      </c>
      <c r="CJ1816" t="s">
        <v>132</v>
      </c>
      <c r="CK1816" t="s">
        <v>132</v>
      </c>
      <c r="CP1816">
        <v>5215</v>
      </c>
      <c r="CQ1816">
        <v>0</v>
      </c>
      <c r="CR1816">
        <v>0</v>
      </c>
      <c r="CS1816">
        <v>0</v>
      </c>
      <c r="CT1816">
        <v>0</v>
      </c>
    </row>
    <row r="1817" spans="1:98" x14ac:dyDescent="0.2">
      <c r="A1817" t="s">
        <v>27735</v>
      </c>
      <c r="B1817" s="1" t="s">
        <v>1246</v>
      </c>
      <c r="C1817">
        <v>102400</v>
      </c>
      <c r="G1817" t="s">
        <v>923</v>
      </c>
      <c r="H1817" t="s">
        <v>136</v>
      </c>
      <c r="I1817" t="s">
        <v>2390</v>
      </c>
      <c r="K1817">
        <v>9</v>
      </c>
      <c r="L1817" t="s">
        <v>27736</v>
      </c>
      <c r="N1817" t="s">
        <v>24053</v>
      </c>
      <c r="O1817" t="s">
        <v>24054</v>
      </c>
      <c r="P1817">
        <v>262</v>
      </c>
      <c r="Q1817" t="s">
        <v>27737</v>
      </c>
      <c r="S1817" t="s">
        <v>27738</v>
      </c>
      <c r="T1817">
        <v>15</v>
      </c>
      <c r="U1817">
        <v>19</v>
      </c>
      <c r="V1817">
        <v>19</v>
      </c>
      <c r="Y1817" t="s">
        <v>11156</v>
      </c>
      <c r="AD1817" t="s">
        <v>27739</v>
      </c>
      <c r="AE1817" t="s">
        <v>27740</v>
      </c>
      <c r="AF1817" t="s">
        <v>27741</v>
      </c>
      <c r="AH1817" t="s">
        <v>147</v>
      </c>
      <c r="AI1817" t="s">
        <v>147</v>
      </c>
      <c r="AJ1817" t="s">
        <v>27742</v>
      </c>
      <c r="AK1817" t="s">
        <v>27743</v>
      </c>
      <c r="AO1817" t="s">
        <v>27744</v>
      </c>
      <c r="AQ1817">
        <v>12</v>
      </c>
      <c r="AR1817" t="s">
        <v>22441</v>
      </c>
      <c r="AS1817" t="s">
        <v>27745</v>
      </c>
      <c r="AT1817" t="s">
        <v>27746</v>
      </c>
      <c r="AU1817" t="s">
        <v>27747</v>
      </c>
      <c r="AV1817" t="s">
        <v>27748</v>
      </c>
      <c r="AW1817" t="s">
        <v>27749</v>
      </c>
      <c r="AX1817" t="s">
        <v>27750</v>
      </c>
      <c r="AY1817" t="s">
        <v>342</v>
      </c>
      <c r="AZ1817" t="s">
        <v>670</v>
      </c>
      <c r="BA1817" t="s">
        <v>426</v>
      </c>
      <c r="BB1817" t="s">
        <v>27751</v>
      </c>
      <c r="BD1817" t="s">
        <v>24172</v>
      </c>
      <c r="BE1817">
        <v>0</v>
      </c>
      <c r="BF1817" t="s">
        <v>27752</v>
      </c>
      <c r="BG1817" t="s">
        <v>27753</v>
      </c>
      <c r="BH1817" t="s">
        <v>27754</v>
      </c>
      <c r="BI1817" t="s">
        <v>132</v>
      </c>
      <c r="BK1817" t="s">
        <v>132</v>
      </c>
      <c r="BS1817">
        <v>0</v>
      </c>
      <c r="BT1817">
        <v>0</v>
      </c>
      <c r="BU1817">
        <v>0</v>
      </c>
      <c r="BV1817">
        <v>1</v>
      </c>
      <c r="BW1817">
        <v>0</v>
      </c>
      <c r="BX1817">
        <v>1</v>
      </c>
      <c r="BY1817">
        <v>1</v>
      </c>
      <c r="CD1817" t="s">
        <v>131</v>
      </c>
      <c r="CE1817">
        <v>0</v>
      </c>
      <c r="CF1817" t="s">
        <v>132</v>
      </c>
      <c r="CJ1817" t="s">
        <v>132</v>
      </c>
      <c r="CK1817" t="s">
        <v>132</v>
      </c>
      <c r="CP1817">
        <v>5378</v>
      </c>
      <c r="CQ1817">
        <v>0</v>
      </c>
      <c r="CR1817">
        <v>0</v>
      </c>
      <c r="CS1817">
        <v>0</v>
      </c>
      <c r="CT1817">
        <v>0</v>
      </c>
    </row>
    <row r="1818" spans="1:98" x14ac:dyDescent="0.2">
      <c r="A1818" t="s">
        <v>18593</v>
      </c>
      <c r="B1818" s="1" t="s">
        <v>134</v>
      </c>
      <c r="C1818">
        <v>3200</v>
      </c>
      <c r="G1818" t="s">
        <v>240</v>
      </c>
      <c r="H1818" t="s">
        <v>393</v>
      </c>
      <c r="I1818" t="s">
        <v>241</v>
      </c>
      <c r="K1818">
        <v>4</v>
      </c>
      <c r="L1818" t="s">
        <v>3371</v>
      </c>
      <c r="N1818" t="s">
        <v>11086</v>
      </c>
      <c r="O1818" t="s">
        <v>18594</v>
      </c>
      <c r="P1818">
        <v>59</v>
      </c>
      <c r="Q1818" t="s">
        <v>18595</v>
      </c>
      <c r="S1818" t="s">
        <v>6419</v>
      </c>
      <c r="T1818">
        <v>3</v>
      </c>
      <c r="U1818">
        <v>7</v>
      </c>
      <c r="V1818">
        <v>3</v>
      </c>
      <c r="Y1818" t="s">
        <v>5999</v>
      </c>
      <c r="Z1818" t="s">
        <v>248</v>
      </c>
      <c r="AD1818" t="s">
        <v>4788</v>
      </c>
      <c r="AF1818" t="s">
        <v>18596</v>
      </c>
      <c r="AH1818" t="s">
        <v>114</v>
      </c>
      <c r="AI1818" t="s">
        <v>114</v>
      </c>
      <c r="AJ1818" t="s">
        <v>18597</v>
      </c>
      <c r="AK1818" t="s">
        <v>18598</v>
      </c>
      <c r="AO1818" t="s">
        <v>18599</v>
      </c>
      <c r="AQ1818">
        <v>9</v>
      </c>
      <c r="AR1818" t="s">
        <v>11126</v>
      </c>
      <c r="AS1818">
        <v>27</v>
      </c>
      <c r="AU1818" t="s">
        <v>18600</v>
      </c>
      <c r="AX1818" t="s">
        <v>18601</v>
      </c>
      <c r="AY1818" t="s">
        <v>298</v>
      </c>
      <c r="AZ1818" t="s">
        <v>670</v>
      </c>
      <c r="BA1818" t="s">
        <v>255</v>
      </c>
      <c r="BB1818" t="s">
        <v>18602</v>
      </c>
      <c r="BD1818" t="s">
        <v>14619</v>
      </c>
      <c r="BE1818">
        <v>0</v>
      </c>
      <c r="BF1818" t="s">
        <v>18603</v>
      </c>
      <c r="BG1818" t="s">
        <v>18604</v>
      </c>
      <c r="BH1818" t="s">
        <v>18605</v>
      </c>
      <c r="BS1818">
        <v>0</v>
      </c>
      <c r="BT1818">
        <v>0</v>
      </c>
      <c r="BU1818">
        <v>0</v>
      </c>
      <c r="BV1818">
        <v>0</v>
      </c>
      <c r="BW1818">
        <v>0</v>
      </c>
      <c r="BX1818">
        <v>1</v>
      </c>
      <c r="BY1818">
        <v>1</v>
      </c>
      <c r="CD1818" t="s">
        <v>132</v>
      </c>
      <c r="CE1818">
        <v>0</v>
      </c>
      <c r="CJ1818" t="s">
        <v>132</v>
      </c>
      <c r="CK1818" t="s">
        <v>132</v>
      </c>
      <c r="CP1818">
        <v>2219</v>
      </c>
      <c r="CQ1818">
        <v>0</v>
      </c>
      <c r="CR1818">
        <v>0</v>
      </c>
      <c r="CS1818">
        <v>0</v>
      </c>
      <c r="CT1818">
        <v>0</v>
      </c>
    </row>
    <row r="1819" spans="1:98" x14ac:dyDescent="0.2">
      <c r="A1819" t="s">
        <v>11816</v>
      </c>
      <c r="B1819" s="1" t="s">
        <v>2863</v>
      </c>
      <c r="C1819">
        <v>65</v>
      </c>
      <c r="G1819" t="s">
        <v>240</v>
      </c>
      <c r="H1819" t="s">
        <v>1308</v>
      </c>
      <c r="I1819" t="s">
        <v>332</v>
      </c>
      <c r="K1819">
        <v>-2</v>
      </c>
      <c r="L1819" t="s">
        <v>2460</v>
      </c>
      <c r="N1819" t="s">
        <v>9129</v>
      </c>
      <c r="O1819" t="s">
        <v>13909</v>
      </c>
      <c r="P1819">
        <v>3</v>
      </c>
      <c r="Q1819" t="s">
        <v>2842</v>
      </c>
      <c r="S1819" t="s">
        <v>13910</v>
      </c>
      <c r="T1819">
        <v>1</v>
      </c>
      <c r="U1819">
        <v>0</v>
      </c>
      <c r="V1819">
        <v>1</v>
      </c>
      <c r="AD1819" t="s">
        <v>3858</v>
      </c>
      <c r="AF1819" t="s">
        <v>13911</v>
      </c>
      <c r="AH1819" t="s">
        <v>1316</v>
      </c>
      <c r="AI1819" t="s">
        <v>318</v>
      </c>
      <c r="AO1819" t="s">
        <v>13912</v>
      </c>
      <c r="AQ1819">
        <v>0</v>
      </c>
      <c r="AR1819">
        <v>-4</v>
      </c>
      <c r="AS1819" t="s">
        <v>13913</v>
      </c>
      <c r="AT1819" t="s">
        <v>1709</v>
      </c>
      <c r="AU1819" t="s">
        <v>990</v>
      </c>
      <c r="AY1819" t="s">
        <v>13914</v>
      </c>
      <c r="AZ1819" t="s">
        <v>670</v>
      </c>
      <c r="BA1819" t="s">
        <v>255</v>
      </c>
      <c r="BB1819" t="s">
        <v>2835</v>
      </c>
      <c r="BC1819" t="s">
        <v>2836</v>
      </c>
      <c r="BD1819" t="s">
        <v>13848</v>
      </c>
      <c r="BE1819">
        <v>0</v>
      </c>
      <c r="BF1819" t="s">
        <v>13915</v>
      </c>
      <c r="BG1819" t="s">
        <v>13916</v>
      </c>
      <c r="BH1819" t="s">
        <v>13917</v>
      </c>
      <c r="BS1819">
        <v>0</v>
      </c>
      <c r="BT1819">
        <v>0</v>
      </c>
      <c r="BU1819">
        <v>0</v>
      </c>
      <c r="BV1819">
        <v>0</v>
      </c>
      <c r="BW1819">
        <v>0</v>
      </c>
      <c r="BX1819">
        <v>1</v>
      </c>
      <c r="BY1819">
        <v>1</v>
      </c>
      <c r="CD1819" t="s">
        <v>131</v>
      </c>
      <c r="CE1819">
        <v>0</v>
      </c>
      <c r="CJ1819" t="s">
        <v>132</v>
      </c>
      <c r="CP1819">
        <v>1793</v>
      </c>
      <c r="CQ1819">
        <v>0</v>
      </c>
      <c r="CR1819">
        <v>0</v>
      </c>
      <c r="CS1819">
        <v>0</v>
      </c>
      <c r="CT1819">
        <v>0</v>
      </c>
    </row>
    <row r="1820" spans="1:98" x14ac:dyDescent="0.2">
      <c r="A1820" t="s">
        <v>6873</v>
      </c>
      <c r="B1820" s="1" t="s">
        <v>365</v>
      </c>
      <c r="C1820">
        <v>1200</v>
      </c>
      <c r="G1820" t="s">
        <v>575</v>
      </c>
      <c r="H1820" t="s">
        <v>102</v>
      </c>
      <c r="I1820" t="s">
        <v>1555</v>
      </c>
      <c r="K1820">
        <v>7</v>
      </c>
      <c r="L1820" t="s">
        <v>4175</v>
      </c>
      <c r="N1820" t="s">
        <v>3570</v>
      </c>
      <c r="O1820" t="s">
        <v>4858</v>
      </c>
      <c r="P1820">
        <v>39</v>
      </c>
      <c r="Q1820" t="s">
        <v>1100</v>
      </c>
      <c r="S1820" t="s">
        <v>1764</v>
      </c>
      <c r="T1820">
        <v>4</v>
      </c>
      <c r="U1820">
        <v>5</v>
      </c>
      <c r="V1820">
        <v>6</v>
      </c>
      <c r="X1820" t="s">
        <v>6874</v>
      </c>
      <c r="Y1820" t="s">
        <v>458</v>
      </c>
      <c r="Z1820" t="s">
        <v>3160</v>
      </c>
      <c r="AC1820" t="s">
        <v>6875</v>
      </c>
      <c r="AD1820" t="s">
        <v>496</v>
      </c>
      <c r="AF1820" t="s">
        <v>6876</v>
      </c>
      <c r="AH1820" t="s">
        <v>114</v>
      </c>
      <c r="AI1820" t="s">
        <v>114</v>
      </c>
      <c r="AJ1820" t="s">
        <v>6877</v>
      </c>
      <c r="AO1820" t="s">
        <v>6878</v>
      </c>
      <c r="AQ1820">
        <v>4</v>
      </c>
      <c r="AR1820">
        <v>7</v>
      </c>
      <c r="AS1820">
        <v>20</v>
      </c>
      <c r="AT1820" t="s">
        <v>6879</v>
      </c>
      <c r="AU1820" t="s">
        <v>6880</v>
      </c>
      <c r="AW1820" t="s">
        <v>6881</v>
      </c>
      <c r="AY1820" t="s">
        <v>298</v>
      </c>
      <c r="AZ1820" t="s">
        <v>670</v>
      </c>
      <c r="BA1820" t="s">
        <v>426</v>
      </c>
      <c r="BB1820" t="s">
        <v>6882</v>
      </c>
      <c r="BD1820" t="s">
        <v>6739</v>
      </c>
      <c r="BE1820">
        <v>0</v>
      </c>
      <c r="BF1820" t="s">
        <v>6883</v>
      </c>
      <c r="BG1820" t="s">
        <v>6884</v>
      </c>
      <c r="BH1820" t="s">
        <v>6885</v>
      </c>
      <c r="BS1820">
        <v>0</v>
      </c>
      <c r="BT1820">
        <v>0</v>
      </c>
      <c r="BU1820">
        <v>0</v>
      </c>
      <c r="BV1820">
        <v>0</v>
      </c>
      <c r="BW1820">
        <v>0</v>
      </c>
      <c r="BX1820">
        <v>0</v>
      </c>
      <c r="BY1820">
        <v>1</v>
      </c>
      <c r="CD1820" t="s">
        <v>131</v>
      </c>
      <c r="CE1820">
        <v>0</v>
      </c>
      <c r="CJ1820" t="s">
        <v>132</v>
      </c>
      <c r="CP1820">
        <v>931</v>
      </c>
      <c r="CQ1820">
        <v>0</v>
      </c>
      <c r="CR1820">
        <v>0</v>
      </c>
      <c r="CS1820">
        <v>0</v>
      </c>
      <c r="CT1820">
        <v>0</v>
      </c>
    </row>
    <row r="1821" spans="1:98" x14ac:dyDescent="0.2">
      <c r="A1821" t="s">
        <v>11835</v>
      </c>
      <c r="B1821" s="1" t="s">
        <v>239</v>
      </c>
      <c r="C1821">
        <v>800</v>
      </c>
      <c r="G1821" t="s">
        <v>575</v>
      </c>
      <c r="H1821" t="s">
        <v>1308</v>
      </c>
      <c r="I1821" t="s">
        <v>2390</v>
      </c>
      <c r="K1821">
        <v>3</v>
      </c>
      <c r="L1821" t="s">
        <v>508</v>
      </c>
      <c r="N1821" t="s">
        <v>11836</v>
      </c>
      <c r="O1821" t="s">
        <v>11837</v>
      </c>
      <c r="P1821">
        <v>27</v>
      </c>
      <c r="Q1821" t="s">
        <v>11838</v>
      </c>
      <c r="S1821" t="s">
        <v>11839</v>
      </c>
      <c r="T1821">
        <v>3</v>
      </c>
      <c r="U1821">
        <v>7</v>
      </c>
      <c r="V1821">
        <v>6</v>
      </c>
      <c r="AC1821" t="s">
        <v>3438</v>
      </c>
      <c r="AD1821" t="s">
        <v>249</v>
      </c>
      <c r="AF1821" t="s">
        <v>11840</v>
      </c>
      <c r="AH1821" t="s">
        <v>1316</v>
      </c>
      <c r="AI1821" t="s">
        <v>11841</v>
      </c>
      <c r="AJ1821" t="s">
        <v>11842</v>
      </c>
      <c r="AO1821" t="s">
        <v>11843</v>
      </c>
      <c r="AQ1821">
        <v>2</v>
      </c>
      <c r="AR1821">
        <v>3</v>
      </c>
      <c r="AS1821">
        <v>12</v>
      </c>
      <c r="AT1821" t="s">
        <v>11844</v>
      </c>
      <c r="AU1821" t="s">
        <v>11845</v>
      </c>
      <c r="AW1821" t="s">
        <v>3527</v>
      </c>
      <c r="AX1821" t="s">
        <v>11846</v>
      </c>
      <c r="AY1821" t="s">
        <v>445</v>
      </c>
      <c r="AZ1821" t="s">
        <v>1158</v>
      </c>
      <c r="BA1821" t="s">
        <v>426</v>
      </c>
      <c r="BB1821" t="s">
        <v>11847</v>
      </c>
      <c r="BD1821" t="s">
        <v>7316</v>
      </c>
      <c r="BE1821">
        <v>0</v>
      </c>
      <c r="BF1821" t="s">
        <v>11848</v>
      </c>
      <c r="BG1821" t="s">
        <v>11849</v>
      </c>
      <c r="BH1821" t="s">
        <v>11850</v>
      </c>
      <c r="BS1821">
        <v>0</v>
      </c>
      <c r="BT1821">
        <v>0</v>
      </c>
      <c r="BU1821">
        <v>0</v>
      </c>
      <c r="BV1821">
        <v>0</v>
      </c>
      <c r="BW1821">
        <v>0</v>
      </c>
      <c r="BX1821">
        <v>0</v>
      </c>
      <c r="BY1821">
        <v>1</v>
      </c>
      <c r="CD1821" t="s">
        <v>131</v>
      </c>
      <c r="CE1821">
        <v>0</v>
      </c>
      <c r="CJ1821" t="s">
        <v>132</v>
      </c>
      <c r="CO1821" t="str">
        <f>HYPERLINK("http://www.d20pfsrd.com/bestiary/monster-listings/fey/twigjack","Twigjack")</f>
        <v>Twigjack</v>
      </c>
      <c r="CP1821">
        <v>1384</v>
      </c>
      <c r="CQ1821">
        <v>0</v>
      </c>
      <c r="CR1821">
        <v>0</v>
      </c>
      <c r="CS1821">
        <v>0</v>
      </c>
      <c r="CT1821">
        <v>0</v>
      </c>
    </row>
    <row r="1822" spans="1:98" x14ac:dyDescent="0.2">
      <c r="A1822" t="s">
        <v>8747</v>
      </c>
      <c r="B1822" s="1" t="s">
        <v>633</v>
      </c>
      <c r="C1822">
        <v>4800</v>
      </c>
      <c r="G1822" t="s">
        <v>240</v>
      </c>
      <c r="H1822" t="s">
        <v>1035</v>
      </c>
      <c r="I1822" t="s">
        <v>332</v>
      </c>
      <c r="K1822">
        <v>1</v>
      </c>
      <c r="L1822" t="s">
        <v>8748</v>
      </c>
      <c r="N1822" t="s">
        <v>8749</v>
      </c>
      <c r="O1822" t="s">
        <v>8750</v>
      </c>
      <c r="P1822">
        <v>105</v>
      </c>
      <c r="Q1822" t="s">
        <v>658</v>
      </c>
      <c r="S1822" t="s">
        <v>8751</v>
      </c>
      <c r="T1822">
        <v>15</v>
      </c>
      <c r="U1822">
        <v>8</v>
      </c>
      <c r="V1822">
        <v>4</v>
      </c>
      <c r="AD1822" t="s">
        <v>1628</v>
      </c>
      <c r="AF1822" t="s">
        <v>8752</v>
      </c>
      <c r="AH1822" t="s">
        <v>147</v>
      </c>
      <c r="AI1822" t="s">
        <v>147</v>
      </c>
      <c r="AJ1822" t="s">
        <v>8753</v>
      </c>
      <c r="AO1822" t="s">
        <v>8754</v>
      </c>
      <c r="AQ1822">
        <v>7</v>
      </c>
      <c r="AR1822" t="s">
        <v>4705</v>
      </c>
      <c r="AS1822" t="s">
        <v>1929</v>
      </c>
      <c r="AT1822" t="s">
        <v>8755</v>
      </c>
      <c r="AU1822" t="s">
        <v>8756</v>
      </c>
      <c r="AY1822" t="s">
        <v>1634</v>
      </c>
      <c r="AZ1822" t="s">
        <v>1635</v>
      </c>
      <c r="BA1822" t="s">
        <v>7203</v>
      </c>
      <c r="BB1822" t="s">
        <v>8757</v>
      </c>
      <c r="BC1822" t="s">
        <v>1589</v>
      </c>
      <c r="BD1822" t="s">
        <v>7316</v>
      </c>
      <c r="BE1822">
        <v>0</v>
      </c>
      <c r="BG1822" t="s">
        <v>8758</v>
      </c>
      <c r="BH1822" t="s">
        <v>8759</v>
      </c>
      <c r="BS1822">
        <v>0</v>
      </c>
      <c r="BT1822">
        <v>0</v>
      </c>
      <c r="BU1822">
        <v>0</v>
      </c>
      <c r="BV1822">
        <v>0</v>
      </c>
      <c r="BW1822">
        <v>0</v>
      </c>
      <c r="BX1822">
        <v>1</v>
      </c>
      <c r="BY1822">
        <v>1</v>
      </c>
      <c r="CD1822" t="s">
        <v>131</v>
      </c>
      <c r="CE1822">
        <v>0</v>
      </c>
      <c r="CJ1822" t="s">
        <v>132</v>
      </c>
      <c r="CO1822" t="str">
        <f>HYPERLINK("http://www.d20pfsrd.com/bestiary/monster-listings/animals/dinosaur/tylosaurus","Dinosaurus, Tylosaurus")</f>
        <v>Dinosaurus, Tylosaurus</v>
      </c>
      <c r="CP1822">
        <v>1169</v>
      </c>
      <c r="CQ1822">
        <v>0</v>
      </c>
      <c r="CR1822">
        <v>0</v>
      </c>
      <c r="CS1822">
        <v>0</v>
      </c>
      <c r="CT1822">
        <v>0</v>
      </c>
    </row>
    <row r="1823" spans="1:98" x14ac:dyDescent="0.2">
      <c r="A1823" t="s">
        <v>1683</v>
      </c>
      <c r="B1823" s="1" t="s">
        <v>1034</v>
      </c>
      <c r="C1823">
        <v>6400</v>
      </c>
      <c r="G1823" t="s">
        <v>240</v>
      </c>
      <c r="H1823" t="s">
        <v>1035</v>
      </c>
      <c r="I1823" t="s">
        <v>332</v>
      </c>
      <c r="K1823">
        <v>5</v>
      </c>
      <c r="L1823" t="s">
        <v>1684</v>
      </c>
      <c r="N1823" t="s">
        <v>1685</v>
      </c>
      <c r="O1823" t="s">
        <v>1686</v>
      </c>
      <c r="P1823">
        <v>153</v>
      </c>
      <c r="Q1823" t="s">
        <v>1687</v>
      </c>
      <c r="S1823" t="s">
        <v>1688</v>
      </c>
      <c r="T1823">
        <v>15</v>
      </c>
      <c r="U1823">
        <v>12</v>
      </c>
      <c r="V1823">
        <v>10</v>
      </c>
      <c r="AD1823" t="s">
        <v>376</v>
      </c>
      <c r="AF1823" t="s">
        <v>1689</v>
      </c>
      <c r="AH1823" t="s">
        <v>496</v>
      </c>
      <c r="AI1823" t="s">
        <v>496</v>
      </c>
      <c r="AJ1823" t="s">
        <v>1690</v>
      </c>
      <c r="AO1823" t="s">
        <v>1691</v>
      </c>
      <c r="AQ1823">
        <v>13</v>
      </c>
      <c r="AR1823" t="s">
        <v>1692</v>
      </c>
      <c r="AS1823">
        <v>39</v>
      </c>
      <c r="AT1823" t="s">
        <v>1693</v>
      </c>
      <c r="AU1823" t="s">
        <v>1694</v>
      </c>
      <c r="AV1823" t="s">
        <v>1065</v>
      </c>
      <c r="AX1823" t="s">
        <v>1695</v>
      </c>
      <c r="AY1823" t="s">
        <v>1696</v>
      </c>
      <c r="AZ1823" t="s">
        <v>917</v>
      </c>
      <c r="BA1823" t="s">
        <v>255</v>
      </c>
      <c r="BB1823" t="s">
        <v>1697</v>
      </c>
      <c r="BC1823" t="s">
        <v>1589</v>
      </c>
      <c r="BD1823" t="s">
        <v>128</v>
      </c>
      <c r="BE1823">
        <v>0</v>
      </c>
      <c r="BF1823" t="s">
        <v>1698</v>
      </c>
      <c r="BG1823" t="s">
        <v>1699</v>
      </c>
      <c r="BH1823" t="s">
        <v>1700</v>
      </c>
      <c r="BS1823">
        <v>0</v>
      </c>
      <c r="BT1823">
        <v>1</v>
      </c>
      <c r="BU1823">
        <v>0</v>
      </c>
      <c r="BV1823">
        <v>0</v>
      </c>
      <c r="BW1823">
        <v>0</v>
      </c>
      <c r="BX1823">
        <v>0</v>
      </c>
      <c r="BY1823">
        <v>1</v>
      </c>
      <c r="CD1823" t="s">
        <v>131</v>
      </c>
      <c r="CE1823">
        <v>0</v>
      </c>
      <c r="CJ1823" t="s">
        <v>132</v>
      </c>
      <c r="CO1823" t="str">
        <f>HYPERLINK("http://www.d20pfsrd.com/bestiary/monster-listings/animals/dinosaur/tyrannosaurus","Dinosaurus, Tyrannosaurus")</f>
        <v>Dinosaurus, Tyrannosaurus</v>
      </c>
      <c r="CP1823">
        <v>105</v>
      </c>
      <c r="CQ1823">
        <v>0</v>
      </c>
      <c r="CR1823">
        <v>0</v>
      </c>
      <c r="CS1823">
        <v>0</v>
      </c>
      <c r="CT1823">
        <v>0</v>
      </c>
    </row>
    <row r="1824" spans="1:98" x14ac:dyDescent="0.2">
      <c r="A1824" t="s">
        <v>27755</v>
      </c>
      <c r="B1824" s="1" t="s">
        <v>1034</v>
      </c>
      <c r="C1824">
        <v>6400</v>
      </c>
      <c r="G1824" t="s">
        <v>240</v>
      </c>
      <c r="H1824" t="s">
        <v>193</v>
      </c>
      <c r="I1824" t="s">
        <v>654</v>
      </c>
      <c r="J1824" t="s">
        <v>23273</v>
      </c>
      <c r="K1824" t="s">
        <v>27756</v>
      </c>
      <c r="L1824" t="s">
        <v>9779</v>
      </c>
      <c r="N1824" t="s">
        <v>11821</v>
      </c>
      <c r="O1824" t="s">
        <v>27757</v>
      </c>
      <c r="P1824">
        <v>129</v>
      </c>
      <c r="Q1824" t="s">
        <v>27758</v>
      </c>
      <c r="R1824" t="s">
        <v>3695</v>
      </c>
      <c r="S1824" t="s">
        <v>27759</v>
      </c>
      <c r="T1824">
        <v>11</v>
      </c>
      <c r="U1824">
        <v>-2</v>
      </c>
      <c r="V1824">
        <v>6</v>
      </c>
      <c r="Y1824" t="s">
        <v>23246</v>
      </c>
      <c r="Z1824" t="s">
        <v>27760</v>
      </c>
      <c r="AD1824" t="s">
        <v>889</v>
      </c>
      <c r="AF1824" t="s">
        <v>27761</v>
      </c>
      <c r="AH1824" t="s">
        <v>202</v>
      </c>
      <c r="AI1824" t="s">
        <v>114</v>
      </c>
      <c r="AJ1824" t="s">
        <v>27762</v>
      </c>
      <c r="AK1824" t="s">
        <v>27763</v>
      </c>
      <c r="AO1824" t="s">
        <v>27764</v>
      </c>
      <c r="AQ1824">
        <v>7</v>
      </c>
      <c r="AR1824" t="s">
        <v>665</v>
      </c>
      <c r="AS1824" t="s">
        <v>5569</v>
      </c>
      <c r="AT1824" t="s">
        <v>27765</v>
      </c>
      <c r="AU1824" t="s">
        <v>27766</v>
      </c>
      <c r="AX1824" t="s">
        <v>27767</v>
      </c>
      <c r="AY1824" t="s">
        <v>669</v>
      </c>
      <c r="AZ1824" t="s">
        <v>27768</v>
      </c>
      <c r="BA1824" t="s">
        <v>426</v>
      </c>
      <c r="BB1824" t="s">
        <v>27769</v>
      </c>
      <c r="BD1824" t="s">
        <v>24172</v>
      </c>
      <c r="BE1824">
        <v>0</v>
      </c>
      <c r="BF1824" t="s">
        <v>27770</v>
      </c>
      <c r="BG1824" t="s">
        <v>27771</v>
      </c>
      <c r="BH1824" t="s">
        <v>27772</v>
      </c>
      <c r="BI1824" t="s">
        <v>132</v>
      </c>
      <c r="BK1824" t="s">
        <v>132</v>
      </c>
      <c r="BS1824">
        <v>0</v>
      </c>
      <c r="BT1824">
        <v>0</v>
      </c>
      <c r="BU1824">
        <v>0</v>
      </c>
      <c r="BV1824">
        <v>1</v>
      </c>
      <c r="BW1824">
        <v>0</v>
      </c>
      <c r="BX1824">
        <v>0</v>
      </c>
      <c r="BY1824">
        <v>1</v>
      </c>
      <c r="CD1824" t="s">
        <v>131</v>
      </c>
      <c r="CE1824">
        <v>0</v>
      </c>
      <c r="CF1824" t="s">
        <v>132</v>
      </c>
      <c r="CJ1824" t="s">
        <v>132</v>
      </c>
      <c r="CK1824" t="s">
        <v>132</v>
      </c>
      <c r="CP1824">
        <v>5379</v>
      </c>
      <c r="CQ1824">
        <v>0</v>
      </c>
      <c r="CR1824">
        <v>3</v>
      </c>
      <c r="CS1824">
        <v>1</v>
      </c>
      <c r="CT1824">
        <v>0</v>
      </c>
    </row>
    <row r="1825" spans="1:98" x14ac:dyDescent="0.2">
      <c r="A1825" t="s">
        <v>18606</v>
      </c>
      <c r="B1825" s="1" t="s">
        <v>1993</v>
      </c>
      <c r="C1825">
        <v>204800</v>
      </c>
      <c r="G1825" t="s">
        <v>1053</v>
      </c>
      <c r="H1825" t="s">
        <v>1035</v>
      </c>
      <c r="I1825" t="s">
        <v>1555</v>
      </c>
      <c r="K1825">
        <v>9</v>
      </c>
      <c r="L1825" t="s">
        <v>18607</v>
      </c>
      <c r="N1825" t="s">
        <v>18608</v>
      </c>
      <c r="O1825" t="s">
        <v>18609</v>
      </c>
      <c r="P1825">
        <v>319</v>
      </c>
      <c r="Q1825" t="s">
        <v>18610</v>
      </c>
      <c r="R1825" t="s">
        <v>10030</v>
      </c>
      <c r="S1825" t="s">
        <v>18611</v>
      </c>
      <c r="T1825">
        <v>17</v>
      </c>
      <c r="U1825">
        <v>14</v>
      </c>
      <c r="V1825">
        <v>19</v>
      </c>
      <c r="X1825" t="s">
        <v>18612</v>
      </c>
      <c r="Y1825" t="s">
        <v>18613</v>
      </c>
      <c r="Z1825" t="s">
        <v>3893</v>
      </c>
      <c r="AA1825" t="s">
        <v>18614</v>
      </c>
      <c r="AB1825">
        <v>30</v>
      </c>
      <c r="AD1825" t="s">
        <v>17604</v>
      </c>
      <c r="AF1825" t="s">
        <v>18615</v>
      </c>
      <c r="AG1825" t="s">
        <v>18616</v>
      </c>
      <c r="AH1825" t="s">
        <v>496</v>
      </c>
      <c r="AI1825" t="s">
        <v>496</v>
      </c>
      <c r="AJ1825" t="s">
        <v>18617</v>
      </c>
      <c r="AK1825" t="s">
        <v>18618</v>
      </c>
      <c r="AO1825" t="s">
        <v>18619</v>
      </c>
      <c r="AQ1825">
        <v>16</v>
      </c>
      <c r="AR1825" t="s">
        <v>18620</v>
      </c>
      <c r="AS1825" t="s">
        <v>18621</v>
      </c>
      <c r="AT1825" t="s">
        <v>18622</v>
      </c>
      <c r="AU1825" t="s">
        <v>18623</v>
      </c>
      <c r="AW1825" t="s">
        <v>18624</v>
      </c>
      <c r="AY1825" t="s">
        <v>298</v>
      </c>
      <c r="AZ1825" t="s">
        <v>670</v>
      </c>
      <c r="BA1825" t="s">
        <v>426</v>
      </c>
      <c r="BB1825" t="s">
        <v>18625</v>
      </c>
      <c r="BD1825" t="s">
        <v>14619</v>
      </c>
      <c r="BE1825">
        <v>0</v>
      </c>
      <c r="BF1825" t="s">
        <v>18626</v>
      </c>
      <c r="BG1825" t="s">
        <v>18627</v>
      </c>
      <c r="BH1825" t="s">
        <v>18628</v>
      </c>
      <c r="BS1825">
        <v>0</v>
      </c>
      <c r="BT1825">
        <v>0</v>
      </c>
      <c r="BU1825">
        <v>1</v>
      </c>
      <c r="BV1825">
        <v>0</v>
      </c>
      <c r="BW1825">
        <v>0</v>
      </c>
      <c r="BX1825">
        <v>0</v>
      </c>
      <c r="BY1825">
        <v>1</v>
      </c>
      <c r="CD1825" t="s">
        <v>132</v>
      </c>
      <c r="CE1825">
        <v>0</v>
      </c>
      <c r="CJ1825" t="s">
        <v>132</v>
      </c>
      <c r="CK1825" t="s">
        <v>132</v>
      </c>
      <c r="CP1825">
        <v>2220</v>
      </c>
      <c r="CQ1825">
        <v>0</v>
      </c>
      <c r="CR1825">
        <v>0</v>
      </c>
      <c r="CS1825">
        <v>0</v>
      </c>
      <c r="CT1825">
        <v>0</v>
      </c>
    </row>
    <row r="1826" spans="1:98" x14ac:dyDescent="0.2">
      <c r="A1826" t="s">
        <v>19882</v>
      </c>
      <c r="B1826" s="1" t="s">
        <v>1137</v>
      </c>
      <c r="C1826">
        <v>2400</v>
      </c>
      <c r="G1826" t="s">
        <v>1053</v>
      </c>
      <c r="H1826" t="s">
        <v>193</v>
      </c>
      <c r="I1826" t="s">
        <v>1555</v>
      </c>
      <c r="K1826">
        <v>7</v>
      </c>
      <c r="L1826" t="s">
        <v>4094</v>
      </c>
      <c r="N1826" t="s">
        <v>4541</v>
      </c>
      <c r="O1826" t="s">
        <v>4542</v>
      </c>
      <c r="P1826">
        <v>60</v>
      </c>
      <c r="Q1826" t="s">
        <v>4246</v>
      </c>
      <c r="S1826" t="s">
        <v>19570</v>
      </c>
      <c r="T1826">
        <v>4</v>
      </c>
      <c r="U1826">
        <v>7</v>
      </c>
      <c r="V1826">
        <v>7</v>
      </c>
      <c r="Z1826" t="s">
        <v>3160</v>
      </c>
      <c r="AC1826" t="s">
        <v>3438</v>
      </c>
      <c r="AD1826" t="s">
        <v>249</v>
      </c>
      <c r="AF1826" t="s">
        <v>19883</v>
      </c>
      <c r="AH1826" t="s">
        <v>202</v>
      </c>
      <c r="AI1826" t="s">
        <v>202</v>
      </c>
      <c r="AJ1826" t="s">
        <v>19884</v>
      </c>
      <c r="AO1826" t="s">
        <v>19885</v>
      </c>
      <c r="AQ1826">
        <v>6</v>
      </c>
      <c r="AR1826">
        <v>12</v>
      </c>
      <c r="AS1826" t="s">
        <v>874</v>
      </c>
      <c r="AT1826" t="s">
        <v>19886</v>
      </c>
      <c r="AU1826" t="s">
        <v>19887</v>
      </c>
      <c r="AV1826" t="s">
        <v>7495</v>
      </c>
      <c r="AY1826" t="s">
        <v>19888</v>
      </c>
      <c r="AZ1826" t="s">
        <v>208</v>
      </c>
      <c r="BA1826" t="s">
        <v>255</v>
      </c>
      <c r="BB1826" t="s">
        <v>19876</v>
      </c>
      <c r="BD1826" t="s">
        <v>19878</v>
      </c>
      <c r="BE1826">
        <v>0</v>
      </c>
      <c r="BF1826" t="s">
        <v>19889</v>
      </c>
      <c r="BG1826" t="s">
        <v>19880</v>
      </c>
      <c r="BH1826" t="s">
        <v>19890</v>
      </c>
      <c r="BS1826">
        <v>0</v>
      </c>
      <c r="BT1826">
        <v>0</v>
      </c>
      <c r="BU1826">
        <v>0</v>
      </c>
      <c r="BV1826">
        <v>0</v>
      </c>
      <c r="BW1826">
        <v>0</v>
      </c>
      <c r="BX1826">
        <v>0</v>
      </c>
      <c r="BY1826">
        <v>1</v>
      </c>
      <c r="CD1826" t="s">
        <v>131</v>
      </c>
      <c r="CE1826">
        <v>0</v>
      </c>
      <c r="CJ1826" t="s">
        <v>132</v>
      </c>
      <c r="CP1826">
        <v>3086</v>
      </c>
      <c r="CQ1826">
        <v>0</v>
      </c>
      <c r="CR1826">
        <v>0</v>
      </c>
      <c r="CS1826">
        <v>0</v>
      </c>
      <c r="CT1826">
        <v>0</v>
      </c>
    </row>
    <row r="1827" spans="1:98" x14ac:dyDescent="0.2">
      <c r="A1827" t="s">
        <v>19871</v>
      </c>
      <c r="B1827" s="1" t="s">
        <v>283</v>
      </c>
      <c r="C1827">
        <v>600</v>
      </c>
      <c r="G1827" t="s">
        <v>1053</v>
      </c>
      <c r="H1827" t="s">
        <v>1308</v>
      </c>
      <c r="I1827" t="s">
        <v>1555</v>
      </c>
      <c r="J1827" t="s">
        <v>308</v>
      </c>
      <c r="K1827">
        <v>3</v>
      </c>
      <c r="L1827" t="s">
        <v>105</v>
      </c>
      <c r="N1827" t="s">
        <v>2853</v>
      </c>
      <c r="O1827" t="s">
        <v>18836</v>
      </c>
      <c r="P1827">
        <v>19</v>
      </c>
      <c r="Q1827" t="s">
        <v>336</v>
      </c>
      <c r="S1827" t="s">
        <v>4045</v>
      </c>
      <c r="T1827">
        <v>3</v>
      </c>
      <c r="U1827">
        <v>6</v>
      </c>
      <c r="V1827">
        <v>3</v>
      </c>
      <c r="X1827" t="s">
        <v>10777</v>
      </c>
      <c r="Z1827" t="s">
        <v>3160</v>
      </c>
      <c r="AD1827" t="s">
        <v>249</v>
      </c>
      <c r="AF1827" t="s">
        <v>19872</v>
      </c>
      <c r="AH1827" t="s">
        <v>202</v>
      </c>
      <c r="AI1827" t="s">
        <v>318</v>
      </c>
      <c r="AJ1827" t="s">
        <v>19774</v>
      </c>
      <c r="AO1827" t="s">
        <v>19873</v>
      </c>
      <c r="AQ1827">
        <v>2</v>
      </c>
      <c r="AR1827" t="s">
        <v>321</v>
      </c>
      <c r="AS1827" t="s">
        <v>321</v>
      </c>
      <c r="AT1827" t="s">
        <v>10909</v>
      </c>
      <c r="AU1827" t="s">
        <v>19874</v>
      </c>
      <c r="AV1827" t="s">
        <v>2848</v>
      </c>
      <c r="AY1827" t="s">
        <v>1866</v>
      </c>
      <c r="AZ1827" t="s">
        <v>19875</v>
      </c>
      <c r="BA1827" t="s">
        <v>255</v>
      </c>
      <c r="BB1827" t="s">
        <v>19876</v>
      </c>
      <c r="BC1827" t="s">
        <v>19877</v>
      </c>
      <c r="BD1827" t="s">
        <v>19878</v>
      </c>
      <c r="BE1827">
        <v>0</v>
      </c>
      <c r="BF1827" t="s">
        <v>19879</v>
      </c>
      <c r="BG1827" t="s">
        <v>19880</v>
      </c>
      <c r="BH1827" t="s">
        <v>19881</v>
      </c>
      <c r="BS1827">
        <v>0</v>
      </c>
      <c r="BT1827">
        <v>0</v>
      </c>
      <c r="BU1827">
        <v>0</v>
      </c>
      <c r="BV1827">
        <v>0</v>
      </c>
      <c r="BW1827">
        <v>0</v>
      </c>
      <c r="BX1827">
        <v>0</v>
      </c>
      <c r="BY1827">
        <v>1</v>
      </c>
      <c r="CD1827" t="s">
        <v>131</v>
      </c>
      <c r="CE1827">
        <v>0</v>
      </c>
      <c r="CJ1827" t="s">
        <v>132</v>
      </c>
      <c r="CP1827">
        <v>3085</v>
      </c>
      <c r="CQ1827">
        <v>0</v>
      </c>
      <c r="CR1827">
        <v>0</v>
      </c>
      <c r="CS1827">
        <v>0</v>
      </c>
      <c r="CT1827">
        <v>0</v>
      </c>
    </row>
    <row r="1828" spans="1:98" x14ac:dyDescent="0.2">
      <c r="A1828" t="s">
        <v>27773</v>
      </c>
      <c r="B1828" s="1" t="s">
        <v>365</v>
      </c>
      <c r="C1828">
        <v>1200</v>
      </c>
      <c r="G1828" t="s">
        <v>240</v>
      </c>
      <c r="H1828" t="s">
        <v>102</v>
      </c>
      <c r="I1828" t="s">
        <v>701</v>
      </c>
      <c r="J1828" t="s">
        <v>27774</v>
      </c>
      <c r="K1828">
        <v>1</v>
      </c>
      <c r="L1828" t="s">
        <v>2874</v>
      </c>
      <c r="N1828" t="s">
        <v>27775</v>
      </c>
      <c r="O1828" t="s">
        <v>27776</v>
      </c>
      <c r="P1828">
        <v>38</v>
      </c>
      <c r="Q1828" t="s">
        <v>8086</v>
      </c>
      <c r="R1828" t="s">
        <v>7205</v>
      </c>
      <c r="S1828" t="s">
        <v>621</v>
      </c>
      <c r="T1828">
        <v>7</v>
      </c>
      <c r="U1828">
        <v>2</v>
      </c>
      <c r="V1828">
        <v>2</v>
      </c>
      <c r="AA1828" t="s">
        <v>4878</v>
      </c>
      <c r="AD1828" t="s">
        <v>496</v>
      </c>
      <c r="AF1828" t="s">
        <v>27777</v>
      </c>
      <c r="AG1828" t="s">
        <v>27778</v>
      </c>
      <c r="AH1828" t="s">
        <v>114</v>
      </c>
      <c r="AI1828" t="s">
        <v>114</v>
      </c>
      <c r="AJ1828" t="s">
        <v>27779</v>
      </c>
      <c r="AK1828" t="s">
        <v>27780</v>
      </c>
      <c r="AO1828" t="s">
        <v>27781</v>
      </c>
      <c r="AQ1828">
        <v>3</v>
      </c>
      <c r="AR1828">
        <v>6</v>
      </c>
      <c r="AS1828">
        <v>17</v>
      </c>
      <c r="AT1828" t="s">
        <v>27782</v>
      </c>
      <c r="AU1828" t="s">
        <v>27783</v>
      </c>
      <c r="AW1828" t="s">
        <v>4286</v>
      </c>
      <c r="AX1828" t="s">
        <v>27784</v>
      </c>
      <c r="AY1828" t="s">
        <v>20106</v>
      </c>
      <c r="AZ1828" t="s">
        <v>27785</v>
      </c>
      <c r="BA1828" t="s">
        <v>27786</v>
      </c>
      <c r="BB1828" t="s">
        <v>27787</v>
      </c>
      <c r="BD1828" t="s">
        <v>24172</v>
      </c>
      <c r="BE1828">
        <v>0</v>
      </c>
      <c r="BF1828" t="s">
        <v>27788</v>
      </c>
      <c r="BG1828" t="s">
        <v>27789</v>
      </c>
      <c r="BH1828" t="s">
        <v>27790</v>
      </c>
      <c r="BI1828" t="s">
        <v>132</v>
      </c>
      <c r="BK1828" t="s">
        <v>132</v>
      </c>
      <c r="BS1828">
        <v>0</v>
      </c>
      <c r="BT1828">
        <v>0</v>
      </c>
      <c r="BU1828">
        <v>0</v>
      </c>
      <c r="BV1828">
        <v>0</v>
      </c>
      <c r="BW1828">
        <v>0</v>
      </c>
      <c r="BX1828">
        <v>0</v>
      </c>
      <c r="BY1828">
        <v>1</v>
      </c>
      <c r="CD1828" t="s">
        <v>131</v>
      </c>
      <c r="CE1828">
        <v>0</v>
      </c>
      <c r="CF1828" t="s">
        <v>132</v>
      </c>
      <c r="CJ1828" t="s">
        <v>132</v>
      </c>
      <c r="CK1828" t="s">
        <v>132</v>
      </c>
      <c r="CP1828">
        <v>5380</v>
      </c>
      <c r="CQ1828">
        <v>0</v>
      </c>
      <c r="CR1828">
        <v>1</v>
      </c>
      <c r="CS1828">
        <v>1</v>
      </c>
      <c r="CT1828">
        <v>0</v>
      </c>
    </row>
    <row r="1829" spans="1:98" x14ac:dyDescent="0.2">
      <c r="A1829" t="s">
        <v>20451</v>
      </c>
      <c r="B1829" s="1" t="s">
        <v>2051</v>
      </c>
      <c r="C1829">
        <v>51200</v>
      </c>
      <c r="G1829" t="s">
        <v>1053</v>
      </c>
      <c r="H1829" t="s">
        <v>3932</v>
      </c>
      <c r="I1829" t="s">
        <v>261</v>
      </c>
      <c r="J1829" t="s">
        <v>138</v>
      </c>
      <c r="K1829">
        <v>8</v>
      </c>
      <c r="L1829" t="s">
        <v>20452</v>
      </c>
      <c r="N1829" t="s">
        <v>20453</v>
      </c>
      <c r="O1829" t="s">
        <v>20454</v>
      </c>
      <c r="P1829">
        <v>229</v>
      </c>
      <c r="Q1829" t="s">
        <v>197</v>
      </c>
      <c r="S1829" t="s">
        <v>20455</v>
      </c>
      <c r="T1829">
        <v>18</v>
      </c>
      <c r="U1829">
        <v>14</v>
      </c>
      <c r="V1829">
        <v>10</v>
      </c>
      <c r="Y1829" t="s">
        <v>4313</v>
      </c>
      <c r="AA1829" t="s">
        <v>1175</v>
      </c>
      <c r="AD1829" t="s">
        <v>9834</v>
      </c>
      <c r="AE1829" t="s">
        <v>20456</v>
      </c>
      <c r="AF1829" t="s">
        <v>20457</v>
      </c>
      <c r="AH1829" t="s">
        <v>249</v>
      </c>
      <c r="AI1829" t="s">
        <v>249</v>
      </c>
      <c r="AJ1829" t="s">
        <v>20458</v>
      </c>
      <c r="AK1829" t="s">
        <v>20459</v>
      </c>
      <c r="AO1829" t="s">
        <v>20460</v>
      </c>
      <c r="AQ1829">
        <v>17</v>
      </c>
      <c r="AR1829" t="s">
        <v>8391</v>
      </c>
      <c r="AS1829" t="s">
        <v>9981</v>
      </c>
      <c r="AT1829" t="s">
        <v>20461</v>
      </c>
      <c r="AU1829" t="s">
        <v>20462</v>
      </c>
      <c r="AW1829" t="s">
        <v>20463</v>
      </c>
      <c r="AY1829" t="s">
        <v>13753</v>
      </c>
      <c r="AZ1829" t="s">
        <v>2367</v>
      </c>
      <c r="BA1829" t="s">
        <v>2367</v>
      </c>
      <c r="BB1829" t="s">
        <v>20464</v>
      </c>
      <c r="BD1829" t="s">
        <v>20430</v>
      </c>
      <c r="BE1829">
        <v>0</v>
      </c>
      <c r="BF1829" t="s">
        <v>20465</v>
      </c>
      <c r="BG1829" t="s">
        <v>20466</v>
      </c>
      <c r="BH1829" t="s">
        <v>20467</v>
      </c>
      <c r="BS1829">
        <v>0</v>
      </c>
      <c r="BT1829">
        <v>0</v>
      </c>
      <c r="BU1829">
        <v>0</v>
      </c>
      <c r="BV1829">
        <v>0</v>
      </c>
      <c r="BW1829">
        <v>0</v>
      </c>
      <c r="BX1829">
        <v>1</v>
      </c>
      <c r="BY1829">
        <v>1</v>
      </c>
      <c r="CA1829" t="s">
        <v>14383</v>
      </c>
      <c r="CD1829" t="s">
        <v>131</v>
      </c>
      <c r="CE1829">
        <v>0</v>
      </c>
      <c r="CJ1829" t="s">
        <v>132</v>
      </c>
      <c r="CN1829" t="s">
        <v>20468</v>
      </c>
      <c r="CP1829">
        <v>3324</v>
      </c>
      <c r="CQ1829">
        <v>0</v>
      </c>
      <c r="CR1829">
        <v>0</v>
      </c>
      <c r="CS1829">
        <v>0</v>
      </c>
      <c r="CT1829">
        <v>0</v>
      </c>
    </row>
    <row r="1830" spans="1:98" x14ac:dyDescent="0.2">
      <c r="A1830" t="s">
        <v>30609</v>
      </c>
      <c r="B1830" s="1" t="s">
        <v>134</v>
      </c>
      <c r="C1830">
        <v>3200</v>
      </c>
      <c r="G1830" t="s">
        <v>575</v>
      </c>
      <c r="H1830" t="s">
        <v>393</v>
      </c>
      <c r="I1830" t="s">
        <v>137</v>
      </c>
      <c r="K1830">
        <v>9</v>
      </c>
      <c r="L1830" t="s">
        <v>2547</v>
      </c>
      <c r="N1830" t="s">
        <v>22373</v>
      </c>
      <c r="O1830" t="s">
        <v>22374</v>
      </c>
      <c r="P1830">
        <v>85</v>
      </c>
      <c r="Q1830" t="s">
        <v>906</v>
      </c>
      <c r="S1830" t="s">
        <v>17309</v>
      </c>
      <c r="T1830">
        <v>7</v>
      </c>
      <c r="U1830">
        <v>8</v>
      </c>
      <c r="V1830">
        <v>10</v>
      </c>
      <c r="X1830" t="s">
        <v>30610</v>
      </c>
      <c r="Z1830" t="s">
        <v>7543</v>
      </c>
      <c r="AA1830" t="s">
        <v>21078</v>
      </c>
      <c r="AD1830" t="s">
        <v>11619</v>
      </c>
      <c r="AF1830" t="s">
        <v>30611</v>
      </c>
      <c r="AG1830" t="s">
        <v>30612</v>
      </c>
      <c r="AH1830" t="s">
        <v>114</v>
      </c>
      <c r="AI1830" t="s">
        <v>114</v>
      </c>
      <c r="AJ1830" t="s">
        <v>30613</v>
      </c>
      <c r="AO1830" t="s">
        <v>30614</v>
      </c>
      <c r="AQ1830">
        <v>7</v>
      </c>
      <c r="AR1830">
        <v>7</v>
      </c>
      <c r="AS1830" t="s">
        <v>24071</v>
      </c>
      <c r="AT1830" t="s">
        <v>30615</v>
      </c>
      <c r="AU1830" t="s">
        <v>30616</v>
      </c>
      <c r="AV1830" t="s">
        <v>12147</v>
      </c>
      <c r="AW1830" t="s">
        <v>20493</v>
      </c>
      <c r="AX1830" t="s">
        <v>30617</v>
      </c>
      <c r="AY1830" t="s">
        <v>298</v>
      </c>
      <c r="AZ1830" t="s">
        <v>1620</v>
      </c>
      <c r="BA1830" t="s">
        <v>277</v>
      </c>
      <c r="BB1830" t="s">
        <v>30618</v>
      </c>
      <c r="BD1830" t="s">
        <v>30582</v>
      </c>
      <c r="BE1830">
        <v>0</v>
      </c>
      <c r="BF1830" t="s">
        <v>30619</v>
      </c>
      <c r="BG1830" t="s">
        <v>30620</v>
      </c>
      <c r="BH1830" t="s">
        <v>30621</v>
      </c>
      <c r="BI1830" t="s">
        <v>132</v>
      </c>
      <c r="BS1830">
        <v>0</v>
      </c>
      <c r="BT1830">
        <v>0</v>
      </c>
      <c r="BU1830">
        <v>0</v>
      </c>
      <c r="BV1830">
        <v>1</v>
      </c>
      <c r="BW1830">
        <v>0</v>
      </c>
      <c r="BX1830">
        <v>0</v>
      </c>
      <c r="BY1830">
        <v>1</v>
      </c>
      <c r="CD1830" t="s">
        <v>132</v>
      </c>
      <c r="CE1830">
        <v>0</v>
      </c>
      <c r="CF1830" t="s">
        <v>132</v>
      </c>
      <c r="CJ1830" t="s">
        <v>132</v>
      </c>
      <c r="CK1830" t="s">
        <v>132</v>
      </c>
      <c r="CP1830">
        <v>6483</v>
      </c>
      <c r="CQ1830">
        <v>0</v>
      </c>
      <c r="CR1830">
        <v>0</v>
      </c>
      <c r="CS1830">
        <v>0</v>
      </c>
      <c r="CT1830">
        <v>0</v>
      </c>
    </row>
    <row r="1831" spans="1:98" x14ac:dyDescent="0.2">
      <c r="A1831" t="s">
        <v>5632</v>
      </c>
      <c r="B1831" s="1" t="s">
        <v>365</v>
      </c>
      <c r="C1831">
        <v>1200</v>
      </c>
      <c r="G1831" t="s">
        <v>135</v>
      </c>
      <c r="H1831" t="s">
        <v>393</v>
      </c>
      <c r="I1831" t="s">
        <v>5633</v>
      </c>
      <c r="J1831" t="s">
        <v>1384</v>
      </c>
      <c r="K1831">
        <v>8</v>
      </c>
      <c r="L1831" t="s">
        <v>5634</v>
      </c>
      <c r="N1831" t="s">
        <v>5635</v>
      </c>
      <c r="O1831" t="s">
        <v>5636</v>
      </c>
      <c r="P1831">
        <v>32</v>
      </c>
      <c r="Q1831" t="s">
        <v>5637</v>
      </c>
      <c r="S1831" t="s">
        <v>5638</v>
      </c>
      <c r="T1831">
        <v>2</v>
      </c>
      <c r="U1831">
        <v>8</v>
      </c>
      <c r="V1831">
        <v>7</v>
      </c>
      <c r="Y1831" t="s">
        <v>3821</v>
      </c>
      <c r="Z1831" t="s">
        <v>1412</v>
      </c>
      <c r="AA1831" t="s">
        <v>1175</v>
      </c>
      <c r="AB1831">
        <v>15</v>
      </c>
      <c r="AD1831" t="s">
        <v>249</v>
      </c>
      <c r="AF1831" t="s">
        <v>5639</v>
      </c>
      <c r="AG1831" t="s">
        <v>5640</v>
      </c>
      <c r="AH1831" t="s">
        <v>114</v>
      </c>
      <c r="AI1831" t="s">
        <v>114</v>
      </c>
      <c r="AJ1831" t="s">
        <v>5641</v>
      </c>
      <c r="AO1831" t="s">
        <v>5642</v>
      </c>
      <c r="AQ1831">
        <v>5</v>
      </c>
      <c r="AR1831">
        <v>3</v>
      </c>
      <c r="AS1831">
        <v>17</v>
      </c>
      <c r="AT1831" t="s">
        <v>5643</v>
      </c>
      <c r="AU1831" t="s">
        <v>5644</v>
      </c>
      <c r="AW1831" t="s">
        <v>5645</v>
      </c>
      <c r="AX1831" t="s">
        <v>5646</v>
      </c>
      <c r="AY1831" t="s">
        <v>5647</v>
      </c>
      <c r="AZ1831" t="s">
        <v>5648</v>
      </c>
      <c r="BA1831" t="s">
        <v>426</v>
      </c>
      <c r="BB1831" t="s">
        <v>5649</v>
      </c>
      <c r="BC1831" t="s">
        <v>1401</v>
      </c>
      <c r="BD1831" t="s">
        <v>5628</v>
      </c>
      <c r="BE1831">
        <v>0</v>
      </c>
      <c r="BF1831" t="s">
        <v>5650</v>
      </c>
      <c r="BG1831" t="s">
        <v>5651</v>
      </c>
      <c r="BH1831" t="s">
        <v>5652</v>
      </c>
      <c r="BS1831">
        <v>0</v>
      </c>
      <c r="BT1831">
        <v>0</v>
      </c>
      <c r="BU1831">
        <v>0</v>
      </c>
      <c r="BV1831">
        <v>0</v>
      </c>
      <c r="BW1831">
        <v>0</v>
      </c>
      <c r="BX1831">
        <v>0</v>
      </c>
      <c r="BY1831">
        <v>1</v>
      </c>
      <c r="CD1831" t="s">
        <v>131</v>
      </c>
      <c r="CE1831">
        <v>0</v>
      </c>
      <c r="CJ1831" t="s">
        <v>132</v>
      </c>
      <c r="CM1831" t="s">
        <v>5653</v>
      </c>
      <c r="CP1831">
        <v>369</v>
      </c>
      <c r="CQ1831">
        <v>0</v>
      </c>
      <c r="CR1831">
        <v>0</v>
      </c>
      <c r="CS1831">
        <v>0</v>
      </c>
      <c r="CT1831">
        <v>0</v>
      </c>
    </row>
    <row r="1832" spans="1:98" x14ac:dyDescent="0.2">
      <c r="A1832" t="s">
        <v>14282</v>
      </c>
      <c r="B1832" s="1" t="s">
        <v>99</v>
      </c>
      <c r="C1832">
        <v>200</v>
      </c>
      <c r="D1832" t="s">
        <v>4024</v>
      </c>
      <c r="E1832" t="s">
        <v>14283</v>
      </c>
      <c r="G1832" t="s">
        <v>923</v>
      </c>
      <c r="H1832" t="s">
        <v>102</v>
      </c>
      <c r="I1832" t="s">
        <v>701</v>
      </c>
      <c r="J1832" t="s">
        <v>14167</v>
      </c>
      <c r="K1832">
        <v>1</v>
      </c>
      <c r="L1832" t="s">
        <v>3686</v>
      </c>
      <c r="N1832" t="s">
        <v>14284</v>
      </c>
      <c r="O1832" t="s">
        <v>14285</v>
      </c>
      <c r="P1832">
        <v>17</v>
      </c>
      <c r="Q1832" t="s">
        <v>14286</v>
      </c>
      <c r="S1832" t="s">
        <v>14287</v>
      </c>
      <c r="T1832">
        <v>6</v>
      </c>
      <c r="U1832">
        <v>1</v>
      </c>
      <c r="V1832">
        <v>3</v>
      </c>
      <c r="AD1832" t="s">
        <v>249</v>
      </c>
      <c r="AF1832" t="s">
        <v>14288</v>
      </c>
      <c r="AH1832" t="s">
        <v>114</v>
      </c>
      <c r="AI1832" t="s">
        <v>114</v>
      </c>
      <c r="AJ1832" t="s">
        <v>14289</v>
      </c>
      <c r="AO1832" t="s">
        <v>14290</v>
      </c>
      <c r="AQ1832">
        <v>1</v>
      </c>
      <c r="AR1832">
        <v>5</v>
      </c>
      <c r="AS1832">
        <v>14</v>
      </c>
      <c r="AT1832" t="s">
        <v>14291</v>
      </c>
      <c r="AU1832" t="s">
        <v>14292</v>
      </c>
      <c r="AW1832" t="s">
        <v>14201</v>
      </c>
      <c r="AX1832" t="s">
        <v>14180</v>
      </c>
      <c r="AY1832" t="s">
        <v>298</v>
      </c>
      <c r="AZ1832" t="s">
        <v>14293</v>
      </c>
      <c r="BA1832" t="s">
        <v>14294</v>
      </c>
      <c r="BB1832" t="s">
        <v>14295</v>
      </c>
      <c r="BD1832" t="s">
        <v>14185</v>
      </c>
      <c r="BE1832">
        <v>0</v>
      </c>
      <c r="BG1832" t="s">
        <v>14296</v>
      </c>
      <c r="BH1832" t="s">
        <v>14297</v>
      </c>
      <c r="BS1832">
        <v>0</v>
      </c>
      <c r="BT1832">
        <v>0</v>
      </c>
      <c r="BU1832">
        <v>0</v>
      </c>
      <c r="BV1832">
        <v>0</v>
      </c>
      <c r="BW1832">
        <v>0</v>
      </c>
      <c r="BX1832">
        <v>0</v>
      </c>
      <c r="BY1832">
        <v>1</v>
      </c>
      <c r="CD1832" t="s">
        <v>131</v>
      </c>
      <c r="CE1832">
        <v>0</v>
      </c>
      <c r="CJ1832" t="s">
        <v>132</v>
      </c>
      <c r="CP1832">
        <v>1909</v>
      </c>
      <c r="CQ1832">
        <v>0</v>
      </c>
      <c r="CR1832">
        <v>0</v>
      </c>
      <c r="CS1832">
        <v>0</v>
      </c>
      <c r="CT1832">
        <v>0</v>
      </c>
    </row>
    <row r="1833" spans="1:98" x14ac:dyDescent="0.2">
      <c r="A1833" t="s">
        <v>23143</v>
      </c>
      <c r="B1833" s="1" t="s">
        <v>2051</v>
      </c>
      <c r="C1833">
        <v>51200</v>
      </c>
      <c r="G1833" t="s">
        <v>575</v>
      </c>
      <c r="H1833" t="s">
        <v>1035</v>
      </c>
      <c r="I1833" t="s">
        <v>103</v>
      </c>
      <c r="J1833" t="s">
        <v>1138</v>
      </c>
      <c r="K1833">
        <v>0</v>
      </c>
      <c r="L1833" t="s">
        <v>23144</v>
      </c>
      <c r="N1833" t="s">
        <v>9470</v>
      </c>
      <c r="O1833" t="s">
        <v>18080</v>
      </c>
      <c r="P1833">
        <v>229</v>
      </c>
      <c r="Q1833" t="s">
        <v>197</v>
      </c>
      <c r="S1833" t="s">
        <v>23145</v>
      </c>
      <c r="T1833">
        <v>18</v>
      </c>
      <c r="U1833">
        <v>5</v>
      </c>
      <c r="V1833">
        <v>12</v>
      </c>
      <c r="X1833" t="s">
        <v>3191</v>
      </c>
      <c r="Y1833" t="s">
        <v>1253</v>
      </c>
      <c r="Z1833" t="s">
        <v>1146</v>
      </c>
      <c r="AA1833" t="s">
        <v>1147</v>
      </c>
      <c r="AD1833" t="s">
        <v>23146</v>
      </c>
      <c r="AF1833" t="s">
        <v>23147</v>
      </c>
      <c r="AG1833" t="s">
        <v>23148</v>
      </c>
      <c r="AH1833" t="s">
        <v>496</v>
      </c>
      <c r="AI1833" t="s">
        <v>496</v>
      </c>
      <c r="AJ1833" t="s">
        <v>23149</v>
      </c>
      <c r="AK1833" t="s">
        <v>23150</v>
      </c>
      <c r="AO1833" t="s">
        <v>23151</v>
      </c>
      <c r="AQ1833">
        <v>17</v>
      </c>
      <c r="AR1833" t="s">
        <v>23152</v>
      </c>
      <c r="AS1833" t="s">
        <v>23153</v>
      </c>
      <c r="AT1833" t="s">
        <v>23154</v>
      </c>
      <c r="AU1833" t="s">
        <v>23155</v>
      </c>
      <c r="AV1833" t="s">
        <v>1065</v>
      </c>
      <c r="AW1833" t="s">
        <v>23156</v>
      </c>
      <c r="AY1833" t="s">
        <v>1157</v>
      </c>
      <c r="AZ1833" t="s">
        <v>23157</v>
      </c>
      <c r="BA1833" t="s">
        <v>426</v>
      </c>
      <c r="BB1833" t="s">
        <v>23158</v>
      </c>
      <c r="BC1833" t="s">
        <v>1161</v>
      </c>
      <c r="BD1833" t="s">
        <v>23159</v>
      </c>
      <c r="BE1833">
        <v>0</v>
      </c>
      <c r="BF1833" t="s">
        <v>23160</v>
      </c>
      <c r="BG1833" t="s">
        <v>23161</v>
      </c>
      <c r="BH1833" t="s">
        <v>23162</v>
      </c>
      <c r="BI1833" t="s">
        <v>132</v>
      </c>
      <c r="BK1833" t="s">
        <v>132</v>
      </c>
      <c r="BS1833">
        <v>0</v>
      </c>
      <c r="BT1833">
        <v>0</v>
      </c>
      <c r="BU1833">
        <v>1</v>
      </c>
      <c r="BV1833">
        <v>1</v>
      </c>
      <c r="BW1833">
        <v>0</v>
      </c>
      <c r="BX1833">
        <v>0</v>
      </c>
      <c r="BY1833">
        <v>1</v>
      </c>
      <c r="CD1833" t="s">
        <v>131</v>
      </c>
      <c r="CE1833">
        <v>0</v>
      </c>
      <c r="CJ1833" t="s">
        <v>132</v>
      </c>
      <c r="CK1833" t="s">
        <v>132</v>
      </c>
      <c r="CP1833">
        <v>4841</v>
      </c>
      <c r="CQ1833">
        <v>0</v>
      </c>
      <c r="CR1833">
        <v>0</v>
      </c>
      <c r="CS1833">
        <v>0</v>
      </c>
      <c r="CT1833">
        <v>0</v>
      </c>
    </row>
    <row r="1834" spans="1:98" x14ac:dyDescent="0.2">
      <c r="A1834" t="s">
        <v>7062</v>
      </c>
      <c r="B1834" s="1" t="s">
        <v>365</v>
      </c>
      <c r="C1834">
        <v>1200</v>
      </c>
      <c r="G1834" t="s">
        <v>923</v>
      </c>
      <c r="H1834" t="s">
        <v>102</v>
      </c>
      <c r="I1834" t="s">
        <v>809</v>
      </c>
      <c r="K1834">
        <v>6</v>
      </c>
      <c r="L1834" t="s">
        <v>3050</v>
      </c>
      <c r="N1834" t="s">
        <v>7063</v>
      </c>
      <c r="O1834" t="s">
        <v>7064</v>
      </c>
      <c r="P1834">
        <v>42</v>
      </c>
      <c r="Q1834" t="s">
        <v>3019</v>
      </c>
      <c r="S1834" t="s">
        <v>7065</v>
      </c>
      <c r="T1834">
        <v>6</v>
      </c>
      <c r="U1834">
        <v>6</v>
      </c>
      <c r="V1834">
        <v>5</v>
      </c>
      <c r="W1834" t="s">
        <v>7066</v>
      </c>
      <c r="Z1834" t="s">
        <v>3360</v>
      </c>
      <c r="AC1834" t="s">
        <v>7067</v>
      </c>
      <c r="AD1834" t="s">
        <v>376</v>
      </c>
      <c r="AF1834" t="s">
        <v>7068</v>
      </c>
      <c r="AG1834" t="s">
        <v>7069</v>
      </c>
      <c r="AH1834" t="s">
        <v>114</v>
      </c>
      <c r="AI1834" t="s">
        <v>114</v>
      </c>
      <c r="AO1834" t="s">
        <v>7070</v>
      </c>
      <c r="AQ1834">
        <v>5</v>
      </c>
      <c r="AR1834">
        <v>9</v>
      </c>
      <c r="AS1834">
        <v>21</v>
      </c>
      <c r="AT1834" t="s">
        <v>7071</v>
      </c>
      <c r="AU1834" t="s">
        <v>7072</v>
      </c>
      <c r="AV1834" t="s">
        <v>7073</v>
      </c>
      <c r="AW1834" t="s">
        <v>7074</v>
      </c>
      <c r="AX1834" t="s">
        <v>7075</v>
      </c>
      <c r="AY1834" t="s">
        <v>6994</v>
      </c>
      <c r="AZ1834" t="s">
        <v>7076</v>
      </c>
      <c r="BA1834" t="s">
        <v>7077</v>
      </c>
      <c r="BB1834" t="s">
        <v>7078</v>
      </c>
      <c r="BD1834" t="s">
        <v>6997</v>
      </c>
      <c r="BE1834">
        <v>0</v>
      </c>
      <c r="BF1834" t="s">
        <v>7079</v>
      </c>
      <c r="BG1834" t="s">
        <v>7080</v>
      </c>
      <c r="BH1834" t="s">
        <v>7081</v>
      </c>
      <c r="BS1834">
        <v>0</v>
      </c>
      <c r="BT1834">
        <v>0</v>
      </c>
      <c r="BU1834">
        <v>0</v>
      </c>
      <c r="BV1834">
        <v>0</v>
      </c>
      <c r="BW1834">
        <v>0</v>
      </c>
      <c r="BX1834">
        <v>0</v>
      </c>
      <c r="BY1834">
        <v>1</v>
      </c>
      <c r="CD1834" t="s">
        <v>131</v>
      </c>
      <c r="CE1834">
        <v>0</v>
      </c>
      <c r="CJ1834" t="s">
        <v>132</v>
      </c>
      <c r="CP1834">
        <v>1019</v>
      </c>
      <c r="CQ1834">
        <v>0</v>
      </c>
      <c r="CR1834">
        <v>0</v>
      </c>
      <c r="CS1834">
        <v>0</v>
      </c>
      <c r="CT1834">
        <v>0</v>
      </c>
    </row>
    <row r="1835" spans="1:98" x14ac:dyDescent="0.2">
      <c r="A1835" t="s">
        <v>21620</v>
      </c>
      <c r="B1835" s="1" t="s">
        <v>306</v>
      </c>
      <c r="C1835">
        <v>1600</v>
      </c>
      <c r="G1835" t="s">
        <v>135</v>
      </c>
      <c r="H1835" t="s">
        <v>102</v>
      </c>
      <c r="I1835" t="s">
        <v>103</v>
      </c>
      <c r="J1835" t="s">
        <v>4890</v>
      </c>
      <c r="K1835">
        <v>6</v>
      </c>
      <c r="L1835" t="s">
        <v>4175</v>
      </c>
      <c r="N1835" t="s">
        <v>2840</v>
      </c>
      <c r="O1835" t="s">
        <v>20810</v>
      </c>
      <c r="P1835">
        <v>39</v>
      </c>
      <c r="Q1835" t="s">
        <v>372</v>
      </c>
      <c r="S1835" t="s">
        <v>21621</v>
      </c>
      <c r="T1835">
        <v>3</v>
      </c>
      <c r="U1835">
        <v>9</v>
      </c>
      <c r="V1835">
        <v>8</v>
      </c>
      <c r="X1835" t="s">
        <v>6039</v>
      </c>
      <c r="AC1835" t="s">
        <v>21622</v>
      </c>
      <c r="AD1835" t="s">
        <v>5849</v>
      </c>
      <c r="AF1835" t="s">
        <v>21623</v>
      </c>
      <c r="AH1835" t="s">
        <v>114</v>
      </c>
      <c r="AI1835" t="s">
        <v>114</v>
      </c>
      <c r="AO1835" t="s">
        <v>21624</v>
      </c>
      <c r="AQ1835">
        <v>6</v>
      </c>
      <c r="AR1835">
        <v>8</v>
      </c>
      <c r="AS1835" t="s">
        <v>4165</v>
      </c>
      <c r="AT1835" t="s">
        <v>21625</v>
      </c>
      <c r="AU1835" t="s">
        <v>21626</v>
      </c>
      <c r="AW1835" t="s">
        <v>21627</v>
      </c>
      <c r="AY1835" t="s">
        <v>5625</v>
      </c>
      <c r="AZ1835" t="s">
        <v>21628</v>
      </c>
      <c r="BA1835" t="s">
        <v>255</v>
      </c>
      <c r="BB1835" t="s">
        <v>21629</v>
      </c>
      <c r="BD1835" t="s">
        <v>21001</v>
      </c>
      <c r="BE1835">
        <v>0</v>
      </c>
      <c r="BF1835" t="s">
        <v>21630</v>
      </c>
      <c r="BG1835" t="s">
        <v>21631</v>
      </c>
      <c r="BH1835" t="s">
        <v>21632</v>
      </c>
      <c r="BS1835">
        <v>0</v>
      </c>
      <c r="BT1835">
        <v>0</v>
      </c>
      <c r="BU1835">
        <v>1</v>
      </c>
      <c r="BV1835">
        <v>0</v>
      </c>
      <c r="BW1835">
        <v>0</v>
      </c>
      <c r="BX1835">
        <v>0</v>
      </c>
      <c r="BY1835">
        <v>1</v>
      </c>
      <c r="CD1835" t="s">
        <v>131</v>
      </c>
      <c r="CE1835">
        <v>0</v>
      </c>
      <c r="CJ1835" t="s">
        <v>132</v>
      </c>
      <c r="CP1835">
        <v>3588</v>
      </c>
      <c r="CQ1835">
        <v>0</v>
      </c>
      <c r="CR1835">
        <v>0</v>
      </c>
      <c r="CS1835">
        <v>0</v>
      </c>
      <c r="CT1835">
        <v>0</v>
      </c>
    </row>
    <row r="1836" spans="1:98" x14ac:dyDescent="0.2">
      <c r="A1836" t="s">
        <v>12213</v>
      </c>
      <c r="B1836" s="1" t="s">
        <v>1918</v>
      </c>
      <c r="C1836">
        <v>19200</v>
      </c>
      <c r="G1836" t="s">
        <v>240</v>
      </c>
      <c r="H1836" t="s">
        <v>136</v>
      </c>
      <c r="I1836" t="s">
        <v>432</v>
      </c>
      <c r="K1836">
        <v>5</v>
      </c>
      <c r="L1836" t="s">
        <v>12214</v>
      </c>
      <c r="N1836" t="s">
        <v>12215</v>
      </c>
      <c r="O1836" t="s">
        <v>12216</v>
      </c>
      <c r="P1836">
        <v>178</v>
      </c>
      <c r="Q1836" t="s">
        <v>12217</v>
      </c>
      <c r="S1836" t="s">
        <v>1040</v>
      </c>
      <c r="T1836">
        <v>15</v>
      </c>
      <c r="U1836">
        <v>8</v>
      </c>
      <c r="V1836">
        <v>8</v>
      </c>
      <c r="Y1836" t="s">
        <v>32236</v>
      </c>
      <c r="Z1836" t="s">
        <v>4924</v>
      </c>
      <c r="AC1836" t="s">
        <v>3077</v>
      </c>
      <c r="AD1836" t="s">
        <v>202</v>
      </c>
      <c r="AF1836" t="s">
        <v>12218</v>
      </c>
      <c r="AH1836" t="s">
        <v>147</v>
      </c>
      <c r="AI1836" t="s">
        <v>147</v>
      </c>
      <c r="AJ1836" t="s">
        <v>12219</v>
      </c>
      <c r="AO1836" t="s">
        <v>12220</v>
      </c>
      <c r="AQ1836">
        <v>12</v>
      </c>
      <c r="AR1836" t="s">
        <v>1259</v>
      </c>
      <c r="AS1836">
        <v>35</v>
      </c>
      <c r="AT1836" t="s">
        <v>12221</v>
      </c>
      <c r="AU1836" t="s">
        <v>12222</v>
      </c>
      <c r="AX1836" t="s">
        <v>12223</v>
      </c>
      <c r="AY1836" t="s">
        <v>12224</v>
      </c>
      <c r="AZ1836" t="s">
        <v>670</v>
      </c>
      <c r="BA1836" t="s">
        <v>426</v>
      </c>
      <c r="BB1836" t="s">
        <v>12225</v>
      </c>
      <c r="BD1836" t="s">
        <v>12191</v>
      </c>
      <c r="BE1836">
        <v>0</v>
      </c>
      <c r="BF1836" t="s">
        <v>12226</v>
      </c>
      <c r="BG1836" t="s">
        <v>12227</v>
      </c>
      <c r="BH1836" t="s">
        <v>12228</v>
      </c>
      <c r="BS1836">
        <v>0</v>
      </c>
      <c r="BT1836">
        <v>0</v>
      </c>
      <c r="BU1836">
        <v>0</v>
      </c>
      <c r="BV1836">
        <v>0</v>
      </c>
      <c r="BW1836">
        <v>0</v>
      </c>
      <c r="BX1836">
        <v>0</v>
      </c>
      <c r="BY1836">
        <v>1</v>
      </c>
      <c r="CD1836" t="s">
        <v>131</v>
      </c>
      <c r="CE1836">
        <v>0</v>
      </c>
      <c r="CJ1836" t="s">
        <v>132</v>
      </c>
      <c r="CP1836">
        <v>1441</v>
      </c>
      <c r="CQ1836">
        <v>0</v>
      </c>
      <c r="CR1836">
        <v>0</v>
      </c>
      <c r="CS1836">
        <v>0</v>
      </c>
      <c r="CT1836">
        <v>0</v>
      </c>
    </row>
    <row r="1837" spans="1:98" x14ac:dyDescent="0.2">
      <c r="A1837" t="s">
        <v>6784</v>
      </c>
      <c r="B1837" s="1" t="s">
        <v>1117</v>
      </c>
      <c r="C1837">
        <v>400</v>
      </c>
      <c r="G1837" t="s">
        <v>1053</v>
      </c>
      <c r="H1837" t="s">
        <v>393</v>
      </c>
      <c r="I1837" t="s">
        <v>1555</v>
      </c>
      <c r="J1837" t="s">
        <v>138</v>
      </c>
      <c r="K1837">
        <v>1</v>
      </c>
      <c r="L1837" t="s">
        <v>3334</v>
      </c>
      <c r="N1837" t="s">
        <v>6727</v>
      </c>
      <c r="O1837" t="s">
        <v>6728</v>
      </c>
      <c r="P1837">
        <v>15</v>
      </c>
      <c r="Q1837" t="s">
        <v>2963</v>
      </c>
      <c r="S1837" t="s">
        <v>6785</v>
      </c>
      <c r="T1837">
        <v>3</v>
      </c>
      <c r="U1837">
        <v>1</v>
      </c>
      <c r="V1837">
        <v>5</v>
      </c>
      <c r="Z1837" t="s">
        <v>3160</v>
      </c>
      <c r="AD1837" t="s">
        <v>2985</v>
      </c>
      <c r="AF1837" t="s">
        <v>6786</v>
      </c>
      <c r="AH1837" t="s">
        <v>114</v>
      </c>
      <c r="AI1837" t="s">
        <v>114</v>
      </c>
      <c r="AJ1837" t="s">
        <v>6787</v>
      </c>
      <c r="AO1837" t="s">
        <v>6788</v>
      </c>
      <c r="AQ1837">
        <v>1</v>
      </c>
      <c r="AR1837">
        <v>1</v>
      </c>
      <c r="AS1837">
        <v>12</v>
      </c>
      <c r="AT1837" t="s">
        <v>6789</v>
      </c>
      <c r="AU1837" t="s">
        <v>6790</v>
      </c>
      <c r="AX1837" t="s">
        <v>6791</v>
      </c>
      <c r="AY1837" t="s">
        <v>6792</v>
      </c>
      <c r="AZ1837" t="s">
        <v>6793</v>
      </c>
      <c r="BA1837" t="s">
        <v>255</v>
      </c>
      <c r="BB1837" t="s">
        <v>6794</v>
      </c>
      <c r="BC1837" t="s">
        <v>6795</v>
      </c>
      <c r="BD1837" t="s">
        <v>6739</v>
      </c>
      <c r="BE1837">
        <v>0</v>
      </c>
      <c r="BF1837" t="s">
        <v>6796</v>
      </c>
      <c r="BG1837" t="s">
        <v>6797</v>
      </c>
      <c r="BH1837" t="s">
        <v>6798</v>
      </c>
      <c r="BS1837">
        <v>0</v>
      </c>
      <c r="BT1837">
        <v>0</v>
      </c>
      <c r="BU1837">
        <v>0</v>
      </c>
      <c r="BV1837">
        <v>0</v>
      </c>
      <c r="BW1837">
        <v>0</v>
      </c>
      <c r="BX1837">
        <v>1</v>
      </c>
      <c r="BY1837">
        <v>1</v>
      </c>
      <c r="CD1837" t="s">
        <v>131</v>
      </c>
      <c r="CE1837">
        <v>0</v>
      </c>
      <c r="CJ1837" t="s">
        <v>132</v>
      </c>
      <c r="CP1837">
        <v>922</v>
      </c>
      <c r="CQ1837">
        <v>0</v>
      </c>
      <c r="CR1837">
        <v>0</v>
      </c>
      <c r="CS1837">
        <v>0</v>
      </c>
      <c r="CT1837">
        <v>0</v>
      </c>
    </row>
    <row r="1838" spans="1:98" x14ac:dyDescent="0.2">
      <c r="A1838" t="s">
        <v>11851</v>
      </c>
      <c r="B1838" s="1" t="s">
        <v>99</v>
      </c>
      <c r="C1838">
        <v>200</v>
      </c>
      <c r="D1838" t="s">
        <v>11851</v>
      </c>
      <c r="E1838" t="s">
        <v>100</v>
      </c>
      <c r="G1838" t="s">
        <v>240</v>
      </c>
      <c r="H1838" t="s">
        <v>102</v>
      </c>
      <c r="I1838" t="s">
        <v>103</v>
      </c>
      <c r="J1838" t="s">
        <v>104</v>
      </c>
      <c r="K1838">
        <v>2</v>
      </c>
      <c r="L1838" t="s">
        <v>11852</v>
      </c>
      <c r="N1838" t="s">
        <v>454</v>
      </c>
      <c r="O1838" t="s">
        <v>11853</v>
      </c>
      <c r="P1838">
        <v>8</v>
      </c>
      <c r="Q1838" t="s">
        <v>603</v>
      </c>
      <c r="S1838" t="s">
        <v>11854</v>
      </c>
      <c r="T1838">
        <v>1</v>
      </c>
      <c r="U1838">
        <v>2</v>
      </c>
      <c r="V1838">
        <v>5</v>
      </c>
      <c r="AA1838" t="s">
        <v>11106</v>
      </c>
      <c r="AD1838" t="s">
        <v>249</v>
      </c>
      <c r="AE1838" t="s">
        <v>11855</v>
      </c>
      <c r="AF1838" t="s">
        <v>11856</v>
      </c>
      <c r="AG1838" t="s">
        <v>11857</v>
      </c>
      <c r="AH1838" t="s">
        <v>114</v>
      </c>
      <c r="AI1838" t="s">
        <v>114</v>
      </c>
      <c r="AJ1838" t="s">
        <v>11858</v>
      </c>
      <c r="AK1838" t="s">
        <v>11859</v>
      </c>
      <c r="AM1838" t="s">
        <v>11860</v>
      </c>
      <c r="AN1838" t="s">
        <v>11861</v>
      </c>
      <c r="AO1838" t="s">
        <v>11862</v>
      </c>
      <c r="AQ1838">
        <v>0</v>
      </c>
      <c r="AR1838">
        <v>0</v>
      </c>
      <c r="AS1838">
        <v>12</v>
      </c>
      <c r="AT1838" t="s">
        <v>11863</v>
      </c>
      <c r="AU1838" t="s">
        <v>11864</v>
      </c>
      <c r="AW1838" t="s">
        <v>3811</v>
      </c>
      <c r="AX1838" t="s">
        <v>11865</v>
      </c>
      <c r="AY1838" t="s">
        <v>3178</v>
      </c>
      <c r="AZ1838" t="s">
        <v>5234</v>
      </c>
      <c r="BA1838" t="s">
        <v>11866</v>
      </c>
      <c r="BB1838" t="s">
        <v>11867</v>
      </c>
      <c r="BD1838" t="s">
        <v>7316</v>
      </c>
      <c r="BE1838">
        <v>0</v>
      </c>
      <c r="BF1838" t="s">
        <v>11868</v>
      </c>
      <c r="BG1838" t="s">
        <v>11869</v>
      </c>
      <c r="BH1838" t="s">
        <v>11870</v>
      </c>
      <c r="BS1838">
        <v>1</v>
      </c>
      <c r="BT1838">
        <v>0</v>
      </c>
      <c r="BU1838">
        <v>0</v>
      </c>
      <c r="BV1838">
        <v>0</v>
      </c>
      <c r="BW1838">
        <v>0</v>
      </c>
      <c r="BX1838">
        <v>0</v>
      </c>
      <c r="BY1838">
        <v>1</v>
      </c>
      <c r="CD1838" t="s">
        <v>131</v>
      </c>
      <c r="CE1838">
        <v>1</v>
      </c>
      <c r="CJ1838" t="s">
        <v>132</v>
      </c>
      <c r="CO1838" t="str">
        <f>HYPERLINK("http://www.d20pfsrd.com/bestiary/monster-listings/outsiders/undine","Undine")</f>
        <v>Undine</v>
      </c>
      <c r="CP1838">
        <v>1385</v>
      </c>
      <c r="CQ1838">
        <v>0</v>
      </c>
      <c r="CR1838">
        <v>0</v>
      </c>
      <c r="CS1838">
        <v>0</v>
      </c>
      <c r="CT1838">
        <v>0</v>
      </c>
    </row>
    <row r="1839" spans="1:98" x14ac:dyDescent="0.2">
      <c r="A1839" t="s">
        <v>16179</v>
      </c>
      <c r="B1839" s="1" t="s">
        <v>633</v>
      </c>
      <c r="C1839">
        <v>4800</v>
      </c>
      <c r="G1839" t="s">
        <v>923</v>
      </c>
      <c r="H1839" t="s">
        <v>102</v>
      </c>
      <c r="I1839" t="s">
        <v>103</v>
      </c>
      <c r="J1839" t="s">
        <v>1556</v>
      </c>
      <c r="K1839">
        <v>4</v>
      </c>
      <c r="L1839" t="s">
        <v>2535</v>
      </c>
      <c r="N1839" t="s">
        <v>9949</v>
      </c>
      <c r="O1839" t="s">
        <v>9950</v>
      </c>
      <c r="P1839">
        <v>85</v>
      </c>
      <c r="Q1839" t="s">
        <v>2679</v>
      </c>
      <c r="S1839" t="s">
        <v>15033</v>
      </c>
      <c r="T1839">
        <v>7</v>
      </c>
      <c r="U1839">
        <v>11</v>
      </c>
      <c r="V1839">
        <v>9</v>
      </c>
      <c r="X1839" t="s">
        <v>14908</v>
      </c>
      <c r="AD1839" t="s">
        <v>16180</v>
      </c>
      <c r="AF1839" t="s">
        <v>16181</v>
      </c>
      <c r="AH1839" t="s">
        <v>114</v>
      </c>
      <c r="AI1839" t="s">
        <v>1813</v>
      </c>
      <c r="AO1839" t="s">
        <v>16182</v>
      </c>
      <c r="AQ1839">
        <v>10</v>
      </c>
      <c r="AR1839">
        <v>13</v>
      </c>
      <c r="AS1839" t="s">
        <v>4300</v>
      </c>
      <c r="AT1839" t="s">
        <v>16183</v>
      </c>
      <c r="AU1839" t="s">
        <v>16184</v>
      </c>
      <c r="AW1839" t="s">
        <v>647</v>
      </c>
      <c r="AX1839" t="s">
        <v>16185</v>
      </c>
      <c r="AY1839" t="s">
        <v>298</v>
      </c>
      <c r="AZ1839" t="s">
        <v>670</v>
      </c>
      <c r="BA1839" t="s">
        <v>426</v>
      </c>
      <c r="BB1839" t="s">
        <v>16186</v>
      </c>
      <c r="BC1839" t="s">
        <v>16187</v>
      </c>
      <c r="BD1839" t="s">
        <v>14619</v>
      </c>
      <c r="BE1839">
        <v>0</v>
      </c>
      <c r="BG1839" t="s">
        <v>16188</v>
      </c>
      <c r="BH1839" t="s">
        <v>16189</v>
      </c>
      <c r="BS1839">
        <v>0</v>
      </c>
      <c r="BT1839">
        <v>0</v>
      </c>
      <c r="BU1839">
        <v>1</v>
      </c>
      <c r="BV1839">
        <v>1</v>
      </c>
      <c r="BW1839">
        <v>0</v>
      </c>
      <c r="BX1839">
        <v>0</v>
      </c>
      <c r="BY1839">
        <v>1</v>
      </c>
      <c r="CD1839" t="s">
        <v>132</v>
      </c>
      <c r="CE1839">
        <v>0</v>
      </c>
      <c r="CJ1839" t="s">
        <v>132</v>
      </c>
      <c r="CK1839" t="s">
        <v>132</v>
      </c>
      <c r="CP1839">
        <v>2057</v>
      </c>
      <c r="CQ1839">
        <v>0</v>
      </c>
      <c r="CR1839">
        <v>0</v>
      </c>
      <c r="CS1839">
        <v>0</v>
      </c>
      <c r="CT1839">
        <v>0</v>
      </c>
    </row>
    <row r="1840" spans="1:98" x14ac:dyDescent="0.2">
      <c r="A1840" t="s">
        <v>5298</v>
      </c>
      <c r="B1840" s="1" t="s">
        <v>239</v>
      </c>
      <c r="C1840">
        <v>800</v>
      </c>
      <c r="G1840" t="s">
        <v>2068</v>
      </c>
      <c r="H1840" t="s">
        <v>193</v>
      </c>
      <c r="I1840" t="s">
        <v>261</v>
      </c>
      <c r="K1840">
        <v>3</v>
      </c>
      <c r="L1840" t="s">
        <v>5299</v>
      </c>
      <c r="M1840" t="s">
        <v>5300</v>
      </c>
      <c r="N1840" t="s">
        <v>2447</v>
      </c>
      <c r="O1840" t="s">
        <v>5301</v>
      </c>
      <c r="P1840">
        <v>34</v>
      </c>
      <c r="Q1840" t="s">
        <v>2591</v>
      </c>
      <c r="S1840" t="s">
        <v>5302</v>
      </c>
      <c r="T1840">
        <v>7</v>
      </c>
      <c r="U1840">
        <v>7</v>
      </c>
      <c r="V1840">
        <v>6</v>
      </c>
      <c r="W1840" t="s">
        <v>5303</v>
      </c>
      <c r="Z1840" t="s">
        <v>5304</v>
      </c>
      <c r="AD1840" t="s">
        <v>1614</v>
      </c>
      <c r="AF1840" t="s">
        <v>5305</v>
      </c>
      <c r="AH1840" t="s">
        <v>202</v>
      </c>
      <c r="AI1840" t="s">
        <v>114</v>
      </c>
      <c r="AJ1840" t="s">
        <v>5306</v>
      </c>
      <c r="AK1840" t="s">
        <v>5307</v>
      </c>
      <c r="AO1840" t="s">
        <v>5308</v>
      </c>
      <c r="AQ1840">
        <v>4</v>
      </c>
      <c r="AR1840">
        <v>9</v>
      </c>
      <c r="AS1840" t="s">
        <v>3632</v>
      </c>
      <c r="AT1840" t="s">
        <v>3524</v>
      </c>
      <c r="AU1840" t="s">
        <v>5309</v>
      </c>
      <c r="AV1840" t="s">
        <v>3526</v>
      </c>
      <c r="AW1840" t="s">
        <v>3527</v>
      </c>
      <c r="AX1840" t="s">
        <v>5310</v>
      </c>
      <c r="AY1840" t="s">
        <v>445</v>
      </c>
      <c r="AZ1840" t="s">
        <v>3529</v>
      </c>
      <c r="BA1840" t="s">
        <v>255</v>
      </c>
      <c r="BB1840" t="s">
        <v>5311</v>
      </c>
      <c r="BD1840" t="s">
        <v>128</v>
      </c>
      <c r="BE1840">
        <v>0</v>
      </c>
      <c r="BF1840" t="s">
        <v>5312</v>
      </c>
      <c r="BG1840" t="s">
        <v>5313</v>
      </c>
      <c r="BH1840" t="s">
        <v>5314</v>
      </c>
      <c r="BS1840">
        <v>0</v>
      </c>
      <c r="BT1840">
        <v>0</v>
      </c>
      <c r="BU1840">
        <v>0</v>
      </c>
      <c r="BV1840">
        <v>0</v>
      </c>
      <c r="BW1840">
        <v>0</v>
      </c>
      <c r="BX1840">
        <v>0</v>
      </c>
      <c r="BY1840">
        <v>1</v>
      </c>
      <c r="CD1840" t="s">
        <v>131</v>
      </c>
      <c r="CE1840">
        <v>0</v>
      </c>
      <c r="CJ1840" t="s">
        <v>132</v>
      </c>
      <c r="CO1840" t="str">
        <f>HYPERLINK("http://www.d20pfsrd.com/bestiary/monster-listings/magical-beasts/unicorn","Unicorn")</f>
        <v>Unicorn</v>
      </c>
      <c r="CP1840">
        <v>342</v>
      </c>
      <c r="CQ1840">
        <v>0</v>
      </c>
      <c r="CR1840">
        <v>0</v>
      </c>
      <c r="CS1840">
        <v>0</v>
      </c>
      <c r="CT1840">
        <v>0</v>
      </c>
    </row>
    <row r="1841" spans="1:98" x14ac:dyDescent="0.2">
      <c r="A1841" t="s">
        <v>5973</v>
      </c>
      <c r="B1841" s="1" t="s">
        <v>574</v>
      </c>
      <c r="C1841">
        <v>9600</v>
      </c>
      <c r="G1841" t="s">
        <v>135</v>
      </c>
      <c r="H1841" t="s">
        <v>102</v>
      </c>
      <c r="I1841" t="s">
        <v>103</v>
      </c>
      <c r="J1841" t="s">
        <v>5974</v>
      </c>
      <c r="K1841">
        <v>6</v>
      </c>
      <c r="L1841" t="s">
        <v>5975</v>
      </c>
      <c r="N1841" t="s">
        <v>5976</v>
      </c>
      <c r="O1841" t="s">
        <v>5977</v>
      </c>
      <c r="P1841">
        <v>95</v>
      </c>
      <c r="Q1841" t="s">
        <v>2538</v>
      </c>
      <c r="S1841" t="s">
        <v>5978</v>
      </c>
      <c r="T1841">
        <v>11</v>
      </c>
      <c r="U1841">
        <v>15</v>
      </c>
      <c r="V1841">
        <v>7</v>
      </c>
      <c r="Y1841" t="s">
        <v>581</v>
      </c>
      <c r="Z1841" t="s">
        <v>1412</v>
      </c>
      <c r="AA1841" t="s">
        <v>1175</v>
      </c>
      <c r="AB1841">
        <v>21</v>
      </c>
      <c r="AD1841" t="s">
        <v>5979</v>
      </c>
      <c r="AF1841" t="s">
        <v>5980</v>
      </c>
      <c r="AG1841" t="s">
        <v>5980</v>
      </c>
      <c r="AH1841" t="s">
        <v>114</v>
      </c>
      <c r="AI1841" t="s">
        <v>114</v>
      </c>
      <c r="AJ1841" t="s">
        <v>5981</v>
      </c>
      <c r="AK1841" t="s">
        <v>5982</v>
      </c>
      <c r="AL1841" t="s">
        <v>5983</v>
      </c>
      <c r="AO1841" t="s">
        <v>5984</v>
      </c>
      <c r="AQ1841">
        <v>10</v>
      </c>
      <c r="AR1841">
        <v>10</v>
      </c>
      <c r="AS1841">
        <v>32</v>
      </c>
      <c r="AT1841" t="s">
        <v>5985</v>
      </c>
      <c r="AU1841" t="s">
        <v>5986</v>
      </c>
      <c r="AW1841" t="s">
        <v>5987</v>
      </c>
      <c r="AX1841" t="s">
        <v>5988</v>
      </c>
      <c r="AY1841" t="s">
        <v>1398</v>
      </c>
      <c r="AZ1841" t="s">
        <v>5989</v>
      </c>
      <c r="BA1841" t="s">
        <v>5990</v>
      </c>
      <c r="BB1841" t="s">
        <v>5991</v>
      </c>
      <c r="BC1841" t="s">
        <v>1401</v>
      </c>
      <c r="BD1841" t="s">
        <v>5969</v>
      </c>
      <c r="BE1841">
        <v>0</v>
      </c>
      <c r="BF1841" t="s">
        <v>5992</v>
      </c>
      <c r="BG1841" t="s">
        <v>5993</v>
      </c>
      <c r="BH1841" t="s">
        <v>5994</v>
      </c>
      <c r="BS1841">
        <v>0</v>
      </c>
      <c r="BT1841">
        <v>0</v>
      </c>
      <c r="BU1841">
        <v>0</v>
      </c>
      <c r="BV1841">
        <v>0</v>
      </c>
      <c r="BW1841">
        <v>0</v>
      </c>
      <c r="BX1841">
        <v>0</v>
      </c>
      <c r="BY1841">
        <v>0</v>
      </c>
      <c r="CD1841" t="s">
        <v>131</v>
      </c>
      <c r="CE1841">
        <v>0</v>
      </c>
      <c r="CJ1841" t="s">
        <v>132</v>
      </c>
      <c r="CP1841">
        <v>444</v>
      </c>
      <c r="CQ1841">
        <v>0</v>
      </c>
      <c r="CR1841">
        <v>0</v>
      </c>
      <c r="CS1841">
        <v>0</v>
      </c>
      <c r="CT1841">
        <v>0</v>
      </c>
    </row>
    <row r="1842" spans="1:98" x14ac:dyDescent="0.2">
      <c r="A1842" t="s">
        <v>14902</v>
      </c>
      <c r="B1842" s="1" t="s">
        <v>1034</v>
      </c>
      <c r="C1842">
        <v>6400</v>
      </c>
      <c r="G1842" t="s">
        <v>135</v>
      </c>
      <c r="H1842" t="s">
        <v>102</v>
      </c>
      <c r="I1842" t="s">
        <v>103</v>
      </c>
      <c r="J1842" t="s">
        <v>14822</v>
      </c>
      <c r="K1842">
        <v>7</v>
      </c>
      <c r="L1842" t="s">
        <v>14903</v>
      </c>
      <c r="M1842" t="s">
        <v>14904</v>
      </c>
      <c r="N1842" t="s">
        <v>14905</v>
      </c>
      <c r="O1842" t="s">
        <v>14906</v>
      </c>
      <c r="P1842">
        <v>114</v>
      </c>
      <c r="Q1842" t="s">
        <v>3117</v>
      </c>
      <c r="R1842" t="s">
        <v>1472</v>
      </c>
      <c r="S1842" t="s">
        <v>14907</v>
      </c>
      <c r="T1842">
        <v>12</v>
      </c>
      <c r="U1842">
        <v>11</v>
      </c>
      <c r="V1842">
        <v>15</v>
      </c>
      <c r="X1842" t="s">
        <v>14908</v>
      </c>
      <c r="Y1842" t="s">
        <v>581</v>
      </c>
      <c r="Z1842" t="s">
        <v>14827</v>
      </c>
      <c r="AA1842" t="s">
        <v>14909</v>
      </c>
      <c r="AB1842">
        <v>20</v>
      </c>
      <c r="AD1842" t="s">
        <v>766</v>
      </c>
      <c r="AF1842" t="s">
        <v>14910</v>
      </c>
      <c r="AH1842" t="s">
        <v>114</v>
      </c>
      <c r="AI1842" t="s">
        <v>114</v>
      </c>
      <c r="AJ1842" t="s">
        <v>14911</v>
      </c>
      <c r="AK1842" t="s">
        <v>14912</v>
      </c>
      <c r="AO1842" t="s">
        <v>14913</v>
      </c>
      <c r="AQ1842">
        <v>12</v>
      </c>
      <c r="AR1842" t="s">
        <v>14914</v>
      </c>
      <c r="AS1842" t="s">
        <v>14915</v>
      </c>
      <c r="AT1842" t="s">
        <v>14916</v>
      </c>
      <c r="AU1842" t="s">
        <v>14917</v>
      </c>
      <c r="AV1842" t="s">
        <v>14857</v>
      </c>
      <c r="AW1842" t="s">
        <v>14836</v>
      </c>
      <c r="AY1842" t="s">
        <v>1398</v>
      </c>
      <c r="AZ1842" t="s">
        <v>184</v>
      </c>
      <c r="BA1842" t="s">
        <v>14918</v>
      </c>
      <c r="BB1842" t="s">
        <v>14919</v>
      </c>
      <c r="BC1842" t="s">
        <v>14840</v>
      </c>
      <c r="BD1842" t="s">
        <v>14619</v>
      </c>
      <c r="BE1842">
        <v>0</v>
      </c>
      <c r="BF1842" t="s">
        <v>14920</v>
      </c>
      <c r="BG1842" t="s">
        <v>14921</v>
      </c>
      <c r="BH1842" t="s">
        <v>14922</v>
      </c>
      <c r="BS1842">
        <v>0</v>
      </c>
      <c r="BT1842">
        <v>0</v>
      </c>
      <c r="BU1842">
        <v>0</v>
      </c>
      <c r="BV1842">
        <v>0</v>
      </c>
      <c r="BW1842">
        <v>0</v>
      </c>
      <c r="BX1842">
        <v>0</v>
      </c>
      <c r="BY1842">
        <v>1</v>
      </c>
      <c r="CD1842" t="s">
        <v>132</v>
      </c>
      <c r="CE1842">
        <v>0</v>
      </c>
      <c r="CF1842" t="s">
        <v>132</v>
      </c>
      <c r="CJ1842" t="s">
        <v>132</v>
      </c>
      <c r="CK1842" t="s">
        <v>132</v>
      </c>
      <c r="CP1842">
        <v>1976</v>
      </c>
      <c r="CQ1842">
        <v>0</v>
      </c>
      <c r="CR1842">
        <v>0</v>
      </c>
      <c r="CS1842">
        <v>0</v>
      </c>
      <c r="CT1842">
        <v>0</v>
      </c>
    </row>
    <row r="1843" spans="1:98" x14ac:dyDescent="0.2">
      <c r="A1843" t="s">
        <v>28479</v>
      </c>
      <c r="B1843" s="1" t="s">
        <v>306</v>
      </c>
      <c r="C1843">
        <v>1600</v>
      </c>
      <c r="G1843" t="s">
        <v>366</v>
      </c>
      <c r="H1843" t="s">
        <v>102</v>
      </c>
      <c r="I1843" t="s">
        <v>261</v>
      </c>
      <c r="K1843">
        <v>7</v>
      </c>
      <c r="L1843" t="s">
        <v>19560</v>
      </c>
      <c r="N1843" t="s">
        <v>3296</v>
      </c>
      <c r="O1843" t="s">
        <v>3297</v>
      </c>
      <c r="P1843">
        <v>52</v>
      </c>
      <c r="Q1843" t="s">
        <v>511</v>
      </c>
      <c r="S1843" t="s">
        <v>28480</v>
      </c>
      <c r="T1843">
        <v>7</v>
      </c>
      <c r="U1843">
        <v>8</v>
      </c>
      <c r="V1843">
        <v>4</v>
      </c>
      <c r="Z1843" t="s">
        <v>4228</v>
      </c>
      <c r="AD1843" t="s">
        <v>28481</v>
      </c>
      <c r="AF1843" t="s">
        <v>28482</v>
      </c>
      <c r="AH1843" t="s">
        <v>114</v>
      </c>
      <c r="AI1843" t="s">
        <v>114</v>
      </c>
      <c r="AJ1843" t="s">
        <v>28483</v>
      </c>
      <c r="AO1843" t="s">
        <v>28484</v>
      </c>
      <c r="AQ1843">
        <v>7</v>
      </c>
      <c r="AR1843">
        <v>10</v>
      </c>
      <c r="AS1843">
        <v>23</v>
      </c>
      <c r="AT1843" t="s">
        <v>28485</v>
      </c>
      <c r="AU1843" t="s">
        <v>28486</v>
      </c>
      <c r="AV1843" t="s">
        <v>19010</v>
      </c>
      <c r="AW1843" t="s">
        <v>28473</v>
      </c>
      <c r="AY1843" t="s">
        <v>9863</v>
      </c>
      <c r="AZ1843" t="s">
        <v>2870</v>
      </c>
      <c r="BA1843" t="s">
        <v>426</v>
      </c>
      <c r="BB1843" t="s">
        <v>28487</v>
      </c>
      <c r="BD1843" t="s">
        <v>28322</v>
      </c>
      <c r="BE1843">
        <v>0</v>
      </c>
      <c r="BF1843" t="s">
        <v>28488</v>
      </c>
      <c r="BG1843" t="s">
        <v>28489</v>
      </c>
      <c r="BH1843" t="s">
        <v>28490</v>
      </c>
      <c r="BI1843" t="s">
        <v>132</v>
      </c>
      <c r="BS1843">
        <v>0</v>
      </c>
      <c r="BT1843">
        <v>0</v>
      </c>
      <c r="BU1843">
        <v>1</v>
      </c>
      <c r="BV1843">
        <v>1</v>
      </c>
      <c r="BW1843">
        <v>0</v>
      </c>
      <c r="BX1843">
        <v>1</v>
      </c>
      <c r="BY1843">
        <v>1</v>
      </c>
      <c r="CD1843" t="s">
        <v>131</v>
      </c>
      <c r="CE1843">
        <v>0</v>
      </c>
      <c r="CF1843" t="s">
        <v>132</v>
      </c>
      <c r="CJ1843" t="s">
        <v>132</v>
      </c>
      <c r="CK1843" t="s">
        <v>132</v>
      </c>
      <c r="CP1843">
        <v>5585</v>
      </c>
      <c r="CQ1843">
        <v>0</v>
      </c>
      <c r="CR1843">
        <v>0</v>
      </c>
      <c r="CS1843">
        <v>0</v>
      </c>
      <c r="CT1843">
        <v>0</v>
      </c>
    </row>
    <row r="1844" spans="1:98" x14ac:dyDescent="0.2">
      <c r="A1844" t="s">
        <v>23036</v>
      </c>
      <c r="B1844" s="1" t="s">
        <v>633</v>
      </c>
      <c r="C1844">
        <v>4800</v>
      </c>
      <c r="G1844" t="s">
        <v>575</v>
      </c>
      <c r="H1844" t="s">
        <v>136</v>
      </c>
      <c r="I1844" t="s">
        <v>241</v>
      </c>
      <c r="J1844" t="s">
        <v>1556</v>
      </c>
      <c r="K1844">
        <v>4</v>
      </c>
      <c r="L1844" t="s">
        <v>23037</v>
      </c>
      <c r="N1844" t="s">
        <v>1577</v>
      </c>
      <c r="O1844" t="s">
        <v>1578</v>
      </c>
      <c r="P1844">
        <v>100</v>
      </c>
      <c r="Q1844" t="s">
        <v>23038</v>
      </c>
      <c r="S1844" t="s">
        <v>7107</v>
      </c>
      <c r="T1844">
        <v>5</v>
      </c>
      <c r="U1844">
        <v>5</v>
      </c>
      <c r="V1844">
        <v>5</v>
      </c>
      <c r="Y1844" t="s">
        <v>23039</v>
      </c>
      <c r="Z1844" t="s">
        <v>23040</v>
      </c>
      <c r="AB1844">
        <v>19</v>
      </c>
      <c r="AC1844" t="s">
        <v>23041</v>
      </c>
      <c r="AD1844" t="s">
        <v>202</v>
      </c>
      <c r="AF1844" t="s">
        <v>23042</v>
      </c>
      <c r="AH1844" t="s">
        <v>147</v>
      </c>
      <c r="AI1844" t="s">
        <v>147</v>
      </c>
      <c r="AJ1844" t="s">
        <v>23043</v>
      </c>
      <c r="AO1844" t="s">
        <v>23044</v>
      </c>
      <c r="AQ1844">
        <v>11</v>
      </c>
      <c r="AR1844">
        <v>20</v>
      </c>
      <c r="AS1844" t="s">
        <v>13618</v>
      </c>
      <c r="AT1844" t="s">
        <v>23045</v>
      </c>
      <c r="AU1844" t="s">
        <v>23046</v>
      </c>
      <c r="AV1844" t="s">
        <v>23047</v>
      </c>
      <c r="AX1844" t="s">
        <v>23048</v>
      </c>
      <c r="AY1844" t="s">
        <v>5426</v>
      </c>
      <c r="AZ1844" t="s">
        <v>23049</v>
      </c>
      <c r="BA1844" t="s">
        <v>277</v>
      </c>
      <c r="BB1844" t="s">
        <v>23050</v>
      </c>
      <c r="BD1844" t="s">
        <v>22821</v>
      </c>
      <c r="BE1844">
        <v>0</v>
      </c>
      <c r="BF1844" t="s">
        <v>23051</v>
      </c>
      <c r="BG1844" t="s">
        <v>23052</v>
      </c>
      <c r="BH1844" t="s">
        <v>23053</v>
      </c>
      <c r="BI1844" t="s">
        <v>132</v>
      </c>
      <c r="BK1844" t="s">
        <v>132</v>
      </c>
      <c r="BS1844">
        <v>0</v>
      </c>
      <c r="BT1844">
        <v>0</v>
      </c>
      <c r="BU1844">
        <v>0</v>
      </c>
      <c r="BV1844">
        <v>0</v>
      </c>
      <c r="BW1844">
        <v>0</v>
      </c>
      <c r="BX1844">
        <v>0</v>
      </c>
      <c r="BY1844">
        <v>1</v>
      </c>
      <c r="CD1844" t="s">
        <v>131</v>
      </c>
      <c r="CE1844">
        <v>0</v>
      </c>
      <c r="CF1844" t="s">
        <v>132</v>
      </c>
      <c r="CJ1844" t="s">
        <v>132</v>
      </c>
      <c r="CK1844" t="s">
        <v>132</v>
      </c>
      <c r="CP1844">
        <v>4679</v>
      </c>
      <c r="CQ1844">
        <v>0</v>
      </c>
      <c r="CR1844">
        <v>0</v>
      </c>
      <c r="CS1844">
        <v>0</v>
      </c>
      <c r="CT1844">
        <v>0</v>
      </c>
    </row>
    <row r="1845" spans="1:98" x14ac:dyDescent="0.2">
      <c r="A1845" t="s">
        <v>11871</v>
      </c>
      <c r="B1845" s="1" t="s">
        <v>239</v>
      </c>
      <c r="C1845">
        <v>800</v>
      </c>
      <c r="G1845" t="s">
        <v>1053</v>
      </c>
      <c r="H1845" t="s">
        <v>102</v>
      </c>
      <c r="I1845" t="s">
        <v>103</v>
      </c>
      <c r="J1845" t="s">
        <v>104</v>
      </c>
      <c r="K1845">
        <v>1</v>
      </c>
      <c r="L1845" t="s">
        <v>11872</v>
      </c>
      <c r="N1845" t="s">
        <v>982</v>
      </c>
      <c r="O1845" t="s">
        <v>11873</v>
      </c>
      <c r="P1845">
        <v>25</v>
      </c>
      <c r="Q1845" t="s">
        <v>11874</v>
      </c>
      <c r="S1845" t="s">
        <v>11875</v>
      </c>
      <c r="T1845">
        <v>6</v>
      </c>
      <c r="U1845">
        <v>4</v>
      </c>
      <c r="V1845">
        <v>4</v>
      </c>
      <c r="X1845" t="s">
        <v>11876</v>
      </c>
      <c r="Y1845" t="s">
        <v>1411</v>
      </c>
      <c r="Z1845" t="s">
        <v>11877</v>
      </c>
      <c r="AA1845" t="s">
        <v>1494</v>
      </c>
      <c r="AB1845">
        <v>14</v>
      </c>
      <c r="AD1845" t="s">
        <v>249</v>
      </c>
      <c r="AF1845" t="s">
        <v>11878</v>
      </c>
      <c r="AG1845" t="s">
        <v>11879</v>
      </c>
      <c r="AH1845" t="s">
        <v>114</v>
      </c>
      <c r="AI1845" t="s">
        <v>114</v>
      </c>
      <c r="AJ1845" t="s">
        <v>11880</v>
      </c>
      <c r="AK1845" t="s">
        <v>11881</v>
      </c>
      <c r="AO1845" t="s">
        <v>11882</v>
      </c>
      <c r="AQ1845">
        <v>3</v>
      </c>
      <c r="AR1845">
        <v>7</v>
      </c>
      <c r="AS1845">
        <v>18</v>
      </c>
      <c r="AT1845" t="s">
        <v>11883</v>
      </c>
      <c r="AU1845" t="s">
        <v>11884</v>
      </c>
      <c r="AW1845" t="s">
        <v>1375</v>
      </c>
      <c r="AX1845" t="s">
        <v>11885</v>
      </c>
      <c r="AY1845" t="s">
        <v>11886</v>
      </c>
      <c r="AZ1845" t="s">
        <v>11887</v>
      </c>
      <c r="BA1845" t="s">
        <v>11888</v>
      </c>
      <c r="BB1845" t="s">
        <v>11889</v>
      </c>
      <c r="BD1845" t="s">
        <v>7316</v>
      </c>
      <c r="BE1845">
        <v>0</v>
      </c>
      <c r="BF1845" t="s">
        <v>11890</v>
      </c>
      <c r="BG1845" t="s">
        <v>11891</v>
      </c>
      <c r="BH1845" t="s">
        <v>11892</v>
      </c>
      <c r="BS1845">
        <v>0</v>
      </c>
      <c r="BT1845">
        <v>0</v>
      </c>
      <c r="BU1845">
        <v>0</v>
      </c>
      <c r="BV1845">
        <v>0</v>
      </c>
      <c r="BW1845">
        <v>0</v>
      </c>
      <c r="BX1845">
        <v>0</v>
      </c>
      <c r="BY1845">
        <v>1</v>
      </c>
      <c r="CD1845" t="s">
        <v>131</v>
      </c>
      <c r="CE1845">
        <v>0</v>
      </c>
      <c r="CJ1845" t="s">
        <v>132</v>
      </c>
      <c r="CO1845" t="str">
        <f>HYPERLINK("http://www.d20pfsrd.com/bestiary/monster-listings/outsiders/Urdefhan","Urdefhan")</f>
        <v>Urdefhan</v>
      </c>
      <c r="CP1845">
        <v>1386</v>
      </c>
      <c r="CQ1845">
        <v>0</v>
      </c>
      <c r="CR1845">
        <v>0</v>
      </c>
      <c r="CS1845">
        <v>0</v>
      </c>
      <c r="CT1845">
        <v>0</v>
      </c>
    </row>
    <row r="1846" spans="1:98" x14ac:dyDescent="0.2">
      <c r="A1846" t="s">
        <v>22434</v>
      </c>
      <c r="B1846" s="1" t="s">
        <v>574</v>
      </c>
      <c r="C1846">
        <v>9600</v>
      </c>
      <c r="G1846" t="s">
        <v>240</v>
      </c>
      <c r="H1846" t="s">
        <v>136</v>
      </c>
      <c r="I1846" t="s">
        <v>261</v>
      </c>
      <c r="K1846">
        <v>4</v>
      </c>
      <c r="L1846" t="s">
        <v>22435</v>
      </c>
      <c r="N1846" t="s">
        <v>3372</v>
      </c>
      <c r="O1846" t="s">
        <v>22436</v>
      </c>
      <c r="P1846">
        <v>138</v>
      </c>
      <c r="Q1846" t="s">
        <v>1388</v>
      </c>
      <c r="S1846" t="s">
        <v>22437</v>
      </c>
      <c r="T1846">
        <v>14</v>
      </c>
      <c r="U1846">
        <v>10</v>
      </c>
      <c r="V1846">
        <v>5</v>
      </c>
      <c r="W1846" t="s">
        <v>16264</v>
      </c>
      <c r="X1846" t="s">
        <v>680</v>
      </c>
      <c r="AA1846" t="s">
        <v>4756</v>
      </c>
      <c r="AD1846" t="s">
        <v>749</v>
      </c>
      <c r="AF1846" t="s">
        <v>22438</v>
      </c>
      <c r="AH1846" t="s">
        <v>147</v>
      </c>
      <c r="AI1846" t="s">
        <v>147</v>
      </c>
      <c r="AJ1846" t="s">
        <v>22439</v>
      </c>
      <c r="AO1846" t="s">
        <v>22440</v>
      </c>
      <c r="AQ1846">
        <v>12</v>
      </c>
      <c r="AR1846" t="s">
        <v>22441</v>
      </c>
      <c r="AS1846" t="s">
        <v>22442</v>
      </c>
      <c r="AT1846" t="s">
        <v>22443</v>
      </c>
      <c r="AU1846" t="s">
        <v>22444</v>
      </c>
      <c r="AX1846" t="s">
        <v>7548</v>
      </c>
      <c r="AY1846" t="s">
        <v>12024</v>
      </c>
      <c r="AZ1846" t="s">
        <v>22445</v>
      </c>
      <c r="BA1846" t="s">
        <v>255</v>
      </c>
      <c r="BB1846" t="s">
        <v>22446</v>
      </c>
      <c r="BD1846" t="s">
        <v>22416</v>
      </c>
      <c r="BE1846">
        <v>0</v>
      </c>
      <c r="BF1846" t="s">
        <v>22447</v>
      </c>
      <c r="BG1846" t="s">
        <v>22448</v>
      </c>
      <c r="BH1846" t="s">
        <v>22449</v>
      </c>
      <c r="BI1846" t="s">
        <v>132</v>
      </c>
      <c r="BK1846" t="s">
        <v>132</v>
      </c>
      <c r="BS1846">
        <v>0</v>
      </c>
      <c r="BT1846">
        <v>0</v>
      </c>
      <c r="BU1846">
        <v>0</v>
      </c>
      <c r="BV1846">
        <v>0</v>
      </c>
      <c r="BW1846">
        <v>1</v>
      </c>
      <c r="BX1846">
        <v>0</v>
      </c>
      <c r="BY1846">
        <v>1</v>
      </c>
      <c r="CD1846" t="s">
        <v>131</v>
      </c>
      <c r="CE1846">
        <v>0</v>
      </c>
      <c r="CF1846" t="s">
        <v>132</v>
      </c>
      <c r="CJ1846" t="s">
        <v>132</v>
      </c>
      <c r="CK1846" t="s">
        <v>132</v>
      </c>
      <c r="CP1846">
        <v>4398</v>
      </c>
      <c r="CQ1846">
        <v>0</v>
      </c>
      <c r="CR1846">
        <v>0</v>
      </c>
      <c r="CS1846">
        <v>0</v>
      </c>
      <c r="CT1846">
        <v>0</v>
      </c>
    </row>
    <row r="1847" spans="1:98" x14ac:dyDescent="0.2">
      <c r="A1847" t="s">
        <v>18629</v>
      </c>
      <c r="B1847" s="1" t="s">
        <v>1918</v>
      </c>
      <c r="C1847">
        <v>19200</v>
      </c>
      <c r="G1847" t="s">
        <v>923</v>
      </c>
      <c r="H1847" t="s">
        <v>102</v>
      </c>
      <c r="I1847" t="s">
        <v>103</v>
      </c>
      <c r="J1847" t="s">
        <v>1556</v>
      </c>
      <c r="K1847">
        <v>3</v>
      </c>
      <c r="L1847" t="s">
        <v>18630</v>
      </c>
      <c r="N1847" t="s">
        <v>18631</v>
      </c>
      <c r="O1847" t="s">
        <v>18632</v>
      </c>
      <c r="P1847">
        <v>168</v>
      </c>
      <c r="Q1847" t="s">
        <v>2632</v>
      </c>
      <c r="S1847" t="s">
        <v>18633</v>
      </c>
      <c r="T1847">
        <v>10</v>
      </c>
      <c r="U1847">
        <v>13</v>
      </c>
      <c r="V1847">
        <v>15</v>
      </c>
      <c r="Y1847" t="s">
        <v>11237</v>
      </c>
      <c r="Z1847" t="s">
        <v>6446</v>
      </c>
      <c r="AA1847" t="s">
        <v>6192</v>
      </c>
      <c r="AB1847">
        <v>23</v>
      </c>
      <c r="AD1847" t="s">
        <v>11465</v>
      </c>
      <c r="AF1847" t="s">
        <v>18634</v>
      </c>
      <c r="AG1847" t="s">
        <v>18635</v>
      </c>
      <c r="AH1847" t="s">
        <v>114</v>
      </c>
      <c r="AI1847" t="s">
        <v>114</v>
      </c>
      <c r="AK1847" t="s">
        <v>18636</v>
      </c>
      <c r="AO1847" t="s">
        <v>18637</v>
      </c>
      <c r="AQ1847">
        <v>16</v>
      </c>
      <c r="AR1847">
        <v>20</v>
      </c>
      <c r="AS1847">
        <v>39</v>
      </c>
      <c r="AT1847" t="s">
        <v>18638</v>
      </c>
      <c r="AU1847" t="s">
        <v>18639</v>
      </c>
      <c r="AW1847" t="s">
        <v>18640</v>
      </c>
      <c r="AX1847" t="s">
        <v>18641</v>
      </c>
      <c r="AY1847" t="s">
        <v>298</v>
      </c>
      <c r="AZ1847" t="s">
        <v>18642</v>
      </c>
      <c r="BA1847" t="s">
        <v>18643</v>
      </c>
      <c r="BB1847" t="s">
        <v>18644</v>
      </c>
      <c r="BD1847" t="s">
        <v>14619</v>
      </c>
      <c r="BE1847">
        <v>0</v>
      </c>
      <c r="BF1847" t="s">
        <v>18645</v>
      </c>
      <c r="BG1847" t="s">
        <v>18646</v>
      </c>
      <c r="BH1847" t="s">
        <v>18647</v>
      </c>
      <c r="BL1847" t="s">
        <v>132</v>
      </c>
      <c r="BM1847" t="s">
        <v>132</v>
      </c>
      <c r="BN1847" t="s">
        <v>132</v>
      </c>
      <c r="BS1847">
        <v>0</v>
      </c>
      <c r="BT1847">
        <v>0</v>
      </c>
      <c r="BU1847">
        <v>1</v>
      </c>
      <c r="BV1847">
        <v>0</v>
      </c>
      <c r="BW1847">
        <v>0</v>
      </c>
      <c r="BX1847">
        <v>0</v>
      </c>
      <c r="BY1847">
        <v>1</v>
      </c>
      <c r="CB1847" t="s">
        <v>132</v>
      </c>
      <c r="CD1847" t="s">
        <v>131</v>
      </c>
      <c r="CE1847">
        <v>0</v>
      </c>
      <c r="CJ1847" t="s">
        <v>132</v>
      </c>
      <c r="CP1847">
        <v>2221</v>
      </c>
      <c r="CQ1847">
        <v>0</v>
      </c>
      <c r="CR1847">
        <v>0</v>
      </c>
      <c r="CS1847">
        <v>0</v>
      </c>
      <c r="CT1847">
        <v>0</v>
      </c>
    </row>
    <row r="1848" spans="1:98" x14ac:dyDescent="0.2">
      <c r="A1848" t="s">
        <v>5315</v>
      </c>
      <c r="B1848" s="1" t="s">
        <v>1034</v>
      </c>
      <c r="C1848">
        <v>6400</v>
      </c>
      <c r="D1848" t="s">
        <v>5316</v>
      </c>
      <c r="E1848" t="s">
        <v>5317</v>
      </c>
      <c r="G1848" t="s">
        <v>575</v>
      </c>
      <c r="H1848" t="s">
        <v>102</v>
      </c>
      <c r="I1848" t="s">
        <v>1555</v>
      </c>
      <c r="J1848" t="s">
        <v>3885</v>
      </c>
      <c r="K1848">
        <v>8</v>
      </c>
      <c r="L1848" t="s">
        <v>5318</v>
      </c>
      <c r="N1848" t="s">
        <v>5319</v>
      </c>
      <c r="O1848" t="s">
        <v>5320</v>
      </c>
      <c r="P1848">
        <v>102</v>
      </c>
      <c r="Q1848" t="s">
        <v>5321</v>
      </c>
      <c r="R1848" t="s">
        <v>3695</v>
      </c>
      <c r="S1848" t="s">
        <v>5322</v>
      </c>
      <c r="T1848">
        <v>13</v>
      </c>
      <c r="U1848">
        <v>11</v>
      </c>
      <c r="V1848">
        <v>12</v>
      </c>
      <c r="X1848" t="s">
        <v>3891</v>
      </c>
      <c r="Y1848" t="s">
        <v>5323</v>
      </c>
      <c r="Z1848" t="s">
        <v>3160</v>
      </c>
      <c r="AA1848" t="s">
        <v>5324</v>
      </c>
      <c r="AC1848" t="s">
        <v>5325</v>
      </c>
      <c r="AD1848" t="s">
        <v>249</v>
      </c>
      <c r="AF1848" t="s">
        <v>5326</v>
      </c>
      <c r="AH1848" t="s">
        <v>114</v>
      </c>
      <c r="AI1848" t="s">
        <v>114</v>
      </c>
      <c r="AJ1848" t="s">
        <v>5327</v>
      </c>
      <c r="AK1848" t="s">
        <v>5328</v>
      </c>
      <c r="AL1848" t="s">
        <v>5329</v>
      </c>
      <c r="AO1848" t="s">
        <v>5330</v>
      </c>
      <c r="AQ1848">
        <v>4</v>
      </c>
      <c r="AR1848">
        <v>7</v>
      </c>
      <c r="AS1848">
        <v>24</v>
      </c>
      <c r="AT1848" t="s">
        <v>5331</v>
      </c>
      <c r="AU1848" t="s">
        <v>5332</v>
      </c>
      <c r="AV1848" t="s">
        <v>5333</v>
      </c>
      <c r="AW1848" t="s">
        <v>5334</v>
      </c>
      <c r="AX1848" t="s">
        <v>5335</v>
      </c>
      <c r="AY1848" t="s">
        <v>298</v>
      </c>
      <c r="AZ1848" t="s">
        <v>5336</v>
      </c>
      <c r="BA1848" t="s">
        <v>5337</v>
      </c>
      <c r="BB1848" t="s">
        <v>5338</v>
      </c>
      <c r="BD1848" t="s">
        <v>128</v>
      </c>
      <c r="BE1848">
        <v>1</v>
      </c>
      <c r="BG1848" t="s">
        <v>5339</v>
      </c>
      <c r="BH1848" t="s">
        <v>5340</v>
      </c>
      <c r="BI1848" t="s">
        <v>5341</v>
      </c>
      <c r="BJ1848" t="s">
        <v>1555</v>
      </c>
      <c r="BS1848">
        <v>0</v>
      </c>
      <c r="BT1848">
        <v>0</v>
      </c>
      <c r="BU1848">
        <v>0</v>
      </c>
      <c r="BV1848">
        <v>0</v>
      </c>
      <c r="BW1848">
        <v>0</v>
      </c>
      <c r="BX1848">
        <v>0</v>
      </c>
      <c r="BY1848">
        <v>1</v>
      </c>
      <c r="BZ1848" t="s">
        <v>5342</v>
      </c>
      <c r="CD1848" t="s">
        <v>131</v>
      </c>
      <c r="CE1848">
        <v>0</v>
      </c>
      <c r="CJ1848" t="s">
        <v>132</v>
      </c>
      <c r="CO1848" t="str">
        <f>HYPERLINK("http://www.d20pfsrd.com/bestiary/monster-listings/templates/vampire/vampire","Vampire")</f>
        <v>Vampire</v>
      </c>
      <c r="CP1848">
        <v>343</v>
      </c>
      <c r="CQ1848">
        <v>0</v>
      </c>
      <c r="CR1848">
        <v>0</v>
      </c>
      <c r="CS1848">
        <v>0</v>
      </c>
      <c r="CT1848">
        <v>0</v>
      </c>
    </row>
    <row r="1849" spans="1:98" x14ac:dyDescent="0.2">
      <c r="A1849" t="s">
        <v>22236</v>
      </c>
      <c r="B1849" s="1" t="s">
        <v>283</v>
      </c>
      <c r="C1849">
        <v>600</v>
      </c>
      <c r="D1849" t="s">
        <v>4024</v>
      </c>
      <c r="E1849" t="s">
        <v>4025</v>
      </c>
      <c r="G1849" t="s">
        <v>1053</v>
      </c>
      <c r="H1849" t="s">
        <v>102</v>
      </c>
      <c r="I1849" t="s">
        <v>1555</v>
      </c>
      <c r="J1849" t="s">
        <v>14167</v>
      </c>
      <c r="K1849">
        <v>6</v>
      </c>
      <c r="L1849" t="s">
        <v>1760</v>
      </c>
      <c r="N1849" t="s">
        <v>2014</v>
      </c>
      <c r="O1849" t="s">
        <v>30951</v>
      </c>
      <c r="P1849">
        <v>18</v>
      </c>
      <c r="Q1849" t="s">
        <v>2963</v>
      </c>
      <c r="R1849" t="s">
        <v>1312</v>
      </c>
      <c r="S1849" t="s">
        <v>5226</v>
      </c>
      <c r="T1849">
        <v>2</v>
      </c>
      <c r="U1849">
        <v>5</v>
      </c>
      <c r="V1849">
        <v>1</v>
      </c>
      <c r="X1849" t="s">
        <v>30952</v>
      </c>
      <c r="Y1849" t="s">
        <v>5577</v>
      </c>
      <c r="Z1849" t="s">
        <v>3160</v>
      </c>
      <c r="AA1849" t="s">
        <v>5324</v>
      </c>
      <c r="AC1849" t="s">
        <v>22237</v>
      </c>
      <c r="AD1849" t="s">
        <v>249</v>
      </c>
      <c r="AF1849" t="s">
        <v>30953</v>
      </c>
      <c r="AG1849" t="s">
        <v>10295</v>
      </c>
      <c r="AH1849" t="s">
        <v>114</v>
      </c>
      <c r="AI1849" t="s">
        <v>114</v>
      </c>
      <c r="AJ1849" t="s">
        <v>30954</v>
      </c>
      <c r="AO1849" t="s">
        <v>30955</v>
      </c>
      <c r="AQ1849">
        <v>1</v>
      </c>
      <c r="AR1849">
        <v>4</v>
      </c>
      <c r="AS1849">
        <v>16</v>
      </c>
      <c r="AT1849" t="s">
        <v>30956</v>
      </c>
      <c r="AU1849" t="s">
        <v>30957</v>
      </c>
      <c r="AW1849" t="s">
        <v>30946</v>
      </c>
      <c r="AX1849" t="s">
        <v>30958</v>
      </c>
      <c r="AY1849" t="s">
        <v>298</v>
      </c>
      <c r="AZ1849" t="s">
        <v>30959</v>
      </c>
      <c r="BA1849" t="s">
        <v>30960</v>
      </c>
      <c r="BB1849" t="s">
        <v>30961</v>
      </c>
      <c r="BD1849" t="s">
        <v>30472</v>
      </c>
      <c r="BE1849">
        <v>1</v>
      </c>
      <c r="BG1849" t="s">
        <v>30962</v>
      </c>
      <c r="BH1849" t="s">
        <v>30963</v>
      </c>
      <c r="BS1849">
        <v>0</v>
      </c>
      <c r="BT1849">
        <v>0</v>
      </c>
      <c r="BU1849">
        <v>0</v>
      </c>
      <c r="BV1849">
        <v>0</v>
      </c>
      <c r="BW1849">
        <v>0</v>
      </c>
      <c r="BX1849">
        <v>0</v>
      </c>
      <c r="BY1849">
        <v>1</v>
      </c>
      <c r="CD1849" t="s">
        <v>132</v>
      </c>
      <c r="CE1849">
        <v>0</v>
      </c>
      <c r="CJ1849" t="s">
        <v>132</v>
      </c>
      <c r="CK1849" t="s">
        <v>132</v>
      </c>
      <c r="CP1849">
        <v>6649</v>
      </c>
      <c r="CQ1849">
        <v>0</v>
      </c>
      <c r="CR1849">
        <v>0</v>
      </c>
      <c r="CS1849">
        <v>0</v>
      </c>
      <c r="CT1849">
        <v>0</v>
      </c>
    </row>
    <row r="1850" spans="1:98" x14ac:dyDescent="0.2">
      <c r="A1850" t="s">
        <v>11893</v>
      </c>
      <c r="B1850" s="1" t="s">
        <v>239</v>
      </c>
      <c r="C1850">
        <v>800</v>
      </c>
      <c r="G1850" t="s">
        <v>1053</v>
      </c>
      <c r="H1850" t="s">
        <v>102</v>
      </c>
      <c r="I1850" t="s">
        <v>137</v>
      </c>
      <c r="J1850" t="s">
        <v>11894</v>
      </c>
      <c r="K1850">
        <v>8</v>
      </c>
      <c r="L1850" t="s">
        <v>11895</v>
      </c>
      <c r="N1850" t="s">
        <v>11896</v>
      </c>
      <c r="O1850" t="s">
        <v>11897</v>
      </c>
      <c r="P1850">
        <v>30</v>
      </c>
      <c r="Q1850" t="s">
        <v>351</v>
      </c>
      <c r="S1850" t="s">
        <v>11898</v>
      </c>
      <c r="T1850">
        <v>4</v>
      </c>
      <c r="U1850">
        <v>5</v>
      </c>
      <c r="V1850">
        <v>5</v>
      </c>
      <c r="X1850" t="s">
        <v>3300</v>
      </c>
      <c r="Y1850" t="s">
        <v>458</v>
      </c>
      <c r="AC1850" t="s">
        <v>3438</v>
      </c>
      <c r="AD1850" t="s">
        <v>5419</v>
      </c>
      <c r="AF1850" t="s">
        <v>11899</v>
      </c>
      <c r="AH1850" t="s">
        <v>114</v>
      </c>
      <c r="AI1850" t="s">
        <v>114</v>
      </c>
      <c r="AJ1850" t="s">
        <v>11900</v>
      </c>
      <c r="AO1850" t="s">
        <v>11901</v>
      </c>
      <c r="AQ1850">
        <v>3</v>
      </c>
      <c r="AR1850" t="s">
        <v>321</v>
      </c>
      <c r="AS1850" t="s">
        <v>321</v>
      </c>
      <c r="AT1850" t="s">
        <v>771</v>
      </c>
      <c r="AU1850" t="s">
        <v>11902</v>
      </c>
      <c r="AW1850" t="s">
        <v>3309</v>
      </c>
      <c r="AX1850" t="s">
        <v>11903</v>
      </c>
      <c r="AY1850" t="s">
        <v>11904</v>
      </c>
      <c r="AZ1850" t="s">
        <v>1773</v>
      </c>
      <c r="BA1850" t="s">
        <v>277</v>
      </c>
      <c r="BB1850" t="s">
        <v>11905</v>
      </c>
      <c r="BD1850" t="s">
        <v>7316</v>
      </c>
      <c r="BE1850">
        <v>0</v>
      </c>
      <c r="BF1850" t="s">
        <v>11906</v>
      </c>
      <c r="BG1850" t="s">
        <v>11907</v>
      </c>
      <c r="BH1850" t="s">
        <v>11908</v>
      </c>
      <c r="BS1850">
        <v>0</v>
      </c>
      <c r="BT1850">
        <v>0</v>
      </c>
      <c r="BU1850">
        <v>1</v>
      </c>
      <c r="BV1850">
        <v>0</v>
      </c>
      <c r="BW1850">
        <v>0</v>
      </c>
      <c r="BX1850">
        <v>0</v>
      </c>
      <c r="BY1850">
        <v>0</v>
      </c>
      <c r="CD1850" t="s">
        <v>131</v>
      </c>
      <c r="CE1850">
        <v>0</v>
      </c>
      <c r="CJ1850" t="s">
        <v>132</v>
      </c>
      <c r="CO1850" t="str">
        <f>HYPERLINK("http://www.d20pfsrd.com/bestiary/monster-listings/aberrations/vampiric-mist","Vampiric Mist")</f>
        <v>Vampiric Mist</v>
      </c>
      <c r="CP1850">
        <v>1387</v>
      </c>
      <c r="CQ1850">
        <v>0</v>
      </c>
      <c r="CR1850">
        <v>0</v>
      </c>
      <c r="CS1850">
        <v>0</v>
      </c>
      <c r="CT1850">
        <v>0</v>
      </c>
    </row>
    <row r="1851" spans="1:98" x14ac:dyDescent="0.2">
      <c r="A1851" t="s">
        <v>18669</v>
      </c>
      <c r="B1851" s="1" t="s">
        <v>99</v>
      </c>
      <c r="C1851">
        <v>200</v>
      </c>
      <c r="D1851" t="s">
        <v>18669</v>
      </c>
      <c r="E1851" t="s">
        <v>18670</v>
      </c>
      <c r="G1851" t="s">
        <v>366</v>
      </c>
      <c r="H1851" t="s">
        <v>102</v>
      </c>
      <c r="I1851" t="s">
        <v>701</v>
      </c>
      <c r="J1851" t="s">
        <v>18671</v>
      </c>
      <c r="K1851">
        <v>3</v>
      </c>
      <c r="L1851" t="s">
        <v>5114</v>
      </c>
      <c r="N1851" t="s">
        <v>6036</v>
      </c>
      <c r="O1851" t="s">
        <v>18672</v>
      </c>
      <c r="P1851">
        <v>9</v>
      </c>
      <c r="Q1851" t="s">
        <v>833</v>
      </c>
      <c r="S1851" t="s">
        <v>3437</v>
      </c>
      <c r="T1851">
        <v>2</v>
      </c>
      <c r="U1851">
        <v>5</v>
      </c>
      <c r="V1851">
        <v>5</v>
      </c>
      <c r="AD1851" t="s">
        <v>781</v>
      </c>
      <c r="AF1851" t="s">
        <v>18673</v>
      </c>
      <c r="AH1851" t="s">
        <v>114</v>
      </c>
      <c r="AI1851" t="s">
        <v>114</v>
      </c>
      <c r="AJ1851" t="s">
        <v>18674</v>
      </c>
      <c r="AO1851" t="s">
        <v>18675</v>
      </c>
      <c r="AQ1851">
        <v>0</v>
      </c>
      <c r="AR1851">
        <v>1</v>
      </c>
      <c r="AS1851">
        <v>18</v>
      </c>
      <c r="AT1851" t="s">
        <v>18676</v>
      </c>
      <c r="AU1851" t="s">
        <v>18677</v>
      </c>
      <c r="AV1851" t="s">
        <v>18678</v>
      </c>
      <c r="AW1851" t="s">
        <v>18679</v>
      </c>
      <c r="AX1851" t="s">
        <v>18680</v>
      </c>
      <c r="AY1851" t="s">
        <v>5248</v>
      </c>
      <c r="AZ1851" t="s">
        <v>18681</v>
      </c>
      <c r="BA1851" t="s">
        <v>18682</v>
      </c>
      <c r="BB1851" t="s">
        <v>18683</v>
      </c>
      <c r="BD1851" t="s">
        <v>14619</v>
      </c>
      <c r="BE1851">
        <v>0</v>
      </c>
      <c r="BF1851" t="s">
        <v>18684</v>
      </c>
      <c r="BG1851" t="s">
        <v>18685</v>
      </c>
      <c r="BH1851" t="s">
        <v>18686</v>
      </c>
      <c r="BL1851" t="s">
        <v>132</v>
      </c>
      <c r="BM1851" t="s">
        <v>132</v>
      </c>
      <c r="BN1851" t="s">
        <v>132</v>
      </c>
      <c r="BS1851">
        <v>1</v>
      </c>
      <c r="BT1851">
        <v>0</v>
      </c>
      <c r="BU1851">
        <v>0</v>
      </c>
      <c r="BV1851">
        <v>1</v>
      </c>
      <c r="BW1851">
        <v>0</v>
      </c>
      <c r="BX1851">
        <v>0</v>
      </c>
      <c r="BY1851">
        <v>1</v>
      </c>
      <c r="CB1851" t="s">
        <v>132</v>
      </c>
      <c r="CD1851" t="s">
        <v>131</v>
      </c>
      <c r="CE1851">
        <v>1</v>
      </c>
      <c r="CJ1851" t="s">
        <v>132</v>
      </c>
      <c r="CP1851">
        <v>2223</v>
      </c>
      <c r="CQ1851">
        <v>0</v>
      </c>
      <c r="CR1851">
        <v>0</v>
      </c>
      <c r="CS1851">
        <v>0</v>
      </c>
      <c r="CT1851">
        <v>0</v>
      </c>
    </row>
    <row r="1852" spans="1:98" x14ac:dyDescent="0.2">
      <c r="A1852" t="s">
        <v>27089</v>
      </c>
      <c r="B1852" s="1" t="s">
        <v>134</v>
      </c>
      <c r="C1852">
        <v>3200</v>
      </c>
      <c r="G1852" t="s">
        <v>240</v>
      </c>
      <c r="H1852" t="s">
        <v>102</v>
      </c>
      <c r="I1852" t="s">
        <v>103</v>
      </c>
      <c r="J1852" t="s">
        <v>21457</v>
      </c>
      <c r="K1852">
        <v>3</v>
      </c>
      <c r="L1852" t="s">
        <v>27090</v>
      </c>
      <c r="M1852" t="s">
        <v>24076</v>
      </c>
      <c r="N1852" t="s">
        <v>1329</v>
      </c>
      <c r="O1852" t="s">
        <v>1330</v>
      </c>
      <c r="P1852">
        <v>76</v>
      </c>
      <c r="Q1852" t="s">
        <v>5655</v>
      </c>
      <c r="S1852" t="s">
        <v>27091</v>
      </c>
      <c r="T1852">
        <v>11</v>
      </c>
      <c r="U1852">
        <v>6</v>
      </c>
      <c r="V1852">
        <v>10</v>
      </c>
      <c r="Y1852" t="s">
        <v>3427</v>
      </c>
      <c r="Z1852" t="s">
        <v>20951</v>
      </c>
      <c r="AA1852" t="s">
        <v>5324</v>
      </c>
      <c r="AB1852">
        <v>18</v>
      </c>
      <c r="AD1852" t="s">
        <v>1332</v>
      </c>
      <c r="AF1852" t="s">
        <v>27092</v>
      </c>
      <c r="AH1852" t="s">
        <v>114</v>
      </c>
      <c r="AI1852" t="s">
        <v>114</v>
      </c>
      <c r="AK1852" t="s">
        <v>27093</v>
      </c>
      <c r="AO1852" t="s">
        <v>27094</v>
      </c>
      <c r="AQ1852">
        <v>9</v>
      </c>
      <c r="AR1852">
        <v>13</v>
      </c>
      <c r="AS1852">
        <v>26</v>
      </c>
      <c r="AT1852" t="s">
        <v>27095</v>
      </c>
      <c r="AU1852" t="s">
        <v>27096</v>
      </c>
      <c r="AW1852" t="s">
        <v>27082</v>
      </c>
      <c r="AX1852" t="s">
        <v>27097</v>
      </c>
      <c r="AY1852" t="s">
        <v>27049</v>
      </c>
      <c r="AZ1852" t="s">
        <v>27098</v>
      </c>
      <c r="BA1852" t="s">
        <v>27099</v>
      </c>
      <c r="BB1852" t="s">
        <v>27100</v>
      </c>
      <c r="BC1852" t="s">
        <v>20962</v>
      </c>
      <c r="BD1852" t="s">
        <v>24172</v>
      </c>
      <c r="BE1852">
        <v>0</v>
      </c>
      <c r="BF1852" t="s">
        <v>27101</v>
      </c>
      <c r="BG1852" t="s">
        <v>27102</v>
      </c>
      <c r="BH1852" t="s">
        <v>27103</v>
      </c>
      <c r="BI1852" t="s">
        <v>132</v>
      </c>
      <c r="BK1852" t="s">
        <v>132</v>
      </c>
      <c r="BS1852">
        <v>0</v>
      </c>
      <c r="BT1852">
        <v>0</v>
      </c>
      <c r="BU1852">
        <v>1</v>
      </c>
      <c r="BV1852">
        <v>0</v>
      </c>
      <c r="BW1852">
        <v>0</v>
      </c>
      <c r="BX1852">
        <v>0</v>
      </c>
      <c r="BY1852">
        <v>1</v>
      </c>
      <c r="CD1852" t="s">
        <v>131</v>
      </c>
      <c r="CE1852">
        <v>0</v>
      </c>
      <c r="CF1852" t="s">
        <v>132</v>
      </c>
      <c r="CJ1852" t="s">
        <v>132</v>
      </c>
      <c r="CK1852" t="s">
        <v>132</v>
      </c>
      <c r="CP1852">
        <v>5329</v>
      </c>
      <c r="CQ1852">
        <v>0</v>
      </c>
      <c r="CR1852">
        <v>0</v>
      </c>
      <c r="CS1852">
        <v>0</v>
      </c>
      <c r="CT1852">
        <v>0</v>
      </c>
    </row>
    <row r="1853" spans="1:98" x14ac:dyDescent="0.2">
      <c r="A1853" t="s">
        <v>5343</v>
      </c>
      <c r="B1853" s="1" t="s">
        <v>283</v>
      </c>
      <c r="C1853">
        <v>600</v>
      </c>
      <c r="G1853" t="s">
        <v>1053</v>
      </c>
      <c r="H1853" t="s">
        <v>393</v>
      </c>
      <c r="I1853" t="s">
        <v>103</v>
      </c>
      <c r="J1853" t="s">
        <v>4330</v>
      </c>
      <c r="K1853">
        <v>1</v>
      </c>
      <c r="L1853" t="s">
        <v>810</v>
      </c>
      <c r="N1853" t="s">
        <v>3779</v>
      </c>
      <c r="O1853" t="s">
        <v>5344</v>
      </c>
      <c r="P1853">
        <v>19</v>
      </c>
      <c r="Q1853" t="s">
        <v>4130</v>
      </c>
      <c r="S1853" t="s">
        <v>5345</v>
      </c>
      <c r="T1853">
        <v>4</v>
      </c>
      <c r="U1853">
        <v>4</v>
      </c>
      <c r="V1853">
        <v>2</v>
      </c>
      <c r="AD1853" t="s">
        <v>5346</v>
      </c>
      <c r="AF1853" t="s">
        <v>5347</v>
      </c>
      <c r="AH1853" t="s">
        <v>114</v>
      </c>
      <c r="AI1853" t="s">
        <v>114</v>
      </c>
      <c r="AJ1853" t="s">
        <v>5348</v>
      </c>
      <c r="AO1853" t="s">
        <v>5349</v>
      </c>
      <c r="AQ1853">
        <v>3</v>
      </c>
      <c r="AR1853">
        <v>2</v>
      </c>
      <c r="AS1853">
        <v>13</v>
      </c>
      <c r="AT1853" t="s">
        <v>786</v>
      </c>
      <c r="AU1853" t="s">
        <v>5350</v>
      </c>
      <c r="AW1853" t="s">
        <v>3608</v>
      </c>
      <c r="AY1853" t="s">
        <v>298</v>
      </c>
      <c r="AZ1853" t="s">
        <v>5351</v>
      </c>
      <c r="BA1853" t="s">
        <v>255</v>
      </c>
      <c r="BB1853" t="s">
        <v>5352</v>
      </c>
      <c r="BD1853" t="s">
        <v>128</v>
      </c>
      <c r="BE1853">
        <v>0</v>
      </c>
      <c r="BF1853" t="s">
        <v>5353</v>
      </c>
      <c r="BG1853" t="s">
        <v>5354</v>
      </c>
      <c r="BH1853" t="s">
        <v>5355</v>
      </c>
      <c r="BS1853">
        <v>0</v>
      </c>
      <c r="BT1853">
        <v>0</v>
      </c>
      <c r="BU1853">
        <v>1</v>
      </c>
      <c r="BV1853">
        <v>0</v>
      </c>
      <c r="BW1853">
        <v>0</v>
      </c>
      <c r="BX1853">
        <v>0</v>
      </c>
      <c r="BY1853">
        <v>0</v>
      </c>
      <c r="CD1853" t="s">
        <v>131</v>
      </c>
      <c r="CE1853">
        <v>0</v>
      </c>
      <c r="CJ1853" t="s">
        <v>132</v>
      </c>
      <c r="CO1853" t="str">
        <f>HYPERLINK("http://www.d20pfsrd.com/bestiary/monster-listings/outsiders/vargouille","Vargouille")</f>
        <v>Vargouille</v>
      </c>
      <c r="CP1853">
        <v>344</v>
      </c>
      <c r="CQ1853">
        <v>0</v>
      </c>
      <c r="CR1853">
        <v>0</v>
      </c>
      <c r="CS1853">
        <v>0</v>
      </c>
      <c r="CT1853">
        <v>0</v>
      </c>
    </row>
    <row r="1854" spans="1:98" x14ac:dyDescent="0.2">
      <c r="A1854" t="s">
        <v>19609</v>
      </c>
      <c r="B1854" s="1" t="s">
        <v>1117</v>
      </c>
      <c r="C1854">
        <v>400</v>
      </c>
      <c r="G1854" t="s">
        <v>240</v>
      </c>
      <c r="H1854" t="s">
        <v>1308</v>
      </c>
      <c r="I1854" t="s">
        <v>332</v>
      </c>
      <c r="J1854" t="s">
        <v>138</v>
      </c>
      <c r="K1854">
        <v>2</v>
      </c>
      <c r="L1854" t="s">
        <v>2864</v>
      </c>
      <c r="N1854" t="s">
        <v>2840</v>
      </c>
      <c r="O1854" t="s">
        <v>19610</v>
      </c>
      <c r="P1854">
        <v>17</v>
      </c>
      <c r="Q1854" t="s">
        <v>2461</v>
      </c>
      <c r="S1854" t="s">
        <v>19611</v>
      </c>
      <c r="T1854">
        <v>7</v>
      </c>
      <c r="U1854">
        <v>7</v>
      </c>
      <c r="V1854">
        <v>1</v>
      </c>
      <c r="AD1854" t="s">
        <v>1231</v>
      </c>
      <c r="AF1854" t="s">
        <v>19612</v>
      </c>
      <c r="AH1854" t="s">
        <v>114</v>
      </c>
      <c r="AI1854" t="s">
        <v>114</v>
      </c>
      <c r="AO1854" t="s">
        <v>19613</v>
      </c>
      <c r="AQ1854">
        <v>1</v>
      </c>
      <c r="AR1854" t="s">
        <v>1128</v>
      </c>
      <c r="AS1854" t="s">
        <v>4409</v>
      </c>
      <c r="AT1854" t="s">
        <v>2970</v>
      </c>
      <c r="AU1854" t="s">
        <v>19614</v>
      </c>
      <c r="AV1854" t="s">
        <v>7859</v>
      </c>
      <c r="AX1854" t="s">
        <v>19615</v>
      </c>
      <c r="AY1854" t="s">
        <v>17483</v>
      </c>
      <c r="AZ1854" t="s">
        <v>19616</v>
      </c>
      <c r="BA1854" t="s">
        <v>255</v>
      </c>
      <c r="BB1854" t="s">
        <v>19617</v>
      </c>
      <c r="BC1854" t="s">
        <v>19605</v>
      </c>
      <c r="BD1854" t="s">
        <v>19593</v>
      </c>
      <c r="BE1854">
        <v>0</v>
      </c>
      <c r="BF1854" t="s">
        <v>19618</v>
      </c>
      <c r="BG1854" t="s">
        <v>19619</v>
      </c>
      <c r="BH1854" t="s">
        <v>19620</v>
      </c>
      <c r="BS1854">
        <v>0</v>
      </c>
      <c r="BT1854">
        <v>0</v>
      </c>
      <c r="BU1854">
        <v>0</v>
      </c>
      <c r="BV1854">
        <v>0</v>
      </c>
      <c r="BW1854">
        <v>0</v>
      </c>
      <c r="BX1854">
        <v>1</v>
      </c>
      <c r="BY1854">
        <v>1</v>
      </c>
      <c r="CD1854" t="s">
        <v>131</v>
      </c>
      <c r="CE1854">
        <v>0</v>
      </c>
      <c r="CJ1854" t="s">
        <v>132</v>
      </c>
      <c r="CP1854">
        <v>2872</v>
      </c>
      <c r="CQ1854">
        <v>0</v>
      </c>
      <c r="CR1854">
        <v>0</v>
      </c>
      <c r="CS1854">
        <v>0</v>
      </c>
      <c r="CT1854">
        <v>0</v>
      </c>
    </row>
    <row r="1855" spans="1:98" x14ac:dyDescent="0.2">
      <c r="A1855" t="s">
        <v>7284</v>
      </c>
      <c r="B1855" s="1" t="s">
        <v>1845</v>
      </c>
      <c r="C1855">
        <v>153600</v>
      </c>
      <c r="G1855" t="s">
        <v>575</v>
      </c>
      <c r="H1855" t="s">
        <v>136</v>
      </c>
      <c r="I1855" t="s">
        <v>103</v>
      </c>
      <c r="J1855" t="s">
        <v>1138</v>
      </c>
      <c r="K1855">
        <v>2</v>
      </c>
      <c r="L1855" t="s">
        <v>7285</v>
      </c>
      <c r="M1855" t="s">
        <v>7286</v>
      </c>
      <c r="N1855" t="s">
        <v>7287</v>
      </c>
      <c r="O1855" t="s">
        <v>7288</v>
      </c>
      <c r="P1855">
        <v>297</v>
      </c>
      <c r="Q1855" t="s">
        <v>6132</v>
      </c>
      <c r="S1855" t="s">
        <v>7289</v>
      </c>
      <c r="T1855">
        <v>22</v>
      </c>
      <c r="U1855">
        <v>8</v>
      </c>
      <c r="V1855">
        <v>18</v>
      </c>
      <c r="Y1855" t="s">
        <v>1173</v>
      </c>
      <c r="Z1855" t="s">
        <v>1174</v>
      </c>
      <c r="AA1855" t="s">
        <v>1175</v>
      </c>
      <c r="AB1855">
        <v>29</v>
      </c>
      <c r="AD1855" t="s">
        <v>7290</v>
      </c>
      <c r="AF1855" t="s">
        <v>7291</v>
      </c>
      <c r="AH1855" t="s">
        <v>147</v>
      </c>
      <c r="AI1855" t="s">
        <v>7292</v>
      </c>
      <c r="AJ1855" t="s">
        <v>7293</v>
      </c>
      <c r="AK1855" t="s">
        <v>7294</v>
      </c>
      <c r="AO1855" t="s">
        <v>7295</v>
      </c>
      <c r="AQ1855">
        <v>18</v>
      </c>
      <c r="AR1855">
        <v>31</v>
      </c>
      <c r="AS1855" t="s">
        <v>7296</v>
      </c>
      <c r="AT1855" t="s">
        <v>7297</v>
      </c>
      <c r="AU1855" t="s">
        <v>7298</v>
      </c>
      <c r="AV1855" t="s">
        <v>1155</v>
      </c>
      <c r="AW1855" t="s">
        <v>1156</v>
      </c>
      <c r="AY1855" t="s">
        <v>1157</v>
      </c>
      <c r="AZ1855" t="s">
        <v>7299</v>
      </c>
      <c r="BA1855" t="s">
        <v>7300</v>
      </c>
      <c r="BB1855" t="s">
        <v>7301</v>
      </c>
      <c r="BC1855" t="s">
        <v>1161</v>
      </c>
      <c r="BD1855" t="s">
        <v>7236</v>
      </c>
      <c r="BE1855">
        <v>0</v>
      </c>
      <c r="BF1855" t="s">
        <v>7302</v>
      </c>
      <c r="BG1855" t="s">
        <v>7303</v>
      </c>
      <c r="BH1855" t="s">
        <v>7304</v>
      </c>
      <c r="BS1855">
        <v>0</v>
      </c>
      <c r="BT1855">
        <v>0</v>
      </c>
      <c r="BU1855">
        <v>1</v>
      </c>
      <c r="BV1855">
        <v>0</v>
      </c>
      <c r="BW1855">
        <v>0</v>
      </c>
      <c r="BX1855">
        <v>0</v>
      </c>
      <c r="BY1855">
        <v>1</v>
      </c>
      <c r="CD1855" t="s">
        <v>131</v>
      </c>
      <c r="CE1855">
        <v>0</v>
      </c>
      <c r="CJ1855" t="s">
        <v>132</v>
      </c>
      <c r="CP1855">
        <v>1079</v>
      </c>
      <c r="CQ1855">
        <v>0</v>
      </c>
      <c r="CR1855">
        <v>0</v>
      </c>
      <c r="CS1855">
        <v>0</v>
      </c>
      <c r="CT1855">
        <v>0</v>
      </c>
    </row>
    <row r="1856" spans="1:98" x14ac:dyDescent="0.2">
      <c r="A1856" t="s">
        <v>22012</v>
      </c>
      <c r="B1856" s="1" t="s">
        <v>306</v>
      </c>
      <c r="C1856">
        <v>1600</v>
      </c>
      <c r="G1856" t="s">
        <v>1053</v>
      </c>
      <c r="H1856" t="s">
        <v>193</v>
      </c>
      <c r="I1856" t="s">
        <v>701</v>
      </c>
      <c r="J1856" t="s">
        <v>1054</v>
      </c>
      <c r="K1856">
        <v>-1</v>
      </c>
      <c r="L1856" t="s">
        <v>2897</v>
      </c>
      <c r="N1856" t="s">
        <v>9270</v>
      </c>
      <c r="O1856" t="s">
        <v>9271</v>
      </c>
      <c r="P1856">
        <v>57</v>
      </c>
      <c r="Q1856" t="s">
        <v>16478</v>
      </c>
      <c r="S1856" t="s">
        <v>15305</v>
      </c>
      <c r="T1856">
        <v>7</v>
      </c>
      <c r="U1856">
        <v>1</v>
      </c>
      <c r="V1856">
        <v>6</v>
      </c>
      <c r="AD1856" t="s">
        <v>249</v>
      </c>
      <c r="AF1856" t="s">
        <v>22013</v>
      </c>
      <c r="AH1856" t="s">
        <v>202</v>
      </c>
      <c r="AI1856" t="s">
        <v>202</v>
      </c>
      <c r="AJ1856" t="s">
        <v>22014</v>
      </c>
      <c r="AO1856" t="s">
        <v>22015</v>
      </c>
      <c r="AQ1856">
        <v>4</v>
      </c>
      <c r="AR1856" t="s">
        <v>22016</v>
      </c>
      <c r="AS1856" t="s">
        <v>22017</v>
      </c>
      <c r="AT1856" t="s">
        <v>22018</v>
      </c>
      <c r="AU1856" t="s">
        <v>22019</v>
      </c>
      <c r="AV1856" t="s">
        <v>22020</v>
      </c>
      <c r="AW1856" t="s">
        <v>3204</v>
      </c>
      <c r="AY1856" t="s">
        <v>3947</v>
      </c>
      <c r="AZ1856" t="s">
        <v>22021</v>
      </c>
      <c r="BA1856" t="s">
        <v>426</v>
      </c>
      <c r="BB1856" t="s">
        <v>22022</v>
      </c>
      <c r="BD1856" t="s">
        <v>21924</v>
      </c>
      <c r="BE1856">
        <v>0</v>
      </c>
      <c r="BF1856" t="s">
        <v>22023</v>
      </c>
      <c r="BG1856" t="s">
        <v>22024</v>
      </c>
      <c r="BH1856" t="s">
        <v>22025</v>
      </c>
      <c r="BS1856">
        <v>0</v>
      </c>
      <c r="BT1856">
        <v>0</v>
      </c>
      <c r="BU1856">
        <v>0</v>
      </c>
      <c r="BV1856">
        <v>0</v>
      </c>
      <c r="BW1856">
        <v>0</v>
      </c>
      <c r="BX1856">
        <v>0</v>
      </c>
      <c r="BY1856">
        <v>1</v>
      </c>
      <c r="CD1856" t="s">
        <v>131</v>
      </c>
      <c r="CE1856">
        <v>0</v>
      </c>
      <c r="CJ1856" t="s">
        <v>132</v>
      </c>
      <c r="CP1856">
        <v>3874</v>
      </c>
      <c r="CQ1856">
        <v>0</v>
      </c>
      <c r="CR1856">
        <v>0</v>
      </c>
      <c r="CS1856">
        <v>0</v>
      </c>
      <c r="CT1856">
        <v>0</v>
      </c>
    </row>
    <row r="1857" spans="1:98" x14ac:dyDescent="0.2">
      <c r="A1857" t="s">
        <v>5356</v>
      </c>
      <c r="B1857" s="1" t="s">
        <v>99</v>
      </c>
      <c r="C1857">
        <v>200</v>
      </c>
      <c r="G1857" t="s">
        <v>240</v>
      </c>
      <c r="H1857" t="s">
        <v>393</v>
      </c>
      <c r="I1857" t="s">
        <v>432</v>
      </c>
      <c r="K1857">
        <v>2</v>
      </c>
      <c r="L1857" t="s">
        <v>5357</v>
      </c>
      <c r="N1857" t="s">
        <v>2641</v>
      </c>
      <c r="O1857" t="s">
        <v>4964</v>
      </c>
      <c r="P1857">
        <v>5</v>
      </c>
      <c r="Q1857" t="s">
        <v>833</v>
      </c>
      <c r="S1857" t="s">
        <v>834</v>
      </c>
      <c r="T1857">
        <v>3</v>
      </c>
      <c r="U1857">
        <v>2</v>
      </c>
      <c r="V1857">
        <v>0</v>
      </c>
      <c r="X1857" t="s">
        <v>4924</v>
      </c>
      <c r="Y1857" t="s">
        <v>5358</v>
      </c>
      <c r="Z1857" t="s">
        <v>639</v>
      </c>
      <c r="AD1857" t="s">
        <v>249</v>
      </c>
      <c r="AF1857" t="s">
        <v>5359</v>
      </c>
      <c r="AH1857" t="s">
        <v>114</v>
      </c>
      <c r="AI1857" t="s">
        <v>114</v>
      </c>
      <c r="AO1857" t="s">
        <v>5360</v>
      </c>
      <c r="AQ1857">
        <v>0</v>
      </c>
      <c r="AR1857">
        <v>-1</v>
      </c>
      <c r="AS1857">
        <v>11</v>
      </c>
      <c r="AT1857" t="s">
        <v>1709</v>
      </c>
      <c r="AU1857" t="s">
        <v>5361</v>
      </c>
      <c r="AV1857" t="s">
        <v>5362</v>
      </c>
      <c r="AW1857" t="s">
        <v>5363</v>
      </c>
      <c r="AY1857" t="s">
        <v>669</v>
      </c>
      <c r="AZ1857" t="s">
        <v>5364</v>
      </c>
      <c r="BA1857" t="s">
        <v>1159</v>
      </c>
      <c r="BB1857" t="s">
        <v>5365</v>
      </c>
      <c r="BD1857" t="s">
        <v>128</v>
      </c>
      <c r="BE1857">
        <v>0</v>
      </c>
      <c r="BG1857" t="s">
        <v>5366</v>
      </c>
      <c r="BH1857" t="s">
        <v>5367</v>
      </c>
      <c r="BS1857">
        <v>0</v>
      </c>
      <c r="BT1857">
        <v>0</v>
      </c>
      <c r="BU1857">
        <v>0</v>
      </c>
      <c r="BV1857">
        <v>0</v>
      </c>
      <c r="BW1857">
        <v>0</v>
      </c>
      <c r="BX1857">
        <v>0</v>
      </c>
      <c r="BY1857">
        <v>1</v>
      </c>
      <c r="CD1857" t="s">
        <v>131</v>
      </c>
      <c r="CE1857">
        <v>0</v>
      </c>
      <c r="CJ1857" t="s">
        <v>132</v>
      </c>
      <c r="CO1857" t="str">
        <f>HYPERLINK("http://www.d20pfsrd.com/bestiary/monster-listings/plants/vegepygmy","Vegepygmy")</f>
        <v>Vegepygmy</v>
      </c>
      <c r="CP1857">
        <v>345</v>
      </c>
      <c r="CQ1857">
        <v>0</v>
      </c>
      <c r="CR1857">
        <v>0</v>
      </c>
      <c r="CS1857">
        <v>0</v>
      </c>
      <c r="CT1857">
        <v>0</v>
      </c>
    </row>
    <row r="1858" spans="1:98" x14ac:dyDescent="0.2">
      <c r="A1858" t="s">
        <v>21657</v>
      </c>
      <c r="B1858" s="1" t="s">
        <v>162</v>
      </c>
      <c r="C1858">
        <v>38400</v>
      </c>
      <c r="G1858" t="s">
        <v>135</v>
      </c>
      <c r="H1858" t="s">
        <v>193</v>
      </c>
      <c r="I1858" t="s">
        <v>137</v>
      </c>
      <c r="J1858" t="s">
        <v>10102</v>
      </c>
      <c r="K1858">
        <v>10</v>
      </c>
      <c r="L1858" t="s">
        <v>21658</v>
      </c>
      <c r="N1858" t="s">
        <v>21659</v>
      </c>
      <c r="O1858" t="s">
        <v>21660</v>
      </c>
      <c r="P1858">
        <v>200</v>
      </c>
      <c r="Q1858" t="s">
        <v>20816</v>
      </c>
      <c r="R1858" t="s">
        <v>4980</v>
      </c>
      <c r="S1858" t="s">
        <v>21661</v>
      </c>
      <c r="T1858">
        <v>13</v>
      </c>
      <c r="U1858">
        <v>13</v>
      </c>
      <c r="V1858">
        <v>14</v>
      </c>
      <c r="Z1858" t="s">
        <v>16832</v>
      </c>
      <c r="AA1858" t="s">
        <v>8144</v>
      </c>
      <c r="AB1858">
        <v>25</v>
      </c>
      <c r="AD1858" t="s">
        <v>7443</v>
      </c>
      <c r="AF1858" t="s">
        <v>21662</v>
      </c>
      <c r="AH1858" t="s">
        <v>202</v>
      </c>
      <c r="AI1858" t="s">
        <v>21663</v>
      </c>
      <c r="AJ1858" t="s">
        <v>21664</v>
      </c>
      <c r="AK1858" t="s">
        <v>21665</v>
      </c>
      <c r="AL1858" t="s">
        <v>21666</v>
      </c>
      <c r="AO1858" t="s">
        <v>21667</v>
      </c>
      <c r="AQ1858">
        <v>12</v>
      </c>
      <c r="AR1858">
        <v>19</v>
      </c>
      <c r="AS1858" t="s">
        <v>10558</v>
      </c>
      <c r="AT1858" t="s">
        <v>21668</v>
      </c>
      <c r="AU1858" t="s">
        <v>21669</v>
      </c>
      <c r="AW1858" t="s">
        <v>21670</v>
      </c>
      <c r="AX1858" t="s">
        <v>21671</v>
      </c>
      <c r="AY1858" t="s">
        <v>21672</v>
      </c>
      <c r="AZ1858" t="s">
        <v>21673</v>
      </c>
      <c r="BA1858" t="s">
        <v>1797</v>
      </c>
      <c r="BB1858" t="s">
        <v>21674</v>
      </c>
      <c r="BD1858" t="s">
        <v>21001</v>
      </c>
      <c r="BE1858">
        <v>0</v>
      </c>
      <c r="BF1858" t="s">
        <v>21675</v>
      </c>
      <c r="BG1858" t="s">
        <v>21676</v>
      </c>
      <c r="BH1858" t="s">
        <v>21677</v>
      </c>
      <c r="BS1858">
        <v>0</v>
      </c>
      <c r="BT1858">
        <v>0</v>
      </c>
      <c r="BU1858">
        <v>0</v>
      </c>
      <c r="BV1858">
        <v>0</v>
      </c>
      <c r="BW1858">
        <v>0</v>
      </c>
      <c r="BX1858">
        <v>1</v>
      </c>
      <c r="BY1858">
        <v>1</v>
      </c>
      <c r="CD1858" t="s">
        <v>131</v>
      </c>
      <c r="CE1858">
        <v>0</v>
      </c>
      <c r="CJ1858" t="s">
        <v>132</v>
      </c>
      <c r="CP1858">
        <v>3590</v>
      </c>
      <c r="CQ1858">
        <v>0</v>
      </c>
      <c r="CR1858">
        <v>0</v>
      </c>
      <c r="CS1858">
        <v>0</v>
      </c>
      <c r="CT1858">
        <v>0</v>
      </c>
    </row>
    <row r="1859" spans="1:98" x14ac:dyDescent="0.2">
      <c r="A1859" t="s">
        <v>24844</v>
      </c>
      <c r="B1859" s="1" t="s">
        <v>283</v>
      </c>
      <c r="C1859">
        <v>600</v>
      </c>
      <c r="G1859" t="s">
        <v>240</v>
      </c>
      <c r="H1859" t="s">
        <v>393</v>
      </c>
      <c r="I1859" t="s">
        <v>332</v>
      </c>
      <c r="K1859">
        <v>7</v>
      </c>
      <c r="L1859" t="s">
        <v>5442</v>
      </c>
      <c r="N1859" t="s">
        <v>4417</v>
      </c>
      <c r="O1859" t="s">
        <v>4418</v>
      </c>
      <c r="P1859">
        <v>22</v>
      </c>
      <c r="Q1859" t="s">
        <v>705</v>
      </c>
      <c r="S1859" t="s">
        <v>9897</v>
      </c>
      <c r="T1859">
        <v>6</v>
      </c>
      <c r="U1859">
        <v>6</v>
      </c>
      <c r="V1859">
        <v>3</v>
      </c>
      <c r="X1859" t="s">
        <v>2449</v>
      </c>
      <c r="AD1859" t="s">
        <v>1614</v>
      </c>
      <c r="AF1859" t="s">
        <v>24845</v>
      </c>
      <c r="AH1859" t="s">
        <v>114</v>
      </c>
      <c r="AI1859" t="s">
        <v>114</v>
      </c>
      <c r="AJ1859" t="s">
        <v>19679</v>
      </c>
      <c r="AO1859" t="s">
        <v>24846</v>
      </c>
      <c r="AQ1859">
        <v>2</v>
      </c>
      <c r="AR1859">
        <v>2</v>
      </c>
      <c r="AS1859">
        <v>15</v>
      </c>
      <c r="AT1859" t="s">
        <v>771</v>
      </c>
      <c r="AU1859" t="s">
        <v>24847</v>
      </c>
      <c r="AV1859" t="s">
        <v>24848</v>
      </c>
      <c r="AY1859" t="s">
        <v>1605</v>
      </c>
      <c r="AZ1859" t="s">
        <v>1620</v>
      </c>
      <c r="BA1859" t="s">
        <v>255</v>
      </c>
      <c r="BB1859" t="s">
        <v>24849</v>
      </c>
      <c r="BC1859" t="s">
        <v>1589</v>
      </c>
      <c r="BD1859" t="s">
        <v>24172</v>
      </c>
      <c r="BE1859">
        <v>0</v>
      </c>
      <c r="BF1859" t="s">
        <v>24850</v>
      </c>
      <c r="BG1859" t="s">
        <v>24851</v>
      </c>
      <c r="BH1859" t="s">
        <v>24852</v>
      </c>
      <c r="BI1859" t="s">
        <v>132</v>
      </c>
      <c r="BK1859" t="s">
        <v>132</v>
      </c>
      <c r="BS1859">
        <v>0</v>
      </c>
      <c r="BT1859">
        <v>1</v>
      </c>
      <c r="BU1859">
        <v>0</v>
      </c>
      <c r="BV1859">
        <v>0</v>
      </c>
      <c r="BW1859">
        <v>0</v>
      </c>
      <c r="BX1859">
        <v>0</v>
      </c>
      <c r="BY1859">
        <v>1</v>
      </c>
      <c r="CD1859" t="s">
        <v>131</v>
      </c>
      <c r="CE1859">
        <v>0</v>
      </c>
      <c r="CF1859" t="s">
        <v>132</v>
      </c>
      <c r="CJ1859" t="s">
        <v>132</v>
      </c>
      <c r="CK1859" t="s">
        <v>132</v>
      </c>
      <c r="CP1859">
        <v>5178</v>
      </c>
      <c r="CQ1859">
        <v>0</v>
      </c>
      <c r="CR1859">
        <v>0</v>
      </c>
      <c r="CS1859">
        <v>0</v>
      </c>
      <c r="CT1859">
        <v>0</v>
      </c>
    </row>
    <row r="1860" spans="1:98" x14ac:dyDescent="0.2">
      <c r="A1860" t="s">
        <v>11909</v>
      </c>
      <c r="B1860" s="1" t="s">
        <v>162</v>
      </c>
      <c r="C1860">
        <v>38400</v>
      </c>
      <c r="G1860" t="s">
        <v>575</v>
      </c>
      <c r="H1860" t="s">
        <v>136</v>
      </c>
      <c r="I1860" t="s">
        <v>137</v>
      </c>
      <c r="K1860">
        <v>7</v>
      </c>
      <c r="L1860" t="s">
        <v>11910</v>
      </c>
      <c r="M1860" t="s">
        <v>11911</v>
      </c>
      <c r="N1860" t="s">
        <v>11912</v>
      </c>
      <c r="O1860" t="s">
        <v>11913</v>
      </c>
      <c r="P1860">
        <v>195</v>
      </c>
      <c r="Q1860" t="s">
        <v>10656</v>
      </c>
      <c r="S1860" t="s">
        <v>11914</v>
      </c>
      <c r="T1860">
        <v>13</v>
      </c>
      <c r="U1860">
        <v>8</v>
      </c>
      <c r="V1860">
        <v>13</v>
      </c>
      <c r="Y1860" t="s">
        <v>2527</v>
      </c>
      <c r="Z1860" t="s">
        <v>11915</v>
      </c>
      <c r="AA1860" t="s">
        <v>11916</v>
      </c>
      <c r="AB1860">
        <v>25</v>
      </c>
      <c r="AD1860" t="s">
        <v>11917</v>
      </c>
      <c r="AF1860" t="s">
        <v>11918</v>
      </c>
      <c r="AH1860" t="s">
        <v>147</v>
      </c>
      <c r="AI1860" t="s">
        <v>147</v>
      </c>
      <c r="AJ1860" t="s">
        <v>11919</v>
      </c>
      <c r="AO1860" t="s">
        <v>11920</v>
      </c>
      <c r="AQ1860">
        <v>12</v>
      </c>
      <c r="AR1860" t="s">
        <v>4745</v>
      </c>
      <c r="AS1860" t="s">
        <v>11921</v>
      </c>
      <c r="AT1860" t="s">
        <v>11922</v>
      </c>
      <c r="AU1860" t="s">
        <v>11923</v>
      </c>
      <c r="AW1860" t="s">
        <v>3309</v>
      </c>
      <c r="AY1860" t="s">
        <v>669</v>
      </c>
      <c r="AZ1860" t="s">
        <v>670</v>
      </c>
      <c r="BA1860" t="s">
        <v>426</v>
      </c>
      <c r="BB1860" t="s">
        <v>11924</v>
      </c>
      <c r="BD1860" t="s">
        <v>7316</v>
      </c>
      <c r="BE1860">
        <v>0</v>
      </c>
      <c r="BF1860" t="s">
        <v>11925</v>
      </c>
      <c r="BG1860" t="s">
        <v>11926</v>
      </c>
      <c r="BH1860" t="s">
        <v>11927</v>
      </c>
      <c r="BS1860">
        <v>0</v>
      </c>
      <c r="BT1860">
        <v>0</v>
      </c>
      <c r="BU1860">
        <v>0</v>
      </c>
      <c r="BV1860">
        <v>1</v>
      </c>
      <c r="BW1860">
        <v>1</v>
      </c>
      <c r="BX1860">
        <v>0</v>
      </c>
      <c r="BY1860">
        <v>1</v>
      </c>
      <c r="CD1860" t="s">
        <v>131</v>
      </c>
      <c r="CE1860">
        <v>0</v>
      </c>
      <c r="CJ1860" t="s">
        <v>132</v>
      </c>
      <c r="CO1860" t="str">
        <f>HYPERLINK("http://www.d20pfsrd.com/bestiary/monster-listings/aberrations/vemerak","Vemerak")</f>
        <v>Vemerak</v>
      </c>
      <c r="CP1860">
        <v>1388</v>
      </c>
      <c r="CQ1860">
        <v>0</v>
      </c>
      <c r="CR1860">
        <v>0</v>
      </c>
      <c r="CS1860">
        <v>0</v>
      </c>
      <c r="CT1860">
        <v>0</v>
      </c>
    </row>
    <row r="1861" spans="1:98" x14ac:dyDescent="0.2">
      <c r="A1861" t="s">
        <v>28949</v>
      </c>
      <c r="B1861" s="1" t="s">
        <v>365</v>
      </c>
      <c r="C1861">
        <v>1200</v>
      </c>
      <c r="G1861" t="s">
        <v>923</v>
      </c>
      <c r="H1861" t="s">
        <v>102</v>
      </c>
      <c r="I1861" t="s">
        <v>103</v>
      </c>
      <c r="J1861" t="s">
        <v>19759</v>
      </c>
      <c r="K1861">
        <v>3</v>
      </c>
      <c r="L1861" t="s">
        <v>2787</v>
      </c>
      <c r="N1861" t="s">
        <v>1098</v>
      </c>
      <c r="O1861" t="s">
        <v>11338</v>
      </c>
      <c r="P1861">
        <v>39</v>
      </c>
      <c r="Q1861" t="s">
        <v>372</v>
      </c>
      <c r="S1861" t="s">
        <v>28950</v>
      </c>
      <c r="T1861">
        <v>3</v>
      </c>
      <c r="U1861">
        <v>8</v>
      </c>
      <c r="V1861">
        <v>7</v>
      </c>
      <c r="W1861" t="s">
        <v>14892</v>
      </c>
      <c r="Y1861" t="s">
        <v>2395</v>
      </c>
      <c r="Z1861" t="s">
        <v>2331</v>
      </c>
      <c r="AA1861" t="s">
        <v>28951</v>
      </c>
      <c r="AB1861">
        <v>15</v>
      </c>
      <c r="AD1861" t="s">
        <v>1332</v>
      </c>
      <c r="AF1861" t="s">
        <v>28952</v>
      </c>
      <c r="AH1861" t="s">
        <v>114</v>
      </c>
      <c r="AI1861" t="s">
        <v>114</v>
      </c>
      <c r="AJ1861" t="s">
        <v>28953</v>
      </c>
      <c r="AK1861" t="s">
        <v>28954</v>
      </c>
      <c r="AO1861" t="s">
        <v>28955</v>
      </c>
      <c r="AQ1861">
        <v>6</v>
      </c>
      <c r="AR1861">
        <v>7</v>
      </c>
      <c r="AS1861">
        <v>21</v>
      </c>
      <c r="AT1861" t="s">
        <v>28956</v>
      </c>
      <c r="AU1861" t="s">
        <v>28957</v>
      </c>
      <c r="AV1861" t="s">
        <v>28958</v>
      </c>
      <c r="AW1861" t="s">
        <v>28959</v>
      </c>
      <c r="AX1861" t="s">
        <v>28960</v>
      </c>
      <c r="AY1861" t="s">
        <v>6368</v>
      </c>
      <c r="AZ1861" t="s">
        <v>208</v>
      </c>
      <c r="BA1861" t="s">
        <v>426</v>
      </c>
      <c r="BB1861" t="s">
        <v>28961</v>
      </c>
      <c r="BD1861" t="s">
        <v>28893</v>
      </c>
      <c r="BE1861">
        <v>0</v>
      </c>
      <c r="BF1861" t="s">
        <v>28962</v>
      </c>
      <c r="BG1861" t="s">
        <v>28963</v>
      </c>
      <c r="BH1861" t="s">
        <v>28964</v>
      </c>
      <c r="BI1861" t="s">
        <v>132</v>
      </c>
      <c r="BS1861">
        <v>0</v>
      </c>
      <c r="BT1861">
        <v>0</v>
      </c>
      <c r="BU1861">
        <v>1</v>
      </c>
      <c r="BV1861">
        <v>0</v>
      </c>
      <c r="BW1861">
        <v>0</v>
      </c>
      <c r="BX1861">
        <v>0</v>
      </c>
      <c r="BY1861">
        <v>1</v>
      </c>
      <c r="CD1861" t="s">
        <v>132</v>
      </c>
      <c r="CE1861">
        <v>0</v>
      </c>
      <c r="CJ1861" t="s">
        <v>132</v>
      </c>
      <c r="CK1861" t="s">
        <v>132</v>
      </c>
      <c r="CP1861">
        <v>5983</v>
      </c>
      <c r="CQ1861">
        <v>0</v>
      </c>
      <c r="CR1861">
        <v>0</v>
      </c>
      <c r="CS1861">
        <v>0</v>
      </c>
      <c r="CT1861">
        <v>0</v>
      </c>
    </row>
    <row r="1862" spans="1:98" x14ac:dyDescent="0.2">
      <c r="A1862" t="s">
        <v>14566</v>
      </c>
      <c r="B1862" s="1" t="s">
        <v>306</v>
      </c>
      <c r="C1862">
        <v>1600</v>
      </c>
      <c r="G1862" t="s">
        <v>1053</v>
      </c>
      <c r="H1862" t="s">
        <v>102</v>
      </c>
      <c r="I1862" t="s">
        <v>103</v>
      </c>
      <c r="J1862" t="s">
        <v>8249</v>
      </c>
      <c r="K1862">
        <v>6</v>
      </c>
      <c r="L1862" t="s">
        <v>14567</v>
      </c>
      <c r="N1862" t="s">
        <v>7063</v>
      </c>
      <c r="O1862" t="s">
        <v>14568</v>
      </c>
      <c r="P1862">
        <v>51</v>
      </c>
      <c r="Q1862" t="s">
        <v>4352</v>
      </c>
      <c r="S1862" t="s">
        <v>14569</v>
      </c>
      <c r="T1862">
        <v>5</v>
      </c>
      <c r="U1862">
        <v>7</v>
      </c>
      <c r="V1862">
        <v>8</v>
      </c>
      <c r="Y1862" t="s">
        <v>1411</v>
      </c>
      <c r="Z1862" t="s">
        <v>8256</v>
      </c>
      <c r="AA1862" t="s">
        <v>8257</v>
      </c>
      <c r="AB1862">
        <v>16</v>
      </c>
      <c r="AD1862" t="s">
        <v>10233</v>
      </c>
      <c r="AF1862" t="s">
        <v>14570</v>
      </c>
      <c r="AH1862" t="s">
        <v>114</v>
      </c>
      <c r="AI1862" t="s">
        <v>114</v>
      </c>
      <c r="AJ1862" t="s">
        <v>14571</v>
      </c>
      <c r="AK1862" t="s">
        <v>14572</v>
      </c>
      <c r="AL1862" t="s">
        <v>14573</v>
      </c>
      <c r="AO1862" t="s">
        <v>14574</v>
      </c>
      <c r="AQ1862">
        <v>6</v>
      </c>
      <c r="AR1862">
        <v>6</v>
      </c>
      <c r="AS1862">
        <v>18</v>
      </c>
      <c r="AT1862" t="s">
        <v>14575</v>
      </c>
      <c r="AU1862" t="s">
        <v>14576</v>
      </c>
      <c r="AW1862" t="s">
        <v>14577</v>
      </c>
      <c r="AY1862" t="s">
        <v>4360</v>
      </c>
      <c r="AZ1862" t="s">
        <v>14578</v>
      </c>
      <c r="BA1862" t="s">
        <v>426</v>
      </c>
      <c r="BB1862" t="s">
        <v>14579</v>
      </c>
      <c r="BD1862" t="s">
        <v>14455</v>
      </c>
      <c r="BE1862">
        <v>0</v>
      </c>
      <c r="BF1862" t="s">
        <v>14580</v>
      </c>
      <c r="BG1862" t="s">
        <v>14581</v>
      </c>
      <c r="BH1862" t="s">
        <v>14582</v>
      </c>
      <c r="BS1862">
        <v>0</v>
      </c>
      <c r="BT1862">
        <v>0</v>
      </c>
      <c r="BU1862">
        <v>1</v>
      </c>
      <c r="BV1862">
        <v>0</v>
      </c>
      <c r="BW1862">
        <v>0</v>
      </c>
      <c r="BX1862">
        <v>0</v>
      </c>
      <c r="BY1862">
        <v>1</v>
      </c>
      <c r="CD1862" t="s">
        <v>131</v>
      </c>
      <c r="CE1862">
        <v>0</v>
      </c>
      <c r="CJ1862" t="s">
        <v>132</v>
      </c>
      <c r="CP1862">
        <v>1944</v>
      </c>
      <c r="CQ1862">
        <v>0</v>
      </c>
      <c r="CR1862">
        <v>0</v>
      </c>
      <c r="CS1862">
        <v>0</v>
      </c>
      <c r="CT1862">
        <v>0</v>
      </c>
    </row>
    <row r="1863" spans="1:98" x14ac:dyDescent="0.2">
      <c r="A1863" t="s">
        <v>5072</v>
      </c>
      <c r="B1863" s="1" t="s">
        <v>1117</v>
      </c>
      <c r="C1863">
        <v>400</v>
      </c>
      <c r="G1863" t="s">
        <v>240</v>
      </c>
      <c r="H1863" t="s">
        <v>102</v>
      </c>
      <c r="I1863" t="s">
        <v>332</v>
      </c>
      <c r="K1863">
        <v>5</v>
      </c>
      <c r="L1863" t="s">
        <v>2917</v>
      </c>
      <c r="N1863" t="s">
        <v>5073</v>
      </c>
      <c r="O1863" t="s">
        <v>5074</v>
      </c>
      <c r="P1863">
        <v>13</v>
      </c>
      <c r="Q1863" t="s">
        <v>1718</v>
      </c>
      <c r="S1863" t="s">
        <v>5075</v>
      </c>
      <c r="T1863">
        <v>5</v>
      </c>
      <c r="U1863">
        <v>4</v>
      </c>
      <c r="V1863">
        <v>1</v>
      </c>
      <c r="AD1863" t="s">
        <v>2921</v>
      </c>
      <c r="AF1863" t="s">
        <v>5076</v>
      </c>
      <c r="AH1863" t="s">
        <v>114</v>
      </c>
      <c r="AI1863" t="s">
        <v>114</v>
      </c>
      <c r="AO1863" t="s">
        <v>5077</v>
      </c>
      <c r="AQ1863">
        <v>1</v>
      </c>
      <c r="AR1863">
        <v>0</v>
      </c>
      <c r="AS1863" t="s">
        <v>839</v>
      </c>
      <c r="AT1863" t="s">
        <v>5078</v>
      </c>
      <c r="AU1863" t="s">
        <v>5079</v>
      </c>
      <c r="AV1863" t="s">
        <v>5080</v>
      </c>
      <c r="AY1863" t="s">
        <v>2869</v>
      </c>
      <c r="AZ1863" t="s">
        <v>2870</v>
      </c>
      <c r="BA1863" t="s">
        <v>255</v>
      </c>
      <c r="BB1863" t="s">
        <v>5081</v>
      </c>
      <c r="BC1863" t="s">
        <v>5069</v>
      </c>
      <c r="BD1863" t="s">
        <v>128</v>
      </c>
      <c r="BE1863">
        <v>0</v>
      </c>
      <c r="BF1863" t="s">
        <v>5082</v>
      </c>
      <c r="BG1863" t="s">
        <v>5083</v>
      </c>
      <c r="BH1863" t="s">
        <v>5084</v>
      </c>
      <c r="BS1863">
        <v>0</v>
      </c>
      <c r="BT1863">
        <v>0</v>
      </c>
      <c r="BU1863">
        <v>0</v>
      </c>
      <c r="BV1863">
        <v>1</v>
      </c>
      <c r="BW1863">
        <v>0</v>
      </c>
      <c r="BX1863">
        <v>1</v>
      </c>
      <c r="BY1863">
        <v>1</v>
      </c>
      <c r="CD1863" t="s">
        <v>131</v>
      </c>
      <c r="CE1863">
        <v>0</v>
      </c>
      <c r="CJ1863" t="s">
        <v>132</v>
      </c>
      <c r="CO1863" t="str">
        <f>HYPERLINK("http://www.d20pfsrd.com/bestiary/monster-listings/animals/reptiles/snake/venomous","Snake, Venomous")</f>
        <v>Snake, Venomous</v>
      </c>
      <c r="CP1863">
        <v>326</v>
      </c>
      <c r="CQ1863">
        <v>0</v>
      </c>
      <c r="CR1863">
        <v>0</v>
      </c>
      <c r="CS1863">
        <v>0</v>
      </c>
      <c r="CT1863">
        <v>0</v>
      </c>
    </row>
    <row r="1864" spans="1:98" x14ac:dyDescent="0.2">
      <c r="A1864" t="s">
        <v>18256</v>
      </c>
      <c r="B1864" s="1" t="s">
        <v>365</v>
      </c>
      <c r="C1864">
        <v>1200</v>
      </c>
      <c r="G1864" t="s">
        <v>240</v>
      </c>
      <c r="H1864" t="s">
        <v>1308</v>
      </c>
      <c r="I1864" t="s">
        <v>332</v>
      </c>
      <c r="J1864" t="s">
        <v>308</v>
      </c>
      <c r="K1864">
        <v>7</v>
      </c>
      <c r="L1864" t="s">
        <v>6814</v>
      </c>
      <c r="N1864" t="s">
        <v>11836</v>
      </c>
      <c r="O1864" t="s">
        <v>11837</v>
      </c>
      <c r="P1864">
        <v>37</v>
      </c>
      <c r="Q1864" t="s">
        <v>4842</v>
      </c>
      <c r="S1864" t="s">
        <v>18257</v>
      </c>
      <c r="T1864">
        <v>7</v>
      </c>
      <c r="U1864">
        <v>9</v>
      </c>
      <c r="V1864">
        <v>2</v>
      </c>
      <c r="X1864" t="s">
        <v>314</v>
      </c>
      <c r="AD1864" t="s">
        <v>18258</v>
      </c>
      <c r="AF1864" t="s">
        <v>18259</v>
      </c>
      <c r="AH1864" t="s">
        <v>202</v>
      </c>
      <c r="AI1864" t="s">
        <v>318</v>
      </c>
      <c r="AJ1864" t="s">
        <v>18260</v>
      </c>
      <c r="AO1864" t="s">
        <v>18261</v>
      </c>
      <c r="AQ1864">
        <v>3</v>
      </c>
      <c r="AR1864" t="s">
        <v>321</v>
      </c>
      <c r="AS1864" t="s">
        <v>321</v>
      </c>
      <c r="AT1864" t="s">
        <v>18262</v>
      </c>
      <c r="AU1864" t="s">
        <v>18263</v>
      </c>
      <c r="AV1864" t="s">
        <v>18264</v>
      </c>
      <c r="AY1864" t="s">
        <v>298</v>
      </c>
      <c r="AZ1864" t="s">
        <v>18265</v>
      </c>
      <c r="BA1864" t="s">
        <v>255</v>
      </c>
      <c r="BB1864" t="s">
        <v>18266</v>
      </c>
      <c r="BC1864" t="s">
        <v>18246</v>
      </c>
      <c r="BD1864" t="s">
        <v>14619</v>
      </c>
      <c r="BE1864">
        <v>0</v>
      </c>
      <c r="BF1864" t="s">
        <v>18267</v>
      </c>
      <c r="BG1864" t="s">
        <v>18254</v>
      </c>
      <c r="BH1864" t="s">
        <v>18268</v>
      </c>
      <c r="BS1864">
        <v>0</v>
      </c>
      <c r="BT1864">
        <v>0</v>
      </c>
      <c r="BU1864">
        <v>0</v>
      </c>
      <c r="BV1864">
        <v>1</v>
      </c>
      <c r="BW1864">
        <v>0</v>
      </c>
      <c r="BX1864">
        <v>1</v>
      </c>
      <c r="BY1864">
        <v>1</v>
      </c>
      <c r="CD1864" t="s">
        <v>132</v>
      </c>
      <c r="CE1864">
        <v>0</v>
      </c>
      <c r="CF1864" t="s">
        <v>132</v>
      </c>
      <c r="CJ1864" t="s">
        <v>132</v>
      </c>
      <c r="CK1864" t="s">
        <v>132</v>
      </c>
      <c r="CP1864">
        <v>2196</v>
      </c>
      <c r="CQ1864">
        <v>0</v>
      </c>
      <c r="CR1864">
        <v>0</v>
      </c>
      <c r="CS1864">
        <v>0</v>
      </c>
      <c r="CT1864">
        <v>0</v>
      </c>
    </row>
    <row r="1865" spans="1:98" x14ac:dyDescent="0.2">
      <c r="A1865" t="s">
        <v>22552</v>
      </c>
      <c r="B1865" s="1" t="s">
        <v>1166</v>
      </c>
      <c r="C1865">
        <v>307200</v>
      </c>
      <c r="G1865" t="s">
        <v>2068</v>
      </c>
      <c r="H1865" t="s">
        <v>193</v>
      </c>
      <c r="I1865" t="s">
        <v>103</v>
      </c>
      <c r="J1865" t="s">
        <v>6397</v>
      </c>
      <c r="K1865">
        <v>12</v>
      </c>
      <c r="L1865" t="s">
        <v>22553</v>
      </c>
      <c r="N1865" t="s">
        <v>8665</v>
      </c>
      <c r="O1865" t="s">
        <v>8666</v>
      </c>
      <c r="P1865">
        <v>324</v>
      </c>
      <c r="Q1865" t="s">
        <v>7378</v>
      </c>
      <c r="S1865" t="s">
        <v>22554</v>
      </c>
      <c r="T1865">
        <v>21</v>
      </c>
      <c r="U1865">
        <v>16</v>
      </c>
      <c r="V1865">
        <v>22</v>
      </c>
      <c r="Y1865" t="s">
        <v>22555</v>
      </c>
      <c r="Z1865" t="s">
        <v>375</v>
      </c>
      <c r="AA1865" t="s">
        <v>6358</v>
      </c>
      <c r="AB1865">
        <v>31</v>
      </c>
      <c r="AD1865" t="s">
        <v>766</v>
      </c>
      <c r="AE1865" t="s">
        <v>22556</v>
      </c>
      <c r="AF1865" t="s">
        <v>22557</v>
      </c>
      <c r="AH1865" t="s">
        <v>202</v>
      </c>
      <c r="AI1865" t="s">
        <v>22558</v>
      </c>
      <c r="AJ1865" t="s">
        <v>22559</v>
      </c>
      <c r="AK1865" t="s">
        <v>22560</v>
      </c>
      <c r="AM1865" t="s">
        <v>22561</v>
      </c>
      <c r="AO1865" t="s">
        <v>22562</v>
      </c>
      <c r="AQ1865">
        <v>24</v>
      </c>
      <c r="AR1865" t="s">
        <v>1546</v>
      </c>
      <c r="AS1865" t="s">
        <v>2006</v>
      </c>
      <c r="AT1865" t="s">
        <v>22563</v>
      </c>
      <c r="AU1865" t="s">
        <v>22564</v>
      </c>
      <c r="AW1865" t="s">
        <v>22565</v>
      </c>
      <c r="AX1865" t="s">
        <v>22566</v>
      </c>
      <c r="AY1865" t="s">
        <v>6368</v>
      </c>
      <c r="AZ1865" t="s">
        <v>2953</v>
      </c>
      <c r="BA1865" t="s">
        <v>156</v>
      </c>
      <c r="BB1865" t="s">
        <v>22567</v>
      </c>
      <c r="BC1865" t="s">
        <v>6371</v>
      </c>
      <c r="BD1865" t="s">
        <v>22504</v>
      </c>
      <c r="BE1865">
        <v>0</v>
      </c>
      <c r="BF1865" t="s">
        <v>22568</v>
      </c>
      <c r="BG1865" t="s">
        <v>22569</v>
      </c>
      <c r="BH1865" t="s">
        <v>22570</v>
      </c>
      <c r="BI1865" t="s">
        <v>132</v>
      </c>
      <c r="BK1865" t="s">
        <v>132</v>
      </c>
      <c r="BS1865">
        <v>0</v>
      </c>
      <c r="BT1865">
        <v>0</v>
      </c>
      <c r="BU1865">
        <v>0</v>
      </c>
      <c r="BV1865">
        <v>0</v>
      </c>
      <c r="BW1865">
        <v>0</v>
      </c>
      <c r="BX1865">
        <v>0</v>
      </c>
      <c r="BY1865">
        <v>1</v>
      </c>
      <c r="CD1865" t="s">
        <v>131</v>
      </c>
      <c r="CE1865">
        <v>0</v>
      </c>
      <c r="CF1865" t="s">
        <v>132</v>
      </c>
      <c r="CJ1865" t="s">
        <v>132</v>
      </c>
      <c r="CK1865" t="s">
        <v>132</v>
      </c>
      <c r="CP1865">
        <v>4415</v>
      </c>
      <c r="CQ1865">
        <v>0</v>
      </c>
      <c r="CR1865">
        <v>0</v>
      </c>
      <c r="CS1865">
        <v>0</v>
      </c>
      <c r="CT1865">
        <v>0</v>
      </c>
    </row>
    <row r="1866" spans="1:98" x14ac:dyDescent="0.2">
      <c r="A1866" t="s">
        <v>6637</v>
      </c>
      <c r="B1866" s="1" t="s">
        <v>1137</v>
      </c>
      <c r="C1866">
        <v>2400</v>
      </c>
      <c r="D1866" t="s">
        <v>6637</v>
      </c>
      <c r="G1866" t="s">
        <v>240</v>
      </c>
      <c r="H1866" t="s">
        <v>102</v>
      </c>
      <c r="I1866" t="s">
        <v>654</v>
      </c>
      <c r="K1866" s="1" t="s">
        <v>6638</v>
      </c>
      <c r="L1866" t="s">
        <v>6639</v>
      </c>
      <c r="M1866" t="s">
        <v>6640</v>
      </c>
      <c r="N1866" t="s">
        <v>3464</v>
      </c>
      <c r="O1866" t="s">
        <v>6641</v>
      </c>
      <c r="P1866">
        <v>85</v>
      </c>
      <c r="Q1866" t="s">
        <v>6642</v>
      </c>
      <c r="S1866" t="s">
        <v>659</v>
      </c>
      <c r="T1866">
        <v>9</v>
      </c>
      <c r="U1866">
        <v>-2</v>
      </c>
      <c r="V1866">
        <v>-2</v>
      </c>
      <c r="X1866" t="s">
        <v>4403</v>
      </c>
      <c r="Z1866" t="s">
        <v>6643</v>
      </c>
      <c r="AD1866" t="s">
        <v>496</v>
      </c>
      <c r="AF1866" t="s">
        <v>6644</v>
      </c>
      <c r="AH1866" t="s">
        <v>114</v>
      </c>
      <c r="AI1866" t="s">
        <v>114</v>
      </c>
      <c r="AJ1866" t="s">
        <v>6645</v>
      </c>
      <c r="AO1866" t="s">
        <v>664</v>
      </c>
      <c r="AQ1866">
        <v>6</v>
      </c>
      <c r="AR1866" t="s">
        <v>442</v>
      </c>
      <c r="AS1866" t="s">
        <v>4424</v>
      </c>
      <c r="AU1866" t="s">
        <v>6646</v>
      </c>
      <c r="AV1866" t="s">
        <v>6647</v>
      </c>
      <c r="AY1866" t="s">
        <v>6648</v>
      </c>
      <c r="AZ1866" t="s">
        <v>670</v>
      </c>
      <c r="BA1866" t="s">
        <v>255</v>
      </c>
      <c r="BB1866" t="s">
        <v>6649</v>
      </c>
      <c r="BD1866" t="s">
        <v>6613</v>
      </c>
      <c r="BE1866">
        <v>0</v>
      </c>
      <c r="BF1866" t="s">
        <v>6650</v>
      </c>
      <c r="BG1866" t="s">
        <v>6651</v>
      </c>
      <c r="BH1866" t="s">
        <v>6652</v>
      </c>
      <c r="BS1866">
        <v>0</v>
      </c>
      <c r="BT1866">
        <v>0</v>
      </c>
      <c r="BU1866">
        <v>0</v>
      </c>
      <c r="BV1866">
        <v>0</v>
      </c>
      <c r="BW1866">
        <v>0</v>
      </c>
      <c r="BX1866">
        <v>0</v>
      </c>
      <c r="BY1866">
        <v>1</v>
      </c>
      <c r="CD1866" t="s">
        <v>131</v>
      </c>
      <c r="CE1866">
        <v>0</v>
      </c>
      <c r="CJ1866" t="s">
        <v>132</v>
      </c>
      <c r="CP1866">
        <v>868</v>
      </c>
      <c r="CQ1866">
        <v>0</v>
      </c>
      <c r="CR1866">
        <v>0</v>
      </c>
      <c r="CS1866">
        <v>0</v>
      </c>
      <c r="CT1866">
        <v>0</v>
      </c>
    </row>
    <row r="1867" spans="1:98" x14ac:dyDescent="0.2">
      <c r="A1867" t="s">
        <v>7221</v>
      </c>
      <c r="B1867" s="1" t="s">
        <v>239</v>
      </c>
      <c r="C1867">
        <v>800</v>
      </c>
      <c r="G1867" t="s">
        <v>575</v>
      </c>
      <c r="H1867" t="s">
        <v>102</v>
      </c>
      <c r="I1867" t="s">
        <v>103</v>
      </c>
      <c r="J1867" t="s">
        <v>1138</v>
      </c>
      <c r="K1867">
        <v>-1</v>
      </c>
      <c r="L1867" t="s">
        <v>7222</v>
      </c>
      <c r="N1867" t="s">
        <v>434</v>
      </c>
      <c r="O1867" t="s">
        <v>7223</v>
      </c>
      <c r="P1867">
        <v>30</v>
      </c>
      <c r="Q1867" t="s">
        <v>812</v>
      </c>
      <c r="S1867" t="s">
        <v>7224</v>
      </c>
      <c r="T1867">
        <v>8</v>
      </c>
      <c r="U1867">
        <v>0</v>
      </c>
      <c r="V1867">
        <v>5</v>
      </c>
      <c r="X1867" t="s">
        <v>7225</v>
      </c>
      <c r="Y1867" t="s">
        <v>1194</v>
      </c>
      <c r="Z1867" t="s">
        <v>1146</v>
      </c>
      <c r="AA1867" t="s">
        <v>1147</v>
      </c>
      <c r="AB1867">
        <v>14</v>
      </c>
      <c r="AD1867" t="s">
        <v>267</v>
      </c>
      <c r="AF1867" t="s">
        <v>7226</v>
      </c>
      <c r="AH1867" t="s">
        <v>114</v>
      </c>
      <c r="AI1867" t="s">
        <v>114</v>
      </c>
      <c r="AJ1867" t="s">
        <v>7227</v>
      </c>
      <c r="AK1867" t="s">
        <v>7228</v>
      </c>
      <c r="AO1867" t="s">
        <v>7229</v>
      </c>
      <c r="AQ1867">
        <v>4</v>
      </c>
      <c r="AR1867" t="s">
        <v>3471</v>
      </c>
      <c r="AS1867">
        <v>15</v>
      </c>
      <c r="AT1867" t="s">
        <v>7230</v>
      </c>
      <c r="AU1867" t="s">
        <v>7231</v>
      </c>
      <c r="AV1867" t="s">
        <v>7232</v>
      </c>
      <c r="AW1867" t="s">
        <v>6453</v>
      </c>
      <c r="AY1867" t="s">
        <v>7233</v>
      </c>
      <c r="AZ1867" t="s">
        <v>7234</v>
      </c>
      <c r="BA1867" t="s">
        <v>426</v>
      </c>
      <c r="BB1867" t="s">
        <v>7235</v>
      </c>
      <c r="BC1867" t="s">
        <v>1161</v>
      </c>
      <c r="BD1867" t="s">
        <v>7236</v>
      </c>
      <c r="BE1867">
        <v>0</v>
      </c>
      <c r="BF1867" t="s">
        <v>7237</v>
      </c>
      <c r="BG1867" t="s">
        <v>7238</v>
      </c>
      <c r="BH1867" t="s">
        <v>7239</v>
      </c>
      <c r="BS1867">
        <v>0</v>
      </c>
      <c r="BT1867">
        <v>0</v>
      </c>
      <c r="BU1867">
        <v>0</v>
      </c>
      <c r="BV1867">
        <v>0</v>
      </c>
      <c r="BW1867">
        <v>1</v>
      </c>
      <c r="BX1867">
        <v>0</v>
      </c>
      <c r="BY1867">
        <v>1</v>
      </c>
      <c r="CD1867" t="s">
        <v>131</v>
      </c>
      <c r="CE1867">
        <v>0</v>
      </c>
      <c r="CJ1867" t="s">
        <v>132</v>
      </c>
      <c r="CP1867">
        <v>1076</v>
      </c>
      <c r="CQ1867">
        <v>0</v>
      </c>
      <c r="CR1867">
        <v>0</v>
      </c>
      <c r="CS1867">
        <v>0</v>
      </c>
      <c r="CT1867">
        <v>0</v>
      </c>
    </row>
    <row r="1868" spans="1:98" x14ac:dyDescent="0.2">
      <c r="A1868" t="s">
        <v>12588</v>
      </c>
      <c r="B1868" s="1" t="s">
        <v>2051</v>
      </c>
      <c r="C1868">
        <v>51200</v>
      </c>
      <c r="G1868" t="s">
        <v>575</v>
      </c>
      <c r="H1868" t="s">
        <v>136</v>
      </c>
      <c r="I1868" t="s">
        <v>1780</v>
      </c>
      <c r="J1868" t="s">
        <v>1781</v>
      </c>
      <c r="K1868">
        <v>4</v>
      </c>
      <c r="L1868" t="s">
        <v>12589</v>
      </c>
      <c r="M1868" t="s">
        <v>12590</v>
      </c>
      <c r="N1868" t="s">
        <v>12591</v>
      </c>
      <c r="O1868" t="s">
        <v>12592</v>
      </c>
      <c r="P1868">
        <v>250</v>
      </c>
      <c r="Q1868" t="s">
        <v>12593</v>
      </c>
      <c r="S1868" t="s">
        <v>12594</v>
      </c>
      <c r="T1868">
        <v>18</v>
      </c>
      <c r="U1868">
        <v>12</v>
      </c>
      <c r="V1868">
        <v>16</v>
      </c>
      <c r="Y1868" t="s">
        <v>1831</v>
      </c>
      <c r="Z1868" t="s">
        <v>1787</v>
      </c>
      <c r="AB1868">
        <v>26</v>
      </c>
      <c r="AD1868" t="s">
        <v>1811</v>
      </c>
      <c r="AF1868" t="s">
        <v>12595</v>
      </c>
      <c r="AH1868" t="s">
        <v>147</v>
      </c>
      <c r="AI1868" t="s">
        <v>1833</v>
      </c>
      <c r="AJ1868" t="s">
        <v>12596</v>
      </c>
      <c r="AK1868" t="s">
        <v>12597</v>
      </c>
      <c r="AL1868" t="s">
        <v>12598</v>
      </c>
      <c r="AO1868" t="s">
        <v>12599</v>
      </c>
      <c r="AQ1868">
        <v>20</v>
      </c>
      <c r="AR1868">
        <v>32</v>
      </c>
      <c r="AS1868" t="s">
        <v>12600</v>
      </c>
      <c r="AT1868" t="s">
        <v>12601</v>
      </c>
      <c r="AU1868" t="s">
        <v>12602</v>
      </c>
      <c r="AV1868" t="s">
        <v>12505</v>
      </c>
      <c r="AW1868" t="s">
        <v>12584</v>
      </c>
      <c r="AX1868" t="s">
        <v>1795</v>
      </c>
      <c r="AY1868" t="s">
        <v>1796</v>
      </c>
      <c r="AZ1868" t="s">
        <v>670</v>
      </c>
      <c r="BA1868" t="s">
        <v>1797</v>
      </c>
      <c r="BB1868" t="s">
        <v>12520</v>
      </c>
      <c r="BC1868" t="s">
        <v>1799</v>
      </c>
      <c r="BD1868" t="s">
        <v>6673</v>
      </c>
      <c r="BE1868">
        <v>0</v>
      </c>
      <c r="BF1868" t="s">
        <v>12603</v>
      </c>
      <c r="BG1868" t="s">
        <v>1801</v>
      </c>
      <c r="BH1868" t="s">
        <v>12604</v>
      </c>
      <c r="BS1868">
        <v>0</v>
      </c>
      <c r="BT1868">
        <v>0</v>
      </c>
      <c r="BU1868">
        <v>1</v>
      </c>
      <c r="BV1868">
        <v>0</v>
      </c>
      <c r="BW1868">
        <v>0</v>
      </c>
      <c r="BX1868">
        <v>1</v>
      </c>
      <c r="BY1868">
        <v>1</v>
      </c>
      <c r="CD1868" t="s">
        <v>12605</v>
      </c>
      <c r="CE1868">
        <v>0</v>
      </c>
      <c r="CJ1868" t="s">
        <v>132</v>
      </c>
      <c r="CP1868">
        <v>1523</v>
      </c>
      <c r="CQ1868">
        <v>0</v>
      </c>
      <c r="CR1868">
        <v>0</v>
      </c>
      <c r="CS1868">
        <v>0</v>
      </c>
      <c r="CT1868">
        <v>0</v>
      </c>
    </row>
    <row r="1869" spans="1:98" x14ac:dyDescent="0.2">
      <c r="A1869" t="s">
        <v>12718</v>
      </c>
      <c r="B1869" s="1" t="s">
        <v>1246</v>
      </c>
      <c r="C1869">
        <v>102400</v>
      </c>
      <c r="G1869" t="s">
        <v>135</v>
      </c>
      <c r="H1869" t="s">
        <v>1035</v>
      </c>
      <c r="I1869" t="s">
        <v>1780</v>
      </c>
      <c r="J1869" t="s">
        <v>1846</v>
      </c>
      <c r="K1869">
        <v>3</v>
      </c>
      <c r="L1869" t="s">
        <v>12570</v>
      </c>
      <c r="M1869" t="s">
        <v>12719</v>
      </c>
      <c r="N1869" t="s">
        <v>12720</v>
      </c>
      <c r="O1869" t="s">
        <v>12721</v>
      </c>
      <c r="P1869">
        <v>275</v>
      </c>
      <c r="Q1869" t="s">
        <v>8797</v>
      </c>
      <c r="S1869" t="s">
        <v>12722</v>
      </c>
      <c r="T1869">
        <v>19</v>
      </c>
      <c r="U1869">
        <v>12</v>
      </c>
      <c r="V1869">
        <v>17</v>
      </c>
      <c r="Y1869" t="s">
        <v>1831</v>
      </c>
      <c r="Z1869" t="s">
        <v>1853</v>
      </c>
      <c r="AB1869">
        <v>28</v>
      </c>
      <c r="AD1869" t="s">
        <v>1854</v>
      </c>
      <c r="AF1869" t="s">
        <v>12723</v>
      </c>
      <c r="AH1869" t="s">
        <v>496</v>
      </c>
      <c r="AI1869" t="s">
        <v>1856</v>
      </c>
      <c r="AJ1869" t="s">
        <v>12724</v>
      </c>
      <c r="AK1869" t="s">
        <v>12725</v>
      </c>
      <c r="AL1869" t="s">
        <v>12726</v>
      </c>
      <c r="AO1869" t="s">
        <v>12727</v>
      </c>
      <c r="AQ1869">
        <v>22</v>
      </c>
      <c r="AR1869">
        <v>37</v>
      </c>
      <c r="AS1869" t="s">
        <v>2199</v>
      </c>
      <c r="AT1869" t="s">
        <v>12728</v>
      </c>
      <c r="AU1869" t="s">
        <v>12729</v>
      </c>
      <c r="AW1869" t="s">
        <v>12715</v>
      </c>
      <c r="AX1869" t="s">
        <v>1865</v>
      </c>
      <c r="AY1869" t="s">
        <v>1866</v>
      </c>
      <c r="AZ1869" t="s">
        <v>670</v>
      </c>
      <c r="BA1869" t="s">
        <v>1797</v>
      </c>
      <c r="BB1869" t="s">
        <v>1867</v>
      </c>
      <c r="BC1869" t="s">
        <v>1799</v>
      </c>
      <c r="BD1869" t="s">
        <v>6673</v>
      </c>
      <c r="BE1869">
        <v>0</v>
      </c>
      <c r="BF1869" t="s">
        <v>12730</v>
      </c>
      <c r="BG1869" t="s">
        <v>1869</v>
      </c>
      <c r="BH1869" t="s">
        <v>12731</v>
      </c>
      <c r="BS1869">
        <v>0</v>
      </c>
      <c r="BT1869">
        <v>0</v>
      </c>
      <c r="BU1869">
        <v>1</v>
      </c>
      <c r="BV1869">
        <v>0</v>
      </c>
      <c r="BW1869">
        <v>1</v>
      </c>
      <c r="BX1869">
        <v>0</v>
      </c>
      <c r="BY1869">
        <v>1</v>
      </c>
      <c r="CD1869" t="s">
        <v>12605</v>
      </c>
      <c r="CE1869">
        <v>0</v>
      </c>
      <c r="CJ1869" t="s">
        <v>132</v>
      </c>
      <c r="CP1869">
        <v>1532</v>
      </c>
      <c r="CQ1869">
        <v>0</v>
      </c>
      <c r="CR1869">
        <v>0</v>
      </c>
      <c r="CS1869">
        <v>0</v>
      </c>
      <c r="CT1869">
        <v>0</v>
      </c>
    </row>
    <row r="1870" spans="1:98" x14ac:dyDescent="0.2">
      <c r="A1870" t="s">
        <v>13189</v>
      </c>
      <c r="B1870" s="1" t="s">
        <v>2051</v>
      </c>
      <c r="C1870">
        <v>51200</v>
      </c>
      <c r="G1870" t="s">
        <v>2068</v>
      </c>
      <c r="H1870" t="s">
        <v>136</v>
      </c>
      <c r="I1870" t="s">
        <v>1780</v>
      </c>
      <c r="J1870" t="s">
        <v>1954</v>
      </c>
      <c r="K1870">
        <v>4</v>
      </c>
      <c r="L1870" t="s">
        <v>13190</v>
      </c>
      <c r="M1870" t="s">
        <v>13191</v>
      </c>
      <c r="N1870" t="s">
        <v>12591</v>
      </c>
      <c r="O1870" t="s">
        <v>12592</v>
      </c>
      <c r="P1870">
        <v>250</v>
      </c>
      <c r="Q1870" t="s">
        <v>12593</v>
      </c>
      <c r="S1870" t="s">
        <v>12594</v>
      </c>
      <c r="T1870">
        <v>18</v>
      </c>
      <c r="U1870">
        <v>12</v>
      </c>
      <c r="V1870">
        <v>16</v>
      </c>
      <c r="Y1870" t="s">
        <v>1831</v>
      </c>
      <c r="Z1870" t="s">
        <v>1960</v>
      </c>
      <c r="AB1870">
        <v>26</v>
      </c>
      <c r="AC1870" t="s">
        <v>1961</v>
      </c>
      <c r="AD1870" t="s">
        <v>2087</v>
      </c>
      <c r="AF1870" t="s">
        <v>13192</v>
      </c>
      <c r="AH1870" t="s">
        <v>147</v>
      </c>
      <c r="AI1870" t="s">
        <v>1856</v>
      </c>
      <c r="AJ1870" t="s">
        <v>13193</v>
      </c>
      <c r="AK1870" t="s">
        <v>13194</v>
      </c>
      <c r="AL1870" t="s">
        <v>13195</v>
      </c>
      <c r="AO1870" t="s">
        <v>13196</v>
      </c>
      <c r="AQ1870">
        <v>20</v>
      </c>
      <c r="AR1870">
        <v>32</v>
      </c>
      <c r="AS1870" t="s">
        <v>12600</v>
      </c>
      <c r="AT1870" t="s">
        <v>13197</v>
      </c>
      <c r="AU1870" t="s">
        <v>13198</v>
      </c>
      <c r="AW1870" t="s">
        <v>13186</v>
      </c>
      <c r="AX1870" t="s">
        <v>2079</v>
      </c>
      <c r="AY1870" t="s">
        <v>1866</v>
      </c>
      <c r="AZ1870" t="s">
        <v>670</v>
      </c>
      <c r="BA1870" t="s">
        <v>1797</v>
      </c>
      <c r="BB1870" t="s">
        <v>2080</v>
      </c>
      <c r="BC1870" t="s">
        <v>2081</v>
      </c>
      <c r="BD1870" t="s">
        <v>6673</v>
      </c>
      <c r="BE1870">
        <v>0</v>
      </c>
      <c r="BF1870" t="s">
        <v>13199</v>
      </c>
      <c r="BG1870" t="s">
        <v>2083</v>
      </c>
      <c r="BH1870" t="s">
        <v>13200</v>
      </c>
      <c r="BS1870">
        <v>0</v>
      </c>
      <c r="BT1870">
        <v>0</v>
      </c>
      <c r="BU1870">
        <v>1</v>
      </c>
      <c r="BV1870">
        <v>0</v>
      </c>
      <c r="BW1870">
        <v>1</v>
      </c>
      <c r="BX1870">
        <v>0</v>
      </c>
      <c r="BY1870">
        <v>1</v>
      </c>
      <c r="CD1870" t="s">
        <v>12605</v>
      </c>
      <c r="CE1870">
        <v>0</v>
      </c>
      <c r="CJ1870" t="s">
        <v>132</v>
      </c>
      <c r="CP1870">
        <v>1568</v>
      </c>
      <c r="CQ1870">
        <v>0</v>
      </c>
      <c r="CR1870">
        <v>0</v>
      </c>
      <c r="CS1870">
        <v>0</v>
      </c>
      <c r="CT1870">
        <v>0</v>
      </c>
    </row>
    <row r="1871" spans="1:98" x14ac:dyDescent="0.2">
      <c r="A1871" t="s">
        <v>13285</v>
      </c>
      <c r="B1871" s="1" t="s">
        <v>1246</v>
      </c>
      <c r="C1871">
        <v>102400</v>
      </c>
      <c r="G1871" t="s">
        <v>366</v>
      </c>
      <c r="H1871" t="s">
        <v>1035</v>
      </c>
      <c r="I1871" t="s">
        <v>1780</v>
      </c>
      <c r="J1871" t="s">
        <v>1781</v>
      </c>
      <c r="K1871">
        <v>3</v>
      </c>
      <c r="L1871" t="s">
        <v>1936</v>
      </c>
      <c r="M1871" t="s">
        <v>13286</v>
      </c>
      <c r="N1871" t="s">
        <v>12720</v>
      </c>
      <c r="O1871" t="s">
        <v>12721</v>
      </c>
      <c r="P1871">
        <v>275</v>
      </c>
      <c r="Q1871" t="s">
        <v>8797</v>
      </c>
      <c r="S1871" t="s">
        <v>13287</v>
      </c>
      <c r="T1871">
        <v>19</v>
      </c>
      <c r="U1871">
        <v>12</v>
      </c>
      <c r="V1871">
        <v>19</v>
      </c>
      <c r="Y1871" t="s">
        <v>1831</v>
      </c>
      <c r="Z1871" t="s">
        <v>1853</v>
      </c>
      <c r="AB1871">
        <v>28</v>
      </c>
      <c r="AD1871" t="s">
        <v>2000</v>
      </c>
      <c r="AE1871" t="s">
        <v>13229</v>
      </c>
      <c r="AF1871" t="s">
        <v>13288</v>
      </c>
      <c r="AH1871" t="s">
        <v>496</v>
      </c>
      <c r="AI1871" t="s">
        <v>1856</v>
      </c>
      <c r="AJ1871" t="s">
        <v>13289</v>
      </c>
      <c r="AK1871" t="s">
        <v>13290</v>
      </c>
      <c r="AL1871" t="s">
        <v>13291</v>
      </c>
      <c r="AO1871" t="s">
        <v>13292</v>
      </c>
      <c r="AQ1871">
        <v>22</v>
      </c>
      <c r="AR1871">
        <v>37</v>
      </c>
      <c r="AS1871" t="s">
        <v>2199</v>
      </c>
      <c r="AT1871" t="s">
        <v>13293</v>
      </c>
      <c r="AU1871" t="s">
        <v>13294</v>
      </c>
      <c r="AV1871" t="s">
        <v>12505</v>
      </c>
      <c r="AW1871" t="s">
        <v>2137</v>
      </c>
      <c r="AX1871" t="s">
        <v>13295</v>
      </c>
      <c r="AY1871" t="s">
        <v>2121</v>
      </c>
      <c r="AZ1871" t="s">
        <v>670</v>
      </c>
      <c r="BA1871" t="s">
        <v>1797</v>
      </c>
      <c r="BB1871" t="s">
        <v>2122</v>
      </c>
      <c r="BC1871" t="s">
        <v>2081</v>
      </c>
      <c r="BD1871" t="s">
        <v>6673</v>
      </c>
      <c r="BE1871">
        <v>0</v>
      </c>
      <c r="BF1871" t="s">
        <v>13296</v>
      </c>
      <c r="BG1871" t="s">
        <v>2124</v>
      </c>
      <c r="BH1871" t="s">
        <v>13297</v>
      </c>
      <c r="BS1871">
        <v>0</v>
      </c>
      <c r="BT1871">
        <v>0</v>
      </c>
      <c r="BU1871">
        <v>1</v>
      </c>
      <c r="BV1871">
        <v>0</v>
      </c>
      <c r="BW1871">
        <v>0</v>
      </c>
      <c r="BX1871">
        <v>0</v>
      </c>
      <c r="BY1871">
        <v>1</v>
      </c>
      <c r="CD1871" t="s">
        <v>12605</v>
      </c>
      <c r="CE1871">
        <v>0</v>
      </c>
      <c r="CJ1871" t="s">
        <v>132</v>
      </c>
      <c r="CP1871">
        <v>1576</v>
      </c>
      <c r="CQ1871">
        <v>0</v>
      </c>
      <c r="CR1871">
        <v>0</v>
      </c>
      <c r="CS1871">
        <v>0</v>
      </c>
      <c r="CT1871">
        <v>0</v>
      </c>
    </row>
    <row r="1872" spans="1:98" x14ac:dyDescent="0.2">
      <c r="A1872" t="s">
        <v>13407</v>
      </c>
      <c r="B1872" s="1" t="s">
        <v>192</v>
      </c>
      <c r="C1872">
        <v>76800</v>
      </c>
      <c r="G1872" t="s">
        <v>2068</v>
      </c>
      <c r="H1872" t="s">
        <v>136</v>
      </c>
      <c r="I1872" t="s">
        <v>1780</v>
      </c>
      <c r="J1872" t="s">
        <v>1846</v>
      </c>
      <c r="K1872">
        <v>4</v>
      </c>
      <c r="L1872" t="s">
        <v>12570</v>
      </c>
      <c r="M1872" t="s">
        <v>13408</v>
      </c>
      <c r="N1872" t="s">
        <v>13409</v>
      </c>
      <c r="O1872" t="s">
        <v>13410</v>
      </c>
      <c r="P1872">
        <v>262</v>
      </c>
      <c r="Q1872" t="s">
        <v>12841</v>
      </c>
      <c r="S1872" t="s">
        <v>13411</v>
      </c>
      <c r="T1872">
        <v>18</v>
      </c>
      <c r="U1872">
        <v>12</v>
      </c>
      <c r="V1872">
        <v>17</v>
      </c>
      <c r="X1872" t="s">
        <v>171</v>
      </c>
      <c r="Y1872" t="s">
        <v>1831</v>
      </c>
      <c r="Z1872" t="s">
        <v>1787</v>
      </c>
      <c r="AB1872">
        <v>27</v>
      </c>
      <c r="AD1872" t="s">
        <v>1962</v>
      </c>
      <c r="AE1872" t="s">
        <v>13329</v>
      </c>
      <c r="AF1872" t="s">
        <v>13412</v>
      </c>
      <c r="AH1872" t="s">
        <v>147</v>
      </c>
      <c r="AI1872" t="s">
        <v>1833</v>
      </c>
      <c r="AJ1872" t="s">
        <v>13413</v>
      </c>
      <c r="AK1872" t="s">
        <v>13414</v>
      </c>
      <c r="AL1872" t="s">
        <v>13415</v>
      </c>
      <c r="AO1872" t="s">
        <v>2235</v>
      </c>
      <c r="AQ1872">
        <v>21</v>
      </c>
      <c r="AR1872" t="s">
        <v>13416</v>
      </c>
      <c r="AS1872" t="s">
        <v>13417</v>
      </c>
      <c r="AT1872" t="s">
        <v>13418</v>
      </c>
      <c r="AU1872" t="s">
        <v>13419</v>
      </c>
      <c r="AW1872" t="s">
        <v>13404</v>
      </c>
      <c r="AX1872" t="s">
        <v>2187</v>
      </c>
      <c r="AY1872" t="s">
        <v>2167</v>
      </c>
      <c r="AZ1872" t="s">
        <v>670</v>
      </c>
      <c r="BA1872" t="s">
        <v>1797</v>
      </c>
      <c r="BB1872" t="s">
        <v>2168</v>
      </c>
      <c r="BC1872" t="s">
        <v>2081</v>
      </c>
      <c r="BD1872" t="s">
        <v>6673</v>
      </c>
      <c r="BE1872">
        <v>0</v>
      </c>
      <c r="BF1872" t="s">
        <v>13405</v>
      </c>
      <c r="BG1872" t="s">
        <v>2170</v>
      </c>
      <c r="BH1872" t="s">
        <v>13420</v>
      </c>
      <c r="BS1872">
        <v>0</v>
      </c>
      <c r="BT1872">
        <v>0</v>
      </c>
      <c r="BU1872">
        <v>1</v>
      </c>
      <c r="BV1872">
        <v>0</v>
      </c>
      <c r="BW1872">
        <v>0</v>
      </c>
      <c r="BX1872">
        <v>0</v>
      </c>
      <c r="BY1872">
        <v>1</v>
      </c>
      <c r="CD1872" t="s">
        <v>12605</v>
      </c>
      <c r="CE1872">
        <v>0</v>
      </c>
      <c r="CJ1872" t="s">
        <v>132</v>
      </c>
      <c r="CP1872">
        <v>1585</v>
      </c>
      <c r="CQ1872">
        <v>0</v>
      </c>
      <c r="CR1872">
        <v>0</v>
      </c>
      <c r="CS1872">
        <v>0</v>
      </c>
      <c r="CT1872">
        <v>0</v>
      </c>
    </row>
    <row r="1873" spans="1:98" x14ac:dyDescent="0.2">
      <c r="A1873" t="s">
        <v>12837</v>
      </c>
      <c r="B1873" s="1" t="s">
        <v>192</v>
      </c>
      <c r="C1873">
        <v>76800</v>
      </c>
      <c r="G1873" t="s">
        <v>135</v>
      </c>
      <c r="H1873" t="s">
        <v>1035</v>
      </c>
      <c r="I1873" t="s">
        <v>1780</v>
      </c>
      <c r="J1873" t="s">
        <v>1900</v>
      </c>
      <c r="K1873">
        <v>-1</v>
      </c>
      <c r="L1873" t="s">
        <v>1847</v>
      </c>
      <c r="M1873" t="s">
        <v>12838</v>
      </c>
      <c r="N1873" t="s">
        <v>12839</v>
      </c>
      <c r="O1873" t="s">
        <v>12840</v>
      </c>
      <c r="P1873">
        <v>262</v>
      </c>
      <c r="Q1873" t="s">
        <v>12841</v>
      </c>
      <c r="S1873" t="s">
        <v>12842</v>
      </c>
      <c r="T1873">
        <v>18</v>
      </c>
      <c r="U1873">
        <v>11</v>
      </c>
      <c r="V1873">
        <v>18</v>
      </c>
      <c r="Y1873" t="s">
        <v>1831</v>
      </c>
      <c r="Z1873" t="s">
        <v>12575</v>
      </c>
      <c r="AB1873">
        <v>27</v>
      </c>
      <c r="AD1873" t="s">
        <v>1942</v>
      </c>
      <c r="AF1873" t="s">
        <v>12843</v>
      </c>
      <c r="AH1873" t="s">
        <v>496</v>
      </c>
      <c r="AI1873" t="s">
        <v>1856</v>
      </c>
      <c r="AJ1873" t="s">
        <v>12844</v>
      </c>
      <c r="AK1873" t="s">
        <v>12845</v>
      </c>
      <c r="AL1873" t="s">
        <v>12846</v>
      </c>
      <c r="AO1873" t="s">
        <v>12727</v>
      </c>
      <c r="AQ1873">
        <v>21</v>
      </c>
      <c r="AR1873" s="6" t="s">
        <v>32318</v>
      </c>
      <c r="AS1873" t="s">
        <v>12847</v>
      </c>
      <c r="AT1873" t="s">
        <v>12848</v>
      </c>
      <c r="AU1873" t="s">
        <v>12849</v>
      </c>
      <c r="AV1873" t="s">
        <v>12505</v>
      </c>
      <c r="AW1873" t="s">
        <v>12834</v>
      </c>
      <c r="AX1873" t="s">
        <v>1951</v>
      </c>
      <c r="AY1873" t="s">
        <v>445</v>
      </c>
      <c r="AZ1873" t="s">
        <v>670</v>
      </c>
      <c r="BA1873" t="s">
        <v>1797</v>
      </c>
      <c r="BB1873" t="s">
        <v>1913</v>
      </c>
      <c r="BC1873" t="s">
        <v>1799</v>
      </c>
      <c r="BD1873" t="s">
        <v>6673</v>
      </c>
      <c r="BE1873">
        <v>0</v>
      </c>
      <c r="BF1873" t="s">
        <v>12835</v>
      </c>
      <c r="BG1873" t="s">
        <v>1915</v>
      </c>
      <c r="BH1873" t="s">
        <v>12850</v>
      </c>
      <c r="BS1873">
        <v>0</v>
      </c>
      <c r="BT1873">
        <v>0</v>
      </c>
      <c r="BU1873">
        <v>1</v>
      </c>
      <c r="BV1873">
        <v>0</v>
      </c>
      <c r="BW1873">
        <v>0</v>
      </c>
      <c r="BX1873">
        <v>1</v>
      </c>
      <c r="BY1873">
        <v>1</v>
      </c>
      <c r="CD1873" t="s">
        <v>12605</v>
      </c>
      <c r="CE1873">
        <v>0</v>
      </c>
      <c r="CJ1873" t="s">
        <v>132</v>
      </c>
      <c r="CP1873">
        <v>1541</v>
      </c>
      <c r="CQ1873">
        <v>0</v>
      </c>
      <c r="CR1873">
        <v>0</v>
      </c>
      <c r="CS1873">
        <v>0</v>
      </c>
      <c r="CT1873">
        <v>0</v>
      </c>
    </row>
    <row r="1874" spans="1:98" x14ac:dyDescent="0.2">
      <c r="A1874" t="s">
        <v>12951</v>
      </c>
      <c r="B1874" s="1" t="s">
        <v>1845</v>
      </c>
      <c r="C1874">
        <v>153600</v>
      </c>
      <c r="G1874" t="s">
        <v>575</v>
      </c>
      <c r="H1874" t="s">
        <v>1035</v>
      </c>
      <c r="I1874" t="s">
        <v>1780</v>
      </c>
      <c r="J1874" t="s">
        <v>1954</v>
      </c>
      <c r="K1874">
        <v>3</v>
      </c>
      <c r="L1874" t="s">
        <v>12952</v>
      </c>
      <c r="M1874" t="s">
        <v>12953</v>
      </c>
      <c r="N1874" t="s">
        <v>12954</v>
      </c>
      <c r="O1874" t="s">
        <v>12955</v>
      </c>
      <c r="P1874">
        <v>310</v>
      </c>
      <c r="Q1874" t="s">
        <v>1940</v>
      </c>
      <c r="S1874" t="s">
        <v>12956</v>
      </c>
      <c r="T1874">
        <v>20</v>
      </c>
      <c r="U1874">
        <v>12</v>
      </c>
      <c r="V1874">
        <v>19</v>
      </c>
      <c r="Y1874" t="s">
        <v>1831</v>
      </c>
      <c r="Z1874" t="s">
        <v>1960</v>
      </c>
      <c r="AB1874">
        <v>29</v>
      </c>
      <c r="AC1874" t="s">
        <v>12884</v>
      </c>
      <c r="AD1874" t="s">
        <v>2000</v>
      </c>
      <c r="AF1874" t="s">
        <v>12957</v>
      </c>
      <c r="AH1874" t="s">
        <v>496</v>
      </c>
      <c r="AI1874" t="s">
        <v>1856</v>
      </c>
      <c r="AJ1874" t="s">
        <v>12958</v>
      </c>
      <c r="AK1874" t="s">
        <v>12959</v>
      </c>
      <c r="AL1874" t="s">
        <v>12960</v>
      </c>
      <c r="AO1874" t="s">
        <v>12961</v>
      </c>
      <c r="AQ1874">
        <v>23</v>
      </c>
      <c r="AR1874">
        <v>40</v>
      </c>
      <c r="AS1874" t="s">
        <v>1861</v>
      </c>
      <c r="AT1874" t="s">
        <v>12962</v>
      </c>
      <c r="AU1874" t="s">
        <v>12963</v>
      </c>
      <c r="AW1874" t="s">
        <v>12948</v>
      </c>
      <c r="AY1874" t="s">
        <v>1970</v>
      </c>
      <c r="AZ1874" t="s">
        <v>670</v>
      </c>
      <c r="BA1874" t="s">
        <v>1797</v>
      </c>
      <c r="BB1874" t="s">
        <v>1971</v>
      </c>
      <c r="BC1874" t="s">
        <v>1799</v>
      </c>
      <c r="BD1874" t="s">
        <v>6673</v>
      </c>
      <c r="BE1874">
        <v>0</v>
      </c>
      <c r="BF1874" t="s">
        <v>12949</v>
      </c>
      <c r="BG1874" t="s">
        <v>1973</v>
      </c>
      <c r="BH1874" t="s">
        <v>12964</v>
      </c>
      <c r="BS1874">
        <v>0</v>
      </c>
      <c r="BT1874">
        <v>0</v>
      </c>
      <c r="BU1874">
        <v>1</v>
      </c>
      <c r="BV1874">
        <v>0</v>
      </c>
      <c r="BW1874">
        <v>0</v>
      </c>
      <c r="BX1874">
        <v>0</v>
      </c>
      <c r="BY1874">
        <v>1</v>
      </c>
      <c r="CD1874" t="s">
        <v>12605</v>
      </c>
      <c r="CE1874">
        <v>0</v>
      </c>
      <c r="CJ1874" t="s">
        <v>132</v>
      </c>
      <c r="CP1874">
        <v>1550</v>
      </c>
      <c r="CQ1874">
        <v>0</v>
      </c>
      <c r="CR1874">
        <v>0</v>
      </c>
      <c r="CS1874">
        <v>0</v>
      </c>
      <c r="CT1874">
        <v>0</v>
      </c>
    </row>
    <row r="1875" spans="1:98" x14ac:dyDescent="0.2">
      <c r="A1875" t="s">
        <v>13071</v>
      </c>
      <c r="B1875" s="1" t="s">
        <v>162</v>
      </c>
      <c r="C1875">
        <v>38400</v>
      </c>
      <c r="G1875" t="s">
        <v>575</v>
      </c>
      <c r="H1875" t="s">
        <v>136</v>
      </c>
      <c r="I1875" t="s">
        <v>1780</v>
      </c>
      <c r="J1875" t="s">
        <v>2012</v>
      </c>
      <c r="K1875">
        <v>4</v>
      </c>
      <c r="L1875" t="s">
        <v>13072</v>
      </c>
      <c r="M1875" t="s">
        <v>13073</v>
      </c>
      <c r="N1875" t="s">
        <v>13074</v>
      </c>
      <c r="O1875" t="s">
        <v>13075</v>
      </c>
      <c r="P1875">
        <v>237</v>
      </c>
      <c r="Q1875" t="s">
        <v>12825</v>
      </c>
      <c r="S1875" t="s">
        <v>13076</v>
      </c>
      <c r="T1875">
        <v>17</v>
      </c>
      <c r="U1875">
        <v>13</v>
      </c>
      <c r="V1875">
        <v>14</v>
      </c>
      <c r="Y1875" t="s">
        <v>1831</v>
      </c>
      <c r="Z1875" t="s">
        <v>2018</v>
      </c>
      <c r="AB1875">
        <v>25</v>
      </c>
      <c r="AC1875" t="s">
        <v>13001</v>
      </c>
      <c r="AD1875" t="s">
        <v>2040</v>
      </c>
      <c r="AF1875" t="s">
        <v>13077</v>
      </c>
      <c r="AH1875" t="s">
        <v>147</v>
      </c>
      <c r="AI1875" t="s">
        <v>1833</v>
      </c>
      <c r="AJ1875" t="s">
        <v>13078</v>
      </c>
      <c r="AK1875" t="s">
        <v>13079</v>
      </c>
      <c r="AL1875" t="s">
        <v>13080</v>
      </c>
      <c r="AO1875" t="s">
        <v>13081</v>
      </c>
      <c r="AQ1875">
        <v>19</v>
      </c>
      <c r="AR1875">
        <v>31</v>
      </c>
      <c r="AS1875" t="s">
        <v>13082</v>
      </c>
      <c r="AT1875" t="s">
        <v>13083</v>
      </c>
      <c r="AU1875" t="s">
        <v>13084</v>
      </c>
      <c r="AV1875" t="s">
        <v>12505</v>
      </c>
      <c r="AW1875" t="s">
        <v>1821</v>
      </c>
      <c r="AX1875" t="s">
        <v>2027</v>
      </c>
      <c r="AY1875" t="s">
        <v>2028</v>
      </c>
      <c r="AZ1875" t="s">
        <v>670</v>
      </c>
      <c r="BA1875" t="s">
        <v>1797</v>
      </c>
      <c r="BB1875" t="s">
        <v>2029</v>
      </c>
      <c r="BC1875" t="s">
        <v>1799</v>
      </c>
      <c r="BD1875" t="s">
        <v>6673</v>
      </c>
      <c r="BE1875">
        <v>0</v>
      </c>
      <c r="BF1875" t="s">
        <v>13069</v>
      </c>
      <c r="BG1875" t="s">
        <v>2031</v>
      </c>
      <c r="BH1875" t="s">
        <v>13085</v>
      </c>
      <c r="BS1875">
        <v>0</v>
      </c>
      <c r="BT1875">
        <v>0</v>
      </c>
      <c r="BU1875">
        <v>1</v>
      </c>
      <c r="BV1875">
        <v>0</v>
      </c>
      <c r="BW1875">
        <v>1</v>
      </c>
      <c r="BX1875">
        <v>1</v>
      </c>
      <c r="BY1875">
        <v>1</v>
      </c>
      <c r="CD1875" t="s">
        <v>12605</v>
      </c>
      <c r="CE1875">
        <v>0</v>
      </c>
      <c r="CJ1875" t="s">
        <v>132</v>
      </c>
      <c r="CP1875">
        <v>1559</v>
      </c>
      <c r="CQ1875">
        <v>0</v>
      </c>
      <c r="CR1875">
        <v>0</v>
      </c>
      <c r="CS1875">
        <v>0</v>
      </c>
      <c r="CT1875">
        <v>0</v>
      </c>
    </row>
    <row r="1876" spans="1:98" x14ac:dyDescent="0.2">
      <c r="A1876" t="s">
        <v>12509</v>
      </c>
      <c r="B1876" s="1" t="s">
        <v>306</v>
      </c>
      <c r="C1876">
        <v>1600</v>
      </c>
      <c r="G1876" t="s">
        <v>575</v>
      </c>
      <c r="H1876" t="s">
        <v>393</v>
      </c>
      <c r="I1876" t="s">
        <v>1780</v>
      </c>
      <c r="J1876" t="s">
        <v>1781</v>
      </c>
      <c r="K1876">
        <v>6</v>
      </c>
      <c r="L1876" t="s">
        <v>8761</v>
      </c>
      <c r="N1876" t="s">
        <v>12510</v>
      </c>
      <c r="O1876" t="s">
        <v>12511</v>
      </c>
      <c r="P1876">
        <v>51</v>
      </c>
      <c r="Q1876" t="s">
        <v>12512</v>
      </c>
      <c r="S1876" t="s">
        <v>12513</v>
      </c>
      <c r="T1876">
        <v>7</v>
      </c>
      <c r="U1876">
        <v>7</v>
      </c>
      <c r="V1876">
        <v>6</v>
      </c>
      <c r="Z1876" t="s">
        <v>1787</v>
      </c>
      <c r="AD1876" t="s">
        <v>1788</v>
      </c>
      <c r="AF1876" t="s">
        <v>12514</v>
      </c>
      <c r="AH1876" t="s">
        <v>114</v>
      </c>
      <c r="AI1876" t="s">
        <v>1813</v>
      </c>
      <c r="AJ1876" t="s">
        <v>12515</v>
      </c>
      <c r="AO1876" t="s">
        <v>12516</v>
      </c>
      <c r="AQ1876">
        <v>6</v>
      </c>
      <c r="AR1876">
        <v>7</v>
      </c>
      <c r="AS1876" t="s">
        <v>770</v>
      </c>
      <c r="AT1876" t="s">
        <v>12517</v>
      </c>
      <c r="AU1876" t="s">
        <v>12518</v>
      </c>
      <c r="AV1876" t="s">
        <v>12505</v>
      </c>
      <c r="AW1876" t="s">
        <v>878</v>
      </c>
      <c r="AX1876" t="s">
        <v>12519</v>
      </c>
      <c r="AY1876" t="s">
        <v>1796</v>
      </c>
      <c r="AZ1876" t="s">
        <v>670</v>
      </c>
      <c r="BA1876" t="s">
        <v>1797</v>
      </c>
      <c r="BB1876" t="s">
        <v>12520</v>
      </c>
      <c r="BC1876" t="s">
        <v>1799</v>
      </c>
      <c r="BD1876" t="s">
        <v>6673</v>
      </c>
      <c r="BE1876">
        <v>0</v>
      </c>
      <c r="BF1876" t="s">
        <v>12521</v>
      </c>
      <c r="BG1876" t="s">
        <v>1801</v>
      </c>
      <c r="BH1876" t="s">
        <v>12522</v>
      </c>
      <c r="BS1876">
        <v>0</v>
      </c>
      <c r="BT1876">
        <v>0</v>
      </c>
      <c r="BU1876">
        <v>1</v>
      </c>
      <c r="BV1876">
        <v>0</v>
      </c>
      <c r="BW1876">
        <v>0</v>
      </c>
      <c r="BX1876">
        <v>1</v>
      </c>
      <c r="BY1876">
        <v>1</v>
      </c>
      <c r="CD1876" t="s">
        <v>12523</v>
      </c>
      <c r="CE1876">
        <v>0</v>
      </c>
      <c r="CJ1876" t="s">
        <v>132</v>
      </c>
      <c r="CP1876">
        <v>1518</v>
      </c>
      <c r="CQ1876">
        <v>0</v>
      </c>
      <c r="CR1876">
        <v>0</v>
      </c>
      <c r="CS1876">
        <v>0</v>
      </c>
      <c r="CT1876">
        <v>0</v>
      </c>
    </row>
    <row r="1877" spans="1:98" x14ac:dyDescent="0.2">
      <c r="A1877" t="s">
        <v>12652</v>
      </c>
      <c r="B1877" s="1" t="s">
        <v>134</v>
      </c>
      <c r="C1877">
        <v>3200</v>
      </c>
      <c r="G1877" t="s">
        <v>135</v>
      </c>
      <c r="H1877" t="s">
        <v>102</v>
      </c>
      <c r="I1877" t="s">
        <v>1780</v>
      </c>
      <c r="J1877" t="s">
        <v>1846</v>
      </c>
      <c r="K1877">
        <v>5</v>
      </c>
      <c r="L1877" t="s">
        <v>8761</v>
      </c>
      <c r="N1877" t="s">
        <v>1140</v>
      </c>
      <c r="O1877" t="s">
        <v>1141</v>
      </c>
      <c r="P1877">
        <v>68</v>
      </c>
      <c r="Q1877" t="s">
        <v>8764</v>
      </c>
      <c r="S1877" t="s">
        <v>8765</v>
      </c>
      <c r="T1877">
        <v>8</v>
      </c>
      <c r="U1877">
        <v>7</v>
      </c>
      <c r="V1877">
        <v>7</v>
      </c>
      <c r="Z1877" t="s">
        <v>1853</v>
      </c>
      <c r="AD1877" t="s">
        <v>12644</v>
      </c>
      <c r="AF1877" t="s">
        <v>12653</v>
      </c>
      <c r="AH1877" t="s">
        <v>114</v>
      </c>
      <c r="AI1877" t="s">
        <v>114</v>
      </c>
      <c r="AJ1877" t="s">
        <v>12654</v>
      </c>
      <c r="AO1877" t="s">
        <v>12655</v>
      </c>
      <c r="AQ1877">
        <v>8</v>
      </c>
      <c r="AR1877">
        <v>11</v>
      </c>
      <c r="AS1877" t="s">
        <v>3632</v>
      </c>
      <c r="AT1877" t="s">
        <v>12656</v>
      </c>
      <c r="AU1877" t="s">
        <v>12657</v>
      </c>
      <c r="AW1877" t="s">
        <v>1883</v>
      </c>
      <c r="AY1877" t="s">
        <v>1866</v>
      </c>
      <c r="AZ1877" t="s">
        <v>670</v>
      </c>
      <c r="BA1877" t="s">
        <v>12658</v>
      </c>
      <c r="BB1877" t="s">
        <v>1867</v>
      </c>
      <c r="BC1877" t="s">
        <v>1799</v>
      </c>
      <c r="BD1877" t="s">
        <v>6673</v>
      </c>
      <c r="BE1877">
        <v>0</v>
      </c>
      <c r="BF1877" t="s">
        <v>12659</v>
      </c>
      <c r="BG1877" t="s">
        <v>1869</v>
      </c>
      <c r="BH1877" t="s">
        <v>12660</v>
      </c>
      <c r="BS1877">
        <v>0</v>
      </c>
      <c r="BT1877">
        <v>0</v>
      </c>
      <c r="BU1877">
        <v>1</v>
      </c>
      <c r="BV1877">
        <v>0</v>
      </c>
      <c r="BW1877">
        <v>1</v>
      </c>
      <c r="BX1877">
        <v>0</v>
      </c>
      <c r="BY1877">
        <v>1</v>
      </c>
      <c r="CD1877" t="s">
        <v>12523</v>
      </c>
      <c r="CE1877">
        <v>0</v>
      </c>
      <c r="CJ1877" t="s">
        <v>132</v>
      </c>
      <c r="CP1877">
        <v>1527</v>
      </c>
      <c r="CQ1877">
        <v>0</v>
      </c>
      <c r="CR1877">
        <v>0</v>
      </c>
      <c r="CS1877">
        <v>0</v>
      </c>
      <c r="CT1877">
        <v>0</v>
      </c>
    </row>
    <row r="1878" spans="1:98" x14ac:dyDescent="0.2">
      <c r="A1878" t="s">
        <v>13129</v>
      </c>
      <c r="B1878" s="1" t="s">
        <v>306</v>
      </c>
      <c r="C1878">
        <v>1600</v>
      </c>
      <c r="G1878" t="s">
        <v>2068</v>
      </c>
      <c r="H1878" t="s">
        <v>393</v>
      </c>
      <c r="I1878" t="s">
        <v>1780</v>
      </c>
      <c r="J1878" t="s">
        <v>1954</v>
      </c>
      <c r="K1878">
        <v>6</v>
      </c>
      <c r="L1878" t="s">
        <v>8761</v>
      </c>
      <c r="N1878" t="s">
        <v>12510</v>
      </c>
      <c r="O1878" t="s">
        <v>12511</v>
      </c>
      <c r="P1878">
        <v>51</v>
      </c>
      <c r="Q1878" t="s">
        <v>12512</v>
      </c>
      <c r="S1878" t="s">
        <v>12513</v>
      </c>
      <c r="T1878">
        <v>7</v>
      </c>
      <c r="U1878">
        <v>7</v>
      </c>
      <c r="V1878">
        <v>6</v>
      </c>
      <c r="Z1878" t="s">
        <v>1960</v>
      </c>
      <c r="AC1878" t="s">
        <v>12884</v>
      </c>
      <c r="AD1878" t="s">
        <v>2070</v>
      </c>
      <c r="AF1878" t="s">
        <v>12514</v>
      </c>
      <c r="AH1878" t="s">
        <v>114</v>
      </c>
      <c r="AI1878" t="s">
        <v>1813</v>
      </c>
      <c r="AJ1878" t="s">
        <v>13130</v>
      </c>
      <c r="AK1878" t="s">
        <v>13131</v>
      </c>
      <c r="AO1878" t="s">
        <v>13132</v>
      </c>
      <c r="AQ1878">
        <v>6</v>
      </c>
      <c r="AR1878">
        <v>7</v>
      </c>
      <c r="AS1878" t="s">
        <v>770</v>
      </c>
      <c r="AT1878" t="s">
        <v>13133</v>
      </c>
      <c r="AU1878" t="s">
        <v>13134</v>
      </c>
      <c r="AW1878" t="s">
        <v>13135</v>
      </c>
      <c r="AY1878" t="s">
        <v>1866</v>
      </c>
      <c r="AZ1878" t="s">
        <v>670</v>
      </c>
      <c r="BA1878" t="s">
        <v>1797</v>
      </c>
      <c r="BB1878" t="s">
        <v>2080</v>
      </c>
      <c r="BC1878" t="s">
        <v>2081</v>
      </c>
      <c r="BD1878" t="s">
        <v>6673</v>
      </c>
      <c r="BE1878">
        <v>0</v>
      </c>
      <c r="BF1878" t="s">
        <v>13136</v>
      </c>
      <c r="BG1878" t="s">
        <v>2083</v>
      </c>
      <c r="BH1878" t="s">
        <v>13137</v>
      </c>
      <c r="BS1878">
        <v>0</v>
      </c>
      <c r="BT1878">
        <v>0</v>
      </c>
      <c r="BU1878">
        <v>1</v>
      </c>
      <c r="BV1878">
        <v>0</v>
      </c>
      <c r="BW1878">
        <v>1</v>
      </c>
      <c r="BX1878">
        <v>0</v>
      </c>
      <c r="BY1878">
        <v>1</v>
      </c>
      <c r="CD1878" t="s">
        <v>12523</v>
      </c>
      <c r="CE1878">
        <v>0</v>
      </c>
      <c r="CJ1878" t="s">
        <v>132</v>
      </c>
      <c r="CP1878">
        <v>1563</v>
      </c>
      <c r="CQ1878">
        <v>0</v>
      </c>
      <c r="CR1878">
        <v>0</v>
      </c>
      <c r="CS1878">
        <v>0</v>
      </c>
      <c r="CT1878">
        <v>0</v>
      </c>
    </row>
    <row r="1879" spans="1:98" x14ac:dyDescent="0.2">
      <c r="A1879" t="s">
        <v>13237</v>
      </c>
      <c r="B1879" s="1" t="s">
        <v>134</v>
      </c>
      <c r="C1879">
        <v>3200</v>
      </c>
      <c r="G1879" t="s">
        <v>366</v>
      </c>
      <c r="H1879" t="s">
        <v>102</v>
      </c>
      <c r="I1879" t="s">
        <v>1780</v>
      </c>
      <c r="J1879" t="s">
        <v>1781</v>
      </c>
      <c r="K1879">
        <v>1</v>
      </c>
      <c r="L1879" t="s">
        <v>13238</v>
      </c>
      <c r="N1879" t="s">
        <v>1140</v>
      </c>
      <c r="O1879" t="s">
        <v>1141</v>
      </c>
      <c r="P1879">
        <v>68</v>
      </c>
      <c r="Q1879" t="s">
        <v>8764</v>
      </c>
      <c r="S1879" t="s">
        <v>13239</v>
      </c>
      <c r="T1879">
        <v>8</v>
      </c>
      <c r="U1879">
        <v>7</v>
      </c>
      <c r="V1879">
        <v>9</v>
      </c>
      <c r="Z1879" t="s">
        <v>1853</v>
      </c>
      <c r="AD1879" t="s">
        <v>2157</v>
      </c>
      <c r="AE1879" t="s">
        <v>13229</v>
      </c>
      <c r="AF1879" t="s">
        <v>13240</v>
      </c>
      <c r="AH1879" t="s">
        <v>114</v>
      </c>
      <c r="AI1879" t="s">
        <v>114</v>
      </c>
      <c r="AJ1879" t="s">
        <v>13241</v>
      </c>
      <c r="AK1879" t="s">
        <v>13242</v>
      </c>
      <c r="AO1879" t="s">
        <v>13243</v>
      </c>
      <c r="AQ1879">
        <v>8</v>
      </c>
      <c r="AR1879">
        <v>11</v>
      </c>
      <c r="AS1879" t="s">
        <v>3632</v>
      </c>
      <c r="AT1879" t="s">
        <v>13244</v>
      </c>
      <c r="AU1879" t="s">
        <v>13245</v>
      </c>
      <c r="AV1879" t="s">
        <v>12505</v>
      </c>
      <c r="AW1879" t="s">
        <v>2119</v>
      </c>
      <c r="AX1879" t="s">
        <v>8773</v>
      </c>
      <c r="AY1879" t="s">
        <v>2121</v>
      </c>
      <c r="AZ1879" t="s">
        <v>670</v>
      </c>
      <c r="BA1879" t="s">
        <v>1797</v>
      </c>
      <c r="BB1879" t="s">
        <v>2122</v>
      </c>
      <c r="BC1879" t="s">
        <v>2081</v>
      </c>
      <c r="BD1879" t="s">
        <v>6673</v>
      </c>
      <c r="BE1879">
        <v>0</v>
      </c>
      <c r="BF1879" t="s">
        <v>13235</v>
      </c>
      <c r="BG1879" t="s">
        <v>2124</v>
      </c>
      <c r="BH1879" t="s">
        <v>13246</v>
      </c>
      <c r="BS1879">
        <v>0</v>
      </c>
      <c r="BT1879">
        <v>0</v>
      </c>
      <c r="BU1879">
        <v>1</v>
      </c>
      <c r="BV1879">
        <v>0</v>
      </c>
      <c r="BW1879">
        <v>0</v>
      </c>
      <c r="BX1879">
        <v>0</v>
      </c>
      <c r="BY1879">
        <v>1</v>
      </c>
      <c r="CD1879" t="s">
        <v>12523</v>
      </c>
      <c r="CE1879">
        <v>0</v>
      </c>
      <c r="CJ1879" t="s">
        <v>132</v>
      </c>
      <c r="CP1879">
        <v>1572</v>
      </c>
      <c r="CQ1879">
        <v>0</v>
      </c>
      <c r="CR1879">
        <v>0</v>
      </c>
      <c r="CS1879">
        <v>0</v>
      </c>
      <c r="CT1879">
        <v>0</v>
      </c>
    </row>
    <row r="1880" spans="1:98" x14ac:dyDescent="0.2">
      <c r="A1880" t="s">
        <v>13337</v>
      </c>
      <c r="B1880" s="1" t="s">
        <v>1137</v>
      </c>
      <c r="C1880">
        <v>2400</v>
      </c>
      <c r="G1880" t="s">
        <v>2068</v>
      </c>
      <c r="H1880" t="s">
        <v>393</v>
      </c>
      <c r="I1880" t="s">
        <v>1780</v>
      </c>
      <c r="J1880" t="s">
        <v>1846</v>
      </c>
      <c r="K1880">
        <v>6</v>
      </c>
      <c r="L1880" t="s">
        <v>8761</v>
      </c>
      <c r="N1880" t="s">
        <v>3763</v>
      </c>
      <c r="O1880" t="s">
        <v>3764</v>
      </c>
      <c r="P1880">
        <v>59</v>
      </c>
      <c r="Q1880" t="s">
        <v>12780</v>
      </c>
      <c r="S1880" t="s">
        <v>12883</v>
      </c>
      <c r="T1880">
        <v>7</v>
      </c>
      <c r="U1880">
        <v>7</v>
      </c>
      <c r="V1880">
        <v>7</v>
      </c>
      <c r="Z1880" t="s">
        <v>1787</v>
      </c>
      <c r="AD1880" t="s">
        <v>2157</v>
      </c>
      <c r="AE1880" t="s">
        <v>13329</v>
      </c>
      <c r="AF1880" t="s">
        <v>13338</v>
      </c>
      <c r="AH1880" t="s">
        <v>114</v>
      </c>
      <c r="AI1880" t="s">
        <v>114</v>
      </c>
      <c r="AJ1880" t="s">
        <v>13339</v>
      </c>
      <c r="AK1880" t="s">
        <v>13340</v>
      </c>
      <c r="AO1880" t="s">
        <v>13341</v>
      </c>
      <c r="AQ1880">
        <v>7</v>
      </c>
      <c r="AR1880">
        <v>8</v>
      </c>
      <c r="AS1880" t="s">
        <v>549</v>
      </c>
      <c r="AT1880" t="s">
        <v>13342</v>
      </c>
      <c r="AU1880" t="s">
        <v>13343</v>
      </c>
      <c r="AW1880" t="s">
        <v>2166</v>
      </c>
      <c r="AY1880" t="s">
        <v>2167</v>
      </c>
      <c r="AZ1880" t="s">
        <v>670</v>
      </c>
      <c r="BA1880" t="s">
        <v>1797</v>
      </c>
      <c r="BB1880" t="s">
        <v>2168</v>
      </c>
      <c r="BC1880" t="s">
        <v>2081</v>
      </c>
      <c r="BD1880" t="s">
        <v>6673</v>
      </c>
      <c r="BE1880">
        <v>0</v>
      </c>
      <c r="BF1880" t="s">
        <v>13344</v>
      </c>
      <c r="BG1880" t="s">
        <v>2170</v>
      </c>
      <c r="BH1880" t="s">
        <v>13345</v>
      </c>
      <c r="BS1880">
        <v>0</v>
      </c>
      <c r="BT1880">
        <v>0</v>
      </c>
      <c r="BU1880">
        <v>1</v>
      </c>
      <c r="BV1880">
        <v>0</v>
      </c>
      <c r="BW1880">
        <v>0</v>
      </c>
      <c r="BX1880">
        <v>0</v>
      </c>
      <c r="BY1880">
        <v>1</v>
      </c>
      <c r="CD1880" t="s">
        <v>12523</v>
      </c>
      <c r="CE1880">
        <v>0</v>
      </c>
      <c r="CJ1880" t="s">
        <v>132</v>
      </c>
      <c r="CP1880">
        <v>1580</v>
      </c>
      <c r="CQ1880">
        <v>0</v>
      </c>
      <c r="CR1880">
        <v>0</v>
      </c>
      <c r="CS1880">
        <v>0</v>
      </c>
      <c r="CT1880">
        <v>0</v>
      </c>
    </row>
    <row r="1881" spans="1:98" x14ac:dyDescent="0.2">
      <c r="A1881" t="s">
        <v>13463</v>
      </c>
      <c r="B1881" s="1" t="s">
        <v>1034</v>
      </c>
      <c r="C1881">
        <v>6400</v>
      </c>
      <c r="G1881" t="s">
        <v>366</v>
      </c>
      <c r="H1881" t="s">
        <v>102</v>
      </c>
      <c r="I1881" t="s">
        <v>1780</v>
      </c>
      <c r="J1881" t="s">
        <v>1954</v>
      </c>
      <c r="K1881">
        <v>1</v>
      </c>
      <c r="L1881" t="s">
        <v>13464</v>
      </c>
      <c r="N1881" t="s">
        <v>9082</v>
      </c>
      <c r="O1881" t="s">
        <v>13465</v>
      </c>
      <c r="P1881">
        <v>95</v>
      </c>
      <c r="Q1881" t="s">
        <v>1874</v>
      </c>
      <c r="S1881" t="s">
        <v>2262</v>
      </c>
      <c r="T1881">
        <v>10</v>
      </c>
      <c r="U1881">
        <v>8</v>
      </c>
      <c r="V1881">
        <v>12</v>
      </c>
      <c r="Z1881" t="s">
        <v>1960</v>
      </c>
      <c r="AC1881" t="s">
        <v>1961</v>
      </c>
      <c r="AD1881" t="s">
        <v>1788</v>
      </c>
      <c r="AF1881" t="s">
        <v>13466</v>
      </c>
      <c r="AH1881" t="s">
        <v>114</v>
      </c>
      <c r="AI1881" t="s">
        <v>114</v>
      </c>
      <c r="AJ1881" t="s">
        <v>13467</v>
      </c>
      <c r="AK1881" t="s">
        <v>13468</v>
      </c>
      <c r="AO1881" t="s">
        <v>2116</v>
      </c>
      <c r="AQ1881">
        <v>10</v>
      </c>
      <c r="AR1881">
        <v>15</v>
      </c>
      <c r="AS1881" t="s">
        <v>567</v>
      </c>
      <c r="AT1881" t="s">
        <v>13469</v>
      </c>
      <c r="AU1881" t="s">
        <v>13470</v>
      </c>
      <c r="AV1881" t="s">
        <v>12505</v>
      </c>
      <c r="AW1881" t="s">
        <v>2217</v>
      </c>
      <c r="AX1881" t="s">
        <v>13471</v>
      </c>
      <c r="AY1881" t="s">
        <v>774</v>
      </c>
      <c r="AZ1881" t="s">
        <v>670</v>
      </c>
      <c r="BA1881" t="s">
        <v>1797</v>
      </c>
      <c r="BB1881" t="s">
        <v>2219</v>
      </c>
      <c r="BC1881" t="s">
        <v>2081</v>
      </c>
      <c r="BD1881" t="s">
        <v>6673</v>
      </c>
      <c r="BE1881">
        <v>0</v>
      </c>
      <c r="BF1881" t="s">
        <v>13461</v>
      </c>
      <c r="BG1881" t="s">
        <v>2221</v>
      </c>
      <c r="BH1881" t="s">
        <v>13472</v>
      </c>
      <c r="BS1881">
        <v>0</v>
      </c>
      <c r="BT1881">
        <v>0</v>
      </c>
      <c r="BU1881">
        <v>1</v>
      </c>
      <c r="BV1881">
        <v>0</v>
      </c>
      <c r="BW1881">
        <v>0</v>
      </c>
      <c r="BX1881">
        <v>1</v>
      </c>
      <c r="BY1881">
        <v>1</v>
      </c>
      <c r="CD1881" t="s">
        <v>12523</v>
      </c>
      <c r="CE1881">
        <v>0</v>
      </c>
      <c r="CJ1881" t="s">
        <v>132</v>
      </c>
      <c r="CP1881">
        <v>1589</v>
      </c>
      <c r="CQ1881">
        <v>0</v>
      </c>
      <c r="CR1881">
        <v>0</v>
      </c>
      <c r="CS1881">
        <v>0</v>
      </c>
      <c r="CT1881">
        <v>0</v>
      </c>
    </row>
    <row r="1882" spans="1:98" x14ac:dyDescent="0.2">
      <c r="A1882" t="s">
        <v>12778</v>
      </c>
      <c r="B1882" s="1" t="s">
        <v>1137</v>
      </c>
      <c r="C1882">
        <v>2400</v>
      </c>
      <c r="G1882" t="s">
        <v>135</v>
      </c>
      <c r="H1882" t="s">
        <v>102</v>
      </c>
      <c r="I1882" t="s">
        <v>1780</v>
      </c>
      <c r="J1882" t="s">
        <v>1900</v>
      </c>
      <c r="K1882">
        <v>1</v>
      </c>
      <c r="L1882" t="s">
        <v>12779</v>
      </c>
      <c r="N1882" t="s">
        <v>490</v>
      </c>
      <c r="O1882" t="s">
        <v>491</v>
      </c>
      <c r="P1882">
        <v>59</v>
      </c>
      <c r="Q1882" t="s">
        <v>12780</v>
      </c>
      <c r="S1882" t="s">
        <v>12781</v>
      </c>
      <c r="T1882">
        <v>7</v>
      </c>
      <c r="U1882">
        <v>6</v>
      </c>
      <c r="V1882">
        <v>8</v>
      </c>
      <c r="Z1882" t="s">
        <v>1787</v>
      </c>
      <c r="AD1882" t="s">
        <v>12770</v>
      </c>
      <c r="AF1882" t="s">
        <v>8858</v>
      </c>
      <c r="AH1882" t="s">
        <v>114</v>
      </c>
      <c r="AI1882" t="s">
        <v>114</v>
      </c>
      <c r="AJ1882" t="s">
        <v>12782</v>
      </c>
      <c r="AO1882" t="s">
        <v>12655</v>
      </c>
      <c r="AQ1882">
        <v>7</v>
      </c>
      <c r="AR1882">
        <v>10</v>
      </c>
      <c r="AS1882" t="s">
        <v>500</v>
      </c>
      <c r="AT1882" t="s">
        <v>12783</v>
      </c>
      <c r="AU1882" t="s">
        <v>12784</v>
      </c>
      <c r="AV1882" t="s">
        <v>12505</v>
      </c>
      <c r="AW1882" t="s">
        <v>1883</v>
      </c>
      <c r="AX1882" t="s">
        <v>1912</v>
      </c>
      <c r="AY1882" t="s">
        <v>445</v>
      </c>
      <c r="AZ1882" t="s">
        <v>670</v>
      </c>
      <c r="BA1882" t="s">
        <v>1797</v>
      </c>
      <c r="BB1882" t="s">
        <v>1913</v>
      </c>
      <c r="BC1882" t="s">
        <v>1799</v>
      </c>
      <c r="BD1882" t="s">
        <v>6673</v>
      </c>
      <c r="BE1882">
        <v>0</v>
      </c>
      <c r="BF1882" t="s">
        <v>12785</v>
      </c>
      <c r="BG1882" t="s">
        <v>1915</v>
      </c>
      <c r="BH1882" t="s">
        <v>12786</v>
      </c>
      <c r="BS1882">
        <v>0</v>
      </c>
      <c r="BT1882">
        <v>0</v>
      </c>
      <c r="BU1882">
        <v>1</v>
      </c>
      <c r="BV1882">
        <v>0</v>
      </c>
      <c r="BW1882">
        <v>0</v>
      </c>
      <c r="BX1882">
        <v>1</v>
      </c>
      <c r="BY1882">
        <v>1</v>
      </c>
      <c r="CD1882" t="s">
        <v>12523</v>
      </c>
      <c r="CE1882">
        <v>0</v>
      </c>
      <c r="CJ1882" t="s">
        <v>132</v>
      </c>
      <c r="CP1882">
        <v>1536</v>
      </c>
      <c r="CQ1882">
        <v>0</v>
      </c>
      <c r="CR1882">
        <v>0</v>
      </c>
      <c r="CS1882">
        <v>0</v>
      </c>
      <c r="CT1882">
        <v>0</v>
      </c>
    </row>
    <row r="1883" spans="1:98" x14ac:dyDescent="0.2">
      <c r="A1883" t="s">
        <v>12891</v>
      </c>
      <c r="B1883" s="1" t="s">
        <v>633</v>
      </c>
      <c r="C1883">
        <v>4800</v>
      </c>
      <c r="G1883" t="s">
        <v>575</v>
      </c>
      <c r="H1883" t="s">
        <v>102</v>
      </c>
      <c r="I1883" t="s">
        <v>1780</v>
      </c>
      <c r="J1883" t="s">
        <v>1954</v>
      </c>
      <c r="K1883">
        <v>5</v>
      </c>
      <c r="L1883" t="s">
        <v>12892</v>
      </c>
      <c r="N1883" t="s">
        <v>8762</v>
      </c>
      <c r="O1883" t="s">
        <v>8763</v>
      </c>
      <c r="P1883">
        <v>85</v>
      </c>
      <c r="Q1883" t="s">
        <v>1904</v>
      </c>
      <c r="S1883" t="s">
        <v>1905</v>
      </c>
      <c r="T1883">
        <v>9</v>
      </c>
      <c r="U1883">
        <v>7</v>
      </c>
      <c r="V1883">
        <v>9</v>
      </c>
      <c r="Z1883" t="s">
        <v>1960</v>
      </c>
      <c r="AC1883" t="s">
        <v>12884</v>
      </c>
      <c r="AD1883" t="s">
        <v>2157</v>
      </c>
      <c r="AF1883" t="s">
        <v>12893</v>
      </c>
      <c r="AH1883" t="s">
        <v>114</v>
      </c>
      <c r="AI1883" t="s">
        <v>114</v>
      </c>
      <c r="AJ1883" t="s">
        <v>12894</v>
      </c>
      <c r="AO1883" t="s">
        <v>1880</v>
      </c>
      <c r="AQ1883">
        <v>9</v>
      </c>
      <c r="AR1883">
        <v>14</v>
      </c>
      <c r="AS1883" t="s">
        <v>874</v>
      </c>
      <c r="AT1883" t="s">
        <v>12895</v>
      </c>
      <c r="AU1883" t="s">
        <v>12896</v>
      </c>
      <c r="AW1883" t="s">
        <v>1883</v>
      </c>
      <c r="AY1883" t="s">
        <v>1970</v>
      </c>
      <c r="AZ1883" t="s">
        <v>670</v>
      </c>
      <c r="BA1883" t="s">
        <v>1797</v>
      </c>
      <c r="BB1883" t="s">
        <v>1971</v>
      </c>
      <c r="BC1883" t="s">
        <v>1799</v>
      </c>
      <c r="BD1883" t="s">
        <v>6673</v>
      </c>
      <c r="BE1883">
        <v>0</v>
      </c>
      <c r="BF1883" t="s">
        <v>12897</v>
      </c>
      <c r="BG1883" t="s">
        <v>1973</v>
      </c>
      <c r="BH1883" t="s">
        <v>12898</v>
      </c>
      <c r="BS1883">
        <v>0</v>
      </c>
      <c r="BT1883">
        <v>0</v>
      </c>
      <c r="BU1883">
        <v>1</v>
      </c>
      <c r="BV1883">
        <v>0</v>
      </c>
      <c r="BW1883">
        <v>0</v>
      </c>
      <c r="BX1883">
        <v>0</v>
      </c>
      <c r="BY1883">
        <v>1</v>
      </c>
      <c r="CD1883" t="s">
        <v>12523</v>
      </c>
      <c r="CE1883">
        <v>0</v>
      </c>
      <c r="CJ1883" t="s">
        <v>132</v>
      </c>
      <c r="CP1883">
        <v>1545</v>
      </c>
      <c r="CQ1883">
        <v>0</v>
      </c>
      <c r="CR1883">
        <v>0</v>
      </c>
      <c r="CS1883">
        <v>0</v>
      </c>
      <c r="CT1883">
        <v>0</v>
      </c>
    </row>
    <row r="1884" spans="1:98" x14ac:dyDescent="0.2">
      <c r="A1884" t="s">
        <v>13011</v>
      </c>
      <c r="B1884" s="1" t="s">
        <v>365</v>
      </c>
      <c r="C1884">
        <v>1200</v>
      </c>
      <c r="G1884" t="s">
        <v>575</v>
      </c>
      <c r="H1884" t="s">
        <v>393</v>
      </c>
      <c r="I1884" t="s">
        <v>1780</v>
      </c>
      <c r="J1884" t="s">
        <v>2012</v>
      </c>
      <c r="K1884">
        <v>6</v>
      </c>
      <c r="L1884" t="s">
        <v>13012</v>
      </c>
      <c r="N1884" t="s">
        <v>12640</v>
      </c>
      <c r="O1884" t="s">
        <v>12641</v>
      </c>
      <c r="P1884">
        <v>42</v>
      </c>
      <c r="Q1884" t="s">
        <v>9022</v>
      </c>
      <c r="S1884" t="s">
        <v>6578</v>
      </c>
      <c r="T1884">
        <v>6</v>
      </c>
      <c r="U1884">
        <v>6</v>
      </c>
      <c r="V1884">
        <v>4</v>
      </c>
      <c r="Z1884" t="s">
        <v>2018</v>
      </c>
      <c r="AC1884" t="s">
        <v>13001</v>
      </c>
      <c r="AD1884" t="s">
        <v>2020</v>
      </c>
      <c r="AF1884" t="s">
        <v>13013</v>
      </c>
      <c r="AH1884" t="s">
        <v>114</v>
      </c>
      <c r="AI1884" t="s">
        <v>114</v>
      </c>
      <c r="AJ1884" t="s">
        <v>13014</v>
      </c>
      <c r="AO1884" t="s">
        <v>13015</v>
      </c>
      <c r="AQ1884">
        <v>5</v>
      </c>
      <c r="AR1884">
        <v>6</v>
      </c>
      <c r="AS1884" t="s">
        <v>1022</v>
      </c>
      <c r="AT1884" t="s">
        <v>13016</v>
      </c>
      <c r="AU1884" t="s">
        <v>13017</v>
      </c>
      <c r="AV1884" t="s">
        <v>12505</v>
      </c>
      <c r="AW1884" t="s">
        <v>878</v>
      </c>
      <c r="AX1884" t="s">
        <v>13018</v>
      </c>
      <c r="AY1884" t="s">
        <v>2028</v>
      </c>
      <c r="AZ1884" t="s">
        <v>670</v>
      </c>
      <c r="BA1884" t="s">
        <v>1797</v>
      </c>
      <c r="BB1884" t="s">
        <v>2029</v>
      </c>
      <c r="BC1884" t="s">
        <v>1799</v>
      </c>
      <c r="BD1884" t="s">
        <v>6673</v>
      </c>
      <c r="BE1884">
        <v>0</v>
      </c>
      <c r="BF1884" t="s">
        <v>13019</v>
      </c>
      <c r="BG1884" t="s">
        <v>2031</v>
      </c>
      <c r="BH1884" t="s">
        <v>13020</v>
      </c>
      <c r="BS1884">
        <v>0</v>
      </c>
      <c r="BT1884">
        <v>0</v>
      </c>
      <c r="BU1884">
        <v>1</v>
      </c>
      <c r="BV1884">
        <v>0</v>
      </c>
      <c r="BW1884">
        <v>1</v>
      </c>
      <c r="BX1884">
        <v>1</v>
      </c>
      <c r="BY1884">
        <v>1</v>
      </c>
      <c r="CD1884" t="s">
        <v>12523</v>
      </c>
      <c r="CE1884">
        <v>0</v>
      </c>
      <c r="CJ1884" t="s">
        <v>132</v>
      </c>
      <c r="CP1884">
        <v>1554</v>
      </c>
      <c r="CQ1884">
        <v>0</v>
      </c>
      <c r="CR1884">
        <v>0</v>
      </c>
      <c r="CS1884">
        <v>0</v>
      </c>
      <c r="CT1884">
        <v>0</v>
      </c>
    </row>
    <row r="1885" spans="1:98" x14ac:dyDescent="0.2">
      <c r="A1885" t="s">
        <v>24040</v>
      </c>
      <c r="B1885" s="1" t="s">
        <v>1034</v>
      </c>
      <c r="C1885">
        <v>6400</v>
      </c>
      <c r="G1885" t="s">
        <v>575</v>
      </c>
      <c r="H1885" t="s">
        <v>193</v>
      </c>
      <c r="I1885" t="s">
        <v>103</v>
      </c>
      <c r="J1885" t="s">
        <v>576</v>
      </c>
      <c r="K1885">
        <v>3</v>
      </c>
      <c r="L1885" t="s">
        <v>3114</v>
      </c>
      <c r="M1885" t="s">
        <v>24041</v>
      </c>
      <c r="N1885" t="s">
        <v>962</v>
      </c>
      <c r="O1885" t="s">
        <v>963</v>
      </c>
      <c r="P1885">
        <v>114</v>
      </c>
      <c r="Q1885" t="s">
        <v>3117</v>
      </c>
      <c r="R1885" t="s">
        <v>1312</v>
      </c>
      <c r="S1885" t="s">
        <v>15396</v>
      </c>
      <c r="T1885">
        <v>8</v>
      </c>
      <c r="U1885">
        <v>11</v>
      </c>
      <c r="V1885">
        <v>10</v>
      </c>
      <c r="Z1885" t="s">
        <v>15537</v>
      </c>
      <c r="AA1885" t="s">
        <v>174</v>
      </c>
      <c r="AB1885">
        <v>20</v>
      </c>
      <c r="AD1885" t="s">
        <v>13690</v>
      </c>
      <c r="AF1885" t="s">
        <v>24042</v>
      </c>
      <c r="AG1885" t="s">
        <v>24043</v>
      </c>
      <c r="AH1885" t="s">
        <v>202</v>
      </c>
      <c r="AI1885" t="s">
        <v>114</v>
      </c>
      <c r="AJ1885" t="s">
        <v>269</v>
      </c>
      <c r="AO1885" t="s">
        <v>24044</v>
      </c>
      <c r="AQ1885">
        <v>12</v>
      </c>
      <c r="AR1885">
        <v>16</v>
      </c>
      <c r="AS1885">
        <v>30</v>
      </c>
      <c r="AT1885" t="s">
        <v>24045</v>
      </c>
      <c r="AU1885" t="s">
        <v>24046</v>
      </c>
      <c r="AW1885" t="s">
        <v>14069</v>
      </c>
      <c r="AX1885" t="s">
        <v>24047</v>
      </c>
      <c r="AY1885" t="s">
        <v>592</v>
      </c>
      <c r="AZ1885" t="s">
        <v>24048</v>
      </c>
      <c r="BA1885" t="s">
        <v>255</v>
      </c>
      <c r="BB1885" t="s">
        <v>24049</v>
      </c>
      <c r="BD1885" t="s">
        <v>24007</v>
      </c>
      <c r="BE1885">
        <v>0</v>
      </c>
      <c r="BF1885" t="s">
        <v>24050</v>
      </c>
      <c r="BG1885" t="s">
        <v>24051</v>
      </c>
      <c r="BH1885" t="s">
        <v>24052</v>
      </c>
      <c r="BI1885" t="s">
        <v>132</v>
      </c>
      <c r="BK1885" t="s">
        <v>132</v>
      </c>
      <c r="BS1885">
        <v>0</v>
      </c>
      <c r="BT1885">
        <v>0</v>
      </c>
      <c r="BU1885">
        <v>1</v>
      </c>
      <c r="BV1885">
        <v>0</v>
      </c>
      <c r="BW1885">
        <v>0</v>
      </c>
      <c r="BX1885">
        <v>0</v>
      </c>
      <c r="BY1885">
        <v>1</v>
      </c>
      <c r="CD1885" t="s">
        <v>131</v>
      </c>
      <c r="CE1885">
        <v>0</v>
      </c>
      <c r="CF1885" t="s">
        <v>132</v>
      </c>
      <c r="CJ1885" t="s">
        <v>132</v>
      </c>
      <c r="CK1885" t="s">
        <v>132</v>
      </c>
      <c r="CP1885">
        <v>4924</v>
      </c>
      <c r="CQ1885">
        <v>0</v>
      </c>
      <c r="CR1885">
        <v>0</v>
      </c>
      <c r="CS1885">
        <v>0</v>
      </c>
      <c r="CT1885">
        <v>0</v>
      </c>
    </row>
    <row r="1886" spans="1:98" x14ac:dyDescent="0.2">
      <c r="A1886" t="s">
        <v>19913</v>
      </c>
      <c r="B1886" s="1" t="s">
        <v>306</v>
      </c>
      <c r="C1886">
        <v>1600</v>
      </c>
      <c r="G1886" t="s">
        <v>575</v>
      </c>
      <c r="H1886" t="s">
        <v>850</v>
      </c>
      <c r="I1886" t="s">
        <v>103</v>
      </c>
      <c r="J1886" t="s">
        <v>576</v>
      </c>
      <c r="K1886">
        <v>3</v>
      </c>
      <c r="L1886" t="s">
        <v>1760</v>
      </c>
      <c r="M1886" t="s">
        <v>19914</v>
      </c>
      <c r="N1886" t="s">
        <v>19915</v>
      </c>
      <c r="O1886" t="s">
        <v>19916</v>
      </c>
      <c r="P1886">
        <v>47</v>
      </c>
      <c r="Q1886" t="s">
        <v>3694</v>
      </c>
      <c r="S1886" t="s">
        <v>18257</v>
      </c>
      <c r="T1886">
        <v>7</v>
      </c>
      <c r="U1886">
        <v>9</v>
      </c>
      <c r="V1886">
        <v>2</v>
      </c>
      <c r="Z1886" t="s">
        <v>19917</v>
      </c>
      <c r="AA1886" t="s">
        <v>18832</v>
      </c>
      <c r="AB1886">
        <v>16</v>
      </c>
      <c r="AD1886" t="s">
        <v>7171</v>
      </c>
      <c r="AF1886" t="s">
        <v>10778</v>
      </c>
      <c r="AH1886" t="s">
        <v>202</v>
      </c>
      <c r="AI1886" t="s">
        <v>318</v>
      </c>
      <c r="AJ1886" t="s">
        <v>19918</v>
      </c>
      <c r="AO1886" t="s">
        <v>19919</v>
      </c>
      <c r="AQ1886">
        <v>5</v>
      </c>
      <c r="AR1886">
        <v>4</v>
      </c>
      <c r="AS1886" t="s">
        <v>4409</v>
      </c>
      <c r="AT1886" t="s">
        <v>19920</v>
      </c>
      <c r="AU1886" t="s">
        <v>19921</v>
      </c>
      <c r="AW1886" t="s">
        <v>14069</v>
      </c>
      <c r="AY1886" t="s">
        <v>592</v>
      </c>
      <c r="AZ1886" t="s">
        <v>19922</v>
      </c>
      <c r="BA1886" t="s">
        <v>255</v>
      </c>
      <c r="BB1886" t="s">
        <v>19876</v>
      </c>
      <c r="BC1886" t="s">
        <v>19923</v>
      </c>
      <c r="BD1886" t="s">
        <v>19878</v>
      </c>
      <c r="BE1886">
        <v>0</v>
      </c>
      <c r="BF1886" t="s">
        <v>19924</v>
      </c>
      <c r="BG1886" t="s">
        <v>19925</v>
      </c>
      <c r="BH1886" t="s">
        <v>19926</v>
      </c>
      <c r="BS1886">
        <v>0</v>
      </c>
      <c r="BT1886">
        <v>0</v>
      </c>
      <c r="BU1886">
        <v>1</v>
      </c>
      <c r="BV1886">
        <v>0</v>
      </c>
      <c r="BW1886">
        <v>0</v>
      </c>
      <c r="BX1886">
        <v>0</v>
      </c>
      <c r="BY1886">
        <v>1</v>
      </c>
      <c r="CD1886" t="s">
        <v>131</v>
      </c>
      <c r="CE1886">
        <v>0</v>
      </c>
      <c r="CJ1886" t="s">
        <v>132</v>
      </c>
      <c r="CP1886">
        <v>3089</v>
      </c>
      <c r="CQ1886">
        <v>0</v>
      </c>
      <c r="CR1886">
        <v>0</v>
      </c>
      <c r="CS1886">
        <v>0</v>
      </c>
      <c r="CT1886">
        <v>0</v>
      </c>
    </row>
    <row r="1887" spans="1:98" x14ac:dyDescent="0.2">
      <c r="A1887" t="s">
        <v>21678</v>
      </c>
      <c r="B1887" s="1" t="s">
        <v>1918</v>
      </c>
      <c r="C1887">
        <v>19200</v>
      </c>
      <c r="G1887" t="s">
        <v>1053</v>
      </c>
      <c r="H1887" t="s">
        <v>102</v>
      </c>
      <c r="I1887" t="s">
        <v>654</v>
      </c>
      <c r="K1887">
        <v>6</v>
      </c>
      <c r="L1887" t="s">
        <v>21679</v>
      </c>
      <c r="M1887" t="s">
        <v>21680</v>
      </c>
      <c r="N1887" t="s">
        <v>2014</v>
      </c>
      <c r="O1887" t="s">
        <v>2015</v>
      </c>
      <c r="P1887">
        <v>195</v>
      </c>
      <c r="Q1887" t="s">
        <v>10656</v>
      </c>
      <c r="S1887" t="s">
        <v>19168</v>
      </c>
      <c r="T1887">
        <v>14</v>
      </c>
      <c r="U1887">
        <v>9</v>
      </c>
      <c r="V1887">
        <v>9</v>
      </c>
      <c r="X1887" t="s">
        <v>16831</v>
      </c>
      <c r="Y1887" t="s">
        <v>32235</v>
      </c>
      <c r="Z1887" t="s">
        <v>3466</v>
      </c>
      <c r="AB1887">
        <v>23</v>
      </c>
      <c r="AC1887" t="s">
        <v>2419</v>
      </c>
      <c r="AD1887" t="s">
        <v>21681</v>
      </c>
      <c r="AF1887" t="s">
        <v>21682</v>
      </c>
      <c r="AH1887" t="s">
        <v>114</v>
      </c>
      <c r="AI1887" t="s">
        <v>202</v>
      </c>
      <c r="AK1887" t="s">
        <v>21683</v>
      </c>
      <c r="AO1887" t="s">
        <v>21684</v>
      </c>
      <c r="AQ1887">
        <v>12</v>
      </c>
      <c r="AR1887">
        <v>20</v>
      </c>
      <c r="AS1887" t="s">
        <v>972</v>
      </c>
      <c r="AT1887" t="s">
        <v>21685</v>
      </c>
      <c r="AU1887" t="s">
        <v>21686</v>
      </c>
      <c r="AW1887" t="s">
        <v>21687</v>
      </c>
      <c r="AX1887" t="s">
        <v>7542</v>
      </c>
      <c r="AY1887" t="s">
        <v>21688</v>
      </c>
      <c r="AZ1887" t="s">
        <v>21689</v>
      </c>
      <c r="BA1887" t="s">
        <v>255</v>
      </c>
      <c r="BB1887" t="s">
        <v>21690</v>
      </c>
      <c r="BD1887" t="s">
        <v>21001</v>
      </c>
      <c r="BE1887">
        <v>0</v>
      </c>
      <c r="BF1887" t="s">
        <v>21691</v>
      </c>
      <c r="BG1887" t="s">
        <v>21692</v>
      </c>
      <c r="BH1887" t="s">
        <v>21693</v>
      </c>
      <c r="BS1887">
        <v>0</v>
      </c>
      <c r="BT1887">
        <v>0</v>
      </c>
      <c r="BU1887">
        <v>1</v>
      </c>
      <c r="BV1887">
        <v>0</v>
      </c>
      <c r="BW1887">
        <v>0</v>
      </c>
      <c r="BX1887">
        <v>0</v>
      </c>
      <c r="BY1887">
        <v>1</v>
      </c>
      <c r="CD1887" t="s">
        <v>131</v>
      </c>
      <c r="CE1887">
        <v>0</v>
      </c>
      <c r="CJ1887" t="s">
        <v>132</v>
      </c>
      <c r="CP1887">
        <v>3591</v>
      </c>
      <c r="CQ1887">
        <v>0</v>
      </c>
      <c r="CR1887">
        <v>0</v>
      </c>
      <c r="CS1887">
        <v>0</v>
      </c>
      <c r="CT1887">
        <v>0</v>
      </c>
    </row>
    <row r="1888" spans="1:98" x14ac:dyDescent="0.2">
      <c r="A1888" t="s">
        <v>21633</v>
      </c>
      <c r="B1888" s="1" t="s">
        <v>1137</v>
      </c>
      <c r="C1888">
        <v>2400</v>
      </c>
      <c r="D1888" t="s">
        <v>21634</v>
      </c>
      <c r="E1888" t="s">
        <v>21635</v>
      </c>
      <c r="G1888" t="s">
        <v>1053</v>
      </c>
      <c r="H1888" t="s">
        <v>102</v>
      </c>
      <c r="I1888" t="s">
        <v>1555</v>
      </c>
      <c r="J1888" t="s">
        <v>21636</v>
      </c>
      <c r="K1888">
        <v>6</v>
      </c>
      <c r="L1888" t="s">
        <v>2547</v>
      </c>
      <c r="N1888" t="s">
        <v>2352</v>
      </c>
      <c r="O1888" t="s">
        <v>21637</v>
      </c>
      <c r="P1888">
        <v>61</v>
      </c>
      <c r="Q1888" t="s">
        <v>21638</v>
      </c>
      <c r="R1888" t="s">
        <v>3695</v>
      </c>
      <c r="S1888" t="s">
        <v>21639</v>
      </c>
      <c r="T1888">
        <v>8</v>
      </c>
      <c r="U1888">
        <v>4</v>
      </c>
      <c r="V1888">
        <v>6</v>
      </c>
      <c r="X1888" t="s">
        <v>3891</v>
      </c>
      <c r="Y1888" t="s">
        <v>21640</v>
      </c>
      <c r="Z1888" t="s">
        <v>3160</v>
      </c>
      <c r="AA1888" t="s">
        <v>174</v>
      </c>
      <c r="AC1888" t="s">
        <v>21641</v>
      </c>
      <c r="AD1888" t="s">
        <v>316</v>
      </c>
      <c r="AF1888" t="s">
        <v>21642</v>
      </c>
      <c r="AH1888" t="s">
        <v>114</v>
      </c>
      <c r="AI1888" t="s">
        <v>114</v>
      </c>
      <c r="AJ1888" t="s">
        <v>21643</v>
      </c>
      <c r="AL1888" t="s">
        <v>21644</v>
      </c>
      <c r="AO1888" t="s">
        <v>21645</v>
      </c>
      <c r="AQ1888">
        <v>3</v>
      </c>
      <c r="AR1888">
        <v>7</v>
      </c>
      <c r="AS1888">
        <v>20</v>
      </c>
      <c r="AT1888" t="s">
        <v>21646</v>
      </c>
      <c r="AU1888" t="s">
        <v>21647</v>
      </c>
      <c r="AV1888" t="s">
        <v>21648</v>
      </c>
      <c r="AW1888" t="s">
        <v>21649</v>
      </c>
      <c r="AX1888" t="s">
        <v>21650</v>
      </c>
      <c r="AY1888" t="s">
        <v>21651</v>
      </c>
      <c r="AZ1888" t="s">
        <v>670</v>
      </c>
      <c r="BA1888" t="s">
        <v>21652</v>
      </c>
      <c r="BB1888" t="s">
        <v>21653</v>
      </c>
      <c r="BC1888" t="s">
        <v>5315</v>
      </c>
      <c r="BD1888" t="s">
        <v>21001</v>
      </c>
      <c r="BE1888">
        <v>1</v>
      </c>
      <c r="BG1888" t="s">
        <v>21654</v>
      </c>
      <c r="BH1888" t="s">
        <v>21655</v>
      </c>
      <c r="BS1888">
        <v>0</v>
      </c>
      <c r="BT1888">
        <v>0</v>
      </c>
      <c r="BU1888">
        <v>0</v>
      </c>
      <c r="BV1888">
        <v>1</v>
      </c>
      <c r="BW1888">
        <v>0</v>
      </c>
      <c r="BX1888">
        <v>0</v>
      </c>
      <c r="BY1888">
        <v>1</v>
      </c>
      <c r="CD1888" t="s">
        <v>131</v>
      </c>
      <c r="CE1888">
        <v>0</v>
      </c>
      <c r="CG1888" t="s">
        <v>21656</v>
      </c>
      <c r="CJ1888" t="s">
        <v>132</v>
      </c>
      <c r="CP1888">
        <v>3589</v>
      </c>
      <c r="CQ1888">
        <v>0</v>
      </c>
      <c r="CR1888">
        <v>0</v>
      </c>
      <c r="CS1888">
        <v>0</v>
      </c>
      <c r="CT1888">
        <v>0</v>
      </c>
    </row>
    <row r="1889" spans="1:98" x14ac:dyDescent="0.2">
      <c r="A1889" t="s">
        <v>9675</v>
      </c>
      <c r="B1889" s="1" t="s">
        <v>1117</v>
      </c>
      <c r="C1889">
        <v>400</v>
      </c>
      <c r="G1889" t="s">
        <v>135</v>
      </c>
      <c r="H1889" t="s">
        <v>1308</v>
      </c>
      <c r="I1889" t="s">
        <v>2390</v>
      </c>
      <c r="K1889">
        <v>1</v>
      </c>
      <c r="L1889" t="s">
        <v>9676</v>
      </c>
      <c r="N1889" t="s">
        <v>9677</v>
      </c>
      <c r="O1889" t="s">
        <v>9678</v>
      </c>
      <c r="P1889">
        <v>8</v>
      </c>
      <c r="Q1889" t="s">
        <v>9679</v>
      </c>
      <c r="S1889" t="s">
        <v>9680</v>
      </c>
      <c r="T1889">
        <v>2</v>
      </c>
      <c r="U1889">
        <v>3</v>
      </c>
      <c r="V1889">
        <v>3</v>
      </c>
      <c r="Y1889" t="s">
        <v>2395</v>
      </c>
      <c r="AB1889">
        <v>12</v>
      </c>
      <c r="AD1889" t="s">
        <v>661</v>
      </c>
      <c r="AF1889" t="s">
        <v>9681</v>
      </c>
      <c r="AH1889" t="s">
        <v>1316</v>
      </c>
      <c r="AI1889" t="s">
        <v>318</v>
      </c>
      <c r="AJ1889" t="s">
        <v>9682</v>
      </c>
      <c r="AK1889" t="s">
        <v>9683</v>
      </c>
      <c r="AO1889" t="s">
        <v>9684</v>
      </c>
      <c r="AQ1889">
        <v>0</v>
      </c>
      <c r="AR1889">
        <v>-1</v>
      </c>
      <c r="AS1889">
        <v>7</v>
      </c>
      <c r="AT1889" t="s">
        <v>9685</v>
      </c>
      <c r="AU1889" t="s">
        <v>9686</v>
      </c>
      <c r="AV1889" t="s">
        <v>9687</v>
      </c>
      <c r="AW1889" t="s">
        <v>895</v>
      </c>
      <c r="AY1889" t="s">
        <v>9634</v>
      </c>
      <c r="AZ1889" t="s">
        <v>9688</v>
      </c>
      <c r="BA1889" t="s">
        <v>9689</v>
      </c>
      <c r="BB1889" t="s">
        <v>9690</v>
      </c>
      <c r="BC1889" t="s">
        <v>9638</v>
      </c>
      <c r="BD1889" t="s">
        <v>7316</v>
      </c>
      <c r="BE1889">
        <v>0</v>
      </c>
      <c r="BF1889" t="s">
        <v>9691</v>
      </c>
      <c r="BG1889" t="s">
        <v>9692</v>
      </c>
      <c r="BH1889" t="s">
        <v>9693</v>
      </c>
      <c r="BS1889">
        <v>0</v>
      </c>
      <c r="BT1889">
        <v>0</v>
      </c>
      <c r="BU1889">
        <v>0</v>
      </c>
      <c r="BV1889">
        <v>1</v>
      </c>
      <c r="BW1889">
        <v>0</v>
      </c>
      <c r="BX1889">
        <v>0</v>
      </c>
      <c r="BY1889">
        <v>1</v>
      </c>
      <c r="CD1889" t="s">
        <v>131</v>
      </c>
      <c r="CE1889">
        <v>0</v>
      </c>
      <c r="CJ1889" t="s">
        <v>132</v>
      </c>
      <c r="CO1889" t="str">
        <f>HYPERLINK("http://www.d20pfsrd.com/bestiary/monster-listings/fey/gremlins/gremlin-vexgit","Gremlin, Vexgit")</f>
        <v>Gremlin, Vexgit</v>
      </c>
      <c r="CP1889">
        <v>1243</v>
      </c>
      <c r="CQ1889">
        <v>0</v>
      </c>
      <c r="CR1889">
        <v>0</v>
      </c>
      <c r="CS1889">
        <v>0</v>
      </c>
      <c r="CT1889">
        <v>0</v>
      </c>
    </row>
    <row r="1890" spans="1:98" x14ac:dyDescent="0.2">
      <c r="A1890" t="s">
        <v>21494</v>
      </c>
      <c r="B1890" s="1" t="s">
        <v>365</v>
      </c>
      <c r="C1890">
        <v>1200</v>
      </c>
      <c r="G1890" t="s">
        <v>240</v>
      </c>
      <c r="H1890" t="s">
        <v>102</v>
      </c>
      <c r="I1890" t="s">
        <v>103</v>
      </c>
      <c r="J1890" t="s">
        <v>21457</v>
      </c>
      <c r="K1890">
        <v>4</v>
      </c>
      <c r="L1890" t="s">
        <v>21495</v>
      </c>
      <c r="N1890" t="s">
        <v>9129</v>
      </c>
      <c r="O1890" t="s">
        <v>9322</v>
      </c>
      <c r="P1890">
        <v>47</v>
      </c>
      <c r="Q1890" t="s">
        <v>3694</v>
      </c>
      <c r="S1890" t="s">
        <v>21496</v>
      </c>
      <c r="T1890">
        <v>5</v>
      </c>
      <c r="U1890">
        <v>4</v>
      </c>
      <c r="V1890">
        <v>10</v>
      </c>
      <c r="Z1890" t="s">
        <v>21497</v>
      </c>
      <c r="AA1890" t="s">
        <v>5324</v>
      </c>
      <c r="AB1890">
        <v>15</v>
      </c>
      <c r="AD1890" t="s">
        <v>316</v>
      </c>
      <c r="AF1890" t="s">
        <v>21498</v>
      </c>
      <c r="AH1890" t="s">
        <v>114</v>
      </c>
      <c r="AI1890" t="s">
        <v>114</v>
      </c>
      <c r="AO1890" t="s">
        <v>21499</v>
      </c>
      <c r="AQ1890">
        <v>5</v>
      </c>
      <c r="AR1890">
        <v>5</v>
      </c>
      <c r="AS1890">
        <v>15</v>
      </c>
      <c r="AT1890" t="s">
        <v>21500</v>
      </c>
      <c r="AU1890" t="s">
        <v>21501</v>
      </c>
      <c r="AW1890" t="s">
        <v>4343</v>
      </c>
      <c r="AX1890" t="s">
        <v>21502</v>
      </c>
      <c r="AY1890" t="s">
        <v>21471</v>
      </c>
      <c r="AZ1890" t="s">
        <v>21503</v>
      </c>
      <c r="BA1890" t="s">
        <v>426</v>
      </c>
      <c r="BB1890" t="s">
        <v>21504</v>
      </c>
      <c r="BC1890" t="s">
        <v>20962</v>
      </c>
      <c r="BD1890" t="s">
        <v>21001</v>
      </c>
      <c r="BE1890">
        <v>0</v>
      </c>
      <c r="BF1890" t="s">
        <v>21505</v>
      </c>
      <c r="BG1890" t="s">
        <v>21506</v>
      </c>
      <c r="BH1890" t="s">
        <v>21507</v>
      </c>
      <c r="BS1890">
        <v>0</v>
      </c>
      <c r="BT1890">
        <v>0</v>
      </c>
      <c r="BU1890">
        <v>0</v>
      </c>
      <c r="BV1890">
        <v>1</v>
      </c>
      <c r="BW1890">
        <v>0</v>
      </c>
      <c r="BX1890">
        <v>0</v>
      </c>
      <c r="BY1890">
        <v>1</v>
      </c>
      <c r="CD1890" t="s">
        <v>131</v>
      </c>
      <c r="CE1890">
        <v>0</v>
      </c>
      <c r="CJ1890" t="s">
        <v>132</v>
      </c>
      <c r="CP1890">
        <v>3581</v>
      </c>
      <c r="CQ1890">
        <v>0</v>
      </c>
      <c r="CR1890">
        <v>0</v>
      </c>
      <c r="CS1890">
        <v>0</v>
      </c>
      <c r="CT1890">
        <v>0</v>
      </c>
    </row>
    <row r="1891" spans="1:98" x14ac:dyDescent="0.2">
      <c r="A1891" t="s">
        <v>25319</v>
      </c>
      <c r="B1891" s="1" t="s">
        <v>19027</v>
      </c>
      <c r="C1891">
        <v>4915200</v>
      </c>
      <c r="G1891" t="s">
        <v>366</v>
      </c>
      <c r="H1891" t="s">
        <v>193</v>
      </c>
      <c r="I1891" t="s">
        <v>103</v>
      </c>
      <c r="J1891" t="s">
        <v>5673</v>
      </c>
      <c r="K1891">
        <v>13</v>
      </c>
      <c r="L1891" t="s">
        <v>25320</v>
      </c>
      <c r="M1891" t="s">
        <v>25321</v>
      </c>
      <c r="N1891" t="s">
        <v>25322</v>
      </c>
      <c r="O1891" t="s">
        <v>25323</v>
      </c>
      <c r="P1891">
        <v>610</v>
      </c>
      <c r="Q1891" t="s">
        <v>25324</v>
      </c>
      <c r="R1891" t="s">
        <v>25269</v>
      </c>
      <c r="S1891" t="s">
        <v>25325</v>
      </c>
      <c r="T1891">
        <v>31</v>
      </c>
      <c r="U1891">
        <v>20</v>
      </c>
      <c r="V1891">
        <v>26</v>
      </c>
      <c r="W1891" t="s">
        <v>170</v>
      </c>
      <c r="Y1891" t="s">
        <v>223</v>
      </c>
      <c r="Z1891" t="s">
        <v>25326</v>
      </c>
      <c r="AA1891" t="s">
        <v>8058</v>
      </c>
      <c r="AD1891" t="s">
        <v>1541</v>
      </c>
      <c r="AF1891" t="s">
        <v>25327</v>
      </c>
      <c r="AG1891" t="s">
        <v>25328</v>
      </c>
      <c r="AH1891" t="s">
        <v>202</v>
      </c>
      <c r="AI1891" t="s">
        <v>202</v>
      </c>
      <c r="AJ1891" t="s">
        <v>25329</v>
      </c>
      <c r="AK1891" t="s">
        <v>25330</v>
      </c>
      <c r="AM1891" t="s">
        <v>25331</v>
      </c>
      <c r="AO1891" t="s">
        <v>25332</v>
      </c>
      <c r="AQ1891">
        <v>33</v>
      </c>
      <c r="AR1891">
        <v>46</v>
      </c>
      <c r="AS1891">
        <v>66</v>
      </c>
      <c r="AT1891" t="s">
        <v>25333</v>
      </c>
      <c r="AU1891" t="s">
        <v>25334</v>
      </c>
      <c r="AW1891" t="s">
        <v>25335</v>
      </c>
      <c r="AX1891" t="s">
        <v>25336</v>
      </c>
      <c r="AY1891" t="s">
        <v>384</v>
      </c>
      <c r="AZ1891" t="s">
        <v>20428</v>
      </c>
      <c r="BA1891" t="s">
        <v>25337</v>
      </c>
      <c r="BB1891" t="s">
        <v>25338</v>
      </c>
      <c r="BC1891" t="s">
        <v>25286</v>
      </c>
      <c r="BD1891" t="s">
        <v>24172</v>
      </c>
      <c r="BE1891">
        <v>0</v>
      </c>
      <c r="BF1891" t="s">
        <v>25339</v>
      </c>
      <c r="BG1891" t="s">
        <v>25340</v>
      </c>
      <c r="BH1891" t="s">
        <v>25341</v>
      </c>
      <c r="BI1891" t="s">
        <v>132</v>
      </c>
      <c r="BK1891" t="s">
        <v>132</v>
      </c>
      <c r="BS1891">
        <v>0</v>
      </c>
      <c r="BT1891">
        <v>0</v>
      </c>
      <c r="BU1891">
        <v>1</v>
      </c>
      <c r="BV1891">
        <v>0</v>
      </c>
      <c r="BW1891">
        <v>0</v>
      </c>
      <c r="BX1891">
        <v>0</v>
      </c>
      <c r="BY1891">
        <v>1</v>
      </c>
      <c r="CA1891" t="s">
        <v>25342</v>
      </c>
      <c r="CD1891" t="s">
        <v>131</v>
      </c>
      <c r="CE1891">
        <v>0</v>
      </c>
      <c r="CJ1891" t="s">
        <v>132</v>
      </c>
      <c r="CK1891" t="s">
        <v>132</v>
      </c>
      <c r="CP1891">
        <v>5208</v>
      </c>
      <c r="CQ1891">
        <v>0</v>
      </c>
      <c r="CR1891">
        <v>0</v>
      </c>
      <c r="CS1891">
        <v>0</v>
      </c>
      <c r="CT1891">
        <v>0</v>
      </c>
    </row>
    <row r="1892" spans="1:98" x14ac:dyDescent="0.2">
      <c r="A1892" t="s">
        <v>13591</v>
      </c>
      <c r="B1892" s="1" t="s">
        <v>134</v>
      </c>
      <c r="C1892">
        <v>9600</v>
      </c>
      <c r="G1892" t="s">
        <v>575</v>
      </c>
      <c r="H1892" t="s">
        <v>102</v>
      </c>
      <c r="I1892" t="s">
        <v>1555</v>
      </c>
      <c r="J1892" t="s">
        <v>4890</v>
      </c>
      <c r="K1892">
        <v>10</v>
      </c>
      <c r="L1892" t="s">
        <v>13592</v>
      </c>
      <c r="N1892" t="s">
        <v>13593</v>
      </c>
      <c r="O1892" t="s">
        <v>13594</v>
      </c>
      <c r="P1892">
        <v>85</v>
      </c>
      <c r="Q1892" t="s">
        <v>13595</v>
      </c>
      <c r="S1892" t="s">
        <v>13596</v>
      </c>
      <c r="T1892">
        <v>6</v>
      </c>
      <c r="U1892">
        <v>11</v>
      </c>
      <c r="V1892">
        <v>9</v>
      </c>
      <c r="X1892" t="s">
        <v>13597</v>
      </c>
      <c r="Y1892" t="s">
        <v>4046</v>
      </c>
      <c r="Z1892" t="s">
        <v>5001</v>
      </c>
      <c r="AC1892" t="s">
        <v>13598</v>
      </c>
      <c r="AD1892" t="s">
        <v>5419</v>
      </c>
      <c r="AF1892" t="s">
        <v>13599</v>
      </c>
      <c r="AH1892" t="s">
        <v>114</v>
      </c>
      <c r="AI1892" t="s">
        <v>114</v>
      </c>
      <c r="AJ1892" t="s">
        <v>13600</v>
      </c>
      <c r="AO1892" t="s">
        <v>13601</v>
      </c>
      <c r="AQ1892">
        <v>7</v>
      </c>
      <c r="AR1892">
        <v>13</v>
      </c>
      <c r="AS1892" t="s">
        <v>567</v>
      </c>
      <c r="AT1892" t="s">
        <v>13602</v>
      </c>
      <c r="AU1892" t="s">
        <v>13603</v>
      </c>
      <c r="AW1892" t="s">
        <v>647</v>
      </c>
      <c r="AX1892" t="s">
        <v>13604</v>
      </c>
      <c r="AY1892" t="s">
        <v>3178</v>
      </c>
      <c r="AZ1892" t="s">
        <v>670</v>
      </c>
      <c r="BA1892" t="s">
        <v>255</v>
      </c>
      <c r="BB1892" t="s">
        <v>13605</v>
      </c>
      <c r="BD1892" t="s">
        <v>13606</v>
      </c>
      <c r="BE1892">
        <v>0</v>
      </c>
      <c r="BF1892" t="s">
        <v>13607</v>
      </c>
      <c r="BG1892" t="s">
        <v>13608</v>
      </c>
      <c r="BH1892" t="s">
        <v>13609</v>
      </c>
      <c r="BS1892">
        <v>0</v>
      </c>
      <c r="BT1892">
        <v>0</v>
      </c>
      <c r="BU1892">
        <v>1</v>
      </c>
      <c r="BV1892">
        <v>0</v>
      </c>
      <c r="BW1892">
        <v>0</v>
      </c>
      <c r="BX1892">
        <v>0</v>
      </c>
      <c r="BY1892">
        <v>0</v>
      </c>
      <c r="CD1892" t="s">
        <v>131</v>
      </c>
      <c r="CE1892">
        <v>0</v>
      </c>
      <c r="CJ1892" t="s">
        <v>132</v>
      </c>
      <c r="CP1892">
        <v>1641</v>
      </c>
      <c r="CQ1892">
        <v>0</v>
      </c>
      <c r="CR1892">
        <v>0</v>
      </c>
      <c r="CS1892">
        <v>0</v>
      </c>
      <c r="CT1892">
        <v>0</v>
      </c>
    </row>
    <row r="1893" spans="1:98" x14ac:dyDescent="0.2">
      <c r="A1893" t="s">
        <v>28259</v>
      </c>
      <c r="B1893" s="1" t="s">
        <v>192</v>
      </c>
      <c r="C1893">
        <v>76800</v>
      </c>
      <c r="G1893" t="s">
        <v>575</v>
      </c>
      <c r="H1893" t="s">
        <v>102</v>
      </c>
      <c r="I1893" t="s">
        <v>103</v>
      </c>
      <c r="J1893" t="s">
        <v>1138</v>
      </c>
      <c r="K1893">
        <v>8</v>
      </c>
      <c r="L1893" t="s">
        <v>28260</v>
      </c>
      <c r="N1893" t="s">
        <v>19750</v>
      </c>
      <c r="O1893" t="s">
        <v>19751</v>
      </c>
      <c r="P1893">
        <v>225</v>
      </c>
      <c r="Q1893" t="s">
        <v>12235</v>
      </c>
      <c r="S1893" t="s">
        <v>28261</v>
      </c>
      <c r="T1893">
        <v>18</v>
      </c>
      <c r="U1893">
        <v>10</v>
      </c>
      <c r="V1893">
        <v>14</v>
      </c>
      <c r="Y1893" t="s">
        <v>1253</v>
      </c>
      <c r="Z1893" t="s">
        <v>19021</v>
      </c>
      <c r="AA1893" t="s">
        <v>1147</v>
      </c>
      <c r="AB1893">
        <v>27</v>
      </c>
      <c r="AD1893" t="s">
        <v>249</v>
      </c>
      <c r="AF1893" t="s">
        <v>28262</v>
      </c>
      <c r="AH1893" t="s">
        <v>114</v>
      </c>
      <c r="AI1893" t="s">
        <v>114</v>
      </c>
      <c r="AJ1893" t="s">
        <v>28263</v>
      </c>
      <c r="AK1893" t="s">
        <v>28264</v>
      </c>
      <c r="AO1893" t="s">
        <v>28265</v>
      </c>
      <c r="AQ1893">
        <v>18</v>
      </c>
      <c r="AR1893">
        <v>24</v>
      </c>
      <c r="AS1893">
        <v>38</v>
      </c>
      <c r="AT1893" t="s">
        <v>28266</v>
      </c>
      <c r="AU1893" t="s">
        <v>28267</v>
      </c>
      <c r="AV1893" t="s">
        <v>1065</v>
      </c>
      <c r="AW1893" t="s">
        <v>28268</v>
      </c>
      <c r="AX1893" t="s">
        <v>28269</v>
      </c>
      <c r="AY1893" t="s">
        <v>1157</v>
      </c>
      <c r="AZ1893" t="s">
        <v>5218</v>
      </c>
      <c r="BA1893" t="s">
        <v>426</v>
      </c>
      <c r="BB1893" t="s">
        <v>28270</v>
      </c>
      <c r="BC1893" t="s">
        <v>1161</v>
      </c>
      <c r="BD1893" t="s">
        <v>28255</v>
      </c>
      <c r="BE1893">
        <v>0</v>
      </c>
      <c r="BF1893" t="s">
        <v>28271</v>
      </c>
      <c r="BG1893" t="s">
        <v>28272</v>
      </c>
      <c r="BH1893" t="s">
        <v>28273</v>
      </c>
      <c r="BI1893" t="s">
        <v>132</v>
      </c>
      <c r="BS1893">
        <v>0</v>
      </c>
      <c r="BT1893">
        <v>0</v>
      </c>
      <c r="BU1893">
        <v>0</v>
      </c>
      <c r="BV1893">
        <v>0</v>
      </c>
      <c r="BW1893">
        <v>0</v>
      </c>
      <c r="BX1893">
        <v>0</v>
      </c>
      <c r="BY1893">
        <v>1</v>
      </c>
      <c r="CD1893" t="s">
        <v>131</v>
      </c>
      <c r="CE1893">
        <v>0</v>
      </c>
      <c r="CF1893" t="s">
        <v>132</v>
      </c>
      <c r="CJ1893" t="s">
        <v>132</v>
      </c>
      <c r="CK1893" t="s">
        <v>132</v>
      </c>
      <c r="CP1893">
        <v>5567</v>
      </c>
      <c r="CQ1893">
        <v>0</v>
      </c>
      <c r="CR1893">
        <v>0</v>
      </c>
      <c r="CS1893">
        <v>0</v>
      </c>
      <c r="CT1893">
        <v>0</v>
      </c>
    </row>
    <row r="1894" spans="1:98" x14ac:dyDescent="0.2">
      <c r="A1894" t="s">
        <v>5368</v>
      </c>
      <c r="B1894" s="1" t="s">
        <v>239</v>
      </c>
      <c r="C1894">
        <v>800</v>
      </c>
      <c r="G1894" t="s">
        <v>240</v>
      </c>
      <c r="H1894" t="s">
        <v>102</v>
      </c>
      <c r="I1894" t="s">
        <v>432</v>
      </c>
      <c r="K1894">
        <v>-1</v>
      </c>
      <c r="L1894" t="s">
        <v>600</v>
      </c>
      <c r="N1894" t="s">
        <v>434</v>
      </c>
      <c r="O1894" t="s">
        <v>5272</v>
      </c>
      <c r="P1894">
        <v>30</v>
      </c>
      <c r="Q1894" t="s">
        <v>351</v>
      </c>
      <c r="S1894" t="s">
        <v>5369</v>
      </c>
      <c r="T1894">
        <v>7</v>
      </c>
      <c r="U1894">
        <v>0</v>
      </c>
      <c r="V1894">
        <v>1</v>
      </c>
      <c r="Z1894" t="s">
        <v>4924</v>
      </c>
      <c r="AD1894" t="s">
        <v>202</v>
      </c>
      <c r="AF1894" t="s">
        <v>5370</v>
      </c>
      <c r="AH1894" t="s">
        <v>114</v>
      </c>
      <c r="AI1894" t="s">
        <v>202</v>
      </c>
      <c r="AO1894" t="s">
        <v>5371</v>
      </c>
      <c r="AQ1894">
        <v>3</v>
      </c>
      <c r="AR1894">
        <v>4</v>
      </c>
      <c r="AS1894">
        <v>13</v>
      </c>
      <c r="AY1894" t="s">
        <v>669</v>
      </c>
      <c r="AZ1894" t="s">
        <v>5372</v>
      </c>
      <c r="BA1894" t="s">
        <v>277</v>
      </c>
      <c r="BB1894" t="s">
        <v>5373</v>
      </c>
      <c r="BD1894" t="s">
        <v>128</v>
      </c>
      <c r="BE1894">
        <v>0</v>
      </c>
      <c r="BF1894" t="s">
        <v>5374</v>
      </c>
      <c r="BG1894" t="s">
        <v>5375</v>
      </c>
      <c r="BH1894" t="s">
        <v>5376</v>
      </c>
      <c r="BS1894">
        <v>0</v>
      </c>
      <c r="BT1894">
        <v>0</v>
      </c>
      <c r="BU1894">
        <v>0</v>
      </c>
      <c r="BV1894">
        <v>0</v>
      </c>
      <c r="BW1894">
        <v>0</v>
      </c>
      <c r="BX1894">
        <v>0</v>
      </c>
      <c r="BY1894">
        <v>1</v>
      </c>
      <c r="CD1894" t="s">
        <v>131</v>
      </c>
      <c r="CE1894">
        <v>0</v>
      </c>
      <c r="CJ1894" t="s">
        <v>132</v>
      </c>
      <c r="CO1894" t="str">
        <f>HYPERLINK("http://www.d20pfsrd.com/bestiary/monster-lists-and-details/-v/violet-fungus","Violet Fungus")</f>
        <v>Violet Fungus</v>
      </c>
      <c r="CP1894">
        <v>346</v>
      </c>
      <c r="CQ1894">
        <v>0</v>
      </c>
      <c r="CR1894">
        <v>0</v>
      </c>
      <c r="CS1894">
        <v>0</v>
      </c>
      <c r="CT1894">
        <v>0</v>
      </c>
    </row>
    <row r="1895" spans="1:98" x14ac:dyDescent="0.2">
      <c r="A1895" t="s">
        <v>2916</v>
      </c>
      <c r="B1895" s="1" t="s">
        <v>99</v>
      </c>
      <c r="C1895">
        <v>200</v>
      </c>
      <c r="G1895" t="s">
        <v>240</v>
      </c>
      <c r="H1895" t="s">
        <v>1308</v>
      </c>
      <c r="I1895" t="s">
        <v>332</v>
      </c>
      <c r="K1895">
        <v>3</v>
      </c>
      <c r="L1895" t="s">
        <v>2917</v>
      </c>
      <c r="N1895" t="s">
        <v>2918</v>
      </c>
      <c r="O1895" t="s">
        <v>2919</v>
      </c>
      <c r="P1895">
        <v>3</v>
      </c>
      <c r="Q1895" t="s">
        <v>2842</v>
      </c>
      <c r="S1895" t="s">
        <v>2920</v>
      </c>
      <c r="T1895">
        <v>1</v>
      </c>
      <c r="U1895">
        <v>5</v>
      </c>
      <c r="V1895">
        <v>1</v>
      </c>
      <c r="AD1895" t="s">
        <v>2921</v>
      </c>
      <c r="AF1895" t="s">
        <v>2922</v>
      </c>
      <c r="AH1895" t="s">
        <v>1316</v>
      </c>
      <c r="AI1895" t="s">
        <v>318</v>
      </c>
      <c r="AO1895" t="s">
        <v>2923</v>
      </c>
      <c r="AQ1895">
        <v>0</v>
      </c>
      <c r="AR1895">
        <v>1</v>
      </c>
      <c r="AS1895" t="s">
        <v>2924</v>
      </c>
      <c r="AT1895" t="s">
        <v>1734</v>
      </c>
      <c r="AU1895" t="s">
        <v>2925</v>
      </c>
      <c r="AV1895" t="s">
        <v>1131</v>
      </c>
      <c r="AY1895" t="s">
        <v>2926</v>
      </c>
      <c r="AZ1895" t="s">
        <v>670</v>
      </c>
      <c r="BA1895" t="s">
        <v>255</v>
      </c>
      <c r="BB1895" t="s">
        <v>2835</v>
      </c>
      <c r="BC1895" t="s">
        <v>2836</v>
      </c>
      <c r="BD1895" t="s">
        <v>128</v>
      </c>
      <c r="BE1895">
        <v>0</v>
      </c>
      <c r="BF1895" t="s">
        <v>2927</v>
      </c>
      <c r="BG1895" t="s">
        <v>2928</v>
      </c>
      <c r="BH1895" t="s">
        <v>2929</v>
      </c>
      <c r="BS1895">
        <v>0</v>
      </c>
      <c r="BT1895">
        <v>0</v>
      </c>
      <c r="BU1895">
        <v>0</v>
      </c>
      <c r="BV1895">
        <v>1</v>
      </c>
      <c r="BW1895">
        <v>0</v>
      </c>
      <c r="BX1895">
        <v>1</v>
      </c>
      <c r="BY1895">
        <v>1</v>
      </c>
      <c r="CD1895" t="s">
        <v>131</v>
      </c>
      <c r="CE1895">
        <v>0</v>
      </c>
      <c r="CJ1895" t="s">
        <v>132</v>
      </c>
      <c r="CO1895" t="str">
        <f>HYPERLINK("http://www.d20pfsrd.com/bestiary/monster-lists-and-details/-f/familiar/viper","Viper")</f>
        <v>Viper</v>
      </c>
      <c r="CP1895">
        <v>190</v>
      </c>
      <c r="CQ1895">
        <v>0</v>
      </c>
      <c r="CR1895">
        <v>0</v>
      </c>
      <c r="CS1895">
        <v>0</v>
      </c>
      <c r="CT1895">
        <v>0</v>
      </c>
    </row>
    <row r="1896" spans="1:98" x14ac:dyDescent="0.2">
      <c r="A1896" t="s">
        <v>11928</v>
      </c>
      <c r="B1896" s="1" t="s">
        <v>1205</v>
      </c>
      <c r="C1896">
        <v>25600</v>
      </c>
      <c r="G1896" t="s">
        <v>240</v>
      </c>
      <c r="H1896" t="s">
        <v>193</v>
      </c>
      <c r="I1896" t="s">
        <v>432</v>
      </c>
      <c r="K1896">
        <v>8</v>
      </c>
      <c r="L1896" t="s">
        <v>11929</v>
      </c>
      <c r="N1896" t="s">
        <v>8309</v>
      </c>
      <c r="O1896" t="s">
        <v>11930</v>
      </c>
      <c r="P1896">
        <v>190</v>
      </c>
      <c r="Q1896" t="s">
        <v>11931</v>
      </c>
      <c r="S1896" t="s">
        <v>11932</v>
      </c>
      <c r="T1896">
        <v>16</v>
      </c>
      <c r="U1896">
        <v>12</v>
      </c>
      <c r="V1896">
        <v>6</v>
      </c>
      <c r="Z1896" t="s">
        <v>10741</v>
      </c>
      <c r="AC1896" t="s">
        <v>495</v>
      </c>
      <c r="AD1896" t="s">
        <v>202</v>
      </c>
      <c r="AF1896" t="s">
        <v>11933</v>
      </c>
      <c r="AH1896" t="s">
        <v>202</v>
      </c>
      <c r="AI1896" t="s">
        <v>4438</v>
      </c>
      <c r="AJ1896" t="s">
        <v>11934</v>
      </c>
      <c r="AO1896" t="s">
        <v>11935</v>
      </c>
      <c r="AQ1896">
        <v>15</v>
      </c>
      <c r="AR1896" t="s">
        <v>1259</v>
      </c>
      <c r="AS1896" t="s">
        <v>8530</v>
      </c>
      <c r="AT1896" t="s">
        <v>11936</v>
      </c>
      <c r="AU1896" t="s">
        <v>11937</v>
      </c>
      <c r="AY1896" t="s">
        <v>11938</v>
      </c>
      <c r="AZ1896" t="s">
        <v>670</v>
      </c>
      <c r="BA1896" t="s">
        <v>277</v>
      </c>
      <c r="BB1896" t="s">
        <v>11939</v>
      </c>
      <c r="BD1896" t="s">
        <v>7316</v>
      </c>
      <c r="BE1896">
        <v>0</v>
      </c>
      <c r="BF1896" t="s">
        <v>11940</v>
      </c>
      <c r="BG1896" t="s">
        <v>11941</v>
      </c>
      <c r="BH1896" t="s">
        <v>11942</v>
      </c>
      <c r="BS1896">
        <v>0</v>
      </c>
      <c r="BT1896">
        <v>0</v>
      </c>
      <c r="BU1896">
        <v>0</v>
      </c>
      <c r="BV1896">
        <v>0</v>
      </c>
      <c r="BW1896">
        <v>0</v>
      </c>
      <c r="BX1896">
        <v>0</v>
      </c>
      <c r="BY1896">
        <v>1</v>
      </c>
      <c r="CD1896" t="s">
        <v>131</v>
      </c>
      <c r="CE1896">
        <v>0</v>
      </c>
      <c r="CJ1896" t="s">
        <v>132</v>
      </c>
      <c r="CO1896" t="str">
        <f>HYPERLINK("http://www.d20pfsrd.com/bestiary/monster-listings/plants/viper-vine","Viper Vine")</f>
        <v>Viper Vine</v>
      </c>
      <c r="CP1896">
        <v>1389</v>
      </c>
      <c r="CQ1896">
        <v>0</v>
      </c>
      <c r="CR1896">
        <v>0</v>
      </c>
      <c r="CS1896">
        <v>0</v>
      </c>
      <c r="CT1896">
        <v>0</v>
      </c>
    </row>
    <row r="1897" spans="1:98" x14ac:dyDescent="0.2">
      <c r="A1897" t="s">
        <v>7030</v>
      </c>
      <c r="B1897" s="1" t="s">
        <v>306</v>
      </c>
      <c r="C1897">
        <v>1600</v>
      </c>
      <c r="G1897" t="s">
        <v>240</v>
      </c>
      <c r="H1897" t="s">
        <v>307</v>
      </c>
      <c r="I1897" t="s">
        <v>432</v>
      </c>
      <c r="J1897" t="s">
        <v>308</v>
      </c>
      <c r="K1897">
        <v>1</v>
      </c>
      <c r="L1897" t="s">
        <v>7031</v>
      </c>
      <c r="N1897" t="s">
        <v>7032</v>
      </c>
      <c r="O1897" t="s">
        <v>7033</v>
      </c>
      <c r="P1897">
        <v>51</v>
      </c>
      <c r="Q1897" t="s">
        <v>7034</v>
      </c>
      <c r="S1897" t="s">
        <v>7035</v>
      </c>
      <c r="T1897">
        <v>9</v>
      </c>
      <c r="U1897">
        <v>3</v>
      </c>
      <c r="V1897">
        <v>2</v>
      </c>
      <c r="X1897" t="s">
        <v>314</v>
      </c>
      <c r="Z1897" t="s">
        <v>7036</v>
      </c>
      <c r="AC1897" t="s">
        <v>3438</v>
      </c>
      <c r="AD1897" t="s">
        <v>7037</v>
      </c>
      <c r="AF1897" t="s">
        <v>6523</v>
      </c>
      <c r="AH1897" t="s">
        <v>202</v>
      </c>
      <c r="AI1897" t="s">
        <v>318</v>
      </c>
      <c r="AJ1897" t="s">
        <v>7038</v>
      </c>
      <c r="AO1897" t="s">
        <v>7039</v>
      </c>
      <c r="AQ1897">
        <v>5</v>
      </c>
      <c r="AR1897" t="s">
        <v>321</v>
      </c>
      <c r="AS1897" t="s">
        <v>321</v>
      </c>
      <c r="AU1897" t="s">
        <v>7040</v>
      </c>
      <c r="AV1897" t="s">
        <v>7041</v>
      </c>
      <c r="AY1897" t="s">
        <v>298</v>
      </c>
      <c r="AZ1897" t="s">
        <v>7042</v>
      </c>
      <c r="BA1897" t="s">
        <v>255</v>
      </c>
      <c r="BB1897" t="s">
        <v>7043</v>
      </c>
      <c r="BC1897" t="s">
        <v>7044</v>
      </c>
      <c r="BD1897" t="s">
        <v>6997</v>
      </c>
      <c r="BE1897">
        <v>0</v>
      </c>
      <c r="BF1897" t="s">
        <v>7045</v>
      </c>
      <c r="BG1897" t="s">
        <v>7046</v>
      </c>
      <c r="BH1897" t="s">
        <v>7047</v>
      </c>
      <c r="BS1897">
        <v>0</v>
      </c>
      <c r="BT1897">
        <v>0</v>
      </c>
      <c r="BU1897">
        <v>1</v>
      </c>
      <c r="BV1897">
        <v>0</v>
      </c>
      <c r="BW1897">
        <v>0</v>
      </c>
      <c r="BX1897">
        <v>0</v>
      </c>
      <c r="BY1897">
        <v>1</v>
      </c>
      <c r="CD1897" t="s">
        <v>131</v>
      </c>
      <c r="CE1897">
        <v>0</v>
      </c>
      <c r="CJ1897" t="s">
        <v>132</v>
      </c>
      <c r="CP1897">
        <v>1016</v>
      </c>
      <c r="CQ1897">
        <v>0</v>
      </c>
      <c r="CR1897">
        <v>0</v>
      </c>
      <c r="CS1897">
        <v>0</v>
      </c>
      <c r="CT1897">
        <v>0</v>
      </c>
    </row>
    <row r="1898" spans="1:98" x14ac:dyDescent="0.2">
      <c r="A1898" t="s">
        <v>18687</v>
      </c>
      <c r="B1898" s="1" t="s">
        <v>99</v>
      </c>
      <c r="C1898">
        <v>200</v>
      </c>
      <c r="D1898" t="s">
        <v>18687</v>
      </c>
      <c r="E1898" t="s">
        <v>18688</v>
      </c>
      <c r="F1898" t="s">
        <v>18689</v>
      </c>
      <c r="G1898" t="s">
        <v>240</v>
      </c>
      <c r="H1898" t="s">
        <v>102</v>
      </c>
      <c r="I1898" t="s">
        <v>701</v>
      </c>
      <c r="J1898" t="s">
        <v>18690</v>
      </c>
      <c r="K1898">
        <v>3</v>
      </c>
      <c r="L1898" t="s">
        <v>2897</v>
      </c>
      <c r="N1898" t="s">
        <v>9360</v>
      </c>
      <c r="O1898" t="s">
        <v>9361</v>
      </c>
      <c r="P1898">
        <v>11</v>
      </c>
      <c r="Q1898" t="s">
        <v>108</v>
      </c>
      <c r="S1898" t="s">
        <v>18691</v>
      </c>
      <c r="T1898">
        <v>2</v>
      </c>
      <c r="U1898">
        <v>5</v>
      </c>
      <c r="V1898">
        <v>0</v>
      </c>
      <c r="W1898" t="s">
        <v>18692</v>
      </c>
      <c r="AD1898" t="s">
        <v>249</v>
      </c>
      <c r="AF1898" t="s">
        <v>18693</v>
      </c>
      <c r="AG1898" t="s">
        <v>18694</v>
      </c>
      <c r="AH1898" t="s">
        <v>114</v>
      </c>
      <c r="AI1898" t="s">
        <v>114</v>
      </c>
      <c r="AJ1898" t="s">
        <v>18695</v>
      </c>
      <c r="AO1898" t="s">
        <v>18696</v>
      </c>
      <c r="AQ1898">
        <v>0</v>
      </c>
      <c r="AR1898">
        <v>1</v>
      </c>
      <c r="AS1898">
        <v>14</v>
      </c>
      <c r="AT1898" t="s">
        <v>18697</v>
      </c>
      <c r="AU1898" t="s">
        <v>18698</v>
      </c>
      <c r="AV1898" t="s">
        <v>18699</v>
      </c>
      <c r="AW1898" t="s">
        <v>18700</v>
      </c>
      <c r="AX1898" t="s">
        <v>18701</v>
      </c>
      <c r="AY1898" t="s">
        <v>298</v>
      </c>
      <c r="AZ1898" t="s">
        <v>18702</v>
      </c>
      <c r="BA1898" t="s">
        <v>18703</v>
      </c>
      <c r="BB1898" t="s">
        <v>18704</v>
      </c>
      <c r="BD1898" t="s">
        <v>14619</v>
      </c>
      <c r="BE1898">
        <v>0</v>
      </c>
      <c r="BF1898" t="s">
        <v>18705</v>
      </c>
      <c r="BG1898" t="s">
        <v>18706</v>
      </c>
      <c r="BH1898" t="s">
        <v>18707</v>
      </c>
      <c r="BL1898" t="s">
        <v>132</v>
      </c>
      <c r="BM1898" t="s">
        <v>132</v>
      </c>
      <c r="BN1898" t="s">
        <v>132</v>
      </c>
      <c r="BS1898">
        <v>1</v>
      </c>
      <c r="BT1898">
        <v>0</v>
      </c>
      <c r="BU1898">
        <v>0</v>
      </c>
      <c r="BV1898">
        <v>0</v>
      </c>
      <c r="BW1898">
        <v>0</v>
      </c>
      <c r="BX1898">
        <v>0</v>
      </c>
      <c r="BY1898">
        <v>1</v>
      </c>
      <c r="CB1898" t="s">
        <v>132</v>
      </c>
      <c r="CD1898" t="s">
        <v>131</v>
      </c>
      <c r="CE1898">
        <v>1</v>
      </c>
      <c r="CJ1898" t="s">
        <v>132</v>
      </c>
      <c r="CP1898">
        <v>2224</v>
      </c>
      <c r="CQ1898">
        <v>0</v>
      </c>
      <c r="CR1898">
        <v>0</v>
      </c>
      <c r="CS1898">
        <v>0</v>
      </c>
      <c r="CT1898">
        <v>0</v>
      </c>
    </row>
    <row r="1899" spans="1:98" x14ac:dyDescent="0.2">
      <c r="A1899" t="s">
        <v>18708</v>
      </c>
      <c r="B1899" s="1" t="s">
        <v>306</v>
      </c>
      <c r="C1899">
        <v>1600</v>
      </c>
      <c r="G1899" t="s">
        <v>923</v>
      </c>
      <c r="H1899" t="s">
        <v>102</v>
      </c>
      <c r="I1899" t="s">
        <v>809</v>
      </c>
      <c r="J1899" t="s">
        <v>138</v>
      </c>
      <c r="K1899">
        <v>8</v>
      </c>
      <c r="L1899" t="s">
        <v>139</v>
      </c>
      <c r="N1899" t="s">
        <v>6979</v>
      </c>
      <c r="O1899" t="s">
        <v>12258</v>
      </c>
      <c r="P1899">
        <v>51</v>
      </c>
      <c r="Q1899" t="s">
        <v>4352</v>
      </c>
      <c r="S1899" t="s">
        <v>18709</v>
      </c>
      <c r="T1899">
        <v>5</v>
      </c>
      <c r="U1899">
        <v>9</v>
      </c>
      <c r="V1899">
        <v>10</v>
      </c>
      <c r="AD1899" t="s">
        <v>8407</v>
      </c>
      <c r="AF1899" t="s">
        <v>18710</v>
      </c>
      <c r="AG1899" t="s">
        <v>18711</v>
      </c>
      <c r="AH1899" t="s">
        <v>114</v>
      </c>
      <c r="AI1899" t="s">
        <v>114</v>
      </c>
      <c r="AJ1899" t="s">
        <v>18712</v>
      </c>
      <c r="AK1899" t="s">
        <v>18713</v>
      </c>
      <c r="AO1899" t="s">
        <v>18714</v>
      </c>
      <c r="AQ1899">
        <v>6</v>
      </c>
      <c r="AR1899">
        <v>9</v>
      </c>
      <c r="AS1899">
        <v>24</v>
      </c>
      <c r="AT1899" t="s">
        <v>18715</v>
      </c>
      <c r="AU1899" t="s">
        <v>18716</v>
      </c>
      <c r="AV1899" t="s">
        <v>18717</v>
      </c>
      <c r="AW1899" t="s">
        <v>10583</v>
      </c>
      <c r="AX1899" t="s">
        <v>915</v>
      </c>
      <c r="AY1899" t="s">
        <v>18718</v>
      </c>
      <c r="AZ1899" t="s">
        <v>11487</v>
      </c>
      <c r="BA1899" t="s">
        <v>426</v>
      </c>
      <c r="BB1899" t="s">
        <v>18719</v>
      </c>
      <c r="BD1899" t="s">
        <v>14619</v>
      </c>
      <c r="BE1899">
        <v>0</v>
      </c>
      <c r="BF1899" t="s">
        <v>18720</v>
      </c>
      <c r="BG1899" t="s">
        <v>18721</v>
      </c>
      <c r="BH1899" t="s">
        <v>18722</v>
      </c>
      <c r="BS1899">
        <v>0</v>
      </c>
      <c r="BT1899">
        <v>0</v>
      </c>
      <c r="BU1899">
        <v>0</v>
      </c>
      <c r="BV1899">
        <v>0</v>
      </c>
      <c r="BW1899">
        <v>0</v>
      </c>
      <c r="BX1899">
        <v>1</v>
      </c>
      <c r="BY1899">
        <v>1</v>
      </c>
      <c r="CA1899" t="s">
        <v>14044</v>
      </c>
      <c r="CD1899" t="s">
        <v>132</v>
      </c>
      <c r="CE1899">
        <v>0</v>
      </c>
      <c r="CF1899" t="s">
        <v>132</v>
      </c>
      <c r="CJ1899" t="s">
        <v>132</v>
      </c>
      <c r="CK1899" t="s">
        <v>132</v>
      </c>
      <c r="CP1899">
        <v>2225</v>
      </c>
      <c r="CQ1899">
        <v>0</v>
      </c>
      <c r="CR1899">
        <v>0</v>
      </c>
      <c r="CS1899">
        <v>0</v>
      </c>
      <c r="CT1899">
        <v>0</v>
      </c>
    </row>
    <row r="1900" spans="1:98" x14ac:dyDescent="0.2">
      <c r="A1900" t="s">
        <v>17647</v>
      </c>
      <c r="B1900" s="1" t="s">
        <v>1166</v>
      </c>
      <c r="C1900">
        <v>307200</v>
      </c>
      <c r="G1900" t="s">
        <v>135</v>
      </c>
      <c r="H1900" t="s">
        <v>136</v>
      </c>
      <c r="I1900" t="s">
        <v>103</v>
      </c>
      <c r="J1900" t="s">
        <v>4464</v>
      </c>
      <c r="K1900">
        <v>6</v>
      </c>
      <c r="L1900" t="s">
        <v>17648</v>
      </c>
      <c r="N1900" t="s">
        <v>17649</v>
      </c>
      <c r="O1900" t="s">
        <v>17650</v>
      </c>
      <c r="P1900">
        <v>379</v>
      </c>
      <c r="Q1900" t="s">
        <v>17651</v>
      </c>
      <c r="R1900" t="s">
        <v>17652</v>
      </c>
      <c r="S1900" t="s">
        <v>17653</v>
      </c>
      <c r="T1900">
        <v>24</v>
      </c>
      <c r="U1900">
        <v>9</v>
      </c>
      <c r="V1900">
        <v>21</v>
      </c>
      <c r="Z1900" t="s">
        <v>3093</v>
      </c>
      <c r="AB1900">
        <v>31</v>
      </c>
      <c r="AD1900" t="s">
        <v>17654</v>
      </c>
      <c r="AE1900" t="s">
        <v>17655</v>
      </c>
      <c r="AF1900" t="s">
        <v>17656</v>
      </c>
      <c r="AG1900" t="s">
        <v>17657</v>
      </c>
      <c r="AH1900" t="s">
        <v>147</v>
      </c>
      <c r="AI1900" t="s">
        <v>147</v>
      </c>
      <c r="AJ1900" t="s">
        <v>17658</v>
      </c>
      <c r="AK1900" t="s">
        <v>17659</v>
      </c>
      <c r="AO1900" t="s">
        <v>17660</v>
      </c>
      <c r="AQ1900">
        <v>23</v>
      </c>
      <c r="AR1900">
        <v>42</v>
      </c>
      <c r="AS1900">
        <v>54</v>
      </c>
      <c r="AT1900" t="s">
        <v>17661</v>
      </c>
      <c r="AU1900" t="s">
        <v>17662</v>
      </c>
      <c r="AW1900" t="s">
        <v>3199</v>
      </c>
      <c r="AX1900" t="s">
        <v>17663</v>
      </c>
      <c r="AY1900" t="s">
        <v>17664</v>
      </c>
      <c r="AZ1900" t="s">
        <v>670</v>
      </c>
      <c r="BA1900" t="s">
        <v>17665</v>
      </c>
      <c r="BB1900" t="s">
        <v>17666</v>
      </c>
      <c r="BC1900" t="s">
        <v>4480</v>
      </c>
      <c r="BD1900" t="s">
        <v>14619</v>
      </c>
      <c r="BE1900">
        <v>0</v>
      </c>
      <c r="BF1900" t="s">
        <v>17667</v>
      </c>
      <c r="BG1900" t="s">
        <v>17668</v>
      </c>
      <c r="BH1900" t="s">
        <v>17669</v>
      </c>
      <c r="BS1900">
        <v>0</v>
      </c>
      <c r="BT1900">
        <v>0</v>
      </c>
      <c r="BU1900">
        <v>1</v>
      </c>
      <c r="BV1900">
        <v>0</v>
      </c>
      <c r="BW1900">
        <v>0</v>
      </c>
      <c r="BX1900">
        <v>0</v>
      </c>
      <c r="BY1900">
        <v>1</v>
      </c>
      <c r="CD1900" t="s">
        <v>132</v>
      </c>
      <c r="CE1900">
        <v>0</v>
      </c>
      <c r="CJ1900" t="s">
        <v>132</v>
      </c>
      <c r="CK1900" t="s">
        <v>132</v>
      </c>
      <c r="CP1900">
        <v>2156</v>
      </c>
      <c r="CQ1900">
        <v>0</v>
      </c>
      <c r="CR1900">
        <v>0</v>
      </c>
      <c r="CS1900">
        <v>0</v>
      </c>
      <c r="CT1900">
        <v>0</v>
      </c>
    </row>
    <row r="1901" spans="1:98" x14ac:dyDescent="0.2">
      <c r="A1901" t="s">
        <v>19856</v>
      </c>
      <c r="B1901" s="1" t="s">
        <v>1918</v>
      </c>
      <c r="C1901">
        <v>19200</v>
      </c>
      <c r="G1901" t="s">
        <v>575</v>
      </c>
      <c r="H1901" t="s">
        <v>102</v>
      </c>
      <c r="I1901" t="s">
        <v>1555</v>
      </c>
      <c r="K1901">
        <v>4</v>
      </c>
      <c r="L1901" t="s">
        <v>19857</v>
      </c>
      <c r="M1901" t="s">
        <v>19858</v>
      </c>
      <c r="N1901" t="s">
        <v>19859</v>
      </c>
      <c r="O1901" t="s">
        <v>19860</v>
      </c>
      <c r="P1901">
        <v>157</v>
      </c>
      <c r="Q1901" t="s">
        <v>9494</v>
      </c>
      <c r="R1901" t="s">
        <v>11088</v>
      </c>
      <c r="S1901" t="s">
        <v>1905</v>
      </c>
      <c r="T1901">
        <v>9</v>
      </c>
      <c r="U1901">
        <v>7</v>
      </c>
      <c r="V1901">
        <v>9</v>
      </c>
      <c r="X1901" t="s">
        <v>3891</v>
      </c>
      <c r="Z1901" t="s">
        <v>3160</v>
      </c>
      <c r="AD1901" t="s">
        <v>249</v>
      </c>
      <c r="AF1901" t="s">
        <v>19861</v>
      </c>
      <c r="AH1901" t="s">
        <v>114</v>
      </c>
      <c r="AI1901" t="s">
        <v>114</v>
      </c>
      <c r="AJ1901" t="s">
        <v>19862</v>
      </c>
      <c r="AO1901" t="s">
        <v>19863</v>
      </c>
      <c r="AQ1901">
        <v>11</v>
      </c>
      <c r="AR1901">
        <v>12</v>
      </c>
      <c r="AS1901">
        <v>26</v>
      </c>
      <c r="AT1901" t="s">
        <v>19864</v>
      </c>
      <c r="AU1901" t="s">
        <v>19865</v>
      </c>
      <c r="AW1901" t="s">
        <v>647</v>
      </c>
      <c r="AY1901" t="s">
        <v>298</v>
      </c>
      <c r="AZ1901" t="s">
        <v>19866</v>
      </c>
      <c r="BA1901" t="s">
        <v>255</v>
      </c>
      <c r="BB1901" t="s">
        <v>19867</v>
      </c>
      <c r="BD1901" t="s">
        <v>19789</v>
      </c>
      <c r="BE1901">
        <v>0</v>
      </c>
      <c r="BF1901" t="s">
        <v>19868</v>
      </c>
      <c r="BG1901" t="s">
        <v>19869</v>
      </c>
      <c r="BH1901" t="s">
        <v>19870</v>
      </c>
      <c r="BS1901">
        <v>0</v>
      </c>
      <c r="BT1901">
        <v>0</v>
      </c>
      <c r="BU1901">
        <v>0</v>
      </c>
      <c r="BV1901">
        <v>0</v>
      </c>
      <c r="BW1901">
        <v>0</v>
      </c>
      <c r="BX1901">
        <v>0</v>
      </c>
      <c r="BY1901">
        <v>1</v>
      </c>
      <c r="CD1901" t="s">
        <v>131</v>
      </c>
      <c r="CE1901">
        <v>0</v>
      </c>
      <c r="CJ1901" t="s">
        <v>132</v>
      </c>
      <c r="CP1901">
        <v>3082</v>
      </c>
      <c r="CQ1901">
        <v>0</v>
      </c>
      <c r="CR1901">
        <v>0</v>
      </c>
      <c r="CS1901">
        <v>0</v>
      </c>
      <c r="CT1901">
        <v>0</v>
      </c>
    </row>
    <row r="1902" spans="1:98" x14ac:dyDescent="0.2">
      <c r="A1902" t="s">
        <v>10848</v>
      </c>
      <c r="B1902" s="1" t="s">
        <v>283</v>
      </c>
      <c r="C1902">
        <v>600</v>
      </c>
      <c r="G1902" t="s">
        <v>923</v>
      </c>
      <c r="H1902" t="s">
        <v>1308</v>
      </c>
      <c r="I1902" t="s">
        <v>103</v>
      </c>
      <c r="J1902" t="s">
        <v>10788</v>
      </c>
      <c r="K1902">
        <v>3</v>
      </c>
      <c r="L1902" t="s">
        <v>10849</v>
      </c>
      <c r="N1902" t="s">
        <v>2853</v>
      </c>
      <c r="O1902" t="s">
        <v>2854</v>
      </c>
      <c r="P1902">
        <v>16</v>
      </c>
      <c r="Q1902" t="s">
        <v>1311</v>
      </c>
      <c r="R1902" t="s">
        <v>1312</v>
      </c>
      <c r="S1902" t="s">
        <v>5792</v>
      </c>
      <c r="T1902">
        <v>1</v>
      </c>
      <c r="U1902">
        <v>6</v>
      </c>
      <c r="V1902">
        <v>2</v>
      </c>
      <c r="X1902" t="s">
        <v>10791</v>
      </c>
      <c r="Z1902" t="s">
        <v>3054</v>
      </c>
      <c r="AA1902" t="s">
        <v>10794</v>
      </c>
      <c r="AD1902" t="s">
        <v>1314</v>
      </c>
      <c r="AF1902" t="s">
        <v>10850</v>
      </c>
      <c r="AH1902" t="s">
        <v>1316</v>
      </c>
      <c r="AI1902" t="s">
        <v>318</v>
      </c>
      <c r="AK1902" t="s">
        <v>10851</v>
      </c>
      <c r="AO1902" t="s">
        <v>10852</v>
      </c>
      <c r="AQ1902">
        <v>3</v>
      </c>
      <c r="AR1902">
        <v>4</v>
      </c>
      <c r="AS1902" t="s">
        <v>4409</v>
      </c>
      <c r="AT1902" t="s">
        <v>2900</v>
      </c>
      <c r="AU1902" t="s">
        <v>10853</v>
      </c>
      <c r="AW1902" t="s">
        <v>10854</v>
      </c>
      <c r="AX1902" t="s">
        <v>10855</v>
      </c>
      <c r="AY1902" t="s">
        <v>10804</v>
      </c>
      <c r="AZ1902" t="s">
        <v>10856</v>
      </c>
      <c r="BA1902" t="s">
        <v>255</v>
      </c>
      <c r="BB1902" t="s">
        <v>10857</v>
      </c>
      <c r="BC1902" t="s">
        <v>10807</v>
      </c>
      <c r="BD1902" t="s">
        <v>7316</v>
      </c>
      <c r="BE1902">
        <v>0</v>
      </c>
      <c r="BF1902" t="s">
        <v>10858</v>
      </c>
      <c r="BG1902" t="s">
        <v>10859</v>
      </c>
      <c r="BH1902" t="s">
        <v>10860</v>
      </c>
      <c r="BS1902">
        <v>0</v>
      </c>
      <c r="BT1902">
        <v>0</v>
      </c>
      <c r="BU1902">
        <v>1</v>
      </c>
      <c r="BV1902">
        <v>0</v>
      </c>
      <c r="BW1902">
        <v>0</v>
      </c>
      <c r="BX1902">
        <v>0</v>
      </c>
      <c r="BY1902">
        <v>1</v>
      </c>
      <c r="CD1902" t="s">
        <v>131</v>
      </c>
      <c r="CE1902">
        <v>0</v>
      </c>
      <c r="CJ1902" t="s">
        <v>132</v>
      </c>
      <c r="CO1902" t="str">
        <f>HYPERLINK("http://www.d20pfsrd.com/bestiary/monster-listings/outsiders/protean/protean-voidworm","Protean, Voidworm")</f>
        <v>Protean, Voidworm</v>
      </c>
      <c r="CP1902">
        <v>1321</v>
      </c>
      <c r="CQ1902">
        <v>0</v>
      </c>
      <c r="CR1902">
        <v>0</v>
      </c>
      <c r="CS1902">
        <v>0</v>
      </c>
      <c r="CT1902">
        <v>0</v>
      </c>
    </row>
    <row r="1903" spans="1:98" x14ac:dyDescent="0.2">
      <c r="A1903" t="s">
        <v>21533</v>
      </c>
      <c r="B1903" s="1" t="s">
        <v>11040</v>
      </c>
      <c r="C1903">
        <v>614400</v>
      </c>
      <c r="G1903" t="s">
        <v>575</v>
      </c>
      <c r="H1903" t="s">
        <v>3932</v>
      </c>
      <c r="I1903" t="s">
        <v>261</v>
      </c>
      <c r="K1903">
        <v>10</v>
      </c>
      <c r="L1903" t="s">
        <v>21534</v>
      </c>
      <c r="M1903" t="s">
        <v>5182</v>
      </c>
      <c r="N1903" t="s">
        <v>21535</v>
      </c>
      <c r="O1903" t="s">
        <v>21536</v>
      </c>
      <c r="P1903">
        <v>437</v>
      </c>
      <c r="Q1903" t="s">
        <v>21537</v>
      </c>
      <c r="R1903" t="s">
        <v>21513</v>
      </c>
      <c r="S1903" t="s">
        <v>21538</v>
      </c>
      <c r="T1903">
        <v>26</v>
      </c>
      <c r="U1903">
        <v>20</v>
      </c>
      <c r="V1903">
        <v>12</v>
      </c>
      <c r="Y1903" t="s">
        <v>5188</v>
      </c>
      <c r="Z1903" t="s">
        <v>21539</v>
      </c>
      <c r="AB1903">
        <v>33</v>
      </c>
      <c r="AD1903" t="s">
        <v>21540</v>
      </c>
      <c r="AF1903" t="s">
        <v>21541</v>
      </c>
      <c r="AG1903" t="s">
        <v>21542</v>
      </c>
      <c r="AH1903" t="s">
        <v>249</v>
      </c>
      <c r="AI1903" t="s">
        <v>21543</v>
      </c>
      <c r="AK1903" t="s">
        <v>21544</v>
      </c>
      <c r="AO1903" t="s">
        <v>21545</v>
      </c>
      <c r="AQ1903">
        <v>25</v>
      </c>
      <c r="AR1903">
        <v>45</v>
      </c>
      <c r="AS1903" t="s">
        <v>10930</v>
      </c>
      <c r="AT1903" t="s">
        <v>21546</v>
      </c>
      <c r="AU1903" t="s">
        <v>21547</v>
      </c>
      <c r="AW1903" t="s">
        <v>3309</v>
      </c>
      <c r="AX1903" t="s">
        <v>21548</v>
      </c>
      <c r="AY1903" t="s">
        <v>21549</v>
      </c>
      <c r="AZ1903" t="s">
        <v>670</v>
      </c>
      <c r="BA1903" t="s">
        <v>255</v>
      </c>
      <c r="BB1903" t="s">
        <v>21550</v>
      </c>
      <c r="BC1903" t="s">
        <v>21529</v>
      </c>
      <c r="BD1903" t="s">
        <v>21001</v>
      </c>
      <c r="BE1903">
        <v>0</v>
      </c>
      <c r="BF1903" t="s">
        <v>21551</v>
      </c>
      <c r="BG1903" t="s">
        <v>21552</v>
      </c>
      <c r="BH1903" t="s">
        <v>21553</v>
      </c>
      <c r="BR1903" t="s">
        <v>21275</v>
      </c>
      <c r="BS1903">
        <v>0</v>
      </c>
      <c r="BT1903">
        <v>0</v>
      </c>
      <c r="BU1903">
        <v>1</v>
      </c>
      <c r="BV1903">
        <v>0</v>
      </c>
      <c r="BW1903">
        <v>0</v>
      </c>
      <c r="BX1903">
        <v>0</v>
      </c>
      <c r="BY1903">
        <v>1</v>
      </c>
      <c r="CD1903" t="s">
        <v>131</v>
      </c>
      <c r="CE1903">
        <v>0</v>
      </c>
      <c r="CJ1903" t="s">
        <v>132</v>
      </c>
      <c r="CP1903">
        <v>3583</v>
      </c>
      <c r="CQ1903">
        <v>0</v>
      </c>
      <c r="CR1903">
        <v>0</v>
      </c>
      <c r="CS1903">
        <v>0</v>
      </c>
      <c r="CT1903">
        <v>0</v>
      </c>
    </row>
    <row r="1904" spans="1:98" x14ac:dyDescent="0.2">
      <c r="A1904" t="s">
        <v>18723</v>
      </c>
      <c r="B1904" s="1" t="s">
        <v>365</v>
      </c>
      <c r="C1904">
        <v>1200</v>
      </c>
      <c r="G1904" t="s">
        <v>923</v>
      </c>
      <c r="H1904" t="s">
        <v>393</v>
      </c>
      <c r="I1904" t="s">
        <v>261</v>
      </c>
      <c r="J1904" t="s">
        <v>138</v>
      </c>
      <c r="K1904">
        <v>3</v>
      </c>
      <c r="L1904" t="s">
        <v>5285</v>
      </c>
      <c r="N1904" t="s">
        <v>2493</v>
      </c>
      <c r="O1904" t="s">
        <v>2494</v>
      </c>
      <c r="P1904">
        <v>37</v>
      </c>
      <c r="Q1904" t="s">
        <v>7667</v>
      </c>
      <c r="S1904" t="s">
        <v>3975</v>
      </c>
      <c r="T1904">
        <v>6</v>
      </c>
      <c r="U1904">
        <v>7</v>
      </c>
      <c r="V1904">
        <v>2</v>
      </c>
      <c r="AD1904" t="s">
        <v>8407</v>
      </c>
      <c r="AF1904" t="s">
        <v>18724</v>
      </c>
      <c r="AH1904" t="s">
        <v>114</v>
      </c>
      <c r="AI1904" t="s">
        <v>1813</v>
      </c>
      <c r="AJ1904" t="s">
        <v>18725</v>
      </c>
      <c r="AO1904" t="s">
        <v>18726</v>
      </c>
      <c r="AQ1904">
        <v>5</v>
      </c>
      <c r="AR1904">
        <v>5</v>
      </c>
      <c r="AS1904" t="s">
        <v>11453</v>
      </c>
      <c r="AT1904" t="s">
        <v>18727</v>
      </c>
      <c r="AU1904" t="s">
        <v>18728</v>
      </c>
      <c r="AX1904" t="s">
        <v>18729</v>
      </c>
      <c r="AY1904" t="s">
        <v>18718</v>
      </c>
      <c r="AZ1904" t="s">
        <v>12131</v>
      </c>
      <c r="BA1904" t="s">
        <v>426</v>
      </c>
      <c r="BB1904" t="s">
        <v>18730</v>
      </c>
      <c r="BD1904" t="s">
        <v>14619</v>
      </c>
      <c r="BE1904">
        <v>0</v>
      </c>
      <c r="BF1904" t="s">
        <v>18731</v>
      </c>
      <c r="BG1904" t="s">
        <v>18732</v>
      </c>
      <c r="BH1904" t="s">
        <v>18733</v>
      </c>
      <c r="BS1904">
        <v>0</v>
      </c>
      <c r="BT1904">
        <v>0</v>
      </c>
      <c r="BU1904">
        <v>0</v>
      </c>
      <c r="BV1904">
        <v>0</v>
      </c>
      <c r="BW1904">
        <v>0</v>
      </c>
      <c r="BX1904">
        <v>1</v>
      </c>
      <c r="BY1904">
        <v>1</v>
      </c>
      <c r="CD1904" t="s">
        <v>132</v>
      </c>
      <c r="CE1904">
        <v>0</v>
      </c>
      <c r="CF1904" t="s">
        <v>132</v>
      </c>
      <c r="CJ1904" t="s">
        <v>132</v>
      </c>
      <c r="CK1904" t="s">
        <v>132</v>
      </c>
      <c r="CP1904">
        <v>2226</v>
      </c>
      <c r="CQ1904">
        <v>0</v>
      </c>
      <c r="CR1904">
        <v>0</v>
      </c>
      <c r="CS1904">
        <v>0</v>
      </c>
      <c r="CT1904">
        <v>0</v>
      </c>
    </row>
    <row r="1905" spans="1:98" x14ac:dyDescent="0.2">
      <c r="A1905" t="s">
        <v>27812</v>
      </c>
      <c r="B1905" s="1" t="s">
        <v>1918</v>
      </c>
      <c r="C1905">
        <v>19200</v>
      </c>
      <c r="G1905" t="s">
        <v>575</v>
      </c>
      <c r="H1905" t="s">
        <v>193</v>
      </c>
      <c r="I1905" t="s">
        <v>809</v>
      </c>
      <c r="J1905" t="s">
        <v>138</v>
      </c>
      <c r="K1905">
        <v>5</v>
      </c>
      <c r="L1905" t="s">
        <v>3114</v>
      </c>
      <c r="N1905" t="s">
        <v>2036</v>
      </c>
      <c r="O1905" t="s">
        <v>2037</v>
      </c>
      <c r="P1905">
        <v>152</v>
      </c>
      <c r="Q1905" t="s">
        <v>2561</v>
      </c>
      <c r="S1905" t="s">
        <v>27813</v>
      </c>
      <c r="T1905">
        <v>9</v>
      </c>
      <c r="U1905">
        <v>11</v>
      </c>
      <c r="V1905">
        <v>14</v>
      </c>
      <c r="W1905" t="s">
        <v>16264</v>
      </c>
      <c r="X1905" t="s">
        <v>27814</v>
      </c>
      <c r="Z1905" t="s">
        <v>3093</v>
      </c>
      <c r="AA1905" t="s">
        <v>27305</v>
      </c>
      <c r="AD1905" t="s">
        <v>27815</v>
      </c>
      <c r="AF1905" t="s">
        <v>27816</v>
      </c>
      <c r="AH1905" t="s">
        <v>202</v>
      </c>
      <c r="AI1905" t="s">
        <v>202</v>
      </c>
      <c r="AJ1905" t="s">
        <v>27817</v>
      </c>
      <c r="AK1905" t="s">
        <v>27818</v>
      </c>
      <c r="AO1905" t="s">
        <v>27819</v>
      </c>
      <c r="AQ1905">
        <v>16</v>
      </c>
      <c r="AR1905" t="s">
        <v>6981</v>
      </c>
      <c r="AS1905" t="s">
        <v>972</v>
      </c>
      <c r="AT1905" t="s">
        <v>27820</v>
      </c>
      <c r="AU1905" t="s">
        <v>27821</v>
      </c>
      <c r="AW1905" t="s">
        <v>3527</v>
      </c>
      <c r="AX1905" t="s">
        <v>27822</v>
      </c>
      <c r="AY1905" t="s">
        <v>27823</v>
      </c>
      <c r="AZ1905" t="s">
        <v>27824</v>
      </c>
      <c r="BA1905" t="s">
        <v>426</v>
      </c>
      <c r="BB1905" t="s">
        <v>27825</v>
      </c>
      <c r="BD1905" t="s">
        <v>24172</v>
      </c>
      <c r="BE1905">
        <v>0</v>
      </c>
      <c r="BF1905" t="s">
        <v>27826</v>
      </c>
      <c r="BG1905" t="s">
        <v>27827</v>
      </c>
      <c r="BH1905" t="s">
        <v>27828</v>
      </c>
      <c r="BI1905" t="s">
        <v>132</v>
      </c>
      <c r="BK1905" t="s">
        <v>132</v>
      </c>
      <c r="BS1905">
        <v>0</v>
      </c>
      <c r="BT1905">
        <v>0</v>
      </c>
      <c r="BU1905">
        <v>1</v>
      </c>
      <c r="BV1905">
        <v>0</v>
      </c>
      <c r="BW1905">
        <v>0</v>
      </c>
      <c r="BX1905">
        <v>1</v>
      </c>
      <c r="BY1905">
        <v>1</v>
      </c>
      <c r="CD1905" t="s">
        <v>131</v>
      </c>
      <c r="CE1905">
        <v>0</v>
      </c>
      <c r="CF1905" t="s">
        <v>132</v>
      </c>
      <c r="CJ1905" t="s">
        <v>132</v>
      </c>
      <c r="CK1905" t="s">
        <v>132</v>
      </c>
      <c r="CP1905">
        <v>5382</v>
      </c>
      <c r="CQ1905">
        <v>0</v>
      </c>
      <c r="CR1905">
        <v>0</v>
      </c>
      <c r="CS1905">
        <v>0</v>
      </c>
      <c r="CT1905">
        <v>0</v>
      </c>
    </row>
    <row r="1906" spans="1:98" x14ac:dyDescent="0.2">
      <c r="A1906" t="s">
        <v>1346</v>
      </c>
      <c r="B1906" s="1" t="s">
        <v>1034</v>
      </c>
      <c r="C1906">
        <v>6400</v>
      </c>
      <c r="G1906" t="s">
        <v>575</v>
      </c>
      <c r="H1906" t="s">
        <v>193</v>
      </c>
      <c r="I1906" t="s">
        <v>103</v>
      </c>
      <c r="J1906" t="s">
        <v>1138</v>
      </c>
      <c r="K1906">
        <v>6</v>
      </c>
      <c r="L1906" t="s">
        <v>1225</v>
      </c>
      <c r="N1906" t="s">
        <v>1347</v>
      </c>
      <c r="O1906" t="s">
        <v>1348</v>
      </c>
      <c r="P1906">
        <v>112</v>
      </c>
      <c r="Q1906" t="s">
        <v>1349</v>
      </c>
      <c r="S1906" t="s">
        <v>1350</v>
      </c>
      <c r="T1906">
        <v>13</v>
      </c>
      <c r="U1906">
        <v>10</v>
      </c>
      <c r="V1906">
        <v>6</v>
      </c>
      <c r="Y1906" t="s">
        <v>581</v>
      </c>
      <c r="Z1906" t="s">
        <v>1146</v>
      </c>
      <c r="AA1906" t="s">
        <v>1147</v>
      </c>
      <c r="AB1906">
        <v>20</v>
      </c>
      <c r="AD1906" t="s">
        <v>1332</v>
      </c>
      <c r="AF1906" t="s">
        <v>1351</v>
      </c>
      <c r="AH1906" t="s">
        <v>202</v>
      </c>
      <c r="AI1906" t="s">
        <v>202</v>
      </c>
      <c r="AJ1906" t="s">
        <v>1352</v>
      </c>
      <c r="AK1906" t="s">
        <v>1353</v>
      </c>
      <c r="AO1906" t="s">
        <v>1354</v>
      </c>
      <c r="AQ1906">
        <v>9</v>
      </c>
      <c r="AR1906">
        <v>15</v>
      </c>
      <c r="AS1906">
        <v>27</v>
      </c>
      <c r="AT1906" t="s">
        <v>1355</v>
      </c>
      <c r="AU1906" t="s">
        <v>1356</v>
      </c>
      <c r="AV1906" t="s">
        <v>1065</v>
      </c>
      <c r="AW1906" t="s">
        <v>1357</v>
      </c>
      <c r="AY1906" t="s">
        <v>1157</v>
      </c>
      <c r="AZ1906" t="s">
        <v>1358</v>
      </c>
      <c r="BA1906" t="s">
        <v>426</v>
      </c>
      <c r="BB1906" t="s">
        <v>1359</v>
      </c>
      <c r="BC1906" t="s">
        <v>1161</v>
      </c>
      <c r="BD1906" t="s">
        <v>128</v>
      </c>
      <c r="BE1906">
        <v>0</v>
      </c>
      <c r="BF1906" t="s">
        <v>1360</v>
      </c>
      <c r="BG1906" t="s">
        <v>1361</v>
      </c>
      <c r="BH1906" t="s">
        <v>1362</v>
      </c>
      <c r="BS1906">
        <v>0</v>
      </c>
      <c r="BT1906">
        <v>0</v>
      </c>
      <c r="BU1906">
        <v>1</v>
      </c>
      <c r="BV1906">
        <v>0</v>
      </c>
      <c r="BW1906">
        <v>0</v>
      </c>
      <c r="BX1906">
        <v>0</v>
      </c>
      <c r="BY1906">
        <v>1</v>
      </c>
      <c r="CD1906" t="s">
        <v>131</v>
      </c>
      <c r="CE1906">
        <v>0</v>
      </c>
      <c r="CJ1906" t="s">
        <v>132</v>
      </c>
      <c r="CO1906" t="str">
        <f>HYPERLINK("http://www.d20pfsrd.com/bestiary/monster-listings/outsiders/demon/vrock","Demon, Vrock")</f>
        <v>Demon, Vrock</v>
      </c>
      <c r="CP1906">
        <v>86</v>
      </c>
      <c r="CQ1906">
        <v>0</v>
      </c>
      <c r="CR1906">
        <v>0</v>
      </c>
      <c r="CS1906">
        <v>0</v>
      </c>
      <c r="CT1906">
        <v>0</v>
      </c>
    </row>
    <row r="1907" spans="1:98" x14ac:dyDescent="0.2">
      <c r="A1907" t="s">
        <v>8559</v>
      </c>
      <c r="B1907" s="1" t="s">
        <v>1993</v>
      </c>
      <c r="C1907">
        <v>204800</v>
      </c>
      <c r="G1907" t="s">
        <v>575</v>
      </c>
      <c r="H1907" t="s">
        <v>193</v>
      </c>
      <c r="I1907" t="s">
        <v>103</v>
      </c>
      <c r="J1907" t="s">
        <v>1138</v>
      </c>
      <c r="K1907">
        <v>10</v>
      </c>
      <c r="L1907" t="s">
        <v>8560</v>
      </c>
      <c r="N1907" t="s">
        <v>8561</v>
      </c>
      <c r="O1907" t="s">
        <v>8562</v>
      </c>
      <c r="P1907">
        <v>332</v>
      </c>
      <c r="Q1907" t="s">
        <v>8563</v>
      </c>
      <c r="S1907" t="s">
        <v>8564</v>
      </c>
      <c r="T1907">
        <v>18</v>
      </c>
      <c r="U1907">
        <v>17</v>
      </c>
      <c r="V1907">
        <v>17</v>
      </c>
      <c r="Y1907" t="s">
        <v>1173</v>
      </c>
      <c r="Z1907" t="s">
        <v>8565</v>
      </c>
      <c r="AA1907" t="s">
        <v>1147</v>
      </c>
      <c r="AB1907">
        <v>30</v>
      </c>
      <c r="AD1907" t="s">
        <v>8566</v>
      </c>
      <c r="AF1907" t="s">
        <v>8567</v>
      </c>
      <c r="AH1907" t="s">
        <v>202</v>
      </c>
      <c r="AI1907" t="s">
        <v>202</v>
      </c>
      <c r="AJ1907" t="s">
        <v>8568</v>
      </c>
      <c r="AK1907" t="s">
        <v>8569</v>
      </c>
      <c r="AO1907" t="s">
        <v>8570</v>
      </c>
      <c r="AQ1907">
        <v>19</v>
      </c>
      <c r="AR1907">
        <v>30</v>
      </c>
      <c r="AS1907">
        <v>47</v>
      </c>
      <c r="AT1907" t="s">
        <v>8571</v>
      </c>
      <c r="AU1907" t="s">
        <v>8572</v>
      </c>
      <c r="AV1907" t="s">
        <v>1283</v>
      </c>
      <c r="AW1907" t="s">
        <v>1156</v>
      </c>
      <c r="AY1907" t="s">
        <v>592</v>
      </c>
      <c r="AZ1907" t="s">
        <v>670</v>
      </c>
      <c r="BA1907" t="s">
        <v>156</v>
      </c>
      <c r="BB1907" t="s">
        <v>8573</v>
      </c>
      <c r="BC1907" t="s">
        <v>1161</v>
      </c>
      <c r="BD1907" t="s">
        <v>7316</v>
      </c>
      <c r="BE1907">
        <v>0</v>
      </c>
      <c r="BF1907" t="s">
        <v>8574</v>
      </c>
      <c r="BG1907" t="s">
        <v>8575</v>
      </c>
      <c r="BH1907" t="s">
        <v>8576</v>
      </c>
      <c r="BS1907">
        <v>0</v>
      </c>
      <c r="BT1907">
        <v>0</v>
      </c>
      <c r="BU1907">
        <v>1</v>
      </c>
      <c r="BV1907">
        <v>0</v>
      </c>
      <c r="BW1907">
        <v>0</v>
      </c>
      <c r="BX1907">
        <v>0</v>
      </c>
      <c r="BY1907">
        <v>1</v>
      </c>
      <c r="CD1907" t="s">
        <v>131</v>
      </c>
      <c r="CE1907">
        <v>0</v>
      </c>
      <c r="CJ1907" t="s">
        <v>132</v>
      </c>
      <c r="CO1907" t="str">
        <f>HYPERLINK("http://www.d20pfsrd.com/bestiary/monster-listings/outsiders/demon/demon-vrolikai","Demon, Vrolikai")</f>
        <v>Demon, Vrolikai</v>
      </c>
      <c r="CP1907">
        <v>1157</v>
      </c>
      <c r="CQ1907">
        <v>0</v>
      </c>
      <c r="CR1907">
        <v>0</v>
      </c>
      <c r="CS1907">
        <v>0</v>
      </c>
      <c r="CT1907">
        <v>0</v>
      </c>
    </row>
    <row r="1908" spans="1:98" x14ac:dyDescent="0.2">
      <c r="A1908" t="s">
        <v>6089</v>
      </c>
      <c r="B1908" s="1" t="s">
        <v>574</v>
      </c>
      <c r="C1908">
        <v>9600</v>
      </c>
      <c r="G1908" t="s">
        <v>1053</v>
      </c>
      <c r="H1908" t="s">
        <v>102</v>
      </c>
      <c r="I1908" t="s">
        <v>1555</v>
      </c>
      <c r="K1908">
        <v>8</v>
      </c>
      <c r="L1908" t="s">
        <v>3114</v>
      </c>
      <c r="M1908" t="s">
        <v>6090</v>
      </c>
      <c r="N1908" t="s">
        <v>4210</v>
      </c>
      <c r="O1908" t="s">
        <v>4211</v>
      </c>
      <c r="P1908">
        <v>115</v>
      </c>
      <c r="Q1908" t="s">
        <v>6091</v>
      </c>
      <c r="R1908" t="s">
        <v>3695</v>
      </c>
      <c r="S1908" t="s">
        <v>6092</v>
      </c>
      <c r="T1908">
        <v>9</v>
      </c>
      <c r="U1908">
        <v>9</v>
      </c>
      <c r="V1908">
        <v>11</v>
      </c>
      <c r="X1908" t="s">
        <v>3891</v>
      </c>
      <c r="Z1908" t="s">
        <v>3160</v>
      </c>
      <c r="AC1908" t="s">
        <v>2019</v>
      </c>
      <c r="AD1908" t="s">
        <v>582</v>
      </c>
      <c r="AF1908" t="s">
        <v>6093</v>
      </c>
      <c r="AH1908" t="s">
        <v>114</v>
      </c>
      <c r="AI1908" t="s">
        <v>114</v>
      </c>
      <c r="AJ1908" t="s">
        <v>6094</v>
      </c>
      <c r="AK1908" t="s">
        <v>6095</v>
      </c>
      <c r="AO1908" t="s">
        <v>6096</v>
      </c>
      <c r="AQ1908">
        <v>7</v>
      </c>
      <c r="AR1908">
        <v>13</v>
      </c>
      <c r="AS1908">
        <v>28</v>
      </c>
      <c r="AT1908" t="s">
        <v>6097</v>
      </c>
      <c r="AU1908" t="s">
        <v>6098</v>
      </c>
      <c r="AV1908" t="s">
        <v>6099</v>
      </c>
      <c r="AW1908" t="s">
        <v>647</v>
      </c>
      <c r="AX1908" t="s">
        <v>6100</v>
      </c>
      <c r="AY1908" t="s">
        <v>298</v>
      </c>
      <c r="AZ1908" t="s">
        <v>670</v>
      </c>
      <c r="BA1908" t="s">
        <v>6101</v>
      </c>
      <c r="BB1908" t="s">
        <v>6102</v>
      </c>
      <c r="BD1908" t="s">
        <v>6030</v>
      </c>
      <c r="BE1908">
        <v>0</v>
      </c>
      <c r="BF1908" t="s">
        <v>6103</v>
      </c>
      <c r="BG1908" t="s">
        <v>6104</v>
      </c>
      <c r="BH1908" t="s">
        <v>6105</v>
      </c>
      <c r="BS1908">
        <v>0</v>
      </c>
      <c r="BT1908">
        <v>0</v>
      </c>
      <c r="BU1908">
        <v>0</v>
      </c>
      <c r="BV1908">
        <v>0</v>
      </c>
      <c r="BW1908">
        <v>0</v>
      </c>
      <c r="BX1908">
        <v>0</v>
      </c>
      <c r="BY1908">
        <v>0</v>
      </c>
      <c r="CD1908" t="s">
        <v>131</v>
      </c>
      <c r="CE1908">
        <v>0</v>
      </c>
      <c r="CJ1908" t="s">
        <v>132</v>
      </c>
      <c r="CP1908">
        <v>482</v>
      </c>
      <c r="CQ1908">
        <v>0</v>
      </c>
      <c r="CR1908">
        <v>0</v>
      </c>
      <c r="CS1908">
        <v>0</v>
      </c>
      <c r="CT1908">
        <v>0</v>
      </c>
    </row>
    <row r="1909" spans="1:98" x14ac:dyDescent="0.2">
      <c r="A1909" t="s">
        <v>15470</v>
      </c>
      <c r="B1909" s="1" t="s">
        <v>365</v>
      </c>
      <c r="C1909">
        <v>1200</v>
      </c>
      <c r="G1909" t="s">
        <v>1053</v>
      </c>
      <c r="H1909" t="s">
        <v>393</v>
      </c>
      <c r="I1909" t="s">
        <v>103</v>
      </c>
      <c r="J1909" t="s">
        <v>8249</v>
      </c>
      <c r="K1909">
        <v>3</v>
      </c>
      <c r="L1909" t="s">
        <v>15471</v>
      </c>
      <c r="M1909" t="s">
        <v>15472</v>
      </c>
      <c r="N1909" t="s">
        <v>2493</v>
      </c>
      <c r="O1909" t="s">
        <v>2494</v>
      </c>
      <c r="P1909">
        <v>39</v>
      </c>
      <c r="Q1909" t="s">
        <v>372</v>
      </c>
      <c r="S1909" t="s">
        <v>3414</v>
      </c>
      <c r="T1909">
        <v>6</v>
      </c>
      <c r="U1909">
        <v>5</v>
      </c>
      <c r="V1909">
        <v>6</v>
      </c>
      <c r="Y1909" t="s">
        <v>1411</v>
      </c>
      <c r="Z1909" t="s">
        <v>8256</v>
      </c>
      <c r="AA1909" t="s">
        <v>8257</v>
      </c>
      <c r="AD1909" t="s">
        <v>249</v>
      </c>
      <c r="AF1909" t="s">
        <v>15473</v>
      </c>
      <c r="AH1909" t="s">
        <v>114</v>
      </c>
      <c r="AI1909" t="s">
        <v>114</v>
      </c>
      <c r="AJ1909" t="s">
        <v>15474</v>
      </c>
      <c r="AK1909" t="s">
        <v>15475</v>
      </c>
      <c r="AO1909" t="s">
        <v>15476</v>
      </c>
      <c r="AQ1909">
        <v>6</v>
      </c>
      <c r="AR1909">
        <v>7</v>
      </c>
      <c r="AS1909">
        <v>20</v>
      </c>
      <c r="AT1909" t="s">
        <v>15477</v>
      </c>
      <c r="AU1909" t="s">
        <v>15478</v>
      </c>
      <c r="AW1909" t="s">
        <v>8319</v>
      </c>
      <c r="AY1909" t="s">
        <v>4360</v>
      </c>
      <c r="AZ1909" t="s">
        <v>15479</v>
      </c>
      <c r="BA1909" t="s">
        <v>426</v>
      </c>
      <c r="BB1909" t="s">
        <v>15480</v>
      </c>
      <c r="BC1909" t="s">
        <v>8269</v>
      </c>
      <c r="BD1909" t="s">
        <v>14619</v>
      </c>
      <c r="BE1909">
        <v>0</v>
      </c>
      <c r="BF1909" t="s">
        <v>15481</v>
      </c>
      <c r="BG1909" t="s">
        <v>15482</v>
      </c>
      <c r="BH1909" t="s">
        <v>15483</v>
      </c>
      <c r="BS1909">
        <v>0</v>
      </c>
      <c r="BT1909">
        <v>0</v>
      </c>
      <c r="BU1909">
        <v>0</v>
      </c>
      <c r="BV1909">
        <v>0</v>
      </c>
      <c r="BW1909">
        <v>0</v>
      </c>
      <c r="BX1909">
        <v>0</v>
      </c>
      <c r="BY1909">
        <v>1</v>
      </c>
      <c r="CD1909" t="s">
        <v>132</v>
      </c>
      <c r="CE1909">
        <v>0</v>
      </c>
      <c r="CJ1909" t="s">
        <v>132</v>
      </c>
      <c r="CK1909" t="s">
        <v>132</v>
      </c>
      <c r="CP1909">
        <v>2010</v>
      </c>
      <c r="CQ1909">
        <v>0</v>
      </c>
      <c r="CR1909">
        <v>0</v>
      </c>
      <c r="CS1909">
        <v>0</v>
      </c>
      <c r="CT1909">
        <v>0</v>
      </c>
    </row>
    <row r="1910" spans="1:98" x14ac:dyDescent="0.2">
      <c r="A1910" t="s">
        <v>7519</v>
      </c>
      <c r="B1910" s="1" t="s">
        <v>1137</v>
      </c>
      <c r="C1910">
        <v>2400</v>
      </c>
      <c r="G1910" t="s">
        <v>101</v>
      </c>
      <c r="H1910" t="s">
        <v>393</v>
      </c>
      <c r="I1910" t="s">
        <v>103</v>
      </c>
      <c r="J1910" t="s">
        <v>7410</v>
      </c>
      <c r="K1910">
        <v>7</v>
      </c>
      <c r="L1910" t="s">
        <v>7520</v>
      </c>
      <c r="M1910" t="s">
        <v>7521</v>
      </c>
      <c r="N1910" t="s">
        <v>7522</v>
      </c>
      <c r="O1910" t="s">
        <v>7523</v>
      </c>
      <c r="P1910">
        <v>59</v>
      </c>
      <c r="Q1910" t="s">
        <v>5924</v>
      </c>
      <c r="S1910" t="s">
        <v>7524</v>
      </c>
      <c r="T1910">
        <v>5</v>
      </c>
      <c r="U1910">
        <v>10</v>
      </c>
      <c r="V1910">
        <v>7</v>
      </c>
      <c r="W1910" t="s">
        <v>3516</v>
      </c>
      <c r="Y1910" t="s">
        <v>7416</v>
      </c>
      <c r="Z1910" t="s">
        <v>375</v>
      </c>
      <c r="AA1910" t="s">
        <v>7417</v>
      </c>
      <c r="AB1910">
        <v>17</v>
      </c>
      <c r="AD1910" t="s">
        <v>249</v>
      </c>
      <c r="AF1910" t="s">
        <v>7525</v>
      </c>
      <c r="AH1910" t="s">
        <v>114</v>
      </c>
      <c r="AI1910" t="s">
        <v>114</v>
      </c>
      <c r="AJ1910" t="s">
        <v>1616</v>
      </c>
      <c r="AK1910" t="s">
        <v>7526</v>
      </c>
      <c r="AO1910" t="s">
        <v>7527</v>
      </c>
      <c r="AQ1910">
        <v>7</v>
      </c>
      <c r="AR1910">
        <v>7</v>
      </c>
      <c r="AS1910">
        <v>20</v>
      </c>
      <c r="AT1910" t="s">
        <v>7528</v>
      </c>
      <c r="AU1910" t="s">
        <v>7529</v>
      </c>
      <c r="AV1910" t="s">
        <v>7530</v>
      </c>
      <c r="AW1910" t="s">
        <v>7531</v>
      </c>
      <c r="AX1910" t="s">
        <v>7532</v>
      </c>
      <c r="AY1910" t="s">
        <v>7497</v>
      </c>
      <c r="AZ1910" t="s">
        <v>7533</v>
      </c>
      <c r="BA1910" t="s">
        <v>7534</v>
      </c>
      <c r="BB1910" t="s">
        <v>7535</v>
      </c>
      <c r="BC1910" t="s">
        <v>7427</v>
      </c>
      <c r="BD1910" t="s">
        <v>7316</v>
      </c>
      <c r="BE1910">
        <v>0</v>
      </c>
      <c r="BF1910" t="s">
        <v>7536</v>
      </c>
      <c r="BG1910" t="s">
        <v>7537</v>
      </c>
      <c r="BH1910" t="s">
        <v>7538</v>
      </c>
      <c r="BS1910">
        <v>0</v>
      </c>
      <c r="BT1910">
        <v>0</v>
      </c>
      <c r="BU1910">
        <v>0</v>
      </c>
      <c r="BV1910">
        <v>0</v>
      </c>
      <c r="BW1910">
        <v>0</v>
      </c>
      <c r="BX1910">
        <v>0</v>
      </c>
      <c r="BY1910">
        <v>1</v>
      </c>
      <c r="CD1910" t="s">
        <v>131</v>
      </c>
      <c r="CE1910">
        <v>0</v>
      </c>
      <c r="CJ1910" t="s">
        <v>132</v>
      </c>
      <c r="CO1910" t="str">
        <f>HYPERLINK("http://www.d20pfsrd.com/bestiary/monster-listings/outsiders/agathion/agathion-vulpinal","Agathion, Vulpinal")</f>
        <v>Agathion, Vulpinal</v>
      </c>
      <c r="CP1910">
        <v>1091</v>
      </c>
      <c r="CQ1910">
        <v>0</v>
      </c>
      <c r="CR1910">
        <v>0</v>
      </c>
      <c r="CS1910">
        <v>0</v>
      </c>
      <c r="CT1910">
        <v>0</v>
      </c>
    </row>
    <row r="1911" spans="1:98" x14ac:dyDescent="0.2">
      <c r="A1911" t="s">
        <v>18734</v>
      </c>
      <c r="B1911" s="1" t="s">
        <v>99</v>
      </c>
      <c r="C1911">
        <v>200</v>
      </c>
      <c r="G1911" t="s">
        <v>240</v>
      </c>
      <c r="H1911" t="s">
        <v>393</v>
      </c>
      <c r="I1911" t="s">
        <v>332</v>
      </c>
      <c r="K1911">
        <v>1</v>
      </c>
      <c r="L1911" t="s">
        <v>2917</v>
      </c>
      <c r="N1911" t="s">
        <v>1702</v>
      </c>
      <c r="O1911" t="s">
        <v>1703</v>
      </c>
      <c r="P1911">
        <v>6</v>
      </c>
      <c r="Q1911" t="s">
        <v>1704</v>
      </c>
      <c r="S1911" t="s">
        <v>18735</v>
      </c>
      <c r="T1911">
        <v>6</v>
      </c>
      <c r="U1911">
        <v>3</v>
      </c>
      <c r="V1911">
        <v>1</v>
      </c>
      <c r="W1911" t="s">
        <v>18736</v>
      </c>
      <c r="AD1911" t="s">
        <v>6322</v>
      </c>
      <c r="AF1911" t="s">
        <v>18737</v>
      </c>
      <c r="AH1911" t="s">
        <v>114</v>
      </c>
      <c r="AI1911" t="s">
        <v>114</v>
      </c>
      <c r="AO1911" t="s">
        <v>18738</v>
      </c>
      <c r="AQ1911">
        <v>0</v>
      </c>
      <c r="AR1911">
        <v>0</v>
      </c>
      <c r="AS1911">
        <v>11</v>
      </c>
      <c r="AT1911" t="s">
        <v>4793</v>
      </c>
      <c r="AU1911" t="s">
        <v>18739</v>
      </c>
      <c r="AV1911" t="s">
        <v>1065</v>
      </c>
      <c r="AY1911" t="s">
        <v>18740</v>
      </c>
      <c r="AZ1911" t="s">
        <v>18741</v>
      </c>
      <c r="BA1911" t="s">
        <v>255</v>
      </c>
      <c r="BB1911" t="s">
        <v>18742</v>
      </c>
      <c r="BD1911" t="s">
        <v>14619</v>
      </c>
      <c r="BE1911">
        <v>0</v>
      </c>
      <c r="BG1911" t="s">
        <v>18743</v>
      </c>
      <c r="BH1911" t="s">
        <v>18744</v>
      </c>
      <c r="BL1911" t="s">
        <v>132</v>
      </c>
      <c r="BM1911" t="s">
        <v>132</v>
      </c>
      <c r="BN1911" t="s">
        <v>132</v>
      </c>
      <c r="BS1911">
        <v>0</v>
      </c>
      <c r="BT1911">
        <v>0</v>
      </c>
      <c r="BU1911">
        <v>1</v>
      </c>
      <c r="BV1911">
        <v>0</v>
      </c>
      <c r="BW1911">
        <v>0</v>
      </c>
      <c r="BX1911">
        <v>0</v>
      </c>
      <c r="BY1911">
        <v>1</v>
      </c>
      <c r="CB1911" t="s">
        <v>132</v>
      </c>
      <c r="CD1911" t="s">
        <v>131</v>
      </c>
      <c r="CE1911">
        <v>0</v>
      </c>
      <c r="CJ1911" t="s">
        <v>132</v>
      </c>
      <c r="CP1911">
        <v>2227</v>
      </c>
      <c r="CQ1911">
        <v>0</v>
      </c>
      <c r="CR1911">
        <v>0</v>
      </c>
      <c r="CS1911">
        <v>0</v>
      </c>
      <c r="CT1911">
        <v>0</v>
      </c>
    </row>
    <row r="1912" spans="1:98" x14ac:dyDescent="0.2">
      <c r="A1912" t="s">
        <v>20278</v>
      </c>
      <c r="B1912" s="1" t="s">
        <v>162</v>
      </c>
      <c r="C1912">
        <v>38400</v>
      </c>
      <c r="G1912" t="s">
        <v>575</v>
      </c>
      <c r="H1912" t="s">
        <v>1035</v>
      </c>
      <c r="I1912" t="s">
        <v>261</v>
      </c>
      <c r="K1912">
        <v>3</v>
      </c>
      <c r="L1912" t="s">
        <v>17020</v>
      </c>
      <c r="N1912" t="s">
        <v>6161</v>
      </c>
      <c r="O1912" t="s">
        <v>20279</v>
      </c>
      <c r="P1912">
        <v>199</v>
      </c>
      <c r="Q1912" t="s">
        <v>13555</v>
      </c>
      <c r="S1912" t="s">
        <v>20280</v>
      </c>
      <c r="T1912">
        <v>16</v>
      </c>
      <c r="U1912">
        <v>14</v>
      </c>
      <c r="V1912">
        <v>12</v>
      </c>
      <c r="Y1912" t="s">
        <v>479</v>
      </c>
      <c r="Z1912" t="s">
        <v>20281</v>
      </c>
      <c r="AD1912" t="s">
        <v>3119</v>
      </c>
      <c r="AF1912" t="s">
        <v>20282</v>
      </c>
      <c r="AH1912" t="s">
        <v>496</v>
      </c>
      <c r="AI1912" t="s">
        <v>12756</v>
      </c>
      <c r="AJ1912" t="s">
        <v>20283</v>
      </c>
      <c r="AO1912" t="s">
        <v>20284</v>
      </c>
      <c r="AQ1912">
        <v>19</v>
      </c>
      <c r="AR1912" t="s">
        <v>8062</v>
      </c>
      <c r="AS1912" t="s">
        <v>19180</v>
      </c>
      <c r="AT1912" t="s">
        <v>20285</v>
      </c>
      <c r="AU1912" t="s">
        <v>20286</v>
      </c>
      <c r="AW1912" t="s">
        <v>2716</v>
      </c>
      <c r="AX1912" t="s">
        <v>915</v>
      </c>
      <c r="AY1912" t="s">
        <v>10430</v>
      </c>
      <c r="AZ1912" t="s">
        <v>670</v>
      </c>
      <c r="BA1912" t="s">
        <v>426</v>
      </c>
      <c r="BB1912" t="s">
        <v>20287</v>
      </c>
      <c r="BD1912" t="s">
        <v>20139</v>
      </c>
      <c r="BE1912">
        <v>0</v>
      </c>
      <c r="BF1912" t="s">
        <v>20288</v>
      </c>
      <c r="BG1912" t="s">
        <v>20289</v>
      </c>
      <c r="BH1912" t="s">
        <v>20290</v>
      </c>
      <c r="BS1912">
        <v>0</v>
      </c>
      <c r="BT1912">
        <v>0</v>
      </c>
      <c r="BU1912">
        <v>0</v>
      </c>
      <c r="BV1912">
        <v>0</v>
      </c>
      <c r="BW1912">
        <v>0</v>
      </c>
      <c r="BX1912">
        <v>1</v>
      </c>
      <c r="BY1912">
        <v>1</v>
      </c>
      <c r="CD1912" t="s">
        <v>131</v>
      </c>
      <c r="CE1912">
        <v>0</v>
      </c>
      <c r="CJ1912" t="s">
        <v>132</v>
      </c>
      <c r="CP1912">
        <v>3201</v>
      </c>
      <c r="CQ1912">
        <v>0</v>
      </c>
      <c r="CR1912">
        <v>0</v>
      </c>
      <c r="CS1912">
        <v>0</v>
      </c>
      <c r="CT1912">
        <v>0</v>
      </c>
    </row>
    <row r="1913" spans="1:98" x14ac:dyDescent="0.2">
      <c r="A1913" t="s">
        <v>31130</v>
      </c>
      <c r="B1913" s="1" t="s">
        <v>599</v>
      </c>
      <c r="C1913">
        <v>135</v>
      </c>
      <c r="G1913" t="s">
        <v>240</v>
      </c>
      <c r="H1913" t="s">
        <v>393</v>
      </c>
      <c r="I1913" t="s">
        <v>332</v>
      </c>
      <c r="K1913">
        <v>2</v>
      </c>
      <c r="L1913" t="s">
        <v>2960</v>
      </c>
      <c r="N1913" t="s">
        <v>9751</v>
      </c>
      <c r="O1913" t="s">
        <v>9752</v>
      </c>
      <c r="P1913">
        <v>4</v>
      </c>
      <c r="Q1913" t="s">
        <v>603</v>
      </c>
      <c r="S1913" t="s">
        <v>31131</v>
      </c>
      <c r="T1913">
        <v>2</v>
      </c>
      <c r="U1913">
        <v>4</v>
      </c>
      <c r="V1913">
        <v>-1</v>
      </c>
      <c r="AD1913" t="s">
        <v>376</v>
      </c>
      <c r="AF1913" t="s">
        <v>31132</v>
      </c>
      <c r="AH1913" t="s">
        <v>114</v>
      </c>
      <c r="AI1913" t="s">
        <v>114</v>
      </c>
      <c r="AO1913" t="s">
        <v>31133</v>
      </c>
      <c r="AQ1913">
        <v>0</v>
      </c>
      <c r="AR1913">
        <v>0</v>
      </c>
      <c r="AS1913">
        <v>12</v>
      </c>
      <c r="AT1913" t="s">
        <v>17327</v>
      </c>
      <c r="AU1913" t="s">
        <v>31134</v>
      </c>
      <c r="AY1913" t="s">
        <v>13753</v>
      </c>
      <c r="AZ1913" t="s">
        <v>2367</v>
      </c>
      <c r="BA1913" t="s">
        <v>2367</v>
      </c>
      <c r="BB1913" t="s">
        <v>31135</v>
      </c>
      <c r="BC1913" t="s">
        <v>2836</v>
      </c>
      <c r="BD1913" t="s">
        <v>31075</v>
      </c>
      <c r="BE1913">
        <v>0</v>
      </c>
      <c r="BG1913" t="s">
        <v>31136</v>
      </c>
      <c r="BH1913" t="s">
        <v>31137</v>
      </c>
      <c r="BS1913">
        <v>0</v>
      </c>
      <c r="BT1913">
        <v>0</v>
      </c>
      <c r="BU1913">
        <v>0</v>
      </c>
      <c r="BV1913">
        <v>0</v>
      </c>
      <c r="BW1913">
        <v>0</v>
      </c>
      <c r="BX1913">
        <v>0</v>
      </c>
      <c r="BY1913">
        <v>1</v>
      </c>
      <c r="CD1913" t="s">
        <v>132</v>
      </c>
      <c r="CE1913">
        <v>0</v>
      </c>
      <c r="CF1913" t="s">
        <v>132</v>
      </c>
      <c r="CJ1913" t="s">
        <v>132</v>
      </c>
      <c r="CK1913" t="s">
        <v>132</v>
      </c>
      <c r="CP1913">
        <v>6733</v>
      </c>
      <c r="CQ1913">
        <v>0</v>
      </c>
      <c r="CR1913">
        <v>0</v>
      </c>
      <c r="CS1913">
        <v>0</v>
      </c>
      <c r="CT1913">
        <v>0</v>
      </c>
    </row>
    <row r="1914" spans="1:98" x14ac:dyDescent="0.2">
      <c r="A1914" t="s">
        <v>27829</v>
      </c>
      <c r="B1914" s="1" t="s">
        <v>239</v>
      </c>
      <c r="C1914">
        <v>800</v>
      </c>
      <c r="G1914" t="s">
        <v>240</v>
      </c>
      <c r="H1914" t="s">
        <v>193</v>
      </c>
      <c r="I1914" t="s">
        <v>332</v>
      </c>
      <c r="K1914">
        <v>0</v>
      </c>
      <c r="L1914" t="s">
        <v>5114</v>
      </c>
      <c r="N1914" t="s">
        <v>509</v>
      </c>
      <c r="O1914" t="s">
        <v>619</v>
      </c>
      <c r="P1914">
        <v>30</v>
      </c>
      <c r="Q1914" t="s">
        <v>351</v>
      </c>
      <c r="S1914" t="s">
        <v>691</v>
      </c>
      <c r="T1914">
        <v>7</v>
      </c>
      <c r="U1914">
        <v>4</v>
      </c>
      <c r="V1914">
        <v>2</v>
      </c>
      <c r="AD1914" t="s">
        <v>6764</v>
      </c>
      <c r="AF1914" t="s">
        <v>27830</v>
      </c>
      <c r="AH1914" t="s">
        <v>202</v>
      </c>
      <c r="AI1914" t="s">
        <v>114</v>
      </c>
      <c r="AO1914" t="s">
        <v>27831</v>
      </c>
      <c r="AQ1914">
        <v>3</v>
      </c>
      <c r="AR1914">
        <v>9</v>
      </c>
      <c r="AS1914" t="s">
        <v>443</v>
      </c>
      <c r="AT1914" t="s">
        <v>27832</v>
      </c>
      <c r="AU1914" t="s">
        <v>27833</v>
      </c>
      <c r="AX1914" t="s">
        <v>1026</v>
      </c>
      <c r="AY1914" t="s">
        <v>1753</v>
      </c>
      <c r="AZ1914" t="s">
        <v>27834</v>
      </c>
      <c r="BA1914" t="s">
        <v>255</v>
      </c>
      <c r="BB1914" t="s">
        <v>27835</v>
      </c>
      <c r="BD1914" t="s">
        <v>24172</v>
      </c>
      <c r="BE1914">
        <v>0</v>
      </c>
      <c r="BG1914" t="s">
        <v>27836</v>
      </c>
      <c r="BH1914" t="s">
        <v>27837</v>
      </c>
      <c r="BI1914" t="s">
        <v>132</v>
      </c>
      <c r="BK1914" t="s">
        <v>132</v>
      </c>
      <c r="BS1914">
        <v>0</v>
      </c>
      <c r="BT1914">
        <v>1</v>
      </c>
      <c r="BU1914">
        <v>0</v>
      </c>
      <c r="BV1914">
        <v>0</v>
      </c>
      <c r="BW1914">
        <v>0</v>
      </c>
      <c r="BX1914">
        <v>1</v>
      </c>
      <c r="BY1914">
        <v>1</v>
      </c>
      <c r="CD1914" t="s">
        <v>131</v>
      </c>
      <c r="CE1914">
        <v>0</v>
      </c>
      <c r="CF1914" t="s">
        <v>132</v>
      </c>
      <c r="CJ1914" t="s">
        <v>132</v>
      </c>
      <c r="CK1914" t="s">
        <v>132</v>
      </c>
      <c r="CP1914">
        <v>5383</v>
      </c>
      <c r="CQ1914">
        <v>0</v>
      </c>
      <c r="CR1914">
        <v>0</v>
      </c>
      <c r="CS1914">
        <v>0</v>
      </c>
      <c r="CT1914">
        <v>0</v>
      </c>
    </row>
    <row r="1915" spans="1:98" x14ac:dyDescent="0.2">
      <c r="A1915" t="s">
        <v>31396</v>
      </c>
      <c r="B1915" s="1" t="s">
        <v>1205</v>
      </c>
      <c r="C1915">
        <v>25600</v>
      </c>
      <c r="G1915" t="s">
        <v>240</v>
      </c>
      <c r="H1915" t="s">
        <v>136</v>
      </c>
      <c r="I1915" t="s">
        <v>332</v>
      </c>
      <c r="K1915">
        <v>4</v>
      </c>
      <c r="L1915" t="s">
        <v>2476</v>
      </c>
      <c r="N1915" t="s">
        <v>31397</v>
      </c>
      <c r="O1915" t="s">
        <v>19756</v>
      </c>
      <c r="P1915">
        <v>184</v>
      </c>
      <c r="Q1915" t="s">
        <v>3000</v>
      </c>
      <c r="S1915" t="s">
        <v>31398</v>
      </c>
      <c r="T1915">
        <v>17</v>
      </c>
      <c r="U1915">
        <v>14</v>
      </c>
      <c r="V1915">
        <v>7</v>
      </c>
      <c r="AD1915" t="s">
        <v>290</v>
      </c>
      <c r="AF1915" t="s">
        <v>31399</v>
      </c>
      <c r="AH1915" t="s">
        <v>147</v>
      </c>
      <c r="AI1915" t="s">
        <v>147</v>
      </c>
      <c r="AJ1915" t="s">
        <v>31400</v>
      </c>
      <c r="AO1915" t="s">
        <v>31401</v>
      </c>
      <c r="AQ1915">
        <v>12</v>
      </c>
      <c r="AR1915">
        <v>26</v>
      </c>
      <c r="AS1915">
        <v>40</v>
      </c>
      <c r="AT1915" t="s">
        <v>31402</v>
      </c>
      <c r="AU1915" t="s">
        <v>31403</v>
      </c>
      <c r="AY1915" t="s">
        <v>18558</v>
      </c>
      <c r="AZ1915" t="s">
        <v>208</v>
      </c>
      <c r="BA1915" t="s">
        <v>255</v>
      </c>
      <c r="BB1915" t="s">
        <v>31404</v>
      </c>
      <c r="BD1915" t="s">
        <v>31302</v>
      </c>
      <c r="BE1915">
        <v>0</v>
      </c>
      <c r="BG1915" t="s">
        <v>31405</v>
      </c>
      <c r="BH1915" t="s">
        <v>31406</v>
      </c>
      <c r="BS1915">
        <v>0</v>
      </c>
      <c r="BT1915">
        <v>1</v>
      </c>
      <c r="BU1915">
        <v>0</v>
      </c>
      <c r="BV1915">
        <v>1</v>
      </c>
      <c r="BW1915">
        <v>0</v>
      </c>
      <c r="BX1915">
        <v>0</v>
      </c>
      <c r="BY1915">
        <v>1</v>
      </c>
      <c r="CD1915" t="s">
        <v>132</v>
      </c>
      <c r="CE1915">
        <v>0</v>
      </c>
      <c r="CF1915" t="s">
        <v>132</v>
      </c>
      <c r="CJ1915" t="s">
        <v>132</v>
      </c>
      <c r="CK1915" t="s">
        <v>132</v>
      </c>
      <c r="CP1915">
        <v>6788</v>
      </c>
      <c r="CQ1915">
        <v>0</v>
      </c>
      <c r="CR1915">
        <v>0</v>
      </c>
      <c r="CS1915">
        <v>0</v>
      </c>
      <c r="CT1915">
        <v>0</v>
      </c>
    </row>
    <row r="1916" spans="1:98" x14ac:dyDescent="0.2">
      <c r="A1916" t="s">
        <v>30439</v>
      </c>
      <c r="B1916" s="1" t="s">
        <v>1034</v>
      </c>
      <c r="C1916">
        <v>6400</v>
      </c>
      <c r="G1916" t="s">
        <v>240</v>
      </c>
      <c r="H1916" t="s">
        <v>193</v>
      </c>
      <c r="I1916" t="s">
        <v>241</v>
      </c>
      <c r="J1916" t="s">
        <v>29751</v>
      </c>
      <c r="K1916">
        <v>8</v>
      </c>
      <c r="L1916" t="s">
        <v>30440</v>
      </c>
      <c r="M1916" t="s">
        <v>30441</v>
      </c>
      <c r="N1916" t="s">
        <v>8959</v>
      </c>
      <c r="O1916" t="s">
        <v>9552</v>
      </c>
      <c r="P1916">
        <v>112</v>
      </c>
      <c r="Q1916" t="s">
        <v>20674</v>
      </c>
      <c r="S1916" t="s">
        <v>18839</v>
      </c>
      <c r="T1916">
        <v>8</v>
      </c>
      <c r="U1916">
        <v>12</v>
      </c>
      <c r="V1916">
        <v>10</v>
      </c>
      <c r="X1916" t="s">
        <v>30442</v>
      </c>
      <c r="Z1916" t="s">
        <v>248</v>
      </c>
      <c r="AC1916" t="s">
        <v>30304</v>
      </c>
      <c r="AD1916" t="s">
        <v>249</v>
      </c>
      <c r="AF1916" t="s">
        <v>30443</v>
      </c>
      <c r="AG1916" t="s">
        <v>30444</v>
      </c>
      <c r="AH1916" t="s">
        <v>202</v>
      </c>
      <c r="AI1916" t="s">
        <v>202</v>
      </c>
      <c r="AJ1916" t="s">
        <v>30445</v>
      </c>
      <c r="AO1916" t="s">
        <v>30446</v>
      </c>
      <c r="AQ1916">
        <v>15</v>
      </c>
      <c r="AR1916">
        <v>20</v>
      </c>
      <c r="AS1916">
        <v>34</v>
      </c>
      <c r="AT1916" t="s">
        <v>30447</v>
      </c>
      <c r="AU1916" t="s">
        <v>30448</v>
      </c>
      <c r="AW1916" t="s">
        <v>30311</v>
      </c>
      <c r="AY1916" t="s">
        <v>20998</v>
      </c>
      <c r="AZ1916" t="s">
        <v>30449</v>
      </c>
      <c r="BA1916" t="s">
        <v>255</v>
      </c>
      <c r="BB1916" t="s">
        <v>30450</v>
      </c>
      <c r="BC1916" t="s">
        <v>29759</v>
      </c>
      <c r="BD1916" t="s">
        <v>30423</v>
      </c>
      <c r="BE1916">
        <v>0</v>
      </c>
      <c r="BF1916" t="s">
        <v>30451</v>
      </c>
      <c r="BG1916" t="s">
        <v>30452</v>
      </c>
      <c r="BH1916" t="s">
        <v>30453</v>
      </c>
      <c r="BI1916" t="s">
        <v>132</v>
      </c>
      <c r="BS1916">
        <v>0</v>
      </c>
      <c r="BT1916">
        <v>0</v>
      </c>
      <c r="BU1916">
        <v>0</v>
      </c>
      <c r="BV1916">
        <v>0</v>
      </c>
      <c r="BW1916">
        <v>0</v>
      </c>
      <c r="BX1916">
        <v>0</v>
      </c>
      <c r="BY1916">
        <v>1</v>
      </c>
      <c r="CD1916" t="s">
        <v>132</v>
      </c>
      <c r="CE1916">
        <v>0</v>
      </c>
      <c r="CJ1916" t="s">
        <v>132</v>
      </c>
      <c r="CK1916" t="s">
        <v>132</v>
      </c>
      <c r="CP1916">
        <v>6367</v>
      </c>
      <c r="CQ1916">
        <v>0</v>
      </c>
      <c r="CR1916">
        <v>0</v>
      </c>
      <c r="CS1916">
        <v>0</v>
      </c>
      <c r="CT1916">
        <v>0</v>
      </c>
    </row>
    <row r="1917" spans="1:98" x14ac:dyDescent="0.2">
      <c r="A1917" t="s">
        <v>5939</v>
      </c>
      <c r="B1917" s="1" t="s">
        <v>134</v>
      </c>
      <c r="C1917">
        <v>3200</v>
      </c>
      <c r="G1917" t="s">
        <v>135</v>
      </c>
      <c r="H1917" t="s">
        <v>193</v>
      </c>
      <c r="I1917" t="s">
        <v>103</v>
      </c>
      <c r="J1917" t="s">
        <v>1384</v>
      </c>
      <c r="K1917">
        <v>7</v>
      </c>
      <c r="L1917" t="s">
        <v>5940</v>
      </c>
      <c r="N1917" t="s">
        <v>904</v>
      </c>
      <c r="O1917" t="s">
        <v>905</v>
      </c>
      <c r="P1917">
        <v>84</v>
      </c>
      <c r="Q1917" t="s">
        <v>747</v>
      </c>
      <c r="S1917" t="s">
        <v>5941</v>
      </c>
      <c r="T1917">
        <v>10</v>
      </c>
      <c r="U1917">
        <v>9</v>
      </c>
      <c r="V1917">
        <v>5</v>
      </c>
      <c r="X1917" t="s">
        <v>5942</v>
      </c>
      <c r="Y1917" t="s">
        <v>1452</v>
      </c>
      <c r="Z1917" t="s">
        <v>1412</v>
      </c>
      <c r="AA1917" t="s">
        <v>1175</v>
      </c>
      <c r="AB1917">
        <v>12</v>
      </c>
      <c r="AD1917" t="s">
        <v>835</v>
      </c>
      <c r="AF1917" t="s">
        <v>5943</v>
      </c>
      <c r="AG1917" t="s">
        <v>5944</v>
      </c>
      <c r="AH1917" t="s">
        <v>202</v>
      </c>
      <c r="AI1917" t="s">
        <v>202</v>
      </c>
      <c r="AJ1917" t="s">
        <v>5945</v>
      </c>
      <c r="AK1917" t="s">
        <v>5928</v>
      </c>
      <c r="AO1917" t="s">
        <v>5946</v>
      </c>
      <c r="AQ1917">
        <v>8</v>
      </c>
      <c r="AR1917">
        <v>14</v>
      </c>
      <c r="AS1917">
        <v>27</v>
      </c>
      <c r="AT1917" t="s">
        <v>5947</v>
      </c>
      <c r="AU1917" t="s">
        <v>5948</v>
      </c>
      <c r="AW1917" t="s">
        <v>5932</v>
      </c>
      <c r="AX1917" t="s">
        <v>5949</v>
      </c>
      <c r="AY1917" t="s">
        <v>5647</v>
      </c>
      <c r="AZ1917" t="s">
        <v>5950</v>
      </c>
      <c r="BA1917" t="s">
        <v>5951</v>
      </c>
      <c r="BB1917" t="s">
        <v>5952</v>
      </c>
      <c r="BC1917" t="s">
        <v>1401</v>
      </c>
      <c r="BD1917" t="s">
        <v>5879</v>
      </c>
      <c r="BE1917">
        <v>0</v>
      </c>
      <c r="BF1917" t="s">
        <v>5953</v>
      </c>
      <c r="BG1917" t="s">
        <v>5954</v>
      </c>
      <c r="BH1917" t="s">
        <v>5955</v>
      </c>
      <c r="BS1917">
        <v>0</v>
      </c>
      <c r="BT1917">
        <v>0</v>
      </c>
      <c r="BU1917">
        <v>0</v>
      </c>
      <c r="BV1917">
        <v>0</v>
      </c>
      <c r="BW1917">
        <v>0</v>
      </c>
      <c r="BX1917">
        <v>0</v>
      </c>
      <c r="BY1917">
        <v>0</v>
      </c>
      <c r="CD1917" t="s">
        <v>131</v>
      </c>
      <c r="CE1917">
        <v>0</v>
      </c>
      <c r="CJ1917" t="s">
        <v>132</v>
      </c>
      <c r="CO1917" t="str">
        <f>HYPERLINK("http://www.d20pfsrd.com/bestiary/monster-listings/outsiders/devil/warmonger-levaloch","Devil, Warmonger")</f>
        <v>Devil, Warmonger</v>
      </c>
      <c r="CP1917">
        <v>414</v>
      </c>
      <c r="CQ1917">
        <v>0</v>
      </c>
      <c r="CR1917">
        <v>0</v>
      </c>
      <c r="CS1917">
        <v>0</v>
      </c>
      <c r="CT1917">
        <v>0</v>
      </c>
    </row>
    <row r="1918" spans="1:98" x14ac:dyDescent="0.2">
      <c r="A1918" t="s">
        <v>23054</v>
      </c>
      <c r="B1918" s="1" t="s">
        <v>134</v>
      </c>
      <c r="C1918">
        <v>3200</v>
      </c>
      <c r="G1918" t="s">
        <v>575</v>
      </c>
      <c r="H1918" t="s">
        <v>193</v>
      </c>
      <c r="I1918" t="s">
        <v>241</v>
      </c>
      <c r="J1918" t="s">
        <v>1556</v>
      </c>
      <c r="K1918">
        <v>10</v>
      </c>
      <c r="L1918" t="s">
        <v>4465</v>
      </c>
      <c r="N1918" t="s">
        <v>9795</v>
      </c>
      <c r="O1918" t="s">
        <v>23055</v>
      </c>
      <c r="P1918">
        <v>85</v>
      </c>
      <c r="Q1918" t="s">
        <v>2679</v>
      </c>
      <c r="R1918" t="s">
        <v>3695</v>
      </c>
      <c r="S1918" t="s">
        <v>23056</v>
      </c>
      <c r="T1918">
        <v>5</v>
      </c>
      <c r="U1918">
        <v>9</v>
      </c>
      <c r="V1918">
        <v>4</v>
      </c>
      <c r="Z1918" t="s">
        <v>23057</v>
      </c>
      <c r="AD1918" t="s">
        <v>7785</v>
      </c>
      <c r="AF1918" t="s">
        <v>23058</v>
      </c>
      <c r="AH1918" t="s">
        <v>202</v>
      </c>
      <c r="AI1918" t="s">
        <v>202</v>
      </c>
      <c r="AJ1918" t="s">
        <v>23059</v>
      </c>
      <c r="AO1918" t="s">
        <v>23060</v>
      </c>
      <c r="AQ1918">
        <v>10</v>
      </c>
      <c r="AR1918">
        <v>15</v>
      </c>
      <c r="AS1918">
        <v>31</v>
      </c>
      <c r="AT1918" t="s">
        <v>23061</v>
      </c>
      <c r="AU1918" t="s">
        <v>23062</v>
      </c>
      <c r="AV1918" t="s">
        <v>1155</v>
      </c>
      <c r="AW1918" t="s">
        <v>4708</v>
      </c>
      <c r="AY1918" t="s">
        <v>1157</v>
      </c>
      <c r="AZ1918" t="s">
        <v>3580</v>
      </c>
      <c r="BA1918" t="s">
        <v>255</v>
      </c>
      <c r="BB1918" t="s">
        <v>23063</v>
      </c>
      <c r="BD1918" t="s">
        <v>22821</v>
      </c>
      <c r="BE1918">
        <v>0</v>
      </c>
      <c r="BF1918" t="s">
        <v>23064</v>
      </c>
      <c r="BG1918" t="s">
        <v>23065</v>
      </c>
      <c r="BH1918" t="s">
        <v>23066</v>
      </c>
      <c r="BI1918" t="s">
        <v>132</v>
      </c>
      <c r="BK1918" t="s">
        <v>132</v>
      </c>
      <c r="BS1918">
        <v>0</v>
      </c>
      <c r="BT1918">
        <v>0</v>
      </c>
      <c r="BU1918">
        <v>1</v>
      </c>
      <c r="BV1918">
        <v>0</v>
      </c>
      <c r="BW1918">
        <v>0</v>
      </c>
      <c r="BX1918">
        <v>0</v>
      </c>
      <c r="BY1918">
        <v>1</v>
      </c>
      <c r="CD1918" t="s">
        <v>131</v>
      </c>
      <c r="CE1918">
        <v>0</v>
      </c>
      <c r="CJ1918" t="s">
        <v>132</v>
      </c>
      <c r="CK1918" t="s">
        <v>132</v>
      </c>
      <c r="CP1918">
        <v>4680</v>
      </c>
      <c r="CQ1918">
        <v>0</v>
      </c>
      <c r="CR1918">
        <v>0</v>
      </c>
      <c r="CS1918">
        <v>0</v>
      </c>
      <c r="CT1918">
        <v>0</v>
      </c>
    </row>
    <row r="1919" spans="1:98" x14ac:dyDescent="0.2">
      <c r="A1919" t="s">
        <v>23067</v>
      </c>
      <c r="B1919" s="1" t="s">
        <v>633</v>
      </c>
      <c r="C1919">
        <v>4800</v>
      </c>
      <c r="G1919" t="s">
        <v>575</v>
      </c>
      <c r="H1919" t="s">
        <v>102</v>
      </c>
      <c r="I1919" t="s">
        <v>103</v>
      </c>
      <c r="J1919" t="s">
        <v>576</v>
      </c>
      <c r="K1919">
        <v>8</v>
      </c>
      <c r="L1919" t="s">
        <v>4175</v>
      </c>
      <c r="M1919" t="s">
        <v>23068</v>
      </c>
      <c r="N1919" t="s">
        <v>5529</v>
      </c>
      <c r="O1919" t="s">
        <v>23069</v>
      </c>
      <c r="P1919">
        <v>105</v>
      </c>
      <c r="Q1919" t="s">
        <v>637</v>
      </c>
      <c r="S1919" t="s">
        <v>23070</v>
      </c>
      <c r="T1919">
        <v>12</v>
      </c>
      <c r="U1919">
        <v>9</v>
      </c>
      <c r="V1919">
        <v>9</v>
      </c>
      <c r="X1919" t="s">
        <v>23071</v>
      </c>
      <c r="Z1919" t="s">
        <v>23072</v>
      </c>
      <c r="AA1919" t="s">
        <v>2463</v>
      </c>
      <c r="AB1919">
        <v>19</v>
      </c>
      <c r="AD1919" t="s">
        <v>249</v>
      </c>
      <c r="AF1919" t="s">
        <v>23073</v>
      </c>
      <c r="AH1919" t="s">
        <v>114</v>
      </c>
      <c r="AI1919" t="s">
        <v>114</v>
      </c>
      <c r="AJ1919" t="s">
        <v>23074</v>
      </c>
      <c r="AK1919" t="s">
        <v>23075</v>
      </c>
      <c r="AO1919" t="s">
        <v>23076</v>
      </c>
      <c r="AQ1919">
        <v>10</v>
      </c>
      <c r="AR1919">
        <v>16</v>
      </c>
      <c r="AS1919" t="s">
        <v>1631</v>
      </c>
      <c r="AT1919" t="s">
        <v>23077</v>
      </c>
      <c r="AU1919" t="s">
        <v>23078</v>
      </c>
      <c r="AW1919" t="s">
        <v>14069</v>
      </c>
      <c r="AY1919" t="s">
        <v>1157</v>
      </c>
      <c r="AZ1919" t="s">
        <v>23079</v>
      </c>
      <c r="BA1919" t="s">
        <v>426</v>
      </c>
      <c r="BB1919" t="s">
        <v>23080</v>
      </c>
      <c r="BD1919" t="s">
        <v>22821</v>
      </c>
      <c r="BE1919">
        <v>0</v>
      </c>
      <c r="BF1919" t="s">
        <v>23081</v>
      </c>
      <c r="BG1919" t="s">
        <v>23082</v>
      </c>
      <c r="BH1919" t="s">
        <v>23083</v>
      </c>
      <c r="BI1919" t="s">
        <v>132</v>
      </c>
      <c r="BK1919" t="s">
        <v>132</v>
      </c>
      <c r="BS1919">
        <v>0</v>
      </c>
      <c r="BT1919">
        <v>0</v>
      </c>
      <c r="BU1919">
        <v>0</v>
      </c>
      <c r="BV1919">
        <v>0</v>
      </c>
      <c r="BW1919">
        <v>0</v>
      </c>
      <c r="BX1919">
        <v>0</v>
      </c>
      <c r="BY1919">
        <v>1</v>
      </c>
      <c r="CD1919" t="s">
        <v>131</v>
      </c>
      <c r="CE1919">
        <v>0</v>
      </c>
      <c r="CJ1919" t="s">
        <v>132</v>
      </c>
      <c r="CK1919" t="s">
        <v>132</v>
      </c>
      <c r="CP1919">
        <v>4681</v>
      </c>
      <c r="CQ1919">
        <v>0</v>
      </c>
      <c r="CR1919">
        <v>0</v>
      </c>
      <c r="CS1919">
        <v>0</v>
      </c>
      <c r="CT1919">
        <v>0</v>
      </c>
    </row>
    <row r="1920" spans="1:98" x14ac:dyDescent="0.2">
      <c r="A1920" t="s">
        <v>27850</v>
      </c>
      <c r="B1920" s="1" t="s">
        <v>192</v>
      </c>
      <c r="C1920">
        <v>76800</v>
      </c>
      <c r="G1920" t="s">
        <v>1053</v>
      </c>
      <c r="H1920" t="s">
        <v>1035</v>
      </c>
      <c r="I1920" t="s">
        <v>1555</v>
      </c>
      <c r="K1920">
        <v>3</v>
      </c>
      <c r="L1920" t="s">
        <v>9764</v>
      </c>
      <c r="M1920" t="s">
        <v>16163</v>
      </c>
      <c r="N1920" t="s">
        <v>6161</v>
      </c>
      <c r="O1920" t="s">
        <v>20279</v>
      </c>
      <c r="P1920">
        <v>207</v>
      </c>
      <c r="Q1920" t="s">
        <v>14267</v>
      </c>
      <c r="S1920" t="s">
        <v>27851</v>
      </c>
      <c r="T1920">
        <v>13</v>
      </c>
      <c r="U1920">
        <v>9</v>
      </c>
      <c r="V1920">
        <v>17</v>
      </c>
      <c r="X1920" t="s">
        <v>3891</v>
      </c>
      <c r="Y1920" t="s">
        <v>17718</v>
      </c>
      <c r="Z1920" t="s">
        <v>3160</v>
      </c>
      <c r="AD1920" t="s">
        <v>376</v>
      </c>
      <c r="AF1920" t="s">
        <v>27852</v>
      </c>
      <c r="AG1920" t="s">
        <v>27853</v>
      </c>
      <c r="AH1920" t="s">
        <v>496</v>
      </c>
      <c r="AI1920" t="s">
        <v>114</v>
      </c>
      <c r="AJ1920" t="s">
        <v>27854</v>
      </c>
      <c r="AK1920" t="s">
        <v>27855</v>
      </c>
      <c r="AO1920" t="s">
        <v>27856</v>
      </c>
      <c r="AQ1920">
        <v>13</v>
      </c>
      <c r="AR1920">
        <v>29</v>
      </c>
      <c r="AS1920" t="s">
        <v>1260</v>
      </c>
      <c r="AT1920" t="s">
        <v>27857</v>
      </c>
      <c r="AU1920" t="s">
        <v>27858</v>
      </c>
      <c r="AW1920" t="s">
        <v>8198</v>
      </c>
      <c r="AX1920" t="s">
        <v>27859</v>
      </c>
      <c r="AY1920" t="s">
        <v>298</v>
      </c>
      <c r="AZ1920" t="s">
        <v>670</v>
      </c>
      <c r="BA1920" t="s">
        <v>27860</v>
      </c>
      <c r="BB1920" t="s">
        <v>27861</v>
      </c>
      <c r="BD1920" t="s">
        <v>24172</v>
      </c>
      <c r="BE1920">
        <v>0</v>
      </c>
      <c r="BF1920" t="s">
        <v>27862</v>
      </c>
      <c r="BG1920" t="s">
        <v>27863</v>
      </c>
      <c r="BH1920" t="s">
        <v>27864</v>
      </c>
      <c r="BI1920" t="s">
        <v>132</v>
      </c>
      <c r="BK1920" t="s">
        <v>132</v>
      </c>
      <c r="BS1920">
        <v>0</v>
      </c>
      <c r="BT1920">
        <v>0</v>
      </c>
      <c r="BU1920">
        <v>0</v>
      </c>
      <c r="BV1920">
        <v>0</v>
      </c>
      <c r="BW1920">
        <v>0</v>
      </c>
      <c r="BX1920">
        <v>0</v>
      </c>
      <c r="BY1920">
        <v>1</v>
      </c>
      <c r="CD1920" t="s">
        <v>131</v>
      </c>
      <c r="CE1920">
        <v>0</v>
      </c>
      <c r="CJ1920" t="s">
        <v>132</v>
      </c>
      <c r="CK1920" t="s">
        <v>132</v>
      </c>
      <c r="CP1920">
        <v>5385</v>
      </c>
      <c r="CQ1920">
        <v>0</v>
      </c>
      <c r="CR1920">
        <v>0</v>
      </c>
      <c r="CS1920">
        <v>0</v>
      </c>
      <c r="CT1920">
        <v>0</v>
      </c>
    </row>
    <row r="1921" spans="1:98" x14ac:dyDescent="0.2">
      <c r="A1921" t="s">
        <v>5388</v>
      </c>
      <c r="B1921" s="1" t="s">
        <v>239</v>
      </c>
      <c r="C1921">
        <v>800</v>
      </c>
      <c r="G1921" t="s">
        <v>240</v>
      </c>
      <c r="H1921" t="s">
        <v>850</v>
      </c>
      <c r="I1921" t="s">
        <v>284</v>
      </c>
      <c r="J1921" t="s">
        <v>308</v>
      </c>
      <c r="K1921">
        <v>1</v>
      </c>
      <c r="L1921" t="s">
        <v>1760</v>
      </c>
      <c r="N1921" t="s">
        <v>2906</v>
      </c>
      <c r="O1921" t="s">
        <v>2907</v>
      </c>
      <c r="P1921">
        <v>31</v>
      </c>
      <c r="Q1921" t="s">
        <v>5389</v>
      </c>
      <c r="S1921" t="s">
        <v>5390</v>
      </c>
      <c r="T1921">
        <v>5</v>
      </c>
      <c r="U1921">
        <v>3</v>
      </c>
      <c r="V1921">
        <v>3</v>
      </c>
      <c r="X1921" t="s">
        <v>314</v>
      </c>
      <c r="Z1921" t="s">
        <v>315</v>
      </c>
      <c r="AC1921" t="s">
        <v>314</v>
      </c>
      <c r="AD1921" t="s">
        <v>2828</v>
      </c>
      <c r="AF1921" t="s">
        <v>856</v>
      </c>
      <c r="AH1921" t="s">
        <v>202</v>
      </c>
      <c r="AI1921" t="s">
        <v>318</v>
      </c>
      <c r="AJ1921" t="s">
        <v>5391</v>
      </c>
      <c r="AO1921" t="s">
        <v>5392</v>
      </c>
      <c r="AQ1921">
        <v>5</v>
      </c>
      <c r="AR1921" t="s">
        <v>321</v>
      </c>
      <c r="AS1921" t="s">
        <v>321</v>
      </c>
      <c r="AU1921" t="s">
        <v>5393</v>
      </c>
      <c r="AV1921" t="s">
        <v>1065</v>
      </c>
      <c r="AX1921" t="s">
        <v>5394</v>
      </c>
      <c r="AY1921" t="s">
        <v>445</v>
      </c>
      <c r="AZ1921" t="s">
        <v>5395</v>
      </c>
      <c r="BA1921" t="s">
        <v>255</v>
      </c>
      <c r="BB1921" t="s">
        <v>5396</v>
      </c>
      <c r="BC1921" t="s">
        <v>5384</v>
      </c>
      <c r="BD1921" t="s">
        <v>128</v>
      </c>
      <c r="BE1921">
        <v>0</v>
      </c>
      <c r="BF1921" t="s">
        <v>5397</v>
      </c>
      <c r="BG1921" t="s">
        <v>5398</v>
      </c>
      <c r="BH1921" t="s">
        <v>5399</v>
      </c>
      <c r="BS1921">
        <v>0</v>
      </c>
      <c r="BT1921">
        <v>0</v>
      </c>
      <c r="BU1921">
        <v>1</v>
      </c>
      <c r="BV1921">
        <v>0</v>
      </c>
      <c r="BW1921">
        <v>0</v>
      </c>
      <c r="BX1921">
        <v>0</v>
      </c>
      <c r="BY1921">
        <v>1</v>
      </c>
      <c r="CD1921" t="s">
        <v>131</v>
      </c>
      <c r="CE1921">
        <v>0</v>
      </c>
      <c r="CJ1921" t="s">
        <v>132</v>
      </c>
      <c r="CO1921" t="str">
        <f>HYPERLINK("http://www.d20pfsrd.com/bestiary/monster-listings/vermin/wasp/wasp-swarm","Wasp, Swarm")</f>
        <v>Wasp, Swarm</v>
      </c>
      <c r="CP1921">
        <v>348</v>
      </c>
      <c r="CQ1921">
        <v>0</v>
      </c>
      <c r="CR1921">
        <v>0</v>
      </c>
      <c r="CS1921">
        <v>0</v>
      </c>
      <c r="CT1921">
        <v>0</v>
      </c>
    </row>
    <row r="1922" spans="1:98" x14ac:dyDescent="0.2">
      <c r="A1922" t="s">
        <v>17477</v>
      </c>
      <c r="B1922" s="1" t="s">
        <v>134</v>
      </c>
      <c r="C1922">
        <v>3200</v>
      </c>
      <c r="G1922" t="s">
        <v>240</v>
      </c>
      <c r="H1922" t="s">
        <v>193</v>
      </c>
      <c r="I1922" t="s">
        <v>137</v>
      </c>
      <c r="J1922" t="s">
        <v>138</v>
      </c>
      <c r="K1922">
        <v>6</v>
      </c>
      <c r="L1922" t="s">
        <v>3114</v>
      </c>
      <c r="N1922" t="s">
        <v>17004</v>
      </c>
      <c r="O1922" t="s">
        <v>17005</v>
      </c>
      <c r="P1922">
        <v>76</v>
      </c>
      <c r="Q1922" t="s">
        <v>4728</v>
      </c>
      <c r="S1922" t="s">
        <v>3076</v>
      </c>
      <c r="T1922">
        <v>7</v>
      </c>
      <c r="U1922">
        <v>10</v>
      </c>
      <c r="V1922">
        <v>9</v>
      </c>
      <c r="AD1922" t="s">
        <v>8407</v>
      </c>
      <c r="AF1922" t="s">
        <v>17478</v>
      </c>
      <c r="AH1922" t="s">
        <v>202</v>
      </c>
      <c r="AI1922" t="s">
        <v>114</v>
      </c>
      <c r="AL1922" t="s">
        <v>17479</v>
      </c>
      <c r="AO1922" t="s">
        <v>17480</v>
      </c>
      <c r="AQ1922">
        <v>6</v>
      </c>
      <c r="AR1922">
        <v>12</v>
      </c>
      <c r="AS1922" t="s">
        <v>4687</v>
      </c>
      <c r="AT1922" t="s">
        <v>17481</v>
      </c>
      <c r="AU1922" t="s">
        <v>17482</v>
      </c>
      <c r="AW1922" t="s">
        <v>3811</v>
      </c>
      <c r="AX1922" t="s">
        <v>915</v>
      </c>
      <c r="AY1922" t="s">
        <v>17483</v>
      </c>
      <c r="AZ1922" t="s">
        <v>17484</v>
      </c>
      <c r="BA1922" t="s">
        <v>426</v>
      </c>
      <c r="BB1922" t="s">
        <v>17485</v>
      </c>
      <c r="BC1922" t="s">
        <v>4270</v>
      </c>
      <c r="BD1922" t="s">
        <v>14619</v>
      </c>
      <c r="BE1922">
        <v>0</v>
      </c>
      <c r="BF1922" t="s">
        <v>17486</v>
      </c>
      <c r="BG1922" t="s">
        <v>17487</v>
      </c>
      <c r="BH1922" t="s">
        <v>17488</v>
      </c>
      <c r="BL1922" t="s">
        <v>132</v>
      </c>
      <c r="BM1922" t="s">
        <v>132</v>
      </c>
      <c r="BN1922" t="s">
        <v>132</v>
      </c>
      <c r="BS1922">
        <v>0</v>
      </c>
      <c r="BT1922">
        <v>0</v>
      </c>
      <c r="BU1922">
        <v>0</v>
      </c>
      <c r="BV1922">
        <v>0</v>
      </c>
      <c r="BW1922">
        <v>0</v>
      </c>
      <c r="BX1922">
        <v>1</v>
      </c>
      <c r="BY1922">
        <v>1</v>
      </c>
      <c r="CB1922" t="s">
        <v>132</v>
      </c>
      <c r="CD1922" t="s">
        <v>131</v>
      </c>
      <c r="CE1922">
        <v>0</v>
      </c>
      <c r="CJ1922" t="s">
        <v>132</v>
      </c>
      <c r="CP1922">
        <v>2146</v>
      </c>
      <c r="CQ1922">
        <v>0</v>
      </c>
      <c r="CR1922">
        <v>0</v>
      </c>
      <c r="CS1922">
        <v>0</v>
      </c>
      <c r="CT1922">
        <v>0</v>
      </c>
    </row>
    <row r="1923" spans="1:98" x14ac:dyDescent="0.2">
      <c r="A1923" t="s">
        <v>11943</v>
      </c>
      <c r="B1923" s="1" t="s">
        <v>574</v>
      </c>
      <c r="C1923">
        <v>9600</v>
      </c>
      <c r="G1923" t="s">
        <v>240</v>
      </c>
      <c r="H1923" t="s">
        <v>136</v>
      </c>
      <c r="I1923" t="s">
        <v>261</v>
      </c>
      <c r="J1923" t="s">
        <v>138</v>
      </c>
      <c r="K1923">
        <v>7</v>
      </c>
      <c r="L1923" t="s">
        <v>11944</v>
      </c>
      <c r="N1923" t="s">
        <v>11945</v>
      </c>
      <c r="O1923" t="s">
        <v>11946</v>
      </c>
      <c r="P1923">
        <v>136</v>
      </c>
      <c r="Q1923" t="s">
        <v>2621</v>
      </c>
      <c r="S1923" t="s">
        <v>11947</v>
      </c>
      <c r="T1923">
        <v>13</v>
      </c>
      <c r="U1923">
        <v>13</v>
      </c>
      <c r="V1923">
        <v>7</v>
      </c>
      <c r="X1923" t="s">
        <v>4877</v>
      </c>
      <c r="Z1923" t="s">
        <v>3093</v>
      </c>
      <c r="AA1923" t="s">
        <v>11948</v>
      </c>
      <c r="AD1923" t="s">
        <v>1628</v>
      </c>
      <c r="AF1923" t="s">
        <v>11949</v>
      </c>
      <c r="AH1923" t="s">
        <v>147</v>
      </c>
      <c r="AI1923" t="s">
        <v>1856</v>
      </c>
      <c r="AJ1923" t="s">
        <v>11950</v>
      </c>
      <c r="AO1923" t="s">
        <v>11951</v>
      </c>
      <c r="AQ1923">
        <v>13</v>
      </c>
      <c r="AR1923" t="s">
        <v>4705</v>
      </c>
      <c r="AS1923" t="s">
        <v>1045</v>
      </c>
      <c r="AT1923" t="s">
        <v>11952</v>
      </c>
      <c r="AU1923" t="s">
        <v>11953</v>
      </c>
      <c r="AV1923" t="s">
        <v>323</v>
      </c>
      <c r="AW1923" t="s">
        <v>11954</v>
      </c>
      <c r="AX1923" t="s">
        <v>11955</v>
      </c>
      <c r="AY1923" t="s">
        <v>11956</v>
      </c>
      <c r="AZ1923" t="s">
        <v>670</v>
      </c>
      <c r="BA1923" t="s">
        <v>255</v>
      </c>
      <c r="BB1923" t="s">
        <v>11957</v>
      </c>
      <c r="BD1923" t="s">
        <v>7316</v>
      </c>
      <c r="BE1923">
        <v>0</v>
      </c>
      <c r="BF1923" t="s">
        <v>11958</v>
      </c>
      <c r="BG1923" t="s">
        <v>11959</v>
      </c>
      <c r="BH1923" t="s">
        <v>11960</v>
      </c>
      <c r="BS1923">
        <v>0</v>
      </c>
      <c r="BT1923">
        <v>0</v>
      </c>
      <c r="BU1923">
        <v>0</v>
      </c>
      <c r="BV1923">
        <v>0</v>
      </c>
      <c r="BW1923">
        <v>0</v>
      </c>
      <c r="BX1923">
        <v>1</v>
      </c>
      <c r="BY1923">
        <v>1</v>
      </c>
      <c r="CD1923" t="s">
        <v>131</v>
      </c>
      <c r="CE1923">
        <v>0</v>
      </c>
      <c r="CJ1923" t="s">
        <v>132</v>
      </c>
      <c r="CO1923" t="str">
        <f>HYPERLINK("http://www.d20pfsrd.com/bestiary/monster-listings/magical-beasts/water-orm","Water Orm")</f>
        <v>Water Orm</v>
      </c>
      <c r="CP1923">
        <v>1390</v>
      </c>
      <c r="CQ1923">
        <v>0</v>
      </c>
      <c r="CR1923">
        <v>0</v>
      </c>
      <c r="CS1923">
        <v>0</v>
      </c>
      <c r="CT1923">
        <v>0</v>
      </c>
    </row>
    <row r="1924" spans="1:98" x14ac:dyDescent="0.2">
      <c r="A1924" t="s">
        <v>14001</v>
      </c>
      <c r="B1924" s="1" t="s">
        <v>1117</v>
      </c>
      <c r="C1924">
        <v>400</v>
      </c>
      <c r="G1924" t="s">
        <v>240</v>
      </c>
      <c r="H1924" t="s">
        <v>850</v>
      </c>
      <c r="I1924" t="s">
        <v>284</v>
      </c>
      <c r="J1924" t="s">
        <v>308</v>
      </c>
      <c r="K1924">
        <v>4</v>
      </c>
      <c r="L1924" t="s">
        <v>14002</v>
      </c>
      <c r="N1924" t="s">
        <v>852</v>
      </c>
      <c r="O1924" t="s">
        <v>853</v>
      </c>
      <c r="P1924">
        <v>9</v>
      </c>
      <c r="Q1924" t="s">
        <v>6462</v>
      </c>
      <c r="S1924" t="s">
        <v>2644</v>
      </c>
      <c r="T1924">
        <v>3</v>
      </c>
      <c r="U1924">
        <v>4</v>
      </c>
      <c r="V1924">
        <v>0</v>
      </c>
      <c r="X1924" t="s">
        <v>314</v>
      </c>
      <c r="Z1924" t="s">
        <v>6464</v>
      </c>
      <c r="AC1924" t="s">
        <v>314</v>
      </c>
      <c r="AD1924" t="s">
        <v>14003</v>
      </c>
      <c r="AF1924" t="s">
        <v>14004</v>
      </c>
      <c r="AH1924" t="s">
        <v>202</v>
      </c>
      <c r="AI1924" t="s">
        <v>318</v>
      </c>
      <c r="AJ1924" t="s">
        <v>14005</v>
      </c>
      <c r="AO1924" t="s">
        <v>14006</v>
      </c>
      <c r="AQ1924">
        <v>1</v>
      </c>
      <c r="AR1924" t="s">
        <v>321</v>
      </c>
      <c r="AS1924" t="s">
        <v>321</v>
      </c>
      <c r="AU1924" t="s">
        <v>14007</v>
      </c>
      <c r="AV1924" t="s">
        <v>14008</v>
      </c>
      <c r="AX1924" t="s">
        <v>14009</v>
      </c>
      <c r="AY1924" t="s">
        <v>13995</v>
      </c>
      <c r="AZ1924" t="s">
        <v>208</v>
      </c>
      <c r="BA1924" t="s">
        <v>255</v>
      </c>
      <c r="BB1924" t="s">
        <v>14010</v>
      </c>
      <c r="BC1924" t="s">
        <v>14011</v>
      </c>
      <c r="BD1924" t="s">
        <v>13997</v>
      </c>
      <c r="BE1924">
        <v>0</v>
      </c>
      <c r="BF1924" t="s">
        <v>14012</v>
      </c>
      <c r="BG1924" t="s">
        <v>14013</v>
      </c>
      <c r="BH1924" t="s">
        <v>14014</v>
      </c>
      <c r="BS1924">
        <v>0</v>
      </c>
      <c r="BT1924">
        <v>0</v>
      </c>
      <c r="BU1924">
        <v>0</v>
      </c>
      <c r="BV1924">
        <v>0</v>
      </c>
      <c r="BW1924">
        <v>0</v>
      </c>
      <c r="BX1924">
        <v>1</v>
      </c>
      <c r="BY1924">
        <v>1</v>
      </c>
      <c r="CD1924" t="s">
        <v>131</v>
      </c>
      <c r="CE1924">
        <v>0</v>
      </c>
      <c r="CJ1924" t="s">
        <v>132</v>
      </c>
      <c r="CP1924">
        <v>1835</v>
      </c>
      <c r="CQ1924">
        <v>0</v>
      </c>
      <c r="CR1924">
        <v>0</v>
      </c>
      <c r="CS1924">
        <v>0</v>
      </c>
      <c r="CT1924">
        <v>0</v>
      </c>
    </row>
    <row r="1925" spans="1:98" x14ac:dyDescent="0.2">
      <c r="A1925" t="s">
        <v>21694</v>
      </c>
      <c r="B1925" s="1" t="s">
        <v>283</v>
      </c>
      <c r="C1925">
        <v>600</v>
      </c>
      <c r="G1925" t="s">
        <v>923</v>
      </c>
      <c r="H1925" t="s">
        <v>193</v>
      </c>
      <c r="I1925" t="s">
        <v>261</v>
      </c>
      <c r="J1925" t="s">
        <v>138</v>
      </c>
      <c r="K1925">
        <v>5</v>
      </c>
      <c r="L1925" t="s">
        <v>4449</v>
      </c>
      <c r="N1925" t="s">
        <v>5286</v>
      </c>
      <c r="O1925" t="s">
        <v>21695</v>
      </c>
      <c r="P1925">
        <v>19</v>
      </c>
      <c r="Q1925" t="s">
        <v>4130</v>
      </c>
      <c r="S1925" t="s">
        <v>5345</v>
      </c>
      <c r="T1925">
        <v>4</v>
      </c>
      <c r="U1925">
        <v>4</v>
      </c>
      <c r="V1925">
        <v>2</v>
      </c>
      <c r="AD1925" t="s">
        <v>4861</v>
      </c>
      <c r="AF1925" t="s">
        <v>21696</v>
      </c>
      <c r="AH1925" t="s">
        <v>114</v>
      </c>
      <c r="AI1925" t="s">
        <v>114</v>
      </c>
      <c r="AJ1925" t="s">
        <v>21697</v>
      </c>
      <c r="AO1925" t="s">
        <v>21698</v>
      </c>
      <c r="AQ1925">
        <v>3</v>
      </c>
      <c r="AR1925" s="6" t="s">
        <v>32311</v>
      </c>
      <c r="AS1925" t="s">
        <v>4848</v>
      </c>
      <c r="AT1925" t="s">
        <v>4136</v>
      </c>
      <c r="AU1925" t="s">
        <v>21699</v>
      </c>
      <c r="AX1925" t="s">
        <v>21700</v>
      </c>
      <c r="AY1925" t="s">
        <v>21701</v>
      </c>
      <c r="AZ1925" t="s">
        <v>6736</v>
      </c>
      <c r="BA1925" t="s">
        <v>255</v>
      </c>
      <c r="BB1925" t="s">
        <v>21702</v>
      </c>
      <c r="BD1925" t="s">
        <v>21001</v>
      </c>
      <c r="BE1925">
        <v>0</v>
      </c>
      <c r="BF1925" t="s">
        <v>21703</v>
      </c>
      <c r="BG1925" t="s">
        <v>21704</v>
      </c>
      <c r="BH1925" t="s">
        <v>21705</v>
      </c>
      <c r="BS1925">
        <v>0</v>
      </c>
      <c r="BT1925">
        <v>0</v>
      </c>
      <c r="BU1925">
        <v>0</v>
      </c>
      <c r="BV1925">
        <v>0</v>
      </c>
      <c r="BW1925">
        <v>0</v>
      </c>
      <c r="BX1925">
        <v>1</v>
      </c>
      <c r="BY1925">
        <v>1</v>
      </c>
      <c r="CD1925" t="s">
        <v>131</v>
      </c>
      <c r="CE1925">
        <v>0</v>
      </c>
      <c r="CJ1925" t="s">
        <v>132</v>
      </c>
      <c r="CP1925">
        <v>3592</v>
      </c>
      <c r="CQ1925">
        <v>0</v>
      </c>
      <c r="CR1925">
        <v>0</v>
      </c>
      <c r="CS1925">
        <v>0</v>
      </c>
      <c r="CT1925">
        <v>0</v>
      </c>
    </row>
    <row r="1926" spans="1:98" x14ac:dyDescent="0.2">
      <c r="A1926" t="s">
        <v>17670</v>
      </c>
      <c r="B1926" s="1" t="s">
        <v>1845</v>
      </c>
      <c r="C1926">
        <v>153600</v>
      </c>
      <c r="G1926" t="s">
        <v>575</v>
      </c>
      <c r="H1926" t="s">
        <v>136</v>
      </c>
      <c r="I1926" t="s">
        <v>103</v>
      </c>
      <c r="J1926" t="s">
        <v>17671</v>
      </c>
      <c r="K1926">
        <v>7</v>
      </c>
      <c r="L1926" t="s">
        <v>164</v>
      </c>
      <c r="N1926" t="s">
        <v>17672</v>
      </c>
      <c r="O1926" t="s">
        <v>17673</v>
      </c>
      <c r="P1926">
        <v>297</v>
      </c>
      <c r="Q1926" t="s">
        <v>5731</v>
      </c>
      <c r="R1926" t="s">
        <v>17674</v>
      </c>
      <c r="S1926" t="s">
        <v>17675</v>
      </c>
      <c r="T1926">
        <v>21</v>
      </c>
      <c r="U1926">
        <v>10</v>
      </c>
      <c r="V1926">
        <v>18</v>
      </c>
      <c r="X1926" t="s">
        <v>3914</v>
      </c>
      <c r="Z1926" t="s">
        <v>3054</v>
      </c>
      <c r="AB1926">
        <v>29</v>
      </c>
      <c r="AD1926" t="s">
        <v>17676</v>
      </c>
      <c r="AF1926" t="s">
        <v>17677</v>
      </c>
      <c r="AG1926" t="s">
        <v>17678</v>
      </c>
      <c r="AH1926" t="s">
        <v>147</v>
      </c>
      <c r="AI1926" t="s">
        <v>17679</v>
      </c>
      <c r="AK1926" t="s">
        <v>17680</v>
      </c>
      <c r="AO1926" t="s">
        <v>17681</v>
      </c>
      <c r="AQ1926">
        <v>22</v>
      </c>
      <c r="AR1926" s="6" t="s">
        <v>32339</v>
      </c>
      <c r="AS1926" t="s">
        <v>17682</v>
      </c>
      <c r="AT1926" t="s">
        <v>17683</v>
      </c>
      <c r="AU1926" t="s">
        <v>17684</v>
      </c>
      <c r="AW1926" t="s">
        <v>3199</v>
      </c>
      <c r="AX1926" t="s">
        <v>17685</v>
      </c>
      <c r="AY1926" t="s">
        <v>9725</v>
      </c>
      <c r="AZ1926" t="s">
        <v>670</v>
      </c>
      <c r="BA1926" t="s">
        <v>15269</v>
      </c>
      <c r="BB1926" t="s">
        <v>17686</v>
      </c>
      <c r="BC1926" t="s">
        <v>4480</v>
      </c>
      <c r="BD1926" t="s">
        <v>14619</v>
      </c>
      <c r="BE1926">
        <v>0</v>
      </c>
      <c r="BF1926" t="s">
        <v>17687</v>
      </c>
      <c r="BG1926" t="s">
        <v>17688</v>
      </c>
      <c r="BH1926" t="s">
        <v>17689</v>
      </c>
      <c r="BS1926">
        <v>0</v>
      </c>
      <c r="BT1926">
        <v>0</v>
      </c>
      <c r="BU1926">
        <v>1</v>
      </c>
      <c r="BV1926">
        <v>0</v>
      </c>
      <c r="BW1926">
        <v>0</v>
      </c>
      <c r="BX1926">
        <v>1</v>
      </c>
      <c r="BY1926">
        <v>1</v>
      </c>
      <c r="CD1926" t="s">
        <v>132</v>
      </c>
      <c r="CE1926">
        <v>0</v>
      </c>
      <c r="CF1926" t="s">
        <v>132</v>
      </c>
      <c r="CJ1926" t="s">
        <v>132</v>
      </c>
      <c r="CK1926" t="s">
        <v>132</v>
      </c>
      <c r="CP1926">
        <v>2157</v>
      </c>
      <c r="CQ1926">
        <v>0</v>
      </c>
      <c r="CR1926">
        <v>0</v>
      </c>
      <c r="CS1926">
        <v>0</v>
      </c>
      <c r="CT1926">
        <v>0</v>
      </c>
    </row>
    <row r="1927" spans="1:98" x14ac:dyDescent="0.2">
      <c r="A1927" t="s">
        <v>25895</v>
      </c>
      <c r="B1927" s="1" t="s">
        <v>239</v>
      </c>
      <c r="C1927">
        <v>800</v>
      </c>
      <c r="G1927" t="s">
        <v>240</v>
      </c>
      <c r="H1927" t="s">
        <v>102</v>
      </c>
      <c r="I1927" t="s">
        <v>241</v>
      </c>
      <c r="K1927">
        <v>-1</v>
      </c>
      <c r="L1927" t="s">
        <v>3371</v>
      </c>
      <c r="N1927" t="s">
        <v>434</v>
      </c>
      <c r="O1927" t="s">
        <v>5272</v>
      </c>
      <c r="P1927">
        <v>42</v>
      </c>
      <c r="Q1927" t="s">
        <v>3514</v>
      </c>
      <c r="S1927" t="s">
        <v>13910</v>
      </c>
      <c r="T1927">
        <v>1</v>
      </c>
      <c r="U1927">
        <v>0</v>
      </c>
      <c r="V1927">
        <v>1</v>
      </c>
      <c r="Z1927" t="s">
        <v>19177</v>
      </c>
      <c r="AC1927" t="s">
        <v>3438</v>
      </c>
      <c r="AD1927" t="s">
        <v>249</v>
      </c>
      <c r="AF1927" t="s">
        <v>13790</v>
      </c>
      <c r="AH1927" t="s">
        <v>114</v>
      </c>
      <c r="AI1927" t="s">
        <v>114</v>
      </c>
      <c r="AO1927" t="s">
        <v>18851</v>
      </c>
      <c r="AQ1927">
        <v>4</v>
      </c>
      <c r="AR1927">
        <v>6</v>
      </c>
      <c r="AS1927">
        <v>15</v>
      </c>
      <c r="AX1927" t="s">
        <v>13795</v>
      </c>
      <c r="AY1927" t="s">
        <v>298</v>
      </c>
      <c r="AZ1927" t="s">
        <v>1240</v>
      </c>
      <c r="BA1927" t="s">
        <v>255</v>
      </c>
      <c r="BB1927" t="s">
        <v>25896</v>
      </c>
      <c r="BC1927" t="s">
        <v>3382</v>
      </c>
      <c r="BD1927" t="s">
        <v>24172</v>
      </c>
      <c r="BE1927">
        <v>0</v>
      </c>
      <c r="BF1927" t="s">
        <v>25897</v>
      </c>
      <c r="BG1927" t="s">
        <v>25898</v>
      </c>
      <c r="BH1927" t="s">
        <v>25899</v>
      </c>
      <c r="BI1927" t="s">
        <v>132</v>
      </c>
      <c r="BS1927">
        <v>0</v>
      </c>
      <c r="BT1927">
        <v>0</v>
      </c>
      <c r="BU1927">
        <v>0</v>
      </c>
      <c r="BV1927">
        <v>0</v>
      </c>
      <c r="BW1927">
        <v>0</v>
      </c>
      <c r="BX1927">
        <v>0</v>
      </c>
      <c r="BY1927">
        <v>1</v>
      </c>
      <c r="CD1927" t="s">
        <v>131</v>
      </c>
      <c r="CE1927">
        <v>0</v>
      </c>
      <c r="CF1927" t="s">
        <v>132</v>
      </c>
      <c r="CJ1927" t="s">
        <v>132</v>
      </c>
      <c r="CK1927" t="s">
        <v>132</v>
      </c>
      <c r="CP1927">
        <v>5248</v>
      </c>
      <c r="CQ1927">
        <v>0</v>
      </c>
      <c r="CR1927">
        <v>0</v>
      </c>
      <c r="CS1927">
        <v>0</v>
      </c>
      <c r="CT1927">
        <v>0</v>
      </c>
    </row>
    <row r="1928" spans="1:98" x14ac:dyDescent="0.2">
      <c r="A1928" t="s">
        <v>27883</v>
      </c>
      <c r="B1928" s="1" t="s">
        <v>99</v>
      </c>
      <c r="C1928">
        <v>200</v>
      </c>
      <c r="D1928" t="s">
        <v>27884</v>
      </c>
      <c r="E1928" t="s">
        <v>27885</v>
      </c>
      <c r="G1928" t="s">
        <v>923</v>
      </c>
      <c r="H1928" t="s">
        <v>393</v>
      </c>
      <c r="I1928" t="s">
        <v>701</v>
      </c>
      <c r="J1928" t="s">
        <v>27886</v>
      </c>
      <c r="K1928">
        <v>3</v>
      </c>
      <c r="L1928" t="s">
        <v>3328</v>
      </c>
      <c r="N1928" t="s">
        <v>4653</v>
      </c>
      <c r="O1928" t="s">
        <v>4654</v>
      </c>
      <c r="P1928">
        <v>8</v>
      </c>
      <c r="Q1928" t="s">
        <v>9912</v>
      </c>
      <c r="S1928" t="s">
        <v>27887</v>
      </c>
      <c r="T1928">
        <v>1</v>
      </c>
      <c r="U1928">
        <v>3</v>
      </c>
      <c r="V1928">
        <v>1</v>
      </c>
      <c r="W1928" t="s">
        <v>27888</v>
      </c>
      <c r="AD1928" t="s">
        <v>496</v>
      </c>
      <c r="AF1928" t="s">
        <v>4194</v>
      </c>
      <c r="AG1928" t="s">
        <v>27889</v>
      </c>
      <c r="AH1928" t="s">
        <v>114</v>
      </c>
      <c r="AI1928" t="s">
        <v>114</v>
      </c>
      <c r="AK1928" t="s">
        <v>27890</v>
      </c>
      <c r="AM1928" t="s">
        <v>27891</v>
      </c>
      <c r="AO1928" t="s">
        <v>27892</v>
      </c>
      <c r="AQ1928">
        <v>0</v>
      </c>
      <c r="AR1928">
        <v>-2</v>
      </c>
      <c r="AS1928">
        <v>11</v>
      </c>
      <c r="AT1928" t="s">
        <v>27893</v>
      </c>
      <c r="AU1928" t="s">
        <v>27894</v>
      </c>
      <c r="AV1928" t="s">
        <v>27895</v>
      </c>
      <c r="AW1928" t="s">
        <v>27896</v>
      </c>
      <c r="AX1928" t="s">
        <v>27897</v>
      </c>
      <c r="AY1928" t="s">
        <v>445</v>
      </c>
      <c r="AZ1928" t="s">
        <v>27898</v>
      </c>
      <c r="BA1928" t="s">
        <v>27899</v>
      </c>
      <c r="BB1928" t="s">
        <v>27900</v>
      </c>
      <c r="BD1928" t="s">
        <v>24172</v>
      </c>
      <c r="BE1928">
        <v>0</v>
      </c>
      <c r="BF1928" t="s">
        <v>27901</v>
      </c>
      <c r="BG1928" t="s">
        <v>27902</v>
      </c>
      <c r="BH1928" t="s">
        <v>27903</v>
      </c>
      <c r="BI1928" t="s">
        <v>132</v>
      </c>
      <c r="BK1928" t="s">
        <v>27904</v>
      </c>
      <c r="BS1928">
        <v>1</v>
      </c>
      <c r="BT1928">
        <v>0</v>
      </c>
      <c r="BU1928">
        <v>0</v>
      </c>
      <c r="BV1928">
        <v>0</v>
      </c>
      <c r="BW1928">
        <v>0</v>
      </c>
      <c r="BX1928">
        <v>0</v>
      </c>
      <c r="BY1928">
        <v>1</v>
      </c>
      <c r="CD1928" t="s">
        <v>131</v>
      </c>
      <c r="CE1928">
        <v>1</v>
      </c>
      <c r="CJ1928" t="s">
        <v>132</v>
      </c>
      <c r="CK1928" t="s">
        <v>132</v>
      </c>
      <c r="CP1928">
        <v>5388</v>
      </c>
      <c r="CQ1928">
        <v>0</v>
      </c>
      <c r="CR1928">
        <v>0</v>
      </c>
      <c r="CS1928">
        <v>0</v>
      </c>
      <c r="CT1928">
        <v>0</v>
      </c>
    </row>
    <row r="1929" spans="1:98" x14ac:dyDescent="0.2">
      <c r="A1929" t="s">
        <v>29833</v>
      </c>
      <c r="B1929" s="1" t="s">
        <v>365</v>
      </c>
      <c r="C1929">
        <v>1200</v>
      </c>
      <c r="D1929" t="s">
        <v>4024</v>
      </c>
      <c r="E1929" t="s">
        <v>29834</v>
      </c>
      <c r="G1929" t="s">
        <v>366</v>
      </c>
      <c r="H1929" t="s">
        <v>102</v>
      </c>
      <c r="I1929" t="s">
        <v>701</v>
      </c>
      <c r="J1929" t="s">
        <v>14167</v>
      </c>
      <c r="K1929">
        <v>-1</v>
      </c>
      <c r="L1929" t="s">
        <v>4009</v>
      </c>
      <c r="M1929" t="s">
        <v>29143</v>
      </c>
      <c r="N1929" t="s">
        <v>3448</v>
      </c>
      <c r="O1929" t="s">
        <v>29835</v>
      </c>
      <c r="P1929">
        <v>42</v>
      </c>
      <c r="Q1929" t="s">
        <v>7667</v>
      </c>
      <c r="S1929" t="s">
        <v>29836</v>
      </c>
      <c r="T1929">
        <v>8</v>
      </c>
      <c r="U1929">
        <v>3</v>
      </c>
      <c r="V1929">
        <v>8</v>
      </c>
      <c r="Z1929" t="s">
        <v>20812</v>
      </c>
      <c r="AD1929" t="s">
        <v>496</v>
      </c>
      <c r="AF1929" t="s">
        <v>29837</v>
      </c>
      <c r="AG1929" t="s">
        <v>29838</v>
      </c>
      <c r="AH1929" t="s">
        <v>114</v>
      </c>
      <c r="AI1929" t="s">
        <v>114</v>
      </c>
      <c r="AJ1929" t="s">
        <v>29839</v>
      </c>
      <c r="AK1929" t="s">
        <v>29840</v>
      </c>
      <c r="AM1929" t="s">
        <v>29841</v>
      </c>
      <c r="AO1929" t="s">
        <v>29842</v>
      </c>
      <c r="AQ1929">
        <v>5</v>
      </c>
      <c r="AR1929">
        <v>8</v>
      </c>
      <c r="AS1929">
        <v>17</v>
      </c>
      <c r="AT1929" t="s">
        <v>29843</v>
      </c>
      <c r="AU1929" t="s">
        <v>29844</v>
      </c>
      <c r="AW1929" t="s">
        <v>647</v>
      </c>
      <c r="AX1929" t="s">
        <v>29845</v>
      </c>
      <c r="AY1929" t="s">
        <v>298</v>
      </c>
      <c r="AZ1929" t="s">
        <v>670</v>
      </c>
      <c r="BA1929" t="s">
        <v>29846</v>
      </c>
      <c r="BB1929" t="s">
        <v>29847</v>
      </c>
      <c r="BD1929" t="s">
        <v>29622</v>
      </c>
      <c r="BE1929">
        <v>0</v>
      </c>
      <c r="BG1929" t="s">
        <v>29848</v>
      </c>
      <c r="BH1929" t="s">
        <v>29849</v>
      </c>
      <c r="BI1929" t="s">
        <v>132</v>
      </c>
      <c r="BS1929">
        <v>0</v>
      </c>
      <c r="BT1929">
        <v>0</v>
      </c>
      <c r="BU1929">
        <v>0</v>
      </c>
      <c r="BV1929">
        <v>0</v>
      </c>
      <c r="BW1929">
        <v>0</v>
      </c>
      <c r="BX1929">
        <v>0</v>
      </c>
      <c r="BY1929">
        <v>1</v>
      </c>
      <c r="CD1929" t="s">
        <v>132</v>
      </c>
      <c r="CE1929">
        <v>0</v>
      </c>
      <c r="CF1929" t="s">
        <v>132</v>
      </c>
      <c r="CJ1929" t="s">
        <v>132</v>
      </c>
      <c r="CK1929" t="s">
        <v>132</v>
      </c>
      <c r="CP1929">
        <v>6106</v>
      </c>
      <c r="CQ1929">
        <v>0</v>
      </c>
      <c r="CR1929">
        <v>0</v>
      </c>
      <c r="CS1929">
        <v>0</v>
      </c>
      <c r="CT1929">
        <v>0</v>
      </c>
    </row>
    <row r="1930" spans="1:98" x14ac:dyDescent="0.2">
      <c r="A1930" t="s">
        <v>2930</v>
      </c>
      <c r="B1930" s="1" t="s">
        <v>99</v>
      </c>
      <c r="C1930">
        <v>200</v>
      </c>
      <c r="G1930" t="s">
        <v>240</v>
      </c>
      <c r="H1930" t="s">
        <v>1308</v>
      </c>
      <c r="I1930" t="s">
        <v>332</v>
      </c>
      <c r="K1930">
        <v>2</v>
      </c>
      <c r="L1930" t="s">
        <v>2887</v>
      </c>
      <c r="N1930" t="s">
        <v>2931</v>
      </c>
      <c r="O1930" t="s">
        <v>2932</v>
      </c>
      <c r="P1930">
        <v>4</v>
      </c>
      <c r="Q1930" t="s">
        <v>603</v>
      </c>
      <c r="S1930" t="s">
        <v>728</v>
      </c>
      <c r="T1930">
        <v>2</v>
      </c>
      <c r="U1930">
        <v>4</v>
      </c>
      <c r="V1930">
        <v>1</v>
      </c>
      <c r="AD1930" t="s">
        <v>661</v>
      </c>
      <c r="AF1930" t="s">
        <v>2933</v>
      </c>
      <c r="AH1930" t="s">
        <v>1316</v>
      </c>
      <c r="AI1930" t="s">
        <v>318</v>
      </c>
      <c r="AO1930" t="s">
        <v>2876</v>
      </c>
      <c r="AQ1930">
        <v>0</v>
      </c>
      <c r="AR1930">
        <v>0</v>
      </c>
      <c r="AS1930" t="s">
        <v>2846</v>
      </c>
      <c r="AT1930" t="s">
        <v>1734</v>
      </c>
      <c r="AU1930" t="s">
        <v>2934</v>
      </c>
      <c r="AV1930" t="s">
        <v>2935</v>
      </c>
      <c r="AY1930" t="s">
        <v>756</v>
      </c>
      <c r="AZ1930" t="s">
        <v>670</v>
      </c>
      <c r="BA1930" t="s">
        <v>255</v>
      </c>
      <c r="BB1930" t="s">
        <v>2835</v>
      </c>
      <c r="BC1930" t="s">
        <v>2836</v>
      </c>
      <c r="BD1930" t="s">
        <v>128</v>
      </c>
      <c r="BE1930">
        <v>0</v>
      </c>
      <c r="BF1930" t="s">
        <v>2936</v>
      </c>
      <c r="BG1930" t="s">
        <v>2937</v>
      </c>
      <c r="BH1930" t="s">
        <v>2938</v>
      </c>
      <c r="BS1930">
        <v>0</v>
      </c>
      <c r="BT1930">
        <v>0</v>
      </c>
      <c r="BU1930">
        <v>0</v>
      </c>
      <c r="BV1930">
        <v>1</v>
      </c>
      <c r="BW1930">
        <v>0</v>
      </c>
      <c r="BX1930">
        <v>0</v>
      </c>
      <c r="BY1930">
        <v>1</v>
      </c>
      <c r="CD1930" t="s">
        <v>131</v>
      </c>
      <c r="CE1930">
        <v>0</v>
      </c>
      <c r="CJ1930" t="s">
        <v>132</v>
      </c>
      <c r="CO1930" t="str">
        <f>HYPERLINK("http://www.d20pfsrd.com/bestiary/monster-listings/animals/musteloids/weasel","Weasel")</f>
        <v>Weasel</v>
      </c>
      <c r="CP1930">
        <v>191</v>
      </c>
      <c r="CQ1930">
        <v>0</v>
      </c>
      <c r="CR1930">
        <v>0</v>
      </c>
      <c r="CS1930">
        <v>0</v>
      </c>
      <c r="CT1930">
        <v>0</v>
      </c>
    </row>
    <row r="1931" spans="1:98" x14ac:dyDescent="0.2">
      <c r="A1931" t="s">
        <v>13610</v>
      </c>
      <c r="B1931" s="1" t="s">
        <v>633</v>
      </c>
      <c r="C1931">
        <v>4800</v>
      </c>
      <c r="G1931" t="s">
        <v>1053</v>
      </c>
      <c r="H1931" t="s">
        <v>136</v>
      </c>
      <c r="I1931" t="s">
        <v>137</v>
      </c>
      <c r="K1931">
        <v>18</v>
      </c>
      <c r="L1931" t="s">
        <v>13611</v>
      </c>
      <c r="N1931" t="s">
        <v>9163</v>
      </c>
      <c r="O1931" t="s">
        <v>13612</v>
      </c>
      <c r="P1931">
        <v>95</v>
      </c>
      <c r="Q1931" t="s">
        <v>562</v>
      </c>
      <c r="S1931" t="s">
        <v>13613</v>
      </c>
      <c r="T1931">
        <v>7</v>
      </c>
      <c r="U1931">
        <v>7</v>
      </c>
      <c r="V1931">
        <v>9</v>
      </c>
      <c r="AD1931" t="s">
        <v>13614</v>
      </c>
      <c r="AF1931" t="s">
        <v>13615</v>
      </c>
      <c r="AH1931" t="s">
        <v>147</v>
      </c>
      <c r="AI1931" t="s">
        <v>147</v>
      </c>
      <c r="AJ1931" t="s">
        <v>13616</v>
      </c>
      <c r="AO1931" t="s">
        <v>13617</v>
      </c>
      <c r="AQ1931">
        <v>7</v>
      </c>
      <c r="AR1931">
        <v>16</v>
      </c>
      <c r="AS1931" t="s">
        <v>13618</v>
      </c>
      <c r="AT1931" t="s">
        <v>13619</v>
      </c>
      <c r="AU1931" t="s">
        <v>13620</v>
      </c>
      <c r="AW1931" t="s">
        <v>647</v>
      </c>
      <c r="AY1931" t="s">
        <v>13621</v>
      </c>
      <c r="AZ1931" t="s">
        <v>670</v>
      </c>
      <c r="BA1931" t="s">
        <v>426</v>
      </c>
      <c r="BB1931" t="s">
        <v>13622</v>
      </c>
      <c r="BD1931" t="s">
        <v>13606</v>
      </c>
      <c r="BE1931">
        <v>0</v>
      </c>
      <c r="BF1931" t="s">
        <v>13623</v>
      </c>
      <c r="BG1931" t="s">
        <v>13624</v>
      </c>
      <c r="BH1931" t="s">
        <v>13625</v>
      </c>
      <c r="BS1931">
        <v>0</v>
      </c>
      <c r="BT1931">
        <v>0</v>
      </c>
      <c r="BU1931">
        <v>0</v>
      </c>
      <c r="BV1931">
        <v>1</v>
      </c>
      <c r="BW1931">
        <v>1</v>
      </c>
      <c r="BX1931">
        <v>0</v>
      </c>
      <c r="BY1931">
        <v>1</v>
      </c>
      <c r="CD1931" t="s">
        <v>131</v>
      </c>
      <c r="CE1931">
        <v>0</v>
      </c>
      <c r="CJ1931" t="s">
        <v>132</v>
      </c>
      <c r="CP1931">
        <v>1642</v>
      </c>
      <c r="CQ1931">
        <v>0</v>
      </c>
      <c r="CR1931">
        <v>0</v>
      </c>
      <c r="CS1931">
        <v>0</v>
      </c>
      <c r="CT1931">
        <v>0</v>
      </c>
    </row>
    <row r="1932" spans="1:98" x14ac:dyDescent="0.2">
      <c r="A1932" t="s">
        <v>27925</v>
      </c>
      <c r="B1932" s="1" t="s">
        <v>283</v>
      </c>
      <c r="C1932">
        <v>600</v>
      </c>
      <c r="G1932" t="s">
        <v>240</v>
      </c>
      <c r="H1932" t="s">
        <v>102</v>
      </c>
      <c r="I1932" t="s">
        <v>432</v>
      </c>
      <c r="K1932">
        <v>7</v>
      </c>
      <c r="L1932" t="s">
        <v>433</v>
      </c>
      <c r="M1932" t="s">
        <v>27926</v>
      </c>
      <c r="N1932" t="s">
        <v>5102</v>
      </c>
      <c r="O1932" t="s">
        <v>19743</v>
      </c>
      <c r="P1932">
        <v>16</v>
      </c>
      <c r="Q1932" t="s">
        <v>727</v>
      </c>
      <c r="S1932" t="s">
        <v>5345</v>
      </c>
      <c r="T1932">
        <v>4</v>
      </c>
      <c r="U1932">
        <v>4</v>
      </c>
      <c r="V1932">
        <v>2</v>
      </c>
      <c r="X1932" t="s">
        <v>27927</v>
      </c>
      <c r="Z1932" t="s">
        <v>4924</v>
      </c>
      <c r="AC1932" t="s">
        <v>27928</v>
      </c>
      <c r="AD1932" t="s">
        <v>202</v>
      </c>
      <c r="AF1932" t="s">
        <v>27929</v>
      </c>
      <c r="AH1932" t="s">
        <v>114</v>
      </c>
      <c r="AI1932" t="s">
        <v>147</v>
      </c>
      <c r="AJ1932" t="s">
        <v>837</v>
      </c>
      <c r="AO1932" t="s">
        <v>27930</v>
      </c>
      <c r="AQ1932">
        <v>2</v>
      </c>
      <c r="AR1932">
        <v>2</v>
      </c>
      <c r="AS1932" t="s">
        <v>989</v>
      </c>
      <c r="AT1932" t="s">
        <v>27931</v>
      </c>
      <c r="AX1932" t="s">
        <v>444</v>
      </c>
      <c r="AY1932" t="s">
        <v>11567</v>
      </c>
      <c r="AZ1932" t="s">
        <v>446</v>
      </c>
      <c r="BA1932" t="s">
        <v>277</v>
      </c>
      <c r="BB1932" t="s">
        <v>27932</v>
      </c>
      <c r="BD1932" t="s">
        <v>24172</v>
      </c>
      <c r="BE1932">
        <v>0</v>
      </c>
      <c r="BF1932" t="s">
        <v>27933</v>
      </c>
      <c r="BG1932" t="s">
        <v>27934</v>
      </c>
      <c r="BH1932" t="s">
        <v>27935</v>
      </c>
      <c r="BI1932" t="s">
        <v>132</v>
      </c>
      <c r="BS1932">
        <v>0</v>
      </c>
      <c r="BT1932">
        <v>0</v>
      </c>
      <c r="BU1932">
        <v>0</v>
      </c>
      <c r="BV1932">
        <v>0</v>
      </c>
      <c r="BW1932">
        <v>0</v>
      </c>
      <c r="BX1932">
        <v>0</v>
      </c>
      <c r="BY1932">
        <v>1</v>
      </c>
      <c r="CD1932" t="s">
        <v>131</v>
      </c>
      <c r="CE1932">
        <v>0</v>
      </c>
      <c r="CF1932" t="s">
        <v>132</v>
      </c>
      <c r="CJ1932" t="s">
        <v>132</v>
      </c>
      <c r="CK1932" t="s">
        <v>132</v>
      </c>
      <c r="CP1932">
        <v>5391</v>
      </c>
      <c r="CQ1932">
        <v>0</v>
      </c>
      <c r="CR1932">
        <v>0</v>
      </c>
      <c r="CS1932">
        <v>0</v>
      </c>
      <c r="CT1932">
        <v>0</v>
      </c>
    </row>
    <row r="1933" spans="1:98" x14ac:dyDescent="0.2">
      <c r="A1933" t="s">
        <v>11961</v>
      </c>
      <c r="B1933" s="1" t="s">
        <v>1246</v>
      </c>
      <c r="C1933">
        <v>102400</v>
      </c>
      <c r="G1933" t="s">
        <v>575</v>
      </c>
      <c r="H1933" t="s">
        <v>193</v>
      </c>
      <c r="I1933" t="s">
        <v>103</v>
      </c>
      <c r="J1933" t="s">
        <v>11962</v>
      </c>
      <c r="K1933">
        <v>13</v>
      </c>
      <c r="L1933" t="s">
        <v>11963</v>
      </c>
      <c r="N1933" t="s">
        <v>11964</v>
      </c>
      <c r="O1933" t="s">
        <v>11965</v>
      </c>
      <c r="P1933">
        <v>279</v>
      </c>
      <c r="Q1933" t="s">
        <v>11614</v>
      </c>
      <c r="R1933" t="s">
        <v>11966</v>
      </c>
      <c r="S1933" t="s">
        <v>11967</v>
      </c>
      <c r="T1933">
        <v>21</v>
      </c>
      <c r="U1933">
        <v>22</v>
      </c>
      <c r="V1933">
        <v>11</v>
      </c>
      <c r="Y1933" t="s">
        <v>11968</v>
      </c>
      <c r="Z1933" t="s">
        <v>11969</v>
      </c>
      <c r="AB1933">
        <v>28</v>
      </c>
      <c r="AC1933" t="s">
        <v>2019</v>
      </c>
      <c r="AD1933" t="s">
        <v>11970</v>
      </c>
      <c r="AF1933" t="s">
        <v>11971</v>
      </c>
      <c r="AH1933" t="s">
        <v>202</v>
      </c>
      <c r="AI1933" t="s">
        <v>202</v>
      </c>
      <c r="AJ1933" t="s">
        <v>11972</v>
      </c>
      <c r="AK1933" t="s">
        <v>11973</v>
      </c>
      <c r="AO1933" t="s">
        <v>11974</v>
      </c>
      <c r="AQ1933">
        <v>18</v>
      </c>
      <c r="AR1933" t="s">
        <v>1692</v>
      </c>
      <c r="AS1933">
        <v>47</v>
      </c>
      <c r="AT1933" t="s">
        <v>11975</v>
      </c>
      <c r="AU1933" t="s">
        <v>11976</v>
      </c>
      <c r="AW1933" t="s">
        <v>11977</v>
      </c>
      <c r="AX1933" t="s">
        <v>7542</v>
      </c>
      <c r="AY1933" t="s">
        <v>3406</v>
      </c>
      <c r="AZ1933" t="s">
        <v>670</v>
      </c>
      <c r="BA1933" t="s">
        <v>255</v>
      </c>
      <c r="BB1933" t="s">
        <v>11978</v>
      </c>
      <c r="BD1933" t="s">
        <v>7316</v>
      </c>
      <c r="BE1933">
        <v>0</v>
      </c>
      <c r="BF1933" t="s">
        <v>11979</v>
      </c>
      <c r="BG1933" t="s">
        <v>11980</v>
      </c>
      <c r="BH1933" t="s">
        <v>11981</v>
      </c>
      <c r="BS1933">
        <v>0</v>
      </c>
      <c r="BT1933">
        <v>0</v>
      </c>
      <c r="BU1933">
        <v>1</v>
      </c>
      <c r="BV1933">
        <v>0</v>
      </c>
      <c r="BW1933">
        <v>0</v>
      </c>
      <c r="BX1933">
        <v>0</v>
      </c>
      <c r="BY1933">
        <v>0</v>
      </c>
      <c r="CD1933" t="s">
        <v>131</v>
      </c>
      <c r="CE1933">
        <v>0</v>
      </c>
      <c r="CJ1933" t="s">
        <v>132</v>
      </c>
      <c r="CO1933" t="str">
        <f>HYPERLINK("http://www.d20pfsrd.com/bestiary/monster-listings/outsiders/wendigo","Wendigo")</f>
        <v>Wendigo</v>
      </c>
      <c r="CP1933">
        <v>1391</v>
      </c>
      <c r="CQ1933">
        <v>0</v>
      </c>
      <c r="CR1933">
        <v>0</v>
      </c>
      <c r="CS1933">
        <v>0</v>
      </c>
      <c r="CT1933">
        <v>0</v>
      </c>
    </row>
    <row r="1934" spans="1:98" x14ac:dyDescent="0.2">
      <c r="A1934" t="s">
        <v>32264</v>
      </c>
      <c r="B1934" s="1" t="s">
        <v>239</v>
      </c>
      <c r="C1934">
        <v>800</v>
      </c>
      <c r="D1934" t="s">
        <v>26652</v>
      </c>
      <c r="E1934" t="s">
        <v>26653</v>
      </c>
      <c r="G1934" t="s">
        <v>1053</v>
      </c>
      <c r="H1934" t="s">
        <v>102</v>
      </c>
      <c r="I1934" t="s">
        <v>701</v>
      </c>
      <c r="J1934" t="s">
        <v>4026</v>
      </c>
      <c r="K1934">
        <v>2</v>
      </c>
      <c r="L1934" t="s">
        <v>333</v>
      </c>
      <c r="N1934" t="s">
        <v>831</v>
      </c>
      <c r="O1934" t="s">
        <v>5617</v>
      </c>
      <c r="P1934">
        <v>23</v>
      </c>
      <c r="Q1934" t="s">
        <v>336</v>
      </c>
      <c r="S1934" t="s">
        <v>32217</v>
      </c>
      <c r="T1934">
        <v>3</v>
      </c>
      <c r="U1934">
        <v>5</v>
      </c>
      <c r="V1934">
        <v>3</v>
      </c>
      <c r="W1934" s="6" t="s">
        <v>32210</v>
      </c>
      <c r="X1934" t="s">
        <v>26654</v>
      </c>
      <c r="AD1934" t="s">
        <v>249</v>
      </c>
      <c r="AF1934" t="s">
        <v>26655</v>
      </c>
      <c r="AG1934" t="s">
        <v>26656</v>
      </c>
      <c r="AH1934" t="s">
        <v>114</v>
      </c>
      <c r="AI1934" t="s">
        <v>114</v>
      </c>
      <c r="AJ1934" t="s">
        <v>1150</v>
      </c>
      <c r="AO1934" t="s">
        <v>26657</v>
      </c>
      <c r="AQ1934">
        <v>2</v>
      </c>
      <c r="AR1934">
        <v>4</v>
      </c>
      <c r="AS1934">
        <v>16</v>
      </c>
      <c r="AT1934" t="s">
        <v>26658</v>
      </c>
      <c r="AU1934" t="s">
        <v>26659</v>
      </c>
      <c r="AW1934" t="s">
        <v>647</v>
      </c>
      <c r="AX1934" t="s">
        <v>26660</v>
      </c>
      <c r="AY1934" t="s">
        <v>20616</v>
      </c>
      <c r="AZ1934" t="s">
        <v>5234</v>
      </c>
      <c r="BA1934" t="s">
        <v>26661</v>
      </c>
      <c r="BB1934" t="s">
        <v>26662</v>
      </c>
      <c r="BC1934" t="s">
        <v>4038</v>
      </c>
      <c r="BD1934" t="s">
        <v>24172</v>
      </c>
      <c r="BE1934">
        <v>0</v>
      </c>
      <c r="BG1934" t="s">
        <v>26663</v>
      </c>
      <c r="BH1934" t="s">
        <v>26664</v>
      </c>
      <c r="BI1934" t="s">
        <v>132</v>
      </c>
      <c r="BK1934" t="s">
        <v>132</v>
      </c>
      <c r="BS1934">
        <v>0</v>
      </c>
      <c r="BT1934">
        <v>0</v>
      </c>
      <c r="BU1934">
        <v>0</v>
      </c>
      <c r="BV1934">
        <v>0</v>
      </c>
      <c r="BW1934">
        <v>0</v>
      </c>
      <c r="BX1934">
        <v>0</v>
      </c>
      <c r="BY1934">
        <v>1</v>
      </c>
      <c r="CD1934" t="s">
        <v>131</v>
      </c>
      <c r="CE1934">
        <v>0</v>
      </c>
      <c r="CJ1934" t="s">
        <v>132</v>
      </c>
      <c r="CK1934" t="s">
        <v>132</v>
      </c>
      <c r="CM1934" t="s">
        <v>4042</v>
      </c>
      <c r="CP1934">
        <v>5296</v>
      </c>
      <c r="CQ1934">
        <v>0</v>
      </c>
      <c r="CR1934">
        <v>0</v>
      </c>
      <c r="CS1934">
        <v>0</v>
      </c>
      <c r="CT1934">
        <v>0</v>
      </c>
    </row>
    <row r="1935" spans="1:98" x14ac:dyDescent="0.2">
      <c r="A1935" t="s">
        <v>32265</v>
      </c>
      <c r="B1935" s="1" t="s">
        <v>239</v>
      </c>
      <c r="C1935">
        <v>800</v>
      </c>
      <c r="G1935" t="s">
        <v>1053</v>
      </c>
      <c r="H1935" t="s">
        <v>102</v>
      </c>
      <c r="I1935" t="s">
        <v>701</v>
      </c>
      <c r="J1935" t="s">
        <v>4026</v>
      </c>
      <c r="K1935">
        <v>2</v>
      </c>
      <c r="L1935" t="s">
        <v>333</v>
      </c>
      <c r="N1935" t="s">
        <v>1761</v>
      </c>
      <c r="O1935" t="s">
        <v>4999</v>
      </c>
      <c r="P1935">
        <v>26</v>
      </c>
      <c r="Q1935" t="s">
        <v>705</v>
      </c>
      <c r="S1935" t="s">
        <v>32216</v>
      </c>
      <c r="T1935">
        <v>4</v>
      </c>
      <c r="U1935">
        <v>5</v>
      </c>
      <c r="V1935">
        <v>3</v>
      </c>
      <c r="W1935" s="6" t="s">
        <v>32210</v>
      </c>
      <c r="X1935" t="s">
        <v>26654</v>
      </c>
      <c r="Y1935" t="s">
        <v>4046</v>
      </c>
      <c r="AD1935" t="s">
        <v>4131</v>
      </c>
      <c r="AF1935" t="s">
        <v>26665</v>
      </c>
      <c r="AH1935" t="s">
        <v>114</v>
      </c>
      <c r="AI1935" t="s">
        <v>114</v>
      </c>
      <c r="AJ1935" t="s">
        <v>26666</v>
      </c>
      <c r="AO1935" t="s">
        <v>26667</v>
      </c>
      <c r="AQ1935">
        <v>2</v>
      </c>
      <c r="AR1935">
        <v>4</v>
      </c>
      <c r="AS1935">
        <v>17</v>
      </c>
      <c r="AT1935" t="s">
        <v>26658</v>
      </c>
      <c r="AU1935" t="s">
        <v>26668</v>
      </c>
      <c r="AW1935" t="s">
        <v>647</v>
      </c>
      <c r="AX1935" t="s">
        <v>26660</v>
      </c>
      <c r="AY1935" t="s">
        <v>20616</v>
      </c>
      <c r="AZ1935" t="s">
        <v>5234</v>
      </c>
      <c r="BA1935" t="s">
        <v>26661</v>
      </c>
      <c r="BB1935" t="s">
        <v>26662</v>
      </c>
      <c r="BC1935" t="s">
        <v>4038</v>
      </c>
      <c r="BD1935" t="s">
        <v>24172</v>
      </c>
      <c r="BE1935">
        <v>0</v>
      </c>
      <c r="BG1935" t="s">
        <v>26663</v>
      </c>
      <c r="BH1935" t="s">
        <v>26669</v>
      </c>
      <c r="BI1935" t="s">
        <v>132</v>
      </c>
      <c r="BK1935" t="s">
        <v>132</v>
      </c>
      <c r="BS1935">
        <v>0</v>
      </c>
      <c r="BT1935">
        <v>0</v>
      </c>
      <c r="BU1935">
        <v>1</v>
      </c>
      <c r="BV1935">
        <v>0</v>
      </c>
      <c r="BW1935">
        <v>0</v>
      </c>
      <c r="BX1935">
        <v>0</v>
      </c>
      <c r="BY1935">
        <v>1</v>
      </c>
      <c r="CD1935" t="s">
        <v>131</v>
      </c>
      <c r="CE1935">
        <v>0</v>
      </c>
      <c r="CJ1935" t="s">
        <v>132</v>
      </c>
      <c r="CK1935" t="s">
        <v>132</v>
      </c>
      <c r="CM1935" t="s">
        <v>4053</v>
      </c>
      <c r="CP1935">
        <v>5297</v>
      </c>
      <c r="CQ1935">
        <v>0</v>
      </c>
      <c r="CR1935">
        <v>0</v>
      </c>
      <c r="CS1935">
        <v>0</v>
      </c>
      <c r="CT1935">
        <v>0</v>
      </c>
    </row>
    <row r="1936" spans="1:98" x14ac:dyDescent="0.2">
      <c r="A1936" t="s">
        <v>32258</v>
      </c>
      <c r="B1936" s="1" t="s">
        <v>365</v>
      </c>
      <c r="C1936">
        <v>1200</v>
      </c>
      <c r="D1936" t="s">
        <v>4024</v>
      </c>
      <c r="E1936" t="s">
        <v>10246</v>
      </c>
      <c r="G1936" t="s">
        <v>366</v>
      </c>
      <c r="H1936" t="s">
        <v>102</v>
      </c>
      <c r="I1936" t="s">
        <v>701</v>
      </c>
      <c r="J1936" t="s">
        <v>4026</v>
      </c>
      <c r="K1936">
        <v>2</v>
      </c>
      <c r="L1936" t="s">
        <v>333</v>
      </c>
      <c r="N1936" t="s">
        <v>1761</v>
      </c>
      <c r="O1936" t="s">
        <v>10247</v>
      </c>
      <c r="P1936">
        <v>34</v>
      </c>
      <c r="Q1936" t="s">
        <v>812</v>
      </c>
      <c r="S1936" t="s">
        <v>10248</v>
      </c>
      <c r="T1936">
        <v>5</v>
      </c>
      <c r="U1936">
        <v>6</v>
      </c>
      <c r="V1936">
        <v>2</v>
      </c>
      <c r="AD1936" t="s">
        <v>249</v>
      </c>
      <c r="AF1936" t="s">
        <v>10249</v>
      </c>
      <c r="AG1936" t="s">
        <v>10250</v>
      </c>
      <c r="AH1936" t="s">
        <v>114</v>
      </c>
      <c r="AI1936" t="s">
        <v>114</v>
      </c>
      <c r="AJ1936" t="s">
        <v>10251</v>
      </c>
      <c r="AM1936" t="s">
        <v>10252</v>
      </c>
      <c r="AO1936" t="s">
        <v>10253</v>
      </c>
      <c r="AQ1936">
        <v>4</v>
      </c>
      <c r="AR1936">
        <v>7</v>
      </c>
      <c r="AS1936">
        <v>19</v>
      </c>
      <c r="AT1936" t="s">
        <v>10254</v>
      </c>
      <c r="AU1936" t="s">
        <v>10255</v>
      </c>
      <c r="AW1936" t="s">
        <v>3527</v>
      </c>
      <c r="AX1936" t="s">
        <v>10256</v>
      </c>
      <c r="AY1936" t="s">
        <v>5248</v>
      </c>
      <c r="AZ1936" t="s">
        <v>10257</v>
      </c>
      <c r="BA1936" t="s">
        <v>10258</v>
      </c>
      <c r="BB1936" t="s">
        <v>10259</v>
      </c>
      <c r="BC1936" t="s">
        <v>4038</v>
      </c>
      <c r="BD1936" t="s">
        <v>7316</v>
      </c>
      <c r="BE1936">
        <v>1</v>
      </c>
      <c r="BG1936" t="s">
        <v>10260</v>
      </c>
      <c r="BH1936" t="s">
        <v>10261</v>
      </c>
      <c r="BS1936">
        <v>0</v>
      </c>
      <c r="BT1936">
        <v>0</v>
      </c>
      <c r="BU1936">
        <v>0</v>
      </c>
      <c r="BV1936">
        <v>0</v>
      </c>
      <c r="BW1936">
        <v>0</v>
      </c>
      <c r="BX1936">
        <v>0</v>
      </c>
      <c r="BY1936">
        <v>1</v>
      </c>
      <c r="BZ1936" t="s">
        <v>10262</v>
      </c>
      <c r="CD1936" t="s">
        <v>131</v>
      </c>
      <c r="CE1936">
        <v>0</v>
      </c>
      <c r="CJ1936" t="s">
        <v>132</v>
      </c>
      <c r="CM1936" t="s">
        <v>4042</v>
      </c>
      <c r="CO1936" t="str">
        <f>HYPERLINK("http://www.d20pfsrd.com/bestiary/monster-listings/templates/lycanthrope/werebear","Werebear (Human Form)")</f>
        <v>Werebear (Human Form)</v>
      </c>
      <c r="CP1936">
        <v>1280</v>
      </c>
      <c r="CQ1936">
        <v>0</v>
      </c>
      <c r="CR1936">
        <v>0</v>
      </c>
      <c r="CS1936">
        <v>0</v>
      </c>
      <c r="CT1936">
        <v>0</v>
      </c>
    </row>
    <row r="1937" spans="1:98" x14ac:dyDescent="0.2">
      <c r="A1937" t="s">
        <v>32259</v>
      </c>
      <c r="B1937" s="1" t="s">
        <v>365</v>
      </c>
      <c r="C1937">
        <v>1200</v>
      </c>
      <c r="D1937" t="s">
        <v>4024</v>
      </c>
      <c r="E1937" t="s">
        <v>10246</v>
      </c>
      <c r="G1937" t="s">
        <v>366</v>
      </c>
      <c r="H1937" t="s">
        <v>193</v>
      </c>
      <c r="I1937" t="s">
        <v>701</v>
      </c>
      <c r="J1937" t="s">
        <v>4026</v>
      </c>
      <c r="K1937">
        <v>2</v>
      </c>
      <c r="L1937" t="s">
        <v>333</v>
      </c>
      <c r="N1937" t="s">
        <v>10263</v>
      </c>
      <c r="O1937" t="s">
        <v>10264</v>
      </c>
      <c r="P1937">
        <v>46</v>
      </c>
      <c r="Q1937" t="s">
        <v>3514</v>
      </c>
      <c r="S1937" t="s">
        <v>3716</v>
      </c>
      <c r="T1937">
        <v>6</v>
      </c>
      <c r="U1937">
        <v>6</v>
      </c>
      <c r="V1937">
        <v>2</v>
      </c>
      <c r="Y1937" t="s">
        <v>4046</v>
      </c>
      <c r="AD1937" t="s">
        <v>249</v>
      </c>
      <c r="AF1937" t="s">
        <v>10265</v>
      </c>
      <c r="AG1937" t="s">
        <v>10266</v>
      </c>
      <c r="AH1937" t="s">
        <v>202</v>
      </c>
      <c r="AI1937" t="s">
        <v>202</v>
      </c>
      <c r="AJ1937" t="s">
        <v>10251</v>
      </c>
      <c r="AM1937" t="s">
        <v>10252</v>
      </c>
      <c r="AO1937" t="s">
        <v>10267</v>
      </c>
      <c r="AQ1937">
        <v>4</v>
      </c>
      <c r="AR1937" t="s">
        <v>4521</v>
      </c>
      <c r="AS1937">
        <v>22</v>
      </c>
      <c r="AT1937" t="s">
        <v>10254</v>
      </c>
      <c r="AU1937" t="s">
        <v>10268</v>
      </c>
      <c r="AW1937" t="s">
        <v>647</v>
      </c>
      <c r="AX1937" t="s">
        <v>10269</v>
      </c>
      <c r="AY1937" t="s">
        <v>5248</v>
      </c>
      <c r="AZ1937" t="s">
        <v>10257</v>
      </c>
      <c r="BA1937" t="s">
        <v>10258</v>
      </c>
      <c r="BB1937" t="s">
        <v>10259</v>
      </c>
      <c r="BC1937" t="s">
        <v>4038</v>
      </c>
      <c r="BD1937" t="s">
        <v>7316</v>
      </c>
      <c r="BE1937">
        <v>1</v>
      </c>
      <c r="BG1937" t="s">
        <v>10260</v>
      </c>
      <c r="BH1937" t="s">
        <v>10270</v>
      </c>
      <c r="BS1937">
        <v>0</v>
      </c>
      <c r="BT1937">
        <v>0</v>
      </c>
      <c r="BU1937">
        <v>0</v>
      </c>
      <c r="BV1937">
        <v>0</v>
      </c>
      <c r="BW1937">
        <v>0</v>
      </c>
      <c r="BX1937">
        <v>0</v>
      </c>
      <c r="BY1937">
        <v>1</v>
      </c>
      <c r="BZ1937" t="s">
        <v>10262</v>
      </c>
      <c r="CD1937" t="s">
        <v>131</v>
      </c>
      <c r="CE1937">
        <v>0</v>
      </c>
      <c r="CJ1937" t="s">
        <v>132</v>
      </c>
      <c r="CM1937" t="s">
        <v>4053</v>
      </c>
      <c r="CO1937" t="str">
        <f>HYPERLINK("http://www.d20pfsrd.com/bestiary/monster-listings/templates/lycanthrope/werebear","Werebear (Hybrid Form)")</f>
        <v>Werebear (Hybrid Form)</v>
      </c>
      <c r="CP1937">
        <v>1281</v>
      </c>
      <c r="CQ1937">
        <v>0</v>
      </c>
      <c r="CR1937">
        <v>0</v>
      </c>
      <c r="CS1937">
        <v>0</v>
      </c>
      <c r="CT1937">
        <v>0</v>
      </c>
    </row>
    <row r="1938" spans="1:98" x14ac:dyDescent="0.2">
      <c r="A1938" t="s">
        <v>32260</v>
      </c>
      <c r="B1938" s="1" t="s">
        <v>283</v>
      </c>
      <c r="C1938">
        <v>600</v>
      </c>
      <c r="D1938" t="s">
        <v>4024</v>
      </c>
      <c r="E1938" t="s">
        <v>10271</v>
      </c>
      <c r="G1938" t="s">
        <v>923</v>
      </c>
      <c r="H1938" t="s">
        <v>102</v>
      </c>
      <c r="I1938" t="s">
        <v>701</v>
      </c>
      <c r="J1938" t="s">
        <v>4026</v>
      </c>
      <c r="K1938">
        <v>1</v>
      </c>
      <c r="L1938" t="s">
        <v>2476</v>
      </c>
      <c r="N1938" t="s">
        <v>10272</v>
      </c>
      <c r="O1938" t="s">
        <v>10273</v>
      </c>
      <c r="P1938">
        <v>31</v>
      </c>
      <c r="Q1938" t="s">
        <v>10274</v>
      </c>
      <c r="S1938" t="s">
        <v>10275</v>
      </c>
      <c r="T1938">
        <v>7</v>
      </c>
      <c r="U1938">
        <v>1</v>
      </c>
      <c r="V1938">
        <v>4</v>
      </c>
      <c r="X1938" t="s">
        <v>171</v>
      </c>
      <c r="AD1938" t="s">
        <v>376</v>
      </c>
      <c r="AF1938" t="s">
        <v>10276</v>
      </c>
      <c r="AG1938" t="s">
        <v>10277</v>
      </c>
      <c r="AH1938" t="s">
        <v>114</v>
      </c>
      <c r="AI1938" t="s">
        <v>114</v>
      </c>
      <c r="AJ1938" t="s">
        <v>10278</v>
      </c>
      <c r="AO1938" t="s">
        <v>10279</v>
      </c>
      <c r="AQ1938">
        <v>2</v>
      </c>
      <c r="AR1938">
        <v>6</v>
      </c>
      <c r="AS1938">
        <v>17</v>
      </c>
      <c r="AT1938" t="s">
        <v>9070</v>
      </c>
      <c r="AU1938" t="s">
        <v>10280</v>
      </c>
      <c r="AW1938" t="s">
        <v>647</v>
      </c>
      <c r="AX1938" t="s">
        <v>10281</v>
      </c>
      <c r="AY1938" t="s">
        <v>10282</v>
      </c>
      <c r="AZ1938" t="s">
        <v>10283</v>
      </c>
      <c r="BA1938" t="s">
        <v>10284</v>
      </c>
      <c r="BB1938" t="s">
        <v>10285</v>
      </c>
      <c r="BC1938" t="s">
        <v>4038</v>
      </c>
      <c r="BD1938" t="s">
        <v>7316</v>
      </c>
      <c r="BE1938">
        <v>1</v>
      </c>
      <c r="BG1938" t="s">
        <v>10286</v>
      </c>
      <c r="BH1938" t="s">
        <v>10287</v>
      </c>
      <c r="BS1938">
        <v>0</v>
      </c>
      <c r="BT1938">
        <v>0</v>
      </c>
      <c r="BU1938">
        <v>0</v>
      </c>
      <c r="BV1938">
        <v>0</v>
      </c>
      <c r="BW1938">
        <v>0</v>
      </c>
      <c r="BX1938">
        <v>0</v>
      </c>
      <c r="BY1938">
        <v>1</v>
      </c>
      <c r="BZ1938" t="s">
        <v>10288</v>
      </c>
      <c r="CD1938" t="s">
        <v>131</v>
      </c>
      <c r="CE1938">
        <v>0</v>
      </c>
      <c r="CJ1938" t="s">
        <v>132</v>
      </c>
      <c r="CM1938" t="s">
        <v>4042</v>
      </c>
      <c r="CO1938" t="str">
        <f>HYPERLINK("http://www.d20pfsrd.com/bestiary/monster-listings/templates/lycanthrope/wereboar","Wereboar (Human Form)")</f>
        <v>Wereboar (Human Form)</v>
      </c>
      <c r="CP1938">
        <v>1282</v>
      </c>
      <c r="CQ1938">
        <v>0</v>
      </c>
      <c r="CR1938">
        <v>0</v>
      </c>
      <c r="CS1938">
        <v>0</v>
      </c>
      <c r="CT1938">
        <v>0</v>
      </c>
    </row>
    <row r="1939" spans="1:98" x14ac:dyDescent="0.2">
      <c r="A1939" t="s">
        <v>32261</v>
      </c>
      <c r="B1939" s="1" t="s">
        <v>283</v>
      </c>
      <c r="C1939">
        <v>600</v>
      </c>
      <c r="D1939" t="s">
        <v>4024</v>
      </c>
      <c r="E1939" t="s">
        <v>10271</v>
      </c>
      <c r="G1939" t="s">
        <v>923</v>
      </c>
      <c r="H1939" t="s">
        <v>102</v>
      </c>
      <c r="I1939" t="s">
        <v>701</v>
      </c>
      <c r="J1939" t="s">
        <v>4026</v>
      </c>
      <c r="K1939">
        <v>1</v>
      </c>
      <c r="L1939" t="s">
        <v>2476</v>
      </c>
      <c r="N1939" t="s">
        <v>10289</v>
      </c>
      <c r="O1939" t="s">
        <v>10290</v>
      </c>
      <c r="P1939">
        <v>30</v>
      </c>
      <c r="Q1939" t="s">
        <v>10291</v>
      </c>
      <c r="S1939" t="s">
        <v>10292</v>
      </c>
      <c r="T1939">
        <v>8</v>
      </c>
      <c r="U1939">
        <v>1</v>
      </c>
      <c r="V1939">
        <v>4</v>
      </c>
      <c r="X1939" t="s">
        <v>10293</v>
      </c>
      <c r="Y1939" t="s">
        <v>4046</v>
      </c>
      <c r="AD1939" t="s">
        <v>376</v>
      </c>
      <c r="AF1939" t="s">
        <v>10294</v>
      </c>
      <c r="AG1939" t="s">
        <v>10295</v>
      </c>
      <c r="AH1939" t="s">
        <v>114</v>
      </c>
      <c r="AI1939" t="s">
        <v>114</v>
      </c>
      <c r="AJ1939" t="s">
        <v>10278</v>
      </c>
      <c r="AO1939" t="s">
        <v>10296</v>
      </c>
      <c r="AQ1939">
        <v>2</v>
      </c>
      <c r="AR1939">
        <v>8</v>
      </c>
      <c r="AS1939">
        <v>19</v>
      </c>
      <c r="AT1939" t="s">
        <v>9070</v>
      </c>
      <c r="AU1939" t="s">
        <v>10280</v>
      </c>
      <c r="AW1939" t="s">
        <v>647</v>
      </c>
      <c r="AX1939" t="s">
        <v>10297</v>
      </c>
      <c r="AY1939" t="s">
        <v>10282</v>
      </c>
      <c r="AZ1939" t="s">
        <v>10283</v>
      </c>
      <c r="BA1939" t="s">
        <v>10284</v>
      </c>
      <c r="BB1939" t="s">
        <v>10285</v>
      </c>
      <c r="BC1939" t="s">
        <v>4038</v>
      </c>
      <c r="BD1939" t="s">
        <v>7316</v>
      </c>
      <c r="BE1939">
        <v>1</v>
      </c>
      <c r="BG1939" t="s">
        <v>10286</v>
      </c>
      <c r="BH1939" t="s">
        <v>10298</v>
      </c>
      <c r="BS1939">
        <v>0</v>
      </c>
      <c r="BT1939">
        <v>0</v>
      </c>
      <c r="BU1939">
        <v>0</v>
      </c>
      <c r="BV1939">
        <v>0</v>
      </c>
      <c r="BW1939">
        <v>0</v>
      </c>
      <c r="BX1939">
        <v>0</v>
      </c>
      <c r="BY1939">
        <v>1</v>
      </c>
      <c r="BZ1939" t="s">
        <v>10288</v>
      </c>
      <c r="CD1939" t="s">
        <v>131</v>
      </c>
      <c r="CE1939">
        <v>0</v>
      </c>
      <c r="CJ1939" t="s">
        <v>132</v>
      </c>
      <c r="CM1939" t="s">
        <v>4053</v>
      </c>
      <c r="CO1939" t="str">
        <f>HYPERLINK("http://www.d20pfsrd.com/bestiary/monster-listings/templates/lycanthrope/wereboar","Wereboar (Hybrid  Form)")</f>
        <v>Wereboar (Hybrid  Form)</v>
      </c>
      <c r="CP1939">
        <v>1283</v>
      </c>
      <c r="CQ1939">
        <v>0</v>
      </c>
      <c r="CR1939">
        <v>0</v>
      </c>
      <c r="CS1939">
        <v>0</v>
      </c>
      <c r="CT1939">
        <v>0</v>
      </c>
    </row>
    <row r="1940" spans="1:98" x14ac:dyDescent="0.2">
      <c r="A1940" t="s">
        <v>32266</v>
      </c>
      <c r="B1940" s="1" t="s">
        <v>239</v>
      </c>
      <c r="C1940">
        <v>800</v>
      </c>
      <c r="D1940" t="s">
        <v>26670</v>
      </c>
      <c r="E1940" t="s">
        <v>26671</v>
      </c>
      <c r="G1940" t="s">
        <v>1053</v>
      </c>
      <c r="H1940" t="s">
        <v>102</v>
      </c>
      <c r="I1940" t="s">
        <v>701</v>
      </c>
      <c r="J1940" t="s">
        <v>4026</v>
      </c>
      <c r="K1940">
        <v>5</v>
      </c>
      <c r="L1940" t="s">
        <v>4055</v>
      </c>
      <c r="N1940" t="s">
        <v>3680</v>
      </c>
      <c r="O1940" t="s">
        <v>3681</v>
      </c>
      <c r="P1940">
        <v>27</v>
      </c>
      <c r="Q1940" t="s">
        <v>4226</v>
      </c>
      <c r="S1940" t="s">
        <v>32215</v>
      </c>
      <c r="T1940">
        <v>7</v>
      </c>
      <c r="U1940">
        <v>2</v>
      </c>
      <c r="V1940">
        <v>2</v>
      </c>
      <c r="W1940" s="6" t="s">
        <v>14250</v>
      </c>
      <c r="X1940" t="s">
        <v>4059</v>
      </c>
      <c r="AD1940" t="s">
        <v>249</v>
      </c>
      <c r="AF1940" t="s">
        <v>26672</v>
      </c>
      <c r="AH1940" t="s">
        <v>114</v>
      </c>
      <c r="AI1940" t="s">
        <v>114</v>
      </c>
      <c r="AO1940" t="s">
        <v>26673</v>
      </c>
      <c r="AQ1940">
        <v>3</v>
      </c>
      <c r="AR1940">
        <v>6</v>
      </c>
      <c r="AS1940">
        <v>17</v>
      </c>
      <c r="AT1940" t="s">
        <v>26674</v>
      </c>
      <c r="AU1940" t="s">
        <v>26675</v>
      </c>
      <c r="AW1940" t="s">
        <v>647</v>
      </c>
      <c r="AX1940" t="s">
        <v>26676</v>
      </c>
      <c r="AY1940" t="s">
        <v>26677</v>
      </c>
      <c r="AZ1940" t="s">
        <v>1028</v>
      </c>
      <c r="BA1940" t="s">
        <v>26678</v>
      </c>
      <c r="BB1940" t="s">
        <v>26679</v>
      </c>
      <c r="BC1940" t="s">
        <v>4038</v>
      </c>
      <c r="BD1940" t="s">
        <v>24172</v>
      </c>
      <c r="BE1940">
        <v>0</v>
      </c>
      <c r="BG1940" t="s">
        <v>26680</v>
      </c>
      <c r="BH1940" t="s">
        <v>26681</v>
      </c>
      <c r="BI1940" t="s">
        <v>132</v>
      </c>
      <c r="BK1940" t="s">
        <v>132</v>
      </c>
      <c r="BS1940">
        <v>0</v>
      </c>
      <c r="BT1940">
        <v>0</v>
      </c>
      <c r="BU1940">
        <v>0</v>
      </c>
      <c r="BV1940">
        <v>0</v>
      </c>
      <c r="BW1940">
        <v>0</v>
      </c>
      <c r="BX1940">
        <v>0</v>
      </c>
      <c r="BY1940">
        <v>1</v>
      </c>
      <c r="CD1940" t="s">
        <v>131</v>
      </c>
      <c r="CE1940">
        <v>0</v>
      </c>
      <c r="CJ1940" t="s">
        <v>132</v>
      </c>
      <c r="CK1940" t="s">
        <v>132</v>
      </c>
      <c r="CM1940" t="s">
        <v>4042</v>
      </c>
      <c r="CP1940">
        <v>5298</v>
      </c>
      <c r="CQ1940">
        <v>0</v>
      </c>
      <c r="CR1940">
        <v>0</v>
      </c>
      <c r="CS1940">
        <v>0</v>
      </c>
      <c r="CT1940">
        <v>0</v>
      </c>
    </row>
    <row r="1941" spans="1:98" x14ac:dyDescent="0.2">
      <c r="A1941" t="s">
        <v>32267</v>
      </c>
      <c r="B1941" s="1" t="s">
        <v>239</v>
      </c>
      <c r="C1941">
        <v>800</v>
      </c>
      <c r="G1941" t="s">
        <v>1053</v>
      </c>
      <c r="H1941" t="s">
        <v>102</v>
      </c>
      <c r="I1941" t="s">
        <v>701</v>
      </c>
      <c r="J1941" t="s">
        <v>4026</v>
      </c>
      <c r="K1941">
        <v>5</v>
      </c>
      <c r="L1941" t="s">
        <v>4055</v>
      </c>
      <c r="N1941" t="s">
        <v>26682</v>
      </c>
      <c r="O1941" t="s">
        <v>2723</v>
      </c>
      <c r="P1941">
        <v>30</v>
      </c>
      <c r="Q1941" t="s">
        <v>11874</v>
      </c>
      <c r="S1941" t="s">
        <v>26683</v>
      </c>
      <c r="T1941">
        <v>8</v>
      </c>
      <c r="U1941">
        <v>2</v>
      </c>
      <c r="V1941">
        <v>2</v>
      </c>
      <c r="W1941" t="s">
        <v>14250</v>
      </c>
      <c r="X1941" t="s">
        <v>4059</v>
      </c>
      <c r="Y1941" t="s">
        <v>4046</v>
      </c>
      <c r="AD1941" t="s">
        <v>908</v>
      </c>
      <c r="AE1941" t="s">
        <v>26684</v>
      </c>
      <c r="AF1941" t="s">
        <v>26685</v>
      </c>
      <c r="AH1941" t="s">
        <v>114</v>
      </c>
      <c r="AI1941" t="s">
        <v>114</v>
      </c>
      <c r="AJ1941" t="s">
        <v>26686</v>
      </c>
      <c r="AO1941" t="s">
        <v>26687</v>
      </c>
      <c r="AQ1941">
        <v>3</v>
      </c>
      <c r="AR1941" t="s">
        <v>271</v>
      </c>
      <c r="AS1941">
        <v>18</v>
      </c>
      <c r="AT1941" t="s">
        <v>26674</v>
      </c>
      <c r="AU1941" t="s">
        <v>26688</v>
      </c>
      <c r="AW1941" t="s">
        <v>647</v>
      </c>
      <c r="AX1941" t="s">
        <v>26689</v>
      </c>
      <c r="AY1941" t="s">
        <v>26677</v>
      </c>
      <c r="AZ1941" t="s">
        <v>1028</v>
      </c>
      <c r="BA1941" t="s">
        <v>26678</v>
      </c>
      <c r="BB1941" t="s">
        <v>26679</v>
      </c>
      <c r="BC1941" t="s">
        <v>4038</v>
      </c>
      <c r="BD1941" t="s">
        <v>24172</v>
      </c>
      <c r="BE1941">
        <v>0</v>
      </c>
      <c r="BF1941" t="s">
        <v>26690</v>
      </c>
      <c r="BG1941" t="s">
        <v>26680</v>
      </c>
      <c r="BH1941" t="s">
        <v>26691</v>
      </c>
      <c r="BI1941" t="s">
        <v>132</v>
      </c>
      <c r="BK1941" t="s">
        <v>132</v>
      </c>
      <c r="BS1941">
        <v>0</v>
      </c>
      <c r="BT1941">
        <v>0</v>
      </c>
      <c r="BU1941">
        <v>0</v>
      </c>
      <c r="BV1941">
        <v>0</v>
      </c>
      <c r="BW1941">
        <v>0</v>
      </c>
      <c r="BX1941">
        <v>1</v>
      </c>
      <c r="BY1941">
        <v>1</v>
      </c>
      <c r="CD1941" t="s">
        <v>131</v>
      </c>
      <c r="CE1941">
        <v>0</v>
      </c>
      <c r="CJ1941" t="s">
        <v>132</v>
      </c>
      <c r="CK1941" t="s">
        <v>132</v>
      </c>
      <c r="CM1941" t="s">
        <v>4053</v>
      </c>
      <c r="CP1941">
        <v>5299</v>
      </c>
      <c r="CQ1941">
        <v>0</v>
      </c>
      <c r="CR1941">
        <v>0</v>
      </c>
      <c r="CS1941">
        <v>0</v>
      </c>
      <c r="CT1941">
        <v>0</v>
      </c>
    </row>
    <row r="1942" spans="1:98" x14ac:dyDescent="0.2">
      <c r="A1942" t="s">
        <v>32254</v>
      </c>
      <c r="B1942" s="1" t="s">
        <v>283</v>
      </c>
      <c r="C1942">
        <v>600</v>
      </c>
      <c r="D1942" t="s">
        <v>4024</v>
      </c>
      <c r="E1942" t="s">
        <v>4025</v>
      </c>
      <c r="F1942" t="s">
        <v>132</v>
      </c>
      <c r="G1942" t="s">
        <v>135</v>
      </c>
      <c r="H1942" t="s">
        <v>102</v>
      </c>
      <c r="I1942" t="s">
        <v>701</v>
      </c>
      <c r="J1942" t="s">
        <v>4026</v>
      </c>
      <c r="K1942">
        <v>2</v>
      </c>
      <c r="L1942" t="s">
        <v>333</v>
      </c>
      <c r="N1942" t="s">
        <v>3570</v>
      </c>
      <c r="O1942" t="s">
        <v>4027</v>
      </c>
      <c r="P1942">
        <v>18</v>
      </c>
      <c r="Q1942" t="s">
        <v>2963</v>
      </c>
      <c r="S1942" t="s">
        <v>4028</v>
      </c>
      <c r="T1942">
        <v>2</v>
      </c>
      <c r="U1942">
        <v>5</v>
      </c>
      <c r="V1942">
        <v>3</v>
      </c>
      <c r="X1942" t="s">
        <v>2449</v>
      </c>
      <c r="AD1942" t="s">
        <v>249</v>
      </c>
      <c r="AF1942" t="s">
        <v>4029</v>
      </c>
      <c r="AG1942" t="s">
        <v>4030</v>
      </c>
      <c r="AH1942" t="s">
        <v>114</v>
      </c>
      <c r="AI1942" t="s">
        <v>114</v>
      </c>
      <c r="AJ1942" t="s">
        <v>1371</v>
      </c>
      <c r="AO1942" t="s">
        <v>4031</v>
      </c>
      <c r="AQ1942">
        <v>1</v>
      </c>
      <c r="AR1942">
        <v>2</v>
      </c>
      <c r="AS1942">
        <v>15</v>
      </c>
      <c r="AT1942" t="s">
        <v>1514</v>
      </c>
      <c r="AU1942" t="s">
        <v>4032</v>
      </c>
      <c r="AW1942" t="s">
        <v>647</v>
      </c>
      <c r="AX1942" t="s">
        <v>4033</v>
      </c>
      <c r="AY1942" t="s">
        <v>4034</v>
      </c>
      <c r="AZ1942" t="s">
        <v>4035</v>
      </c>
      <c r="BA1942" t="s">
        <v>4036</v>
      </c>
      <c r="BB1942" t="s">
        <v>4037</v>
      </c>
      <c r="BC1942" t="s">
        <v>4038</v>
      </c>
      <c r="BD1942" t="s">
        <v>128</v>
      </c>
      <c r="BE1942">
        <v>1</v>
      </c>
      <c r="BG1942" t="s">
        <v>4039</v>
      </c>
      <c r="BH1942" t="s">
        <v>4040</v>
      </c>
      <c r="BS1942">
        <v>0</v>
      </c>
      <c r="BT1942">
        <v>0</v>
      </c>
      <c r="BU1942">
        <v>0</v>
      </c>
      <c r="BV1942">
        <v>0</v>
      </c>
      <c r="BW1942">
        <v>0</v>
      </c>
      <c r="BX1942">
        <v>0</v>
      </c>
      <c r="BY1942">
        <v>1</v>
      </c>
      <c r="BZ1942" t="s">
        <v>4041</v>
      </c>
      <c r="CD1942" t="s">
        <v>131</v>
      </c>
      <c r="CE1942">
        <v>0</v>
      </c>
      <c r="CJ1942" t="s">
        <v>132</v>
      </c>
      <c r="CM1942" t="s">
        <v>4042</v>
      </c>
      <c r="CO1942" t="str">
        <f>HYPERLINK("http://www.d20pfsrd.com/bestiary/monster-lists-and-details/-l/lycanthrope/wererat","Wererat (Human Form)")</f>
        <v>Wererat (Human Form)</v>
      </c>
      <c r="CP1942">
        <v>260</v>
      </c>
      <c r="CQ1942">
        <v>0</v>
      </c>
      <c r="CR1942">
        <v>0</v>
      </c>
      <c r="CS1942">
        <v>0</v>
      </c>
      <c r="CT1942">
        <v>0</v>
      </c>
    </row>
    <row r="1943" spans="1:98" x14ac:dyDescent="0.2">
      <c r="A1943" t="s">
        <v>32255</v>
      </c>
      <c r="B1943" s="1" t="s">
        <v>283</v>
      </c>
      <c r="C1943">
        <v>600</v>
      </c>
      <c r="D1943" t="s">
        <v>4024</v>
      </c>
      <c r="G1943" t="s">
        <v>135</v>
      </c>
      <c r="H1943" t="s">
        <v>102</v>
      </c>
      <c r="I1943" t="s">
        <v>701</v>
      </c>
      <c r="J1943" t="s">
        <v>4026</v>
      </c>
      <c r="K1943">
        <v>3</v>
      </c>
      <c r="L1943" t="s">
        <v>333</v>
      </c>
      <c r="N1943" t="s">
        <v>4043</v>
      </c>
      <c r="O1943" t="s">
        <v>4044</v>
      </c>
      <c r="P1943">
        <v>20</v>
      </c>
      <c r="Q1943" t="s">
        <v>2461</v>
      </c>
      <c r="S1943" t="s">
        <v>4045</v>
      </c>
      <c r="T1943">
        <v>3</v>
      </c>
      <c r="U1943">
        <v>6</v>
      </c>
      <c r="V1943">
        <v>3</v>
      </c>
      <c r="X1943" t="s">
        <v>2449</v>
      </c>
      <c r="Y1943" t="s">
        <v>4046</v>
      </c>
      <c r="AD1943" t="s">
        <v>249</v>
      </c>
      <c r="AF1943" t="s">
        <v>4047</v>
      </c>
      <c r="AG1943" t="s">
        <v>4048</v>
      </c>
      <c r="AH1943" t="s">
        <v>114</v>
      </c>
      <c r="AI1943" t="s">
        <v>114</v>
      </c>
      <c r="AJ1943" t="s">
        <v>1371</v>
      </c>
      <c r="AO1943" t="s">
        <v>4049</v>
      </c>
      <c r="AQ1943">
        <v>1</v>
      </c>
      <c r="AR1943">
        <v>3</v>
      </c>
      <c r="AS1943">
        <v>17</v>
      </c>
      <c r="AT1943" t="s">
        <v>1514</v>
      </c>
      <c r="AU1943" t="s">
        <v>4050</v>
      </c>
      <c r="AW1943" t="s">
        <v>647</v>
      </c>
      <c r="AX1943" t="s">
        <v>4033</v>
      </c>
      <c r="AY1943" t="s">
        <v>4034</v>
      </c>
      <c r="AZ1943" t="s">
        <v>4035</v>
      </c>
      <c r="BA1943" t="s">
        <v>4036</v>
      </c>
      <c r="BB1943" t="s">
        <v>4037</v>
      </c>
      <c r="BC1943" t="s">
        <v>4038</v>
      </c>
      <c r="BD1943" t="s">
        <v>128</v>
      </c>
      <c r="BE1943">
        <v>1</v>
      </c>
      <c r="BF1943" t="s">
        <v>4051</v>
      </c>
      <c r="BG1943" t="s">
        <v>4039</v>
      </c>
      <c r="BH1943" t="s">
        <v>4052</v>
      </c>
      <c r="BS1943">
        <v>0</v>
      </c>
      <c r="BT1943">
        <v>0</v>
      </c>
      <c r="BU1943">
        <v>0</v>
      </c>
      <c r="BV1943">
        <v>0</v>
      </c>
      <c r="BW1943">
        <v>0</v>
      </c>
      <c r="BX1943">
        <v>0</v>
      </c>
      <c r="BY1943">
        <v>1</v>
      </c>
      <c r="BZ1943" t="s">
        <v>4041</v>
      </c>
      <c r="CD1943" t="s">
        <v>131</v>
      </c>
      <c r="CE1943">
        <v>0</v>
      </c>
      <c r="CJ1943" t="s">
        <v>132</v>
      </c>
      <c r="CM1943" t="s">
        <v>4053</v>
      </c>
      <c r="CO1943" t="str">
        <f>HYPERLINK("http://www.d20pfsrd.com/bestiary/monster-lists-and-details/-l/lycanthrope/wererat","Wererat")</f>
        <v>Wererat</v>
      </c>
      <c r="CP1943">
        <v>261</v>
      </c>
      <c r="CQ1943">
        <v>0</v>
      </c>
      <c r="CR1943">
        <v>0</v>
      </c>
      <c r="CS1943">
        <v>0</v>
      </c>
      <c r="CT1943">
        <v>0</v>
      </c>
    </row>
    <row r="1944" spans="1:98" x14ac:dyDescent="0.2">
      <c r="A1944" t="s">
        <v>32268</v>
      </c>
      <c r="B1944" s="1" t="s">
        <v>239</v>
      </c>
      <c r="C1944">
        <v>800</v>
      </c>
      <c r="D1944" t="s">
        <v>26692</v>
      </c>
      <c r="E1944" t="s">
        <v>26671</v>
      </c>
      <c r="G1944" t="s">
        <v>575</v>
      </c>
      <c r="H1944" t="s">
        <v>102</v>
      </c>
      <c r="I1944" t="s">
        <v>701</v>
      </c>
      <c r="J1944" t="s">
        <v>4026</v>
      </c>
      <c r="K1944">
        <v>1</v>
      </c>
      <c r="L1944" t="s">
        <v>26693</v>
      </c>
      <c r="N1944" t="s">
        <v>3680</v>
      </c>
      <c r="O1944" t="s">
        <v>3681</v>
      </c>
      <c r="P1944">
        <v>33</v>
      </c>
      <c r="Q1944" t="s">
        <v>265</v>
      </c>
      <c r="S1944" t="s">
        <v>32214</v>
      </c>
      <c r="T1944">
        <v>5</v>
      </c>
      <c r="U1944">
        <v>2</v>
      </c>
      <c r="V1944">
        <v>3</v>
      </c>
      <c r="W1944" s="6" t="s">
        <v>14250</v>
      </c>
      <c r="X1944" t="s">
        <v>4059</v>
      </c>
      <c r="AD1944" t="s">
        <v>249</v>
      </c>
      <c r="AF1944" t="s">
        <v>26694</v>
      </c>
      <c r="AH1944" t="s">
        <v>114</v>
      </c>
      <c r="AI1944" t="s">
        <v>114</v>
      </c>
      <c r="AO1944" t="s">
        <v>26695</v>
      </c>
      <c r="AQ1944">
        <v>3</v>
      </c>
      <c r="AR1944">
        <v>6</v>
      </c>
      <c r="AS1944">
        <v>17</v>
      </c>
      <c r="AT1944" t="s">
        <v>26696</v>
      </c>
      <c r="AU1944" t="s">
        <v>26697</v>
      </c>
      <c r="AW1944" t="s">
        <v>647</v>
      </c>
      <c r="AX1944" t="s">
        <v>26698</v>
      </c>
      <c r="AY1944" t="s">
        <v>16486</v>
      </c>
      <c r="AZ1944" t="s">
        <v>26699</v>
      </c>
      <c r="BA1944" t="s">
        <v>26700</v>
      </c>
      <c r="BB1944" t="s">
        <v>26701</v>
      </c>
      <c r="BC1944" t="s">
        <v>4038</v>
      </c>
      <c r="BD1944" t="s">
        <v>24172</v>
      </c>
      <c r="BE1944">
        <v>0</v>
      </c>
      <c r="BG1944" t="s">
        <v>26702</v>
      </c>
      <c r="BH1944" t="s">
        <v>26703</v>
      </c>
      <c r="BI1944" t="s">
        <v>132</v>
      </c>
      <c r="BK1944" t="s">
        <v>132</v>
      </c>
      <c r="BS1944">
        <v>0</v>
      </c>
      <c r="BT1944">
        <v>0</v>
      </c>
      <c r="BU1944">
        <v>0</v>
      </c>
      <c r="BV1944">
        <v>0</v>
      </c>
      <c r="BW1944">
        <v>0</v>
      </c>
      <c r="BX1944">
        <v>0</v>
      </c>
      <c r="BY1944">
        <v>1</v>
      </c>
      <c r="CD1944" t="s">
        <v>131</v>
      </c>
      <c r="CE1944">
        <v>0</v>
      </c>
      <c r="CJ1944" t="s">
        <v>132</v>
      </c>
      <c r="CK1944" t="s">
        <v>132</v>
      </c>
      <c r="CM1944" t="s">
        <v>4042</v>
      </c>
      <c r="CP1944">
        <v>5300</v>
      </c>
      <c r="CQ1944">
        <v>0</v>
      </c>
      <c r="CR1944">
        <v>0</v>
      </c>
      <c r="CS1944">
        <v>0</v>
      </c>
      <c r="CT1944">
        <v>0</v>
      </c>
    </row>
    <row r="1945" spans="1:98" x14ac:dyDescent="0.2">
      <c r="A1945" t="s">
        <v>32269</v>
      </c>
      <c r="B1945" s="1" t="s">
        <v>239</v>
      </c>
      <c r="C1945">
        <v>800</v>
      </c>
      <c r="G1945" t="s">
        <v>575</v>
      </c>
      <c r="H1945" t="s">
        <v>102</v>
      </c>
      <c r="I1945" t="s">
        <v>701</v>
      </c>
      <c r="J1945" t="s">
        <v>4026</v>
      </c>
      <c r="K1945">
        <v>1</v>
      </c>
      <c r="L1945" t="s">
        <v>26704</v>
      </c>
      <c r="N1945" t="s">
        <v>725</v>
      </c>
      <c r="O1945" t="s">
        <v>2723</v>
      </c>
      <c r="P1945">
        <v>36</v>
      </c>
      <c r="Q1945" t="s">
        <v>24029</v>
      </c>
      <c r="S1945" t="s">
        <v>32213</v>
      </c>
      <c r="T1945">
        <v>6</v>
      </c>
      <c r="U1945">
        <v>2</v>
      </c>
      <c r="V1945">
        <v>3</v>
      </c>
      <c r="W1945" s="6" t="s">
        <v>14250</v>
      </c>
      <c r="X1945" t="s">
        <v>4059</v>
      </c>
      <c r="Y1945" t="s">
        <v>4046</v>
      </c>
      <c r="AD1945" t="s">
        <v>249</v>
      </c>
      <c r="AF1945" t="s">
        <v>26705</v>
      </c>
      <c r="AH1945" t="s">
        <v>114</v>
      </c>
      <c r="AI1945" t="s">
        <v>114</v>
      </c>
      <c r="AO1945" t="s">
        <v>26706</v>
      </c>
      <c r="AQ1945">
        <v>3</v>
      </c>
      <c r="AR1945">
        <v>7</v>
      </c>
      <c r="AS1945">
        <v>18</v>
      </c>
      <c r="AT1945" t="s">
        <v>26696</v>
      </c>
      <c r="AU1945" t="s">
        <v>26707</v>
      </c>
      <c r="AW1945" t="s">
        <v>647</v>
      </c>
      <c r="AX1945" t="s">
        <v>26698</v>
      </c>
      <c r="AY1945" t="s">
        <v>16486</v>
      </c>
      <c r="AZ1945" t="s">
        <v>26699</v>
      </c>
      <c r="BA1945" t="s">
        <v>26700</v>
      </c>
      <c r="BB1945" t="s">
        <v>26701</v>
      </c>
      <c r="BC1945" t="s">
        <v>4038</v>
      </c>
      <c r="BD1945" t="s">
        <v>24172</v>
      </c>
      <c r="BE1945">
        <v>0</v>
      </c>
      <c r="BG1945" t="s">
        <v>26702</v>
      </c>
      <c r="BH1945" t="s">
        <v>26708</v>
      </c>
      <c r="BI1945" t="s">
        <v>132</v>
      </c>
      <c r="BK1945" t="s">
        <v>132</v>
      </c>
      <c r="BS1945">
        <v>0</v>
      </c>
      <c r="BT1945">
        <v>0</v>
      </c>
      <c r="BU1945">
        <v>0</v>
      </c>
      <c r="BV1945">
        <v>0</v>
      </c>
      <c r="BW1945">
        <v>0</v>
      </c>
      <c r="BX1945">
        <v>0</v>
      </c>
      <c r="BY1945">
        <v>1</v>
      </c>
      <c r="CD1945" t="s">
        <v>131</v>
      </c>
      <c r="CE1945">
        <v>0</v>
      </c>
      <c r="CJ1945" t="s">
        <v>132</v>
      </c>
      <c r="CK1945" t="s">
        <v>132</v>
      </c>
      <c r="CM1945" t="s">
        <v>4053</v>
      </c>
      <c r="CP1945">
        <v>5301</v>
      </c>
      <c r="CQ1945">
        <v>0</v>
      </c>
      <c r="CR1945">
        <v>0</v>
      </c>
      <c r="CS1945">
        <v>0</v>
      </c>
      <c r="CT1945">
        <v>0</v>
      </c>
    </row>
    <row r="1946" spans="1:98" x14ac:dyDescent="0.2">
      <c r="A1946" t="s">
        <v>32262</v>
      </c>
      <c r="B1946" s="1" t="s">
        <v>365</v>
      </c>
      <c r="C1946">
        <v>1200</v>
      </c>
      <c r="D1946" t="s">
        <v>4024</v>
      </c>
      <c r="E1946" t="s">
        <v>10299</v>
      </c>
      <c r="G1946" t="s">
        <v>1053</v>
      </c>
      <c r="H1946" t="s">
        <v>102</v>
      </c>
      <c r="I1946" t="s">
        <v>701</v>
      </c>
      <c r="J1946" t="s">
        <v>4026</v>
      </c>
      <c r="K1946">
        <v>7</v>
      </c>
      <c r="L1946" t="s">
        <v>5442</v>
      </c>
      <c r="N1946" t="s">
        <v>3570</v>
      </c>
      <c r="O1946" t="s">
        <v>5225</v>
      </c>
      <c r="P1946">
        <v>29</v>
      </c>
      <c r="Q1946" t="s">
        <v>3715</v>
      </c>
      <c r="S1946" t="s">
        <v>10300</v>
      </c>
      <c r="T1946">
        <v>2</v>
      </c>
      <c r="U1946">
        <v>7</v>
      </c>
      <c r="V1946">
        <v>4</v>
      </c>
      <c r="X1946" t="s">
        <v>10301</v>
      </c>
      <c r="AD1946" t="s">
        <v>249</v>
      </c>
      <c r="AF1946" t="s">
        <v>10302</v>
      </c>
      <c r="AG1946" t="s">
        <v>10303</v>
      </c>
      <c r="AH1946" t="s">
        <v>114</v>
      </c>
      <c r="AI1946" t="s">
        <v>114</v>
      </c>
      <c r="AJ1946" t="s">
        <v>1150</v>
      </c>
      <c r="AO1946" t="s">
        <v>10304</v>
      </c>
      <c r="AQ1946">
        <v>3</v>
      </c>
      <c r="AR1946">
        <v>4</v>
      </c>
      <c r="AS1946">
        <v>17</v>
      </c>
      <c r="AT1946" t="s">
        <v>10305</v>
      </c>
      <c r="AU1946" t="s">
        <v>10306</v>
      </c>
      <c r="AW1946" t="s">
        <v>647</v>
      </c>
      <c r="AX1946" t="s">
        <v>10307</v>
      </c>
      <c r="AY1946" t="s">
        <v>10308</v>
      </c>
      <c r="AZ1946" t="s">
        <v>208</v>
      </c>
      <c r="BA1946" t="s">
        <v>10309</v>
      </c>
      <c r="BB1946" t="s">
        <v>10310</v>
      </c>
      <c r="BC1946" t="s">
        <v>4038</v>
      </c>
      <c r="BD1946" t="s">
        <v>7316</v>
      </c>
      <c r="BE1946">
        <v>1</v>
      </c>
      <c r="BG1946" t="s">
        <v>10311</v>
      </c>
      <c r="BH1946" t="s">
        <v>10312</v>
      </c>
      <c r="BS1946">
        <v>0</v>
      </c>
      <c r="BT1946">
        <v>0</v>
      </c>
      <c r="BU1946">
        <v>0</v>
      </c>
      <c r="BV1946">
        <v>0</v>
      </c>
      <c r="BW1946">
        <v>0</v>
      </c>
      <c r="BX1946">
        <v>0</v>
      </c>
      <c r="BY1946">
        <v>1</v>
      </c>
      <c r="BZ1946" t="s">
        <v>10313</v>
      </c>
      <c r="CD1946" t="s">
        <v>131</v>
      </c>
      <c r="CE1946">
        <v>0</v>
      </c>
      <c r="CJ1946" t="s">
        <v>132</v>
      </c>
      <c r="CM1946" t="s">
        <v>4042</v>
      </c>
      <c r="CO1946" t="str">
        <f>HYPERLINK("http://www.d20pfsrd.com/bestiary/monster-listings/templates/lycanthrope/weretiger","Weretiger (Human Form)")</f>
        <v>Weretiger (Human Form)</v>
      </c>
      <c r="CP1946">
        <v>1284</v>
      </c>
      <c r="CQ1946">
        <v>0</v>
      </c>
      <c r="CR1946">
        <v>0</v>
      </c>
      <c r="CS1946">
        <v>0</v>
      </c>
      <c r="CT1946">
        <v>0</v>
      </c>
    </row>
    <row r="1947" spans="1:98" x14ac:dyDescent="0.2">
      <c r="A1947" t="s">
        <v>32263</v>
      </c>
      <c r="B1947" s="1" t="s">
        <v>365</v>
      </c>
      <c r="C1947">
        <v>1200</v>
      </c>
      <c r="D1947" t="s">
        <v>4024</v>
      </c>
      <c r="E1947" t="s">
        <v>10299</v>
      </c>
      <c r="G1947" t="s">
        <v>1053</v>
      </c>
      <c r="H1947" t="s">
        <v>193</v>
      </c>
      <c r="I1947" t="s">
        <v>701</v>
      </c>
      <c r="J1947" t="s">
        <v>4026</v>
      </c>
      <c r="K1947">
        <v>7</v>
      </c>
      <c r="L1947" t="s">
        <v>5442</v>
      </c>
      <c r="N1947" t="s">
        <v>2327</v>
      </c>
      <c r="O1947" t="s">
        <v>10314</v>
      </c>
      <c r="P1947">
        <v>37</v>
      </c>
      <c r="Q1947" t="s">
        <v>1612</v>
      </c>
      <c r="S1947" t="s">
        <v>10315</v>
      </c>
      <c r="T1947">
        <v>4</v>
      </c>
      <c r="U1947">
        <v>7</v>
      </c>
      <c r="V1947">
        <v>4</v>
      </c>
      <c r="X1947" t="s">
        <v>10301</v>
      </c>
      <c r="Y1947" t="s">
        <v>4046</v>
      </c>
      <c r="AD1947" t="s">
        <v>249</v>
      </c>
      <c r="AF1947" t="s">
        <v>10316</v>
      </c>
      <c r="AG1947" t="s">
        <v>10317</v>
      </c>
      <c r="AH1947" t="s">
        <v>114</v>
      </c>
      <c r="AI1947" t="s">
        <v>114</v>
      </c>
      <c r="AJ1947" t="s">
        <v>10318</v>
      </c>
      <c r="AO1947" t="s">
        <v>10319</v>
      </c>
      <c r="AQ1947">
        <v>3</v>
      </c>
      <c r="AR1947" t="s">
        <v>4521</v>
      </c>
      <c r="AS1947">
        <v>23</v>
      </c>
      <c r="AT1947" t="s">
        <v>10305</v>
      </c>
      <c r="AU1947" t="s">
        <v>10320</v>
      </c>
      <c r="AW1947" t="s">
        <v>647</v>
      </c>
      <c r="AX1947" t="s">
        <v>10307</v>
      </c>
      <c r="AY1947" t="s">
        <v>10308</v>
      </c>
      <c r="AZ1947" t="s">
        <v>208</v>
      </c>
      <c r="BA1947" t="s">
        <v>10309</v>
      </c>
      <c r="BB1947" t="s">
        <v>10310</v>
      </c>
      <c r="BC1947" t="s">
        <v>4038</v>
      </c>
      <c r="BD1947" t="s">
        <v>7316</v>
      </c>
      <c r="BE1947">
        <v>1</v>
      </c>
      <c r="BG1947" t="s">
        <v>10321</v>
      </c>
      <c r="BH1947" t="s">
        <v>10322</v>
      </c>
      <c r="BS1947">
        <v>0</v>
      </c>
      <c r="BT1947">
        <v>0</v>
      </c>
      <c r="BU1947">
        <v>0</v>
      </c>
      <c r="BV1947">
        <v>0</v>
      </c>
      <c r="BW1947">
        <v>0</v>
      </c>
      <c r="BX1947">
        <v>0</v>
      </c>
      <c r="BY1947">
        <v>1</v>
      </c>
      <c r="BZ1947" t="s">
        <v>10313</v>
      </c>
      <c r="CD1947" t="s">
        <v>131</v>
      </c>
      <c r="CE1947">
        <v>0</v>
      </c>
      <c r="CJ1947" t="s">
        <v>132</v>
      </c>
      <c r="CM1947" t="s">
        <v>4053</v>
      </c>
      <c r="CO1947" t="str">
        <f>HYPERLINK("http://www.d20pfsrd.com/bestiary/monster-listings/templates/lycanthrope/weretiger","Weretiger (Hybrid Form)")</f>
        <v>Weretiger (Hybrid Form)</v>
      </c>
      <c r="CP1947">
        <v>1285</v>
      </c>
      <c r="CQ1947">
        <v>0</v>
      </c>
      <c r="CR1947">
        <v>0</v>
      </c>
      <c r="CS1947">
        <v>0</v>
      </c>
      <c r="CT1947">
        <v>0</v>
      </c>
    </row>
    <row r="1948" spans="1:98" x14ac:dyDescent="0.2">
      <c r="A1948" t="s">
        <v>32256</v>
      </c>
      <c r="B1948" s="1" t="s">
        <v>283</v>
      </c>
      <c r="C1948">
        <v>600</v>
      </c>
      <c r="D1948" t="s">
        <v>4024</v>
      </c>
      <c r="E1948" t="s">
        <v>4054</v>
      </c>
      <c r="G1948" t="s">
        <v>575</v>
      </c>
      <c r="H1948" t="s">
        <v>102</v>
      </c>
      <c r="I1948" t="s">
        <v>701</v>
      </c>
      <c r="J1948" t="s">
        <v>4026</v>
      </c>
      <c r="K1948">
        <v>5</v>
      </c>
      <c r="L1948" t="s">
        <v>4055</v>
      </c>
      <c r="N1948" t="s">
        <v>725</v>
      </c>
      <c r="O1948" t="s">
        <v>4056</v>
      </c>
      <c r="P1948">
        <v>19</v>
      </c>
      <c r="Q1948" t="s">
        <v>1121</v>
      </c>
      <c r="S1948" t="s">
        <v>4057</v>
      </c>
      <c r="T1948">
        <v>5</v>
      </c>
      <c r="U1948">
        <v>1</v>
      </c>
      <c r="V1948">
        <v>2</v>
      </c>
      <c r="W1948" t="s">
        <v>4058</v>
      </c>
      <c r="X1948" t="s">
        <v>4059</v>
      </c>
      <c r="AD1948" t="s">
        <v>111</v>
      </c>
      <c r="AF1948" t="s">
        <v>4060</v>
      </c>
      <c r="AG1948" t="s">
        <v>4030</v>
      </c>
      <c r="AH1948" t="s">
        <v>114</v>
      </c>
      <c r="AI1948" t="s">
        <v>114</v>
      </c>
      <c r="AO1948" t="s">
        <v>4061</v>
      </c>
      <c r="AQ1948">
        <v>2</v>
      </c>
      <c r="AR1948">
        <v>5</v>
      </c>
      <c r="AS1948">
        <v>16</v>
      </c>
      <c r="AT1948" t="s">
        <v>4062</v>
      </c>
      <c r="AU1948" t="s">
        <v>4063</v>
      </c>
      <c r="AW1948" t="s">
        <v>647</v>
      </c>
      <c r="AX1948" t="s">
        <v>4064</v>
      </c>
      <c r="AY1948" t="s">
        <v>3178</v>
      </c>
      <c r="AZ1948" t="s">
        <v>917</v>
      </c>
      <c r="BA1948" t="s">
        <v>4065</v>
      </c>
      <c r="BB1948" t="s">
        <v>4066</v>
      </c>
      <c r="BC1948" t="s">
        <v>4038</v>
      </c>
      <c r="BD1948" t="s">
        <v>128</v>
      </c>
      <c r="BE1948">
        <v>1</v>
      </c>
      <c r="BG1948" t="s">
        <v>4067</v>
      </c>
      <c r="BH1948" t="s">
        <v>4068</v>
      </c>
      <c r="BS1948">
        <v>0</v>
      </c>
      <c r="BT1948">
        <v>0</v>
      </c>
      <c r="BU1948">
        <v>0</v>
      </c>
      <c r="BV1948">
        <v>0</v>
      </c>
      <c r="BW1948">
        <v>0</v>
      </c>
      <c r="BX1948">
        <v>0</v>
      </c>
      <c r="BY1948">
        <v>1</v>
      </c>
      <c r="BZ1948" t="s">
        <v>4069</v>
      </c>
      <c r="CD1948" t="s">
        <v>131</v>
      </c>
      <c r="CE1948">
        <v>0</v>
      </c>
      <c r="CJ1948" t="s">
        <v>132</v>
      </c>
      <c r="CM1948" t="s">
        <v>4042</v>
      </c>
      <c r="CO1948" t="str">
        <f>HYPERLINK("http://www.d20pfsrd.com/bestiary/monster-lists-and-details/-l/lycanthrope/werewolf","Werewolf (Human Form)")</f>
        <v>Werewolf (Human Form)</v>
      </c>
      <c r="CP1948">
        <v>262</v>
      </c>
      <c r="CQ1948">
        <v>0</v>
      </c>
      <c r="CR1948">
        <v>0</v>
      </c>
      <c r="CS1948">
        <v>0</v>
      </c>
      <c r="CT1948">
        <v>0</v>
      </c>
    </row>
    <row r="1949" spans="1:98" x14ac:dyDescent="0.2">
      <c r="A1949" t="s">
        <v>32257</v>
      </c>
      <c r="B1949" s="1" t="s">
        <v>283</v>
      </c>
      <c r="C1949">
        <v>600</v>
      </c>
      <c r="D1949" t="s">
        <v>4024</v>
      </c>
      <c r="G1949" t="s">
        <v>575</v>
      </c>
      <c r="H1949" t="s">
        <v>102</v>
      </c>
      <c r="I1949" t="s">
        <v>701</v>
      </c>
      <c r="J1949" t="s">
        <v>4026</v>
      </c>
      <c r="K1949">
        <v>5</v>
      </c>
      <c r="L1949" t="s">
        <v>4055</v>
      </c>
      <c r="N1949" t="s">
        <v>2154</v>
      </c>
      <c r="O1949" t="s">
        <v>4070</v>
      </c>
      <c r="P1949">
        <v>21</v>
      </c>
      <c r="Q1949" t="s">
        <v>4071</v>
      </c>
      <c r="S1949" t="s">
        <v>4072</v>
      </c>
      <c r="T1949">
        <v>6</v>
      </c>
      <c r="U1949">
        <v>2</v>
      </c>
      <c r="V1949">
        <v>2</v>
      </c>
      <c r="W1949" t="s">
        <v>4058</v>
      </c>
      <c r="X1949" t="s">
        <v>4059</v>
      </c>
      <c r="Y1949" t="s">
        <v>4046</v>
      </c>
      <c r="AD1949" t="s">
        <v>111</v>
      </c>
      <c r="AF1949" t="s">
        <v>4073</v>
      </c>
      <c r="AG1949" t="s">
        <v>4048</v>
      </c>
      <c r="AH1949" t="s">
        <v>114</v>
      </c>
      <c r="AI1949" t="s">
        <v>114</v>
      </c>
      <c r="AO1949" t="s">
        <v>4074</v>
      </c>
      <c r="AQ1949">
        <v>2</v>
      </c>
      <c r="AR1949">
        <v>6</v>
      </c>
      <c r="AS1949">
        <v>18</v>
      </c>
      <c r="AT1949" t="s">
        <v>4062</v>
      </c>
      <c r="AU1949" t="s">
        <v>4075</v>
      </c>
      <c r="AW1949" t="s">
        <v>647</v>
      </c>
      <c r="AX1949" t="s">
        <v>4064</v>
      </c>
      <c r="AY1949" t="s">
        <v>3178</v>
      </c>
      <c r="AZ1949" t="s">
        <v>917</v>
      </c>
      <c r="BA1949" t="s">
        <v>4065</v>
      </c>
      <c r="BB1949" t="s">
        <v>4076</v>
      </c>
      <c r="BC1949" t="s">
        <v>4038</v>
      </c>
      <c r="BD1949" t="s">
        <v>128</v>
      </c>
      <c r="BE1949">
        <v>1</v>
      </c>
      <c r="BG1949" t="s">
        <v>4067</v>
      </c>
      <c r="BH1949" t="s">
        <v>4077</v>
      </c>
      <c r="BS1949">
        <v>0</v>
      </c>
      <c r="BT1949">
        <v>0</v>
      </c>
      <c r="BU1949">
        <v>0</v>
      </c>
      <c r="BV1949">
        <v>0</v>
      </c>
      <c r="BW1949">
        <v>0</v>
      </c>
      <c r="BX1949">
        <v>0</v>
      </c>
      <c r="BY1949">
        <v>1</v>
      </c>
      <c r="BZ1949" t="s">
        <v>4069</v>
      </c>
      <c r="CD1949" t="s">
        <v>131</v>
      </c>
      <c r="CE1949">
        <v>0</v>
      </c>
      <c r="CJ1949" t="s">
        <v>132</v>
      </c>
      <c r="CM1949" t="s">
        <v>4053</v>
      </c>
      <c r="CO1949" t="str">
        <f>HYPERLINK("http://www.d20pfsrd.com/bestiary/monster-lists-and-details/-l/lycanthrope/werewolf","Werewolf")</f>
        <v>Werewolf</v>
      </c>
      <c r="CP1949">
        <v>263</v>
      </c>
      <c r="CQ1949">
        <v>0</v>
      </c>
      <c r="CR1949">
        <v>0</v>
      </c>
      <c r="CS1949">
        <v>0</v>
      </c>
      <c r="CT1949">
        <v>0</v>
      </c>
    </row>
    <row r="1950" spans="1:98" x14ac:dyDescent="0.2">
      <c r="A1950" t="s">
        <v>11982</v>
      </c>
      <c r="B1950" s="1" t="s">
        <v>574</v>
      </c>
      <c r="C1950">
        <v>9600</v>
      </c>
      <c r="G1950" t="s">
        <v>240</v>
      </c>
      <c r="H1950" t="s">
        <v>1035</v>
      </c>
      <c r="I1950" t="s">
        <v>332</v>
      </c>
      <c r="K1950">
        <v>2</v>
      </c>
      <c r="L1950" t="s">
        <v>11983</v>
      </c>
      <c r="N1950" t="s">
        <v>6860</v>
      </c>
      <c r="O1950" t="s">
        <v>11984</v>
      </c>
      <c r="P1950">
        <v>157</v>
      </c>
      <c r="Q1950" t="s">
        <v>9494</v>
      </c>
      <c r="S1950" t="s">
        <v>11985</v>
      </c>
      <c r="T1950">
        <v>17</v>
      </c>
      <c r="U1950">
        <v>7</v>
      </c>
      <c r="V1950">
        <v>7</v>
      </c>
      <c r="AD1950" t="s">
        <v>7018</v>
      </c>
      <c r="AF1950" t="s">
        <v>11986</v>
      </c>
      <c r="AH1950" t="s">
        <v>496</v>
      </c>
      <c r="AI1950" t="s">
        <v>496</v>
      </c>
      <c r="AJ1950" t="s">
        <v>11987</v>
      </c>
      <c r="AO1950" t="s">
        <v>11988</v>
      </c>
      <c r="AQ1950">
        <v>11</v>
      </c>
      <c r="AR1950">
        <v>29</v>
      </c>
      <c r="AS1950" t="s">
        <v>4320</v>
      </c>
      <c r="AT1950" t="s">
        <v>11989</v>
      </c>
      <c r="AU1950" t="s">
        <v>11990</v>
      </c>
      <c r="AV1950" t="s">
        <v>323</v>
      </c>
      <c r="AX1950" t="s">
        <v>1026</v>
      </c>
      <c r="AY1950" t="s">
        <v>8150</v>
      </c>
      <c r="AZ1950" t="s">
        <v>11991</v>
      </c>
      <c r="BA1950" t="s">
        <v>255</v>
      </c>
      <c r="BB1950" t="s">
        <v>11992</v>
      </c>
      <c r="BD1950" t="s">
        <v>7316</v>
      </c>
      <c r="BE1950">
        <v>0</v>
      </c>
      <c r="BF1950" t="s">
        <v>11993</v>
      </c>
      <c r="BG1950" t="s">
        <v>11994</v>
      </c>
      <c r="BH1950" t="s">
        <v>11995</v>
      </c>
      <c r="BS1950">
        <v>0</v>
      </c>
      <c r="BT1950">
        <v>0</v>
      </c>
      <c r="BU1950">
        <v>0</v>
      </c>
      <c r="BV1950">
        <v>0</v>
      </c>
      <c r="BW1950">
        <v>0</v>
      </c>
      <c r="BX1950">
        <v>1</v>
      </c>
      <c r="BY1950">
        <v>0</v>
      </c>
      <c r="CD1950" t="s">
        <v>131</v>
      </c>
      <c r="CE1950">
        <v>0</v>
      </c>
      <c r="CJ1950" t="s">
        <v>132</v>
      </c>
      <c r="CO1950" t="str">
        <f>HYPERLINK("http://www.d20pfsrd.com/bestiary/monster-listings/animals/aquatic/whale","Whale")</f>
        <v>Whale</v>
      </c>
      <c r="CP1950">
        <v>1392</v>
      </c>
      <c r="CQ1950">
        <v>0</v>
      </c>
      <c r="CR1950">
        <v>0</v>
      </c>
      <c r="CS1950">
        <v>0</v>
      </c>
      <c r="CT1950">
        <v>0</v>
      </c>
    </row>
    <row r="1951" spans="1:98" x14ac:dyDescent="0.2">
      <c r="A1951" t="s">
        <v>21706</v>
      </c>
      <c r="B1951" s="1" t="s">
        <v>633</v>
      </c>
      <c r="C1951">
        <v>4800</v>
      </c>
      <c r="G1951" t="s">
        <v>240</v>
      </c>
      <c r="H1951" t="s">
        <v>102</v>
      </c>
      <c r="I1951" t="s">
        <v>137</v>
      </c>
      <c r="K1951">
        <v>10</v>
      </c>
      <c r="L1951" t="s">
        <v>21707</v>
      </c>
      <c r="N1951" t="s">
        <v>6299</v>
      </c>
      <c r="O1951" t="s">
        <v>11755</v>
      </c>
      <c r="P1951">
        <v>102</v>
      </c>
      <c r="Q1951" t="s">
        <v>3257</v>
      </c>
      <c r="S1951" t="s">
        <v>19031</v>
      </c>
      <c r="T1951">
        <v>8</v>
      </c>
      <c r="U1951">
        <v>10</v>
      </c>
      <c r="V1951">
        <v>8</v>
      </c>
      <c r="Z1951" t="s">
        <v>3077</v>
      </c>
      <c r="AD1951" t="s">
        <v>21708</v>
      </c>
      <c r="AF1951" t="s">
        <v>21709</v>
      </c>
      <c r="AH1951" t="s">
        <v>114</v>
      </c>
      <c r="AI1951" t="s">
        <v>114</v>
      </c>
      <c r="AJ1951" t="s">
        <v>21710</v>
      </c>
      <c r="AO1951" t="s">
        <v>21711</v>
      </c>
      <c r="AQ1951">
        <v>9</v>
      </c>
      <c r="AR1951">
        <v>15</v>
      </c>
      <c r="AS1951" t="s">
        <v>4283</v>
      </c>
      <c r="AT1951" t="s">
        <v>21712</v>
      </c>
      <c r="AU1951" t="s">
        <v>21713</v>
      </c>
      <c r="AX1951" t="s">
        <v>21714</v>
      </c>
      <c r="AY1951" t="s">
        <v>21038</v>
      </c>
      <c r="AZ1951" t="s">
        <v>21715</v>
      </c>
      <c r="BA1951" t="s">
        <v>21716</v>
      </c>
      <c r="BB1951" t="s">
        <v>21717</v>
      </c>
      <c r="BD1951" t="s">
        <v>21001</v>
      </c>
      <c r="BE1951">
        <v>0</v>
      </c>
      <c r="BF1951" t="s">
        <v>21718</v>
      </c>
      <c r="BG1951" t="s">
        <v>21719</v>
      </c>
      <c r="BH1951" t="s">
        <v>21720</v>
      </c>
      <c r="BS1951">
        <v>0</v>
      </c>
      <c r="BT1951">
        <v>0</v>
      </c>
      <c r="BU1951">
        <v>1</v>
      </c>
      <c r="BV1951">
        <v>0</v>
      </c>
      <c r="BW1951">
        <v>1</v>
      </c>
      <c r="BX1951">
        <v>0</v>
      </c>
      <c r="BY1951">
        <v>1</v>
      </c>
      <c r="CD1951" t="s">
        <v>131</v>
      </c>
      <c r="CE1951">
        <v>0</v>
      </c>
      <c r="CJ1951" t="s">
        <v>132</v>
      </c>
      <c r="CP1951">
        <v>3593</v>
      </c>
      <c r="CQ1951">
        <v>0</v>
      </c>
      <c r="CR1951">
        <v>0</v>
      </c>
      <c r="CS1951">
        <v>0</v>
      </c>
      <c r="CT1951">
        <v>0</v>
      </c>
    </row>
    <row r="1952" spans="1:98" x14ac:dyDescent="0.2">
      <c r="A1952" t="s">
        <v>31306</v>
      </c>
      <c r="B1952" s="1" t="s">
        <v>1117</v>
      </c>
      <c r="C1952">
        <v>400</v>
      </c>
      <c r="G1952" t="s">
        <v>240</v>
      </c>
      <c r="H1952" t="s">
        <v>393</v>
      </c>
      <c r="I1952" t="s">
        <v>332</v>
      </c>
      <c r="K1952">
        <v>2</v>
      </c>
      <c r="L1952" t="s">
        <v>5694</v>
      </c>
      <c r="N1952" t="s">
        <v>2435</v>
      </c>
      <c r="O1952" t="s">
        <v>2436</v>
      </c>
      <c r="P1952">
        <v>13</v>
      </c>
      <c r="Q1952" t="s">
        <v>1718</v>
      </c>
      <c r="S1952" t="s">
        <v>1719</v>
      </c>
      <c r="T1952">
        <v>5</v>
      </c>
      <c r="U1952">
        <v>5</v>
      </c>
      <c r="V1952">
        <v>1</v>
      </c>
      <c r="AD1952" t="s">
        <v>18868</v>
      </c>
      <c r="AF1952" t="s">
        <v>25625</v>
      </c>
      <c r="AH1952" t="s">
        <v>114</v>
      </c>
      <c r="AI1952" t="s">
        <v>114</v>
      </c>
      <c r="AO1952" t="s">
        <v>31307</v>
      </c>
      <c r="AQ1952">
        <v>1</v>
      </c>
      <c r="AR1952">
        <v>1</v>
      </c>
      <c r="AS1952">
        <v>13</v>
      </c>
      <c r="AT1952" t="s">
        <v>19179</v>
      </c>
      <c r="AU1952" t="s">
        <v>31308</v>
      </c>
      <c r="AV1952" t="s">
        <v>1065</v>
      </c>
      <c r="AY1952" t="s">
        <v>736</v>
      </c>
      <c r="AZ1952" t="s">
        <v>31309</v>
      </c>
      <c r="BA1952" t="s">
        <v>255</v>
      </c>
      <c r="BB1952" t="s">
        <v>31310</v>
      </c>
      <c r="BD1952" t="s">
        <v>31302</v>
      </c>
      <c r="BE1952">
        <v>0</v>
      </c>
      <c r="BG1952" t="s">
        <v>31311</v>
      </c>
      <c r="BH1952" t="s">
        <v>31312</v>
      </c>
      <c r="BS1952">
        <v>0</v>
      </c>
      <c r="BT1952">
        <v>1</v>
      </c>
      <c r="BU1952">
        <v>1</v>
      </c>
      <c r="BV1952">
        <v>0</v>
      </c>
      <c r="BW1952">
        <v>0</v>
      </c>
      <c r="BX1952">
        <v>0</v>
      </c>
      <c r="BY1952">
        <v>1</v>
      </c>
      <c r="CD1952" t="s">
        <v>132</v>
      </c>
      <c r="CE1952">
        <v>0</v>
      </c>
      <c r="CF1952" t="s">
        <v>132</v>
      </c>
      <c r="CJ1952" t="s">
        <v>132</v>
      </c>
      <c r="CK1952" t="s">
        <v>132</v>
      </c>
      <c r="CP1952">
        <v>6781</v>
      </c>
      <c r="CQ1952">
        <v>0</v>
      </c>
      <c r="CR1952">
        <v>0</v>
      </c>
      <c r="CS1952">
        <v>0</v>
      </c>
      <c r="CT1952">
        <v>0</v>
      </c>
    </row>
    <row r="1953" spans="1:98" x14ac:dyDescent="0.2">
      <c r="A1953" t="s">
        <v>21942</v>
      </c>
      <c r="B1953" s="1" t="s">
        <v>1223</v>
      </c>
      <c r="C1953">
        <v>12800</v>
      </c>
      <c r="G1953" t="s">
        <v>3133</v>
      </c>
      <c r="H1953" t="s">
        <v>102</v>
      </c>
      <c r="I1953" t="s">
        <v>2390</v>
      </c>
      <c r="K1953">
        <v>7</v>
      </c>
      <c r="L1953" t="s">
        <v>4753</v>
      </c>
      <c r="M1953" t="s">
        <v>21943</v>
      </c>
      <c r="N1953" t="s">
        <v>20969</v>
      </c>
      <c r="O1953" t="s">
        <v>21944</v>
      </c>
      <c r="P1953">
        <v>136</v>
      </c>
      <c r="Q1953" t="s">
        <v>21945</v>
      </c>
      <c r="S1953" t="s">
        <v>21877</v>
      </c>
      <c r="T1953">
        <v>10</v>
      </c>
      <c r="U1953">
        <v>17</v>
      </c>
      <c r="V1953">
        <v>15</v>
      </c>
      <c r="Y1953" t="s">
        <v>4313</v>
      </c>
      <c r="Z1953" t="s">
        <v>8127</v>
      </c>
      <c r="AB1953">
        <v>22</v>
      </c>
      <c r="AD1953" t="s">
        <v>249</v>
      </c>
      <c r="AF1953" t="s">
        <v>21946</v>
      </c>
      <c r="AG1953" t="s">
        <v>21947</v>
      </c>
      <c r="AH1953" t="s">
        <v>114</v>
      </c>
      <c r="AI1953" t="s">
        <v>114</v>
      </c>
      <c r="AJ1953" t="s">
        <v>21948</v>
      </c>
      <c r="AK1953" t="s">
        <v>21949</v>
      </c>
      <c r="AO1953" t="s">
        <v>21950</v>
      </c>
      <c r="AQ1953">
        <v>8</v>
      </c>
      <c r="AR1953">
        <v>13</v>
      </c>
      <c r="AS1953">
        <v>23</v>
      </c>
      <c r="AT1953" t="s">
        <v>21951</v>
      </c>
      <c r="AU1953" t="s">
        <v>21952</v>
      </c>
      <c r="AW1953" t="s">
        <v>21920</v>
      </c>
      <c r="AX1953" t="s">
        <v>21921</v>
      </c>
      <c r="AY1953" t="s">
        <v>298</v>
      </c>
      <c r="AZ1953" t="s">
        <v>670</v>
      </c>
      <c r="BA1953" t="s">
        <v>19036</v>
      </c>
      <c r="BB1953" t="s">
        <v>21953</v>
      </c>
      <c r="BC1953" t="s">
        <v>21954</v>
      </c>
      <c r="BD1953" t="s">
        <v>21924</v>
      </c>
      <c r="BE1953">
        <v>0</v>
      </c>
      <c r="BF1953" t="s">
        <v>21955</v>
      </c>
      <c r="BG1953" t="s">
        <v>21956</v>
      </c>
      <c r="BH1953" t="s">
        <v>21957</v>
      </c>
      <c r="BS1953">
        <v>0</v>
      </c>
      <c r="BT1953">
        <v>0</v>
      </c>
      <c r="BU1953">
        <v>0</v>
      </c>
      <c r="BV1953">
        <v>0</v>
      </c>
      <c r="BW1953">
        <v>0</v>
      </c>
      <c r="BX1953">
        <v>0</v>
      </c>
      <c r="BY1953">
        <v>1</v>
      </c>
      <c r="CD1953" t="s">
        <v>131</v>
      </c>
      <c r="CE1953">
        <v>0</v>
      </c>
      <c r="CJ1953" t="s">
        <v>132</v>
      </c>
      <c r="CP1953">
        <v>3866</v>
      </c>
      <c r="CQ1953">
        <v>0</v>
      </c>
      <c r="CR1953">
        <v>0</v>
      </c>
      <c r="CS1953">
        <v>0</v>
      </c>
      <c r="CT1953">
        <v>0</v>
      </c>
    </row>
    <row r="1954" spans="1:98" x14ac:dyDescent="0.2">
      <c r="A1954" t="s">
        <v>27936</v>
      </c>
      <c r="B1954" s="1" t="s">
        <v>1205</v>
      </c>
      <c r="C1954">
        <v>25600</v>
      </c>
      <c r="G1954" t="s">
        <v>240</v>
      </c>
      <c r="H1954" t="s">
        <v>3932</v>
      </c>
      <c r="I1954" t="s">
        <v>241</v>
      </c>
      <c r="J1954" t="s">
        <v>1954</v>
      </c>
      <c r="K1954">
        <v>3</v>
      </c>
      <c r="L1954" t="s">
        <v>3371</v>
      </c>
      <c r="N1954" t="s">
        <v>27937</v>
      </c>
      <c r="O1954" t="s">
        <v>27938</v>
      </c>
      <c r="P1954">
        <v>157</v>
      </c>
      <c r="Q1954" t="s">
        <v>27939</v>
      </c>
      <c r="R1954" t="s">
        <v>7205</v>
      </c>
      <c r="S1954" t="s">
        <v>10315</v>
      </c>
      <c r="T1954">
        <v>4</v>
      </c>
      <c r="U1954">
        <v>7</v>
      </c>
      <c r="V1954">
        <v>4</v>
      </c>
      <c r="X1954" t="s">
        <v>27940</v>
      </c>
      <c r="Z1954" t="s">
        <v>18432</v>
      </c>
      <c r="AC1954" t="s">
        <v>4565</v>
      </c>
      <c r="AD1954" t="s">
        <v>249</v>
      </c>
      <c r="AF1954" t="s">
        <v>27941</v>
      </c>
      <c r="AG1954" t="s">
        <v>27942</v>
      </c>
      <c r="AH1954" t="s">
        <v>249</v>
      </c>
      <c r="AI1954" t="s">
        <v>249</v>
      </c>
      <c r="AJ1954" t="s">
        <v>27943</v>
      </c>
      <c r="AO1954" t="s">
        <v>27944</v>
      </c>
      <c r="AQ1954">
        <v>14</v>
      </c>
      <c r="AR1954" t="s">
        <v>16872</v>
      </c>
      <c r="AS1954">
        <v>48</v>
      </c>
      <c r="AX1954" t="s">
        <v>27945</v>
      </c>
      <c r="AY1954" t="s">
        <v>3178</v>
      </c>
      <c r="AZ1954" t="s">
        <v>670</v>
      </c>
      <c r="BA1954" t="s">
        <v>255</v>
      </c>
      <c r="BB1954" t="s">
        <v>27946</v>
      </c>
      <c r="BD1954" t="s">
        <v>24172</v>
      </c>
      <c r="BE1954">
        <v>0</v>
      </c>
      <c r="BF1954" t="s">
        <v>27947</v>
      </c>
      <c r="BG1954" t="s">
        <v>27948</v>
      </c>
      <c r="BH1954" t="s">
        <v>27949</v>
      </c>
      <c r="BI1954" t="s">
        <v>132</v>
      </c>
      <c r="BS1954">
        <v>0</v>
      </c>
      <c r="BT1954">
        <v>0</v>
      </c>
      <c r="BU1954">
        <v>0</v>
      </c>
      <c r="BV1954">
        <v>0</v>
      </c>
      <c r="BW1954">
        <v>0</v>
      </c>
      <c r="BX1954">
        <v>0</v>
      </c>
      <c r="BY1954">
        <v>1</v>
      </c>
      <c r="CD1954" t="s">
        <v>131</v>
      </c>
      <c r="CE1954">
        <v>0</v>
      </c>
      <c r="CF1954" t="s">
        <v>132</v>
      </c>
      <c r="CJ1954" t="s">
        <v>132</v>
      </c>
      <c r="CK1954" t="s">
        <v>132</v>
      </c>
      <c r="CP1954">
        <v>5392</v>
      </c>
      <c r="CQ1954">
        <v>0</v>
      </c>
      <c r="CR1954">
        <v>0</v>
      </c>
      <c r="CS1954">
        <v>0</v>
      </c>
      <c r="CT1954">
        <v>0</v>
      </c>
    </row>
    <row r="1955" spans="1:98" x14ac:dyDescent="0.2">
      <c r="A1955" t="s">
        <v>5400</v>
      </c>
      <c r="B1955" s="1" t="s">
        <v>239</v>
      </c>
      <c r="C1955">
        <v>800</v>
      </c>
      <c r="G1955" t="s">
        <v>135</v>
      </c>
      <c r="H1955" t="s">
        <v>102</v>
      </c>
      <c r="I1955" t="s">
        <v>1555</v>
      </c>
      <c r="K1955">
        <v>1</v>
      </c>
      <c r="L1955" t="s">
        <v>2522</v>
      </c>
      <c r="N1955" t="s">
        <v>794</v>
      </c>
      <c r="O1955" t="s">
        <v>795</v>
      </c>
      <c r="P1955">
        <v>26</v>
      </c>
      <c r="Q1955" t="s">
        <v>3715</v>
      </c>
      <c r="S1955" t="s">
        <v>5401</v>
      </c>
      <c r="T1955">
        <v>3</v>
      </c>
      <c r="U1955">
        <v>2</v>
      </c>
      <c r="V1955">
        <v>5</v>
      </c>
      <c r="X1955" t="s">
        <v>3160</v>
      </c>
      <c r="AC1955" t="s">
        <v>5402</v>
      </c>
      <c r="AD1955" t="s">
        <v>249</v>
      </c>
      <c r="AF1955" t="s">
        <v>5403</v>
      </c>
      <c r="AH1955" t="s">
        <v>114</v>
      </c>
      <c r="AI1955" t="s">
        <v>114</v>
      </c>
      <c r="AJ1955" t="s">
        <v>5404</v>
      </c>
      <c r="AO1955" t="s">
        <v>5405</v>
      </c>
      <c r="AQ1955">
        <v>3</v>
      </c>
      <c r="AR1955">
        <v>4</v>
      </c>
      <c r="AS1955">
        <v>15</v>
      </c>
      <c r="AT1955" t="s">
        <v>5406</v>
      </c>
      <c r="AU1955" t="s">
        <v>5407</v>
      </c>
      <c r="AV1955" t="s">
        <v>590</v>
      </c>
      <c r="AW1955" t="s">
        <v>647</v>
      </c>
      <c r="AX1955" t="s">
        <v>4897</v>
      </c>
      <c r="AY1955" t="s">
        <v>298</v>
      </c>
      <c r="AZ1955" t="s">
        <v>5408</v>
      </c>
      <c r="BA1955" t="s">
        <v>426</v>
      </c>
      <c r="BB1955" t="s">
        <v>5409</v>
      </c>
      <c r="BD1955" t="s">
        <v>128</v>
      </c>
      <c r="BE1955">
        <v>0</v>
      </c>
      <c r="BF1955" t="s">
        <v>5410</v>
      </c>
      <c r="BG1955" t="s">
        <v>5411</v>
      </c>
      <c r="BH1955" t="s">
        <v>5412</v>
      </c>
      <c r="BS1955">
        <v>0</v>
      </c>
      <c r="BT1955">
        <v>0</v>
      </c>
      <c r="BU1955">
        <v>0</v>
      </c>
      <c r="BV1955">
        <v>0</v>
      </c>
      <c r="BW1955">
        <v>0</v>
      </c>
      <c r="BX1955">
        <v>0</v>
      </c>
      <c r="BY1955">
        <v>1</v>
      </c>
      <c r="CD1955" t="s">
        <v>131</v>
      </c>
      <c r="CE1955">
        <v>0</v>
      </c>
      <c r="CJ1955" t="s">
        <v>132</v>
      </c>
      <c r="CO1955" t="str">
        <f>HYPERLINK("http://www.d20pfsrd.com/bestiary/monster-listings/undead/wight","Wight")</f>
        <v>Wight</v>
      </c>
      <c r="CP1955">
        <v>349</v>
      </c>
      <c r="CQ1955">
        <v>0</v>
      </c>
      <c r="CR1955">
        <v>0</v>
      </c>
      <c r="CS1955">
        <v>0</v>
      </c>
      <c r="CT1955">
        <v>0</v>
      </c>
    </row>
    <row r="1956" spans="1:98" x14ac:dyDescent="0.2">
      <c r="A1956" t="s">
        <v>13721</v>
      </c>
      <c r="B1956" s="1" t="s">
        <v>1034</v>
      </c>
      <c r="C1956">
        <v>6400</v>
      </c>
      <c r="G1956" t="s">
        <v>135</v>
      </c>
      <c r="H1956" t="s">
        <v>102</v>
      </c>
      <c r="I1956" t="s">
        <v>1555</v>
      </c>
      <c r="K1956">
        <v>5</v>
      </c>
      <c r="L1956" t="s">
        <v>13722</v>
      </c>
      <c r="N1956" t="s">
        <v>13723</v>
      </c>
      <c r="O1956" t="s">
        <v>13724</v>
      </c>
      <c r="P1956">
        <v>115</v>
      </c>
      <c r="Q1956" t="s">
        <v>11823</v>
      </c>
      <c r="S1956" t="s">
        <v>13725</v>
      </c>
      <c r="T1956">
        <v>9</v>
      </c>
      <c r="U1956">
        <v>6</v>
      </c>
      <c r="V1956">
        <v>9</v>
      </c>
      <c r="X1956" t="s">
        <v>3891</v>
      </c>
      <c r="Y1956" t="s">
        <v>1145</v>
      </c>
      <c r="Z1956" t="s">
        <v>3160</v>
      </c>
      <c r="AC1956" t="s">
        <v>5402</v>
      </c>
      <c r="AD1956" t="s">
        <v>9497</v>
      </c>
      <c r="AF1956" t="s">
        <v>13726</v>
      </c>
      <c r="AH1956" t="s">
        <v>114</v>
      </c>
      <c r="AI1956" t="s">
        <v>114</v>
      </c>
      <c r="AJ1956" t="s">
        <v>13727</v>
      </c>
      <c r="AK1956" t="s">
        <v>13728</v>
      </c>
      <c r="AO1956" t="s">
        <v>13729</v>
      </c>
      <c r="AQ1956">
        <v>8</v>
      </c>
      <c r="AR1956">
        <v>15</v>
      </c>
      <c r="AS1956">
        <v>26</v>
      </c>
      <c r="AT1956" t="s">
        <v>13730</v>
      </c>
      <c r="AU1956" t="s">
        <v>13731</v>
      </c>
      <c r="AW1956" t="s">
        <v>647</v>
      </c>
      <c r="AY1956" t="s">
        <v>298</v>
      </c>
      <c r="AZ1956" t="s">
        <v>13732</v>
      </c>
      <c r="BA1956" t="s">
        <v>13733</v>
      </c>
      <c r="BB1956" t="s">
        <v>13734</v>
      </c>
      <c r="BD1956" t="s">
        <v>13717</v>
      </c>
      <c r="BE1956">
        <v>0</v>
      </c>
      <c r="BF1956" t="s">
        <v>13735</v>
      </c>
      <c r="BG1956" t="s">
        <v>13736</v>
      </c>
      <c r="BH1956" t="s">
        <v>13737</v>
      </c>
      <c r="BS1956">
        <v>0</v>
      </c>
      <c r="BT1956">
        <v>0</v>
      </c>
      <c r="BU1956">
        <v>0</v>
      </c>
      <c r="BV1956">
        <v>0</v>
      </c>
      <c r="BW1956">
        <v>0</v>
      </c>
      <c r="BX1956">
        <v>0</v>
      </c>
      <c r="BY1956">
        <v>1</v>
      </c>
      <c r="CD1956" t="s">
        <v>131</v>
      </c>
      <c r="CE1956">
        <v>0</v>
      </c>
      <c r="CJ1956" t="s">
        <v>132</v>
      </c>
      <c r="CP1956">
        <v>1725</v>
      </c>
      <c r="CQ1956">
        <v>0</v>
      </c>
      <c r="CR1956">
        <v>0</v>
      </c>
      <c r="CS1956">
        <v>0</v>
      </c>
      <c r="CT1956">
        <v>0</v>
      </c>
    </row>
    <row r="1957" spans="1:98" x14ac:dyDescent="0.2">
      <c r="A1957" t="s">
        <v>27950</v>
      </c>
      <c r="B1957" s="1" t="s">
        <v>365</v>
      </c>
      <c r="C1957">
        <v>1200</v>
      </c>
      <c r="G1957" t="s">
        <v>575</v>
      </c>
      <c r="H1957" t="s">
        <v>102</v>
      </c>
      <c r="I1957" t="s">
        <v>701</v>
      </c>
      <c r="J1957" t="s">
        <v>723</v>
      </c>
      <c r="K1957">
        <v>3</v>
      </c>
      <c r="L1957" t="s">
        <v>453</v>
      </c>
      <c r="N1957" t="s">
        <v>3296</v>
      </c>
      <c r="O1957" t="s">
        <v>27951</v>
      </c>
      <c r="P1957">
        <v>39</v>
      </c>
      <c r="Q1957" t="s">
        <v>1100</v>
      </c>
      <c r="S1957" t="s">
        <v>23134</v>
      </c>
      <c r="T1957">
        <v>4</v>
      </c>
      <c r="U1957">
        <v>8</v>
      </c>
      <c r="V1957">
        <v>3</v>
      </c>
      <c r="AA1957" t="s">
        <v>11106</v>
      </c>
      <c r="AD1957" t="s">
        <v>249</v>
      </c>
      <c r="AF1957" t="s">
        <v>27952</v>
      </c>
      <c r="AG1957" t="s">
        <v>27953</v>
      </c>
      <c r="AH1957" t="s">
        <v>114</v>
      </c>
      <c r="AI1957" t="s">
        <v>114</v>
      </c>
      <c r="AK1957" t="s">
        <v>27954</v>
      </c>
      <c r="AO1957" t="s">
        <v>27955</v>
      </c>
      <c r="AQ1957">
        <v>4</v>
      </c>
      <c r="AR1957">
        <v>9</v>
      </c>
      <c r="AS1957">
        <v>22</v>
      </c>
      <c r="AT1957" t="s">
        <v>27956</v>
      </c>
      <c r="AU1957" t="s">
        <v>27957</v>
      </c>
      <c r="AV1957" t="s">
        <v>27958</v>
      </c>
      <c r="AW1957" t="s">
        <v>27959</v>
      </c>
      <c r="AX1957" t="s">
        <v>27960</v>
      </c>
      <c r="AY1957" t="s">
        <v>2028</v>
      </c>
      <c r="AZ1957" t="s">
        <v>27961</v>
      </c>
      <c r="BA1957" t="s">
        <v>27962</v>
      </c>
      <c r="BB1957" t="s">
        <v>27963</v>
      </c>
      <c r="BD1957" t="s">
        <v>24172</v>
      </c>
      <c r="BE1957">
        <v>0</v>
      </c>
      <c r="BF1957" t="s">
        <v>27964</v>
      </c>
      <c r="BG1957" t="s">
        <v>27965</v>
      </c>
      <c r="BH1957" t="s">
        <v>27966</v>
      </c>
      <c r="BI1957" t="s">
        <v>132</v>
      </c>
      <c r="BS1957">
        <v>0</v>
      </c>
      <c r="BT1957">
        <v>0</v>
      </c>
      <c r="BU1957">
        <v>0</v>
      </c>
      <c r="BV1957">
        <v>0</v>
      </c>
      <c r="BW1957">
        <v>0</v>
      </c>
      <c r="BX1957">
        <v>0</v>
      </c>
      <c r="BY1957">
        <v>1</v>
      </c>
      <c r="CD1957" t="s">
        <v>131</v>
      </c>
      <c r="CE1957">
        <v>0</v>
      </c>
      <c r="CF1957" t="s">
        <v>132</v>
      </c>
      <c r="CJ1957" t="s">
        <v>132</v>
      </c>
      <c r="CK1957" t="s">
        <v>132</v>
      </c>
      <c r="CP1957">
        <v>5393</v>
      </c>
      <c r="CQ1957">
        <v>0</v>
      </c>
      <c r="CR1957">
        <v>0</v>
      </c>
      <c r="CS1957">
        <v>0</v>
      </c>
      <c r="CT1957">
        <v>0</v>
      </c>
    </row>
    <row r="1958" spans="1:98" x14ac:dyDescent="0.2">
      <c r="A1958" t="s">
        <v>5413</v>
      </c>
      <c r="B1958" s="1" t="s">
        <v>1137</v>
      </c>
      <c r="C1958">
        <v>2400</v>
      </c>
      <c r="G1958" t="s">
        <v>575</v>
      </c>
      <c r="H1958" t="s">
        <v>393</v>
      </c>
      <c r="I1958" t="s">
        <v>137</v>
      </c>
      <c r="J1958" t="s">
        <v>1900</v>
      </c>
      <c r="K1958">
        <v>13</v>
      </c>
      <c r="L1958" t="s">
        <v>3114</v>
      </c>
      <c r="N1958" t="s">
        <v>5414</v>
      </c>
      <c r="O1958" t="s">
        <v>5415</v>
      </c>
      <c r="P1958">
        <v>40</v>
      </c>
      <c r="Q1958" t="s">
        <v>5416</v>
      </c>
      <c r="S1958" t="s">
        <v>5417</v>
      </c>
      <c r="T1958">
        <v>3</v>
      </c>
      <c r="U1958">
        <v>12</v>
      </c>
      <c r="V1958">
        <v>9</v>
      </c>
      <c r="X1958" t="s">
        <v>3751</v>
      </c>
      <c r="Z1958" t="s">
        <v>5418</v>
      </c>
      <c r="AD1958" t="s">
        <v>5419</v>
      </c>
      <c r="AF1958" t="s">
        <v>5420</v>
      </c>
      <c r="AH1958" t="s">
        <v>114</v>
      </c>
      <c r="AI1958" t="s">
        <v>114</v>
      </c>
      <c r="AO1958" t="s">
        <v>5421</v>
      </c>
      <c r="AQ1958">
        <v>6</v>
      </c>
      <c r="AR1958">
        <v>0</v>
      </c>
      <c r="AS1958">
        <v>24</v>
      </c>
      <c r="AT1958" t="s">
        <v>5422</v>
      </c>
      <c r="AU1958" t="s">
        <v>5423</v>
      </c>
      <c r="AW1958" t="s">
        <v>5424</v>
      </c>
      <c r="AX1958" t="s">
        <v>5425</v>
      </c>
      <c r="AY1958" t="s">
        <v>5426</v>
      </c>
      <c r="AZ1958" t="s">
        <v>5427</v>
      </c>
      <c r="BA1958" t="s">
        <v>277</v>
      </c>
      <c r="BB1958" t="s">
        <v>5428</v>
      </c>
      <c r="BD1958" t="s">
        <v>128</v>
      </c>
      <c r="BE1958">
        <v>0</v>
      </c>
      <c r="BF1958" t="s">
        <v>5429</v>
      </c>
      <c r="BG1958" t="s">
        <v>5430</v>
      </c>
      <c r="BH1958" t="s">
        <v>5431</v>
      </c>
      <c r="BS1958">
        <v>0</v>
      </c>
      <c r="BT1958">
        <v>0</v>
      </c>
      <c r="BU1958">
        <v>1</v>
      </c>
      <c r="BV1958">
        <v>0</v>
      </c>
      <c r="BW1958">
        <v>0</v>
      </c>
      <c r="BX1958">
        <v>0</v>
      </c>
      <c r="BY1958">
        <v>0</v>
      </c>
      <c r="CD1958" t="s">
        <v>131</v>
      </c>
      <c r="CE1958">
        <v>0</v>
      </c>
      <c r="CJ1958" t="s">
        <v>132</v>
      </c>
      <c r="CO1958" t="str">
        <f>HYPERLINK("http://www.d20pfsrd.com/bestiary/monster-listings/aberrations/will-o--wisp","Will-o'-Wisp")</f>
        <v>Will-o'-Wisp</v>
      </c>
      <c r="CP1958">
        <v>350</v>
      </c>
      <c r="CQ1958">
        <v>0</v>
      </c>
      <c r="CR1958">
        <v>0</v>
      </c>
      <c r="CS1958">
        <v>0</v>
      </c>
      <c r="CT1958">
        <v>0</v>
      </c>
    </row>
    <row r="1959" spans="1:98" x14ac:dyDescent="0.2">
      <c r="A1959" t="s">
        <v>19040</v>
      </c>
      <c r="B1959" s="1" t="s">
        <v>192</v>
      </c>
      <c r="C1959">
        <v>76800</v>
      </c>
      <c r="G1959" t="s">
        <v>135</v>
      </c>
      <c r="H1959" t="s">
        <v>136</v>
      </c>
      <c r="I1959" t="s">
        <v>103</v>
      </c>
      <c r="J1959" t="s">
        <v>19041</v>
      </c>
      <c r="K1959">
        <v>3</v>
      </c>
      <c r="L1959" t="s">
        <v>5674</v>
      </c>
      <c r="N1959" t="s">
        <v>16863</v>
      </c>
      <c r="O1959" t="s">
        <v>19042</v>
      </c>
      <c r="P1959">
        <v>230</v>
      </c>
      <c r="Q1959" t="s">
        <v>16865</v>
      </c>
      <c r="R1959" t="s">
        <v>5288</v>
      </c>
      <c r="S1959" t="s">
        <v>19043</v>
      </c>
      <c r="T1959">
        <v>20</v>
      </c>
      <c r="U1959">
        <v>9</v>
      </c>
      <c r="V1959">
        <v>17</v>
      </c>
      <c r="AA1959" t="s">
        <v>19044</v>
      </c>
      <c r="AB1959">
        <v>27</v>
      </c>
      <c r="AD1959" t="s">
        <v>1434</v>
      </c>
      <c r="AF1959" t="s">
        <v>19045</v>
      </c>
      <c r="AG1959" t="s">
        <v>19046</v>
      </c>
      <c r="AH1959" t="s">
        <v>147</v>
      </c>
      <c r="AI1959" t="s">
        <v>147</v>
      </c>
      <c r="AJ1959" t="s">
        <v>19047</v>
      </c>
      <c r="AK1959" t="s">
        <v>19048</v>
      </c>
      <c r="AO1959" t="s">
        <v>19049</v>
      </c>
      <c r="AQ1959">
        <v>20</v>
      </c>
      <c r="AR1959">
        <v>34</v>
      </c>
      <c r="AS1959">
        <v>47</v>
      </c>
      <c r="AT1959" t="s">
        <v>19050</v>
      </c>
      <c r="AU1959" t="s">
        <v>19051</v>
      </c>
      <c r="AW1959" t="s">
        <v>3199</v>
      </c>
      <c r="AX1959" t="s">
        <v>19052</v>
      </c>
      <c r="AY1959" t="s">
        <v>736</v>
      </c>
      <c r="AZ1959" t="s">
        <v>19053</v>
      </c>
      <c r="BA1959" t="s">
        <v>19054</v>
      </c>
      <c r="BB1959" t="s">
        <v>19055</v>
      </c>
      <c r="BC1959" t="s">
        <v>4480</v>
      </c>
      <c r="BD1959" t="s">
        <v>19056</v>
      </c>
      <c r="BE1959">
        <v>0</v>
      </c>
      <c r="BF1959" t="s">
        <v>19057</v>
      </c>
      <c r="BG1959" t="s">
        <v>19058</v>
      </c>
      <c r="BH1959" t="s">
        <v>19059</v>
      </c>
      <c r="BL1959" t="s">
        <v>132</v>
      </c>
      <c r="BM1959" t="s">
        <v>132</v>
      </c>
      <c r="BN1959" t="s">
        <v>132</v>
      </c>
      <c r="BS1959">
        <v>0</v>
      </c>
      <c r="BT1959">
        <v>0</v>
      </c>
      <c r="BU1959">
        <v>1</v>
      </c>
      <c r="BV1959">
        <v>0</v>
      </c>
      <c r="BW1959">
        <v>0</v>
      </c>
      <c r="BX1959">
        <v>0</v>
      </c>
      <c r="BY1959">
        <v>1</v>
      </c>
      <c r="CA1959" t="s">
        <v>14044</v>
      </c>
      <c r="CB1959" t="s">
        <v>132</v>
      </c>
      <c r="CD1959" t="s">
        <v>131</v>
      </c>
      <c r="CE1959">
        <v>0</v>
      </c>
      <c r="CJ1959" t="s">
        <v>132</v>
      </c>
      <c r="CP1959">
        <v>2499</v>
      </c>
      <c r="CQ1959">
        <v>0</v>
      </c>
      <c r="CR1959">
        <v>0</v>
      </c>
      <c r="CS1959">
        <v>0</v>
      </c>
      <c r="CT1959">
        <v>0</v>
      </c>
    </row>
    <row r="1960" spans="1:98" x14ac:dyDescent="0.2">
      <c r="A1960" t="s">
        <v>22291</v>
      </c>
      <c r="B1960" s="1" t="s">
        <v>134</v>
      </c>
      <c r="C1960">
        <v>3200</v>
      </c>
      <c r="G1960" t="s">
        <v>1053</v>
      </c>
      <c r="H1960" t="s">
        <v>393</v>
      </c>
      <c r="I1960" t="s">
        <v>2390</v>
      </c>
      <c r="J1960" t="s">
        <v>2012</v>
      </c>
      <c r="K1960">
        <v>8</v>
      </c>
      <c r="L1960" t="s">
        <v>2804</v>
      </c>
      <c r="N1960" t="s">
        <v>22292</v>
      </c>
      <c r="O1960" t="s">
        <v>22293</v>
      </c>
      <c r="P1960">
        <v>68</v>
      </c>
      <c r="Q1960" t="s">
        <v>22294</v>
      </c>
      <c r="R1960" t="s">
        <v>22295</v>
      </c>
      <c r="S1960" t="s">
        <v>8126</v>
      </c>
      <c r="T1960">
        <v>7</v>
      </c>
      <c r="U1960">
        <v>10</v>
      </c>
      <c r="V1960">
        <v>7</v>
      </c>
      <c r="Y1960" t="s">
        <v>4313</v>
      </c>
      <c r="Z1960" t="s">
        <v>3093</v>
      </c>
      <c r="AC1960" t="s">
        <v>22296</v>
      </c>
      <c r="AD1960" t="s">
        <v>249</v>
      </c>
      <c r="AF1960" t="s">
        <v>22297</v>
      </c>
      <c r="AH1960" t="s">
        <v>114</v>
      </c>
      <c r="AI1960" t="s">
        <v>114</v>
      </c>
      <c r="AJ1960" t="s">
        <v>22298</v>
      </c>
      <c r="AO1960" t="s">
        <v>22299</v>
      </c>
      <c r="AQ1960">
        <v>4</v>
      </c>
      <c r="AR1960">
        <v>8</v>
      </c>
      <c r="AS1960">
        <v>22</v>
      </c>
      <c r="AT1960" t="s">
        <v>11093</v>
      </c>
      <c r="AU1960" t="s">
        <v>22300</v>
      </c>
      <c r="AV1960" t="s">
        <v>22301</v>
      </c>
      <c r="AW1960" t="s">
        <v>11095</v>
      </c>
      <c r="AX1960" t="s">
        <v>22302</v>
      </c>
      <c r="AY1960" t="s">
        <v>11097</v>
      </c>
      <c r="AZ1960" t="s">
        <v>11098</v>
      </c>
      <c r="BA1960" t="s">
        <v>11099</v>
      </c>
      <c r="BB1960" t="s">
        <v>22303</v>
      </c>
      <c r="BC1960" t="s">
        <v>22291</v>
      </c>
      <c r="BD1960" t="s">
        <v>22253</v>
      </c>
      <c r="BE1960">
        <v>1</v>
      </c>
      <c r="BF1960" t="s">
        <v>22304</v>
      </c>
      <c r="BG1960" t="s">
        <v>22305</v>
      </c>
      <c r="BH1960" t="s">
        <v>22306</v>
      </c>
      <c r="BS1960">
        <v>0</v>
      </c>
      <c r="BT1960">
        <v>0</v>
      </c>
      <c r="BU1960">
        <v>0</v>
      </c>
      <c r="BV1960">
        <v>0</v>
      </c>
      <c r="BW1960">
        <v>0</v>
      </c>
      <c r="BX1960">
        <v>0</v>
      </c>
      <c r="BY1960">
        <v>1</v>
      </c>
      <c r="CD1960" t="s">
        <v>131</v>
      </c>
      <c r="CE1960">
        <v>0</v>
      </c>
      <c r="CJ1960" t="s">
        <v>132</v>
      </c>
      <c r="CP1960">
        <v>4323</v>
      </c>
      <c r="CQ1960">
        <v>0</v>
      </c>
      <c r="CR1960">
        <v>0</v>
      </c>
      <c r="CS1960">
        <v>0</v>
      </c>
      <c r="CT1960">
        <v>0</v>
      </c>
    </row>
    <row r="1961" spans="1:98" x14ac:dyDescent="0.2">
      <c r="A1961" t="s">
        <v>27967</v>
      </c>
      <c r="B1961" s="1" t="s">
        <v>134</v>
      </c>
      <c r="C1961">
        <v>3200</v>
      </c>
      <c r="G1961" t="s">
        <v>575</v>
      </c>
      <c r="H1961" t="s">
        <v>102</v>
      </c>
      <c r="I1961" t="s">
        <v>809</v>
      </c>
      <c r="J1961" t="s">
        <v>2012</v>
      </c>
      <c r="K1961">
        <v>1</v>
      </c>
      <c r="L1961" t="s">
        <v>27968</v>
      </c>
      <c r="N1961" t="s">
        <v>8762</v>
      </c>
      <c r="O1961" t="s">
        <v>8763</v>
      </c>
      <c r="P1961">
        <v>85</v>
      </c>
      <c r="Q1961" t="s">
        <v>2679</v>
      </c>
      <c r="S1961" t="s">
        <v>19033</v>
      </c>
      <c r="T1961">
        <v>8</v>
      </c>
      <c r="U1961">
        <v>8</v>
      </c>
      <c r="V1961">
        <v>8</v>
      </c>
      <c r="Y1961" t="s">
        <v>479</v>
      </c>
      <c r="Z1961" t="s">
        <v>3093</v>
      </c>
      <c r="AB1961">
        <v>18</v>
      </c>
      <c r="AC1961" t="s">
        <v>3438</v>
      </c>
      <c r="AD1961" t="s">
        <v>249</v>
      </c>
      <c r="AF1961" t="s">
        <v>27969</v>
      </c>
      <c r="AH1961" t="s">
        <v>114</v>
      </c>
      <c r="AI1961" t="s">
        <v>114</v>
      </c>
      <c r="AJ1961" t="s">
        <v>27970</v>
      </c>
      <c r="AK1961" t="s">
        <v>27971</v>
      </c>
      <c r="AO1961" t="s">
        <v>27972</v>
      </c>
      <c r="AQ1961">
        <v>10</v>
      </c>
      <c r="AR1961">
        <v>13</v>
      </c>
      <c r="AS1961">
        <v>24</v>
      </c>
      <c r="AT1961" t="s">
        <v>3483</v>
      </c>
      <c r="AU1961" t="s">
        <v>27973</v>
      </c>
      <c r="AV1961" t="s">
        <v>3237</v>
      </c>
      <c r="AW1961" t="s">
        <v>3485</v>
      </c>
      <c r="AX1961" t="s">
        <v>27974</v>
      </c>
      <c r="AY1961" t="s">
        <v>22204</v>
      </c>
      <c r="AZ1961" t="s">
        <v>27975</v>
      </c>
      <c r="BA1961" t="s">
        <v>426</v>
      </c>
      <c r="BB1961" t="s">
        <v>27976</v>
      </c>
      <c r="BD1961" t="s">
        <v>24172</v>
      </c>
      <c r="BE1961">
        <v>0</v>
      </c>
      <c r="BF1961" t="s">
        <v>27977</v>
      </c>
      <c r="BG1961" t="s">
        <v>27978</v>
      </c>
      <c r="BH1961" t="s">
        <v>27979</v>
      </c>
      <c r="BI1961" t="s">
        <v>132</v>
      </c>
      <c r="BS1961">
        <v>0</v>
      </c>
      <c r="BT1961">
        <v>0</v>
      </c>
      <c r="BU1961">
        <v>0</v>
      </c>
      <c r="BV1961">
        <v>0</v>
      </c>
      <c r="BW1961">
        <v>0</v>
      </c>
      <c r="BX1961">
        <v>0</v>
      </c>
      <c r="BY1961">
        <v>1</v>
      </c>
      <c r="CD1961" t="s">
        <v>131</v>
      </c>
      <c r="CE1961">
        <v>0</v>
      </c>
      <c r="CF1961" t="s">
        <v>132</v>
      </c>
      <c r="CJ1961" t="s">
        <v>132</v>
      </c>
      <c r="CK1961" t="s">
        <v>132</v>
      </c>
      <c r="CP1961">
        <v>5394</v>
      </c>
      <c r="CQ1961">
        <v>0</v>
      </c>
      <c r="CR1961">
        <v>0</v>
      </c>
      <c r="CS1961">
        <v>0</v>
      </c>
      <c r="CT1961">
        <v>0</v>
      </c>
    </row>
    <row r="1962" spans="1:98" x14ac:dyDescent="0.2">
      <c r="A1962" t="s">
        <v>5484</v>
      </c>
      <c r="B1962" s="1" t="s">
        <v>306</v>
      </c>
      <c r="C1962">
        <v>1600</v>
      </c>
      <c r="G1962" t="s">
        <v>1053</v>
      </c>
      <c r="H1962" t="s">
        <v>193</v>
      </c>
      <c r="I1962" t="s">
        <v>261</v>
      </c>
      <c r="J1962" t="s">
        <v>2012</v>
      </c>
      <c r="K1962">
        <v>5</v>
      </c>
      <c r="L1962" t="s">
        <v>3315</v>
      </c>
      <c r="N1962" t="s">
        <v>5485</v>
      </c>
      <c r="O1962" t="s">
        <v>5486</v>
      </c>
      <c r="P1962">
        <v>57</v>
      </c>
      <c r="Q1962" t="s">
        <v>1409</v>
      </c>
      <c r="S1962" t="s">
        <v>5487</v>
      </c>
      <c r="T1962">
        <v>9</v>
      </c>
      <c r="U1962">
        <v>6</v>
      </c>
      <c r="V1962">
        <v>3</v>
      </c>
      <c r="Z1962" t="s">
        <v>3093</v>
      </c>
      <c r="AC1962" t="s">
        <v>2019</v>
      </c>
      <c r="AD1962" t="s">
        <v>766</v>
      </c>
      <c r="AF1962" t="s">
        <v>5488</v>
      </c>
      <c r="AH1962" t="s">
        <v>202</v>
      </c>
      <c r="AI1962" t="s">
        <v>114</v>
      </c>
      <c r="AJ1962" t="s">
        <v>5489</v>
      </c>
      <c r="AO1962" t="s">
        <v>5490</v>
      </c>
      <c r="AQ1962">
        <v>6</v>
      </c>
      <c r="AR1962">
        <v>12</v>
      </c>
      <c r="AS1962" t="s">
        <v>2024</v>
      </c>
      <c r="AT1962" t="s">
        <v>3979</v>
      </c>
      <c r="AU1962" t="s">
        <v>5491</v>
      </c>
      <c r="AV1962" t="s">
        <v>5492</v>
      </c>
      <c r="AW1962" t="s">
        <v>3199</v>
      </c>
      <c r="AY1962" t="s">
        <v>5493</v>
      </c>
      <c r="AZ1962" t="s">
        <v>5494</v>
      </c>
      <c r="BA1962" t="s">
        <v>426</v>
      </c>
      <c r="BB1962" t="s">
        <v>5495</v>
      </c>
      <c r="BC1962" t="s">
        <v>5473</v>
      </c>
      <c r="BD1962" t="s">
        <v>128</v>
      </c>
      <c r="BE1962">
        <v>0</v>
      </c>
      <c r="BG1962" t="s">
        <v>5496</v>
      </c>
      <c r="BH1962" t="s">
        <v>5497</v>
      </c>
      <c r="BS1962">
        <v>0</v>
      </c>
      <c r="BT1962">
        <v>0</v>
      </c>
      <c r="BU1962">
        <v>0</v>
      </c>
      <c r="BV1962">
        <v>0</v>
      </c>
      <c r="BW1962">
        <v>0</v>
      </c>
      <c r="BX1962">
        <v>0</v>
      </c>
      <c r="BY1962">
        <v>1</v>
      </c>
      <c r="CD1962" t="s">
        <v>131</v>
      </c>
      <c r="CE1962">
        <v>0</v>
      </c>
      <c r="CJ1962" t="s">
        <v>132</v>
      </c>
      <c r="CO1962" t="str">
        <f>HYPERLINK("http://www.d20pfsrd.com/bestiary/monster-listings/magical-beasts/winter-wolf","Winter Wolf")</f>
        <v>Winter Wolf</v>
      </c>
      <c r="CP1962">
        <v>356</v>
      </c>
      <c r="CQ1962">
        <v>0</v>
      </c>
      <c r="CR1962">
        <v>0</v>
      </c>
      <c r="CS1962">
        <v>0</v>
      </c>
      <c r="CT1962">
        <v>0</v>
      </c>
    </row>
    <row r="1963" spans="1:98" x14ac:dyDescent="0.2">
      <c r="A1963" t="s">
        <v>12012</v>
      </c>
      <c r="B1963" s="1" t="s">
        <v>1246</v>
      </c>
      <c r="C1963">
        <v>102400</v>
      </c>
      <c r="G1963" t="s">
        <v>575</v>
      </c>
      <c r="H1963" t="s">
        <v>102</v>
      </c>
      <c r="I1963" t="s">
        <v>1555</v>
      </c>
      <c r="J1963" t="s">
        <v>2012</v>
      </c>
      <c r="K1963">
        <v>10</v>
      </c>
      <c r="L1963" t="s">
        <v>9764</v>
      </c>
      <c r="M1963" t="s">
        <v>12013</v>
      </c>
      <c r="N1963" t="s">
        <v>12014</v>
      </c>
      <c r="O1963" t="s">
        <v>12015</v>
      </c>
      <c r="P1963">
        <v>270</v>
      </c>
      <c r="Q1963" t="s">
        <v>9472</v>
      </c>
      <c r="R1963" t="s">
        <v>4980</v>
      </c>
      <c r="S1963" t="s">
        <v>12016</v>
      </c>
      <c r="T1963">
        <v>15</v>
      </c>
      <c r="U1963">
        <v>14</v>
      </c>
      <c r="V1963">
        <v>16</v>
      </c>
      <c r="X1963" t="s">
        <v>3891</v>
      </c>
      <c r="Y1963" t="s">
        <v>12017</v>
      </c>
      <c r="Z1963" t="s">
        <v>5001</v>
      </c>
      <c r="AB1963">
        <v>28</v>
      </c>
      <c r="AC1963" t="s">
        <v>2019</v>
      </c>
      <c r="AD1963" t="s">
        <v>249</v>
      </c>
      <c r="AF1963" t="s">
        <v>12018</v>
      </c>
      <c r="AH1963" t="s">
        <v>114</v>
      </c>
      <c r="AI1963" t="s">
        <v>114</v>
      </c>
      <c r="AJ1963" t="s">
        <v>12019</v>
      </c>
      <c r="AK1963" t="s">
        <v>12020</v>
      </c>
      <c r="AO1963" t="s">
        <v>12021</v>
      </c>
      <c r="AQ1963">
        <v>15</v>
      </c>
      <c r="AR1963">
        <v>30</v>
      </c>
      <c r="AS1963">
        <v>46</v>
      </c>
      <c r="AT1963" t="s">
        <v>12022</v>
      </c>
      <c r="AU1963" t="s">
        <v>12023</v>
      </c>
      <c r="AW1963" t="s">
        <v>647</v>
      </c>
      <c r="AY1963" t="s">
        <v>12024</v>
      </c>
      <c r="AZ1963" t="s">
        <v>12025</v>
      </c>
      <c r="BA1963" t="s">
        <v>426</v>
      </c>
      <c r="BB1963" t="s">
        <v>12026</v>
      </c>
      <c r="BD1963" t="s">
        <v>7316</v>
      </c>
      <c r="BE1963">
        <v>0</v>
      </c>
      <c r="BF1963" t="s">
        <v>12027</v>
      </c>
      <c r="BG1963" t="s">
        <v>12028</v>
      </c>
      <c r="BH1963" t="s">
        <v>12029</v>
      </c>
      <c r="BS1963">
        <v>0</v>
      </c>
      <c r="BT1963">
        <v>0</v>
      </c>
      <c r="BU1963">
        <v>0</v>
      </c>
      <c r="BV1963">
        <v>0</v>
      </c>
      <c r="BW1963">
        <v>0</v>
      </c>
      <c r="BX1963">
        <v>0</v>
      </c>
      <c r="BY1963">
        <v>1</v>
      </c>
      <c r="CD1963" t="s">
        <v>131</v>
      </c>
      <c r="CE1963">
        <v>0</v>
      </c>
      <c r="CJ1963" t="s">
        <v>132</v>
      </c>
      <c r="CO1963" t="str">
        <f>HYPERLINK("http://www.d20pfsrd.com/bestiary/monster-listings/undead/winterwight","Winterwight")</f>
        <v>Winterwight</v>
      </c>
      <c r="CP1963">
        <v>1394</v>
      </c>
      <c r="CQ1963">
        <v>0</v>
      </c>
      <c r="CR1963">
        <v>0</v>
      </c>
      <c r="CS1963">
        <v>0</v>
      </c>
      <c r="CT1963">
        <v>0</v>
      </c>
    </row>
    <row r="1964" spans="1:98" x14ac:dyDescent="0.2">
      <c r="A1964" t="s">
        <v>22138</v>
      </c>
      <c r="B1964" s="1" t="s">
        <v>1117</v>
      </c>
      <c r="C1964">
        <v>400</v>
      </c>
      <c r="G1964" t="s">
        <v>575</v>
      </c>
      <c r="H1964" t="s">
        <v>1308</v>
      </c>
      <c r="I1964" t="s">
        <v>261</v>
      </c>
      <c r="K1964">
        <v>2</v>
      </c>
      <c r="L1964" t="s">
        <v>22139</v>
      </c>
      <c r="N1964" t="s">
        <v>2840</v>
      </c>
      <c r="O1964" t="s">
        <v>2841</v>
      </c>
      <c r="P1964">
        <v>13</v>
      </c>
      <c r="Q1964" t="s">
        <v>7362</v>
      </c>
      <c r="S1964" t="s">
        <v>2855</v>
      </c>
      <c r="T1964">
        <v>2</v>
      </c>
      <c r="U1964">
        <v>5</v>
      </c>
      <c r="V1964">
        <v>2</v>
      </c>
      <c r="AA1964" t="s">
        <v>11106</v>
      </c>
      <c r="AD1964" t="s">
        <v>13690</v>
      </c>
      <c r="AF1964" t="s">
        <v>22140</v>
      </c>
      <c r="AH1964" t="s">
        <v>1316</v>
      </c>
      <c r="AI1964" t="s">
        <v>114</v>
      </c>
      <c r="AK1964" t="s">
        <v>22141</v>
      </c>
      <c r="AO1964" t="s">
        <v>22142</v>
      </c>
      <c r="AQ1964">
        <v>3</v>
      </c>
      <c r="AR1964" t="s">
        <v>22143</v>
      </c>
      <c r="AS1964" t="s">
        <v>22144</v>
      </c>
      <c r="AT1964" t="s">
        <v>22145</v>
      </c>
      <c r="AU1964" t="s">
        <v>22146</v>
      </c>
      <c r="AV1964" t="s">
        <v>22147</v>
      </c>
      <c r="AW1964" t="s">
        <v>22148</v>
      </c>
      <c r="AY1964" t="s">
        <v>20814</v>
      </c>
      <c r="AZ1964" t="s">
        <v>22149</v>
      </c>
      <c r="BA1964" t="s">
        <v>426</v>
      </c>
      <c r="BB1964" t="s">
        <v>22150</v>
      </c>
      <c r="BD1964" t="s">
        <v>22075</v>
      </c>
      <c r="BE1964">
        <v>0</v>
      </c>
      <c r="BG1964" t="s">
        <v>22151</v>
      </c>
      <c r="BH1964" t="s">
        <v>22152</v>
      </c>
      <c r="BR1964" t="s">
        <v>21402</v>
      </c>
      <c r="BS1964">
        <v>0</v>
      </c>
      <c r="BT1964">
        <v>0</v>
      </c>
      <c r="BU1964">
        <v>1</v>
      </c>
      <c r="BV1964">
        <v>0</v>
      </c>
      <c r="BW1964">
        <v>0</v>
      </c>
      <c r="BX1964">
        <v>0</v>
      </c>
      <c r="BY1964">
        <v>1</v>
      </c>
      <c r="CD1964" t="s">
        <v>131</v>
      </c>
      <c r="CE1964">
        <v>0</v>
      </c>
      <c r="CJ1964" t="s">
        <v>132</v>
      </c>
      <c r="CP1964">
        <v>4027</v>
      </c>
      <c r="CQ1964">
        <v>0</v>
      </c>
      <c r="CR1964">
        <v>0</v>
      </c>
      <c r="CS1964">
        <v>0</v>
      </c>
      <c r="CT1964">
        <v>0</v>
      </c>
    </row>
    <row r="1965" spans="1:98" x14ac:dyDescent="0.2">
      <c r="A1965" t="s">
        <v>12030</v>
      </c>
      <c r="B1965" s="1" t="s">
        <v>1034</v>
      </c>
      <c r="C1965">
        <v>6400</v>
      </c>
      <c r="G1965" t="s">
        <v>575</v>
      </c>
      <c r="H1965" t="s">
        <v>102</v>
      </c>
      <c r="I1965" t="s">
        <v>1555</v>
      </c>
      <c r="J1965" t="s">
        <v>4890</v>
      </c>
      <c r="K1965">
        <v>10</v>
      </c>
      <c r="L1965" t="s">
        <v>2547</v>
      </c>
      <c r="N1965" t="s">
        <v>12031</v>
      </c>
      <c r="O1965" t="s">
        <v>12032</v>
      </c>
      <c r="P1965">
        <v>115</v>
      </c>
      <c r="Q1965" t="s">
        <v>6091</v>
      </c>
      <c r="S1965" t="s">
        <v>12033</v>
      </c>
      <c r="T1965">
        <v>10</v>
      </c>
      <c r="U1965">
        <v>11</v>
      </c>
      <c r="V1965">
        <v>10</v>
      </c>
      <c r="X1965" t="s">
        <v>12034</v>
      </c>
      <c r="Z1965" t="s">
        <v>11049</v>
      </c>
      <c r="AD1965" t="s">
        <v>5419</v>
      </c>
      <c r="AF1965" t="s">
        <v>12035</v>
      </c>
      <c r="AG1965" t="s">
        <v>12036</v>
      </c>
      <c r="AH1965" t="s">
        <v>114</v>
      </c>
      <c r="AI1965" t="s">
        <v>114</v>
      </c>
      <c r="AK1965" t="s">
        <v>12037</v>
      </c>
      <c r="AO1965" t="s">
        <v>12038</v>
      </c>
      <c r="AQ1965">
        <v>7</v>
      </c>
      <c r="AR1965">
        <v>13</v>
      </c>
      <c r="AS1965">
        <v>31</v>
      </c>
      <c r="AT1965" t="s">
        <v>9802</v>
      </c>
      <c r="AU1965" t="s">
        <v>12039</v>
      </c>
      <c r="AW1965" t="s">
        <v>12040</v>
      </c>
      <c r="AX1965" t="s">
        <v>12041</v>
      </c>
      <c r="AY1965" t="s">
        <v>12042</v>
      </c>
      <c r="AZ1965" t="s">
        <v>12043</v>
      </c>
      <c r="BA1965" t="s">
        <v>426</v>
      </c>
      <c r="BB1965" t="s">
        <v>12044</v>
      </c>
      <c r="BD1965" t="s">
        <v>7316</v>
      </c>
      <c r="BE1965">
        <v>0</v>
      </c>
      <c r="BF1965" t="s">
        <v>12045</v>
      </c>
      <c r="BG1965" t="s">
        <v>12046</v>
      </c>
      <c r="BH1965" t="s">
        <v>12047</v>
      </c>
      <c r="BS1965">
        <v>0</v>
      </c>
      <c r="BT1965">
        <v>0</v>
      </c>
      <c r="BU1965">
        <v>1</v>
      </c>
      <c r="BV1965">
        <v>0</v>
      </c>
      <c r="BW1965">
        <v>0</v>
      </c>
      <c r="BX1965">
        <v>0</v>
      </c>
      <c r="BY1965">
        <v>0</v>
      </c>
      <c r="CD1965" t="s">
        <v>131</v>
      </c>
      <c r="CE1965">
        <v>0</v>
      </c>
      <c r="CJ1965" t="s">
        <v>132</v>
      </c>
      <c r="CO1965" t="str">
        <f>HYPERLINK("http://www.d20pfsrd.com/bestiary/monster-listings/undead/witchfire","Witchfire")</f>
        <v>Witchfire</v>
      </c>
      <c r="CP1965">
        <v>1395</v>
      </c>
      <c r="CQ1965">
        <v>0</v>
      </c>
      <c r="CR1965">
        <v>0</v>
      </c>
      <c r="CS1965">
        <v>0</v>
      </c>
      <c r="CT1965">
        <v>0</v>
      </c>
    </row>
    <row r="1966" spans="1:98" x14ac:dyDescent="0.2">
      <c r="A1966" t="s">
        <v>12048</v>
      </c>
      <c r="B1966" s="1" t="s">
        <v>1137</v>
      </c>
      <c r="C1966">
        <v>2400</v>
      </c>
      <c r="G1966" t="s">
        <v>3133</v>
      </c>
      <c r="H1966" t="s">
        <v>102</v>
      </c>
      <c r="I1966" t="s">
        <v>809</v>
      </c>
      <c r="K1966">
        <v>6</v>
      </c>
      <c r="L1966" t="s">
        <v>12049</v>
      </c>
      <c r="N1966" t="s">
        <v>1407</v>
      </c>
      <c r="O1966" t="s">
        <v>12050</v>
      </c>
      <c r="P1966">
        <v>68</v>
      </c>
      <c r="Q1966" t="s">
        <v>2525</v>
      </c>
      <c r="S1966" t="s">
        <v>12051</v>
      </c>
      <c r="T1966">
        <v>7</v>
      </c>
      <c r="U1966">
        <v>8</v>
      </c>
      <c r="V1966">
        <v>9</v>
      </c>
      <c r="X1966" t="s">
        <v>12052</v>
      </c>
      <c r="Y1966" t="s">
        <v>458</v>
      </c>
      <c r="AD1966" t="s">
        <v>249</v>
      </c>
      <c r="AF1966" t="s">
        <v>12053</v>
      </c>
      <c r="AH1966" t="s">
        <v>114</v>
      </c>
      <c r="AI1966" t="s">
        <v>12054</v>
      </c>
      <c r="AJ1966" t="s">
        <v>12055</v>
      </c>
      <c r="AK1966" t="s">
        <v>12056</v>
      </c>
      <c r="AO1966" t="s">
        <v>12057</v>
      </c>
      <c r="AQ1966">
        <v>8</v>
      </c>
      <c r="AR1966" t="s">
        <v>4809</v>
      </c>
      <c r="AS1966">
        <v>23</v>
      </c>
      <c r="AT1966" t="s">
        <v>12058</v>
      </c>
      <c r="AU1966" t="s">
        <v>12059</v>
      </c>
      <c r="AW1966" t="s">
        <v>12060</v>
      </c>
      <c r="AY1966" t="s">
        <v>3178</v>
      </c>
      <c r="AZ1966" t="s">
        <v>12061</v>
      </c>
      <c r="BA1966" t="s">
        <v>156</v>
      </c>
      <c r="BB1966" t="s">
        <v>12062</v>
      </c>
      <c r="BD1966" t="s">
        <v>7316</v>
      </c>
      <c r="BE1966">
        <v>0</v>
      </c>
      <c r="BF1966" t="s">
        <v>12063</v>
      </c>
      <c r="BG1966" t="s">
        <v>12064</v>
      </c>
      <c r="BH1966" t="s">
        <v>12065</v>
      </c>
      <c r="BS1966">
        <v>0</v>
      </c>
      <c r="BT1966">
        <v>0</v>
      </c>
      <c r="BU1966">
        <v>0</v>
      </c>
      <c r="BV1966">
        <v>0</v>
      </c>
      <c r="BW1966">
        <v>0</v>
      </c>
      <c r="BX1966">
        <v>0</v>
      </c>
      <c r="BY1966">
        <v>1</v>
      </c>
      <c r="CD1966" t="s">
        <v>131</v>
      </c>
      <c r="CE1966">
        <v>0</v>
      </c>
      <c r="CJ1966" t="s">
        <v>132</v>
      </c>
      <c r="CO1966" t="str">
        <f>HYPERLINK("http://www.d20pfsrd.com/bestiary/monster-listings/monstrous-humanoids/witchwyrd","Witchwyrd")</f>
        <v>Witchwyrd</v>
      </c>
      <c r="CP1966">
        <v>1396</v>
      </c>
      <c r="CQ1966">
        <v>0</v>
      </c>
      <c r="CR1966">
        <v>0</v>
      </c>
      <c r="CS1966">
        <v>0</v>
      </c>
      <c r="CT1966">
        <v>0</v>
      </c>
    </row>
    <row r="1967" spans="1:98" x14ac:dyDescent="0.2">
      <c r="A1967" t="s">
        <v>5432</v>
      </c>
      <c r="B1967" s="1" t="s">
        <v>1117</v>
      </c>
      <c r="C1967">
        <v>400</v>
      </c>
      <c r="G1967" t="s">
        <v>240</v>
      </c>
      <c r="H1967" t="s">
        <v>102</v>
      </c>
      <c r="I1967" t="s">
        <v>332</v>
      </c>
      <c r="K1967">
        <v>2</v>
      </c>
      <c r="L1967" t="s">
        <v>333</v>
      </c>
      <c r="N1967" t="s">
        <v>831</v>
      </c>
      <c r="O1967" t="s">
        <v>832</v>
      </c>
      <c r="P1967">
        <v>13</v>
      </c>
      <c r="Q1967" t="s">
        <v>1718</v>
      </c>
      <c r="S1967" t="s">
        <v>1719</v>
      </c>
      <c r="T1967">
        <v>5</v>
      </c>
      <c r="U1967">
        <v>5</v>
      </c>
      <c r="V1967">
        <v>1</v>
      </c>
      <c r="AD1967" t="s">
        <v>766</v>
      </c>
      <c r="AF1967" t="s">
        <v>5433</v>
      </c>
      <c r="AH1967" t="s">
        <v>114</v>
      </c>
      <c r="AI1967" t="s">
        <v>114</v>
      </c>
      <c r="AO1967" t="s">
        <v>5434</v>
      </c>
      <c r="AQ1967">
        <v>1</v>
      </c>
      <c r="AR1967">
        <v>2</v>
      </c>
      <c r="AS1967" t="s">
        <v>2969</v>
      </c>
      <c r="AT1967" t="s">
        <v>1709</v>
      </c>
      <c r="AU1967" t="s">
        <v>5435</v>
      </c>
      <c r="AV1967" t="s">
        <v>5436</v>
      </c>
      <c r="AY1967" t="s">
        <v>5437</v>
      </c>
      <c r="AZ1967" t="s">
        <v>1620</v>
      </c>
      <c r="BA1967" t="s">
        <v>255</v>
      </c>
      <c r="BB1967" t="s">
        <v>5438</v>
      </c>
      <c r="BD1967" t="s">
        <v>128</v>
      </c>
      <c r="BE1967">
        <v>0</v>
      </c>
      <c r="BG1967" t="s">
        <v>5439</v>
      </c>
      <c r="BH1967" t="s">
        <v>5440</v>
      </c>
      <c r="BS1967">
        <v>0</v>
      </c>
      <c r="BT1967">
        <v>0</v>
      </c>
      <c r="BU1967">
        <v>0</v>
      </c>
      <c r="BV1967">
        <v>0</v>
      </c>
      <c r="BW1967">
        <v>0</v>
      </c>
      <c r="BX1967">
        <v>0</v>
      </c>
      <c r="BY1967">
        <v>1</v>
      </c>
      <c r="CD1967" t="s">
        <v>131</v>
      </c>
      <c r="CE1967">
        <v>0</v>
      </c>
      <c r="CJ1967" t="s">
        <v>132</v>
      </c>
      <c r="CO1967" t="str">
        <f>HYPERLINK("http://www.d20pfsrd.com/bestiary/monster-listings/animals/canines/wolf","Dog, Wolf")</f>
        <v>Dog, Wolf</v>
      </c>
      <c r="CP1967">
        <v>351</v>
      </c>
      <c r="CQ1967">
        <v>0</v>
      </c>
      <c r="CR1967">
        <v>0</v>
      </c>
      <c r="CS1967">
        <v>0</v>
      </c>
      <c r="CT1967">
        <v>0</v>
      </c>
    </row>
    <row r="1968" spans="1:98" x14ac:dyDescent="0.2">
      <c r="A1968" t="s">
        <v>18754</v>
      </c>
      <c r="B1968" s="1" t="s">
        <v>633</v>
      </c>
      <c r="C1968">
        <v>4800</v>
      </c>
      <c r="G1968" t="s">
        <v>240</v>
      </c>
      <c r="H1968" t="s">
        <v>102</v>
      </c>
      <c r="I1968" t="s">
        <v>137</v>
      </c>
      <c r="K1968">
        <v>4</v>
      </c>
      <c r="L1968" t="s">
        <v>18520</v>
      </c>
      <c r="N1968" t="s">
        <v>5547</v>
      </c>
      <c r="O1968" t="s">
        <v>5548</v>
      </c>
      <c r="P1968">
        <v>97</v>
      </c>
      <c r="Q1968" t="s">
        <v>18755</v>
      </c>
      <c r="S1968" t="s">
        <v>18756</v>
      </c>
      <c r="T1968">
        <v>9</v>
      </c>
      <c r="U1968">
        <v>6</v>
      </c>
      <c r="V1968">
        <v>10</v>
      </c>
      <c r="AD1968" t="s">
        <v>18757</v>
      </c>
      <c r="AF1968" t="s">
        <v>18758</v>
      </c>
      <c r="AH1968" t="s">
        <v>114</v>
      </c>
      <c r="AI1968" t="s">
        <v>18759</v>
      </c>
      <c r="AJ1968" t="s">
        <v>18760</v>
      </c>
      <c r="AO1968" t="s">
        <v>18761</v>
      </c>
      <c r="AQ1968">
        <v>9</v>
      </c>
      <c r="AR1968" t="s">
        <v>18762</v>
      </c>
      <c r="AS1968" t="s">
        <v>4810</v>
      </c>
      <c r="AT1968" t="s">
        <v>18763</v>
      </c>
      <c r="AU1968" t="s">
        <v>18764</v>
      </c>
      <c r="AV1968" t="s">
        <v>18765</v>
      </c>
      <c r="AX1968" t="s">
        <v>18766</v>
      </c>
      <c r="AY1968" t="s">
        <v>789</v>
      </c>
      <c r="AZ1968" t="s">
        <v>670</v>
      </c>
      <c r="BA1968" t="s">
        <v>277</v>
      </c>
      <c r="BB1968" t="s">
        <v>18767</v>
      </c>
      <c r="BD1968" t="s">
        <v>14619</v>
      </c>
      <c r="BE1968">
        <v>0</v>
      </c>
      <c r="BF1968" t="s">
        <v>18768</v>
      </c>
      <c r="BG1968" t="s">
        <v>18769</v>
      </c>
      <c r="BH1968" t="s">
        <v>18770</v>
      </c>
      <c r="BS1968">
        <v>0</v>
      </c>
      <c r="BT1968">
        <v>0</v>
      </c>
      <c r="BU1968">
        <v>0</v>
      </c>
      <c r="BV1968">
        <v>1</v>
      </c>
      <c r="BW1968">
        <v>1</v>
      </c>
      <c r="BX1968">
        <v>0</v>
      </c>
      <c r="BY1968">
        <v>1</v>
      </c>
      <c r="CD1968" t="s">
        <v>132</v>
      </c>
      <c r="CE1968">
        <v>0</v>
      </c>
      <c r="CF1968" t="s">
        <v>132</v>
      </c>
      <c r="CJ1968" t="s">
        <v>132</v>
      </c>
      <c r="CK1968" t="s">
        <v>132</v>
      </c>
      <c r="CP1968">
        <v>2229</v>
      </c>
      <c r="CQ1968">
        <v>0</v>
      </c>
      <c r="CR1968">
        <v>0</v>
      </c>
      <c r="CS1968">
        <v>0</v>
      </c>
      <c r="CT1968">
        <v>0</v>
      </c>
    </row>
    <row r="1969" spans="1:98" x14ac:dyDescent="0.2">
      <c r="A1969" t="s">
        <v>22450</v>
      </c>
      <c r="B1969" s="1" t="s">
        <v>239</v>
      </c>
      <c r="C1969">
        <v>800</v>
      </c>
      <c r="G1969" t="s">
        <v>240</v>
      </c>
      <c r="H1969" t="s">
        <v>193</v>
      </c>
      <c r="I1969" t="s">
        <v>332</v>
      </c>
      <c r="K1969">
        <v>2</v>
      </c>
      <c r="L1969" t="s">
        <v>2917</v>
      </c>
      <c r="N1969" t="s">
        <v>349</v>
      </c>
      <c r="O1969" t="s">
        <v>350</v>
      </c>
      <c r="P1969">
        <v>30</v>
      </c>
      <c r="Q1969" t="s">
        <v>351</v>
      </c>
      <c r="S1969" t="s">
        <v>22451</v>
      </c>
      <c r="T1969">
        <v>7</v>
      </c>
      <c r="U1969">
        <v>6</v>
      </c>
      <c r="V1969">
        <v>1</v>
      </c>
      <c r="AD1969" t="s">
        <v>766</v>
      </c>
      <c r="AF1969" t="s">
        <v>22455</v>
      </c>
      <c r="AH1969" t="s">
        <v>202</v>
      </c>
      <c r="AI1969" t="s">
        <v>114</v>
      </c>
      <c r="AO1969" t="s">
        <v>22452</v>
      </c>
      <c r="AQ1969">
        <v>3</v>
      </c>
      <c r="AR1969">
        <v>8</v>
      </c>
      <c r="AS1969" t="s">
        <v>11497</v>
      </c>
      <c r="AT1969" t="s">
        <v>22456</v>
      </c>
      <c r="AU1969" t="s">
        <v>22457</v>
      </c>
      <c r="AY1969" t="s">
        <v>756</v>
      </c>
      <c r="AZ1969" t="s">
        <v>1587</v>
      </c>
      <c r="BA1969" t="s">
        <v>255</v>
      </c>
      <c r="BB1969" t="s">
        <v>22453</v>
      </c>
      <c r="BD1969" t="s">
        <v>22416</v>
      </c>
      <c r="BE1969">
        <v>0</v>
      </c>
      <c r="BF1969" t="s">
        <v>22458</v>
      </c>
      <c r="BG1969" t="s">
        <v>22454</v>
      </c>
      <c r="BH1969" t="s">
        <v>22459</v>
      </c>
      <c r="BI1969" t="s">
        <v>132</v>
      </c>
      <c r="BK1969" t="s">
        <v>132</v>
      </c>
      <c r="BS1969">
        <v>0</v>
      </c>
      <c r="BT1969">
        <v>1</v>
      </c>
      <c r="BU1969">
        <v>0</v>
      </c>
      <c r="BV1969">
        <v>0</v>
      </c>
      <c r="BW1969">
        <v>0</v>
      </c>
      <c r="BX1969">
        <v>0</v>
      </c>
      <c r="BY1969">
        <v>1</v>
      </c>
      <c r="CD1969" t="s">
        <v>131</v>
      </c>
      <c r="CE1969">
        <v>0</v>
      </c>
      <c r="CJ1969" t="s">
        <v>132</v>
      </c>
      <c r="CK1969" t="s">
        <v>132</v>
      </c>
      <c r="CM1969" t="s">
        <v>22460</v>
      </c>
      <c r="CP1969">
        <v>4400</v>
      </c>
      <c r="CQ1969">
        <v>0</v>
      </c>
      <c r="CR1969">
        <v>0</v>
      </c>
      <c r="CS1969">
        <v>0</v>
      </c>
      <c r="CT1969">
        <v>0</v>
      </c>
    </row>
    <row r="1970" spans="1:98" x14ac:dyDescent="0.2">
      <c r="A1970" t="s">
        <v>20610</v>
      </c>
      <c r="B1970" s="1" t="s">
        <v>1117</v>
      </c>
      <c r="C1970">
        <v>400</v>
      </c>
      <c r="G1970" t="s">
        <v>240</v>
      </c>
      <c r="H1970" t="s">
        <v>1308</v>
      </c>
      <c r="I1970" t="s">
        <v>261</v>
      </c>
      <c r="K1970">
        <v>2</v>
      </c>
      <c r="L1970" t="s">
        <v>4449</v>
      </c>
      <c r="N1970" t="s">
        <v>2840</v>
      </c>
      <c r="O1970" t="s">
        <v>2841</v>
      </c>
      <c r="P1970">
        <v>15</v>
      </c>
      <c r="Q1970" t="s">
        <v>1121</v>
      </c>
      <c r="S1970" t="s">
        <v>1719</v>
      </c>
      <c r="T1970">
        <v>5</v>
      </c>
      <c r="U1970">
        <v>5</v>
      </c>
      <c r="V1970">
        <v>1</v>
      </c>
      <c r="AD1970" t="s">
        <v>20611</v>
      </c>
      <c r="AF1970" t="s">
        <v>20612</v>
      </c>
      <c r="AH1970" t="s">
        <v>1316</v>
      </c>
      <c r="AI1970" t="s">
        <v>318</v>
      </c>
      <c r="AJ1970" t="s">
        <v>20613</v>
      </c>
      <c r="AO1970" t="s">
        <v>20614</v>
      </c>
      <c r="AQ1970">
        <v>2</v>
      </c>
      <c r="AR1970">
        <v>2</v>
      </c>
      <c r="AS1970" t="s">
        <v>1708</v>
      </c>
      <c r="AT1970" t="s">
        <v>1734</v>
      </c>
      <c r="AU1970" t="s">
        <v>20615</v>
      </c>
      <c r="AY1970" t="s">
        <v>20616</v>
      </c>
      <c r="AZ1970" t="s">
        <v>1620</v>
      </c>
      <c r="BA1970" t="s">
        <v>255</v>
      </c>
      <c r="BB1970" t="s">
        <v>20617</v>
      </c>
      <c r="BD1970" t="s">
        <v>20570</v>
      </c>
      <c r="BE1970">
        <v>0</v>
      </c>
      <c r="BG1970" t="s">
        <v>20618</v>
      </c>
      <c r="BH1970" t="s">
        <v>20619</v>
      </c>
      <c r="BS1970">
        <v>0</v>
      </c>
      <c r="BT1970">
        <v>0</v>
      </c>
      <c r="BU1970">
        <v>1</v>
      </c>
      <c r="BV1970">
        <v>0</v>
      </c>
      <c r="BW1970">
        <v>0</v>
      </c>
      <c r="BX1970">
        <v>0</v>
      </c>
      <c r="BY1970">
        <v>1</v>
      </c>
      <c r="CD1970" t="s">
        <v>131</v>
      </c>
      <c r="CE1970">
        <v>0</v>
      </c>
      <c r="CJ1970" t="s">
        <v>132</v>
      </c>
      <c r="CP1970">
        <v>3357</v>
      </c>
      <c r="CQ1970">
        <v>0</v>
      </c>
      <c r="CR1970">
        <v>0</v>
      </c>
      <c r="CS1970">
        <v>0</v>
      </c>
      <c r="CT1970">
        <v>0</v>
      </c>
    </row>
    <row r="1971" spans="1:98" x14ac:dyDescent="0.2">
      <c r="A1971" t="s">
        <v>5450</v>
      </c>
      <c r="B1971" s="1" t="s">
        <v>283</v>
      </c>
      <c r="C1971">
        <v>600</v>
      </c>
      <c r="G1971" t="s">
        <v>240</v>
      </c>
      <c r="H1971" t="s">
        <v>102</v>
      </c>
      <c r="I1971" t="s">
        <v>332</v>
      </c>
      <c r="K1971">
        <v>2</v>
      </c>
      <c r="L1971" t="s">
        <v>5442</v>
      </c>
      <c r="N1971" t="s">
        <v>831</v>
      </c>
      <c r="O1971" t="s">
        <v>832</v>
      </c>
      <c r="P1971">
        <v>22</v>
      </c>
      <c r="Q1971" t="s">
        <v>705</v>
      </c>
      <c r="S1971" t="s">
        <v>5451</v>
      </c>
      <c r="T1971">
        <v>5</v>
      </c>
      <c r="U1971">
        <v>5</v>
      </c>
      <c r="V1971">
        <v>2</v>
      </c>
      <c r="AD1971" t="s">
        <v>5452</v>
      </c>
      <c r="AF1971" t="s">
        <v>5453</v>
      </c>
      <c r="AH1971" t="s">
        <v>114</v>
      </c>
      <c r="AI1971" t="s">
        <v>114</v>
      </c>
      <c r="AJ1971" t="s">
        <v>5454</v>
      </c>
      <c r="AO1971" t="s">
        <v>5455</v>
      </c>
      <c r="AQ1971">
        <v>2</v>
      </c>
      <c r="AR1971">
        <v>4</v>
      </c>
      <c r="AS1971" t="s">
        <v>3592</v>
      </c>
      <c r="AT1971" t="s">
        <v>273</v>
      </c>
      <c r="AU1971" t="s">
        <v>5456</v>
      </c>
      <c r="AY1971" t="s">
        <v>553</v>
      </c>
      <c r="AZ1971" t="s">
        <v>670</v>
      </c>
      <c r="BA1971" t="s">
        <v>255</v>
      </c>
      <c r="BB1971" t="s">
        <v>5457</v>
      </c>
      <c r="BD1971" t="s">
        <v>128</v>
      </c>
      <c r="BE1971">
        <v>0</v>
      </c>
      <c r="BF1971" t="s">
        <v>5458</v>
      </c>
      <c r="BG1971" t="s">
        <v>5459</v>
      </c>
      <c r="BH1971" t="s">
        <v>5460</v>
      </c>
      <c r="BS1971">
        <v>0</v>
      </c>
      <c r="BT1971">
        <v>0</v>
      </c>
      <c r="BU1971">
        <v>0</v>
      </c>
      <c r="BV1971">
        <v>1</v>
      </c>
      <c r="BW1971">
        <v>1</v>
      </c>
      <c r="BX1971">
        <v>0</v>
      </c>
      <c r="BY1971">
        <v>1</v>
      </c>
      <c r="CD1971" t="s">
        <v>131</v>
      </c>
      <c r="CE1971">
        <v>0</v>
      </c>
      <c r="CJ1971" t="s">
        <v>132</v>
      </c>
      <c r="CO1971" t="str">
        <f>HYPERLINK("http://www.d20pfsrd.com/bestiary/monster-listings/animals/musteloids/wolverine","Wolverine")</f>
        <v>Wolverine</v>
      </c>
      <c r="CP1971">
        <v>353</v>
      </c>
      <c r="CQ1971">
        <v>0</v>
      </c>
      <c r="CR1971">
        <v>0</v>
      </c>
      <c r="CS1971">
        <v>0</v>
      </c>
      <c r="CT1971">
        <v>0</v>
      </c>
    </row>
    <row r="1972" spans="1:98" x14ac:dyDescent="0.2">
      <c r="A1972" t="s">
        <v>9512</v>
      </c>
      <c r="B1972" s="1" t="s">
        <v>1137</v>
      </c>
      <c r="C1972">
        <v>2400</v>
      </c>
      <c r="G1972" t="s">
        <v>2068</v>
      </c>
      <c r="H1972" t="s">
        <v>193</v>
      </c>
      <c r="I1972" t="s">
        <v>701</v>
      </c>
      <c r="J1972" t="s">
        <v>1054</v>
      </c>
      <c r="K1972">
        <v>5</v>
      </c>
      <c r="L1972" t="s">
        <v>1055</v>
      </c>
      <c r="N1972" t="s">
        <v>7966</v>
      </c>
      <c r="O1972" t="s">
        <v>9513</v>
      </c>
      <c r="P1972">
        <v>67</v>
      </c>
      <c r="Q1972" t="s">
        <v>1746</v>
      </c>
      <c r="S1972" t="s">
        <v>1786</v>
      </c>
      <c r="T1972">
        <v>9</v>
      </c>
      <c r="U1972">
        <v>8</v>
      </c>
      <c r="V1972">
        <v>7</v>
      </c>
      <c r="X1972" t="s">
        <v>3191</v>
      </c>
      <c r="AD1972" t="s">
        <v>376</v>
      </c>
      <c r="AF1972" t="s">
        <v>9514</v>
      </c>
      <c r="AG1972" t="s">
        <v>9515</v>
      </c>
      <c r="AH1972" t="s">
        <v>202</v>
      </c>
      <c r="AI1972" t="s">
        <v>202</v>
      </c>
      <c r="AK1972" t="s">
        <v>9516</v>
      </c>
      <c r="AO1972" t="s">
        <v>9517</v>
      </c>
      <c r="AQ1972">
        <v>6</v>
      </c>
      <c r="AR1972">
        <v>12</v>
      </c>
      <c r="AS1972">
        <v>27</v>
      </c>
      <c r="AT1972" t="s">
        <v>9518</v>
      </c>
      <c r="AU1972" t="s">
        <v>9519</v>
      </c>
      <c r="AV1972" t="s">
        <v>9520</v>
      </c>
      <c r="AW1972" t="s">
        <v>9521</v>
      </c>
      <c r="AY1972" t="s">
        <v>445</v>
      </c>
      <c r="AZ1972" t="s">
        <v>9522</v>
      </c>
      <c r="BA1972" t="s">
        <v>9523</v>
      </c>
      <c r="BB1972" t="s">
        <v>9524</v>
      </c>
      <c r="BC1972" t="s">
        <v>3204</v>
      </c>
      <c r="BD1972" t="s">
        <v>7316</v>
      </c>
      <c r="BE1972">
        <v>0</v>
      </c>
      <c r="BG1972" t="s">
        <v>9525</v>
      </c>
      <c r="BH1972" t="s">
        <v>9526</v>
      </c>
      <c r="BS1972">
        <v>0</v>
      </c>
      <c r="BT1972">
        <v>0</v>
      </c>
      <c r="BU1972">
        <v>0</v>
      </c>
      <c r="BV1972">
        <v>0</v>
      </c>
      <c r="BW1972">
        <v>0</v>
      </c>
      <c r="BX1972">
        <v>0</v>
      </c>
      <c r="BY1972">
        <v>1</v>
      </c>
      <c r="CD1972" t="s">
        <v>131</v>
      </c>
      <c r="CE1972">
        <v>0</v>
      </c>
      <c r="CJ1972" t="s">
        <v>132</v>
      </c>
      <c r="CO1972" t="str">
        <f>HYPERLINK("http://www.d20pfsrd.com/bestiary/monster-listings/humanoids/giants/giant-true/wood-giant","Giant, Wood")</f>
        <v>Giant, Wood</v>
      </c>
      <c r="CP1972">
        <v>1231</v>
      </c>
      <c r="CQ1972">
        <v>0</v>
      </c>
      <c r="CR1972">
        <v>0</v>
      </c>
      <c r="CS1972">
        <v>0</v>
      </c>
      <c r="CT1972">
        <v>0</v>
      </c>
    </row>
    <row r="1973" spans="1:98" x14ac:dyDescent="0.2">
      <c r="A1973" t="s">
        <v>3435</v>
      </c>
      <c r="B1973" s="1" t="s">
        <v>1137</v>
      </c>
      <c r="C1973">
        <v>2400</v>
      </c>
      <c r="G1973" t="s">
        <v>240</v>
      </c>
      <c r="H1973" t="s">
        <v>102</v>
      </c>
      <c r="I1973" t="s">
        <v>241</v>
      </c>
      <c r="K1973">
        <v>3</v>
      </c>
      <c r="L1973" t="s">
        <v>3371</v>
      </c>
      <c r="N1973" t="s">
        <v>3296</v>
      </c>
      <c r="O1973" t="s">
        <v>3297</v>
      </c>
      <c r="P1973">
        <v>64</v>
      </c>
      <c r="Q1973" t="s">
        <v>3436</v>
      </c>
      <c r="S1973" t="s">
        <v>3437</v>
      </c>
      <c r="T1973">
        <v>2</v>
      </c>
      <c r="U1973">
        <v>5</v>
      </c>
      <c r="V1973">
        <v>5</v>
      </c>
      <c r="Y1973" t="s">
        <v>3391</v>
      </c>
      <c r="Z1973" t="s">
        <v>3377</v>
      </c>
      <c r="AC1973" t="s">
        <v>3438</v>
      </c>
      <c r="AD1973" t="s">
        <v>249</v>
      </c>
      <c r="AF1973" t="s">
        <v>3439</v>
      </c>
      <c r="AH1973" t="s">
        <v>114</v>
      </c>
      <c r="AI1973" t="s">
        <v>114</v>
      </c>
      <c r="AJ1973" t="s">
        <v>3440</v>
      </c>
      <c r="AO1973" t="s">
        <v>3441</v>
      </c>
      <c r="AQ1973">
        <v>8</v>
      </c>
      <c r="AR1973">
        <v>12</v>
      </c>
      <c r="AS1973">
        <v>25</v>
      </c>
      <c r="AY1973" t="s">
        <v>298</v>
      </c>
      <c r="AZ1973" t="s">
        <v>1240</v>
      </c>
      <c r="BA1973" t="s">
        <v>255</v>
      </c>
      <c r="BB1973" t="s">
        <v>3442</v>
      </c>
      <c r="BC1973" t="s">
        <v>3382</v>
      </c>
      <c r="BD1973" t="s">
        <v>128</v>
      </c>
      <c r="BE1973">
        <v>0</v>
      </c>
      <c r="BF1973" t="s">
        <v>3443</v>
      </c>
      <c r="BG1973" t="s">
        <v>3444</v>
      </c>
      <c r="BH1973" t="s">
        <v>3445</v>
      </c>
      <c r="BI1973" t="s">
        <v>132</v>
      </c>
      <c r="BS1973">
        <v>0</v>
      </c>
      <c r="BT1973">
        <v>0</v>
      </c>
      <c r="BU1973">
        <v>0</v>
      </c>
      <c r="BV1973">
        <v>0</v>
      </c>
      <c r="BW1973">
        <v>0</v>
      </c>
      <c r="BX1973">
        <v>0</v>
      </c>
      <c r="BY1973">
        <v>1</v>
      </c>
      <c r="CD1973" t="s">
        <v>131</v>
      </c>
      <c r="CE1973">
        <v>0</v>
      </c>
      <c r="CF1973" t="s">
        <v>132</v>
      </c>
      <c r="CJ1973" t="s">
        <v>132</v>
      </c>
      <c r="CK1973" t="s">
        <v>132</v>
      </c>
      <c r="CO1973" t="str">
        <f>HYPERLINK("http://www.d20pfsrd.com/bestiary/monster-listings/constructs/golem/wood","Golem, Wood")</f>
        <v>Golem, Wood</v>
      </c>
      <c r="CP1973">
        <v>221</v>
      </c>
      <c r="CQ1973">
        <v>0</v>
      </c>
      <c r="CR1973">
        <v>0</v>
      </c>
      <c r="CS1973">
        <v>0</v>
      </c>
      <c r="CT1973">
        <v>0</v>
      </c>
    </row>
    <row r="1974" spans="1:98" x14ac:dyDescent="0.2">
      <c r="A1974" t="s">
        <v>5807</v>
      </c>
      <c r="B1974" s="1" t="s">
        <v>1117</v>
      </c>
      <c r="C1974">
        <v>400</v>
      </c>
      <c r="G1974" t="s">
        <v>240</v>
      </c>
      <c r="H1974" t="s">
        <v>850</v>
      </c>
      <c r="I1974" t="s">
        <v>241</v>
      </c>
      <c r="K1974">
        <v>0</v>
      </c>
      <c r="L1974" t="s">
        <v>4449</v>
      </c>
      <c r="M1974" t="s">
        <v>5808</v>
      </c>
      <c r="N1974" t="s">
        <v>5809</v>
      </c>
      <c r="O1974" t="s">
        <v>5810</v>
      </c>
      <c r="P1974">
        <v>11</v>
      </c>
      <c r="Q1974" t="s">
        <v>2643</v>
      </c>
      <c r="R1974" t="s">
        <v>5811</v>
      </c>
      <c r="S1974" t="s">
        <v>5812</v>
      </c>
      <c r="T1974">
        <v>0</v>
      </c>
      <c r="U1974">
        <v>0</v>
      </c>
      <c r="V1974">
        <v>1</v>
      </c>
      <c r="AA1974" t="s">
        <v>5813</v>
      </c>
      <c r="AC1974" t="s">
        <v>2019</v>
      </c>
      <c r="AD1974" t="s">
        <v>202</v>
      </c>
      <c r="AF1974" t="s">
        <v>5814</v>
      </c>
      <c r="AG1974" t="s">
        <v>5815</v>
      </c>
      <c r="AH1974" t="s">
        <v>2830</v>
      </c>
      <c r="AI1974" t="s">
        <v>318</v>
      </c>
      <c r="AJ1974" t="s">
        <v>5816</v>
      </c>
      <c r="AK1974" t="s">
        <v>5817</v>
      </c>
      <c r="AO1974" t="s">
        <v>5818</v>
      </c>
      <c r="AQ1974">
        <v>2</v>
      </c>
      <c r="AR1974">
        <v>-2</v>
      </c>
      <c r="AS1974">
        <v>4</v>
      </c>
      <c r="AT1974" t="s">
        <v>5819</v>
      </c>
      <c r="AU1974" t="s">
        <v>5820</v>
      </c>
      <c r="AV1974" t="s">
        <v>5821</v>
      </c>
      <c r="AW1974" t="s">
        <v>5780</v>
      </c>
      <c r="AX1974" t="s">
        <v>5802</v>
      </c>
      <c r="AY1974" t="s">
        <v>298</v>
      </c>
      <c r="AZ1974" t="s">
        <v>670</v>
      </c>
      <c r="BA1974" t="s">
        <v>277</v>
      </c>
      <c r="BB1974" t="s">
        <v>5822</v>
      </c>
      <c r="BC1974" t="s">
        <v>5783</v>
      </c>
      <c r="BD1974" t="s">
        <v>5744</v>
      </c>
      <c r="BE1974">
        <v>0</v>
      </c>
      <c r="BF1974" t="s">
        <v>5823</v>
      </c>
      <c r="BG1974" t="s">
        <v>5824</v>
      </c>
      <c r="BH1974" t="s">
        <v>5825</v>
      </c>
      <c r="BS1974">
        <v>0</v>
      </c>
      <c r="BT1974">
        <v>0</v>
      </c>
      <c r="BU1974">
        <v>0</v>
      </c>
      <c r="BV1974">
        <v>0</v>
      </c>
      <c r="BW1974">
        <v>0</v>
      </c>
      <c r="BX1974">
        <v>0</v>
      </c>
      <c r="BY1974">
        <v>0</v>
      </c>
      <c r="CD1974" t="s">
        <v>131</v>
      </c>
      <c r="CE1974">
        <v>0</v>
      </c>
      <c r="CJ1974" t="s">
        <v>132</v>
      </c>
      <c r="CP1974">
        <v>405</v>
      </c>
      <c r="CQ1974">
        <v>0</v>
      </c>
      <c r="CR1974">
        <v>0</v>
      </c>
      <c r="CS1974">
        <v>0</v>
      </c>
      <c r="CT1974">
        <v>0</v>
      </c>
    </row>
    <row r="1975" spans="1:98" x14ac:dyDescent="0.2">
      <c r="A1975" t="s">
        <v>4724</v>
      </c>
      <c r="B1975" s="1" t="s">
        <v>1137</v>
      </c>
      <c r="C1975">
        <v>2400</v>
      </c>
      <c r="G1975" t="s">
        <v>240</v>
      </c>
      <c r="H1975" t="s">
        <v>193</v>
      </c>
      <c r="I1975" t="s">
        <v>332</v>
      </c>
      <c r="K1975">
        <v>0</v>
      </c>
      <c r="L1975" t="s">
        <v>4725</v>
      </c>
      <c r="N1975" t="s">
        <v>4726</v>
      </c>
      <c r="O1975" t="s">
        <v>4727</v>
      </c>
      <c r="P1975">
        <v>76</v>
      </c>
      <c r="Q1975" t="s">
        <v>4728</v>
      </c>
      <c r="S1975" t="s">
        <v>4729</v>
      </c>
      <c r="T1975">
        <v>13</v>
      </c>
      <c r="U1975">
        <v>6</v>
      </c>
      <c r="V1975">
        <v>3</v>
      </c>
      <c r="AD1975" t="s">
        <v>249</v>
      </c>
      <c r="AF1975" t="s">
        <v>4730</v>
      </c>
      <c r="AH1975" t="s">
        <v>202</v>
      </c>
      <c r="AI1975" t="s">
        <v>114</v>
      </c>
      <c r="AJ1975" t="s">
        <v>4731</v>
      </c>
      <c r="AO1975" t="s">
        <v>4732</v>
      </c>
      <c r="AQ1975">
        <v>6</v>
      </c>
      <c r="AR1975">
        <v>16</v>
      </c>
      <c r="AS1975" t="s">
        <v>567</v>
      </c>
      <c r="AT1975" t="s">
        <v>4733</v>
      </c>
      <c r="AU1975" t="s">
        <v>4707</v>
      </c>
      <c r="AY1975" t="s">
        <v>4734</v>
      </c>
      <c r="AZ1975" t="s">
        <v>1587</v>
      </c>
      <c r="BA1975" t="s">
        <v>255</v>
      </c>
      <c r="BB1975" t="s">
        <v>4735</v>
      </c>
      <c r="BC1975" t="s">
        <v>4714</v>
      </c>
      <c r="BD1975" t="s">
        <v>128</v>
      </c>
      <c r="BE1975">
        <v>0</v>
      </c>
      <c r="BG1975" t="s">
        <v>4736</v>
      </c>
      <c r="BH1975" t="s">
        <v>4737</v>
      </c>
      <c r="BS1975">
        <v>0</v>
      </c>
      <c r="BT1975">
        <v>0</v>
      </c>
      <c r="BU1975">
        <v>0</v>
      </c>
      <c r="BV1975">
        <v>0</v>
      </c>
      <c r="BW1975">
        <v>0</v>
      </c>
      <c r="BX1975">
        <v>0</v>
      </c>
      <c r="BY1975">
        <v>1</v>
      </c>
      <c r="CD1975" t="s">
        <v>131</v>
      </c>
      <c r="CE1975">
        <v>0</v>
      </c>
      <c r="CJ1975" t="s">
        <v>132</v>
      </c>
      <c r="CO1975" t="str">
        <f>HYPERLINK("http://www.d20pfsrd.com/bestiary/monster-lists-and-details/-r/rhinoceros/wooly-rhinoceros","Woolly Rhinoceros")</f>
        <v>Woolly Rhinoceros</v>
      </c>
      <c r="CP1975">
        <v>304</v>
      </c>
      <c r="CQ1975">
        <v>0</v>
      </c>
      <c r="CR1975">
        <v>0</v>
      </c>
      <c r="CS1975">
        <v>0</v>
      </c>
      <c r="CT1975">
        <v>0</v>
      </c>
    </row>
    <row r="1976" spans="1:98" x14ac:dyDescent="0.2">
      <c r="A1976" t="s">
        <v>5473</v>
      </c>
      <c r="B1976" s="1" t="s">
        <v>283</v>
      </c>
      <c r="C1976">
        <v>600</v>
      </c>
      <c r="G1976" t="s">
        <v>1053</v>
      </c>
      <c r="H1976" t="s">
        <v>102</v>
      </c>
      <c r="I1976" t="s">
        <v>261</v>
      </c>
      <c r="K1976">
        <v>2</v>
      </c>
      <c r="L1976" t="s">
        <v>5474</v>
      </c>
      <c r="N1976" t="s">
        <v>831</v>
      </c>
      <c r="O1976" t="s">
        <v>832</v>
      </c>
      <c r="P1976">
        <v>26</v>
      </c>
      <c r="Q1976" t="s">
        <v>1763</v>
      </c>
      <c r="S1976" t="s">
        <v>528</v>
      </c>
      <c r="T1976">
        <v>5</v>
      </c>
      <c r="U1976">
        <v>6</v>
      </c>
      <c r="V1976">
        <v>3</v>
      </c>
      <c r="AD1976" t="s">
        <v>766</v>
      </c>
      <c r="AF1976" t="s">
        <v>5475</v>
      </c>
      <c r="AH1976" t="s">
        <v>114</v>
      </c>
      <c r="AI1976" t="s">
        <v>114</v>
      </c>
      <c r="AO1976" t="s">
        <v>5476</v>
      </c>
      <c r="AQ1976">
        <v>4</v>
      </c>
      <c r="AR1976">
        <v>7</v>
      </c>
      <c r="AS1976" t="s">
        <v>770</v>
      </c>
      <c r="AT1976" t="s">
        <v>5477</v>
      </c>
      <c r="AU1976" t="s">
        <v>5478</v>
      </c>
      <c r="AV1976" t="s">
        <v>5479</v>
      </c>
      <c r="AW1976" t="s">
        <v>3648</v>
      </c>
      <c r="AY1976" t="s">
        <v>822</v>
      </c>
      <c r="AZ1976" t="s">
        <v>5480</v>
      </c>
      <c r="BA1976" t="s">
        <v>277</v>
      </c>
      <c r="BB1976" t="s">
        <v>5481</v>
      </c>
      <c r="BD1976" t="s">
        <v>128</v>
      </c>
      <c r="BE1976">
        <v>0</v>
      </c>
      <c r="BG1976" t="s">
        <v>5482</v>
      </c>
      <c r="BH1976" t="s">
        <v>5483</v>
      </c>
      <c r="BS1976">
        <v>0</v>
      </c>
      <c r="BT1976">
        <v>0</v>
      </c>
      <c r="BU1976">
        <v>0</v>
      </c>
      <c r="BV1976">
        <v>0</v>
      </c>
      <c r="BW1976">
        <v>0</v>
      </c>
      <c r="BX1976">
        <v>0</v>
      </c>
      <c r="BY1976">
        <v>1</v>
      </c>
      <c r="CD1976" t="s">
        <v>131</v>
      </c>
      <c r="CE1976">
        <v>0</v>
      </c>
      <c r="CJ1976" t="s">
        <v>132</v>
      </c>
      <c r="CO1976" t="str">
        <f>HYPERLINK("http://www.d20pfsrd.com/bestiary/monster-listings/magical-beasts/worg","Worg")</f>
        <v>Worg</v>
      </c>
      <c r="CP1976">
        <v>355</v>
      </c>
      <c r="CQ1976">
        <v>0</v>
      </c>
      <c r="CR1976">
        <v>0</v>
      </c>
      <c r="CS1976">
        <v>0</v>
      </c>
      <c r="CT1976">
        <v>0</v>
      </c>
    </row>
    <row r="1977" spans="1:98" x14ac:dyDescent="0.2">
      <c r="A1977" t="s">
        <v>12066</v>
      </c>
      <c r="B1977" s="1" t="s">
        <v>162</v>
      </c>
      <c r="C1977">
        <v>38400</v>
      </c>
      <c r="D1977" t="s">
        <v>12067</v>
      </c>
      <c r="E1977" t="s">
        <v>12068</v>
      </c>
      <c r="G1977" t="s">
        <v>1053</v>
      </c>
      <c r="H1977" t="s">
        <v>102</v>
      </c>
      <c r="I1977" t="s">
        <v>284</v>
      </c>
      <c r="J1977" t="s">
        <v>12069</v>
      </c>
      <c r="K1977">
        <v>8</v>
      </c>
      <c r="L1977" t="s">
        <v>12070</v>
      </c>
      <c r="N1977" t="s">
        <v>5319</v>
      </c>
      <c r="O1977" t="s">
        <v>12071</v>
      </c>
      <c r="P1977">
        <v>113</v>
      </c>
      <c r="Q1977" t="s">
        <v>12072</v>
      </c>
      <c r="R1977" t="s">
        <v>12073</v>
      </c>
      <c r="S1977" t="s">
        <v>12074</v>
      </c>
      <c r="T1977">
        <v>11</v>
      </c>
      <c r="U1977">
        <v>12</v>
      </c>
      <c r="V1977">
        <v>13</v>
      </c>
      <c r="X1977" t="s">
        <v>12075</v>
      </c>
      <c r="Y1977" t="s">
        <v>6936</v>
      </c>
      <c r="Z1977" t="s">
        <v>12076</v>
      </c>
      <c r="AD1977" t="s">
        <v>249</v>
      </c>
      <c r="AF1977" t="s">
        <v>12077</v>
      </c>
      <c r="AH1977" t="s">
        <v>114</v>
      </c>
      <c r="AI1977" t="s">
        <v>114</v>
      </c>
      <c r="AJ1977" t="s">
        <v>12078</v>
      </c>
      <c r="AK1977" t="s">
        <v>12079</v>
      </c>
      <c r="AM1977" t="s">
        <v>12080</v>
      </c>
      <c r="AO1977" t="s">
        <v>12081</v>
      </c>
      <c r="AQ1977">
        <v>6</v>
      </c>
      <c r="AR1977" t="s">
        <v>12082</v>
      </c>
      <c r="AS1977">
        <v>26</v>
      </c>
      <c r="AT1977" t="s">
        <v>12083</v>
      </c>
      <c r="AU1977" t="s">
        <v>12084</v>
      </c>
      <c r="AV1977" t="s">
        <v>3900</v>
      </c>
      <c r="AW1977" t="s">
        <v>12085</v>
      </c>
      <c r="AX1977" t="s">
        <v>12086</v>
      </c>
      <c r="AY1977" t="s">
        <v>298</v>
      </c>
      <c r="AZ1977" t="s">
        <v>670</v>
      </c>
      <c r="BA1977" t="s">
        <v>12087</v>
      </c>
      <c r="BB1977" t="s">
        <v>12088</v>
      </c>
      <c r="BD1977" t="s">
        <v>7316</v>
      </c>
      <c r="BE1977">
        <v>0</v>
      </c>
      <c r="BG1977" t="s">
        <v>12089</v>
      </c>
      <c r="BH1977" t="s">
        <v>12090</v>
      </c>
      <c r="BS1977">
        <v>0</v>
      </c>
      <c r="BT1977">
        <v>0</v>
      </c>
      <c r="BU1977">
        <v>0</v>
      </c>
      <c r="BV1977">
        <v>0</v>
      </c>
      <c r="BW1977">
        <v>0</v>
      </c>
      <c r="BX1977">
        <v>0</v>
      </c>
      <c r="BY1977">
        <v>1</v>
      </c>
      <c r="CD1977" t="s">
        <v>131</v>
      </c>
      <c r="CE1977">
        <v>0</v>
      </c>
      <c r="CJ1977" t="s">
        <v>132</v>
      </c>
      <c r="CO1977" t="str">
        <f>HYPERLINK("http://www.d20pfsrd.com/bestiary/monster-listings/templates/worm-that-walks-cr-2","Worm That Walks")</f>
        <v>Worm That Walks</v>
      </c>
      <c r="CP1977">
        <v>1397</v>
      </c>
      <c r="CQ1977">
        <v>0</v>
      </c>
      <c r="CR1977">
        <v>0</v>
      </c>
      <c r="CS1977">
        <v>0</v>
      </c>
      <c r="CT1977">
        <v>0</v>
      </c>
    </row>
    <row r="1978" spans="1:98" x14ac:dyDescent="0.2">
      <c r="A1978" t="s">
        <v>21721</v>
      </c>
      <c r="B1978" s="1" t="s">
        <v>2051</v>
      </c>
      <c r="C1978">
        <v>51200</v>
      </c>
      <c r="G1978" t="s">
        <v>575</v>
      </c>
      <c r="H1978" t="s">
        <v>136</v>
      </c>
      <c r="I1978" t="s">
        <v>1780</v>
      </c>
      <c r="J1978" t="s">
        <v>13646</v>
      </c>
      <c r="K1978">
        <v>5</v>
      </c>
      <c r="L1978" t="s">
        <v>21722</v>
      </c>
      <c r="N1978" t="s">
        <v>6186</v>
      </c>
      <c r="O1978" t="s">
        <v>21723</v>
      </c>
      <c r="P1978">
        <v>225</v>
      </c>
      <c r="Q1978" t="s">
        <v>2228</v>
      </c>
      <c r="S1978" t="s">
        <v>21724</v>
      </c>
      <c r="T1978">
        <v>17</v>
      </c>
      <c r="U1978">
        <v>12</v>
      </c>
      <c r="V1978">
        <v>12</v>
      </c>
      <c r="Y1978" t="s">
        <v>21725</v>
      </c>
      <c r="Z1978" t="s">
        <v>21726</v>
      </c>
      <c r="AB1978">
        <v>26</v>
      </c>
      <c r="AD1978" t="s">
        <v>21727</v>
      </c>
      <c r="AF1978" t="s">
        <v>21728</v>
      </c>
      <c r="AH1978" t="s">
        <v>147</v>
      </c>
      <c r="AI1978" t="s">
        <v>1833</v>
      </c>
      <c r="AJ1978" t="s">
        <v>21729</v>
      </c>
      <c r="AK1978" t="s">
        <v>21730</v>
      </c>
      <c r="AO1978" t="s">
        <v>21731</v>
      </c>
      <c r="AQ1978">
        <v>18</v>
      </c>
      <c r="AR1978">
        <v>30</v>
      </c>
      <c r="AS1978" t="s">
        <v>12600</v>
      </c>
      <c r="AT1978" t="s">
        <v>21732</v>
      </c>
      <c r="AU1978" t="s">
        <v>21733</v>
      </c>
      <c r="AW1978" t="s">
        <v>5334</v>
      </c>
      <c r="AY1978" t="s">
        <v>21239</v>
      </c>
      <c r="AZ1978" t="s">
        <v>670</v>
      </c>
      <c r="BA1978" t="s">
        <v>1797</v>
      </c>
      <c r="BB1978" t="s">
        <v>21734</v>
      </c>
      <c r="BD1978" t="s">
        <v>21001</v>
      </c>
      <c r="BE1978">
        <v>0</v>
      </c>
      <c r="BF1978" t="s">
        <v>21735</v>
      </c>
      <c r="BG1978" t="s">
        <v>21736</v>
      </c>
      <c r="BH1978" t="s">
        <v>21737</v>
      </c>
      <c r="BS1978">
        <v>0</v>
      </c>
      <c r="BT1978">
        <v>0</v>
      </c>
      <c r="BU1978">
        <v>1</v>
      </c>
      <c r="BV1978">
        <v>0</v>
      </c>
      <c r="BW1978">
        <v>1</v>
      </c>
      <c r="BX1978">
        <v>1</v>
      </c>
      <c r="BY1978">
        <v>1</v>
      </c>
      <c r="CD1978" t="s">
        <v>131</v>
      </c>
      <c r="CE1978">
        <v>0</v>
      </c>
      <c r="CJ1978" t="s">
        <v>132</v>
      </c>
      <c r="CP1978">
        <v>3594</v>
      </c>
      <c r="CQ1978">
        <v>0</v>
      </c>
      <c r="CR1978">
        <v>0</v>
      </c>
      <c r="CS1978">
        <v>0</v>
      </c>
      <c r="CT1978">
        <v>0</v>
      </c>
    </row>
    <row r="1979" spans="1:98" x14ac:dyDescent="0.2">
      <c r="A1979" t="s">
        <v>5498</v>
      </c>
      <c r="B1979" s="1" t="s">
        <v>306</v>
      </c>
      <c r="C1979">
        <v>1600</v>
      </c>
      <c r="G1979" t="s">
        <v>135</v>
      </c>
      <c r="H1979" t="s">
        <v>102</v>
      </c>
      <c r="I1979" t="s">
        <v>1555</v>
      </c>
      <c r="J1979" t="s">
        <v>4890</v>
      </c>
      <c r="K1979">
        <v>7</v>
      </c>
      <c r="L1979" t="s">
        <v>5499</v>
      </c>
      <c r="M1979" t="s">
        <v>5086</v>
      </c>
      <c r="N1979" t="s">
        <v>852</v>
      </c>
      <c r="O1979" t="s">
        <v>5500</v>
      </c>
      <c r="P1979">
        <v>47</v>
      </c>
      <c r="Q1979" t="s">
        <v>5501</v>
      </c>
      <c r="S1979" t="s">
        <v>2790</v>
      </c>
      <c r="T1979">
        <v>6</v>
      </c>
      <c r="U1979">
        <v>4</v>
      </c>
      <c r="V1979">
        <v>6</v>
      </c>
      <c r="X1979" t="s">
        <v>5502</v>
      </c>
      <c r="Z1979" t="s">
        <v>3160</v>
      </c>
      <c r="AC1979" t="s">
        <v>5503</v>
      </c>
      <c r="AD1979" t="s">
        <v>5504</v>
      </c>
      <c r="AF1979" t="s">
        <v>5505</v>
      </c>
      <c r="AH1979" t="s">
        <v>114</v>
      </c>
      <c r="AI1979" t="s">
        <v>114</v>
      </c>
      <c r="AO1979" t="s">
        <v>5506</v>
      </c>
      <c r="AQ1979">
        <v>3</v>
      </c>
      <c r="AR1979">
        <v>6</v>
      </c>
      <c r="AS1979">
        <v>21</v>
      </c>
      <c r="AT1979" t="s">
        <v>5507</v>
      </c>
      <c r="AU1979" t="s">
        <v>5508</v>
      </c>
      <c r="AW1979" t="s">
        <v>1516</v>
      </c>
      <c r="AY1979" t="s">
        <v>298</v>
      </c>
      <c r="AZ1979" t="s">
        <v>5408</v>
      </c>
      <c r="BA1979" t="s">
        <v>255</v>
      </c>
      <c r="BB1979" t="s">
        <v>5509</v>
      </c>
      <c r="BD1979" t="s">
        <v>128</v>
      </c>
      <c r="BE1979">
        <v>0</v>
      </c>
      <c r="BF1979" t="s">
        <v>5510</v>
      </c>
      <c r="BG1979" t="s">
        <v>5511</v>
      </c>
      <c r="BH1979" t="s">
        <v>5512</v>
      </c>
      <c r="BS1979">
        <v>0</v>
      </c>
      <c r="BT1979">
        <v>0</v>
      </c>
      <c r="BU1979">
        <v>1</v>
      </c>
      <c r="BV1979">
        <v>0</v>
      </c>
      <c r="BW1979">
        <v>0</v>
      </c>
      <c r="BX1979">
        <v>0</v>
      </c>
      <c r="BY1979">
        <v>0</v>
      </c>
      <c r="CD1979" t="s">
        <v>131</v>
      </c>
      <c r="CE1979">
        <v>0</v>
      </c>
      <c r="CJ1979" t="s">
        <v>132</v>
      </c>
      <c r="CO1979" t="str">
        <f>HYPERLINK("http://www.d20pfsrd.com/bestiary/monster-listings/undead/wraith","Wraith")</f>
        <v>Wraith</v>
      </c>
      <c r="CP1979">
        <v>357</v>
      </c>
      <c r="CQ1979">
        <v>0</v>
      </c>
      <c r="CR1979">
        <v>0</v>
      </c>
      <c r="CS1979">
        <v>0</v>
      </c>
      <c r="CT1979">
        <v>0</v>
      </c>
    </row>
    <row r="1980" spans="1:98" x14ac:dyDescent="0.2">
      <c r="A1980" t="s">
        <v>12606</v>
      </c>
      <c r="B1980" s="1" t="s">
        <v>1246</v>
      </c>
      <c r="C1980">
        <v>102400</v>
      </c>
      <c r="G1980" t="s">
        <v>575</v>
      </c>
      <c r="H1980" t="s">
        <v>136</v>
      </c>
      <c r="I1980" t="s">
        <v>1780</v>
      </c>
      <c r="J1980" t="s">
        <v>1781</v>
      </c>
      <c r="K1980">
        <v>3</v>
      </c>
      <c r="L1980" t="s">
        <v>12589</v>
      </c>
      <c r="M1980" t="s">
        <v>12607</v>
      </c>
      <c r="N1980" t="s">
        <v>12608</v>
      </c>
      <c r="O1980" t="s">
        <v>12609</v>
      </c>
      <c r="P1980">
        <v>324</v>
      </c>
      <c r="Q1980" t="s">
        <v>1851</v>
      </c>
      <c r="S1980" t="s">
        <v>1852</v>
      </c>
      <c r="T1980">
        <v>21</v>
      </c>
      <c r="U1980">
        <v>13</v>
      </c>
      <c r="V1980">
        <v>19</v>
      </c>
      <c r="Y1980" t="s">
        <v>12610</v>
      </c>
      <c r="Z1980" t="s">
        <v>1787</v>
      </c>
      <c r="AB1980">
        <v>28</v>
      </c>
      <c r="AD1980" t="s">
        <v>1811</v>
      </c>
      <c r="AF1980" t="s">
        <v>12611</v>
      </c>
      <c r="AH1980" t="s">
        <v>147</v>
      </c>
      <c r="AI1980" t="s">
        <v>1833</v>
      </c>
      <c r="AJ1980" t="s">
        <v>12612</v>
      </c>
      <c r="AK1980" t="s">
        <v>12613</v>
      </c>
      <c r="AL1980" t="s">
        <v>12614</v>
      </c>
      <c r="AO1980" t="s">
        <v>12615</v>
      </c>
      <c r="AQ1980">
        <v>24</v>
      </c>
      <c r="AR1980">
        <v>38</v>
      </c>
      <c r="AS1980" t="s">
        <v>7296</v>
      </c>
      <c r="AT1980" t="s">
        <v>12616</v>
      </c>
      <c r="AU1980" t="s">
        <v>12617</v>
      </c>
      <c r="AV1980" t="s">
        <v>12505</v>
      </c>
      <c r="AW1980" t="s">
        <v>1841</v>
      </c>
      <c r="AX1980" t="s">
        <v>1795</v>
      </c>
      <c r="AY1980" t="s">
        <v>1796</v>
      </c>
      <c r="AZ1980" t="s">
        <v>670</v>
      </c>
      <c r="BA1980" t="s">
        <v>1797</v>
      </c>
      <c r="BB1980" t="s">
        <v>12520</v>
      </c>
      <c r="BC1980" t="s">
        <v>1799</v>
      </c>
      <c r="BD1980" t="s">
        <v>6673</v>
      </c>
      <c r="BE1980">
        <v>0</v>
      </c>
      <c r="BF1980" t="s">
        <v>12618</v>
      </c>
      <c r="BG1980" t="s">
        <v>1801</v>
      </c>
      <c r="BH1980" t="s">
        <v>12619</v>
      </c>
      <c r="BS1980">
        <v>0</v>
      </c>
      <c r="BT1980">
        <v>0</v>
      </c>
      <c r="BU1980">
        <v>1</v>
      </c>
      <c r="BV1980">
        <v>0</v>
      </c>
      <c r="BW1980">
        <v>0</v>
      </c>
      <c r="BX1980">
        <v>1</v>
      </c>
      <c r="BY1980">
        <v>1</v>
      </c>
      <c r="CD1980" t="s">
        <v>12620</v>
      </c>
      <c r="CE1980">
        <v>0</v>
      </c>
      <c r="CJ1980" t="s">
        <v>132</v>
      </c>
      <c r="CP1980">
        <v>1524</v>
      </c>
      <c r="CQ1980">
        <v>0</v>
      </c>
      <c r="CR1980">
        <v>0</v>
      </c>
      <c r="CS1980">
        <v>0</v>
      </c>
      <c r="CT1980">
        <v>0</v>
      </c>
    </row>
    <row r="1981" spans="1:98" x14ac:dyDescent="0.2">
      <c r="A1981" t="s">
        <v>12732</v>
      </c>
      <c r="B1981" s="1" t="s">
        <v>1993</v>
      </c>
      <c r="C1981">
        <v>204800</v>
      </c>
      <c r="G1981" t="s">
        <v>135</v>
      </c>
      <c r="H1981" t="s">
        <v>1035</v>
      </c>
      <c r="I1981" t="s">
        <v>1780</v>
      </c>
      <c r="J1981" t="s">
        <v>1846</v>
      </c>
      <c r="K1981">
        <v>2</v>
      </c>
      <c r="L1981" t="s">
        <v>1825</v>
      </c>
      <c r="M1981" t="s">
        <v>12733</v>
      </c>
      <c r="N1981" t="s">
        <v>12734</v>
      </c>
      <c r="O1981" t="s">
        <v>12735</v>
      </c>
      <c r="P1981">
        <v>351</v>
      </c>
      <c r="Q1981" t="s">
        <v>12736</v>
      </c>
      <c r="S1981" t="s">
        <v>12737</v>
      </c>
      <c r="T1981">
        <v>22</v>
      </c>
      <c r="U1981">
        <v>13</v>
      </c>
      <c r="V1981">
        <v>20</v>
      </c>
      <c r="Y1981" t="s">
        <v>12610</v>
      </c>
      <c r="Z1981" t="s">
        <v>1853</v>
      </c>
      <c r="AB1981">
        <v>30</v>
      </c>
      <c r="AD1981" t="s">
        <v>1854</v>
      </c>
      <c r="AF1981" t="s">
        <v>12738</v>
      </c>
      <c r="AH1981" t="s">
        <v>496</v>
      </c>
      <c r="AI1981" t="s">
        <v>1856</v>
      </c>
      <c r="AJ1981" t="s">
        <v>12739</v>
      </c>
      <c r="AK1981" t="s">
        <v>12740</v>
      </c>
      <c r="AL1981" t="s">
        <v>12741</v>
      </c>
      <c r="AO1981" t="s">
        <v>12742</v>
      </c>
      <c r="AQ1981">
        <v>26</v>
      </c>
      <c r="AR1981">
        <v>43</v>
      </c>
      <c r="AS1981" t="s">
        <v>12743</v>
      </c>
      <c r="AT1981" t="s">
        <v>12744</v>
      </c>
      <c r="AU1981" t="s">
        <v>12745</v>
      </c>
      <c r="AW1981" t="s">
        <v>1864</v>
      </c>
      <c r="AX1981" t="s">
        <v>1865</v>
      </c>
      <c r="AY1981" t="s">
        <v>1866</v>
      </c>
      <c r="AZ1981" t="s">
        <v>670</v>
      </c>
      <c r="BA1981" t="s">
        <v>1797</v>
      </c>
      <c r="BB1981" t="s">
        <v>1867</v>
      </c>
      <c r="BC1981" t="s">
        <v>1799</v>
      </c>
      <c r="BD1981" t="s">
        <v>6673</v>
      </c>
      <c r="BE1981">
        <v>0</v>
      </c>
      <c r="BF1981" t="s">
        <v>12746</v>
      </c>
      <c r="BG1981" t="s">
        <v>1869</v>
      </c>
      <c r="BH1981" t="s">
        <v>12747</v>
      </c>
      <c r="BS1981">
        <v>0</v>
      </c>
      <c r="BT1981">
        <v>0</v>
      </c>
      <c r="BU1981">
        <v>1</v>
      </c>
      <c r="BV1981">
        <v>0</v>
      </c>
      <c r="BW1981">
        <v>1</v>
      </c>
      <c r="BX1981">
        <v>0</v>
      </c>
      <c r="BY1981">
        <v>1</v>
      </c>
      <c r="CD1981" t="s">
        <v>12620</v>
      </c>
      <c r="CE1981">
        <v>0</v>
      </c>
      <c r="CJ1981" t="s">
        <v>132</v>
      </c>
      <c r="CP1981">
        <v>1533</v>
      </c>
      <c r="CQ1981">
        <v>0</v>
      </c>
      <c r="CR1981">
        <v>0</v>
      </c>
      <c r="CS1981">
        <v>0</v>
      </c>
      <c r="CT1981">
        <v>0</v>
      </c>
    </row>
    <row r="1982" spans="1:98" x14ac:dyDescent="0.2">
      <c r="A1982" t="s">
        <v>13201</v>
      </c>
      <c r="B1982" s="1" t="s">
        <v>1246</v>
      </c>
      <c r="C1982">
        <v>102400</v>
      </c>
      <c r="G1982" t="s">
        <v>2068</v>
      </c>
      <c r="H1982" t="s">
        <v>136</v>
      </c>
      <c r="I1982" t="s">
        <v>1780</v>
      </c>
      <c r="J1982" t="s">
        <v>1954</v>
      </c>
      <c r="K1982">
        <v>3</v>
      </c>
      <c r="L1982" t="s">
        <v>13202</v>
      </c>
      <c r="M1982" t="s">
        <v>13203</v>
      </c>
      <c r="N1982" t="s">
        <v>12608</v>
      </c>
      <c r="O1982" t="s">
        <v>12609</v>
      </c>
      <c r="P1982">
        <v>324</v>
      </c>
      <c r="Q1982" t="s">
        <v>1851</v>
      </c>
      <c r="S1982" t="s">
        <v>1852</v>
      </c>
      <c r="T1982">
        <v>21</v>
      </c>
      <c r="U1982">
        <v>13</v>
      </c>
      <c r="V1982">
        <v>19</v>
      </c>
      <c r="Y1982" t="s">
        <v>12610</v>
      </c>
      <c r="Z1982" t="s">
        <v>1960</v>
      </c>
      <c r="AB1982">
        <v>28</v>
      </c>
      <c r="AC1982" t="s">
        <v>1961</v>
      </c>
      <c r="AD1982" t="s">
        <v>2087</v>
      </c>
      <c r="AF1982" t="s">
        <v>13204</v>
      </c>
      <c r="AH1982" t="s">
        <v>147</v>
      </c>
      <c r="AI1982" t="s">
        <v>1856</v>
      </c>
      <c r="AJ1982" t="s">
        <v>13205</v>
      </c>
      <c r="AK1982" t="s">
        <v>13206</v>
      </c>
      <c r="AL1982" t="s">
        <v>13207</v>
      </c>
      <c r="AO1982" t="s">
        <v>1860</v>
      </c>
      <c r="AQ1982">
        <v>24</v>
      </c>
      <c r="AR1982">
        <v>38</v>
      </c>
      <c r="AS1982" t="s">
        <v>7296</v>
      </c>
      <c r="AT1982" t="s">
        <v>13208</v>
      </c>
      <c r="AU1982" t="s">
        <v>13209</v>
      </c>
      <c r="AW1982" t="s">
        <v>13210</v>
      </c>
      <c r="AX1982" t="s">
        <v>2079</v>
      </c>
      <c r="AY1982" t="s">
        <v>1866</v>
      </c>
      <c r="AZ1982" t="s">
        <v>670</v>
      </c>
      <c r="BA1982" t="s">
        <v>1797</v>
      </c>
      <c r="BB1982" t="s">
        <v>2080</v>
      </c>
      <c r="BC1982" t="s">
        <v>2081</v>
      </c>
      <c r="BD1982" t="s">
        <v>6673</v>
      </c>
      <c r="BE1982">
        <v>0</v>
      </c>
      <c r="BF1982" t="s">
        <v>13211</v>
      </c>
      <c r="BG1982" t="s">
        <v>2083</v>
      </c>
      <c r="BH1982" t="s">
        <v>13212</v>
      </c>
      <c r="BS1982">
        <v>0</v>
      </c>
      <c r="BT1982">
        <v>0</v>
      </c>
      <c r="BU1982">
        <v>1</v>
      </c>
      <c r="BV1982">
        <v>0</v>
      </c>
      <c r="BW1982">
        <v>1</v>
      </c>
      <c r="BX1982">
        <v>0</v>
      </c>
      <c r="BY1982">
        <v>1</v>
      </c>
      <c r="CD1982" t="s">
        <v>12620</v>
      </c>
      <c r="CE1982">
        <v>0</v>
      </c>
      <c r="CJ1982" t="s">
        <v>132</v>
      </c>
      <c r="CP1982">
        <v>1569</v>
      </c>
      <c r="CQ1982">
        <v>0</v>
      </c>
      <c r="CR1982">
        <v>0</v>
      </c>
      <c r="CS1982">
        <v>0</v>
      </c>
      <c r="CT1982">
        <v>0</v>
      </c>
    </row>
    <row r="1983" spans="1:98" x14ac:dyDescent="0.2">
      <c r="A1983" t="s">
        <v>13298</v>
      </c>
      <c r="B1983" s="1" t="s">
        <v>1993</v>
      </c>
      <c r="C1983">
        <v>204800</v>
      </c>
      <c r="G1983" t="s">
        <v>366</v>
      </c>
      <c r="H1983" t="s">
        <v>1035</v>
      </c>
      <c r="I1983" t="s">
        <v>1780</v>
      </c>
      <c r="J1983" t="s">
        <v>1781</v>
      </c>
      <c r="K1983">
        <v>2</v>
      </c>
      <c r="L1983" t="s">
        <v>2242</v>
      </c>
      <c r="M1983" t="s">
        <v>13299</v>
      </c>
      <c r="N1983" t="s">
        <v>12734</v>
      </c>
      <c r="O1983" t="s">
        <v>12735</v>
      </c>
      <c r="P1983">
        <v>351</v>
      </c>
      <c r="Q1983" t="s">
        <v>12736</v>
      </c>
      <c r="S1983" t="s">
        <v>13300</v>
      </c>
      <c r="T1983">
        <v>22</v>
      </c>
      <c r="U1983">
        <v>13</v>
      </c>
      <c r="V1983">
        <v>22</v>
      </c>
      <c r="Y1983" t="s">
        <v>12610</v>
      </c>
      <c r="Z1983" t="s">
        <v>1853</v>
      </c>
      <c r="AB1983">
        <v>30</v>
      </c>
      <c r="AD1983" t="s">
        <v>2000</v>
      </c>
      <c r="AE1983" t="s">
        <v>13229</v>
      </c>
      <c r="AF1983" t="s">
        <v>13301</v>
      </c>
      <c r="AH1983" t="s">
        <v>496</v>
      </c>
      <c r="AI1983" t="s">
        <v>1856</v>
      </c>
      <c r="AJ1983" t="s">
        <v>13302</v>
      </c>
      <c r="AK1983" t="s">
        <v>13303</v>
      </c>
      <c r="AL1983" t="s">
        <v>13304</v>
      </c>
      <c r="AO1983" t="s">
        <v>13305</v>
      </c>
      <c r="AQ1983">
        <v>26</v>
      </c>
      <c r="AR1983">
        <v>43</v>
      </c>
      <c r="AS1983" t="s">
        <v>12743</v>
      </c>
      <c r="AT1983" t="s">
        <v>13306</v>
      </c>
      <c r="AU1983" t="s">
        <v>13307</v>
      </c>
      <c r="AV1983" t="s">
        <v>12505</v>
      </c>
      <c r="AW1983" t="s">
        <v>2151</v>
      </c>
      <c r="AX1983" t="s">
        <v>13308</v>
      </c>
      <c r="AY1983" t="s">
        <v>2121</v>
      </c>
      <c r="AZ1983" t="s">
        <v>670</v>
      </c>
      <c r="BA1983" t="s">
        <v>1797</v>
      </c>
      <c r="BB1983" t="s">
        <v>2122</v>
      </c>
      <c r="BC1983" t="s">
        <v>2081</v>
      </c>
      <c r="BD1983" t="s">
        <v>6673</v>
      </c>
      <c r="BE1983">
        <v>0</v>
      </c>
      <c r="BF1983" t="s">
        <v>13309</v>
      </c>
      <c r="BG1983" t="s">
        <v>2124</v>
      </c>
      <c r="BH1983" t="s">
        <v>13310</v>
      </c>
      <c r="BS1983">
        <v>0</v>
      </c>
      <c r="BT1983">
        <v>0</v>
      </c>
      <c r="BU1983">
        <v>1</v>
      </c>
      <c r="BV1983">
        <v>0</v>
      </c>
      <c r="BW1983">
        <v>0</v>
      </c>
      <c r="BX1983">
        <v>0</v>
      </c>
      <c r="BY1983">
        <v>1</v>
      </c>
      <c r="CA1983" t="s">
        <v>8780</v>
      </c>
      <c r="CD1983" t="s">
        <v>12620</v>
      </c>
      <c r="CE1983">
        <v>0</v>
      </c>
      <c r="CJ1983" t="s">
        <v>132</v>
      </c>
      <c r="CP1983">
        <v>1577</v>
      </c>
      <c r="CQ1983">
        <v>0</v>
      </c>
      <c r="CR1983">
        <v>0</v>
      </c>
      <c r="CS1983">
        <v>0</v>
      </c>
      <c r="CT1983">
        <v>0</v>
      </c>
    </row>
    <row r="1984" spans="1:98" x14ac:dyDescent="0.2">
      <c r="A1984" t="s">
        <v>13421</v>
      </c>
      <c r="B1984" s="1" t="s">
        <v>1845</v>
      </c>
      <c r="C1984">
        <v>153600</v>
      </c>
      <c r="G1984" t="s">
        <v>2068</v>
      </c>
      <c r="H1984" t="s">
        <v>136</v>
      </c>
      <c r="I1984" t="s">
        <v>1780</v>
      </c>
      <c r="J1984" t="s">
        <v>1846</v>
      </c>
      <c r="K1984">
        <v>3</v>
      </c>
      <c r="L1984" t="s">
        <v>1825</v>
      </c>
      <c r="M1984" t="s">
        <v>13422</v>
      </c>
      <c r="N1984" t="s">
        <v>13423</v>
      </c>
      <c r="O1984" t="s">
        <v>13424</v>
      </c>
      <c r="P1984">
        <v>337</v>
      </c>
      <c r="Q1984" t="s">
        <v>2295</v>
      </c>
      <c r="S1984" t="s">
        <v>13425</v>
      </c>
      <c r="T1984">
        <v>21</v>
      </c>
      <c r="U1984">
        <v>13</v>
      </c>
      <c r="V1984">
        <v>20</v>
      </c>
      <c r="X1984" t="s">
        <v>171</v>
      </c>
      <c r="Y1984" t="s">
        <v>12610</v>
      </c>
      <c r="Z1984" t="s">
        <v>1787</v>
      </c>
      <c r="AB1984">
        <v>29</v>
      </c>
      <c r="AD1984" t="s">
        <v>1962</v>
      </c>
      <c r="AE1984" t="s">
        <v>13329</v>
      </c>
      <c r="AF1984" t="s">
        <v>13426</v>
      </c>
      <c r="AH1984" t="s">
        <v>147</v>
      </c>
      <c r="AI1984" t="s">
        <v>1833</v>
      </c>
      <c r="AJ1984" t="s">
        <v>13427</v>
      </c>
      <c r="AK1984" t="s">
        <v>13428</v>
      </c>
      <c r="AL1984" t="s">
        <v>13429</v>
      </c>
      <c r="AO1984" t="s">
        <v>13430</v>
      </c>
      <c r="AQ1984">
        <v>25</v>
      </c>
      <c r="AR1984" t="s">
        <v>13431</v>
      </c>
      <c r="AS1984" t="s">
        <v>13432</v>
      </c>
      <c r="AT1984" t="s">
        <v>13433</v>
      </c>
      <c r="AU1984" t="s">
        <v>13434</v>
      </c>
      <c r="AW1984" t="s">
        <v>2202</v>
      </c>
      <c r="AX1984" t="s">
        <v>2187</v>
      </c>
      <c r="AY1984" t="s">
        <v>2167</v>
      </c>
      <c r="AZ1984" t="s">
        <v>670</v>
      </c>
      <c r="BA1984" t="s">
        <v>1797</v>
      </c>
      <c r="BB1984" t="s">
        <v>2168</v>
      </c>
      <c r="BC1984" t="s">
        <v>2081</v>
      </c>
      <c r="BD1984" t="s">
        <v>6673</v>
      </c>
      <c r="BE1984">
        <v>0</v>
      </c>
      <c r="BF1984" t="s">
        <v>13435</v>
      </c>
      <c r="BG1984" t="s">
        <v>2170</v>
      </c>
      <c r="BH1984" t="s">
        <v>13436</v>
      </c>
      <c r="BS1984">
        <v>0</v>
      </c>
      <c r="BT1984">
        <v>0</v>
      </c>
      <c r="BU1984">
        <v>1</v>
      </c>
      <c r="BV1984">
        <v>0</v>
      </c>
      <c r="BW1984">
        <v>0</v>
      </c>
      <c r="BX1984">
        <v>0</v>
      </c>
      <c r="BY1984">
        <v>1</v>
      </c>
      <c r="CD1984" t="s">
        <v>12620</v>
      </c>
      <c r="CE1984">
        <v>0</v>
      </c>
      <c r="CJ1984" t="s">
        <v>132</v>
      </c>
      <c r="CP1984">
        <v>1586</v>
      </c>
      <c r="CQ1984">
        <v>0</v>
      </c>
      <c r="CR1984">
        <v>0</v>
      </c>
      <c r="CS1984">
        <v>0</v>
      </c>
      <c r="CT1984">
        <v>0</v>
      </c>
    </row>
    <row r="1985" spans="1:98" x14ac:dyDescent="0.2">
      <c r="A1985" t="s">
        <v>12851</v>
      </c>
      <c r="B1985" s="1" t="s">
        <v>1845</v>
      </c>
      <c r="C1985">
        <v>153600</v>
      </c>
      <c r="G1985" t="s">
        <v>135</v>
      </c>
      <c r="H1985" t="s">
        <v>1035</v>
      </c>
      <c r="I1985" t="s">
        <v>1780</v>
      </c>
      <c r="J1985" t="s">
        <v>1900</v>
      </c>
      <c r="K1985">
        <v>2</v>
      </c>
      <c r="L1985" t="s">
        <v>12749</v>
      </c>
      <c r="M1985" t="s">
        <v>12852</v>
      </c>
      <c r="N1985" t="s">
        <v>12853</v>
      </c>
      <c r="O1985" t="s">
        <v>12854</v>
      </c>
      <c r="P1985">
        <v>337</v>
      </c>
      <c r="Q1985" t="s">
        <v>2295</v>
      </c>
      <c r="S1985" t="s">
        <v>8843</v>
      </c>
      <c r="T1985">
        <v>21</v>
      </c>
      <c r="U1985">
        <v>12</v>
      </c>
      <c r="V1985">
        <v>21</v>
      </c>
      <c r="Y1985" t="s">
        <v>12610</v>
      </c>
      <c r="Z1985" t="s">
        <v>1787</v>
      </c>
      <c r="AB1985">
        <v>29</v>
      </c>
      <c r="AD1985" t="s">
        <v>1942</v>
      </c>
      <c r="AF1985" t="s">
        <v>12855</v>
      </c>
      <c r="AH1985" t="s">
        <v>496</v>
      </c>
      <c r="AI1985" t="s">
        <v>1856</v>
      </c>
      <c r="AJ1985" t="s">
        <v>12856</v>
      </c>
      <c r="AK1985" t="s">
        <v>12857</v>
      </c>
      <c r="AL1985" t="s">
        <v>12858</v>
      </c>
      <c r="AO1985" t="s">
        <v>12742</v>
      </c>
      <c r="AQ1985">
        <v>25</v>
      </c>
      <c r="AR1985" t="s">
        <v>12859</v>
      </c>
      <c r="AS1985" t="s">
        <v>12860</v>
      </c>
      <c r="AT1985" t="s">
        <v>12861</v>
      </c>
      <c r="AU1985" t="s">
        <v>12862</v>
      </c>
      <c r="AV1985" t="s">
        <v>12505</v>
      </c>
      <c r="AW1985" t="s">
        <v>1950</v>
      </c>
      <c r="AX1985" t="s">
        <v>1951</v>
      </c>
      <c r="AY1985" t="s">
        <v>445</v>
      </c>
      <c r="AZ1985" t="s">
        <v>670</v>
      </c>
      <c r="BA1985" t="s">
        <v>1797</v>
      </c>
      <c r="BB1985" t="s">
        <v>1913</v>
      </c>
      <c r="BC1985" t="s">
        <v>1799</v>
      </c>
      <c r="BD1985" t="s">
        <v>6673</v>
      </c>
      <c r="BE1985">
        <v>0</v>
      </c>
      <c r="BF1985" t="s">
        <v>12863</v>
      </c>
      <c r="BG1985" t="s">
        <v>1915</v>
      </c>
      <c r="BH1985" t="s">
        <v>12864</v>
      </c>
      <c r="BS1985">
        <v>0</v>
      </c>
      <c r="BT1985">
        <v>0</v>
      </c>
      <c r="BU1985">
        <v>1</v>
      </c>
      <c r="BV1985">
        <v>0</v>
      </c>
      <c r="BW1985">
        <v>0</v>
      </c>
      <c r="BX1985">
        <v>1</v>
      </c>
      <c r="BY1985">
        <v>1</v>
      </c>
      <c r="CD1985" t="s">
        <v>12620</v>
      </c>
      <c r="CE1985">
        <v>0</v>
      </c>
      <c r="CJ1985" t="s">
        <v>132</v>
      </c>
      <c r="CP1985">
        <v>1542</v>
      </c>
      <c r="CQ1985">
        <v>0</v>
      </c>
      <c r="CR1985">
        <v>0</v>
      </c>
      <c r="CS1985">
        <v>0</v>
      </c>
      <c r="CT1985">
        <v>0</v>
      </c>
    </row>
    <row r="1986" spans="1:98" x14ac:dyDescent="0.2">
      <c r="A1986" t="s">
        <v>12965</v>
      </c>
      <c r="B1986" s="1" t="s">
        <v>1166</v>
      </c>
      <c r="C1986">
        <v>307200</v>
      </c>
      <c r="G1986" t="s">
        <v>575</v>
      </c>
      <c r="H1986" t="s">
        <v>1035</v>
      </c>
      <c r="I1986" t="s">
        <v>1780</v>
      </c>
      <c r="J1986" t="s">
        <v>1954</v>
      </c>
      <c r="K1986">
        <v>2</v>
      </c>
      <c r="L1986" t="s">
        <v>12966</v>
      </c>
      <c r="M1986" t="s">
        <v>12967</v>
      </c>
      <c r="N1986" t="s">
        <v>12968</v>
      </c>
      <c r="O1986" t="s">
        <v>12969</v>
      </c>
      <c r="P1986">
        <v>391</v>
      </c>
      <c r="Q1986" t="s">
        <v>12869</v>
      </c>
      <c r="S1986" t="s">
        <v>12970</v>
      </c>
      <c r="T1986">
        <v>23</v>
      </c>
      <c r="U1986">
        <v>13</v>
      </c>
      <c r="V1986">
        <v>22</v>
      </c>
      <c r="Y1986" t="s">
        <v>12610</v>
      </c>
      <c r="Z1986" t="s">
        <v>1960</v>
      </c>
      <c r="AB1986">
        <v>31</v>
      </c>
      <c r="AC1986" t="s">
        <v>12884</v>
      </c>
      <c r="AD1986" t="s">
        <v>2000</v>
      </c>
      <c r="AF1986" t="s">
        <v>12971</v>
      </c>
      <c r="AH1986" t="s">
        <v>496</v>
      </c>
      <c r="AI1986" t="s">
        <v>1856</v>
      </c>
      <c r="AJ1986" t="s">
        <v>12972</v>
      </c>
      <c r="AK1986" t="s">
        <v>12973</v>
      </c>
      <c r="AL1986" t="s">
        <v>12974</v>
      </c>
      <c r="AO1986" t="s">
        <v>12975</v>
      </c>
      <c r="AQ1986">
        <v>27</v>
      </c>
      <c r="AR1986">
        <v>46</v>
      </c>
      <c r="AS1986" t="s">
        <v>8392</v>
      </c>
      <c r="AT1986" t="s">
        <v>12976</v>
      </c>
      <c r="AU1986" t="s">
        <v>12977</v>
      </c>
      <c r="AW1986" t="s">
        <v>2009</v>
      </c>
      <c r="AY1986" t="s">
        <v>1970</v>
      </c>
      <c r="AZ1986" t="s">
        <v>670</v>
      </c>
      <c r="BA1986" t="s">
        <v>1797</v>
      </c>
      <c r="BB1986" t="s">
        <v>1971</v>
      </c>
      <c r="BC1986" t="s">
        <v>1799</v>
      </c>
      <c r="BD1986" t="s">
        <v>6673</v>
      </c>
      <c r="BE1986">
        <v>0</v>
      </c>
      <c r="BF1986" t="s">
        <v>12978</v>
      </c>
      <c r="BG1986" t="s">
        <v>1973</v>
      </c>
      <c r="BH1986" t="s">
        <v>12979</v>
      </c>
      <c r="BS1986">
        <v>0</v>
      </c>
      <c r="BT1986">
        <v>0</v>
      </c>
      <c r="BU1986">
        <v>1</v>
      </c>
      <c r="BV1986">
        <v>0</v>
      </c>
      <c r="BW1986">
        <v>0</v>
      </c>
      <c r="BX1986">
        <v>0</v>
      </c>
      <c r="BY1986">
        <v>1</v>
      </c>
      <c r="CD1986" t="s">
        <v>12620</v>
      </c>
      <c r="CE1986">
        <v>0</v>
      </c>
      <c r="CJ1986" t="s">
        <v>132</v>
      </c>
      <c r="CP1986">
        <v>1551</v>
      </c>
      <c r="CQ1986">
        <v>0</v>
      </c>
      <c r="CR1986">
        <v>0</v>
      </c>
      <c r="CS1986">
        <v>0</v>
      </c>
      <c r="CT1986">
        <v>0</v>
      </c>
    </row>
    <row r="1987" spans="1:98" x14ac:dyDescent="0.2">
      <c r="A1987" t="s">
        <v>13086</v>
      </c>
      <c r="B1987" s="1" t="s">
        <v>192</v>
      </c>
      <c r="C1987">
        <v>76800</v>
      </c>
      <c r="G1987" t="s">
        <v>575</v>
      </c>
      <c r="H1987" t="s">
        <v>136</v>
      </c>
      <c r="I1987" t="s">
        <v>1780</v>
      </c>
      <c r="J1987" t="s">
        <v>2012</v>
      </c>
      <c r="K1987">
        <v>3</v>
      </c>
      <c r="L1987" t="s">
        <v>13087</v>
      </c>
      <c r="M1987" t="s">
        <v>13088</v>
      </c>
      <c r="N1987" t="s">
        <v>13089</v>
      </c>
      <c r="O1987" t="s">
        <v>13090</v>
      </c>
      <c r="P1987">
        <v>310</v>
      </c>
      <c r="Q1987" t="s">
        <v>1940</v>
      </c>
      <c r="S1987" t="s">
        <v>13091</v>
      </c>
      <c r="T1987">
        <v>20</v>
      </c>
      <c r="U1987">
        <v>14</v>
      </c>
      <c r="V1987">
        <v>17</v>
      </c>
      <c r="Y1987" t="s">
        <v>12610</v>
      </c>
      <c r="Z1987" t="s">
        <v>2018</v>
      </c>
      <c r="AB1987">
        <v>27</v>
      </c>
      <c r="AC1987" t="s">
        <v>13001</v>
      </c>
      <c r="AD1987" t="s">
        <v>2040</v>
      </c>
      <c r="AF1987" t="s">
        <v>13092</v>
      </c>
      <c r="AH1987" t="s">
        <v>147</v>
      </c>
      <c r="AI1987" t="s">
        <v>1833</v>
      </c>
      <c r="AJ1987" t="s">
        <v>13093</v>
      </c>
      <c r="AK1987" t="s">
        <v>13094</v>
      </c>
      <c r="AL1987" t="s">
        <v>13095</v>
      </c>
      <c r="AO1987" t="s">
        <v>13096</v>
      </c>
      <c r="AQ1987">
        <v>23</v>
      </c>
      <c r="AR1987" s="6" t="s">
        <v>32316</v>
      </c>
      <c r="AS1987" t="s">
        <v>13097</v>
      </c>
      <c r="AT1987" t="s">
        <v>13098</v>
      </c>
      <c r="AU1987" t="s">
        <v>13099</v>
      </c>
      <c r="AV1987" t="s">
        <v>12505</v>
      </c>
      <c r="AW1987" t="s">
        <v>12584</v>
      </c>
      <c r="AX1987" t="s">
        <v>2027</v>
      </c>
      <c r="AY1987" t="s">
        <v>2028</v>
      </c>
      <c r="AZ1987" t="s">
        <v>670</v>
      </c>
      <c r="BA1987" t="s">
        <v>1797</v>
      </c>
      <c r="BB1987" t="s">
        <v>2029</v>
      </c>
      <c r="BC1987" t="s">
        <v>1799</v>
      </c>
      <c r="BD1987" t="s">
        <v>6673</v>
      </c>
      <c r="BE1987">
        <v>0</v>
      </c>
      <c r="BF1987" t="s">
        <v>13100</v>
      </c>
      <c r="BG1987" t="s">
        <v>2031</v>
      </c>
      <c r="BH1987" t="s">
        <v>13101</v>
      </c>
      <c r="BS1987">
        <v>0</v>
      </c>
      <c r="BT1987">
        <v>0</v>
      </c>
      <c r="BU1987">
        <v>1</v>
      </c>
      <c r="BV1987">
        <v>0</v>
      </c>
      <c r="BW1987">
        <v>1</v>
      </c>
      <c r="BX1987">
        <v>1</v>
      </c>
      <c r="BY1987">
        <v>1</v>
      </c>
      <c r="CD1987" t="s">
        <v>12620</v>
      </c>
      <c r="CE1987">
        <v>0</v>
      </c>
      <c r="CJ1987" t="s">
        <v>132</v>
      </c>
      <c r="CP1987">
        <v>1560</v>
      </c>
      <c r="CQ1987">
        <v>0</v>
      </c>
      <c r="CR1987">
        <v>0</v>
      </c>
      <c r="CS1987">
        <v>0</v>
      </c>
      <c r="CT1987">
        <v>0</v>
      </c>
    </row>
    <row r="1988" spans="1:98" x14ac:dyDescent="0.2">
      <c r="A1988" t="s">
        <v>12491</v>
      </c>
      <c r="B1988" s="1" t="s">
        <v>239</v>
      </c>
      <c r="C1988">
        <v>800</v>
      </c>
      <c r="G1988" t="s">
        <v>575</v>
      </c>
      <c r="H1988" t="s">
        <v>1308</v>
      </c>
      <c r="I1988" t="s">
        <v>1780</v>
      </c>
      <c r="J1988" t="s">
        <v>1781</v>
      </c>
      <c r="K1988">
        <v>3</v>
      </c>
      <c r="L1988" t="s">
        <v>12492</v>
      </c>
      <c r="N1988" t="s">
        <v>12493</v>
      </c>
      <c r="O1988" t="s">
        <v>12494</v>
      </c>
      <c r="P1988">
        <v>30</v>
      </c>
      <c r="Q1988" t="s">
        <v>12495</v>
      </c>
      <c r="S1988" t="s">
        <v>12496</v>
      </c>
      <c r="T1988">
        <v>5</v>
      </c>
      <c r="U1988">
        <v>7</v>
      </c>
      <c r="V1988">
        <v>4</v>
      </c>
      <c r="Z1988" t="s">
        <v>1787</v>
      </c>
      <c r="AD1988" t="s">
        <v>12497</v>
      </c>
      <c r="AF1988" t="s">
        <v>12498</v>
      </c>
      <c r="AH1988" t="s">
        <v>12499</v>
      </c>
      <c r="AI1988" t="s">
        <v>12500</v>
      </c>
      <c r="AJ1988" t="s">
        <v>12501</v>
      </c>
      <c r="AO1988" t="s">
        <v>12502</v>
      </c>
      <c r="AQ1988">
        <v>4</v>
      </c>
      <c r="AR1988">
        <v>5</v>
      </c>
      <c r="AS1988" t="s">
        <v>1722</v>
      </c>
      <c r="AT1988" t="s">
        <v>12503</v>
      </c>
      <c r="AU1988" t="s">
        <v>12504</v>
      </c>
      <c r="AV1988" t="s">
        <v>12505</v>
      </c>
      <c r="AW1988" t="s">
        <v>878</v>
      </c>
      <c r="AX1988" t="s">
        <v>8773</v>
      </c>
      <c r="AY1988" t="s">
        <v>1796</v>
      </c>
      <c r="AZ1988" t="s">
        <v>670</v>
      </c>
      <c r="BA1988" t="s">
        <v>1797</v>
      </c>
      <c r="BB1988" t="s">
        <v>1798</v>
      </c>
      <c r="BC1988" t="s">
        <v>1799</v>
      </c>
      <c r="BD1988" t="s">
        <v>6673</v>
      </c>
      <c r="BE1988">
        <v>0</v>
      </c>
      <c r="BF1988" t="s">
        <v>12506</v>
      </c>
      <c r="BG1988" t="s">
        <v>1801</v>
      </c>
      <c r="BH1988" t="s">
        <v>12507</v>
      </c>
      <c r="BS1988">
        <v>0</v>
      </c>
      <c r="BT1988">
        <v>0</v>
      </c>
      <c r="BU1988">
        <v>1</v>
      </c>
      <c r="BV1988">
        <v>0</v>
      </c>
      <c r="BW1988">
        <v>0</v>
      </c>
      <c r="BX1988">
        <v>1</v>
      </c>
      <c r="BY1988">
        <v>1</v>
      </c>
      <c r="CD1988" t="s">
        <v>12508</v>
      </c>
      <c r="CE1988">
        <v>0</v>
      </c>
      <c r="CJ1988" t="s">
        <v>132</v>
      </c>
      <c r="CP1988">
        <v>1517</v>
      </c>
      <c r="CQ1988">
        <v>0</v>
      </c>
      <c r="CR1988">
        <v>0</v>
      </c>
      <c r="CS1988">
        <v>0</v>
      </c>
      <c r="CT1988">
        <v>0</v>
      </c>
    </row>
    <row r="1989" spans="1:98" x14ac:dyDescent="0.2">
      <c r="A1989" t="s">
        <v>12638</v>
      </c>
      <c r="B1989" s="1" t="s">
        <v>306</v>
      </c>
      <c r="C1989">
        <v>1600</v>
      </c>
      <c r="G1989" t="s">
        <v>135</v>
      </c>
      <c r="H1989" t="s">
        <v>393</v>
      </c>
      <c r="I1989" t="s">
        <v>12540</v>
      </c>
      <c r="J1989" t="s">
        <v>1846</v>
      </c>
      <c r="K1989">
        <v>6</v>
      </c>
      <c r="L1989" t="s">
        <v>12639</v>
      </c>
      <c r="N1989" t="s">
        <v>12640</v>
      </c>
      <c r="O1989" t="s">
        <v>12641</v>
      </c>
      <c r="P1989">
        <v>45</v>
      </c>
      <c r="Q1989" t="s">
        <v>12642</v>
      </c>
      <c r="S1989" t="s">
        <v>12643</v>
      </c>
      <c r="T1989">
        <v>6</v>
      </c>
      <c r="U1989">
        <v>7</v>
      </c>
      <c r="V1989">
        <v>5</v>
      </c>
      <c r="Z1989" t="s">
        <v>1853</v>
      </c>
      <c r="AD1989" t="s">
        <v>12644</v>
      </c>
      <c r="AF1989" t="s">
        <v>12645</v>
      </c>
      <c r="AH1989" t="s">
        <v>114</v>
      </c>
      <c r="AI1989" t="s">
        <v>114</v>
      </c>
      <c r="AJ1989" t="s">
        <v>12646</v>
      </c>
      <c r="AO1989" t="s">
        <v>12647</v>
      </c>
      <c r="AQ1989">
        <v>6</v>
      </c>
      <c r="AR1989">
        <v>6</v>
      </c>
      <c r="AS1989" t="s">
        <v>1022</v>
      </c>
      <c r="AT1989" t="s">
        <v>12648</v>
      </c>
      <c r="AU1989" t="s">
        <v>12649</v>
      </c>
      <c r="AW1989" t="s">
        <v>878</v>
      </c>
      <c r="AY1989" t="s">
        <v>1866</v>
      </c>
      <c r="AZ1989" t="s">
        <v>670</v>
      </c>
      <c r="BA1989" t="s">
        <v>1797</v>
      </c>
      <c r="BB1989" t="s">
        <v>1867</v>
      </c>
      <c r="BC1989" t="s">
        <v>1799</v>
      </c>
      <c r="BD1989" t="s">
        <v>6673</v>
      </c>
      <c r="BE1989">
        <v>0</v>
      </c>
      <c r="BF1989" t="s">
        <v>12650</v>
      </c>
      <c r="BG1989" t="s">
        <v>1869</v>
      </c>
      <c r="BH1989" t="s">
        <v>12651</v>
      </c>
      <c r="BS1989">
        <v>0</v>
      </c>
      <c r="BT1989">
        <v>0</v>
      </c>
      <c r="BU1989">
        <v>1</v>
      </c>
      <c r="BV1989">
        <v>0</v>
      </c>
      <c r="BW1989">
        <v>1</v>
      </c>
      <c r="BX1989">
        <v>0</v>
      </c>
      <c r="BY1989">
        <v>1</v>
      </c>
      <c r="CD1989" t="s">
        <v>12508</v>
      </c>
      <c r="CE1989">
        <v>0</v>
      </c>
      <c r="CJ1989" t="s">
        <v>132</v>
      </c>
      <c r="CP1989">
        <v>1526</v>
      </c>
      <c r="CQ1989">
        <v>0</v>
      </c>
      <c r="CR1989">
        <v>0</v>
      </c>
      <c r="CS1989">
        <v>0</v>
      </c>
      <c r="CT1989">
        <v>0</v>
      </c>
    </row>
    <row r="1990" spans="1:98" x14ac:dyDescent="0.2">
      <c r="A1990" t="s">
        <v>13120</v>
      </c>
      <c r="B1990" s="1" t="s">
        <v>239</v>
      </c>
      <c r="C1990">
        <v>800</v>
      </c>
      <c r="G1990" t="s">
        <v>2068</v>
      </c>
      <c r="H1990" t="s">
        <v>1308</v>
      </c>
      <c r="I1990" t="s">
        <v>1780</v>
      </c>
      <c r="J1990" t="s">
        <v>1954</v>
      </c>
      <c r="K1990">
        <v>3</v>
      </c>
      <c r="L1990" t="s">
        <v>12492</v>
      </c>
      <c r="N1990" t="s">
        <v>12493</v>
      </c>
      <c r="O1990" t="s">
        <v>12494</v>
      </c>
      <c r="P1990">
        <v>30</v>
      </c>
      <c r="Q1990" t="s">
        <v>12495</v>
      </c>
      <c r="S1990" t="s">
        <v>12496</v>
      </c>
      <c r="T1990">
        <v>5</v>
      </c>
      <c r="U1990">
        <v>7</v>
      </c>
      <c r="V1990">
        <v>4</v>
      </c>
      <c r="Z1990" t="s">
        <v>1960</v>
      </c>
      <c r="AC1990" t="s">
        <v>12884</v>
      </c>
      <c r="AD1990" t="s">
        <v>13121</v>
      </c>
      <c r="AF1990" t="s">
        <v>12498</v>
      </c>
      <c r="AH1990" t="s">
        <v>318</v>
      </c>
      <c r="AI1990" t="s">
        <v>12500</v>
      </c>
      <c r="AJ1990" t="s">
        <v>13122</v>
      </c>
      <c r="AO1990" t="s">
        <v>13123</v>
      </c>
      <c r="AQ1990">
        <v>4</v>
      </c>
      <c r="AR1990">
        <v>5</v>
      </c>
      <c r="AS1990" t="s">
        <v>1722</v>
      </c>
      <c r="AT1990" t="s">
        <v>13124</v>
      </c>
      <c r="AU1990" t="s">
        <v>13125</v>
      </c>
      <c r="AW1990" t="s">
        <v>13126</v>
      </c>
      <c r="AY1990" t="s">
        <v>1866</v>
      </c>
      <c r="AZ1990" t="s">
        <v>670</v>
      </c>
      <c r="BA1990" t="s">
        <v>1797</v>
      </c>
      <c r="BB1990" t="s">
        <v>2080</v>
      </c>
      <c r="BC1990" t="s">
        <v>2081</v>
      </c>
      <c r="BD1990" t="s">
        <v>6673</v>
      </c>
      <c r="BE1990">
        <v>0</v>
      </c>
      <c r="BF1990" t="s">
        <v>13127</v>
      </c>
      <c r="BG1990" t="s">
        <v>2083</v>
      </c>
      <c r="BH1990" t="s">
        <v>13128</v>
      </c>
      <c r="BS1990">
        <v>0</v>
      </c>
      <c r="BT1990">
        <v>0</v>
      </c>
      <c r="BU1990">
        <v>1</v>
      </c>
      <c r="BV1990">
        <v>0</v>
      </c>
      <c r="BW1990">
        <v>1</v>
      </c>
      <c r="BX1990">
        <v>0</v>
      </c>
      <c r="BY1990">
        <v>1</v>
      </c>
      <c r="CD1990" t="s">
        <v>12508</v>
      </c>
      <c r="CE1990">
        <v>0</v>
      </c>
      <c r="CJ1990" t="s">
        <v>132</v>
      </c>
      <c r="CP1990">
        <v>1562</v>
      </c>
      <c r="CQ1990">
        <v>0</v>
      </c>
      <c r="CR1990">
        <v>0</v>
      </c>
      <c r="CS1990">
        <v>0</v>
      </c>
      <c r="CT1990">
        <v>0</v>
      </c>
    </row>
    <row r="1991" spans="1:98" x14ac:dyDescent="0.2">
      <c r="A1991" t="s">
        <v>13228</v>
      </c>
      <c r="B1991" s="1" t="s">
        <v>306</v>
      </c>
      <c r="C1991">
        <v>1600</v>
      </c>
      <c r="G1991" t="s">
        <v>366</v>
      </c>
      <c r="H1991" t="s">
        <v>393</v>
      </c>
      <c r="I1991" t="s">
        <v>1780</v>
      </c>
      <c r="J1991" t="s">
        <v>1781</v>
      </c>
      <c r="K1991">
        <v>2</v>
      </c>
      <c r="L1991" t="s">
        <v>12779</v>
      </c>
      <c r="N1991" t="s">
        <v>12640</v>
      </c>
      <c r="O1991" t="s">
        <v>12641</v>
      </c>
      <c r="P1991">
        <v>45</v>
      </c>
      <c r="Q1991" t="s">
        <v>12642</v>
      </c>
      <c r="S1991" t="s">
        <v>457</v>
      </c>
      <c r="T1991">
        <v>6</v>
      </c>
      <c r="U1991">
        <v>7</v>
      </c>
      <c r="V1991">
        <v>7</v>
      </c>
      <c r="Z1991" t="s">
        <v>1853</v>
      </c>
      <c r="AD1991" t="s">
        <v>2157</v>
      </c>
      <c r="AE1991" t="s">
        <v>13229</v>
      </c>
      <c r="AF1991" t="s">
        <v>13230</v>
      </c>
      <c r="AH1991" t="s">
        <v>114</v>
      </c>
      <c r="AI1991" t="s">
        <v>114</v>
      </c>
      <c r="AJ1991" t="s">
        <v>13231</v>
      </c>
      <c r="AO1991" t="s">
        <v>13232</v>
      </c>
      <c r="AQ1991">
        <v>6</v>
      </c>
      <c r="AR1991">
        <v>6</v>
      </c>
      <c r="AS1991" t="s">
        <v>1022</v>
      </c>
      <c r="AT1991" t="s">
        <v>13233</v>
      </c>
      <c r="AU1991" t="s">
        <v>13234</v>
      </c>
      <c r="AV1991" t="s">
        <v>12505</v>
      </c>
      <c r="AW1991" t="s">
        <v>2319</v>
      </c>
      <c r="AX1991" t="s">
        <v>8773</v>
      </c>
      <c r="AY1991" t="s">
        <v>2121</v>
      </c>
      <c r="AZ1991" t="s">
        <v>670</v>
      </c>
      <c r="BA1991" t="s">
        <v>1797</v>
      </c>
      <c r="BB1991" t="s">
        <v>2122</v>
      </c>
      <c r="BC1991" t="s">
        <v>2081</v>
      </c>
      <c r="BD1991" t="s">
        <v>6673</v>
      </c>
      <c r="BE1991">
        <v>0</v>
      </c>
      <c r="BF1991" t="s">
        <v>13235</v>
      </c>
      <c r="BG1991" t="s">
        <v>2124</v>
      </c>
      <c r="BH1991" t="s">
        <v>13236</v>
      </c>
      <c r="BS1991">
        <v>0</v>
      </c>
      <c r="BT1991">
        <v>0</v>
      </c>
      <c r="BU1991">
        <v>1</v>
      </c>
      <c r="BV1991">
        <v>0</v>
      </c>
      <c r="BW1991">
        <v>0</v>
      </c>
      <c r="BX1991">
        <v>0</v>
      </c>
      <c r="BY1991">
        <v>1</v>
      </c>
      <c r="CD1991" t="s">
        <v>12508</v>
      </c>
      <c r="CE1991">
        <v>0</v>
      </c>
      <c r="CJ1991" t="s">
        <v>132</v>
      </c>
      <c r="CP1991">
        <v>1571</v>
      </c>
      <c r="CQ1991">
        <v>0</v>
      </c>
      <c r="CR1991">
        <v>0</v>
      </c>
      <c r="CS1991">
        <v>0</v>
      </c>
      <c r="CT1991">
        <v>0</v>
      </c>
    </row>
    <row r="1992" spans="1:98" x14ac:dyDescent="0.2">
      <c r="A1992" t="s">
        <v>13326</v>
      </c>
      <c r="B1992" s="1" t="s">
        <v>365</v>
      </c>
      <c r="C1992">
        <v>1200</v>
      </c>
      <c r="G1992" t="s">
        <v>2068</v>
      </c>
      <c r="H1992" t="s">
        <v>1308</v>
      </c>
      <c r="I1992" t="s">
        <v>1780</v>
      </c>
      <c r="J1992" t="s">
        <v>1846</v>
      </c>
      <c r="K1992">
        <v>7</v>
      </c>
      <c r="L1992" t="s">
        <v>12492</v>
      </c>
      <c r="N1992" t="s">
        <v>13327</v>
      </c>
      <c r="O1992" t="s">
        <v>13328</v>
      </c>
      <c r="P1992">
        <v>37</v>
      </c>
      <c r="Q1992" t="s">
        <v>12769</v>
      </c>
      <c r="S1992" t="s">
        <v>4860</v>
      </c>
      <c r="T1992">
        <v>5</v>
      </c>
      <c r="U1992">
        <v>7</v>
      </c>
      <c r="V1992">
        <v>5</v>
      </c>
      <c r="Z1992" t="s">
        <v>1787</v>
      </c>
      <c r="AD1992" t="s">
        <v>9846</v>
      </c>
      <c r="AE1992" t="s">
        <v>13329</v>
      </c>
      <c r="AF1992" t="s">
        <v>13330</v>
      </c>
      <c r="AH1992" t="s">
        <v>12499</v>
      </c>
      <c r="AI1992" t="s">
        <v>12500</v>
      </c>
      <c r="AJ1992" t="s">
        <v>13331</v>
      </c>
      <c r="AO1992" t="s">
        <v>13332</v>
      </c>
      <c r="AQ1992">
        <v>5</v>
      </c>
      <c r="AR1992">
        <v>6</v>
      </c>
      <c r="AS1992" t="s">
        <v>3592</v>
      </c>
      <c r="AT1992" t="s">
        <v>13333</v>
      </c>
      <c r="AU1992" t="s">
        <v>13334</v>
      </c>
      <c r="AW1992" t="s">
        <v>1883</v>
      </c>
      <c r="AY1992" t="s">
        <v>2167</v>
      </c>
      <c r="AZ1992" t="s">
        <v>670</v>
      </c>
      <c r="BA1992" t="s">
        <v>1797</v>
      </c>
      <c r="BB1992" t="s">
        <v>2168</v>
      </c>
      <c r="BC1992" t="s">
        <v>2081</v>
      </c>
      <c r="BD1992" t="s">
        <v>6673</v>
      </c>
      <c r="BE1992">
        <v>0</v>
      </c>
      <c r="BF1992" t="s">
        <v>13335</v>
      </c>
      <c r="BG1992" t="s">
        <v>2170</v>
      </c>
      <c r="BH1992" t="s">
        <v>13336</v>
      </c>
      <c r="BS1992">
        <v>0</v>
      </c>
      <c r="BT1992">
        <v>0</v>
      </c>
      <c r="BU1992">
        <v>1</v>
      </c>
      <c r="BV1992">
        <v>0</v>
      </c>
      <c r="BW1992">
        <v>0</v>
      </c>
      <c r="BX1992">
        <v>0</v>
      </c>
      <c r="BY1992">
        <v>1</v>
      </c>
      <c r="CD1992" t="s">
        <v>12508</v>
      </c>
      <c r="CE1992">
        <v>0</v>
      </c>
      <c r="CJ1992" t="s">
        <v>132</v>
      </c>
      <c r="CP1992">
        <v>1579</v>
      </c>
      <c r="CQ1992">
        <v>0</v>
      </c>
      <c r="CR1992">
        <v>0</v>
      </c>
      <c r="CS1992">
        <v>0</v>
      </c>
      <c r="CT1992">
        <v>0</v>
      </c>
    </row>
    <row r="1993" spans="1:98" x14ac:dyDescent="0.2">
      <c r="A1993" t="s">
        <v>13454</v>
      </c>
      <c r="B1993" s="1" t="s">
        <v>134</v>
      </c>
      <c r="C1993">
        <v>3200</v>
      </c>
      <c r="G1993" t="s">
        <v>366</v>
      </c>
      <c r="H1993" t="s">
        <v>393</v>
      </c>
      <c r="I1993" t="s">
        <v>1780</v>
      </c>
      <c r="J1993" t="s">
        <v>1954</v>
      </c>
      <c r="K1993">
        <v>2</v>
      </c>
      <c r="L1993" t="s">
        <v>1901</v>
      </c>
      <c r="N1993" t="s">
        <v>3763</v>
      </c>
      <c r="O1993" t="s">
        <v>3764</v>
      </c>
      <c r="P1993">
        <v>68</v>
      </c>
      <c r="Q1993" t="s">
        <v>8764</v>
      </c>
      <c r="S1993" t="s">
        <v>13455</v>
      </c>
      <c r="T1993">
        <v>8</v>
      </c>
      <c r="U1993">
        <v>8</v>
      </c>
      <c r="V1993">
        <v>10</v>
      </c>
      <c r="Z1993" t="s">
        <v>1960</v>
      </c>
      <c r="AC1993" t="s">
        <v>1961</v>
      </c>
      <c r="AD1993" t="s">
        <v>1788</v>
      </c>
      <c r="AF1993" t="s">
        <v>13456</v>
      </c>
      <c r="AH1993" t="s">
        <v>114</v>
      </c>
      <c r="AI1993" t="s">
        <v>114</v>
      </c>
      <c r="AJ1993" t="s">
        <v>13457</v>
      </c>
      <c r="AO1993" t="s">
        <v>13458</v>
      </c>
      <c r="AQ1993">
        <v>8</v>
      </c>
      <c r="AR1993">
        <v>10</v>
      </c>
      <c r="AS1993" t="s">
        <v>3632</v>
      </c>
      <c r="AT1993" t="s">
        <v>13459</v>
      </c>
      <c r="AU1993" t="s">
        <v>13460</v>
      </c>
      <c r="AV1993" t="s">
        <v>12505</v>
      </c>
      <c r="AW1993" t="s">
        <v>12796</v>
      </c>
      <c r="AY1993" t="s">
        <v>774</v>
      </c>
      <c r="AZ1993" t="s">
        <v>670</v>
      </c>
      <c r="BA1993" t="s">
        <v>1797</v>
      </c>
      <c r="BB1993" t="s">
        <v>2219</v>
      </c>
      <c r="BC1993" t="s">
        <v>2081</v>
      </c>
      <c r="BD1993" t="s">
        <v>6673</v>
      </c>
      <c r="BE1993">
        <v>0</v>
      </c>
      <c r="BF1993" t="s">
        <v>13461</v>
      </c>
      <c r="BG1993" t="s">
        <v>2221</v>
      </c>
      <c r="BH1993" t="s">
        <v>13462</v>
      </c>
      <c r="BS1993">
        <v>0</v>
      </c>
      <c r="BT1993">
        <v>0</v>
      </c>
      <c r="BU1993">
        <v>1</v>
      </c>
      <c r="BV1993">
        <v>0</v>
      </c>
      <c r="BW1993">
        <v>0</v>
      </c>
      <c r="BX1993">
        <v>1</v>
      </c>
      <c r="BY1993">
        <v>1</v>
      </c>
      <c r="CD1993" t="s">
        <v>12508</v>
      </c>
      <c r="CE1993">
        <v>0</v>
      </c>
      <c r="CJ1993" t="s">
        <v>132</v>
      </c>
      <c r="CP1993">
        <v>1588</v>
      </c>
      <c r="CQ1993">
        <v>0</v>
      </c>
      <c r="CR1993">
        <v>0</v>
      </c>
      <c r="CS1993">
        <v>0</v>
      </c>
      <c r="CT1993">
        <v>0</v>
      </c>
    </row>
    <row r="1994" spans="1:98" x14ac:dyDescent="0.2">
      <c r="A1994" t="s">
        <v>12767</v>
      </c>
      <c r="B1994" s="1" t="s">
        <v>365</v>
      </c>
      <c r="C1994">
        <v>1200</v>
      </c>
      <c r="G1994" t="s">
        <v>135</v>
      </c>
      <c r="H1994" t="s">
        <v>393</v>
      </c>
      <c r="I1994" t="s">
        <v>1780</v>
      </c>
      <c r="J1994" t="s">
        <v>1900</v>
      </c>
      <c r="K1994">
        <v>2</v>
      </c>
      <c r="L1994" t="s">
        <v>12768</v>
      </c>
      <c r="N1994" t="s">
        <v>886</v>
      </c>
      <c r="O1994" t="s">
        <v>887</v>
      </c>
      <c r="P1994">
        <v>37</v>
      </c>
      <c r="Q1994" t="s">
        <v>12769</v>
      </c>
      <c r="S1994" t="s">
        <v>10700</v>
      </c>
      <c r="T1994">
        <v>5</v>
      </c>
      <c r="U1994">
        <v>6</v>
      </c>
      <c r="V1994">
        <v>6</v>
      </c>
      <c r="Z1994" t="s">
        <v>1787</v>
      </c>
      <c r="AD1994" t="s">
        <v>12770</v>
      </c>
      <c r="AF1994" t="s">
        <v>12771</v>
      </c>
      <c r="AH1994" t="s">
        <v>114</v>
      </c>
      <c r="AI1994" t="s">
        <v>114</v>
      </c>
      <c r="AJ1994" t="s">
        <v>12772</v>
      </c>
      <c r="AO1994" t="s">
        <v>12647</v>
      </c>
      <c r="AQ1994">
        <v>5</v>
      </c>
      <c r="AR1994">
        <v>5</v>
      </c>
      <c r="AS1994" t="s">
        <v>3672</v>
      </c>
      <c r="AT1994" t="s">
        <v>12773</v>
      </c>
      <c r="AU1994" t="s">
        <v>12774</v>
      </c>
      <c r="AV1994" t="s">
        <v>12505</v>
      </c>
      <c r="AW1994" t="s">
        <v>878</v>
      </c>
      <c r="AY1994" t="s">
        <v>445</v>
      </c>
      <c r="AZ1994" t="s">
        <v>670</v>
      </c>
      <c r="BA1994" t="s">
        <v>12775</v>
      </c>
      <c r="BB1994" t="s">
        <v>1913</v>
      </c>
      <c r="BC1994" t="s">
        <v>1799</v>
      </c>
      <c r="BD1994" t="s">
        <v>6673</v>
      </c>
      <c r="BE1994">
        <v>0</v>
      </c>
      <c r="BF1994" t="s">
        <v>12776</v>
      </c>
      <c r="BG1994" t="s">
        <v>1915</v>
      </c>
      <c r="BH1994" t="s">
        <v>12777</v>
      </c>
      <c r="BS1994">
        <v>0</v>
      </c>
      <c r="BT1994">
        <v>0</v>
      </c>
      <c r="BU1994">
        <v>1</v>
      </c>
      <c r="BV1994">
        <v>0</v>
      </c>
      <c r="BW1994">
        <v>0</v>
      </c>
      <c r="BX1994">
        <v>1</v>
      </c>
      <c r="BY1994">
        <v>1</v>
      </c>
      <c r="CD1994" t="s">
        <v>12508</v>
      </c>
      <c r="CE1994">
        <v>0</v>
      </c>
      <c r="CJ1994" t="s">
        <v>132</v>
      </c>
      <c r="CP1994">
        <v>1535</v>
      </c>
      <c r="CQ1994">
        <v>0</v>
      </c>
      <c r="CR1994">
        <v>0</v>
      </c>
      <c r="CS1994">
        <v>0</v>
      </c>
      <c r="CT1994">
        <v>0</v>
      </c>
    </row>
    <row r="1995" spans="1:98" x14ac:dyDescent="0.2">
      <c r="A1995" t="s">
        <v>12882</v>
      </c>
      <c r="B1995" s="1" t="s">
        <v>1137</v>
      </c>
      <c r="C1995">
        <v>2400</v>
      </c>
      <c r="G1995" t="s">
        <v>575</v>
      </c>
      <c r="H1995" t="s">
        <v>393</v>
      </c>
      <c r="I1995" t="s">
        <v>1780</v>
      </c>
      <c r="J1995" t="s">
        <v>1954</v>
      </c>
      <c r="K1995">
        <v>6</v>
      </c>
      <c r="L1995" t="s">
        <v>12768</v>
      </c>
      <c r="N1995" t="s">
        <v>12510</v>
      </c>
      <c r="O1995" t="s">
        <v>12511</v>
      </c>
      <c r="P1995">
        <v>59</v>
      </c>
      <c r="Q1995" t="s">
        <v>12780</v>
      </c>
      <c r="S1995" t="s">
        <v>12883</v>
      </c>
      <c r="T1995">
        <v>7</v>
      </c>
      <c r="U1995">
        <v>7</v>
      </c>
      <c r="V1995">
        <v>7</v>
      </c>
      <c r="Z1995" t="s">
        <v>1960</v>
      </c>
      <c r="AC1995" t="s">
        <v>12884</v>
      </c>
      <c r="AD1995" t="s">
        <v>2157</v>
      </c>
      <c r="AF1995" t="s">
        <v>12885</v>
      </c>
      <c r="AH1995" t="s">
        <v>114</v>
      </c>
      <c r="AI1995" t="s">
        <v>114</v>
      </c>
      <c r="AJ1995" t="s">
        <v>12886</v>
      </c>
      <c r="AO1995" t="s">
        <v>12887</v>
      </c>
      <c r="AQ1995">
        <v>7</v>
      </c>
      <c r="AR1995">
        <v>9</v>
      </c>
      <c r="AS1995" t="s">
        <v>500</v>
      </c>
      <c r="AT1995" t="s">
        <v>12888</v>
      </c>
      <c r="AU1995" t="s">
        <v>12889</v>
      </c>
      <c r="AW1995" t="s">
        <v>878</v>
      </c>
      <c r="AY1995" t="s">
        <v>1970</v>
      </c>
      <c r="AZ1995" t="s">
        <v>670</v>
      </c>
      <c r="BA1995" t="s">
        <v>1797</v>
      </c>
      <c r="BB1995" t="s">
        <v>1971</v>
      </c>
      <c r="BC1995" t="s">
        <v>1799</v>
      </c>
      <c r="BD1995" t="s">
        <v>6673</v>
      </c>
      <c r="BE1995">
        <v>0</v>
      </c>
      <c r="BG1995" t="s">
        <v>1973</v>
      </c>
      <c r="BH1995" t="s">
        <v>12890</v>
      </c>
      <c r="BS1995">
        <v>0</v>
      </c>
      <c r="BT1995">
        <v>0</v>
      </c>
      <c r="BU1995">
        <v>1</v>
      </c>
      <c r="BV1995">
        <v>0</v>
      </c>
      <c r="BW1995">
        <v>0</v>
      </c>
      <c r="BX1995">
        <v>0</v>
      </c>
      <c r="BY1995">
        <v>1</v>
      </c>
      <c r="CD1995" t="s">
        <v>12508</v>
      </c>
      <c r="CE1995">
        <v>0</v>
      </c>
      <c r="CJ1995" t="s">
        <v>132</v>
      </c>
      <c r="CP1995">
        <v>1544</v>
      </c>
      <c r="CQ1995">
        <v>0</v>
      </c>
      <c r="CR1995">
        <v>0</v>
      </c>
      <c r="CS1995">
        <v>0</v>
      </c>
      <c r="CT1995">
        <v>0</v>
      </c>
    </row>
    <row r="1996" spans="1:98" x14ac:dyDescent="0.2">
      <c r="A1996" t="s">
        <v>12998</v>
      </c>
      <c r="B1996" s="1" t="s">
        <v>283</v>
      </c>
      <c r="C1996">
        <v>600</v>
      </c>
      <c r="G1996" t="s">
        <v>575</v>
      </c>
      <c r="H1996" t="s">
        <v>1308</v>
      </c>
      <c r="I1996" t="s">
        <v>1780</v>
      </c>
      <c r="J1996" t="s">
        <v>2012</v>
      </c>
      <c r="K1996">
        <v>7</v>
      </c>
      <c r="L1996" t="s">
        <v>12999</v>
      </c>
      <c r="N1996" t="s">
        <v>11836</v>
      </c>
      <c r="O1996" t="s">
        <v>11837</v>
      </c>
      <c r="P1996">
        <v>22</v>
      </c>
      <c r="Q1996" t="s">
        <v>13000</v>
      </c>
      <c r="S1996" t="s">
        <v>5059</v>
      </c>
      <c r="T1996">
        <v>4</v>
      </c>
      <c r="U1996">
        <v>6</v>
      </c>
      <c r="V1996">
        <v>2</v>
      </c>
      <c r="Z1996" t="s">
        <v>2018</v>
      </c>
      <c r="AC1996" t="s">
        <v>13001</v>
      </c>
      <c r="AD1996" t="s">
        <v>13002</v>
      </c>
      <c r="AF1996" t="s">
        <v>13003</v>
      </c>
      <c r="AH1996" t="s">
        <v>12499</v>
      </c>
      <c r="AI1996" t="s">
        <v>12500</v>
      </c>
      <c r="AJ1996" t="s">
        <v>13004</v>
      </c>
      <c r="AO1996" t="s">
        <v>13005</v>
      </c>
      <c r="AQ1996">
        <v>3</v>
      </c>
      <c r="AR1996">
        <v>4</v>
      </c>
      <c r="AS1996" t="s">
        <v>2969</v>
      </c>
      <c r="AT1996" t="s">
        <v>13006</v>
      </c>
      <c r="AU1996" t="s">
        <v>13007</v>
      </c>
      <c r="AV1996" t="s">
        <v>12505</v>
      </c>
      <c r="AW1996" t="s">
        <v>878</v>
      </c>
      <c r="AY1996" t="s">
        <v>2028</v>
      </c>
      <c r="AZ1996" t="s">
        <v>670</v>
      </c>
      <c r="BA1996" t="s">
        <v>13008</v>
      </c>
      <c r="BB1996" t="s">
        <v>2029</v>
      </c>
      <c r="BC1996" t="s">
        <v>1799</v>
      </c>
      <c r="BD1996" t="s">
        <v>6673</v>
      </c>
      <c r="BE1996">
        <v>0</v>
      </c>
      <c r="BF1996" t="s">
        <v>13009</v>
      </c>
      <c r="BG1996" t="s">
        <v>2031</v>
      </c>
      <c r="BH1996" t="s">
        <v>13010</v>
      </c>
      <c r="BS1996">
        <v>0</v>
      </c>
      <c r="BT1996">
        <v>0</v>
      </c>
      <c r="BU1996">
        <v>1</v>
      </c>
      <c r="BV1996">
        <v>0</v>
      </c>
      <c r="BW1996">
        <v>1</v>
      </c>
      <c r="BX1996">
        <v>1</v>
      </c>
      <c r="BY1996">
        <v>1</v>
      </c>
      <c r="CD1996" t="s">
        <v>12508</v>
      </c>
      <c r="CE1996">
        <v>0</v>
      </c>
      <c r="CJ1996" t="s">
        <v>132</v>
      </c>
      <c r="CP1996">
        <v>1553</v>
      </c>
      <c r="CQ1996">
        <v>0</v>
      </c>
      <c r="CR1996">
        <v>0</v>
      </c>
      <c r="CS1996">
        <v>0</v>
      </c>
      <c r="CT1996">
        <v>0</v>
      </c>
    </row>
    <row r="1997" spans="1:98" x14ac:dyDescent="0.2">
      <c r="A1997" t="s">
        <v>27980</v>
      </c>
      <c r="B1997" s="1" t="s">
        <v>99</v>
      </c>
      <c r="C1997">
        <v>200</v>
      </c>
      <c r="D1997" t="s">
        <v>27980</v>
      </c>
      <c r="E1997" t="s">
        <v>5206</v>
      </c>
      <c r="G1997" t="s">
        <v>240</v>
      </c>
      <c r="H1997" t="s">
        <v>393</v>
      </c>
      <c r="I1997" t="s">
        <v>241</v>
      </c>
      <c r="K1997">
        <v>3</v>
      </c>
      <c r="L1997" t="s">
        <v>4449</v>
      </c>
      <c r="N1997" t="s">
        <v>1077</v>
      </c>
      <c r="O1997" t="s">
        <v>1078</v>
      </c>
      <c r="P1997">
        <v>18</v>
      </c>
      <c r="Q1997" t="s">
        <v>27981</v>
      </c>
      <c r="S1997" t="s">
        <v>32212</v>
      </c>
      <c r="T1997">
        <v>0</v>
      </c>
      <c r="U1997">
        <v>5</v>
      </c>
      <c r="V1997">
        <v>1</v>
      </c>
      <c r="W1997" s="6" t="s">
        <v>32210</v>
      </c>
      <c r="Z1997" t="s">
        <v>248</v>
      </c>
      <c r="AD1997" t="s">
        <v>249</v>
      </c>
      <c r="AF1997" t="s">
        <v>27982</v>
      </c>
      <c r="AG1997" t="s">
        <v>27983</v>
      </c>
      <c r="AH1997" t="s">
        <v>114</v>
      </c>
      <c r="AI1997" t="s">
        <v>114</v>
      </c>
      <c r="AJ1997" t="s">
        <v>1371</v>
      </c>
      <c r="AO1997" t="s">
        <v>27984</v>
      </c>
      <c r="AQ1997">
        <v>0</v>
      </c>
      <c r="AR1997">
        <v>1</v>
      </c>
      <c r="AS1997">
        <v>14</v>
      </c>
      <c r="AT1997" t="s">
        <v>27985</v>
      </c>
      <c r="AU1997" t="s">
        <v>27986</v>
      </c>
      <c r="AW1997" t="s">
        <v>647</v>
      </c>
      <c r="AX1997" t="s">
        <v>19469</v>
      </c>
      <c r="AY1997" t="s">
        <v>10457</v>
      </c>
      <c r="AZ1997" t="s">
        <v>27987</v>
      </c>
      <c r="BA1997" t="s">
        <v>27988</v>
      </c>
      <c r="BB1997" t="s">
        <v>27989</v>
      </c>
      <c r="BD1997" t="s">
        <v>24172</v>
      </c>
      <c r="BE1997">
        <v>0</v>
      </c>
      <c r="BG1997" t="s">
        <v>27990</v>
      </c>
      <c r="BH1997" t="s">
        <v>27991</v>
      </c>
      <c r="BI1997" t="s">
        <v>132</v>
      </c>
      <c r="BS1997">
        <v>1</v>
      </c>
      <c r="BT1997">
        <v>0</v>
      </c>
      <c r="BU1997">
        <v>0</v>
      </c>
      <c r="BV1997">
        <v>0</v>
      </c>
      <c r="BW1997">
        <v>0</v>
      </c>
      <c r="BX1997">
        <v>0</v>
      </c>
      <c r="BY1997">
        <v>1</v>
      </c>
      <c r="CD1997" t="s">
        <v>131</v>
      </c>
      <c r="CE1997">
        <v>1</v>
      </c>
      <c r="CJ1997" t="s">
        <v>132</v>
      </c>
      <c r="CK1997" t="s">
        <v>132</v>
      </c>
      <c r="CP1997">
        <v>5395</v>
      </c>
      <c r="CQ1997">
        <v>0</v>
      </c>
      <c r="CR1997">
        <v>0</v>
      </c>
      <c r="CS1997">
        <v>0</v>
      </c>
      <c r="CT1997">
        <v>0</v>
      </c>
    </row>
    <row r="1998" spans="1:98" x14ac:dyDescent="0.2">
      <c r="A1998" t="s">
        <v>27992</v>
      </c>
      <c r="B1998" s="1" t="s">
        <v>99</v>
      </c>
      <c r="C1998">
        <v>200</v>
      </c>
      <c r="D1998" t="s">
        <v>27993</v>
      </c>
      <c r="E1998" t="s">
        <v>27994</v>
      </c>
      <c r="G1998" t="s">
        <v>3133</v>
      </c>
      <c r="H1998" t="s">
        <v>102</v>
      </c>
      <c r="I1998" t="s">
        <v>1780</v>
      </c>
      <c r="K1998">
        <v>2</v>
      </c>
      <c r="L1998" t="s">
        <v>5357</v>
      </c>
      <c r="N1998" t="s">
        <v>454</v>
      </c>
      <c r="O1998" t="s">
        <v>11853</v>
      </c>
      <c r="P1998">
        <v>10</v>
      </c>
      <c r="Q1998" t="s">
        <v>1704</v>
      </c>
      <c r="S1998" t="s">
        <v>5401</v>
      </c>
      <c r="T1998">
        <v>3</v>
      </c>
      <c r="U1998">
        <v>2</v>
      </c>
      <c r="V1998">
        <v>5</v>
      </c>
      <c r="Z1998" t="s">
        <v>4599</v>
      </c>
      <c r="AD1998" t="s">
        <v>32299</v>
      </c>
      <c r="AF1998" t="s">
        <v>27995</v>
      </c>
      <c r="AH1998" t="s">
        <v>114</v>
      </c>
      <c r="AI1998" t="s">
        <v>114</v>
      </c>
      <c r="AK1998" t="s">
        <v>27996</v>
      </c>
      <c r="AL1998" t="s">
        <v>27997</v>
      </c>
      <c r="AN1998" t="s">
        <v>27998</v>
      </c>
      <c r="AO1998" t="s">
        <v>27999</v>
      </c>
      <c r="AQ1998">
        <v>0</v>
      </c>
      <c r="AR1998">
        <v>0</v>
      </c>
      <c r="AS1998">
        <v>12</v>
      </c>
      <c r="AT1998" t="s">
        <v>28000</v>
      </c>
      <c r="AU1998" t="s">
        <v>28001</v>
      </c>
      <c r="AW1998" t="s">
        <v>1883</v>
      </c>
      <c r="AX1998" t="s">
        <v>28002</v>
      </c>
      <c r="AY1998" t="s">
        <v>736</v>
      </c>
      <c r="AZ1998" t="s">
        <v>28003</v>
      </c>
      <c r="BA1998" t="s">
        <v>28004</v>
      </c>
      <c r="BB1998" t="s">
        <v>28005</v>
      </c>
      <c r="BD1998" t="s">
        <v>24172</v>
      </c>
      <c r="BE1998">
        <v>0</v>
      </c>
      <c r="BG1998" t="s">
        <v>28006</v>
      </c>
      <c r="BH1998" t="s">
        <v>28007</v>
      </c>
      <c r="BI1998" t="s">
        <v>132</v>
      </c>
      <c r="BS1998">
        <v>1</v>
      </c>
      <c r="BT1998">
        <v>0</v>
      </c>
      <c r="BU1998">
        <v>1</v>
      </c>
      <c r="BV1998">
        <v>0</v>
      </c>
      <c r="BW1998">
        <v>0</v>
      </c>
      <c r="BX1998">
        <v>0</v>
      </c>
      <c r="BY1998">
        <v>1</v>
      </c>
      <c r="CD1998" t="s">
        <v>131</v>
      </c>
      <c r="CE1998">
        <v>1</v>
      </c>
      <c r="CJ1998" t="s">
        <v>132</v>
      </c>
      <c r="CK1998" t="s">
        <v>132</v>
      </c>
      <c r="CP1998">
        <v>5396</v>
      </c>
      <c r="CQ1998">
        <v>0</v>
      </c>
      <c r="CR1998">
        <v>0</v>
      </c>
      <c r="CS1998">
        <v>0</v>
      </c>
      <c r="CT1998">
        <v>0</v>
      </c>
    </row>
    <row r="1999" spans="1:98" x14ac:dyDescent="0.2">
      <c r="A1999" t="s">
        <v>5513</v>
      </c>
      <c r="B1999" s="1" t="s">
        <v>1137</v>
      </c>
      <c r="C1999">
        <v>2400</v>
      </c>
      <c r="G1999" t="s">
        <v>240</v>
      </c>
      <c r="H1999" t="s">
        <v>193</v>
      </c>
      <c r="I1999" t="s">
        <v>1780</v>
      </c>
      <c r="K1999">
        <v>5</v>
      </c>
      <c r="L1999" t="s">
        <v>5514</v>
      </c>
      <c r="N1999" t="s">
        <v>867</v>
      </c>
      <c r="O1999" t="s">
        <v>868</v>
      </c>
      <c r="P1999">
        <v>73</v>
      </c>
      <c r="Q1999" t="s">
        <v>5515</v>
      </c>
      <c r="S1999" t="s">
        <v>5516</v>
      </c>
      <c r="T1999">
        <v>9</v>
      </c>
      <c r="U1999">
        <v>6</v>
      </c>
      <c r="V1999">
        <v>8</v>
      </c>
      <c r="Z1999" t="s">
        <v>5517</v>
      </c>
      <c r="AD1999" t="s">
        <v>949</v>
      </c>
      <c r="AF1999" t="s">
        <v>5518</v>
      </c>
      <c r="AH1999" t="s">
        <v>202</v>
      </c>
      <c r="AI1999" t="s">
        <v>5519</v>
      </c>
      <c r="AO1999" t="s">
        <v>5520</v>
      </c>
      <c r="AQ1999">
        <v>7</v>
      </c>
      <c r="AR1999" t="s">
        <v>665</v>
      </c>
      <c r="AS1999">
        <v>23</v>
      </c>
      <c r="AT1999" t="s">
        <v>5521</v>
      </c>
      <c r="AU1999" t="s">
        <v>5522</v>
      </c>
      <c r="AV1999" t="s">
        <v>323</v>
      </c>
      <c r="AW1999" t="s">
        <v>878</v>
      </c>
      <c r="AY1999" t="s">
        <v>5523</v>
      </c>
      <c r="AZ1999" t="s">
        <v>976</v>
      </c>
      <c r="BA1999" t="s">
        <v>426</v>
      </c>
      <c r="BB1999" t="s">
        <v>5524</v>
      </c>
      <c r="BD1999" t="s">
        <v>128</v>
      </c>
      <c r="BE1999">
        <v>0</v>
      </c>
      <c r="BF1999" t="s">
        <v>5525</v>
      </c>
      <c r="BG1999" t="s">
        <v>5526</v>
      </c>
      <c r="BH1999" t="s">
        <v>5527</v>
      </c>
      <c r="BS1999">
        <v>0</v>
      </c>
      <c r="BT1999">
        <v>0</v>
      </c>
      <c r="BU1999">
        <v>1</v>
      </c>
      <c r="BV1999">
        <v>0</v>
      </c>
      <c r="BW1999">
        <v>0</v>
      </c>
      <c r="BX1999">
        <v>0</v>
      </c>
      <c r="BY1999">
        <v>1</v>
      </c>
      <c r="CD1999" t="s">
        <v>131</v>
      </c>
      <c r="CE1999">
        <v>0</v>
      </c>
      <c r="CJ1999" t="s">
        <v>132</v>
      </c>
      <c r="CO1999" t="str">
        <f>HYPERLINK("http://www.d20pfsrd.com/bestiary/monster-listings/dragons/wyvern","Wyvern")</f>
        <v>Wyvern</v>
      </c>
      <c r="CP1999">
        <v>358</v>
      </c>
      <c r="CQ1999">
        <v>0</v>
      </c>
      <c r="CR1999">
        <v>0</v>
      </c>
      <c r="CS1999">
        <v>0</v>
      </c>
      <c r="CT1999">
        <v>0</v>
      </c>
    </row>
    <row r="2000" spans="1:98" x14ac:dyDescent="0.2">
      <c r="A2000" t="s">
        <v>12091</v>
      </c>
      <c r="B2000" s="1" t="s">
        <v>2051</v>
      </c>
      <c r="C2000">
        <v>51200</v>
      </c>
      <c r="G2000" t="s">
        <v>575</v>
      </c>
      <c r="H2000" t="s">
        <v>1035</v>
      </c>
      <c r="I2000" t="s">
        <v>103</v>
      </c>
      <c r="J2000" t="s">
        <v>576</v>
      </c>
      <c r="K2000">
        <v>9</v>
      </c>
      <c r="L2000" t="s">
        <v>12092</v>
      </c>
      <c r="N2000" t="s">
        <v>12093</v>
      </c>
      <c r="O2000" t="s">
        <v>12094</v>
      </c>
      <c r="P2000">
        <v>210</v>
      </c>
      <c r="Q2000" t="s">
        <v>4560</v>
      </c>
      <c r="S2000" t="s">
        <v>12095</v>
      </c>
      <c r="T2000">
        <v>17</v>
      </c>
      <c r="U2000">
        <v>13</v>
      </c>
      <c r="V2000">
        <v>20</v>
      </c>
      <c r="Y2000" t="s">
        <v>581</v>
      </c>
      <c r="Z2000" t="s">
        <v>1146</v>
      </c>
      <c r="AA2000" t="s">
        <v>1147</v>
      </c>
      <c r="AB2000">
        <v>26</v>
      </c>
      <c r="AD2000" t="s">
        <v>582</v>
      </c>
      <c r="AF2000" t="s">
        <v>12096</v>
      </c>
      <c r="AH2000" t="s">
        <v>496</v>
      </c>
      <c r="AI2000" t="s">
        <v>147</v>
      </c>
      <c r="AJ2000" t="s">
        <v>12097</v>
      </c>
      <c r="AK2000" t="s">
        <v>12098</v>
      </c>
      <c r="AO2000" t="s">
        <v>12099</v>
      </c>
      <c r="AQ2000">
        <v>20</v>
      </c>
      <c r="AR2000" t="s">
        <v>8062</v>
      </c>
      <c r="AS2000" t="s">
        <v>12005</v>
      </c>
      <c r="AT2000" t="s">
        <v>12100</v>
      </c>
      <c r="AU2000" t="s">
        <v>12101</v>
      </c>
      <c r="AW2000" t="s">
        <v>12102</v>
      </c>
      <c r="AX2000" t="s">
        <v>12103</v>
      </c>
      <c r="AY2000" t="s">
        <v>9903</v>
      </c>
      <c r="AZ2000" t="s">
        <v>670</v>
      </c>
      <c r="BA2000" t="s">
        <v>426</v>
      </c>
      <c r="BB2000" t="s">
        <v>12104</v>
      </c>
      <c r="BD2000" t="s">
        <v>7316</v>
      </c>
      <c r="BE2000">
        <v>0</v>
      </c>
      <c r="BF2000" t="s">
        <v>12105</v>
      </c>
      <c r="BG2000" t="s">
        <v>12106</v>
      </c>
      <c r="BH2000" t="s">
        <v>12107</v>
      </c>
      <c r="BS2000">
        <v>0</v>
      </c>
      <c r="BT2000">
        <v>0</v>
      </c>
      <c r="BU2000">
        <v>0</v>
      </c>
      <c r="BV2000">
        <v>1</v>
      </c>
      <c r="BW2000">
        <v>0</v>
      </c>
      <c r="BX2000">
        <v>0</v>
      </c>
      <c r="BY2000">
        <v>1</v>
      </c>
      <c r="CD2000" t="s">
        <v>131</v>
      </c>
      <c r="CE2000">
        <v>0</v>
      </c>
      <c r="CJ2000" t="s">
        <v>132</v>
      </c>
      <c r="CO2000" t="str">
        <f>HYPERLINK("http://www.d20pfsrd.com/bestiary/monster-listings/outsiders/xacarba","Xacarba")</f>
        <v>Xacarba</v>
      </c>
      <c r="CP2000">
        <v>1398</v>
      </c>
      <c r="CQ2000">
        <v>0</v>
      </c>
      <c r="CR2000">
        <v>0</v>
      </c>
      <c r="CS2000">
        <v>0</v>
      </c>
      <c r="CT2000">
        <v>0</v>
      </c>
    </row>
    <row r="2001" spans="1:98" x14ac:dyDescent="0.2">
      <c r="A2001" t="s">
        <v>28008</v>
      </c>
      <c r="B2001" s="1" t="s">
        <v>162</v>
      </c>
      <c r="C2001">
        <v>38400</v>
      </c>
      <c r="G2001" t="s">
        <v>240</v>
      </c>
      <c r="H2001" t="s">
        <v>136</v>
      </c>
      <c r="I2001" t="s">
        <v>261</v>
      </c>
      <c r="K2001">
        <v>6</v>
      </c>
      <c r="L2001" t="s">
        <v>18094</v>
      </c>
      <c r="N2001" t="s">
        <v>16863</v>
      </c>
      <c r="O2001" t="s">
        <v>16864</v>
      </c>
      <c r="P2001">
        <v>195</v>
      </c>
      <c r="Q2001" t="s">
        <v>14552</v>
      </c>
      <c r="S2001" t="s">
        <v>1688</v>
      </c>
      <c r="T2001">
        <v>15</v>
      </c>
      <c r="U2001">
        <v>12</v>
      </c>
      <c r="V2001">
        <v>10</v>
      </c>
      <c r="Z2001" t="s">
        <v>3093</v>
      </c>
      <c r="AA2001" t="s">
        <v>8058</v>
      </c>
      <c r="AB2001">
        <v>25</v>
      </c>
      <c r="AD2001" t="s">
        <v>1614</v>
      </c>
      <c r="AF2001" t="s">
        <v>28009</v>
      </c>
      <c r="AH2001" t="s">
        <v>147</v>
      </c>
      <c r="AI2001" t="s">
        <v>202</v>
      </c>
      <c r="AK2001" t="s">
        <v>28010</v>
      </c>
      <c r="AO2001" t="s">
        <v>28011</v>
      </c>
      <c r="AQ2001">
        <v>17</v>
      </c>
      <c r="AR2001">
        <v>27</v>
      </c>
      <c r="AS2001" t="s">
        <v>1602</v>
      </c>
      <c r="AT2001" t="s">
        <v>28012</v>
      </c>
      <c r="AU2001" t="s">
        <v>28013</v>
      </c>
      <c r="AW2001" t="s">
        <v>28014</v>
      </c>
      <c r="AX2001" t="s">
        <v>28015</v>
      </c>
      <c r="AY2001" t="s">
        <v>3178</v>
      </c>
      <c r="AZ2001" t="s">
        <v>8199</v>
      </c>
      <c r="BA2001" t="s">
        <v>255</v>
      </c>
      <c r="BB2001" t="s">
        <v>28016</v>
      </c>
      <c r="BD2001" t="s">
        <v>24172</v>
      </c>
      <c r="BE2001">
        <v>0</v>
      </c>
      <c r="BF2001" t="s">
        <v>28017</v>
      </c>
      <c r="BG2001" t="s">
        <v>28018</v>
      </c>
      <c r="BH2001" t="s">
        <v>28019</v>
      </c>
      <c r="BI2001" t="s">
        <v>132</v>
      </c>
      <c r="BS2001">
        <v>0</v>
      </c>
      <c r="BT2001">
        <v>0</v>
      </c>
      <c r="BU2001">
        <v>0</v>
      </c>
      <c r="BV2001">
        <v>0</v>
      </c>
      <c r="BW2001">
        <v>0</v>
      </c>
      <c r="BX2001">
        <v>0</v>
      </c>
      <c r="BY2001">
        <v>1</v>
      </c>
      <c r="CD2001" t="s">
        <v>131</v>
      </c>
      <c r="CE2001">
        <v>0</v>
      </c>
      <c r="CJ2001" t="s">
        <v>132</v>
      </c>
      <c r="CK2001" t="s">
        <v>132</v>
      </c>
      <c r="CP2001">
        <v>5397</v>
      </c>
      <c r="CQ2001">
        <v>0</v>
      </c>
      <c r="CR2001">
        <v>0</v>
      </c>
      <c r="CS2001">
        <v>0</v>
      </c>
      <c r="CT2001">
        <v>0</v>
      </c>
    </row>
    <row r="2002" spans="1:98" x14ac:dyDescent="0.2">
      <c r="A2002" t="s">
        <v>28020</v>
      </c>
      <c r="B2002" s="1" t="s">
        <v>134</v>
      </c>
      <c r="C2002">
        <v>3200</v>
      </c>
      <c r="G2002" t="s">
        <v>240</v>
      </c>
      <c r="H2002" t="s">
        <v>102</v>
      </c>
      <c r="I2002" t="s">
        <v>284</v>
      </c>
      <c r="K2002">
        <v>3</v>
      </c>
      <c r="L2002" t="s">
        <v>28021</v>
      </c>
      <c r="N2002" t="s">
        <v>2352</v>
      </c>
      <c r="O2002" t="s">
        <v>11572</v>
      </c>
      <c r="P2002">
        <v>93</v>
      </c>
      <c r="Q2002" t="s">
        <v>2765</v>
      </c>
      <c r="S2002" t="s">
        <v>10365</v>
      </c>
      <c r="T2002">
        <v>11</v>
      </c>
      <c r="U2002">
        <v>6</v>
      </c>
      <c r="V2002">
        <v>4</v>
      </c>
      <c r="X2002" t="s">
        <v>680</v>
      </c>
      <c r="Z2002" t="s">
        <v>289</v>
      </c>
      <c r="AD2002" t="s">
        <v>28022</v>
      </c>
      <c r="AF2002" t="s">
        <v>28023</v>
      </c>
      <c r="AH2002" t="s">
        <v>114</v>
      </c>
      <c r="AI2002" t="s">
        <v>114</v>
      </c>
      <c r="AJ2002" t="s">
        <v>28024</v>
      </c>
      <c r="AO2002" t="s">
        <v>28025</v>
      </c>
      <c r="AQ2002">
        <v>8</v>
      </c>
      <c r="AR2002" t="s">
        <v>11126</v>
      </c>
      <c r="AS2002" t="s">
        <v>19125</v>
      </c>
      <c r="AT2002" t="s">
        <v>18990</v>
      </c>
      <c r="AU2002" t="s">
        <v>28026</v>
      </c>
      <c r="AV2002" t="s">
        <v>28027</v>
      </c>
      <c r="AX2002" t="s">
        <v>28028</v>
      </c>
      <c r="AY2002" t="s">
        <v>7565</v>
      </c>
      <c r="AZ2002" t="s">
        <v>28029</v>
      </c>
      <c r="BA2002" t="s">
        <v>255</v>
      </c>
      <c r="BB2002" t="s">
        <v>28030</v>
      </c>
      <c r="BD2002" t="s">
        <v>24172</v>
      </c>
      <c r="BE2002">
        <v>0</v>
      </c>
      <c r="BF2002" t="s">
        <v>28031</v>
      </c>
      <c r="BG2002" t="s">
        <v>28032</v>
      </c>
      <c r="BH2002" t="s">
        <v>28033</v>
      </c>
      <c r="BI2002" t="s">
        <v>132</v>
      </c>
      <c r="BS2002">
        <v>0</v>
      </c>
      <c r="BT2002">
        <v>0</v>
      </c>
      <c r="BU2002">
        <v>1</v>
      </c>
      <c r="BV2002">
        <v>1</v>
      </c>
      <c r="BW2002">
        <v>0</v>
      </c>
      <c r="BX2002">
        <v>0</v>
      </c>
      <c r="BY2002">
        <v>1</v>
      </c>
      <c r="CD2002" t="s">
        <v>131</v>
      </c>
      <c r="CE2002">
        <v>0</v>
      </c>
      <c r="CF2002" t="s">
        <v>132</v>
      </c>
      <c r="CJ2002" t="s">
        <v>132</v>
      </c>
      <c r="CK2002" t="s">
        <v>132</v>
      </c>
      <c r="CP2002">
        <v>5398</v>
      </c>
      <c r="CQ2002">
        <v>0</v>
      </c>
      <c r="CR2002">
        <v>0</v>
      </c>
      <c r="CS2002">
        <v>0</v>
      </c>
      <c r="CT2002">
        <v>0</v>
      </c>
    </row>
    <row r="2003" spans="1:98" x14ac:dyDescent="0.2">
      <c r="A2003" t="s">
        <v>5528</v>
      </c>
      <c r="B2003" s="1" t="s">
        <v>1137</v>
      </c>
      <c r="C2003">
        <v>2400</v>
      </c>
      <c r="G2003" t="s">
        <v>135</v>
      </c>
      <c r="H2003" t="s">
        <v>102</v>
      </c>
      <c r="I2003" t="s">
        <v>103</v>
      </c>
      <c r="J2003" t="s">
        <v>4330</v>
      </c>
      <c r="K2003">
        <v>8</v>
      </c>
      <c r="L2003" t="s">
        <v>2535</v>
      </c>
      <c r="N2003" t="s">
        <v>5529</v>
      </c>
      <c r="O2003" t="s">
        <v>5530</v>
      </c>
      <c r="P2003">
        <v>67</v>
      </c>
      <c r="Q2003" t="s">
        <v>3838</v>
      </c>
      <c r="S2003" t="s">
        <v>5531</v>
      </c>
      <c r="T2003">
        <v>8</v>
      </c>
      <c r="U2003">
        <v>10</v>
      </c>
      <c r="V2003">
        <v>6</v>
      </c>
      <c r="AB2003">
        <v>17</v>
      </c>
      <c r="AD2003" t="s">
        <v>376</v>
      </c>
      <c r="AF2003" t="s">
        <v>5532</v>
      </c>
      <c r="AG2003" t="s">
        <v>5533</v>
      </c>
      <c r="AH2003" t="s">
        <v>114</v>
      </c>
      <c r="AI2003" t="s">
        <v>114</v>
      </c>
      <c r="AJ2003" t="s">
        <v>5534</v>
      </c>
      <c r="AO2003" t="s">
        <v>5535</v>
      </c>
      <c r="AQ2003">
        <v>9</v>
      </c>
      <c r="AR2003" t="s">
        <v>665</v>
      </c>
      <c r="AS2003">
        <v>26</v>
      </c>
      <c r="AT2003" t="s">
        <v>5536</v>
      </c>
      <c r="AU2003" t="s">
        <v>5537</v>
      </c>
      <c r="AW2003" t="s">
        <v>1516</v>
      </c>
      <c r="AX2003" t="s">
        <v>5538</v>
      </c>
      <c r="AY2003" t="s">
        <v>5539</v>
      </c>
      <c r="AZ2003" t="s">
        <v>1773</v>
      </c>
      <c r="BA2003" t="s">
        <v>5540</v>
      </c>
      <c r="BB2003" t="s">
        <v>5541</v>
      </c>
      <c r="BD2003" t="s">
        <v>128</v>
      </c>
      <c r="BE2003">
        <v>0</v>
      </c>
      <c r="BF2003" t="s">
        <v>5542</v>
      </c>
      <c r="BG2003" t="s">
        <v>5543</v>
      </c>
      <c r="BH2003" t="s">
        <v>5544</v>
      </c>
      <c r="BS2003">
        <v>0</v>
      </c>
      <c r="BT2003">
        <v>0</v>
      </c>
      <c r="BU2003">
        <v>0</v>
      </c>
      <c r="BV2003">
        <v>0</v>
      </c>
      <c r="BW2003">
        <v>0</v>
      </c>
      <c r="BX2003">
        <v>0</v>
      </c>
      <c r="BY2003">
        <v>1</v>
      </c>
      <c r="CD2003" t="s">
        <v>131</v>
      </c>
      <c r="CE2003">
        <v>0</v>
      </c>
      <c r="CJ2003" t="s">
        <v>132</v>
      </c>
      <c r="CO2003" t="str">
        <f>HYPERLINK("http://www.d20pfsrd.com/bestiary/monster-listings/outsiders/xill","Xill")</f>
        <v>Xill</v>
      </c>
      <c r="CP2003">
        <v>359</v>
      </c>
      <c r="CQ2003">
        <v>0</v>
      </c>
      <c r="CR2003">
        <v>0</v>
      </c>
      <c r="CS2003">
        <v>0</v>
      </c>
      <c r="CT2003">
        <v>0</v>
      </c>
    </row>
    <row r="2004" spans="1:98" x14ac:dyDescent="0.2">
      <c r="A2004" t="s">
        <v>29963</v>
      </c>
      <c r="B2004" s="1" t="s">
        <v>162</v>
      </c>
      <c r="C2004">
        <v>38400</v>
      </c>
      <c r="G2004" t="s">
        <v>3133</v>
      </c>
      <c r="H2004" t="s">
        <v>102</v>
      </c>
      <c r="I2004" t="s">
        <v>103</v>
      </c>
      <c r="J2004" t="s">
        <v>2571</v>
      </c>
      <c r="K2004">
        <v>8</v>
      </c>
      <c r="L2004" t="s">
        <v>29964</v>
      </c>
      <c r="N2004" t="s">
        <v>29965</v>
      </c>
      <c r="O2004" t="s">
        <v>29966</v>
      </c>
      <c r="P2004">
        <v>200</v>
      </c>
      <c r="Q2004" t="s">
        <v>4617</v>
      </c>
      <c r="R2004" t="s">
        <v>3695</v>
      </c>
      <c r="S2004" t="s">
        <v>29967</v>
      </c>
      <c r="T2004">
        <v>12</v>
      </c>
      <c r="U2004">
        <v>18</v>
      </c>
      <c r="V2004">
        <v>14</v>
      </c>
      <c r="Y2004" t="s">
        <v>3376</v>
      </c>
      <c r="Z2004" t="s">
        <v>2497</v>
      </c>
      <c r="AB2004">
        <v>25</v>
      </c>
      <c r="AD2004" t="s">
        <v>835</v>
      </c>
      <c r="AF2004" t="s">
        <v>29968</v>
      </c>
      <c r="AH2004" t="s">
        <v>114</v>
      </c>
      <c r="AI2004" t="s">
        <v>114</v>
      </c>
      <c r="AJ2004" t="s">
        <v>29969</v>
      </c>
      <c r="AK2004" t="s">
        <v>29970</v>
      </c>
      <c r="AO2004" t="s">
        <v>29971</v>
      </c>
      <c r="AQ2004">
        <v>16</v>
      </c>
      <c r="AR2004" t="s">
        <v>19169</v>
      </c>
      <c r="AS2004" t="s">
        <v>29972</v>
      </c>
      <c r="AT2004" t="s">
        <v>29973</v>
      </c>
      <c r="AU2004" t="s">
        <v>29974</v>
      </c>
      <c r="AV2004" t="s">
        <v>6260</v>
      </c>
      <c r="AW2004" t="s">
        <v>29975</v>
      </c>
      <c r="AX2004" t="s">
        <v>29976</v>
      </c>
      <c r="AY2004" t="s">
        <v>298</v>
      </c>
      <c r="BB2004" t="s">
        <v>29977</v>
      </c>
      <c r="BD2004" t="s">
        <v>29885</v>
      </c>
      <c r="BE2004">
        <v>0</v>
      </c>
      <c r="BF2004" t="s">
        <v>29978</v>
      </c>
      <c r="BG2004" t="s">
        <v>29979</v>
      </c>
      <c r="BH2004" t="s">
        <v>29980</v>
      </c>
      <c r="BI2004" t="s">
        <v>132</v>
      </c>
      <c r="BS2004">
        <v>0</v>
      </c>
      <c r="BT2004">
        <v>0</v>
      </c>
      <c r="BU2004">
        <v>0</v>
      </c>
      <c r="BV2004">
        <v>1</v>
      </c>
      <c r="BW2004">
        <v>0</v>
      </c>
      <c r="BX2004">
        <v>0</v>
      </c>
      <c r="BY2004">
        <v>1</v>
      </c>
      <c r="CD2004" t="s">
        <v>132</v>
      </c>
      <c r="CE2004">
        <v>0</v>
      </c>
      <c r="CF2004" t="s">
        <v>132</v>
      </c>
      <c r="CJ2004" t="s">
        <v>132</v>
      </c>
      <c r="CK2004" t="s">
        <v>132</v>
      </c>
      <c r="CM2004" t="s">
        <v>29981</v>
      </c>
      <c r="CP2004">
        <v>6138</v>
      </c>
      <c r="CQ2004">
        <v>0</v>
      </c>
      <c r="CR2004">
        <v>0</v>
      </c>
      <c r="CS2004">
        <v>0</v>
      </c>
      <c r="CT2004">
        <v>0</v>
      </c>
    </row>
    <row r="2005" spans="1:98" x14ac:dyDescent="0.2">
      <c r="A2005" t="s">
        <v>29110</v>
      </c>
      <c r="B2005" s="1" t="s">
        <v>365</v>
      </c>
      <c r="C2005">
        <v>1200</v>
      </c>
      <c r="G2005" t="s">
        <v>240</v>
      </c>
      <c r="H2005" t="s">
        <v>193</v>
      </c>
      <c r="I2005" t="s">
        <v>103</v>
      </c>
      <c r="J2005" t="s">
        <v>19576</v>
      </c>
      <c r="K2005">
        <v>1</v>
      </c>
      <c r="L2005" t="s">
        <v>2787</v>
      </c>
      <c r="N2005" t="s">
        <v>5485</v>
      </c>
      <c r="O2005" t="s">
        <v>5486</v>
      </c>
      <c r="P2005">
        <v>33</v>
      </c>
      <c r="Q2005" t="s">
        <v>19008</v>
      </c>
      <c r="S2005" t="s">
        <v>7107</v>
      </c>
      <c r="T2005">
        <v>5</v>
      </c>
      <c r="U2005">
        <v>5</v>
      </c>
      <c r="V2005">
        <v>5</v>
      </c>
      <c r="Y2005" t="s">
        <v>2395</v>
      </c>
      <c r="AB2005">
        <v>15</v>
      </c>
      <c r="AD2005" t="s">
        <v>29111</v>
      </c>
      <c r="AF2005" t="s">
        <v>29112</v>
      </c>
      <c r="AH2005" t="s">
        <v>202</v>
      </c>
      <c r="AI2005" t="s">
        <v>114</v>
      </c>
      <c r="AK2005" t="s">
        <v>29113</v>
      </c>
      <c r="AO2005" t="s">
        <v>29114</v>
      </c>
      <c r="AQ2005">
        <v>6</v>
      </c>
      <c r="AR2005">
        <v>9</v>
      </c>
      <c r="AS2005" t="s">
        <v>4165</v>
      </c>
      <c r="AT2005" t="s">
        <v>29115</v>
      </c>
      <c r="AU2005" t="s">
        <v>29116</v>
      </c>
      <c r="AW2005" t="s">
        <v>29117</v>
      </c>
      <c r="AX2005" t="s">
        <v>29118</v>
      </c>
      <c r="AY2005" t="s">
        <v>6948</v>
      </c>
      <c r="AZ2005" t="s">
        <v>29119</v>
      </c>
      <c r="BA2005" t="s">
        <v>426</v>
      </c>
      <c r="BB2005" t="s">
        <v>29120</v>
      </c>
      <c r="BD2005" t="s">
        <v>28893</v>
      </c>
      <c r="BE2005">
        <v>0</v>
      </c>
      <c r="BF2005" t="s">
        <v>29121</v>
      </c>
      <c r="BG2005" t="s">
        <v>29122</v>
      </c>
      <c r="BH2005" t="s">
        <v>29123</v>
      </c>
      <c r="BI2005" t="s">
        <v>132</v>
      </c>
      <c r="BS2005">
        <v>0</v>
      </c>
      <c r="BT2005">
        <v>0</v>
      </c>
      <c r="BU2005">
        <v>1</v>
      </c>
      <c r="BV2005">
        <v>0</v>
      </c>
      <c r="BW2005">
        <v>0</v>
      </c>
      <c r="BX2005">
        <v>1</v>
      </c>
      <c r="BY2005">
        <v>1</v>
      </c>
      <c r="CD2005" t="s">
        <v>132</v>
      </c>
      <c r="CE2005">
        <v>0</v>
      </c>
      <c r="CF2005" t="s">
        <v>132</v>
      </c>
      <c r="CJ2005" t="s">
        <v>132</v>
      </c>
      <c r="CK2005" t="s">
        <v>132</v>
      </c>
      <c r="CP2005">
        <v>5993</v>
      </c>
      <c r="CQ2005">
        <v>0</v>
      </c>
      <c r="CR2005">
        <v>0</v>
      </c>
      <c r="CS2005">
        <v>0</v>
      </c>
      <c r="CT2005">
        <v>0</v>
      </c>
    </row>
    <row r="2006" spans="1:98" x14ac:dyDescent="0.2">
      <c r="A2006" t="s">
        <v>5545</v>
      </c>
      <c r="B2006" s="1" t="s">
        <v>1137</v>
      </c>
      <c r="C2006">
        <v>2400</v>
      </c>
      <c r="G2006" t="s">
        <v>240</v>
      </c>
      <c r="H2006" t="s">
        <v>102</v>
      </c>
      <c r="I2006" t="s">
        <v>103</v>
      </c>
      <c r="J2006" t="s">
        <v>3134</v>
      </c>
      <c r="K2006">
        <v>0</v>
      </c>
      <c r="L2006" t="s">
        <v>5546</v>
      </c>
      <c r="N2006" t="s">
        <v>5547</v>
      </c>
      <c r="O2006" t="s">
        <v>5548</v>
      </c>
      <c r="P2006">
        <v>66</v>
      </c>
      <c r="Q2006" t="s">
        <v>5549</v>
      </c>
      <c r="S2006" t="s">
        <v>5550</v>
      </c>
      <c r="T2006">
        <v>8</v>
      </c>
      <c r="U2006">
        <v>2</v>
      </c>
      <c r="V2006">
        <v>5</v>
      </c>
      <c r="Y2006" t="s">
        <v>3301</v>
      </c>
      <c r="Z2006" t="s">
        <v>5551</v>
      </c>
      <c r="AA2006" t="s">
        <v>2463</v>
      </c>
      <c r="AD2006" t="s">
        <v>5552</v>
      </c>
      <c r="AE2006" t="s">
        <v>5553</v>
      </c>
      <c r="AF2006" t="s">
        <v>5554</v>
      </c>
      <c r="AH2006" t="s">
        <v>114</v>
      </c>
      <c r="AI2006" t="s">
        <v>114</v>
      </c>
      <c r="AO2006" t="s">
        <v>5555</v>
      </c>
      <c r="AQ2006">
        <v>7</v>
      </c>
      <c r="AR2006">
        <v>10</v>
      </c>
      <c r="AS2006" t="s">
        <v>5556</v>
      </c>
      <c r="AT2006" t="s">
        <v>5557</v>
      </c>
      <c r="AU2006" t="s">
        <v>5558</v>
      </c>
      <c r="AV2006" t="s">
        <v>323</v>
      </c>
      <c r="AW2006" t="s">
        <v>3026</v>
      </c>
      <c r="AY2006" t="s">
        <v>2582</v>
      </c>
      <c r="AZ2006" t="s">
        <v>628</v>
      </c>
      <c r="BA2006" t="s">
        <v>5559</v>
      </c>
      <c r="BB2006" t="s">
        <v>5560</v>
      </c>
      <c r="BD2006" t="s">
        <v>128</v>
      </c>
      <c r="BE2006">
        <v>0</v>
      </c>
      <c r="BF2006" t="s">
        <v>5561</v>
      </c>
      <c r="BG2006" t="s">
        <v>5562</v>
      </c>
      <c r="BH2006" t="s">
        <v>5563</v>
      </c>
      <c r="BS2006">
        <v>0</v>
      </c>
      <c r="BT2006">
        <v>0</v>
      </c>
      <c r="BU2006">
        <v>0</v>
      </c>
      <c r="BV2006">
        <v>0</v>
      </c>
      <c r="BW2006">
        <v>1</v>
      </c>
      <c r="BX2006">
        <v>0</v>
      </c>
      <c r="BY2006">
        <v>1</v>
      </c>
      <c r="CD2006" t="s">
        <v>131</v>
      </c>
      <c r="CE2006">
        <v>0</v>
      </c>
      <c r="CJ2006" t="s">
        <v>132</v>
      </c>
      <c r="CO2006" t="str">
        <f>HYPERLINK("http://www.d20pfsrd.com/bestiary/monster-listings/outsiders/xorn","Xorn")</f>
        <v>Xorn</v>
      </c>
      <c r="CP2006">
        <v>360</v>
      </c>
      <c r="CQ2006">
        <v>0</v>
      </c>
      <c r="CR2006">
        <v>0</v>
      </c>
      <c r="CS2006">
        <v>0</v>
      </c>
      <c r="CT2006">
        <v>0</v>
      </c>
    </row>
    <row r="2007" spans="1:98" x14ac:dyDescent="0.2">
      <c r="A2007" t="s">
        <v>23163</v>
      </c>
      <c r="B2007" s="1" t="s">
        <v>19019</v>
      </c>
      <c r="C2007">
        <v>3276800</v>
      </c>
      <c r="G2007" t="s">
        <v>575</v>
      </c>
      <c r="H2007" t="s">
        <v>136</v>
      </c>
      <c r="I2007" t="s">
        <v>103</v>
      </c>
      <c r="K2007">
        <v>6</v>
      </c>
      <c r="L2007" t="s">
        <v>23164</v>
      </c>
      <c r="M2007" t="s">
        <v>23165</v>
      </c>
      <c r="N2007" t="s">
        <v>23166</v>
      </c>
      <c r="O2007" t="s">
        <v>23167</v>
      </c>
      <c r="P2007">
        <v>643</v>
      </c>
      <c r="Q2007" t="s">
        <v>23168</v>
      </c>
      <c r="R2007" t="s">
        <v>23169</v>
      </c>
      <c r="S2007" t="s">
        <v>23170</v>
      </c>
      <c r="T2007">
        <v>36</v>
      </c>
      <c r="U2007">
        <v>23</v>
      </c>
      <c r="V2007">
        <v>33</v>
      </c>
      <c r="X2007" t="s">
        <v>23171</v>
      </c>
      <c r="Y2007" t="s">
        <v>23172</v>
      </c>
      <c r="Z2007" t="s">
        <v>23173</v>
      </c>
      <c r="AA2007" t="s">
        <v>11157</v>
      </c>
      <c r="AB2007">
        <v>38</v>
      </c>
      <c r="AD2007" t="s">
        <v>19112</v>
      </c>
      <c r="AF2007" t="s">
        <v>23174</v>
      </c>
      <c r="AH2007" t="s">
        <v>147</v>
      </c>
      <c r="AI2007" t="s">
        <v>147</v>
      </c>
      <c r="AJ2007" t="s">
        <v>23175</v>
      </c>
      <c r="AK2007" t="s">
        <v>23176</v>
      </c>
      <c r="AO2007" t="s">
        <v>23177</v>
      </c>
      <c r="AQ2007">
        <v>33</v>
      </c>
      <c r="AR2007" t="s">
        <v>23178</v>
      </c>
      <c r="AS2007" t="s">
        <v>23179</v>
      </c>
      <c r="AT2007" t="s">
        <v>23180</v>
      </c>
      <c r="AU2007" t="s">
        <v>23181</v>
      </c>
      <c r="AV2007" t="s">
        <v>1065</v>
      </c>
      <c r="AW2007" t="s">
        <v>23182</v>
      </c>
      <c r="AY2007" t="s">
        <v>23183</v>
      </c>
      <c r="AZ2007" t="s">
        <v>18854</v>
      </c>
      <c r="BA2007" t="s">
        <v>1797</v>
      </c>
      <c r="BB2007" t="s">
        <v>23184</v>
      </c>
      <c r="BC2007" t="s">
        <v>19016</v>
      </c>
      <c r="BD2007" t="s">
        <v>23159</v>
      </c>
      <c r="BE2007">
        <v>0</v>
      </c>
      <c r="BF2007" t="s">
        <v>23185</v>
      </c>
      <c r="BG2007" t="s">
        <v>23186</v>
      </c>
      <c r="BH2007" t="s">
        <v>23187</v>
      </c>
      <c r="BI2007" t="s">
        <v>132</v>
      </c>
      <c r="BK2007" t="s">
        <v>132</v>
      </c>
      <c r="BS2007">
        <v>0</v>
      </c>
      <c r="BT2007">
        <v>0</v>
      </c>
      <c r="BU2007">
        <v>1</v>
      </c>
      <c r="BV2007">
        <v>0</v>
      </c>
      <c r="BW2007">
        <v>0</v>
      </c>
      <c r="BX2007">
        <v>0</v>
      </c>
      <c r="BY2007">
        <v>1</v>
      </c>
      <c r="CD2007" t="s">
        <v>131</v>
      </c>
      <c r="CE2007">
        <v>0</v>
      </c>
      <c r="CJ2007" t="s">
        <v>132</v>
      </c>
      <c r="CK2007" t="s">
        <v>132</v>
      </c>
      <c r="CP2007">
        <v>4842</v>
      </c>
      <c r="CQ2007">
        <v>0</v>
      </c>
      <c r="CR2007">
        <v>0</v>
      </c>
      <c r="CS2007">
        <v>0</v>
      </c>
      <c r="CT2007">
        <v>0</v>
      </c>
    </row>
    <row r="2008" spans="1:98" x14ac:dyDescent="0.2">
      <c r="A2008" t="s">
        <v>12108</v>
      </c>
      <c r="B2008" s="1" t="s">
        <v>99</v>
      </c>
      <c r="C2008">
        <v>200</v>
      </c>
      <c r="G2008" t="s">
        <v>240</v>
      </c>
      <c r="H2008" t="s">
        <v>393</v>
      </c>
      <c r="I2008" t="s">
        <v>432</v>
      </c>
      <c r="K2008">
        <v>1</v>
      </c>
      <c r="L2008" t="s">
        <v>6726</v>
      </c>
      <c r="N2008" t="s">
        <v>11354</v>
      </c>
      <c r="O2008" t="s">
        <v>4190</v>
      </c>
      <c r="P2008">
        <v>8</v>
      </c>
      <c r="Q2008" t="s">
        <v>8169</v>
      </c>
      <c r="S2008" t="s">
        <v>12109</v>
      </c>
      <c r="T2008">
        <v>6</v>
      </c>
      <c r="U2008">
        <v>1</v>
      </c>
      <c r="V2008">
        <v>1</v>
      </c>
      <c r="Z2008" t="s">
        <v>10741</v>
      </c>
      <c r="AD2008" t="s">
        <v>114</v>
      </c>
      <c r="AF2008" t="s">
        <v>12110</v>
      </c>
      <c r="AH2008" t="s">
        <v>114</v>
      </c>
      <c r="AI2008" t="s">
        <v>114</v>
      </c>
      <c r="AJ2008" t="s">
        <v>12111</v>
      </c>
      <c r="AO2008" t="s">
        <v>12112</v>
      </c>
      <c r="AQ2008">
        <v>0</v>
      </c>
      <c r="AR2008">
        <v>-2</v>
      </c>
      <c r="AS2008" t="s">
        <v>3042</v>
      </c>
      <c r="AY2008" t="s">
        <v>3178</v>
      </c>
      <c r="AZ2008" t="s">
        <v>12113</v>
      </c>
      <c r="BA2008" t="s">
        <v>255</v>
      </c>
      <c r="BB2008" t="s">
        <v>12114</v>
      </c>
      <c r="BD2008" t="s">
        <v>7316</v>
      </c>
      <c r="BE2008">
        <v>0</v>
      </c>
      <c r="BF2008" t="s">
        <v>12115</v>
      </c>
      <c r="BG2008" t="s">
        <v>12116</v>
      </c>
      <c r="BH2008" t="s">
        <v>12117</v>
      </c>
      <c r="BS2008">
        <v>0</v>
      </c>
      <c r="BT2008">
        <v>0</v>
      </c>
      <c r="BU2008">
        <v>0</v>
      </c>
      <c r="BV2008">
        <v>0</v>
      </c>
      <c r="BW2008">
        <v>0</v>
      </c>
      <c r="BX2008">
        <v>0</v>
      </c>
      <c r="BY2008">
        <v>1</v>
      </c>
      <c r="CD2008" t="s">
        <v>131</v>
      </c>
      <c r="CE2008">
        <v>0</v>
      </c>
      <c r="CJ2008" t="s">
        <v>132</v>
      </c>
      <c r="CO2008" t="str">
        <f>HYPERLINK("http://www.d20pfsrd.com/bestiary/monster-listings/plants/xtabay","Xtabay")</f>
        <v>Xtabay</v>
      </c>
      <c r="CP2008">
        <v>1399</v>
      </c>
      <c r="CQ2008">
        <v>0</v>
      </c>
      <c r="CR2008">
        <v>0</v>
      </c>
      <c r="CS2008">
        <v>0</v>
      </c>
      <c r="CT2008">
        <v>0</v>
      </c>
    </row>
    <row r="2009" spans="1:98" x14ac:dyDescent="0.2">
      <c r="A2009" t="s">
        <v>22307</v>
      </c>
      <c r="B2009" s="1" t="s">
        <v>1137</v>
      </c>
      <c r="C2009">
        <v>2400</v>
      </c>
      <c r="G2009" t="s">
        <v>575</v>
      </c>
      <c r="H2009" t="s">
        <v>102</v>
      </c>
      <c r="I2009" t="s">
        <v>103</v>
      </c>
      <c r="J2009" t="s">
        <v>1138</v>
      </c>
      <c r="K2009">
        <v>2</v>
      </c>
      <c r="L2009" t="s">
        <v>22308</v>
      </c>
      <c r="M2009" t="s">
        <v>22309</v>
      </c>
      <c r="N2009" t="s">
        <v>7063</v>
      </c>
      <c r="O2009" t="s">
        <v>14568</v>
      </c>
      <c r="P2009">
        <v>76</v>
      </c>
      <c r="Q2009" t="s">
        <v>4112</v>
      </c>
      <c r="S2009" t="s">
        <v>22310</v>
      </c>
      <c r="T2009">
        <v>10</v>
      </c>
      <c r="U2009">
        <v>8</v>
      </c>
      <c r="V2009">
        <v>5</v>
      </c>
      <c r="Y2009" t="s">
        <v>1194</v>
      </c>
      <c r="Z2009" t="s">
        <v>1146</v>
      </c>
      <c r="AA2009" t="s">
        <v>1147</v>
      </c>
      <c r="AD2009" t="s">
        <v>376</v>
      </c>
      <c r="AF2009" t="s">
        <v>22311</v>
      </c>
      <c r="AH2009" t="s">
        <v>114</v>
      </c>
      <c r="AI2009" t="s">
        <v>114</v>
      </c>
      <c r="AJ2009" t="s">
        <v>22312</v>
      </c>
      <c r="AK2009" t="s">
        <v>22313</v>
      </c>
      <c r="AO2009" t="s">
        <v>22314</v>
      </c>
      <c r="AQ2009">
        <v>8</v>
      </c>
      <c r="AR2009">
        <v>13</v>
      </c>
      <c r="AS2009">
        <v>25</v>
      </c>
      <c r="AT2009" t="s">
        <v>22315</v>
      </c>
      <c r="AU2009" t="s">
        <v>22316</v>
      </c>
      <c r="AV2009" t="s">
        <v>6260</v>
      </c>
      <c r="AW2009" t="s">
        <v>22317</v>
      </c>
      <c r="AY2009" t="s">
        <v>592</v>
      </c>
      <c r="AZ2009" t="s">
        <v>22318</v>
      </c>
      <c r="BA2009" t="s">
        <v>22319</v>
      </c>
      <c r="BB2009" t="s">
        <v>22320</v>
      </c>
      <c r="BC2009" t="s">
        <v>1161</v>
      </c>
      <c r="BD2009" t="s">
        <v>22321</v>
      </c>
      <c r="BE2009">
        <v>0</v>
      </c>
      <c r="BF2009" t="s">
        <v>22322</v>
      </c>
      <c r="BG2009" t="s">
        <v>22323</v>
      </c>
      <c r="BH2009" t="s">
        <v>22324</v>
      </c>
      <c r="BS2009">
        <v>0</v>
      </c>
      <c r="BT2009">
        <v>0</v>
      </c>
      <c r="BU2009">
        <v>0</v>
      </c>
      <c r="BV2009">
        <v>0</v>
      </c>
      <c r="BW2009">
        <v>0</v>
      </c>
      <c r="BX2009">
        <v>0</v>
      </c>
      <c r="BY2009">
        <v>1</v>
      </c>
      <c r="CD2009" t="s">
        <v>131</v>
      </c>
      <c r="CE2009">
        <v>0</v>
      </c>
      <c r="CJ2009" t="s">
        <v>132</v>
      </c>
      <c r="CP2009">
        <v>4338</v>
      </c>
      <c r="CQ2009">
        <v>0</v>
      </c>
      <c r="CR2009">
        <v>0</v>
      </c>
      <c r="CS2009">
        <v>0</v>
      </c>
      <c r="CT2009">
        <v>0</v>
      </c>
    </row>
    <row r="2010" spans="1:98" x14ac:dyDescent="0.2">
      <c r="A2010" t="s">
        <v>30622</v>
      </c>
      <c r="B2010" s="1" t="s">
        <v>162</v>
      </c>
      <c r="C2010">
        <v>38400</v>
      </c>
      <c r="G2010" t="s">
        <v>575</v>
      </c>
      <c r="H2010" t="s">
        <v>193</v>
      </c>
      <c r="I2010" t="s">
        <v>137</v>
      </c>
      <c r="K2010">
        <v>8</v>
      </c>
      <c r="L2010" t="s">
        <v>30623</v>
      </c>
      <c r="N2010" t="s">
        <v>30624</v>
      </c>
      <c r="O2010" t="s">
        <v>30625</v>
      </c>
      <c r="P2010">
        <v>200</v>
      </c>
      <c r="Q2010" t="s">
        <v>20816</v>
      </c>
      <c r="S2010" t="s">
        <v>30626</v>
      </c>
      <c r="T2010">
        <v>13</v>
      </c>
      <c r="U2010">
        <v>11</v>
      </c>
      <c r="V2010">
        <v>17</v>
      </c>
      <c r="X2010" t="s">
        <v>30320</v>
      </c>
      <c r="Y2010" t="s">
        <v>5713</v>
      </c>
      <c r="Z2010" t="s">
        <v>9363</v>
      </c>
      <c r="AA2010" t="s">
        <v>6358</v>
      </c>
      <c r="AB2010">
        <v>25</v>
      </c>
      <c r="AD2010" t="s">
        <v>3078</v>
      </c>
      <c r="AF2010" t="s">
        <v>30627</v>
      </c>
      <c r="AH2010" t="s">
        <v>202</v>
      </c>
      <c r="AI2010" t="s">
        <v>202</v>
      </c>
      <c r="AJ2010" t="s">
        <v>30628</v>
      </c>
      <c r="AK2010" t="s">
        <v>30629</v>
      </c>
      <c r="AL2010" t="s">
        <v>30630</v>
      </c>
      <c r="AO2010" t="s">
        <v>30631</v>
      </c>
      <c r="AQ2010">
        <v>12</v>
      </c>
      <c r="AR2010">
        <v>24</v>
      </c>
      <c r="AS2010" t="s">
        <v>30632</v>
      </c>
      <c r="AT2010" t="s">
        <v>30633</v>
      </c>
      <c r="AU2010" t="s">
        <v>30634</v>
      </c>
      <c r="AW2010" t="s">
        <v>30635</v>
      </c>
      <c r="AX2010" t="s">
        <v>10562</v>
      </c>
      <c r="AY2010" t="s">
        <v>298</v>
      </c>
      <c r="AZ2010" t="s">
        <v>670</v>
      </c>
      <c r="BA2010" t="s">
        <v>156</v>
      </c>
      <c r="BB2010" t="s">
        <v>30636</v>
      </c>
      <c r="BD2010" t="s">
        <v>30582</v>
      </c>
      <c r="BE2010">
        <v>0</v>
      </c>
      <c r="BF2010" t="s">
        <v>30637</v>
      </c>
      <c r="BG2010" t="s">
        <v>30638</v>
      </c>
      <c r="BH2010" t="s">
        <v>30639</v>
      </c>
      <c r="BI2010" t="s">
        <v>132</v>
      </c>
      <c r="BS2010">
        <v>0</v>
      </c>
      <c r="BT2010">
        <v>0</v>
      </c>
      <c r="BU2010">
        <v>1</v>
      </c>
      <c r="BV2010">
        <v>0</v>
      </c>
      <c r="BW2010">
        <v>0</v>
      </c>
      <c r="BX2010">
        <v>0</v>
      </c>
      <c r="BY2010">
        <v>1</v>
      </c>
      <c r="CD2010" t="s">
        <v>132</v>
      </c>
      <c r="CE2010">
        <v>0</v>
      </c>
      <c r="CJ2010" t="s">
        <v>132</v>
      </c>
      <c r="CK2010" t="s">
        <v>132</v>
      </c>
      <c r="CP2010">
        <v>6484</v>
      </c>
      <c r="CQ2010">
        <v>0</v>
      </c>
      <c r="CR2010">
        <v>0</v>
      </c>
      <c r="CS2010">
        <v>0</v>
      </c>
      <c r="CT2010">
        <v>0</v>
      </c>
    </row>
    <row r="2011" spans="1:98" x14ac:dyDescent="0.2">
      <c r="A2011" t="s">
        <v>14045</v>
      </c>
      <c r="B2011" s="1" t="s">
        <v>306</v>
      </c>
      <c r="C2011">
        <v>1600</v>
      </c>
      <c r="G2011" t="s">
        <v>135</v>
      </c>
      <c r="H2011" t="s">
        <v>102</v>
      </c>
      <c r="I2011" t="s">
        <v>103</v>
      </c>
      <c r="J2011" t="s">
        <v>14046</v>
      </c>
      <c r="K2011">
        <v>8</v>
      </c>
      <c r="L2011" t="s">
        <v>14047</v>
      </c>
      <c r="N2011" t="s">
        <v>1098</v>
      </c>
      <c r="O2011" t="s">
        <v>1099</v>
      </c>
      <c r="P2011">
        <v>57</v>
      </c>
      <c r="Q2011" t="s">
        <v>1409</v>
      </c>
      <c r="R2011" t="s">
        <v>14048</v>
      </c>
      <c r="S2011" t="s">
        <v>14049</v>
      </c>
      <c r="T2011">
        <v>9</v>
      </c>
      <c r="U2011">
        <v>9</v>
      </c>
      <c r="V2011">
        <v>4</v>
      </c>
      <c r="W2011" t="s">
        <v>14050</v>
      </c>
      <c r="AB2011">
        <v>16</v>
      </c>
      <c r="AC2011" t="s">
        <v>14051</v>
      </c>
      <c r="AD2011" t="s">
        <v>10233</v>
      </c>
      <c r="AF2011" t="s">
        <v>14052</v>
      </c>
      <c r="AG2011" t="s">
        <v>14053</v>
      </c>
      <c r="AH2011" t="s">
        <v>114</v>
      </c>
      <c r="AI2011" t="s">
        <v>114</v>
      </c>
      <c r="AJ2011" t="s">
        <v>14054</v>
      </c>
      <c r="AK2011" t="s">
        <v>14055</v>
      </c>
      <c r="AO2011" t="s">
        <v>14056</v>
      </c>
      <c r="AQ2011">
        <v>6</v>
      </c>
      <c r="AR2011">
        <v>8</v>
      </c>
      <c r="AS2011">
        <v>22</v>
      </c>
      <c r="AT2011" t="s">
        <v>14057</v>
      </c>
      <c r="AU2011" t="s">
        <v>14058</v>
      </c>
      <c r="AV2011" t="s">
        <v>323</v>
      </c>
      <c r="AW2011" t="s">
        <v>14059</v>
      </c>
      <c r="AX2011" t="s">
        <v>14060</v>
      </c>
      <c r="AY2011" t="s">
        <v>736</v>
      </c>
      <c r="AZ2011" t="s">
        <v>14061</v>
      </c>
      <c r="BA2011" t="s">
        <v>14062</v>
      </c>
      <c r="BB2011" t="s">
        <v>14063</v>
      </c>
      <c r="BC2011" t="s">
        <v>4480</v>
      </c>
      <c r="BD2011" t="s">
        <v>13997</v>
      </c>
      <c r="BE2011">
        <v>0</v>
      </c>
      <c r="BF2011" t="s">
        <v>14064</v>
      </c>
      <c r="BG2011" t="s">
        <v>14065</v>
      </c>
      <c r="BH2011" t="s">
        <v>14066</v>
      </c>
      <c r="BO2011" t="s">
        <v>14067</v>
      </c>
      <c r="BS2011">
        <v>0</v>
      </c>
      <c r="BT2011">
        <v>0</v>
      </c>
      <c r="BU2011">
        <v>1</v>
      </c>
      <c r="BV2011">
        <v>0</v>
      </c>
      <c r="BW2011">
        <v>0</v>
      </c>
      <c r="BX2011">
        <v>0</v>
      </c>
      <c r="BY2011">
        <v>1</v>
      </c>
      <c r="CD2011" t="s">
        <v>131</v>
      </c>
      <c r="CE2011">
        <v>0</v>
      </c>
      <c r="CJ2011" t="s">
        <v>132</v>
      </c>
      <c r="CP2011">
        <v>1839</v>
      </c>
      <c r="CQ2011">
        <v>0</v>
      </c>
      <c r="CR2011">
        <v>0</v>
      </c>
      <c r="CS2011">
        <v>0</v>
      </c>
      <c r="CT2011">
        <v>0</v>
      </c>
    </row>
    <row r="2012" spans="1:98" x14ac:dyDescent="0.2">
      <c r="A2012" t="s">
        <v>20291</v>
      </c>
      <c r="B2012" s="1" t="s">
        <v>306</v>
      </c>
      <c r="C2012">
        <v>1600</v>
      </c>
      <c r="G2012" t="s">
        <v>2068</v>
      </c>
      <c r="H2012" t="s">
        <v>102</v>
      </c>
      <c r="I2012" t="s">
        <v>103</v>
      </c>
      <c r="J2012" t="s">
        <v>6397</v>
      </c>
      <c r="K2012">
        <v>5</v>
      </c>
      <c r="L2012" t="s">
        <v>20292</v>
      </c>
      <c r="N2012" t="s">
        <v>6979</v>
      </c>
      <c r="O2012" t="s">
        <v>6980</v>
      </c>
      <c r="P2012">
        <v>45</v>
      </c>
      <c r="Q2012" t="s">
        <v>456</v>
      </c>
      <c r="S2012" t="s">
        <v>19181</v>
      </c>
      <c r="T2012">
        <v>4</v>
      </c>
      <c r="U2012">
        <v>10</v>
      </c>
      <c r="V2012">
        <v>7</v>
      </c>
      <c r="Y2012" t="s">
        <v>7603</v>
      </c>
      <c r="Z2012" t="s">
        <v>375</v>
      </c>
      <c r="AA2012" t="s">
        <v>6358</v>
      </c>
      <c r="AD2012" t="s">
        <v>11465</v>
      </c>
      <c r="AF2012" t="s">
        <v>20293</v>
      </c>
      <c r="AG2012" t="s">
        <v>20294</v>
      </c>
      <c r="AH2012" t="s">
        <v>114</v>
      </c>
      <c r="AI2012" t="s">
        <v>114</v>
      </c>
      <c r="AJ2012" t="s">
        <v>20295</v>
      </c>
      <c r="AK2012" t="s">
        <v>20296</v>
      </c>
      <c r="AO2012" t="s">
        <v>20297</v>
      </c>
      <c r="AQ2012">
        <v>6</v>
      </c>
      <c r="AR2012">
        <v>9</v>
      </c>
      <c r="AS2012">
        <v>24</v>
      </c>
      <c r="AT2012" t="s">
        <v>20298</v>
      </c>
      <c r="AU2012" t="s">
        <v>20299</v>
      </c>
      <c r="AW2012" t="s">
        <v>181</v>
      </c>
      <c r="AX2012" t="s">
        <v>20300</v>
      </c>
      <c r="AY2012" t="s">
        <v>6368</v>
      </c>
      <c r="AZ2012" t="s">
        <v>20301</v>
      </c>
      <c r="BA2012" t="s">
        <v>20302</v>
      </c>
      <c r="BB2012" t="s">
        <v>20303</v>
      </c>
      <c r="BD2012" t="s">
        <v>20139</v>
      </c>
      <c r="BE2012">
        <v>0</v>
      </c>
      <c r="BF2012" t="s">
        <v>20304</v>
      </c>
      <c r="BG2012" t="s">
        <v>20305</v>
      </c>
      <c r="BH2012" t="s">
        <v>20306</v>
      </c>
      <c r="BS2012">
        <v>0</v>
      </c>
      <c r="BT2012">
        <v>0</v>
      </c>
      <c r="BU2012">
        <v>1</v>
      </c>
      <c r="BV2012">
        <v>0</v>
      </c>
      <c r="BW2012">
        <v>0</v>
      </c>
      <c r="BX2012">
        <v>0</v>
      </c>
      <c r="BY2012">
        <v>1</v>
      </c>
      <c r="CD2012" t="s">
        <v>131</v>
      </c>
      <c r="CE2012">
        <v>0</v>
      </c>
      <c r="CJ2012" t="s">
        <v>132</v>
      </c>
      <c r="CP2012">
        <v>3202</v>
      </c>
      <c r="CQ2012">
        <v>0</v>
      </c>
      <c r="CR2012">
        <v>0</v>
      </c>
      <c r="CS2012">
        <v>0</v>
      </c>
      <c r="CT2012">
        <v>0</v>
      </c>
    </row>
    <row r="2013" spans="1:98" x14ac:dyDescent="0.2">
      <c r="A2013" t="s">
        <v>27104</v>
      </c>
      <c r="B2013" s="1" t="s">
        <v>1166</v>
      </c>
      <c r="C2013">
        <v>307200</v>
      </c>
      <c r="G2013" t="s">
        <v>240</v>
      </c>
      <c r="H2013" t="s">
        <v>136</v>
      </c>
      <c r="I2013" t="s">
        <v>103</v>
      </c>
      <c r="J2013" t="s">
        <v>21457</v>
      </c>
      <c r="K2013">
        <v>16</v>
      </c>
      <c r="L2013" t="s">
        <v>27105</v>
      </c>
      <c r="M2013" t="s">
        <v>27106</v>
      </c>
      <c r="N2013" t="s">
        <v>27107</v>
      </c>
      <c r="O2013" t="s">
        <v>27108</v>
      </c>
      <c r="P2013">
        <v>337</v>
      </c>
      <c r="Q2013" t="s">
        <v>6110</v>
      </c>
      <c r="R2013" t="s">
        <v>4980</v>
      </c>
      <c r="S2013" t="s">
        <v>27109</v>
      </c>
      <c r="T2013">
        <v>22</v>
      </c>
      <c r="U2013">
        <v>20</v>
      </c>
      <c r="V2013">
        <v>25</v>
      </c>
      <c r="X2013" t="s">
        <v>27110</v>
      </c>
      <c r="Y2013" t="s">
        <v>3415</v>
      </c>
      <c r="Z2013" t="s">
        <v>27111</v>
      </c>
      <c r="AB2013">
        <v>31</v>
      </c>
      <c r="AD2013" t="s">
        <v>27112</v>
      </c>
      <c r="AF2013" t="s">
        <v>27113</v>
      </c>
      <c r="AH2013" t="s">
        <v>147</v>
      </c>
      <c r="AI2013" t="s">
        <v>147</v>
      </c>
      <c r="AJ2013" t="s">
        <v>27114</v>
      </c>
      <c r="AK2013" t="s">
        <v>27115</v>
      </c>
      <c r="AO2013" t="s">
        <v>27116</v>
      </c>
      <c r="AQ2013">
        <v>25</v>
      </c>
      <c r="AR2013" t="s">
        <v>27117</v>
      </c>
      <c r="AS2013" t="s">
        <v>27118</v>
      </c>
      <c r="AT2013" t="s">
        <v>27119</v>
      </c>
      <c r="AU2013" t="s">
        <v>27120</v>
      </c>
      <c r="AV2013" t="s">
        <v>6260</v>
      </c>
      <c r="AW2013" t="s">
        <v>27121</v>
      </c>
      <c r="AX2013" t="s">
        <v>27122</v>
      </c>
      <c r="AY2013" t="s">
        <v>27049</v>
      </c>
      <c r="AZ2013" t="s">
        <v>670</v>
      </c>
      <c r="BA2013" t="s">
        <v>426</v>
      </c>
      <c r="BB2013" t="s">
        <v>27123</v>
      </c>
      <c r="BC2013" t="s">
        <v>20962</v>
      </c>
      <c r="BD2013" t="s">
        <v>24172</v>
      </c>
      <c r="BE2013">
        <v>0</v>
      </c>
      <c r="BF2013" t="s">
        <v>27124</v>
      </c>
      <c r="BG2013" t="s">
        <v>27125</v>
      </c>
      <c r="BH2013" t="s">
        <v>27126</v>
      </c>
      <c r="BI2013" t="s">
        <v>132</v>
      </c>
      <c r="BK2013" t="s">
        <v>132</v>
      </c>
      <c r="BS2013">
        <v>0</v>
      </c>
      <c r="BT2013">
        <v>0</v>
      </c>
      <c r="BU2013">
        <v>1</v>
      </c>
      <c r="BV2013">
        <v>0</v>
      </c>
      <c r="BW2013">
        <v>0</v>
      </c>
      <c r="BX2013">
        <v>1</v>
      </c>
      <c r="BY2013">
        <v>1</v>
      </c>
      <c r="CD2013" t="s">
        <v>131</v>
      </c>
      <c r="CE2013">
        <v>0</v>
      </c>
      <c r="CJ2013" t="s">
        <v>132</v>
      </c>
      <c r="CK2013" t="s">
        <v>132</v>
      </c>
      <c r="CP2013">
        <v>5330</v>
      </c>
      <c r="CQ2013">
        <v>0</v>
      </c>
      <c r="CR2013">
        <v>0</v>
      </c>
      <c r="CS2013">
        <v>0</v>
      </c>
      <c r="CT2013">
        <v>0</v>
      </c>
    </row>
    <row r="2014" spans="1:98" x14ac:dyDescent="0.2">
      <c r="A2014" t="s">
        <v>20895</v>
      </c>
      <c r="B2014" s="1" t="s">
        <v>14210</v>
      </c>
      <c r="C2014">
        <v>1228800</v>
      </c>
      <c r="G2014" t="s">
        <v>575</v>
      </c>
      <c r="H2014" t="s">
        <v>1035</v>
      </c>
      <c r="I2014" t="s">
        <v>103</v>
      </c>
      <c r="J2014" t="s">
        <v>10862</v>
      </c>
      <c r="K2014">
        <v>11</v>
      </c>
      <c r="L2014" t="s">
        <v>20896</v>
      </c>
      <c r="M2014" t="s">
        <v>20897</v>
      </c>
      <c r="N2014" t="s">
        <v>20898</v>
      </c>
      <c r="O2014" t="s">
        <v>20899</v>
      </c>
      <c r="P2014">
        <v>526</v>
      </c>
      <c r="Q2014" t="s">
        <v>20900</v>
      </c>
      <c r="R2014" t="s">
        <v>20901</v>
      </c>
      <c r="S2014" t="s">
        <v>20902</v>
      </c>
      <c r="T2014">
        <v>33</v>
      </c>
      <c r="U2014">
        <v>28</v>
      </c>
      <c r="V2014">
        <v>18</v>
      </c>
      <c r="Y2014" t="s">
        <v>10924</v>
      </c>
      <c r="Z2014" t="s">
        <v>20903</v>
      </c>
      <c r="AA2014" t="s">
        <v>17529</v>
      </c>
      <c r="AB2014">
        <v>35</v>
      </c>
      <c r="AD2014" t="s">
        <v>4314</v>
      </c>
      <c r="AF2014" t="s">
        <v>20904</v>
      </c>
      <c r="AH2014" t="s">
        <v>496</v>
      </c>
      <c r="AI2014" t="s">
        <v>20905</v>
      </c>
      <c r="AJ2014" t="s">
        <v>20906</v>
      </c>
      <c r="AK2014" t="s">
        <v>20907</v>
      </c>
      <c r="AO2014" t="s">
        <v>20908</v>
      </c>
      <c r="AQ2014">
        <v>27</v>
      </c>
      <c r="AR2014" t="s">
        <v>20909</v>
      </c>
      <c r="AS2014" t="s">
        <v>20910</v>
      </c>
      <c r="AT2014" t="s">
        <v>20911</v>
      </c>
      <c r="AU2014" t="s">
        <v>20912</v>
      </c>
      <c r="AV2014" t="s">
        <v>20913</v>
      </c>
      <c r="AW2014" t="s">
        <v>10933</v>
      </c>
      <c r="AX2014" t="s">
        <v>20914</v>
      </c>
      <c r="AY2014" t="s">
        <v>20915</v>
      </c>
      <c r="AZ2014" t="s">
        <v>20916</v>
      </c>
      <c r="BA2014" t="s">
        <v>1797</v>
      </c>
      <c r="BB2014" t="s">
        <v>20917</v>
      </c>
      <c r="BD2014" t="s">
        <v>20918</v>
      </c>
      <c r="BE2014">
        <v>0</v>
      </c>
      <c r="BF2014" t="s">
        <v>20919</v>
      </c>
      <c r="BG2014" t="s">
        <v>20920</v>
      </c>
      <c r="BH2014" t="s">
        <v>20921</v>
      </c>
      <c r="BS2014">
        <v>0</v>
      </c>
      <c r="BT2014">
        <v>0</v>
      </c>
      <c r="BU2014">
        <v>1</v>
      </c>
      <c r="BV2014">
        <v>0</v>
      </c>
      <c r="BW2014">
        <v>0</v>
      </c>
      <c r="BX2014">
        <v>0</v>
      </c>
      <c r="BY2014">
        <v>1</v>
      </c>
      <c r="CD2014" t="s">
        <v>131</v>
      </c>
      <c r="CE2014">
        <v>0</v>
      </c>
      <c r="CJ2014" t="s">
        <v>132</v>
      </c>
      <c r="CP2014">
        <v>3545</v>
      </c>
      <c r="CQ2014">
        <v>0</v>
      </c>
      <c r="CR2014">
        <v>0</v>
      </c>
      <c r="CS2014">
        <v>0</v>
      </c>
      <c r="CT2014">
        <v>0</v>
      </c>
    </row>
    <row r="2015" spans="1:98" x14ac:dyDescent="0.2">
      <c r="A2015" t="s">
        <v>23100</v>
      </c>
      <c r="B2015" s="1" t="s">
        <v>1034</v>
      </c>
      <c r="C2015">
        <v>6400</v>
      </c>
      <c r="G2015" t="s">
        <v>575</v>
      </c>
      <c r="H2015" t="s">
        <v>193</v>
      </c>
      <c r="I2015" t="s">
        <v>137</v>
      </c>
      <c r="K2015">
        <v>4</v>
      </c>
      <c r="L2015" t="s">
        <v>18998</v>
      </c>
      <c r="N2015" t="s">
        <v>8959</v>
      </c>
      <c r="O2015" t="s">
        <v>9552</v>
      </c>
      <c r="P2015">
        <v>115</v>
      </c>
      <c r="Q2015" t="s">
        <v>11823</v>
      </c>
      <c r="S2015" t="s">
        <v>23101</v>
      </c>
      <c r="T2015">
        <v>9</v>
      </c>
      <c r="U2015">
        <v>9</v>
      </c>
      <c r="V2015">
        <v>12</v>
      </c>
      <c r="Y2015" t="s">
        <v>5045</v>
      </c>
      <c r="Z2015" t="s">
        <v>23102</v>
      </c>
      <c r="AB2015">
        <v>20</v>
      </c>
      <c r="AD2015" t="s">
        <v>376</v>
      </c>
      <c r="AF2015" t="s">
        <v>23103</v>
      </c>
      <c r="AH2015" t="s">
        <v>202</v>
      </c>
      <c r="AI2015" t="s">
        <v>202</v>
      </c>
      <c r="AJ2015" t="s">
        <v>23104</v>
      </c>
      <c r="AK2015" t="s">
        <v>23105</v>
      </c>
      <c r="AO2015" t="s">
        <v>23106</v>
      </c>
      <c r="AQ2015">
        <v>8</v>
      </c>
      <c r="AR2015" t="s">
        <v>7332</v>
      </c>
      <c r="AS2015" t="s">
        <v>13618</v>
      </c>
      <c r="AT2015" t="s">
        <v>23107</v>
      </c>
      <c r="AU2015" t="s">
        <v>23108</v>
      </c>
      <c r="AW2015" t="s">
        <v>20630</v>
      </c>
      <c r="AX2015" t="s">
        <v>7542</v>
      </c>
      <c r="AY2015" t="s">
        <v>23109</v>
      </c>
      <c r="AZ2015" t="s">
        <v>23110</v>
      </c>
      <c r="BA2015" t="s">
        <v>426</v>
      </c>
      <c r="BB2015" t="s">
        <v>23111</v>
      </c>
      <c r="BD2015" t="s">
        <v>23096</v>
      </c>
      <c r="BE2015">
        <v>0</v>
      </c>
      <c r="BF2015" t="s">
        <v>23112</v>
      </c>
      <c r="BG2015" t="s">
        <v>23113</v>
      </c>
      <c r="BH2015" t="s">
        <v>23114</v>
      </c>
      <c r="BI2015" t="s">
        <v>132</v>
      </c>
      <c r="BK2015" t="s">
        <v>132</v>
      </c>
      <c r="BS2015">
        <v>0</v>
      </c>
      <c r="BT2015">
        <v>0</v>
      </c>
      <c r="BU2015">
        <v>0</v>
      </c>
      <c r="BV2015">
        <v>0</v>
      </c>
      <c r="BW2015">
        <v>0</v>
      </c>
      <c r="BX2015">
        <v>0</v>
      </c>
      <c r="BY2015">
        <v>1</v>
      </c>
      <c r="CD2015" t="s">
        <v>131</v>
      </c>
      <c r="CE2015">
        <v>0</v>
      </c>
      <c r="CF2015" t="s">
        <v>132</v>
      </c>
      <c r="CJ2015" t="s">
        <v>132</v>
      </c>
      <c r="CK2015" t="s">
        <v>132</v>
      </c>
      <c r="CP2015">
        <v>4693</v>
      </c>
      <c r="CQ2015">
        <v>0</v>
      </c>
      <c r="CR2015">
        <v>0</v>
      </c>
      <c r="CS2015">
        <v>0</v>
      </c>
      <c r="CT2015">
        <v>0</v>
      </c>
    </row>
    <row r="2016" spans="1:98" x14ac:dyDescent="0.2">
      <c r="A2016" t="s">
        <v>28034</v>
      </c>
      <c r="B2016" s="1" t="s">
        <v>134</v>
      </c>
      <c r="C2016">
        <v>3200</v>
      </c>
      <c r="G2016" t="s">
        <v>240</v>
      </c>
      <c r="H2016" t="s">
        <v>136</v>
      </c>
      <c r="I2016" t="s">
        <v>261</v>
      </c>
      <c r="K2016">
        <v>0</v>
      </c>
      <c r="L2016" t="s">
        <v>5357</v>
      </c>
      <c r="N2016" t="s">
        <v>2600</v>
      </c>
      <c r="O2016" t="s">
        <v>28035</v>
      </c>
      <c r="P2016">
        <v>84</v>
      </c>
      <c r="Q2016" t="s">
        <v>747</v>
      </c>
      <c r="R2016" t="s">
        <v>3695</v>
      </c>
      <c r="S2016" t="s">
        <v>28036</v>
      </c>
      <c r="T2016">
        <v>11</v>
      </c>
      <c r="U2016">
        <v>6</v>
      </c>
      <c r="V2016">
        <v>4</v>
      </c>
      <c r="W2016" t="s">
        <v>16264</v>
      </c>
      <c r="X2016" t="s">
        <v>25247</v>
      </c>
      <c r="Y2016" t="s">
        <v>2527</v>
      </c>
      <c r="Z2016" t="s">
        <v>28037</v>
      </c>
      <c r="AB2016">
        <v>18</v>
      </c>
      <c r="AC2016" t="s">
        <v>28038</v>
      </c>
      <c r="AD2016" t="s">
        <v>376</v>
      </c>
      <c r="AF2016" t="s">
        <v>28039</v>
      </c>
      <c r="AH2016" t="s">
        <v>147</v>
      </c>
      <c r="AI2016" t="s">
        <v>202</v>
      </c>
      <c r="AJ2016" t="s">
        <v>24069</v>
      </c>
      <c r="AO2016" t="s">
        <v>28040</v>
      </c>
      <c r="AQ2016">
        <v>8</v>
      </c>
      <c r="AR2016">
        <v>16</v>
      </c>
      <c r="AS2016">
        <v>26</v>
      </c>
      <c r="AT2016" t="s">
        <v>19001</v>
      </c>
      <c r="AU2016" t="s">
        <v>28041</v>
      </c>
      <c r="AX2016" t="s">
        <v>28042</v>
      </c>
      <c r="AY2016" t="s">
        <v>3178</v>
      </c>
      <c r="AZ2016" t="s">
        <v>670</v>
      </c>
      <c r="BA2016" t="s">
        <v>255</v>
      </c>
      <c r="BB2016" t="s">
        <v>28043</v>
      </c>
      <c r="BD2016" t="s">
        <v>24172</v>
      </c>
      <c r="BE2016">
        <v>0</v>
      </c>
      <c r="BF2016" t="s">
        <v>28044</v>
      </c>
      <c r="BG2016" t="s">
        <v>28045</v>
      </c>
      <c r="BH2016" t="s">
        <v>28046</v>
      </c>
      <c r="BI2016" t="s">
        <v>132</v>
      </c>
      <c r="BS2016">
        <v>0</v>
      </c>
      <c r="BT2016">
        <v>0</v>
      </c>
      <c r="BU2016">
        <v>0</v>
      </c>
      <c r="BV2016">
        <v>0</v>
      </c>
      <c r="BW2016">
        <v>0</v>
      </c>
      <c r="BX2016">
        <v>0</v>
      </c>
      <c r="BY2016">
        <v>1</v>
      </c>
      <c r="CD2016" t="s">
        <v>131</v>
      </c>
      <c r="CE2016">
        <v>0</v>
      </c>
      <c r="CF2016" t="s">
        <v>132</v>
      </c>
      <c r="CJ2016" t="s">
        <v>132</v>
      </c>
      <c r="CK2016" t="s">
        <v>132</v>
      </c>
      <c r="CP2016">
        <v>5399</v>
      </c>
      <c r="CQ2016">
        <v>0</v>
      </c>
      <c r="CR2016">
        <v>0</v>
      </c>
      <c r="CS2016">
        <v>0</v>
      </c>
      <c r="CT2016">
        <v>0</v>
      </c>
    </row>
    <row r="2017" spans="1:98" x14ac:dyDescent="0.2">
      <c r="A2017" t="s">
        <v>31011</v>
      </c>
      <c r="B2017" s="1" t="s">
        <v>162</v>
      </c>
      <c r="C2017">
        <v>38400</v>
      </c>
      <c r="G2017" t="s">
        <v>3133</v>
      </c>
      <c r="H2017" t="s">
        <v>193</v>
      </c>
      <c r="I2017" t="s">
        <v>103</v>
      </c>
      <c r="J2017" t="s">
        <v>9930</v>
      </c>
      <c r="K2017">
        <v>6</v>
      </c>
      <c r="L2017" t="s">
        <v>31012</v>
      </c>
      <c r="M2017" t="s">
        <v>31013</v>
      </c>
      <c r="N2017" t="s">
        <v>18933</v>
      </c>
      <c r="O2017" t="s">
        <v>18934</v>
      </c>
      <c r="P2017">
        <v>187</v>
      </c>
      <c r="Q2017" t="s">
        <v>4875</v>
      </c>
      <c r="R2017" t="s">
        <v>9972</v>
      </c>
      <c r="S2017" t="s">
        <v>19735</v>
      </c>
      <c r="T2017">
        <v>14</v>
      </c>
      <c r="U2017">
        <v>11</v>
      </c>
      <c r="V2017">
        <v>14</v>
      </c>
      <c r="X2017" t="s">
        <v>31014</v>
      </c>
      <c r="AB2017">
        <v>25</v>
      </c>
      <c r="AD2017" t="s">
        <v>1276</v>
      </c>
      <c r="AF2017" t="s">
        <v>31015</v>
      </c>
      <c r="AH2017" t="s">
        <v>202</v>
      </c>
      <c r="AI2017" t="s">
        <v>202</v>
      </c>
      <c r="AJ2017" t="s">
        <v>31016</v>
      </c>
      <c r="AK2017" t="s">
        <v>31017</v>
      </c>
      <c r="AO2017" t="s">
        <v>31018</v>
      </c>
      <c r="AQ2017">
        <v>15</v>
      </c>
      <c r="AR2017" t="s">
        <v>31019</v>
      </c>
      <c r="AS2017" t="s">
        <v>31020</v>
      </c>
      <c r="AT2017" t="s">
        <v>31021</v>
      </c>
      <c r="AU2017" t="s">
        <v>31022</v>
      </c>
      <c r="AW2017" t="s">
        <v>9940</v>
      </c>
      <c r="AY2017" t="s">
        <v>298</v>
      </c>
      <c r="AZ2017" t="s">
        <v>31023</v>
      </c>
      <c r="BA2017" t="s">
        <v>255</v>
      </c>
      <c r="BB2017" t="s">
        <v>31024</v>
      </c>
      <c r="BC2017" t="s">
        <v>9944</v>
      </c>
      <c r="BD2017" t="s">
        <v>31007</v>
      </c>
      <c r="BE2017">
        <v>0</v>
      </c>
      <c r="BF2017" t="s">
        <v>31025</v>
      </c>
      <c r="BG2017" t="s">
        <v>31026</v>
      </c>
      <c r="BH2017" t="s">
        <v>31027</v>
      </c>
      <c r="BS2017">
        <v>0</v>
      </c>
      <c r="BT2017">
        <v>0</v>
      </c>
      <c r="BU2017">
        <v>1</v>
      </c>
      <c r="BV2017">
        <v>0</v>
      </c>
      <c r="BW2017">
        <v>0</v>
      </c>
      <c r="BX2017">
        <v>0</v>
      </c>
      <c r="BY2017">
        <v>1</v>
      </c>
      <c r="CD2017" t="s">
        <v>132</v>
      </c>
      <c r="CE2017">
        <v>0</v>
      </c>
      <c r="CF2017" t="s">
        <v>132</v>
      </c>
      <c r="CJ2017" t="s">
        <v>132</v>
      </c>
      <c r="CK2017" t="s">
        <v>132</v>
      </c>
      <c r="CP2017">
        <v>6722</v>
      </c>
      <c r="CQ2017">
        <v>0</v>
      </c>
      <c r="CR2017">
        <v>0</v>
      </c>
      <c r="CS2017">
        <v>0</v>
      </c>
      <c r="CT2017">
        <v>0</v>
      </c>
    </row>
    <row r="2018" spans="1:98" x14ac:dyDescent="0.2">
      <c r="A2018" t="s">
        <v>5564</v>
      </c>
      <c r="B2018" s="1" t="s">
        <v>283</v>
      </c>
      <c r="C2018">
        <v>600</v>
      </c>
      <c r="G2018" t="s">
        <v>240</v>
      </c>
      <c r="H2018" t="s">
        <v>102</v>
      </c>
      <c r="I2018" t="s">
        <v>432</v>
      </c>
      <c r="K2018">
        <v>2</v>
      </c>
      <c r="L2018" t="s">
        <v>5565</v>
      </c>
      <c r="N2018" t="s">
        <v>831</v>
      </c>
      <c r="O2018" t="s">
        <v>832</v>
      </c>
      <c r="P2018">
        <v>22</v>
      </c>
      <c r="Q2018" t="s">
        <v>705</v>
      </c>
      <c r="S2018" t="s">
        <v>679</v>
      </c>
      <c r="T2018">
        <v>6</v>
      </c>
      <c r="U2018">
        <v>3</v>
      </c>
      <c r="V2018">
        <v>1</v>
      </c>
      <c r="X2018" t="s">
        <v>4924</v>
      </c>
      <c r="AD2018" t="s">
        <v>114</v>
      </c>
      <c r="AF2018" t="s">
        <v>5566</v>
      </c>
      <c r="AH2018" t="s">
        <v>114</v>
      </c>
      <c r="AI2018" t="s">
        <v>202</v>
      </c>
      <c r="AJ2018" t="s">
        <v>5567</v>
      </c>
      <c r="AO2018" t="s">
        <v>5568</v>
      </c>
      <c r="AQ2018">
        <v>2</v>
      </c>
      <c r="AR2018">
        <v>5</v>
      </c>
      <c r="AS2018" t="s">
        <v>5569</v>
      </c>
      <c r="AY2018" t="s">
        <v>5570</v>
      </c>
      <c r="AZ2018" t="s">
        <v>5571</v>
      </c>
      <c r="BA2018" t="s">
        <v>277</v>
      </c>
      <c r="BB2018" t="s">
        <v>5572</v>
      </c>
      <c r="BD2018" t="s">
        <v>128</v>
      </c>
      <c r="BE2018">
        <v>0</v>
      </c>
      <c r="BF2018" t="s">
        <v>5573</v>
      </c>
      <c r="BG2018" t="s">
        <v>5574</v>
      </c>
      <c r="BH2018" t="s">
        <v>5575</v>
      </c>
      <c r="BS2018">
        <v>0</v>
      </c>
      <c r="BT2018">
        <v>0</v>
      </c>
      <c r="BU2018">
        <v>0</v>
      </c>
      <c r="BV2018">
        <v>0</v>
      </c>
      <c r="BW2018">
        <v>0</v>
      </c>
      <c r="BX2018">
        <v>0</v>
      </c>
      <c r="BY2018">
        <v>1</v>
      </c>
      <c r="CD2018" t="s">
        <v>131</v>
      </c>
      <c r="CE2018">
        <v>0</v>
      </c>
      <c r="CJ2018" t="s">
        <v>132</v>
      </c>
      <c r="CO2018" t="str">
        <f>HYPERLINK("http://www.d20pfsrd.com/bestiary/monster-listings/plants/yellow-musk-creeper","Yellow Musk Creeper")</f>
        <v>Yellow Musk Creeper</v>
      </c>
      <c r="CP2018">
        <v>361</v>
      </c>
      <c r="CQ2018">
        <v>0</v>
      </c>
      <c r="CR2018">
        <v>0</v>
      </c>
      <c r="CS2018">
        <v>0</v>
      </c>
      <c r="CT2018">
        <v>0</v>
      </c>
    </row>
    <row r="2019" spans="1:98" x14ac:dyDescent="0.2">
      <c r="A2019" t="s">
        <v>5576</v>
      </c>
      <c r="B2019" s="1" t="s">
        <v>239</v>
      </c>
      <c r="C2019">
        <v>800</v>
      </c>
      <c r="G2019" t="s">
        <v>1053</v>
      </c>
      <c r="H2019" t="s">
        <v>102</v>
      </c>
      <c r="I2019" t="s">
        <v>103</v>
      </c>
      <c r="J2019" t="s">
        <v>4330</v>
      </c>
      <c r="K2019">
        <v>6</v>
      </c>
      <c r="L2019" t="s">
        <v>4501</v>
      </c>
      <c r="N2019" t="s">
        <v>1610</v>
      </c>
      <c r="O2019" t="s">
        <v>1611</v>
      </c>
      <c r="P2019">
        <v>30</v>
      </c>
      <c r="Q2019" t="s">
        <v>812</v>
      </c>
      <c r="S2019" t="s">
        <v>813</v>
      </c>
      <c r="T2019">
        <v>3</v>
      </c>
      <c r="U2019">
        <v>6</v>
      </c>
      <c r="V2019">
        <v>6</v>
      </c>
      <c r="Y2019" t="s">
        <v>5577</v>
      </c>
      <c r="AD2019" t="s">
        <v>1434</v>
      </c>
      <c r="AF2019" t="s">
        <v>5578</v>
      </c>
      <c r="AH2019" t="s">
        <v>114</v>
      </c>
      <c r="AI2019" t="s">
        <v>114</v>
      </c>
      <c r="AJ2019" t="s">
        <v>5579</v>
      </c>
      <c r="AO2019" t="s">
        <v>5580</v>
      </c>
      <c r="AQ2019">
        <v>4</v>
      </c>
      <c r="AR2019">
        <v>7</v>
      </c>
      <c r="AS2019" t="s">
        <v>770</v>
      </c>
      <c r="AT2019" t="s">
        <v>5581</v>
      </c>
      <c r="AU2019" t="s">
        <v>5582</v>
      </c>
      <c r="AW2019" t="s">
        <v>5583</v>
      </c>
      <c r="AY2019" t="s">
        <v>298</v>
      </c>
      <c r="AZ2019" t="s">
        <v>5494</v>
      </c>
      <c r="BA2019" t="s">
        <v>277</v>
      </c>
      <c r="BB2019" t="s">
        <v>5584</v>
      </c>
      <c r="BD2019" t="s">
        <v>128</v>
      </c>
      <c r="BE2019">
        <v>0</v>
      </c>
      <c r="BF2019" t="s">
        <v>5585</v>
      </c>
      <c r="BG2019" t="s">
        <v>5586</v>
      </c>
      <c r="BH2019" t="s">
        <v>5587</v>
      </c>
      <c r="BS2019">
        <v>0</v>
      </c>
      <c r="BT2019">
        <v>0</v>
      </c>
      <c r="BU2019">
        <v>1</v>
      </c>
      <c r="BV2019">
        <v>0</v>
      </c>
      <c r="BW2019">
        <v>0</v>
      </c>
      <c r="BX2019">
        <v>0</v>
      </c>
      <c r="BY2019">
        <v>1</v>
      </c>
      <c r="CD2019" t="s">
        <v>131</v>
      </c>
      <c r="CE2019">
        <v>0</v>
      </c>
      <c r="CJ2019" t="s">
        <v>132</v>
      </c>
      <c r="CO2019" t="str">
        <f>HYPERLINK("http://www.d20pfsrd.com/bestiary/monster-listings/outsiders/yeth-hound","Yeth Hound")</f>
        <v>Yeth Hound</v>
      </c>
      <c r="CP2019">
        <v>362</v>
      </c>
      <c r="CQ2019">
        <v>0</v>
      </c>
      <c r="CR2019">
        <v>0</v>
      </c>
      <c r="CS2019">
        <v>0</v>
      </c>
      <c r="CT2019">
        <v>0</v>
      </c>
    </row>
    <row r="2020" spans="1:98" x14ac:dyDescent="0.2">
      <c r="A2020" t="s">
        <v>29158</v>
      </c>
      <c r="B2020" s="1" t="s">
        <v>2051</v>
      </c>
      <c r="C2020">
        <v>51200</v>
      </c>
      <c r="G2020" t="s">
        <v>575</v>
      </c>
      <c r="H2020" t="s">
        <v>193</v>
      </c>
      <c r="I2020" t="s">
        <v>103</v>
      </c>
      <c r="J2020" t="s">
        <v>29159</v>
      </c>
      <c r="K2020">
        <v>9</v>
      </c>
      <c r="L2020" t="s">
        <v>29160</v>
      </c>
      <c r="N2020" t="s">
        <v>1489</v>
      </c>
      <c r="O2020" t="s">
        <v>1490</v>
      </c>
      <c r="P2020">
        <v>207</v>
      </c>
      <c r="Q2020" t="s">
        <v>5677</v>
      </c>
      <c r="S2020" t="s">
        <v>29161</v>
      </c>
      <c r="T2020">
        <v>17</v>
      </c>
      <c r="U2020">
        <v>11</v>
      </c>
      <c r="V2020">
        <v>17</v>
      </c>
      <c r="X2020" t="s">
        <v>29162</v>
      </c>
      <c r="Y2020" t="s">
        <v>29163</v>
      </c>
      <c r="Z2020" t="s">
        <v>3077</v>
      </c>
      <c r="AB2020">
        <v>26</v>
      </c>
      <c r="AD2020" t="s">
        <v>175</v>
      </c>
      <c r="AF2020" t="s">
        <v>29164</v>
      </c>
      <c r="AG2020" t="s">
        <v>29165</v>
      </c>
      <c r="AH2020" t="s">
        <v>202</v>
      </c>
      <c r="AI2020" t="s">
        <v>202</v>
      </c>
      <c r="AJ2020" t="s">
        <v>29166</v>
      </c>
      <c r="AK2020" t="s">
        <v>29167</v>
      </c>
      <c r="AO2020" t="s">
        <v>29168</v>
      </c>
      <c r="AQ2020">
        <v>18</v>
      </c>
      <c r="AR2020" s="6" t="s">
        <v>32305</v>
      </c>
      <c r="AS2020" t="s">
        <v>29169</v>
      </c>
      <c r="AT2020" t="s">
        <v>29170</v>
      </c>
      <c r="AU2020" t="s">
        <v>29171</v>
      </c>
      <c r="AW2020" t="s">
        <v>5232</v>
      </c>
      <c r="AY2020" t="s">
        <v>1157</v>
      </c>
      <c r="AZ2020" t="s">
        <v>670</v>
      </c>
      <c r="BA2020" t="s">
        <v>255</v>
      </c>
      <c r="BB2020" t="s">
        <v>29172</v>
      </c>
      <c r="BD2020" t="s">
        <v>28893</v>
      </c>
      <c r="BE2020">
        <v>0</v>
      </c>
      <c r="BF2020" t="s">
        <v>29173</v>
      </c>
      <c r="BG2020" t="s">
        <v>29174</v>
      </c>
      <c r="BH2020" t="s">
        <v>29175</v>
      </c>
      <c r="BI2020" t="s">
        <v>132</v>
      </c>
      <c r="BS2020">
        <v>0</v>
      </c>
      <c r="BT2020">
        <v>0</v>
      </c>
      <c r="BU2020">
        <v>1</v>
      </c>
      <c r="BV2020">
        <v>0</v>
      </c>
      <c r="BW2020">
        <v>0</v>
      </c>
      <c r="BX2020">
        <v>0</v>
      </c>
      <c r="BY2020">
        <v>1</v>
      </c>
      <c r="CD2020" t="s">
        <v>132</v>
      </c>
      <c r="CE2020">
        <v>0</v>
      </c>
      <c r="CF2020" t="s">
        <v>132</v>
      </c>
      <c r="CJ2020" t="s">
        <v>132</v>
      </c>
      <c r="CK2020" t="s">
        <v>132</v>
      </c>
      <c r="CP2020">
        <v>5998</v>
      </c>
      <c r="CQ2020">
        <v>0</v>
      </c>
      <c r="CR2020">
        <v>0</v>
      </c>
      <c r="CS2020">
        <v>0</v>
      </c>
      <c r="CT2020">
        <v>0</v>
      </c>
    </row>
    <row r="2021" spans="1:98" x14ac:dyDescent="0.2">
      <c r="A2021" t="s">
        <v>5588</v>
      </c>
      <c r="B2021" s="1" t="s">
        <v>365</v>
      </c>
      <c r="C2021">
        <v>1200</v>
      </c>
      <c r="G2021" t="s">
        <v>240</v>
      </c>
      <c r="H2021" t="s">
        <v>193</v>
      </c>
      <c r="I2021" t="s">
        <v>809</v>
      </c>
      <c r="J2021" t="s">
        <v>2012</v>
      </c>
      <c r="K2021">
        <v>1</v>
      </c>
      <c r="L2021" t="s">
        <v>5589</v>
      </c>
      <c r="N2021" t="s">
        <v>5485</v>
      </c>
      <c r="O2021" t="s">
        <v>5486</v>
      </c>
      <c r="P2021">
        <v>45</v>
      </c>
      <c r="Q2021" t="s">
        <v>456</v>
      </c>
      <c r="S2021" t="s">
        <v>5590</v>
      </c>
      <c r="T2021">
        <v>6</v>
      </c>
      <c r="U2021">
        <v>6</v>
      </c>
      <c r="V2021">
        <v>6</v>
      </c>
      <c r="Z2021" t="s">
        <v>3093</v>
      </c>
      <c r="AC2021" t="s">
        <v>2019</v>
      </c>
      <c r="AD2021" t="s">
        <v>4229</v>
      </c>
      <c r="AF2021" t="s">
        <v>5591</v>
      </c>
      <c r="AH2021" t="s">
        <v>202</v>
      </c>
      <c r="AI2021" t="s">
        <v>202</v>
      </c>
      <c r="AJ2021" t="s">
        <v>5592</v>
      </c>
      <c r="AO2021" t="s">
        <v>5593</v>
      </c>
      <c r="AQ2021">
        <v>6</v>
      </c>
      <c r="AR2021">
        <v>11</v>
      </c>
      <c r="AS2021">
        <v>22</v>
      </c>
      <c r="AT2021" t="s">
        <v>5594</v>
      </c>
      <c r="AU2021" t="s">
        <v>5595</v>
      </c>
      <c r="AV2021" t="s">
        <v>5596</v>
      </c>
      <c r="AW2021" t="s">
        <v>3309</v>
      </c>
      <c r="AY2021" t="s">
        <v>2028</v>
      </c>
      <c r="AZ2021" t="s">
        <v>5597</v>
      </c>
      <c r="BA2021" t="s">
        <v>426</v>
      </c>
      <c r="BB2021" t="s">
        <v>5598</v>
      </c>
      <c r="BD2021" t="s">
        <v>128</v>
      </c>
      <c r="BE2021">
        <v>0</v>
      </c>
      <c r="BF2021" t="s">
        <v>5599</v>
      </c>
      <c r="BG2021" t="s">
        <v>5600</v>
      </c>
      <c r="BH2021" t="s">
        <v>5601</v>
      </c>
      <c r="BS2021">
        <v>0</v>
      </c>
      <c r="BT2021">
        <v>0</v>
      </c>
      <c r="BU2021">
        <v>0</v>
      </c>
      <c r="BV2021">
        <v>1</v>
      </c>
      <c r="BW2021">
        <v>0</v>
      </c>
      <c r="BX2021">
        <v>0</v>
      </c>
      <c r="BY2021">
        <v>1</v>
      </c>
      <c r="CD2021" t="s">
        <v>131</v>
      </c>
      <c r="CE2021">
        <v>0</v>
      </c>
      <c r="CJ2021" t="s">
        <v>132</v>
      </c>
      <c r="CO2021" t="str">
        <f>HYPERLINK("http://www.d20pfsrd.com/bestiary/monster-listings/monstrous-humanoids/yeti","Yeti")</f>
        <v>Yeti</v>
      </c>
      <c r="CP2021">
        <v>363</v>
      </c>
      <c r="CQ2021">
        <v>0</v>
      </c>
      <c r="CR2021">
        <v>0</v>
      </c>
      <c r="CS2021">
        <v>0</v>
      </c>
      <c r="CT2021">
        <v>0</v>
      </c>
    </row>
    <row r="2022" spans="1:98" x14ac:dyDescent="0.2">
      <c r="A2022" t="s">
        <v>29289</v>
      </c>
      <c r="B2022" s="1" t="s">
        <v>365</v>
      </c>
      <c r="C2022">
        <v>1200</v>
      </c>
      <c r="G2022" t="s">
        <v>101</v>
      </c>
      <c r="H2022" t="s">
        <v>1308</v>
      </c>
      <c r="I2022" t="s">
        <v>103</v>
      </c>
      <c r="J2022" t="s">
        <v>29290</v>
      </c>
      <c r="K2022">
        <v>6</v>
      </c>
      <c r="L2022" t="s">
        <v>29291</v>
      </c>
      <c r="M2022" t="s">
        <v>29292</v>
      </c>
      <c r="N2022" t="s">
        <v>12493</v>
      </c>
      <c r="O2022" t="s">
        <v>29293</v>
      </c>
      <c r="P2022">
        <v>37</v>
      </c>
      <c r="Q2022" t="s">
        <v>7667</v>
      </c>
      <c r="R2022" t="s">
        <v>29294</v>
      </c>
      <c r="S2022" t="s">
        <v>29295</v>
      </c>
      <c r="T2022">
        <v>6</v>
      </c>
      <c r="U2022">
        <v>3</v>
      </c>
      <c r="V2022">
        <v>6</v>
      </c>
      <c r="W2022" t="s">
        <v>3516</v>
      </c>
      <c r="X2022" t="s">
        <v>23840</v>
      </c>
      <c r="Y2022" t="s">
        <v>7802</v>
      </c>
      <c r="Z2022" t="s">
        <v>29129</v>
      </c>
      <c r="AA2022" t="s">
        <v>2463</v>
      </c>
      <c r="AB2022">
        <v>15</v>
      </c>
      <c r="AC2022" t="s">
        <v>4565</v>
      </c>
      <c r="AD2022" t="s">
        <v>2856</v>
      </c>
      <c r="AF2022" t="s">
        <v>29296</v>
      </c>
      <c r="AH2022" t="s">
        <v>1316</v>
      </c>
      <c r="AI2022" t="s">
        <v>318</v>
      </c>
      <c r="AJ2022" t="s">
        <v>29297</v>
      </c>
      <c r="AK2022" t="s">
        <v>29298</v>
      </c>
      <c r="AO2022" t="s">
        <v>29299</v>
      </c>
      <c r="AQ2022">
        <v>5</v>
      </c>
      <c r="AR2022">
        <v>5</v>
      </c>
      <c r="AS2022">
        <v>18</v>
      </c>
      <c r="AT2022" t="s">
        <v>7751</v>
      </c>
      <c r="AU2022" t="s">
        <v>29300</v>
      </c>
      <c r="AW2022" t="s">
        <v>17502</v>
      </c>
      <c r="AY2022" t="s">
        <v>16313</v>
      </c>
      <c r="AZ2022" t="s">
        <v>29301</v>
      </c>
      <c r="BA2022" t="s">
        <v>255</v>
      </c>
      <c r="BB2022" t="s">
        <v>29302</v>
      </c>
      <c r="BD2022" t="s">
        <v>28893</v>
      </c>
      <c r="BE2022">
        <v>0</v>
      </c>
      <c r="BF2022" t="s">
        <v>29303</v>
      </c>
      <c r="BG2022" t="s">
        <v>29304</v>
      </c>
      <c r="BH2022" t="s">
        <v>29305</v>
      </c>
      <c r="BI2022" t="s">
        <v>132</v>
      </c>
      <c r="BS2022">
        <v>0</v>
      </c>
      <c r="BT2022">
        <v>0</v>
      </c>
      <c r="BU2022">
        <v>1</v>
      </c>
      <c r="BV2022">
        <v>0</v>
      </c>
      <c r="BW2022">
        <v>0</v>
      </c>
      <c r="BX2022">
        <v>0</v>
      </c>
      <c r="BY2022">
        <v>1</v>
      </c>
      <c r="CD2022" t="s">
        <v>132</v>
      </c>
      <c r="CE2022">
        <v>0</v>
      </c>
      <c r="CF2022" t="s">
        <v>132</v>
      </c>
      <c r="CJ2022" t="s">
        <v>132</v>
      </c>
      <c r="CK2022" t="s">
        <v>132</v>
      </c>
      <c r="CP2022">
        <v>6009</v>
      </c>
      <c r="CQ2022">
        <v>0</v>
      </c>
      <c r="CR2022">
        <v>0</v>
      </c>
      <c r="CS2022">
        <v>0</v>
      </c>
      <c r="CT2022">
        <v>0</v>
      </c>
    </row>
    <row r="2023" spans="1:98" x14ac:dyDescent="0.2">
      <c r="A2023" t="s">
        <v>18771</v>
      </c>
      <c r="B2023" s="1" t="s">
        <v>1034</v>
      </c>
      <c r="C2023">
        <v>6400</v>
      </c>
      <c r="G2023" t="s">
        <v>3133</v>
      </c>
      <c r="H2023" t="s">
        <v>193</v>
      </c>
      <c r="I2023" t="s">
        <v>137</v>
      </c>
      <c r="K2023">
        <v>1</v>
      </c>
      <c r="L2023" t="s">
        <v>18772</v>
      </c>
      <c r="N2023" t="s">
        <v>2206</v>
      </c>
      <c r="O2023" t="s">
        <v>2207</v>
      </c>
      <c r="P2023">
        <v>105</v>
      </c>
      <c r="Q2023" t="s">
        <v>6431</v>
      </c>
      <c r="R2023" t="s">
        <v>3695</v>
      </c>
      <c r="S2023" t="s">
        <v>18773</v>
      </c>
      <c r="T2023">
        <v>9</v>
      </c>
      <c r="U2023">
        <v>5</v>
      </c>
      <c r="V2023">
        <v>15</v>
      </c>
      <c r="Y2023" t="s">
        <v>479</v>
      </c>
      <c r="AA2023" t="s">
        <v>1147</v>
      </c>
      <c r="AD2023" t="s">
        <v>889</v>
      </c>
      <c r="AF2023" t="s">
        <v>18774</v>
      </c>
      <c r="AH2023" t="s">
        <v>202</v>
      </c>
      <c r="AI2023" t="s">
        <v>202</v>
      </c>
      <c r="AJ2023" t="s">
        <v>18775</v>
      </c>
      <c r="AK2023" t="s">
        <v>18776</v>
      </c>
      <c r="AO2023" t="s">
        <v>18777</v>
      </c>
      <c r="AQ2023">
        <v>10</v>
      </c>
      <c r="AR2023">
        <v>17</v>
      </c>
      <c r="AS2023">
        <v>28</v>
      </c>
      <c r="AT2023" t="s">
        <v>18778</v>
      </c>
      <c r="AU2023" t="s">
        <v>18779</v>
      </c>
      <c r="AW2023" t="s">
        <v>18780</v>
      </c>
      <c r="AX2023" t="s">
        <v>18781</v>
      </c>
      <c r="AY2023" t="s">
        <v>7202</v>
      </c>
      <c r="AZ2023" t="s">
        <v>18782</v>
      </c>
      <c r="BA2023" t="s">
        <v>426</v>
      </c>
      <c r="BB2023" t="s">
        <v>18783</v>
      </c>
      <c r="BD2023" t="s">
        <v>14619</v>
      </c>
      <c r="BE2023">
        <v>0</v>
      </c>
      <c r="BF2023" t="s">
        <v>18784</v>
      </c>
      <c r="BG2023" t="s">
        <v>18785</v>
      </c>
      <c r="BH2023" t="s">
        <v>18786</v>
      </c>
      <c r="BS2023">
        <v>0</v>
      </c>
      <c r="BT2023">
        <v>0</v>
      </c>
      <c r="BU2023">
        <v>0</v>
      </c>
      <c r="BV2023">
        <v>1</v>
      </c>
      <c r="BW2023">
        <v>0</v>
      </c>
      <c r="BX2023">
        <v>0</v>
      </c>
      <c r="BY2023">
        <v>1</v>
      </c>
      <c r="CD2023" t="s">
        <v>132</v>
      </c>
      <c r="CE2023">
        <v>0</v>
      </c>
      <c r="CF2023" t="s">
        <v>132</v>
      </c>
      <c r="CJ2023" t="s">
        <v>132</v>
      </c>
      <c r="CK2023" t="s">
        <v>132</v>
      </c>
      <c r="CP2023">
        <v>2230</v>
      </c>
      <c r="CQ2023">
        <v>0</v>
      </c>
      <c r="CR2023">
        <v>0</v>
      </c>
      <c r="CS2023">
        <v>0</v>
      </c>
      <c r="CT2023">
        <v>0</v>
      </c>
    </row>
    <row r="2024" spans="1:98" x14ac:dyDescent="0.2">
      <c r="A2024" t="s">
        <v>12539</v>
      </c>
      <c r="B2024" s="1" t="s">
        <v>574</v>
      </c>
      <c r="C2024">
        <v>9600</v>
      </c>
      <c r="G2024" t="s">
        <v>575</v>
      </c>
      <c r="H2024" t="s">
        <v>193</v>
      </c>
      <c r="I2024" t="s">
        <v>12540</v>
      </c>
      <c r="J2024" t="s">
        <v>12541</v>
      </c>
      <c r="K2024">
        <v>5</v>
      </c>
      <c r="L2024" t="s">
        <v>12542</v>
      </c>
      <c r="N2024" t="s">
        <v>12352</v>
      </c>
      <c r="O2024" t="s">
        <v>12353</v>
      </c>
      <c r="P2024">
        <v>126</v>
      </c>
      <c r="Q2024" t="s">
        <v>2208</v>
      </c>
      <c r="S2024" t="s">
        <v>12543</v>
      </c>
      <c r="T2024">
        <v>12</v>
      </c>
      <c r="U2024">
        <v>9</v>
      </c>
      <c r="V2024">
        <v>10</v>
      </c>
      <c r="Y2024" t="s">
        <v>458</v>
      </c>
      <c r="Z2024" t="s">
        <v>1787</v>
      </c>
      <c r="AB2024">
        <v>21</v>
      </c>
      <c r="AD2024" t="s">
        <v>1811</v>
      </c>
      <c r="AF2024" t="s">
        <v>12544</v>
      </c>
      <c r="AH2024" t="s">
        <v>202</v>
      </c>
      <c r="AI2024" t="s">
        <v>1813</v>
      </c>
      <c r="AJ2024" t="s">
        <v>12545</v>
      </c>
      <c r="AK2024" t="s">
        <v>12546</v>
      </c>
      <c r="AL2024" t="s">
        <v>12547</v>
      </c>
      <c r="AO2024" t="s">
        <v>12548</v>
      </c>
      <c r="AQ2024">
        <v>12</v>
      </c>
      <c r="AR2024">
        <v>19</v>
      </c>
      <c r="AS2024" t="s">
        <v>1631</v>
      </c>
      <c r="AT2024" t="s">
        <v>12549</v>
      </c>
      <c r="AU2024" t="s">
        <v>12550</v>
      </c>
      <c r="AV2024" t="s">
        <v>12505</v>
      </c>
      <c r="AW2024" t="s">
        <v>1883</v>
      </c>
      <c r="AX2024" t="s">
        <v>1795</v>
      </c>
      <c r="AY2024" t="s">
        <v>1796</v>
      </c>
      <c r="AZ2024" t="s">
        <v>670</v>
      </c>
      <c r="BA2024" t="s">
        <v>1797</v>
      </c>
      <c r="BB2024" t="s">
        <v>12520</v>
      </c>
      <c r="BC2024" t="s">
        <v>1799</v>
      </c>
      <c r="BD2024" t="s">
        <v>6673</v>
      </c>
      <c r="BE2024">
        <v>0</v>
      </c>
      <c r="BF2024" t="s">
        <v>12551</v>
      </c>
      <c r="BG2024" t="s">
        <v>1801</v>
      </c>
      <c r="BH2024" t="s">
        <v>12552</v>
      </c>
      <c r="BS2024">
        <v>0</v>
      </c>
      <c r="BT2024">
        <v>0</v>
      </c>
      <c r="BU2024">
        <v>1</v>
      </c>
      <c r="BV2024">
        <v>0</v>
      </c>
      <c r="BW2024">
        <v>0</v>
      </c>
      <c r="BX2024">
        <v>1</v>
      </c>
      <c r="BY2024">
        <v>1</v>
      </c>
      <c r="CD2024" t="s">
        <v>1803</v>
      </c>
      <c r="CE2024">
        <v>0</v>
      </c>
      <c r="CJ2024" t="s">
        <v>132</v>
      </c>
      <c r="CP2024">
        <v>1520</v>
      </c>
      <c r="CQ2024">
        <v>0</v>
      </c>
      <c r="CR2024">
        <v>0</v>
      </c>
      <c r="CS2024">
        <v>0</v>
      </c>
      <c r="CT2024">
        <v>0</v>
      </c>
    </row>
    <row r="2025" spans="1:98" x14ac:dyDescent="0.2">
      <c r="A2025" t="s">
        <v>12673</v>
      </c>
      <c r="B2025" s="1" t="s">
        <v>1918</v>
      </c>
      <c r="C2025">
        <v>19200</v>
      </c>
      <c r="G2025" t="s">
        <v>135</v>
      </c>
      <c r="H2025" t="s">
        <v>136</v>
      </c>
      <c r="I2025" t="s">
        <v>1780</v>
      </c>
      <c r="J2025" t="s">
        <v>1846</v>
      </c>
      <c r="K2025">
        <v>4</v>
      </c>
      <c r="L2025" t="s">
        <v>12525</v>
      </c>
      <c r="M2025" t="s">
        <v>12674</v>
      </c>
      <c r="N2025" t="s">
        <v>12675</v>
      </c>
      <c r="O2025" t="s">
        <v>12676</v>
      </c>
      <c r="P2025">
        <v>147</v>
      </c>
      <c r="Q2025" t="s">
        <v>8784</v>
      </c>
      <c r="S2025" t="s">
        <v>12677</v>
      </c>
      <c r="T2025">
        <v>13</v>
      </c>
      <c r="U2025">
        <v>9</v>
      </c>
      <c r="V2025">
        <v>11</v>
      </c>
      <c r="Y2025" t="s">
        <v>458</v>
      </c>
      <c r="Z2025" t="s">
        <v>1853</v>
      </c>
      <c r="AB2025">
        <v>23</v>
      </c>
      <c r="AD2025" t="s">
        <v>1876</v>
      </c>
      <c r="AF2025" t="s">
        <v>12678</v>
      </c>
      <c r="AH2025" t="s">
        <v>147</v>
      </c>
      <c r="AI2025" t="s">
        <v>1833</v>
      </c>
      <c r="AJ2025" t="s">
        <v>12679</v>
      </c>
      <c r="AK2025" t="s">
        <v>12680</v>
      </c>
      <c r="AL2025" t="s">
        <v>12681</v>
      </c>
      <c r="AO2025" t="s">
        <v>12682</v>
      </c>
      <c r="AQ2025">
        <v>14</v>
      </c>
      <c r="AR2025">
        <v>23</v>
      </c>
      <c r="AS2025" t="s">
        <v>1818</v>
      </c>
      <c r="AT2025" t="s">
        <v>12683</v>
      </c>
      <c r="AU2025" t="s">
        <v>12684</v>
      </c>
      <c r="AW2025" t="s">
        <v>12670</v>
      </c>
      <c r="AY2025" t="s">
        <v>1866</v>
      </c>
      <c r="AZ2025" t="s">
        <v>670</v>
      </c>
      <c r="BA2025" t="s">
        <v>12658</v>
      </c>
      <c r="BB2025" t="s">
        <v>1867</v>
      </c>
      <c r="BC2025" t="s">
        <v>1799</v>
      </c>
      <c r="BD2025" t="s">
        <v>6673</v>
      </c>
      <c r="BE2025">
        <v>0</v>
      </c>
      <c r="BF2025" t="s">
        <v>12685</v>
      </c>
      <c r="BG2025" t="s">
        <v>1869</v>
      </c>
      <c r="BH2025" t="s">
        <v>12686</v>
      </c>
      <c r="BS2025">
        <v>0</v>
      </c>
      <c r="BT2025">
        <v>0</v>
      </c>
      <c r="BU2025">
        <v>1</v>
      </c>
      <c r="BV2025">
        <v>0</v>
      </c>
      <c r="BW2025">
        <v>1</v>
      </c>
      <c r="BX2025">
        <v>0</v>
      </c>
      <c r="BY2025">
        <v>1</v>
      </c>
      <c r="CD2025" t="s">
        <v>1803</v>
      </c>
      <c r="CE2025">
        <v>0</v>
      </c>
      <c r="CJ2025" t="s">
        <v>132</v>
      </c>
      <c r="CP2025">
        <v>1529</v>
      </c>
      <c r="CQ2025">
        <v>0</v>
      </c>
      <c r="CR2025">
        <v>0</v>
      </c>
      <c r="CS2025">
        <v>0</v>
      </c>
      <c r="CT2025">
        <v>0</v>
      </c>
    </row>
    <row r="2026" spans="1:98" x14ac:dyDescent="0.2">
      <c r="A2026" t="s">
        <v>13153</v>
      </c>
      <c r="B2026" s="1" t="s">
        <v>574</v>
      </c>
      <c r="C2026">
        <v>9600</v>
      </c>
      <c r="G2026" t="s">
        <v>2068</v>
      </c>
      <c r="H2026" t="s">
        <v>193</v>
      </c>
      <c r="I2026" t="s">
        <v>1780</v>
      </c>
      <c r="J2026" t="s">
        <v>1954</v>
      </c>
      <c r="K2026">
        <v>5</v>
      </c>
      <c r="L2026" t="s">
        <v>13154</v>
      </c>
      <c r="N2026" t="s">
        <v>12352</v>
      </c>
      <c r="O2026" t="s">
        <v>12353</v>
      </c>
      <c r="P2026">
        <v>126</v>
      </c>
      <c r="Q2026" t="s">
        <v>2208</v>
      </c>
      <c r="S2026" t="s">
        <v>12543</v>
      </c>
      <c r="T2026">
        <v>12</v>
      </c>
      <c r="U2026">
        <v>9</v>
      </c>
      <c r="V2026">
        <v>10</v>
      </c>
      <c r="Y2026" t="s">
        <v>458</v>
      </c>
      <c r="Z2026" t="s">
        <v>1960</v>
      </c>
      <c r="AB2026">
        <v>21</v>
      </c>
      <c r="AC2026" t="s">
        <v>1961</v>
      </c>
      <c r="AD2026" t="s">
        <v>2087</v>
      </c>
      <c r="AF2026" t="s">
        <v>13155</v>
      </c>
      <c r="AH2026" t="s">
        <v>202</v>
      </c>
      <c r="AI2026" t="s">
        <v>1833</v>
      </c>
      <c r="AJ2026" t="s">
        <v>13156</v>
      </c>
      <c r="AK2026" t="s">
        <v>13157</v>
      </c>
      <c r="AL2026" t="s">
        <v>13158</v>
      </c>
      <c r="AO2026" t="s">
        <v>12667</v>
      </c>
      <c r="AQ2026">
        <v>12</v>
      </c>
      <c r="AR2026">
        <v>19</v>
      </c>
      <c r="AS2026" t="s">
        <v>1631</v>
      </c>
      <c r="AT2026" t="s">
        <v>13159</v>
      </c>
      <c r="AU2026" t="s">
        <v>13160</v>
      </c>
      <c r="AW2026" t="s">
        <v>13161</v>
      </c>
      <c r="AX2026" t="s">
        <v>2079</v>
      </c>
      <c r="AY2026" t="s">
        <v>1866</v>
      </c>
      <c r="AZ2026" t="s">
        <v>670</v>
      </c>
      <c r="BA2026" t="s">
        <v>1797</v>
      </c>
      <c r="BB2026" t="s">
        <v>2080</v>
      </c>
      <c r="BC2026" t="s">
        <v>2081</v>
      </c>
      <c r="BD2026" t="s">
        <v>6673</v>
      </c>
      <c r="BE2026">
        <v>0</v>
      </c>
      <c r="BF2026" t="s">
        <v>13162</v>
      </c>
      <c r="BG2026" t="s">
        <v>2083</v>
      </c>
      <c r="BH2026" t="s">
        <v>13163</v>
      </c>
      <c r="BS2026">
        <v>0</v>
      </c>
      <c r="BT2026">
        <v>0</v>
      </c>
      <c r="BU2026">
        <v>1</v>
      </c>
      <c r="BV2026">
        <v>0</v>
      </c>
      <c r="BW2026">
        <v>1</v>
      </c>
      <c r="BX2026">
        <v>0</v>
      </c>
      <c r="BY2026">
        <v>1</v>
      </c>
      <c r="CD2026" t="s">
        <v>1803</v>
      </c>
      <c r="CE2026">
        <v>0</v>
      </c>
      <c r="CJ2026" t="s">
        <v>132</v>
      </c>
      <c r="CP2026">
        <v>1565</v>
      </c>
      <c r="CQ2026">
        <v>0</v>
      </c>
      <c r="CR2026">
        <v>0</v>
      </c>
      <c r="CS2026">
        <v>0</v>
      </c>
      <c r="CT2026">
        <v>0</v>
      </c>
    </row>
    <row r="2027" spans="1:98" x14ac:dyDescent="0.2">
      <c r="A2027" t="s">
        <v>13261</v>
      </c>
      <c r="B2027" s="1" t="s">
        <v>1918</v>
      </c>
      <c r="C2027">
        <v>19200</v>
      </c>
      <c r="G2027" t="s">
        <v>366</v>
      </c>
      <c r="H2027" t="s">
        <v>136</v>
      </c>
      <c r="I2027" t="s">
        <v>1780</v>
      </c>
      <c r="J2027" t="s">
        <v>1781</v>
      </c>
      <c r="K2027">
        <v>0</v>
      </c>
      <c r="L2027" t="s">
        <v>1919</v>
      </c>
      <c r="N2027" t="s">
        <v>12675</v>
      </c>
      <c r="O2027" t="s">
        <v>12676</v>
      </c>
      <c r="P2027">
        <v>147</v>
      </c>
      <c r="Q2027" t="s">
        <v>8784</v>
      </c>
      <c r="S2027" t="s">
        <v>13262</v>
      </c>
      <c r="T2027">
        <v>13</v>
      </c>
      <c r="U2027">
        <v>9</v>
      </c>
      <c r="V2027">
        <v>13</v>
      </c>
      <c r="Y2027" t="s">
        <v>458</v>
      </c>
      <c r="Z2027" t="s">
        <v>1853</v>
      </c>
      <c r="AB2027">
        <v>23</v>
      </c>
      <c r="AD2027" t="s">
        <v>1962</v>
      </c>
      <c r="AE2027" t="s">
        <v>13229</v>
      </c>
      <c r="AF2027" t="s">
        <v>13263</v>
      </c>
      <c r="AH2027" t="s">
        <v>147</v>
      </c>
      <c r="AI2027" t="s">
        <v>1833</v>
      </c>
      <c r="AJ2027" t="s">
        <v>13264</v>
      </c>
      <c r="AK2027" t="s">
        <v>13265</v>
      </c>
      <c r="AL2027" t="s">
        <v>13266</v>
      </c>
      <c r="AO2027" t="s">
        <v>13267</v>
      </c>
      <c r="AQ2027">
        <v>14</v>
      </c>
      <c r="AR2027">
        <v>23</v>
      </c>
      <c r="AS2027" t="s">
        <v>1818</v>
      </c>
      <c r="AT2027" t="s">
        <v>13268</v>
      </c>
      <c r="AU2027" t="s">
        <v>13269</v>
      </c>
      <c r="AV2027" t="s">
        <v>12505</v>
      </c>
      <c r="AW2027" t="s">
        <v>13257</v>
      </c>
      <c r="AX2027" t="s">
        <v>13270</v>
      </c>
      <c r="AY2027" t="s">
        <v>2121</v>
      </c>
      <c r="AZ2027" t="s">
        <v>670</v>
      </c>
      <c r="BA2027" t="s">
        <v>1797</v>
      </c>
      <c r="BB2027" t="s">
        <v>2122</v>
      </c>
      <c r="BC2027" t="s">
        <v>2081</v>
      </c>
      <c r="BD2027" t="s">
        <v>6673</v>
      </c>
      <c r="BE2027">
        <v>0</v>
      </c>
      <c r="BF2027" t="s">
        <v>13259</v>
      </c>
      <c r="BG2027" t="s">
        <v>2124</v>
      </c>
      <c r="BH2027" t="s">
        <v>13271</v>
      </c>
      <c r="BS2027">
        <v>0</v>
      </c>
      <c r="BT2027">
        <v>0</v>
      </c>
      <c r="BU2027">
        <v>1</v>
      </c>
      <c r="BV2027">
        <v>0</v>
      </c>
      <c r="BW2027">
        <v>0</v>
      </c>
      <c r="BX2027">
        <v>0</v>
      </c>
      <c r="BY2027">
        <v>1</v>
      </c>
      <c r="CD2027" t="s">
        <v>1803</v>
      </c>
      <c r="CE2027">
        <v>0</v>
      </c>
      <c r="CJ2027" t="s">
        <v>132</v>
      </c>
      <c r="CP2027">
        <v>1574</v>
      </c>
      <c r="CQ2027">
        <v>0</v>
      </c>
      <c r="CR2027">
        <v>0</v>
      </c>
      <c r="CS2027">
        <v>0</v>
      </c>
      <c r="CT2027">
        <v>0</v>
      </c>
    </row>
    <row r="2028" spans="1:98" x14ac:dyDescent="0.2">
      <c r="A2028" t="s">
        <v>13362</v>
      </c>
      <c r="B2028" s="1" t="s">
        <v>1223</v>
      </c>
      <c r="C2028">
        <v>12800</v>
      </c>
      <c r="G2028" t="s">
        <v>2068</v>
      </c>
      <c r="H2028" t="s">
        <v>193</v>
      </c>
      <c r="I2028" t="s">
        <v>1780</v>
      </c>
      <c r="J2028" t="s">
        <v>1846</v>
      </c>
      <c r="K2028">
        <v>5</v>
      </c>
      <c r="L2028" t="s">
        <v>12525</v>
      </c>
      <c r="N2028" t="s">
        <v>5959</v>
      </c>
      <c r="O2028" t="s">
        <v>5960</v>
      </c>
      <c r="P2028">
        <v>136</v>
      </c>
      <c r="Q2028" t="s">
        <v>12801</v>
      </c>
      <c r="S2028" t="s">
        <v>13363</v>
      </c>
      <c r="T2028">
        <v>12</v>
      </c>
      <c r="U2028">
        <v>9</v>
      </c>
      <c r="V2028">
        <v>11</v>
      </c>
      <c r="X2028" t="s">
        <v>171</v>
      </c>
      <c r="Y2028" t="s">
        <v>458</v>
      </c>
      <c r="Z2028" t="s">
        <v>1787</v>
      </c>
      <c r="AB2028">
        <v>22</v>
      </c>
      <c r="AD2028" t="s">
        <v>1962</v>
      </c>
      <c r="AE2028" t="s">
        <v>13329</v>
      </c>
      <c r="AF2028" t="s">
        <v>13364</v>
      </c>
      <c r="AH2028" t="s">
        <v>202</v>
      </c>
      <c r="AI2028" t="s">
        <v>1813</v>
      </c>
      <c r="AJ2028" t="s">
        <v>13365</v>
      </c>
      <c r="AK2028" t="s">
        <v>13366</v>
      </c>
      <c r="AL2028" t="s">
        <v>13367</v>
      </c>
      <c r="AO2028" t="s">
        <v>13368</v>
      </c>
      <c r="AQ2028">
        <v>13</v>
      </c>
      <c r="AR2028" t="s">
        <v>13369</v>
      </c>
      <c r="AS2028" t="s">
        <v>13370</v>
      </c>
      <c r="AT2028" t="s">
        <v>13371</v>
      </c>
      <c r="AU2028" t="s">
        <v>13372</v>
      </c>
      <c r="AW2028" t="s">
        <v>13359</v>
      </c>
      <c r="AX2028" t="s">
        <v>2187</v>
      </c>
      <c r="AY2028" t="s">
        <v>2167</v>
      </c>
      <c r="AZ2028" t="s">
        <v>670</v>
      </c>
      <c r="BA2028" t="s">
        <v>1797</v>
      </c>
      <c r="BB2028" t="s">
        <v>2168</v>
      </c>
      <c r="BC2028" t="s">
        <v>2081</v>
      </c>
      <c r="BD2028" t="s">
        <v>6673</v>
      </c>
      <c r="BE2028">
        <v>0</v>
      </c>
      <c r="BF2028" t="s">
        <v>13373</v>
      </c>
      <c r="BG2028" t="s">
        <v>2170</v>
      </c>
      <c r="BH2028" t="s">
        <v>13374</v>
      </c>
      <c r="BS2028">
        <v>0</v>
      </c>
      <c r="BT2028">
        <v>0</v>
      </c>
      <c r="BU2028">
        <v>1</v>
      </c>
      <c r="BV2028">
        <v>0</v>
      </c>
      <c r="BW2028">
        <v>0</v>
      </c>
      <c r="BX2028">
        <v>0</v>
      </c>
      <c r="BY2028">
        <v>1</v>
      </c>
      <c r="CD2028" t="s">
        <v>1803</v>
      </c>
      <c r="CE2028">
        <v>0</v>
      </c>
      <c r="CJ2028" t="s">
        <v>132</v>
      </c>
      <c r="CP2028">
        <v>1582</v>
      </c>
      <c r="CQ2028">
        <v>0</v>
      </c>
      <c r="CR2028">
        <v>0</v>
      </c>
      <c r="CS2028">
        <v>0</v>
      </c>
      <c r="CT2028">
        <v>0</v>
      </c>
    </row>
    <row r="2029" spans="1:98" x14ac:dyDescent="0.2">
      <c r="A2029" t="s">
        <v>13484</v>
      </c>
      <c r="B2029" s="1" t="s">
        <v>162</v>
      </c>
      <c r="C2029">
        <v>38400</v>
      </c>
      <c r="G2029" t="s">
        <v>366</v>
      </c>
      <c r="H2029" t="s">
        <v>136</v>
      </c>
      <c r="I2029" t="s">
        <v>1780</v>
      </c>
      <c r="J2029" t="s">
        <v>1954</v>
      </c>
      <c r="K2029">
        <v>0</v>
      </c>
      <c r="L2029" t="s">
        <v>12703</v>
      </c>
      <c r="N2029" t="s">
        <v>1921</v>
      </c>
      <c r="O2029" t="s">
        <v>13485</v>
      </c>
      <c r="P2029">
        <v>184</v>
      </c>
      <c r="Q2029" t="s">
        <v>1888</v>
      </c>
      <c r="S2029" t="s">
        <v>13486</v>
      </c>
      <c r="T2029">
        <v>15</v>
      </c>
      <c r="U2029">
        <v>10</v>
      </c>
      <c r="V2029">
        <v>16</v>
      </c>
      <c r="Y2029" t="s">
        <v>458</v>
      </c>
      <c r="Z2029" t="s">
        <v>1960</v>
      </c>
      <c r="AB2029">
        <v>25</v>
      </c>
      <c r="AC2029" t="s">
        <v>1961</v>
      </c>
      <c r="AD2029" t="s">
        <v>2230</v>
      </c>
      <c r="AF2029" t="s">
        <v>13487</v>
      </c>
      <c r="AH2029" t="s">
        <v>147</v>
      </c>
      <c r="AI2029" t="s">
        <v>1833</v>
      </c>
      <c r="AJ2029" t="s">
        <v>13488</v>
      </c>
      <c r="AK2029" t="s">
        <v>13489</v>
      </c>
      <c r="AL2029" t="s">
        <v>13490</v>
      </c>
      <c r="AO2029" t="s">
        <v>13491</v>
      </c>
      <c r="AQ2029">
        <v>16</v>
      </c>
      <c r="AR2029">
        <v>27</v>
      </c>
      <c r="AS2029" t="s">
        <v>2285</v>
      </c>
      <c r="AT2029" t="s">
        <v>13492</v>
      </c>
      <c r="AU2029" t="s">
        <v>13493</v>
      </c>
      <c r="AV2029" t="s">
        <v>12505</v>
      </c>
      <c r="AW2029" t="s">
        <v>13481</v>
      </c>
      <c r="AX2029" t="s">
        <v>2218</v>
      </c>
      <c r="AY2029" t="s">
        <v>774</v>
      </c>
      <c r="AZ2029" t="s">
        <v>670</v>
      </c>
      <c r="BA2029" t="s">
        <v>1797</v>
      </c>
      <c r="BB2029" t="s">
        <v>2219</v>
      </c>
      <c r="BC2029" t="s">
        <v>2081</v>
      </c>
      <c r="BD2029" t="s">
        <v>6673</v>
      </c>
      <c r="BE2029">
        <v>0</v>
      </c>
      <c r="BF2029" t="s">
        <v>13482</v>
      </c>
      <c r="BG2029" t="s">
        <v>2221</v>
      </c>
      <c r="BH2029" t="s">
        <v>13494</v>
      </c>
      <c r="BS2029">
        <v>0</v>
      </c>
      <c r="BT2029">
        <v>0</v>
      </c>
      <c r="BU2029">
        <v>1</v>
      </c>
      <c r="BV2029">
        <v>0</v>
      </c>
      <c r="BW2029">
        <v>0</v>
      </c>
      <c r="BX2029">
        <v>1</v>
      </c>
      <c r="BY2029">
        <v>1</v>
      </c>
      <c r="CD2029" t="s">
        <v>1803</v>
      </c>
      <c r="CE2029">
        <v>0</v>
      </c>
      <c r="CJ2029" t="s">
        <v>132</v>
      </c>
      <c r="CP2029">
        <v>1591</v>
      </c>
      <c r="CQ2029">
        <v>0</v>
      </c>
      <c r="CR2029">
        <v>0</v>
      </c>
      <c r="CS2029">
        <v>0</v>
      </c>
      <c r="CT2029">
        <v>0</v>
      </c>
    </row>
    <row r="2030" spans="1:98" x14ac:dyDescent="0.2">
      <c r="A2030" t="s">
        <v>12798</v>
      </c>
      <c r="B2030" s="1" t="s">
        <v>1223</v>
      </c>
      <c r="C2030">
        <v>12800</v>
      </c>
      <c r="G2030" t="s">
        <v>135</v>
      </c>
      <c r="H2030" t="s">
        <v>136</v>
      </c>
      <c r="I2030" t="s">
        <v>1780</v>
      </c>
      <c r="J2030" t="s">
        <v>1900</v>
      </c>
      <c r="K2030">
        <v>0</v>
      </c>
      <c r="L2030" t="s">
        <v>1886</v>
      </c>
      <c r="M2030" t="s">
        <v>12799</v>
      </c>
      <c r="N2030" t="s">
        <v>3372</v>
      </c>
      <c r="O2030" t="s">
        <v>12800</v>
      </c>
      <c r="P2030">
        <v>136</v>
      </c>
      <c r="Q2030" t="s">
        <v>12801</v>
      </c>
      <c r="S2030" t="s">
        <v>12802</v>
      </c>
      <c r="T2030">
        <v>12</v>
      </c>
      <c r="U2030">
        <v>8</v>
      </c>
      <c r="V2030">
        <v>12</v>
      </c>
      <c r="Y2030" t="s">
        <v>458</v>
      </c>
      <c r="Z2030" t="s">
        <v>1787</v>
      </c>
      <c r="AB2030">
        <v>22</v>
      </c>
      <c r="AD2030" t="s">
        <v>1906</v>
      </c>
      <c r="AF2030" t="s">
        <v>12803</v>
      </c>
      <c r="AH2030" t="s">
        <v>147</v>
      </c>
      <c r="AI2030" t="s">
        <v>1833</v>
      </c>
      <c r="AJ2030" t="s">
        <v>12804</v>
      </c>
      <c r="AK2030" t="s">
        <v>12805</v>
      </c>
      <c r="AL2030" t="s">
        <v>12806</v>
      </c>
      <c r="AO2030" t="s">
        <v>12682</v>
      </c>
      <c r="AQ2030">
        <v>13</v>
      </c>
      <c r="AR2030">
        <v>22</v>
      </c>
      <c r="AS2030" t="s">
        <v>2046</v>
      </c>
      <c r="AT2030" t="s">
        <v>12807</v>
      </c>
      <c r="AU2030" t="s">
        <v>12808</v>
      </c>
      <c r="AV2030" t="s">
        <v>12505</v>
      </c>
      <c r="AW2030" t="s">
        <v>12796</v>
      </c>
      <c r="AX2030" t="s">
        <v>1912</v>
      </c>
      <c r="AY2030" t="s">
        <v>445</v>
      </c>
      <c r="AZ2030" t="s">
        <v>670</v>
      </c>
      <c r="BA2030" t="s">
        <v>1797</v>
      </c>
      <c r="BB2030" t="s">
        <v>1913</v>
      </c>
      <c r="BC2030" t="s">
        <v>1799</v>
      </c>
      <c r="BD2030" t="s">
        <v>6673</v>
      </c>
      <c r="BE2030">
        <v>0</v>
      </c>
      <c r="BF2030" t="s">
        <v>12785</v>
      </c>
      <c r="BG2030" t="s">
        <v>1915</v>
      </c>
      <c r="BH2030" t="s">
        <v>12809</v>
      </c>
      <c r="BS2030">
        <v>0</v>
      </c>
      <c r="BT2030">
        <v>0</v>
      </c>
      <c r="BU2030">
        <v>1</v>
      </c>
      <c r="BV2030">
        <v>0</v>
      </c>
      <c r="BW2030">
        <v>0</v>
      </c>
      <c r="BX2030">
        <v>1</v>
      </c>
      <c r="BY2030">
        <v>1</v>
      </c>
      <c r="CD2030" t="s">
        <v>1803</v>
      </c>
      <c r="CE2030">
        <v>0</v>
      </c>
      <c r="CJ2030" t="s">
        <v>132</v>
      </c>
      <c r="CP2030">
        <v>1538</v>
      </c>
      <c r="CQ2030">
        <v>0</v>
      </c>
      <c r="CR2030">
        <v>0</v>
      </c>
      <c r="CS2030">
        <v>0</v>
      </c>
      <c r="CT2030">
        <v>0</v>
      </c>
    </row>
    <row r="2031" spans="1:98" x14ac:dyDescent="0.2">
      <c r="A2031" t="s">
        <v>12911</v>
      </c>
      <c r="B2031" s="1" t="s">
        <v>1205</v>
      </c>
      <c r="C2031">
        <v>25600</v>
      </c>
      <c r="G2031" t="s">
        <v>575</v>
      </c>
      <c r="H2031" t="s">
        <v>136</v>
      </c>
      <c r="I2031" t="s">
        <v>1780</v>
      </c>
      <c r="J2031" t="s">
        <v>1954</v>
      </c>
      <c r="K2031">
        <v>4</v>
      </c>
      <c r="L2031" t="s">
        <v>12912</v>
      </c>
      <c r="M2031" t="s">
        <v>12674</v>
      </c>
      <c r="N2031" t="s">
        <v>3424</v>
      </c>
      <c r="O2031" t="s">
        <v>12913</v>
      </c>
      <c r="P2031">
        <v>172</v>
      </c>
      <c r="Q2031" t="s">
        <v>1923</v>
      </c>
      <c r="S2031" t="s">
        <v>12914</v>
      </c>
      <c r="T2031">
        <v>14</v>
      </c>
      <c r="U2031">
        <v>9</v>
      </c>
      <c r="V2031">
        <v>13</v>
      </c>
      <c r="Y2031" t="s">
        <v>458</v>
      </c>
      <c r="Z2031" t="s">
        <v>1960</v>
      </c>
      <c r="AB2031">
        <v>24</v>
      </c>
      <c r="AC2031" t="s">
        <v>12884</v>
      </c>
      <c r="AD2031" t="s">
        <v>1962</v>
      </c>
      <c r="AF2031" t="s">
        <v>12915</v>
      </c>
      <c r="AH2031" t="s">
        <v>147</v>
      </c>
      <c r="AI2031" t="s">
        <v>1833</v>
      </c>
      <c r="AJ2031" t="s">
        <v>12916</v>
      </c>
      <c r="AK2031" t="s">
        <v>12917</v>
      </c>
      <c r="AL2031" t="s">
        <v>12918</v>
      </c>
      <c r="AO2031" t="s">
        <v>12919</v>
      </c>
      <c r="AQ2031">
        <v>15</v>
      </c>
      <c r="AR2031">
        <v>26</v>
      </c>
      <c r="AS2031" t="s">
        <v>1045</v>
      </c>
      <c r="AT2031" t="s">
        <v>12920</v>
      </c>
      <c r="AU2031" t="s">
        <v>12921</v>
      </c>
      <c r="AW2031" t="s">
        <v>12922</v>
      </c>
      <c r="AY2031" t="s">
        <v>1970</v>
      </c>
      <c r="AZ2031" t="s">
        <v>670</v>
      </c>
      <c r="BA2031" t="s">
        <v>1797</v>
      </c>
      <c r="BB2031" t="s">
        <v>1971</v>
      </c>
      <c r="BC2031" t="s">
        <v>1799</v>
      </c>
      <c r="BD2031" t="s">
        <v>6673</v>
      </c>
      <c r="BE2031">
        <v>0</v>
      </c>
      <c r="BF2031" t="s">
        <v>12897</v>
      </c>
      <c r="BG2031" t="s">
        <v>1973</v>
      </c>
      <c r="BH2031" t="s">
        <v>12923</v>
      </c>
      <c r="BS2031">
        <v>0</v>
      </c>
      <c r="BT2031">
        <v>0</v>
      </c>
      <c r="BU2031">
        <v>1</v>
      </c>
      <c r="BV2031">
        <v>0</v>
      </c>
      <c r="BW2031">
        <v>0</v>
      </c>
      <c r="BX2031">
        <v>0</v>
      </c>
      <c r="BY2031">
        <v>1</v>
      </c>
      <c r="CD2031" t="s">
        <v>1803</v>
      </c>
      <c r="CE2031">
        <v>0</v>
      </c>
      <c r="CJ2031" t="s">
        <v>132</v>
      </c>
      <c r="CP2031">
        <v>1547</v>
      </c>
      <c r="CQ2031">
        <v>0</v>
      </c>
      <c r="CR2031">
        <v>0</v>
      </c>
      <c r="CS2031">
        <v>0</v>
      </c>
      <c r="CT2031">
        <v>0</v>
      </c>
    </row>
    <row r="2032" spans="1:98" x14ac:dyDescent="0.2">
      <c r="A2032" t="s">
        <v>13035</v>
      </c>
      <c r="B2032" s="1" t="s">
        <v>1034</v>
      </c>
      <c r="C2032">
        <v>6400</v>
      </c>
      <c r="G2032" t="s">
        <v>575</v>
      </c>
      <c r="H2032" t="s">
        <v>193</v>
      </c>
      <c r="I2032" t="s">
        <v>1780</v>
      </c>
      <c r="J2032" t="s">
        <v>2012</v>
      </c>
      <c r="K2032">
        <v>5</v>
      </c>
      <c r="L2032" t="s">
        <v>13036</v>
      </c>
      <c r="N2032" t="s">
        <v>9765</v>
      </c>
      <c r="O2032" t="s">
        <v>9766</v>
      </c>
      <c r="P2032">
        <v>115</v>
      </c>
      <c r="Q2032" t="s">
        <v>1958</v>
      </c>
      <c r="S2032" t="s">
        <v>13037</v>
      </c>
      <c r="T2032">
        <v>11</v>
      </c>
      <c r="U2032">
        <v>8</v>
      </c>
      <c r="V2032">
        <v>8</v>
      </c>
      <c r="Y2032" t="s">
        <v>458</v>
      </c>
      <c r="Z2032" t="s">
        <v>2018</v>
      </c>
      <c r="AB2032">
        <v>20</v>
      </c>
      <c r="AC2032" t="s">
        <v>13001</v>
      </c>
      <c r="AD2032" t="s">
        <v>2040</v>
      </c>
      <c r="AF2032" t="s">
        <v>13038</v>
      </c>
      <c r="AH2032" t="s">
        <v>202</v>
      </c>
      <c r="AI2032" t="s">
        <v>1813</v>
      </c>
      <c r="AJ2032" t="s">
        <v>13039</v>
      </c>
      <c r="AK2032" t="s">
        <v>13040</v>
      </c>
      <c r="AO2032" t="s">
        <v>13041</v>
      </c>
      <c r="AQ2032">
        <v>11</v>
      </c>
      <c r="AR2032">
        <v>18</v>
      </c>
      <c r="AS2032" t="s">
        <v>1676</v>
      </c>
      <c r="AT2032" t="s">
        <v>13042</v>
      </c>
      <c r="AU2032" t="s">
        <v>13043</v>
      </c>
      <c r="AV2032" t="s">
        <v>12505</v>
      </c>
      <c r="AW2032" t="s">
        <v>878</v>
      </c>
      <c r="AX2032" t="s">
        <v>2027</v>
      </c>
      <c r="AY2032" t="s">
        <v>2028</v>
      </c>
      <c r="AZ2032" t="s">
        <v>670</v>
      </c>
      <c r="BA2032" t="s">
        <v>1797</v>
      </c>
      <c r="BB2032" t="s">
        <v>2029</v>
      </c>
      <c r="BC2032" t="s">
        <v>1799</v>
      </c>
      <c r="BD2032" t="s">
        <v>6673</v>
      </c>
      <c r="BE2032">
        <v>0</v>
      </c>
      <c r="BF2032" t="s">
        <v>13033</v>
      </c>
      <c r="BG2032" t="s">
        <v>2031</v>
      </c>
      <c r="BH2032" t="s">
        <v>13044</v>
      </c>
      <c r="BS2032">
        <v>0</v>
      </c>
      <c r="BT2032">
        <v>0</v>
      </c>
      <c r="BU2032">
        <v>1</v>
      </c>
      <c r="BV2032">
        <v>0</v>
      </c>
      <c r="BW2032">
        <v>1</v>
      </c>
      <c r="BX2032">
        <v>1</v>
      </c>
      <c r="BY2032">
        <v>1</v>
      </c>
      <c r="CD2032" t="s">
        <v>1803</v>
      </c>
      <c r="CE2032">
        <v>0</v>
      </c>
      <c r="CJ2032" t="s">
        <v>132</v>
      </c>
      <c r="CP2032">
        <v>1556</v>
      </c>
      <c r="CQ2032">
        <v>0</v>
      </c>
      <c r="CR2032">
        <v>0</v>
      </c>
      <c r="CS2032">
        <v>0</v>
      </c>
      <c r="CT2032">
        <v>0</v>
      </c>
    </row>
    <row r="2033" spans="1:98" x14ac:dyDescent="0.2">
      <c r="A2033" t="s">
        <v>1779</v>
      </c>
      <c r="B2033" s="1" t="s">
        <v>134</v>
      </c>
      <c r="C2033">
        <v>3200</v>
      </c>
      <c r="G2033" t="s">
        <v>575</v>
      </c>
      <c r="H2033" t="s">
        <v>102</v>
      </c>
      <c r="I2033" t="s">
        <v>1780</v>
      </c>
      <c r="J2033" t="s">
        <v>1781</v>
      </c>
      <c r="K2033">
        <v>6</v>
      </c>
      <c r="L2033" t="s">
        <v>1782</v>
      </c>
      <c r="N2033" t="s">
        <v>1783</v>
      </c>
      <c r="O2033" t="s">
        <v>1784</v>
      </c>
      <c r="P2033">
        <v>76</v>
      </c>
      <c r="Q2033" t="s">
        <v>1785</v>
      </c>
      <c r="S2033" t="s">
        <v>1786</v>
      </c>
      <c r="T2033">
        <v>9</v>
      </c>
      <c r="U2033">
        <v>8</v>
      </c>
      <c r="V2033">
        <v>7</v>
      </c>
      <c r="Z2033" t="s">
        <v>1787</v>
      </c>
      <c r="AD2033" t="s">
        <v>1788</v>
      </c>
      <c r="AF2033" t="s">
        <v>1789</v>
      </c>
      <c r="AH2033" t="s">
        <v>114</v>
      </c>
      <c r="AI2033" t="s">
        <v>114</v>
      </c>
      <c r="AJ2033" t="s">
        <v>1790</v>
      </c>
      <c r="AO2033" t="s">
        <v>1791</v>
      </c>
      <c r="AQ2033">
        <v>8</v>
      </c>
      <c r="AR2033">
        <v>12</v>
      </c>
      <c r="AS2033" t="s">
        <v>1792</v>
      </c>
      <c r="AT2033" t="s">
        <v>1793</v>
      </c>
      <c r="AU2033" t="s">
        <v>1794</v>
      </c>
      <c r="AW2033" t="s">
        <v>878</v>
      </c>
      <c r="AX2033" t="s">
        <v>1795</v>
      </c>
      <c r="AY2033" t="s">
        <v>1796</v>
      </c>
      <c r="AZ2033" t="s">
        <v>670</v>
      </c>
      <c r="BA2033" t="s">
        <v>1797</v>
      </c>
      <c r="BB2033" t="s">
        <v>1798</v>
      </c>
      <c r="BC2033" t="s">
        <v>1799</v>
      </c>
      <c r="BD2033" t="s">
        <v>128</v>
      </c>
      <c r="BE2033">
        <v>0</v>
      </c>
      <c r="BF2033" t="s">
        <v>1800</v>
      </c>
      <c r="BG2033" t="s">
        <v>1801</v>
      </c>
      <c r="BH2033" t="s">
        <v>1802</v>
      </c>
      <c r="BS2033">
        <v>0</v>
      </c>
      <c r="BT2033">
        <v>0</v>
      </c>
      <c r="BU2033">
        <v>1</v>
      </c>
      <c r="BV2033">
        <v>0</v>
      </c>
      <c r="BW2033">
        <v>0</v>
      </c>
      <c r="BX2033">
        <v>1</v>
      </c>
      <c r="BY2033">
        <v>1</v>
      </c>
      <c r="CD2033" t="s">
        <v>1803</v>
      </c>
      <c r="CE2033">
        <v>0</v>
      </c>
      <c r="CJ2033" t="s">
        <v>132</v>
      </c>
      <c r="CO2033" t="str">
        <f>HYPERLINK("http://www.d20pfsrd.com/bestiary/monster-listings/dragons/dragon/chromatic-black/young-black-dragon","Young Black Dragon")</f>
        <v>Young Black Dragon</v>
      </c>
      <c r="CP2033">
        <v>111</v>
      </c>
      <c r="CQ2033">
        <v>0</v>
      </c>
      <c r="CR2033">
        <v>0</v>
      </c>
      <c r="CS2033">
        <v>0</v>
      </c>
      <c r="CT2033">
        <v>0</v>
      </c>
    </row>
    <row r="2034" spans="1:98" x14ac:dyDescent="0.2">
      <c r="A2034" t="s">
        <v>1871</v>
      </c>
      <c r="B2034" s="1" t="s">
        <v>1034</v>
      </c>
      <c r="C2034">
        <v>6400</v>
      </c>
      <c r="G2034" t="s">
        <v>135</v>
      </c>
      <c r="H2034" t="s">
        <v>193</v>
      </c>
      <c r="I2034" t="s">
        <v>1780</v>
      </c>
      <c r="J2034" t="s">
        <v>1846</v>
      </c>
      <c r="K2034">
        <v>5</v>
      </c>
      <c r="L2034" t="s">
        <v>1782</v>
      </c>
      <c r="N2034" t="s">
        <v>1872</v>
      </c>
      <c r="O2034" t="s">
        <v>1873</v>
      </c>
      <c r="P2034">
        <v>95</v>
      </c>
      <c r="Q2034" t="s">
        <v>1874</v>
      </c>
      <c r="S2034" t="s">
        <v>1875</v>
      </c>
      <c r="T2034">
        <v>10</v>
      </c>
      <c r="U2034">
        <v>8</v>
      </c>
      <c r="V2034">
        <v>8</v>
      </c>
      <c r="Z2034" t="s">
        <v>1853</v>
      </c>
      <c r="AD2034" t="s">
        <v>1876</v>
      </c>
      <c r="AF2034" t="s">
        <v>1877</v>
      </c>
      <c r="AH2034" t="s">
        <v>202</v>
      </c>
      <c r="AI2034" t="s">
        <v>1813</v>
      </c>
      <c r="AJ2034" t="s">
        <v>1878</v>
      </c>
      <c r="AK2034" t="s">
        <v>1879</v>
      </c>
      <c r="AO2034" t="s">
        <v>1880</v>
      </c>
      <c r="AQ2034">
        <v>10</v>
      </c>
      <c r="AR2034">
        <v>16</v>
      </c>
      <c r="AS2034" t="s">
        <v>1583</v>
      </c>
      <c r="AT2034" t="s">
        <v>1881</v>
      </c>
      <c r="AU2034" t="s">
        <v>1882</v>
      </c>
      <c r="AW2034" t="s">
        <v>1883</v>
      </c>
      <c r="AX2034" t="s">
        <v>1865</v>
      </c>
      <c r="AY2034" t="s">
        <v>1866</v>
      </c>
      <c r="AZ2034" t="s">
        <v>670</v>
      </c>
      <c r="BA2034" t="s">
        <v>1797</v>
      </c>
      <c r="BB2034" t="s">
        <v>1867</v>
      </c>
      <c r="BC2034" t="s">
        <v>1799</v>
      </c>
      <c r="BD2034" t="s">
        <v>128</v>
      </c>
      <c r="BE2034">
        <v>0</v>
      </c>
      <c r="BF2034" t="s">
        <v>1868</v>
      </c>
      <c r="BG2034" t="s">
        <v>1869</v>
      </c>
      <c r="BH2034" t="s">
        <v>1884</v>
      </c>
      <c r="BS2034">
        <v>0</v>
      </c>
      <c r="BT2034">
        <v>0</v>
      </c>
      <c r="BU2034">
        <v>1</v>
      </c>
      <c r="BV2034">
        <v>0</v>
      </c>
      <c r="BW2034">
        <v>1</v>
      </c>
      <c r="BX2034">
        <v>0</v>
      </c>
      <c r="BY2034">
        <v>1</v>
      </c>
      <c r="CD2034" t="s">
        <v>1803</v>
      </c>
      <c r="CE2034">
        <v>0</v>
      </c>
      <c r="CJ2034" t="s">
        <v>132</v>
      </c>
      <c r="CO2034" t="str">
        <f>HYPERLINK("http://www.d20pfsrd.com/bestiary/monster-listings/dragons/dragon/-chromatic-blue/young-blue-dragon","Young Blue Dragon")</f>
        <v>Young Blue Dragon</v>
      </c>
      <c r="CP2034">
        <v>117</v>
      </c>
      <c r="CQ2034">
        <v>0</v>
      </c>
      <c r="CR2034">
        <v>0</v>
      </c>
      <c r="CS2034">
        <v>0</v>
      </c>
      <c r="CT2034">
        <v>0</v>
      </c>
    </row>
    <row r="2035" spans="1:98" x14ac:dyDescent="0.2">
      <c r="A2035" t="s">
        <v>2067</v>
      </c>
      <c r="B2035" s="1" t="s">
        <v>134</v>
      </c>
      <c r="C2035">
        <v>3200</v>
      </c>
      <c r="G2035" t="s">
        <v>2068</v>
      </c>
      <c r="H2035" t="s">
        <v>102</v>
      </c>
      <c r="I2035" t="s">
        <v>1780</v>
      </c>
      <c r="J2035" t="s">
        <v>1954</v>
      </c>
      <c r="K2035">
        <v>6</v>
      </c>
      <c r="L2035" t="s">
        <v>2069</v>
      </c>
      <c r="N2035" t="s">
        <v>1783</v>
      </c>
      <c r="O2035" t="s">
        <v>1784</v>
      </c>
      <c r="P2035">
        <v>76</v>
      </c>
      <c r="Q2035" t="s">
        <v>1785</v>
      </c>
      <c r="S2035" t="s">
        <v>1786</v>
      </c>
      <c r="T2035">
        <v>9</v>
      </c>
      <c r="U2035">
        <v>8</v>
      </c>
      <c r="V2035">
        <v>7</v>
      </c>
      <c r="Z2035" t="s">
        <v>1960</v>
      </c>
      <c r="AC2035" t="s">
        <v>1961</v>
      </c>
      <c r="AD2035" t="s">
        <v>2070</v>
      </c>
      <c r="AF2035" t="s">
        <v>2071</v>
      </c>
      <c r="AH2035" t="s">
        <v>114</v>
      </c>
      <c r="AI2035" t="s">
        <v>1813</v>
      </c>
      <c r="AJ2035" t="s">
        <v>2072</v>
      </c>
      <c r="AK2035" t="s">
        <v>2073</v>
      </c>
      <c r="AL2035" t="s">
        <v>2074</v>
      </c>
      <c r="AO2035" t="s">
        <v>2075</v>
      </c>
      <c r="AQ2035">
        <v>8</v>
      </c>
      <c r="AR2035">
        <v>12</v>
      </c>
      <c r="AS2035" t="s">
        <v>1792</v>
      </c>
      <c r="AT2035" t="s">
        <v>2076</v>
      </c>
      <c r="AU2035" t="s">
        <v>2077</v>
      </c>
      <c r="AW2035" t="s">
        <v>2078</v>
      </c>
      <c r="AX2035" t="s">
        <v>2079</v>
      </c>
      <c r="AY2035" t="s">
        <v>1866</v>
      </c>
      <c r="AZ2035" t="s">
        <v>670</v>
      </c>
      <c r="BA2035" t="s">
        <v>1797</v>
      </c>
      <c r="BB2035" t="s">
        <v>2080</v>
      </c>
      <c r="BC2035" t="s">
        <v>2081</v>
      </c>
      <c r="BD2035" t="s">
        <v>128</v>
      </c>
      <c r="BE2035">
        <v>0</v>
      </c>
      <c r="BF2035" t="s">
        <v>2082</v>
      </c>
      <c r="BG2035" t="s">
        <v>2083</v>
      </c>
      <c r="BH2035" t="s">
        <v>2084</v>
      </c>
      <c r="BS2035">
        <v>0</v>
      </c>
      <c r="BT2035">
        <v>0</v>
      </c>
      <c r="BU2035">
        <v>1</v>
      </c>
      <c r="BV2035">
        <v>0</v>
      </c>
      <c r="BW2035">
        <v>1</v>
      </c>
      <c r="BX2035">
        <v>0</v>
      </c>
      <c r="BY2035">
        <v>1</v>
      </c>
      <c r="CD2035" t="s">
        <v>1803</v>
      </c>
      <c r="CE2035">
        <v>0</v>
      </c>
      <c r="CJ2035" t="s">
        <v>132</v>
      </c>
      <c r="CO2035" t="str">
        <f>HYPERLINK("http://www.d20pfsrd.com/bestiary/monster-listings/dragons/dragon/-metallic-brass/young-brass-dragon","Young Brass Dragon")</f>
        <v>Young Brass Dragon</v>
      </c>
      <c r="CP2035">
        <v>128</v>
      </c>
      <c r="CQ2035">
        <v>0</v>
      </c>
      <c r="CR2035">
        <v>0</v>
      </c>
      <c r="CS2035">
        <v>0</v>
      </c>
      <c r="CT2035">
        <v>0</v>
      </c>
    </row>
    <row r="2036" spans="1:98" x14ac:dyDescent="0.2">
      <c r="A2036" t="s">
        <v>8760</v>
      </c>
      <c r="B2036" s="1" t="s">
        <v>134</v>
      </c>
      <c r="C2036">
        <v>3200</v>
      </c>
      <c r="G2036" t="s">
        <v>3133</v>
      </c>
      <c r="H2036" t="s">
        <v>102</v>
      </c>
      <c r="I2036" t="s">
        <v>1780</v>
      </c>
      <c r="J2036" t="s">
        <v>3113</v>
      </c>
      <c r="K2036">
        <v>5</v>
      </c>
      <c r="L2036" t="s">
        <v>8761</v>
      </c>
      <c r="N2036" t="s">
        <v>8762</v>
      </c>
      <c r="O2036" t="s">
        <v>8763</v>
      </c>
      <c r="P2036">
        <v>68</v>
      </c>
      <c r="Q2036" t="s">
        <v>8764</v>
      </c>
      <c r="S2036" t="s">
        <v>8765</v>
      </c>
      <c r="T2036">
        <v>8</v>
      </c>
      <c r="U2036">
        <v>7</v>
      </c>
      <c r="V2036">
        <v>7</v>
      </c>
      <c r="Z2036" t="s">
        <v>1787</v>
      </c>
      <c r="AD2036" t="s">
        <v>1788</v>
      </c>
      <c r="AF2036" t="s">
        <v>8766</v>
      </c>
      <c r="AH2036" t="s">
        <v>114</v>
      </c>
      <c r="AI2036" t="s">
        <v>114</v>
      </c>
      <c r="AJ2036" t="s">
        <v>8767</v>
      </c>
      <c r="AK2036" t="s">
        <v>8768</v>
      </c>
      <c r="AL2036" t="s">
        <v>8769</v>
      </c>
      <c r="AO2036" t="s">
        <v>8770</v>
      </c>
      <c r="AQ2036">
        <v>8</v>
      </c>
      <c r="AR2036">
        <v>15</v>
      </c>
      <c r="AS2036" t="s">
        <v>567</v>
      </c>
      <c r="AT2036" t="s">
        <v>8771</v>
      </c>
      <c r="AU2036" t="s">
        <v>8772</v>
      </c>
      <c r="AW2036" t="s">
        <v>2319</v>
      </c>
      <c r="AX2036" t="s">
        <v>8773</v>
      </c>
      <c r="AY2036" t="s">
        <v>8774</v>
      </c>
      <c r="AZ2036" t="s">
        <v>670</v>
      </c>
      <c r="BA2036" t="s">
        <v>1797</v>
      </c>
      <c r="BB2036" t="s">
        <v>8775</v>
      </c>
      <c r="BC2036" t="s">
        <v>8776</v>
      </c>
      <c r="BD2036" t="s">
        <v>7316</v>
      </c>
      <c r="BE2036">
        <v>0</v>
      </c>
      <c r="BF2036" t="s">
        <v>8777</v>
      </c>
      <c r="BG2036" t="s">
        <v>8778</v>
      </c>
      <c r="BH2036" t="s">
        <v>8779</v>
      </c>
      <c r="BR2036" t="s">
        <v>8780</v>
      </c>
      <c r="BS2036">
        <v>0</v>
      </c>
      <c r="BT2036">
        <v>0</v>
      </c>
      <c r="BU2036">
        <v>1</v>
      </c>
      <c r="BV2036">
        <v>0</v>
      </c>
      <c r="BW2036">
        <v>0</v>
      </c>
      <c r="BX2036">
        <v>1</v>
      </c>
      <c r="BY2036">
        <v>1</v>
      </c>
      <c r="CD2036" t="s">
        <v>1803</v>
      </c>
      <c r="CE2036">
        <v>0</v>
      </c>
      <c r="CJ2036" t="s">
        <v>132</v>
      </c>
      <c r="CO2036" t="str">
        <f>HYPERLINK("http://www.d20pfsrd.com/bestiary/monster-listings/dragons/dragon/-primal-brine","Young Brine Dragon")</f>
        <v>Young Brine Dragon</v>
      </c>
      <c r="CP2036">
        <v>1170</v>
      </c>
      <c r="CQ2036">
        <v>0</v>
      </c>
      <c r="CR2036">
        <v>0</v>
      </c>
      <c r="CS2036">
        <v>0</v>
      </c>
      <c r="CT2036">
        <v>0</v>
      </c>
    </row>
    <row r="2037" spans="1:98" x14ac:dyDescent="0.2">
      <c r="A2037" t="s">
        <v>2108</v>
      </c>
      <c r="B2037" s="1" t="s">
        <v>1034</v>
      </c>
      <c r="C2037">
        <v>6400</v>
      </c>
      <c r="G2037" t="s">
        <v>366</v>
      </c>
      <c r="H2037" t="s">
        <v>193</v>
      </c>
      <c r="I2037" t="s">
        <v>1780</v>
      </c>
      <c r="J2037" t="s">
        <v>1781</v>
      </c>
      <c r="K2037">
        <v>1</v>
      </c>
      <c r="L2037" t="s">
        <v>2109</v>
      </c>
      <c r="N2037" t="s">
        <v>1872</v>
      </c>
      <c r="O2037" t="s">
        <v>1873</v>
      </c>
      <c r="P2037">
        <v>95</v>
      </c>
      <c r="Q2037" t="s">
        <v>1874</v>
      </c>
      <c r="S2037" t="s">
        <v>2110</v>
      </c>
      <c r="T2037">
        <v>10</v>
      </c>
      <c r="U2037">
        <v>8</v>
      </c>
      <c r="V2037">
        <v>10</v>
      </c>
      <c r="Z2037" t="s">
        <v>1853</v>
      </c>
      <c r="AD2037" t="s">
        <v>2111</v>
      </c>
      <c r="AF2037" t="s">
        <v>2112</v>
      </c>
      <c r="AH2037" t="s">
        <v>114</v>
      </c>
      <c r="AI2037" t="s">
        <v>114</v>
      </c>
      <c r="AJ2037" t="s">
        <v>2113</v>
      </c>
      <c r="AK2037" t="s">
        <v>2114</v>
      </c>
      <c r="AL2037" t="s">
        <v>2115</v>
      </c>
      <c r="AO2037" t="s">
        <v>2116</v>
      </c>
      <c r="AQ2037">
        <v>10</v>
      </c>
      <c r="AR2037">
        <v>16</v>
      </c>
      <c r="AS2037" t="s">
        <v>1583</v>
      </c>
      <c r="AT2037" t="s">
        <v>2117</v>
      </c>
      <c r="AU2037" t="s">
        <v>2118</v>
      </c>
      <c r="AW2037" t="s">
        <v>2119</v>
      </c>
      <c r="AX2037" t="s">
        <v>2120</v>
      </c>
      <c r="AY2037" t="s">
        <v>2121</v>
      </c>
      <c r="AZ2037" t="s">
        <v>670</v>
      </c>
      <c r="BA2037" t="s">
        <v>1797</v>
      </c>
      <c r="BB2037" t="s">
        <v>2122</v>
      </c>
      <c r="BC2037" t="s">
        <v>2081</v>
      </c>
      <c r="BD2037" t="s">
        <v>128</v>
      </c>
      <c r="BE2037">
        <v>0</v>
      </c>
      <c r="BF2037" t="s">
        <v>2123</v>
      </c>
      <c r="BG2037" t="s">
        <v>2124</v>
      </c>
      <c r="BH2037" t="s">
        <v>2125</v>
      </c>
      <c r="BS2037">
        <v>0</v>
      </c>
      <c r="BT2037">
        <v>0</v>
      </c>
      <c r="BU2037">
        <v>1</v>
      </c>
      <c r="BV2037">
        <v>0</v>
      </c>
      <c r="BW2037">
        <v>0</v>
      </c>
      <c r="BX2037">
        <v>1</v>
      </c>
      <c r="BY2037">
        <v>1</v>
      </c>
      <c r="CD2037" t="s">
        <v>1803</v>
      </c>
      <c r="CE2037">
        <v>0</v>
      </c>
      <c r="CJ2037" t="s">
        <v>132</v>
      </c>
      <c r="CO2037" t="str">
        <f>HYPERLINK("http://www.d20pfsrd.com/bestiary/monster-listings/dragons/dragon/-metallic-bronze/young-bronze-dragon","Young Bronze Dragon")</f>
        <v>Young Bronze Dragon</v>
      </c>
      <c r="CP2037">
        <v>131</v>
      </c>
      <c r="CQ2037">
        <v>0</v>
      </c>
      <c r="CR2037">
        <v>0</v>
      </c>
      <c r="CS2037">
        <v>0</v>
      </c>
      <c r="CT2037">
        <v>0</v>
      </c>
    </row>
    <row r="2038" spans="1:98" x14ac:dyDescent="0.2">
      <c r="A2038" t="s">
        <v>8808</v>
      </c>
      <c r="B2038" s="1" t="s">
        <v>1034</v>
      </c>
      <c r="C2038">
        <v>6400</v>
      </c>
      <c r="G2038" t="s">
        <v>923</v>
      </c>
      <c r="H2038" t="s">
        <v>193</v>
      </c>
      <c r="I2038" t="s">
        <v>1780</v>
      </c>
      <c r="J2038" t="s">
        <v>3049</v>
      </c>
      <c r="K2038">
        <v>0</v>
      </c>
      <c r="L2038" t="s">
        <v>8809</v>
      </c>
      <c r="N2038" t="s">
        <v>3448</v>
      </c>
      <c r="O2038" t="s">
        <v>3449</v>
      </c>
      <c r="P2038">
        <v>95</v>
      </c>
      <c r="Q2038" t="s">
        <v>1874</v>
      </c>
      <c r="S2038" t="s">
        <v>8810</v>
      </c>
      <c r="T2038">
        <v>10</v>
      </c>
      <c r="U2038">
        <v>7</v>
      </c>
      <c r="V2038">
        <v>10</v>
      </c>
      <c r="Z2038" t="s">
        <v>1853</v>
      </c>
      <c r="AD2038" t="s">
        <v>1906</v>
      </c>
      <c r="AF2038" t="s">
        <v>8811</v>
      </c>
      <c r="AH2038" t="s">
        <v>114</v>
      </c>
      <c r="AI2038" t="s">
        <v>114</v>
      </c>
      <c r="AJ2038" t="s">
        <v>8812</v>
      </c>
      <c r="AK2038" t="s">
        <v>8813</v>
      </c>
      <c r="AO2038" t="s">
        <v>8814</v>
      </c>
      <c r="AQ2038">
        <v>10</v>
      </c>
      <c r="AR2038">
        <v>15</v>
      </c>
      <c r="AS2038" t="s">
        <v>874</v>
      </c>
      <c r="AT2038" t="s">
        <v>8815</v>
      </c>
      <c r="AU2038" t="s">
        <v>8816</v>
      </c>
      <c r="AW2038" t="s">
        <v>8817</v>
      </c>
      <c r="AY2038" t="s">
        <v>8818</v>
      </c>
      <c r="AZ2038" t="s">
        <v>670</v>
      </c>
      <c r="BA2038" t="s">
        <v>1797</v>
      </c>
      <c r="BB2038" t="s">
        <v>8819</v>
      </c>
      <c r="BC2038" t="s">
        <v>8776</v>
      </c>
      <c r="BD2038" t="s">
        <v>7316</v>
      </c>
      <c r="BE2038">
        <v>0</v>
      </c>
      <c r="BF2038" t="s">
        <v>8820</v>
      </c>
      <c r="BG2038" t="s">
        <v>8821</v>
      </c>
      <c r="BH2038" t="s">
        <v>8822</v>
      </c>
      <c r="BS2038">
        <v>0</v>
      </c>
      <c r="BT2038">
        <v>0</v>
      </c>
      <c r="BU2038">
        <v>1</v>
      </c>
      <c r="BV2038">
        <v>0</v>
      </c>
      <c r="BW2038">
        <v>0</v>
      </c>
      <c r="BX2038">
        <v>1</v>
      </c>
      <c r="BY2038">
        <v>1</v>
      </c>
      <c r="CD2038" t="s">
        <v>1803</v>
      </c>
      <c r="CE2038">
        <v>0</v>
      </c>
      <c r="CJ2038" t="s">
        <v>132</v>
      </c>
      <c r="CO2038" t="str">
        <f>HYPERLINK("http://www.d20pfsrd.com/bestiary/monster-listings/dragons/dragon/-primal-cloud","Young Cloud Dragon")</f>
        <v>Young Cloud Dragon</v>
      </c>
      <c r="CP2038">
        <v>1173</v>
      </c>
      <c r="CQ2038">
        <v>0</v>
      </c>
      <c r="CR2038">
        <v>0</v>
      </c>
      <c r="CS2038">
        <v>0</v>
      </c>
      <c r="CT2038">
        <v>0</v>
      </c>
    </row>
    <row r="2039" spans="1:98" x14ac:dyDescent="0.2">
      <c r="A2039" t="s">
        <v>2153</v>
      </c>
      <c r="B2039" s="1" t="s">
        <v>633</v>
      </c>
      <c r="C2039">
        <v>4800</v>
      </c>
      <c r="G2039" t="s">
        <v>2068</v>
      </c>
      <c r="H2039" t="s">
        <v>102</v>
      </c>
      <c r="I2039" t="s">
        <v>1780</v>
      </c>
      <c r="J2039" t="s">
        <v>1846</v>
      </c>
      <c r="K2039">
        <v>6</v>
      </c>
      <c r="L2039" t="s">
        <v>1585</v>
      </c>
      <c r="N2039" t="s">
        <v>2154</v>
      </c>
      <c r="O2039" t="s">
        <v>2155</v>
      </c>
      <c r="P2039">
        <v>85</v>
      </c>
      <c r="Q2039" t="s">
        <v>1904</v>
      </c>
      <c r="S2039" t="s">
        <v>2156</v>
      </c>
      <c r="T2039">
        <v>9</v>
      </c>
      <c r="U2039">
        <v>8</v>
      </c>
      <c r="V2039">
        <v>8</v>
      </c>
      <c r="X2039" t="s">
        <v>171</v>
      </c>
      <c r="Z2039" t="s">
        <v>1787</v>
      </c>
      <c r="AD2039" t="s">
        <v>2157</v>
      </c>
      <c r="AE2039" t="s">
        <v>2158</v>
      </c>
      <c r="AF2039" t="s">
        <v>2159</v>
      </c>
      <c r="AH2039" t="s">
        <v>114</v>
      </c>
      <c r="AI2039" t="s">
        <v>1813</v>
      </c>
      <c r="AJ2039" t="s">
        <v>2160</v>
      </c>
      <c r="AK2039" t="s">
        <v>2161</v>
      </c>
      <c r="AL2039" t="s">
        <v>2162</v>
      </c>
      <c r="AO2039" t="s">
        <v>2163</v>
      </c>
      <c r="AQ2039">
        <v>9</v>
      </c>
      <c r="AR2039">
        <v>13</v>
      </c>
      <c r="AS2039" t="s">
        <v>874</v>
      </c>
      <c r="AT2039" t="s">
        <v>2164</v>
      </c>
      <c r="AU2039" t="s">
        <v>2165</v>
      </c>
      <c r="AW2039" t="s">
        <v>2166</v>
      </c>
      <c r="AY2039" t="s">
        <v>2167</v>
      </c>
      <c r="AZ2039" t="s">
        <v>670</v>
      </c>
      <c r="BA2039" t="s">
        <v>1797</v>
      </c>
      <c r="BB2039" t="s">
        <v>2168</v>
      </c>
      <c r="BC2039" t="s">
        <v>2081</v>
      </c>
      <c r="BD2039" t="s">
        <v>128</v>
      </c>
      <c r="BE2039">
        <v>0</v>
      </c>
      <c r="BF2039" t="s">
        <v>2169</v>
      </c>
      <c r="BG2039" t="s">
        <v>2170</v>
      </c>
      <c r="BH2039" t="s">
        <v>2171</v>
      </c>
      <c r="BS2039">
        <v>0</v>
      </c>
      <c r="BT2039">
        <v>0</v>
      </c>
      <c r="BU2039">
        <v>1</v>
      </c>
      <c r="BV2039">
        <v>1</v>
      </c>
      <c r="BW2039">
        <v>0</v>
      </c>
      <c r="BX2039">
        <v>0</v>
      </c>
      <c r="BY2039">
        <v>1</v>
      </c>
      <c r="CD2039" t="s">
        <v>1803</v>
      </c>
      <c r="CE2039">
        <v>0</v>
      </c>
      <c r="CJ2039" t="s">
        <v>132</v>
      </c>
      <c r="CO2039" t="str">
        <f>HYPERLINK("http://www.d20pfsrd.com/bestiary/monster-listings/dragons/dragon/-metallic-copper/young-copper-dragon","Young Copper Dragon")</f>
        <v>Young Copper Dragon</v>
      </c>
      <c r="CP2039">
        <v>134</v>
      </c>
      <c r="CQ2039">
        <v>0</v>
      </c>
      <c r="CR2039">
        <v>0</v>
      </c>
      <c r="CS2039">
        <v>0</v>
      </c>
      <c r="CT2039">
        <v>0</v>
      </c>
    </row>
    <row r="2040" spans="1:98" x14ac:dyDescent="0.2">
      <c r="A2040" t="s">
        <v>8853</v>
      </c>
      <c r="B2040" s="1" t="s">
        <v>1137</v>
      </c>
      <c r="C2040">
        <v>2400</v>
      </c>
      <c r="G2040" t="s">
        <v>2068</v>
      </c>
      <c r="H2040" t="s">
        <v>102</v>
      </c>
      <c r="I2040" t="s">
        <v>1780</v>
      </c>
      <c r="J2040" t="s">
        <v>3134</v>
      </c>
      <c r="K2040">
        <v>2</v>
      </c>
      <c r="L2040" t="s">
        <v>8854</v>
      </c>
      <c r="N2040" t="s">
        <v>2014</v>
      </c>
      <c r="O2040" t="s">
        <v>2015</v>
      </c>
      <c r="P2040">
        <v>66</v>
      </c>
      <c r="Q2040" t="s">
        <v>2016</v>
      </c>
      <c r="S2040" t="s">
        <v>8855</v>
      </c>
      <c r="T2040">
        <v>10</v>
      </c>
      <c r="U2040">
        <v>9</v>
      </c>
      <c r="V2040">
        <v>6</v>
      </c>
      <c r="Z2040" t="s">
        <v>8856</v>
      </c>
      <c r="AD2040" t="s">
        <v>8857</v>
      </c>
      <c r="AF2040" t="s">
        <v>8858</v>
      </c>
      <c r="AH2040" t="s">
        <v>114</v>
      </c>
      <c r="AI2040" t="s">
        <v>1813</v>
      </c>
      <c r="AJ2040" t="s">
        <v>8859</v>
      </c>
      <c r="AK2040" t="s">
        <v>8860</v>
      </c>
      <c r="AO2040" t="s">
        <v>8861</v>
      </c>
      <c r="AQ2040">
        <v>7</v>
      </c>
      <c r="AR2040">
        <v>10</v>
      </c>
      <c r="AS2040" t="s">
        <v>3632</v>
      </c>
      <c r="AT2040" t="s">
        <v>8862</v>
      </c>
      <c r="AU2040" t="s">
        <v>8863</v>
      </c>
      <c r="AW2040" t="s">
        <v>8864</v>
      </c>
      <c r="AX2040" t="s">
        <v>8865</v>
      </c>
      <c r="AY2040" t="s">
        <v>8242</v>
      </c>
      <c r="AZ2040" t="s">
        <v>670</v>
      </c>
      <c r="BA2040" t="s">
        <v>1797</v>
      </c>
      <c r="BB2040" t="s">
        <v>8866</v>
      </c>
      <c r="BC2040" t="s">
        <v>8776</v>
      </c>
      <c r="BD2040" t="s">
        <v>7316</v>
      </c>
      <c r="BE2040">
        <v>0</v>
      </c>
      <c r="BF2040" t="s">
        <v>8867</v>
      </c>
      <c r="BG2040" t="s">
        <v>8868</v>
      </c>
      <c r="BH2040" t="s">
        <v>8869</v>
      </c>
      <c r="BS2040">
        <v>0</v>
      </c>
      <c r="BT2040">
        <v>0</v>
      </c>
      <c r="BU2040">
        <v>1</v>
      </c>
      <c r="BV2040">
        <v>1</v>
      </c>
      <c r="BW2040">
        <v>1</v>
      </c>
      <c r="BX2040">
        <v>0</v>
      </c>
      <c r="BY2040">
        <v>1</v>
      </c>
      <c r="CD2040" t="s">
        <v>1803</v>
      </c>
      <c r="CE2040">
        <v>0</v>
      </c>
      <c r="CJ2040" t="s">
        <v>132</v>
      </c>
      <c r="CO2040" t="str">
        <f>HYPERLINK("http://www.d20pfsrd.com/bestiary/monster-listings/dragons/dragon/-primal-crystal","Young Crystal Dragon")</f>
        <v>Young Crystal Dragon</v>
      </c>
      <c r="CP2040">
        <v>1176</v>
      </c>
      <c r="CQ2040">
        <v>0</v>
      </c>
      <c r="CR2040">
        <v>0</v>
      </c>
      <c r="CS2040">
        <v>0</v>
      </c>
      <c r="CT2040">
        <v>0</v>
      </c>
    </row>
    <row r="2041" spans="1:98" x14ac:dyDescent="0.2">
      <c r="A2041" t="s">
        <v>15888</v>
      </c>
      <c r="B2041" s="1" t="s">
        <v>574</v>
      </c>
      <c r="C2041">
        <v>9600</v>
      </c>
      <c r="G2041" t="s">
        <v>575</v>
      </c>
      <c r="H2041" t="s">
        <v>193</v>
      </c>
      <c r="I2041" t="s">
        <v>1780</v>
      </c>
      <c r="J2041" t="s">
        <v>1846</v>
      </c>
      <c r="K2041">
        <v>5</v>
      </c>
      <c r="L2041" t="s">
        <v>15889</v>
      </c>
      <c r="N2041" t="s">
        <v>1956</v>
      </c>
      <c r="O2041" t="s">
        <v>1957</v>
      </c>
      <c r="P2041">
        <v>126</v>
      </c>
      <c r="Q2041" t="s">
        <v>15890</v>
      </c>
      <c r="S2041" t="s">
        <v>13037</v>
      </c>
      <c r="T2041">
        <v>11</v>
      </c>
      <c r="U2041">
        <v>8</v>
      </c>
      <c r="V2041">
        <v>8</v>
      </c>
      <c r="Z2041" t="s">
        <v>15891</v>
      </c>
      <c r="AD2041" t="s">
        <v>15892</v>
      </c>
      <c r="AF2041" t="s">
        <v>15893</v>
      </c>
      <c r="AH2041" t="s">
        <v>202</v>
      </c>
      <c r="AI2041" t="s">
        <v>15894</v>
      </c>
      <c r="AJ2041" t="s">
        <v>15895</v>
      </c>
      <c r="AK2041" t="s">
        <v>15896</v>
      </c>
      <c r="AL2041" t="s">
        <v>15897</v>
      </c>
      <c r="AO2041" t="s">
        <v>15898</v>
      </c>
      <c r="AQ2041">
        <v>11</v>
      </c>
      <c r="AR2041">
        <v>18</v>
      </c>
      <c r="AS2041" t="s">
        <v>1676</v>
      </c>
      <c r="AT2041" t="s">
        <v>15899</v>
      </c>
      <c r="AU2041" t="s">
        <v>15900</v>
      </c>
      <c r="AW2041" t="s">
        <v>1883</v>
      </c>
      <c r="AX2041" t="s">
        <v>15901</v>
      </c>
      <c r="AY2041" t="s">
        <v>789</v>
      </c>
      <c r="AZ2041" t="s">
        <v>670</v>
      </c>
      <c r="BA2041" t="s">
        <v>1797</v>
      </c>
      <c r="BB2041" t="s">
        <v>15902</v>
      </c>
      <c r="BC2041" t="s">
        <v>15903</v>
      </c>
      <c r="BD2041" t="s">
        <v>14619</v>
      </c>
      <c r="BE2041">
        <v>0</v>
      </c>
      <c r="BF2041" t="s">
        <v>15904</v>
      </c>
      <c r="BG2041" t="s">
        <v>15905</v>
      </c>
      <c r="BH2041" t="s">
        <v>15906</v>
      </c>
      <c r="BL2041" t="s">
        <v>132</v>
      </c>
      <c r="BM2041" t="s">
        <v>132</v>
      </c>
      <c r="BN2041" t="s">
        <v>132</v>
      </c>
      <c r="BS2041">
        <v>0</v>
      </c>
      <c r="BT2041">
        <v>0</v>
      </c>
      <c r="BU2041">
        <v>1</v>
      </c>
      <c r="BV2041">
        <v>1</v>
      </c>
      <c r="BW2041">
        <v>1</v>
      </c>
      <c r="BX2041">
        <v>0</v>
      </c>
      <c r="BY2041">
        <v>1</v>
      </c>
      <c r="CB2041" t="s">
        <v>132</v>
      </c>
      <c r="CD2041" t="s">
        <v>1803</v>
      </c>
      <c r="CE2041">
        <v>0</v>
      </c>
      <c r="CJ2041" t="s">
        <v>132</v>
      </c>
      <c r="CP2041">
        <v>2036</v>
      </c>
      <c r="CQ2041">
        <v>0</v>
      </c>
      <c r="CR2041">
        <v>0</v>
      </c>
      <c r="CS2041">
        <v>0</v>
      </c>
      <c r="CT2041">
        <v>0</v>
      </c>
    </row>
    <row r="2042" spans="1:98" x14ac:dyDescent="0.2">
      <c r="A2042" t="s">
        <v>2204</v>
      </c>
      <c r="B2042" s="1" t="s">
        <v>1223</v>
      </c>
      <c r="C2042">
        <v>12800</v>
      </c>
      <c r="G2042" t="s">
        <v>366</v>
      </c>
      <c r="H2042" t="s">
        <v>193</v>
      </c>
      <c r="I2042" t="s">
        <v>1780</v>
      </c>
      <c r="J2042" t="s">
        <v>1954</v>
      </c>
      <c r="K2042">
        <v>1</v>
      </c>
      <c r="L2042" t="s">
        <v>2205</v>
      </c>
      <c r="N2042" t="s">
        <v>2206</v>
      </c>
      <c r="O2042" t="s">
        <v>2207</v>
      </c>
      <c r="P2042">
        <v>126</v>
      </c>
      <c r="Q2042" t="s">
        <v>2208</v>
      </c>
      <c r="S2042" t="s">
        <v>2209</v>
      </c>
      <c r="T2042">
        <v>12</v>
      </c>
      <c r="U2042">
        <v>9</v>
      </c>
      <c r="V2042">
        <v>13</v>
      </c>
      <c r="Z2042" t="s">
        <v>1960</v>
      </c>
      <c r="AC2042" t="s">
        <v>1961</v>
      </c>
      <c r="AD2042" t="s">
        <v>1811</v>
      </c>
      <c r="AF2042" t="s">
        <v>2210</v>
      </c>
      <c r="AH2042" t="s">
        <v>202</v>
      </c>
      <c r="AI2042" t="s">
        <v>1813</v>
      </c>
      <c r="AJ2042" t="s">
        <v>2211</v>
      </c>
      <c r="AK2042" t="s">
        <v>2212</v>
      </c>
      <c r="AL2042" t="s">
        <v>2213</v>
      </c>
      <c r="AO2042" t="s">
        <v>2214</v>
      </c>
      <c r="AQ2042">
        <v>12</v>
      </c>
      <c r="AR2042">
        <v>20</v>
      </c>
      <c r="AS2042" t="s">
        <v>1661</v>
      </c>
      <c r="AT2042" t="s">
        <v>2215</v>
      </c>
      <c r="AU2042" t="s">
        <v>2216</v>
      </c>
      <c r="AW2042" t="s">
        <v>2217</v>
      </c>
      <c r="AX2042" t="s">
        <v>2218</v>
      </c>
      <c r="AY2042" t="s">
        <v>774</v>
      </c>
      <c r="AZ2042" t="s">
        <v>670</v>
      </c>
      <c r="BA2042" t="s">
        <v>1797</v>
      </c>
      <c r="BB2042" t="s">
        <v>2219</v>
      </c>
      <c r="BC2042" t="s">
        <v>2081</v>
      </c>
      <c r="BD2042" t="s">
        <v>128</v>
      </c>
      <c r="BE2042">
        <v>0</v>
      </c>
      <c r="BF2042" t="s">
        <v>2220</v>
      </c>
      <c r="BG2042" t="s">
        <v>2221</v>
      </c>
      <c r="BH2042" t="s">
        <v>2222</v>
      </c>
      <c r="BS2042">
        <v>0</v>
      </c>
      <c r="BT2042">
        <v>0</v>
      </c>
      <c r="BU2042">
        <v>1</v>
      </c>
      <c r="BV2042">
        <v>0</v>
      </c>
      <c r="BW2042">
        <v>0</v>
      </c>
      <c r="BX2042">
        <v>1</v>
      </c>
      <c r="BY2042">
        <v>1</v>
      </c>
      <c r="CD2042" t="s">
        <v>1803</v>
      </c>
      <c r="CE2042">
        <v>0</v>
      </c>
      <c r="CJ2042" t="s">
        <v>132</v>
      </c>
      <c r="CO2042" t="str">
        <f>HYPERLINK("http://www.d20pfsrd.com/bestiary/monster-listings/dragons/dragon/-metallic-gold/young-gold-dragon","Young Gold Dragon")</f>
        <v>Young Gold Dragon</v>
      </c>
      <c r="CP2042">
        <v>137</v>
      </c>
      <c r="CQ2042">
        <v>0</v>
      </c>
      <c r="CR2042">
        <v>0</v>
      </c>
      <c r="CS2042">
        <v>0</v>
      </c>
      <c r="CT2042">
        <v>0</v>
      </c>
    </row>
    <row r="2043" spans="1:98" x14ac:dyDescent="0.2">
      <c r="A2043" t="s">
        <v>1899</v>
      </c>
      <c r="B2043" s="1" t="s">
        <v>633</v>
      </c>
      <c r="C2043">
        <v>4800</v>
      </c>
      <c r="G2043" t="s">
        <v>135</v>
      </c>
      <c r="H2043" t="s">
        <v>193</v>
      </c>
      <c r="I2043" t="s">
        <v>1780</v>
      </c>
      <c r="J2043" t="s">
        <v>1900</v>
      </c>
      <c r="K2043">
        <v>1</v>
      </c>
      <c r="L2043" t="s">
        <v>1901</v>
      </c>
      <c r="N2043" t="s">
        <v>1902</v>
      </c>
      <c r="O2043" t="s">
        <v>1903</v>
      </c>
      <c r="P2043">
        <v>85</v>
      </c>
      <c r="Q2043" t="s">
        <v>1904</v>
      </c>
      <c r="S2043" t="s">
        <v>1905</v>
      </c>
      <c r="T2043">
        <v>9</v>
      </c>
      <c r="U2043">
        <v>7</v>
      </c>
      <c r="V2043">
        <v>9</v>
      </c>
      <c r="Z2043" t="s">
        <v>1787</v>
      </c>
      <c r="AD2043" t="s">
        <v>1906</v>
      </c>
      <c r="AF2043" t="s">
        <v>1907</v>
      </c>
      <c r="AH2043" t="s">
        <v>202</v>
      </c>
      <c r="AI2043" t="s">
        <v>1813</v>
      </c>
      <c r="AJ2043" t="s">
        <v>1908</v>
      </c>
      <c r="AK2043" t="s">
        <v>1909</v>
      </c>
      <c r="AO2043" t="s">
        <v>1880</v>
      </c>
      <c r="AQ2043">
        <v>9</v>
      </c>
      <c r="AR2043">
        <v>15</v>
      </c>
      <c r="AS2043" t="s">
        <v>567</v>
      </c>
      <c r="AT2043" t="s">
        <v>1910</v>
      </c>
      <c r="AU2043" t="s">
        <v>1911</v>
      </c>
      <c r="AW2043" t="s">
        <v>1883</v>
      </c>
      <c r="AX2043" t="s">
        <v>1912</v>
      </c>
      <c r="AY2043" t="s">
        <v>445</v>
      </c>
      <c r="AZ2043" t="s">
        <v>670</v>
      </c>
      <c r="BA2043" t="s">
        <v>1797</v>
      </c>
      <c r="BB2043" t="s">
        <v>1913</v>
      </c>
      <c r="BC2043" t="s">
        <v>1799</v>
      </c>
      <c r="BD2043" t="s">
        <v>128</v>
      </c>
      <c r="BE2043">
        <v>0</v>
      </c>
      <c r="BF2043" t="s">
        <v>1914</v>
      </c>
      <c r="BG2043" t="s">
        <v>1915</v>
      </c>
      <c r="BH2043" t="s">
        <v>1916</v>
      </c>
      <c r="BS2043">
        <v>0</v>
      </c>
      <c r="BT2043">
        <v>0</v>
      </c>
      <c r="BU2043">
        <v>1</v>
      </c>
      <c r="BV2043">
        <v>0</v>
      </c>
      <c r="BW2043">
        <v>0</v>
      </c>
      <c r="BX2043">
        <v>1</v>
      </c>
      <c r="BY2043">
        <v>1</v>
      </c>
      <c r="CD2043" t="s">
        <v>1803</v>
      </c>
      <c r="CE2043">
        <v>0</v>
      </c>
      <c r="CJ2043" t="s">
        <v>132</v>
      </c>
      <c r="CO2043" t="str">
        <f>HYPERLINK("http://www.d20pfsrd.com/bestiary/monster-listings/dragons/dragon/-chromatic-green/young-green-dragon","Young Green Dragon")</f>
        <v>Young Green Dragon</v>
      </c>
      <c r="CP2043">
        <v>119</v>
      </c>
      <c r="CQ2043">
        <v>0</v>
      </c>
      <c r="CR2043">
        <v>0</v>
      </c>
      <c r="CS2043">
        <v>0</v>
      </c>
      <c r="CT2043">
        <v>0</v>
      </c>
    </row>
    <row r="2044" spans="1:98" x14ac:dyDescent="0.2">
      <c r="A2044" t="s">
        <v>24900</v>
      </c>
      <c r="B2044" s="1" t="s">
        <v>1034</v>
      </c>
      <c r="C2044">
        <v>6400</v>
      </c>
      <c r="G2044" t="s">
        <v>923</v>
      </c>
      <c r="H2044" t="s">
        <v>193</v>
      </c>
      <c r="I2044" t="s">
        <v>1780</v>
      </c>
      <c r="K2044">
        <v>0</v>
      </c>
      <c r="L2044" t="s">
        <v>24901</v>
      </c>
      <c r="N2044" t="s">
        <v>3537</v>
      </c>
      <c r="O2044" t="s">
        <v>20808</v>
      </c>
      <c r="P2044">
        <v>105</v>
      </c>
      <c r="Q2044" t="s">
        <v>12528</v>
      </c>
      <c r="S2044" t="s">
        <v>24902</v>
      </c>
      <c r="T2044">
        <v>10</v>
      </c>
      <c r="U2044">
        <v>7</v>
      </c>
      <c r="V2044">
        <v>11</v>
      </c>
      <c r="X2044" t="s">
        <v>24903</v>
      </c>
      <c r="Z2044" t="s">
        <v>2018</v>
      </c>
      <c r="AD2044" t="s">
        <v>1876</v>
      </c>
      <c r="AF2044" t="s">
        <v>19119</v>
      </c>
      <c r="AH2044" t="s">
        <v>202</v>
      </c>
      <c r="AI2044" t="s">
        <v>1813</v>
      </c>
      <c r="AJ2044" t="s">
        <v>24904</v>
      </c>
      <c r="AK2044" t="s">
        <v>24905</v>
      </c>
      <c r="AL2044" t="s">
        <v>24906</v>
      </c>
      <c r="AO2044" t="s">
        <v>24907</v>
      </c>
      <c r="AQ2044">
        <v>10</v>
      </c>
      <c r="AR2044">
        <v>16</v>
      </c>
      <c r="AS2044" t="s">
        <v>567</v>
      </c>
      <c r="AT2044" t="s">
        <v>24908</v>
      </c>
      <c r="AU2044" t="s">
        <v>24909</v>
      </c>
      <c r="AW2044" t="s">
        <v>24910</v>
      </c>
      <c r="AX2044" t="s">
        <v>24911</v>
      </c>
      <c r="AY2044" t="s">
        <v>24912</v>
      </c>
      <c r="AZ2044" t="s">
        <v>670</v>
      </c>
      <c r="BA2044" t="s">
        <v>1797</v>
      </c>
      <c r="BB2044" t="s">
        <v>24913</v>
      </c>
      <c r="BC2044" t="s">
        <v>24914</v>
      </c>
      <c r="BD2044" t="s">
        <v>24172</v>
      </c>
      <c r="BE2044">
        <v>0</v>
      </c>
      <c r="BF2044" t="s">
        <v>24915</v>
      </c>
      <c r="BG2044" t="s">
        <v>24916</v>
      </c>
      <c r="BH2044" t="s">
        <v>24917</v>
      </c>
      <c r="BI2044" t="s">
        <v>132</v>
      </c>
      <c r="BK2044" t="s">
        <v>132</v>
      </c>
      <c r="BS2044">
        <v>0</v>
      </c>
      <c r="BT2044">
        <v>0</v>
      </c>
      <c r="BU2044">
        <v>1</v>
      </c>
      <c r="BV2044">
        <v>0</v>
      </c>
      <c r="BW2044">
        <v>1</v>
      </c>
      <c r="BX2044">
        <v>0</v>
      </c>
      <c r="BY2044">
        <v>1</v>
      </c>
      <c r="CD2044" t="s">
        <v>1803</v>
      </c>
      <c r="CE2044">
        <v>0</v>
      </c>
      <c r="CJ2044" t="s">
        <v>132</v>
      </c>
      <c r="CK2044" t="s">
        <v>132</v>
      </c>
      <c r="CP2044">
        <v>5182</v>
      </c>
      <c r="CQ2044">
        <v>0</v>
      </c>
      <c r="CR2044">
        <v>0</v>
      </c>
      <c r="CS2044">
        <v>0</v>
      </c>
      <c r="CT2044">
        <v>0</v>
      </c>
    </row>
    <row r="2045" spans="1:98" x14ac:dyDescent="0.2">
      <c r="A2045" t="s">
        <v>8897</v>
      </c>
      <c r="B2045" s="1" t="s">
        <v>633</v>
      </c>
      <c r="C2045">
        <v>4800</v>
      </c>
      <c r="G2045" t="s">
        <v>923</v>
      </c>
      <c r="H2045" t="s">
        <v>102</v>
      </c>
      <c r="I2045" t="s">
        <v>1780</v>
      </c>
      <c r="J2045" t="s">
        <v>3072</v>
      </c>
      <c r="K2045">
        <v>6</v>
      </c>
      <c r="L2045" t="s">
        <v>1782</v>
      </c>
      <c r="N2045" t="s">
        <v>2154</v>
      </c>
      <c r="O2045" t="s">
        <v>2155</v>
      </c>
      <c r="P2045">
        <v>85</v>
      </c>
      <c r="Q2045" t="s">
        <v>1904</v>
      </c>
      <c r="S2045" t="s">
        <v>1959</v>
      </c>
      <c r="T2045">
        <v>11</v>
      </c>
      <c r="U2045">
        <v>8</v>
      </c>
      <c r="V2045">
        <v>10</v>
      </c>
      <c r="Z2045" t="s">
        <v>1960</v>
      </c>
      <c r="AC2045" t="s">
        <v>4565</v>
      </c>
      <c r="AD2045" t="s">
        <v>2157</v>
      </c>
      <c r="AF2045" t="s">
        <v>8898</v>
      </c>
      <c r="AH2045" t="s">
        <v>114</v>
      </c>
      <c r="AI2045" t="s">
        <v>114</v>
      </c>
      <c r="AJ2045" t="s">
        <v>8899</v>
      </c>
      <c r="AK2045" t="s">
        <v>8900</v>
      </c>
      <c r="AL2045" t="s">
        <v>8901</v>
      </c>
      <c r="AO2045" t="s">
        <v>8902</v>
      </c>
      <c r="AQ2045">
        <v>9</v>
      </c>
      <c r="AR2045">
        <v>14</v>
      </c>
      <c r="AS2045" t="s">
        <v>567</v>
      </c>
      <c r="AT2045" t="s">
        <v>8903</v>
      </c>
      <c r="AU2045" t="s">
        <v>8904</v>
      </c>
      <c r="AW2045" t="s">
        <v>8905</v>
      </c>
      <c r="AX2045" t="s">
        <v>8906</v>
      </c>
      <c r="AY2045" t="s">
        <v>8907</v>
      </c>
      <c r="AZ2045" t="s">
        <v>670</v>
      </c>
      <c r="BA2045" t="s">
        <v>1797</v>
      </c>
      <c r="BB2045" t="s">
        <v>8908</v>
      </c>
      <c r="BC2045" t="s">
        <v>8776</v>
      </c>
      <c r="BD2045" t="s">
        <v>7316</v>
      </c>
      <c r="BE2045">
        <v>0</v>
      </c>
      <c r="BF2045" t="s">
        <v>8909</v>
      </c>
      <c r="BG2045" t="s">
        <v>8910</v>
      </c>
      <c r="BH2045" t="s">
        <v>8911</v>
      </c>
      <c r="BR2045" t="s">
        <v>8780</v>
      </c>
      <c r="BS2045">
        <v>0</v>
      </c>
      <c r="BT2045">
        <v>0</v>
      </c>
      <c r="BU2045">
        <v>1</v>
      </c>
      <c r="BV2045">
        <v>0</v>
      </c>
      <c r="BW2045">
        <v>0</v>
      </c>
      <c r="BX2045">
        <v>0</v>
      </c>
      <c r="BY2045">
        <v>1</v>
      </c>
      <c r="CD2045" t="s">
        <v>1803</v>
      </c>
      <c r="CE2045">
        <v>0</v>
      </c>
      <c r="CJ2045" t="s">
        <v>132</v>
      </c>
      <c r="CO2045" t="str">
        <f>HYPERLINK("http://www.d20pfsrd.com/bestiary/monster-listings/dragons/dragon/-primal-magma","Young Magma Dragon")</f>
        <v>Young Magma Dragon</v>
      </c>
      <c r="CP2045">
        <v>1179</v>
      </c>
      <c r="CQ2045">
        <v>0</v>
      </c>
      <c r="CR2045">
        <v>0</v>
      </c>
      <c r="CS2045">
        <v>0</v>
      </c>
      <c r="CT2045">
        <v>0</v>
      </c>
    </row>
    <row r="2046" spans="1:98" x14ac:dyDescent="0.2">
      <c r="A2046" t="s">
        <v>1953</v>
      </c>
      <c r="B2046" s="1" t="s">
        <v>574</v>
      </c>
      <c r="C2046">
        <v>9600</v>
      </c>
      <c r="G2046" t="s">
        <v>575</v>
      </c>
      <c r="H2046" t="s">
        <v>193</v>
      </c>
      <c r="I2046" t="s">
        <v>1780</v>
      </c>
      <c r="J2046" t="s">
        <v>1954</v>
      </c>
      <c r="K2046">
        <v>5</v>
      </c>
      <c r="L2046" t="s">
        <v>1955</v>
      </c>
      <c r="N2046" t="s">
        <v>1956</v>
      </c>
      <c r="O2046" t="s">
        <v>1957</v>
      </c>
      <c r="P2046">
        <v>115</v>
      </c>
      <c r="Q2046" t="s">
        <v>1958</v>
      </c>
      <c r="S2046" t="s">
        <v>1959</v>
      </c>
      <c r="T2046">
        <v>11</v>
      </c>
      <c r="U2046">
        <v>8</v>
      </c>
      <c r="V2046">
        <v>10</v>
      </c>
      <c r="Z2046" t="s">
        <v>1960</v>
      </c>
      <c r="AC2046" t="s">
        <v>1961</v>
      </c>
      <c r="AD2046" t="s">
        <v>1962</v>
      </c>
      <c r="AF2046" t="s">
        <v>1963</v>
      </c>
      <c r="AH2046" t="s">
        <v>202</v>
      </c>
      <c r="AI2046" t="s">
        <v>1813</v>
      </c>
      <c r="AJ2046" t="s">
        <v>1964</v>
      </c>
      <c r="AK2046" t="s">
        <v>1965</v>
      </c>
      <c r="AL2046" t="s">
        <v>1966</v>
      </c>
      <c r="AO2046" t="s">
        <v>1967</v>
      </c>
      <c r="AQ2046">
        <v>11</v>
      </c>
      <c r="AR2046">
        <v>19</v>
      </c>
      <c r="AS2046" t="s">
        <v>1631</v>
      </c>
      <c r="AT2046" t="s">
        <v>1968</v>
      </c>
      <c r="AU2046" t="s">
        <v>1969</v>
      </c>
      <c r="AW2046" t="s">
        <v>1883</v>
      </c>
      <c r="AY2046" t="s">
        <v>1970</v>
      </c>
      <c r="AZ2046" t="s">
        <v>670</v>
      </c>
      <c r="BA2046" t="s">
        <v>1797</v>
      </c>
      <c r="BB2046" t="s">
        <v>1971</v>
      </c>
      <c r="BC2046" t="s">
        <v>1799</v>
      </c>
      <c r="BD2046" t="s">
        <v>128</v>
      </c>
      <c r="BE2046">
        <v>0</v>
      </c>
      <c r="BF2046" t="s">
        <v>1972</v>
      </c>
      <c r="BG2046" t="s">
        <v>1973</v>
      </c>
      <c r="BH2046" t="s">
        <v>1974</v>
      </c>
      <c r="BS2046">
        <v>0</v>
      </c>
      <c r="BT2046">
        <v>0</v>
      </c>
      <c r="BU2046">
        <v>1</v>
      </c>
      <c r="BV2046">
        <v>0</v>
      </c>
      <c r="BW2046">
        <v>0</v>
      </c>
      <c r="BX2046">
        <v>0</v>
      </c>
      <c r="BY2046">
        <v>1</v>
      </c>
      <c r="CD2046" t="s">
        <v>1803</v>
      </c>
      <c r="CE2046">
        <v>0</v>
      </c>
      <c r="CJ2046" t="s">
        <v>132</v>
      </c>
      <c r="CO2046" t="str">
        <f>HYPERLINK("http://www.d20pfsrd.com/bestiary/monster-listings/dragons/dragon/-chromatic-red/young-red-dragon","Young Red Dragon")</f>
        <v>Young Red Dragon</v>
      </c>
      <c r="CP2046">
        <v>122</v>
      </c>
      <c r="CQ2046">
        <v>0</v>
      </c>
      <c r="CR2046">
        <v>0</v>
      </c>
      <c r="CS2046">
        <v>0</v>
      </c>
      <c r="CT2046">
        <v>0</v>
      </c>
    </row>
    <row r="2047" spans="1:98" x14ac:dyDescent="0.2">
      <c r="A2047" t="s">
        <v>15935</v>
      </c>
      <c r="B2047" s="1" t="s">
        <v>633</v>
      </c>
      <c r="C2047">
        <v>4800</v>
      </c>
      <c r="G2047" t="s">
        <v>2068</v>
      </c>
      <c r="H2047" t="s">
        <v>193</v>
      </c>
      <c r="I2047" t="s">
        <v>1780</v>
      </c>
      <c r="J2047" t="s">
        <v>1781</v>
      </c>
      <c r="K2047">
        <v>5</v>
      </c>
      <c r="L2047" t="s">
        <v>15936</v>
      </c>
      <c r="N2047" t="s">
        <v>1872</v>
      </c>
      <c r="O2047" t="s">
        <v>1873</v>
      </c>
      <c r="P2047">
        <v>85</v>
      </c>
      <c r="Q2047" t="s">
        <v>1904</v>
      </c>
      <c r="S2047" t="s">
        <v>15937</v>
      </c>
      <c r="T2047">
        <v>11</v>
      </c>
      <c r="U2047">
        <v>7</v>
      </c>
      <c r="V2047">
        <v>9</v>
      </c>
      <c r="Z2047" t="s">
        <v>1853</v>
      </c>
      <c r="AD2047" t="s">
        <v>2111</v>
      </c>
      <c r="AF2047" t="s">
        <v>15938</v>
      </c>
      <c r="AH2047" t="s">
        <v>202</v>
      </c>
      <c r="AI2047" t="s">
        <v>15894</v>
      </c>
      <c r="AJ2047" t="s">
        <v>15939</v>
      </c>
      <c r="AK2047" t="s">
        <v>15940</v>
      </c>
      <c r="AL2047" t="s">
        <v>15941</v>
      </c>
      <c r="AO2047" t="s">
        <v>2116</v>
      </c>
      <c r="AQ2047">
        <v>9</v>
      </c>
      <c r="AR2047">
        <v>15</v>
      </c>
      <c r="AS2047" t="s">
        <v>567</v>
      </c>
      <c r="AT2047" t="s">
        <v>15942</v>
      </c>
      <c r="AU2047" t="s">
        <v>15943</v>
      </c>
      <c r="AW2047" t="s">
        <v>2319</v>
      </c>
      <c r="AX2047" t="s">
        <v>2120</v>
      </c>
      <c r="AY2047" t="s">
        <v>9725</v>
      </c>
      <c r="AZ2047" t="s">
        <v>670</v>
      </c>
      <c r="BA2047" t="s">
        <v>1797</v>
      </c>
      <c r="BB2047" t="s">
        <v>15944</v>
      </c>
      <c r="BC2047" t="s">
        <v>15903</v>
      </c>
      <c r="BD2047" t="s">
        <v>14619</v>
      </c>
      <c r="BE2047">
        <v>0</v>
      </c>
      <c r="BF2047" t="s">
        <v>15945</v>
      </c>
      <c r="BG2047" t="s">
        <v>15946</v>
      </c>
      <c r="BH2047" t="s">
        <v>15947</v>
      </c>
      <c r="BL2047" t="s">
        <v>132</v>
      </c>
      <c r="BM2047" t="s">
        <v>132</v>
      </c>
      <c r="BN2047" t="s">
        <v>132</v>
      </c>
      <c r="BS2047">
        <v>0</v>
      </c>
      <c r="BT2047">
        <v>0</v>
      </c>
      <c r="BU2047">
        <v>1</v>
      </c>
      <c r="BV2047">
        <v>0</v>
      </c>
      <c r="BW2047">
        <v>0</v>
      </c>
      <c r="BX2047">
        <v>1</v>
      </c>
      <c r="BY2047">
        <v>1</v>
      </c>
      <c r="CB2047" t="s">
        <v>132</v>
      </c>
      <c r="CD2047" t="s">
        <v>1803</v>
      </c>
      <c r="CE2047">
        <v>0</v>
      </c>
      <c r="CJ2047" t="s">
        <v>132</v>
      </c>
      <c r="CP2047">
        <v>2039</v>
      </c>
      <c r="CQ2047">
        <v>0</v>
      </c>
      <c r="CR2047">
        <v>0</v>
      </c>
      <c r="CS2047">
        <v>0</v>
      </c>
      <c r="CT2047">
        <v>0</v>
      </c>
    </row>
    <row r="2048" spans="1:98" x14ac:dyDescent="0.2">
      <c r="A2048" t="s">
        <v>2259</v>
      </c>
      <c r="B2048" s="1" t="s">
        <v>574</v>
      </c>
      <c r="C2048">
        <v>9600</v>
      </c>
      <c r="G2048" t="s">
        <v>366</v>
      </c>
      <c r="H2048" t="s">
        <v>193</v>
      </c>
      <c r="I2048" t="s">
        <v>1780</v>
      </c>
      <c r="J2048" t="s">
        <v>2012</v>
      </c>
      <c r="K2048">
        <v>5</v>
      </c>
      <c r="L2048" t="s">
        <v>2260</v>
      </c>
      <c r="N2048" t="s">
        <v>1956</v>
      </c>
      <c r="O2048" t="s">
        <v>1957</v>
      </c>
      <c r="P2048">
        <v>104</v>
      </c>
      <c r="Q2048" t="s">
        <v>2261</v>
      </c>
      <c r="S2048" t="s">
        <v>2262</v>
      </c>
      <c r="T2048">
        <v>10</v>
      </c>
      <c r="U2048">
        <v>8</v>
      </c>
      <c r="V2048">
        <v>12</v>
      </c>
      <c r="Z2048" t="s">
        <v>2263</v>
      </c>
      <c r="AC2048" t="s">
        <v>2019</v>
      </c>
      <c r="AD2048" t="s">
        <v>2264</v>
      </c>
      <c r="AE2048" t="s">
        <v>2265</v>
      </c>
      <c r="AF2048" t="s">
        <v>2266</v>
      </c>
      <c r="AH2048" t="s">
        <v>202</v>
      </c>
      <c r="AI2048" t="s">
        <v>1813</v>
      </c>
      <c r="AJ2048" t="s">
        <v>2267</v>
      </c>
      <c r="AK2048" t="s">
        <v>2268</v>
      </c>
      <c r="AL2048" t="s">
        <v>2269</v>
      </c>
      <c r="AO2048" t="s">
        <v>2116</v>
      </c>
      <c r="AQ2048">
        <v>11</v>
      </c>
      <c r="AR2048">
        <v>17</v>
      </c>
      <c r="AS2048" t="s">
        <v>483</v>
      </c>
      <c r="AT2048" t="s">
        <v>2270</v>
      </c>
      <c r="AU2048" t="s">
        <v>2271</v>
      </c>
      <c r="AW2048" t="s">
        <v>1897</v>
      </c>
      <c r="AX2048" t="s">
        <v>2272</v>
      </c>
      <c r="AY2048" t="s">
        <v>736</v>
      </c>
      <c r="AZ2048" t="s">
        <v>670</v>
      </c>
      <c r="BA2048" t="s">
        <v>1797</v>
      </c>
      <c r="BB2048" t="s">
        <v>2273</v>
      </c>
      <c r="BC2048" t="s">
        <v>2081</v>
      </c>
      <c r="BD2048" t="s">
        <v>128</v>
      </c>
      <c r="BE2048">
        <v>0</v>
      </c>
      <c r="BF2048" t="s">
        <v>2274</v>
      </c>
      <c r="BG2048" t="s">
        <v>2275</v>
      </c>
      <c r="BH2048" t="s">
        <v>2276</v>
      </c>
      <c r="BS2048">
        <v>0</v>
      </c>
      <c r="BT2048">
        <v>0</v>
      </c>
      <c r="BU2048">
        <v>1</v>
      </c>
      <c r="BV2048">
        <v>0</v>
      </c>
      <c r="BW2048">
        <v>0</v>
      </c>
      <c r="BX2048">
        <v>0</v>
      </c>
      <c r="BY2048">
        <v>1</v>
      </c>
      <c r="CD2048" t="s">
        <v>1803</v>
      </c>
      <c r="CE2048">
        <v>0</v>
      </c>
      <c r="CJ2048" t="s">
        <v>132</v>
      </c>
      <c r="CO2048" t="str">
        <f>HYPERLINK("http://www.d20pfsrd.com/bestiary/monster-listings/dragons/dragon/-metallic-silver/young-silver-dragon","Young Silver Dragon")</f>
        <v>Young Silver Dragon</v>
      </c>
      <c r="CP2048">
        <v>140</v>
      </c>
      <c r="CQ2048">
        <v>0</v>
      </c>
      <c r="CR2048">
        <v>0</v>
      </c>
      <c r="CS2048">
        <v>0</v>
      </c>
      <c r="CT2048">
        <v>0</v>
      </c>
    </row>
    <row r="2049" spans="1:98" x14ac:dyDescent="0.2">
      <c r="A2049" t="s">
        <v>15972</v>
      </c>
      <c r="B2049" s="1" t="s">
        <v>1034</v>
      </c>
      <c r="C2049">
        <v>6400</v>
      </c>
      <c r="G2049" t="s">
        <v>366</v>
      </c>
      <c r="H2049" t="s">
        <v>193</v>
      </c>
      <c r="I2049" t="s">
        <v>1780</v>
      </c>
      <c r="J2049" t="s">
        <v>1900</v>
      </c>
      <c r="K2049">
        <v>1</v>
      </c>
      <c r="L2049" t="s">
        <v>15973</v>
      </c>
      <c r="N2049" t="s">
        <v>1956</v>
      </c>
      <c r="O2049" t="s">
        <v>1957</v>
      </c>
      <c r="P2049">
        <v>95</v>
      </c>
      <c r="Q2049" t="s">
        <v>1874</v>
      </c>
      <c r="S2049" t="s">
        <v>15974</v>
      </c>
      <c r="T2049">
        <v>10</v>
      </c>
      <c r="U2049">
        <v>10</v>
      </c>
      <c r="V2049">
        <v>10</v>
      </c>
      <c r="Z2049" t="s">
        <v>1853</v>
      </c>
      <c r="AD2049" t="s">
        <v>15057</v>
      </c>
      <c r="AF2049" t="s">
        <v>15975</v>
      </c>
      <c r="AH2049" t="s">
        <v>202</v>
      </c>
      <c r="AI2049" t="s">
        <v>15894</v>
      </c>
      <c r="AJ2049" t="s">
        <v>15976</v>
      </c>
      <c r="AK2049" t="s">
        <v>15977</v>
      </c>
      <c r="AL2049" t="s">
        <v>15978</v>
      </c>
      <c r="AO2049" t="s">
        <v>2116</v>
      </c>
      <c r="AQ2049">
        <v>10</v>
      </c>
      <c r="AR2049">
        <v>16</v>
      </c>
      <c r="AS2049" t="s">
        <v>1583</v>
      </c>
      <c r="AT2049" t="s">
        <v>15979</v>
      </c>
      <c r="AU2049" t="s">
        <v>15980</v>
      </c>
      <c r="AW2049" t="s">
        <v>12670</v>
      </c>
      <c r="AX2049" t="s">
        <v>15981</v>
      </c>
      <c r="AY2049" t="s">
        <v>15982</v>
      </c>
      <c r="AZ2049" t="s">
        <v>670</v>
      </c>
      <c r="BA2049" t="s">
        <v>1797</v>
      </c>
      <c r="BB2049" t="s">
        <v>15983</v>
      </c>
      <c r="BC2049" t="s">
        <v>15903</v>
      </c>
      <c r="BD2049" t="s">
        <v>14619</v>
      </c>
      <c r="BE2049">
        <v>0</v>
      </c>
      <c r="BF2049" t="s">
        <v>15984</v>
      </c>
      <c r="BG2049" t="s">
        <v>15985</v>
      </c>
      <c r="BH2049" t="s">
        <v>15986</v>
      </c>
      <c r="BS2049">
        <v>0</v>
      </c>
      <c r="BT2049">
        <v>0</v>
      </c>
      <c r="BU2049">
        <v>1</v>
      </c>
      <c r="BV2049">
        <v>0</v>
      </c>
      <c r="BW2049">
        <v>0</v>
      </c>
      <c r="BX2049">
        <v>0</v>
      </c>
      <c r="BY2049">
        <v>1</v>
      </c>
      <c r="CD2049" t="s">
        <v>132</v>
      </c>
      <c r="CE2049">
        <v>0</v>
      </c>
      <c r="CJ2049" t="s">
        <v>132</v>
      </c>
      <c r="CK2049" t="s">
        <v>132</v>
      </c>
      <c r="CP2049">
        <v>2042</v>
      </c>
      <c r="CQ2049">
        <v>0</v>
      </c>
      <c r="CR2049">
        <v>0</v>
      </c>
      <c r="CS2049">
        <v>0</v>
      </c>
      <c r="CT2049">
        <v>0</v>
      </c>
    </row>
    <row r="2050" spans="1:98" x14ac:dyDescent="0.2">
      <c r="A2050" t="s">
        <v>24951</v>
      </c>
      <c r="B2050" s="1" t="s">
        <v>1034</v>
      </c>
      <c r="C2050">
        <v>6400</v>
      </c>
      <c r="G2050" t="s">
        <v>3133</v>
      </c>
      <c r="H2050" t="s">
        <v>193</v>
      </c>
      <c r="I2050" t="s">
        <v>1780</v>
      </c>
      <c r="J2050" t="s">
        <v>1954</v>
      </c>
      <c r="K2050">
        <v>6</v>
      </c>
      <c r="L2050" t="s">
        <v>24952</v>
      </c>
      <c r="N2050" t="s">
        <v>16103</v>
      </c>
      <c r="O2050" t="s">
        <v>16104</v>
      </c>
      <c r="P2050">
        <v>115</v>
      </c>
      <c r="Q2050" t="s">
        <v>1958</v>
      </c>
      <c r="S2050" t="s">
        <v>12033</v>
      </c>
      <c r="T2050">
        <v>10</v>
      </c>
      <c r="U2050">
        <v>11</v>
      </c>
      <c r="V2050">
        <v>10</v>
      </c>
      <c r="Z2050" t="s">
        <v>1960</v>
      </c>
      <c r="AC2050" t="s">
        <v>4565</v>
      </c>
      <c r="AD2050" t="s">
        <v>16012</v>
      </c>
      <c r="AF2050" t="s">
        <v>24953</v>
      </c>
      <c r="AH2050" t="s">
        <v>202</v>
      </c>
      <c r="AI2050" t="s">
        <v>1813</v>
      </c>
      <c r="AJ2050" t="s">
        <v>24954</v>
      </c>
      <c r="AK2050" t="s">
        <v>24955</v>
      </c>
      <c r="AL2050" t="s">
        <v>24956</v>
      </c>
      <c r="AO2050" t="s">
        <v>24957</v>
      </c>
      <c r="AQ2050">
        <v>11</v>
      </c>
      <c r="AR2050">
        <v>18</v>
      </c>
      <c r="AS2050" t="s">
        <v>1631</v>
      </c>
      <c r="AT2050" t="s">
        <v>24958</v>
      </c>
      <c r="AU2050" t="s">
        <v>24959</v>
      </c>
      <c r="AW2050" t="s">
        <v>123</v>
      </c>
      <c r="AX2050" t="s">
        <v>24911</v>
      </c>
      <c r="AY2050" t="s">
        <v>24912</v>
      </c>
      <c r="AZ2050" t="s">
        <v>670</v>
      </c>
      <c r="BA2050" t="s">
        <v>1797</v>
      </c>
      <c r="BB2050" t="s">
        <v>24960</v>
      </c>
      <c r="BC2050" t="s">
        <v>24914</v>
      </c>
      <c r="BD2050" t="s">
        <v>24172</v>
      </c>
      <c r="BE2050">
        <v>0</v>
      </c>
      <c r="BF2050" t="s">
        <v>24961</v>
      </c>
      <c r="BG2050" t="s">
        <v>24962</v>
      </c>
      <c r="BH2050" t="s">
        <v>24963</v>
      </c>
      <c r="BI2050" t="s">
        <v>132</v>
      </c>
      <c r="BK2050" t="s">
        <v>132</v>
      </c>
      <c r="BS2050">
        <v>0</v>
      </c>
      <c r="BT2050">
        <v>0</v>
      </c>
      <c r="BU2050">
        <v>1</v>
      </c>
      <c r="BV2050">
        <v>0</v>
      </c>
      <c r="BW2050">
        <v>0</v>
      </c>
      <c r="BX2050">
        <v>0</v>
      </c>
      <c r="BY2050">
        <v>1</v>
      </c>
      <c r="CD2050" t="s">
        <v>1803</v>
      </c>
      <c r="CE2050">
        <v>0</v>
      </c>
      <c r="CJ2050" t="s">
        <v>132</v>
      </c>
      <c r="CK2050" t="s">
        <v>132</v>
      </c>
      <c r="CP2050">
        <v>5185</v>
      </c>
      <c r="CQ2050">
        <v>0</v>
      </c>
      <c r="CR2050">
        <v>0</v>
      </c>
      <c r="CS2050">
        <v>0</v>
      </c>
      <c r="CT2050">
        <v>0</v>
      </c>
    </row>
    <row r="2051" spans="1:98" x14ac:dyDescent="0.2">
      <c r="A2051" t="s">
        <v>16010</v>
      </c>
      <c r="B2051" s="1" t="s">
        <v>1223</v>
      </c>
      <c r="C2051">
        <v>12800</v>
      </c>
      <c r="G2051" t="s">
        <v>240</v>
      </c>
      <c r="H2051" t="s">
        <v>193</v>
      </c>
      <c r="I2051" t="s">
        <v>1780</v>
      </c>
      <c r="K2051">
        <v>5</v>
      </c>
      <c r="L2051" t="s">
        <v>13464</v>
      </c>
      <c r="N2051" t="s">
        <v>2206</v>
      </c>
      <c r="O2051" t="s">
        <v>2207</v>
      </c>
      <c r="P2051">
        <v>126</v>
      </c>
      <c r="Q2051" t="s">
        <v>2208</v>
      </c>
      <c r="S2051" t="s">
        <v>16011</v>
      </c>
      <c r="T2051">
        <v>12</v>
      </c>
      <c r="U2051">
        <v>11</v>
      </c>
      <c r="V2051">
        <v>13</v>
      </c>
      <c r="Z2051" t="s">
        <v>4599</v>
      </c>
      <c r="AD2051" t="s">
        <v>16012</v>
      </c>
      <c r="AF2051" t="s">
        <v>16013</v>
      </c>
      <c r="AH2051" t="s">
        <v>202</v>
      </c>
      <c r="AI2051" t="s">
        <v>15894</v>
      </c>
      <c r="AJ2051" t="s">
        <v>16014</v>
      </c>
      <c r="AK2051" t="s">
        <v>16015</v>
      </c>
      <c r="AL2051" t="s">
        <v>16016</v>
      </c>
      <c r="AO2051" t="s">
        <v>2214</v>
      </c>
      <c r="AQ2051">
        <v>12</v>
      </c>
      <c r="AR2051">
        <v>20</v>
      </c>
      <c r="AS2051" t="s">
        <v>1661</v>
      </c>
      <c r="AT2051" t="s">
        <v>16017</v>
      </c>
      <c r="AU2051" t="s">
        <v>16018</v>
      </c>
      <c r="AW2051" t="s">
        <v>16019</v>
      </c>
      <c r="AX2051" t="s">
        <v>16020</v>
      </c>
      <c r="AY2051" t="s">
        <v>16021</v>
      </c>
      <c r="AZ2051" t="s">
        <v>670</v>
      </c>
      <c r="BA2051" t="s">
        <v>1797</v>
      </c>
      <c r="BB2051" t="s">
        <v>16022</v>
      </c>
      <c r="BC2051" t="s">
        <v>15903</v>
      </c>
      <c r="BD2051" t="s">
        <v>14619</v>
      </c>
      <c r="BE2051">
        <v>0</v>
      </c>
      <c r="BF2051" t="s">
        <v>16023</v>
      </c>
      <c r="BG2051" t="s">
        <v>16024</v>
      </c>
      <c r="BH2051" t="s">
        <v>16025</v>
      </c>
      <c r="BS2051">
        <v>0</v>
      </c>
      <c r="BT2051">
        <v>0</v>
      </c>
      <c r="BU2051">
        <v>1</v>
      </c>
      <c r="BV2051">
        <v>0</v>
      </c>
      <c r="BW2051">
        <v>0</v>
      </c>
      <c r="BX2051">
        <v>0</v>
      </c>
      <c r="BY2051">
        <v>1</v>
      </c>
      <c r="CD2051" t="s">
        <v>132</v>
      </c>
      <c r="CE2051">
        <v>0</v>
      </c>
      <c r="CJ2051" t="s">
        <v>132</v>
      </c>
      <c r="CK2051" t="s">
        <v>132</v>
      </c>
      <c r="CP2051">
        <v>2045</v>
      </c>
      <c r="CQ2051">
        <v>0</v>
      </c>
      <c r="CR2051">
        <v>0</v>
      </c>
      <c r="CS2051">
        <v>0</v>
      </c>
      <c r="CT2051">
        <v>0</v>
      </c>
    </row>
    <row r="2052" spans="1:98" x14ac:dyDescent="0.2">
      <c r="A2052" t="s">
        <v>24990</v>
      </c>
      <c r="B2052" s="1" t="s">
        <v>1223</v>
      </c>
      <c r="C2052">
        <v>12800</v>
      </c>
      <c r="G2052" t="s">
        <v>240</v>
      </c>
      <c r="H2052" t="s">
        <v>193</v>
      </c>
      <c r="I2052" t="s">
        <v>1780</v>
      </c>
      <c r="K2052">
        <v>9</v>
      </c>
      <c r="L2052" t="s">
        <v>24991</v>
      </c>
      <c r="N2052" t="s">
        <v>16103</v>
      </c>
      <c r="O2052" t="s">
        <v>16104</v>
      </c>
      <c r="P2052">
        <v>149</v>
      </c>
      <c r="Q2052" t="s">
        <v>2038</v>
      </c>
      <c r="S2052" t="s">
        <v>19034</v>
      </c>
      <c r="T2052">
        <v>13</v>
      </c>
      <c r="U2052">
        <v>10</v>
      </c>
      <c r="V2052">
        <v>10</v>
      </c>
      <c r="Z2052" t="s">
        <v>24992</v>
      </c>
      <c r="AD2052" t="s">
        <v>16012</v>
      </c>
      <c r="AF2052" t="s">
        <v>24993</v>
      </c>
      <c r="AH2052" t="s">
        <v>202</v>
      </c>
      <c r="AI2052" t="s">
        <v>1813</v>
      </c>
      <c r="AJ2052" t="s">
        <v>24994</v>
      </c>
      <c r="AK2052" t="s">
        <v>24995</v>
      </c>
      <c r="AL2052" t="s">
        <v>24996</v>
      </c>
      <c r="AO2052" t="s">
        <v>24997</v>
      </c>
      <c r="AQ2052">
        <v>13</v>
      </c>
      <c r="AR2052">
        <v>21</v>
      </c>
      <c r="AS2052" t="s">
        <v>1818</v>
      </c>
      <c r="AT2052" t="s">
        <v>24998</v>
      </c>
      <c r="AU2052" t="s">
        <v>24999</v>
      </c>
      <c r="AW2052" t="s">
        <v>12796</v>
      </c>
      <c r="AX2052" t="s">
        <v>25000</v>
      </c>
      <c r="AY2052" t="s">
        <v>24912</v>
      </c>
      <c r="AZ2052" t="s">
        <v>670</v>
      </c>
      <c r="BA2052" t="s">
        <v>1797</v>
      </c>
      <c r="BB2052" t="s">
        <v>25001</v>
      </c>
      <c r="BC2052" t="s">
        <v>24914</v>
      </c>
      <c r="BD2052" t="s">
        <v>24172</v>
      </c>
      <c r="BE2052">
        <v>0</v>
      </c>
      <c r="BF2052" t="s">
        <v>25002</v>
      </c>
      <c r="BG2052" t="s">
        <v>25003</v>
      </c>
      <c r="BH2052" t="s">
        <v>25004</v>
      </c>
      <c r="BI2052" t="s">
        <v>132</v>
      </c>
      <c r="BK2052" t="s">
        <v>132</v>
      </c>
      <c r="BS2052">
        <v>0</v>
      </c>
      <c r="BT2052">
        <v>0</v>
      </c>
      <c r="BU2052">
        <v>1</v>
      </c>
      <c r="BV2052">
        <v>0</v>
      </c>
      <c r="BW2052">
        <v>0</v>
      </c>
      <c r="BX2052">
        <v>0</v>
      </c>
      <c r="BY2052">
        <v>1</v>
      </c>
      <c r="CD2052" t="s">
        <v>1803</v>
      </c>
      <c r="CE2052">
        <v>0</v>
      </c>
      <c r="CJ2052" t="s">
        <v>132</v>
      </c>
      <c r="CK2052" t="s">
        <v>132</v>
      </c>
      <c r="CP2052">
        <v>5188</v>
      </c>
      <c r="CQ2052">
        <v>0</v>
      </c>
      <c r="CR2052">
        <v>0</v>
      </c>
      <c r="CS2052">
        <v>0</v>
      </c>
      <c r="CT2052">
        <v>0</v>
      </c>
    </row>
    <row r="2053" spans="1:98" x14ac:dyDescent="0.2">
      <c r="A2053" t="s">
        <v>8932</v>
      </c>
      <c r="B2053" s="1" t="s">
        <v>574</v>
      </c>
      <c r="C2053">
        <v>9600</v>
      </c>
      <c r="G2053" t="s">
        <v>575</v>
      </c>
      <c r="H2053" t="s">
        <v>193</v>
      </c>
      <c r="I2053" t="s">
        <v>1780</v>
      </c>
      <c r="J2053" t="s">
        <v>1556</v>
      </c>
      <c r="K2053">
        <v>5</v>
      </c>
      <c r="L2053" t="s">
        <v>2260</v>
      </c>
      <c r="N2053" t="s">
        <v>1956</v>
      </c>
      <c r="O2053" t="s">
        <v>1957</v>
      </c>
      <c r="P2053">
        <v>104</v>
      </c>
      <c r="Q2053" t="s">
        <v>2261</v>
      </c>
      <c r="S2053" t="s">
        <v>2110</v>
      </c>
      <c r="T2053">
        <v>10</v>
      </c>
      <c r="U2053">
        <v>8</v>
      </c>
      <c r="V2053">
        <v>10</v>
      </c>
      <c r="Z2053" t="s">
        <v>8933</v>
      </c>
      <c r="AD2053" t="s">
        <v>1962</v>
      </c>
      <c r="AF2053" t="s">
        <v>8934</v>
      </c>
      <c r="AH2053" t="s">
        <v>202</v>
      </c>
      <c r="AI2053" t="s">
        <v>1813</v>
      </c>
      <c r="AJ2053" t="s">
        <v>8935</v>
      </c>
      <c r="AK2053" t="s">
        <v>8936</v>
      </c>
      <c r="AL2053" t="s">
        <v>8937</v>
      </c>
      <c r="AO2053" t="s">
        <v>2116</v>
      </c>
      <c r="AQ2053">
        <v>11</v>
      </c>
      <c r="AR2053">
        <v>17</v>
      </c>
      <c r="AS2053" t="s">
        <v>483</v>
      </c>
      <c r="AT2053" t="s">
        <v>8938</v>
      </c>
      <c r="AU2053" t="s">
        <v>8939</v>
      </c>
      <c r="AW2053" t="s">
        <v>8940</v>
      </c>
      <c r="AX2053" t="s">
        <v>8941</v>
      </c>
      <c r="AY2053" t="s">
        <v>298</v>
      </c>
      <c r="AZ2053" t="s">
        <v>670</v>
      </c>
      <c r="BA2053" t="s">
        <v>1797</v>
      </c>
      <c r="BB2053" t="s">
        <v>8942</v>
      </c>
      <c r="BC2053" t="s">
        <v>8776</v>
      </c>
      <c r="BD2053" t="s">
        <v>7316</v>
      </c>
      <c r="BE2053">
        <v>0</v>
      </c>
      <c r="BF2053" t="s">
        <v>8943</v>
      </c>
      <c r="BG2053" t="s">
        <v>8944</v>
      </c>
      <c r="BH2053" t="s">
        <v>8945</v>
      </c>
      <c r="BS2053">
        <v>0</v>
      </c>
      <c r="BT2053">
        <v>0</v>
      </c>
      <c r="BU2053">
        <v>1</v>
      </c>
      <c r="BV2053">
        <v>0</v>
      </c>
      <c r="BW2053">
        <v>0</v>
      </c>
      <c r="BX2053">
        <v>0</v>
      </c>
      <c r="BY2053">
        <v>1</v>
      </c>
      <c r="CD2053" t="s">
        <v>1803</v>
      </c>
      <c r="CE2053">
        <v>0</v>
      </c>
      <c r="CJ2053" t="s">
        <v>132</v>
      </c>
      <c r="CO2053" t="str">
        <f>HYPERLINK("http://www.d20pfsrd.com/bestiary/monster-listings/dragons/dragon/-primal-umbral","Young Umbral Dragon")</f>
        <v>Young Umbral Dragon</v>
      </c>
      <c r="CP2053">
        <v>1182</v>
      </c>
      <c r="CQ2053">
        <v>0</v>
      </c>
      <c r="CR2053">
        <v>0</v>
      </c>
      <c r="CS2053">
        <v>0</v>
      </c>
      <c r="CT2053">
        <v>0</v>
      </c>
    </row>
    <row r="2054" spans="1:98" x14ac:dyDescent="0.2">
      <c r="A2054" t="s">
        <v>16050</v>
      </c>
      <c r="B2054" s="1" t="s">
        <v>134</v>
      </c>
      <c r="C2054">
        <v>3200</v>
      </c>
      <c r="G2054" t="s">
        <v>135</v>
      </c>
      <c r="H2054" t="s">
        <v>102</v>
      </c>
      <c r="I2054" t="s">
        <v>1780</v>
      </c>
      <c r="J2054" t="s">
        <v>1954</v>
      </c>
      <c r="K2054">
        <v>5</v>
      </c>
      <c r="L2054" t="s">
        <v>16051</v>
      </c>
      <c r="N2054" t="s">
        <v>9082</v>
      </c>
      <c r="O2054" t="s">
        <v>13465</v>
      </c>
      <c r="P2054">
        <v>76</v>
      </c>
      <c r="Q2054" t="s">
        <v>1785</v>
      </c>
      <c r="S2054" t="s">
        <v>16052</v>
      </c>
      <c r="T2054">
        <v>9</v>
      </c>
      <c r="U2054">
        <v>7</v>
      </c>
      <c r="V2054">
        <v>7</v>
      </c>
      <c r="Z2054" t="s">
        <v>1960</v>
      </c>
      <c r="AC2054" t="s">
        <v>1961</v>
      </c>
      <c r="AD2054" t="s">
        <v>16053</v>
      </c>
      <c r="AF2054" t="s">
        <v>16054</v>
      </c>
      <c r="AH2054" t="s">
        <v>114</v>
      </c>
      <c r="AI2054" t="s">
        <v>15894</v>
      </c>
      <c r="AJ2054" t="s">
        <v>16055</v>
      </c>
      <c r="AK2054" t="s">
        <v>16056</v>
      </c>
      <c r="AO2054" t="s">
        <v>1880</v>
      </c>
      <c r="AQ2054">
        <v>8</v>
      </c>
      <c r="AR2054">
        <v>13</v>
      </c>
      <c r="AS2054" t="s">
        <v>1792</v>
      </c>
      <c r="AT2054" t="s">
        <v>16057</v>
      </c>
      <c r="AU2054" t="s">
        <v>16058</v>
      </c>
      <c r="AW2054" t="s">
        <v>1883</v>
      </c>
      <c r="AX2054" t="s">
        <v>2272</v>
      </c>
      <c r="AY2054" t="s">
        <v>669</v>
      </c>
      <c r="AZ2054" t="s">
        <v>670</v>
      </c>
      <c r="BA2054" t="s">
        <v>1797</v>
      </c>
      <c r="BB2054" t="s">
        <v>16059</v>
      </c>
      <c r="BC2054" t="s">
        <v>15903</v>
      </c>
      <c r="BD2054" t="s">
        <v>14619</v>
      </c>
      <c r="BE2054">
        <v>0</v>
      </c>
      <c r="BF2054" t="s">
        <v>16060</v>
      </c>
      <c r="BG2054" t="s">
        <v>16061</v>
      </c>
      <c r="BH2054" t="s">
        <v>16062</v>
      </c>
      <c r="BS2054">
        <v>0</v>
      </c>
      <c r="BT2054">
        <v>0</v>
      </c>
      <c r="BU2054">
        <v>1</v>
      </c>
      <c r="BV2054">
        <v>0</v>
      </c>
      <c r="BW2054">
        <v>1</v>
      </c>
      <c r="BX2054">
        <v>0</v>
      </c>
      <c r="BY2054">
        <v>1</v>
      </c>
      <c r="CD2054" t="s">
        <v>132</v>
      </c>
      <c r="CE2054">
        <v>0</v>
      </c>
      <c r="CJ2054" t="s">
        <v>132</v>
      </c>
      <c r="CK2054" t="s">
        <v>132</v>
      </c>
      <c r="CP2054">
        <v>2048</v>
      </c>
      <c r="CQ2054">
        <v>0</v>
      </c>
      <c r="CR2054">
        <v>0</v>
      </c>
      <c r="CS2054">
        <v>0</v>
      </c>
      <c r="CT2054">
        <v>0</v>
      </c>
    </row>
    <row r="2055" spans="1:98" x14ac:dyDescent="0.2">
      <c r="A2055" t="s">
        <v>25032</v>
      </c>
      <c r="B2055" s="1" t="s">
        <v>1034</v>
      </c>
      <c r="C2055">
        <v>6400</v>
      </c>
      <c r="G2055" t="s">
        <v>1053</v>
      </c>
      <c r="H2055" t="s">
        <v>193</v>
      </c>
      <c r="I2055" t="s">
        <v>1780</v>
      </c>
      <c r="K2055">
        <v>2</v>
      </c>
      <c r="L2055" t="s">
        <v>25033</v>
      </c>
      <c r="N2055" t="s">
        <v>1347</v>
      </c>
      <c r="O2055" t="s">
        <v>1348</v>
      </c>
      <c r="P2055">
        <v>95</v>
      </c>
      <c r="Q2055" t="s">
        <v>1874</v>
      </c>
      <c r="S2055" t="s">
        <v>9542</v>
      </c>
      <c r="T2055">
        <v>10</v>
      </c>
      <c r="U2055">
        <v>9</v>
      </c>
      <c r="V2055">
        <v>10</v>
      </c>
      <c r="Z2055" t="s">
        <v>25034</v>
      </c>
      <c r="AD2055" t="s">
        <v>15057</v>
      </c>
      <c r="AF2055" t="s">
        <v>25035</v>
      </c>
      <c r="AH2055" t="s">
        <v>202</v>
      </c>
      <c r="AI2055" t="s">
        <v>1813</v>
      </c>
      <c r="AJ2055" t="s">
        <v>25036</v>
      </c>
      <c r="AK2055" t="s">
        <v>25037</v>
      </c>
      <c r="AL2055" t="s">
        <v>25038</v>
      </c>
      <c r="AO2055" t="s">
        <v>25039</v>
      </c>
      <c r="AQ2055">
        <v>10</v>
      </c>
      <c r="AR2055">
        <v>16</v>
      </c>
      <c r="AS2055" t="s">
        <v>483</v>
      </c>
      <c r="AT2055" t="s">
        <v>25040</v>
      </c>
      <c r="AU2055" t="s">
        <v>25041</v>
      </c>
      <c r="AW2055" t="s">
        <v>25042</v>
      </c>
      <c r="AX2055" t="s">
        <v>25043</v>
      </c>
      <c r="AY2055" t="s">
        <v>24912</v>
      </c>
      <c r="AZ2055" t="s">
        <v>670</v>
      </c>
      <c r="BA2055" t="s">
        <v>1797</v>
      </c>
      <c r="BB2055" t="s">
        <v>25044</v>
      </c>
      <c r="BC2055" t="s">
        <v>24914</v>
      </c>
      <c r="BD2055" t="s">
        <v>24172</v>
      </c>
      <c r="BE2055">
        <v>0</v>
      </c>
      <c r="BF2055" t="s">
        <v>25045</v>
      </c>
      <c r="BG2055" t="s">
        <v>25046</v>
      </c>
      <c r="BH2055" t="s">
        <v>25047</v>
      </c>
      <c r="BI2055" t="s">
        <v>132</v>
      </c>
      <c r="BK2055" t="s">
        <v>132</v>
      </c>
      <c r="BS2055">
        <v>0</v>
      </c>
      <c r="BT2055">
        <v>0</v>
      </c>
      <c r="BU2055">
        <v>1</v>
      </c>
      <c r="BV2055">
        <v>0</v>
      </c>
      <c r="BW2055">
        <v>0</v>
      </c>
      <c r="BX2055">
        <v>0</v>
      </c>
      <c r="BY2055">
        <v>1</v>
      </c>
      <c r="CD2055" t="s">
        <v>1803</v>
      </c>
      <c r="CE2055">
        <v>0</v>
      </c>
      <c r="CJ2055" t="s">
        <v>132</v>
      </c>
      <c r="CK2055" t="s">
        <v>132</v>
      </c>
      <c r="CP2055">
        <v>5191</v>
      </c>
      <c r="CQ2055">
        <v>0</v>
      </c>
      <c r="CR2055">
        <v>0</v>
      </c>
      <c r="CS2055">
        <v>0</v>
      </c>
      <c r="CT2055">
        <v>0</v>
      </c>
    </row>
    <row r="2056" spans="1:98" x14ac:dyDescent="0.2">
      <c r="A2056" t="s">
        <v>25073</v>
      </c>
      <c r="B2056" s="1" t="s">
        <v>574</v>
      </c>
      <c r="C2056">
        <v>9600</v>
      </c>
      <c r="G2056" t="s">
        <v>3133</v>
      </c>
      <c r="H2056" t="s">
        <v>193</v>
      </c>
      <c r="I2056" t="s">
        <v>1780</v>
      </c>
      <c r="J2056" t="s">
        <v>1954</v>
      </c>
      <c r="K2056">
        <v>6</v>
      </c>
      <c r="L2056" t="s">
        <v>25074</v>
      </c>
      <c r="N2056" t="s">
        <v>10263</v>
      </c>
      <c r="O2056" t="s">
        <v>19000</v>
      </c>
      <c r="P2056">
        <v>104</v>
      </c>
      <c r="Q2056" t="s">
        <v>2261</v>
      </c>
      <c r="S2056" t="s">
        <v>7086</v>
      </c>
      <c r="T2056">
        <v>12</v>
      </c>
      <c r="U2056">
        <v>8</v>
      </c>
      <c r="V2056">
        <v>10</v>
      </c>
      <c r="Z2056" t="s">
        <v>1960</v>
      </c>
      <c r="AC2056" t="s">
        <v>4565</v>
      </c>
      <c r="AD2056" t="s">
        <v>25075</v>
      </c>
      <c r="AF2056" t="s">
        <v>25076</v>
      </c>
      <c r="AH2056" t="s">
        <v>202</v>
      </c>
      <c r="AI2056" t="s">
        <v>1813</v>
      </c>
      <c r="AJ2056" t="s">
        <v>25077</v>
      </c>
      <c r="AK2056" t="s">
        <v>25078</v>
      </c>
      <c r="AL2056" t="s">
        <v>25079</v>
      </c>
      <c r="AO2056" t="s">
        <v>25080</v>
      </c>
      <c r="AQ2056">
        <v>11</v>
      </c>
      <c r="AR2056">
        <v>17</v>
      </c>
      <c r="AS2056" t="s">
        <v>1676</v>
      </c>
      <c r="AT2056" t="s">
        <v>25081</v>
      </c>
      <c r="AU2056" t="s">
        <v>25082</v>
      </c>
      <c r="AW2056" t="s">
        <v>7791</v>
      </c>
      <c r="AX2056" t="s">
        <v>25083</v>
      </c>
      <c r="AY2056" t="s">
        <v>24912</v>
      </c>
      <c r="AZ2056" t="s">
        <v>670</v>
      </c>
      <c r="BA2056" t="s">
        <v>1797</v>
      </c>
      <c r="BB2056" t="s">
        <v>25084</v>
      </c>
      <c r="BC2056" t="s">
        <v>24914</v>
      </c>
      <c r="BD2056" t="s">
        <v>24172</v>
      </c>
      <c r="BE2056">
        <v>0</v>
      </c>
      <c r="BF2056" t="s">
        <v>25085</v>
      </c>
      <c r="BG2056" t="s">
        <v>25086</v>
      </c>
      <c r="BH2056" t="s">
        <v>25087</v>
      </c>
      <c r="BI2056" t="s">
        <v>132</v>
      </c>
      <c r="BK2056" t="s">
        <v>132</v>
      </c>
      <c r="BS2056">
        <v>0</v>
      </c>
      <c r="BT2056">
        <v>0</v>
      </c>
      <c r="BU2056">
        <v>1</v>
      </c>
      <c r="BV2056">
        <v>0</v>
      </c>
      <c r="BW2056">
        <v>0</v>
      </c>
      <c r="BX2056">
        <v>0</v>
      </c>
      <c r="BY2056">
        <v>1</v>
      </c>
      <c r="CD2056" t="s">
        <v>1803</v>
      </c>
      <c r="CE2056">
        <v>0</v>
      </c>
      <c r="CJ2056" t="s">
        <v>132</v>
      </c>
      <c r="CK2056" t="s">
        <v>132</v>
      </c>
      <c r="CP2056">
        <v>5194</v>
      </c>
      <c r="CQ2056">
        <v>0</v>
      </c>
      <c r="CR2056">
        <v>0</v>
      </c>
      <c r="CS2056">
        <v>0</v>
      </c>
      <c r="CT2056">
        <v>0</v>
      </c>
    </row>
    <row r="2057" spans="1:98" x14ac:dyDescent="0.2">
      <c r="A2057" t="s">
        <v>2011</v>
      </c>
      <c r="B2057" s="1" t="s">
        <v>1137</v>
      </c>
      <c r="C2057">
        <v>2400</v>
      </c>
      <c r="G2057" t="s">
        <v>575</v>
      </c>
      <c r="H2057" t="s">
        <v>102</v>
      </c>
      <c r="I2057" t="s">
        <v>1780</v>
      </c>
      <c r="J2057" t="s">
        <v>2012</v>
      </c>
      <c r="K2057">
        <v>6</v>
      </c>
      <c r="L2057" t="s">
        <v>2013</v>
      </c>
      <c r="N2057" t="s">
        <v>2014</v>
      </c>
      <c r="O2057" t="s">
        <v>2015</v>
      </c>
      <c r="P2057">
        <v>66</v>
      </c>
      <c r="Q2057" t="s">
        <v>2016</v>
      </c>
      <c r="S2057" t="s">
        <v>2017</v>
      </c>
      <c r="T2057">
        <v>8</v>
      </c>
      <c r="U2057">
        <v>7</v>
      </c>
      <c r="V2057">
        <v>5</v>
      </c>
      <c r="Z2057" t="s">
        <v>2018</v>
      </c>
      <c r="AC2057" t="s">
        <v>2019</v>
      </c>
      <c r="AD2057" t="s">
        <v>2020</v>
      </c>
      <c r="AF2057" t="s">
        <v>2021</v>
      </c>
      <c r="AH2057" t="s">
        <v>114</v>
      </c>
      <c r="AI2057" t="s">
        <v>1813</v>
      </c>
      <c r="AJ2057" t="s">
        <v>2022</v>
      </c>
      <c r="AO2057" t="s">
        <v>2023</v>
      </c>
      <c r="AQ2057">
        <v>7</v>
      </c>
      <c r="AR2057">
        <v>11</v>
      </c>
      <c r="AS2057" t="s">
        <v>2024</v>
      </c>
      <c r="AT2057" t="s">
        <v>2025</v>
      </c>
      <c r="AU2057" t="s">
        <v>2026</v>
      </c>
      <c r="AW2057" t="s">
        <v>878</v>
      </c>
      <c r="AX2057" t="s">
        <v>2027</v>
      </c>
      <c r="AY2057" t="s">
        <v>2028</v>
      </c>
      <c r="AZ2057" t="s">
        <v>670</v>
      </c>
      <c r="BA2057" t="s">
        <v>1797</v>
      </c>
      <c r="BB2057" t="s">
        <v>2029</v>
      </c>
      <c r="BC2057" t="s">
        <v>1799</v>
      </c>
      <c r="BD2057" t="s">
        <v>128</v>
      </c>
      <c r="BE2057">
        <v>0</v>
      </c>
      <c r="BF2057" t="s">
        <v>2030</v>
      </c>
      <c r="BG2057" t="s">
        <v>2031</v>
      </c>
      <c r="BH2057" t="s">
        <v>2032</v>
      </c>
      <c r="BS2057">
        <v>0</v>
      </c>
      <c r="BT2057">
        <v>0</v>
      </c>
      <c r="BU2057">
        <v>1</v>
      </c>
      <c r="BV2057">
        <v>0</v>
      </c>
      <c r="BW2057">
        <v>1</v>
      </c>
      <c r="BX2057">
        <v>1</v>
      </c>
      <c r="BY2057">
        <v>1</v>
      </c>
      <c r="CD2057" t="s">
        <v>1803</v>
      </c>
      <c r="CE2057">
        <v>0</v>
      </c>
      <c r="CJ2057" t="s">
        <v>132</v>
      </c>
      <c r="CO2057" t="str">
        <f>HYPERLINK("http://www.d20pfsrd.com/bestiary/monster-listings/dragons/dragon/-chromatic-white/young-white-dragon","Young White Dragon")</f>
        <v>Young White Dragon</v>
      </c>
      <c r="CP2057">
        <v>125</v>
      </c>
      <c r="CQ2057">
        <v>0</v>
      </c>
      <c r="CR2057">
        <v>0</v>
      </c>
      <c r="CS2057">
        <v>0</v>
      </c>
      <c r="CT2057">
        <v>0</v>
      </c>
    </row>
    <row r="2058" spans="1:98" x14ac:dyDescent="0.2">
      <c r="A2058" t="s">
        <v>28047</v>
      </c>
      <c r="B2058" s="1" t="s">
        <v>2051</v>
      </c>
      <c r="C2058">
        <v>51200</v>
      </c>
      <c r="G2058" t="s">
        <v>240</v>
      </c>
      <c r="H2058" t="s">
        <v>136</v>
      </c>
      <c r="I2058" t="s">
        <v>261</v>
      </c>
      <c r="K2058">
        <v>-1</v>
      </c>
      <c r="L2058" t="s">
        <v>3494</v>
      </c>
      <c r="N2058" t="s">
        <v>5884</v>
      </c>
      <c r="O2058" t="s">
        <v>8826</v>
      </c>
      <c r="P2058">
        <v>253</v>
      </c>
      <c r="Q2058" t="s">
        <v>28048</v>
      </c>
      <c r="S2058" t="s">
        <v>28049</v>
      </c>
      <c r="T2058">
        <v>21</v>
      </c>
      <c r="U2058">
        <v>12</v>
      </c>
      <c r="V2058">
        <v>9</v>
      </c>
      <c r="W2058" t="s">
        <v>28050</v>
      </c>
      <c r="Y2058" t="s">
        <v>2527</v>
      </c>
      <c r="AD2058" t="s">
        <v>1614</v>
      </c>
      <c r="AF2058" t="s">
        <v>28051</v>
      </c>
      <c r="AH2058" t="s">
        <v>202</v>
      </c>
      <c r="AI2058" t="s">
        <v>28052</v>
      </c>
      <c r="AJ2058" t="s">
        <v>28053</v>
      </c>
      <c r="AO2058" t="s">
        <v>28054</v>
      </c>
      <c r="AQ2058">
        <v>22</v>
      </c>
      <c r="AR2058" t="s">
        <v>28055</v>
      </c>
      <c r="AS2058" t="s">
        <v>28056</v>
      </c>
      <c r="AT2058" t="s">
        <v>28057</v>
      </c>
      <c r="AU2058" t="s">
        <v>28058</v>
      </c>
      <c r="AV2058" t="s">
        <v>28059</v>
      </c>
      <c r="AX2058" t="s">
        <v>28060</v>
      </c>
      <c r="AY2058" t="s">
        <v>28061</v>
      </c>
      <c r="AZ2058" t="s">
        <v>28062</v>
      </c>
      <c r="BA2058" t="s">
        <v>255</v>
      </c>
      <c r="BB2058" t="s">
        <v>28063</v>
      </c>
      <c r="BD2058" t="s">
        <v>24172</v>
      </c>
      <c r="BE2058">
        <v>0</v>
      </c>
      <c r="BF2058" t="s">
        <v>28064</v>
      </c>
      <c r="BG2058" t="s">
        <v>28065</v>
      </c>
      <c r="BH2058" t="s">
        <v>28066</v>
      </c>
      <c r="BI2058" t="s">
        <v>132</v>
      </c>
      <c r="BS2058">
        <v>0</v>
      </c>
      <c r="BT2058">
        <v>0</v>
      </c>
      <c r="BU2058">
        <v>0</v>
      </c>
      <c r="BV2058">
        <v>0</v>
      </c>
      <c r="BW2058">
        <v>0</v>
      </c>
      <c r="BX2058">
        <v>0</v>
      </c>
      <c r="BY2058">
        <v>1</v>
      </c>
      <c r="CD2058" t="s">
        <v>131</v>
      </c>
      <c r="CE2058">
        <v>0</v>
      </c>
      <c r="CF2058" t="s">
        <v>132</v>
      </c>
      <c r="CJ2058" t="s">
        <v>132</v>
      </c>
      <c r="CK2058" t="s">
        <v>132</v>
      </c>
      <c r="CP2058">
        <v>5400</v>
      </c>
      <c r="CQ2058">
        <v>0</v>
      </c>
      <c r="CR2058">
        <v>0</v>
      </c>
      <c r="CS2058">
        <v>0</v>
      </c>
      <c r="CT2058">
        <v>0</v>
      </c>
    </row>
    <row r="2059" spans="1:98" x14ac:dyDescent="0.2">
      <c r="A2059" t="s">
        <v>12118</v>
      </c>
      <c r="B2059" s="1" t="s">
        <v>1034</v>
      </c>
      <c r="C2059">
        <v>6400</v>
      </c>
      <c r="G2059" t="s">
        <v>240</v>
      </c>
      <c r="H2059" t="s">
        <v>136</v>
      </c>
      <c r="I2059" t="s">
        <v>261</v>
      </c>
      <c r="K2059">
        <v>6</v>
      </c>
      <c r="L2059" t="s">
        <v>12119</v>
      </c>
      <c r="N2059" t="s">
        <v>12120</v>
      </c>
      <c r="O2059" t="s">
        <v>12121</v>
      </c>
      <c r="P2059">
        <v>114</v>
      </c>
      <c r="Q2059" t="s">
        <v>3117</v>
      </c>
      <c r="S2059" t="s">
        <v>12122</v>
      </c>
      <c r="T2059">
        <v>12</v>
      </c>
      <c r="U2059">
        <v>12</v>
      </c>
      <c r="V2059">
        <v>8</v>
      </c>
      <c r="Z2059" t="s">
        <v>12123</v>
      </c>
      <c r="AC2059" t="s">
        <v>7188</v>
      </c>
      <c r="AD2059" t="s">
        <v>9007</v>
      </c>
      <c r="AF2059" t="s">
        <v>12124</v>
      </c>
      <c r="AG2059" t="s">
        <v>12125</v>
      </c>
      <c r="AH2059" t="s">
        <v>147</v>
      </c>
      <c r="AI2059" t="s">
        <v>202</v>
      </c>
      <c r="AJ2059" t="s">
        <v>12126</v>
      </c>
      <c r="AO2059" t="s">
        <v>12127</v>
      </c>
      <c r="AQ2059">
        <v>12</v>
      </c>
      <c r="AR2059">
        <v>21</v>
      </c>
      <c r="AS2059" t="s">
        <v>2183</v>
      </c>
      <c r="AT2059" t="s">
        <v>12128</v>
      </c>
      <c r="AU2059" t="s">
        <v>12129</v>
      </c>
      <c r="AV2059" t="s">
        <v>323</v>
      </c>
      <c r="AW2059" t="s">
        <v>878</v>
      </c>
      <c r="AY2059" t="s">
        <v>12130</v>
      </c>
      <c r="AZ2059" t="s">
        <v>12131</v>
      </c>
      <c r="BA2059" t="s">
        <v>277</v>
      </c>
      <c r="BB2059" t="s">
        <v>12132</v>
      </c>
      <c r="BD2059" t="s">
        <v>7316</v>
      </c>
      <c r="BE2059">
        <v>0</v>
      </c>
      <c r="BF2059" t="s">
        <v>12133</v>
      </c>
      <c r="BG2059" t="s">
        <v>12134</v>
      </c>
      <c r="BH2059" t="s">
        <v>12135</v>
      </c>
      <c r="BS2059">
        <v>0</v>
      </c>
      <c r="BT2059">
        <v>0</v>
      </c>
      <c r="BU2059">
        <v>1</v>
      </c>
      <c r="BV2059">
        <v>0</v>
      </c>
      <c r="BW2059">
        <v>0</v>
      </c>
      <c r="BX2059">
        <v>0</v>
      </c>
      <c r="BY2059">
        <v>1</v>
      </c>
      <c r="CD2059" t="s">
        <v>131</v>
      </c>
      <c r="CE2059">
        <v>0</v>
      </c>
      <c r="CJ2059" t="s">
        <v>132</v>
      </c>
      <c r="CO2059" t="str">
        <f>HYPERLINK("http://www.d20pfsrd.com/bestiary/monster-listings/magical-beasts/yrthak","Yrthak")</f>
        <v>Yrthak</v>
      </c>
      <c r="CP2059">
        <v>1400</v>
      </c>
      <c r="CQ2059">
        <v>0</v>
      </c>
      <c r="CR2059">
        <v>0</v>
      </c>
      <c r="CS2059">
        <v>0</v>
      </c>
      <c r="CT2059">
        <v>0</v>
      </c>
    </row>
    <row r="2060" spans="1:98" x14ac:dyDescent="0.2">
      <c r="A2060" t="s">
        <v>18787</v>
      </c>
      <c r="B2060" s="1" t="s">
        <v>633</v>
      </c>
      <c r="C2060">
        <v>4800</v>
      </c>
      <c r="G2060" t="s">
        <v>135</v>
      </c>
      <c r="H2060" t="s">
        <v>102</v>
      </c>
      <c r="I2060" t="s">
        <v>1555</v>
      </c>
      <c r="J2060" t="s">
        <v>18788</v>
      </c>
      <c r="K2060">
        <v>8</v>
      </c>
      <c r="L2060" t="s">
        <v>3114</v>
      </c>
      <c r="M2060" t="s">
        <v>18789</v>
      </c>
      <c r="N2060" t="s">
        <v>18790</v>
      </c>
      <c r="O2060" t="s">
        <v>18791</v>
      </c>
      <c r="P2060">
        <v>94</v>
      </c>
      <c r="Q2060" t="s">
        <v>6642</v>
      </c>
      <c r="S2060" t="s">
        <v>12400</v>
      </c>
      <c r="T2060">
        <v>9</v>
      </c>
      <c r="U2060">
        <v>7</v>
      </c>
      <c r="V2060">
        <v>11</v>
      </c>
      <c r="X2060" t="s">
        <v>6039</v>
      </c>
      <c r="Z2060" t="s">
        <v>5001</v>
      </c>
      <c r="AC2060" t="s">
        <v>18792</v>
      </c>
      <c r="AD2060" t="s">
        <v>3161</v>
      </c>
      <c r="AF2060" t="s">
        <v>18793</v>
      </c>
      <c r="AH2060" t="s">
        <v>114</v>
      </c>
      <c r="AI2060" t="s">
        <v>114</v>
      </c>
      <c r="AJ2060" t="s">
        <v>18794</v>
      </c>
      <c r="AK2060" t="s">
        <v>18795</v>
      </c>
      <c r="AO2060" t="s">
        <v>18796</v>
      </c>
      <c r="AQ2060">
        <v>6</v>
      </c>
      <c r="AR2060">
        <v>10</v>
      </c>
      <c r="AS2060">
        <v>27</v>
      </c>
      <c r="AT2060" t="s">
        <v>18797</v>
      </c>
      <c r="AU2060" t="s">
        <v>18798</v>
      </c>
      <c r="AW2060" t="s">
        <v>647</v>
      </c>
      <c r="AY2060" t="s">
        <v>3406</v>
      </c>
      <c r="AZ2060" t="s">
        <v>670</v>
      </c>
      <c r="BA2060" t="s">
        <v>426</v>
      </c>
      <c r="BB2060" t="s">
        <v>18799</v>
      </c>
      <c r="BD2060" t="s">
        <v>14619</v>
      </c>
      <c r="BE2060">
        <v>0</v>
      </c>
      <c r="BF2060" t="s">
        <v>18800</v>
      </c>
      <c r="BG2060" t="s">
        <v>18801</v>
      </c>
      <c r="BH2060" t="s">
        <v>18802</v>
      </c>
      <c r="BL2060" t="s">
        <v>132</v>
      </c>
      <c r="BM2060" t="s">
        <v>132</v>
      </c>
      <c r="BN2060" t="s">
        <v>132</v>
      </c>
      <c r="BS2060">
        <v>0</v>
      </c>
      <c r="BT2060">
        <v>0</v>
      </c>
      <c r="BU2060">
        <v>1</v>
      </c>
      <c r="BV2060">
        <v>0</v>
      </c>
      <c r="BW2060">
        <v>0</v>
      </c>
      <c r="BX2060">
        <v>0</v>
      </c>
      <c r="BY2060">
        <v>0</v>
      </c>
      <c r="CB2060" t="s">
        <v>132</v>
      </c>
      <c r="CD2060" t="s">
        <v>131</v>
      </c>
      <c r="CE2060">
        <v>0</v>
      </c>
      <c r="CJ2060" t="s">
        <v>132</v>
      </c>
      <c r="CP2060">
        <v>2231</v>
      </c>
      <c r="CQ2060">
        <v>0</v>
      </c>
      <c r="CR2060">
        <v>0</v>
      </c>
      <c r="CS2060">
        <v>0</v>
      </c>
      <c r="CT2060">
        <v>0</v>
      </c>
    </row>
    <row r="2061" spans="1:98" x14ac:dyDescent="0.2">
      <c r="A2061" t="s">
        <v>30729</v>
      </c>
      <c r="B2061" s="1" t="s">
        <v>1117</v>
      </c>
      <c r="C2061">
        <v>400</v>
      </c>
      <c r="G2061" t="s">
        <v>240</v>
      </c>
      <c r="H2061" t="s">
        <v>193</v>
      </c>
      <c r="I2061" t="s">
        <v>332</v>
      </c>
      <c r="K2061">
        <v>1</v>
      </c>
      <c r="L2061" t="s">
        <v>677</v>
      </c>
      <c r="M2061" t="s">
        <v>19742</v>
      </c>
      <c r="N2061" t="s">
        <v>11064</v>
      </c>
      <c r="O2061" t="s">
        <v>11065</v>
      </c>
      <c r="P2061">
        <v>13</v>
      </c>
      <c r="Q2061" t="s">
        <v>1718</v>
      </c>
      <c r="S2061" t="s">
        <v>5075</v>
      </c>
      <c r="T2061">
        <v>5</v>
      </c>
      <c r="U2061">
        <v>4</v>
      </c>
      <c r="V2061">
        <v>1</v>
      </c>
      <c r="AD2061" t="s">
        <v>376</v>
      </c>
      <c r="AF2061" t="s">
        <v>30730</v>
      </c>
      <c r="AH2061" t="s">
        <v>202</v>
      </c>
      <c r="AI2061" t="s">
        <v>114</v>
      </c>
      <c r="AJ2061" t="s">
        <v>30731</v>
      </c>
      <c r="AO2061" t="s">
        <v>30732</v>
      </c>
      <c r="AQ2061">
        <v>1</v>
      </c>
      <c r="AR2061">
        <v>4</v>
      </c>
      <c r="AS2061">
        <v>15</v>
      </c>
      <c r="AT2061" t="s">
        <v>30733</v>
      </c>
      <c r="AU2061" t="s">
        <v>684</v>
      </c>
      <c r="AY2061" t="s">
        <v>30734</v>
      </c>
      <c r="AZ2061" t="s">
        <v>3621</v>
      </c>
      <c r="BA2061" t="s">
        <v>255</v>
      </c>
      <c r="BB2061" t="s">
        <v>30735</v>
      </c>
      <c r="BD2061" t="s">
        <v>30472</v>
      </c>
      <c r="BE2061">
        <v>0</v>
      </c>
      <c r="BF2061" t="s">
        <v>3624</v>
      </c>
      <c r="BG2061" t="s">
        <v>30736</v>
      </c>
      <c r="BH2061" t="s">
        <v>30737</v>
      </c>
      <c r="BS2061">
        <v>0</v>
      </c>
      <c r="BT2061">
        <v>1</v>
      </c>
      <c r="BU2061">
        <v>0</v>
      </c>
      <c r="BV2061">
        <v>0</v>
      </c>
      <c r="BW2061">
        <v>0</v>
      </c>
      <c r="BX2061">
        <v>0</v>
      </c>
      <c r="BY2061">
        <v>1</v>
      </c>
      <c r="CD2061" t="s">
        <v>132</v>
      </c>
      <c r="CE2061">
        <v>0</v>
      </c>
      <c r="CF2061" t="s">
        <v>132</v>
      </c>
      <c r="CJ2061" t="s">
        <v>132</v>
      </c>
      <c r="CK2061" t="s">
        <v>132</v>
      </c>
      <c r="CP2061">
        <v>6523</v>
      </c>
      <c r="CQ2061">
        <v>0</v>
      </c>
      <c r="CR2061">
        <v>0</v>
      </c>
      <c r="CS2061">
        <v>0</v>
      </c>
      <c r="CT2061">
        <v>0</v>
      </c>
    </row>
    <row r="2062" spans="1:98" x14ac:dyDescent="0.2">
      <c r="A2062" t="s">
        <v>10007</v>
      </c>
      <c r="B2062" s="1" t="s">
        <v>1034</v>
      </c>
      <c r="C2062">
        <v>6400</v>
      </c>
      <c r="G2062" t="s">
        <v>3133</v>
      </c>
      <c r="H2062" t="s">
        <v>193</v>
      </c>
      <c r="I2062" t="s">
        <v>103</v>
      </c>
      <c r="J2062" t="s">
        <v>9930</v>
      </c>
      <c r="K2062">
        <v>9</v>
      </c>
      <c r="L2062" t="s">
        <v>10008</v>
      </c>
      <c r="N2062" t="s">
        <v>4275</v>
      </c>
      <c r="O2062" t="s">
        <v>10009</v>
      </c>
      <c r="P2062">
        <v>115</v>
      </c>
      <c r="Q2062" t="s">
        <v>4635</v>
      </c>
      <c r="R2062" t="s">
        <v>9952</v>
      </c>
      <c r="S2062" t="s">
        <v>2110</v>
      </c>
      <c r="T2062">
        <v>10</v>
      </c>
      <c r="U2062">
        <v>8</v>
      </c>
      <c r="V2062">
        <v>10</v>
      </c>
      <c r="X2062" t="s">
        <v>9954</v>
      </c>
      <c r="Y2062" t="s">
        <v>6165</v>
      </c>
      <c r="AB2062">
        <v>20</v>
      </c>
      <c r="AD2062" t="s">
        <v>10010</v>
      </c>
      <c r="AF2062" t="s">
        <v>10011</v>
      </c>
      <c r="AH2062" t="s">
        <v>202</v>
      </c>
      <c r="AI2062" t="s">
        <v>202</v>
      </c>
      <c r="AK2062" t="s">
        <v>10012</v>
      </c>
      <c r="AO2062" t="s">
        <v>10013</v>
      </c>
      <c r="AQ2062">
        <v>10</v>
      </c>
      <c r="AR2062">
        <v>18</v>
      </c>
      <c r="AS2062" t="s">
        <v>2183</v>
      </c>
      <c r="AT2062" t="s">
        <v>10014</v>
      </c>
      <c r="AU2062" t="s">
        <v>10015</v>
      </c>
      <c r="AV2062" t="s">
        <v>10016</v>
      </c>
      <c r="AW2062" t="s">
        <v>9940</v>
      </c>
      <c r="AX2062" t="s">
        <v>10017</v>
      </c>
      <c r="AY2062" t="s">
        <v>10018</v>
      </c>
      <c r="AZ2062" t="s">
        <v>670</v>
      </c>
      <c r="BA2062" t="s">
        <v>255</v>
      </c>
      <c r="BB2062" t="s">
        <v>10019</v>
      </c>
      <c r="BC2062" t="s">
        <v>9944</v>
      </c>
      <c r="BD2062" t="s">
        <v>7316</v>
      </c>
      <c r="BE2062">
        <v>0</v>
      </c>
      <c r="BF2062" t="s">
        <v>10020</v>
      </c>
      <c r="BG2062" t="s">
        <v>10021</v>
      </c>
      <c r="BH2062" t="s">
        <v>10022</v>
      </c>
      <c r="BS2062">
        <v>0</v>
      </c>
      <c r="BT2062">
        <v>0</v>
      </c>
      <c r="BU2062">
        <v>1</v>
      </c>
      <c r="BV2062">
        <v>0</v>
      </c>
      <c r="BW2062">
        <v>0</v>
      </c>
      <c r="BX2062">
        <v>0</v>
      </c>
      <c r="BY2062">
        <v>1</v>
      </c>
      <c r="CD2062" t="s">
        <v>131</v>
      </c>
      <c r="CE2062">
        <v>0</v>
      </c>
      <c r="CJ2062" t="s">
        <v>132</v>
      </c>
      <c r="CO2062" t="str">
        <f>HYPERLINK("http://www.d20pfsrd.com/bestiary/monster-listings/outsiders/inevitable/inevitable-zelekhut","Inevitable, Zelekhut")</f>
        <v>Inevitable, Zelekhut</v>
      </c>
      <c r="CP2062">
        <v>1266</v>
      </c>
      <c r="CQ2062">
        <v>0</v>
      </c>
      <c r="CR2062">
        <v>0</v>
      </c>
      <c r="CS2062">
        <v>0</v>
      </c>
      <c r="CT2062">
        <v>0</v>
      </c>
    </row>
    <row r="2063" spans="1:98" x14ac:dyDescent="0.2">
      <c r="A2063" t="s">
        <v>21738</v>
      </c>
      <c r="B2063" s="1" t="s">
        <v>10516</v>
      </c>
      <c r="C2063">
        <v>409600</v>
      </c>
      <c r="G2063" t="s">
        <v>1053</v>
      </c>
      <c r="H2063" t="s">
        <v>193</v>
      </c>
      <c r="I2063" t="s">
        <v>103</v>
      </c>
      <c r="J2063" t="s">
        <v>21739</v>
      </c>
      <c r="K2063">
        <v>5</v>
      </c>
      <c r="L2063" t="s">
        <v>21740</v>
      </c>
      <c r="M2063" t="s">
        <v>8382</v>
      </c>
      <c r="N2063" t="s">
        <v>21741</v>
      </c>
      <c r="O2063" t="s">
        <v>21742</v>
      </c>
      <c r="P2063">
        <v>396</v>
      </c>
      <c r="Q2063" t="s">
        <v>21743</v>
      </c>
      <c r="S2063" t="s">
        <v>21744</v>
      </c>
      <c r="T2063">
        <v>19</v>
      </c>
      <c r="U2063">
        <v>19</v>
      </c>
      <c r="V2063">
        <v>20</v>
      </c>
      <c r="X2063" t="s">
        <v>21745</v>
      </c>
      <c r="Z2063" t="s">
        <v>21746</v>
      </c>
      <c r="AA2063" t="s">
        <v>8581</v>
      </c>
      <c r="AB2063">
        <v>32</v>
      </c>
      <c r="AC2063" t="s">
        <v>4565</v>
      </c>
      <c r="AD2063" t="s">
        <v>6017</v>
      </c>
      <c r="AF2063" t="s">
        <v>21747</v>
      </c>
      <c r="AH2063" t="s">
        <v>202</v>
      </c>
      <c r="AI2063" t="s">
        <v>202</v>
      </c>
      <c r="AJ2063" t="s">
        <v>21748</v>
      </c>
      <c r="AK2063" t="s">
        <v>21749</v>
      </c>
      <c r="AO2063" t="s">
        <v>21750</v>
      </c>
      <c r="AQ2063">
        <v>24</v>
      </c>
      <c r="AR2063">
        <v>36</v>
      </c>
      <c r="AS2063">
        <v>52</v>
      </c>
      <c r="AT2063" t="s">
        <v>21751</v>
      </c>
      <c r="AU2063" t="s">
        <v>21752</v>
      </c>
      <c r="AW2063" t="s">
        <v>21753</v>
      </c>
      <c r="AX2063" t="s">
        <v>21754</v>
      </c>
      <c r="AY2063" t="s">
        <v>21755</v>
      </c>
      <c r="AZ2063" t="s">
        <v>670</v>
      </c>
      <c r="BA2063" t="s">
        <v>21756</v>
      </c>
      <c r="BB2063" t="s">
        <v>21757</v>
      </c>
      <c r="BD2063" t="s">
        <v>21001</v>
      </c>
      <c r="BE2063">
        <v>0</v>
      </c>
      <c r="BF2063" t="s">
        <v>21758</v>
      </c>
      <c r="BG2063" t="s">
        <v>21759</v>
      </c>
      <c r="BH2063" t="s">
        <v>21760</v>
      </c>
      <c r="BR2063" t="s">
        <v>21761</v>
      </c>
      <c r="BS2063">
        <v>0</v>
      </c>
      <c r="BT2063">
        <v>0</v>
      </c>
      <c r="BU2063">
        <v>1</v>
      </c>
      <c r="BV2063">
        <v>0</v>
      </c>
      <c r="BW2063">
        <v>0</v>
      </c>
      <c r="BX2063">
        <v>0</v>
      </c>
      <c r="BY2063">
        <v>1</v>
      </c>
      <c r="CD2063" t="s">
        <v>131</v>
      </c>
      <c r="CE2063">
        <v>0</v>
      </c>
      <c r="CJ2063" t="s">
        <v>132</v>
      </c>
      <c r="CP2063">
        <v>3595</v>
      </c>
      <c r="CQ2063">
        <v>0</v>
      </c>
      <c r="CR2063">
        <v>0</v>
      </c>
      <c r="CS2063">
        <v>0</v>
      </c>
      <c r="CT2063">
        <v>0</v>
      </c>
    </row>
    <row r="2064" spans="1:98" x14ac:dyDescent="0.2">
      <c r="A2064" t="s">
        <v>29094</v>
      </c>
      <c r="B2064" s="1" t="s">
        <v>365</v>
      </c>
      <c r="C2064">
        <v>1200</v>
      </c>
      <c r="G2064" t="s">
        <v>923</v>
      </c>
      <c r="H2064" t="s">
        <v>193</v>
      </c>
      <c r="I2064" t="s">
        <v>103</v>
      </c>
      <c r="J2064" t="s">
        <v>6594</v>
      </c>
      <c r="K2064">
        <v>5</v>
      </c>
      <c r="L2064" t="s">
        <v>4079</v>
      </c>
      <c r="N2064" t="s">
        <v>867</v>
      </c>
      <c r="O2064" t="s">
        <v>868</v>
      </c>
      <c r="P2064">
        <v>39</v>
      </c>
      <c r="Q2064" t="s">
        <v>372</v>
      </c>
      <c r="S2064" t="s">
        <v>29095</v>
      </c>
      <c r="T2064">
        <v>6</v>
      </c>
      <c r="U2064">
        <v>3</v>
      </c>
      <c r="V2064">
        <v>5</v>
      </c>
      <c r="Y2064" t="s">
        <v>10834</v>
      </c>
      <c r="Z2064" t="s">
        <v>19111</v>
      </c>
      <c r="AA2064" t="s">
        <v>5227</v>
      </c>
      <c r="AB2064">
        <v>15</v>
      </c>
      <c r="AD2064" t="s">
        <v>249</v>
      </c>
      <c r="AF2064" t="s">
        <v>29096</v>
      </c>
      <c r="AH2064" t="s">
        <v>202</v>
      </c>
      <c r="AI2064" t="s">
        <v>114</v>
      </c>
      <c r="AJ2064" t="s">
        <v>29097</v>
      </c>
      <c r="AK2064" t="s">
        <v>29098</v>
      </c>
      <c r="AO2064" t="s">
        <v>29099</v>
      </c>
      <c r="AQ2064">
        <v>6</v>
      </c>
      <c r="AR2064" t="s">
        <v>29100</v>
      </c>
      <c r="AS2064" t="s">
        <v>29101</v>
      </c>
      <c r="AT2064" t="s">
        <v>29102</v>
      </c>
      <c r="AU2064" t="s">
        <v>29103</v>
      </c>
      <c r="AV2064" t="s">
        <v>552</v>
      </c>
      <c r="AW2064" t="s">
        <v>29104</v>
      </c>
      <c r="AX2064" t="s">
        <v>29105</v>
      </c>
      <c r="AY2064" t="s">
        <v>6368</v>
      </c>
      <c r="AZ2064" t="s">
        <v>5234</v>
      </c>
      <c r="BA2064" t="s">
        <v>426</v>
      </c>
      <c r="BB2064" t="s">
        <v>29106</v>
      </c>
      <c r="BD2064" t="s">
        <v>28893</v>
      </c>
      <c r="BE2064">
        <v>0</v>
      </c>
      <c r="BF2064" t="s">
        <v>29107</v>
      </c>
      <c r="BG2064" t="s">
        <v>29108</v>
      </c>
      <c r="BH2064" t="s">
        <v>29109</v>
      </c>
      <c r="BI2064" t="s">
        <v>132</v>
      </c>
      <c r="BS2064">
        <v>0</v>
      </c>
      <c r="BT2064">
        <v>0</v>
      </c>
      <c r="BU2064">
        <v>0</v>
      </c>
      <c r="BV2064">
        <v>0</v>
      </c>
      <c r="BW2064">
        <v>0</v>
      </c>
      <c r="BX2064">
        <v>0</v>
      </c>
      <c r="BY2064">
        <v>1</v>
      </c>
      <c r="CD2064" t="s">
        <v>132</v>
      </c>
      <c r="CE2064">
        <v>0</v>
      </c>
      <c r="CF2064" t="s">
        <v>132</v>
      </c>
      <c r="CJ2064" t="s">
        <v>132</v>
      </c>
      <c r="CK2064" t="s">
        <v>132</v>
      </c>
      <c r="CP2064">
        <v>5991</v>
      </c>
      <c r="CQ2064">
        <v>0</v>
      </c>
      <c r="CR2064">
        <v>0</v>
      </c>
      <c r="CS2064">
        <v>0</v>
      </c>
      <c r="CT2064">
        <v>0</v>
      </c>
    </row>
    <row r="2065" spans="1:98" x14ac:dyDescent="0.2">
      <c r="A2065" t="s">
        <v>20534</v>
      </c>
      <c r="B2065" s="1" t="s">
        <v>1034</v>
      </c>
      <c r="C2065">
        <v>6400</v>
      </c>
      <c r="G2065" t="s">
        <v>240</v>
      </c>
      <c r="H2065" t="s">
        <v>1035</v>
      </c>
      <c r="I2065" t="s">
        <v>332</v>
      </c>
      <c r="K2065">
        <v>8</v>
      </c>
      <c r="L2065" t="s">
        <v>13521</v>
      </c>
      <c r="N2065" t="s">
        <v>20535</v>
      </c>
      <c r="O2065" t="s">
        <v>20536</v>
      </c>
      <c r="P2065">
        <v>115</v>
      </c>
      <c r="Q2065" t="s">
        <v>11823</v>
      </c>
      <c r="S2065" t="s">
        <v>20537</v>
      </c>
      <c r="T2065">
        <v>13</v>
      </c>
      <c r="U2065">
        <v>11</v>
      </c>
      <c r="V2065">
        <v>6</v>
      </c>
      <c r="AD2065" t="s">
        <v>4940</v>
      </c>
      <c r="AF2065" t="s">
        <v>20538</v>
      </c>
      <c r="AH2065" t="s">
        <v>496</v>
      </c>
      <c r="AI2065" t="s">
        <v>496</v>
      </c>
      <c r="AJ2065" t="s">
        <v>20539</v>
      </c>
      <c r="AO2065" t="s">
        <v>20540</v>
      </c>
      <c r="AQ2065">
        <v>8</v>
      </c>
      <c r="AR2065" t="s">
        <v>4745</v>
      </c>
      <c r="AS2065" t="s">
        <v>4624</v>
      </c>
      <c r="AT2065" t="s">
        <v>20541</v>
      </c>
      <c r="AU2065" t="s">
        <v>20542</v>
      </c>
      <c r="AV2065" t="s">
        <v>1065</v>
      </c>
      <c r="AX2065" t="s">
        <v>1026</v>
      </c>
      <c r="AY2065" t="s">
        <v>2486</v>
      </c>
      <c r="AZ2065" t="s">
        <v>208</v>
      </c>
      <c r="BA2065" t="s">
        <v>255</v>
      </c>
      <c r="BB2065" t="s">
        <v>20543</v>
      </c>
      <c r="BD2065" t="s">
        <v>20430</v>
      </c>
      <c r="BE2065">
        <v>0</v>
      </c>
      <c r="BF2065" t="s">
        <v>20544</v>
      </c>
      <c r="BG2065" t="s">
        <v>20545</v>
      </c>
      <c r="BH2065" t="s">
        <v>20546</v>
      </c>
      <c r="BS2065">
        <v>0</v>
      </c>
      <c r="BT2065">
        <v>0</v>
      </c>
      <c r="BU2065">
        <v>0</v>
      </c>
      <c r="BV2065">
        <v>0</v>
      </c>
      <c r="BW2065">
        <v>0</v>
      </c>
      <c r="BX2065">
        <v>1</v>
      </c>
      <c r="BY2065">
        <v>0</v>
      </c>
      <c r="CD2065" t="s">
        <v>131</v>
      </c>
      <c r="CE2065">
        <v>0</v>
      </c>
      <c r="CJ2065" t="s">
        <v>132</v>
      </c>
      <c r="CP2065">
        <v>3333</v>
      </c>
      <c r="CQ2065">
        <v>0</v>
      </c>
      <c r="CR2065">
        <v>0</v>
      </c>
      <c r="CS2065">
        <v>0</v>
      </c>
      <c r="CT2065">
        <v>0</v>
      </c>
    </row>
    <row r="2066" spans="1:98" x14ac:dyDescent="0.2">
      <c r="A2066" t="s">
        <v>29850</v>
      </c>
      <c r="B2066" s="1" t="s">
        <v>99</v>
      </c>
      <c r="C2066">
        <v>200</v>
      </c>
      <c r="G2066" t="s">
        <v>240</v>
      </c>
      <c r="H2066" t="s">
        <v>102</v>
      </c>
      <c r="I2066" t="s">
        <v>284</v>
      </c>
      <c r="K2066">
        <v>-1</v>
      </c>
      <c r="L2066" t="s">
        <v>14811</v>
      </c>
      <c r="N2066" t="s">
        <v>9375</v>
      </c>
      <c r="O2066" t="s">
        <v>9376</v>
      </c>
      <c r="P2066">
        <v>5</v>
      </c>
      <c r="Q2066" t="s">
        <v>833</v>
      </c>
      <c r="S2066" t="s">
        <v>29851</v>
      </c>
      <c r="T2066">
        <v>3</v>
      </c>
      <c r="U2066">
        <v>-1</v>
      </c>
      <c r="V2066">
        <v>0</v>
      </c>
      <c r="X2066" t="s">
        <v>29852</v>
      </c>
      <c r="Z2066" t="s">
        <v>29853</v>
      </c>
      <c r="AC2066" t="s">
        <v>7983</v>
      </c>
      <c r="AD2066" t="s">
        <v>23119</v>
      </c>
      <c r="AF2066" t="s">
        <v>29854</v>
      </c>
      <c r="AH2066" t="s">
        <v>114</v>
      </c>
      <c r="AI2066" t="s">
        <v>114</v>
      </c>
      <c r="AJ2066" t="s">
        <v>29855</v>
      </c>
      <c r="AO2066" t="s">
        <v>29856</v>
      </c>
      <c r="AQ2066">
        <v>0</v>
      </c>
      <c r="AR2066">
        <v>1</v>
      </c>
      <c r="AS2066">
        <v>10</v>
      </c>
      <c r="AT2066" t="s">
        <v>29857</v>
      </c>
      <c r="AU2066" t="s">
        <v>29858</v>
      </c>
      <c r="AV2066" t="s">
        <v>29859</v>
      </c>
      <c r="AY2066" t="s">
        <v>11434</v>
      </c>
      <c r="AZ2066" t="s">
        <v>29860</v>
      </c>
      <c r="BA2066" t="s">
        <v>255</v>
      </c>
      <c r="BB2066" t="s">
        <v>29861</v>
      </c>
      <c r="BD2066" t="s">
        <v>29622</v>
      </c>
      <c r="BE2066">
        <v>0</v>
      </c>
      <c r="BF2066" t="s">
        <v>29862</v>
      </c>
      <c r="BG2066" t="s">
        <v>29863</v>
      </c>
      <c r="BH2066" t="s">
        <v>29864</v>
      </c>
      <c r="BI2066" t="s">
        <v>132</v>
      </c>
      <c r="BS2066">
        <v>0</v>
      </c>
      <c r="BT2066">
        <v>0</v>
      </c>
      <c r="BU2066">
        <v>0</v>
      </c>
      <c r="BV2066">
        <v>0</v>
      </c>
      <c r="BW2066">
        <v>1</v>
      </c>
      <c r="BX2066">
        <v>1</v>
      </c>
      <c r="BY2066">
        <v>1</v>
      </c>
      <c r="CD2066" t="s">
        <v>132</v>
      </c>
      <c r="CE2066">
        <v>0</v>
      </c>
      <c r="CF2066" t="s">
        <v>132</v>
      </c>
      <c r="CJ2066" t="s">
        <v>132</v>
      </c>
      <c r="CK2066" t="s">
        <v>132</v>
      </c>
      <c r="CP2066">
        <v>6109</v>
      </c>
      <c r="CQ2066">
        <v>0</v>
      </c>
      <c r="CR2066">
        <v>0</v>
      </c>
      <c r="CS2066">
        <v>0</v>
      </c>
      <c r="CT2066">
        <v>0</v>
      </c>
    </row>
    <row r="2067" spans="1:98" x14ac:dyDescent="0.2">
      <c r="A2067" t="s">
        <v>28067</v>
      </c>
      <c r="B2067" s="1" t="s">
        <v>239</v>
      </c>
      <c r="C2067">
        <v>800</v>
      </c>
      <c r="D2067" t="s">
        <v>20179</v>
      </c>
      <c r="E2067" t="s">
        <v>28068</v>
      </c>
      <c r="G2067" t="s">
        <v>135</v>
      </c>
      <c r="H2067" t="s">
        <v>102</v>
      </c>
      <c r="I2067" t="s">
        <v>1555</v>
      </c>
      <c r="K2067">
        <v>3</v>
      </c>
      <c r="L2067" t="s">
        <v>4175</v>
      </c>
      <c r="N2067" t="s">
        <v>15871</v>
      </c>
      <c r="O2067" t="s">
        <v>28069</v>
      </c>
      <c r="P2067">
        <v>30</v>
      </c>
      <c r="Q2067" t="s">
        <v>28070</v>
      </c>
      <c r="S2067" t="s">
        <v>28071</v>
      </c>
      <c r="T2067">
        <v>3</v>
      </c>
      <c r="U2067">
        <v>6</v>
      </c>
      <c r="V2067">
        <v>8</v>
      </c>
      <c r="W2067" t="s">
        <v>14892</v>
      </c>
      <c r="X2067" t="s">
        <v>28072</v>
      </c>
      <c r="Y2067" t="s">
        <v>5607</v>
      </c>
      <c r="Z2067" t="s">
        <v>3160</v>
      </c>
      <c r="AD2067" t="s">
        <v>376</v>
      </c>
      <c r="AF2067" t="s">
        <v>28073</v>
      </c>
      <c r="AH2067" t="s">
        <v>114</v>
      </c>
      <c r="AI2067" t="s">
        <v>114</v>
      </c>
      <c r="AJ2067" t="s">
        <v>28074</v>
      </c>
      <c r="AO2067" t="s">
        <v>28075</v>
      </c>
      <c r="AQ2067">
        <v>3</v>
      </c>
      <c r="AR2067">
        <v>7</v>
      </c>
      <c r="AS2067">
        <v>22</v>
      </c>
      <c r="AT2067" t="s">
        <v>28076</v>
      </c>
      <c r="AU2067" t="s">
        <v>28077</v>
      </c>
      <c r="AW2067" t="s">
        <v>3847</v>
      </c>
      <c r="AX2067" t="s">
        <v>28078</v>
      </c>
      <c r="AY2067" t="s">
        <v>298</v>
      </c>
      <c r="AZ2067" t="s">
        <v>10161</v>
      </c>
      <c r="BA2067" t="s">
        <v>3167</v>
      </c>
      <c r="BB2067" t="s">
        <v>28079</v>
      </c>
      <c r="BD2067" t="s">
        <v>24172</v>
      </c>
      <c r="BE2067">
        <v>1</v>
      </c>
      <c r="BG2067" t="s">
        <v>28080</v>
      </c>
      <c r="BH2067" t="s">
        <v>28081</v>
      </c>
      <c r="BI2067" t="s">
        <v>132</v>
      </c>
      <c r="BS2067">
        <v>0</v>
      </c>
      <c r="BT2067">
        <v>0</v>
      </c>
      <c r="BU2067">
        <v>0</v>
      </c>
      <c r="BV2067">
        <v>0</v>
      </c>
      <c r="BW2067">
        <v>0</v>
      </c>
      <c r="BX2067">
        <v>0</v>
      </c>
      <c r="BY2067">
        <v>1</v>
      </c>
      <c r="CD2067" t="s">
        <v>131</v>
      </c>
      <c r="CE2067">
        <v>0</v>
      </c>
      <c r="CJ2067" t="s">
        <v>132</v>
      </c>
      <c r="CK2067" t="s">
        <v>132</v>
      </c>
      <c r="CP2067">
        <v>5401</v>
      </c>
      <c r="CQ2067">
        <v>0</v>
      </c>
      <c r="CR2067">
        <v>0</v>
      </c>
      <c r="CS2067">
        <v>0</v>
      </c>
      <c r="CT2067">
        <v>0</v>
      </c>
    </row>
    <row r="2068" spans="1:98" x14ac:dyDescent="0.2">
      <c r="A2068" t="s">
        <v>28082</v>
      </c>
      <c r="B2068" s="1" t="s">
        <v>192</v>
      </c>
      <c r="C2068">
        <v>76800</v>
      </c>
      <c r="G2068" t="s">
        <v>240</v>
      </c>
      <c r="H2068" t="s">
        <v>1035</v>
      </c>
      <c r="I2068" t="s">
        <v>432</v>
      </c>
      <c r="J2068" t="s">
        <v>1556</v>
      </c>
      <c r="K2068">
        <v>4</v>
      </c>
      <c r="L2068" t="s">
        <v>28083</v>
      </c>
      <c r="N2068" t="s">
        <v>10594</v>
      </c>
      <c r="O2068" t="s">
        <v>10595</v>
      </c>
      <c r="P2068">
        <v>246</v>
      </c>
      <c r="Q2068" t="s">
        <v>28084</v>
      </c>
      <c r="S2068" t="s">
        <v>28085</v>
      </c>
      <c r="T2068">
        <v>20</v>
      </c>
      <c r="U2068">
        <v>7</v>
      </c>
      <c r="V2068">
        <v>13</v>
      </c>
      <c r="Z2068" t="s">
        <v>28086</v>
      </c>
      <c r="AC2068" t="s">
        <v>3438</v>
      </c>
      <c r="AD2068" t="s">
        <v>19127</v>
      </c>
      <c r="AE2068" t="s">
        <v>28087</v>
      </c>
      <c r="AF2068" t="s">
        <v>28088</v>
      </c>
      <c r="AH2068" t="s">
        <v>496</v>
      </c>
      <c r="AI2068" t="s">
        <v>6138</v>
      </c>
      <c r="AJ2068" t="s">
        <v>28089</v>
      </c>
      <c r="AK2068" t="s">
        <v>28090</v>
      </c>
      <c r="AO2068" t="s">
        <v>28091</v>
      </c>
      <c r="AQ2068">
        <v>12</v>
      </c>
      <c r="AR2068" t="s">
        <v>28092</v>
      </c>
      <c r="AS2068" t="s">
        <v>28093</v>
      </c>
      <c r="AT2068" t="s">
        <v>28094</v>
      </c>
      <c r="AU2068" t="s">
        <v>28095</v>
      </c>
      <c r="AW2068" t="s">
        <v>19770</v>
      </c>
      <c r="AY2068" t="s">
        <v>28096</v>
      </c>
      <c r="AZ2068" t="s">
        <v>670</v>
      </c>
      <c r="BA2068" t="s">
        <v>426</v>
      </c>
      <c r="BB2068" t="s">
        <v>28097</v>
      </c>
      <c r="BD2068" t="s">
        <v>24172</v>
      </c>
      <c r="BE2068">
        <v>0</v>
      </c>
      <c r="BF2068" t="s">
        <v>28098</v>
      </c>
      <c r="BG2068" t="s">
        <v>28099</v>
      </c>
      <c r="BH2068" t="s">
        <v>28100</v>
      </c>
      <c r="BI2068" t="s">
        <v>132</v>
      </c>
      <c r="BS2068">
        <v>0</v>
      </c>
      <c r="BT2068">
        <v>0</v>
      </c>
      <c r="BU2068">
        <v>1</v>
      </c>
      <c r="BV2068">
        <v>0</v>
      </c>
      <c r="BW2068">
        <v>0</v>
      </c>
      <c r="BX2068">
        <v>0</v>
      </c>
      <c r="BY2068">
        <v>1</v>
      </c>
      <c r="CD2068" t="s">
        <v>131</v>
      </c>
      <c r="CE2068">
        <v>0</v>
      </c>
      <c r="CF2068" t="s">
        <v>132</v>
      </c>
      <c r="CJ2068" t="s">
        <v>132</v>
      </c>
      <c r="CK2068" t="s">
        <v>132</v>
      </c>
      <c r="CP2068">
        <v>5402</v>
      </c>
      <c r="CQ2068">
        <v>0</v>
      </c>
      <c r="CR2068">
        <v>0</v>
      </c>
      <c r="CS2068">
        <v>0</v>
      </c>
      <c r="CT2068">
        <v>0</v>
      </c>
    </row>
    <row r="2069" spans="1:98" x14ac:dyDescent="0.2">
      <c r="A2069" t="s">
        <v>18803</v>
      </c>
      <c r="B2069" s="1" t="s">
        <v>1117</v>
      </c>
      <c r="C2069">
        <v>400</v>
      </c>
      <c r="G2069" t="s">
        <v>575</v>
      </c>
      <c r="H2069" t="s">
        <v>1308</v>
      </c>
      <c r="I2069" t="s">
        <v>261</v>
      </c>
      <c r="K2069">
        <v>2</v>
      </c>
      <c r="L2069" t="s">
        <v>18804</v>
      </c>
      <c r="N2069" t="s">
        <v>2840</v>
      </c>
      <c r="O2069" t="s">
        <v>2841</v>
      </c>
      <c r="P2069">
        <v>11</v>
      </c>
      <c r="Q2069" t="s">
        <v>2643</v>
      </c>
      <c r="S2069" t="s">
        <v>4655</v>
      </c>
      <c r="T2069">
        <v>3</v>
      </c>
      <c r="U2069">
        <v>5</v>
      </c>
      <c r="V2069">
        <v>1</v>
      </c>
      <c r="AD2069" t="s">
        <v>316</v>
      </c>
      <c r="AF2069" t="s">
        <v>18805</v>
      </c>
      <c r="AH2069" t="s">
        <v>114</v>
      </c>
      <c r="AI2069" t="s">
        <v>114</v>
      </c>
      <c r="AJ2069" t="s">
        <v>18806</v>
      </c>
      <c r="AK2069" t="s">
        <v>18807</v>
      </c>
      <c r="AO2069" t="s">
        <v>18808</v>
      </c>
      <c r="AQ2069">
        <v>2</v>
      </c>
      <c r="AR2069">
        <v>2</v>
      </c>
      <c r="AS2069" t="s">
        <v>4604</v>
      </c>
      <c r="AT2069" t="s">
        <v>1734</v>
      </c>
      <c r="AU2069" t="s">
        <v>18809</v>
      </c>
      <c r="AV2069" t="s">
        <v>18810</v>
      </c>
      <c r="AW2069" t="s">
        <v>18811</v>
      </c>
      <c r="AX2069" t="s">
        <v>18812</v>
      </c>
      <c r="AY2069" t="s">
        <v>789</v>
      </c>
      <c r="AZ2069" t="s">
        <v>18813</v>
      </c>
      <c r="BA2069" t="s">
        <v>277</v>
      </c>
      <c r="BB2069" t="s">
        <v>18814</v>
      </c>
      <c r="BD2069" t="s">
        <v>14619</v>
      </c>
      <c r="BE2069">
        <v>0</v>
      </c>
      <c r="BF2069" t="s">
        <v>18815</v>
      </c>
      <c r="BG2069" t="s">
        <v>18816</v>
      </c>
      <c r="BH2069" t="s">
        <v>18817</v>
      </c>
      <c r="BS2069">
        <v>0</v>
      </c>
      <c r="BT2069">
        <v>0</v>
      </c>
      <c r="BU2069">
        <v>0</v>
      </c>
      <c r="BV2069">
        <v>1</v>
      </c>
      <c r="BW2069">
        <v>0</v>
      </c>
      <c r="BX2069">
        <v>0</v>
      </c>
      <c r="BY2069">
        <v>1</v>
      </c>
      <c r="CD2069" t="s">
        <v>132</v>
      </c>
      <c r="CE2069">
        <v>0</v>
      </c>
      <c r="CF2069" t="s">
        <v>132</v>
      </c>
      <c r="CJ2069" t="s">
        <v>132</v>
      </c>
      <c r="CK2069" t="s">
        <v>132</v>
      </c>
      <c r="CP2069">
        <v>2232</v>
      </c>
      <c r="CQ2069">
        <v>0</v>
      </c>
      <c r="CR2069">
        <v>0</v>
      </c>
      <c r="CS2069">
        <v>0</v>
      </c>
      <c r="CT2069">
        <v>0</v>
      </c>
    </row>
    <row r="2070" spans="1:98" x14ac:dyDescent="0.2">
      <c r="A2070" t="s">
        <v>16956</v>
      </c>
      <c r="B2070" s="1" t="s">
        <v>574</v>
      </c>
      <c r="C2070">
        <v>9600</v>
      </c>
      <c r="G2070" t="s">
        <v>366</v>
      </c>
      <c r="H2070" t="s">
        <v>102</v>
      </c>
      <c r="I2070" t="s">
        <v>103</v>
      </c>
      <c r="J2070" t="s">
        <v>14351</v>
      </c>
      <c r="K2070">
        <v>9</v>
      </c>
      <c r="L2070" t="s">
        <v>16957</v>
      </c>
      <c r="N2070" t="s">
        <v>13522</v>
      </c>
      <c r="O2070" t="s">
        <v>16958</v>
      </c>
      <c r="P2070">
        <v>123</v>
      </c>
      <c r="Q2070" t="s">
        <v>2550</v>
      </c>
      <c r="R2070" t="s">
        <v>3695</v>
      </c>
      <c r="S2070" t="s">
        <v>16959</v>
      </c>
      <c r="T2070">
        <v>8</v>
      </c>
      <c r="U2070">
        <v>13</v>
      </c>
      <c r="V2070">
        <v>14</v>
      </c>
      <c r="Y2070" t="s">
        <v>4313</v>
      </c>
      <c r="Z2070" t="s">
        <v>14354</v>
      </c>
      <c r="AA2070" t="s">
        <v>10866</v>
      </c>
      <c r="AB2070">
        <v>21</v>
      </c>
      <c r="AD2070" t="s">
        <v>32300</v>
      </c>
      <c r="AF2070" t="s">
        <v>16960</v>
      </c>
      <c r="AG2070" t="s">
        <v>16961</v>
      </c>
      <c r="AH2070" t="s">
        <v>114</v>
      </c>
      <c r="AI2070" t="s">
        <v>114</v>
      </c>
      <c r="AJ2070" t="s">
        <v>16962</v>
      </c>
      <c r="AK2070" t="s">
        <v>16963</v>
      </c>
      <c r="AO2070" t="s">
        <v>16964</v>
      </c>
      <c r="AQ2070">
        <v>13</v>
      </c>
      <c r="AR2070">
        <v>17</v>
      </c>
      <c r="AS2070" t="s">
        <v>972</v>
      </c>
      <c r="AT2070" t="s">
        <v>16965</v>
      </c>
      <c r="AU2070" t="s">
        <v>16966</v>
      </c>
      <c r="AW2070" t="s">
        <v>13583</v>
      </c>
      <c r="AX2070" t="s">
        <v>16967</v>
      </c>
      <c r="AY2070" t="s">
        <v>298</v>
      </c>
      <c r="AZ2070" t="s">
        <v>16968</v>
      </c>
      <c r="BA2070" t="s">
        <v>16969</v>
      </c>
      <c r="BB2070" t="s">
        <v>16970</v>
      </c>
      <c r="BC2070" t="s">
        <v>14364</v>
      </c>
      <c r="BD2070" t="s">
        <v>14619</v>
      </c>
      <c r="BE2070">
        <v>0</v>
      </c>
      <c r="BF2070" t="s">
        <v>16971</v>
      </c>
      <c r="BG2070" t="s">
        <v>16972</v>
      </c>
      <c r="BH2070" t="s">
        <v>16973</v>
      </c>
      <c r="BS2070">
        <v>0</v>
      </c>
      <c r="BT2070">
        <v>0</v>
      </c>
      <c r="BU2070">
        <v>1</v>
      </c>
      <c r="BV2070">
        <v>0</v>
      </c>
      <c r="BW2070">
        <v>0</v>
      </c>
      <c r="BX2070">
        <v>0</v>
      </c>
      <c r="BY2070">
        <v>1</v>
      </c>
      <c r="CD2070" t="s">
        <v>132</v>
      </c>
      <c r="CE2070">
        <v>0</v>
      </c>
      <c r="CF2070" t="s">
        <v>132</v>
      </c>
      <c r="CJ2070" t="s">
        <v>132</v>
      </c>
      <c r="CK2070" t="s">
        <v>132</v>
      </c>
      <c r="CP2070">
        <v>2112</v>
      </c>
      <c r="CQ2070">
        <v>0</v>
      </c>
      <c r="CR2070">
        <v>0</v>
      </c>
      <c r="CS2070">
        <v>0</v>
      </c>
      <c r="CT2070">
        <v>0</v>
      </c>
    </row>
    <row r="2071" spans="1:98" x14ac:dyDescent="0.2">
      <c r="A2071" t="s">
        <v>18818</v>
      </c>
      <c r="B2071" s="1" t="s">
        <v>365</v>
      </c>
      <c r="C2071">
        <v>1200</v>
      </c>
      <c r="G2071" t="s">
        <v>1053</v>
      </c>
      <c r="H2071" t="s">
        <v>102</v>
      </c>
      <c r="I2071" t="s">
        <v>1555</v>
      </c>
      <c r="K2071">
        <v>2</v>
      </c>
      <c r="L2071" t="s">
        <v>4175</v>
      </c>
      <c r="N2071" t="s">
        <v>2788</v>
      </c>
      <c r="O2071" t="s">
        <v>18819</v>
      </c>
      <c r="P2071">
        <v>37</v>
      </c>
      <c r="Q2071" t="s">
        <v>4842</v>
      </c>
      <c r="S2071" t="s">
        <v>18820</v>
      </c>
      <c r="T2071">
        <v>3</v>
      </c>
      <c r="U2071">
        <v>3</v>
      </c>
      <c r="V2071">
        <v>6</v>
      </c>
      <c r="X2071" t="s">
        <v>3891</v>
      </c>
      <c r="Y2071" t="s">
        <v>14071</v>
      </c>
      <c r="Z2071" t="s">
        <v>5001</v>
      </c>
      <c r="AD2071" t="s">
        <v>249</v>
      </c>
      <c r="AF2071" t="s">
        <v>18821</v>
      </c>
      <c r="AH2071" t="s">
        <v>114</v>
      </c>
      <c r="AI2071" t="s">
        <v>114</v>
      </c>
      <c r="AJ2071" t="s">
        <v>18822</v>
      </c>
      <c r="AK2071" t="s">
        <v>18823</v>
      </c>
      <c r="AO2071" t="s">
        <v>18824</v>
      </c>
      <c r="AQ2071">
        <v>3</v>
      </c>
      <c r="AR2071">
        <v>4</v>
      </c>
      <c r="AS2071">
        <v>17</v>
      </c>
      <c r="AT2071" t="s">
        <v>18825</v>
      </c>
      <c r="AU2071" t="s">
        <v>18826</v>
      </c>
      <c r="AV2071" t="s">
        <v>519</v>
      </c>
      <c r="AW2071" t="s">
        <v>8198</v>
      </c>
      <c r="AY2071" t="s">
        <v>3178</v>
      </c>
      <c r="AZ2071" t="s">
        <v>670</v>
      </c>
      <c r="BA2071" t="s">
        <v>18827</v>
      </c>
      <c r="BB2071" t="s">
        <v>18828</v>
      </c>
      <c r="BD2071" t="s">
        <v>14619</v>
      </c>
      <c r="BE2071">
        <v>0</v>
      </c>
      <c r="BF2071" t="s">
        <v>18829</v>
      </c>
      <c r="BG2071" t="s">
        <v>18830</v>
      </c>
      <c r="BH2071" t="s">
        <v>18831</v>
      </c>
      <c r="BL2071" t="s">
        <v>132</v>
      </c>
      <c r="BM2071" t="s">
        <v>132</v>
      </c>
      <c r="BN2071" t="s">
        <v>132</v>
      </c>
      <c r="BS2071">
        <v>0</v>
      </c>
      <c r="BT2071">
        <v>0</v>
      </c>
      <c r="BU2071">
        <v>0</v>
      </c>
      <c r="BV2071">
        <v>0</v>
      </c>
      <c r="BW2071">
        <v>0</v>
      </c>
      <c r="BX2071">
        <v>0</v>
      </c>
      <c r="BY2071">
        <v>1</v>
      </c>
      <c r="CB2071" t="s">
        <v>132</v>
      </c>
      <c r="CD2071" t="s">
        <v>131</v>
      </c>
      <c r="CE2071">
        <v>0</v>
      </c>
      <c r="CJ2071" t="s">
        <v>132</v>
      </c>
      <c r="CP2071">
        <v>2233</v>
      </c>
      <c r="CQ2071">
        <v>0</v>
      </c>
      <c r="CR2071">
        <v>0</v>
      </c>
      <c r="CS2071">
        <v>0</v>
      </c>
      <c r="CT2071">
        <v>0</v>
      </c>
    </row>
  </sheetData>
  <sortState ref="A2:CT2071">
    <sortCondition ref="A1"/>
  </sortState>
  <conditionalFormatting sqref="A1:A1048576">
    <cfRule type="duplicateValues" dxfId="2" priority="1"/>
    <cfRule type="duplicateValues" dxfId="1" priority="2"/>
    <cfRule type="duplicateValues" dxfId="0" priority="3"/>
  </conditionalFormatting>
  <pageMargins left="0.75" right="0.75" top="1.5" bottom="1.5" header="1" footer="1"/>
  <pageSetup paperSize="0" fitToWidth="0" fitToHeight="0" orientation="portrait" horizontalDpi="0" verticalDpi="0" copies="0"/>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3"/>
  <sheetViews>
    <sheetView workbookViewId="0"/>
  </sheetViews>
  <sheetFormatPr defaultRowHeight="12.75" x14ac:dyDescent="0.2"/>
  <cols>
    <col min="1" max="1" width="35.85546875" customWidth="1"/>
    <col min="2" max="1024" width="11.5703125" customWidth="1"/>
  </cols>
  <sheetData>
    <row r="1" spans="1:1" ht="49.15" customHeight="1" x14ac:dyDescent="0.2">
      <c r="A1" s="2" t="s">
        <v>32163</v>
      </c>
    </row>
    <row r="2" spans="1:1" ht="38.85" customHeight="1" x14ac:dyDescent="0.2">
      <c r="A2" s="3" t="str">
        <f>HYPERLINK("http://d20pfsrd.com/","Monster Database. Copyright 2011 Mike Chopswil, d20pfsrd.com ")</f>
        <v xml:space="preserve">Monster Database. Copyright 2011 Mike Chopswil, d20pfsrd.com </v>
      </c>
    </row>
    <row r="3" spans="1:1" ht="38.85" customHeight="1" x14ac:dyDescent="0.2">
      <c r="A3" s="3" t="s">
        <v>32164</v>
      </c>
    </row>
    <row r="4" spans="1:1" ht="38.85" customHeight="1" x14ac:dyDescent="0.2">
      <c r="A4" s="3" t="s">
        <v>32165</v>
      </c>
    </row>
    <row r="5" spans="1:1" ht="38.85" customHeight="1" x14ac:dyDescent="0.2">
      <c r="A5" s="3" t="s">
        <v>32166</v>
      </c>
    </row>
    <row r="6" spans="1:1" ht="38.85" customHeight="1" x14ac:dyDescent="0.2">
      <c r="A6" s="3" t="s">
        <v>32167</v>
      </c>
    </row>
    <row r="7" spans="1:1" ht="38.85" customHeight="1" x14ac:dyDescent="0.2">
      <c r="A7" s="3" t="s">
        <v>32168</v>
      </c>
    </row>
    <row r="8" spans="1:1" ht="38.85" customHeight="1" x14ac:dyDescent="0.2">
      <c r="A8" s="3" t="s">
        <v>32169</v>
      </c>
    </row>
    <row r="9" spans="1:1" ht="38.85" customHeight="1" x14ac:dyDescent="0.2">
      <c r="A9" s="3" t="s">
        <v>32170</v>
      </c>
    </row>
    <row r="10" spans="1:1" ht="38.85" customHeight="1" x14ac:dyDescent="0.2">
      <c r="A10" s="3" t="s">
        <v>32171</v>
      </c>
    </row>
    <row r="11" spans="1:1" ht="38.85" customHeight="1" x14ac:dyDescent="0.2">
      <c r="A11" s="3" t="s">
        <v>32172</v>
      </c>
    </row>
    <row r="12" spans="1:1" ht="38.85" customHeight="1" x14ac:dyDescent="0.2">
      <c r="A12" s="3" t="s">
        <v>32173</v>
      </c>
    </row>
    <row r="13" spans="1:1" ht="38.85" customHeight="1" x14ac:dyDescent="0.2">
      <c r="A13" s="3" t="s">
        <v>32174</v>
      </c>
    </row>
    <row r="14" spans="1:1" ht="38.85" customHeight="1" x14ac:dyDescent="0.2">
      <c r="A14" s="3" t="s">
        <v>32175</v>
      </c>
    </row>
    <row r="15" spans="1:1" ht="38.85" customHeight="1" x14ac:dyDescent="0.2">
      <c r="A15" s="3" t="s">
        <v>32176</v>
      </c>
    </row>
    <row r="16" spans="1:1" ht="38.85" customHeight="1" x14ac:dyDescent="0.2">
      <c r="A16" s="3" t="s">
        <v>32177</v>
      </c>
    </row>
    <row r="17" spans="1:1" ht="38.85" customHeight="1" x14ac:dyDescent="0.2">
      <c r="A17" s="3" t="s">
        <v>32178</v>
      </c>
    </row>
    <row r="18" spans="1:1" ht="38.85" customHeight="1" x14ac:dyDescent="0.2">
      <c r="A18" s="3" t="s">
        <v>32179</v>
      </c>
    </row>
    <row r="19" spans="1:1" ht="38.85" customHeight="1" x14ac:dyDescent="0.2">
      <c r="A19" s="3" t="s">
        <v>32180</v>
      </c>
    </row>
    <row r="20" spans="1:1" ht="38.85" customHeight="1" x14ac:dyDescent="0.2">
      <c r="A20" s="3" t="s">
        <v>32181</v>
      </c>
    </row>
    <row r="21" spans="1:1" ht="38.85" customHeight="1" x14ac:dyDescent="0.2">
      <c r="A21" s="3" t="s">
        <v>32182</v>
      </c>
    </row>
    <row r="22" spans="1:1" ht="38.85" customHeight="1" x14ac:dyDescent="0.2">
      <c r="A22" s="3" t="s">
        <v>32183</v>
      </c>
    </row>
    <row r="23" spans="1:1" ht="38.85" customHeight="1" x14ac:dyDescent="0.2">
      <c r="A23" s="3" t="s">
        <v>32184</v>
      </c>
    </row>
    <row r="24" spans="1:1" ht="38.85" customHeight="1" x14ac:dyDescent="0.2">
      <c r="A24" s="3" t="s">
        <v>32185</v>
      </c>
    </row>
    <row r="25" spans="1:1" ht="38.85" customHeight="1" x14ac:dyDescent="0.2">
      <c r="A25" s="3" t="s">
        <v>32186</v>
      </c>
    </row>
    <row r="26" spans="1:1" ht="38.85" customHeight="1" x14ac:dyDescent="0.2">
      <c r="A26" s="3" t="s">
        <v>32187</v>
      </c>
    </row>
    <row r="27" spans="1:1" ht="38.85" customHeight="1" x14ac:dyDescent="0.2">
      <c r="A27" s="3" t="s">
        <v>32188</v>
      </c>
    </row>
    <row r="28" spans="1:1" ht="38.85" customHeight="1" x14ac:dyDescent="0.2">
      <c r="A28" s="3" t="s">
        <v>32189</v>
      </c>
    </row>
    <row r="29" spans="1:1" ht="38.85" customHeight="1" x14ac:dyDescent="0.2">
      <c r="A29" s="3" t="s">
        <v>32190</v>
      </c>
    </row>
    <row r="30" spans="1:1" ht="38.85" customHeight="1" x14ac:dyDescent="0.2">
      <c r="A30" s="3" t="s">
        <v>32191</v>
      </c>
    </row>
    <row r="31" spans="1:1" ht="67.900000000000006" customHeight="1" x14ac:dyDescent="0.2">
      <c r="A31" s="3" t="s">
        <v>32192</v>
      </c>
    </row>
    <row r="32" spans="1:1" ht="38.85" customHeight="1" x14ac:dyDescent="0.2">
      <c r="A32" s="3" t="s">
        <v>32193</v>
      </c>
    </row>
    <row r="33" spans="1:1" ht="38.85" customHeight="1" x14ac:dyDescent="0.2">
      <c r="A33" s="3" t="s">
        <v>32194</v>
      </c>
    </row>
    <row r="34" spans="1:1" ht="37.35" customHeight="1" x14ac:dyDescent="0.2">
      <c r="A34" s="3" t="s">
        <v>32195</v>
      </c>
    </row>
    <row r="35" spans="1:1" ht="75.400000000000006" customHeight="1" x14ac:dyDescent="0.2">
      <c r="A35" s="3" t="s">
        <v>32196</v>
      </c>
    </row>
    <row r="36" spans="1:1" ht="61.9" customHeight="1" x14ac:dyDescent="0.2">
      <c r="A36" s="3" t="s">
        <v>32197</v>
      </c>
    </row>
    <row r="37" spans="1:1" ht="73.900000000000006" customHeight="1" x14ac:dyDescent="0.2">
      <c r="A37" s="3" t="s">
        <v>32198</v>
      </c>
    </row>
    <row r="38" spans="1:1" ht="327.95" customHeight="1" x14ac:dyDescent="0.2">
      <c r="A38" s="3" t="s">
        <v>32199</v>
      </c>
    </row>
    <row r="39" spans="1:1" ht="114" customHeight="1" x14ac:dyDescent="0.2">
      <c r="A39" s="3" t="s">
        <v>32200</v>
      </c>
    </row>
    <row r="40" spans="1:1" ht="114" customHeight="1" x14ac:dyDescent="0.2">
      <c r="A40" s="3" t="s">
        <v>32201</v>
      </c>
    </row>
    <row r="41" spans="1:1" ht="128.1" customHeight="1" x14ac:dyDescent="0.2">
      <c r="A41" s="3" t="s">
        <v>32202</v>
      </c>
    </row>
    <row r="42" spans="1:1" ht="171" customHeight="1" x14ac:dyDescent="0.2">
      <c r="A42" s="3" t="s">
        <v>32203</v>
      </c>
    </row>
    <row r="43" spans="1:1" ht="156.94999999999999" customHeight="1" x14ac:dyDescent="0.2">
      <c r="A43" s="3" t="s">
        <v>32204</v>
      </c>
    </row>
    <row r="44" spans="1:1" ht="285" customHeight="1" x14ac:dyDescent="0.2">
      <c r="A44" s="3" t="s">
        <v>32205</v>
      </c>
    </row>
    <row r="45" spans="1:1" ht="99.95" customHeight="1" x14ac:dyDescent="0.2">
      <c r="A45" s="3" t="s">
        <v>32206</v>
      </c>
    </row>
    <row r="46" spans="1:1" ht="86.1" customHeight="1" x14ac:dyDescent="0.2">
      <c r="A46" s="2" t="s">
        <v>32207</v>
      </c>
    </row>
    <row r="47" spans="1:1" ht="14.1" customHeight="1" x14ac:dyDescent="0.2">
      <c r="A47" s="4" t="s">
        <v>32208</v>
      </c>
    </row>
    <row r="48" spans="1:1" ht="12.95" customHeight="1" x14ac:dyDescent="0.2"/>
    <row r="49" ht="12.95" customHeight="1" x14ac:dyDescent="0.2"/>
    <row r="50" ht="12.95" customHeight="1" x14ac:dyDescent="0.2"/>
    <row r="51" ht="12.95" customHeight="1" x14ac:dyDescent="0.2"/>
    <row r="52" ht="12.95" customHeight="1" x14ac:dyDescent="0.2"/>
    <row r="53" ht="12.95" customHeight="1" x14ac:dyDescent="0.2"/>
  </sheetData>
  <pageMargins left="0.75" right="0.75" top="1.5" bottom="1.5" header="1" footer="1"/>
  <pageSetup paperSize="0" fitToWidth="0" fitToHeight="0" orientation="portrait" horizontalDpi="0" verticalDpi="0" copies="0"/>
  <headerFooter alignWithMargins="0"/>
</worksheet>
</file>

<file path=docProps/app.xml><?xml version="1.0" encoding="utf-8"?>
<Properties xmlns="http://schemas.openxmlformats.org/officeDocument/2006/extended-properties" xmlns:vt="http://schemas.openxmlformats.org/officeDocument/2006/docPropsVTypes">
  <TotalTime>46</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Updated 27Jul2015</vt:lpstr>
      <vt:lpstr>Notes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Joe</dc:creator>
  <cp:lastModifiedBy>Joe</cp:lastModifiedBy>
  <cp:revision>39</cp:revision>
  <cp:lastPrinted>1969-12-31T16:00:00Z</cp:lastPrinted>
  <dcterms:created xsi:type="dcterms:W3CDTF">1969-12-31T16:00:00Z</dcterms:created>
  <dcterms:modified xsi:type="dcterms:W3CDTF">2017-05-30T08:16:04Z</dcterms:modified>
</cp:coreProperties>
</file>